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F:\0613\"/>
    </mc:Choice>
  </mc:AlternateContent>
  <xr:revisionPtr revIDLastSave="0" documentId="8_{6097B80D-2089-4E13-AFCC-1B2ED2A779FE}" xr6:coauthVersionLast="47" xr6:coauthVersionMax="47" xr10:uidLastSave="{00000000-0000-0000-0000-000000000000}"/>
  <bookViews>
    <workbookView xWindow="-110" yWindow="-110" windowWidth="19420" windowHeight="10420" tabRatio="633" firstSheet="140" activeTab="142" xr2:uid="{DD277BB3-9531-470E-8348-DFC586E3D746}"/>
  </bookViews>
  <sheets>
    <sheet name="SystemTestCase" sheetId="1" r:id="rId1"/>
    <sheet name="統計表" sheetId="2" r:id="rId2"/>
    <sheet name="指派 Feature_1017" sheetId="5" r:id="rId3"/>
    <sheet name="HW資料" sheetId="9" r:id="rId4"/>
    <sheet name="System資料" sheetId="4" r:id="rId5"/>
    <sheet name="System資料複製" sheetId="6" r:id="rId6"/>
    <sheet name="SystemREQ" sheetId="26" r:id="rId7"/>
    <sheet name="Feature統計" sheetId="7" r:id="rId8"/>
    <sheet name="CustomerREQ" sheetId="15" r:id="rId9"/>
    <sheet name="內容匯總" sheetId="12" r:id="rId10"/>
    <sheet name="匯總複製" sheetId="16" r:id="rId11"/>
    <sheet name="進度" sheetId="22" r:id="rId12"/>
    <sheet name="進度分析" sheetId="25" r:id="rId13"/>
    <sheet name="PSA Report" sheetId="27" r:id="rId14"/>
    <sheet name="自動化腳本" sheetId="35" r:id="rId15"/>
    <sheet name="自動化註記" sheetId="31" r:id="rId16"/>
    <sheet name="TestSkill" sheetId="36" r:id="rId17"/>
    <sheet name="Round2" sheetId="37" r:id="rId18"/>
    <sheet name="Round3" sheetId="38" r:id="rId19"/>
    <sheet name="Round4" sheetId="39" r:id="rId20"/>
    <sheet name="Round5" sheetId="40" r:id="rId21"/>
    <sheet name="Round6" sheetId="43" r:id="rId22"/>
    <sheet name="Round7" sheetId="44" r:id="rId23"/>
    <sheet name="Round8" sheetId="45" r:id="rId24"/>
    <sheet name="Round9" sheetId="46" r:id="rId25"/>
    <sheet name="Round10" sheetId="47" r:id="rId26"/>
    <sheet name="Round11" sheetId="48" r:id="rId27"/>
    <sheet name="Round12" sheetId="49" r:id="rId28"/>
    <sheet name="Round13" sheetId="50" r:id="rId29"/>
    <sheet name="Round14" sheetId="52" r:id="rId30"/>
    <sheet name="Round15" sheetId="53" r:id="rId31"/>
    <sheet name="Round16" sheetId="54" r:id="rId32"/>
    <sheet name="Round17" sheetId="55" r:id="rId33"/>
    <sheet name="Round18" sheetId="56" r:id="rId34"/>
    <sheet name="Step2.2_Round1" sheetId="58" r:id="rId35"/>
    <sheet name="Round19" sheetId="57" r:id="rId36"/>
    <sheet name="Step2.2_Round2" sheetId="60" r:id="rId37"/>
    <sheet name="Round20" sheetId="62" r:id="rId38"/>
    <sheet name="Round21" sheetId="64" r:id="rId39"/>
    <sheet name="Step2.2_Round3" sheetId="63" r:id="rId40"/>
    <sheet name="Round22" sheetId="66" r:id="rId41"/>
    <sheet name="Round23" sheetId="67" r:id="rId42"/>
    <sheet name="Round24" sheetId="68" r:id="rId43"/>
    <sheet name="Round25" sheetId="69" r:id="rId44"/>
    <sheet name="Round26" sheetId="70" r:id="rId45"/>
    <sheet name="Round27" sheetId="71" r:id="rId46"/>
    <sheet name="Round28" sheetId="72" r:id="rId47"/>
    <sheet name="Round29" sheetId="73" r:id="rId48"/>
    <sheet name="MOD_Round1" sheetId="74" r:id="rId49"/>
    <sheet name="Step2.2_Round4" sheetId="75" r:id="rId50"/>
    <sheet name="MOD_Round2" sheetId="77" r:id="rId51"/>
    <sheet name="Step2.2_Round5" sheetId="78" r:id="rId52"/>
    <sheet name="Round30" sheetId="79" r:id="rId53"/>
    <sheet name="Step2.2_Round6" sheetId="82" r:id="rId54"/>
    <sheet name="MOD_Round3" sheetId="83" r:id="rId55"/>
    <sheet name="Round31" sheetId="84" r:id="rId56"/>
    <sheet name="Round32" sheetId="86" r:id="rId57"/>
    <sheet name="Round33" sheetId="88" r:id="rId58"/>
    <sheet name="MOD_Round4" sheetId="85" r:id="rId59"/>
    <sheet name="Step2.2_Round7" sheetId="87" r:id="rId60"/>
    <sheet name="Round34" sheetId="89" r:id="rId61"/>
    <sheet name="MOD_Round5" sheetId="90" r:id="rId62"/>
    <sheet name="Round35" sheetId="91" r:id="rId63"/>
    <sheet name="Step2.2_Round8" sheetId="92" r:id="rId64"/>
    <sheet name="Round36" sheetId="93" r:id="rId65"/>
    <sheet name="MOD_Round6" sheetId="94" r:id="rId66"/>
    <sheet name="Step2.2_Round9" sheetId="95" r:id="rId67"/>
    <sheet name="MOD_Round7" sheetId="97" r:id="rId68"/>
    <sheet name="Round37" sheetId="98" r:id="rId69"/>
    <sheet name="MOD_Round8" sheetId="99" r:id="rId70"/>
    <sheet name="Step2.2_Round10" sheetId="100" r:id="rId71"/>
    <sheet name="MOD_Round9" sheetId="101" r:id="rId72"/>
    <sheet name="Step2.2_Round11" sheetId="103" r:id="rId73"/>
    <sheet name="MOD_Round10" sheetId="102" r:id="rId74"/>
    <sheet name="MOD_Round11" sheetId="104" r:id="rId75"/>
    <sheet name="Step2.2_Round12" sheetId="105" r:id="rId76"/>
    <sheet name="MOD_Round12" sheetId="106" r:id="rId77"/>
    <sheet name="Round38" sheetId="108" r:id="rId78"/>
    <sheet name="MOD_Round13" sheetId="109" r:id="rId79"/>
    <sheet name="Step2.2_Round13" sheetId="111" r:id="rId80"/>
    <sheet name="MOD_Round14" sheetId="112" r:id="rId81"/>
    <sheet name="Step2.2_Round14" sheetId="113" r:id="rId82"/>
    <sheet name="MOD_Round15" sheetId="114" r:id="rId83"/>
    <sheet name="Round39" sheetId="116" r:id="rId84"/>
    <sheet name="MOD_Round16" sheetId="117" r:id="rId85"/>
    <sheet name="Step2.2_Round15" sheetId="118" r:id="rId86"/>
    <sheet name="MOD_Round17" sheetId="119" r:id="rId87"/>
    <sheet name="Round40" sheetId="120" r:id="rId88"/>
    <sheet name="MOD_Round18" sheetId="121" r:id="rId89"/>
    <sheet name="Step2.2_Round16" sheetId="122" r:id="rId90"/>
    <sheet name="MOD_Round19" sheetId="123" r:id="rId91"/>
    <sheet name="MOD_Round20" sheetId="124" r:id="rId92"/>
    <sheet name="Step2.2_Round17" sheetId="125" r:id="rId93"/>
    <sheet name="MOD_Round21" sheetId="126" r:id="rId94"/>
    <sheet name="Round41" sheetId="127" r:id="rId95"/>
    <sheet name="MOD_Round22" sheetId="128" r:id="rId96"/>
    <sheet name="Round42" sheetId="129" r:id="rId97"/>
    <sheet name="Step2.2_Round18" sheetId="130" r:id="rId98"/>
    <sheet name="MOD_Round23" sheetId="131" r:id="rId99"/>
    <sheet name="MOD_Round24" sheetId="133" r:id="rId100"/>
    <sheet name="Step2.2_Round19" sheetId="134" r:id="rId101"/>
    <sheet name="MOD_Round25" sheetId="135" r:id="rId102"/>
    <sheet name="Step2.2_Round20" sheetId="136" r:id="rId103"/>
    <sheet name="Round43" sheetId="137" r:id="rId104"/>
    <sheet name="MOD_Round26" sheetId="138" r:id="rId105"/>
    <sheet name="Step2.2_Round21" sheetId="139" r:id="rId106"/>
    <sheet name="MOD_Round27" sheetId="141" r:id="rId107"/>
    <sheet name="Round44" sheetId="140" r:id="rId108"/>
    <sheet name="MOD_Round28" sheetId="143" r:id="rId109"/>
    <sheet name="Step2.2_Round22" sheetId="144" r:id="rId110"/>
    <sheet name="Round45" sheetId="145" r:id="rId111"/>
    <sheet name="MOD_Round29" sheetId="146" r:id="rId112"/>
    <sheet name="MOD_Round29.1" sheetId="147" r:id="rId113"/>
    <sheet name="Round45.1" sheetId="148" r:id="rId114"/>
    <sheet name="MOD_Round29.2" sheetId="149" r:id="rId115"/>
    <sheet name="Round46" sheetId="150" r:id="rId116"/>
    <sheet name="MOD_Round30" sheetId="151" r:id="rId117"/>
    <sheet name="Step2.2_Round23" sheetId="153" r:id="rId118"/>
    <sheet name="MOD_Round31" sheetId="155" r:id="rId119"/>
    <sheet name="Step2.2_Round24" sheetId="154" r:id="rId120"/>
    <sheet name="Round47" sheetId="157" r:id="rId121"/>
    <sheet name="MOD_Round32" sheetId="156" r:id="rId122"/>
    <sheet name="Step2.2_Round25" sheetId="162" r:id="rId123"/>
    <sheet name="Round48" sheetId="163" r:id="rId124"/>
    <sheet name="MOD_Round33" sheetId="164" r:id="rId125"/>
    <sheet name="Step2.2_Round26_0" sheetId="166" r:id="rId126"/>
    <sheet name="Step2.2_Round26" sheetId="165" r:id="rId127"/>
    <sheet name="MOD_Round34" sheetId="167" r:id="rId128"/>
    <sheet name="Step2.2_Round27" sheetId="168" r:id="rId129"/>
    <sheet name="MOD_Round35" sheetId="169" r:id="rId130"/>
    <sheet name="Round49" sheetId="170" r:id="rId131"/>
    <sheet name="MOD_Round36" sheetId="171" r:id="rId132"/>
    <sheet name="Step2.2_Round28" sheetId="172" r:id="rId133"/>
    <sheet name="Round50" sheetId="173" r:id="rId134"/>
    <sheet name="Step2.2_Round29" sheetId="174" r:id="rId135"/>
    <sheet name="MOD_Round37" sheetId="175" r:id="rId136"/>
    <sheet name="Step2.2_Round30" sheetId="176" r:id="rId137"/>
    <sheet name="MOD_Round38" sheetId="177" r:id="rId138"/>
    <sheet name="Step2.2_Round31" sheetId="180" r:id="rId139"/>
    <sheet name="Round51" sheetId="178" r:id="rId140"/>
    <sheet name="MOD_Round39 (2)" sheetId="182" r:id="rId141"/>
    <sheet name="MOD_Round39" sheetId="179" r:id="rId142"/>
    <sheet name="Step2.2_Round32" sheetId="181" r:id="rId143"/>
    <sheet name="Step1.x統計" sheetId="41" r:id="rId144"/>
    <sheet name="MOD統計" sheetId="76" r:id="rId145"/>
    <sheet name="Step2.2統計" sheetId="61" r:id="rId146"/>
    <sheet name="FIHvs北匯" sheetId="42" r:id="rId147"/>
    <sheet name="測試設備" sheetId="51" r:id="rId148"/>
    <sheet name="測試設備2" sheetId="81" r:id="rId149"/>
    <sheet name="KPI&amp;Power" sheetId="65" r:id="rId150"/>
    <sheet name="北京環境" sheetId="96" r:id="rId151"/>
    <sheet name="北京訓練SW" sheetId="107" r:id="rId152"/>
    <sheet name="人員需求" sheetId="142" r:id="rId153"/>
    <sheet name="機械手臂" sheetId="152" r:id="rId154"/>
    <sheet name="機械手臂 (2)" sheetId="161" r:id="rId155"/>
    <sheet name="自動化架設流程" sheetId="160" r:id="rId156"/>
  </sheets>
  <externalReferences>
    <externalReference r:id="rId157"/>
  </externalReferences>
  <definedNames>
    <definedName name="_xlnm._FilterDatabase" localSheetId="8" hidden="1">CustomerREQ!$A$1:$G$1</definedName>
    <definedName name="_xlnm._FilterDatabase" localSheetId="7" hidden="1">Feature統計!$A$2:$AL$130</definedName>
    <definedName name="_xlnm._FilterDatabase" localSheetId="3" hidden="1">HW資料!$A$1:$D$1</definedName>
    <definedName name="_xlnm._FilterDatabase" localSheetId="6" hidden="1">SystemREQ!$A$1:$D$488</definedName>
    <definedName name="_xlnm._FilterDatabase" localSheetId="0" hidden="1">SystemTestCase!$A$1:$G$1</definedName>
    <definedName name="_xlnm._FilterDatabase" localSheetId="5" hidden="1">System資料複製!$A$1:$J$524</definedName>
    <definedName name="_xlnm._FilterDatabase" localSheetId="16" hidden="1">TestSkill!$A$1:$H$1</definedName>
    <definedName name="_xlnm._FilterDatabase" localSheetId="9" hidden="1">內容匯總!$A$1:$J$885</definedName>
    <definedName name="_xlnm._FilterDatabase" localSheetId="151" hidden="1">北京訓練SW!$A$1:$D$15</definedName>
    <definedName name="_xlnm._FilterDatabase" localSheetId="150" hidden="1">北京環境!$A$1:$K$33</definedName>
    <definedName name="_xlnm._FilterDatabase" localSheetId="15" hidden="1">自動化註記!$A$1:$Q$525</definedName>
    <definedName name="_xlnm._FilterDatabase" localSheetId="2" hidden="1">'指派 Feature_1017'!$A$1:$F$1</definedName>
    <definedName name="_xlnm._FilterDatabase" localSheetId="11" hidden="1">進度!$A$1:$S$934</definedName>
    <definedName name="_xlnm._FilterDatabase" localSheetId="12" hidden="1">進度分析!$A$1:$D$1</definedName>
    <definedName name="_xlnm._FilterDatabase" localSheetId="10" hidden="1">匯總複製!$A$1:$N$910</definedName>
    <definedName name="_polarion_1" localSheetId="3">OFFSET(HW資料!_polarion_options_start,MATCH(CONCATENATE(HW資料!_polarion_type,":","Categorization-A"),HW資料!_polarion_options_types,0),1,COUNTIF(HW資料!_polarion_options_types,CONCATENATE(HW資料!_polarion_type,":","Categorization-A")),1)</definedName>
    <definedName name="_polarion_1" localSheetId="91">OFFSET([0]!_polarion_options_start,MATCH(CONCATENATE(MOD_Round20!_polarion_type,":","Categorization-A"),[0]!_polarion_options_types,0),1,COUNTIF([0]!_polarion_options_types,CONCATENATE(MOD_Round20!_polarion_type,":","Categorization-A")),1)</definedName>
    <definedName name="_polarion_1" localSheetId="61">OFFSET([0]!_polarion_options_start,MATCH(CONCATENATE(MOD_Round5!_polarion_type,":","Categorization-A"),[0]!_polarion_options_types,0),1,COUNTIF([0]!_polarion_options_types,CONCATENATE(MOD_Round5!_polarion_type,":","Categorization-A")),1)</definedName>
    <definedName name="_polarion_1" localSheetId="38">OFFSET([0]!_polarion_options_start,MATCH(CONCATENATE(Round21!_polarion_type,":","Categorization-A"),[0]!_polarion_options_types,0),1,COUNTIF([0]!_polarion_options_types,CONCATENATE(Round21!_polarion_type,":","Categorization-A")),1)</definedName>
    <definedName name="_polarion_1" localSheetId="41">OFFSET([0]!_polarion_options_start,MATCH(CONCATENATE(Round23!_polarion_type,":","Categorization-A"),[0]!_polarion_options_types,0),1,COUNTIF([0]!_polarion_options_types,CONCATENATE(Round23!_polarion_type,":","Categorization-A")),1)</definedName>
    <definedName name="_polarion_1" localSheetId="57">OFFSET([0]!_polarion_options_start,MATCH(CONCATENATE(Round33!_polarion_type,":","Categorization-A"),[0]!_polarion_options_types,0),1,COUNTIF([0]!_polarion_options_types,CONCATENATE(Round33!_polarion_type,":","Categorization-A")),1)</definedName>
    <definedName name="_polarion_1" localSheetId="60">OFFSET([0]!_polarion_options_start,MATCH(CONCATENATE(Round34!_polarion_type,":","Categorization-A"),[0]!_polarion_options_types,0),1,COUNTIF([0]!_polarion_options_types,CONCATENATE(Round34!_polarion_type,":","Categorization-A")),1)</definedName>
    <definedName name="_polarion_1" localSheetId="19">OFFSET([0]!_polarion_options_start,MATCH(CONCATENATE(Round4!_polarion_type,":","Categorization-A"),[0]!_polarion_options_types,0),1,COUNTIF([0]!_polarion_options_types,CONCATENATE(Round4!_polarion_type,":","Categorization-A")),1)</definedName>
    <definedName name="_polarion_1" localSheetId="21">OFFSET([0]!_polarion_options_start,MATCH(CONCATENATE(Round6!_polarion_type,":","Categorization-A"),[0]!_polarion_options_types,0),1,COUNTIF([0]!_polarion_options_types,CONCATENATE(Round6!_polarion_type,":","Categorization-A")),1)</definedName>
    <definedName name="_polarion_1" localSheetId="92">OFFSET([0]!_polarion_options_start,MATCH(CONCATENATE(Step2.2_Round17!_polarion_type,":","Categorization-A"),[0]!_polarion_options_types,0),1,COUNTIF([0]!_polarion_options_types,CONCATENATE(Step2.2_Round17!_polarion_type,":","Categorization-A")),1)</definedName>
    <definedName name="_polarion_1" localSheetId="125">OFFSET([0]!_polarion_options_start,MATCH(CONCATENATE(Step2.2_Round26_0!_polarion_type,":","Categorization-A"),[0]!_polarion_options_types,0),1,COUNTIF([0]!_polarion_options_types,CONCATENATE(Step2.2_Round26_0!_polarion_type,":","Categorization-A")),1)</definedName>
    <definedName name="_polarion_1" localSheetId="2">OFFSET(_polarion_options_start,MATCH(CONCATENATE('指派 Feature_1017'!_polarion_type,":","Categorization-A"),_polarion_options_types,0),1,COUNTIF(_polarion_options_types,CONCATENATE('指派 Feature_1017'!_polarion_type,":","Categorization-A")),1)</definedName>
    <definedName name="_polarion_1" localSheetId="154">OFFSET([0]!_polarion_options_start,MATCH(CONCATENATE('機械手臂 (2)'!_polarion_type,":","Categorization-A"),[0]!_polarion_options_types,0),1,COUNTIF([0]!_polarion_options_types,CONCATENATE('機械手臂 (2)'!_polarion_type,":","Categorization-A")),1)</definedName>
    <definedName name="_polarion_1">OFFSET(_polarion_options_start,MATCH(CONCATENATE(_polarion_type,":","Categorization-A"),_polarion_options_types,0),1,COUNTIF(_polarion_options_types,CONCATENATE(_polarion_type,":","Categorization-A")),1)</definedName>
    <definedName name="_polarion_2" localSheetId="3">OFFSET(HW資料!_polarion_options_start,MATCH(CONCATENATE(HW資料!_polarion_project,"/:","Type"),HW資料!_polarion_options_types,0),1,COUNTIF(HW資料!_polarion_options_types,CONCATENATE(HW資料!_polarion_project,"/:","Type")),1)</definedName>
    <definedName name="_polarion_2" localSheetId="91">OFFSET([0]!_polarion_options_start,MATCH(CONCATENATE(MOD_Round20!_polarion_project,"/:","Type"),[0]!_polarion_options_types,0),1,COUNTIF([0]!_polarion_options_types,CONCATENATE(MOD_Round20!_polarion_project,"/:","Type")),1)</definedName>
    <definedName name="_polarion_2" localSheetId="61">OFFSET([0]!_polarion_options_start,MATCH(CONCATENATE(MOD_Round5!_polarion_project,"/:","Type"),[0]!_polarion_options_types,0),1,COUNTIF([0]!_polarion_options_types,CONCATENATE(MOD_Round5!_polarion_project,"/:","Type")),1)</definedName>
    <definedName name="_polarion_2" localSheetId="38">OFFSET([0]!_polarion_options_start,MATCH(CONCATENATE(Round21!_polarion_project,"/:","Type"),[0]!_polarion_options_types,0),1,COUNTIF([0]!_polarion_options_types,CONCATENATE(Round21!_polarion_project,"/:","Type")),1)</definedName>
    <definedName name="_polarion_2" localSheetId="41">OFFSET([0]!_polarion_options_start,MATCH(CONCATENATE(Round23!_polarion_project,"/:","Type"),[0]!_polarion_options_types,0),1,COUNTIF([0]!_polarion_options_types,CONCATENATE(Round23!_polarion_project,"/:","Type")),1)</definedName>
    <definedName name="_polarion_2" localSheetId="57">OFFSET([0]!_polarion_options_start,MATCH(CONCATENATE(Round33!_polarion_project,"/:","Type"),[0]!_polarion_options_types,0),1,COUNTIF([0]!_polarion_options_types,CONCATENATE(Round33!_polarion_project,"/:","Type")),1)</definedName>
    <definedName name="_polarion_2" localSheetId="60">OFFSET([0]!_polarion_options_start,MATCH(CONCATENATE(Round34!_polarion_project,"/:","Type"),[0]!_polarion_options_types,0),1,COUNTIF([0]!_polarion_options_types,CONCATENATE(Round34!_polarion_project,"/:","Type")),1)</definedName>
    <definedName name="_polarion_2" localSheetId="19">OFFSET([0]!_polarion_options_start,MATCH(CONCATENATE(Round4!_polarion_project,"/:","Type"),[0]!_polarion_options_types,0),1,COUNTIF([0]!_polarion_options_types,CONCATENATE(Round4!_polarion_project,"/:","Type")),1)</definedName>
    <definedName name="_polarion_2" localSheetId="21">OFFSET([0]!_polarion_options_start,MATCH(CONCATENATE(Round6!_polarion_project,"/:","Type"),[0]!_polarion_options_types,0),1,COUNTIF([0]!_polarion_options_types,CONCATENATE(Round6!_polarion_project,"/:","Type")),1)</definedName>
    <definedName name="_polarion_2" localSheetId="92">OFFSET([0]!_polarion_options_start,MATCH(CONCATENATE(Step2.2_Round17!_polarion_project,"/:","Type"),[0]!_polarion_options_types,0),1,COUNTIF([0]!_polarion_options_types,CONCATENATE(Step2.2_Round17!_polarion_project,"/:","Type")),1)</definedName>
    <definedName name="_polarion_2" localSheetId="125">OFFSET([0]!_polarion_options_start,MATCH(CONCATENATE(Step2.2_Round26_0!_polarion_project,"/:","Type"),[0]!_polarion_options_types,0),1,COUNTIF([0]!_polarion_options_types,CONCATENATE(Step2.2_Round26_0!_polarion_project,"/:","Type")),1)</definedName>
    <definedName name="_polarion_2" localSheetId="2">OFFSET(_polarion_options_start,MATCH(CONCATENATE('指派 Feature_1017'!_polarion_project,"/:","Type"),_polarion_options_types,0),1,COUNTIF(_polarion_options_types,CONCATENATE('指派 Feature_1017'!_polarion_project,"/:","Type")),1)</definedName>
    <definedName name="_polarion_2" localSheetId="154">OFFSET([0]!_polarion_options_start,MATCH(CONCATENATE('機械手臂 (2)'!_polarion_project,"/:","Type"),[0]!_polarion_options_types,0),1,COUNTIF([0]!_polarion_options_types,CONCATENATE('機械手臂 (2)'!_polarion_project,"/:","Type")),1)</definedName>
    <definedName name="_polarion_2">OFFSET(_polarion_options_start,MATCH(CONCATENATE(_polarion_project,"/:","Type"),_polarion_options_types,0),1,COUNTIF(_polarion_options_types,CONCATENATE(_polarion_project,"/:","Type")),1)</definedName>
    <definedName name="_polarion_3" localSheetId="3">OFFSET(HW資料!_polarion_options_start,MATCH(CONCATENATE(HW資料!_polarion_project,"/:","Type"),HW資料!_polarion_options_types,0),1,COUNTIF(HW資料!_polarion_options_types,CONCATENATE(HW資料!_polarion_project,"/:","Type")),1)</definedName>
    <definedName name="_polarion_3" localSheetId="91">OFFSET([0]!_polarion_options_start,MATCH(CONCATENATE(MOD_Round20!_polarion_project,"/:","Type"),[0]!_polarion_options_types,0),1,COUNTIF([0]!_polarion_options_types,CONCATENATE(MOD_Round20!_polarion_project,"/:","Type")),1)</definedName>
    <definedName name="_polarion_3" localSheetId="61">OFFSET([0]!_polarion_options_start,MATCH(CONCATENATE(MOD_Round5!_polarion_project,"/:","Type"),[0]!_polarion_options_types,0),1,COUNTIF([0]!_polarion_options_types,CONCATENATE(MOD_Round5!_polarion_project,"/:","Type")),1)</definedName>
    <definedName name="_polarion_3" localSheetId="38">OFFSET([0]!_polarion_options_start,MATCH(CONCATENATE(Round21!_polarion_project,"/:","Type"),[0]!_polarion_options_types,0),1,COUNTIF([0]!_polarion_options_types,CONCATENATE(Round21!_polarion_project,"/:","Type")),1)</definedName>
    <definedName name="_polarion_3" localSheetId="41">OFFSET([0]!_polarion_options_start,MATCH(CONCATENATE(Round23!_polarion_project,"/:","Type"),[0]!_polarion_options_types,0),1,COUNTIF([0]!_polarion_options_types,CONCATENATE(Round23!_polarion_project,"/:","Type")),1)</definedName>
    <definedName name="_polarion_3" localSheetId="57">OFFSET([0]!_polarion_options_start,MATCH(CONCATENATE(Round33!_polarion_project,"/:","Type"),[0]!_polarion_options_types,0),1,COUNTIF([0]!_polarion_options_types,CONCATENATE(Round33!_polarion_project,"/:","Type")),1)</definedName>
    <definedName name="_polarion_3" localSheetId="60">OFFSET([0]!_polarion_options_start,MATCH(CONCATENATE(Round34!_polarion_project,"/:","Type"),[0]!_polarion_options_types,0),1,COUNTIF([0]!_polarion_options_types,CONCATENATE(Round34!_polarion_project,"/:","Type")),1)</definedName>
    <definedName name="_polarion_3" localSheetId="19">OFFSET([0]!_polarion_options_start,MATCH(CONCATENATE(Round4!_polarion_project,"/:","Type"),[0]!_polarion_options_types,0),1,COUNTIF([0]!_polarion_options_types,CONCATENATE(Round4!_polarion_project,"/:","Type")),1)</definedName>
    <definedName name="_polarion_3" localSheetId="21">OFFSET([0]!_polarion_options_start,MATCH(CONCATENATE(Round6!_polarion_project,"/:","Type"),[0]!_polarion_options_types,0),1,COUNTIF([0]!_polarion_options_types,CONCATENATE(Round6!_polarion_project,"/:","Type")),1)</definedName>
    <definedName name="_polarion_3" localSheetId="92">OFFSET([0]!_polarion_options_start,MATCH(CONCATENATE(Step2.2_Round17!_polarion_project,"/:","Type"),[0]!_polarion_options_types,0),1,COUNTIF([0]!_polarion_options_types,CONCATENATE(Step2.2_Round17!_polarion_project,"/:","Type")),1)</definedName>
    <definedName name="_polarion_3" localSheetId="125">OFFSET([0]!_polarion_options_start,MATCH(CONCATENATE(Step2.2_Round26_0!_polarion_project,"/:","Type"),[0]!_polarion_options_types,0),1,COUNTIF([0]!_polarion_options_types,CONCATENATE(Step2.2_Round26_0!_polarion_project,"/:","Type")),1)</definedName>
    <definedName name="_polarion_3" localSheetId="2">OFFSET([0]!_polarion_options_start,MATCH(CONCATENATE('指派 Feature_1017'!_polarion_project,"/:","Type"),[0]!_polarion_options_types,0),1,COUNTIF([0]!_polarion_options_types,CONCATENATE('指派 Feature_1017'!_polarion_project,"/:","Type")),1)</definedName>
    <definedName name="_polarion_3" localSheetId="154">OFFSET([0]!_polarion_options_start,MATCH(CONCATENATE('機械手臂 (2)'!_polarion_project,"/:","Type"),[0]!_polarion_options_types,0),1,COUNTIF([0]!_polarion_options_types,CONCATENATE('機械手臂 (2)'!_polarion_project,"/:","Type")),1)</definedName>
    <definedName name="_polarion_3">OFFSET([0]!_polarion_options_start,MATCH(CONCATENATE([0]!_polarion_project,"/:","Type"),[0]!_polarion_options_types,0),1,COUNTIF([0]!_polarion_options_types,CONCATENATE([0]!_polarion_project,"/:","Type")),1)</definedName>
    <definedName name="_polarion_4" localSheetId="3">OFFSET(HW資料!_polarion_options_start,MATCH(CONCATENATE(HW資料!_polarion_type,":","Sub Categorization-A"),HW資料!_polarion_options_types,0),1,COUNTIF(HW資料!_polarion_options_types,CONCATENATE(HW資料!_polarion_type,":","Sub Categorization-A")),1)</definedName>
    <definedName name="_polarion_4" localSheetId="91">OFFSET([0]!_polarion_options_start,MATCH(CONCATENATE(MOD_Round20!_polarion_type,":","Sub Categorization-A"),[0]!_polarion_options_types,0),1,COUNTIF([0]!_polarion_options_types,CONCATENATE(MOD_Round20!_polarion_type,":","Sub Categorization-A")),1)</definedName>
    <definedName name="_polarion_4" localSheetId="61">OFFSET([0]!_polarion_options_start,MATCH(CONCATENATE(MOD_Round5!_polarion_type,":","Sub Categorization-A"),[0]!_polarion_options_types,0),1,COUNTIF([0]!_polarion_options_types,CONCATENATE(MOD_Round5!_polarion_type,":","Sub Categorization-A")),1)</definedName>
    <definedName name="_polarion_4" localSheetId="38">OFFSET([0]!_polarion_options_start,MATCH(CONCATENATE(Round21!_polarion_type,":","Sub Categorization-A"),[0]!_polarion_options_types,0),1,COUNTIF([0]!_polarion_options_types,CONCATENATE(Round21!_polarion_type,":","Sub Categorization-A")),1)</definedName>
    <definedName name="_polarion_4" localSheetId="41">OFFSET([0]!_polarion_options_start,MATCH(CONCATENATE(Round23!_polarion_type,":","Sub Categorization-A"),[0]!_polarion_options_types,0),1,COUNTIF([0]!_polarion_options_types,CONCATENATE(Round23!_polarion_type,":","Sub Categorization-A")),1)</definedName>
    <definedName name="_polarion_4" localSheetId="57">OFFSET([0]!_polarion_options_start,MATCH(CONCATENATE(Round33!_polarion_type,":","Sub Categorization-A"),[0]!_polarion_options_types,0),1,COUNTIF([0]!_polarion_options_types,CONCATENATE(Round33!_polarion_type,":","Sub Categorization-A")),1)</definedName>
    <definedName name="_polarion_4" localSheetId="60">OFFSET([0]!_polarion_options_start,MATCH(CONCATENATE(Round34!_polarion_type,":","Sub Categorization-A"),[0]!_polarion_options_types,0),1,COUNTIF([0]!_polarion_options_types,CONCATENATE(Round34!_polarion_type,":","Sub Categorization-A")),1)</definedName>
    <definedName name="_polarion_4" localSheetId="19">OFFSET([0]!_polarion_options_start,MATCH(CONCATENATE(Round4!_polarion_type,":","Sub Categorization-A"),[0]!_polarion_options_types,0),1,COUNTIF([0]!_polarion_options_types,CONCATENATE(Round4!_polarion_type,":","Sub Categorization-A")),1)</definedName>
    <definedName name="_polarion_4" localSheetId="21">OFFSET([0]!_polarion_options_start,MATCH(CONCATENATE(Round6!_polarion_type,":","Sub Categorization-A"),[0]!_polarion_options_types,0),1,COUNTIF([0]!_polarion_options_types,CONCATENATE(Round6!_polarion_type,":","Sub Categorization-A")),1)</definedName>
    <definedName name="_polarion_4" localSheetId="92">OFFSET([0]!_polarion_options_start,MATCH(CONCATENATE(Step2.2_Round17!_polarion_type,":","Sub Categorization-A"),[0]!_polarion_options_types,0),1,COUNTIF([0]!_polarion_options_types,CONCATENATE(Step2.2_Round17!_polarion_type,":","Sub Categorization-A")),1)</definedName>
    <definedName name="_polarion_4" localSheetId="125">OFFSET([0]!_polarion_options_start,MATCH(CONCATENATE(Step2.2_Round26_0!_polarion_type,":","Sub Categorization-A"),[0]!_polarion_options_types,0),1,COUNTIF([0]!_polarion_options_types,CONCATENATE(Step2.2_Round26_0!_polarion_type,":","Sub Categorization-A")),1)</definedName>
    <definedName name="_polarion_4" localSheetId="2">OFFSET(_polarion_options_start,MATCH(CONCATENATE('指派 Feature_1017'!_polarion_type,":","Sub Categorization-A"),_polarion_options_types,0),1,COUNTIF(_polarion_options_types,CONCATENATE('指派 Feature_1017'!_polarion_type,":","Sub Categorization-A")),1)</definedName>
    <definedName name="_polarion_4" localSheetId="154">OFFSET([0]!_polarion_options_start,MATCH(CONCATENATE('機械手臂 (2)'!_polarion_type,":","Sub Categorization-A"),[0]!_polarion_options_types,0),1,COUNTIF([0]!_polarion_options_types,CONCATENATE('機械手臂 (2)'!_polarion_type,":","Sub Categorization-A")),1)</definedName>
    <definedName name="_polarion_4">OFFSET(_polarion_options_start,MATCH(CONCATENATE(_polarion_type,":","Sub Categorization-A"),_polarion_options_types,0),1,COUNTIF(_polarion_options_types,CONCATENATE(_polarion_type,":","Sub Categorization-A")),1)</definedName>
    <definedName name="_polarion_info" localSheetId="3">#REF!</definedName>
    <definedName name="_polarion_info" localSheetId="91">#REF!</definedName>
    <definedName name="_polarion_info" localSheetId="61">#REF!</definedName>
    <definedName name="_polarion_info" localSheetId="38">#REF!</definedName>
    <definedName name="_polarion_info" localSheetId="41">#REF!</definedName>
    <definedName name="_polarion_info" localSheetId="57">#REF!</definedName>
    <definedName name="_polarion_info" localSheetId="60">#REF!</definedName>
    <definedName name="_polarion_info" localSheetId="19">#REF!</definedName>
    <definedName name="_polarion_info" localSheetId="21">#REF!</definedName>
    <definedName name="_polarion_info" localSheetId="92">#REF!</definedName>
    <definedName name="_polarion_info" localSheetId="125">#REF!</definedName>
    <definedName name="_polarion_info" localSheetId="154">#REF!</definedName>
    <definedName name="_polarion_info">#REF!</definedName>
    <definedName name="_polarion_options_start" localSheetId="3">[1]!_polarion_options[[#Headers],[Type]]</definedName>
    <definedName name="_polarion_options_start">[1]!_polarion_options[[#Headers],[Type]]</definedName>
    <definedName name="_polarion_options_types" localSheetId="3">[1]!_polarion_options[Type]</definedName>
    <definedName name="_polarion_options_types">[1]!_polarion_options[Type]</definedName>
    <definedName name="_polarion_project" localSheetId="3">IF(ISBLANK(HW資料!_polarion_info),"RTBM",LEFT(HW資料!_polarion_info,SEARCH("/",HW資料!_polarion_info,1)-1))</definedName>
    <definedName name="_polarion_project" localSheetId="91">IF(ISBLANK(MOD_Round20!_polarion_info),"RTBM",LEFT(MOD_Round20!_polarion_info,SEARCH("/",MOD_Round20!_polarion_info,1)-1))</definedName>
    <definedName name="_polarion_project" localSheetId="61">IF(ISBLANK(MOD_Round5!_polarion_info),"RTBM",LEFT(MOD_Round5!_polarion_info,SEARCH("/",MOD_Round5!_polarion_info,1)-1))</definedName>
    <definedName name="_polarion_project" localSheetId="38">IF(ISBLANK(Round21!_polarion_info),"RTBM",LEFT(Round21!_polarion_info,SEARCH("/",Round21!_polarion_info,1)-1))</definedName>
    <definedName name="_polarion_project" localSheetId="41">IF(ISBLANK(Round23!_polarion_info),"RTBM",LEFT(Round23!_polarion_info,SEARCH("/",Round23!_polarion_info,1)-1))</definedName>
    <definedName name="_polarion_project" localSheetId="57">IF(ISBLANK(Round33!_polarion_info),"RTBM",LEFT(Round33!_polarion_info,SEARCH("/",Round33!_polarion_info,1)-1))</definedName>
    <definedName name="_polarion_project" localSheetId="60">IF(ISBLANK(Round34!_polarion_info),"RTBM",LEFT(Round34!_polarion_info,SEARCH("/",Round34!_polarion_info,1)-1))</definedName>
    <definedName name="_polarion_project" localSheetId="19">IF(ISBLANK(Round4!_polarion_info),"RTBM",LEFT(Round4!_polarion_info,SEARCH("/",Round4!_polarion_info,1)-1))</definedName>
    <definedName name="_polarion_project" localSheetId="21">IF(ISBLANK(Round6!_polarion_info),"RTBM",LEFT(Round6!_polarion_info,SEARCH("/",Round6!_polarion_info,1)-1))</definedName>
    <definedName name="_polarion_project" localSheetId="92">IF(ISBLANK(Step2.2_Round17!_polarion_info),"RTBM",LEFT(Step2.2_Round17!_polarion_info,SEARCH("/",Step2.2_Round17!_polarion_info,1)-1))</definedName>
    <definedName name="_polarion_project" localSheetId="125">IF(ISBLANK(Step2.2_Round26_0!_polarion_info),"RTBM",LEFT(Step2.2_Round26_0!_polarion_info,SEARCH("/",Step2.2_Round26_0!_polarion_info,1)-1))</definedName>
    <definedName name="_polarion_project" localSheetId="2">IF(ISBLANK(_polarion_info),"RTBM",LEFT(_polarion_info,SEARCH("/",_polarion_info,1)-1))</definedName>
    <definedName name="_polarion_project" localSheetId="154">IF(ISBLANK('機械手臂 (2)'!_polarion_info),"RTBM",LEFT('機械手臂 (2)'!_polarion_info,SEARCH("/",'機械手臂 (2)'!_polarion_info,1)-1))</definedName>
    <definedName name="_polarion_project">IF(ISBLANK(_polarion_info),"RTBM",LEFT(_polarion_info,SEARCH("/",_polarion_info,1)-1))</definedName>
    <definedName name="_polarion_type" localSheetId="3">CONCATENATE(HW資料!_polarion_project,"/",IF(ISBLANK(#REF!),"Customer Requirement temp",#REF!))</definedName>
    <definedName name="_polarion_type" localSheetId="91">CONCATENATE(MOD_Round20!_polarion_project,"/",IF(ISBLANK(#REF!),"Customer Requirement temp",#REF!))</definedName>
    <definedName name="_polarion_type" localSheetId="61">CONCATENATE(MOD_Round5!_polarion_project,"/",IF(ISBLANK(#REF!),"Customer Requirement temp",#REF!))</definedName>
    <definedName name="_polarion_type" localSheetId="38">CONCATENATE(Round21!_polarion_project,"/",IF(ISBLANK(#REF!),"Customer Requirement temp",#REF!))</definedName>
    <definedName name="_polarion_type" localSheetId="41">CONCATENATE(Round23!_polarion_project,"/",IF(ISBLANK(#REF!),"Customer Requirement temp",#REF!))</definedName>
    <definedName name="_polarion_type" localSheetId="57">CONCATENATE(Round33!_polarion_project,"/",IF(ISBLANK(#REF!),"Customer Requirement temp",#REF!))</definedName>
    <definedName name="_polarion_type" localSheetId="60">CONCATENATE(Round34!_polarion_project,"/",IF(ISBLANK(#REF!),"Customer Requirement temp",#REF!))</definedName>
    <definedName name="_polarion_type" localSheetId="19">CONCATENATE(Round4!_polarion_project,"/",IF(ISBLANK(#REF!),"Customer Requirement temp",#REF!))</definedName>
    <definedName name="_polarion_type" localSheetId="21">CONCATENATE(Round6!_polarion_project,"/",IF(ISBLANK(#REF!),"Customer Requirement temp",#REF!))</definedName>
    <definedName name="_polarion_type" localSheetId="92">CONCATENATE(Step2.2_Round17!_polarion_project,"/",IF(ISBLANK(#REF!),"Customer Requirement temp",#REF!))</definedName>
    <definedName name="_polarion_type" localSheetId="125">CONCATENATE(Step2.2_Round26_0!_polarion_project,"/",IF(ISBLANK(#REF!),"Customer Requirement temp",#REF!))</definedName>
    <definedName name="_polarion_type" localSheetId="2">CONCATENATE('指派 Feature_1017'!_polarion_project,"/",IF(ISBLANK(#REF!),"Customer Requirement temp",#REF!))</definedName>
    <definedName name="_polarion_type" localSheetId="154">CONCATENATE('機械手臂 (2)'!_polarion_project,"/",IF(ISBLANK(#REF!),"Customer Requirement temp",#REF!))</definedName>
    <definedName name="_polarion_type">CONCATENATE(_polarion_project,"/",IF(ISBLANK(#REF!),"Customer Requirement temp",#REF!))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176" i="178" l="1"/>
  <c r="N130" i="181"/>
  <c r="N130" i="180"/>
  <c r="N109" i="182"/>
  <c r="N108" i="182"/>
  <c r="N107" i="182"/>
  <c r="N106" i="182"/>
  <c r="N105" i="182"/>
  <c r="N104" i="182"/>
  <c r="N103" i="182"/>
  <c r="N102" i="182"/>
  <c r="N101" i="182"/>
  <c r="N100" i="182"/>
  <c r="N99" i="182"/>
  <c r="N98" i="182"/>
  <c r="N97" i="182"/>
  <c r="N96" i="182"/>
  <c r="N95" i="182"/>
  <c r="N94" i="182"/>
  <c r="N93" i="182"/>
  <c r="N92" i="182"/>
  <c r="N91" i="182"/>
  <c r="N90" i="182"/>
  <c r="N89" i="182"/>
  <c r="N88" i="182"/>
  <c r="N87" i="182"/>
  <c r="N86" i="182"/>
  <c r="N85" i="182"/>
  <c r="N84" i="182"/>
  <c r="N83" i="182"/>
  <c r="N82" i="182"/>
  <c r="N81" i="182"/>
  <c r="N80" i="182"/>
  <c r="N79" i="182"/>
  <c r="N78" i="182"/>
  <c r="N77" i="182"/>
  <c r="N76" i="182"/>
  <c r="N75" i="182"/>
  <c r="N74" i="182"/>
  <c r="N73" i="182"/>
  <c r="N72" i="182"/>
  <c r="N71" i="182"/>
  <c r="N70" i="182"/>
  <c r="N69" i="182"/>
  <c r="C69" i="182"/>
  <c r="B70" i="182" s="1"/>
  <c r="C70" i="182" s="1"/>
  <c r="B71" i="182" s="1"/>
  <c r="C71" i="182" s="1"/>
  <c r="B72" i="182" s="1"/>
  <c r="C72" i="182" s="1"/>
  <c r="B73" i="182" s="1"/>
  <c r="C73" i="182" s="1"/>
  <c r="B74" i="182" s="1"/>
  <c r="C74" i="182" s="1"/>
  <c r="B75" i="182" s="1"/>
  <c r="C75" i="182" s="1"/>
  <c r="B76" i="182" s="1"/>
  <c r="C76" i="182" s="1"/>
  <c r="B77" i="182" s="1"/>
  <c r="C77" i="182" s="1"/>
  <c r="B78" i="182" s="1"/>
  <c r="C78" i="182" s="1"/>
  <c r="B79" i="182" s="1"/>
  <c r="C79" i="182" s="1"/>
  <c r="B80" i="182" s="1"/>
  <c r="C80" i="182" s="1"/>
  <c r="B81" i="182" s="1"/>
  <c r="C81" i="182" s="1"/>
  <c r="B82" i="182" s="1"/>
  <c r="C82" i="182" s="1"/>
  <c r="B83" i="182" s="1"/>
  <c r="C83" i="182" s="1"/>
  <c r="B84" i="182" s="1"/>
  <c r="C84" i="182" s="1"/>
  <c r="B85" i="182" s="1"/>
  <c r="C85" i="182" s="1"/>
  <c r="B86" i="182" s="1"/>
  <c r="C86" i="182" s="1"/>
  <c r="B87" i="182" s="1"/>
  <c r="C87" i="182" s="1"/>
  <c r="B88" i="182" s="1"/>
  <c r="C88" i="182" s="1"/>
  <c r="B89" i="182" s="1"/>
  <c r="C89" i="182" s="1"/>
  <c r="B90" i="182" s="1"/>
  <c r="C90" i="182" s="1"/>
  <c r="B91" i="182" s="1"/>
  <c r="C91" i="182" s="1"/>
  <c r="B92" i="182" s="1"/>
  <c r="C92" i="182" s="1"/>
  <c r="N68" i="182"/>
  <c r="N67" i="182"/>
  <c r="B67" i="182"/>
  <c r="N66" i="182"/>
  <c r="N65" i="182"/>
  <c r="N64" i="182"/>
  <c r="H62" i="182"/>
  <c r="H61" i="182"/>
  <c r="H60" i="182"/>
  <c r="H59" i="182"/>
  <c r="H58" i="182"/>
  <c r="H57" i="182"/>
  <c r="H56" i="182"/>
  <c r="H55" i="182"/>
  <c r="H54" i="182"/>
  <c r="H53" i="182"/>
  <c r="H52" i="182"/>
  <c r="H51" i="182"/>
  <c r="H50" i="182"/>
  <c r="H49" i="182"/>
  <c r="H48" i="182"/>
  <c r="H47" i="182"/>
  <c r="H46" i="182"/>
  <c r="H45" i="182"/>
  <c r="H44" i="182"/>
  <c r="H43" i="182"/>
  <c r="H42" i="182"/>
  <c r="G41" i="182"/>
  <c r="F41" i="182"/>
  <c r="E41" i="182"/>
  <c r="D41" i="182"/>
  <c r="C41" i="182"/>
  <c r="H41" i="182" s="1"/>
  <c r="K41" i="182" s="1"/>
  <c r="H40" i="182"/>
  <c r="J39" i="182"/>
  <c r="V38" i="182"/>
  <c r="T38" i="182"/>
  <c r="R38" i="182"/>
  <c r="P38" i="182"/>
  <c r="N38" i="182"/>
  <c r="F6" i="182"/>
  <c r="B6" i="182"/>
  <c r="K44" i="182" s="1"/>
  <c r="B2" i="41"/>
  <c r="N129" i="181"/>
  <c r="N128" i="181"/>
  <c r="N127" i="181"/>
  <c r="N126" i="181"/>
  <c r="N125" i="181"/>
  <c r="N124" i="181"/>
  <c r="N123" i="181"/>
  <c r="N122" i="181"/>
  <c r="N121" i="181"/>
  <c r="N120" i="181"/>
  <c r="N119" i="181"/>
  <c r="N118" i="181"/>
  <c r="N117" i="181"/>
  <c r="N116" i="181"/>
  <c r="N115" i="181"/>
  <c r="N114" i="181"/>
  <c r="N113" i="181"/>
  <c r="N112" i="181"/>
  <c r="N111" i="181"/>
  <c r="N110" i="181"/>
  <c r="N109" i="181"/>
  <c r="N108" i="181"/>
  <c r="N107" i="181"/>
  <c r="N106" i="181"/>
  <c r="N105" i="181"/>
  <c r="N104" i="181"/>
  <c r="N103" i="181"/>
  <c r="N102" i="181"/>
  <c r="N101" i="181"/>
  <c r="N100" i="181"/>
  <c r="N99" i="181"/>
  <c r="N98" i="181"/>
  <c r="N97" i="181"/>
  <c r="N96" i="181"/>
  <c r="N95" i="181"/>
  <c r="N94" i="181"/>
  <c r="N93" i="181"/>
  <c r="N92" i="181"/>
  <c r="N91" i="181"/>
  <c r="N90" i="181"/>
  <c r="N89" i="181"/>
  <c r="N88" i="181"/>
  <c r="N87" i="181"/>
  <c r="N86" i="181"/>
  <c r="N85" i="181"/>
  <c r="N84" i="181"/>
  <c r="N83" i="181"/>
  <c r="N82" i="181"/>
  <c r="N81" i="181"/>
  <c r="N80" i="181"/>
  <c r="N79" i="181"/>
  <c r="N78" i="181"/>
  <c r="N77" i="181"/>
  <c r="N76" i="181"/>
  <c r="N75" i="181"/>
  <c r="N74" i="181"/>
  <c r="N73" i="181"/>
  <c r="N72" i="181"/>
  <c r="N71" i="181"/>
  <c r="N70" i="181"/>
  <c r="N69" i="181"/>
  <c r="N68" i="181"/>
  <c r="C68" i="181"/>
  <c r="B69" i="181" s="1"/>
  <c r="C69" i="181" s="1"/>
  <c r="B70" i="181" s="1"/>
  <c r="C70" i="181" s="1"/>
  <c r="B71" i="181" s="1"/>
  <c r="C71" i="181" s="1"/>
  <c r="B72" i="181" s="1"/>
  <c r="C72" i="181" s="1"/>
  <c r="B73" i="181" s="1"/>
  <c r="C73" i="181" s="1"/>
  <c r="B74" i="181" s="1"/>
  <c r="C74" i="181" s="1"/>
  <c r="B75" i="181" s="1"/>
  <c r="C75" i="181" s="1"/>
  <c r="B76" i="181" s="1"/>
  <c r="C76" i="181" s="1"/>
  <c r="B77" i="181" s="1"/>
  <c r="C77" i="181" s="1"/>
  <c r="B78" i="181" s="1"/>
  <c r="C78" i="181" s="1"/>
  <c r="B79" i="181" s="1"/>
  <c r="C79" i="181" s="1"/>
  <c r="B80" i="181" s="1"/>
  <c r="C80" i="181" s="1"/>
  <c r="B81" i="181" s="1"/>
  <c r="C81" i="181" s="1"/>
  <c r="B82" i="181" s="1"/>
  <c r="C82" i="181" s="1"/>
  <c r="B83" i="181" s="1"/>
  <c r="C83" i="181" s="1"/>
  <c r="B84" i="181" s="1"/>
  <c r="C84" i="181" s="1"/>
  <c r="B85" i="181" s="1"/>
  <c r="C85" i="181" s="1"/>
  <c r="B86" i="181" s="1"/>
  <c r="C86" i="181" s="1"/>
  <c r="B87" i="181" s="1"/>
  <c r="C87" i="181" s="1"/>
  <c r="B88" i="181" s="1"/>
  <c r="C88" i="181" s="1"/>
  <c r="B89" i="181" s="1"/>
  <c r="C89" i="181" s="1"/>
  <c r="B90" i="181" s="1"/>
  <c r="C90" i="181" s="1"/>
  <c r="B91" i="181" s="1"/>
  <c r="C91" i="181" s="1"/>
  <c r="N67" i="181"/>
  <c r="N66" i="181"/>
  <c r="B66" i="181"/>
  <c r="N65" i="181"/>
  <c r="N64" i="181"/>
  <c r="N63" i="181"/>
  <c r="H61" i="181"/>
  <c r="H60" i="181"/>
  <c r="H59" i="181"/>
  <c r="H58" i="181"/>
  <c r="H57" i="181"/>
  <c r="H56" i="181"/>
  <c r="H55" i="181"/>
  <c r="H54" i="181"/>
  <c r="H53" i="181"/>
  <c r="H52" i="181"/>
  <c r="H51" i="181"/>
  <c r="H50" i="181"/>
  <c r="H49" i="181"/>
  <c r="H48" i="181"/>
  <c r="H47" i="181"/>
  <c r="H46" i="181"/>
  <c r="H45" i="181"/>
  <c r="H44" i="181"/>
  <c r="H43" i="181"/>
  <c r="H42" i="181"/>
  <c r="H41" i="181"/>
  <c r="G40" i="181"/>
  <c r="F40" i="181"/>
  <c r="E40" i="181"/>
  <c r="D40" i="181"/>
  <c r="C40" i="181"/>
  <c r="H39" i="181"/>
  <c r="J38" i="181"/>
  <c r="F6" i="181"/>
  <c r="B6" i="181"/>
  <c r="K42" i="182" l="1"/>
  <c r="K43" i="182"/>
  <c r="H40" i="181"/>
  <c r="K40" i="181" s="1"/>
  <c r="K41" i="181"/>
  <c r="K42" i="181"/>
  <c r="K43" i="181"/>
  <c r="B2" i="61"/>
  <c r="N129" i="180"/>
  <c r="N128" i="180"/>
  <c r="N127" i="180"/>
  <c r="N126" i="180"/>
  <c r="N125" i="180"/>
  <c r="N124" i="180"/>
  <c r="N123" i="180"/>
  <c r="N122" i="180"/>
  <c r="N121" i="180"/>
  <c r="N120" i="180"/>
  <c r="N119" i="180"/>
  <c r="N118" i="180"/>
  <c r="N117" i="180"/>
  <c r="N116" i="180"/>
  <c r="N115" i="180"/>
  <c r="N114" i="180"/>
  <c r="N113" i="180"/>
  <c r="N112" i="180"/>
  <c r="N111" i="180"/>
  <c r="N110" i="180"/>
  <c r="N109" i="180"/>
  <c r="N108" i="180"/>
  <c r="N107" i="180"/>
  <c r="N106" i="180"/>
  <c r="N105" i="180"/>
  <c r="N104" i="180"/>
  <c r="N103" i="180"/>
  <c r="N102" i="180"/>
  <c r="N101" i="180"/>
  <c r="N100" i="180"/>
  <c r="N99" i="180"/>
  <c r="N98" i="180"/>
  <c r="N97" i="180"/>
  <c r="N96" i="180"/>
  <c r="N95" i="180"/>
  <c r="N94" i="180"/>
  <c r="N93" i="180"/>
  <c r="N92" i="180"/>
  <c r="N91" i="180"/>
  <c r="N90" i="180"/>
  <c r="N89" i="180"/>
  <c r="N88" i="180"/>
  <c r="N87" i="180"/>
  <c r="N86" i="180"/>
  <c r="N85" i="180"/>
  <c r="N84" i="180"/>
  <c r="N83" i="180"/>
  <c r="N82" i="180"/>
  <c r="N81" i="180"/>
  <c r="N80" i="180"/>
  <c r="N79" i="180"/>
  <c r="N78" i="180"/>
  <c r="N77" i="180"/>
  <c r="N76" i="180"/>
  <c r="N75" i="180"/>
  <c r="N74" i="180"/>
  <c r="N73" i="180"/>
  <c r="N72" i="180"/>
  <c r="N71" i="180"/>
  <c r="N70" i="180"/>
  <c r="N69" i="180"/>
  <c r="N68" i="180"/>
  <c r="C68" i="180"/>
  <c r="B69" i="180" s="1"/>
  <c r="C69" i="180" s="1"/>
  <c r="B70" i="180" s="1"/>
  <c r="C70" i="180" s="1"/>
  <c r="B71" i="180" s="1"/>
  <c r="C71" i="180" s="1"/>
  <c r="B72" i="180" s="1"/>
  <c r="C72" i="180" s="1"/>
  <c r="B73" i="180" s="1"/>
  <c r="C73" i="180" s="1"/>
  <c r="B74" i="180" s="1"/>
  <c r="C74" i="180" s="1"/>
  <c r="B75" i="180" s="1"/>
  <c r="C75" i="180" s="1"/>
  <c r="B76" i="180" s="1"/>
  <c r="C76" i="180" s="1"/>
  <c r="B77" i="180" s="1"/>
  <c r="C77" i="180" s="1"/>
  <c r="B78" i="180" s="1"/>
  <c r="C78" i="180" s="1"/>
  <c r="B79" i="180" s="1"/>
  <c r="C79" i="180" s="1"/>
  <c r="B80" i="180" s="1"/>
  <c r="C80" i="180" s="1"/>
  <c r="B81" i="180" s="1"/>
  <c r="C81" i="180" s="1"/>
  <c r="B82" i="180" s="1"/>
  <c r="C82" i="180" s="1"/>
  <c r="B83" i="180" s="1"/>
  <c r="C83" i="180" s="1"/>
  <c r="B84" i="180" s="1"/>
  <c r="C84" i="180" s="1"/>
  <c r="B85" i="180" s="1"/>
  <c r="C85" i="180" s="1"/>
  <c r="B86" i="180" s="1"/>
  <c r="C86" i="180" s="1"/>
  <c r="B87" i="180" s="1"/>
  <c r="C87" i="180" s="1"/>
  <c r="B88" i="180" s="1"/>
  <c r="C88" i="180" s="1"/>
  <c r="B89" i="180" s="1"/>
  <c r="C89" i="180" s="1"/>
  <c r="B90" i="180" s="1"/>
  <c r="C90" i="180" s="1"/>
  <c r="B91" i="180" s="1"/>
  <c r="C91" i="180" s="1"/>
  <c r="N67" i="180"/>
  <c r="N66" i="180"/>
  <c r="B66" i="180"/>
  <c r="N65" i="180"/>
  <c r="N64" i="180"/>
  <c r="N63" i="180"/>
  <c r="H61" i="180"/>
  <c r="H60" i="180"/>
  <c r="H59" i="180"/>
  <c r="H58" i="180"/>
  <c r="H57" i="180"/>
  <c r="H56" i="180"/>
  <c r="H55" i="180"/>
  <c r="H54" i="180"/>
  <c r="H53" i="180"/>
  <c r="H52" i="180"/>
  <c r="H51" i="180"/>
  <c r="H50" i="180"/>
  <c r="H49" i="180"/>
  <c r="H48" i="180"/>
  <c r="H47" i="180"/>
  <c r="H46" i="180"/>
  <c r="H45" i="180"/>
  <c r="H44" i="180"/>
  <c r="H43" i="180"/>
  <c r="H42" i="180"/>
  <c r="H41" i="180"/>
  <c r="G40" i="180"/>
  <c r="F40" i="180"/>
  <c r="E40" i="180"/>
  <c r="D40" i="180"/>
  <c r="C40" i="180"/>
  <c r="H39" i="180"/>
  <c r="F2" i="61" s="1"/>
  <c r="J38" i="180"/>
  <c r="F6" i="180"/>
  <c r="D2" i="61" s="1"/>
  <c r="B6" i="180"/>
  <c r="K41" i="180" l="1"/>
  <c r="G2" i="61" s="1"/>
  <c r="C2" i="61"/>
  <c r="H40" i="180"/>
  <c r="K40" i="180" s="1"/>
  <c r="E2" i="61" s="1"/>
  <c r="K42" i="180"/>
  <c r="H2" i="61" s="1"/>
  <c r="K43" i="180"/>
  <c r="I2" i="61" s="1"/>
  <c r="B2" i="76"/>
  <c r="N109" i="179"/>
  <c r="N108" i="179"/>
  <c r="N107" i="179"/>
  <c r="N106" i="179"/>
  <c r="N105" i="179"/>
  <c r="N104" i="179"/>
  <c r="N103" i="179"/>
  <c r="N102" i="179"/>
  <c r="N101" i="179"/>
  <c r="N100" i="179"/>
  <c r="N99" i="179"/>
  <c r="N98" i="179"/>
  <c r="N97" i="179"/>
  <c r="N96" i="179"/>
  <c r="N95" i="179"/>
  <c r="N94" i="179"/>
  <c r="N93" i="179"/>
  <c r="N92" i="179"/>
  <c r="N91" i="179"/>
  <c r="N90" i="179"/>
  <c r="N89" i="179"/>
  <c r="N88" i="179"/>
  <c r="N87" i="179"/>
  <c r="N86" i="179"/>
  <c r="N85" i="179"/>
  <c r="N84" i="179"/>
  <c r="N83" i="179"/>
  <c r="N82" i="179"/>
  <c r="N81" i="179"/>
  <c r="N80" i="179"/>
  <c r="N79" i="179"/>
  <c r="N78" i="179"/>
  <c r="N77" i="179"/>
  <c r="N76" i="179"/>
  <c r="N75" i="179"/>
  <c r="N74" i="179"/>
  <c r="N73" i="179"/>
  <c r="N72" i="179"/>
  <c r="N71" i="179"/>
  <c r="N70" i="179"/>
  <c r="N69" i="179"/>
  <c r="C69" i="179"/>
  <c r="B70" i="179" s="1"/>
  <c r="N68" i="179"/>
  <c r="N67" i="179"/>
  <c r="B67" i="179"/>
  <c r="N66" i="179"/>
  <c r="N65" i="179"/>
  <c r="N64" i="179"/>
  <c r="H62" i="179"/>
  <c r="H61" i="179"/>
  <c r="H60" i="179"/>
  <c r="H59" i="179"/>
  <c r="H58" i="179"/>
  <c r="H57" i="179"/>
  <c r="H56" i="179"/>
  <c r="H55" i="179"/>
  <c r="H54" i="179"/>
  <c r="H53" i="179"/>
  <c r="H52" i="179"/>
  <c r="H51" i="179"/>
  <c r="H50" i="179"/>
  <c r="H49" i="179"/>
  <c r="H48" i="179"/>
  <c r="H47" i="179"/>
  <c r="H46" i="179"/>
  <c r="H45" i="179"/>
  <c r="H44" i="179"/>
  <c r="H43" i="179"/>
  <c r="H42" i="179"/>
  <c r="G41" i="179"/>
  <c r="F41" i="179"/>
  <c r="E41" i="179"/>
  <c r="D41" i="179"/>
  <c r="H40" i="179"/>
  <c r="F2" i="76" s="1"/>
  <c r="J39" i="179"/>
  <c r="V38" i="179"/>
  <c r="T38" i="179"/>
  <c r="R38" i="179"/>
  <c r="P38" i="179"/>
  <c r="N38" i="179"/>
  <c r="F6" i="179"/>
  <c r="D2" i="76" s="1"/>
  <c r="B6" i="179"/>
  <c r="C2" i="76" s="1"/>
  <c r="J2" i="61" l="1"/>
  <c r="H41" i="179"/>
  <c r="K41" i="179" s="1"/>
  <c r="E2" i="76" s="1"/>
  <c r="C70" i="179"/>
  <c r="B71" i="179" s="1"/>
  <c r="C71" i="179" s="1"/>
  <c r="B72" i="179" s="1"/>
  <c r="C72" i="179" s="1"/>
  <c r="B73" i="179" s="1"/>
  <c r="C73" i="179" s="1"/>
  <c r="B74" i="179" s="1"/>
  <c r="C74" i="179" s="1"/>
  <c r="B75" i="179" s="1"/>
  <c r="C75" i="179" s="1"/>
  <c r="B76" i="179" s="1"/>
  <c r="C76" i="179" s="1"/>
  <c r="B77" i="179" s="1"/>
  <c r="C77" i="179" s="1"/>
  <c r="B78" i="179" s="1"/>
  <c r="C78" i="179" s="1"/>
  <c r="B79" i="179" s="1"/>
  <c r="C79" i="179" s="1"/>
  <c r="B80" i="179" s="1"/>
  <c r="C80" i="179" s="1"/>
  <c r="B81" i="179" s="1"/>
  <c r="C81" i="179" s="1"/>
  <c r="B82" i="179" s="1"/>
  <c r="C82" i="179" s="1"/>
  <c r="B83" i="179" s="1"/>
  <c r="C83" i="179" s="1"/>
  <c r="B84" i="179" s="1"/>
  <c r="C84" i="179" s="1"/>
  <c r="B85" i="179" s="1"/>
  <c r="C85" i="179" s="1"/>
  <c r="B86" i="179" s="1"/>
  <c r="C86" i="179" s="1"/>
  <c r="B87" i="179" s="1"/>
  <c r="C87" i="179" s="1"/>
  <c r="B88" i="179" s="1"/>
  <c r="C88" i="179" s="1"/>
  <c r="B89" i="179" s="1"/>
  <c r="C89" i="179" s="1"/>
  <c r="B90" i="179" s="1"/>
  <c r="C90" i="179" s="1"/>
  <c r="B91" i="179" s="1"/>
  <c r="C91" i="179" s="1"/>
  <c r="B92" i="179" s="1"/>
  <c r="C92" i="179" s="1"/>
  <c r="K43" i="179" l="1"/>
  <c r="H2" i="76" s="1"/>
  <c r="K42" i="179"/>
  <c r="G2" i="76" s="1"/>
  <c r="K44" i="179"/>
  <c r="I2" i="76" s="1"/>
  <c r="E41" i="178"/>
  <c r="N109" i="177"/>
  <c r="D41" i="178"/>
  <c r="J2" i="76" l="1"/>
  <c r="N175" i="178"/>
  <c r="N174" i="178"/>
  <c r="N173" i="178"/>
  <c r="N172" i="178"/>
  <c r="N171" i="178"/>
  <c r="N170" i="178"/>
  <c r="N169" i="178"/>
  <c r="N168" i="178"/>
  <c r="N167" i="178"/>
  <c r="N166" i="178"/>
  <c r="N165" i="178"/>
  <c r="N164" i="178"/>
  <c r="N163" i="178"/>
  <c r="N162" i="178"/>
  <c r="N161" i="178"/>
  <c r="N160" i="178"/>
  <c r="N159" i="178"/>
  <c r="N158" i="178"/>
  <c r="N157" i="178"/>
  <c r="N156" i="178"/>
  <c r="N155" i="178"/>
  <c r="N154" i="178"/>
  <c r="N153" i="178"/>
  <c r="N152" i="178"/>
  <c r="N151" i="178"/>
  <c r="N150" i="178"/>
  <c r="N149" i="178"/>
  <c r="N148" i="178"/>
  <c r="N147" i="178"/>
  <c r="N146" i="178"/>
  <c r="N145" i="178"/>
  <c r="N144" i="178"/>
  <c r="N143" i="178"/>
  <c r="N142" i="178"/>
  <c r="N141" i="178"/>
  <c r="N140" i="178"/>
  <c r="N139" i="178"/>
  <c r="N138" i="178"/>
  <c r="N137" i="178"/>
  <c r="N136" i="178"/>
  <c r="N135" i="178"/>
  <c r="N134" i="178"/>
  <c r="N133" i="178"/>
  <c r="N132" i="178"/>
  <c r="N131" i="178"/>
  <c r="N130" i="178"/>
  <c r="N129" i="178"/>
  <c r="N128" i="178"/>
  <c r="N127" i="178"/>
  <c r="N126" i="178"/>
  <c r="N125" i="178"/>
  <c r="N124" i="178"/>
  <c r="N123" i="178"/>
  <c r="N122" i="178"/>
  <c r="N121" i="178"/>
  <c r="N120" i="178"/>
  <c r="N119" i="178"/>
  <c r="N118" i="178"/>
  <c r="N117" i="178"/>
  <c r="N116" i="178"/>
  <c r="N115" i="178"/>
  <c r="N114" i="178"/>
  <c r="N113" i="178"/>
  <c r="N112" i="178"/>
  <c r="N111" i="178"/>
  <c r="N110" i="178"/>
  <c r="N109" i="178"/>
  <c r="N108" i="178"/>
  <c r="N107" i="178"/>
  <c r="N106" i="178"/>
  <c r="N105" i="178"/>
  <c r="N104" i="178"/>
  <c r="N103" i="178"/>
  <c r="N102" i="178"/>
  <c r="N101" i="178"/>
  <c r="N100" i="178"/>
  <c r="N99" i="178"/>
  <c r="N98" i="178"/>
  <c r="N97" i="178"/>
  <c r="N96" i="178"/>
  <c r="N95" i="178"/>
  <c r="N94" i="178"/>
  <c r="N93" i="178"/>
  <c r="N92" i="178"/>
  <c r="N91" i="178"/>
  <c r="N90" i="178"/>
  <c r="N89" i="178"/>
  <c r="N88" i="178"/>
  <c r="N87" i="178"/>
  <c r="N86" i="178"/>
  <c r="N85" i="178"/>
  <c r="N84" i="178"/>
  <c r="N83" i="178"/>
  <c r="N82" i="178"/>
  <c r="N81" i="178"/>
  <c r="N80" i="178"/>
  <c r="N79" i="178"/>
  <c r="N78" i="178"/>
  <c r="N77" i="178"/>
  <c r="N76" i="178"/>
  <c r="N75" i="178"/>
  <c r="N74" i="178"/>
  <c r="N73" i="178"/>
  <c r="N72" i="178"/>
  <c r="N71" i="178"/>
  <c r="N70" i="178"/>
  <c r="N69" i="178"/>
  <c r="C69" i="178"/>
  <c r="B70" i="178" s="1"/>
  <c r="C70" i="178" s="1"/>
  <c r="B71" i="178" s="1"/>
  <c r="C71" i="178" s="1"/>
  <c r="B72" i="178" s="1"/>
  <c r="C72" i="178" s="1"/>
  <c r="B73" i="178" s="1"/>
  <c r="C73" i="178" s="1"/>
  <c r="B74" i="178" s="1"/>
  <c r="C74" i="178" s="1"/>
  <c r="B75" i="178" s="1"/>
  <c r="C75" i="178" s="1"/>
  <c r="B76" i="178" s="1"/>
  <c r="C76" i="178" s="1"/>
  <c r="B77" i="178" s="1"/>
  <c r="C77" i="178" s="1"/>
  <c r="B78" i="178" s="1"/>
  <c r="C78" i="178" s="1"/>
  <c r="B79" i="178" s="1"/>
  <c r="C79" i="178" s="1"/>
  <c r="B80" i="178" s="1"/>
  <c r="C80" i="178" s="1"/>
  <c r="B81" i="178" s="1"/>
  <c r="C81" i="178" s="1"/>
  <c r="B82" i="178" s="1"/>
  <c r="C82" i="178" s="1"/>
  <c r="B83" i="178" s="1"/>
  <c r="C83" i="178" s="1"/>
  <c r="B84" i="178" s="1"/>
  <c r="C84" i="178" s="1"/>
  <c r="B85" i="178" s="1"/>
  <c r="C85" i="178" s="1"/>
  <c r="B86" i="178" s="1"/>
  <c r="C86" i="178" s="1"/>
  <c r="B87" i="178" s="1"/>
  <c r="C87" i="178" s="1"/>
  <c r="B88" i="178" s="1"/>
  <c r="C88" i="178" s="1"/>
  <c r="B89" i="178" s="1"/>
  <c r="C89" i="178" s="1"/>
  <c r="B90" i="178" s="1"/>
  <c r="C90" i="178" s="1"/>
  <c r="B91" i="178" s="1"/>
  <c r="C91" i="178" s="1"/>
  <c r="B92" i="178" s="1"/>
  <c r="C92" i="178" s="1"/>
  <c r="N68" i="178"/>
  <c r="N67" i="178"/>
  <c r="B67" i="178"/>
  <c r="N66" i="178"/>
  <c r="N65" i="178"/>
  <c r="N64" i="178"/>
  <c r="H62" i="178"/>
  <c r="H61" i="178"/>
  <c r="H60" i="178"/>
  <c r="H59" i="178"/>
  <c r="H58" i="178"/>
  <c r="H57" i="178"/>
  <c r="H56" i="178"/>
  <c r="H55" i="178"/>
  <c r="H54" i="178"/>
  <c r="H53" i="178"/>
  <c r="H52" i="178"/>
  <c r="H51" i="178"/>
  <c r="H50" i="178"/>
  <c r="H49" i="178"/>
  <c r="H48" i="178"/>
  <c r="H47" i="178"/>
  <c r="H46" i="178"/>
  <c r="H45" i="178"/>
  <c r="H44" i="178"/>
  <c r="H43" i="178"/>
  <c r="H42" i="178"/>
  <c r="G41" i="178"/>
  <c r="F41" i="178"/>
  <c r="C41" i="178"/>
  <c r="H40" i="178"/>
  <c r="F2" i="41" s="1"/>
  <c r="J39" i="178"/>
  <c r="F6" i="178"/>
  <c r="D2" i="41" s="1"/>
  <c r="B6" i="178"/>
  <c r="H41" i="178" l="1"/>
  <c r="K41" i="178" s="1"/>
  <c r="E2" i="41" s="1"/>
  <c r="K44" i="178"/>
  <c r="I2" i="41" s="1"/>
  <c r="C2" i="41"/>
  <c r="K42" i="178"/>
  <c r="G2" i="41" s="1"/>
  <c r="K43" i="178"/>
  <c r="H2" i="41" s="1"/>
  <c r="N129" i="176"/>
  <c r="J2" i="41" l="1"/>
  <c r="B3" i="61"/>
  <c r="B3" i="76"/>
  <c r="N108" i="177"/>
  <c r="N107" i="177"/>
  <c r="N106" i="177"/>
  <c r="N105" i="177"/>
  <c r="N104" i="177"/>
  <c r="N103" i="177"/>
  <c r="N102" i="177"/>
  <c r="N101" i="177"/>
  <c r="N100" i="177"/>
  <c r="N99" i="177"/>
  <c r="N98" i="177"/>
  <c r="N97" i="177"/>
  <c r="N96" i="177"/>
  <c r="N95" i="177"/>
  <c r="N94" i="177"/>
  <c r="N93" i="177"/>
  <c r="N92" i="177"/>
  <c r="N91" i="177"/>
  <c r="N90" i="177"/>
  <c r="N89" i="177"/>
  <c r="N88" i="177"/>
  <c r="N87" i="177"/>
  <c r="N86" i="177"/>
  <c r="N85" i="177"/>
  <c r="N84" i="177"/>
  <c r="N83" i="177"/>
  <c r="N82" i="177"/>
  <c r="N81" i="177"/>
  <c r="N80" i="177"/>
  <c r="N79" i="177"/>
  <c r="N78" i="177"/>
  <c r="N77" i="177"/>
  <c r="N76" i="177"/>
  <c r="N75" i="177"/>
  <c r="N74" i="177"/>
  <c r="N73" i="177"/>
  <c r="N72" i="177"/>
  <c r="N71" i="177"/>
  <c r="N70" i="177"/>
  <c r="N69" i="177"/>
  <c r="C69" i="177"/>
  <c r="B70" i="177" s="1"/>
  <c r="C70" i="177" s="1"/>
  <c r="B71" i="177" s="1"/>
  <c r="N68" i="177"/>
  <c r="N67" i="177"/>
  <c r="B67" i="177"/>
  <c r="N66" i="177"/>
  <c r="N65" i="177"/>
  <c r="N64" i="177"/>
  <c r="H62" i="177"/>
  <c r="H61" i="177"/>
  <c r="H60" i="177"/>
  <c r="H59" i="177"/>
  <c r="H58" i="177"/>
  <c r="H57" i="177"/>
  <c r="H56" i="177"/>
  <c r="H55" i="177"/>
  <c r="H54" i="177"/>
  <c r="H53" i="177"/>
  <c r="H52" i="177"/>
  <c r="H51" i="177"/>
  <c r="H50" i="177"/>
  <c r="H49" i="177"/>
  <c r="H48" i="177"/>
  <c r="H47" i="177"/>
  <c r="H46" i="177"/>
  <c r="H45" i="177"/>
  <c r="H44" i="177"/>
  <c r="H43" i="177"/>
  <c r="H42" i="177"/>
  <c r="G41" i="177"/>
  <c r="F41" i="177"/>
  <c r="E41" i="177"/>
  <c r="D41" i="177"/>
  <c r="C41" i="177"/>
  <c r="H40" i="177"/>
  <c r="F3" i="76" s="1"/>
  <c r="J39" i="177"/>
  <c r="V38" i="177"/>
  <c r="T38" i="177"/>
  <c r="R38" i="177"/>
  <c r="P38" i="177"/>
  <c r="N38" i="177"/>
  <c r="F6" i="177"/>
  <c r="D3" i="76" s="1"/>
  <c r="B6" i="177"/>
  <c r="C3" i="76" s="1"/>
  <c r="N128" i="176"/>
  <c r="N127" i="176"/>
  <c r="N126" i="176"/>
  <c r="N125" i="176"/>
  <c r="N124" i="176"/>
  <c r="N123" i="176"/>
  <c r="N122" i="176"/>
  <c r="N121" i="176"/>
  <c r="N120" i="176"/>
  <c r="N119" i="176"/>
  <c r="N118" i="176"/>
  <c r="N117" i="176"/>
  <c r="N116" i="176"/>
  <c r="N115" i="176"/>
  <c r="N114" i="176"/>
  <c r="N113" i="176"/>
  <c r="N112" i="176"/>
  <c r="N111" i="176"/>
  <c r="N110" i="176"/>
  <c r="N109" i="176"/>
  <c r="N108" i="176"/>
  <c r="N107" i="176"/>
  <c r="N106" i="176"/>
  <c r="N105" i="176"/>
  <c r="N104" i="176"/>
  <c r="N103" i="176"/>
  <c r="N102" i="176"/>
  <c r="N101" i="176"/>
  <c r="N100" i="176"/>
  <c r="N99" i="176"/>
  <c r="N98" i="176"/>
  <c r="N97" i="176"/>
  <c r="N96" i="176"/>
  <c r="N95" i="176"/>
  <c r="N94" i="176"/>
  <c r="N93" i="176"/>
  <c r="N92" i="176"/>
  <c r="N91" i="176"/>
  <c r="N90" i="176"/>
  <c r="N89" i="176"/>
  <c r="N88" i="176"/>
  <c r="N87" i="176"/>
  <c r="N86" i="176"/>
  <c r="N85" i="176"/>
  <c r="N84" i="176"/>
  <c r="N83" i="176"/>
  <c r="N82" i="176"/>
  <c r="N81" i="176"/>
  <c r="N80" i="176"/>
  <c r="N79" i="176"/>
  <c r="N78" i="176"/>
  <c r="N77" i="176"/>
  <c r="N76" i="176"/>
  <c r="N75" i="176"/>
  <c r="N74" i="176"/>
  <c r="N73" i="176"/>
  <c r="N72" i="176"/>
  <c r="N71" i="176"/>
  <c r="N70" i="176"/>
  <c r="N69" i="176"/>
  <c r="N68" i="176"/>
  <c r="C68" i="176"/>
  <c r="B69" i="176" s="1"/>
  <c r="C69" i="176" s="1"/>
  <c r="B70" i="176" s="1"/>
  <c r="C70" i="176" s="1"/>
  <c r="B71" i="176" s="1"/>
  <c r="C71" i="176" s="1"/>
  <c r="B72" i="176" s="1"/>
  <c r="C72" i="176" s="1"/>
  <c r="B73" i="176" s="1"/>
  <c r="C73" i="176" s="1"/>
  <c r="B74" i="176" s="1"/>
  <c r="C74" i="176" s="1"/>
  <c r="B75" i="176" s="1"/>
  <c r="C75" i="176" s="1"/>
  <c r="B76" i="176" s="1"/>
  <c r="C76" i="176" s="1"/>
  <c r="B77" i="176" s="1"/>
  <c r="C77" i="176" s="1"/>
  <c r="B78" i="176" s="1"/>
  <c r="C78" i="176" s="1"/>
  <c r="B79" i="176" s="1"/>
  <c r="C79" i="176" s="1"/>
  <c r="B80" i="176" s="1"/>
  <c r="C80" i="176" s="1"/>
  <c r="B81" i="176" s="1"/>
  <c r="C81" i="176" s="1"/>
  <c r="B82" i="176" s="1"/>
  <c r="C82" i="176" s="1"/>
  <c r="B83" i="176" s="1"/>
  <c r="C83" i="176" s="1"/>
  <c r="B84" i="176" s="1"/>
  <c r="C84" i="176" s="1"/>
  <c r="B85" i="176" s="1"/>
  <c r="C85" i="176" s="1"/>
  <c r="B86" i="176" s="1"/>
  <c r="C86" i="176" s="1"/>
  <c r="B87" i="176" s="1"/>
  <c r="C87" i="176" s="1"/>
  <c r="B88" i="176" s="1"/>
  <c r="C88" i="176" s="1"/>
  <c r="B89" i="176" s="1"/>
  <c r="C89" i="176" s="1"/>
  <c r="B90" i="176" s="1"/>
  <c r="C90" i="176" s="1"/>
  <c r="B91" i="176" s="1"/>
  <c r="C91" i="176" s="1"/>
  <c r="N67" i="176"/>
  <c r="N66" i="176"/>
  <c r="B66" i="176"/>
  <c r="N65" i="176"/>
  <c r="N64" i="176"/>
  <c r="N63" i="176"/>
  <c r="H61" i="176"/>
  <c r="H60" i="176"/>
  <c r="H59" i="176"/>
  <c r="H58" i="176"/>
  <c r="H57" i="176"/>
  <c r="H56" i="176"/>
  <c r="H55" i="176"/>
  <c r="H54" i="176"/>
  <c r="H53" i="176"/>
  <c r="H52" i="176"/>
  <c r="H51" i="176"/>
  <c r="H50" i="176"/>
  <c r="H49" i="176"/>
  <c r="H48" i="176"/>
  <c r="H47" i="176"/>
  <c r="H46" i="176"/>
  <c r="H45" i="176"/>
  <c r="H44" i="176"/>
  <c r="H43" i="176"/>
  <c r="H42" i="176"/>
  <c r="H41" i="176"/>
  <c r="G40" i="176"/>
  <c r="F40" i="176"/>
  <c r="E40" i="176"/>
  <c r="D40" i="176"/>
  <c r="C40" i="176"/>
  <c r="H39" i="176"/>
  <c r="F3" i="61" s="1"/>
  <c r="J38" i="176"/>
  <c r="F6" i="176"/>
  <c r="D3" i="61" s="1"/>
  <c r="B6" i="176"/>
  <c r="C3" i="61" s="1"/>
  <c r="H41" i="177" l="1"/>
  <c r="K41" i="177" s="1"/>
  <c r="E3" i="76" s="1"/>
  <c r="K41" i="176"/>
  <c r="G3" i="61" s="1"/>
  <c r="K42" i="176"/>
  <c r="H3" i="61" s="1"/>
  <c r="H40" i="176"/>
  <c r="K40" i="176" s="1"/>
  <c r="E3" i="61" s="1"/>
  <c r="C71" i="177"/>
  <c r="B72" i="177" s="1"/>
  <c r="C72" i="177" s="1"/>
  <c r="B73" i="177" s="1"/>
  <c r="C73" i="177" s="1"/>
  <c r="B74" i="177" s="1"/>
  <c r="C74" i="177" s="1"/>
  <c r="B75" i="177" s="1"/>
  <c r="C75" i="177" s="1"/>
  <c r="B76" i="177" s="1"/>
  <c r="C76" i="177" s="1"/>
  <c r="B77" i="177" s="1"/>
  <c r="C77" i="177" s="1"/>
  <c r="B78" i="177" s="1"/>
  <c r="C78" i="177" s="1"/>
  <c r="B79" i="177" s="1"/>
  <c r="C79" i="177" s="1"/>
  <c r="B80" i="177" s="1"/>
  <c r="C80" i="177" s="1"/>
  <c r="B81" i="177" s="1"/>
  <c r="C81" i="177" s="1"/>
  <c r="B82" i="177" s="1"/>
  <c r="C82" i="177" s="1"/>
  <c r="B83" i="177" s="1"/>
  <c r="C83" i="177" s="1"/>
  <c r="B84" i="177" s="1"/>
  <c r="C84" i="177" s="1"/>
  <c r="B85" i="177" s="1"/>
  <c r="C85" i="177" s="1"/>
  <c r="B86" i="177" s="1"/>
  <c r="C86" i="177" s="1"/>
  <c r="B87" i="177" s="1"/>
  <c r="C87" i="177" s="1"/>
  <c r="B88" i="177" s="1"/>
  <c r="C88" i="177" s="1"/>
  <c r="B89" i="177" s="1"/>
  <c r="C89" i="177" s="1"/>
  <c r="B90" i="177" s="1"/>
  <c r="C90" i="177" s="1"/>
  <c r="B91" i="177" s="1"/>
  <c r="C91" i="177" s="1"/>
  <c r="B92" i="177" s="1"/>
  <c r="C92" i="177" s="1"/>
  <c r="K43" i="177"/>
  <c r="H3" i="76" s="1"/>
  <c r="K43" i="176"/>
  <c r="I3" i="61" s="1"/>
  <c r="D41" i="175"/>
  <c r="F40" i="174"/>
  <c r="D40" i="174"/>
  <c r="B4" i="76"/>
  <c r="N108" i="175"/>
  <c r="N107" i="175"/>
  <c r="N106" i="175"/>
  <c r="N105" i="175"/>
  <c r="N104" i="175"/>
  <c r="N103" i="175"/>
  <c r="N102" i="175"/>
  <c r="N101" i="175"/>
  <c r="N100" i="175"/>
  <c r="N99" i="175"/>
  <c r="N98" i="175"/>
  <c r="N97" i="175"/>
  <c r="N96" i="175"/>
  <c r="N95" i="175"/>
  <c r="N94" i="175"/>
  <c r="N93" i="175"/>
  <c r="N92" i="175"/>
  <c r="N91" i="175"/>
  <c r="N90" i="175"/>
  <c r="N89" i="175"/>
  <c r="N88" i="175"/>
  <c r="N87" i="175"/>
  <c r="N86" i="175"/>
  <c r="N85" i="175"/>
  <c r="N84" i="175"/>
  <c r="N83" i="175"/>
  <c r="N82" i="175"/>
  <c r="N81" i="175"/>
  <c r="N80" i="175"/>
  <c r="N79" i="175"/>
  <c r="N78" i="175"/>
  <c r="N77" i="175"/>
  <c r="N76" i="175"/>
  <c r="N75" i="175"/>
  <c r="N74" i="175"/>
  <c r="N73" i="175"/>
  <c r="N72" i="175"/>
  <c r="N71" i="175"/>
  <c r="N70" i="175"/>
  <c r="N69" i="175"/>
  <c r="C69" i="175"/>
  <c r="B70" i="175" s="1"/>
  <c r="N68" i="175"/>
  <c r="N67" i="175"/>
  <c r="B67" i="175"/>
  <c r="N66" i="175"/>
  <c r="N65" i="175"/>
  <c r="N64" i="175"/>
  <c r="H62" i="175"/>
  <c r="H61" i="175"/>
  <c r="H60" i="175"/>
  <c r="H59" i="175"/>
  <c r="H58" i="175"/>
  <c r="H57" i="175"/>
  <c r="H56" i="175"/>
  <c r="H55" i="175"/>
  <c r="H54" i="175"/>
  <c r="H53" i="175"/>
  <c r="H52" i="175"/>
  <c r="H51" i="175"/>
  <c r="H50" i="175"/>
  <c r="H49" i="175"/>
  <c r="H48" i="175"/>
  <c r="H47" i="175"/>
  <c r="H46" i="175"/>
  <c r="H45" i="175"/>
  <c r="H44" i="175"/>
  <c r="H43" i="175"/>
  <c r="H42" i="175"/>
  <c r="G41" i="175"/>
  <c r="F41" i="175"/>
  <c r="E41" i="175"/>
  <c r="C41" i="175"/>
  <c r="H40" i="175"/>
  <c r="F4" i="76" s="1"/>
  <c r="J39" i="175"/>
  <c r="V38" i="175"/>
  <c r="T38" i="175"/>
  <c r="R38" i="175"/>
  <c r="P38" i="175"/>
  <c r="N38" i="175"/>
  <c r="F6" i="175"/>
  <c r="D4" i="76" s="1"/>
  <c r="B6" i="175"/>
  <c r="C4" i="76" s="1"/>
  <c r="J3" i="61" l="1"/>
  <c r="K44" i="177"/>
  <c r="I3" i="76" s="1"/>
  <c r="K42" i="177"/>
  <c r="G3" i="76" s="1"/>
  <c r="H41" i="175"/>
  <c r="K41" i="175" s="1"/>
  <c r="E4" i="76" s="1"/>
  <c r="C70" i="175"/>
  <c r="B71" i="175" s="1"/>
  <c r="C71" i="175" s="1"/>
  <c r="B72" i="175" s="1"/>
  <c r="C72" i="175" s="1"/>
  <c r="B73" i="175" s="1"/>
  <c r="C73" i="175" s="1"/>
  <c r="B74" i="175" s="1"/>
  <c r="C74" i="175" s="1"/>
  <c r="B75" i="175" s="1"/>
  <c r="C75" i="175" s="1"/>
  <c r="B76" i="175" s="1"/>
  <c r="C76" i="175" s="1"/>
  <c r="B77" i="175" s="1"/>
  <c r="C77" i="175" s="1"/>
  <c r="B78" i="175" s="1"/>
  <c r="C78" i="175" s="1"/>
  <c r="B79" i="175" s="1"/>
  <c r="C79" i="175" s="1"/>
  <c r="B80" i="175" s="1"/>
  <c r="C80" i="175" s="1"/>
  <c r="B81" i="175" s="1"/>
  <c r="C81" i="175" s="1"/>
  <c r="B82" i="175" s="1"/>
  <c r="C82" i="175" s="1"/>
  <c r="B83" i="175" s="1"/>
  <c r="C83" i="175" s="1"/>
  <c r="B84" i="175" s="1"/>
  <c r="C84" i="175" s="1"/>
  <c r="B85" i="175" s="1"/>
  <c r="C85" i="175" s="1"/>
  <c r="B86" i="175" s="1"/>
  <c r="C86" i="175" s="1"/>
  <c r="B87" i="175" s="1"/>
  <c r="C87" i="175" s="1"/>
  <c r="B88" i="175" s="1"/>
  <c r="C88" i="175" s="1"/>
  <c r="B89" i="175" s="1"/>
  <c r="C89" i="175" s="1"/>
  <c r="B90" i="175" s="1"/>
  <c r="C90" i="175" s="1"/>
  <c r="B91" i="175" s="1"/>
  <c r="C91" i="175" s="1"/>
  <c r="B92" i="175" s="1"/>
  <c r="C92" i="175" s="1"/>
  <c r="E40" i="174"/>
  <c r="F40" i="172"/>
  <c r="F41" i="173"/>
  <c r="B4" i="61"/>
  <c r="G40" i="172"/>
  <c r="G40" i="174"/>
  <c r="N128" i="174"/>
  <c r="N127" i="174"/>
  <c r="N126" i="174"/>
  <c r="N125" i="174"/>
  <c r="N124" i="174"/>
  <c r="N123" i="174"/>
  <c r="N122" i="174"/>
  <c r="N121" i="174"/>
  <c r="N120" i="174"/>
  <c r="N119" i="174"/>
  <c r="N118" i="174"/>
  <c r="N117" i="174"/>
  <c r="N116" i="174"/>
  <c r="N115" i="174"/>
  <c r="N114" i="174"/>
  <c r="N113" i="174"/>
  <c r="N112" i="174"/>
  <c r="N111" i="174"/>
  <c r="N110" i="174"/>
  <c r="N109" i="174"/>
  <c r="N108" i="174"/>
  <c r="N107" i="174"/>
  <c r="N106" i="174"/>
  <c r="N105" i="174"/>
  <c r="N104" i="174"/>
  <c r="N103" i="174"/>
  <c r="N102" i="174"/>
  <c r="N101" i="174"/>
  <c r="N100" i="174"/>
  <c r="N99" i="174"/>
  <c r="N98" i="174"/>
  <c r="N97" i="174"/>
  <c r="N96" i="174"/>
  <c r="N95" i="174"/>
  <c r="N94" i="174"/>
  <c r="N93" i="174"/>
  <c r="N92" i="174"/>
  <c r="N91" i="174"/>
  <c r="N90" i="174"/>
  <c r="N89" i="174"/>
  <c r="N88" i="174"/>
  <c r="N87" i="174"/>
  <c r="N86" i="174"/>
  <c r="N85" i="174"/>
  <c r="N84" i="174"/>
  <c r="N83" i="174"/>
  <c r="N82" i="174"/>
  <c r="N81" i="174"/>
  <c r="N80" i="174"/>
  <c r="N79" i="174"/>
  <c r="N78" i="174"/>
  <c r="N77" i="174"/>
  <c r="N76" i="174"/>
  <c r="N75" i="174"/>
  <c r="N74" i="174"/>
  <c r="N73" i="174"/>
  <c r="N72" i="174"/>
  <c r="N71" i="174"/>
  <c r="N70" i="174"/>
  <c r="N69" i="174"/>
  <c r="N68" i="174"/>
  <c r="C68" i="174"/>
  <c r="B69" i="174" s="1"/>
  <c r="N67" i="174"/>
  <c r="N66" i="174"/>
  <c r="B66" i="174"/>
  <c r="N65" i="174"/>
  <c r="N64" i="174"/>
  <c r="N63" i="174"/>
  <c r="H61" i="174"/>
  <c r="H60" i="174"/>
  <c r="H59" i="174"/>
  <c r="H58" i="174"/>
  <c r="H57" i="174"/>
  <c r="H56" i="174"/>
  <c r="H55" i="174"/>
  <c r="H54" i="174"/>
  <c r="H53" i="174"/>
  <c r="H52" i="174"/>
  <c r="H51" i="174"/>
  <c r="H50" i="174"/>
  <c r="H49" i="174"/>
  <c r="H48" i="174"/>
  <c r="H47" i="174"/>
  <c r="H46" i="174"/>
  <c r="H45" i="174"/>
  <c r="H44" i="174"/>
  <c r="H43" i="174"/>
  <c r="H42" i="174"/>
  <c r="H41" i="174"/>
  <c r="C40" i="174"/>
  <c r="H39" i="174"/>
  <c r="F4" i="61" s="1"/>
  <c r="J38" i="174"/>
  <c r="F6" i="174"/>
  <c r="D4" i="61" s="1"/>
  <c r="B6" i="174"/>
  <c r="C4" i="61" s="1"/>
  <c r="J3" i="76" l="1"/>
  <c r="K43" i="175"/>
  <c r="H4" i="76" s="1"/>
  <c r="K42" i="175"/>
  <c r="G4" i="76" s="1"/>
  <c r="K44" i="175"/>
  <c r="I4" i="76" s="1"/>
  <c r="H40" i="174"/>
  <c r="K40" i="174" s="1"/>
  <c r="E4" i="61" s="1"/>
  <c r="C69" i="174"/>
  <c r="B70" i="174" s="1"/>
  <c r="C70" i="174" s="1"/>
  <c r="B71" i="174" s="1"/>
  <c r="C71" i="174" s="1"/>
  <c r="B72" i="174" s="1"/>
  <c r="C72" i="174" s="1"/>
  <c r="B73" i="174" s="1"/>
  <c r="C73" i="174" s="1"/>
  <c r="B74" i="174" s="1"/>
  <c r="C74" i="174" s="1"/>
  <c r="B75" i="174" s="1"/>
  <c r="C75" i="174" s="1"/>
  <c r="B76" i="174" s="1"/>
  <c r="C76" i="174" s="1"/>
  <c r="B77" i="174" s="1"/>
  <c r="C77" i="174" s="1"/>
  <c r="B78" i="174" s="1"/>
  <c r="C78" i="174" s="1"/>
  <c r="B79" i="174" s="1"/>
  <c r="C79" i="174" s="1"/>
  <c r="B80" i="174" s="1"/>
  <c r="C80" i="174" s="1"/>
  <c r="B81" i="174" s="1"/>
  <c r="C81" i="174" s="1"/>
  <c r="B82" i="174" s="1"/>
  <c r="C82" i="174" s="1"/>
  <c r="B83" i="174" s="1"/>
  <c r="C83" i="174" s="1"/>
  <c r="B84" i="174" s="1"/>
  <c r="C84" i="174" s="1"/>
  <c r="B85" i="174" s="1"/>
  <c r="C85" i="174" s="1"/>
  <c r="B86" i="174" s="1"/>
  <c r="C86" i="174" s="1"/>
  <c r="B87" i="174" s="1"/>
  <c r="C87" i="174" s="1"/>
  <c r="B88" i="174" s="1"/>
  <c r="C88" i="174" s="1"/>
  <c r="B89" i="174" s="1"/>
  <c r="C89" i="174" s="1"/>
  <c r="B90" i="174" s="1"/>
  <c r="C90" i="174" s="1"/>
  <c r="B91" i="174" s="1"/>
  <c r="C91" i="174" s="1"/>
  <c r="E41" i="173"/>
  <c r="C41" i="173"/>
  <c r="C69" i="150"/>
  <c r="B70" i="150" s="1"/>
  <c r="C70" i="150" s="1"/>
  <c r="B71" i="150" s="1"/>
  <c r="C71" i="150" s="1"/>
  <c r="B72" i="150" s="1"/>
  <c r="C72" i="150" s="1"/>
  <c r="B73" i="150" s="1"/>
  <c r="C73" i="150" s="1"/>
  <c r="B74" i="150" s="1"/>
  <c r="C74" i="150" s="1"/>
  <c r="B75" i="150" s="1"/>
  <c r="C75" i="150" s="1"/>
  <c r="B76" i="150" s="1"/>
  <c r="C76" i="150" s="1"/>
  <c r="B77" i="150" s="1"/>
  <c r="C77" i="150" s="1"/>
  <c r="B78" i="150" s="1"/>
  <c r="C78" i="150" s="1"/>
  <c r="B79" i="150" s="1"/>
  <c r="C79" i="150" s="1"/>
  <c r="B80" i="150" s="1"/>
  <c r="C80" i="150" s="1"/>
  <c r="B81" i="150" s="1"/>
  <c r="C81" i="150" s="1"/>
  <c r="B82" i="150" s="1"/>
  <c r="C82" i="150" s="1"/>
  <c r="B83" i="150" s="1"/>
  <c r="C83" i="150" s="1"/>
  <c r="B84" i="150" s="1"/>
  <c r="C84" i="150" s="1"/>
  <c r="B85" i="150" s="1"/>
  <c r="C85" i="150" s="1"/>
  <c r="B86" i="150" s="1"/>
  <c r="C86" i="150" s="1"/>
  <c r="B87" i="150" s="1"/>
  <c r="C87" i="150" s="1"/>
  <c r="B88" i="150" s="1"/>
  <c r="C88" i="150" s="1"/>
  <c r="B89" i="150" s="1"/>
  <c r="C89" i="150" s="1"/>
  <c r="B90" i="150" s="1"/>
  <c r="C90" i="150" s="1"/>
  <c r="B91" i="150" s="1"/>
  <c r="C91" i="150" s="1"/>
  <c r="B92" i="150" s="1"/>
  <c r="C92" i="150" s="1"/>
  <c r="C69" i="148"/>
  <c r="B70" i="148" s="1"/>
  <c r="C70" i="148" s="1"/>
  <c r="B71" i="148" s="1"/>
  <c r="C71" i="148" s="1"/>
  <c r="B72" i="148" s="1"/>
  <c r="C72" i="148" s="1"/>
  <c r="B73" i="148" s="1"/>
  <c r="C73" i="148" s="1"/>
  <c r="B74" i="148" s="1"/>
  <c r="C74" i="148" s="1"/>
  <c r="B75" i="148" s="1"/>
  <c r="C75" i="148" s="1"/>
  <c r="B76" i="148" s="1"/>
  <c r="C76" i="148" s="1"/>
  <c r="B77" i="148" s="1"/>
  <c r="C77" i="148" s="1"/>
  <c r="B78" i="148" s="1"/>
  <c r="C78" i="148" s="1"/>
  <c r="B79" i="148" s="1"/>
  <c r="C79" i="148" s="1"/>
  <c r="B80" i="148" s="1"/>
  <c r="C80" i="148" s="1"/>
  <c r="B81" i="148" s="1"/>
  <c r="C81" i="148" s="1"/>
  <c r="B82" i="148" s="1"/>
  <c r="C82" i="148" s="1"/>
  <c r="B83" i="148" s="1"/>
  <c r="C83" i="148" s="1"/>
  <c r="B84" i="148" s="1"/>
  <c r="C84" i="148" s="1"/>
  <c r="B85" i="148" s="1"/>
  <c r="C85" i="148" s="1"/>
  <c r="B86" i="148" s="1"/>
  <c r="C86" i="148" s="1"/>
  <c r="B87" i="148" s="1"/>
  <c r="C87" i="148" s="1"/>
  <c r="B88" i="148" s="1"/>
  <c r="C88" i="148" s="1"/>
  <c r="B89" i="148" s="1"/>
  <c r="C89" i="148" s="1"/>
  <c r="B90" i="148" s="1"/>
  <c r="C90" i="148" s="1"/>
  <c r="B91" i="148" s="1"/>
  <c r="C91" i="148" s="1"/>
  <c r="B92" i="148" s="1"/>
  <c r="C92" i="148" s="1"/>
  <c r="C69" i="145"/>
  <c r="B70" i="145" s="1"/>
  <c r="C70" i="145" s="1"/>
  <c r="B71" i="145" s="1"/>
  <c r="C71" i="145" s="1"/>
  <c r="B72" i="145" s="1"/>
  <c r="C72" i="145" s="1"/>
  <c r="B73" i="145" s="1"/>
  <c r="C73" i="145" s="1"/>
  <c r="B74" i="145" s="1"/>
  <c r="C74" i="145" s="1"/>
  <c r="B75" i="145" s="1"/>
  <c r="C75" i="145" s="1"/>
  <c r="B76" i="145" s="1"/>
  <c r="C76" i="145" s="1"/>
  <c r="B77" i="145" s="1"/>
  <c r="C77" i="145" s="1"/>
  <c r="B78" i="145" s="1"/>
  <c r="C78" i="145" s="1"/>
  <c r="B79" i="145" s="1"/>
  <c r="C79" i="145" s="1"/>
  <c r="B80" i="145" s="1"/>
  <c r="C80" i="145" s="1"/>
  <c r="B81" i="145" s="1"/>
  <c r="C81" i="145" s="1"/>
  <c r="B82" i="145" s="1"/>
  <c r="C82" i="145" s="1"/>
  <c r="B83" i="145" s="1"/>
  <c r="C83" i="145" s="1"/>
  <c r="B84" i="145" s="1"/>
  <c r="C84" i="145" s="1"/>
  <c r="B85" i="145" s="1"/>
  <c r="C85" i="145" s="1"/>
  <c r="B86" i="145" s="1"/>
  <c r="C86" i="145" s="1"/>
  <c r="B87" i="145" s="1"/>
  <c r="C87" i="145" s="1"/>
  <c r="B88" i="145" s="1"/>
  <c r="C88" i="145" s="1"/>
  <c r="B89" i="145" s="1"/>
  <c r="C89" i="145" s="1"/>
  <c r="B90" i="145" s="1"/>
  <c r="C90" i="145" s="1"/>
  <c r="B91" i="145" s="1"/>
  <c r="C91" i="145" s="1"/>
  <c r="B92" i="145" s="1"/>
  <c r="C92" i="145" s="1"/>
  <c r="C75" i="140"/>
  <c r="B76" i="140" s="1"/>
  <c r="C76" i="140" s="1"/>
  <c r="B77" i="140" s="1"/>
  <c r="C77" i="140" s="1"/>
  <c r="B78" i="140" s="1"/>
  <c r="C78" i="140" s="1"/>
  <c r="B79" i="140" s="1"/>
  <c r="C79" i="140" s="1"/>
  <c r="B80" i="140" s="1"/>
  <c r="C80" i="140" s="1"/>
  <c r="B81" i="140" s="1"/>
  <c r="C81" i="140" s="1"/>
  <c r="B82" i="140" s="1"/>
  <c r="C82" i="140" s="1"/>
  <c r="B83" i="140" s="1"/>
  <c r="C83" i="140" s="1"/>
  <c r="B84" i="140" s="1"/>
  <c r="C84" i="140" s="1"/>
  <c r="B85" i="140" s="1"/>
  <c r="C85" i="140" s="1"/>
  <c r="B86" i="140" s="1"/>
  <c r="C86" i="140" s="1"/>
  <c r="B87" i="140" s="1"/>
  <c r="C87" i="140" s="1"/>
  <c r="B88" i="140" s="1"/>
  <c r="C88" i="140" s="1"/>
  <c r="B89" i="140" s="1"/>
  <c r="C89" i="140" s="1"/>
  <c r="B90" i="140" s="1"/>
  <c r="C90" i="140" s="1"/>
  <c r="B91" i="140" s="1"/>
  <c r="C91" i="140" s="1"/>
  <c r="B92" i="140" s="1"/>
  <c r="C92" i="140" s="1"/>
  <c r="B93" i="140" s="1"/>
  <c r="C93" i="140" s="1"/>
  <c r="B94" i="140" s="1"/>
  <c r="C94" i="140" s="1"/>
  <c r="B95" i="140" s="1"/>
  <c r="C95" i="140" s="1"/>
  <c r="B96" i="140" s="1"/>
  <c r="C96" i="140" s="1"/>
  <c r="B97" i="140" s="1"/>
  <c r="C97" i="140" s="1"/>
  <c r="B98" i="140" s="1"/>
  <c r="C98" i="140" s="1"/>
  <c r="C72" i="137"/>
  <c r="B73" i="137" s="1"/>
  <c r="C73" i="137" s="1"/>
  <c r="B74" i="137" s="1"/>
  <c r="C74" i="137" s="1"/>
  <c r="B75" i="137" s="1"/>
  <c r="C75" i="137" s="1"/>
  <c r="B76" i="137" s="1"/>
  <c r="C76" i="137" s="1"/>
  <c r="B77" i="137" s="1"/>
  <c r="C77" i="137" s="1"/>
  <c r="B78" i="137" s="1"/>
  <c r="C78" i="137" s="1"/>
  <c r="B79" i="137" s="1"/>
  <c r="C79" i="137" s="1"/>
  <c r="B80" i="137" s="1"/>
  <c r="C80" i="137" s="1"/>
  <c r="B81" i="137" s="1"/>
  <c r="C81" i="137" s="1"/>
  <c r="B82" i="137" s="1"/>
  <c r="C82" i="137" s="1"/>
  <c r="B83" i="137" s="1"/>
  <c r="C83" i="137" s="1"/>
  <c r="B84" i="137" s="1"/>
  <c r="C84" i="137" s="1"/>
  <c r="B85" i="137" s="1"/>
  <c r="C85" i="137" s="1"/>
  <c r="B86" i="137" s="1"/>
  <c r="C86" i="137" s="1"/>
  <c r="B87" i="137" s="1"/>
  <c r="C87" i="137" s="1"/>
  <c r="B88" i="137" s="1"/>
  <c r="C88" i="137" s="1"/>
  <c r="B89" i="137" s="1"/>
  <c r="C89" i="137" s="1"/>
  <c r="B90" i="137" s="1"/>
  <c r="C90" i="137" s="1"/>
  <c r="B91" i="137" s="1"/>
  <c r="C91" i="137" s="1"/>
  <c r="B92" i="137" s="1"/>
  <c r="C92" i="137" s="1"/>
  <c r="B93" i="137" s="1"/>
  <c r="C93" i="137" s="1"/>
  <c r="B94" i="137" s="1"/>
  <c r="C94" i="137" s="1"/>
  <c r="B95" i="137" s="1"/>
  <c r="C95" i="137" s="1"/>
  <c r="C69" i="129"/>
  <c r="B70" i="129" s="1"/>
  <c r="C70" i="129" s="1"/>
  <c r="B71" i="129" s="1"/>
  <c r="C71" i="129" s="1"/>
  <c r="B72" i="129" s="1"/>
  <c r="C72" i="129" s="1"/>
  <c r="B73" i="129" s="1"/>
  <c r="C73" i="129" s="1"/>
  <c r="B74" i="129" s="1"/>
  <c r="C74" i="129" s="1"/>
  <c r="B75" i="129" s="1"/>
  <c r="C75" i="129" s="1"/>
  <c r="B76" i="129" s="1"/>
  <c r="C76" i="129" s="1"/>
  <c r="B77" i="129" s="1"/>
  <c r="C77" i="129" s="1"/>
  <c r="B78" i="129" s="1"/>
  <c r="C78" i="129" s="1"/>
  <c r="B79" i="129" s="1"/>
  <c r="C79" i="129" s="1"/>
  <c r="B80" i="129" s="1"/>
  <c r="C80" i="129" s="1"/>
  <c r="B81" i="129" s="1"/>
  <c r="C81" i="129" s="1"/>
  <c r="B82" i="129" s="1"/>
  <c r="C82" i="129" s="1"/>
  <c r="B83" i="129" s="1"/>
  <c r="C83" i="129" s="1"/>
  <c r="B84" i="129" s="1"/>
  <c r="C84" i="129" s="1"/>
  <c r="B85" i="129" s="1"/>
  <c r="C85" i="129" s="1"/>
  <c r="B86" i="129" s="1"/>
  <c r="C86" i="129" s="1"/>
  <c r="B87" i="129" s="1"/>
  <c r="C87" i="129" s="1"/>
  <c r="B88" i="129" s="1"/>
  <c r="C88" i="129" s="1"/>
  <c r="B89" i="129" s="1"/>
  <c r="C89" i="129" s="1"/>
  <c r="B90" i="129" s="1"/>
  <c r="C90" i="129" s="1"/>
  <c r="B91" i="129" s="1"/>
  <c r="C91" i="129" s="1"/>
  <c r="B92" i="129" s="1"/>
  <c r="C92" i="129" s="1"/>
  <c r="C69" i="127"/>
  <c r="B70" i="127" s="1"/>
  <c r="C70" i="127" s="1"/>
  <c r="B71" i="127" s="1"/>
  <c r="C71" i="127" s="1"/>
  <c r="B72" i="127" s="1"/>
  <c r="C72" i="127" s="1"/>
  <c r="B73" i="127" s="1"/>
  <c r="C73" i="127" s="1"/>
  <c r="B74" i="127" s="1"/>
  <c r="C74" i="127" s="1"/>
  <c r="B75" i="127" s="1"/>
  <c r="C75" i="127" s="1"/>
  <c r="B76" i="127" s="1"/>
  <c r="C76" i="127" s="1"/>
  <c r="B77" i="127" s="1"/>
  <c r="C77" i="127" s="1"/>
  <c r="B78" i="127" s="1"/>
  <c r="C78" i="127" s="1"/>
  <c r="B79" i="127" s="1"/>
  <c r="C79" i="127" s="1"/>
  <c r="B80" i="127" s="1"/>
  <c r="C80" i="127" s="1"/>
  <c r="B81" i="127" s="1"/>
  <c r="C81" i="127" s="1"/>
  <c r="B82" i="127" s="1"/>
  <c r="C82" i="127" s="1"/>
  <c r="B83" i="127" s="1"/>
  <c r="C83" i="127" s="1"/>
  <c r="B84" i="127" s="1"/>
  <c r="C84" i="127" s="1"/>
  <c r="B85" i="127" s="1"/>
  <c r="C85" i="127" s="1"/>
  <c r="B86" i="127" s="1"/>
  <c r="C86" i="127" s="1"/>
  <c r="B87" i="127" s="1"/>
  <c r="C87" i="127" s="1"/>
  <c r="B88" i="127" s="1"/>
  <c r="C88" i="127" s="1"/>
  <c r="B89" i="127" s="1"/>
  <c r="C89" i="127" s="1"/>
  <c r="B90" i="127" s="1"/>
  <c r="C90" i="127" s="1"/>
  <c r="B91" i="127" s="1"/>
  <c r="C91" i="127" s="1"/>
  <c r="B92" i="127" s="1"/>
  <c r="C92" i="127" s="1"/>
  <c r="C69" i="157"/>
  <c r="B70" i="157" s="1"/>
  <c r="C70" i="157" s="1"/>
  <c r="B71" i="157" s="1"/>
  <c r="C71" i="157" s="1"/>
  <c r="B72" i="157" s="1"/>
  <c r="C72" i="157" s="1"/>
  <c r="B73" i="157" s="1"/>
  <c r="C73" i="157" s="1"/>
  <c r="B74" i="157" s="1"/>
  <c r="C74" i="157" s="1"/>
  <c r="B75" i="157" s="1"/>
  <c r="C75" i="157" s="1"/>
  <c r="B76" i="157" s="1"/>
  <c r="C76" i="157" s="1"/>
  <c r="B77" i="157" s="1"/>
  <c r="C77" i="157" s="1"/>
  <c r="B78" i="157" s="1"/>
  <c r="C78" i="157" s="1"/>
  <c r="B79" i="157" s="1"/>
  <c r="C79" i="157" s="1"/>
  <c r="B80" i="157" s="1"/>
  <c r="C80" i="157" s="1"/>
  <c r="B81" i="157" s="1"/>
  <c r="C81" i="157" s="1"/>
  <c r="B82" i="157" s="1"/>
  <c r="C82" i="157" s="1"/>
  <c r="B83" i="157" s="1"/>
  <c r="C83" i="157" s="1"/>
  <c r="B84" i="157" s="1"/>
  <c r="C84" i="157" s="1"/>
  <c r="B85" i="157" s="1"/>
  <c r="C85" i="157" s="1"/>
  <c r="B86" i="157" s="1"/>
  <c r="C86" i="157" s="1"/>
  <c r="B87" i="157" s="1"/>
  <c r="C87" i="157" s="1"/>
  <c r="B88" i="157" s="1"/>
  <c r="C88" i="157" s="1"/>
  <c r="B89" i="157" s="1"/>
  <c r="C89" i="157" s="1"/>
  <c r="B90" i="157" s="1"/>
  <c r="C90" i="157" s="1"/>
  <c r="B91" i="157" s="1"/>
  <c r="C91" i="157" s="1"/>
  <c r="B92" i="157" s="1"/>
  <c r="C92" i="157" s="1"/>
  <c r="C69" i="163"/>
  <c r="B70" i="163" s="1"/>
  <c r="C70" i="163" s="1"/>
  <c r="B71" i="163" s="1"/>
  <c r="C71" i="163" s="1"/>
  <c r="B72" i="163" s="1"/>
  <c r="C72" i="163" s="1"/>
  <c r="B73" i="163" s="1"/>
  <c r="C73" i="163" s="1"/>
  <c r="B74" i="163" s="1"/>
  <c r="C74" i="163" s="1"/>
  <c r="B75" i="163" s="1"/>
  <c r="C75" i="163" s="1"/>
  <c r="B76" i="163" s="1"/>
  <c r="C76" i="163" s="1"/>
  <c r="B77" i="163" s="1"/>
  <c r="C77" i="163" s="1"/>
  <c r="B78" i="163" s="1"/>
  <c r="C78" i="163" s="1"/>
  <c r="B79" i="163" s="1"/>
  <c r="C79" i="163" s="1"/>
  <c r="B80" i="163" s="1"/>
  <c r="C80" i="163" s="1"/>
  <c r="B81" i="163" s="1"/>
  <c r="C81" i="163" s="1"/>
  <c r="B82" i="163" s="1"/>
  <c r="C82" i="163" s="1"/>
  <c r="B83" i="163" s="1"/>
  <c r="C83" i="163" s="1"/>
  <c r="B84" i="163" s="1"/>
  <c r="C84" i="163" s="1"/>
  <c r="B85" i="163" s="1"/>
  <c r="C85" i="163" s="1"/>
  <c r="B86" i="163" s="1"/>
  <c r="C86" i="163" s="1"/>
  <c r="B87" i="163" s="1"/>
  <c r="C87" i="163" s="1"/>
  <c r="B88" i="163" s="1"/>
  <c r="C88" i="163" s="1"/>
  <c r="B89" i="163" s="1"/>
  <c r="C89" i="163" s="1"/>
  <c r="B90" i="163" s="1"/>
  <c r="C90" i="163" s="1"/>
  <c r="B91" i="163" s="1"/>
  <c r="C91" i="163" s="1"/>
  <c r="B92" i="163" s="1"/>
  <c r="C92" i="163" s="1"/>
  <c r="C69" i="170"/>
  <c r="B70" i="170" s="1"/>
  <c r="C70" i="170" s="1"/>
  <c r="B71" i="170" s="1"/>
  <c r="C71" i="170" s="1"/>
  <c r="B72" i="170" s="1"/>
  <c r="C72" i="170" s="1"/>
  <c r="B73" i="170" s="1"/>
  <c r="C73" i="170" s="1"/>
  <c r="B74" i="170" s="1"/>
  <c r="C74" i="170" s="1"/>
  <c r="B75" i="170" s="1"/>
  <c r="C75" i="170" s="1"/>
  <c r="B76" i="170" s="1"/>
  <c r="C76" i="170" s="1"/>
  <c r="B77" i="170" s="1"/>
  <c r="C77" i="170" s="1"/>
  <c r="B78" i="170" s="1"/>
  <c r="C78" i="170" s="1"/>
  <c r="B79" i="170" s="1"/>
  <c r="C79" i="170" s="1"/>
  <c r="B80" i="170" s="1"/>
  <c r="C80" i="170" s="1"/>
  <c r="B81" i="170" s="1"/>
  <c r="C81" i="170" s="1"/>
  <c r="B82" i="170" s="1"/>
  <c r="C82" i="170" s="1"/>
  <c r="B83" i="170" s="1"/>
  <c r="C83" i="170" s="1"/>
  <c r="B84" i="170" s="1"/>
  <c r="C84" i="170" s="1"/>
  <c r="B85" i="170" s="1"/>
  <c r="C85" i="170" s="1"/>
  <c r="B86" i="170" s="1"/>
  <c r="C86" i="170" s="1"/>
  <c r="B87" i="170" s="1"/>
  <c r="C87" i="170" s="1"/>
  <c r="B88" i="170" s="1"/>
  <c r="C88" i="170" s="1"/>
  <c r="B89" i="170" s="1"/>
  <c r="C89" i="170" s="1"/>
  <c r="B90" i="170" s="1"/>
  <c r="C90" i="170" s="1"/>
  <c r="B91" i="170" s="1"/>
  <c r="C91" i="170" s="1"/>
  <c r="B92" i="170" s="1"/>
  <c r="C92" i="170" s="1"/>
  <c r="B3" i="41"/>
  <c r="N175" i="173"/>
  <c r="N174" i="173"/>
  <c r="N173" i="173"/>
  <c r="N172" i="173"/>
  <c r="N171" i="173"/>
  <c r="N170" i="173"/>
  <c r="N169" i="173"/>
  <c r="N168" i="173"/>
  <c r="N167" i="173"/>
  <c r="N166" i="173"/>
  <c r="N165" i="173"/>
  <c r="N164" i="173"/>
  <c r="N163" i="173"/>
  <c r="N162" i="173"/>
  <c r="N161" i="173"/>
  <c r="N160" i="173"/>
  <c r="N159" i="173"/>
  <c r="N158" i="173"/>
  <c r="N157" i="173"/>
  <c r="N156" i="173"/>
  <c r="N155" i="173"/>
  <c r="N154" i="173"/>
  <c r="N153" i="173"/>
  <c r="N152" i="173"/>
  <c r="N151" i="173"/>
  <c r="N150" i="173"/>
  <c r="N149" i="173"/>
  <c r="N148" i="173"/>
  <c r="N147" i="173"/>
  <c r="N146" i="173"/>
  <c r="N145" i="173"/>
  <c r="N144" i="173"/>
  <c r="N143" i="173"/>
  <c r="N142" i="173"/>
  <c r="N141" i="173"/>
  <c r="N140" i="173"/>
  <c r="N139" i="173"/>
  <c r="N138" i="173"/>
  <c r="N137" i="173"/>
  <c r="N136" i="173"/>
  <c r="N135" i="173"/>
  <c r="N134" i="173"/>
  <c r="N133" i="173"/>
  <c r="N132" i="173"/>
  <c r="N131" i="173"/>
  <c r="N130" i="173"/>
  <c r="N129" i="173"/>
  <c r="N128" i="173"/>
  <c r="N127" i="173"/>
  <c r="N126" i="173"/>
  <c r="N125" i="173"/>
  <c r="N124" i="173"/>
  <c r="N123" i="173"/>
  <c r="N122" i="173"/>
  <c r="N121" i="173"/>
  <c r="N120" i="173"/>
  <c r="N119" i="173"/>
  <c r="N118" i="173"/>
  <c r="N117" i="173"/>
  <c r="N116" i="173"/>
  <c r="N115" i="173"/>
  <c r="N114" i="173"/>
  <c r="N113" i="173"/>
  <c r="N112" i="173"/>
  <c r="N111" i="173"/>
  <c r="N110" i="173"/>
  <c r="N109" i="173"/>
  <c r="N108" i="173"/>
  <c r="N107" i="173"/>
  <c r="N106" i="173"/>
  <c r="N105" i="173"/>
  <c r="N104" i="173"/>
  <c r="N103" i="173"/>
  <c r="N102" i="173"/>
  <c r="N101" i="173"/>
  <c r="N100" i="173"/>
  <c r="N99" i="173"/>
  <c r="N98" i="173"/>
  <c r="N97" i="173"/>
  <c r="N96" i="173"/>
  <c r="N95" i="173"/>
  <c r="N94" i="173"/>
  <c r="N93" i="173"/>
  <c r="N92" i="173"/>
  <c r="N91" i="173"/>
  <c r="N90" i="173"/>
  <c r="N89" i="173"/>
  <c r="N88" i="173"/>
  <c r="N87" i="173"/>
  <c r="N86" i="173"/>
  <c r="N85" i="173"/>
  <c r="N84" i="173"/>
  <c r="N83" i="173"/>
  <c r="N82" i="173"/>
  <c r="N81" i="173"/>
  <c r="N80" i="173"/>
  <c r="N79" i="173"/>
  <c r="N78" i="173"/>
  <c r="N77" i="173"/>
  <c r="N76" i="173"/>
  <c r="N75" i="173"/>
  <c r="N74" i="173"/>
  <c r="N73" i="173"/>
  <c r="N72" i="173"/>
  <c r="N71" i="173"/>
  <c r="N70" i="173"/>
  <c r="N69" i="173"/>
  <c r="C69" i="173"/>
  <c r="B70" i="173" s="1"/>
  <c r="C70" i="173" s="1"/>
  <c r="B71" i="173" s="1"/>
  <c r="C71" i="173" s="1"/>
  <c r="B72" i="173" s="1"/>
  <c r="C72" i="173" s="1"/>
  <c r="B73" i="173" s="1"/>
  <c r="C73" i="173" s="1"/>
  <c r="B74" i="173" s="1"/>
  <c r="C74" i="173" s="1"/>
  <c r="B75" i="173" s="1"/>
  <c r="C75" i="173" s="1"/>
  <c r="B76" i="173" s="1"/>
  <c r="C76" i="173" s="1"/>
  <c r="B77" i="173" s="1"/>
  <c r="C77" i="173" s="1"/>
  <c r="B78" i="173" s="1"/>
  <c r="C78" i="173" s="1"/>
  <c r="B79" i="173" s="1"/>
  <c r="C79" i="173" s="1"/>
  <c r="B80" i="173" s="1"/>
  <c r="C80" i="173" s="1"/>
  <c r="B81" i="173" s="1"/>
  <c r="C81" i="173" s="1"/>
  <c r="B82" i="173" s="1"/>
  <c r="C82" i="173" s="1"/>
  <c r="B83" i="173" s="1"/>
  <c r="C83" i="173" s="1"/>
  <c r="B84" i="173" s="1"/>
  <c r="C84" i="173" s="1"/>
  <c r="B85" i="173" s="1"/>
  <c r="C85" i="173" s="1"/>
  <c r="B86" i="173" s="1"/>
  <c r="C86" i="173" s="1"/>
  <c r="B87" i="173" s="1"/>
  <c r="C87" i="173" s="1"/>
  <c r="B88" i="173" s="1"/>
  <c r="C88" i="173" s="1"/>
  <c r="B89" i="173" s="1"/>
  <c r="C89" i="173" s="1"/>
  <c r="B90" i="173" s="1"/>
  <c r="C90" i="173" s="1"/>
  <c r="B91" i="173" s="1"/>
  <c r="C91" i="173" s="1"/>
  <c r="B92" i="173" s="1"/>
  <c r="C92" i="173" s="1"/>
  <c r="N68" i="173"/>
  <c r="N67" i="173"/>
  <c r="B67" i="173"/>
  <c r="N66" i="173"/>
  <c r="N65" i="173"/>
  <c r="N64" i="173"/>
  <c r="H62" i="173"/>
  <c r="H61" i="173"/>
  <c r="H60" i="173"/>
  <c r="H59" i="173"/>
  <c r="H58" i="173"/>
  <c r="H57" i="173"/>
  <c r="H56" i="173"/>
  <c r="H55" i="173"/>
  <c r="H54" i="173"/>
  <c r="H53" i="173"/>
  <c r="H52" i="173"/>
  <c r="H51" i="173"/>
  <c r="H50" i="173"/>
  <c r="H49" i="173"/>
  <c r="H48" i="173"/>
  <c r="H47" i="173"/>
  <c r="H46" i="173"/>
  <c r="H45" i="173"/>
  <c r="H44" i="173"/>
  <c r="H43" i="173"/>
  <c r="H42" i="173"/>
  <c r="G41" i="173"/>
  <c r="H40" i="173"/>
  <c r="F3" i="41" s="1"/>
  <c r="J39" i="173"/>
  <c r="F6" i="173"/>
  <c r="D3" i="41" s="1"/>
  <c r="B6" i="173"/>
  <c r="C3" i="41" s="1"/>
  <c r="K41" i="174" l="1"/>
  <c r="G4" i="61" s="1"/>
  <c r="K42" i="174"/>
  <c r="H4" i="61" s="1"/>
  <c r="K43" i="174"/>
  <c r="I4" i="61" s="1"/>
  <c r="J4" i="76"/>
  <c r="K44" i="173"/>
  <c r="I3" i="41" s="1"/>
  <c r="H41" i="173"/>
  <c r="K41" i="173" s="1"/>
  <c r="E3" i="41" s="1"/>
  <c r="K42" i="173"/>
  <c r="G3" i="41" s="1"/>
  <c r="K43" i="173"/>
  <c r="H3" i="41" s="1"/>
  <c r="D40" i="172"/>
  <c r="G41" i="171"/>
  <c r="B6" i="171"/>
  <c r="F6" i="171"/>
  <c r="B5" i="61"/>
  <c r="N128" i="172"/>
  <c r="N127" i="172"/>
  <c r="N126" i="172"/>
  <c r="N125" i="172"/>
  <c r="N124" i="172"/>
  <c r="N123" i="172"/>
  <c r="N122" i="172"/>
  <c r="N121" i="172"/>
  <c r="N120" i="172"/>
  <c r="N119" i="172"/>
  <c r="N118" i="172"/>
  <c r="N117" i="172"/>
  <c r="N116" i="172"/>
  <c r="N115" i="172"/>
  <c r="N114" i="172"/>
  <c r="N113" i="172"/>
  <c r="N112" i="172"/>
  <c r="N111" i="172"/>
  <c r="N110" i="172"/>
  <c r="N109" i="172"/>
  <c r="N108" i="172"/>
  <c r="N107" i="172"/>
  <c r="N106" i="172"/>
  <c r="N105" i="172"/>
  <c r="N104" i="172"/>
  <c r="N103" i="172"/>
  <c r="N102" i="172"/>
  <c r="N101" i="172"/>
  <c r="N100" i="172"/>
  <c r="N99" i="172"/>
  <c r="N98" i="172"/>
  <c r="N97" i="172"/>
  <c r="N96" i="172"/>
  <c r="N95" i="172"/>
  <c r="N94" i="172"/>
  <c r="N93" i="172"/>
  <c r="N92" i="172"/>
  <c r="N91" i="172"/>
  <c r="N90" i="172"/>
  <c r="N89" i="172"/>
  <c r="N88" i="172"/>
  <c r="N87" i="172"/>
  <c r="N86" i="172"/>
  <c r="N85" i="172"/>
  <c r="N84" i="172"/>
  <c r="N83" i="172"/>
  <c r="N82" i="172"/>
  <c r="N81" i="172"/>
  <c r="N80" i="172"/>
  <c r="N79" i="172"/>
  <c r="N78" i="172"/>
  <c r="N77" i="172"/>
  <c r="N76" i="172"/>
  <c r="N75" i="172"/>
  <c r="N74" i="172"/>
  <c r="N73" i="172"/>
  <c r="N72" i="172"/>
  <c r="N71" i="172"/>
  <c r="N70" i="172"/>
  <c r="N69" i="172"/>
  <c r="N68" i="172"/>
  <c r="C68" i="172"/>
  <c r="B69" i="172" s="1"/>
  <c r="C69" i="172" s="1"/>
  <c r="B70" i="172" s="1"/>
  <c r="C70" i="172" s="1"/>
  <c r="B71" i="172" s="1"/>
  <c r="C71" i="172" s="1"/>
  <c r="B72" i="172" s="1"/>
  <c r="C72" i="172" s="1"/>
  <c r="B73" i="172" s="1"/>
  <c r="C73" i="172" s="1"/>
  <c r="B74" i="172" s="1"/>
  <c r="C74" i="172" s="1"/>
  <c r="B75" i="172" s="1"/>
  <c r="C75" i="172" s="1"/>
  <c r="B76" i="172" s="1"/>
  <c r="C76" i="172" s="1"/>
  <c r="B77" i="172" s="1"/>
  <c r="C77" i="172" s="1"/>
  <c r="B78" i="172" s="1"/>
  <c r="C78" i="172" s="1"/>
  <c r="B79" i="172" s="1"/>
  <c r="C79" i="172" s="1"/>
  <c r="B80" i="172" s="1"/>
  <c r="C80" i="172" s="1"/>
  <c r="B81" i="172" s="1"/>
  <c r="C81" i="172" s="1"/>
  <c r="B82" i="172" s="1"/>
  <c r="C82" i="172" s="1"/>
  <c r="B83" i="172" s="1"/>
  <c r="C83" i="172" s="1"/>
  <c r="B84" i="172" s="1"/>
  <c r="C84" i="172" s="1"/>
  <c r="B85" i="172" s="1"/>
  <c r="C85" i="172" s="1"/>
  <c r="B86" i="172" s="1"/>
  <c r="C86" i="172" s="1"/>
  <c r="B87" i="172" s="1"/>
  <c r="C87" i="172" s="1"/>
  <c r="B88" i="172" s="1"/>
  <c r="C88" i="172" s="1"/>
  <c r="B89" i="172" s="1"/>
  <c r="C89" i="172" s="1"/>
  <c r="B90" i="172" s="1"/>
  <c r="C90" i="172" s="1"/>
  <c r="B91" i="172" s="1"/>
  <c r="C91" i="172" s="1"/>
  <c r="N67" i="172"/>
  <c r="N66" i="172"/>
  <c r="B66" i="172"/>
  <c r="N65" i="172"/>
  <c r="N64" i="172"/>
  <c r="N63" i="172"/>
  <c r="H61" i="172"/>
  <c r="H60" i="172"/>
  <c r="H59" i="172"/>
  <c r="H58" i="172"/>
  <c r="H57" i="172"/>
  <c r="H56" i="172"/>
  <c r="H55" i="172"/>
  <c r="H54" i="172"/>
  <c r="H53" i="172"/>
  <c r="H52" i="172"/>
  <c r="H51" i="172"/>
  <c r="H50" i="172"/>
  <c r="H49" i="172"/>
  <c r="H48" i="172"/>
  <c r="H47" i="172"/>
  <c r="H46" i="172"/>
  <c r="H45" i="172"/>
  <c r="H44" i="172"/>
  <c r="H43" i="172"/>
  <c r="H42" i="172"/>
  <c r="H41" i="172"/>
  <c r="E40" i="172"/>
  <c r="C40" i="172"/>
  <c r="H39" i="172"/>
  <c r="F5" i="61" s="1"/>
  <c r="J38" i="172"/>
  <c r="F6" i="172"/>
  <c r="D5" i="61" s="1"/>
  <c r="B6" i="172"/>
  <c r="J4" i="61" l="1"/>
  <c r="J3" i="41"/>
  <c r="K41" i="172"/>
  <c r="G5" i="61" s="1"/>
  <c r="C5" i="61"/>
  <c r="H40" i="172"/>
  <c r="K40" i="172" s="1"/>
  <c r="E5" i="61" s="1"/>
  <c r="K43" i="172"/>
  <c r="I5" i="61" s="1"/>
  <c r="K42" i="172"/>
  <c r="H5" i="61" s="1"/>
  <c r="N108" i="171"/>
  <c r="J5" i="61" l="1"/>
  <c r="B5" i="76"/>
  <c r="N107" i="171"/>
  <c r="N106" i="171"/>
  <c r="N105" i="171"/>
  <c r="N104" i="171"/>
  <c r="N103" i="171"/>
  <c r="N102" i="171"/>
  <c r="N101" i="171"/>
  <c r="N100" i="171"/>
  <c r="N99" i="171"/>
  <c r="N98" i="171"/>
  <c r="N97" i="171"/>
  <c r="N96" i="171"/>
  <c r="N95" i="171"/>
  <c r="N94" i="171"/>
  <c r="N93" i="171"/>
  <c r="N92" i="171"/>
  <c r="N91" i="171"/>
  <c r="N90" i="171"/>
  <c r="N89" i="171"/>
  <c r="N88" i="171"/>
  <c r="N87" i="171"/>
  <c r="N86" i="171"/>
  <c r="N85" i="171"/>
  <c r="N84" i="171"/>
  <c r="N83" i="171"/>
  <c r="N82" i="171"/>
  <c r="N81" i="171"/>
  <c r="N80" i="171"/>
  <c r="N79" i="171"/>
  <c r="N78" i="171"/>
  <c r="N77" i="171"/>
  <c r="N76" i="171"/>
  <c r="N75" i="171"/>
  <c r="N74" i="171"/>
  <c r="N73" i="171"/>
  <c r="N72" i="171"/>
  <c r="N71" i="171"/>
  <c r="N70" i="171"/>
  <c r="N69" i="171"/>
  <c r="C69" i="171"/>
  <c r="B70" i="171" s="1"/>
  <c r="C70" i="171" s="1"/>
  <c r="B71" i="171" s="1"/>
  <c r="C71" i="171" s="1"/>
  <c r="B72" i="171" s="1"/>
  <c r="C72" i="171" s="1"/>
  <c r="B73" i="171" s="1"/>
  <c r="C73" i="171" s="1"/>
  <c r="B74" i="171" s="1"/>
  <c r="C74" i="171" s="1"/>
  <c r="B75" i="171" s="1"/>
  <c r="C75" i="171" s="1"/>
  <c r="B76" i="171" s="1"/>
  <c r="C76" i="171" s="1"/>
  <c r="B77" i="171" s="1"/>
  <c r="C77" i="171" s="1"/>
  <c r="B78" i="171" s="1"/>
  <c r="C78" i="171" s="1"/>
  <c r="B79" i="171" s="1"/>
  <c r="C79" i="171" s="1"/>
  <c r="B80" i="171" s="1"/>
  <c r="C80" i="171" s="1"/>
  <c r="B81" i="171" s="1"/>
  <c r="C81" i="171" s="1"/>
  <c r="B82" i="171" s="1"/>
  <c r="C82" i="171" s="1"/>
  <c r="B83" i="171" s="1"/>
  <c r="C83" i="171" s="1"/>
  <c r="B84" i="171" s="1"/>
  <c r="C84" i="171" s="1"/>
  <c r="B85" i="171" s="1"/>
  <c r="C85" i="171" s="1"/>
  <c r="B86" i="171" s="1"/>
  <c r="C86" i="171" s="1"/>
  <c r="B87" i="171" s="1"/>
  <c r="C87" i="171" s="1"/>
  <c r="B88" i="171" s="1"/>
  <c r="C88" i="171" s="1"/>
  <c r="B89" i="171" s="1"/>
  <c r="C89" i="171" s="1"/>
  <c r="B90" i="171" s="1"/>
  <c r="C90" i="171" s="1"/>
  <c r="B91" i="171" s="1"/>
  <c r="C91" i="171" s="1"/>
  <c r="B92" i="171" s="1"/>
  <c r="C92" i="171" s="1"/>
  <c r="N68" i="171"/>
  <c r="N67" i="171"/>
  <c r="B67" i="171"/>
  <c r="N66" i="171"/>
  <c r="N65" i="171"/>
  <c r="N64" i="171"/>
  <c r="H62" i="171"/>
  <c r="H61" i="171"/>
  <c r="H60" i="171"/>
  <c r="H59" i="171"/>
  <c r="H58" i="171"/>
  <c r="H57" i="171"/>
  <c r="H56" i="171"/>
  <c r="H55" i="171"/>
  <c r="H54" i="171"/>
  <c r="H53" i="171"/>
  <c r="H52" i="171"/>
  <c r="H51" i="171"/>
  <c r="H50" i="171"/>
  <c r="H49" i="171"/>
  <c r="H48" i="171"/>
  <c r="H47" i="171"/>
  <c r="H46" i="171"/>
  <c r="H45" i="171"/>
  <c r="H44" i="171"/>
  <c r="H43" i="171"/>
  <c r="H42" i="171"/>
  <c r="F41" i="171"/>
  <c r="E41" i="171"/>
  <c r="D41" i="171"/>
  <c r="C41" i="171"/>
  <c r="H40" i="171"/>
  <c r="F5" i="76" s="1"/>
  <c r="J39" i="171"/>
  <c r="V38" i="171"/>
  <c r="T38" i="171"/>
  <c r="R38" i="171"/>
  <c r="P38" i="171"/>
  <c r="N38" i="171"/>
  <c r="D5" i="76"/>
  <c r="K43" i="171" l="1"/>
  <c r="H5" i="76" s="1"/>
  <c r="H41" i="171"/>
  <c r="K41" i="171" s="1"/>
  <c r="E5" i="76" s="1"/>
  <c r="C5" i="76"/>
  <c r="K44" i="171"/>
  <c r="I5" i="76" s="1"/>
  <c r="K42" i="171"/>
  <c r="G5" i="76" s="1"/>
  <c r="N175" i="170"/>
  <c r="N174" i="170"/>
  <c r="B4" i="41"/>
  <c r="G41" i="170"/>
  <c r="J5" i="76" l="1"/>
  <c r="N128" i="168" l="1"/>
  <c r="N64" i="169" l="1"/>
  <c r="N63" i="168"/>
  <c r="N64" i="168"/>
  <c r="N65" i="168"/>
  <c r="N127" i="168" l="1"/>
  <c r="N126" i="168" l="1"/>
  <c r="N107" i="169"/>
  <c r="E41" i="169"/>
  <c r="N125" i="168" l="1"/>
  <c r="N173" i="170"/>
  <c r="N172" i="170"/>
  <c r="N171" i="170"/>
  <c r="N170" i="170"/>
  <c r="N169" i="170"/>
  <c r="N168" i="170"/>
  <c r="N167" i="170"/>
  <c r="N166" i="170"/>
  <c r="N165" i="170"/>
  <c r="N164" i="170"/>
  <c r="N163" i="170"/>
  <c r="N162" i="170"/>
  <c r="N161" i="170"/>
  <c r="N160" i="170"/>
  <c r="N159" i="170"/>
  <c r="N158" i="170"/>
  <c r="N157" i="170"/>
  <c r="N156" i="170"/>
  <c r="N155" i="170"/>
  <c r="N154" i="170"/>
  <c r="N153" i="170"/>
  <c r="N152" i="170"/>
  <c r="N151" i="170"/>
  <c r="N150" i="170"/>
  <c r="N149" i="170"/>
  <c r="N148" i="170"/>
  <c r="N147" i="170"/>
  <c r="N146" i="170"/>
  <c r="N145" i="170"/>
  <c r="N144" i="170"/>
  <c r="N143" i="170"/>
  <c r="N142" i="170"/>
  <c r="N141" i="170"/>
  <c r="N140" i="170"/>
  <c r="N139" i="170"/>
  <c r="N138" i="170"/>
  <c r="N137" i="170"/>
  <c r="N136" i="170"/>
  <c r="N135" i="170"/>
  <c r="N134" i="170"/>
  <c r="N133" i="170"/>
  <c r="N132" i="170"/>
  <c r="N131" i="170"/>
  <c r="N130" i="170"/>
  <c r="N129" i="170"/>
  <c r="N128" i="170"/>
  <c r="N127" i="170"/>
  <c r="N126" i="170"/>
  <c r="N125" i="170"/>
  <c r="N124" i="170"/>
  <c r="N123" i="170"/>
  <c r="N122" i="170"/>
  <c r="N121" i="170"/>
  <c r="N120" i="170"/>
  <c r="N119" i="170"/>
  <c r="N118" i="170"/>
  <c r="N117" i="170"/>
  <c r="N116" i="170"/>
  <c r="N115" i="170"/>
  <c r="N114" i="170"/>
  <c r="N113" i="170"/>
  <c r="N112" i="170"/>
  <c r="N111" i="170"/>
  <c r="N110" i="170"/>
  <c r="N109" i="170"/>
  <c r="N108" i="170"/>
  <c r="N107" i="170"/>
  <c r="N106" i="170"/>
  <c r="N105" i="170"/>
  <c r="N104" i="170"/>
  <c r="N103" i="170"/>
  <c r="N102" i="170"/>
  <c r="N101" i="170"/>
  <c r="N100" i="170"/>
  <c r="N99" i="170"/>
  <c r="N98" i="170"/>
  <c r="N97" i="170"/>
  <c r="N96" i="170"/>
  <c r="N95" i="170"/>
  <c r="N94" i="170"/>
  <c r="N93" i="170"/>
  <c r="N92" i="170"/>
  <c r="N91" i="170"/>
  <c r="N90" i="170"/>
  <c r="N89" i="170"/>
  <c r="N88" i="170"/>
  <c r="N87" i="170"/>
  <c r="N86" i="170"/>
  <c r="N85" i="170"/>
  <c r="N84" i="170"/>
  <c r="N83" i="170"/>
  <c r="N82" i="170"/>
  <c r="N81" i="170"/>
  <c r="N80" i="170"/>
  <c r="N79" i="170"/>
  <c r="N78" i="170"/>
  <c r="N77" i="170"/>
  <c r="N76" i="170"/>
  <c r="N75" i="170"/>
  <c r="N74" i="170"/>
  <c r="N73" i="170"/>
  <c r="N72" i="170"/>
  <c r="N71" i="170"/>
  <c r="N70" i="170"/>
  <c r="N69" i="170"/>
  <c r="N68" i="170"/>
  <c r="N67" i="170"/>
  <c r="B67" i="170"/>
  <c r="N66" i="170"/>
  <c r="N65" i="170"/>
  <c r="N64" i="170"/>
  <c r="H62" i="170"/>
  <c r="H61" i="170"/>
  <c r="H60" i="170"/>
  <c r="H59" i="170"/>
  <c r="H58" i="170"/>
  <c r="H57" i="170"/>
  <c r="H56" i="170"/>
  <c r="H55" i="170"/>
  <c r="H54" i="170"/>
  <c r="H53" i="170"/>
  <c r="H52" i="170"/>
  <c r="H51" i="170"/>
  <c r="H50" i="170"/>
  <c r="H49" i="170"/>
  <c r="H48" i="170"/>
  <c r="H47" i="170"/>
  <c r="H46" i="170"/>
  <c r="H45" i="170"/>
  <c r="H44" i="170"/>
  <c r="H43" i="170"/>
  <c r="H42" i="170"/>
  <c r="F41" i="170"/>
  <c r="E41" i="170"/>
  <c r="D41" i="170"/>
  <c r="C41" i="170"/>
  <c r="H40" i="170"/>
  <c r="F4" i="41" s="1"/>
  <c r="J39" i="170"/>
  <c r="F6" i="170"/>
  <c r="D4" i="41" s="1"/>
  <c r="B6" i="170"/>
  <c r="B6" i="76"/>
  <c r="B6" i="61"/>
  <c r="N106" i="169"/>
  <c r="N105" i="169"/>
  <c r="N104" i="169"/>
  <c r="N103" i="169"/>
  <c r="N102" i="169"/>
  <c r="N101" i="169"/>
  <c r="N100" i="169"/>
  <c r="N99" i="169"/>
  <c r="N98" i="169"/>
  <c r="N97" i="169"/>
  <c r="N96" i="169"/>
  <c r="N95" i="169"/>
  <c r="N94" i="169"/>
  <c r="N93" i="169"/>
  <c r="N92" i="169"/>
  <c r="N91" i="169"/>
  <c r="N90" i="169"/>
  <c r="N89" i="169"/>
  <c r="N88" i="169"/>
  <c r="N87" i="169"/>
  <c r="N86" i="169"/>
  <c r="N85" i="169"/>
  <c r="N84" i="169"/>
  <c r="N83" i="169"/>
  <c r="N82" i="169"/>
  <c r="N81" i="169"/>
  <c r="N80" i="169"/>
  <c r="N79" i="169"/>
  <c r="N78" i="169"/>
  <c r="N77" i="169"/>
  <c r="N76" i="169"/>
  <c r="N75" i="169"/>
  <c r="N74" i="169"/>
  <c r="N73" i="169"/>
  <c r="N72" i="169"/>
  <c r="N71" i="169"/>
  <c r="N70" i="169"/>
  <c r="C69" i="169"/>
  <c r="B70" i="169" s="1"/>
  <c r="C70" i="169" s="1"/>
  <c r="B71" i="169" s="1"/>
  <c r="C71" i="169" s="1"/>
  <c r="B72" i="169" s="1"/>
  <c r="C72" i="169" s="1"/>
  <c r="B73" i="169" s="1"/>
  <c r="C73" i="169" s="1"/>
  <c r="B74" i="169" s="1"/>
  <c r="C74" i="169" s="1"/>
  <c r="B75" i="169" s="1"/>
  <c r="C75" i="169" s="1"/>
  <c r="B76" i="169" s="1"/>
  <c r="C76" i="169" s="1"/>
  <c r="B77" i="169" s="1"/>
  <c r="C77" i="169" s="1"/>
  <c r="B78" i="169" s="1"/>
  <c r="C78" i="169" s="1"/>
  <c r="B79" i="169" s="1"/>
  <c r="C79" i="169" s="1"/>
  <c r="B80" i="169" s="1"/>
  <c r="C80" i="169" s="1"/>
  <c r="B81" i="169" s="1"/>
  <c r="C81" i="169" s="1"/>
  <c r="B82" i="169" s="1"/>
  <c r="C82" i="169" s="1"/>
  <c r="B83" i="169" s="1"/>
  <c r="C83" i="169" s="1"/>
  <c r="B84" i="169" s="1"/>
  <c r="C84" i="169" s="1"/>
  <c r="B85" i="169" s="1"/>
  <c r="C85" i="169" s="1"/>
  <c r="B86" i="169" s="1"/>
  <c r="C86" i="169" s="1"/>
  <c r="B87" i="169" s="1"/>
  <c r="C87" i="169" s="1"/>
  <c r="B88" i="169" s="1"/>
  <c r="C88" i="169" s="1"/>
  <c r="B89" i="169" s="1"/>
  <c r="C89" i="169" s="1"/>
  <c r="B90" i="169" s="1"/>
  <c r="C90" i="169" s="1"/>
  <c r="B91" i="169" s="1"/>
  <c r="C91" i="169" s="1"/>
  <c r="B92" i="169" s="1"/>
  <c r="C92" i="169" s="1"/>
  <c r="N69" i="169"/>
  <c r="N68" i="169"/>
  <c r="B67" i="169"/>
  <c r="N67" i="169"/>
  <c r="N66" i="169"/>
  <c r="N65" i="169"/>
  <c r="H62" i="169"/>
  <c r="H61" i="169"/>
  <c r="H60" i="169"/>
  <c r="H59" i="169"/>
  <c r="H58" i="169"/>
  <c r="H57" i="169"/>
  <c r="H56" i="169"/>
  <c r="H55" i="169"/>
  <c r="H54" i="169"/>
  <c r="H53" i="169"/>
  <c r="H52" i="169"/>
  <c r="H51" i="169"/>
  <c r="H50" i="169"/>
  <c r="H49" i="169"/>
  <c r="H48" i="169"/>
  <c r="H47" i="169"/>
  <c r="H46" i="169"/>
  <c r="H45" i="169"/>
  <c r="H44" i="169"/>
  <c r="H43" i="169"/>
  <c r="H42" i="169"/>
  <c r="G41" i="169"/>
  <c r="F41" i="169"/>
  <c r="D41" i="169"/>
  <c r="C41" i="169"/>
  <c r="H40" i="169"/>
  <c r="F6" i="76" s="1"/>
  <c r="J39" i="169"/>
  <c r="V38" i="169"/>
  <c r="T38" i="169"/>
  <c r="R38" i="169"/>
  <c r="P38" i="169"/>
  <c r="N38" i="169"/>
  <c r="F6" i="169"/>
  <c r="D6" i="76" s="1"/>
  <c r="B6" i="169"/>
  <c r="N124" i="168"/>
  <c r="N123" i="168"/>
  <c r="N122" i="168"/>
  <c r="N121" i="168"/>
  <c r="N120" i="168"/>
  <c r="N119" i="168"/>
  <c r="N118" i="168"/>
  <c r="N117" i="168"/>
  <c r="N116" i="168"/>
  <c r="N115" i="168"/>
  <c r="N114" i="168"/>
  <c r="N113" i="168"/>
  <c r="N112" i="168"/>
  <c r="N111" i="168"/>
  <c r="N110" i="168"/>
  <c r="N109" i="168"/>
  <c r="N108" i="168"/>
  <c r="N107" i="168"/>
  <c r="N106" i="168"/>
  <c r="N105" i="168"/>
  <c r="N104" i="168"/>
  <c r="N103" i="168"/>
  <c r="N102" i="168"/>
  <c r="N101" i="168"/>
  <c r="N100" i="168"/>
  <c r="N99" i="168"/>
  <c r="N98" i="168"/>
  <c r="N97" i="168"/>
  <c r="N96" i="168"/>
  <c r="N95" i="168"/>
  <c r="N94" i="168"/>
  <c r="N93" i="168"/>
  <c r="N92" i="168"/>
  <c r="N91" i="168"/>
  <c r="N90" i="168"/>
  <c r="N89" i="168"/>
  <c r="N88" i="168"/>
  <c r="N87" i="168"/>
  <c r="N86" i="168"/>
  <c r="N85" i="168"/>
  <c r="N84" i="168"/>
  <c r="N83" i="168"/>
  <c r="N82" i="168"/>
  <c r="N81" i="168"/>
  <c r="N80" i="168"/>
  <c r="N79" i="168"/>
  <c r="N78" i="168"/>
  <c r="N77" i="168"/>
  <c r="N76" i="168"/>
  <c r="N75" i="168"/>
  <c r="N74" i="168"/>
  <c r="N73" i="168"/>
  <c r="N72" i="168"/>
  <c r="N71" i="168"/>
  <c r="N70" i="168"/>
  <c r="C68" i="168"/>
  <c r="B69" i="168" s="1"/>
  <c r="C69" i="168" s="1"/>
  <c r="B70" i="168" s="1"/>
  <c r="C70" i="168" s="1"/>
  <c r="B71" i="168" s="1"/>
  <c r="C71" i="168" s="1"/>
  <c r="B72" i="168" s="1"/>
  <c r="C72" i="168" s="1"/>
  <c r="B73" i="168" s="1"/>
  <c r="C73" i="168" s="1"/>
  <c r="B74" i="168" s="1"/>
  <c r="C74" i="168" s="1"/>
  <c r="B75" i="168" s="1"/>
  <c r="C75" i="168" s="1"/>
  <c r="B76" i="168" s="1"/>
  <c r="C76" i="168" s="1"/>
  <c r="B77" i="168" s="1"/>
  <c r="C77" i="168" s="1"/>
  <c r="B78" i="168" s="1"/>
  <c r="C78" i="168" s="1"/>
  <c r="B79" i="168" s="1"/>
  <c r="C79" i="168" s="1"/>
  <c r="B80" i="168" s="1"/>
  <c r="C80" i="168" s="1"/>
  <c r="B81" i="168" s="1"/>
  <c r="C81" i="168" s="1"/>
  <c r="B82" i="168" s="1"/>
  <c r="C82" i="168" s="1"/>
  <c r="B83" i="168" s="1"/>
  <c r="C83" i="168" s="1"/>
  <c r="B84" i="168" s="1"/>
  <c r="C84" i="168" s="1"/>
  <c r="B85" i="168" s="1"/>
  <c r="C85" i="168" s="1"/>
  <c r="B86" i="168" s="1"/>
  <c r="C86" i="168" s="1"/>
  <c r="B87" i="168" s="1"/>
  <c r="C87" i="168" s="1"/>
  <c r="B88" i="168" s="1"/>
  <c r="C88" i="168" s="1"/>
  <c r="B89" i="168" s="1"/>
  <c r="C89" i="168" s="1"/>
  <c r="B90" i="168" s="1"/>
  <c r="C90" i="168" s="1"/>
  <c r="B91" i="168" s="1"/>
  <c r="C91" i="168" s="1"/>
  <c r="N69" i="168"/>
  <c r="N68" i="168"/>
  <c r="B66" i="168"/>
  <c r="N67" i="168"/>
  <c r="N66" i="168"/>
  <c r="H61" i="168"/>
  <c r="H60" i="168"/>
  <c r="H59" i="168"/>
  <c r="H58" i="168"/>
  <c r="H57" i="168"/>
  <c r="H56" i="168"/>
  <c r="H55" i="168"/>
  <c r="H54" i="168"/>
  <c r="H53" i="168"/>
  <c r="H52" i="168"/>
  <c r="H51" i="168"/>
  <c r="H50" i="168"/>
  <c r="H49" i="168"/>
  <c r="H48" i="168"/>
  <c r="H47" i="168"/>
  <c r="H46" i="168"/>
  <c r="H45" i="168"/>
  <c r="H44" i="168"/>
  <c r="H43" i="168"/>
  <c r="H42" i="168"/>
  <c r="H41" i="168"/>
  <c r="G40" i="168"/>
  <c r="F40" i="168"/>
  <c r="E40" i="168"/>
  <c r="D40" i="168"/>
  <c r="C40" i="168"/>
  <c r="H39" i="168"/>
  <c r="F6" i="61" s="1"/>
  <c r="J38" i="168"/>
  <c r="F6" i="168"/>
  <c r="D6" i="61" s="1"/>
  <c r="B6" i="168"/>
  <c r="K44" i="170" l="1"/>
  <c r="I4" i="41" s="1"/>
  <c r="K42" i="169"/>
  <c r="G6" i="76" s="1"/>
  <c r="C4" i="41"/>
  <c r="K42" i="168"/>
  <c r="H6" i="61" s="1"/>
  <c r="C6" i="61"/>
  <c r="C6" i="76"/>
  <c r="H41" i="170"/>
  <c r="K41" i="170" s="1"/>
  <c r="E4" i="41" s="1"/>
  <c r="K42" i="170"/>
  <c r="G4" i="41" s="1"/>
  <c r="K43" i="170"/>
  <c r="H4" i="41" s="1"/>
  <c r="H41" i="169"/>
  <c r="K41" i="169" s="1"/>
  <c r="E6" i="76" s="1"/>
  <c r="H40" i="168"/>
  <c r="K40" i="168" s="1"/>
  <c r="E6" i="61" s="1"/>
  <c r="K43" i="169"/>
  <c r="H6" i="76" s="1"/>
  <c r="K44" i="169"/>
  <c r="I6" i="76" s="1"/>
  <c r="K43" i="168"/>
  <c r="I6" i="61" s="1"/>
  <c r="K41" i="168"/>
  <c r="G6" i="61" s="1"/>
  <c r="J6" i="76" l="1"/>
  <c r="J6" i="61"/>
  <c r="J4" i="41"/>
  <c r="N122" i="165"/>
  <c r="B7" i="76" l="1"/>
  <c r="B7" i="61"/>
  <c r="N105" i="167"/>
  <c r="N104" i="167"/>
  <c r="N103" i="167"/>
  <c r="N102" i="167"/>
  <c r="N101" i="167"/>
  <c r="N100" i="167"/>
  <c r="N99" i="167"/>
  <c r="N98" i="167"/>
  <c r="N97" i="167"/>
  <c r="N96" i="167"/>
  <c r="N95" i="167"/>
  <c r="N94" i="167"/>
  <c r="N93" i="167"/>
  <c r="N92" i="167"/>
  <c r="N91" i="167"/>
  <c r="N90" i="167"/>
  <c r="N89" i="167"/>
  <c r="N88" i="167"/>
  <c r="N87" i="167"/>
  <c r="N86" i="167"/>
  <c r="N85" i="167"/>
  <c r="N84" i="167"/>
  <c r="N83" i="167"/>
  <c r="N82" i="167"/>
  <c r="N81" i="167"/>
  <c r="N80" i="167"/>
  <c r="N79" i="167"/>
  <c r="N78" i="167"/>
  <c r="N77" i="167"/>
  <c r="N76" i="167"/>
  <c r="N75" i="167"/>
  <c r="N74" i="167"/>
  <c r="N73" i="167"/>
  <c r="N72" i="167"/>
  <c r="N71" i="167"/>
  <c r="N70" i="167"/>
  <c r="N69" i="167"/>
  <c r="C69" i="167"/>
  <c r="B70" i="167" s="1"/>
  <c r="N68" i="167"/>
  <c r="N67" i="167"/>
  <c r="B67" i="167"/>
  <c r="N66" i="167"/>
  <c r="N65" i="167"/>
  <c r="N64" i="167"/>
  <c r="H62" i="167"/>
  <c r="H61" i="167"/>
  <c r="H60" i="167"/>
  <c r="H59" i="167"/>
  <c r="H58" i="167"/>
  <c r="H57" i="167"/>
  <c r="H56" i="167"/>
  <c r="H55" i="167"/>
  <c r="H54" i="167"/>
  <c r="H53" i="167"/>
  <c r="H52" i="167"/>
  <c r="H51" i="167"/>
  <c r="H50" i="167"/>
  <c r="H49" i="167"/>
  <c r="H48" i="167"/>
  <c r="H47" i="167"/>
  <c r="H46" i="167"/>
  <c r="H45" i="167"/>
  <c r="H44" i="167"/>
  <c r="H43" i="167"/>
  <c r="H42" i="167"/>
  <c r="G41" i="167"/>
  <c r="F41" i="167"/>
  <c r="E41" i="167"/>
  <c r="D41" i="167"/>
  <c r="C41" i="167"/>
  <c r="H40" i="167"/>
  <c r="F7" i="76" s="1"/>
  <c r="J39" i="167"/>
  <c r="V38" i="167"/>
  <c r="T38" i="167"/>
  <c r="R38" i="167"/>
  <c r="P38" i="167"/>
  <c r="N38" i="167"/>
  <c r="F6" i="167"/>
  <c r="D7" i="76" s="1"/>
  <c r="B6" i="167"/>
  <c r="C7" i="76" s="1"/>
  <c r="N121" i="166"/>
  <c r="N120" i="166"/>
  <c r="N119" i="166"/>
  <c r="N118" i="166"/>
  <c r="N117" i="166"/>
  <c r="N116" i="166"/>
  <c r="N115" i="166"/>
  <c r="N114" i="166"/>
  <c r="N113" i="166"/>
  <c r="N112" i="166"/>
  <c r="N111" i="166"/>
  <c r="N110" i="166"/>
  <c r="N109" i="166"/>
  <c r="N108" i="166"/>
  <c r="N107" i="166"/>
  <c r="N106" i="166"/>
  <c r="N105" i="166"/>
  <c r="N104" i="166"/>
  <c r="N103" i="166"/>
  <c r="N102" i="166"/>
  <c r="N101" i="166"/>
  <c r="N100" i="166"/>
  <c r="N99" i="166"/>
  <c r="N98" i="166"/>
  <c r="N97" i="166"/>
  <c r="N96" i="166"/>
  <c r="N95" i="166"/>
  <c r="N94" i="166"/>
  <c r="N93" i="166"/>
  <c r="N92" i="166"/>
  <c r="N91" i="166"/>
  <c r="N90" i="166"/>
  <c r="N89" i="166"/>
  <c r="N88" i="166"/>
  <c r="N87" i="166"/>
  <c r="N86" i="166"/>
  <c r="N85" i="166"/>
  <c r="N84" i="166"/>
  <c r="N83" i="166"/>
  <c r="N82" i="166"/>
  <c r="N81" i="166"/>
  <c r="N80" i="166"/>
  <c r="N79" i="166"/>
  <c r="N78" i="166"/>
  <c r="N77" i="166"/>
  <c r="N76" i="166"/>
  <c r="N75" i="166"/>
  <c r="N74" i="166"/>
  <c r="N73" i="166"/>
  <c r="N72" i="166"/>
  <c r="N71" i="166"/>
  <c r="N70" i="166"/>
  <c r="N69" i="166"/>
  <c r="N68" i="166"/>
  <c r="C68" i="166"/>
  <c r="B69" i="166" s="1"/>
  <c r="C69" i="166" s="1"/>
  <c r="B70" i="166" s="1"/>
  <c r="C70" i="166" s="1"/>
  <c r="B71" i="166" s="1"/>
  <c r="C71" i="166" s="1"/>
  <c r="B72" i="166" s="1"/>
  <c r="C72" i="166" s="1"/>
  <c r="B73" i="166" s="1"/>
  <c r="C73" i="166" s="1"/>
  <c r="B74" i="166" s="1"/>
  <c r="C74" i="166" s="1"/>
  <c r="B75" i="166" s="1"/>
  <c r="C75" i="166" s="1"/>
  <c r="B76" i="166" s="1"/>
  <c r="C76" i="166" s="1"/>
  <c r="B77" i="166" s="1"/>
  <c r="C77" i="166" s="1"/>
  <c r="B78" i="166" s="1"/>
  <c r="C78" i="166" s="1"/>
  <c r="B79" i="166" s="1"/>
  <c r="C79" i="166" s="1"/>
  <c r="B80" i="166" s="1"/>
  <c r="C80" i="166" s="1"/>
  <c r="B81" i="166" s="1"/>
  <c r="C81" i="166" s="1"/>
  <c r="B82" i="166" s="1"/>
  <c r="C82" i="166" s="1"/>
  <c r="B83" i="166" s="1"/>
  <c r="C83" i="166" s="1"/>
  <c r="B84" i="166" s="1"/>
  <c r="C84" i="166" s="1"/>
  <c r="B85" i="166" s="1"/>
  <c r="C85" i="166" s="1"/>
  <c r="B86" i="166" s="1"/>
  <c r="C86" i="166" s="1"/>
  <c r="B87" i="166" s="1"/>
  <c r="C87" i="166" s="1"/>
  <c r="B88" i="166" s="1"/>
  <c r="C88" i="166" s="1"/>
  <c r="B89" i="166" s="1"/>
  <c r="C89" i="166" s="1"/>
  <c r="B90" i="166" s="1"/>
  <c r="C90" i="166" s="1"/>
  <c r="B91" i="166" s="1"/>
  <c r="C91" i="166" s="1"/>
  <c r="N67" i="166"/>
  <c r="N66" i="166"/>
  <c r="B66" i="166"/>
  <c r="N65" i="166"/>
  <c r="N64" i="166"/>
  <c r="N63" i="166"/>
  <c r="H61" i="166"/>
  <c r="H60" i="166"/>
  <c r="H59" i="166"/>
  <c r="H58" i="166"/>
  <c r="H57" i="166"/>
  <c r="H56" i="166"/>
  <c r="H55" i="166"/>
  <c r="H54" i="166"/>
  <c r="H53" i="166"/>
  <c r="H52" i="166"/>
  <c r="H51" i="166"/>
  <c r="H50" i="166"/>
  <c r="H49" i="166"/>
  <c r="H48" i="166"/>
  <c r="H47" i="166"/>
  <c r="H46" i="166"/>
  <c r="H45" i="166"/>
  <c r="H44" i="166"/>
  <c r="H43" i="166"/>
  <c r="H42" i="166"/>
  <c r="H41" i="166"/>
  <c r="G40" i="166"/>
  <c r="F40" i="166"/>
  <c r="E40" i="166"/>
  <c r="D40" i="166"/>
  <c r="C40" i="166"/>
  <c r="H39" i="166"/>
  <c r="J38" i="166"/>
  <c r="F6" i="166"/>
  <c r="B6" i="166"/>
  <c r="K41" i="166" l="1"/>
  <c r="H40" i="166"/>
  <c r="K40" i="166" s="1"/>
  <c r="H41" i="167"/>
  <c r="K41" i="167" s="1"/>
  <c r="E7" i="76" s="1"/>
  <c r="C70" i="167"/>
  <c r="B71" i="167" s="1"/>
  <c r="C71" i="167" s="1"/>
  <c r="B72" i="167" s="1"/>
  <c r="C72" i="167" s="1"/>
  <c r="B73" i="167" s="1"/>
  <c r="C73" i="167" s="1"/>
  <c r="B74" i="167" s="1"/>
  <c r="C74" i="167" s="1"/>
  <c r="B75" i="167" s="1"/>
  <c r="C75" i="167" s="1"/>
  <c r="B76" i="167" s="1"/>
  <c r="C76" i="167" s="1"/>
  <c r="B77" i="167" s="1"/>
  <c r="C77" i="167" s="1"/>
  <c r="B78" i="167" s="1"/>
  <c r="C78" i="167" s="1"/>
  <c r="B79" i="167" s="1"/>
  <c r="C79" i="167" s="1"/>
  <c r="B80" i="167" s="1"/>
  <c r="C80" i="167" s="1"/>
  <c r="B81" i="167" s="1"/>
  <c r="C81" i="167" s="1"/>
  <c r="B82" i="167" s="1"/>
  <c r="C82" i="167" s="1"/>
  <c r="B83" i="167" s="1"/>
  <c r="C83" i="167" s="1"/>
  <c r="B84" i="167" s="1"/>
  <c r="C84" i="167" s="1"/>
  <c r="B85" i="167" s="1"/>
  <c r="C85" i="167" s="1"/>
  <c r="B86" i="167" s="1"/>
  <c r="C86" i="167" s="1"/>
  <c r="B87" i="167" s="1"/>
  <c r="C87" i="167" s="1"/>
  <c r="B88" i="167" s="1"/>
  <c r="C88" i="167" s="1"/>
  <c r="B89" i="167" s="1"/>
  <c r="C89" i="167" s="1"/>
  <c r="B90" i="167" s="1"/>
  <c r="C90" i="167" s="1"/>
  <c r="B91" i="167" s="1"/>
  <c r="C91" i="167" s="1"/>
  <c r="B92" i="167" s="1"/>
  <c r="C92" i="167" s="1"/>
  <c r="K42" i="166"/>
  <c r="K43" i="166"/>
  <c r="N121" i="165"/>
  <c r="N120" i="165"/>
  <c r="N119" i="165"/>
  <c r="N118" i="165"/>
  <c r="N117" i="165"/>
  <c r="N116" i="165"/>
  <c r="N115" i="165"/>
  <c r="N114" i="165"/>
  <c r="N113" i="165"/>
  <c r="N112" i="165"/>
  <c r="N111" i="165"/>
  <c r="N110" i="165"/>
  <c r="N109" i="165"/>
  <c r="N108" i="165"/>
  <c r="N107" i="165"/>
  <c r="N106" i="165"/>
  <c r="N105" i="165"/>
  <c r="N104" i="165"/>
  <c r="N103" i="165"/>
  <c r="N102" i="165"/>
  <c r="N101" i="165"/>
  <c r="N100" i="165"/>
  <c r="N99" i="165"/>
  <c r="N98" i="165"/>
  <c r="N97" i="165"/>
  <c r="N96" i="165"/>
  <c r="N95" i="165"/>
  <c r="N94" i="165"/>
  <c r="N93" i="165"/>
  <c r="N92" i="165"/>
  <c r="N91" i="165"/>
  <c r="N90" i="165"/>
  <c r="N89" i="165"/>
  <c r="N88" i="165"/>
  <c r="N87" i="165"/>
  <c r="N86" i="165"/>
  <c r="N85" i="165"/>
  <c r="N84" i="165"/>
  <c r="N83" i="165"/>
  <c r="N82" i="165"/>
  <c r="N81" i="165"/>
  <c r="N80" i="165"/>
  <c r="N79" i="165"/>
  <c r="N78" i="165"/>
  <c r="N77" i="165"/>
  <c r="N76" i="165"/>
  <c r="N75" i="165"/>
  <c r="N74" i="165"/>
  <c r="N73" i="165"/>
  <c r="N72" i="165"/>
  <c r="N71" i="165"/>
  <c r="N70" i="165"/>
  <c r="N69" i="165"/>
  <c r="N68" i="165"/>
  <c r="C68" i="165"/>
  <c r="B69" i="165" s="1"/>
  <c r="C69" i="165" s="1"/>
  <c r="B70" i="165" s="1"/>
  <c r="C70" i="165" s="1"/>
  <c r="B71" i="165" s="1"/>
  <c r="C71" i="165" s="1"/>
  <c r="B72" i="165" s="1"/>
  <c r="C72" i="165" s="1"/>
  <c r="B73" i="165" s="1"/>
  <c r="C73" i="165" s="1"/>
  <c r="B74" i="165" s="1"/>
  <c r="C74" i="165" s="1"/>
  <c r="B75" i="165" s="1"/>
  <c r="C75" i="165" s="1"/>
  <c r="B76" i="165" s="1"/>
  <c r="C76" i="165" s="1"/>
  <c r="B77" i="165" s="1"/>
  <c r="C77" i="165" s="1"/>
  <c r="B78" i="165" s="1"/>
  <c r="C78" i="165" s="1"/>
  <c r="B79" i="165" s="1"/>
  <c r="C79" i="165" s="1"/>
  <c r="B80" i="165" s="1"/>
  <c r="C80" i="165" s="1"/>
  <c r="B81" i="165" s="1"/>
  <c r="C81" i="165" s="1"/>
  <c r="B82" i="165" s="1"/>
  <c r="C82" i="165" s="1"/>
  <c r="B83" i="165" s="1"/>
  <c r="C83" i="165" s="1"/>
  <c r="B84" i="165" s="1"/>
  <c r="C84" i="165" s="1"/>
  <c r="B85" i="165" s="1"/>
  <c r="C85" i="165" s="1"/>
  <c r="B86" i="165" s="1"/>
  <c r="C86" i="165" s="1"/>
  <c r="B87" i="165" s="1"/>
  <c r="C87" i="165" s="1"/>
  <c r="B88" i="165" s="1"/>
  <c r="C88" i="165" s="1"/>
  <c r="B89" i="165" s="1"/>
  <c r="C89" i="165" s="1"/>
  <c r="B90" i="165" s="1"/>
  <c r="C90" i="165" s="1"/>
  <c r="B91" i="165" s="1"/>
  <c r="C91" i="165" s="1"/>
  <c r="N67" i="165"/>
  <c r="N66" i="165"/>
  <c r="B66" i="165"/>
  <c r="N65" i="165"/>
  <c r="N64" i="165"/>
  <c r="N63" i="165"/>
  <c r="H61" i="165"/>
  <c r="H60" i="165"/>
  <c r="H59" i="165"/>
  <c r="H58" i="165"/>
  <c r="H57" i="165"/>
  <c r="H56" i="165"/>
  <c r="H55" i="165"/>
  <c r="H54" i="165"/>
  <c r="H53" i="165"/>
  <c r="H52" i="165"/>
  <c r="H51" i="165"/>
  <c r="H50" i="165"/>
  <c r="H49" i="165"/>
  <c r="H48" i="165"/>
  <c r="H47" i="165"/>
  <c r="H46" i="165"/>
  <c r="H45" i="165"/>
  <c r="H44" i="165"/>
  <c r="H43" i="165"/>
  <c r="H42" i="165"/>
  <c r="H41" i="165"/>
  <c r="G40" i="165"/>
  <c r="F40" i="165"/>
  <c r="E40" i="165"/>
  <c r="D40" i="165"/>
  <c r="C40" i="165"/>
  <c r="H39" i="165"/>
  <c r="F7" i="61" s="1"/>
  <c r="J38" i="165"/>
  <c r="F6" i="165"/>
  <c r="D7" i="61" s="1"/>
  <c r="B6" i="165"/>
  <c r="N105" i="164"/>
  <c r="N173" i="163"/>
  <c r="N120" i="162"/>
  <c r="N121" i="162"/>
  <c r="K42" i="165" l="1"/>
  <c r="H7" i="61" s="1"/>
  <c r="K43" i="165"/>
  <c r="I7" i="61" s="1"/>
  <c r="C7" i="61"/>
  <c r="K41" i="165"/>
  <c r="G7" i="61" s="1"/>
  <c r="K42" i="167"/>
  <c r="G7" i="76" s="1"/>
  <c r="K43" i="167"/>
  <c r="H7" i="76" s="1"/>
  <c r="K44" i="167"/>
  <c r="I7" i="76" s="1"/>
  <c r="H40" i="165"/>
  <c r="K40" i="165" s="1"/>
  <c r="E7" i="61" s="1"/>
  <c r="J7" i="61" l="1"/>
  <c r="J7" i="76"/>
  <c r="N118" i="162"/>
  <c r="N119" i="162"/>
  <c r="N103" i="164"/>
  <c r="N104" i="164"/>
  <c r="N117" i="162" l="1"/>
  <c r="J38" i="162"/>
  <c r="N116" i="162" l="1"/>
  <c r="B8" i="61" l="1"/>
  <c r="B8" i="76"/>
  <c r="B5" i="41"/>
  <c r="N102" i="164"/>
  <c r="N101" i="164"/>
  <c r="N100" i="164"/>
  <c r="N99" i="164"/>
  <c r="N98" i="164"/>
  <c r="N97" i="164"/>
  <c r="N96" i="164"/>
  <c r="N95" i="164"/>
  <c r="N94" i="164"/>
  <c r="N93" i="164"/>
  <c r="N92" i="164"/>
  <c r="N91" i="164"/>
  <c r="N90" i="164"/>
  <c r="N89" i="164"/>
  <c r="N88" i="164"/>
  <c r="N87" i="164"/>
  <c r="N86" i="164"/>
  <c r="N85" i="164"/>
  <c r="N84" i="164"/>
  <c r="N83" i="164"/>
  <c r="N82" i="164"/>
  <c r="N81" i="164"/>
  <c r="N80" i="164"/>
  <c r="N79" i="164"/>
  <c r="N78" i="164"/>
  <c r="N77" i="164"/>
  <c r="N76" i="164"/>
  <c r="N75" i="164"/>
  <c r="N74" i="164"/>
  <c r="N73" i="164"/>
  <c r="N72" i="164"/>
  <c r="N71" i="164"/>
  <c r="N70" i="164"/>
  <c r="N69" i="164"/>
  <c r="C69" i="164"/>
  <c r="B70" i="164" s="1"/>
  <c r="N68" i="164"/>
  <c r="N67" i="164"/>
  <c r="B67" i="164"/>
  <c r="N66" i="164"/>
  <c r="N65" i="164"/>
  <c r="N64" i="164"/>
  <c r="H62" i="164"/>
  <c r="H61" i="164"/>
  <c r="H60" i="164"/>
  <c r="H59" i="164"/>
  <c r="H58" i="164"/>
  <c r="H57" i="164"/>
  <c r="H56" i="164"/>
  <c r="H55" i="164"/>
  <c r="H54" i="164"/>
  <c r="H53" i="164"/>
  <c r="H52" i="164"/>
  <c r="H51" i="164"/>
  <c r="H50" i="164"/>
  <c r="H49" i="164"/>
  <c r="H48" i="164"/>
  <c r="H47" i="164"/>
  <c r="H46" i="164"/>
  <c r="H45" i="164"/>
  <c r="H44" i="164"/>
  <c r="H43" i="164"/>
  <c r="H42" i="164"/>
  <c r="G41" i="164"/>
  <c r="F41" i="164"/>
  <c r="E41" i="164"/>
  <c r="D41" i="164"/>
  <c r="C41" i="164"/>
  <c r="H40" i="164"/>
  <c r="F8" i="76" s="1"/>
  <c r="J39" i="164"/>
  <c r="V38" i="164"/>
  <c r="T38" i="164"/>
  <c r="R38" i="164"/>
  <c r="P38" i="164"/>
  <c r="N38" i="164"/>
  <c r="F6" i="164"/>
  <c r="D8" i="76" s="1"/>
  <c r="B6" i="164"/>
  <c r="C8" i="76" s="1"/>
  <c r="N172" i="163"/>
  <c r="N171" i="163"/>
  <c r="N170" i="163"/>
  <c r="N169" i="163"/>
  <c r="N168" i="163"/>
  <c r="N167" i="163"/>
  <c r="N166" i="163"/>
  <c r="N165" i="163"/>
  <c r="N164" i="163"/>
  <c r="N163" i="163"/>
  <c r="N162" i="163"/>
  <c r="N161" i="163"/>
  <c r="N160" i="163"/>
  <c r="N159" i="163"/>
  <c r="N158" i="163"/>
  <c r="N157" i="163"/>
  <c r="N156" i="163"/>
  <c r="N155" i="163"/>
  <c r="N154" i="163"/>
  <c r="N153" i="163"/>
  <c r="N152" i="163"/>
  <c r="N151" i="163"/>
  <c r="N150" i="163"/>
  <c r="N149" i="163"/>
  <c r="N148" i="163"/>
  <c r="N147" i="163"/>
  <c r="N146" i="163"/>
  <c r="N145" i="163"/>
  <c r="N144" i="163"/>
  <c r="N143" i="163"/>
  <c r="N142" i="163"/>
  <c r="N141" i="163"/>
  <c r="N140" i="163"/>
  <c r="N139" i="163"/>
  <c r="N138" i="163"/>
  <c r="N137" i="163"/>
  <c r="N136" i="163"/>
  <c r="N135" i="163"/>
  <c r="N134" i="163"/>
  <c r="N133" i="163"/>
  <c r="N132" i="163"/>
  <c r="N131" i="163"/>
  <c r="N130" i="163"/>
  <c r="N129" i="163"/>
  <c r="N128" i="163"/>
  <c r="N127" i="163"/>
  <c r="N126" i="163"/>
  <c r="N125" i="163"/>
  <c r="N124" i="163"/>
  <c r="N123" i="163"/>
  <c r="N122" i="163"/>
  <c r="N121" i="163"/>
  <c r="N120" i="163"/>
  <c r="N119" i="163"/>
  <c r="N118" i="163"/>
  <c r="N117" i="163"/>
  <c r="N116" i="163"/>
  <c r="N115" i="163"/>
  <c r="N114" i="163"/>
  <c r="N113" i="163"/>
  <c r="N112" i="163"/>
  <c r="N111" i="163"/>
  <c r="N110" i="163"/>
  <c r="N109" i="163"/>
  <c r="N108" i="163"/>
  <c r="N107" i="163"/>
  <c r="N106" i="163"/>
  <c r="N105" i="163"/>
  <c r="N104" i="163"/>
  <c r="N103" i="163"/>
  <c r="N102" i="163"/>
  <c r="N101" i="163"/>
  <c r="N100" i="163"/>
  <c r="N99" i="163"/>
  <c r="N98" i="163"/>
  <c r="N97" i="163"/>
  <c r="N96" i="163"/>
  <c r="N95" i="163"/>
  <c r="N94" i="163"/>
  <c r="N93" i="163"/>
  <c r="N92" i="163"/>
  <c r="N91" i="163"/>
  <c r="N90" i="163"/>
  <c r="N89" i="163"/>
  <c r="N88" i="163"/>
  <c r="N87" i="163"/>
  <c r="N86" i="163"/>
  <c r="N85" i="163"/>
  <c r="N84" i="163"/>
  <c r="N83" i="163"/>
  <c r="N82" i="163"/>
  <c r="N81" i="163"/>
  <c r="N80" i="163"/>
  <c r="N79" i="163"/>
  <c r="N78" i="163"/>
  <c r="N77" i="163"/>
  <c r="N76" i="163"/>
  <c r="N75" i="163"/>
  <c r="N74" i="163"/>
  <c r="N73" i="163"/>
  <c r="N72" i="163"/>
  <c r="N71" i="163"/>
  <c r="N70" i="163"/>
  <c r="N69" i="163"/>
  <c r="N68" i="163"/>
  <c r="N67" i="163"/>
  <c r="B67" i="163"/>
  <c r="N66" i="163"/>
  <c r="N65" i="163"/>
  <c r="N64" i="163"/>
  <c r="H62" i="163"/>
  <c r="H61" i="163"/>
  <c r="H60" i="163"/>
  <c r="H59" i="163"/>
  <c r="H58" i="163"/>
  <c r="H57" i="163"/>
  <c r="H56" i="163"/>
  <c r="H55" i="163"/>
  <c r="H54" i="163"/>
  <c r="H53" i="163"/>
  <c r="H52" i="163"/>
  <c r="H51" i="163"/>
  <c r="H50" i="163"/>
  <c r="H49" i="163"/>
  <c r="H48" i="163"/>
  <c r="H47" i="163"/>
  <c r="H46" i="163"/>
  <c r="H45" i="163"/>
  <c r="H44" i="163"/>
  <c r="H43" i="163"/>
  <c r="H42" i="163"/>
  <c r="G41" i="163"/>
  <c r="F41" i="163"/>
  <c r="E41" i="163"/>
  <c r="D41" i="163"/>
  <c r="C41" i="163"/>
  <c r="H40" i="163"/>
  <c r="F5" i="41" s="1"/>
  <c r="J39" i="163"/>
  <c r="F6" i="163"/>
  <c r="D5" i="41" s="1"/>
  <c r="B6" i="163"/>
  <c r="C5" i="41" s="1"/>
  <c r="N115" i="162"/>
  <c r="N114" i="162"/>
  <c r="N113" i="162"/>
  <c r="N112" i="162"/>
  <c r="N111" i="162"/>
  <c r="N110" i="162"/>
  <c r="N109" i="162"/>
  <c r="N108" i="162"/>
  <c r="N107" i="162"/>
  <c r="N106" i="162"/>
  <c r="N105" i="162"/>
  <c r="N104" i="162"/>
  <c r="N103" i="162"/>
  <c r="N102" i="162"/>
  <c r="N101" i="162"/>
  <c r="N100" i="162"/>
  <c r="N99" i="162"/>
  <c r="N98" i="162"/>
  <c r="N97" i="162"/>
  <c r="N96" i="162"/>
  <c r="N95" i="162"/>
  <c r="N94" i="162"/>
  <c r="N93" i="162"/>
  <c r="N92" i="162"/>
  <c r="N91" i="162"/>
  <c r="N90" i="162"/>
  <c r="N89" i="162"/>
  <c r="N88" i="162"/>
  <c r="N87" i="162"/>
  <c r="N86" i="162"/>
  <c r="N85" i="162"/>
  <c r="N84" i="162"/>
  <c r="N83" i="162"/>
  <c r="N82" i="162"/>
  <c r="N81" i="162"/>
  <c r="N80" i="162"/>
  <c r="N79" i="162"/>
  <c r="N78" i="162"/>
  <c r="N77" i="162"/>
  <c r="N76" i="162"/>
  <c r="N75" i="162"/>
  <c r="N74" i="162"/>
  <c r="N73" i="162"/>
  <c r="N72" i="162"/>
  <c r="N71" i="162"/>
  <c r="N70" i="162"/>
  <c r="N69" i="162"/>
  <c r="N68" i="162"/>
  <c r="C68" i="162"/>
  <c r="B69" i="162" s="1"/>
  <c r="C69" i="162" s="1"/>
  <c r="B70" i="162" s="1"/>
  <c r="C70" i="162" s="1"/>
  <c r="B71" i="162" s="1"/>
  <c r="C71" i="162" s="1"/>
  <c r="B72" i="162" s="1"/>
  <c r="C72" i="162" s="1"/>
  <c r="B73" i="162" s="1"/>
  <c r="C73" i="162" s="1"/>
  <c r="B74" i="162" s="1"/>
  <c r="C74" i="162" s="1"/>
  <c r="B75" i="162" s="1"/>
  <c r="C75" i="162" s="1"/>
  <c r="B76" i="162" s="1"/>
  <c r="C76" i="162" s="1"/>
  <c r="B77" i="162" s="1"/>
  <c r="C77" i="162" s="1"/>
  <c r="B78" i="162" s="1"/>
  <c r="C78" i="162" s="1"/>
  <c r="B79" i="162" s="1"/>
  <c r="C79" i="162" s="1"/>
  <c r="B80" i="162" s="1"/>
  <c r="C80" i="162" s="1"/>
  <c r="B81" i="162" s="1"/>
  <c r="C81" i="162" s="1"/>
  <c r="B82" i="162" s="1"/>
  <c r="C82" i="162" s="1"/>
  <c r="B83" i="162" s="1"/>
  <c r="C83" i="162" s="1"/>
  <c r="B84" i="162" s="1"/>
  <c r="C84" i="162" s="1"/>
  <c r="B85" i="162" s="1"/>
  <c r="C85" i="162" s="1"/>
  <c r="B86" i="162" s="1"/>
  <c r="C86" i="162" s="1"/>
  <c r="B87" i="162" s="1"/>
  <c r="C87" i="162" s="1"/>
  <c r="B88" i="162" s="1"/>
  <c r="C88" i="162" s="1"/>
  <c r="B89" i="162" s="1"/>
  <c r="C89" i="162" s="1"/>
  <c r="B90" i="162" s="1"/>
  <c r="C90" i="162" s="1"/>
  <c r="B91" i="162" s="1"/>
  <c r="C91" i="162" s="1"/>
  <c r="N67" i="162"/>
  <c r="N66" i="162"/>
  <c r="B66" i="162"/>
  <c r="N65" i="162"/>
  <c r="N64" i="162"/>
  <c r="N63" i="162"/>
  <c r="H61" i="162"/>
  <c r="H60" i="162"/>
  <c r="H59" i="162"/>
  <c r="H58" i="162"/>
  <c r="H57" i="162"/>
  <c r="H56" i="162"/>
  <c r="H55" i="162"/>
  <c r="H54" i="162"/>
  <c r="H53" i="162"/>
  <c r="H52" i="162"/>
  <c r="H51" i="162"/>
  <c r="H50" i="162"/>
  <c r="H49" i="162"/>
  <c r="H48" i="162"/>
  <c r="H47" i="162"/>
  <c r="H46" i="162"/>
  <c r="H45" i="162"/>
  <c r="H44" i="162"/>
  <c r="H43" i="162"/>
  <c r="H42" i="162"/>
  <c r="H41" i="162"/>
  <c r="G40" i="162"/>
  <c r="F40" i="162"/>
  <c r="E40" i="162"/>
  <c r="D40" i="162"/>
  <c r="C40" i="162"/>
  <c r="H39" i="162"/>
  <c r="F8" i="61" s="1"/>
  <c r="F6" i="162"/>
  <c r="D8" i="61" s="1"/>
  <c r="B6" i="162"/>
  <c r="K42" i="162" l="1"/>
  <c r="H8" i="61" s="1"/>
  <c r="H40" i="162"/>
  <c r="K40" i="162" s="1"/>
  <c r="E8" i="61" s="1"/>
  <c r="C8" i="61"/>
  <c r="H41" i="163"/>
  <c r="K41" i="163" s="1"/>
  <c r="E5" i="41" s="1"/>
  <c r="H41" i="164"/>
  <c r="K41" i="164" s="1"/>
  <c r="E8" i="76" s="1"/>
  <c r="C70" i="164"/>
  <c r="B71" i="164" s="1"/>
  <c r="C71" i="164" s="1"/>
  <c r="B72" i="164" s="1"/>
  <c r="C72" i="164" s="1"/>
  <c r="B73" i="164" s="1"/>
  <c r="C73" i="164" s="1"/>
  <c r="B74" i="164" s="1"/>
  <c r="C74" i="164" s="1"/>
  <c r="B75" i="164" s="1"/>
  <c r="C75" i="164" s="1"/>
  <c r="B76" i="164" s="1"/>
  <c r="C76" i="164" s="1"/>
  <c r="B77" i="164" s="1"/>
  <c r="C77" i="164" s="1"/>
  <c r="B78" i="164" s="1"/>
  <c r="C78" i="164" s="1"/>
  <c r="B79" i="164" s="1"/>
  <c r="C79" i="164" s="1"/>
  <c r="B80" i="164" s="1"/>
  <c r="C80" i="164" s="1"/>
  <c r="B81" i="164" s="1"/>
  <c r="C81" i="164" s="1"/>
  <c r="B82" i="164" s="1"/>
  <c r="C82" i="164" s="1"/>
  <c r="B83" i="164" s="1"/>
  <c r="C83" i="164" s="1"/>
  <c r="B84" i="164" s="1"/>
  <c r="C84" i="164" s="1"/>
  <c r="B85" i="164" s="1"/>
  <c r="C85" i="164" s="1"/>
  <c r="B86" i="164" s="1"/>
  <c r="C86" i="164" s="1"/>
  <c r="B87" i="164" s="1"/>
  <c r="C87" i="164" s="1"/>
  <c r="B88" i="164" s="1"/>
  <c r="C88" i="164" s="1"/>
  <c r="B89" i="164" s="1"/>
  <c r="C89" i="164" s="1"/>
  <c r="B90" i="164" s="1"/>
  <c r="C90" i="164" s="1"/>
  <c r="B91" i="164" s="1"/>
  <c r="C91" i="164" s="1"/>
  <c r="B92" i="164" s="1"/>
  <c r="C92" i="164" s="1"/>
  <c r="K43" i="162"/>
  <c r="I8" i="61" s="1"/>
  <c r="K41" i="162"/>
  <c r="G8" i="61" s="1"/>
  <c r="K42" i="164" l="1"/>
  <c r="G8" i="76" s="1"/>
  <c r="K43" i="164"/>
  <c r="H8" i="76" s="1"/>
  <c r="K42" i="163"/>
  <c r="G5" i="41" s="1"/>
  <c r="K43" i="163"/>
  <c r="H5" i="41" s="1"/>
  <c r="K44" i="163"/>
  <c r="I5" i="41" s="1"/>
  <c r="J8" i="61"/>
  <c r="K44" i="164"/>
  <c r="I8" i="76" s="1"/>
  <c r="C34" i="161"/>
  <c r="J8" i="76" l="1"/>
  <c r="J5" i="41"/>
  <c r="N172" i="157"/>
  <c r="B6" i="41"/>
  <c r="N171" i="157"/>
  <c r="N170" i="157"/>
  <c r="N169" i="157"/>
  <c r="N168" i="157"/>
  <c r="N167" i="157"/>
  <c r="N166" i="157"/>
  <c r="N165" i="157"/>
  <c r="N164" i="157"/>
  <c r="N163" i="157"/>
  <c r="N162" i="157"/>
  <c r="N161" i="157"/>
  <c r="N160" i="157"/>
  <c r="N159" i="157"/>
  <c r="N158" i="157"/>
  <c r="N157" i="157"/>
  <c r="N156" i="157"/>
  <c r="N155" i="157"/>
  <c r="N154" i="157"/>
  <c r="N153" i="157"/>
  <c r="N152" i="157"/>
  <c r="N151" i="157"/>
  <c r="N150" i="157"/>
  <c r="N149" i="157"/>
  <c r="N148" i="157"/>
  <c r="N147" i="157"/>
  <c r="N146" i="157"/>
  <c r="N145" i="157"/>
  <c r="N144" i="157"/>
  <c r="N143" i="157"/>
  <c r="N142" i="157"/>
  <c r="N141" i="157"/>
  <c r="N140" i="157"/>
  <c r="N139" i="157"/>
  <c r="N138" i="157"/>
  <c r="N137" i="157"/>
  <c r="N136" i="157"/>
  <c r="N135" i="157"/>
  <c r="N134" i="157"/>
  <c r="N133" i="157"/>
  <c r="N132" i="157"/>
  <c r="N131" i="157"/>
  <c r="N130" i="157"/>
  <c r="N129" i="157"/>
  <c r="N128" i="157"/>
  <c r="N127" i="157"/>
  <c r="N126" i="157"/>
  <c r="N125" i="157"/>
  <c r="N124" i="157"/>
  <c r="N123" i="157"/>
  <c r="N122" i="157"/>
  <c r="N121" i="157"/>
  <c r="N120" i="157"/>
  <c r="N119" i="157"/>
  <c r="N118" i="157"/>
  <c r="N117" i="157"/>
  <c r="N116" i="157"/>
  <c r="N115" i="157"/>
  <c r="N114" i="157"/>
  <c r="N113" i="157"/>
  <c r="N112" i="157"/>
  <c r="N111" i="157"/>
  <c r="N110" i="157"/>
  <c r="N109" i="157"/>
  <c r="N108" i="157"/>
  <c r="N107" i="157"/>
  <c r="N106" i="157"/>
  <c r="N105" i="157"/>
  <c r="N104" i="157"/>
  <c r="N103" i="157"/>
  <c r="N102" i="157"/>
  <c r="N101" i="157"/>
  <c r="N100" i="157"/>
  <c r="N99" i="157"/>
  <c r="N98" i="157"/>
  <c r="N97" i="157"/>
  <c r="N96" i="157"/>
  <c r="N95" i="157"/>
  <c r="N94" i="157"/>
  <c r="N93" i="157"/>
  <c r="N92" i="157"/>
  <c r="N91" i="157"/>
  <c r="N90" i="157"/>
  <c r="N89" i="157"/>
  <c r="N88" i="157"/>
  <c r="N87" i="157"/>
  <c r="N86" i="157"/>
  <c r="N85" i="157"/>
  <c r="N84" i="157"/>
  <c r="N83" i="157"/>
  <c r="N82" i="157"/>
  <c r="N81" i="157"/>
  <c r="N80" i="157"/>
  <c r="N79" i="157"/>
  <c r="N78" i="157"/>
  <c r="N77" i="157"/>
  <c r="N76" i="157"/>
  <c r="N75" i="157"/>
  <c r="N74" i="157"/>
  <c r="N73" i="157"/>
  <c r="N72" i="157"/>
  <c r="N71" i="157"/>
  <c r="N70" i="157"/>
  <c r="N69" i="157"/>
  <c r="N68" i="157"/>
  <c r="N67" i="157"/>
  <c r="B67" i="157"/>
  <c r="N66" i="157"/>
  <c r="N65" i="157"/>
  <c r="N64" i="157"/>
  <c r="H62" i="157"/>
  <c r="H61" i="157"/>
  <c r="H60" i="157"/>
  <c r="H59" i="157"/>
  <c r="H58" i="157"/>
  <c r="H57" i="157"/>
  <c r="H56" i="157"/>
  <c r="H55" i="157"/>
  <c r="H54" i="157"/>
  <c r="H53" i="157"/>
  <c r="H52" i="157"/>
  <c r="H51" i="157"/>
  <c r="H50" i="157"/>
  <c r="H49" i="157"/>
  <c r="H48" i="157"/>
  <c r="H47" i="157"/>
  <c r="H46" i="157"/>
  <c r="H45" i="157"/>
  <c r="H44" i="157"/>
  <c r="H43" i="157"/>
  <c r="H42" i="157"/>
  <c r="G41" i="157"/>
  <c r="F41" i="157"/>
  <c r="E41" i="157"/>
  <c r="D41" i="157"/>
  <c r="C41" i="157"/>
  <c r="H40" i="157"/>
  <c r="F6" i="41" s="1"/>
  <c r="J39" i="157"/>
  <c r="F6" i="157"/>
  <c r="D6" i="41" s="1"/>
  <c r="B6" i="157"/>
  <c r="K44" i="157" l="1"/>
  <c r="I6" i="41" s="1"/>
  <c r="K42" i="157"/>
  <c r="G6" i="41" s="1"/>
  <c r="K43" i="157"/>
  <c r="H6" i="41" s="1"/>
  <c r="H41" i="157"/>
  <c r="K41" i="157" s="1"/>
  <c r="E6" i="41" s="1"/>
  <c r="C6" i="41"/>
  <c r="N115" i="154"/>
  <c r="J6" i="41" l="1"/>
  <c r="N114" i="154" l="1"/>
  <c r="N102" i="156"/>
  <c r="B9" i="76"/>
  <c r="N101" i="156"/>
  <c r="N100" i="156"/>
  <c r="N99" i="156"/>
  <c r="N98" i="156"/>
  <c r="N97" i="156"/>
  <c r="N96" i="156"/>
  <c r="N95" i="156"/>
  <c r="N94" i="156"/>
  <c r="N93" i="156"/>
  <c r="N92" i="156"/>
  <c r="N91" i="156"/>
  <c r="N90" i="156"/>
  <c r="N89" i="156"/>
  <c r="N88" i="156"/>
  <c r="N87" i="156"/>
  <c r="N86" i="156"/>
  <c r="N85" i="156"/>
  <c r="N84" i="156"/>
  <c r="N83" i="156"/>
  <c r="N82" i="156"/>
  <c r="N81" i="156"/>
  <c r="N80" i="156"/>
  <c r="N79" i="156"/>
  <c r="N78" i="156"/>
  <c r="N77" i="156"/>
  <c r="N76" i="156"/>
  <c r="N75" i="156"/>
  <c r="N74" i="156"/>
  <c r="N73" i="156"/>
  <c r="N72" i="156"/>
  <c r="N71" i="156"/>
  <c r="N70" i="156"/>
  <c r="N69" i="156"/>
  <c r="C69" i="156"/>
  <c r="B70" i="156" s="1"/>
  <c r="C70" i="156" s="1"/>
  <c r="B71" i="156" s="1"/>
  <c r="C71" i="156" s="1"/>
  <c r="B72" i="156" s="1"/>
  <c r="C72" i="156" s="1"/>
  <c r="B73" i="156" s="1"/>
  <c r="C73" i="156" s="1"/>
  <c r="B74" i="156" s="1"/>
  <c r="C74" i="156" s="1"/>
  <c r="B75" i="156" s="1"/>
  <c r="C75" i="156" s="1"/>
  <c r="B76" i="156" s="1"/>
  <c r="C76" i="156" s="1"/>
  <c r="B77" i="156" s="1"/>
  <c r="C77" i="156" s="1"/>
  <c r="B78" i="156" s="1"/>
  <c r="C78" i="156" s="1"/>
  <c r="B79" i="156" s="1"/>
  <c r="C79" i="156" s="1"/>
  <c r="B80" i="156" s="1"/>
  <c r="C80" i="156" s="1"/>
  <c r="B81" i="156" s="1"/>
  <c r="C81" i="156" s="1"/>
  <c r="B82" i="156" s="1"/>
  <c r="C82" i="156" s="1"/>
  <c r="B83" i="156" s="1"/>
  <c r="C83" i="156" s="1"/>
  <c r="B84" i="156" s="1"/>
  <c r="C84" i="156" s="1"/>
  <c r="B85" i="156" s="1"/>
  <c r="C85" i="156" s="1"/>
  <c r="B86" i="156" s="1"/>
  <c r="C86" i="156" s="1"/>
  <c r="B87" i="156" s="1"/>
  <c r="C87" i="156" s="1"/>
  <c r="B88" i="156" s="1"/>
  <c r="C88" i="156" s="1"/>
  <c r="B89" i="156" s="1"/>
  <c r="C89" i="156" s="1"/>
  <c r="B90" i="156" s="1"/>
  <c r="C90" i="156" s="1"/>
  <c r="B91" i="156" s="1"/>
  <c r="C91" i="156" s="1"/>
  <c r="B92" i="156" s="1"/>
  <c r="C92" i="156" s="1"/>
  <c r="N68" i="156"/>
  <c r="N67" i="156"/>
  <c r="B67" i="156"/>
  <c r="N66" i="156"/>
  <c r="N65" i="156"/>
  <c r="N64" i="156"/>
  <c r="H62" i="156"/>
  <c r="H61" i="156"/>
  <c r="H60" i="156"/>
  <c r="H59" i="156"/>
  <c r="H58" i="156"/>
  <c r="H57" i="156"/>
  <c r="H56" i="156"/>
  <c r="H55" i="156"/>
  <c r="H54" i="156"/>
  <c r="H53" i="156"/>
  <c r="H52" i="156"/>
  <c r="H51" i="156"/>
  <c r="H50" i="156"/>
  <c r="H49" i="156"/>
  <c r="H48" i="156"/>
  <c r="H47" i="156"/>
  <c r="H46" i="156"/>
  <c r="H45" i="156"/>
  <c r="H44" i="156"/>
  <c r="H43" i="156"/>
  <c r="H42" i="156"/>
  <c r="G41" i="156"/>
  <c r="F41" i="156"/>
  <c r="E41" i="156"/>
  <c r="D41" i="156"/>
  <c r="C41" i="156"/>
  <c r="H40" i="156"/>
  <c r="F9" i="76" s="1"/>
  <c r="J39" i="156"/>
  <c r="V38" i="156"/>
  <c r="T38" i="156"/>
  <c r="R38" i="156"/>
  <c r="P38" i="156"/>
  <c r="N38" i="156"/>
  <c r="F6" i="156"/>
  <c r="D9" i="76" s="1"/>
  <c r="B6" i="156"/>
  <c r="B10" i="76"/>
  <c r="B9" i="61"/>
  <c r="B10" i="61"/>
  <c r="N101" i="155"/>
  <c r="N100" i="155"/>
  <c r="N99" i="155"/>
  <c r="N98" i="155"/>
  <c r="N97" i="155"/>
  <c r="N96" i="155"/>
  <c r="N95" i="155"/>
  <c r="N94" i="155"/>
  <c r="N93" i="155"/>
  <c r="N92" i="155"/>
  <c r="N91" i="155"/>
  <c r="N90" i="155"/>
  <c r="N89" i="155"/>
  <c r="N88" i="155"/>
  <c r="N87" i="155"/>
  <c r="N86" i="155"/>
  <c r="N85" i="155"/>
  <c r="N84" i="155"/>
  <c r="N83" i="155"/>
  <c r="N82" i="155"/>
  <c r="N81" i="155"/>
  <c r="N80" i="155"/>
  <c r="N79" i="155"/>
  <c r="N78" i="155"/>
  <c r="N77" i="155"/>
  <c r="N76" i="155"/>
  <c r="N75" i="155"/>
  <c r="N74" i="155"/>
  <c r="N73" i="155"/>
  <c r="N72" i="155"/>
  <c r="N71" i="155"/>
  <c r="N70" i="155"/>
  <c r="N69" i="155"/>
  <c r="C69" i="155"/>
  <c r="B70" i="155" s="1"/>
  <c r="N68" i="155"/>
  <c r="N67" i="155"/>
  <c r="B67" i="155"/>
  <c r="N66" i="155"/>
  <c r="N65" i="155"/>
  <c r="N64" i="155"/>
  <c r="H62" i="155"/>
  <c r="H61" i="155"/>
  <c r="H60" i="155"/>
  <c r="H59" i="155"/>
  <c r="H58" i="155"/>
  <c r="H57" i="155"/>
  <c r="H56" i="155"/>
  <c r="H55" i="155"/>
  <c r="H54" i="155"/>
  <c r="H53" i="155"/>
  <c r="H52" i="155"/>
  <c r="H51" i="155"/>
  <c r="H50" i="155"/>
  <c r="H49" i="155"/>
  <c r="H48" i="155"/>
  <c r="H47" i="155"/>
  <c r="H46" i="155"/>
  <c r="H45" i="155"/>
  <c r="H44" i="155"/>
  <c r="H43" i="155"/>
  <c r="H42" i="155"/>
  <c r="G41" i="155"/>
  <c r="F41" i="155"/>
  <c r="E41" i="155"/>
  <c r="D41" i="155"/>
  <c r="C41" i="155"/>
  <c r="H40" i="155"/>
  <c r="F10" i="76" s="1"/>
  <c r="J39" i="155"/>
  <c r="V38" i="155"/>
  <c r="T38" i="155"/>
  <c r="R38" i="155"/>
  <c r="P38" i="155"/>
  <c r="N38" i="155"/>
  <c r="F6" i="155"/>
  <c r="D10" i="76" s="1"/>
  <c r="B6" i="155"/>
  <c r="C10" i="76" s="1"/>
  <c r="N113" i="154"/>
  <c r="N112" i="154"/>
  <c r="N111" i="154"/>
  <c r="N110" i="154"/>
  <c r="N109" i="154"/>
  <c r="N108" i="154"/>
  <c r="N107" i="154"/>
  <c r="N106" i="154"/>
  <c r="N105" i="154"/>
  <c r="N104" i="154"/>
  <c r="N103" i="154"/>
  <c r="N102" i="154"/>
  <c r="N101" i="154"/>
  <c r="N100" i="154"/>
  <c r="N99" i="154"/>
  <c r="N98" i="154"/>
  <c r="N97" i="154"/>
  <c r="N96" i="154"/>
  <c r="N95" i="154"/>
  <c r="N94" i="154"/>
  <c r="N93" i="154"/>
  <c r="N92" i="154"/>
  <c r="N91" i="154"/>
  <c r="N90" i="154"/>
  <c r="N89" i="154"/>
  <c r="N88" i="154"/>
  <c r="N87" i="154"/>
  <c r="N86" i="154"/>
  <c r="N85" i="154"/>
  <c r="N84" i="154"/>
  <c r="N83" i="154"/>
  <c r="N82" i="154"/>
  <c r="N81" i="154"/>
  <c r="N80" i="154"/>
  <c r="N79" i="154"/>
  <c r="N78" i="154"/>
  <c r="N77" i="154"/>
  <c r="N76" i="154"/>
  <c r="N75" i="154"/>
  <c r="N74" i="154"/>
  <c r="N73" i="154"/>
  <c r="N72" i="154"/>
  <c r="N71" i="154"/>
  <c r="N70" i="154"/>
  <c r="N69" i="154"/>
  <c r="N68" i="154"/>
  <c r="C68" i="154"/>
  <c r="B69" i="154" s="1"/>
  <c r="C69" i="154" s="1"/>
  <c r="B70" i="154" s="1"/>
  <c r="C70" i="154" s="1"/>
  <c r="B71" i="154" s="1"/>
  <c r="C71" i="154" s="1"/>
  <c r="B72" i="154" s="1"/>
  <c r="C72" i="154" s="1"/>
  <c r="B73" i="154" s="1"/>
  <c r="C73" i="154" s="1"/>
  <c r="B74" i="154" s="1"/>
  <c r="C74" i="154" s="1"/>
  <c r="B75" i="154" s="1"/>
  <c r="C75" i="154" s="1"/>
  <c r="B76" i="154" s="1"/>
  <c r="C76" i="154" s="1"/>
  <c r="B77" i="154" s="1"/>
  <c r="C77" i="154" s="1"/>
  <c r="B78" i="154" s="1"/>
  <c r="C78" i="154" s="1"/>
  <c r="B79" i="154" s="1"/>
  <c r="C79" i="154" s="1"/>
  <c r="B80" i="154" s="1"/>
  <c r="C80" i="154" s="1"/>
  <c r="B81" i="154" s="1"/>
  <c r="C81" i="154" s="1"/>
  <c r="B82" i="154" s="1"/>
  <c r="C82" i="154" s="1"/>
  <c r="B83" i="154" s="1"/>
  <c r="C83" i="154" s="1"/>
  <c r="B84" i="154" s="1"/>
  <c r="C84" i="154" s="1"/>
  <c r="B85" i="154" s="1"/>
  <c r="C85" i="154" s="1"/>
  <c r="B86" i="154" s="1"/>
  <c r="C86" i="154" s="1"/>
  <c r="B87" i="154" s="1"/>
  <c r="C87" i="154" s="1"/>
  <c r="B88" i="154" s="1"/>
  <c r="C88" i="154" s="1"/>
  <c r="B89" i="154" s="1"/>
  <c r="C89" i="154" s="1"/>
  <c r="B90" i="154" s="1"/>
  <c r="C90" i="154" s="1"/>
  <c r="B91" i="154" s="1"/>
  <c r="C91" i="154" s="1"/>
  <c r="N67" i="154"/>
  <c r="N66" i="154"/>
  <c r="B66" i="154"/>
  <c r="N65" i="154"/>
  <c r="N64" i="154"/>
  <c r="N63" i="154"/>
  <c r="H61" i="154"/>
  <c r="H60" i="154"/>
  <c r="H59" i="154"/>
  <c r="H58" i="154"/>
  <c r="H57" i="154"/>
  <c r="H56" i="154"/>
  <c r="H55" i="154"/>
  <c r="H54" i="154"/>
  <c r="H53" i="154"/>
  <c r="H52" i="154"/>
  <c r="H51" i="154"/>
  <c r="H50" i="154"/>
  <c r="H49" i="154"/>
  <c r="H48" i="154"/>
  <c r="H47" i="154"/>
  <c r="H46" i="154"/>
  <c r="H45" i="154"/>
  <c r="H44" i="154"/>
  <c r="H43" i="154"/>
  <c r="H42" i="154"/>
  <c r="H41" i="154"/>
  <c r="G40" i="154"/>
  <c r="F40" i="154"/>
  <c r="E40" i="154"/>
  <c r="D40" i="154"/>
  <c r="C40" i="154"/>
  <c r="H39" i="154"/>
  <c r="F9" i="61" s="1"/>
  <c r="J38" i="154"/>
  <c r="F6" i="154"/>
  <c r="D9" i="61" s="1"/>
  <c r="B6" i="154"/>
  <c r="K41" i="154" l="1"/>
  <c r="G9" i="61" s="1"/>
  <c r="K44" i="156"/>
  <c r="I9" i="76" s="1"/>
  <c r="C9" i="76"/>
  <c r="H41" i="156"/>
  <c r="K41" i="156" s="1"/>
  <c r="E9" i="76" s="1"/>
  <c r="K42" i="156"/>
  <c r="G9" i="76" s="1"/>
  <c r="K43" i="156"/>
  <c r="H9" i="76" s="1"/>
  <c r="C9" i="61"/>
  <c r="H41" i="155"/>
  <c r="K41" i="155" s="1"/>
  <c r="E10" i="76" s="1"/>
  <c r="C70" i="155"/>
  <c r="B71" i="155" s="1"/>
  <c r="C71" i="155" s="1"/>
  <c r="B72" i="155" s="1"/>
  <c r="C72" i="155" s="1"/>
  <c r="B73" i="155" s="1"/>
  <c r="C73" i="155" s="1"/>
  <c r="B74" i="155" s="1"/>
  <c r="C74" i="155" s="1"/>
  <c r="B75" i="155" s="1"/>
  <c r="C75" i="155" s="1"/>
  <c r="B76" i="155" s="1"/>
  <c r="C76" i="155" s="1"/>
  <c r="B77" i="155" s="1"/>
  <c r="C77" i="155" s="1"/>
  <c r="B78" i="155" s="1"/>
  <c r="C78" i="155" s="1"/>
  <c r="B79" i="155" s="1"/>
  <c r="C79" i="155" s="1"/>
  <c r="B80" i="155" s="1"/>
  <c r="C80" i="155" s="1"/>
  <c r="B81" i="155" s="1"/>
  <c r="C81" i="155" s="1"/>
  <c r="B82" i="155" s="1"/>
  <c r="C82" i="155" s="1"/>
  <c r="B83" i="155" s="1"/>
  <c r="C83" i="155" s="1"/>
  <c r="B84" i="155" s="1"/>
  <c r="C84" i="155" s="1"/>
  <c r="B85" i="155" s="1"/>
  <c r="C85" i="155" s="1"/>
  <c r="B86" i="155" s="1"/>
  <c r="C86" i="155" s="1"/>
  <c r="B87" i="155" s="1"/>
  <c r="C87" i="155" s="1"/>
  <c r="B88" i="155" s="1"/>
  <c r="C88" i="155" s="1"/>
  <c r="B89" i="155" s="1"/>
  <c r="C89" i="155" s="1"/>
  <c r="B90" i="155" s="1"/>
  <c r="C90" i="155" s="1"/>
  <c r="B91" i="155" s="1"/>
  <c r="C91" i="155" s="1"/>
  <c r="B92" i="155" s="1"/>
  <c r="C92" i="155" s="1"/>
  <c r="H40" i="154"/>
  <c r="K40" i="154" s="1"/>
  <c r="E9" i="61" s="1"/>
  <c r="K42" i="154"/>
  <c r="H9" i="61" s="1"/>
  <c r="K43" i="154"/>
  <c r="I9" i="61" s="1"/>
  <c r="K44" i="155" l="1"/>
  <c r="I10" i="76" s="1"/>
  <c r="K42" i="155"/>
  <c r="G10" i="76" s="1"/>
  <c r="J9" i="76"/>
  <c r="J9" i="61"/>
  <c r="K43" i="155"/>
  <c r="H10" i="76" s="1"/>
  <c r="J10" i="76" l="1"/>
  <c r="N171" i="150"/>
  <c r="N113" i="153"/>
  <c r="N112" i="153"/>
  <c r="N111" i="153"/>
  <c r="N110" i="153"/>
  <c r="N109" i="153"/>
  <c r="N108" i="153"/>
  <c r="N107" i="153"/>
  <c r="N106" i="153"/>
  <c r="N105" i="153"/>
  <c r="N104" i="153"/>
  <c r="N103" i="153"/>
  <c r="N102" i="153"/>
  <c r="N101" i="153"/>
  <c r="N100" i="153"/>
  <c r="N99" i="153"/>
  <c r="N98" i="153"/>
  <c r="N97" i="153"/>
  <c r="N96" i="153"/>
  <c r="N95" i="153"/>
  <c r="N94" i="153"/>
  <c r="N93" i="153"/>
  <c r="N92" i="153"/>
  <c r="N91" i="153"/>
  <c r="N90" i="153"/>
  <c r="N89" i="153"/>
  <c r="N88" i="153"/>
  <c r="N87" i="153"/>
  <c r="N86" i="153"/>
  <c r="N85" i="153"/>
  <c r="N84" i="153"/>
  <c r="N83" i="153"/>
  <c r="N82" i="153"/>
  <c r="N81" i="153"/>
  <c r="N80" i="153"/>
  <c r="N79" i="153"/>
  <c r="N78" i="153"/>
  <c r="N77" i="153"/>
  <c r="N76" i="153"/>
  <c r="N75" i="153"/>
  <c r="N74" i="153"/>
  <c r="N73" i="153"/>
  <c r="N72" i="153"/>
  <c r="N71" i="153"/>
  <c r="N70" i="153"/>
  <c r="N69" i="153"/>
  <c r="N68" i="153"/>
  <c r="C68" i="153"/>
  <c r="B69" i="153" s="1"/>
  <c r="C69" i="153" s="1"/>
  <c r="B70" i="153" s="1"/>
  <c r="C70" i="153" s="1"/>
  <c r="B71" i="153" s="1"/>
  <c r="C71" i="153" s="1"/>
  <c r="B72" i="153" s="1"/>
  <c r="C72" i="153" s="1"/>
  <c r="B73" i="153" s="1"/>
  <c r="C73" i="153" s="1"/>
  <c r="B74" i="153" s="1"/>
  <c r="C74" i="153" s="1"/>
  <c r="B75" i="153" s="1"/>
  <c r="C75" i="153" s="1"/>
  <c r="B76" i="153" s="1"/>
  <c r="C76" i="153" s="1"/>
  <c r="B77" i="153" s="1"/>
  <c r="C77" i="153" s="1"/>
  <c r="B78" i="153" s="1"/>
  <c r="C78" i="153" s="1"/>
  <c r="B79" i="153" s="1"/>
  <c r="C79" i="153" s="1"/>
  <c r="B80" i="153" s="1"/>
  <c r="C80" i="153" s="1"/>
  <c r="B81" i="153" s="1"/>
  <c r="C81" i="153" s="1"/>
  <c r="B82" i="153" s="1"/>
  <c r="C82" i="153" s="1"/>
  <c r="B83" i="153" s="1"/>
  <c r="C83" i="153" s="1"/>
  <c r="B84" i="153" s="1"/>
  <c r="C84" i="153" s="1"/>
  <c r="B85" i="153" s="1"/>
  <c r="C85" i="153" s="1"/>
  <c r="B86" i="153" s="1"/>
  <c r="C86" i="153" s="1"/>
  <c r="B87" i="153" s="1"/>
  <c r="C87" i="153" s="1"/>
  <c r="B88" i="153" s="1"/>
  <c r="C88" i="153" s="1"/>
  <c r="B89" i="153" s="1"/>
  <c r="C89" i="153" s="1"/>
  <c r="B90" i="153" s="1"/>
  <c r="C90" i="153" s="1"/>
  <c r="B91" i="153" s="1"/>
  <c r="C91" i="153" s="1"/>
  <c r="N67" i="153"/>
  <c r="N66" i="153"/>
  <c r="B66" i="153"/>
  <c r="N65" i="153"/>
  <c r="N64" i="153"/>
  <c r="N63" i="153"/>
  <c r="H61" i="153"/>
  <c r="H60" i="153"/>
  <c r="H59" i="153"/>
  <c r="H58" i="153"/>
  <c r="H57" i="153"/>
  <c r="H56" i="153"/>
  <c r="H55" i="153"/>
  <c r="H54" i="153"/>
  <c r="H53" i="153"/>
  <c r="H52" i="153"/>
  <c r="H51" i="153"/>
  <c r="H50" i="153"/>
  <c r="H49" i="153"/>
  <c r="H48" i="153"/>
  <c r="H47" i="153"/>
  <c r="H46" i="153"/>
  <c r="H45" i="153"/>
  <c r="H44" i="153"/>
  <c r="H43" i="153"/>
  <c r="H42" i="153"/>
  <c r="H41" i="153"/>
  <c r="G40" i="153"/>
  <c r="F40" i="153"/>
  <c r="E40" i="153"/>
  <c r="D40" i="153"/>
  <c r="C40" i="153"/>
  <c r="H39" i="153"/>
  <c r="F10" i="61" s="1"/>
  <c r="J38" i="153"/>
  <c r="F6" i="153"/>
  <c r="D10" i="61" s="1"/>
  <c r="B6" i="153"/>
  <c r="K42" i="153" l="1"/>
  <c r="H10" i="61" s="1"/>
  <c r="C10" i="61"/>
  <c r="H40" i="153"/>
  <c r="K40" i="153" s="1"/>
  <c r="E10" i="61" s="1"/>
  <c r="K43" i="153"/>
  <c r="I10" i="61" s="1"/>
  <c r="K41" i="153"/>
  <c r="G10" i="61" s="1"/>
  <c r="N170" i="150"/>
  <c r="J10" i="61" l="1"/>
  <c r="B11" i="76"/>
  <c r="B7" i="41"/>
  <c r="N101" i="151"/>
  <c r="N100" i="151"/>
  <c r="N99" i="151"/>
  <c r="N98" i="151"/>
  <c r="N97" i="151"/>
  <c r="N96" i="151"/>
  <c r="N95" i="151"/>
  <c r="N94" i="151"/>
  <c r="N93" i="151"/>
  <c r="N92" i="151"/>
  <c r="N91" i="151"/>
  <c r="N90" i="151"/>
  <c r="N89" i="151"/>
  <c r="N88" i="151"/>
  <c r="N87" i="151"/>
  <c r="N86" i="151"/>
  <c r="N85" i="151"/>
  <c r="N84" i="151"/>
  <c r="N83" i="151"/>
  <c r="N82" i="151"/>
  <c r="N81" i="151"/>
  <c r="N80" i="151"/>
  <c r="N79" i="151"/>
  <c r="N78" i="151"/>
  <c r="N77" i="151"/>
  <c r="N76" i="151"/>
  <c r="N75" i="151"/>
  <c r="N74" i="151"/>
  <c r="N73" i="151"/>
  <c r="N72" i="151"/>
  <c r="N71" i="151"/>
  <c r="N70" i="151"/>
  <c r="N69" i="151"/>
  <c r="C69" i="151"/>
  <c r="B70" i="151" s="1"/>
  <c r="N68" i="151"/>
  <c r="N67" i="151"/>
  <c r="B67" i="151"/>
  <c r="N66" i="151"/>
  <c r="N65" i="151"/>
  <c r="N64" i="151"/>
  <c r="H62" i="151"/>
  <c r="H61" i="151"/>
  <c r="H60" i="151"/>
  <c r="H59" i="151"/>
  <c r="H58" i="151"/>
  <c r="H57" i="151"/>
  <c r="H56" i="151"/>
  <c r="H55" i="151"/>
  <c r="H54" i="151"/>
  <c r="H53" i="151"/>
  <c r="H52" i="151"/>
  <c r="H51" i="151"/>
  <c r="H50" i="151"/>
  <c r="H49" i="151"/>
  <c r="H48" i="151"/>
  <c r="H47" i="151"/>
  <c r="H46" i="151"/>
  <c r="H45" i="151"/>
  <c r="H44" i="151"/>
  <c r="H43" i="151"/>
  <c r="H42" i="151"/>
  <c r="G41" i="151"/>
  <c r="F41" i="151"/>
  <c r="E41" i="151"/>
  <c r="D41" i="151"/>
  <c r="C41" i="151"/>
  <c r="H40" i="151"/>
  <c r="F11" i="76" s="1"/>
  <c r="J39" i="151"/>
  <c r="V38" i="151"/>
  <c r="T38" i="151"/>
  <c r="R38" i="151"/>
  <c r="P38" i="151"/>
  <c r="N38" i="151"/>
  <c r="F6" i="151"/>
  <c r="D11" i="76" s="1"/>
  <c r="B6" i="151"/>
  <c r="C11" i="76" s="1"/>
  <c r="N169" i="150"/>
  <c r="N168" i="150"/>
  <c r="N167" i="150"/>
  <c r="N166" i="150"/>
  <c r="N165" i="150"/>
  <c r="N164" i="150"/>
  <c r="N163" i="150"/>
  <c r="N162" i="150"/>
  <c r="N161" i="150"/>
  <c r="N160" i="150"/>
  <c r="N159" i="150"/>
  <c r="N158" i="150"/>
  <c r="N157" i="150"/>
  <c r="N156" i="150"/>
  <c r="N155" i="150"/>
  <c r="N154" i="150"/>
  <c r="N153" i="150"/>
  <c r="N152" i="150"/>
  <c r="N151" i="150"/>
  <c r="N150" i="150"/>
  <c r="N149" i="150"/>
  <c r="N148" i="150"/>
  <c r="N147" i="150"/>
  <c r="N146" i="150"/>
  <c r="N145" i="150"/>
  <c r="N144" i="150"/>
  <c r="N143" i="150"/>
  <c r="N142" i="150"/>
  <c r="N141" i="150"/>
  <c r="N140" i="150"/>
  <c r="N139" i="150"/>
  <c r="N138" i="150"/>
  <c r="N137" i="150"/>
  <c r="N136" i="150"/>
  <c r="N135" i="150"/>
  <c r="N134" i="150"/>
  <c r="N133" i="150"/>
  <c r="N132" i="150"/>
  <c r="N131" i="150"/>
  <c r="N130" i="150"/>
  <c r="N129" i="150"/>
  <c r="N128" i="150"/>
  <c r="N127" i="150"/>
  <c r="N126" i="150"/>
  <c r="N125" i="150"/>
  <c r="N124" i="150"/>
  <c r="N123" i="150"/>
  <c r="N122" i="150"/>
  <c r="N121" i="150"/>
  <c r="N120" i="150"/>
  <c r="N119" i="150"/>
  <c r="N118" i="150"/>
  <c r="N117" i="150"/>
  <c r="N116" i="150"/>
  <c r="N115" i="150"/>
  <c r="N114" i="150"/>
  <c r="N113" i="150"/>
  <c r="N112" i="150"/>
  <c r="N111" i="150"/>
  <c r="N110" i="150"/>
  <c r="N109" i="150"/>
  <c r="N108" i="150"/>
  <c r="N107" i="150"/>
  <c r="N106" i="150"/>
  <c r="N105" i="150"/>
  <c r="N104" i="150"/>
  <c r="N103" i="150"/>
  <c r="N102" i="150"/>
  <c r="N101" i="150"/>
  <c r="N100" i="150"/>
  <c r="N99" i="150"/>
  <c r="N98" i="150"/>
  <c r="N97" i="150"/>
  <c r="N96" i="150"/>
  <c r="N95" i="150"/>
  <c r="N94" i="150"/>
  <c r="N93" i="150"/>
  <c r="N92" i="150"/>
  <c r="N91" i="150"/>
  <c r="N90" i="150"/>
  <c r="N89" i="150"/>
  <c r="N88" i="150"/>
  <c r="N87" i="150"/>
  <c r="N86" i="150"/>
  <c r="N85" i="150"/>
  <c r="N84" i="150"/>
  <c r="N83" i="150"/>
  <c r="N82" i="150"/>
  <c r="N81" i="150"/>
  <c r="N80" i="150"/>
  <c r="N79" i="150"/>
  <c r="N78" i="150"/>
  <c r="N77" i="150"/>
  <c r="N76" i="150"/>
  <c r="N75" i="150"/>
  <c r="N74" i="150"/>
  <c r="N73" i="150"/>
  <c r="N72" i="150"/>
  <c r="N71" i="150"/>
  <c r="N70" i="150"/>
  <c r="N69" i="150"/>
  <c r="N68" i="150"/>
  <c r="N67" i="150"/>
  <c r="B67" i="150"/>
  <c r="N66" i="150"/>
  <c r="N65" i="150"/>
  <c r="N64" i="150"/>
  <c r="H62" i="150"/>
  <c r="H61" i="150"/>
  <c r="H60" i="150"/>
  <c r="H59" i="150"/>
  <c r="H58" i="150"/>
  <c r="H57" i="150"/>
  <c r="H56" i="150"/>
  <c r="H55" i="150"/>
  <c r="H54" i="150"/>
  <c r="H53" i="150"/>
  <c r="H52" i="150"/>
  <c r="H51" i="150"/>
  <c r="H50" i="150"/>
  <c r="H49" i="150"/>
  <c r="H48" i="150"/>
  <c r="H47" i="150"/>
  <c r="H46" i="150"/>
  <c r="H45" i="150"/>
  <c r="H44" i="150"/>
  <c r="H43" i="150"/>
  <c r="H42" i="150"/>
  <c r="G41" i="150"/>
  <c r="F41" i="150"/>
  <c r="E41" i="150"/>
  <c r="D41" i="150"/>
  <c r="C41" i="150"/>
  <c r="H40" i="150"/>
  <c r="F7" i="41" s="1"/>
  <c r="J39" i="150"/>
  <c r="F6" i="150"/>
  <c r="D7" i="41" s="1"/>
  <c r="B6" i="150"/>
  <c r="K42" i="150" l="1"/>
  <c r="G7" i="41" s="1"/>
  <c r="H41" i="150"/>
  <c r="K41" i="150" s="1"/>
  <c r="E7" i="41" s="1"/>
  <c r="C7" i="41"/>
  <c r="H41" i="151"/>
  <c r="K41" i="151" s="1"/>
  <c r="E11" i="76" s="1"/>
  <c r="C70" i="151"/>
  <c r="B71" i="151" s="1"/>
  <c r="C71" i="151" s="1"/>
  <c r="B72" i="151" s="1"/>
  <c r="C72" i="151" s="1"/>
  <c r="B73" i="151" s="1"/>
  <c r="C73" i="151" s="1"/>
  <c r="B74" i="151" s="1"/>
  <c r="C74" i="151" s="1"/>
  <c r="B75" i="151" s="1"/>
  <c r="C75" i="151" s="1"/>
  <c r="B76" i="151" s="1"/>
  <c r="C76" i="151" s="1"/>
  <c r="B77" i="151" s="1"/>
  <c r="C77" i="151" s="1"/>
  <c r="B78" i="151" s="1"/>
  <c r="C78" i="151" s="1"/>
  <c r="B79" i="151" s="1"/>
  <c r="C79" i="151" s="1"/>
  <c r="B80" i="151" s="1"/>
  <c r="C80" i="151" s="1"/>
  <c r="B81" i="151" s="1"/>
  <c r="C81" i="151" s="1"/>
  <c r="B82" i="151" s="1"/>
  <c r="C82" i="151" s="1"/>
  <c r="B83" i="151" s="1"/>
  <c r="C83" i="151" s="1"/>
  <c r="B84" i="151" s="1"/>
  <c r="C84" i="151" s="1"/>
  <c r="B85" i="151" s="1"/>
  <c r="C85" i="151" s="1"/>
  <c r="B86" i="151" s="1"/>
  <c r="C86" i="151" s="1"/>
  <c r="B87" i="151" s="1"/>
  <c r="C87" i="151" s="1"/>
  <c r="B88" i="151" s="1"/>
  <c r="C88" i="151" s="1"/>
  <c r="B89" i="151" s="1"/>
  <c r="C89" i="151" s="1"/>
  <c r="B90" i="151" s="1"/>
  <c r="C90" i="151" s="1"/>
  <c r="B91" i="151" s="1"/>
  <c r="C91" i="151" s="1"/>
  <c r="B92" i="151" s="1"/>
  <c r="C92" i="151" s="1"/>
  <c r="K42" i="151"/>
  <c r="G11" i="76" s="1"/>
  <c r="K43" i="150"/>
  <c r="H7" i="41" s="1"/>
  <c r="K44" i="150"/>
  <c r="I7" i="41" s="1"/>
  <c r="K43" i="151" l="1"/>
  <c r="H11" i="76" s="1"/>
  <c r="K44" i="151"/>
  <c r="I11" i="76" s="1"/>
  <c r="J7" i="41"/>
  <c r="N101" i="149"/>
  <c r="N100" i="149"/>
  <c r="N99" i="149"/>
  <c r="N98" i="149"/>
  <c r="N97" i="149"/>
  <c r="N96" i="149"/>
  <c r="N95" i="149"/>
  <c r="N94" i="149"/>
  <c r="N93" i="149"/>
  <c r="N92" i="149"/>
  <c r="N91" i="149"/>
  <c r="N90" i="149"/>
  <c r="N89" i="149"/>
  <c r="N88" i="149"/>
  <c r="N87" i="149"/>
  <c r="N86" i="149"/>
  <c r="N85" i="149"/>
  <c r="N84" i="149"/>
  <c r="N83" i="149"/>
  <c r="N82" i="149"/>
  <c r="N81" i="149"/>
  <c r="N80" i="149"/>
  <c r="N79" i="149"/>
  <c r="N78" i="149"/>
  <c r="N77" i="149"/>
  <c r="N76" i="149"/>
  <c r="N75" i="149"/>
  <c r="N74" i="149"/>
  <c r="N73" i="149"/>
  <c r="N72" i="149"/>
  <c r="N71" i="149"/>
  <c r="N70" i="149"/>
  <c r="N69" i="149"/>
  <c r="C69" i="149"/>
  <c r="B70" i="149" s="1"/>
  <c r="C70" i="149" s="1"/>
  <c r="B71" i="149" s="1"/>
  <c r="C71" i="149" s="1"/>
  <c r="B72" i="149" s="1"/>
  <c r="C72" i="149" s="1"/>
  <c r="B73" i="149" s="1"/>
  <c r="C73" i="149" s="1"/>
  <c r="B74" i="149" s="1"/>
  <c r="C74" i="149" s="1"/>
  <c r="B75" i="149" s="1"/>
  <c r="C75" i="149" s="1"/>
  <c r="B76" i="149" s="1"/>
  <c r="C76" i="149" s="1"/>
  <c r="B77" i="149" s="1"/>
  <c r="C77" i="149" s="1"/>
  <c r="B78" i="149" s="1"/>
  <c r="C78" i="149" s="1"/>
  <c r="B79" i="149" s="1"/>
  <c r="C79" i="149" s="1"/>
  <c r="B80" i="149" s="1"/>
  <c r="C80" i="149" s="1"/>
  <c r="B81" i="149" s="1"/>
  <c r="C81" i="149" s="1"/>
  <c r="B82" i="149" s="1"/>
  <c r="C82" i="149" s="1"/>
  <c r="B83" i="149" s="1"/>
  <c r="C83" i="149" s="1"/>
  <c r="B84" i="149" s="1"/>
  <c r="C84" i="149" s="1"/>
  <c r="B85" i="149" s="1"/>
  <c r="C85" i="149" s="1"/>
  <c r="B86" i="149" s="1"/>
  <c r="C86" i="149" s="1"/>
  <c r="B87" i="149" s="1"/>
  <c r="C87" i="149" s="1"/>
  <c r="B88" i="149" s="1"/>
  <c r="C88" i="149" s="1"/>
  <c r="B89" i="149" s="1"/>
  <c r="C89" i="149" s="1"/>
  <c r="B90" i="149" s="1"/>
  <c r="C90" i="149" s="1"/>
  <c r="B91" i="149" s="1"/>
  <c r="C91" i="149" s="1"/>
  <c r="B92" i="149" s="1"/>
  <c r="C92" i="149" s="1"/>
  <c r="N68" i="149"/>
  <c r="N67" i="149"/>
  <c r="B67" i="149"/>
  <c r="N66" i="149"/>
  <c r="N65" i="149"/>
  <c r="N64" i="149"/>
  <c r="H62" i="149"/>
  <c r="H61" i="149"/>
  <c r="H60" i="149"/>
  <c r="H59" i="149"/>
  <c r="H58" i="149"/>
  <c r="H57" i="149"/>
  <c r="H56" i="149"/>
  <c r="H55" i="149"/>
  <c r="H54" i="149"/>
  <c r="H53" i="149"/>
  <c r="H52" i="149"/>
  <c r="H51" i="149"/>
  <c r="H50" i="149"/>
  <c r="H49" i="149"/>
  <c r="H48" i="149"/>
  <c r="H47" i="149"/>
  <c r="H46" i="149"/>
  <c r="H45" i="149"/>
  <c r="H44" i="149"/>
  <c r="H43" i="149"/>
  <c r="H42" i="149"/>
  <c r="G41" i="149"/>
  <c r="F41" i="149"/>
  <c r="E41" i="149"/>
  <c r="D41" i="149"/>
  <c r="C41" i="149"/>
  <c r="H40" i="149"/>
  <c r="J39" i="149"/>
  <c r="V38" i="149"/>
  <c r="T38" i="149"/>
  <c r="R38" i="149"/>
  <c r="P38" i="149"/>
  <c r="N38" i="149"/>
  <c r="F6" i="149"/>
  <c r="B6" i="149"/>
  <c r="K44" i="149" l="1"/>
  <c r="H41" i="149"/>
  <c r="K41" i="149" s="1"/>
  <c r="J11" i="76"/>
  <c r="K42" i="149"/>
  <c r="K43" i="149"/>
  <c r="N169" i="148"/>
  <c r="N168" i="148"/>
  <c r="N167" i="148"/>
  <c r="N166" i="148"/>
  <c r="N165" i="148"/>
  <c r="N164" i="148"/>
  <c r="N163" i="148"/>
  <c r="N162" i="148"/>
  <c r="N161" i="148"/>
  <c r="N160" i="148"/>
  <c r="N159" i="148"/>
  <c r="N158" i="148"/>
  <c r="N157" i="148"/>
  <c r="N156" i="148"/>
  <c r="N155" i="148"/>
  <c r="N154" i="148"/>
  <c r="N153" i="148"/>
  <c r="N152" i="148"/>
  <c r="N151" i="148"/>
  <c r="N150" i="148"/>
  <c r="N149" i="148"/>
  <c r="N148" i="148"/>
  <c r="N147" i="148"/>
  <c r="N146" i="148"/>
  <c r="N145" i="148"/>
  <c r="N144" i="148"/>
  <c r="N143" i="148"/>
  <c r="N142" i="148"/>
  <c r="N141" i="148"/>
  <c r="N140" i="148"/>
  <c r="N139" i="148"/>
  <c r="N138" i="148"/>
  <c r="N137" i="148"/>
  <c r="N136" i="148"/>
  <c r="N135" i="148"/>
  <c r="N134" i="148"/>
  <c r="N133" i="148"/>
  <c r="N132" i="148"/>
  <c r="N131" i="148"/>
  <c r="N130" i="148"/>
  <c r="N129" i="148"/>
  <c r="N128" i="148"/>
  <c r="N127" i="148"/>
  <c r="N126" i="148"/>
  <c r="N125" i="148"/>
  <c r="N124" i="148"/>
  <c r="N123" i="148"/>
  <c r="N122" i="148"/>
  <c r="N121" i="148"/>
  <c r="N120" i="148"/>
  <c r="N119" i="148"/>
  <c r="N118" i="148"/>
  <c r="N117" i="148"/>
  <c r="N116" i="148"/>
  <c r="N115" i="148"/>
  <c r="N114" i="148"/>
  <c r="N113" i="148"/>
  <c r="N112" i="148"/>
  <c r="N111" i="148"/>
  <c r="N110" i="148"/>
  <c r="N109" i="148"/>
  <c r="N108" i="148"/>
  <c r="N107" i="148"/>
  <c r="N106" i="148"/>
  <c r="N105" i="148"/>
  <c r="N104" i="148"/>
  <c r="N103" i="148"/>
  <c r="N102" i="148"/>
  <c r="N101" i="148"/>
  <c r="N100" i="148"/>
  <c r="N99" i="148"/>
  <c r="N98" i="148"/>
  <c r="N97" i="148"/>
  <c r="N96" i="148"/>
  <c r="N95" i="148"/>
  <c r="N94" i="148"/>
  <c r="N93" i="148"/>
  <c r="N92" i="148"/>
  <c r="N91" i="148"/>
  <c r="N90" i="148"/>
  <c r="N89" i="148"/>
  <c r="N88" i="148"/>
  <c r="N87" i="148"/>
  <c r="N86" i="148"/>
  <c r="N85" i="148"/>
  <c r="N84" i="148"/>
  <c r="N83" i="148"/>
  <c r="N82" i="148"/>
  <c r="N81" i="148"/>
  <c r="N80" i="148"/>
  <c r="N79" i="148"/>
  <c r="N78" i="148"/>
  <c r="N77" i="148"/>
  <c r="N76" i="148"/>
  <c r="N75" i="148"/>
  <c r="N74" i="148"/>
  <c r="N73" i="148"/>
  <c r="N72" i="148"/>
  <c r="N71" i="148"/>
  <c r="N70" i="148"/>
  <c r="N69" i="148"/>
  <c r="N68" i="148"/>
  <c r="N67" i="148"/>
  <c r="B67" i="148"/>
  <c r="N66" i="148"/>
  <c r="N65" i="148"/>
  <c r="N64" i="148"/>
  <c r="H62" i="148"/>
  <c r="H61" i="148"/>
  <c r="H60" i="148"/>
  <c r="H59" i="148"/>
  <c r="H58" i="148"/>
  <c r="H57" i="148"/>
  <c r="H56" i="148"/>
  <c r="H55" i="148"/>
  <c r="H54" i="148"/>
  <c r="H53" i="148"/>
  <c r="H52" i="148"/>
  <c r="H51" i="148"/>
  <c r="H50" i="148"/>
  <c r="H49" i="148"/>
  <c r="H48" i="148"/>
  <c r="H47" i="148"/>
  <c r="H46" i="148"/>
  <c r="H45" i="148"/>
  <c r="H44" i="148"/>
  <c r="H43" i="148"/>
  <c r="H42" i="148"/>
  <c r="G41" i="148"/>
  <c r="F41" i="148"/>
  <c r="E41" i="148"/>
  <c r="D41" i="148"/>
  <c r="C41" i="148"/>
  <c r="H40" i="148"/>
  <c r="J39" i="148"/>
  <c r="F6" i="148"/>
  <c r="B6" i="148"/>
  <c r="K42" i="148" l="1"/>
  <c r="H41" i="148"/>
  <c r="K41" i="148" s="1"/>
  <c r="K44" i="148"/>
  <c r="K43" i="148"/>
  <c r="N101" i="147" l="1"/>
  <c r="N100" i="147"/>
  <c r="N99" i="147"/>
  <c r="N98" i="147"/>
  <c r="N97" i="147"/>
  <c r="N96" i="147"/>
  <c r="N95" i="147"/>
  <c r="N94" i="147"/>
  <c r="N93" i="147"/>
  <c r="N92" i="147"/>
  <c r="N91" i="147"/>
  <c r="N90" i="147"/>
  <c r="N89" i="147"/>
  <c r="N88" i="147"/>
  <c r="N87" i="147"/>
  <c r="N86" i="147"/>
  <c r="N85" i="147"/>
  <c r="N84" i="147"/>
  <c r="N83" i="147"/>
  <c r="N82" i="147"/>
  <c r="N81" i="147"/>
  <c r="N80" i="147"/>
  <c r="N79" i="147"/>
  <c r="N78" i="147"/>
  <c r="N77" i="147"/>
  <c r="N76" i="147"/>
  <c r="N75" i="147"/>
  <c r="N74" i="147"/>
  <c r="N73" i="147"/>
  <c r="N72" i="147"/>
  <c r="N71" i="147"/>
  <c r="N70" i="147"/>
  <c r="N69" i="147"/>
  <c r="C69" i="147"/>
  <c r="B70" i="147" s="1"/>
  <c r="C70" i="147" s="1"/>
  <c r="B71" i="147" s="1"/>
  <c r="C71" i="147" s="1"/>
  <c r="B72" i="147" s="1"/>
  <c r="C72" i="147" s="1"/>
  <c r="B73" i="147" s="1"/>
  <c r="C73" i="147" s="1"/>
  <c r="B74" i="147" s="1"/>
  <c r="C74" i="147" s="1"/>
  <c r="B75" i="147" s="1"/>
  <c r="C75" i="147" s="1"/>
  <c r="B76" i="147" s="1"/>
  <c r="C76" i="147" s="1"/>
  <c r="B77" i="147" s="1"/>
  <c r="C77" i="147" s="1"/>
  <c r="B78" i="147" s="1"/>
  <c r="C78" i="147" s="1"/>
  <c r="B79" i="147" s="1"/>
  <c r="C79" i="147" s="1"/>
  <c r="B80" i="147" s="1"/>
  <c r="C80" i="147" s="1"/>
  <c r="B81" i="147" s="1"/>
  <c r="C81" i="147" s="1"/>
  <c r="B82" i="147" s="1"/>
  <c r="C82" i="147" s="1"/>
  <c r="B83" i="147" s="1"/>
  <c r="C83" i="147" s="1"/>
  <c r="B84" i="147" s="1"/>
  <c r="C84" i="147" s="1"/>
  <c r="B85" i="147" s="1"/>
  <c r="C85" i="147" s="1"/>
  <c r="B86" i="147" s="1"/>
  <c r="C86" i="147" s="1"/>
  <c r="B87" i="147" s="1"/>
  <c r="C87" i="147" s="1"/>
  <c r="B88" i="147" s="1"/>
  <c r="C88" i="147" s="1"/>
  <c r="B89" i="147" s="1"/>
  <c r="C89" i="147" s="1"/>
  <c r="B90" i="147" s="1"/>
  <c r="C90" i="147" s="1"/>
  <c r="B91" i="147" s="1"/>
  <c r="C91" i="147" s="1"/>
  <c r="B92" i="147" s="1"/>
  <c r="C92" i="147" s="1"/>
  <c r="N68" i="147"/>
  <c r="N67" i="147"/>
  <c r="B67" i="147"/>
  <c r="N66" i="147"/>
  <c r="N65" i="147"/>
  <c r="N64" i="147"/>
  <c r="H62" i="147"/>
  <c r="H61" i="147"/>
  <c r="H60" i="147"/>
  <c r="H59" i="147"/>
  <c r="H58" i="147"/>
  <c r="H57" i="147"/>
  <c r="H56" i="147"/>
  <c r="H55" i="147"/>
  <c r="H54" i="147"/>
  <c r="H53" i="147"/>
  <c r="H52" i="147"/>
  <c r="H51" i="147"/>
  <c r="H50" i="147"/>
  <c r="H49" i="147"/>
  <c r="H48" i="147"/>
  <c r="H47" i="147"/>
  <c r="H46" i="147"/>
  <c r="H45" i="147"/>
  <c r="H44" i="147"/>
  <c r="H43" i="147"/>
  <c r="H42" i="147"/>
  <c r="G41" i="147"/>
  <c r="F41" i="147"/>
  <c r="E41" i="147"/>
  <c r="D41" i="147"/>
  <c r="C41" i="147"/>
  <c r="H40" i="147"/>
  <c r="J39" i="147"/>
  <c r="V38" i="147"/>
  <c r="T38" i="147"/>
  <c r="R38" i="147"/>
  <c r="P38" i="147"/>
  <c r="N38" i="147"/>
  <c r="F6" i="147"/>
  <c r="B6" i="147"/>
  <c r="K43" i="147" l="1"/>
  <c r="K44" i="147"/>
  <c r="H41" i="147"/>
  <c r="K41" i="147" s="1"/>
  <c r="K42" i="147"/>
  <c r="N113" i="144"/>
  <c r="N101" i="146"/>
  <c r="C40" i="144" l="1"/>
  <c r="J38" i="144" l="1"/>
  <c r="B12" i="76"/>
  <c r="B8" i="41"/>
  <c r="B11" i="61"/>
  <c r="N100" i="146"/>
  <c r="N99" i="146"/>
  <c r="N98" i="146"/>
  <c r="N97" i="146"/>
  <c r="N96" i="146"/>
  <c r="N95" i="146"/>
  <c r="N94" i="146"/>
  <c r="N93" i="146"/>
  <c r="N92" i="146"/>
  <c r="N91" i="146"/>
  <c r="N90" i="146"/>
  <c r="N89" i="146"/>
  <c r="N88" i="146"/>
  <c r="N87" i="146"/>
  <c r="N86" i="146"/>
  <c r="N85" i="146"/>
  <c r="N84" i="146"/>
  <c r="N83" i="146"/>
  <c r="N82" i="146"/>
  <c r="N81" i="146"/>
  <c r="N80" i="146"/>
  <c r="N79" i="146"/>
  <c r="N78" i="146"/>
  <c r="N77" i="146"/>
  <c r="N76" i="146"/>
  <c r="N75" i="146"/>
  <c r="N74" i="146"/>
  <c r="N73" i="146"/>
  <c r="N72" i="146"/>
  <c r="N71" i="146"/>
  <c r="N70" i="146"/>
  <c r="N69" i="146"/>
  <c r="C69" i="146"/>
  <c r="B70" i="146" s="1"/>
  <c r="N68" i="146"/>
  <c r="N67" i="146"/>
  <c r="B67" i="146"/>
  <c r="N66" i="146"/>
  <c r="N65" i="146"/>
  <c r="N64" i="146"/>
  <c r="H62" i="146"/>
  <c r="H61" i="146"/>
  <c r="H60" i="146"/>
  <c r="H59" i="146"/>
  <c r="H58" i="146"/>
  <c r="H57" i="146"/>
  <c r="H56" i="146"/>
  <c r="H55" i="146"/>
  <c r="H54" i="146"/>
  <c r="H53" i="146"/>
  <c r="H52" i="146"/>
  <c r="H51" i="146"/>
  <c r="H50" i="146"/>
  <c r="H49" i="146"/>
  <c r="H48" i="146"/>
  <c r="H47" i="146"/>
  <c r="H46" i="146"/>
  <c r="H45" i="146"/>
  <c r="H44" i="146"/>
  <c r="H43" i="146"/>
  <c r="H42" i="146"/>
  <c r="G41" i="146"/>
  <c r="F41" i="146"/>
  <c r="E41" i="146"/>
  <c r="D41" i="146"/>
  <c r="C41" i="146"/>
  <c r="H40" i="146"/>
  <c r="F12" i="76" s="1"/>
  <c r="J39" i="146"/>
  <c r="V38" i="146"/>
  <c r="T38" i="146"/>
  <c r="R38" i="146"/>
  <c r="P38" i="146"/>
  <c r="N38" i="146"/>
  <c r="F6" i="146"/>
  <c r="D12" i="76" s="1"/>
  <c r="B6" i="146"/>
  <c r="C12" i="76" s="1"/>
  <c r="N169" i="145"/>
  <c r="N168" i="145"/>
  <c r="N167" i="145"/>
  <c r="N166" i="145"/>
  <c r="N165" i="145"/>
  <c r="N164" i="145"/>
  <c r="N163" i="145"/>
  <c r="N162" i="145"/>
  <c r="N161" i="145"/>
  <c r="N160" i="145"/>
  <c r="N159" i="145"/>
  <c r="N158" i="145"/>
  <c r="N157" i="145"/>
  <c r="N156" i="145"/>
  <c r="N155" i="145"/>
  <c r="N154" i="145"/>
  <c r="N153" i="145"/>
  <c r="N152" i="145"/>
  <c r="N151" i="145"/>
  <c r="N150" i="145"/>
  <c r="N149" i="145"/>
  <c r="N148" i="145"/>
  <c r="N147" i="145"/>
  <c r="N146" i="145"/>
  <c r="N145" i="145"/>
  <c r="N144" i="145"/>
  <c r="N143" i="145"/>
  <c r="N142" i="145"/>
  <c r="N141" i="145"/>
  <c r="N140" i="145"/>
  <c r="N139" i="145"/>
  <c r="N138" i="145"/>
  <c r="N137" i="145"/>
  <c r="N136" i="145"/>
  <c r="N135" i="145"/>
  <c r="N134" i="145"/>
  <c r="N133" i="145"/>
  <c r="N132" i="145"/>
  <c r="N131" i="145"/>
  <c r="N130" i="145"/>
  <c r="N129" i="145"/>
  <c r="N128" i="145"/>
  <c r="N127" i="145"/>
  <c r="N126" i="145"/>
  <c r="N125" i="145"/>
  <c r="N124" i="145"/>
  <c r="N123" i="145"/>
  <c r="N122" i="145"/>
  <c r="N121" i="145"/>
  <c r="N120" i="145"/>
  <c r="N119" i="145"/>
  <c r="N118" i="145"/>
  <c r="N117" i="145"/>
  <c r="N116" i="145"/>
  <c r="N115" i="145"/>
  <c r="N114" i="145"/>
  <c r="N113" i="145"/>
  <c r="N112" i="145"/>
  <c r="N111" i="145"/>
  <c r="N110" i="145"/>
  <c r="N109" i="145"/>
  <c r="N108" i="145"/>
  <c r="N107" i="145"/>
  <c r="N106" i="145"/>
  <c r="N105" i="145"/>
  <c r="N104" i="145"/>
  <c r="N103" i="145"/>
  <c r="N102" i="145"/>
  <c r="N101" i="145"/>
  <c r="N100" i="145"/>
  <c r="N99" i="145"/>
  <c r="N98" i="145"/>
  <c r="N97" i="145"/>
  <c r="N96" i="145"/>
  <c r="N95" i="145"/>
  <c r="N94" i="145"/>
  <c r="N93" i="145"/>
  <c r="N92" i="145"/>
  <c r="N91" i="145"/>
  <c r="N90" i="145"/>
  <c r="N89" i="145"/>
  <c r="N88" i="145"/>
  <c r="N87" i="145"/>
  <c r="N86" i="145"/>
  <c r="N85" i="145"/>
  <c r="N84" i="145"/>
  <c r="N83" i="145"/>
  <c r="N82" i="145"/>
  <c r="N81" i="145"/>
  <c r="N80" i="145"/>
  <c r="N79" i="145"/>
  <c r="N78" i="145"/>
  <c r="N77" i="145"/>
  <c r="N76" i="145"/>
  <c r="N75" i="145"/>
  <c r="N74" i="145"/>
  <c r="N73" i="145"/>
  <c r="N72" i="145"/>
  <c r="N71" i="145"/>
  <c r="N70" i="145"/>
  <c r="N69" i="145"/>
  <c r="N68" i="145"/>
  <c r="N67" i="145"/>
  <c r="B67" i="145"/>
  <c r="N66" i="145"/>
  <c r="N65" i="145"/>
  <c r="N64" i="145"/>
  <c r="H62" i="145"/>
  <c r="H61" i="145"/>
  <c r="H60" i="145"/>
  <c r="H59" i="145"/>
  <c r="H58" i="145"/>
  <c r="H57" i="145"/>
  <c r="H56" i="145"/>
  <c r="H55" i="145"/>
  <c r="H54" i="145"/>
  <c r="H53" i="145"/>
  <c r="H52" i="145"/>
  <c r="H51" i="145"/>
  <c r="H50" i="145"/>
  <c r="H49" i="145"/>
  <c r="H48" i="145"/>
  <c r="H47" i="145"/>
  <c r="H46" i="145"/>
  <c r="H45" i="145"/>
  <c r="H44" i="145"/>
  <c r="H43" i="145"/>
  <c r="H42" i="145"/>
  <c r="G41" i="145"/>
  <c r="F41" i="145"/>
  <c r="E41" i="145"/>
  <c r="D41" i="145"/>
  <c r="C41" i="145"/>
  <c r="H40" i="145"/>
  <c r="F8" i="41" s="1"/>
  <c r="J39" i="145"/>
  <c r="F6" i="145"/>
  <c r="D8" i="41" s="1"/>
  <c r="B6" i="145"/>
  <c r="C8" i="41" s="1"/>
  <c r="N112" i="144"/>
  <c r="N111" i="144"/>
  <c r="N110" i="144"/>
  <c r="N109" i="144"/>
  <c r="N108" i="144"/>
  <c r="N107" i="144"/>
  <c r="N106" i="144"/>
  <c r="N105" i="144"/>
  <c r="N104" i="144"/>
  <c r="N103" i="144"/>
  <c r="N102" i="144"/>
  <c r="N101" i="144"/>
  <c r="N100" i="144"/>
  <c r="N99" i="144"/>
  <c r="N98" i="144"/>
  <c r="N97" i="144"/>
  <c r="N96" i="144"/>
  <c r="N95" i="144"/>
  <c r="N94" i="144"/>
  <c r="N93" i="144"/>
  <c r="N92" i="144"/>
  <c r="N91" i="144"/>
  <c r="N90" i="144"/>
  <c r="N89" i="144"/>
  <c r="N88" i="144"/>
  <c r="N87" i="144"/>
  <c r="N86" i="144"/>
  <c r="N85" i="144"/>
  <c r="N84" i="144"/>
  <c r="N83" i="144"/>
  <c r="N82" i="144"/>
  <c r="N81" i="144"/>
  <c r="N80" i="144"/>
  <c r="N79" i="144"/>
  <c r="N78" i="144"/>
  <c r="N77" i="144"/>
  <c r="N76" i="144"/>
  <c r="N75" i="144"/>
  <c r="N74" i="144"/>
  <c r="N73" i="144"/>
  <c r="N72" i="144"/>
  <c r="N71" i="144"/>
  <c r="N70" i="144"/>
  <c r="N69" i="144"/>
  <c r="N68" i="144"/>
  <c r="C68" i="144"/>
  <c r="B69" i="144" s="1"/>
  <c r="N67" i="144"/>
  <c r="N66" i="144"/>
  <c r="B66" i="144"/>
  <c r="N65" i="144"/>
  <c r="N64" i="144"/>
  <c r="N63" i="144"/>
  <c r="H61" i="144"/>
  <c r="H60" i="144"/>
  <c r="H59" i="144"/>
  <c r="H58" i="144"/>
  <c r="H57" i="144"/>
  <c r="H56" i="144"/>
  <c r="H55" i="144"/>
  <c r="H54" i="144"/>
  <c r="H53" i="144"/>
  <c r="H52" i="144"/>
  <c r="H51" i="144"/>
  <c r="H50" i="144"/>
  <c r="H49" i="144"/>
  <c r="H48" i="144"/>
  <c r="H47" i="144"/>
  <c r="H46" i="144"/>
  <c r="H45" i="144"/>
  <c r="H44" i="144"/>
  <c r="H43" i="144"/>
  <c r="H42" i="144"/>
  <c r="H41" i="144"/>
  <c r="G40" i="144"/>
  <c r="F40" i="144"/>
  <c r="E40" i="144"/>
  <c r="D40" i="144"/>
  <c r="H39" i="144"/>
  <c r="F11" i="61" s="1"/>
  <c r="F6" i="144"/>
  <c r="D11" i="61" s="1"/>
  <c r="B6" i="144"/>
  <c r="C11" i="61" s="1"/>
  <c r="H40" i="144" l="1"/>
  <c r="K40" i="144" s="1"/>
  <c r="E11" i="61" s="1"/>
  <c r="H41" i="146"/>
  <c r="K41" i="146" s="1"/>
  <c r="E12" i="76" s="1"/>
  <c r="C70" i="146"/>
  <c r="B71" i="146" s="1"/>
  <c r="C71" i="146" s="1"/>
  <c r="B72" i="146" s="1"/>
  <c r="C72" i="146" s="1"/>
  <c r="B73" i="146" s="1"/>
  <c r="C73" i="146" s="1"/>
  <c r="B74" i="146" s="1"/>
  <c r="C74" i="146" s="1"/>
  <c r="B75" i="146" s="1"/>
  <c r="C75" i="146" s="1"/>
  <c r="B76" i="146" s="1"/>
  <c r="C76" i="146" s="1"/>
  <c r="B77" i="146" s="1"/>
  <c r="C77" i="146" s="1"/>
  <c r="B78" i="146" s="1"/>
  <c r="C78" i="146" s="1"/>
  <c r="B79" i="146" s="1"/>
  <c r="C79" i="146" s="1"/>
  <c r="B80" i="146" s="1"/>
  <c r="C80" i="146" s="1"/>
  <c r="B81" i="146" s="1"/>
  <c r="C81" i="146" s="1"/>
  <c r="B82" i="146" s="1"/>
  <c r="C82" i="146" s="1"/>
  <c r="B83" i="146" s="1"/>
  <c r="C83" i="146" s="1"/>
  <c r="B84" i="146" s="1"/>
  <c r="C84" i="146" s="1"/>
  <c r="B85" i="146" s="1"/>
  <c r="C85" i="146" s="1"/>
  <c r="B86" i="146" s="1"/>
  <c r="C86" i="146" s="1"/>
  <c r="B87" i="146" s="1"/>
  <c r="C87" i="146" s="1"/>
  <c r="B88" i="146" s="1"/>
  <c r="C88" i="146" s="1"/>
  <c r="B89" i="146" s="1"/>
  <c r="C89" i="146" s="1"/>
  <c r="B90" i="146" s="1"/>
  <c r="C90" i="146" s="1"/>
  <c r="B91" i="146" s="1"/>
  <c r="C91" i="146" s="1"/>
  <c r="B92" i="146" s="1"/>
  <c r="C92" i="146" s="1"/>
  <c r="K44" i="146"/>
  <c r="I12" i="76" s="1"/>
  <c r="K43" i="145"/>
  <c r="H8" i="41" s="1"/>
  <c r="K44" i="145"/>
  <c r="I8" i="41" s="1"/>
  <c r="H41" i="145"/>
  <c r="K41" i="145" s="1"/>
  <c r="E8" i="41" s="1"/>
  <c r="K42" i="145"/>
  <c r="G8" i="41" s="1"/>
  <c r="C69" i="144"/>
  <c r="B70" i="144" s="1"/>
  <c r="C70" i="144" s="1"/>
  <c r="B71" i="144" s="1"/>
  <c r="C71" i="144" s="1"/>
  <c r="B72" i="144" s="1"/>
  <c r="C72" i="144" s="1"/>
  <c r="B73" i="144" s="1"/>
  <c r="C73" i="144" s="1"/>
  <c r="B74" i="144" s="1"/>
  <c r="C74" i="144" s="1"/>
  <c r="B75" i="144" s="1"/>
  <c r="C75" i="144" s="1"/>
  <c r="B76" i="144" s="1"/>
  <c r="C76" i="144" s="1"/>
  <c r="B77" i="144" s="1"/>
  <c r="C77" i="144" s="1"/>
  <c r="B78" i="144" s="1"/>
  <c r="C78" i="144" s="1"/>
  <c r="B79" i="144" s="1"/>
  <c r="C79" i="144" s="1"/>
  <c r="B80" i="144" s="1"/>
  <c r="C80" i="144" s="1"/>
  <c r="B81" i="144" s="1"/>
  <c r="C81" i="144" s="1"/>
  <c r="B82" i="144" s="1"/>
  <c r="C82" i="144" s="1"/>
  <c r="B83" i="144" s="1"/>
  <c r="C83" i="144" s="1"/>
  <c r="B84" i="144" s="1"/>
  <c r="C84" i="144" s="1"/>
  <c r="B85" i="144" s="1"/>
  <c r="C85" i="144" s="1"/>
  <c r="B86" i="144" s="1"/>
  <c r="C86" i="144" s="1"/>
  <c r="B87" i="144" s="1"/>
  <c r="C87" i="144" s="1"/>
  <c r="B88" i="144" s="1"/>
  <c r="C88" i="144" s="1"/>
  <c r="B89" i="144" s="1"/>
  <c r="C89" i="144" s="1"/>
  <c r="B90" i="144" s="1"/>
  <c r="C90" i="144" s="1"/>
  <c r="B91" i="144" s="1"/>
  <c r="C91" i="144" s="1"/>
  <c r="K43" i="144"/>
  <c r="I11" i="61" s="1"/>
  <c r="K41" i="144"/>
  <c r="G11" i="61" s="1"/>
  <c r="K43" i="146" l="1"/>
  <c r="H12" i="76" s="1"/>
  <c r="K42" i="144"/>
  <c r="H11" i="61" s="1"/>
  <c r="J11" i="61" s="1"/>
  <c r="J8" i="41"/>
  <c r="K42" i="146"/>
  <c r="G12" i="76" s="1"/>
  <c r="J12" i="76" l="1"/>
  <c r="N175" i="140"/>
  <c r="N110" i="143"/>
  <c r="N174" i="140"/>
  <c r="H63" i="140" l="1"/>
  <c r="H64" i="140"/>
  <c r="H65" i="140"/>
  <c r="H66" i="140"/>
  <c r="H67" i="140"/>
  <c r="H68" i="140"/>
  <c r="H62" i="140"/>
  <c r="H61" i="140"/>
  <c r="H60" i="140"/>
  <c r="B13" i="76"/>
  <c r="N109" i="143"/>
  <c r="N108" i="143"/>
  <c r="N107" i="143"/>
  <c r="N106" i="143"/>
  <c r="N105" i="143"/>
  <c r="N104" i="143"/>
  <c r="N103" i="143"/>
  <c r="N102" i="143"/>
  <c r="N101" i="143"/>
  <c r="N100" i="143"/>
  <c r="N99" i="143"/>
  <c r="N98" i="143"/>
  <c r="N97" i="143"/>
  <c r="N96" i="143"/>
  <c r="N95" i="143"/>
  <c r="N94" i="143"/>
  <c r="N93" i="143"/>
  <c r="N92" i="143"/>
  <c r="N91" i="143"/>
  <c r="N90" i="143"/>
  <c r="N89" i="143"/>
  <c r="N88" i="143"/>
  <c r="N87" i="143"/>
  <c r="N86" i="143"/>
  <c r="N85" i="143"/>
  <c r="N84" i="143"/>
  <c r="N83" i="143"/>
  <c r="N82" i="143"/>
  <c r="N81" i="143"/>
  <c r="N80" i="143"/>
  <c r="N79" i="143"/>
  <c r="C79" i="143"/>
  <c r="B80" i="143" s="1"/>
  <c r="C80" i="143" s="1"/>
  <c r="B81" i="143" s="1"/>
  <c r="C81" i="143" s="1"/>
  <c r="B82" i="143" s="1"/>
  <c r="C82" i="143" s="1"/>
  <c r="B83" i="143" s="1"/>
  <c r="C83" i="143" s="1"/>
  <c r="B84" i="143" s="1"/>
  <c r="C84" i="143" s="1"/>
  <c r="B85" i="143" s="1"/>
  <c r="C85" i="143" s="1"/>
  <c r="B86" i="143" s="1"/>
  <c r="C86" i="143" s="1"/>
  <c r="B87" i="143" s="1"/>
  <c r="C87" i="143" s="1"/>
  <c r="B88" i="143" s="1"/>
  <c r="C88" i="143" s="1"/>
  <c r="B89" i="143" s="1"/>
  <c r="C89" i="143" s="1"/>
  <c r="B90" i="143" s="1"/>
  <c r="C90" i="143" s="1"/>
  <c r="B91" i="143" s="1"/>
  <c r="C91" i="143" s="1"/>
  <c r="B92" i="143" s="1"/>
  <c r="C92" i="143" s="1"/>
  <c r="B93" i="143" s="1"/>
  <c r="C93" i="143" s="1"/>
  <c r="B94" i="143" s="1"/>
  <c r="C94" i="143" s="1"/>
  <c r="B95" i="143" s="1"/>
  <c r="C95" i="143" s="1"/>
  <c r="B96" i="143" s="1"/>
  <c r="C96" i="143" s="1"/>
  <c r="B97" i="143" s="1"/>
  <c r="C97" i="143" s="1"/>
  <c r="B98" i="143" s="1"/>
  <c r="C98" i="143" s="1"/>
  <c r="B99" i="143" s="1"/>
  <c r="C99" i="143" s="1"/>
  <c r="B100" i="143" s="1"/>
  <c r="C100" i="143" s="1"/>
  <c r="B101" i="143" s="1"/>
  <c r="C101" i="143" s="1"/>
  <c r="B102" i="143" s="1"/>
  <c r="C102" i="143" s="1"/>
  <c r="N78" i="143"/>
  <c r="N77" i="143"/>
  <c r="B77" i="143"/>
  <c r="N76" i="143"/>
  <c r="N75" i="143"/>
  <c r="N74" i="143"/>
  <c r="H62" i="143"/>
  <c r="H61" i="143"/>
  <c r="H60" i="143"/>
  <c r="H59" i="143"/>
  <c r="H58" i="143"/>
  <c r="H57" i="143"/>
  <c r="H56" i="143"/>
  <c r="H55" i="143"/>
  <c r="H54" i="143"/>
  <c r="H53" i="143"/>
  <c r="H52" i="143"/>
  <c r="H51" i="143"/>
  <c r="H50" i="143"/>
  <c r="H49" i="143"/>
  <c r="H48" i="143"/>
  <c r="H47" i="143"/>
  <c r="H46" i="143"/>
  <c r="H45" i="143"/>
  <c r="H44" i="143"/>
  <c r="H43" i="143"/>
  <c r="H42" i="143"/>
  <c r="G41" i="143"/>
  <c r="F41" i="143"/>
  <c r="E41" i="143"/>
  <c r="D41" i="143"/>
  <c r="C41" i="143"/>
  <c r="H40" i="143"/>
  <c r="F13" i="76" s="1"/>
  <c r="J39" i="143"/>
  <c r="V38" i="143"/>
  <c r="T38" i="143"/>
  <c r="R38" i="143"/>
  <c r="P38" i="143"/>
  <c r="N38" i="143"/>
  <c r="F6" i="143"/>
  <c r="D13" i="76" s="1"/>
  <c r="B6" i="143"/>
  <c r="K42" i="143" l="1"/>
  <c r="G13" i="76" s="1"/>
  <c r="C13" i="76"/>
  <c r="H41" i="143"/>
  <c r="K41" i="143" s="1"/>
  <c r="E13" i="76" s="1"/>
  <c r="K43" i="143"/>
  <c r="H13" i="76" s="1"/>
  <c r="K44" i="143"/>
  <c r="I13" i="76" s="1"/>
  <c r="N173" i="140"/>
  <c r="N112" i="139"/>
  <c r="J13" i="76" l="1"/>
  <c r="N109" i="141"/>
  <c r="N75" i="141" l="1"/>
  <c r="N76" i="141"/>
  <c r="N77" i="141"/>
  <c r="N78" i="141"/>
  <c r="N79" i="141"/>
  <c r="N80" i="141"/>
  <c r="N81" i="141"/>
  <c r="N82" i="141"/>
  <c r="N83" i="141"/>
  <c r="N84" i="141"/>
  <c r="N85" i="141"/>
  <c r="N86" i="141"/>
  <c r="N87" i="141"/>
  <c r="N88" i="141"/>
  <c r="N89" i="141"/>
  <c r="N90" i="141"/>
  <c r="N91" i="141"/>
  <c r="N92" i="141"/>
  <c r="N93" i="141"/>
  <c r="N94" i="141"/>
  <c r="N95" i="141"/>
  <c r="N96" i="141"/>
  <c r="N97" i="141"/>
  <c r="N98" i="141"/>
  <c r="N99" i="141"/>
  <c r="N100" i="141"/>
  <c r="N101" i="141"/>
  <c r="N102" i="141"/>
  <c r="N103" i="141"/>
  <c r="N104" i="141"/>
  <c r="N105" i="141"/>
  <c r="N106" i="141"/>
  <c r="N107" i="141"/>
  <c r="N108" i="141"/>
  <c r="N74" i="141"/>
  <c r="N110" i="139" l="1"/>
  <c r="N111" i="139"/>
  <c r="N172" i="140"/>
  <c r="J39" i="140"/>
  <c r="B12" i="61"/>
  <c r="B14" i="76"/>
  <c r="B9" i="41"/>
  <c r="C79" i="141"/>
  <c r="B80" i="141" s="1"/>
  <c r="C80" i="141" s="1"/>
  <c r="B81" i="141" s="1"/>
  <c r="C81" i="141" s="1"/>
  <c r="B82" i="141" s="1"/>
  <c r="C82" i="141" s="1"/>
  <c r="B83" i="141" s="1"/>
  <c r="C83" i="141" s="1"/>
  <c r="B84" i="141" s="1"/>
  <c r="C84" i="141" s="1"/>
  <c r="B85" i="141" s="1"/>
  <c r="C85" i="141" s="1"/>
  <c r="B86" i="141" s="1"/>
  <c r="C86" i="141" s="1"/>
  <c r="B87" i="141" s="1"/>
  <c r="C87" i="141" s="1"/>
  <c r="B88" i="141" s="1"/>
  <c r="C88" i="141" s="1"/>
  <c r="B89" i="141" s="1"/>
  <c r="C89" i="141" s="1"/>
  <c r="B90" i="141" s="1"/>
  <c r="C90" i="141" s="1"/>
  <c r="B91" i="141" s="1"/>
  <c r="C91" i="141" s="1"/>
  <c r="B92" i="141" s="1"/>
  <c r="C92" i="141" s="1"/>
  <c r="B93" i="141" s="1"/>
  <c r="C93" i="141" s="1"/>
  <c r="B94" i="141" s="1"/>
  <c r="C94" i="141" s="1"/>
  <c r="B95" i="141" s="1"/>
  <c r="C95" i="141" s="1"/>
  <c r="B96" i="141" s="1"/>
  <c r="C96" i="141" s="1"/>
  <c r="B97" i="141" s="1"/>
  <c r="C97" i="141" s="1"/>
  <c r="B98" i="141" s="1"/>
  <c r="C98" i="141" s="1"/>
  <c r="B99" i="141" s="1"/>
  <c r="C99" i="141" s="1"/>
  <c r="B100" i="141" s="1"/>
  <c r="C100" i="141" s="1"/>
  <c r="B101" i="141" s="1"/>
  <c r="C101" i="141" s="1"/>
  <c r="B102" i="141" s="1"/>
  <c r="C102" i="141" s="1"/>
  <c r="B77" i="141"/>
  <c r="H62" i="141"/>
  <c r="H61" i="141"/>
  <c r="H60" i="141"/>
  <c r="H59" i="141"/>
  <c r="H58" i="141"/>
  <c r="H57" i="141"/>
  <c r="H56" i="141"/>
  <c r="H55" i="141"/>
  <c r="H54" i="141"/>
  <c r="H53" i="141"/>
  <c r="H52" i="141"/>
  <c r="H51" i="141"/>
  <c r="H50" i="141"/>
  <c r="H49" i="141"/>
  <c r="H48" i="141"/>
  <c r="H47" i="141"/>
  <c r="H46" i="141"/>
  <c r="H45" i="141"/>
  <c r="H44" i="141"/>
  <c r="H43" i="141"/>
  <c r="H42" i="141"/>
  <c r="G41" i="141"/>
  <c r="F41" i="141"/>
  <c r="E41" i="141"/>
  <c r="D41" i="141"/>
  <c r="C41" i="141"/>
  <c r="H40" i="141"/>
  <c r="F14" i="76" s="1"/>
  <c r="J39" i="141"/>
  <c r="V38" i="141"/>
  <c r="T38" i="141"/>
  <c r="R38" i="141"/>
  <c r="P38" i="141"/>
  <c r="N38" i="141"/>
  <c r="F6" i="141"/>
  <c r="D14" i="76" s="1"/>
  <c r="B6" i="141"/>
  <c r="C14" i="76" s="1"/>
  <c r="N171" i="140"/>
  <c r="N170" i="140"/>
  <c r="N169" i="140"/>
  <c r="N168" i="140"/>
  <c r="N167" i="140"/>
  <c r="N166" i="140"/>
  <c r="N165" i="140"/>
  <c r="N164" i="140"/>
  <c r="N163" i="140"/>
  <c r="N162" i="140"/>
  <c r="N161" i="140"/>
  <c r="N160" i="140"/>
  <c r="N159" i="140"/>
  <c r="N158" i="140"/>
  <c r="N157" i="140"/>
  <c r="N156" i="140"/>
  <c r="N155" i="140"/>
  <c r="N154" i="140"/>
  <c r="N153" i="140"/>
  <c r="N152" i="140"/>
  <c r="N151" i="140"/>
  <c r="N150" i="140"/>
  <c r="N149" i="140"/>
  <c r="N148" i="140"/>
  <c r="N147" i="140"/>
  <c r="N146" i="140"/>
  <c r="N145" i="140"/>
  <c r="N144" i="140"/>
  <c r="N143" i="140"/>
  <c r="N142" i="140"/>
  <c r="N141" i="140"/>
  <c r="N140" i="140"/>
  <c r="N139" i="140"/>
  <c r="N138" i="140"/>
  <c r="N137" i="140"/>
  <c r="N136" i="140"/>
  <c r="N135" i="140"/>
  <c r="N134" i="140"/>
  <c r="N133" i="140"/>
  <c r="N132" i="140"/>
  <c r="N131" i="140"/>
  <c r="N130" i="140"/>
  <c r="N129" i="140"/>
  <c r="N128" i="140"/>
  <c r="N127" i="140"/>
  <c r="N126" i="140"/>
  <c r="N125" i="140"/>
  <c r="N124" i="140"/>
  <c r="N123" i="140"/>
  <c r="N122" i="140"/>
  <c r="N121" i="140"/>
  <c r="N120" i="140"/>
  <c r="N119" i="140"/>
  <c r="N118" i="140"/>
  <c r="N117" i="140"/>
  <c r="N116" i="140"/>
  <c r="N115" i="140"/>
  <c r="N114" i="140"/>
  <c r="N113" i="140"/>
  <c r="N112" i="140"/>
  <c r="N111" i="140"/>
  <c r="N110" i="140"/>
  <c r="N109" i="140"/>
  <c r="N108" i="140"/>
  <c r="N107" i="140"/>
  <c r="N106" i="140"/>
  <c r="N105" i="140"/>
  <c r="N104" i="140"/>
  <c r="N103" i="140"/>
  <c r="N102" i="140"/>
  <c r="N101" i="140"/>
  <c r="N100" i="140"/>
  <c r="N99" i="140"/>
  <c r="N98" i="140"/>
  <c r="N97" i="140"/>
  <c r="N96" i="140"/>
  <c r="N95" i="140"/>
  <c r="N94" i="140"/>
  <c r="N93" i="140"/>
  <c r="N92" i="140"/>
  <c r="N91" i="140"/>
  <c r="N90" i="140"/>
  <c r="N89" i="140"/>
  <c r="N88" i="140"/>
  <c r="N87" i="140"/>
  <c r="N86" i="140"/>
  <c r="N85" i="140"/>
  <c r="N84" i="140"/>
  <c r="N83" i="140"/>
  <c r="N82" i="140"/>
  <c r="N81" i="140"/>
  <c r="N80" i="140"/>
  <c r="N79" i="140"/>
  <c r="N78" i="140"/>
  <c r="N77" i="140"/>
  <c r="N76" i="140"/>
  <c r="N75" i="140"/>
  <c r="N74" i="140"/>
  <c r="N73" i="140"/>
  <c r="B73" i="140"/>
  <c r="N72" i="140"/>
  <c r="N71" i="140"/>
  <c r="N70" i="140"/>
  <c r="H59" i="140"/>
  <c r="H58" i="140"/>
  <c r="H57" i="140"/>
  <c r="H56" i="140"/>
  <c r="H55" i="140"/>
  <c r="H54" i="140"/>
  <c r="H53" i="140"/>
  <c r="H52" i="140"/>
  <c r="H51" i="140"/>
  <c r="H50" i="140"/>
  <c r="H49" i="140"/>
  <c r="H48" i="140"/>
  <c r="H47" i="140"/>
  <c r="H46" i="140"/>
  <c r="H45" i="140"/>
  <c r="H44" i="140"/>
  <c r="H43" i="140"/>
  <c r="H42" i="140"/>
  <c r="G41" i="140"/>
  <c r="F41" i="140"/>
  <c r="E41" i="140"/>
  <c r="D41" i="140"/>
  <c r="C41" i="140"/>
  <c r="H40" i="140"/>
  <c r="F9" i="41" s="1"/>
  <c r="F6" i="140"/>
  <c r="D9" i="41" s="1"/>
  <c r="B6" i="140"/>
  <c r="C9" i="41" s="1"/>
  <c r="N109" i="139"/>
  <c r="N108" i="139"/>
  <c r="N107" i="139"/>
  <c r="N106" i="139"/>
  <c r="N105" i="139"/>
  <c r="N104" i="139"/>
  <c r="N103" i="139"/>
  <c r="N102" i="139"/>
  <c r="N101" i="139"/>
  <c r="N100" i="139"/>
  <c r="N99" i="139"/>
  <c r="N98" i="139"/>
  <c r="N97" i="139"/>
  <c r="N96" i="139"/>
  <c r="N95" i="139"/>
  <c r="N94" i="139"/>
  <c r="N93" i="139"/>
  <c r="N92" i="139"/>
  <c r="N91" i="139"/>
  <c r="N90" i="139"/>
  <c r="N89" i="139"/>
  <c r="N88" i="139"/>
  <c r="N87" i="139"/>
  <c r="N86" i="139"/>
  <c r="N85" i="139"/>
  <c r="N84" i="139"/>
  <c r="N83" i="139"/>
  <c r="N82" i="139"/>
  <c r="N81" i="139"/>
  <c r="N80" i="139"/>
  <c r="N79" i="139"/>
  <c r="N78" i="139"/>
  <c r="N77" i="139"/>
  <c r="N76" i="139"/>
  <c r="N75" i="139"/>
  <c r="N74" i="139"/>
  <c r="N73" i="139"/>
  <c r="N72" i="139"/>
  <c r="N71" i="139"/>
  <c r="N70" i="139"/>
  <c r="N69" i="139"/>
  <c r="N68" i="139"/>
  <c r="C68" i="139"/>
  <c r="B69" i="139" s="1"/>
  <c r="C69" i="139" s="1"/>
  <c r="B70" i="139" s="1"/>
  <c r="C70" i="139" s="1"/>
  <c r="B71" i="139" s="1"/>
  <c r="C71" i="139" s="1"/>
  <c r="B72" i="139" s="1"/>
  <c r="C72" i="139" s="1"/>
  <c r="B73" i="139" s="1"/>
  <c r="C73" i="139" s="1"/>
  <c r="B74" i="139" s="1"/>
  <c r="C74" i="139" s="1"/>
  <c r="B75" i="139" s="1"/>
  <c r="C75" i="139" s="1"/>
  <c r="B76" i="139" s="1"/>
  <c r="C76" i="139" s="1"/>
  <c r="B77" i="139" s="1"/>
  <c r="C77" i="139" s="1"/>
  <c r="B78" i="139" s="1"/>
  <c r="C78" i="139" s="1"/>
  <c r="B79" i="139" s="1"/>
  <c r="C79" i="139" s="1"/>
  <c r="B80" i="139" s="1"/>
  <c r="C80" i="139" s="1"/>
  <c r="B81" i="139" s="1"/>
  <c r="C81" i="139" s="1"/>
  <c r="B82" i="139" s="1"/>
  <c r="C82" i="139" s="1"/>
  <c r="B83" i="139" s="1"/>
  <c r="C83" i="139" s="1"/>
  <c r="B84" i="139" s="1"/>
  <c r="C84" i="139" s="1"/>
  <c r="B85" i="139" s="1"/>
  <c r="C85" i="139" s="1"/>
  <c r="B86" i="139" s="1"/>
  <c r="C86" i="139" s="1"/>
  <c r="B87" i="139" s="1"/>
  <c r="C87" i="139" s="1"/>
  <c r="B88" i="139" s="1"/>
  <c r="C88" i="139" s="1"/>
  <c r="B89" i="139" s="1"/>
  <c r="C89" i="139" s="1"/>
  <c r="B90" i="139" s="1"/>
  <c r="C90" i="139" s="1"/>
  <c r="B91" i="139" s="1"/>
  <c r="C91" i="139" s="1"/>
  <c r="N67" i="139"/>
  <c r="N66" i="139"/>
  <c r="B66" i="139"/>
  <c r="N65" i="139"/>
  <c r="N64" i="139"/>
  <c r="N63" i="139"/>
  <c r="H61" i="139"/>
  <c r="H60" i="139"/>
  <c r="H59" i="139"/>
  <c r="H58" i="139"/>
  <c r="H57" i="139"/>
  <c r="H56" i="139"/>
  <c r="H55" i="139"/>
  <c r="H54" i="139"/>
  <c r="H53" i="139"/>
  <c r="H52" i="139"/>
  <c r="H51" i="139"/>
  <c r="H50" i="139"/>
  <c r="H49" i="139"/>
  <c r="H48" i="139"/>
  <c r="H47" i="139"/>
  <c r="H46" i="139"/>
  <c r="H45" i="139"/>
  <c r="H44" i="139"/>
  <c r="H43" i="139"/>
  <c r="H42" i="139"/>
  <c r="H41" i="139"/>
  <c r="G40" i="139"/>
  <c r="F40" i="139"/>
  <c r="E40" i="139"/>
  <c r="D40" i="139"/>
  <c r="C40" i="139"/>
  <c r="H39" i="139"/>
  <c r="F12" i="61" s="1"/>
  <c r="J38" i="139"/>
  <c r="F6" i="139"/>
  <c r="D12" i="61" s="1"/>
  <c r="B6" i="139"/>
  <c r="N99" i="138"/>
  <c r="H63" i="138"/>
  <c r="H64" i="138"/>
  <c r="H65" i="138"/>
  <c r="H63" i="137"/>
  <c r="H64" i="137"/>
  <c r="H65" i="137"/>
  <c r="N97" i="138"/>
  <c r="N98" i="138"/>
  <c r="K41" i="139" l="1"/>
  <c r="G12" i="61" s="1"/>
  <c r="K42" i="139"/>
  <c r="H12" i="61" s="1"/>
  <c r="K43" i="139"/>
  <c r="I12" i="61" s="1"/>
  <c r="C12" i="61"/>
  <c r="H41" i="141"/>
  <c r="K41" i="141" s="1"/>
  <c r="E14" i="76" s="1"/>
  <c r="K43" i="141"/>
  <c r="H14" i="76" s="1"/>
  <c r="K44" i="141"/>
  <c r="I14" i="76" s="1"/>
  <c r="K42" i="141"/>
  <c r="G14" i="76" s="1"/>
  <c r="H41" i="140"/>
  <c r="K41" i="140" s="1"/>
  <c r="E9" i="41" s="1"/>
  <c r="K44" i="140"/>
  <c r="I9" i="41" s="1"/>
  <c r="K43" i="140"/>
  <c r="H9" i="41" s="1"/>
  <c r="K42" i="140"/>
  <c r="G9" i="41" s="1"/>
  <c r="H40" i="139"/>
  <c r="K40" i="139" s="1"/>
  <c r="E12" i="61" s="1"/>
  <c r="J12" i="61" l="1"/>
  <c r="J9" i="41"/>
  <c r="J14" i="76"/>
  <c r="N109" i="136" l="1"/>
  <c r="N108" i="136"/>
  <c r="B13" i="61"/>
  <c r="B15" i="76"/>
  <c r="B10" i="41"/>
  <c r="N96" i="138"/>
  <c r="N95" i="138"/>
  <c r="N94" i="138"/>
  <c r="N93" i="138"/>
  <c r="N92" i="138"/>
  <c r="N91" i="138"/>
  <c r="N90" i="138"/>
  <c r="N89" i="138"/>
  <c r="N88" i="138"/>
  <c r="N87" i="138"/>
  <c r="N86" i="138"/>
  <c r="N85" i="138"/>
  <c r="N84" i="138"/>
  <c r="N83" i="138"/>
  <c r="N82" i="138"/>
  <c r="N81" i="138"/>
  <c r="N80" i="138"/>
  <c r="N79" i="138"/>
  <c r="N78" i="138"/>
  <c r="N77" i="138"/>
  <c r="N76" i="138"/>
  <c r="N75" i="138"/>
  <c r="N74" i="138"/>
  <c r="N73" i="138"/>
  <c r="N72" i="138"/>
  <c r="C72" i="138"/>
  <c r="B73" i="138" s="1"/>
  <c r="C73" i="138" s="1"/>
  <c r="B74" i="138" s="1"/>
  <c r="C74" i="138" s="1"/>
  <c r="B75" i="138" s="1"/>
  <c r="C75" i="138" s="1"/>
  <c r="B76" i="138" s="1"/>
  <c r="C76" i="138" s="1"/>
  <c r="B77" i="138" s="1"/>
  <c r="C77" i="138" s="1"/>
  <c r="B78" i="138" s="1"/>
  <c r="C78" i="138" s="1"/>
  <c r="B79" i="138" s="1"/>
  <c r="C79" i="138" s="1"/>
  <c r="B80" i="138" s="1"/>
  <c r="C80" i="138" s="1"/>
  <c r="B81" i="138" s="1"/>
  <c r="C81" i="138" s="1"/>
  <c r="B82" i="138" s="1"/>
  <c r="C82" i="138" s="1"/>
  <c r="B83" i="138" s="1"/>
  <c r="C83" i="138" s="1"/>
  <c r="B84" i="138" s="1"/>
  <c r="C84" i="138" s="1"/>
  <c r="B85" i="138" s="1"/>
  <c r="C85" i="138" s="1"/>
  <c r="B86" i="138" s="1"/>
  <c r="C86" i="138" s="1"/>
  <c r="B87" i="138" s="1"/>
  <c r="C87" i="138" s="1"/>
  <c r="B88" i="138" s="1"/>
  <c r="C88" i="138" s="1"/>
  <c r="B89" i="138" s="1"/>
  <c r="C89" i="138" s="1"/>
  <c r="B90" i="138" s="1"/>
  <c r="C90" i="138" s="1"/>
  <c r="B91" i="138" s="1"/>
  <c r="C91" i="138" s="1"/>
  <c r="B92" i="138" s="1"/>
  <c r="C92" i="138" s="1"/>
  <c r="B93" i="138" s="1"/>
  <c r="C93" i="138" s="1"/>
  <c r="B94" i="138" s="1"/>
  <c r="C94" i="138" s="1"/>
  <c r="B95" i="138" s="1"/>
  <c r="C95" i="138" s="1"/>
  <c r="N71" i="138"/>
  <c r="N70" i="138"/>
  <c r="B70" i="138"/>
  <c r="N69" i="138"/>
  <c r="N68" i="138"/>
  <c r="N67" i="138"/>
  <c r="H62" i="138"/>
  <c r="H61" i="138"/>
  <c r="H60" i="138"/>
  <c r="H59" i="138"/>
  <c r="H58" i="138"/>
  <c r="H57" i="138"/>
  <c r="H56" i="138"/>
  <c r="H55" i="138"/>
  <c r="H54" i="138"/>
  <c r="H53" i="138"/>
  <c r="H52" i="138"/>
  <c r="H51" i="138"/>
  <c r="H50" i="138"/>
  <c r="H49" i="138"/>
  <c r="H48" i="138"/>
  <c r="H47" i="138"/>
  <c r="H46" i="138"/>
  <c r="H45" i="138"/>
  <c r="H44" i="138"/>
  <c r="H43" i="138"/>
  <c r="H42" i="138"/>
  <c r="G41" i="138"/>
  <c r="F41" i="138"/>
  <c r="E41" i="138"/>
  <c r="D41" i="138"/>
  <c r="C41" i="138"/>
  <c r="H40" i="138"/>
  <c r="F15" i="76" s="1"/>
  <c r="J39" i="138"/>
  <c r="V38" i="138"/>
  <c r="T38" i="138"/>
  <c r="R38" i="138"/>
  <c r="P38" i="138"/>
  <c r="N38" i="138"/>
  <c r="F6" i="138"/>
  <c r="D15" i="76" s="1"/>
  <c r="B6" i="138"/>
  <c r="N168" i="137"/>
  <c r="N167" i="137"/>
  <c r="N166" i="137"/>
  <c r="N165" i="137"/>
  <c r="N164" i="137"/>
  <c r="N163" i="137"/>
  <c r="N162" i="137"/>
  <c r="N161" i="137"/>
  <c r="N160" i="137"/>
  <c r="N159" i="137"/>
  <c r="N158" i="137"/>
  <c r="N157" i="137"/>
  <c r="N156" i="137"/>
  <c r="N155" i="137"/>
  <c r="N154" i="137"/>
  <c r="N153" i="137"/>
  <c r="N152" i="137"/>
  <c r="N151" i="137"/>
  <c r="N150" i="137"/>
  <c r="N149" i="137"/>
  <c r="N148" i="137"/>
  <c r="N147" i="137"/>
  <c r="N146" i="137"/>
  <c r="N145" i="137"/>
  <c r="N144" i="137"/>
  <c r="N143" i="137"/>
  <c r="N142" i="137"/>
  <c r="N141" i="137"/>
  <c r="N140" i="137"/>
  <c r="N139" i="137"/>
  <c r="N138" i="137"/>
  <c r="N137" i="137"/>
  <c r="N136" i="137"/>
  <c r="N135" i="137"/>
  <c r="N134" i="137"/>
  <c r="N133" i="137"/>
  <c r="N132" i="137"/>
  <c r="N131" i="137"/>
  <c r="N130" i="137"/>
  <c r="N129" i="137"/>
  <c r="N128" i="137"/>
  <c r="N127" i="137"/>
  <c r="N126" i="137"/>
  <c r="N125" i="137"/>
  <c r="N124" i="137"/>
  <c r="N123" i="137"/>
  <c r="N122" i="137"/>
  <c r="N121" i="137"/>
  <c r="N120" i="137"/>
  <c r="N119" i="137"/>
  <c r="N118" i="137"/>
  <c r="N117" i="137"/>
  <c r="N116" i="137"/>
  <c r="N115" i="137"/>
  <c r="N114" i="137"/>
  <c r="N113" i="137"/>
  <c r="N112" i="137"/>
  <c r="N111" i="137"/>
  <c r="N110" i="137"/>
  <c r="N109" i="137"/>
  <c r="N108" i="137"/>
  <c r="N107" i="137"/>
  <c r="N106" i="137"/>
  <c r="N105" i="137"/>
  <c r="N104" i="137"/>
  <c r="N103" i="137"/>
  <c r="N102" i="137"/>
  <c r="N101" i="137"/>
  <c r="N100" i="137"/>
  <c r="N99" i="137"/>
  <c r="N98" i="137"/>
  <c r="N97" i="137"/>
  <c r="N96" i="137"/>
  <c r="N95" i="137"/>
  <c r="N94" i="137"/>
  <c r="N93" i="137"/>
  <c r="N92" i="137"/>
  <c r="N91" i="137"/>
  <c r="N90" i="137"/>
  <c r="N89" i="137"/>
  <c r="N88" i="137"/>
  <c r="N87" i="137"/>
  <c r="N86" i="137"/>
  <c r="N85" i="137"/>
  <c r="N84" i="137"/>
  <c r="N83" i="137"/>
  <c r="N82" i="137"/>
  <c r="N81" i="137"/>
  <c r="N80" i="137"/>
  <c r="N79" i="137"/>
  <c r="N78" i="137"/>
  <c r="N77" i="137"/>
  <c r="N76" i="137"/>
  <c r="N75" i="137"/>
  <c r="N74" i="137"/>
  <c r="N73" i="137"/>
  <c r="N72" i="137"/>
  <c r="N71" i="137"/>
  <c r="N70" i="137"/>
  <c r="B70" i="137"/>
  <c r="N69" i="137"/>
  <c r="N68" i="137"/>
  <c r="N67" i="137"/>
  <c r="H62" i="137"/>
  <c r="H61" i="137"/>
  <c r="H60" i="137"/>
  <c r="H59" i="137"/>
  <c r="H58" i="137"/>
  <c r="H57" i="137"/>
  <c r="H56" i="137"/>
  <c r="H55" i="137"/>
  <c r="H54" i="137"/>
  <c r="H53" i="137"/>
  <c r="H52" i="137"/>
  <c r="H51" i="137"/>
  <c r="H50" i="137"/>
  <c r="H49" i="137"/>
  <c r="H48" i="137"/>
  <c r="H47" i="137"/>
  <c r="H46" i="137"/>
  <c r="H45" i="137"/>
  <c r="H44" i="137"/>
  <c r="H43" i="137"/>
  <c r="H42" i="137"/>
  <c r="G41" i="137"/>
  <c r="F41" i="137"/>
  <c r="E41" i="137"/>
  <c r="D41" i="137"/>
  <c r="C41" i="137"/>
  <c r="H40" i="137"/>
  <c r="F10" i="41" s="1"/>
  <c r="J39" i="137"/>
  <c r="F6" i="137"/>
  <c r="D10" i="41" s="1"/>
  <c r="B6" i="137"/>
  <c r="C10" i="41" s="1"/>
  <c r="N107" i="136"/>
  <c r="N106" i="136"/>
  <c r="N105" i="136"/>
  <c r="N104" i="136"/>
  <c r="N103" i="136"/>
  <c r="N102" i="136"/>
  <c r="N101" i="136"/>
  <c r="N100" i="136"/>
  <c r="N99" i="136"/>
  <c r="N98" i="136"/>
  <c r="N97" i="136"/>
  <c r="N96" i="136"/>
  <c r="N95" i="136"/>
  <c r="N94" i="136"/>
  <c r="N93" i="136"/>
  <c r="N92" i="136"/>
  <c r="N91" i="136"/>
  <c r="N90" i="136"/>
  <c r="N89" i="136"/>
  <c r="N88" i="136"/>
  <c r="N87" i="136"/>
  <c r="N86" i="136"/>
  <c r="N85" i="136"/>
  <c r="N84" i="136"/>
  <c r="N83" i="136"/>
  <c r="N82" i="136"/>
  <c r="N81" i="136"/>
  <c r="N80" i="136"/>
  <c r="N79" i="136"/>
  <c r="N78" i="136"/>
  <c r="N77" i="136"/>
  <c r="N76" i="136"/>
  <c r="N75" i="136"/>
  <c r="N74" i="136"/>
  <c r="N73" i="136"/>
  <c r="N72" i="136"/>
  <c r="N71" i="136"/>
  <c r="N70" i="136"/>
  <c r="N69" i="136"/>
  <c r="N68" i="136"/>
  <c r="C68" i="136"/>
  <c r="B69" i="136" s="1"/>
  <c r="C69" i="136" s="1"/>
  <c r="B70" i="136" s="1"/>
  <c r="C70" i="136" s="1"/>
  <c r="B71" i="136" s="1"/>
  <c r="C71" i="136" s="1"/>
  <c r="B72" i="136" s="1"/>
  <c r="C72" i="136" s="1"/>
  <c r="B73" i="136" s="1"/>
  <c r="C73" i="136" s="1"/>
  <c r="B74" i="136" s="1"/>
  <c r="C74" i="136" s="1"/>
  <c r="B75" i="136" s="1"/>
  <c r="C75" i="136" s="1"/>
  <c r="B76" i="136" s="1"/>
  <c r="C76" i="136" s="1"/>
  <c r="B77" i="136" s="1"/>
  <c r="C77" i="136" s="1"/>
  <c r="B78" i="136" s="1"/>
  <c r="C78" i="136" s="1"/>
  <c r="B79" i="136" s="1"/>
  <c r="C79" i="136" s="1"/>
  <c r="B80" i="136" s="1"/>
  <c r="C80" i="136" s="1"/>
  <c r="B81" i="136" s="1"/>
  <c r="C81" i="136" s="1"/>
  <c r="B82" i="136" s="1"/>
  <c r="C82" i="136" s="1"/>
  <c r="B83" i="136" s="1"/>
  <c r="C83" i="136" s="1"/>
  <c r="B84" i="136" s="1"/>
  <c r="C84" i="136" s="1"/>
  <c r="B85" i="136" s="1"/>
  <c r="C85" i="136" s="1"/>
  <c r="B86" i="136" s="1"/>
  <c r="C86" i="136" s="1"/>
  <c r="B87" i="136" s="1"/>
  <c r="C87" i="136" s="1"/>
  <c r="B88" i="136" s="1"/>
  <c r="C88" i="136" s="1"/>
  <c r="B89" i="136" s="1"/>
  <c r="C89" i="136" s="1"/>
  <c r="B90" i="136" s="1"/>
  <c r="C90" i="136" s="1"/>
  <c r="B91" i="136" s="1"/>
  <c r="C91" i="136" s="1"/>
  <c r="N67" i="136"/>
  <c r="N66" i="136"/>
  <c r="B66" i="136"/>
  <c r="N65" i="136"/>
  <c r="N64" i="136"/>
  <c r="N63" i="136"/>
  <c r="H61" i="136"/>
  <c r="H60" i="136"/>
  <c r="H59" i="136"/>
  <c r="H58" i="136"/>
  <c r="H57" i="136"/>
  <c r="H56" i="136"/>
  <c r="H55" i="136"/>
  <c r="H54" i="136"/>
  <c r="H53" i="136"/>
  <c r="H52" i="136"/>
  <c r="H51" i="136"/>
  <c r="H50" i="136"/>
  <c r="H49" i="136"/>
  <c r="H48" i="136"/>
  <c r="H47" i="136"/>
  <c r="H46" i="136"/>
  <c r="H45" i="136"/>
  <c r="H44" i="136"/>
  <c r="H43" i="136"/>
  <c r="H42" i="136"/>
  <c r="H41" i="136"/>
  <c r="G40" i="136"/>
  <c r="F40" i="136"/>
  <c r="E40" i="136"/>
  <c r="D40" i="136"/>
  <c r="C40" i="136"/>
  <c r="H39" i="136"/>
  <c r="F13" i="61" s="1"/>
  <c r="J38" i="136"/>
  <c r="F6" i="136"/>
  <c r="D13" i="61" s="1"/>
  <c r="B6" i="136"/>
  <c r="K44" i="138" l="1"/>
  <c r="I15" i="76" s="1"/>
  <c r="K42" i="136"/>
  <c r="H13" i="61" s="1"/>
  <c r="H41" i="138"/>
  <c r="K41" i="138" s="1"/>
  <c r="E15" i="76" s="1"/>
  <c r="C13" i="61"/>
  <c r="C15" i="76"/>
  <c r="H41" i="137"/>
  <c r="K41" i="137" s="1"/>
  <c r="E10" i="41" s="1"/>
  <c r="K42" i="138"/>
  <c r="G15" i="76" s="1"/>
  <c r="K43" i="138"/>
  <c r="H15" i="76" s="1"/>
  <c r="K42" i="137"/>
  <c r="G10" i="41" s="1"/>
  <c r="K44" i="137"/>
  <c r="I10" i="41" s="1"/>
  <c r="K43" i="137"/>
  <c r="H10" i="41" s="1"/>
  <c r="H40" i="136"/>
  <c r="K40" i="136" s="1"/>
  <c r="E13" i="61" s="1"/>
  <c r="K43" i="136"/>
  <c r="I13" i="61" s="1"/>
  <c r="K41" i="136"/>
  <c r="G13" i="61" s="1"/>
  <c r="N107" i="134"/>
  <c r="N93" i="135"/>
  <c r="J13" i="61" l="1"/>
  <c r="J15" i="76"/>
  <c r="J10" i="41"/>
  <c r="B16" i="76"/>
  <c r="N92" i="135"/>
  <c r="N91" i="135"/>
  <c r="N90" i="135"/>
  <c r="N89" i="135"/>
  <c r="N88" i="135"/>
  <c r="N87" i="135"/>
  <c r="N86" i="135"/>
  <c r="N85" i="135"/>
  <c r="N84" i="135"/>
  <c r="N83" i="135"/>
  <c r="N82" i="135"/>
  <c r="N81" i="135"/>
  <c r="N80" i="135"/>
  <c r="N79" i="135"/>
  <c r="N78" i="135"/>
  <c r="N77" i="135"/>
  <c r="N76" i="135"/>
  <c r="N75" i="135"/>
  <c r="N74" i="135"/>
  <c r="N73" i="135"/>
  <c r="N72" i="135"/>
  <c r="N71" i="135"/>
  <c r="N70" i="135"/>
  <c r="N69" i="135"/>
  <c r="N68" i="135"/>
  <c r="C69" i="135"/>
  <c r="B70" i="135" s="1"/>
  <c r="C70" i="135" s="1"/>
  <c r="B71" i="135" s="1"/>
  <c r="C71" i="135" s="1"/>
  <c r="B72" i="135" s="1"/>
  <c r="C72" i="135" s="1"/>
  <c r="B73" i="135" s="1"/>
  <c r="C73" i="135" s="1"/>
  <c r="B74" i="135" s="1"/>
  <c r="C74" i="135" s="1"/>
  <c r="B75" i="135" s="1"/>
  <c r="C75" i="135" s="1"/>
  <c r="B76" i="135" s="1"/>
  <c r="C76" i="135" s="1"/>
  <c r="B77" i="135" s="1"/>
  <c r="C77" i="135" s="1"/>
  <c r="B78" i="135" s="1"/>
  <c r="C78" i="135" s="1"/>
  <c r="B79" i="135" s="1"/>
  <c r="C79" i="135" s="1"/>
  <c r="B80" i="135" s="1"/>
  <c r="C80" i="135" s="1"/>
  <c r="B81" i="135" s="1"/>
  <c r="C81" i="135" s="1"/>
  <c r="B82" i="135" s="1"/>
  <c r="C82" i="135" s="1"/>
  <c r="B83" i="135" s="1"/>
  <c r="C83" i="135" s="1"/>
  <c r="B84" i="135" s="1"/>
  <c r="C84" i="135" s="1"/>
  <c r="B85" i="135" s="1"/>
  <c r="C85" i="135" s="1"/>
  <c r="B86" i="135" s="1"/>
  <c r="C86" i="135" s="1"/>
  <c r="B87" i="135" s="1"/>
  <c r="C87" i="135" s="1"/>
  <c r="B88" i="135" s="1"/>
  <c r="C88" i="135" s="1"/>
  <c r="B89" i="135" s="1"/>
  <c r="C89" i="135" s="1"/>
  <c r="B90" i="135" s="1"/>
  <c r="C90" i="135" s="1"/>
  <c r="B91" i="135" s="1"/>
  <c r="C91" i="135" s="1"/>
  <c r="B92" i="135" s="1"/>
  <c r="C92" i="135" s="1"/>
  <c r="N67" i="135"/>
  <c r="N66" i="135"/>
  <c r="B67" i="135"/>
  <c r="N65" i="135"/>
  <c r="N64" i="135"/>
  <c r="H62" i="135"/>
  <c r="H61" i="135"/>
  <c r="H60" i="135"/>
  <c r="H59" i="135"/>
  <c r="H58" i="135"/>
  <c r="H57" i="135"/>
  <c r="H56" i="135"/>
  <c r="H55" i="135"/>
  <c r="H54" i="135"/>
  <c r="H53" i="135"/>
  <c r="H52" i="135"/>
  <c r="H51" i="135"/>
  <c r="H50" i="135"/>
  <c r="H49" i="135"/>
  <c r="V38" i="135"/>
  <c r="T38" i="135"/>
  <c r="R38" i="135"/>
  <c r="P38" i="135"/>
  <c r="N38" i="135"/>
  <c r="H48" i="135"/>
  <c r="H47" i="135"/>
  <c r="H46" i="135"/>
  <c r="H45" i="135"/>
  <c r="H44" i="135"/>
  <c r="H43" i="135"/>
  <c r="H42" i="135"/>
  <c r="G41" i="135"/>
  <c r="F41" i="135"/>
  <c r="E41" i="135"/>
  <c r="D41" i="135"/>
  <c r="C41" i="135"/>
  <c r="H40" i="135"/>
  <c r="F16" i="76" s="1"/>
  <c r="J39" i="135"/>
  <c r="F6" i="135"/>
  <c r="D16" i="76" s="1"/>
  <c r="B6" i="135"/>
  <c r="K44" i="135" l="1"/>
  <c r="I16" i="76" s="1"/>
  <c r="C16" i="76"/>
  <c r="H41" i="135"/>
  <c r="K41" i="135" s="1"/>
  <c r="E16" i="76" s="1"/>
  <c r="K42" i="135"/>
  <c r="G16" i="76" s="1"/>
  <c r="K43" i="135"/>
  <c r="H16" i="76" s="1"/>
  <c r="J16" i="76" l="1"/>
  <c r="B14" i="61"/>
  <c r="N106" i="134"/>
  <c r="N105" i="134"/>
  <c r="N104" i="134"/>
  <c r="N103" i="134"/>
  <c r="N102" i="134"/>
  <c r="N101" i="134"/>
  <c r="N100" i="134"/>
  <c r="N99" i="134"/>
  <c r="N98" i="134"/>
  <c r="N97" i="134"/>
  <c r="N96" i="134"/>
  <c r="N95" i="134"/>
  <c r="N94" i="134"/>
  <c r="N93" i="134"/>
  <c r="N92" i="134"/>
  <c r="N91" i="134"/>
  <c r="N90" i="134"/>
  <c r="N89" i="134"/>
  <c r="N88" i="134"/>
  <c r="N87" i="134"/>
  <c r="N86" i="134"/>
  <c r="N85" i="134"/>
  <c r="N84" i="134"/>
  <c r="N83" i="134"/>
  <c r="N82" i="134"/>
  <c r="N81" i="134"/>
  <c r="N80" i="134"/>
  <c r="N79" i="134"/>
  <c r="N78" i="134"/>
  <c r="N77" i="134"/>
  <c r="N76" i="134"/>
  <c r="N75" i="134"/>
  <c r="N74" i="134"/>
  <c r="N73" i="134"/>
  <c r="N72" i="134"/>
  <c r="N71" i="134"/>
  <c r="N70" i="134"/>
  <c r="N69" i="134"/>
  <c r="N68" i="134"/>
  <c r="N67" i="134"/>
  <c r="C68" i="134"/>
  <c r="B69" i="134" s="1"/>
  <c r="C69" i="134" s="1"/>
  <c r="B70" i="134" s="1"/>
  <c r="C70" i="134" s="1"/>
  <c r="B71" i="134" s="1"/>
  <c r="C71" i="134" s="1"/>
  <c r="B72" i="134" s="1"/>
  <c r="C72" i="134" s="1"/>
  <c r="B73" i="134" s="1"/>
  <c r="C73" i="134" s="1"/>
  <c r="B74" i="134" s="1"/>
  <c r="C74" i="134" s="1"/>
  <c r="B75" i="134" s="1"/>
  <c r="C75" i="134" s="1"/>
  <c r="B76" i="134" s="1"/>
  <c r="C76" i="134" s="1"/>
  <c r="B77" i="134" s="1"/>
  <c r="C77" i="134" s="1"/>
  <c r="B78" i="134" s="1"/>
  <c r="C78" i="134" s="1"/>
  <c r="B79" i="134" s="1"/>
  <c r="C79" i="134" s="1"/>
  <c r="B80" i="134" s="1"/>
  <c r="C80" i="134" s="1"/>
  <c r="B81" i="134" s="1"/>
  <c r="C81" i="134" s="1"/>
  <c r="B82" i="134" s="1"/>
  <c r="C82" i="134" s="1"/>
  <c r="B83" i="134" s="1"/>
  <c r="C83" i="134" s="1"/>
  <c r="B84" i="134" s="1"/>
  <c r="C84" i="134" s="1"/>
  <c r="B85" i="134" s="1"/>
  <c r="C85" i="134" s="1"/>
  <c r="B86" i="134" s="1"/>
  <c r="C86" i="134" s="1"/>
  <c r="B87" i="134" s="1"/>
  <c r="C87" i="134" s="1"/>
  <c r="B88" i="134" s="1"/>
  <c r="C88" i="134" s="1"/>
  <c r="B89" i="134" s="1"/>
  <c r="C89" i="134" s="1"/>
  <c r="B90" i="134" s="1"/>
  <c r="C90" i="134" s="1"/>
  <c r="B91" i="134" s="1"/>
  <c r="C91" i="134" s="1"/>
  <c r="N66" i="134"/>
  <c r="N65" i="134"/>
  <c r="B66" i="134"/>
  <c r="N64" i="134"/>
  <c r="N63" i="134"/>
  <c r="H61" i="134"/>
  <c r="H60" i="134"/>
  <c r="H59" i="134"/>
  <c r="H58" i="134"/>
  <c r="H57" i="134"/>
  <c r="H56" i="134"/>
  <c r="H55" i="134"/>
  <c r="H54" i="134"/>
  <c r="H53" i="134"/>
  <c r="H52" i="134"/>
  <c r="H51" i="134"/>
  <c r="H50" i="134"/>
  <c r="H49" i="134"/>
  <c r="H48" i="134"/>
  <c r="H47" i="134"/>
  <c r="H46" i="134"/>
  <c r="H45" i="134"/>
  <c r="H44" i="134"/>
  <c r="H43" i="134"/>
  <c r="H42" i="134"/>
  <c r="H41" i="134"/>
  <c r="G40" i="134"/>
  <c r="F40" i="134"/>
  <c r="E40" i="134"/>
  <c r="D40" i="134"/>
  <c r="C40" i="134"/>
  <c r="H39" i="134"/>
  <c r="F14" i="61" s="1"/>
  <c r="J38" i="134"/>
  <c r="F6" i="134"/>
  <c r="D14" i="61" s="1"/>
  <c r="B6" i="134"/>
  <c r="K93" i="133"/>
  <c r="K42" i="134" l="1"/>
  <c r="H14" i="61" s="1"/>
  <c r="K43" i="134"/>
  <c r="I14" i="61" s="1"/>
  <c r="C14" i="61"/>
  <c r="H40" i="134"/>
  <c r="K40" i="134" s="1"/>
  <c r="E14" i="61" s="1"/>
  <c r="K41" i="134"/>
  <c r="G14" i="61" s="1"/>
  <c r="J14" i="61" l="1"/>
  <c r="B17" i="76"/>
  <c r="K92" i="133"/>
  <c r="K91" i="133"/>
  <c r="K90" i="133"/>
  <c r="K89" i="133"/>
  <c r="K88" i="133"/>
  <c r="K87" i="133"/>
  <c r="K86" i="133"/>
  <c r="K85" i="133"/>
  <c r="K84" i="133"/>
  <c r="K83" i="133"/>
  <c r="K82" i="133"/>
  <c r="K81" i="133"/>
  <c r="K80" i="133"/>
  <c r="K79" i="133"/>
  <c r="K78" i="133"/>
  <c r="K77" i="133"/>
  <c r="K76" i="133"/>
  <c r="K75" i="133"/>
  <c r="K74" i="133"/>
  <c r="K73" i="133"/>
  <c r="K72" i="133"/>
  <c r="K71" i="133"/>
  <c r="K70" i="133"/>
  <c r="K69" i="133"/>
  <c r="C69" i="133"/>
  <c r="B70" i="133" s="1"/>
  <c r="C70" i="133" s="1"/>
  <c r="B71" i="133" s="1"/>
  <c r="C71" i="133" s="1"/>
  <c r="B72" i="133" s="1"/>
  <c r="C72" i="133" s="1"/>
  <c r="B73" i="133" s="1"/>
  <c r="C73" i="133" s="1"/>
  <c r="B74" i="133" s="1"/>
  <c r="C74" i="133" s="1"/>
  <c r="B75" i="133" s="1"/>
  <c r="C75" i="133" s="1"/>
  <c r="B76" i="133" s="1"/>
  <c r="C76" i="133" s="1"/>
  <c r="B77" i="133" s="1"/>
  <c r="C77" i="133" s="1"/>
  <c r="B78" i="133" s="1"/>
  <c r="C78" i="133" s="1"/>
  <c r="B79" i="133" s="1"/>
  <c r="C79" i="133" s="1"/>
  <c r="B80" i="133" s="1"/>
  <c r="C80" i="133" s="1"/>
  <c r="B81" i="133" s="1"/>
  <c r="C81" i="133" s="1"/>
  <c r="B82" i="133" s="1"/>
  <c r="C82" i="133" s="1"/>
  <c r="B83" i="133" s="1"/>
  <c r="C83" i="133" s="1"/>
  <c r="B84" i="133" s="1"/>
  <c r="C84" i="133" s="1"/>
  <c r="B85" i="133" s="1"/>
  <c r="C85" i="133" s="1"/>
  <c r="B86" i="133" s="1"/>
  <c r="C86" i="133" s="1"/>
  <c r="B87" i="133" s="1"/>
  <c r="C87" i="133" s="1"/>
  <c r="B88" i="133" s="1"/>
  <c r="C88" i="133" s="1"/>
  <c r="B89" i="133" s="1"/>
  <c r="C89" i="133" s="1"/>
  <c r="B90" i="133" s="1"/>
  <c r="C90" i="133" s="1"/>
  <c r="B91" i="133" s="1"/>
  <c r="C91" i="133" s="1"/>
  <c r="B92" i="133" s="1"/>
  <c r="C92" i="133" s="1"/>
  <c r="K68" i="133"/>
  <c r="K67" i="133"/>
  <c r="B67" i="133"/>
  <c r="K66" i="133"/>
  <c r="K65" i="133"/>
  <c r="H62" i="133"/>
  <c r="H61" i="133"/>
  <c r="H60" i="133"/>
  <c r="H59" i="133"/>
  <c r="H58" i="133"/>
  <c r="H57" i="133"/>
  <c r="H56" i="133"/>
  <c r="H55" i="133"/>
  <c r="H54" i="133"/>
  <c r="H53" i="133"/>
  <c r="H52" i="133"/>
  <c r="H51" i="133"/>
  <c r="H50" i="133"/>
  <c r="H49" i="133"/>
  <c r="S48" i="133"/>
  <c r="Q48" i="133"/>
  <c r="O48" i="133"/>
  <c r="M48" i="133"/>
  <c r="K48" i="133"/>
  <c r="H48" i="133"/>
  <c r="H47" i="133"/>
  <c r="H46" i="133"/>
  <c r="H45" i="133"/>
  <c r="H44" i="133"/>
  <c r="H43" i="133"/>
  <c r="H42" i="133"/>
  <c r="G41" i="133"/>
  <c r="F41" i="133"/>
  <c r="E41" i="133"/>
  <c r="D41" i="133"/>
  <c r="C41" i="133"/>
  <c r="H40" i="133"/>
  <c r="F17" i="76" s="1"/>
  <c r="J39" i="133"/>
  <c r="F6" i="133"/>
  <c r="D17" i="76" s="1"/>
  <c r="B6" i="133"/>
  <c r="K44" i="133" l="1"/>
  <c r="I17" i="76" s="1"/>
  <c r="C17" i="76"/>
  <c r="H41" i="133"/>
  <c r="K41" i="133" s="1"/>
  <c r="E17" i="76" s="1"/>
  <c r="K42" i="133"/>
  <c r="G17" i="76" s="1"/>
  <c r="K43" i="133"/>
  <c r="H17" i="76" s="1"/>
  <c r="J17" i="76" l="1"/>
  <c r="K107" i="130"/>
  <c r="B11" i="41" l="1"/>
  <c r="N165" i="129"/>
  <c r="N164" i="129"/>
  <c r="K103" i="130"/>
  <c r="K104" i="130"/>
  <c r="K105" i="130"/>
  <c r="K106" i="130"/>
  <c r="K100" i="130"/>
  <c r="K101" i="130"/>
  <c r="K102" i="130"/>
  <c r="B18" i="76"/>
  <c r="K92" i="131"/>
  <c r="K91" i="131"/>
  <c r="K90" i="131"/>
  <c r="K89" i="131"/>
  <c r="K88" i="131"/>
  <c r="K87" i="131"/>
  <c r="K86" i="131"/>
  <c r="K85" i="131"/>
  <c r="K84" i="131"/>
  <c r="K83" i="131"/>
  <c r="K82" i="131"/>
  <c r="K81" i="131"/>
  <c r="K80" i="131"/>
  <c r="K79" i="131"/>
  <c r="K78" i="131"/>
  <c r="K77" i="131"/>
  <c r="K76" i="131"/>
  <c r="K75" i="131"/>
  <c r="K74" i="131"/>
  <c r="K73" i="131"/>
  <c r="K72" i="131"/>
  <c r="K71" i="131"/>
  <c r="K70" i="131"/>
  <c r="K69" i="131"/>
  <c r="C69" i="131"/>
  <c r="B70" i="131" s="1"/>
  <c r="C70" i="131" s="1"/>
  <c r="B71" i="131" s="1"/>
  <c r="C71" i="131" s="1"/>
  <c r="B72" i="131" s="1"/>
  <c r="C72" i="131" s="1"/>
  <c r="B73" i="131" s="1"/>
  <c r="C73" i="131" s="1"/>
  <c r="B74" i="131" s="1"/>
  <c r="C74" i="131" s="1"/>
  <c r="B75" i="131" s="1"/>
  <c r="C75" i="131" s="1"/>
  <c r="B76" i="131" s="1"/>
  <c r="C76" i="131" s="1"/>
  <c r="B77" i="131" s="1"/>
  <c r="C77" i="131" s="1"/>
  <c r="B78" i="131" s="1"/>
  <c r="C78" i="131" s="1"/>
  <c r="B79" i="131" s="1"/>
  <c r="C79" i="131" s="1"/>
  <c r="B80" i="131" s="1"/>
  <c r="C80" i="131" s="1"/>
  <c r="B81" i="131" s="1"/>
  <c r="C81" i="131" s="1"/>
  <c r="B82" i="131" s="1"/>
  <c r="C82" i="131" s="1"/>
  <c r="B83" i="131" s="1"/>
  <c r="C83" i="131" s="1"/>
  <c r="B84" i="131" s="1"/>
  <c r="C84" i="131" s="1"/>
  <c r="B85" i="131" s="1"/>
  <c r="C85" i="131" s="1"/>
  <c r="B86" i="131" s="1"/>
  <c r="C86" i="131" s="1"/>
  <c r="B87" i="131" s="1"/>
  <c r="C87" i="131" s="1"/>
  <c r="B88" i="131" s="1"/>
  <c r="C88" i="131" s="1"/>
  <c r="B89" i="131" s="1"/>
  <c r="C89" i="131" s="1"/>
  <c r="B90" i="131" s="1"/>
  <c r="C90" i="131" s="1"/>
  <c r="B91" i="131" s="1"/>
  <c r="C91" i="131" s="1"/>
  <c r="B92" i="131" s="1"/>
  <c r="C92" i="131" s="1"/>
  <c r="K68" i="131"/>
  <c r="K67" i="131"/>
  <c r="B67" i="131"/>
  <c r="K66" i="131"/>
  <c r="K65" i="131"/>
  <c r="H62" i="131"/>
  <c r="H61" i="131"/>
  <c r="H60" i="131"/>
  <c r="H59" i="131"/>
  <c r="H58" i="131"/>
  <c r="H57" i="131"/>
  <c r="H56" i="131"/>
  <c r="H55" i="131"/>
  <c r="H54" i="131"/>
  <c r="H53" i="131"/>
  <c r="H52" i="131"/>
  <c r="H51" i="131"/>
  <c r="H50" i="131"/>
  <c r="H49" i="131"/>
  <c r="S48" i="131"/>
  <c r="Q48" i="131"/>
  <c r="O48" i="131"/>
  <c r="M48" i="131"/>
  <c r="K48" i="131"/>
  <c r="H48" i="131"/>
  <c r="H47" i="131"/>
  <c r="H46" i="131"/>
  <c r="H45" i="131"/>
  <c r="H44" i="131"/>
  <c r="H43" i="131"/>
  <c r="H42" i="131"/>
  <c r="G41" i="131"/>
  <c r="F41" i="131"/>
  <c r="E41" i="131"/>
  <c r="D41" i="131"/>
  <c r="C41" i="131"/>
  <c r="H40" i="131"/>
  <c r="F18" i="76" s="1"/>
  <c r="J39" i="131"/>
  <c r="F6" i="131"/>
  <c r="D18" i="76" s="1"/>
  <c r="B6" i="131"/>
  <c r="C18" i="76" s="1"/>
  <c r="B15" i="61"/>
  <c r="K99" i="130"/>
  <c r="K98" i="130"/>
  <c r="K97" i="130"/>
  <c r="K96" i="130"/>
  <c r="K95" i="130"/>
  <c r="K94" i="130"/>
  <c r="K93" i="130"/>
  <c r="K92" i="130"/>
  <c r="K91" i="130"/>
  <c r="K90" i="130"/>
  <c r="K89" i="130"/>
  <c r="K88" i="130"/>
  <c r="K87" i="130"/>
  <c r="K86" i="130"/>
  <c r="K85" i="130"/>
  <c r="K84" i="130"/>
  <c r="K83" i="130"/>
  <c r="K82" i="130"/>
  <c r="K81" i="130"/>
  <c r="K80" i="130"/>
  <c r="K79" i="130"/>
  <c r="K78" i="130"/>
  <c r="K77" i="130"/>
  <c r="K76" i="130"/>
  <c r="K75" i="130"/>
  <c r="K74" i="130"/>
  <c r="K73" i="130"/>
  <c r="K72" i="130"/>
  <c r="K71" i="130"/>
  <c r="K70" i="130"/>
  <c r="K69" i="130"/>
  <c r="K68" i="130"/>
  <c r="C68" i="130"/>
  <c r="B69" i="130" s="1"/>
  <c r="K67" i="130"/>
  <c r="K66" i="130"/>
  <c r="B66" i="130"/>
  <c r="K65" i="130"/>
  <c r="K64" i="130"/>
  <c r="H61" i="130"/>
  <c r="H60" i="130"/>
  <c r="H59" i="130"/>
  <c r="H58" i="130"/>
  <c r="H57" i="130"/>
  <c r="H56" i="130"/>
  <c r="H55" i="130"/>
  <c r="H54" i="130"/>
  <c r="H53" i="130"/>
  <c r="H52" i="130"/>
  <c r="H51" i="130"/>
  <c r="H50" i="130"/>
  <c r="H49" i="130"/>
  <c r="H48" i="130"/>
  <c r="H47" i="130"/>
  <c r="H46" i="130"/>
  <c r="H45" i="130"/>
  <c r="H44" i="130"/>
  <c r="H43" i="130"/>
  <c r="H42" i="130"/>
  <c r="H41" i="130"/>
  <c r="G40" i="130"/>
  <c r="F40" i="130"/>
  <c r="E40" i="130"/>
  <c r="D40" i="130"/>
  <c r="C40" i="130"/>
  <c r="H39" i="130"/>
  <c r="F15" i="61" s="1"/>
  <c r="J38" i="130"/>
  <c r="F6" i="130"/>
  <c r="D15" i="61" s="1"/>
  <c r="B6" i="130"/>
  <c r="C15" i="61" s="1"/>
  <c r="K43" i="131" l="1"/>
  <c r="H18" i="76" s="1"/>
  <c r="H41" i="131"/>
  <c r="K41" i="131" s="1"/>
  <c r="E18" i="76" s="1"/>
  <c r="K42" i="131"/>
  <c r="G18" i="76" s="1"/>
  <c r="K44" i="131"/>
  <c r="I18" i="76" s="1"/>
  <c r="H40" i="130"/>
  <c r="K40" i="130" s="1"/>
  <c r="E15" i="61" s="1"/>
  <c r="C69" i="130"/>
  <c r="B70" i="130" s="1"/>
  <c r="C70" i="130" s="1"/>
  <c r="B71" i="130" s="1"/>
  <c r="C71" i="130" s="1"/>
  <c r="B72" i="130" s="1"/>
  <c r="C72" i="130" s="1"/>
  <c r="B73" i="130" s="1"/>
  <c r="C73" i="130" s="1"/>
  <c r="B74" i="130" s="1"/>
  <c r="C74" i="130" s="1"/>
  <c r="B75" i="130" s="1"/>
  <c r="C75" i="130" s="1"/>
  <c r="B76" i="130" s="1"/>
  <c r="C76" i="130" s="1"/>
  <c r="B77" i="130" s="1"/>
  <c r="C77" i="130" s="1"/>
  <c r="B78" i="130" s="1"/>
  <c r="C78" i="130" s="1"/>
  <c r="B79" i="130" s="1"/>
  <c r="C79" i="130" s="1"/>
  <c r="B80" i="130" s="1"/>
  <c r="C80" i="130" s="1"/>
  <c r="B81" i="130" s="1"/>
  <c r="C81" i="130" s="1"/>
  <c r="B82" i="130" s="1"/>
  <c r="C82" i="130" s="1"/>
  <c r="B83" i="130" s="1"/>
  <c r="C83" i="130" s="1"/>
  <c r="B84" i="130" s="1"/>
  <c r="C84" i="130" s="1"/>
  <c r="B85" i="130" s="1"/>
  <c r="C85" i="130" s="1"/>
  <c r="B86" i="130" s="1"/>
  <c r="C86" i="130" s="1"/>
  <c r="B87" i="130" s="1"/>
  <c r="C87" i="130" s="1"/>
  <c r="B88" i="130" s="1"/>
  <c r="C88" i="130" s="1"/>
  <c r="B89" i="130" s="1"/>
  <c r="C89" i="130" s="1"/>
  <c r="B90" i="130" s="1"/>
  <c r="C90" i="130" s="1"/>
  <c r="B91" i="130" s="1"/>
  <c r="C91" i="130" s="1"/>
  <c r="J39" i="129"/>
  <c r="N163" i="129"/>
  <c r="N162" i="129"/>
  <c r="N161" i="129"/>
  <c r="N160" i="129"/>
  <c r="N159" i="129"/>
  <c r="N158" i="129"/>
  <c r="N157" i="129"/>
  <c r="N156" i="129"/>
  <c r="N155" i="129"/>
  <c r="N154" i="129"/>
  <c r="N153" i="129"/>
  <c r="N152" i="129"/>
  <c r="N151" i="129"/>
  <c r="N150" i="129"/>
  <c r="N149" i="129"/>
  <c r="N148" i="129"/>
  <c r="N147" i="129"/>
  <c r="N146" i="129"/>
  <c r="N145" i="129"/>
  <c r="N144" i="129"/>
  <c r="N143" i="129"/>
  <c r="N142" i="129"/>
  <c r="N141" i="129"/>
  <c r="N140" i="129"/>
  <c r="N139" i="129"/>
  <c r="N138" i="129"/>
  <c r="N137" i="129"/>
  <c r="N136" i="129"/>
  <c r="N135" i="129"/>
  <c r="N134" i="129"/>
  <c r="N133" i="129"/>
  <c r="N132" i="129"/>
  <c r="N131" i="129"/>
  <c r="N130" i="129"/>
  <c r="N129" i="129"/>
  <c r="N128" i="129"/>
  <c r="N127" i="129"/>
  <c r="N126" i="129"/>
  <c r="N125" i="129"/>
  <c r="N124" i="129"/>
  <c r="N123" i="129"/>
  <c r="N122" i="129"/>
  <c r="N121" i="129"/>
  <c r="N120" i="129"/>
  <c r="N119" i="129"/>
  <c r="N118" i="129"/>
  <c r="N117" i="129"/>
  <c r="N116" i="129"/>
  <c r="N115" i="129"/>
  <c r="N114" i="129"/>
  <c r="N113" i="129"/>
  <c r="N112" i="129"/>
  <c r="N111" i="129"/>
  <c r="N110" i="129"/>
  <c r="N109" i="129"/>
  <c r="N108" i="129"/>
  <c r="N107" i="129"/>
  <c r="N106" i="129"/>
  <c r="N105" i="129"/>
  <c r="N104" i="129"/>
  <c r="N103" i="129"/>
  <c r="N102" i="129"/>
  <c r="N101" i="129"/>
  <c r="N100" i="129"/>
  <c r="N99" i="129"/>
  <c r="N98" i="129"/>
  <c r="N97" i="129"/>
  <c r="N96" i="129"/>
  <c r="N95" i="129"/>
  <c r="N94" i="129"/>
  <c r="N93" i="129"/>
  <c r="N92" i="129"/>
  <c r="N91" i="129"/>
  <c r="N90" i="129"/>
  <c r="N89" i="129"/>
  <c r="N88" i="129"/>
  <c r="N87" i="129"/>
  <c r="N86" i="129"/>
  <c r="N85" i="129"/>
  <c r="N84" i="129"/>
  <c r="N83" i="129"/>
  <c r="N82" i="129"/>
  <c r="N81" i="129"/>
  <c r="N80" i="129"/>
  <c r="N79" i="129"/>
  <c r="N78" i="129"/>
  <c r="N77" i="129"/>
  <c r="N76" i="129"/>
  <c r="N75" i="129"/>
  <c r="N74" i="129"/>
  <c r="N73" i="129"/>
  <c r="N72" i="129"/>
  <c r="N71" i="129"/>
  <c r="N70" i="129"/>
  <c r="N69" i="129"/>
  <c r="N68" i="129"/>
  <c r="N67" i="129"/>
  <c r="N66" i="129"/>
  <c r="B67" i="129"/>
  <c r="N65" i="129"/>
  <c r="N64" i="129"/>
  <c r="H62" i="129"/>
  <c r="H61" i="129"/>
  <c r="H60" i="129"/>
  <c r="H59" i="129"/>
  <c r="H58" i="129"/>
  <c r="H57" i="129"/>
  <c r="H56" i="129"/>
  <c r="H55" i="129"/>
  <c r="H54" i="129"/>
  <c r="H53" i="129"/>
  <c r="H52" i="129"/>
  <c r="H51" i="129"/>
  <c r="H50" i="129"/>
  <c r="H49" i="129"/>
  <c r="H48" i="129"/>
  <c r="H47" i="129"/>
  <c r="H46" i="129"/>
  <c r="H45" i="129"/>
  <c r="H44" i="129"/>
  <c r="H43" i="129"/>
  <c r="H42" i="129"/>
  <c r="G41" i="129"/>
  <c r="F41" i="129"/>
  <c r="E41" i="129"/>
  <c r="D41" i="129"/>
  <c r="C41" i="129"/>
  <c r="H40" i="129"/>
  <c r="F11" i="41" s="1"/>
  <c r="F6" i="129"/>
  <c r="D11" i="41" s="1"/>
  <c r="B6" i="129"/>
  <c r="F6" i="127"/>
  <c r="B19" i="76"/>
  <c r="K91" i="128"/>
  <c r="K90" i="128"/>
  <c r="K89" i="128"/>
  <c r="K88" i="128"/>
  <c r="K87" i="128"/>
  <c r="K86" i="128"/>
  <c r="K85" i="128"/>
  <c r="K84" i="128"/>
  <c r="K83" i="128"/>
  <c r="K82" i="128"/>
  <c r="K81" i="128"/>
  <c r="K80" i="128"/>
  <c r="K79" i="128"/>
  <c r="K78" i="128"/>
  <c r="K77" i="128"/>
  <c r="K76" i="128"/>
  <c r="K75" i="128"/>
  <c r="K74" i="128"/>
  <c r="K73" i="128"/>
  <c r="K72" i="128"/>
  <c r="K71" i="128"/>
  <c r="K70" i="128"/>
  <c r="K69" i="128"/>
  <c r="K68" i="128"/>
  <c r="C68" i="128"/>
  <c r="B69" i="128" s="1"/>
  <c r="K67" i="128"/>
  <c r="K66" i="128"/>
  <c r="B66" i="128"/>
  <c r="K65" i="128"/>
  <c r="K64" i="128"/>
  <c r="H61" i="128"/>
  <c r="H60" i="128"/>
  <c r="H59" i="128"/>
  <c r="H58" i="128"/>
  <c r="H57" i="128"/>
  <c r="H56" i="128"/>
  <c r="H55" i="128"/>
  <c r="H54" i="128"/>
  <c r="H53" i="128"/>
  <c r="H52" i="128"/>
  <c r="H51" i="128"/>
  <c r="H50" i="128"/>
  <c r="H49" i="128"/>
  <c r="H48" i="128"/>
  <c r="S47" i="128"/>
  <c r="Q47" i="128"/>
  <c r="O47" i="128"/>
  <c r="M47" i="128"/>
  <c r="K47" i="128"/>
  <c r="H47" i="128"/>
  <c r="H46" i="128"/>
  <c r="H45" i="128"/>
  <c r="H44" i="128"/>
  <c r="H43" i="128"/>
  <c r="H42" i="128"/>
  <c r="H41" i="128"/>
  <c r="G40" i="128"/>
  <c r="F40" i="128"/>
  <c r="E40" i="128"/>
  <c r="D40" i="128"/>
  <c r="C40" i="128"/>
  <c r="H39" i="128"/>
  <c r="F19" i="76" s="1"/>
  <c r="J38" i="128"/>
  <c r="F6" i="128"/>
  <c r="D19" i="76" s="1"/>
  <c r="B6" i="128"/>
  <c r="C19" i="76" s="1"/>
  <c r="K42" i="130" l="1"/>
  <c r="H15" i="61" s="1"/>
  <c r="K43" i="130"/>
  <c r="I15" i="61" s="1"/>
  <c r="K41" i="130"/>
  <c r="G15" i="61" s="1"/>
  <c r="K43" i="129"/>
  <c r="H11" i="41" s="1"/>
  <c r="C11" i="41"/>
  <c r="J18" i="76"/>
  <c r="H41" i="129"/>
  <c r="K41" i="129" s="1"/>
  <c r="E11" i="41" s="1"/>
  <c r="K44" i="129"/>
  <c r="I11" i="41" s="1"/>
  <c r="K42" i="129"/>
  <c r="G11" i="41" s="1"/>
  <c r="H40" i="128"/>
  <c r="K40" i="128" s="1"/>
  <c r="E19" i="76" s="1"/>
  <c r="C69" i="128"/>
  <c r="B70" i="128" s="1"/>
  <c r="C70" i="128" s="1"/>
  <c r="B71" i="128" s="1"/>
  <c r="C71" i="128" s="1"/>
  <c r="B72" i="128" s="1"/>
  <c r="C72" i="128" s="1"/>
  <c r="B73" i="128" s="1"/>
  <c r="C73" i="128" s="1"/>
  <c r="B74" i="128" s="1"/>
  <c r="C74" i="128" s="1"/>
  <c r="B75" i="128" s="1"/>
  <c r="C75" i="128" s="1"/>
  <c r="B76" i="128" s="1"/>
  <c r="C76" i="128" s="1"/>
  <c r="B77" i="128" s="1"/>
  <c r="C77" i="128" s="1"/>
  <c r="B78" i="128" s="1"/>
  <c r="C78" i="128" s="1"/>
  <c r="B79" i="128" s="1"/>
  <c r="C79" i="128" s="1"/>
  <c r="B80" i="128" s="1"/>
  <c r="C80" i="128" s="1"/>
  <c r="B81" i="128" s="1"/>
  <c r="C81" i="128" s="1"/>
  <c r="B82" i="128" s="1"/>
  <c r="C82" i="128" s="1"/>
  <c r="B83" i="128" s="1"/>
  <c r="C83" i="128" s="1"/>
  <c r="B84" i="128" s="1"/>
  <c r="C84" i="128" s="1"/>
  <c r="B85" i="128" s="1"/>
  <c r="C85" i="128" s="1"/>
  <c r="B86" i="128" s="1"/>
  <c r="C86" i="128" s="1"/>
  <c r="B87" i="128" s="1"/>
  <c r="C87" i="128" s="1"/>
  <c r="B88" i="128" s="1"/>
  <c r="C88" i="128" s="1"/>
  <c r="B89" i="128" s="1"/>
  <c r="C89" i="128" s="1"/>
  <c r="B90" i="128" s="1"/>
  <c r="C90" i="128" s="1"/>
  <c r="B91" i="128" s="1"/>
  <c r="C91" i="128" s="1"/>
  <c r="K164" i="127"/>
  <c r="J15" i="61" l="1"/>
  <c r="K41" i="128"/>
  <c r="G19" i="76" s="1"/>
  <c r="K43" i="128"/>
  <c r="I19" i="76" s="1"/>
  <c r="K42" i="128"/>
  <c r="H19" i="76" s="1"/>
  <c r="J11" i="41"/>
  <c r="K163" i="127"/>
  <c r="J19" i="76" l="1"/>
  <c r="K98" i="125"/>
  <c r="K99" i="125"/>
  <c r="D12" i="41"/>
  <c r="B12" i="41"/>
  <c r="K162" i="127"/>
  <c r="K161" i="127"/>
  <c r="K160" i="127"/>
  <c r="K159" i="127"/>
  <c r="K158" i="127"/>
  <c r="K157" i="127"/>
  <c r="K156" i="127"/>
  <c r="K155" i="127"/>
  <c r="K154" i="127"/>
  <c r="K153" i="127"/>
  <c r="K152" i="127"/>
  <c r="K151" i="127"/>
  <c r="K150" i="127"/>
  <c r="K149" i="127"/>
  <c r="K148" i="127"/>
  <c r="K147" i="127"/>
  <c r="K146" i="127"/>
  <c r="K145" i="127"/>
  <c r="K144" i="127"/>
  <c r="K143" i="127"/>
  <c r="K142" i="127"/>
  <c r="K141" i="127"/>
  <c r="K140" i="127"/>
  <c r="K139" i="127"/>
  <c r="K138" i="127"/>
  <c r="K137" i="127"/>
  <c r="K136" i="127"/>
  <c r="K135" i="127"/>
  <c r="K134" i="127"/>
  <c r="K133" i="127"/>
  <c r="K132" i="127"/>
  <c r="K131" i="127"/>
  <c r="K130" i="127"/>
  <c r="K129" i="127"/>
  <c r="K128" i="127"/>
  <c r="K127" i="127"/>
  <c r="K126" i="127"/>
  <c r="K125" i="127"/>
  <c r="K124" i="127"/>
  <c r="K123" i="127"/>
  <c r="K122" i="127"/>
  <c r="K121" i="127"/>
  <c r="K120" i="127"/>
  <c r="K119" i="127"/>
  <c r="K118" i="127"/>
  <c r="K117" i="127"/>
  <c r="K116" i="127"/>
  <c r="K115" i="127"/>
  <c r="K114" i="127"/>
  <c r="K113" i="127"/>
  <c r="K112" i="127"/>
  <c r="K111" i="127"/>
  <c r="K110" i="127"/>
  <c r="K109" i="127"/>
  <c r="K108" i="127"/>
  <c r="K107" i="127"/>
  <c r="K106" i="127"/>
  <c r="K105" i="127"/>
  <c r="K104" i="127"/>
  <c r="K103" i="127"/>
  <c r="K102" i="127"/>
  <c r="K101" i="127"/>
  <c r="K100" i="127"/>
  <c r="K99" i="127"/>
  <c r="K98" i="127"/>
  <c r="K97" i="127"/>
  <c r="K96" i="127"/>
  <c r="K95" i="127"/>
  <c r="K94" i="127"/>
  <c r="K93" i="127"/>
  <c r="K92" i="127"/>
  <c r="K91" i="127"/>
  <c r="K90" i="127"/>
  <c r="K89" i="127"/>
  <c r="K88" i="127"/>
  <c r="K87" i="127"/>
  <c r="K86" i="127"/>
  <c r="K85" i="127"/>
  <c r="K84" i="127"/>
  <c r="K83" i="127"/>
  <c r="K82" i="127"/>
  <c r="K81" i="127"/>
  <c r="K80" i="127"/>
  <c r="K79" i="127"/>
  <c r="K78" i="127"/>
  <c r="K77" i="127"/>
  <c r="K76" i="127"/>
  <c r="K75" i="127"/>
  <c r="K74" i="127"/>
  <c r="K73" i="127"/>
  <c r="K72" i="127"/>
  <c r="K71" i="127"/>
  <c r="K70" i="127"/>
  <c r="K69" i="127"/>
  <c r="K68" i="127"/>
  <c r="K67" i="127"/>
  <c r="B67" i="127"/>
  <c r="K66" i="127"/>
  <c r="K65" i="127"/>
  <c r="H62" i="127"/>
  <c r="H61" i="127"/>
  <c r="H60" i="127"/>
  <c r="H59" i="127"/>
  <c r="H58" i="127"/>
  <c r="H57" i="127"/>
  <c r="H56" i="127"/>
  <c r="H55" i="127"/>
  <c r="H54" i="127"/>
  <c r="H53" i="127"/>
  <c r="H52" i="127"/>
  <c r="H51" i="127"/>
  <c r="H50" i="127"/>
  <c r="H49" i="127"/>
  <c r="H48" i="127"/>
  <c r="H47" i="127"/>
  <c r="H46" i="127"/>
  <c r="H45" i="127"/>
  <c r="H44" i="127"/>
  <c r="H43" i="127"/>
  <c r="H42" i="127"/>
  <c r="G41" i="127"/>
  <c r="F41" i="127"/>
  <c r="E41" i="127"/>
  <c r="D41" i="127"/>
  <c r="C41" i="127"/>
  <c r="H40" i="127"/>
  <c r="F12" i="41" s="1"/>
  <c r="J39" i="127"/>
  <c r="B6" i="127"/>
  <c r="C12" i="41" s="1"/>
  <c r="H41" i="127" l="1"/>
  <c r="K41" i="127" s="1"/>
  <c r="E12" i="41" s="1"/>
  <c r="K43" i="127"/>
  <c r="H12" i="41" s="1"/>
  <c r="K44" i="127"/>
  <c r="I12" i="41" s="1"/>
  <c r="K42" i="127"/>
  <c r="G12" i="41" s="1"/>
  <c r="H39" i="126"/>
  <c r="F20" i="76" s="1"/>
  <c r="B20" i="76"/>
  <c r="K91" i="126"/>
  <c r="K90" i="126"/>
  <c r="K89" i="126"/>
  <c r="K88" i="126"/>
  <c r="K87" i="126"/>
  <c r="K86" i="126"/>
  <c r="K85" i="126"/>
  <c r="K84" i="126"/>
  <c r="K83" i="126"/>
  <c r="K82" i="126"/>
  <c r="K81" i="126"/>
  <c r="K80" i="126"/>
  <c r="K79" i="126"/>
  <c r="K78" i="126"/>
  <c r="K77" i="126"/>
  <c r="K76" i="126"/>
  <c r="K75" i="126"/>
  <c r="K74" i="126"/>
  <c r="K73" i="126"/>
  <c r="K72" i="126"/>
  <c r="K71" i="126"/>
  <c r="K70" i="126"/>
  <c r="K69" i="126"/>
  <c r="K68" i="126"/>
  <c r="C68" i="126"/>
  <c r="B69" i="126" s="1"/>
  <c r="C69" i="126" s="1"/>
  <c r="B70" i="126" s="1"/>
  <c r="C70" i="126" s="1"/>
  <c r="B71" i="126" s="1"/>
  <c r="C71" i="126" s="1"/>
  <c r="B72" i="126" s="1"/>
  <c r="C72" i="126" s="1"/>
  <c r="B73" i="126" s="1"/>
  <c r="C73" i="126" s="1"/>
  <c r="B74" i="126" s="1"/>
  <c r="C74" i="126" s="1"/>
  <c r="B75" i="126" s="1"/>
  <c r="C75" i="126" s="1"/>
  <c r="B76" i="126" s="1"/>
  <c r="C76" i="126" s="1"/>
  <c r="B77" i="126" s="1"/>
  <c r="C77" i="126" s="1"/>
  <c r="B78" i="126" s="1"/>
  <c r="C78" i="126" s="1"/>
  <c r="B79" i="126" s="1"/>
  <c r="C79" i="126" s="1"/>
  <c r="B80" i="126" s="1"/>
  <c r="C80" i="126" s="1"/>
  <c r="B81" i="126" s="1"/>
  <c r="C81" i="126" s="1"/>
  <c r="B82" i="126" s="1"/>
  <c r="C82" i="126" s="1"/>
  <c r="B83" i="126" s="1"/>
  <c r="C83" i="126" s="1"/>
  <c r="B84" i="126" s="1"/>
  <c r="C84" i="126" s="1"/>
  <c r="B85" i="126" s="1"/>
  <c r="C85" i="126" s="1"/>
  <c r="B86" i="126" s="1"/>
  <c r="C86" i="126" s="1"/>
  <c r="B87" i="126" s="1"/>
  <c r="C87" i="126" s="1"/>
  <c r="B88" i="126" s="1"/>
  <c r="C88" i="126" s="1"/>
  <c r="B89" i="126" s="1"/>
  <c r="C89" i="126" s="1"/>
  <c r="B90" i="126" s="1"/>
  <c r="C90" i="126" s="1"/>
  <c r="B91" i="126" s="1"/>
  <c r="C91" i="126" s="1"/>
  <c r="K67" i="126"/>
  <c r="K66" i="126"/>
  <c r="B66" i="126"/>
  <c r="K65" i="126"/>
  <c r="K64" i="126"/>
  <c r="H61" i="126"/>
  <c r="H60" i="126"/>
  <c r="H59" i="126"/>
  <c r="H58" i="126"/>
  <c r="H57" i="126"/>
  <c r="H56" i="126"/>
  <c r="H55" i="126"/>
  <c r="H54" i="126"/>
  <c r="H53" i="126"/>
  <c r="H52" i="126"/>
  <c r="H51" i="126"/>
  <c r="H50" i="126"/>
  <c r="H49" i="126"/>
  <c r="H48" i="126"/>
  <c r="S47" i="126"/>
  <c r="Q47" i="126"/>
  <c r="O47" i="126"/>
  <c r="M47" i="126"/>
  <c r="K47" i="126"/>
  <c r="H47" i="126"/>
  <c r="H46" i="126"/>
  <c r="H45" i="126"/>
  <c r="H44" i="126"/>
  <c r="H43" i="126"/>
  <c r="H42" i="126"/>
  <c r="H41" i="126"/>
  <c r="G40" i="126"/>
  <c r="F40" i="126"/>
  <c r="E40" i="126"/>
  <c r="D40" i="126"/>
  <c r="C40" i="126"/>
  <c r="J38" i="126"/>
  <c r="F6" i="126"/>
  <c r="D20" i="76" s="1"/>
  <c r="B6" i="126"/>
  <c r="K43" i="126" l="1"/>
  <c r="I20" i="76" s="1"/>
  <c r="J12" i="41"/>
  <c r="C20" i="76"/>
  <c r="H40" i="126"/>
  <c r="K40" i="126" s="1"/>
  <c r="E20" i="76" s="1"/>
  <c r="K42" i="126"/>
  <c r="H20" i="76" s="1"/>
  <c r="K41" i="126"/>
  <c r="G20" i="76" s="1"/>
  <c r="K64" i="125"/>
  <c r="J20" i="76" l="1"/>
  <c r="J38" i="124"/>
  <c r="J38" i="125"/>
  <c r="Y103" i="61"/>
  <c r="Y102" i="61"/>
  <c r="Y101" i="61"/>
  <c r="Y100" i="61"/>
  <c r="Y99" i="61"/>
  <c r="Y98" i="61"/>
  <c r="Y97" i="61"/>
  <c r="Y96" i="61"/>
  <c r="Y95" i="61"/>
  <c r="Y94" i="61"/>
  <c r="Y93" i="61"/>
  <c r="Y91" i="61"/>
  <c r="Y90" i="61"/>
  <c r="Y89" i="61"/>
  <c r="Y88" i="61"/>
  <c r="Y87" i="61"/>
  <c r="Y86" i="61"/>
  <c r="Y85" i="61"/>
  <c r="Y83" i="61"/>
  <c r="Y82" i="61"/>
  <c r="Y84" i="61"/>
  <c r="Y81" i="61"/>
  <c r="Y80" i="61"/>
  <c r="Y79" i="61"/>
  <c r="B16" i="61" l="1"/>
  <c r="K97" i="125"/>
  <c r="K96" i="125"/>
  <c r="K95" i="125"/>
  <c r="K94" i="125"/>
  <c r="K93" i="125"/>
  <c r="K92" i="125"/>
  <c r="K91" i="125"/>
  <c r="K90" i="125"/>
  <c r="K89" i="125"/>
  <c r="K88" i="125"/>
  <c r="K87" i="125"/>
  <c r="K86" i="125"/>
  <c r="K85" i="125"/>
  <c r="K84" i="125"/>
  <c r="K83" i="125"/>
  <c r="K82" i="125"/>
  <c r="K81" i="125"/>
  <c r="K80" i="125"/>
  <c r="K79" i="125"/>
  <c r="K78" i="125"/>
  <c r="K77" i="125"/>
  <c r="K76" i="125"/>
  <c r="K75" i="125"/>
  <c r="K74" i="125"/>
  <c r="K73" i="125"/>
  <c r="K72" i="125"/>
  <c r="K71" i="125"/>
  <c r="K70" i="125"/>
  <c r="K69" i="125"/>
  <c r="C68" i="125"/>
  <c r="B69" i="125" s="1"/>
  <c r="K68" i="125"/>
  <c r="K67" i="125"/>
  <c r="B66" i="125"/>
  <c r="K66" i="125"/>
  <c r="K65" i="125"/>
  <c r="H61" i="125"/>
  <c r="H60" i="125"/>
  <c r="H59" i="125"/>
  <c r="H58" i="125"/>
  <c r="H57" i="125"/>
  <c r="H56" i="125"/>
  <c r="H55" i="125"/>
  <c r="H54" i="125"/>
  <c r="H53" i="125"/>
  <c r="H52" i="125"/>
  <c r="H51" i="125"/>
  <c r="H50" i="125"/>
  <c r="H49" i="125"/>
  <c r="H48" i="125"/>
  <c r="H47" i="125"/>
  <c r="H46" i="125"/>
  <c r="H45" i="125"/>
  <c r="H44" i="125"/>
  <c r="H43" i="125"/>
  <c r="H42" i="125"/>
  <c r="H41" i="125"/>
  <c r="G40" i="125"/>
  <c r="F40" i="125"/>
  <c r="E40" i="125"/>
  <c r="D40" i="125"/>
  <c r="C40" i="125"/>
  <c r="H39" i="125"/>
  <c r="F16" i="61" s="1"/>
  <c r="F6" i="125"/>
  <c r="D16" i="61" s="1"/>
  <c r="B6" i="125"/>
  <c r="C16" i="61" s="1"/>
  <c r="H40" i="125" l="1"/>
  <c r="K40" i="125" s="1"/>
  <c r="E16" i="61" s="1"/>
  <c r="C69" i="125"/>
  <c r="B70" i="125" s="1"/>
  <c r="C70" i="125" s="1"/>
  <c r="B71" i="125" s="1"/>
  <c r="C71" i="125" s="1"/>
  <c r="B72" i="125" s="1"/>
  <c r="C72" i="125" s="1"/>
  <c r="B73" i="125" s="1"/>
  <c r="C73" i="125" s="1"/>
  <c r="B74" i="125" s="1"/>
  <c r="C74" i="125" s="1"/>
  <c r="B75" i="125" s="1"/>
  <c r="C75" i="125" s="1"/>
  <c r="B76" i="125" s="1"/>
  <c r="C76" i="125" s="1"/>
  <c r="B77" i="125" s="1"/>
  <c r="C77" i="125" s="1"/>
  <c r="B78" i="125" s="1"/>
  <c r="C78" i="125" s="1"/>
  <c r="B79" i="125" s="1"/>
  <c r="C79" i="125" s="1"/>
  <c r="B80" i="125" s="1"/>
  <c r="C80" i="125" s="1"/>
  <c r="B81" i="125" s="1"/>
  <c r="C81" i="125" s="1"/>
  <c r="B82" i="125" s="1"/>
  <c r="C82" i="125" s="1"/>
  <c r="B83" i="125" s="1"/>
  <c r="C83" i="125" s="1"/>
  <c r="B84" i="125" s="1"/>
  <c r="C84" i="125" s="1"/>
  <c r="B85" i="125" s="1"/>
  <c r="C85" i="125" s="1"/>
  <c r="B86" i="125" s="1"/>
  <c r="C86" i="125" s="1"/>
  <c r="B87" i="125" s="1"/>
  <c r="C87" i="125" s="1"/>
  <c r="B88" i="125" s="1"/>
  <c r="C88" i="125" s="1"/>
  <c r="B89" i="125" s="1"/>
  <c r="C89" i="125" s="1"/>
  <c r="B90" i="125" s="1"/>
  <c r="C90" i="125" s="1"/>
  <c r="B91" i="125" s="1"/>
  <c r="C91" i="125" s="1"/>
  <c r="K41" i="125"/>
  <c r="G16" i="61" s="1"/>
  <c r="B21" i="76"/>
  <c r="K43" i="125" l="1"/>
  <c r="I16" i="61" s="1"/>
  <c r="K42" i="125"/>
  <c r="H16" i="61" s="1"/>
  <c r="K91" i="124"/>
  <c r="K90" i="124"/>
  <c r="K89" i="124"/>
  <c r="K88" i="124"/>
  <c r="K87" i="124"/>
  <c r="K86" i="124"/>
  <c r="K85" i="124"/>
  <c r="K84" i="124"/>
  <c r="K83" i="124"/>
  <c r="K82" i="124"/>
  <c r="K81" i="124"/>
  <c r="K80" i="124"/>
  <c r="K79" i="124"/>
  <c r="K78" i="124"/>
  <c r="K77" i="124"/>
  <c r="K76" i="124"/>
  <c r="K75" i="124"/>
  <c r="K74" i="124"/>
  <c r="K73" i="124"/>
  <c r="K72" i="124"/>
  <c r="K71" i="124"/>
  <c r="K70" i="124"/>
  <c r="K69" i="124"/>
  <c r="K68" i="124"/>
  <c r="C68" i="124"/>
  <c r="B69" i="124" s="1"/>
  <c r="C69" i="124" s="1"/>
  <c r="B70" i="124" s="1"/>
  <c r="K67" i="124"/>
  <c r="K66" i="124"/>
  <c r="B66" i="124"/>
  <c r="K65" i="124"/>
  <c r="K64" i="124"/>
  <c r="H61" i="124"/>
  <c r="H60" i="124"/>
  <c r="H59" i="124"/>
  <c r="H58" i="124"/>
  <c r="H57" i="124"/>
  <c r="H56" i="124"/>
  <c r="H55" i="124"/>
  <c r="H54" i="124"/>
  <c r="H53" i="124"/>
  <c r="H52" i="124"/>
  <c r="H51" i="124"/>
  <c r="H50" i="124"/>
  <c r="H49" i="124"/>
  <c r="H48" i="124"/>
  <c r="S47" i="124"/>
  <c r="Q47" i="124"/>
  <c r="O47" i="124"/>
  <c r="M47" i="124"/>
  <c r="K47" i="124"/>
  <c r="H47" i="124"/>
  <c r="H46" i="124"/>
  <c r="H45" i="124"/>
  <c r="H44" i="124"/>
  <c r="H43" i="124"/>
  <c r="H42" i="124"/>
  <c r="H41" i="124"/>
  <c r="G40" i="124"/>
  <c r="F40" i="124"/>
  <c r="E40" i="124"/>
  <c r="D40" i="124"/>
  <c r="C40" i="124"/>
  <c r="H39" i="124"/>
  <c r="F21" i="76" s="1"/>
  <c r="F6" i="124"/>
  <c r="D21" i="76" s="1"/>
  <c r="B6" i="124"/>
  <c r="C21" i="76" s="1"/>
  <c r="J16" i="61" l="1"/>
  <c r="H40" i="124"/>
  <c r="K40" i="124" s="1"/>
  <c r="E21" i="76" s="1"/>
  <c r="C70" i="124"/>
  <c r="B71" i="124" s="1"/>
  <c r="C71" i="124" s="1"/>
  <c r="B72" i="124" s="1"/>
  <c r="C72" i="124" s="1"/>
  <c r="B73" i="124" s="1"/>
  <c r="C73" i="124" s="1"/>
  <c r="B74" i="124" s="1"/>
  <c r="C74" i="124" s="1"/>
  <c r="B75" i="124" s="1"/>
  <c r="C75" i="124" s="1"/>
  <c r="B76" i="124" s="1"/>
  <c r="C76" i="124" s="1"/>
  <c r="B77" i="124" s="1"/>
  <c r="C77" i="124" s="1"/>
  <c r="B78" i="124" s="1"/>
  <c r="C78" i="124" s="1"/>
  <c r="B79" i="124" s="1"/>
  <c r="C79" i="124" s="1"/>
  <c r="B80" i="124" s="1"/>
  <c r="C80" i="124" s="1"/>
  <c r="B81" i="124" s="1"/>
  <c r="C81" i="124" s="1"/>
  <c r="B82" i="124" s="1"/>
  <c r="C82" i="124" s="1"/>
  <c r="B83" i="124" s="1"/>
  <c r="C83" i="124" s="1"/>
  <c r="B84" i="124" s="1"/>
  <c r="C84" i="124" s="1"/>
  <c r="B85" i="124" s="1"/>
  <c r="C85" i="124" s="1"/>
  <c r="B86" i="124" s="1"/>
  <c r="C86" i="124" s="1"/>
  <c r="B87" i="124" s="1"/>
  <c r="C87" i="124" s="1"/>
  <c r="B88" i="124" s="1"/>
  <c r="C88" i="124" s="1"/>
  <c r="B89" i="124" s="1"/>
  <c r="C89" i="124" s="1"/>
  <c r="B90" i="124" s="1"/>
  <c r="C90" i="124" s="1"/>
  <c r="B91" i="124" s="1"/>
  <c r="C91" i="124" s="1"/>
  <c r="K41" i="124"/>
  <c r="G21" i="76" s="1"/>
  <c r="K42" i="124"/>
  <c r="H21" i="76" s="1"/>
  <c r="K64" i="123"/>
  <c r="K43" i="124" l="1"/>
  <c r="I21" i="76" s="1"/>
  <c r="K66" i="123"/>
  <c r="K65" i="123"/>
  <c r="J21" i="76" l="1"/>
  <c r="B22" i="76"/>
  <c r="C68" i="123"/>
  <c r="B69" i="123" s="1"/>
  <c r="C69" i="123" s="1"/>
  <c r="B70" i="123" s="1"/>
  <c r="C70" i="123" s="1"/>
  <c r="B71" i="123" s="1"/>
  <c r="C71" i="123" s="1"/>
  <c r="B72" i="123" s="1"/>
  <c r="C72" i="123" s="1"/>
  <c r="B73" i="123" s="1"/>
  <c r="C73" i="123" s="1"/>
  <c r="B74" i="123" s="1"/>
  <c r="C74" i="123" s="1"/>
  <c r="B75" i="123" s="1"/>
  <c r="C75" i="123" s="1"/>
  <c r="B76" i="123" s="1"/>
  <c r="C76" i="123" s="1"/>
  <c r="B77" i="123" s="1"/>
  <c r="C77" i="123" s="1"/>
  <c r="B78" i="123" s="1"/>
  <c r="C78" i="123" s="1"/>
  <c r="B79" i="123" s="1"/>
  <c r="C79" i="123" s="1"/>
  <c r="B80" i="123" s="1"/>
  <c r="C80" i="123" s="1"/>
  <c r="B81" i="123" s="1"/>
  <c r="C81" i="123" s="1"/>
  <c r="B82" i="123" s="1"/>
  <c r="C82" i="123" s="1"/>
  <c r="B83" i="123" s="1"/>
  <c r="C83" i="123" s="1"/>
  <c r="B84" i="123" s="1"/>
  <c r="C84" i="123" s="1"/>
  <c r="B85" i="123" s="1"/>
  <c r="C85" i="123" s="1"/>
  <c r="B86" i="123" s="1"/>
  <c r="C86" i="123" s="1"/>
  <c r="B87" i="123" s="1"/>
  <c r="C87" i="123" s="1"/>
  <c r="B88" i="123" s="1"/>
  <c r="C88" i="123" s="1"/>
  <c r="B89" i="123" s="1"/>
  <c r="C89" i="123" s="1"/>
  <c r="B90" i="123" s="1"/>
  <c r="C90" i="123" s="1"/>
  <c r="B91" i="123" s="1"/>
  <c r="C91" i="123" s="1"/>
  <c r="K91" i="123"/>
  <c r="K90" i="123"/>
  <c r="K89" i="123"/>
  <c r="K88" i="123"/>
  <c r="K87" i="123"/>
  <c r="K86" i="123"/>
  <c r="K85" i="123"/>
  <c r="K84" i="123"/>
  <c r="K83" i="123"/>
  <c r="K82" i="123"/>
  <c r="K81" i="123"/>
  <c r="K80" i="123"/>
  <c r="K79" i="123"/>
  <c r="K78" i="123"/>
  <c r="K77" i="123"/>
  <c r="K76" i="123"/>
  <c r="K75" i="123"/>
  <c r="K74" i="123"/>
  <c r="K73" i="123"/>
  <c r="K72" i="123"/>
  <c r="K71" i="123"/>
  <c r="K70" i="123"/>
  <c r="K69" i="123"/>
  <c r="B66" i="123"/>
  <c r="K68" i="123"/>
  <c r="K67" i="123"/>
  <c r="H61" i="123"/>
  <c r="H60" i="123"/>
  <c r="H59" i="123"/>
  <c r="H58" i="123"/>
  <c r="H57" i="123"/>
  <c r="H56" i="123"/>
  <c r="H55" i="123"/>
  <c r="H54" i="123"/>
  <c r="H53" i="123"/>
  <c r="H52" i="123"/>
  <c r="H51" i="123"/>
  <c r="H50" i="123"/>
  <c r="H49" i="123"/>
  <c r="H48" i="123"/>
  <c r="S47" i="123"/>
  <c r="Q47" i="123"/>
  <c r="O47" i="123"/>
  <c r="M47" i="123"/>
  <c r="K47" i="123"/>
  <c r="H47" i="123"/>
  <c r="H46" i="123"/>
  <c r="H45" i="123"/>
  <c r="H44" i="123"/>
  <c r="H43" i="123"/>
  <c r="H42" i="123"/>
  <c r="H41" i="123"/>
  <c r="G40" i="123"/>
  <c r="F40" i="123"/>
  <c r="E40" i="123"/>
  <c r="D40" i="123"/>
  <c r="C40" i="123"/>
  <c r="H39" i="123"/>
  <c r="F22" i="76" s="1"/>
  <c r="J38" i="123"/>
  <c r="F6" i="123"/>
  <c r="D22" i="76" s="1"/>
  <c r="B6" i="123"/>
  <c r="C22" i="76" s="1"/>
  <c r="K96" i="122"/>
  <c r="K95" i="122"/>
  <c r="H40" i="123" l="1"/>
  <c r="K43" i="123"/>
  <c r="I22" i="76" s="1"/>
  <c r="K42" i="123"/>
  <c r="H22" i="76" s="1"/>
  <c r="K41" i="123"/>
  <c r="G22" i="76" s="1"/>
  <c r="K88" i="122"/>
  <c r="K89" i="122"/>
  <c r="K90" i="122"/>
  <c r="K91" i="122"/>
  <c r="K92" i="122"/>
  <c r="K93" i="122"/>
  <c r="K94" i="122"/>
  <c r="J22" i="76" l="1"/>
  <c r="K40" i="123"/>
  <c r="E22" i="76" s="1"/>
  <c r="F40" i="121" l="1"/>
  <c r="B17" i="61"/>
  <c r="K87" i="122"/>
  <c r="K86" i="122"/>
  <c r="K85" i="122"/>
  <c r="K84" i="122"/>
  <c r="K83" i="122"/>
  <c r="K82" i="122"/>
  <c r="K81" i="122"/>
  <c r="K80" i="122"/>
  <c r="K79" i="122"/>
  <c r="K78" i="122"/>
  <c r="K77" i="122"/>
  <c r="K76" i="122"/>
  <c r="K75" i="122"/>
  <c r="K74" i="122"/>
  <c r="K73" i="122"/>
  <c r="K72" i="122"/>
  <c r="K71" i="122"/>
  <c r="K70" i="122"/>
  <c r="K69" i="122"/>
  <c r="K68" i="122"/>
  <c r="C68" i="122"/>
  <c r="B69" i="122" s="1"/>
  <c r="C69" i="122" s="1"/>
  <c r="B70" i="122" s="1"/>
  <c r="C70" i="122" s="1"/>
  <c r="B71" i="122" s="1"/>
  <c r="C71" i="122" s="1"/>
  <c r="B72" i="122" s="1"/>
  <c r="C72" i="122" s="1"/>
  <c r="B73" i="122" s="1"/>
  <c r="C73" i="122" s="1"/>
  <c r="B74" i="122" s="1"/>
  <c r="C74" i="122" s="1"/>
  <c r="B75" i="122" s="1"/>
  <c r="C75" i="122" s="1"/>
  <c r="B76" i="122" s="1"/>
  <c r="C76" i="122" s="1"/>
  <c r="B77" i="122" s="1"/>
  <c r="C77" i="122" s="1"/>
  <c r="B78" i="122" s="1"/>
  <c r="C78" i="122" s="1"/>
  <c r="B79" i="122" s="1"/>
  <c r="C79" i="122" s="1"/>
  <c r="B80" i="122" s="1"/>
  <c r="C80" i="122" s="1"/>
  <c r="B81" i="122" s="1"/>
  <c r="C81" i="122" s="1"/>
  <c r="B82" i="122" s="1"/>
  <c r="C82" i="122" s="1"/>
  <c r="B83" i="122" s="1"/>
  <c r="C83" i="122" s="1"/>
  <c r="B84" i="122" s="1"/>
  <c r="C84" i="122" s="1"/>
  <c r="B85" i="122" s="1"/>
  <c r="C85" i="122" s="1"/>
  <c r="B86" i="122" s="1"/>
  <c r="C86" i="122" s="1"/>
  <c r="B87" i="122" s="1"/>
  <c r="C87" i="122" s="1"/>
  <c r="B88" i="122" s="1"/>
  <c r="C88" i="122" s="1"/>
  <c r="B89" i="122" s="1"/>
  <c r="C89" i="122" s="1"/>
  <c r="B90" i="122" s="1"/>
  <c r="C90" i="122" s="1"/>
  <c r="B91" i="122" s="1"/>
  <c r="C91" i="122" s="1"/>
  <c r="K67" i="122"/>
  <c r="K66" i="122"/>
  <c r="B66" i="122"/>
  <c r="K65" i="122"/>
  <c r="K64" i="122"/>
  <c r="H61" i="122"/>
  <c r="H60" i="122"/>
  <c r="H59" i="122"/>
  <c r="H58" i="122"/>
  <c r="H57" i="122"/>
  <c r="H56" i="122"/>
  <c r="H55" i="122"/>
  <c r="H54" i="122"/>
  <c r="H53" i="122"/>
  <c r="H52" i="122"/>
  <c r="H51" i="122"/>
  <c r="H50" i="122"/>
  <c r="H49" i="122"/>
  <c r="H48" i="122"/>
  <c r="H47" i="122"/>
  <c r="H46" i="122"/>
  <c r="H45" i="122"/>
  <c r="H44" i="122"/>
  <c r="H43" i="122"/>
  <c r="H42" i="122"/>
  <c r="H41" i="122"/>
  <c r="G40" i="122"/>
  <c r="F40" i="122"/>
  <c r="E40" i="122"/>
  <c r="D40" i="122"/>
  <c r="C40" i="122"/>
  <c r="H39" i="122"/>
  <c r="F17" i="61" s="1"/>
  <c r="J38" i="122"/>
  <c r="F6" i="122"/>
  <c r="D17" i="61" s="1"/>
  <c r="B6" i="122"/>
  <c r="C17" i="61" s="1"/>
  <c r="H40" i="122" l="1"/>
  <c r="K40" i="122" s="1"/>
  <c r="E17" i="61" s="1"/>
  <c r="K41" i="122"/>
  <c r="G17" i="61" s="1"/>
  <c r="K42" i="122"/>
  <c r="H17" i="61" s="1"/>
  <c r="K43" i="122"/>
  <c r="I17" i="61" s="1"/>
  <c r="K161" i="120"/>
  <c r="K64" i="120"/>
  <c r="K77" i="120"/>
  <c r="K66" i="120"/>
  <c r="J17" i="61" l="1"/>
  <c r="L88" i="121"/>
  <c r="L65" i="121"/>
  <c r="L66" i="121"/>
  <c r="L67" i="121"/>
  <c r="L68" i="121"/>
  <c r="L69" i="121"/>
  <c r="L70" i="121"/>
  <c r="L71" i="121"/>
  <c r="L72" i="121"/>
  <c r="L73" i="121"/>
  <c r="L74" i="121"/>
  <c r="L75" i="121"/>
  <c r="L76" i="121"/>
  <c r="L77" i="121"/>
  <c r="L78" i="121"/>
  <c r="L79" i="121"/>
  <c r="L80" i="121"/>
  <c r="L81" i="121"/>
  <c r="L82" i="121"/>
  <c r="L83" i="121"/>
  <c r="L84" i="121"/>
  <c r="L85" i="121"/>
  <c r="L86" i="121"/>
  <c r="L87" i="121"/>
  <c r="L64" i="121"/>
  <c r="B23" i="76"/>
  <c r="C68" i="121"/>
  <c r="B69" i="121" s="1"/>
  <c r="C69" i="121" s="1"/>
  <c r="B70" i="121" s="1"/>
  <c r="C70" i="121" s="1"/>
  <c r="B71" i="121" s="1"/>
  <c r="C71" i="121" s="1"/>
  <c r="B72" i="121" s="1"/>
  <c r="C72" i="121" s="1"/>
  <c r="B73" i="121" s="1"/>
  <c r="C73" i="121" s="1"/>
  <c r="B74" i="121" s="1"/>
  <c r="C74" i="121" s="1"/>
  <c r="B75" i="121" s="1"/>
  <c r="C75" i="121" s="1"/>
  <c r="B76" i="121" s="1"/>
  <c r="C76" i="121" s="1"/>
  <c r="B77" i="121" s="1"/>
  <c r="C77" i="121" s="1"/>
  <c r="B78" i="121" s="1"/>
  <c r="C78" i="121" s="1"/>
  <c r="B79" i="121" s="1"/>
  <c r="C79" i="121" s="1"/>
  <c r="B80" i="121" s="1"/>
  <c r="C80" i="121" s="1"/>
  <c r="B81" i="121" s="1"/>
  <c r="C81" i="121" s="1"/>
  <c r="B82" i="121" s="1"/>
  <c r="C82" i="121" s="1"/>
  <c r="B83" i="121" s="1"/>
  <c r="C83" i="121" s="1"/>
  <c r="B84" i="121" s="1"/>
  <c r="C84" i="121" s="1"/>
  <c r="B85" i="121" s="1"/>
  <c r="C85" i="121" s="1"/>
  <c r="B86" i="121" s="1"/>
  <c r="C86" i="121" s="1"/>
  <c r="B87" i="121" s="1"/>
  <c r="C87" i="121" s="1"/>
  <c r="B88" i="121" s="1"/>
  <c r="C88" i="121" s="1"/>
  <c r="B89" i="121" s="1"/>
  <c r="C89" i="121" s="1"/>
  <c r="B90" i="121" s="1"/>
  <c r="C90" i="121" s="1"/>
  <c r="B91" i="121" s="1"/>
  <c r="C91" i="121" s="1"/>
  <c r="B66" i="121"/>
  <c r="I61" i="121"/>
  <c r="I60" i="121"/>
  <c r="I59" i="121"/>
  <c r="I58" i="121"/>
  <c r="I57" i="121"/>
  <c r="I56" i="121"/>
  <c r="I55" i="121"/>
  <c r="I54" i="121"/>
  <c r="I53" i="121"/>
  <c r="I52" i="121"/>
  <c r="I51" i="121"/>
  <c r="I50" i="121"/>
  <c r="I49" i="121"/>
  <c r="I48" i="121"/>
  <c r="T47" i="121"/>
  <c r="R47" i="121"/>
  <c r="P47" i="121"/>
  <c r="N47" i="121"/>
  <c r="L47" i="121"/>
  <c r="I47" i="121"/>
  <c r="I46" i="121"/>
  <c r="I45" i="121"/>
  <c r="I44" i="121"/>
  <c r="I43" i="121"/>
  <c r="I42" i="121"/>
  <c r="I41" i="121"/>
  <c r="H40" i="121"/>
  <c r="G40" i="121"/>
  <c r="E40" i="121"/>
  <c r="D40" i="121"/>
  <c r="C40" i="121"/>
  <c r="I39" i="121"/>
  <c r="F23" i="76" s="1"/>
  <c r="K38" i="121"/>
  <c r="F6" i="121"/>
  <c r="D23" i="76" s="1"/>
  <c r="B6" i="121"/>
  <c r="K88" i="119"/>
  <c r="C23" i="76" l="1"/>
  <c r="L43" i="121"/>
  <c r="I23" i="76" s="1"/>
  <c r="L42" i="121"/>
  <c r="H23" i="76" s="1"/>
  <c r="L41" i="121"/>
  <c r="G23" i="76" s="1"/>
  <c r="I40" i="121"/>
  <c r="L40" i="121" s="1"/>
  <c r="E23" i="76" s="1"/>
  <c r="B13" i="41"/>
  <c r="K160" i="120"/>
  <c r="K159" i="120"/>
  <c r="K158" i="120"/>
  <c r="K157" i="120"/>
  <c r="K156" i="120"/>
  <c r="K155" i="120"/>
  <c r="K154" i="120"/>
  <c r="K153" i="120"/>
  <c r="K152" i="120"/>
  <c r="K151" i="120"/>
  <c r="K150" i="120"/>
  <c r="K149" i="120"/>
  <c r="K148" i="120"/>
  <c r="K147" i="120"/>
  <c r="K146" i="120"/>
  <c r="K145" i="120"/>
  <c r="K144" i="120"/>
  <c r="K143" i="120"/>
  <c r="K142" i="120"/>
  <c r="K141" i="120"/>
  <c r="K140" i="120"/>
  <c r="K139" i="120"/>
  <c r="K138" i="120"/>
  <c r="K137" i="120"/>
  <c r="K136" i="120"/>
  <c r="K135" i="120"/>
  <c r="K134" i="120"/>
  <c r="K133" i="120"/>
  <c r="K132" i="120"/>
  <c r="K131" i="120"/>
  <c r="K130" i="120"/>
  <c r="K129" i="120"/>
  <c r="K128" i="120"/>
  <c r="K127" i="120"/>
  <c r="K126" i="120"/>
  <c r="K125" i="120"/>
  <c r="K124" i="120"/>
  <c r="K123" i="120"/>
  <c r="K122" i="120"/>
  <c r="K121" i="120"/>
  <c r="K120" i="120"/>
  <c r="K119" i="120"/>
  <c r="K118" i="120"/>
  <c r="K117" i="120"/>
  <c r="K116" i="120"/>
  <c r="K115" i="120"/>
  <c r="K114" i="120"/>
  <c r="K113" i="120"/>
  <c r="K112" i="120"/>
  <c r="K111" i="120"/>
  <c r="K110" i="120"/>
  <c r="K109" i="120"/>
  <c r="K108" i="120"/>
  <c r="K107" i="120"/>
  <c r="K106" i="120"/>
  <c r="K105" i="120"/>
  <c r="K104" i="120"/>
  <c r="K103" i="120"/>
  <c r="K102" i="120"/>
  <c r="K101" i="120"/>
  <c r="K100" i="120"/>
  <c r="K99" i="120"/>
  <c r="K98" i="120"/>
  <c r="K97" i="120"/>
  <c r="K96" i="120"/>
  <c r="K95" i="120"/>
  <c r="K94" i="120"/>
  <c r="K93" i="120"/>
  <c r="K92" i="120"/>
  <c r="K91" i="120"/>
  <c r="K90" i="120"/>
  <c r="K89" i="120"/>
  <c r="K88" i="120"/>
  <c r="K87" i="120"/>
  <c r="K86" i="120"/>
  <c r="K85" i="120"/>
  <c r="K84" i="120"/>
  <c r="K83" i="120"/>
  <c r="K82" i="120"/>
  <c r="K81" i="120"/>
  <c r="K80" i="120"/>
  <c r="K79" i="120"/>
  <c r="K78" i="120"/>
  <c r="K76" i="120"/>
  <c r="K75" i="120"/>
  <c r="K74" i="120"/>
  <c r="K73" i="120"/>
  <c r="K72" i="120"/>
  <c r="K71" i="120"/>
  <c r="K70" i="120"/>
  <c r="K69" i="120"/>
  <c r="C68" i="120"/>
  <c r="B69" i="120" s="1"/>
  <c r="K68" i="120"/>
  <c r="K67" i="120"/>
  <c r="B66" i="120"/>
  <c r="K65" i="120"/>
  <c r="H61" i="120"/>
  <c r="H60" i="120"/>
  <c r="H59" i="120"/>
  <c r="H58" i="120"/>
  <c r="H57" i="120"/>
  <c r="H56" i="120"/>
  <c r="H55" i="120"/>
  <c r="H54" i="120"/>
  <c r="H53" i="120"/>
  <c r="H52" i="120"/>
  <c r="H51" i="120"/>
  <c r="H50" i="120"/>
  <c r="H49" i="120"/>
  <c r="H48" i="120"/>
  <c r="H47" i="120"/>
  <c r="H46" i="120"/>
  <c r="H45" i="120"/>
  <c r="H44" i="120"/>
  <c r="H43" i="120"/>
  <c r="H42" i="120"/>
  <c r="H41" i="120"/>
  <c r="G40" i="120"/>
  <c r="F40" i="120"/>
  <c r="E40" i="120"/>
  <c r="D40" i="120"/>
  <c r="C40" i="120"/>
  <c r="H39" i="120"/>
  <c r="F13" i="41" s="1"/>
  <c r="J38" i="120"/>
  <c r="F6" i="120"/>
  <c r="D13" i="41" s="1"/>
  <c r="B6" i="120"/>
  <c r="C13" i="41" s="1"/>
  <c r="B24" i="76"/>
  <c r="K87" i="119"/>
  <c r="K86" i="119"/>
  <c r="K85" i="119"/>
  <c r="K84" i="119"/>
  <c r="K83" i="119"/>
  <c r="K82" i="119"/>
  <c r="K81" i="119"/>
  <c r="K80" i="119"/>
  <c r="K79" i="119"/>
  <c r="K78" i="119"/>
  <c r="K77" i="119"/>
  <c r="K76" i="119"/>
  <c r="K75" i="119"/>
  <c r="K74" i="119"/>
  <c r="K73" i="119"/>
  <c r="K72" i="119"/>
  <c r="K71" i="119"/>
  <c r="K70" i="119"/>
  <c r="K69" i="119"/>
  <c r="K68" i="119"/>
  <c r="C68" i="119"/>
  <c r="B69" i="119" s="1"/>
  <c r="C69" i="119" s="1"/>
  <c r="B70" i="119" s="1"/>
  <c r="C70" i="119" s="1"/>
  <c r="B71" i="119" s="1"/>
  <c r="C71" i="119" s="1"/>
  <c r="B72" i="119" s="1"/>
  <c r="C72" i="119" s="1"/>
  <c r="B73" i="119" s="1"/>
  <c r="C73" i="119" s="1"/>
  <c r="B74" i="119" s="1"/>
  <c r="C74" i="119" s="1"/>
  <c r="B75" i="119" s="1"/>
  <c r="C75" i="119" s="1"/>
  <c r="B76" i="119" s="1"/>
  <c r="C76" i="119" s="1"/>
  <c r="B77" i="119" s="1"/>
  <c r="C77" i="119" s="1"/>
  <c r="B78" i="119" s="1"/>
  <c r="C78" i="119" s="1"/>
  <c r="B79" i="119" s="1"/>
  <c r="C79" i="119" s="1"/>
  <c r="B80" i="119" s="1"/>
  <c r="C80" i="119" s="1"/>
  <c r="B81" i="119" s="1"/>
  <c r="C81" i="119" s="1"/>
  <c r="B82" i="119" s="1"/>
  <c r="C82" i="119" s="1"/>
  <c r="B83" i="119" s="1"/>
  <c r="C83" i="119" s="1"/>
  <c r="B84" i="119" s="1"/>
  <c r="C84" i="119" s="1"/>
  <c r="B85" i="119" s="1"/>
  <c r="C85" i="119" s="1"/>
  <c r="B86" i="119" s="1"/>
  <c r="C86" i="119" s="1"/>
  <c r="B87" i="119" s="1"/>
  <c r="C87" i="119" s="1"/>
  <c r="B88" i="119" s="1"/>
  <c r="C88" i="119" s="1"/>
  <c r="B89" i="119" s="1"/>
  <c r="C89" i="119" s="1"/>
  <c r="B90" i="119" s="1"/>
  <c r="C90" i="119" s="1"/>
  <c r="B91" i="119" s="1"/>
  <c r="C91" i="119" s="1"/>
  <c r="K67" i="119"/>
  <c r="K66" i="119"/>
  <c r="B66" i="119"/>
  <c r="K65" i="119"/>
  <c r="K64" i="119"/>
  <c r="H61" i="119"/>
  <c r="H60" i="119"/>
  <c r="H59" i="119"/>
  <c r="H58" i="119"/>
  <c r="H57" i="119"/>
  <c r="H56" i="119"/>
  <c r="H55" i="119"/>
  <c r="H54" i="119"/>
  <c r="H53" i="119"/>
  <c r="H52" i="119"/>
  <c r="H51" i="119"/>
  <c r="H50" i="119"/>
  <c r="H49" i="119"/>
  <c r="H48" i="119"/>
  <c r="S47" i="119"/>
  <c r="Q47" i="119"/>
  <c r="O47" i="119"/>
  <c r="M47" i="119"/>
  <c r="K47" i="119"/>
  <c r="H47" i="119"/>
  <c r="H46" i="119"/>
  <c r="H45" i="119"/>
  <c r="H44" i="119"/>
  <c r="H43" i="119"/>
  <c r="H42" i="119"/>
  <c r="H41" i="119"/>
  <c r="G40" i="119"/>
  <c r="F40" i="119"/>
  <c r="E40" i="119"/>
  <c r="D40" i="119"/>
  <c r="C40" i="119"/>
  <c r="H39" i="119"/>
  <c r="F24" i="76" s="1"/>
  <c r="J38" i="119"/>
  <c r="F6" i="119"/>
  <c r="D24" i="76" s="1"/>
  <c r="B6" i="119"/>
  <c r="P102" i="118"/>
  <c r="P103" i="118"/>
  <c r="P75" i="118"/>
  <c r="P76" i="118"/>
  <c r="P77" i="118"/>
  <c r="P78" i="118"/>
  <c r="P79" i="118"/>
  <c r="P80" i="118"/>
  <c r="P81" i="118"/>
  <c r="P82" i="118"/>
  <c r="P83" i="118"/>
  <c r="P84" i="118"/>
  <c r="P85" i="118"/>
  <c r="P86" i="118"/>
  <c r="P87" i="118"/>
  <c r="P88" i="118"/>
  <c r="P89" i="118"/>
  <c r="P90" i="118"/>
  <c r="P91" i="118"/>
  <c r="P92" i="118"/>
  <c r="P93" i="118"/>
  <c r="P94" i="118"/>
  <c r="P95" i="118"/>
  <c r="P96" i="118"/>
  <c r="P97" i="118"/>
  <c r="P98" i="118"/>
  <c r="P99" i="118"/>
  <c r="P100" i="118"/>
  <c r="P101" i="118"/>
  <c r="P74" i="118"/>
  <c r="M41" i="118"/>
  <c r="M42" i="118"/>
  <c r="M43" i="118"/>
  <c r="M44" i="118"/>
  <c r="M45" i="118"/>
  <c r="M46" i="118"/>
  <c r="M47" i="118"/>
  <c r="M48" i="118"/>
  <c r="M49" i="118"/>
  <c r="M50" i="118"/>
  <c r="M51" i="118"/>
  <c r="M52" i="118"/>
  <c r="M53" i="118"/>
  <c r="M54" i="118"/>
  <c r="M55" i="118"/>
  <c r="M56" i="118"/>
  <c r="M57" i="118"/>
  <c r="M58" i="118"/>
  <c r="M59" i="118"/>
  <c r="M60" i="118"/>
  <c r="M61" i="118"/>
  <c r="M39" i="118"/>
  <c r="D40" i="118"/>
  <c r="E40" i="118"/>
  <c r="F40" i="118"/>
  <c r="G40" i="118"/>
  <c r="H40" i="118"/>
  <c r="I40" i="118"/>
  <c r="J40" i="118"/>
  <c r="K40" i="118"/>
  <c r="L40" i="118"/>
  <c r="K42" i="119" l="1"/>
  <c r="H24" i="76" s="1"/>
  <c r="J23" i="76"/>
  <c r="H40" i="120"/>
  <c r="K40" i="120" s="1"/>
  <c r="E13" i="41" s="1"/>
  <c r="C69" i="120"/>
  <c r="B70" i="120" s="1"/>
  <c r="C70" i="120" s="1"/>
  <c r="B71" i="120" s="1"/>
  <c r="C71" i="120" s="1"/>
  <c r="B72" i="120" s="1"/>
  <c r="C72" i="120" s="1"/>
  <c r="B73" i="120" s="1"/>
  <c r="C73" i="120" s="1"/>
  <c r="B74" i="120" s="1"/>
  <c r="C74" i="120" s="1"/>
  <c r="B75" i="120" s="1"/>
  <c r="C75" i="120" s="1"/>
  <c r="B76" i="120" s="1"/>
  <c r="C76" i="120" s="1"/>
  <c r="B77" i="120" s="1"/>
  <c r="C77" i="120" s="1"/>
  <c r="B78" i="120" s="1"/>
  <c r="C78" i="120" s="1"/>
  <c r="B79" i="120" s="1"/>
  <c r="C79" i="120" s="1"/>
  <c r="B80" i="120" s="1"/>
  <c r="C80" i="120" s="1"/>
  <c r="B81" i="120" s="1"/>
  <c r="C81" i="120" s="1"/>
  <c r="B82" i="120" s="1"/>
  <c r="C82" i="120" s="1"/>
  <c r="B83" i="120" s="1"/>
  <c r="C83" i="120" s="1"/>
  <c r="B84" i="120" s="1"/>
  <c r="C84" i="120" s="1"/>
  <c r="B85" i="120" s="1"/>
  <c r="C85" i="120" s="1"/>
  <c r="B86" i="120" s="1"/>
  <c r="C86" i="120" s="1"/>
  <c r="B87" i="120" s="1"/>
  <c r="C87" i="120" s="1"/>
  <c r="B88" i="120" s="1"/>
  <c r="C88" i="120" s="1"/>
  <c r="B89" i="120" s="1"/>
  <c r="C89" i="120" s="1"/>
  <c r="B90" i="120" s="1"/>
  <c r="C90" i="120" s="1"/>
  <c r="B91" i="120" s="1"/>
  <c r="C91" i="120" s="1"/>
  <c r="C24" i="76"/>
  <c r="H40" i="119"/>
  <c r="K40" i="119" s="1"/>
  <c r="E24" i="76" s="1"/>
  <c r="K41" i="119"/>
  <c r="G24" i="76" s="1"/>
  <c r="K43" i="119"/>
  <c r="I24" i="76" s="1"/>
  <c r="K43" i="120" l="1"/>
  <c r="I13" i="41" s="1"/>
  <c r="K41" i="120"/>
  <c r="G13" i="41" s="1"/>
  <c r="K42" i="120"/>
  <c r="H13" i="41" s="1"/>
  <c r="J24" i="76"/>
  <c r="B18" i="61"/>
  <c r="C78" i="118"/>
  <c r="B79" i="118" s="1"/>
  <c r="C79" i="118" s="1"/>
  <c r="B80" i="118" s="1"/>
  <c r="C80" i="118" s="1"/>
  <c r="B81" i="118" s="1"/>
  <c r="C81" i="118" s="1"/>
  <c r="B82" i="118" s="1"/>
  <c r="C82" i="118" s="1"/>
  <c r="B83" i="118" s="1"/>
  <c r="C83" i="118" s="1"/>
  <c r="B84" i="118" s="1"/>
  <c r="C84" i="118" s="1"/>
  <c r="B85" i="118" s="1"/>
  <c r="C85" i="118" s="1"/>
  <c r="B86" i="118" s="1"/>
  <c r="C86" i="118" s="1"/>
  <c r="B87" i="118" s="1"/>
  <c r="C87" i="118" s="1"/>
  <c r="B88" i="118" s="1"/>
  <c r="C88" i="118" s="1"/>
  <c r="B89" i="118" s="1"/>
  <c r="C89" i="118" s="1"/>
  <c r="B90" i="118" s="1"/>
  <c r="C90" i="118" s="1"/>
  <c r="B91" i="118" s="1"/>
  <c r="C91" i="118" s="1"/>
  <c r="B92" i="118" s="1"/>
  <c r="C92" i="118" s="1"/>
  <c r="B93" i="118" s="1"/>
  <c r="C93" i="118" s="1"/>
  <c r="B94" i="118" s="1"/>
  <c r="C94" i="118" s="1"/>
  <c r="B95" i="118" s="1"/>
  <c r="C95" i="118" s="1"/>
  <c r="B96" i="118" s="1"/>
  <c r="C96" i="118" s="1"/>
  <c r="B97" i="118" s="1"/>
  <c r="C97" i="118" s="1"/>
  <c r="B98" i="118" s="1"/>
  <c r="C98" i="118" s="1"/>
  <c r="B99" i="118" s="1"/>
  <c r="C99" i="118" s="1"/>
  <c r="B100" i="118" s="1"/>
  <c r="C100" i="118" s="1"/>
  <c r="B101" i="118" s="1"/>
  <c r="C101" i="118" s="1"/>
  <c r="B76" i="118"/>
  <c r="C40" i="118"/>
  <c r="M40" i="118" s="1"/>
  <c r="F18" i="61"/>
  <c r="O38" i="118"/>
  <c r="F6" i="118"/>
  <c r="D18" i="61" s="1"/>
  <c r="B6" i="118"/>
  <c r="J13" i="41" l="1"/>
  <c r="P43" i="118"/>
  <c r="I18" i="61" s="1"/>
  <c r="P42" i="118"/>
  <c r="H18" i="61" s="1"/>
  <c r="P41" i="118"/>
  <c r="G18" i="61" s="1"/>
  <c r="C18" i="61"/>
  <c r="P40" i="118"/>
  <c r="E18" i="61" s="1"/>
  <c r="B25" i="76"/>
  <c r="K174" i="116"/>
  <c r="K175" i="116"/>
  <c r="K87" i="117"/>
  <c r="K86" i="117"/>
  <c r="K85" i="117"/>
  <c r="K84" i="117"/>
  <c r="K83" i="117"/>
  <c r="K82" i="117"/>
  <c r="K81" i="117"/>
  <c r="K80" i="117"/>
  <c r="K79" i="117"/>
  <c r="K78" i="117"/>
  <c r="K77" i="117"/>
  <c r="K76" i="117"/>
  <c r="K75" i="117"/>
  <c r="K74" i="117"/>
  <c r="K73" i="117"/>
  <c r="K72" i="117"/>
  <c r="K71" i="117"/>
  <c r="K70" i="117"/>
  <c r="K69" i="117"/>
  <c r="K68" i="117"/>
  <c r="C68" i="117"/>
  <c r="B69" i="117" s="1"/>
  <c r="C69" i="117" s="1"/>
  <c r="B70" i="117" s="1"/>
  <c r="C70" i="117" s="1"/>
  <c r="B71" i="117" s="1"/>
  <c r="C71" i="117" s="1"/>
  <c r="B72" i="117" s="1"/>
  <c r="C72" i="117" s="1"/>
  <c r="B73" i="117" s="1"/>
  <c r="C73" i="117" s="1"/>
  <c r="B74" i="117" s="1"/>
  <c r="C74" i="117" s="1"/>
  <c r="B75" i="117" s="1"/>
  <c r="C75" i="117" s="1"/>
  <c r="B76" i="117" s="1"/>
  <c r="C76" i="117" s="1"/>
  <c r="B77" i="117" s="1"/>
  <c r="C77" i="117" s="1"/>
  <c r="B78" i="117" s="1"/>
  <c r="C78" i="117" s="1"/>
  <c r="B79" i="117" s="1"/>
  <c r="C79" i="117" s="1"/>
  <c r="B80" i="117" s="1"/>
  <c r="C80" i="117" s="1"/>
  <c r="B81" i="117" s="1"/>
  <c r="C81" i="117" s="1"/>
  <c r="B82" i="117" s="1"/>
  <c r="C82" i="117" s="1"/>
  <c r="B83" i="117" s="1"/>
  <c r="C83" i="117" s="1"/>
  <c r="B84" i="117" s="1"/>
  <c r="C84" i="117" s="1"/>
  <c r="B85" i="117" s="1"/>
  <c r="C85" i="117" s="1"/>
  <c r="B86" i="117" s="1"/>
  <c r="C86" i="117" s="1"/>
  <c r="B87" i="117" s="1"/>
  <c r="C87" i="117" s="1"/>
  <c r="B88" i="117" s="1"/>
  <c r="C88" i="117" s="1"/>
  <c r="B89" i="117" s="1"/>
  <c r="C89" i="117" s="1"/>
  <c r="B90" i="117" s="1"/>
  <c r="C90" i="117" s="1"/>
  <c r="B91" i="117" s="1"/>
  <c r="C91" i="117" s="1"/>
  <c r="K67" i="117"/>
  <c r="K66" i="117"/>
  <c r="B66" i="117"/>
  <c r="K65" i="117"/>
  <c r="K64" i="117"/>
  <c r="H61" i="117"/>
  <c r="H60" i="117"/>
  <c r="H59" i="117"/>
  <c r="H58" i="117"/>
  <c r="H57" i="117"/>
  <c r="H56" i="117"/>
  <c r="H55" i="117"/>
  <c r="H54" i="117"/>
  <c r="H53" i="117"/>
  <c r="H52" i="117"/>
  <c r="H51" i="117"/>
  <c r="H50" i="117"/>
  <c r="H49" i="117"/>
  <c r="H48" i="117"/>
  <c r="S47" i="117"/>
  <c r="Q47" i="117"/>
  <c r="O47" i="117"/>
  <c r="M47" i="117"/>
  <c r="K47" i="117"/>
  <c r="H47" i="117"/>
  <c r="H46" i="117"/>
  <c r="H45" i="117"/>
  <c r="H44" i="117"/>
  <c r="H43" i="117"/>
  <c r="H42" i="117"/>
  <c r="H41" i="117"/>
  <c r="G40" i="117"/>
  <c r="F40" i="117"/>
  <c r="E40" i="117"/>
  <c r="D40" i="117"/>
  <c r="C40" i="117"/>
  <c r="H39" i="117"/>
  <c r="F25" i="76" s="1"/>
  <c r="J38" i="117"/>
  <c r="F6" i="117"/>
  <c r="D25" i="76" s="1"/>
  <c r="B6" i="117"/>
  <c r="C25" i="76" s="1"/>
  <c r="K80" i="116"/>
  <c r="K81" i="116"/>
  <c r="K82" i="116"/>
  <c r="K83" i="116"/>
  <c r="K84" i="116"/>
  <c r="K85" i="116"/>
  <c r="K86" i="116"/>
  <c r="K87" i="116"/>
  <c r="K88" i="116"/>
  <c r="K89" i="116"/>
  <c r="K90" i="116"/>
  <c r="K91" i="116"/>
  <c r="K92" i="116"/>
  <c r="K93" i="116"/>
  <c r="K94" i="116"/>
  <c r="K95" i="116"/>
  <c r="K96" i="116"/>
  <c r="K97" i="116"/>
  <c r="K98" i="116"/>
  <c r="K99" i="116"/>
  <c r="K100" i="116"/>
  <c r="K101" i="116"/>
  <c r="K102" i="116"/>
  <c r="K103" i="116"/>
  <c r="K104" i="116"/>
  <c r="K105" i="116"/>
  <c r="K106" i="116"/>
  <c r="K107" i="116"/>
  <c r="K108" i="116"/>
  <c r="K109" i="116"/>
  <c r="K110" i="116"/>
  <c r="K111" i="116"/>
  <c r="K112" i="116"/>
  <c r="K113" i="116"/>
  <c r="K114" i="116"/>
  <c r="K115" i="116"/>
  <c r="K116" i="116"/>
  <c r="K117" i="116"/>
  <c r="K118" i="116"/>
  <c r="K119" i="116"/>
  <c r="K120" i="116"/>
  <c r="K121" i="116"/>
  <c r="K122" i="116"/>
  <c r="K123" i="116"/>
  <c r="K124" i="116"/>
  <c r="K125" i="116"/>
  <c r="K126" i="116"/>
  <c r="K127" i="116"/>
  <c r="K128" i="116"/>
  <c r="K129" i="116"/>
  <c r="K130" i="116"/>
  <c r="K131" i="116"/>
  <c r="K132" i="116"/>
  <c r="K133" i="116"/>
  <c r="K134" i="116"/>
  <c r="K135" i="116"/>
  <c r="K136" i="116"/>
  <c r="K137" i="116"/>
  <c r="K138" i="116"/>
  <c r="K139" i="116"/>
  <c r="K140" i="116"/>
  <c r="K141" i="116"/>
  <c r="K142" i="116"/>
  <c r="K143" i="116"/>
  <c r="K144" i="116"/>
  <c r="K145" i="116"/>
  <c r="K146" i="116"/>
  <c r="K147" i="116"/>
  <c r="K148" i="116"/>
  <c r="K149" i="116"/>
  <c r="K150" i="116"/>
  <c r="K151" i="116"/>
  <c r="K152" i="116"/>
  <c r="K153" i="116"/>
  <c r="K154" i="116"/>
  <c r="K155" i="116"/>
  <c r="K156" i="116"/>
  <c r="K157" i="116"/>
  <c r="K158" i="116"/>
  <c r="K159" i="116"/>
  <c r="K160" i="116"/>
  <c r="K161" i="116"/>
  <c r="K162" i="116"/>
  <c r="K163" i="116"/>
  <c r="K164" i="116"/>
  <c r="K165" i="116"/>
  <c r="K166" i="116"/>
  <c r="K167" i="116"/>
  <c r="K168" i="116"/>
  <c r="K169" i="116"/>
  <c r="K170" i="116"/>
  <c r="K171" i="116"/>
  <c r="K172" i="116"/>
  <c r="K173" i="116"/>
  <c r="K79" i="116"/>
  <c r="B14" i="41"/>
  <c r="J18" i="61" l="1"/>
  <c r="H40" i="117"/>
  <c r="K40" i="117" s="1"/>
  <c r="E25" i="76" s="1"/>
  <c r="K43" i="117"/>
  <c r="I25" i="76" s="1"/>
  <c r="K42" i="117"/>
  <c r="H25" i="76" s="1"/>
  <c r="K41" i="117"/>
  <c r="G25" i="76" s="1"/>
  <c r="C83" i="116"/>
  <c r="B84" i="116" s="1"/>
  <c r="C84" i="116" s="1"/>
  <c r="B85" i="116" s="1"/>
  <c r="C85" i="116" s="1"/>
  <c r="B86" i="116" s="1"/>
  <c r="C86" i="116" s="1"/>
  <c r="B87" i="116" s="1"/>
  <c r="C87" i="116" s="1"/>
  <c r="B88" i="116" s="1"/>
  <c r="C88" i="116" s="1"/>
  <c r="B89" i="116" s="1"/>
  <c r="C89" i="116" s="1"/>
  <c r="B90" i="116" s="1"/>
  <c r="C90" i="116" s="1"/>
  <c r="B91" i="116" s="1"/>
  <c r="C91" i="116" s="1"/>
  <c r="B92" i="116" s="1"/>
  <c r="C92" i="116" s="1"/>
  <c r="B93" i="116" s="1"/>
  <c r="C93" i="116" s="1"/>
  <c r="B94" i="116" s="1"/>
  <c r="C94" i="116" s="1"/>
  <c r="B95" i="116" s="1"/>
  <c r="C95" i="116" s="1"/>
  <c r="B96" i="116" s="1"/>
  <c r="C96" i="116" s="1"/>
  <c r="B97" i="116" s="1"/>
  <c r="C97" i="116" s="1"/>
  <c r="B98" i="116" s="1"/>
  <c r="C98" i="116" s="1"/>
  <c r="B99" i="116" s="1"/>
  <c r="C99" i="116" s="1"/>
  <c r="B100" i="116" s="1"/>
  <c r="C100" i="116" s="1"/>
  <c r="B101" i="116" s="1"/>
  <c r="C101" i="116" s="1"/>
  <c r="B102" i="116" s="1"/>
  <c r="C102" i="116" s="1"/>
  <c r="B103" i="116" s="1"/>
  <c r="C103" i="116" s="1"/>
  <c r="B104" i="116" s="1"/>
  <c r="C104" i="116" s="1"/>
  <c r="B105" i="116" s="1"/>
  <c r="C105" i="116" s="1"/>
  <c r="B106" i="116" s="1"/>
  <c r="C106" i="116" s="1"/>
  <c r="B81" i="116"/>
  <c r="H61" i="116"/>
  <c r="H60" i="116"/>
  <c r="H59" i="116"/>
  <c r="H58" i="116"/>
  <c r="H57" i="116"/>
  <c r="H56" i="116"/>
  <c r="H55" i="116"/>
  <c r="H54" i="116"/>
  <c r="H53" i="116"/>
  <c r="H52" i="116"/>
  <c r="H51" i="116"/>
  <c r="H50" i="116"/>
  <c r="H49" i="116"/>
  <c r="H48" i="116"/>
  <c r="H47" i="116"/>
  <c r="H46" i="116"/>
  <c r="H45" i="116"/>
  <c r="H44" i="116"/>
  <c r="H43" i="116"/>
  <c r="H42" i="116"/>
  <c r="H41" i="116"/>
  <c r="G40" i="116"/>
  <c r="F40" i="116"/>
  <c r="E40" i="116"/>
  <c r="D40" i="116"/>
  <c r="C40" i="116"/>
  <c r="H39" i="116"/>
  <c r="F14" i="41" s="1"/>
  <c r="J38" i="116"/>
  <c r="F6" i="116"/>
  <c r="D14" i="41" s="1"/>
  <c r="B6" i="116"/>
  <c r="C14" i="41" s="1"/>
  <c r="J38" i="114"/>
  <c r="J37" i="113"/>
  <c r="J25" i="76" l="1"/>
  <c r="K42" i="116"/>
  <c r="H14" i="41" s="1"/>
  <c r="K41" i="116"/>
  <c r="G14" i="41" s="1"/>
  <c r="H40" i="116"/>
  <c r="K40" i="116" s="1"/>
  <c r="E14" i="41" s="1"/>
  <c r="K43" i="116"/>
  <c r="I14" i="41" s="1"/>
  <c r="M47" i="114"/>
  <c r="B26" i="76"/>
  <c r="K87" i="114"/>
  <c r="K86" i="114"/>
  <c r="K85" i="114"/>
  <c r="K84" i="114"/>
  <c r="K83" i="114"/>
  <c r="K82" i="114"/>
  <c r="K81" i="114"/>
  <c r="K80" i="114"/>
  <c r="K79" i="114"/>
  <c r="K78" i="114"/>
  <c r="K77" i="114"/>
  <c r="K76" i="114"/>
  <c r="K75" i="114"/>
  <c r="K74" i="114"/>
  <c r="K73" i="114"/>
  <c r="K72" i="114"/>
  <c r="K71" i="114"/>
  <c r="K70" i="114"/>
  <c r="K69" i="114"/>
  <c r="K68" i="114"/>
  <c r="C68" i="114"/>
  <c r="B69" i="114" s="1"/>
  <c r="K67" i="114"/>
  <c r="K66" i="114"/>
  <c r="B66" i="114"/>
  <c r="K65" i="114"/>
  <c r="K64" i="114"/>
  <c r="H61" i="114"/>
  <c r="H60" i="114"/>
  <c r="H59" i="114"/>
  <c r="H58" i="114"/>
  <c r="H57" i="114"/>
  <c r="H56" i="114"/>
  <c r="H55" i="114"/>
  <c r="H54" i="114"/>
  <c r="H53" i="114"/>
  <c r="H52" i="114"/>
  <c r="H51" i="114"/>
  <c r="H50" i="114"/>
  <c r="H49" i="114"/>
  <c r="H48" i="114"/>
  <c r="S47" i="114"/>
  <c r="Q47" i="114"/>
  <c r="O47" i="114"/>
  <c r="K47" i="114"/>
  <c r="H47" i="114"/>
  <c r="H46" i="114"/>
  <c r="H45" i="114"/>
  <c r="H44" i="114"/>
  <c r="H43" i="114"/>
  <c r="H42" i="114"/>
  <c r="H41" i="114"/>
  <c r="G40" i="114"/>
  <c r="F40" i="114"/>
  <c r="E40" i="114"/>
  <c r="D40" i="114"/>
  <c r="C40" i="114"/>
  <c r="H39" i="114"/>
  <c r="F26" i="76" s="1"/>
  <c r="F6" i="114"/>
  <c r="D26" i="76" s="1"/>
  <c r="B6" i="114"/>
  <c r="C26" i="76" s="1"/>
  <c r="J14" i="41" l="1"/>
  <c r="H40" i="114"/>
  <c r="K40" i="114" s="1"/>
  <c r="E26" i="76" s="1"/>
  <c r="C69" i="114"/>
  <c r="B70" i="114" s="1"/>
  <c r="C70" i="114" l="1"/>
  <c r="B71" i="114" s="1"/>
  <c r="L86" i="112"/>
  <c r="L87" i="112"/>
  <c r="B19" i="61"/>
  <c r="E40" i="112"/>
  <c r="K86" i="113"/>
  <c r="K85" i="113"/>
  <c r="K84" i="113"/>
  <c r="K83" i="113"/>
  <c r="K82" i="113"/>
  <c r="K81" i="113"/>
  <c r="K80" i="113"/>
  <c r="K79" i="113"/>
  <c r="K78" i="113"/>
  <c r="K77" i="113"/>
  <c r="K76" i="113"/>
  <c r="K75" i="113"/>
  <c r="K74" i="113"/>
  <c r="K73" i="113"/>
  <c r="K72" i="113"/>
  <c r="K71" i="113"/>
  <c r="K70" i="113"/>
  <c r="K69" i="113"/>
  <c r="K68" i="113"/>
  <c r="K67" i="113"/>
  <c r="C67" i="113"/>
  <c r="B68" i="113" s="1"/>
  <c r="K66" i="113"/>
  <c r="K65" i="113"/>
  <c r="B65" i="113"/>
  <c r="K64" i="113"/>
  <c r="K63" i="113"/>
  <c r="H60" i="113"/>
  <c r="H59" i="113"/>
  <c r="H58" i="113"/>
  <c r="H57" i="113"/>
  <c r="H56" i="113"/>
  <c r="H55" i="113"/>
  <c r="H54" i="113"/>
  <c r="H53" i="113"/>
  <c r="H52" i="113"/>
  <c r="H51" i="113"/>
  <c r="H50" i="113"/>
  <c r="H49" i="113"/>
  <c r="H48" i="113"/>
  <c r="H47" i="113"/>
  <c r="H46" i="113"/>
  <c r="H45" i="113"/>
  <c r="H44" i="113"/>
  <c r="H43" i="113"/>
  <c r="H42" i="113"/>
  <c r="H41" i="113"/>
  <c r="H40" i="113"/>
  <c r="G39" i="113"/>
  <c r="F39" i="113"/>
  <c r="E39" i="113"/>
  <c r="D39" i="113"/>
  <c r="C39" i="113"/>
  <c r="H38" i="113"/>
  <c r="F19" i="61" s="1"/>
  <c r="F6" i="113"/>
  <c r="D19" i="61" s="1"/>
  <c r="B6" i="113"/>
  <c r="C19" i="61" s="1"/>
  <c r="C71" i="114" l="1"/>
  <c r="B72" i="114" s="1"/>
  <c r="H39" i="113"/>
  <c r="K39" i="113" s="1"/>
  <c r="E19" i="61" s="1"/>
  <c r="C68" i="113"/>
  <c r="B69" i="113" s="1"/>
  <c r="C69" i="113" s="1"/>
  <c r="B70" i="113" s="1"/>
  <c r="C70" i="113" s="1"/>
  <c r="B71" i="113" s="1"/>
  <c r="C71" i="113" s="1"/>
  <c r="B72" i="113" s="1"/>
  <c r="C72" i="113" s="1"/>
  <c r="B73" i="113" s="1"/>
  <c r="C73" i="113" s="1"/>
  <c r="B74" i="113" s="1"/>
  <c r="C74" i="113" s="1"/>
  <c r="B75" i="113" s="1"/>
  <c r="C75" i="113" s="1"/>
  <c r="B76" i="113" s="1"/>
  <c r="C76" i="113" s="1"/>
  <c r="B77" i="113" s="1"/>
  <c r="C77" i="113" s="1"/>
  <c r="B78" i="113" s="1"/>
  <c r="C78" i="113" s="1"/>
  <c r="B79" i="113" s="1"/>
  <c r="C79" i="113" s="1"/>
  <c r="B80" i="113" s="1"/>
  <c r="C80" i="113" s="1"/>
  <c r="B81" i="113" s="1"/>
  <c r="C81" i="113" s="1"/>
  <c r="B82" i="113" s="1"/>
  <c r="C82" i="113" s="1"/>
  <c r="B83" i="113" s="1"/>
  <c r="C83" i="113" s="1"/>
  <c r="B84" i="113" s="1"/>
  <c r="C84" i="113" s="1"/>
  <c r="B85" i="113" s="1"/>
  <c r="C85" i="113" s="1"/>
  <c r="B86" i="113" s="1"/>
  <c r="C86" i="113" s="1"/>
  <c r="B87" i="113" s="1"/>
  <c r="C87" i="113" s="1"/>
  <c r="B88" i="113" s="1"/>
  <c r="C88" i="113" s="1"/>
  <c r="B89" i="113" s="1"/>
  <c r="C89" i="113" s="1"/>
  <c r="B90" i="113" s="1"/>
  <c r="C90" i="113" s="1"/>
  <c r="B27" i="76"/>
  <c r="N79" i="111"/>
  <c r="N80" i="111"/>
  <c r="N81" i="111"/>
  <c r="N82" i="111"/>
  <c r="N83" i="111"/>
  <c r="N84" i="111"/>
  <c r="N85" i="111"/>
  <c r="N86" i="111"/>
  <c r="N87" i="111"/>
  <c r="N88" i="111"/>
  <c r="N89" i="111"/>
  <c r="N90" i="111"/>
  <c r="N91" i="111"/>
  <c r="N92" i="111"/>
  <c r="N93" i="111"/>
  <c r="N94" i="111"/>
  <c r="N95" i="111"/>
  <c r="N96" i="111"/>
  <c r="N97" i="111"/>
  <c r="N98" i="111"/>
  <c r="N99" i="111"/>
  <c r="N100" i="111"/>
  <c r="N101" i="111"/>
  <c r="N78" i="111"/>
  <c r="K41" i="113" l="1"/>
  <c r="H19" i="61" s="1"/>
  <c r="K42" i="113"/>
  <c r="I19" i="61" s="1"/>
  <c r="C72" i="114"/>
  <c r="B73" i="114" s="1"/>
  <c r="K40" i="113"/>
  <c r="G19" i="61" s="1"/>
  <c r="F6" i="108"/>
  <c r="L85" i="112"/>
  <c r="L84" i="112"/>
  <c r="L83" i="112"/>
  <c r="L82" i="112"/>
  <c r="L81" i="112"/>
  <c r="L80" i="112"/>
  <c r="L79" i="112"/>
  <c r="L78" i="112"/>
  <c r="L77" i="112"/>
  <c r="L76" i="112"/>
  <c r="L75" i="112"/>
  <c r="L74" i="112"/>
  <c r="L73" i="112"/>
  <c r="L72" i="112"/>
  <c r="L71" i="112"/>
  <c r="L70" i="112"/>
  <c r="L69" i="112"/>
  <c r="L68" i="112"/>
  <c r="C68" i="112"/>
  <c r="B69" i="112" s="1"/>
  <c r="C69" i="112" s="1"/>
  <c r="B70" i="112" s="1"/>
  <c r="C70" i="112" s="1"/>
  <c r="B71" i="112" s="1"/>
  <c r="C71" i="112" s="1"/>
  <c r="B72" i="112" s="1"/>
  <c r="C72" i="112" s="1"/>
  <c r="B73" i="112" s="1"/>
  <c r="C73" i="112" s="1"/>
  <c r="B74" i="112" s="1"/>
  <c r="C74" i="112" s="1"/>
  <c r="B75" i="112" s="1"/>
  <c r="C75" i="112" s="1"/>
  <c r="B76" i="112" s="1"/>
  <c r="C76" i="112" s="1"/>
  <c r="B77" i="112" s="1"/>
  <c r="C77" i="112" s="1"/>
  <c r="B78" i="112" s="1"/>
  <c r="C78" i="112" s="1"/>
  <c r="B79" i="112" s="1"/>
  <c r="C79" i="112" s="1"/>
  <c r="B80" i="112" s="1"/>
  <c r="C80" i="112" s="1"/>
  <c r="B81" i="112" s="1"/>
  <c r="C81" i="112" s="1"/>
  <c r="B82" i="112" s="1"/>
  <c r="C82" i="112" s="1"/>
  <c r="B83" i="112" s="1"/>
  <c r="C83" i="112" s="1"/>
  <c r="B84" i="112" s="1"/>
  <c r="C84" i="112" s="1"/>
  <c r="B85" i="112" s="1"/>
  <c r="C85" i="112" s="1"/>
  <c r="B86" i="112" s="1"/>
  <c r="C86" i="112" s="1"/>
  <c r="B87" i="112" s="1"/>
  <c r="C87" i="112" s="1"/>
  <c r="B88" i="112" s="1"/>
  <c r="C88" i="112" s="1"/>
  <c r="B89" i="112" s="1"/>
  <c r="C89" i="112" s="1"/>
  <c r="B90" i="112" s="1"/>
  <c r="C90" i="112" s="1"/>
  <c r="B91" i="112" s="1"/>
  <c r="C91" i="112" s="1"/>
  <c r="L67" i="112"/>
  <c r="L66" i="112"/>
  <c r="B66" i="112"/>
  <c r="L65" i="112"/>
  <c r="L64" i="112"/>
  <c r="I61" i="112"/>
  <c r="I60" i="112"/>
  <c r="I59" i="112"/>
  <c r="I58" i="112"/>
  <c r="I57" i="112"/>
  <c r="I56" i="112"/>
  <c r="I55" i="112"/>
  <c r="I54" i="112"/>
  <c r="I53" i="112"/>
  <c r="I52" i="112"/>
  <c r="I51" i="112"/>
  <c r="I50" i="112"/>
  <c r="I49" i="112"/>
  <c r="I48" i="112"/>
  <c r="T47" i="112"/>
  <c r="R47" i="112"/>
  <c r="P47" i="112"/>
  <c r="N47" i="112"/>
  <c r="L47" i="112"/>
  <c r="I47" i="112"/>
  <c r="I46" i="112"/>
  <c r="I45" i="112"/>
  <c r="I44" i="112"/>
  <c r="I43" i="112"/>
  <c r="I42" i="112"/>
  <c r="I41" i="112"/>
  <c r="H40" i="112"/>
  <c r="G40" i="112"/>
  <c r="F40" i="112"/>
  <c r="D40" i="112"/>
  <c r="C40" i="112"/>
  <c r="I39" i="112"/>
  <c r="F27" i="76" s="1"/>
  <c r="K38" i="112"/>
  <c r="F6" i="112"/>
  <c r="D27" i="76" s="1"/>
  <c r="B6" i="112"/>
  <c r="L85" i="109"/>
  <c r="C73" i="114" l="1"/>
  <c r="B74" i="114" s="1"/>
  <c r="J19" i="61"/>
  <c r="C27" i="76"/>
  <c r="L41" i="112"/>
  <c r="G27" i="76" s="1"/>
  <c r="L42" i="112"/>
  <c r="H27" i="76" s="1"/>
  <c r="L43" i="112"/>
  <c r="I27" i="76" s="1"/>
  <c r="I40" i="112"/>
  <c r="L40" i="112" s="1"/>
  <c r="E27" i="76" s="1"/>
  <c r="H39" i="111"/>
  <c r="F39" i="111"/>
  <c r="D39" i="111"/>
  <c r="F5" i="95"/>
  <c r="B5" i="95"/>
  <c r="F5" i="92"/>
  <c r="B5" i="92"/>
  <c r="F5" i="87"/>
  <c r="B5" i="87"/>
  <c r="F5" i="82"/>
  <c r="B5" i="82"/>
  <c r="F5" i="78"/>
  <c r="B5" i="78"/>
  <c r="F5" i="75"/>
  <c r="B5" i="75"/>
  <c r="F6" i="98"/>
  <c r="B6" i="98"/>
  <c r="F6" i="100"/>
  <c r="B6" i="100"/>
  <c r="F6" i="103"/>
  <c r="B6" i="103"/>
  <c r="F6" i="105"/>
  <c r="B6" i="105"/>
  <c r="B6" i="108"/>
  <c r="F6" i="111"/>
  <c r="B6" i="111"/>
  <c r="C74" i="114" l="1"/>
  <c r="B75" i="114" s="1"/>
  <c r="J27" i="76"/>
  <c r="D20" i="61"/>
  <c r="C20" i="61"/>
  <c r="B20" i="61"/>
  <c r="C82" i="111"/>
  <c r="B83" i="111" s="1"/>
  <c r="C83" i="111" s="1"/>
  <c r="B84" i="111" s="1"/>
  <c r="C84" i="111" s="1"/>
  <c r="B85" i="111" s="1"/>
  <c r="C85" i="111" s="1"/>
  <c r="B86" i="111" s="1"/>
  <c r="C86" i="111" s="1"/>
  <c r="B87" i="111" s="1"/>
  <c r="C87" i="111" s="1"/>
  <c r="B88" i="111" s="1"/>
  <c r="C88" i="111" s="1"/>
  <c r="B89" i="111" s="1"/>
  <c r="C89" i="111" s="1"/>
  <c r="B90" i="111" s="1"/>
  <c r="C90" i="111" s="1"/>
  <c r="B91" i="111" s="1"/>
  <c r="C91" i="111" s="1"/>
  <c r="B92" i="111" s="1"/>
  <c r="C92" i="111" s="1"/>
  <c r="B93" i="111" s="1"/>
  <c r="C93" i="111" s="1"/>
  <c r="B94" i="111" s="1"/>
  <c r="C94" i="111" s="1"/>
  <c r="B95" i="111" s="1"/>
  <c r="C95" i="111" s="1"/>
  <c r="B96" i="111" s="1"/>
  <c r="C96" i="111" s="1"/>
  <c r="B97" i="111" s="1"/>
  <c r="C97" i="111" s="1"/>
  <c r="B98" i="111" s="1"/>
  <c r="C98" i="111" s="1"/>
  <c r="B99" i="111" s="1"/>
  <c r="C99" i="111" s="1"/>
  <c r="B100" i="111" s="1"/>
  <c r="C100" i="111" s="1"/>
  <c r="B101" i="111" s="1"/>
  <c r="C101" i="111" s="1"/>
  <c r="B102" i="111" s="1"/>
  <c r="C102" i="111" s="1"/>
  <c r="B103" i="111" s="1"/>
  <c r="C103" i="111" s="1"/>
  <c r="B104" i="111" s="1"/>
  <c r="C104" i="111" s="1"/>
  <c r="B105" i="111" s="1"/>
  <c r="C105" i="111" s="1"/>
  <c r="B80" i="111"/>
  <c r="K60" i="111"/>
  <c r="K59" i="111"/>
  <c r="K58" i="111"/>
  <c r="K57" i="111"/>
  <c r="K56" i="111"/>
  <c r="K55" i="111"/>
  <c r="K54" i="111"/>
  <c r="K53" i="111"/>
  <c r="K52" i="111"/>
  <c r="K51" i="111"/>
  <c r="K50" i="111"/>
  <c r="K49" i="111"/>
  <c r="K48" i="111"/>
  <c r="K47" i="111"/>
  <c r="K46" i="111"/>
  <c r="K45" i="111"/>
  <c r="K44" i="111"/>
  <c r="K43" i="111"/>
  <c r="K42" i="111"/>
  <c r="K41" i="111"/>
  <c r="K40" i="111"/>
  <c r="J39" i="111"/>
  <c r="I39" i="111"/>
  <c r="G39" i="111"/>
  <c r="E39" i="111"/>
  <c r="C39" i="111"/>
  <c r="K38" i="111"/>
  <c r="F20" i="61" s="1"/>
  <c r="M37" i="111"/>
  <c r="N41" i="111" l="1"/>
  <c r="H20" i="61" s="1"/>
  <c r="N42" i="111"/>
  <c r="I20" i="61" s="1"/>
  <c r="N40" i="111"/>
  <c r="G20" i="61" s="1"/>
  <c r="C75" i="114"/>
  <c r="B76" i="114" s="1"/>
  <c r="K39" i="111"/>
  <c r="N39" i="111" s="1"/>
  <c r="E20" i="61" s="1"/>
  <c r="G40" i="109"/>
  <c r="C76" i="114" l="1"/>
  <c r="B77" i="114" s="1"/>
  <c r="J20" i="61"/>
  <c r="B28" i="76"/>
  <c r="L84" i="109"/>
  <c r="L83" i="109"/>
  <c r="L82" i="109"/>
  <c r="L81" i="109"/>
  <c r="L80" i="109"/>
  <c r="L79" i="109"/>
  <c r="L78" i="109"/>
  <c r="L77" i="109"/>
  <c r="L76" i="109"/>
  <c r="L75" i="109"/>
  <c r="L74" i="109"/>
  <c r="L73" i="109"/>
  <c r="L72" i="109"/>
  <c r="L71" i="109"/>
  <c r="L70" i="109"/>
  <c r="L69" i="109"/>
  <c r="L68" i="109"/>
  <c r="C68" i="109"/>
  <c r="B69" i="109" s="1"/>
  <c r="L67" i="109"/>
  <c r="L66" i="109"/>
  <c r="B66" i="109"/>
  <c r="L65" i="109"/>
  <c r="L64" i="109"/>
  <c r="I61" i="109"/>
  <c r="I60" i="109"/>
  <c r="I59" i="109"/>
  <c r="I58" i="109"/>
  <c r="I57" i="109"/>
  <c r="I56" i="109"/>
  <c r="I55" i="109"/>
  <c r="I54" i="109"/>
  <c r="I53" i="109"/>
  <c r="I52" i="109"/>
  <c r="I51" i="109"/>
  <c r="I50" i="109"/>
  <c r="I49" i="109"/>
  <c r="I48" i="109"/>
  <c r="T47" i="109"/>
  <c r="R47" i="109"/>
  <c r="P47" i="109"/>
  <c r="N47" i="109"/>
  <c r="L47" i="109"/>
  <c r="I47" i="109"/>
  <c r="I46" i="109"/>
  <c r="I45" i="109"/>
  <c r="I44" i="109"/>
  <c r="I43" i="109"/>
  <c r="I42" i="109"/>
  <c r="I41" i="109"/>
  <c r="H40" i="109"/>
  <c r="F40" i="109"/>
  <c r="E40" i="109"/>
  <c r="D40" i="109"/>
  <c r="C40" i="109"/>
  <c r="I39" i="109"/>
  <c r="F28" i="76" s="1"/>
  <c r="K38" i="109"/>
  <c r="F6" i="109"/>
  <c r="D28" i="76" s="1"/>
  <c r="B6" i="109"/>
  <c r="K93" i="106"/>
  <c r="K94" i="106"/>
  <c r="C77" i="114" l="1"/>
  <c r="B78" i="114" s="1"/>
  <c r="C28" i="76"/>
  <c r="I40" i="109"/>
  <c r="L40" i="109" s="1"/>
  <c r="E28" i="76" s="1"/>
  <c r="C69" i="109"/>
  <c r="B70" i="109" s="1"/>
  <c r="C70" i="109" s="1"/>
  <c r="B71" i="109" s="1"/>
  <c r="C71" i="109" s="1"/>
  <c r="B72" i="109" s="1"/>
  <c r="C72" i="109" s="1"/>
  <c r="B73" i="109" s="1"/>
  <c r="C73" i="109" s="1"/>
  <c r="B74" i="109" s="1"/>
  <c r="C74" i="109" s="1"/>
  <c r="B75" i="109" s="1"/>
  <c r="C75" i="109" s="1"/>
  <c r="B76" i="109" s="1"/>
  <c r="C76" i="109" s="1"/>
  <c r="B77" i="109" s="1"/>
  <c r="C77" i="109" s="1"/>
  <c r="B78" i="109" s="1"/>
  <c r="C78" i="109" s="1"/>
  <c r="B79" i="109" s="1"/>
  <c r="C79" i="109" s="1"/>
  <c r="B80" i="109" s="1"/>
  <c r="C80" i="109" s="1"/>
  <c r="B81" i="109" s="1"/>
  <c r="C81" i="109" s="1"/>
  <c r="B82" i="109" s="1"/>
  <c r="C82" i="109" s="1"/>
  <c r="B83" i="109" s="1"/>
  <c r="C83" i="109" s="1"/>
  <c r="B84" i="109" s="1"/>
  <c r="C84" i="109" s="1"/>
  <c r="B85" i="109" s="1"/>
  <c r="C85" i="109" s="1"/>
  <c r="B86" i="109" s="1"/>
  <c r="C86" i="109" s="1"/>
  <c r="B87" i="109" s="1"/>
  <c r="C87" i="109" s="1"/>
  <c r="B88" i="109" s="1"/>
  <c r="C88" i="109" s="1"/>
  <c r="B89" i="109" s="1"/>
  <c r="C89" i="109" s="1"/>
  <c r="B90" i="109" s="1"/>
  <c r="C90" i="109" s="1"/>
  <c r="B91" i="109" s="1"/>
  <c r="C91" i="109" s="1"/>
  <c r="K92" i="106"/>
  <c r="L42" i="109" l="1"/>
  <c r="H28" i="76" s="1"/>
  <c r="L43" i="109"/>
  <c r="I28" i="76" s="1"/>
  <c r="C78" i="114"/>
  <c r="B79" i="114" s="1"/>
  <c r="L41" i="109"/>
  <c r="G28" i="76" s="1"/>
  <c r="C67" i="105"/>
  <c r="B68" i="105" s="1"/>
  <c r="C68" i="105" s="1"/>
  <c r="B69" i="105" s="1"/>
  <c r="C69" i="105" s="1"/>
  <c r="B70" i="105" s="1"/>
  <c r="C70" i="105" s="1"/>
  <c r="B71" i="105" s="1"/>
  <c r="C71" i="105" s="1"/>
  <c r="B72" i="105" s="1"/>
  <c r="C72" i="105" s="1"/>
  <c r="B73" i="105" s="1"/>
  <c r="C73" i="105" s="1"/>
  <c r="B74" i="105" s="1"/>
  <c r="C74" i="105" s="1"/>
  <c r="B75" i="105" s="1"/>
  <c r="C75" i="105" s="1"/>
  <c r="B76" i="105" s="1"/>
  <c r="C76" i="105" s="1"/>
  <c r="B77" i="105" s="1"/>
  <c r="C77" i="105" s="1"/>
  <c r="B78" i="105" s="1"/>
  <c r="C78" i="105" s="1"/>
  <c r="B79" i="105" s="1"/>
  <c r="C79" i="105" s="1"/>
  <c r="B80" i="105" s="1"/>
  <c r="C80" i="105" s="1"/>
  <c r="B81" i="105" s="1"/>
  <c r="C81" i="105" s="1"/>
  <c r="B82" i="105" s="1"/>
  <c r="C82" i="105" s="1"/>
  <c r="B83" i="105" s="1"/>
  <c r="C83" i="105" s="1"/>
  <c r="B84" i="105" s="1"/>
  <c r="C84" i="105" s="1"/>
  <c r="B85" i="105" s="1"/>
  <c r="C85" i="105" s="1"/>
  <c r="B86" i="105" s="1"/>
  <c r="C86" i="105" s="1"/>
  <c r="B87" i="105" s="1"/>
  <c r="C87" i="105" s="1"/>
  <c r="B88" i="105" s="1"/>
  <c r="C88" i="105" s="1"/>
  <c r="B89" i="105" s="1"/>
  <c r="C89" i="105" s="1"/>
  <c r="B90" i="105" s="1"/>
  <c r="C90" i="105" s="1"/>
  <c r="C78" i="106"/>
  <c r="B79" i="106" s="1"/>
  <c r="C79" i="106" s="1"/>
  <c r="B80" i="106" s="1"/>
  <c r="C80" i="106" s="1"/>
  <c r="B81" i="106" s="1"/>
  <c r="C81" i="106" s="1"/>
  <c r="B82" i="106" s="1"/>
  <c r="C82" i="106" s="1"/>
  <c r="B83" i="106" s="1"/>
  <c r="C83" i="106" s="1"/>
  <c r="B84" i="106" s="1"/>
  <c r="C84" i="106" s="1"/>
  <c r="B85" i="106" s="1"/>
  <c r="C85" i="106" s="1"/>
  <c r="B86" i="106" s="1"/>
  <c r="C86" i="106" s="1"/>
  <c r="B87" i="106" s="1"/>
  <c r="C87" i="106" s="1"/>
  <c r="B88" i="106" s="1"/>
  <c r="C88" i="106" s="1"/>
  <c r="B89" i="106" s="1"/>
  <c r="C89" i="106" s="1"/>
  <c r="B90" i="106" s="1"/>
  <c r="C90" i="106" s="1"/>
  <c r="B91" i="106" s="1"/>
  <c r="C91" i="106" s="1"/>
  <c r="B92" i="106" s="1"/>
  <c r="C92" i="106" s="1"/>
  <c r="B93" i="106" s="1"/>
  <c r="C93" i="106" s="1"/>
  <c r="B94" i="106" s="1"/>
  <c r="C94" i="106" s="1"/>
  <c r="B95" i="106" s="1"/>
  <c r="C95" i="106" s="1"/>
  <c r="B96" i="106" s="1"/>
  <c r="C96" i="106" s="1"/>
  <c r="B97" i="106" s="1"/>
  <c r="C97" i="106" s="1"/>
  <c r="B98" i="106" s="1"/>
  <c r="C98" i="106" s="1"/>
  <c r="B99" i="106" s="1"/>
  <c r="C99" i="106" s="1"/>
  <c r="B100" i="106" s="1"/>
  <c r="C100" i="106" s="1"/>
  <c r="B101" i="106" s="1"/>
  <c r="C101" i="106" s="1"/>
  <c r="C68" i="108"/>
  <c r="B69" i="108" s="1"/>
  <c r="C69" i="108" s="1"/>
  <c r="B70" i="108" s="1"/>
  <c r="C70" i="108" s="1"/>
  <c r="B71" i="108" s="1"/>
  <c r="C71" i="108" s="1"/>
  <c r="B72" i="108" s="1"/>
  <c r="C72" i="108" s="1"/>
  <c r="B73" i="108" s="1"/>
  <c r="C73" i="108" s="1"/>
  <c r="B74" i="108" s="1"/>
  <c r="C74" i="108" s="1"/>
  <c r="B75" i="108" s="1"/>
  <c r="C75" i="108" s="1"/>
  <c r="B76" i="108" s="1"/>
  <c r="C76" i="108" s="1"/>
  <c r="B77" i="108" s="1"/>
  <c r="C77" i="108" s="1"/>
  <c r="B78" i="108" s="1"/>
  <c r="C78" i="108" s="1"/>
  <c r="B79" i="108" s="1"/>
  <c r="C79" i="108" s="1"/>
  <c r="B80" i="108" s="1"/>
  <c r="C80" i="108" s="1"/>
  <c r="B81" i="108" s="1"/>
  <c r="C81" i="108" s="1"/>
  <c r="B82" i="108" s="1"/>
  <c r="C82" i="108" s="1"/>
  <c r="B83" i="108" s="1"/>
  <c r="C83" i="108" s="1"/>
  <c r="B84" i="108" s="1"/>
  <c r="C84" i="108" s="1"/>
  <c r="B85" i="108" s="1"/>
  <c r="C85" i="108" s="1"/>
  <c r="B86" i="108" s="1"/>
  <c r="C86" i="108" s="1"/>
  <c r="B87" i="108" s="1"/>
  <c r="C87" i="108" s="1"/>
  <c r="B88" i="108" s="1"/>
  <c r="C88" i="108" s="1"/>
  <c r="B89" i="108" s="1"/>
  <c r="C89" i="108" s="1"/>
  <c r="B90" i="108" s="1"/>
  <c r="C90" i="108" s="1"/>
  <c r="B91" i="108" s="1"/>
  <c r="C91" i="108" s="1"/>
  <c r="J28" i="76" l="1"/>
  <c r="C79" i="114"/>
  <c r="B80" i="114" s="1"/>
  <c r="C80" i="114" s="1"/>
  <c r="B81" i="114" s="1"/>
  <c r="C81" i="114" s="1"/>
  <c r="B82" i="114" s="1"/>
  <c r="C82" i="114" s="1"/>
  <c r="B83" i="114" s="1"/>
  <c r="C83" i="114" s="1"/>
  <c r="B84" i="114" s="1"/>
  <c r="C84" i="114" s="1"/>
  <c r="B85" i="114" s="1"/>
  <c r="C85" i="114" s="1"/>
  <c r="B86" i="114" s="1"/>
  <c r="C86" i="114" s="1"/>
  <c r="B87" i="114" s="1"/>
  <c r="C87" i="114" s="1"/>
  <c r="B88" i="114" s="1"/>
  <c r="C88" i="114" s="1"/>
  <c r="B89" i="114" s="1"/>
  <c r="C89" i="114" s="1"/>
  <c r="B90" i="114" s="1"/>
  <c r="C90" i="114" s="1"/>
  <c r="B91" i="114" s="1"/>
  <c r="B15" i="41"/>
  <c r="J38" i="108"/>
  <c r="K156" i="108"/>
  <c r="K155" i="108"/>
  <c r="K154" i="108"/>
  <c r="K153" i="108"/>
  <c r="K152" i="108"/>
  <c r="K151" i="108"/>
  <c r="K150" i="108"/>
  <c r="K149" i="108"/>
  <c r="K148" i="108"/>
  <c r="K147" i="108"/>
  <c r="K146" i="108"/>
  <c r="K145" i="108"/>
  <c r="K144" i="108"/>
  <c r="K143" i="108"/>
  <c r="K142" i="108"/>
  <c r="K141" i="108"/>
  <c r="K140" i="108"/>
  <c r="K139" i="108"/>
  <c r="K138" i="108"/>
  <c r="K137" i="108"/>
  <c r="K136" i="108"/>
  <c r="K135" i="108"/>
  <c r="K134" i="108"/>
  <c r="K133" i="108"/>
  <c r="K132" i="108"/>
  <c r="K131" i="108"/>
  <c r="K130" i="108"/>
  <c r="K129" i="108"/>
  <c r="K128" i="108"/>
  <c r="K127" i="108"/>
  <c r="K126" i="108"/>
  <c r="K125" i="108"/>
  <c r="K124" i="108"/>
  <c r="K123" i="108"/>
  <c r="K122" i="108"/>
  <c r="K121" i="108"/>
  <c r="K120" i="108"/>
  <c r="K119" i="108"/>
  <c r="K118" i="108"/>
  <c r="K117" i="108"/>
  <c r="K116" i="108"/>
  <c r="K115" i="108"/>
  <c r="K114" i="108"/>
  <c r="K113" i="108"/>
  <c r="K112" i="108"/>
  <c r="K111" i="108"/>
  <c r="K110" i="108"/>
  <c r="K109" i="108"/>
  <c r="K108" i="108"/>
  <c r="K107" i="108"/>
  <c r="K106" i="108"/>
  <c r="K105" i="108"/>
  <c r="K104" i="108"/>
  <c r="K103" i="108"/>
  <c r="K102" i="108"/>
  <c r="K101" i="108"/>
  <c r="K100" i="108"/>
  <c r="K99" i="108"/>
  <c r="K98" i="108"/>
  <c r="K97" i="108"/>
  <c r="K96" i="108"/>
  <c r="K95" i="108"/>
  <c r="K94" i="108"/>
  <c r="K93" i="108"/>
  <c r="K92" i="108"/>
  <c r="K91" i="108"/>
  <c r="K90" i="108"/>
  <c r="K89" i="108"/>
  <c r="K88" i="108"/>
  <c r="K87" i="108"/>
  <c r="K86" i="108"/>
  <c r="K85" i="108"/>
  <c r="K84" i="108"/>
  <c r="K83" i="108"/>
  <c r="K82" i="108"/>
  <c r="K81" i="108"/>
  <c r="K80" i="108"/>
  <c r="K79" i="108"/>
  <c r="K78" i="108"/>
  <c r="K77" i="108"/>
  <c r="K76" i="108"/>
  <c r="K75" i="108"/>
  <c r="K74" i="108"/>
  <c r="K73" i="108"/>
  <c r="K72" i="108"/>
  <c r="K71" i="108"/>
  <c r="K70" i="108"/>
  <c r="K69" i="108"/>
  <c r="K68" i="108"/>
  <c r="K67" i="108"/>
  <c r="K66" i="108"/>
  <c r="B66" i="108"/>
  <c r="K65" i="108"/>
  <c r="K64" i="108"/>
  <c r="H61" i="108"/>
  <c r="H60" i="108"/>
  <c r="H59" i="108"/>
  <c r="H58" i="108"/>
  <c r="H57" i="108"/>
  <c r="H56" i="108"/>
  <c r="H55" i="108"/>
  <c r="H54" i="108"/>
  <c r="H53" i="108"/>
  <c r="H52" i="108"/>
  <c r="H51" i="108"/>
  <c r="H50" i="108"/>
  <c r="H49" i="108"/>
  <c r="H48" i="108"/>
  <c r="H47" i="108"/>
  <c r="H46" i="108"/>
  <c r="H45" i="108"/>
  <c r="H44" i="108"/>
  <c r="H43" i="108"/>
  <c r="H42" i="108"/>
  <c r="H41" i="108"/>
  <c r="G40" i="108"/>
  <c r="F40" i="108"/>
  <c r="E40" i="108"/>
  <c r="D40" i="108"/>
  <c r="C40" i="108"/>
  <c r="H39" i="108"/>
  <c r="F15" i="41" s="1"/>
  <c r="D15" i="41"/>
  <c r="K43" i="114" l="1"/>
  <c r="I26" i="76" s="1"/>
  <c r="K41" i="114"/>
  <c r="G26" i="76" s="1"/>
  <c r="K43" i="108"/>
  <c r="I15" i="41" s="1"/>
  <c r="K41" i="108"/>
  <c r="G15" i="41" s="1"/>
  <c r="C91" i="114"/>
  <c r="K42" i="114"/>
  <c r="H26" i="76" s="1"/>
  <c r="J26" i="76" s="1"/>
  <c r="C15" i="41"/>
  <c r="H40" i="108"/>
  <c r="K40" i="108" s="1"/>
  <c r="E15" i="41" s="1"/>
  <c r="K42" i="108"/>
  <c r="H15" i="41" s="1"/>
  <c r="B29" i="76"/>
  <c r="K91" i="106"/>
  <c r="K90" i="106"/>
  <c r="K89" i="106"/>
  <c r="K88" i="106"/>
  <c r="K87" i="106"/>
  <c r="K86" i="106"/>
  <c r="K85" i="106"/>
  <c r="K84" i="106"/>
  <c r="K83" i="106"/>
  <c r="K82" i="106"/>
  <c r="K81" i="106"/>
  <c r="K80" i="106"/>
  <c r="K79" i="106"/>
  <c r="K78" i="106"/>
  <c r="K77" i="106"/>
  <c r="K76" i="106"/>
  <c r="B76" i="106"/>
  <c r="K75" i="106"/>
  <c r="K74" i="106"/>
  <c r="H61" i="106"/>
  <c r="H60" i="106"/>
  <c r="H59" i="106"/>
  <c r="H58" i="106"/>
  <c r="H57" i="106"/>
  <c r="H56" i="106"/>
  <c r="H55" i="106"/>
  <c r="H54" i="106"/>
  <c r="H53" i="106"/>
  <c r="H52" i="106"/>
  <c r="H51" i="106"/>
  <c r="H50" i="106"/>
  <c r="H49" i="106"/>
  <c r="H48" i="106"/>
  <c r="S47" i="106"/>
  <c r="Q47" i="106"/>
  <c r="O47" i="106"/>
  <c r="M47" i="106"/>
  <c r="K47" i="106"/>
  <c r="H47" i="106"/>
  <c r="H46" i="106"/>
  <c r="H45" i="106"/>
  <c r="H44" i="106"/>
  <c r="H43" i="106"/>
  <c r="H42" i="106"/>
  <c r="H41" i="106"/>
  <c r="G40" i="106"/>
  <c r="F40" i="106"/>
  <c r="E40" i="106"/>
  <c r="D40" i="106"/>
  <c r="C40" i="106"/>
  <c r="H39" i="106"/>
  <c r="F29" i="76" s="1"/>
  <c r="J38" i="106"/>
  <c r="F6" i="106"/>
  <c r="D29" i="76" s="1"/>
  <c r="B6" i="106"/>
  <c r="J15" i="41" l="1"/>
  <c r="K43" i="106"/>
  <c r="I29" i="76" s="1"/>
  <c r="C29" i="76"/>
  <c r="H40" i="106"/>
  <c r="K40" i="106" s="1"/>
  <c r="E29" i="76" s="1"/>
  <c r="K41" i="106"/>
  <c r="G29" i="76" s="1"/>
  <c r="K42" i="106"/>
  <c r="H29" i="76" s="1"/>
  <c r="J37" i="105"/>
  <c r="J38" i="104"/>
  <c r="B21" i="61"/>
  <c r="K84" i="105"/>
  <c r="K83" i="105"/>
  <c r="K82" i="105"/>
  <c r="K81" i="105"/>
  <c r="K80" i="105"/>
  <c r="K79" i="105"/>
  <c r="K78" i="105"/>
  <c r="K77" i="105"/>
  <c r="K76" i="105"/>
  <c r="K75" i="105"/>
  <c r="K74" i="105"/>
  <c r="K73" i="105"/>
  <c r="K72" i="105"/>
  <c r="K71" i="105"/>
  <c r="K70" i="105"/>
  <c r="K69" i="105"/>
  <c r="K68" i="105"/>
  <c r="K67" i="105"/>
  <c r="K66" i="105"/>
  <c r="K65" i="105"/>
  <c r="B65" i="105"/>
  <c r="K64" i="105"/>
  <c r="K63" i="105"/>
  <c r="H60" i="105"/>
  <c r="H59" i="105"/>
  <c r="H58" i="105"/>
  <c r="H57" i="105"/>
  <c r="H56" i="105"/>
  <c r="H55" i="105"/>
  <c r="H54" i="105"/>
  <c r="H53" i="105"/>
  <c r="H52" i="105"/>
  <c r="H51" i="105"/>
  <c r="H50" i="105"/>
  <c r="H49" i="105"/>
  <c r="H48" i="105"/>
  <c r="H47" i="105"/>
  <c r="H46" i="105"/>
  <c r="H45" i="105"/>
  <c r="K42" i="105" s="1"/>
  <c r="I21" i="61" s="1"/>
  <c r="H44" i="105"/>
  <c r="H43" i="105"/>
  <c r="H42" i="105"/>
  <c r="H41" i="105"/>
  <c r="H40" i="105"/>
  <c r="G39" i="105"/>
  <c r="F39" i="105"/>
  <c r="E39" i="105"/>
  <c r="D39" i="105"/>
  <c r="C39" i="105"/>
  <c r="H38" i="105"/>
  <c r="F21" i="61" s="1"/>
  <c r="D21" i="61"/>
  <c r="K91" i="104"/>
  <c r="J29" i="76" l="1"/>
  <c r="K41" i="105"/>
  <c r="H21" i="61" s="1"/>
  <c r="C21" i="61"/>
  <c r="H39" i="105"/>
  <c r="K39" i="105" s="1"/>
  <c r="E21" i="61" s="1"/>
  <c r="K40" i="105"/>
  <c r="G21" i="61" s="1"/>
  <c r="B30" i="76"/>
  <c r="K90" i="104"/>
  <c r="K89" i="104"/>
  <c r="K88" i="104"/>
  <c r="K87" i="104"/>
  <c r="K86" i="104"/>
  <c r="K85" i="104"/>
  <c r="K84" i="104"/>
  <c r="K83" i="104"/>
  <c r="K82" i="104"/>
  <c r="K81" i="104"/>
  <c r="K80" i="104"/>
  <c r="K79" i="104"/>
  <c r="K78" i="104"/>
  <c r="K77" i="104"/>
  <c r="K76" i="104"/>
  <c r="B76" i="104"/>
  <c r="K75" i="104"/>
  <c r="K74" i="104"/>
  <c r="H61" i="104"/>
  <c r="H60" i="104"/>
  <c r="H59" i="104"/>
  <c r="H58" i="104"/>
  <c r="H57" i="104"/>
  <c r="H56" i="104"/>
  <c r="H55" i="104"/>
  <c r="H54" i="104"/>
  <c r="H53" i="104"/>
  <c r="H52" i="104"/>
  <c r="H51" i="104"/>
  <c r="H50" i="104"/>
  <c r="H49" i="104"/>
  <c r="H48" i="104"/>
  <c r="S47" i="104"/>
  <c r="Q47" i="104"/>
  <c r="O47" i="104"/>
  <c r="M47" i="104"/>
  <c r="K47" i="104"/>
  <c r="H47" i="104"/>
  <c r="H46" i="104"/>
  <c r="H45" i="104"/>
  <c r="H44" i="104"/>
  <c r="H43" i="104"/>
  <c r="H42" i="104"/>
  <c r="H41" i="104"/>
  <c r="G40" i="104"/>
  <c r="F40" i="104"/>
  <c r="E40" i="104"/>
  <c r="D40" i="104"/>
  <c r="C40" i="104"/>
  <c r="H39" i="104"/>
  <c r="F30" i="76" s="1"/>
  <c r="F6" i="104"/>
  <c r="D30" i="76" s="1"/>
  <c r="B6" i="104"/>
  <c r="K42" i="104" l="1"/>
  <c r="H30" i="76" s="1"/>
  <c r="J21" i="61"/>
  <c r="K43" i="104"/>
  <c r="I30" i="76" s="1"/>
  <c r="C30" i="76"/>
  <c r="H40" i="104"/>
  <c r="K40" i="104" s="1"/>
  <c r="E30" i="76" s="1"/>
  <c r="K41" i="104"/>
  <c r="G30" i="76" s="1"/>
  <c r="K90" i="102"/>
  <c r="K84" i="103"/>
  <c r="K81" i="103"/>
  <c r="K82" i="103"/>
  <c r="K83" i="103"/>
  <c r="J30" i="76" l="1"/>
  <c r="B22" i="61"/>
  <c r="B31" i="76"/>
  <c r="K80" i="103"/>
  <c r="K79" i="103"/>
  <c r="K78" i="103"/>
  <c r="K77" i="103"/>
  <c r="K76" i="103"/>
  <c r="K75" i="103"/>
  <c r="K74" i="103"/>
  <c r="K73" i="103"/>
  <c r="K72" i="103"/>
  <c r="K71" i="103"/>
  <c r="K70" i="103"/>
  <c r="K69" i="103"/>
  <c r="K68" i="103"/>
  <c r="K67" i="103"/>
  <c r="K66" i="103"/>
  <c r="K65" i="103"/>
  <c r="B65" i="103"/>
  <c r="K64" i="103"/>
  <c r="K63" i="103"/>
  <c r="H60" i="103"/>
  <c r="H59" i="103"/>
  <c r="H58" i="103"/>
  <c r="H57" i="103"/>
  <c r="H56" i="103"/>
  <c r="H55" i="103"/>
  <c r="H54" i="103"/>
  <c r="H53" i="103"/>
  <c r="H52" i="103"/>
  <c r="H51" i="103"/>
  <c r="H50" i="103"/>
  <c r="H49" i="103"/>
  <c r="H48" i="103"/>
  <c r="H47" i="103"/>
  <c r="H46" i="103"/>
  <c r="H45" i="103"/>
  <c r="H44" i="103"/>
  <c r="H43" i="103"/>
  <c r="H42" i="103"/>
  <c r="H41" i="103"/>
  <c r="H40" i="103"/>
  <c r="G39" i="103"/>
  <c r="F39" i="103"/>
  <c r="E39" i="103"/>
  <c r="D39" i="103"/>
  <c r="C39" i="103"/>
  <c r="H38" i="103"/>
  <c r="F22" i="61" s="1"/>
  <c r="D22" i="61"/>
  <c r="C22" i="61"/>
  <c r="K89" i="102"/>
  <c r="K88" i="102"/>
  <c r="K87" i="102"/>
  <c r="K86" i="102"/>
  <c r="K85" i="102"/>
  <c r="K84" i="102"/>
  <c r="K83" i="102"/>
  <c r="K82" i="102"/>
  <c r="K81" i="102"/>
  <c r="K80" i="102"/>
  <c r="K79" i="102"/>
  <c r="K78" i="102"/>
  <c r="K77" i="102"/>
  <c r="K76" i="102"/>
  <c r="B76" i="102"/>
  <c r="K75" i="102"/>
  <c r="K74" i="102"/>
  <c r="H61" i="102"/>
  <c r="H60" i="102"/>
  <c r="H59" i="102"/>
  <c r="H58" i="102"/>
  <c r="H57" i="102"/>
  <c r="H56" i="102"/>
  <c r="H55" i="102"/>
  <c r="H54" i="102"/>
  <c r="H53" i="102"/>
  <c r="H52" i="102"/>
  <c r="H51" i="102"/>
  <c r="H50" i="102"/>
  <c r="H49" i="102"/>
  <c r="H48" i="102"/>
  <c r="S47" i="102"/>
  <c r="Q47" i="102"/>
  <c r="O47" i="102"/>
  <c r="M47" i="102"/>
  <c r="K47" i="102"/>
  <c r="H47" i="102"/>
  <c r="H46" i="102"/>
  <c r="H45" i="102"/>
  <c r="H44" i="102"/>
  <c r="H43" i="102"/>
  <c r="H42" i="102"/>
  <c r="H41" i="102"/>
  <c r="G40" i="102"/>
  <c r="F40" i="102"/>
  <c r="E40" i="102"/>
  <c r="D40" i="102"/>
  <c r="C40" i="102"/>
  <c r="H39" i="102"/>
  <c r="F31" i="76" s="1"/>
  <c r="F6" i="102"/>
  <c r="D31" i="76" s="1"/>
  <c r="B6" i="102"/>
  <c r="K41" i="102" l="1"/>
  <c r="G31" i="76" s="1"/>
  <c r="K42" i="103"/>
  <c r="I22" i="61" s="1"/>
  <c r="K40" i="103"/>
  <c r="G22" i="61" s="1"/>
  <c r="K41" i="103"/>
  <c r="H22" i="61" s="1"/>
  <c r="H39" i="103"/>
  <c r="K39" i="103" s="1"/>
  <c r="E22" i="61" s="1"/>
  <c r="K42" i="102"/>
  <c r="H31" i="76" s="1"/>
  <c r="C31" i="76"/>
  <c r="K43" i="102"/>
  <c r="I31" i="76" s="1"/>
  <c r="H40" i="102"/>
  <c r="K40" i="102" s="1"/>
  <c r="E31" i="76" s="1"/>
  <c r="K80" i="101"/>
  <c r="J22" i="61" l="1"/>
  <c r="J31" i="76"/>
  <c r="B32" i="76"/>
  <c r="K79" i="101"/>
  <c r="K78" i="101"/>
  <c r="K77" i="101"/>
  <c r="K76" i="101"/>
  <c r="K75" i="101"/>
  <c r="K74" i="101"/>
  <c r="K73" i="101"/>
  <c r="K72" i="101"/>
  <c r="K71" i="101"/>
  <c r="K70" i="101"/>
  <c r="K69" i="101"/>
  <c r="K68" i="101"/>
  <c r="K67" i="101"/>
  <c r="B67" i="101"/>
  <c r="K66" i="101"/>
  <c r="K65" i="101"/>
  <c r="H61" i="101"/>
  <c r="H60" i="101"/>
  <c r="H59" i="101"/>
  <c r="H58" i="101"/>
  <c r="H57" i="101"/>
  <c r="H56" i="101"/>
  <c r="H55" i="101"/>
  <c r="H54" i="101"/>
  <c r="H53" i="101"/>
  <c r="H52" i="101"/>
  <c r="H51" i="101"/>
  <c r="H50" i="101"/>
  <c r="H49" i="101"/>
  <c r="H48" i="101"/>
  <c r="S47" i="101"/>
  <c r="Q47" i="101"/>
  <c r="O47" i="101"/>
  <c r="M47" i="101"/>
  <c r="K47" i="101"/>
  <c r="H47" i="101"/>
  <c r="H46" i="101"/>
  <c r="H45" i="101"/>
  <c r="H44" i="101"/>
  <c r="H43" i="101"/>
  <c r="H42" i="101"/>
  <c r="H41" i="101"/>
  <c r="G40" i="101"/>
  <c r="F40" i="101"/>
  <c r="E40" i="101"/>
  <c r="D40" i="101"/>
  <c r="C40" i="101"/>
  <c r="H39" i="101"/>
  <c r="F32" i="76" s="1"/>
  <c r="F6" i="101"/>
  <c r="D32" i="76" s="1"/>
  <c r="B6" i="101"/>
  <c r="K41" i="101" s="1"/>
  <c r="G32" i="76" s="1"/>
  <c r="D16" i="81"/>
  <c r="K43" i="101" l="1"/>
  <c r="I32" i="76" s="1"/>
  <c r="K42" i="101"/>
  <c r="H32" i="76" s="1"/>
  <c r="C32" i="76"/>
  <c r="H40" i="101"/>
  <c r="K40" i="101" s="1"/>
  <c r="E32" i="76" s="1"/>
  <c r="D12" i="81"/>
  <c r="B23" i="61"/>
  <c r="K80" i="100"/>
  <c r="K79" i="100"/>
  <c r="K78" i="100"/>
  <c r="K77" i="100"/>
  <c r="K76" i="100"/>
  <c r="K75" i="100"/>
  <c r="K74" i="100"/>
  <c r="K73" i="100"/>
  <c r="K72" i="100"/>
  <c r="K71" i="100"/>
  <c r="K70" i="100"/>
  <c r="K69" i="100"/>
  <c r="K68" i="100"/>
  <c r="K67" i="100"/>
  <c r="K66" i="100"/>
  <c r="K65" i="100"/>
  <c r="B65" i="100"/>
  <c r="K64" i="100"/>
  <c r="K63" i="100"/>
  <c r="H60" i="100"/>
  <c r="H59" i="100"/>
  <c r="H58" i="100"/>
  <c r="H57" i="100"/>
  <c r="H56" i="100"/>
  <c r="H55" i="100"/>
  <c r="H54" i="100"/>
  <c r="H53" i="100"/>
  <c r="H52" i="100"/>
  <c r="H51" i="100"/>
  <c r="H50" i="100"/>
  <c r="H49" i="100"/>
  <c r="H48" i="100"/>
  <c r="H47" i="100"/>
  <c r="H46" i="100"/>
  <c r="H45" i="100"/>
  <c r="H44" i="100"/>
  <c r="H43" i="100"/>
  <c r="H42" i="100"/>
  <c r="H41" i="100"/>
  <c r="H40" i="100"/>
  <c r="G39" i="100"/>
  <c r="F39" i="100"/>
  <c r="E39" i="100"/>
  <c r="D39" i="100"/>
  <c r="C39" i="100"/>
  <c r="H38" i="100"/>
  <c r="F23" i="61" s="1"/>
  <c r="D23" i="61"/>
  <c r="K153" i="98"/>
  <c r="K154" i="98"/>
  <c r="K155" i="98"/>
  <c r="K91" i="99"/>
  <c r="B33" i="76"/>
  <c r="C16" i="41"/>
  <c r="B16" i="41"/>
  <c r="K81" i="98"/>
  <c r="K82" i="98"/>
  <c r="K83" i="98"/>
  <c r="K84" i="98"/>
  <c r="K85" i="98"/>
  <c r="K86" i="98"/>
  <c r="K87" i="98"/>
  <c r="K88" i="98"/>
  <c r="K89" i="98"/>
  <c r="K90" i="98"/>
  <c r="K91" i="98"/>
  <c r="K92" i="98"/>
  <c r="K93" i="98"/>
  <c r="K94" i="98"/>
  <c r="K95" i="98"/>
  <c r="K96" i="98"/>
  <c r="K97" i="98"/>
  <c r="K98" i="98"/>
  <c r="K99" i="98"/>
  <c r="K100" i="98"/>
  <c r="K101" i="98"/>
  <c r="K102" i="98"/>
  <c r="K103" i="98"/>
  <c r="K104" i="98"/>
  <c r="K105" i="98"/>
  <c r="K106" i="98"/>
  <c r="K107" i="98"/>
  <c r="K108" i="98"/>
  <c r="K109" i="98"/>
  <c r="K110" i="98"/>
  <c r="K111" i="98"/>
  <c r="K112" i="98"/>
  <c r="K113" i="98"/>
  <c r="K114" i="98"/>
  <c r="K115" i="98"/>
  <c r="K116" i="98"/>
  <c r="K117" i="98"/>
  <c r="K118" i="98"/>
  <c r="K119" i="98"/>
  <c r="K120" i="98"/>
  <c r="K121" i="98"/>
  <c r="K122" i="98"/>
  <c r="K123" i="98"/>
  <c r="K124" i="98"/>
  <c r="K125" i="98"/>
  <c r="K126" i="98"/>
  <c r="K127" i="98"/>
  <c r="K128" i="98"/>
  <c r="K129" i="98"/>
  <c r="K130" i="98"/>
  <c r="K131" i="98"/>
  <c r="K132" i="98"/>
  <c r="K133" i="98"/>
  <c r="K134" i="98"/>
  <c r="K135" i="98"/>
  <c r="K136" i="98"/>
  <c r="K137" i="98"/>
  <c r="K138" i="98"/>
  <c r="K139" i="98"/>
  <c r="K140" i="98"/>
  <c r="K141" i="98"/>
  <c r="K142" i="98"/>
  <c r="K143" i="98"/>
  <c r="K144" i="98"/>
  <c r="K145" i="98"/>
  <c r="K146" i="98"/>
  <c r="K147" i="98"/>
  <c r="K148" i="98"/>
  <c r="K149" i="98"/>
  <c r="K150" i="98"/>
  <c r="K151" i="98"/>
  <c r="K152" i="98"/>
  <c r="K80" i="98"/>
  <c r="K79" i="98"/>
  <c r="K78" i="98"/>
  <c r="K77" i="98"/>
  <c r="K76" i="98"/>
  <c r="K75" i="98"/>
  <c r="K74" i="98"/>
  <c r="K73" i="98"/>
  <c r="K72" i="98"/>
  <c r="K71" i="98"/>
  <c r="K70" i="98"/>
  <c r="K69" i="98"/>
  <c r="K68" i="98"/>
  <c r="K67" i="98"/>
  <c r="K66" i="98"/>
  <c r="K65" i="98"/>
  <c r="B65" i="98"/>
  <c r="K64" i="98"/>
  <c r="K63" i="98"/>
  <c r="H60" i="98"/>
  <c r="H59" i="98"/>
  <c r="H58" i="98"/>
  <c r="H57" i="98"/>
  <c r="H56" i="98"/>
  <c r="H55" i="98"/>
  <c r="H54" i="98"/>
  <c r="H53" i="98"/>
  <c r="H52" i="98"/>
  <c r="H51" i="98"/>
  <c r="H50" i="98"/>
  <c r="H49" i="98"/>
  <c r="H48" i="98"/>
  <c r="H47" i="98"/>
  <c r="H46" i="98"/>
  <c r="H45" i="98"/>
  <c r="H44" i="98"/>
  <c r="H43" i="98"/>
  <c r="H42" i="98"/>
  <c r="H41" i="98"/>
  <c r="H40" i="98"/>
  <c r="G39" i="98"/>
  <c r="F39" i="98"/>
  <c r="E39" i="98"/>
  <c r="D39" i="98"/>
  <c r="C39" i="98"/>
  <c r="H38" i="98"/>
  <c r="F16" i="41" s="1"/>
  <c r="D16" i="41"/>
  <c r="K90" i="99"/>
  <c r="K89" i="99"/>
  <c r="K88" i="99"/>
  <c r="K87" i="99"/>
  <c r="K86" i="99"/>
  <c r="K85" i="99"/>
  <c r="K84" i="99"/>
  <c r="K83" i="99"/>
  <c r="K82" i="99"/>
  <c r="K81" i="99"/>
  <c r="K80" i="99"/>
  <c r="K79" i="99"/>
  <c r="B79" i="99"/>
  <c r="K78" i="99"/>
  <c r="K77" i="99"/>
  <c r="H61" i="99"/>
  <c r="H60" i="99"/>
  <c r="H59" i="99"/>
  <c r="H58" i="99"/>
  <c r="H57" i="99"/>
  <c r="H56" i="99"/>
  <c r="H55" i="99"/>
  <c r="H54" i="99"/>
  <c r="H53" i="99"/>
  <c r="H52" i="99"/>
  <c r="H51" i="99"/>
  <c r="H50" i="99"/>
  <c r="H49" i="99"/>
  <c r="H48" i="99"/>
  <c r="S47" i="99"/>
  <c r="Q47" i="99"/>
  <c r="O47" i="99"/>
  <c r="M47" i="99"/>
  <c r="K47" i="99"/>
  <c r="H47" i="99"/>
  <c r="H46" i="99"/>
  <c r="H45" i="99"/>
  <c r="H44" i="99"/>
  <c r="H43" i="99"/>
  <c r="H42" i="99"/>
  <c r="H41" i="99"/>
  <c r="G40" i="99"/>
  <c r="F40" i="99"/>
  <c r="E40" i="99"/>
  <c r="D40" i="99"/>
  <c r="C40" i="99"/>
  <c r="H39" i="99"/>
  <c r="F33" i="76" s="1"/>
  <c r="F6" i="99"/>
  <c r="D33" i="76" s="1"/>
  <c r="B6" i="99"/>
  <c r="K42" i="100" l="1"/>
  <c r="I23" i="61" s="1"/>
  <c r="J32" i="76"/>
  <c r="K41" i="98"/>
  <c r="H16" i="41" s="1"/>
  <c r="K43" i="99"/>
  <c r="I33" i="76" s="1"/>
  <c r="K42" i="98"/>
  <c r="I16" i="41" s="1"/>
  <c r="H39" i="100"/>
  <c r="K39" i="100" s="1"/>
  <c r="E23" i="61" s="1"/>
  <c r="C23" i="61"/>
  <c r="K41" i="100"/>
  <c r="H23" i="61" s="1"/>
  <c r="K40" i="100"/>
  <c r="G23" i="61" s="1"/>
  <c r="C33" i="76"/>
  <c r="K41" i="99"/>
  <c r="G33" i="76" s="1"/>
  <c r="K42" i="99"/>
  <c r="H33" i="76" s="1"/>
  <c r="H39" i="98"/>
  <c r="K39" i="98" s="1"/>
  <c r="E16" i="41" s="1"/>
  <c r="K40" i="98"/>
  <c r="G16" i="41" s="1"/>
  <c r="H40" i="99"/>
  <c r="K40" i="99" s="1"/>
  <c r="E33" i="76" s="1"/>
  <c r="I9" i="96"/>
  <c r="I8" i="96"/>
  <c r="I10" i="96"/>
  <c r="I11" i="96"/>
  <c r="I12" i="96"/>
  <c r="I13" i="96"/>
  <c r="I14" i="96"/>
  <c r="I15" i="96"/>
  <c r="I16" i="96"/>
  <c r="I17" i="96"/>
  <c r="I22" i="96"/>
  <c r="I23" i="96"/>
  <c r="I18" i="96"/>
  <c r="I19" i="96"/>
  <c r="I32" i="96" s="1"/>
  <c r="I21" i="96"/>
  <c r="I24" i="96"/>
  <c r="I25" i="96"/>
  <c r="I26" i="96"/>
  <c r="I3" i="96"/>
  <c r="I4" i="96"/>
  <c r="I6" i="96"/>
  <c r="I7" i="96"/>
  <c r="I5" i="96"/>
  <c r="I2" i="96"/>
  <c r="K77" i="97"/>
  <c r="K79" i="95"/>
  <c r="J16" i="41" l="1"/>
  <c r="I30" i="96"/>
  <c r="I31" i="96"/>
  <c r="J23" i="61"/>
  <c r="J33" i="76"/>
  <c r="K75" i="97"/>
  <c r="K76" i="97"/>
  <c r="K74" i="97"/>
  <c r="I33" i="96" l="1"/>
  <c r="B34" i="76"/>
  <c r="K63" i="95"/>
  <c r="K64" i="95"/>
  <c r="K65" i="95"/>
  <c r="K66" i="95"/>
  <c r="K67" i="95"/>
  <c r="K68" i="95"/>
  <c r="K69" i="95"/>
  <c r="K70" i="95"/>
  <c r="K71" i="95"/>
  <c r="K72" i="95"/>
  <c r="K73" i="95"/>
  <c r="K74" i="95"/>
  <c r="K75" i="95"/>
  <c r="K76" i="95"/>
  <c r="K77" i="95"/>
  <c r="K78" i="95"/>
  <c r="K62" i="95"/>
  <c r="K65" i="97"/>
  <c r="K66" i="97"/>
  <c r="K67" i="97"/>
  <c r="K68" i="97"/>
  <c r="K69" i="97"/>
  <c r="K70" i="97"/>
  <c r="K71" i="97"/>
  <c r="K72" i="97"/>
  <c r="K73" i="97"/>
  <c r="K64" i="97"/>
  <c r="S47" i="97"/>
  <c r="Q47" i="97"/>
  <c r="O47" i="97"/>
  <c r="M47" i="97"/>
  <c r="K47" i="97"/>
  <c r="B66" i="97"/>
  <c r="H61" i="97"/>
  <c r="H60" i="97"/>
  <c r="H59" i="97"/>
  <c r="H58" i="97"/>
  <c r="H57" i="97"/>
  <c r="H56" i="97"/>
  <c r="H55" i="97"/>
  <c r="H54" i="97"/>
  <c r="H53" i="97"/>
  <c r="H52" i="97"/>
  <c r="H51" i="97"/>
  <c r="H50" i="97"/>
  <c r="H49" i="97"/>
  <c r="H48" i="97"/>
  <c r="H47" i="97"/>
  <c r="H46" i="97"/>
  <c r="H45" i="97"/>
  <c r="H44" i="97"/>
  <c r="H43" i="97"/>
  <c r="H42" i="97"/>
  <c r="H41" i="97"/>
  <c r="G40" i="97"/>
  <c r="F40" i="97"/>
  <c r="E40" i="97"/>
  <c r="D40" i="97"/>
  <c r="C40" i="97"/>
  <c r="H39" i="97"/>
  <c r="F34" i="76" s="1"/>
  <c r="F6" i="97"/>
  <c r="D34" i="76" s="1"/>
  <c r="B6" i="97"/>
  <c r="C34" i="76" s="1"/>
  <c r="K43" i="97" l="1"/>
  <c r="I34" i="76" s="1"/>
  <c r="K41" i="97"/>
  <c r="G34" i="76" s="1"/>
  <c r="K42" i="97"/>
  <c r="H34" i="76" s="1"/>
  <c r="H40" i="97"/>
  <c r="K40" i="97" s="1"/>
  <c r="E34" i="76" s="1"/>
  <c r="C24" i="61"/>
  <c r="B24" i="61"/>
  <c r="B64" i="95"/>
  <c r="H59" i="95"/>
  <c r="H58" i="95"/>
  <c r="H57" i="95"/>
  <c r="H56" i="95"/>
  <c r="H55" i="95"/>
  <c r="H54" i="95"/>
  <c r="H53" i="95"/>
  <c r="H52" i="95"/>
  <c r="H51" i="95"/>
  <c r="H50" i="95"/>
  <c r="H49" i="95"/>
  <c r="H48" i="95"/>
  <c r="H47" i="95"/>
  <c r="H46" i="95"/>
  <c r="H45" i="95"/>
  <c r="H44" i="95"/>
  <c r="H43" i="95"/>
  <c r="H42" i="95"/>
  <c r="H41" i="95"/>
  <c r="H40" i="95"/>
  <c r="H39" i="95"/>
  <c r="G38" i="95"/>
  <c r="F38" i="95"/>
  <c r="E38" i="95"/>
  <c r="D38" i="95"/>
  <c r="C38" i="95"/>
  <c r="H37" i="95"/>
  <c r="F24" i="61" s="1"/>
  <c r="D24" i="61"/>
  <c r="K41" i="95" l="1"/>
  <c r="I24" i="61" s="1"/>
  <c r="J34" i="76"/>
  <c r="K40" i="95"/>
  <c r="H24" i="61" s="1"/>
  <c r="H38" i="95"/>
  <c r="K38" i="95" s="1"/>
  <c r="E24" i="61" s="1"/>
  <c r="K39" i="95"/>
  <c r="G24" i="61" s="1"/>
  <c r="D15" i="81"/>
  <c r="D14" i="81"/>
  <c r="D13" i="81"/>
  <c r="N152" i="93"/>
  <c r="H39" i="93"/>
  <c r="E39" i="93"/>
  <c r="N151" i="93"/>
  <c r="J24" i="61" l="1"/>
  <c r="D6" i="81"/>
  <c r="D11" i="81"/>
  <c r="D10" i="81"/>
  <c r="K70" i="94"/>
  <c r="K60" i="93"/>
  <c r="K59" i="93"/>
  <c r="K58" i="93"/>
  <c r="D39" i="93" l="1"/>
  <c r="D5" i="81"/>
  <c r="B35" i="76" l="1"/>
  <c r="B63" i="94"/>
  <c r="K69" i="94"/>
  <c r="K68" i="94"/>
  <c r="K67" i="94"/>
  <c r="K66" i="94"/>
  <c r="K65" i="94"/>
  <c r="K64" i="94"/>
  <c r="K63" i="94"/>
  <c r="K62" i="94"/>
  <c r="K61" i="94"/>
  <c r="H57" i="94"/>
  <c r="H56" i="94"/>
  <c r="H55" i="94"/>
  <c r="H54" i="94"/>
  <c r="H53" i="94"/>
  <c r="H52" i="94"/>
  <c r="H51" i="94"/>
  <c r="H50" i="94"/>
  <c r="H49" i="94"/>
  <c r="H48" i="94"/>
  <c r="H47" i="94"/>
  <c r="S46" i="94"/>
  <c r="Q46" i="94"/>
  <c r="O46" i="94"/>
  <c r="M46" i="94"/>
  <c r="K46" i="94"/>
  <c r="H46" i="94"/>
  <c r="H45" i="94"/>
  <c r="H44" i="94"/>
  <c r="H43" i="94"/>
  <c r="H42" i="94"/>
  <c r="H41" i="94"/>
  <c r="H40" i="94"/>
  <c r="G39" i="94"/>
  <c r="F39" i="94"/>
  <c r="E39" i="94"/>
  <c r="D39" i="94"/>
  <c r="C39" i="94"/>
  <c r="H38" i="94"/>
  <c r="F35" i="76" s="1"/>
  <c r="F5" i="94"/>
  <c r="D35" i="76" s="1"/>
  <c r="B5" i="94"/>
  <c r="K41" i="94" s="1"/>
  <c r="H35" i="76" s="1"/>
  <c r="C35" i="76" l="1"/>
  <c r="H39" i="94"/>
  <c r="K39" i="94" s="1"/>
  <c r="E35" i="76" s="1"/>
  <c r="K42" i="94"/>
  <c r="I35" i="76" s="1"/>
  <c r="K40" i="94"/>
  <c r="G35" i="76" s="1"/>
  <c r="B17" i="41"/>
  <c r="J35" i="76" l="1"/>
  <c r="N150" i="93"/>
  <c r="N149" i="93"/>
  <c r="N148" i="93"/>
  <c r="N147" i="93"/>
  <c r="N146" i="93"/>
  <c r="N145" i="93"/>
  <c r="N144" i="93"/>
  <c r="N143" i="93"/>
  <c r="N142" i="93"/>
  <c r="N141" i="93"/>
  <c r="N140" i="93"/>
  <c r="N139" i="93"/>
  <c r="N138" i="93"/>
  <c r="N137" i="93"/>
  <c r="N136" i="93"/>
  <c r="N135" i="93"/>
  <c r="N134" i="93"/>
  <c r="N133" i="93"/>
  <c r="N132" i="93"/>
  <c r="N131" i="93"/>
  <c r="N130" i="93"/>
  <c r="N129" i="93"/>
  <c r="N128" i="93"/>
  <c r="N127" i="93"/>
  <c r="N126" i="93"/>
  <c r="N125" i="93"/>
  <c r="N124" i="93"/>
  <c r="N123" i="93"/>
  <c r="N122" i="93"/>
  <c r="N121" i="93"/>
  <c r="N120" i="93"/>
  <c r="N119" i="93"/>
  <c r="N118" i="93"/>
  <c r="N117" i="93"/>
  <c r="N116" i="93"/>
  <c r="N115" i="93"/>
  <c r="N114" i="93"/>
  <c r="N113" i="93"/>
  <c r="N112" i="93"/>
  <c r="N111" i="93"/>
  <c r="N110" i="93"/>
  <c r="N109" i="93"/>
  <c r="N108" i="93"/>
  <c r="N107" i="93"/>
  <c r="N106" i="93"/>
  <c r="N105" i="93"/>
  <c r="N104" i="93"/>
  <c r="N103" i="93"/>
  <c r="N102" i="93"/>
  <c r="N101" i="93"/>
  <c r="N100" i="93"/>
  <c r="N99" i="93"/>
  <c r="N98" i="93"/>
  <c r="N97" i="93"/>
  <c r="N96" i="93"/>
  <c r="N95" i="93"/>
  <c r="N94" i="93"/>
  <c r="N93" i="93"/>
  <c r="N92" i="93"/>
  <c r="N91" i="93"/>
  <c r="N90" i="93"/>
  <c r="N89" i="93"/>
  <c r="N88" i="93"/>
  <c r="N87" i="93"/>
  <c r="N86" i="93"/>
  <c r="N85" i="93"/>
  <c r="N84" i="93"/>
  <c r="N83" i="93"/>
  <c r="N82" i="93"/>
  <c r="N81" i="93"/>
  <c r="N80" i="93"/>
  <c r="N79" i="93"/>
  <c r="N78" i="93"/>
  <c r="N77" i="93"/>
  <c r="N76" i="93"/>
  <c r="N75" i="93"/>
  <c r="N74" i="93"/>
  <c r="N73" i="93"/>
  <c r="N72" i="93"/>
  <c r="N71" i="93"/>
  <c r="N70" i="93"/>
  <c r="N69" i="93"/>
  <c r="N68" i="93"/>
  <c r="N67" i="93"/>
  <c r="N66" i="93"/>
  <c r="N65" i="93"/>
  <c r="B65" i="93"/>
  <c r="N64" i="93"/>
  <c r="N63" i="93"/>
  <c r="K57" i="93"/>
  <c r="K56" i="93"/>
  <c r="K55" i="93"/>
  <c r="K54" i="93"/>
  <c r="K53" i="93"/>
  <c r="K52" i="93"/>
  <c r="K51" i="93"/>
  <c r="K50" i="93"/>
  <c r="K49" i="93"/>
  <c r="K48" i="93"/>
  <c r="K47" i="93"/>
  <c r="K46" i="93"/>
  <c r="K45" i="93"/>
  <c r="K44" i="93"/>
  <c r="K43" i="93"/>
  <c r="K42" i="93"/>
  <c r="K41" i="93"/>
  <c r="K40" i="93"/>
  <c r="J39" i="93"/>
  <c r="I39" i="93"/>
  <c r="G39" i="93"/>
  <c r="F39" i="93"/>
  <c r="C39" i="93"/>
  <c r="K38" i="93"/>
  <c r="F17" i="41" s="1"/>
  <c r="F5" i="93"/>
  <c r="D17" i="41" s="1"/>
  <c r="B5" i="93"/>
  <c r="K144" i="91"/>
  <c r="K145" i="91"/>
  <c r="K146" i="91"/>
  <c r="K147" i="91"/>
  <c r="K142" i="91"/>
  <c r="K143" i="91"/>
  <c r="K141" i="91"/>
  <c r="N42" i="93" l="1"/>
  <c r="I17" i="41" s="1"/>
  <c r="N40" i="93"/>
  <c r="G17" i="41" s="1"/>
  <c r="N41" i="93"/>
  <c r="H17" i="41" s="1"/>
  <c r="C17" i="41"/>
  <c r="K39" i="93"/>
  <c r="N39" i="93" s="1"/>
  <c r="E17" i="41" s="1"/>
  <c r="K140" i="91"/>
  <c r="B25" i="61"/>
  <c r="K139" i="91"/>
  <c r="B18" i="41"/>
  <c r="K77" i="92"/>
  <c r="K76" i="92"/>
  <c r="K75" i="92"/>
  <c r="K74" i="92"/>
  <c r="K73" i="92"/>
  <c r="K72" i="92"/>
  <c r="K71" i="92"/>
  <c r="K70" i="92"/>
  <c r="K69" i="92"/>
  <c r="K68" i="92"/>
  <c r="K67" i="92"/>
  <c r="K66" i="92"/>
  <c r="K65" i="92"/>
  <c r="K64" i="92"/>
  <c r="B64" i="92"/>
  <c r="K63" i="92"/>
  <c r="K62" i="92"/>
  <c r="H59" i="92"/>
  <c r="H58" i="92"/>
  <c r="H57" i="92"/>
  <c r="H56" i="92"/>
  <c r="H55" i="92"/>
  <c r="H54" i="92"/>
  <c r="H53" i="92"/>
  <c r="H52" i="92"/>
  <c r="H51" i="92"/>
  <c r="H50" i="92"/>
  <c r="H49" i="92"/>
  <c r="H48" i="92"/>
  <c r="H47" i="92"/>
  <c r="H46" i="92"/>
  <c r="H45" i="92"/>
  <c r="H44" i="92"/>
  <c r="H43" i="92"/>
  <c r="H42" i="92"/>
  <c r="H41" i="92"/>
  <c r="H40" i="92"/>
  <c r="H39" i="92"/>
  <c r="G38" i="92"/>
  <c r="F38" i="92"/>
  <c r="E38" i="92"/>
  <c r="D38" i="92"/>
  <c r="C38" i="92"/>
  <c r="H37" i="92"/>
  <c r="F25" i="61" s="1"/>
  <c r="D25" i="61"/>
  <c r="K60" i="91"/>
  <c r="K61" i="91"/>
  <c r="K62" i="91"/>
  <c r="K63" i="91"/>
  <c r="K64" i="91"/>
  <c r="K65" i="91"/>
  <c r="K66" i="91"/>
  <c r="K67" i="91"/>
  <c r="K68" i="91"/>
  <c r="K69" i="91"/>
  <c r="K70" i="91"/>
  <c r="K71" i="91"/>
  <c r="K72" i="91"/>
  <c r="K73" i="91"/>
  <c r="K74" i="91"/>
  <c r="K75" i="91"/>
  <c r="K76" i="91"/>
  <c r="K77" i="91"/>
  <c r="K78" i="91"/>
  <c r="K79" i="91"/>
  <c r="K80" i="91"/>
  <c r="K81" i="91"/>
  <c r="K82" i="91"/>
  <c r="K83" i="91"/>
  <c r="K84" i="91"/>
  <c r="K85" i="91"/>
  <c r="K86" i="91"/>
  <c r="K87" i="91"/>
  <c r="K88" i="91"/>
  <c r="K89" i="91"/>
  <c r="K90" i="91"/>
  <c r="K91" i="91"/>
  <c r="K92" i="91"/>
  <c r="K93" i="91"/>
  <c r="K94" i="91"/>
  <c r="K95" i="91"/>
  <c r="K96" i="91"/>
  <c r="K97" i="91"/>
  <c r="K98" i="91"/>
  <c r="K99" i="91"/>
  <c r="K100" i="91"/>
  <c r="K101" i="91"/>
  <c r="K102" i="91"/>
  <c r="K103" i="91"/>
  <c r="K104" i="91"/>
  <c r="K105" i="91"/>
  <c r="K106" i="91"/>
  <c r="K107" i="91"/>
  <c r="K108" i="91"/>
  <c r="K109" i="91"/>
  <c r="K110" i="91"/>
  <c r="K111" i="91"/>
  <c r="K112" i="91"/>
  <c r="K113" i="91"/>
  <c r="K114" i="91"/>
  <c r="K115" i="91"/>
  <c r="K116" i="91"/>
  <c r="K117" i="91"/>
  <c r="K118" i="91"/>
  <c r="K119" i="91"/>
  <c r="K120" i="91"/>
  <c r="K121" i="91"/>
  <c r="K122" i="91"/>
  <c r="K123" i="91"/>
  <c r="K124" i="91"/>
  <c r="K125" i="91"/>
  <c r="K126" i="91"/>
  <c r="K127" i="91"/>
  <c r="K128" i="91"/>
  <c r="K129" i="91"/>
  <c r="K130" i="91"/>
  <c r="K131" i="91"/>
  <c r="K132" i="91"/>
  <c r="K133" i="91"/>
  <c r="K134" i="91"/>
  <c r="K135" i="91"/>
  <c r="K136" i="91"/>
  <c r="K137" i="91"/>
  <c r="K138" i="91"/>
  <c r="B62" i="91"/>
  <c r="H57" i="91"/>
  <c r="H56" i="91"/>
  <c r="H55" i="91"/>
  <c r="H54" i="91"/>
  <c r="H53" i="91"/>
  <c r="H52" i="91"/>
  <c r="H51" i="91"/>
  <c r="H50" i="91"/>
  <c r="H49" i="91"/>
  <c r="H48" i="91"/>
  <c r="H47" i="91"/>
  <c r="H46" i="91"/>
  <c r="H45" i="91"/>
  <c r="H44" i="91"/>
  <c r="H43" i="91"/>
  <c r="H42" i="91"/>
  <c r="H41" i="91"/>
  <c r="H40" i="91"/>
  <c r="G39" i="91"/>
  <c r="F39" i="91"/>
  <c r="E39" i="91"/>
  <c r="D39" i="91"/>
  <c r="C39" i="91"/>
  <c r="H38" i="91"/>
  <c r="F18" i="41" s="1"/>
  <c r="F5" i="91"/>
  <c r="D18" i="41" s="1"/>
  <c r="B5" i="91"/>
  <c r="C18" i="41" s="1"/>
  <c r="K41" i="92" l="1"/>
  <c r="I25" i="61" s="1"/>
  <c r="K40" i="91"/>
  <c r="G18" i="41" s="1"/>
  <c r="K42" i="91"/>
  <c r="I18" i="41" s="1"/>
  <c r="J17" i="41"/>
  <c r="C25" i="61"/>
  <c r="K39" i="92"/>
  <c r="G25" i="61" s="1"/>
  <c r="K40" i="92"/>
  <c r="H25" i="61" s="1"/>
  <c r="K41" i="91"/>
  <c r="H18" i="41" s="1"/>
  <c r="H39" i="91"/>
  <c r="K39" i="91" s="1"/>
  <c r="E18" i="41" s="1"/>
  <c r="H38" i="92"/>
  <c r="K38" i="92" s="1"/>
  <c r="E25" i="61" s="1"/>
  <c r="M72" i="89"/>
  <c r="K63" i="90"/>
  <c r="J18" i="41" l="1"/>
  <c r="J25" i="61"/>
  <c r="H38" i="90"/>
  <c r="J38" i="89" l="1"/>
  <c r="M150" i="89" l="1"/>
  <c r="B36" i="76"/>
  <c r="M73" i="89"/>
  <c r="M149" i="89"/>
  <c r="M148" i="89"/>
  <c r="M147" i="89"/>
  <c r="M146" i="89"/>
  <c r="M145" i="89"/>
  <c r="M144" i="89"/>
  <c r="M143" i="89"/>
  <c r="M142" i="89"/>
  <c r="M141" i="89"/>
  <c r="M140" i="89"/>
  <c r="M139" i="89"/>
  <c r="M138" i="89"/>
  <c r="M137" i="89"/>
  <c r="M136" i="89"/>
  <c r="M135" i="89"/>
  <c r="M134" i="89"/>
  <c r="M133" i="89"/>
  <c r="M132" i="89"/>
  <c r="M131" i="89"/>
  <c r="M130" i="89"/>
  <c r="M129" i="89"/>
  <c r="M128" i="89"/>
  <c r="M127" i="89"/>
  <c r="M126" i="89"/>
  <c r="M125" i="89"/>
  <c r="M124" i="89"/>
  <c r="M123" i="89"/>
  <c r="M122" i="89"/>
  <c r="M121" i="89"/>
  <c r="M120" i="89"/>
  <c r="M119" i="89"/>
  <c r="M118" i="89"/>
  <c r="M117" i="89"/>
  <c r="M116" i="89"/>
  <c r="M115" i="89"/>
  <c r="M114" i="89"/>
  <c r="M113" i="89"/>
  <c r="M112" i="89"/>
  <c r="M111" i="89"/>
  <c r="M110" i="89"/>
  <c r="M109" i="89"/>
  <c r="M108" i="89"/>
  <c r="M107" i="89"/>
  <c r="M106" i="89"/>
  <c r="M105" i="89"/>
  <c r="M104" i="89"/>
  <c r="M103" i="89"/>
  <c r="M102" i="89"/>
  <c r="M101" i="89"/>
  <c r="M100" i="89"/>
  <c r="M99" i="89"/>
  <c r="M98" i="89"/>
  <c r="M97" i="89"/>
  <c r="M96" i="89"/>
  <c r="M95" i="89"/>
  <c r="M94" i="89"/>
  <c r="M93" i="89"/>
  <c r="M92" i="89"/>
  <c r="M91" i="89"/>
  <c r="M90" i="89"/>
  <c r="M89" i="89"/>
  <c r="M88" i="89"/>
  <c r="M87" i="89"/>
  <c r="M86" i="89"/>
  <c r="M85" i="89"/>
  <c r="M84" i="89"/>
  <c r="M83" i="89"/>
  <c r="M82" i="89"/>
  <c r="M81" i="89"/>
  <c r="M80" i="89"/>
  <c r="M79" i="89"/>
  <c r="M78" i="89"/>
  <c r="M77" i="89"/>
  <c r="M76" i="89"/>
  <c r="M75" i="89"/>
  <c r="M74" i="89"/>
  <c r="H40" i="90"/>
  <c r="H57" i="90"/>
  <c r="H56" i="90"/>
  <c r="H55" i="90"/>
  <c r="H54" i="90"/>
  <c r="H53" i="90"/>
  <c r="H52" i="90"/>
  <c r="H51" i="90"/>
  <c r="H50" i="90"/>
  <c r="H49" i="90"/>
  <c r="H48" i="90"/>
  <c r="H47" i="90"/>
  <c r="H46" i="90"/>
  <c r="H45" i="90"/>
  <c r="H44" i="90"/>
  <c r="H43" i="90"/>
  <c r="H42" i="90"/>
  <c r="H41" i="90"/>
  <c r="F19" i="41"/>
  <c r="F39" i="89"/>
  <c r="H39" i="89"/>
  <c r="D39" i="90"/>
  <c r="B74" i="90"/>
  <c r="K71" i="90"/>
  <c r="K70" i="90"/>
  <c r="K69" i="90"/>
  <c r="K68" i="90"/>
  <c r="K67" i="90"/>
  <c r="K66" i="90"/>
  <c r="K65" i="90"/>
  <c r="K64" i="90"/>
  <c r="S46" i="90"/>
  <c r="Q46" i="90"/>
  <c r="O46" i="90"/>
  <c r="M46" i="90"/>
  <c r="K46" i="90"/>
  <c r="G39" i="90"/>
  <c r="F39" i="90"/>
  <c r="E39" i="90"/>
  <c r="C39" i="90"/>
  <c r="F36" i="76"/>
  <c r="F5" i="90"/>
  <c r="D36" i="76" s="1"/>
  <c r="B5" i="90"/>
  <c r="C36" i="76" s="1"/>
  <c r="K74" i="88"/>
  <c r="K75" i="88"/>
  <c r="K73" i="88"/>
  <c r="K72" i="88"/>
  <c r="B19" i="41"/>
  <c r="B74" i="89"/>
  <c r="J57" i="89"/>
  <c r="J56" i="89"/>
  <c r="J55" i="89"/>
  <c r="J54" i="89"/>
  <c r="J53" i="89"/>
  <c r="J52" i="89"/>
  <c r="J51" i="89"/>
  <c r="J50" i="89"/>
  <c r="J49" i="89"/>
  <c r="J48" i="89"/>
  <c r="J47" i="89"/>
  <c r="J46" i="89"/>
  <c r="J45" i="89"/>
  <c r="J44" i="89"/>
  <c r="J43" i="89"/>
  <c r="J42" i="89"/>
  <c r="J41" i="89"/>
  <c r="J40" i="89"/>
  <c r="I39" i="89"/>
  <c r="G39" i="89"/>
  <c r="E39" i="89"/>
  <c r="D39" i="89"/>
  <c r="C39" i="89"/>
  <c r="F5" i="89"/>
  <c r="D19" i="41" s="1"/>
  <c r="B5" i="89"/>
  <c r="K40" i="90" l="1"/>
  <c r="G36" i="76" s="1"/>
  <c r="K42" i="90"/>
  <c r="I36" i="76" s="1"/>
  <c r="K41" i="90"/>
  <c r="H36" i="76" s="1"/>
  <c r="H39" i="90"/>
  <c r="M42" i="89"/>
  <c r="I19" i="41" s="1"/>
  <c r="M40" i="89"/>
  <c r="G19" i="41" s="1"/>
  <c r="M41" i="89"/>
  <c r="H19" i="41" s="1"/>
  <c r="J39" i="89"/>
  <c r="M39" i="89" s="1"/>
  <c r="E19" i="41" s="1"/>
  <c r="K39" i="90"/>
  <c r="E36" i="76" s="1"/>
  <c r="C19" i="41"/>
  <c r="B20" i="41"/>
  <c r="D39" i="88"/>
  <c r="K143" i="88"/>
  <c r="K142" i="88"/>
  <c r="K141" i="88"/>
  <c r="K140" i="88"/>
  <c r="K139" i="88"/>
  <c r="K138" i="88"/>
  <c r="K137" i="88"/>
  <c r="K136" i="88"/>
  <c r="K135" i="88"/>
  <c r="K134" i="88"/>
  <c r="K133" i="88"/>
  <c r="K132" i="88"/>
  <c r="K131" i="88"/>
  <c r="K130" i="88"/>
  <c r="K129" i="88"/>
  <c r="K128" i="88"/>
  <c r="K127" i="88"/>
  <c r="K126" i="88"/>
  <c r="K125" i="88"/>
  <c r="K124" i="88"/>
  <c r="K123" i="88"/>
  <c r="K122" i="88"/>
  <c r="K121" i="88"/>
  <c r="K120" i="88"/>
  <c r="K119" i="88"/>
  <c r="K118" i="88"/>
  <c r="K117" i="88"/>
  <c r="K116" i="88"/>
  <c r="K115" i="88"/>
  <c r="K114" i="88"/>
  <c r="K113" i="88"/>
  <c r="K112" i="88"/>
  <c r="K111" i="88"/>
  <c r="K110" i="88"/>
  <c r="K109" i="88"/>
  <c r="K108" i="88"/>
  <c r="K107" i="88"/>
  <c r="K106" i="88"/>
  <c r="K105" i="88"/>
  <c r="K104" i="88"/>
  <c r="K103" i="88"/>
  <c r="K102" i="88"/>
  <c r="K101" i="88"/>
  <c r="K100" i="88"/>
  <c r="K99" i="88"/>
  <c r="K98" i="88"/>
  <c r="K97" i="88"/>
  <c r="K96" i="88"/>
  <c r="K95" i="88"/>
  <c r="K94" i="88"/>
  <c r="K93" i="88"/>
  <c r="K92" i="88"/>
  <c r="K91" i="88"/>
  <c r="K90" i="88"/>
  <c r="K89" i="88"/>
  <c r="K88" i="88"/>
  <c r="K87" i="88"/>
  <c r="K86" i="88"/>
  <c r="K85" i="88"/>
  <c r="K84" i="88"/>
  <c r="K83" i="88"/>
  <c r="K82" i="88"/>
  <c r="K81" i="88"/>
  <c r="K80" i="88"/>
  <c r="K79" i="88"/>
  <c r="K78" i="88"/>
  <c r="B74" i="88"/>
  <c r="K77" i="88"/>
  <c r="K76" i="88"/>
  <c r="H57" i="88"/>
  <c r="H56" i="88"/>
  <c r="H55" i="88"/>
  <c r="H54" i="88"/>
  <c r="H53" i="88"/>
  <c r="H52" i="88"/>
  <c r="H51" i="88"/>
  <c r="H50" i="88"/>
  <c r="H49" i="88"/>
  <c r="H48" i="88"/>
  <c r="H47" i="88"/>
  <c r="H46" i="88"/>
  <c r="H45" i="88"/>
  <c r="H44" i="88"/>
  <c r="H43" i="88"/>
  <c r="H42" i="88"/>
  <c r="H41" i="88"/>
  <c r="H40" i="88"/>
  <c r="G39" i="88"/>
  <c r="F39" i="88"/>
  <c r="E39" i="88"/>
  <c r="C39" i="88"/>
  <c r="H38" i="88"/>
  <c r="F20" i="41" s="1"/>
  <c r="F5" i="88"/>
  <c r="D20" i="41" s="1"/>
  <c r="B5" i="88"/>
  <c r="C20" i="41" s="1"/>
  <c r="J36" i="76" l="1"/>
  <c r="J19" i="41"/>
  <c r="K41" i="88"/>
  <c r="H20" i="41" s="1"/>
  <c r="K40" i="88"/>
  <c r="G20" i="41" s="1"/>
  <c r="K42" i="88"/>
  <c r="I20" i="41" s="1"/>
  <c r="H39" i="88"/>
  <c r="K62" i="87"/>
  <c r="K39" i="88" l="1"/>
  <c r="E20" i="41" s="1"/>
  <c r="J20" i="41"/>
  <c r="D9" i="81"/>
  <c r="K70" i="85"/>
  <c r="F39" i="86" l="1"/>
  <c r="K63" i="87" l="1"/>
  <c r="K64" i="87"/>
  <c r="B26" i="61" l="1"/>
  <c r="K77" i="87"/>
  <c r="K76" i="87"/>
  <c r="K75" i="87"/>
  <c r="K74" i="87"/>
  <c r="K73" i="87"/>
  <c r="K72" i="87"/>
  <c r="K71" i="87"/>
  <c r="K70" i="87"/>
  <c r="K69" i="87"/>
  <c r="K68" i="87"/>
  <c r="K67" i="87"/>
  <c r="B64" i="87"/>
  <c r="K66" i="87"/>
  <c r="K65" i="87"/>
  <c r="H59" i="87"/>
  <c r="H58" i="87"/>
  <c r="H57" i="87"/>
  <c r="H56" i="87"/>
  <c r="H55" i="87"/>
  <c r="H54" i="87"/>
  <c r="H53" i="87"/>
  <c r="H52" i="87"/>
  <c r="H51" i="87"/>
  <c r="H50" i="87"/>
  <c r="H49" i="87"/>
  <c r="H48" i="87"/>
  <c r="H47" i="87"/>
  <c r="H46" i="87"/>
  <c r="H45" i="87"/>
  <c r="H44" i="87"/>
  <c r="H43" i="87"/>
  <c r="H42" i="87"/>
  <c r="H41" i="87"/>
  <c r="H40" i="87"/>
  <c r="H39" i="87"/>
  <c r="G38" i="87"/>
  <c r="F38" i="87"/>
  <c r="E38" i="87"/>
  <c r="D38" i="87"/>
  <c r="C38" i="87"/>
  <c r="H37" i="87"/>
  <c r="F26" i="61" s="1"/>
  <c r="D26" i="61"/>
  <c r="F39" i="85"/>
  <c r="K139" i="86"/>
  <c r="B37" i="76"/>
  <c r="B21" i="41"/>
  <c r="K69" i="85"/>
  <c r="K68" i="85"/>
  <c r="K67" i="85"/>
  <c r="K66" i="85"/>
  <c r="K65" i="85"/>
  <c r="K64" i="85"/>
  <c r="K63" i="85"/>
  <c r="S46" i="85"/>
  <c r="Q46" i="85"/>
  <c r="O46" i="85"/>
  <c r="M46" i="85"/>
  <c r="K46" i="85"/>
  <c r="K138" i="86"/>
  <c r="K137" i="86"/>
  <c r="K136" i="86"/>
  <c r="K135" i="86"/>
  <c r="K134" i="86"/>
  <c r="K133" i="86"/>
  <c r="K132" i="86"/>
  <c r="K131" i="86"/>
  <c r="K130" i="86"/>
  <c r="K129" i="86"/>
  <c r="K128" i="86"/>
  <c r="K127" i="86"/>
  <c r="K126" i="86"/>
  <c r="K125" i="86"/>
  <c r="K124" i="86"/>
  <c r="K123" i="86"/>
  <c r="K122" i="86"/>
  <c r="K121" i="86"/>
  <c r="K120" i="86"/>
  <c r="K119" i="86"/>
  <c r="K118" i="86"/>
  <c r="K117" i="86"/>
  <c r="K116" i="86"/>
  <c r="K115" i="86"/>
  <c r="K114" i="86"/>
  <c r="K113" i="86"/>
  <c r="K112" i="86"/>
  <c r="K111" i="86"/>
  <c r="K110" i="86"/>
  <c r="K109" i="86"/>
  <c r="K108" i="86"/>
  <c r="K107" i="86"/>
  <c r="K106" i="86"/>
  <c r="K105" i="86"/>
  <c r="K104" i="86"/>
  <c r="K103" i="86"/>
  <c r="K102" i="86"/>
  <c r="K101" i="86"/>
  <c r="K100" i="86"/>
  <c r="K99" i="86"/>
  <c r="K98" i="86"/>
  <c r="K97" i="86"/>
  <c r="K96" i="86"/>
  <c r="K95" i="86"/>
  <c r="K94" i="86"/>
  <c r="K93" i="86"/>
  <c r="K92" i="86"/>
  <c r="K91" i="86"/>
  <c r="K90" i="86"/>
  <c r="K89" i="86"/>
  <c r="K88" i="86"/>
  <c r="K87" i="86"/>
  <c r="K86" i="86"/>
  <c r="K85" i="86"/>
  <c r="K84" i="86"/>
  <c r="K83" i="86"/>
  <c r="K82" i="86"/>
  <c r="K81" i="86"/>
  <c r="K80" i="86"/>
  <c r="K79" i="86"/>
  <c r="K78" i="86"/>
  <c r="K77" i="86"/>
  <c r="K76" i="86"/>
  <c r="K75" i="86"/>
  <c r="K74" i="86"/>
  <c r="B74" i="86"/>
  <c r="K73" i="86"/>
  <c r="K72" i="86"/>
  <c r="H57" i="86"/>
  <c r="H56" i="86"/>
  <c r="H55" i="86"/>
  <c r="H54" i="86"/>
  <c r="H53" i="86"/>
  <c r="H52" i="86"/>
  <c r="H51" i="86"/>
  <c r="H50" i="86"/>
  <c r="H49" i="86"/>
  <c r="H48" i="86"/>
  <c r="H47" i="86"/>
  <c r="H46" i="86"/>
  <c r="H45" i="86"/>
  <c r="H44" i="86"/>
  <c r="H43" i="86"/>
  <c r="H42" i="86"/>
  <c r="H41" i="86"/>
  <c r="H40" i="86"/>
  <c r="G39" i="86"/>
  <c r="E39" i="86"/>
  <c r="D39" i="86"/>
  <c r="C39" i="86"/>
  <c r="H38" i="86"/>
  <c r="F21" i="41" s="1"/>
  <c r="F5" i="86"/>
  <c r="D21" i="41" s="1"/>
  <c r="B5" i="86"/>
  <c r="B74" i="85"/>
  <c r="H57" i="85"/>
  <c r="H56" i="85"/>
  <c r="H55" i="85"/>
  <c r="H54" i="85"/>
  <c r="H53" i="85"/>
  <c r="H52" i="85"/>
  <c r="H51" i="85"/>
  <c r="H50" i="85"/>
  <c r="H49" i="85"/>
  <c r="H48" i="85"/>
  <c r="H47" i="85"/>
  <c r="H46" i="85"/>
  <c r="H45" i="85"/>
  <c r="H44" i="85"/>
  <c r="H43" i="85"/>
  <c r="H42" i="85"/>
  <c r="H41" i="85"/>
  <c r="H40" i="85"/>
  <c r="G39" i="85"/>
  <c r="E39" i="85"/>
  <c r="C39" i="85"/>
  <c r="H38" i="85"/>
  <c r="F37" i="76" s="1"/>
  <c r="F5" i="85"/>
  <c r="D37" i="76" s="1"/>
  <c r="B5" i="85"/>
  <c r="K138" i="84"/>
  <c r="K136" i="84"/>
  <c r="K137" i="84"/>
  <c r="K41" i="85" l="1"/>
  <c r="H37" i="76" s="1"/>
  <c r="K41" i="87"/>
  <c r="I26" i="61" s="1"/>
  <c r="K41" i="86"/>
  <c r="H21" i="41" s="1"/>
  <c r="C26" i="61"/>
  <c r="H38" i="87"/>
  <c r="K38" i="87" s="1"/>
  <c r="E26" i="61" s="1"/>
  <c r="K42" i="85"/>
  <c r="I37" i="76" s="1"/>
  <c r="K40" i="85"/>
  <c r="G37" i="76" s="1"/>
  <c r="K39" i="87"/>
  <c r="G26" i="61" s="1"/>
  <c r="K40" i="87"/>
  <c r="H26" i="61" s="1"/>
  <c r="K42" i="86"/>
  <c r="I21" i="41" s="1"/>
  <c r="C37" i="76"/>
  <c r="C21" i="41"/>
  <c r="H39" i="86"/>
  <c r="K39" i="86" s="1"/>
  <c r="E21" i="41" s="1"/>
  <c r="K40" i="86"/>
  <c r="G21" i="41" s="1"/>
  <c r="H39" i="85"/>
  <c r="K39" i="85" s="1"/>
  <c r="E37" i="76" s="1"/>
  <c r="K135" i="84"/>
  <c r="B22" i="41"/>
  <c r="J37" i="76" l="1"/>
  <c r="J26" i="61"/>
  <c r="J21" i="41"/>
  <c r="K74" i="84"/>
  <c r="K134" i="84"/>
  <c r="K133" i="84"/>
  <c r="K132" i="84"/>
  <c r="K131" i="84"/>
  <c r="K130" i="84"/>
  <c r="K129" i="84"/>
  <c r="K128" i="84"/>
  <c r="K127" i="84"/>
  <c r="K126" i="84"/>
  <c r="K125" i="84"/>
  <c r="K124" i="84"/>
  <c r="K123" i="84"/>
  <c r="K122" i="84"/>
  <c r="K121" i="84"/>
  <c r="K120" i="84"/>
  <c r="K119" i="84"/>
  <c r="K118" i="84"/>
  <c r="K117" i="84"/>
  <c r="K116" i="84"/>
  <c r="K115" i="84"/>
  <c r="K114" i="84"/>
  <c r="K113" i="84"/>
  <c r="K112" i="84"/>
  <c r="K111" i="84"/>
  <c r="K110" i="84"/>
  <c r="K109" i="84"/>
  <c r="K108" i="84"/>
  <c r="K107" i="84"/>
  <c r="K106" i="84"/>
  <c r="K105" i="84"/>
  <c r="K104" i="84"/>
  <c r="K103" i="84"/>
  <c r="K102" i="84"/>
  <c r="K101" i="84"/>
  <c r="K100" i="84"/>
  <c r="K99" i="84"/>
  <c r="K98" i="84"/>
  <c r="K97" i="84"/>
  <c r="K96" i="84"/>
  <c r="K95" i="84"/>
  <c r="K94" i="84"/>
  <c r="K93" i="84"/>
  <c r="K92" i="84"/>
  <c r="K91" i="84"/>
  <c r="K90" i="84"/>
  <c r="K89" i="84"/>
  <c r="K88" i="84"/>
  <c r="K87" i="84"/>
  <c r="K86" i="84"/>
  <c r="K85" i="84"/>
  <c r="K84" i="84"/>
  <c r="K83" i="84"/>
  <c r="K82" i="84"/>
  <c r="K81" i="84"/>
  <c r="K80" i="84"/>
  <c r="K79" i="84"/>
  <c r="K78" i="84"/>
  <c r="K77" i="84"/>
  <c r="K76" i="84"/>
  <c r="K75" i="84"/>
  <c r="B74" i="84"/>
  <c r="K73" i="84"/>
  <c r="K72" i="84"/>
  <c r="H57" i="84"/>
  <c r="H56" i="84"/>
  <c r="H55" i="84"/>
  <c r="H54" i="84"/>
  <c r="H53" i="84"/>
  <c r="H52" i="84"/>
  <c r="H51" i="84"/>
  <c r="H50" i="84"/>
  <c r="H49" i="84"/>
  <c r="H48" i="84"/>
  <c r="H47" i="84"/>
  <c r="H46" i="84"/>
  <c r="H45" i="84"/>
  <c r="H44" i="84"/>
  <c r="H43" i="84"/>
  <c r="H42" i="84"/>
  <c r="H41" i="84"/>
  <c r="H40" i="84"/>
  <c r="G39" i="84"/>
  <c r="F39" i="84"/>
  <c r="E39" i="84"/>
  <c r="D39" i="84"/>
  <c r="C39" i="84"/>
  <c r="H38" i="84"/>
  <c r="F22" i="41" s="1"/>
  <c r="F5" i="84"/>
  <c r="D22" i="41" s="1"/>
  <c r="B5" i="84"/>
  <c r="K69" i="83"/>
  <c r="K68" i="83"/>
  <c r="K41" i="84" l="1"/>
  <c r="H22" i="41" s="1"/>
  <c r="C22" i="41"/>
  <c r="H39" i="84"/>
  <c r="K39" i="84" s="1"/>
  <c r="E22" i="41" s="1"/>
  <c r="K42" i="84"/>
  <c r="I22" i="41" s="1"/>
  <c r="K40" i="84"/>
  <c r="G22" i="41" s="1"/>
  <c r="E39" i="83"/>
  <c r="J22" i="41" l="1"/>
  <c r="D8" i="81"/>
  <c r="K67" i="83" l="1"/>
  <c r="K66" i="83" l="1"/>
  <c r="K127" i="79"/>
  <c r="K128" i="79"/>
  <c r="K129" i="79"/>
  <c r="K130" i="79"/>
  <c r="K131" i="79"/>
  <c r="K132" i="79"/>
  <c r="K133" i="79"/>
  <c r="K134" i="79"/>
  <c r="K72" i="79"/>
  <c r="B38" i="76"/>
  <c r="K74" i="82"/>
  <c r="K65" i="83"/>
  <c r="B65" i="83"/>
  <c r="K64" i="83"/>
  <c r="K63" i="83"/>
  <c r="H60" i="83"/>
  <c r="H59" i="83"/>
  <c r="H58" i="83"/>
  <c r="H57" i="83"/>
  <c r="H56" i="83"/>
  <c r="H55" i="83"/>
  <c r="H54" i="83"/>
  <c r="H53" i="83"/>
  <c r="H52" i="83"/>
  <c r="H51" i="83"/>
  <c r="H50" i="83"/>
  <c r="H49" i="83"/>
  <c r="H48" i="83"/>
  <c r="H47" i="83"/>
  <c r="S46" i="83"/>
  <c r="Q46" i="83"/>
  <c r="O46" i="83"/>
  <c r="M46" i="83"/>
  <c r="K46" i="83"/>
  <c r="H46" i="83"/>
  <c r="H45" i="83"/>
  <c r="H44" i="83"/>
  <c r="H43" i="83"/>
  <c r="H42" i="83"/>
  <c r="H41" i="83"/>
  <c r="H40" i="83"/>
  <c r="G39" i="83"/>
  <c r="F39" i="83"/>
  <c r="D39" i="83"/>
  <c r="C39" i="83"/>
  <c r="H38" i="83"/>
  <c r="F38" i="76" s="1"/>
  <c r="F5" i="83"/>
  <c r="D38" i="76" s="1"/>
  <c r="B5" i="83"/>
  <c r="K42" i="83" s="1"/>
  <c r="I38" i="76" s="1"/>
  <c r="C38" i="76" l="1"/>
  <c r="K41" i="83"/>
  <c r="H38" i="76" s="1"/>
  <c r="K40" i="83"/>
  <c r="G38" i="76" s="1"/>
  <c r="H39" i="83"/>
  <c r="K39" i="83" s="1"/>
  <c r="E38" i="76" s="1"/>
  <c r="B27" i="61"/>
  <c r="K73" i="82"/>
  <c r="K72" i="82"/>
  <c r="K71" i="82"/>
  <c r="K70" i="82"/>
  <c r="K69" i="82"/>
  <c r="K68" i="82"/>
  <c r="K67" i="82"/>
  <c r="K66" i="82"/>
  <c r="K65" i="82"/>
  <c r="K64" i="82"/>
  <c r="B64" i="82"/>
  <c r="K63" i="82"/>
  <c r="K62" i="82"/>
  <c r="H59" i="82"/>
  <c r="H58" i="82"/>
  <c r="H57" i="82"/>
  <c r="H56" i="82"/>
  <c r="H55" i="82"/>
  <c r="H54" i="82"/>
  <c r="H53" i="82"/>
  <c r="H52" i="82"/>
  <c r="H51" i="82"/>
  <c r="H50" i="82"/>
  <c r="H49" i="82"/>
  <c r="H48" i="82"/>
  <c r="H47" i="82"/>
  <c r="H46" i="82"/>
  <c r="H45" i="82"/>
  <c r="H44" i="82"/>
  <c r="H43" i="82"/>
  <c r="K40" i="82" s="1"/>
  <c r="H27" i="61" s="1"/>
  <c r="H42" i="82"/>
  <c r="H41" i="82"/>
  <c r="H40" i="82"/>
  <c r="H39" i="82"/>
  <c r="G38" i="82"/>
  <c r="F38" i="82"/>
  <c r="E38" i="82"/>
  <c r="D38" i="82"/>
  <c r="C38" i="82"/>
  <c r="H37" i="82"/>
  <c r="F27" i="61" s="1"/>
  <c r="D27" i="61"/>
  <c r="D4" i="81"/>
  <c r="D25" i="81"/>
  <c r="D24" i="81"/>
  <c r="D23" i="81"/>
  <c r="D22" i="81"/>
  <c r="D21" i="81"/>
  <c r="D20" i="81"/>
  <c r="D7" i="81"/>
  <c r="D3" i="81"/>
  <c r="D2" i="81"/>
  <c r="D17" i="81" l="1"/>
  <c r="J38" i="76"/>
  <c r="H38" i="82"/>
  <c r="K38" i="82" s="1"/>
  <c r="E27" i="61" s="1"/>
  <c r="C27" i="61"/>
  <c r="K41" i="82"/>
  <c r="I27" i="61" s="1"/>
  <c r="K39" i="82"/>
  <c r="G27" i="61" s="1"/>
  <c r="D26" i="81"/>
  <c r="K63" i="78"/>
  <c r="K64" i="78"/>
  <c r="K65" i="78"/>
  <c r="K66" i="78"/>
  <c r="K67" i="78"/>
  <c r="K68" i="78"/>
  <c r="K69" i="78"/>
  <c r="K70" i="78"/>
  <c r="K71" i="78"/>
  <c r="K72" i="78"/>
  <c r="K73" i="78"/>
  <c r="B23" i="41"/>
  <c r="J27" i="61" l="1"/>
  <c r="K126" i="79"/>
  <c r="K125" i="79"/>
  <c r="K124" i="79"/>
  <c r="K123" i="79"/>
  <c r="K122" i="79"/>
  <c r="K121" i="79"/>
  <c r="K120" i="79"/>
  <c r="K119" i="79"/>
  <c r="K118" i="79"/>
  <c r="K117" i="79"/>
  <c r="K116" i="79"/>
  <c r="K115" i="79"/>
  <c r="K114" i="79"/>
  <c r="K113" i="79"/>
  <c r="K112" i="79"/>
  <c r="K111" i="79"/>
  <c r="K110" i="79"/>
  <c r="K109" i="79"/>
  <c r="K108" i="79"/>
  <c r="K107" i="79"/>
  <c r="K106" i="79"/>
  <c r="K105" i="79"/>
  <c r="K104" i="79"/>
  <c r="K103" i="79"/>
  <c r="K102" i="79"/>
  <c r="K101" i="79"/>
  <c r="K100" i="79"/>
  <c r="K99" i="79"/>
  <c r="K98" i="79"/>
  <c r="K97" i="79"/>
  <c r="K96" i="79"/>
  <c r="K95" i="79"/>
  <c r="K94" i="79"/>
  <c r="K93" i="79"/>
  <c r="K92" i="79"/>
  <c r="K91" i="79"/>
  <c r="K90" i="79"/>
  <c r="K89" i="79"/>
  <c r="K88" i="79"/>
  <c r="K87" i="79"/>
  <c r="K86" i="79"/>
  <c r="K85" i="79"/>
  <c r="K84" i="79"/>
  <c r="K83" i="79"/>
  <c r="K82" i="79"/>
  <c r="K81" i="79"/>
  <c r="K80" i="79"/>
  <c r="K79" i="79"/>
  <c r="K78" i="79"/>
  <c r="K77" i="79"/>
  <c r="K76" i="79"/>
  <c r="K75" i="79"/>
  <c r="B74" i="79"/>
  <c r="K73" i="79"/>
  <c r="H57" i="79"/>
  <c r="H56" i="79"/>
  <c r="H55" i="79"/>
  <c r="H54" i="79"/>
  <c r="H53" i="79"/>
  <c r="H52" i="79"/>
  <c r="H51" i="79"/>
  <c r="H50" i="79"/>
  <c r="H49" i="79"/>
  <c r="H48" i="79"/>
  <c r="H47" i="79"/>
  <c r="H46" i="79"/>
  <c r="H45" i="79"/>
  <c r="H44" i="79"/>
  <c r="H43" i="79"/>
  <c r="H42" i="79"/>
  <c r="H41" i="79"/>
  <c r="H40" i="79"/>
  <c r="G39" i="79"/>
  <c r="F39" i="79"/>
  <c r="E39" i="79"/>
  <c r="D39" i="79"/>
  <c r="C39" i="79"/>
  <c r="H38" i="79"/>
  <c r="F23" i="41" s="1"/>
  <c r="F5" i="79"/>
  <c r="D23" i="41" s="1"/>
  <c r="B5" i="79"/>
  <c r="H39" i="79" l="1"/>
  <c r="K39" i="79" s="1"/>
  <c r="E23" i="41" s="1"/>
  <c r="K40" i="79"/>
  <c r="G23" i="41" s="1"/>
  <c r="C23" i="41"/>
  <c r="K42" i="79"/>
  <c r="I23" i="41" s="1"/>
  <c r="K41" i="79"/>
  <c r="H23" i="41" s="1"/>
  <c r="D28" i="61"/>
  <c r="C28" i="61"/>
  <c r="B28" i="61"/>
  <c r="K62" i="78"/>
  <c r="K70" i="77"/>
  <c r="K71" i="77"/>
  <c r="K69" i="77"/>
  <c r="B64" i="78"/>
  <c r="H59" i="78"/>
  <c r="H58" i="78"/>
  <c r="H57" i="78"/>
  <c r="H56" i="78"/>
  <c r="H55" i="78"/>
  <c r="H54" i="78"/>
  <c r="H53" i="78"/>
  <c r="H52" i="78"/>
  <c r="H51" i="78"/>
  <c r="H50" i="78"/>
  <c r="H49" i="78"/>
  <c r="H48" i="78"/>
  <c r="H47" i="78"/>
  <c r="H46" i="78"/>
  <c r="H45" i="78"/>
  <c r="H44" i="78"/>
  <c r="H43" i="78"/>
  <c r="H42" i="78"/>
  <c r="H41" i="78"/>
  <c r="H40" i="78"/>
  <c r="H39" i="78"/>
  <c r="G38" i="78"/>
  <c r="F38" i="78"/>
  <c r="E38" i="78"/>
  <c r="D38" i="78"/>
  <c r="C38" i="78"/>
  <c r="H37" i="78"/>
  <c r="F28" i="61" s="1"/>
  <c r="B39" i="76"/>
  <c r="B71" i="77"/>
  <c r="H66" i="77"/>
  <c r="H65" i="77"/>
  <c r="H64" i="77"/>
  <c r="H63" i="77"/>
  <c r="H62" i="77"/>
  <c r="H61" i="77"/>
  <c r="H60" i="77"/>
  <c r="H59" i="77"/>
  <c r="H58" i="77"/>
  <c r="H57" i="77"/>
  <c r="H56" i="77"/>
  <c r="H55" i="77"/>
  <c r="H54" i="77"/>
  <c r="H53" i="77"/>
  <c r="H52" i="77"/>
  <c r="H51" i="77"/>
  <c r="H50" i="77"/>
  <c r="H49" i="77"/>
  <c r="H48" i="77"/>
  <c r="H47" i="77"/>
  <c r="S46" i="77"/>
  <c r="Q46" i="77"/>
  <c r="O46" i="77"/>
  <c r="M46" i="77"/>
  <c r="K46" i="77"/>
  <c r="H46" i="77"/>
  <c r="H45" i="77"/>
  <c r="H44" i="77"/>
  <c r="H43" i="77"/>
  <c r="H42" i="77"/>
  <c r="H41" i="77"/>
  <c r="H40" i="77"/>
  <c r="G39" i="77"/>
  <c r="F39" i="77"/>
  <c r="E39" i="77"/>
  <c r="D39" i="77"/>
  <c r="C39" i="77"/>
  <c r="H38" i="77"/>
  <c r="F39" i="76" s="1"/>
  <c r="F5" i="77"/>
  <c r="D39" i="76" s="1"/>
  <c r="B5" i="77"/>
  <c r="K41" i="77" s="1"/>
  <c r="H39" i="76" s="1"/>
  <c r="K40" i="78" l="1"/>
  <c r="H28" i="61" s="1"/>
  <c r="C39" i="76"/>
  <c r="J23" i="41"/>
  <c r="K39" i="78"/>
  <c r="G28" i="61" s="1"/>
  <c r="K41" i="78"/>
  <c r="I28" i="61" s="1"/>
  <c r="H38" i="78"/>
  <c r="K38" i="78" s="1"/>
  <c r="E28" i="61" s="1"/>
  <c r="K40" i="77"/>
  <c r="G39" i="76" s="1"/>
  <c r="K42" i="77"/>
  <c r="I39" i="76" s="1"/>
  <c r="H39" i="77"/>
  <c r="K39" i="77" s="1"/>
  <c r="E39" i="76" s="1"/>
  <c r="P67" i="75"/>
  <c r="P68" i="75"/>
  <c r="J28" i="61" l="1"/>
  <c r="J39" i="76"/>
  <c r="B40" i="76"/>
  <c r="P69" i="74"/>
  <c r="M65" i="75" l="1"/>
  <c r="M64" i="75"/>
  <c r="M63" i="75"/>
  <c r="H39" i="74"/>
  <c r="P70" i="75" l="1"/>
  <c r="P71" i="75"/>
  <c r="P72" i="75"/>
  <c r="P73" i="75"/>
  <c r="P74" i="75"/>
  <c r="P75" i="75"/>
  <c r="P76" i="75"/>
  <c r="P77" i="75"/>
  <c r="P78" i="75"/>
  <c r="P69" i="75"/>
  <c r="M63" i="74"/>
  <c r="M62" i="74"/>
  <c r="M61" i="74"/>
  <c r="M62" i="75"/>
  <c r="M61" i="75"/>
  <c r="M60" i="75"/>
  <c r="K38" i="75"/>
  <c r="F38" i="75"/>
  <c r="D38" i="75"/>
  <c r="M59" i="75"/>
  <c r="M58" i="75"/>
  <c r="M57" i="75"/>
  <c r="P71" i="74"/>
  <c r="P70" i="74"/>
  <c r="M38" i="74"/>
  <c r="J39" i="74"/>
  <c r="G39" i="74"/>
  <c r="M60" i="74"/>
  <c r="M59" i="74"/>
  <c r="M58" i="74"/>
  <c r="N75" i="73"/>
  <c r="N72" i="73" l="1"/>
  <c r="N88" i="73"/>
  <c r="M37" i="75"/>
  <c r="M56" i="75"/>
  <c r="M55" i="75"/>
  <c r="M54" i="75"/>
  <c r="M57" i="74"/>
  <c r="M56" i="74"/>
  <c r="M55" i="74"/>
  <c r="J38" i="75" l="1"/>
  <c r="E38" i="75"/>
  <c r="G38" i="75"/>
  <c r="L38" i="75"/>
  <c r="K39" i="74"/>
  <c r="F40" i="76"/>
  <c r="F39" i="74"/>
  <c r="M51" i="75"/>
  <c r="M52" i="75"/>
  <c r="M53" i="75"/>
  <c r="B71" i="74"/>
  <c r="N73" i="73"/>
  <c r="N74" i="73"/>
  <c r="N76" i="73"/>
  <c r="N77" i="73"/>
  <c r="N78" i="73"/>
  <c r="N79" i="73"/>
  <c r="N80" i="73"/>
  <c r="N81" i="73"/>
  <c r="N82" i="73"/>
  <c r="N83" i="73"/>
  <c r="N84" i="73"/>
  <c r="N85" i="73"/>
  <c r="N86" i="73"/>
  <c r="N87" i="73"/>
  <c r="N89" i="73"/>
  <c r="N90" i="73"/>
  <c r="N91" i="73"/>
  <c r="N92" i="73"/>
  <c r="N93" i="73"/>
  <c r="N94" i="73"/>
  <c r="N95" i="73"/>
  <c r="N96" i="73"/>
  <c r="N97" i="73"/>
  <c r="N98" i="73"/>
  <c r="N99" i="73"/>
  <c r="N100" i="73"/>
  <c r="N101" i="73"/>
  <c r="N102" i="73"/>
  <c r="N103" i="73"/>
  <c r="N104" i="73"/>
  <c r="N105" i="73"/>
  <c r="N106" i="73"/>
  <c r="N107" i="73"/>
  <c r="N108" i="73"/>
  <c r="N109" i="73"/>
  <c r="N110" i="73"/>
  <c r="N111" i="73"/>
  <c r="N112" i="73"/>
  <c r="N113" i="73"/>
  <c r="N114" i="73"/>
  <c r="N115" i="73"/>
  <c r="N116" i="73"/>
  <c r="N117" i="73"/>
  <c r="N118" i="73"/>
  <c r="N119" i="73"/>
  <c r="N120" i="73"/>
  <c r="N121" i="73"/>
  <c r="N122" i="73"/>
  <c r="N123" i="73"/>
  <c r="N124" i="73"/>
  <c r="N125" i="73"/>
  <c r="N126" i="73"/>
  <c r="N127" i="73"/>
  <c r="N128" i="73"/>
  <c r="N129" i="73"/>
  <c r="N130" i="73"/>
  <c r="N131" i="73"/>
  <c r="K44" i="73"/>
  <c r="E39" i="74"/>
  <c r="M68" i="75"/>
  <c r="M67" i="75"/>
  <c r="M66" i="75"/>
  <c r="M50" i="75"/>
  <c r="M49" i="75"/>
  <c r="M48" i="75"/>
  <c r="M47" i="75"/>
  <c r="M46" i="75"/>
  <c r="M45" i="75"/>
  <c r="M44" i="75"/>
  <c r="M43" i="75"/>
  <c r="M42" i="75"/>
  <c r="M41" i="75"/>
  <c r="M40" i="75"/>
  <c r="M39" i="75"/>
  <c r="C38" i="75"/>
  <c r="K57" i="73"/>
  <c r="K56" i="73"/>
  <c r="K55" i="73"/>
  <c r="K54" i="73"/>
  <c r="K53" i="73"/>
  <c r="K52" i="73"/>
  <c r="K51" i="73"/>
  <c r="K50" i="73"/>
  <c r="K49" i="73"/>
  <c r="K48" i="73"/>
  <c r="K47" i="73"/>
  <c r="K46" i="73"/>
  <c r="K45" i="73"/>
  <c r="K43" i="73"/>
  <c r="K42" i="73"/>
  <c r="K41" i="73"/>
  <c r="K40" i="73"/>
  <c r="K38" i="73"/>
  <c r="G39" i="73"/>
  <c r="C39" i="73"/>
  <c r="I39" i="74"/>
  <c r="I39" i="73"/>
  <c r="E39" i="73"/>
  <c r="D39" i="73"/>
  <c r="B74" i="73" l="1"/>
  <c r="B29" i="61" l="1"/>
  <c r="B73" i="75"/>
  <c r="I38" i="75"/>
  <c r="H38" i="75"/>
  <c r="F29" i="61"/>
  <c r="D29" i="61"/>
  <c r="M66" i="74"/>
  <c r="M65" i="74"/>
  <c r="M64" i="74"/>
  <c r="M54" i="74"/>
  <c r="M53" i="74"/>
  <c r="M52" i="74"/>
  <c r="M51" i="74"/>
  <c r="M50" i="74"/>
  <c r="M49" i="74"/>
  <c r="M48" i="74"/>
  <c r="M47" i="74"/>
  <c r="X46" i="74"/>
  <c r="V46" i="74"/>
  <c r="T46" i="74"/>
  <c r="R46" i="74"/>
  <c r="P46" i="74"/>
  <c r="M46" i="74"/>
  <c r="M45" i="74"/>
  <c r="M44" i="74"/>
  <c r="M43" i="74"/>
  <c r="M42" i="74"/>
  <c r="M41" i="74"/>
  <c r="M40" i="74"/>
  <c r="L39" i="74"/>
  <c r="D39" i="74"/>
  <c r="C39" i="74"/>
  <c r="F5" i="74"/>
  <c r="D40" i="76" s="1"/>
  <c r="B5" i="74"/>
  <c r="M38" i="75" l="1"/>
  <c r="P38" i="75" s="1"/>
  <c r="P40" i="75"/>
  <c r="H29" i="61" s="1"/>
  <c r="P41" i="75"/>
  <c r="I29" i="61" s="1"/>
  <c r="M39" i="74"/>
  <c r="P39" i="74" s="1"/>
  <c r="E40" i="76" s="1"/>
  <c r="P42" i="74"/>
  <c r="I40" i="76" s="1"/>
  <c r="P41" i="74"/>
  <c r="H40" i="76" s="1"/>
  <c r="P40" i="74"/>
  <c r="G40" i="76" s="1"/>
  <c r="P39" i="75"/>
  <c r="G29" i="61" s="1"/>
  <c r="C40" i="76"/>
  <c r="E29" i="61"/>
  <c r="C29" i="61"/>
  <c r="B24" i="41"/>
  <c r="V46" i="73"/>
  <c r="T46" i="73"/>
  <c r="R46" i="73"/>
  <c r="P46" i="73"/>
  <c r="N46" i="73"/>
  <c r="J39" i="73"/>
  <c r="H39" i="73"/>
  <c r="F39" i="73"/>
  <c r="F24" i="41"/>
  <c r="F5" i="73"/>
  <c r="D24" i="41" s="1"/>
  <c r="B5" i="73"/>
  <c r="J40" i="76" l="1"/>
  <c r="N42" i="73"/>
  <c r="I24" i="41" s="1"/>
  <c r="N40" i="73"/>
  <c r="G24" i="41" s="1"/>
  <c r="N41" i="73"/>
  <c r="H24" i="41" s="1"/>
  <c r="K39" i="73"/>
  <c r="J29" i="61"/>
  <c r="C24" i="41"/>
  <c r="K73" i="72"/>
  <c r="K74" i="72"/>
  <c r="K75" i="72"/>
  <c r="K76" i="72"/>
  <c r="K77" i="72"/>
  <c r="K78" i="72"/>
  <c r="K79" i="72"/>
  <c r="K80" i="72"/>
  <c r="K81" i="72"/>
  <c r="K82" i="72"/>
  <c r="K83" i="72"/>
  <c r="K84" i="72"/>
  <c r="K85" i="72"/>
  <c r="K86" i="72"/>
  <c r="K87" i="72"/>
  <c r="K88" i="72"/>
  <c r="K89" i="72"/>
  <c r="K90" i="72"/>
  <c r="K91" i="72"/>
  <c r="K92" i="72"/>
  <c r="K93" i="72"/>
  <c r="K94" i="72"/>
  <c r="K95" i="72"/>
  <c r="K96" i="72"/>
  <c r="K97" i="72"/>
  <c r="K98" i="72"/>
  <c r="K99" i="72"/>
  <c r="K100" i="72"/>
  <c r="K101" i="72"/>
  <c r="K102" i="72"/>
  <c r="K103" i="72"/>
  <c r="K104" i="72"/>
  <c r="K105" i="72"/>
  <c r="K106" i="72"/>
  <c r="K107" i="72"/>
  <c r="K108" i="72"/>
  <c r="K109" i="72"/>
  <c r="K110" i="72"/>
  <c r="K111" i="72"/>
  <c r="K112" i="72"/>
  <c r="K113" i="72"/>
  <c r="K114" i="72"/>
  <c r="K115" i="72"/>
  <c r="K116" i="72"/>
  <c r="K117" i="72"/>
  <c r="K118" i="72"/>
  <c r="K119" i="72"/>
  <c r="K120" i="72"/>
  <c r="K121" i="72"/>
  <c r="K122" i="72"/>
  <c r="K123" i="72"/>
  <c r="K124" i="72"/>
  <c r="K125" i="72"/>
  <c r="K126" i="72"/>
  <c r="K72" i="72"/>
  <c r="N39" i="73" l="1"/>
  <c r="E24" i="41" s="1"/>
  <c r="J24" i="41"/>
  <c r="B25" i="41"/>
  <c r="B74" i="72"/>
  <c r="H57" i="72"/>
  <c r="H56" i="72"/>
  <c r="H55" i="72"/>
  <c r="H54" i="72"/>
  <c r="H53" i="72"/>
  <c r="H52" i="72"/>
  <c r="H51" i="72"/>
  <c r="H50" i="72"/>
  <c r="H49" i="72"/>
  <c r="H48" i="72"/>
  <c r="H47" i="72"/>
  <c r="H46" i="72"/>
  <c r="H45" i="72"/>
  <c r="H44" i="72"/>
  <c r="H43" i="72"/>
  <c r="H42" i="72"/>
  <c r="H41" i="72"/>
  <c r="H40" i="72"/>
  <c r="G39" i="72"/>
  <c r="F39" i="72"/>
  <c r="E39" i="72"/>
  <c r="D39" i="72"/>
  <c r="C39" i="72"/>
  <c r="H38" i="72"/>
  <c r="F25" i="41" s="1"/>
  <c r="F5" i="72"/>
  <c r="D25" i="41" s="1"/>
  <c r="B5" i="72"/>
  <c r="K42" i="72" l="1"/>
  <c r="I25" i="41" s="1"/>
  <c r="H39" i="72"/>
  <c r="C25" i="41"/>
  <c r="K40" i="72"/>
  <c r="G25" i="41" s="1"/>
  <c r="K41" i="72"/>
  <c r="H25" i="41" s="1"/>
  <c r="K62" i="71"/>
  <c r="K63" i="71"/>
  <c r="K64" i="71"/>
  <c r="K65" i="71"/>
  <c r="K66" i="71"/>
  <c r="K67" i="71"/>
  <c r="K68" i="71"/>
  <c r="K69" i="71"/>
  <c r="K70" i="71"/>
  <c r="K71" i="71"/>
  <c r="K72" i="71"/>
  <c r="K73" i="71"/>
  <c r="K74" i="71"/>
  <c r="K75" i="71"/>
  <c r="K76" i="71"/>
  <c r="K77" i="71"/>
  <c r="K78" i="71"/>
  <c r="K79" i="71"/>
  <c r="K80" i="71"/>
  <c r="K81" i="71"/>
  <c r="K82" i="71"/>
  <c r="K83" i="71"/>
  <c r="K84" i="71"/>
  <c r="K85" i="71"/>
  <c r="K86" i="71"/>
  <c r="K87" i="71"/>
  <c r="K88" i="71"/>
  <c r="K89" i="71"/>
  <c r="K90" i="71"/>
  <c r="K91" i="71"/>
  <c r="K92" i="71"/>
  <c r="K93" i="71"/>
  <c r="K94" i="71"/>
  <c r="K95" i="71"/>
  <c r="K96" i="71"/>
  <c r="K97" i="71"/>
  <c r="K98" i="71"/>
  <c r="K99" i="71"/>
  <c r="K100" i="71"/>
  <c r="K101" i="71"/>
  <c r="K102" i="71"/>
  <c r="K103" i="71"/>
  <c r="K104" i="71"/>
  <c r="K105" i="71"/>
  <c r="K106" i="71"/>
  <c r="K107" i="71"/>
  <c r="K108" i="71"/>
  <c r="K109" i="71"/>
  <c r="K110" i="71"/>
  <c r="H60" i="71"/>
  <c r="H59" i="71"/>
  <c r="H58" i="71"/>
  <c r="H57" i="71"/>
  <c r="H56" i="71"/>
  <c r="H55" i="71"/>
  <c r="K39" i="72" l="1"/>
  <c r="E25" i="41" s="1"/>
  <c r="J25" i="41"/>
  <c r="B26" i="41"/>
  <c r="B64" i="71"/>
  <c r="H54" i="71"/>
  <c r="H53" i="71"/>
  <c r="H52" i="71"/>
  <c r="H51" i="71"/>
  <c r="H50" i="71"/>
  <c r="H49" i="71"/>
  <c r="H48" i="71"/>
  <c r="H47" i="71"/>
  <c r="H46" i="71"/>
  <c r="H45" i="71"/>
  <c r="H44" i="71"/>
  <c r="H43" i="71"/>
  <c r="H42" i="71"/>
  <c r="H41" i="71"/>
  <c r="H40" i="71"/>
  <c r="G39" i="71"/>
  <c r="F39" i="71"/>
  <c r="E39" i="71"/>
  <c r="D39" i="71"/>
  <c r="C39" i="71"/>
  <c r="H38" i="71"/>
  <c r="F26" i="41" s="1"/>
  <c r="F5" i="71"/>
  <c r="D26" i="41" s="1"/>
  <c r="B5" i="71"/>
  <c r="K41" i="71" s="1"/>
  <c r="H26" i="41" s="1"/>
  <c r="C26" i="41" l="1"/>
  <c r="H39" i="71"/>
  <c r="K39" i="71" s="1"/>
  <c r="E26" i="41" s="1"/>
  <c r="K42" i="71"/>
  <c r="I26" i="41" s="1"/>
  <c r="K40" i="71"/>
  <c r="G26" i="41" s="1"/>
  <c r="B27" i="41"/>
  <c r="K107" i="70"/>
  <c r="K106" i="70"/>
  <c r="K105" i="70"/>
  <c r="K104" i="70"/>
  <c r="K103" i="70"/>
  <c r="K102" i="70"/>
  <c r="K101" i="70"/>
  <c r="K100" i="70"/>
  <c r="K99" i="70"/>
  <c r="K98" i="70"/>
  <c r="K97" i="70"/>
  <c r="K96" i="70"/>
  <c r="K95" i="70"/>
  <c r="K94" i="70"/>
  <c r="K93" i="70"/>
  <c r="K92" i="70"/>
  <c r="K91" i="70"/>
  <c r="K90" i="70"/>
  <c r="K89" i="70"/>
  <c r="K88" i="70"/>
  <c r="K87" i="70"/>
  <c r="K86" i="70"/>
  <c r="K85" i="70"/>
  <c r="K84" i="70"/>
  <c r="K83" i="70"/>
  <c r="K82" i="70"/>
  <c r="K81" i="70"/>
  <c r="K80" i="70"/>
  <c r="K79" i="70"/>
  <c r="K78" i="70"/>
  <c r="K77" i="70"/>
  <c r="K76" i="70"/>
  <c r="K75" i="70"/>
  <c r="K74" i="70"/>
  <c r="K73" i="70"/>
  <c r="K72" i="70"/>
  <c r="K71" i="70"/>
  <c r="K70" i="70"/>
  <c r="K69" i="70"/>
  <c r="K68" i="70"/>
  <c r="K67" i="70"/>
  <c r="K66" i="70"/>
  <c r="K65" i="70"/>
  <c r="K64" i="70"/>
  <c r="K63" i="70"/>
  <c r="K62" i="70"/>
  <c r="K61" i="70"/>
  <c r="B61" i="70"/>
  <c r="K60" i="70"/>
  <c r="K59" i="70"/>
  <c r="H54" i="70"/>
  <c r="H53" i="70"/>
  <c r="H52" i="70"/>
  <c r="H51" i="70"/>
  <c r="H50" i="70"/>
  <c r="H49" i="70"/>
  <c r="H48" i="70"/>
  <c r="H47" i="70"/>
  <c r="H46" i="70"/>
  <c r="H45" i="70"/>
  <c r="H44" i="70"/>
  <c r="H43" i="70"/>
  <c r="H42" i="70"/>
  <c r="H41" i="70"/>
  <c r="H40" i="70"/>
  <c r="G39" i="70"/>
  <c r="F39" i="70"/>
  <c r="E39" i="70"/>
  <c r="D39" i="70"/>
  <c r="C39" i="70"/>
  <c r="H38" i="70"/>
  <c r="F27" i="41" s="1"/>
  <c r="F5" i="70"/>
  <c r="D27" i="41" s="1"/>
  <c r="B5" i="70"/>
  <c r="K40" i="70" l="1"/>
  <c r="G27" i="41" s="1"/>
  <c r="J26" i="41"/>
  <c r="K41" i="70"/>
  <c r="H27" i="41" s="1"/>
  <c r="K42" i="70"/>
  <c r="I27" i="41" s="1"/>
  <c r="C27" i="41"/>
  <c r="H39" i="70"/>
  <c r="K39" i="70" s="1"/>
  <c r="E27" i="41" s="1"/>
  <c r="K107" i="69"/>
  <c r="J27" i="41" l="1"/>
  <c r="K105" i="69"/>
  <c r="K106" i="69"/>
  <c r="B28" i="41"/>
  <c r="K105" i="68"/>
  <c r="K82" i="68"/>
  <c r="K104" i="69"/>
  <c r="K103" i="69"/>
  <c r="K102" i="69"/>
  <c r="K101" i="69"/>
  <c r="K100" i="69"/>
  <c r="K99" i="69"/>
  <c r="K98" i="69"/>
  <c r="K97" i="69"/>
  <c r="K96" i="69"/>
  <c r="K95" i="69"/>
  <c r="K94" i="69"/>
  <c r="K93" i="69"/>
  <c r="K92" i="69"/>
  <c r="K91" i="69"/>
  <c r="K90" i="69"/>
  <c r="K89" i="69"/>
  <c r="K88" i="69"/>
  <c r="K87" i="69"/>
  <c r="K86" i="69"/>
  <c r="K85" i="69"/>
  <c r="K84" i="69"/>
  <c r="K83" i="69"/>
  <c r="K82" i="69"/>
  <c r="K81" i="69"/>
  <c r="K80" i="69"/>
  <c r="K79" i="69"/>
  <c r="K78" i="69"/>
  <c r="K77" i="69"/>
  <c r="K76" i="69"/>
  <c r="K75" i="69"/>
  <c r="K74" i="69"/>
  <c r="K73" i="69"/>
  <c r="K72" i="69"/>
  <c r="K71" i="69"/>
  <c r="K70" i="69"/>
  <c r="K69" i="69"/>
  <c r="K68" i="69"/>
  <c r="K67" i="69"/>
  <c r="K66" i="69"/>
  <c r="K65" i="69"/>
  <c r="K64" i="69"/>
  <c r="K63" i="69"/>
  <c r="K62" i="69"/>
  <c r="K61" i="69"/>
  <c r="B61" i="69"/>
  <c r="K60" i="69"/>
  <c r="K59" i="69"/>
  <c r="H54" i="69"/>
  <c r="K42" i="69" s="1"/>
  <c r="I28" i="41" s="1"/>
  <c r="H53" i="69"/>
  <c r="H52" i="69"/>
  <c r="H51" i="69"/>
  <c r="H50" i="69"/>
  <c r="H49" i="69"/>
  <c r="H48" i="69"/>
  <c r="H47" i="69"/>
  <c r="H46" i="69"/>
  <c r="H45" i="69"/>
  <c r="H44" i="69"/>
  <c r="H43" i="69"/>
  <c r="H42" i="69"/>
  <c r="H41" i="69"/>
  <c r="H40" i="69"/>
  <c r="G39" i="69"/>
  <c r="F39" i="69"/>
  <c r="E39" i="69"/>
  <c r="D39" i="69"/>
  <c r="C39" i="69"/>
  <c r="H38" i="69"/>
  <c r="F28" i="41" s="1"/>
  <c r="F5" i="69"/>
  <c r="D28" i="41" s="1"/>
  <c r="B5" i="69"/>
  <c r="K104" i="68"/>
  <c r="K41" i="69" l="1"/>
  <c r="H28" i="41" s="1"/>
  <c r="C28" i="41"/>
  <c r="H39" i="69"/>
  <c r="K39" i="69" s="1"/>
  <c r="E28" i="41" s="1"/>
  <c r="K40" i="69"/>
  <c r="G28" i="41" s="1"/>
  <c r="B29" i="41"/>
  <c r="F39" i="68"/>
  <c r="K103" i="68"/>
  <c r="K102" i="68"/>
  <c r="K101" i="68"/>
  <c r="K100" i="68"/>
  <c r="K99" i="68"/>
  <c r="K98" i="68"/>
  <c r="K97" i="68"/>
  <c r="K96" i="68"/>
  <c r="K95" i="68"/>
  <c r="K94" i="68"/>
  <c r="K93" i="68"/>
  <c r="K92" i="68"/>
  <c r="K91" i="68"/>
  <c r="K90" i="68"/>
  <c r="K89" i="68"/>
  <c r="K88" i="68"/>
  <c r="K87" i="68"/>
  <c r="K86" i="68"/>
  <c r="K85" i="68"/>
  <c r="K84" i="68"/>
  <c r="K83" i="68"/>
  <c r="K81" i="68"/>
  <c r="K80" i="68"/>
  <c r="K79" i="68"/>
  <c r="K78" i="68"/>
  <c r="K77" i="68"/>
  <c r="K76" i="68"/>
  <c r="K75" i="68"/>
  <c r="K74" i="68"/>
  <c r="K73" i="68"/>
  <c r="K72" i="68"/>
  <c r="K71" i="68"/>
  <c r="K70" i="68"/>
  <c r="K69" i="68"/>
  <c r="K68" i="68"/>
  <c r="K67" i="68"/>
  <c r="K66" i="68"/>
  <c r="K65" i="68"/>
  <c r="K64" i="68"/>
  <c r="K63" i="68"/>
  <c r="K62" i="68"/>
  <c r="K61" i="68"/>
  <c r="B61" i="68"/>
  <c r="K60" i="68"/>
  <c r="K59" i="68"/>
  <c r="H54" i="68"/>
  <c r="H53" i="68"/>
  <c r="H52" i="68"/>
  <c r="H51" i="68"/>
  <c r="H50" i="68"/>
  <c r="H49" i="68"/>
  <c r="H48" i="68"/>
  <c r="H47" i="68"/>
  <c r="H46" i="68"/>
  <c r="H45" i="68"/>
  <c r="H44" i="68"/>
  <c r="H43" i="68"/>
  <c r="H42" i="68"/>
  <c r="H41" i="68"/>
  <c r="H40" i="68"/>
  <c r="G39" i="68"/>
  <c r="E39" i="68"/>
  <c r="D39" i="68"/>
  <c r="C39" i="68"/>
  <c r="H38" i="68"/>
  <c r="F29" i="41" s="1"/>
  <c r="F5" i="68"/>
  <c r="D29" i="41" s="1"/>
  <c r="B5" i="68"/>
  <c r="C29" i="41" s="1"/>
  <c r="K103" i="67"/>
  <c r="K100" i="67"/>
  <c r="K101" i="67"/>
  <c r="K102" i="67"/>
  <c r="B30" i="41"/>
  <c r="K99" i="67"/>
  <c r="K98" i="67"/>
  <c r="K97" i="67"/>
  <c r="K96" i="67"/>
  <c r="K95" i="67"/>
  <c r="K94" i="67"/>
  <c r="K93" i="67"/>
  <c r="K92" i="67"/>
  <c r="K91" i="67"/>
  <c r="K90" i="67"/>
  <c r="K89" i="67"/>
  <c r="K88" i="67"/>
  <c r="K87" i="67"/>
  <c r="K86" i="67"/>
  <c r="K85" i="67"/>
  <c r="K84" i="67"/>
  <c r="K83" i="67"/>
  <c r="K82" i="67"/>
  <c r="K81" i="67"/>
  <c r="K80" i="67"/>
  <c r="K79" i="67"/>
  <c r="K78" i="67"/>
  <c r="K77" i="67"/>
  <c r="K76" i="67"/>
  <c r="K75" i="67"/>
  <c r="K74" i="67"/>
  <c r="K73" i="67"/>
  <c r="K72" i="67"/>
  <c r="K71" i="67"/>
  <c r="K70" i="67"/>
  <c r="K69" i="67"/>
  <c r="K68" i="67"/>
  <c r="K67" i="67"/>
  <c r="K66" i="67"/>
  <c r="K65" i="67"/>
  <c r="K64" i="67"/>
  <c r="K63" i="67"/>
  <c r="K62" i="67"/>
  <c r="K61" i="67"/>
  <c r="B61" i="67"/>
  <c r="K60" i="67"/>
  <c r="K59" i="67"/>
  <c r="H54" i="67"/>
  <c r="H53" i="67"/>
  <c r="H52" i="67"/>
  <c r="H51" i="67"/>
  <c r="H50" i="67"/>
  <c r="H49" i="67"/>
  <c r="H48" i="67"/>
  <c r="H47" i="67"/>
  <c r="H46" i="67"/>
  <c r="H45" i="67"/>
  <c r="H44" i="67"/>
  <c r="H43" i="67"/>
  <c r="H42" i="67"/>
  <c r="H41" i="67"/>
  <c r="H40" i="67"/>
  <c r="G39" i="67"/>
  <c r="F39" i="67"/>
  <c r="E39" i="67"/>
  <c r="D39" i="67"/>
  <c r="C39" i="67"/>
  <c r="H38" i="67"/>
  <c r="F30" i="41" s="1"/>
  <c r="F5" i="67"/>
  <c r="D30" i="41" s="1"/>
  <c r="B5" i="67"/>
  <c r="K40" i="67" l="1"/>
  <c r="G30" i="41" s="1"/>
  <c r="J28" i="41"/>
  <c r="C30" i="41"/>
  <c r="K41" i="67"/>
  <c r="H30" i="41" s="1"/>
  <c r="K42" i="68"/>
  <c r="I29" i="41" s="1"/>
  <c r="H39" i="68"/>
  <c r="K39" i="68" s="1"/>
  <c r="E29" i="41" s="1"/>
  <c r="K40" i="68"/>
  <c r="G29" i="41" s="1"/>
  <c r="K41" i="68"/>
  <c r="H29" i="41" s="1"/>
  <c r="H39" i="67"/>
  <c r="K39" i="67" s="1"/>
  <c r="E30" i="41" s="1"/>
  <c r="K42" i="67"/>
  <c r="I30" i="41" s="1"/>
  <c r="K62" i="63"/>
  <c r="K63" i="63"/>
  <c r="K64" i="63"/>
  <c r="K65" i="63"/>
  <c r="K99" i="66"/>
  <c r="J29" i="41" l="1"/>
  <c r="J30" i="41"/>
  <c r="C38" i="63"/>
  <c r="B31" i="41"/>
  <c r="K98" i="66"/>
  <c r="K97" i="66"/>
  <c r="K96" i="66"/>
  <c r="K95" i="66"/>
  <c r="K94" i="66"/>
  <c r="K93" i="66"/>
  <c r="K92" i="66"/>
  <c r="K91" i="66"/>
  <c r="K90" i="66"/>
  <c r="K89" i="66"/>
  <c r="K88" i="66"/>
  <c r="K87" i="66"/>
  <c r="K86" i="66"/>
  <c r="K85" i="66"/>
  <c r="K84" i="66"/>
  <c r="K83" i="66"/>
  <c r="K82" i="66"/>
  <c r="K81" i="66"/>
  <c r="K80" i="66"/>
  <c r="K79" i="66"/>
  <c r="K78" i="66"/>
  <c r="K77" i="66"/>
  <c r="K76" i="66"/>
  <c r="K75" i="66"/>
  <c r="K74" i="66"/>
  <c r="K73" i="66"/>
  <c r="K72" i="66"/>
  <c r="K71" i="66"/>
  <c r="K70" i="66"/>
  <c r="K69" i="66"/>
  <c r="K68" i="66"/>
  <c r="K67" i="66"/>
  <c r="K66" i="66"/>
  <c r="K65" i="66"/>
  <c r="K64" i="66"/>
  <c r="K63" i="66"/>
  <c r="K62" i="66"/>
  <c r="K61" i="66"/>
  <c r="B61" i="66"/>
  <c r="K60" i="66"/>
  <c r="K59" i="66"/>
  <c r="H54" i="66"/>
  <c r="H53" i="66"/>
  <c r="H52" i="66"/>
  <c r="H51" i="66"/>
  <c r="H50" i="66"/>
  <c r="H49" i="66"/>
  <c r="H48" i="66"/>
  <c r="H47" i="66"/>
  <c r="H46" i="66"/>
  <c r="H45" i="66"/>
  <c r="H44" i="66"/>
  <c r="H43" i="66"/>
  <c r="H42" i="66"/>
  <c r="H41" i="66"/>
  <c r="H40" i="66"/>
  <c r="G39" i="66"/>
  <c r="F39" i="66"/>
  <c r="E39" i="66"/>
  <c r="D39" i="66"/>
  <c r="C39" i="66"/>
  <c r="H38" i="66"/>
  <c r="F31" i="41" s="1"/>
  <c r="F5" i="66"/>
  <c r="D31" i="41" s="1"/>
  <c r="B5" i="66"/>
  <c r="N24" i="65"/>
  <c r="O24" i="65"/>
  <c r="P24" i="65"/>
  <c r="Q24" i="65"/>
  <c r="R24" i="65"/>
  <c r="M24" i="65"/>
  <c r="N23" i="65"/>
  <c r="O23" i="65"/>
  <c r="P23" i="65"/>
  <c r="Q23" i="65"/>
  <c r="R23" i="65"/>
  <c r="M23" i="65"/>
  <c r="H24" i="65"/>
  <c r="I24" i="65"/>
  <c r="J24" i="65"/>
  <c r="K24" i="65"/>
  <c r="L24" i="65"/>
  <c r="G24" i="65"/>
  <c r="H23" i="65"/>
  <c r="I23" i="65"/>
  <c r="J23" i="65"/>
  <c r="K23" i="65"/>
  <c r="L23" i="65"/>
  <c r="G23" i="65"/>
  <c r="K41" i="66" l="1"/>
  <c r="H31" i="41" s="1"/>
  <c r="K40" i="66"/>
  <c r="G31" i="41" s="1"/>
  <c r="K42" i="66"/>
  <c r="I31" i="41" s="1"/>
  <c r="C31" i="41"/>
  <c r="H39" i="66"/>
  <c r="K39" i="66" s="1"/>
  <c r="E31" i="41" s="1"/>
  <c r="K97" i="64"/>
  <c r="K98" i="64"/>
  <c r="B32" i="41"/>
  <c r="L131" i="62"/>
  <c r="K96" i="64"/>
  <c r="K95" i="64"/>
  <c r="K94" i="64"/>
  <c r="K93" i="64"/>
  <c r="K92" i="64"/>
  <c r="K91" i="64"/>
  <c r="K90" i="64"/>
  <c r="K89" i="64"/>
  <c r="K88" i="64"/>
  <c r="K87" i="64"/>
  <c r="K86" i="64"/>
  <c r="K85" i="64"/>
  <c r="K84" i="64"/>
  <c r="K83" i="64"/>
  <c r="K82" i="64"/>
  <c r="K81" i="64"/>
  <c r="K80" i="64"/>
  <c r="K79" i="64"/>
  <c r="K78" i="64"/>
  <c r="K77" i="64"/>
  <c r="K76" i="64"/>
  <c r="K75" i="64"/>
  <c r="K74" i="64"/>
  <c r="K73" i="64"/>
  <c r="K72" i="64"/>
  <c r="K71" i="64"/>
  <c r="K70" i="64"/>
  <c r="K69" i="64"/>
  <c r="K68" i="64"/>
  <c r="K67" i="64"/>
  <c r="K66" i="64"/>
  <c r="K65" i="64"/>
  <c r="K64" i="64"/>
  <c r="K63" i="64"/>
  <c r="K62" i="64"/>
  <c r="K61" i="64"/>
  <c r="B61" i="64"/>
  <c r="K60" i="64"/>
  <c r="K59" i="64"/>
  <c r="H54" i="64"/>
  <c r="H53" i="64"/>
  <c r="H52" i="64"/>
  <c r="H51" i="64"/>
  <c r="H50" i="64"/>
  <c r="H49" i="64"/>
  <c r="H48" i="64"/>
  <c r="H47" i="64"/>
  <c r="H46" i="64"/>
  <c r="H45" i="64"/>
  <c r="K42" i="64" s="1"/>
  <c r="I32" i="41" s="1"/>
  <c r="H44" i="64"/>
  <c r="H43" i="64"/>
  <c r="H42" i="64"/>
  <c r="H41" i="64"/>
  <c r="H40" i="64"/>
  <c r="G39" i="64"/>
  <c r="F39" i="64"/>
  <c r="E39" i="64"/>
  <c r="D39" i="64"/>
  <c r="C39" i="64"/>
  <c r="H38" i="64"/>
  <c r="F32" i="41" s="1"/>
  <c r="F5" i="64"/>
  <c r="D32" i="41" s="1"/>
  <c r="B5" i="64"/>
  <c r="C32" i="41" s="1"/>
  <c r="K40" i="64" l="1"/>
  <c r="G32" i="41" s="1"/>
  <c r="J31" i="41"/>
  <c r="K41" i="64"/>
  <c r="H32" i="41" s="1"/>
  <c r="H39" i="64"/>
  <c r="K39" i="64" s="1"/>
  <c r="E32" i="41" s="1"/>
  <c r="L94" i="62"/>
  <c r="L93" i="62"/>
  <c r="L96" i="62"/>
  <c r="J32" i="41" l="1"/>
  <c r="B95" i="62"/>
  <c r="L97" i="62"/>
  <c r="L95" i="62"/>
  <c r="L130" i="62"/>
  <c r="L106" i="62"/>
  <c r="I53" i="62"/>
  <c r="L118" i="62"/>
  <c r="L98" i="62"/>
  <c r="L99" i="62"/>
  <c r="L100" i="62"/>
  <c r="L101" i="62"/>
  <c r="L103" i="62"/>
  <c r="L104" i="62"/>
  <c r="L105" i="62"/>
  <c r="L107" i="62"/>
  <c r="L108" i="62"/>
  <c r="L109" i="62"/>
  <c r="L110" i="62"/>
  <c r="L112" i="62"/>
  <c r="L113" i="62"/>
  <c r="L114" i="62"/>
  <c r="L115" i="62"/>
  <c r="L116" i="62"/>
  <c r="L117" i="62"/>
  <c r="L119" i="62"/>
  <c r="L120" i="62"/>
  <c r="L102" i="62"/>
  <c r="L111" i="62"/>
  <c r="L121" i="62"/>
  <c r="L122" i="62"/>
  <c r="L123" i="62"/>
  <c r="L124" i="62"/>
  <c r="L125" i="62"/>
  <c r="L126" i="62"/>
  <c r="L127" i="62"/>
  <c r="L128" i="62"/>
  <c r="L129" i="62"/>
  <c r="K61" i="57"/>
  <c r="I38" i="62"/>
  <c r="F39" i="62"/>
  <c r="E39" i="62"/>
  <c r="I40" i="62" l="1"/>
  <c r="F5" i="62" l="1"/>
  <c r="B5" i="62"/>
  <c r="L42" i="62" l="1"/>
  <c r="B30" i="61"/>
  <c r="K61" i="63"/>
  <c r="K60" i="63"/>
  <c r="B58" i="63"/>
  <c r="H53" i="63"/>
  <c r="H52" i="63"/>
  <c r="H51" i="63"/>
  <c r="H50" i="63"/>
  <c r="H49" i="63"/>
  <c r="H48" i="63"/>
  <c r="H47" i="63"/>
  <c r="H46" i="63"/>
  <c r="H45" i="63"/>
  <c r="H44" i="63"/>
  <c r="H43" i="63"/>
  <c r="H42" i="63"/>
  <c r="H41" i="63"/>
  <c r="H40" i="63"/>
  <c r="H39" i="63"/>
  <c r="G38" i="63"/>
  <c r="F38" i="63"/>
  <c r="E38" i="63"/>
  <c r="D38" i="63"/>
  <c r="H37" i="63"/>
  <c r="F30" i="61" s="1"/>
  <c r="F5" i="63"/>
  <c r="D30" i="61" s="1"/>
  <c r="B5" i="63"/>
  <c r="C30" i="61" s="1"/>
  <c r="D33" i="41"/>
  <c r="C33" i="41"/>
  <c r="B33" i="41"/>
  <c r="I54" i="62"/>
  <c r="I52" i="62"/>
  <c r="I51" i="62"/>
  <c r="I50" i="62"/>
  <c r="I49" i="62"/>
  <c r="I48" i="62"/>
  <c r="I47" i="62"/>
  <c r="I46" i="62"/>
  <c r="I45" i="62"/>
  <c r="I44" i="62"/>
  <c r="I43" i="62"/>
  <c r="L40" i="62" s="1"/>
  <c r="I42" i="62"/>
  <c r="I41" i="62"/>
  <c r="L41" i="62" s="1"/>
  <c r="H39" i="62"/>
  <c r="G39" i="62"/>
  <c r="D39" i="62"/>
  <c r="C39" i="62"/>
  <c r="F33" i="41"/>
  <c r="K39" i="63" l="1"/>
  <c r="G30" i="61" s="1"/>
  <c r="K40" i="63"/>
  <c r="H30" i="61" s="1"/>
  <c r="K41" i="63"/>
  <c r="I30" i="61" s="1"/>
  <c r="I39" i="62"/>
  <c r="G33" i="41"/>
  <c r="H38" i="63"/>
  <c r="K38" i="63" s="1"/>
  <c r="E30" i="61" s="1"/>
  <c r="I33" i="41"/>
  <c r="H33" i="41"/>
  <c r="B58" i="60"/>
  <c r="B31" i="61"/>
  <c r="B32" i="61"/>
  <c r="J30" i="61" l="1"/>
  <c r="L39" i="62"/>
  <c r="E33" i="41" s="1"/>
  <c r="J33" i="41"/>
  <c r="C39" i="57"/>
  <c r="K61" i="60"/>
  <c r="K60" i="60"/>
  <c r="H53" i="60"/>
  <c r="H52" i="60"/>
  <c r="H51" i="60"/>
  <c r="H50" i="60"/>
  <c r="H49" i="60"/>
  <c r="H48" i="60"/>
  <c r="H47" i="60"/>
  <c r="H46" i="60"/>
  <c r="H45" i="60"/>
  <c r="H44" i="60"/>
  <c r="H43" i="60"/>
  <c r="H42" i="60"/>
  <c r="H41" i="60"/>
  <c r="H40" i="60"/>
  <c r="H39" i="60"/>
  <c r="G38" i="60"/>
  <c r="F38" i="60"/>
  <c r="E38" i="60"/>
  <c r="D38" i="60"/>
  <c r="C38" i="60"/>
  <c r="H37" i="60"/>
  <c r="F31" i="61" s="1"/>
  <c r="F5" i="60"/>
  <c r="D31" i="61" s="1"/>
  <c r="B5" i="60"/>
  <c r="K94" i="57"/>
  <c r="K92" i="58"/>
  <c r="K91" i="58"/>
  <c r="K90" i="58"/>
  <c r="K89" i="58"/>
  <c r="K88" i="58"/>
  <c r="K87" i="58"/>
  <c r="K86" i="58"/>
  <c r="K85" i="58"/>
  <c r="K84" i="58"/>
  <c r="K83" i="58"/>
  <c r="K82" i="58"/>
  <c r="K81" i="58"/>
  <c r="K80" i="58"/>
  <c r="K79" i="58"/>
  <c r="K78" i="58"/>
  <c r="K77" i="58"/>
  <c r="K76" i="58"/>
  <c r="K75" i="58"/>
  <c r="K74" i="58"/>
  <c r="K73" i="58"/>
  <c r="K72" i="58"/>
  <c r="K71" i="58"/>
  <c r="K70" i="58"/>
  <c r="K69" i="58"/>
  <c r="K68" i="58"/>
  <c r="K67" i="58"/>
  <c r="K66" i="58"/>
  <c r="B66" i="58"/>
  <c r="K65" i="58"/>
  <c r="K64" i="58"/>
  <c r="K63" i="58"/>
  <c r="K62" i="58"/>
  <c r="K61" i="58"/>
  <c r="K60" i="58"/>
  <c r="H53" i="58"/>
  <c r="H52" i="58"/>
  <c r="H51" i="58"/>
  <c r="H50" i="58"/>
  <c r="H49" i="58"/>
  <c r="H48" i="58"/>
  <c r="H47" i="58"/>
  <c r="H46" i="58"/>
  <c r="H45" i="58"/>
  <c r="H44" i="58"/>
  <c r="H43" i="58"/>
  <c r="H42" i="58"/>
  <c r="H41" i="58"/>
  <c r="H40" i="58"/>
  <c r="H39" i="58"/>
  <c r="G38" i="58"/>
  <c r="F38" i="58"/>
  <c r="E38" i="58"/>
  <c r="D38" i="58"/>
  <c r="C38" i="58"/>
  <c r="H37" i="58"/>
  <c r="F32" i="61" s="1"/>
  <c r="F5" i="58"/>
  <c r="D32" i="61" s="1"/>
  <c r="B5" i="58"/>
  <c r="C32" i="61" s="1"/>
  <c r="B34" i="41"/>
  <c r="K93" i="57"/>
  <c r="K92" i="57"/>
  <c r="K91" i="57"/>
  <c r="K90" i="57"/>
  <c r="K89" i="57"/>
  <c r="K88" i="57"/>
  <c r="K87" i="57"/>
  <c r="K86" i="57"/>
  <c r="K85" i="57"/>
  <c r="K84" i="57"/>
  <c r="K83" i="57"/>
  <c r="K82" i="57"/>
  <c r="K81" i="57"/>
  <c r="K80" i="57"/>
  <c r="K79" i="57"/>
  <c r="K78" i="57"/>
  <c r="K77" i="57"/>
  <c r="K76" i="57"/>
  <c r="K75" i="57"/>
  <c r="K74" i="57"/>
  <c r="K73" i="57"/>
  <c r="K72" i="57"/>
  <c r="K71" i="57"/>
  <c r="K70" i="57"/>
  <c r="K69" i="57"/>
  <c r="K68" i="57"/>
  <c r="K67" i="57"/>
  <c r="B67" i="57"/>
  <c r="K66" i="57"/>
  <c r="K65" i="57"/>
  <c r="K64" i="57"/>
  <c r="K63" i="57"/>
  <c r="K62" i="57"/>
  <c r="H54" i="57"/>
  <c r="H53" i="57"/>
  <c r="H52" i="57"/>
  <c r="H51" i="57"/>
  <c r="H50" i="57"/>
  <c r="H49" i="57"/>
  <c r="H48" i="57"/>
  <c r="H47" i="57"/>
  <c r="H46" i="57"/>
  <c r="H45" i="57"/>
  <c r="H44" i="57"/>
  <c r="H43" i="57"/>
  <c r="H42" i="57"/>
  <c r="H41" i="57"/>
  <c r="H40" i="57"/>
  <c r="G39" i="57"/>
  <c r="F39" i="57"/>
  <c r="E39" i="57"/>
  <c r="D39" i="57"/>
  <c r="H38" i="57"/>
  <c r="F34" i="41" s="1"/>
  <c r="F5" i="57"/>
  <c r="D34" i="41" s="1"/>
  <c r="B5" i="57"/>
  <c r="K41" i="58" l="1"/>
  <c r="I32" i="61" s="1"/>
  <c r="C34" i="41"/>
  <c r="K41" i="57"/>
  <c r="H34" i="41" s="1"/>
  <c r="K40" i="60"/>
  <c r="H31" i="61" s="1"/>
  <c r="C31" i="61"/>
  <c r="H38" i="60"/>
  <c r="K38" i="60" s="1"/>
  <c r="E31" i="61" s="1"/>
  <c r="K41" i="60"/>
  <c r="I31" i="61" s="1"/>
  <c r="K39" i="60"/>
  <c r="G31" i="61" s="1"/>
  <c r="K40" i="58"/>
  <c r="H32" i="61" s="1"/>
  <c r="H38" i="58"/>
  <c r="K38" i="58" s="1"/>
  <c r="E32" i="61" s="1"/>
  <c r="K39" i="58"/>
  <c r="G32" i="61" s="1"/>
  <c r="K40" i="57"/>
  <c r="G34" i="41" s="1"/>
  <c r="K42" i="57"/>
  <c r="I34" i="41" s="1"/>
  <c r="H39" i="57"/>
  <c r="K39" i="57" s="1"/>
  <c r="E34" i="41" s="1"/>
  <c r="B35" i="41"/>
  <c r="K92" i="56"/>
  <c r="K91" i="56"/>
  <c r="K90" i="56"/>
  <c r="K89" i="56"/>
  <c r="K88" i="56"/>
  <c r="K87" i="56"/>
  <c r="K86" i="56"/>
  <c r="K85" i="56"/>
  <c r="K84" i="56"/>
  <c r="K83" i="56"/>
  <c r="K82" i="56"/>
  <c r="K81" i="56"/>
  <c r="K80" i="56"/>
  <c r="K79" i="56"/>
  <c r="K78" i="56"/>
  <c r="K77" i="56"/>
  <c r="K76" i="56"/>
  <c r="K75" i="56"/>
  <c r="K74" i="56"/>
  <c r="K73" i="56"/>
  <c r="K72" i="56"/>
  <c r="K71" i="56"/>
  <c r="K70" i="56"/>
  <c r="K69" i="56"/>
  <c r="K68" i="56"/>
  <c r="K67" i="56"/>
  <c r="K66" i="56"/>
  <c r="B66" i="56"/>
  <c r="K65" i="56"/>
  <c r="K64" i="56"/>
  <c r="K63" i="56"/>
  <c r="K62" i="56"/>
  <c r="K61" i="56"/>
  <c r="K60" i="56"/>
  <c r="H53" i="56"/>
  <c r="H52" i="56"/>
  <c r="H51" i="56"/>
  <c r="H50" i="56"/>
  <c r="H49" i="56"/>
  <c r="H48" i="56"/>
  <c r="H47" i="56"/>
  <c r="H46" i="56"/>
  <c r="H45" i="56"/>
  <c r="H44" i="56"/>
  <c r="H43" i="56"/>
  <c r="H42" i="56"/>
  <c r="H41" i="56"/>
  <c r="H40" i="56"/>
  <c r="H39" i="56"/>
  <c r="G38" i="56"/>
  <c r="F38" i="56"/>
  <c r="E38" i="56"/>
  <c r="D38" i="56"/>
  <c r="C38" i="56"/>
  <c r="H37" i="56"/>
  <c r="F35" i="41" s="1"/>
  <c r="F5" i="56"/>
  <c r="D35" i="41" s="1"/>
  <c r="B5" i="56"/>
  <c r="K40" i="56" l="1"/>
  <c r="H35" i="41" s="1"/>
  <c r="J32" i="61"/>
  <c r="J31" i="61"/>
  <c r="J34" i="41"/>
  <c r="C35" i="41"/>
  <c r="H38" i="56"/>
  <c r="K38" i="56" s="1"/>
  <c r="E35" i="41" s="1"/>
  <c r="K39" i="56"/>
  <c r="G35" i="41" s="1"/>
  <c r="K41" i="56"/>
  <c r="I35" i="41" s="1"/>
  <c r="L91" i="55"/>
  <c r="L92" i="55"/>
  <c r="L61" i="55"/>
  <c r="L62" i="55"/>
  <c r="L63" i="55"/>
  <c r="L64" i="55"/>
  <c r="L65" i="55"/>
  <c r="L66" i="55"/>
  <c r="L67" i="55"/>
  <c r="L68" i="55"/>
  <c r="L69" i="55"/>
  <c r="L70" i="55"/>
  <c r="L71" i="55"/>
  <c r="L72" i="55"/>
  <c r="L73" i="55"/>
  <c r="L74" i="55"/>
  <c r="L75" i="55"/>
  <c r="L76" i="55"/>
  <c r="L77" i="55"/>
  <c r="L78" i="55"/>
  <c r="L79" i="55"/>
  <c r="L80" i="55"/>
  <c r="L81" i="55"/>
  <c r="L82" i="55"/>
  <c r="L83" i="55"/>
  <c r="L84" i="55"/>
  <c r="L85" i="55"/>
  <c r="L86" i="55"/>
  <c r="L87" i="55"/>
  <c r="L88" i="55"/>
  <c r="L89" i="55"/>
  <c r="L90" i="55"/>
  <c r="L60" i="55"/>
  <c r="F38" i="55"/>
  <c r="J35" i="41" l="1"/>
  <c r="B36" i="41"/>
  <c r="B66" i="55" l="1"/>
  <c r="I53" i="55"/>
  <c r="I52" i="55"/>
  <c r="I51" i="55"/>
  <c r="I50" i="55"/>
  <c r="I49" i="55"/>
  <c r="I48" i="55"/>
  <c r="I47" i="55"/>
  <c r="I46" i="55"/>
  <c r="I45" i="55"/>
  <c r="I44" i="55"/>
  <c r="I43" i="55"/>
  <c r="I42" i="55"/>
  <c r="I41" i="55"/>
  <c r="I40" i="55"/>
  <c r="I39" i="55"/>
  <c r="H38" i="55"/>
  <c r="G38" i="55"/>
  <c r="E38" i="55"/>
  <c r="D38" i="55"/>
  <c r="C38" i="55"/>
  <c r="I37" i="55"/>
  <c r="F36" i="41" s="1"/>
  <c r="F5" i="55"/>
  <c r="D36" i="41" s="1"/>
  <c r="B5" i="55"/>
  <c r="A525" i="31"/>
  <c r="B525" i="31"/>
  <c r="C525" i="31"/>
  <c r="D525" i="31"/>
  <c r="E525" i="31"/>
  <c r="F525" i="31"/>
  <c r="G525" i="31" s="1"/>
  <c r="H525" i="31"/>
  <c r="F909" i="22"/>
  <c r="K909" i="22"/>
  <c r="A909" i="22"/>
  <c r="B909" i="22"/>
  <c r="C910" i="12"/>
  <c r="D910" i="12"/>
  <c r="E910" i="12"/>
  <c r="F910" i="12"/>
  <c r="G910" i="12" s="1"/>
  <c r="H910" i="12"/>
  <c r="J910" i="12"/>
  <c r="K910" i="12"/>
  <c r="A910" i="12"/>
  <c r="B525" i="4"/>
  <c r="C525" i="4"/>
  <c r="D525" i="4"/>
  <c r="E525" i="4"/>
  <c r="F525" i="4" s="1"/>
  <c r="G525" i="4"/>
  <c r="A525" i="4"/>
  <c r="L39" i="55" l="1"/>
  <c r="G36" i="41" s="1"/>
  <c r="L41" i="55"/>
  <c r="I36" i="41" s="1"/>
  <c r="L40" i="55"/>
  <c r="H36" i="41" s="1"/>
  <c r="H525" i="4"/>
  <c r="J909" i="22"/>
  <c r="I909" i="22"/>
  <c r="H909" i="22"/>
  <c r="G909" i="22"/>
  <c r="I38" i="55"/>
  <c r="L38" i="55" s="1"/>
  <c r="E36" i="41" s="1"/>
  <c r="C36" i="41"/>
  <c r="D909" i="22"/>
  <c r="I910" i="12"/>
  <c r="K89" i="54"/>
  <c r="K81" i="54"/>
  <c r="K82" i="54"/>
  <c r="K83" i="54"/>
  <c r="K84" i="54"/>
  <c r="K85" i="54"/>
  <c r="K86" i="54"/>
  <c r="K87" i="54"/>
  <c r="K88" i="54"/>
  <c r="J36" i="41" l="1"/>
  <c r="B37" i="41"/>
  <c r="K80" i="54" l="1"/>
  <c r="K79" i="54"/>
  <c r="K78" i="54"/>
  <c r="K77" i="54"/>
  <c r="K76" i="54"/>
  <c r="K75" i="54"/>
  <c r="K74" i="54"/>
  <c r="K73" i="54"/>
  <c r="K72" i="54"/>
  <c r="K71" i="54"/>
  <c r="K70" i="54"/>
  <c r="K69" i="54"/>
  <c r="K68" i="54"/>
  <c r="K67" i="54"/>
  <c r="K66" i="54"/>
  <c r="B66" i="54"/>
  <c r="K65" i="54"/>
  <c r="K64" i="54"/>
  <c r="K63" i="54"/>
  <c r="K62" i="54"/>
  <c r="K61" i="54"/>
  <c r="K60" i="54"/>
  <c r="H53" i="54"/>
  <c r="H52" i="54"/>
  <c r="H51" i="54"/>
  <c r="H50" i="54"/>
  <c r="H49" i="54"/>
  <c r="H48" i="54"/>
  <c r="H47" i="54"/>
  <c r="H46" i="54"/>
  <c r="H45" i="54"/>
  <c r="H44" i="54"/>
  <c r="H43" i="54"/>
  <c r="H42" i="54"/>
  <c r="H41" i="54"/>
  <c r="H40" i="54"/>
  <c r="H39" i="54"/>
  <c r="G38" i="54"/>
  <c r="F38" i="54"/>
  <c r="E38" i="54"/>
  <c r="D38" i="54"/>
  <c r="C38" i="54"/>
  <c r="H37" i="54"/>
  <c r="F37" i="41" s="1"/>
  <c r="F5" i="54"/>
  <c r="D37" i="41" s="1"/>
  <c r="B5" i="54"/>
  <c r="K39" i="54" l="1"/>
  <c r="G37" i="41" s="1"/>
  <c r="C37" i="41"/>
  <c r="K40" i="54"/>
  <c r="H37" i="41" s="1"/>
  <c r="H38" i="54"/>
  <c r="K38" i="54" s="1"/>
  <c r="E37" i="41" s="1"/>
  <c r="K41" i="54"/>
  <c r="I37" i="41" s="1"/>
  <c r="K84" i="53"/>
  <c r="K75" i="53"/>
  <c r="K76" i="53"/>
  <c r="K77" i="53"/>
  <c r="K78" i="53"/>
  <c r="K79" i="53"/>
  <c r="K80" i="53"/>
  <c r="K81" i="53"/>
  <c r="K82" i="53"/>
  <c r="K83" i="53"/>
  <c r="B38" i="41"/>
  <c r="K67" i="53"/>
  <c r="K68" i="53"/>
  <c r="K69" i="53"/>
  <c r="K70" i="53"/>
  <c r="K71" i="53"/>
  <c r="K72" i="53"/>
  <c r="K73" i="53"/>
  <c r="K74" i="53"/>
  <c r="K66" i="53"/>
  <c r="B66" i="53"/>
  <c r="K65" i="53"/>
  <c r="K64" i="53"/>
  <c r="K63" i="53"/>
  <c r="K62" i="53"/>
  <c r="K61" i="53"/>
  <c r="K60" i="53"/>
  <c r="H53" i="53"/>
  <c r="H52" i="53"/>
  <c r="H51" i="53"/>
  <c r="H50" i="53"/>
  <c r="H49" i="53"/>
  <c r="H48" i="53"/>
  <c r="H47" i="53"/>
  <c r="H46" i="53"/>
  <c r="H45" i="53"/>
  <c r="H44" i="53"/>
  <c r="H43" i="53"/>
  <c r="H42" i="53"/>
  <c r="H41" i="53"/>
  <c r="H40" i="53"/>
  <c r="H39" i="53"/>
  <c r="G38" i="53"/>
  <c r="F38" i="53"/>
  <c r="E38" i="53"/>
  <c r="D38" i="53"/>
  <c r="C38" i="53"/>
  <c r="H37" i="53"/>
  <c r="F38" i="41" s="1"/>
  <c r="F5" i="53"/>
  <c r="D38" i="41" s="1"/>
  <c r="B5" i="53"/>
  <c r="C38" i="41" s="1"/>
  <c r="K41" i="53" l="1"/>
  <c r="I38" i="41" s="1"/>
  <c r="J37" i="41"/>
  <c r="K40" i="53"/>
  <c r="H38" i="41" s="1"/>
  <c r="K39" i="53"/>
  <c r="G38" i="41" s="1"/>
  <c r="H38" i="53"/>
  <c r="K38" i="53" s="1"/>
  <c r="E38" i="41" s="1"/>
  <c r="M59" i="52"/>
  <c r="M73" i="52"/>
  <c r="M72" i="52"/>
  <c r="M71" i="52"/>
  <c r="M70" i="52"/>
  <c r="M69" i="52"/>
  <c r="M68" i="52"/>
  <c r="M67" i="52"/>
  <c r="M66" i="52"/>
  <c r="M65" i="52"/>
  <c r="M64" i="52"/>
  <c r="M62" i="52"/>
  <c r="M61" i="52"/>
  <c r="M60" i="52"/>
  <c r="J38" i="41" l="1"/>
  <c r="D23" i="51"/>
  <c r="D22" i="51"/>
  <c r="D21" i="51"/>
  <c r="D20" i="51"/>
  <c r="D19" i="51"/>
  <c r="D18" i="51"/>
  <c r="G37" i="52"/>
  <c r="D24" i="51" l="1"/>
  <c r="E37" i="52"/>
  <c r="B39" i="41" l="1"/>
  <c r="B65" i="52"/>
  <c r="M63" i="52"/>
  <c r="J52" i="52"/>
  <c r="M40" i="52" s="1"/>
  <c r="I39" i="41" s="1"/>
  <c r="J51" i="52"/>
  <c r="J50" i="52"/>
  <c r="J49" i="52"/>
  <c r="J48" i="52"/>
  <c r="J47" i="52"/>
  <c r="J46" i="52"/>
  <c r="J45" i="52"/>
  <c r="J44" i="52"/>
  <c r="J43" i="52"/>
  <c r="J42" i="52"/>
  <c r="J41" i="52"/>
  <c r="J40" i="52"/>
  <c r="J39" i="52"/>
  <c r="J38" i="52"/>
  <c r="I37" i="52"/>
  <c r="H37" i="52"/>
  <c r="F37" i="52"/>
  <c r="D37" i="52"/>
  <c r="C37" i="52"/>
  <c r="J36" i="52"/>
  <c r="F39" i="41" s="1"/>
  <c r="F5" i="52"/>
  <c r="D39" i="41" s="1"/>
  <c r="B5" i="52"/>
  <c r="E37" i="50"/>
  <c r="C39" i="41" l="1"/>
  <c r="J37" i="52"/>
  <c r="M37" i="52" s="1"/>
  <c r="E39" i="41" s="1"/>
  <c r="M39" i="52"/>
  <c r="H39" i="41" s="1"/>
  <c r="M38" i="52"/>
  <c r="G39" i="41" s="1"/>
  <c r="D13" i="51"/>
  <c r="D3" i="51"/>
  <c r="D4" i="51"/>
  <c r="D5" i="51"/>
  <c r="D6" i="51"/>
  <c r="D11" i="51"/>
  <c r="D7" i="51"/>
  <c r="D8" i="51"/>
  <c r="D9" i="51"/>
  <c r="D10" i="51"/>
  <c r="D12" i="51"/>
  <c r="D2" i="51"/>
  <c r="J39" i="41" l="1"/>
  <c r="D15" i="51"/>
  <c r="B40" i="41"/>
  <c r="K68" i="50"/>
  <c r="K67" i="50"/>
  <c r="K66" i="50"/>
  <c r="K65" i="50"/>
  <c r="K64" i="50"/>
  <c r="K63" i="50"/>
  <c r="K62" i="50"/>
  <c r="B62" i="50"/>
  <c r="K61" i="50"/>
  <c r="K60" i="50"/>
  <c r="K59" i="50"/>
  <c r="K58" i="50"/>
  <c r="K57" i="50"/>
  <c r="H52" i="50"/>
  <c r="H51" i="50"/>
  <c r="H50" i="50"/>
  <c r="H49" i="50"/>
  <c r="H48" i="50"/>
  <c r="H47" i="50"/>
  <c r="H46" i="50"/>
  <c r="H45" i="50"/>
  <c r="H44" i="50"/>
  <c r="H43" i="50"/>
  <c r="H42" i="50"/>
  <c r="H41" i="50"/>
  <c r="H40" i="50"/>
  <c r="H39" i="50"/>
  <c r="H38" i="50"/>
  <c r="G37" i="50"/>
  <c r="F37" i="50"/>
  <c r="D37" i="50"/>
  <c r="C37" i="50"/>
  <c r="H36" i="50"/>
  <c r="F40" i="41" s="1"/>
  <c r="E5" i="50"/>
  <c r="D40" i="41" s="1"/>
  <c r="B5" i="50"/>
  <c r="K40" i="50" l="1"/>
  <c r="I40" i="41" s="1"/>
  <c r="C40" i="41"/>
  <c r="H37" i="50"/>
  <c r="K37" i="50" s="1"/>
  <c r="E40" i="41" s="1"/>
  <c r="K38" i="50"/>
  <c r="G40" i="41" s="1"/>
  <c r="K39" i="50"/>
  <c r="H40" i="41" s="1"/>
  <c r="G36" i="49"/>
  <c r="J40" i="41" l="1"/>
  <c r="B41" i="41"/>
  <c r="L67" i="49"/>
  <c r="L66" i="49"/>
  <c r="L65" i="49"/>
  <c r="L64" i="49"/>
  <c r="L63" i="49"/>
  <c r="L62" i="49"/>
  <c r="L61" i="49"/>
  <c r="B61" i="49"/>
  <c r="L60" i="49"/>
  <c r="L59" i="49"/>
  <c r="L58" i="49"/>
  <c r="L57" i="49"/>
  <c r="L56" i="49"/>
  <c r="I51" i="49"/>
  <c r="I50" i="49"/>
  <c r="I49" i="49"/>
  <c r="I48" i="49"/>
  <c r="I47" i="49"/>
  <c r="I46" i="49"/>
  <c r="I45" i="49"/>
  <c r="I44" i="49"/>
  <c r="I43" i="49"/>
  <c r="I42" i="49"/>
  <c r="I41" i="49"/>
  <c r="I40" i="49"/>
  <c r="I39" i="49"/>
  <c r="I38" i="49"/>
  <c r="I37" i="49"/>
  <c r="H36" i="49"/>
  <c r="F36" i="49"/>
  <c r="E36" i="49"/>
  <c r="D36" i="49"/>
  <c r="C36" i="49"/>
  <c r="I35" i="49"/>
  <c r="F41" i="41" s="1"/>
  <c r="E5" i="49"/>
  <c r="D41" i="41" s="1"/>
  <c r="B5" i="49"/>
  <c r="C41" i="41" s="1"/>
  <c r="L37" i="49" l="1"/>
  <c r="G41" i="41" s="1"/>
  <c r="L38" i="49"/>
  <c r="H41" i="41" s="1"/>
  <c r="L39" i="49"/>
  <c r="I41" i="41" s="1"/>
  <c r="I36" i="49"/>
  <c r="L36" i="49" s="1"/>
  <c r="E41" i="41" s="1"/>
  <c r="L56" i="48"/>
  <c r="L57" i="48"/>
  <c r="L58" i="48"/>
  <c r="L59" i="48"/>
  <c r="L60" i="48"/>
  <c r="L61" i="48"/>
  <c r="L62" i="48"/>
  <c r="L63" i="48"/>
  <c r="L64" i="48"/>
  <c r="L65" i="48"/>
  <c r="L66" i="48"/>
  <c r="L55" i="48"/>
  <c r="J41" i="41" l="1"/>
  <c r="G35" i="48"/>
  <c r="B42" i="41" l="1"/>
  <c r="B60" i="48"/>
  <c r="I50" i="48"/>
  <c r="I49" i="48"/>
  <c r="I48" i="48"/>
  <c r="I47" i="48"/>
  <c r="I46" i="48"/>
  <c r="I45" i="48"/>
  <c r="I44" i="48"/>
  <c r="I43" i="48"/>
  <c r="I42" i="48"/>
  <c r="I41" i="48"/>
  <c r="I40" i="48"/>
  <c r="I39" i="48"/>
  <c r="I38" i="48"/>
  <c r="L37" i="48"/>
  <c r="H42" i="41" s="1"/>
  <c r="I37" i="48"/>
  <c r="I36" i="48"/>
  <c r="H35" i="48"/>
  <c r="F35" i="48"/>
  <c r="E35" i="48"/>
  <c r="D35" i="48"/>
  <c r="C35" i="48"/>
  <c r="I34" i="48"/>
  <c r="F42" i="41" s="1"/>
  <c r="E5" i="48"/>
  <c r="D42" i="41" s="1"/>
  <c r="B5" i="48"/>
  <c r="C42" i="41" s="1"/>
  <c r="L38" i="48" l="1"/>
  <c r="I42" i="41" s="1"/>
  <c r="L36" i="48"/>
  <c r="G42" i="41" s="1"/>
  <c r="I35" i="48"/>
  <c r="L35" i="48" s="1"/>
  <c r="E42" i="41" s="1"/>
  <c r="H35" i="47"/>
  <c r="G35" i="47"/>
  <c r="B43" i="41"/>
  <c r="J42" i="41" l="1"/>
  <c r="B54" i="47"/>
  <c r="J50" i="47"/>
  <c r="J49" i="47"/>
  <c r="J48" i="47"/>
  <c r="J47" i="47"/>
  <c r="J46" i="47"/>
  <c r="J45" i="47"/>
  <c r="J44" i="47"/>
  <c r="J43" i="47"/>
  <c r="J42" i="47"/>
  <c r="J41" i="47"/>
  <c r="J40" i="47"/>
  <c r="J39" i="47"/>
  <c r="J38" i="47"/>
  <c r="M38" i="47" s="1"/>
  <c r="I43" i="41" s="1"/>
  <c r="J37" i="47"/>
  <c r="J36" i="47"/>
  <c r="I35" i="47"/>
  <c r="F35" i="47"/>
  <c r="E35" i="47"/>
  <c r="D35" i="47"/>
  <c r="C35" i="47"/>
  <c r="J34" i="47"/>
  <c r="F43" i="41" s="1"/>
  <c r="E5" i="47"/>
  <c r="D43" i="41" s="1"/>
  <c r="B5" i="47"/>
  <c r="M37" i="47" l="1"/>
  <c r="H43" i="41" s="1"/>
  <c r="C43" i="41"/>
  <c r="M36" i="47"/>
  <c r="G43" i="41" s="1"/>
  <c r="J35" i="47"/>
  <c r="M35" i="47" s="1"/>
  <c r="E43" i="41" s="1"/>
  <c r="F35" i="46"/>
  <c r="J43" i="41" l="1"/>
  <c r="B44" i="41"/>
  <c r="B54" i="46" l="1"/>
  <c r="I50" i="46"/>
  <c r="I49" i="46"/>
  <c r="I48" i="46"/>
  <c r="I47" i="46"/>
  <c r="I46" i="46"/>
  <c r="I45" i="46"/>
  <c r="I44" i="46"/>
  <c r="I43" i="46"/>
  <c r="I42" i="46"/>
  <c r="I41" i="46"/>
  <c r="I40" i="46"/>
  <c r="I39" i="46"/>
  <c r="I38" i="46"/>
  <c r="I37" i="46"/>
  <c r="I36" i="46"/>
  <c r="H35" i="46"/>
  <c r="G35" i="46"/>
  <c r="E35" i="46"/>
  <c r="D35" i="46"/>
  <c r="C35" i="46"/>
  <c r="I34" i="46"/>
  <c r="F44" i="41" s="1"/>
  <c r="E5" i="46"/>
  <c r="D44" i="41" s="1"/>
  <c r="B5" i="46"/>
  <c r="L38" i="46" l="1"/>
  <c r="I44" i="41" s="1"/>
  <c r="C44" i="41"/>
  <c r="I35" i="46"/>
  <c r="L35" i="46" s="1"/>
  <c r="E44" i="41" s="1"/>
  <c r="L37" i="46"/>
  <c r="H44" i="41" s="1"/>
  <c r="L36" i="46"/>
  <c r="G44" i="41" s="1"/>
  <c r="H34" i="45"/>
  <c r="J44" i="41" l="1"/>
  <c r="E5" i="45"/>
  <c r="B5" i="45"/>
  <c r="H37" i="45" l="1"/>
  <c r="H38" i="45"/>
  <c r="H39" i="45"/>
  <c r="H40" i="45"/>
  <c r="H41" i="45"/>
  <c r="H42" i="45"/>
  <c r="H43" i="45"/>
  <c r="H44" i="45"/>
  <c r="H45" i="45"/>
  <c r="H46" i="45"/>
  <c r="H47" i="45"/>
  <c r="H48" i="45"/>
  <c r="H49" i="45"/>
  <c r="H50" i="45"/>
  <c r="H36" i="45"/>
  <c r="B54" i="45"/>
  <c r="G35" i="45"/>
  <c r="B45" i="41"/>
  <c r="K37" i="45"/>
  <c r="H45" i="41" s="1"/>
  <c r="F35" i="45"/>
  <c r="E35" i="45"/>
  <c r="D35" i="45"/>
  <c r="C35" i="45"/>
  <c r="F45" i="41"/>
  <c r="D45" i="41"/>
  <c r="H35" i="45" l="1"/>
  <c r="K35" i="45" s="1"/>
  <c r="E45" i="41" s="1"/>
  <c r="K36" i="45"/>
  <c r="G45" i="41" s="1"/>
  <c r="C45" i="41"/>
  <c r="K38" i="45"/>
  <c r="I45" i="41" s="1"/>
  <c r="G54" i="44"/>
  <c r="G55" i="44"/>
  <c r="G56" i="44"/>
  <c r="J53" i="44"/>
  <c r="J45" i="41" l="1"/>
  <c r="G48" i="44"/>
  <c r="G49" i="44"/>
  <c r="G50" i="44"/>
  <c r="G51" i="44"/>
  <c r="G52" i="44"/>
  <c r="G53" i="44"/>
  <c r="D35" i="44"/>
  <c r="E35" i="44"/>
  <c r="C35" i="44"/>
  <c r="F35" i="44" l="1"/>
  <c r="B51" i="41"/>
  <c r="B50" i="41"/>
  <c r="B49" i="41"/>
  <c r="B48" i="41"/>
  <c r="B47" i="41"/>
  <c r="G34" i="44" l="1"/>
  <c r="F46" i="41" s="1"/>
  <c r="G25" i="43"/>
  <c r="F47" i="41" s="1"/>
  <c r="B46" i="41"/>
  <c r="G47" i="44"/>
  <c r="G46" i="44"/>
  <c r="G45" i="44"/>
  <c r="G44" i="44"/>
  <c r="G43" i="44"/>
  <c r="G42" i="44"/>
  <c r="G41" i="44"/>
  <c r="G40" i="44"/>
  <c r="G39" i="44"/>
  <c r="G38" i="44"/>
  <c r="G37" i="44"/>
  <c r="G36" i="44"/>
  <c r="J36" i="44" s="1"/>
  <c r="G46" i="41" s="1"/>
  <c r="E5" i="44"/>
  <c r="D46" i="41" s="1"/>
  <c r="B5" i="44"/>
  <c r="C46" i="41" s="1"/>
  <c r="G35" i="44" l="1"/>
  <c r="J35" i="44" s="1"/>
  <c r="E46" i="41" s="1"/>
  <c r="J37" i="44"/>
  <c r="H46" i="41" s="1"/>
  <c r="J38" i="44"/>
  <c r="I46" i="41" s="1"/>
  <c r="G50" i="43"/>
  <c r="G49" i="43"/>
  <c r="G48" i="43"/>
  <c r="G47" i="43"/>
  <c r="G46" i="43"/>
  <c r="G45" i="43"/>
  <c r="G44" i="43"/>
  <c r="G43" i="43"/>
  <c r="G42" i="43"/>
  <c r="G41" i="43"/>
  <c r="G40" i="43"/>
  <c r="G39" i="43"/>
  <c r="G38" i="43"/>
  <c r="G37" i="43"/>
  <c r="G36" i="43"/>
  <c r="G35" i="43"/>
  <c r="G34" i="43"/>
  <c r="G33" i="43"/>
  <c r="G32" i="43"/>
  <c r="G31" i="43"/>
  <c r="G30" i="43"/>
  <c r="G29" i="43"/>
  <c r="G28" i="43"/>
  <c r="G27" i="43"/>
  <c r="E26" i="43"/>
  <c r="D26" i="43"/>
  <c r="C26" i="43"/>
  <c r="E5" i="43"/>
  <c r="D47" i="41" s="1"/>
  <c r="B5" i="43"/>
  <c r="C47" i="41" s="1"/>
  <c r="J46" i="41" l="1"/>
  <c r="J28" i="43"/>
  <c r="H47" i="41" s="1"/>
  <c r="J27" i="43"/>
  <c r="G47" i="41" s="1"/>
  <c r="J29" i="43"/>
  <c r="I47" i="41" s="1"/>
  <c r="G26" i="43"/>
  <c r="J26" i="43" s="1"/>
  <c r="E47" i="41" s="1"/>
  <c r="H42" i="40"/>
  <c r="H41" i="40"/>
  <c r="H40" i="40"/>
  <c r="J47" i="41" l="1"/>
  <c r="D18" i="40"/>
  <c r="H39" i="40" l="1"/>
  <c r="H38" i="40"/>
  <c r="H37" i="40"/>
  <c r="H36" i="40" l="1"/>
  <c r="H35" i="40"/>
  <c r="H34" i="40"/>
  <c r="E18" i="40" l="1"/>
  <c r="F18" i="40"/>
  <c r="C18" i="40"/>
  <c r="D18" i="39"/>
  <c r="E18" i="39"/>
  <c r="C18" i="39"/>
  <c r="H33" i="40"/>
  <c r="H32" i="40"/>
  <c r="H31" i="40"/>
  <c r="H30" i="40"/>
  <c r="H29" i="40"/>
  <c r="H28" i="40"/>
  <c r="H27" i="40"/>
  <c r="H26" i="40"/>
  <c r="H25" i="40"/>
  <c r="H24" i="40"/>
  <c r="H23" i="40"/>
  <c r="H22" i="40"/>
  <c r="K21" i="40"/>
  <c r="I48" i="41" s="1"/>
  <c r="H21" i="40"/>
  <c r="H20" i="40"/>
  <c r="H19" i="40"/>
  <c r="F5" i="40"/>
  <c r="D48" i="41" s="1"/>
  <c r="B5" i="40"/>
  <c r="C48" i="41" s="1"/>
  <c r="K20" i="40" l="1"/>
  <c r="H48" i="41" s="1"/>
  <c r="K19" i="40"/>
  <c r="G48" i="41" s="1"/>
  <c r="H18" i="40"/>
  <c r="K18" i="40" s="1"/>
  <c r="E48" i="41" s="1"/>
  <c r="E4" i="39"/>
  <c r="D49" i="41" s="1"/>
  <c r="B4" i="39"/>
  <c r="C49" i="41" s="1"/>
  <c r="J48" i="41" l="1"/>
  <c r="G33" i="39"/>
  <c r="G32" i="39"/>
  <c r="G31" i="39"/>
  <c r="G30" i="39"/>
  <c r="G29" i="39"/>
  <c r="G28" i="39"/>
  <c r="G27" i="39"/>
  <c r="G26" i="39"/>
  <c r="G25" i="39"/>
  <c r="G24" i="39"/>
  <c r="G23" i="39"/>
  <c r="J20" i="39" s="1"/>
  <c r="H49" i="41" s="1"/>
  <c r="G22" i="39"/>
  <c r="J21" i="39"/>
  <c r="I49" i="41" s="1"/>
  <c r="G21" i="39"/>
  <c r="G20" i="39"/>
  <c r="G19" i="39"/>
  <c r="J19" i="39" s="1"/>
  <c r="G49" i="41" s="1"/>
  <c r="J49" i="41" l="1"/>
  <c r="G34" i="38"/>
  <c r="G33" i="38"/>
  <c r="G32" i="38"/>
  <c r="E19" i="38" l="1"/>
  <c r="D19" i="38"/>
  <c r="C19" i="38"/>
  <c r="J20" i="38" l="1"/>
  <c r="G50" i="41" s="1"/>
  <c r="G31" i="38"/>
  <c r="G30" i="38"/>
  <c r="G29" i="38"/>
  <c r="G28" i="38"/>
  <c r="G27" i="38"/>
  <c r="G26" i="38"/>
  <c r="G25" i="38"/>
  <c r="G24" i="38"/>
  <c r="G23" i="38"/>
  <c r="G22" i="38"/>
  <c r="J22" i="38" s="1"/>
  <c r="I50" i="41" s="1"/>
  <c r="G21" i="38"/>
  <c r="J21" i="38" s="1"/>
  <c r="H50" i="41" s="1"/>
  <c r="G20" i="38"/>
  <c r="J50" i="41" l="1"/>
  <c r="G19" i="38"/>
  <c r="J19" i="38" s="1"/>
  <c r="E50" i="41" s="1"/>
  <c r="F14" i="37"/>
  <c r="I14" i="37" s="1"/>
  <c r="G51" i="41" s="1"/>
  <c r="F15" i="37"/>
  <c r="I15" i="37" s="1"/>
  <c r="H51" i="41" s="1"/>
  <c r="F16" i="37"/>
  <c r="F17" i="37"/>
  <c r="F13" i="37"/>
  <c r="I13" i="37" s="1"/>
  <c r="E51" i="41" s="1"/>
  <c r="F12" i="37"/>
  <c r="I16" i="37" l="1"/>
  <c r="I51" i="41" s="1"/>
  <c r="J51" i="41" s="1"/>
  <c r="E75" i="35"/>
  <c r="F75" i="35"/>
  <c r="G75" i="35"/>
  <c r="E73" i="35"/>
  <c r="F73" i="35"/>
  <c r="G73" i="35"/>
  <c r="E74" i="35"/>
  <c r="F74" i="35"/>
  <c r="G74" i="35"/>
  <c r="E69" i="35"/>
  <c r="F69" i="35"/>
  <c r="G69" i="35"/>
  <c r="E68" i="35"/>
  <c r="F68" i="35"/>
  <c r="G68" i="35"/>
  <c r="G62" i="35"/>
  <c r="F62" i="35"/>
  <c r="E62" i="35"/>
  <c r="G57" i="35" l="1"/>
  <c r="G58" i="35"/>
  <c r="G59" i="35"/>
  <c r="G60" i="35"/>
  <c r="G61" i="35"/>
  <c r="G63" i="35"/>
  <c r="G64" i="35"/>
  <c r="G65" i="35"/>
  <c r="G66" i="35"/>
  <c r="G67" i="35"/>
  <c r="G70" i="35"/>
  <c r="G71" i="35"/>
  <c r="G72" i="35"/>
  <c r="G76" i="35"/>
  <c r="G77" i="35"/>
  <c r="G78" i="35"/>
  <c r="G79" i="35"/>
  <c r="G80" i="35"/>
  <c r="G81" i="35"/>
  <c r="G56" i="35"/>
  <c r="F57" i="35"/>
  <c r="F58" i="35"/>
  <c r="F59" i="35"/>
  <c r="F60" i="35"/>
  <c r="F61" i="35"/>
  <c r="F63" i="35"/>
  <c r="F64" i="35"/>
  <c r="F65" i="35"/>
  <c r="F66" i="35"/>
  <c r="F67" i="35"/>
  <c r="F70" i="35"/>
  <c r="F71" i="35"/>
  <c r="F72" i="35"/>
  <c r="F76" i="35"/>
  <c r="F77" i="35"/>
  <c r="F78" i="35"/>
  <c r="F79" i="35"/>
  <c r="F80" i="35"/>
  <c r="F81" i="35"/>
  <c r="F56" i="35"/>
  <c r="E56" i="35"/>
  <c r="G82" i="35" l="1"/>
  <c r="F82" i="35"/>
  <c r="E60" i="35"/>
  <c r="E61" i="35"/>
  <c r="E63" i="35"/>
  <c r="E64" i="35"/>
  <c r="A911" i="22" l="1"/>
  <c r="A912" i="22"/>
  <c r="A913" i="22"/>
  <c r="A914" i="22"/>
  <c r="A915" i="22"/>
  <c r="A916" i="22"/>
  <c r="A917" i="22"/>
  <c r="A918" i="22"/>
  <c r="A919" i="22"/>
  <c r="A920" i="22"/>
  <c r="A921" i="22"/>
  <c r="A922" i="22"/>
  <c r="A923" i="22"/>
  <c r="A924" i="22"/>
  <c r="A925" i="22"/>
  <c r="A926" i="22"/>
  <c r="A927" i="22"/>
  <c r="A928" i="22"/>
  <c r="A929" i="22"/>
  <c r="A930" i="22"/>
  <c r="A931" i="22"/>
  <c r="A932" i="22"/>
  <c r="A933" i="22"/>
  <c r="A2" i="22"/>
  <c r="K910" i="22"/>
  <c r="K911" i="22"/>
  <c r="K912" i="22"/>
  <c r="K913" i="22"/>
  <c r="K914" i="22"/>
  <c r="K915" i="22"/>
  <c r="K916" i="22"/>
  <c r="K917" i="22"/>
  <c r="K918" i="22"/>
  <c r="K919" i="22"/>
  <c r="K920" i="22"/>
  <c r="K921" i="22"/>
  <c r="K922" i="22"/>
  <c r="K923" i="22"/>
  <c r="K924" i="22"/>
  <c r="K925" i="22"/>
  <c r="K926" i="22"/>
  <c r="K927" i="22"/>
  <c r="K928" i="22"/>
  <c r="K929" i="22"/>
  <c r="K930" i="22"/>
  <c r="K931" i="22"/>
  <c r="K932" i="22"/>
  <c r="K933" i="22"/>
  <c r="K934" i="22"/>
  <c r="F911" i="22"/>
  <c r="F912" i="22"/>
  <c r="F913" i="22"/>
  <c r="F914" i="22"/>
  <c r="F915" i="22"/>
  <c r="F916" i="22"/>
  <c r="F917" i="22"/>
  <c r="F918" i="22"/>
  <c r="F919" i="22"/>
  <c r="F920" i="22"/>
  <c r="F921" i="22"/>
  <c r="F922" i="22"/>
  <c r="F923" i="22"/>
  <c r="F924" i="22"/>
  <c r="F925" i="22"/>
  <c r="F926" i="22"/>
  <c r="F927" i="22"/>
  <c r="F928" i="22"/>
  <c r="F929" i="22"/>
  <c r="F930" i="22"/>
  <c r="F931" i="22"/>
  <c r="F932" i="22"/>
  <c r="F933" i="22"/>
  <c r="H33" i="12"/>
  <c r="G33" i="12"/>
  <c r="B532" i="31"/>
  <c r="E57" i="35" l="1"/>
  <c r="E58" i="35"/>
  <c r="E59" i="35"/>
  <c r="E65" i="35"/>
  <c r="E66" i="35"/>
  <c r="E67" i="35"/>
  <c r="E70" i="35"/>
  <c r="E71" i="35"/>
  <c r="E72" i="35"/>
  <c r="E76" i="35"/>
  <c r="E77" i="35"/>
  <c r="E78" i="35"/>
  <c r="E79" i="35"/>
  <c r="E80" i="35"/>
  <c r="E81" i="35"/>
  <c r="E82" i="35" l="1"/>
  <c r="A910" i="22"/>
  <c r="F910" i="22"/>
  <c r="D3" i="9" l="1"/>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2" i="9"/>
  <c r="F934" i="22" l="1"/>
  <c r="B910" i="22"/>
  <c r="B911" i="22"/>
  <c r="B912" i="22"/>
  <c r="B913" i="22"/>
  <c r="C914" i="22"/>
  <c r="B914" i="22"/>
  <c r="C915" i="22"/>
  <c r="B915" i="22"/>
  <c r="B916" i="22"/>
  <c r="B917" i="22"/>
  <c r="B918" i="22"/>
  <c r="B919" i="22"/>
  <c r="B920" i="22"/>
  <c r="B921" i="22"/>
  <c r="B922" i="22"/>
  <c r="B923" i="22"/>
  <c r="B924" i="22"/>
  <c r="B925" i="22"/>
  <c r="B926" i="22"/>
  <c r="B927" i="22"/>
  <c r="B928" i="22"/>
  <c r="B929" i="22"/>
  <c r="B930" i="22"/>
  <c r="B931" i="22"/>
  <c r="B932" i="22"/>
  <c r="B933" i="22"/>
  <c r="B934" i="22"/>
  <c r="D932" i="22" l="1"/>
  <c r="D929" i="22"/>
  <c r="D927" i="22"/>
  <c r="D925" i="22"/>
  <c r="D923" i="22"/>
  <c r="D921" i="22"/>
  <c r="D919" i="22"/>
  <c r="D917" i="22"/>
  <c r="D915" i="22"/>
  <c r="D913" i="22"/>
  <c r="D911" i="22"/>
  <c r="D933" i="22"/>
  <c r="D931" i="22"/>
  <c r="D930" i="22"/>
  <c r="D928" i="22"/>
  <c r="D926" i="22"/>
  <c r="D924" i="22"/>
  <c r="D922" i="22"/>
  <c r="D920" i="22"/>
  <c r="D918" i="22"/>
  <c r="D916" i="22"/>
  <c r="D914" i="22"/>
  <c r="D912" i="22"/>
  <c r="D910" i="22"/>
  <c r="S910" i="22"/>
  <c r="S911" i="22"/>
  <c r="S912" i="22"/>
  <c r="S913" i="22"/>
  <c r="S914" i="22"/>
  <c r="S915" i="22"/>
  <c r="S916" i="22"/>
  <c r="S917" i="22"/>
  <c r="S918" i="22"/>
  <c r="S919" i="22"/>
  <c r="S920" i="22"/>
  <c r="S921" i="22"/>
  <c r="S922" i="22"/>
  <c r="S923" i="22"/>
  <c r="S924" i="22"/>
  <c r="S925" i="22"/>
  <c r="S926" i="22"/>
  <c r="S927" i="22"/>
  <c r="S928" i="22"/>
  <c r="S929" i="22"/>
  <c r="S930" i="22"/>
  <c r="S931" i="22"/>
  <c r="S932" i="22"/>
  <c r="S933" i="22"/>
  <c r="S935" i="22"/>
  <c r="S936" i="22"/>
  <c r="S937" i="22"/>
  <c r="F34" i="12" l="1"/>
  <c r="E34" i="12"/>
  <c r="D34" i="12"/>
  <c r="C34" i="12"/>
  <c r="A34" i="12"/>
  <c r="I34" i="12" l="1"/>
  <c r="G34" i="12"/>
  <c r="H34" i="12"/>
  <c r="J34" i="12"/>
  <c r="K34" i="12"/>
  <c r="A518" i="31" l="1"/>
  <c r="B518" i="31"/>
  <c r="C518" i="31"/>
  <c r="D518" i="31"/>
  <c r="E518" i="31"/>
  <c r="F518" i="31"/>
  <c r="G518" i="31" s="1"/>
  <c r="H518" i="31"/>
  <c r="A519" i="31"/>
  <c r="B519" i="31"/>
  <c r="C519" i="31"/>
  <c r="D519" i="31"/>
  <c r="E519" i="31"/>
  <c r="F519" i="31"/>
  <c r="G519" i="31" s="1"/>
  <c r="H519" i="31"/>
  <c r="A520" i="31"/>
  <c r="B520" i="31"/>
  <c r="C520" i="31"/>
  <c r="D520" i="31"/>
  <c r="E520" i="31"/>
  <c r="F520" i="31"/>
  <c r="G520" i="31" s="1"/>
  <c r="H520" i="31"/>
  <c r="A521" i="31"/>
  <c r="B521" i="31"/>
  <c r="C521" i="31"/>
  <c r="D521" i="31"/>
  <c r="E521" i="31"/>
  <c r="F521" i="31"/>
  <c r="G521" i="31" s="1"/>
  <c r="H521" i="31"/>
  <c r="A522" i="31"/>
  <c r="B522" i="31"/>
  <c r="C522" i="31"/>
  <c r="D522" i="31"/>
  <c r="E522" i="31"/>
  <c r="F522" i="31"/>
  <c r="G522" i="31" s="1"/>
  <c r="H522" i="31"/>
  <c r="A523" i="31"/>
  <c r="B523" i="31"/>
  <c r="C523" i="31"/>
  <c r="D523" i="31"/>
  <c r="E523" i="31"/>
  <c r="F523" i="31"/>
  <c r="G523" i="31" s="1"/>
  <c r="H523" i="31"/>
  <c r="A524" i="31"/>
  <c r="B524" i="31"/>
  <c r="C524" i="31"/>
  <c r="D524" i="31"/>
  <c r="E524" i="31"/>
  <c r="F524" i="31"/>
  <c r="G524" i="31" s="1"/>
  <c r="H524" i="31"/>
  <c r="F903" i="22"/>
  <c r="K903" i="22"/>
  <c r="F904" i="22"/>
  <c r="K904" i="22"/>
  <c r="F905" i="22"/>
  <c r="K905" i="22"/>
  <c r="F906" i="22"/>
  <c r="K906" i="22"/>
  <c r="F907" i="22"/>
  <c r="K907" i="22"/>
  <c r="F908" i="22"/>
  <c r="K908" i="22"/>
  <c r="A903" i="22"/>
  <c r="B903" i="22"/>
  <c r="A904" i="22"/>
  <c r="B904" i="22"/>
  <c r="A905" i="22"/>
  <c r="B905" i="22"/>
  <c r="A906" i="22"/>
  <c r="B906" i="22"/>
  <c r="A907" i="22"/>
  <c r="B907" i="22"/>
  <c r="A908" i="22"/>
  <c r="B908" i="22"/>
  <c r="A905" i="12"/>
  <c r="C905" i="12"/>
  <c r="D905" i="12"/>
  <c r="E905" i="12"/>
  <c r="F905" i="12"/>
  <c r="A906" i="12"/>
  <c r="C906" i="12"/>
  <c r="D906" i="12"/>
  <c r="E906" i="12"/>
  <c r="F906" i="12"/>
  <c r="A907" i="12"/>
  <c r="C907" i="12"/>
  <c r="D907" i="12"/>
  <c r="E907" i="12"/>
  <c r="F907" i="12"/>
  <c r="A908" i="12"/>
  <c r="C908" i="12"/>
  <c r="D908" i="12"/>
  <c r="E908" i="12"/>
  <c r="F908" i="12"/>
  <c r="A909" i="12"/>
  <c r="C909" i="12"/>
  <c r="D909" i="12"/>
  <c r="E909" i="12"/>
  <c r="F909" i="12"/>
  <c r="A519" i="4"/>
  <c r="B519" i="4"/>
  <c r="C519" i="4"/>
  <c r="D519" i="4"/>
  <c r="E519" i="4"/>
  <c r="G519" i="4"/>
  <c r="A520" i="4"/>
  <c r="B520" i="4"/>
  <c r="C520" i="4"/>
  <c r="D520" i="4"/>
  <c r="E520" i="4"/>
  <c r="G520" i="4"/>
  <c r="A521" i="4"/>
  <c r="B521" i="4"/>
  <c r="C521" i="4"/>
  <c r="D521" i="4"/>
  <c r="E521" i="4"/>
  <c r="G521" i="4"/>
  <c r="A522" i="4"/>
  <c r="B522" i="4"/>
  <c r="C522" i="4"/>
  <c r="D522" i="4"/>
  <c r="E522" i="4"/>
  <c r="H522" i="4" s="1"/>
  <c r="G522" i="4"/>
  <c r="A523" i="4"/>
  <c r="B523" i="4"/>
  <c r="C523" i="4"/>
  <c r="D523" i="4"/>
  <c r="E523" i="4"/>
  <c r="G523" i="4"/>
  <c r="A524" i="4"/>
  <c r="B524" i="4"/>
  <c r="C524" i="4"/>
  <c r="D524" i="4"/>
  <c r="E524" i="4"/>
  <c r="G524" i="4"/>
  <c r="H909" i="12" l="1"/>
  <c r="G909" i="12"/>
  <c r="I907" i="12"/>
  <c r="H907" i="12"/>
  <c r="G907" i="12"/>
  <c r="J905" i="12"/>
  <c r="H905" i="12"/>
  <c r="G905" i="12"/>
  <c r="J908" i="12"/>
  <c r="H908" i="12"/>
  <c r="G908" i="12"/>
  <c r="H906" i="12"/>
  <c r="G906" i="12"/>
  <c r="F520" i="4"/>
  <c r="H520" i="4"/>
  <c r="F519" i="4"/>
  <c r="H519" i="4"/>
  <c r="F524" i="4"/>
  <c r="H524" i="4"/>
  <c r="F522" i="4"/>
  <c r="F521" i="4"/>
  <c r="H521" i="4"/>
  <c r="F523" i="4"/>
  <c r="H523" i="4"/>
  <c r="S906" i="22"/>
  <c r="S905" i="22"/>
  <c r="S908" i="22"/>
  <c r="S904" i="22"/>
  <c r="J906" i="22"/>
  <c r="S907" i="22"/>
  <c r="S903" i="22"/>
  <c r="K905" i="12"/>
  <c r="I905" i="12"/>
  <c r="I908" i="12"/>
  <c r="K907" i="12"/>
  <c r="J907" i="12"/>
  <c r="K908" i="12"/>
  <c r="I906" i="22"/>
  <c r="G905" i="22"/>
  <c r="H905" i="22"/>
  <c r="J907" i="22"/>
  <c r="H906" i="22"/>
  <c r="J903" i="22"/>
  <c r="I905" i="22"/>
  <c r="G904" i="22"/>
  <c r="I907" i="22"/>
  <c r="G906" i="22"/>
  <c r="I903" i="22"/>
  <c r="J908" i="22"/>
  <c r="H907" i="22"/>
  <c r="J904" i="22"/>
  <c r="H903" i="22"/>
  <c r="G908" i="22"/>
  <c r="I908" i="22"/>
  <c r="G907" i="22"/>
  <c r="I904" i="22"/>
  <c r="G903" i="22"/>
  <c r="H908" i="22"/>
  <c r="J905" i="22"/>
  <c r="H904" i="22"/>
  <c r="D907" i="22"/>
  <c r="D905" i="22"/>
  <c r="D903" i="22"/>
  <c r="D908" i="22"/>
  <c r="D906" i="22"/>
  <c r="D904" i="22"/>
  <c r="K909" i="12"/>
  <c r="K906" i="12"/>
  <c r="J906" i="12"/>
  <c r="J909" i="12"/>
  <c r="I909" i="12"/>
  <c r="I906" i="12"/>
  <c r="A518" i="4"/>
  <c r="B518" i="4"/>
  <c r="D518" i="4"/>
  <c r="G518" i="4"/>
  <c r="A2" i="31" l="1"/>
  <c r="B2" i="31"/>
  <c r="C2" i="31"/>
  <c r="D2" i="31"/>
  <c r="E2" i="31"/>
  <c r="F2" i="31"/>
  <c r="G2" i="31" s="1"/>
  <c r="H2" i="31"/>
  <c r="A3" i="31"/>
  <c r="B3" i="31"/>
  <c r="C3" i="31"/>
  <c r="D3" i="31"/>
  <c r="E3" i="31"/>
  <c r="F3" i="31"/>
  <c r="G3" i="31" s="1"/>
  <c r="H3" i="31"/>
  <c r="A4" i="31"/>
  <c r="B4" i="31"/>
  <c r="C4" i="31"/>
  <c r="D4" i="31"/>
  <c r="E4" i="31"/>
  <c r="F4" i="31"/>
  <c r="G4" i="31" s="1"/>
  <c r="H4" i="31"/>
  <c r="A5" i="31"/>
  <c r="B5" i="31"/>
  <c r="C5" i="31"/>
  <c r="D5" i="31"/>
  <c r="E5" i="31"/>
  <c r="F5" i="31"/>
  <c r="G5" i="31" s="1"/>
  <c r="H5" i="31"/>
  <c r="A6" i="31"/>
  <c r="B6" i="31"/>
  <c r="C6" i="31"/>
  <c r="D6" i="31"/>
  <c r="E6" i="31"/>
  <c r="F6" i="31"/>
  <c r="G6" i="31" s="1"/>
  <c r="H6" i="31"/>
  <c r="A7" i="31"/>
  <c r="B7" i="31"/>
  <c r="C7" i="31"/>
  <c r="D7" i="31"/>
  <c r="E7" i="31"/>
  <c r="F7" i="31"/>
  <c r="G7" i="31" s="1"/>
  <c r="H7" i="31"/>
  <c r="A8" i="31"/>
  <c r="B8" i="31"/>
  <c r="C8" i="31"/>
  <c r="D8" i="31"/>
  <c r="E8" i="31"/>
  <c r="F8" i="31"/>
  <c r="G8" i="31" s="1"/>
  <c r="H8" i="31"/>
  <c r="A9" i="31"/>
  <c r="B9" i="31"/>
  <c r="C9" i="31"/>
  <c r="D9" i="31"/>
  <c r="E9" i="31"/>
  <c r="F9" i="31"/>
  <c r="G9" i="31" s="1"/>
  <c r="H9" i="31"/>
  <c r="A10" i="31"/>
  <c r="B10" i="31"/>
  <c r="C10" i="31"/>
  <c r="D10" i="31"/>
  <c r="E10" i="31"/>
  <c r="F10" i="31"/>
  <c r="G10" i="31" s="1"/>
  <c r="H10" i="31"/>
  <c r="A11" i="31"/>
  <c r="B11" i="31"/>
  <c r="C11" i="31"/>
  <c r="D11" i="31"/>
  <c r="E11" i="31"/>
  <c r="F11" i="31"/>
  <c r="G11" i="31" s="1"/>
  <c r="H11" i="31"/>
  <c r="A12" i="31"/>
  <c r="B12" i="31"/>
  <c r="C12" i="31"/>
  <c r="D12" i="31"/>
  <c r="E12" i="31"/>
  <c r="F12" i="31"/>
  <c r="G12" i="31" s="1"/>
  <c r="H12" i="31"/>
  <c r="A13" i="31"/>
  <c r="B13" i="31"/>
  <c r="C13" i="31"/>
  <c r="D13" i="31"/>
  <c r="E13" i="31"/>
  <c r="F13" i="31"/>
  <c r="G13" i="31" s="1"/>
  <c r="H13" i="31"/>
  <c r="A14" i="31"/>
  <c r="B14" i="31"/>
  <c r="C14" i="31"/>
  <c r="D14" i="31"/>
  <c r="E14" i="31"/>
  <c r="F14" i="31"/>
  <c r="G14" i="31" s="1"/>
  <c r="H14" i="31"/>
  <c r="A15" i="31"/>
  <c r="B15" i="31"/>
  <c r="C15" i="31"/>
  <c r="D15" i="31"/>
  <c r="E15" i="31"/>
  <c r="F15" i="31"/>
  <c r="G15" i="31" s="1"/>
  <c r="H15" i="31"/>
  <c r="A16" i="31"/>
  <c r="B16" i="31"/>
  <c r="C16" i="31"/>
  <c r="D16" i="31"/>
  <c r="E16" i="31"/>
  <c r="F16" i="31"/>
  <c r="G16" i="31" s="1"/>
  <c r="H16" i="31"/>
  <c r="A17" i="31"/>
  <c r="B17" i="31"/>
  <c r="C17" i="31"/>
  <c r="D17" i="31"/>
  <c r="E17" i="31"/>
  <c r="F17" i="31"/>
  <c r="G17" i="31" s="1"/>
  <c r="H17" i="31"/>
  <c r="A18" i="31"/>
  <c r="B18" i="31"/>
  <c r="C18" i="31"/>
  <c r="D18" i="31"/>
  <c r="E18" i="31"/>
  <c r="F18" i="31"/>
  <c r="G18" i="31" s="1"/>
  <c r="H18" i="31"/>
  <c r="A19" i="31"/>
  <c r="B19" i="31"/>
  <c r="C19" i="31"/>
  <c r="D19" i="31"/>
  <c r="E19" i="31"/>
  <c r="F19" i="31"/>
  <c r="G19" i="31" s="1"/>
  <c r="H19" i="31"/>
  <c r="A20" i="31"/>
  <c r="B20" i="31"/>
  <c r="C20" i="31"/>
  <c r="D20" i="31"/>
  <c r="E20" i="31"/>
  <c r="F20" i="31"/>
  <c r="G20" i="31" s="1"/>
  <c r="H20" i="31"/>
  <c r="A21" i="31"/>
  <c r="B21" i="31"/>
  <c r="C21" i="31"/>
  <c r="D21" i="31"/>
  <c r="E21" i="31"/>
  <c r="F21" i="31"/>
  <c r="G21" i="31" s="1"/>
  <c r="H21" i="31"/>
  <c r="A22" i="31"/>
  <c r="B22" i="31"/>
  <c r="C22" i="31"/>
  <c r="D22" i="31"/>
  <c r="E22" i="31"/>
  <c r="F22" i="31"/>
  <c r="G22" i="31" s="1"/>
  <c r="H22" i="31"/>
  <c r="A23" i="31"/>
  <c r="B23" i="31"/>
  <c r="C23" i="31"/>
  <c r="D23" i="31"/>
  <c r="E23" i="31"/>
  <c r="F23" i="31"/>
  <c r="G23" i="31" s="1"/>
  <c r="H23" i="31"/>
  <c r="A24" i="31"/>
  <c r="B24" i="31"/>
  <c r="C24" i="31"/>
  <c r="D24" i="31"/>
  <c r="E24" i="31"/>
  <c r="F24" i="31"/>
  <c r="G24" i="31" s="1"/>
  <c r="H24" i="31"/>
  <c r="A25" i="31"/>
  <c r="B25" i="31"/>
  <c r="C25" i="31"/>
  <c r="D25" i="31"/>
  <c r="E25" i="31"/>
  <c r="F25" i="31"/>
  <c r="G25" i="31" s="1"/>
  <c r="H25" i="31"/>
  <c r="A26" i="31"/>
  <c r="B26" i="31"/>
  <c r="C26" i="31"/>
  <c r="D26" i="31"/>
  <c r="E26" i="31"/>
  <c r="F26" i="31"/>
  <c r="G26" i="31" s="1"/>
  <c r="H26" i="31"/>
  <c r="A27" i="31"/>
  <c r="B27" i="31"/>
  <c r="C27" i="31"/>
  <c r="D27" i="31"/>
  <c r="E27" i="31"/>
  <c r="F27" i="31"/>
  <c r="G27" i="31" s="1"/>
  <c r="H27" i="31"/>
  <c r="A28" i="31"/>
  <c r="B28" i="31"/>
  <c r="C28" i="31"/>
  <c r="D28" i="31"/>
  <c r="E28" i="31"/>
  <c r="F28" i="31"/>
  <c r="G28" i="31" s="1"/>
  <c r="H28" i="31"/>
  <c r="A29" i="31"/>
  <c r="B29" i="31"/>
  <c r="C29" i="31"/>
  <c r="D29" i="31"/>
  <c r="E29" i="31"/>
  <c r="F29" i="31"/>
  <c r="G29" i="31" s="1"/>
  <c r="H29" i="31"/>
  <c r="A30" i="31"/>
  <c r="B30" i="31"/>
  <c r="C30" i="31"/>
  <c r="D30" i="31"/>
  <c r="E30" i="31"/>
  <c r="F30" i="31"/>
  <c r="G30" i="31" s="1"/>
  <c r="H30" i="31"/>
  <c r="A31" i="31"/>
  <c r="B31" i="31"/>
  <c r="C31" i="31"/>
  <c r="D31" i="31"/>
  <c r="E31" i="31"/>
  <c r="F31" i="31"/>
  <c r="G31" i="31" s="1"/>
  <c r="H31" i="31"/>
  <c r="A32" i="31"/>
  <c r="B32" i="31"/>
  <c r="C32" i="31"/>
  <c r="D32" i="31"/>
  <c r="E32" i="31"/>
  <c r="F32" i="31"/>
  <c r="G32" i="31" s="1"/>
  <c r="H32" i="31"/>
  <c r="A33" i="31"/>
  <c r="B33" i="31"/>
  <c r="C33" i="31"/>
  <c r="D33" i="31"/>
  <c r="E33" i="31"/>
  <c r="F33" i="31"/>
  <c r="G33" i="31" s="1"/>
  <c r="H33" i="31"/>
  <c r="A34" i="31"/>
  <c r="B34" i="31"/>
  <c r="C34" i="31"/>
  <c r="D34" i="31"/>
  <c r="E34" i="31"/>
  <c r="F34" i="31"/>
  <c r="G34" i="31" s="1"/>
  <c r="H34" i="31"/>
  <c r="A35" i="31"/>
  <c r="B35" i="31"/>
  <c r="C35" i="31"/>
  <c r="D35" i="31"/>
  <c r="E35" i="31"/>
  <c r="F35" i="31"/>
  <c r="G35" i="31" s="1"/>
  <c r="H35" i="31"/>
  <c r="A36" i="31"/>
  <c r="B36" i="31"/>
  <c r="C36" i="31"/>
  <c r="D36" i="31"/>
  <c r="E36" i="31"/>
  <c r="F36" i="31"/>
  <c r="G36" i="31" s="1"/>
  <c r="H36" i="31"/>
  <c r="A37" i="31"/>
  <c r="B37" i="31"/>
  <c r="C37" i="31"/>
  <c r="D37" i="31"/>
  <c r="E37" i="31"/>
  <c r="F37" i="31"/>
  <c r="G37" i="31" s="1"/>
  <c r="H37" i="31"/>
  <c r="A38" i="31"/>
  <c r="B38" i="31"/>
  <c r="C38" i="31"/>
  <c r="D38" i="31"/>
  <c r="E38" i="31"/>
  <c r="F38" i="31"/>
  <c r="G38" i="31" s="1"/>
  <c r="H38" i="31"/>
  <c r="A39" i="31"/>
  <c r="B39" i="31"/>
  <c r="C39" i="31"/>
  <c r="D39" i="31"/>
  <c r="E39" i="31"/>
  <c r="F39" i="31"/>
  <c r="G39" i="31" s="1"/>
  <c r="H39" i="31"/>
  <c r="A40" i="31"/>
  <c r="B40" i="31"/>
  <c r="C40" i="31"/>
  <c r="D40" i="31"/>
  <c r="E40" i="31"/>
  <c r="F40" i="31"/>
  <c r="G40" i="31" s="1"/>
  <c r="H40" i="31"/>
  <c r="A41" i="31"/>
  <c r="B41" i="31"/>
  <c r="C41" i="31"/>
  <c r="D41" i="31"/>
  <c r="E41" i="31"/>
  <c r="F41" i="31"/>
  <c r="G41" i="31" s="1"/>
  <c r="H41" i="31"/>
  <c r="A42" i="31"/>
  <c r="B42" i="31"/>
  <c r="C42" i="31"/>
  <c r="D42" i="31"/>
  <c r="E42" i="31"/>
  <c r="F42" i="31"/>
  <c r="G42" i="31" s="1"/>
  <c r="H42" i="31"/>
  <c r="A43" i="31"/>
  <c r="B43" i="31"/>
  <c r="C43" i="31"/>
  <c r="D43" i="31"/>
  <c r="E43" i="31"/>
  <c r="F43" i="31"/>
  <c r="G43" i="31" s="1"/>
  <c r="H43" i="31"/>
  <c r="A44" i="31"/>
  <c r="B44" i="31"/>
  <c r="C44" i="31"/>
  <c r="D44" i="31"/>
  <c r="E44" i="31"/>
  <c r="F44" i="31"/>
  <c r="G44" i="31" s="1"/>
  <c r="H44" i="31"/>
  <c r="A45" i="31"/>
  <c r="B45" i="31"/>
  <c r="C45" i="31"/>
  <c r="D45" i="31"/>
  <c r="E45" i="31"/>
  <c r="F45" i="31"/>
  <c r="G45" i="31" s="1"/>
  <c r="H45" i="31"/>
  <c r="A46" i="31"/>
  <c r="B46" i="31"/>
  <c r="C46" i="31"/>
  <c r="D46" i="31"/>
  <c r="E46" i="31"/>
  <c r="F46" i="31"/>
  <c r="G46" i="31" s="1"/>
  <c r="H46" i="31"/>
  <c r="A47" i="31"/>
  <c r="B47" i="31"/>
  <c r="C47" i="31"/>
  <c r="D47" i="31"/>
  <c r="E47" i="31"/>
  <c r="F47" i="31"/>
  <c r="G47" i="31" s="1"/>
  <c r="H47" i="31"/>
  <c r="A48" i="31"/>
  <c r="B48" i="31"/>
  <c r="C48" i="31"/>
  <c r="D48" i="31"/>
  <c r="E48" i="31"/>
  <c r="F48" i="31"/>
  <c r="G48" i="31" s="1"/>
  <c r="H48" i="31"/>
  <c r="A49" i="31"/>
  <c r="B49" i="31"/>
  <c r="C49" i="31"/>
  <c r="D49" i="31"/>
  <c r="E49" i="31"/>
  <c r="F49" i="31"/>
  <c r="G49" i="31" s="1"/>
  <c r="H49" i="31"/>
  <c r="A50" i="31"/>
  <c r="B50" i="31"/>
  <c r="C50" i="31"/>
  <c r="D50" i="31"/>
  <c r="E50" i="31"/>
  <c r="F50" i="31"/>
  <c r="G50" i="31" s="1"/>
  <c r="H50" i="31"/>
  <c r="A51" i="31"/>
  <c r="B51" i="31"/>
  <c r="C51" i="31"/>
  <c r="D51" i="31"/>
  <c r="E51" i="31"/>
  <c r="F51" i="31"/>
  <c r="G51" i="31" s="1"/>
  <c r="H51" i="31"/>
  <c r="A52" i="31"/>
  <c r="B52" i="31"/>
  <c r="C52" i="31"/>
  <c r="D52" i="31"/>
  <c r="E52" i="31"/>
  <c r="F52" i="31"/>
  <c r="G52" i="31" s="1"/>
  <c r="H52" i="31"/>
  <c r="A53" i="31"/>
  <c r="B53" i="31"/>
  <c r="C53" i="31"/>
  <c r="D53" i="31"/>
  <c r="E53" i="31"/>
  <c r="F53" i="31"/>
  <c r="G53" i="31" s="1"/>
  <c r="H53" i="31"/>
  <c r="A54" i="31"/>
  <c r="B54" i="31"/>
  <c r="C54" i="31"/>
  <c r="D54" i="31"/>
  <c r="E54" i="31"/>
  <c r="F54" i="31"/>
  <c r="G54" i="31" s="1"/>
  <c r="H54" i="31"/>
  <c r="A55" i="31"/>
  <c r="B55" i="31"/>
  <c r="C55" i="31"/>
  <c r="D55" i="31"/>
  <c r="E55" i="31"/>
  <c r="F55" i="31"/>
  <c r="G55" i="31" s="1"/>
  <c r="H55" i="31"/>
  <c r="A56" i="31"/>
  <c r="B56" i="31"/>
  <c r="C56" i="31"/>
  <c r="D56" i="31"/>
  <c r="E56" i="31"/>
  <c r="F56" i="31"/>
  <c r="G56" i="31" s="1"/>
  <c r="H56" i="31"/>
  <c r="A57" i="31"/>
  <c r="B57" i="31"/>
  <c r="C57" i="31"/>
  <c r="D57" i="31"/>
  <c r="E57" i="31"/>
  <c r="F57" i="31"/>
  <c r="G57" i="31" s="1"/>
  <c r="H57" i="31"/>
  <c r="A58" i="31"/>
  <c r="B58" i="31"/>
  <c r="C58" i="31"/>
  <c r="D58" i="31"/>
  <c r="E58" i="31"/>
  <c r="F58" i="31"/>
  <c r="G58" i="31" s="1"/>
  <c r="H58" i="31"/>
  <c r="A59" i="31"/>
  <c r="B59" i="31"/>
  <c r="C59" i="31"/>
  <c r="D59" i="31"/>
  <c r="E59" i="31"/>
  <c r="F59" i="31"/>
  <c r="G59" i="31" s="1"/>
  <c r="H59" i="31"/>
  <c r="A60" i="31"/>
  <c r="B60" i="31"/>
  <c r="C60" i="31"/>
  <c r="D60" i="31"/>
  <c r="E60" i="31"/>
  <c r="F60" i="31"/>
  <c r="G60" i="31" s="1"/>
  <c r="H60" i="31"/>
  <c r="A61" i="31"/>
  <c r="B61" i="31"/>
  <c r="C61" i="31"/>
  <c r="D61" i="31"/>
  <c r="E61" i="31"/>
  <c r="F61" i="31"/>
  <c r="G61" i="31" s="1"/>
  <c r="H61" i="31"/>
  <c r="A62" i="31"/>
  <c r="B62" i="31"/>
  <c r="C62" i="31"/>
  <c r="D62" i="31"/>
  <c r="E62" i="31"/>
  <c r="F62" i="31"/>
  <c r="G62" i="31" s="1"/>
  <c r="H62" i="31"/>
  <c r="A63" i="31"/>
  <c r="B63" i="31"/>
  <c r="C63" i="31"/>
  <c r="D63" i="31"/>
  <c r="E63" i="31"/>
  <c r="F63" i="31"/>
  <c r="G63" i="31" s="1"/>
  <c r="H63" i="31"/>
  <c r="A64" i="31"/>
  <c r="B64" i="31"/>
  <c r="C64" i="31"/>
  <c r="D64" i="31"/>
  <c r="E64" i="31"/>
  <c r="F64" i="31"/>
  <c r="G64" i="31" s="1"/>
  <c r="H64" i="31"/>
  <c r="A65" i="31"/>
  <c r="B65" i="31"/>
  <c r="C65" i="31"/>
  <c r="D65" i="31"/>
  <c r="E65" i="31"/>
  <c r="F65" i="31"/>
  <c r="G65" i="31" s="1"/>
  <c r="H65" i="31"/>
  <c r="A66" i="31"/>
  <c r="B66" i="31"/>
  <c r="C66" i="31"/>
  <c r="D66" i="31"/>
  <c r="E66" i="31"/>
  <c r="F66" i="31"/>
  <c r="G66" i="31" s="1"/>
  <c r="H66" i="31"/>
  <c r="A67" i="31"/>
  <c r="B67" i="31"/>
  <c r="C67" i="31"/>
  <c r="D67" i="31"/>
  <c r="E67" i="31"/>
  <c r="F67" i="31"/>
  <c r="G67" i="31" s="1"/>
  <c r="H67" i="31"/>
  <c r="A68" i="31"/>
  <c r="B68" i="31"/>
  <c r="C68" i="31"/>
  <c r="D68" i="31"/>
  <c r="E68" i="31"/>
  <c r="F68" i="31"/>
  <c r="G68" i="31" s="1"/>
  <c r="H68" i="31"/>
  <c r="A69" i="31"/>
  <c r="B69" i="31"/>
  <c r="C69" i="31"/>
  <c r="D69" i="31"/>
  <c r="E69" i="31"/>
  <c r="F69" i="31"/>
  <c r="G69" i="31" s="1"/>
  <c r="H69" i="31"/>
  <c r="A70" i="31"/>
  <c r="B70" i="31"/>
  <c r="C70" i="31"/>
  <c r="D70" i="31"/>
  <c r="E70" i="31"/>
  <c r="F70" i="31"/>
  <c r="G70" i="31" s="1"/>
  <c r="H70" i="31"/>
  <c r="A71" i="31"/>
  <c r="B71" i="31"/>
  <c r="C71" i="31"/>
  <c r="D71" i="31"/>
  <c r="E71" i="31"/>
  <c r="F71" i="31"/>
  <c r="G71" i="31" s="1"/>
  <c r="H71" i="31"/>
  <c r="A72" i="31"/>
  <c r="B72" i="31"/>
  <c r="C72" i="31"/>
  <c r="D72" i="31"/>
  <c r="E72" i="31"/>
  <c r="F72" i="31"/>
  <c r="G72" i="31" s="1"/>
  <c r="H72" i="31"/>
  <c r="A73" i="31"/>
  <c r="B73" i="31"/>
  <c r="C73" i="31"/>
  <c r="D73" i="31"/>
  <c r="E73" i="31"/>
  <c r="F73" i="31"/>
  <c r="G73" i="31" s="1"/>
  <c r="H73" i="31"/>
  <c r="A74" i="31"/>
  <c r="B74" i="31"/>
  <c r="C74" i="31"/>
  <c r="D74" i="31"/>
  <c r="E74" i="31"/>
  <c r="F74" i="31"/>
  <c r="G74" i="31" s="1"/>
  <c r="H74" i="31"/>
  <c r="A75" i="31"/>
  <c r="B75" i="31"/>
  <c r="C75" i="31"/>
  <c r="D75" i="31"/>
  <c r="E75" i="31"/>
  <c r="F75" i="31"/>
  <c r="G75" i="31" s="1"/>
  <c r="H75" i="31"/>
  <c r="A76" i="31"/>
  <c r="B76" i="31"/>
  <c r="C76" i="31"/>
  <c r="D76" i="31"/>
  <c r="E76" i="31"/>
  <c r="F76" i="31"/>
  <c r="G76" i="31" s="1"/>
  <c r="H76" i="31"/>
  <c r="A77" i="31"/>
  <c r="B77" i="31"/>
  <c r="C77" i="31"/>
  <c r="D77" i="31"/>
  <c r="E77" i="31"/>
  <c r="F77" i="31"/>
  <c r="G77" i="31" s="1"/>
  <c r="H77" i="31"/>
  <c r="A78" i="31"/>
  <c r="B78" i="31"/>
  <c r="C78" i="31"/>
  <c r="D78" i="31"/>
  <c r="E78" i="31"/>
  <c r="F78" i="31"/>
  <c r="G78" i="31" s="1"/>
  <c r="H78" i="31"/>
  <c r="A79" i="31"/>
  <c r="B79" i="31"/>
  <c r="C79" i="31"/>
  <c r="D79" i="31"/>
  <c r="E79" i="31"/>
  <c r="F79" i="31"/>
  <c r="G79" i="31" s="1"/>
  <c r="H79" i="31"/>
  <c r="A80" i="31"/>
  <c r="B80" i="31"/>
  <c r="C80" i="31"/>
  <c r="D80" i="31"/>
  <c r="E80" i="31"/>
  <c r="F80" i="31"/>
  <c r="G80" i="31" s="1"/>
  <c r="H80" i="31"/>
  <c r="A81" i="31"/>
  <c r="B81" i="31"/>
  <c r="C81" i="31"/>
  <c r="D81" i="31"/>
  <c r="E81" i="31"/>
  <c r="F81" i="31"/>
  <c r="G81" i="31" s="1"/>
  <c r="H81" i="31"/>
  <c r="A82" i="31"/>
  <c r="B82" i="31"/>
  <c r="C82" i="31"/>
  <c r="D82" i="31"/>
  <c r="E82" i="31"/>
  <c r="F82" i="31"/>
  <c r="G82" i="31" s="1"/>
  <c r="H82" i="31"/>
  <c r="A83" i="31"/>
  <c r="B83" i="31"/>
  <c r="C83" i="31"/>
  <c r="D83" i="31"/>
  <c r="E83" i="31"/>
  <c r="F83" i="31"/>
  <c r="G83" i="31" s="1"/>
  <c r="H83" i="31"/>
  <c r="A84" i="31"/>
  <c r="B84" i="31"/>
  <c r="C84" i="31"/>
  <c r="D84" i="31"/>
  <c r="E84" i="31"/>
  <c r="F84" i="31"/>
  <c r="G84" i="31" s="1"/>
  <c r="H84" i="31"/>
  <c r="A85" i="31"/>
  <c r="B85" i="31"/>
  <c r="C85" i="31"/>
  <c r="D85" i="31"/>
  <c r="E85" i="31"/>
  <c r="F85" i="31"/>
  <c r="G85" i="31" s="1"/>
  <c r="H85" i="31"/>
  <c r="A86" i="31"/>
  <c r="B86" i="31"/>
  <c r="C86" i="31"/>
  <c r="D86" i="31"/>
  <c r="E86" i="31"/>
  <c r="F86" i="31"/>
  <c r="G86" i="31" s="1"/>
  <c r="H86" i="31"/>
  <c r="A87" i="31"/>
  <c r="B87" i="31"/>
  <c r="C87" i="31"/>
  <c r="D87" i="31"/>
  <c r="E87" i="31"/>
  <c r="F87" i="31"/>
  <c r="G87" i="31" s="1"/>
  <c r="H87" i="31"/>
  <c r="A88" i="31"/>
  <c r="B88" i="31"/>
  <c r="C88" i="31"/>
  <c r="D88" i="31"/>
  <c r="E88" i="31"/>
  <c r="F88" i="31"/>
  <c r="G88" i="31" s="1"/>
  <c r="H88" i="31"/>
  <c r="A89" i="31"/>
  <c r="B89" i="31"/>
  <c r="C89" i="31"/>
  <c r="D89" i="31"/>
  <c r="E89" i="31"/>
  <c r="F89" i="31"/>
  <c r="G89" i="31" s="1"/>
  <c r="H89" i="31"/>
  <c r="A90" i="31"/>
  <c r="B90" i="31"/>
  <c r="C90" i="31"/>
  <c r="D90" i="31"/>
  <c r="E90" i="31"/>
  <c r="F90" i="31"/>
  <c r="G90" i="31" s="1"/>
  <c r="H90" i="31"/>
  <c r="A91" i="31"/>
  <c r="B91" i="31"/>
  <c r="C91" i="31"/>
  <c r="D91" i="31"/>
  <c r="E91" i="31"/>
  <c r="F91" i="31"/>
  <c r="G91" i="31" s="1"/>
  <c r="H91" i="31"/>
  <c r="A92" i="31"/>
  <c r="B92" i="31"/>
  <c r="C92" i="31"/>
  <c r="D92" i="31"/>
  <c r="E92" i="31"/>
  <c r="F92" i="31"/>
  <c r="G92" i="31" s="1"/>
  <c r="H92" i="31"/>
  <c r="A93" i="31"/>
  <c r="B93" i="31"/>
  <c r="C93" i="31"/>
  <c r="D93" i="31"/>
  <c r="E93" i="31"/>
  <c r="F93" i="31"/>
  <c r="G93" i="31" s="1"/>
  <c r="H93" i="31"/>
  <c r="A94" i="31"/>
  <c r="B94" i="31"/>
  <c r="C94" i="31"/>
  <c r="D94" i="31"/>
  <c r="E94" i="31"/>
  <c r="F94" i="31"/>
  <c r="G94" i="31" s="1"/>
  <c r="H94" i="31"/>
  <c r="A95" i="31"/>
  <c r="B95" i="31"/>
  <c r="C95" i="31"/>
  <c r="D95" i="31"/>
  <c r="E95" i="31"/>
  <c r="F95" i="31"/>
  <c r="G95" i="31" s="1"/>
  <c r="H95" i="31"/>
  <c r="A96" i="31"/>
  <c r="B96" i="31"/>
  <c r="C96" i="31"/>
  <c r="D96" i="31"/>
  <c r="E96" i="31"/>
  <c r="F96" i="31"/>
  <c r="G96" i="31" s="1"/>
  <c r="H96" i="31"/>
  <c r="A97" i="31"/>
  <c r="B97" i="31"/>
  <c r="C97" i="31"/>
  <c r="D97" i="31"/>
  <c r="E97" i="31"/>
  <c r="F97" i="31"/>
  <c r="G97" i="31" s="1"/>
  <c r="H97" i="31"/>
  <c r="A98" i="31"/>
  <c r="B98" i="31"/>
  <c r="C98" i="31"/>
  <c r="D98" i="31"/>
  <c r="E98" i="31"/>
  <c r="F98" i="31"/>
  <c r="G98" i="31" s="1"/>
  <c r="H98" i="31"/>
  <c r="A99" i="31"/>
  <c r="B99" i="31"/>
  <c r="C99" i="31"/>
  <c r="D99" i="31"/>
  <c r="E99" i="31"/>
  <c r="F99" i="31"/>
  <c r="G99" i="31" s="1"/>
  <c r="H99" i="31"/>
  <c r="A100" i="31"/>
  <c r="B100" i="31"/>
  <c r="C100" i="31"/>
  <c r="D100" i="31"/>
  <c r="E100" i="31"/>
  <c r="F100" i="31"/>
  <c r="G100" i="31" s="1"/>
  <c r="H100" i="31"/>
  <c r="A101" i="31"/>
  <c r="B101" i="31"/>
  <c r="C101" i="31"/>
  <c r="D101" i="31"/>
  <c r="E101" i="31"/>
  <c r="F101" i="31"/>
  <c r="G101" i="31" s="1"/>
  <c r="H101" i="31"/>
  <c r="A102" i="31"/>
  <c r="B102" i="31"/>
  <c r="C102" i="31"/>
  <c r="D102" i="31"/>
  <c r="E102" i="31"/>
  <c r="F102" i="31"/>
  <c r="G102" i="31" s="1"/>
  <c r="H102" i="31"/>
  <c r="A103" i="31"/>
  <c r="B103" i="31"/>
  <c r="C103" i="31"/>
  <c r="D103" i="31"/>
  <c r="E103" i="31"/>
  <c r="F103" i="31"/>
  <c r="G103" i="31" s="1"/>
  <c r="H103" i="31"/>
  <c r="A104" i="31"/>
  <c r="B104" i="31"/>
  <c r="C104" i="31"/>
  <c r="D104" i="31"/>
  <c r="E104" i="31"/>
  <c r="F104" i="31"/>
  <c r="G104" i="31" s="1"/>
  <c r="H104" i="31"/>
  <c r="A105" i="31"/>
  <c r="B105" i="31"/>
  <c r="C105" i="31"/>
  <c r="D105" i="31"/>
  <c r="E105" i="31"/>
  <c r="F105" i="31"/>
  <c r="G105" i="31" s="1"/>
  <c r="H105" i="31"/>
  <c r="A106" i="31"/>
  <c r="B106" i="31"/>
  <c r="C106" i="31"/>
  <c r="D106" i="31"/>
  <c r="E106" i="31"/>
  <c r="F106" i="31"/>
  <c r="G106" i="31" s="1"/>
  <c r="H106" i="31"/>
  <c r="A107" i="31"/>
  <c r="B107" i="31"/>
  <c r="C107" i="31"/>
  <c r="D107" i="31"/>
  <c r="E107" i="31"/>
  <c r="F107" i="31"/>
  <c r="G107" i="31" s="1"/>
  <c r="H107" i="31"/>
  <c r="A108" i="31"/>
  <c r="B108" i="31"/>
  <c r="C108" i="31"/>
  <c r="D108" i="31"/>
  <c r="E108" i="31"/>
  <c r="F108" i="31"/>
  <c r="G108" i="31" s="1"/>
  <c r="H108" i="31"/>
  <c r="A109" i="31"/>
  <c r="B109" i="31"/>
  <c r="C109" i="31"/>
  <c r="D109" i="31"/>
  <c r="E109" i="31"/>
  <c r="F109" i="31"/>
  <c r="G109" i="31" s="1"/>
  <c r="H109" i="31"/>
  <c r="A110" i="31"/>
  <c r="B110" i="31"/>
  <c r="C110" i="31"/>
  <c r="D110" i="31"/>
  <c r="E110" i="31"/>
  <c r="F110" i="31"/>
  <c r="G110" i="31" s="1"/>
  <c r="H110" i="31"/>
  <c r="A111" i="31"/>
  <c r="B111" i="31"/>
  <c r="C111" i="31"/>
  <c r="D111" i="31"/>
  <c r="E111" i="31"/>
  <c r="F111" i="31"/>
  <c r="G111" i="31" s="1"/>
  <c r="H111" i="31"/>
  <c r="A112" i="31"/>
  <c r="B112" i="31"/>
  <c r="C112" i="31"/>
  <c r="D112" i="31"/>
  <c r="E112" i="31"/>
  <c r="F112" i="31"/>
  <c r="G112" i="31" s="1"/>
  <c r="H112" i="31"/>
  <c r="A113" i="31"/>
  <c r="B113" i="31"/>
  <c r="C113" i="31"/>
  <c r="D113" i="31"/>
  <c r="E113" i="31"/>
  <c r="F113" i="31"/>
  <c r="G113" i="31" s="1"/>
  <c r="H113" i="31"/>
  <c r="A114" i="31"/>
  <c r="B114" i="31"/>
  <c r="C114" i="31"/>
  <c r="D114" i="31"/>
  <c r="E114" i="31"/>
  <c r="F114" i="31"/>
  <c r="G114" i="31" s="1"/>
  <c r="H114" i="31"/>
  <c r="A115" i="31"/>
  <c r="B115" i="31"/>
  <c r="C115" i="31"/>
  <c r="D115" i="31"/>
  <c r="E115" i="31"/>
  <c r="F115" i="31"/>
  <c r="G115" i="31" s="1"/>
  <c r="H115" i="31"/>
  <c r="A116" i="31"/>
  <c r="B116" i="31"/>
  <c r="C116" i="31"/>
  <c r="D116" i="31"/>
  <c r="E116" i="31"/>
  <c r="F116" i="31"/>
  <c r="G116" i="31" s="1"/>
  <c r="H116" i="31"/>
  <c r="A117" i="31"/>
  <c r="B117" i="31"/>
  <c r="C117" i="31"/>
  <c r="D117" i="31"/>
  <c r="E117" i="31"/>
  <c r="F117" i="31"/>
  <c r="G117" i="31" s="1"/>
  <c r="H117" i="31"/>
  <c r="A118" i="31"/>
  <c r="B118" i="31"/>
  <c r="C118" i="31"/>
  <c r="D118" i="31"/>
  <c r="E118" i="31"/>
  <c r="F118" i="31"/>
  <c r="G118" i="31" s="1"/>
  <c r="H118" i="31"/>
  <c r="A119" i="31"/>
  <c r="B119" i="31"/>
  <c r="C119" i="31"/>
  <c r="D119" i="31"/>
  <c r="E119" i="31"/>
  <c r="F119" i="31"/>
  <c r="G119" i="31" s="1"/>
  <c r="H119" i="31"/>
  <c r="A120" i="31"/>
  <c r="B120" i="31"/>
  <c r="C120" i="31"/>
  <c r="D120" i="31"/>
  <c r="E120" i="31"/>
  <c r="F120" i="31"/>
  <c r="G120" i="31" s="1"/>
  <c r="H120" i="31"/>
  <c r="A121" i="31"/>
  <c r="B121" i="31"/>
  <c r="C121" i="31"/>
  <c r="D121" i="31"/>
  <c r="E121" i="31"/>
  <c r="F121" i="31"/>
  <c r="G121" i="31" s="1"/>
  <c r="H121" i="31"/>
  <c r="A122" i="31"/>
  <c r="B122" i="31"/>
  <c r="C122" i="31"/>
  <c r="D122" i="31"/>
  <c r="E122" i="31"/>
  <c r="F122" i="31"/>
  <c r="G122" i="31" s="1"/>
  <c r="H122" i="31"/>
  <c r="A123" i="31"/>
  <c r="B123" i="31"/>
  <c r="C123" i="31"/>
  <c r="D123" i="31"/>
  <c r="E123" i="31"/>
  <c r="F123" i="31"/>
  <c r="G123" i="31" s="1"/>
  <c r="H123" i="31"/>
  <c r="A124" i="31"/>
  <c r="B124" i="31"/>
  <c r="C124" i="31"/>
  <c r="D124" i="31"/>
  <c r="E124" i="31"/>
  <c r="F124" i="31"/>
  <c r="G124" i="31" s="1"/>
  <c r="H124" i="31"/>
  <c r="A125" i="31"/>
  <c r="B125" i="31"/>
  <c r="C125" i="31"/>
  <c r="D125" i="31"/>
  <c r="E125" i="31"/>
  <c r="F125" i="31"/>
  <c r="G125" i="31" s="1"/>
  <c r="H125" i="31"/>
  <c r="A126" i="31"/>
  <c r="B126" i="31"/>
  <c r="C126" i="31"/>
  <c r="D126" i="31"/>
  <c r="E126" i="31"/>
  <c r="F126" i="31"/>
  <c r="G126" i="31" s="1"/>
  <c r="H126" i="31"/>
  <c r="A127" i="31"/>
  <c r="B127" i="31"/>
  <c r="C127" i="31"/>
  <c r="D127" i="31"/>
  <c r="E127" i="31"/>
  <c r="F127" i="31"/>
  <c r="G127" i="31" s="1"/>
  <c r="H127" i="31"/>
  <c r="A128" i="31"/>
  <c r="B128" i="31"/>
  <c r="C128" i="31"/>
  <c r="D128" i="31"/>
  <c r="E128" i="31"/>
  <c r="F128" i="31"/>
  <c r="G128" i="31" s="1"/>
  <c r="H128" i="31"/>
  <c r="A129" i="31"/>
  <c r="B129" i="31"/>
  <c r="C129" i="31"/>
  <c r="D129" i="31"/>
  <c r="E129" i="31"/>
  <c r="F129" i="31"/>
  <c r="G129" i="31" s="1"/>
  <c r="H129" i="31"/>
  <c r="A130" i="31"/>
  <c r="B130" i="31"/>
  <c r="C130" i="31"/>
  <c r="D130" i="31"/>
  <c r="E130" i="31"/>
  <c r="F130" i="31"/>
  <c r="G130" i="31" s="1"/>
  <c r="H130" i="31"/>
  <c r="A131" i="31"/>
  <c r="B131" i="31"/>
  <c r="C131" i="31"/>
  <c r="D131" i="31"/>
  <c r="E131" i="31"/>
  <c r="F131" i="31"/>
  <c r="G131" i="31" s="1"/>
  <c r="H131" i="31"/>
  <c r="A132" i="31"/>
  <c r="B132" i="31"/>
  <c r="C132" i="31"/>
  <c r="D132" i="31"/>
  <c r="E132" i="31"/>
  <c r="F132" i="31"/>
  <c r="G132" i="31" s="1"/>
  <c r="H132" i="31"/>
  <c r="A133" i="31"/>
  <c r="B133" i="31"/>
  <c r="C133" i="31"/>
  <c r="D133" i="31"/>
  <c r="E133" i="31"/>
  <c r="F133" i="31"/>
  <c r="G133" i="31" s="1"/>
  <c r="H133" i="31"/>
  <c r="A134" i="31"/>
  <c r="B134" i="31"/>
  <c r="C134" i="31"/>
  <c r="D134" i="31"/>
  <c r="E134" i="31"/>
  <c r="F134" i="31"/>
  <c r="G134" i="31" s="1"/>
  <c r="H134" i="31"/>
  <c r="A135" i="31"/>
  <c r="B135" i="31"/>
  <c r="C135" i="31"/>
  <c r="D135" i="31"/>
  <c r="E135" i="31"/>
  <c r="F135" i="31"/>
  <c r="G135" i="31" s="1"/>
  <c r="H135" i="31"/>
  <c r="A136" i="31"/>
  <c r="B136" i="31"/>
  <c r="C136" i="31"/>
  <c r="D136" i="31"/>
  <c r="E136" i="31"/>
  <c r="F136" i="31"/>
  <c r="G136" i="31" s="1"/>
  <c r="H136" i="31"/>
  <c r="A137" i="31"/>
  <c r="B137" i="31"/>
  <c r="C137" i="31"/>
  <c r="D137" i="31"/>
  <c r="E137" i="31"/>
  <c r="F137" i="31"/>
  <c r="G137" i="31" s="1"/>
  <c r="H137" i="31"/>
  <c r="A138" i="31"/>
  <c r="B138" i="31"/>
  <c r="C138" i="31"/>
  <c r="D138" i="31"/>
  <c r="E138" i="31"/>
  <c r="F138" i="31"/>
  <c r="G138" i="31" s="1"/>
  <c r="H138" i="31"/>
  <c r="A139" i="31"/>
  <c r="B139" i="31"/>
  <c r="C139" i="31"/>
  <c r="D139" i="31"/>
  <c r="E139" i="31"/>
  <c r="F139" i="31"/>
  <c r="G139" i="31" s="1"/>
  <c r="H139" i="31"/>
  <c r="A140" i="31"/>
  <c r="B140" i="31"/>
  <c r="C140" i="31"/>
  <c r="D140" i="31"/>
  <c r="E140" i="31"/>
  <c r="F140" i="31"/>
  <c r="G140" i="31" s="1"/>
  <c r="H140" i="31"/>
  <c r="A141" i="31"/>
  <c r="B141" i="31"/>
  <c r="C141" i="31"/>
  <c r="D141" i="31"/>
  <c r="E141" i="31"/>
  <c r="F141" i="31"/>
  <c r="G141" i="31" s="1"/>
  <c r="H141" i="31"/>
  <c r="A142" i="31"/>
  <c r="B142" i="31"/>
  <c r="C142" i="31"/>
  <c r="D142" i="31"/>
  <c r="E142" i="31"/>
  <c r="F142" i="31"/>
  <c r="G142" i="31" s="1"/>
  <c r="H142" i="31"/>
  <c r="A143" i="31"/>
  <c r="B143" i="31"/>
  <c r="C143" i="31"/>
  <c r="D143" i="31"/>
  <c r="E143" i="31"/>
  <c r="F143" i="31"/>
  <c r="G143" i="31" s="1"/>
  <c r="H143" i="31"/>
  <c r="A144" i="31"/>
  <c r="B144" i="31"/>
  <c r="C144" i="31"/>
  <c r="D144" i="31"/>
  <c r="E144" i="31"/>
  <c r="F144" i="31"/>
  <c r="G144" i="31" s="1"/>
  <c r="H144" i="31"/>
  <c r="A145" i="31"/>
  <c r="B145" i="31"/>
  <c r="C145" i="31"/>
  <c r="D145" i="31"/>
  <c r="E145" i="31"/>
  <c r="F145" i="31"/>
  <c r="G145" i="31" s="1"/>
  <c r="H145" i="31"/>
  <c r="A146" i="31"/>
  <c r="B146" i="31"/>
  <c r="C146" i="31"/>
  <c r="D146" i="31"/>
  <c r="E146" i="31"/>
  <c r="F146" i="31"/>
  <c r="G146" i="31" s="1"/>
  <c r="H146" i="31"/>
  <c r="A147" i="31"/>
  <c r="B147" i="31"/>
  <c r="C147" i="31"/>
  <c r="D147" i="31"/>
  <c r="E147" i="31"/>
  <c r="F147" i="31"/>
  <c r="G147" i="31" s="1"/>
  <c r="H147" i="31"/>
  <c r="A148" i="31"/>
  <c r="B148" i="31"/>
  <c r="C148" i="31"/>
  <c r="D148" i="31"/>
  <c r="E148" i="31"/>
  <c r="F148" i="31"/>
  <c r="G148" i="31" s="1"/>
  <c r="H148" i="31"/>
  <c r="A149" i="31"/>
  <c r="B149" i="31"/>
  <c r="C149" i="31"/>
  <c r="D149" i="31"/>
  <c r="E149" i="31"/>
  <c r="F149" i="31"/>
  <c r="G149" i="31" s="1"/>
  <c r="H149" i="31"/>
  <c r="A150" i="31"/>
  <c r="B150" i="31"/>
  <c r="C150" i="31"/>
  <c r="D150" i="31"/>
  <c r="E150" i="31"/>
  <c r="F150" i="31"/>
  <c r="G150" i="31" s="1"/>
  <c r="H150" i="31"/>
  <c r="A151" i="31"/>
  <c r="B151" i="31"/>
  <c r="C151" i="31"/>
  <c r="D151" i="31"/>
  <c r="E151" i="31"/>
  <c r="F151" i="31"/>
  <c r="G151" i="31" s="1"/>
  <c r="H151" i="31"/>
  <c r="A152" i="31"/>
  <c r="B152" i="31"/>
  <c r="C152" i="31"/>
  <c r="D152" i="31"/>
  <c r="E152" i="31"/>
  <c r="F152" i="31"/>
  <c r="G152" i="31" s="1"/>
  <c r="H152" i="31"/>
  <c r="A153" i="31"/>
  <c r="B153" i="31"/>
  <c r="C153" i="31"/>
  <c r="D153" i="31"/>
  <c r="E153" i="31"/>
  <c r="F153" i="31"/>
  <c r="G153" i="31" s="1"/>
  <c r="H153" i="31"/>
  <c r="A154" i="31"/>
  <c r="B154" i="31"/>
  <c r="C154" i="31"/>
  <c r="D154" i="31"/>
  <c r="E154" i="31"/>
  <c r="F154" i="31"/>
  <c r="G154" i="31" s="1"/>
  <c r="H154" i="31"/>
  <c r="A155" i="31"/>
  <c r="B155" i="31"/>
  <c r="C155" i="31"/>
  <c r="D155" i="31"/>
  <c r="E155" i="31"/>
  <c r="F155" i="31"/>
  <c r="G155" i="31" s="1"/>
  <c r="H155" i="31"/>
  <c r="A156" i="31"/>
  <c r="B156" i="31"/>
  <c r="C156" i="31"/>
  <c r="D156" i="31"/>
  <c r="E156" i="31"/>
  <c r="F156" i="31"/>
  <c r="G156" i="31" s="1"/>
  <c r="H156" i="31"/>
  <c r="A157" i="31"/>
  <c r="B157" i="31"/>
  <c r="C157" i="31"/>
  <c r="D157" i="31"/>
  <c r="E157" i="31"/>
  <c r="F157" i="31"/>
  <c r="G157" i="31" s="1"/>
  <c r="H157" i="31"/>
  <c r="A158" i="31"/>
  <c r="B158" i="31"/>
  <c r="C158" i="31"/>
  <c r="D158" i="31"/>
  <c r="E158" i="31"/>
  <c r="F158" i="31"/>
  <c r="G158" i="31" s="1"/>
  <c r="H158" i="31"/>
  <c r="A159" i="31"/>
  <c r="B159" i="31"/>
  <c r="C159" i="31"/>
  <c r="D159" i="31"/>
  <c r="E159" i="31"/>
  <c r="F159" i="31"/>
  <c r="G159" i="31" s="1"/>
  <c r="H159" i="31"/>
  <c r="A160" i="31"/>
  <c r="B160" i="31"/>
  <c r="C160" i="31"/>
  <c r="D160" i="31"/>
  <c r="E160" i="31"/>
  <c r="F160" i="31"/>
  <c r="G160" i="31" s="1"/>
  <c r="H160" i="31"/>
  <c r="A161" i="31"/>
  <c r="B161" i="31"/>
  <c r="C161" i="31"/>
  <c r="D161" i="31"/>
  <c r="E161" i="31"/>
  <c r="F161" i="31"/>
  <c r="G161" i="31" s="1"/>
  <c r="H161" i="31"/>
  <c r="A162" i="31"/>
  <c r="B162" i="31"/>
  <c r="C162" i="31"/>
  <c r="D162" i="31"/>
  <c r="E162" i="31"/>
  <c r="F162" i="31"/>
  <c r="G162" i="31" s="1"/>
  <c r="H162" i="31"/>
  <c r="A163" i="31"/>
  <c r="B163" i="31"/>
  <c r="C163" i="31"/>
  <c r="D163" i="31"/>
  <c r="E163" i="31"/>
  <c r="F163" i="31"/>
  <c r="G163" i="31" s="1"/>
  <c r="H163" i="31"/>
  <c r="A164" i="31"/>
  <c r="B164" i="31"/>
  <c r="C164" i="31"/>
  <c r="D164" i="31"/>
  <c r="E164" i="31"/>
  <c r="F164" i="31"/>
  <c r="G164" i="31" s="1"/>
  <c r="H164" i="31"/>
  <c r="A165" i="31"/>
  <c r="B165" i="31"/>
  <c r="C165" i="31"/>
  <c r="D165" i="31"/>
  <c r="E165" i="31"/>
  <c r="F165" i="31"/>
  <c r="G165" i="31" s="1"/>
  <c r="H165" i="31"/>
  <c r="A166" i="31"/>
  <c r="B166" i="31"/>
  <c r="C166" i="31"/>
  <c r="D166" i="31"/>
  <c r="E166" i="31"/>
  <c r="F166" i="31"/>
  <c r="G166" i="31" s="1"/>
  <c r="H166" i="31"/>
  <c r="A167" i="31"/>
  <c r="B167" i="31"/>
  <c r="C167" i="31"/>
  <c r="D167" i="31"/>
  <c r="E167" i="31"/>
  <c r="F167" i="31"/>
  <c r="G167" i="31" s="1"/>
  <c r="H167" i="31"/>
  <c r="A168" i="31"/>
  <c r="B168" i="31"/>
  <c r="C168" i="31"/>
  <c r="D168" i="31"/>
  <c r="E168" i="31"/>
  <c r="F168" i="31"/>
  <c r="G168" i="31" s="1"/>
  <c r="H168" i="31"/>
  <c r="A169" i="31"/>
  <c r="B169" i="31"/>
  <c r="C169" i="31"/>
  <c r="D169" i="31"/>
  <c r="E169" i="31"/>
  <c r="F169" i="31"/>
  <c r="G169" i="31" s="1"/>
  <c r="H169" i="31"/>
  <c r="A170" i="31"/>
  <c r="B170" i="31"/>
  <c r="C170" i="31"/>
  <c r="D170" i="31"/>
  <c r="E170" i="31"/>
  <c r="F170" i="31"/>
  <c r="G170" i="31" s="1"/>
  <c r="H170" i="31"/>
  <c r="A171" i="31"/>
  <c r="B171" i="31"/>
  <c r="C171" i="31"/>
  <c r="D171" i="31"/>
  <c r="E171" i="31"/>
  <c r="F171" i="31"/>
  <c r="G171" i="31" s="1"/>
  <c r="H171" i="31"/>
  <c r="A172" i="31"/>
  <c r="B172" i="31"/>
  <c r="C172" i="31"/>
  <c r="D172" i="31"/>
  <c r="E172" i="31"/>
  <c r="F172" i="31"/>
  <c r="G172" i="31" s="1"/>
  <c r="H172" i="31"/>
  <c r="A173" i="31"/>
  <c r="B173" i="31"/>
  <c r="C173" i="31"/>
  <c r="D173" i="31"/>
  <c r="E173" i="31"/>
  <c r="F173" i="31"/>
  <c r="G173" i="31" s="1"/>
  <c r="H173" i="31"/>
  <c r="A174" i="31"/>
  <c r="B174" i="31"/>
  <c r="C174" i="31"/>
  <c r="D174" i="31"/>
  <c r="E174" i="31"/>
  <c r="F174" i="31"/>
  <c r="G174" i="31" s="1"/>
  <c r="H174" i="31"/>
  <c r="A175" i="31"/>
  <c r="B175" i="31"/>
  <c r="C175" i="31"/>
  <c r="D175" i="31"/>
  <c r="E175" i="31"/>
  <c r="F175" i="31"/>
  <c r="G175" i="31" s="1"/>
  <c r="H175" i="31"/>
  <c r="A176" i="31"/>
  <c r="B176" i="31"/>
  <c r="C176" i="31"/>
  <c r="D176" i="31"/>
  <c r="E176" i="31"/>
  <c r="F176" i="31"/>
  <c r="G176" i="31" s="1"/>
  <c r="H176" i="31"/>
  <c r="A177" i="31"/>
  <c r="B177" i="31"/>
  <c r="C177" i="31"/>
  <c r="D177" i="31"/>
  <c r="E177" i="31"/>
  <c r="F177" i="31"/>
  <c r="G177" i="31" s="1"/>
  <c r="H177" i="31"/>
  <c r="A178" i="31"/>
  <c r="B178" i="31"/>
  <c r="C178" i="31"/>
  <c r="D178" i="31"/>
  <c r="E178" i="31"/>
  <c r="F178" i="31"/>
  <c r="G178" i="31" s="1"/>
  <c r="H178" i="31"/>
  <c r="A179" i="31"/>
  <c r="B179" i="31"/>
  <c r="C179" i="31"/>
  <c r="D179" i="31"/>
  <c r="E179" i="31"/>
  <c r="F179" i="31"/>
  <c r="G179" i="31" s="1"/>
  <c r="H179" i="31"/>
  <c r="A180" i="31"/>
  <c r="B180" i="31"/>
  <c r="C180" i="31"/>
  <c r="D180" i="31"/>
  <c r="E180" i="31"/>
  <c r="F180" i="31"/>
  <c r="G180" i="31" s="1"/>
  <c r="H180" i="31"/>
  <c r="A181" i="31"/>
  <c r="B181" i="31"/>
  <c r="C181" i="31"/>
  <c r="D181" i="31"/>
  <c r="E181" i="31"/>
  <c r="F181" i="31"/>
  <c r="G181" i="31" s="1"/>
  <c r="H181" i="31"/>
  <c r="A182" i="31"/>
  <c r="B182" i="31"/>
  <c r="C182" i="31"/>
  <c r="D182" i="31"/>
  <c r="E182" i="31"/>
  <c r="F182" i="31"/>
  <c r="G182" i="31" s="1"/>
  <c r="H182" i="31"/>
  <c r="A183" i="31"/>
  <c r="B183" i="31"/>
  <c r="C183" i="31"/>
  <c r="D183" i="31"/>
  <c r="E183" i="31"/>
  <c r="F183" i="31"/>
  <c r="G183" i="31" s="1"/>
  <c r="H183" i="31"/>
  <c r="A184" i="31"/>
  <c r="B184" i="31"/>
  <c r="C184" i="31"/>
  <c r="D184" i="31"/>
  <c r="E184" i="31"/>
  <c r="F184" i="31"/>
  <c r="G184" i="31" s="1"/>
  <c r="H184" i="31"/>
  <c r="A185" i="31"/>
  <c r="B185" i="31"/>
  <c r="C185" i="31"/>
  <c r="D185" i="31"/>
  <c r="E185" i="31"/>
  <c r="F185" i="31"/>
  <c r="G185" i="31" s="1"/>
  <c r="H185" i="31"/>
  <c r="A186" i="31"/>
  <c r="B186" i="31"/>
  <c r="C186" i="31"/>
  <c r="D186" i="31"/>
  <c r="E186" i="31"/>
  <c r="F186" i="31"/>
  <c r="G186" i="31" s="1"/>
  <c r="H186" i="31"/>
  <c r="A187" i="31"/>
  <c r="B187" i="31"/>
  <c r="C187" i="31"/>
  <c r="D187" i="31"/>
  <c r="E187" i="31"/>
  <c r="F187" i="31"/>
  <c r="G187" i="31" s="1"/>
  <c r="H187" i="31"/>
  <c r="A188" i="31"/>
  <c r="B188" i="31"/>
  <c r="C188" i="31"/>
  <c r="D188" i="31"/>
  <c r="E188" i="31"/>
  <c r="F188" i="31"/>
  <c r="G188" i="31" s="1"/>
  <c r="H188" i="31"/>
  <c r="A189" i="31"/>
  <c r="B189" i="31"/>
  <c r="C189" i="31"/>
  <c r="D189" i="31"/>
  <c r="E189" i="31"/>
  <c r="F189" i="31"/>
  <c r="G189" i="31" s="1"/>
  <c r="H189" i="31"/>
  <c r="A190" i="31"/>
  <c r="B190" i="31"/>
  <c r="C190" i="31"/>
  <c r="D190" i="31"/>
  <c r="E190" i="31"/>
  <c r="F190" i="31"/>
  <c r="G190" i="31" s="1"/>
  <c r="H190" i="31"/>
  <c r="A191" i="31"/>
  <c r="B191" i="31"/>
  <c r="C191" i="31"/>
  <c r="D191" i="31"/>
  <c r="E191" i="31"/>
  <c r="F191" i="31"/>
  <c r="G191" i="31" s="1"/>
  <c r="H191" i="31"/>
  <c r="A192" i="31"/>
  <c r="B192" i="31"/>
  <c r="C192" i="31"/>
  <c r="D192" i="31"/>
  <c r="E192" i="31"/>
  <c r="F192" i="31"/>
  <c r="G192" i="31" s="1"/>
  <c r="H192" i="31"/>
  <c r="A193" i="31"/>
  <c r="B193" i="31"/>
  <c r="C193" i="31"/>
  <c r="D193" i="31"/>
  <c r="E193" i="31"/>
  <c r="F193" i="31"/>
  <c r="G193" i="31" s="1"/>
  <c r="H193" i="31"/>
  <c r="A194" i="31"/>
  <c r="B194" i="31"/>
  <c r="C194" i="31"/>
  <c r="D194" i="31"/>
  <c r="E194" i="31"/>
  <c r="F194" i="31"/>
  <c r="G194" i="31" s="1"/>
  <c r="H194" i="31"/>
  <c r="A195" i="31"/>
  <c r="B195" i="31"/>
  <c r="C195" i="31"/>
  <c r="D195" i="31"/>
  <c r="E195" i="31"/>
  <c r="F195" i="31"/>
  <c r="G195" i="31" s="1"/>
  <c r="H195" i="31"/>
  <c r="A196" i="31"/>
  <c r="B196" i="31"/>
  <c r="C196" i="31"/>
  <c r="D196" i="31"/>
  <c r="E196" i="31"/>
  <c r="F196" i="31"/>
  <c r="G196" i="31" s="1"/>
  <c r="H196" i="31"/>
  <c r="A197" i="31"/>
  <c r="B197" i="31"/>
  <c r="C197" i="31"/>
  <c r="D197" i="31"/>
  <c r="E197" i="31"/>
  <c r="F197" i="31"/>
  <c r="G197" i="31" s="1"/>
  <c r="H197" i="31"/>
  <c r="A198" i="31"/>
  <c r="B198" i="31"/>
  <c r="C198" i="31"/>
  <c r="D198" i="31"/>
  <c r="E198" i="31"/>
  <c r="F198" i="31"/>
  <c r="G198" i="31" s="1"/>
  <c r="H198" i="31"/>
  <c r="A199" i="31"/>
  <c r="B199" i="31"/>
  <c r="C199" i="31"/>
  <c r="D199" i="31"/>
  <c r="E199" i="31"/>
  <c r="F199" i="31"/>
  <c r="G199" i="31" s="1"/>
  <c r="H199" i="31"/>
  <c r="A200" i="31"/>
  <c r="B200" i="31"/>
  <c r="C200" i="31"/>
  <c r="D200" i="31"/>
  <c r="E200" i="31"/>
  <c r="F200" i="31"/>
  <c r="G200" i="31" s="1"/>
  <c r="H200" i="31"/>
  <c r="A201" i="31"/>
  <c r="B201" i="31"/>
  <c r="C201" i="31"/>
  <c r="D201" i="31"/>
  <c r="E201" i="31"/>
  <c r="F201" i="31"/>
  <c r="G201" i="31" s="1"/>
  <c r="H201" i="31"/>
  <c r="A202" i="31"/>
  <c r="B202" i="31"/>
  <c r="C202" i="31"/>
  <c r="D202" i="31"/>
  <c r="E202" i="31"/>
  <c r="F202" i="31"/>
  <c r="G202" i="31" s="1"/>
  <c r="H202" i="31"/>
  <c r="A203" i="31"/>
  <c r="B203" i="31"/>
  <c r="C203" i="31"/>
  <c r="D203" i="31"/>
  <c r="E203" i="31"/>
  <c r="F203" i="31"/>
  <c r="G203" i="31" s="1"/>
  <c r="H203" i="31"/>
  <c r="A204" i="31"/>
  <c r="B204" i="31"/>
  <c r="C204" i="31"/>
  <c r="D204" i="31"/>
  <c r="E204" i="31"/>
  <c r="F204" i="31"/>
  <c r="G204" i="31" s="1"/>
  <c r="H204" i="31"/>
  <c r="A205" i="31"/>
  <c r="B205" i="31"/>
  <c r="C205" i="31"/>
  <c r="D205" i="31"/>
  <c r="E205" i="31"/>
  <c r="F205" i="31"/>
  <c r="G205" i="31" s="1"/>
  <c r="H205" i="31"/>
  <c r="A206" i="31"/>
  <c r="B206" i="31"/>
  <c r="C206" i="31"/>
  <c r="D206" i="31"/>
  <c r="E206" i="31"/>
  <c r="F206" i="31"/>
  <c r="G206" i="31" s="1"/>
  <c r="H206" i="31"/>
  <c r="A207" i="31"/>
  <c r="B207" i="31"/>
  <c r="C207" i="31"/>
  <c r="D207" i="31"/>
  <c r="E207" i="31"/>
  <c r="F207" i="31"/>
  <c r="G207" i="31" s="1"/>
  <c r="H207" i="31"/>
  <c r="A208" i="31"/>
  <c r="B208" i="31"/>
  <c r="C208" i="31"/>
  <c r="D208" i="31"/>
  <c r="E208" i="31"/>
  <c r="F208" i="31"/>
  <c r="G208" i="31" s="1"/>
  <c r="H208" i="31"/>
  <c r="A209" i="31"/>
  <c r="B209" i="31"/>
  <c r="C209" i="31"/>
  <c r="D209" i="31"/>
  <c r="E209" i="31"/>
  <c r="F209" i="31"/>
  <c r="G209" i="31" s="1"/>
  <c r="H209" i="31"/>
  <c r="A210" i="31"/>
  <c r="B210" i="31"/>
  <c r="C210" i="31"/>
  <c r="D210" i="31"/>
  <c r="E210" i="31"/>
  <c r="F210" i="31"/>
  <c r="G210" i="31" s="1"/>
  <c r="H210" i="31"/>
  <c r="A211" i="31"/>
  <c r="B211" i="31"/>
  <c r="C211" i="31"/>
  <c r="D211" i="31"/>
  <c r="E211" i="31"/>
  <c r="F211" i="31"/>
  <c r="G211" i="31" s="1"/>
  <c r="H211" i="31"/>
  <c r="A212" i="31"/>
  <c r="B212" i="31"/>
  <c r="C212" i="31"/>
  <c r="D212" i="31"/>
  <c r="E212" i="31"/>
  <c r="F212" i="31"/>
  <c r="G212" i="31" s="1"/>
  <c r="H212" i="31"/>
  <c r="A213" i="31"/>
  <c r="B213" i="31"/>
  <c r="C213" i="31"/>
  <c r="D213" i="31"/>
  <c r="E213" i="31"/>
  <c r="F213" i="31"/>
  <c r="G213" i="31" s="1"/>
  <c r="H213" i="31"/>
  <c r="A214" i="31"/>
  <c r="B214" i="31"/>
  <c r="C214" i="31"/>
  <c r="D214" i="31"/>
  <c r="E214" i="31"/>
  <c r="F214" i="31"/>
  <c r="G214" i="31" s="1"/>
  <c r="H214" i="31"/>
  <c r="A215" i="31"/>
  <c r="B215" i="31"/>
  <c r="C215" i="31"/>
  <c r="D215" i="31"/>
  <c r="E215" i="31"/>
  <c r="F215" i="31"/>
  <c r="G215" i="31" s="1"/>
  <c r="H215" i="31"/>
  <c r="A216" i="31"/>
  <c r="B216" i="31"/>
  <c r="C216" i="31"/>
  <c r="D216" i="31"/>
  <c r="E216" i="31"/>
  <c r="F216" i="31"/>
  <c r="G216" i="31" s="1"/>
  <c r="H216" i="31"/>
  <c r="A217" i="31"/>
  <c r="B217" i="31"/>
  <c r="C217" i="31"/>
  <c r="D217" i="31"/>
  <c r="E217" i="31"/>
  <c r="F217" i="31"/>
  <c r="G217" i="31" s="1"/>
  <c r="H217" i="31"/>
  <c r="A218" i="31"/>
  <c r="B218" i="31"/>
  <c r="C218" i="31"/>
  <c r="D218" i="31"/>
  <c r="E218" i="31"/>
  <c r="F218" i="31"/>
  <c r="G218" i="31" s="1"/>
  <c r="H218" i="31"/>
  <c r="A219" i="31"/>
  <c r="B219" i="31"/>
  <c r="C219" i="31"/>
  <c r="D219" i="31"/>
  <c r="E219" i="31"/>
  <c r="F219" i="31"/>
  <c r="G219" i="31" s="1"/>
  <c r="H219" i="31"/>
  <c r="A220" i="31"/>
  <c r="B220" i="31"/>
  <c r="C220" i="31"/>
  <c r="D220" i="31"/>
  <c r="E220" i="31"/>
  <c r="F220" i="31"/>
  <c r="G220" i="31" s="1"/>
  <c r="H220" i="31"/>
  <c r="A221" i="31"/>
  <c r="B221" i="31"/>
  <c r="C221" i="31"/>
  <c r="D221" i="31"/>
  <c r="E221" i="31"/>
  <c r="F221" i="31"/>
  <c r="G221" i="31" s="1"/>
  <c r="H221" i="31"/>
  <c r="A222" i="31"/>
  <c r="B222" i="31"/>
  <c r="C222" i="31"/>
  <c r="D222" i="31"/>
  <c r="E222" i="31"/>
  <c r="F222" i="31"/>
  <c r="G222" i="31" s="1"/>
  <c r="H222" i="31"/>
  <c r="A223" i="31"/>
  <c r="B223" i="31"/>
  <c r="C223" i="31"/>
  <c r="D223" i="31"/>
  <c r="E223" i="31"/>
  <c r="F223" i="31"/>
  <c r="G223" i="31" s="1"/>
  <c r="H223" i="31"/>
  <c r="A224" i="31"/>
  <c r="B224" i="31"/>
  <c r="C224" i="31"/>
  <c r="D224" i="31"/>
  <c r="E224" i="31"/>
  <c r="F224" i="31"/>
  <c r="G224" i="31" s="1"/>
  <c r="H224" i="31"/>
  <c r="A225" i="31"/>
  <c r="B225" i="31"/>
  <c r="C225" i="31"/>
  <c r="D225" i="31"/>
  <c r="E225" i="31"/>
  <c r="F225" i="31"/>
  <c r="G225" i="31" s="1"/>
  <c r="H225" i="31"/>
  <c r="A226" i="31"/>
  <c r="B226" i="31"/>
  <c r="C226" i="31"/>
  <c r="D226" i="31"/>
  <c r="E226" i="31"/>
  <c r="F226" i="31"/>
  <c r="G226" i="31" s="1"/>
  <c r="H226" i="31"/>
  <c r="A227" i="31"/>
  <c r="B227" i="31"/>
  <c r="C227" i="31"/>
  <c r="D227" i="31"/>
  <c r="E227" i="31"/>
  <c r="F227" i="31"/>
  <c r="G227" i="31" s="1"/>
  <c r="H227" i="31"/>
  <c r="A228" i="31"/>
  <c r="B228" i="31"/>
  <c r="C228" i="31"/>
  <c r="D228" i="31"/>
  <c r="E228" i="31"/>
  <c r="F228" i="31"/>
  <c r="G228" i="31" s="1"/>
  <c r="H228" i="31"/>
  <c r="A229" i="31"/>
  <c r="B229" i="31"/>
  <c r="C229" i="31"/>
  <c r="D229" i="31"/>
  <c r="E229" i="31"/>
  <c r="F229" i="31"/>
  <c r="G229" i="31" s="1"/>
  <c r="H229" i="31"/>
  <c r="A230" i="31"/>
  <c r="B230" i="31"/>
  <c r="C230" i="31"/>
  <c r="D230" i="31"/>
  <c r="E230" i="31"/>
  <c r="F230" i="31"/>
  <c r="G230" i="31" s="1"/>
  <c r="H230" i="31"/>
  <c r="A231" i="31"/>
  <c r="B231" i="31"/>
  <c r="C231" i="31"/>
  <c r="D231" i="31"/>
  <c r="E231" i="31"/>
  <c r="F231" i="31"/>
  <c r="G231" i="31" s="1"/>
  <c r="H231" i="31"/>
  <c r="A232" i="31"/>
  <c r="B232" i="31"/>
  <c r="C232" i="31"/>
  <c r="D232" i="31"/>
  <c r="E232" i="31"/>
  <c r="F232" i="31"/>
  <c r="G232" i="31" s="1"/>
  <c r="H232" i="31"/>
  <c r="A233" i="31"/>
  <c r="B233" i="31"/>
  <c r="C233" i="31"/>
  <c r="D233" i="31"/>
  <c r="E233" i="31"/>
  <c r="F233" i="31"/>
  <c r="G233" i="31" s="1"/>
  <c r="H233" i="31"/>
  <c r="A234" i="31"/>
  <c r="B234" i="31"/>
  <c r="C234" i="31"/>
  <c r="D234" i="31"/>
  <c r="E234" i="31"/>
  <c r="F234" i="31"/>
  <c r="G234" i="31" s="1"/>
  <c r="H234" i="31"/>
  <c r="A235" i="31"/>
  <c r="B235" i="31"/>
  <c r="C235" i="31"/>
  <c r="D235" i="31"/>
  <c r="E235" i="31"/>
  <c r="F235" i="31"/>
  <c r="G235" i="31" s="1"/>
  <c r="H235" i="31"/>
  <c r="A236" i="31"/>
  <c r="B236" i="31"/>
  <c r="C236" i="31"/>
  <c r="D236" i="31"/>
  <c r="E236" i="31"/>
  <c r="F236" i="31"/>
  <c r="G236" i="31" s="1"/>
  <c r="H236" i="31"/>
  <c r="A237" i="31"/>
  <c r="B237" i="31"/>
  <c r="C237" i="31"/>
  <c r="D237" i="31"/>
  <c r="E237" i="31"/>
  <c r="F237" i="31"/>
  <c r="G237" i="31" s="1"/>
  <c r="H237" i="31"/>
  <c r="A238" i="31"/>
  <c r="B238" i="31"/>
  <c r="C238" i="31"/>
  <c r="D238" i="31"/>
  <c r="E238" i="31"/>
  <c r="F238" i="31"/>
  <c r="G238" i="31" s="1"/>
  <c r="H238" i="31"/>
  <c r="A239" i="31"/>
  <c r="B239" i="31"/>
  <c r="C239" i="31"/>
  <c r="D239" i="31"/>
  <c r="E239" i="31"/>
  <c r="F239" i="31"/>
  <c r="G239" i="31" s="1"/>
  <c r="H239" i="31"/>
  <c r="A240" i="31"/>
  <c r="B240" i="31"/>
  <c r="C240" i="31"/>
  <c r="D240" i="31"/>
  <c r="E240" i="31"/>
  <c r="F240" i="31"/>
  <c r="G240" i="31" s="1"/>
  <c r="H240" i="31"/>
  <c r="A241" i="31"/>
  <c r="B241" i="31"/>
  <c r="C241" i="31"/>
  <c r="D241" i="31"/>
  <c r="E241" i="31"/>
  <c r="F241" i="31"/>
  <c r="G241" i="31" s="1"/>
  <c r="H241" i="31"/>
  <c r="A242" i="31"/>
  <c r="B242" i="31"/>
  <c r="C242" i="31"/>
  <c r="D242" i="31"/>
  <c r="E242" i="31"/>
  <c r="F242" i="31"/>
  <c r="G242" i="31" s="1"/>
  <c r="H242" i="31"/>
  <c r="A243" i="31"/>
  <c r="B243" i="31"/>
  <c r="C243" i="31"/>
  <c r="D243" i="31"/>
  <c r="E243" i="31"/>
  <c r="F243" i="31"/>
  <c r="G243" i="31" s="1"/>
  <c r="H243" i="31"/>
  <c r="A244" i="31"/>
  <c r="B244" i="31"/>
  <c r="C244" i="31"/>
  <c r="D244" i="31"/>
  <c r="E244" i="31"/>
  <c r="F244" i="31"/>
  <c r="G244" i="31" s="1"/>
  <c r="H244" i="31"/>
  <c r="A245" i="31"/>
  <c r="B245" i="31"/>
  <c r="C245" i="31"/>
  <c r="D245" i="31"/>
  <c r="E245" i="31"/>
  <c r="F245" i="31"/>
  <c r="G245" i="31" s="1"/>
  <c r="H245" i="31"/>
  <c r="A246" i="31"/>
  <c r="B246" i="31"/>
  <c r="C246" i="31"/>
  <c r="D246" i="31"/>
  <c r="E246" i="31"/>
  <c r="F246" i="31"/>
  <c r="G246" i="31" s="1"/>
  <c r="H246" i="31"/>
  <c r="A247" i="31"/>
  <c r="B247" i="31"/>
  <c r="C247" i="31"/>
  <c r="D247" i="31"/>
  <c r="E247" i="31"/>
  <c r="F247" i="31"/>
  <c r="G247" i="31" s="1"/>
  <c r="H247" i="31"/>
  <c r="A248" i="31"/>
  <c r="B248" i="31"/>
  <c r="C248" i="31"/>
  <c r="D248" i="31"/>
  <c r="E248" i="31"/>
  <c r="F248" i="31"/>
  <c r="G248" i="31" s="1"/>
  <c r="H248" i="31"/>
  <c r="A249" i="31"/>
  <c r="B249" i="31"/>
  <c r="C249" i="31"/>
  <c r="D249" i="31"/>
  <c r="E249" i="31"/>
  <c r="F249" i="31"/>
  <c r="G249" i="31" s="1"/>
  <c r="H249" i="31"/>
  <c r="A250" i="31"/>
  <c r="B250" i="31"/>
  <c r="C250" i="31"/>
  <c r="D250" i="31"/>
  <c r="E250" i="31"/>
  <c r="F250" i="31"/>
  <c r="G250" i="31" s="1"/>
  <c r="H250" i="31"/>
  <c r="A251" i="31"/>
  <c r="B251" i="31"/>
  <c r="C251" i="31"/>
  <c r="D251" i="31"/>
  <c r="E251" i="31"/>
  <c r="F251" i="31"/>
  <c r="G251" i="31" s="1"/>
  <c r="H251" i="31"/>
  <c r="A252" i="31"/>
  <c r="B252" i="31"/>
  <c r="C252" i="31"/>
  <c r="D252" i="31"/>
  <c r="E252" i="31"/>
  <c r="F252" i="31"/>
  <c r="G252" i="31" s="1"/>
  <c r="H252" i="31"/>
  <c r="A253" i="31"/>
  <c r="B253" i="31"/>
  <c r="C253" i="31"/>
  <c r="D253" i="31"/>
  <c r="E253" i="31"/>
  <c r="F253" i="31"/>
  <c r="G253" i="31" s="1"/>
  <c r="H253" i="31"/>
  <c r="A254" i="31"/>
  <c r="B254" i="31"/>
  <c r="C254" i="31"/>
  <c r="D254" i="31"/>
  <c r="E254" i="31"/>
  <c r="F254" i="31"/>
  <c r="G254" i="31" s="1"/>
  <c r="H254" i="31"/>
  <c r="A255" i="31"/>
  <c r="B255" i="31"/>
  <c r="C255" i="31"/>
  <c r="D255" i="31"/>
  <c r="E255" i="31"/>
  <c r="F255" i="31"/>
  <c r="G255" i="31" s="1"/>
  <c r="H255" i="31"/>
  <c r="A256" i="31"/>
  <c r="B256" i="31"/>
  <c r="C256" i="31"/>
  <c r="D256" i="31"/>
  <c r="E256" i="31"/>
  <c r="F256" i="31"/>
  <c r="G256" i="31" s="1"/>
  <c r="H256" i="31"/>
  <c r="A257" i="31"/>
  <c r="B257" i="31"/>
  <c r="C257" i="31"/>
  <c r="D257" i="31"/>
  <c r="E257" i="31"/>
  <c r="F257" i="31"/>
  <c r="G257" i="31" s="1"/>
  <c r="H257" i="31"/>
  <c r="A258" i="31"/>
  <c r="B258" i="31"/>
  <c r="C258" i="31"/>
  <c r="D258" i="31"/>
  <c r="E258" i="31"/>
  <c r="F258" i="31"/>
  <c r="G258" i="31" s="1"/>
  <c r="H258" i="31"/>
  <c r="A259" i="31"/>
  <c r="B259" i="31"/>
  <c r="C259" i="31"/>
  <c r="D259" i="31"/>
  <c r="E259" i="31"/>
  <c r="F259" i="31"/>
  <c r="G259" i="31" s="1"/>
  <c r="H259" i="31"/>
  <c r="A260" i="31"/>
  <c r="B260" i="31"/>
  <c r="C260" i="31"/>
  <c r="D260" i="31"/>
  <c r="E260" i="31"/>
  <c r="F260" i="31"/>
  <c r="G260" i="31" s="1"/>
  <c r="H260" i="31"/>
  <c r="A261" i="31"/>
  <c r="B261" i="31"/>
  <c r="C261" i="31"/>
  <c r="D261" i="31"/>
  <c r="E261" i="31"/>
  <c r="F261" i="31"/>
  <c r="G261" i="31" s="1"/>
  <c r="H261" i="31"/>
  <c r="A262" i="31"/>
  <c r="B262" i="31"/>
  <c r="C262" i="31"/>
  <c r="D262" i="31"/>
  <c r="E262" i="31"/>
  <c r="F262" i="31"/>
  <c r="G262" i="31" s="1"/>
  <c r="H262" i="31"/>
  <c r="A263" i="31"/>
  <c r="B263" i="31"/>
  <c r="C263" i="31"/>
  <c r="D263" i="31"/>
  <c r="E263" i="31"/>
  <c r="F263" i="31"/>
  <c r="G263" i="31" s="1"/>
  <c r="H263" i="31"/>
  <c r="A264" i="31"/>
  <c r="B264" i="31"/>
  <c r="C264" i="31"/>
  <c r="D264" i="31"/>
  <c r="E264" i="31"/>
  <c r="F264" i="31"/>
  <c r="G264" i="31" s="1"/>
  <c r="H264" i="31"/>
  <c r="A265" i="31"/>
  <c r="B265" i="31"/>
  <c r="C265" i="31"/>
  <c r="D265" i="31"/>
  <c r="E265" i="31"/>
  <c r="F265" i="31"/>
  <c r="G265" i="31" s="1"/>
  <c r="H265" i="31"/>
  <c r="A266" i="31"/>
  <c r="B266" i="31"/>
  <c r="C266" i="31"/>
  <c r="D266" i="31"/>
  <c r="E266" i="31"/>
  <c r="F266" i="31"/>
  <c r="G266" i="31" s="1"/>
  <c r="H266" i="31"/>
  <c r="A267" i="31"/>
  <c r="B267" i="31"/>
  <c r="C267" i="31"/>
  <c r="D267" i="31"/>
  <c r="E267" i="31"/>
  <c r="F267" i="31"/>
  <c r="G267" i="31" s="1"/>
  <c r="H267" i="31"/>
  <c r="A268" i="31"/>
  <c r="B268" i="31"/>
  <c r="C268" i="31"/>
  <c r="D268" i="31"/>
  <c r="E268" i="31"/>
  <c r="F268" i="31"/>
  <c r="G268" i="31" s="1"/>
  <c r="H268" i="31"/>
  <c r="A269" i="31"/>
  <c r="B269" i="31"/>
  <c r="C269" i="31"/>
  <c r="D269" i="31"/>
  <c r="E269" i="31"/>
  <c r="F269" i="31"/>
  <c r="G269" i="31" s="1"/>
  <c r="H269" i="31"/>
  <c r="A270" i="31"/>
  <c r="B270" i="31"/>
  <c r="C270" i="31"/>
  <c r="D270" i="31"/>
  <c r="E270" i="31"/>
  <c r="F270" i="31"/>
  <c r="G270" i="31" s="1"/>
  <c r="H270" i="31"/>
  <c r="A271" i="31"/>
  <c r="B271" i="31"/>
  <c r="C271" i="31"/>
  <c r="D271" i="31"/>
  <c r="E271" i="31"/>
  <c r="F271" i="31"/>
  <c r="G271" i="31" s="1"/>
  <c r="H271" i="31"/>
  <c r="A272" i="31"/>
  <c r="B272" i="31"/>
  <c r="C272" i="31"/>
  <c r="D272" i="31"/>
  <c r="E272" i="31"/>
  <c r="F272" i="31"/>
  <c r="G272" i="31" s="1"/>
  <c r="H272" i="31"/>
  <c r="A273" i="31"/>
  <c r="B273" i="31"/>
  <c r="C273" i="31"/>
  <c r="D273" i="31"/>
  <c r="E273" i="31"/>
  <c r="F273" i="31"/>
  <c r="G273" i="31" s="1"/>
  <c r="H273" i="31"/>
  <c r="A274" i="31"/>
  <c r="B274" i="31"/>
  <c r="C274" i="31"/>
  <c r="D274" i="31"/>
  <c r="E274" i="31"/>
  <c r="F274" i="31"/>
  <c r="G274" i="31" s="1"/>
  <c r="H274" i="31"/>
  <c r="A275" i="31"/>
  <c r="B275" i="31"/>
  <c r="C275" i="31"/>
  <c r="D275" i="31"/>
  <c r="E275" i="31"/>
  <c r="F275" i="31"/>
  <c r="G275" i="31" s="1"/>
  <c r="H275" i="31"/>
  <c r="A276" i="31"/>
  <c r="B276" i="31"/>
  <c r="C276" i="31"/>
  <c r="D276" i="31"/>
  <c r="E276" i="31"/>
  <c r="F276" i="31"/>
  <c r="G276" i="31" s="1"/>
  <c r="H276" i="31"/>
  <c r="A277" i="31"/>
  <c r="B277" i="31"/>
  <c r="C277" i="31"/>
  <c r="D277" i="31"/>
  <c r="E277" i="31"/>
  <c r="F277" i="31"/>
  <c r="G277" i="31" s="1"/>
  <c r="H277" i="31"/>
  <c r="A278" i="31"/>
  <c r="B278" i="31"/>
  <c r="C278" i="31"/>
  <c r="D278" i="31"/>
  <c r="E278" i="31"/>
  <c r="F278" i="31"/>
  <c r="G278" i="31" s="1"/>
  <c r="H278" i="31"/>
  <c r="A279" i="31"/>
  <c r="B279" i="31"/>
  <c r="C279" i="31"/>
  <c r="D279" i="31"/>
  <c r="E279" i="31"/>
  <c r="F279" i="31"/>
  <c r="G279" i="31" s="1"/>
  <c r="H279" i="31"/>
  <c r="A280" i="31"/>
  <c r="B280" i="31"/>
  <c r="C280" i="31"/>
  <c r="D280" i="31"/>
  <c r="E280" i="31"/>
  <c r="F280" i="31"/>
  <c r="G280" i="31" s="1"/>
  <c r="H280" i="31"/>
  <c r="A281" i="31"/>
  <c r="B281" i="31"/>
  <c r="C281" i="31"/>
  <c r="D281" i="31"/>
  <c r="E281" i="31"/>
  <c r="F281" i="31"/>
  <c r="G281" i="31" s="1"/>
  <c r="H281" i="31"/>
  <c r="A282" i="31"/>
  <c r="B282" i="31"/>
  <c r="C282" i="31"/>
  <c r="D282" i="31"/>
  <c r="E282" i="31"/>
  <c r="F282" i="31"/>
  <c r="G282" i="31" s="1"/>
  <c r="H282" i="31"/>
  <c r="A283" i="31"/>
  <c r="B283" i="31"/>
  <c r="C283" i="31"/>
  <c r="D283" i="31"/>
  <c r="E283" i="31"/>
  <c r="F283" i="31"/>
  <c r="G283" i="31" s="1"/>
  <c r="H283" i="31"/>
  <c r="A284" i="31"/>
  <c r="B284" i="31"/>
  <c r="C284" i="31"/>
  <c r="D284" i="31"/>
  <c r="E284" i="31"/>
  <c r="F284" i="31"/>
  <c r="G284" i="31" s="1"/>
  <c r="H284" i="31"/>
  <c r="A285" i="31"/>
  <c r="B285" i="31"/>
  <c r="C285" i="31"/>
  <c r="D285" i="31"/>
  <c r="E285" i="31"/>
  <c r="F285" i="31"/>
  <c r="G285" i="31" s="1"/>
  <c r="H285" i="31"/>
  <c r="A286" i="31"/>
  <c r="B286" i="31"/>
  <c r="C286" i="31"/>
  <c r="D286" i="31"/>
  <c r="E286" i="31"/>
  <c r="F286" i="31"/>
  <c r="G286" i="31" s="1"/>
  <c r="H286" i="31"/>
  <c r="A287" i="31"/>
  <c r="B287" i="31"/>
  <c r="C287" i="31"/>
  <c r="D287" i="31"/>
  <c r="E287" i="31"/>
  <c r="F287" i="31"/>
  <c r="G287" i="31" s="1"/>
  <c r="H287" i="31"/>
  <c r="A288" i="31"/>
  <c r="B288" i="31"/>
  <c r="C288" i="31"/>
  <c r="D288" i="31"/>
  <c r="E288" i="31"/>
  <c r="F288" i="31"/>
  <c r="G288" i="31" s="1"/>
  <c r="H288" i="31"/>
  <c r="A289" i="31"/>
  <c r="B289" i="31"/>
  <c r="C289" i="31"/>
  <c r="D289" i="31"/>
  <c r="E289" i="31"/>
  <c r="F289" i="31"/>
  <c r="G289" i="31" s="1"/>
  <c r="H289" i="31"/>
  <c r="A290" i="31"/>
  <c r="B290" i="31"/>
  <c r="C290" i="31"/>
  <c r="D290" i="31"/>
  <c r="E290" i="31"/>
  <c r="F290" i="31"/>
  <c r="G290" i="31" s="1"/>
  <c r="H290" i="31"/>
  <c r="A291" i="31"/>
  <c r="B291" i="31"/>
  <c r="C291" i="31"/>
  <c r="D291" i="31"/>
  <c r="E291" i="31"/>
  <c r="F291" i="31"/>
  <c r="G291" i="31" s="1"/>
  <c r="H291" i="31"/>
  <c r="A292" i="31"/>
  <c r="B292" i="31"/>
  <c r="C292" i="31"/>
  <c r="D292" i="31"/>
  <c r="E292" i="31"/>
  <c r="F292" i="31"/>
  <c r="G292" i="31" s="1"/>
  <c r="H292" i="31"/>
  <c r="A293" i="31"/>
  <c r="B293" i="31"/>
  <c r="C293" i="31"/>
  <c r="D293" i="31"/>
  <c r="E293" i="31"/>
  <c r="F293" i="31"/>
  <c r="G293" i="31" s="1"/>
  <c r="H293" i="31"/>
  <c r="A294" i="31"/>
  <c r="B294" i="31"/>
  <c r="C294" i="31"/>
  <c r="D294" i="31"/>
  <c r="E294" i="31"/>
  <c r="F294" i="31"/>
  <c r="G294" i="31" s="1"/>
  <c r="H294" i="31"/>
  <c r="A295" i="31"/>
  <c r="B295" i="31"/>
  <c r="C295" i="31"/>
  <c r="D295" i="31"/>
  <c r="E295" i="31"/>
  <c r="F295" i="31"/>
  <c r="G295" i="31" s="1"/>
  <c r="H295" i="31"/>
  <c r="A296" i="31"/>
  <c r="B296" i="31"/>
  <c r="C296" i="31"/>
  <c r="D296" i="31"/>
  <c r="E296" i="31"/>
  <c r="F296" i="31"/>
  <c r="G296" i="31" s="1"/>
  <c r="H296" i="31"/>
  <c r="A297" i="31"/>
  <c r="B297" i="31"/>
  <c r="C297" i="31"/>
  <c r="D297" i="31"/>
  <c r="E297" i="31"/>
  <c r="F297" i="31"/>
  <c r="G297" i="31" s="1"/>
  <c r="H297" i="31"/>
  <c r="A298" i="31"/>
  <c r="B298" i="31"/>
  <c r="C298" i="31"/>
  <c r="D298" i="31"/>
  <c r="E298" i="31"/>
  <c r="F298" i="31"/>
  <c r="G298" i="31" s="1"/>
  <c r="H298" i="31"/>
  <c r="A299" i="31"/>
  <c r="B299" i="31"/>
  <c r="C299" i="31"/>
  <c r="D299" i="31"/>
  <c r="E299" i="31"/>
  <c r="F299" i="31"/>
  <c r="G299" i="31" s="1"/>
  <c r="H299" i="31"/>
  <c r="A300" i="31"/>
  <c r="B300" i="31"/>
  <c r="C300" i="31"/>
  <c r="D300" i="31"/>
  <c r="E300" i="31"/>
  <c r="F300" i="31"/>
  <c r="G300" i="31" s="1"/>
  <c r="H300" i="31"/>
  <c r="A301" i="31"/>
  <c r="B301" i="31"/>
  <c r="C301" i="31"/>
  <c r="D301" i="31"/>
  <c r="E301" i="31"/>
  <c r="F301" i="31"/>
  <c r="G301" i="31" s="1"/>
  <c r="H301" i="31"/>
  <c r="A302" i="31"/>
  <c r="B302" i="31"/>
  <c r="C302" i="31"/>
  <c r="D302" i="31"/>
  <c r="E302" i="31"/>
  <c r="F302" i="31"/>
  <c r="G302" i="31" s="1"/>
  <c r="H302" i="31"/>
  <c r="A303" i="31"/>
  <c r="B303" i="31"/>
  <c r="C303" i="31"/>
  <c r="D303" i="31"/>
  <c r="E303" i="31"/>
  <c r="F303" i="31"/>
  <c r="G303" i="31" s="1"/>
  <c r="H303" i="31"/>
  <c r="A304" i="31"/>
  <c r="B304" i="31"/>
  <c r="C304" i="31"/>
  <c r="D304" i="31"/>
  <c r="E304" i="31"/>
  <c r="F304" i="31"/>
  <c r="G304" i="31" s="1"/>
  <c r="H304" i="31"/>
  <c r="A305" i="31"/>
  <c r="B305" i="31"/>
  <c r="C305" i="31"/>
  <c r="D305" i="31"/>
  <c r="E305" i="31"/>
  <c r="F305" i="31"/>
  <c r="G305" i="31" s="1"/>
  <c r="H305" i="31"/>
  <c r="A306" i="31"/>
  <c r="B306" i="31"/>
  <c r="C306" i="31"/>
  <c r="D306" i="31"/>
  <c r="E306" i="31"/>
  <c r="F306" i="31"/>
  <c r="G306" i="31" s="1"/>
  <c r="H306" i="31"/>
  <c r="A307" i="31"/>
  <c r="B307" i="31"/>
  <c r="C307" i="31"/>
  <c r="D307" i="31"/>
  <c r="E307" i="31"/>
  <c r="F307" i="31"/>
  <c r="G307" i="31" s="1"/>
  <c r="H307" i="31"/>
  <c r="A308" i="31"/>
  <c r="B308" i="31"/>
  <c r="C308" i="31"/>
  <c r="D308" i="31"/>
  <c r="E308" i="31"/>
  <c r="F308" i="31"/>
  <c r="G308" i="31" s="1"/>
  <c r="H308" i="31"/>
  <c r="A309" i="31"/>
  <c r="B309" i="31"/>
  <c r="C309" i="31"/>
  <c r="D309" i="31"/>
  <c r="E309" i="31"/>
  <c r="F309" i="31"/>
  <c r="G309" i="31" s="1"/>
  <c r="H309" i="31"/>
  <c r="A310" i="31"/>
  <c r="B310" i="31"/>
  <c r="C310" i="31"/>
  <c r="D310" i="31"/>
  <c r="E310" i="31"/>
  <c r="F310" i="31"/>
  <c r="G310" i="31" s="1"/>
  <c r="H310" i="31"/>
  <c r="A311" i="31"/>
  <c r="B311" i="31"/>
  <c r="C311" i="31"/>
  <c r="D311" i="31"/>
  <c r="E311" i="31"/>
  <c r="F311" i="31"/>
  <c r="G311" i="31" s="1"/>
  <c r="H311" i="31"/>
  <c r="A312" i="31"/>
  <c r="B312" i="31"/>
  <c r="C312" i="31"/>
  <c r="D312" i="31"/>
  <c r="E312" i="31"/>
  <c r="F312" i="31"/>
  <c r="G312" i="31" s="1"/>
  <c r="H312" i="31"/>
  <c r="A313" i="31"/>
  <c r="B313" i="31"/>
  <c r="C313" i="31"/>
  <c r="D313" i="31"/>
  <c r="E313" i="31"/>
  <c r="F313" i="31"/>
  <c r="G313" i="31" s="1"/>
  <c r="H313" i="31"/>
  <c r="A314" i="31"/>
  <c r="B314" i="31"/>
  <c r="C314" i="31"/>
  <c r="D314" i="31"/>
  <c r="E314" i="31"/>
  <c r="F314" i="31"/>
  <c r="G314" i="31" s="1"/>
  <c r="H314" i="31"/>
  <c r="A315" i="31"/>
  <c r="B315" i="31"/>
  <c r="C315" i="31"/>
  <c r="D315" i="31"/>
  <c r="E315" i="31"/>
  <c r="F315" i="31"/>
  <c r="G315" i="31" s="1"/>
  <c r="H315" i="31"/>
  <c r="A316" i="31"/>
  <c r="B316" i="31"/>
  <c r="C316" i="31"/>
  <c r="D316" i="31"/>
  <c r="E316" i="31"/>
  <c r="F316" i="31"/>
  <c r="G316" i="31" s="1"/>
  <c r="H316" i="31"/>
  <c r="A317" i="31"/>
  <c r="B317" i="31"/>
  <c r="C317" i="31"/>
  <c r="D317" i="31"/>
  <c r="E317" i="31"/>
  <c r="F317" i="31"/>
  <c r="G317" i="31" s="1"/>
  <c r="H317" i="31"/>
  <c r="A318" i="31"/>
  <c r="B318" i="31"/>
  <c r="C318" i="31"/>
  <c r="D318" i="31"/>
  <c r="E318" i="31"/>
  <c r="F318" i="31"/>
  <c r="G318" i="31" s="1"/>
  <c r="H318" i="31"/>
  <c r="A319" i="31"/>
  <c r="B319" i="31"/>
  <c r="C319" i="31"/>
  <c r="D319" i="31"/>
  <c r="E319" i="31"/>
  <c r="F319" i="31"/>
  <c r="G319" i="31" s="1"/>
  <c r="H319" i="31"/>
  <c r="A320" i="31"/>
  <c r="B320" i="31"/>
  <c r="C320" i="31"/>
  <c r="D320" i="31"/>
  <c r="E320" i="31"/>
  <c r="F320" i="31"/>
  <c r="G320" i="31" s="1"/>
  <c r="H320" i="31"/>
  <c r="A321" i="31"/>
  <c r="B321" i="31"/>
  <c r="C321" i="31"/>
  <c r="D321" i="31"/>
  <c r="E321" i="31"/>
  <c r="F321" i="31"/>
  <c r="G321" i="31" s="1"/>
  <c r="H321" i="31"/>
  <c r="A322" i="31"/>
  <c r="B322" i="31"/>
  <c r="C322" i="31"/>
  <c r="D322" i="31"/>
  <c r="E322" i="31"/>
  <c r="F322" i="31"/>
  <c r="G322" i="31" s="1"/>
  <c r="H322" i="31"/>
  <c r="A323" i="31"/>
  <c r="B323" i="31"/>
  <c r="C323" i="31"/>
  <c r="D323" i="31"/>
  <c r="E323" i="31"/>
  <c r="F323" i="31"/>
  <c r="G323" i="31" s="1"/>
  <c r="H323" i="31"/>
  <c r="A324" i="31"/>
  <c r="B324" i="31"/>
  <c r="C324" i="31"/>
  <c r="D324" i="31"/>
  <c r="E324" i="31"/>
  <c r="F324" i="31"/>
  <c r="G324" i="31" s="1"/>
  <c r="H324" i="31"/>
  <c r="A325" i="31"/>
  <c r="B325" i="31"/>
  <c r="C325" i="31"/>
  <c r="D325" i="31"/>
  <c r="E325" i="31"/>
  <c r="F325" i="31"/>
  <c r="G325" i="31" s="1"/>
  <c r="H325" i="31"/>
  <c r="A326" i="31"/>
  <c r="B326" i="31"/>
  <c r="C326" i="31"/>
  <c r="D326" i="31"/>
  <c r="E326" i="31"/>
  <c r="F326" i="31"/>
  <c r="G326" i="31" s="1"/>
  <c r="H326" i="31"/>
  <c r="A327" i="31"/>
  <c r="B327" i="31"/>
  <c r="C327" i="31"/>
  <c r="D327" i="31"/>
  <c r="E327" i="31"/>
  <c r="F327" i="31"/>
  <c r="G327" i="31" s="1"/>
  <c r="H327" i="31"/>
  <c r="A328" i="31"/>
  <c r="B328" i="31"/>
  <c r="C328" i="31"/>
  <c r="D328" i="31"/>
  <c r="E328" i="31"/>
  <c r="F328" i="31"/>
  <c r="G328" i="31" s="1"/>
  <c r="H328" i="31"/>
  <c r="A329" i="31"/>
  <c r="B329" i="31"/>
  <c r="C329" i="31"/>
  <c r="D329" i="31"/>
  <c r="E329" i="31"/>
  <c r="F329" i="31"/>
  <c r="G329" i="31" s="1"/>
  <c r="H329" i="31"/>
  <c r="A330" i="31"/>
  <c r="B330" i="31"/>
  <c r="C330" i="31"/>
  <c r="D330" i="31"/>
  <c r="E330" i="31"/>
  <c r="F330" i="31"/>
  <c r="G330" i="31" s="1"/>
  <c r="H330" i="31"/>
  <c r="A331" i="31"/>
  <c r="B331" i="31"/>
  <c r="C331" i="31"/>
  <c r="D331" i="31"/>
  <c r="E331" i="31"/>
  <c r="F331" i="31"/>
  <c r="G331" i="31" s="1"/>
  <c r="H331" i="31"/>
  <c r="A332" i="31"/>
  <c r="B332" i="31"/>
  <c r="C332" i="31"/>
  <c r="D332" i="31"/>
  <c r="E332" i="31"/>
  <c r="F332" i="31"/>
  <c r="G332" i="31" s="1"/>
  <c r="H332" i="31"/>
  <c r="A333" i="31"/>
  <c r="B333" i="31"/>
  <c r="C333" i="31"/>
  <c r="D333" i="31"/>
  <c r="E333" i="31"/>
  <c r="F333" i="31"/>
  <c r="G333" i="31" s="1"/>
  <c r="H333" i="31"/>
  <c r="A334" i="31"/>
  <c r="B334" i="31"/>
  <c r="C334" i="31"/>
  <c r="D334" i="31"/>
  <c r="E334" i="31"/>
  <c r="F334" i="31"/>
  <c r="G334" i="31" s="1"/>
  <c r="H334" i="31"/>
  <c r="A335" i="31"/>
  <c r="B335" i="31"/>
  <c r="C335" i="31"/>
  <c r="D335" i="31"/>
  <c r="E335" i="31"/>
  <c r="F335" i="31"/>
  <c r="G335" i="31" s="1"/>
  <c r="H335" i="31"/>
  <c r="A336" i="31"/>
  <c r="B336" i="31"/>
  <c r="C336" i="31"/>
  <c r="D336" i="31"/>
  <c r="E336" i="31"/>
  <c r="F336" i="31"/>
  <c r="G336" i="31" s="1"/>
  <c r="H336" i="31"/>
  <c r="A337" i="31"/>
  <c r="B337" i="31"/>
  <c r="C337" i="31"/>
  <c r="D337" i="31"/>
  <c r="E337" i="31"/>
  <c r="F337" i="31"/>
  <c r="G337" i="31" s="1"/>
  <c r="H337" i="31"/>
  <c r="A338" i="31"/>
  <c r="B338" i="31"/>
  <c r="C338" i="31"/>
  <c r="D338" i="31"/>
  <c r="E338" i="31"/>
  <c r="F338" i="31"/>
  <c r="G338" i="31" s="1"/>
  <c r="H338" i="31"/>
  <c r="A339" i="31"/>
  <c r="B339" i="31"/>
  <c r="C339" i="31"/>
  <c r="D339" i="31"/>
  <c r="E339" i="31"/>
  <c r="F339" i="31"/>
  <c r="G339" i="31" s="1"/>
  <c r="H339" i="31"/>
  <c r="A340" i="31"/>
  <c r="B340" i="31"/>
  <c r="C340" i="31"/>
  <c r="D340" i="31"/>
  <c r="E340" i="31"/>
  <c r="F340" i="31"/>
  <c r="G340" i="31" s="1"/>
  <c r="H340" i="31"/>
  <c r="A341" i="31"/>
  <c r="B341" i="31"/>
  <c r="C341" i="31"/>
  <c r="D341" i="31"/>
  <c r="E341" i="31"/>
  <c r="F341" i="31"/>
  <c r="G341" i="31" s="1"/>
  <c r="H341" i="31"/>
  <c r="A342" i="31"/>
  <c r="B342" i="31"/>
  <c r="C342" i="31"/>
  <c r="D342" i="31"/>
  <c r="E342" i="31"/>
  <c r="F342" i="31"/>
  <c r="G342" i="31" s="1"/>
  <c r="H342" i="31"/>
  <c r="A343" i="31"/>
  <c r="B343" i="31"/>
  <c r="C343" i="31"/>
  <c r="D343" i="31"/>
  <c r="E343" i="31"/>
  <c r="F343" i="31"/>
  <c r="G343" i="31" s="1"/>
  <c r="H343" i="31"/>
  <c r="A344" i="31"/>
  <c r="B344" i="31"/>
  <c r="C344" i="31"/>
  <c r="D344" i="31"/>
  <c r="E344" i="31"/>
  <c r="F344" i="31"/>
  <c r="G344" i="31" s="1"/>
  <c r="H344" i="31"/>
  <c r="A345" i="31"/>
  <c r="B345" i="31"/>
  <c r="C345" i="31"/>
  <c r="D345" i="31"/>
  <c r="E345" i="31"/>
  <c r="F345" i="31"/>
  <c r="G345" i="31" s="1"/>
  <c r="H345" i="31"/>
  <c r="A346" i="31"/>
  <c r="B346" i="31"/>
  <c r="C346" i="31"/>
  <c r="D346" i="31"/>
  <c r="E346" i="31"/>
  <c r="F346" i="31"/>
  <c r="G346" i="31" s="1"/>
  <c r="H346" i="31"/>
  <c r="A347" i="31"/>
  <c r="B347" i="31"/>
  <c r="C347" i="31"/>
  <c r="D347" i="31"/>
  <c r="E347" i="31"/>
  <c r="F347" i="31"/>
  <c r="G347" i="31" s="1"/>
  <c r="H347" i="31"/>
  <c r="A348" i="31"/>
  <c r="B348" i="31"/>
  <c r="C348" i="31"/>
  <c r="D348" i="31"/>
  <c r="E348" i="31"/>
  <c r="F348" i="31"/>
  <c r="G348" i="31" s="1"/>
  <c r="H348" i="31"/>
  <c r="A349" i="31"/>
  <c r="B349" i="31"/>
  <c r="C349" i="31"/>
  <c r="D349" i="31"/>
  <c r="E349" i="31"/>
  <c r="F349" i="31"/>
  <c r="G349" i="31" s="1"/>
  <c r="H349" i="31"/>
  <c r="A350" i="31"/>
  <c r="B350" i="31"/>
  <c r="C350" i="31"/>
  <c r="D350" i="31"/>
  <c r="E350" i="31"/>
  <c r="F350" i="31"/>
  <c r="G350" i="31" s="1"/>
  <c r="H350" i="31"/>
  <c r="A351" i="31"/>
  <c r="B351" i="31"/>
  <c r="C351" i="31"/>
  <c r="D351" i="31"/>
  <c r="E351" i="31"/>
  <c r="F351" i="31"/>
  <c r="G351" i="31" s="1"/>
  <c r="H351" i="31"/>
  <c r="A352" i="31"/>
  <c r="B352" i="31"/>
  <c r="C352" i="31"/>
  <c r="D352" i="31"/>
  <c r="E352" i="31"/>
  <c r="F352" i="31"/>
  <c r="G352" i="31" s="1"/>
  <c r="H352" i="31"/>
  <c r="A353" i="31"/>
  <c r="B353" i="31"/>
  <c r="C353" i="31"/>
  <c r="D353" i="31"/>
  <c r="E353" i="31"/>
  <c r="F353" i="31"/>
  <c r="G353" i="31" s="1"/>
  <c r="H353" i="31"/>
  <c r="A354" i="31"/>
  <c r="B354" i="31"/>
  <c r="C354" i="31"/>
  <c r="D354" i="31"/>
  <c r="E354" i="31"/>
  <c r="F354" i="31"/>
  <c r="G354" i="31" s="1"/>
  <c r="H354" i="31"/>
  <c r="A355" i="31"/>
  <c r="B355" i="31"/>
  <c r="C355" i="31"/>
  <c r="D355" i="31"/>
  <c r="E355" i="31"/>
  <c r="F355" i="31"/>
  <c r="G355" i="31" s="1"/>
  <c r="H355" i="31"/>
  <c r="A356" i="31"/>
  <c r="B356" i="31"/>
  <c r="C356" i="31"/>
  <c r="D356" i="31"/>
  <c r="E356" i="31"/>
  <c r="F356" i="31"/>
  <c r="G356" i="31" s="1"/>
  <c r="H356" i="31"/>
  <c r="A357" i="31"/>
  <c r="B357" i="31"/>
  <c r="C357" i="31"/>
  <c r="D357" i="31"/>
  <c r="E357" i="31"/>
  <c r="F357" i="31"/>
  <c r="G357" i="31" s="1"/>
  <c r="H357" i="31"/>
  <c r="A358" i="31"/>
  <c r="B358" i="31"/>
  <c r="C358" i="31"/>
  <c r="D358" i="31"/>
  <c r="E358" i="31"/>
  <c r="F358" i="31"/>
  <c r="G358" i="31" s="1"/>
  <c r="H358" i="31"/>
  <c r="A359" i="31"/>
  <c r="B359" i="31"/>
  <c r="C359" i="31"/>
  <c r="D359" i="31"/>
  <c r="E359" i="31"/>
  <c r="F359" i="31"/>
  <c r="G359" i="31" s="1"/>
  <c r="H359" i="31"/>
  <c r="A360" i="31"/>
  <c r="B360" i="31"/>
  <c r="C360" i="31"/>
  <c r="D360" i="31"/>
  <c r="E360" i="31"/>
  <c r="F360" i="31"/>
  <c r="G360" i="31" s="1"/>
  <c r="H360" i="31"/>
  <c r="A361" i="31"/>
  <c r="B361" i="31"/>
  <c r="C361" i="31"/>
  <c r="D361" i="31"/>
  <c r="E361" i="31"/>
  <c r="F361" i="31"/>
  <c r="G361" i="31" s="1"/>
  <c r="H361" i="31"/>
  <c r="A362" i="31"/>
  <c r="B362" i="31"/>
  <c r="C362" i="31"/>
  <c r="D362" i="31"/>
  <c r="E362" i="31"/>
  <c r="F362" i="31"/>
  <c r="G362" i="31" s="1"/>
  <c r="H362" i="31"/>
  <c r="A363" i="31"/>
  <c r="B363" i="31"/>
  <c r="C363" i="31"/>
  <c r="D363" i="31"/>
  <c r="E363" i="31"/>
  <c r="F363" i="31"/>
  <c r="G363" i="31" s="1"/>
  <c r="H363" i="31"/>
  <c r="A364" i="31"/>
  <c r="B364" i="31"/>
  <c r="C364" i="31"/>
  <c r="D364" i="31"/>
  <c r="E364" i="31"/>
  <c r="F364" i="31"/>
  <c r="G364" i="31" s="1"/>
  <c r="H364" i="31"/>
  <c r="A365" i="31"/>
  <c r="B365" i="31"/>
  <c r="C365" i="31"/>
  <c r="D365" i="31"/>
  <c r="E365" i="31"/>
  <c r="F365" i="31"/>
  <c r="G365" i="31" s="1"/>
  <c r="H365" i="31"/>
  <c r="A366" i="31"/>
  <c r="B366" i="31"/>
  <c r="C366" i="31"/>
  <c r="D366" i="31"/>
  <c r="E366" i="31"/>
  <c r="F366" i="31"/>
  <c r="G366" i="31" s="1"/>
  <c r="H366" i="31"/>
  <c r="A367" i="31"/>
  <c r="B367" i="31"/>
  <c r="C367" i="31"/>
  <c r="D367" i="31"/>
  <c r="E367" i="31"/>
  <c r="F367" i="31"/>
  <c r="G367" i="31" s="1"/>
  <c r="H367" i="31"/>
  <c r="A368" i="31"/>
  <c r="B368" i="31"/>
  <c r="C368" i="31"/>
  <c r="D368" i="31"/>
  <c r="E368" i="31"/>
  <c r="F368" i="31"/>
  <c r="G368" i="31" s="1"/>
  <c r="H368" i="31"/>
  <c r="A369" i="31"/>
  <c r="B369" i="31"/>
  <c r="C369" i="31"/>
  <c r="D369" i="31"/>
  <c r="E369" i="31"/>
  <c r="F369" i="31"/>
  <c r="G369" i="31" s="1"/>
  <c r="H369" i="31"/>
  <c r="A370" i="31"/>
  <c r="B370" i="31"/>
  <c r="C370" i="31"/>
  <c r="D370" i="31"/>
  <c r="E370" i="31"/>
  <c r="F370" i="31"/>
  <c r="G370" i="31" s="1"/>
  <c r="H370" i="31"/>
  <c r="A371" i="31"/>
  <c r="B371" i="31"/>
  <c r="C371" i="31"/>
  <c r="D371" i="31"/>
  <c r="E371" i="31"/>
  <c r="F371" i="31"/>
  <c r="G371" i="31" s="1"/>
  <c r="H371" i="31"/>
  <c r="A372" i="31"/>
  <c r="B372" i="31"/>
  <c r="C372" i="31"/>
  <c r="D372" i="31"/>
  <c r="E372" i="31"/>
  <c r="F372" i="31"/>
  <c r="G372" i="31" s="1"/>
  <c r="H372" i="31"/>
  <c r="A373" i="31"/>
  <c r="B373" i="31"/>
  <c r="C373" i="31"/>
  <c r="D373" i="31"/>
  <c r="E373" i="31"/>
  <c r="F373" i="31"/>
  <c r="G373" i="31" s="1"/>
  <c r="H373" i="31"/>
  <c r="A374" i="31"/>
  <c r="B374" i="31"/>
  <c r="C374" i="31"/>
  <c r="D374" i="31"/>
  <c r="E374" i="31"/>
  <c r="F374" i="31"/>
  <c r="G374" i="31" s="1"/>
  <c r="H374" i="31"/>
  <c r="A375" i="31"/>
  <c r="B375" i="31"/>
  <c r="C375" i="31"/>
  <c r="D375" i="31"/>
  <c r="E375" i="31"/>
  <c r="F375" i="31"/>
  <c r="G375" i="31" s="1"/>
  <c r="H375" i="31"/>
  <c r="A376" i="31"/>
  <c r="B376" i="31"/>
  <c r="C376" i="31"/>
  <c r="D376" i="31"/>
  <c r="E376" i="31"/>
  <c r="F376" i="31"/>
  <c r="G376" i="31" s="1"/>
  <c r="H376" i="31"/>
  <c r="A377" i="31"/>
  <c r="B377" i="31"/>
  <c r="C377" i="31"/>
  <c r="D377" i="31"/>
  <c r="E377" i="31"/>
  <c r="F377" i="31"/>
  <c r="G377" i="31" s="1"/>
  <c r="H377" i="31"/>
  <c r="A378" i="31"/>
  <c r="B378" i="31"/>
  <c r="C378" i="31"/>
  <c r="D378" i="31"/>
  <c r="E378" i="31"/>
  <c r="F378" i="31"/>
  <c r="G378" i="31" s="1"/>
  <c r="H378" i="31"/>
  <c r="A379" i="31"/>
  <c r="B379" i="31"/>
  <c r="C379" i="31"/>
  <c r="D379" i="31"/>
  <c r="E379" i="31"/>
  <c r="F379" i="31"/>
  <c r="G379" i="31" s="1"/>
  <c r="H379" i="31"/>
  <c r="A380" i="31"/>
  <c r="B380" i="31"/>
  <c r="C380" i="31"/>
  <c r="D380" i="31"/>
  <c r="E380" i="31"/>
  <c r="F380" i="31"/>
  <c r="G380" i="31" s="1"/>
  <c r="H380" i="31"/>
  <c r="A381" i="31"/>
  <c r="B381" i="31"/>
  <c r="C381" i="31"/>
  <c r="D381" i="31"/>
  <c r="E381" i="31"/>
  <c r="F381" i="31"/>
  <c r="G381" i="31" s="1"/>
  <c r="H381" i="31"/>
  <c r="A382" i="31"/>
  <c r="B382" i="31"/>
  <c r="C382" i="31"/>
  <c r="D382" i="31"/>
  <c r="E382" i="31"/>
  <c r="F382" i="31"/>
  <c r="G382" i="31" s="1"/>
  <c r="H382" i="31"/>
  <c r="A383" i="31"/>
  <c r="B383" i="31"/>
  <c r="C383" i="31"/>
  <c r="D383" i="31"/>
  <c r="E383" i="31"/>
  <c r="F383" i="31"/>
  <c r="G383" i="31" s="1"/>
  <c r="H383" i="31"/>
  <c r="A384" i="31"/>
  <c r="B384" i="31"/>
  <c r="C384" i="31"/>
  <c r="D384" i="31"/>
  <c r="E384" i="31"/>
  <c r="F384" i="31"/>
  <c r="G384" i="31" s="1"/>
  <c r="H384" i="31"/>
  <c r="A385" i="31"/>
  <c r="B385" i="31"/>
  <c r="C385" i="31"/>
  <c r="D385" i="31"/>
  <c r="E385" i="31"/>
  <c r="F385" i="31"/>
  <c r="G385" i="31" s="1"/>
  <c r="H385" i="31"/>
  <c r="A386" i="31"/>
  <c r="B386" i="31"/>
  <c r="C386" i="31"/>
  <c r="D386" i="31"/>
  <c r="E386" i="31"/>
  <c r="F386" i="31"/>
  <c r="G386" i="31" s="1"/>
  <c r="H386" i="31"/>
  <c r="A387" i="31"/>
  <c r="B387" i="31"/>
  <c r="C387" i="31"/>
  <c r="D387" i="31"/>
  <c r="E387" i="31"/>
  <c r="F387" i="31"/>
  <c r="G387" i="31" s="1"/>
  <c r="H387" i="31"/>
  <c r="A388" i="31"/>
  <c r="B388" i="31"/>
  <c r="C388" i="31"/>
  <c r="D388" i="31"/>
  <c r="E388" i="31"/>
  <c r="F388" i="31"/>
  <c r="G388" i="31" s="1"/>
  <c r="H388" i="31"/>
  <c r="A389" i="31"/>
  <c r="B389" i="31"/>
  <c r="C389" i="31"/>
  <c r="D389" i="31"/>
  <c r="E389" i="31"/>
  <c r="F389" i="31"/>
  <c r="G389" i="31" s="1"/>
  <c r="H389" i="31"/>
  <c r="A390" i="31"/>
  <c r="B390" i="31"/>
  <c r="C390" i="31"/>
  <c r="D390" i="31"/>
  <c r="E390" i="31"/>
  <c r="F390" i="31"/>
  <c r="G390" i="31" s="1"/>
  <c r="H390" i="31"/>
  <c r="A391" i="31"/>
  <c r="B391" i="31"/>
  <c r="C391" i="31"/>
  <c r="D391" i="31"/>
  <c r="E391" i="31"/>
  <c r="F391" i="31"/>
  <c r="G391" i="31" s="1"/>
  <c r="H391" i="31"/>
  <c r="A392" i="31"/>
  <c r="B392" i="31"/>
  <c r="C392" i="31"/>
  <c r="D392" i="31"/>
  <c r="E392" i="31"/>
  <c r="F392" i="31"/>
  <c r="G392" i="31" s="1"/>
  <c r="H392" i="31"/>
  <c r="A393" i="31"/>
  <c r="B393" i="31"/>
  <c r="C393" i="31"/>
  <c r="D393" i="31"/>
  <c r="E393" i="31"/>
  <c r="F393" i="31"/>
  <c r="G393" i="31" s="1"/>
  <c r="H393" i="31"/>
  <c r="A394" i="31"/>
  <c r="B394" i="31"/>
  <c r="C394" i="31"/>
  <c r="D394" i="31"/>
  <c r="E394" i="31"/>
  <c r="F394" i="31"/>
  <c r="G394" i="31" s="1"/>
  <c r="H394" i="31"/>
  <c r="A395" i="31"/>
  <c r="B395" i="31"/>
  <c r="C395" i="31"/>
  <c r="D395" i="31"/>
  <c r="E395" i="31"/>
  <c r="F395" i="31"/>
  <c r="G395" i="31" s="1"/>
  <c r="H395" i="31"/>
  <c r="A396" i="31"/>
  <c r="B396" i="31"/>
  <c r="C396" i="31"/>
  <c r="D396" i="31"/>
  <c r="E396" i="31"/>
  <c r="F396" i="31"/>
  <c r="G396" i="31" s="1"/>
  <c r="H396" i="31"/>
  <c r="A397" i="31"/>
  <c r="B397" i="31"/>
  <c r="C397" i="31"/>
  <c r="D397" i="31"/>
  <c r="E397" i="31"/>
  <c r="F397" i="31"/>
  <c r="G397" i="31" s="1"/>
  <c r="H397" i="31"/>
  <c r="A398" i="31"/>
  <c r="B398" i="31"/>
  <c r="C398" i="31"/>
  <c r="D398" i="31"/>
  <c r="E398" i="31"/>
  <c r="F398" i="31"/>
  <c r="G398" i="31" s="1"/>
  <c r="H398" i="31"/>
  <c r="A399" i="31"/>
  <c r="B399" i="31"/>
  <c r="C399" i="31"/>
  <c r="D399" i="31"/>
  <c r="E399" i="31"/>
  <c r="F399" i="31"/>
  <c r="G399" i="31" s="1"/>
  <c r="H399" i="31"/>
  <c r="A400" i="31"/>
  <c r="B400" i="31"/>
  <c r="C400" i="31"/>
  <c r="D400" i="31"/>
  <c r="E400" i="31"/>
  <c r="F400" i="31"/>
  <c r="G400" i="31" s="1"/>
  <c r="H400" i="31"/>
  <c r="A401" i="31"/>
  <c r="B401" i="31"/>
  <c r="C401" i="31"/>
  <c r="D401" i="31"/>
  <c r="E401" i="31"/>
  <c r="F401" i="31"/>
  <c r="G401" i="31" s="1"/>
  <c r="H401" i="31"/>
  <c r="A402" i="31"/>
  <c r="B402" i="31"/>
  <c r="C402" i="31"/>
  <c r="D402" i="31"/>
  <c r="E402" i="31"/>
  <c r="F402" i="31"/>
  <c r="G402" i="31" s="1"/>
  <c r="H402" i="31"/>
  <c r="A403" i="31"/>
  <c r="B403" i="31"/>
  <c r="C403" i="31"/>
  <c r="D403" i="31"/>
  <c r="E403" i="31"/>
  <c r="F403" i="31"/>
  <c r="G403" i="31" s="1"/>
  <c r="H403" i="31"/>
  <c r="A404" i="31"/>
  <c r="B404" i="31"/>
  <c r="C404" i="31"/>
  <c r="D404" i="31"/>
  <c r="E404" i="31"/>
  <c r="F404" i="31"/>
  <c r="G404" i="31" s="1"/>
  <c r="H404" i="31"/>
  <c r="A405" i="31"/>
  <c r="B405" i="31"/>
  <c r="C405" i="31"/>
  <c r="D405" i="31"/>
  <c r="E405" i="31"/>
  <c r="F405" i="31"/>
  <c r="G405" i="31" s="1"/>
  <c r="H405" i="31"/>
  <c r="A406" i="31"/>
  <c r="B406" i="31"/>
  <c r="C406" i="31"/>
  <c r="D406" i="31"/>
  <c r="E406" i="31"/>
  <c r="F406" i="31"/>
  <c r="G406" i="31" s="1"/>
  <c r="H406" i="31"/>
  <c r="A407" i="31"/>
  <c r="B407" i="31"/>
  <c r="C407" i="31"/>
  <c r="D407" i="31"/>
  <c r="E407" i="31"/>
  <c r="F407" i="31"/>
  <c r="G407" i="31" s="1"/>
  <c r="H407" i="31"/>
  <c r="A408" i="31"/>
  <c r="B408" i="31"/>
  <c r="C408" i="31"/>
  <c r="D408" i="31"/>
  <c r="E408" i="31"/>
  <c r="F408" i="31"/>
  <c r="G408" i="31" s="1"/>
  <c r="H408" i="31"/>
  <c r="A409" i="31"/>
  <c r="B409" i="31"/>
  <c r="C409" i="31"/>
  <c r="D409" i="31"/>
  <c r="E409" i="31"/>
  <c r="F409" i="31"/>
  <c r="G409" i="31" s="1"/>
  <c r="H409" i="31"/>
  <c r="A410" i="31"/>
  <c r="B410" i="31"/>
  <c r="C410" i="31"/>
  <c r="D410" i="31"/>
  <c r="E410" i="31"/>
  <c r="F410" i="31"/>
  <c r="G410" i="31" s="1"/>
  <c r="H410" i="31"/>
  <c r="A411" i="31"/>
  <c r="B411" i="31"/>
  <c r="C411" i="31"/>
  <c r="D411" i="31"/>
  <c r="E411" i="31"/>
  <c r="F411" i="31"/>
  <c r="G411" i="31" s="1"/>
  <c r="H411" i="31"/>
  <c r="A412" i="31"/>
  <c r="B412" i="31"/>
  <c r="C412" i="31"/>
  <c r="D412" i="31"/>
  <c r="E412" i="31"/>
  <c r="F412" i="31"/>
  <c r="G412" i="31" s="1"/>
  <c r="H412" i="31"/>
  <c r="A413" i="31"/>
  <c r="B413" i="31"/>
  <c r="C413" i="31"/>
  <c r="D413" i="31"/>
  <c r="E413" i="31"/>
  <c r="F413" i="31"/>
  <c r="G413" i="31" s="1"/>
  <c r="H413" i="31"/>
  <c r="A414" i="31"/>
  <c r="B414" i="31"/>
  <c r="C414" i="31"/>
  <c r="D414" i="31"/>
  <c r="E414" i="31"/>
  <c r="F414" i="31"/>
  <c r="G414" i="31" s="1"/>
  <c r="H414" i="31"/>
  <c r="A415" i="31"/>
  <c r="B415" i="31"/>
  <c r="C415" i="31"/>
  <c r="D415" i="31"/>
  <c r="E415" i="31"/>
  <c r="F415" i="31"/>
  <c r="G415" i="31" s="1"/>
  <c r="H415" i="31"/>
  <c r="A416" i="31"/>
  <c r="B416" i="31"/>
  <c r="C416" i="31"/>
  <c r="D416" i="31"/>
  <c r="E416" i="31"/>
  <c r="F416" i="31"/>
  <c r="G416" i="31" s="1"/>
  <c r="H416" i="31"/>
  <c r="A417" i="31"/>
  <c r="B417" i="31"/>
  <c r="C417" i="31"/>
  <c r="D417" i="31"/>
  <c r="E417" i="31"/>
  <c r="F417" i="31"/>
  <c r="G417" i="31" s="1"/>
  <c r="H417" i="31"/>
  <c r="A418" i="31"/>
  <c r="B418" i="31"/>
  <c r="C418" i="31"/>
  <c r="D418" i="31"/>
  <c r="E418" i="31"/>
  <c r="F418" i="31"/>
  <c r="G418" i="31" s="1"/>
  <c r="H418" i="31"/>
  <c r="A419" i="31"/>
  <c r="B419" i="31"/>
  <c r="C419" i="31"/>
  <c r="D419" i="31"/>
  <c r="E419" i="31"/>
  <c r="F419" i="31"/>
  <c r="G419" i="31" s="1"/>
  <c r="H419" i="31"/>
  <c r="A420" i="31"/>
  <c r="B420" i="31"/>
  <c r="C420" i="31"/>
  <c r="D420" i="31"/>
  <c r="E420" i="31"/>
  <c r="F420" i="31"/>
  <c r="G420" i="31" s="1"/>
  <c r="H420" i="31"/>
  <c r="A421" i="31"/>
  <c r="B421" i="31"/>
  <c r="C421" i="31"/>
  <c r="D421" i="31"/>
  <c r="E421" i="31"/>
  <c r="F421" i="31"/>
  <c r="G421" i="31" s="1"/>
  <c r="H421" i="31"/>
  <c r="A422" i="31"/>
  <c r="B422" i="31"/>
  <c r="C422" i="31"/>
  <c r="D422" i="31"/>
  <c r="E422" i="31"/>
  <c r="F422" i="31"/>
  <c r="G422" i="31" s="1"/>
  <c r="H422" i="31"/>
  <c r="A423" i="31"/>
  <c r="B423" i="31"/>
  <c r="C423" i="31"/>
  <c r="D423" i="31"/>
  <c r="E423" i="31"/>
  <c r="F423" i="31"/>
  <c r="G423" i="31" s="1"/>
  <c r="H423" i="31"/>
  <c r="A424" i="31"/>
  <c r="B424" i="31"/>
  <c r="C424" i="31"/>
  <c r="D424" i="31"/>
  <c r="E424" i="31"/>
  <c r="F424" i="31"/>
  <c r="G424" i="31" s="1"/>
  <c r="H424" i="31"/>
  <c r="A425" i="31"/>
  <c r="B425" i="31"/>
  <c r="C425" i="31"/>
  <c r="D425" i="31"/>
  <c r="E425" i="31"/>
  <c r="F425" i="31"/>
  <c r="G425" i="31" s="1"/>
  <c r="H425" i="31"/>
  <c r="A426" i="31"/>
  <c r="B426" i="31"/>
  <c r="C426" i="31"/>
  <c r="D426" i="31"/>
  <c r="E426" i="31"/>
  <c r="F426" i="31"/>
  <c r="G426" i="31" s="1"/>
  <c r="H426" i="31"/>
  <c r="A427" i="31"/>
  <c r="B427" i="31"/>
  <c r="C427" i="31"/>
  <c r="D427" i="31"/>
  <c r="E427" i="31"/>
  <c r="F427" i="31"/>
  <c r="G427" i="31" s="1"/>
  <c r="H427" i="31"/>
  <c r="A428" i="31"/>
  <c r="B428" i="31"/>
  <c r="C428" i="31"/>
  <c r="D428" i="31"/>
  <c r="E428" i="31"/>
  <c r="F428" i="31"/>
  <c r="G428" i="31" s="1"/>
  <c r="H428" i="31"/>
  <c r="A429" i="31"/>
  <c r="B429" i="31"/>
  <c r="C429" i="31"/>
  <c r="D429" i="31"/>
  <c r="E429" i="31"/>
  <c r="F429" i="31"/>
  <c r="G429" i="31" s="1"/>
  <c r="H429" i="31"/>
  <c r="A430" i="31"/>
  <c r="B430" i="31"/>
  <c r="C430" i="31"/>
  <c r="D430" i="31"/>
  <c r="E430" i="31"/>
  <c r="F430" i="31"/>
  <c r="G430" i="31" s="1"/>
  <c r="H430" i="31"/>
  <c r="A431" i="31"/>
  <c r="B431" i="31"/>
  <c r="C431" i="31"/>
  <c r="D431" i="31"/>
  <c r="E431" i="31"/>
  <c r="F431" i="31"/>
  <c r="G431" i="31" s="1"/>
  <c r="H431" i="31"/>
  <c r="A432" i="31"/>
  <c r="B432" i="31"/>
  <c r="C432" i="31"/>
  <c r="D432" i="31"/>
  <c r="E432" i="31"/>
  <c r="F432" i="31"/>
  <c r="G432" i="31" s="1"/>
  <c r="H432" i="31"/>
  <c r="A433" i="31"/>
  <c r="B433" i="31"/>
  <c r="C433" i="31"/>
  <c r="D433" i="31"/>
  <c r="E433" i="31"/>
  <c r="F433" i="31"/>
  <c r="G433" i="31" s="1"/>
  <c r="H433" i="31"/>
  <c r="A434" i="31"/>
  <c r="B434" i="31"/>
  <c r="C434" i="31"/>
  <c r="D434" i="31"/>
  <c r="E434" i="31"/>
  <c r="F434" i="31"/>
  <c r="G434" i="31" s="1"/>
  <c r="H434" i="31"/>
  <c r="A435" i="31"/>
  <c r="B435" i="31"/>
  <c r="C435" i="31"/>
  <c r="D435" i="31"/>
  <c r="E435" i="31"/>
  <c r="F435" i="31"/>
  <c r="G435" i="31" s="1"/>
  <c r="H435" i="31"/>
  <c r="A436" i="31"/>
  <c r="B436" i="31"/>
  <c r="C436" i="31"/>
  <c r="D436" i="31"/>
  <c r="E436" i="31"/>
  <c r="F436" i="31"/>
  <c r="G436" i="31" s="1"/>
  <c r="H436" i="31"/>
  <c r="A437" i="31"/>
  <c r="B437" i="31"/>
  <c r="C437" i="31"/>
  <c r="D437" i="31"/>
  <c r="E437" i="31"/>
  <c r="F437" i="31"/>
  <c r="G437" i="31" s="1"/>
  <c r="H437" i="31"/>
  <c r="A438" i="31"/>
  <c r="B438" i="31"/>
  <c r="C438" i="31"/>
  <c r="D438" i="31"/>
  <c r="E438" i="31"/>
  <c r="F438" i="31"/>
  <c r="G438" i="31" s="1"/>
  <c r="H438" i="31"/>
  <c r="A439" i="31"/>
  <c r="B439" i="31"/>
  <c r="C439" i="31"/>
  <c r="D439" i="31"/>
  <c r="E439" i="31"/>
  <c r="F439" i="31"/>
  <c r="G439" i="31" s="1"/>
  <c r="H439" i="31"/>
  <c r="A440" i="31"/>
  <c r="B440" i="31"/>
  <c r="C440" i="31"/>
  <c r="D440" i="31"/>
  <c r="E440" i="31"/>
  <c r="F440" i="31"/>
  <c r="G440" i="31" s="1"/>
  <c r="H440" i="31"/>
  <c r="A441" i="31"/>
  <c r="B441" i="31"/>
  <c r="C441" i="31"/>
  <c r="D441" i="31"/>
  <c r="E441" i="31"/>
  <c r="F441" i="31"/>
  <c r="G441" i="31" s="1"/>
  <c r="H441" i="31"/>
  <c r="A442" i="31"/>
  <c r="B442" i="31"/>
  <c r="C442" i="31"/>
  <c r="D442" i="31"/>
  <c r="E442" i="31"/>
  <c r="F442" i="31"/>
  <c r="G442" i="31" s="1"/>
  <c r="H442" i="31"/>
  <c r="A443" i="31"/>
  <c r="B443" i="31"/>
  <c r="C443" i="31"/>
  <c r="D443" i="31"/>
  <c r="E443" i="31"/>
  <c r="F443" i="31"/>
  <c r="G443" i="31" s="1"/>
  <c r="H443" i="31"/>
  <c r="A444" i="31"/>
  <c r="B444" i="31"/>
  <c r="C444" i="31"/>
  <c r="D444" i="31"/>
  <c r="E444" i="31"/>
  <c r="F444" i="31"/>
  <c r="G444" i="31" s="1"/>
  <c r="H444" i="31"/>
  <c r="A445" i="31"/>
  <c r="B445" i="31"/>
  <c r="C445" i="31"/>
  <c r="D445" i="31"/>
  <c r="E445" i="31"/>
  <c r="F445" i="31"/>
  <c r="G445" i="31" s="1"/>
  <c r="H445" i="31"/>
  <c r="A446" i="31"/>
  <c r="B446" i="31"/>
  <c r="C446" i="31"/>
  <c r="D446" i="31"/>
  <c r="E446" i="31"/>
  <c r="F446" i="31"/>
  <c r="G446" i="31" s="1"/>
  <c r="H446" i="31"/>
  <c r="A447" i="31"/>
  <c r="B447" i="31"/>
  <c r="C447" i="31"/>
  <c r="D447" i="31"/>
  <c r="E447" i="31"/>
  <c r="F447" i="31"/>
  <c r="G447" i="31" s="1"/>
  <c r="H447" i="31"/>
  <c r="A448" i="31"/>
  <c r="B448" i="31"/>
  <c r="C448" i="31"/>
  <c r="D448" i="31"/>
  <c r="E448" i="31"/>
  <c r="F448" i="31"/>
  <c r="G448" i="31" s="1"/>
  <c r="H448" i="31"/>
  <c r="A449" i="31"/>
  <c r="B449" i="31"/>
  <c r="C449" i="31"/>
  <c r="D449" i="31"/>
  <c r="E449" i="31"/>
  <c r="F449" i="31"/>
  <c r="G449" i="31" s="1"/>
  <c r="H449" i="31"/>
  <c r="A450" i="31"/>
  <c r="B450" i="31"/>
  <c r="C450" i="31"/>
  <c r="D450" i="31"/>
  <c r="E450" i="31"/>
  <c r="F450" i="31"/>
  <c r="G450" i="31" s="1"/>
  <c r="H450" i="31"/>
  <c r="A451" i="31"/>
  <c r="B451" i="31"/>
  <c r="C451" i="31"/>
  <c r="D451" i="31"/>
  <c r="E451" i="31"/>
  <c r="F451" i="31"/>
  <c r="G451" i="31" s="1"/>
  <c r="H451" i="31"/>
  <c r="A452" i="31"/>
  <c r="B452" i="31"/>
  <c r="C452" i="31"/>
  <c r="D452" i="31"/>
  <c r="E452" i="31"/>
  <c r="F452" i="31"/>
  <c r="G452" i="31" s="1"/>
  <c r="H452" i="31"/>
  <c r="A453" i="31"/>
  <c r="B453" i="31"/>
  <c r="C453" i="31"/>
  <c r="D453" i="31"/>
  <c r="E453" i="31"/>
  <c r="F453" i="31"/>
  <c r="G453" i="31" s="1"/>
  <c r="H453" i="31"/>
  <c r="A454" i="31"/>
  <c r="B454" i="31"/>
  <c r="C454" i="31"/>
  <c r="D454" i="31"/>
  <c r="E454" i="31"/>
  <c r="F454" i="31"/>
  <c r="G454" i="31" s="1"/>
  <c r="H454" i="31"/>
  <c r="A455" i="31"/>
  <c r="B455" i="31"/>
  <c r="C455" i="31"/>
  <c r="D455" i="31"/>
  <c r="E455" i="31"/>
  <c r="F455" i="31"/>
  <c r="G455" i="31" s="1"/>
  <c r="H455" i="31"/>
  <c r="A456" i="31"/>
  <c r="B456" i="31"/>
  <c r="C456" i="31"/>
  <c r="D456" i="31"/>
  <c r="E456" i="31"/>
  <c r="F456" i="31"/>
  <c r="G456" i="31" s="1"/>
  <c r="H456" i="31"/>
  <c r="A457" i="31"/>
  <c r="B457" i="31"/>
  <c r="C457" i="31"/>
  <c r="D457" i="31"/>
  <c r="E457" i="31"/>
  <c r="F457" i="31"/>
  <c r="G457" i="31" s="1"/>
  <c r="H457" i="31"/>
  <c r="A458" i="31"/>
  <c r="B458" i="31"/>
  <c r="C458" i="31"/>
  <c r="D458" i="31"/>
  <c r="E458" i="31"/>
  <c r="F458" i="31"/>
  <c r="G458" i="31" s="1"/>
  <c r="H458" i="31"/>
  <c r="A459" i="31"/>
  <c r="B459" i="31"/>
  <c r="C459" i="31"/>
  <c r="D459" i="31"/>
  <c r="E459" i="31"/>
  <c r="F459" i="31"/>
  <c r="G459" i="31" s="1"/>
  <c r="H459" i="31"/>
  <c r="A460" i="31"/>
  <c r="B460" i="31"/>
  <c r="C460" i="31"/>
  <c r="D460" i="31"/>
  <c r="E460" i="31"/>
  <c r="F460" i="31"/>
  <c r="G460" i="31" s="1"/>
  <c r="H460" i="31"/>
  <c r="A461" i="31"/>
  <c r="B461" i="31"/>
  <c r="C461" i="31"/>
  <c r="D461" i="31"/>
  <c r="E461" i="31"/>
  <c r="F461" i="31"/>
  <c r="G461" i="31" s="1"/>
  <c r="H461" i="31"/>
  <c r="A462" i="31"/>
  <c r="B462" i="31"/>
  <c r="C462" i="31"/>
  <c r="D462" i="31"/>
  <c r="E462" i="31"/>
  <c r="F462" i="31"/>
  <c r="G462" i="31" s="1"/>
  <c r="H462" i="31"/>
  <c r="A463" i="31"/>
  <c r="B463" i="31"/>
  <c r="C463" i="31"/>
  <c r="D463" i="31"/>
  <c r="E463" i="31"/>
  <c r="F463" i="31"/>
  <c r="G463" i="31" s="1"/>
  <c r="H463" i="31"/>
  <c r="A464" i="31"/>
  <c r="B464" i="31"/>
  <c r="C464" i="31"/>
  <c r="D464" i="31"/>
  <c r="E464" i="31"/>
  <c r="F464" i="31"/>
  <c r="G464" i="31" s="1"/>
  <c r="H464" i="31"/>
  <c r="A465" i="31"/>
  <c r="B465" i="31"/>
  <c r="C465" i="31"/>
  <c r="D465" i="31"/>
  <c r="E465" i="31"/>
  <c r="F465" i="31"/>
  <c r="G465" i="31" s="1"/>
  <c r="H465" i="31"/>
  <c r="A466" i="31"/>
  <c r="B466" i="31"/>
  <c r="C466" i="31"/>
  <c r="D466" i="31"/>
  <c r="E466" i="31"/>
  <c r="F466" i="31"/>
  <c r="G466" i="31" s="1"/>
  <c r="H466" i="31"/>
  <c r="A467" i="31"/>
  <c r="B467" i="31"/>
  <c r="C467" i="31"/>
  <c r="D467" i="31"/>
  <c r="E467" i="31"/>
  <c r="F467" i="31"/>
  <c r="G467" i="31" s="1"/>
  <c r="H467" i="31"/>
  <c r="A468" i="31"/>
  <c r="B468" i="31"/>
  <c r="C468" i="31"/>
  <c r="D468" i="31"/>
  <c r="E468" i="31"/>
  <c r="F468" i="31"/>
  <c r="G468" i="31" s="1"/>
  <c r="H468" i="31"/>
  <c r="A469" i="31"/>
  <c r="B469" i="31"/>
  <c r="C469" i="31"/>
  <c r="D469" i="31"/>
  <c r="E469" i="31"/>
  <c r="F469" i="31"/>
  <c r="G469" i="31" s="1"/>
  <c r="H469" i="31"/>
  <c r="A470" i="31"/>
  <c r="B470" i="31"/>
  <c r="C470" i="31"/>
  <c r="D470" i="31"/>
  <c r="E470" i="31"/>
  <c r="F470" i="31"/>
  <c r="G470" i="31" s="1"/>
  <c r="H470" i="31"/>
  <c r="A471" i="31"/>
  <c r="B471" i="31"/>
  <c r="C471" i="31"/>
  <c r="D471" i="31"/>
  <c r="E471" i="31"/>
  <c r="F471" i="31"/>
  <c r="G471" i="31" s="1"/>
  <c r="H471" i="31"/>
  <c r="A472" i="31"/>
  <c r="B472" i="31"/>
  <c r="C472" i="31"/>
  <c r="D472" i="31"/>
  <c r="E472" i="31"/>
  <c r="F472" i="31"/>
  <c r="G472" i="31" s="1"/>
  <c r="H472" i="31"/>
  <c r="A473" i="31"/>
  <c r="B473" i="31"/>
  <c r="C473" i="31"/>
  <c r="D473" i="31"/>
  <c r="E473" i="31"/>
  <c r="F473" i="31"/>
  <c r="G473" i="31" s="1"/>
  <c r="H473" i="31"/>
  <c r="A474" i="31"/>
  <c r="B474" i="31"/>
  <c r="C474" i="31"/>
  <c r="D474" i="31"/>
  <c r="E474" i="31"/>
  <c r="F474" i="31"/>
  <c r="G474" i="31" s="1"/>
  <c r="H474" i="31"/>
  <c r="A475" i="31"/>
  <c r="B475" i="31"/>
  <c r="C475" i="31"/>
  <c r="D475" i="31"/>
  <c r="E475" i="31"/>
  <c r="F475" i="31"/>
  <c r="G475" i="31" s="1"/>
  <c r="H475" i="31"/>
  <c r="A476" i="31"/>
  <c r="B476" i="31"/>
  <c r="C476" i="31"/>
  <c r="D476" i="31"/>
  <c r="E476" i="31"/>
  <c r="F476" i="31"/>
  <c r="G476" i="31" s="1"/>
  <c r="H476" i="31"/>
  <c r="A477" i="31"/>
  <c r="B477" i="31"/>
  <c r="C477" i="31"/>
  <c r="D477" i="31"/>
  <c r="E477" i="31"/>
  <c r="F477" i="31"/>
  <c r="G477" i="31" s="1"/>
  <c r="H477" i="31"/>
  <c r="A478" i="31"/>
  <c r="B478" i="31"/>
  <c r="C478" i="31"/>
  <c r="D478" i="31"/>
  <c r="E478" i="31"/>
  <c r="F478" i="31"/>
  <c r="G478" i="31" s="1"/>
  <c r="H478" i="31"/>
  <c r="A479" i="31"/>
  <c r="B479" i="31"/>
  <c r="C479" i="31"/>
  <c r="D479" i="31"/>
  <c r="E479" i="31"/>
  <c r="F479" i="31"/>
  <c r="G479" i="31" s="1"/>
  <c r="H479" i="31"/>
  <c r="A480" i="31"/>
  <c r="B480" i="31"/>
  <c r="C480" i="31"/>
  <c r="D480" i="31"/>
  <c r="E480" i="31"/>
  <c r="F480" i="31"/>
  <c r="G480" i="31" s="1"/>
  <c r="H480" i="31"/>
  <c r="A481" i="31"/>
  <c r="B481" i="31"/>
  <c r="C481" i="31"/>
  <c r="D481" i="31"/>
  <c r="E481" i="31"/>
  <c r="F481" i="31"/>
  <c r="G481" i="31" s="1"/>
  <c r="H481" i="31"/>
  <c r="A482" i="31"/>
  <c r="B482" i="31"/>
  <c r="C482" i="31"/>
  <c r="D482" i="31"/>
  <c r="E482" i="31"/>
  <c r="F482" i="31"/>
  <c r="G482" i="31" s="1"/>
  <c r="H482" i="31"/>
  <c r="A483" i="31"/>
  <c r="B483" i="31"/>
  <c r="C483" i="31"/>
  <c r="D483" i="31"/>
  <c r="E483" i="31"/>
  <c r="F483" i="31"/>
  <c r="G483" i="31" s="1"/>
  <c r="H483" i="31"/>
  <c r="A484" i="31"/>
  <c r="B484" i="31"/>
  <c r="C484" i="31"/>
  <c r="D484" i="31"/>
  <c r="E484" i="31"/>
  <c r="F484" i="31"/>
  <c r="G484" i="31" s="1"/>
  <c r="H484" i="31"/>
  <c r="A485" i="31"/>
  <c r="B485" i="31"/>
  <c r="C485" i="31"/>
  <c r="D485" i="31"/>
  <c r="E485" i="31"/>
  <c r="F485" i="31"/>
  <c r="G485" i="31" s="1"/>
  <c r="H485" i="31"/>
  <c r="A486" i="31"/>
  <c r="B486" i="31"/>
  <c r="C486" i="31"/>
  <c r="D486" i="31"/>
  <c r="E486" i="31"/>
  <c r="F486" i="31"/>
  <c r="G486" i="31" s="1"/>
  <c r="H486" i="31"/>
  <c r="A487" i="31"/>
  <c r="B487" i="31"/>
  <c r="C487" i="31"/>
  <c r="D487" i="31"/>
  <c r="E487" i="31"/>
  <c r="F487" i="31"/>
  <c r="G487" i="31" s="1"/>
  <c r="H487" i="31"/>
  <c r="A488" i="31"/>
  <c r="B488" i="31"/>
  <c r="C488" i="31"/>
  <c r="D488" i="31"/>
  <c r="E488" i="31"/>
  <c r="F488" i="31"/>
  <c r="G488" i="31" s="1"/>
  <c r="H488" i="31"/>
  <c r="A489" i="31"/>
  <c r="B489" i="31"/>
  <c r="C489" i="31"/>
  <c r="D489" i="31"/>
  <c r="E489" i="31"/>
  <c r="F489" i="31"/>
  <c r="G489" i="31" s="1"/>
  <c r="H489" i="31"/>
  <c r="A490" i="31"/>
  <c r="B490" i="31"/>
  <c r="C490" i="31"/>
  <c r="D490" i="31"/>
  <c r="E490" i="31"/>
  <c r="F490" i="31"/>
  <c r="G490" i="31" s="1"/>
  <c r="H490" i="31"/>
  <c r="A491" i="31"/>
  <c r="B491" i="31"/>
  <c r="C491" i="31"/>
  <c r="D491" i="31"/>
  <c r="E491" i="31"/>
  <c r="F491" i="31"/>
  <c r="G491" i="31" s="1"/>
  <c r="H491" i="31"/>
  <c r="A492" i="31"/>
  <c r="B492" i="31"/>
  <c r="C492" i="31"/>
  <c r="D492" i="31"/>
  <c r="E492" i="31"/>
  <c r="F492" i="31"/>
  <c r="G492" i="31" s="1"/>
  <c r="H492" i="31"/>
  <c r="A493" i="31"/>
  <c r="B493" i="31"/>
  <c r="C493" i="31"/>
  <c r="D493" i="31"/>
  <c r="E493" i="31"/>
  <c r="F493" i="31"/>
  <c r="G493" i="31" s="1"/>
  <c r="H493" i="31"/>
  <c r="A494" i="31"/>
  <c r="B494" i="31"/>
  <c r="C494" i="31"/>
  <c r="D494" i="31"/>
  <c r="E494" i="31"/>
  <c r="F494" i="31"/>
  <c r="G494" i="31" s="1"/>
  <c r="H494" i="31"/>
  <c r="A495" i="31"/>
  <c r="B495" i="31"/>
  <c r="C495" i="31"/>
  <c r="D495" i="31"/>
  <c r="E495" i="31"/>
  <c r="F495" i="31"/>
  <c r="G495" i="31" s="1"/>
  <c r="H495" i="31"/>
  <c r="A496" i="31"/>
  <c r="B496" i="31"/>
  <c r="C496" i="31"/>
  <c r="D496" i="31"/>
  <c r="E496" i="31"/>
  <c r="F496" i="31"/>
  <c r="G496" i="31" s="1"/>
  <c r="H496" i="31"/>
  <c r="A497" i="31"/>
  <c r="B497" i="31"/>
  <c r="C497" i="31"/>
  <c r="D497" i="31"/>
  <c r="E497" i="31"/>
  <c r="F497" i="31"/>
  <c r="G497" i="31" s="1"/>
  <c r="H497" i="31"/>
  <c r="A498" i="31"/>
  <c r="B498" i="31"/>
  <c r="C498" i="31"/>
  <c r="D498" i="31"/>
  <c r="E498" i="31"/>
  <c r="F498" i="31"/>
  <c r="G498" i="31" s="1"/>
  <c r="H498" i="31"/>
  <c r="A499" i="31"/>
  <c r="B499" i="31"/>
  <c r="C499" i="31"/>
  <c r="D499" i="31"/>
  <c r="E499" i="31"/>
  <c r="F499" i="31"/>
  <c r="G499" i="31" s="1"/>
  <c r="H499" i="31"/>
  <c r="A500" i="31"/>
  <c r="B500" i="31"/>
  <c r="C500" i="31"/>
  <c r="D500" i="31"/>
  <c r="E500" i="31"/>
  <c r="F500" i="31"/>
  <c r="G500" i="31" s="1"/>
  <c r="H500" i="31"/>
  <c r="A501" i="31"/>
  <c r="B501" i="31"/>
  <c r="C501" i="31"/>
  <c r="D501" i="31"/>
  <c r="E501" i="31"/>
  <c r="F501" i="31"/>
  <c r="G501" i="31" s="1"/>
  <c r="H501" i="31"/>
  <c r="A502" i="31"/>
  <c r="B502" i="31"/>
  <c r="C502" i="31"/>
  <c r="D502" i="31"/>
  <c r="E502" i="31"/>
  <c r="F502" i="31"/>
  <c r="G502" i="31" s="1"/>
  <c r="H502" i="31"/>
  <c r="A503" i="31"/>
  <c r="B503" i="31"/>
  <c r="C503" i="31"/>
  <c r="D503" i="31"/>
  <c r="E503" i="31"/>
  <c r="F503" i="31"/>
  <c r="G503" i="31" s="1"/>
  <c r="H503" i="31"/>
  <c r="A504" i="31"/>
  <c r="B504" i="31"/>
  <c r="C504" i="31"/>
  <c r="D504" i="31"/>
  <c r="E504" i="31"/>
  <c r="F504" i="31"/>
  <c r="G504" i="31" s="1"/>
  <c r="H504" i="31"/>
  <c r="A505" i="31"/>
  <c r="B505" i="31"/>
  <c r="C505" i="31"/>
  <c r="D505" i="31"/>
  <c r="E505" i="31"/>
  <c r="F505" i="31"/>
  <c r="G505" i="31" s="1"/>
  <c r="H505" i="31"/>
  <c r="A506" i="31"/>
  <c r="B506" i="31"/>
  <c r="C506" i="31"/>
  <c r="D506" i="31"/>
  <c r="E506" i="31"/>
  <c r="F506" i="31"/>
  <c r="G506" i="31" s="1"/>
  <c r="H506" i="31"/>
  <c r="A507" i="31"/>
  <c r="B507" i="31"/>
  <c r="C507" i="31"/>
  <c r="D507" i="31"/>
  <c r="E507" i="31"/>
  <c r="F507" i="31"/>
  <c r="G507" i="31" s="1"/>
  <c r="H507" i="31"/>
  <c r="A508" i="31"/>
  <c r="B508" i="31"/>
  <c r="C508" i="31"/>
  <c r="D508" i="31"/>
  <c r="E508" i="31"/>
  <c r="F508" i="31"/>
  <c r="G508" i="31" s="1"/>
  <c r="H508" i="31"/>
  <c r="A509" i="31"/>
  <c r="B509" i="31"/>
  <c r="C509" i="31"/>
  <c r="D509" i="31"/>
  <c r="E509" i="31"/>
  <c r="F509" i="31"/>
  <c r="G509" i="31" s="1"/>
  <c r="H509" i="31"/>
  <c r="A510" i="31"/>
  <c r="B510" i="31"/>
  <c r="C510" i="31"/>
  <c r="D510" i="31"/>
  <c r="E510" i="31"/>
  <c r="F510" i="31"/>
  <c r="G510" i="31" s="1"/>
  <c r="H510" i="31"/>
  <c r="A511" i="31"/>
  <c r="B511" i="31"/>
  <c r="C511" i="31"/>
  <c r="D511" i="31"/>
  <c r="E511" i="31"/>
  <c r="F511" i="31"/>
  <c r="G511" i="31" s="1"/>
  <c r="H511" i="31"/>
  <c r="A512" i="31"/>
  <c r="B512" i="31"/>
  <c r="C512" i="31"/>
  <c r="D512" i="31"/>
  <c r="E512" i="31"/>
  <c r="F512" i="31"/>
  <c r="G512" i="31" s="1"/>
  <c r="H512" i="31"/>
  <c r="A513" i="31"/>
  <c r="B513" i="31"/>
  <c r="C513" i="31"/>
  <c r="D513" i="31"/>
  <c r="E513" i="31"/>
  <c r="F513" i="31"/>
  <c r="G513" i="31" s="1"/>
  <c r="H513" i="31"/>
  <c r="A514" i="31"/>
  <c r="B514" i="31"/>
  <c r="C514" i="31"/>
  <c r="D514" i="31"/>
  <c r="E514" i="31"/>
  <c r="F514" i="31"/>
  <c r="G514" i="31" s="1"/>
  <c r="H514" i="31"/>
  <c r="A515" i="31"/>
  <c r="B515" i="31"/>
  <c r="C515" i="31"/>
  <c r="D515" i="31"/>
  <c r="E515" i="31"/>
  <c r="F515" i="31"/>
  <c r="G515" i="31" s="1"/>
  <c r="H515" i="31"/>
  <c r="A516" i="31"/>
  <c r="B516" i="31"/>
  <c r="C516" i="31"/>
  <c r="D516" i="31"/>
  <c r="E516" i="31"/>
  <c r="F516" i="31"/>
  <c r="G516" i="31" s="1"/>
  <c r="H516" i="31"/>
  <c r="A517" i="31"/>
  <c r="B517" i="31"/>
  <c r="C517" i="31"/>
  <c r="D517" i="31"/>
  <c r="E517" i="31"/>
  <c r="F517" i="31"/>
  <c r="G517" i="31" s="1"/>
  <c r="H517" i="31"/>
  <c r="H1" i="31"/>
  <c r="F1" i="31"/>
  <c r="E1" i="31"/>
  <c r="D1" i="31"/>
  <c r="C1" i="31"/>
  <c r="B1" i="31"/>
  <c r="A1" i="31"/>
  <c r="B537" i="31" l="1"/>
  <c r="B528" i="31"/>
  <c r="B543" i="31"/>
  <c r="B541" i="31"/>
  <c r="B540" i="31"/>
  <c r="B539" i="31"/>
  <c r="B538" i="31"/>
  <c r="B542" i="31"/>
  <c r="C541" i="31" l="1"/>
  <c r="C542" i="31"/>
  <c r="C539" i="31"/>
  <c r="C540" i="31"/>
  <c r="C543" i="31"/>
  <c r="F902" i="22"/>
  <c r="K902" i="22"/>
  <c r="A902" i="22"/>
  <c r="B902" i="22"/>
  <c r="A904" i="12"/>
  <c r="C904" i="12"/>
  <c r="D904" i="12"/>
  <c r="E904" i="12"/>
  <c r="F904" i="12"/>
  <c r="I904" i="12" l="1"/>
  <c r="H904" i="12"/>
  <c r="G904" i="12"/>
  <c r="B534" i="31"/>
  <c r="B535" i="31"/>
  <c r="B531" i="31"/>
  <c r="B529" i="31"/>
  <c r="B530" i="31"/>
  <c r="B533" i="31" s="1"/>
  <c r="G902" i="22"/>
  <c r="S902" i="22"/>
  <c r="J902" i="22"/>
  <c r="I902" i="22"/>
  <c r="H902" i="22"/>
  <c r="D902" i="22"/>
  <c r="K904" i="12"/>
  <c r="J904" i="12"/>
  <c r="A517" i="4"/>
  <c r="B517" i="4"/>
  <c r="D517" i="4"/>
  <c r="G517" i="4"/>
  <c r="A516" i="4"/>
  <c r="B516" i="4"/>
  <c r="C516" i="4"/>
  <c r="C517" i="4" s="1"/>
  <c r="C518" i="4" s="1"/>
  <c r="D516" i="4"/>
  <c r="E516" i="4"/>
  <c r="G516" i="4"/>
  <c r="B536" i="31" l="1"/>
  <c r="F516" i="4"/>
  <c r="H516" i="4"/>
  <c r="E517" i="4"/>
  <c r="H517" i="4" s="1"/>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2" i="4"/>
  <c r="F517" i="4" l="1"/>
  <c r="E518" i="4"/>
  <c r="F901" i="22"/>
  <c r="K901" i="22"/>
  <c r="A901" i="22"/>
  <c r="S901" i="22" s="1"/>
  <c r="B901" i="22"/>
  <c r="A903" i="12"/>
  <c r="C903" i="12"/>
  <c r="D903" i="12"/>
  <c r="E903" i="12"/>
  <c r="F903" i="12"/>
  <c r="A515" i="4"/>
  <c r="B515" i="4"/>
  <c r="C515" i="4"/>
  <c r="D515" i="4"/>
  <c r="E515" i="4"/>
  <c r="H903" i="12" l="1"/>
  <c r="G903" i="12"/>
  <c r="F515" i="4"/>
  <c r="H515" i="4"/>
  <c r="F518" i="4"/>
  <c r="H518" i="4"/>
  <c r="K903" i="12"/>
  <c r="J903" i="12"/>
  <c r="J901" i="22"/>
  <c r="I901" i="22"/>
  <c r="H901" i="22"/>
  <c r="G901" i="22"/>
  <c r="D901" i="22"/>
  <c r="I903" i="12"/>
  <c r="A12" i="27" l="1"/>
  <c r="E12" i="27" s="1"/>
  <c r="A3" i="27"/>
  <c r="E3" i="27" s="1"/>
  <c r="A4" i="27"/>
  <c r="E4" i="27" s="1"/>
  <c r="A5" i="27"/>
  <c r="E5" i="27" s="1"/>
  <c r="A6" i="27"/>
  <c r="E6" i="27" s="1"/>
  <c r="A7" i="27"/>
  <c r="E7" i="27" s="1"/>
  <c r="A8" i="27"/>
  <c r="A9" i="27"/>
  <c r="E9" i="27" s="1"/>
  <c r="A10" i="27"/>
  <c r="E10" i="27" s="1"/>
  <c r="A11" i="27"/>
  <c r="B11" i="27" s="1"/>
  <c r="A2" i="27"/>
  <c r="E2" i="27" s="1"/>
  <c r="J8" i="27" l="1"/>
  <c r="B15" i="27" s="1"/>
  <c r="L8" i="27"/>
  <c r="C15" i="27" s="1"/>
  <c r="H8" i="27"/>
  <c r="D15" i="27" s="1"/>
  <c r="B12" i="27"/>
  <c r="B4" i="27"/>
  <c r="L7" i="27"/>
  <c r="C23" i="27" s="1"/>
  <c r="H7" i="27"/>
  <c r="D23" i="27" s="1"/>
  <c r="J7" i="27"/>
  <c r="B3" i="27"/>
  <c r="L11" i="27"/>
  <c r="C16" i="27" s="1"/>
  <c r="J11" i="27"/>
  <c r="B16" i="27" s="1"/>
  <c r="H11" i="27"/>
  <c r="D16" i="27" s="1"/>
  <c r="H6" i="27"/>
  <c r="D17" i="27" s="1"/>
  <c r="L6" i="27"/>
  <c r="C17" i="27" s="1"/>
  <c r="J6" i="27"/>
  <c r="B17" i="27" s="1"/>
  <c r="B10" i="27"/>
  <c r="H5" i="27"/>
  <c r="L5" i="27"/>
  <c r="C22" i="27" s="1"/>
  <c r="J5" i="27"/>
  <c r="B9" i="27"/>
  <c r="H2" i="27"/>
  <c r="D19" i="27" s="1"/>
  <c r="J2" i="27"/>
  <c r="L2" i="27"/>
  <c r="C19" i="27" s="1"/>
  <c r="L4" i="27"/>
  <c r="C18" i="27" s="1"/>
  <c r="J4" i="27"/>
  <c r="H4" i="27"/>
  <c r="D18" i="27" s="1"/>
  <c r="B8" i="27"/>
  <c r="E11" i="27"/>
  <c r="L3" i="27"/>
  <c r="C24" i="27" s="1"/>
  <c r="J3" i="27"/>
  <c r="H3" i="27"/>
  <c r="D24" i="27" s="1"/>
  <c r="B7" i="27"/>
  <c r="L12" i="27"/>
  <c r="C25" i="27" s="1"/>
  <c r="J12" i="27"/>
  <c r="B25" i="27" s="1"/>
  <c r="H12" i="27"/>
  <c r="D25" i="27" s="1"/>
  <c r="B6" i="27"/>
  <c r="L10" i="27"/>
  <c r="C20" i="27" s="1"/>
  <c r="J10" i="27"/>
  <c r="H10" i="27"/>
  <c r="D20" i="27" s="1"/>
  <c r="J9" i="27"/>
  <c r="L9" i="27"/>
  <c r="C21" i="27" s="1"/>
  <c r="H9" i="27"/>
  <c r="D21" i="27" s="1"/>
  <c r="B2" i="27"/>
  <c r="B5" i="27"/>
  <c r="E8" i="27"/>
  <c r="B1" i="4"/>
  <c r="A2" i="4"/>
  <c r="B2" i="4"/>
  <c r="C2" i="4"/>
  <c r="D2" i="4"/>
  <c r="E2" i="4"/>
  <c r="A3" i="4"/>
  <c r="B3" i="4"/>
  <c r="C3" i="4"/>
  <c r="D3" i="4"/>
  <c r="E3" i="4"/>
  <c r="A4" i="4"/>
  <c r="B4" i="4"/>
  <c r="C4" i="4"/>
  <c r="D4" i="4"/>
  <c r="E4" i="4"/>
  <c r="A5" i="4"/>
  <c r="B5" i="4"/>
  <c r="C5" i="4"/>
  <c r="D5" i="4"/>
  <c r="E5" i="4"/>
  <c r="A6" i="4"/>
  <c r="B6" i="4"/>
  <c r="C6" i="4"/>
  <c r="D6" i="4"/>
  <c r="E6" i="4"/>
  <c r="A7" i="4"/>
  <c r="B7" i="4"/>
  <c r="C7" i="4"/>
  <c r="D7" i="4"/>
  <c r="E7" i="4"/>
  <c r="A8" i="4"/>
  <c r="B8" i="4"/>
  <c r="C8" i="4"/>
  <c r="D8" i="4"/>
  <c r="E8" i="4"/>
  <c r="A9" i="4"/>
  <c r="B9" i="4"/>
  <c r="C9" i="4"/>
  <c r="D9" i="4"/>
  <c r="E9" i="4"/>
  <c r="A10" i="4"/>
  <c r="B10" i="4"/>
  <c r="C10" i="4"/>
  <c r="D10" i="4"/>
  <c r="E10" i="4"/>
  <c r="A11" i="4"/>
  <c r="B11" i="4"/>
  <c r="C11" i="4"/>
  <c r="D11" i="4"/>
  <c r="E11" i="4"/>
  <c r="A12" i="4"/>
  <c r="B12" i="4"/>
  <c r="C12" i="4"/>
  <c r="D12" i="4"/>
  <c r="E12" i="4"/>
  <c r="A13" i="4"/>
  <c r="B13" i="4"/>
  <c r="C13" i="4"/>
  <c r="D13" i="4"/>
  <c r="E13" i="4"/>
  <c r="A14" i="4"/>
  <c r="B14" i="4"/>
  <c r="C14" i="4"/>
  <c r="D14" i="4"/>
  <c r="E14" i="4"/>
  <c r="A15" i="4"/>
  <c r="B15" i="4"/>
  <c r="C15" i="4"/>
  <c r="D15" i="4"/>
  <c r="E15" i="4"/>
  <c r="A16" i="4"/>
  <c r="B16" i="4"/>
  <c r="C16" i="4"/>
  <c r="D16" i="4"/>
  <c r="E16" i="4"/>
  <c r="A17" i="4"/>
  <c r="B17" i="4"/>
  <c r="C17" i="4"/>
  <c r="D17" i="4"/>
  <c r="E17" i="4"/>
  <c r="A18" i="4"/>
  <c r="B18" i="4"/>
  <c r="C18" i="4"/>
  <c r="D18" i="4"/>
  <c r="E18" i="4"/>
  <c r="A19" i="4"/>
  <c r="B19" i="4"/>
  <c r="C19" i="4"/>
  <c r="D19" i="4"/>
  <c r="E19" i="4"/>
  <c r="A20" i="4"/>
  <c r="B20" i="4"/>
  <c r="C20" i="4"/>
  <c r="D20" i="4"/>
  <c r="E20" i="4"/>
  <c r="A21" i="4"/>
  <c r="B21" i="4"/>
  <c r="C21" i="4"/>
  <c r="D21" i="4"/>
  <c r="E21" i="4"/>
  <c r="A22" i="4"/>
  <c r="B22" i="4"/>
  <c r="C22" i="4"/>
  <c r="D22" i="4"/>
  <c r="E22" i="4"/>
  <c r="A23" i="4"/>
  <c r="B23" i="4"/>
  <c r="C23" i="4"/>
  <c r="D23" i="4"/>
  <c r="E23" i="4"/>
  <c r="A24" i="4"/>
  <c r="B24" i="4"/>
  <c r="C24" i="4"/>
  <c r="D24" i="4"/>
  <c r="E24" i="4"/>
  <c r="A25" i="4"/>
  <c r="B25" i="4"/>
  <c r="C25" i="4"/>
  <c r="D25" i="4"/>
  <c r="E25" i="4"/>
  <c r="A26" i="4"/>
  <c r="B26" i="4"/>
  <c r="C26" i="4"/>
  <c r="D26" i="4"/>
  <c r="E26" i="4"/>
  <c r="A27" i="4"/>
  <c r="B27" i="4"/>
  <c r="C27" i="4"/>
  <c r="D27" i="4"/>
  <c r="E27" i="4"/>
  <c r="A28" i="4"/>
  <c r="B28" i="4"/>
  <c r="C28" i="4"/>
  <c r="D28" i="4"/>
  <c r="E28" i="4"/>
  <c r="A29" i="4"/>
  <c r="B29" i="4"/>
  <c r="C29" i="4"/>
  <c r="D29" i="4"/>
  <c r="E29" i="4"/>
  <c r="A30" i="4"/>
  <c r="B30" i="4"/>
  <c r="C30" i="4"/>
  <c r="D30" i="4"/>
  <c r="E30" i="4"/>
  <c r="A31" i="4"/>
  <c r="B31" i="4"/>
  <c r="C31" i="4"/>
  <c r="D31" i="4"/>
  <c r="E31" i="4"/>
  <c r="A32" i="4"/>
  <c r="B32" i="4"/>
  <c r="C32" i="4"/>
  <c r="D32" i="4"/>
  <c r="E32" i="4"/>
  <c r="A33" i="4"/>
  <c r="B33" i="4"/>
  <c r="C33" i="4"/>
  <c r="D33" i="4"/>
  <c r="E33" i="4"/>
  <c r="A34" i="4"/>
  <c r="B34" i="4"/>
  <c r="C34" i="4"/>
  <c r="D34" i="4"/>
  <c r="E34" i="4"/>
  <c r="A35" i="4"/>
  <c r="B35" i="4"/>
  <c r="C35" i="4"/>
  <c r="D35" i="4"/>
  <c r="E35" i="4"/>
  <c r="A36" i="4"/>
  <c r="B36" i="4"/>
  <c r="C36" i="4"/>
  <c r="D36" i="4"/>
  <c r="E36" i="4"/>
  <c r="A37" i="4"/>
  <c r="B37" i="4"/>
  <c r="C37" i="4"/>
  <c r="D37" i="4"/>
  <c r="E37" i="4"/>
  <c r="A38" i="4"/>
  <c r="B38" i="4"/>
  <c r="C38" i="4"/>
  <c r="D38" i="4"/>
  <c r="E38" i="4"/>
  <c r="A39" i="4"/>
  <c r="B39" i="4"/>
  <c r="C39" i="4"/>
  <c r="D39" i="4"/>
  <c r="E39" i="4"/>
  <c r="A40" i="4"/>
  <c r="B40" i="4"/>
  <c r="C40" i="4"/>
  <c r="D40" i="4"/>
  <c r="E40" i="4"/>
  <c r="A41" i="4"/>
  <c r="B41" i="4"/>
  <c r="C41" i="4"/>
  <c r="D41" i="4"/>
  <c r="E41" i="4"/>
  <c r="A42" i="4"/>
  <c r="B42" i="4"/>
  <c r="C42" i="4"/>
  <c r="D42" i="4"/>
  <c r="E42" i="4"/>
  <c r="A43" i="4"/>
  <c r="B43" i="4"/>
  <c r="C43" i="4"/>
  <c r="D43" i="4"/>
  <c r="E43" i="4"/>
  <c r="A44" i="4"/>
  <c r="B44" i="4"/>
  <c r="C44" i="4"/>
  <c r="D44" i="4"/>
  <c r="E44" i="4"/>
  <c r="A45" i="4"/>
  <c r="B45" i="4"/>
  <c r="C45" i="4"/>
  <c r="D45" i="4"/>
  <c r="E45" i="4"/>
  <c r="A46" i="4"/>
  <c r="B46" i="4"/>
  <c r="C46" i="4"/>
  <c r="D46" i="4"/>
  <c r="E46" i="4"/>
  <c r="A47" i="4"/>
  <c r="B47" i="4"/>
  <c r="C47" i="4"/>
  <c r="D47" i="4"/>
  <c r="E47" i="4"/>
  <c r="A48" i="4"/>
  <c r="B48" i="4"/>
  <c r="C48" i="4"/>
  <c r="D48" i="4"/>
  <c r="E48" i="4"/>
  <c r="A49" i="4"/>
  <c r="B49" i="4"/>
  <c r="C49" i="4"/>
  <c r="D49" i="4"/>
  <c r="E49" i="4"/>
  <c r="A50" i="4"/>
  <c r="B50" i="4"/>
  <c r="C50" i="4"/>
  <c r="D50" i="4"/>
  <c r="E50" i="4"/>
  <c r="A51" i="4"/>
  <c r="B51" i="4"/>
  <c r="C51" i="4"/>
  <c r="D51" i="4"/>
  <c r="E51" i="4"/>
  <c r="A52" i="4"/>
  <c r="B52" i="4"/>
  <c r="C52" i="4"/>
  <c r="D52" i="4"/>
  <c r="E52" i="4"/>
  <c r="A53" i="4"/>
  <c r="B53" i="4"/>
  <c r="C53" i="4"/>
  <c r="D53" i="4"/>
  <c r="E53" i="4"/>
  <c r="A54" i="4"/>
  <c r="B54" i="4"/>
  <c r="C54" i="4"/>
  <c r="D54" i="4"/>
  <c r="E54" i="4"/>
  <c r="A55" i="4"/>
  <c r="B55" i="4"/>
  <c r="C55" i="4"/>
  <c r="D55" i="4"/>
  <c r="E55" i="4"/>
  <c r="A56" i="4"/>
  <c r="B56" i="4"/>
  <c r="C56" i="4"/>
  <c r="D56" i="4"/>
  <c r="E56" i="4"/>
  <c r="A57" i="4"/>
  <c r="B57" i="4"/>
  <c r="C57" i="4"/>
  <c r="D57" i="4"/>
  <c r="E57" i="4"/>
  <c r="A58" i="4"/>
  <c r="B58" i="4"/>
  <c r="C58" i="4"/>
  <c r="D58" i="4"/>
  <c r="E58" i="4"/>
  <c r="A59" i="4"/>
  <c r="B59" i="4"/>
  <c r="C59" i="4"/>
  <c r="D59" i="4"/>
  <c r="E59" i="4"/>
  <c r="A60" i="4"/>
  <c r="B60" i="4"/>
  <c r="C60" i="4"/>
  <c r="D60" i="4"/>
  <c r="E60" i="4"/>
  <c r="A61" i="4"/>
  <c r="B61" i="4"/>
  <c r="C61" i="4"/>
  <c r="D61" i="4"/>
  <c r="E61" i="4"/>
  <c r="A62" i="4"/>
  <c r="B62" i="4"/>
  <c r="C62" i="4"/>
  <c r="D62" i="4"/>
  <c r="E62" i="4"/>
  <c r="A63" i="4"/>
  <c r="B63" i="4"/>
  <c r="C63" i="4"/>
  <c r="D63" i="4"/>
  <c r="E63" i="4"/>
  <c r="A64" i="4"/>
  <c r="B64" i="4"/>
  <c r="C64" i="4"/>
  <c r="D64" i="4"/>
  <c r="E64" i="4"/>
  <c r="A65" i="4"/>
  <c r="B65" i="4"/>
  <c r="C65" i="4"/>
  <c r="D65" i="4"/>
  <c r="E65" i="4"/>
  <c r="A66" i="4"/>
  <c r="B66" i="4"/>
  <c r="C66" i="4"/>
  <c r="D66" i="4"/>
  <c r="E66" i="4"/>
  <c r="A67" i="4"/>
  <c r="B67" i="4"/>
  <c r="C67" i="4"/>
  <c r="D67" i="4"/>
  <c r="E67" i="4"/>
  <c r="A68" i="4"/>
  <c r="B68" i="4"/>
  <c r="C68" i="4"/>
  <c r="D68" i="4"/>
  <c r="E68" i="4"/>
  <c r="A69" i="4"/>
  <c r="B69" i="4"/>
  <c r="C69" i="4"/>
  <c r="D69" i="4"/>
  <c r="E69" i="4"/>
  <c r="A70" i="4"/>
  <c r="B70" i="4"/>
  <c r="C70" i="4"/>
  <c r="D70" i="4"/>
  <c r="E70" i="4"/>
  <c r="A71" i="4"/>
  <c r="B71" i="4"/>
  <c r="C71" i="4"/>
  <c r="D71" i="4"/>
  <c r="E71" i="4"/>
  <c r="A72" i="4"/>
  <c r="B72" i="4"/>
  <c r="C72" i="4"/>
  <c r="D72" i="4"/>
  <c r="E72" i="4"/>
  <c r="A73" i="4"/>
  <c r="B73" i="4"/>
  <c r="C73" i="4"/>
  <c r="D73" i="4"/>
  <c r="E73" i="4"/>
  <c r="A74" i="4"/>
  <c r="B74" i="4"/>
  <c r="C74" i="4"/>
  <c r="D74" i="4"/>
  <c r="E74" i="4"/>
  <c r="A75" i="4"/>
  <c r="B75" i="4"/>
  <c r="C75" i="4"/>
  <c r="D75" i="4"/>
  <c r="E75" i="4"/>
  <c r="A76" i="4"/>
  <c r="B76" i="4"/>
  <c r="C76" i="4"/>
  <c r="D76" i="4"/>
  <c r="E76" i="4"/>
  <c r="A77" i="4"/>
  <c r="B77" i="4"/>
  <c r="C77" i="4"/>
  <c r="D77" i="4"/>
  <c r="E77" i="4"/>
  <c r="A78" i="4"/>
  <c r="B78" i="4"/>
  <c r="C78" i="4"/>
  <c r="D78" i="4"/>
  <c r="E78" i="4"/>
  <c r="A79" i="4"/>
  <c r="B79" i="4"/>
  <c r="C79" i="4"/>
  <c r="D79" i="4"/>
  <c r="E79" i="4"/>
  <c r="A80" i="4"/>
  <c r="B80" i="4"/>
  <c r="C80" i="4"/>
  <c r="D80" i="4"/>
  <c r="E80" i="4"/>
  <c r="A81" i="4"/>
  <c r="B81" i="4"/>
  <c r="C81" i="4"/>
  <c r="D81" i="4"/>
  <c r="E81" i="4"/>
  <c r="A82" i="4"/>
  <c r="B82" i="4"/>
  <c r="C82" i="4"/>
  <c r="D82" i="4"/>
  <c r="E82" i="4"/>
  <c r="A83" i="4"/>
  <c r="B83" i="4"/>
  <c r="C83" i="4"/>
  <c r="D83" i="4"/>
  <c r="E83" i="4"/>
  <c r="A84" i="4"/>
  <c r="B84" i="4"/>
  <c r="C84" i="4"/>
  <c r="D84" i="4"/>
  <c r="E84" i="4"/>
  <c r="A85" i="4"/>
  <c r="B85" i="4"/>
  <c r="C85" i="4"/>
  <c r="D85" i="4"/>
  <c r="E85" i="4"/>
  <c r="A86" i="4"/>
  <c r="B86" i="4"/>
  <c r="C86" i="4"/>
  <c r="D86" i="4"/>
  <c r="E86" i="4"/>
  <c r="A87" i="4"/>
  <c r="B87" i="4"/>
  <c r="C87" i="4"/>
  <c r="D87" i="4"/>
  <c r="E87" i="4"/>
  <c r="A88" i="4"/>
  <c r="B88" i="4"/>
  <c r="C88" i="4"/>
  <c r="D88" i="4"/>
  <c r="E88" i="4"/>
  <c r="A89" i="4"/>
  <c r="B89" i="4"/>
  <c r="C89" i="4"/>
  <c r="D89" i="4"/>
  <c r="E89" i="4"/>
  <c r="A90" i="4"/>
  <c r="B90" i="4"/>
  <c r="C90" i="4"/>
  <c r="D90" i="4"/>
  <c r="E90" i="4"/>
  <c r="A91" i="4"/>
  <c r="B91" i="4"/>
  <c r="C91" i="4"/>
  <c r="D91" i="4"/>
  <c r="E91" i="4"/>
  <c r="A92" i="4"/>
  <c r="B92" i="4"/>
  <c r="C92" i="4"/>
  <c r="D92" i="4"/>
  <c r="E92" i="4"/>
  <c r="A93" i="4"/>
  <c r="B93" i="4"/>
  <c r="C93" i="4"/>
  <c r="D93" i="4"/>
  <c r="E93" i="4"/>
  <c r="A94" i="4"/>
  <c r="B94" i="4"/>
  <c r="C94" i="4"/>
  <c r="D94" i="4"/>
  <c r="E94" i="4"/>
  <c r="A95" i="4"/>
  <c r="B95" i="4"/>
  <c r="C95" i="4"/>
  <c r="D95" i="4"/>
  <c r="E95" i="4"/>
  <c r="A96" i="4"/>
  <c r="B96" i="4"/>
  <c r="C96" i="4"/>
  <c r="D96" i="4"/>
  <c r="E96" i="4"/>
  <c r="A97" i="4"/>
  <c r="B97" i="4"/>
  <c r="C97" i="4"/>
  <c r="D97" i="4"/>
  <c r="E97" i="4"/>
  <c r="A98" i="4"/>
  <c r="B98" i="4"/>
  <c r="C98" i="4"/>
  <c r="D98" i="4"/>
  <c r="E98" i="4"/>
  <c r="A99" i="4"/>
  <c r="B99" i="4"/>
  <c r="C99" i="4"/>
  <c r="D99" i="4"/>
  <c r="E99" i="4"/>
  <c r="A100" i="4"/>
  <c r="B100" i="4"/>
  <c r="C100" i="4"/>
  <c r="D100" i="4"/>
  <c r="E100" i="4"/>
  <c r="A101" i="4"/>
  <c r="B101" i="4"/>
  <c r="C101" i="4"/>
  <c r="D101" i="4"/>
  <c r="E101" i="4"/>
  <c r="A102" i="4"/>
  <c r="B102" i="4"/>
  <c r="C102" i="4"/>
  <c r="D102" i="4"/>
  <c r="E102" i="4"/>
  <c r="A103" i="4"/>
  <c r="B103" i="4"/>
  <c r="C103" i="4"/>
  <c r="D103" i="4"/>
  <c r="E103" i="4"/>
  <c r="A104" i="4"/>
  <c r="B104" i="4"/>
  <c r="C104" i="4"/>
  <c r="D104" i="4"/>
  <c r="E104" i="4"/>
  <c r="A105" i="4"/>
  <c r="B105" i="4"/>
  <c r="C105" i="4"/>
  <c r="D105" i="4"/>
  <c r="E105" i="4"/>
  <c r="A106" i="4"/>
  <c r="B106" i="4"/>
  <c r="C106" i="4"/>
  <c r="D106" i="4"/>
  <c r="E106" i="4"/>
  <c r="A107" i="4"/>
  <c r="B107" i="4"/>
  <c r="C107" i="4"/>
  <c r="D107" i="4"/>
  <c r="E107" i="4"/>
  <c r="A108" i="4"/>
  <c r="B108" i="4"/>
  <c r="C108" i="4"/>
  <c r="D108" i="4"/>
  <c r="E108" i="4"/>
  <c r="A109" i="4"/>
  <c r="B109" i="4"/>
  <c r="C109" i="4"/>
  <c r="D109" i="4"/>
  <c r="E109" i="4"/>
  <c r="A110" i="4"/>
  <c r="B110" i="4"/>
  <c r="C110" i="4"/>
  <c r="D110" i="4"/>
  <c r="E110" i="4"/>
  <c r="A111" i="4"/>
  <c r="B111" i="4"/>
  <c r="C111" i="4"/>
  <c r="D111" i="4"/>
  <c r="E111" i="4"/>
  <c r="A112" i="4"/>
  <c r="B112" i="4"/>
  <c r="C112" i="4"/>
  <c r="D112" i="4"/>
  <c r="E112" i="4"/>
  <c r="A113" i="4"/>
  <c r="B113" i="4"/>
  <c r="C113" i="4"/>
  <c r="D113" i="4"/>
  <c r="E113" i="4"/>
  <c r="A114" i="4"/>
  <c r="B114" i="4"/>
  <c r="C114" i="4"/>
  <c r="D114" i="4"/>
  <c r="E114" i="4"/>
  <c r="A115" i="4"/>
  <c r="B115" i="4"/>
  <c r="C115" i="4"/>
  <c r="D115" i="4"/>
  <c r="E115" i="4"/>
  <c r="A116" i="4"/>
  <c r="B116" i="4"/>
  <c r="C116" i="4"/>
  <c r="D116" i="4"/>
  <c r="E116" i="4"/>
  <c r="A117" i="4"/>
  <c r="B117" i="4"/>
  <c r="C117" i="4"/>
  <c r="D117" i="4"/>
  <c r="E117" i="4"/>
  <c r="A118" i="4"/>
  <c r="B118" i="4"/>
  <c r="C118" i="4"/>
  <c r="D118" i="4"/>
  <c r="E118" i="4"/>
  <c r="A119" i="4"/>
  <c r="B119" i="4"/>
  <c r="C119" i="4"/>
  <c r="D119" i="4"/>
  <c r="E119" i="4"/>
  <c r="A120" i="4"/>
  <c r="B120" i="4"/>
  <c r="C120" i="4"/>
  <c r="D120" i="4"/>
  <c r="E120" i="4"/>
  <c r="A121" i="4"/>
  <c r="B121" i="4"/>
  <c r="C121" i="4"/>
  <c r="D121" i="4"/>
  <c r="E121" i="4"/>
  <c r="A122" i="4"/>
  <c r="B122" i="4"/>
  <c r="C122" i="4"/>
  <c r="D122" i="4"/>
  <c r="E122" i="4"/>
  <c r="A123" i="4"/>
  <c r="B123" i="4"/>
  <c r="C123" i="4"/>
  <c r="D123" i="4"/>
  <c r="E123" i="4"/>
  <c r="A124" i="4"/>
  <c r="B124" i="4"/>
  <c r="C124" i="4"/>
  <c r="D124" i="4"/>
  <c r="E124" i="4"/>
  <c r="A125" i="4"/>
  <c r="B125" i="4"/>
  <c r="C125" i="4"/>
  <c r="D125" i="4"/>
  <c r="E125" i="4"/>
  <c r="A126" i="4"/>
  <c r="B126" i="4"/>
  <c r="C126" i="4"/>
  <c r="D126" i="4"/>
  <c r="E126" i="4"/>
  <c r="A127" i="4"/>
  <c r="B127" i="4"/>
  <c r="C127" i="4"/>
  <c r="D127" i="4"/>
  <c r="E127" i="4"/>
  <c r="A128" i="4"/>
  <c r="B128" i="4"/>
  <c r="C128" i="4"/>
  <c r="D128" i="4"/>
  <c r="E128" i="4"/>
  <c r="A129" i="4"/>
  <c r="B129" i="4"/>
  <c r="C129" i="4"/>
  <c r="D129" i="4"/>
  <c r="E129" i="4"/>
  <c r="A130" i="4"/>
  <c r="B130" i="4"/>
  <c r="C130" i="4"/>
  <c r="D130" i="4"/>
  <c r="E130" i="4"/>
  <c r="A131" i="4"/>
  <c r="B131" i="4"/>
  <c r="C131" i="4"/>
  <c r="D131" i="4"/>
  <c r="E131" i="4"/>
  <c r="A132" i="4"/>
  <c r="B132" i="4"/>
  <c r="C132" i="4"/>
  <c r="D132" i="4"/>
  <c r="E132" i="4"/>
  <c r="A133" i="4"/>
  <c r="B133" i="4"/>
  <c r="C133" i="4"/>
  <c r="D133" i="4"/>
  <c r="E133" i="4"/>
  <c r="A134" i="4"/>
  <c r="B134" i="4"/>
  <c r="C134" i="4"/>
  <c r="D134" i="4"/>
  <c r="E134" i="4"/>
  <c r="A135" i="4"/>
  <c r="B135" i="4"/>
  <c r="C135" i="4"/>
  <c r="D135" i="4"/>
  <c r="E135" i="4"/>
  <c r="A136" i="4"/>
  <c r="B136" i="4"/>
  <c r="C136" i="4"/>
  <c r="D136" i="4"/>
  <c r="E136" i="4"/>
  <c r="A137" i="4"/>
  <c r="B137" i="4"/>
  <c r="C137" i="4"/>
  <c r="D137" i="4"/>
  <c r="E137" i="4"/>
  <c r="A138" i="4"/>
  <c r="B138" i="4"/>
  <c r="C138" i="4"/>
  <c r="D138" i="4"/>
  <c r="E138" i="4"/>
  <c r="A139" i="4"/>
  <c r="B139" i="4"/>
  <c r="C139" i="4"/>
  <c r="D139" i="4"/>
  <c r="E139" i="4"/>
  <c r="A140" i="4"/>
  <c r="B140" i="4"/>
  <c r="C140" i="4"/>
  <c r="D140" i="4"/>
  <c r="E140" i="4"/>
  <c r="A141" i="4"/>
  <c r="B141" i="4"/>
  <c r="C141" i="4"/>
  <c r="D141" i="4"/>
  <c r="E141" i="4"/>
  <c r="A142" i="4"/>
  <c r="B142" i="4"/>
  <c r="C142" i="4"/>
  <c r="D142" i="4"/>
  <c r="E142" i="4"/>
  <c r="A143" i="4"/>
  <c r="B143" i="4"/>
  <c r="C143" i="4"/>
  <c r="D143" i="4"/>
  <c r="E143" i="4"/>
  <c r="A144" i="4"/>
  <c r="B144" i="4"/>
  <c r="C144" i="4"/>
  <c r="D144" i="4"/>
  <c r="E144" i="4"/>
  <c r="A145" i="4"/>
  <c r="B145" i="4"/>
  <c r="C145" i="4"/>
  <c r="D145" i="4"/>
  <c r="E145" i="4"/>
  <c r="A146" i="4"/>
  <c r="B146" i="4"/>
  <c r="C146" i="4"/>
  <c r="D146" i="4"/>
  <c r="E146" i="4"/>
  <c r="A147" i="4"/>
  <c r="B147" i="4"/>
  <c r="C147" i="4"/>
  <c r="D147" i="4"/>
  <c r="E147" i="4"/>
  <c r="A148" i="4"/>
  <c r="B148" i="4"/>
  <c r="C148" i="4"/>
  <c r="D148" i="4"/>
  <c r="E148" i="4"/>
  <c r="A149" i="4"/>
  <c r="B149" i="4"/>
  <c r="C149" i="4"/>
  <c r="D149" i="4"/>
  <c r="E149" i="4"/>
  <c r="A150" i="4"/>
  <c r="B150" i="4"/>
  <c r="C150" i="4"/>
  <c r="D150" i="4"/>
  <c r="E150" i="4"/>
  <c r="A151" i="4"/>
  <c r="B151" i="4"/>
  <c r="C151" i="4"/>
  <c r="D151" i="4"/>
  <c r="E151" i="4"/>
  <c r="A152" i="4"/>
  <c r="B152" i="4"/>
  <c r="C152" i="4"/>
  <c r="D152" i="4"/>
  <c r="E152" i="4"/>
  <c r="A153" i="4"/>
  <c r="B153" i="4"/>
  <c r="C153" i="4"/>
  <c r="D153" i="4"/>
  <c r="E153" i="4"/>
  <c r="A154" i="4"/>
  <c r="B154" i="4"/>
  <c r="C154" i="4"/>
  <c r="D154" i="4"/>
  <c r="E154" i="4"/>
  <c r="A155" i="4"/>
  <c r="B155" i="4"/>
  <c r="C155" i="4"/>
  <c r="D155" i="4"/>
  <c r="E155" i="4"/>
  <c r="A156" i="4"/>
  <c r="B156" i="4"/>
  <c r="C156" i="4"/>
  <c r="D156" i="4"/>
  <c r="E156" i="4"/>
  <c r="A157" i="4"/>
  <c r="B157" i="4"/>
  <c r="C157" i="4"/>
  <c r="D157" i="4"/>
  <c r="E157" i="4"/>
  <c r="A158" i="4"/>
  <c r="B158" i="4"/>
  <c r="C158" i="4"/>
  <c r="C159" i="4" s="1"/>
  <c r="D158" i="4"/>
  <c r="E158" i="4"/>
  <c r="A159" i="4"/>
  <c r="B159" i="4"/>
  <c r="D159" i="4"/>
  <c r="A160" i="4"/>
  <c r="B160" i="4"/>
  <c r="C160" i="4"/>
  <c r="D160" i="4"/>
  <c r="E160" i="4"/>
  <c r="A161" i="4"/>
  <c r="B161" i="4"/>
  <c r="C161" i="4"/>
  <c r="D161" i="4"/>
  <c r="E161" i="4"/>
  <c r="A162" i="4"/>
  <c r="B162" i="4"/>
  <c r="C162" i="4"/>
  <c r="D162" i="4"/>
  <c r="E162" i="4"/>
  <c r="A163" i="4"/>
  <c r="B163" i="4"/>
  <c r="C163" i="4"/>
  <c r="D163" i="4"/>
  <c r="E163" i="4"/>
  <c r="A164" i="4"/>
  <c r="B164" i="4"/>
  <c r="C164" i="4"/>
  <c r="D164" i="4"/>
  <c r="E164" i="4"/>
  <c r="A165" i="4"/>
  <c r="B165" i="4"/>
  <c r="C165" i="4"/>
  <c r="D165" i="4"/>
  <c r="E165" i="4"/>
  <c r="A166" i="4"/>
  <c r="B166" i="4"/>
  <c r="C166" i="4"/>
  <c r="D166" i="4"/>
  <c r="E166" i="4"/>
  <c r="A167" i="4"/>
  <c r="B167" i="4"/>
  <c r="C167" i="4"/>
  <c r="D167" i="4"/>
  <c r="E167" i="4"/>
  <c r="A168" i="4"/>
  <c r="B168" i="4"/>
  <c r="C168" i="4"/>
  <c r="D168" i="4"/>
  <c r="E168" i="4"/>
  <c r="A169" i="4"/>
  <c r="B169" i="4"/>
  <c r="C169" i="4"/>
  <c r="D169" i="4"/>
  <c r="E169" i="4"/>
  <c r="A170" i="4"/>
  <c r="B170" i="4"/>
  <c r="C170" i="4"/>
  <c r="D170" i="4"/>
  <c r="E170" i="4"/>
  <c r="A171" i="4"/>
  <c r="B171" i="4"/>
  <c r="C171" i="4"/>
  <c r="D171" i="4"/>
  <c r="E171" i="4"/>
  <c r="A172" i="4"/>
  <c r="B172" i="4"/>
  <c r="C172" i="4"/>
  <c r="D172" i="4"/>
  <c r="E172" i="4"/>
  <c r="A173" i="4"/>
  <c r="B173" i="4"/>
  <c r="C173" i="4"/>
  <c r="D173" i="4"/>
  <c r="E173" i="4"/>
  <c r="A174" i="4"/>
  <c r="B174" i="4"/>
  <c r="C174" i="4"/>
  <c r="D174" i="4"/>
  <c r="E174" i="4"/>
  <c r="A175" i="4"/>
  <c r="B175" i="4"/>
  <c r="C175" i="4"/>
  <c r="D175" i="4"/>
  <c r="E175" i="4"/>
  <c r="A176" i="4"/>
  <c r="B176" i="4"/>
  <c r="C176" i="4"/>
  <c r="D176" i="4"/>
  <c r="E176" i="4"/>
  <c r="A177" i="4"/>
  <c r="B177" i="4"/>
  <c r="C177" i="4"/>
  <c r="D177" i="4"/>
  <c r="E177" i="4"/>
  <c r="A178" i="4"/>
  <c r="B178" i="4"/>
  <c r="C178" i="4"/>
  <c r="D178" i="4"/>
  <c r="E178" i="4"/>
  <c r="A179" i="4"/>
  <c r="B179" i="4"/>
  <c r="C179" i="4"/>
  <c r="D179" i="4"/>
  <c r="E179" i="4"/>
  <c r="A180" i="4"/>
  <c r="B180" i="4"/>
  <c r="C180" i="4"/>
  <c r="D180" i="4"/>
  <c r="E180" i="4"/>
  <c r="A181" i="4"/>
  <c r="B181" i="4"/>
  <c r="C181" i="4"/>
  <c r="D181" i="4"/>
  <c r="E181" i="4"/>
  <c r="A182" i="4"/>
  <c r="B182" i="4"/>
  <c r="C182" i="4"/>
  <c r="D182" i="4"/>
  <c r="E182" i="4"/>
  <c r="A183" i="4"/>
  <c r="B183" i="4"/>
  <c r="C183" i="4"/>
  <c r="D183" i="4"/>
  <c r="E183" i="4"/>
  <c r="A184" i="4"/>
  <c r="B184" i="4"/>
  <c r="C184" i="4"/>
  <c r="D184" i="4"/>
  <c r="E184" i="4"/>
  <c r="A185" i="4"/>
  <c r="B185" i="4"/>
  <c r="C185" i="4"/>
  <c r="D185" i="4"/>
  <c r="E185" i="4"/>
  <c r="A186" i="4"/>
  <c r="B186" i="4"/>
  <c r="C186" i="4"/>
  <c r="D186" i="4"/>
  <c r="E186" i="4"/>
  <c r="A187" i="4"/>
  <c r="B187" i="4"/>
  <c r="C187" i="4"/>
  <c r="C188" i="4" s="1"/>
  <c r="D187" i="4"/>
  <c r="E187" i="4"/>
  <c r="A188" i="4"/>
  <c r="B188" i="4"/>
  <c r="D188" i="4"/>
  <c r="A189" i="4"/>
  <c r="B189" i="4"/>
  <c r="C189" i="4"/>
  <c r="D189" i="4"/>
  <c r="E189" i="4"/>
  <c r="A190" i="4"/>
  <c r="B190" i="4"/>
  <c r="C190" i="4"/>
  <c r="D190" i="4"/>
  <c r="E190" i="4"/>
  <c r="A191" i="4"/>
  <c r="B191" i="4"/>
  <c r="C191" i="4"/>
  <c r="D191" i="4"/>
  <c r="E191" i="4"/>
  <c r="A192" i="4"/>
  <c r="B192" i="4"/>
  <c r="C192" i="4"/>
  <c r="C193" i="4" s="1"/>
  <c r="C194" i="4" s="1"/>
  <c r="C195" i="4" s="1"/>
  <c r="D192" i="4"/>
  <c r="E192" i="4"/>
  <c r="A193" i="4"/>
  <c r="B193" i="4"/>
  <c r="D193" i="4"/>
  <c r="A194" i="4"/>
  <c r="B194" i="4"/>
  <c r="D194" i="4"/>
  <c r="A195" i="4"/>
  <c r="B195" i="4"/>
  <c r="D195" i="4"/>
  <c r="A196" i="4"/>
  <c r="B196" i="4"/>
  <c r="C196" i="4"/>
  <c r="D196" i="4"/>
  <c r="E196" i="4"/>
  <c r="A197" i="4"/>
  <c r="B197" i="4"/>
  <c r="C197" i="4"/>
  <c r="D197" i="4"/>
  <c r="E197" i="4"/>
  <c r="A198" i="4"/>
  <c r="B198" i="4"/>
  <c r="C198" i="4"/>
  <c r="D198" i="4"/>
  <c r="E198" i="4"/>
  <c r="A199" i="4"/>
  <c r="B199" i="4"/>
  <c r="C199" i="4"/>
  <c r="D199" i="4"/>
  <c r="E199" i="4"/>
  <c r="A200" i="4"/>
  <c r="B200" i="4"/>
  <c r="C200" i="4"/>
  <c r="D200" i="4"/>
  <c r="E200" i="4"/>
  <c r="A201" i="4"/>
  <c r="B201" i="4"/>
  <c r="C201" i="4"/>
  <c r="D201" i="4"/>
  <c r="E201" i="4"/>
  <c r="A202" i="4"/>
  <c r="B202" i="4"/>
  <c r="C202" i="4"/>
  <c r="D202" i="4"/>
  <c r="E202" i="4"/>
  <c r="A203" i="4"/>
  <c r="B203" i="4"/>
  <c r="C203" i="4"/>
  <c r="D203" i="4"/>
  <c r="E203" i="4"/>
  <c r="A204" i="4"/>
  <c r="B204" i="4"/>
  <c r="C204" i="4"/>
  <c r="D204" i="4"/>
  <c r="E204" i="4"/>
  <c r="A205" i="4"/>
  <c r="B205" i="4"/>
  <c r="C205" i="4"/>
  <c r="D205" i="4"/>
  <c r="E205" i="4"/>
  <c r="A206" i="4"/>
  <c r="B206" i="4"/>
  <c r="C206" i="4"/>
  <c r="D206" i="4"/>
  <c r="E206" i="4"/>
  <c r="A207" i="4"/>
  <c r="B207" i="4"/>
  <c r="C207" i="4"/>
  <c r="D207" i="4"/>
  <c r="E207" i="4"/>
  <c r="A208" i="4"/>
  <c r="B208" i="4"/>
  <c r="C208" i="4"/>
  <c r="D208" i="4"/>
  <c r="E208" i="4"/>
  <c r="A209" i="4"/>
  <c r="B209" i="4"/>
  <c r="C209" i="4"/>
  <c r="C210" i="4" s="1"/>
  <c r="C211" i="4" s="1"/>
  <c r="C212" i="4" s="1"/>
  <c r="D209" i="4"/>
  <c r="E209" i="4"/>
  <c r="H209" i="4" s="1"/>
  <c r="A210" i="4"/>
  <c r="B210" i="4"/>
  <c r="D210" i="4"/>
  <c r="A211" i="4"/>
  <c r="B211" i="4"/>
  <c r="D211" i="4"/>
  <c r="A212" i="4"/>
  <c r="B212" i="4"/>
  <c r="D212" i="4"/>
  <c r="A213" i="4"/>
  <c r="B213" i="4"/>
  <c r="C213" i="4"/>
  <c r="D213" i="4"/>
  <c r="E213" i="4"/>
  <c r="A214" i="4"/>
  <c r="B214" i="4"/>
  <c r="C214" i="4"/>
  <c r="C215" i="4" s="1"/>
  <c r="D214" i="4"/>
  <c r="E214" i="4"/>
  <c r="A215" i="4"/>
  <c r="B215" i="4"/>
  <c r="D215" i="4"/>
  <c r="A216" i="4"/>
  <c r="B216" i="4"/>
  <c r="C216" i="4"/>
  <c r="D216" i="4"/>
  <c r="A217" i="4"/>
  <c r="B217" i="4"/>
  <c r="C217" i="4"/>
  <c r="C218" i="4" s="1"/>
  <c r="C219" i="4" s="1"/>
  <c r="D217" i="4"/>
  <c r="E217" i="4"/>
  <c r="H217" i="4" s="1"/>
  <c r="A218" i="4"/>
  <c r="B218" i="4"/>
  <c r="D218" i="4"/>
  <c r="A219" i="4"/>
  <c r="B219" i="4"/>
  <c r="D219" i="4"/>
  <c r="A220" i="4"/>
  <c r="B220" i="4"/>
  <c r="C220" i="4"/>
  <c r="D220" i="4"/>
  <c r="E220" i="4"/>
  <c r="A221" i="4"/>
  <c r="B221" i="4"/>
  <c r="C221" i="4"/>
  <c r="C222" i="4" s="1"/>
  <c r="D221" i="4"/>
  <c r="E221" i="4"/>
  <c r="H221" i="4" s="1"/>
  <c r="A222" i="4"/>
  <c r="B222" i="4"/>
  <c r="D222" i="4"/>
  <c r="A223" i="4"/>
  <c r="B223" i="4"/>
  <c r="C223" i="4"/>
  <c r="C224" i="4" s="1"/>
  <c r="C225" i="4" s="1"/>
  <c r="C226" i="4" s="1"/>
  <c r="C227" i="4" s="1"/>
  <c r="C228" i="4" s="1"/>
  <c r="C229" i="4" s="1"/>
  <c r="C230" i="4" s="1"/>
  <c r="D223" i="4"/>
  <c r="A224" i="4"/>
  <c r="B224" i="4"/>
  <c r="D224" i="4"/>
  <c r="A225" i="4"/>
  <c r="B225" i="4"/>
  <c r="D225" i="4"/>
  <c r="A226" i="4"/>
  <c r="B226" i="4"/>
  <c r="D226" i="4"/>
  <c r="A227" i="4"/>
  <c r="B227" i="4"/>
  <c r="D227" i="4"/>
  <c r="A228" i="4"/>
  <c r="B228" i="4"/>
  <c r="D228" i="4"/>
  <c r="A229" i="4"/>
  <c r="B229" i="4"/>
  <c r="D229" i="4"/>
  <c r="A230" i="4"/>
  <c r="B230" i="4"/>
  <c r="D230" i="4"/>
  <c r="A231" i="4"/>
  <c r="B231" i="4"/>
  <c r="C231" i="4"/>
  <c r="D231" i="4"/>
  <c r="E231" i="4"/>
  <c r="A232" i="4"/>
  <c r="B232" i="4"/>
  <c r="C232" i="4"/>
  <c r="C233" i="4" s="1"/>
  <c r="C234" i="4" s="1"/>
  <c r="D232" i="4"/>
  <c r="E232" i="4"/>
  <c r="A233" i="4"/>
  <c r="B233" i="4"/>
  <c r="D233" i="4"/>
  <c r="A234" i="4"/>
  <c r="B234" i="4"/>
  <c r="D234" i="4"/>
  <c r="A235" i="4"/>
  <c r="B235" i="4"/>
  <c r="C235" i="4"/>
  <c r="D235" i="4"/>
  <c r="E235" i="4"/>
  <c r="A236" i="4"/>
  <c r="B236" i="4"/>
  <c r="C236" i="4"/>
  <c r="D236" i="4"/>
  <c r="E236" i="4"/>
  <c r="A237" i="4"/>
  <c r="B237" i="4"/>
  <c r="C237" i="4"/>
  <c r="D237" i="4"/>
  <c r="E237" i="4"/>
  <c r="A238" i="4"/>
  <c r="B238" i="4"/>
  <c r="C238" i="4"/>
  <c r="D238" i="4"/>
  <c r="E238" i="4"/>
  <c r="A239" i="4"/>
  <c r="B239" i="4"/>
  <c r="C239" i="4"/>
  <c r="D239" i="4"/>
  <c r="E239" i="4"/>
  <c r="A240" i="4"/>
  <c r="B240" i="4"/>
  <c r="C240" i="4"/>
  <c r="D240" i="4"/>
  <c r="E240" i="4"/>
  <c r="A241" i="4"/>
  <c r="B241" i="4"/>
  <c r="C241" i="4"/>
  <c r="D241" i="4"/>
  <c r="E241" i="4"/>
  <c r="A242" i="4"/>
  <c r="B242" i="4"/>
  <c r="C242" i="4"/>
  <c r="D242" i="4"/>
  <c r="E242" i="4"/>
  <c r="A243" i="4"/>
  <c r="B243" i="4"/>
  <c r="C243" i="4"/>
  <c r="D243" i="4"/>
  <c r="E243" i="4"/>
  <c r="A244" i="4"/>
  <c r="B244" i="4"/>
  <c r="C244" i="4"/>
  <c r="D244" i="4"/>
  <c r="E244" i="4"/>
  <c r="A245" i="4"/>
  <c r="B245" i="4"/>
  <c r="C245" i="4"/>
  <c r="D245" i="4"/>
  <c r="E245" i="4"/>
  <c r="A246" i="4"/>
  <c r="B246" i="4"/>
  <c r="C246" i="4"/>
  <c r="C247" i="4" s="1"/>
  <c r="C248" i="4" s="1"/>
  <c r="D246" i="4"/>
  <c r="E246" i="4"/>
  <c r="A247" i="4"/>
  <c r="B247" i="4"/>
  <c r="D247" i="4"/>
  <c r="A248" i="4"/>
  <c r="B248" i="4"/>
  <c r="D248" i="4"/>
  <c r="A249" i="4"/>
  <c r="B249" i="4"/>
  <c r="C249" i="4"/>
  <c r="D249" i="4"/>
  <c r="E249" i="4"/>
  <c r="A250" i="4"/>
  <c r="B250" i="4"/>
  <c r="C250" i="4"/>
  <c r="D250" i="4"/>
  <c r="E250" i="4"/>
  <c r="A251" i="4"/>
  <c r="B251" i="4"/>
  <c r="C251" i="4"/>
  <c r="D251" i="4"/>
  <c r="E251" i="4"/>
  <c r="A252" i="4"/>
  <c r="B252" i="4"/>
  <c r="C252" i="4"/>
  <c r="D252" i="4"/>
  <c r="E252" i="4"/>
  <c r="A253" i="4"/>
  <c r="B253" i="4"/>
  <c r="C253" i="4"/>
  <c r="D253" i="4"/>
  <c r="E253" i="4"/>
  <c r="A254" i="4"/>
  <c r="B254" i="4"/>
  <c r="C254" i="4"/>
  <c r="D254" i="4"/>
  <c r="E254" i="4"/>
  <c r="A255" i="4"/>
  <c r="B255" i="4"/>
  <c r="C255" i="4"/>
  <c r="D255" i="4"/>
  <c r="E255" i="4"/>
  <c r="A256" i="4"/>
  <c r="B256" i="4"/>
  <c r="C256" i="4"/>
  <c r="D256" i="4"/>
  <c r="E256" i="4"/>
  <c r="A257" i="4"/>
  <c r="B257" i="4"/>
  <c r="C257" i="4"/>
  <c r="D257" i="4"/>
  <c r="E257" i="4"/>
  <c r="A258" i="4"/>
  <c r="B258" i="4"/>
  <c r="C258" i="4"/>
  <c r="D258" i="4"/>
  <c r="E258" i="4"/>
  <c r="A259" i="4"/>
  <c r="B259" i="4"/>
  <c r="C259" i="4"/>
  <c r="D259" i="4"/>
  <c r="E259" i="4"/>
  <c r="A260" i="4"/>
  <c r="B260" i="4"/>
  <c r="C260" i="4"/>
  <c r="D260" i="4"/>
  <c r="E260" i="4"/>
  <c r="A261" i="4"/>
  <c r="B261" i="4"/>
  <c r="C261" i="4"/>
  <c r="D261" i="4"/>
  <c r="E261" i="4"/>
  <c r="A262" i="4"/>
  <c r="B262" i="4"/>
  <c r="C262" i="4"/>
  <c r="D262" i="4"/>
  <c r="E262" i="4"/>
  <c r="A263" i="4"/>
  <c r="B263" i="4"/>
  <c r="C263" i="4"/>
  <c r="C264" i="4" s="1"/>
  <c r="C265" i="4" s="1"/>
  <c r="C266" i="4" s="1"/>
  <c r="D263" i="4"/>
  <c r="E263" i="4"/>
  <c r="A264" i="4"/>
  <c r="B264" i="4"/>
  <c r="D264" i="4"/>
  <c r="A265" i="4"/>
  <c r="B265" i="4"/>
  <c r="D265" i="4"/>
  <c r="A266" i="4"/>
  <c r="B266" i="4"/>
  <c r="D266" i="4"/>
  <c r="A267" i="4"/>
  <c r="B267" i="4"/>
  <c r="C267" i="4"/>
  <c r="D267" i="4"/>
  <c r="E267" i="4"/>
  <c r="A268" i="4"/>
  <c r="B268" i="4"/>
  <c r="C268" i="4"/>
  <c r="D268" i="4"/>
  <c r="E268" i="4"/>
  <c r="A269" i="4"/>
  <c r="B269" i="4"/>
  <c r="C269" i="4"/>
  <c r="D269" i="4"/>
  <c r="E269" i="4"/>
  <c r="A270" i="4"/>
  <c r="B270" i="4"/>
  <c r="C270" i="4"/>
  <c r="D270" i="4"/>
  <c r="E270" i="4"/>
  <c r="A271" i="4"/>
  <c r="B271" i="4"/>
  <c r="C271" i="4"/>
  <c r="D271" i="4"/>
  <c r="E271" i="4"/>
  <c r="A272" i="4"/>
  <c r="B272" i="4"/>
  <c r="C272" i="4"/>
  <c r="C273" i="4" s="1"/>
  <c r="C274" i="4" s="1"/>
  <c r="C275" i="4" s="1"/>
  <c r="C276" i="4" s="1"/>
  <c r="D272" i="4"/>
  <c r="E272" i="4"/>
  <c r="A273" i="4"/>
  <c r="B273" i="4"/>
  <c r="D273" i="4"/>
  <c r="A274" i="4"/>
  <c r="B274" i="4"/>
  <c r="D274" i="4"/>
  <c r="A275" i="4"/>
  <c r="B275" i="4"/>
  <c r="D275" i="4"/>
  <c r="A276" i="4"/>
  <c r="B276" i="4"/>
  <c r="D276" i="4"/>
  <c r="A277" i="4"/>
  <c r="B277" i="4"/>
  <c r="C277" i="4"/>
  <c r="D277" i="4"/>
  <c r="E277" i="4"/>
  <c r="A278" i="4"/>
  <c r="B278" i="4"/>
  <c r="C278" i="4"/>
  <c r="C279" i="4" s="1"/>
  <c r="C280" i="4" s="1"/>
  <c r="D278" i="4"/>
  <c r="E278" i="4"/>
  <c r="A279" i="4"/>
  <c r="B279" i="4"/>
  <c r="D279" i="4"/>
  <c r="A280" i="4"/>
  <c r="B280" i="4"/>
  <c r="D280" i="4"/>
  <c r="A281" i="4"/>
  <c r="B281" i="4"/>
  <c r="C281" i="4"/>
  <c r="D281" i="4"/>
  <c r="E281" i="4"/>
  <c r="A282" i="4"/>
  <c r="B282" i="4"/>
  <c r="C282" i="4"/>
  <c r="D282" i="4"/>
  <c r="E282" i="4"/>
  <c r="A283" i="4"/>
  <c r="B283" i="4"/>
  <c r="C283" i="4"/>
  <c r="D283" i="4"/>
  <c r="E283" i="4"/>
  <c r="A284" i="4"/>
  <c r="B284" i="4"/>
  <c r="C284" i="4"/>
  <c r="D284" i="4"/>
  <c r="E284" i="4"/>
  <c r="A285" i="4"/>
  <c r="B285" i="4"/>
  <c r="C285" i="4"/>
  <c r="D285" i="4"/>
  <c r="E285" i="4"/>
  <c r="A286" i="4"/>
  <c r="B286" i="4"/>
  <c r="C286" i="4"/>
  <c r="D286" i="4"/>
  <c r="E286" i="4"/>
  <c r="A287" i="4"/>
  <c r="B287" i="4"/>
  <c r="C287" i="4"/>
  <c r="D287" i="4"/>
  <c r="E287" i="4"/>
  <c r="A288" i="4"/>
  <c r="B288" i="4"/>
  <c r="C288" i="4"/>
  <c r="C289" i="4" s="1"/>
  <c r="C290" i="4" s="1"/>
  <c r="D288" i="4"/>
  <c r="E288" i="4"/>
  <c r="A289" i="4"/>
  <c r="B289" i="4"/>
  <c r="D289" i="4"/>
  <c r="A290" i="4"/>
  <c r="B290" i="4"/>
  <c r="D290" i="4"/>
  <c r="A291" i="4"/>
  <c r="B291" i="4"/>
  <c r="C291" i="4"/>
  <c r="D291" i="4"/>
  <c r="E291" i="4"/>
  <c r="A292" i="4"/>
  <c r="B292" i="4"/>
  <c r="C292" i="4"/>
  <c r="C293" i="4" s="1"/>
  <c r="C294" i="4" s="1"/>
  <c r="C295" i="4" s="1"/>
  <c r="C296" i="4" s="1"/>
  <c r="D292" i="4"/>
  <c r="E292" i="4"/>
  <c r="A293" i="4"/>
  <c r="B293" i="4"/>
  <c r="D293" i="4"/>
  <c r="A294" i="4"/>
  <c r="B294" i="4"/>
  <c r="D294" i="4"/>
  <c r="A295" i="4"/>
  <c r="B295" i="4"/>
  <c r="D295" i="4"/>
  <c r="A296" i="4"/>
  <c r="B296" i="4"/>
  <c r="D296" i="4"/>
  <c r="A297" i="4"/>
  <c r="B297" i="4"/>
  <c r="C297" i="4"/>
  <c r="D297" i="4"/>
  <c r="E297" i="4"/>
  <c r="A298" i="4"/>
  <c r="B298" i="4"/>
  <c r="C298" i="4"/>
  <c r="D298" i="4"/>
  <c r="E298" i="4"/>
  <c r="A299" i="4"/>
  <c r="B299" i="4"/>
  <c r="C299" i="4"/>
  <c r="D299" i="4"/>
  <c r="E299" i="4"/>
  <c r="A300" i="4"/>
  <c r="B300" i="4"/>
  <c r="C300" i="4"/>
  <c r="D300" i="4"/>
  <c r="E300" i="4"/>
  <c r="A301" i="4"/>
  <c r="B301" i="4"/>
  <c r="C301" i="4"/>
  <c r="D301" i="4"/>
  <c r="E301" i="4"/>
  <c r="A302" i="4"/>
  <c r="B302" i="4"/>
  <c r="C302" i="4"/>
  <c r="D302" i="4"/>
  <c r="E302" i="4"/>
  <c r="A303" i="4"/>
  <c r="B303" i="4"/>
  <c r="C303" i="4"/>
  <c r="D303" i="4"/>
  <c r="E303" i="4"/>
  <c r="A304" i="4"/>
  <c r="B304" i="4"/>
  <c r="C304" i="4"/>
  <c r="D304" i="4"/>
  <c r="E304" i="4"/>
  <c r="A305" i="4"/>
  <c r="B305" i="4"/>
  <c r="C305" i="4"/>
  <c r="D305" i="4"/>
  <c r="E305" i="4"/>
  <c r="A306" i="4"/>
  <c r="B306" i="4"/>
  <c r="C306" i="4"/>
  <c r="D306" i="4"/>
  <c r="E306" i="4"/>
  <c r="A307" i="4"/>
  <c r="B307" i="4"/>
  <c r="C307" i="4"/>
  <c r="D307" i="4"/>
  <c r="E307" i="4"/>
  <c r="A308" i="4"/>
  <c r="B308" i="4"/>
  <c r="C308" i="4"/>
  <c r="D308" i="4"/>
  <c r="E308" i="4"/>
  <c r="A309" i="4"/>
  <c r="B309" i="4"/>
  <c r="C309" i="4"/>
  <c r="D309" i="4"/>
  <c r="E309" i="4"/>
  <c r="A310" i="4"/>
  <c r="B310" i="4"/>
  <c r="C310" i="4"/>
  <c r="D310" i="4"/>
  <c r="E310" i="4"/>
  <c r="A311" i="4"/>
  <c r="B311" i="4"/>
  <c r="C311" i="4"/>
  <c r="D311" i="4"/>
  <c r="E311" i="4"/>
  <c r="A312" i="4"/>
  <c r="B312" i="4"/>
  <c r="C312" i="4"/>
  <c r="D312" i="4"/>
  <c r="E312" i="4"/>
  <c r="A313" i="4"/>
  <c r="B313" i="4"/>
  <c r="C313" i="4"/>
  <c r="D313" i="4"/>
  <c r="E313" i="4"/>
  <c r="A314" i="4"/>
  <c r="B314" i="4"/>
  <c r="C314" i="4"/>
  <c r="D314" i="4"/>
  <c r="E314" i="4"/>
  <c r="A315" i="4"/>
  <c r="B315" i="4"/>
  <c r="C315" i="4"/>
  <c r="D315" i="4"/>
  <c r="E315" i="4"/>
  <c r="A316" i="4"/>
  <c r="B316" i="4"/>
  <c r="C316" i="4"/>
  <c r="D316" i="4"/>
  <c r="E316" i="4"/>
  <c r="A317" i="4"/>
  <c r="B317" i="4"/>
  <c r="C317" i="4"/>
  <c r="D317" i="4"/>
  <c r="E317" i="4"/>
  <c r="A318" i="4"/>
  <c r="B318" i="4"/>
  <c r="C318" i="4"/>
  <c r="D318" i="4"/>
  <c r="E318" i="4"/>
  <c r="A319" i="4"/>
  <c r="B319" i="4"/>
  <c r="C319" i="4"/>
  <c r="D319" i="4"/>
  <c r="E319" i="4"/>
  <c r="A320" i="4"/>
  <c r="B320" i="4"/>
  <c r="C320" i="4"/>
  <c r="D320" i="4"/>
  <c r="E320" i="4"/>
  <c r="A321" i="4"/>
  <c r="B321" i="4"/>
  <c r="C321" i="4"/>
  <c r="D321" i="4"/>
  <c r="E321" i="4"/>
  <c r="A322" i="4"/>
  <c r="B322" i="4"/>
  <c r="C322" i="4"/>
  <c r="D322" i="4"/>
  <c r="E322" i="4"/>
  <c r="A323" i="4"/>
  <c r="B323" i="4"/>
  <c r="C323" i="4"/>
  <c r="D323" i="4"/>
  <c r="E323" i="4"/>
  <c r="A324" i="4"/>
  <c r="B324" i="4"/>
  <c r="C324" i="4"/>
  <c r="D324" i="4"/>
  <c r="E324" i="4"/>
  <c r="A325" i="4"/>
  <c r="B325" i="4"/>
  <c r="C325" i="4"/>
  <c r="D325" i="4"/>
  <c r="E325" i="4"/>
  <c r="A326" i="4"/>
  <c r="B326" i="4"/>
  <c r="C326" i="4"/>
  <c r="D326" i="4"/>
  <c r="E326" i="4"/>
  <c r="A327" i="4"/>
  <c r="B327" i="4"/>
  <c r="C327" i="4"/>
  <c r="D327" i="4"/>
  <c r="E327" i="4"/>
  <c r="A328" i="4"/>
  <c r="B328" i="4"/>
  <c r="C328" i="4"/>
  <c r="D328" i="4"/>
  <c r="E328" i="4"/>
  <c r="A329" i="4"/>
  <c r="B329" i="4"/>
  <c r="C329" i="4"/>
  <c r="D329" i="4"/>
  <c r="E329" i="4"/>
  <c r="A330" i="4"/>
  <c r="B330" i="4"/>
  <c r="C330" i="4"/>
  <c r="D330" i="4"/>
  <c r="E330" i="4"/>
  <c r="A331" i="4"/>
  <c r="B331" i="4"/>
  <c r="C331" i="4"/>
  <c r="D331" i="4"/>
  <c r="E331" i="4"/>
  <c r="A332" i="4"/>
  <c r="B332" i="4"/>
  <c r="C332" i="4"/>
  <c r="D332" i="4"/>
  <c r="E332" i="4"/>
  <c r="A333" i="4"/>
  <c r="B333" i="4"/>
  <c r="C333" i="4"/>
  <c r="D333" i="4"/>
  <c r="E333" i="4"/>
  <c r="A334" i="4"/>
  <c r="B334" i="4"/>
  <c r="C334" i="4"/>
  <c r="D334" i="4"/>
  <c r="E334" i="4"/>
  <c r="A335" i="4"/>
  <c r="B335" i="4"/>
  <c r="C335" i="4"/>
  <c r="D335" i="4"/>
  <c r="E335" i="4"/>
  <c r="A336" i="4"/>
  <c r="B336" i="4"/>
  <c r="C336" i="4"/>
  <c r="D336" i="4"/>
  <c r="E336" i="4"/>
  <c r="A337" i="4"/>
  <c r="B337" i="4"/>
  <c r="C337" i="4"/>
  <c r="D337" i="4"/>
  <c r="E337" i="4"/>
  <c r="A338" i="4"/>
  <c r="B338" i="4"/>
  <c r="C338" i="4"/>
  <c r="D338" i="4"/>
  <c r="E338" i="4"/>
  <c r="A339" i="4"/>
  <c r="B339" i="4"/>
  <c r="C339" i="4"/>
  <c r="C340" i="4" s="1"/>
  <c r="C341" i="4" s="1"/>
  <c r="D339" i="4"/>
  <c r="E339" i="4"/>
  <c r="A340" i="4"/>
  <c r="B340" i="4"/>
  <c r="D340" i="4"/>
  <c r="A341" i="4"/>
  <c r="B341" i="4"/>
  <c r="D341" i="4"/>
  <c r="A342" i="4"/>
  <c r="B342" i="4"/>
  <c r="C342" i="4"/>
  <c r="D342" i="4"/>
  <c r="E342" i="4"/>
  <c r="A343" i="4"/>
  <c r="B343" i="4"/>
  <c r="C343" i="4"/>
  <c r="D343" i="4"/>
  <c r="E343" i="4"/>
  <c r="A344" i="4"/>
  <c r="B344" i="4"/>
  <c r="C344" i="4"/>
  <c r="D344" i="4"/>
  <c r="E344" i="4"/>
  <c r="A345" i="4"/>
  <c r="B345" i="4"/>
  <c r="C345" i="4"/>
  <c r="D345" i="4"/>
  <c r="E345" i="4"/>
  <c r="A346" i="4"/>
  <c r="B346" i="4"/>
  <c r="C346" i="4"/>
  <c r="D346" i="4"/>
  <c r="E346" i="4"/>
  <c r="A347" i="4"/>
  <c r="B347" i="4"/>
  <c r="C347" i="4"/>
  <c r="D347" i="4"/>
  <c r="E347" i="4"/>
  <c r="A348" i="4"/>
  <c r="B348" i="4"/>
  <c r="C348" i="4"/>
  <c r="D348" i="4"/>
  <c r="E348" i="4"/>
  <c r="A349" i="4"/>
  <c r="B349" i="4"/>
  <c r="C349" i="4"/>
  <c r="D349" i="4"/>
  <c r="E349" i="4"/>
  <c r="A350" i="4"/>
  <c r="B350" i="4"/>
  <c r="C350" i="4"/>
  <c r="D350" i="4"/>
  <c r="E350" i="4"/>
  <c r="A351" i="4"/>
  <c r="B351" i="4"/>
  <c r="C351" i="4"/>
  <c r="D351" i="4"/>
  <c r="E351" i="4"/>
  <c r="A352" i="4"/>
  <c r="B352" i="4"/>
  <c r="C352" i="4"/>
  <c r="D352" i="4"/>
  <c r="E352" i="4"/>
  <c r="A353" i="4"/>
  <c r="B353" i="4"/>
  <c r="C353" i="4"/>
  <c r="D353" i="4"/>
  <c r="E353" i="4"/>
  <c r="A354" i="4"/>
  <c r="B354" i="4"/>
  <c r="C354" i="4"/>
  <c r="D354" i="4"/>
  <c r="E354" i="4"/>
  <c r="A355" i="4"/>
  <c r="B355" i="4"/>
  <c r="C355" i="4"/>
  <c r="D355" i="4"/>
  <c r="E355" i="4"/>
  <c r="A356" i="4"/>
  <c r="B356" i="4"/>
  <c r="C356" i="4"/>
  <c r="D356" i="4"/>
  <c r="E356" i="4"/>
  <c r="A357" i="4"/>
  <c r="B357" i="4"/>
  <c r="C357" i="4"/>
  <c r="D357" i="4"/>
  <c r="E357" i="4"/>
  <c r="A358" i="4"/>
  <c r="B358" i="4"/>
  <c r="C358" i="4"/>
  <c r="D358" i="4"/>
  <c r="E358" i="4"/>
  <c r="A359" i="4"/>
  <c r="B359" i="4"/>
  <c r="C359" i="4"/>
  <c r="D359" i="4"/>
  <c r="E359" i="4"/>
  <c r="A360" i="4"/>
  <c r="B360" i="4"/>
  <c r="C360" i="4"/>
  <c r="D360" i="4"/>
  <c r="E360" i="4"/>
  <c r="A361" i="4"/>
  <c r="B361" i="4"/>
  <c r="C361" i="4"/>
  <c r="D361" i="4"/>
  <c r="E361" i="4"/>
  <c r="A362" i="4"/>
  <c r="B362" i="4"/>
  <c r="C362" i="4"/>
  <c r="D362" i="4"/>
  <c r="E362" i="4"/>
  <c r="A363" i="4"/>
  <c r="B363" i="4"/>
  <c r="C363" i="4"/>
  <c r="D363" i="4"/>
  <c r="E363" i="4"/>
  <c r="A364" i="4"/>
  <c r="B364" i="4"/>
  <c r="C364" i="4"/>
  <c r="D364" i="4"/>
  <c r="E364" i="4"/>
  <c r="A365" i="4"/>
  <c r="B365" i="4"/>
  <c r="C365" i="4"/>
  <c r="D365" i="4"/>
  <c r="E365" i="4"/>
  <c r="A366" i="4"/>
  <c r="B366" i="4"/>
  <c r="C366" i="4"/>
  <c r="D366" i="4"/>
  <c r="E366" i="4"/>
  <c r="A367" i="4"/>
  <c r="B367" i="4"/>
  <c r="C367" i="4"/>
  <c r="D367" i="4"/>
  <c r="E367" i="4"/>
  <c r="A368" i="4"/>
  <c r="B368" i="4"/>
  <c r="C368" i="4"/>
  <c r="D368" i="4"/>
  <c r="E368" i="4"/>
  <c r="A369" i="4"/>
  <c r="B369" i="4"/>
  <c r="C369" i="4"/>
  <c r="D369" i="4"/>
  <c r="E369" i="4"/>
  <c r="A370" i="4"/>
  <c r="B370" i="4"/>
  <c r="C370" i="4"/>
  <c r="D370" i="4"/>
  <c r="E370" i="4"/>
  <c r="A371" i="4"/>
  <c r="B371" i="4"/>
  <c r="C371" i="4"/>
  <c r="D371" i="4"/>
  <c r="E371" i="4"/>
  <c r="A372" i="4"/>
  <c r="B372" i="4"/>
  <c r="C372" i="4"/>
  <c r="D372" i="4"/>
  <c r="E372" i="4"/>
  <c r="A373" i="4"/>
  <c r="B373" i="4"/>
  <c r="C373" i="4"/>
  <c r="D373" i="4"/>
  <c r="E373" i="4"/>
  <c r="A374" i="4"/>
  <c r="B374" i="4"/>
  <c r="C374" i="4"/>
  <c r="D374" i="4"/>
  <c r="E374" i="4"/>
  <c r="A375" i="4"/>
  <c r="B375" i="4"/>
  <c r="C375" i="4"/>
  <c r="D375" i="4"/>
  <c r="E375" i="4"/>
  <c r="A376" i="4"/>
  <c r="B376" i="4"/>
  <c r="C376" i="4"/>
  <c r="D376" i="4"/>
  <c r="E376" i="4"/>
  <c r="A377" i="4"/>
  <c r="B377" i="4"/>
  <c r="C377" i="4"/>
  <c r="D377" i="4"/>
  <c r="E377" i="4"/>
  <c r="A378" i="4"/>
  <c r="B378" i="4"/>
  <c r="C378" i="4"/>
  <c r="D378" i="4"/>
  <c r="E378" i="4"/>
  <c r="A379" i="4"/>
  <c r="B379" i="4"/>
  <c r="C379" i="4"/>
  <c r="D379" i="4"/>
  <c r="E379" i="4"/>
  <c r="A380" i="4"/>
  <c r="B380" i="4"/>
  <c r="C380" i="4"/>
  <c r="D380" i="4"/>
  <c r="E380" i="4"/>
  <c r="A381" i="4"/>
  <c r="B381" i="4"/>
  <c r="C381" i="4"/>
  <c r="D381" i="4"/>
  <c r="E381" i="4"/>
  <c r="A382" i="4"/>
  <c r="B382" i="4"/>
  <c r="C382" i="4"/>
  <c r="D382" i="4"/>
  <c r="E382" i="4"/>
  <c r="A383" i="4"/>
  <c r="B383" i="4"/>
  <c r="C383" i="4"/>
  <c r="D383" i="4"/>
  <c r="E383" i="4"/>
  <c r="A384" i="4"/>
  <c r="B384" i="4"/>
  <c r="C384" i="4"/>
  <c r="D384" i="4"/>
  <c r="E384" i="4"/>
  <c r="A385" i="4"/>
  <c r="B385" i="4"/>
  <c r="C385" i="4"/>
  <c r="D385" i="4"/>
  <c r="E385" i="4"/>
  <c r="A386" i="4"/>
  <c r="B386" i="4"/>
  <c r="C386" i="4"/>
  <c r="D386" i="4"/>
  <c r="E386" i="4"/>
  <c r="A387" i="4"/>
  <c r="B387" i="4"/>
  <c r="C387" i="4"/>
  <c r="D387" i="4"/>
  <c r="E387" i="4"/>
  <c r="A388" i="4"/>
  <c r="B388" i="4"/>
  <c r="C388" i="4"/>
  <c r="D388" i="4"/>
  <c r="E388" i="4"/>
  <c r="A389" i="4"/>
  <c r="B389" i="4"/>
  <c r="C389" i="4"/>
  <c r="D389" i="4"/>
  <c r="E389" i="4"/>
  <c r="A390" i="4"/>
  <c r="B390" i="4"/>
  <c r="C390" i="4"/>
  <c r="D390" i="4"/>
  <c r="E390" i="4"/>
  <c r="A391" i="4"/>
  <c r="B391" i="4"/>
  <c r="C391" i="4"/>
  <c r="D391" i="4"/>
  <c r="E391" i="4"/>
  <c r="A392" i="4"/>
  <c r="B392" i="4"/>
  <c r="C392" i="4"/>
  <c r="D392" i="4"/>
  <c r="E392" i="4"/>
  <c r="A393" i="4"/>
  <c r="B393" i="4"/>
  <c r="C393" i="4"/>
  <c r="D393" i="4"/>
  <c r="E393" i="4"/>
  <c r="A394" i="4"/>
  <c r="B394" i="4"/>
  <c r="C394" i="4"/>
  <c r="D394" i="4"/>
  <c r="E394" i="4"/>
  <c r="A395" i="4"/>
  <c r="B395" i="4"/>
  <c r="C395" i="4"/>
  <c r="D395" i="4"/>
  <c r="E395" i="4"/>
  <c r="A396" i="4"/>
  <c r="B396" i="4"/>
  <c r="C396" i="4"/>
  <c r="D396" i="4"/>
  <c r="E396" i="4"/>
  <c r="A397" i="4"/>
  <c r="B397" i="4"/>
  <c r="C397" i="4"/>
  <c r="D397" i="4"/>
  <c r="E397" i="4"/>
  <c r="A398" i="4"/>
  <c r="B398" i="4"/>
  <c r="C398" i="4"/>
  <c r="D398" i="4"/>
  <c r="E398" i="4"/>
  <c r="A399" i="4"/>
  <c r="B399" i="4"/>
  <c r="C399" i="4"/>
  <c r="D399" i="4"/>
  <c r="E399" i="4"/>
  <c r="A400" i="4"/>
  <c r="B400" i="4"/>
  <c r="C400" i="4"/>
  <c r="D400" i="4"/>
  <c r="E400" i="4"/>
  <c r="A401" i="4"/>
  <c r="B401" i="4"/>
  <c r="C401" i="4"/>
  <c r="D401" i="4"/>
  <c r="E401" i="4"/>
  <c r="A402" i="4"/>
  <c r="B402" i="4"/>
  <c r="C402" i="4"/>
  <c r="D402" i="4"/>
  <c r="E402" i="4"/>
  <c r="A403" i="4"/>
  <c r="B403" i="4"/>
  <c r="C403" i="4"/>
  <c r="D403" i="4"/>
  <c r="E403" i="4"/>
  <c r="A404" i="4"/>
  <c r="B404" i="4"/>
  <c r="C404" i="4"/>
  <c r="D404" i="4"/>
  <c r="E404" i="4"/>
  <c r="A405" i="4"/>
  <c r="B405" i="4"/>
  <c r="C405" i="4"/>
  <c r="D405" i="4"/>
  <c r="E405" i="4"/>
  <c r="A406" i="4"/>
  <c r="B406" i="4"/>
  <c r="C406" i="4"/>
  <c r="D406" i="4"/>
  <c r="E406" i="4"/>
  <c r="A407" i="4"/>
  <c r="B407" i="4"/>
  <c r="C407" i="4"/>
  <c r="D407" i="4"/>
  <c r="E407" i="4"/>
  <c r="A408" i="4"/>
  <c r="B408" i="4"/>
  <c r="C408" i="4"/>
  <c r="D408" i="4"/>
  <c r="E408" i="4"/>
  <c r="A409" i="4"/>
  <c r="B409" i="4"/>
  <c r="C409" i="4"/>
  <c r="D409" i="4"/>
  <c r="E409" i="4"/>
  <c r="A410" i="4"/>
  <c r="B410" i="4"/>
  <c r="C410" i="4"/>
  <c r="D410" i="4"/>
  <c r="E410" i="4"/>
  <c r="A411" i="4"/>
  <c r="B411" i="4"/>
  <c r="C411" i="4"/>
  <c r="D411" i="4"/>
  <c r="E411" i="4"/>
  <c r="A412" i="4"/>
  <c r="B412" i="4"/>
  <c r="C412" i="4"/>
  <c r="D412" i="4"/>
  <c r="E412" i="4"/>
  <c r="A413" i="4"/>
  <c r="B413" i="4"/>
  <c r="C413" i="4"/>
  <c r="D413" i="4"/>
  <c r="E413" i="4"/>
  <c r="A414" i="4"/>
  <c r="B414" i="4"/>
  <c r="C414" i="4"/>
  <c r="D414" i="4"/>
  <c r="E414" i="4"/>
  <c r="A415" i="4"/>
  <c r="B415" i="4"/>
  <c r="C415" i="4"/>
  <c r="D415" i="4"/>
  <c r="E415" i="4"/>
  <c r="A416" i="4"/>
  <c r="B416" i="4"/>
  <c r="C416" i="4"/>
  <c r="D416" i="4"/>
  <c r="E416" i="4"/>
  <c r="A417" i="4"/>
  <c r="B417" i="4"/>
  <c r="C417" i="4"/>
  <c r="D417" i="4"/>
  <c r="E417" i="4"/>
  <c r="A418" i="4"/>
  <c r="B418" i="4"/>
  <c r="C418" i="4"/>
  <c r="D418" i="4"/>
  <c r="E418" i="4"/>
  <c r="A419" i="4"/>
  <c r="B419" i="4"/>
  <c r="C419" i="4"/>
  <c r="D419" i="4"/>
  <c r="E419" i="4"/>
  <c r="A420" i="4"/>
  <c r="B420" i="4"/>
  <c r="C420" i="4"/>
  <c r="D420" i="4"/>
  <c r="E420" i="4"/>
  <c r="A421" i="4"/>
  <c r="B421" i="4"/>
  <c r="C421" i="4"/>
  <c r="D421" i="4"/>
  <c r="E421" i="4"/>
  <c r="A422" i="4"/>
  <c r="B422" i="4"/>
  <c r="C422" i="4"/>
  <c r="D422" i="4"/>
  <c r="E422" i="4"/>
  <c r="A423" i="4"/>
  <c r="B423" i="4"/>
  <c r="C423" i="4"/>
  <c r="D423" i="4"/>
  <c r="E423" i="4"/>
  <c r="A424" i="4"/>
  <c r="B424" i="4"/>
  <c r="C424" i="4"/>
  <c r="D424" i="4"/>
  <c r="E424" i="4"/>
  <c r="A425" i="4"/>
  <c r="B425" i="4"/>
  <c r="C425" i="4"/>
  <c r="D425" i="4"/>
  <c r="E425" i="4"/>
  <c r="A426" i="4"/>
  <c r="B426" i="4"/>
  <c r="C426" i="4"/>
  <c r="D426" i="4"/>
  <c r="E426" i="4"/>
  <c r="A427" i="4"/>
  <c r="B427" i="4"/>
  <c r="C427" i="4"/>
  <c r="D427" i="4"/>
  <c r="E427" i="4"/>
  <c r="A428" i="4"/>
  <c r="B428" i="4"/>
  <c r="C428" i="4"/>
  <c r="D428" i="4"/>
  <c r="E428" i="4"/>
  <c r="A429" i="4"/>
  <c r="B429" i="4"/>
  <c r="C429" i="4"/>
  <c r="D429" i="4"/>
  <c r="E429" i="4"/>
  <c r="A430" i="4"/>
  <c r="B430" i="4"/>
  <c r="C430" i="4"/>
  <c r="D430" i="4"/>
  <c r="E430" i="4"/>
  <c r="A431" i="4"/>
  <c r="B431" i="4"/>
  <c r="C431" i="4"/>
  <c r="D431" i="4"/>
  <c r="E431" i="4"/>
  <c r="A432" i="4"/>
  <c r="B432" i="4"/>
  <c r="C432" i="4"/>
  <c r="D432" i="4"/>
  <c r="E432" i="4"/>
  <c r="A433" i="4"/>
  <c r="B433" i="4"/>
  <c r="C433" i="4"/>
  <c r="D433" i="4"/>
  <c r="E433" i="4"/>
  <c r="A434" i="4"/>
  <c r="B434" i="4"/>
  <c r="C434" i="4"/>
  <c r="D434" i="4"/>
  <c r="E434" i="4"/>
  <c r="A435" i="4"/>
  <c r="B435" i="4"/>
  <c r="C435" i="4"/>
  <c r="D435" i="4"/>
  <c r="E435" i="4"/>
  <c r="A436" i="4"/>
  <c r="B436" i="4"/>
  <c r="C436" i="4"/>
  <c r="D436" i="4"/>
  <c r="E436" i="4"/>
  <c r="A437" i="4"/>
  <c r="B437" i="4"/>
  <c r="C437" i="4"/>
  <c r="D437" i="4"/>
  <c r="E437" i="4"/>
  <c r="A438" i="4"/>
  <c r="B438" i="4"/>
  <c r="C438" i="4"/>
  <c r="D438" i="4"/>
  <c r="E438" i="4"/>
  <c r="A439" i="4"/>
  <c r="B439" i="4"/>
  <c r="C439" i="4"/>
  <c r="D439" i="4"/>
  <c r="E439" i="4"/>
  <c r="A440" i="4"/>
  <c r="B440" i="4"/>
  <c r="C440" i="4"/>
  <c r="D440" i="4"/>
  <c r="E440" i="4"/>
  <c r="A441" i="4"/>
  <c r="B441" i="4"/>
  <c r="C441" i="4"/>
  <c r="D441" i="4"/>
  <c r="E441" i="4"/>
  <c r="A442" i="4"/>
  <c r="B442" i="4"/>
  <c r="C442" i="4"/>
  <c r="D442" i="4"/>
  <c r="E442" i="4"/>
  <c r="A443" i="4"/>
  <c r="B443" i="4"/>
  <c r="C443" i="4"/>
  <c r="D443" i="4"/>
  <c r="E443" i="4"/>
  <c r="A444" i="4"/>
  <c r="B444" i="4"/>
  <c r="C444" i="4"/>
  <c r="D444" i="4"/>
  <c r="E444" i="4"/>
  <c r="A445" i="4"/>
  <c r="B445" i="4"/>
  <c r="C445" i="4"/>
  <c r="D445" i="4"/>
  <c r="E445" i="4"/>
  <c r="A446" i="4"/>
  <c r="B446" i="4"/>
  <c r="C446" i="4"/>
  <c r="D446" i="4"/>
  <c r="E446" i="4"/>
  <c r="A447" i="4"/>
  <c r="B447" i="4"/>
  <c r="C447" i="4"/>
  <c r="D447" i="4"/>
  <c r="E447" i="4"/>
  <c r="A448" i="4"/>
  <c r="B448" i="4"/>
  <c r="C448" i="4"/>
  <c r="D448" i="4"/>
  <c r="E448" i="4"/>
  <c r="A449" i="4"/>
  <c r="B449" i="4"/>
  <c r="C449" i="4"/>
  <c r="D449" i="4"/>
  <c r="E449" i="4"/>
  <c r="A450" i="4"/>
  <c r="B450" i="4"/>
  <c r="C450" i="4"/>
  <c r="D450" i="4"/>
  <c r="E450" i="4"/>
  <c r="A451" i="4"/>
  <c r="B451" i="4"/>
  <c r="C451" i="4"/>
  <c r="D451" i="4"/>
  <c r="E451" i="4"/>
  <c r="A452" i="4"/>
  <c r="B452" i="4"/>
  <c r="C452" i="4"/>
  <c r="D452" i="4"/>
  <c r="E452" i="4"/>
  <c r="A453" i="4"/>
  <c r="B453" i="4"/>
  <c r="C453" i="4"/>
  <c r="D453" i="4"/>
  <c r="E453" i="4"/>
  <c r="A454" i="4"/>
  <c r="B454" i="4"/>
  <c r="C454" i="4"/>
  <c r="D454" i="4"/>
  <c r="E454" i="4"/>
  <c r="A455" i="4"/>
  <c r="B455" i="4"/>
  <c r="C455" i="4"/>
  <c r="D455" i="4"/>
  <c r="E455" i="4"/>
  <c r="A456" i="4"/>
  <c r="B456" i="4"/>
  <c r="C456" i="4"/>
  <c r="D456" i="4"/>
  <c r="E456" i="4"/>
  <c r="A457" i="4"/>
  <c r="B457" i="4"/>
  <c r="C457" i="4"/>
  <c r="D457" i="4"/>
  <c r="E457" i="4"/>
  <c r="A458" i="4"/>
  <c r="B458" i="4"/>
  <c r="C458" i="4"/>
  <c r="D458" i="4"/>
  <c r="E458" i="4"/>
  <c r="A459" i="4"/>
  <c r="B459" i="4"/>
  <c r="C459" i="4"/>
  <c r="D459" i="4"/>
  <c r="E459" i="4"/>
  <c r="A460" i="4"/>
  <c r="B460" i="4"/>
  <c r="C460" i="4"/>
  <c r="D460" i="4"/>
  <c r="E460" i="4"/>
  <c r="A461" i="4"/>
  <c r="B461" i="4"/>
  <c r="C461" i="4"/>
  <c r="D461" i="4"/>
  <c r="E461" i="4"/>
  <c r="A462" i="4"/>
  <c r="B462" i="4"/>
  <c r="C462" i="4"/>
  <c r="D462" i="4"/>
  <c r="E462" i="4"/>
  <c r="A463" i="4"/>
  <c r="B463" i="4"/>
  <c r="C463" i="4"/>
  <c r="D463" i="4"/>
  <c r="E463" i="4"/>
  <c r="A464" i="4"/>
  <c r="B464" i="4"/>
  <c r="C464" i="4"/>
  <c r="D464" i="4"/>
  <c r="E464" i="4"/>
  <c r="A465" i="4"/>
  <c r="B465" i="4"/>
  <c r="C465" i="4"/>
  <c r="D465" i="4"/>
  <c r="E465" i="4"/>
  <c r="A466" i="4"/>
  <c r="B466" i="4"/>
  <c r="C466" i="4"/>
  <c r="D466" i="4"/>
  <c r="E466" i="4"/>
  <c r="A467" i="4"/>
  <c r="B467" i="4"/>
  <c r="C467" i="4"/>
  <c r="D467" i="4"/>
  <c r="E467" i="4"/>
  <c r="A468" i="4"/>
  <c r="B468" i="4"/>
  <c r="C468" i="4"/>
  <c r="D468" i="4"/>
  <c r="E468" i="4"/>
  <c r="A469" i="4"/>
  <c r="B469" i="4"/>
  <c r="C469" i="4"/>
  <c r="D469" i="4"/>
  <c r="E469" i="4"/>
  <c r="A470" i="4"/>
  <c r="B470" i="4"/>
  <c r="C470" i="4"/>
  <c r="D470" i="4"/>
  <c r="E470" i="4"/>
  <c r="A471" i="4"/>
  <c r="B471" i="4"/>
  <c r="C471" i="4"/>
  <c r="D471" i="4"/>
  <c r="E471" i="4"/>
  <c r="A472" i="4"/>
  <c r="B472" i="4"/>
  <c r="C472" i="4"/>
  <c r="D472" i="4"/>
  <c r="E472" i="4"/>
  <c r="A473" i="4"/>
  <c r="B473" i="4"/>
  <c r="C473" i="4"/>
  <c r="D473" i="4"/>
  <c r="E473" i="4"/>
  <c r="A474" i="4"/>
  <c r="B474" i="4"/>
  <c r="C474" i="4"/>
  <c r="D474" i="4"/>
  <c r="E474" i="4"/>
  <c r="A475" i="4"/>
  <c r="B475" i="4"/>
  <c r="C475" i="4"/>
  <c r="D475" i="4"/>
  <c r="E475" i="4"/>
  <c r="A476" i="4"/>
  <c r="B476" i="4"/>
  <c r="C476" i="4"/>
  <c r="D476" i="4"/>
  <c r="E476" i="4"/>
  <c r="A477" i="4"/>
  <c r="B477" i="4"/>
  <c r="C477" i="4"/>
  <c r="D477" i="4"/>
  <c r="E477" i="4"/>
  <c r="A478" i="4"/>
  <c r="B478" i="4"/>
  <c r="C478" i="4"/>
  <c r="D478" i="4"/>
  <c r="E478" i="4"/>
  <c r="A479" i="4"/>
  <c r="B479" i="4"/>
  <c r="C479" i="4"/>
  <c r="D479" i="4"/>
  <c r="E479" i="4"/>
  <c r="A480" i="4"/>
  <c r="B480" i="4"/>
  <c r="C480" i="4"/>
  <c r="D480" i="4"/>
  <c r="E480" i="4"/>
  <c r="A481" i="4"/>
  <c r="B481" i="4"/>
  <c r="C481" i="4"/>
  <c r="D481" i="4"/>
  <c r="E481" i="4"/>
  <c r="A482" i="4"/>
  <c r="B482" i="4"/>
  <c r="C482" i="4"/>
  <c r="D482" i="4"/>
  <c r="E482" i="4"/>
  <c r="A483" i="4"/>
  <c r="B483" i="4"/>
  <c r="C483" i="4"/>
  <c r="D483" i="4"/>
  <c r="E483" i="4"/>
  <c r="A484" i="4"/>
  <c r="B484" i="4"/>
  <c r="C484" i="4"/>
  <c r="D484" i="4"/>
  <c r="E484" i="4"/>
  <c r="A485" i="4"/>
  <c r="B485" i="4"/>
  <c r="C485" i="4"/>
  <c r="D485" i="4"/>
  <c r="E485" i="4"/>
  <c r="A486" i="4"/>
  <c r="B486" i="4"/>
  <c r="C486" i="4"/>
  <c r="D486" i="4"/>
  <c r="E486" i="4"/>
  <c r="A487" i="4"/>
  <c r="B487" i="4"/>
  <c r="C487" i="4"/>
  <c r="D487" i="4"/>
  <c r="E487" i="4"/>
  <c r="A488" i="4"/>
  <c r="B488" i="4"/>
  <c r="C488" i="4"/>
  <c r="D488" i="4"/>
  <c r="E488" i="4"/>
  <c r="A489" i="4"/>
  <c r="B489" i="4"/>
  <c r="C489" i="4"/>
  <c r="D489" i="4"/>
  <c r="E489" i="4"/>
  <c r="A490" i="4"/>
  <c r="B490" i="4"/>
  <c r="C490" i="4"/>
  <c r="D490" i="4"/>
  <c r="E490" i="4"/>
  <c r="A491" i="4"/>
  <c r="B491" i="4"/>
  <c r="C491" i="4"/>
  <c r="D491" i="4"/>
  <c r="E491" i="4"/>
  <c r="A492" i="4"/>
  <c r="B492" i="4"/>
  <c r="C492" i="4"/>
  <c r="D492" i="4"/>
  <c r="E492" i="4"/>
  <c r="A493" i="4"/>
  <c r="B493" i="4"/>
  <c r="C493" i="4"/>
  <c r="D493" i="4"/>
  <c r="E493" i="4"/>
  <c r="A494" i="4"/>
  <c r="B494" i="4"/>
  <c r="C494" i="4"/>
  <c r="D494" i="4"/>
  <c r="E494" i="4"/>
  <c r="A495" i="4"/>
  <c r="B495" i="4"/>
  <c r="C495" i="4"/>
  <c r="D495" i="4"/>
  <c r="E495" i="4"/>
  <c r="A496" i="4"/>
  <c r="B496" i="4"/>
  <c r="C496" i="4"/>
  <c r="D496" i="4"/>
  <c r="E496" i="4"/>
  <c r="A497" i="4"/>
  <c r="B497" i="4"/>
  <c r="C497" i="4"/>
  <c r="D497" i="4"/>
  <c r="E497" i="4"/>
  <c r="A498" i="4"/>
  <c r="B498" i="4"/>
  <c r="C498" i="4"/>
  <c r="D498" i="4"/>
  <c r="E498" i="4"/>
  <c r="A499" i="4"/>
  <c r="B499" i="4"/>
  <c r="C499" i="4"/>
  <c r="D499" i="4"/>
  <c r="E499" i="4"/>
  <c r="A500" i="4"/>
  <c r="B500" i="4"/>
  <c r="C500" i="4"/>
  <c r="D500" i="4"/>
  <c r="E500" i="4"/>
  <c r="A501" i="4"/>
  <c r="B501" i="4"/>
  <c r="C501" i="4"/>
  <c r="D501" i="4"/>
  <c r="E501" i="4"/>
  <c r="A502" i="4"/>
  <c r="B502" i="4"/>
  <c r="C502" i="4"/>
  <c r="D502" i="4"/>
  <c r="E502" i="4"/>
  <c r="A503" i="4"/>
  <c r="B503" i="4"/>
  <c r="C503" i="4"/>
  <c r="D503" i="4"/>
  <c r="E503" i="4"/>
  <c r="A504" i="4"/>
  <c r="B504" i="4"/>
  <c r="C504" i="4"/>
  <c r="D504" i="4"/>
  <c r="E504" i="4"/>
  <c r="A505" i="4"/>
  <c r="B505" i="4"/>
  <c r="C505" i="4"/>
  <c r="D505" i="4"/>
  <c r="E505" i="4"/>
  <c r="A506" i="4"/>
  <c r="B506" i="4"/>
  <c r="C506" i="4"/>
  <c r="D506" i="4"/>
  <c r="E506" i="4"/>
  <c r="A507" i="4"/>
  <c r="B507" i="4"/>
  <c r="C507" i="4"/>
  <c r="D507" i="4"/>
  <c r="E507" i="4"/>
  <c r="A508" i="4"/>
  <c r="B508" i="4"/>
  <c r="C508" i="4"/>
  <c r="D508" i="4"/>
  <c r="E508" i="4"/>
  <c r="A509" i="4"/>
  <c r="B509" i="4"/>
  <c r="C509" i="4"/>
  <c r="D509" i="4"/>
  <c r="E509" i="4"/>
  <c r="A510" i="4"/>
  <c r="B510" i="4"/>
  <c r="C510" i="4"/>
  <c r="D510" i="4"/>
  <c r="E510" i="4"/>
  <c r="A511" i="4"/>
  <c r="B511" i="4"/>
  <c r="C511" i="4"/>
  <c r="D511" i="4"/>
  <c r="E511" i="4"/>
  <c r="A512" i="4"/>
  <c r="B512" i="4"/>
  <c r="C512" i="4"/>
  <c r="D512" i="4"/>
  <c r="E512" i="4"/>
  <c r="A513" i="4"/>
  <c r="B513" i="4"/>
  <c r="C513" i="4"/>
  <c r="D513" i="4"/>
  <c r="E513" i="4"/>
  <c r="A514" i="4"/>
  <c r="B514" i="4"/>
  <c r="C514" i="4"/>
  <c r="D514" i="4"/>
  <c r="E514" i="4"/>
  <c r="F450" i="4" l="1"/>
  <c r="H450" i="4"/>
  <c r="F410" i="4"/>
  <c r="H410" i="4"/>
  <c r="F370" i="4"/>
  <c r="H370" i="4"/>
  <c r="F336" i="4"/>
  <c r="H336" i="4"/>
  <c r="F256" i="4"/>
  <c r="H256" i="4"/>
  <c r="F485" i="4"/>
  <c r="H485" i="4"/>
  <c r="F437" i="4"/>
  <c r="H437" i="4"/>
  <c r="F365" i="4"/>
  <c r="H365" i="4"/>
  <c r="F357" i="4"/>
  <c r="H357" i="4"/>
  <c r="F486" i="4"/>
  <c r="H486" i="4"/>
  <c r="F470" i="4"/>
  <c r="H470" i="4"/>
  <c r="F462" i="4"/>
  <c r="H462" i="4"/>
  <c r="F513" i="4"/>
  <c r="H513" i="4"/>
  <c r="F505" i="4"/>
  <c r="H505" i="4"/>
  <c r="F497" i="4"/>
  <c r="H497" i="4"/>
  <c r="F489" i="4"/>
  <c r="H489" i="4"/>
  <c r="F481" i="4"/>
  <c r="H481" i="4"/>
  <c r="F473" i="4"/>
  <c r="H473" i="4"/>
  <c r="F465" i="4"/>
  <c r="H465" i="4"/>
  <c r="F457" i="4"/>
  <c r="H457" i="4"/>
  <c r="F449" i="4"/>
  <c r="H449" i="4"/>
  <c r="F441" i="4"/>
  <c r="H441" i="4"/>
  <c r="F433" i="4"/>
  <c r="H433" i="4"/>
  <c r="F425" i="4"/>
  <c r="H425" i="4"/>
  <c r="F417" i="4"/>
  <c r="H417" i="4"/>
  <c r="F409" i="4"/>
  <c r="H409" i="4"/>
  <c r="F401" i="4"/>
  <c r="H401" i="4"/>
  <c r="F393" i="4"/>
  <c r="H393" i="4"/>
  <c r="F385" i="4"/>
  <c r="H385" i="4"/>
  <c r="F377" i="4"/>
  <c r="H377" i="4"/>
  <c r="F369" i="4"/>
  <c r="H369" i="4"/>
  <c r="F361" i="4"/>
  <c r="H361" i="4"/>
  <c r="F353" i="4"/>
  <c r="H353" i="4"/>
  <c r="F345" i="4"/>
  <c r="H345" i="4"/>
  <c r="F335" i="4"/>
  <c r="H335" i="4"/>
  <c r="F327" i="4"/>
  <c r="H327" i="4"/>
  <c r="F319" i="4"/>
  <c r="H319" i="4"/>
  <c r="F311" i="4"/>
  <c r="H311" i="4"/>
  <c r="F303" i="4"/>
  <c r="H303" i="4"/>
  <c r="F282" i="4"/>
  <c r="H282" i="4"/>
  <c r="F269" i="4"/>
  <c r="H269" i="4"/>
  <c r="F263" i="4"/>
  <c r="H263" i="4"/>
  <c r="F255" i="4"/>
  <c r="H255" i="4"/>
  <c r="F240" i="4"/>
  <c r="H240" i="4"/>
  <c r="F220" i="4"/>
  <c r="H220" i="4"/>
  <c r="F214" i="4"/>
  <c r="H214" i="4"/>
  <c r="F208" i="4"/>
  <c r="H208" i="4"/>
  <c r="F200" i="4"/>
  <c r="H200" i="4"/>
  <c r="F191" i="4"/>
  <c r="H191" i="4"/>
  <c r="F181" i="4"/>
  <c r="H181" i="4"/>
  <c r="F173" i="4"/>
  <c r="H173" i="4"/>
  <c r="F165" i="4"/>
  <c r="H165" i="4"/>
  <c r="F155" i="4"/>
  <c r="H155" i="4"/>
  <c r="F147" i="4"/>
  <c r="H147" i="4"/>
  <c r="F139" i="4"/>
  <c r="H139" i="4"/>
  <c r="F131" i="4"/>
  <c r="H131" i="4"/>
  <c r="F123" i="4"/>
  <c r="H123" i="4"/>
  <c r="F115" i="4"/>
  <c r="H115" i="4"/>
  <c r="F107" i="4"/>
  <c r="H107" i="4"/>
  <c r="F99" i="4"/>
  <c r="H99" i="4"/>
  <c r="F91" i="4"/>
  <c r="H91" i="4"/>
  <c r="F83" i="4"/>
  <c r="H83" i="4"/>
  <c r="F75" i="4"/>
  <c r="H75" i="4"/>
  <c r="F67" i="4"/>
  <c r="H67" i="4"/>
  <c r="F59" i="4"/>
  <c r="H59" i="4"/>
  <c r="F51" i="4"/>
  <c r="H51" i="4"/>
  <c r="F43" i="4"/>
  <c r="H43" i="4"/>
  <c r="F35" i="4"/>
  <c r="H35" i="4"/>
  <c r="F27" i="4"/>
  <c r="H27" i="4"/>
  <c r="F19" i="4"/>
  <c r="H19" i="4"/>
  <c r="F11" i="4"/>
  <c r="H11" i="4"/>
  <c r="F3" i="4"/>
  <c r="H3" i="4"/>
  <c r="F506" i="4"/>
  <c r="H506" i="4"/>
  <c r="F474" i="4"/>
  <c r="H474" i="4"/>
  <c r="F434" i="4"/>
  <c r="H434" i="4"/>
  <c r="F402" i="4"/>
  <c r="H402" i="4"/>
  <c r="F378" i="4"/>
  <c r="H378" i="4"/>
  <c r="F328" i="4"/>
  <c r="H328" i="4"/>
  <c r="F241" i="4"/>
  <c r="H241" i="4"/>
  <c r="F421" i="4"/>
  <c r="H421" i="4"/>
  <c r="F413" i="4"/>
  <c r="H413" i="4"/>
  <c r="F405" i="4"/>
  <c r="H405" i="4"/>
  <c r="F299" i="4"/>
  <c r="H299" i="4"/>
  <c r="F244" i="4"/>
  <c r="H244" i="4"/>
  <c r="F510" i="4"/>
  <c r="H510" i="4"/>
  <c r="F494" i="4"/>
  <c r="H494" i="4"/>
  <c r="F478" i="4"/>
  <c r="H478" i="4"/>
  <c r="F492" i="4"/>
  <c r="H492" i="4"/>
  <c r="F484" i="4"/>
  <c r="H484" i="4"/>
  <c r="F476" i="4"/>
  <c r="H476" i="4"/>
  <c r="F468" i="4"/>
  <c r="H468" i="4"/>
  <c r="F460" i="4"/>
  <c r="H460" i="4"/>
  <c r="F452" i="4"/>
  <c r="H452" i="4"/>
  <c r="F444" i="4"/>
  <c r="H444" i="4"/>
  <c r="F436" i="4"/>
  <c r="H436" i="4"/>
  <c r="F428" i="4"/>
  <c r="H428" i="4"/>
  <c r="F420" i="4"/>
  <c r="H420" i="4"/>
  <c r="F412" i="4"/>
  <c r="H412" i="4"/>
  <c r="F404" i="4"/>
  <c r="H404" i="4"/>
  <c r="F396" i="4"/>
  <c r="H396" i="4"/>
  <c r="F388" i="4"/>
  <c r="H388" i="4"/>
  <c r="F380" i="4"/>
  <c r="H380" i="4"/>
  <c r="F372" i="4"/>
  <c r="H372" i="4"/>
  <c r="F364" i="4"/>
  <c r="H364" i="4"/>
  <c r="F356" i="4"/>
  <c r="H356" i="4"/>
  <c r="F348" i="4"/>
  <c r="H348" i="4"/>
  <c r="F338" i="4"/>
  <c r="H338" i="4"/>
  <c r="F330" i="4"/>
  <c r="H330" i="4"/>
  <c r="F322" i="4"/>
  <c r="H322" i="4"/>
  <c r="F314" i="4"/>
  <c r="H314" i="4"/>
  <c r="F306" i="4"/>
  <c r="H306" i="4"/>
  <c r="F298" i="4"/>
  <c r="H298" i="4"/>
  <c r="F292" i="4"/>
  <c r="H292" i="4"/>
  <c r="F285" i="4"/>
  <c r="H285" i="4"/>
  <c r="F278" i="4"/>
  <c r="H278" i="4"/>
  <c r="F272" i="4"/>
  <c r="H272" i="4"/>
  <c r="F258" i="4"/>
  <c r="H258" i="4"/>
  <c r="F250" i="4"/>
  <c r="H250" i="4"/>
  <c r="F243" i="4"/>
  <c r="H243" i="4"/>
  <c r="F235" i="4"/>
  <c r="H235" i="4"/>
  <c r="F203" i="4"/>
  <c r="H203" i="4"/>
  <c r="F184" i="4"/>
  <c r="H184" i="4"/>
  <c r="F176" i="4"/>
  <c r="H176" i="4"/>
  <c r="F168" i="4"/>
  <c r="H168" i="4"/>
  <c r="F160" i="4"/>
  <c r="H160" i="4"/>
  <c r="F158" i="4"/>
  <c r="H158" i="4"/>
  <c r="F150" i="4"/>
  <c r="H150" i="4"/>
  <c r="F142" i="4"/>
  <c r="H142" i="4"/>
  <c r="F134" i="4"/>
  <c r="H134" i="4"/>
  <c r="F126" i="4"/>
  <c r="H126" i="4"/>
  <c r="F118" i="4"/>
  <c r="H118" i="4"/>
  <c r="F110" i="4"/>
  <c r="H110" i="4"/>
  <c r="F102" i="4"/>
  <c r="H102" i="4"/>
  <c r="F94" i="4"/>
  <c r="H94" i="4"/>
  <c r="F86" i="4"/>
  <c r="H86" i="4"/>
  <c r="F78" i="4"/>
  <c r="H78" i="4"/>
  <c r="F70" i="4"/>
  <c r="H70" i="4"/>
  <c r="F62" i="4"/>
  <c r="H62" i="4"/>
  <c r="F54" i="4"/>
  <c r="H54" i="4"/>
  <c r="F46" i="4"/>
  <c r="H46" i="4"/>
  <c r="F38" i="4"/>
  <c r="H38" i="4"/>
  <c r="F30" i="4"/>
  <c r="H30" i="4"/>
  <c r="F22" i="4"/>
  <c r="H22" i="4"/>
  <c r="F14" i="4"/>
  <c r="H14" i="4"/>
  <c r="F6" i="4"/>
  <c r="H6" i="4"/>
  <c r="F461" i="4"/>
  <c r="H461" i="4"/>
  <c r="F453" i="4"/>
  <c r="H453" i="4"/>
  <c r="F397" i="4"/>
  <c r="H397" i="4"/>
  <c r="F389" i="4"/>
  <c r="H389" i="4"/>
  <c r="F323" i="4"/>
  <c r="H323" i="4"/>
  <c r="F251" i="4"/>
  <c r="H251" i="4"/>
  <c r="F508" i="4"/>
  <c r="H508" i="4"/>
  <c r="F500" i="4"/>
  <c r="H500" i="4"/>
  <c r="F511" i="4"/>
  <c r="H511" i="4"/>
  <c r="F503" i="4"/>
  <c r="H503" i="4"/>
  <c r="F495" i="4"/>
  <c r="H495" i="4"/>
  <c r="F487" i="4"/>
  <c r="H487" i="4"/>
  <c r="F479" i="4"/>
  <c r="H479" i="4"/>
  <c r="F471" i="4"/>
  <c r="H471" i="4"/>
  <c r="F463" i="4"/>
  <c r="H463" i="4"/>
  <c r="F455" i="4"/>
  <c r="H455" i="4"/>
  <c r="F447" i="4"/>
  <c r="H447" i="4"/>
  <c r="F439" i="4"/>
  <c r="H439" i="4"/>
  <c r="F431" i="4"/>
  <c r="H431" i="4"/>
  <c r="F423" i="4"/>
  <c r="H423" i="4"/>
  <c r="F415" i="4"/>
  <c r="H415" i="4"/>
  <c r="F407" i="4"/>
  <c r="H407" i="4"/>
  <c r="F399" i="4"/>
  <c r="H399" i="4"/>
  <c r="F391" i="4"/>
  <c r="H391" i="4"/>
  <c r="F383" i="4"/>
  <c r="H383" i="4"/>
  <c r="F375" i="4"/>
  <c r="H375" i="4"/>
  <c r="F367" i="4"/>
  <c r="H367" i="4"/>
  <c r="F359" i="4"/>
  <c r="H359" i="4"/>
  <c r="F351" i="4"/>
  <c r="H351" i="4"/>
  <c r="F343" i="4"/>
  <c r="H343" i="4"/>
  <c r="F333" i="4"/>
  <c r="H333" i="4"/>
  <c r="F325" i="4"/>
  <c r="H325" i="4"/>
  <c r="F317" i="4"/>
  <c r="H317" i="4"/>
  <c r="F309" i="4"/>
  <c r="H309" i="4"/>
  <c r="F301" i="4"/>
  <c r="H301" i="4"/>
  <c r="F288" i="4"/>
  <c r="H288" i="4"/>
  <c r="F267" i="4"/>
  <c r="H267" i="4"/>
  <c r="F261" i="4"/>
  <c r="H261" i="4"/>
  <c r="F253" i="4"/>
  <c r="H253" i="4"/>
  <c r="F246" i="4"/>
  <c r="H246" i="4"/>
  <c r="F238" i="4"/>
  <c r="H238" i="4"/>
  <c r="F231" i="4"/>
  <c r="H231" i="4"/>
  <c r="F206" i="4"/>
  <c r="H206" i="4"/>
  <c r="F198" i="4"/>
  <c r="H198" i="4"/>
  <c r="F189" i="4"/>
  <c r="H189" i="4"/>
  <c r="F187" i="4"/>
  <c r="H187" i="4"/>
  <c r="F179" i="4"/>
  <c r="H179" i="4"/>
  <c r="F171" i="4"/>
  <c r="H171" i="4"/>
  <c r="F163" i="4"/>
  <c r="H163" i="4"/>
  <c r="F153" i="4"/>
  <c r="H153" i="4"/>
  <c r="F145" i="4"/>
  <c r="H145" i="4"/>
  <c r="F137" i="4"/>
  <c r="H137" i="4"/>
  <c r="F129" i="4"/>
  <c r="H129" i="4"/>
  <c r="F121" i="4"/>
  <c r="H121" i="4"/>
  <c r="F113" i="4"/>
  <c r="H113" i="4"/>
  <c r="F105" i="4"/>
  <c r="H105" i="4"/>
  <c r="F97" i="4"/>
  <c r="H97" i="4"/>
  <c r="F89" i="4"/>
  <c r="H89" i="4"/>
  <c r="F81" i="4"/>
  <c r="H81" i="4"/>
  <c r="F73" i="4"/>
  <c r="H73" i="4"/>
  <c r="F65" i="4"/>
  <c r="H65" i="4"/>
  <c r="F57" i="4"/>
  <c r="H57" i="4"/>
  <c r="F49" i="4"/>
  <c r="H49" i="4"/>
  <c r="F41" i="4"/>
  <c r="H41" i="4"/>
  <c r="F33" i="4"/>
  <c r="H33" i="4"/>
  <c r="F25" i="4"/>
  <c r="H25" i="4"/>
  <c r="F17" i="4"/>
  <c r="H17" i="4"/>
  <c r="F9" i="4"/>
  <c r="H9" i="4"/>
  <c r="F201" i="4"/>
  <c r="H201" i="4"/>
  <c r="F192" i="4"/>
  <c r="H192" i="4"/>
  <c r="F182" i="4"/>
  <c r="H182" i="4"/>
  <c r="F174" i="4"/>
  <c r="H174" i="4"/>
  <c r="F166" i="4"/>
  <c r="H166" i="4"/>
  <c r="F156" i="4"/>
  <c r="H156" i="4"/>
  <c r="F148" i="4"/>
  <c r="H148" i="4"/>
  <c r="F140" i="4"/>
  <c r="H140" i="4"/>
  <c r="F132" i="4"/>
  <c r="H132" i="4"/>
  <c r="F124" i="4"/>
  <c r="H124" i="4"/>
  <c r="F116" i="4"/>
  <c r="H116" i="4"/>
  <c r="F108" i="4"/>
  <c r="H108" i="4"/>
  <c r="F100" i="4"/>
  <c r="H100" i="4"/>
  <c r="F92" i="4"/>
  <c r="H92" i="4"/>
  <c r="F84" i="4"/>
  <c r="H84" i="4"/>
  <c r="F76" i="4"/>
  <c r="H76" i="4"/>
  <c r="F68" i="4"/>
  <c r="H68" i="4"/>
  <c r="F60" i="4"/>
  <c r="H60" i="4"/>
  <c r="F52" i="4"/>
  <c r="H52" i="4"/>
  <c r="F44" i="4"/>
  <c r="H44" i="4"/>
  <c r="F36" i="4"/>
  <c r="H36" i="4"/>
  <c r="F28" i="4"/>
  <c r="H28" i="4"/>
  <c r="F20" i="4"/>
  <c r="H20" i="4"/>
  <c r="F12" i="4"/>
  <c r="H12" i="4"/>
  <c r="F4" i="4"/>
  <c r="H4" i="4"/>
  <c r="F490" i="4"/>
  <c r="H490" i="4"/>
  <c r="F442" i="4"/>
  <c r="H442" i="4"/>
  <c r="F204" i="4"/>
  <c r="H204" i="4"/>
  <c r="F196" i="4"/>
  <c r="H196" i="4"/>
  <c r="F185" i="4"/>
  <c r="H185" i="4"/>
  <c r="F177" i="4"/>
  <c r="H177" i="4"/>
  <c r="F169" i="4"/>
  <c r="H169" i="4"/>
  <c r="F161" i="4"/>
  <c r="H161" i="4"/>
  <c r="F151" i="4"/>
  <c r="H151" i="4"/>
  <c r="F143" i="4"/>
  <c r="H143" i="4"/>
  <c r="F135" i="4"/>
  <c r="H135" i="4"/>
  <c r="F127" i="4"/>
  <c r="H127" i="4"/>
  <c r="F119" i="4"/>
  <c r="H119" i="4"/>
  <c r="F111" i="4"/>
  <c r="H111" i="4"/>
  <c r="F103" i="4"/>
  <c r="H103" i="4"/>
  <c r="F95" i="4"/>
  <c r="H95" i="4"/>
  <c r="F87" i="4"/>
  <c r="H87" i="4"/>
  <c r="F79" i="4"/>
  <c r="H79" i="4"/>
  <c r="F71" i="4"/>
  <c r="H71" i="4"/>
  <c r="F63" i="4"/>
  <c r="H63" i="4"/>
  <c r="F55" i="4"/>
  <c r="H55" i="4"/>
  <c r="F47" i="4"/>
  <c r="H47" i="4"/>
  <c r="F39" i="4"/>
  <c r="H39" i="4"/>
  <c r="F31" i="4"/>
  <c r="H31" i="4"/>
  <c r="F23" i="4"/>
  <c r="H23" i="4"/>
  <c r="F15" i="4"/>
  <c r="H15" i="4"/>
  <c r="F7" i="4"/>
  <c r="H7" i="4"/>
  <c r="F466" i="4"/>
  <c r="H466" i="4"/>
  <c r="F426" i="4"/>
  <c r="H426" i="4"/>
  <c r="F418" i="4"/>
  <c r="H418" i="4"/>
  <c r="F394" i="4"/>
  <c r="H394" i="4"/>
  <c r="F386" i="4"/>
  <c r="H386" i="4"/>
  <c r="F346" i="4"/>
  <c r="H346" i="4"/>
  <c r="F304" i="4"/>
  <c r="H304" i="4"/>
  <c r="F283" i="4"/>
  <c r="H283" i="4"/>
  <c r="F270" i="4"/>
  <c r="H270" i="4"/>
  <c r="F509" i="4"/>
  <c r="H509" i="4"/>
  <c r="F501" i="4"/>
  <c r="H501" i="4"/>
  <c r="F445" i="4"/>
  <c r="H445" i="4"/>
  <c r="F349" i="4"/>
  <c r="H349" i="4"/>
  <c r="F331" i="4"/>
  <c r="H331" i="4"/>
  <c r="F488" i="4"/>
  <c r="H488" i="4"/>
  <c r="F480" i="4"/>
  <c r="H480" i="4"/>
  <c r="F472" i="4"/>
  <c r="H472" i="4"/>
  <c r="F464" i="4"/>
  <c r="H464" i="4"/>
  <c r="F456" i="4"/>
  <c r="H456" i="4"/>
  <c r="F448" i="4"/>
  <c r="H448" i="4"/>
  <c r="F440" i="4"/>
  <c r="H440" i="4"/>
  <c r="F432" i="4"/>
  <c r="H432" i="4"/>
  <c r="F424" i="4"/>
  <c r="H424" i="4"/>
  <c r="F416" i="4"/>
  <c r="H416" i="4"/>
  <c r="F408" i="4"/>
  <c r="H408" i="4"/>
  <c r="F400" i="4"/>
  <c r="H400" i="4"/>
  <c r="F392" i="4"/>
  <c r="H392" i="4"/>
  <c r="F384" i="4"/>
  <c r="H384" i="4"/>
  <c r="F376" i="4"/>
  <c r="H376" i="4"/>
  <c r="F368" i="4"/>
  <c r="H368" i="4"/>
  <c r="F360" i="4"/>
  <c r="H360" i="4"/>
  <c r="F352" i="4"/>
  <c r="H352" i="4"/>
  <c r="F344" i="4"/>
  <c r="H344" i="4"/>
  <c r="F334" i="4"/>
  <c r="H334" i="4"/>
  <c r="F326" i="4"/>
  <c r="H326" i="4"/>
  <c r="F318" i="4"/>
  <c r="H318" i="4"/>
  <c r="F310" i="4"/>
  <c r="H310" i="4"/>
  <c r="F302" i="4"/>
  <c r="H302" i="4"/>
  <c r="F281" i="4"/>
  <c r="H281" i="4"/>
  <c r="F268" i="4"/>
  <c r="H268" i="4"/>
  <c r="F262" i="4"/>
  <c r="H262" i="4"/>
  <c r="F254" i="4"/>
  <c r="H254" i="4"/>
  <c r="F239" i="4"/>
  <c r="H239" i="4"/>
  <c r="F232" i="4"/>
  <c r="H232" i="4"/>
  <c r="F213" i="4"/>
  <c r="H213" i="4"/>
  <c r="F207" i="4"/>
  <c r="H207" i="4"/>
  <c r="F199" i="4"/>
  <c r="H199" i="4"/>
  <c r="F190" i="4"/>
  <c r="H190" i="4"/>
  <c r="F180" i="4"/>
  <c r="H180" i="4"/>
  <c r="F172" i="4"/>
  <c r="H172" i="4"/>
  <c r="F164" i="4"/>
  <c r="H164" i="4"/>
  <c r="F154" i="4"/>
  <c r="H154" i="4"/>
  <c r="F146" i="4"/>
  <c r="H146" i="4"/>
  <c r="F138" i="4"/>
  <c r="H138" i="4"/>
  <c r="F130" i="4"/>
  <c r="H130" i="4"/>
  <c r="F122" i="4"/>
  <c r="H122" i="4"/>
  <c r="F114" i="4"/>
  <c r="H114" i="4"/>
  <c r="F106" i="4"/>
  <c r="H106" i="4"/>
  <c r="F98" i="4"/>
  <c r="H98" i="4"/>
  <c r="F90" i="4"/>
  <c r="H90" i="4"/>
  <c r="F82" i="4"/>
  <c r="H82" i="4"/>
  <c r="F74" i="4"/>
  <c r="H74" i="4"/>
  <c r="F66" i="4"/>
  <c r="H66" i="4"/>
  <c r="F58" i="4"/>
  <c r="H58" i="4"/>
  <c r="F50" i="4"/>
  <c r="H50" i="4"/>
  <c r="F42" i="4"/>
  <c r="H42" i="4"/>
  <c r="F34" i="4"/>
  <c r="H34" i="4"/>
  <c r="F26" i="4"/>
  <c r="H26" i="4"/>
  <c r="F18" i="4"/>
  <c r="H18" i="4"/>
  <c r="F10" i="4"/>
  <c r="H10" i="4"/>
  <c r="F2" i="4"/>
  <c r="H2" i="4"/>
  <c r="F514" i="4"/>
  <c r="H514" i="4"/>
  <c r="F482" i="4"/>
  <c r="H482" i="4"/>
  <c r="F362" i="4"/>
  <c r="H362" i="4"/>
  <c r="F354" i="4"/>
  <c r="H354" i="4"/>
  <c r="F477" i="4"/>
  <c r="H477" i="4"/>
  <c r="F381" i="4"/>
  <c r="H381" i="4"/>
  <c r="F373" i="4"/>
  <c r="H373" i="4"/>
  <c r="F315" i="4"/>
  <c r="H315" i="4"/>
  <c r="F307" i="4"/>
  <c r="H307" i="4"/>
  <c r="F286" i="4"/>
  <c r="H286" i="4"/>
  <c r="F259" i="4"/>
  <c r="H259" i="4"/>
  <c r="F236" i="4"/>
  <c r="H236" i="4"/>
  <c r="F512" i="4"/>
  <c r="H512" i="4"/>
  <c r="F504" i="4"/>
  <c r="H504" i="4"/>
  <c r="F496" i="4"/>
  <c r="H496" i="4"/>
  <c r="F507" i="4"/>
  <c r="H507" i="4"/>
  <c r="F499" i="4"/>
  <c r="H499" i="4"/>
  <c r="F491" i="4"/>
  <c r="H491" i="4"/>
  <c r="F483" i="4"/>
  <c r="H483" i="4"/>
  <c r="F475" i="4"/>
  <c r="H475" i="4"/>
  <c r="F467" i="4"/>
  <c r="H467" i="4"/>
  <c r="F459" i="4"/>
  <c r="H459" i="4"/>
  <c r="F451" i="4"/>
  <c r="H451" i="4"/>
  <c r="F443" i="4"/>
  <c r="H443" i="4"/>
  <c r="F435" i="4"/>
  <c r="H435" i="4"/>
  <c r="F427" i="4"/>
  <c r="H427" i="4"/>
  <c r="F419" i="4"/>
  <c r="H419" i="4"/>
  <c r="F411" i="4"/>
  <c r="H411" i="4"/>
  <c r="F403" i="4"/>
  <c r="H403" i="4"/>
  <c r="F395" i="4"/>
  <c r="H395" i="4"/>
  <c r="F387" i="4"/>
  <c r="H387" i="4"/>
  <c r="F379" i="4"/>
  <c r="H379" i="4"/>
  <c r="F371" i="4"/>
  <c r="H371" i="4"/>
  <c r="F363" i="4"/>
  <c r="H363" i="4"/>
  <c r="F355" i="4"/>
  <c r="H355" i="4"/>
  <c r="F347" i="4"/>
  <c r="H347" i="4"/>
  <c r="F337" i="4"/>
  <c r="H337" i="4"/>
  <c r="F329" i="4"/>
  <c r="H329" i="4"/>
  <c r="F321" i="4"/>
  <c r="H321" i="4"/>
  <c r="F313" i="4"/>
  <c r="H313" i="4"/>
  <c r="F305" i="4"/>
  <c r="H305" i="4"/>
  <c r="F297" i="4"/>
  <c r="H297" i="4"/>
  <c r="F291" i="4"/>
  <c r="H291" i="4"/>
  <c r="F284" i="4"/>
  <c r="H284" i="4"/>
  <c r="F277" i="4"/>
  <c r="H277" i="4"/>
  <c r="F271" i="4"/>
  <c r="H271" i="4"/>
  <c r="F257" i="4"/>
  <c r="H257" i="4"/>
  <c r="F249" i="4"/>
  <c r="H249" i="4"/>
  <c r="F242" i="4"/>
  <c r="H242" i="4"/>
  <c r="F202" i="4"/>
  <c r="H202" i="4"/>
  <c r="F183" i="4"/>
  <c r="H183" i="4"/>
  <c r="F175" i="4"/>
  <c r="H175" i="4"/>
  <c r="F167" i="4"/>
  <c r="H167" i="4"/>
  <c r="F157" i="4"/>
  <c r="H157" i="4"/>
  <c r="F149" i="4"/>
  <c r="H149" i="4"/>
  <c r="F141" i="4"/>
  <c r="H141" i="4"/>
  <c r="F133" i="4"/>
  <c r="H133" i="4"/>
  <c r="F125" i="4"/>
  <c r="H125" i="4"/>
  <c r="F117" i="4"/>
  <c r="H117" i="4"/>
  <c r="F109" i="4"/>
  <c r="H109" i="4"/>
  <c r="F101" i="4"/>
  <c r="H101" i="4"/>
  <c r="F93" i="4"/>
  <c r="H93" i="4"/>
  <c r="F85" i="4"/>
  <c r="H85" i="4"/>
  <c r="F77" i="4"/>
  <c r="H77" i="4"/>
  <c r="F69" i="4"/>
  <c r="H69" i="4"/>
  <c r="F61" i="4"/>
  <c r="H61" i="4"/>
  <c r="F53" i="4"/>
  <c r="H53" i="4"/>
  <c r="F45" i="4"/>
  <c r="H45" i="4"/>
  <c r="F37" i="4"/>
  <c r="H37" i="4"/>
  <c r="F29" i="4"/>
  <c r="H29" i="4"/>
  <c r="F21" i="4"/>
  <c r="H21" i="4"/>
  <c r="F13" i="4"/>
  <c r="H13" i="4"/>
  <c r="F5" i="4"/>
  <c r="H5" i="4"/>
  <c r="F498" i="4"/>
  <c r="H498" i="4"/>
  <c r="F458" i="4"/>
  <c r="H458" i="4"/>
  <c r="F320" i="4"/>
  <c r="H320" i="4"/>
  <c r="F312" i="4"/>
  <c r="H312" i="4"/>
  <c r="F493" i="4"/>
  <c r="H493" i="4"/>
  <c r="F469" i="4"/>
  <c r="H469" i="4"/>
  <c r="F429" i="4"/>
  <c r="H429" i="4"/>
  <c r="E340" i="4"/>
  <c r="H339" i="4"/>
  <c r="F502" i="4"/>
  <c r="H502" i="4"/>
  <c r="F454" i="4"/>
  <c r="H454" i="4"/>
  <c r="F446" i="4"/>
  <c r="H446" i="4"/>
  <c r="F438" i="4"/>
  <c r="H438" i="4"/>
  <c r="F430" i="4"/>
  <c r="H430" i="4"/>
  <c r="F422" i="4"/>
  <c r="H422" i="4"/>
  <c r="F414" i="4"/>
  <c r="H414" i="4"/>
  <c r="F406" i="4"/>
  <c r="H406" i="4"/>
  <c r="F398" i="4"/>
  <c r="H398" i="4"/>
  <c r="F390" i="4"/>
  <c r="H390" i="4"/>
  <c r="F382" i="4"/>
  <c r="H382" i="4"/>
  <c r="F374" i="4"/>
  <c r="H374" i="4"/>
  <c r="F366" i="4"/>
  <c r="H366" i="4"/>
  <c r="F358" i="4"/>
  <c r="H358" i="4"/>
  <c r="F350" i="4"/>
  <c r="H350" i="4"/>
  <c r="F342" i="4"/>
  <c r="H342" i="4"/>
  <c r="F332" i="4"/>
  <c r="H332" i="4"/>
  <c r="F324" i="4"/>
  <c r="H324" i="4"/>
  <c r="F316" i="4"/>
  <c r="H316" i="4"/>
  <c r="F308" i="4"/>
  <c r="H308" i="4"/>
  <c r="F300" i="4"/>
  <c r="H300" i="4"/>
  <c r="F287" i="4"/>
  <c r="H287" i="4"/>
  <c r="F260" i="4"/>
  <c r="H260" i="4"/>
  <c r="F252" i="4"/>
  <c r="H252" i="4"/>
  <c r="F245" i="4"/>
  <c r="H245" i="4"/>
  <c r="F237" i="4"/>
  <c r="H237" i="4"/>
  <c r="F205" i="4"/>
  <c r="H205" i="4"/>
  <c r="F197" i="4"/>
  <c r="H197" i="4"/>
  <c r="F186" i="4"/>
  <c r="H186" i="4"/>
  <c r="F178" i="4"/>
  <c r="H178" i="4"/>
  <c r="F170" i="4"/>
  <c r="H170" i="4"/>
  <c r="F162" i="4"/>
  <c r="H162" i="4"/>
  <c r="F152" i="4"/>
  <c r="H152" i="4"/>
  <c r="F144" i="4"/>
  <c r="H144" i="4"/>
  <c r="F136" i="4"/>
  <c r="H136" i="4"/>
  <c r="F128" i="4"/>
  <c r="H128" i="4"/>
  <c r="F120" i="4"/>
  <c r="H120" i="4"/>
  <c r="F112" i="4"/>
  <c r="H112" i="4"/>
  <c r="F104" i="4"/>
  <c r="H104" i="4"/>
  <c r="F96" i="4"/>
  <c r="H96" i="4"/>
  <c r="F88" i="4"/>
  <c r="H88" i="4"/>
  <c r="F80" i="4"/>
  <c r="H80" i="4"/>
  <c r="F72" i="4"/>
  <c r="H72" i="4"/>
  <c r="F64" i="4"/>
  <c r="H64" i="4"/>
  <c r="F56" i="4"/>
  <c r="H56" i="4"/>
  <c r="F48" i="4"/>
  <c r="H48" i="4"/>
  <c r="F40" i="4"/>
  <c r="H40" i="4"/>
  <c r="F32" i="4"/>
  <c r="H32" i="4"/>
  <c r="F24" i="4"/>
  <c r="H24" i="4"/>
  <c r="F16" i="4"/>
  <c r="H16" i="4"/>
  <c r="F8" i="4"/>
  <c r="H8" i="4"/>
  <c r="E188" i="4"/>
  <c r="K6" i="27"/>
  <c r="M5" i="27"/>
  <c r="M11" i="27"/>
  <c r="M8" i="27"/>
  <c r="K9" i="27"/>
  <c r="B21" i="27"/>
  <c r="K7" i="27"/>
  <c r="B23" i="27"/>
  <c r="K10" i="27"/>
  <c r="B20" i="27"/>
  <c r="K2" i="27"/>
  <c r="B19" i="27"/>
  <c r="K5" i="27"/>
  <c r="B22" i="27"/>
  <c r="K4" i="27"/>
  <c r="B18" i="27"/>
  <c r="D22" i="27"/>
  <c r="M6" i="27"/>
  <c r="K3" i="27"/>
  <c r="B24" i="27"/>
  <c r="M7" i="27"/>
  <c r="I8" i="27"/>
  <c r="I3" i="27"/>
  <c r="M2" i="27"/>
  <c r="I7" i="27"/>
  <c r="M9" i="27"/>
  <c r="I5" i="27"/>
  <c r="M12" i="27"/>
  <c r="M4" i="27"/>
  <c r="I10" i="27"/>
  <c r="K8" i="27"/>
  <c r="M10" i="27"/>
  <c r="M3" i="27"/>
  <c r="I2" i="27"/>
  <c r="I6" i="27"/>
  <c r="I12" i="27"/>
  <c r="I9" i="27"/>
  <c r="I4" i="27"/>
  <c r="I11" i="27"/>
  <c r="F6" i="27"/>
  <c r="G6" i="27" s="1"/>
  <c r="F3" i="27"/>
  <c r="G3" i="27" s="1"/>
  <c r="F2" i="27"/>
  <c r="G2" i="27" s="1"/>
  <c r="F10" i="27"/>
  <c r="G10" i="27" s="1"/>
  <c r="F5" i="27"/>
  <c r="G5" i="27" s="1"/>
  <c r="F11" i="27"/>
  <c r="G11" i="27" s="1"/>
  <c r="F12" i="27"/>
  <c r="G12" i="27" s="1"/>
  <c r="K11" i="27"/>
  <c r="K12" i="27"/>
  <c r="F8" i="27"/>
  <c r="G8" i="27" s="1"/>
  <c r="F4" i="27"/>
  <c r="G4" i="27" s="1"/>
  <c r="F9" i="27"/>
  <c r="G9" i="27" s="1"/>
  <c r="F7" i="27"/>
  <c r="G7" i="27" s="1"/>
  <c r="E159" i="4"/>
  <c r="E295" i="4"/>
  <c r="H295" i="4" s="1"/>
  <c r="E215" i="4"/>
  <c r="H215" i="4" s="1"/>
  <c r="E293" i="4"/>
  <c r="H293" i="4" s="1"/>
  <c r="E275" i="4"/>
  <c r="H275" i="4" s="1"/>
  <c r="E279" i="4"/>
  <c r="H279" i="4" s="1"/>
  <c r="E247" i="4"/>
  <c r="H247" i="4" s="1"/>
  <c r="E224" i="4"/>
  <c r="F339" i="4"/>
  <c r="E289" i="4"/>
  <c r="H289" i="4" s="1"/>
  <c r="E264" i="4"/>
  <c r="H264" i="4" s="1"/>
  <c r="F217" i="4"/>
  <c r="E218" i="4"/>
  <c r="H218" i="4" s="1"/>
  <c r="F209" i="4"/>
  <c r="E210" i="4"/>
  <c r="H210" i="4" s="1"/>
  <c r="E273" i="4"/>
  <c r="H273" i="4" s="1"/>
  <c r="E233" i="4"/>
  <c r="H233" i="4" s="1"/>
  <c r="F221" i="4"/>
  <c r="E222" i="4"/>
  <c r="H222" i="4" s="1"/>
  <c r="E193" i="4"/>
  <c r="H193" i="4" s="1"/>
  <c r="F900" i="22"/>
  <c r="K900" i="22"/>
  <c r="A900" i="22"/>
  <c r="S900" i="22" s="1"/>
  <c r="B900" i="22"/>
  <c r="A902" i="12"/>
  <c r="C902" i="12"/>
  <c r="D902" i="12"/>
  <c r="E902" i="12"/>
  <c r="F902" i="12"/>
  <c r="H902" i="12" l="1"/>
  <c r="G902" i="12"/>
  <c r="F188" i="4"/>
  <c r="H188" i="4"/>
  <c r="F159" i="4"/>
  <c r="H159" i="4"/>
  <c r="F224" i="4"/>
  <c r="H224" i="4"/>
  <c r="F340" i="4"/>
  <c r="H340" i="4"/>
  <c r="E341" i="4"/>
  <c r="J902" i="12"/>
  <c r="F293" i="4"/>
  <c r="E294" i="4"/>
  <c r="F222" i="4"/>
  <c r="E223" i="4"/>
  <c r="F215" i="4"/>
  <c r="E216" i="4"/>
  <c r="F289" i="4"/>
  <c r="E290" i="4"/>
  <c r="F295" i="4"/>
  <c r="E296" i="4"/>
  <c r="F233" i="4"/>
  <c r="E234" i="4"/>
  <c r="F273" i="4"/>
  <c r="E274" i="4"/>
  <c r="F247" i="4"/>
  <c r="E248" i="4"/>
  <c r="F279" i="4"/>
  <c r="E280" i="4"/>
  <c r="F218" i="4"/>
  <c r="E219" i="4"/>
  <c r="F275" i="4"/>
  <c r="E276" i="4"/>
  <c r="C26" i="27"/>
  <c r="D26" i="27"/>
  <c r="B26" i="27"/>
  <c r="E225" i="4"/>
  <c r="F193" i="4"/>
  <c r="E194" i="4"/>
  <c r="H194" i="4" s="1"/>
  <c r="F210" i="4"/>
  <c r="E211" i="4"/>
  <c r="H211" i="4" s="1"/>
  <c r="F264" i="4"/>
  <c r="E265" i="4"/>
  <c r="H265" i="4" s="1"/>
  <c r="I902" i="12"/>
  <c r="I900" i="22"/>
  <c r="J900" i="22"/>
  <c r="H900" i="22"/>
  <c r="G900" i="22"/>
  <c r="D900" i="22"/>
  <c r="K902" i="12"/>
  <c r="G3" i="26"/>
  <c r="G4" i="26"/>
  <c r="G2" i="26"/>
  <c r="G6" i="26"/>
  <c r="G5" i="26"/>
  <c r="F225" i="4" l="1"/>
  <c r="H225" i="4"/>
  <c r="F280" i="4"/>
  <c r="H280" i="4"/>
  <c r="F296" i="4"/>
  <c r="H296" i="4"/>
  <c r="F294" i="4"/>
  <c r="H294" i="4"/>
  <c r="F248" i="4"/>
  <c r="H248" i="4"/>
  <c r="F290" i="4"/>
  <c r="H290" i="4"/>
  <c r="F219" i="4"/>
  <c r="H219" i="4"/>
  <c r="F234" i="4"/>
  <c r="H234" i="4"/>
  <c r="F223" i="4"/>
  <c r="H223" i="4"/>
  <c r="F276" i="4"/>
  <c r="H276" i="4"/>
  <c r="F274" i="4"/>
  <c r="H274" i="4"/>
  <c r="F216" i="4"/>
  <c r="H216" i="4"/>
  <c r="F341" i="4"/>
  <c r="H341" i="4"/>
  <c r="F265" i="4"/>
  <c r="E266" i="4"/>
  <c r="F211" i="4"/>
  <c r="E212" i="4"/>
  <c r="F194" i="4"/>
  <c r="E195" i="4"/>
  <c r="E226" i="4"/>
  <c r="F885" i="22"/>
  <c r="K885" i="22"/>
  <c r="F886" i="22"/>
  <c r="K886" i="22"/>
  <c r="F887" i="22"/>
  <c r="K887" i="22"/>
  <c r="F888" i="22"/>
  <c r="K888" i="22"/>
  <c r="F889" i="22"/>
  <c r="K889" i="22"/>
  <c r="F890" i="22"/>
  <c r="K890" i="22"/>
  <c r="F891" i="22"/>
  <c r="K891" i="22"/>
  <c r="F892" i="22"/>
  <c r="K892" i="22"/>
  <c r="F893" i="22"/>
  <c r="K893" i="22"/>
  <c r="F894" i="22"/>
  <c r="K894" i="22"/>
  <c r="F895" i="22"/>
  <c r="K895" i="22"/>
  <c r="F896" i="22"/>
  <c r="K896" i="22"/>
  <c r="F897" i="22"/>
  <c r="K897" i="22"/>
  <c r="F898" i="22"/>
  <c r="K898" i="22"/>
  <c r="F899" i="22"/>
  <c r="K899" i="22"/>
  <c r="A885" i="22"/>
  <c r="B885" i="22"/>
  <c r="A886" i="22"/>
  <c r="B886" i="22"/>
  <c r="A887" i="22"/>
  <c r="B887" i="22"/>
  <c r="A888" i="22"/>
  <c r="B888" i="22"/>
  <c r="A889" i="22"/>
  <c r="B889" i="22"/>
  <c r="A890" i="22"/>
  <c r="B890" i="22"/>
  <c r="A891" i="22"/>
  <c r="B891" i="22"/>
  <c r="A892" i="22"/>
  <c r="B892" i="22"/>
  <c r="A893" i="22"/>
  <c r="B893" i="22"/>
  <c r="A894" i="22"/>
  <c r="B894" i="22"/>
  <c r="A895" i="22"/>
  <c r="B895" i="22"/>
  <c r="A896" i="22"/>
  <c r="B896" i="22"/>
  <c r="A897" i="22"/>
  <c r="B897" i="22"/>
  <c r="A898" i="22"/>
  <c r="B898" i="22"/>
  <c r="A899" i="22"/>
  <c r="B899" i="22"/>
  <c r="A901" i="12"/>
  <c r="C901" i="12"/>
  <c r="D901" i="12"/>
  <c r="E901" i="12"/>
  <c r="F901" i="12"/>
  <c r="A891" i="12"/>
  <c r="C891" i="12"/>
  <c r="D891" i="12"/>
  <c r="E891" i="12"/>
  <c r="F891" i="12"/>
  <c r="A892" i="12"/>
  <c r="C892" i="12"/>
  <c r="D892" i="12"/>
  <c r="E892" i="12"/>
  <c r="F892" i="12"/>
  <c r="A893" i="12"/>
  <c r="C893" i="12"/>
  <c r="D893" i="12"/>
  <c r="E893" i="12"/>
  <c r="F893" i="12"/>
  <c r="A894" i="12"/>
  <c r="C894" i="12"/>
  <c r="D894" i="12"/>
  <c r="E894" i="12"/>
  <c r="F894" i="12"/>
  <c r="A895" i="12"/>
  <c r="C895" i="12"/>
  <c r="D895" i="12"/>
  <c r="E895" i="12"/>
  <c r="F895" i="12"/>
  <c r="A896" i="12"/>
  <c r="C896" i="12"/>
  <c r="D896" i="12"/>
  <c r="E896" i="12"/>
  <c r="F896" i="12"/>
  <c r="A897" i="12"/>
  <c r="C897" i="12"/>
  <c r="D897" i="12"/>
  <c r="E897" i="12"/>
  <c r="F897" i="12"/>
  <c r="A898" i="12"/>
  <c r="C898" i="12"/>
  <c r="D898" i="12"/>
  <c r="E898" i="12"/>
  <c r="F898" i="12"/>
  <c r="A899" i="12"/>
  <c r="C899" i="12"/>
  <c r="D899" i="12"/>
  <c r="E899" i="12"/>
  <c r="F899" i="12"/>
  <c r="A900" i="12"/>
  <c r="C900" i="12"/>
  <c r="D900" i="12"/>
  <c r="E900" i="12"/>
  <c r="F900" i="12"/>
  <c r="A887" i="12"/>
  <c r="B887" i="12" s="1"/>
  <c r="C887" i="12"/>
  <c r="D887" i="12"/>
  <c r="E887" i="12"/>
  <c r="F887" i="12"/>
  <c r="A888" i="12"/>
  <c r="C888" i="12"/>
  <c r="D888" i="12"/>
  <c r="E888" i="12"/>
  <c r="F888" i="12"/>
  <c r="A889" i="12"/>
  <c r="C889" i="12"/>
  <c r="D889" i="12"/>
  <c r="E889" i="12"/>
  <c r="F889" i="12"/>
  <c r="A890" i="12"/>
  <c r="C890" i="12"/>
  <c r="D890" i="12"/>
  <c r="E890" i="12"/>
  <c r="F890" i="12"/>
  <c r="G887" i="12" l="1"/>
  <c r="H887" i="12"/>
  <c r="H893" i="12"/>
  <c r="G893" i="12"/>
  <c r="H890" i="12"/>
  <c r="G890" i="12"/>
  <c r="G896" i="12"/>
  <c r="H896" i="12"/>
  <c r="H899" i="12"/>
  <c r="G899" i="12"/>
  <c r="H891" i="12"/>
  <c r="G891" i="12"/>
  <c r="H888" i="12"/>
  <c r="G888" i="12"/>
  <c r="H894" i="12"/>
  <c r="G894" i="12"/>
  <c r="H897" i="12"/>
  <c r="G897" i="12"/>
  <c r="H900" i="12"/>
  <c r="G900" i="12"/>
  <c r="H892" i="12"/>
  <c r="G892" i="12"/>
  <c r="H889" i="12"/>
  <c r="G889" i="12"/>
  <c r="G895" i="12"/>
  <c r="H895" i="12"/>
  <c r="H898" i="12"/>
  <c r="G898" i="12"/>
  <c r="H901" i="12"/>
  <c r="G901" i="12"/>
  <c r="F226" i="4"/>
  <c r="H226" i="4"/>
  <c r="F195" i="4"/>
  <c r="H195" i="4"/>
  <c r="F212" i="4"/>
  <c r="H212" i="4"/>
  <c r="F266" i="4"/>
  <c r="H266" i="4"/>
  <c r="C886" i="22"/>
  <c r="S886" i="22"/>
  <c r="G894" i="22"/>
  <c r="S894" i="22"/>
  <c r="G890" i="22"/>
  <c r="S890" i="22"/>
  <c r="H897" i="22"/>
  <c r="S897" i="22"/>
  <c r="G889" i="22"/>
  <c r="S889" i="22"/>
  <c r="I893" i="22"/>
  <c r="S893" i="22"/>
  <c r="C885" i="22"/>
  <c r="S885" i="22"/>
  <c r="J896" i="22"/>
  <c r="S896" i="22"/>
  <c r="J888" i="22"/>
  <c r="S888" i="22"/>
  <c r="G898" i="22"/>
  <c r="S898" i="22"/>
  <c r="J892" i="22"/>
  <c r="S892" i="22"/>
  <c r="H895" i="22"/>
  <c r="S895" i="22"/>
  <c r="H891" i="22"/>
  <c r="S891" i="22"/>
  <c r="H899" i="22"/>
  <c r="S899" i="22"/>
  <c r="H887" i="22"/>
  <c r="S887" i="22"/>
  <c r="I887" i="12"/>
  <c r="I893" i="12"/>
  <c r="K899" i="12"/>
  <c r="K891" i="12"/>
  <c r="J898" i="12"/>
  <c r="J894" i="12"/>
  <c r="I897" i="12"/>
  <c r="I890" i="12"/>
  <c r="I889" i="12"/>
  <c r="E227" i="4"/>
  <c r="J891" i="12"/>
  <c r="J888" i="12"/>
  <c r="I899" i="12"/>
  <c r="K898" i="12"/>
  <c r="K889" i="12"/>
  <c r="J896" i="12"/>
  <c r="J889" i="12"/>
  <c r="K888" i="12"/>
  <c r="I896" i="12"/>
  <c r="J901" i="12"/>
  <c r="K894" i="12"/>
  <c r="K893" i="12"/>
  <c r="I894" i="12"/>
  <c r="K901" i="12"/>
  <c r="I889" i="22"/>
  <c r="G892" i="22"/>
  <c r="I885" i="22"/>
  <c r="G888" i="22"/>
  <c r="G899" i="22"/>
  <c r="I896" i="22"/>
  <c r="G895" i="22"/>
  <c r="I892" i="22"/>
  <c r="G891" i="22"/>
  <c r="I888" i="22"/>
  <c r="G887" i="22"/>
  <c r="J897" i="22"/>
  <c r="H896" i="22"/>
  <c r="J893" i="22"/>
  <c r="H892" i="22"/>
  <c r="J889" i="22"/>
  <c r="H888" i="22"/>
  <c r="J885" i="22"/>
  <c r="J890" i="22"/>
  <c r="H889" i="22"/>
  <c r="J886" i="22"/>
  <c r="H885" i="22"/>
  <c r="J894" i="22"/>
  <c r="H893" i="22"/>
  <c r="I898" i="22"/>
  <c r="G897" i="22"/>
  <c r="I894" i="22"/>
  <c r="G893" i="22"/>
  <c r="I890" i="22"/>
  <c r="I886" i="22"/>
  <c r="G885" i="22"/>
  <c r="J899" i="22"/>
  <c r="H898" i="22"/>
  <c r="J891" i="22"/>
  <c r="H890" i="22"/>
  <c r="J887" i="22"/>
  <c r="H886" i="22"/>
  <c r="I897" i="22"/>
  <c r="G896" i="22"/>
  <c r="J898" i="22"/>
  <c r="J895" i="22"/>
  <c r="H894" i="22"/>
  <c r="I899" i="22"/>
  <c r="I895" i="22"/>
  <c r="I891" i="22"/>
  <c r="I887" i="22"/>
  <c r="G886" i="22"/>
  <c r="D898" i="22"/>
  <c r="D896" i="22"/>
  <c r="D894" i="22"/>
  <c r="D892" i="22"/>
  <c r="D890" i="22"/>
  <c r="D888" i="22"/>
  <c r="D886" i="22"/>
  <c r="D899" i="22"/>
  <c r="D897" i="22"/>
  <c r="D895" i="22"/>
  <c r="D893" i="22"/>
  <c r="D891" i="22"/>
  <c r="D889" i="22"/>
  <c r="D887" i="22"/>
  <c r="D885" i="22"/>
  <c r="I898" i="12"/>
  <c r="K896" i="12"/>
  <c r="J893" i="12"/>
  <c r="I891" i="12"/>
  <c r="I901" i="12"/>
  <c r="J899" i="12"/>
  <c r="K895" i="12"/>
  <c r="J895" i="12"/>
  <c r="K892" i="12"/>
  <c r="K900" i="12"/>
  <c r="J900" i="12"/>
  <c r="J892" i="12"/>
  <c r="J897" i="12"/>
  <c r="K897" i="12"/>
  <c r="I895" i="12"/>
  <c r="I900" i="12"/>
  <c r="I892" i="12"/>
  <c r="K890" i="12"/>
  <c r="I888" i="12"/>
  <c r="K887" i="12"/>
  <c r="J890" i="12"/>
  <c r="J887" i="12"/>
  <c r="F227" i="4" l="1"/>
  <c r="H227" i="4"/>
  <c r="E228" i="4"/>
  <c r="P47" i="7"/>
  <c r="Q47" i="7"/>
  <c r="R47" i="7"/>
  <c r="S47" i="7"/>
  <c r="T47" i="7"/>
  <c r="U47" i="7"/>
  <c r="V47" i="7"/>
  <c r="P48" i="7"/>
  <c r="Q48" i="7"/>
  <c r="R48" i="7"/>
  <c r="S48" i="7"/>
  <c r="T48" i="7"/>
  <c r="U48" i="7"/>
  <c r="V48" i="7"/>
  <c r="P49" i="7"/>
  <c r="Q49" i="7"/>
  <c r="R49" i="7"/>
  <c r="S49" i="7"/>
  <c r="T49" i="7"/>
  <c r="U49" i="7"/>
  <c r="V49" i="7"/>
  <c r="E229" i="4" l="1"/>
  <c r="H229" i="4" s="1"/>
  <c r="H228" i="4"/>
  <c r="F228" i="4"/>
  <c r="W48" i="7"/>
  <c r="W47" i="7"/>
  <c r="W49" i="7"/>
  <c r="F229" i="4" l="1"/>
  <c r="E230" i="4"/>
  <c r="A123" i="22"/>
  <c r="Q17" i="25"/>
  <c r="A3" i="22"/>
  <c r="F230" i="4" l="1"/>
  <c r="H230" i="4"/>
  <c r="F884" i="22"/>
  <c r="K884" i="22"/>
  <c r="A884" i="22"/>
  <c r="S884" i="22" s="1"/>
  <c r="B884" i="22"/>
  <c r="A886" i="12"/>
  <c r="C886" i="12"/>
  <c r="D886" i="12"/>
  <c r="E886" i="12"/>
  <c r="F886" i="12"/>
  <c r="H886" i="12" l="1"/>
  <c r="G886" i="12"/>
  <c r="I886" i="12"/>
  <c r="J886" i="12"/>
  <c r="I884" i="22"/>
  <c r="H884" i="22"/>
  <c r="J884" i="22"/>
  <c r="G884" i="22"/>
  <c r="D884" i="22"/>
  <c r="K886" i="12"/>
  <c r="F3" i="22"/>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F30" i="22"/>
  <c r="F31" i="22"/>
  <c r="F32" i="22"/>
  <c r="F33" i="22"/>
  <c r="F34"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F61" i="22"/>
  <c r="F62" i="22"/>
  <c r="F63" i="22"/>
  <c r="F64" i="22"/>
  <c r="F65"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F92" i="22"/>
  <c r="F93" i="22"/>
  <c r="F94" i="22"/>
  <c r="F95" i="22"/>
  <c r="F96" i="22"/>
  <c r="F97" i="22"/>
  <c r="F98" i="22"/>
  <c r="F99" i="22"/>
  <c r="F100" i="22"/>
  <c r="F101" i="22"/>
  <c r="F102" i="22"/>
  <c r="F103" i="22"/>
  <c r="F104" i="22"/>
  <c r="F105" i="22"/>
  <c r="F106" i="22"/>
  <c r="F107" i="22"/>
  <c r="F108" i="22"/>
  <c r="F109" i="22"/>
  <c r="F110" i="22"/>
  <c r="F111" i="22"/>
  <c r="F112" i="22"/>
  <c r="F113" i="22"/>
  <c r="F114" i="22"/>
  <c r="F115" i="22"/>
  <c r="F116" i="22"/>
  <c r="F117" i="22"/>
  <c r="F118" i="22"/>
  <c r="F119" i="22"/>
  <c r="F120"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44" i="22"/>
  <c r="F145" i="22"/>
  <c r="F146" i="22"/>
  <c r="F147" i="22"/>
  <c r="F148" i="22"/>
  <c r="F149" i="22"/>
  <c r="F150" i="22"/>
  <c r="F151" i="22"/>
  <c r="F152" i="22"/>
  <c r="F153" i="22"/>
  <c r="F154" i="22"/>
  <c r="F155" i="22"/>
  <c r="F156" i="22"/>
  <c r="F157" i="22"/>
  <c r="F158" i="22"/>
  <c r="F159" i="22"/>
  <c r="F160" i="22"/>
  <c r="F161" i="22"/>
  <c r="F162" i="22"/>
  <c r="F163" i="22"/>
  <c r="F164" i="22"/>
  <c r="F165" i="22"/>
  <c r="F166" i="22"/>
  <c r="F167" i="22"/>
  <c r="F168" i="22"/>
  <c r="F169" i="22"/>
  <c r="F170" i="22"/>
  <c r="F171" i="22"/>
  <c r="F172" i="22"/>
  <c r="F173" i="22"/>
  <c r="F174" i="22"/>
  <c r="F175" i="22"/>
  <c r="F176" i="22"/>
  <c r="F177" i="22"/>
  <c r="F178" i="22"/>
  <c r="F179" i="22"/>
  <c r="F180" i="22"/>
  <c r="F181" i="22"/>
  <c r="F182" i="22"/>
  <c r="F183" i="22"/>
  <c r="F184" i="22"/>
  <c r="F185" i="22"/>
  <c r="F186" i="22"/>
  <c r="F187" i="22"/>
  <c r="F188" i="22"/>
  <c r="F189" i="22"/>
  <c r="F190" i="22"/>
  <c r="F191" i="22"/>
  <c r="F192" i="22"/>
  <c r="F193" i="22"/>
  <c r="F194" i="22"/>
  <c r="F195" i="22"/>
  <c r="F196" i="22"/>
  <c r="F197" i="22"/>
  <c r="F198" i="22"/>
  <c r="F199" i="22"/>
  <c r="F200" i="22"/>
  <c r="F201" i="22"/>
  <c r="F202" i="22"/>
  <c r="F203" i="22"/>
  <c r="F204" i="22"/>
  <c r="F205" i="22"/>
  <c r="F206" i="22"/>
  <c r="F207" i="22"/>
  <c r="F208" i="22"/>
  <c r="F209" i="22"/>
  <c r="F210" i="22"/>
  <c r="F211" i="22"/>
  <c r="F212" i="22"/>
  <c r="F213" i="22"/>
  <c r="F214" i="22"/>
  <c r="F215" i="22"/>
  <c r="F216" i="22"/>
  <c r="F217" i="22"/>
  <c r="F218" i="22"/>
  <c r="F219" i="22"/>
  <c r="F220" i="22"/>
  <c r="F221" i="22"/>
  <c r="F222" i="22"/>
  <c r="F223" i="22"/>
  <c r="F224" i="22"/>
  <c r="F225" i="22"/>
  <c r="F226" i="22"/>
  <c r="F227" i="22"/>
  <c r="F228" i="22"/>
  <c r="F229" i="22"/>
  <c r="F230" i="22"/>
  <c r="F231" i="22"/>
  <c r="F232" i="22"/>
  <c r="F233" i="22"/>
  <c r="F234" i="22"/>
  <c r="F235" i="22"/>
  <c r="F236" i="22"/>
  <c r="F237" i="22"/>
  <c r="F238" i="22"/>
  <c r="F239" i="22"/>
  <c r="F240" i="22"/>
  <c r="F241" i="22"/>
  <c r="F242" i="22"/>
  <c r="F243" i="22"/>
  <c r="F244" i="22"/>
  <c r="F245" i="22"/>
  <c r="F246" i="22"/>
  <c r="F247" i="22"/>
  <c r="F248" i="22"/>
  <c r="F249" i="22"/>
  <c r="F250" i="22"/>
  <c r="F251" i="22"/>
  <c r="F252" i="22"/>
  <c r="F253" i="22"/>
  <c r="F254" i="22"/>
  <c r="F255" i="22"/>
  <c r="F256" i="22"/>
  <c r="F257" i="22"/>
  <c r="F258" i="22"/>
  <c r="F259" i="22"/>
  <c r="F260" i="22"/>
  <c r="F261" i="22"/>
  <c r="F262" i="22"/>
  <c r="F263" i="22"/>
  <c r="F264" i="22"/>
  <c r="F265" i="22"/>
  <c r="F266" i="22"/>
  <c r="F267" i="22"/>
  <c r="F268" i="22"/>
  <c r="F269" i="22"/>
  <c r="F270" i="22"/>
  <c r="F271" i="22"/>
  <c r="F272" i="22"/>
  <c r="F273" i="22"/>
  <c r="F274" i="22"/>
  <c r="F275" i="22"/>
  <c r="F276" i="22"/>
  <c r="F277" i="22"/>
  <c r="F278" i="22"/>
  <c r="F279" i="22"/>
  <c r="F280" i="22"/>
  <c r="F281" i="22"/>
  <c r="F282" i="22"/>
  <c r="F283" i="22"/>
  <c r="F284" i="22"/>
  <c r="F285" i="22"/>
  <c r="F286" i="22"/>
  <c r="F287" i="22"/>
  <c r="F288" i="22"/>
  <c r="F289" i="22"/>
  <c r="F290" i="22"/>
  <c r="F291" i="22"/>
  <c r="F292" i="22"/>
  <c r="F293" i="22"/>
  <c r="F294" i="22"/>
  <c r="F295" i="22"/>
  <c r="F296" i="22"/>
  <c r="F297" i="22"/>
  <c r="F298" i="22"/>
  <c r="F299" i="22"/>
  <c r="F300" i="22"/>
  <c r="F301" i="22"/>
  <c r="F302" i="22"/>
  <c r="F303" i="22"/>
  <c r="F304" i="22"/>
  <c r="F305" i="22"/>
  <c r="F306" i="22"/>
  <c r="F307" i="22"/>
  <c r="F308" i="22"/>
  <c r="F309" i="22"/>
  <c r="F310" i="22"/>
  <c r="F311" i="22"/>
  <c r="F312" i="22"/>
  <c r="F313" i="22"/>
  <c r="F314" i="22"/>
  <c r="F315" i="22"/>
  <c r="F316" i="22"/>
  <c r="F317" i="22"/>
  <c r="F318" i="22"/>
  <c r="F319" i="22"/>
  <c r="F320" i="22"/>
  <c r="F321" i="22"/>
  <c r="F322" i="22"/>
  <c r="F323" i="22"/>
  <c r="F324" i="22"/>
  <c r="F325" i="22"/>
  <c r="F326" i="22"/>
  <c r="F327" i="22"/>
  <c r="F328" i="22"/>
  <c r="F329" i="22"/>
  <c r="F330" i="22"/>
  <c r="F331" i="22"/>
  <c r="F332" i="22"/>
  <c r="F333" i="22"/>
  <c r="F334" i="22"/>
  <c r="F335" i="22"/>
  <c r="F336" i="22"/>
  <c r="F337" i="22"/>
  <c r="F338" i="22"/>
  <c r="F339" i="22"/>
  <c r="F340" i="22"/>
  <c r="F341" i="22"/>
  <c r="F342" i="22"/>
  <c r="F343" i="22"/>
  <c r="F344" i="22"/>
  <c r="F345" i="22"/>
  <c r="F346" i="22"/>
  <c r="F347" i="22"/>
  <c r="F348" i="22"/>
  <c r="F349" i="22"/>
  <c r="F350" i="22"/>
  <c r="F351" i="22"/>
  <c r="F352" i="22"/>
  <c r="F353" i="22"/>
  <c r="F354" i="22"/>
  <c r="F355" i="22"/>
  <c r="F356" i="22"/>
  <c r="F357" i="22"/>
  <c r="F358" i="22"/>
  <c r="F359" i="22"/>
  <c r="F360" i="22"/>
  <c r="F361" i="22"/>
  <c r="F362" i="22"/>
  <c r="F363" i="22"/>
  <c r="F364" i="22"/>
  <c r="F365" i="22"/>
  <c r="F366" i="22"/>
  <c r="F367" i="22"/>
  <c r="F368" i="22"/>
  <c r="F369" i="22"/>
  <c r="F370" i="22"/>
  <c r="F371" i="22"/>
  <c r="F372" i="22"/>
  <c r="F373" i="22"/>
  <c r="F374" i="22"/>
  <c r="F375" i="22"/>
  <c r="F376" i="22"/>
  <c r="F377" i="22"/>
  <c r="F378" i="22"/>
  <c r="F379" i="22"/>
  <c r="F380" i="22"/>
  <c r="F381" i="22"/>
  <c r="F382" i="22"/>
  <c r="F383" i="22"/>
  <c r="F384" i="22"/>
  <c r="F385" i="22"/>
  <c r="F386" i="22"/>
  <c r="F387" i="22"/>
  <c r="F388" i="22"/>
  <c r="F389" i="22"/>
  <c r="F390" i="22"/>
  <c r="F391" i="22"/>
  <c r="F392" i="22"/>
  <c r="F393" i="22"/>
  <c r="F394" i="22"/>
  <c r="F395" i="22"/>
  <c r="F396" i="22"/>
  <c r="F397" i="22"/>
  <c r="F398" i="22"/>
  <c r="F399" i="22"/>
  <c r="F400" i="22"/>
  <c r="F401" i="22"/>
  <c r="F402" i="22"/>
  <c r="F403" i="22"/>
  <c r="F404" i="22"/>
  <c r="F405" i="22"/>
  <c r="F406" i="22"/>
  <c r="F407" i="22"/>
  <c r="F408" i="22"/>
  <c r="F409" i="22"/>
  <c r="F410" i="22"/>
  <c r="F411" i="22"/>
  <c r="F412" i="22"/>
  <c r="F413" i="22"/>
  <c r="F414" i="22"/>
  <c r="F415" i="22"/>
  <c r="F416" i="22"/>
  <c r="F417" i="22"/>
  <c r="F418" i="22"/>
  <c r="F419" i="22"/>
  <c r="F420" i="22"/>
  <c r="F421" i="22"/>
  <c r="F422" i="22"/>
  <c r="F423" i="22"/>
  <c r="F424" i="22"/>
  <c r="F425" i="22"/>
  <c r="F426" i="22"/>
  <c r="F427" i="22"/>
  <c r="F428" i="22"/>
  <c r="F429" i="22"/>
  <c r="F430" i="22"/>
  <c r="F431" i="22"/>
  <c r="F432" i="22"/>
  <c r="F433" i="22"/>
  <c r="F434" i="22"/>
  <c r="F435" i="22"/>
  <c r="F436" i="22"/>
  <c r="F437" i="22"/>
  <c r="F438" i="22"/>
  <c r="F439" i="22"/>
  <c r="F440" i="22"/>
  <c r="F441" i="22"/>
  <c r="F442" i="22"/>
  <c r="F443" i="22"/>
  <c r="F444" i="22"/>
  <c r="F445" i="22"/>
  <c r="F446" i="22"/>
  <c r="F447" i="22"/>
  <c r="F448" i="22"/>
  <c r="F449" i="22"/>
  <c r="F450" i="22"/>
  <c r="F451" i="22"/>
  <c r="F452" i="22"/>
  <c r="F453" i="22"/>
  <c r="F454" i="22"/>
  <c r="F455" i="22"/>
  <c r="F456" i="22"/>
  <c r="F457" i="22"/>
  <c r="F458" i="22"/>
  <c r="F459" i="22"/>
  <c r="F460" i="22"/>
  <c r="F461" i="22"/>
  <c r="F462" i="22"/>
  <c r="F463" i="22"/>
  <c r="F464" i="22"/>
  <c r="F465" i="22"/>
  <c r="F466" i="22"/>
  <c r="F467" i="22"/>
  <c r="F468" i="22"/>
  <c r="F469" i="22"/>
  <c r="F470" i="22"/>
  <c r="F471" i="22"/>
  <c r="F472" i="22"/>
  <c r="F473" i="22"/>
  <c r="F474" i="22"/>
  <c r="F475" i="22"/>
  <c r="F476" i="22"/>
  <c r="F477" i="22"/>
  <c r="F478" i="22"/>
  <c r="F479" i="22"/>
  <c r="F480" i="22"/>
  <c r="F481" i="22"/>
  <c r="F482" i="22"/>
  <c r="F483" i="22"/>
  <c r="F484" i="22"/>
  <c r="F485" i="22"/>
  <c r="F486" i="22"/>
  <c r="F487" i="22"/>
  <c r="F488" i="22"/>
  <c r="F489" i="22"/>
  <c r="F490" i="22"/>
  <c r="F491" i="22"/>
  <c r="F492" i="22"/>
  <c r="F493" i="22"/>
  <c r="F494" i="22"/>
  <c r="F495" i="22"/>
  <c r="F496" i="22"/>
  <c r="F497" i="22"/>
  <c r="F498" i="22"/>
  <c r="F499" i="22"/>
  <c r="F500" i="22"/>
  <c r="F501" i="22"/>
  <c r="F502" i="22"/>
  <c r="F503" i="22"/>
  <c r="F504" i="22"/>
  <c r="F505" i="22"/>
  <c r="F506" i="22"/>
  <c r="F507" i="22"/>
  <c r="F508" i="22"/>
  <c r="F509" i="22"/>
  <c r="F510" i="22"/>
  <c r="F511" i="22"/>
  <c r="F512" i="22"/>
  <c r="F513" i="22"/>
  <c r="F514" i="22"/>
  <c r="F515" i="22"/>
  <c r="F516" i="22"/>
  <c r="F517" i="22"/>
  <c r="F518" i="22"/>
  <c r="F519" i="22"/>
  <c r="F520" i="22"/>
  <c r="F521" i="22"/>
  <c r="F522" i="22"/>
  <c r="F523" i="22"/>
  <c r="F524" i="22"/>
  <c r="F525" i="22"/>
  <c r="F526" i="22"/>
  <c r="F527" i="22"/>
  <c r="F528" i="22"/>
  <c r="F529" i="22"/>
  <c r="F530" i="22"/>
  <c r="F531" i="22"/>
  <c r="F532" i="22"/>
  <c r="F533" i="22"/>
  <c r="F534" i="22"/>
  <c r="F535" i="22"/>
  <c r="F536" i="22"/>
  <c r="F537" i="22"/>
  <c r="F538" i="22"/>
  <c r="F539" i="22"/>
  <c r="F540" i="22"/>
  <c r="F541" i="22"/>
  <c r="F542" i="22"/>
  <c r="F543" i="22"/>
  <c r="F544" i="22"/>
  <c r="F545" i="22"/>
  <c r="F546" i="22"/>
  <c r="F547" i="22"/>
  <c r="F548" i="22"/>
  <c r="F549" i="22"/>
  <c r="F550" i="22"/>
  <c r="F551" i="22"/>
  <c r="F552" i="22"/>
  <c r="F553" i="22"/>
  <c r="F554" i="22"/>
  <c r="F555" i="22"/>
  <c r="F556" i="22"/>
  <c r="F557" i="22"/>
  <c r="F558" i="22"/>
  <c r="F559" i="22"/>
  <c r="F560" i="22"/>
  <c r="F561" i="22"/>
  <c r="F562" i="22"/>
  <c r="F563" i="22"/>
  <c r="F564" i="22"/>
  <c r="F565" i="22"/>
  <c r="F566" i="22"/>
  <c r="F567" i="22"/>
  <c r="F568" i="22"/>
  <c r="F569" i="22"/>
  <c r="F570" i="22"/>
  <c r="F571" i="22"/>
  <c r="F572" i="22"/>
  <c r="F573" i="22"/>
  <c r="F574" i="22"/>
  <c r="F575" i="22"/>
  <c r="F576" i="22"/>
  <c r="F577" i="22"/>
  <c r="F578" i="22"/>
  <c r="F579" i="22"/>
  <c r="F580" i="22"/>
  <c r="F581" i="22"/>
  <c r="F582" i="22"/>
  <c r="F583" i="22"/>
  <c r="F584" i="22"/>
  <c r="F585" i="22"/>
  <c r="F586" i="22"/>
  <c r="F587" i="22"/>
  <c r="F588" i="22"/>
  <c r="F589" i="22"/>
  <c r="F590" i="22"/>
  <c r="F591" i="22"/>
  <c r="F592" i="22"/>
  <c r="F593" i="22"/>
  <c r="F594" i="22"/>
  <c r="F595" i="22"/>
  <c r="F596" i="22"/>
  <c r="F597" i="22"/>
  <c r="F598" i="22"/>
  <c r="F599" i="22"/>
  <c r="F600" i="22"/>
  <c r="F601" i="22"/>
  <c r="F602" i="22"/>
  <c r="F603" i="22"/>
  <c r="F604" i="22"/>
  <c r="F605" i="22"/>
  <c r="F606" i="22"/>
  <c r="F607" i="22"/>
  <c r="F608" i="22"/>
  <c r="F609" i="22"/>
  <c r="F610" i="22"/>
  <c r="F611" i="22"/>
  <c r="F612" i="22"/>
  <c r="F613" i="22"/>
  <c r="F614" i="22"/>
  <c r="F615" i="22"/>
  <c r="F616" i="22"/>
  <c r="F617" i="22"/>
  <c r="F618" i="22"/>
  <c r="F619" i="22"/>
  <c r="F620" i="22"/>
  <c r="F621" i="22"/>
  <c r="F622" i="22"/>
  <c r="F623" i="22"/>
  <c r="F624" i="22"/>
  <c r="F625" i="22"/>
  <c r="F626" i="22"/>
  <c r="F627" i="22"/>
  <c r="F628" i="22"/>
  <c r="F629" i="22"/>
  <c r="F630" i="22"/>
  <c r="F631" i="22"/>
  <c r="F632" i="22"/>
  <c r="F633" i="22"/>
  <c r="F634" i="22"/>
  <c r="F635" i="22"/>
  <c r="F636" i="22"/>
  <c r="F637" i="22"/>
  <c r="F638" i="22"/>
  <c r="F639" i="22"/>
  <c r="F640" i="22"/>
  <c r="F641" i="22"/>
  <c r="F642" i="22"/>
  <c r="F643" i="22"/>
  <c r="F644" i="22"/>
  <c r="F645" i="22"/>
  <c r="F646" i="22"/>
  <c r="F647" i="22"/>
  <c r="F648" i="22"/>
  <c r="F649" i="22"/>
  <c r="F650" i="22"/>
  <c r="F651" i="22"/>
  <c r="F652" i="22"/>
  <c r="F653" i="22"/>
  <c r="F654" i="22"/>
  <c r="F655" i="22"/>
  <c r="F656" i="22"/>
  <c r="F657" i="22"/>
  <c r="F658" i="22"/>
  <c r="F659" i="22"/>
  <c r="F660" i="22"/>
  <c r="F661" i="22"/>
  <c r="F662" i="22"/>
  <c r="F663" i="22"/>
  <c r="F664" i="22"/>
  <c r="F665" i="22"/>
  <c r="F666" i="22"/>
  <c r="F667" i="22"/>
  <c r="F668" i="22"/>
  <c r="F669" i="22"/>
  <c r="F670" i="22"/>
  <c r="F671" i="22"/>
  <c r="F672" i="22"/>
  <c r="F673" i="22"/>
  <c r="F674" i="22"/>
  <c r="F675" i="22"/>
  <c r="F676" i="22"/>
  <c r="F677" i="22"/>
  <c r="F678" i="22"/>
  <c r="F679" i="22"/>
  <c r="F680" i="22"/>
  <c r="F681" i="22"/>
  <c r="F682" i="22"/>
  <c r="F683" i="22"/>
  <c r="F684" i="22"/>
  <c r="F685" i="22"/>
  <c r="F686" i="22"/>
  <c r="F687" i="22"/>
  <c r="F688" i="22"/>
  <c r="F689" i="22"/>
  <c r="F690" i="22"/>
  <c r="F691" i="22"/>
  <c r="F692" i="22"/>
  <c r="F693" i="22"/>
  <c r="F694" i="22"/>
  <c r="F695" i="22"/>
  <c r="F696" i="22"/>
  <c r="F697" i="22"/>
  <c r="F698" i="22"/>
  <c r="F699" i="22"/>
  <c r="F700" i="22"/>
  <c r="F701" i="22"/>
  <c r="F702" i="22"/>
  <c r="F703" i="22"/>
  <c r="F704" i="22"/>
  <c r="F705" i="22"/>
  <c r="F706" i="22"/>
  <c r="F707" i="22"/>
  <c r="F708" i="22"/>
  <c r="F709" i="22"/>
  <c r="F710" i="22"/>
  <c r="F711" i="22"/>
  <c r="F712" i="22"/>
  <c r="F713" i="22"/>
  <c r="F714" i="22"/>
  <c r="F715" i="22"/>
  <c r="F716" i="22"/>
  <c r="F717" i="22"/>
  <c r="F718" i="22"/>
  <c r="F719" i="22"/>
  <c r="F720" i="22"/>
  <c r="F721" i="22"/>
  <c r="F722" i="22"/>
  <c r="F723" i="22"/>
  <c r="F724" i="22"/>
  <c r="F725" i="22"/>
  <c r="F726" i="22"/>
  <c r="F727" i="22"/>
  <c r="F728" i="22"/>
  <c r="F729" i="22"/>
  <c r="F730" i="22"/>
  <c r="F731" i="22"/>
  <c r="F732" i="22"/>
  <c r="F733" i="22"/>
  <c r="F734" i="22"/>
  <c r="F735" i="22"/>
  <c r="F736" i="22"/>
  <c r="F737" i="22"/>
  <c r="F738" i="22"/>
  <c r="F739" i="22"/>
  <c r="F740" i="22"/>
  <c r="F741" i="22"/>
  <c r="F742" i="22"/>
  <c r="F743" i="22"/>
  <c r="F744" i="22"/>
  <c r="F745" i="22"/>
  <c r="F746" i="22"/>
  <c r="F747" i="22"/>
  <c r="F748" i="22"/>
  <c r="F749" i="22"/>
  <c r="F750" i="22"/>
  <c r="F751" i="22"/>
  <c r="F752" i="22"/>
  <c r="F753" i="22"/>
  <c r="F754" i="22"/>
  <c r="F755" i="22"/>
  <c r="F756" i="22"/>
  <c r="F757" i="22"/>
  <c r="F758" i="22"/>
  <c r="F759" i="22"/>
  <c r="F760" i="22"/>
  <c r="F761" i="22"/>
  <c r="F762" i="22"/>
  <c r="F763" i="22"/>
  <c r="F764" i="22"/>
  <c r="F765" i="22"/>
  <c r="F766" i="22"/>
  <c r="F767" i="22"/>
  <c r="F768" i="22"/>
  <c r="F769" i="22"/>
  <c r="F770" i="22"/>
  <c r="F771" i="22"/>
  <c r="F772" i="22"/>
  <c r="F773" i="22"/>
  <c r="F774" i="22"/>
  <c r="F775" i="22"/>
  <c r="F776" i="22"/>
  <c r="F777" i="22"/>
  <c r="F778" i="22"/>
  <c r="F779" i="22"/>
  <c r="F780" i="22"/>
  <c r="F781" i="22"/>
  <c r="F782" i="22"/>
  <c r="F783" i="22"/>
  <c r="F784" i="22"/>
  <c r="F785" i="22"/>
  <c r="F786" i="22"/>
  <c r="F787" i="22"/>
  <c r="F788" i="22"/>
  <c r="F789" i="22"/>
  <c r="F790" i="22"/>
  <c r="F791" i="22"/>
  <c r="F792" i="22"/>
  <c r="F793" i="22"/>
  <c r="F794" i="22"/>
  <c r="F795" i="22"/>
  <c r="F796" i="22"/>
  <c r="F797" i="22"/>
  <c r="F798" i="22"/>
  <c r="F799" i="22"/>
  <c r="F800" i="22"/>
  <c r="F801" i="22"/>
  <c r="F802" i="22"/>
  <c r="F803" i="22"/>
  <c r="F804" i="22"/>
  <c r="F805" i="22"/>
  <c r="F806" i="22"/>
  <c r="F807" i="22"/>
  <c r="F808" i="22"/>
  <c r="F809" i="22"/>
  <c r="F810" i="22"/>
  <c r="F811" i="22"/>
  <c r="F812" i="22"/>
  <c r="F813" i="22"/>
  <c r="F814" i="22"/>
  <c r="F815" i="22"/>
  <c r="F816" i="22"/>
  <c r="F817" i="22"/>
  <c r="F818" i="22"/>
  <c r="F819" i="22"/>
  <c r="F820" i="22"/>
  <c r="F821" i="22"/>
  <c r="F822" i="22"/>
  <c r="F823" i="22"/>
  <c r="F824" i="22"/>
  <c r="F825" i="22"/>
  <c r="F826" i="22"/>
  <c r="F827" i="22"/>
  <c r="F828" i="22"/>
  <c r="F829" i="22"/>
  <c r="F830" i="22"/>
  <c r="F831" i="22"/>
  <c r="F832" i="22"/>
  <c r="F833" i="22"/>
  <c r="F834" i="22"/>
  <c r="F835" i="22"/>
  <c r="F836" i="22"/>
  <c r="F837" i="22"/>
  <c r="F838" i="22"/>
  <c r="F839" i="22"/>
  <c r="F840" i="22"/>
  <c r="F841" i="22"/>
  <c r="F842" i="22"/>
  <c r="F843" i="22"/>
  <c r="F844" i="22"/>
  <c r="F845" i="22"/>
  <c r="F846" i="22"/>
  <c r="F847" i="22"/>
  <c r="F848" i="22"/>
  <c r="F849" i="22"/>
  <c r="F850" i="22"/>
  <c r="F851" i="22"/>
  <c r="F852" i="22"/>
  <c r="F853" i="22"/>
  <c r="F854" i="22"/>
  <c r="F855" i="22"/>
  <c r="F856" i="22"/>
  <c r="F857" i="22"/>
  <c r="F858" i="22"/>
  <c r="F859" i="22"/>
  <c r="F860" i="22"/>
  <c r="F861" i="22"/>
  <c r="F862" i="22"/>
  <c r="F863" i="22"/>
  <c r="F864" i="22"/>
  <c r="F865" i="22"/>
  <c r="F866" i="22"/>
  <c r="F867" i="22"/>
  <c r="F868" i="22"/>
  <c r="F869" i="22"/>
  <c r="F870" i="22"/>
  <c r="F871" i="22"/>
  <c r="F872" i="22"/>
  <c r="F873" i="22"/>
  <c r="F874" i="22"/>
  <c r="F875" i="22"/>
  <c r="F876" i="22"/>
  <c r="F877" i="22"/>
  <c r="F878" i="22"/>
  <c r="F879" i="22"/>
  <c r="F880" i="22"/>
  <c r="F881" i="22"/>
  <c r="F882" i="22"/>
  <c r="F883" i="22"/>
  <c r="F2" i="22"/>
  <c r="A36" i="22" l="1"/>
  <c r="B36" i="22"/>
  <c r="A37" i="22"/>
  <c r="S37" i="22" s="1"/>
  <c r="B37" i="22"/>
  <c r="A38" i="22"/>
  <c r="S38" i="22" s="1"/>
  <c r="B38" i="22"/>
  <c r="A39" i="22"/>
  <c r="S39" i="22" s="1"/>
  <c r="B39" i="22"/>
  <c r="A40" i="22"/>
  <c r="S40" i="22" s="1"/>
  <c r="B40" i="22"/>
  <c r="A41" i="22"/>
  <c r="S41" i="22" s="1"/>
  <c r="B41" i="22"/>
  <c r="A42" i="22"/>
  <c r="S42" i="22" s="1"/>
  <c r="B42" i="22"/>
  <c r="A43" i="22"/>
  <c r="S43" i="22" s="1"/>
  <c r="B43" i="22"/>
  <c r="A44" i="22"/>
  <c r="S44" i="22" s="1"/>
  <c r="B44" i="22"/>
  <c r="A45" i="22"/>
  <c r="S45" i="22" s="1"/>
  <c r="B45" i="22"/>
  <c r="A46" i="22"/>
  <c r="S46" i="22" s="1"/>
  <c r="B46" i="22"/>
  <c r="A47" i="22"/>
  <c r="S47" i="22" s="1"/>
  <c r="B47" i="22"/>
  <c r="A48" i="22"/>
  <c r="S48" i="22" s="1"/>
  <c r="B48" i="22"/>
  <c r="A49" i="22"/>
  <c r="S49" i="22" s="1"/>
  <c r="B49" i="22"/>
  <c r="A50" i="22"/>
  <c r="S50" i="22" s="1"/>
  <c r="B50" i="22"/>
  <c r="A51" i="22"/>
  <c r="S51" i="22" s="1"/>
  <c r="B51" i="22"/>
  <c r="A52" i="22"/>
  <c r="S52" i="22" s="1"/>
  <c r="B52" i="22"/>
  <c r="A53" i="22"/>
  <c r="S53" i="22" s="1"/>
  <c r="B53" i="22"/>
  <c r="A54" i="22"/>
  <c r="S54" i="22" s="1"/>
  <c r="B54" i="22"/>
  <c r="A55" i="22"/>
  <c r="S55" i="22" s="1"/>
  <c r="B55" i="22"/>
  <c r="A56" i="22"/>
  <c r="S56" i="22" s="1"/>
  <c r="B56" i="22"/>
  <c r="A57" i="22"/>
  <c r="S57" i="22" s="1"/>
  <c r="B57" i="22"/>
  <c r="A58" i="22"/>
  <c r="S58" i="22" s="1"/>
  <c r="B58" i="22"/>
  <c r="A59" i="22"/>
  <c r="S59" i="22" s="1"/>
  <c r="B59" i="22"/>
  <c r="A60" i="22"/>
  <c r="S60" i="22" s="1"/>
  <c r="B60" i="22"/>
  <c r="A61" i="22"/>
  <c r="S61" i="22" s="1"/>
  <c r="B61" i="22"/>
  <c r="A62" i="22"/>
  <c r="S62" i="22" s="1"/>
  <c r="B62" i="22"/>
  <c r="A63" i="22"/>
  <c r="S63" i="22" s="1"/>
  <c r="B63" i="22"/>
  <c r="A64" i="22"/>
  <c r="S64" i="22" s="1"/>
  <c r="B64" i="22"/>
  <c r="A65" i="22"/>
  <c r="S65" i="22" s="1"/>
  <c r="B65" i="22"/>
  <c r="A66" i="22"/>
  <c r="S66" i="22" s="1"/>
  <c r="B66" i="22"/>
  <c r="A67" i="22"/>
  <c r="S67" i="22" s="1"/>
  <c r="B67" i="22"/>
  <c r="A68" i="22"/>
  <c r="S68" i="22" s="1"/>
  <c r="B68" i="22"/>
  <c r="A69" i="22"/>
  <c r="S69" i="22" s="1"/>
  <c r="B69" i="22"/>
  <c r="A70" i="22"/>
  <c r="S70" i="22" s="1"/>
  <c r="B70" i="22"/>
  <c r="A71" i="22"/>
  <c r="S71" i="22" s="1"/>
  <c r="B71" i="22"/>
  <c r="A72" i="22"/>
  <c r="S72" i="22" s="1"/>
  <c r="B72" i="22"/>
  <c r="A73" i="22"/>
  <c r="S73" i="22" s="1"/>
  <c r="B73" i="22"/>
  <c r="A74" i="22"/>
  <c r="S74" i="22" s="1"/>
  <c r="B74" i="22"/>
  <c r="A75" i="22"/>
  <c r="S75" i="22" s="1"/>
  <c r="B75" i="22"/>
  <c r="A76" i="22"/>
  <c r="S76" i="22" s="1"/>
  <c r="B76" i="22"/>
  <c r="A77" i="22"/>
  <c r="S77" i="22" s="1"/>
  <c r="B77" i="22"/>
  <c r="A78" i="22"/>
  <c r="S78" i="22" s="1"/>
  <c r="B78" i="22"/>
  <c r="A79" i="22"/>
  <c r="S79" i="22" s="1"/>
  <c r="B79" i="22"/>
  <c r="A80" i="22"/>
  <c r="S80" i="22" s="1"/>
  <c r="B80" i="22"/>
  <c r="A81" i="22"/>
  <c r="S81" i="22" s="1"/>
  <c r="B81" i="22"/>
  <c r="A82" i="22"/>
  <c r="S82" i="22" s="1"/>
  <c r="B82" i="22"/>
  <c r="A83" i="22"/>
  <c r="S83" i="22" s="1"/>
  <c r="B83" i="22"/>
  <c r="A84" i="22"/>
  <c r="S84" i="22" s="1"/>
  <c r="B84" i="22"/>
  <c r="A85" i="22"/>
  <c r="S85" i="22" s="1"/>
  <c r="B85" i="22"/>
  <c r="A86" i="22"/>
  <c r="S86" i="22" s="1"/>
  <c r="B86" i="22"/>
  <c r="A87" i="22"/>
  <c r="S87" i="22" s="1"/>
  <c r="B87" i="22"/>
  <c r="A88" i="22"/>
  <c r="S88" i="22" s="1"/>
  <c r="B88" i="22"/>
  <c r="A89" i="22"/>
  <c r="S89" i="22" s="1"/>
  <c r="B89" i="22"/>
  <c r="A90" i="22"/>
  <c r="S90" i="22" s="1"/>
  <c r="B90" i="22"/>
  <c r="A91" i="22"/>
  <c r="S91" i="22" s="1"/>
  <c r="B91" i="22"/>
  <c r="A92" i="22"/>
  <c r="S92" i="22" s="1"/>
  <c r="B92" i="22"/>
  <c r="A93" i="22"/>
  <c r="S93" i="22" s="1"/>
  <c r="B93" i="22"/>
  <c r="A94" i="22"/>
  <c r="S94" i="22" s="1"/>
  <c r="B94" i="22"/>
  <c r="A95" i="22"/>
  <c r="S95" i="22" s="1"/>
  <c r="B95" i="22"/>
  <c r="A96" i="22"/>
  <c r="S96" i="22" s="1"/>
  <c r="B96" i="22"/>
  <c r="A97" i="22"/>
  <c r="S97" i="22" s="1"/>
  <c r="B97" i="22"/>
  <c r="A98" i="22"/>
  <c r="S98" i="22" s="1"/>
  <c r="B98" i="22"/>
  <c r="A99" i="22"/>
  <c r="S99" i="22" s="1"/>
  <c r="B99" i="22"/>
  <c r="A100" i="22"/>
  <c r="S100" i="22" s="1"/>
  <c r="B100" i="22"/>
  <c r="A101" i="22"/>
  <c r="S101" i="22" s="1"/>
  <c r="B101" i="22"/>
  <c r="A102" i="22"/>
  <c r="S102" i="22" s="1"/>
  <c r="B102" i="22"/>
  <c r="A103" i="22"/>
  <c r="S103" i="22" s="1"/>
  <c r="B103" i="22"/>
  <c r="A104" i="22"/>
  <c r="S104" i="22" s="1"/>
  <c r="B104" i="22"/>
  <c r="A105" i="22"/>
  <c r="S105" i="22" s="1"/>
  <c r="B105" i="22"/>
  <c r="A106" i="22"/>
  <c r="S106" i="22" s="1"/>
  <c r="B106" i="22"/>
  <c r="A107" i="22"/>
  <c r="S107" i="22" s="1"/>
  <c r="B107" i="22"/>
  <c r="A108" i="22"/>
  <c r="S108" i="22" s="1"/>
  <c r="B108" i="22"/>
  <c r="A109" i="22"/>
  <c r="S109" i="22" s="1"/>
  <c r="B109" i="22"/>
  <c r="A110" i="22"/>
  <c r="S110" i="22" s="1"/>
  <c r="B110" i="22"/>
  <c r="A111" i="22"/>
  <c r="S111" i="22" s="1"/>
  <c r="B111" i="22"/>
  <c r="A112" i="22"/>
  <c r="S112" i="22" s="1"/>
  <c r="B112" i="22"/>
  <c r="A113" i="22"/>
  <c r="S113" i="22" s="1"/>
  <c r="B113" i="22"/>
  <c r="A114" i="22"/>
  <c r="S114" i="22" s="1"/>
  <c r="B114" i="22"/>
  <c r="A115" i="22"/>
  <c r="S115" i="22" s="1"/>
  <c r="B115" i="22"/>
  <c r="A116" i="22"/>
  <c r="S116" i="22" s="1"/>
  <c r="B116" i="22"/>
  <c r="A117" i="22"/>
  <c r="S117" i="22" s="1"/>
  <c r="B117" i="22"/>
  <c r="A118" i="22"/>
  <c r="S118" i="22" s="1"/>
  <c r="B118" i="22"/>
  <c r="A119" i="22"/>
  <c r="S119" i="22" s="1"/>
  <c r="B119" i="22"/>
  <c r="A120" i="22"/>
  <c r="S120" i="22" s="1"/>
  <c r="B120" i="22"/>
  <c r="A121" i="22"/>
  <c r="S121" i="22" s="1"/>
  <c r="B121" i="22"/>
  <c r="A122" i="22"/>
  <c r="S122" i="22" s="1"/>
  <c r="B122" i="22"/>
  <c r="S123" i="22"/>
  <c r="B123" i="22"/>
  <c r="A124" i="22"/>
  <c r="S124" i="22" s="1"/>
  <c r="B124" i="22"/>
  <c r="A125" i="22"/>
  <c r="S125" i="22" s="1"/>
  <c r="B125" i="22"/>
  <c r="A126" i="22"/>
  <c r="S126" i="22" s="1"/>
  <c r="B126" i="22"/>
  <c r="A127" i="22"/>
  <c r="S127" i="22" s="1"/>
  <c r="B127" i="22"/>
  <c r="A128" i="22"/>
  <c r="S128" i="22" s="1"/>
  <c r="B128" i="22"/>
  <c r="A129" i="22"/>
  <c r="S129" i="22" s="1"/>
  <c r="B129" i="22"/>
  <c r="A130" i="22"/>
  <c r="S130" i="22" s="1"/>
  <c r="B130" i="22"/>
  <c r="A131" i="22"/>
  <c r="S131" i="22" s="1"/>
  <c r="B131" i="22"/>
  <c r="A132" i="22"/>
  <c r="S132" i="22" s="1"/>
  <c r="B132" i="22"/>
  <c r="A133" i="22"/>
  <c r="S133" i="22" s="1"/>
  <c r="B133" i="22"/>
  <c r="A134" i="22"/>
  <c r="S134" i="22" s="1"/>
  <c r="B134" i="22"/>
  <c r="A135" i="22"/>
  <c r="S135" i="22" s="1"/>
  <c r="B135" i="22"/>
  <c r="A136" i="22"/>
  <c r="S136" i="22" s="1"/>
  <c r="B136" i="22"/>
  <c r="A137" i="22"/>
  <c r="S137" i="22" s="1"/>
  <c r="B137" i="22"/>
  <c r="A138" i="22"/>
  <c r="S138" i="22" s="1"/>
  <c r="B138" i="22"/>
  <c r="A139" i="22"/>
  <c r="S139" i="22" s="1"/>
  <c r="B139" i="22"/>
  <c r="A140" i="22"/>
  <c r="S140" i="22" s="1"/>
  <c r="B140" i="22"/>
  <c r="A141" i="22"/>
  <c r="S141" i="22" s="1"/>
  <c r="B141" i="22"/>
  <c r="A142" i="22"/>
  <c r="S142" i="22" s="1"/>
  <c r="B142" i="22"/>
  <c r="A143" i="22"/>
  <c r="S143" i="22" s="1"/>
  <c r="B143" i="22"/>
  <c r="A144" i="22"/>
  <c r="S144" i="22" s="1"/>
  <c r="B144" i="22"/>
  <c r="A145" i="22"/>
  <c r="S145" i="22" s="1"/>
  <c r="B145" i="22"/>
  <c r="A146" i="22"/>
  <c r="S146" i="22" s="1"/>
  <c r="B146" i="22"/>
  <c r="A147" i="22"/>
  <c r="S147" i="22" s="1"/>
  <c r="B147" i="22"/>
  <c r="A148" i="22"/>
  <c r="S148" i="22" s="1"/>
  <c r="B148" i="22"/>
  <c r="A149" i="22"/>
  <c r="S149" i="22" s="1"/>
  <c r="B149" i="22"/>
  <c r="A150" i="22"/>
  <c r="S150" i="22" s="1"/>
  <c r="B150" i="22"/>
  <c r="A151" i="22"/>
  <c r="S151" i="22" s="1"/>
  <c r="B151" i="22"/>
  <c r="A152" i="22"/>
  <c r="S152" i="22" s="1"/>
  <c r="B152" i="22"/>
  <c r="A153" i="22"/>
  <c r="S153" i="22" s="1"/>
  <c r="B153" i="22"/>
  <c r="A154" i="22"/>
  <c r="S154" i="22" s="1"/>
  <c r="B154" i="22"/>
  <c r="A155" i="22"/>
  <c r="S155" i="22" s="1"/>
  <c r="B155" i="22"/>
  <c r="A156" i="22"/>
  <c r="S156" i="22" s="1"/>
  <c r="B156" i="22"/>
  <c r="A157" i="22"/>
  <c r="S157" i="22" s="1"/>
  <c r="B157" i="22"/>
  <c r="A158" i="22"/>
  <c r="S158" i="22" s="1"/>
  <c r="B158" i="22"/>
  <c r="A159" i="22"/>
  <c r="S159" i="22" s="1"/>
  <c r="B159" i="22"/>
  <c r="A160" i="22"/>
  <c r="S160" i="22" s="1"/>
  <c r="B160" i="22"/>
  <c r="A161" i="22"/>
  <c r="S161" i="22" s="1"/>
  <c r="B161" i="22"/>
  <c r="A162" i="22"/>
  <c r="S162" i="22" s="1"/>
  <c r="B162" i="22"/>
  <c r="A163" i="22"/>
  <c r="S163" i="22" s="1"/>
  <c r="B163" i="22"/>
  <c r="A164" i="22"/>
  <c r="S164" i="22" s="1"/>
  <c r="B164" i="22"/>
  <c r="A165" i="22"/>
  <c r="S165" i="22" s="1"/>
  <c r="B165" i="22"/>
  <c r="A166" i="22"/>
  <c r="S166" i="22" s="1"/>
  <c r="B166" i="22"/>
  <c r="A167" i="22"/>
  <c r="S167" i="22" s="1"/>
  <c r="B167" i="22"/>
  <c r="A168" i="22"/>
  <c r="S168" i="22" s="1"/>
  <c r="B168" i="22"/>
  <c r="A169" i="22"/>
  <c r="S169" i="22" s="1"/>
  <c r="B169" i="22"/>
  <c r="A170" i="22"/>
  <c r="S170" i="22" s="1"/>
  <c r="B170" i="22"/>
  <c r="A171" i="22"/>
  <c r="S171" i="22" s="1"/>
  <c r="B171" i="22"/>
  <c r="A172" i="22"/>
  <c r="S172" i="22" s="1"/>
  <c r="B172" i="22"/>
  <c r="A173" i="22"/>
  <c r="S173" i="22" s="1"/>
  <c r="B173" i="22"/>
  <c r="A174" i="22"/>
  <c r="S174" i="22" s="1"/>
  <c r="B174" i="22"/>
  <c r="A175" i="22"/>
  <c r="S175" i="22" s="1"/>
  <c r="B175" i="22"/>
  <c r="A176" i="22"/>
  <c r="S176" i="22" s="1"/>
  <c r="B176" i="22"/>
  <c r="A177" i="22"/>
  <c r="S177" i="22" s="1"/>
  <c r="B177" i="22"/>
  <c r="A178" i="22"/>
  <c r="S178" i="22" s="1"/>
  <c r="B178" i="22"/>
  <c r="A179" i="22"/>
  <c r="S179" i="22" s="1"/>
  <c r="B179" i="22"/>
  <c r="A180" i="22"/>
  <c r="S180" i="22" s="1"/>
  <c r="B180" i="22"/>
  <c r="A181" i="22"/>
  <c r="S181" i="22" s="1"/>
  <c r="B181" i="22"/>
  <c r="A182" i="22"/>
  <c r="S182" i="22" s="1"/>
  <c r="B182" i="22"/>
  <c r="A183" i="22"/>
  <c r="S183" i="22" s="1"/>
  <c r="B183" i="22"/>
  <c r="A184" i="22"/>
  <c r="S184" i="22" s="1"/>
  <c r="B184" i="22"/>
  <c r="A185" i="22"/>
  <c r="S185" i="22" s="1"/>
  <c r="B185" i="22"/>
  <c r="A186" i="22"/>
  <c r="S186" i="22" s="1"/>
  <c r="B186" i="22"/>
  <c r="A187" i="22"/>
  <c r="S187" i="22" s="1"/>
  <c r="B187" i="22"/>
  <c r="A188" i="22"/>
  <c r="S188" i="22" s="1"/>
  <c r="B188" i="22"/>
  <c r="A189" i="22"/>
  <c r="S189" i="22" s="1"/>
  <c r="B189" i="22"/>
  <c r="A190" i="22"/>
  <c r="S190" i="22" s="1"/>
  <c r="B190" i="22"/>
  <c r="A191" i="22"/>
  <c r="S191" i="22" s="1"/>
  <c r="B191" i="22"/>
  <c r="A192" i="22"/>
  <c r="S192" i="22" s="1"/>
  <c r="B192" i="22"/>
  <c r="A193" i="22"/>
  <c r="S193" i="22" s="1"/>
  <c r="B193" i="22"/>
  <c r="A194" i="22"/>
  <c r="S194" i="22" s="1"/>
  <c r="B194" i="22"/>
  <c r="A195" i="22"/>
  <c r="S195" i="22" s="1"/>
  <c r="B195" i="22"/>
  <c r="A196" i="22"/>
  <c r="S196" i="22" s="1"/>
  <c r="B196" i="22"/>
  <c r="A197" i="22"/>
  <c r="S197" i="22" s="1"/>
  <c r="B197" i="22"/>
  <c r="A198" i="22"/>
  <c r="S198" i="22" s="1"/>
  <c r="B198" i="22"/>
  <c r="A199" i="22"/>
  <c r="S199" i="22" s="1"/>
  <c r="B199" i="22"/>
  <c r="A200" i="22"/>
  <c r="B200" i="22"/>
  <c r="A201" i="22"/>
  <c r="B201" i="22"/>
  <c r="A202" i="22"/>
  <c r="B202" i="22"/>
  <c r="A203" i="22"/>
  <c r="B203" i="22"/>
  <c r="A204" i="22"/>
  <c r="B204" i="22"/>
  <c r="A205" i="22"/>
  <c r="S205" i="22" s="1"/>
  <c r="B205" i="22"/>
  <c r="A206" i="22"/>
  <c r="S206" i="22" s="1"/>
  <c r="B206" i="22"/>
  <c r="A207" i="22"/>
  <c r="S207" i="22" s="1"/>
  <c r="B207" i="22"/>
  <c r="A208" i="22"/>
  <c r="S208" i="22" s="1"/>
  <c r="B208" i="22"/>
  <c r="A209" i="22"/>
  <c r="S209" i="22" s="1"/>
  <c r="B209" i="22"/>
  <c r="A210" i="22"/>
  <c r="S210" i="22" s="1"/>
  <c r="B210" i="22"/>
  <c r="A211" i="22"/>
  <c r="S211" i="22" s="1"/>
  <c r="B211" i="22"/>
  <c r="A212" i="22"/>
  <c r="S212" i="22" s="1"/>
  <c r="B212" i="22"/>
  <c r="A213" i="22"/>
  <c r="S213" i="22" s="1"/>
  <c r="B213" i="22"/>
  <c r="A214" i="22"/>
  <c r="S214" i="22" s="1"/>
  <c r="B214" i="22"/>
  <c r="A215" i="22"/>
  <c r="S215" i="22" s="1"/>
  <c r="B215" i="22"/>
  <c r="A216" i="22"/>
  <c r="S216" i="22" s="1"/>
  <c r="B216" i="22"/>
  <c r="A217" i="22"/>
  <c r="S217" i="22" s="1"/>
  <c r="B217" i="22"/>
  <c r="A218" i="22"/>
  <c r="S218" i="22" s="1"/>
  <c r="B218" i="22"/>
  <c r="A219" i="22"/>
  <c r="S219" i="22" s="1"/>
  <c r="B219" i="22"/>
  <c r="A220" i="22"/>
  <c r="S220" i="22" s="1"/>
  <c r="B220" i="22"/>
  <c r="A221" i="22"/>
  <c r="S221" i="22" s="1"/>
  <c r="B221" i="22"/>
  <c r="A222" i="22"/>
  <c r="S222" i="22" s="1"/>
  <c r="B222" i="22"/>
  <c r="A223" i="22"/>
  <c r="S223" i="22" s="1"/>
  <c r="B223" i="22"/>
  <c r="A224" i="22"/>
  <c r="S224" i="22" s="1"/>
  <c r="B224" i="22"/>
  <c r="A225" i="22"/>
  <c r="S225" i="22" s="1"/>
  <c r="B225" i="22"/>
  <c r="A226" i="22"/>
  <c r="S226" i="22" s="1"/>
  <c r="B226" i="22"/>
  <c r="A227" i="22"/>
  <c r="S227" i="22" s="1"/>
  <c r="B227" i="22"/>
  <c r="A228" i="22"/>
  <c r="S228" i="22" s="1"/>
  <c r="B228" i="22"/>
  <c r="A229" i="22"/>
  <c r="S229" i="22" s="1"/>
  <c r="B229" i="22"/>
  <c r="A230" i="22"/>
  <c r="S230" i="22" s="1"/>
  <c r="B230" i="22"/>
  <c r="A231" i="22"/>
  <c r="S231" i="22" s="1"/>
  <c r="B231" i="22"/>
  <c r="A232" i="22"/>
  <c r="S232" i="22" s="1"/>
  <c r="B232" i="22"/>
  <c r="A233" i="22"/>
  <c r="S233" i="22" s="1"/>
  <c r="B233" i="22"/>
  <c r="A234" i="22"/>
  <c r="S234" i="22" s="1"/>
  <c r="B234" i="22"/>
  <c r="A235" i="22"/>
  <c r="S235" i="22" s="1"/>
  <c r="B235" i="22"/>
  <c r="A236" i="22"/>
  <c r="S236" i="22" s="1"/>
  <c r="B236" i="22"/>
  <c r="A237" i="22"/>
  <c r="S237" i="22" s="1"/>
  <c r="B237" i="22"/>
  <c r="A238" i="22"/>
  <c r="S238" i="22" s="1"/>
  <c r="B238" i="22"/>
  <c r="A239" i="22"/>
  <c r="S239" i="22" s="1"/>
  <c r="B239" i="22"/>
  <c r="A240" i="22"/>
  <c r="S240" i="22" s="1"/>
  <c r="B240" i="22"/>
  <c r="A241" i="22"/>
  <c r="S241" i="22" s="1"/>
  <c r="B241" i="22"/>
  <c r="A242" i="22"/>
  <c r="S242" i="22" s="1"/>
  <c r="B242" i="22"/>
  <c r="A243" i="22"/>
  <c r="S243" i="22" s="1"/>
  <c r="B243" i="22"/>
  <c r="A244" i="22"/>
  <c r="S244" i="22" s="1"/>
  <c r="B244" i="22"/>
  <c r="A245" i="22"/>
  <c r="S245" i="22" s="1"/>
  <c r="B245" i="22"/>
  <c r="A246" i="22"/>
  <c r="S246" i="22" s="1"/>
  <c r="B246" i="22"/>
  <c r="A247" i="22"/>
  <c r="S247" i="22" s="1"/>
  <c r="B247" i="22"/>
  <c r="A248" i="22"/>
  <c r="S248" i="22" s="1"/>
  <c r="B248" i="22"/>
  <c r="A249" i="22"/>
  <c r="S249" i="22" s="1"/>
  <c r="B249" i="22"/>
  <c r="A250" i="22"/>
  <c r="S250" i="22" s="1"/>
  <c r="B250" i="22"/>
  <c r="A251" i="22"/>
  <c r="S251" i="22" s="1"/>
  <c r="B251" i="22"/>
  <c r="A252" i="22"/>
  <c r="S252" i="22" s="1"/>
  <c r="B252" i="22"/>
  <c r="A253" i="22"/>
  <c r="S253" i="22" s="1"/>
  <c r="B253" i="22"/>
  <c r="A254" i="22"/>
  <c r="S254" i="22" s="1"/>
  <c r="B254" i="22"/>
  <c r="A255" i="22"/>
  <c r="S255" i="22" s="1"/>
  <c r="B255" i="22"/>
  <c r="A256" i="22"/>
  <c r="S256" i="22" s="1"/>
  <c r="B256" i="22"/>
  <c r="A257" i="22"/>
  <c r="S257" i="22" s="1"/>
  <c r="B257" i="22"/>
  <c r="A258" i="22"/>
  <c r="S258" i="22" s="1"/>
  <c r="B258" i="22"/>
  <c r="A259" i="22"/>
  <c r="S259" i="22" s="1"/>
  <c r="B259" i="22"/>
  <c r="A260" i="22"/>
  <c r="S260" i="22" s="1"/>
  <c r="B260" i="22"/>
  <c r="A261" i="22"/>
  <c r="S261" i="22" s="1"/>
  <c r="B261" i="22"/>
  <c r="A262" i="22"/>
  <c r="S262" i="22" s="1"/>
  <c r="B262" i="22"/>
  <c r="A263" i="22"/>
  <c r="S263" i="22" s="1"/>
  <c r="B263" i="22"/>
  <c r="A264" i="22"/>
  <c r="S264" i="22" s="1"/>
  <c r="B264" i="22"/>
  <c r="A265" i="22"/>
  <c r="S265" i="22" s="1"/>
  <c r="B265" i="22"/>
  <c r="A266" i="22"/>
  <c r="S266" i="22" s="1"/>
  <c r="B266" i="22"/>
  <c r="A267" i="22"/>
  <c r="S267" i="22" s="1"/>
  <c r="B267" i="22"/>
  <c r="A268" i="22"/>
  <c r="S268" i="22" s="1"/>
  <c r="B268" i="22"/>
  <c r="A269" i="22"/>
  <c r="S269" i="22" s="1"/>
  <c r="B269" i="22"/>
  <c r="A270" i="22"/>
  <c r="S270" i="22" s="1"/>
  <c r="B270" i="22"/>
  <c r="A271" i="22"/>
  <c r="S271" i="22" s="1"/>
  <c r="B271" i="22"/>
  <c r="A272" i="22"/>
  <c r="S272" i="22" s="1"/>
  <c r="B272" i="22"/>
  <c r="A273" i="22"/>
  <c r="S273" i="22" s="1"/>
  <c r="B273" i="22"/>
  <c r="A274" i="22"/>
  <c r="S274" i="22" s="1"/>
  <c r="B274" i="22"/>
  <c r="A275" i="22"/>
  <c r="S275" i="22" s="1"/>
  <c r="B275" i="22"/>
  <c r="A276" i="22"/>
  <c r="S276" i="22" s="1"/>
  <c r="B276" i="22"/>
  <c r="A277" i="22"/>
  <c r="S277" i="22" s="1"/>
  <c r="B277" i="22"/>
  <c r="A278" i="22"/>
  <c r="S278" i="22" s="1"/>
  <c r="B278" i="22"/>
  <c r="A279" i="22"/>
  <c r="S279" i="22" s="1"/>
  <c r="B279" i="22"/>
  <c r="A280" i="22"/>
  <c r="S280" i="22" s="1"/>
  <c r="B280" i="22"/>
  <c r="A281" i="22"/>
  <c r="S281" i="22" s="1"/>
  <c r="B281" i="22"/>
  <c r="A282" i="22"/>
  <c r="S282" i="22" s="1"/>
  <c r="B282" i="22"/>
  <c r="A283" i="22"/>
  <c r="S283" i="22" s="1"/>
  <c r="B283" i="22"/>
  <c r="A284" i="22"/>
  <c r="S284" i="22" s="1"/>
  <c r="B284" i="22"/>
  <c r="A285" i="22"/>
  <c r="S285" i="22" s="1"/>
  <c r="B285" i="22"/>
  <c r="A286" i="22"/>
  <c r="S286" i="22" s="1"/>
  <c r="B286" i="22"/>
  <c r="A287" i="22"/>
  <c r="S287" i="22" s="1"/>
  <c r="B287" i="22"/>
  <c r="A288" i="22"/>
  <c r="S288" i="22" s="1"/>
  <c r="B288" i="22"/>
  <c r="A289" i="22"/>
  <c r="S289" i="22" s="1"/>
  <c r="B289" i="22"/>
  <c r="A290" i="22"/>
  <c r="S290" i="22" s="1"/>
  <c r="B290" i="22"/>
  <c r="A291" i="22"/>
  <c r="S291" i="22" s="1"/>
  <c r="B291" i="22"/>
  <c r="A292" i="22"/>
  <c r="S292" i="22" s="1"/>
  <c r="B292" i="22"/>
  <c r="A293" i="22"/>
  <c r="S293" i="22" s="1"/>
  <c r="B293" i="22"/>
  <c r="A294" i="22"/>
  <c r="S294" i="22" s="1"/>
  <c r="B294" i="22"/>
  <c r="A295" i="22"/>
  <c r="S295" i="22" s="1"/>
  <c r="B295" i="22"/>
  <c r="A296" i="22"/>
  <c r="S296" i="22" s="1"/>
  <c r="B296" i="22"/>
  <c r="A297" i="22"/>
  <c r="S297" i="22" s="1"/>
  <c r="B297" i="22"/>
  <c r="A298" i="22"/>
  <c r="S298" i="22" s="1"/>
  <c r="B298" i="22"/>
  <c r="A299" i="22"/>
  <c r="S299" i="22" s="1"/>
  <c r="B299" i="22"/>
  <c r="A300" i="22"/>
  <c r="S300" i="22" s="1"/>
  <c r="B300" i="22"/>
  <c r="A301" i="22"/>
  <c r="S301" i="22" s="1"/>
  <c r="B301" i="22"/>
  <c r="A302" i="22"/>
  <c r="S302" i="22" s="1"/>
  <c r="B302" i="22"/>
  <c r="A303" i="22"/>
  <c r="S303" i="22" s="1"/>
  <c r="B303" i="22"/>
  <c r="A304" i="22"/>
  <c r="S304" i="22" s="1"/>
  <c r="B304" i="22"/>
  <c r="A305" i="22"/>
  <c r="S305" i="22" s="1"/>
  <c r="B305" i="22"/>
  <c r="A306" i="22"/>
  <c r="S306" i="22" s="1"/>
  <c r="B306" i="22"/>
  <c r="A307" i="22"/>
  <c r="S307" i="22" s="1"/>
  <c r="B307" i="22"/>
  <c r="A308" i="22"/>
  <c r="S308" i="22" s="1"/>
  <c r="B308" i="22"/>
  <c r="A309" i="22"/>
  <c r="S309" i="22" s="1"/>
  <c r="B309" i="22"/>
  <c r="A310" i="22"/>
  <c r="S310" i="22" s="1"/>
  <c r="B310" i="22"/>
  <c r="A311" i="22"/>
  <c r="S311" i="22" s="1"/>
  <c r="B311" i="22"/>
  <c r="A312" i="22"/>
  <c r="S312" i="22" s="1"/>
  <c r="B312" i="22"/>
  <c r="A313" i="22"/>
  <c r="S313" i="22" s="1"/>
  <c r="B313" i="22"/>
  <c r="A314" i="22"/>
  <c r="S314" i="22" s="1"/>
  <c r="B314" i="22"/>
  <c r="A315" i="22"/>
  <c r="S315" i="22" s="1"/>
  <c r="B315" i="22"/>
  <c r="A316" i="22"/>
  <c r="S316" i="22" s="1"/>
  <c r="B316" i="22"/>
  <c r="A317" i="22"/>
  <c r="S317" i="22" s="1"/>
  <c r="B317" i="22"/>
  <c r="A318" i="22"/>
  <c r="S318" i="22" s="1"/>
  <c r="B318" i="22"/>
  <c r="A319" i="22"/>
  <c r="S319" i="22" s="1"/>
  <c r="B319" i="22"/>
  <c r="A320" i="22"/>
  <c r="S320" i="22" s="1"/>
  <c r="B320" i="22"/>
  <c r="A321" i="22"/>
  <c r="S321" i="22" s="1"/>
  <c r="B321" i="22"/>
  <c r="A322" i="22"/>
  <c r="S322" i="22" s="1"/>
  <c r="B322" i="22"/>
  <c r="A323" i="22"/>
  <c r="S323" i="22" s="1"/>
  <c r="B323" i="22"/>
  <c r="A324" i="22"/>
  <c r="S324" i="22" s="1"/>
  <c r="B324" i="22"/>
  <c r="A325" i="22"/>
  <c r="S325" i="22" s="1"/>
  <c r="B325" i="22"/>
  <c r="A326" i="22"/>
  <c r="S326" i="22" s="1"/>
  <c r="B326" i="22"/>
  <c r="A327" i="22"/>
  <c r="S327" i="22" s="1"/>
  <c r="B327" i="22"/>
  <c r="A328" i="22"/>
  <c r="S328" i="22" s="1"/>
  <c r="B328" i="22"/>
  <c r="A329" i="22"/>
  <c r="S329" i="22" s="1"/>
  <c r="B329" i="22"/>
  <c r="A330" i="22"/>
  <c r="S330" i="22" s="1"/>
  <c r="B330" i="22"/>
  <c r="A331" i="22"/>
  <c r="S331" i="22" s="1"/>
  <c r="B331" i="22"/>
  <c r="A332" i="22"/>
  <c r="S332" i="22" s="1"/>
  <c r="B332" i="22"/>
  <c r="A333" i="22"/>
  <c r="S333" i="22" s="1"/>
  <c r="B333" i="22"/>
  <c r="A334" i="22"/>
  <c r="S334" i="22" s="1"/>
  <c r="B334" i="22"/>
  <c r="A335" i="22"/>
  <c r="S335" i="22" s="1"/>
  <c r="B335" i="22"/>
  <c r="A336" i="22"/>
  <c r="S336" i="22" s="1"/>
  <c r="B336" i="22"/>
  <c r="A337" i="22"/>
  <c r="S337" i="22" s="1"/>
  <c r="B337" i="22"/>
  <c r="A338" i="22"/>
  <c r="S338" i="22" s="1"/>
  <c r="B338" i="22"/>
  <c r="A339" i="22"/>
  <c r="S339" i="22" s="1"/>
  <c r="B339" i="22"/>
  <c r="A340" i="22"/>
  <c r="S340" i="22" s="1"/>
  <c r="B340" i="22"/>
  <c r="A341" i="22"/>
  <c r="S341" i="22" s="1"/>
  <c r="B341" i="22"/>
  <c r="A342" i="22"/>
  <c r="S342" i="22" s="1"/>
  <c r="B342" i="22"/>
  <c r="A343" i="22"/>
  <c r="S343" i="22" s="1"/>
  <c r="B343" i="22"/>
  <c r="A344" i="22"/>
  <c r="S344" i="22" s="1"/>
  <c r="B344" i="22"/>
  <c r="A345" i="22"/>
  <c r="S345" i="22" s="1"/>
  <c r="B345" i="22"/>
  <c r="A346" i="22"/>
  <c r="S346" i="22" s="1"/>
  <c r="B346" i="22"/>
  <c r="A347" i="22"/>
  <c r="S347" i="22" s="1"/>
  <c r="B347" i="22"/>
  <c r="A348" i="22"/>
  <c r="S348" i="22" s="1"/>
  <c r="B348" i="22"/>
  <c r="A349" i="22"/>
  <c r="S349" i="22" s="1"/>
  <c r="B349" i="22"/>
  <c r="A350" i="22"/>
  <c r="S350" i="22" s="1"/>
  <c r="B350" i="22"/>
  <c r="A351" i="22"/>
  <c r="S351" i="22" s="1"/>
  <c r="B351" i="22"/>
  <c r="A352" i="22"/>
  <c r="S352" i="22" s="1"/>
  <c r="B352" i="22"/>
  <c r="A353" i="22"/>
  <c r="S353" i="22" s="1"/>
  <c r="B353" i="22"/>
  <c r="A354" i="22"/>
  <c r="S354" i="22" s="1"/>
  <c r="B354" i="22"/>
  <c r="A355" i="22"/>
  <c r="S355" i="22" s="1"/>
  <c r="B355" i="22"/>
  <c r="A356" i="22"/>
  <c r="S356" i="22" s="1"/>
  <c r="B356" i="22"/>
  <c r="A357" i="22"/>
  <c r="S357" i="22" s="1"/>
  <c r="B357" i="22"/>
  <c r="A358" i="22"/>
  <c r="S358" i="22" s="1"/>
  <c r="B358" i="22"/>
  <c r="A359" i="22"/>
  <c r="S359" i="22" s="1"/>
  <c r="B359" i="22"/>
  <c r="A360" i="22"/>
  <c r="S360" i="22" s="1"/>
  <c r="B360" i="22"/>
  <c r="A361" i="22"/>
  <c r="S361" i="22" s="1"/>
  <c r="B361" i="22"/>
  <c r="A362" i="22"/>
  <c r="S362" i="22" s="1"/>
  <c r="B362" i="22"/>
  <c r="A363" i="22"/>
  <c r="S363" i="22" s="1"/>
  <c r="B363" i="22"/>
  <c r="A364" i="22"/>
  <c r="S364" i="22" s="1"/>
  <c r="B364" i="22"/>
  <c r="A365" i="22"/>
  <c r="S365" i="22" s="1"/>
  <c r="B365" i="22"/>
  <c r="A366" i="22"/>
  <c r="S366" i="22" s="1"/>
  <c r="B366" i="22"/>
  <c r="A367" i="22"/>
  <c r="S367" i="22" s="1"/>
  <c r="B367" i="22"/>
  <c r="A368" i="22"/>
  <c r="S368" i="22" s="1"/>
  <c r="B368" i="22"/>
  <c r="A369" i="22"/>
  <c r="S369" i="22" s="1"/>
  <c r="B369" i="22"/>
  <c r="A370" i="22"/>
  <c r="S370" i="22" s="1"/>
  <c r="B370" i="22"/>
  <c r="A371" i="22"/>
  <c r="S371" i="22" s="1"/>
  <c r="B371" i="22"/>
  <c r="A372" i="22"/>
  <c r="S372" i="22" s="1"/>
  <c r="B372" i="22"/>
  <c r="A373" i="22"/>
  <c r="S373" i="22" s="1"/>
  <c r="B373" i="22"/>
  <c r="A374" i="22"/>
  <c r="S374" i="22" s="1"/>
  <c r="B374" i="22"/>
  <c r="A375" i="22"/>
  <c r="S375" i="22" s="1"/>
  <c r="B375" i="22"/>
  <c r="A376" i="22"/>
  <c r="S376" i="22" s="1"/>
  <c r="B376" i="22"/>
  <c r="A377" i="22"/>
  <c r="S377" i="22" s="1"/>
  <c r="B377" i="22"/>
  <c r="A378" i="22"/>
  <c r="S378" i="22" s="1"/>
  <c r="B378" i="22"/>
  <c r="A379" i="22"/>
  <c r="S379" i="22" s="1"/>
  <c r="B379" i="22"/>
  <c r="A380" i="22"/>
  <c r="S380" i="22" s="1"/>
  <c r="B380" i="22"/>
  <c r="A381" i="22"/>
  <c r="S381" i="22" s="1"/>
  <c r="B381" i="22"/>
  <c r="A382" i="22"/>
  <c r="S382" i="22" s="1"/>
  <c r="B382" i="22"/>
  <c r="A383" i="22"/>
  <c r="S383" i="22" s="1"/>
  <c r="B383" i="22"/>
  <c r="A384" i="22"/>
  <c r="S384" i="22" s="1"/>
  <c r="B384" i="22"/>
  <c r="A385" i="22"/>
  <c r="S385" i="22" s="1"/>
  <c r="B385" i="22"/>
  <c r="A386" i="22"/>
  <c r="S386" i="22" s="1"/>
  <c r="B386" i="22"/>
  <c r="A387" i="22"/>
  <c r="S387" i="22" s="1"/>
  <c r="B387" i="22"/>
  <c r="A388" i="22"/>
  <c r="S388" i="22" s="1"/>
  <c r="B388" i="22"/>
  <c r="A389" i="22"/>
  <c r="S389" i="22" s="1"/>
  <c r="B389" i="22"/>
  <c r="A390" i="22"/>
  <c r="S390" i="22" s="1"/>
  <c r="B390" i="22"/>
  <c r="A391" i="22"/>
  <c r="S391" i="22" s="1"/>
  <c r="B391" i="22"/>
  <c r="A392" i="22"/>
  <c r="S392" i="22" s="1"/>
  <c r="B392" i="22"/>
  <c r="A393" i="22"/>
  <c r="S393" i="22" s="1"/>
  <c r="B393" i="22"/>
  <c r="A394" i="22"/>
  <c r="S394" i="22" s="1"/>
  <c r="B394" i="22"/>
  <c r="A395" i="22"/>
  <c r="S395" i="22" s="1"/>
  <c r="B395" i="22"/>
  <c r="A396" i="22"/>
  <c r="S396" i="22" s="1"/>
  <c r="B396" i="22"/>
  <c r="A397" i="22"/>
  <c r="S397" i="22" s="1"/>
  <c r="B397" i="22"/>
  <c r="A398" i="22"/>
  <c r="S398" i="22" s="1"/>
  <c r="B398" i="22"/>
  <c r="A399" i="22"/>
  <c r="S399" i="22" s="1"/>
  <c r="B399" i="22"/>
  <c r="A400" i="22"/>
  <c r="S400" i="22" s="1"/>
  <c r="B400" i="22"/>
  <c r="A401" i="22"/>
  <c r="S401" i="22" s="1"/>
  <c r="B401" i="22"/>
  <c r="A402" i="22"/>
  <c r="S402" i="22" s="1"/>
  <c r="B402" i="22"/>
  <c r="A403" i="22"/>
  <c r="S403" i="22" s="1"/>
  <c r="B403" i="22"/>
  <c r="A404" i="22"/>
  <c r="S404" i="22" s="1"/>
  <c r="B404" i="22"/>
  <c r="A405" i="22"/>
  <c r="S405" i="22" s="1"/>
  <c r="B405" i="22"/>
  <c r="A406" i="22"/>
  <c r="S406" i="22" s="1"/>
  <c r="B406" i="22"/>
  <c r="A407" i="22"/>
  <c r="S407" i="22" s="1"/>
  <c r="B407" i="22"/>
  <c r="A408" i="22"/>
  <c r="S408" i="22" s="1"/>
  <c r="B408" i="22"/>
  <c r="A409" i="22"/>
  <c r="S409" i="22" s="1"/>
  <c r="B409" i="22"/>
  <c r="A410" i="22"/>
  <c r="S410" i="22" s="1"/>
  <c r="B410" i="22"/>
  <c r="A411" i="22"/>
  <c r="S411" i="22" s="1"/>
  <c r="B411" i="22"/>
  <c r="A412" i="22"/>
  <c r="S412" i="22" s="1"/>
  <c r="B412" i="22"/>
  <c r="A413" i="22"/>
  <c r="S413" i="22" s="1"/>
  <c r="B413" i="22"/>
  <c r="A414" i="22"/>
  <c r="S414" i="22" s="1"/>
  <c r="B414" i="22"/>
  <c r="A415" i="22"/>
  <c r="S415" i="22" s="1"/>
  <c r="B415" i="22"/>
  <c r="A416" i="22"/>
  <c r="S416" i="22" s="1"/>
  <c r="B416" i="22"/>
  <c r="A417" i="22"/>
  <c r="S417" i="22" s="1"/>
  <c r="B417" i="22"/>
  <c r="A418" i="22"/>
  <c r="S418" i="22" s="1"/>
  <c r="B418" i="22"/>
  <c r="A419" i="22"/>
  <c r="S419" i="22" s="1"/>
  <c r="B419" i="22"/>
  <c r="A420" i="22"/>
  <c r="S420" i="22" s="1"/>
  <c r="B420" i="22"/>
  <c r="A421" i="22"/>
  <c r="S421" i="22" s="1"/>
  <c r="B421" i="22"/>
  <c r="A422" i="22"/>
  <c r="S422" i="22" s="1"/>
  <c r="B422" i="22"/>
  <c r="A423" i="22"/>
  <c r="S423" i="22" s="1"/>
  <c r="B423" i="22"/>
  <c r="A424" i="22"/>
  <c r="S424" i="22" s="1"/>
  <c r="B424" i="22"/>
  <c r="A425" i="22"/>
  <c r="S425" i="22" s="1"/>
  <c r="B425" i="22"/>
  <c r="A426" i="22"/>
  <c r="S426" i="22" s="1"/>
  <c r="B426" i="22"/>
  <c r="A427" i="22"/>
  <c r="S427" i="22" s="1"/>
  <c r="B427" i="22"/>
  <c r="A428" i="22"/>
  <c r="S428" i="22" s="1"/>
  <c r="B428" i="22"/>
  <c r="A429" i="22"/>
  <c r="S429" i="22" s="1"/>
  <c r="B429" i="22"/>
  <c r="A430" i="22"/>
  <c r="S430" i="22" s="1"/>
  <c r="B430" i="22"/>
  <c r="A431" i="22"/>
  <c r="S431" i="22" s="1"/>
  <c r="B431" i="22"/>
  <c r="A432" i="22"/>
  <c r="S432" i="22" s="1"/>
  <c r="B432" i="22"/>
  <c r="A433" i="22"/>
  <c r="S433" i="22" s="1"/>
  <c r="B433" i="22"/>
  <c r="A434" i="22"/>
  <c r="S434" i="22" s="1"/>
  <c r="B434" i="22"/>
  <c r="A435" i="22"/>
  <c r="S435" i="22" s="1"/>
  <c r="B435" i="22"/>
  <c r="A436" i="22"/>
  <c r="S436" i="22" s="1"/>
  <c r="B436" i="22"/>
  <c r="A437" i="22"/>
  <c r="S437" i="22" s="1"/>
  <c r="B437" i="22"/>
  <c r="A438" i="22"/>
  <c r="S438" i="22" s="1"/>
  <c r="B438" i="22"/>
  <c r="A439" i="22"/>
  <c r="S439" i="22" s="1"/>
  <c r="B439" i="22"/>
  <c r="A440" i="22"/>
  <c r="S440" i="22" s="1"/>
  <c r="B440" i="22"/>
  <c r="A441" i="22"/>
  <c r="S441" i="22" s="1"/>
  <c r="B441" i="22"/>
  <c r="A442" i="22"/>
  <c r="S442" i="22" s="1"/>
  <c r="B442" i="22"/>
  <c r="A443" i="22"/>
  <c r="S443" i="22" s="1"/>
  <c r="B443" i="22"/>
  <c r="A444" i="22"/>
  <c r="S444" i="22" s="1"/>
  <c r="B444" i="22"/>
  <c r="A445" i="22"/>
  <c r="S445" i="22" s="1"/>
  <c r="B445" i="22"/>
  <c r="A446" i="22"/>
  <c r="S446" i="22" s="1"/>
  <c r="B446" i="22"/>
  <c r="A447" i="22"/>
  <c r="S447" i="22" s="1"/>
  <c r="B447" i="22"/>
  <c r="A448" i="22"/>
  <c r="S448" i="22" s="1"/>
  <c r="B448" i="22"/>
  <c r="A449" i="22"/>
  <c r="S449" i="22" s="1"/>
  <c r="B449" i="22"/>
  <c r="A450" i="22"/>
  <c r="S450" i="22" s="1"/>
  <c r="B450" i="22"/>
  <c r="A451" i="22"/>
  <c r="S451" i="22" s="1"/>
  <c r="B451" i="22"/>
  <c r="A452" i="22"/>
  <c r="S452" i="22" s="1"/>
  <c r="B452" i="22"/>
  <c r="A453" i="22"/>
  <c r="S453" i="22" s="1"/>
  <c r="B453" i="22"/>
  <c r="A454" i="22"/>
  <c r="S454" i="22" s="1"/>
  <c r="B454" i="22"/>
  <c r="A455" i="22"/>
  <c r="S455" i="22" s="1"/>
  <c r="B455" i="22"/>
  <c r="A456" i="22"/>
  <c r="S456" i="22" s="1"/>
  <c r="B456" i="22"/>
  <c r="A457" i="22"/>
  <c r="S457" i="22" s="1"/>
  <c r="B457" i="22"/>
  <c r="A458" i="22"/>
  <c r="S458" i="22" s="1"/>
  <c r="B458" i="22"/>
  <c r="A459" i="22"/>
  <c r="S459" i="22" s="1"/>
  <c r="B459" i="22"/>
  <c r="A460" i="22"/>
  <c r="S460" i="22" s="1"/>
  <c r="B460" i="22"/>
  <c r="A461" i="22"/>
  <c r="S461" i="22" s="1"/>
  <c r="B461" i="22"/>
  <c r="A462" i="22"/>
  <c r="S462" i="22" s="1"/>
  <c r="B462" i="22"/>
  <c r="A463" i="22"/>
  <c r="S463" i="22" s="1"/>
  <c r="B463" i="22"/>
  <c r="A464" i="22"/>
  <c r="S464" i="22" s="1"/>
  <c r="B464" i="22"/>
  <c r="A465" i="22"/>
  <c r="S465" i="22" s="1"/>
  <c r="B465" i="22"/>
  <c r="A466" i="22"/>
  <c r="S466" i="22" s="1"/>
  <c r="B466" i="22"/>
  <c r="A467" i="22"/>
  <c r="S467" i="22" s="1"/>
  <c r="B467" i="22"/>
  <c r="A468" i="22"/>
  <c r="S468" i="22" s="1"/>
  <c r="B468" i="22"/>
  <c r="A469" i="22"/>
  <c r="S469" i="22" s="1"/>
  <c r="B469" i="22"/>
  <c r="A470" i="22"/>
  <c r="S470" i="22" s="1"/>
  <c r="B470" i="22"/>
  <c r="A471" i="22"/>
  <c r="S471" i="22" s="1"/>
  <c r="B471" i="22"/>
  <c r="A472" i="22"/>
  <c r="S472" i="22" s="1"/>
  <c r="B472" i="22"/>
  <c r="A473" i="22"/>
  <c r="S473" i="22" s="1"/>
  <c r="B473" i="22"/>
  <c r="A474" i="22"/>
  <c r="S474" i="22" s="1"/>
  <c r="B474" i="22"/>
  <c r="A475" i="22"/>
  <c r="S475" i="22" s="1"/>
  <c r="B475" i="22"/>
  <c r="A476" i="22"/>
  <c r="S476" i="22" s="1"/>
  <c r="B476" i="22"/>
  <c r="A477" i="22"/>
  <c r="S477" i="22" s="1"/>
  <c r="B477" i="22"/>
  <c r="A478" i="22"/>
  <c r="S478" i="22" s="1"/>
  <c r="B478" i="22"/>
  <c r="A479" i="22"/>
  <c r="S479" i="22" s="1"/>
  <c r="B479" i="22"/>
  <c r="A480" i="22"/>
  <c r="S480" i="22" s="1"/>
  <c r="B480" i="22"/>
  <c r="A481" i="22"/>
  <c r="S481" i="22" s="1"/>
  <c r="B481" i="22"/>
  <c r="A482" i="22"/>
  <c r="S482" i="22" s="1"/>
  <c r="B482" i="22"/>
  <c r="A483" i="22"/>
  <c r="S483" i="22" s="1"/>
  <c r="B483" i="22"/>
  <c r="A484" i="22"/>
  <c r="S484" i="22" s="1"/>
  <c r="B484" i="22"/>
  <c r="A485" i="22"/>
  <c r="S485" i="22" s="1"/>
  <c r="B485" i="22"/>
  <c r="A486" i="22"/>
  <c r="S486" i="22" s="1"/>
  <c r="B486" i="22"/>
  <c r="A487" i="22"/>
  <c r="S487" i="22" s="1"/>
  <c r="B487" i="22"/>
  <c r="A488" i="22"/>
  <c r="S488" i="22" s="1"/>
  <c r="B488" i="22"/>
  <c r="A489" i="22"/>
  <c r="S489" i="22" s="1"/>
  <c r="B489" i="22"/>
  <c r="A490" i="22"/>
  <c r="S490" i="22" s="1"/>
  <c r="B490" i="22"/>
  <c r="A491" i="22"/>
  <c r="S491" i="22" s="1"/>
  <c r="B491" i="22"/>
  <c r="A492" i="22"/>
  <c r="S492" i="22" s="1"/>
  <c r="B492" i="22"/>
  <c r="A493" i="22"/>
  <c r="S493" i="22" s="1"/>
  <c r="B493" i="22"/>
  <c r="A494" i="22"/>
  <c r="S494" i="22" s="1"/>
  <c r="B494" i="22"/>
  <c r="A495" i="22"/>
  <c r="S495" i="22" s="1"/>
  <c r="B495" i="22"/>
  <c r="A496" i="22"/>
  <c r="S496" i="22" s="1"/>
  <c r="B496" i="22"/>
  <c r="A497" i="22"/>
  <c r="S497" i="22" s="1"/>
  <c r="B497" i="22"/>
  <c r="A498" i="22"/>
  <c r="S498" i="22" s="1"/>
  <c r="B498" i="22"/>
  <c r="A499" i="22"/>
  <c r="S499" i="22" s="1"/>
  <c r="B499" i="22"/>
  <c r="A500" i="22"/>
  <c r="S500" i="22" s="1"/>
  <c r="B500" i="22"/>
  <c r="A501" i="22"/>
  <c r="S501" i="22" s="1"/>
  <c r="B501" i="22"/>
  <c r="A502" i="22"/>
  <c r="S502" i="22" s="1"/>
  <c r="B502" i="22"/>
  <c r="A503" i="22"/>
  <c r="S503" i="22" s="1"/>
  <c r="B503" i="22"/>
  <c r="A504" i="22"/>
  <c r="S504" i="22" s="1"/>
  <c r="B504" i="22"/>
  <c r="A505" i="22"/>
  <c r="S505" i="22" s="1"/>
  <c r="B505" i="22"/>
  <c r="A506" i="22"/>
  <c r="S506" i="22" s="1"/>
  <c r="B506" i="22"/>
  <c r="A507" i="22"/>
  <c r="S507" i="22" s="1"/>
  <c r="B507" i="22"/>
  <c r="A508" i="22"/>
  <c r="S508" i="22" s="1"/>
  <c r="B508" i="22"/>
  <c r="A509" i="22"/>
  <c r="S509" i="22" s="1"/>
  <c r="B509" i="22"/>
  <c r="A510" i="22"/>
  <c r="S510" i="22" s="1"/>
  <c r="B510" i="22"/>
  <c r="A511" i="22"/>
  <c r="S511" i="22" s="1"/>
  <c r="B511" i="22"/>
  <c r="A512" i="22"/>
  <c r="S512" i="22" s="1"/>
  <c r="B512" i="22"/>
  <c r="A513" i="22"/>
  <c r="S513" i="22" s="1"/>
  <c r="B513" i="22"/>
  <c r="A514" i="22"/>
  <c r="S514" i="22" s="1"/>
  <c r="B514" i="22"/>
  <c r="A515" i="22"/>
  <c r="S515" i="22" s="1"/>
  <c r="B515" i="22"/>
  <c r="A516" i="22"/>
  <c r="S516" i="22" s="1"/>
  <c r="B516" i="22"/>
  <c r="A517" i="22"/>
  <c r="S517" i="22" s="1"/>
  <c r="B517" i="22"/>
  <c r="A518" i="22"/>
  <c r="S518" i="22" s="1"/>
  <c r="B518" i="22"/>
  <c r="A519" i="22"/>
  <c r="S519" i="22" s="1"/>
  <c r="B519" i="22"/>
  <c r="A520" i="22"/>
  <c r="S520" i="22" s="1"/>
  <c r="B520" i="22"/>
  <c r="A521" i="22"/>
  <c r="S521" i="22" s="1"/>
  <c r="B521" i="22"/>
  <c r="A522" i="22"/>
  <c r="S522" i="22" s="1"/>
  <c r="B522" i="22"/>
  <c r="A523" i="22"/>
  <c r="S523" i="22" s="1"/>
  <c r="B523" i="22"/>
  <c r="A524" i="22"/>
  <c r="S524" i="22" s="1"/>
  <c r="B524" i="22"/>
  <c r="A525" i="22"/>
  <c r="S525" i="22" s="1"/>
  <c r="B525" i="22"/>
  <c r="A526" i="22"/>
  <c r="S526" i="22" s="1"/>
  <c r="B526" i="22"/>
  <c r="A527" i="22"/>
  <c r="S527" i="22" s="1"/>
  <c r="B527" i="22"/>
  <c r="A528" i="22"/>
  <c r="S528" i="22" s="1"/>
  <c r="B528" i="22"/>
  <c r="A529" i="22"/>
  <c r="S529" i="22" s="1"/>
  <c r="B529" i="22"/>
  <c r="A530" i="22"/>
  <c r="S530" i="22" s="1"/>
  <c r="B530" i="22"/>
  <c r="A531" i="22"/>
  <c r="S531" i="22" s="1"/>
  <c r="B531" i="22"/>
  <c r="A532" i="22"/>
  <c r="S532" i="22" s="1"/>
  <c r="B532" i="22"/>
  <c r="A533" i="22"/>
  <c r="S533" i="22" s="1"/>
  <c r="B533" i="22"/>
  <c r="A534" i="22"/>
  <c r="S534" i="22" s="1"/>
  <c r="B534" i="22"/>
  <c r="A535" i="22"/>
  <c r="S535" i="22" s="1"/>
  <c r="B535" i="22"/>
  <c r="A536" i="22"/>
  <c r="S536" i="22" s="1"/>
  <c r="B536" i="22"/>
  <c r="A537" i="22"/>
  <c r="S537" i="22" s="1"/>
  <c r="B537" i="22"/>
  <c r="A538" i="22"/>
  <c r="S538" i="22" s="1"/>
  <c r="B538" i="22"/>
  <c r="A539" i="22"/>
  <c r="S539" i="22" s="1"/>
  <c r="B539" i="22"/>
  <c r="A540" i="22"/>
  <c r="S540" i="22" s="1"/>
  <c r="B540" i="22"/>
  <c r="A541" i="22"/>
  <c r="S541" i="22" s="1"/>
  <c r="B541" i="22"/>
  <c r="A542" i="22"/>
  <c r="S542" i="22" s="1"/>
  <c r="B542" i="22"/>
  <c r="A543" i="22"/>
  <c r="S543" i="22" s="1"/>
  <c r="B543" i="22"/>
  <c r="A544" i="22"/>
  <c r="S544" i="22" s="1"/>
  <c r="B544" i="22"/>
  <c r="A545" i="22"/>
  <c r="S545" i="22" s="1"/>
  <c r="B545" i="22"/>
  <c r="A546" i="22"/>
  <c r="S546" i="22" s="1"/>
  <c r="B546" i="22"/>
  <c r="A547" i="22"/>
  <c r="S547" i="22" s="1"/>
  <c r="B547" i="22"/>
  <c r="A548" i="22"/>
  <c r="S548" i="22" s="1"/>
  <c r="B548" i="22"/>
  <c r="A549" i="22"/>
  <c r="S549" i="22" s="1"/>
  <c r="B549" i="22"/>
  <c r="A550" i="22"/>
  <c r="S550" i="22" s="1"/>
  <c r="B550" i="22"/>
  <c r="A551" i="22"/>
  <c r="S551" i="22" s="1"/>
  <c r="B551" i="22"/>
  <c r="A552" i="22"/>
  <c r="S552" i="22" s="1"/>
  <c r="B552" i="22"/>
  <c r="A553" i="22"/>
  <c r="S553" i="22" s="1"/>
  <c r="B553" i="22"/>
  <c r="A554" i="22"/>
  <c r="S554" i="22" s="1"/>
  <c r="B554" i="22"/>
  <c r="A555" i="22"/>
  <c r="S555" i="22" s="1"/>
  <c r="B555" i="22"/>
  <c r="A556" i="22"/>
  <c r="S556" i="22" s="1"/>
  <c r="B556" i="22"/>
  <c r="A557" i="22"/>
  <c r="S557" i="22" s="1"/>
  <c r="B557" i="22"/>
  <c r="A558" i="22"/>
  <c r="S558" i="22" s="1"/>
  <c r="B558" i="22"/>
  <c r="A559" i="22"/>
  <c r="S559" i="22" s="1"/>
  <c r="B559" i="22"/>
  <c r="A560" i="22"/>
  <c r="S560" i="22" s="1"/>
  <c r="B560" i="22"/>
  <c r="A561" i="22"/>
  <c r="S561" i="22" s="1"/>
  <c r="B561" i="22"/>
  <c r="A562" i="22"/>
  <c r="S562" i="22" s="1"/>
  <c r="B562" i="22"/>
  <c r="A563" i="22"/>
  <c r="S563" i="22" s="1"/>
  <c r="B563" i="22"/>
  <c r="A564" i="22"/>
  <c r="S564" i="22" s="1"/>
  <c r="B564" i="22"/>
  <c r="A565" i="22"/>
  <c r="S565" i="22" s="1"/>
  <c r="B565" i="22"/>
  <c r="A566" i="22"/>
  <c r="S566" i="22" s="1"/>
  <c r="B566" i="22"/>
  <c r="A567" i="22"/>
  <c r="S567" i="22" s="1"/>
  <c r="B567" i="22"/>
  <c r="A568" i="22"/>
  <c r="S568" i="22" s="1"/>
  <c r="B568" i="22"/>
  <c r="A569" i="22"/>
  <c r="S569" i="22" s="1"/>
  <c r="B569" i="22"/>
  <c r="A570" i="22"/>
  <c r="S570" i="22" s="1"/>
  <c r="B570" i="22"/>
  <c r="A571" i="22"/>
  <c r="S571" i="22" s="1"/>
  <c r="B571" i="22"/>
  <c r="A572" i="22"/>
  <c r="S572" i="22" s="1"/>
  <c r="B572" i="22"/>
  <c r="A573" i="22"/>
  <c r="S573" i="22" s="1"/>
  <c r="B573" i="22"/>
  <c r="A574" i="22"/>
  <c r="S574" i="22" s="1"/>
  <c r="B574" i="22"/>
  <c r="A575" i="22"/>
  <c r="S575" i="22" s="1"/>
  <c r="B575" i="22"/>
  <c r="A576" i="22"/>
  <c r="S576" i="22" s="1"/>
  <c r="B576" i="22"/>
  <c r="A577" i="22"/>
  <c r="S577" i="22" s="1"/>
  <c r="B577" i="22"/>
  <c r="A578" i="22"/>
  <c r="S578" i="22" s="1"/>
  <c r="B578" i="22"/>
  <c r="A579" i="22"/>
  <c r="S579" i="22" s="1"/>
  <c r="B579" i="22"/>
  <c r="A580" i="22"/>
  <c r="S580" i="22" s="1"/>
  <c r="B580" i="22"/>
  <c r="A581" i="22"/>
  <c r="S581" i="22" s="1"/>
  <c r="B581" i="22"/>
  <c r="A582" i="22"/>
  <c r="S582" i="22" s="1"/>
  <c r="B582" i="22"/>
  <c r="A583" i="22"/>
  <c r="S583" i="22" s="1"/>
  <c r="B583" i="22"/>
  <c r="A584" i="22"/>
  <c r="S584" i="22" s="1"/>
  <c r="B584" i="22"/>
  <c r="A585" i="22"/>
  <c r="S585" i="22" s="1"/>
  <c r="B585" i="22"/>
  <c r="A586" i="22"/>
  <c r="S586" i="22" s="1"/>
  <c r="B586" i="22"/>
  <c r="A587" i="22"/>
  <c r="S587" i="22" s="1"/>
  <c r="B587" i="22"/>
  <c r="A588" i="22"/>
  <c r="S588" i="22" s="1"/>
  <c r="B588" i="22"/>
  <c r="A589" i="22"/>
  <c r="S589" i="22" s="1"/>
  <c r="B589" i="22"/>
  <c r="A590" i="22"/>
  <c r="S590" i="22" s="1"/>
  <c r="B590" i="22"/>
  <c r="A591" i="22"/>
  <c r="S591" i="22" s="1"/>
  <c r="B591" i="22"/>
  <c r="A592" i="22"/>
  <c r="S592" i="22" s="1"/>
  <c r="B592" i="22"/>
  <c r="A593" i="22"/>
  <c r="S593" i="22" s="1"/>
  <c r="B593" i="22"/>
  <c r="A594" i="22"/>
  <c r="S594" i="22" s="1"/>
  <c r="B594" i="22"/>
  <c r="A595" i="22"/>
  <c r="S595" i="22" s="1"/>
  <c r="B595" i="22"/>
  <c r="A596" i="22"/>
  <c r="S596" i="22" s="1"/>
  <c r="B596" i="22"/>
  <c r="A597" i="22"/>
  <c r="S597" i="22" s="1"/>
  <c r="B597" i="22"/>
  <c r="A598" i="22"/>
  <c r="S598" i="22" s="1"/>
  <c r="B598" i="22"/>
  <c r="A599" i="22"/>
  <c r="S599" i="22" s="1"/>
  <c r="B599" i="22"/>
  <c r="A600" i="22"/>
  <c r="S600" i="22" s="1"/>
  <c r="B600" i="22"/>
  <c r="A601" i="22"/>
  <c r="S601" i="22" s="1"/>
  <c r="B601" i="22"/>
  <c r="A602" i="22"/>
  <c r="S602" i="22" s="1"/>
  <c r="B602" i="22"/>
  <c r="A603" i="22"/>
  <c r="S603" i="22" s="1"/>
  <c r="B603" i="22"/>
  <c r="A604" i="22"/>
  <c r="S604" i="22" s="1"/>
  <c r="B604" i="22"/>
  <c r="A605" i="22"/>
  <c r="S605" i="22" s="1"/>
  <c r="B605" i="22"/>
  <c r="A606" i="22"/>
  <c r="S606" i="22" s="1"/>
  <c r="B606" i="22"/>
  <c r="A607" i="22"/>
  <c r="S607" i="22" s="1"/>
  <c r="B607" i="22"/>
  <c r="A608" i="22"/>
  <c r="S608" i="22" s="1"/>
  <c r="B608" i="22"/>
  <c r="A609" i="22"/>
  <c r="S609" i="22" s="1"/>
  <c r="B609" i="22"/>
  <c r="A610" i="22"/>
  <c r="S610" i="22" s="1"/>
  <c r="B610" i="22"/>
  <c r="A611" i="22"/>
  <c r="S611" i="22" s="1"/>
  <c r="B611" i="22"/>
  <c r="A612" i="22"/>
  <c r="S612" i="22" s="1"/>
  <c r="B612" i="22"/>
  <c r="A613" i="22"/>
  <c r="S613" i="22" s="1"/>
  <c r="B613" i="22"/>
  <c r="A614" i="22"/>
  <c r="S614" i="22" s="1"/>
  <c r="B614" i="22"/>
  <c r="A615" i="22"/>
  <c r="S615" i="22" s="1"/>
  <c r="B615" i="22"/>
  <c r="A616" i="22"/>
  <c r="S616" i="22" s="1"/>
  <c r="B616" i="22"/>
  <c r="A617" i="22"/>
  <c r="S617" i="22" s="1"/>
  <c r="B617" i="22"/>
  <c r="A618" i="22"/>
  <c r="S618" i="22" s="1"/>
  <c r="B618" i="22"/>
  <c r="A619" i="22"/>
  <c r="S619" i="22" s="1"/>
  <c r="B619" i="22"/>
  <c r="A620" i="22"/>
  <c r="S620" i="22" s="1"/>
  <c r="B620" i="22"/>
  <c r="A621" i="22"/>
  <c r="S621" i="22" s="1"/>
  <c r="B621" i="22"/>
  <c r="A622" i="22"/>
  <c r="S622" i="22" s="1"/>
  <c r="B622" i="22"/>
  <c r="A623" i="22"/>
  <c r="S623" i="22" s="1"/>
  <c r="B623" i="22"/>
  <c r="A624" i="22"/>
  <c r="S624" i="22" s="1"/>
  <c r="B624" i="22"/>
  <c r="A625" i="22"/>
  <c r="S625" i="22" s="1"/>
  <c r="B625" i="22"/>
  <c r="A626" i="22"/>
  <c r="S626" i="22" s="1"/>
  <c r="B626" i="22"/>
  <c r="A627" i="22"/>
  <c r="S627" i="22" s="1"/>
  <c r="B627" i="22"/>
  <c r="A628" i="22"/>
  <c r="S628" i="22" s="1"/>
  <c r="B628" i="22"/>
  <c r="A629" i="22"/>
  <c r="S629" i="22" s="1"/>
  <c r="B629" i="22"/>
  <c r="A630" i="22"/>
  <c r="S630" i="22" s="1"/>
  <c r="B630" i="22"/>
  <c r="A631" i="22"/>
  <c r="S631" i="22" s="1"/>
  <c r="B631" i="22"/>
  <c r="A632" i="22"/>
  <c r="S632" i="22" s="1"/>
  <c r="B632" i="22"/>
  <c r="A633" i="22"/>
  <c r="S633" i="22" s="1"/>
  <c r="B633" i="22"/>
  <c r="A634" i="22"/>
  <c r="S634" i="22" s="1"/>
  <c r="B634" i="22"/>
  <c r="A635" i="22"/>
  <c r="S635" i="22" s="1"/>
  <c r="B635" i="22"/>
  <c r="A636" i="22"/>
  <c r="S636" i="22" s="1"/>
  <c r="B636" i="22"/>
  <c r="A637" i="22"/>
  <c r="S637" i="22" s="1"/>
  <c r="B637" i="22"/>
  <c r="A638" i="22"/>
  <c r="S638" i="22" s="1"/>
  <c r="B638" i="22"/>
  <c r="A639" i="22"/>
  <c r="S639" i="22" s="1"/>
  <c r="B639" i="22"/>
  <c r="A640" i="22"/>
  <c r="S640" i="22" s="1"/>
  <c r="B640" i="22"/>
  <c r="A641" i="22"/>
  <c r="S641" i="22" s="1"/>
  <c r="B641" i="22"/>
  <c r="A642" i="22"/>
  <c r="S642" i="22" s="1"/>
  <c r="B642" i="22"/>
  <c r="A643" i="22"/>
  <c r="S643" i="22" s="1"/>
  <c r="B643" i="22"/>
  <c r="A644" i="22"/>
  <c r="S644" i="22" s="1"/>
  <c r="B644" i="22"/>
  <c r="A645" i="22"/>
  <c r="S645" i="22" s="1"/>
  <c r="B645" i="22"/>
  <c r="A646" i="22"/>
  <c r="S646" i="22" s="1"/>
  <c r="B646" i="22"/>
  <c r="A647" i="22"/>
  <c r="S647" i="22" s="1"/>
  <c r="B647" i="22"/>
  <c r="A648" i="22"/>
  <c r="S648" i="22" s="1"/>
  <c r="B648" i="22"/>
  <c r="A649" i="22"/>
  <c r="S649" i="22" s="1"/>
  <c r="B649" i="22"/>
  <c r="A650" i="22"/>
  <c r="S650" i="22" s="1"/>
  <c r="B650" i="22"/>
  <c r="A651" i="22"/>
  <c r="S651" i="22" s="1"/>
  <c r="B651" i="22"/>
  <c r="A652" i="22"/>
  <c r="S652" i="22" s="1"/>
  <c r="B652" i="22"/>
  <c r="A653" i="22"/>
  <c r="S653" i="22" s="1"/>
  <c r="B653" i="22"/>
  <c r="A654" i="22"/>
  <c r="S654" i="22" s="1"/>
  <c r="B654" i="22"/>
  <c r="A655" i="22"/>
  <c r="S655" i="22" s="1"/>
  <c r="B655" i="22"/>
  <c r="A656" i="22"/>
  <c r="S656" i="22" s="1"/>
  <c r="B656" i="22"/>
  <c r="A657" i="22"/>
  <c r="S657" i="22" s="1"/>
  <c r="B657" i="22"/>
  <c r="A658" i="22"/>
  <c r="S658" i="22" s="1"/>
  <c r="B658" i="22"/>
  <c r="A659" i="22"/>
  <c r="S659" i="22" s="1"/>
  <c r="B659" i="22"/>
  <c r="A660" i="22"/>
  <c r="S660" i="22" s="1"/>
  <c r="B660" i="22"/>
  <c r="A661" i="22"/>
  <c r="S661" i="22" s="1"/>
  <c r="B661" i="22"/>
  <c r="A662" i="22"/>
  <c r="S662" i="22" s="1"/>
  <c r="B662" i="22"/>
  <c r="A663" i="22"/>
  <c r="S663" i="22" s="1"/>
  <c r="B663" i="22"/>
  <c r="A664" i="22"/>
  <c r="S664" i="22" s="1"/>
  <c r="B664" i="22"/>
  <c r="A665" i="22"/>
  <c r="S665" i="22" s="1"/>
  <c r="B665" i="22"/>
  <c r="A666" i="22"/>
  <c r="S666" i="22" s="1"/>
  <c r="B666" i="22"/>
  <c r="A667" i="22"/>
  <c r="S667" i="22" s="1"/>
  <c r="B667" i="22"/>
  <c r="A668" i="22"/>
  <c r="S668" i="22" s="1"/>
  <c r="B668" i="22"/>
  <c r="A669" i="22"/>
  <c r="S669" i="22" s="1"/>
  <c r="B669" i="22"/>
  <c r="A670" i="22"/>
  <c r="S670" i="22" s="1"/>
  <c r="B670" i="22"/>
  <c r="A671" i="22"/>
  <c r="S671" i="22" s="1"/>
  <c r="B671" i="22"/>
  <c r="A672" i="22"/>
  <c r="S672" i="22" s="1"/>
  <c r="B672" i="22"/>
  <c r="A673" i="22"/>
  <c r="S673" i="22" s="1"/>
  <c r="B673" i="22"/>
  <c r="A674" i="22"/>
  <c r="S674" i="22" s="1"/>
  <c r="B674" i="22"/>
  <c r="A675" i="22"/>
  <c r="S675" i="22" s="1"/>
  <c r="B675" i="22"/>
  <c r="A676" i="22"/>
  <c r="S676" i="22" s="1"/>
  <c r="B676" i="22"/>
  <c r="A677" i="22"/>
  <c r="S677" i="22" s="1"/>
  <c r="B677" i="22"/>
  <c r="A678" i="22"/>
  <c r="S678" i="22" s="1"/>
  <c r="B678" i="22"/>
  <c r="A679" i="22"/>
  <c r="S679" i="22" s="1"/>
  <c r="B679" i="22"/>
  <c r="A680" i="22"/>
  <c r="S680" i="22" s="1"/>
  <c r="B680" i="22"/>
  <c r="A681" i="22"/>
  <c r="S681" i="22" s="1"/>
  <c r="B681" i="22"/>
  <c r="A682" i="22"/>
  <c r="S682" i="22" s="1"/>
  <c r="B682" i="22"/>
  <c r="A683" i="22"/>
  <c r="S683" i="22" s="1"/>
  <c r="B683" i="22"/>
  <c r="A684" i="22"/>
  <c r="S684" i="22" s="1"/>
  <c r="B684" i="22"/>
  <c r="A685" i="22"/>
  <c r="S685" i="22" s="1"/>
  <c r="B685" i="22"/>
  <c r="A686" i="22"/>
  <c r="S686" i="22" s="1"/>
  <c r="B686" i="22"/>
  <c r="A687" i="22"/>
  <c r="S687" i="22" s="1"/>
  <c r="B687" i="22"/>
  <c r="A688" i="22"/>
  <c r="S688" i="22" s="1"/>
  <c r="B688" i="22"/>
  <c r="A689" i="22"/>
  <c r="S689" i="22" s="1"/>
  <c r="B689" i="22"/>
  <c r="A690" i="22"/>
  <c r="S690" i="22" s="1"/>
  <c r="B690" i="22"/>
  <c r="A691" i="22"/>
  <c r="S691" i="22" s="1"/>
  <c r="B691" i="22"/>
  <c r="A692" i="22"/>
  <c r="S692" i="22" s="1"/>
  <c r="B692" i="22"/>
  <c r="A693" i="22"/>
  <c r="S693" i="22" s="1"/>
  <c r="B693" i="22"/>
  <c r="A694" i="22"/>
  <c r="S694" i="22" s="1"/>
  <c r="B694" i="22"/>
  <c r="A695" i="22"/>
  <c r="S695" i="22" s="1"/>
  <c r="B695" i="22"/>
  <c r="A696" i="22"/>
  <c r="S696" i="22" s="1"/>
  <c r="B696" i="22"/>
  <c r="A697" i="22"/>
  <c r="S697" i="22" s="1"/>
  <c r="B697" i="22"/>
  <c r="A698" i="22"/>
  <c r="S698" i="22" s="1"/>
  <c r="B698" i="22"/>
  <c r="A699" i="22"/>
  <c r="S699" i="22" s="1"/>
  <c r="B699" i="22"/>
  <c r="A700" i="22"/>
  <c r="S700" i="22" s="1"/>
  <c r="B700" i="22"/>
  <c r="A701" i="22"/>
  <c r="S701" i="22" s="1"/>
  <c r="B701" i="22"/>
  <c r="A702" i="22"/>
  <c r="S702" i="22" s="1"/>
  <c r="B702" i="22"/>
  <c r="A703" i="22"/>
  <c r="S703" i="22" s="1"/>
  <c r="B703" i="22"/>
  <c r="A704" i="22"/>
  <c r="S704" i="22" s="1"/>
  <c r="B704" i="22"/>
  <c r="A705" i="22"/>
  <c r="S705" i="22" s="1"/>
  <c r="B705" i="22"/>
  <c r="A706" i="22"/>
  <c r="S706" i="22" s="1"/>
  <c r="B706" i="22"/>
  <c r="A707" i="22"/>
  <c r="S707" i="22" s="1"/>
  <c r="B707" i="22"/>
  <c r="A708" i="22"/>
  <c r="S708" i="22" s="1"/>
  <c r="B708" i="22"/>
  <c r="A709" i="22"/>
  <c r="S709" i="22" s="1"/>
  <c r="B709" i="22"/>
  <c r="A710" i="22"/>
  <c r="S710" i="22" s="1"/>
  <c r="B710" i="22"/>
  <c r="A711" i="22"/>
  <c r="S711" i="22" s="1"/>
  <c r="B711" i="22"/>
  <c r="A712" i="22"/>
  <c r="S712" i="22" s="1"/>
  <c r="B712" i="22"/>
  <c r="A713" i="22"/>
  <c r="S713" i="22" s="1"/>
  <c r="B713" i="22"/>
  <c r="A714" i="22"/>
  <c r="S714" i="22" s="1"/>
  <c r="B714" i="22"/>
  <c r="A715" i="22"/>
  <c r="S715" i="22" s="1"/>
  <c r="B715" i="22"/>
  <c r="A716" i="22"/>
  <c r="S716" i="22" s="1"/>
  <c r="B716" i="22"/>
  <c r="A717" i="22"/>
  <c r="S717" i="22" s="1"/>
  <c r="B717" i="22"/>
  <c r="A718" i="22"/>
  <c r="S718" i="22" s="1"/>
  <c r="B718" i="22"/>
  <c r="A719" i="22"/>
  <c r="S719" i="22" s="1"/>
  <c r="B719" i="22"/>
  <c r="A720" i="22"/>
  <c r="S720" i="22" s="1"/>
  <c r="B720" i="22"/>
  <c r="A721" i="22"/>
  <c r="S721" i="22" s="1"/>
  <c r="B721" i="22"/>
  <c r="A722" i="22"/>
  <c r="S722" i="22" s="1"/>
  <c r="B722" i="22"/>
  <c r="A723" i="22"/>
  <c r="S723" i="22" s="1"/>
  <c r="B723" i="22"/>
  <c r="A724" i="22"/>
  <c r="S724" i="22" s="1"/>
  <c r="B724" i="22"/>
  <c r="A725" i="22"/>
  <c r="S725" i="22" s="1"/>
  <c r="B725" i="22"/>
  <c r="A726" i="22"/>
  <c r="S726" i="22" s="1"/>
  <c r="B726" i="22"/>
  <c r="A727" i="22"/>
  <c r="S727" i="22" s="1"/>
  <c r="B727" i="22"/>
  <c r="A728" i="22"/>
  <c r="S728" i="22" s="1"/>
  <c r="B728" i="22"/>
  <c r="A729" i="22"/>
  <c r="S729" i="22" s="1"/>
  <c r="B729" i="22"/>
  <c r="A730" i="22"/>
  <c r="S730" i="22" s="1"/>
  <c r="B730" i="22"/>
  <c r="A731" i="22"/>
  <c r="S731" i="22" s="1"/>
  <c r="B731" i="22"/>
  <c r="A732" i="22"/>
  <c r="S732" i="22" s="1"/>
  <c r="B732" i="22"/>
  <c r="A733" i="22"/>
  <c r="S733" i="22" s="1"/>
  <c r="B733" i="22"/>
  <c r="A734" i="22"/>
  <c r="S734" i="22" s="1"/>
  <c r="B734" i="22"/>
  <c r="A735" i="22"/>
  <c r="S735" i="22" s="1"/>
  <c r="B735" i="22"/>
  <c r="A736" i="22"/>
  <c r="S736" i="22" s="1"/>
  <c r="B736" i="22"/>
  <c r="A737" i="22"/>
  <c r="S737" i="22" s="1"/>
  <c r="B737" i="22"/>
  <c r="A738" i="22"/>
  <c r="S738" i="22" s="1"/>
  <c r="B738" i="22"/>
  <c r="A739" i="22"/>
  <c r="S739" i="22" s="1"/>
  <c r="B739" i="22"/>
  <c r="A740" i="22"/>
  <c r="S740" i="22" s="1"/>
  <c r="B740" i="22"/>
  <c r="A741" i="22"/>
  <c r="S741" i="22" s="1"/>
  <c r="B741" i="22"/>
  <c r="A742" i="22"/>
  <c r="S742" i="22" s="1"/>
  <c r="B742" i="22"/>
  <c r="A743" i="22"/>
  <c r="S743" i="22" s="1"/>
  <c r="B743" i="22"/>
  <c r="A744" i="22"/>
  <c r="S744" i="22" s="1"/>
  <c r="B744" i="22"/>
  <c r="A745" i="22"/>
  <c r="S745" i="22" s="1"/>
  <c r="B745" i="22"/>
  <c r="A746" i="22"/>
  <c r="S746" i="22" s="1"/>
  <c r="B746" i="22"/>
  <c r="A747" i="22"/>
  <c r="S747" i="22" s="1"/>
  <c r="B747" i="22"/>
  <c r="A748" i="22"/>
  <c r="S748" i="22" s="1"/>
  <c r="B748" i="22"/>
  <c r="A749" i="22"/>
  <c r="S749" i="22" s="1"/>
  <c r="B749" i="22"/>
  <c r="A750" i="22"/>
  <c r="S750" i="22" s="1"/>
  <c r="B750" i="22"/>
  <c r="A751" i="22"/>
  <c r="S751" i="22" s="1"/>
  <c r="B751" i="22"/>
  <c r="A752" i="22"/>
  <c r="S752" i="22" s="1"/>
  <c r="B752" i="22"/>
  <c r="A753" i="22"/>
  <c r="S753" i="22" s="1"/>
  <c r="B753" i="22"/>
  <c r="A754" i="22"/>
  <c r="S754" i="22" s="1"/>
  <c r="B754" i="22"/>
  <c r="A755" i="22"/>
  <c r="S755" i="22" s="1"/>
  <c r="B755" i="22"/>
  <c r="A756" i="22"/>
  <c r="S756" i="22" s="1"/>
  <c r="B756" i="22"/>
  <c r="A757" i="22"/>
  <c r="S757" i="22" s="1"/>
  <c r="B757" i="22"/>
  <c r="A758" i="22"/>
  <c r="S758" i="22" s="1"/>
  <c r="B758" i="22"/>
  <c r="A759" i="22"/>
  <c r="S759" i="22" s="1"/>
  <c r="B759" i="22"/>
  <c r="A760" i="22"/>
  <c r="S760" i="22" s="1"/>
  <c r="B760" i="22"/>
  <c r="A761" i="22"/>
  <c r="S761" i="22" s="1"/>
  <c r="B761" i="22"/>
  <c r="A762" i="22"/>
  <c r="S762" i="22" s="1"/>
  <c r="B762" i="22"/>
  <c r="A763" i="22"/>
  <c r="S763" i="22" s="1"/>
  <c r="B763" i="22"/>
  <c r="A764" i="22"/>
  <c r="S764" i="22" s="1"/>
  <c r="B764" i="22"/>
  <c r="A765" i="22"/>
  <c r="S765" i="22" s="1"/>
  <c r="B765" i="22"/>
  <c r="A766" i="22"/>
  <c r="S766" i="22" s="1"/>
  <c r="B766" i="22"/>
  <c r="A767" i="22"/>
  <c r="S767" i="22" s="1"/>
  <c r="B767" i="22"/>
  <c r="A768" i="22"/>
  <c r="S768" i="22" s="1"/>
  <c r="B768" i="22"/>
  <c r="A769" i="22"/>
  <c r="S769" i="22" s="1"/>
  <c r="B769" i="22"/>
  <c r="A770" i="22"/>
  <c r="S770" i="22" s="1"/>
  <c r="B770" i="22"/>
  <c r="A771" i="22"/>
  <c r="S771" i="22" s="1"/>
  <c r="B771" i="22"/>
  <c r="A772" i="22"/>
  <c r="S772" i="22" s="1"/>
  <c r="B772" i="22"/>
  <c r="A773" i="22"/>
  <c r="S773" i="22" s="1"/>
  <c r="B773" i="22"/>
  <c r="A774" i="22"/>
  <c r="S774" i="22" s="1"/>
  <c r="B774" i="22"/>
  <c r="A775" i="22"/>
  <c r="S775" i="22" s="1"/>
  <c r="B775" i="22"/>
  <c r="A776" i="22"/>
  <c r="S776" i="22" s="1"/>
  <c r="B776" i="22"/>
  <c r="A777" i="22"/>
  <c r="S777" i="22" s="1"/>
  <c r="B777" i="22"/>
  <c r="A778" i="22"/>
  <c r="S778" i="22" s="1"/>
  <c r="B778" i="22"/>
  <c r="A779" i="22"/>
  <c r="S779" i="22" s="1"/>
  <c r="B779" i="22"/>
  <c r="A780" i="22"/>
  <c r="S780" i="22" s="1"/>
  <c r="B780" i="22"/>
  <c r="A781" i="22"/>
  <c r="S781" i="22" s="1"/>
  <c r="B781" i="22"/>
  <c r="A782" i="22"/>
  <c r="S782" i="22" s="1"/>
  <c r="B782" i="22"/>
  <c r="A783" i="22"/>
  <c r="S783" i="22" s="1"/>
  <c r="B783" i="22"/>
  <c r="A784" i="22"/>
  <c r="S784" i="22" s="1"/>
  <c r="B784" i="22"/>
  <c r="A785" i="22"/>
  <c r="S785" i="22" s="1"/>
  <c r="B785" i="22"/>
  <c r="A786" i="22"/>
  <c r="S786" i="22" s="1"/>
  <c r="B786" i="22"/>
  <c r="A787" i="22"/>
  <c r="S787" i="22" s="1"/>
  <c r="B787" i="22"/>
  <c r="A788" i="22"/>
  <c r="S788" i="22" s="1"/>
  <c r="B788" i="22"/>
  <c r="A789" i="22"/>
  <c r="S789" i="22" s="1"/>
  <c r="B789" i="22"/>
  <c r="A790" i="22"/>
  <c r="S790" i="22" s="1"/>
  <c r="B790" i="22"/>
  <c r="A791" i="22"/>
  <c r="S791" i="22" s="1"/>
  <c r="B791" i="22"/>
  <c r="A792" i="22"/>
  <c r="S792" i="22" s="1"/>
  <c r="B792" i="22"/>
  <c r="A793" i="22"/>
  <c r="S793" i="22" s="1"/>
  <c r="B793" i="22"/>
  <c r="A794" i="22"/>
  <c r="S794" i="22" s="1"/>
  <c r="B794" i="22"/>
  <c r="A795" i="22"/>
  <c r="S795" i="22" s="1"/>
  <c r="B795" i="22"/>
  <c r="A796" i="22"/>
  <c r="S796" i="22" s="1"/>
  <c r="B796" i="22"/>
  <c r="A797" i="22"/>
  <c r="S797" i="22" s="1"/>
  <c r="B797" i="22"/>
  <c r="A798" i="22"/>
  <c r="S798" i="22" s="1"/>
  <c r="B798" i="22"/>
  <c r="A799" i="22"/>
  <c r="S799" i="22" s="1"/>
  <c r="B799" i="22"/>
  <c r="A800" i="22"/>
  <c r="S800" i="22" s="1"/>
  <c r="B800" i="22"/>
  <c r="A801" i="22"/>
  <c r="S801" i="22" s="1"/>
  <c r="B801" i="22"/>
  <c r="A802" i="22"/>
  <c r="S802" i="22" s="1"/>
  <c r="B802" i="22"/>
  <c r="A803" i="22"/>
  <c r="S803" i="22" s="1"/>
  <c r="B803" i="22"/>
  <c r="A804" i="22"/>
  <c r="S804" i="22" s="1"/>
  <c r="B804" i="22"/>
  <c r="A805" i="22"/>
  <c r="S805" i="22" s="1"/>
  <c r="B805" i="22"/>
  <c r="A806" i="22"/>
  <c r="S806" i="22" s="1"/>
  <c r="B806" i="22"/>
  <c r="A807" i="22"/>
  <c r="S807" i="22" s="1"/>
  <c r="B807" i="22"/>
  <c r="A808" i="22"/>
  <c r="S808" i="22" s="1"/>
  <c r="B808" i="22"/>
  <c r="A809" i="22"/>
  <c r="S809" i="22" s="1"/>
  <c r="B809" i="22"/>
  <c r="A810" i="22"/>
  <c r="S810" i="22" s="1"/>
  <c r="B810" i="22"/>
  <c r="A811" i="22"/>
  <c r="S811" i="22" s="1"/>
  <c r="B811" i="22"/>
  <c r="A812" i="22"/>
  <c r="S812" i="22" s="1"/>
  <c r="B812" i="22"/>
  <c r="A813" i="22"/>
  <c r="S813" i="22" s="1"/>
  <c r="B813" i="22"/>
  <c r="A814" i="22"/>
  <c r="S814" i="22" s="1"/>
  <c r="B814" i="22"/>
  <c r="A815" i="22"/>
  <c r="S815" i="22" s="1"/>
  <c r="B815" i="22"/>
  <c r="A816" i="22"/>
  <c r="S816" i="22" s="1"/>
  <c r="B816" i="22"/>
  <c r="A817" i="22"/>
  <c r="S817" i="22" s="1"/>
  <c r="B817" i="22"/>
  <c r="A818" i="22"/>
  <c r="S818" i="22" s="1"/>
  <c r="B818" i="22"/>
  <c r="A819" i="22"/>
  <c r="S819" i="22" s="1"/>
  <c r="B819" i="22"/>
  <c r="A820" i="22"/>
  <c r="S820" i="22" s="1"/>
  <c r="B820" i="22"/>
  <c r="A821" i="22"/>
  <c r="S821" i="22" s="1"/>
  <c r="B821" i="22"/>
  <c r="A822" i="22"/>
  <c r="S822" i="22" s="1"/>
  <c r="B822" i="22"/>
  <c r="A823" i="22"/>
  <c r="S823" i="22" s="1"/>
  <c r="B823" i="22"/>
  <c r="A824" i="22"/>
  <c r="S824" i="22" s="1"/>
  <c r="B824" i="22"/>
  <c r="A825" i="22"/>
  <c r="S825" i="22" s="1"/>
  <c r="B825" i="22"/>
  <c r="A826" i="22"/>
  <c r="S826" i="22" s="1"/>
  <c r="B826" i="22"/>
  <c r="A827" i="22"/>
  <c r="S827" i="22" s="1"/>
  <c r="B827" i="22"/>
  <c r="A828" i="22"/>
  <c r="S828" i="22" s="1"/>
  <c r="B828" i="22"/>
  <c r="A829" i="22"/>
  <c r="S829" i="22" s="1"/>
  <c r="B829" i="22"/>
  <c r="A830" i="22"/>
  <c r="S830" i="22" s="1"/>
  <c r="B830" i="22"/>
  <c r="A831" i="22"/>
  <c r="S831" i="22" s="1"/>
  <c r="B831" i="22"/>
  <c r="A832" i="22"/>
  <c r="S832" i="22" s="1"/>
  <c r="B832" i="22"/>
  <c r="A833" i="22"/>
  <c r="S833" i="22" s="1"/>
  <c r="B833" i="22"/>
  <c r="A834" i="22"/>
  <c r="S834" i="22" s="1"/>
  <c r="B834" i="22"/>
  <c r="A835" i="22"/>
  <c r="S835" i="22" s="1"/>
  <c r="B835" i="22"/>
  <c r="A836" i="22"/>
  <c r="S836" i="22" s="1"/>
  <c r="B836" i="22"/>
  <c r="A837" i="22"/>
  <c r="S837" i="22" s="1"/>
  <c r="B837" i="22"/>
  <c r="A838" i="22"/>
  <c r="S838" i="22" s="1"/>
  <c r="B838" i="22"/>
  <c r="A839" i="22"/>
  <c r="S839" i="22" s="1"/>
  <c r="B839" i="22"/>
  <c r="A840" i="22"/>
  <c r="S840" i="22" s="1"/>
  <c r="B840" i="22"/>
  <c r="A841" i="22"/>
  <c r="S841" i="22" s="1"/>
  <c r="B841" i="22"/>
  <c r="A842" i="22"/>
  <c r="S842" i="22" s="1"/>
  <c r="B842" i="22"/>
  <c r="A843" i="22"/>
  <c r="S843" i="22" s="1"/>
  <c r="B843" i="22"/>
  <c r="A844" i="22"/>
  <c r="S844" i="22" s="1"/>
  <c r="B844" i="22"/>
  <c r="A845" i="22"/>
  <c r="S845" i="22" s="1"/>
  <c r="B845" i="22"/>
  <c r="A846" i="22"/>
  <c r="S846" i="22" s="1"/>
  <c r="B846" i="22"/>
  <c r="A847" i="22"/>
  <c r="S847" i="22" s="1"/>
  <c r="B847" i="22"/>
  <c r="A848" i="22"/>
  <c r="S848" i="22" s="1"/>
  <c r="B848" i="22"/>
  <c r="A849" i="22"/>
  <c r="S849" i="22" s="1"/>
  <c r="B849" i="22"/>
  <c r="A850" i="22"/>
  <c r="S850" i="22" s="1"/>
  <c r="B850" i="22"/>
  <c r="A851" i="22"/>
  <c r="S851" i="22" s="1"/>
  <c r="B851" i="22"/>
  <c r="A852" i="22"/>
  <c r="S852" i="22" s="1"/>
  <c r="B852" i="22"/>
  <c r="A853" i="22"/>
  <c r="S853" i="22" s="1"/>
  <c r="B853" i="22"/>
  <c r="A854" i="22"/>
  <c r="S854" i="22" s="1"/>
  <c r="B854" i="22"/>
  <c r="A855" i="22"/>
  <c r="S855" i="22" s="1"/>
  <c r="B855" i="22"/>
  <c r="A856" i="22"/>
  <c r="S856" i="22" s="1"/>
  <c r="B856" i="22"/>
  <c r="A857" i="22"/>
  <c r="S857" i="22" s="1"/>
  <c r="B857" i="22"/>
  <c r="A858" i="22"/>
  <c r="S858" i="22" s="1"/>
  <c r="B858" i="22"/>
  <c r="A859" i="22"/>
  <c r="S859" i="22" s="1"/>
  <c r="B859" i="22"/>
  <c r="A860" i="22"/>
  <c r="S860" i="22" s="1"/>
  <c r="B860" i="22"/>
  <c r="A861" i="22"/>
  <c r="S861" i="22" s="1"/>
  <c r="B861" i="22"/>
  <c r="A862" i="22"/>
  <c r="S862" i="22" s="1"/>
  <c r="B862" i="22"/>
  <c r="A863" i="22"/>
  <c r="S863" i="22" s="1"/>
  <c r="B863" i="22"/>
  <c r="A864" i="22"/>
  <c r="S864" i="22" s="1"/>
  <c r="B864" i="22"/>
  <c r="A865" i="22"/>
  <c r="S865" i="22" s="1"/>
  <c r="B865" i="22"/>
  <c r="A866" i="22"/>
  <c r="S866" i="22" s="1"/>
  <c r="B866" i="22"/>
  <c r="A867" i="22"/>
  <c r="S867" i="22" s="1"/>
  <c r="B867" i="22"/>
  <c r="A868" i="22"/>
  <c r="S868" i="22" s="1"/>
  <c r="B868" i="22"/>
  <c r="A869" i="22"/>
  <c r="S869" i="22" s="1"/>
  <c r="B869" i="22"/>
  <c r="A870" i="22"/>
  <c r="S870" i="22" s="1"/>
  <c r="B870" i="22"/>
  <c r="A871" i="22"/>
  <c r="S871" i="22" s="1"/>
  <c r="B871" i="22"/>
  <c r="A872" i="22"/>
  <c r="S872" i="22" s="1"/>
  <c r="B872" i="22"/>
  <c r="A873" i="22"/>
  <c r="S873" i="22" s="1"/>
  <c r="B873" i="22"/>
  <c r="A874" i="22"/>
  <c r="S874" i="22" s="1"/>
  <c r="B874" i="22"/>
  <c r="A875" i="22"/>
  <c r="S875" i="22" s="1"/>
  <c r="B875" i="22"/>
  <c r="A876" i="22"/>
  <c r="S876" i="22" s="1"/>
  <c r="B876" i="22"/>
  <c r="A877" i="22"/>
  <c r="S877" i="22" s="1"/>
  <c r="B877" i="22"/>
  <c r="A878" i="22"/>
  <c r="S878" i="22" s="1"/>
  <c r="B878" i="22"/>
  <c r="A879" i="22"/>
  <c r="S879" i="22" s="1"/>
  <c r="B879" i="22"/>
  <c r="A880" i="22"/>
  <c r="S880" i="22" s="1"/>
  <c r="B880" i="22"/>
  <c r="A881" i="22"/>
  <c r="S881" i="22" s="1"/>
  <c r="B881" i="22"/>
  <c r="A882" i="22"/>
  <c r="S882" i="22" s="1"/>
  <c r="B882" i="22"/>
  <c r="A883" i="22"/>
  <c r="S883" i="22" s="1"/>
  <c r="B883" i="22"/>
  <c r="A15" i="22"/>
  <c r="S15" i="22" s="1"/>
  <c r="B15" i="22"/>
  <c r="A16" i="22"/>
  <c r="S16" i="22" s="1"/>
  <c r="B16" i="22"/>
  <c r="A17" i="22"/>
  <c r="S17" i="22" s="1"/>
  <c r="B17" i="22"/>
  <c r="A18" i="22"/>
  <c r="S18" i="22" s="1"/>
  <c r="B18" i="22"/>
  <c r="A19" i="22"/>
  <c r="S19" i="22" s="1"/>
  <c r="B19" i="22"/>
  <c r="A20" i="22"/>
  <c r="S20" i="22" s="1"/>
  <c r="B20" i="22"/>
  <c r="A21" i="22"/>
  <c r="S21" i="22" s="1"/>
  <c r="B21" i="22"/>
  <c r="A22" i="22"/>
  <c r="S22" i="22" s="1"/>
  <c r="B22" i="22"/>
  <c r="A23" i="22"/>
  <c r="S23" i="22" s="1"/>
  <c r="B23" i="22"/>
  <c r="A24" i="22"/>
  <c r="S24" i="22" s="1"/>
  <c r="B24" i="22"/>
  <c r="A25" i="22"/>
  <c r="S25" i="22" s="1"/>
  <c r="B25" i="22"/>
  <c r="A26" i="22"/>
  <c r="S26" i="22" s="1"/>
  <c r="B26" i="22"/>
  <c r="A27" i="22"/>
  <c r="S27" i="22" s="1"/>
  <c r="B27" i="22"/>
  <c r="A28" i="22"/>
  <c r="S28" i="22" s="1"/>
  <c r="B28" i="22"/>
  <c r="A29" i="22"/>
  <c r="S29" i="22" s="1"/>
  <c r="B29" i="22"/>
  <c r="A30" i="22"/>
  <c r="S30" i="22" s="1"/>
  <c r="B30" i="22"/>
  <c r="A31" i="22"/>
  <c r="S31" i="22" s="1"/>
  <c r="B31" i="22"/>
  <c r="A32" i="22"/>
  <c r="S32" i="22" s="1"/>
  <c r="B32" i="22"/>
  <c r="A33" i="22"/>
  <c r="S33" i="22" s="1"/>
  <c r="B33" i="22"/>
  <c r="A34" i="22"/>
  <c r="S34" i="22" s="1"/>
  <c r="B34" i="22"/>
  <c r="A35" i="22"/>
  <c r="S35" i="22" s="1"/>
  <c r="B35" i="22"/>
  <c r="S3" i="22"/>
  <c r="B3" i="22"/>
  <c r="A4" i="22"/>
  <c r="S4" i="22" s="1"/>
  <c r="B4" i="22"/>
  <c r="A5" i="22"/>
  <c r="S5" i="22" s="1"/>
  <c r="B5" i="22"/>
  <c r="A6" i="22"/>
  <c r="S6" i="22" s="1"/>
  <c r="B6" i="22"/>
  <c r="A7" i="22"/>
  <c r="S7" i="22" s="1"/>
  <c r="B7" i="22"/>
  <c r="A8" i="22"/>
  <c r="S8" i="22" s="1"/>
  <c r="B8" i="22"/>
  <c r="A9" i="22"/>
  <c r="S9" i="22" s="1"/>
  <c r="B9" i="22"/>
  <c r="A10" i="22"/>
  <c r="S10" i="22" s="1"/>
  <c r="B10" i="22"/>
  <c r="A11" i="22"/>
  <c r="S11" i="22" s="1"/>
  <c r="B11" i="22"/>
  <c r="A12" i="22"/>
  <c r="S12" i="22" s="1"/>
  <c r="B12" i="22"/>
  <c r="A13" i="22"/>
  <c r="S13" i="22" s="1"/>
  <c r="B13" i="22"/>
  <c r="A14" i="22"/>
  <c r="S14" i="22" s="1"/>
  <c r="B14" i="22"/>
  <c r="B2" i="22"/>
  <c r="K201" i="22"/>
  <c r="K202" i="22"/>
  <c r="K203" i="22"/>
  <c r="K204" i="22"/>
  <c r="K200" i="22"/>
  <c r="S2" i="22" l="1"/>
  <c r="I203" i="22"/>
  <c r="S203" i="22"/>
  <c r="G202" i="22"/>
  <c r="S202" i="22"/>
  <c r="G201" i="22"/>
  <c r="S201" i="22"/>
  <c r="I204" i="22"/>
  <c r="S204" i="22"/>
  <c r="I200" i="22"/>
  <c r="S200" i="22"/>
  <c r="I36" i="22"/>
  <c r="S36" i="22"/>
  <c r="D202" i="22"/>
  <c r="J201" i="22"/>
  <c r="J204" i="22"/>
  <c r="J200" i="22"/>
  <c r="H200" i="22"/>
  <c r="J202" i="22"/>
  <c r="I202" i="22"/>
  <c r="H202" i="22"/>
  <c r="I201" i="22"/>
  <c r="H201" i="22"/>
  <c r="D201" i="22"/>
  <c r="G200" i="22"/>
  <c r="D204" i="22"/>
  <c r="G204" i="22"/>
  <c r="H204" i="22"/>
  <c r="D203" i="22"/>
  <c r="H203" i="22"/>
  <c r="G203" i="22"/>
  <c r="D200" i="22"/>
  <c r="J203" i="22"/>
  <c r="C500" i="22"/>
  <c r="K3" i="22"/>
  <c r="K4" i="22"/>
  <c r="K5" i="22"/>
  <c r="K6" i="22"/>
  <c r="K7" i="22"/>
  <c r="K8" i="22"/>
  <c r="K9" i="22"/>
  <c r="K10" i="22"/>
  <c r="K11" i="22"/>
  <c r="K12" i="22"/>
  <c r="K13" i="22"/>
  <c r="K14" i="22"/>
  <c r="K15" i="22"/>
  <c r="K16" i="22"/>
  <c r="K17" i="22"/>
  <c r="K18" i="22"/>
  <c r="K19" i="22"/>
  <c r="K20" i="22"/>
  <c r="K21" i="22"/>
  <c r="K22" i="22"/>
  <c r="K23" i="22"/>
  <c r="K24" i="22"/>
  <c r="K25" i="22"/>
  <c r="K26" i="22"/>
  <c r="K27" i="22"/>
  <c r="K28" i="22"/>
  <c r="K29" i="22"/>
  <c r="K30" i="22"/>
  <c r="K31" i="22"/>
  <c r="K32" i="22"/>
  <c r="K33" i="22"/>
  <c r="K34" i="22"/>
  <c r="K35" i="22"/>
  <c r="K36" i="22"/>
  <c r="K37" i="22"/>
  <c r="K38" i="22"/>
  <c r="K39" i="22"/>
  <c r="K40" i="22"/>
  <c r="K41" i="22"/>
  <c r="K42" i="22"/>
  <c r="K43" i="22"/>
  <c r="K44" i="22"/>
  <c r="K45" i="22"/>
  <c r="K46" i="22"/>
  <c r="K47" i="22"/>
  <c r="K48" i="22"/>
  <c r="K49" i="22"/>
  <c r="K50" i="22"/>
  <c r="K51" i="22"/>
  <c r="K52" i="22"/>
  <c r="K53" i="22"/>
  <c r="K54" i="22"/>
  <c r="K55" i="22"/>
  <c r="K56" i="22"/>
  <c r="K57" i="22"/>
  <c r="K58" i="22"/>
  <c r="K59" i="22"/>
  <c r="K60" i="22"/>
  <c r="K61" i="22"/>
  <c r="K62" i="22"/>
  <c r="K63" i="22"/>
  <c r="K64" i="22"/>
  <c r="K65" i="22"/>
  <c r="K66" i="22"/>
  <c r="K67" i="22"/>
  <c r="K68" i="22"/>
  <c r="K69" i="22"/>
  <c r="K70" i="22"/>
  <c r="K71" i="22"/>
  <c r="K72" i="22"/>
  <c r="K73" i="22"/>
  <c r="K74" i="22"/>
  <c r="K75" i="22"/>
  <c r="K76" i="22"/>
  <c r="K77" i="22"/>
  <c r="K78" i="22"/>
  <c r="K79" i="22"/>
  <c r="K80" i="22"/>
  <c r="K81" i="22"/>
  <c r="K82" i="22"/>
  <c r="K83" i="22"/>
  <c r="K84" i="22"/>
  <c r="K85" i="22"/>
  <c r="K86" i="22"/>
  <c r="K87" i="22"/>
  <c r="K88" i="22"/>
  <c r="K89" i="22"/>
  <c r="K90" i="22"/>
  <c r="K91" i="22"/>
  <c r="K92" i="22"/>
  <c r="K93" i="22"/>
  <c r="K94" i="22"/>
  <c r="K95" i="22"/>
  <c r="K96" i="22"/>
  <c r="K97" i="22"/>
  <c r="K98" i="22"/>
  <c r="K99" i="22"/>
  <c r="K100" i="22"/>
  <c r="K101" i="22"/>
  <c r="K102" i="22"/>
  <c r="K103" i="22"/>
  <c r="K104" i="22"/>
  <c r="K105" i="22"/>
  <c r="K106" i="22"/>
  <c r="K107" i="22"/>
  <c r="K108" i="22"/>
  <c r="K109" i="22"/>
  <c r="K110" i="22"/>
  <c r="K111" i="22"/>
  <c r="K112" i="22"/>
  <c r="K113" i="22"/>
  <c r="K114" i="22"/>
  <c r="K115" i="22"/>
  <c r="K116" i="22"/>
  <c r="K117" i="22"/>
  <c r="K118" i="22"/>
  <c r="K119" i="22"/>
  <c r="K120" i="22"/>
  <c r="K121" i="22"/>
  <c r="K122" i="22"/>
  <c r="K123" i="22"/>
  <c r="K124" i="22"/>
  <c r="K125" i="22"/>
  <c r="K126" i="22"/>
  <c r="K127" i="22"/>
  <c r="K128" i="22"/>
  <c r="K129" i="22"/>
  <c r="K130" i="22"/>
  <c r="K131" i="22"/>
  <c r="K132" i="22"/>
  <c r="K133" i="22"/>
  <c r="K134" i="22"/>
  <c r="K135" i="22"/>
  <c r="K136" i="22"/>
  <c r="K137" i="22"/>
  <c r="K138" i="22"/>
  <c r="K139" i="22"/>
  <c r="K140" i="22"/>
  <c r="K141" i="22"/>
  <c r="K142" i="22"/>
  <c r="K143" i="22"/>
  <c r="K144" i="22"/>
  <c r="K145" i="22"/>
  <c r="K146" i="22"/>
  <c r="K147" i="22"/>
  <c r="K148" i="22"/>
  <c r="K149" i="22"/>
  <c r="K150" i="22"/>
  <c r="K151" i="22"/>
  <c r="K152" i="22"/>
  <c r="K153" i="22"/>
  <c r="K154" i="22"/>
  <c r="K155" i="22"/>
  <c r="K156" i="22"/>
  <c r="K157" i="22"/>
  <c r="K158" i="22"/>
  <c r="K159" i="22"/>
  <c r="K160" i="22"/>
  <c r="K161" i="22"/>
  <c r="K162" i="22"/>
  <c r="K163" i="22"/>
  <c r="K164" i="22"/>
  <c r="K165" i="22"/>
  <c r="K166" i="22"/>
  <c r="K167" i="22"/>
  <c r="K168" i="22"/>
  <c r="K169" i="22"/>
  <c r="K170" i="22"/>
  <c r="K171" i="22"/>
  <c r="K172" i="22"/>
  <c r="K173" i="22"/>
  <c r="K174" i="22"/>
  <c r="K175" i="22"/>
  <c r="K176" i="22"/>
  <c r="K177" i="22"/>
  <c r="K178" i="22"/>
  <c r="K179" i="22"/>
  <c r="K180" i="22"/>
  <c r="K181" i="22"/>
  <c r="K182" i="22"/>
  <c r="K183" i="22"/>
  <c r="K184" i="22"/>
  <c r="K185" i="22"/>
  <c r="K186" i="22"/>
  <c r="K187" i="22"/>
  <c r="K188" i="22"/>
  <c r="K189" i="22"/>
  <c r="K190" i="22"/>
  <c r="K191" i="22"/>
  <c r="K192" i="22"/>
  <c r="K193" i="22"/>
  <c r="K194" i="22"/>
  <c r="K195" i="22"/>
  <c r="K196" i="22"/>
  <c r="K197" i="22"/>
  <c r="K198" i="22"/>
  <c r="K199" i="22"/>
  <c r="K205" i="22"/>
  <c r="K206" i="22"/>
  <c r="K207" i="22"/>
  <c r="K208" i="22"/>
  <c r="K209" i="22"/>
  <c r="K210" i="22"/>
  <c r="K211" i="22"/>
  <c r="K212" i="22"/>
  <c r="K213" i="22"/>
  <c r="K214" i="22"/>
  <c r="K215" i="22"/>
  <c r="K216" i="22"/>
  <c r="K217" i="22"/>
  <c r="K218" i="22"/>
  <c r="K219" i="22"/>
  <c r="K220" i="22"/>
  <c r="K221" i="22"/>
  <c r="K222" i="22"/>
  <c r="K223" i="22"/>
  <c r="K224" i="22"/>
  <c r="K225" i="22"/>
  <c r="K226" i="22"/>
  <c r="K227" i="22"/>
  <c r="K228" i="22"/>
  <c r="K229" i="22"/>
  <c r="K230" i="22"/>
  <c r="K231" i="22"/>
  <c r="K232" i="22"/>
  <c r="K233" i="22"/>
  <c r="K234" i="22"/>
  <c r="K235" i="22"/>
  <c r="K236" i="22"/>
  <c r="K237" i="22"/>
  <c r="K238" i="22"/>
  <c r="K239" i="22"/>
  <c r="K240" i="22"/>
  <c r="K241" i="22"/>
  <c r="K242" i="22"/>
  <c r="K243" i="22"/>
  <c r="K244" i="22"/>
  <c r="K245" i="22"/>
  <c r="K246" i="22"/>
  <c r="K247" i="22"/>
  <c r="K248" i="22"/>
  <c r="K249" i="22"/>
  <c r="K250" i="22"/>
  <c r="K251" i="22"/>
  <c r="K252" i="22"/>
  <c r="K253" i="22"/>
  <c r="K254" i="22"/>
  <c r="K255" i="22"/>
  <c r="K256" i="22"/>
  <c r="K257" i="22"/>
  <c r="K258" i="22"/>
  <c r="K259" i="22"/>
  <c r="K260" i="22"/>
  <c r="K261" i="22"/>
  <c r="K262" i="22"/>
  <c r="K263" i="22"/>
  <c r="K264" i="22"/>
  <c r="K265" i="22"/>
  <c r="K266" i="22"/>
  <c r="K267" i="22"/>
  <c r="K268" i="22"/>
  <c r="K269" i="22"/>
  <c r="K270" i="22"/>
  <c r="K271" i="22"/>
  <c r="K272" i="22"/>
  <c r="K273" i="22"/>
  <c r="K274" i="22"/>
  <c r="K275" i="22"/>
  <c r="K276" i="22"/>
  <c r="K277" i="22"/>
  <c r="K278" i="22"/>
  <c r="K279" i="22"/>
  <c r="K280" i="22"/>
  <c r="K281" i="22"/>
  <c r="K282" i="22"/>
  <c r="K283" i="22"/>
  <c r="K284" i="22"/>
  <c r="K285" i="22"/>
  <c r="K286" i="22"/>
  <c r="K287" i="22"/>
  <c r="K288" i="22"/>
  <c r="K289" i="22"/>
  <c r="K290" i="22"/>
  <c r="K291" i="22"/>
  <c r="K292" i="22"/>
  <c r="K293" i="22"/>
  <c r="K294" i="22"/>
  <c r="K295" i="22"/>
  <c r="K296" i="22"/>
  <c r="K297" i="22"/>
  <c r="K298" i="22"/>
  <c r="K299" i="22"/>
  <c r="K300" i="22"/>
  <c r="K301" i="22"/>
  <c r="K302" i="22"/>
  <c r="K303" i="22"/>
  <c r="K304" i="22"/>
  <c r="K305" i="22"/>
  <c r="K306" i="22"/>
  <c r="K307" i="22"/>
  <c r="K308" i="22"/>
  <c r="K309" i="22"/>
  <c r="K310" i="22"/>
  <c r="K311" i="22"/>
  <c r="K312" i="22"/>
  <c r="K313" i="22"/>
  <c r="K314" i="22"/>
  <c r="K315" i="22"/>
  <c r="K316" i="22"/>
  <c r="K317" i="22"/>
  <c r="K318" i="22"/>
  <c r="K319" i="22"/>
  <c r="K320" i="22"/>
  <c r="K321" i="22"/>
  <c r="K322" i="22"/>
  <c r="K323" i="22"/>
  <c r="K324" i="22"/>
  <c r="K325" i="22"/>
  <c r="K326" i="22"/>
  <c r="K327" i="22"/>
  <c r="K328" i="22"/>
  <c r="K329" i="22"/>
  <c r="K330" i="22"/>
  <c r="K331" i="22"/>
  <c r="K332" i="22"/>
  <c r="K333" i="22"/>
  <c r="K334" i="22"/>
  <c r="K335" i="22"/>
  <c r="K336" i="22"/>
  <c r="K337" i="22"/>
  <c r="K338" i="22"/>
  <c r="K339" i="22"/>
  <c r="K340" i="22"/>
  <c r="K341" i="22"/>
  <c r="K342" i="22"/>
  <c r="K343" i="22"/>
  <c r="K344" i="22"/>
  <c r="K345" i="22"/>
  <c r="K346" i="22"/>
  <c r="K347" i="22"/>
  <c r="K348" i="22"/>
  <c r="K349" i="22"/>
  <c r="K350" i="22"/>
  <c r="K351" i="22"/>
  <c r="K352" i="22"/>
  <c r="K353" i="22"/>
  <c r="K354" i="22"/>
  <c r="K355" i="22"/>
  <c r="K356" i="22"/>
  <c r="K357" i="22"/>
  <c r="K358" i="22"/>
  <c r="K359" i="22"/>
  <c r="K360" i="22"/>
  <c r="K361" i="22"/>
  <c r="K362" i="22"/>
  <c r="K363" i="22"/>
  <c r="K364" i="22"/>
  <c r="K365" i="22"/>
  <c r="K366" i="22"/>
  <c r="K367" i="22"/>
  <c r="K368" i="22"/>
  <c r="K369" i="22"/>
  <c r="K370" i="22"/>
  <c r="K371" i="22"/>
  <c r="K372" i="22"/>
  <c r="K373" i="22"/>
  <c r="K374" i="22"/>
  <c r="K375" i="22"/>
  <c r="K376" i="22"/>
  <c r="K377" i="22"/>
  <c r="K378" i="22"/>
  <c r="K379" i="22"/>
  <c r="K380" i="22"/>
  <c r="K381" i="22"/>
  <c r="K382" i="22"/>
  <c r="K383" i="22"/>
  <c r="K384" i="22"/>
  <c r="K385" i="22"/>
  <c r="K386" i="22"/>
  <c r="K387" i="22"/>
  <c r="K388" i="22"/>
  <c r="K389" i="22"/>
  <c r="K390" i="22"/>
  <c r="K391" i="22"/>
  <c r="K392" i="22"/>
  <c r="K393" i="22"/>
  <c r="K394" i="22"/>
  <c r="K395" i="22"/>
  <c r="K396" i="22"/>
  <c r="K397" i="22"/>
  <c r="K398" i="22"/>
  <c r="K399" i="22"/>
  <c r="K400" i="22"/>
  <c r="K401" i="22"/>
  <c r="K402" i="22"/>
  <c r="K403" i="22"/>
  <c r="K404" i="22"/>
  <c r="K405" i="22"/>
  <c r="K406" i="22"/>
  <c r="K407" i="22"/>
  <c r="K408" i="22"/>
  <c r="K409" i="22"/>
  <c r="K410" i="22"/>
  <c r="K411" i="22"/>
  <c r="K412" i="22"/>
  <c r="K413" i="22"/>
  <c r="K414" i="22"/>
  <c r="K415" i="22"/>
  <c r="K416" i="22"/>
  <c r="K417" i="22"/>
  <c r="K418" i="22"/>
  <c r="K419" i="22"/>
  <c r="K420" i="22"/>
  <c r="K421" i="22"/>
  <c r="K422" i="22"/>
  <c r="K423" i="22"/>
  <c r="K424" i="22"/>
  <c r="K425" i="22"/>
  <c r="K426" i="22"/>
  <c r="K427" i="22"/>
  <c r="K428" i="22"/>
  <c r="K429" i="22"/>
  <c r="K430" i="22"/>
  <c r="K431" i="22"/>
  <c r="K432" i="22"/>
  <c r="K433" i="22"/>
  <c r="K434" i="22"/>
  <c r="K435" i="22"/>
  <c r="K436" i="22"/>
  <c r="K437" i="22"/>
  <c r="K438" i="22"/>
  <c r="K439" i="22"/>
  <c r="K440" i="22"/>
  <c r="K441" i="22"/>
  <c r="K442" i="22"/>
  <c r="K443" i="22"/>
  <c r="K444" i="22"/>
  <c r="K445" i="22"/>
  <c r="K446" i="22"/>
  <c r="K447" i="22"/>
  <c r="K448" i="22"/>
  <c r="K449" i="22"/>
  <c r="K450" i="22"/>
  <c r="K451" i="22"/>
  <c r="K452" i="22"/>
  <c r="K453" i="22"/>
  <c r="K454" i="22"/>
  <c r="K455" i="22"/>
  <c r="K456" i="22"/>
  <c r="K457" i="22"/>
  <c r="K458" i="22"/>
  <c r="K459" i="22"/>
  <c r="K460" i="22"/>
  <c r="K461" i="22"/>
  <c r="K462" i="22"/>
  <c r="K463" i="22"/>
  <c r="K464" i="22"/>
  <c r="K465" i="22"/>
  <c r="K466" i="22"/>
  <c r="K467" i="22"/>
  <c r="K468" i="22"/>
  <c r="K469" i="22"/>
  <c r="K470" i="22"/>
  <c r="K471" i="22"/>
  <c r="K472" i="22"/>
  <c r="K473" i="22"/>
  <c r="K474" i="22"/>
  <c r="K475" i="22"/>
  <c r="K476" i="22"/>
  <c r="K477" i="22"/>
  <c r="K478" i="22"/>
  <c r="K479" i="22"/>
  <c r="K480" i="22"/>
  <c r="K481" i="22"/>
  <c r="K482" i="22"/>
  <c r="K483" i="22"/>
  <c r="K484" i="22"/>
  <c r="K485" i="22"/>
  <c r="K486" i="22"/>
  <c r="K487" i="22"/>
  <c r="K488" i="22"/>
  <c r="K489" i="22"/>
  <c r="K490" i="22"/>
  <c r="K491" i="22"/>
  <c r="K492" i="22"/>
  <c r="K493" i="22"/>
  <c r="K494" i="22"/>
  <c r="K495" i="22"/>
  <c r="K496" i="22"/>
  <c r="K497" i="22"/>
  <c r="K498" i="22"/>
  <c r="K499" i="22"/>
  <c r="K500" i="22"/>
  <c r="K501" i="22"/>
  <c r="K502" i="22"/>
  <c r="K503" i="22"/>
  <c r="K504" i="22"/>
  <c r="K505" i="22"/>
  <c r="K506" i="22"/>
  <c r="K507" i="22"/>
  <c r="K508" i="22"/>
  <c r="K509" i="22"/>
  <c r="K510" i="22"/>
  <c r="K511" i="22"/>
  <c r="K512" i="22"/>
  <c r="K513" i="22"/>
  <c r="K514" i="22"/>
  <c r="K515" i="22"/>
  <c r="K516" i="22"/>
  <c r="K517" i="22"/>
  <c r="K518" i="22"/>
  <c r="K519" i="22"/>
  <c r="K520" i="22"/>
  <c r="K521" i="22"/>
  <c r="K522" i="22"/>
  <c r="K523" i="22"/>
  <c r="K524" i="22"/>
  <c r="K525" i="22"/>
  <c r="K526" i="22"/>
  <c r="K527" i="22"/>
  <c r="K528" i="22"/>
  <c r="K529" i="22"/>
  <c r="K530" i="22"/>
  <c r="K531" i="22"/>
  <c r="K532" i="22"/>
  <c r="K533" i="22"/>
  <c r="K534" i="22"/>
  <c r="K535" i="22"/>
  <c r="K536" i="22"/>
  <c r="K537" i="22"/>
  <c r="K538" i="22"/>
  <c r="K539" i="22"/>
  <c r="K540" i="22"/>
  <c r="K541" i="22"/>
  <c r="K542" i="22"/>
  <c r="K543" i="22"/>
  <c r="K544" i="22"/>
  <c r="K545" i="22"/>
  <c r="K546" i="22"/>
  <c r="K547" i="22"/>
  <c r="K548" i="22"/>
  <c r="K549" i="22"/>
  <c r="K550" i="22"/>
  <c r="K551" i="22"/>
  <c r="K552" i="22"/>
  <c r="K553" i="22"/>
  <c r="K554" i="22"/>
  <c r="K555" i="22"/>
  <c r="K556" i="22"/>
  <c r="K557" i="22"/>
  <c r="K558" i="22"/>
  <c r="K559" i="22"/>
  <c r="K560" i="22"/>
  <c r="K561" i="22"/>
  <c r="K562" i="22"/>
  <c r="K563" i="22"/>
  <c r="K564" i="22"/>
  <c r="K565" i="22"/>
  <c r="K566" i="22"/>
  <c r="K567" i="22"/>
  <c r="K568" i="22"/>
  <c r="K569" i="22"/>
  <c r="K570" i="22"/>
  <c r="K571" i="22"/>
  <c r="K572" i="22"/>
  <c r="K573" i="22"/>
  <c r="K574" i="22"/>
  <c r="K575" i="22"/>
  <c r="K576" i="22"/>
  <c r="K577" i="22"/>
  <c r="K578" i="22"/>
  <c r="K579" i="22"/>
  <c r="K580" i="22"/>
  <c r="K581" i="22"/>
  <c r="K582" i="22"/>
  <c r="K583" i="22"/>
  <c r="K584" i="22"/>
  <c r="K585" i="22"/>
  <c r="K586" i="22"/>
  <c r="K587" i="22"/>
  <c r="K588" i="22"/>
  <c r="K589" i="22"/>
  <c r="K590" i="22"/>
  <c r="K591" i="22"/>
  <c r="K592" i="22"/>
  <c r="K593" i="22"/>
  <c r="K594" i="22"/>
  <c r="K595" i="22"/>
  <c r="K596" i="22"/>
  <c r="K597" i="22"/>
  <c r="K598" i="22"/>
  <c r="K599" i="22"/>
  <c r="K600" i="22"/>
  <c r="K601" i="22"/>
  <c r="K602" i="22"/>
  <c r="K603" i="22"/>
  <c r="K604" i="22"/>
  <c r="K605" i="22"/>
  <c r="K606" i="22"/>
  <c r="K607" i="22"/>
  <c r="K608" i="22"/>
  <c r="K609" i="22"/>
  <c r="K610" i="22"/>
  <c r="K611" i="22"/>
  <c r="K612" i="22"/>
  <c r="K613" i="22"/>
  <c r="K614" i="22"/>
  <c r="K615" i="22"/>
  <c r="K616" i="22"/>
  <c r="K617" i="22"/>
  <c r="K618" i="22"/>
  <c r="K619" i="22"/>
  <c r="K620" i="22"/>
  <c r="K621" i="22"/>
  <c r="K622" i="22"/>
  <c r="K623" i="22"/>
  <c r="K624" i="22"/>
  <c r="K625" i="22"/>
  <c r="K626" i="22"/>
  <c r="K627" i="22"/>
  <c r="K628" i="22"/>
  <c r="K629" i="22"/>
  <c r="K630" i="22"/>
  <c r="K631" i="22"/>
  <c r="K632" i="22"/>
  <c r="K633" i="22"/>
  <c r="K634" i="22"/>
  <c r="K635" i="22"/>
  <c r="K636" i="22"/>
  <c r="K637" i="22"/>
  <c r="K638" i="22"/>
  <c r="K639" i="22"/>
  <c r="K640" i="22"/>
  <c r="K641" i="22"/>
  <c r="K642" i="22"/>
  <c r="K643" i="22"/>
  <c r="K644" i="22"/>
  <c r="K645" i="22"/>
  <c r="K646" i="22"/>
  <c r="K647" i="22"/>
  <c r="K648" i="22"/>
  <c r="K649" i="22"/>
  <c r="K650" i="22"/>
  <c r="K651" i="22"/>
  <c r="K652" i="22"/>
  <c r="K653" i="22"/>
  <c r="K654" i="22"/>
  <c r="K655" i="22"/>
  <c r="K656" i="22"/>
  <c r="K657" i="22"/>
  <c r="K658" i="22"/>
  <c r="K659" i="22"/>
  <c r="K660" i="22"/>
  <c r="K661" i="22"/>
  <c r="K662" i="22"/>
  <c r="K663" i="22"/>
  <c r="K664" i="22"/>
  <c r="K665" i="22"/>
  <c r="K666" i="22"/>
  <c r="K667" i="22"/>
  <c r="K668" i="22"/>
  <c r="K669" i="22"/>
  <c r="K670" i="22"/>
  <c r="K671" i="22"/>
  <c r="K672" i="22"/>
  <c r="K673" i="22"/>
  <c r="K674" i="22"/>
  <c r="K675" i="22"/>
  <c r="K676" i="22"/>
  <c r="K677" i="22"/>
  <c r="K678" i="22"/>
  <c r="K679" i="22"/>
  <c r="K680" i="22"/>
  <c r="K681" i="22"/>
  <c r="K682" i="22"/>
  <c r="K683" i="22"/>
  <c r="K684" i="22"/>
  <c r="K685" i="22"/>
  <c r="K686" i="22"/>
  <c r="K687" i="22"/>
  <c r="K688" i="22"/>
  <c r="K689" i="22"/>
  <c r="K690" i="22"/>
  <c r="K691" i="22"/>
  <c r="K692" i="22"/>
  <c r="K693" i="22"/>
  <c r="K694" i="22"/>
  <c r="K695" i="22"/>
  <c r="K696" i="22"/>
  <c r="K697" i="22"/>
  <c r="K698" i="22"/>
  <c r="K699" i="22"/>
  <c r="K700" i="22"/>
  <c r="K701" i="22"/>
  <c r="K702" i="22"/>
  <c r="K703" i="22"/>
  <c r="K704" i="22"/>
  <c r="K705" i="22"/>
  <c r="K706" i="22"/>
  <c r="K707" i="22"/>
  <c r="K708" i="22"/>
  <c r="K709" i="22"/>
  <c r="K710" i="22"/>
  <c r="K711" i="22"/>
  <c r="K712" i="22"/>
  <c r="K713" i="22"/>
  <c r="K714" i="22"/>
  <c r="K715" i="22"/>
  <c r="K716" i="22"/>
  <c r="K717" i="22"/>
  <c r="K718" i="22"/>
  <c r="K719" i="22"/>
  <c r="K720" i="22"/>
  <c r="K721" i="22"/>
  <c r="K722" i="22"/>
  <c r="K723" i="22"/>
  <c r="K724" i="22"/>
  <c r="K725" i="22"/>
  <c r="K726" i="22"/>
  <c r="K727" i="22"/>
  <c r="K728" i="22"/>
  <c r="K729" i="22"/>
  <c r="K730" i="22"/>
  <c r="K731" i="22"/>
  <c r="K732" i="22"/>
  <c r="K733" i="22"/>
  <c r="K734" i="22"/>
  <c r="K735" i="22"/>
  <c r="K736" i="22"/>
  <c r="K737" i="22"/>
  <c r="K738" i="22"/>
  <c r="K739" i="22"/>
  <c r="K740" i="22"/>
  <c r="K741" i="22"/>
  <c r="K742" i="22"/>
  <c r="K743" i="22"/>
  <c r="K744" i="22"/>
  <c r="K745" i="22"/>
  <c r="K746" i="22"/>
  <c r="K747" i="22"/>
  <c r="K748" i="22"/>
  <c r="K749" i="22"/>
  <c r="K750" i="22"/>
  <c r="K751" i="22"/>
  <c r="K752" i="22"/>
  <c r="K753" i="22"/>
  <c r="K754" i="22"/>
  <c r="K755" i="22"/>
  <c r="K756" i="22"/>
  <c r="K757" i="22"/>
  <c r="K758" i="22"/>
  <c r="K759" i="22"/>
  <c r="K760" i="22"/>
  <c r="K761" i="22"/>
  <c r="K762" i="22"/>
  <c r="K763" i="22"/>
  <c r="K764" i="22"/>
  <c r="K765" i="22"/>
  <c r="K766" i="22"/>
  <c r="K767" i="22"/>
  <c r="K768" i="22"/>
  <c r="K769" i="22"/>
  <c r="K770" i="22"/>
  <c r="K771" i="22"/>
  <c r="K772" i="22"/>
  <c r="K773" i="22"/>
  <c r="K774" i="22"/>
  <c r="K775" i="22"/>
  <c r="K776" i="22"/>
  <c r="K777" i="22"/>
  <c r="K778" i="22"/>
  <c r="K779" i="22"/>
  <c r="K780" i="22"/>
  <c r="K781" i="22"/>
  <c r="K782" i="22"/>
  <c r="K783" i="22"/>
  <c r="K784" i="22"/>
  <c r="K785" i="22"/>
  <c r="K786" i="22"/>
  <c r="K787" i="22"/>
  <c r="K788" i="22"/>
  <c r="K789" i="22"/>
  <c r="K790" i="22"/>
  <c r="K791" i="22"/>
  <c r="K792" i="22"/>
  <c r="K793" i="22"/>
  <c r="K794" i="22"/>
  <c r="K795" i="22"/>
  <c r="K796" i="22"/>
  <c r="K797" i="22"/>
  <c r="K798" i="22"/>
  <c r="K799" i="22"/>
  <c r="K800" i="22"/>
  <c r="K801" i="22"/>
  <c r="K802" i="22"/>
  <c r="K803" i="22"/>
  <c r="K804" i="22"/>
  <c r="K805" i="22"/>
  <c r="K806" i="22"/>
  <c r="K807" i="22"/>
  <c r="K808" i="22"/>
  <c r="K809" i="22"/>
  <c r="K810" i="22"/>
  <c r="K811" i="22"/>
  <c r="K812" i="22"/>
  <c r="K813" i="22"/>
  <c r="K814" i="22"/>
  <c r="K815" i="22"/>
  <c r="K816" i="22"/>
  <c r="K817" i="22"/>
  <c r="K818" i="22"/>
  <c r="K819" i="22"/>
  <c r="K820" i="22"/>
  <c r="K821" i="22"/>
  <c r="K822" i="22"/>
  <c r="K823" i="22"/>
  <c r="K824" i="22"/>
  <c r="K825" i="22"/>
  <c r="K826" i="22"/>
  <c r="K827" i="22"/>
  <c r="K828" i="22"/>
  <c r="K829" i="22"/>
  <c r="K830" i="22"/>
  <c r="K831" i="22"/>
  <c r="K832" i="22"/>
  <c r="K833" i="22"/>
  <c r="K834" i="22"/>
  <c r="K835" i="22"/>
  <c r="K836" i="22"/>
  <c r="K837" i="22"/>
  <c r="K838" i="22"/>
  <c r="K839" i="22"/>
  <c r="K840" i="22"/>
  <c r="K841" i="22"/>
  <c r="K842" i="22"/>
  <c r="K843" i="22"/>
  <c r="K844" i="22"/>
  <c r="K845" i="22"/>
  <c r="K846" i="22"/>
  <c r="K847" i="22"/>
  <c r="K848" i="22"/>
  <c r="K849" i="22"/>
  <c r="K850" i="22"/>
  <c r="K851" i="22"/>
  <c r="K852" i="22"/>
  <c r="K853" i="22"/>
  <c r="K854" i="22"/>
  <c r="K855" i="22"/>
  <c r="K856" i="22"/>
  <c r="K857" i="22"/>
  <c r="K858" i="22"/>
  <c r="K859" i="22"/>
  <c r="K860" i="22"/>
  <c r="K861" i="22"/>
  <c r="K862" i="22"/>
  <c r="K863" i="22"/>
  <c r="K864" i="22"/>
  <c r="K865" i="22"/>
  <c r="K866" i="22"/>
  <c r="K867" i="22"/>
  <c r="K868" i="22"/>
  <c r="K869" i="22"/>
  <c r="K870" i="22"/>
  <c r="K871" i="22"/>
  <c r="K872" i="22"/>
  <c r="K873" i="22"/>
  <c r="K874" i="22"/>
  <c r="K875" i="22"/>
  <c r="K876" i="22"/>
  <c r="K877" i="22"/>
  <c r="K878" i="22"/>
  <c r="K879" i="22"/>
  <c r="K880" i="22"/>
  <c r="K881" i="22"/>
  <c r="K882" i="22"/>
  <c r="K883" i="22"/>
  <c r="K2" i="22"/>
  <c r="G17" i="22"/>
  <c r="H17" i="22"/>
  <c r="I17" i="22"/>
  <c r="J17" i="22"/>
  <c r="G18" i="22"/>
  <c r="H18" i="22"/>
  <c r="I18" i="22"/>
  <c r="J18" i="22"/>
  <c r="G19" i="22"/>
  <c r="H19" i="22"/>
  <c r="I19" i="22"/>
  <c r="J19" i="22"/>
  <c r="G20" i="22"/>
  <c r="H20" i="22"/>
  <c r="I20" i="22"/>
  <c r="J20" i="22"/>
  <c r="G21" i="22"/>
  <c r="H21" i="22"/>
  <c r="I21" i="22"/>
  <c r="J21" i="22"/>
  <c r="G22" i="22"/>
  <c r="H22" i="22"/>
  <c r="I22" i="22"/>
  <c r="J22" i="22"/>
  <c r="G23" i="22"/>
  <c r="H23" i="22"/>
  <c r="I23" i="22"/>
  <c r="J23" i="22"/>
  <c r="G24" i="22"/>
  <c r="H24" i="22"/>
  <c r="I24" i="22"/>
  <c r="J24" i="22"/>
  <c r="G25" i="22"/>
  <c r="H25" i="22"/>
  <c r="I25" i="22"/>
  <c r="J25" i="22"/>
  <c r="G26" i="22"/>
  <c r="H26" i="22"/>
  <c r="I26" i="22"/>
  <c r="J26" i="22"/>
  <c r="G27" i="22"/>
  <c r="H27" i="22"/>
  <c r="I27" i="22"/>
  <c r="J27" i="22"/>
  <c r="G28" i="22"/>
  <c r="H28" i="22"/>
  <c r="I28" i="22"/>
  <c r="J28" i="22"/>
  <c r="G29" i="22"/>
  <c r="H29" i="22"/>
  <c r="I29" i="22"/>
  <c r="J29" i="22"/>
  <c r="G30" i="22"/>
  <c r="H30" i="22"/>
  <c r="I30" i="22"/>
  <c r="J30" i="22"/>
  <c r="G31" i="22"/>
  <c r="H31" i="22"/>
  <c r="I31" i="22"/>
  <c r="J31" i="22"/>
  <c r="G32" i="22"/>
  <c r="H32" i="22"/>
  <c r="I32" i="22"/>
  <c r="J32" i="22"/>
  <c r="G33" i="22"/>
  <c r="H33" i="22"/>
  <c r="I33" i="22"/>
  <c r="J33" i="22"/>
  <c r="G34" i="22"/>
  <c r="H34" i="22"/>
  <c r="I34" i="22"/>
  <c r="J34" i="22"/>
  <c r="G35" i="22"/>
  <c r="H35" i="22"/>
  <c r="I35" i="22"/>
  <c r="J35" i="22"/>
  <c r="G36" i="22"/>
  <c r="H36" i="22"/>
  <c r="J36" i="22"/>
  <c r="G37" i="22"/>
  <c r="H37" i="22"/>
  <c r="I37" i="22"/>
  <c r="J37" i="22"/>
  <c r="G38" i="22"/>
  <c r="H38" i="22"/>
  <c r="I38" i="22"/>
  <c r="J38" i="22"/>
  <c r="G39" i="22"/>
  <c r="H39" i="22"/>
  <c r="I39" i="22"/>
  <c r="J39" i="22"/>
  <c r="G40" i="22"/>
  <c r="H40" i="22"/>
  <c r="I40" i="22"/>
  <c r="J40" i="22"/>
  <c r="G41" i="22"/>
  <c r="H41" i="22"/>
  <c r="I41" i="22"/>
  <c r="J41" i="22"/>
  <c r="G42" i="22"/>
  <c r="H42" i="22"/>
  <c r="I42" i="22"/>
  <c r="J42" i="22"/>
  <c r="G43" i="22"/>
  <c r="H43" i="22"/>
  <c r="I43" i="22"/>
  <c r="J43" i="22"/>
  <c r="G44" i="22"/>
  <c r="H44" i="22"/>
  <c r="I44" i="22"/>
  <c r="J44" i="22"/>
  <c r="G45" i="22"/>
  <c r="H45" i="22"/>
  <c r="I45" i="22"/>
  <c r="J45" i="22"/>
  <c r="G46" i="22"/>
  <c r="H46" i="22"/>
  <c r="I46" i="22"/>
  <c r="J46" i="22"/>
  <c r="G47" i="22"/>
  <c r="H47" i="22"/>
  <c r="I47" i="22"/>
  <c r="J47" i="22"/>
  <c r="G48" i="22"/>
  <c r="H48" i="22"/>
  <c r="I48" i="22"/>
  <c r="J48" i="22"/>
  <c r="G49" i="22"/>
  <c r="H49" i="22"/>
  <c r="I49" i="22"/>
  <c r="J49" i="22"/>
  <c r="G50" i="22"/>
  <c r="H50" i="22"/>
  <c r="I50" i="22"/>
  <c r="J50" i="22"/>
  <c r="G51" i="22"/>
  <c r="H51" i="22"/>
  <c r="I51" i="22"/>
  <c r="J51" i="22"/>
  <c r="G52" i="22"/>
  <c r="H52" i="22"/>
  <c r="I52" i="22"/>
  <c r="J52" i="22"/>
  <c r="G53" i="22"/>
  <c r="H53" i="22"/>
  <c r="I53" i="22"/>
  <c r="J53" i="22"/>
  <c r="G54" i="22"/>
  <c r="H54" i="22"/>
  <c r="I54" i="22"/>
  <c r="J54" i="22"/>
  <c r="G55" i="22"/>
  <c r="H55" i="22"/>
  <c r="I55" i="22"/>
  <c r="J55" i="22"/>
  <c r="G56" i="22"/>
  <c r="H56" i="22"/>
  <c r="I56" i="22"/>
  <c r="J56" i="22"/>
  <c r="G57" i="22"/>
  <c r="H57" i="22"/>
  <c r="I57" i="22"/>
  <c r="J57" i="22"/>
  <c r="G58" i="22"/>
  <c r="H58" i="22"/>
  <c r="I58" i="22"/>
  <c r="J58" i="22"/>
  <c r="G59" i="22"/>
  <c r="H59" i="22"/>
  <c r="I59" i="22"/>
  <c r="J59" i="22"/>
  <c r="G60" i="22"/>
  <c r="H60" i="22"/>
  <c r="I60" i="22"/>
  <c r="J60" i="22"/>
  <c r="G61" i="22"/>
  <c r="H61" i="22"/>
  <c r="I61" i="22"/>
  <c r="J61" i="22"/>
  <c r="G62" i="22"/>
  <c r="H62" i="22"/>
  <c r="I62" i="22"/>
  <c r="J62" i="22"/>
  <c r="G63" i="22"/>
  <c r="H63" i="22"/>
  <c r="I63" i="22"/>
  <c r="J63" i="22"/>
  <c r="G64" i="22"/>
  <c r="H64" i="22"/>
  <c r="I64" i="22"/>
  <c r="J64" i="22"/>
  <c r="G65" i="22"/>
  <c r="H65" i="22"/>
  <c r="I65" i="22"/>
  <c r="J65" i="22"/>
  <c r="G66" i="22"/>
  <c r="H66" i="22"/>
  <c r="I66" i="22"/>
  <c r="J66" i="22"/>
  <c r="G67" i="22"/>
  <c r="H67" i="22"/>
  <c r="I67" i="22"/>
  <c r="J67" i="22"/>
  <c r="G68" i="22"/>
  <c r="H68" i="22"/>
  <c r="I68" i="22"/>
  <c r="J68" i="22"/>
  <c r="G69" i="22"/>
  <c r="H69" i="22"/>
  <c r="I69" i="22"/>
  <c r="J69" i="22"/>
  <c r="G70" i="22"/>
  <c r="H70" i="22"/>
  <c r="I70" i="22"/>
  <c r="J70" i="22"/>
  <c r="G71" i="22"/>
  <c r="H71" i="22"/>
  <c r="I71" i="22"/>
  <c r="J71" i="22"/>
  <c r="G72" i="22"/>
  <c r="H72" i="22"/>
  <c r="I72" i="22"/>
  <c r="J72" i="22"/>
  <c r="G73" i="22"/>
  <c r="H73" i="22"/>
  <c r="I73" i="22"/>
  <c r="J73" i="22"/>
  <c r="G74" i="22"/>
  <c r="H74" i="22"/>
  <c r="I74" i="22"/>
  <c r="J74" i="22"/>
  <c r="G75" i="22"/>
  <c r="H75" i="22"/>
  <c r="I75" i="22"/>
  <c r="J75" i="22"/>
  <c r="G76" i="22"/>
  <c r="H76" i="22"/>
  <c r="I76" i="22"/>
  <c r="J76" i="22"/>
  <c r="G77" i="22"/>
  <c r="H77" i="22"/>
  <c r="I77" i="22"/>
  <c r="J77" i="22"/>
  <c r="G78" i="22"/>
  <c r="H78" i="22"/>
  <c r="I78" i="22"/>
  <c r="J78" i="22"/>
  <c r="G79" i="22"/>
  <c r="H79" i="22"/>
  <c r="I79" i="22"/>
  <c r="J79" i="22"/>
  <c r="G80" i="22"/>
  <c r="H80" i="22"/>
  <c r="I80" i="22"/>
  <c r="J80" i="22"/>
  <c r="G81" i="22"/>
  <c r="H81" i="22"/>
  <c r="I81" i="22"/>
  <c r="J81" i="22"/>
  <c r="G82" i="22"/>
  <c r="H82" i="22"/>
  <c r="I82" i="22"/>
  <c r="J82" i="22"/>
  <c r="G83" i="22"/>
  <c r="H83" i="22"/>
  <c r="I83" i="22"/>
  <c r="J83" i="22"/>
  <c r="G84" i="22"/>
  <c r="H84" i="22"/>
  <c r="I84" i="22"/>
  <c r="J84" i="22"/>
  <c r="G85" i="22"/>
  <c r="H85" i="22"/>
  <c r="I85" i="22"/>
  <c r="J85" i="22"/>
  <c r="G86" i="22"/>
  <c r="H86" i="22"/>
  <c r="I86" i="22"/>
  <c r="J86" i="22"/>
  <c r="G87" i="22"/>
  <c r="H87" i="22"/>
  <c r="I87" i="22"/>
  <c r="J87" i="22"/>
  <c r="G88" i="22"/>
  <c r="H88" i="22"/>
  <c r="I88" i="22"/>
  <c r="J88" i="22"/>
  <c r="G89" i="22"/>
  <c r="H89" i="22"/>
  <c r="I89" i="22"/>
  <c r="J89" i="22"/>
  <c r="G90" i="22"/>
  <c r="H90" i="22"/>
  <c r="I90" i="22"/>
  <c r="J90" i="22"/>
  <c r="G91" i="22"/>
  <c r="H91" i="22"/>
  <c r="I91" i="22"/>
  <c r="J91" i="22"/>
  <c r="G92" i="22"/>
  <c r="H92" i="22"/>
  <c r="I92" i="22"/>
  <c r="J92" i="22"/>
  <c r="G93" i="22"/>
  <c r="H93" i="22"/>
  <c r="I93" i="22"/>
  <c r="J93" i="22"/>
  <c r="G94" i="22"/>
  <c r="H94" i="22"/>
  <c r="I94" i="22"/>
  <c r="J94" i="22"/>
  <c r="G95" i="22"/>
  <c r="H95" i="22"/>
  <c r="I95" i="22"/>
  <c r="J95" i="22"/>
  <c r="G96" i="22"/>
  <c r="H96" i="22"/>
  <c r="I96" i="22"/>
  <c r="J96" i="22"/>
  <c r="G97" i="22"/>
  <c r="H97" i="22"/>
  <c r="I97" i="22"/>
  <c r="J97" i="22"/>
  <c r="G98" i="22"/>
  <c r="H98" i="22"/>
  <c r="I98" i="22"/>
  <c r="J98" i="22"/>
  <c r="G99" i="22"/>
  <c r="H99" i="22"/>
  <c r="I99" i="22"/>
  <c r="J99" i="22"/>
  <c r="G100" i="22"/>
  <c r="H100" i="22"/>
  <c r="I100" i="22"/>
  <c r="J100" i="22"/>
  <c r="G101" i="22"/>
  <c r="H101" i="22"/>
  <c r="I101" i="22"/>
  <c r="J101" i="22"/>
  <c r="G102" i="22"/>
  <c r="H102" i="22"/>
  <c r="I102" i="22"/>
  <c r="J102" i="22"/>
  <c r="G103" i="22"/>
  <c r="H103" i="22"/>
  <c r="I103" i="22"/>
  <c r="J103" i="22"/>
  <c r="G104" i="22"/>
  <c r="H104" i="22"/>
  <c r="I104" i="22"/>
  <c r="J104" i="22"/>
  <c r="G105" i="22"/>
  <c r="H105" i="22"/>
  <c r="I105" i="22"/>
  <c r="J105" i="22"/>
  <c r="G106" i="22"/>
  <c r="H106" i="22"/>
  <c r="I106" i="22"/>
  <c r="J106" i="22"/>
  <c r="G107" i="22"/>
  <c r="H107" i="22"/>
  <c r="I107" i="22"/>
  <c r="J107" i="22"/>
  <c r="G108" i="22"/>
  <c r="H108" i="22"/>
  <c r="I108" i="22"/>
  <c r="J108" i="22"/>
  <c r="G109" i="22"/>
  <c r="H109" i="22"/>
  <c r="I109" i="22"/>
  <c r="J109" i="22"/>
  <c r="G110" i="22"/>
  <c r="H110" i="22"/>
  <c r="I110" i="22"/>
  <c r="J110" i="22"/>
  <c r="G111" i="22"/>
  <c r="H111" i="22"/>
  <c r="I111" i="22"/>
  <c r="J111" i="22"/>
  <c r="G112" i="22"/>
  <c r="H112" i="22"/>
  <c r="I112" i="22"/>
  <c r="J112" i="22"/>
  <c r="G113" i="22"/>
  <c r="H113" i="22"/>
  <c r="I113" i="22"/>
  <c r="J113" i="22"/>
  <c r="G114" i="22"/>
  <c r="H114" i="22"/>
  <c r="I114" i="22"/>
  <c r="J114" i="22"/>
  <c r="G115" i="22"/>
  <c r="H115" i="22"/>
  <c r="I115" i="22"/>
  <c r="J115" i="22"/>
  <c r="G116" i="22"/>
  <c r="H116" i="22"/>
  <c r="I116" i="22"/>
  <c r="J116" i="22"/>
  <c r="G117" i="22"/>
  <c r="H117" i="22"/>
  <c r="I117" i="22"/>
  <c r="J117" i="22"/>
  <c r="G118" i="22"/>
  <c r="H118" i="22"/>
  <c r="I118" i="22"/>
  <c r="J118" i="22"/>
  <c r="G119" i="22"/>
  <c r="H119" i="22"/>
  <c r="I119" i="22"/>
  <c r="J119" i="22"/>
  <c r="G120" i="22"/>
  <c r="H120" i="22"/>
  <c r="I120" i="22"/>
  <c r="J120" i="22"/>
  <c r="G121" i="22"/>
  <c r="H121" i="22"/>
  <c r="I121" i="22"/>
  <c r="J121" i="22"/>
  <c r="G122" i="22"/>
  <c r="H122" i="22"/>
  <c r="I122" i="22"/>
  <c r="J122" i="22"/>
  <c r="G123" i="22"/>
  <c r="H123" i="22"/>
  <c r="I123" i="22"/>
  <c r="J123" i="22"/>
  <c r="G124" i="22"/>
  <c r="H124" i="22"/>
  <c r="I124" i="22"/>
  <c r="J124" i="22"/>
  <c r="G125" i="22"/>
  <c r="H125" i="22"/>
  <c r="I125" i="22"/>
  <c r="J125" i="22"/>
  <c r="G126" i="22"/>
  <c r="H126" i="22"/>
  <c r="I126" i="22"/>
  <c r="J126" i="22"/>
  <c r="G127" i="22"/>
  <c r="H127" i="22"/>
  <c r="I127" i="22"/>
  <c r="J127" i="22"/>
  <c r="G128" i="22"/>
  <c r="H128" i="22"/>
  <c r="I128" i="22"/>
  <c r="J128" i="22"/>
  <c r="G129" i="22"/>
  <c r="H129" i="22"/>
  <c r="I129" i="22"/>
  <c r="J129" i="22"/>
  <c r="G130" i="22"/>
  <c r="H130" i="22"/>
  <c r="I130" i="22"/>
  <c r="J130" i="22"/>
  <c r="G131" i="22"/>
  <c r="H131" i="22"/>
  <c r="I131" i="22"/>
  <c r="J131" i="22"/>
  <c r="G132" i="22"/>
  <c r="H132" i="22"/>
  <c r="I132" i="22"/>
  <c r="J132" i="22"/>
  <c r="G133" i="22"/>
  <c r="H133" i="22"/>
  <c r="I133" i="22"/>
  <c r="J133" i="22"/>
  <c r="G134" i="22"/>
  <c r="H134" i="22"/>
  <c r="I134" i="22"/>
  <c r="J134" i="22"/>
  <c r="G135" i="22"/>
  <c r="H135" i="22"/>
  <c r="I135" i="22"/>
  <c r="J135" i="22"/>
  <c r="G136" i="22"/>
  <c r="H136" i="22"/>
  <c r="I136" i="22"/>
  <c r="J136" i="22"/>
  <c r="G137" i="22"/>
  <c r="H137" i="22"/>
  <c r="I137" i="22"/>
  <c r="J137" i="22"/>
  <c r="G138" i="22"/>
  <c r="H138" i="22"/>
  <c r="I138" i="22"/>
  <c r="J138" i="22"/>
  <c r="G139" i="22"/>
  <c r="H139" i="22"/>
  <c r="I139" i="22"/>
  <c r="J139" i="22"/>
  <c r="G140" i="22"/>
  <c r="H140" i="22"/>
  <c r="I140" i="22"/>
  <c r="J140" i="22"/>
  <c r="G141" i="22"/>
  <c r="H141" i="22"/>
  <c r="I141" i="22"/>
  <c r="J141" i="22"/>
  <c r="G142" i="22"/>
  <c r="H142" i="22"/>
  <c r="I142" i="22"/>
  <c r="J142" i="22"/>
  <c r="G143" i="22"/>
  <c r="H143" i="22"/>
  <c r="I143" i="22"/>
  <c r="J143" i="22"/>
  <c r="G144" i="22"/>
  <c r="H144" i="22"/>
  <c r="I144" i="22"/>
  <c r="J144" i="22"/>
  <c r="G145" i="22"/>
  <c r="H145" i="22"/>
  <c r="I145" i="22"/>
  <c r="J145" i="22"/>
  <c r="G146" i="22"/>
  <c r="H146" i="22"/>
  <c r="I146" i="22"/>
  <c r="J146" i="22"/>
  <c r="G147" i="22"/>
  <c r="H147" i="22"/>
  <c r="I147" i="22"/>
  <c r="J147" i="22"/>
  <c r="G148" i="22"/>
  <c r="H148" i="22"/>
  <c r="I148" i="22"/>
  <c r="J148" i="22"/>
  <c r="G149" i="22"/>
  <c r="H149" i="22"/>
  <c r="I149" i="22"/>
  <c r="J149" i="22"/>
  <c r="G150" i="22"/>
  <c r="H150" i="22"/>
  <c r="I150" i="22"/>
  <c r="J150" i="22"/>
  <c r="G151" i="22"/>
  <c r="H151" i="22"/>
  <c r="I151" i="22"/>
  <c r="J151" i="22"/>
  <c r="G152" i="22"/>
  <c r="H152" i="22"/>
  <c r="I152" i="22"/>
  <c r="J152" i="22"/>
  <c r="G153" i="22"/>
  <c r="H153" i="22"/>
  <c r="I153" i="22"/>
  <c r="J153" i="22"/>
  <c r="G154" i="22"/>
  <c r="H154" i="22"/>
  <c r="I154" i="22"/>
  <c r="J154" i="22"/>
  <c r="G155" i="22"/>
  <c r="H155" i="22"/>
  <c r="I155" i="22"/>
  <c r="J155" i="22"/>
  <c r="G156" i="22"/>
  <c r="H156" i="22"/>
  <c r="I156" i="22"/>
  <c r="J156" i="22"/>
  <c r="G157" i="22"/>
  <c r="H157" i="22"/>
  <c r="I157" i="22"/>
  <c r="J157" i="22"/>
  <c r="G158" i="22"/>
  <c r="H158" i="22"/>
  <c r="I158" i="22"/>
  <c r="J158" i="22"/>
  <c r="G159" i="22"/>
  <c r="H159" i="22"/>
  <c r="I159" i="22"/>
  <c r="J159" i="22"/>
  <c r="G160" i="22"/>
  <c r="H160" i="22"/>
  <c r="I160" i="22"/>
  <c r="J160" i="22"/>
  <c r="G161" i="22"/>
  <c r="H161" i="22"/>
  <c r="I161" i="22"/>
  <c r="J161" i="22"/>
  <c r="G162" i="22"/>
  <c r="H162" i="22"/>
  <c r="I162" i="22"/>
  <c r="J162" i="22"/>
  <c r="G163" i="22"/>
  <c r="H163" i="22"/>
  <c r="I163" i="22"/>
  <c r="J163" i="22"/>
  <c r="G164" i="22"/>
  <c r="H164" i="22"/>
  <c r="I164" i="22"/>
  <c r="J164" i="22"/>
  <c r="G165" i="22"/>
  <c r="H165" i="22"/>
  <c r="I165" i="22"/>
  <c r="J165" i="22"/>
  <c r="G166" i="22"/>
  <c r="H166" i="22"/>
  <c r="I166" i="22"/>
  <c r="J166" i="22"/>
  <c r="G167" i="22"/>
  <c r="H167" i="22"/>
  <c r="I167" i="22"/>
  <c r="J167" i="22"/>
  <c r="G168" i="22"/>
  <c r="H168" i="22"/>
  <c r="I168" i="22"/>
  <c r="J168" i="22"/>
  <c r="G169" i="22"/>
  <c r="H169" i="22"/>
  <c r="I169" i="22"/>
  <c r="J169" i="22"/>
  <c r="G170" i="22"/>
  <c r="H170" i="22"/>
  <c r="I170" i="22"/>
  <c r="J170" i="22"/>
  <c r="G171" i="22"/>
  <c r="H171" i="22"/>
  <c r="I171" i="22"/>
  <c r="J171" i="22"/>
  <c r="G172" i="22"/>
  <c r="H172" i="22"/>
  <c r="I172" i="22"/>
  <c r="J172" i="22"/>
  <c r="G173" i="22"/>
  <c r="H173" i="22"/>
  <c r="I173" i="22"/>
  <c r="J173" i="22"/>
  <c r="G174" i="22"/>
  <c r="H174" i="22"/>
  <c r="I174" i="22"/>
  <c r="J174" i="22"/>
  <c r="G175" i="22"/>
  <c r="H175" i="22"/>
  <c r="I175" i="22"/>
  <c r="J175" i="22"/>
  <c r="G176" i="22"/>
  <c r="H176" i="22"/>
  <c r="I176" i="22"/>
  <c r="J176" i="22"/>
  <c r="G177" i="22"/>
  <c r="H177" i="22"/>
  <c r="I177" i="22"/>
  <c r="J177" i="22"/>
  <c r="G178" i="22"/>
  <c r="H178" i="22"/>
  <c r="I178" i="22"/>
  <c r="J178" i="22"/>
  <c r="G179" i="22"/>
  <c r="H179" i="22"/>
  <c r="I179" i="22"/>
  <c r="J179" i="22"/>
  <c r="G180" i="22"/>
  <c r="H180" i="22"/>
  <c r="I180" i="22"/>
  <c r="J180" i="22"/>
  <c r="G181" i="22"/>
  <c r="H181" i="22"/>
  <c r="I181" i="22"/>
  <c r="J181" i="22"/>
  <c r="G182" i="22"/>
  <c r="H182" i="22"/>
  <c r="I182" i="22"/>
  <c r="J182" i="22"/>
  <c r="G183" i="22"/>
  <c r="H183" i="22"/>
  <c r="I183" i="22"/>
  <c r="J183" i="22"/>
  <c r="G184" i="22"/>
  <c r="H184" i="22"/>
  <c r="I184" i="22"/>
  <c r="J184" i="22"/>
  <c r="G185" i="22"/>
  <c r="H185" i="22"/>
  <c r="I185" i="22"/>
  <c r="J185" i="22"/>
  <c r="G186" i="22"/>
  <c r="H186" i="22"/>
  <c r="I186" i="22"/>
  <c r="J186" i="22"/>
  <c r="G187" i="22"/>
  <c r="H187" i="22"/>
  <c r="I187" i="22"/>
  <c r="J187" i="22"/>
  <c r="G188" i="22"/>
  <c r="H188" i="22"/>
  <c r="I188" i="22"/>
  <c r="J188" i="22"/>
  <c r="G189" i="22"/>
  <c r="H189" i="22"/>
  <c r="I189" i="22"/>
  <c r="J189" i="22"/>
  <c r="G190" i="22"/>
  <c r="H190" i="22"/>
  <c r="I190" i="22"/>
  <c r="J190" i="22"/>
  <c r="G191" i="22"/>
  <c r="H191" i="22"/>
  <c r="I191" i="22"/>
  <c r="J191" i="22"/>
  <c r="G192" i="22"/>
  <c r="H192" i="22"/>
  <c r="I192" i="22"/>
  <c r="J192" i="22"/>
  <c r="G193" i="22"/>
  <c r="H193" i="22"/>
  <c r="I193" i="22"/>
  <c r="J193" i="22"/>
  <c r="G194" i="22"/>
  <c r="H194" i="22"/>
  <c r="I194" i="22"/>
  <c r="J194" i="22"/>
  <c r="G195" i="22"/>
  <c r="H195" i="22"/>
  <c r="I195" i="22"/>
  <c r="J195" i="22"/>
  <c r="G196" i="22"/>
  <c r="H196" i="22"/>
  <c r="I196" i="22"/>
  <c r="J196" i="22"/>
  <c r="G197" i="22"/>
  <c r="H197" i="22"/>
  <c r="I197" i="22"/>
  <c r="J197" i="22"/>
  <c r="G198" i="22"/>
  <c r="H198" i="22"/>
  <c r="I198" i="22"/>
  <c r="J198" i="22"/>
  <c r="G199" i="22"/>
  <c r="H199" i="22"/>
  <c r="I199" i="22"/>
  <c r="J199" i="22"/>
  <c r="G205" i="22"/>
  <c r="H205" i="22"/>
  <c r="I205" i="22"/>
  <c r="J205" i="22"/>
  <c r="G206" i="22"/>
  <c r="H206" i="22"/>
  <c r="I206" i="22"/>
  <c r="J206" i="22"/>
  <c r="G207" i="22"/>
  <c r="H207" i="22"/>
  <c r="I207" i="22"/>
  <c r="J207" i="22"/>
  <c r="G208" i="22"/>
  <c r="H208" i="22"/>
  <c r="I208" i="22"/>
  <c r="J208" i="22"/>
  <c r="G209" i="22"/>
  <c r="H209" i="22"/>
  <c r="I209" i="22"/>
  <c r="J209" i="22"/>
  <c r="G210" i="22"/>
  <c r="H210" i="22"/>
  <c r="I210" i="22"/>
  <c r="J210" i="22"/>
  <c r="G211" i="22"/>
  <c r="H211" i="22"/>
  <c r="I211" i="22"/>
  <c r="J211" i="22"/>
  <c r="G212" i="22"/>
  <c r="H212" i="22"/>
  <c r="I212" i="22"/>
  <c r="J212" i="22"/>
  <c r="G213" i="22"/>
  <c r="H213" i="22"/>
  <c r="I213" i="22"/>
  <c r="J213" i="22"/>
  <c r="G214" i="22"/>
  <c r="H214" i="22"/>
  <c r="I214" i="22"/>
  <c r="J214" i="22"/>
  <c r="G215" i="22"/>
  <c r="H215" i="22"/>
  <c r="I215" i="22"/>
  <c r="J215" i="22"/>
  <c r="G216" i="22"/>
  <c r="H216" i="22"/>
  <c r="I216" i="22"/>
  <c r="J216" i="22"/>
  <c r="G217" i="22"/>
  <c r="H217" i="22"/>
  <c r="I217" i="22"/>
  <c r="J217" i="22"/>
  <c r="G218" i="22"/>
  <c r="H218" i="22"/>
  <c r="I218" i="22"/>
  <c r="J218" i="22"/>
  <c r="G219" i="22"/>
  <c r="H219" i="22"/>
  <c r="I219" i="22"/>
  <c r="J219" i="22"/>
  <c r="G220" i="22"/>
  <c r="H220" i="22"/>
  <c r="I220" i="22"/>
  <c r="J220" i="22"/>
  <c r="G221" i="22"/>
  <c r="H221" i="22"/>
  <c r="I221" i="22"/>
  <c r="J221" i="22"/>
  <c r="G222" i="22"/>
  <c r="H222" i="22"/>
  <c r="I222" i="22"/>
  <c r="J222" i="22"/>
  <c r="G223" i="22"/>
  <c r="H223" i="22"/>
  <c r="I223" i="22"/>
  <c r="J223" i="22"/>
  <c r="G224" i="22"/>
  <c r="H224" i="22"/>
  <c r="I224" i="22"/>
  <c r="J224" i="22"/>
  <c r="G225" i="22"/>
  <c r="H225" i="22"/>
  <c r="I225" i="22"/>
  <c r="J225" i="22"/>
  <c r="G226" i="22"/>
  <c r="H226" i="22"/>
  <c r="I226" i="22"/>
  <c r="J226" i="22"/>
  <c r="G227" i="22"/>
  <c r="H227" i="22"/>
  <c r="I227" i="22"/>
  <c r="J227" i="22"/>
  <c r="G228" i="22"/>
  <c r="H228" i="22"/>
  <c r="I228" i="22"/>
  <c r="J228" i="22"/>
  <c r="G229" i="22"/>
  <c r="H229" i="22"/>
  <c r="I229" i="22"/>
  <c r="J229" i="22"/>
  <c r="G230" i="22"/>
  <c r="H230" i="22"/>
  <c r="I230" i="22"/>
  <c r="J230" i="22"/>
  <c r="G231" i="22"/>
  <c r="H231" i="22"/>
  <c r="I231" i="22"/>
  <c r="J231" i="22"/>
  <c r="G232" i="22"/>
  <c r="H232" i="22"/>
  <c r="I232" i="22"/>
  <c r="J232" i="22"/>
  <c r="G233" i="22"/>
  <c r="H233" i="22"/>
  <c r="I233" i="22"/>
  <c r="J233" i="22"/>
  <c r="G234" i="22"/>
  <c r="H234" i="22"/>
  <c r="I234" i="22"/>
  <c r="J234" i="22"/>
  <c r="G235" i="22"/>
  <c r="H235" i="22"/>
  <c r="I235" i="22"/>
  <c r="J235" i="22"/>
  <c r="G236" i="22"/>
  <c r="H236" i="22"/>
  <c r="I236" i="22"/>
  <c r="J236" i="22"/>
  <c r="G237" i="22"/>
  <c r="H237" i="22"/>
  <c r="I237" i="22"/>
  <c r="J237" i="22"/>
  <c r="G238" i="22"/>
  <c r="H238" i="22"/>
  <c r="I238" i="22"/>
  <c r="J238" i="22"/>
  <c r="G239" i="22"/>
  <c r="H239" i="22"/>
  <c r="I239" i="22"/>
  <c r="J239" i="22"/>
  <c r="G240" i="22"/>
  <c r="H240" i="22"/>
  <c r="I240" i="22"/>
  <c r="J240" i="22"/>
  <c r="G241" i="22"/>
  <c r="H241" i="22"/>
  <c r="I241" i="22"/>
  <c r="J241" i="22"/>
  <c r="G242" i="22"/>
  <c r="H242" i="22"/>
  <c r="I242" i="22"/>
  <c r="J242" i="22"/>
  <c r="G243" i="22"/>
  <c r="H243" i="22"/>
  <c r="I243" i="22"/>
  <c r="J243" i="22"/>
  <c r="G244" i="22"/>
  <c r="H244" i="22"/>
  <c r="I244" i="22"/>
  <c r="J244" i="22"/>
  <c r="G245" i="22"/>
  <c r="H245" i="22"/>
  <c r="I245" i="22"/>
  <c r="J245" i="22"/>
  <c r="G246" i="22"/>
  <c r="H246" i="22"/>
  <c r="I246" i="22"/>
  <c r="J246" i="22"/>
  <c r="G247" i="22"/>
  <c r="H247" i="22"/>
  <c r="I247" i="22"/>
  <c r="J247" i="22"/>
  <c r="G248" i="22"/>
  <c r="H248" i="22"/>
  <c r="I248" i="22"/>
  <c r="J248" i="22"/>
  <c r="G249" i="22"/>
  <c r="H249" i="22"/>
  <c r="I249" i="22"/>
  <c r="J249" i="22"/>
  <c r="G250" i="22"/>
  <c r="H250" i="22"/>
  <c r="I250" i="22"/>
  <c r="J250" i="22"/>
  <c r="G251" i="22"/>
  <c r="H251" i="22"/>
  <c r="I251" i="22"/>
  <c r="J251" i="22"/>
  <c r="G252" i="22"/>
  <c r="H252" i="22"/>
  <c r="I252" i="22"/>
  <c r="J252" i="22"/>
  <c r="G253" i="22"/>
  <c r="H253" i="22"/>
  <c r="I253" i="22"/>
  <c r="J253" i="22"/>
  <c r="G254" i="22"/>
  <c r="H254" i="22"/>
  <c r="I254" i="22"/>
  <c r="J254" i="22"/>
  <c r="G255" i="22"/>
  <c r="H255" i="22"/>
  <c r="I255" i="22"/>
  <c r="J255" i="22"/>
  <c r="G256" i="22"/>
  <c r="H256" i="22"/>
  <c r="I256" i="22"/>
  <c r="J256" i="22"/>
  <c r="G257" i="22"/>
  <c r="H257" i="22"/>
  <c r="I257" i="22"/>
  <c r="J257" i="22"/>
  <c r="G258" i="22"/>
  <c r="H258" i="22"/>
  <c r="I258" i="22"/>
  <c r="J258" i="22"/>
  <c r="G259" i="22"/>
  <c r="H259" i="22"/>
  <c r="I259" i="22"/>
  <c r="J259" i="22"/>
  <c r="G260" i="22"/>
  <c r="H260" i="22"/>
  <c r="I260" i="22"/>
  <c r="J260" i="22"/>
  <c r="G261" i="22"/>
  <c r="H261" i="22"/>
  <c r="I261" i="22"/>
  <c r="J261" i="22"/>
  <c r="G262" i="22"/>
  <c r="H262" i="22"/>
  <c r="I262" i="22"/>
  <c r="J262" i="22"/>
  <c r="G263" i="22"/>
  <c r="H263" i="22"/>
  <c r="I263" i="22"/>
  <c r="J263" i="22"/>
  <c r="G264" i="22"/>
  <c r="H264" i="22"/>
  <c r="I264" i="22"/>
  <c r="J264" i="22"/>
  <c r="G265" i="22"/>
  <c r="H265" i="22"/>
  <c r="I265" i="22"/>
  <c r="J265" i="22"/>
  <c r="G266" i="22"/>
  <c r="H266" i="22"/>
  <c r="I266" i="22"/>
  <c r="J266" i="22"/>
  <c r="G267" i="22"/>
  <c r="H267" i="22"/>
  <c r="I267" i="22"/>
  <c r="J267" i="22"/>
  <c r="G268" i="22"/>
  <c r="H268" i="22"/>
  <c r="I268" i="22"/>
  <c r="J268" i="22"/>
  <c r="G269" i="22"/>
  <c r="H269" i="22"/>
  <c r="I269" i="22"/>
  <c r="J269" i="22"/>
  <c r="G270" i="22"/>
  <c r="H270" i="22"/>
  <c r="I270" i="22"/>
  <c r="J270" i="22"/>
  <c r="G271" i="22"/>
  <c r="H271" i="22"/>
  <c r="I271" i="22"/>
  <c r="J271" i="22"/>
  <c r="G272" i="22"/>
  <c r="H272" i="22"/>
  <c r="I272" i="22"/>
  <c r="J272" i="22"/>
  <c r="G273" i="22"/>
  <c r="H273" i="22"/>
  <c r="I273" i="22"/>
  <c r="J273" i="22"/>
  <c r="G274" i="22"/>
  <c r="H274" i="22"/>
  <c r="I274" i="22"/>
  <c r="J274" i="22"/>
  <c r="G275" i="22"/>
  <c r="H275" i="22"/>
  <c r="I275" i="22"/>
  <c r="J275" i="22"/>
  <c r="G276" i="22"/>
  <c r="H276" i="22"/>
  <c r="I276" i="22"/>
  <c r="J276" i="22"/>
  <c r="G277" i="22"/>
  <c r="H277" i="22"/>
  <c r="I277" i="22"/>
  <c r="J277" i="22"/>
  <c r="G278" i="22"/>
  <c r="H278" i="22"/>
  <c r="I278" i="22"/>
  <c r="J278" i="22"/>
  <c r="G279" i="22"/>
  <c r="H279" i="22"/>
  <c r="I279" i="22"/>
  <c r="J279" i="22"/>
  <c r="G280" i="22"/>
  <c r="H280" i="22"/>
  <c r="I280" i="22"/>
  <c r="J280" i="22"/>
  <c r="G281" i="22"/>
  <c r="H281" i="22"/>
  <c r="I281" i="22"/>
  <c r="J281" i="22"/>
  <c r="G282" i="22"/>
  <c r="H282" i="22"/>
  <c r="I282" i="22"/>
  <c r="J282" i="22"/>
  <c r="G283" i="22"/>
  <c r="H283" i="22"/>
  <c r="I283" i="22"/>
  <c r="J283" i="22"/>
  <c r="G284" i="22"/>
  <c r="H284" i="22"/>
  <c r="I284" i="22"/>
  <c r="J284" i="22"/>
  <c r="G285" i="22"/>
  <c r="H285" i="22"/>
  <c r="I285" i="22"/>
  <c r="J285" i="22"/>
  <c r="G286" i="22"/>
  <c r="H286" i="22"/>
  <c r="I286" i="22"/>
  <c r="J286" i="22"/>
  <c r="G287" i="22"/>
  <c r="H287" i="22"/>
  <c r="I287" i="22"/>
  <c r="J287" i="22"/>
  <c r="G288" i="22"/>
  <c r="H288" i="22"/>
  <c r="I288" i="22"/>
  <c r="J288" i="22"/>
  <c r="G289" i="22"/>
  <c r="H289" i="22"/>
  <c r="I289" i="22"/>
  <c r="J289" i="22"/>
  <c r="G290" i="22"/>
  <c r="H290" i="22"/>
  <c r="I290" i="22"/>
  <c r="J290" i="22"/>
  <c r="G291" i="22"/>
  <c r="H291" i="22"/>
  <c r="I291" i="22"/>
  <c r="J291" i="22"/>
  <c r="G292" i="22"/>
  <c r="H292" i="22"/>
  <c r="I292" i="22"/>
  <c r="J292" i="22"/>
  <c r="G293" i="22"/>
  <c r="H293" i="22"/>
  <c r="I293" i="22"/>
  <c r="J293" i="22"/>
  <c r="G294" i="22"/>
  <c r="H294" i="22"/>
  <c r="I294" i="22"/>
  <c r="J294" i="22"/>
  <c r="G295" i="22"/>
  <c r="H295" i="22"/>
  <c r="I295" i="22"/>
  <c r="J295" i="22"/>
  <c r="G296" i="22"/>
  <c r="H296" i="22"/>
  <c r="I296" i="22"/>
  <c r="J296" i="22"/>
  <c r="G297" i="22"/>
  <c r="H297" i="22"/>
  <c r="I297" i="22"/>
  <c r="J297" i="22"/>
  <c r="G298" i="22"/>
  <c r="H298" i="22"/>
  <c r="I298" i="22"/>
  <c r="J298" i="22"/>
  <c r="G299" i="22"/>
  <c r="H299" i="22"/>
  <c r="I299" i="22"/>
  <c r="J299" i="22"/>
  <c r="G300" i="22"/>
  <c r="H300" i="22"/>
  <c r="I300" i="22"/>
  <c r="J300" i="22"/>
  <c r="G301" i="22"/>
  <c r="H301" i="22"/>
  <c r="I301" i="22"/>
  <c r="J301" i="22"/>
  <c r="G302" i="22"/>
  <c r="H302" i="22"/>
  <c r="I302" i="22"/>
  <c r="J302" i="22"/>
  <c r="G303" i="22"/>
  <c r="H303" i="22"/>
  <c r="I303" i="22"/>
  <c r="J303" i="22"/>
  <c r="G304" i="22"/>
  <c r="H304" i="22"/>
  <c r="I304" i="22"/>
  <c r="J304" i="22"/>
  <c r="G305" i="22"/>
  <c r="H305" i="22"/>
  <c r="I305" i="22"/>
  <c r="J305" i="22"/>
  <c r="G306" i="22"/>
  <c r="H306" i="22"/>
  <c r="I306" i="22"/>
  <c r="J306" i="22"/>
  <c r="G307" i="22"/>
  <c r="H307" i="22"/>
  <c r="I307" i="22"/>
  <c r="J307" i="22"/>
  <c r="G308" i="22"/>
  <c r="H308" i="22"/>
  <c r="I308" i="22"/>
  <c r="J308" i="22"/>
  <c r="G309" i="22"/>
  <c r="H309" i="22"/>
  <c r="I309" i="22"/>
  <c r="J309" i="22"/>
  <c r="G310" i="22"/>
  <c r="H310" i="22"/>
  <c r="I310" i="22"/>
  <c r="J310" i="22"/>
  <c r="G311" i="22"/>
  <c r="H311" i="22"/>
  <c r="I311" i="22"/>
  <c r="J311" i="22"/>
  <c r="G312" i="22"/>
  <c r="H312" i="22"/>
  <c r="I312" i="22"/>
  <c r="J312" i="22"/>
  <c r="G313" i="22"/>
  <c r="H313" i="22"/>
  <c r="I313" i="22"/>
  <c r="J313" i="22"/>
  <c r="G314" i="22"/>
  <c r="H314" i="22"/>
  <c r="I314" i="22"/>
  <c r="J314" i="22"/>
  <c r="G315" i="22"/>
  <c r="H315" i="22"/>
  <c r="I315" i="22"/>
  <c r="J315" i="22"/>
  <c r="G316" i="22"/>
  <c r="H316" i="22"/>
  <c r="I316" i="22"/>
  <c r="J316" i="22"/>
  <c r="G317" i="22"/>
  <c r="H317" i="22"/>
  <c r="I317" i="22"/>
  <c r="J317" i="22"/>
  <c r="G318" i="22"/>
  <c r="H318" i="22"/>
  <c r="I318" i="22"/>
  <c r="J318" i="22"/>
  <c r="G319" i="22"/>
  <c r="H319" i="22"/>
  <c r="I319" i="22"/>
  <c r="J319" i="22"/>
  <c r="G320" i="22"/>
  <c r="H320" i="22"/>
  <c r="I320" i="22"/>
  <c r="J320" i="22"/>
  <c r="G321" i="22"/>
  <c r="H321" i="22"/>
  <c r="I321" i="22"/>
  <c r="J321" i="22"/>
  <c r="G322" i="22"/>
  <c r="H322" i="22"/>
  <c r="I322" i="22"/>
  <c r="J322" i="22"/>
  <c r="G323" i="22"/>
  <c r="H323" i="22"/>
  <c r="I323" i="22"/>
  <c r="J323" i="22"/>
  <c r="G324" i="22"/>
  <c r="H324" i="22"/>
  <c r="I324" i="22"/>
  <c r="J324" i="22"/>
  <c r="G325" i="22"/>
  <c r="H325" i="22"/>
  <c r="I325" i="22"/>
  <c r="J325" i="22"/>
  <c r="G326" i="22"/>
  <c r="H326" i="22"/>
  <c r="I326" i="22"/>
  <c r="J326" i="22"/>
  <c r="G327" i="22"/>
  <c r="H327" i="22"/>
  <c r="I327" i="22"/>
  <c r="J327" i="22"/>
  <c r="G328" i="22"/>
  <c r="H328" i="22"/>
  <c r="I328" i="22"/>
  <c r="J328" i="22"/>
  <c r="G329" i="22"/>
  <c r="H329" i="22"/>
  <c r="I329" i="22"/>
  <c r="J329" i="22"/>
  <c r="G330" i="22"/>
  <c r="H330" i="22"/>
  <c r="I330" i="22"/>
  <c r="J330" i="22"/>
  <c r="G331" i="22"/>
  <c r="H331" i="22"/>
  <c r="I331" i="22"/>
  <c r="J331" i="22"/>
  <c r="G332" i="22"/>
  <c r="H332" i="22"/>
  <c r="I332" i="22"/>
  <c r="J332" i="22"/>
  <c r="G333" i="22"/>
  <c r="H333" i="22"/>
  <c r="I333" i="22"/>
  <c r="J333" i="22"/>
  <c r="G334" i="22"/>
  <c r="H334" i="22"/>
  <c r="I334" i="22"/>
  <c r="J334" i="22"/>
  <c r="G335" i="22"/>
  <c r="H335" i="22"/>
  <c r="I335" i="22"/>
  <c r="J335" i="22"/>
  <c r="G336" i="22"/>
  <c r="H336" i="22"/>
  <c r="I336" i="22"/>
  <c r="J336" i="22"/>
  <c r="G337" i="22"/>
  <c r="H337" i="22"/>
  <c r="I337" i="22"/>
  <c r="J337" i="22"/>
  <c r="G338" i="22"/>
  <c r="H338" i="22"/>
  <c r="I338" i="22"/>
  <c r="J338" i="22"/>
  <c r="G339" i="22"/>
  <c r="H339" i="22"/>
  <c r="I339" i="22"/>
  <c r="J339" i="22"/>
  <c r="G340" i="22"/>
  <c r="H340" i="22"/>
  <c r="I340" i="22"/>
  <c r="J340" i="22"/>
  <c r="G341" i="22"/>
  <c r="H341" i="22"/>
  <c r="I341" i="22"/>
  <c r="J341" i="22"/>
  <c r="G342" i="22"/>
  <c r="H342" i="22"/>
  <c r="I342" i="22"/>
  <c r="J342" i="22"/>
  <c r="G343" i="22"/>
  <c r="H343" i="22"/>
  <c r="I343" i="22"/>
  <c r="J343" i="22"/>
  <c r="G344" i="22"/>
  <c r="H344" i="22"/>
  <c r="I344" i="22"/>
  <c r="J344" i="22"/>
  <c r="G345" i="22"/>
  <c r="H345" i="22"/>
  <c r="I345" i="22"/>
  <c r="J345" i="22"/>
  <c r="G346" i="22"/>
  <c r="H346" i="22"/>
  <c r="I346" i="22"/>
  <c r="J346" i="22"/>
  <c r="G347" i="22"/>
  <c r="H347" i="22"/>
  <c r="I347" i="22"/>
  <c r="J347" i="22"/>
  <c r="G348" i="22"/>
  <c r="H348" i="22"/>
  <c r="I348" i="22"/>
  <c r="J348" i="22"/>
  <c r="G349" i="22"/>
  <c r="H349" i="22"/>
  <c r="I349" i="22"/>
  <c r="J349" i="22"/>
  <c r="G350" i="22"/>
  <c r="H350" i="22"/>
  <c r="I350" i="22"/>
  <c r="J350" i="22"/>
  <c r="G351" i="22"/>
  <c r="H351" i="22"/>
  <c r="I351" i="22"/>
  <c r="J351" i="22"/>
  <c r="G352" i="22"/>
  <c r="H352" i="22"/>
  <c r="I352" i="22"/>
  <c r="J352" i="22"/>
  <c r="G353" i="22"/>
  <c r="H353" i="22"/>
  <c r="I353" i="22"/>
  <c r="J353" i="22"/>
  <c r="G354" i="22"/>
  <c r="H354" i="22"/>
  <c r="I354" i="22"/>
  <c r="J354" i="22"/>
  <c r="G355" i="22"/>
  <c r="H355" i="22"/>
  <c r="I355" i="22"/>
  <c r="J355" i="22"/>
  <c r="G356" i="22"/>
  <c r="H356" i="22"/>
  <c r="I356" i="22"/>
  <c r="J356" i="22"/>
  <c r="G357" i="22"/>
  <c r="H357" i="22"/>
  <c r="I357" i="22"/>
  <c r="J357" i="22"/>
  <c r="G358" i="22"/>
  <c r="H358" i="22"/>
  <c r="I358" i="22"/>
  <c r="J358" i="22"/>
  <c r="G359" i="22"/>
  <c r="H359" i="22"/>
  <c r="I359" i="22"/>
  <c r="J359" i="22"/>
  <c r="G360" i="22"/>
  <c r="H360" i="22"/>
  <c r="I360" i="22"/>
  <c r="J360" i="22"/>
  <c r="G361" i="22"/>
  <c r="H361" i="22"/>
  <c r="I361" i="22"/>
  <c r="J361" i="22"/>
  <c r="G362" i="22"/>
  <c r="H362" i="22"/>
  <c r="I362" i="22"/>
  <c r="J362" i="22"/>
  <c r="G363" i="22"/>
  <c r="H363" i="22"/>
  <c r="I363" i="22"/>
  <c r="J363" i="22"/>
  <c r="G364" i="22"/>
  <c r="H364" i="22"/>
  <c r="I364" i="22"/>
  <c r="J364" i="22"/>
  <c r="G365" i="22"/>
  <c r="H365" i="22"/>
  <c r="I365" i="22"/>
  <c r="J365" i="22"/>
  <c r="G366" i="22"/>
  <c r="H366" i="22"/>
  <c r="I366" i="22"/>
  <c r="J366" i="22"/>
  <c r="G367" i="22"/>
  <c r="H367" i="22"/>
  <c r="I367" i="22"/>
  <c r="J367" i="22"/>
  <c r="G368" i="22"/>
  <c r="H368" i="22"/>
  <c r="I368" i="22"/>
  <c r="J368" i="22"/>
  <c r="G369" i="22"/>
  <c r="H369" i="22"/>
  <c r="I369" i="22"/>
  <c r="J369" i="22"/>
  <c r="G370" i="22"/>
  <c r="H370" i="22"/>
  <c r="I370" i="22"/>
  <c r="J370" i="22"/>
  <c r="G371" i="22"/>
  <c r="H371" i="22"/>
  <c r="I371" i="22"/>
  <c r="J371" i="22"/>
  <c r="G372" i="22"/>
  <c r="H372" i="22"/>
  <c r="I372" i="22"/>
  <c r="J372" i="22"/>
  <c r="G373" i="22"/>
  <c r="H373" i="22"/>
  <c r="I373" i="22"/>
  <c r="J373" i="22"/>
  <c r="G374" i="22"/>
  <c r="H374" i="22"/>
  <c r="I374" i="22"/>
  <c r="J374" i="22"/>
  <c r="G375" i="22"/>
  <c r="H375" i="22"/>
  <c r="I375" i="22"/>
  <c r="J375" i="22"/>
  <c r="G376" i="22"/>
  <c r="H376" i="22"/>
  <c r="I376" i="22"/>
  <c r="J376" i="22"/>
  <c r="G377" i="22"/>
  <c r="H377" i="22"/>
  <c r="I377" i="22"/>
  <c r="J377" i="22"/>
  <c r="G378" i="22"/>
  <c r="H378" i="22"/>
  <c r="I378" i="22"/>
  <c r="J378" i="22"/>
  <c r="G379" i="22"/>
  <c r="H379" i="22"/>
  <c r="I379" i="22"/>
  <c r="J379" i="22"/>
  <c r="G380" i="22"/>
  <c r="H380" i="22"/>
  <c r="I380" i="22"/>
  <c r="J380" i="22"/>
  <c r="G381" i="22"/>
  <c r="H381" i="22"/>
  <c r="I381" i="22"/>
  <c r="J381" i="22"/>
  <c r="G382" i="22"/>
  <c r="H382" i="22"/>
  <c r="I382" i="22"/>
  <c r="J382" i="22"/>
  <c r="G383" i="22"/>
  <c r="H383" i="22"/>
  <c r="I383" i="22"/>
  <c r="J383" i="22"/>
  <c r="G384" i="22"/>
  <c r="H384" i="22"/>
  <c r="I384" i="22"/>
  <c r="J384" i="22"/>
  <c r="G385" i="22"/>
  <c r="H385" i="22"/>
  <c r="I385" i="22"/>
  <c r="J385" i="22"/>
  <c r="G386" i="22"/>
  <c r="H386" i="22"/>
  <c r="I386" i="22"/>
  <c r="J386" i="22"/>
  <c r="G387" i="22"/>
  <c r="H387" i="22"/>
  <c r="I387" i="22"/>
  <c r="J387" i="22"/>
  <c r="G388" i="22"/>
  <c r="H388" i="22"/>
  <c r="I388" i="22"/>
  <c r="J388" i="22"/>
  <c r="G389" i="22"/>
  <c r="H389" i="22"/>
  <c r="I389" i="22"/>
  <c r="J389" i="22"/>
  <c r="G390" i="22"/>
  <c r="H390" i="22"/>
  <c r="I390" i="22"/>
  <c r="J390" i="22"/>
  <c r="G391" i="22"/>
  <c r="H391" i="22"/>
  <c r="I391" i="22"/>
  <c r="J391" i="22"/>
  <c r="G392" i="22"/>
  <c r="H392" i="22"/>
  <c r="I392" i="22"/>
  <c r="J392" i="22"/>
  <c r="G393" i="22"/>
  <c r="H393" i="22"/>
  <c r="I393" i="22"/>
  <c r="J393" i="22"/>
  <c r="G394" i="22"/>
  <c r="H394" i="22"/>
  <c r="I394" i="22"/>
  <c r="J394" i="22"/>
  <c r="G395" i="22"/>
  <c r="H395" i="22"/>
  <c r="I395" i="22"/>
  <c r="J395" i="22"/>
  <c r="G396" i="22"/>
  <c r="H396" i="22"/>
  <c r="I396" i="22"/>
  <c r="J396" i="22"/>
  <c r="G397" i="22"/>
  <c r="H397" i="22"/>
  <c r="I397" i="22"/>
  <c r="J397" i="22"/>
  <c r="G398" i="22"/>
  <c r="H398" i="22"/>
  <c r="I398" i="22"/>
  <c r="J398" i="22"/>
  <c r="G399" i="22"/>
  <c r="H399" i="22"/>
  <c r="I399" i="22"/>
  <c r="J399" i="22"/>
  <c r="G400" i="22"/>
  <c r="H400" i="22"/>
  <c r="I400" i="22"/>
  <c r="J400" i="22"/>
  <c r="G401" i="22"/>
  <c r="H401" i="22"/>
  <c r="I401" i="22"/>
  <c r="J401" i="22"/>
  <c r="G402" i="22"/>
  <c r="H402" i="22"/>
  <c r="I402" i="22"/>
  <c r="J402" i="22"/>
  <c r="G403" i="22"/>
  <c r="H403" i="22"/>
  <c r="I403" i="22"/>
  <c r="J403" i="22"/>
  <c r="G404" i="22"/>
  <c r="H404" i="22"/>
  <c r="I404" i="22"/>
  <c r="J404" i="22"/>
  <c r="G405" i="22"/>
  <c r="H405" i="22"/>
  <c r="I405" i="22"/>
  <c r="J405" i="22"/>
  <c r="G406" i="22"/>
  <c r="H406" i="22"/>
  <c r="I406" i="22"/>
  <c r="J406" i="22"/>
  <c r="G407" i="22"/>
  <c r="H407" i="22"/>
  <c r="I407" i="22"/>
  <c r="J407" i="22"/>
  <c r="G408" i="22"/>
  <c r="H408" i="22"/>
  <c r="I408" i="22"/>
  <c r="J408" i="22"/>
  <c r="G409" i="22"/>
  <c r="H409" i="22"/>
  <c r="I409" i="22"/>
  <c r="J409" i="22"/>
  <c r="G410" i="22"/>
  <c r="H410" i="22"/>
  <c r="I410" i="22"/>
  <c r="J410" i="22"/>
  <c r="G411" i="22"/>
  <c r="H411" i="22"/>
  <c r="I411" i="22"/>
  <c r="J411" i="22"/>
  <c r="G412" i="22"/>
  <c r="H412" i="22"/>
  <c r="I412" i="22"/>
  <c r="J412" i="22"/>
  <c r="G413" i="22"/>
  <c r="H413" i="22"/>
  <c r="I413" i="22"/>
  <c r="J413" i="22"/>
  <c r="G414" i="22"/>
  <c r="H414" i="22"/>
  <c r="I414" i="22"/>
  <c r="J414" i="22"/>
  <c r="G415" i="22"/>
  <c r="H415" i="22"/>
  <c r="I415" i="22"/>
  <c r="J415" i="22"/>
  <c r="G416" i="22"/>
  <c r="H416" i="22"/>
  <c r="I416" i="22"/>
  <c r="J416" i="22"/>
  <c r="G417" i="22"/>
  <c r="H417" i="22"/>
  <c r="I417" i="22"/>
  <c r="J417" i="22"/>
  <c r="G418" i="22"/>
  <c r="H418" i="22"/>
  <c r="I418" i="22"/>
  <c r="J418" i="22"/>
  <c r="G419" i="22"/>
  <c r="H419" i="22"/>
  <c r="I419" i="22"/>
  <c r="J419" i="22"/>
  <c r="G420" i="22"/>
  <c r="H420" i="22"/>
  <c r="I420" i="22"/>
  <c r="J420" i="22"/>
  <c r="G421" i="22"/>
  <c r="H421" i="22"/>
  <c r="I421" i="22"/>
  <c r="J421" i="22"/>
  <c r="G422" i="22"/>
  <c r="H422" i="22"/>
  <c r="I422" i="22"/>
  <c r="J422" i="22"/>
  <c r="G423" i="22"/>
  <c r="H423" i="22"/>
  <c r="I423" i="22"/>
  <c r="J423" i="22"/>
  <c r="G424" i="22"/>
  <c r="H424" i="22"/>
  <c r="I424" i="22"/>
  <c r="J424" i="22"/>
  <c r="G425" i="22"/>
  <c r="H425" i="22"/>
  <c r="I425" i="22"/>
  <c r="J425" i="22"/>
  <c r="G426" i="22"/>
  <c r="H426" i="22"/>
  <c r="I426" i="22"/>
  <c r="J426" i="22"/>
  <c r="G427" i="22"/>
  <c r="H427" i="22"/>
  <c r="I427" i="22"/>
  <c r="J427" i="22"/>
  <c r="G428" i="22"/>
  <c r="H428" i="22"/>
  <c r="I428" i="22"/>
  <c r="J428" i="22"/>
  <c r="G429" i="22"/>
  <c r="H429" i="22"/>
  <c r="I429" i="22"/>
  <c r="J429" i="22"/>
  <c r="G430" i="22"/>
  <c r="H430" i="22"/>
  <c r="I430" i="22"/>
  <c r="J430" i="22"/>
  <c r="G431" i="22"/>
  <c r="H431" i="22"/>
  <c r="I431" i="22"/>
  <c r="J431" i="22"/>
  <c r="G432" i="22"/>
  <c r="H432" i="22"/>
  <c r="I432" i="22"/>
  <c r="J432" i="22"/>
  <c r="G433" i="22"/>
  <c r="H433" i="22"/>
  <c r="I433" i="22"/>
  <c r="J433" i="22"/>
  <c r="G434" i="22"/>
  <c r="H434" i="22"/>
  <c r="I434" i="22"/>
  <c r="J434" i="22"/>
  <c r="G435" i="22"/>
  <c r="H435" i="22"/>
  <c r="I435" i="22"/>
  <c r="J435" i="22"/>
  <c r="G436" i="22"/>
  <c r="H436" i="22"/>
  <c r="I436" i="22"/>
  <c r="J436" i="22"/>
  <c r="G437" i="22"/>
  <c r="H437" i="22"/>
  <c r="I437" i="22"/>
  <c r="J437" i="22"/>
  <c r="G438" i="22"/>
  <c r="H438" i="22"/>
  <c r="I438" i="22"/>
  <c r="J438" i="22"/>
  <c r="G439" i="22"/>
  <c r="H439" i="22"/>
  <c r="I439" i="22"/>
  <c r="J439" i="22"/>
  <c r="G440" i="22"/>
  <c r="H440" i="22"/>
  <c r="I440" i="22"/>
  <c r="J440" i="22"/>
  <c r="G441" i="22"/>
  <c r="H441" i="22"/>
  <c r="I441" i="22"/>
  <c r="J441" i="22"/>
  <c r="G442" i="22"/>
  <c r="H442" i="22"/>
  <c r="I442" i="22"/>
  <c r="J442" i="22"/>
  <c r="G443" i="22"/>
  <c r="H443" i="22"/>
  <c r="I443" i="22"/>
  <c r="J443" i="22"/>
  <c r="G444" i="22"/>
  <c r="H444" i="22"/>
  <c r="I444" i="22"/>
  <c r="J444" i="22"/>
  <c r="G445" i="22"/>
  <c r="H445" i="22"/>
  <c r="I445" i="22"/>
  <c r="J445" i="22"/>
  <c r="G446" i="22"/>
  <c r="H446" i="22"/>
  <c r="I446" i="22"/>
  <c r="J446" i="22"/>
  <c r="G447" i="22"/>
  <c r="H447" i="22"/>
  <c r="I447" i="22"/>
  <c r="J447" i="22"/>
  <c r="G448" i="22"/>
  <c r="H448" i="22"/>
  <c r="I448" i="22"/>
  <c r="J448" i="22"/>
  <c r="G449" i="22"/>
  <c r="H449" i="22"/>
  <c r="I449" i="22"/>
  <c r="J449" i="22"/>
  <c r="G450" i="22"/>
  <c r="H450" i="22"/>
  <c r="I450" i="22"/>
  <c r="J450" i="22"/>
  <c r="G451" i="22"/>
  <c r="H451" i="22"/>
  <c r="I451" i="22"/>
  <c r="J451" i="22"/>
  <c r="G452" i="22"/>
  <c r="H452" i="22"/>
  <c r="I452" i="22"/>
  <c r="J452" i="22"/>
  <c r="G453" i="22"/>
  <c r="H453" i="22"/>
  <c r="I453" i="22"/>
  <c r="J453" i="22"/>
  <c r="G454" i="22"/>
  <c r="H454" i="22"/>
  <c r="I454" i="22"/>
  <c r="J454" i="22"/>
  <c r="G455" i="22"/>
  <c r="H455" i="22"/>
  <c r="I455" i="22"/>
  <c r="J455" i="22"/>
  <c r="G456" i="22"/>
  <c r="H456" i="22"/>
  <c r="I456" i="22"/>
  <c r="J456" i="22"/>
  <c r="G457" i="22"/>
  <c r="H457" i="22"/>
  <c r="I457" i="22"/>
  <c r="J457" i="22"/>
  <c r="G458" i="22"/>
  <c r="H458" i="22"/>
  <c r="I458" i="22"/>
  <c r="J458" i="22"/>
  <c r="G459" i="22"/>
  <c r="H459" i="22"/>
  <c r="I459" i="22"/>
  <c r="J459" i="22"/>
  <c r="G460" i="22"/>
  <c r="H460" i="22"/>
  <c r="I460" i="22"/>
  <c r="J460" i="22"/>
  <c r="G461" i="22"/>
  <c r="H461" i="22"/>
  <c r="I461" i="22"/>
  <c r="J461" i="22"/>
  <c r="G462" i="22"/>
  <c r="H462" i="22"/>
  <c r="I462" i="22"/>
  <c r="J462" i="22"/>
  <c r="G463" i="22"/>
  <c r="H463" i="22"/>
  <c r="I463" i="22"/>
  <c r="J463" i="22"/>
  <c r="G464" i="22"/>
  <c r="H464" i="22"/>
  <c r="I464" i="22"/>
  <c r="J464" i="22"/>
  <c r="G465" i="22"/>
  <c r="H465" i="22"/>
  <c r="I465" i="22"/>
  <c r="J465" i="22"/>
  <c r="G466" i="22"/>
  <c r="H466" i="22"/>
  <c r="I466" i="22"/>
  <c r="J466" i="22"/>
  <c r="G467" i="22"/>
  <c r="H467" i="22"/>
  <c r="I467" i="22"/>
  <c r="J467" i="22"/>
  <c r="G468" i="22"/>
  <c r="H468" i="22"/>
  <c r="I468" i="22"/>
  <c r="J468" i="22"/>
  <c r="G469" i="22"/>
  <c r="H469" i="22"/>
  <c r="I469" i="22"/>
  <c r="J469" i="22"/>
  <c r="G470" i="22"/>
  <c r="H470" i="22"/>
  <c r="I470" i="22"/>
  <c r="J470" i="22"/>
  <c r="G471" i="22"/>
  <c r="H471" i="22"/>
  <c r="I471" i="22"/>
  <c r="J471" i="22"/>
  <c r="G472" i="22"/>
  <c r="H472" i="22"/>
  <c r="I472" i="22"/>
  <c r="J472" i="22"/>
  <c r="G473" i="22"/>
  <c r="H473" i="22"/>
  <c r="I473" i="22"/>
  <c r="J473" i="22"/>
  <c r="G474" i="22"/>
  <c r="H474" i="22"/>
  <c r="I474" i="22"/>
  <c r="J474" i="22"/>
  <c r="G475" i="22"/>
  <c r="H475" i="22"/>
  <c r="I475" i="22"/>
  <c r="J475" i="22"/>
  <c r="G476" i="22"/>
  <c r="H476" i="22"/>
  <c r="I476" i="22"/>
  <c r="J476" i="22"/>
  <c r="G477" i="22"/>
  <c r="H477" i="22"/>
  <c r="I477" i="22"/>
  <c r="J477" i="22"/>
  <c r="G478" i="22"/>
  <c r="H478" i="22"/>
  <c r="I478" i="22"/>
  <c r="J478" i="22"/>
  <c r="G479" i="22"/>
  <c r="H479" i="22"/>
  <c r="I479" i="22"/>
  <c r="J479" i="22"/>
  <c r="G480" i="22"/>
  <c r="H480" i="22"/>
  <c r="I480" i="22"/>
  <c r="J480" i="22"/>
  <c r="G481" i="22"/>
  <c r="H481" i="22"/>
  <c r="I481" i="22"/>
  <c r="J481" i="22"/>
  <c r="G482" i="22"/>
  <c r="H482" i="22"/>
  <c r="I482" i="22"/>
  <c r="J482" i="22"/>
  <c r="G483" i="22"/>
  <c r="H483" i="22"/>
  <c r="I483" i="22"/>
  <c r="J483" i="22"/>
  <c r="G484" i="22"/>
  <c r="H484" i="22"/>
  <c r="I484" i="22"/>
  <c r="J484" i="22"/>
  <c r="G485" i="22"/>
  <c r="H485" i="22"/>
  <c r="I485" i="22"/>
  <c r="J485" i="22"/>
  <c r="G486" i="22"/>
  <c r="H486" i="22"/>
  <c r="I486" i="22"/>
  <c r="J486" i="22"/>
  <c r="G487" i="22"/>
  <c r="H487" i="22"/>
  <c r="I487" i="22"/>
  <c r="J487" i="22"/>
  <c r="G488" i="22"/>
  <c r="H488" i="22"/>
  <c r="I488" i="22"/>
  <c r="J488" i="22"/>
  <c r="G489" i="22"/>
  <c r="H489" i="22"/>
  <c r="I489" i="22"/>
  <c r="J489" i="22"/>
  <c r="G490" i="22"/>
  <c r="H490" i="22"/>
  <c r="I490" i="22"/>
  <c r="J490" i="22"/>
  <c r="G491" i="22"/>
  <c r="H491" i="22"/>
  <c r="I491" i="22"/>
  <c r="J491" i="22"/>
  <c r="G492" i="22"/>
  <c r="H492" i="22"/>
  <c r="I492" i="22"/>
  <c r="J492" i="22"/>
  <c r="G493" i="22"/>
  <c r="H493" i="22"/>
  <c r="I493" i="22"/>
  <c r="J493" i="22"/>
  <c r="G494" i="22"/>
  <c r="H494" i="22"/>
  <c r="I494" i="22"/>
  <c r="J494" i="22"/>
  <c r="G495" i="22"/>
  <c r="H495" i="22"/>
  <c r="I495" i="22"/>
  <c r="J495" i="22"/>
  <c r="G496" i="22"/>
  <c r="H496" i="22"/>
  <c r="I496" i="22"/>
  <c r="J496" i="22"/>
  <c r="G497" i="22"/>
  <c r="H497" i="22"/>
  <c r="I497" i="22"/>
  <c r="J497" i="22"/>
  <c r="G498" i="22"/>
  <c r="H498" i="22"/>
  <c r="I498" i="22"/>
  <c r="J498" i="22"/>
  <c r="G499" i="22"/>
  <c r="H499" i="22"/>
  <c r="I499" i="22"/>
  <c r="J499" i="22"/>
  <c r="G500" i="22"/>
  <c r="H500" i="22"/>
  <c r="I500" i="22"/>
  <c r="J500" i="22"/>
  <c r="G501" i="22"/>
  <c r="H501" i="22"/>
  <c r="I501" i="22"/>
  <c r="J501" i="22"/>
  <c r="G502" i="22"/>
  <c r="H502" i="22"/>
  <c r="I502" i="22"/>
  <c r="J502" i="22"/>
  <c r="G503" i="22"/>
  <c r="H503" i="22"/>
  <c r="I503" i="22"/>
  <c r="J503" i="22"/>
  <c r="G504" i="22"/>
  <c r="H504" i="22"/>
  <c r="I504" i="22"/>
  <c r="J504" i="22"/>
  <c r="G505" i="22"/>
  <c r="H505" i="22"/>
  <c r="I505" i="22"/>
  <c r="J505" i="22"/>
  <c r="G506" i="22"/>
  <c r="H506" i="22"/>
  <c r="I506" i="22"/>
  <c r="J506" i="22"/>
  <c r="G507" i="22"/>
  <c r="H507" i="22"/>
  <c r="I507" i="22"/>
  <c r="J507" i="22"/>
  <c r="G508" i="22"/>
  <c r="H508" i="22"/>
  <c r="I508" i="22"/>
  <c r="J508" i="22"/>
  <c r="G509" i="22"/>
  <c r="H509" i="22"/>
  <c r="I509" i="22"/>
  <c r="J509" i="22"/>
  <c r="G510" i="22"/>
  <c r="H510" i="22"/>
  <c r="I510" i="22"/>
  <c r="J510" i="22"/>
  <c r="G511" i="22"/>
  <c r="H511" i="22"/>
  <c r="I511" i="22"/>
  <c r="J511" i="22"/>
  <c r="G512" i="22"/>
  <c r="H512" i="22"/>
  <c r="I512" i="22"/>
  <c r="J512" i="22"/>
  <c r="G513" i="22"/>
  <c r="H513" i="22"/>
  <c r="I513" i="22"/>
  <c r="J513" i="22"/>
  <c r="G514" i="22"/>
  <c r="H514" i="22"/>
  <c r="I514" i="22"/>
  <c r="J514" i="22"/>
  <c r="G515" i="22"/>
  <c r="H515" i="22"/>
  <c r="I515" i="22"/>
  <c r="J515" i="22"/>
  <c r="G516" i="22"/>
  <c r="H516" i="22"/>
  <c r="I516" i="22"/>
  <c r="J516" i="22"/>
  <c r="G517" i="22"/>
  <c r="H517" i="22"/>
  <c r="I517" i="22"/>
  <c r="J517" i="22"/>
  <c r="G518" i="22"/>
  <c r="H518" i="22"/>
  <c r="I518" i="22"/>
  <c r="J518" i="22"/>
  <c r="G519" i="22"/>
  <c r="H519" i="22"/>
  <c r="I519" i="22"/>
  <c r="J519" i="22"/>
  <c r="G520" i="22"/>
  <c r="H520" i="22"/>
  <c r="I520" i="22"/>
  <c r="J520" i="22"/>
  <c r="G521" i="22"/>
  <c r="H521" i="22"/>
  <c r="I521" i="22"/>
  <c r="J521" i="22"/>
  <c r="G522" i="22"/>
  <c r="H522" i="22"/>
  <c r="I522" i="22"/>
  <c r="J522" i="22"/>
  <c r="G523" i="22"/>
  <c r="H523" i="22"/>
  <c r="I523" i="22"/>
  <c r="J523" i="22"/>
  <c r="G524" i="22"/>
  <c r="H524" i="22"/>
  <c r="I524" i="22"/>
  <c r="J524" i="22"/>
  <c r="G525" i="22"/>
  <c r="H525" i="22"/>
  <c r="I525" i="22"/>
  <c r="J525" i="22"/>
  <c r="G526" i="22"/>
  <c r="H526" i="22"/>
  <c r="I526" i="22"/>
  <c r="J526" i="22"/>
  <c r="G527" i="22"/>
  <c r="H527" i="22"/>
  <c r="I527" i="22"/>
  <c r="J527" i="22"/>
  <c r="G528" i="22"/>
  <c r="H528" i="22"/>
  <c r="I528" i="22"/>
  <c r="J528" i="22"/>
  <c r="G529" i="22"/>
  <c r="H529" i="22"/>
  <c r="I529" i="22"/>
  <c r="J529" i="22"/>
  <c r="G530" i="22"/>
  <c r="H530" i="22"/>
  <c r="I530" i="22"/>
  <c r="J530" i="22"/>
  <c r="G531" i="22"/>
  <c r="H531" i="22"/>
  <c r="I531" i="22"/>
  <c r="J531" i="22"/>
  <c r="G532" i="22"/>
  <c r="H532" i="22"/>
  <c r="I532" i="22"/>
  <c r="J532" i="22"/>
  <c r="G533" i="22"/>
  <c r="H533" i="22"/>
  <c r="I533" i="22"/>
  <c r="J533" i="22"/>
  <c r="G534" i="22"/>
  <c r="H534" i="22"/>
  <c r="I534" i="22"/>
  <c r="J534" i="22"/>
  <c r="G535" i="22"/>
  <c r="H535" i="22"/>
  <c r="I535" i="22"/>
  <c r="J535" i="22"/>
  <c r="G536" i="22"/>
  <c r="H536" i="22"/>
  <c r="I536" i="22"/>
  <c r="J536" i="22"/>
  <c r="G537" i="22"/>
  <c r="H537" i="22"/>
  <c r="I537" i="22"/>
  <c r="J537" i="22"/>
  <c r="G538" i="22"/>
  <c r="H538" i="22"/>
  <c r="I538" i="22"/>
  <c r="J538" i="22"/>
  <c r="G539" i="22"/>
  <c r="H539" i="22"/>
  <c r="I539" i="22"/>
  <c r="J539" i="22"/>
  <c r="G540" i="22"/>
  <c r="H540" i="22"/>
  <c r="I540" i="22"/>
  <c r="J540" i="22"/>
  <c r="G541" i="22"/>
  <c r="H541" i="22"/>
  <c r="I541" i="22"/>
  <c r="J541" i="22"/>
  <c r="G542" i="22"/>
  <c r="H542" i="22"/>
  <c r="I542" i="22"/>
  <c r="J542" i="22"/>
  <c r="G543" i="22"/>
  <c r="H543" i="22"/>
  <c r="I543" i="22"/>
  <c r="J543" i="22"/>
  <c r="G544" i="22"/>
  <c r="H544" i="22"/>
  <c r="I544" i="22"/>
  <c r="J544" i="22"/>
  <c r="G545" i="22"/>
  <c r="H545" i="22"/>
  <c r="I545" i="22"/>
  <c r="J545" i="22"/>
  <c r="G546" i="22"/>
  <c r="H546" i="22"/>
  <c r="I546" i="22"/>
  <c r="J546" i="22"/>
  <c r="G547" i="22"/>
  <c r="H547" i="22"/>
  <c r="I547" i="22"/>
  <c r="J547" i="22"/>
  <c r="G548" i="22"/>
  <c r="H548" i="22"/>
  <c r="I548" i="22"/>
  <c r="J548" i="22"/>
  <c r="G549" i="22"/>
  <c r="H549" i="22"/>
  <c r="I549" i="22"/>
  <c r="J549" i="22"/>
  <c r="G550" i="22"/>
  <c r="H550" i="22"/>
  <c r="I550" i="22"/>
  <c r="J550" i="22"/>
  <c r="G551" i="22"/>
  <c r="H551" i="22"/>
  <c r="I551" i="22"/>
  <c r="J551" i="22"/>
  <c r="G552" i="22"/>
  <c r="H552" i="22"/>
  <c r="I552" i="22"/>
  <c r="J552" i="22"/>
  <c r="G553" i="22"/>
  <c r="H553" i="22"/>
  <c r="I553" i="22"/>
  <c r="J553" i="22"/>
  <c r="G554" i="22"/>
  <c r="H554" i="22"/>
  <c r="I554" i="22"/>
  <c r="J554" i="22"/>
  <c r="G555" i="22"/>
  <c r="H555" i="22"/>
  <c r="I555" i="22"/>
  <c r="J555" i="22"/>
  <c r="G556" i="22"/>
  <c r="H556" i="22"/>
  <c r="I556" i="22"/>
  <c r="J556" i="22"/>
  <c r="G557" i="22"/>
  <c r="H557" i="22"/>
  <c r="I557" i="22"/>
  <c r="J557" i="22"/>
  <c r="G558" i="22"/>
  <c r="H558" i="22"/>
  <c r="I558" i="22"/>
  <c r="J558" i="22"/>
  <c r="G559" i="22"/>
  <c r="H559" i="22"/>
  <c r="I559" i="22"/>
  <c r="J559" i="22"/>
  <c r="G560" i="22"/>
  <c r="H560" i="22"/>
  <c r="I560" i="22"/>
  <c r="J560" i="22"/>
  <c r="G561" i="22"/>
  <c r="H561" i="22"/>
  <c r="I561" i="22"/>
  <c r="J561" i="22"/>
  <c r="G562" i="22"/>
  <c r="H562" i="22"/>
  <c r="I562" i="22"/>
  <c r="J562" i="22"/>
  <c r="G563" i="22"/>
  <c r="H563" i="22"/>
  <c r="I563" i="22"/>
  <c r="J563" i="22"/>
  <c r="G564" i="22"/>
  <c r="H564" i="22"/>
  <c r="I564" i="22"/>
  <c r="J564" i="22"/>
  <c r="G565" i="22"/>
  <c r="H565" i="22"/>
  <c r="I565" i="22"/>
  <c r="J565" i="22"/>
  <c r="G566" i="22"/>
  <c r="H566" i="22"/>
  <c r="I566" i="22"/>
  <c r="J566" i="22"/>
  <c r="G567" i="22"/>
  <c r="H567" i="22"/>
  <c r="I567" i="22"/>
  <c r="J567" i="22"/>
  <c r="G568" i="22"/>
  <c r="H568" i="22"/>
  <c r="I568" i="22"/>
  <c r="J568" i="22"/>
  <c r="G569" i="22"/>
  <c r="H569" i="22"/>
  <c r="I569" i="22"/>
  <c r="J569" i="22"/>
  <c r="G570" i="22"/>
  <c r="H570" i="22"/>
  <c r="I570" i="22"/>
  <c r="J570" i="22"/>
  <c r="G571" i="22"/>
  <c r="H571" i="22"/>
  <c r="I571" i="22"/>
  <c r="J571" i="22"/>
  <c r="G572" i="22"/>
  <c r="H572" i="22"/>
  <c r="I572" i="22"/>
  <c r="J572" i="22"/>
  <c r="G573" i="22"/>
  <c r="H573" i="22"/>
  <c r="I573" i="22"/>
  <c r="J573" i="22"/>
  <c r="G574" i="22"/>
  <c r="H574" i="22"/>
  <c r="I574" i="22"/>
  <c r="J574" i="22"/>
  <c r="G575" i="22"/>
  <c r="H575" i="22"/>
  <c r="I575" i="22"/>
  <c r="J575" i="22"/>
  <c r="G576" i="22"/>
  <c r="H576" i="22"/>
  <c r="I576" i="22"/>
  <c r="J576" i="22"/>
  <c r="G577" i="22"/>
  <c r="H577" i="22"/>
  <c r="I577" i="22"/>
  <c r="J577" i="22"/>
  <c r="G578" i="22"/>
  <c r="H578" i="22"/>
  <c r="I578" i="22"/>
  <c r="J578" i="22"/>
  <c r="G579" i="22"/>
  <c r="H579" i="22"/>
  <c r="I579" i="22"/>
  <c r="J579" i="22"/>
  <c r="G580" i="22"/>
  <c r="H580" i="22"/>
  <c r="I580" i="22"/>
  <c r="J580" i="22"/>
  <c r="G581" i="22"/>
  <c r="H581" i="22"/>
  <c r="I581" i="22"/>
  <c r="J581" i="22"/>
  <c r="G582" i="22"/>
  <c r="H582" i="22"/>
  <c r="I582" i="22"/>
  <c r="J582" i="22"/>
  <c r="G583" i="22"/>
  <c r="H583" i="22"/>
  <c r="I583" i="22"/>
  <c r="J583" i="22"/>
  <c r="G584" i="22"/>
  <c r="H584" i="22"/>
  <c r="I584" i="22"/>
  <c r="J584" i="22"/>
  <c r="G585" i="22"/>
  <c r="H585" i="22"/>
  <c r="I585" i="22"/>
  <c r="J585" i="22"/>
  <c r="G586" i="22"/>
  <c r="H586" i="22"/>
  <c r="I586" i="22"/>
  <c r="J586" i="22"/>
  <c r="G587" i="22"/>
  <c r="H587" i="22"/>
  <c r="I587" i="22"/>
  <c r="J587" i="22"/>
  <c r="G588" i="22"/>
  <c r="H588" i="22"/>
  <c r="I588" i="22"/>
  <c r="J588" i="22"/>
  <c r="G589" i="22"/>
  <c r="H589" i="22"/>
  <c r="I589" i="22"/>
  <c r="J589" i="22"/>
  <c r="G590" i="22"/>
  <c r="H590" i="22"/>
  <c r="I590" i="22"/>
  <c r="J590" i="22"/>
  <c r="G591" i="22"/>
  <c r="H591" i="22"/>
  <c r="I591" i="22"/>
  <c r="J591" i="22"/>
  <c r="G592" i="22"/>
  <c r="H592" i="22"/>
  <c r="I592" i="22"/>
  <c r="J592" i="22"/>
  <c r="G593" i="22"/>
  <c r="H593" i="22"/>
  <c r="I593" i="22"/>
  <c r="J593" i="22"/>
  <c r="G594" i="22"/>
  <c r="H594" i="22"/>
  <c r="I594" i="22"/>
  <c r="J594" i="22"/>
  <c r="G595" i="22"/>
  <c r="H595" i="22"/>
  <c r="I595" i="22"/>
  <c r="J595" i="22"/>
  <c r="G596" i="22"/>
  <c r="H596" i="22"/>
  <c r="I596" i="22"/>
  <c r="J596" i="22"/>
  <c r="G597" i="22"/>
  <c r="H597" i="22"/>
  <c r="I597" i="22"/>
  <c r="J597" i="22"/>
  <c r="G598" i="22"/>
  <c r="H598" i="22"/>
  <c r="I598" i="22"/>
  <c r="J598" i="22"/>
  <c r="G599" i="22"/>
  <c r="H599" i="22"/>
  <c r="I599" i="22"/>
  <c r="J599" i="22"/>
  <c r="G600" i="22"/>
  <c r="H600" i="22"/>
  <c r="I600" i="22"/>
  <c r="J600" i="22"/>
  <c r="G601" i="22"/>
  <c r="H601" i="22"/>
  <c r="I601" i="22"/>
  <c r="J601" i="22"/>
  <c r="G602" i="22"/>
  <c r="H602" i="22"/>
  <c r="I602" i="22"/>
  <c r="J602" i="22"/>
  <c r="G603" i="22"/>
  <c r="H603" i="22"/>
  <c r="I603" i="22"/>
  <c r="J603" i="22"/>
  <c r="G604" i="22"/>
  <c r="H604" i="22"/>
  <c r="I604" i="22"/>
  <c r="J604" i="22"/>
  <c r="G605" i="22"/>
  <c r="H605" i="22"/>
  <c r="I605" i="22"/>
  <c r="J605" i="22"/>
  <c r="G606" i="22"/>
  <c r="H606" i="22"/>
  <c r="I606" i="22"/>
  <c r="J606" i="22"/>
  <c r="G607" i="22"/>
  <c r="H607" i="22"/>
  <c r="I607" i="22"/>
  <c r="J607" i="22"/>
  <c r="G608" i="22"/>
  <c r="H608" i="22"/>
  <c r="I608" i="22"/>
  <c r="J608" i="22"/>
  <c r="G609" i="22"/>
  <c r="H609" i="22"/>
  <c r="I609" i="22"/>
  <c r="J609" i="22"/>
  <c r="G610" i="22"/>
  <c r="H610" i="22"/>
  <c r="I610" i="22"/>
  <c r="J610" i="22"/>
  <c r="G611" i="22"/>
  <c r="H611" i="22"/>
  <c r="I611" i="22"/>
  <c r="J611" i="22"/>
  <c r="G612" i="22"/>
  <c r="H612" i="22"/>
  <c r="I612" i="22"/>
  <c r="J612" i="22"/>
  <c r="G613" i="22"/>
  <c r="H613" i="22"/>
  <c r="I613" i="22"/>
  <c r="J613" i="22"/>
  <c r="G614" i="22"/>
  <c r="H614" i="22"/>
  <c r="I614" i="22"/>
  <c r="J614" i="22"/>
  <c r="G615" i="22"/>
  <c r="H615" i="22"/>
  <c r="I615" i="22"/>
  <c r="J615" i="22"/>
  <c r="G616" i="22"/>
  <c r="H616" i="22"/>
  <c r="I616" i="22"/>
  <c r="J616" i="22"/>
  <c r="G617" i="22"/>
  <c r="H617" i="22"/>
  <c r="I617" i="22"/>
  <c r="J617" i="22"/>
  <c r="G618" i="22"/>
  <c r="H618" i="22"/>
  <c r="I618" i="22"/>
  <c r="J618" i="22"/>
  <c r="G619" i="22"/>
  <c r="H619" i="22"/>
  <c r="I619" i="22"/>
  <c r="J619" i="22"/>
  <c r="G620" i="22"/>
  <c r="H620" i="22"/>
  <c r="I620" i="22"/>
  <c r="J620" i="22"/>
  <c r="G621" i="22"/>
  <c r="H621" i="22"/>
  <c r="I621" i="22"/>
  <c r="J621" i="22"/>
  <c r="G622" i="22"/>
  <c r="H622" i="22"/>
  <c r="I622" i="22"/>
  <c r="J622" i="22"/>
  <c r="G623" i="22"/>
  <c r="H623" i="22"/>
  <c r="I623" i="22"/>
  <c r="J623" i="22"/>
  <c r="G624" i="22"/>
  <c r="H624" i="22"/>
  <c r="I624" i="22"/>
  <c r="J624" i="22"/>
  <c r="G625" i="22"/>
  <c r="H625" i="22"/>
  <c r="I625" i="22"/>
  <c r="J625" i="22"/>
  <c r="G626" i="22"/>
  <c r="H626" i="22"/>
  <c r="I626" i="22"/>
  <c r="J626" i="22"/>
  <c r="G627" i="22"/>
  <c r="H627" i="22"/>
  <c r="I627" i="22"/>
  <c r="J627" i="22"/>
  <c r="G628" i="22"/>
  <c r="H628" i="22"/>
  <c r="I628" i="22"/>
  <c r="J628" i="22"/>
  <c r="G629" i="22"/>
  <c r="H629" i="22"/>
  <c r="I629" i="22"/>
  <c r="J629" i="22"/>
  <c r="G630" i="22"/>
  <c r="H630" i="22"/>
  <c r="I630" i="22"/>
  <c r="J630" i="22"/>
  <c r="G631" i="22"/>
  <c r="H631" i="22"/>
  <c r="I631" i="22"/>
  <c r="J631" i="22"/>
  <c r="G632" i="22"/>
  <c r="H632" i="22"/>
  <c r="I632" i="22"/>
  <c r="J632" i="22"/>
  <c r="G633" i="22"/>
  <c r="H633" i="22"/>
  <c r="I633" i="22"/>
  <c r="J633" i="22"/>
  <c r="G634" i="22"/>
  <c r="H634" i="22"/>
  <c r="I634" i="22"/>
  <c r="J634" i="22"/>
  <c r="G635" i="22"/>
  <c r="H635" i="22"/>
  <c r="I635" i="22"/>
  <c r="J635" i="22"/>
  <c r="G636" i="22"/>
  <c r="H636" i="22"/>
  <c r="I636" i="22"/>
  <c r="J636" i="22"/>
  <c r="G637" i="22"/>
  <c r="H637" i="22"/>
  <c r="I637" i="22"/>
  <c r="J637" i="22"/>
  <c r="G638" i="22"/>
  <c r="H638" i="22"/>
  <c r="I638" i="22"/>
  <c r="J638" i="22"/>
  <c r="G639" i="22"/>
  <c r="H639" i="22"/>
  <c r="I639" i="22"/>
  <c r="J639" i="22"/>
  <c r="G640" i="22"/>
  <c r="H640" i="22"/>
  <c r="I640" i="22"/>
  <c r="J640" i="22"/>
  <c r="G641" i="22"/>
  <c r="H641" i="22"/>
  <c r="I641" i="22"/>
  <c r="J641" i="22"/>
  <c r="G642" i="22"/>
  <c r="H642" i="22"/>
  <c r="I642" i="22"/>
  <c r="J642" i="22"/>
  <c r="G643" i="22"/>
  <c r="H643" i="22"/>
  <c r="I643" i="22"/>
  <c r="J643" i="22"/>
  <c r="G644" i="22"/>
  <c r="H644" i="22"/>
  <c r="I644" i="22"/>
  <c r="J644" i="22"/>
  <c r="G645" i="22"/>
  <c r="H645" i="22"/>
  <c r="I645" i="22"/>
  <c r="J645" i="22"/>
  <c r="G646" i="22"/>
  <c r="H646" i="22"/>
  <c r="I646" i="22"/>
  <c r="J646" i="22"/>
  <c r="G647" i="22"/>
  <c r="H647" i="22"/>
  <c r="I647" i="22"/>
  <c r="J647" i="22"/>
  <c r="G648" i="22"/>
  <c r="H648" i="22"/>
  <c r="I648" i="22"/>
  <c r="J648" i="22"/>
  <c r="G649" i="22"/>
  <c r="H649" i="22"/>
  <c r="I649" i="22"/>
  <c r="J649" i="22"/>
  <c r="G650" i="22"/>
  <c r="H650" i="22"/>
  <c r="I650" i="22"/>
  <c r="J650" i="22"/>
  <c r="G651" i="22"/>
  <c r="H651" i="22"/>
  <c r="I651" i="22"/>
  <c r="J651" i="22"/>
  <c r="G652" i="22"/>
  <c r="H652" i="22"/>
  <c r="I652" i="22"/>
  <c r="J652" i="22"/>
  <c r="G653" i="22"/>
  <c r="H653" i="22"/>
  <c r="I653" i="22"/>
  <c r="J653" i="22"/>
  <c r="G654" i="22"/>
  <c r="H654" i="22"/>
  <c r="I654" i="22"/>
  <c r="J654" i="22"/>
  <c r="G655" i="22"/>
  <c r="H655" i="22"/>
  <c r="I655" i="22"/>
  <c r="J655" i="22"/>
  <c r="G656" i="22"/>
  <c r="H656" i="22"/>
  <c r="I656" i="22"/>
  <c r="J656" i="22"/>
  <c r="G657" i="22"/>
  <c r="H657" i="22"/>
  <c r="I657" i="22"/>
  <c r="J657" i="22"/>
  <c r="G658" i="22"/>
  <c r="H658" i="22"/>
  <c r="I658" i="22"/>
  <c r="J658" i="22"/>
  <c r="G659" i="22"/>
  <c r="H659" i="22"/>
  <c r="I659" i="22"/>
  <c r="J659" i="22"/>
  <c r="G660" i="22"/>
  <c r="H660" i="22"/>
  <c r="I660" i="22"/>
  <c r="J660" i="22"/>
  <c r="G661" i="22"/>
  <c r="H661" i="22"/>
  <c r="I661" i="22"/>
  <c r="J661" i="22"/>
  <c r="G662" i="22"/>
  <c r="H662" i="22"/>
  <c r="I662" i="22"/>
  <c r="J662" i="22"/>
  <c r="G663" i="22"/>
  <c r="H663" i="22"/>
  <c r="I663" i="22"/>
  <c r="J663" i="22"/>
  <c r="G664" i="22"/>
  <c r="H664" i="22"/>
  <c r="I664" i="22"/>
  <c r="J664" i="22"/>
  <c r="G665" i="22"/>
  <c r="H665" i="22"/>
  <c r="I665" i="22"/>
  <c r="J665" i="22"/>
  <c r="G666" i="22"/>
  <c r="H666" i="22"/>
  <c r="I666" i="22"/>
  <c r="J666" i="22"/>
  <c r="G667" i="22"/>
  <c r="H667" i="22"/>
  <c r="I667" i="22"/>
  <c r="J667" i="22"/>
  <c r="G668" i="22"/>
  <c r="H668" i="22"/>
  <c r="I668" i="22"/>
  <c r="J668" i="22"/>
  <c r="G669" i="22"/>
  <c r="H669" i="22"/>
  <c r="I669" i="22"/>
  <c r="J669" i="22"/>
  <c r="G670" i="22"/>
  <c r="H670" i="22"/>
  <c r="I670" i="22"/>
  <c r="J670" i="22"/>
  <c r="G671" i="22"/>
  <c r="H671" i="22"/>
  <c r="I671" i="22"/>
  <c r="J671" i="22"/>
  <c r="G672" i="22"/>
  <c r="H672" i="22"/>
  <c r="I672" i="22"/>
  <c r="J672" i="22"/>
  <c r="G673" i="22"/>
  <c r="H673" i="22"/>
  <c r="I673" i="22"/>
  <c r="J673" i="22"/>
  <c r="G674" i="22"/>
  <c r="H674" i="22"/>
  <c r="I674" i="22"/>
  <c r="J674" i="22"/>
  <c r="G675" i="22"/>
  <c r="H675" i="22"/>
  <c r="I675" i="22"/>
  <c r="J675" i="22"/>
  <c r="G676" i="22"/>
  <c r="H676" i="22"/>
  <c r="I676" i="22"/>
  <c r="J676" i="22"/>
  <c r="G677" i="22"/>
  <c r="H677" i="22"/>
  <c r="I677" i="22"/>
  <c r="J677" i="22"/>
  <c r="G678" i="22"/>
  <c r="H678" i="22"/>
  <c r="I678" i="22"/>
  <c r="J678" i="22"/>
  <c r="G679" i="22"/>
  <c r="H679" i="22"/>
  <c r="I679" i="22"/>
  <c r="J679" i="22"/>
  <c r="G680" i="22"/>
  <c r="H680" i="22"/>
  <c r="I680" i="22"/>
  <c r="J680" i="22"/>
  <c r="G681" i="22"/>
  <c r="H681" i="22"/>
  <c r="I681" i="22"/>
  <c r="J681" i="22"/>
  <c r="G682" i="22"/>
  <c r="H682" i="22"/>
  <c r="I682" i="22"/>
  <c r="J682" i="22"/>
  <c r="G683" i="22"/>
  <c r="H683" i="22"/>
  <c r="I683" i="22"/>
  <c r="J683" i="22"/>
  <c r="G684" i="22"/>
  <c r="H684" i="22"/>
  <c r="I684" i="22"/>
  <c r="J684" i="22"/>
  <c r="G685" i="22"/>
  <c r="H685" i="22"/>
  <c r="I685" i="22"/>
  <c r="J685" i="22"/>
  <c r="G686" i="22"/>
  <c r="H686" i="22"/>
  <c r="I686" i="22"/>
  <c r="J686" i="22"/>
  <c r="G687" i="22"/>
  <c r="H687" i="22"/>
  <c r="I687" i="22"/>
  <c r="J687" i="22"/>
  <c r="G688" i="22"/>
  <c r="H688" i="22"/>
  <c r="I688" i="22"/>
  <c r="J688" i="22"/>
  <c r="G689" i="22"/>
  <c r="H689" i="22"/>
  <c r="I689" i="22"/>
  <c r="J689" i="22"/>
  <c r="G690" i="22"/>
  <c r="H690" i="22"/>
  <c r="I690" i="22"/>
  <c r="J690" i="22"/>
  <c r="G691" i="22"/>
  <c r="H691" i="22"/>
  <c r="I691" i="22"/>
  <c r="J691" i="22"/>
  <c r="G692" i="22"/>
  <c r="H692" i="22"/>
  <c r="I692" i="22"/>
  <c r="J692" i="22"/>
  <c r="G693" i="22"/>
  <c r="H693" i="22"/>
  <c r="I693" i="22"/>
  <c r="J693" i="22"/>
  <c r="G694" i="22"/>
  <c r="H694" i="22"/>
  <c r="I694" i="22"/>
  <c r="J694" i="22"/>
  <c r="G695" i="22"/>
  <c r="H695" i="22"/>
  <c r="I695" i="22"/>
  <c r="J695" i="22"/>
  <c r="G696" i="22"/>
  <c r="H696" i="22"/>
  <c r="I696" i="22"/>
  <c r="J696" i="22"/>
  <c r="G697" i="22"/>
  <c r="H697" i="22"/>
  <c r="I697" i="22"/>
  <c r="J697" i="22"/>
  <c r="G698" i="22"/>
  <c r="H698" i="22"/>
  <c r="I698" i="22"/>
  <c r="J698" i="22"/>
  <c r="G699" i="22"/>
  <c r="H699" i="22"/>
  <c r="I699" i="22"/>
  <c r="J699" i="22"/>
  <c r="G700" i="22"/>
  <c r="H700" i="22"/>
  <c r="I700" i="22"/>
  <c r="J700" i="22"/>
  <c r="G701" i="22"/>
  <c r="H701" i="22"/>
  <c r="I701" i="22"/>
  <c r="J701" i="22"/>
  <c r="G702" i="22"/>
  <c r="H702" i="22"/>
  <c r="I702" i="22"/>
  <c r="J702" i="22"/>
  <c r="G703" i="22"/>
  <c r="H703" i="22"/>
  <c r="I703" i="22"/>
  <c r="J703" i="22"/>
  <c r="G704" i="22"/>
  <c r="H704" i="22"/>
  <c r="I704" i="22"/>
  <c r="J704" i="22"/>
  <c r="G705" i="22"/>
  <c r="H705" i="22"/>
  <c r="I705" i="22"/>
  <c r="J705" i="22"/>
  <c r="G706" i="22"/>
  <c r="H706" i="22"/>
  <c r="I706" i="22"/>
  <c r="J706" i="22"/>
  <c r="G707" i="22"/>
  <c r="H707" i="22"/>
  <c r="I707" i="22"/>
  <c r="J707" i="22"/>
  <c r="G708" i="22"/>
  <c r="H708" i="22"/>
  <c r="I708" i="22"/>
  <c r="J708" i="22"/>
  <c r="G709" i="22"/>
  <c r="H709" i="22"/>
  <c r="I709" i="22"/>
  <c r="J709" i="22"/>
  <c r="G710" i="22"/>
  <c r="H710" i="22"/>
  <c r="I710" i="22"/>
  <c r="J710" i="22"/>
  <c r="G711" i="22"/>
  <c r="H711" i="22"/>
  <c r="I711" i="22"/>
  <c r="J711" i="22"/>
  <c r="G712" i="22"/>
  <c r="H712" i="22"/>
  <c r="I712" i="22"/>
  <c r="J712" i="22"/>
  <c r="G713" i="22"/>
  <c r="H713" i="22"/>
  <c r="I713" i="22"/>
  <c r="J713" i="22"/>
  <c r="G714" i="22"/>
  <c r="H714" i="22"/>
  <c r="I714" i="22"/>
  <c r="J714" i="22"/>
  <c r="G715" i="22"/>
  <c r="H715" i="22"/>
  <c r="I715" i="22"/>
  <c r="J715" i="22"/>
  <c r="G716" i="22"/>
  <c r="H716" i="22"/>
  <c r="I716" i="22"/>
  <c r="J716" i="22"/>
  <c r="G717" i="22"/>
  <c r="H717" i="22"/>
  <c r="I717" i="22"/>
  <c r="J717" i="22"/>
  <c r="G718" i="22"/>
  <c r="H718" i="22"/>
  <c r="I718" i="22"/>
  <c r="J718" i="22"/>
  <c r="G719" i="22"/>
  <c r="H719" i="22"/>
  <c r="I719" i="22"/>
  <c r="J719" i="22"/>
  <c r="G720" i="22"/>
  <c r="H720" i="22"/>
  <c r="I720" i="22"/>
  <c r="J720" i="22"/>
  <c r="G721" i="22"/>
  <c r="H721" i="22"/>
  <c r="I721" i="22"/>
  <c r="J721" i="22"/>
  <c r="G722" i="22"/>
  <c r="H722" i="22"/>
  <c r="I722" i="22"/>
  <c r="J722" i="22"/>
  <c r="G723" i="22"/>
  <c r="H723" i="22"/>
  <c r="I723" i="22"/>
  <c r="J723" i="22"/>
  <c r="G724" i="22"/>
  <c r="H724" i="22"/>
  <c r="I724" i="22"/>
  <c r="J724" i="22"/>
  <c r="G725" i="22"/>
  <c r="H725" i="22"/>
  <c r="I725" i="22"/>
  <c r="J725" i="22"/>
  <c r="G726" i="22"/>
  <c r="H726" i="22"/>
  <c r="I726" i="22"/>
  <c r="J726" i="22"/>
  <c r="G727" i="22"/>
  <c r="H727" i="22"/>
  <c r="I727" i="22"/>
  <c r="J727" i="22"/>
  <c r="G728" i="22"/>
  <c r="H728" i="22"/>
  <c r="I728" i="22"/>
  <c r="J728" i="22"/>
  <c r="G729" i="22"/>
  <c r="H729" i="22"/>
  <c r="I729" i="22"/>
  <c r="J729" i="22"/>
  <c r="G730" i="22"/>
  <c r="H730" i="22"/>
  <c r="I730" i="22"/>
  <c r="J730" i="22"/>
  <c r="G731" i="22"/>
  <c r="H731" i="22"/>
  <c r="I731" i="22"/>
  <c r="J731" i="22"/>
  <c r="G732" i="22"/>
  <c r="H732" i="22"/>
  <c r="I732" i="22"/>
  <c r="J732" i="22"/>
  <c r="G733" i="22"/>
  <c r="H733" i="22"/>
  <c r="I733" i="22"/>
  <c r="J733" i="22"/>
  <c r="G734" i="22"/>
  <c r="H734" i="22"/>
  <c r="I734" i="22"/>
  <c r="J734" i="22"/>
  <c r="G735" i="22"/>
  <c r="H735" i="22"/>
  <c r="I735" i="22"/>
  <c r="J735" i="22"/>
  <c r="G736" i="22"/>
  <c r="H736" i="22"/>
  <c r="I736" i="22"/>
  <c r="J736" i="22"/>
  <c r="G737" i="22"/>
  <c r="H737" i="22"/>
  <c r="I737" i="22"/>
  <c r="J737" i="22"/>
  <c r="G738" i="22"/>
  <c r="H738" i="22"/>
  <c r="I738" i="22"/>
  <c r="J738" i="22"/>
  <c r="G739" i="22"/>
  <c r="H739" i="22"/>
  <c r="I739" i="22"/>
  <c r="J739" i="22"/>
  <c r="G740" i="22"/>
  <c r="H740" i="22"/>
  <c r="I740" i="22"/>
  <c r="J740" i="22"/>
  <c r="G741" i="22"/>
  <c r="H741" i="22"/>
  <c r="I741" i="22"/>
  <c r="J741" i="22"/>
  <c r="G742" i="22"/>
  <c r="H742" i="22"/>
  <c r="I742" i="22"/>
  <c r="J742" i="22"/>
  <c r="G743" i="22"/>
  <c r="H743" i="22"/>
  <c r="I743" i="22"/>
  <c r="J743" i="22"/>
  <c r="G744" i="22"/>
  <c r="H744" i="22"/>
  <c r="I744" i="22"/>
  <c r="J744" i="22"/>
  <c r="G745" i="22"/>
  <c r="H745" i="22"/>
  <c r="I745" i="22"/>
  <c r="J745" i="22"/>
  <c r="G746" i="22"/>
  <c r="H746" i="22"/>
  <c r="I746" i="22"/>
  <c r="J746" i="22"/>
  <c r="G747" i="22"/>
  <c r="H747" i="22"/>
  <c r="I747" i="22"/>
  <c r="J747" i="22"/>
  <c r="G748" i="22"/>
  <c r="H748" i="22"/>
  <c r="I748" i="22"/>
  <c r="J748" i="22"/>
  <c r="G749" i="22"/>
  <c r="H749" i="22"/>
  <c r="I749" i="22"/>
  <c r="J749" i="22"/>
  <c r="G750" i="22"/>
  <c r="H750" i="22"/>
  <c r="I750" i="22"/>
  <c r="J750" i="22"/>
  <c r="G751" i="22"/>
  <c r="H751" i="22"/>
  <c r="I751" i="22"/>
  <c r="J751" i="22"/>
  <c r="G752" i="22"/>
  <c r="H752" i="22"/>
  <c r="I752" i="22"/>
  <c r="J752" i="22"/>
  <c r="G753" i="22"/>
  <c r="H753" i="22"/>
  <c r="I753" i="22"/>
  <c r="J753" i="22"/>
  <c r="G754" i="22"/>
  <c r="H754" i="22"/>
  <c r="I754" i="22"/>
  <c r="J754" i="22"/>
  <c r="G755" i="22"/>
  <c r="H755" i="22"/>
  <c r="I755" i="22"/>
  <c r="J755" i="22"/>
  <c r="G756" i="22"/>
  <c r="H756" i="22"/>
  <c r="I756" i="22"/>
  <c r="J756" i="22"/>
  <c r="G757" i="22"/>
  <c r="H757" i="22"/>
  <c r="I757" i="22"/>
  <c r="J757" i="22"/>
  <c r="G758" i="22"/>
  <c r="H758" i="22"/>
  <c r="I758" i="22"/>
  <c r="J758" i="22"/>
  <c r="G759" i="22"/>
  <c r="H759" i="22"/>
  <c r="I759" i="22"/>
  <c r="J759" i="22"/>
  <c r="G760" i="22"/>
  <c r="H760" i="22"/>
  <c r="I760" i="22"/>
  <c r="J760" i="22"/>
  <c r="G761" i="22"/>
  <c r="H761" i="22"/>
  <c r="I761" i="22"/>
  <c r="J761" i="22"/>
  <c r="G762" i="22"/>
  <c r="H762" i="22"/>
  <c r="I762" i="22"/>
  <c r="J762" i="22"/>
  <c r="G763" i="22"/>
  <c r="H763" i="22"/>
  <c r="I763" i="22"/>
  <c r="J763" i="22"/>
  <c r="G764" i="22"/>
  <c r="H764" i="22"/>
  <c r="I764" i="22"/>
  <c r="J764" i="22"/>
  <c r="G765" i="22"/>
  <c r="H765" i="22"/>
  <c r="I765" i="22"/>
  <c r="J765" i="22"/>
  <c r="G766" i="22"/>
  <c r="H766" i="22"/>
  <c r="I766" i="22"/>
  <c r="J766" i="22"/>
  <c r="G767" i="22"/>
  <c r="H767" i="22"/>
  <c r="I767" i="22"/>
  <c r="J767" i="22"/>
  <c r="G768" i="22"/>
  <c r="H768" i="22"/>
  <c r="I768" i="22"/>
  <c r="J768" i="22"/>
  <c r="G769" i="22"/>
  <c r="H769" i="22"/>
  <c r="I769" i="22"/>
  <c r="J769" i="22"/>
  <c r="G770" i="22"/>
  <c r="H770" i="22"/>
  <c r="I770" i="22"/>
  <c r="J770" i="22"/>
  <c r="G771" i="22"/>
  <c r="H771" i="22"/>
  <c r="I771" i="22"/>
  <c r="J771" i="22"/>
  <c r="G772" i="22"/>
  <c r="H772" i="22"/>
  <c r="I772" i="22"/>
  <c r="J772" i="22"/>
  <c r="G773" i="22"/>
  <c r="H773" i="22"/>
  <c r="I773" i="22"/>
  <c r="J773" i="22"/>
  <c r="G774" i="22"/>
  <c r="H774" i="22"/>
  <c r="I774" i="22"/>
  <c r="J774" i="22"/>
  <c r="G775" i="22"/>
  <c r="H775" i="22"/>
  <c r="I775" i="22"/>
  <c r="J775" i="22"/>
  <c r="G776" i="22"/>
  <c r="H776" i="22"/>
  <c r="I776" i="22"/>
  <c r="J776" i="22"/>
  <c r="G777" i="22"/>
  <c r="H777" i="22"/>
  <c r="I777" i="22"/>
  <c r="J777" i="22"/>
  <c r="G778" i="22"/>
  <c r="H778" i="22"/>
  <c r="I778" i="22"/>
  <c r="J778" i="22"/>
  <c r="G779" i="22"/>
  <c r="H779" i="22"/>
  <c r="I779" i="22"/>
  <c r="J779" i="22"/>
  <c r="G780" i="22"/>
  <c r="H780" i="22"/>
  <c r="I780" i="22"/>
  <c r="J780" i="22"/>
  <c r="G781" i="22"/>
  <c r="H781" i="22"/>
  <c r="I781" i="22"/>
  <c r="J781" i="22"/>
  <c r="G782" i="22"/>
  <c r="H782" i="22"/>
  <c r="I782" i="22"/>
  <c r="J782" i="22"/>
  <c r="G783" i="22"/>
  <c r="H783" i="22"/>
  <c r="I783" i="22"/>
  <c r="J783" i="22"/>
  <c r="G784" i="22"/>
  <c r="H784" i="22"/>
  <c r="I784" i="22"/>
  <c r="J784" i="22"/>
  <c r="G785" i="22"/>
  <c r="H785" i="22"/>
  <c r="I785" i="22"/>
  <c r="J785" i="22"/>
  <c r="G786" i="22"/>
  <c r="H786" i="22"/>
  <c r="I786" i="22"/>
  <c r="J786" i="22"/>
  <c r="G787" i="22"/>
  <c r="H787" i="22"/>
  <c r="I787" i="22"/>
  <c r="J787" i="22"/>
  <c r="G788" i="22"/>
  <c r="H788" i="22"/>
  <c r="I788" i="22"/>
  <c r="J788" i="22"/>
  <c r="G789" i="22"/>
  <c r="H789" i="22"/>
  <c r="I789" i="22"/>
  <c r="J789" i="22"/>
  <c r="G790" i="22"/>
  <c r="H790" i="22"/>
  <c r="I790" i="22"/>
  <c r="J790" i="22"/>
  <c r="G791" i="22"/>
  <c r="H791" i="22"/>
  <c r="I791" i="22"/>
  <c r="J791" i="22"/>
  <c r="G792" i="22"/>
  <c r="H792" i="22"/>
  <c r="I792" i="22"/>
  <c r="J792" i="22"/>
  <c r="G793" i="22"/>
  <c r="H793" i="22"/>
  <c r="I793" i="22"/>
  <c r="J793" i="22"/>
  <c r="G794" i="22"/>
  <c r="H794" i="22"/>
  <c r="I794" i="22"/>
  <c r="J794" i="22"/>
  <c r="G795" i="22"/>
  <c r="H795" i="22"/>
  <c r="I795" i="22"/>
  <c r="J795" i="22"/>
  <c r="G796" i="22"/>
  <c r="H796" i="22"/>
  <c r="I796" i="22"/>
  <c r="J796" i="22"/>
  <c r="G797" i="22"/>
  <c r="H797" i="22"/>
  <c r="I797" i="22"/>
  <c r="J797" i="22"/>
  <c r="G798" i="22"/>
  <c r="H798" i="22"/>
  <c r="I798" i="22"/>
  <c r="J798" i="22"/>
  <c r="G799" i="22"/>
  <c r="H799" i="22"/>
  <c r="I799" i="22"/>
  <c r="J799" i="22"/>
  <c r="G800" i="22"/>
  <c r="H800" i="22"/>
  <c r="I800" i="22"/>
  <c r="J800" i="22"/>
  <c r="G801" i="22"/>
  <c r="H801" i="22"/>
  <c r="I801" i="22"/>
  <c r="J801" i="22"/>
  <c r="G802" i="22"/>
  <c r="H802" i="22"/>
  <c r="I802" i="22"/>
  <c r="J802" i="22"/>
  <c r="G803" i="22"/>
  <c r="H803" i="22"/>
  <c r="I803" i="22"/>
  <c r="J803" i="22"/>
  <c r="G804" i="22"/>
  <c r="H804" i="22"/>
  <c r="I804" i="22"/>
  <c r="J804" i="22"/>
  <c r="G805" i="22"/>
  <c r="H805" i="22"/>
  <c r="I805" i="22"/>
  <c r="J805" i="22"/>
  <c r="G806" i="22"/>
  <c r="H806" i="22"/>
  <c r="I806" i="22"/>
  <c r="J806" i="22"/>
  <c r="G807" i="22"/>
  <c r="H807" i="22"/>
  <c r="I807" i="22"/>
  <c r="J807" i="22"/>
  <c r="G808" i="22"/>
  <c r="H808" i="22"/>
  <c r="I808" i="22"/>
  <c r="J808" i="22"/>
  <c r="G809" i="22"/>
  <c r="H809" i="22"/>
  <c r="I809" i="22"/>
  <c r="J809" i="22"/>
  <c r="G810" i="22"/>
  <c r="H810" i="22"/>
  <c r="I810" i="22"/>
  <c r="J810" i="22"/>
  <c r="G811" i="22"/>
  <c r="H811" i="22"/>
  <c r="I811" i="22"/>
  <c r="J811" i="22"/>
  <c r="G812" i="22"/>
  <c r="H812" i="22"/>
  <c r="I812" i="22"/>
  <c r="J812" i="22"/>
  <c r="G813" i="22"/>
  <c r="H813" i="22"/>
  <c r="I813" i="22"/>
  <c r="J813" i="22"/>
  <c r="G814" i="22"/>
  <c r="H814" i="22"/>
  <c r="I814" i="22"/>
  <c r="J814" i="22"/>
  <c r="G815" i="22"/>
  <c r="H815" i="22"/>
  <c r="I815" i="22"/>
  <c r="J815" i="22"/>
  <c r="G816" i="22"/>
  <c r="H816" i="22"/>
  <c r="I816" i="22"/>
  <c r="J816" i="22"/>
  <c r="G817" i="22"/>
  <c r="H817" i="22"/>
  <c r="I817" i="22"/>
  <c r="J817" i="22"/>
  <c r="G818" i="22"/>
  <c r="H818" i="22"/>
  <c r="I818" i="22"/>
  <c r="J818" i="22"/>
  <c r="G819" i="22"/>
  <c r="H819" i="22"/>
  <c r="I819" i="22"/>
  <c r="J819" i="22"/>
  <c r="G820" i="22"/>
  <c r="H820" i="22"/>
  <c r="I820" i="22"/>
  <c r="J820" i="22"/>
  <c r="G821" i="22"/>
  <c r="H821" i="22"/>
  <c r="I821" i="22"/>
  <c r="J821" i="22"/>
  <c r="G822" i="22"/>
  <c r="H822" i="22"/>
  <c r="I822" i="22"/>
  <c r="J822" i="22"/>
  <c r="G823" i="22"/>
  <c r="H823" i="22"/>
  <c r="I823" i="22"/>
  <c r="J823" i="22"/>
  <c r="G824" i="22"/>
  <c r="H824" i="22"/>
  <c r="I824" i="22"/>
  <c r="J824" i="22"/>
  <c r="G825" i="22"/>
  <c r="H825" i="22"/>
  <c r="I825" i="22"/>
  <c r="J825" i="22"/>
  <c r="G826" i="22"/>
  <c r="H826" i="22"/>
  <c r="I826" i="22"/>
  <c r="J826" i="22"/>
  <c r="G827" i="22"/>
  <c r="H827" i="22"/>
  <c r="I827" i="22"/>
  <c r="J827" i="22"/>
  <c r="G828" i="22"/>
  <c r="H828" i="22"/>
  <c r="I828" i="22"/>
  <c r="J828" i="22"/>
  <c r="G829" i="22"/>
  <c r="H829" i="22"/>
  <c r="I829" i="22"/>
  <c r="J829" i="22"/>
  <c r="G830" i="22"/>
  <c r="H830" i="22"/>
  <c r="I830" i="22"/>
  <c r="J830" i="22"/>
  <c r="G831" i="22"/>
  <c r="H831" i="22"/>
  <c r="I831" i="22"/>
  <c r="J831" i="22"/>
  <c r="G832" i="22"/>
  <c r="H832" i="22"/>
  <c r="I832" i="22"/>
  <c r="J832" i="22"/>
  <c r="G833" i="22"/>
  <c r="H833" i="22"/>
  <c r="I833" i="22"/>
  <c r="J833" i="22"/>
  <c r="G834" i="22"/>
  <c r="H834" i="22"/>
  <c r="I834" i="22"/>
  <c r="J834" i="22"/>
  <c r="G835" i="22"/>
  <c r="H835" i="22"/>
  <c r="I835" i="22"/>
  <c r="J835" i="22"/>
  <c r="G836" i="22"/>
  <c r="H836" i="22"/>
  <c r="I836" i="22"/>
  <c r="J836" i="22"/>
  <c r="G837" i="22"/>
  <c r="H837" i="22"/>
  <c r="I837" i="22"/>
  <c r="J837" i="22"/>
  <c r="G838" i="22"/>
  <c r="H838" i="22"/>
  <c r="I838" i="22"/>
  <c r="J838" i="22"/>
  <c r="G839" i="22"/>
  <c r="H839" i="22"/>
  <c r="I839" i="22"/>
  <c r="J839" i="22"/>
  <c r="G840" i="22"/>
  <c r="H840" i="22"/>
  <c r="I840" i="22"/>
  <c r="J840" i="22"/>
  <c r="G841" i="22"/>
  <c r="H841" i="22"/>
  <c r="I841" i="22"/>
  <c r="J841" i="22"/>
  <c r="G842" i="22"/>
  <c r="H842" i="22"/>
  <c r="I842" i="22"/>
  <c r="J842" i="22"/>
  <c r="G843" i="22"/>
  <c r="H843" i="22"/>
  <c r="I843" i="22"/>
  <c r="J843" i="22"/>
  <c r="G844" i="22"/>
  <c r="H844" i="22"/>
  <c r="I844" i="22"/>
  <c r="J844" i="22"/>
  <c r="G845" i="22"/>
  <c r="H845" i="22"/>
  <c r="I845" i="22"/>
  <c r="J845" i="22"/>
  <c r="G846" i="22"/>
  <c r="H846" i="22"/>
  <c r="I846" i="22"/>
  <c r="J846" i="22"/>
  <c r="G847" i="22"/>
  <c r="H847" i="22"/>
  <c r="I847" i="22"/>
  <c r="J847" i="22"/>
  <c r="G848" i="22"/>
  <c r="H848" i="22"/>
  <c r="I848" i="22"/>
  <c r="J848" i="22"/>
  <c r="G849" i="22"/>
  <c r="H849" i="22"/>
  <c r="I849" i="22"/>
  <c r="J849" i="22"/>
  <c r="G850" i="22"/>
  <c r="H850" i="22"/>
  <c r="I850" i="22"/>
  <c r="J850" i="22"/>
  <c r="G851" i="22"/>
  <c r="H851" i="22"/>
  <c r="I851" i="22"/>
  <c r="J851" i="22"/>
  <c r="G852" i="22"/>
  <c r="H852" i="22"/>
  <c r="I852" i="22"/>
  <c r="J852" i="22"/>
  <c r="G853" i="22"/>
  <c r="H853" i="22"/>
  <c r="I853" i="22"/>
  <c r="J853" i="22"/>
  <c r="G854" i="22"/>
  <c r="H854" i="22"/>
  <c r="I854" i="22"/>
  <c r="J854" i="22"/>
  <c r="G855" i="22"/>
  <c r="H855" i="22"/>
  <c r="I855" i="22"/>
  <c r="J855" i="22"/>
  <c r="G856" i="22"/>
  <c r="H856" i="22"/>
  <c r="I856" i="22"/>
  <c r="J856" i="22"/>
  <c r="G857" i="22"/>
  <c r="H857" i="22"/>
  <c r="I857" i="22"/>
  <c r="J857" i="22"/>
  <c r="G858" i="22"/>
  <c r="H858" i="22"/>
  <c r="I858" i="22"/>
  <c r="J858" i="22"/>
  <c r="G859" i="22"/>
  <c r="H859" i="22"/>
  <c r="I859" i="22"/>
  <c r="J859" i="22"/>
  <c r="G860" i="22"/>
  <c r="H860" i="22"/>
  <c r="I860" i="22"/>
  <c r="J860" i="22"/>
  <c r="G861" i="22"/>
  <c r="H861" i="22"/>
  <c r="I861" i="22"/>
  <c r="J861" i="22"/>
  <c r="G862" i="22"/>
  <c r="H862" i="22"/>
  <c r="I862" i="22"/>
  <c r="J862" i="22"/>
  <c r="G863" i="22"/>
  <c r="H863" i="22"/>
  <c r="I863" i="22"/>
  <c r="J863" i="22"/>
  <c r="G864" i="22"/>
  <c r="H864" i="22"/>
  <c r="I864" i="22"/>
  <c r="J864" i="22"/>
  <c r="G865" i="22"/>
  <c r="H865" i="22"/>
  <c r="I865" i="22"/>
  <c r="J865" i="22"/>
  <c r="G866" i="22"/>
  <c r="H866" i="22"/>
  <c r="I866" i="22"/>
  <c r="J866" i="22"/>
  <c r="G867" i="22"/>
  <c r="H867" i="22"/>
  <c r="I867" i="22"/>
  <c r="J867" i="22"/>
  <c r="G868" i="22"/>
  <c r="H868" i="22"/>
  <c r="I868" i="22"/>
  <c r="J868" i="22"/>
  <c r="G869" i="22"/>
  <c r="H869" i="22"/>
  <c r="I869" i="22"/>
  <c r="J869" i="22"/>
  <c r="G870" i="22"/>
  <c r="H870" i="22"/>
  <c r="I870" i="22"/>
  <c r="J870" i="22"/>
  <c r="G871" i="22"/>
  <c r="H871" i="22"/>
  <c r="I871" i="22"/>
  <c r="J871" i="22"/>
  <c r="G872" i="22"/>
  <c r="H872" i="22"/>
  <c r="I872" i="22"/>
  <c r="J872" i="22"/>
  <c r="G873" i="22"/>
  <c r="H873" i="22"/>
  <c r="I873" i="22"/>
  <c r="J873" i="22"/>
  <c r="G874" i="22"/>
  <c r="H874" i="22"/>
  <c r="I874" i="22"/>
  <c r="J874" i="22"/>
  <c r="G875" i="22"/>
  <c r="H875" i="22"/>
  <c r="I875" i="22"/>
  <c r="J875" i="22"/>
  <c r="G876" i="22"/>
  <c r="H876" i="22"/>
  <c r="I876" i="22"/>
  <c r="J876" i="22"/>
  <c r="G877" i="22"/>
  <c r="H877" i="22"/>
  <c r="I877" i="22"/>
  <c r="J877" i="22"/>
  <c r="G878" i="22"/>
  <c r="H878" i="22"/>
  <c r="I878" i="22"/>
  <c r="J878" i="22"/>
  <c r="G879" i="22"/>
  <c r="H879" i="22"/>
  <c r="I879" i="22"/>
  <c r="J879" i="22"/>
  <c r="G880" i="22"/>
  <c r="H880" i="22"/>
  <c r="I880" i="22"/>
  <c r="J880" i="22"/>
  <c r="G881" i="22"/>
  <c r="H881" i="22"/>
  <c r="I881" i="22"/>
  <c r="J881" i="22"/>
  <c r="G882" i="22"/>
  <c r="H882" i="22"/>
  <c r="I882" i="22"/>
  <c r="J882" i="22"/>
  <c r="G883" i="22"/>
  <c r="H883" i="22"/>
  <c r="I883" i="22"/>
  <c r="J883" i="22"/>
  <c r="G3" i="22"/>
  <c r="H3" i="22"/>
  <c r="I3" i="22"/>
  <c r="J3" i="22"/>
  <c r="G4" i="22"/>
  <c r="H4" i="22"/>
  <c r="I4" i="22"/>
  <c r="J4" i="22"/>
  <c r="G5" i="22"/>
  <c r="H5" i="22"/>
  <c r="I5" i="22"/>
  <c r="J5" i="22"/>
  <c r="G6" i="22"/>
  <c r="H6" i="22"/>
  <c r="I6" i="22"/>
  <c r="J6" i="22"/>
  <c r="G7" i="22"/>
  <c r="H7" i="22"/>
  <c r="I7" i="22"/>
  <c r="J7" i="22"/>
  <c r="G8" i="22"/>
  <c r="H8" i="22"/>
  <c r="I8" i="22"/>
  <c r="J8" i="22"/>
  <c r="G9" i="22"/>
  <c r="H9" i="22"/>
  <c r="I9" i="22"/>
  <c r="J9" i="22"/>
  <c r="G10" i="22"/>
  <c r="H10" i="22"/>
  <c r="I10" i="22"/>
  <c r="J10" i="22"/>
  <c r="G11" i="22"/>
  <c r="H11" i="22"/>
  <c r="I11" i="22"/>
  <c r="J11" i="22"/>
  <c r="G12" i="22"/>
  <c r="H12" i="22"/>
  <c r="I12" i="22"/>
  <c r="J12" i="22"/>
  <c r="G13" i="22"/>
  <c r="H13" i="22"/>
  <c r="I13" i="22"/>
  <c r="J13" i="22"/>
  <c r="G14" i="22"/>
  <c r="H14" i="22"/>
  <c r="I14" i="22"/>
  <c r="J14" i="22"/>
  <c r="G15" i="22"/>
  <c r="H15" i="22"/>
  <c r="I15" i="22"/>
  <c r="J15" i="22"/>
  <c r="G16" i="22"/>
  <c r="H16" i="22"/>
  <c r="I16" i="22"/>
  <c r="J16" i="22"/>
  <c r="J2" i="22"/>
  <c r="I2" i="22"/>
  <c r="H2" i="22"/>
  <c r="G2" i="22"/>
  <c r="D3" i="22"/>
  <c r="D4" i="22"/>
  <c r="D5" i="22"/>
  <c r="D6" i="22"/>
  <c r="D7" i="22"/>
  <c r="D8" i="22"/>
  <c r="D9" i="22"/>
  <c r="D10" i="22"/>
  <c r="D11" i="22"/>
  <c r="D12" i="22"/>
  <c r="D13" i="22"/>
  <c r="D14" i="22"/>
  <c r="D15" i="22"/>
  <c r="C16" i="22"/>
  <c r="D16" i="22"/>
  <c r="C17" i="22"/>
  <c r="D17" i="22"/>
  <c r="C18" i="22"/>
  <c r="D18" i="22"/>
  <c r="D19" i="22"/>
  <c r="D20" i="22"/>
  <c r="D21" i="22"/>
  <c r="D22" i="22"/>
  <c r="D23" i="22"/>
  <c r="C24" i="22"/>
  <c r="D24" i="22"/>
  <c r="C25"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50" i="22"/>
  <c r="D51" i="22"/>
  <c r="D52" i="22"/>
  <c r="D53" i="22"/>
  <c r="D54" i="22"/>
  <c r="D55" i="22"/>
  <c r="D56" i="22"/>
  <c r="D57" i="22"/>
  <c r="D58" i="22"/>
  <c r="D59" i="22"/>
  <c r="D60" i="22"/>
  <c r="D61" i="22"/>
  <c r="D62" i="22"/>
  <c r="D63" i="22"/>
  <c r="D64" i="22"/>
  <c r="D65"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D92" i="22"/>
  <c r="D93" i="22"/>
  <c r="D94" i="22"/>
  <c r="D95" i="22"/>
  <c r="D96" i="22"/>
  <c r="D97" i="22"/>
  <c r="D98" i="22"/>
  <c r="D99" i="22"/>
  <c r="D100" i="22"/>
  <c r="D101" i="22"/>
  <c r="D102" i="22"/>
  <c r="D103" i="22"/>
  <c r="D104" i="22"/>
  <c r="D105" i="22"/>
  <c r="D106" i="22"/>
  <c r="D107" i="22"/>
  <c r="D108" i="22"/>
  <c r="D109" i="22"/>
  <c r="D110" i="22"/>
  <c r="D111" i="22"/>
  <c r="D112" i="22"/>
  <c r="D113" i="22"/>
  <c r="D114" i="22"/>
  <c r="D115" i="22"/>
  <c r="D116" i="22"/>
  <c r="D117" i="22"/>
  <c r="D118" i="22"/>
  <c r="D119" i="22"/>
  <c r="D120" i="22"/>
  <c r="D121" i="22"/>
  <c r="D122" i="22"/>
  <c r="D123" i="22"/>
  <c r="D124" i="22"/>
  <c r="D125" i="22"/>
  <c r="D126" i="22"/>
  <c r="D127" i="22"/>
  <c r="D128" i="22"/>
  <c r="D129" i="22"/>
  <c r="D130" i="22"/>
  <c r="D131" i="22"/>
  <c r="D132" i="22"/>
  <c r="D133" i="22"/>
  <c r="D134" i="22"/>
  <c r="D135" i="22"/>
  <c r="D136" i="22"/>
  <c r="D137" i="22"/>
  <c r="D138" i="22"/>
  <c r="D139" i="22"/>
  <c r="D140" i="22"/>
  <c r="D141" i="22"/>
  <c r="D142" i="22"/>
  <c r="D143" i="22"/>
  <c r="D144" i="22"/>
  <c r="D145" i="22"/>
  <c r="D146" i="22"/>
  <c r="D147" i="22"/>
  <c r="D148" i="22"/>
  <c r="D149" i="22"/>
  <c r="D150" i="22"/>
  <c r="D151" i="22"/>
  <c r="D152" i="22"/>
  <c r="D153" i="22"/>
  <c r="D154" i="22"/>
  <c r="D155" i="22"/>
  <c r="D156"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D181" i="22"/>
  <c r="D182" i="22"/>
  <c r="D183" i="22"/>
  <c r="D184" i="22"/>
  <c r="D185" i="22"/>
  <c r="D186" i="22"/>
  <c r="D187" i="22"/>
  <c r="D188" i="22"/>
  <c r="D189" i="22"/>
  <c r="D190" i="22"/>
  <c r="D191" i="22"/>
  <c r="D192" i="22"/>
  <c r="D193" i="22"/>
  <c r="D194" i="22"/>
  <c r="D195" i="22"/>
  <c r="D196" i="22"/>
  <c r="D197" i="22"/>
  <c r="D198" i="22"/>
  <c r="D199" i="22"/>
  <c r="D205" i="22"/>
  <c r="D206" i="22"/>
  <c r="D207" i="22"/>
  <c r="D208" i="22"/>
  <c r="D209" i="22"/>
  <c r="D210" i="22"/>
  <c r="D211" i="22"/>
  <c r="D212" i="22"/>
  <c r="D213" i="22"/>
  <c r="D214" i="22"/>
  <c r="C215" i="22"/>
  <c r="D215" i="22"/>
  <c r="C216" i="22"/>
  <c r="D216" i="22"/>
  <c r="C217" i="22"/>
  <c r="D217" i="22"/>
  <c r="C218" i="22"/>
  <c r="D218" i="22"/>
  <c r="C219" i="22"/>
  <c r="D219" i="22"/>
  <c r="C220" i="22"/>
  <c r="D220" i="22"/>
  <c r="C221" i="22"/>
  <c r="D221" i="22"/>
  <c r="C222" i="22"/>
  <c r="D222" i="22"/>
  <c r="C223" i="22"/>
  <c r="D223" i="22"/>
  <c r="C224" i="22"/>
  <c r="D224" i="22"/>
  <c r="C225" i="22"/>
  <c r="D225" i="22"/>
  <c r="C226" i="22"/>
  <c r="D226" i="22"/>
  <c r="C227" i="22"/>
  <c r="D227" i="22"/>
  <c r="C228" i="22"/>
  <c r="D228" i="22"/>
  <c r="D229" i="22"/>
  <c r="D230" i="22"/>
  <c r="D231" i="22"/>
  <c r="C232" i="22"/>
  <c r="D232" i="22"/>
  <c r="C233" i="22"/>
  <c r="D233" i="22"/>
  <c r="C234" i="22"/>
  <c r="D234" i="22"/>
  <c r="C235" i="22"/>
  <c r="D235" i="22"/>
  <c r="C236" i="22"/>
  <c r="D236" i="22"/>
  <c r="C237" i="22"/>
  <c r="D237" i="22"/>
  <c r="C238" i="22"/>
  <c r="D238" i="22"/>
  <c r="C239" i="22"/>
  <c r="D239" i="22"/>
  <c r="C240" i="22"/>
  <c r="D240" i="22"/>
  <c r="C241" i="22"/>
  <c r="D241" i="22"/>
  <c r="C242" i="22"/>
  <c r="D242" i="22"/>
  <c r="C243" i="22"/>
  <c r="D243" i="22"/>
  <c r="C244" i="22"/>
  <c r="D244" i="22"/>
  <c r="C245" i="22"/>
  <c r="D245" i="22"/>
  <c r="C246" i="22"/>
  <c r="D246" i="22"/>
  <c r="C247" i="22"/>
  <c r="D247" i="22"/>
  <c r="C248" i="22"/>
  <c r="D248" i="22"/>
  <c r="C249" i="22"/>
  <c r="D249" i="22"/>
  <c r="C250" i="22"/>
  <c r="D250" i="22"/>
  <c r="C251" i="22"/>
  <c r="D251" i="22"/>
  <c r="D252" i="22"/>
  <c r="C253" i="22"/>
  <c r="D253" i="22"/>
  <c r="C254" i="22"/>
  <c r="D254" i="22"/>
  <c r="D255" i="22"/>
  <c r="D256" i="22"/>
  <c r="D257" i="22"/>
  <c r="D258" i="22"/>
  <c r="D259" i="22"/>
  <c r="D260" i="22"/>
  <c r="D261" i="22"/>
  <c r="D262" i="22"/>
  <c r="D263" i="22"/>
  <c r="D264" i="22"/>
  <c r="D265" i="22"/>
  <c r="D266" i="22"/>
  <c r="D267" i="22"/>
  <c r="D268" i="22"/>
  <c r="D269" i="22"/>
  <c r="D270" i="22"/>
  <c r="D271" i="22"/>
  <c r="D272" i="22"/>
  <c r="D273" i="22"/>
  <c r="D274" i="22"/>
  <c r="D275" i="22"/>
  <c r="D276" i="22"/>
  <c r="D277" i="22"/>
  <c r="D278" i="22"/>
  <c r="D279" i="22"/>
  <c r="D280" i="22"/>
  <c r="D281" i="22"/>
  <c r="D282" i="22"/>
  <c r="D283" i="22"/>
  <c r="D284" i="22"/>
  <c r="D285" i="22"/>
  <c r="D286" i="22"/>
  <c r="D287" i="22"/>
  <c r="D288" i="22"/>
  <c r="D289" i="22"/>
  <c r="D290" i="22"/>
  <c r="D291" i="22"/>
  <c r="D292" i="22"/>
  <c r="D293" i="22"/>
  <c r="D294" i="22"/>
  <c r="D295" i="22"/>
  <c r="D296" i="22"/>
  <c r="D297" i="22"/>
  <c r="D298" i="22"/>
  <c r="D299" i="22"/>
  <c r="D300" i="22"/>
  <c r="D301" i="22"/>
  <c r="D302" i="22"/>
  <c r="D303" i="22"/>
  <c r="D304" i="22"/>
  <c r="D305" i="22"/>
  <c r="D306" i="22"/>
  <c r="D307" i="22"/>
  <c r="D308" i="22"/>
  <c r="D309" i="22"/>
  <c r="D310" i="22"/>
  <c r="D311" i="22"/>
  <c r="D312" i="22"/>
  <c r="D313" i="22"/>
  <c r="D314" i="22"/>
  <c r="D315" i="22"/>
  <c r="D316" i="22"/>
  <c r="D317" i="22"/>
  <c r="D318" i="22"/>
  <c r="D319" i="22"/>
  <c r="D320" i="22"/>
  <c r="D321" i="22"/>
  <c r="D322" i="22"/>
  <c r="D323" i="22"/>
  <c r="D324" i="22"/>
  <c r="D325" i="22"/>
  <c r="D326" i="22"/>
  <c r="D327" i="22"/>
  <c r="D328" i="22"/>
  <c r="D329" i="22"/>
  <c r="D330" i="22"/>
  <c r="D331" i="22"/>
  <c r="D332" i="22"/>
  <c r="D333" i="22"/>
  <c r="D334" i="22"/>
  <c r="D335" i="22"/>
  <c r="D336" i="22"/>
  <c r="D337" i="22"/>
  <c r="D338" i="22"/>
  <c r="D339" i="22"/>
  <c r="D340" i="22"/>
  <c r="D341" i="22"/>
  <c r="D342" i="22"/>
  <c r="D343" i="22"/>
  <c r="D344" i="22"/>
  <c r="D345" i="22"/>
  <c r="D346" i="22"/>
  <c r="D347" i="22"/>
  <c r="D348" i="22"/>
  <c r="D349" i="22"/>
  <c r="D350" i="22"/>
  <c r="D351" i="22"/>
  <c r="D352" i="22"/>
  <c r="D353" i="22"/>
  <c r="D354" i="22"/>
  <c r="D355" i="22"/>
  <c r="D356" i="22"/>
  <c r="D357" i="22"/>
  <c r="D358" i="22"/>
  <c r="D359" i="22"/>
  <c r="D360" i="22"/>
  <c r="D361" i="22"/>
  <c r="D362" i="22"/>
  <c r="D363" i="22"/>
  <c r="D364" i="22"/>
  <c r="D365" i="22"/>
  <c r="D366" i="22"/>
  <c r="D367" i="22"/>
  <c r="D368" i="22"/>
  <c r="D369" i="22"/>
  <c r="D370" i="22"/>
  <c r="D371" i="22"/>
  <c r="D372" i="22"/>
  <c r="D373" i="22"/>
  <c r="D374" i="22"/>
  <c r="D375" i="22"/>
  <c r="D376" i="22"/>
  <c r="D377" i="22"/>
  <c r="D378" i="22"/>
  <c r="D379" i="22"/>
  <c r="D380" i="22"/>
  <c r="D381" i="22"/>
  <c r="D382" i="22"/>
  <c r="D383" i="22"/>
  <c r="D384" i="22"/>
  <c r="D385" i="22"/>
  <c r="D386" i="22"/>
  <c r="D387" i="22"/>
  <c r="D388" i="22"/>
  <c r="D389" i="22"/>
  <c r="D390" i="22"/>
  <c r="D391" i="22"/>
  <c r="D392" i="22"/>
  <c r="D393" i="22"/>
  <c r="D394" i="22"/>
  <c r="D395" i="22"/>
  <c r="D396" i="22"/>
  <c r="D397" i="22"/>
  <c r="D398" i="22"/>
  <c r="D399" i="22"/>
  <c r="D400" i="22"/>
  <c r="D401" i="22"/>
  <c r="D402" i="22"/>
  <c r="D403" i="22"/>
  <c r="D404" i="22"/>
  <c r="D405" i="22"/>
  <c r="D406" i="22"/>
  <c r="D407" i="22"/>
  <c r="D408" i="22"/>
  <c r="D409" i="22"/>
  <c r="D410" i="22"/>
  <c r="D411" i="22"/>
  <c r="D412" i="22"/>
  <c r="D413" i="22"/>
  <c r="D414" i="22"/>
  <c r="D415" i="22"/>
  <c r="D416" i="22"/>
  <c r="D417" i="22"/>
  <c r="D418" i="22"/>
  <c r="D419" i="22"/>
  <c r="D420" i="22"/>
  <c r="D421" i="22"/>
  <c r="D422" i="22"/>
  <c r="D423" i="22"/>
  <c r="D424" i="22"/>
  <c r="D425" i="22"/>
  <c r="D426" i="22"/>
  <c r="D427" i="22"/>
  <c r="D428" i="22"/>
  <c r="D429" i="22"/>
  <c r="D430" i="22"/>
  <c r="D431" i="22"/>
  <c r="D432" i="22"/>
  <c r="D433" i="22"/>
  <c r="D434" i="22"/>
  <c r="D435" i="22"/>
  <c r="D436" i="22"/>
  <c r="D437" i="22"/>
  <c r="D438" i="22"/>
  <c r="D439" i="22"/>
  <c r="D440" i="22"/>
  <c r="D441" i="22"/>
  <c r="D442" i="22"/>
  <c r="D443" i="22"/>
  <c r="D444" i="22"/>
  <c r="D445" i="22"/>
  <c r="D446" i="22"/>
  <c r="D447" i="22"/>
  <c r="D448" i="22"/>
  <c r="D449" i="22"/>
  <c r="D450" i="22"/>
  <c r="D451" i="22"/>
  <c r="D452" i="22"/>
  <c r="D453" i="22"/>
  <c r="D454" i="22"/>
  <c r="D455" i="22"/>
  <c r="D456" i="22"/>
  <c r="D457" i="22"/>
  <c r="D458" i="22"/>
  <c r="D459" i="22"/>
  <c r="D460" i="22"/>
  <c r="D461" i="22"/>
  <c r="D462" i="22"/>
  <c r="D463" i="22"/>
  <c r="D464" i="22"/>
  <c r="D465" i="22"/>
  <c r="D466" i="22"/>
  <c r="D467" i="22"/>
  <c r="D468" i="22"/>
  <c r="D469" i="22"/>
  <c r="D470" i="22"/>
  <c r="D471" i="22"/>
  <c r="D472" i="22"/>
  <c r="D473" i="22"/>
  <c r="D474" i="22"/>
  <c r="D475" i="22"/>
  <c r="D476" i="22"/>
  <c r="D477" i="22"/>
  <c r="D478" i="22"/>
  <c r="D479" i="22"/>
  <c r="D480" i="22"/>
  <c r="D481" i="22"/>
  <c r="D482" i="22"/>
  <c r="D483" i="22"/>
  <c r="D484" i="22"/>
  <c r="D485" i="22"/>
  <c r="D486" i="22"/>
  <c r="D487" i="22"/>
  <c r="D488" i="22"/>
  <c r="D489" i="22"/>
  <c r="D490" i="22"/>
  <c r="D491" i="22"/>
  <c r="D492" i="22"/>
  <c r="D493" i="22"/>
  <c r="D494" i="22"/>
  <c r="C495" i="22"/>
  <c r="D495" i="22"/>
  <c r="C496" i="22"/>
  <c r="D496" i="22"/>
  <c r="C497" i="22"/>
  <c r="D497" i="22"/>
  <c r="C498" i="22"/>
  <c r="D498" i="22"/>
  <c r="C499" i="22"/>
  <c r="D499" i="22"/>
  <c r="D500" i="22"/>
  <c r="D501" i="22"/>
  <c r="D502" i="22"/>
  <c r="D503" i="22"/>
  <c r="D504" i="22"/>
  <c r="D505" i="22"/>
  <c r="D506" i="22"/>
  <c r="D507" i="22"/>
  <c r="D508" i="22"/>
  <c r="D509" i="22"/>
  <c r="D510" i="22"/>
  <c r="D511" i="22"/>
  <c r="D512" i="22"/>
  <c r="D513" i="22"/>
  <c r="D514" i="22"/>
  <c r="D515" i="22"/>
  <c r="D516" i="22"/>
  <c r="D517" i="22"/>
  <c r="D518" i="22"/>
  <c r="D519" i="22"/>
  <c r="D520" i="22"/>
  <c r="D521" i="22"/>
  <c r="D522" i="22"/>
  <c r="D523" i="22"/>
  <c r="D524" i="22"/>
  <c r="D525" i="22"/>
  <c r="D526" i="22"/>
  <c r="D527" i="22"/>
  <c r="D528" i="22"/>
  <c r="D529" i="22"/>
  <c r="D530" i="22"/>
  <c r="D531" i="22"/>
  <c r="D532" i="22"/>
  <c r="D533" i="22"/>
  <c r="D534" i="22"/>
  <c r="D535" i="22"/>
  <c r="D536" i="22"/>
  <c r="D537" i="22"/>
  <c r="D538" i="22"/>
  <c r="D539" i="22"/>
  <c r="D540" i="22"/>
  <c r="D541" i="22"/>
  <c r="D542" i="22"/>
  <c r="D543" i="22"/>
  <c r="D544" i="22"/>
  <c r="D545" i="22"/>
  <c r="D546" i="22"/>
  <c r="D547" i="22"/>
  <c r="D548" i="22"/>
  <c r="D549" i="22"/>
  <c r="D550" i="22"/>
  <c r="D551" i="22"/>
  <c r="D552" i="22"/>
  <c r="D553" i="22"/>
  <c r="D554" i="22"/>
  <c r="D555" i="22"/>
  <c r="D556" i="22"/>
  <c r="D557" i="22"/>
  <c r="D558" i="22"/>
  <c r="D559" i="22"/>
  <c r="D560" i="22"/>
  <c r="D561" i="22"/>
  <c r="D562" i="22"/>
  <c r="D563" i="22"/>
  <c r="D564" i="22"/>
  <c r="D565" i="22"/>
  <c r="D566" i="22"/>
  <c r="C567" i="22"/>
  <c r="D567" i="22"/>
  <c r="C568" i="22"/>
  <c r="D568" i="22"/>
  <c r="C569" i="22"/>
  <c r="D569" i="22"/>
  <c r="C570" i="22"/>
  <c r="D570" i="22"/>
  <c r="C571" i="22"/>
  <c r="D571" i="22"/>
  <c r="C572" i="22"/>
  <c r="D572" i="22"/>
  <c r="C573" i="22"/>
  <c r="D573" i="22"/>
  <c r="C574" i="22"/>
  <c r="D574" i="22"/>
  <c r="C575" i="22"/>
  <c r="D575" i="22"/>
  <c r="C576" i="22"/>
  <c r="D576" i="22"/>
  <c r="C577" i="22"/>
  <c r="D577" i="22"/>
  <c r="C578" i="22"/>
  <c r="D578" i="22"/>
  <c r="C579" i="22"/>
  <c r="D579" i="22"/>
  <c r="C580" i="22"/>
  <c r="D580" i="22"/>
  <c r="C581" i="22"/>
  <c r="D581" i="22"/>
  <c r="C582" i="22"/>
  <c r="D582" i="22"/>
  <c r="C583" i="22"/>
  <c r="D583" i="22"/>
  <c r="C584" i="22"/>
  <c r="D584" i="22"/>
  <c r="C585" i="22"/>
  <c r="D585" i="22"/>
  <c r="C586" i="22"/>
  <c r="D586" i="22"/>
  <c r="C587" i="22"/>
  <c r="D587" i="22"/>
  <c r="C588" i="22"/>
  <c r="D588" i="22"/>
  <c r="C589" i="22"/>
  <c r="D589" i="22"/>
  <c r="C590" i="22"/>
  <c r="D590" i="22"/>
  <c r="C591" i="22"/>
  <c r="D591" i="22"/>
  <c r="C592" i="22"/>
  <c r="D592" i="22"/>
  <c r="C593" i="22"/>
  <c r="D593" i="22"/>
  <c r="C594" i="22"/>
  <c r="D594" i="22"/>
  <c r="C595" i="22"/>
  <c r="D595" i="22"/>
  <c r="C596" i="22"/>
  <c r="D596" i="22"/>
  <c r="C597" i="22"/>
  <c r="D597" i="22"/>
  <c r="C598" i="22"/>
  <c r="D598" i="22"/>
  <c r="C599" i="22"/>
  <c r="D599" i="22"/>
  <c r="C600" i="22"/>
  <c r="D600" i="22"/>
  <c r="C601" i="22"/>
  <c r="D601" i="22"/>
  <c r="C602" i="22"/>
  <c r="D602" i="22"/>
  <c r="C603" i="22"/>
  <c r="D603" i="22"/>
  <c r="C604" i="22"/>
  <c r="D604" i="22"/>
  <c r="C605" i="22"/>
  <c r="D605" i="22"/>
  <c r="C606" i="22"/>
  <c r="D606" i="22"/>
  <c r="C607" i="22"/>
  <c r="D607" i="22"/>
  <c r="C608" i="22"/>
  <c r="D608" i="22"/>
  <c r="C609" i="22"/>
  <c r="D609" i="22"/>
  <c r="C610" i="22"/>
  <c r="D610" i="22"/>
  <c r="C611" i="22"/>
  <c r="D611" i="22"/>
  <c r="C612" i="22"/>
  <c r="D612" i="22"/>
  <c r="C613" i="22"/>
  <c r="D613" i="22"/>
  <c r="C614" i="22"/>
  <c r="D614" i="22"/>
  <c r="C615" i="22"/>
  <c r="D615" i="22"/>
  <c r="C616" i="22"/>
  <c r="D616" i="22"/>
  <c r="C617" i="22"/>
  <c r="D617" i="22"/>
  <c r="C618" i="22"/>
  <c r="D618" i="22"/>
  <c r="C619" i="22"/>
  <c r="D619" i="22"/>
  <c r="C620" i="22"/>
  <c r="D620" i="22"/>
  <c r="C621" i="22"/>
  <c r="D621" i="22"/>
  <c r="C622" i="22"/>
  <c r="D622" i="22"/>
  <c r="C623" i="22"/>
  <c r="D623" i="22"/>
  <c r="C624" i="22"/>
  <c r="D624" i="22"/>
  <c r="C625" i="22"/>
  <c r="D625" i="22"/>
  <c r="C626" i="22"/>
  <c r="D626" i="22"/>
  <c r="C627" i="22"/>
  <c r="D627" i="22"/>
  <c r="C628" i="22"/>
  <c r="D628" i="22"/>
  <c r="C629" i="22"/>
  <c r="D629" i="22"/>
  <c r="C630" i="22"/>
  <c r="D630" i="22"/>
  <c r="C631" i="22"/>
  <c r="D631" i="22"/>
  <c r="C632" i="22"/>
  <c r="D632" i="22"/>
  <c r="C633" i="22"/>
  <c r="D633" i="22"/>
  <c r="C634" i="22"/>
  <c r="D634" i="22"/>
  <c r="C635" i="22"/>
  <c r="D635" i="22"/>
  <c r="C636" i="22"/>
  <c r="D636" i="22"/>
  <c r="C637" i="22"/>
  <c r="D637" i="22"/>
  <c r="C638" i="22"/>
  <c r="D638" i="22"/>
  <c r="C639" i="22"/>
  <c r="D639" i="22"/>
  <c r="C640" i="22"/>
  <c r="D640" i="22"/>
  <c r="D641" i="22"/>
  <c r="D642" i="22"/>
  <c r="D643" i="22"/>
  <c r="D644" i="22"/>
  <c r="D645" i="22"/>
  <c r="D646" i="22"/>
  <c r="D647" i="22"/>
  <c r="D648" i="22"/>
  <c r="D649" i="22"/>
  <c r="D650" i="22"/>
  <c r="D651" i="22"/>
  <c r="D652" i="22"/>
  <c r="D653" i="22"/>
  <c r="D654" i="22"/>
  <c r="D655" i="22"/>
  <c r="D656" i="22"/>
  <c r="D657" i="22"/>
  <c r="D658" i="22"/>
  <c r="D659" i="22"/>
  <c r="D660" i="22"/>
  <c r="D661" i="22"/>
  <c r="D662" i="22"/>
  <c r="D663" i="22"/>
  <c r="D664" i="22"/>
  <c r="D665" i="22"/>
  <c r="D666" i="22"/>
  <c r="D667" i="22"/>
  <c r="D668" i="22"/>
  <c r="D669" i="22"/>
  <c r="D670" i="22"/>
  <c r="D671" i="22"/>
  <c r="D672" i="22"/>
  <c r="D673" i="22"/>
  <c r="D674" i="22"/>
  <c r="D675" i="22"/>
  <c r="D676" i="22"/>
  <c r="D677" i="22"/>
  <c r="D678" i="22"/>
  <c r="D679" i="22"/>
  <c r="D680" i="22"/>
  <c r="D681" i="22"/>
  <c r="D682" i="22"/>
  <c r="D683" i="22"/>
  <c r="D684" i="22"/>
  <c r="D685" i="22"/>
  <c r="D686" i="22"/>
  <c r="D687" i="22"/>
  <c r="D688" i="22"/>
  <c r="D689" i="22"/>
  <c r="D690" i="22"/>
  <c r="D691" i="22"/>
  <c r="D692" i="22"/>
  <c r="D693" i="22"/>
  <c r="D694" i="22"/>
  <c r="D695" i="22"/>
  <c r="D696" i="22"/>
  <c r="D697" i="22"/>
  <c r="D698" i="22"/>
  <c r="D699" i="22"/>
  <c r="D700" i="22"/>
  <c r="D701" i="22"/>
  <c r="D702" i="22"/>
  <c r="D703" i="22"/>
  <c r="D704" i="22"/>
  <c r="D705" i="22"/>
  <c r="D706" i="22"/>
  <c r="D707" i="22"/>
  <c r="D708" i="22"/>
  <c r="D709" i="22"/>
  <c r="D710" i="22"/>
  <c r="D711" i="22"/>
  <c r="C712" i="22"/>
  <c r="D712" i="22"/>
  <c r="C713" i="22"/>
  <c r="D713" i="22"/>
  <c r="C714" i="22"/>
  <c r="D714" i="22"/>
  <c r="C715" i="22"/>
  <c r="D715" i="22"/>
  <c r="C716" i="22"/>
  <c r="D716" i="22"/>
  <c r="C717" i="22"/>
  <c r="D717" i="22"/>
  <c r="C718" i="22"/>
  <c r="D718" i="22"/>
  <c r="C719" i="22"/>
  <c r="D719" i="22"/>
  <c r="C720" i="22"/>
  <c r="D720" i="22"/>
  <c r="C721" i="22"/>
  <c r="D721" i="22"/>
  <c r="C722" i="22"/>
  <c r="D722" i="22"/>
  <c r="C723" i="22"/>
  <c r="D723" i="22"/>
  <c r="C724" i="22"/>
  <c r="D724" i="22"/>
  <c r="C725" i="22"/>
  <c r="D725" i="22"/>
  <c r="C726" i="22"/>
  <c r="D726" i="22"/>
  <c r="C727" i="22"/>
  <c r="D727" i="22"/>
  <c r="C728" i="22"/>
  <c r="D728" i="22"/>
  <c r="C729" i="22"/>
  <c r="D729" i="22"/>
  <c r="C730" i="22"/>
  <c r="D730" i="22"/>
  <c r="C731" i="22"/>
  <c r="D731" i="22"/>
  <c r="C732" i="22"/>
  <c r="D732" i="22"/>
  <c r="C733" i="22"/>
  <c r="D733" i="22"/>
  <c r="D734" i="22"/>
  <c r="C735" i="22"/>
  <c r="D735" i="22"/>
  <c r="C736" i="22"/>
  <c r="D736" i="22"/>
  <c r="C737" i="22"/>
  <c r="D737" i="22"/>
  <c r="C738" i="22"/>
  <c r="D738" i="22"/>
  <c r="D739" i="22"/>
  <c r="D740" i="22"/>
  <c r="D741" i="22"/>
  <c r="D742" i="22"/>
  <c r="D743" i="22"/>
  <c r="D744" i="22"/>
  <c r="D745" i="22"/>
  <c r="D746" i="22"/>
  <c r="D747" i="22"/>
  <c r="D748" i="22"/>
  <c r="D749" i="22"/>
  <c r="D750" i="22"/>
  <c r="D751" i="22"/>
  <c r="D752" i="22"/>
  <c r="D753" i="22"/>
  <c r="D754" i="22"/>
  <c r="D755" i="22"/>
  <c r="D756" i="22"/>
  <c r="D757" i="22"/>
  <c r="D758" i="22"/>
  <c r="D759" i="22"/>
  <c r="D760" i="22"/>
  <c r="D761" i="22"/>
  <c r="D762" i="22"/>
  <c r="D763" i="22"/>
  <c r="D764" i="22"/>
  <c r="D765" i="22"/>
  <c r="D766" i="22"/>
  <c r="D767" i="22"/>
  <c r="D768" i="22"/>
  <c r="D769" i="22"/>
  <c r="D770" i="22"/>
  <c r="D771" i="22"/>
  <c r="D772" i="22"/>
  <c r="D773" i="22"/>
  <c r="D774" i="22"/>
  <c r="D775" i="22"/>
  <c r="D776" i="22"/>
  <c r="D777" i="22"/>
  <c r="D778" i="22"/>
  <c r="D779" i="22"/>
  <c r="D780" i="22"/>
  <c r="D781" i="22"/>
  <c r="D782" i="22"/>
  <c r="D783" i="22"/>
  <c r="D784" i="22"/>
  <c r="D785" i="22"/>
  <c r="D786" i="22"/>
  <c r="D787" i="22"/>
  <c r="D788" i="22"/>
  <c r="D789" i="22"/>
  <c r="D790" i="22"/>
  <c r="D791" i="22"/>
  <c r="D792" i="22"/>
  <c r="D793" i="22"/>
  <c r="D794" i="22"/>
  <c r="D795" i="22"/>
  <c r="D796" i="22"/>
  <c r="D797" i="22"/>
  <c r="D798" i="22"/>
  <c r="D799" i="22"/>
  <c r="D800" i="22"/>
  <c r="D801" i="22"/>
  <c r="D802" i="22"/>
  <c r="D803" i="22"/>
  <c r="D804" i="22"/>
  <c r="D805" i="22"/>
  <c r="D806" i="22"/>
  <c r="D807" i="22"/>
  <c r="D808" i="22"/>
  <c r="D809" i="22"/>
  <c r="D810" i="22"/>
  <c r="D811" i="22"/>
  <c r="D812" i="22"/>
  <c r="D813" i="22"/>
  <c r="D814" i="22"/>
  <c r="D815" i="22"/>
  <c r="D816" i="22"/>
  <c r="D817" i="22"/>
  <c r="D818" i="22"/>
  <c r="D819" i="22"/>
  <c r="D820" i="22"/>
  <c r="D821" i="22"/>
  <c r="D822" i="22"/>
  <c r="C823" i="22"/>
  <c r="D823" i="22"/>
  <c r="C824" i="22"/>
  <c r="D824" i="22"/>
  <c r="C825" i="22"/>
  <c r="D825" i="22"/>
  <c r="C826" i="22"/>
  <c r="D826" i="22"/>
  <c r="C827" i="22"/>
  <c r="D827" i="22"/>
  <c r="D828" i="22"/>
  <c r="D829" i="22"/>
  <c r="D830" i="22"/>
  <c r="D831" i="22"/>
  <c r="D832" i="22"/>
  <c r="D833" i="22"/>
  <c r="D834" i="22"/>
  <c r="D835" i="22"/>
  <c r="D836" i="22"/>
  <c r="D837" i="22"/>
  <c r="D838" i="22"/>
  <c r="D839" i="22"/>
  <c r="D840" i="22"/>
  <c r="D841" i="22"/>
  <c r="D842" i="22"/>
  <c r="D843" i="22"/>
  <c r="D844" i="22"/>
  <c r="D845" i="22"/>
  <c r="D846" i="22"/>
  <c r="D847" i="22"/>
  <c r="D848" i="22"/>
  <c r="D849" i="22"/>
  <c r="D850" i="22"/>
  <c r="D851" i="22"/>
  <c r="D852" i="22"/>
  <c r="D853" i="22"/>
  <c r="D854" i="22"/>
  <c r="D855" i="22"/>
  <c r="D856" i="22"/>
  <c r="D857" i="22"/>
  <c r="D858" i="22"/>
  <c r="D859" i="22"/>
  <c r="D860" i="22"/>
  <c r="D861" i="22"/>
  <c r="D862" i="22"/>
  <c r="D863" i="22"/>
  <c r="D864" i="22"/>
  <c r="D865" i="22"/>
  <c r="D866" i="22"/>
  <c r="D867" i="22"/>
  <c r="D868" i="22"/>
  <c r="D869" i="22"/>
  <c r="D870" i="22"/>
  <c r="D871" i="22"/>
  <c r="D872" i="22"/>
  <c r="D873" i="22"/>
  <c r="D874" i="22"/>
  <c r="D875" i="22"/>
  <c r="D876" i="22"/>
  <c r="D877" i="22"/>
  <c r="D878" i="22"/>
  <c r="D879" i="22"/>
  <c r="D880" i="22"/>
  <c r="D881" i="22"/>
  <c r="D882" i="22"/>
  <c r="D883" i="22"/>
  <c r="D2" i="22"/>
  <c r="I33" i="12"/>
  <c r="J33" i="12"/>
  <c r="K33" i="12"/>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3" i="9"/>
  <c r="C2" i="9"/>
  <c r="A934" i="22" l="1"/>
  <c r="K14" i="25" s="1"/>
  <c r="O16" i="25"/>
  <c r="M11" i="25"/>
  <c r="N2" i="25"/>
  <c r="N14" i="25"/>
  <c r="O10" i="25"/>
  <c r="M14" i="25"/>
  <c r="O15" i="25"/>
  <c r="O12" i="25"/>
  <c r="Q2" i="25"/>
  <c r="Q4" i="25"/>
  <c r="O6" i="25"/>
  <c r="O3" i="25"/>
  <c r="P13" i="25"/>
  <c r="D934" i="22"/>
  <c r="S934" i="22"/>
  <c r="K8" i="25"/>
  <c r="Q15" i="25"/>
  <c r="Q9" i="25"/>
  <c r="O2" i="25"/>
  <c r="K11" i="25"/>
  <c r="N6" i="25"/>
  <c r="P3" i="25"/>
  <c r="Q6" i="25"/>
  <c r="Q10" i="25"/>
  <c r="Q11" i="25"/>
  <c r="O11" i="25"/>
  <c r="Q16" i="25"/>
  <c r="Q8" i="25"/>
  <c r="Q5" i="25"/>
  <c r="L14" i="25"/>
  <c r="Q3" i="25"/>
  <c r="P11" i="25"/>
  <c r="P2" i="25"/>
  <c r="Q12" i="25"/>
  <c r="O8" i="25"/>
  <c r="J14" i="25"/>
  <c r="O4" i="25"/>
  <c r="Q13" i="25"/>
  <c r="N8" i="25"/>
  <c r="C11" i="25"/>
  <c r="C19" i="25"/>
  <c r="C12" i="25"/>
  <c r="C4" i="25"/>
  <c r="C5" i="25"/>
  <c r="C6" i="25"/>
  <c r="C14" i="25"/>
  <c r="C7" i="25"/>
  <c r="C15" i="25"/>
  <c r="C8" i="25"/>
  <c r="C16" i="25"/>
  <c r="C9" i="25"/>
  <c r="C17" i="25"/>
  <c r="C10" i="25"/>
  <c r="C18" i="25"/>
  <c r="C13" i="25"/>
  <c r="P10" i="25"/>
  <c r="M6" i="25"/>
  <c r="D4" i="25"/>
  <c r="G4" i="25"/>
  <c r="F4" i="25"/>
  <c r="E4" i="25"/>
  <c r="F12" i="25"/>
  <c r="G12" i="25"/>
  <c r="D12" i="25"/>
  <c r="E12" i="25"/>
  <c r="P4" i="25"/>
  <c r="P5" i="25"/>
  <c r="K17" i="25"/>
  <c r="K3" i="25"/>
  <c r="P6" i="25"/>
  <c r="L8" i="25"/>
  <c r="P14" i="25"/>
  <c r="J8" i="25"/>
  <c r="P16" i="25"/>
  <c r="P12" i="25"/>
  <c r="O5" i="25"/>
  <c r="P15" i="25"/>
  <c r="P8" i="25"/>
  <c r="N7" i="25"/>
  <c r="P9" i="25"/>
  <c r="O14" i="25"/>
  <c r="K2" i="25"/>
  <c r="M8" i="25"/>
  <c r="J7" i="25"/>
  <c r="K15" i="25"/>
  <c r="K16" i="25"/>
  <c r="K5" i="25"/>
  <c r="K9" i="25"/>
  <c r="K10" i="25"/>
  <c r="K13" i="25"/>
  <c r="K6" i="25"/>
  <c r="K7" i="25"/>
  <c r="K12" i="25"/>
  <c r="K4" i="25"/>
  <c r="M15" i="25"/>
  <c r="M10" i="25"/>
  <c r="M16" i="25"/>
  <c r="M4" i="25"/>
  <c r="N3" i="25"/>
  <c r="M7" i="25"/>
  <c r="X47" i="7"/>
  <c r="AB48" i="7"/>
  <c r="AA49" i="7"/>
  <c r="Y47" i="7"/>
  <c r="AG47" i="7" s="1"/>
  <c r="AC48" i="7"/>
  <c r="AB49" i="7"/>
  <c r="Z47" i="7"/>
  <c r="AH47" i="7" s="1"/>
  <c r="AD48" i="7"/>
  <c r="AC49" i="7"/>
  <c r="AA47" i="7"/>
  <c r="AD49" i="7"/>
  <c r="X49" i="7"/>
  <c r="AB47" i="7"/>
  <c r="X48" i="7"/>
  <c r="Z49" i="7"/>
  <c r="AH49" i="7" s="1"/>
  <c r="AC47" i="7"/>
  <c r="Y48" i="7"/>
  <c r="AG48" i="7" s="1"/>
  <c r="AA48" i="7"/>
  <c r="AD47" i="7"/>
  <c r="Z48" i="7"/>
  <c r="AH48" i="7" s="1"/>
  <c r="Y49" i="7"/>
  <c r="AG49" i="7" s="1"/>
  <c r="M13" i="25"/>
  <c r="M3" i="25"/>
  <c r="M9" i="25"/>
  <c r="N15" i="25"/>
  <c r="M2" i="25"/>
  <c r="M5" i="25"/>
  <c r="J15" i="25"/>
  <c r="J16" i="25"/>
  <c r="J3" i="25"/>
  <c r="J11" i="25"/>
  <c r="N13" i="25"/>
  <c r="J4" i="25"/>
  <c r="L13" i="25"/>
  <c r="J9" i="25"/>
  <c r="L9" i="25"/>
  <c r="N10" i="25"/>
  <c r="J13" i="25"/>
  <c r="N5" i="25"/>
  <c r="L12" i="25"/>
  <c r="L11" i="25"/>
  <c r="L6" i="25"/>
  <c r="J12" i="25"/>
  <c r="J2" i="25"/>
  <c r="J5" i="25"/>
  <c r="N16" i="25"/>
  <c r="L10" i="25"/>
  <c r="J10" i="25"/>
  <c r="G2" i="25"/>
  <c r="F2" i="25"/>
  <c r="E2" i="25"/>
  <c r="G14" i="25"/>
  <c r="E14" i="25"/>
  <c r="F14" i="25"/>
  <c r="G18" i="25"/>
  <c r="E18" i="25"/>
  <c r="F18" i="25"/>
  <c r="E7" i="25"/>
  <c r="G7" i="25"/>
  <c r="F7" i="25"/>
  <c r="G6" i="25"/>
  <c r="E6" i="25"/>
  <c r="F6" i="25"/>
  <c r="E19" i="25"/>
  <c r="F19" i="25"/>
  <c r="G19" i="25"/>
  <c r="G5" i="25"/>
  <c r="E5" i="25"/>
  <c r="F5" i="25"/>
  <c r="E11" i="25"/>
  <c r="F11" i="25"/>
  <c r="G11" i="25"/>
  <c r="E3" i="25"/>
  <c r="F3" i="25"/>
  <c r="G3" i="25"/>
  <c r="G9" i="25"/>
  <c r="E9" i="25"/>
  <c r="F9" i="25"/>
  <c r="F17" i="25"/>
  <c r="G17" i="25"/>
  <c r="E17" i="25"/>
  <c r="F13" i="25"/>
  <c r="E13" i="25"/>
  <c r="G13" i="25"/>
  <c r="F8" i="25"/>
  <c r="G8" i="25"/>
  <c r="E8" i="25"/>
  <c r="E16" i="25"/>
  <c r="F16" i="25"/>
  <c r="G16" i="25"/>
  <c r="G15" i="25"/>
  <c r="E15" i="25"/>
  <c r="F15" i="25"/>
  <c r="F10" i="25"/>
  <c r="E10" i="25"/>
  <c r="G10" i="25"/>
  <c r="J6" i="25"/>
  <c r="L7" i="25"/>
  <c r="L4" i="25"/>
  <c r="L15" i="25"/>
  <c r="L16" i="25"/>
  <c r="N11" i="25"/>
  <c r="L2" i="25"/>
  <c r="D11" i="25"/>
  <c r="D5" i="25"/>
  <c r="D9" i="25"/>
  <c r="D3" i="25"/>
  <c r="D16" i="25"/>
  <c r="D17" i="25"/>
  <c r="D13" i="25"/>
  <c r="D8" i="25"/>
  <c r="N9" i="25"/>
  <c r="L5" i="25"/>
  <c r="D10" i="25"/>
  <c r="O9" i="25"/>
  <c r="D2" i="25"/>
  <c r="D15" i="25"/>
  <c r="D14" i="25"/>
  <c r="L3" i="25"/>
  <c r="D18" i="25"/>
  <c r="D7" i="25"/>
  <c r="D6" i="25"/>
  <c r="D19" i="25"/>
  <c r="Q7" i="25"/>
  <c r="C3" i="25"/>
  <c r="C2" i="25"/>
  <c r="AB103" i="7"/>
  <c r="Y103" i="7"/>
  <c r="Z103" i="7"/>
  <c r="AA103" i="7"/>
  <c r="AD103" i="7"/>
  <c r="AC103" i="7"/>
  <c r="X103" i="7"/>
  <c r="X92" i="7"/>
  <c r="Y92" i="7"/>
  <c r="Z92" i="7"/>
  <c r="AA92" i="7"/>
  <c r="AB92" i="7"/>
  <c r="AC92" i="7"/>
  <c r="AD92" i="7"/>
  <c r="K1" i="22"/>
  <c r="P7" i="25" l="1"/>
  <c r="P18" i="25" s="1"/>
  <c r="M17" i="25"/>
  <c r="R17" i="25" s="1"/>
  <c r="O7" i="25"/>
  <c r="M12" i="25"/>
  <c r="N12" i="25"/>
  <c r="Q14" i="25"/>
  <c r="Q18" i="25" s="1"/>
  <c r="O13" i="25"/>
  <c r="R13" i="25" s="1"/>
  <c r="N4" i="25"/>
  <c r="K18" i="25"/>
  <c r="R8" i="25"/>
  <c r="AF48" i="7"/>
  <c r="AI49" i="7"/>
  <c r="AI47" i="7"/>
  <c r="AF47" i="7"/>
  <c r="AE48" i="7"/>
  <c r="AJ48" i="7"/>
  <c r="AF49" i="7"/>
  <c r="AJ47" i="7"/>
  <c r="AE47" i="7"/>
  <c r="AE49" i="7"/>
  <c r="AJ49" i="7"/>
  <c r="AI48" i="7"/>
  <c r="R10" i="25"/>
  <c r="J18" i="25"/>
  <c r="L18" i="25"/>
  <c r="R9" i="25"/>
  <c r="R2" i="25"/>
  <c r="R6" i="25"/>
  <c r="R15" i="25"/>
  <c r="R3" i="25"/>
  <c r="R11" i="25"/>
  <c r="R16" i="25"/>
  <c r="R5" i="25"/>
  <c r="D20" i="25"/>
  <c r="AE103" i="7"/>
  <c r="P92" i="7"/>
  <c r="AE92" i="7"/>
  <c r="R7" i="25" l="1"/>
  <c r="R12" i="25"/>
  <c r="N18" i="25"/>
  <c r="R14" i="25"/>
  <c r="M18" i="25"/>
  <c r="O18" i="25"/>
  <c r="R4" i="25"/>
  <c r="AK47" i="7"/>
  <c r="O47" i="7" s="1"/>
  <c r="AK48" i="7"/>
  <c r="O48" i="7" s="1"/>
  <c r="B895" i="12" s="1"/>
  <c r="AK49" i="7"/>
  <c r="O49" i="7" s="1"/>
  <c r="U92" i="7"/>
  <c r="AF92" i="7" s="1"/>
  <c r="P103" i="7"/>
  <c r="T103" i="7"/>
  <c r="Q103" i="7"/>
  <c r="AG103" i="7" s="1"/>
  <c r="S103" i="7"/>
  <c r="U103" i="7"/>
  <c r="V103" i="7"/>
  <c r="R92" i="7"/>
  <c r="AH92" i="7" s="1"/>
  <c r="S92" i="7"/>
  <c r="Q92" i="7"/>
  <c r="AG92" i="7" s="1"/>
  <c r="T92" i="7"/>
  <c r="V92" i="7"/>
  <c r="R103" i="7"/>
  <c r="AH103" i="7" s="1"/>
  <c r="R18" i="25" l="1"/>
  <c r="B894" i="12"/>
  <c r="B888" i="12"/>
  <c r="B896" i="12"/>
  <c r="B897" i="12"/>
  <c r="B889" i="12"/>
  <c r="B891" i="12"/>
  <c r="B893" i="12"/>
  <c r="B890" i="12"/>
  <c r="B892" i="12"/>
  <c r="C899" i="22"/>
  <c r="C898" i="22"/>
  <c r="C896" i="22"/>
  <c r="C897" i="22"/>
  <c r="C893" i="22"/>
  <c r="C894" i="22"/>
  <c r="C895" i="22"/>
  <c r="C887" i="22"/>
  <c r="C888" i="22"/>
  <c r="C892" i="22"/>
  <c r="C889" i="22"/>
  <c r="B900" i="12"/>
  <c r="B898" i="12"/>
  <c r="B899" i="12"/>
  <c r="AI103" i="7"/>
  <c r="AI92" i="7"/>
  <c r="W103" i="7"/>
  <c r="AJ103" i="7"/>
  <c r="W92" i="7"/>
  <c r="AJ92" i="7"/>
  <c r="AF103" i="7"/>
  <c r="A430" i="12"/>
  <c r="A604" i="12"/>
  <c r="C604" i="12"/>
  <c r="D604" i="12"/>
  <c r="E604" i="12"/>
  <c r="F604" i="12"/>
  <c r="C430" i="12"/>
  <c r="D430" i="12"/>
  <c r="E430" i="12"/>
  <c r="F430" i="12"/>
  <c r="A657" i="12"/>
  <c r="C657" i="12"/>
  <c r="D657" i="12"/>
  <c r="E657" i="12"/>
  <c r="F657" i="12"/>
  <c r="A198" i="12"/>
  <c r="B198" i="12" s="1"/>
  <c r="C198" i="12"/>
  <c r="D198" i="12"/>
  <c r="E198" i="12"/>
  <c r="F198" i="12"/>
  <c r="A45" i="12"/>
  <c r="B45" i="12" s="1"/>
  <c r="C45" i="12"/>
  <c r="D45" i="12"/>
  <c r="E45" i="12"/>
  <c r="F45" i="12"/>
  <c r="A601" i="12"/>
  <c r="C601" i="12"/>
  <c r="D601" i="12"/>
  <c r="E601" i="12"/>
  <c r="F601" i="12"/>
  <c r="A717" i="12"/>
  <c r="C717" i="12"/>
  <c r="D717" i="12"/>
  <c r="E717" i="12"/>
  <c r="F717" i="12"/>
  <c r="A435" i="12"/>
  <c r="C435" i="12"/>
  <c r="D435" i="12"/>
  <c r="E435" i="12"/>
  <c r="F435" i="12"/>
  <c r="A620" i="12"/>
  <c r="C620" i="12"/>
  <c r="D620" i="12"/>
  <c r="E620" i="12"/>
  <c r="F620" i="12"/>
  <c r="A633" i="12"/>
  <c r="C633" i="12"/>
  <c r="D633" i="12"/>
  <c r="E633" i="12"/>
  <c r="F633" i="12"/>
  <c r="A451" i="12"/>
  <c r="C451" i="12"/>
  <c r="D451" i="12"/>
  <c r="E451" i="12"/>
  <c r="F451" i="12"/>
  <c r="A714" i="12"/>
  <c r="C714" i="12"/>
  <c r="D714" i="12"/>
  <c r="E714" i="12"/>
  <c r="F714" i="12"/>
  <c r="A589" i="12"/>
  <c r="C589" i="12"/>
  <c r="D589" i="12"/>
  <c r="E589" i="12"/>
  <c r="F589" i="12"/>
  <c r="A398" i="12"/>
  <c r="C398" i="12"/>
  <c r="D398" i="12"/>
  <c r="E398" i="12"/>
  <c r="F398" i="12"/>
  <c r="A677" i="12"/>
  <c r="C677" i="12"/>
  <c r="D677" i="12"/>
  <c r="E677" i="12"/>
  <c r="F677" i="12"/>
  <c r="A210" i="12"/>
  <c r="C210" i="12"/>
  <c r="D210" i="12"/>
  <c r="E210" i="12"/>
  <c r="F210" i="12"/>
  <c r="A830" i="12"/>
  <c r="C830" i="12"/>
  <c r="D830" i="12"/>
  <c r="E830" i="12"/>
  <c r="F830" i="12"/>
  <c r="A241" i="12"/>
  <c r="C241" i="12"/>
  <c r="D241" i="12"/>
  <c r="E241" i="12"/>
  <c r="F241" i="12"/>
  <c r="A757" i="12"/>
  <c r="C757" i="12"/>
  <c r="D757" i="12"/>
  <c r="E757" i="12"/>
  <c r="F757" i="12"/>
  <c r="A211" i="12"/>
  <c r="B211" i="12" s="1"/>
  <c r="C211" i="12"/>
  <c r="D211" i="12"/>
  <c r="E211" i="12"/>
  <c r="F211" i="12"/>
  <c r="A578" i="12"/>
  <c r="C578" i="12"/>
  <c r="D578" i="12"/>
  <c r="E578" i="12"/>
  <c r="F578" i="12"/>
  <c r="A84" i="12"/>
  <c r="C84" i="12"/>
  <c r="D84" i="12"/>
  <c r="E84" i="12"/>
  <c r="F84" i="12"/>
  <c r="A89" i="12"/>
  <c r="C89" i="12"/>
  <c r="D89" i="12"/>
  <c r="E89" i="12"/>
  <c r="F89" i="12"/>
  <c r="A588" i="12"/>
  <c r="C588" i="12"/>
  <c r="D588" i="12"/>
  <c r="E588" i="12"/>
  <c r="F588" i="12"/>
  <c r="A8" i="12"/>
  <c r="B8" i="12" s="1"/>
  <c r="C8" i="12"/>
  <c r="D8" i="12"/>
  <c r="E8" i="12"/>
  <c r="F8" i="12"/>
  <c r="A29" i="12"/>
  <c r="C29" i="12"/>
  <c r="D29" i="12"/>
  <c r="E29" i="12"/>
  <c r="F29" i="12"/>
  <c r="A10" i="12"/>
  <c r="B10" i="12" s="1"/>
  <c r="C10" i="12"/>
  <c r="D10" i="12"/>
  <c r="E10" i="12"/>
  <c r="F10" i="12"/>
  <c r="A490" i="12"/>
  <c r="C490" i="12"/>
  <c r="D490" i="12"/>
  <c r="E490" i="12"/>
  <c r="F490" i="12"/>
  <c r="A33" i="12"/>
  <c r="C33" i="12"/>
  <c r="D33" i="12"/>
  <c r="E33" i="12"/>
  <c r="A21" i="12"/>
  <c r="C21" i="12"/>
  <c r="D21" i="12"/>
  <c r="E21" i="12"/>
  <c r="F21" i="12"/>
  <c r="A416" i="12"/>
  <c r="C416" i="12"/>
  <c r="D416" i="12"/>
  <c r="E416" i="12"/>
  <c r="F416" i="12"/>
  <c r="A794" i="12"/>
  <c r="C794" i="12"/>
  <c r="D794" i="12"/>
  <c r="E794" i="12"/>
  <c r="F794" i="12"/>
  <c r="A445" i="12"/>
  <c r="C445" i="12"/>
  <c r="D445" i="12"/>
  <c r="E445" i="12"/>
  <c r="F445" i="12"/>
  <c r="A705" i="12"/>
  <c r="C705" i="12"/>
  <c r="D705" i="12"/>
  <c r="E705" i="12"/>
  <c r="F705" i="12"/>
  <c r="A446" i="12"/>
  <c r="C446" i="12"/>
  <c r="D446" i="12"/>
  <c r="E446" i="12"/>
  <c r="F446" i="12"/>
  <c r="A333" i="12"/>
  <c r="B333" i="12" s="1"/>
  <c r="C333" i="12"/>
  <c r="D333" i="12"/>
  <c r="E333" i="12"/>
  <c r="F333" i="12"/>
  <c r="A354" i="12"/>
  <c r="C354" i="12"/>
  <c r="D354" i="12"/>
  <c r="E354" i="12"/>
  <c r="F354" i="12"/>
  <c r="A425" i="12"/>
  <c r="C425" i="12"/>
  <c r="D425" i="12"/>
  <c r="E425" i="12"/>
  <c r="F425" i="12"/>
  <c r="A715" i="12"/>
  <c r="C715" i="12"/>
  <c r="D715" i="12"/>
  <c r="E715" i="12"/>
  <c r="F715" i="12"/>
  <c r="A467" i="12"/>
  <c r="C467" i="12"/>
  <c r="D467" i="12"/>
  <c r="E467" i="12"/>
  <c r="F467" i="12"/>
  <c r="A774" i="12"/>
  <c r="C774" i="12"/>
  <c r="D774" i="12"/>
  <c r="E774" i="12"/>
  <c r="F774" i="12"/>
  <c r="A163" i="12"/>
  <c r="C163" i="12"/>
  <c r="D163" i="12"/>
  <c r="E163" i="12"/>
  <c r="F163" i="12"/>
  <c r="A569" i="12"/>
  <c r="C569" i="12"/>
  <c r="D569" i="12"/>
  <c r="E569" i="12"/>
  <c r="F569" i="12"/>
  <c r="A499" i="12"/>
  <c r="C499" i="12"/>
  <c r="D499" i="12"/>
  <c r="E499" i="12"/>
  <c r="F499" i="12"/>
  <c r="A216" i="12"/>
  <c r="C216" i="12"/>
  <c r="D216" i="12"/>
  <c r="E216" i="12"/>
  <c r="F216" i="12"/>
  <c r="A339" i="12"/>
  <c r="C339" i="12"/>
  <c r="D339" i="12"/>
  <c r="E339" i="12"/>
  <c r="F339" i="12"/>
  <c r="A330" i="12"/>
  <c r="B330" i="12" s="1"/>
  <c r="C330" i="12"/>
  <c r="D330" i="12"/>
  <c r="E330" i="12"/>
  <c r="F330" i="12"/>
  <c r="A520" i="12"/>
  <c r="C520" i="12"/>
  <c r="D520" i="12"/>
  <c r="E520" i="12"/>
  <c r="F520" i="12"/>
  <c r="A283" i="12"/>
  <c r="C283" i="12"/>
  <c r="D283" i="12"/>
  <c r="E283" i="12"/>
  <c r="F283" i="12"/>
  <c r="A672" i="12"/>
  <c r="C672" i="12"/>
  <c r="D672" i="12"/>
  <c r="E672" i="12"/>
  <c r="F672" i="12"/>
  <c r="A503" i="12"/>
  <c r="C503" i="12"/>
  <c r="D503" i="12"/>
  <c r="E503" i="12"/>
  <c r="F503" i="12"/>
  <c r="A545" i="12"/>
  <c r="C545" i="12"/>
  <c r="D545" i="12"/>
  <c r="E545" i="12"/>
  <c r="F545" i="12"/>
  <c r="A405" i="12"/>
  <c r="C405" i="12"/>
  <c r="D405" i="12"/>
  <c r="E405" i="12"/>
  <c r="F405" i="12"/>
  <c r="A220" i="12"/>
  <c r="C220" i="12"/>
  <c r="D220" i="12"/>
  <c r="E220" i="12"/>
  <c r="F220" i="12"/>
  <c r="A870" i="12"/>
  <c r="C870" i="12"/>
  <c r="D870" i="12"/>
  <c r="E870" i="12"/>
  <c r="F870" i="12"/>
  <c r="A652" i="12"/>
  <c r="C652" i="12"/>
  <c r="D652" i="12"/>
  <c r="E652" i="12"/>
  <c r="F652" i="12"/>
  <c r="A838" i="12"/>
  <c r="C838" i="12"/>
  <c r="D838" i="12"/>
  <c r="E838" i="12"/>
  <c r="F838" i="12"/>
  <c r="A759" i="12"/>
  <c r="C759" i="12"/>
  <c r="D759" i="12"/>
  <c r="E759" i="12"/>
  <c r="F759" i="12"/>
  <c r="A876" i="12"/>
  <c r="C876" i="12"/>
  <c r="D876" i="12"/>
  <c r="E876" i="12"/>
  <c r="F876" i="12"/>
  <c r="A666" i="12"/>
  <c r="C666" i="12"/>
  <c r="D666" i="12"/>
  <c r="E666" i="12"/>
  <c r="F666" i="12"/>
  <c r="A770" i="12"/>
  <c r="C770" i="12"/>
  <c r="D770" i="12"/>
  <c r="E770" i="12"/>
  <c r="F770" i="12"/>
  <c r="A16" i="12"/>
  <c r="B16" i="12" s="1"/>
  <c r="C16" i="12"/>
  <c r="D16" i="12"/>
  <c r="E16" i="12"/>
  <c r="F16" i="12"/>
  <c r="A390" i="12"/>
  <c r="C390" i="12"/>
  <c r="D390" i="12"/>
  <c r="E390" i="12"/>
  <c r="F390" i="12"/>
  <c r="A512" i="12"/>
  <c r="C512" i="12"/>
  <c r="D512" i="12"/>
  <c r="E512" i="12"/>
  <c r="F512" i="12"/>
  <c r="A824" i="12"/>
  <c r="C824" i="12"/>
  <c r="D824" i="12"/>
  <c r="E824" i="12"/>
  <c r="F824" i="12"/>
  <c r="A719" i="12"/>
  <c r="C719" i="12"/>
  <c r="D719" i="12"/>
  <c r="E719" i="12"/>
  <c r="F719" i="12"/>
  <c r="A169" i="12"/>
  <c r="C169" i="12"/>
  <c r="D169" i="12"/>
  <c r="E169" i="12"/>
  <c r="F169" i="12"/>
  <c r="A436" i="12"/>
  <c r="C436" i="12"/>
  <c r="D436" i="12"/>
  <c r="E436" i="12"/>
  <c r="F436" i="12"/>
  <c r="A840" i="12"/>
  <c r="C840" i="12"/>
  <c r="D840" i="12"/>
  <c r="E840" i="12"/>
  <c r="F840" i="12"/>
  <c r="A377" i="12"/>
  <c r="C377" i="12"/>
  <c r="D377" i="12"/>
  <c r="E377" i="12"/>
  <c r="F377" i="12"/>
  <c r="A24" i="12"/>
  <c r="C24" i="12"/>
  <c r="D24" i="12"/>
  <c r="E24" i="12"/>
  <c r="F24" i="12"/>
  <c r="A571" i="12"/>
  <c r="C571" i="12"/>
  <c r="D571" i="12"/>
  <c r="E571" i="12"/>
  <c r="F571" i="12"/>
  <c r="A591" i="12"/>
  <c r="C591" i="12"/>
  <c r="D591" i="12"/>
  <c r="E591" i="12"/>
  <c r="F591" i="12"/>
  <c r="A758" i="12"/>
  <c r="C758" i="12"/>
  <c r="D758" i="12"/>
  <c r="E758" i="12"/>
  <c r="F758" i="12"/>
  <c r="A462" i="12"/>
  <c r="C462" i="12"/>
  <c r="D462" i="12"/>
  <c r="E462" i="12"/>
  <c r="F462" i="12"/>
  <c r="A40" i="12"/>
  <c r="B40" i="12" s="1"/>
  <c r="C40" i="12"/>
  <c r="D40" i="12"/>
  <c r="E40" i="12"/>
  <c r="F40" i="12"/>
  <c r="A124" i="12"/>
  <c r="C124" i="12"/>
  <c r="D124" i="12"/>
  <c r="E124" i="12"/>
  <c r="F124" i="12"/>
  <c r="A20" i="12"/>
  <c r="C20" i="12"/>
  <c r="D20" i="12"/>
  <c r="E20" i="12"/>
  <c r="F20" i="12"/>
  <c r="A711" i="12"/>
  <c r="C711" i="12"/>
  <c r="D711" i="12"/>
  <c r="E711" i="12"/>
  <c r="F711" i="12"/>
  <c r="A646" i="12"/>
  <c r="C646" i="12"/>
  <c r="D646" i="12"/>
  <c r="E646" i="12"/>
  <c r="F646" i="12"/>
  <c r="A681" i="12"/>
  <c r="C681" i="12"/>
  <c r="D681" i="12"/>
  <c r="E681" i="12"/>
  <c r="F681" i="12"/>
  <c r="A721" i="12"/>
  <c r="C721" i="12"/>
  <c r="D721" i="12"/>
  <c r="E721" i="12"/>
  <c r="F721" i="12"/>
  <c r="A637" i="12"/>
  <c r="C637" i="12"/>
  <c r="D637" i="12"/>
  <c r="E637" i="12"/>
  <c r="F637" i="12"/>
  <c r="A511" i="12"/>
  <c r="C511" i="12"/>
  <c r="D511" i="12"/>
  <c r="E511" i="12"/>
  <c r="F511" i="12"/>
  <c r="A563" i="12"/>
  <c r="C563" i="12"/>
  <c r="D563" i="12"/>
  <c r="E563" i="12"/>
  <c r="F563" i="12"/>
  <c r="A799" i="12"/>
  <c r="C799" i="12"/>
  <c r="D799" i="12"/>
  <c r="E799" i="12"/>
  <c r="F799" i="12"/>
  <c r="A516" i="12"/>
  <c r="C516" i="12"/>
  <c r="D516" i="12"/>
  <c r="E516" i="12"/>
  <c r="F516" i="12"/>
  <c r="A58" i="12"/>
  <c r="C58" i="12"/>
  <c r="D58" i="12"/>
  <c r="E58" i="12"/>
  <c r="F58" i="12"/>
  <c r="A574" i="12"/>
  <c r="C574" i="12"/>
  <c r="D574" i="12"/>
  <c r="E574" i="12"/>
  <c r="F574" i="12"/>
  <c r="A59" i="12"/>
  <c r="C59" i="12"/>
  <c r="D59" i="12"/>
  <c r="E59" i="12"/>
  <c r="F59" i="12"/>
  <c r="A213" i="12"/>
  <c r="B213" i="12" s="1"/>
  <c r="C213" i="12"/>
  <c r="D213" i="12"/>
  <c r="E213" i="12"/>
  <c r="F213" i="12"/>
  <c r="A639" i="12"/>
  <c r="C639" i="12"/>
  <c r="D639" i="12"/>
  <c r="E639" i="12"/>
  <c r="F639" i="12"/>
  <c r="A411" i="12"/>
  <c r="C411" i="12"/>
  <c r="D411" i="12"/>
  <c r="E411" i="12"/>
  <c r="F411" i="12"/>
  <c r="A4" i="12"/>
  <c r="C4" i="12"/>
  <c r="D4" i="12"/>
  <c r="E4" i="12"/>
  <c r="F4" i="12"/>
  <c r="A406" i="12"/>
  <c r="C406" i="12"/>
  <c r="D406" i="12"/>
  <c r="E406" i="12"/>
  <c r="F406" i="12"/>
  <c r="A315" i="12"/>
  <c r="C315" i="12"/>
  <c r="D315" i="12"/>
  <c r="E315" i="12"/>
  <c r="F315" i="12"/>
  <c r="A509" i="12"/>
  <c r="C509" i="12"/>
  <c r="D509" i="12"/>
  <c r="E509" i="12"/>
  <c r="F509" i="12"/>
  <c r="A180" i="12"/>
  <c r="C180" i="12"/>
  <c r="D180" i="12"/>
  <c r="E180" i="12"/>
  <c r="F180" i="12"/>
  <c r="A469" i="12"/>
  <c r="C469" i="12"/>
  <c r="D469" i="12"/>
  <c r="E469" i="12"/>
  <c r="F469" i="12"/>
  <c r="A868" i="12"/>
  <c r="C868" i="12"/>
  <c r="D868" i="12"/>
  <c r="E868" i="12"/>
  <c r="F868" i="12"/>
  <c r="A258" i="12"/>
  <c r="C258" i="12"/>
  <c r="D258" i="12"/>
  <c r="E258" i="12"/>
  <c r="F258" i="12"/>
  <c r="A298" i="12"/>
  <c r="C298" i="12"/>
  <c r="D298" i="12"/>
  <c r="E298" i="12"/>
  <c r="F298" i="12"/>
  <c r="A158" i="12"/>
  <c r="C158" i="12"/>
  <c r="D158" i="12"/>
  <c r="E158" i="12"/>
  <c r="F158" i="12"/>
  <c r="A299" i="12"/>
  <c r="C299" i="12"/>
  <c r="D299" i="12"/>
  <c r="E299" i="12"/>
  <c r="F299" i="12"/>
  <c r="A723" i="12"/>
  <c r="C723" i="12"/>
  <c r="D723" i="12"/>
  <c r="E723" i="12"/>
  <c r="F723" i="12"/>
  <c r="A634" i="12"/>
  <c r="C634" i="12"/>
  <c r="D634" i="12"/>
  <c r="E634" i="12"/>
  <c r="F634" i="12"/>
  <c r="A626" i="12"/>
  <c r="C626" i="12"/>
  <c r="D626" i="12"/>
  <c r="E626" i="12"/>
  <c r="F626" i="12"/>
  <c r="A277" i="12"/>
  <c r="C277" i="12"/>
  <c r="D277" i="12"/>
  <c r="E277" i="12"/>
  <c r="F277" i="12"/>
  <c r="A399" i="12"/>
  <c r="C399" i="12"/>
  <c r="D399" i="12"/>
  <c r="E399" i="12"/>
  <c r="F399" i="12"/>
  <c r="A493" i="12"/>
  <c r="C493" i="12"/>
  <c r="D493" i="12"/>
  <c r="E493" i="12"/>
  <c r="F493" i="12"/>
  <c r="A13" i="12"/>
  <c r="B13" i="12" s="1"/>
  <c r="C13" i="12"/>
  <c r="D13" i="12"/>
  <c r="E13" i="12"/>
  <c r="F13" i="12"/>
  <c r="A655" i="12"/>
  <c r="C655" i="12"/>
  <c r="D655" i="12"/>
  <c r="E655" i="12"/>
  <c r="F655" i="12"/>
  <c r="A517" i="12"/>
  <c r="C517" i="12"/>
  <c r="D517" i="12"/>
  <c r="E517" i="12"/>
  <c r="F517" i="12"/>
  <c r="A132" i="12"/>
  <c r="C132" i="12"/>
  <c r="D132" i="12"/>
  <c r="E132" i="12"/>
  <c r="F132" i="12"/>
  <c r="A344" i="12"/>
  <c r="C344" i="12"/>
  <c r="D344" i="12"/>
  <c r="E344" i="12"/>
  <c r="F344" i="12"/>
  <c r="A378" i="12"/>
  <c r="C378" i="12"/>
  <c r="D378" i="12"/>
  <c r="E378" i="12"/>
  <c r="F378" i="12"/>
  <c r="A658" i="12"/>
  <c r="C658" i="12"/>
  <c r="D658" i="12"/>
  <c r="E658" i="12"/>
  <c r="F658" i="12"/>
  <c r="A345" i="12"/>
  <c r="C345" i="12"/>
  <c r="D345" i="12"/>
  <c r="E345" i="12"/>
  <c r="F345" i="12"/>
  <c r="A748" i="12"/>
  <c r="C748" i="12"/>
  <c r="D748" i="12"/>
  <c r="E748" i="12"/>
  <c r="F748" i="12"/>
  <c r="A693" i="12"/>
  <c r="C693" i="12"/>
  <c r="D693" i="12"/>
  <c r="E693" i="12"/>
  <c r="F693" i="12"/>
  <c r="A212" i="12"/>
  <c r="B212" i="12" s="1"/>
  <c r="C212" i="12"/>
  <c r="D212" i="12"/>
  <c r="E212" i="12"/>
  <c r="F212" i="12"/>
  <c r="A874" i="12"/>
  <c r="C874" i="12"/>
  <c r="D874" i="12"/>
  <c r="E874" i="12"/>
  <c r="F874" i="12"/>
  <c r="A675" i="12"/>
  <c r="C675" i="12"/>
  <c r="D675" i="12"/>
  <c r="E675" i="12"/>
  <c r="F675" i="12"/>
  <c r="A88" i="12"/>
  <c r="C88" i="12"/>
  <c r="D88" i="12"/>
  <c r="E88" i="12"/>
  <c r="F88" i="12"/>
  <c r="A336" i="12"/>
  <c r="C336" i="12"/>
  <c r="D336" i="12"/>
  <c r="E336" i="12"/>
  <c r="F336" i="12"/>
  <c r="A404" i="12"/>
  <c r="C404" i="12"/>
  <c r="D404" i="12"/>
  <c r="E404" i="12"/>
  <c r="F404" i="12"/>
  <c r="A716" i="12"/>
  <c r="C716" i="12"/>
  <c r="D716" i="12"/>
  <c r="E716" i="12"/>
  <c r="F716" i="12"/>
  <c r="A47" i="12"/>
  <c r="C47" i="12"/>
  <c r="D47" i="12"/>
  <c r="E47" i="12"/>
  <c r="F47" i="12"/>
  <c r="A144" i="12"/>
  <c r="C144" i="12"/>
  <c r="D144" i="12"/>
  <c r="E144" i="12"/>
  <c r="F144" i="12"/>
  <c r="A879" i="12"/>
  <c r="C879" i="12"/>
  <c r="D879" i="12"/>
  <c r="E879" i="12"/>
  <c r="F879" i="12"/>
  <c r="A427" i="12"/>
  <c r="C427" i="12"/>
  <c r="D427" i="12"/>
  <c r="E427" i="12"/>
  <c r="F427" i="12"/>
  <c r="A600" i="12"/>
  <c r="C600" i="12"/>
  <c r="D600" i="12"/>
  <c r="E600" i="12"/>
  <c r="F600" i="12"/>
  <c r="A60" i="12"/>
  <c r="C60" i="12"/>
  <c r="D60" i="12"/>
  <c r="E60" i="12"/>
  <c r="F60" i="12"/>
  <c r="A615" i="12"/>
  <c r="C615" i="12"/>
  <c r="D615" i="12"/>
  <c r="E615" i="12"/>
  <c r="F615" i="12"/>
  <c r="A253" i="12"/>
  <c r="B253" i="12" s="1"/>
  <c r="C253" i="12"/>
  <c r="D253" i="12"/>
  <c r="E253" i="12"/>
  <c r="F253" i="12"/>
  <c r="A689" i="12"/>
  <c r="C689" i="12"/>
  <c r="D689" i="12"/>
  <c r="E689" i="12"/>
  <c r="F689" i="12"/>
  <c r="A331" i="12"/>
  <c r="B331" i="12" s="1"/>
  <c r="C331" i="12"/>
  <c r="D331" i="12"/>
  <c r="E331" i="12"/>
  <c r="F331" i="12"/>
  <c r="A667" i="12"/>
  <c r="C667" i="12"/>
  <c r="D667" i="12"/>
  <c r="E667" i="12"/>
  <c r="F667" i="12"/>
  <c r="A537" i="12"/>
  <c r="C537" i="12"/>
  <c r="D537" i="12"/>
  <c r="E537" i="12"/>
  <c r="F537" i="12"/>
  <c r="A813" i="12"/>
  <c r="C813" i="12"/>
  <c r="D813" i="12"/>
  <c r="E813" i="12"/>
  <c r="F813" i="12"/>
  <c r="A41" i="12"/>
  <c r="B41" i="12" s="1"/>
  <c r="C41" i="12"/>
  <c r="D41" i="12"/>
  <c r="E41" i="12"/>
  <c r="F41" i="12"/>
  <c r="A143" i="12"/>
  <c r="C143" i="12"/>
  <c r="D143" i="12"/>
  <c r="E143" i="12"/>
  <c r="F143" i="12"/>
  <c r="A804" i="12"/>
  <c r="C804" i="12"/>
  <c r="D804" i="12"/>
  <c r="E804" i="12"/>
  <c r="F804" i="12"/>
  <c r="A335" i="12"/>
  <c r="C335" i="12"/>
  <c r="D335" i="12"/>
  <c r="E335" i="12"/>
  <c r="F335" i="12"/>
  <c r="A151" i="12"/>
  <c r="C151" i="12"/>
  <c r="D151" i="12"/>
  <c r="E151" i="12"/>
  <c r="F151" i="12"/>
  <c r="A3" i="12"/>
  <c r="C3" i="12"/>
  <c r="D3" i="12"/>
  <c r="E3" i="12"/>
  <c r="F3" i="12"/>
  <c r="A219" i="12"/>
  <c r="C219" i="12"/>
  <c r="D219" i="12"/>
  <c r="E219" i="12"/>
  <c r="F219" i="12"/>
  <c r="A346" i="12"/>
  <c r="C346" i="12"/>
  <c r="D346" i="12"/>
  <c r="E346" i="12"/>
  <c r="F346" i="12"/>
  <c r="A157" i="12"/>
  <c r="C157" i="12"/>
  <c r="D157" i="12"/>
  <c r="E157" i="12"/>
  <c r="F157" i="12"/>
  <c r="A319" i="12"/>
  <c r="C319" i="12"/>
  <c r="D319" i="12"/>
  <c r="E319" i="12"/>
  <c r="F319" i="12"/>
  <c r="A337" i="12"/>
  <c r="C337" i="12"/>
  <c r="D337" i="12"/>
  <c r="E337" i="12"/>
  <c r="F337" i="12"/>
  <c r="A388" i="12"/>
  <c r="C388" i="12"/>
  <c r="D388" i="12"/>
  <c r="E388" i="12"/>
  <c r="F388" i="12"/>
  <c r="A386" i="12"/>
  <c r="C386" i="12"/>
  <c r="D386" i="12"/>
  <c r="E386" i="12"/>
  <c r="F386" i="12"/>
  <c r="A282" i="12"/>
  <c r="C282" i="12"/>
  <c r="D282" i="12"/>
  <c r="E282" i="12"/>
  <c r="F282" i="12"/>
  <c r="A109" i="12"/>
  <c r="C109" i="12"/>
  <c r="D109" i="12"/>
  <c r="E109" i="12"/>
  <c r="F109" i="12"/>
  <c r="A453" i="12"/>
  <c r="C453" i="12"/>
  <c r="D453" i="12"/>
  <c r="E453" i="12"/>
  <c r="F453" i="12"/>
  <c r="A837" i="12"/>
  <c r="C837" i="12"/>
  <c r="D837" i="12"/>
  <c r="E837" i="12"/>
  <c r="F837" i="12"/>
  <c r="A256" i="12"/>
  <c r="C256" i="12"/>
  <c r="D256" i="12"/>
  <c r="E256" i="12"/>
  <c r="F256" i="12"/>
  <c r="A502" i="12"/>
  <c r="C502" i="12"/>
  <c r="D502" i="12"/>
  <c r="E502" i="12"/>
  <c r="F502" i="12"/>
  <c r="A65" i="12"/>
  <c r="B65" i="12" s="1"/>
  <c r="C65" i="12"/>
  <c r="D65" i="12"/>
  <c r="E65" i="12"/>
  <c r="F65" i="12"/>
  <c r="A568" i="12"/>
  <c r="C568" i="12"/>
  <c r="D568" i="12"/>
  <c r="E568" i="12"/>
  <c r="F568" i="12"/>
  <c r="A52" i="12"/>
  <c r="C52" i="12"/>
  <c r="D52" i="12"/>
  <c r="E52" i="12"/>
  <c r="F52" i="12"/>
  <c r="A56" i="12"/>
  <c r="B56" i="12" s="1"/>
  <c r="C56" i="12"/>
  <c r="D56" i="12"/>
  <c r="E56" i="12"/>
  <c r="F56" i="12"/>
  <c r="A76" i="12"/>
  <c r="C76" i="12"/>
  <c r="D76" i="12"/>
  <c r="E76" i="12"/>
  <c r="F76" i="12"/>
  <c r="A456" i="12"/>
  <c r="C456" i="12"/>
  <c r="D456" i="12"/>
  <c r="E456" i="12"/>
  <c r="F456" i="12"/>
  <c r="A760" i="12"/>
  <c r="C760" i="12"/>
  <c r="D760" i="12"/>
  <c r="E760" i="12"/>
  <c r="F760" i="12"/>
  <c r="A419" i="12"/>
  <c r="C419" i="12"/>
  <c r="D419" i="12"/>
  <c r="E419" i="12"/>
  <c r="F419" i="12"/>
  <c r="A418" i="12"/>
  <c r="C418" i="12"/>
  <c r="D418" i="12"/>
  <c r="E418" i="12"/>
  <c r="F418" i="12"/>
  <c r="A252" i="12"/>
  <c r="C252" i="12"/>
  <c r="D252" i="12"/>
  <c r="E252" i="12"/>
  <c r="F252" i="12"/>
  <c r="A22" i="12"/>
  <c r="C22" i="12"/>
  <c r="D22" i="12"/>
  <c r="E22" i="12"/>
  <c r="F22" i="12"/>
  <c r="A755" i="12"/>
  <c r="C755" i="12"/>
  <c r="D755" i="12"/>
  <c r="E755" i="12"/>
  <c r="F755" i="12"/>
  <c r="A481" i="12"/>
  <c r="C481" i="12"/>
  <c r="D481" i="12"/>
  <c r="E481" i="12"/>
  <c r="F481" i="12"/>
  <c r="A360" i="12"/>
  <c r="C360" i="12"/>
  <c r="D360" i="12"/>
  <c r="E360" i="12"/>
  <c r="F360" i="12"/>
  <c r="A379" i="12"/>
  <c r="C379" i="12"/>
  <c r="D379" i="12"/>
  <c r="E379" i="12"/>
  <c r="F379" i="12"/>
  <c r="A756" i="12"/>
  <c r="C756" i="12"/>
  <c r="D756" i="12"/>
  <c r="E756" i="12"/>
  <c r="F756" i="12"/>
  <c r="A466" i="12"/>
  <c r="C466" i="12"/>
  <c r="D466" i="12"/>
  <c r="E466" i="12"/>
  <c r="F466" i="12"/>
  <c r="A819" i="12"/>
  <c r="C819" i="12"/>
  <c r="D819" i="12"/>
  <c r="E819" i="12"/>
  <c r="F819" i="12"/>
  <c r="A77" i="12"/>
  <c r="C77" i="12"/>
  <c r="D77" i="12"/>
  <c r="E77" i="12"/>
  <c r="F77" i="12"/>
  <c r="A692" i="12"/>
  <c r="C692" i="12"/>
  <c r="D692" i="12"/>
  <c r="E692" i="12"/>
  <c r="F692" i="12"/>
  <c r="A617" i="12"/>
  <c r="C617" i="12"/>
  <c r="D617" i="12"/>
  <c r="E617" i="12"/>
  <c r="F617" i="12"/>
  <c r="A720" i="12"/>
  <c r="C720" i="12"/>
  <c r="D720" i="12"/>
  <c r="E720" i="12"/>
  <c r="F720" i="12"/>
  <c r="A802" i="12"/>
  <c r="C802" i="12"/>
  <c r="D802" i="12"/>
  <c r="E802" i="12"/>
  <c r="F802" i="12"/>
  <c r="A730" i="12"/>
  <c r="B730" i="12" s="1"/>
  <c r="C730" i="12"/>
  <c r="D730" i="12"/>
  <c r="E730" i="12"/>
  <c r="F730" i="12"/>
  <c r="A618" i="12"/>
  <c r="C618" i="12"/>
  <c r="D618" i="12"/>
  <c r="E618" i="12"/>
  <c r="F618" i="12"/>
  <c r="A270" i="12"/>
  <c r="C270" i="12"/>
  <c r="D270" i="12"/>
  <c r="E270" i="12"/>
  <c r="F270" i="12"/>
  <c r="A524" i="12"/>
  <c r="C524" i="12"/>
  <c r="D524" i="12"/>
  <c r="E524" i="12"/>
  <c r="F524" i="12"/>
  <c r="A878" i="12"/>
  <c r="C878" i="12"/>
  <c r="D878" i="12"/>
  <c r="E878" i="12"/>
  <c r="F878" i="12"/>
  <c r="A271" i="12"/>
  <c r="C271" i="12"/>
  <c r="D271" i="12"/>
  <c r="E271" i="12"/>
  <c r="F271" i="12"/>
  <c r="A217" i="12"/>
  <c r="C217" i="12"/>
  <c r="D217" i="12"/>
  <c r="E217" i="12"/>
  <c r="F217" i="12"/>
  <c r="A320" i="12"/>
  <c r="C320" i="12"/>
  <c r="D320" i="12"/>
  <c r="E320" i="12"/>
  <c r="F320" i="12"/>
  <c r="A883" i="12"/>
  <c r="C883" i="12"/>
  <c r="D883" i="12"/>
  <c r="E883" i="12"/>
  <c r="F883" i="12"/>
  <c r="A177" i="12"/>
  <c r="C177" i="12"/>
  <c r="D177" i="12"/>
  <c r="E177" i="12"/>
  <c r="F177" i="12"/>
  <c r="A194" i="12"/>
  <c r="C194" i="12"/>
  <c r="D194" i="12"/>
  <c r="E194" i="12"/>
  <c r="F194" i="12"/>
  <c r="A738" i="12"/>
  <c r="C738" i="12"/>
  <c r="D738" i="12"/>
  <c r="E738" i="12"/>
  <c r="F738" i="12"/>
  <c r="A513" i="12"/>
  <c r="B513" i="12" s="1"/>
  <c r="C513" i="12"/>
  <c r="D513" i="12"/>
  <c r="E513" i="12"/>
  <c r="F513" i="12"/>
  <c r="A632" i="12"/>
  <c r="C632" i="12"/>
  <c r="D632" i="12"/>
  <c r="E632" i="12"/>
  <c r="F632" i="12"/>
  <c r="A15" i="12"/>
  <c r="B15" i="12" s="1"/>
  <c r="C15" i="12"/>
  <c r="D15" i="12"/>
  <c r="E15" i="12"/>
  <c r="F15" i="12"/>
  <c r="A268" i="12"/>
  <c r="C268" i="12"/>
  <c r="D268" i="12"/>
  <c r="E268" i="12"/>
  <c r="F268" i="12"/>
  <c r="A51" i="12"/>
  <c r="C51" i="12"/>
  <c r="D51" i="12"/>
  <c r="E51" i="12"/>
  <c r="F51" i="12"/>
  <c r="A142" i="12"/>
  <c r="C142" i="12"/>
  <c r="D142" i="12"/>
  <c r="E142" i="12"/>
  <c r="F142" i="12"/>
  <c r="A105" i="12"/>
  <c r="C105" i="12"/>
  <c r="D105" i="12"/>
  <c r="E105" i="12"/>
  <c r="F105" i="12"/>
  <c r="A676" i="12"/>
  <c r="C676" i="12"/>
  <c r="D676" i="12"/>
  <c r="E676" i="12"/>
  <c r="F676" i="12"/>
  <c r="A593" i="12"/>
  <c r="C593" i="12"/>
  <c r="D593" i="12"/>
  <c r="E593" i="12"/>
  <c r="F593" i="12"/>
  <c r="A691" i="12"/>
  <c r="C691" i="12"/>
  <c r="D691" i="12"/>
  <c r="E691" i="12"/>
  <c r="F691" i="12"/>
  <c r="A647" i="12"/>
  <c r="C647" i="12"/>
  <c r="D647" i="12"/>
  <c r="E647" i="12"/>
  <c r="F647" i="12"/>
  <c r="A39" i="12"/>
  <c r="C39" i="12"/>
  <c r="D39" i="12"/>
  <c r="E39" i="12"/>
  <c r="F39" i="12"/>
  <c r="A187" i="12"/>
  <c r="C187" i="12"/>
  <c r="D187" i="12"/>
  <c r="E187" i="12"/>
  <c r="F187" i="12"/>
  <c r="A475" i="12"/>
  <c r="C475" i="12"/>
  <c r="D475" i="12"/>
  <c r="E475" i="12"/>
  <c r="F475" i="12"/>
  <c r="A291" i="12"/>
  <c r="C291" i="12"/>
  <c r="D291" i="12"/>
  <c r="E291" i="12"/>
  <c r="F291" i="12"/>
  <c r="A326" i="12"/>
  <c r="C326" i="12"/>
  <c r="D326" i="12"/>
  <c r="E326" i="12"/>
  <c r="F326" i="12"/>
  <c r="A239" i="12"/>
  <c r="C239" i="12"/>
  <c r="D239" i="12"/>
  <c r="E239" i="12"/>
  <c r="F239" i="12"/>
  <c r="A12" i="12"/>
  <c r="B12" i="12" s="1"/>
  <c r="C12" i="12"/>
  <c r="D12" i="12"/>
  <c r="E12" i="12"/>
  <c r="F12" i="12"/>
  <c r="A855" i="12"/>
  <c r="C855" i="12"/>
  <c r="D855" i="12"/>
  <c r="E855" i="12"/>
  <c r="F855" i="12"/>
  <c r="A428" i="12"/>
  <c r="C428" i="12"/>
  <c r="D428" i="12"/>
  <c r="E428" i="12"/>
  <c r="F428" i="12"/>
  <c r="A338" i="12"/>
  <c r="C338" i="12"/>
  <c r="D338" i="12"/>
  <c r="E338" i="12"/>
  <c r="F338" i="12"/>
  <c r="A751" i="12"/>
  <c r="C751" i="12"/>
  <c r="D751" i="12"/>
  <c r="E751" i="12"/>
  <c r="F751" i="12"/>
  <c r="A266" i="12"/>
  <c r="C266" i="12"/>
  <c r="D266" i="12"/>
  <c r="E266" i="12"/>
  <c r="F266" i="12"/>
  <c r="A791" i="12"/>
  <c r="C791" i="12"/>
  <c r="D791" i="12"/>
  <c r="E791" i="12"/>
  <c r="F791" i="12"/>
  <c r="A110" i="12"/>
  <c r="C110" i="12"/>
  <c r="D110" i="12"/>
  <c r="E110" i="12"/>
  <c r="F110" i="12"/>
  <c r="A123" i="12"/>
  <c r="C123" i="12"/>
  <c r="D123" i="12"/>
  <c r="E123" i="12"/>
  <c r="F123" i="12"/>
  <c r="A752" i="12"/>
  <c r="C752" i="12"/>
  <c r="D752" i="12"/>
  <c r="E752" i="12"/>
  <c r="F752" i="12"/>
  <c r="A556" i="12"/>
  <c r="C556" i="12"/>
  <c r="D556" i="12"/>
  <c r="E556" i="12"/>
  <c r="F556" i="12"/>
  <c r="A884" i="12"/>
  <c r="C884" i="12"/>
  <c r="D884" i="12"/>
  <c r="E884" i="12"/>
  <c r="F884" i="12"/>
  <c r="A582" i="12"/>
  <c r="C582" i="12"/>
  <c r="D582" i="12"/>
  <c r="E582" i="12"/>
  <c r="F582" i="12"/>
  <c r="A605" i="12"/>
  <c r="C605" i="12"/>
  <c r="D605" i="12"/>
  <c r="E605" i="12"/>
  <c r="F605" i="12"/>
  <c r="A235" i="12"/>
  <c r="C235" i="12"/>
  <c r="D235" i="12"/>
  <c r="E235" i="12"/>
  <c r="F235" i="12"/>
  <c r="A636" i="12"/>
  <c r="C636" i="12"/>
  <c r="D636" i="12"/>
  <c r="E636" i="12"/>
  <c r="F636" i="12"/>
  <c r="A820" i="12"/>
  <c r="C820" i="12"/>
  <c r="D820" i="12"/>
  <c r="E820" i="12"/>
  <c r="F820" i="12"/>
  <c r="A703" i="12"/>
  <c r="C703" i="12"/>
  <c r="D703" i="12"/>
  <c r="E703" i="12"/>
  <c r="F703" i="12"/>
  <c r="A168" i="12"/>
  <c r="B168" i="12" s="1"/>
  <c r="C168" i="12"/>
  <c r="D168" i="12"/>
  <c r="E168" i="12"/>
  <c r="F168" i="12"/>
  <c r="A560" i="12"/>
  <c r="C560" i="12"/>
  <c r="D560" i="12"/>
  <c r="E560" i="12"/>
  <c r="F560" i="12"/>
  <c r="A413" i="12"/>
  <c r="C413" i="12"/>
  <c r="D413" i="12"/>
  <c r="E413" i="12"/>
  <c r="F413" i="12"/>
  <c r="A882" i="12"/>
  <c r="C882" i="12"/>
  <c r="D882" i="12"/>
  <c r="E882" i="12"/>
  <c r="F882" i="12"/>
  <c r="A478" i="12"/>
  <c r="C478" i="12"/>
  <c r="D478" i="12"/>
  <c r="E478" i="12"/>
  <c r="F478" i="12"/>
  <c r="A602" i="12"/>
  <c r="C602" i="12"/>
  <c r="D602" i="12"/>
  <c r="E602" i="12"/>
  <c r="F602" i="12"/>
  <c r="A885" i="12"/>
  <c r="C885" i="12"/>
  <c r="D885" i="12"/>
  <c r="E885" i="12"/>
  <c r="F885" i="12"/>
  <c r="A264" i="12"/>
  <c r="C264" i="12"/>
  <c r="D264" i="12"/>
  <c r="E264" i="12"/>
  <c r="F264" i="12"/>
  <c r="A218" i="12"/>
  <c r="C218" i="12"/>
  <c r="D218" i="12"/>
  <c r="E218" i="12"/>
  <c r="F218" i="12"/>
  <c r="A340" i="12"/>
  <c r="C340" i="12"/>
  <c r="D340" i="12"/>
  <c r="E340" i="12"/>
  <c r="F340" i="12"/>
  <c r="A341" i="12"/>
  <c r="C341" i="12"/>
  <c r="D341" i="12"/>
  <c r="E341" i="12"/>
  <c r="F341" i="12"/>
  <c r="A342" i="12"/>
  <c r="C342" i="12"/>
  <c r="D342" i="12"/>
  <c r="E342" i="12"/>
  <c r="F342" i="12"/>
  <c r="A431" i="12"/>
  <c r="C431" i="12"/>
  <c r="D431" i="12"/>
  <c r="E431" i="12"/>
  <c r="F431" i="12"/>
  <c r="A343" i="12"/>
  <c r="C343" i="12"/>
  <c r="D343" i="12"/>
  <c r="E343" i="12"/>
  <c r="F343" i="12"/>
  <c r="A373" i="12"/>
  <c r="C373" i="12"/>
  <c r="D373" i="12"/>
  <c r="E373" i="12"/>
  <c r="F373" i="12"/>
  <c r="A306" i="12"/>
  <c r="C306" i="12"/>
  <c r="D306" i="12"/>
  <c r="E306" i="12"/>
  <c r="F306" i="12"/>
  <c r="A857" i="12"/>
  <c r="C857" i="12"/>
  <c r="D857" i="12"/>
  <c r="E857" i="12"/>
  <c r="F857" i="12"/>
  <c r="A57" i="12"/>
  <c r="C57" i="12"/>
  <c r="D57" i="12"/>
  <c r="E57" i="12"/>
  <c r="F57" i="12"/>
  <c r="A127" i="12"/>
  <c r="C127" i="12"/>
  <c r="D127" i="12"/>
  <c r="E127" i="12"/>
  <c r="F127" i="12"/>
  <c r="A240" i="12"/>
  <c r="C240" i="12"/>
  <c r="D240" i="12"/>
  <c r="E240" i="12"/>
  <c r="F240" i="12"/>
  <c r="A538" i="12"/>
  <c r="C538" i="12"/>
  <c r="D538" i="12"/>
  <c r="E538" i="12"/>
  <c r="F538" i="12"/>
  <c r="A486" i="12"/>
  <c r="C486" i="12"/>
  <c r="D486" i="12"/>
  <c r="E486" i="12"/>
  <c r="F486" i="12"/>
  <c r="A769" i="12"/>
  <c r="C769" i="12"/>
  <c r="D769" i="12"/>
  <c r="E769" i="12"/>
  <c r="F769" i="12"/>
  <c r="A294" i="12"/>
  <c r="C294" i="12"/>
  <c r="D294" i="12"/>
  <c r="E294" i="12"/>
  <c r="F294" i="12"/>
  <c r="A839" i="12"/>
  <c r="C839" i="12"/>
  <c r="D839" i="12"/>
  <c r="E839" i="12"/>
  <c r="F839" i="12"/>
  <c r="A465" i="12"/>
  <c r="C465" i="12"/>
  <c r="D465" i="12"/>
  <c r="E465" i="12"/>
  <c r="F465" i="12"/>
  <c r="A35" i="12"/>
  <c r="C35" i="12"/>
  <c r="D35" i="12"/>
  <c r="E35" i="12"/>
  <c r="F35" i="12"/>
  <c r="A801" i="12"/>
  <c r="C801" i="12"/>
  <c r="D801" i="12"/>
  <c r="E801" i="12"/>
  <c r="F801" i="12"/>
  <c r="A128" i="12"/>
  <c r="B128" i="12" s="1"/>
  <c r="C128" i="12"/>
  <c r="D128" i="12"/>
  <c r="E128" i="12"/>
  <c r="F128" i="12"/>
  <c r="A140" i="12"/>
  <c r="C140" i="12"/>
  <c r="D140" i="12"/>
  <c r="E140" i="12"/>
  <c r="F140" i="12"/>
  <c r="A704" i="12"/>
  <c r="C704" i="12"/>
  <c r="D704" i="12"/>
  <c r="E704" i="12"/>
  <c r="F704" i="12"/>
  <c r="A803" i="12"/>
  <c r="C803" i="12"/>
  <c r="D803" i="12"/>
  <c r="E803" i="12"/>
  <c r="F803" i="12"/>
  <c r="A629" i="12"/>
  <c r="C629" i="12"/>
  <c r="D629" i="12"/>
  <c r="E629" i="12"/>
  <c r="F629" i="12"/>
  <c r="A654" i="12"/>
  <c r="C654" i="12"/>
  <c r="D654" i="12"/>
  <c r="E654" i="12"/>
  <c r="F654" i="12"/>
  <c r="A527" i="12"/>
  <c r="C527" i="12"/>
  <c r="D527" i="12"/>
  <c r="E527" i="12"/>
  <c r="F527" i="12"/>
  <c r="A541" i="12"/>
  <c r="C541" i="12"/>
  <c r="D541" i="12"/>
  <c r="E541" i="12"/>
  <c r="F541" i="12"/>
  <c r="A558" i="12"/>
  <c r="C558" i="12"/>
  <c r="D558" i="12"/>
  <c r="E558" i="12"/>
  <c r="F558" i="12"/>
  <c r="A318" i="12"/>
  <c r="C318" i="12"/>
  <c r="D318" i="12"/>
  <c r="E318" i="12"/>
  <c r="F318" i="12"/>
  <c r="A559" i="12"/>
  <c r="C559" i="12"/>
  <c r="D559" i="12"/>
  <c r="E559" i="12"/>
  <c r="F559" i="12"/>
  <c r="A439" i="12"/>
  <c r="C439" i="12"/>
  <c r="D439" i="12"/>
  <c r="E439" i="12"/>
  <c r="F439" i="12"/>
  <c r="A394" i="12"/>
  <c r="C394" i="12"/>
  <c r="D394" i="12"/>
  <c r="E394" i="12"/>
  <c r="F394" i="12"/>
  <c r="A732" i="12"/>
  <c r="C732" i="12"/>
  <c r="D732" i="12"/>
  <c r="E732" i="12"/>
  <c r="F732" i="12"/>
  <c r="A846" i="12"/>
  <c r="C846" i="12"/>
  <c r="D846" i="12"/>
  <c r="E846" i="12"/>
  <c r="F846" i="12"/>
  <c r="A827" i="12"/>
  <c r="C827" i="12"/>
  <c r="D827" i="12"/>
  <c r="E827" i="12"/>
  <c r="F827" i="12"/>
  <c r="A26" i="12"/>
  <c r="C26" i="12"/>
  <c r="D26" i="12"/>
  <c r="E26" i="12"/>
  <c r="F26" i="12"/>
  <c r="A847" i="12"/>
  <c r="C847" i="12"/>
  <c r="D847" i="12"/>
  <c r="E847" i="12"/>
  <c r="F847" i="12"/>
  <c r="A204" i="12"/>
  <c r="B204" i="12" s="1"/>
  <c r="C204" i="12"/>
  <c r="D204" i="12"/>
  <c r="E204" i="12"/>
  <c r="F204" i="12"/>
  <c r="A50" i="12"/>
  <c r="C50" i="12"/>
  <c r="D50" i="12"/>
  <c r="E50" i="12"/>
  <c r="F50" i="12"/>
  <c r="A764" i="12"/>
  <c r="C764" i="12"/>
  <c r="D764" i="12"/>
  <c r="E764" i="12"/>
  <c r="F764" i="12"/>
  <c r="A540" i="12"/>
  <c r="C540" i="12"/>
  <c r="D540" i="12"/>
  <c r="E540" i="12"/>
  <c r="F540" i="12"/>
  <c r="A426" i="12"/>
  <c r="C426" i="12"/>
  <c r="D426" i="12"/>
  <c r="E426" i="12"/>
  <c r="F426" i="12"/>
  <c r="A107" i="12"/>
  <c r="B107" i="12" s="1"/>
  <c r="C107" i="12"/>
  <c r="D107" i="12"/>
  <c r="E107" i="12"/>
  <c r="F107" i="12"/>
  <c r="A785" i="12"/>
  <c r="C785" i="12"/>
  <c r="D785" i="12"/>
  <c r="E785" i="12"/>
  <c r="F785" i="12"/>
  <c r="A659" i="12"/>
  <c r="C659" i="12"/>
  <c r="D659" i="12"/>
  <c r="E659" i="12"/>
  <c r="F659" i="12"/>
  <c r="A576" i="12"/>
  <c r="C576" i="12"/>
  <c r="D576" i="12"/>
  <c r="E576" i="12"/>
  <c r="F576" i="12"/>
  <c r="A131" i="12"/>
  <c r="C131" i="12"/>
  <c r="D131" i="12"/>
  <c r="E131" i="12"/>
  <c r="F131" i="12"/>
  <c r="A737" i="12"/>
  <c r="C737" i="12"/>
  <c r="D737" i="12"/>
  <c r="E737" i="12"/>
  <c r="F737" i="12"/>
  <c r="A844" i="12"/>
  <c r="C844" i="12"/>
  <c r="D844" i="12"/>
  <c r="E844" i="12"/>
  <c r="F844" i="12"/>
  <c r="A376" i="12"/>
  <c r="C376" i="12"/>
  <c r="D376" i="12"/>
  <c r="E376" i="12"/>
  <c r="F376" i="12"/>
  <c r="A43" i="12"/>
  <c r="C43" i="12"/>
  <c r="D43" i="12"/>
  <c r="E43" i="12"/>
  <c r="F43" i="12"/>
  <c r="A495" i="12"/>
  <c r="C495" i="12"/>
  <c r="D495" i="12"/>
  <c r="E495" i="12"/>
  <c r="F495" i="12"/>
  <c r="A365" i="12"/>
  <c r="C365" i="12"/>
  <c r="D365" i="12"/>
  <c r="E365" i="12"/>
  <c r="F365" i="12"/>
  <c r="A165" i="12"/>
  <c r="C165" i="12"/>
  <c r="D165" i="12"/>
  <c r="E165" i="12"/>
  <c r="F165" i="12"/>
  <c r="A699" i="12"/>
  <c r="C699" i="12"/>
  <c r="D699" i="12"/>
  <c r="E699" i="12"/>
  <c r="F699" i="12"/>
  <c r="A14" i="12"/>
  <c r="B14" i="12" s="1"/>
  <c r="C14" i="12"/>
  <c r="D14" i="12"/>
  <c r="E14" i="12"/>
  <c r="F14" i="12"/>
  <c r="A359" i="12"/>
  <c r="C359" i="12"/>
  <c r="D359" i="12"/>
  <c r="E359" i="12"/>
  <c r="F359" i="12"/>
  <c r="A459" i="12"/>
  <c r="C459" i="12"/>
  <c r="D459" i="12"/>
  <c r="E459" i="12"/>
  <c r="F459" i="12"/>
  <c r="A292" i="12"/>
  <c r="C292" i="12"/>
  <c r="D292" i="12"/>
  <c r="E292" i="12"/>
  <c r="F292" i="12"/>
  <c r="A27" i="12"/>
  <c r="C27" i="12"/>
  <c r="D27" i="12"/>
  <c r="E27" i="12"/>
  <c r="F27" i="12"/>
  <c r="A30" i="12"/>
  <c r="C30" i="12"/>
  <c r="D30" i="12"/>
  <c r="E30" i="12"/>
  <c r="F30" i="12"/>
  <c r="A747" i="12"/>
  <c r="C747" i="12"/>
  <c r="D747" i="12"/>
  <c r="E747" i="12"/>
  <c r="F747" i="12"/>
  <c r="A501" i="12"/>
  <c r="C501" i="12"/>
  <c r="D501" i="12"/>
  <c r="E501" i="12"/>
  <c r="F501" i="12"/>
  <c r="A586" i="12"/>
  <c r="C586" i="12"/>
  <c r="D586" i="12"/>
  <c r="E586" i="12"/>
  <c r="F586" i="12"/>
  <c r="A380" i="12"/>
  <c r="C380" i="12"/>
  <c r="D380" i="12"/>
  <c r="E380" i="12"/>
  <c r="F380" i="12"/>
  <c r="A623" i="12"/>
  <c r="C623" i="12"/>
  <c r="D623" i="12"/>
  <c r="E623" i="12"/>
  <c r="F623" i="12"/>
  <c r="A83" i="12"/>
  <c r="C83" i="12"/>
  <c r="D83" i="12"/>
  <c r="E83" i="12"/>
  <c r="F83" i="12"/>
  <c r="A366" i="12"/>
  <c r="C366" i="12"/>
  <c r="D366" i="12"/>
  <c r="E366" i="12"/>
  <c r="F366" i="12"/>
  <c r="A665" i="12"/>
  <c r="C665" i="12"/>
  <c r="D665" i="12"/>
  <c r="E665" i="12"/>
  <c r="F665" i="12"/>
  <c r="A363" i="12"/>
  <c r="C363" i="12"/>
  <c r="D363" i="12"/>
  <c r="E363" i="12"/>
  <c r="F363" i="12"/>
  <c r="A364" i="12"/>
  <c r="C364" i="12"/>
  <c r="D364" i="12"/>
  <c r="E364" i="12"/>
  <c r="F364" i="12"/>
  <c r="A49" i="12"/>
  <c r="C49" i="12"/>
  <c r="D49" i="12"/>
  <c r="E49" i="12"/>
  <c r="F49" i="12"/>
  <c r="A197" i="12"/>
  <c r="B197" i="12" s="1"/>
  <c r="C197" i="12"/>
  <c r="D197" i="12"/>
  <c r="E197" i="12"/>
  <c r="F197" i="12"/>
  <c r="A6" i="12"/>
  <c r="B6" i="12" s="1"/>
  <c r="C6" i="12"/>
  <c r="D6" i="12"/>
  <c r="E6" i="12"/>
  <c r="F6" i="12"/>
  <c r="A489" i="12"/>
  <c r="C489" i="12"/>
  <c r="D489" i="12"/>
  <c r="E489" i="12"/>
  <c r="F489" i="12"/>
  <c r="A389" i="12"/>
  <c r="C389" i="12"/>
  <c r="D389" i="12"/>
  <c r="E389" i="12"/>
  <c r="F389" i="12"/>
  <c r="A811" i="12"/>
  <c r="C811" i="12"/>
  <c r="D811" i="12"/>
  <c r="E811" i="12"/>
  <c r="F811" i="12"/>
  <c r="A183" i="12"/>
  <c r="C183" i="12"/>
  <c r="D183" i="12"/>
  <c r="E183" i="12"/>
  <c r="F183" i="12"/>
  <c r="A729" i="12"/>
  <c r="B729" i="12" s="1"/>
  <c r="C729" i="12"/>
  <c r="D729" i="12"/>
  <c r="E729" i="12"/>
  <c r="F729" i="12"/>
  <c r="A362" i="12"/>
  <c r="C362" i="12"/>
  <c r="D362" i="12"/>
  <c r="E362" i="12"/>
  <c r="F362" i="12"/>
  <c r="A314" i="12"/>
  <c r="C314" i="12"/>
  <c r="D314" i="12"/>
  <c r="E314" i="12"/>
  <c r="F314" i="12"/>
  <c r="A762" i="12"/>
  <c r="C762" i="12"/>
  <c r="D762" i="12"/>
  <c r="E762" i="12"/>
  <c r="F762" i="12"/>
  <c r="A784" i="12"/>
  <c r="C784" i="12"/>
  <c r="D784" i="12"/>
  <c r="E784" i="12"/>
  <c r="F784" i="12"/>
  <c r="A796" i="12"/>
  <c r="C796" i="12"/>
  <c r="D796" i="12"/>
  <c r="E796" i="12"/>
  <c r="F796" i="12"/>
  <c r="A443" i="12"/>
  <c r="C443" i="12"/>
  <c r="D443" i="12"/>
  <c r="E443" i="12"/>
  <c r="F443" i="12"/>
  <c r="A444" i="12"/>
  <c r="C444" i="12"/>
  <c r="D444" i="12"/>
  <c r="E444" i="12"/>
  <c r="F444" i="12"/>
  <c r="A726" i="12"/>
  <c r="C726" i="12"/>
  <c r="D726" i="12"/>
  <c r="E726" i="12"/>
  <c r="F726" i="12"/>
  <c r="A583" i="12"/>
  <c r="C583" i="12"/>
  <c r="D583" i="12"/>
  <c r="E583" i="12"/>
  <c r="F583" i="12"/>
  <c r="A468" i="12"/>
  <c r="C468" i="12"/>
  <c r="D468" i="12"/>
  <c r="E468" i="12"/>
  <c r="F468" i="12"/>
  <c r="A687" i="12"/>
  <c r="C687" i="12"/>
  <c r="D687" i="12"/>
  <c r="E687" i="12"/>
  <c r="F687" i="12"/>
  <c r="A152" i="12"/>
  <c r="C152" i="12"/>
  <c r="D152" i="12"/>
  <c r="E152" i="12"/>
  <c r="F152" i="12"/>
  <c r="A185" i="12"/>
  <c r="C185" i="12"/>
  <c r="D185" i="12"/>
  <c r="E185" i="12"/>
  <c r="F185" i="12"/>
  <c r="A9" i="12"/>
  <c r="B9" i="12" s="1"/>
  <c r="C9" i="12"/>
  <c r="D9" i="12"/>
  <c r="E9" i="12"/>
  <c r="F9" i="12"/>
  <c r="A773" i="12"/>
  <c r="C773" i="12"/>
  <c r="D773" i="12"/>
  <c r="E773" i="12"/>
  <c r="F773" i="12"/>
  <c r="A525" i="12"/>
  <c r="C525" i="12"/>
  <c r="D525" i="12"/>
  <c r="E525" i="12"/>
  <c r="F525" i="12"/>
  <c r="A184" i="12"/>
  <c r="B184" i="12" s="1"/>
  <c r="C184" i="12"/>
  <c r="D184" i="12"/>
  <c r="E184" i="12"/>
  <c r="F184" i="12"/>
  <c r="A371" i="12"/>
  <c r="C371" i="12"/>
  <c r="D371" i="12"/>
  <c r="E371" i="12"/>
  <c r="F371" i="12"/>
  <c r="A579" i="12"/>
  <c r="C579" i="12"/>
  <c r="D579" i="12"/>
  <c r="E579" i="12"/>
  <c r="F579" i="12"/>
  <c r="A518" i="12"/>
  <c r="C518" i="12"/>
  <c r="D518" i="12"/>
  <c r="E518" i="12"/>
  <c r="F518" i="12"/>
  <c r="A771" i="12"/>
  <c r="C771" i="12"/>
  <c r="D771" i="12"/>
  <c r="E771" i="12"/>
  <c r="F771" i="12"/>
  <c r="A133" i="12"/>
  <c r="B133" i="12" s="1"/>
  <c r="C133" i="12"/>
  <c r="D133" i="12"/>
  <c r="E133" i="12"/>
  <c r="F133" i="12"/>
  <c r="A175" i="12"/>
  <c r="B175" i="12" s="1"/>
  <c r="C175" i="12"/>
  <c r="D175" i="12"/>
  <c r="E175" i="12"/>
  <c r="F175" i="12"/>
  <c r="A305" i="12"/>
  <c r="C305" i="12"/>
  <c r="D305" i="12"/>
  <c r="E305" i="12"/>
  <c r="F305" i="12"/>
  <c r="A663" i="12"/>
  <c r="C663" i="12"/>
  <c r="D663" i="12"/>
  <c r="E663" i="12"/>
  <c r="F663" i="12"/>
  <c r="A664" i="12"/>
  <c r="C664" i="12"/>
  <c r="D664" i="12"/>
  <c r="E664" i="12"/>
  <c r="F664" i="12"/>
  <c r="A75" i="12"/>
  <c r="C75" i="12"/>
  <c r="D75" i="12"/>
  <c r="E75" i="12"/>
  <c r="F75" i="12"/>
  <c r="A555" i="12"/>
  <c r="C555" i="12"/>
  <c r="D555" i="12"/>
  <c r="E555" i="12"/>
  <c r="F555" i="12"/>
  <c r="A606" i="12"/>
  <c r="C606" i="12"/>
  <c r="D606" i="12"/>
  <c r="E606" i="12"/>
  <c r="F606" i="12"/>
  <c r="A403" i="12"/>
  <c r="C403" i="12"/>
  <c r="D403" i="12"/>
  <c r="E403" i="12"/>
  <c r="F403" i="12"/>
  <c r="A384" i="12"/>
  <c r="C384" i="12"/>
  <c r="D384" i="12"/>
  <c r="E384" i="12"/>
  <c r="F384" i="12"/>
  <c r="A865" i="12"/>
  <c r="C865" i="12"/>
  <c r="D865" i="12"/>
  <c r="E865" i="12"/>
  <c r="F865" i="12"/>
  <c r="A317" i="12"/>
  <c r="C317" i="12"/>
  <c r="D317" i="12"/>
  <c r="E317" i="12"/>
  <c r="F317" i="12"/>
  <c r="A673" i="12"/>
  <c r="C673" i="12"/>
  <c r="D673" i="12"/>
  <c r="E673" i="12"/>
  <c r="F673" i="12"/>
  <c r="A161" i="12"/>
  <c r="C161" i="12"/>
  <c r="D161" i="12"/>
  <c r="E161" i="12"/>
  <c r="F161" i="12"/>
  <c r="A864" i="12"/>
  <c r="C864" i="12"/>
  <c r="D864" i="12"/>
  <c r="E864" i="12"/>
  <c r="F864" i="12"/>
  <c r="A877" i="12"/>
  <c r="C877" i="12"/>
  <c r="D877" i="12"/>
  <c r="E877" i="12"/>
  <c r="F877" i="12"/>
  <c r="A254" i="12"/>
  <c r="B254" i="12" s="1"/>
  <c r="C254" i="12"/>
  <c r="D254" i="12"/>
  <c r="E254" i="12"/>
  <c r="F254" i="12"/>
  <c r="A584" i="12"/>
  <c r="C584" i="12"/>
  <c r="D584" i="12"/>
  <c r="E584" i="12"/>
  <c r="F584" i="12"/>
  <c r="A685" i="12"/>
  <c r="C685" i="12"/>
  <c r="D685" i="12"/>
  <c r="E685" i="12"/>
  <c r="F685" i="12"/>
  <c r="A530" i="12"/>
  <c r="C530" i="12"/>
  <c r="D530" i="12"/>
  <c r="E530" i="12"/>
  <c r="F530" i="12"/>
  <c r="A409" i="12"/>
  <c r="C409" i="12"/>
  <c r="D409" i="12"/>
  <c r="E409" i="12"/>
  <c r="F409" i="12"/>
  <c r="A201" i="12"/>
  <c r="B201" i="12" s="1"/>
  <c r="C201" i="12"/>
  <c r="D201" i="12"/>
  <c r="E201" i="12"/>
  <c r="F201" i="12"/>
  <c r="A400" i="12"/>
  <c r="C400" i="12"/>
  <c r="D400" i="12"/>
  <c r="E400" i="12"/>
  <c r="F400" i="12"/>
  <c r="A596" i="12"/>
  <c r="C596" i="12"/>
  <c r="D596" i="12"/>
  <c r="E596" i="12"/>
  <c r="F596" i="12"/>
  <c r="A567" i="12"/>
  <c r="C567" i="12"/>
  <c r="D567" i="12"/>
  <c r="E567" i="12"/>
  <c r="F567" i="12"/>
  <c r="A712" i="12"/>
  <c r="C712" i="12"/>
  <c r="D712" i="12"/>
  <c r="E712" i="12"/>
  <c r="F712" i="12"/>
  <c r="A735" i="12"/>
  <c r="C735" i="12"/>
  <c r="D735" i="12"/>
  <c r="E735" i="12"/>
  <c r="F735" i="12"/>
  <c r="A246" i="12"/>
  <c r="C246" i="12"/>
  <c r="D246" i="12"/>
  <c r="E246" i="12"/>
  <c r="F246" i="12"/>
  <c r="A410" i="12"/>
  <c r="C410" i="12"/>
  <c r="D410" i="12"/>
  <c r="E410" i="12"/>
  <c r="F410" i="12"/>
  <c r="A497" i="12"/>
  <c r="C497" i="12"/>
  <c r="D497" i="12"/>
  <c r="E497" i="12"/>
  <c r="F497" i="12"/>
  <c r="A800" i="12"/>
  <c r="C800" i="12"/>
  <c r="D800" i="12"/>
  <c r="E800" i="12"/>
  <c r="F800" i="12"/>
  <c r="A200" i="12"/>
  <c r="C200" i="12"/>
  <c r="D200" i="12"/>
  <c r="E200" i="12"/>
  <c r="F200" i="12"/>
  <c r="A843" i="12"/>
  <c r="C843" i="12"/>
  <c r="D843" i="12"/>
  <c r="E843" i="12"/>
  <c r="F843" i="12"/>
  <c r="A382" i="12"/>
  <c r="C382" i="12"/>
  <c r="D382" i="12"/>
  <c r="E382" i="12"/>
  <c r="F382" i="12"/>
  <c r="A193" i="12"/>
  <c r="B193" i="12" s="1"/>
  <c r="C193" i="12"/>
  <c r="D193" i="12"/>
  <c r="E193" i="12"/>
  <c r="F193" i="12"/>
  <c r="A484" i="12"/>
  <c r="C484" i="12"/>
  <c r="D484" i="12"/>
  <c r="E484" i="12"/>
  <c r="F484" i="12"/>
  <c r="A383" i="12"/>
  <c r="C383" i="12"/>
  <c r="D383" i="12"/>
  <c r="E383" i="12"/>
  <c r="F383" i="12"/>
  <c r="A635" i="12"/>
  <c r="C635" i="12"/>
  <c r="D635" i="12"/>
  <c r="E635" i="12"/>
  <c r="F635" i="12"/>
  <c r="A740" i="12"/>
  <c r="C740" i="12"/>
  <c r="D740" i="12"/>
  <c r="E740" i="12"/>
  <c r="F740" i="12"/>
  <c r="A539" i="12"/>
  <c r="C539" i="12"/>
  <c r="D539" i="12"/>
  <c r="E539" i="12"/>
  <c r="F539" i="12"/>
  <c r="A570" i="12"/>
  <c r="C570" i="12"/>
  <c r="D570" i="12"/>
  <c r="E570" i="12"/>
  <c r="F570" i="12"/>
  <c r="A278" i="12"/>
  <c r="C278" i="12"/>
  <c r="D278" i="12"/>
  <c r="E278" i="12"/>
  <c r="F278" i="12"/>
  <c r="A279" i="12"/>
  <c r="C279" i="12"/>
  <c r="D279" i="12"/>
  <c r="E279" i="12"/>
  <c r="F279" i="12"/>
  <c r="A280" i="12"/>
  <c r="C280" i="12"/>
  <c r="D280" i="12"/>
  <c r="E280" i="12"/>
  <c r="F280" i="12"/>
  <c r="A316" i="12"/>
  <c r="C316" i="12"/>
  <c r="D316" i="12"/>
  <c r="E316" i="12"/>
  <c r="F316" i="12"/>
  <c r="A141" i="12"/>
  <c r="C141" i="12"/>
  <c r="D141" i="12"/>
  <c r="E141" i="12"/>
  <c r="F141" i="12"/>
  <c r="A104" i="12"/>
  <c r="C104" i="12"/>
  <c r="D104" i="12"/>
  <c r="E104" i="12"/>
  <c r="F104" i="12"/>
  <c r="A421" i="12"/>
  <c r="C421" i="12"/>
  <c r="D421" i="12"/>
  <c r="E421" i="12"/>
  <c r="F421" i="12"/>
  <c r="A367" i="12"/>
  <c r="C367" i="12"/>
  <c r="D367" i="12"/>
  <c r="E367" i="12"/>
  <c r="F367" i="12"/>
  <c r="A108" i="12"/>
  <c r="B108" i="12" s="1"/>
  <c r="C108" i="12"/>
  <c r="D108" i="12"/>
  <c r="E108" i="12"/>
  <c r="F108" i="12"/>
  <c r="A368" i="12"/>
  <c r="C368" i="12"/>
  <c r="D368" i="12"/>
  <c r="E368" i="12"/>
  <c r="F368" i="12"/>
  <c r="A498" i="12"/>
  <c r="C498" i="12"/>
  <c r="D498" i="12"/>
  <c r="E498" i="12"/>
  <c r="F498" i="12"/>
  <c r="A575" i="12"/>
  <c r="C575" i="12"/>
  <c r="D575" i="12"/>
  <c r="E575" i="12"/>
  <c r="F575" i="12"/>
  <c r="A61" i="12"/>
  <c r="C61" i="12"/>
  <c r="D61" i="12"/>
  <c r="E61" i="12"/>
  <c r="F61" i="12"/>
  <c r="A153" i="12"/>
  <c r="C153" i="12"/>
  <c r="D153" i="12"/>
  <c r="E153" i="12"/>
  <c r="F153" i="12"/>
  <c r="A772" i="12"/>
  <c r="C772" i="12"/>
  <c r="D772" i="12"/>
  <c r="E772" i="12"/>
  <c r="F772" i="12"/>
  <c r="A697" i="12"/>
  <c r="C697" i="12"/>
  <c r="D697" i="12"/>
  <c r="E697" i="12"/>
  <c r="F697" i="12"/>
  <c r="A17" i="12"/>
  <c r="B17" i="12" s="1"/>
  <c r="C17" i="12"/>
  <c r="D17" i="12"/>
  <c r="E17" i="12"/>
  <c r="F17" i="12"/>
  <c r="A42" i="12"/>
  <c r="C42" i="12"/>
  <c r="D42" i="12"/>
  <c r="E42" i="12"/>
  <c r="F42" i="12"/>
  <c r="A519" i="12"/>
  <c r="C519" i="12"/>
  <c r="D519" i="12"/>
  <c r="E519" i="12"/>
  <c r="F519" i="12"/>
  <c r="A880" i="12"/>
  <c r="C880" i="12"/>
  <c r="D880" i="12"/>
  <c r="E880" i="12"/>
  <c r="F880" i="12"/>
  <c r="A464" i="12"/>
  <c r="C464" i="12"/>
  <c r="D464" i="12"/>
  <c r="E464" i="12"/>
  <c r="F464" i="12"/>
  <c r="A470" i="12"/>
  <c r="C470" i="12"/>
  <c r="D470" i="12"/>
  <c r="E470" i="12"/>
  <c r="F470" i="12"/>
  <c r="A471" i="12"/>
  <c r="C471" i="12"/>
  <c r="D471" i="12"/>
  <c r="E471" i="12"/>
  <c r="F471" i="12"/>
  <c r="A814" i="12"/>
  <c r="C814" i="12"/>
  <c r="D814" i="12"/>
  <c r="E814" i="12"/>
  <c r="F814" i="12"/>
  <c r="A718" i="12"/>
  <c r="C718" i="12"/>
  <c r="D718" i="12"/>
  <c r="E718" i="12"/>
  <c r="F718" i="12"/>
  <c r="A85" i="12"/>
  <c r="C85" i="12"/>
  <c r="D85" i="12"/>
  <c r="E85" i="12"/>
  <c r="F85" i="12"/>
  <c r="A329" i="12"/>
  <c r="B329" i="12" s="1"/>
  <c r="C329" i="12"/>
  <c r="D329" i="12"/>
  <c r="E329" i="12"/>
  <c r="F329" i="12"/>
  <c r="A149" i="12"/>
  <c r="C149" i="12"/>
  <c r="D149" i="12"/>
  <c r="E149" i="12"/>
  <c r="F149" i="12"/>
  <c r="A118" i="12"/>
  <c r="B118" i="12" s="1"/>
  <c r="C118" i="12"/>
  <c r="D118" i="12"/>
  <c r="E118" i="12"/>
  <c r="F118" i="12"/>
  <c r="A327" i="12"/>
  <c r="B327" i="12" s="1"/>
  <c r="C327" i="12"/>
  <c r="D327" i="12"/>
  <c r="E327" i="12"/>
  <c r="F327" i="12"/>
  <c r="A328" i="12"/>
  <c r="B328" i="12" s="1"/>
  <c r="C328" i="12"/>
  <c r="D328" i="12"/>
  <c r="E328" i="12"/>
  <c r="F328" i="12"/>
  <c r="A881" i="12"/>
  <c r="C881" i="12"/>
  <c r="D881" i="12"/>
  <c r="E881" i="12"/>
  <c r="F881" i="12"/>
  <c r="A46" i="12"/>
  <c r="B46" i="12" s="1"/>
  <c r="C46" i="12"/>
  <c r="D46" i="12"/>
  <c r="E46" i="12"/>
  <c r="F46" i="12"/>
  <c r="A159" i="12"/>
  <c r="C159" i="12"/>
  <c r="D159" i="12"/>
  <c r="E159" i="12"/>
  <c r="F159" i="12"/>
  <c r="A92" i="12"/>
  <c r="C92" i="12"/>
  <c r="D92" i="12"/>
  <c r="E92" i="12"/>
  <c r="F92" i="12"/>
  <c r="A112" i="12"/>
  <c r="C112" i="12"/>
  <c r="D112" i="12"/>
  <c r="E112" i="12"/>
  <c r="F112" i="12"/>
  <c r="A145" i="12"/>
  <c r="C145" i="12"/>
  <c r="D145" i="12"/>
  <c r="E145" i="12"/>
  <c r="F145" i="12"/>
  <c r="A304" i="12"/>
  <c r="C304" i="12"/>
  <c r="D304" i="12"/>
  <c r="E304" i="12"/>
  <c r="F304" i="12"/>
  <c r="A709" i="12"/>
  <c r="C709" i="12"/>
  <c r="D709" i="12"/>
  <c r="E709" i="12"/>
  <c r="F709" i="12"/>
  <c r="A546" i="12"/>
  <c r="C546" i="12"/>
  <c r="D546" i="12"/>
  <c r="E546" i="12"/>
  <c r="F546" i="12"/>
  <c r="A662" i="12"/>
  <c r="C662" i="12"/>
  <c r="D662" i="12"/>
  <c r="E662" i="12"/>
  <c r="F662" i="12"/>
  <c r="A724" i="12"/>
  <c r="C724" i="12"/>
  <c r="D724" i="12"/>
  <c r="E724" i="12"/>
  <c r="F724" i="12"/>
  <c r="A823" i="12"/>
  <c r="C823" i="12"/>
  <c r="D823" i="12"/>
  <c r="E823" i="12"/>
  <c r="F823" i="12"/>
  <c r="A23" i="12"/>
  <c r="C23" i="12"/>
  <c r="D23" i="12"/>
  <c r="E23" i="12"/>
  <c r="F23" i="12"/>
  <c r="A678" i="12"/>
  <c r="C678" i="12"/>
  <c r="D678" i="12"/>
  <c r="E678" i="12"/>
  <c r="F678" i="12"/>
  <c r="A71" i="12"/>
  <c r="B71" i="12" s="1"/>
  <c r="C71" i="12"/>
  <c r="D71" i="12"/>
  <c r="E71" i="12"/>
  <c r="F71" i="12"/>
  <c r="A776" i="12"/>
  <c r="C776" i="12"/>
  <c r="D776" i="12"/>
  <c r="E776" i="12"/>
  <c r="F776" i="12"/>
  <c r="A126" i="12"/>
  <c r="C126" i="12"/>
  <c r="D126" i="12"/>
  <c r="E126" i="12"/>
  <c r="F126" i="12"/>
  <c r="A698" i="12"/>
  <c r="C698" i="12"/>
  <c r="D698" i="12"/>
  <c r="E698" i="12"/>
  <c r="F698" i="12"/>
  <c r="A115" i="12"/>
  <c r="C115" i="12"/>
  <c r="D115" i="12"/>
  <c r="E115" i="12"/>
  <c r="F115" i="12"/>
  <c r="A295" i="12"/>
  <c r="C295" i="12"/>
  <c r="D295" i="12"/>
  <c r="E295" i="12"/>
  <c r="F295" i="12"/>
  <c r="A812" i="12"/>
  <c r="C812" i="12"/>
  <c r="D812" i="12"/>
  <c r="E812" i="12"/>
  <c r="F812" i="12"/>
  <c r="A612" i="12"/>
  <c r="C612" i="12"/>
  <c r="D612" i="12"/>
  <c r="E612" i="12"/>
  <c r="F612" i="12"/>
  <c r="A613" i="12"/>
  <c r="C613" i="12"/>
  <c r="D613" i="12"/>
  <c r="E613" i="12"/>
  <c r="F613" i="12"/>
  <c r="A625" i="12"/>
  <c r="C625" i="12"/>
  <c r="D625" i="12"/>
  <c r="E625" i="12"/>
  <c r="F625" i="12"/>
  <c r="A614" i="12"/>
  <c r="C614" i="12"/>
  <c r="D614" i="12"/>
  <c r="E614" i="12"/>
  <c r="F614" i="12"/>
  <c r="A248" i="12"/>
  <c r="C248" i="12"/>
  <c r="D248" i="12"/>
  <c r="E248" i="12"/>
  <c r="F248" i="12"/>
  <c r="A162" i="12"/>
  <c r="C162" i="12"/>
  <c r="D162" i="12"/>
  <c r="E162" i="12"/>
  <c r="F162" i="12"/>
  <c r="A694" i="12"/>
  <c r="B694" i="12" s="1"/>
  <c r="C694" i="12"/>
  <c r="D694" i="12"/>
  <c r="E694" i="12"/>
  <c r="F694" i="12"/>
  <c r="A789" i="12"/>
  <c r="C789" i="12"/>
  <c r="D789" i="12"/>
  <c r="E789" i="12"/>
  <c r="F789" i="12"/>
  <c r="A257" i="12"/>
  <c r="C257" i="12"/>
  <c r="D257" i="12"/>
  <c r="E257" i="12"/>
  <c r="F257" i="12"/>
  <c r="A138" i="12"/>
  <c r="C138" i="12"/>
  <c r="D138" i="12"/>
  <c r="E138" i="12"/>
  <c r="F138" i="12"/>
  <c r="A808" i="12"/>
  <c r="C808" i="12"/>
  <c r="D808" i="12"/>
  <c r="E808" i="12"/>
  <c r="F808" i="12"/>
  <c r="A809" i="12"/>
  <c r="C809" i="12"/>
  <c r="D809" i="12"/>
  <c r="E809" i="12"/>
  <c r="F809" i="12"/>
  <c r="A708" i="12"/>
  <c r="C708" i="12"/>
  <c r="D708" i="12"/>
  <c r="E708" i="12"/>
  <c r="F708" i="12"/>
  <c r="A154" i="12"/>
  <c r="C154" i="12"/>
  <c r="D154" i="12"/>
  <c r="E154" i="12"/>
  <c r="F154" i="12"/>
  <c r="A743" i="12"/>
  <c r="C743" i="12"/>
  <c r="D743" i="12"/>
  <c r="E743" i="12"/>
  <c r="F743" i="12"/>
  <c r="A701" i="12"/>
  <c r="C701" i="12"/>
  <c r="D701" i="12"/>
  <c r="E701" i="12"/>
  <c r="F701" i="12"/>
  <c r="A702" i="12"/>
  <c r="C702" i="12"/>
  <c r="D702" i="12"/>
  <c r="E702" i="12"/>
  <c r="F702" i="12"/>
  <c r="A374" i="12"/>
  <c r="C374" i="12"/>
  <c r="D374" i="12"/>
  <c r="E374" i="12"/>
  <c r="F374" i="12"/>
  <c r="A205" i="12"/>
  <c r="B205" i="12" s="1"/>
  <c r="C205" i="12"/>
  <c r="D205" i="12"/>
  <c r="E205" i="12"/>
  <c r="F205" i="12"/>
  <c r="A334" i="12"/>
  <c r="B334" i="12" s="1"/>
  <c r="C334" i="12"/>
  <c r="D334" i="12"/>
  <c r="E334" i="12"/>
  <c r="F334" i="12"/>
  <c r="A7" i="12"/>
  <c r="B7" i="12" s="1"/>
  <c r="C7" i="12"/>
  <c r="D7" i="12"/>
  <c r="E7" i="12"/>
  <c r="F7" i="12"/>
  <c r="A325" i="12"/>
  <c r="C325" i="12"/>
  <c r="D325" i="12"/>
  <c r="E325" i="12"/>
  <c r="F325" i="12"/>
  <c r="A573" i="12"/>
  <c r="C573" i="12"/>
  <c r="D573" i="12"/>
  <c r="E573" i="12"/>
  <c r="F573" i="12"/>
  <c r="A566" i="12"/>
  <c r="C566" i="12"/>
  <c r="D566" i="12"/>
  <c r="E566" i="12"/>
  <c r="F566" i="12"/>
  <c r="A684" i="12"/>
  <c r="C684" i="12"/>
  <c r="D684" i="12"/>
  <c r="E684" i="12"/>
  <c r="F684" i="12"/>
  <c r="A674" i="12"/>
  <c r="C674" i="12"/>
  <c r="D674" i="12"/>
  <c r="E674" i="12"/>
  <c r="F674" i="12"/>
  <c r="A858" i="12"/>
  <c r="C858" i="12"/>
  <c r="D858" i="12"/>
  <c r="E858" i="12"/>
  <c r="F858" i="12"/>
  <c r="A787" i="12"/>
  <c r="C787" i="12"/>
  <c r="D787" i="12"/>
  <c r="E787" i="12"/>
  <c r="F787" i="12"/>
  <c r="A494" i="12"/>
  <c r="C494" i="12"/>
  <c r="D494" i="12"/>
  <c r="E494" i="12"/>
  <c r="F494" i="12"/>
  <c r="A171" i="12"/>
  <c r="C171" i="12"/>
  <c r="D171" i="12"/>
  <c r="E171" i="12"/>
  <c r="F171" i="12"/>
  <c r="A607" i="12"/>
  <c r="C607" i="12"/>
  <c r="D607" i="12"/>
  <c r="E607" i="12"/>
  <c r="F607" i="12"/>
  <c r="A608" i="12"/>
  <c r="C608" i="12"/>
  <c r="D608" i="12"/>
  <c r="E608" i="12"/>
  <c r="F608" i="12"/>
  <c r="A609" i="12"/>
  <c r="C609" i="12"/>
  <c r="D609" i="12"/>
  <c r="E609" i="12"/>
  <c r="F609" i="12"/>
  <c r="A610" i="12"/>
  <c r="C610" i="12"/>
  <c r="D610" i="12"/>
  <c r="E610" i="12"/>
  <c r="F610" i="12"/>
  <c r="A611" i="12"/>
  <c r="C611" i="12"/>
  <c r="D611" i="12"/>
  <c r="E611" i="12"/>
  <c r="F611" i="12"/>
  <c r="A408" i="12"/>
  <c r="C408" i="12"/>
  <c r="D408" i="12"/>
  <c r="E408" i="12"/>
  <c r="F408" i="12"/>
  <c r="A260" i="12"/>
  <c r="C260" i="12"/>
  <c r="D260" i="12"/>
  <c r="E260" i="12"/>
  <c r="F260" i="12"/>
  <c r="A173" i="12"/>
  <c r="C173" i="12"/>
  <c r="D173" i="12"/>
  <c r="E173" i="12"/>
  <c r="F173" i="12"/>
  <c r="A437" i="12"/>
  <c r="C437" i="12"/>
  <c r="D437" i="12"/>
  <c r="E437" i="12"/>
  <c r="F437" i="12"/>
  <c r="A745" i="12"/>
  <c r="C745" i="12"/>
  <c r="D745" i="12"/>
  <c r="E745" i="12"/>
  <c r="F745" i="12"/>
  <c r="A66" i="12"/>
  <c r="B66" i="12" s="1"/>
  <c r="C66" i="12"/>
  <c r="D66" i="12"/>
  <c r="E66" i="12"/>
  <c r="F66" i="12"/>
  <c r="A818" i="12"/>
  <c r="C818" i="12"/>
  <c r="D818" i="12"/>
  <c r="E818" i="12"/>
  <c r="F818" i="12"/>
  <c r="A387" i="12"/>
  <c r="C387" i="12"/>
  <c r="D387" i="12"/>
  <c r="E387" i="12"/>
  <c r="F387" i="12"/>
  <c r="A680" i="12"/>
  <c r="C680" i="12"/>
  <c r="D680" i="12"/>
  <c r="E680" i="12"/>
  <c r="F680" i="12"/>
  <c r="A214" i="12"/>
  <c r="C214" i="12"/>
  <c r="D214" i="12"/>
  <c r="E214" i="12"/>
  <c r="F214" i="12"/>
  <c r="A321" i="12"/>
  <c r="C321" i="12"/>
  <c r="D321" i="12"/>
  <c r="E321" i="12"/>
  <c r="F321" i="12"/>
  <c r="A322" i="12"/>
  <c r="C322" i="12"/>
  <c r="D322" i="12"/>
  <c r="E322" i="12"/>
  <c r="F322" i="12"/>
  <c r="A323" i="12"/>
  <c r="C323" i="12"/>
  <c r="D323" i="12"/>
  <c r="E323" i="12"/>
  <c r="F323" i="12"/>
  <c r="A324" i="12"/>
  <c r="C324" i="12"/>
  <c r="D324" i="12"/>
  <c r="E324" i="12"/>
  <c r="F324" i="12"/>
  <c r="A311" i="12"/>
  <c r="C311" i="12"/>
  <c r="D311" i="12"/>
  <c r="E311" i="12"/>
  <c r="F311" i="12"/>
  <c r="A786" i="12"/>
  <c r="C786" i="12"/>
  <c r="D786" i="12"/>
  <c r="E786" i="12"/>
  <c r="F786" i="12"/>
  <c r="A164" i="12"/>
  <c r="B164" i="12" s="1"/>
  <c r="C164" i="12"/>
  <c r="D164" i="12"/>
  <c r="E164" i="12"/>
  <c r="F164" i="12"/>
  <c r="A146" i="12"/>
  <c r="C146" i="12"/>
  <c r="D146" i="12"/>
  <c r="E146" i="12"/>
  <c r="F146" i="12"/>
  <c r="A147" i="12"/>
  <c r="C147" i="12"/>
  <c r="D147" i="12"/>
  <c r="E147" i="12"/>
  <c r="F147" i="12"/>
  <c r="A549" i="12"/>
  <c r="C549" i="12"/>
  <c r="D549" i="12"/>
  <c r="E549" i="12"/>
  <c r="F549" i="12"/>
  <c r="A821" i="12"/>
  <c r="C821" i="12"/>
  <c r="D821" i="12"/>
  <c r="E821" i="12"/>
  <c r="F821" i="12"/>
  <c r="A581" i="12"/>
  <c r="C581" i="12"/>
  <c r="D581" i="12"/>
  <c r="E581" i="12"/>
  <c r="F581" i="12"/>
  <c r="A18" i="12"/>
  <c r="B18" i="12" s="1"/>
  <c r="C18" i="12"/>
  <c r="D18" i="12"/>
  <c r="E18" i="12"/>
  <c r="F18" i="12"/>
  <c r="A247" i="12"/>
  <c r="C247" i="12"/>
  <c r="D247" i="12"/>
  <c r="E247" i="12"/>
  <c r="F247" i="12"/>
  <c r="A438" i="12"/>
  <c r="C438" i="12"/>
  <c r="D438" i="12"/>
  <c r="E438" i="12"/>
  <c r="F438" i="12"/>
  <c r="A284" i="12"/>
  <c r="C284" i="12"/>
  <c r="D284" i="12"/>
  <c r="E284" i="12"/>
  <c r="F284" i="12"/>
  <c r="A594" i="12"/>
  <c r="C594" i="12"/>
  <c r="D594" i="12"/>
  <c r="E594" i="12"/>
  <c r="F594" i="12"/>
  <c r="A775" i="12"/>
  <c r="C775" i="12"/>
  <c r="D775" i="12"/>
  <c r="E775" i="12"/>
  <c r="F775" i="12"/>
  <c r="A156" i="12"/>
  <c r="C156" i="12"/>
  <c r="D156" i="12"/>
  <c r="E156" i="12"/>
  <c r="F156" i="12"/>
  <c r="A506" i="12"/>
  <c r="C506" i="12"/>
  <c r="D506" i="12"/>
  <c r="E506" i="12"/>
  <c r="F506" i="12"/>
  <c r="A725" i="12"/>
  <c r="C725" i="12"/>
  <c r="D725" i="12"/>
  <c r="E725" i="12"/>
  <c r="F725" i="12"/>
  <c r="A393" i="12"/>
  <c r="C393" i="12"/>
  <c r="D393" i="12"/>
  <c r="E393" i="12"/>
  <c r="F393" i="12"/>
  <c r="A488" i="12"/>
  <c r="C488" i="12"/>
  <c r="D488" i="12"/>
  <c r="E488" i="12"/>
  <c r="F488" i="12"/>
  <c r="A347" i="12"/>
  <c r="C347" i="12"/>
  <c r="D347" i="12"/>
  <c r="E347" i="12"/>
  <c r="F347" i="12"/>
  <c r="A504" i="12"/>
  <c r="C504" i="12"/>
  <c r="D504" i="12"/>
  <c r="E504" i="12"/>
  <c r="F504" i="12"/>
  <c r="A25" i="12"/>
  <c r="C25" i="12"/>
  <c r="D25" i="12"/>
  <c r="E25" i="12"/>
  <c r="F25" i="12"/>
  <c r="A300" i="12"/>
  <c r="C300" i="12"/>
  <c r="D300" i="12"/>
  <c r="E300" i="12"/>
  <c r="F300" i="12"/>
  <c r="A650" i="12"/>
  <c r="C650" i="12"/>
  <c r="D650" i="12"/>
  <c r="E650" i="12"/>
  <c r="F650" i="12"/>
  <c r="A842" i="12"/>
  <c r="C842" i="12"/>
  <c r="D842" i="12"/>
  <c r="E842" i="12"/>
  <c r="F842" i="12"/>
  <c r="A831" i="12"/>
  <c r="C831" i="12"/>
  <c r="D831" i="12"/>
  <c r="E831" i="12"/>
  <c r="F831" i="12"/>
  <c r="A595" i="12"/>
  <c r="C595" i="12"/>
  <c r="D595" i="12"/>
  <c r="E595" i="12"/>
  <c r="F595" i="12"/>
  <c r="A492" i="12"/>
  <c r="C492" i="12"/>
  <c r="D492" i="12"/>
  <c r="E492" i="12"/>
  <c r="F492" i="12"/>
  <c r="A866" i="12"/>
  <c r="B866" i="12" s="1"/>
  <c r="C866" i="12"/>
  <c r="D866" i="12"/>
  <c r="E866" i="12"/>
  <c r="F866" i="12"/>
  <c r="A401" i="12"/>
  <c r="C401" i="12"/>
  <c r="D401" i="12"/>
  <c r="E401" i="12"/>
  <c r="F401" i="12"/>
  <c r="A276" i="12"/>
  <c r="C276" i="12"/>
  <c r="D276" i="12"/>
  <c r="E276" i="12"/>
  <c r="F276" i="12"/>
  <c r="A741" i="12"/>
  <c r="C741" i="12"/>
  <c r="D741" i="12"/>
  <c r="E741" i="12"/>
  <c r="F741" i="12"/>
  <c r="A473" i="12"/>
  <c r="C473" i="12"/>
  <c r="D473" i="12"/>
  <c r="E473" i="12"/>
  <c r="F473" i="12"/>
  <c r="A307" i="12"/>
  <c r="C307" i="12"/>
  <c r="D307" i="12"/>
  <c r="E307" i="12"/>
  <c r="F307" i="12"/>
  <c r="A457" i="12"/>
  <c r="C457" i="12"/>
  <c r="D457" i="12"/>
  <c r="E457" i="12"/>
  <c r="F457" i="12"/>
  <c r="A474" i="12"/>
  <c r="C474" i="12"/>
  <c r="D474" i="12"/>
  <c r="E474" i="12"/>
  <c r="F474" i="12"/>
  <c r="A62" i="12"/>
  <c r="C62" i="12"/>
  <c r="D62" i="12"/>
  <c r="E62" i="12"/>
  <c r="F62" i="12"/>
  <c r="A781" i="12"/>
  <c r="B781" i="12" s="1"/>
  <c r="C781" i="12"/>
  <c r="D781" i="12"/>
  <c r="E781" i="12"/>
  <c r="F781" i="12"/>
  <c r="A434" i="12"/>
  <c r="C434" i="12"/>
  <c r="D434" i="12"/>
  <c r="E434" i="12"/>
  <c r="F434" i="12"/>
  <c r="A806" i="12"/>
  <c r="C806" i="12"/>
  <c r="D806" i="12"/>
  <c r="E806" i="12"/>
  <c r="F806" i="12"/>
  <c r="A661" i="12"/>
  <c r="C661" i="12"/>
  <c r="D661" i="12"/>
  <c r="E661" i="12"/>
  <c r="F661" i="12"/>
  <c r="A700" i="12"/>
  <c r="C700" i="12"/>
  <c r="D700" i="12"/>
  <c r="E700" i="12"/>
  <c r="F700" i="12"/>
  <c r="A476" i="12"/>
  <c r="C476" i="12"/>
  <c r="D476" i="12"/>
  <c r="E476" i="12"/>
  <c r="F476" i="12"/>
  <c r="A815" i="12"/>
  <c r="C815" i="12"/>
  <c r="D815" i="12"/>
  <c r="E815" i="12"/>
  <c r="F815" i="12"/>
  <c r="A308" i="12"/>
  <c r="C308" i="12"/>
  <c r="D308" i="12"/>
  <c r="E308" i="12"/>
  <c r="F308" i="12"/>
  <c r="A480" i="12"/>
  <c r="C480" i="12"/>
  <c r="D480" i="12"/>
  <c r="E480" i="12"/>
  <c r="F480" i="12"/>
  <c r="A195" i="12"/>
  <c r="C195" i="12"/>
  <c r="D195" i="12"/>
  <c r="E195" i="12"/>
  <c r="F195" i="12"/>
  <c r="A55" i="12"/>
  <c r="C55" i="12"/>
  <c r="D55" i="12"/>
  <c r="E55" i="12"/>
  <c r="F55" i="12"/>
  <c r="A656" i="12"/>
  <c r="C656" i="12"/>
  <c r="D656" i="12"/>
  <c r="E656" i="12"/>
  <c r="F656" i="12"/>
  <c r="A99" i="12"/>
  <c r="C99" i="12"/>
  <c r="D99" i="12"/>
  <c r="E99" i="12"/>
  <c r="F99" i="12"/>
  <c r="A244" i="12"/>
  <c r="C244" i="12"/>
  <c r="D244" i="12"/>
  <c r="E244" i="12"/>
  <c r="F244" i="12"/>
  <c r="A160" i="12"/>
  <c r="C160" i="12"/>
  <c r="D160" i="12"/>
  <c r="E160" i="12"/>
  <c r="F160" i="12"/>
  <c r="A54" i="12"/>
  <c r="C54" i="12"/>
  <c r="D54" i="12"/>
  <c r="E54" i="12"/>
  <c r="F54" i="12"/>
  <c r="A116" i="12"/>
  <c r="C116" i="12"/>
  <c r="D116" i="12"/>
  <c r="E116" i="12"/>
  <c r="F116" i="12"/>
  <c r="A521" i="12"/>
  <c r="C521" i="12"/>
  <c r="D521" i="12"/>
  <c r="E521" i="12"/>
  <c r="F521" i="12"/>
  <c r="A100" i="12"/>
  <c r="C100" i="12"/>
  <c r="D100" i="12"/>
  <c r="E100" i="12"/>
  <c r="F100" i="12"/>
  <c r="A550" i="12"/>
  <c r="C550" i="12"/>
  <c r="D550" i="12"/>
  <c r="E550" i="12"/>
  <c r="F550" i="12"/>
  <c r="A551" i="12"/>
  <c r="C551" i="12"/>
  <c r="D551" i="12"/>
  <c r="E551" i="12"/>
  <c r="F551" i="12"/>
  <c r="A72" i="12"/>
  <c r="C72" i="12"/>
  <c r="D72" i="12"/>
  <c r="E72" i="12"/>
  <c r="F72" i="12"/>
  <c r="A106" i="12"/>
  <c r="C106" i="12"/>
  <c r="D106" i="12"/>
  <c r="E106" i="12"/>
  <c r="F106" i="12"/>
  <c r="A458" i="12"/>
  <c r="C458" i="12"/>
  <c r="D458" i="12"/>
  <c r="E458" i="12"/>
  <c r="F458" i="12"/>
  <c r="A833" i="12"/>
  <c r="C833" i="12"/>
  <c r="D833" i="12"/>
  <c r="E833" i="12"/>
  <c r="F833" i="12"/>
  <c r="A179" i="12"/>
  <c r="C179" i="12"/>
  <c r="D179" i="12"/>
  <c r="E179" i="12"/>
  <c r="F179" i="12"/>
  <c r="A460" i="12"/>
  <c r="C460" i="12"/>
  <c r="D460" i="12"/>
  <c r="E460" i="12"/>
  <c r="F460" i="12"/>
  <c r="A309" i="12"/>
  <c r="C309" i="12"/>
  <c r="D309" i="12"/>
  <c r="E309" i="12"/>
  <c r="F309" i="12"/>
  <c r="A423" i="12"/>
  <c r="C423" i="12"/>
  <c r="D423" i="12"/>
  <c r="E423" i="12"/>
  <c r="F423" i="12"/>
  <c r="A477" i="12"/>
  <c r="C477" i="12"/>
  <c r="D477" i="12"/>
  <c r="E477" i="12"/>
  <c r="F477" i="12"/>
  <c r="A619" i="12"/>
  <c r="C619" i="12"/>
  <c r="D619" i="12"/>
  <c r="E619" i="12"/>
  <c r="F619" i="12"/>
  <c r="A441" i="12"/>
  <c r="C441" i="12"/>
  <c r="D441" i="12"/>
  <c r="E441" i="12"/>
  <c r="F441" i="12"/>
  <c r="A101" i="12"/>
  <c r="C101" i="12"/>
  <c r="D101" i="12"/>
  <c r="E101" i="12"/>
  <c r="F101" i="12"/>
  <c r="A174" i="12"/>
  <c r="B174" i="12" s="1"/>
  <c r="C174" i="12"/>
  <c r="D174" i="12"/>
  <c r="E174" i="12"/>
  <c r="F174" i="12"/>
  <c r="A272" i="12"/>
  <c r="C272" i="12"/>
  <c r="D272" i="12"/>
  <c r="E272" i="12"/>
  <c r="F272" i="12"/>
  <c r="A454" i="12"/>
  <c r="C454" i="12"/>
  <c r="D454" i="12"/>
  <c r="E454" i="12"/>
  <c r="F454" i="12"/>
  <c r="A850" i="12"/>
  <c r="C850" i="12"/>
  <c r="D850" i="12"/>
  <c r="E850" i="12"/>
  <c r="F850" i="12"/>
  <c r="A621" i="12"/>
  <c r="C621" i="12"/>
  <c r="D621" i="12"/>
  <c r="E621" i="12"/>
  <c r="F621" i="12"/>
  <c r="A793" i="12"/>
  <c r="C793" i="12"/>
  <c r="D793" i="12"/>
  <c r="E793" i="12"/>
  <c r="F793" i="12"/>
  <c r="A543" i="12"/>
  <c r="C543" i="12"/>
  <c r="D543" i="12"/>
  <c r="E543" i="12"/>
  <c r="F543" i="12"/>
  <c r="A94" i="12"/>
  <c r="B94" i="12" s="1"/>
  <c r="C94" i="12"/>
  <c r="D94" i="12"/>
  <c r="E94" i="12"/>
  <c r="F94" i="12"/>
  <c r="A243" i="12"/>
  <c r="C243" i="12"/>
  <c r="D243" i="12"/>
  <c r="E243" i="12"/>
  <c r="F243" i="12"/>
  <c r="A869" i="12"/>
  <c r="C869" i="12"/>
  <c r="D869" i="12"/>
  <c r="E869" i="12"/>
  <c r="F869" i="12"/>
  <c r="A630" i="12"/>
  <c r="C630" i="12"/>
  <c r="D630" i="12"/>
  <c r="E630" i="12"/>
  <c r="F630" i="12"/>
  <c r="A255" i="12"/>
  <c r="C255" i="12"/>
  <c r="D255" i="12"/>
  <c r="E255" i="12"/>
  <c r="F255" i="12"/>
  <c r="A245" i="12"/>
  <c r="C245" i="12"/>
  <c r="D245" i="12"/>
  <c r="E245" i="12"/>
  <c r="F245" i="12"/>
  <c r="A828" i="12"/>
  <c r="C828" i="12"/>
  <c r="D828" i="12"/>
  <c r="E828" i="12"/>
  <c r="F828" i="12"/>
  <c r="A273" i="12"/>
  <c r="C273" i="12"/>
  <c r="D273" i="12"/>
  <c r="E273" i="12"/>
  <c r="F273" i="12"/>
  <c r="A851" i="12"/>
  <c r="C851" i="12"/>
  <c r="D851" i="12"/>
  <c r="E851" i="12"/>
  <c r="F851" i="12"/>
  <c r="A274" i="12"/>
  <c r="C274" i="12"/>
  <c r="D274" i="12"/>
  <c r="E274" i="12"/>
  <c r="F274" i="12"/>
  <c r="A79" i="12"/>
  <c r="B79" i="12" s="1"/>
  <c r="C79" i="12"/>
  <c r="D79" i="12"/>
  <c r="E79" i="12"/>
  <c r="F79" i="12"/>
  <c r="A628" i="12"/>
  <c r="C628" i="12"/>
  <c r="D628" i="12"/>
  <c r="E628" i="12"/>
  <c r="F628" i="12"/>
  <c r="A731" i="12"/>
  <c r="B731" i="12" s="1"/>
  <c r="C731" i="12"/>
  <c r="D731" i="12"/>
  <c r="E731" i="12"/>
  <c r="F731" i="12"/>
  <c r="A267" i="12"/>
  <c r="C267" i="12"/>
  <c r="D267" i="12"/>
  <c r="E267" i="12"/>
  <c r="F267" i="12"/>
  <c r="A826" i="12"/>
  <c r="C826" i="12"/>
  <c r="D826" i="12"/>
  <c r="E826" i="12"/>
  <c r="F826" i="12"/>
  <c r="A580" i="12"/>
  <c r="C580" i="12"/>
  <c r="D580" i="12"/>
  <c r="E580" i="12"/>
  <c r="F580" i="12"/>
  <c r="A592" i="12"/>
  <c r="C592" i="12"/>
  <c r="D592" i="12"/>
  <c r="E592" i="12"/>
  <c r="F592" i="12"/>
  <c r="A848" i="12"/>
  <c r="C848" i="12"/>
  <c r="D848" i="12"/>
  <c r="E848" i="12"/>
  <c r="F848" i="12"/>
  <c r="A508" i="12"/>
  <c r="C508" i="12"/>
  <c r="D508" i="12"/>
  <c r="E508" i="12"/>
  <c r="F508" i="12"/>
  <c r="A111" i="12"/>
  <c r="C111" i="12"/>
  <c r="D111" i="12"/>
  <c r="E111" i="12"/>
  <c r="F111" i="12"/>
  <c r="A2" i="12"/>
  <c r="B2" i="12" s="1"/>
  <c r="C2" i="12"/>
  <c r="D2" i="12"/>
  <c r="E2" i="12"/>
  <c r="F2" i="12"/>
  <c r="A482" i="12"/>
  <c r="C482" i="12"/>
  <c r="D482" i="12"/>
  <c r="E482" i="12"/>
  <c r="F482" i="12"/>
  <c r="A736" i="12"/>
  <c r="C736" i="12"/>
  <c r="D736" i="12"/>
  <c r="E736" i="12"/>
  <c r="F736" i="12"/>
  <c r="A63" i="12"/>
  <c r="B63" i="12" s="1"/>
  <c r="C63" i="12"/>
  <c r="D63" i="12"/>
  <c r="E63" i="12"/>
  <c r="F63" i="12"/>
  <c r="A420" i="12"/>
  <c r="C420" i="12"/>
  <c r="D420" i="12"/>
  <c r="E420" i="12"/>
  <c r="F420" i="12"/>
  <c r="A82" i="12"/>
  <c r="B82" i="12" s="1"/>
  <c r="C82" i="12"/>
  <c r="D82" i="12"/>
  <c r="E82" i="12"/>
  <c r="F82" i="12"/>
  <c r="A36" i="12"/>
  <c r="C36" i="12"/>
  <c r="D36" i="12"/>
  <c r="E36" i="12"/>
  <c r="F36" i="12"/>
  <c r="A859" i="12"/>
  <c r="C859" i="12"/>
  <c r="D859" i="12"/>
  <c r="E859" i="12"/>
  <c r="F859" i="12"/>
  <c r="A648" i="12"/>
  <c r="C648" i="12"/>
  <c r="D648" i="12"/>
  <c r="E648" i="12"/>
  <c r="F648" i="12"/>
  <c r="A372" i="12"/>
  <c r="C372" i="12"/>
  <c r="D372" i="12"/>
  <c r="E372" i="12"/>
  <c r="F372" i="12"/>
  <c r="A783" i="12"/>
  <c r="C783" i="12"/>
  <c r="D783" i="12"/>
  <c r="E783" i="12"/>
  <c r="F783" i="12"/>
  <c r="A669" i="12"/>
  <c r="C669" i="12"/>
  <c r="D669" i="12"/>
  <c r="E669" i="12"/>
  <c r="F669" i="12"/>
  <c r="A93" i="12"/>
  <c r="C93" i="12"/>
  <c r="D93" i="12"/>
  <c r="E93" i="12"/>
  <c r="F93" i="12"/>
  <c r="A670" i="12"/>
  <c r="C670" i="12"/>
  <c r="D670" i="12"/>
  <c r="E670" i="12"/>
  <c r="F670" i="12"/>
  <c r="A856" i="12"/>
  <c r="C856" i="12"/>
  <c r="D856" i="12"/>
  <c r="E856" i="12"/>
  <c r="F856" i="12"/>
  <c r="A822" i="12"/>
  <c r="C822" i="12"/>
  <c r="D822" i="12"/>
  <c r="E822" i="12"/>
  <c r="F822" i="12"/>
  <c r="A355" i="12"/>
  <c r="C355" i="12"/>
  <c r="D355" i="12"/>
  <c r="E355" i="12"/>
  <c r="F355" i="12"/>
  <c r="A487" i="12"/>
  <c r="C487" i="12"/>
  <c r="D487" i="12"/>
  <c r="E487" i="12"/>
  <c r="F487" i="12"/>
  <c r="A455" i="12"/>
  <c r="C455" i="12"/>
  <c r="D455" i="12"/>
  <c r="E455" i="12"/>
  <c r="F455" i="12"/>
  <c r="A297" i="12"/>
  <c r="C297" i="12"/>
  <c r="D297" i="12"/>
  <c r="E297" i="12"/>
  <c r="F297" i="12"/>
  <c r="A805" i="12"/>
  <c r="C805" i="12"/>
  <c r="D805" i="12"/>
  <c r="E805" i="12"/>
  <c r="F805" i="12"/>
  <c r="A496" i="12"/>
  <c r="C496" i="12"/>
  <c r="D496" i="12"/>
  <c r="E496" i="12"/>
  <c r="F496" i="12"/>
  <c r="A638" i="12"/>
  <c r="B638" i="12" s="1"/>
  <c r="C638" i="12"/>
  <c r="D638" i="12"/>
  <c r="E638" i="12"/>
  <c r="F638" i="12"/>
  <c r="A312" i="12"/>
  <c r="C312" i="12"/>
  <c r="D312" i="12"/>
  <c r="E312" i="12"/>
  <c r="F312" i="12"/>
  <c r="A532" i="12"/>
  <c r="C532" i="12"/>
  <c r="D532" i="12"/>
  <c r="E532" i="12"/>
  <c r="F532" i="12"/>
  <c r="A542" i="12"/>
  <c r="C542" i="12"/>
  <c r="D542" i="12"/>
  <c r="E542" i="12"/>
  <c r="F542" i="12"/>
  <c r="A528" i="12"/>
  <c r="C528" i="12"/>
  <c r="D528" i="12"/>
  <c r="E528" i="12"/>
  <c r="F528" i="12"/>
  <c r="A313" i="12"/>
  <c r="C313" i="12"/>
  <c r="D313" i="12"/>
  <c r="E313" i="12"/>
  <c r="F313" i="12"/>
  <c r="A450" i="12"/>
  <c r="C450" i="12"/>
  <c r="D450" i="12"/>
  <c r="E450" i="12"/>
  <c r="F450" i="12"/>
  <c r="A529" i="12"/>
  <c r="C529" i="12"/>
  <c r="D529" i="12"/>
  <c r="E529" i="12"/>
  <c r="F529" i="12"/>
  <c r="A5" i="12"/>
  <c r="C5" i="12"/>
  <c r="D5" i="12"/>
  <c r="E5" i="12"/>
  <c r="F5" i="12"/>
  <c r="A155" i="12"/>
  <c r="C155" i="12"/>
  <c r="D155" i="12"/>
  <c r="E155" i="12"/>
  <c r="F155" i="12"/>
  <c r="A523" i="12"/>
  <c r="C523" i="12"/>
  <c r="D523" i="12"/>
  <c r="E523" i="12"/>
  <c r="F523" i="12"/>
  <c r="A544" i="12"/>
  <c r="C544" i="12"/>
  <c r="D544" i="12"/>
  <c r="E544" i="12"/>
  <c r="F544" i="12"/>
  <c r="A397" i="12"/>
  <c r="C397" i="12"/>
  <c r="D397" i="12"/>
  <c r="E397" i="12"/>
  <c r="F397" i="12"/>
  <c r="A577" i="12"/>
  <c r="C577" i="12"/>
  <c r="D577" i="12"/>
  <c r="E577" i="12"/>
  <c r="F577" i="12"/>
  <c r="A186" i="12"/>
  <c r="C186" i="12"/>
  <c r="D186" i="12"/>
  <c r="E186" i="12"/>
  <c r="F186" i="12"/>
  <c r="A53" i="12"/>
  <c r="C53" i="12"/>
  <c r="D53" i="12"/>
  <c r="E53" i="12"/>
  <c r="F53" i="12"/>
  <c r="A531" i="12"/>
  <c r="C531" i="12"/>
  <c r="D531" i="12"/>
  <c r="E531" i="12"/>
  <c r="F531" i="12"/>
  <c r="A695" i="12"/>
  <c r="C695" i="12"/>
  <c r="D695" i="12"/>
  <c r="E695" i="12"/>
  <c r="F695" i="12"/>
  <c r="A875" i="12"/>
  <c r="C875" i="12"/>
  <c r="D875" i="12"/>
  <c r="E875" i="12"/>
  <c r="F875" i="12"/>
  <c r="A746" i="12"/>
  <c r="C746" i="12"/>
  <c r="D746" i="12"/>
  <c r="E746" i="12"/>
  <c r="F746" i="12"/>
  <c r="A422" i="12"/>
  <c r="C422" i="12"/>
  <c r="D422" i="12"/>
  <c r="E422" i="12"/>
  <c r="F422" i="12"/>
  <c r="A28" i="12"/>
  <c r="C28" i="12"/>
  <c r="D28" i="12"/>
  <c r="E28" i="12"/>
  <c r="F28" i="12"/>
  <c r="A31" i="12"/>
  <c r="C31" i="12"/>
  <c r="D31" i="12"/>
  <c r="E31" i="12"/>
  <c r="F31" i="12"/>
  <c r="A862" i="12"/>
  <c r="C862" i="12"/>
  <c r="D862" i="12"/>
  <c r="E862" i="12"/>
  <c r="F862" i="12"/>
  <c r="A863" i="12"/>
  <c r="C863" i="12"/>
  <c r="D863" i="12"/>
  <c r="E863" i="12"/>
  <c r="F863" i="12"/>
  <c r="A653" i="12"/>
  <c r="C653" i="12"/>
  <c r="D653" i="12"/>
  <c r="E653" i="12"/>
  <c r="F653" i="12"/>
  <c r="A686" i="12"/>
  <c r="C686" i="12"/>
  <c r="D686" i="12"/>
  <c r="E686" i="12"/>
  <c r="F686" i="12"/>
  <c r="A849" i="12"/>
  <c r="C849" i="12"/>
  <c r="D849" i="12"/>
  <c r="E849" i="12"/>
  <c r="F849" i="12"/>
  <c r="A867" i="12"/>
  <c r="C867" i="12"/>
  <c r="D867" i="12"/>
  <c r="E867" i="12"/>
  <c r="F867" i="12"/>
  <c r="A87" i="12"/>
  <c r="C87" i="12"/>
  <c r="D87" i="12"/>
  <c r="E87" i="12"/>
  <c r="F87" i="12"/>
  <c r="A48" i="12"/>
  <c r="C48" i="12"/>
  <c r="D48" i="12"/>
  <c r="E48" i="12"/>
  <c r="F48" i="12"/>
  <c r="A236" i="12"/>
  <c r="C236" i="12"/>
  <c r="D236" i="12"/>
  <c r="E236" i="12"/>
  <c r="F236" i="12"/>
  <c r="A777" i="12"/>
  <c r="C777" i="12"/>
  <c r="D777" i="12"/>
  <c r="E777" i="12"/>
  <c r="F777" i="12"/>
  <c r="A424" i="12"/>
  <c r="C424" i="12"/>
  <c r="D424" i="12"/>
  <c r="E424" i="12"/>
  <c r="F424" i="12"/>
  <c r="A682" i="12"/>
  <c r="C682" i="12"/>
  <c r="D682" i="12"/>
  <c r="E682" i="12"/>
  <c r="F682" i="12"/>
  <c r="A78" i="12"/>
  <c r="B78" i="12" s="1"/>
  <c r="C78" i="12"/>
  <c r="D78" i="12"/>
  <c r="E78" i="12"/>
  <c r="F78" i="12"/>
  <c r="A749" i="12"/>
  <c r="C749" i="12"/>
  <c r="D749" i="12"/>
  <c r="E749" i="12"/>
  <c r="F749" i="12"/>
  <c r="A514" i="12"/>
  <c r="C514" i="12"/>
  <c r="D514" i="12"/>
  <c r="E514" i="12"/>
  <c r="F514" i="12"/>
  <c r="A442" i="12"/>
  <c r="C442" i="12"/>
  <c r="D442" i="12"/>
  <c r="E442" i="12"/>
  <c r="F442" i="12"/>
  <c r="A80" i="12"/>
  <c r="C80" i="12"/>
  <c r="D80" i="12"/>
  <c r="E80" i="12"/>
  <c r="F80" i="12"/>
  <c r="A547" i="12"/>
  <c r="C547" i="12"/>
  <c r="D547" i="12"/>
  <c r="E547" i="12"/>
  <c r="F547" i="12"/>
  <c r="A807" i="12"/>
  <c r="C807" i="12"/>
  <c r="D807" i="12"/>
  <c r="E807" i="12"/>
  <c r="F807" i="12"/>
  <c r="A797" i="12"/>
  <c r="C797" i="12"/>
  <c r="D797" i="12"/>
  <c r="E797" i="12"/>
  <c r="F797" i="12"/>
  <c r="A96" i="12"/>
  <c r="C96" i="12"/>
  <c r="D96" i="12"/>
  <c r="E96" i="12"/>
  <c r="F96" i="12"/>
  <c r="A485" i="12"/>
  <c r="C485" i="12"/>
  <c r="D485" i="12"/>
  <c r="E485" i="12"/>
  <c r="F485" i="12"/>
  <c r="A113" i="12"/>
  <c r="C113" i="12"/>
  <c r="D113" i="12"/>
  <c r="E113" i="12"/>
  <c r="F113" i="12"/>
  <c r="A816" i="12"/>
  <c r="C816" i="12"/>
  <c r="D816" i="12"/>
  <c r="E816" i="12"/>
  <c r="F816" i="12"/>
  <c r="A798" i="12"/>
  <c r="C798" i="12"/>
  <c r="D798" i="12"/>
  <c r="E798" i="12"/>
  <c r="F798" i="12"/>
  <c r="A763" i="12"/>
  <c r="C763" i="12"/>
  <c r="D763" i="12"/>
  <c r="E763" i="12"/>
  <c r="F763" i="12"/>
  <c r="A491" i="12"/>
  <c r="C491" i="12"/>
  <c r="D491" i="12"/>
  <c r="E491" i="12"/>
  <c r="F491" i="12"/>
  <c r="A598" i="12"/>
  <c r="C598" i="12"/>
  <c r="D598" i="12"/>
  <c r="E598" i="12"/>
  <c r="F598" i="12"/>
  <c r="A233" i="12"/>
  <c r="C233" i="12"/>
  <c r="D233" i="12"/>
  <c r="E233" i="12"/>
  <c r="F233" i="12"/>
  <c r="A234" i="12"/>
  <c r="C234" i="12"/>
  <c r="D234" i="12"/>
  <c r="E234" i="12"/>
  <c r="F234" i="12"/>
  <c r="A645" i="12"/>
  <c r="C645" i="12"/>
  <c r="D645" i="12"/>
  <c r="E645" i="12"/>
  <c r="F645" i="12"/>
  <c r="A395" i="12"/>
  <c r="C395" i="12"/>
  <c r="D395" i="12"/>
  <c r="E395" i="12"/>
  <c r="F395" i="12"/>
  <c r="A565" i="12"/>
  <c r="C565" i="12"/>
  <c r="D565" i="12"/>
  <c r="E565" i="12"/>
  <c r="F565" i="12"/>
  <c r="A32" i="12"/>
  <c r="C32" i="12"/>
  <c r="D32" i="12"/>
  <c r="E32" i="12"/>
  <c r="F32" i="12"/>
  <c r="A845" i="12"/>
  <c r="C845" i="12"/>
  <c r="D845" i="12"/>
  <c r="E845" i="12"/>
  <c r="F845" i="12"/>
  <c r="A507" i="12"/>
  <c r="C507" i="12"/>
  <c r="D507" i="12"/>
  <c r="E507" i="12"/>
  <c r="F507" i="12"/>
  <c r="A249" i="12"/>
  <c r="C249" i="12"/>
  <c r="D249" i="12"/>
  <c r="E249" i="12"/>
  <c r="F249" i="12"/>
  <c r="A98" i="12"/>
  <c r="C98" i="12"/>
  <c r="D98" i="12"/>
  <c r="E98" i="12"/>
  <c r="F98" i="12"/>
  <c r="A624" i="12"/>
  <c r="C624" i="12"/>
  <c r="D624" i="12"/>
  <c r="E624" i="12"/>
  <c r="F624" i="12"/>
  <c r="A753" i="12"/>
  <c r="C753" i="12"/>
  <c r="D753" i="12"/>
  <c r="E753" i="12"/>
  <c r="F753" i="12"/>
  <c r="A129" i="12"/>
  <c r="C129" i="12"/>
  <c r="D129" i="12"/>
  <c r="E129" i="12"/>
  <c r="F129" i="12"/>
  <c r="A302" i="12"/>
  <c r="C302" i="12"/>
  <c r="D302" i="12"/>
  <c r="E302" i="12"/>
  <c r="F302" i="12"/>
  <c r="A622" i="12"/>
  <c r="C622" i="12"/>
  <c r="D622" i="12"/>
  <c r="E622" i="12"/>
  <c r="F622" i="12"/>
  <c r="A121" i="12"/>
  <c r="C121" i="12"/>
  <c r="D121" i="12"/>
  <c r="E121" i="12"/>
  <c r="F121" i="12"/>
  <c r="A122" i="12"/>
  <c r="C122" i="12"/>
  <c r="D122" i="12"/>
  <c r="E122" i="12"/>
  <c r="F122" i="12"/>
  <c r="A91" i="12"/>
  <c r="C91" i="12"/>
  <c r="D91" i="12"/>
  <c r="E91" i="12"/>
  <c r="F91" i="12"/>
  <c r="A835" i="12"/>
  <c r="C835" i="12"/>
  <c r="D835" i="12"/>
  <c r="E835" i="12"/>
  <c r="F835" i="12"/>
  <c r="A696" i="12"/>
  <c r="C696" i="12"/>
  <c r="D696" i="12"/>
  <c r="E696" i="12"/>
  <c r="F696" i="12"/>
  <c r="A196" i="12"/>
  <c r="C196" i="12"/>
  <c r="D196" i="12"/>
  <c r="E196" i="12"/>
  <c r="F196" i="12"/>
  <c r="A130" i="12"/>
  <c r="C130" i="12"/>
  <c r="D130" i="12"/>
  <c r="E130" i="12"/>
  <c r="F130" i="12"/>
  <c r="A288" i="12"/>
  <c r="C288" i="12"/>
  <c r="D288" i="12"/>
  <c r="E288" i="12"/>
  <c r="F288" i="12"/>
  <c r="A289" i="12"/>
  <c r="C289" i="12"/>
  <c r="D289" i="12"/>
  <c r="E289" i="12"/>
  <c r="F289" i="12"/>
  <c r="A287" i="12"/>
  <c r="C287" i="12"/>
  <c r="D287" i="12"/>
  <c r="E287" i="12"/>
  <c r="F287" i="12"/>
  <c r="A836" i="12"/>
  <c r="C836" i="12"/>
  <c r="D836" i="12"/>
  <c r="E836" i="12"/>
  <c r="F836" i="12"/>
  <c r="A631" i="12"/>
  <c r="C631" i="12"/>
  <c r="D631" i="12"/>
  <c r="E631" i="12"/>
  <c r="F631" i="12"/>
  <c r="A417" i="12"/>
  <c r="C417" i="12"/>
  <c r="D417" i="12"/>
  <c r="E417" i="12"/>
  <c r="F417" i="12"/>
  <c r="A552" i="12"/>
  <c r="C552" i="12"/>
  <c r="D552" i="12"/>
  <c r="E552" i="12"/>
  <c r="F552" i="12"/>
  <c r="A553" i="12"/>
  <c r="C553" i="12"/>
  <c r="D553" i="12"/>
  <c r="E553" i="12"/>
  <c r="F553" i="12"/>
  <c r="A554" i="12"/>
  <c r="C554" i="12"/>
  <c r="D554" i="12"/>
  <c r="E554" i="12"/>
  <c r="F554" i="12"/>
  <c r="A11" i="12"/>
  <c r="B11" i="12" s="1"/>
  <c r="C11" i="12"/>
  <c r="D11" i="12"/>
  <c r="E11" i="12"/>
  <c r="F11" i="12"/>
  <c r="A139" i="12"/>
  <c r="C139" i="12"/>
  <c r="D139" i="12"/>
  <c r="E139" i="12"/>
  <c r="F139" i="12"/>
  <c r="A381" i="12"/>
  <c r="C381" i="12"/>
  <c r="D381" i="12"/>
  <c r="E381" i="12"/>
  <c r="F381" i="12"/>
  <c r="A86" i="12"/>
  <c r="C86" i="12"/>
  <c r="D86" i="12"/>
  <c r="E86" i="12"/>
  <c r="F86" i="12"/>
  <c r="A38" i="12"/>
  <c r="C38" i="12"/>
  <c r="D38" i="12"/>
  <c r="E38" i="12"/>
  <c r="F38" i="12"/>
  <c r="A103" i="12"/>
  <c r="C103" i="12"/>
  <c r="D103" i="12"/>
  <c r="E103" i="12"/>
  <c r="F103" i="12"/>
  <c r="A296" i="12"/>
  <c r="C296" i="12"/>
  <c r="D296" i="12"/>
  <c r="E296" i="12"/>
  <c r="F296" i="12"/>
  <c r="A472" i="12"/>
  <c r="C472" i="12"/>
  <c r="D472" i="12"/>
  <c r="E472" i="12"/>
  <c r="F472" i="12"/>
  <c r="A834" i="12"/>
  <c r="C834" i="12"/>
  <c r="D834" i="12"/>
  <c r="E834" i="12"/>
  <c r="F834" i="12"/>
  <c r="A73" i="12"/>
  <c r="C73" i="12"/>
  <c r="D73" i="12"/>
  <c r="E73" i="12"/>
  <c r="F73" i="12"/>
  <c r="A265" i="12"/>
  <c r="C265" i="12"/>
  <c r="D265" i="12"/>
  <c r="E265" i="12"/>
  <c r="F265" i="12"/>
  <c r="A515" i="12"/>
  <c r="C515" i="12"/>
  <c r="D515" i="12"/>
  <c r="E515" i="12"/>
  <c r="F515" i="12"/>
  <c r="A651" i="12"/>
  <c r="C651" i="12"/>
  <c r="D651" i="12"/>
  <c r="E651" i="12"/>
  <c r="F651" i="12"/>
  <c r="A358" i="12"/>
  <c r="C358" i="12"/>
  <c r="D358" i="12"/>
  <c r="E358" i="12"/>
  <c r="F358" i="12"/>
  <c r="A671" i="12"/>
  <c r="C671" i="12"/>
  <c r="D671" i="12"/>
  <c r="E671" i="12"/>
  <c r="F671" i="12"/>
  <c r="A548" i="12"/>
  <c r="C548" i="12"/>
  <c r="D548" i="12"/>
  <c r="E548" i="12"/>
  <c r="F548" i="12"/>
  <c r="A534" i="12"/>
  <c r="C534" i="12"/>
  <c r="D534" i="12"/>
  <c r="E534" i="12"/>
  <c r="F534" i="12"/>
  <c r="A392" i="12"/>
  <c r="C392" i="12"/>
  <c r="D392" i="12"/>
  <c r="E392" i="12"/>
  <c r="F392" i="12"/>
  <c r="A369" i="12"/>
  <c r="C369" i="12"/>
  <c r="D369" i="12"/>
  <c r="E369" i="12"/>
  <c r="F369" i="12"/>
  <c r="A191" i="12"/>
  <c r="C191" i="12"/>
  <c r="D191" i="12"/>
  <c r="E191" i="12"/>
  <c r="F191" i="12"/>
  <c r="A825" i="12"/>
  <c r="C825" i="12"/>
  <c r="D825" i="12"/>
  <c r="E825" i="12"/>
  <c r="F825" i="12"/>
  <c r="A176" i="12"/>
  <c r="C176" i="12"/>
  <c r="D176" i="12"/>
  <c r="E176" i="12"/>
  <c r="F176" i="12"/>
  <c r="A285" i="12"/>
  <c r="C285" i="12"/>
  <c r="D285" i="12"/>
  <c r="E285" i="12"/>
  <c r="F285" i="12"/>
  <c r="A172" i="12"/>
  <c r="C172" i="12"/>
  <c r="D172" i="12"/>
  <c r="E172" i="12"/>
  <c r="F172" i="12"/>
  <c r="A192" i="12"/>
  <c r="C192" i="12"/>
  <c r="D192" i="12"/>
  <c r="E192" i="12"/>
  <c r="F192" i="12"/>
  <c r="A391" i="12"/>
  <c r="C391" i="12"/>
  <c r="D391" i="12"/>
  <c r="E391" i="12"/>
  <c r="F391" i="12"/>
  <c r="A603" i="12"/>
  <c r="C603" i="12"/>
  <c r="D603" i="12"/>
  <c r="E603" i="12"/>
  <c r="F603" i="12"/>
  <c r="A788" i="12"/>
  <c r="C788" i="12"/>
  <c r="D788" i="12"/>
  <c r="E788" i="12"/>
  <c r="F788" i="12"/>
  <c r="A178" i="12"/>
  <c r="B178" i="12" s="1"/>
  <c r="C178" i="12"/>
  <c r="D178" i="12"/>
  <c r="E178" i="12"/>
  <c r="F178" i="12"/>
  <c r="A832" i="12"/>
  <c r="C832" i="12"/>
  <c r="D832" i="12"/>
  <c r="E832" i="12"/>
  <c r="F832" i="12"/>
  <c r="A81" i="12"/>
  <c r="C81" i="12"/>
  <c r="D81" i="12"/>
  <c r="E81" i="12"/>
  <c r="F81" i="12"/>
  <c r="A281" i="12"/>
  <c r="C281" i="12"/>
  <c r="D281" i="12"/>
  <c r="E281" i="12"/>
  <c r="F281" i="12"/>
  <c r="A640" i="12"/>
  <c r="C640" i="12"/>
  <c r="D640" i="12"/>
  <c r="E640" i="12"/>
  <c r="F640" i="12"/>
  <c r="A181" i="12"/>
  <c r="C181" i="12"/>
  <c r="D181" i="12"/>
  <c r="E181" i="12"/>
  <c r="F181" i="12"/>
  <c r="A64" i="12"/>
  <c r="B64" i="12" s="1"/>
  <c r="C64" i="12"/>
  <c r="D64" i="12"/>
  <c r="E64" i="12"/>
  <c r="F64" i="12"/>
  <c r="A599" i="12"/>
  <c r="C599" i="12"/>
  <c r="D599" i="12"/>
  <c r="E599" i="12"/>
  <c r="F599" i="12"/>
  <c r="A148" i="12"/>
  <c r="C148" i="12"/>
  <c r="D148" i="12"/>
  <c r="E148" i="12"/>
  <c r="F148" i="12"/>
  <c r="A203" i="12"/>
  <c r="C203" i="12"/>
  <c r="D203" i="12"/>
  <c r="E203" i="12"/>
  <c r="F203" i="12"/>
  <c r="A290" i="12"/>
  <c r="C290" i="12"/>
  <c r="D290" i="12"/>
  <c r="E290" i="12"/>
  <c r="F290" i="12"/>
  <c r="A688" i="12"/>
  <c r="C688" i="12"/>
  <c r="D688" i="12"/>
  <c r="E688" i="12"/>
  <c r="F688" i="12"/>
  <c r="A852" i="12"/>
  <c r="C852" i="12"/>
  <c r="D852" i="12"/>
  <c r="E852" i="12"/>
  <c r="F852" i="12"/>
  <c r="A739" i="12"/>
  <c r="C739" i="12"/>
  <c r="D739" i="12"/>
  <c r="E739" i="12"/>
  <c r="F739" i="12"/>
  <c r="A562" i="12"/>
  <c r="C562" i="12"/>
  <c r="D562" i="12"/>
  <c r="E562" i="12"/>
  <c r="F562" i="12"/>
  <c r="A361" i="12"/>
  <c r="C361" i="12"/>
  <c r="D361" i="12"/>
  <c r="E361" i="12"/>
  <c r="F361" i="12"/>
  <c r="A463" i="12"/>
  <c r="C463" i="12"/>
  <c r="D463" i="12"/>
  <c r="E463" i="12"/>
  <c r="F463" i="12"/>
  <c r="A303" i="12"/>
  <c r="C303" i="12"/>
  <c r="D303" i="12"/>
  <c r="E303" i="12"/>
  <c r="F303" i="12"/>
  <c r="A761" i="12"/>
  <c r="C761" i="12"/>
  <c r="D761" i="12"/>
  <c r="E761" i="12"/>
  <c r="F761" i="12"/>
  <c r="A668" i="12"/>
  <c r="C668" i="12"/>
  <c r="D668" i="12"/>
  <c r="E668" i="12"/>
  <c r="F668" i="12"/>
  <c r="A750" i="12"/>
  <c r="C750" i="12"/>
  <c r="D750" i="12"/>
  <c r="E750" i="12"/>
  <c r="F750" i="12"/>
  <c r="A829" i="12"/>
  <c r="C829" i="12"/>
  <c r="D829" i="12"/>
  <c r="E829" i="12"/>
  <c r="F829" i="12"/>
  <c r="A134" i="12"/>
  <c r="C134" i="12"/>
  <c r="D134" i="12"/>
  <c r="E134" i="12"/>
  <c r="F134" i="12"/>
  <c r="A564" i="12"/>
  <c r="C564" i="12"/>
  <c r="D564" i="12"/>
  <c r="E564" i="12"/>
  <c r="F564" i="12"/>
  <c r="A690" i="12"/>
  <c r="C690" i="12"/>
  <c r="D690" i="12"/>
  <c r="E690" i="12"/>
  <c r="F690" i="12"/>
  <c r="A182" i="12"/>
  <c r="C182" i="12"/>
  <c r="D182" i="12"/>
  <c r="E182" i="12"/>
  <c r="F182" i="12"/>
  <c r="A150" i="12"/>
  <c r="C150" i="12"/>
  <c r="D150" i="12"/>
  <c r="E150" i="12"/>
  <c r="F150" i="12"/>
  <c r="A461" i="12"/>
  <c r="C461" i="12"/>
  <c r="D461" i="12"/>
  <c r="E461" i="12"/>
  <c r="F461" i="12"/>
  <c r="A429" i="12"/>
  <c r="C429" i="12"/>
  <c r="D429" i="12"/>
  <c r="E429" i="12"/>
  <c r="F429" i="12"/>
  <c r="A585" i="12"/>
  <c r="C585" i="12"/>
  <c r="D585" i="12"/>
  <c r="E585" i="12"/>
  <c r="F585" i="12"/>
  <c r="A407" i="12"/>
  <c r="C407" i="12"/>
  <c r="D407" i="12"/>
  <c r="E407" i="12"/>
  <c r="F407" i="12"/>
  <c r="A557" i="12"/>
  <c r="C557" i="12"/>
  <c r="D557" i="12"/>
  <c r="E557" i="12"/>
  <c r="F557" i="12"/>
  <c r="A440" i="12"/>
  <c r="C440" i="12"/>
  <c r="D440" i="12"/>
  <c r="E440" i="12"/>
  <c r="F440" i="12"/>
  <c r="A597" i="12"/>
  <c r="C597" i="12"/>
  <c r="D597" i="12"/>
  <c r="E597" i="12"/>
  <c r="F597" i="12"/>
  <c r="A854" i="12"/>
  <c r="C854" i="12"/>
  <c r="D854" i="12"/>
  <c r="E854" i="12"/>
  <c r="F854" i="12"/>
  <c r="A415" i="12"/>
  <c r="C415" i="12"/>
  <c r="D415" i="12"/>
  <c r="E415" i="12"/>
  <c r="F415" i="12"/>
  <c r="A95" i="12"/>
  <c r="C95" i="12"/>
  <c r="D95" i="12"/>
  <c r="E95" i="12"/>
  <c r="F95" i="12"/>
  <c r="A102" i="12"/>
  <c r="C102" i="12"/>
  <c r="D102" i="12"/>
  <c r="E102" i="12"/>
  <c r="F102" i="12"/>
  <c r="A841" i="12"/>
  <c r="C841" i="12"/>
  <c r="D841" i="12"/>
  <c r="E841" i="12"/>
  <c r="F841" i="12"/>
  <c r="A590" i="12"/>
  <c r="C590" i="12"/>
  <c r="D590" i="12"/>
  <c r="E590" i="12"/>
  <c r="F590" i="12"/>
  <c r="A37" i="12"/>
  <c r="C37" i="12"/>
  <c r="D37" i="12"/>
  <c r="E37" i="12"/>
  <c r="F37" i="12"/>
  <c r="A224" i="12"/>
  <c r="C224" i="12"/>
  <c r="D224" i="12"/>
  <c r="E224" i="12"/>
  <c r="F224" i="12"/>
  <c r="A402" i="12"/>
  <c r="C402" i="12"/>
  <c r="D402" i="12"/>
  <c r="E402" i="12"/>
  <c r="F402" i="12"/>
  <c r="A19" i="12"/>
  <c r="B19" i="12" s="1"/>
  <c r="C19" i="12"/>
  <c r="D19" i="12"/>
  <c r="E19" i="12"/>
  <c r="F19" i="12"/>
  <c r="A447" i="12"/>
  <c r="C447" i="12"/>
  <c r="D447" i="12"/>
  <c r="E447" i="12"/>
  <c r="F447" i="12"/>
  <c r="A207" i="12"/>
  <c r="B207" i="12" s="1"/>
  <c r="C207" i="12"/>
  <c r="D207" i="12"/>
  <c r="E207" i="12"/>
  <c r="F207" i="12"/>
  <c r="A452" i="12"/>
  <c r="C452" i="12"/>
  <c r="D452" i="12"/>
  <c r="E452" i="12"/>
  <c r="F452" i="12"/>
  <c r="A768" i="12"/>
  <c r="C768" i="12"/>
  <c r="D768" i="12"/>
  <c r="E768" i="12"/>
  <c r="F768" i="12"/>
  <c r="A385" i="12"/>
  <c r="C385" i="12"/>
  <c r="D385" i="12"/>
  <c r="E385" i="12"/>
  <c r="F385" i="12"/>
  <c r="A120" i="12"/>
  <c r="C120" i="12"/>
  <c r="D120" i="12"/>
  <c r="E120" i="12"/>
  <c r="F120" i="12"/>
  <c r="A68" i="12"/>
  <c r="B68" i="12" s="1"/>
  <c r="C68" i="12"/>
  <c r="D68" i="12"/>
  <c r="E68" i="12"/>
  <c r="F68" i="12"/>
  <c r="A69" i="12"/>
  <c r="B69" i="12" s="1"/>
  <c r="C69" i="12"/>
  <c r="D69" i="12"/>
  <c r="E69" i="12"/>
  <c r="F69" i="12"/>
  <c r="A70" i="12"/>
  <c r="B70" i="12" s="1"/>
  <c r="C70" i="12"/>
  <c r="D70" i="12"/>
  <c r="E70" i="12"/>
  <c r="F70" i="12"/>
  <c r="A250" i="12"/>
  <c r="C250" i="12"/>
  <c r="D250" i="12"/>
  <c r="E250" i="12"/>
  <c r="F250" i="12"/>
  <c r="A114" i="12"/>
  <c r="B114" i="12" s="1"/>
  <c r="C114" i="12"/>
  <c r="D114" i="12"/>
  <c r="E114" i="12"/>
  <c r="F114" i="12"/>
  <c r="A817" i="12"/>
  <c r="C817" i="12"/>
  <c r="D817" i="12"/>
  <c r="E817" i="12"/>
  <c r="F817" i="12"/>
  <c r="A251" i="12"/>
  <c r="C251" i="12"/>
  <c r="D251" i="12"/>
  <c r="E251" i="12"/>
  <c r="F251" i="12"/>
  <c r="A728" i="12"/>
  <c r="C728" i="12"/>
  <c r="D728" i="12"/>
  <c r="E728" i="12"/>
  <c r="F728" i="12"/>
  <c r="A679" i="12"/>
  <c r="C679" i="12"/>
  <c r="D679" i="12"/>
  <c r="E679" i="12"/>
  <c r="F679" i="12"/>
  <c r="A587" i="12"/>
  <c r="C587" i="12"/>
  <c r="D587" i="12"/>
  <c r="E587" i="12"/>
  <c r="F587" i="12"/>
  <c r="A310" i="12"/>
  <c r="C310" i="12"/>
  <c r="D310" i="12"/>
  <c r="E310" i="12"/>
  <c r="F310" i="12"/>
  <c r="A616" i="12"/>
  <c r="C616" i="12"/>
  <c r="D616" i="12"/>
  <c r="E616" i="12"/>
  <c r="F616" i="12"/>
  <c r="A208" i="12"/>
  <c r="B208" i="12" s="1"/>
  <c r="C208" i="12"/>
  <c r="D208" i="12"/>
  <c r="E208" i="12"/>
  <c r="F208" i="12"/>
  <c r="A710" i="12"/>
  <c r="C710" i="12"/>
  <c r="D710" i="12"/>
  <c r="E710" i="12"/>
  <c r="F710" i="12"/>
  <c r="A166" i="12"/>
  <c r="C166" i="12"/>
  <c r="D166" i="12"/>
  <c r="E166" i="12"/>
  <c r="F166" i="12"/>
  <c r="A261" i="12"/>
  <c r="C261" i="12"/>
  <c r="D261" i="12"/>
  <c r="E261" i="12"/>
  <c r="F261" i="12"/>
  <c r="A414" i="12"/>
  <c r="C414" i="12"/>
  <c r="D414" i="12"/>
  <c r="E414" i="12"/>
  <c r="F414" i="12"/>
  <c r="A795" i="12"/>
  <c r="C795" i="12"/>
  <c r="D795" i="12"/>
  <c r="E795" i="12"/>
  <c r="F795" i="12"/>
  <c r="A660" i="12"/>
  <c r="C660" i="12"/>
  <c r="D660" i="12"/>
  <c r="E660" i="12"/>
  <c r="F660" i="12"/>
  <c r="A44" i="12"/>
  <c r="C44" i="12"/>
  <c r="D44" i="12"/>
  <c r="E44" i="12"/>
  <c r="F44" i="12"/>
  <c r="A522" i="12"/>
  <c r="C522" i="12"/>
  <c r="D522" i="12"/>
  <c r="E522" i="12"/>
  <c r="F522" i="12"/>
  <c r="A188" i="12"/>
  <c r="C188" i="12"/>
  <c r="D188" i="12"/>
  <c r="E188" i="12"/>
  <c r="F188" i="12"/>
  <c r="A778" i="12"/>
  <c r="C778" i="12"/>
  <c r="D778" i="12"/>
  <c r="E778" i="12"/>
  <c r="F778" i="12"/>
  <c r="A742" i="12"/>
  <c r="C742" i="12"/>
  <c r="D742" i="12"/>
  <c r="E742" i="12"/>
  <c r="F742" i="12"/>
  <c r="A237" i="12"/>
  <c r="C237" i="12"/>
  <c r="D237" i="12"/>
  <c r="E237" i="12"/>
  <c r="F237" i="12"/>
  <c r="A238" i="12"/>
  <c r="C238" i="12"/>
  <c r="D238" i="12"/>
  <c r="E238" i="12"/>
  <c r="F238" i="12"/>
  <c r="A642" i="12"/>
  <c r="C642" i="12"/>
  <c r="D642" i="12"/>
  <c r="E642" i="12"/>
  <c r="F642" i="12"/>
  <c r="A448" i="12"/>
  <c r="C448" i="12"/>
  <c r="D448" i="12"/>
  <c r="E448" i="12"/>
  <c r="F448" i="12"/>
  <c r="A713" i="12"/>
  <c r="C713" i="12"/>
  <c r="D713" i="12"/>
  <c r="E713" i="12"/>
  <c r="F713" i="12"/>
  <c r="A871" i="12"/>
  <c r="C871" i="12"/>
  <c r="D871" i="12"/>
  <c r="E871" i="12"/>
  <c r="F871" i="12"/>
  <c r="A483" i="12"/>
  <c r="C483" i="12"/>
  <c r="D483" i="12"/>
  <c r="E483" i="12"/>
  <c r="F483" i="12"/>
  <c r="A754" i="12"/>
  <c r="C754" i="12"/>
  <c r="D754" i="12"/>
  <c r="E754" i="12"/>
  <c r="F754" i="12"/>
  <c r="A649" i="12"/>
  <c r="C649" i="12"/>
  <c r="D649" i="12"/>
  <c r="E649" i="12"/>
  <c r="F649" i="12"/>
  <c r="A505" i="12"/>
  <c r="C505" i="12"/>
  <c r="D505" i="12"/>
  <c r="E505" i="12"/>
  <c r="F505" i="12"/>
  <c r="A356" i="12"/>
  <c r="B356" i="12" s="1"/>
  <c r="C356" i="12"/>
  <c r="D356" i="12"/>
  <c r="E356" i="12"/>
  <c r="F356" i="12"/>
  <c r="A357" i="12"/>
  <c r="C357" i="12"/>
  <c r="D357" i="12"/>
  <c r="E357" i="12"/>
  <c r="F357" i="12"/>
  <c r="A792" i="12"/>
  <c r="C792" i="12"/>
  <c r="D792" i="12"/>
  <c r="E792" i="12"/>
  <c r="F792" i="12"/>
  <c r="A872" i="12"/>
  <c r="C872" i="12"/>
  <c r="D872" i="12"/>
  <c r="E872" i="12"/>
  <c r="F872" i="12"/>
  <c r="A744" i="12"/>
  <c r="C744" i="12"/>
  <c r="D744" i="12"/>
  <c r="E744" i="12"/>
  <c r="F744" i="12"/>
  <c r="A533" i="12"/>
  <c r="C533" i="12"/>
  <c r="D533" i="12"/>
  <c r="E533" i="12"/>
  <c r="F533" i="12"/>
  <c r="A561" i="12"/>
  <c r="C561" i="12"/>
  <c r="D561" i="12"/>
  <c r="E561" i="12"/>
  <c r="F561" i="12"/>
  <c r="A572" i="12"/>
  <c r="C572" i="12"/>
  <c r="D572" i="12"/>
  <c r="E572" i="12"/>
  <c r="F572" i="12"/>
  <c r="A136" i="12"/>
  <c r="C136" i="12"/>
  <c r="D136" i="12"/>
  <c r="E136" i="12"/>
  <c r="F136" i="12"/>
  <c r="A810" i="12"/>
  <c r="C810" i="12"/>
  <c r="D810" i="12"/>
  <c r="E810" i="12"/>
  <c r="F810" i="12"/>
  <c r="A644" i="12"/>
  <c r="C644" i="12"/>
  <c r="D644" i="12"/>
  <c r="E644" i="12"/>
  <c r="F644" i="12"/>
  <c r="A209" i="12"/>
  <c r="C209" i="12"/>
  <c r="D209" i="12"/>
  <c r="E209" i="12"/>
  <c r="F209" i="12"/>
  <c r="A301" i="12"/>
  <c r="C301" i="12"/>
  <c r="D301" i="12"/>
  <c r="E301" i="12"/>
  <c r="F301" i="12"/>
  <c r="A202" i="12"/>
  <c r="C202" i="12"/>
  <c r="D202" i="12"/>
  <c r="E202" i="12"/>
  <c r="F202" i="12"/>
  <c r="A167" i="12"/>
  <c r="C167" i="12"/>
  <c r="D167" i="12"/>
  <c r="E167" i="12"/>
  <c r="F167" i="12"/>
  <c r="A790" i="12"/>
  <c r="C790" i="12"/>
  <c r="D790" i="12"/>
  <c r="E790" i="12"/>
  <c r="F790" i="12"/>
  <c r="A853" i="12"/>
  <c r="C853" i="12"/>
  <c r="D853" i="12"/>
  <c r="E853" i="12"/>
  <c r="F853" i="12"/>
  <c r="A190" i="12"/>
  <c r="C190" i="12"/>
  <c r="D190" i="12"/>
  <c r="E190" i="12"/>
  <c r="F190" i="12"/>
  <c r="A683" i="12"/>
  <c r="C683" i="12"/>
  <c r="D683" i="12"/>
  <c r="E683" i="12"/>
  <c r="F683" i="12"/>
  <c r="A727" i="12"/>
  <c r="C727" i="12"/>
  <c r="D727" i="12"/>
  <c r="E727" i="12"/>
  <c r="F727" i="12"/>
  <c r="A199" i="12"/>
  <c r="B199" i="12" s="1"/>
  <c r="C199" i="12"/>
  <c r="D199" i="12"/>
  <c r="E199" i="12"/>
  <c r="F199" i="12"/>
  <c r="A67" i="12"/>
  <c r="B67" i="12" s="1"/>
  <c r="C67" i="12"/>
  <c r="D67" i="12"/>
  <c r="E67" i="12"/>
  <c r="F67" i="12"/>
  <c r="A206" i="12"/>
  <c r="B206" i="12" s="1"/>
  <c r="C206" i="12"/>
  <c r="D206" i="12"/>
  <c r="E206" i="12"/>
  <c r="F206" i="12"/>
  <c r="A641" i="12"/>
  <c r="C641" i="12"/>
  <c r="D641" i="12"/>
  <c r="E641" i="12"/>
  <c r="F641" i="12"/>
  <c r="A135" i="12"/>
  <c r="C135" i="12"/>
  <c r="D135" i="12"/>
  <c r="E135" i="12"/>
  <c r="F135" i="12"/>
  <c r="A627" i="12"/>
  <c r="C627" i="12"/>
  <c r="D627" i="12"/>
  <c r="E627" i="12"/>
  <c r="F627" i="12"/>
  <c r="A432" i="12"/>
  <c r="C432" i="12"/>
  <c r="D432" i="12"/>
  <c r="E432" i="12"/>
  <c r="F432" i="12"/>
  <c r="A433" i="12"/>
  <c r="C433" i="12"/>
  <c r="D433" i="12"/>
  <c r="E433" i="12"/>
  <c r="F433" i="12"/>
  <c r="A412" i="12"/>
  <c r="C412" i="12"/>
  <c r="D412" i="12"/>
  <c r="E412" i="12"/>
  <c r="F412" i="12"/>
  <c r="A117" i="12"/>
  <c r="C117" i="12"/>
  <c r="D117" i="12"/>
  <c r="E117" i="12"/>
  <c r="F117" i="12"/>
  <c r="A189" i="12"/>
  <c r="B189" i="12" s="1"/>
  <c r="C189" i="12"/>
  <c r="D189" i="12"/>
  <c r="E189" i="12"/>
  <c r="F189" i="12"/>
  <c r="A229" i="12"/>
  <c r="C229" i="12"/>
  <c r="D229" i="12"/>
  <c r="E229" i="12"/>
  <c r="F229" i="12"/>
  <c r="A722" i="12"/>
  <c r="C722" i="12"/>
  <c r="D722" i="12"/>
  <c r="E722" i="12"/>
  <c r="F722" i="12"/>
  <c r="A706" i="12"/>
  <c r="C706" i="12"/>
  <c r="D706" i="12"/>
  <c r="E706" i="12"/>
  <c r="F706" i="12"/>
  <c r="A873" i="12"/>
  <c r="C873" i="12"/>
  <c r="D873" i="12"/>
  <c r="E873" i="12"/>
  <c r="F873" i="12"/>
  <c r="A225" i="12"/>
  <c r="C225" i="12"/>
  <c r="D225" i="12"/>
  <c r="E225" i="12"/>
  <c r="F225" i="12"/>
  <c r="A226" i="12"/>
  <c r="C226" i="12"/>
  <c r="D226" i="12"/>
  <c r="E226" i="12"/>
  <c r="F226" i="12"/>
  <c r="A230" i="12"/>
  <c r="C230" i="12"/>
  <c r="D230" i="12"/>
  <c r="E230" i="12"/>
  <c r="F230" i="12"/>
  <c r="A227" i="12"/>
  <c r="C227" i="12"/>
  <c r="D227" i="12"/>
  <c r="E227" i="12"/>
  <c r="F227" i="12"/>
  <c r="A228" i="12"/>
  <c r="C228" i="12"/>
  <c r="D228" i="12"/>
  <c r="E228" i="12"/>
  <c r="F228" i="12"/>
  <c r="A221" i="12"/>
  <c r="C221" i="12"/>
  <c r="D221" i="12"/>
  <c r="E221" i="12"/>
  <c r="F221" i="12"/>
  <c r="A231" i="12"/>
  <c r="C231" i="12"/>
  <c r="D231" i="12"/>
  <c r="E231" i="12"/>
  <c r="F231" i="12"/>
  <c r="A232" i="12"/>
  <c r="C232" i="12"/>
  <c r="D232" i="12"/>
  <c r="E232" i="12"/>
  <c r="F232" i="12"/>
  <c r="A535" i="12"/>
  <c r="C535" i="12"/>
  <c r="D535" i="12"/>
  <c r="E535" i="12"/>
  <c r="F535" i="12"/>
  <c r="A536" i="12"/>
  <c r="B536" i="12" s="1"/>
  <c r="C536" i="12"/>
  <c r="D536" i="12"/>
  <c r="E536" i="12"/>
  <c r="F536" i="12"/>
  <c r="A222" i="12"/>
  <c r="C222" i="12"/>
  <c r="D222" i="12"/>
  <c r="E222" i="12"/>
  <c r="F222" i="12"/>
  <c r="A223" i="12"/>
  <c r="C223" i="12"/>
  <c r="D223" i="12"/>
  <c r="E223" i="12"/>
  <c r="F223" i="12"/>
  <c r="A707" i="12"/>
  <c r="C707" i="12"/>
  <c r="D707" i="12"/>
  <c r="E707" i="12"/>
  <c r="F707" i="12"/>
  <c r="A137" i="12"/>
  <c r="B137" i="12" s="1"/>
  <c r="C137" i="12"/>
  <c r="D137" i="12"/>
  <c r="E137" i="12"/>
  <c r="F137" i="12"/>
  <c r="A396" i="12"/>
  <c r="C396" i="12"/>
  <c r="D396" i="12"/>
  <c r="E396" i="12"/>
  <c r="F396" i="12"/>
  <c r="A526" i="12"/>
  <c r="C526" i="12"/>
  <c r="D526" i="12"/>
  <c r="E526" i="12"/>
  <c r="F526" i="12"/>
  <c r="A262" i="12"/>
  <c r="C262" i="12"/>
  <c r="D262" i="12"/>
  <c r="E262" i="12"/>
  <c r="F262" i="12"/>
  <c r="A263" i="12"/>
  <c r="C263" i="12"/>
  <c r="D263" i="12"/>
  <c r="E263" i="12"/>
  <c r="F263" i="12"/>
  <c r="A242" i="12"/>
  <c r="C242" i="12"/>
  <c r="D242" i="12"/>
  <c r="E242" i="12"/>
  <c r="F242" i="12"/>
  <c r="A449" i="12"/>
  <c r="C449" i="12"/>
  <c r="D449" i="12"/>
  <c r="E449" i="12"/>
  <c r="F449" i="12"/>
  <c r="A643" i="12"/>
  <c r="C643" i="12"/>
  <c r="D643" i="12"/>
  <c r="E643" i="12"/>
  <c r="F643" i="12"/>
  <c r="A510" i="12"/>
  <c r="C510" i="12"/>
  <c r="D510" i="12"/>
  <c r="E510" i="12"/>
  <c r="F510" i="12"/>
  <c r="A348" i="12"/>
  <c r="C348" i="12"/>
  <c r="D348" i="12"/>
  <c r="E348" i="12"/>
  <c r="F348" i="12"/>
  <c r="A349" i="12"/>
  <c r="C349" i="12"/>
  <c r="D349" i="12"/>
  <c r="E349" i="12"/>
  <c r="F349" i="12"/>
  <c r="A350" i="12"/>
  <c r="C350" i="12"/>
  <c r="D350" i="12"/>
  <c r="E350" i="12"/>
  <c r="F350" i="12"/>
  <c r="A351" i="12"/>
  <c r="C351" i="12"/>
  <c r="D351" i="12"/>
  <c r="E351" i="12"/>
  <c r="F351" i="12"/>
  <c r="A352" i="12"/>
  <c r="C352" i="12"/>
  <c r="D352" i="12"/>
  <c r="E352" i="12"/>
  <c r="F352" i="12"/>
  <c r="A353" i="12"/>
  <c r="C353" i="12"/>
  <c r="D353" i="12"/>
  <c r="E353" i="12"/>
  <c r="F353" i="12"/>
  <c r="A269" i="12"/>
  <c r="C269" i="12"/>
  <c r="D269" i="12"/>
  <c r="E269" i="12"/>
  <c r="F269" i="12"/>
  <c r="A286" i="12"/>
  <c r="C286" i="12"/>
  <c r="D286" i="12"/>
  <c r="E286" i="12"/>
  <c r="F286" i="12"/>
  <c r="A782" i="12"/>
  <c r="C782" i="12"/>
  <c r="D782" i="12"/>
  <c r="E782" i="12"/>
  <c r="F782" i="12"/>
  <c r="A860" i="12"/>
  <c r="B860" i="12" s="1"/>
  <c r="C860" i="12"/>
  <c r="D860" i="12"/>
  <c r="E860" i="12"/>
  <c r="F860" i="12"/>
  <c r="A861" i="12"/>
  <c r="C861" i="12"/>
  <c r="D861" i="12"/>
  <c r="E861" i="12"/>
  <c r="F861" i="12"/>
  <c r="A332" i="12"/>
  <c r="B332" i="12" s="1"/>
  <c r="C332" i="12"/>
  <c r="D332" i="12"/>
  <c r="E332" i="12"/>
  <c r="F332" i="12"/>
  <c r="A500" i="12"/>
  <c r="C500" i="12"/>
  <c r="D500" i="12"/>
  <c r="E500" i="12"/>
  <c r="F500" i="12"/>
  <c r="A170" i="12"/>
  <c r="C170" i="12"/>
  <c r="D170" i="12"/>
  <c r="E170" i="12"/>
  <c r="F170" i="12"/>
  <c r="A293" i="12"/>
  <c r="C293" i="12"/>
  <c r="D293" i="12"/>
  <c r="E293" i="12"/>
  <c r="F293" i="12"/>
  <c r="A259" i="12"/>
  <c r="C259" i="12"/>
  <c r="D259" i="12"/>
  <c r="E259" i="12"/>
  <c r="F259" i="12"/>
  <c r="A125" i="12"/>
  <c r="C125" i="12"/>
  <c r="D125" i="12"/>
  <c r="E125" i="12"/>
  <c r="F125" i="12"/>
  <c r="A779" i="12"/>
  <c r="C779" i="12"/>
  <c r="D779" i="12"/>
  <c r="E779" i="12"/>
  <c r="F779" i="12"/>
  <c r="A765" i="12"/>
  <c r="C765" i="12"/>
  <c r="D765" i="12"/>
  <c r="E765" i="12"/>
  <c r="F765" i="12"/>
  <c r="A780" i="12"/>
  <c r="B780" i="12" s="1"/>
  <c r="C780" i="12"/>
  <c r="D780" i="12"/>
  <c r="E780" i="12"/>
  <c r="F780" i="12"/>
  <c r="A766" i="12"/>
  <c r="C766" i="12"/>
  <c r="D766" i="12"/>
  <c r="E766" i="12"/>
  <c r="F766" i="12"/>
  <c r="A479" i="12"/>
  <c r="C479" i="12"/>
  <c r="D479" i="12"/>
  <c r="E479" i="12"/>
  <c r="F479" i="12"/>
  <c r="A97" i="12"/>
  <c r="C97" i="12"/>
  <c r="D97" i="12"/>
  <c r="E97" i="12"/>
  <c r="F97" i="12"/>
  <c r="A74" i="12"/>
  <c r="C74" i="12"/>
  <c r="D74" i="12"/>
  <c r="E74" i="12"/>
  <c r="F74" i="12"/>
  <c r="A767" i="12"/>
  <c r="C767" i="12"/>
  <c r="D767" i="12"/>
  <c r="E767" i="12"/>
  <c r="F767" i="12"/>
  <c r="A119" i="12"/>
  <c r="C119" i="12"/>
  <c r="D119" i="12"/>
  <c r="E119" i="12"/>
  <c r="F119" i="12"/>
  <c r="A370" i="12"/>
  <c r="C370" i="12"/>
  <c r="D370" i="12"/>
  <c r="E370" i="12"/>
  <c r="F370" i="12"/>
  <c r="A733" i="12"/>
  <c r="C733" i="12"/>
  <c r="D733" i="12"/>
  <c r="E733" i="12"/>
  <c r="F733" i="12"/>
  <c r="A734" i="12"/>
  <c r="C734" i="12"/>
  <c r="D734" i="12"/>
  <c r="E734" i="12"/>
  <c r="F734" i="12"/>
  <c r="A275" i="12"/>
  <c r="C275" i="12"/>
  <c r="D275" i="12"/>
  <c r="E275" i="12"/>
  <c r="F275" i="12"/>
  <c r="A375" i="12"/>
  <c r="C375" i="12"/>
  <c r="D375" i="12"/>
  <c r="E375" i="12"/>
  <c r="F375" i="12"/>
  <c r="A215" i="12"/>
  <c r="C215" i="12"/>
  <c r="D215" i="12"/>
  <c r="E215" i="12"/>
  <c r="F215" i="12"/>
  <c r="A90" i="12"/>
  <c r="C90" i="12"/>
  <c r="D90" i="12"/>
  <c r="E90" i="12"/>
  <c r="F90" i="12"/>
  <c r="E1" i="12"/>
  <c r="D1" i="12"/>
  <c r="C1" i="12"/>
  <c r="A1" i="12"/>
  <c r="H119" i="12" l="1"/>
  <c r="G119" i="12"/>
  <c r="H779" i="12"/>
  <c r="G779" i="12"/>
  <c r="H286" i="12"/>
  <c r="G286" i="12"/>
  <c r="H510" i="12"/>
  <c r="G510" i="12"/>
  <c r="H137" i="12"/>
  <c r="G137" i="12"/>
  <c r="H853" i="12"/>
  <c r="G853" i="12"/>
  <c r="H136" i="12"/>
  <c r="G136" i="12"/>
  <c r="H356" i="12"/>
  <c r="G356" i="12"/>
  <c r="H642" i="12"/>
  <c r="G642" i="12"/>
  <c r="H660" i="12"/>
  <c r="G660" i="12"/>
  <c r="H310" i="12"/>
  <c r="G310" i="12"/>
  <c r="H70" i="12"/>
  <c r="G70" i="12"/>
  <c r="H447" i="12"/>
  <c r="G447" i="12"/>
  <c r="H95" i="12"/>
  <c r="G95" i="12"/>
  <c r="H429" i="12"/>
  <c r="G429" i="12"/>
  <c r="H750" i="12"/>
  <c r="G750" i="12"/>
  <c r="H852" i="12"/>
  <c r="G852" i="12"/>
  <c r="H640" i="12"/>
  <c r="G640" i="12"/>
  <c r="H192" i="12"/>
  <c r="G192" i="12"/>
  <c r="G534" i="12"/>
  <c r="H534" i="12"/>
  <c r="H834" i="12"/>
  <c r="G834" i="12"/>
  <c r="H11" i="12"/>
  <c r="G11" i="12"/>
  <c r="G289" i="12"/>
  <c r="H289" i="12"/>
  <c r="H121" i="12"/>
  <c r="G121" i="12"/>
  <c r="H507" i="12"/>
  <c r="G507" i="12"/>
  <c r="H598" i="12"/>
  <c r="G598" i="12"/>
  <c r="H797" i="12"/>
  <c r="G797" i="12"/>
  <c r="H682" i="12"/>
  <c r="G682" i="12"/>
  <c r="H686" i="12"/>
  <c r="G686" i="12"/>
  <c r="H875" i="12"/>
  <c r="G875" i="12"/>
  <c r="H523" i="12"/>
  <c r="G523" i="12"/>
  <c r="H532" i="12"/>
  <c r="G532" i="12"/>
  <c r="H355" i="12"/>
  <c r="G355" i="12"/>
  <c r="H648" i="12"/>
  <c r="G648" i="12"/>
  <c r="H2" i="12"/>
  <c r="G2" i="12"/>
  <c r="H731" i="12"/>
  <c r="G731" i="12"/>
  <c r="H255" i="12"/>
  <c r="G255" i="12"/>
  <c r="H850" i="12"/>
  <c r="G850" i="12"/>
  <c r="H423" i="12"/>
  <c r="G423" i="12"/>
  <c r="H551" i="12"/>
  <c r="G551" i="12"/>
  <c r="H99" i="12"/>
  <c r="G99" i="12"/>
  <c r="G700" i="12"/>
  <c r="H700" i="12"/>
  <c r="H307" i="12"/>
  <c r="G307" i="12"/>
  <c r="H831" i="12"/>
  <c r="G831" i="12"/>
  <c r="H393" i="12"/>
  <c r="G393" i="12"/>
  <c r="H247" i="12"/>
  <c r="G247" i="12"/>
  <c r="H786" i="12"/>
  <c r="G786" i="12"/>
  <c r="H387" i="12"/>
  <c r="G387" i="12"/>
  <c r="H611" i="12"/>
  <c r="G611" i="12"/>
  <c r="H858" i="12"/>
  <c r="G858" i="12"/>
  <c r="H205" i="12"/>
  <c r="G205" i="12"/>
  <c r="H808" i="12"/>
  <c r="G808" i="12"/>
  <c r="H625" i="12"/>
  <c r="G625" i="12"/>
  <c r="H776" i="12"/>
  <c r="G776" i="12"/>
  <c r="H709" i="12"/>
  <c r="G709" i="12"/>
  <c r="H328" i="12"/>
  <c r="G328" i="12"/>
  <c r="H471" i="12"/>
  <c r="G471" i="12"/>
  <c r="H772" i="12"/>
  <c r="G772" i="12"/>
  <c r="H421" i="12"/>
  <c r="G421" i="12"/>
  <c r="H539" i="12"/>
  <c r="G539" i="12"/>
  <c r="H200" i="12"/>
  <c r="G200" i="12"/>
  <c r="H596" i="12"/>
  <c r="G596" i="12"/>
  <c r="H877" i="12"/>
  <c r="G877" i="12"/>
  <c r="H606" i="12"/>
  <c r="G606" i="12"/>
  <c r="H771" i="12"/>
  <c r="G771" i="12"/>
  <c r="H185" i="12"/>
  <c r="G185" i="12"/>
  <c r="H796" i="12"/>
  <c r="G796" i="12"/>
  <c r="H389" i="12"/>
  <c r="G389" i="12"/>
  <c r="H366" i="12"/>
  <c r="G366" i="12"/>
  <c r="H27" i="12"/>
  <c r="G27" i="12"/>
  <c r="H495" i="12"/>
  <c r="G495" i="12"/>
  <c r="H785" i="12"/>
  <c r="G785" i="12"/>
  <c r="H26" i="12"/>
  <c r="G26" i="12"/>
  <c r="H558" i="12"/>
  <c r="G558" i="12"/>
  <c r="H128" i="12"/>
  <c r="G128" i="12"/>
  <c r="H538" i="12"/>
  <c r="G538" i="12"/>
  <c r="H431" i="12"/>
  <c r="G431" i="12"/>
  <c r="H478" i="12"/>
  <c r="G478" i="12"/>
  <c r="H235" i="12"/>
  <c r="G235" i="12"/>
  <c r="H791" i="12"/>
  <c r="G791" i="12"/>
  <c r="H326" i="12"/>
  <c r="G326" i="12"/>
  <c r="H676" i="12"/>
  <c r="G676" i="12"/>
  <c r="H738" i="12"/>
  <c r="G738" i="12"/>
  <c r="H524" i="12"/>
  <c r="G524" i="12"/>
  <c r="H77" i="12"/>
  <c r="G77" i="12"/>
  <c r="H22" i="12"/>
  <c r="G22" i="12"/>
  <c r="H52" i="12"/>
  <c r="G52" i="12"/>
  <c r="H282" i="12"/>
  <c r="G282" i="12"/>
  <c r="H3" i="12"/>
  <c r="G3" i="12"/>
  <c r="H667" i="12"/>
  <c r="G667" i="12"/>
  <c r="H879" i="12"/>
  <c r="G879" i="12"/>
  <c r="H874" i="12"/>
  <c r="G874" i="12"/>
  <c r="H132" i="12"/>
  <c r="G132" i="12"/>
  <c r="H634" i="12"/>
  <c r="G634" i="12"/>
  <c r="H180" i="12"/>
  <c r="G180" i="12"/>
  <c r="H59" i="12"/>
  <c r="G59" i="12"/>
  <c r="H721" i="12"/>
  <c r="G721" i="12"/>
  <c r="H758" i="12"/>
  <c r="G758" i="12"/>
  <c r="H719" i="12"/>
  <c r="G719" i="12"/>
  <c r="H759" i="12"/>
  <c r="G759" i="12"/>
  <c r="H672" i="12"/>
  <c r="G672" i="12"/>
  <c r="H163" i="12"/>
  <c r="G163" i="12"/>
  <c r="H705" i="12"/>
  <c r="G705" i="12"/>
  <c r="H578" i="12"/>
  <c r="G578" i="12"/>
  <c r="H589" i="12"/>
  <c r="G589" i="12"/>
  <c r="H45" i="12"/>
  <c r="G45" i="12"/>
  <c r="H221" i="12"/>
  <c r="G221" i="12"/>
  <c r="H722" i="12"/>
  <c r="G722" i="12"/>
  <c r="H135" i="12"/>
  <c r="G135" i="12"/>
  <c r="H370" i="12"/>
  <c r="G370" i="12"/>
  <c r="H765" i="12"/>
  <c r="G765" i="12"/>
  <c r="H861" i="12"/>
  <c r="G861" i="12"/>
  <c r="H350" i="12"/>
  <c r="G350" i="12"/>
  <c r="H262" i="12"/>
  <c r="G262" i="12"/>
  <c r="H535" i="12"/>
  <c r="G535" i="12"/>
  <c r="G225" i="12"/>
  <c r="H225" i="12"/>
  <c r="H433" i="12"/>
  <c r="G433" i="12"/>
  <c r="H727" i="12"/>
  <c r="G727" i="12"/>
  <c r="H209" i="12"/>
  <c r="G209" i="12"/>
  <c r="G872" i="12"/>
  <c r="H872" i="12"/>
  <c r="H871" i="12"/>
  <c r="G871" i="12"/>
  <c r="H188" i="12"/>
  <c r="G188" i="12"/>
  <c r="H710" i="12"/>
  <c r="G710" i="12"/>
  <c r="H817" i="12"/>
  <c r="G817" i="12"/>
  <c r="H768" i="12"/>
  <c r="G768" i="12"/>
  <c r="H590" i="12"/>
  <c r="G590" i="12"/>
  <c r="H557" i="12"/>
  <c r="G557" i="12"/>
  <c r="H564" i="12"/>
  <c r="G564" i="12"/>
  <c r="H361" i="12"/>
  <c r="G361" i="12"/>
  <c r="H599" i="12"/>
  <c r="G599" i="12"/>
  <c r="H788" i="12"/>
  <c r="G788" i="12"/>
  <c r="H191" i="12"/>
  <c r="G191" i="12"/>
  <c r="H515" i="12"/>
  <c r="G515" i="12"/>
  <c r="G86" i="12"/>
  <c r="H86" i="12"/>
  <c r="H631" i="12"/>
  <c r="G631" i="12"/>
  <c r="G835" i="12"/>
  <c r="H835" i="12"/>
  <c r="H624" i="12"/>
  <c r="G624" i="12"/>
  <c r="H645" i="12"/>
  <c r="G645" i="12"/>
  <c r="H113" i="12"/>
  <c r="G113" i="12"/>
  <c r="H514" i="12"/>
  <c r="G514" i="12"/>
  <c r="H87" i="12"/>
  <c r="G87" i="12"/>
  <c r="H28" i="12"/>
  <c r="G28" i="12"/>
  <c r="G577" i="12"/>
  <c r="H577" i="12"/>
  <c r="H313" i="12"/>
  <c r="G313" i="12"/>
  <c r="H297" i="12"/>
  <c r="G297" i="12"/>
  <c r="H669" i="12"/>
  <c r="G669" i="12"/>
  <c r="H63" i="12"/>
  <c r="G63" i="12"/>
  <c r="H580" i="12"/>
  <c r="G580" i="12"/>
  <c r="H273" i="12"/>
  <c r="G273" i="12"/>
  <c r="H543" i="12"/>
  <c r="G543" i="12"/>
  <c r="H441" i="12"/>
  <c r="G441" i="12"/>
  <c r="H458" i="12"/>
  <c r="G458" i="12"/>
  <c r="H54" i="12"/>
  <c r="G54" i="12"/>
  <c r="H308" i="12"/>
  <c r="G308" i="12"/>
  <c r="H62" i="12"/>
  <c r="G62" i="12"/>
  <c r="H866" i="12"/>
  <c r="G866" i="12"/>
  <c r="H504" i="12"/>
  <c r="G504" i="12"/>
  <c r="H594" i="12"/>
  <c r="G594" i="12"/>
  <c r="H147" i="12"/>
  <c r="G147" i="12"/>
  <c r="G321" i="12"/>
  <c r="H321" i="12"/>
  <c r="H173" i="12"/>
  <c r="G173" i="12"/>
  <c r="H171" i="12"/>
  <c r="G171" i="12"/>
  <c r="H325" i="12"/>
  <c r="G325" i="12"/>
  <c r="H154" i="12"/>
  <c r="G154" i="12"/>
  <c r="G162" i="12"/>
  <c r="H162" i="12"/>
  <c r="H115" i="12"/>
  <c r="G115" i="12"/>
  <c r="H724" i="12"/>
  <c r="G724" i="12"/>
  <c r="H159" i="12"/>
  <c r="G159" i="12"/>
  <c r="G85" i="12"/>
  <c r="H85" i="12"/>
  <c r="H42" i="12"/>
  <c r="G42" i="12"/>
  <c r="H368" i="12"/>
  <c r="G368" i="12"/>
  <c r="H279" i="12"/>
  <c r="G279" i="12"/>
  <c r="H193" i="12"/>
  <c r="G193" i="12"/>
  <c r="H735" i="12"/>
  <c r="G735" i="12"/>
  <c r="H685" i="12"/>
  <c r="G685" i="12"/>
  <c r="H865" i="12"/>
  <c r="G865" i="12"/>
  <c r="H305" i="12"/>
  <c r="G305" i="12"/>
  <c r="H525" i="12"/>
  <c r="G525" i="12"/>
  <c r="H726" i="12"/>
  <c r="G726" i="12"/>
  <c r="H729" i="12"/>
  <c r="G729" i="12"/>
  <c r="G364" i="12"/>
  <c r="H364" i="12"/>
  <c r="H501" i="12"/>
  <c r="G501" i="12"/>
  <c r="H699" i="12"/>
  <c r="G699" i="12"/>
  <c r="H131" i="12"/>
  <c r="G131" i="12"/>
  <c r="H50" i="12"/>
  <c r="G50" i="12"/>
  <c r="H439" i="12"/>
  <c r="G439" i="12"/>
  <c r="H803" i="12"/>
  <c r="G803" i="12"/>
  <c r="H294" i="12"/>
  <c r="G294" i="12"/>
  <c r="H306" i="12"/>
  <c r="G306" i="12"/>
  <c r="H264" i="12"/>
  <c r="G264" i="12"/>
  <c r="H703" i="12"/>
  <c r="G703" i="12"/>
  <c r="H752" i="12"/>
  <c r="G752" i="12"/>
  <c r="G855" i="12"/>
  <c r="H855" i="12"/>
  <c r="H647" i="12"/>
  <c r="G647" i="12"/>
  <c r="H15" i="12"/>
  <c r="G15" i="12"/>
  <c r="H217" i="12"/>
  <c r="G217" i="12"/>
  <c r="H720" i="12"/>
  <c r="G720" i="12"/>
  <c r="H360" i="12"/>
  <c r="G360" i="12"/>
  <c r="H456" i="12"/>
  <c r="G456" i="12"/>
  <c r="H837" i="12"/>
  <c r="G837" i="12"/>
  <c r="H157" i="12"/>
  <c r="G157" i="12"/>
  <c r="H41" i="12"/>
  <c r="G41" i="12"/>
  <c r="H60" i="12"/>
  <c r="G60" i="12"/>
  <c r="H336" i="12"/>
  <c r="G336" i="12"/>
  <c r="H658" i="12"/>
  <c r="G658" i="12"/>
  <c r="H399" i="12"/>
  <c r="G399" i="12"/>
  <c r="G258" i="12"/>
  <c r="H258" i="12"/>
  <c r="H411" i="12"/>
  <c r="G411" i="12"/>
  <c r="H563" i="12"/>
  <c r="G563" i="12"/>
  <c r="H124" i="12"/>
  <c r="G124" i="12"/>
  <c r="H840" i="12"/>
  <c r="G840" i="12"/>
  <c r="H770" i="12"/>
  <c r="G770" i="12"/>
  <c r="G405" i="12"/>
  <c r="H405" i="12"/>
  <c r="H216" i="12"/>
  <c r="G216" i="12"/>
  <c r="G354" i="12"/>
  <c r="H354" i="12"/>
  <c r="H588" i="12"/>
  <c r="G588" i="12"/>
  <c r="H210" i="12"/>
  <c r="G210" i="12"/>
  <c r="H435" i="12"/>
  <c r="G435" i="12"/>
  <c r="H74" i="12"/>
  <c r="G74" i="12"/>
  <c r="H170" i="12"/>
  <c r="G170" i="12"/>
  <c r="H206" i="12"/>
  <c r="G206" i="12"/>
  <c r="H167" i="12"/>
  <c r="G167" i="12"/>
  <c r="H414" i="12"/>
  <c r="G414" i="12"/>
  <c r="H68" i="12"/>
  <c r="G68" i="12"/>
  <c r="H402" i="12"/>
  <c r="G402" i="12"/>
  <c r="H854" i="12"/>
  <c r="G854" i="12"/>
  <c r="G150" i="12"/>
  <c r="H150" i="12"/>
  <c r="H761" i="12"/>
  <c r="G761" i="12"/>
  <c r="G290" i="12"/>
  <c r="H290" i="12"/>
  <c r="H81" i="12"/>
  <c r="G81" i="12"/>
  <c r="H285" i="12"/>
  <c r="G285" i="12"/>
  <c r="H671" i="12"/>
  <c r="G671" i="12"/>
  <c r="H296" i="12"/>
  <c r="G296" i="12"/>
  <c r="H553" i="12"/>
  <c r="G553" i="12"/>
  <c r="G130" i="12"/>
  <c r="H130" i="12"/>
  <c r="H302" i="12"/>
  <c r="G302" i="12"/>
  <c r="H32" i="12"/>
  <c r="G32" i="12"/>
  <c r="H763" i="12"/>
  <c r="G763" i="12"/>
  <c r="H547" i="12"/>
  <c r="G547" i="12"/>
  <c r="H777" i="12"/>
  <c r="G777" i="12"/>
  <c r="H863" i="12"/>
  <c r="G863" i="12"/>
  <c r="H531" i="12"/>
  <c r="G531" i="12"/>
  <c r="H5" i="12"/>
  <c r="G5" i="12"/>
  <c r="H638" i="12"/>
  <c r="G638" i="12"/>
  <c r="H856" i="12"/>
  <c r="G856" i="12"/>
  <c r="H36" i="12"/>
  <c r="G36" i="12"/>
  <c r="H508" i="12"/>
  <c r="G508" i="12"/>
  <c r="H79" i="12"/>
  <c r="G79" i="12"/>
  <c r="H869" i="12"/>
  <c r="G869" i="12"/>
  <c r="H272" i="12"/>
  <c r="G272" i="12"/>
  <c r="H460" i="12"/>
  <c r="G460" i="12"/>
  <c r="H100" i="12"/>
  <c r="G100" i="12"/>
  <c r="H55" i="12"/>
  <c r="G55" i="12"/>
  <c r="H806" i="12"/>
  <c r="G806" i="12"/>
  <c r="H741" i="12"/>
  <c r="G741" i="12"/>
  <c r="H650" i="12"/>
  <c r="G650" i="12"/>
  <c r="H506" i="12"/>
  <c r="G506" i="12"/>
  <c r="H581" i="12"/>
  <c r="G581" i="12"/>
  <c r="H324" i="12"/>
  <c r="G324" i="12"/>
  <c r="G66" i="12"/>
  <c r="H66" i="12"/>
  <c r="G609" i="12"/>
  <c r="H609" i="12"/>
  <c r="G684" i="12"/>
  <c r="H684" i="12"/>
  <c r="H702" i="12"/>
  <c r="G702" i="12"/>
  <c r="H257" i="12"/>
  <c r="G257" i="12"/>
  <c r="H612" i="12"/>
  <c r="G612" i="12"/>
  <c r="H678" i="12"/>
  <c r="G678" i="12"/>
  <c r="H145" i="12"/>
  <c r="G145" i="12"/>
  <c r="H118" i="12"/>
  <c r="G118" i="12"/>
  <c r="H464" i="12"/>
  <c r="G464" i="12"/>
  <c r="H61" i="12"/>
  <c r="G61" i="12"/>
  <c r="H141" i="12"/>
  <c r="G141" i="12"/>
  <c r="H635" i="12"/>
  <c r="G635" i="12"/>
  <c r="H497" i="12"/>
  <c r="G497" i="12"/>
  <c r="H201" i="12"/>
  <c r="G201" i="12"/>
  <c r="H161" i="12"/>
  <c r="G161" i="12"/>
  <c r="H75" i="12"/>
  <c r="G75" i="12"/>
  <c r="H579" i="12"/>
  <c r="G579" i="12"/>
  <c r="H687" i="12"/>
  <c r="G687" i="12"/>
  <c r="H762" i="12"/>
  <c r="G762" i="12"/>
  <c r="H6" i="12"/>
  <c r="G6" i="12"/>
  <c r="H623" i="12"/>
  <c r="G623" i="12"/>
  <c r="G459" i="12"/>
  <c r="H459" i="12"/>
  <c r="H376" i="12"/>
  <c r="G376" i="12"/>
  <c r="H426" i="12"/>
  <c r="G426" i="12"/>
  <c r="H846" i="12"/>
  <c r="G846" i="12"/>
  <c r="H527" i="12"/>
  <c r="G527" i="12"/>
  <c r="H35" i="12"/>
  <c r="G35" i="12"/>
  <c r="H127" i="12"/>
  <c r="G127" i="12"/>
  <c r="G341" i="12"/>
  <c r="H341" i="12"/>
  <c r="H413" i="12"/>
  <c r="G413" i="12"/>
  <c r="H582" i="12"/>
  <c r="G582" i="12"/>
  <c r="H751" i="12"/>
  <c r="G751" i="12"/>
  <c r="H475" i="12"/>
  <c r="G475" i="12"/>
  <c r="H142" i="12"/>
  <c r="G142" i="12"/>
  <c r="H177" i="12"/>
  <c r="G177" i="12"/>
  <c r="H618" i="12"/>
  <c r="G618" i="12"/>
  <c r="H466" i="12"/>
  <c r="G466" i="12"/>
  <c r="H418" i="12"/>
  <c r="G418" i="12"/>
  <c r="G65" i="12"/>
  <c r="H65" i="12"/>
  <c r="H388" i="12"/>
  <c r="G388" i="12"/>
  <c r="H335" i="12"/>
  <c r="G335" i="12"/>
  <c r="H689" i="12"/>
  <c r="G689" i="12"/>
  <c r="H47" i="12"/>
  <c r="G47" i="12"/>
  <c r="H693" i="12"/>
  <c r="G693" i="12"/>
  <c r="H655" i="12"/>
  <c r="G655" i="12"/>
  <c r="H299" i="12"/>
  <c r="G299" i="12"/>
  <c r="H315" i="12"/>
  <c r="G315" i="12"/>
  <c r="H58" i="12"/>
  <c r="G58" i="12"/>
  <c r="H646" i="12"/>
  <c r="G646" i="12"/>
  <c r="H571" i="12"/>
  <c r="G571" i="12"/>
  <c r="H512" i="12"/>
  <c r="G512" i="12"/>
  <c r="H652" i="12"/>
  <c r="G652" i="12"/>
  <c r="H520" i="12"/>
  <c r="G520" i="12"/>
  <c r="H467" i="12"/>
  <c r="G467" i="12"/>
  <c r="H794" i="12"/>
  <c r="G794" i="12"/>
  <c r="H10" i="12"/>
  <c r="G10" i="12"/>
  <c r="H757" i="12"/>
  <c r="G757" i="12"/>
  <c r="H451" i="12"/>
  <c r="G451" i="12"/>
  <c r="H657" i="12"/>
  <c r="G657" i="12"/>
  <c r="H215" i="12"/>
  <c r="G215" i="12"/>
  <c r="H259" i="12"/>
  <c r="G259" i="12"/>
  <c r="H479" i="12"/>
  <c r="G479" i="12"/>
  <c r="H353" i="12"/>
  <c r="G353" i="12"/>
  <c r="H189" i="12"/>
  <c r="G189" i="12"/>
  <c r="H561" i="12"/>
  <c r="G561" i="12"/>
  <c r="H649" i="12"/>
  <c r="G649" i="12"/>
  <c r="H237" i="12"/>
  <c r="G237" i="12"/>
  <c r="H679" i="12"/>
  <c r="G679" i="12"/>
  <c r="H90" i="12"/>
  <c r="G90" i="12"/>
  <c r="H767" i="12"/>
  <c r="G767" i="12"/>
  <c r="H125" i="12"/>
  <c r="G125" i="12"/>
  <c r="H782" i="12"/>
  <c r="G782" i="12"/>
  <c r="H348" i="12"/>
  <c r="G348" i="12"/>
  <c r="H396" i="12"/>
  <c r="G396" i="12"/>
  <c r="H231" i="12"/>
  <c r="G231" i="12"/>
  <c r="H706" i="12"/>
  <c r="G706" i="12"/>
  <c r="H627" i="12"/>
  <c r="G627" i="12"/>
  <c r="H190" i="12"/>
  <c r="G190" i="12"/>
  <c r="H810" i="12"/>
  <c r="G810" i="12"/>
  <c r="H357" i="12"/>
  <c r="G357" i="12"/>
  <c r="H448" i="12"/>
  <c r="G448" i="12"/>
  <c r="G44" i="12"/>
  <c r="H44" i="12"/>
  <c r="H616" i="12"/>
  <c r="G616" i="12"/>
  <c r="H250" i="12"/>
  <c r="G250" i="12"/>
  <c r="H207" i="12"/>
  <c r="G207" i="12"/>
  <c r="H102" i="12"/>
  <c r="G102" i="12"/>
  <c r="H585" i="12"/>
  <c r="G585" i="12"/>
  <c r="H829" i="12"/>
  <c r="G829" i="12"/>
  <c r="H739" i="12"/>
  <c r="G739" i="12"/>
  <c r="G181" i="12"/>
  <c r="H181" i="12"/>
  <c r="H391" i="12"/>
  <c r="G391" i="12"/>
  <c r="H392" i="12"/>
  <c r="G392" i="12"/>
  <c r="H73" i="12"/>
  <c r="G73" i="12"/>
  <c r="H139" i="12"/>
  <c r="G139" i="12"/>
  <c r="H287" i="12"/>
  <c r="G287" i="12"/>
  <c r="H122" i="12"/>
  <c r="G122" i="12"/>
  <c r="H249" i="12"/>
  <c r="G249" i="12"/>
  <c r="H233" i="12"/>
  <c r="G233" i="12"/>
  <c r="H96" i="12"/>
  <c r="G96" i="12"/>
  <c r="H78" i="12"/>
  <c r="G78" i="12"/>
  <c r="H849" i="12"/>
  <c r="G849" i="12"/>
  <c r="H746" i="12"/>
  <c r="G746" i="12"/>
  <c r="H544" i="12"/>
  <c r="G544" i="12"/>
  <c r="H542" i="12"/>
  <c r="G542" i="12"/>
  <c r="H487" i="12"/>
  <c r="G487" i="12"/>
  <c r="H372" i="12"/>
  <c r="G372" i="12"/>
  <c r="H482" i="12"/>
  <c r="G482" i="12"/>
  <c r="H267" i="12"/>
  <c r="G267" i="12"/>
  <c r="G245" i="12"/>
  <c r="H245" i="12"/>
  <c r="H621" i="12"/>
  <c r="G621" i="12"/>
  <c r="H477" i="12"/>
  <c r="G477" i="12"/>
  <c r="H72" i="12"/>
  <c r="G72" i="12"/>
  <c r="H244" i="12"/>
  <c r="G244" i="12"/>
  <c r="H476" i="12"/>
  <c r="G476" i="12"/>
  <c r="H457" i="12"/>
  <c r="G457" i="12"/>
  <c r="H595" i="12"/>
  <c r="G595" i="12"/>
  <c r="H488" i="12"/>
  <c r="G488" i="12"/>
  <c r="H438" i="12"/>
  <c r="G438" i="12"/>
  <c r="H164" i="12"/>
  <c r="G164" i="12"/>
  <c r="H680" i="12"/>
  <c r="G680" i="12"/>
  <c r="H408" i="12"/>
  <c r="G408" i="12"/>
  <c r="H787" i="12"/>
  <c r="G787" i="12"/>
  <c r="H334" i="12"/>
  <c r="G334" i="12"/>
  <c r="H809" i="12"/>
  <c r="G809" i="12"/>
  <c r="H614" i="12"/>
  <c r="G614" i="12"/>
  <c r="H126" i="12"/>
  <c r="G126" i="12"/>
  <c r="H546" i="12"/>
  <c r="G546" i="12"/>
  <c r="H881" i="12"/>
  <c r="G881" i="12"/>
  <c r="H814" i="12"/>
  <c r="G814" i="12"/>
  <c r="H697" i="12"/>
  <c r="G697" i="12"/>
  <c r="H367" i="12"/>
  <c r="G367" i="12"/>
  <c r="H570" i="12"/>
  <c r="G570" i="12"/>
  <c r="H843" i="12"/>
  <c r="G843" i="12"/>
  <c r="H567" i="12"/>
  <c r="G567" i="12"/>
  <c r="H254" i="12"/>
  <c r="G254" i="12"/>
  <c r="H403" i="12"/>
  <c r="G403" i="12"/>
  <c r="H133" i="12"/>
  <c r="G133" i="12"/>
  <c r="H9" i="12"/>
  <c r="G9" i="12"/>
  <c r="H443" i="12"/>
  <c r="G443" i="12"/>
  <c r="H811" i="12"/>
  <c r="G811" i="12"/>
  <c r="H665" i="12"/>
  <c r="G665" i="12"/>
  <c r="H30" i="12"/>
  <c r="G30" i="12"/>
  <c r="H365" i="12"/>
  <c r="G365" i="12"/>
  <c r="H659" i="12"/>
  <c r="G659" i="12"/>
  <c r="H847" i="12"/>
  <c r="G847" i="12"/>
  <c r="H318" i="12"/>
  <c r="G318" i="12"/>
  <c r="H140" i="12"/>
  <c r="G140" i="12"/>
  <c r="H486" i="12"/>
  <c r="G486" i="12"/>
  <c r="H343" i="12"/>
  <c r="G343" i="12"/>
  <c r="H602" i="12"/>
  <c r="G602" i="12"/>
  <c r="H636" i="12"/>
  <c r="G636" i="12"/>
  <c r="H110" i="12"/>
  <c r="G110" i="12"/>
  <c r="H239" i="12"/>
  <c r="G239" i="12"/>
  <c r="H593" i="12"/>
  <c r="G593" i="12"/>
  <c r="G513" i="12"/>
  <c r="H513" i="12"/>
  <c r="H878" i="12"/>
  <c r="G878" i="12"/>
  <c r="H692" i="12"/>
  <c r="G692" i="12"/>
  <c r="H755" i="12"/>
  <c r="G755" i="12"/>
  <c r="H56" i="12"/>
  <c r="G56" i="12"/>
  <c r="H109" i="12"/>
  <c r="G109" i="12"/>
  <c r="H219" i="12"/>
  <c r="G219" i="12"/>
  <c r="H537" i="12"/>
  <c r="G537" i="12"/>
  <c r="G427" i="12"/>
  <c r="H427" i="12"/>
  <c r="H675" i="12"/>
  <c r="G675" i="12"/>
  <c r="H344" i="12"/>
  <c r="G344" i="12"/>
  <c r="H626" i="12"/>
  <c r="G626" i="12"/>
  <c r="H469" i="12"/>
  <c r="G469" i="12"/>
  <c r="G213" i="12"/>
  <c r="H213" i="12"/>
  <c r="H637" i="12"/>
  <c r="G637" i="12"/>
  <c r="H462" i="12"/>
  <c r="G462" i="12"/>
  <c r="H169" i="12"/>
  <c r="G169" i="12"/>
  <c r="H876" i="12"/>
  <c r="G876" i="12"/>
  <c r="H503" i="12"/>
  <c r="G503" i="12"/>
  <c r="H569" i="12"/>
  <c r="G569" i="12"/>
  <c r="H446" i="12"/>
  <c r="G446" i="12"/>
  <c r="H84" i="12"/>
  <c r="G84" i="12"/>
  <c r="H398" i="12"/>
  <c r="G398" i="12"/>
  <c r="H601" i="12"/>
  <c r="G601" i="12"/>
  <c r="H604" i="12"/>
  <c r="G604" i="12"/>
  <c r="G449" i="12"/>
  <c r="H449" i="12"/>
  <c r="H536" i="12"/>
  <c r="G536" i="12"/>
  <c r="G226" i="12"/>
  <c r="H226" i="12"/>
  <c r="H412" i="12"/>
  <c r="G412" i="12"/>
  <c r="H199" i="12"/>
  <c r="G199" i="12"/>
  <c r="H301" i="12"/>
  <c r="G301" i="12"/>
  <c r="H744" i="12"/>
  <c r="G744" i="12"/>
  <c r="H778" i="12"/>
  <c r="G778" i="12"/>
  <c r="G385" i="12"/>
  <c r="H385" i="12"/>
  <c r="G37" i="12"/>
  <c r="H37" i="12"/>
  <c r="H440" i="12"/>
  <c r="G440" i="12"/>
  <c r="H690" i="12"/>
  <c r="G690" i="12"/>
  <c r="H463" i="12"/>
  <c r="G463" i="12"/>
  <c r="H148" i="12"/>
  <c r="G148" i="12"/>
  <c r="H178" i="12"/>
  <c r="G178" i="12"/>
  <c r="H825" i="12"/>
  <c r="G825" i="12"/>
  <c r="G651" i="12"/>
  <c r="H651" i="12"/>
  <c r="H38" i="12"/>
  <c r="G38" i="12"/>
  <c r="H417" i="12"/>
  <c r="G417" i="12"/>
  <c r="H696" i="12"/>
  <c r="G696" i="12"/>
  <c r="H753" i="12"/>
  <c r="G753" i="12"/>
  <c r="G395" i="12"/>
  <c r="H395" i="12"/>
  <c r="H816" i="12"/>
  <c r="G816" i="12"/>
  <c r="H442" i="12"/>
  <c r="G442" i="12"/>
  <c r="H48" i="12"/>
  <c r="G48" i="12"/>
  <c r="H31" i="12"/>
  <c r="G31" i="12"/>
  <c r="H186" i="12"/>
  <c r="G186" i="12"/>
  <c r="H450" i="12"/>
  <c r="G450" i="12"/>
  <c r="H805" i="12"/>
  <c r="G805" i="12"/>
  <c r="H93" i="12"/>
  <c r="G93" i="12"/>
  <c r="H420" i="12"/>
  <c r="G420" i="12"/>
  <c r="H592" i="12"/>
  <c r="G592" i="12"/>
  <c r="H851" i="12"/>
  <c r="G851" i="12"/>
  <c r="H94" i="12"/>
  <c r="G94" i="12"/>
  <c r="G101" i="12"/>
  <c r="H101" i="12"/>
  <c r="H833" i="12"/>
  <c r="G833" i="12"/>
  <c r="H116" i="12"/>
  <c r="G116" i="12"/>
  <c r="H480" i="12"/>
  <c r="G480" i="12"/>
  <c r="H781" i="12"/>
  <c r="G781" i="12"/>
  <c r="H401" i="12"/>
  <c r="G401" i="12"/>
  <c r="H25" i="12"/>
  <c r="G25" i="12"/>
  <c r="H775" i="12"/>
  <c r="G775" i="12"/>
  <c r="H549" i="12"/>
  <c r="G549" i="12"/>
  <c r="G322" i="12"/>
  <c r="H322" i="12"/>
  <c r="H437" i="12"/>
  <c r="G437" i="12"/>
  <c r="H607" i="12"/>
  <c r="G607" i="12"/>
  <c r="H573" i="12"/>
  <c r="G573" i="12"/>
  <c r="H743" i="12"/>
  <c r="G743" i="12"/>
  <c r="H694" i="12"/>
  <c r="G694" i="12"/>
  <c r="H295" i="12"/>
  <c r="G295" i="12"/>
  <c r="H823" i="12"/>
  <c r="G823" i="12"/>
  <c r="H92" i="12"/>
  <c r="G92" i="12"/>
  <c r="H329" i="12"/>
  <c r="G329" i="12"/>
  <c r="H519" i="12"/>
  <c r="G519" i="12"/>
  <c r="H498" i="12"/>
  <c r="G498" i="12"/>
  <c r="H280" i="12"/>
  <c r="G280" i="12"/>
  <c r="H484" i="12"/>
  <c r="G484" i="12"/>
  <c r="H246" i="12"/>
  <c r="G246" i="12"/>
  <c r="H530" i="12"/>
  <c r="G530" i="12"/>
  <c r="H317" i="12"/>
  <c r="G317" i="12"/>
  <c r="H663" i="12"/>
  <c r="G663" i="12"/>
  <c r="H184" i="12"/>
  <c r="G184" i="12"/>
  <c r="H583" i="12"/>
  <c r="G583" i="12"/>
  <c r="H362" i="12"/>
  <c r="G362" i="12"/>
  <c r="H49" i="12"/>
  <c r="G49" i="12"/>
  <c r="H586" i="12"/>
  <c r="G586" i="12"/>
  <c r="H14" i="12"/>
  <c r="G14" i="12"/>
  <c r="H737" i="12"/>
  <c r="G737" i="12"/>
  <c r="H764" i="12"/>
  <c r="G764" i="12"/>
  <c r="H394" i="12"/>
  <c r="G394" i="12"/>
  <c r="G629" i="12"/>
  <c r="H629" i="12"/>
  <c r="H839" i="12"/>
  <c r="G839" i="12"/>
  <c r="H857" i="12"/>
  <c r="G857" i="12"/>
  <c r="H218" i="12"/>
  <c r="G218" i="12"/>
  <c r="H168" i="12"/>
  <c r="G168" i="12"/>
  <c r="G556" i="12"/>
  <c r="H556" i="12"/>
  <c r="G428" i="12"/>
  <c r="H428" i="12"/>
  <c r="H39" i="12"/>
  <c r="G39" i="12"/>
  <c r="H268" i="12"/>
  <c r="G268" i="12"/>
  <c r="H320" i="12"/>
  <c r="G320" i="12"/>
  <c r="H802" i="12"/>
  <c r="G802" i="12"/>
  <c r="H379" i="12"/>
  <c r="G379" i="12"/>
  <c r="H760" i="12"/>
  <c r="G760" i="12"/>
  <c r="H256" i="12"/>
  <c r="G256" i="12"/>
  <c r="H319" i="12"/>
  <c r="G319" i="12"/>
  <c r="H143" i="12"/>
  <c r="G143" i="12"/>
  <c r="H615" i="12"/>
  <c r="G615" i="12"/>
  <c r="H404" i="12"/>
  <c r="G404" i="12"/>
  <c r="H345" i="12"/>
  <c r="G345" i="12"/>
  <c r="H493" i="12"/>
  <c r="G493" i="12"/>
  <c r="H298" i="12"/>
  <c r="G298" i="12"/>
  <c r="H4" i="12"/>
  <c r="G4" i="12"/>
  <c r="H799" i="12"/>
  <c r="G799" i="12"/>
  <c r="H20" i="12"/>
  <c r="G20" i="12"/>
  <c r="H377" i="12"/>
  <c r="G377" i="12"/>
  <c r="H16" i="12"/>
  <c r="G16" i="12"/>
  <c r="H220" i="12"/>
  <c r="G220" i="12"/>
  <c r="H339" i="12"/>
  <c r="G339" i="12"/>
  <c r="H425" i="12"/>
  <c r="G425" i="12"/>
  <c r="H21" i="12"/>
  <c r="G21" i="12"/>
  <c r="H8" i="12"/>
  <c r="G8" i="12"/>
  <c r="H830" i="12"/>
  <c r="G830" i="12"/>
  <c r="G620" i="12"/>
  <c r="H620" i="12"/>
  <c r="H860" i="12"/>
  <c r="G860" i="12"/>
  <c r="H349" i="12"/>
  <c r="G349" i="12"/>
  <c r="H734" i="12"/>
  <c r="G734" i="12"/>
  <c r="H766" i="12"/>
  <c r="G766" i="12"/>
  <c r="H275" i="12"/>
  <c r="G275" i="12"/>
  <c r="H223" i="12"/>
  <c r="G223" i="12"/>
  <c r="H227" i="12"/>
  <c r="G227" i="12"/>
  <c r="H733" i="12"/>
  <c r="G733" i="12"/>
  <c r="H780" i="12"/>
  <c r="G780" i="12"/>
  <c r="H332" i="12"/>
  <c r="G332" i="12"/>
  <c r="H351" i="12"/>
  <c r="G351" i="12"/>
  <c r="H263" i="12"/>
  <c r="G263" i="12"/>
  <c r="H483" i="12"/>
  <c r="G483" i="12"/>
  <c r="H166" i="12"/>
  <c r="G166" i="12"/>
  <c r="H251" i="12"/>
  <c r="G251" i="12"/>
  <c r="H375" i="12"/>
  <c r="G375" i="12"/>
  <c r="H97" i="12"/>
  <c r="G97" i="12"/>
  <c r="G293" i="12"/>
  <c r="H293" i="12"/>
  <c r="H269" i="12"/>
  <c r="G269" i="12"/>
  <c r="H643" i="12"/>
  <c r="G643" i="12"/>
  <c r="H707" i="12"/>
  <c r="G707" i="12"/>
  <c r="H228" i="12"/>
  <c r="G228" i="12"/>
  <c r="G229" i="12"/>
  <c r="H229" i="12"/>
  <c r="H641" i="12"/>
  <c r="G641" i="12"/>
  <c r="H790" i="12"/>
  <c r="G790" i="12"/>
  <c r="H572" i="12"/>
  <c r="G572" i="12"/>
  <c r="H505" i="12"/>
  <c r="G505" i="12"/>
  <c r="H238" i="12"/>
  <c r="G238" i="12"/>
  <c r="H795" i="12"/>
  <c r="G795" i="12"/>
  <c r="H587" i="12"/>
  <c r="G587" i="12"/>
  <c r="H69" i="12"/>
  <c r="G69" i="12"/>
  <c r="H19" i="12"/>
  <c r="G19" i="12"/>
  <c r="H415" i="12"/>
  <c r="G415" i="12"/>
  <c r="H461" i="12"/>
  <c r="G461" i="12"/>
  <c r="H668" i="12"/>
  <c r="G668" i="12"/>
  <c r="H688" i="12"/>
  <c r="G688" i="12"/>
  <c r="H281" i="12"/>
  <c r="G281" i="12"/>
  <c r="G172" i="12"/>
  <c r="H172" i="12"/>
  <c r="H548" i="12"/>
  <c r="G548" i="12"/>
  <c r="H472" i="12"/>
  <c r="G472" i="12"/>
  <c r="H554" i="12"/>
  <c r="G554" i="12"/>
  <c r="H288" i="12"/>
  <c r="G288" i="12"/>
  <c r="H622" i="12"/>
  <c r="G622" i="12"/>
  <c r="H845" i="12"/>
  <c r="G845" i="12"/>
  <c r="H491" i="12"/>
  <c r="G491" i="12"/>
  <c r="H807" i="12"/>
  <c r="G807" i="12"/>
  <c r="H424" i="12"/>
  <c r="G424" i="12"/>
  <c r="H653" i="12"/>
  <c r="G653" i="12"/>
  <c r="H695" i="12"/>
  <c r="G695" i="12"/>
  <c r="H155" i="12"/>
  <c r="G155" i="12"/>
  <c r="H312" i="12"/>
  <c r="G312" i="12"/>
  <c r="H822" i="12"/>
  <c r="G822" i="12"/>
  <c r="H859" i="12"/>
  <c r="G859" i="12"/>
  <c r="H111" i="12"/>
  <c r="G111" i="12"/>
  <c r="H628" i="12"/>
  <c r="G628" i="12"/>
  <c r="H630" i="12"/>
  <c r="G630" i="12"/>
  <c r="H454" i="12"/>
  <c r="G454" i="12"/>
  <c r="G309" i="12"/>
  <c r="H309" i="12"/>
  <c r="H550" i="12"/>
  <c r="G550" i="12"/>
  <c r="H656" i="12"/>
  <c r="G656" i="12"/>
  <c r="G661" i="12"/>
  <c r="H661" i="12"/>
  <c r="H473" i="12"/>
  <c r="G473" i="12"/>
  <c r="H842" i="12"/>
  <c r="G842" i="12"/>
  <c r="H725" i="12"/>
  <c r="G725" i="12"/>
  <c r="H18" i="12"/>
  <c r="G18" i="12"/>
  <c r="H311" i="12"/>
  <c r="G311" i="12"/>
  <c r="H818" i="12"/>
  <c r="G818" i="12"/>
  <c r="H610" i="12"/>
  <c r="G610" i="12"/>
  <c r="H674" i="12"/>
  <c r="G674" i="12"/>
  <c r="H374" i="12"/>
  <c r="G374" i="12"/>
  <c r="H138" i="12"/>
  <c r="G138" i="12"/>
  <c r="H613" i="12"/>
  <c r="G613" i="12"/>
  <c r="H71" i="12"/>
  <c r="G71" i="12"/>
  <c r="H304" i="12"/>
  <c r="G304" i="12"/>
  <c r="H327" i="12"/>
  <c r="G327" i="12"/>
  <c r="H470" i="12"/>
  <c r="G470" i="12"/>
  <c r="H153" i="12"/>
  <c r="G153" i="12"/>
  <c r="H104" i="12"/>
  <c r="G104" i="12"/>
  <c r="H740" i="12"/>
  <c r="G740" i="12"/>
  <c r="H800" i="12"/>
  <c r="G800" i="12"/>
  <c r="H400" i="12"/>
  <c r="G400" i="12"/>
  <c r="H864" i="12"/>
  <c r="G864" i="12"/>
  <c r="H555" i="12"/>
  <c r="G555" i="12"/>
  <c r="H518" i="12"/>
  <c r="G518" i="12"/>
  <c r="H152" i="12"/>
  <c r="G152" i="12"/>
  <c r="H784" i="12"/>
  <c r="G784" i="12"/>
  <c r="H489" i="12"/>
  <c r="G489" i="12"/>
  <c r="H83" i="12"/>
  <c r="G83" i="12"/>
  <c r="H292" i="12"/>
  <c r="G292" i="12"/>
  <c r="H43" i="12"/>
  <c r="G43" i="12"/>
  <c r="H107" i="12"/>
  <c r="G107" i="12"/>
  <c r="H827" i="12"/>
  <c r="G827" i="12"/>
  <c r="H541" i="12"/>
  <c r="G541" i="12"/>
  <c r="H801" i="12"/>
  <c r="G801" i="12"/>
  <c r="H240" i="12"/>
  <c r="G240" i="12"/>
  <c r="G342" i="12"/>
  <c r="H342" i="12"/>
  <c r="H882" i="12"/>
  <c r="G882" i="12"/>
  <c r="H605" i="12"/>
  <c r="G605" i="12"/>
  <c r="H266" i="12"/>
  <c r="G266" i="12"/>
  <c r="H291" i="12"/>
  <c r="G291" i="12"/>
  <c r="H105" i="12"/>
  <c r="G105" i="12"/>
  <c r="G194" i="12"/>
  <c r="H194" i="12"/>
  <c r="H270" i="12"/>
  <c r="G270" i="12"/>
  <c r="H819" i="12"/>
  <c r="G819" i="12"/>
  <c r="H252" i="12"/>
  <c r="G252" i="12"/>
  <c r="H568" i="12"/>
  <c r="G568" i="12"/>
  <c r="H386" i="12"/>
  <c r="G386" i="12"/>
  <c r="H151" i="12"/>
  <c r="G151" i="12"/>
  <c r="H331" i="12"/>
  <c r="G331" i="12"/>
  <c r="H144" i="12"/>
  <c r="G144" i="12"/>
  <c r="H212" i="12"/>
  <c r="G212" i="12"/>
  <c r="H517" i="12"/>
  <c r="G517" i="12"/>
  <c r="H723" i="12"/>
  <c r="G723" i="12"/>
  <c r="H509" i="12"/>
  <c r="G509" i="12"/>
  <c r="H574" i="12"/>
  <c r="G574" i="12"/>
  <c r="H681" i="12"/>
  <c r="G681" i="12"/>
  <c r="H591" i="12"/>
  <c r="G591" i="12"/>
  <c r="H824" i="12"/>
  <c r="G824" i="12"/>
  <c r="H838" i="12"/>
  <c r="G838" i="12"/>
  <c r="H283" i="12"/>
  <c r="G283" i="12"/>
  <c r="H774" i="12"/>
  <c r="G774" i="12"/>
  <c r="H445" i="12"/>
  <c r="G445" i="12"/>
  <c r="H490" i="12"/>
  <c r="G490" i="12"/>
  <c r="H211" i="12"/>
  <c r="G211" i="12"/>
  <c r="H714" i="12"/>
  <c r="G714" i="12"/>
  <c r="H198" i="12"/>
  <c r="G198" i="12"/>
  <c r="H526" i="12"/>
  <c r="G526" i="12"/>
  <c r="H432" i="12"/>
  <c r="G432" i="12"/>
  <c r="G683" i="12"/>
  <c r="H683" i="12"/>
  <c r="H644" i="12"/>
  <c r="G644" i="12"/>
  <c r="H792" i="12"/>
  <c r="G792" i="12"/>
  <c r="H713" i="12"/>
  <c r="G713" i="12"/>
  <c r="H522" i="12"/>
  <c r="G522" i="12"/>
  <c r="H208" i="12"/>
  <c r="G208" i="12"/>
  <c r="H114" i="12"/>
  <c r="G114" i="12"/>
  <c r="H452" i="12"/>
  <c r="G452" i="12"/>
  <c r="H841" i="12"/>
  <c r="G841" i="12"/>
  <c r="H407" i="12"/>
  <c r="G407" i="12"/>
  <c r="H134" i="12"/>
  <c r="G134" i="12"/>
  <c r="H562" i="12"/>
  <c r="G562" i="12"/>
  <c r="H64" i="12"/>
  <c r="G64" i="12"/>
  <c r="H603" i="12"/>
  <c r="G603" i="12"/>
  <c r="H369" i="12"/>
  <c r="G369" i="12"/>
  <c r="H265" i="12"/>
  <c r="G265" i="12"/>
  <c r="H381" i="12"/>
  <c r="G381" i="12"/>
  <c r="H836" i="12"/>
  <c r="G836" i="12"/>
  <c r="H91" i="12"/>
  <c r="G91" i="12"/>
  <c r="G98" i="12"/>
  <c r="H98" i="12"/>
  <c r="H234" i="12"/>
  <c r="G234" i="12"/>
  <c r="H485" i="12"/>
  <c r="G485" i="12"/>
  <c r="H749" i="12"/>
  <c r="G749" i="12"/>
  <c r="H867" i="12"/>
  <c r="G867" i="12"/>
  <c r="H422" i="12"/>
  <c r="G422" i="12"/>
  <c r="H397" i="12"/>
  <c r="G397" i="12"/>
  <c r="H528" i="12"/>
  <c r="G528" i="12"/>
  <c r="H455" i="12"/>
  <c r="G455" i="12"/>
  <c r="H783" i="12"/>
  <c r="G783" i="12"/>
  <c r="H736" i="12"/>
  <c r="G736" i="12"/>
  <c r="H826" i="12"/>
  <c r="G826" i="12"/>
  <c r="H828" i="12"/>
  <c r="G828" i="12"/>
  <c r="H793" i="12"/>
  <c r="G793" i="12"/>
  <c r="H619" i="12"/>
  <c r="G619" i="12"/>
  <c r="H106" i="12"/>
  <c r="G106" i="12"/>
  <c r="H160" i="12"/>
  <c r="G160" i="12"/>
  <c r="H815" i="12"/>
  <c r="G815" i="12"/>
  <c r="H474" i="12"/>
  <c r="G474" i="12"/>
  <c r="H492" i="12"/>
  <c r="G492" i="12"/>
  <c r="H347" i="12"/>
  <c r="G347" i="12"/>
  <c r="H284" i="12"/>
  <c r="G284" i="12"/>
  <c r="H146" i="12"/>
  <c r="G146" i="12"/>
  <c r="G214" i="12"/>
  <c r="H214" i="12"/>
  <c r="H260" i="12"/>
  <c r="G260" i="12"/>
  <c r="H494" i="12"/>
  <c r="G494" i="12"/>
  <c r="H7" i="12"/>
  <c r="G7" i="12"/>
  <c r="H708" i="12"/>
  <c r="G708" i="12"/>
  <c r="H248" i="12"/>
  <c r="G248" i="12"/>
  <c r="H698" i="12"/>
  <c r="G698" i="12"/>
  <c r="H662" i="12"/>
  <c r="G662" i="12"/>
  <c r="H46" i="12"/>
  <c r="G46" i="12"/>
  <c r="H718" i="12"/>
  <c r="G718" i="12"/>
  <c r="H17" i="12"/>
  <c r="G17" i="12"/>
  <c r="G108" i="12"/>
  <c r="H108" i="12"/>
  <c r="G278" i="12"/>
  <c r="H278" i="12"/>
  <c r="H382" i="12"/>
  <c r="G382" i="12"/>
  <c r="H712" i="12"/>
  <c r="G712" i="12"/>
  <c r="H584" i="12"/>
  <c r="G584" i="12"/>
  <c r="H384" i="12"/>
  <c r="G384" i="12"/>
  <c r="H175" i="12"/>
  <c r="G175" i="12"/>
  <c r="H773" i="12"/>
  <c r="G773" i="12"/>
  <c r="H444" i="12"/>
  <c r="G444" i="12"/>
  <c r="H183" i="12"/>
  <c r="G183" i="12"/>
  <c r="H363" i="12"/>
  <c r="G363" i="12"/>
  <c r="H747" i="12"/>
  <c r="G747" i="12"/>
  <c r="G165" i="12"/>
  <c r="H165" i="12"/>
  <c r="H576" i="12"/>
  <c r="G576" i="12"/>
  <c r="H204" i="12"/>
  <c r="G204" i="12"/>
  <c r="H559" i="12"/>
  <c r="G559" i="12"/>
  <c r="H704" i="12"/>
  <c r="G704" i="12"/>
  <c r="H769" i="12"/>
  <c r="G769" i="12"/>
  <c r="H373" i="12"/>
  <c r="G373" i="12"/>
  <c r="H885" i="12"/>
  <c r="G885" i="12"/>
  <c r="H820" i="12"/>
  <c r="G820" i="12"/>
  <c r="H123" i="12"/>
  <c r="G123" i="12"/>
  <c r="H12" i="12"/>
  <c r="G12" i="12"/>
  <c r="H691" i="12"/>
  <c r="G691" i="12"/>
  <c r="H632" i="12"/>
  <c r="G632" i="12"/>
  <c r="H271" i="12"/>
  <c r="G271" i="12"/>
  <c r="H617" i="12"/>
  <c r="G617" i="12"/>
  <c r="G481" i="12"/>
  <c r="H481" i="12"/>
  <c r="H76" i="12"/>
  <c r="G76" i="12"/>
  <c r="H453" i="12"/>
  <c r="G453" i="12"/>
  <c r="H346" i="12"/>
  <c r="G346" i="12"/>
  <c r="H813" i="12"/>
  <c r="G813" i="12"/>
  <c r="H600" i="12"/>
  <c r="G600" i="12"/>
  <c r="H88" i="12"/>
  <c r="G88" i="12"/>
  <c r="H378" i="12"/>
  <c r="G378" i="12"/>
  <c r="G277" i="12"/>
  <c r="H277" i="12"/>
  <c r="H868" i="12"/>
  <c r="G868" i="12"/>
  <c r="H639" i="12"/>
  <c r="G639" i="12"/>
  <c r="H511" i="12"/>
  <c r="G511" i="12"/>
  <c r="H40" i="12"/>
  <c r="G40" i="12"/>
  <c r="H436" i="12"/>
  <c r="G436" i="12"/>
  <c r="H666" i="12"/>
  <c r="G666" i="12"/>
  <c r="G545" i="12"/>
  <c r="H545" i="12"/>
  <c r="H499" i="12"/>
  <c r="G499" i="12"/>
  <c r="H333" i="12"/>
  <c r="G333" i="12"/>
  <c r="H89" i="12"/>
  <c r="G89" i="12"/>
  <c r="H677" i="12"/>
  <c r="G677" i="12"/>
  <c r="H717" i="12"/>
  <c r="G717" i="12"/>
  <c r="H232" i="12"/>
  <c r="G232" i="12"/>
  <c r="H873" i="12"/>
  <c r="G873" i="12"/>
  <c r="H500" i="12"/>
  <c r="G500" i="12"/>
  <c r="H352" i="12"/>
  <c r="G352" i="12"/>
  <c r="H242" i="12"/>
  <c r="G242" i="12"/>
  <c r="H222" i="12"/>
  <c r="G222" i="12"/>
  <c r="H230" i="12"/>
  <c r="G230" i="12"/>
  <c r="G117" i="12"/>
  <c r="H117" i="12"/>
  <c r="H67" i="12"/>
  <c r="G67" i="12"/>
  <c r="H202" i="12"/>
  <c r="G202" i="12"/>
  <c r="H533" i="12"/>
  <c r="G533" i="12"/>
  <c r="H754" i="12"/>
  <c r="G754" i="12"/>
  <c r="H742" i="12"/>
  <c r="G742" i="12"/>
  <c r="H261" i="12"/>
  <c r="G261" i="12"/>
  <c r="H728" i="12"/>
  <c r="G728" i="12"/>
  <c r="H120" i="12"/>
  <c r="G120" i="12"/>
  <c r="H224" i="12"/>
  <c r="G224" i="12"/>
  <c r="G597" i="12"/>
  <c r="H597" i="12"/>
  <c r="H182" i="12"/>
  <c r="G182" i="12"/>
  <c r="H303" i="12"/>
  <c r="G303" i="12"/>
  <c r="H203" i="12"/>
  <c r="G203" i="12"/>
  <c r="H832" i="12"/>
  <c r="G832" i="12"/>
  <c r="H176" i="12"/>
  <c r="G176" i="12"/>
  <c r="H358" i="12"/>
  <c r="G358" i="12"/>
  <c r="H103" i="12"/>
  <c r="G103" i="12"/>
  <c r="H552" i="12"/>
  <c r="G552" i="12"/>
  <c r="H196" i="12"/>
  <c r="G196" i="12"/>
  <c r="H129" i="12"/>
  <c r="G129" i="12"/>
  <c r="G565" i="12"/>
  <c r="H565" i="12"/>
  <c r="H798" i="12"/>
  <c r="G798" i="12"/>
  <c r="H80" i="12"/>
  <c r="G80" i="12"/>
  <c r="G236" i="12"/>
  <c r="H236" i="12"/>
  <c r="H862" i="12"/>
  <c r="G862" i="12"/>
  <c r="G53" i="12"/>
  <c r="H53" i="12"/>
  <c r="H529" i="12"/>
  <c r="G529" i="12"/>
  <c r="H496" i="12"/>
  <c r="G496" i="12"/>
  <c r="H670" i="12"/>
  <c r="G670" i="12"/>
  <c r="H82" i="12"/>
  <c r="G82" i="12"/>
  <c r="H848" i="12"/>
  <c r="G848" i="12"/>
  <c r="H274" i="12"/>
  <c r="G274" i="12"/>
  <c r="H243" i="12"/>
  <c r="G243" i="12"/>
  <c r="H174" i="12"/>
  <c r="G174" i="12"/>
  <c r="H179" i="12"/>
  <c r="G179" i="12"/>
  <c r="H521" i="12"/>
  <c r="G521" i="12"/>
  <c r="H195" i="12"/>
  <c r="G195" i="12"/>
  <c r="H434" i="12"/>
  <c r="G434" i="12"/>
  <c r="H276" i="12"/>
  <c r="G276" i="12"/>
  <c r="G300" i="12"/>
  <c r="H300" i="12"/>
  <c r="H156" i="12"/>
  <c r="G156" i="12"/>
  <c r="H821" i="12"/>
  <c r="G821" i="12"/>
  <c r="H323" i="12"/>
  <c r="G323" i="12"/>
  <c r="H745" i="12"/>
  <c r="G745" i="12"/>
  <c r="H608" i="12"/>
  <c r="G608" i="12"/>
  <c r="H566" i="12"/>
  <c r="G566" i="12"/>
  <c r="H701" i="12"/>
  <c r="G701" i="12"/>
  <c r="H789" i="12"/>
  <c r="G789" i="12"/>
  <c r="H812" i="12"/>
  <c r="G812" i="12"/>
  <c r="H23" i="12"/>
  <c r="G23" i="12"/>
  <c r="H112" i="12"/>
  <c r="G112" i="12"/>
  <c r="G149" i="12"/>
  <c r="H149" i="12"/>
  <c r="H880" i="12"/>
  <c r="G880" i="12"/>
  <c r="H575" i="12"/>
  <c r="G575" i="12"/>
  <c r="H316" i="12"/>
  <c r="G316" i="12"/>
  <c r="H383" i="12"/>
  <c r="G383" i="12"/>
  <c r="H410" i="12"/>
  <c r="G410" i="12"/>
  <c r="H409" i="12"/>
  <c r="G409" i="12"/>
  <c r="G673" i="12"/>
  <c r="H673" i="12"/>
  <c r="H664" i="12"/>
  <c r="G664" i="12"/>
  <c r="H371" i="12"/>
  <c r="G371" i="12"/>
  <c r="H468" i="12"/>
  <c r="G468" i="12"/>
  <c r="H314" i="12"/>
  <c r="G314" i="12"/>
  <c r="H197" i="12"/>
  <c r="G197" i="12"/>
  <c r="H380" i="12"/>
  <c r="G380" i="12"/>
  <c r="H359" i="12"/>
  <c r="G359" i="12"/>
  <c r="H844" i="12"/>
  <c r="G844" i="12"/>
  <c r="H540" i="12"/>
  <c r="G540" i="12"/>
  <c r="H732" i="12"/>
  <c r="G732" i="12"/>
  <c r="H654" i="12"/>
  <c r="G654" i="12"/>
  <c r="H465" i="12"/>
  <c r="G465" i="12"/>
  <c r="H57" i="12"/>
  <c r="G57" i="12"/>
  <c r="H340" i="12"/>
  <c r="G340" i="12"/>
  <c r="H560" i="12"/>
  <c r="G560" i="12"/>
  <c r="H884" i="12"/>
  <c r="G884" i="12"/>
  <c r="H338" i="12"/>
  <c r="G338" i="12"/>
  <c r="H187" i="12"/>
  <c r="G187" i="12"/>
  <c r="H51" i="12"/>
  <c r="G51" i="12"/>
  <c r="H883" i="12"/>
  <c r="G883" i="12"/>
  <c r="H730" i="12"/>
  <c r="G730" i="12"/>
  <c r="H756" i="12"/>
  <c r="G756" i="12"/>
  <c r="H419" i="12"/>
  <c r="G419" i="12"/>
  <c r="H502" i="12"/>
  <c r="G502" i="12"/>
  <c r="H337" i="12"/>
  <c r="G337" i="12"/>
  <c r="H804" i="12"/>
  <c r="G804" i="12"/>
  <c r="H253" i="12"/>
  <c r="G253" i="12"/>
  <c r="G716" i="12"/>
  <c r="H716" i="12"/>
  <c r="H748" i="12"/>
  <c r="G748" i="12"/>
  <c r="H13" i="12"/>
  <c r="G13" i="12"/>
  <c r="H158" i="12"/>
  <c r="G158" i="12"/>
  <c r="H406" i="12"/>
  <c r="G406" i="12"/>
  <c r="H516" i="12"/>
  <c r="G516" i="12"/>
  <c r="H711" i="12"/>
  <c r="G711" i="12"/>
  <c r="H24" i="12"/>
  <c r="G24" i="12"/>
  <c r="H390" i="12"/>
  <c r="G390" i="12"/>
  <c r="H870" i="12"/>
  <c r="G870" i="12"/>
  <c r="H330" i="12"/>
  <c r="G330" i="12"/>
  <c r="H715" i="12"/>
  <c r="G715" i="12"/>
  <c r="H416" i="12"/>
  <c r="G416" i="12"/>
  <c r="H29" i="12"/>
  <c r="G29" i="12"/>
  <c r="H241" i="12"/>
  <c r="G241" i="12"/>
  <c r="H633" i="12"/>
  <c r="G633" i="12"/>
  <c r="H430" i="12"/>
  <c r="G430" i="12"/>
  <c r="AK103" i="7"/>
  <c r="O103" i="7" s="1"/>
  <c r="B202" i="12" s="1"/>
  <c r="D92" i="7"/>
  <c r="AK92" i="7"/>
  <c r="O92" i="7" s="1"/>
  <c r="C932" i="22" s="1"/>
  <c r="I223" i="12"/>
  <c r="K223" i="12"/>
  <c r="J223" i="12"/>
  <c r="I414" i="12"/>
  <c r="J414" i="12"/>
  <c r="K414" i="12"/>
  <c r="K767" i="12"/>
  <c r="I767" i="12"/>
  <c r="J767" i="12"/>
  <c r="J348" i="12"/>
  <c r="K348" i="12"/>
  <c r="I348" i="12"/>
  <c r="K627" i="12"/>
  <c r="J627" i="12"/>
  <c r="I627" i="12"/>
  <c r="I542" i="12"/>
  <c r="J542" i="12"/>
  <c r="K542" i="12"/>
  <c r="I372" i="12"/>
  <c r="J372" i="12"/>
  <c r="K372" i="12"/>
  <c r="I482" i="12"/>
  <c r="J482" i="12"/>
  <c r="K482" i="12"/>
  <c r="I267" i="12"/>
  <c r="K267" i="12"/>
  <c r="J267" i="12"/>
  <c r="I245" i="12"/>
  <c r="J245" i="12"/>
  <c r="K245" i="12"/>
  <c r="K621" i="12"/>
  <c r="J621" i="12"/>
  <c r="I621" i="12"/>
  <c r="K477" i="12"/>
  <c r="I477" i="12"/>
  <c r="J477" i="12"/>
  <c r="J72" i="12"/>
  <c r="K72" i="12"/>
  <c r="I72" i="12"/>
  <c r="K244" i="12"/>
  <c r="J244" i="12"/>
  <c r="I244" i="12"/>
  <c r="J476" i="12"/>
  <c r="K476" i="12"/>
  <c r="I476" i="12"/>
  <c r="K457" i="12"/>
  <c r="I457" i="12"/>
  <c r="J457" i="12"/>
  <c r="K595" i="12"/>
  <c r="J595" i="12"/>
  <c r="I595" i="12"/>
  <c r="J488" i="12"/>
  <c r="I488" i="12"/>
  <c r="K488" i="12"/>
  <c r="I438" i="12"/>
  <c r="K438" i="12"/>
  <c r="J438" i="12"/>
  <c r="I164" i="12"/>
  <c r="K164" i="12"/>
  <c r="J164" i="12"/>
  <c r="J680" i="12"/>
  <c r="I680" i="12"/>
  <c r="K680" i="12"/>
  <c r="J408" i="12"/>
  <c r="K408" i="12"/>
  <c r="I408" i="12"/>
  <c r="I787" i="12"/>
  <c r="K787" i="12"/>
  <c r="J787" i="12"/>
  <c r="J334" i="12"/>
  <c r="K334" i="12"/>
  <c r="I334" i="12"/>
  <c r="K809" i="12"/>
  <c r="I809" i="12"/>
  <c r="J809" i="12"/>
  <c r="I614" i="12"/>
  <c r="K614" i="12"/>
  <c r="J614" i="12"/>
  <c r="K126" i="12"/>
  <c r="I126" i="12"/>
  <c r="J126" i="12"/>
  <c r="K546" i="12"/>
  <c r="I546" i="12"/>
  <c r="J546" i="12"/>
  <c r="I881" i="12"/>
  <c r="J881" i="12"/>
  <c r="K881" i="12"/>
  <c r="I814" i="12"/>
  <c r="J814" i="12"/>
  <c r="K814" i="12"/>
  <c r="K697" i="12"/>
  <c r="I697" i="12"/>
  <c r="J697" i="12"/>
  <c r="K367" i="12"/>
  <c r="I367" i="12"/>
  <c r="J367" i="12"/>
  <c r="K570" i="12"/>
  <c r="I570" i="12"/>
  <c r="J570" i="12"/>
  <c r="K843" i="12"/>
  <c r="I843" i="12"/>
  <c r="J843" i="12"/>
  <c r="K567" i="12"/>
  <c r="J567" i="12"/>
  <c r="I567" i="12"/>
  <c r="I254" i="12"/>
  <c r="J254" i="12"/>
  <c r="K254" i="12"/>
  <c r="K403" i="12"/>
  <c r="I403" i="12"/>
  <c r="J403" i="12"/>
  <c r="K133" i="12"/>
  <c r="J133" i="12"/>
  <c r="I133" i="12"/>
  <c r="I9" i="12"/>
  <c r="J9" i="12"/>
  <c r="K9" i="12"/>
  <c r="K443" i="12"/>
  <c r="I443" i="12"/>
  <c r="J443" i="12"/>
  <c r="K811" i="12"/>
  <c r="I811" i="12"/>
  <c r="J811" i="12"/>
  <c r="K665" i="12"/>
  <c r="I665" i="12"/>
  <c r="J665" i="12"/>
  <c r="J30" i="12"/>
  <c r="I30" i="12"/>
  <c r="K30" i="12"/>
  <c r="K365" i="12"/>
  <c r="J365" i="12"/>
  <c r="I365" i="12"/>
  <c r="K659" i="12"/>
  <c r="I659" i="12"/>
  <c r="J659" i="12"/>
  <c r="I847" i="12"/>
  <c r="J847" i="12"/>
  <c r="K847" i="12"/>
  <c r="I318" i="12"/>
  <c r="K318" i="12"/>
  <c r="J318" i="12"/>
  <c r="I140" i="12"/>
  <c r="J140" i="12"/>
  <c r="K140" i="12"/>
  <c r="I486" i="12"/>
  <c r="J486" i="12"/>
  <c r="K486" i="12"/>
  <c r="I343" i="12"/>
  <c r="J343" i="12"/>
  <c r="K343" i="12"/>
  <c r="K602" i="12"/>
  <c r="I602" i="12"/>
  <c r="J602" i="12"/>
  <c r="J636" i="12"/>
  <c r="K636" i="12"/>
  <c r="I636" i="12"/>
  <c r="I110" i="12"/>
  <c r="J110" i="12"/>
  <c r="K110" i="12"/>
  <c r="I239" i="12"/>
  <c r="J239" i="12"/>
  <c r="K239" i="12"/>
  <c r="K593" i="12"/>
  <c r="J593" i="12"/>
  <c r="I593" i="12"/>
  <c r="K513" i="12"/>
  <c r="J513" i="12"/>
  <c r="I513" i="12"/>
  <c r="I878" i="12"/>
  <c r="J878" i="12"/>
  <c r="K878" i="12"/>
  <c r="I692" i="12"/>
  <c r="J692" i="12"/>
  <c r="K692" i="12"/>
  <c r="I755" i="12"/>
  <c r="K755" i="12"/>
  <c r="J755" i="12"/>
  <c r="J56" i="12"/>
  <c r="I56" i="12"/>
  <c r="K56" i="12"/>
  <c r="I109" i="12"/>
  <c r="K109" i="12"/>
  <c r="J109" i="12"/>
  <c r="I219" i="12"/>
  <c r="K219" i="12"/>
  <c r="J219" i="12"/>
  <c r="K537" i="12"/>
  <c r="I537" i="12"/>
  <c r="J537" i="12"/>
  <c r="K427" i="12"/>
  <c r="I427" i="12"/>
  <c r="J427" i="12"/>
  <c r="K675" i="12"/>
  <c r="I675" i="12"/>
  <c r="J675" i="12"/>
  <c r="I344" i="12"/>
  <c r="K344" i="12"/>
  <c r="J344" i="12"/>
  <c r="I626" i="12"/>
  <c r="J626" i="12"/>
  <c r="K626" i="12"/>
  <c r="K469" i="12"/>
  <c r="J469" i="12"/>
  <c r="I469" i="12"/>
  <c r="I213" i="12"/>
  <c r="J213" i="12"/>
  <c r="K213" i="12"/>
  <c r="K637" i="12"/>
  <c r="I637" i="12"/>
  <c r="J637" i="12"/>
  <c r="K462" i="12"/>
  <c r="J462" i="12"/>
  <c r="I462" i="12"/>
  <c r="K169" i="12"/>
  <c r="J169" i="12"/>
  <c r="I169" i="12"/>
  <c r="I876" i="12"/>
  <c r="J876" i="12"/>
  <c r="K876" i="12"/>
  <c r="K503" i="12"/>
  <c r="I503" i="12"/>
  <c r="J503" i="12"/>
  <c r="K569" i="12"/>
  <c r="I569" i="12"/>
  <c r="J569" i="12"/>
  <c r="J446" i="12"/>
  <c r="K446" i="12"/>
  <c r="I446" i="12"/>
  <c r="J84" i="12"/>
  <c r="K84" i="12"/>
  <c r="I84" i="12"/>
  <c r="I398" i="12"/>
  <c r="J398" i="12"/>
  <c r="K398" i="12"/>
  <c r="K601" i="12"/>
  <c r="J601" i="12"/>
  <c r="I601" i="12"/>
  <c r="I604" i="12"/>
  <c r="J604" i="12"/>
  <c r="K604" i="12"/>
  <c r="J781" i="12"/>
  <c r="K781" i="12"/>
  <c r="I781" i="12"/>
  <c r="K401" i="12"/>
  <c r="J401" i="12"/>
  <c r="I401" i="12"/>
  <c r="J775" i="12"/>
  <c r="K775" i="12"/>
  <c r="I775" i="12"/>
  <c r="K549" i="12"/>
  <c r="I549" i="12"/>
  <c r="J549" i="12"/>
  <c r="J322" i="12"/>
  <c r="I322" i="12"/>
  <c r="K322" i="12"/>
  <c r="K437" i="12"/>
  <c r="I437" i="12"/>
  <c r="J437" i="12"/>
  <c r="K607" i="12"/>
  <c r="I607" i="12"/>
  <c r="J607" i="12"/>
  <c r="K573" i="12"/>
  <c r="I573" i="12"/>
  <c r="J573" i="12"/>
  <c r="K743" i="12"/>
  <c r="I743" i="12"/>
  <c r="J743" i="12"/>
  <c r="I694" i="12"/>
  <c r="J694" i="12"/>
  <c r="K694" i="12"/>
  <c r="I295" i="12"/>
  <c r="K295" i="12"/>
  <c r="J295" i="12"/>
  <c r="J823" i="12"/>
  <c r="K823" i="12"/>
  <c r="I823" i="12"/>
  <c r="K92" i="12"/>
  <c r="I92" i="12"/>
  <c r="J92" i="12"/>
  <c r="I329" i="12"/>
  <c r="J329" i="12"/>
  <c r="K329" i="12"/>
  <c r="K519" i="12"/>
  <c r="J519" i="12"/>
  <c r="I519" i="12"/>
  <c r="K498" i="12"/>
  <c r="I498" i="12"/>
  <c r="J498" i="12"/>
  <c r="J280" i="12"/>
  <c r="K280" i="12"/>
  <c r="I280" i="12"/>
  <c r="J484" i="12"/>
  <c r="K484" i="12"/>
  <c r="I484" i="12"/>
  <c r="K246" i="12"/>
  <c r="I246" i="12"/>
  <c r="J246" i="12"/>
  <c r="I530" i="12"/>
  <c r="J530" i="12"/>
  <c r="K530" i="12"/>
  <c r="I317" i="12"/>
  <c r="K317" i="12"/>
  <c r="J317" i="12"/>
  <c r="K663" i="12"/>
  <c r="I663" i="12"/>
  <c r="J663" i="12"/>
  <c r="J184" i="12"/>
  <c r="K184" i="12"/>
  <c r="I184" i="12"/>
  <c r="K583" i="12"/>
  <c r="I583" i="12"/>
  <c r="J583" i="12"/>
  <c r="J362" i="12"/>
  <c r="K362" i="12"/>
  <c r="I362" i="12"/>
  <c r="J49" i="12"/>
  <c r="K49" i="12"/>
  <c r="I49" i="12"/>
  <c r="K586" i="12"/>
  <c r="I586" i="12"/>
  <c r="J586" i="12"/>
  <c r="J14" i="12"/>
  <c r="K14" i="12"/>
  <c r="I14" i="12"/>
  <c r="K737" i="12"/>
  <c r="J737" i="12"/>
  <c r="I737" i="12"/>
  <c r="I764" i="12"/>
  <c r="K764" i="12"/>
  <c r="J764" i="12"/>
  <c r="K394" i="12"/>
  <c r="I394" i="12"/>
  <c r="J394" i="12"/>
  <c r="K629" i="12"/>
  <c r="I629" i="12"/>
  <c r="J629" i="12"/>
  <c r="J839" i="12"/>
  <c r="K839" i="12"/>
  <c r="I839" i="12"/>
  <c r="K857" i="12"/>
  <c r="J857" i="12"/>
  <c r="I857" i="12"/>
  <c r="J218" i="12"/>
  <c r="K218" i="12"/>
  <c r="I218" i="12"/>
  <c r="J168" i="12"/>
  <c r="K168" i="12"/>
  <c r="I168" i="12"/>
  <c r="I556" i="12"/>
  <c r="J556" i="12"/>
  <c r="K556" i="12"/>
  <c r="K428" i="12"/>
  <c r="I428" i="12"/>
  <c r="J428" i="12"/>
  <c r="J39" i="12"/>
  <c r="K39" i="12"/>
  <c r="I39" i="12"/>
  <c r="J268" i="12"/>
  <c r="K268" i="12"/>
  <c r="I268" i="12"/>
  <c r="I320" i="12"/>
  <c r="K320" i="12"/>
  <c r="J320" i="12"/>
  <c r="K802" i="12"/>
  <c r="J802" i="12"/>
  <c r="I802" i="12"/>
  <c r="K379" i="12"/>
  <c r="I379" i="12"/>
  <c r="J379" i="12"/>
  <c r="I760" i="12"/>
  <c r="J760" i="12"/>
  <c r="K760" i="12"/>
  <c r="I256" i="12"/>
  <c r="K256" i="12"/>
  <c r="J256" i="12"/>
  <c r="I319" i="12"/>
  <c r="J319" i="12"/>
  <c r="K319" i="12"/>
  <c r="I143" i="12"/>
  <c r="K143" i="12"/>
  <c r="J143" i="12"/>
  <c r="K615" i="12"/>
  <c r="J615" i="12"/>
  <c r="I615" i="12"/>
  <c r="K404" i="12"/>
  <c r="J404" i="12"/>
  <c r="I404" i="12"/>
  <c r="I345" i="12"/>
  <c r="J345" i="12"/>
  <c r="K345" i="12"/>
  <c r="K493" i="12"/>
  <c r="I493" i="12"/>
  <c r="J493" i="12"/>
  <c r="J298" i="12"/>
  <c r="K298" i="12"/>
  <c r="I298" i="12"/>
  <c r="I4" i="12"/>
  <c r="J4" i="12"/>
  <c r="K4" i="12"/>
  <c r="K799" i="12"/>
  <c r="I799" i="12"/>
  <c r="J799" i="12"/>
  <c r="K20" i="12"/>
  <c r="I20" i="12"/>
  <c r="J20" i="12"/>
  <c r="K377" i="12"/>
  <c r="I377" i="12"/>
  <c r="J377" i="12"/>
  <c r="K16" i="12"/>
  <c r="I16" i="12"/>
  <c r="J16" i="12"/>
  <c r="J220" i="12"/>
  <c r="I220" i="12"/>
  <c r="K220" i="12"/>
  <c r="I339" i="12"/>
  <c r="J339" i="12"/>
  <c r="K339" i="12"/>
  <c r="K425" i="12"/>
  <c r="J425" i="12"/>
  <c r="I425" i="12"/>
  <c r="J21" i="12"/>
  <c r="K21" i="12"/>
  <c r="I21" i="12"/>
  <c r="J8" i="12"/>
  <c r="I8" i="12"/>
  <c r="K8" i="12"/>
  <c r="I830" i="12"/>
  <c r="J830" i="12"/>
  <c r="K830" i="12"/>
  <c r="I620" i="12"/>
  <c r="K620" i="12"/>
  <c r="J620" i="12"/>
  <c r="J616" i="12"/>
  <c r="I616" i="12"/>
  <c r="K616" i="12"/>
  <c r="I207" i="12"/>
  <c r="J207" i="12"/>
  <c r="K207" i="12"/>
  <c r="K739" i="12"/>
  <c r="I739" i="12"/>
  <c r="J739" i="12"/>
  <c r="K391" i="12"/>
  <c r="I391" i="12"/>
  <c r="J391" i="12"/>
  <c r="I233" i="12"/>
  <c r="J233" i="12"/>
  <c r="K233" i="12"/>
  <c r="K544" i="12"/>
  <c r="I544" i="12"/>
  <c r="J544" i="12"/>
  <c r="K487" i="12"/>
  <c r="I487" i="12"/>
  <c r="J487" i="12"/>
  <c r="I351" i="12"/>
  <c r="K351" i="12"/>
  <c r="J351" i="12"/>
  <c r="J536" i="12"/>
  <c r="K536" i="12"/>
  <c r="I536" i="12"/>
  <c r="K463" i="12"/>
  <c r="I463" i="12"/>
  <c r="J463" i="12"/>
  <c r="K148" i="12"/>
  <c r="I148" i="12"/>
  <c r="J148" i="12"/>
  <c r="J178" i="12"/>
  <c r="I178" i="12"/>
  <c r="K178" i="12"/>
  <c r="K825" i="12"/>
  <c r="J825" i="12"/>
  <c r="I825" i="12"/>
  <c r="I38" i="12"/>
  <c r="K38" i="12"/>
  <c r="J38" i="12"/>
  <c r="J696" i="12"/>
  <c r="I696" i="12"/>
  <c r="K696" i="12"/>
  <c r="J753" i="12"/>
  <c r="K753" i="12"/>
  <c r="I753" i="12"/>
  <c r="J816" i="12"/>
  <c r="K816" i="12"/>
  <c r="I816" i="12"/>
  <c r="K442" i="12"/>
  <c r="J442" i="12"/>
  <c r="I442" i="12"/>
  <c r="I31" i="12"/>
  <c r="J31" i="12"/>
  <c r="K31" i="12"/>
  <c r="I805" i="12"/>
  <c r="J805" i="12"/>
  <c r="K805" i="12"/>
  <c r="J93" i="12"/>
  <c r="K93" i="12"/>
  <c r="I93" i="12"/>
  <c r="J420" i="12"/>
  <c r="K420" i="12"/>
  <c r="I420" i="12"/>
  <c r="J116" i="12"/>
  <c r="I116" i="12"/>
  <c r="K116" i="12"/>
  <c r="I269" i="12"/>
  <c r="J269" i="12"/>
  <c r="K269" i="12"/>
  <c r="K643" i="12"/>
  <c r="I643" i="12"/>
  <c r="J643" i="12"/>
  <c r="K707" i="12"/>
  <c r="J707" i="12"/>
  <c r="I707" i="12"/>
  <c r="K228" i="12"/>
  <c r="I228" i="12"/>
  <c r="J228" i="12"/>
  <c r="I229" i="12"/>
  <c r="J229" i="12"/>
  <c r="K229" i="12"/>
  <c r="K641" i="12"/>
  <c r="J641" i="12"/>
  <c r="I641" i="12"/>
  <c r="J790" i="12"/>
  <c r="K790" i="12"/>
  <c r="I790" i="12"/>
  <c r="K572" i="12"/>
  <c r="I572" i="12"/>
  <c r="J572" i="12"/>
  <c r="K505" i="12"/>
  <c r="I505" i="12"/>
  <c r="J505" i="12"/>
  <c r="I238" i="12"/>
  <c r="K238" i="12"/>
  <c r="J238" i="12"/>
  <c r="I795" i="12"/>
  <c r="K795" i="12"/>
  <c r="J795" i="12"/>
  <c r="K587" i="12"/>
  <c r="J587" i="12"/>
  <c r="I587" i="12"/>
  <c r="I69" i="12"/>
  <c r="J69" i="12"/>
  <c r="K69" i="12"/>
  <c r="I19" i="12"/>
  <c r="J19" i="12"/>
  <c r="K19" i="12"/>
  <c r="K415" i="12"/>
  <c r="I415" i="12"/>
  <c r="J415" i="12"/>
  <c r="K461" i="12"/>
  <c r="I461" i="12"/>
  <c r="J461" i="12"/>
  <c r="I668" i="12"/>
  <c r="J668" i="12"/>
  <c r="K668" i="12"/>
  <c r="I688" i="12"/>
  <c r="K688" i="12"/>
  <c r="J688" i="12"/>
  <c r="I281" i="12"/>
  <c r="J281" i="12"/>
  <c r="K281" i="12"/>
  <c r="I172" i="12"/>
  <c r="J172" i="12"/>
  <c r="K172" i="12"/>
  <c r="K548" i="12"/>
  <c r="I548" i="12"/>
  <c r="J548" i="12"/>
  <c r="J472" i="12"/>
  <c r="K472" i="12"/>
  <c r="I472" i="12"/>
  <c r="K554" i="12"/>
  <c r="J554" i="12"/>
  <c r="I554" i="12"/>
  <c r="I288" i="12"/>
  <c r="J288" i="12"/>
  <c r="K288" i="12"/>
  <c r="J622" i="12"/>
  <c r="K622" i="12"/>
  <c r="I622" i="12"/>
  <c r="J845" i="12"/>
  <c r="K845" i="12"/>
  <c r="I845" i="12"/>
  <c r="K491" i="12"/>
  <c r="J491" i="12"/>
  <c r="I491" i="12"/>
  <c r="J807" i="12"/>
  <c r="K807" i="12"/>
  <c r="I807" i="12"/>
  <c r="J424" i="12"/>
  <c r="I424" i="12"/>
  <c r="K424" i="12"/>
  <c r="K653" i="12"/>
  <c r="J653" i="12"/>
  <c r="I653" i="12"/>
  <c r="K695" i="12"/>
  <c r="J695" i="12"/>
  <c r="I695" i="12"/>
  <c r="J155" i="12"/>
  <c r="K155" i="12"/>
  <c r="I155" i="12"/>
  <c r="K312" i="12"/>
  <c r="J312" i="12"/>
  <c r="I312" i="12"/>
  <c r="J822" i="12"/>
  <c r="K822" i="12"/>
  <c r="I822" i="12"/>
  <c r="I859" i="12"/>
  <c r="J859" i="12"/>
  <c r="K859" i="12"/>
  <c r="I111" i="12"/>
  <c r="J111" i="12"/>
  <c r="K111" i="12"/>
  <c r="I628" i="12"/>
  <c r="J628" i="12"/>
  <c r="K628" i="12"/>
  <c r="I630" i="12"/>
  <c r="J630" i="12"/>
  <c r="K630" i="12"/>
  <c r="I454" i="12"/>
  <c r="J454" i="12"/>
  <c r="K454" i="12"/>
  <c r="I309" i="12"/>
  <c r="J309" i="12"/>
  <c r="K309" i="12"/>
  <c r="I550" i="12"/>
  <c r="J550" i="12"/>
  <c r="K550" i="12"/>
  <c r="J656" i="12"/>
  <c r="K656" i="12"/>
  <c r="I656" i="12"/>
  <c r="K661" i="12"/>
  <c r="J661" i="12"/>
  <c r="I661" i="12"/>
  <c r="K473" i="12"/>
  <c r="J473" i="12"/>
  <c r="I473" i="12"/>
  <c r="J842" i="12"/>
  <c r="K842" i="12"/>
  <c r="I842" i="12"/>
  <c r="K725" i="12"/>
  <c r="I725" i="12"/>
  <c r="J725" i="12"/>
  <c r="K18" i="12"/>
  <c r="I18" i="12"/>
  <c r="J18" i="12"/>
  <c r="I311" i="12"/>
  <c r="J311" i="12"/>
  <c r="K311" i="12"/>
  <c r="K818" i="12"/>
  <c r="I818" i="12"/>
  <c r="J818" i="12"/>
  <c r="J610" i="12"/>
  <c r="K610" i="12"/>
  <c r="I610" i="12"/>
  <c r="K674" i="12"/>
  <c r="J674" i="12"/>
  <c r="I674" i="12"/>
  <c r="I374" i="12"/>
  <c r="K374" i="12"/>
  <c r="J374" i="12"/>
  <c r="K138" i="12"/>
  <c r="I138" i="12"/>
  <c r="J138" i="12"/>
  <c r="K613" i="12"/>
  <c r="J613" i="12"/>
  <c r="I613" i="12"/>
  <c r="K71" i="12"/>
  <c r="I71" i="12"/>
  <c r="J71" i="12"/>
  <c r="I304" i="12"/>
  <c r="J304" i="12"/>
  <c r="K304" i="12"/>
  <c r="I327" i="12"/>
  <c r="J327" i="12"/>
  <c r="K327" i="12"/>
  <c r="I470" i="12"/>
  <c r="K470" i="12"/>
  <c r="J470" i="12"/>
  <c r="I153" i="12"/>
  <c r="J153" i="12"/>
  <c r="K153" i="12"/>
  <c r="J104" i="12"/>
  <c r="I104" i="12"/>
  <c r="K104" i="12"/>
  <c r="I740" i="12"/>
  <c r="J740" i="12"/>
  <c r="K740" i="12"/>
  <c r="J800" i="12"/>
  <c r="K800" i="12"/>
  <c r="I800" i="12"/>
  <c r="K400" i="12"/>
  <c r="I400" i="12"/>
  <c r="J400" i="12"/>
  <c r="J864" i="12"/>
  <c r="K864" i="12"/>
  <c r="I864" i="12"/>
  <c r="K555" i="12"/>
  <c r="I555" i="12"/>
  <c r="J555" i="12"/>
  <c r="I518" i="12"/>
  <c r="J518" i="12"/>
  <c r="K518" i="12"/>
  <c r="J152" i="12"/>
  <c r="K152" i="12"/>
  <c r="I152" i="12"/>
  <c r="J784" i="12"/>
  <c r="K784" i="12"/>
  <c r="I784" i="12"/>
  <c r="K489" i="12"/>
  <c r="J489" i="12"/>
  <c r="I489" i="12"/>
  <c r="K83" i="12"/>
  <c r="I83" i="12"/>
  <c r="J83" i="12"/>
  <c r="K292" i="12"/>
  <c r="J292" i="12"/>
  <c r="I292" i="12"/>
  <c r="I43" i="12"/>
  <c r="J43" i="12"/>
  <c r="K43" i="12"/>
  <c r="K107" i="12"/>
  <c r="I107" i="12"/>
  <c r="J107" i="12"/>
  <c r="I827" i="12"/>
  <c r="J827" i="12"/>
  <c r="K827" i="12"/>
  <c r="K541" i="12"/>
  <c r="J541" i="12"/>
  <c r="I541" i="12"/>
  <c r="J801" i="12"/>
  <c r="I801" i="12"/>
  <c r="K801" i="12"/>
  <c r="I240" i="12"/>
  <c r="J240" i="12"/>
  <c r="K240" i="12"/>
  <c r="J342" i="12"/>
  <c r="K342" i="12"/>
  <c r="I342" i="12"/>
  <c r="K882" i="12"/>
  <c r="I882" i="12"/>
  <c r="J882" i="12"/>
  <c r="K605" i="12"/>
  <c r="I605" i="12"/>
  <c r="J605" i="12"/>
  <c r="I266" i="12"/>
  <c r="K266" i="12"/>
  <c r="J266" i="12"/>
  <c r="I291" i="12"/>
  <c r="J291" i="12"/>
  <c r="K291" i="12"/>
  <c r="K105" i="12"/>
  <c r="I105" i="12"/>
  <c r="J105" i="12"/>
  <c r="J194" i="12"/>
  <c r="K194" i="12"/>
  <c r="I194" i="12"/>
  <c r="K270" i="12"/>
  <c r="I270" i="12"/>
  <c r="J270" i="12"/>
  <c r="I819" i="12"/>
  <c r="K819" i="12"/>
  <c r="J819" i="12"/>
  <c r="K252" i="12"/>
  <c r="I252" i="12"/>
  <c r="J252" i="12"/>
  <c r="J568" i="12"/>
  <c r="K568" i="12"/>
  <c r="I568" i="12"/>
  <c r="I386" i="12"/>
  <c r="J386" i="12"/>
  <c r="K386" i="12"/>
  <c r="I151" i="12"/>
  <c r="J151" i="12"/>
  <c r="K151" i="12"/>
  <c r="I331" i="12"/>
  <c r="K331" i="12"/>
  <c r="J331" i="12"/>
  <c r="I144" i="12"/>
  <c r="J144" i="12"/>
  <c r="K144" i="12"/>
  <c r="K212" i="12"/>
  <c r="I212" i="12"/>
  <c r="J212" i="12"/>
  <c r="K517" i="12"/>
  <c r="I517" i="12"/>
  <c r="J517" i="12"/>
  <c r="K723" i="12"/>
  <c r="I723" i="12"/>
  <c r="J723" i="12"/>
  <c r="K509" i="12"/>
  <c r="I509" i="12"/>
  <c r="J509" i="12"/>
  <c r="I574" i="12"/>
  <c r="J574" i="12"/>
  <c r="K574" i="12"/>
  <c r="K681" i="12"/>
  <c r="J681" i="12"/>
  <c r="I681" i="12"/>
  <c r="K591" i="12"/>
  <c r="I591" i="12"/>
  <c r="J591" i="12"/>
  <c r="I824" i="12"/>
  <c r="J824" i="12"/>
  <c r="K824" i="12"/>
  <c r="I838" i="12"/>
  <c r="J838" i="12"/>
  <c r="K838" i="12"/>
  <c r="I283" i="12"/>
  <c r="K283" i="12"/>
  <c r="J283" i="12"/>
  <c r="I774" i="12"/>
  <c r="J774" i="12"/>
  <c r="K774" i="12"/>
  <c r="K445" i="12"/>
  <c r="I445" i="12"/>
  <c r="J445" i="12"/>
  <c r="K490" i="12"/>
  <c r="I490" i="12"/>
  <c r="J490" i="12"/>
  <c r="I211" i="12"/>
  <c r="K211" i="12"/>
  <c r="J211" i="12"/>
  <c r="K714" i="12"/>
  <c r="I714" i="12"/>
  <c r="J714" i="12"/>
  <c r="J198" i="12"/>
  <c r="K198" i="12"/>
  <c r="I198" i="12"/>
  <c r="I275" i="12"/>
  <c r="J275" i="12"/>
  <c r="K275" i="12"/>
  <c r="K479" i="12"/>
  <c r="I479" i="12"/>
  <c r="J479" i="12"/>
  <c r="K449" i="12"/>
  <c r="J449" i="12"/>
  <c r="I449" i="12"/>
  <c r="I206" i="12"/>
  <c r="J206" i="12"/>
  <c r="K206" i="12"/>
  <c r="K649" i="12"/>
  <c r="J649" i="12"/>
  <c r="I649" i="12"/>
  <c r="I396" i="12"/>
  <c r="J396" i="12"/>
  <c r="K396" i="12"/>
  <c r="I706" i="12"/>
  <c r="J706" i="12"/>
  <c r="K706" i="12"/>
  <c r="I190" i="12"/>
  <c r="K190" i="12"/>
  <c r="J190" i="12"/>
  <c r="I357" i="12"/>
  <c r="J357" i="12"/>
  <c r="K357" i="12"/>
  <c r="I250" i="12"/>
  <c r="K250" i="12"/>
  <c r="J250" i="12"/>
  <c r="K585" i="12"/>
  <c r="J585" i="12"/>
  <c r="I585" i="12"/>
  <c r="I181" i="12"/>
  <c r="J181" i="12"/>
  <c r="K181" i="12"/>
  <c r="K37" i="12"/>
  <c r="I37" i="12"/>
  <c r="J37" i="12"/>
  <c r="K592" i="12"/>
  <c r="I592" i="12"/>
  <c r="J592" i="12"/>
  <c r="I851" i="12"/>
  <c r="K851" i="12"/>
  <c r="J851" i="12"/>
  <c r="K101" i="12"/>
  <c r="I101" i="12"/>
  <c r="J101" i="12"/>
  <c r="J833" i="12"/>
  <c r="K833" i="12"/>
  <c r="I833" i="12"/>
  <c r="I480" i="12"/>
  <c r="J480" i="12"/>
  <c r="K480" i="12"/>
  <c r="K375" i="12"/>
  <c r="I375" i="12"/>
  <c r="J375" i="12"/>
  <c r="J97" i="12"/>
  <c r="I97" i="12"/>
  <c r="K97" i="12"/>
  <c r="I293" i="12"/>
  <c r="K293" i="12"/>
  <c r="J293" i="12"/>
  <c r="I119" i="12"/>
  <c r="J119" i="12"/>
  <c r="K119" i="12"/>
  <c r="K779" i="12"/>
  <c r="I779" i="12"/>
  <c r="J779" i="12"/>
  <c r="I860" i="12"/>
  <c r="K860" i="12"/>
  <c r="J860" i="12"/>
  <c r="I349" i="12"/>
  <c r="J349" i="12"/>
  <c r="K349" i="12"/>
  <c r="I526" i="12"/>
  <c r="J526" i="12"/>
  <c r="K526" i="12"/>
  <c r="J232" i="12"/>
  <c r="K232" i="12"/>
  <c r="I232" i="12"/>
  <c r="K873" i="12"/>
  <c r="I873" i="12"/>
  <c r="J873" i="12"/>
  <c r="I432" i="12"/>
  <c r="J432" i="12"/>
  <c r="K432" i="12"/>
  <c r="K683" i="12"/>
  <c r="J683" i="12"/>
  <c r="I683" i="12"/>
  <c r="I644" i="12"/>
  <c r="J644" i="12"/>
  <c r="K644" i="12"/>
  <c r="I792" i="12"/>
  <c r="K792" i="12"/>
  <c r="J792" i="12"/>
  <c r="K713" i="12"/>
  <c r="I713" i="12"/>
  <c r="J713" i="12"/>
  <c r="K522" i="12"/>
  <c r="J522" i="12"/>
  <c r="I522" i="12"/>
  <c r="I208" i="12"/>
  <c r="J208" i="12"/>
  <c r="K208" i="12"/>
  <c r="J114" i="12"/>
  <c r="K114" i="12"/>
  <c r="I114" i="12"/>
  <c r="I452" i="12"/>
  <c r="K452" i="12"/>
  <c r="J452" i="12"/>
  <c r="K841" i="12"/>
  <c r="I841" i="12"/>
  <c r="J841" i="12"/>
  <c r="K407" i="12"/>
  <c r="I407" i="12"/>
  <c r="J407" i="12"/>
  <c r="I134" i="12"/>
  <c r="K134" i="12"/>
  <c r="J134" i="12"/>
  <c r="J562" i="12"/>
  <c r="K562" i="12"/>
  <c r="I562" i="12"/>
  <c r="I64" i="12"/>
  <c r="J64" i="12"/>
  <c r="K64" i="12"/>
  <c r="K603" i="12"/>
  <c r="I603" i="12"/>
  <c r="J603" i="12"/>
  <c r="K369" i="12"/>
  <c r="J369" i="12"/>
  <c r="I369" i="12"/>
  <c r="I265" i="12"/>
  <c r="J265" i="12"/>
  <c r="K265" i="12"/>
  <c r="K381" i="12"/>
  <c r="J381" i="12"/>
  <c r="I381" i="12"/>
  <c r="I836" i="12"/>
  <c r="J836" i="12"/>
  <c r="K836" i="12"/>
  <c r="I91" i="12"/>
  <c r="K91" i="12"/>
  <c r="J91" i="12"/>
  <c r="I98" i="12"/>
  <c r="J98" i="12"/>
  <c r="K98" i="12"/>
  <c r="I234" i="12"/>
  <c r="J234" i="12"/>
  <c r="K234" i="12"/>
  <c r="K485" i="12"/>
  <c r="I485" i="12"/>
  <c r="J485" i="12"/>
  <c r="J749" i="12"/>
  <c r="K749" i="12"/>
  <c r="I749" i="12"/>
  <c r="I867" i="12"/>
  <c r="J867" i="12"/>
  <c r="K867" i="12"/>
  <c r="I422" i="12"/>
  <c r="J422" i="12"/>
  <c r="K422" i="12"/>
  <c r="K397" i="12"/>
  <c r="J397" i="12"/>
  <c r="I397" i="12"/>
  <c r="K528" i="12"/>
  <c r="I528" i="12"/>
  <c r="J528" i="12"/>
  <c r="K455" i="12"/>
  <c r="J455" i="12"/>
  <c r="I455" i="12"/>
  <c r="I783" i="12"/>
  <c r="K783" i="12"/>
  <c r="J783" i="12"/>
  <c r="I736" i="12"/>
  <c r="J736" i="12"/>
  <c r="K736" i="12"/>
  <c r="I826" i="12"/>
  <c r="J826" i="12"/>
  <c r="K826" i="12"/>
  <c r="I828" i="12"/>
  <c r="K828" i="12"/>
  <c r="J828" i="12"/>
  <c r="K793" i="12"/>
  <c r="J793" i="12"/>
  <c r="I793" i="12"/>
  <c r="K619" i="12"/>
  <c r="I619" i="12"/>
  <c r="J619" i="12"/>
  <c r="K106" i="12"/>
  <c r="J106" i="12"/>
  <c r="I106" i="12"/>
  <c r="K160" i="12"/>
  <c r="I160" i="12"/>
  <c r="J160" i="12"/>
  <c r="I815" i="12"/>
  <c r="J815" i="12"/>
  <c r="K815" i="12"/>
  <c r="K474" i="12"/>
  <c r="I474" i="12"/>
  <c r="J474" i="12"/>
  <c r="I492" i="12"/>
  <c r="J492" i="12"/>
  <c r="K492" i="12"/>
  <c r="I347" i="12"/>
  <c r="K347" i="12"/>
  <c r="J347" i="12"/>
  <c r="I284" i="12"/>
  <c r="J284" i="12"/>
  <c r="K284" i="12"/>
  <c r="I146" i="12"/>
  <c r="J146" i="12"/>
  <c r="K146" i="12"/>
  <c r="I214" i="12"/>
  <c r="J214" i="12"/>
  <c r="K214" i="12"/>
  <c r="K260" i="12"/>
  <c r="J260" i="12"/>
  <c r="I260" i="12"/>
  <c r="K494" i="12"/>
  <c r="I494" i="12"/>
  <c r="J494" i="12"/>
  <c r="K7" i="12"/>
  <c r="I7" i="12"/>
  <c r="J7" i="12"/>
  <c r="K708" i="12"/>
  <c r="I708" i="12"/>
  <c r="J708" i="12"/>
  <c r="K248" i="12"/>
  <c r="I248" i="12"/>
  <c r="J248" i="12"/>
  <c r="K698" i="12"/>
  <c r="I698" i="12"/>
  <c r="J698" i="12"/>
  <c r="I662" i="12"/>
  <c r="K662" i="12"/>
  <c r="J662" i="12"/>
  <c r="I46" i="12"/>
  <c r="K46" i="12"/>
  <c r="J46" i="12"/>
  <c r="I718" i="12"/>
  <c r="J718" i="12"/>
  <c r="K718" i="12"/>
  <c r="I17" i="12"/>
  <c r="J17" i="12"/>
  <c r="K17" i="12"/>
  <c r="J108" i="12"/>
  <c r="I108" i="12"/>
  <c r="K108" i="12"/>
  <c r="K278" i="12"/>
  <c r="I278" i="12"/>
  <c r="J278" i="12"/>
  <c r="J382" i="12"/>
  <c r="K382" i="12"/>
  <c r="I382" i="12"/>
  <c r="J712" i="12"/>
  <c r="K712" i="12"/>
  <c r="I712" i="12"/>
  <c r="J584" i="12"/>
  <c r="I584" i="12"/>
  <c r="K584" i="12"/>
  <c r="I384" i="12"/>
  <c r="J384" i="12"/>
  <c r="K384" i="12"/>
  <c r="I175" i="12"/>
  <c r="J175" i="12"/>
  <c r="K175" i="12"/>
  <c r="I773" i="12"/>
  <c r="J773" i="12"/>
  <c r="K773" i="12"/>
  <c r="J444" i="12"/>
  <c r="K444" i="12"/>
  <c r="I444" i="12"/>
  <c r="I183" i="12"/>
  <c r="J183" i="12"/>
  <c r="K183" i="12"/>
  <c r="I363" i="12"/>
  <c r="K363" i="12"/>
  <c r="J363" i="12"/>
  <c r="K747" i="12"/>
  <c r="J747" i="12"/>
  <c r="I747" i="12"/>
  <c r="K165" i="12"/>
  <c r="I165" i="12"/>
  <c r="J165" i="12"/>
  <c r="K576" i="12"/>
  <c r="I576" i="12"/>
  <c r="J576" i="12"/>
  <c r="J204" i="12"/>
  <c r="K204" i="12"/>
  <c r="I204" i="12"/>
  <c r="K559" i="12"/>
  <c r="I559" i="12"/>
  <c r="J559" i="12"/>
  <c r="J704" i="12"/>
  <c r="I704" i="12"/>
  <c r="K704" i="12"/>
  <c r="J769" i="12"/>
  <c r="K769" i="12"/>
  <c r="I769" i="12"/>
  <c r="K373" i="12"/>
  <c r="I373" i="12"/>
  <c r="J373" i="12"/>
  <c r="I885" i="12"/>
  <c r="J885" i="12"/>
  <c r="K885" i="12"/>
  <c r="K820" i="12"/>
  <c r="I820" i="12"/>
  <c r="J820" i="12"/>
  <c r="I123" i="12"/>
  <c r="J123" i="12"/>
  <c r="K123" i="12"/>
  <c r="I12" i="12"/>
  <c r="J12" i="12"/>
  <c r="K12" i="12"/>
  <c r="K691" i="12"/>
  <c r="I691" i="12"/>
  <c r="J691" i="12"/>
  <c r="J632" i="12"/>
  <c r="K632" i="12"/>
  <c r="I632" i="12"/>
  <c r="I271" i="12"/>
  <c r="K271" i="12"/>
  <c r="J271" i="12"/>
  <c r="K617" i="12"/>
  <c r="I617" i="12"/>
  <c r="J617" i="12"/>
  <c r="K481" i="12"/>
  <c r="J481" i="12"/>
  <c r="I481" i="12"/>
  <c r="J76" i="12"/>
  <c r="K76" i="12"/>
  <c r="I76" i="12"/>
  <c r="K453" i="12"/>
  <c r="I453" i="12"/>
  <c r="J453" i="12"/>
  <c r="K346" i="12"/>
  <c r="I346" i="12"/>
  <c r="J346" i="12"/>
  <c r="J813" i="12"/>
  <c r="I813" i="12"/>
  <c r="K813" i="12"/>
  <c r="J600" i="12"/>
  <c r="I600" i="12"/>
  <c r="K600" i="12"/>
  <c r="J88" i="12"/>
  <c r="I88" i="12"/>
  <c r="K88" i="12"/>
  <c r="K378" i="12"/>
  <c r="I378" i="12"/>
  <c r="J378" i="12"/>
  <c r="I277" i="12"/>
  <c r="K277" i="12"/>
  <c r="J277" i="12"/>
  <c r="I868" i="12"/>
  <c r="K868" i="12"/>
  <c r="J868" i="12"/>
  <c r="K639" i="12"/>
  <c r="I639" i="12"/>
  <c r="J639" i="12"/>
  <c r="K511" i="12"/>
  <c r="I511" i="12"/>
  <c r="J511" i="12"/>
  <c r="J40" i="12"/>
  <c r="K40" i="12"/>
  <c r="I40" i="12"/>
  <c r="I436" i="12"/>
  <c r="J436" i="12"/>
  <c r="K436" i="12"/>
  <c r="K666" i="12"/>
  <c r="I666" i="12"/>
  <c r="J666" i="12"/>
  <c r="K545" i="12"/>
  <c r="J545" i="12"/>
  <c r="I545" i="12"/>
  <c r="K499" i="12"/>
  <c r="I499" i="12"/>
  <c r="J499" i="12"/>
  <c r="I333" i="12"/>
  <c r="K333" i="12"/>
  <c r="J333" i="12"/>
  <c r="K89" i="12"/>
  <c r="I89" i="12"/>
  <c r="J89" i="12"/>
  <c r="K677" i="12"/>
  <c r="I677" i="12"/>
  <c r="J677" i="12"/>
  <c r="K717" i="12"/>
  <c r="I717" i="12"/>
  <c r="J717" i="12"/>
  <c r="J44" i="12"/>
  <c r="K44" i="12"/>
  <c r="I44" i="12"/>
  <c r="I102" i="12"/>
  <c r="J102" i="12"/>
  <c r="K102" i="12"/>
  <c r="K829" i="12"/>
  <c r="I829" i="12"/>
  <c r="J829" i="12"/>
  <c r="K746" i="12"/>
  <c r="I746" i="12"/>
  <c r="J746" i="12"/>
  <c r="K733" i="12"/>
  <c r="I733" i="12"/>
  <c r="J733" i="12"/>
  <c r="I780" i="12"/>
  <c r="J780" i="12"/>
  <c r="K780" i="12"/>
  <c r="K332" i="12"/>
  <c r="I332" i="12"/>
  <c r="J332" i="12"/>
  <c r="I263" i="12"/>
  <c r="J263" i="12"/>
  <c r="K263" i="12"/>
  <c r="I412" i="12"/>
  <c r="J412" i="12"/>
  <c r="K412" i="12"/>
  <c r="I199" i="12"/>
  <c r="J199" i="12"/>
  <c r="K199" i="12"/>
  <c r="J744" i="12"/>
  <c r="I744" i="12"/>
  <c r="K744" i="12"/>
  <c r="I166" i="12"/>
  <c r="J166" i="12"/>
  <c r="K166" i="12"/>
  <c r="I251" i="12"/>
  <c r="K251" i="12"/>
  <c r="J251" i="12"/>
  <c r="K385" i="12"/>
  <c r="J385" i="12"/>
  <c r="I385" i="12"/>
  <c r="J440" i="12"/>
  <c r="I440" i="12"/>
  <c r="K440" i="12"/>
  <c r="J690" i="12"/>
  <c r="K690" i="12"/>
  <c r="I690" i="12"/>
  <c r="K651" i="12"/>
  <c r="I651" i="12"/>
  <c r="J651" i="12"/>
  <c r="I25" i="12"/>
  <c r="J25" i="12"/>
  <c r="K25" i="12"/>
  <c r="K734" i="12"/>
  <c r="I734" i="12"/>
  <c r="J734" i="12"/>
  <c r="I766" i="12"/>
  <c r="J766" i="12"/>
  <c r="K766" i="12"/>
  <c r="I500" i="12"/>
  <c r="J500" i="12"/>
  <c r="K500" i="12"/>
  <c r="I352" i="12"/>
  <c r="J352" i="12"/>
  <c r="K352" i="12"/>
  <c r="J242" i="12"/>
  <c r="I242" i="12"/>
  <c r="K242" i="12"/>
  <c r="K222" i="12"/>
  <c r="I222" i="12"/>
  <c r="J222" i="12"/>
  <c r="I230" i="12"/>
  <c r="J230" i="12"/>
  <c r="K230" i="12"/>
  <c r="I117" i="12"/>
  <c r="J117" i="12"/>
  <c r="K117" i="12"/>
  <c r="K67" i="12"/>
  <c r="I67" i="12"/>
  <c r="J67" i="12"/>
  <c r="K202" i="12"/>
  <c r="I202" i="12"/>
  <c r="J202" i="12"/>
  <c r="K533" i="12"/>
  <c r="I533" i="12"/>
  <c r="J533" i="12"/>
  <c r="K754" i="12"/>
  <c r="I754" i="12"/>
  <c r="J754" i="12"/>
  <c r="I742" i="12"/>
  <c r="K742" i="12"/>
  <c r="J742" i="12"/>
  <c r="I261" i="12"/>
  <c r="K261" i="12"/>
  <c r="J261" i="12"/>
  <c r="J728" i="12"/>
  <c r="K728" i="12"/>
  <c r="I728" i="12"/>
  <c r="J120" i="12"/>
  <c r="I120" i="12"/>
  <c r="K120" i="12"/>
  <c r="I224" i="12"/>
  <c r="J224" i="12"/>
  <c r="K224" i="12"/>
  <c r="K597" i="12"/>
  <c r="J597" i="12"/>
  <c r="I597" i="12"/>
  <c r="I182" i="12"/>
  <c r="J182" i="12"/>
  <c r="K182" i="12"/>
  <c r="I303" i="12"/>
  <c r="J303" i="12"/>
  <c r="K303" i="12"/>
  <c r="I203" i="12"/>
  <c r="K203" i="12"/>
  <c r="J203" i="12"/>
  <c r="J832" i="12"/>
  <c r="K832" i="12"/>
  <c r="I832" i="12"/>
  <c r="I176" i="12"/>
  <c r="K176" i="12"/>
  <c r="J176" i="12"/>
  <c r="I358" i="12"/>
  <c r="J358" i="12"/>
  <c r="K358" i="12"/>
  <c r="I103" i="12"/>
  <c r="J103" i="12"/>
  <c r="K103" i="12"/>
  <c r="J552" i="12"/>
  <c r="I552" i="12"/>
  <c r="K552" i="12"/>
  <c r="K196" i="12"/>
  <c r="I196" i="12"/>
  <c r="J196" i="12"/>
  <c r="J129" i="12"/>
  <c r="I129" i="12"/>
  <c r="K129" i="12"/>
  <c r="K565" i="12"/>
  <c r="I565" i="12"/>
  <c r="J565" i="12"/>
  <c r="I798" i="12"/>
  <c r="J798" i="12"/>
  <c r="K798" i="12"/>
  <c r="K80" i="12"/>
  <c r="I80" i="12"/>
  <c r="J80" i="12"/>
  <c r="K236" i="12"/>
  <c r="J236" i="12"/>
  <c r="I236" i="12"/>
  <c r="I862" i="12"/>
  <c r="J862" i="12"/>
  <c r="K862" i="12"/>
  <c r="J53" i="12"/>
  <c r="I53" i="12"/>
  <c r="K53" i="12"/>
  <c r="K529" i="12"/>
  <c r="J529" i="12"/>
  <c r="I529" i="12"/>
  <c r="I496" i="12"/>
  <c r="K496" i="12"/>
  <c r="J496" i="12"/>
  <c r="I670" i="12"/>
  <c r="J670" i="12"/>
  <c r="K670" i="12"/>
  <c r="J82" i="12"/>
  <c r="K82" i="12"/>
  <c r="I82" i="12"/>
  <c r="J848" i="12"/>
  <c r="K848" i="12"/>
  <c r="I848" i="12"/>
  <c r="J274" i="12"/>
  <c r="K274" i="12"/>
  <c r="I274" i="12"/>
  <c r="I243" i="12"/>
  <c r="K243" i="12"/>
  <c r="J243" i="12"/>
  <c r="I174" i="12"/>
  <c r="J174" i="12"/>
  <c r="K174" i="12"/>
  <c r="I179" i="12"/>
  <c r="J179" i="12"/>
  <c r="K179" i="12"/>
  <c r="K521" i="12"/>
  <c r="I521" i="12"/>
  <c r="J521" i="12"/>
  <c r="I195" i="12"/>
  <c r="J195" i="12"/>
  <c r="K195" i="12"/>
  <c r="K434" i="12"/>
  <c r="I434" i="12"/>
  <c r="J434" i="12"/>
  <c r="K276" i="12"/>
  <c r="I276" i="12"/>
  <c r="J276" i="12"/>
  <c r="K300" i="12"/>
  <c r="I300" i="12"/>
  <c r="J300" i="12"/>
  <c r="I156" i="12"/>
  <c r="J156" i="12"/>
  <c r="K156" i="12"/>
  <c r="I821" i="12"/>
  <c r="J821" i="12"/>
  <c r="K821" i="12"/>
  <c r="I323" i="12"/>
  <c r="J323" i="12"/>
  <c r="K323" i="12"/>
  <c r="K745" i="12"/>
  <c r="I745" i="12"/>
  <c r="J745" i="12"/>
  <c r="J608" i="12"/>
  <c r="K608" i="12"/>
  <c r="I608" i="12"/>
  <c r="I566" i="12"/>
  <c r="K566" i="12"/>
  <c r="J566" i="12"/>
  <c r="K701" i="12"/>
  <c r="I701" i="12"/>
  <c r="J701" i="12"/>
  <c r="I789" i="12"/>
  <c r="J789" i="12"/>
  <c r="K789" i="12"/>
  <c r="I812" i="12"/>
  <c r="J812" i="12"/>
  <c r="K812" i="12"/>
  <c r="K23" i="12"/>
  <c r="I23" i="12"/>
  <c r="J23" i="12"/>
  <c r="K112" i="12"/>
  <c r="I112" i="12"/>
  <c r="J112" i="12"/>
  <c r="K149" i="12"/>
  <c r="J149" i="12"/>
  <c r="I149" i="12"/>
  <c r="J880" i="12"/>
  <c r="K880" i="12"/>
  <c r="I880" i="12"/>
  <c r="K575" i="12"/>
  <c r="I575" i="12"/>
  <c r="J575" i="12"/>
  <c r="J316" i="12"/>
  <c r="K316" i="12"/>
  <c r="I316" i="12"/>
  <c r="K383" i="12"/>
  <c r="I383" i="12"/>
  <c r="J383" i="12"/>
  <c r="K410" i="12"/>
  <c r="J410" i="12"/>
  <c r="I410" i="12"/>
  <c r="K409" i="12"/>
  <c r="J409" i="12"/>
  <c r="I409" i="12"/>
  <c r="K673" i="12"/>
  <c r="J673" i="12"/>
  <c r="I673" i="12"/>
  <c r="J664" i="12"/>
  <c r="I664" i="12"/>
  <c r="K664" i="12"/>
  <c r="K371" i="12"/>
  <c r="J371" i="12"/>
  <c r="I371" i="12"/>
  <c r="K468" i="12"/>
  <c r="I468" i="12"/>
  <c r="J468" i="12"/>
  <c r="K314" i="12"/>
  <c r="J314" i="12"/>
  <c r="I314" i="12"/>
  <c r="I197" i="12"/>
  <c r="K197" i="12"/>
  <c r="J197" i="12"/>
  <c r="I380" i="12"/>
  <c r="J380" i="12"/>
  <c r="K380" i="12"/>
  <c r="I359" i="12"/>
  <c r="J359" i="12"/>
  <c r="K359" i="12"/>
  <c r="I844" i="12"/>
  <c r="K844" i="12"/>
  <c r="J844" i="12"/>
  <c r="J540" i="12"/>
  <c r="K540" i="12"/>
  <c r="I540" i="12"/>
  <c r="I732" i="12"/>
  <c r="J732" i="12"/>
  <c r="K732" i="12"/>
  <c r="I654" i="12"/>
  <c r="J654" i="12"/>
  <c r="K654" i="12"/>
  <c r="K465" i="12"/>
  <c r="J465" i="12"/>
  <c r="I465" i="12"/>
  <c r="J57" i="12"/>
  <c r="K57" i="12"/>
  <c r="I57" i="12"/>
  <c r="K340" i="12"/>
  <c r="I340" i="12"/>
  <c r="J340" i="12"/>
  <c r="I560" i="12"/>
  <c r="J560" i="12"/>
  <c r="K560" i="12"/>
  <c r="K884" i="12"/>
  <c r="I884" i="12"/>
  <c r="J884" i="12"/>
  <c r="J338" i="12"/>
  <c r="K338" i="12"/>
  <c r="I338" i="12"/>
  <c r="I187" i="12"/>
  <c r="K187" i="12"/>
  <c r="J187" i="12"/>
  <c r="K51" i="12"/>
  <c r="J51" i="12"/>
  <c r="I51" i="12"/>
  <c r="I883" i="12"/>
  <c r="K883" i="12"/>
  <c r="J883" i="12"/>
  <c r="K730" i="12"/>
  <c r="J730" i="12"/>
  <c r="I730" i="12"/>
  <c r="K756" i="12"/>
  <c r="I756" i="12"/>
  <c r="J756" i="12"/>
  <c r="K419" i="12"/>
  <c r="I419" i="12"/>
  <c r="J419" i="12"/>
  <c r="I502" i="12"/>
  <c r="K502" i="12"/>
  <c r="J502" i="12"/>
  <c r="I337" i="12"/>
  <c r="J337" i="12"/>
  <c r="K337" i="12"/>
  <c r="I804" i="12"/>
  <c r="J804" i="12"/>
  <c r="K804" i="12"/>
  <c r="I253" i="12"/>
  <c r="K253" i="12"/>
  <c r="J253" i="12"/>
  <c r="J716" i="12"/>
  <c r="K716" i="12"/>
  <c r="I716" i="12"/>
  <c r="I748" i="12"/>
  <c r="J748" i="12"/>
  <c r="K748" i="12"/>
  <c r="K13" i="12"/>
  <c r="J13" i="12"/>
  <c r="I13" i="12"/>
  <c r="I158" i="12"/>
  <c r="J158" i="12"/>
  <c r="K158" i="12"/>
  <c r="I406" i="12"/>
  <c r="J406" i="12"/>
  <c r="K406" i="12"/>
  <c r="I516" i="12"/>
  <c r="J516" i="12"/>
  <c r="K516" i="12"/>
  <c r="K711" i="12"/>
  <c r="I711" i="12"/>
  <c r="J711" i="12"/>
  <c r="I24" i="12"/>
  <c r="J24" i="12"/>
  <c r="K24" i="12"/>
  <c r="I390" i="12"/>
  <c r="J390" i="12"/>
  <c r="K390" i="12"/>
  <c r="I870" i="12"/>
  <c r="J870" i="12"/>
  <c r="K870" i="12"/>
  <c r="J330" i="12"/>
  <c r="K330" i="12"/>
  <c r="I330" i="12"/>
  <c r="K715" i="12"/>
  <c r="I715" i="12"/>
  <c r="J715" i="12"/>
  <c r="J416" i="12"/>
  <c r="K416" i="12"/>
  <c r="I416" i="12"/>
  <c r="J29" i="12"/>
  <c r="I29" i="12"/>
  <c r="K29" i="12"/>
  <c r="I241" i="12"/>
  <c r="K241" i="12"/>
  <c r="J241" i="12"/>
  <c r="K633" i="12"/>
  <c r="I633" i="12"/>
  <c r="J633" i="12"/>
  <c r="K430" i="12"/>
  <c r="I430" i="12"/>
  <c r="J430" i="12"/>
  <c r="K170" i="12"/>
  <c r="I170" i="12"/>
  <c r="J170" i="12"/>
  <c r="I353" i="12"/>
  <c r="K353" i="12"/>
  <c r="J353" i="12"/>
  <c r="I189" i="12"/>
  <c r="K189" i="12"/>
  <c r="J189" i="12"/>
  <c r="K167" i="12"/>
  <c r="I167" i="12"/>
  <c r="J167" i="12"/>
  <c r="I237" i="12"/>
  <c r="J237" i="12"/>
  <c r="K237" i="12"/>
  <c r="K90" i="12"/>
  <c r="I90" i="12"/>
  <c r="J90" i="12"/>
  <c r="K125" i="12"/>
  <c r="I125" i="12"/>
  <c r="J125" i="12"/>
  <c r="I782" i="12"/>
  <c r="J782" i="12"/>
  <c r="K782" i="12"/>
  <c r="J810" i="12"/>
  <c r="K810" i="12"/>
  <c r="I810" i="12"/>
  <c r="K139" i="12"/>
  <c r="I139" i="12"/>
  <c r="J139" i="12"/>
  <c r="I287" i="12"/>
  <c r="J287" i="12"/>
  <c r="K287" i="12"/>
  <c r="K122" i="12"/>
  <c r="I122" i="12"/>
  <c r="J122" i="12"/>
  <c r="I249" i="12"/>
  <c r="J249" i="12"/>
  <c r="K249" i="12"/>
  <c r="J96" i="12"/>
  <c r="K96" i="12"/>
  <c r="I96" i="12"/>
  <c r="J78" i="12"/>
  <c r="K78" i="12"/>
  <c r="I78" i="12"/>
  <c r="I849" i="12"/>
  <c r="K849" i="12"/>
  <c r="J849" i="12"/>
  <c r="J778" i="12"/>
  <c r="K778" i="12"/>
  <c r="I778" i="12"/>
  <c r="J48" i="12"/>
  <c r="K48" i="12"/>
  <c r="I48" i="12"/>
  <c r="I186" i="12"/>
  <c r="J186" i="12"/>
  <c r="K186" i="12"/>
  <c r="J450" i="12"/>
  <c r="K450" i="12"/>
  <c r="I450" i="12"/>
  <c r="J94" i="12"/>
  <c r="K94" i="12"/>
  <c r="I94" i="12"/>
  <c r="I215" i="12"/>
  <c r="K215" i="12"/>
  <c r="J215" i="12"/>
  <c r="K74" i="12"/>
  <c r="J74" i="12"/>
  <c r="I74" i="12"/>
  <c r="K286" i="12"/>
  <c r="J286" i="12"/>
  <c r="I286" i="12"/>
  <c r="J510" i="12"/>
  <c r="K510" i="12"/>
  <c r="I510" i="12"/>
  <c r="I137" i="12"/>
  <c r="K137" i="12"/>
  <c r="J137" i="12"/>
  <c r="I221" i="12"/>
  <c r="J221" i="12"/>
  <c r="K221" i="12"/>
  <c r="I722" i="12"/>
  <c r="J722" i="12"/>
  <c r="K722" i="12"/>
  <c r="I135" i="12"/>
  <c r="J135" i="12"/>
  <c r="K135" i="12"/>
  <c r="I853" i="12"/>
  <c r="J853" i="12"/>
  <c r="K853" i="12"/>
  <c r="J136" i="12"/>
  <c r="I136" i="12"/>
  <c r="K136" i="12"/>
  <c r="K356" i="12"/>
  <c r="J356" i="12"/>
  <c r="I356" i="12"/>
  <c r="J642" i="12"/>
  <c r="K642" i="12"/>
  <c r="I642" i="12"/>
  <c r="K660" i="12"/>
  <c r="J660" i="12"/>
  <c r="I660" i="12"/>
  <c r="I310" i="12"/>
  <c r="J310" i="12"/>
  <c r="K310" i="12"/>
  <c r="I70" i="12"/>
  <c r="K70" i="12"/>
  <c r="J70" i="12"/>
  <c r="K447" i="12"/>
  <c r="I447" i="12"/>
  <c r="J447" i="12"/>
  <c r="I95" i="12"/>
  <c r="J95" i="12"/>
  <c r="K95" i="12"/>
  <c r="K429" i="12"/>
  <c r="J429" i="12"/>
  <c r="I429" i="12"/>
  <c r="I750" i="12"/>
  <c r="J750" i="12"/>
  <c r="K750" i="12"/>
  <c r="K852" i="12"/>
  <c r="I852" i="12"/>
  <c r="J852" i="12"/>
  <c r="K640" i="12"/>
  <c r="I640" i="12"/>
  <c r="J640" i="12"/>
  <c r="I192" i="12"/>
  <c r="J192" i="12"/>
  <c r="K192" i="12"/>
  <c r="I534" i="12"/>
  <c r="J534" i="12"/>
  <c r="K534" i="12"/>
  <c r="K834" i="12"/>
  <c r="J834" i="12"/>
  <c r="I834" i="12"/>
  <c r="I11" i="12"/>
  <c r="J11" i="12"/>
  <c r="K11" i="12"/>
  <c r="I289" i="12"/>
  <c r="J289" i="12"/>
  <c r="K289" i="12"/>
  <c r="J121" i="12"/>
  <c r="I121" i="12"/>
  <c r="K121" i="12"/>
  <c r="K507" i="12"/>
  <c r="I507" i="12"/>
  <c r="J507" i="12"/>
  <c r="I598" i="12"/>
  <c r="J598" i="12"/>
  <c r="K598" i="12"/>
  <c r="I797" i="12"/>
  <c r="J797" i="12"/>
  <c r="K797" i="12"/>
  <c r="K682" i="12"/>
  <c r="J682" i="12"/>
  <c r="I682" i="12"/>
  <c r="K686" i="12"/>
  <c r="I686" i="12"/>
  <c r="J686" i="12"/>
  <c r="K875" i="12"/>
  <c r="I875" i="12"/>
  <c r="J875" i="12"/>
  <c r="K523" i="12"/>
  <c r="J523" i="12"/>
  <c r="I523" i="12"/>
  <c r="J532" i="12"/>
  <c r="K532" i="12"/>
  <c r="I532" i="12"/>
  <c r="I355" i="12"/>
  <c r="J355" i="12"/>
  <c r="K355" i="12"/>
  <c r="J648" i="12"/>
  <c r="K648" i="12"/>
  <c r="I648" i="12"/>
  <c r="I2" i="12"/>
  <c r="K2" i="12"/>
  <c r="J2" i="12"/>
  <c r="K731" i="12"/>
  <c r="J731" i="12"/>
  <c r="I731" i="12"/>
  <c r="I255" i="12"/>
  <c r="J255" i="12"/>
  <c r="K255" i="12"/>
  <c r="K850" i="12"/>
  <c r="I850" i="12"/>
  <c r="J850" i="12"/>
  <c r="K423" i="12"/>
  <c r="I423" i="12"/>
  <c r="J423" i="12"/>
  <c r="K551" i="12"/>
  <c r="I551" i="12"/>
  <c r="J551" i="12"/>
  <c r="K99" i="12"/>
  <c r="I99" i="12"/>
  <c r="J99" i="12"/>
  <c r="K700" i="12"/>
  <c r="J700" i="12"/>
  <c r="I700" i="12"/>
  <c r="I307" i="12"/>
  <c r="K307" i="12"/>
  <c r="J307" i="12"/>
  <c r="K831" i="12"/>
  <c r="I831" i="12"/>
  <c r="J831" i="12"/>
  <c r="K393" i="12"/>
  <c r="I393" i="12"/>
  <c r="J393" i="12"/>
  <c r="I247" i="12"/>
  <c r="J247" i="12"/>
  <c r="K247" i="12"/>
  <c r="K786" i="12"/>
  <c r="I786" i="12"/>
  <c r="J786" i="12"/>
  <c r="K387" i="12"/>
  <c r="J387" i="12"/>
  <c r="I387" i="12"/>
  <c r="K611" i="12"/>
  <c r="J611" i="12"/>
  <c r="I611" i="12"/>
  <c r="I858" i="12"/>
  <c r="J858" i="12"/>
  <c r="K858" i="12"/>
  <c r="I205" i="12"/>
  <c r="J205" i="12"/>
  <c r="K205" i="12"/>
  <c r="K808" i="12"/>
  <c r="I808" i="12"/>
  <c r="J808" i="12"/>
  <c r="K625" i="12"/>
  <c r="J625" i="12"/>
  <c r="I625" i="12"/>
  <c r="K776" i="12"/>
  <c r="J776" i="12"/>
  <c r="I776" i="12"/>
  <c r="K709" i="12"/>
  <c r="J709" i="12"/>
  <c r="I709" i="12"/>
  <c r="J328" i="12"/>
  <c r="I328" i="12"/>
  <c r="K328" i="12"/>
  <c r="K471" i="12"/>
  <c r="I471" i="12"/>
  <c r="J471" i="12"/>
  <c r="I772" i="12"/>
  <c r="J772" i="12"/>
  <c r="K772" i="12"/>
  <c r="K421" i="12"/>
  <c r="J421" i="12"/>
  <c r="I421" i="12"/>
  <c r="K539" i="12"/>
  <c r="I539" i="12"/>
  <c r="J539" i="12"/>
  <c r="I200" i="12"/>
  <c r="J200" i="12"/>
  <c r="K200" i="12"/>
  <c r="J596" i="12"/>
  <c r="K596" i="12"/>
  <c r="I596" i="12"/>
  <c r="J877" i="12"/>
  <c r="I877" i="12"/>
  <c r="K877" i="12"/>
  <c r="K606" i="12"/>
  <c r="J606" i="12"/>
  <c r="I606" i="12"/>
  <c r="I771" i="12"/>
  <c r="K771" i="12"/>
  <c r="J771" i="12"/>
  <c r="I185" i="12"/>
  <c r="J185" i="12"/>
  <c r="K185" i="12"/>
  <c r="I796" i="12"/>
  <c r="K796" i="12"/>
  <c r="J796" i="12"/>
  <c r="K389" i="12"/>
  <c r="I389" i="12"/>
  <c r="J389" i="12"/>
  <c r="K366" i="12"/>
  <c r="I366" i="12"/>
  <c r="J366" i="12"/>
  <c r="I27" i="12"/>
  <c r="J27" i="12"/>
  <c r="K27" i="12"/>
  <c r="K495" i="12"/>
  <c r="I495" i="12"/>
  <c r="J495" i="12"/>
  <c r="I785" i="12"/>
  <c r="K785" i="12"/>
  <c r="J785" i="12"/>
  <c r="K26" i="12"/>
  <c r="J26" i="12"/>
  <c r="I26" i="12"/>
  <c r="I558" i="12"/>
  <c r="J558" i="12"/>
  <c r="K558" i="12"/>
  <c r="K128" i="12"/>
  <c r="I128" i="12"/>
  <c r="J128" i="12"/>
  <c r="K538" i="12"/>
  <c r="J538" i="12"/>
  <c r="I538" i="12"/>
  <c r="K431" i="12"/>
  <c r="I431" i="12"/>
  <c r="J431" i="12"/>
  <c r="I478" i="12"/>
  <c r="K478" i="12"/>
  <c r="J478" i="12"/>
  <c r="I235" i="12"/>
  <c r="K235" i="12"/>
  <c r="J235" i="12"/>
  <c r="J791" i="12"/>
  <c r="K791" i="12"/>
  <c r="I791" i="12"/>
  <c r="K326" i="12"/>
  <c r="I326" i="12"/>
  <c r="J326" i="12"/>
  <c r="J676" i="12"/>
  <c r="I676" i="12"/>
  <c r="K676" i="12"/>
  <c r="I738" i="12"/>
  <c r="K738" i="12"/>
  <c r="J738" i="12"/>
  <c r="I524" i="12"/>
  <c r="J524" i="12"/>
  <c r="K524" i="12"/>
  <c r="I77" i="12"/>
  <c r="K77" i="12"/>
  <c r="J77" i="12"/>
  <c r="K22" i="12"/>
  <c r="J22" i="12"/>
  <c r="I22" i="12"/>
  <c r="I52" i="12"/>
  <c r="J52" i="12"/>
  <c r="K52" i="12"/>
  <c r="K282" i="12"/>
  <c r="J282" i="12"/>
  <c r="I282" i="12"/>
  <c r="I3" i="12"/>
  <c r="J3" i="12"/>
  <c r="K3" i="12"/>
  <c r="K667" i="12"/>
  <c r="I667" i="12"/>
  <c r="J667" i="12"/>
  <c r="I879" i="12"/>
  <c r="J879" i="12"/>
  <c r="K879" i="12"/>
  <c r="J874" i="12"/>
  <c r="K874" i="12"/>
  <c r="I874" i="12"/>
  <c r="I132" i="12"/>
  <c r="J132" i="12"/>
  <c r="K132" i="12"/>
  <c r="K634" i="12"/>
  <c r="J634" i="12"/>
  <c r="I634" i="12"/>
  <c r="K180" i="12"/>
  <c r="I180" i="12"/>
  <c r="J180" i="12"/>
  <c r="I59" i="12"/>
  <c r="K59" i="12"/>
  <c r="J59" i="12"/>
  <c r="K721" i="12"/>
  <c r="J721" i="12"/>
  <c r="I721" i="12"/>
  <c r="J758" i="12"/>
  <c r="I758" i="12"/>
  <c r="K758" i="12"/>
  <c r="K719" i="12"/>
  <c r="I719" i="12"/>
  <c r="J719" i="12"/>
  <c r="J759" i="12"/>
  <c r="K759" i="12"/>
  <c r="I759" i="12"/>
  <c r="I672" i="12"/>
  <c r="J672" i="12"/>
  <c r="K672" i="12"/>
  <c r="K163" i="12"/>
  <c r="I163" i="12"/>
  <c r="J163" i="12"/>
  <c r="K705" i="12"/>
  <c r="J705" i="12"/>
  <c r="I705" i="12"/>
  <c r="I578" i="12"/>
  <c r="J578" i="12"/>
  <c r="K578" i="12"/>
  <c r="K589" i="12"/>
  <c r="J589" i="12"/>
  <c r="I589" i="12"/>
  <c r="K45" i="12"/>
  <c r="J45" i="12"/>
  <c r="I45" i="12"/>
  <c r="I227" i="12"/>
  <c r="J227" i="12"/>
  <c r="K227" i="12"/>
  <c r="K561" i="12"/>
  <c r="J561" i="12"/>
  <c r="I561" i="12"/>
  <c r="I231" i="12"/>
  <c r="K231" i="12"/>
  <c r="J231" i="12"/>
  <c r="I448" i="12"/>
  <c r="J448" i="12"/>
  <c r="K448" i="12"/>
  <c r="J392" i="12"/>
  <c r="I392" i="12"/>
  <c r="K392" i="12"/>
  <c r="K73" i="12"/>
  <c r="J73" i="12"/>
  <c r="I73" i="12"/>
  <c r="J226" i="12"/>
  <c r="I226" i="12"/>
  <c r="K226" i="12"/>
  <c r="I301" i="12"/>
  <c r="J301" i="12"/>
  <c r="K301" i="12"/>
  <c r="K483" i="12"/>
  <c r="I483" i="12"/>
  <c r="J483" i="12"/>
  <c r="K417" i="12"/>
  <c r="J417" i="12"/>
  <c r="I417" i="12"/>
  <c r="K395" i="12"/>
  <c r="J395" i="12"/>
  <c r="I395" i="12"/>
  <c r="I259" i="12"/>
  <c r="K259" i="12"/>
  <c r="J259" i="12"/>
  <c r="I370" i="12"/>
  <c r="J370" i="12"/>
  <c r="K370" i="12"/>
  <c r="I765" i="12"/>
  <c r="J765" i="12"/>
  <c r="K765" i="12"/>
  <c r="I861" i="12"/>
  <c r="K861" i="12"/>
  <c r="J861" i="12"/>
  <c r="K350" i="12"/>
  <c r="I350" i="12"/>
  <c r="J350" i="12"/>
  <c r="J262" i="12"/>
  <c r="K262" i="12"/>
  <c r="I262" i="12"/>
  <c r="K535" i="12"/>
  <c r="J535" i="12"/>
  <c r="I535" i="12"/>
  <c r="I225" i="12"/>
  <c r="K225" i="12"/>
  <c r="J225" i="12"/>
  <c r="K433" i="12"/>
  <c r="J433" i="12"/>
  <c r="I433" i="12"/>
  <c r="K727" i="12"/>
  <c r="I727" i="12"/>
  <c r="J727" i="12"/>
  <c r="I209" i="12"/>
  <c r="J209" i="12"/>
  <c r="K209" i="12"/>
  <c r="K872" i="12"/>
  <c r="I872" i="12"/>
  <c r="J872" i="12"/>
  <c r="J871" i="12"/>
  <c r="K871" i="12"/>
  <c r="I871" i="12"/>
  <c r="I188" i="12"/>
  <c r="J188" i="12"/>
  <c r="K188" i="12"/>
  <c r="I710" i="12"/>
  <c r="K710" i="12"/>
  <c r="J710" i="12"/>
  <c r="K817" i="12"/>
  <c r="I817" i="12"/>
  <c r="J817" i="12"/>
  <c r="J768" i="12"/>
  <c r="K768" i="12"/>
  <c r="I768" i="12"/>
  <c r="K590" i="12"/>
  <c r="I590" i="12"/>
  <c r="J590" i="12"/>
  <c r="K557" i="12"/>
  <c r="I557" i="12"/>
  <c r="J557" i="12"/>
  <c r="K564" i="12"/>
  <c r="J564" i="12"/>
  <c r="I564" i="12"/>
  <c r="I361" i="12"/>
  <c r="J361" i="12"/>
  <c r="K361" i="12"/>
  <c r="K599" i="12"/>
  <c r="I599" i="12"/>
  <c r="J599" i="12"/>
  <c r="K788" i="12"/>
  <c r="J788" i="12"/>
  <c r="I788" i="12"/>
  <c r="I191" i="12"/>
  <c r="J191" i="12"/>
  <c r="K191" i="12"/>
  <c r="K515" i="12"/>
  <c r="J515" i="12"/>
  <c r="I515" i="12"/>
  <c r="I86" i="12"/>
  <c r="J86" i="12"/>
  <c r="K86" i="12"/>
  <c r="K631" i="12"/>
  <c r="I631" i="12"/>
  <c r="J631" i="12"/>
  <c r="I835" i="12"/>
  <c r="J835" i="12"/>
  <c r="K835" i="12"/>
  <c r="I624" i="12"/>
  <c r="J624" i="12"/>
  <c r="K624" i="12"/>
  <c r="K645" i="12"/>
  <c r="J645" i="12"/>
  <c r="I645" i="12"/>
  <c r="J113" i="12"/>
  <c r="K113" i="12"/>
  <c r="I113" i="12"/>
  <c r="I514" i="12"/>
  <c r="J514" i="12"/>
  <c r="K514" i="12"/>
  <c r="J87" i="12"/>
  <c r="I87" i="12"/>
  <c r="K87" i="12"/>
  <c r="I28" i="12"/>
  <c r="J28" i="12"/>
  <c r="K28" i="12"/>
  <c r="K577" i="12"/>
  <c r="J577" i="12"/>
  <c r="I577" i="12"/>
  <c r="I313" i="12"/>
  <c r="J313" i="12"/>
  <c r="K313" i="12"/>
  <c r="I297" i="12"/>
  <c r="J297" i="12"/>
  <c r="K297" i="12"/>
  <c r="K669" i="12"/>
  <c r="J669" i="12"/>
  <c r="I669" i="12"/>
  <c r="I63" i="12"/>
  <c r="J63" i="12"/>
  <c r="K63" i="12"/>
  <c r="K580" i="12"/>
  <c r="J580" i="12"/>
  <c r="I580" i="12"/>
  <c r="I273" i="12"/>
  <c r="K273" i="12"/>
  <c r="J273" i="12"/>
  <c r="K543" i="12"/>
  <c r="I543" i="12"/>
  <c r="J543" i="12"/>
  <c r="K441" i="12"/>
  <c r="J441" i="12"/>
  <c r="I441" i="12"/>
  <c r="K458" i="12"/>
  <c r="I458" i="12"/>
  <c r="J458" i="12"/>
  <c r="I54" i="12"/>
  <c r="K54" i="12"/>
  <c r="J54" i="12"/>
  <c r="K308" i="12"/>
  <c r="I308" i="12"/>
  <c r="J308" i="12"/>
  <c r="J62" i="12"/>
  <c r="K62" i="12"/>
  <c r="I62" i="12"/>
  <c r="K866" i="12"/>
  <c r="I866" i="12"/>
  <c r="J866" i="12"/>
  <c r="J504" i="12"/>
  <c r="I504" i="12"/>
  <c r="K504" i="12"/>
  <c r="I594" i="12"/>
  <c r="K594" i="12"/>
  <c r="J594" i="12"/>
  <c r="K147" i="12"/>
  <c r="J147" i="12"/>
  <c r="I147" i="12"/>
  <c r="I321" i="12"/>
  <c r="K321" i="12"/>
  <c r="J321" i="12"/>
  <c r="K173" i="12"/>
  <c r="J173" i="12"/>
  <c r="I173" i="12"/>
  <c r="I171" i="12"/>
  <c r="J171" i="12"/>
  <c r="K171" i="12"/>
  <c r="I325" i="12"/>
  <c r="J325" i="12"/>
  <c r="K325" i="12"/>
  <c r="K154" i="12"/>
  <c r="I154" i="12"/>
  <c r="J154" i="12"/>
  <c r="I162" i="12"/>
  <c r="J162" i="12"/>
  <c r="K162" i="12"/>
  <c r="K115" i="12"/>
  <c r="I115" i="12"/>
  <c r="J115" i="12"/>
  <c r="J724" i="12"/>
  <c r="K724" i="12"/>
  <c r="I724" i="12"/>
  <c r="I159" i="12"/>
  <c r="J159" i="12"/>
  <c r="K159" i="12"/>
  <c r="I85" i="12"/>
  <c r="J85" i="12"/>
  <c r="K85" i="12"/>
  <c r="K42" i="12"/>
  <c r="J42" i="12"/>
  <c r="I42" i="12"/>
  <c r="I368" i="12"/>
  <c r="J368" i="12"/>
  <c r="K368" i="12"/>
  <c r="I279" i="12"/>
  <c r="J279" i="12"/>
  <c r="K279" i="12"/>
  <c r="I193" i="12"/>
  <c r="J193" i="12"/>
  <c r="K193" i="12"/>
  <c r="K735" i="12"/>
  <c r="I735" i="12"/>
  <c r="J735" i="12"/>
  <c r="K685" i="12"/>
  <c r="I685" i="12"/>
  <c r="J685" i="12"/>
  <c r="J865" i="12"/>
  <c r="I865" i="12"/>
  <c r="K865" i="12"/>
  <c r="I305" i="12"/>
  <c r="J305" i="12"/>
  <c r="K305" i="12"/>
  <c r="K525" i="12"/>
  <c r="I525" i="12"/>
  <c r="J525" i="12"/>
  <c r="I726" i="12"/>
  <c r="K726" i="12"/>
  <c r="J726" i="12"/>
  <c r="K729" i="12"/>
  <c r="J729" i="12"/>
  <c r="I729" i="12"/>
  <c r="I364" i="12"/>
  <c r="J364" i="12"/>
  <c r="K364" i="12"/>
  <c r="K501" i="12"/>
  <c r="J501" i="12"/>
  <c r="I501" i="12"/>
  <c r="K699" i="12"/>
  <c r="I699" i="12"/>
  <c r="J699" i="12"/>
  <c r="K131" i="12"/>
  <c r="J131" i="12"/>
  <c r="I131" i="12"/>
  <c r="J50" i="12"/>
  <c r="K50" i="12"/>
  <c r="I50" i="12"/>
  <c r="K439" i="12"/>
  <c r="I439" i="12"/>
  <c r="J439" i="12"/>
  <c r="I803" i="12"/>
  <c r="J803" i="12"/>
  <c r="K803" i="12"/>
  <c r="J294" i="12"/>
  <c r="K294" i="12"/>
  <c r="I294" i="12"/>
  <c r="J306" i="12"/>
  <c r="K306" i="12"/>
  <c r="I306" i="12"/>
  <c r="K264" i="12"/>
  <c r="I264" i="12"/>
  <c r="J264" i="12"/>
  <c r="K703" i="12"/>
  <c r="I703" i="12"/>
  <c r="J703" i="12"/>
  <c r="J752" i="12"/>
  <c r="K752" i="12"/>
  <c r="I752" i="12"/>
  <c r="J855" i="12"/>
  <c r="K855" i="12"/>
  <c r="I855" i="12"/>
  <c r="K647" i="12"/>
  <c r="I647" i="12"/>
  <c r="J647" i="12"/>
  <c r="I15" i="12"/>
  <c r="J15" i="12"/>
  <c r="K15" i="12"/>
  <c r="I217" i="12"/>
  <c r="J217" i="12"/>
  <c r="K217" i="12"/>
  <c r="I720" i="12"/>
  <c r="J720" i="12"/>
  <c r="K720" i="12"/>
  <c r="J360" i="12"/>
  <c r="K360" i="12"/>
  <c r="I360" i="12"/>
  <c r="J456" i="12"/>
  <c r="K456" i="12"/>
  <c r="I456" i="12"/>
  <c r="I837" i="12"/>
  <c r="J837" i="12"/>
  <c r="K837" i="12"/>
  <c r="K157" i="12"/>
  <c r="I157" i="12"/>
  <c r="J157" i="12"/>
  <c r="K41" i="12"/>
  <c r="I41" i="12"/>
  <c r="J41" i="12"/>
  <c r="J60" i="12"/>
  <c r="K60" i="12"/>
  <c r="I60" i="12"/>
  <c r="I336" i="12"/>
  <c r="J336" i="12"/>
  <c r="K336" i="12"/>
  <c r="K658" i="12"/>
  <c r="I658" i="12"/>
  <c r="J658" i="12"/>
  <c r="K399" i="12"/>
  <c r="I399" i="12"/>
  <c r="J399" i="12"/>
  <c r="J258" i="12"/>
  <c r="I258" i="12"/>
  <c r="K258" i="12"/>
  <c r="K411" i="12"/>
  <c r="I411" i="12"/>
  <c r="J411" i="12"/>
  <c r="K563" i="12"/>
  <c r="I563" i="12"/>
  <c r="J563" i="12"/>
  <c r="I124" i="12"/>
  <c r="J124" i="12"/>
  <c r="K124" i="12"/>
  <c r="K840" i="12"/>
  <c r="I840" i="12"/>
  <c r="J840" i="12"/>
  <c r="K770" i="12"/>
  <c r="J770" i="12"/>
  <c r="I770" i="12"/>
  <c r="K405" i="12"/>
  <c r="I405" i="12"/>
  <c r="J405" i="12"/>
  <c r="I216" i="12"/>
  <c r="J216" i="12"/>
  <c r="K216" i="12"/>
  <c r="J354" i="12"/>
  <c r="K354" i="12"/>
  <c r="I354" i="12"/>
  <c r="J588" i="12"/>
  <c r="K588" i="12"/>
  <c r="I588" i="12"/>
  <c r="J210" i="12"/>
  <c r="K210" i="12"/>
  <c r="I210" i="12"/>
  <c r="K435" i="12"/>
  <c r="I435" i="12"/>
  <c r="J435" i="12"/>
  <c r="K679" i="12"/>
  <c r="J679" i="12"/>
  <c r="I679" i="12"/>
  <c r="I68" i="12"/>
  <c r="J68" i="12"/>
  <c r="K68" i="12"/>
  <c r="K402" i="12"/>
  <c r="I402" i="12"/>
  <c r="J402" i="12"/>
  <c r="J854" i="12"/>
  <c r="K854" i="12"/>
  <c r="I854" i="12"/>
  <c r="I150" i="12"/>
  <c r="J150" i="12"/>
  <c r="K150" i="12"/>
  <c r="K761" i="12"/>
  <c r="J761" i="12"/>
  <c r="I761" i="12"/>
  <c r="J290" i="12"/>
  <c r="I290" i="12"/>
  <c r="K290" i="12"/>
  <c r="J81" i="12"/>
  <c r="I81" i="12"/>
  <c r="K81" i="12"/>
  <c r="I285" i="12"/>
  <c r="K285" i="12"/>
  <c r="J285" i="12"/>
  <c r="K671" i="12"/>
  <c r="I671" i="12"/>
  <c r="J671" i="12"/>
  <c r="K296" i="12"/>
  <c r="J296" i="12"/>
  <c r="I296" i="12"/>
  <c r="K553" i="12"/>
  <c r="I553" i="12"/>
  <c r="J553" i="12"/>
  <c r="J130" i="12"/>
  <c r="K130" i="12"/>
  <c r="I130" i="12"/>
  <c r="J302" i="12"/>
  <c r="I302" i="12"/>
  <c r="K302" i="12"/>
  <c r="K32" i="12"/>
  <c r="I32" i="12"/>
  <c r="J32" i="12"/>
  <c r="I763" i="12"/>
  <c r="J763" i="12"/>
  <c r="K763" i="12"/>
  <c r="K547" i="12"/>
  <c r="J547" i="12"/>
  <c r="I547" i="12"/>
  <c r="K777" i="12"/>
  <c r="J777" i="12"/>
  <c r="I777" i="12"/>
  <c r="K863" i="12"/>
  <c r="J863" i="12"/>
  <c r="I863" i="12"/>
  <c r="K531" i="12"/>
  <c r="I531" i="12"/>
  <c r="J531" i="12"/>
  <c r="J5" i="12"/>
  <c r="I5" i="12"/>
  <c r="K5" i="12"/>
  <c r="I638" i="12"/>
  <c r="J638" i="12"/>
  <c r="K638" i="12"/>
  <c r="I856" i="12"/>
  <c r="K856" i="12"/>
  <c r="J856" i="12"/>
  <c r="K36" i="12"/>
  <c r="I36" i="12"/>
  <c r="J36" i="12"/>
  <c r="I508" i="12"/>
  <c r="K508" i="12"/>
  <c r="J508" i="12"/>
  <c r="I79" i="12"/>
  <c r="K79" i="12"/>
  <c r="J79" i="12"/>
  <c r="I869" i="12"/>
  <c r="J869" i="12"/>
  <c r="K869" i="12"/>
  <c r="I272" i="12"/>
  <c r="K272" i="12"/>
  <c r="J272" i="12"/>
  <c r="K460" i="12"/>
  <c r="I460" i="12"/>
  <c r="J460" i="12"/>
  <c r="K100" i="12"/>
  <c r="I100" i="12"/>
  <c r="J100" i="12"/>
  <c r="I55" i="12"/>
  <c r="J55" i="12"/>
  <c r="K55" i="12"/>
  <c r="I806" i="12"/>
  <c r="J806" i="12"/>
  <c r="K806" i="12"/>
  <c r="K741" i="12"/>
  <c r="I741" i="12"/>
  <c r="J741" i="12"/>
  <c r="K650" i="12"/>
  <c r="I650" i="12"/>
  <c r="J650" i="12"/>
  <c r="K506" i="12"/>
  <c r="I506" i="12"/>
  <c r="J506" i="12"/>
  <c r="K581" i="12"/>
  <c r="I581" i="12"/>
  <c r="J581" i="12"/>
  <c r="K324" i="12"/>
  <c r="I324" i="12"/>
  <c r="J324" i="12"/>
  <c r="K66" i="12"/>
  <c r="J66" i="12"/>
  <c r="I66" i="12"/>
  <c r="K609" i="12"/>
  <c r="J609" i="12"/>
  <c r="I609" i="12"/>
  <c r="K684" i="12"/>
  <c r="J684" i="12"/>
  <c r="I684" i="12"/>
  <c r="J702" i="12"/>
  <c r="K702" i="12"/>
  <c r="I702" i="12"/>
  <c r="I257" i="12"/>
  <c r="K257" i="12"/>
  <c r="J257" i="12"/>
  <c r="I612" i="12"/>
  <c r="J612" i="12"/>
  <c r="K612" i="12"/>
  <c r="I678" i="12"/>
  <c r="J678" i="12"/>
  <c r="K678" i="12"/>
  <c r="J145" i="12"/>
  <c r="I145" i="12"/>
  <c r="K145" i="12"/>
  <c r="I118" i="12"/>
  <c r="J118" i="12"/>
  <c r="K118" i="12"/>
  <c r="I464" i="12"/>
  <c r="J464" i="12"/>
  <c r="K464" i="12"/>
  <c r="J61" i="12"/>
  <c r="I61" i="12"/>
  <c r="K61" i="12"/>
  <c r="I141" i="12"/>
  <c r="J141" i="12"/>
  <c r="K141" i="12"/>
  <c r="K635" i="12"/>
  <c r="J635" i="12"/>
  <c r="I635" i="12"/>
  <c r="K497" i="12"/>
  <c r="J497" i="12"/>
  <c r="I497" i="12"/>
  <c r="I201" i="12"/>
  <c r="J201" i="12"/>
  <c r="K201" i="12"/>
  <c r="J161" i="12"/>
  <c r="K161" i="12"/>
  <c r="I161" i="12"/>
  <c r="J75" i="12"/>
  <c r="K75" i="12"/>
  <c r="I75" i="12"/>
  <c r="K579" i="12"/>
  <c r="I579" i="12"/>
  <c r="J579" i="12"/>
  <c r="K687" i="12"/>
  <c r="I687" i="12"/>
  <c r="J687" i="12"/>
  <c r="I762" i="12"/>
  <c r="J762" i="12"/>
  <c r="K762" i="12"/>
  <c r="I6" i="12"/>
  <c r="J6" i="12"/>
  <c r="K6" i="12"/>
  <c r="K623" i="12"/>
  <c r="I623" i="12"/>
  <c r="J623" i="12"/>
  <c r="K459" i="12"/>
  <c r="J459" i="12"/>
  <c r="I459" i="12"/>
  <c r="J376" i="12"/>
  <c r="K376" i="12"/>
  <c r="I376" i="12"/>
  <c r="K426" i="12"/>
  <c r="I426" i="12"/>
  <c r="J426" i="12"/>
  <c r="I846" i="12"/>
  <c r="J846" i="12"/>
  <c r="K846" i="12"/>
  <c r="K527" i="12"/>
  <c r="I527" i="12"/>
  <c r="J527" i="12"/>
  <c r="K35" i="12"/>
  <c r="I35" i="12"/>
  <c r="J35" i="12"/>
  <c r="I127" i="12"/>
  <c r="K127" i="12"/>
  <c r="J127" i="12"/>
  <c r="I341" i="12"/>
  <c r="K341" i="12"/>
  <c r="J341" i="12"/>
  <c r="K413" i="12"/>
  <c r="J413" i="12"/>
  <c r="I413" i="12"/>
  <c r="I582" i="12"/>
  <c r="J582" i="12"/>
  <c r="K582" i="12"/>
  <c r="I751" i="12"/>
  <c r="J751" i="12"/>
  <c r="K751" i="12"/>
  <c r="K475" i="12"/>
  <c r="I475" i="12"/>
  <c r="J475" i="12"/>
  <c r="J142" i="12"/>
  <c r="I142" i="12"/>
  <c r="K142" i="12"/>
  <c r="I177" i="12"/>
  <c r="K177" i="12"/>
  <c r="J177" i="12"/>
  <c r="K618" i="12"/>
  <c r="I618" i="12"/>
  <c r="J618" i="12"/>
  <c r="I466" i="12"/>
  <c r="J466" i="12"/>
  <c r="K466" i="12"/>
  <c r="J418" i="12"/>
  <c r="K418" i="12"/>
  <c r="I418" i="12"/>
  <c r="J65" i="12"/>
  <c r="I65" i="12"/>
  <c r="K65" i="12"/>
  <c r="I388" i="12"/>
  <c r="J388" i="12"/>
  <c r="K388" i="12"/>
  <c r="I335" i="12"/>
  <c r="J335" i="12"/>
  <c r="K335" i="12"/>
  <c r="K689" i="12"/>
  <c r="J689" i="12"/>
  <c r="I689" i="12"/>
  <c r="I47" i="12"/>
  <c r="J47" i="12"/>
  <c r="K47" i="12"/>
  <c r="K693" i="12"/>
  <c r="I693" i="12"/>
  <c r="J693" i="12"/>
  <c r="K655" i="12"/>
  <c r="I655" i="12"/>
  <c r="J655" i="12"/>
  <c r="I299" i="12"/>
  <c r="K299" i="12"/>
  <c r="J299" i="12"/>
  <c r="I315" i="12"/>
  <c r="K315" i="12"/>
  <c r="J315" i="12"/>
  <c r="K58" i="12"/>
  <c r="J58" i="12"/>
  <c r="I58" i="12"/>
  <c r="I646" i="12"/>
  <c r="J646" i="12"/>
  <c r="K646" i="12"/>
  <c r="K571" i="12"/>
  <c r="J571" i="12"/>
  <c r="I571" i="12"/>
  <c r="J512" i="12"/>
  <c r="K512" i="12"/>
  <c r="I512" i="12"/>
  <c r="I652" i="12"/>
  <c r="J652" i="12"/>
  <c r="K652" i="12"/>
  <c r="J520" i="12"/>
  <c r="K520" i="12"/>
  <c r="I520" i="12"/>
  <c r="K467" i="12"/>
  <c r="I467" i="12"/>
  <c r="J467" i="12"/>
  <c r="I794" i="12"/>
  <c r="J794" i="12"/>
  <c r="K794" i="12"/>
  <c r="K10" i="12"/>
  <c r="J10" i="12"/>
  <c r="I10" i="12"/>
  <c r="I757" i="12"/>
  <c r="J757" i="12"/>
  <c r="K757" i="12"/>
  <c r="K451" i="12"/>
  <c r="I451" i="12"/>
  <c r="J451" i="12"/>
  <c r="K657" i="12"/>
  <c r="J657" i="12"/>
  <c r="I657" i="12"/>
  <c r="P130" i="7" l="1"/>
  <c r="Q130" i="7"/>
  <c r="R130" i="7"/>
  <c r="S130" i="7"/>
  <c r="T130" i="7"/>
  <c r="U130" i="7"/>
  <c r="V130" i="7"/>
  <c r="W130" i="7" s="1"/>
  <c r="E9" i="2" l="1"/>
  <c r="D9" i="2"/>
  <c r="E7" i="2"/>
  <c r="D7" i="2"/>
  <c r="Y130" i="7" l="1"/>
  <c r="AG130" i="7" s="1"/>
  <c r="Z130" i="7"/>
  <c r="AH130" i="7" s="1"/>
  <c r="AA130" i="7"/>
  <c r="AB130" i="7"/>
  <c r="AC130" i="7"/>
  <c r="AD130" i="7"/>
  <c r="X130" i="7"/>
  <c r="AF130" i="7" l="1"/>
  <c r="AI130" i="7"/>
  <c r="AE130" i="7"/>
  <c r="AJ130" i="7"/>
  <c r="E10" i="2"/>
  <c r="D10" i="2"/>
  <c r="E8" i="2"/>
  <c r="D8" i="2"/>
  <c r="AK130" i="7" l="1"/>
  <c r="O130" i="7" s="1"/>
  <c r="B194" i="12" l="1"/>
  <c r="B156" i="12"/>
  <c r="C507" i="22"/>
  <c r="C508" i="22"/>
  <c r="C509" i="22"/>
  <c r="B195" i="12"/>
  <c r="C506" i="22"/>
  <c r="B157" i="12"/>
  <c r="B196" i="12"/>
  <c r="B200" i="12"/>
  <c r="F8" i="2"/>
  <c r="Q4" i="7"/>
  <c r="U4" i="7"/>
  <c r="Q13" i="7"/>
  <c r="R13" i="7"/>
  <c r="Q3" i="7"/>
  <c r="U3" i="7"/>
  <c r="Q5" i="7"/>
  <c r="Q6" i="7"/>
  <c r="Q7" i="7"/>
  <c r="Q8" i="7"/>
  <c r="Q9" i="7"/>
  <c r="Q10" i="7"/>
  <c r="Q11" i="7"/>
  <c r="Q12"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3" i="7"/>
  <c r="Q94" i="7"/>
  <c r="Q95" i="7"/>
  <c r="Q96" i="7"/>
  <c r="Q97" i="7"/>
  <c r="Q98" i="7"/>
  <c r="Q99" i="7"/>
  <c r="Q100" i="7"/>
  <c r="Q101" i="7"/>
  <c r="Q102"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Y9" i="7" l="1"/>
  <c r="AG9" i="7" s="1"/>
  <c r="Y24" i="7"/>
  <c r="AG24" i="7" s="1"/>
  <c r="Y32" i="7"/>
  <c r="AG32" i="7" s="1"/>
  <c r="Y38" i="7"/>
  <c r="AG38" i="7" s="1"/>
  <c r="Y45" i="7"/>
  <c r="AG45" i="7" s="1"/>
  <c r="Y56" i="7"/>
  <c r="AG56" i="7" s="1"/>
  <c r="Y64" i="7"/>
  <c r="AG64" i="7" s="1"/>
  <c r="Y72" i="7"/>
  <c r="AG72" i="7" s="1"/>
  <c r="Y80" i="7"/>
  <c r="AG80" i="7" s="1"/>
  <c r="Y88" i="7"/>
  <c r="AG88" i="7" s="1"/>
  <c r="Y97" i="7"/>
  <c r="AG97" i="7" s="1"/>
  <c r="Y106" i="7"/>
  <c r="AG106" i="7" s="1"/>
  <c r="Y114" i="7"/>
  <c r="AG114" i="7" s="1"/>
  <c r="Y122" i="7"/>
  <c r="AG122" i="7" s="1"/>
  <c r="Y13" i="7"/>
  <c r="AG13" i="7" s="1"/>
  <c r="Y84" i="7"/>
  <c r="AG84" i="7" s="1"/>
  <c r="Y10" i="7"/>
  <c r="AG10" i="7" s="1"/>
  <c r="Y17" i="7"/>
  <c r="AG17" i="7" s="1"/>
  <c r="Y25" i="7"/>
  <c r="AG25" i="7" s="1"/>
  <c r="Y33" i="7"/>
  <c r="AG33" i="7" s="1"/>
  <c r="Y39" i="7"/>
  <c r="AG39" i="7" s="1"/>
  <c r="Y46" i="7"/>
  <c r="AG46" i="7" s="1"/>
  <c r="Y57" i="7"/>
  <c r="AG57" i="7" s="1"/>
  <c r="Y65" i="7"/>
  <c r="AG65" i="7" s="1"/>
  <c r="Y73" i="7"/>
  <c r="AG73" i="7" s="1"/>
  <c r="Y81" i="7"/>
  <c r="AG81" i="7" s="1"/>
  <c r="Y89" i="7"/>
  <c r="AG89" i="7" s="1"/>
  <c r="Y98" i="7"/>
  <c r="AG98" i="7" s="1"/>
  <c r="Y107" i="7"/>
  <c r="AG107" i="7" s="1"/>
  <c r="Y115" i="7"/>
  <c r="AG115" i="7" s="1"/>
  <c r="Y123" i="7"/>
  <c r="AG123" i="7" s="1"/>
  <c r="Y3" i="7"/>
  <c r="AG3" i="7" s="1"/>
  <c r="Y28" i="7"/>
  <c r="AG28" i="7" s="1"/>
  <c r="Y68" i="7"/>
  <c r="AG68" i="7" s="1"/>
  <c r="Y126" i="7"/>
  <c r="AG126" i="7" s="1"/>
  <c r="Y4" i="7"/>
  <c r="AG4" i="7" s="1"/>
  <c r="Y11" i="7"/>
  <c r="AG11" i="7" s="1"/>
  <c r="Y18" i="7"/>
  <c r="AG18" i="7" s="1"/>
  <c r="Y26" i="7"/>
  <c r="AG26" i="7" s="1"/>
  <c r="Y34" i="7"/>
  <c r="AG34" i="7" s="1"/>
  <c r="Y40" i="7"/>
  <c r="AG40" i="7" s="1"/>
  <c r="Y50" i="7"/>
  <c r="AG50" i="7" s="1"/>
  <c r="Y58" i="7"/>
  <c r="AG58" i="7" s="1"/>
  <c r="Y66" i="7"/>
  <c r="AG66" i="7" s="1"/>
  <c r="Y74" i="7"/>
  <c r="AG74" i="7" s="1"/>
  <c r="Y82" i="7"/>
  <c r="AG82" i="7" s="1"/>
  <c r="Y90" i="7"/>
  <c r="AG90" i="7" s="1"/>
  <c r="Y99" i="7"/>
  <c r="AG99" i="7" s="1"/>
  <c r="Y108" i="7"/>
  <c r="AG108" i="7" s="1"/>
  <c r="Y116" i="7"/>
  <c r="AG116" i="7" s="1"/>
  <c r="Y124" i="7"/>
  <c r="AG124" i="7" s="1"/>
  <c r="Y101" i="7"/>
  <c r="AG101" i="7" s="1"/>
  <c r="Y5" i="7"/>
  <c r="AG5" i="7" s="1"/>
  <c r="Y12" i="7"/>
  <c r="AG12" i="7" s="1"/>
  <c r="Y19" i="7"/>
  <c r="AG19" i="7" s="1"/>
  <c r="Y27" i="7"/>
  <c r="AG27" i="7" s="1"/>
  <c r="Y35" i="7"/>
  <c r="AG35" i="7" s="1"/>
  <c r="Y41" i="7"/>
  <c r="AG41" i="7" s="1"/>
  <c r="Y51" i="7"/>
  <c r="AG51" i="7" s="1"/>
  <c r="Y59" i="7"/>
  <c r="AG59" i="7" s="1"/>
  <c r="Y67" i="7"/>
  <c r="AG67" i="7" s="1"/>
  <c r="Y75" i="7"/>
  <c r="AG75" i="7" s="1"/>
  <c r="Y83" i="7"/>
  <c r="AG83" i="7" s="1"/>
  <c r="Y91" i="7"/>
  <c r="AG91" i="7" s="1"/>
  <c r="Y100" i="7"/>
  <c r="AG100" i="7" s="1"/>
  <c r="Y109" i="7"/>
  <c r="AG109" i="7" s="1"/>
  <c r="Y117" i="7"/>
  <c r="AG117" i="7" s="1"/>
  <c r="Y125" i="7"/>
  <c r="AG125" i="7" s="1"/>
  <c r="Y20" i="7"/>
  <c r="AG20" i="7" s="1"/>
  <c r="Y76" i="7"/>
  <c r="AG76" i="7" s="1"/>
  <c r="Y6" i="7"/>
  <c r="AG6" i="7" s="1"/>
  <c r="Y14" i="7"/>
  <c r="AG14" i="7" s="1"/>
  <c r="Y21" i="7"/>
  <c r="AG21" i="7" s="1"/>
  <c r="Y29" i="7"/>
  <c r="AG29" i="7" s="1"/>
  <c r="Y36" i="7"/>
  <c r="AG36" i="7" s="1"/>
  <c r="Y42" i="7"/>
  <c r="AG42" i="7" s="1"/>
  <c r="Y53" i="7"/>
  <c r="AG53" i="7" s="1"/>
  <c r="Y61" i="7"/>
  <c r="AG61" i="7" s="1"/>
  <c r="Y69" i="7"/>
  <c r="AG69" i="7" s="1"/>
  <c r="Y77" i="7"/>
  <c r="AG77" i="7" s="1"/>
  <c r="Y85" i="7"/>
  <c r="AG85" i="7" s="1"/>
  <c r="Y94" i="7"/>
  <c r="AG94" i="7" s="1"/>
  <c r="Y102" i="7"/>
  <c r="AG102" i="7" s="1"/>
  <c r="Y111" i="7"/>
  <c r="AG111" i="7" s="1"/>
  <c r="Y119" i="7"/>
  <c r="AG119" i="7" s="1"/>
  <c r="Y127" i="7"/>
  <c r="AG127" i="7" s="1"/>
  <c r="Y93" i="7"/>
  <c r="AG93" i="7" s="1"/>
  <c r="Y7" i="7"/>
  <c r="AG7" i="7" s="1"/>
  <c r="Y15" i="7"/>
  <c r="AG15" i="7" s="1"/>
  <c r="Y22" i="7"/>
  <c r="AG22" i="7" s="1"/>
  <c r="Y30" i="7"/>
  <c r="AG30" i="7" s="1"/>
  <c r="Y43" i="7"/>
  <c r="AG43" i="7" s="1"/>
  <c r="Y54" i="7"/>
  <c r="AG54" i="7" s="1"/>
  <c r="Y62" i="7"/>
  <c r="AG62" i="7" s="1"/>
  <c r="Y70" i="7"/>
  <c r="AG70" i="7" s="1"/>
  <c r="Y78" i="7"/>
  <c r="AG78" i="7" s="1"/>
  <c r="Y86" i="7"/>
  <c r="AG86" i="7" s="1"/>
  <c r="Y95" i="7"/>
  <c r="AG95" i="7" s="1"/>
  <c r="Y104" i="7"/>
  <c r="AG104" i="7" s="1"/>
  <c r="Y112" i="7"/>
  <c r="AG112" i="7" s="1"/>
  <c r="Y120" i="7"/>
  <c r="AG120" i="7" s="1"/>
  <c r="Y128" i="7"/>
  <c r="AG128" i="7" s="1"/>
  <c r="Y52" i="7"/>
  <c r="AG52" i="7" s="1"/>
  <c r="Y110" i="7"/>
  <c r="AG110" i="7" s="1"/>
  <c r="Y8" i="7"/>
  <c r="AG8" i="7" s="1"/>
  <c r="Y16" i="7"/>
  <c r="AG16" i="7" s="1"/>
  <c r="Y23" i="7"/>
  <c r="AG23" i="7" s="1"/>
  <c r="Y31" i="7"/>
  <c r="AG31" i="7" s="1"/>
  <c r="Y37" i="7"/>
  <c r="AG37" i="7" s="1"/>
  <c r="Y44" i="7"/>
  <c r="AG44" i="7" s="1"/>
  <c r="Y55" i="7"/>
  <c r="AG55" i="7" s="1"/>
  <c r="Y63" i="7"/>
  <c r="AG63" i="7" s="1"/>
  <c r="Y71" i="7"/>
  <c r="AG71" i="7" s="1"/>
  <c r="Y79" i="7"/>
  <c r="AG79" i="7" s="1"/>
  <c r="Y87" i="7"/>
  <c r="AG87" i="7" s="1"/>
  <c r="Y96" i="7"/>
  <c r="AG96" i="7" s="1"/>
  <c r="Y105" i="7"/>
  <c r="AG105" i="7" s="1"/>
  <c r="Y113" i="7"/>
  <c r="AG113" i="7" s="1"/>
  <c r="Y121" i="7"/>
  <c r="AG121" i="7" s="1"/>
  <c r="Y129" i="7"/>
  <c r="AG129" i="7" s="1"/>
  <c r="Y60" i="7"/>
  <c r="AG60" i="7" s="1"/>
  <c r="Y118" i="7"/>
  <c r="AG118" i="7" s="1"/>
  <c r="P122" i="7"/>
  <c r="R122" i="7"/>
  <c r="S122" i="7"/>
  <c r="T122" i="7"/>
  <c r="U122" i="7"/>
  <c r="V122" i="7"/>
  <c r="P123" i="7"/>
  <c r="R123" i="7"/>
  <c r="S123" i="7"/>
  <c r="T123" i="7"/>
  <c r="U123" i="7"/>
  <c r="V123" i="7"/>
  <c r="P124" i="7"/>
  <c r="R124" i="7"/>
  <c r="S124" i="7"/>
  <c r="T124" i="7"/>
  <c r="U124" i="7"/>
  <c r="V124" i="7"/>
  <c r="P125" i="7"/>
  <c r="R125" i="7"/>
  <c r="S125" i="7"/>
  <c r="T125" i="7"/>
  <c r="U125" i="7"/>
  <c r="V125" i="7"/>
  <c r="P126" i="7"/>
  <c r="R126" i="7"/>
  <c r="S126" i="7"/>
  <c r="T126" i="7"/>
  <c r="U126" i="7"/>
  <c r="V126" i="7"/>
  <c r="P127" i="7"/>
  <c r="R127" i="7"/>
  <c r="S127" i="7"/>
  <c r="T127" i="7"/>
  <c r="U127" i="7"/>
  <c r="V127" i="7"/>
  <c r="P128" i="7"/>
  <c r="R128" i="7"/>
  <c r="S128" i="7"/>
  <c r="T128" i="7"/>
  <c r="U128" i="7"/>
  <c r="V128" i="7"/>
  <c r="W128" i="7" s="1"/>
  <c r="P129" i="7"/>
  <c r="R129" i="7"/>
  <c r="S129" i="7"/>
  <c r="T129" i="7"/>
  <c r="U129" i="7"/>
  <c r="V129" i="7"/>
  <c r="W129" i="7" s="1"/>
  <c r="W122" i="7" l="1"/>
  <c r="D122" i="7"/>
  <c r="W127" i="7"/>
  <c r="W126" i="7"/>
  <c r="W125" i="7"/>
  <c r="W123" i="7"/>
  <c r="W124" i="7"/>
  <c r="AA122" i="7" l="1"/>
  <c r="AB123" i="7"/>
  <c r="Z125" i="7"/>
  <c r="AH125" i="7" s="1"/>
  <c r="AA126" i="7"/>
  <c r="AC127" i="7"/>
  <c r="AB122" i="7"/>
  <c r="AC123" i="7"/>
  <c r="AA125" i="7"/>
  <c r="AB126" i="7"/>
  <c r="AD127" i="7"/>
  <c r="X128" i="7"/>
  <c r="AB129" i="7"/>
  <c r="AC122" i="7"/>
  <c r="AD123" i="7"/>
  <c r="X124" i="7"/>
  <c r="AB125" i="7"/>
  <c r="AC126" i="7"/>
  <c r="Z128" i="7"/>
  <c r="AH128" i="7" s="1"/>
  <c r="AC129" i="7"/>
  <c r="X125" i="7"/>
  <c r="AA129" i="7"/>
  <c r="AD122" i="7"/>
  <c r="Z124" i="7"/>
  <c r="AH124" i="7" s="1"/>
  <c r="AC125" i="7"/>
  <c r="AD126" i="7"/>
  <c r="AA128" i="7"/>
  <c r="AD129" i="7"/>
  <c r="AB128" i="7"/>
  <c r="AA123" i="7"/>
  <c r="Z129" i="7"/>
  <c r="AH129" i="7" s="1"/>
  <c r="AA124" i="7"/>
  <c r="AD125" i="7"/>
  <c r="X127" i="7"/>
  <c r="X129" i="7"/>
  <c r="Z126" i="7"/>
  <c r="AH126" i="7" s="1"/>
  <c r="X123" i="7"/>
  <c r="AB124" i="7"/>
  <c r="Z127" i="7"/>
  <c r="AH127" i="7" s="1"/>
  <c r="AC128" i="7"/>
  <c r="X122" i="7"/>
  <c r="Z123" i="7"/>
  <c r="AH123" i="7" s="1"/>
  <c r="AC124" i="7"/>
  <c r="X126" i="7"/>
  <c r="AA127" i="7"/>
  <c r="AD128" i="7"/>
  <c r="Z122" i="7"/>
  <c r="AH122" i="7" s="1"/>
  <c r="AD124" i="7"/>
  <c r="AB127" i="7"/>
  <c r="AA16" i="7"/>
  <c r="AA8" i="7"/>
  <c r="Z64" i="7"/>
  <c r="AC102" i="7"/>
  <c r="AC85" i="7"/>
  <c r="Z72" i="7"/>
  <c r="AC53" i="7"/>
  <c r="Z45" i="7"/>
  <c r="AC37" i="7"/>
  <c r="Z27" i="7"/>
  <c r="Z18" i="7"/>
  <c r="X5" i="7"/>
  <c r="AD117" i="7"/>
  <c r="AD6" i="7"/>
  <c r="Z121" i="7"/>
  <c r="AC118" i="7"/>
  <c r="X116" i="7"/>
  <c r="Z113" i="7"/>
  <c r="AC110" i="7"/>
  <c r="X108" i="7"/>
  <c r="Z105" i="7"/>
  <c r="AC101" i="7"/>
  <c r="X99" i="7"/>
  <c r="Z96" i="7"/>
  <c r="AC93" i="7"/>
  <c r="X90" i="7"/>
  <c r="Z87" i="7"/>
  <c r="AC84" i="7"/>
  <c r="X82" i="7"/>
  <c r="Z79" i="7"/>
  <c r="AC76" i="7"/>
  <c r="X74" i="7"/>
  <c r="Z71" i="7"/>
  <c r="AC68" i="7"/>
  <c r="X66" i="7"/>
  <c r="Z63" i="7"/>
  <c r="AC60" i="7"/>
  <c r="X58" i="7"/>
  <c r="Z55" i="7"/>
  <c r="AC52" i="7"/>
  <c r="X50" i="7"/>
  <c r="Z44" i="7"/>
  <c r="AC39" i="7"/>
  <c r="Z35" i="7"/>
  <c r="Z32" i="7"/>
  <c r="Z29" i="7"/>
  <c r="Z26" i="7"/>
  <c r="Z23" i="7"/>
  <c r="Z20" i="7"/>
  <c r="Z17" i="7"/>
  <c r="X15" i="7"/>
  <c r="X12" i="7"/>
  <c r="X9" i="7"/>
  <c r="X6" i="7"/>
  <c r="X4" i="7"/>
  <c r="AD110" i="7"/>
  <c r="AD90" i="7"/>
  <c r="AD60" i="7"/>
  <c r="AE60" i="7" s="1"/>
  <c r="AD28" i="7"/>
  <c r="AE28" i="7" s="1"/>
  <c r="AB120" i="7"/>
  <c r="AB104" i="7"/>
  <c r="AB86" i="7"/>
  <c r="AB70" i="7"/>
  <c r="AB54" i="7"/>
  <c r="AA27" i="7"/>
  <c r="AC111" i="7"/>
  <c r="X91" i="7"/>
  <c r="Z80" i="7"/>
  <c r="AC61" i="7"/>
  <c r="X121" i="7"/>
  <c r="Z118" i="7"/>
  <c r="AC115" i="7"/>
  <c r="X113" i="7"/>
  <c r="Z110" i="7"/>
  <c r="AC107" i="7"/>
  <c r="X105" i="7"/>
  <c r="Z101" i="7"/>
  <c r="AC98" i="7"/>
  <c r="X96" i="7"/>
  <c r="Z93" i="7"/>
  <c r="AC89" i="7"/>
  <c r="X87" i="7"/>
  <c r="Z84" i="7"/>
  <c r="AC81" i="7"/>
  <c r="X79" i="7"/>
  <c r="Z76" i="7"/>
  <c r="AC73" i="7"/>
  <c r="X71" i="7"/>
  <c r="Z68" i="7"/>
  <c r="AC65" i="7"/>
  <c r="X63" i="7"/>
  <c r="Z60" i="7"/>
  <c r="AC57" i="7"/>
  <c r="X55" i="7"/>
  <c r="Z52" i="7"/>
  <c r="AC46" i="7"/>
  <c r="X44" i="7"/>
  <c r="Z39" i="7"/>
  <c r="X35" i="7"/>
  <c r="X32" i="7"/>
  <c r="X29" i="7"/>
  <c r="X26" i="7"/>
  <c r="X23" i="7"/>
  <c r="X20" i="7"/>
  <c r="AC14" i="7"/>
  <c r="AC11" i="7"/>
  <c r="AC8" i="7"/>
  <c r="AD109" i="7"/>
  <c r="AD85" i="7"/>
  <c r="AE85" i="7" s="1"/>
  <c r="AD53" i="7"/>
  <c r="AD21" i="7"/>
  <c r="AE21" i="7" s="1"/>
  <c r="AA117" i="7"/>
  <c r="AA100" i="7"/>
  <c r="AA83" i="7"/>
  <c r="AA67" i="7"/>
  <c r="AA51" i="7"/>
  <c r="AA23" i="7"/>
  <c r="Z3" i="7"/>
  <c r="X117" i="7"/>
  <c r="AC120" i="7"/>
  <c r="X118" i="7"/>
  <c r="Z115" i="7"/>
  <c r="AC112" i="7"/>
  <c r="X110" i="7"/>
  <c r="Z107" i="7"/>
  <c r="AC104" i="7"/>
  <c r="X101" i="7"/>
  <c r="Z98" i="7"/>
  <c r="AC95" i="7"/>
  <c r="X93" i="7"/>
  <c r="Z89" i="7"/>
  <c r="AC86" i="7"/>
  <c r="X84" i="7"/>
  <c r="Z81" i="7"/>
  <c r="AC78" i="7"/>
  <c r="X76" i="7"/>
  <c r="Z73" i="7"/>
  <c r="AC70" i="7"/>
  <c r="X68" i="7"/>
  <c r="Z65" i="7"/>
  <c r="AC62" i="7"/>
  <c r="X60" i="7"/>
  <c r="Z57" i="7"/>
  <c r="AC54" i="7"/>
  <c r="X52" i="7"/>
  <c r="Z46" i="7"/>
  <c r="AC43" i="7"/>
  <c r="AC38" i="7"/>
  <c r="AC36" i="7"/>
  <c r="AC34" i="7"/>
  <c r="AC31" i="7"/>
  <c r="AC28" i="7"/>
  <c r="AC25" i="7"/>
  <c r="AC22" i="7"/>
  <c r="Z19" i="7"/>
  <c r="Z14" i="7"/>
  <c r="Z11" i="7"/>
  <c r="Z8" i="7"/>
  <c r="AD120" i="7"/>
  <c r="AD108" i="7"/>
  <c r="AE108" i="7" s="1"/>
  <c r="AD84" i="7"/>
  <c r="AE84" i="7" s="1"/>
  <c r="AD52" i="7"/>
  <c r="AD20" i="7"/>
  <c r="AE20" i="7" s="1"/>
  <c r="AB116" i="7"/>
  <c r="AB99" i="7"/>
  <c r="AB82" i="7"/>
  <c r="AB66" i="7"/>
  <c r="AB50" i="7"/>
  <c r="AA19" i="7"/>
  <c r="X100" i="7"/>
  <c r="X83" i="7"/>
  <c r="AC69" i="7"/>
  <c r="Z56" i="7"/>
  <c r="AC42" i="7"/>
  <c r="AC33" i="7"/>
  <c r="Z24" i="7"/>
  <c r="Z16" i="7"/>
  <c r="Z10" i="7"/>
  <c r="AD36" i="7"/>
  <c r="AE36" i="7" s="1"/>
  <c r="AA109" i="7"/>
  <c r="AA75" i="7"/>
  <c r="AA37" i="7"/>
  <c r="Z120" i="7"/>
  <c r="AC117" i="7"/>
  <c r="X115" i="7"/>
  <c r="Z112" i="7"/>
  <c r="AC109" i="7"/>
  <c r="X107" i="7"/>
  <c r="Z104" i="7"/>
  <c r="AC100" i="7"/>
  <c r="X98" i="7"/>
  <c r="Z95" i="7"/>
  <c r="AC91" i="7"/>
  <c r="X89" i="7"/>
  <c r="Z86" i="7"/>
  <c r="AC83" i="7"/>
  <c r="X81" i="7"/>
  <c r="Z78" i="7"/>
  <c r="AC75" i="7"/>
  <c r="X73" i="7"/>
  <c r="Z70" i="7"/>
  <c r="AC67" i="7"/>
  <c r="X65" i="7"/>
  <c r="Z62" i="7"/>
  <c r="AC59" i="7"/>
  <c r="X57" i="7"/>
  <c r="Z54" i="7"/>
  <c r="AC51" i="7"/>
  <c r="X46" i="7"/>
  <c r="Z43" i="7"/>
  <c r="Z41" i="7"/>
  <c r="Z38" i="7"/>
  <c r="Z36" i="7"/>
  <c r="Z34" i="7"/>
  <c r="Z31" i="7"/>
  <c r="Z28" i="7"/>
  <c r="Z25" i="7"/>
  <c r="X22" i="7"/>
  <c r="X19" i="7"/>
  <c r="X14" i="7"/>
  <c r="X11" i="7"/>
  <c r="X8" i="7"/>
  <c r="AD3" i="7"/>
  <c r="AD119" i="7"/>
  <c r="AD102" i="7"/>
  <c r="AD77" i="7"/>
  <c r="AD42" i="7"/>
  <c r="AE42" i="7" s="1"/>
  <c r="AD14" i="7"/>
  <c r="AA113" i="7"/>
  <c r="AA96" i="7"/>
  <c r="AA79" i="7"/>
  <c r="AA63" i="7"/>
  <c r="AA44" i="7"/>
  <c r="X109" i="7"/>
  <c r="Z97" i="7"/>
  <c r="Z88" i="7"/>
  <c r="X75" i="7"/>
  <c r="X67" i="7"/>
  <c r="X59" i="7"/>
  <c r="X51" i="7"/>
  <c r="AC40" i="7"/>
  <c r="AC30" i="7"/>
  <c r="Z21" i="7"/>
  <c r="Z13" i="7"/>
  <c r="X7" i="7"/>
  <c r="AD99" i="7"/>
  <c r="AE99" i="7" s="1"/>
  <c r="AD69" i="7"/>
  <c r="AA91" i="7"/>
  <c r="AA59" i="7"/>
  <c r="AB5" i="7"/>
  <c r="AB8" i="7"/>
  <c r="AB12" i="7"/>
  <c r="AB16" i="7"/>
  <c r="AB19" i="7"/>
  <c r="AB23" i="7"/>
  <c r="AB27" i="7"/>
  <c r="AB31" i="7"/>
  <c r="AB35" i="7"/>
  <c r="AB37" i="7"/>
  <c r="AB41" i="7"/>
  <c r="AB44" i="7"/>
  <c r="AB51" i="7"/>
  <c r="AB55" i="7"/>
  <c r="AB59" i="7"/>
  <c r="AB63" i="7"/>
  <c r="AB67" i="7"/>
  <c r="AB71" i="7"/>
  <c r="AB75" i="7"/>
  <c r="AB79" i="7"/>
  <c r="AB83" i="7"/>
  <c r="AB87" i="7"/>
  <c r="AB91" i="7"/>
  <c r="AB96" i="7"/>
  <c r="AB100" i="7"/>
  <c r="AB105" i="7"/>
  <c r="AB109" i="7"/>
  <c r="AB113" i="7"/>
  <c r="AB117" i="7"/>
  <c r="AB121" i="7"/>
  <c r="AD7" i="7"/>
  <c r="AE7" i="7" s="1"/>
  <c r="AD15" i="7"/>
  <c r="AD22" i="7"/>
  <c r="AE22" i="7" s="1"/>
  <c r="AD30" i="7"/>
  <c r="AD43" i="7"/>
  <c r="AE43" i="7" s="1"/>
  <c r="AD54" i="7"/>
  <c r="AD62" i="7"/>
  <c r="AE62" i="7" s="1"/>
  <c r="AD70" i="7"/>
  <c r="AD78" i="7"/>
  <c r="AE78" i="7" s="1"/>
  <c r="AD86" i="7"/>
  <c r="AE86" i="7" s="1"/>
  <c r="AD95" i="7"/>
  <c r="AD104" i="7"/>
  <c r="AD112" i="7"/>
  <c r="AA9" i="7"/>
  <c r="AA13" i="7"/>
  <c r="AA20" i="7"/>
  <c r="AA24" i="7"/>
  <c r="AA28" i="7"/>
  <c r="AA32" i="7"/>
  <c r="AA38" i="7"/>
  <c r="AA45" i="7"/>
  <c r="AA52" i="7"/>
  <c r="AA56" i="7"/>
  <c r="AA60" i="7"/>
  <c r="AA64" i="7"/>
  <c r="AA68" i="7"/>
  <c r="AA72" i="7"/>
  <c r="AA76" i="7"/>
  <c r="AA80" i="7"/>
  <c r="AA84" i="7"/>
  <c r="AA88" i="7"/>
  <c r="AA93" i="7"/>
  <c r="AA97" i="7"/>
  <c r="AA101" i="7"/>
  <c r="AA106" i="7"/>
  <c r="AA110" i="7"/>
  <c r="AA114" i="7"/>
  <c r="AA118" i="7"/>
  <c r="AA3" i="7"/>
  <c r="AD8" i="7"/>
  <c r="AE8" i="7" s="1"/>
  <c r="AD16" i="7"/>
  <c r="AE16" i="7" s="1"/>
  <c r="AD23" i="7"/>
  <c r="AE23" i="7" s="1"/>
  <c r="AD31" i="7"/>
  <c r="AD37" i="7"/>
  <c r="AE37" i="7" s="1"/>
  <c r="AD44" i="7"/>
  <c r="AE44" i="7" s="1"/>
  <c r="AD55" i="7"/>
  <c r="AD63" i="7"/>
  <c r="AD71" i="7"/>
  <c r="AD79" i="7"/>
  <c r="AE79" i="7" s="1"/>
  <c r="AD87" i="7"/>
  <c r="AE87" i="7" s="1"/>
  <c r="AD96" i="7"/>
  <c r="AD105" i="7"/>
  <c r="AE105" i="7" s="1"/>
  <c r="AD113" i="7"/>
  <c r="AD121" i="7"/>
  <c r="AB9" i="7"/>
  <c r="AB13" i="7"/>
  <c r="AB20" i="7"/>
  <c r="AB24" i="7"/>
  <c r="AB28" i="7"/>
  <c r="AB32" i="7"/>
  <c r="AB38" i="7"/>
  <c r="AB45" i="7"/>
  <c r="AB52" i="7"/>
  <c r="AB56" i="7"/>
  <c r="AB60" i="7"/>
  <c r="AB64" i="7"/>
  <c r="AB68" i="7"/>
  <c r="AB72" i="7"/>
  <c r="AB76" i="7"/>
  <c r="AB80" i="7"/>
  <c r="AB84" i="7"/>
  <c r="AB88" i="7"/>
  <c r="AB93" i="7"/>
  <c r="AB97" i="7"/>
  <c r="AB101" i="7"/>
  <c r="AB106" i="7"/>
  <c r="AB110" i="7"/>
  <c r="AB114" i="7"/>
  <c r="AB118" i="7"/>
  <c r="AB3" i="7"/>
  <c r="AD9" i="7"/>
  <c r="AD24" i="7"/>
  <c r="AD32" i="7"/>
  <c r="AE32" i="7" s="1"/>
  <c r="AD38" i="7"/>
  <c r="AE38" i="7" s="1"/>
  <c r="AD45" i="7"/>
  <c r="AE45" i="7" s="1"/>
  <c r="AD56" i="7"/>
  <c r="AD64" i="7"/>
  <c r="AD72" i="7"/>
  <c r="AD80" i="7"/>
  <c r="AD88" i="7"/>
  <c r="AD97" i="7"/>
  <c r="AE97" i="7" s="1"/>
  <c r="AD106" i="7"/>
  <c r="AE106" i="7" s="1"/>
  <c r="AD114" i="7"/>
  <c r="AA6" i="7"/>
  <c r="AA10" i="7"/>
  <c r="AA14" i="7"/>
  <c r="AA17" i="7"/>
  <c r="AA21" i="7"/>
  <c r="AA25" i="7"/>
  <c r="AA29" i="7"/>
  <c r="AA33" i="7"/>
  <c r="AA36" i="7"/>
  <c r="AA39" i="7"/>
  <c r="AA42" i="7"/>
  <c r="AA46" i="7"/>
  <c r="AA53" i="7"/>
  <c r="AA57" i="7"/>
  <c r="AA61" i="7"/>
  <c r="AA65" i="7"/>
  <c r="AA69" i="7"/>
  <c r="AA73" i="7"/>
  <c r="AA77" i="7"/>
  <c r="AA81" i="7"/>
  <c r="AA85" i="7"/>
  <c r="AA89" i="7"/>
  <c r="AA94" i="7"/>
  <c r="AA98" i="7"/>
  <c r="AA102" i="7"/>
  <c r="AA107" i="7"/>
  <c r="AA111" i="7"/>
  <c r="AA115" i="7"/>
  <c r="AA119" i="7"/>
  <c r="AD10" i="7"/>
  <c r="AE10" i="7" s="1"/>
  <c r="AD17" i="7"/>
  <c r="AD25" i="7"/>
  <c r="AD33" i="7"/>
  <c r="AE33" i="7" s="1"/>
  <c r="AD39" i="7"/>
  <c r="AE39" i="7" s="1"/>
  <c r="AD46" i="7"/>
  <c r="AE46" i="7" s="1"/>
  <c r="AD57" i="7"/>
  <c r="AE57" i="7" s="1"/>
  <c r="AD65" i="7"/>
  <c r="AE65" i="7" s="1"/>
  <c r="AD73" i="7"/>
  <c r="AD81" i="7"/>
  <c r="AD89" i="7"/>
  <c r="AD98" i="7"/>
  <c r="AE98" i="7" s="1"/>
  <c r="AD107" i="7"/>
  <c r="AE107" i="7" s="1"/>
  <c r="AD115" i="7"/>
  <c r="AC5" i="7"/>
  <c r="Z7" i="7"/>
  <c r="X10" i="7"/>
  <c r="AC12" i="7"/>
  <c r="Z15" i="7"/>
  <c r="X17" i="7"/>
  <c r="AC19" i="7"/>
  <c r="Z22" i="7"/>
  <c r="X25" i="7"/>
  <c r="AC27" i="7"/>
  <c r="Z30" i="7"/>
  <c r="X33" i="7"/>
  <c r="AC35" i="7"/>
  <c r="X39" i="7"/>
  <c r="AC41" i="7"/>
  <c r="AB6" i="7"/>
  <c r="AB10" i="7"/>
  <c r="AB14" i="7"/>
  <c r="AB17" i="7"/>
  <c r="AB21" i="7"/>
  <c r="AB25" i="7"/>
  <c r="AB29" i="7"/>
  <c r="AB33" i="7"/>
  <c r="AB36" i="7"/>
  <c r="AB39" i="7"/>
  <c r="AB42" i="7"/>
  <c r="AB46" i="7"/>
  <c r="AB53" i="7"/>
  <c r="AB57" i="7"/>
  <c r="AB61" i="7"/>
  <c r="AB65" i="7"/>
  <c r="AB69" i="7"/>
  <c r="AB73" i="7"/>
  <c r="AB77" i="7"/>
  <c r="AB81" i="7"/>
  <c r="AB85" i="7"/>
  <c r="AB89" i="7"/>
  <c r="AB94" i="7"/>
  <c r="AB98" i="7"/>
  <c r="AB102" i="7"/>
  <c r="AB107" i="7"/>
  <c r="AB111" i="7"/>
  <c r="AB115" i="7"/>
  <c r="AB119" i="7"/>
  <c r="AD4" i="7"/>
  <c r="AD11" i="7"/>
  <c r="AD18" i="7"/>
  <c r="AD26" i="7"/>
  <c r="AD34" i="7"/>
  <c r="AE34" i="7" s="1"/>
  <c r="AD40" i="7"/>
  <c r="AE40" i="7" s="1"/>
  <c r="AD50" i="7"/>
  <c r="AD58" i="7"/>
  <c r="AE58" i="7" s="1"/>
  <c r="AD66" i="7"/>
  <c r="AD74" i="7"/>
  <c r="AD82" i="7"/>
  <c r="AA4" i="7"/>
  <c r="AA7" i="7"/>
  <c r="AA11" i="7"/>
  <c r="AA15" i="7"/>
  <c r="AA18" i="7"/>
  <c r="AA22" i="7"/>
  <c r="AA26" i="7"/>
  <c r="AA30" i="7"/>
  <c r="AA34" i="7"/>
  <c r="AA40" i="7"/>
  <c r="AA43" i="7"/>
  <c r="AA50" i="7"/>
  <c r="AA54" i="7"/>
  <c r="AA58" i="7"/>
  <c r="AA62" i="7"/>
  <c r="AA66" i="7"/>
  <c r="AA70" i="7"/>
  <c r="AA74" i="7"/>
  <c r="AA78" i="7"/>
  <c r="AA82" i="7"/>
  <c r="AA86" i="7"/>
  <c r="AA90" i="7"/>
  <c r="AA95" i="7"/>
  <c r="AA99" i="7"/>
  <c r="AA104" i="7"/>
  <c r="AA108" i="7"/>
  <c r="AA112" i="7"/>
  <c r="AA116" i="7"/>
  <c r="AA120" i="7"/>
  <c r="AD5" i="7"/>
  <c r="AD12" i="7"/>
  <c r="AD19" i="7"/>
  <c r="AD27" i="7"/>
  <c r="AD35" i="7"/>
  <c r="AE35" i="7" s="1"/>
  <c r="AD41" i="7"/>
  <c r="AE41" i="7" s="1"/>
  <c r="AD51" i="7"/>
  <c r="AD59" i="7"/>
  <c r="AE59" i="7" s="1"/>
  <c r="AD67" i="7"/>
  <c r="AE67" i="7" s="1"/>
  <c r="AD75" i="7"/>
  <c r="AE75" i="7" s="1"/>
  <c r="AD83" i="7"/>
  <c r="AE83" i="7" s="1"/>
  <c r="AD91" i="7"/>
  <c r="AE91" i="7" s="1"/>
  <c r="AD100" i="7"/>
  <c r="AE100" i="7" s="1"/>
  <c r="AB4" i="7"/>
  <c r="AB7" i="7"/>
  <c r="AB11" i="7"/>
  <c r="AB15" i="7"/>
  <c r="AB18" i="7"/>
  <c r="AB22" i="7"/>
  <c r="AB26" i="7"/>
  <c r="AB30" i="7"/>
  <c r="AB34" i="7"/>
  <c r="AB40" i="7"/>
  <c r="AB43" i="7"/>
  <c r="X3" i="7"/>
  <c r="X120" i="7"/>
  <c r="Z117" i="7"/>
  <c r="AC114" i="7"/>
  <c r="X112" i="7"/>
  <c r="Z109" i="7"/>
  <c r="AC106" i="7"/>
  <c r="X104" i="7"/>
  <c r="Z100" i="7"/>
  <c r="AC97" i="7"/>
  <c r="X95" i="7"/>
  <c r="Z91" i="7"/>
  <c r="AC88" i="7"/>
  <c r="X86" i="7"/>
  <c r="Z83" i="7"/>
  <c r="AC80" i="7"/>
  <c r="X78" i="7"/>
  <c r="Z75" i="7"/>
  <c r="AC72" i="7"/>
  <c r="X70" i="7"/>
  <c r="Z67" i="7"/>
  <c r="AC64" i="7"/>
  <c r="X62" i="7"/>
  <c r="Z59" i="7"/>
  <c r="AC56" i="7"/>
  <c r="X54" i="7"/>
  <c r="Z51" i="7"/>
  <c r="AC45" i="7"/>
  <c r="X43" i="7"/>
  <c r="X41" i="7"/>
  <c r="X38" i="7"/>
  <c r="X36" i="7"/>
  <c r="X34" i="7"/>
  <c r="X31" i="7"/>
  <c r="X28" i="7"/>
  <c r="AC24" i="7"/>
  <c r="AC21" i="7"/>
  <c r="AC18" i="7"/>
  <c r="AC16" i="7"/>
  <c r="AC13" i="7"/>
  <c r="AC10" i="7"/>
  <c r="AC7" i="7"/>
  <c r="Z5" i="7"/>
  <c r="AD118" i="7"/>
  <c r="AE118" i="7" s="1"/>
  <c r="AD101" i="7"/>
  <c r="AE101" i="7" s="1"/>
  <c r="AD76" i="7"/>
  <c r="AD13" i="7"/>
  <c r="AE13" i="7" s="1"/>
  <c r="AB112" i="7"/>
  <c r="AB95" i="7"/>
  <c r="AB78" i="7"/>
  <c r="AB62" i="7"/>
  <c r="AA41" i="7"/>
  <c r="AA12" i="7"/>
  <c r="AC119" i="7"/>
  <c r="Z106" i="7"/>
  <c r="AC3" i="7"/>
  <c r="Z119" i="7"/>
  <c r="AC116" i="7"/>
  <c r="X114" i="7"/>
  <c r="Z111" i="7"/>
  <c r="AC108" i="7"/>
  <c r="X106" i="7"/>
  <c r="Z102" i="7"/>
  <c r="AC99" i="7"/>
  <c r="X97" i="7"/>
  <c r="Z94" i="7"/>
  <c r="AC90" i="7"/>
  <c r="X88" i="7"/>
  <c r="Z85" i="7"/>
  <c r="AC82" i="7"/>
  <c r="X80" i="7"/>
  <c r="Z77" i="7"/>
  <c r="AC74" i="7"/>
  <c r="X72" i="7"/>
  <c r="Z69" i="7"/>
  <c r="AC66" i="7"/>
  <c r="X64" i="7"/>
  <c r="Z61" i="7"/>
  <c r="AC58" i="7"/>
  <c r="X56" i="7"/>
  <c r="Z53" i="7"/>
  <c r="AC50" i="7"/>
  <c r="X45" i="7"/>
  <c r="Z42" i="7"/>
  <c r="Z40" i="7"/>
  <c r="Z37" i="7"/>
  <c r="Z33" i="7"/>
  <c r="X30" i="7"/>
  <c r="X27" i="7"/>
  <c r="X24" i="7"/>
  <c r="X21" i="7"/>
  <c r="X18" i="7"/>
  <c r="X16" i="7"/>
  <c r="X13" i="7"/>
  <c r="AC9" i="7"/>
  <c r="AC6" i="7"/>
  <c r="AC4" i="7"/>
  <c r="AD116" i="7"/>
  <c r="AD94" i="7"/>
  <c r="AE94" i="7" s="1"/>
  <c r="AD68" i="7"/>
  <c r="AE68" i="7" s="1"/>
  <c r="AB108" i="7"/>
  <c r="AB90" i="7"/>
  <c r="AB74" i="7"/>
  <c r="AB58" i="7"/>
  <c r="AA35" i="7"/>
  <c r="AA5" i="7"/>
  <c r="Z114" i="7"/>
  <c r="AC94" i="7"/>
  <c r="AC77" i="7"/>
  <c r="AC121" i="7"/>
  <c r="X119" i="7"/>
  <c r="Z116" i="7"/>
  <c r="AC113" i="7"/>
  <c r="X111" i="7"/>
  <c r="Z108" i="7"/>
  <c r="AC105" i="7"/>
  <c r="X102" i="7"/>
  <c r="Z99" i="7"/>
  <c r="AC96" i="7"/>
  <c r="X94" i="7"/>
  <c r="Z90" i="7"/>
  <c r="AC87" i="7"/>
  <c r="X85" i="7"/>
  <c r="Z82" i="7"/>
  <c r="AC79" i="7"/>
  <c r="X77" i="7"/>
  <c r="Z74" i="7"/>
  <c r="AC71" i="7"/>
  <c r="X69" i="7"/>
  <c r="Z66" i="7"/>
  <c r="AC63" i="7"/>
  <c r="X61" i="7"/>
  <c r="Z58" i="7"/>
  <c r="AC55" i="7"/>
  <c r="X53" i="7"/>
  <c r="Z50" i="7"/>
  <c r="AC44" i="7"/>
  <c r="X42" i="7"/>
  <c r="X40" i="7"/>
  <c r="X37" i="7"/>
  <c r="AC32" i="7"/>
  <c r="AC29" i="7"/>
  <c r="AC26" i="7"/>
  <c r="AC23" i="7"/>
  <c r="AC20" i="7"/>
  <c r="AC17" i="7"/>
  <c r="AC15" i="7"/>
  <c r="Z12" i="7"/>
  <c r="Z9" i="7"/>
  <c r="Z6" i="7"/>
  <c r="Z4" i="7"/>
  <c r="AD111" i="7"/>
  <c r="AD93" i="7"/>
  <c r="AE93" i="7" s="1"/>
  <c r="AD61" i="7"/>
  <c r="AE61" i="7" s="1"/>
  <c r="AD29" i="7"/>
  <c r="AA121" i="7"/>
  <c r="AA105" i="7"/>
  <c r="AA87" i="7"/>
  <c r="AA71" i="7"/>
  <c r="AA55" i="7"/>
  <c r="AA31" i="7"/>
  <c r="AE89" i="7" l="1"/>
  <c r="AE76" i="7"/>
  <c r="AE51" i="7"/>
  <c r="AE73" i="7"/>
  <c r="AE12" i="7"/>
  <c r="AE81" i="7"/>
  <c r="AE52" i="7"/>
  <c r="AE125" i="7"/>
  <c r="AE77" i="7"/>
  <c r="AE64" i="7"/>
  <c r="AE56" i="7"/>
  <c r="AE96" i="7"/>
  <c r="AE90" i="7"/>
  <c r="AE104" i="7"/>
  <c r="AE19" i="7"/>
  <c r="AE116" i="7"/>
  <c r="AE29" i="7"/>
  <c r="AE111" i="7"/>
  <c r="AE128" i="7"/>
  <c r="AE14" i="7"/>
  <c r="AE80" i="7"/>
  <c r="AE121" i="7"/>
  <c r="AE55" i="7"/>
  <c r="AE50" i="7"/>
  <c r="AE72" i="7"/>
  <c r="AE9" i="7"/>
  <c r="AE113" i="7"/>
  <c r="AE15" i="7"/>
  <c r="AE124" i="7"/>
  <c r="AE25" i="7"/>
  <c r="AE70" i="7"/>
  <c r="AE102" i="7"/>
  <c r="AE6" i="7"/>
  <c r="AE122" i="7"/>
  <c r="AE123" i="7"/>
  <c r="AE27" i="7"/>
  <c r="AE17" i="7"/>
  <c r="AE31" i="7"/>
  <c r="AE69" i="7"/>
  <c r="AE119" i="7"/>
  <c r="AE53" i="7"/>
  <c r="AE117" i="7"/>
  <c r="AE26" i="7"/>
  <c r="AE114" i="7"/>
  <c r="AE54" i="7"/>
  <c r="AE3" i="7"/>
  <c r="AE82" i="7"/>
  <c r="AE18" i="7"/>
  <c r="AE112" i="7"/>
  <c r="AE109" i="7"/>
  <c r="AE129" i="7"/>
  <c r="AE5" i="7"/>
  <c r="AE74" i="7"/>
  <c r="AE11" i="7"/>
  <c r="AE71" i="7"/>
  <c r="AE120" i="7"/>
  <c r="AE110" i="7"/>
  <c r="AE127" i="7"/>
  <c r="AE66" i="7"/>
  <c r="AE4" i="7"/>
  <c r="AE115" i="7"/>
  <c r="AE88" i="7"/>
  <c r="AE24" i="7"/>
  <c r="AE63" i="7"/>
  <c r="AE95" i="7"/>
  <c r="AE30" i="7"/>
  <c r="AE126" i="7"/>
  <c r="AF127" i="7"/>
  <c r="AF122" i="7"/>
  <c r="AF123" i="7"/>
  <c r="AF126" i="7"/>
  <c r="AF129" i="7"/>
  <c r="AJ128" i="7"/>
  <c r="AJ129" i="7"/>
  <c r="AF124" i="7"/>
  <c r="AF125" i="7"/>
  <c r="AF128" i="7"/>
  <c r="AI123" i="7"/>
  <c r="AI129" i="7"/>
  <c r="AJ125" i="7"/>
  <c r="D125" i="7" s="1"/>
  <c r="AI125" i="7"/>
  <c r="AJ124" i="7"/>
  <c r="D124" i="7" s="1"/>
  <c r="AI124" i="7"/>
  <c r="AJ122" i="7"/>
  <c r="AJ123" i="7"/>
  <c r="AI127" i="7"/>
  <c r="AI126" i="7"/>
  <c r="AI128" i="7"/>
  <c r="AJ127" i="7"/>
  <c r="D127" i="7" s="1"/>
  <c r="AJ126" i="7"/>
  <c r="D126" i="7" s="1"/>
  <c r="AI122" i="7"/>
  <c r="AK122" i="7" l="1"/>
  <c r="O122" i="7" s="1"/>
  <c r="AK125" i="7"/>
  <c r="O125" i="7" s="1"/>
  <c r="AK126" i="7"/>
  <c r="O126" i="7" s="1"/>
  <c r="AK124" i="7"/>
  <c r="O124" i="7" s="1"/>
  <c r="C927" i="22" s="1"/>
  <c r="AK129" i="7"/>
  <c r="O129" i="7" s="1"/>
  <c r="AK127" i="7"/>
  <c r="O127" i="7" s="1"/>
  <c r="AK128" i="7"/>
  <c r="O128" i="7" s="1"/>
  <c r="AK123" i="7"/>
  <c r="O123" i="7" s="1"/>
  <c r="AP4" i="7"/>
  <c r="AP5" i="7"/>
  <c r="AP6" i="7"/>
  <c r="AP3" i="7"/>
  <c r="AP7" i="7"/>
  <c r="P19" i="7"/>
  <c r="R19" i="7"/>
  <c r="AH19" i="7" s="1"/>
  <c r="S19" i="7"/>
  <c r="T19" i="7"/>
  <c r="U19" i="7"/>
  <c r="P20" i="7"/>
  <c r="R20" i="7"/>
  <c r="AH20" i="7" s="1"/>
  <c r="S20" i="7"/>
  <c r="T20" i="7"/>
  <c r="U20" i="7"/>
  <c r="P21" i="7"/>
  <c r="R21" i="7"/>
  <c r="AH21" i="7" s="1"/>
  <c r="S21" i="7"/>
  <c r="T21" i="7"/>
  <c r="U21" i="7"/>
  <c r="P22" i="7"/>
  <c r="R22" i="7"/>
  <c r="AH22" i="7" s="1"/>
  <c r="S22" i="7"/>
  <c r="T22" i="7"/>
  <c r="U22" i="7"/>
  <c r="P23" i="7"/>
  <c r="R23" i="7"/>
  <c r="AH23" i="7" s="1"/>
  <c r="S23" i="7"/>
  <c r="T23" i="7"/>
  <c r="U23" i="7"/>
  <c r="P24" i="7"/>
  <c r="R24" i="7"/>
  <c r="AH24" i="7" s="1"/>
  <c r="S24" i="7"/>
  <c r="T24" i="7"/>
  <c r="U24" i="7"/>
  <c r="P25" i="7"/>
  <c r="R25" i="7"/>
  <c r="AH25" i="7" s="1"/>
  <c r="S25" i="7"/>
  <c r="T25" i="7"/>
  <c r="U25" i="7"/>
  <c r="P26" i="7"/>
  <c r="R26" i="7"/>
  <c r="AH26" i="7" s="1"/>
  <c r="S26" i="7"/>
  <c r="T26" i="7"/>
  <c r="U26" i="7"/>
  <c r="P27" i="7"/>
  <c r="R27" i="7"/>
  <c r="AH27" i="7" s="1"/>
  <c r="S27" i="7"/>
  <c r="T27" i="7"/>
  <c r="U27" i="7"/>
  <c r="P28" i="7"/>
  <c r="R28" i="7"/>
  <c r="AH28" i="7" s="1"/>
  <c r="S28" i="7"/>
  <c r="T28" i="7"/>
  <c r="U28" i="7"/>
  <c r="P29" i="7"/>
  <c r="R29" i="7"/>
  <c r="AH29" i="7" s="1"/>
  <c r="S29" i="7"/>
  <c r="T29" i="7"/>
  <c r="U29" i="7"/>
  <c r="P30" i="7"/>
  <c r="R30" i="7"/>
  <c r="AH30" i="7" s="1"/>
  <c r="S30" i="7"/>
  <c r="T30" i="7"/>
  <c r="U30" i="7"/>
  <c r="P31" i="7"/>
  <c r="R31" i="7"/>
  <c r="AH31" i="7" s="1"/>
  <c r="S31" i="7"/>
  <c r="T31" i="7"/>
  <c r="U31" i="7"/>
  <c r="P32" i="7"/>
  <c r="R32" i="7"/>
  <c r="AH32" i="7" s="1"/>
  <c r="S32" i="7"/>
  <c r="T32" i="7"/>
  <c r="U32" i="7"/>
  <c r="P33" i="7"/>
  <c r="R33" i="7"/>
  <c r="AH33" i="7" s="1"/>
  <c r="S33" i="7"/>
  <c r="T33" i="7"/>
  <c r="U33" i="7"/>
  <c r="P34" i="7"/>
  <c r="R34" i="7"/>
  <c r="AH34" i="7" s="1"/>
  <c r="S34" i="7"/>
  <c r="T34" i="7"/>
  <c r="U34" i="7"/>
  <c r="P35" i="7"/>
  <c r="R35" i="7"/>
  <c r="AH35" i="7" s="1"/>
  <c r="S35" i="7"/>
  <c r="T35" i="7"/>
  <c r="U35" i="7"/>
  <c r="P36" i="7"/>
  <c r="R36" i="7"/>
  <c r="AH36" i="7" s="1"/>
  <c r="S36" i="7"/>
  <c r="T36" i="7"/>
  <c r="U36" i="7"/>
  <c r="P37" i="7"/>
  <c r="R37" i="7"/>
  <c r="AH37" i="7" s="1"/>
  <c r="S37" i="7"/>
  <c r="T37" i="7"/>
  <c r="U37" i="7"/>
  <c r="P38" i="7"/>
  <c r="R38" i="7"/>
  <c r="AH38" i="7" s="1"/>
  <c r="S38" i="7"/>
  <c r="T38" i="7"/>
  <c r="U38" i="7"/>
  <c r="P39" i="7"/>
  <c r="R39" i="7"/>
  <c r="AH39" i="7" s="1"/>
  <c r="S39" i="7"/>
  <c r="T39" i="7"/>
  <c r="U39" i="7"/>
  <c r="P40" i="7"/>
  <c r="R40" i="7"/>
  <c r="AH40" i="7" s="1"/>
  <c r="S40" i="7"/>
  <c r="T40" i="7"/>
  <c r="U40" i="7"/>
  <c r="P41" i="7"/>
  <c r="R41" i="7"/>
  <c r="AH41" i="7" s="1"/>
  <c r="S41" i="7"/>
  <c r="T41" i="7"/>
  <c r="U41" i="7"/>
  <c r="P42" i="7"/>
  <c r="R42" i="7"/>
  <c r="AH42" i="7" s="1"/>
  <c r="S42" i="7"/>
  <c r="T42" i="7"/>
  <c r="U42" i="7"/>
  <c r="P43" i="7"/>
  <c r="R43" i="7"/>
  <c r="AH43" i="7" s="1"/>
  <c r="S43" i="7"/>
  <c r="T43" i="7"/>
  <c r="U43" i="7"/>
  <c r="P44" i="7"/>
  <c r="R44" i="7"/>
  <c r="AH44" i="7" s="1"/>
  <c r="S44" i="7"/>
  <c r="T44" i="7"/>
  <c r="U44" i="7"/>
  <c r="P45" i="7"/>
  <c r="R45" i="7"/>
  <c r="AH45" i="7" s="1"/>
  <c r="S45" i="7"/>
  <c r="T45" i="7"/>
  <c r="U45" i="7"/>
  <c r="P46" i="7"/>
  <c r="R46" i="7"/>
  <c r="AH46" i="7" s="1"/>
  <c r="S46" i="7"/>
  <c r="T46" i="7"/>
  <c r="U46" i="7"/>
  <c r="P50" i="7"/>
  <c r="R50" i="7"/>
  <c r="AH50" i="7" s="1"/>
  <c r="S50" i="7"/>
  <c r="T50" i="7"/>
  <c r="U50" i="7"/>
  <c r="P51" i="7"/>
  <c r="R51" i="7"/>
  <c r="AH51" i="7" s="1"/>
  <c r="S51" i="7"/>
  <c r="T51" i="7"/>
  <c r="U51" i="7"/>
  <c r="P52" i="7"/>
  <c r="R52" i="7"/>
  <c r="AH52" i="7" s="1"/>
  <c r="S52" i="7"/>
  <c r="T52" i="7"/>
  <c r="U52" i="7"/>
  <c r="P53" i="7"/>
  <c r="R53" i="7"/>
  <c r="AH53" i="7" s="1"/>
  <c r="S53" i="7"/>
  <c r="T53" i="7"/>
  <c r="U53" i="7"/>
  <c r="P54" i="7"/>
  <c r="R54" i="7"/>
  <c r="AH54" i="7" s="1"/>
  <c r="S54" i="7"/>
  <c r="T54" i="7"/>
  <c r="U54" i="7"/>
  <c r="P55" i="7"/>
  <c r="R55" i="7"/>
  <c r="AH55" i="7" s="1"/>
  <c r="S55" i="7"/>
  <c r="T55" i="7"/>
  <c r="U55" i="7"/>
  <c r="P56" i="7"/>
  <c r="R56" i="7"/>
  <c r="AH56" i="7" s="1"/>
  <c r="S56" i="7"/>
  <c r="T56" i="7"/>
  <c r="U56" i="7"/>
  <c r="P57" i="7"/>
  <c r="R57" i="7"/>
  <c r="AH57" i="7" s="1"/>
  <c r="S57" i="7"/>
  <c r="T57" i="7"/>
  <c r="U57" i="7"/>
  <c r="P58" i="7"/>
  <c r="R58" i="7"/>
  <c r="AH58" i="7" s="1"/>
  <c r="S58" i="7"/>
  <c r="T58" i="7"/>
  <c r="U58" i="7"/>
  <c r="P59" i="7"/>
  <c r="R59" i="7"/>
  <c r="AH59" i="7" s="1"/>
  <c r="S59" i="7"/>
  <c r="T59" i="7"/>
  <c r="U59" i="7"/>
  <c r="P60" i="7"/>
  <c r="R60" i="7"/>
  <c r="AH60" i="7" s="1"/>
  <c r="S60" i="7"/>
  <c r="T60" i="7"/>
  <c r="U60" i="7"/>
  <c r="P61" i="7"/>
  <c r="R61" i="7"/>
  <c r="AH61" i="7" s="1"/>
  <c r="S61" i="7"/>
  <c r="T61" i="7"/>
  <c r="U61" i="7"/>
  <c r="P62" i="7"/>
  <c r="R62" i="7"/>
  <c r="AH62" i="7" s="1"/>
  <c r="S62" i="7"/>
  <c r="T62" i="7"/>
  <c r="U62" i="7"/>
  <c r="P63" i="7"/>
  <c r="R63" i="7"/>
  <c r="AH63" i="7" s="1"/>
  <c r="S63" i="7"/>
  <c r="T63" i="7"/>
  <c r="U63" i="7"/>
  <c r="P64" i="7"/>
  <c r="R64" i="7"/>
  <c r="AH64" i="7" s="1"/>
  <c r="S64" i="7"/>
  <c r="T64" i="7"/>
  <c r="U64" i="7"/>
  <c r="P65" i="7"/>
  <c r="R65" i="7"/>
  <c r="AH65" i="7" s="1"/>
  <c r="S65" i="7"/>
  <c r="T65" i="7"/>
  <c r="U65" i="7"/>
  <c r="P66" i="7"/>
  <c r="R66" i="7"/>
  <c r="AH66" i="7" s="1"/>
  <c r="S66" i="7"/>
  <c r="T66" i="7"/>
  <c r="U66" i="7"/>
  <c r="P67" i="7"/>
  <c r="R67" i="7"/>
  <c r="AH67" i="7" s="1"/>
  <c r="S67" i="7"/>
  <c r="T67" i="7"/>
  <c r="U67" i="7"/>
  <c r="P68" i="7"/>
  <c r="R68" i="7"/>
  <c r="AH68" i="7" s="1"/>
  <c r="S68" i="7"/>
  <c r="T68" i="7"/>
  <c r="U68" i="7"/>
  <c r="P69" i="7"/>
  <c r="R69" i="7"/>
  <c r="AH69" i="7" s="1"/>
  <c r="S69" i="7"/>
  <c r="T69" i="7"/>
  <c r="U69" i="7"/>
  <c r="P70" i="7"/>
  <c r="R70" i="7"/>
  <c r="AH70" i="7" s="1"/>
  <c r="S70" i="7"/>
  <c r="T70" i="7"/>
  <c r="U70" i="7"/>
  <c r="P71" i="7"/>
  <c r="R71" i="7"/>
  <c r="AH71" i="7" s="1"/>
  <c r="S71" i="7"/>
  <c r="T71" i="7"/>
  <c r="U71" i="7"/>
  <c r="P72" i="7"/>
  <c r="R72" i="7"/>
  <c r="AH72" i="7" s="1"/>
  <c r="S72" i="7"/>
  <c r="T72" i="7"/>
  <c r="U72" i="7"/>
  <c r="P73" i="7"/>
  <c r="R73" i="7"/>
  <c r="AH73" i="7" s="1"/>
  <c r="S73" i="7"/>
  <c r="T73" i="7"/>
  <c r="U73" i="7"/>
  <c r="P74" i="7"/>
  <c r="R74" i="7"/>
  <c r="AH74" i="7" s="1"/>
  <c r="S74" i="7"/>
  <c r="T74" i="7"/>
  <c r="U74" i="7"/>
  <c r="P75" i="7"/>
  <c r="R75" i="7"/>
  <c r="AH75" i="7" s="1"/>
  <c r="S75" i="7"/>
  <c r="T75" i="7"/>
  <c r="U75" i="7"/>
  <c r="P76" i="7"/>
  <c r="R76" i="7"/>
  <c r="AH76" i="7" s="1"/>
  <c r="S76" i="7"/>
  <c r="T76" i="7"/>
  <c r="U76" i="7"/>
  <c r="P77" i="7"/>
  <c r="R77" i="7"/>
  <c r="AH77" i="7" s="1"/>
  <c r="S77" i="7"/>
  <c r="T77" i="7"/>
  <c r="U77" i="7"/>
  <c r="P78" i="7"/>
  <c r="R78" i="7"/>
  <c r="AH78" i="7" s="1"/>
  <c r="S78" i="7"/>
  <c r="T78" i="7"/>
  <c r="U78" i="7"/>
  <c r="P79" i="7"/>
  <c r="R79" i="7"/>
  <c r="AH79" i="7" s="1"/>
  <c r="S79" i="7"/>
  <c r="T79" i="7"/>
  <c r="U79" i="7"/>
  <c r="P80" i="7"/>
  <c r="R80" i="7"/>
  <c r="AH80" i="7" s="1"/>
  <c r="S80" i="7"/>
  <c r="T80" i="7"/>
  <c r="U80" i="7"/>
  <c r="P81" i="7"/>
  <c r="R81" i="7"/>
  <c r="AH81" i="7" s="1"/>
  <c r="S81" i="7"/>
  <c r="T81" i="7"/>
  <c r="U81" i="7"/>
  <c r="P82" i="7"/>
  <c r="R82" i="7"/>
  <c r="AH82" i="7" s="1"/>
  <c r="S82" i="7"/>
  <c r="T82" i="7"/>
  <c r="U82" i="7"/>
  <c r="P83" i="7"/>
  <c r="R83" i="7"/>
  <c r="AH83" i="7" s="1"/>
  <c r="S83" i="7"/>
  <c r="T83" i="7"/>
  <c r="U83" i="7"/>
  <c r="P84" i="7"/>
  <c r="R84" i="7"/>
  <c r="AH84" i="7" s="1"/>
  <c r="S84" i="7"/>
  <c r="T84" i="7"/>
  <c r="U84" i="7"/>
  <c r="P85" i="7"/>
  <c r="R85" i="7"/>
  <c r="AH85" i="7" s="1"/>
  <c r="S85" i="7"/>
  <c r="T85" i="7"/>
  <c r="U85" i="7"/>
  <c r="P86" i="7"/>
  <c r="R86" i="7"/>
  <c r="AH86" i="7" s="1"/>
  <c r="S86" i="7"/>
  <c r="T86" i="7"/>
  <c r="U86" i="7"/>
  <c r="P87" i="7"/>
  <c r="R87" i="7"/>
  <c r="AH87" i="7" s="1"/>
  <c r="S87" i="7"/>
  <c r="T87" i="7"/>
  <c r="U87" i="7"/>
  <c r="P88" i="7"/>
  <c r="R88" i="7"/>
  <c r="AH88" i="7" s="1"/>
  <c r="S88" i="7"/>
  <c r="T88" i="7"/>
  <c r="U88" i="7"/>
  <c r="P89" i="7"/>
  <c r="R89" i="7"/>
  <c r="AH89" i="7" s="1"/>
  <c r="S89" i="7"/>
  <c r="T89" i="7"/>
  <c r="U89" i="7"/>
  <c r="P90" i="7"/>
  <c r="R90" i="7"/>
  <c r="AH90" i="7" s="1"/>
  <c r="S90" i="7"/>
  <c r="T90" i="7"/>
  <c r="U90" i="7"/>
  <c r="P91" i="7"/>
  <c r="R91" i="7"/>
  <c r="AH91" i="7" s="1"/>
  <c r="S91" i="7"/>
  <c r="T91" i="7"/>
  <c r="U91" i="7"/>
  <c r="P93" i="7"/>
  <c r="R93" i="7"/>
  <c r="AH93" i="7" s="1"/>
  <c r="S93" i="7"/>
  <c r="T93" i="7"/>
  <c r="U93" i="7"/>
  <c r="P94" i="7"/>
  <c r="R94" i="7"/>
  <c r="AH94" i="7" s="1"/>
  <c r="S94" i="7"/>
  <c r="T94" i="7"/>
  <c r="U94" i="7"/>
  <c r="P95" i="7"/>
  <c r="R95" i="7"/>
  <c r="AH95" i="7" s="1"/>
  <c r="S95" i="7"/>
  <c r="T95" i="7"/>
  <c r="U95" i="7"/>
  <c r="P96" i="7"/>
  <c r="R96" i="7"/>
  <c r="AH96" i="7" s="1"/>
  <c r="S96" i="7"/>
  <c r="T96" i="7"/>
  <c r="U96" i="7"/>
  <c r="P97" i="7"/>
  <c r="R97" i="7"/>
  <c r="AH97" i="7" s="1"/>
  <c r="S97" i="7"/>
  <c r="T97" i="7"/>
  <c r="U97" i="7"/>
  <c r="P98" i="7"/>
  <c r="R98" i="7"/>
  <c r="AH98" i="7" s="1"/>
  <c r="S98" i="7"/>
  <c r="T98" i="7"/>
  <c r="U98" i="7"/>
  <c r="P99" i="7"/>
  <c r="R99" i="7"/>
  <c r="AH99" i="7" s="1"/>
  <c r="S99" i="7"/>
  <c r="T99" i="7"/>
  <c r="U99" i="7"/>
  <c r="P100" i="7"/>
  <c r="R100" i="7"/>
  <c r="AH100" i="7" s="1"/>
  <c r="S100" i="7"/>
  <c r="T100" i="7"/>
  <c r="U100" i="7"/>
  <c r="P101" i="7"/>
  <c r="R101" i="7"/>
  <c r="AH101" i="7" s="1"/>
  <c r="S101" i="7"/>
  <c r="T101" i="7"/>
  <c r="U101" i="7"/>
  <c r="P102" i="7"/>
  <c r="R102" i="7"/>
  <c r="AH102" i="7" s="1"/>
  <c r="S102" i="7"/>
  <c r="T102" i="7"/>
  <c r="U102" i="7"/>
  <c r="P104" i="7"/>
  <c r="R104" i="7"/>
  <c r="AH104" i="7" s="1"/>
  <c r="S104" i="7"/>
  <c r="T104" i="7"/>
  <c r="U104" i="7"/>
  <c r="P105" i="7"/>
  <c r="R105" i="7"/>
  <c r="AH105" i="7" s="1"/>
  <c r="S105" i="7"/>
  <c r="T105" i="7"/>
  <c r="U105" i="7"/>
  <c r="P106" i="7"/>
  <c r="R106" i="7"/>
  <c r="AH106" i="7" s="1"/>
  <c r="S106" i="7"/>
  <c r="T106" i="7"/>
  <c r="U106" i="7"/>
  <c r="P107" i="7"/>
  <c r="R107" i="7"/>
  <c r="AH107" i="7" s="1"/>
  <c r="S107" i="7"/>
  <c r="T107" i="7"/>
  <c r="U107" i="7"/>
  <c r="P108" i="7"/>
  <c r="R108" i="7"/>
  <c r="AH108" i="7" s="1"/>
  <c r="S108" i="7"/>
  <c r="T108" i="7"/>
  <c r="U108" i="7"/>
  <c r="P109" i="7"/>
  <c r="R109" i="7"/>
  <c r="AH109" i="7" s="1"/>
  <c r="S109" i="7"/>
  <c r="T109" i="7"/>
  <c r="U109" i="7"/>
  <c r="P110" i="7"/>
  <c r="R110" i="7"/>
  <c r="AH110" i="7" s="1"/>
  <c r="S110" i="7"/>
  <c r="T110" i="7"/>
  <c r="U110" i="7"/>
  <c r="P111" i="7"/>
  <c r="R111" i="7"/>
  <c r="AH111" i="7" s="1"/>
  <c r="S111" i="7"/>
  <c r="T111" i="7"/>
  <c r="U111" i="7"/>
  <c r="P112" i="7"/>
  <c r="R112" i="7"/>
  <c r="AH112" i="7" s="1"/>
  <c r="S112" i="7"/>
  <c r="T112" i="7"/>
  <c r="U112" i="7"/>
  <c r="P113" i="7"/>
  <c r="R113" i="7"/>
  <c r="AH113" i="7" s="1"/>
  <c r="S113" i="7"/>
  <c r="T113" i="7"/>
  <c r="U113" i="7"/>
  <c r="P114" i="7"/>
  <c r="R114" i="7"/>
  <c r="AH114" i="7" s="1"/>
  <c r="S114" i="7"/>
  <c r="T114" i="7"/>
  <c r="U114" i="7"/>
  <c r="P115" i="7"/>
  <c r="R115" i="7"/>
  <c r="AH115" i="7" s="1"/>
  <c r="S115" i="7"/>
  <c r="T115" i="7"/>
  <c r="U115" i="7"/>
  <c r="P116" i="7"/>
  <c r="R116" i="7"/>
  <c r="AH116" i="7" s="1"/>
  <c r="S116" i="7"/>
  <c r="T116" i="7"/>
  <c r="U116" i="7"/>
  <c r="P117" i="7"/>
  <c r="R117" i="7"/>
  <c r="AH117" i="7" s="1"/>
  <c r="S117" i="7"/>
  <c r="T117" i="7"/>
  <c r="U117" i="7"/>
  <c r="P118" i="7"/>
  <c r="R118" i="7"/>
  <c r="AH118" i="7" s="1"/>
  <c r="S118" i="7"/>
  <c r="T118" i="7"/>
  <c r="U118" i="7"/>
  <c r="P119" i="7"/>
  <c r="R119" i="7"/>
  <c r="AH119" i="7" s="1"/>
  <c r="S119" i="7"/>
  <c r="T119" i="7"/>
  <c r="U119" i="7"/>
  <c r="P120" i="7"/>
  <c r="R120" i="7"/>
  <c r="AH120" i="7" s="1"/>
  <c r="S120" i="7"/>
  <c r="T120" i="7"/>
  <c r="U120" i="7"/>
  <c r="P121" i="7"/>
  <c r="R121" i="7"/>
  <c r="AH121" i="7" s="1"/>
  <c r="S121" i="7"/>
  <c r="T121" i="7"/>
  <c r="U121" i="7"/>
  <c r="P4" i="7"/>
  <c r="R4" i="7"/>
  <c r="AH4" i="7" s="1"/>
  <c r="S4" i="7"/>
  <c r="T4" i="7"/>
  <c r="P5" i="7"/>
  <c r="R5" i="7"/>
  <c r="AH5" i="7" s="1"/>
  <c r="S5" i="7"/>
  <c r="T5" i="7"/>
  <c r="U5" i="7"/>
  <c r="P6" i="7"/>
  <c r="R6" i="7"/>
  <c r="AH6" i="7" s="1"/>
  <c r="S6" i="7"/>
  <c r="T6" i="7"/>
  <c r="U6" i="7"/>
  <c r="P7" i="7"/>
  <c r="R7" i="7"/>
  <c r="AH7" i="7" s="1"/>
  <c r="S7" i="7"/>
  <c r="T7" i="7"/>
  <c r="U7" i="7"/>
  <c r="P8" i="7"/>
  <c r="R8" i="7"/>
  <c r="AH8" i="7" s="1"/>
  <c r="S8" i="7"/>
  <c r="T8" i="7"/>
  <c r="U8" i="7"/>
  <c r="P9" i="7"/>
  <c r="R9" i="7"/>
  <c r="AH9" i="7" s="1"/>
  <c r="S9" i="7"/>
  <c r="T9" i="7"/>
  <c r="U9" i="7"/>
  <c r="P10" i="7"/>
  <c r="R10" i="7"/>
  <c r="AH10" i="7" s="1"/>
  <c r="S10" i="7"/>
  <c r="T10" i="7"/>
  <c r="U10" i="7"/>
  <c r="P11" i="7"/>
  <c r="R11" i="7"/>
  <c r="AH11" i="7" s="1"/>
  <c r="S11" i="7"/>
  <c r="T11" i="7"/>
  <c r="U11" i="7"/>
  <c r="P12" i="7"/>
  <c r="R12" i="7"/>
  <c r="AH12" i="7" s="1"/>
  <c r="S12" i="7"/>
  <c r="T12" i="7"/>
  <c r="U12" i="7"/>
  <c r="P13" i="7"/>
  <c r="AH13" i="7"/>
  <c r="S13" i="7"/>
  <c r="T13" i="7"/>
  <c r="U13" i="7"/>
  <c r="P14" i="7"/>
  <c r="R14" i="7"/>
  <c r="AH14" i="7" s="1"/>
  <c r="S14" i="7"/>
  <c r="T14" i="7"/>
  <c r="U14" i="7"/>
  <c r="P15" i="7"/>
  <c r="R15" i="7"/>
  <c r="AH15" i="7" s="1"/>
  <c r="S15" i="7"/>
  <c r="T15" i="7"/>
  <c r="U15" i="7"/>
  <c r="P16" i="7"/>
  <c r="R16" i="7"/>
  <c r="AH16" i="7" s="1"/>
  <c r="S16" i="7"/>
  <c r="T16" i="7"/>
  <c r="U16" i="7"/>
  <c r="P17" i="7"/>
  <c r="R17" i="7"/>
  <c r="AH17" i="7" s="1"/>
  <c r="S17" i="7"/>
  <c r="T17" i="7"/>
  <c r="U17" i="7"/>
  <c r="P18" i="7"/>
  <c r="R18" i="7"/>
  <c r="AH18" i="7" s="1"/>
  <c r="S18" i="7"/>
  <c r="T18" i="7"/>
  <c r="U18" i="7"/>
  <c r="T3" i="7"/>
  <c r="S3" i="7"/>
  <c r="P3" i="7"/>
  <c r="R3" i="7"/>
  <c r="AH3" i="7" s="1"/>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50" i="7"/>
  <c r="V51" i="7"/>
  <c r="D51" i="7" s="1"/>
  <c r="V52" i="7"/>
  <c r="D52" i="7" s="1"/>
  <c r="V53" i="7"/>
  <c r="V54" i="7"/>
  <c r="D54" i="7" s="1"/>
  <c r="V55" i="7"/>
  <c r="D55" i="7" s="1"/>
  <c r="V56" i="7"/>
  <c r="D56" i="7" s="1"/>
  <c r="V57" i="7"/>
  <c r="V58" i="7"/>
  <c r="V59" i="7"/>
  <c r="V60" i="7"/>
  <c r="V61" i="7"/>
  <c r="V62" i="7"/>
  <c r="V63" i="7"/>
  <c r="V64" i="7"/>
  <c r="V65" i="7"/>
  <c r="V66" i="7"/>
  <c r="V67" i="7"/>
  <c r="V68" i="7"/>
  <c r="V69" i="7"/>
  <c r="V70" i="7"/>
  <c r="V71" i="7"/>
  <c r="V72" i="7"/>
  <c r="D72" i="7" s="1"/>
  <c r="V73" i="7"/>
  <c r="D73" i="7" s="1"/>
  <c r="V74" i="7"/>
  <c r="V75" i="7"/>
  <c r="V76" i="7"/>
  <c r="V77" i="7"/>
  <c r="V78" i="7"/>
  <c r="V79" i="7"/>
  <c r="V80" i="7"/>
  <c r="V81" i="7"/>
  <c r="D81" i="7" s="1"/>
  <c r="V82" i="7"/>
  <c r="V83" i="7"/>
  <c r="V84" i="7"/>
  <c r="V85" i="7"/>
  <c r="V86" i="7"/>
  <c r="V87" i="7"/>
  <c r="V88" i="7"/>
  <c r="V89" i="7"/>
  <c r="V90" i="7"/>
  <c r="D90" i="7" s="1"/>
  <c r="V91" i="7"/>
  <c r="V93" i="7"/>
  <c r="V94" i="7"/>
  <c r="V95" i="7"/>
  <c r="V96" i="7"/>
  <c r="D96" i="7" s="1"/>
  <c r="V97" i="7"/>
  <c r="V98" i="7"/>
  <c r="V99" i="7"/>
  <c r="V100" i="7"/>
  <c r="V101" i="7"/>
  <c r="V102" i="7"/>
  <c r="V104" i="7"/>
  <c r="V105" i="7"/>
  <c r="V106" i="7"/>
  <c r="V107" i="7"/>
  <c r="V108" i="7"/>
  <c r="V109" i="7"/>
  <c r="V110" i="7"/>
  <c r="V111" i="7"/>
  <c r="V112" i="7"/>
  <c r="V113" i="7"/>
  <c r="V114" i="7"/>
  <c r="V115" i="7"/>
  <c r="V116" i="7"/>
  <c r="V117" i="7"/>
  <c r="V118" i="7"/>
  <c r="W118" i="7" s="1"/>
  <c r="V119" i="7"/>
  <c r="W119" i="7" s="1"/>
  <c r="V120" i="7"/>
  <c r="W120" i="7" s="1"/>
  <c r="V121" i="7"/>
  <c r="V3" i="7"/>
  <c r="C926" i="22" l="1"/>
  <c r="C925" i="22"/>
  <c r="B86" i="12"/>
  <c r="B147" i="12"/>
  <c r="B248" i="12"/>
  <c r="B72" i="12"/>
  <c r="B60" i="12"/>
  <c r="B503" i="12"/>
  <c r="B109" i="12"/>
  <c r="B111" i="12"/>
  <c r="B134" i="12"/>
  <c r="B91" i="12"/>
  <c r="B89" i="12"/>
  <c r="B125" i="12"/>
  <c r="B176" i="12"/>
  <c r="B83" i="12"/>
  <c r="B115" i="12"/>
  <c r="B75" i="12"/>
  <c r="B119" i="12"/>
  <c r="B735" i="12"/>
  <c r="B867" i="12"/>
  <c r="B357" i="12"/>
  <c r="C200" i="22"/>
  <c r="C201" i="22"/>
  <c r="C202" i="22"/>
  <c r="C204" i="22"/>
  <c r="C230" i="22"/>
  <c r="C203" i="22"/>
  <c r="C231" i="22"/>
  <c r="C229" i="22"/>
  <c r="C252" i="22"/>
  <c r="B22" i="12"/>
  <c r="B21" i="12"/>
  <c r="B20" i="12"/>
  <c r="B23" i="12"/>
  <c r="C205" i="22"/>
  <c r="C206" i="22"/>
  <c r="B348" i="12"/>
  <c r="B183" i="12"/>
  <c r="C647" i="22"/>
  <c r="C651" i="22"/>
  <c r="C655" i="22"/>
  <c r="C659" i="22"/>
  <c r="C663" i="22"/>
  <c r="C667" i="22"/>
  <c r="C671" i="22"/>
  <c r="C675" i="22"/>
  <c r="B250" i="12"/>
  <c r="C648" i="22"/>
  <c r="C657" i="22"/>
  <c r="C666" i="22"/>
  <c r="C653" i="22"/>
  <c r="C662" i="22"/>
  <c r="C676" i="22"/>
  <c r="C649" i="22"/>
  <c r="C658" i="22"/>
  <c r="C672" i="22"/>
  <c r="C656" i="22"/>
  <c r="C665" i="22"/>
  <c r="C674" i="22"/>
  <c r="C650" i="22"/>
  <c r="C673" i="22"/>
  <c r="B868" i="12"/>
  <c r="B203" i="12"/>
  <c r="B235" i="12"/>
  <c r="B155" i="12"/>
  <c r="B734" i="12"/>
  <c r="C646" i="22"/>
  <c r="C652" i="22"/>
  <c r="B358" i="12"/>
  <c r="B816" i="12"/>
  <c r="C654" i="22"/>
  <c r="B117" i="12"/>
  <c r="B167" i="12"/>
  <c r="B177" i="12"/>
  <c r="B173" i="12"/>
  <c r="C660" i="22"/>
  <c r="B825" i="12"/>
  <c r="B188" i="12"/>
  <c r="C661" i="22"/>
  <c r="B120" i="12"/>
  <c r="C677" i="22"/>
  <c r="B150" i="12"/>
  <c r="C678" i="22"/>
  <c r="B817" i="12"/>
  <c r="C503" i="22"/>
  <c r="C504" i="22"/>
  <c r="B249" i="12"/>
  <c r="C501" i="22"/>
  <c r="C502" i="22"/>
  <c r="C505" i="22"/>
  <c r="B87" i="12"/>
  <c r="B85" i="12"/>
  <c r="B151" i="12"/>
  <c r="C198" i="22"/>
  <c r="C199" i="22"/>
  <c r="B5" i="12"/>
  <c r="B4" i="12"/>
  <c r="C803" i="22"/>
  <c r="C807" i="22"/>
  <c r="C805" i="22"/>
  <c r="C801" i="22"/>
  <c r="C808" i="22"/>
  <c r="C806" i="22"/>
  <c r="C802" i="22"/>
  <c r="C804" i="22"/>
  <c r="B629" i="12"/>
  <c r="B61" i="12"/>
  <c r="B577" i="12"/>
  <c r="C511" i="22"/>
  <c r="C515" i="22"/>
  <c r="C519" i="22"/>
  <c r="C517" i="22"/>
  <c r="C513" i="22"/>
  <c r="C522" i="22"/>
  <c r="C518" i="22"/>
  <c r="C510" i="22"/>
  <c r="C516" i="22"/>
  <c r="B90" i="12"/>
  <c r="C512" i="22"/>
  <c r="C520" i="22"/>
  <c r="C514" i="22"/>
  <c r="C521" i="22"/>
  <c r="B110" i="12"/>
  <c r="B76" i="12"/>
  <c r="B84" i="12"/>
  <c r="B77" i="12"/>
  <c r="B112" i="12"/>
  <c r="B116" i="12"/>
  <c r="B113" i="12"/>
  <c r="B88" i="12"/>
  <c r="C687" i="22"/>
  <c r="C691" i="22"/>
  <c r="C695" i="22"/>
  <c r="C699" i="22"/>
  <c r="C703" i="22"/>
  <c r="C707" i="22"/>
  <c r="C711" i="22"/>
  <c r="B698" i="12"/>
  <c r="C689" i="22"/>
  <c r="C698" i="22"/>
  <c r="B576" i="12"/>
  <c r="B585" i="12"/>
  <c r="C694" i="22"/>
  <c r="C708" i="22"/>
  <c r="C690" i="22"/>
  <c r="C704" i="22"/>
  <c r="C688" i="22"/>
  <c r="C697" i="22"/>
  <c r="C706" i="22"/>
  <c r="C702" i="22"/>
  <c r="C692" i="22"/>
  <c r="C709" i="22"/>
  <c r="B584" i="12"/>
  <c r="B699" i="12"/>
  <c r="C693" i="22"/>
  <c r="C710" i="22"/>
  <c r="B262" i="12"/>
  <c r="C700" i="22"/>
  <c r="C705" i="22"/>
  <c r="B347" i="12"/>
  <c r="B728" i="12"/>
  <c r="C701" i="22"/>
  <c r="B700" i="12"/>
  <c r="C696" i="22"/>
  <c r="B62" i="12"/>
  <c r="B44" i="12"/>
  <c r="C420" i="22"/>
  <c r="W117" i="7"/>
  <c r="D117" i="7"/>
  <c r="W110" i="7"/>
  <c r="W102" i="7"/>
  <c r="W3" i="7"/>
  <c r="W121" i="7"/>
  <c r="W116" i="7"/>
  <c r="W115" i="7"/>
  <c r="W114" i="7"/>
  <c r="W113" i="7"/>
  <c r="W112" i="7"/>
  <c r="W111" i="7"/>
  <c r="W109" i="7"/>
  <c r="W108" i="7"/>
  <c r="W107" i="7"/>
  <c r="W106" i="7"/>
  <c r="W105" i="7"/>
  <c r="W104" i="7"/>
  <c r="W101" i="7"/>
  <c r="W100" i="7"/>
  <c r="W99" i="7"/>
  <c r="W98" i="7"/>
  <c r="W97" i="7"/>
  <c r="W96" i="7"/>
  <c r="W95" i="7"/>
  <c r="W94" i="7"/>
  <c r="W93" i="7"/>
  <c r="W91" i="7"/>
  <c r="W90" i="7"/>
  <c r="W89" i="7"/>
  <c r="W88" i="7"/>
  <c r="W87" i="7"/>
  <c r="W86" i="7"/>
  <c r="W85" i="7"/>
  <c r="W84" i="7"/>
  <c r="W83" i="7"/>
  <c r="W82" i="7"/>
  <c r="W81" i="7"/>
  <c r="W80" i="7"/>
  <c r="W79" i="7"/>
  <c r="W78" i="7"/>
  <c r="W77" i="7"/>
  <c r="W76" i="7"/>
  <c r="W75" i="7"/>
  <c r="W74" i="7"/>
  <c r="W73" i="7"/>
  <c r="W72" i="7"/>
  <c r="W71" i="7"/>
  <c r="W70" i="7"/>
  <c r="W69" i="7"/>
  <c r="W68" i="7"/>
  <c r="W67" i="7"/>
  <c r="W66" i="7"/>
  <c r="W65" i="7"/>
  <c r="W64" i="7"/>
  <c r="W63" i="7"/>
  <c r="W62" i="7"/>
  <c r="W61" i="7"/>
  <c r="W60" i="7"/>
  <c r="W59" i="7"/>
  <c r="W58" i="7"/>
  <c r="W57" i="7"/>
  <c r="W56" i="7"/>
  <c r="W55" i="7"/>
  <c r="W54" i="7"/>
  <c r="W53" i="7"/>
  <c r="W52" i="7"/>
  <c r="W51" i="7"/>
  <c r="W50" i="7"/>
  <c r="W46" i="7"/>
  <c r="W45" i="7"/>
  <c r="W44" i="7"/>
  <c r="W43" i="7"/>
  <c r="W42" i="7"/>
  <c r="W41" i="7"/>
  <c r="W40" i="7"/>
  <c r="W39" i="7"/>
  <c r="W38" i="7"/>
  <c r="W37" i="7"/>
  <c r="W36" i="7"/>
  <c r="W35" i="7"/>
  <c r="W34" i="7"/>
  <c r="W33" i="7"/>
  <c r="W32" i="7"/>
  <c r="D31" i="7"/>
  <c r="W31" i="7"/>
  <c r="W30" i="7"/>
  <c r="D30" i="7"/>
  <c r="W29" i="7"/>
  <c r="D29" i="7"/>
  <c r="W28" i="7"/>
  <c r="D27" i="7"/>
  <c r="W27" i="7"/>
  <c r="D26" i="7"/>
  <c r="W26" i="7"/>
  <c r="D25" i="7"/>
  <c r="W25" i="7"/>
  <c r="D24" i="7"/>
  <c r="W24" i="7"/>
  <c r="W23" i="7"/>
  <c r="W22" i="7"/>
  <c r="W21" i="7"/>
  <c r="W20" i="7"/>
  <c r="W19" i="7"/>
  <c r="W18" i="7"/>
  <c r="W17" i="7"/>
  <c r="W16" i="7"/>
  <c r="W15" i="7"/>
  <c r="W14" i="7"/>
  <c r="D14" i="7"/>
  <c r="W13" i="7"/>
  <c r="W12" i="7"/>
  <c r="W11" i="7"/>
  <c r="W10" i="7"/>
  <c r="W9" i="7"/>
  <c r="W8" i="7"/>
  <c r="W7" i="7"/>
  <c r="W6" i="7"/>
  <c r="D6" i="7"/>
  <c r="W5" i="7"/>
  <c r="W4" i="7"/>
  <c r="AF21" i="7"/>
  <c r="AJ107" i="7"/>
  <c r="D107" i="7" s="1"/>
  <c r="AJ89" i="7"/>
  <c r="D89" i="7" s="1"/>
  <c r="AJ73" i="7"/>
  <c r="AJ57" i="7"/>
  <c r="D57" i="7" s="1"/>
  <c r="AJ46" i="7"/>
  <c r="D46" i="7" s="1"/>
  <c r="AJ33" i="7"/>
  <c r="D33" i="7" s="1"/>
  <c r="AJ97" i="7"/>
  <c r="D97" i="7" s="1"/>
  <c r="AJ80" i="7"/>
  <c r="D80" i="7" s="1"/>
  <c r="AJ64" i="7"/>
  <c r="D64" i="7" s="1"/>
  <c r="AJ45" i="7"/>
  <c r="AJ32" i="7"/>
  <c r="D32" i="7" s="1"/>
  <c r="AJ106" i="7"/>
  <c r="D106" i="7" s="1"/>
  <c r="AJ88" i="7"/>
  <c r="D88" i="7" s="1"/>
  <c r="AJ72" i="7"/>
  <c r="AJ56" i="7"/>
  <c r="AJ38" i="7"/>
  <c r="AJ24" i="7"/>
  <c r="AJ9" i="7"/>
  <c r="D9" i="7" s="1"/>
  <c r="AJ105" i="7"/>
  <c r="D105" i="7" s="1"/>
  <c r="AJ87" i="7"/>
  <c r="D87" i="7" s="1"/>
  <c r="AJ71" i="7"/>
  <c r="D71" i="7" s="1"/>
  <c r="AJ55" i="7"/>
  <c r="AJ37" i="7"/>
  <c r="D37" i="7" s="1"/>
  <c r="AJ23" i="7"/>
  <c r="D23" i="7" s="1"/>
  <c r="AJ8" i="7"/>
  <c r="D8" i="7" s="1"/>
  <c r="AJ95" i="7"/>
  <c r="D95" i="7" s="1"/>
  <c r="AJ78" i="7"/>
  <c r="D78" i="7" s="1"/>
  <c r="AJ62" i="7"/>
  <c r="D62" i="7" s="1"/>
  <c r="AJ43" i="7"/>
  <c r="AJ30" i="7"/>
  <c r="AJ15" i="7"/>
  <c r="AJ102" i="7"/>
  <c r="D102" i="7" s="1"/>
  <c r="AJ85" i="7"/>
  <c r="D85" i="7" s="1"/>
  <c r="AJ69" i="7"/>
  <c r="D69" i="7" s="1"/>
  <c r="AJ53" i="7"/>
  <c r="D53" i="7" s="1"/>
  <c r="AJ36" i="7"/>
  <c r="D36" i="7" s="1"/>
  <c r="AJ29" i="7"/>
  <c r="AJ14" i="7"/>
  <c r="AJ118" i="7"/>
  <c r="AJ96" i="7"/>
  <c r="AJ79" i="7"/>
  <c r="D79" i="7" s="1"/>
  <c r="AJ63" i="7"/>
  <c r="D63" i="7" s="1"/>
  <c r="AJ44" i="7"/>
  <c r="AJ31" i="7"/>
  <c r="AJ16" i="7"/>
  <c r="D16" i="7" s="1"/>
  <c r="AJ104" i="7"/>
  <c r="AJ86" i="7"/>
  <c r="D86" i="7" s="1"/>
  <c r="AJ70" i="7"/>
  <c r="D70" i="7" s="1"/>
  <c r="AJ54" i="7"/>
  <c r="AJ22" i="7"/>
  <c r="AJ7" i="7"/>
  <c r="D7" i="7" s="1"/>
  <c r="AJ94" i="7"/>
  <c r="D94" i="7" s="1"/>
  <c r="AJ77" i="7"/>
  <c r="AJ61" i="7"/>
  <c r="D61" i="7" s="1"/>
  <c r="AJ42" i="7"/>
  <c r="AJ21" i="7"/>
  <c r="AJ6" i="7"/>
  <c r="AJ110" i="7"/>
  <c r="D110" i="7" s="1"/>
  <c r="AJ101" i="7"/>
  <c r="D101" i="7" s="1"/>
  <c r="AJ93" i="7"/>
  <c r="D93" i="7" s="1"/>
  <c r="AJ84" i="7"/>
  <c r="D84" i="7" s="1"/>
  <c r="AJ76" i="7"/>
  <c r="AJ68" i="7"/>
  <c r="D68" i="7" s="1"/>
  <c r="AJ60" i="7"/>
  <c r="D60" i="7" s="1"/>
  <c r="AJ52" i="7"/>
  <c r="AJ28" i="7"/>
  <c r="D28" i="7" s="1"/>
  <c r="AJ20" i="7"/>
  <c r="D20" i="7" s="1"/>
  <c r="AJ13" i="7"/>
  <c r="D13" i="7" s="1"/>
  <c r="AJ109" i="7"/>
  <c r="D109" i="7" s="1"/>
  <c r="AJ100" i="7"/>
  <c r="D100" i="7" s="1"/>
  <c r="AJ91" i="7"/>
  <c r="D91" i="7" s="1"/>
  <c r="AJ83" i="7"/>
  <c r="AJ75" i="7"/>
  <c r="D75" i="7" s="1"/>
  <c r="AJ67" i="7"/>
  <c r="D67" i="7" s="1"/>
  <c r="AJ59" i="7"/>
  <c r="D59" i="7" s="1"/>
  <c r="AJ51" i="7"/>
  <c r="AJ41" i="7"/>
  <c r="D41" i="7" s="1"/>
  <c r="AJ35" i="7"/>
  <c r="AJ27" i="7"/>
  <c r="AJ19" i="7"/>
  <c r="D19" i="7" s="1"/>
  <c r="AJ12" i="7"/>
  <c r="D12" i="7" s="1"/>
  <c r="AJ5" i="7"/>
  <c r="D5" i="7" s="1"/>
  <c r="AJ108" i="7"/>
  <c r="D108" i="7" s="1"/>
  <c r="AJ99" i="7"/>
  <c r="D99" i="7" s="1"/>
  <c r="AJ90" i="7"/>
  <c r="AJ82" i="7"/>
  <c r="AJ74" i="7"/>
  <c r="D74" i="7" s="1"/>
  <c r="AJ66" i="7"/>
  <c r="D66" i="7" s="1"/>
  <c r="AJ58" i="7"/>
  <c r="D58" i="7" s="1"/>
  <c r="AJ50" i="7"/>
  <c r="D50" i="7" s="1"/>
  <c r="AJ40" i="7"/>
  <c r="AJ34" i="7"/>
  <c r="AJ26" i="7"/>
  <c r="AJ18" i="7"/>
  <c r="AJ11" i="7"/>
  <c r="AJ4" i="7"/>
  <c r="AJ115" i="7"/>
  <c r="D115" i="7" s="1"/>
  <c r="AJ98" i="7"/>
  <c r="D98" i="7" s="1"/>
  <c r="AJ81" i="7"/>
  <c r="AJ65" i="7"/>
  <c r="D65" i="7" s="1"/>
  <c r="AJ39" i="7"/>
  <c r="AJ25" i="7"/>
  <c r="AJ17" i="7"/>
  <c r="AJ10" i="7"/>
  <c r="D10" i="7" s="1"/>
  <c r="AF99" i="7"/>
  <c r="AF90" i="7"/>
  <c r="AF82" i="7"/>
  <c r="AF50" i="7"/>
  <c r="AF40" i="7"/>
  <c r="AF34" i="7"/>
  <c r="AF74" i="7"/>
  <c r="AF66" i="7"/>
  <c r="AF58" i="7"/>
  <c r="AF3" i="7"/>
  <c r="AF18" i="7"/>
  <c r="AF11" i="7"/>
  <c r="AF4" i="7"/>
  <c r="AF114" i="7"/>
  <c r="AF106" i="7"/>
  <c r="AF97" i="7"/>
  <c r="AF14" i="7"/>
  <c r="AF6" i="7"/>
  <c r="AF117" i="7"/>
  <c r="AF109" i="7"/>
  <c r="AF100" i="7"/>
  <c r="AF91" i="7"/>
  <c r="AF83" i="7"/>
  <c r="AF75" i="7"/>
  <c r="AF67" i="7"/>
  <c r="AF26" i="7"/>
  <c r="AF16" i="7"/>
  <c r="AF88" i="7"/>
  <c r="AF80" i="7"/>
  <c r="AF72" i="7"/>
  <c r="AF64" i="7"/>
  <c r="AF56" i="7"/>
  <c r="AF45" i="7"/>
  <c r="AF38" i="7"/>
  <c r="AF32" i="7"/>
  <c r="AF24" i="7"/>
  <c r="AF13" i="7"/>
  <c r="AF116" i="7"/>
  <c r="AF108" i="7"/>
  <c r="AF29" i="7"/>
  <c r="AF27" i="7"/>
  <c r="AF61" i="7"/>
  <c r="AJ3" i="7"/>
  <c r="AF59" i="7"/>
  <c r="AF51" i="7"/>
  <c r="AF41" i="7"/>
  <c r="AF35" i="7"/>
  <c r="AF19" i="7"/>
  <c r="AF9" i="7"/>
  <c r="AF120" i="7"/>
  <c r="AF112" i="7"/>
  <c r="AF104" i="7"/>
  <c r="AF95" i="7"/>
  <c r="AF86" i="7"/>
  <c r="AF78" i="7"/>
  <c r="AF70" i="7"/>
  <c r="AF62" i="7"/>
  <c r="AF54" i="7"/>
  <c r="AF43" i="7"/>
  <c r="AF30" i="7"/>
  <c r="AF22" i="7"/>
  <c r="AF12" i="7"/>
  <c r="AF5" i="7"/>
  <c r="AF115" i="7"/>
  <c r="AF107" i="7"/>
  <c r="AF98" i="7"/>
  <c r="AF89" i="7"/>
  <c r="AF81" i="7"/>
  <c r="AF73" i="7"/>
  <c r="AF65" i="7"/>
  <c r="AF57" i="7"/>
  <c r="AF46" i="7"/>
  <c r="AF39" i="7"/>
  <c r="AF33" i="7"/>
  <c r="AF25" i="7"/>
  <c r="AF15" i="7"/>
  <c r="AF7" i="7"/>
  <c r="AF118" i="7"/>
  <c r="AF110" i="7"/>
  <c r="AF101" i="7"/>
  <c r="AF93" i="7"/>
  <c r="AF84" i="7"/>
  <c r="AF76" i="7"/>
  <c r="AF68" i="7"/>
  <c r="AF60" i="7"/>
  <c r="AF52" i="7"/>
  <c r="AF28" i="7"/>
  <c r="AF20" i="7"/>
  <c r="AF17" i="7"/>
  <c r="AF10" i="7"/>
  <c r="AF121" i="7"/>
  <c r="AF113" i="7"/>
  <c r="AF105" i="7"/>
  <c r="AF96" i="7"/>
  <c r="AF87" i="7"/>
  <c r="AF79" i="7"/>
  <c r="AF71" i="7"/>
  <c r="AF63" i="7"/>
  <c r="AF55" i="7"/>
  <c r="AF44" i="7"/>
  <c r="AF37" i="7"/>
  <c r="AF31" i="7"/>
  <c r="AF23" i="7"/>
  <c r="AF8" i="7"/>
  <c r="AF119" i="7"/>
  <c r="AF111" i="7"/>
  <c r="AF102" i="7"/>
  <c r="AF94" i="7"/>
  <c r="AF85" i="7"/>
  <c r="AF77" i="7"/>
  <c r="AF69" i="7"/>
  <c r="AF53" i="7"/>
  <c r="AF42" i="7"/>
  <c r="AF36" i="7"/>
  <c r="AI35" i="7"/>
  <c r="AI75" i="7"/>
  <c r="AI67" i="7"/>
  <c r="AI59" i="7"/>
  <c r="AI51" i="7"/>
  <c r="AI41" i="7"/>
  <c r="AI17" i="7"/>
  <c r="AI10" i="7"/>
  <c r="AI14" i="7"/>
  <c r="AI6" i="7"/>
  <c r="AI117" i="7"/>
  <c r="AI109" i="7"/>
  <c r="AI100" i="7"/>
  <c r="AI91" i="7"/>
  <c r="AI83" i="7"/>
  <c r="AI9" i="7"/>
  <c r="AI121" i="7"/>
  <c r="AI113" i="7"/>
  <c r="AI105" i="7"/>
  <c r="AI96" i="7"/>
  <c r="AI87" i="7"/>
  <c r="AI79" i="7"/>
  <c r="AI71" i="7"/>
  <c r="AI63" i="7"/>
  <c r="AI55" i="7"/>
  <c r="AI44" i="7"/>
  <c r="AI23" i="7"/>
  <c r="AI37" i="7"/>
  <c r="AI31" i="7"/>
  <c r="AI27" i="7"/>
  <c r="AI19" i="7"/>
  <c r="AI120" i="7"/>
  <c r="AI112" i="7"/>
  <c r="AI104" i="7"/>
  <c r="AI95" i="7"/>
  <c r="AI86" i="7"/>
  <c r="AI78" i="7"/>
  <c r="AI70" i="7"/>
  <c r="AI62" i="7"/>
  <c r="AI54" i="7"/>
  <c r="AI43" i="7"/>
  <c r="AI30" i="7"/>
  <c r="AI22" i="7"/>
  <c r="AI3" i="7"/>
  <c r="AI13" i="7"/>
  <c r="AI116" i="7"/>
  <c r="AI108" i="7"/>
  <c r="AI99" i="7"/>
  <c r="AI90" i="7"/>
  <c r="AI82" i="7"/>
  <c r="AI74" i="7"/>
  <c r="AI66" i="7"/>
  <c r="AI58" i="7"/>
  <c r="AI50" i="7"/>
  <c r="AI40" i="7"/>
  <c r="AI34" i="7"/>
  <c r="AI26" i="7"/>
  <c r="AI16" i="7"/>
  <c r="AI8" i="7"/>
  <c r="AI119" i="7"/>
  <c r="AI111" i="7"/>
  <c r="AI102" i="7"/>
  <c r="AI94" i="7"/>
  <c r="AI85" i="7"/>
  <c r="AI77" i="7"/>
  <c r="AI69" i="7"/>
  <c r="AI61" i="7"/>
  <c r="AI53" i="7"/>
  <c r="AI42" i="7"/>
  <c r="AI36" i="7"/>
  <c r="AI29" i="7"/>
  <c r="AI21" i="7"/>
  <c r="AI18" i="7"/>
  <c r="AI11" i="7"/>
  <c r="AI4" i="7"/>
  <c r="AI114" i="7"/>
  <c r="AI106" i="7"/>
  <c r="AI97" i="7"/>
  <c r="AI88" i="7"/>
  <c r="AI80" i="7"/>
  <c r="AI72" i="7"/>
  <c r="AI64" i="7"/>
  <c r="AI56" i="7"/>
  <c r="AI45" i="7"/>
  <c r="AI38" i="7"/>
  <c r="AI32" i="7"/>
  <c r="AI24" i="7"/>
  <c r="AI12" i="7"/>
  <c r="AI5" i="7"/>
  <c r="AI115" i="7"/>
  <c r="AI107" i="7"/>
  <c r="AI98" i="7"/>
  <c r="AI89" i="7"/>
  <c r="AI81" i="7"/>
  <c r="AI73" i="7"/>
  <c r="AI65" i="7"/>
  <c r="AI57" i="7"/>
  <c r="AI46" i="7"/>
  <c r="AI39" i="7"/>
  <c r="AI33" i="7"/>
  <c r="AI25" i="7"/>
  <c r="AI15" i="7"/>
  <c r="AI7" i="7"/>
  <c r="AI118" i="7"/>
  <c r="AI110" i="7"/>
  <c r="AI101" i="7"/>
  <c r="AI93" i="7"/>
  <c r="AI84" i="7"/>
  <c r="AI76" i="7"/>
  <c r="AI68" i="7"/>
  <c r="AI60" i="7"/>
  <c r="AI52" i="7"/>
  <c r="AI28" i="7"/>
  <c r="AI20" i="7"/>
  <c r="AJ119" i="7"/>
  <c r="AJ111" i="7"/>
  <c r="AJ116" i="7"/>
  <c r="D116" i="7" s="1"/>
  <c r="AJ113" i="7"/>
  <c r="D113" i="7" s="1"/>
  <c r="AJ117" i="7"/>
  <c r="AJ114" i="7"/>
  <c r="D114" i="7" s="1"/>
  <c r="AJ120" i="7"/>
  <c r="AJ112" i="7"/>
  <c r="D112" i="7" s="1"/>
  <c r="AJ121" i="7"/>
  <c r="C876" i="22" l="1"/>
  <c r="C875" i="22"/>
  <c r="B187" i="12"/>
  <c r="B190" i="12"/>
  <c r="AK117" i="7"/>
  <c r="O117" i="7" s="1"/>
  <c r="AK119" i="7"/>
  <c r="O119" i="7" s="1"/>
  <c r="B231" i="12" s="1"/>
  <c r="AK120" i="7"/>
  <c r="O120" i="7" s="1"/>
  <c r="B226" i="12" s="1"/>
  <c r="AK113" i="7"/>
  <c r="O113" i="7" s="1"/>
  <c r="AK3" i="7"/>
  <c r="AK116" i="7"/>
  <c r="O116" i="7" s="1"/>
  <c r="C928" i="22" s="1"/>
  <c r="AK121" i="7"/>
  <c r="O121" i="7" s="1"/>
  <c r="AK90" i="7"/>
  <c r="O90" i="7" s="1"/>
  <c r="AK39" i="7"/>
  <c r="O39" i="7" s="1"/>
  <c r="AK26" i="7"/>
  <c r="O26" i="7" s="1"/>
  <c r="B315" i="12" s="1"/>
  <c r="AK109" i="7"/>
  <c r="O109" i="7" s="1"/>
  <c r="AK60" i="7"/>
  <c r="O60" i="7" s="1"/>
  <c r="AK21" i="7"/>
  <c r="O21" i="7" s="1"/>
  <c r="AK54" i="7"/>
  <c r="O54" i="7" s="1"/>
  <c r="AK85" i="7"/>
  <c r="O85" i="7" s="1"/>
  <c r="B864" i="12" s="1"/>
  <c r="AK24" i="7"/>
  <c r="O24" i="7" s="1"/>
  <c r="AK89" i="7"/>
  <c r="O89" i="7" s="1"/>
  <c r="AY5" i="7" s="1"/>
  <c r="D37" i="27" s="1"/>
  <c r="AK65" i="7"/>
  <c r="O65" i="7" s="1"/>
  <c r="AK34" i="7"/>
  <c r="O34" i="7" s="1"/>
  <c r="AK99" i="7"/>
  <c r="O99" i="7" s="1"/>
  <c r="AK51" i="7"/>
  <c r="O51" i="7" s="1"/>
  <c r="AK68" i="7"/>
  <c r="O68" i="7" s="1"/>
  <c r="AK42" i="7"/>
  <c r="O42" i="7" s="1"/>
  <c r="AK102" i="7"/>
  <c r="O102" i="7" s="1"/>
  <c r="AK38" i="7"/>
  <c r="O38" i="7" s="1"/>
  <c r="AK64" i="7"/>
  <c r="O64" i="7" s="1"/>
  <c r="B305" i="12" s="1"/>
  <c r="AK81" i="7"/>
  <c r="O81" i="7" s="1"/>
  <c r="B732" i="12" s="1"/>
  <c r="AK108" i="7"/>
  <c r="O108" i="7" s="1"/>
  <c r="AK76" i="7"/>
  <c r="O76" i="7" s="1"/>
  <c r="AK61" i="7"/>
  <c r="O61" i="7" s="1"/>
  <c r="B667" i="12" s="1"/>
  <c r="AK118" i="7"/>
  <c r="O118" i="7" s="1"/>
  <c r="AK15" i="7"/>
  <c r="O15" i="7" s="1"/>
  <c r="D38" i="7"/>
  <c r="AK114" i="7"/>
  <c r="O114" i="7" s="1"/>
  <c r="AK17" i="7"/>
  <c r="O17" i="7" s="1"/>
  <c r="AK11" i="7"/>
  <c r="O11" i="7" s="1"/>
  <c r="AK74" i="7"/>
  <c r="O74" i="7" s="1"/>
  <c r="AK27" i="7"/>
  <c r="O27" i="7" s="1"/>
  <c r="B655" i="12" s="1"/>
  <c r="AK91" i="7"/>
  <c r="O91" i="7" s="1"/>
  <c r="AK110" i="7"/>
  <c r="O110" i="7" s="1"/>
  <c r="AK22" i="7"/>
  <c r="O22" i="7" s="1"/>
  <c r="AK44" i="7"/>
  <c r="O44" i="7" s="1"/>
  <c r="AK53" i="7"/>
  <c r="O53" i="7" s="1"/>
  <c r="AK78" i="7"/>
  <c r="O78" i="7" s="1"/>
  <c r="B869" i="12" s="1"/>
  <c r="AK105" i="7"/>
  <c r="O105" i="7" s="1"/>
  <c r="AK57" i="7"/>
  <c r="O57" i="7" s="1"/>
  <c r="AK79" i="7"/>
  <c r="O79" i="7" s="1"/>
  <c r="AK112" i="7"/>
  <c r="O112" i="7" s="1"/>
  <c r="C929" i="22" s="1"/>
  <c r="AK25" i="7"/>
  <c r="O25" i="7" s="1"/>
  <c r="AK18" i="7"/>
  <c r="O18" i="7" s="1"/>
  <c r="C924" i="22" s="1"/>
  <c r="AK82" i="7"/>
  <c r="O82" i="7" s="1"/>
  <c r="B50" i="12" s="1"/>
  <c r="AK35" i="7"/>
  <c r="O35" i="7" s="1"/>
  <c r="AK100" i="7"/>
  <c r="O100" i="7" s="1"/>
  <c r="AK52" i="7"/>
  <c r="O52" i="7" s="1"/>
  <c r="B135" i="12" s="1"/>
  <c r="AK6" i="7"/>
  <c r="O6" i="7" s="1"/>
  <c r="AK63" i="7"/>
  <c r="O63" i="7" s="1"/>
  <c r="AK69" i="7"/>
  <c r="O69" i="7" s="1"/>
  <c r="AK95" i="7"/>
  <c r="O95" i="7" s="1"/>
  <c r="AK9" i="7"/>
  <c r="O9" i="7" s="1"/>
  <c r="AK32" i="7"/>
  <c r="O32" i="7" s="1"/>
  <c r="AK73" i="7"/>
  <c r="O73" i="7" s="1"/>
  <c r="D35" i="7"/>
  <c r="D44" i="7"/>
  <c r="AK45" i="7"/>
  <c r="O45" i="7" s="1"/>
  <c r="AK70" i="7"/>
  <c r="O70" i="7" s="1"/>
  <c r="B621" i="12" s="1"/>
  <c r="AK96" i="7"/>
  <c r="O96" i="7" s="1"/>
  <c r="AK23" i="7"/>
  <c r="O23" i="7" s="1"/>
  <c r="B639" i="12" s="1"/>
  <c r="AK107" i="7"/>
  <c r="O107" i="7" s="1"/>
  <c r="D45" i="7"/>
  <c r="AK40" i="7"/>
  <c r="O40" i="7" s="1"/>
  <c r="C911" i="22" s="1"/>
  <c r="AK59" i="7"/>
  <c r="O59" i="7" s="1"/>
  <c r="AK86" i="7"/>
  <c r="O86" i="7" s="1"/>
  <c r="B123" i="12" s="1"/>
  <c r="AK37" i="7"/>
  <c r="O37" i="7" s="1"/>
  <c r="AK56" i="7"/>
  <c r="O56" i="7" s="1"/>
  <c r="AK80" i="7"/>
  <c r="O80" i="7" s="1"/>
  <c r="D21" i="7"/>
  <c r="AK13" i="7"/>
  <c r="O13" i="7" s="1"/>
  <c r="AK98" i="7"/>
  <c r="O98" i="7" s="1"/>
  <c r="AK50" i="7"/>
  <c r="O50" i="7" s="1"/>
  <c r="AK5" i="7"/>
  <c r="O5" i="7" s="1"/>
  <c r="AK67" i="7"/>
  <c r="O67" i="7" s="1"/>
  <c r="C913" i="22" s="1"/>
  <c r="AK20" i="7"/>
  <c r="O20" i="7" s="1"/>
  <c r="AK84" i="7"/>
  <c r="O84" i="7" s="1"/>
  <c r="AK77" i="7"/>
  <c r="O77" i="7" s="1"/>
  <c r="B47" i="12" s="1"/>
  <c r="AK104" i="7"/>
  <c r="O104" i="7" s="1"/>
  <c r="AK14" i="7"/>
  <c r="O14" i="7" s="1"/>
  <c r="B263" i="12" s="1"/>
  <c r="AK30" i="7"/>
  <c r="O30" i="7" s="1"/>
  <c r="AK55" i="7"/>
  <c r="O55" i="7" s="1"/>
  <c r="AK72" i="7"/>
  <c r="O72" i="7" s="1"/>
  <c r="AK97" i="7"/>
  <c r="O97" i="7" s="1"/>
  <c r="D17" i="7"/>
  <c r="D39" i="7"/>
  <c r="D42" i="7"/>
  <c r="AK115" i="7"/>
  <c r="O115" i="7" s="1"/>
  <c r="B335" i="12" s="1"/>
  <c r="AK58" i="7"/>
  <c r="O58" i="7" s="1"/>
  <c r="AK12" i="7"/>
  <c r="O12" i="7" s="1"/>
  <c r="AK75" i="7"/>
  <c r="O75" i="7" s="1"/>
  <c r="B750" i="12" s="1"/>
  <c r="AK28" i="7"/>
  <c r="O28" i="7" s="1"/>
  <c r="AK93" i="7"/>
  <c r="O93" i="7" s="1"/>
  <c r="AK94" i="7"/>
  <c r="O94" i="7" s="1"/>
  <c r="AK16" i="7"/>
  <c r="O16" i="7" s="1"/>
  <c r="AK29" i="7"/>
  <c r="O29" i="7" s="1"/>
  <c r="AK43" i="7"/>
  <c r="O43" i="7" s="1"/>
  <c r="AK71" i="7"/>
  <c r="O71" i="7" s="1"/>
  <c r="AK88" i="7"/>
  <c r="O88" i="7" s="1"/>
  <c r="AK33" i="7"/>
  <c r="O33" i="7" s="1"/>
  <c r="D15" i="7"/>
  <c r="D22" i="7"/>
  <c r="D43" i="7"/>
  <c r="AK41" i="7"/>
  <c r="O41" i="7" s="1"/>
  <c r="AK8" i="7"/>
  <c r="O8" i="7" s="1"/>
  <c r="AK111" i="7"/>
  <c r="O111" i="7" s="1"/>
  <c r="B99" i="12" s="1"/>
  <c r="AK10" i="7"/>
  <c r="O10" i="7" s="1"/>
  <c r="AK4" i="7"/>
  <c r="O4" i="7" s="1"/>
  <c r="C916" i="22" s="1"/>
  <c r="AK66" i="7"/>
  <c r="O66" i="7" s="1"/>
  <c r="AK19" i="7"/>
  <c r="O19" i="7" s="1"/>
  <c r="AK83" i="7"/>
  <c r="O83" i="7" s="1"/>
  <c r="AK101" i="7"/>
  <c r="O101" i="7" s="1"/>
  <c r="B191" i="12" s="1"/>
  <c r="AK7" i="7"/>
  <c r="O7" i="7" s="1"/>
  <c r="AK31" i="7"/>
  <c r="O31" i="7" s="1"/>
  <c r="AK36" i="7"/>
  <c r="O36" i="7" s="1"/>
  <c r="AK62" i="7"/>
  <c r="O62" i="7" s="1"/>
  <c r="AK87" i="7"/>
  <c r="O87" i="7" s="1"/>
  <c r="AK106" i="7"/>
  <c r="O106" i="7" s="1"/>
  <c r="AK46" i="7"/>
  <c r="O46" i="7" s="1"/>
  <c r="D4" i="7"/>
  <c r="D11" i="7"/>
  <c r="D18" i="7"/>
  <c r="D34" i="7"/>
  <c r="D40" i="7"/>
  <c r="D3" i="7"/>
  <c r="AN5" i="7"/>
  <c r="AN4" i="7"/>
  <c r="AN3" i="7"/>
  <c r="AN6" i="7"/>
  <c r="AN7" i="7"/>
  <c r="E12" i="2"/>
  <c r="E11" i="2"/>
  <c r="D12" i="2"/>
  <c r="D11" i="2"/>
  <c r="E2" i="2"/>
  <c r="D2" i="2"/>
  <c r="B665" i="12" l="1"/>
  <c r="B910" i="12"/>
  <c r="C909" i="22"/>
  <c r="B901" i="12"/>
  <c r="C930" i="22"/>
  <c r="C931" i="22"/>
  <c r="B722" i="12"/>
  <c r="C933" i="22"/>
  <c r="B818" i="12"/>
  <c r="C917" i="22"/>
  <c r="C918" i="22"/>
  <c r="B566" i="12"/>
  <c r="C922" i="22"/>
  <c r="C920" i="22"/>
  <c r="C921" i="22"/>
  <c r="C919" i="22"/>
  <c r="C923" i="22"/>
  <c r="B489" i="12"/>
  <c r="C910" i="22"/>
  <c r="B909" i="12"/>
  <c r="C908" i="22"/>
  <c r="B611" i="12"/>
  <c r="B564" i="12"/>
  <c r="B537" i="12"/>
  <c r="B514" i="12"/>
  <c r="B782" i="12"/>
  <c r="B73" i="12"/>
  <c r="B223" i="12"/>
  <c r="B771" i="12"/>
  <c r="B546" i="12"/>
  <c r="B736" i="12"/>
  <c r="B236" i="12"/>
  <c r="B121" i="12"/>
  <c r="B740" i="12"/>
  <c r="B126" i="12"/>
  <c r="B906" i="12"/>
  <c r="C905" i="22"/>
  <c r="B907" i="12"/>
  <c r="C906" i="22"/>
  <c r="B517" i="12"/>
  <c r="B615" i="12"/>
  <c r="B555" i="12"/>
  <c r="C912" i="22"/>
  <c r="B255" i="12"/>
  <c r="B57" i="12"/>
  <c r="C934" i="22"/>
  <c r="B34" i="12"/>
  <c r="B578" i="12"/>
  <c r="B591" i="12"/>
  <c r="B103" i="12"/>
  <c r="B218" i="12"/>
  <c r="B504" i="12"/>
  <c r="B129" i="12"/>
  <c r="B143" i="12"/>
  <c r="B141" i="12"/>
  <c r="B131" i="12"/>
  <c r="B92" i="12"/>
  <c r="B571" i="12"/>
  <c r="B42" i="12"/>
  <c r="B695" i="12"/>
  <c r="B251" i="12"/>
  <c r="B229" i="12"/>
  <c r="B209" i="12"/>
  <c r="B138" i="12"/>
  <c r="B349" i="12"/>
  <c r="B630" i="12"/>
  <c r="B312" i="12"/>
  <c r="B216" i="12"/>
  <c r="B152" i="12"/>
  <c r="C903" i="22"/>
  <c r="B905" i="12"/>
  <c r="C904" i="22"/>
  <c r="B260" i="12"/>
  <c r="B726" i="12"/>
  <c r="B161" i="12"/>
  <c r="B148" i="12"/>
  <c r="B861" i="12"/>
  <c r="B826" i="12"/>
  <c r="B908" i="12"/>
  <c r="C907" i="22"/>
  <c r="B214" i="12"/>
  <c r="B586" i="12"/>
  <c r="B593" i="12"/>
  <c r="B636" i="12"/>
  <c r="B617" i="12"/>
  <c r="B359" i="12"/>
  <c r="B562" i="12"/>
  <c r="B165" i="12"/>
  <c r="B80" i="12"/>
  <c r="B179" i="12"/>
  <c r="B169" i="12"/>
  <c r="B185" i="12"/>
  <c r="B158" i="12"/>
  <c r="C902" i="22"/>
  <c r="B904" i="12"/>
  <c r="B903" i="12"/>
  <c r="C901" i="22"/>
  <c r="AW13" i="7"/>
  <c r="B44" i="27" s="1"/>
  <c r="AX13" i="7"/>
  <c r="C44" i="27" s="1"/>
  <c r="AY13" i="7"/>
  <c r="D44" i="27" s="1"/>
  <c r="B619" i="12"/>
  <c r="C734" i="22"/>
  <c r="B902" i="12"/>
  <c r="C900" i="22"/>
  <c r="AY8" i="7"/>
  <c r="D42" i="27" s="1"/>
  <c r="AY9" i="7"/>
  <c r="D34" i="27" s="1"/>
  <c r="AY10" i="7"/>
  <c r="D40" i="27" s="1"/>
  <c r="AY6" i="7"/>
  <c r="D41" i="27" s="1"/>
  <c r="AY11" i="7"/>
  <c r="D39" i="27" s="1"/>
  <c r="AY4" i="7"/>
  <c r="D43" i="27" s="1"/>
  <c r="AY12" i="7"/>
  <c r="D35" i="27" s="1"/>
  <c r="AY7" i="7"/>
  <c r="D36" i="27" s="1"/>
  <c r="C891" i="22"/>
  <c r="C890" i="22"/>
  <c r="O3" i="7"/>
  <c r="AY3" i="7" s="1"/>
  <c r="D38" i="27" s="1"/>
  <c r="AR3" i="7"/>
  <c r="AR5" i="7"/>
  <c r="AR6" i="7"/>
  <c r="AR4" i="7"/>
  <c r="AR7" i="7"/>
  <c r="B886" i="12"/>
  <c r="C884" i="22"/>
  <c r="AX8" i="7"/>
  <c r="C42" i="27" s="1"/>
  <c r="AW8" i="7"/>
  <c r="B42" i="27" s="1"/>
  <c r="AX10" i="7"/>
  <c r="C40" i="27" s="1"/>
  <c r="AW10" i="7"/>
  <c r="B40" i="27" s="1"/>
  <c r="AX9" i="7"/>
  <c r="C34" i="27" s="1"/>
  <c r="AW9" i="7"/>
  <c r="B34" i="27" s="1"/>
  <c r="AX11" i="7"/>
  <c r="C39" i="27" s="1"/>
  <c r="AW11" i="7"/>
  <c r="B39" i="27" s="1"/>
  <c r="AX6" i="7"/>
  <c r="C41" i="27" s="1"/>
  <c r="AW6" i="7"/>
  <c r="B41" i="27" s="1"/>
  <c r="AX5" i="7"/>
  <c r="C37" i="27" s="1"/>
  <c r="AW5" i="7"/>
  <c r="B37" i="27" s="1"/>
  <c r="AW12" i="7"/>
  <c r="B35" i="27" s="1"/>
  <c r="AX12" i="7"/>
  <c r="C35" i="27" s="1"/>
  <c r="AX7" i="7"/>
  <c r="C36" i="27" s="1"/>
  <c r="AW7" i="7"/>
  <c r="B36" i="27" s="1"/>
  <c r="AW4" i="7"/>
  <c r="B43" i="27" s="1"/>
  <c r="AX4" i="7"/>
  <c r="C43" i="27" s="1"/>
  <c r="B508" i="12"/>
  <c r="C664" i="22"/>
  <c r="B674" i="12"/>
  <c r="C668" i="22"/>
  <c r="B676" i="12"/>
  <c r="C670" i="22"/>
  <c r="B675" i="12"/>
  <c r="C669" i="22"/>
  <c r="C882" i="22"/>
  <c r="C881" i="22"/>
  <c r="B742" i="12"/>
  <c r="C883" i="22"/>
  <c r="B882" i="12"/>
  <c r="B192" i="12"/>
  <c r="C28" i="22"/>
  <c r="C30" i="22"/>
  <c r="C27" i="22"/>
  <c r="C29" i="22"/>
  <c r="B800" i="12"/>
  <c r="B802" i="12"/>
  <c r="B801" i="12"/>
  <c r="B803" i="12"/>
  <c r="C551" i="22"/>
  <c r="C555" i="22"/>
  <c r="C559" i="22"/>
  <c r="B274" i="12"/>
  <c r="C549" i="22"/>
  <c r="C558" i="22"/>
  <c r="B276" i="12"/>
  <c r="B285" i="12"/>
  <c r="C554" i="22"/>
  <c r="B277" i="12"/>
  <c r="C550" i="22"/>
  <c r="C556" i="22"/>
  <c r="C548" i="22"/>
  <c r="C557" i="22"/>
  <c r="B273" i="12"/>
  <c r="B292" i="12"/>
  <c r="C561" i="22"/>
  <c r="B286" i="12"/>
  <c r="B679" i="12"/>
  <c r="B275" i="12"/>
  <c r="B288" i="12"/>
  <c r="B278" i="12"/>
  <c r="C552" i="22"/>
  <c r="B291" i="12"/>
  <c r="C553" i="22"/>
  <c r="C560" i="22"/>
  <c r="B293" i="12"/>
  <c r="B624" i="12"/>
  <c r="C44" i="22"/>
  <c r="C48" i="22"/>
  <c r="C52" i="22"/>
  <c r="C49" i="22"/>
  <c r="C45" i="22"/>
  <c r="C50" i="22"/>
  <c r="C47" i="22"/>
  <c r="C51" i="22"/>
  <c r="C46" i="22"/>
  <c r="B820" i="12"/>
  <c r="B813" i="12"/>
  <c r="B553" i="12"/>
  <c r="B806" i="12"/>
  <c r="B814" i="12"/>
  <c r="B808" i="12"/>
  <c r="B550" i="12"/>
  <c r="B819" i="12"/>
  <c r="B220" i="12"/>
  <c r="C415" i="22"/>
  <c r="C419" i="22"/>
  <c r="C413" i="22"/>
  <c r="C417" i="22"/>
  <c r="C418" i="22"/>
  <c r="C414" i="22"/>
  <c r="B309" i="12"/>
  <c r="C416" i="22"/>
  <c r="B311" i="12"/>
  <c r="B752" i="12"/>
  <c r="B307" i="12"/>
  <c r="B748" i="12"/>
  <c r="B635" i="12"/>
  <c r="B308" i="12"/>
  <c r="C176" i="22"/>
  <c r="C180" i="22"/>
  <c r="C184" i="22"/>
  <c r="C177" i="22"/>
  <c r="C173" i="22"/>
  <c r="C182" i="22"/>
  <c r="C178" i="22"/>
  <c r="C174" i="22"/>
  <c r="C175" i="22"/>
  <c r="C181" i="22"/>
  <c r="C183" i="22"/>
  <c r="B33" i="12"/>
  <c r="B234" i="12"/>
  <c r="B35" i="12"/>
  <c r="B680" i="12"/>
  <c r="B38" i="12"/>
  <c r="C179" i="22"/>
  <c r="B673" i="12"/>
  <c r="B36" i="12"/>
  <c r="B37" i="12"/>
  <c r="B39" i="12"/>
  <c r="B238" i="12"/>
  <c r="B240" i="12"/>
  <c r="B32" i="12"/>
  <c r="C799" i="22"/>
  <c r="C800" i="22"/>
  <c r="B620" i="12"/>
  <c r="B124" i="12"/>
  <c r="C371" i="22"/>
  <c r="B373" i="12"/>
  <c r="B346" i="12"/>
  <c r="C471" i="22"/>
  <c r="C475" i="22"/>
  <c r="C479" i="22"/>
  <c r="C472" i="22"/>
  <c r="C477" i="22"/>
  <c r="C473" i="22"/>
  <c r="B367" i="12"/>
  <c r="B409" i="12"/>
  <c r="C478" i="22"/>
  <c r="C474" i="22"/>
  <c r="B579" i="12"/>
  <c r="B581" i="12"/>
  <c r="C476" i="22"/>
  <c r="B541" i="12"/>
  <c r="B592" i="12"/>
  <c r="B600" i="12"/>
  <c r="B693" i="12"/>
  <c r="C172" i="22"/>
  <c r="B319" i="12"/>
  <c r="C399" i="22"/>
  <c r="B374" i="12"/>
  <c r="C152" i="22"/>
  <c r="C156" i="22"/>
  <c r="C154" i="22"/>
  <c r="C155" i="22"/>
  <c r="C153" i="22"/>
  <c r="C151" i="22"/>
  <c r="B741" i="12"/>
  <c r="B122" i="12"/>
  <c r="B697" i="12"/>
  <c r="B424" i="12"/>
  <c r="B127" i="12"/>
  <c r="B551" i="12"/>
  <c r="B733" i="12"/>
  <c r="C740" i="22"/>
  <c r="C862" i="22"/>
  <c r="C863" i="22"/>
  <c r="C861" i="22"/>
  <c r="B848" i="12"/>
  <c r="B850" i="12"/>
  <c r="B847" i="12"/>
  <c r="B849" i="12"/>
  <c r="C860" i="22"/>
  <c r="C463" i="22"/>
  <c r="B759" i="12"/>
  <c r="B761" i="12"/>
  <c r="C460" i="22"/>
  <c r="B764" i="12"/>
  <c r="B766" i="12"/>
  <c r="C462" i="22"/>
  <c r="C461" i="22"/>
  <c r="C771" i="22"/>
  <c r="C775" i="22"/>
  <c r="C779" i="22"/>
  <c r="B258" i="12"/>
  <c r="C777" i="22"/>
  <c r="B595" i="12"/>
  <c r="C773" i="22"/>
  <c r="B259" i="12"/>
  <c r="C769" i="22"/>
  <c r="C778" i="22"/>
  <c r="C776" i="22"/>
  <c r="B74" i="12"/>
  <c r="C772" i="22"/>
  <c r="B365" i="12"/>
  <c r="B596" i="12"/>
  <c r="C780" i="22"/>
  <c r="C774" i="22"/>
  <c r="C770" i="22"/>
  <c r="B224" i="12"/>
  <c r="B783" i="12"/>
  <c r="B225" i="12"/>
  <c r="B246" i="12"/>
  <c r="B598" i="12"/>
  <c r="B361" i="12"/>
  <c r="C401" i="22"/>
  <c r="B376" i="12"/>
  <c r="B377" i="12"/>
  <c r="C400" i="22"/>
  <c r="C312" i="22"/>
  <c r="C313" i="22"/>
  <c r="B418" i="12"/>
  <c r="C311" i="22"/>
  <c r="B419" i="12"/>
  <c r="B528" i="12"/>
  <c r="C387" i="22"/>
  <c r="B685" i="12"/>
  <c r="C304" i="22"/>
  <c r="B375" i="12"/>
  <c r="C835" i="22"/>
  <c r="B633" i="12"/>
  <c r="C264" i="22"/>
  <c r="C262" i="22"/>
  <c r="C263" i="22"/>
  <c r="C261" i="22"/>
  <c r="B29" i="12"/>
  <c r="B31" i="12"/>
  <c r="B28" i="12"/>
  <c r="B172" i="12"/>
  <c r="C403" i="22"/>
  <c r="B631" i="12"/>
  <c r="C402" i="22"/>
  <c r="B350" i="12"/>
  <c r="B762" i="12"/>
  <c r="C459" i="22"/>
  <c r="C458" i="22"/>
  <c r="B760" i="12"/>
  <c r="C456" i="22"/>
  <c r="C457" i="22"/>
  <c r="B763" i="12"/>
  <c r="B758" i="12"/>
  <c r="C332" i="22"/>
  <c r="C331" i="22"/>
  <c r="B682" i="12"/>
  <c r="C334" i="22"/>
  <c r="C333" i="22"/>
  <c r="B683" i="12"/>
  <c r="B681" i="12"/>
  <c r="B684" i="12"/>
  <c r="C755" i="22"/>
  <c r="C759" i="22"/>
  <c r="C763" i="22"/>
  <c r="C767" i="22"/>
  <c r="C754" i="22"/>
  <c r="C768" i="22"/>
  <c r="C764" i="22"/>
  <c r="C760" i="22"/>
  <c r="C762" i="22"/>
  <c r="B501" i="12"/>
  <c r="B573" i="12"/>
  <c r="B106" i="12"/>
  <c r="B219" i="12"/>
  <c r="C766" i="22"/>
  <c r="C756" i="22"/>
  <c r="C761" i="22"/>
  <c r="B597" i="12"/>
  <c r="B607" i="12"/>
  <c r="C757" i="22"/>
  <c r="B505" i="12"/>
  <c r="B599" i="12"/>
  <c r="B719" i="12"/>
  <c r="C758" i="22"/>
  <c r="B102" i="12"/>
  <c r="B96" i="12"/>
  <c r="B95" i="12"/>
  <c r="B104" i="12"/>
  <c r="B105" i="12"/>
  <c r="C765" i="22"/>
  <c r="B603" i="12"/>
  <c r="C157" i="22"/>
  <c r="B341" i="12"/>
  <c r="C783" i="22"/>
  <c r="C786" i="22"/>
  <c r="C782" i="22"/>
  <c r="C785" i="22"/>
  <c r="C784" i="22"/>
  <c r="B502" i="12"/>
  <c r="B511" i="12"/>
  <c r="B717" i="12"/>
  <c r="B55" i="12"/>
  <c r="B237" i="12"/>
  <c r="C781" i="22"/>
  <c r="B737" i="12"/>
  <c r="C822" i="22"/>
  <c r="B306" i="12"/>
  <c r="B770" i="12"/>
  <c r="C821" i="22"/>
  <c r="C296" i="22"/>
  <c r="C300" i="22"/>
  <c r="C299" i="22"/>
  <c r="B690" i="12"/>
  <c r="C295" i="22"/>
  <c r="C302" i="22"/>
  <c r="C303" i="22"/>
  <c r="C298" i="22"/>
  <c r="C301" i="22"/>
  <c r="B345" i="12"/>
  <c r="B428" i="12"/>
  <c r="B429" i="12"/>
  <c r="B431" i="12"/>
  <c r="C297" i="22"/>
  <c r="B344" i="12"/>
  <c r="B432" i="12"/>
  <c r="B692" i="12"/>
  <c r="C294" i="22"/>
  <c r="B427" i="12"/>
  <c r="B691" i="12"/>
  <c r="C98" i="22"/>
  <c r="C102" i="22"/>
  <c r="C101" i="22"/>
  <c r="C97" i="22"/>
  <c r="B370" i="12"/>
  <c r="B490" i="12"/>
  <c r="C100" i="22"/>
  <c r="C99" i="22"/>
  <c r="C96" i="22"/>
  <c r="B492" i="12"/>
  <c r="B716" i="12"/>
  <c r="B368" i="12"/>
  <c r="B369" i="12"/>
  <c r="B497" i="12"/>
  <c r="C189" i="22"/>
  <c r="B227" i="12"/>
  <c r="C114" i="22"/>
  <c r="B362" i="12"/>
  <c r="C115" i="22"/>
  <c r="C112" i="22"/>
  <c r="B604" i="12"/>
  <c r="B613" i="12"/>
  <c r="C113" i="22"/>
  <c r="C117" i="22"/>
  <c r="B364" i="12"/>
  <c r="B363" i="12"/>
  <c r="B583" i="12"/>
  <c r="C116" i="22"/>
  <c r="B614" i="12"/>
  <c r="B608" i="12"/>
  <c r="C746" i="22"/>
  <c r="B52" i="12"/>
  <c r="C209" i="22"/>
  <c r="C213" i="22"/>
  <c r="C214" i="22"/>
  <c r="C210" i="22"/>
  <c r="B706" i="12"/>
  <c r="C208" i="22"/>
  <c r="C211" i="22"/>
  <c r="C212" i="22"/>
  <c r="C207" i="22"/>
  <c r="B705" i="12"/>
  <c r="B707" i="12"/>
  <c r="B708" i="12"/>
  <c r="B710" i="12"/>
  <c r="B703" i="12"/>
  <c r="B704" i="12"/>
  <c r="B711" i="12"/>
  <c r="C787" i="22"/>
  <c r="C791" i="22"/>
  <c r="B658" i="12"/>
  <c r="B746" i="12"/>
  <c r="B659" i="12"/>
  <c r="C792" i="22"/>
  <c r="C794" i="22"/>
  <c r="B336" i="12"/>
  <c r="C789" i="22"/>
  <c r="B657" i="12"/>
  <c r="C790" i="22"/>
  <c r="C788" i="22"/>
  <c r="C793" i="22"/>
  <c r="B654" i="12"/>
  <c r="B653" i="12"/>
  <c r="B318" i="12"/>
  <c r="C60" i="22"/>
  <c r="C64" i="22"/>
  <c r="C62" i="22"/>
  <c r="B266" i="12"/>
  <c r="C63" i="22"/>
  <c r="C61" i="22"/>
  <c r="B267" i="12"/>
  <c r="C65" i="22"/>
  <c r="B268" i="12"/>
  <c r="B264" i="12"/>
  <c r="B265" i="12"/>
  <c r="B270" i="12"/>
  <c r="C858" i="22"/>
  <c r="C859" i="22"/>
  <c r="C856" i="22"/>
  <c r="C857" i="22"/>
  <c r="B827" i="12"/>
  <c r="B862" i="12"/>
  <c r="B863" i="12"/>
  <c r="B833" i="12"/>
  <c r="C372" i="22"/>
  <c r="C376" i="22"/>
  <c r="C380" i="22"/>
  <c r="C384" i="22"/>
  <c r="C377" i="22"/>
  <c r="C386" i="22"/>
  <c r="B410" i="12"/>
  <c r="B522" i="12"/>
  <c r="B714" i="12"/>
  <c r="C373" i="22"/>
  <c r="C382" i="22"/>
  <c r="C375" i="22"/>
  <c r="C379" i="22"/>
  <c r="B412" i="12"/>
  <c r="B549" i="12"/>
  <c r="C374" i="22"/>
  <c r="C385" i="22"/>
  <c r="C378" i="22"/>
  <c r="C383" i="22"/>
  <c r="B407" i="12"/>
  <c r="B408" i="12"/>
  <c r="C381" i="22"/>
  <c r="B524" i="12"/>
  <c r="B689" i="12"/>
  <c r="B411" i="12"/>
  <c r="B525" i="12"/>
  <c r="B526" i="12"/>
  <c r="B415" i="12"/>
  <c r="B416" i="12"/>
  <c r="B414" i="12"/>
  <c r="C20" i="22"/>
  <c r="C22" i="22"/>
  <c r="C23" i="22"/>
  <c r="C21" i="22"/>
  <c r="C19" i="22"/>
  <c r="B822" i="12"/>
  <c r="B824" i="12"/>
  <c r="B823" i="12"/>
  <c r="B244" i="12"/>
  <c r="B3" i="12"/>
  <c r="C739" i="22"/>
  <c r="B627" i="12"/>
  <c r="C679" i="22"/>
  <c r="C683" i="22"/>
  <c r="C680" i="22"/>
  <c r="C685" i="22"/>
  <c r="C681" i="22"/>
  <c r="B130" i="12"/>
  <c r="C686" i="22"/>
  <c r="C682" i="22"/>
  <c r="B144" i="12"/>
  <c r="B93" i="12"/>
  <c r="B749" i="12"/>
  <c r="B140" i="12"/>
  <c r="B572" i="12"/>
  <c r="B132" i="12"/>
  <c r="C684" i="22"/>
  <c r="B142" i="12"/>
  <c r="C340" i="22"/>
  <c r="C344" i="22"/>
  <c r="C348" i="22"/>
  <c r="C352" i="22"/>
  <c r="C345" i="22"/>
  <c r="B450" i="12"/>
  <c r="B458" i="12"/>
  <c r="C341" i="22"/>
  <c r="C350" i="22"/>
  <c r="C343" i="22"/>
  <c r="B448" i="12"/>
  <c r="B457" i="12"/>
  <c r="C347" i="22"/>
  <c r="C342" i="22"/>
  <c r="C338" i="22"/>
  <c r="C349" i="22"/>
  <c r="C339" i="22"/>
  <c r="C351" i="22"/>
  <c r="B449" i="12"/>
  <c r="B451" i="12"/>
  <c r="C346" i="22"/>
  <c r="B452" i="12"/>
  <c r="B453" i="12"/>
  <c r="B444" i="12"/>
  <c r="B454" i="12"/>
  <c r="B446" i="12"/>
  <c r="B456" i="12"/>
  <c r="B445" i="12"/>
  <c r="B455" i="12"/>
  <c r="B447" i="12"/>
  <c r="C481" i="22"/>
  <c r="B560" i="12"/>
  <c r="C171" i="22"/>
  <c r="C170" i="22"/>
  <c r="B304" i="12"/>
  <c r="B316" i="12"/>
  <c r="C196" i="22"/>
  <c r="C195" i="22"/>
  <c r="C194" i="22"/>
  <c r="B257" i="12"/>
  <c r="C197" i="22"/>
  <c r="B247" i="12"/>
  <c r="B232" i="12"/>
  <c r="B651" i="12"/>
  <c r="C26" i="22"/>
  <c r="B804" i="12"/>
  <c r="B626" i="12"/>
  <c r="C809" i="22"/>
  <c r="C810" i="22"/>
  <c r="B625" i="12"/>
  <c r="C160" i="22"/>
  <c r="C159" i="22"/>
  <c r="B778" i="12"/>
  <c r="C158" i="22"/>
  <c r="B534" i="12"/>
  <c r="B718" i="12"/>
  <c r="C136" i="22"/>
  <c r="C137" i="22"/>
  <c r="C139" i="22"/>
  <c r="B494" i="12"/>
  <c r="C134" i="22"/>
  <c r="C138" i="22"/>
  <c r="C133" i="22"/>
  <c r="B342" i="12"/>
  <c r="B495" i="12"/>
  <c r="C135" i="22"/>
  <c r="B496" i="12"/>
  <c r="B499" i="12"/>
  <c r="B500" i="12"/>
  <c r="B509" i="12"/>
  <c r="C68" i="22"/>
  <c r="C67" i="22"/>
  <c r="B605" i="12"/>
  <c r="C69" i="22"/>
  <c r="B606" i="12"/>
  <c r="B609" i="12"/>
  <c r="C66" i="22"/>
  <c r="B233" i="12"/>
  <c r="C56" i="22"/>
  <c r="C53" i="22"/>
  <c r="C58" i="22"/>
  <c r="B794" i="12"/>
  <c r="C54" i="22"/>
  <c r="C59" i="22"/>
  <c r="C57" i="22"/>
  <c r="C55" i="22"/>
  <c r="B796" i="12"/>
  <c r="B797" i="12"/>
  <c r="B798" i="12"/>
  <c r="B793" i="12"/>
  <c r="B785" i="12"/>
  <c r="B795" i="12"/>
  <c r="C535" i="22"/>
  <c r="C536" i="22"/>
  <c r="C534" i="22"/>
  <c r="B25" i="12"/>
  <c r="B26" i="12"/>
  <c r="C537" i="22"/>
  <c r="B24" i="12"/>
  <c r="B27" i="12"/>
  <c r="B650" i="12"/>
  <c r="C411" i="22"/>
  <c r="C409" i="22"/>
  <c r="C410" i="22"/>
  <c r="B136" i="12"/>
  <c r="B145" i="12"/>
  <c r="B773" i="12"/>
  <c r="C480" i="22"/>
  <c r="C397" i="22"/>
  <c r="C398" i="22"/>
  <c r="B687" i="12"/>
  <c r="B686" i="12"/>
  <c r="C120" i="22"/>
  <c r="C124" i="22"/>
  <c r="C128" i="22"/>
  <c r="C122" i="22"/>
  <c r="C118" i="22"/>
  <c r="C127" i="22"/>
  <c r="B754" i="12"/>
  <c r="C123" i="22"/>
  <c r="C121" i="22"/>
  <c r="C130" i="22"/>
  <c r="B421" i="12"/>
  <c r="B512" i="12"/>
  <c r="B531" i="12"/>
  <c r="C129" i="22"/>
  <c r="C125" i="22"/>
  <c r="C119" i="22"/>
  <c r="C126" i="22"/>
  <c r="B696" i="12"/>
  <c r="B43" i="12"/>
  <c r="B343" i="12"/>
  <c r="B420" i="12"/>
  <c r="B422" i="12"/>
  <c r="B423" i="12"/>
  <c r="B709" i="12"/>
  <c r="B53" i="12"/>
  <c r="B54" i="12"/>
  <c r="C2" i="22"/>
  <c r="B743" i="12"/>
  <c r="C256" i="22"/>
  <c r="C260" i="22"/>
  <c r="C258" i="22"/>
  <c r="B338" i="12"/>
  <c r="B339" i="12"/>
  <c r="C259" i="22"/>
  <c r="B641" i="12"/>
  <c r="C257" i="22"/>
  <c r="B337" i="12"/>
  <c r="B340" i="12"/>
  <c r="C356" i="22"/>
  <c r="C360" i="22"/>
  <c r="C364" i="22"/>
  <c r="C368" i="22"/>
  <c r="C354" i="22"/>
  <c r="C363" i="22"/>
  <c r="B394" i="12"/>
  <c r="B402" i="12"/>
  <c r="C359" i="22"/>
  <c r="C357" i="22"/>
  <c r="C366" i="22"/>
  <c r="B393" i="12"/>
  <c r="B403" i="12"/>
  <c r="B521" i="12"/>
  <c r="C358" i="22"/>
  <c r="C369" i="22"/>
  <c r="C353" i="22"/>
  <c r="C355" i="22"/>
  <c r="C361" i="22"/>
  <c r="C367" i="22"/>
  <c r="C365" i="22"/>
  <c r="B520" i="12"/>
  <c r="B398" i="12"/>
  <c r="B688" i="12"/>
  <c r="B399" i="12"/>
  <c r="B400" i="12"/>
  <c r="B535" i="12"/>
  <c r="C362" i="22"/>
  <c r="C370" i="22"/>
  <c r="B395" i="12"/>
  <c r="B518" i="12"/>
  <c r="B507" i="12"/>
  <c r="B392" i="12"/>
  <c r="B396" i="12"/>
  <c r="B404" i="12"/>
  <c r="B406" i="12"/>
  <c r="C798" i="22"/>
  <c r="B228" i="12"/>
  <c r="B768" i="12"/>
  <c r="C468" i="22"/>
  <c r="C469" i="22"/>
  <c r="B765" i="12"/>
  <c r="C470" i="22"/>
  <c r="B767" i="12"/>
  <c r="B430" i="12"/>
  <c r="C483" i="22"/>
  <c r="C487" i="22"/>
  <c r="B397" i="12"/>
  <c r="B417" i="12"/>
  <c r="C486" i="22"/>
  <c r="C482" i="22"/>
  <c r="B401" i="12"/>
  <c r="B413" i="12"/>
  <c r="B405" i="12"/>
  <c r="C484" i="22"/>
  <c r="C485" i="22"/>
  <c r="C834" i="22"/>
  <c r="C833" i="22"/>
  <c r="B723" i="12"/>
  <c r="B545" i="12"/>
  <c r="C643" i="22"/>
  <c r="C644" i="22"/>
  <c r="C642" i="22"/>
  <c r="B242" i="12"/>
  <c r="B243" i="12"/>
  <c r="C645" i="22"/>
  <c r="C641" i="22"/>
  <c r="B245" i="12"/>
  <c r="B48" i="12"/>
  <c r="B241" i="12"/>
  <c r="C79" i="22"/>
  <c r="C83" i="22"/>
  <c r="C87" i="22"/>
  <c r="C91" i="22"/>
  <c r="C95" i="22"/>
  <c r="C84" i="22"/>
  <c r="C93" i="22"/>
  <c r="C80" i="22"/>
  <c r="C89" i="22"/>
  <c r="B498" i="12"/>
  <c r="B506" i="12"/>
  <c r="B538" i="12"/>
  <c r="C76" i="22"/>
  <c r="C85" i="22"/>
  <c r="C94" i="22"/>
  <c r="C81" i="22"/>
  <c r="C90" i="22"/>
  <c r="C78" i="22"/>
  <c r="C92" i="22"/>
  <c r="B366" i="12"/>
  <c r="C82" i="22"/>
  <c r="C88" i="22"/>
  <c r="C86" i="22"/>
  <c r="B491" i="12"/>
  <c r="B532" i="12"/>
  <c r="B552" i="12"/>
  <c r="B523" i="12"/>
  <c r="B533" i="12"/>
  <c r="B493" i="12"/>
  <c r="B544" i="12"/>
  <c r="B565" i="12"/>
  <c r="B575" i="12"/>
  <c r="B515" i="12"/>
  <c r="C77" i="22"/>
  <c r="B516" i="12"/>
  <c r="B372" i="12"/>
  <c r="B601" i="12"/>
  <c r="B612" i="12"/>
  <c r="B561" i="12"/>
  <c r="B588" i="12"/>
  <c r="B527" i="12"/>
  <c r="C268" i="22"/>
  <c r="C272" i="22"/>
  <c r="C276" i="22"/>
  <c r="C280" i="22"/>
  <c r="C271" i="22"/>
  <c r="C281" i="22"/>
  <c r="B466" i="12"/>
  <c r="C277" i="22"/>
  <c r="C270" i="22"/>
  <c r="C279" i="22"/>
  <c r="C275" i="22"/>
  <c r="B467" i="12"/>
  <c r="C282" i="22"/>
  <c r="C273" i="22"/>
  <c r="C278" i="22"/>
  <c r="C274" i="22"/>
  <c r="B460" i="12"/>
  <c r="B470" i="12"/>
  <c r="B461" i="12"/>
  <c r="B471" i="12"/>
  <c r="B462" i="12"/>
  <c r="B472" i="12"/>
  <c r="C269" i="22"/>
  <c r="B463" i="12"/>
  <c r="B473" i="12"/>
  <c r="B464" i="12"/>
  <c r="B468" i="12"/>
  <c r="B459" i="12"/>
  <c r="B465" i="12"/>
  <c r="B469" i="12"/>
  <c r="C866" i="22"/>
  <c r="C870" i="22"/>
  <c r="C874" i="22"/>
  <c r="C867" i="22"/>
  <c r="C872" i="22"/>
  <c r="C868" i="22"/>
  <c r="B828" i="12"/>
  <c r="B852" i="12"/>
  <c r="B853" i="12"/>
  <c r="C873" i="22"/>
  <c r="B846" i="12"/>
  <c r="C869" i="22"/>
  <c r="C864" i="22"/>
  <c r="B856" i="12"/>
  <c r="C865" i="22"/>
  <c r="C871" i="22"/>
  <c r="B858" i="12"/>
  <c r="B859" i="12"/>
  <c r="B851" i="12"/>
  <c r="B854" i="12"/>
  <c r="B855" i="12"/>
  <c r="B857" i="12"/>
  <c r="C132" i="22"/>
  <c r="C131" i="22"/>
  <c r="B352" i="12"/>
  <c r="B701" i="12"/>
  <c r="C878" i="22"/>
  <c r="B554" i="12"/>
  <c r="B567" i="12"/>
  <c r="C877" i="22"/>
  <c r="C879" i="22"/>
  <c r="C880" i="22"/>
  <c r="B721" i="12"/>
  <c r="B569" i="12"/>
  <c r="C192" i="22"/>
  <c r="C191" i="22"/>
  <c r="B314" i="12"/>
  <c r="C193" i="22"/>
  <c r="C190" i="22"/>
  <c r="B313" i="12"/>
  <c r="B153" i="12"/>
  <c r="B217" i="12"/>
  <c r="C388" i="22"/>
  <c r="B386" i="12"/>
  <c r="C391" i="22"/>
  <c r="C395" i="22"/>
  <c r="C389" i="22"/>
  <c r="C393" i="22"/>
  <c r="C390" i="22"/>
  <c r="C396" i="22"/>
  <c r="C394" i="22"/>
  <c r="B387" i="12"/>
  <c r="B388" i="12"/>
  <c r="B261" i="12"/>
  <c r="B389" i="12"/>
  <c r="B390" i="12"/>
  <c r="B391" i="12"/>
  <c r="C392" i="22"/>
  <c r="B702" i="12"/>
  <c r="B727" i="12"/>
  <c r="C166" i="22"/>
  <c r="B325" i="12"/>
  <c r="B326" i="12"/>
  <c r="C165" i="22"/>
  <c r="C830" i="22"/>
  <c r="C831" i="22"/>
  <c r="C829" i="22"/>
  <c r="C828" i="22"/>
  <c r="B252" i="12"/>
  <c r="B239" i="12"/>
  <c r="B230" i="12"/>
  <c r="B222" i="12"/>
  <c r="C316" i="22"/>
  <c r="C320" i="22"/>
  <c r="C324" i="22"/>
  <c r="C328" i="22"/>
  <c r="C322" i="22"/>
  <c r="B474" i="12"/>
  <c r="B482" i="12"/>
  <c r="C318" i="22"/>
  <c r="C327" i="22"/>
  <c r="C325" i="22"/>
  <c r="C314" i="22"/>
  <c r="C319" i="22"/>
  <c r="C330" i="22"/>
  <c r="B476" i="12"/>
  <c r="B485" i="12"/>
  <c r="B540" i="12"/>
  <c r="C315" i="22"/>
  <c r="C326" i="22"/>
  <c r="C317" i="22"/>
  <c r="C323" i="22"/>
  <c r="C329" i="22"/>
  <c r="B480" i="12"/>
  <c r="B481" i="12"/>
  <c r="B483" i="12"/>
  <c r="B484" i="12"/>
  <c r="B475" i="12"/>
  <c r="B486" i="12"/>
  <c r="B478" i="12"/>
  <c r="B488" i="12"/>
  <c r="B539" i="12"/>
  <c r="C321" i="22"/>
  <c r="B487" i="12"/>
  <c r="B477" i="12"/>
  <c r="B479" i="12"/>
  <c r="C447" i="22"/>
  <c r="C451" i="22"/>
  <c r="C455" i="22"/>
  <c r="C449" i="22"/>
  <c r="C453" i="22"/>
  <c r="C448" i="22"/>
  <c r="B210" i="12"/>
  <c r="B139" i="12"/>
  <c r="C454" i="22"/>
  <c r="B670" i="12"/>
  <c r="C450" i="22"/>
  <c r="B672" i="12"/>
  <c r="C452" i="22"/>
  <c r="B49" i="12"/>
  <c r="B548" i="12"/>
  <c r="B671" i="12"/>
  <c r="B221" i="12"/>
  <c r="B720" i="12"/>
  <c r="C832" i="22"/>
  <c r="B712" i="12"/>
  <c r="C421" i="22"/>
  <c r="B739" i="12"/>
  <c r="C741" i="22"/>
  <c r="C742" i="22"/>
  <c r="B755" i="12"/>
  <c r="B756" i="12"/>
  <c r="C164" i="22"/>
  <c r="C163" i="22"/>
  <c r="C162" i="22"/>
  <c r="B640" i="12"/>
  <c r="C161" i="22"/>
  <c r="B660" i="12"/>
  <c r="B652" i="12"/>
  <c r="B747" i="12"/>
  <c r="C32" i="22"/>
  <c r="C35" i="22"/>
  <c r="C31" i="22"/>
  <c r="C33" i="22"/>
  <c r="C34" i="22"/>
  <c r="B844" i="12"/>
  <c r="B805" i="12"/>
  <c r="B829" i="12"/>
  <c r="B845" i="12"/>
  <c r="B843" i="12"/>
  <c r="C308" i="22"/>
  <c r="C309" i="22"/>
  <c r="B384" i="12"/>
  <c r="C306" i="22"/>
  <c r="B715" i="12"/>
  <c r="C310" i="22"/>
  <c r="C305" i="22"/>
  <c r="B381" i="12"/>
  <c r="B383" i="12"/>
  <c r="C307" i="22"/>
  <c r="B382" i="12"/>
  <c r="B385" i="12"/>
  <c r="C75" i="22"/>
  <c r="C71" i="22"/>
  <c r="B602" i="12"/>
  <c r="B618" i="12"/>
  <c r="B634" i="12"/>
  <c r="C72" i="22"/>
  <c r="C70" i="22"/>
  <c r="B558" i="12"/>
  <c r="C73" i="22"/>
  <c r="C74" i="22"/>
  <c r="B563" i="12"/>
  <c r="B637" i="12"/>
  <c r="B360" i="12"/>
  <c r="C168" i="22"/>
  <c r="C169" i="22"/>
  <c r="C167" i="22"/>
  <c r="B656" i="12"/>
  <c r="B324" i="12"/>
  <c r="B317" i="12"/>
  <c r="B668" i="12"/>
  <c r="C467" i="22"/>
  <c r="B669" i="12"/>
  <c r="C464" i="22"/>
  <c r="C465" i="22"/>
  <c r="B662" i="12"/>
  <c r="C466" i="22"/>
  <c r="B661" i="12"/>
  <c r="B779" i="12"/>
  <c r="C494" i="22"/>
  <c r="C749" i="22"/>
  <c r="C748" i="22"/>
  <c r="B663" i="12"/>
  <c r="B865" i="12"/>
  <c r="C188" i="22"/>
  <c r="C186" i="22"/>
  <c r="C187" i="22"/>
  <c r="C185" i="22"/>
  <c r="B162" i="12"/>
  <c r="B163" i="12"/>
  <c r="B181" i="12"/>
  <c r="B149" i="12"/>
  <c r="C267" i="22"/>
  <c r="B775" i="12"/>
  <c r="C36" i="22"/>
  <c r="B757" i="12"/>
  <c r="C284" i="22"/>
  <c r="C288" i="22"/>
  <c r="C292" i="22"/>
  <c r="C290" i="22"/>
  <c r="B434" i="12"/>
  <c r="B442" i="12"/>
  <c r="C286" i="22"/>
  <c r="C293" i="22"/>
  <c r="B439" i="12"/>
  <c r="C287" i="22"/>
  <c r="C289" i="22"/>
  <c r="C285" i="22"/>
  <c r="B438" i="12"/>
  <c r="B440" i="12"/>
  <c r="C283" i="22"/>
  <c r="B441" i="12"/>
  <c r="C291" i="22"/>
  <c r="B443" i="12"/>
  <c r="B433" i="12"/>
  <c r="B436" i="12"/>
  <c r="B435" i="12"/>
  <c r="B437" i="12"/>
  <c r="C811" i="22"/>
  <c r="C815" i="22"/>
  <c r="C818" i="22"/>
  <c r="C814" i="22"/>
  <c r="C817" i="22"/>
  <c r="B355" i="12"/>
  <c r="B724" i="12"/>
  <c r="C813" i="22"/>
  <c r="B616" i="12"/>
  <c r="B568" i="12"/>
  <c r="B556" i="12"/>
  <c r="C812" i="22"/>
  <c r="B590" i="12"/>
  <c r="B713" i="12"/>
  <c r="B580" i="12"/>
  <c r="C816" i="22"/>
  <c r="C854" i="22"/>
  <c r="C853" i="22"/>
  <c r="C852" i="22"/>
  <c r="B832" i="12"/>
  <c r="B834" i="12"/>
  <c r="B831" i="12"/>
  <c r="B835" i="12"/>
  <c r="C855" i="22"/>
  <c r="C148" i="22"/>
  <c r="C150" i="22"/>
  <c r="B666" i="12"/>
  <c r="C149" i="22"/>
  <c r="B769" i="12"/>
  <c r="B744" i="12"/>
  <c r="C255" i="22"/>
  <c r="B792" i="12"/>
  <c r="C851" i="22"/>
  <c r="B753" i="12"/>
  <c r="C838" i="22"/>
  <c r="C842" i="22"/>
  <c r="C846" i="22"/>
  <c r="C850" i="22"/>
  <c r="B786" i="12"/>
  <c r="C844" i="22"/>
  <c r="C840" i="22"/>
  <c r="C849" i="22"/>
  <c r="C836" i="22"/>
  <c r="C845" i="22"/>
  <c r="C843" i="22"/>
  <c r="B787" i="12"/>
  <c r="B836" i="12"/>
  <c r="B788" i="12"/>
  <c r="B837" i="12"/>
  <c r="B838" i="12"/>
  <c r="C839" i="22"/>
  <c r="B789" i="12"/>
  <c r="B830" i="12"/>
  <c r="C847" i="22"/>
  <c r="B791" i="12"/>
  <c r="B840" i="12"/>
  <c r="C848" i="22"/>
  <c r="B842" i="12"/>
  <c r="C841" i="22"/>
  <c r="B799" i="12"/>
  <c r="C837" i="22"/>
  <c r="B790" i="12"/>
  <c r="B839" i="12"/>
  <c r="B841" i="12"/>
  <c r="C747" i="22"/>
  <c r="B51" i="12"/>
  <c r="B642" i="12"/>
  <c r="C423" i="22"/>
  <c r="C427" i="22"/>
  <c r="C431" i="22"/>
  <c r="C435" i="22"/>
  <c r="C439" i="22"/>
  <c r="C425" i="22"/>
  <c r="C429" i="22"/>
  <c r="C433" i="22"/>
  <c r="C437" i="22"/>
  <c r="C422" i="22"/>
  <c r="C438" i="22"/>
  <c r="B649" i="12"/>
  <c r="C428" i="22"/>
  <c r="C443" i="22"/>
  <c r="C434" i="22"/>
  <c r="C430" i="22"/>
  <c r="C436" i="22"/>
  <c r="C441" i="22"/>
  <c r="C445" i="22"/>
  <c r="C426" i="22"/>
  <c r="B646" i="12"/>
  <c r="B876" i="12"/>
  <c r="B877" i="12"/>
  <c r="B543" i="12"/>
  <c r="B574" i="12"/>
  <c r="B647" i="12"/>
  <c r="B885" i="12"/>
  <c r="C424" i="22"/>
  <c r="C444" i="22"/>
  <c r="B648" i="12"/>
  <c r="C432" i="22"/>
  <c r="C440" i="22"/>
  <c r="B872" i="12"/>
  <c r="B880" i="12"/>
  <c r="B644" i="12"/>
  <c r="B784" i="12"/>
  <c r="B874" i="12"/>
  <c r="B870" i="12"/>
  <c r="B582" i="12"/>
  <c r="B871" i="12"/>
  <c r="B873" i="12"/>
  <c r="C442" i="22"/>
  <c r="B875" i="12"/>
  <c r="B881" i="12"/>
  <c r="B878" i="12"/>
  <c r="B643" i="12"/>
  <c r="B879" i="12"/>
  <c r="B645" i="12"/>
  <c r="C446" i="22"/>
  <c r="B628" i="12"/>
  <c r="C538" i="22"/>
  <c r="C4" i="22"/>
  <c r="C8" i="22"/>
  <c r="C12" i="22"/>
  <c r="C13" i="22"/>
  <c r="C9" i="22"/>
  <c r="C5" i="22"/>
  <c r="C14" i="22"/>
  <c r="C10" i="22"/>
  <c r="C7" i="22"/>
  <c r="C11" i="22"/>
  <c r="B777" i="12"/>
  <c r="B146" i="12"/>
  <c r="B154" i="12"/>
  <c r="B170" i="12"/>
  <c r="B186" i="12"/>
  <c r="B171" i="12"/>
  <c r="C6" i="22"/>
  <c r="B166" i="12"/>
  <c r="B159" i="12"/>
  <c r="C3" i="22"/>
  <c r="B180" i="12"/>
  <c r="B776" i="12"/>
  <c r="B182" i="12"/>
  <c r="B81" i="12"/>
  <c r="B282" i="12"/>
  <c r="C15" i="22"/>
  <c r="C412" i="22"/>
  <c r="B310" i="12"/>
  <c r="C795" i="22"/>
  <c r="B594" i="12"/>
  <c r="C796" i="22"/>
  <c r="B587" i="12"/>
  <c r="C797" i="22"/>
  <c r="B215" i="12"/>
  <c r="C751" i="22"/>
  <c r="C750" i="22"/>
  <c r="C753" i="22"/>
  <c r="B98" i="12"/>
  <c r="C752" i="22"/>
  <c r="B100" i="12"/>
  <c r="B101" i="12"/>
  <c r="B97" i="12"/>
  <c r="B725" i="12"/>
  <c r="C819" i="22"/>
  <c r="C820" i="22"/>
  <c r="B351" i="12"/>
  <c r="B30" i="12"/>
  <c r="C565" i="22"/>
  <c r="C566" i="22"/>
  <c r="B884" i="12"/>
  <c r="B751" i="12"/>
  <c r="C563" i="22"/>
  <c r="C564" i="22"/>
  <c r="C562" i="22"/>
  <c r="B279" i="12"/>
  <c r="B281" i="12"/>
  <c r="B632" i="12"/>
  <c r="B530" i="12"/>
  <c r="B738" i="12"/>
  <c r="C491" i="22"/>
  <c r="C490" i="22"/>
  <c r="B256" i="12"/>
  <c r="B58" i="12"/>
  <c r="B59" i="12"/>
  <c r="C492" i="22"/>
  <c r="C488" i="22"/>
  <c r="C489" i="22"/>
  <c r="B160" i="12"/>
  <c r="C493" i="22"/>
  <c r="C336" i="22"/>
  <c r="B378" i="12"/>
  <c r="C337" i="22"/>
  <c r="B379" i="12"/>
  <c r="B380" i="12"/>
  <c r="C335" i="22"/>
  <c r="C539" i="22"/>
  <c r="C543" i="22"/>
  <c r="C547" i="22"/>
  <c r="B290" i="12"/>
  <c r="C540" i="22"/>
  <c r="B294" i="12"/>
  <c r="B303" i="12"/>
  <c r="B622" i="12"/>
  <c r="B677" i="12"/>
  <c r="C545" i="22"/>
  <c r="C541" i="22"/>
  <c r="C542" i="22"/>
  <c r="B301" i="12"/>
  <c r="B299" i="12"/>
  <c r="C544" i="22"/>
  <c r="B302" i="12"/>
  <c r="B280" i="12"/>
  <c r="C546" i="22"/>
  <c r="C523" i="22"/>
  <c r="C527" i="22"/>
  <c r="C531" i="22"/>
  <c r="B298" i="12"/>
  <c r="C526" i="22"/>
  <c r="C532" i="22"/>
  <c r="C524" i="22"/>
  <c r="C533" i="22"/>
  <c r="C525" i="22"/>
  <c r="B283" i="12"/>
  <c r="B297" i="12"/>
  <c r="B678" i="12"/>
  <c r="C530" i="22"/>
  <c r="B287" i="12"/>
  <c r="B300" i="12"/>
  <c r="B289" i="12"/>
  <c r="B295" i="12"/>
  <c r="B623" i="12"/>
  <c r="C528" i="22"/>
  <c r="B296" i="12"/>
  <c r="C529" i="22"/>
  <c r="B284" i="12"/>
  <c r="C140" i="22"/>
  <c r="C144" i="22"/>
  <c r="C145" i="22"/>
  <c r="C141" i="22"/>
  <c r="C146" i="22"/>
  <c r="C142" i="22"/>
  <c r="C143" i="22"/>
  <c r="B271" i="12"/>
  <c r="B272" i="12"/>
  <c r="C147" i="22"/>
  <c r="B547" i="12"/>
  <c r="B557" i="12"/>
  <c r="B745" i="12"/>
  <c r="B269" i="12"/>
  <c r="B815" i="12"/>
  <c r="B772" i="12"/>
  <c r="C408" i="22"/>
  <c r="B883" i="12"/>
  <c r="C40" i="22"/>
  <c r="C39" i="22"/>
  <c r="C41" i="22"/>
  <c r="C38" i="22"/>
  <c r="C42" i="22"/>
  <c r="C37" i="22"/>
  <c r="C43" i="22"/>
  <c r="B812" i="12"/>
  <c r="B821" i="12"/>
  <c r="B810" i="12"/>
  <c r="B807" i="12"/>
  <c r="B774" i="12"/>
  <c r="B809" i="12"/>
  <c r="B811" i="12"/>
  <c r="C106" i="22"/>
  <c r="C110" i="22"/>
  <c r="C111" i="22"/>
  <c r="B570" i="12"/>
  <c r="B610" i="12"/>
  <c r="C107" i="22"/>
  <c r="C103" i="22"/>
  <c r="C109" i="22"/>
  <c r="C105" i="22"/>
  <c r="C108" i="22"/>
  <c r="C104" i="22"/>
  <c r="B510" i="12"/>
  <c r="B542" i="12"/>
  <c r="B589" i="12"/>
  <c r="B371" i="12"/>
  <c r="B529" i="12"/>
  <c r="B559" i="12"/>
  <c r="B519" i="12"/>
  <c r="B322" i="12"/>
  <c r="C407" i="22"/>
  <c r="C405" i="22"/>
  <c r="C406" i="22"/>
  <c r="B321" i="12"/>
  <c r="C404" i="22"/>
  <c r="B320" i="12"/>
  <c r="B323" i="12"/>
  <c r="B426" i="12"/>
  <c r="C265" i="22"/>
  <c r="B425" i="12"/>
  <c r="C266" i="22"/>
  <c r="F2" i="2"/>
  <c r="F12" i="2"/>
  <c r="F11" i="2"/>
  <c r="D45" i="27" l="1"/>
  <c r="AZ13" i="7"/>
  <c r="BD13" i="7" s="1"/>
  <c r="C745" i="22"/>
  <c r="B353" i="12"/>
  <c r="B354" i="12"/>
  <c r="C743" i="22"/>
  <c r="AW3" i="7"/>
  <c r="B38" i="27" s="1"/>
  <c r="B45" i="27" s="1"/>
  <c r="C744" i="22"/>
  <c r="B664" i="12"/>
  <c r="AX3" i="7"/>
  <c r="C38" i="27" s="1"/>
  <c r="C45" i="27" s="1"/>
  <c r="AR8" i="7"/>
  <c r="AS4" i="7" s="1"/>
  <c r="AY14" i="7"/>
  <c r="AZ7" i="7"/>
  <c r="BD7" i="7" s="1"/>
  <c r="AZ12" i="7"/>
  <c r="BD12" i="7" s="1"/>
  <c r="AZ6" i="7"/>
  <c r="BD6" i="7" s="1"/>
  <c r="AZ9" i="7"/>
  <c r="BD9" i="7" s="1"/>
  <c r="AZ4" i="7"/>
  <c r="BD4" i="7" s="1"/>
  <c r="AZ5" i="7"/>
  <c r="BD5" i="7" s="1"/>
  <c r="AZ11" i="7"/>
  <c r="BD11" i="7" s="1"/>
  <c r="AZ8" i="7"/>
  <c r="BD8" i="7" s="1"/>
  <c r="AZ10" i="7"/>
  <c r="BD10" i="7" s="1"/>
  <c r="AW14" i="7" l="1"/>
  <c r="AZ3" i="7"/>
  <c r="BD3" i="7" s="1"/>
  <c r="AX14" i="7"/>
  <c r="AS6" i="7"/>
  <c r="AS7" i="7"/>
  <c r="AS3" i="7"/>
  <c r="AS5" i="7"/>
  <c r="D6" i="2"/>
  <c r="E6" i="2"/>
  <c r="F7" i="2"/>
  <c r="F10" i="2"/>
  <c r="F9" i="2"/>
  <c r="E5" i="2"/>
  <c r="D5" i="2"/>
  <c r="E4" i="2"/>
  <c r="D4" i="2"/>
  <c r="E3" i="2"/>
  <c r="D3" i="2"/>
  <c r="AZ14" i="7" l="1"/>
  <c r="AY15" i="7" s="1"/>
  <c r="F6" i="2"/>
  <c r="F4" i="2"/>
  <c r="F5" i="2"/>
  <c r="F3" i="2"/>
  <c r="AZ15" i="7" l="1"/>
  <c r="C20" i="25"/>
  <c r="AW15" i="7"/>
  <c r="AX15" i="7"/>
  <c r="G18" i="39"/>
  <c r="J18" i="39" s="1"/>
  <c r="E49" i="4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JohnnyZYWang(王中益)</author>
  </authors>
  <commentList>
    <comment ref="P1" authorId="0" shapeId="0" xr:uid="{C792841E-6496-4113-BAB7-4BD027EC0ECE}">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REQ is related to both SW and HW.</t>
        </r>
      </text>
    </comment>
    <comment ref="X1" authorId="0" shapeId="0" xr:uid="{F4EF0770-9568-4B33-91DE-3029CF801460}">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REQ is related to HW only.</t>
        </r>
      </text>
    </comment>
    <comment ref="P2" authorId="0" shapeId="0" xr:uid="{4A98F480-AF38-4738-9C4B-E578E4C4FEB0}">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Pass.</t>
        </r>
      </text>
    </comment>
    <comment ref="Q2" authorId="0" shapeId="0" xr:uid="{C5A8FCD5-172B-4694-93A4-BED92F1CC5E3}">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Fail.</t>
        </r>
      </text>
    </comment>
    <comment ref="R2" authorId="0" shapeId="0" xr:uid="{441763ED-3F62-40F4-9332-37C8CCE12257}">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is on-going.</t>
        </r>
      </text>
    </comment>
    <comment ref="S2" authorId="0" shapeId="0" xr:uid="{D03732E5-4ED4-489D-A561-D851CEC0C5F8}">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steps are not reviewed.</t>
        </r>
      </text>
    </comment>
    <comment ref="T2" authorId="0" shapeId="0" xr:uid="{A778D728-D411-4099-9097-7A9EEC7063FA}">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steps are viewed.</t>
        </r>
      </text>
    </comment>
    <comment ref="U2" authorId="0" shapeId="0" xr:uid="{3DBB1110-19CF-4931-836A-AAEF9F8E7211}">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REQ needs to be tested for several times and the latest result is Pass.</t>
        </r>
      </text>
    </comment>
    <comment ref="X2" authorId="0" shapeId="0" xr:uid="{28AF3E59-CE6E-427F-884E-B134AB3418C4}">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Pass.</t>
        </r>
      </text>
    </comment>
    <comment ref="Y2" authorId="0" shapeId="0" xr:uid="{EBD4FC26-09A4-4BD5-AB67-BFD709934E19}">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Fail.</t>
        </r>
      </text>
    </comment>
    <comment ref="Z2" authorId="0" shapeId="0" xr:uid="{4E9C6447-BF5B-49FA-9CC6-EE49D66D4C6A}">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is on-going.</t>
        </r>
      </text>
    </comment>
    <comment ref="AA2" authorId="0" shapeId="0" xr:uid="{AA835995-7351-41F4-B92A-49E60129149F}">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steps are not reviewed.</t>
        </r>
      </text>
    </comment>
    <comment ref="AB2" authorId="0" shapeId="0" xr:uid="{908A7534-D445-4663-93C9-F22DEDC51579}">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steps are viewed.</t>
        </r>
      </text>
    </comment>
    <comment ref="AC2" authorId="0" shapeId="0" xr:uid="{88F2B004-07C1-423E-8764-3E3043B45433}">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REQ needs to be tested for several times and the latest result is Pass.</t>
        </r>
      </text>
    </comment>
    <comment ref="AF2" authorId="0" shapeId="0" xr:uid="{C6FFF8CD-C8CC-4F49-8AB6-99615797F2FB}">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Pass.</t>
        </r>
      </text>
    </comment>
    <comment ref="AG2" authorId="0" shapeId="0" xr:uid="{D34318C5-EB57-409A-9E88-69AF61DD3059}">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result is Fail.</t>
        </r>
      </text>
    </comment>
    <comment ref="AH2" authorId="0" shapeId="0" xr:uid="{2CB58A8A-1D91-41D7-8824-66C3AD695704}">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test is on-going.</t>
        </r>
      </text>
    </comment>
    <comment ref="AI2" authorId="0" shapeId="0" xr:uid="{49FBEF57-184A-4AA1-8AAE-28BB7E798173}">
      <text>
        <r>
          <rPr>
            <b/>
            <sz val="9"/>
            <color indexed="81"/>
            <rFont val="Tahoma"/>
            <family val="2"/>
          </rPr>
          <t>JohnnyZYWang(</t>
        </r>
        <r>
          <rPr>
            <b/>
            <sz val="9"/>
            <color indexed="81"/>
            <rFont val="細明體"/>
            <family val="3"/>
            <charset val="136"/>
          </rPr>
          <t>王中益</t>
        </r>
        <r>
          <rPr>
            <b/>
            <sz val="9"/>
            <color indexed="81"/>
            <rFont val="Tahoma"/>
            <family val="2"/>
          </rPr>
          <t>):</t>
        </r>
        <r>
          <rPr>
            <sz val="9"/>
            <color indexed="81"/>
            <rFont val="Tahoma"/>
            <family val="2"/>
          </rPr>
          <t xml:space="preserve">
The total items for NotReviewd and Reviewed which are not starting to test.</t>
        </r>
      </text>
    </comment>
  </commentList>
</comments>
</file>

<file path=xl/sharedStrings.xml><?xml version="1.0" encoding="utf-8"?>
<sst xmlns="http://schemas.openxmlformats.org/spreadsheetml/2006/main" count="71532" uniqueCount="11476">
  <si>
    <t>System Requirement</t>
  </si>
  <si>
    <t>SYS5.1 or SYS5.2</t>
  </si>
  <si>
    <t>System Test Case</t>
  </si>
  <si>
    <t>SYS 5.1</t>
  </si>
  <si>
    <t>NotReviewed</t>
  </si>
  <si>
    <t>Reviewed</t>
  </si>
  <si>
    <t>SYS 5.2</t>
  </si>
  <si>
    <t>Total</t>
    <phoneticPr fontId="1" type="noConversion"/>
  </si>
  <si>
    <t>已建立</t>
    <phoneticPr fontId="1" type="noConversion"/>
  </si>
  <si>
    <t>有內容</t>
    <phoneticPr fontId="1" type="noConversion"/>
  </si>
  <si>
    <t>已討論</t>
    <phoneticPr fontId="1" type="noConversion"/>
  </si>
  <si>
    <t>未討論</t>
    <phoneticPr fontId="1" type="noConversion"/>
  </si>
  <si>
    <t>無內容</t>
    <phoneticPr fontId="1" type="noConversion"/>
  </si>
  <si>
    <t>System Requirement總數</t>
    <phoneticPr fontId="1" type="noConversion"/>
  </si>
  <si>
    <t>On-going</t>
  </si>
  <si>
    <t>Level</t>
  </si>
  <si>
    <t>Medium</t>
  </si>
  <si>
    <t>Primary</t>
  </si>
  <si>
    <t>分級</t>
    <phoneticPr fontId="1" type="noConversion"/>
  </si>
  <si>
    <t>Primary</t>
    <phoneticPr fontId="1" type="noConversion"/>
  </si>
  <si>
    <t>Medium</t>
    <phoneticPr fontId="1" type="noConversion"/>
  </si>
  <si>
    <t>Test Record</t>
  </si>
  <si>
    <t>ID</t>
  </si>
  <si>
    <t>RTBM-52954</t>
  </si>
  <si>
    <t>RTBM-55942</t>
  </si>
  <si>
    <t>RTBM-53125</t>
  </si>
  <si>
    <t>RTBM-55542</t>
  </si>
  <si>
    <t>RTBM-53645</t>
  </si>
  <si>
    <t>RTBM-57344</t>
  </si>
  <si>
    <t>RTBM-54266</t>
  </si>
  <si>
    <t>RTBM-56527</t>
  </si>
  <si>
    <t>RTBM-54267</t>
  </si>
  <si>
    <t>RTBM-56537</t>
  </si>
  <si>
    <t>RTBM-54268</t>
  </si>
  <si>
    <t>RTBM-56538</t>
  </si>
  <si>
    <t>RTBM-54269</t>
  </si>
  <si>
    <t>RTBM-56539</t>
  </si>
  <si>
    <t>RTBM-54270</t>
  </si>
  <si>
    <t>RTBM-56540</t>
  </si>
  <si>
    <t>RTBM-54271</t>
  </si>
  <si>
    <t>RTBM-56533</t>
  </si>
  <si>
    <t>RTBM-54272</t>
  </si>
  <si>
    <t>RTBM-56558</t>
  </si>
  <si>
    <t>RTBM-54274</t>
  </si>
  <si>
    <t>RTBM-44106</t>
  </si>
  <si>
    <t>RTBM-54276</t>
  </si>
  <si>
    <t>RTBM-44430</t>
  </si>
  <si>
    <t>RTBM-54277</t>
  </si>
  <si>
    <t>RTBM-44429</t>
  </si>
  <si>
    <t>RTBM-54278</t>
  </si>
  <si>
    <t>RTBM-58279</t>
  </si>
  <si>
    <t>RTBM-54280</t>
  </si>
  <si>
    <t>RTBM-54281</t>
  </si>
  <si>
    <t>RTBM-57095</t>
  </si>
  <si>
    <t>RTBM-54283</t>
  </si>
  <si>
    <t>RTBM-44468</t>
  </si>
  <si>
    <t>RTBM-54285</t>
  </si>
  <si>
    <t>RTBM-52909</t>
  </si>
  <si>
    <t>RTBM-54288</t>
  </si>
  <si>
    <t>RTBM-44480</t>
  </si>
  <si>
    <t>RTBM-54289</t>
  </si>
  <si>
    <t>RTBM-58280</t>
  </si>
  <si>
    <t>RTBM-54290</t>
  </si>
  <si>
    <t>RTBM-58281</t>
  </si>
  <si>
    <t>RTBM-54291</t>
  </si>
  <si>
    <t>RTBM-58286</t>
  </si>
  <si>
    <t>RTBM-54292</t>
  </si>
  <si>
    <t>RTBM-46864</t>
  </si>
  <si>
    <t>RTBM-54327</t>
  </si>
  <si>
    <t>RTBM-46863</t>
  </si>
  <si>
    <t>RTBM-54328</t>
  </si>
  <si>
    <t>RTBM-46826</t>
  </si>
  <si>
    <t>RTBM-54329</t>
  </si>
  <si>
    <t>RTBM-46894</t>
  </si>
  <si>
    <t>RTBM-54330</t>
  </si>
  <si>
    <t>RTBM-46837</t>
  </si>
  <si>
    <t>RTBM-54331</t>
  </si>
  <si>
    <t>RTBM-56473</t>
  </si>
  <si>
    <t>RTBM-54332</t>
  </si>
  <si>
    <t>RTBM-58285</t>
  </si>
  <si>
    <t>RTBM-54333</t>
  </si>
  <si>
    <t>RTBM-46855</t>
  </si>
  <si>
    <t>RTBM-54334</t>
  </si>
  <si>
    <t>RTBM-58287</t>
  </si>
  <si>
    <t>RTBM-54335</t>
  </si>
  <si>
    <t>RTBM-46848</t>
  </si>
  <si>
    <t>RTBM-54337</t>
  </si>
  <si>
    <t>RTBM-54338</t>
  </si>
  <si>
    <t>RTBM-44061</t>
  </si>
  <si>
    <t>RTBM-54339</t>
  </si>
  <si>
    <t>RTBM-44050</t>
  </si>
  <si>
    <t>RTBM-54343</t>
  </si>
  <si>
    <t>RTBM-44049</t>
  </si>
  <si>
    <t>RTBM-54347</t>
  </si>
  <si>
    <t>RTBM-56455</t>
  </si>
  <si>
    <t>RTBM-54348</t>
  </si>
  <si>
    <t>RTBM-44045</t>
  </si>
  <si>
    <t>RTBM-54353</t>
  </si>
  <si>
    <t>RTBM-44491</t>
  </si>
  <si>
    <t>RTBM-54354</t>
  </si>
  <si>
    <t>RTBM-44490</t>
  </si>
  <si>
    <t>RTBM-54355</t>
  </si>
  <si>
    <t>RTBM-44489</t>
  </si>
  <si>
    <t>RTBM-54364</t>
  </si>
  <si>
    <t>RTBM-44447</t>
  </si>
  <si>
    <t>RTBM-54365</t>
  </si>
  <si>
    <t>RTBM-44446</t>
  </si>
  <si>
    <t>RTBM-54366</t>
  </si>
  <si>
    <t>RTBM-44445</t>
  </si>
  <si>
    <t>RTBM-54372</t>
  </si>
  <si>
    <t>RTBM-44444</t>
  </si>
  <si>
    <t>RTBM-54389</t>
  </si>
  <si>
    <t>RTBM-44442</t>
  </si>
  <si>
    <t>RTBM-54392</t>
  </si>
  <si>
    <t>RTBM-44376</t>
  </si>
  <si>
    <t>RTBM-54394</t>
  </si>
  <si>
    <t>RTBM-44371</t>
  </si>
  <si>
    <t>RTBM-54395</t>
  </si>
  <si>
    <t>RTBM-44369</t>
  </si>
  <si>
    <t>RTBM-54397</t>
  </si>
  <si>
    <t>RTBM-44367</t>
  </si>
  <si>
    <t>RTBM-54409</t>
  </si>
  <si>
    <t>RTBM-44363</t>
  </si>
  <si>
    <t>RTBM-54410</t>
  </si>
  <si>
    <t>RTBM-44361</t>
  </si>
  <si>
    <t>RTBM-54425</t>
  </si>
  <si>
    <t>RTBM-44214</t>
  </si>
  <si>
    <t>RTBM-54426</t>
  </si>
  <si>
    <t>RTBM-44213</t>
  </si>
  <si>
    <t>RTBM-54427</t>
  </si>
  <si>
    <t>RTBM-44212</t>
  </si>
  <si>
    <t>RTBM-54433</t>
  </si>
  <si>
    <t>RTBM-44190</t>
  </si>
  <si>
    <t>RTBM-54435</t>
  </si>
  <si>
    <t>RTBM-44189</t>
  </si>
  <si>
    <t>RTBM-54437</t>
  </si>
  <si>
    <t>RTBM-44188</t>
  </si>
  <si>
    <t>RTBM-54440</t>
  </si>
  <si>
    <t>RTBM-44187</t>
  </si>
  <si>
    <t>RTBM-54443</t>
  </si>
  <si>
    <t>RTBM-44186</t>
  </si>
  <si>
    <t>RTBM-54446</t>
  </si>
  <si>
    <t>RTBM-44185</t>
  </si>
  <si>
    <t>RTBM-54448</t>
  </si>
  <si>
    <t>RTBM-44184</t>
  </si>
  <si>
    <t>RTBM-54491</t>
  </si>
  <si>
    <t>RTBM-44183</t>
  </si>
  <si>
    <t>RTBM-54493</t>
  </si>
  <si>
    <t>RTBM-44182</t>
  </si>
  <si>
    <t>RTBM-54496</t>
  </si>
  <si>
    <t>RTBM-44181</t>
  </si>
  <si>
    <t>RTBM-54499</t>
  </si>
  <si>
    <t>RTBM-44180</t>
  </si>
  <si>
    <t>RTBM-54501</t>
  </si>
  <si>
    <t>RTBM-44179</t>
  </si>
  <si>
    <t>RTBM-54502</t>
  </si>
  <si>
    <t>RTBM-44178</t>
  </si>
  <si>
    <t>RTBM-54503</t>
  </si>
  <si>
    <t>RTBM-44177</t>
  </si>
  <si>
    <t>RTBM-54504</t>
  </si>
  <si>
    <t>RTBM-44176</t>
  </si>
  <si>
    <t>RTBM-54505</t>
  </si>
  <si>
    <t>RTBM-44175</t>
  </si>
  <si>
    <t>RTBM-54506</t>
  </si>
  <si>
    <t>RTBM-44174</t>
  </si>
  <si>
    <t>RTBM-54507</t>
  </si>
  <si>
    <t>RTBM-44173</t>
  </si>
  <si>
    <t>RTBM-54508</t>
  </si>
  <si>
    <t>RTBM-44172</t>
  </si>
  <si>
    <t>RTBM-54509</t>
  </si>
  <si>
    <t>RTBM-44171</t>
  </si>
  <si>
    <t>RTBM-54510</t>
  </si>
  <si>
    <t>RTBM-44170</t>
  </si>
  <si>
    <t>RTBM-54511</t>
  </si>
  <si>
    <t>RTBM-44169</t>
  </si>
  <si>
    <t>RTBM-54512</t>
  </si>
  <si>
    <t>RTBM-44168</t>
  </si>
  <si>
    <t>RTBM-54513</t>
  </si>
  <si>
    <t>RTBM-55753</t>
  </si>
  <si>
    <t>RTBM-54514</t>
  </si>
  <si>
    <t>RTBM-44342</t>
  </si>
  <si>
    <t>RTBM-54515</t>
  </si>
  <si>
    <t>RTBM-44128</t>
  </si>
  <si>
    <t>RTBM-54516</t>
  </si>
  <si>
    <t>RTBM-44127</t>
  </si>
  <si>
    <t>RTBM-54517</t>
  </si>
  <si>
    <t>RTBM-44126</t>
  </si>
  <si>
    <t>RTBM-54518</t>
  </si>
  <si>
    <t>RTBM-44125</t>
  </si>
  <si>
    <t>RTBM-54520</t>
  </si>
  <si>
    <t>RTBM-44124</t>
  </si>
  <si>
    <t>RTBM-54522</t>
  </si>
  <si>
    <t>RTBM-44123</t>
  </si>
  <si>
    <t>RTBM-54528</t>
  </si>
  <si>
    <t>RTBM-44122</t>
  </si>
  <si>
    <t>RTBM-54529</t>
  </si>
  <si>
    <t>RTBM-44121</t>
  </si>
  <si>
    <t>RTBM-54530</t>
  </si>
  <si>
    <t>RTBM-44120</t>
  </si>
  <si>
    <t>RTBM-54531</t>
  </si>
  <si>
    <t>RTBM-44119</t>
  </si>
  <si>
    <t>RTBM-54532</t>
  </si>
  <si>
    <t>RTBM-44118</t>
  </si>
  <si>
    <t>RTBM-54533</t>
  </si>
  <si>
    <t>RTBM-44117</t>
  </si>
  <si>
    <t>RTBM-54534</t>
  </si>
  <si>
    <t>RTBM-44116</t>
  </si>
  <si>
    <t>RTBM-54536</t>
  </si>
  <si>
    <t>RTBM-55564</t>
  </si>
  <si>
    <t>RTBM-54537</t>
  </si>
  <si>
    <t>RTBM-55563</t>
  </si>
  <si>
    <t>RTBM-54538</t>
  </si>
  <si>
    <t>RTBM-55561</t>
  </si>
  <si>
    <t>RTBM-54539</t>
  </si>
  <si>
    <t>RTBM-44085</t>
  </si>
  <si>
    <t>RTBM-54540</t>
  </si>
  <si>
    <t>RTBM-44084</t>
  </si>
  <si>
    <t>RTBM-54542</t>
  </si>
  <si>
    <t>RTBM-44083</t>
  </si>
  <si>
    <t>RTBM-54543</t>
  </si>
  <si>
    <t>RTBM-44082</t>
  </si>
  <si>
    <t>RTBM-54544</t>
  </si>
  <si>
    <t>RTBM-44081</t>
  </si>
  <si>
    <t>RTBM-54545</t>
  </si>
  <si>
    <t>RTBM-44080</t>
  </si>
  <si>
    <t>RTBM-54546</t>
  </si>
  <si>
    <t>RTBM-44079</t>
  </si>
  <si>
    <t>RTBM-54547</t>
  </si>
  <si>
    <t>RTBM-44078</t>
  </si>
  <si>
    <t>RTBM-54548</t>
  </si>
  <si>
    <t>RTBM-44161</t>
  </si>
  <si>
    <t>RTBM-54549</t>
  </si>
  <si>
    <t>RTBM-44160</t>
  </si>
  <si>
    <t>RTBM-54550</t>
  </si>
  <si>
    <t>RTBM-44159</t>
  </si>
  <si>
    <t>RTBM-54558</t>
  </si>
  <si>
    <t>RTBM-44158</t>
  </si>
  <si>
    <t>RTBM-54559</t>
  </si>
  <si>
    <t>RTBM-44157</t>
  </si>
  <si>
    <t>RTBM-54574</t>
  </si>
  <si>
    <t>RTBM-44156</t>
  </si>
  <si>
    <t>RTBM-54575</t>
  </si>
  <si>
    <t>RTBM-44155</t>
  </si>
  <si>
    <t>RTBM-54576</t>
  </si>
  <si>
    <t>RTBM-44154</t>
  </si>
  <si>
    <t>RTBM-54577</t>
  </si>
  <si>
    <t>RTBM-44153</t>
  </si>
  <si>
    <t>RTBM-54578</t>
  </si>
  <si>
    <t>RTBM-44152</t>
  </si>
  <si>
    <t>RTBM-54579</t>
  </si>
  <si>
    <t>RTBM-44151</t>
  </si>
  <si>
    <t>RTBM-54580</t>
  </si>
  <si>
    <t>RTBM-44150</t>
  </si>
  <si>
    <t>RTBM-54581</t>
  </si>
  <si>
    <t>RTBM-44149</t>
  </si>
  <si>
    <t>RTBM-54582</t>
  </si>
  <si>
    <t>RTBM-44148</t>
  </si>
  <si>
    <t>RTBM-54583</t>
  </si>
  <si>
    <t>RTBM-44147</t>
  </si>
  <si>
    <t>RTBM-54584</t>
  </si>
  <si>
    <t>RTBM-48380</t>
  </si>
  <si>
    <t>RTBM-54585</t>
  </si>
  <si>
    <t>RTBM-48378</t>
  </si>
  <si>
    <t>RTBM-54587</t>
  </si>
  <si>
    <t>RTBM-44386</t>
  </si>
  <si>
    <t>RTBM-54588</t>
  </si>
  <si>
    <t>RTBM-44382</t>
  </si>
  <si>
    <t>RTBM-54589</t>
  </si>
  <si>
    <t>RTBM-44380</t>
  </si>
  <si>
    <t>RTBM-54590</t>
  </si>
  <si>
    <t>RTBM-44378</t>
  </si>
  <si>
    <t>RTBM-54591</t>
  </si>
  <si>
    <t>RTBM-44375</t>
  </si>
  <si>
    <t>RTBM-54592</t>
  </si>
  <si>
    <t>RTBM-44372</t>
  </si>
  <si>
    <t>RTBM-54593</t>
  </si>
  <si>
    <t>RTBM-44366</t>
  </si>
  <si>
    <t>RTBM-54599</t>
  </si>
  <si>
    <t>RTBM-44362</t>
  </si>
  <si>
    <t>RTBM-54600</t>
  </si>
  <si>
    <t>RTBM-44359</t>
  </si>
  <si>
    <t>RTBM-54601</t>
  </si>
  <si>
    <t>RTBM-44354</t>
  </si>
  <si>
    <t>RTBM-54602</t>
  </si>
  <si>
    <t>RTBM-44353</t>
  </si>
  <si>
    <t>RTBM-54603</t>
  </si>
  <si>
    <t>RTBM-44352</t>
  </si>
  <si>
    <t>RTBM-54604</t>
  </si>
  <si>
    <t>RTBM-44351</t>
  </si>
  <si>
    <t>RTBM-54605</t>
  </si>
  <si>
    <t>RTBM-44350</t>
  </si>
  <si>
    <t>RTBM-54606</t>
  </si>
  <si>
    <t>RTBM-44349</t>
  </si>
  <si>
    <t>RTBM-54607</t>
  </si>
  <si>
    <t>RTBM-44347</t>
  </si>
  <si>
    <t>RTBM-54608</t>
  </si>
  <si>
    <t>RTBM-44346</t>
  </si>
  <si>
    <t>RTBM-54612</t>
  </si>
  <si>
    <t>RTBM-44345</t>
  </si>
  <si>
    <t>RTBM-54613</t>
  </si>
  <si>
    <t>RTBM-44343</t>
  </si>
  <si>
    <t>RTBM-54614</t>
  </si>
  <si>
    <t>RTBM-44339</t>
  </si>
  <si>
    <t>RTBM-54619</t>
  </si>
  <si>
    <t>RTBM-44335</t>
  </si>
  <si>
    <t>RTBM-54627</t>
  </si>
  <si>
    <t>RTBM-44334</t>
  </si>
  <si>
    <t>RTBM-54629</t>
  </si>
  <si>
    <t>RTBM-44329</t>
  </si>
  <si>
    <t>RTBM-54631</t>
  </si>
  <si>
    <t>RTBM-44328</t>
  </si>
  <si>
    <t>RTBM-54632</t>
  </si>
  <si>
    <t>RTBM-44324</t>
  </si>
  <si>
    <t>RTBM-54633</t>
  </si>
  <si>
    <t>RTBM-44321</t>
  </si>
  <si>
    <t>RTBM-54635</t>
  </si>
  <si>
    <t>RTBM-44314</t>
  </si>
  <si>
    <t>RTBM-54636</t>
  </si>
  <si>
    <t>RTBM-44233</t>
  </si>
  <si>
    <t>RTBM-54637</t>
  </si>
  <si>
    <t>RTBM-52467</t>
  </si>
  <si>
    <t>RTBM-54638</t>
  </si>
  <si>
    <t>RTBM-46860</t>
  </si>
  <si>
    <t>RTBM-54639</t>
  </si>
  <si>
    <t>RTBM-46844</t>
  </si>
  <si>
    <t>RTBM-54640</t>
  </si>
  <si>
    <t>RTBM-46861</t>
  </si>
  <si>
    <t>RTBM-54641</t>
  </si>
  <si>
    <t>RTBM-46843</t>
  </si>
  <si>
    <t>RTBM-54642</t>
  </si>
  <si>
    <t>RTBM-56517</t>
  </si>
  <si>
    <t>RTBM-54643</t>
  </si>
  <si>
    <t>RTBM-43977</t>
  </si>
  <si>
    <t>RTBM-54645</t>
  </si>
  <si>
    <t>RTBM-43975</t>
  </si>
  <si>
    <t>RTBM-54646</t>
  </si>
  <si>
    <t>RTBM-46856</t>
  </si>
  <si>
    <t>RTBM-46858</t>
  </si>
  <si>
    <t>RTBM-54647</t>
  </si>
  <si>
    <t>RTBM-46842</t>
  </si>
  <si>
    <t>RTBM-54650</t>
  </si>
  <si>
    <t>RTBM-43973</t>
  </si>
  <si>
    <t>RTBM-54652</t>
  </si>
  <si>
    <t>RTBM-43971</t>
  </si>
  <si>
    <t>RTBM-54653</t>
  </si>
  <si>
    <t>RTBM-58290</t>
  </si>
  <si>
    <t>RTBM-54654</t>
  </si>
  <si>
    <t>RTBM-58291</t>
  </si>
  <si>
    <t>RTBM-54655</t>
  </si>
  <si>
    <t>RTBM-56932</t>
  </si>
  <si>
    <t>RTBM-54656</t>
  </si>
  <si>
    <t>RTBM-52559</t>
  </si>
  <si>
    <t>RTBM-54657</t>
  </si>
  <si>
    <t>RTBM-58295</t>
  </si>
  <si>
    <t>RTBM-54658</t>
  </si>
  <si>
    <t>RTBM-46841</t>
  </si>
  <si>
    <t>RTBM-54659</t>
  </si>
  <si>
    <t>RTBM-56933</t>
  </si>
  <si>
    <t>RTBM-54660</t>
  </si>
  <si>
    <t>RTBM-46870</t>
  </si>
  <si>
    <t>RTBM-54661</t>
  </si>
  <si>
    <t>RTBM-43970</t>
  </si>
  <si>
    <t>RTBM-54662</t>
  </si>
  <si>
    <t>RTBM-46853</t>
  </si>
  <si>
    <t>RTBM-54663</t>
  </si>
  <si>
    <t>RTBM-54664</t>
  </si>
  <si>
    <t>RTBM-44105</t>
  </si>
  <si>
    <t>RTBM-54665</t>
  </si>
  <si>
    <t>RTBM-56935</t>
  </si>
  <si>
    <t>RTBM-54667</t>
  </si>
  <si>
    <t>RTBM-58300</t>
  </si>
  <si>
    <t>RTBM-54668</t>
  </si>
  <si>
    <t>RTBM-54669</t>
  </si>
  <si>
    <t>RTBM-46840</t>
  </si>
  <si>
    <t>RTBM-54670</t>
  </si>
  <si>
    <t>RTBM-56944</t>
  </si>
  <si>
    <t>RTBM-54671</t>
  </si>
  <si>
    <t>RTBM-56945</t>
  </si>
  <si>
    <t>RTBM-54672</t>
  </si>
  <si>
    <t>RTBM-46852</t>
  </si>
  <si>
    <t>RTBM-54673</t>
  </si>
  <si>
    <t>RTBM-57105</t>
  </si>
  <si>
    <t>RTBM-54674</t>
  </si>
  <si>
    <t>RTBM-57106</t>
  </si>
  <si>
    <t>RTBM-54675</t>
  </si>
  <si>
    <t>RTBM-57107</t>
  </si>
  <si>
    <t>RTBM-54676</t>
  </si>
  <si>
    <t>RTBM-46839</t>
  </si>
  <si>
    <t>RTBM-54677</t>
  </si>
  <si>
    <t>RTBM-57108</t>
  </si>
  <si>
    <t>RTBM-54678</t>
  </si>
  <si>
    <t>RTBM-57110</t>
  </si>
  <si>
    <t>RTBM-54679</t>
  </si>
  <si>
    <t>RTBM-57113</t>
  </si>
  <si>
    <t>RTBM-54680</t>
  </si>
  <si>
    <t>RTBM-46838</t>
  </si>
  <si>
    <t>RTBM-54681</t>
  </si>
  <si>
    <t>RTBM-43967</t>
  </si>
  <si>
    <t>RTBM-54682</t>
  </si>
  <si>
    <t>RTBM-46854</t>
  </si>
  <si>
    <t>RTBM-54683</t>
  </si>
  <si>
    <t>RTBM-52584</t>
  </si>
  <si>
    <t>RTBM-54684</t>
  </si>
  <si>
    <t>RTBM-44101</t>
  </si>
  <si>
    <t>RTBM-54685</t>
  </si>
  <si>
    <t>RTBM-46836</t>
  </si>
  <si>
    <t>RTBM-54686</t>
  </si>
  <si>
    <t>RTBM-54687</t>
  </si>
  <si>
    <t>RTBM-44100</t>
  </si>
  <si>
    <t>RTBM-54688</t>
  </si>
  <si>
    <t>RTBM-57141</t>
  </si>
  <si>
    <t>RTBM-54689</t>
  </si>
  <si>
    <t>RTBM-58299</t>
  </si>
  <si>
    <t>RTBM-54690</t>
  </si>
  <si>
    <t>RTBM-57145</t>
  </si>
  <si>
    <t>RTBM-54691</t>
  </si>
  <si>
    <t>RTBM-46834</t>
  </si>
  <si>
    <t>RTBM-54692</t>
  </si>
  <si>
    <t>RTBM-57154</t>
  </si>
  <si>
    <t>RTBM-54694</t>
  </si>
  <si>
    <t>RTBM-57155</t>
  </si>
  <si>
    <t>RTBM-54695</t>
  </si>
  <si>
    <t>RTBM-57156</t>
  </si>
  <si>
    <t>RTBM-54696</t>
  </si>
  <si>
    <t>RTBM-46851</t>
  </si>
  <si>
    <t>RTBM-54697</t>
  </si>
  <si>
    <t>RTBM-57159</t>
  </si>
  <si>
    <t>RTBM-54698</t>
  </si>
  <si>
    <t>RTBM-54699</t>
  </si>
  <si>
    <t>RTBM-44333</t>
  </si>
  <si>
    <t>RTBM-54701</t>
  </si>
  <si>
    <t>RTBM-44327</t>
  </si>
  <si>
    <t>RTBM-54702</t>
  </si>
  <si>
    <t>RTBM-44096</t>
  </si>
  <si>
    <t>RTBM-54703</t>
  </si>
  <si>
    <t>RTBM-57466</t>
  </si>
  <si>
    <t>RTBM-54704</t>
  </si>
  <si>
    <t>RTBM-57465</t>
  </si>
  <si>
    <t>RTBM-54705</t>
  </si>
  <si>
    <t>RTBM-52468</t>
  </si>
  <si>
    <t>RTBM-54706</t>
  </si>
  <si>
    <t>RTBM-57464</t>
  </si>
  <si>
    <t>RTBM-54707</t>
  </si>
  <si>
    <t>RTBM-46833</t>
  </si>
  <si>
    <t>RTBM-54708</t>
  </si>
  <si>
    <t>RTBM-52469</t>
  </si>
  <si>
    <t>RTBM-54709</t>
  </si>
  <si>
    <t>RTBM-43928</t>
  </si>
  <si>
    <t>RTBM-54710</t>
  </si>
  <si>
    <t>RTBM-57462</t>
  </si>
  <si>
    <t>RTBM-54711</t>
  </si>
  <si>
    <t>RTBM-44469</t>
  </si>
  <si>
    <t>RTBM-54712</t>
  </si>
  <si>
    <t>RTBM-44095</t>
  </si>
  <si>
    <t>RTBM-54713</t>
  </si>
  <si>
    <t>RTBM-54714</t>
  </si>
  <si>
    <t>RTBM-46850</t>
  </si>
  <si>
    <t>RTBM-54715</t>
  </si>
  <si>
    <t>RTBM-57460</t>
  </si>
  <si>
    <t>RTBM-54716</t>
  </si>
  <si>
    <t>RTBM-54717</t>
  </si>
  <si>
    <t>RTBM-57459</t>
  </si>
  <si>
    <t>RTBM-54718</t>
  </si>
  <si>
    <t>RTBM-54720</t>
  </si>
  <si>
    <t>RTBM-57457</t>
  </si>
  <si>
    <t>RTBM-54721</t>
  </si>
  <si>
    <t>RTBM-46831</t>
  </si>
  <si>
    <t>RTBM-54722</t>
  </si>
  <si>
    <t>RTBM-44220</t>
  </si>
  <si>
    <t>RTBM-54723</t>
  </si>
  <si>
    <t>RTBM-44322</t>
  </si>
  <si>
    <t>RTBM-54724</t>
  </si>
  <si>
    <t>RTBM-44466</t>
  </si>
  <si>
    <t>RTBM-54725</t>
  </si>
  <si>
    <t>RTBM-44320</t>
  </si>
  <si>
    <t>RTBM-54726</t>
  </si>
  <si>
    <t>RTBM-46849</t>
  </si>
  <si>
    <t>RTBM-54727</t>
  </si>
  <si>
    <t>RTBM-44319</t>
  </si>
  <si>
    <t>RTBM-54728</t>
  </si>
  <si>
    <t>RTBM-57451</t>
  </si>
  <si>
    <t>RTBM-54729</t>
  </si>
  <si>
    <t>RTBM-52450</t>
  </si>
  <si>
    <t>RTBM-54730</t>
  </si>
  <si>
    <t>RTBM-52451</t>
  </si>
  <si>
    <t>RTBM-54731</t>
  </si>
  <si>
    <t>RTBM-46830</t>
  </si>
  <si>
    <t>RTBM-54732</t>
  </si>
  <si>
    <t>RTBM-44318</t>
  </si>
  <si>
    <t>RTBM-54733</t>
  </si>
  <si>
    <t>RTBM-57450</t>
  </si>
  <si>
    <t>RTBM-54734</t>
  </si>
  <si>
    <t>RTBM-44317</t>
  </si>
  <si>
    <t>RTBM-54735</t>
  </si>
  <si>
    <t>RTBM-57446</t>
  </si>
  <si>
    <t>RTBM-54737</t>
  </si>
  <si>
    <t>RTBM-44465</t>
  </si>
  <si>
    <t>RTBM-54738</t>
  </si>
  <si>
    <t>RTBM-57443</t>
  </si>
  <si>
    <t>RTBM-54739</t>
  </si>
  <si>
    <t>RTBM-52455</t>
  </si>
  <si>
    <t>RTBM-54740</t>
  </si>
  <si>
    <t>RTBM-46889</t>
  </si>
  <si>
    <t>RTBM-54741</t>
  </si>
  <si>
    <t>RTBM-44316</t>
  </si>
  <si>
    <t>RTBM-54742</t>
  </si>
  <si>
    <t>RTBM-44315</t>
  </si>
  <si>
    <t>RTBM-54743</t>
  </si>
  <si>
    <t>RTBM-46886</t>
  </si>
  <si>
    <t>RTBM-46887</t>
  </si>
  <si>
    <t>RTBM-46888</t>
  </si>
  <si>
    <t>RTBM-54744</t>
  </si>
  <si>
    <t>RTBM-46898</t>
  </si>
  <si>
    <t>RTBM-54745</t>
  </si>
  <si>
    <t>RTBM-46829</t>
  </si>
  <si>
    <t>RTBM-54746</t>
  </si>
  <si>
    <t>RTBM-46847</t>
  </si>
  <si>
    <t>RTBM-54747</t>
  </si>
  <si>
    <t>RTBM-44464</t>
  </si>
  <si>
    <t>RTBM-54748</t>
  </si>
  <si>
    <t>RTBM-58297</t>
  </si>
  <si>
    <t>RTBM-54749</t>
  </si>
  <si>
    <t>RTBM-57442</t>
  </si>
  <si>
    <t>RTBM-54750</t>
  </si>
  <si>
    <t>RTBM-46878</t>
  </si>
  <si>
    <t>RTBM-46880</t>
  </si>
  <si>
    <t>RTBM-54751</t>
  </si>
  <si>
    <t>RTBM-46899</t>
  </si>
  <si>
    <t>RTBM-54752</t>
  </si>
  <si>
    <t>RTBM-46897</t>
  </si>
  <si>
    <t>RTBM-54754</t>
  </si>
  <si>
    <t>RTBM-58301</t>
  </si>
  <si>
    <t>RTBM-54755</t>
  </si>
  <si>
    <t>RTBM-46875</t>
  </si>
  <si>
    <t>RTBM-46877</t>
  </si>
  <si>
    <t>RTBM-54756</t>
  </si>
  <si>
    <t>RTBM-46895</t>
  </si>
  <si>
    <t>RTBM-54757</t>
  </si>
  <si>
    <t>RTBM-46874</t>
  </si>
  <si>
    <t>RTBM-54758</t>
  </si>
  <si>
    <t>RTBM-57440</t>
  </si>
  <si>
    <t>RTBM-54759</t>
  </si>
  <si>
    <t>RTBM-46827</t>
  </si>
  <si>
    <t>RTBM-54760</t>
  </si>
  <si>
    <t>RTBM-58302</t>
  </si>
  <si>
    <t>RTBM-54761</t>
  </si>
  <si>
    <t>RTBM-58303</t>
  </si>
  <si>
    <t>RTBM-54762</t>
  </si>
  <si>
    <t>RTBM-58304</t>
  </si>
  <si>
    <t>RTBM-54766</t>
  </si>
  <si>
    <t>RTBM-46873</t>
  </si>
  <si>
    <t>RTBM-54767</t>
  </si>
  <si>
    <t>RTBM-46868</t>
  </si>
  <si>
    <t>RTBM-46869</t>
  </si>
  <si>
    <t>RTBM-54769</t>
  </si>
  <si>
    <t>RTBM-46845</t>
  </si>
  <si>
    <t>RTBM-54772</t>
  </si>
  <si>
    <t>RTBM-54773</t>
  </si>
  <si>
    <t>RTBM-54774</t>
  </si>
  <si>
    <t>RTBM-46866</t>
  </si>
  <si>
    <t>RTBM-46867</t>
  </si>
  <si>
    <t>RTBM-54776</t>
  </si>
  <si>
    <t>RTBM-43945</t>
  </si>
  <si>
    <t>RTBM-54779</t>
  </si>
  <si>
    <t>RTBM-58309</t>
  </si>
  <si>
    <t>RTBM-54780</t>
  </si>
  <si>
    <t>RTBM-44415</t>
  </si>
  <si>
    <t>RTBM-54781</t>
  </si>
  <si>
    <t>RTBM-57437</t>
  </si>
  <si>
    <t>RTBM-54782</t>
  </si>
  <si>
    <t>RTBM-57438</t>
  </si>
  <si>
    <t>RTBM-54786</t>
  </si>
  <si>
    <t>RTBM-57439</t>
  </si>
  <si>
    <t>RTBM-54787</t>
  </si>
  <si>
    <t>RTBM-57306</t>
  </si>
  <si>
    <t>RTBM-54788</t>
  </si>
  <si>
    <t>RTBM-57421</t>
  </si>
  <si>
    <t>RTBM-54789</t>
  </si>
  <si>
    <t>RTBM-57422</t>
  </si>
  <si>
    <t>RTBM-54790</t>
  </si>
  <si>
    <t>RTBM-57424</t>
  </si>
  <si>
    <t>RTBM-54791</t>
  </si>
  <si>
    <t>RTBM-57425</t>
  </si>
  <si>
    <t>RTBM-54792</t>
  </si>
  <si>
    <t>RTBM-57428</t>
  </si>
  <si>
    <t>RTBM-54793</t>
  </si>
  <si>
    <t>RTBM-57429</t>
  </si>
  <si>
    <t>RTBM-54794</t>
  </si>
  <si>
    <t>RTBM-57430</t>
  </si>
  <si>
    <t>RTBM-54799</t>
  </si>
  <si>
    <t>RTBM-56584</t>
  </si>
  <si>
    <t>RTBM-54801</t>
  </si>
  <si>
    <t>RTBM-57416</t>
  </si>
  <si>
    <t>RTBM-54808</t>
  </si>
  <si>
    <t>RTBM-58310</t>
  </si>
  <si>
    <t>RTBM-54809</t>
  </si>
  <si>
    <t>RTBM-54812</t>
  </si>
  <si>
    <t>RTBM-54813</t>
  </si>
  <si>
    <t>RTBM-52464</t>
  </si>
  <si>
    <t>RTBM-54814</t>
  </si>
  <si>
    <t>RTBM-57420</t>
  </si>
  <si>
    <t>RTBM-54816</t>
  </si>
  <si>
    <t>RTBM-56441</t>
  </si>
  <si>
    <t>RTBM-54818</t>
  </si>
  <si>
    <t>RTBM-56263</t>
  </si>
  <si>
    <t>RTBM-54821</t>
  </si>
  <si>
    <t>RTBM-44546</t>
  </si>
  <si>
    <t>RTBM-54822</t>
  </si>
  <si>
    <t>RTBM-44545</t>
  </si>
  <si>
    <t>RTBM-54856</t>
  </si>
  <si>
    <t>RTBM-44536</t>
  </si>
  <si>
    <t>RTBM-54857</t>
  </si>
  <si>
    <t>RTBM-44535</t>
  </si>
  <si>
    <t>RTBM-54858</t>
  </si>
  <si>
    <t>RTBM-44534</t>
  </si>
  <si>
    <t>RTBM-54859</t>
  </si>
  <si>
    <t>RTBM-44533</t>
  </si>
  <si>
    <t>RTBM-54861</t>
  </si>
  <si>
    <t>RTBM-44548</t>
  </si>
  <si>
    <t>RTBM-54862</t>
  </si>
  <si>
    <t>RTBM-44547</t>
  </si>
  <si>
    <t>RTBM-54865</t>
  </si>
  <si>
    <t>RTBM-56576</t>
  </si>
  <si>
    <t>RTBM-54875</t>
  </si>
  <si>
    <t>RTBM-55615</t>
  </si>
  <si>
    <t>RTBM-54878</t>
  </si>
  <si>
    <t>RTBM-55565</t>
  </si>
  <si>
    <t>RTBM-54879</t>
  </si>
  <si>
    <t>RTBM-55566</t>
  </si>
  <si>
    <t>RTBM-54880</t>
  </si>
  <si>
    <t>RTBM-55630</t>
  </si>
  <si>
    <t>RTBM-54881</t>
  </si>
  <si>
    <t>RTBM-55598</t>
  </si>
  <si>
    <t>RTBM-54882</t>
  </si>
  <si>
    <t>RTBM-55599</t>
  </si>
  <si>
    <t>RTBM-54883</t>
  </si>
  <si>
    <t>RTBM-57345</t>
  </si>
  <si>
    <t>RTBM-54885</t>
  </si>
  <si>
    <t>RTBM-55849</t>
  </si>
  <si>
    <t>RTBM-54886</t>
  </si>
  <si>
    <t>RTBM-55925</t>
  </si>
  <si>
    <t>RTBM-54887</t>
  </si>
  <si>
    <t>RTBM-55931</t>
  </si>
  <si>
    <t>RTBM-54888</t>
  </si>
  <si>
    <t>RTBM-55932</t>
  </si>
  <si>
    <t>RTBM-54889</t>
  </si>
  <si>
    <t>RTBM-55933</t>
  </si>
  <si>
    <t>RTBM-54890</t>
  </si>
  <si>
    <t>RTBM-56173</t>
  </si>
  <si>
    <t>RTBM-54891</t>
  </si>
  <si>
    <t>RTBM-56181</t>
  </si>
  <si>
    <t>RTBM-54892</t>
  </si>
  <si>
    <t>RTBM-56182</t>
  </si>
  <si>
    <t>RTBM-54893</t>
  </si>
  <si>
    <t>RTBM-56199</t>
  </si>
  <si>
    <t>RTBM-54894</t>
  </si>
  <si>
    <t>RTBM-56204</t>
  </si>
  <si>
    <t>RTBM-54895</t>
  </si>
  <si>
    <t>RTBM-56431</t>
  </si>
  <si>
    <t>RTBM-54896</t>
  </si>
  <si>
    <t>RTBM-56432</t>
  </si>
  <si>
    <t>RTBM-54897</t>
  </si>
  <si>
    <t>RTBM-56440</t>
  </si>
  <si>
    <t>RTBM-54898</t>
  </si>
  <si>
    <t>RTBM-56450</t>
  </si>
  <si>
    <t>RTBM-54899</t>
  </si>
  <si>
    <t>RTBM-56451</t>
  </si>
  <si>
    <t>RTBM-54900</t>
  </si>
  <si>
    <t>RTBM-56454</t>
  </si>
  <si>
    <t>RTBM-54901</t>
  </si>
  <si>
    <t>RTBM-56457</t>
  </si>
  <si>
    <t>RTBM-54902</t>
  </si>
  <si>
    <t>RTBM-56458</t>
  </si>
  <si>
    <t>RTBM-54903</t>
  </si>
  <si>
    <t>RTBM-56469</t>
  </si>
  <si>
    <t>RTBM-54904</t>
  </si>
  <si>
    <t>RTBM-56471</t>
  </si>
  <si>
    <t>RTBM-54905</t>
  </si>
  <si>
    <t>RTBM-56472</t>
  </si>
  <si>
    <t>RTBM-54906</t>
  </si>
  <si>
    <t>RTBM-56508</t>
  </si>
  <si>
    <t>RTBM-54907</t>
  </si>
  <si>
    <t>RTBM-56512</t>
  </si>
  <si>
    <t>RTBM-54908</t>
  </si>
  <si>
    <t>RTBM-56513</t>
  </si>
  <si>
    <t>RTBM-54909</t>
  </si>
  <si>
    <t>RTBM-56515</t>
  </si>
  <si>
    <t>RTBM-54910</t>
  </si>
  <si>
    <t>RTBM-56516</t>
  </si>
  <si>
    <t>RTBM-54912</t>
  </si>
  <si>
    <t>RTBM-56521</t>
  </si>
  <si>
    <t>RTBM-54913</t>
  </si>
  <si>
    <t>RTBM-56522</t>
  </si>
  <si>
    <t>RTBM-54914</t>
  </si>
  <si>
    <t>RTBM-56523</t>
  </si>
  <si>
    <t>RTBM-54915</t>
  </si>
  <si>
    <t>RTBM-56526</t>
  </si>
  <si>
    <t>RTBM-54916</t>
  </si>
  <si>
    <t>RTBM-57406</t>
  </si>
  <si>
    <t>RTBM-54917</t>
  </si>
  <si>
    <t>RTBM-57407</t>
  </si>
  <si>
    <t>RTBM-54918</t>
  </si>
  <si>
    <t>RTBM-57410</t>
  </si>
  <si>
    <t>RTBM-54939</t>
  </si>
  <si>
    <t>RTBM-57413</t>
  </si>
  <si>
    <t>RTBM-54945</t>
  </si>
  <si>
    <t>RTBM-54947</t>
  </si>
  <si>
    <t>RTBM-56525</t>
  </si>
  <si>
    <t>RTBM-54950</t>
  </si>
  <si>
    <t>RTBM-57328</t>
  </si>
  <si>
    <t>RTBM-54951</t>
  </si>
  <si>
    <t>RTBM-56504</t>
  </si>
  <si>
    <t>RTBM-54953</t>
  </si>
  <si>
    <t>RTBM-44167</t>
  </si>
  <si>
    <t>RTBM-54954</t>
  </si>
  <si>
    <t>RTBM-44443</t>
  </si>
  <si>
    <t>RTBM-54955</t>
  </si>
  <si>
    <t>RTBM-46859</t>
  </si>
  <si>
    <t>RTBM-54956</t>
  </si>
  <si>
    <t>RTBM-57346</t>
  </si>
  <si>
    <t>RTBM-54957</t>
  </si>
  <si>
    <t>RTBM-57348</t>
  </si>
  <si>
    <t>RTBM-54958</t>
  </si>
  <si>
    <t>RTBM-57352</t>
  </si>
  <si>
    <t>RTBM-54959</t>
  </si>
  <si>
    <t>RTBM-57353</t>
  </si>
  <si>
    <t>RTBM-54961</t>
  </si>
  <si>
    <t>RTBM-44326</t>
  </si>
  <si>
    <t>RTBM-54962</t>
  </si>
  <si>
    <t>RTBM-57357</t>
  </si>
  <si>
    <t>RTBM-54963</t>
  </si>
  <si>
    <t>RTBM-44332</t>
  </si>
  <si>
    <t>RTBM-54965</t>
  </si>
  <si>
    <t>RTBM-44460</t>
  </si>
  <si>
    <t>RTBM-54966</t>
  </si>
  <si>
    <t>RTBM-44427</t>
  </si>
  <si>
    <t>RTBM-54967</t>
  </si>
  <si>
    <t>RTBM-57400</t>
  </si>
  <si>
    <t>RTBM-54968</t>
  </si>
  <si>
    <t>RTBM-57401</t>
  </si>
  <si>
    <t>RTBM-54969</t>
  </si>
  <si>
    <t>RTBM-57403</t>
  </si>
  <si>
    <t>RTBM-54985</t>
  </si>
  <si>
    <t>RTBM-55006</t>
  </si>
  <si>
    <t>RTBM-44939</t>
  </si>
  <si>
    <t>RTBM-55007</t>
  </si>
  <si>
    <t>RTBM-55570</t>
  </si>
  <si>
    <t>RTBM-55009</t>
  </si>
  <si>
    <t>RTBM-57329</t>
  </si>
  <si>
    <t>RTBM-55011</t>
  </si>
  <si>
    <t>RTBM-57331</t>
  </si>
  <si>
    <t>RTBM-55012</t>
  </si>
  <si>
    <t>RTBM-57332</t>
  </si>
  <si>
    <t>RTBM-55013</t>
  </si>
  <si>
    <t>RTBM-57342</t>
  </si>
  <si>
    <t>RTBM-55014</t>
  </si>
  <si>
    <t>RTBM-57343</t>
  </si>
  <si>
    <t>RTBM-55015</t>
  </si>
  <si>
    <t>RTBM-56623</t>
  </si>
  <si>
    <t>RTBM-55016</t>
  </si>
  <si>
    <t>RTBM-56617</t>
  </si>
  <si>
    <t>RTBM-55024</t>
  </si>
  <si>
    <t>RTBM-56438</t>
  </si>
  <si>
    <t>RTBM-55026</t>
  </si>
  <si>
    <t>RTBM-56198</t>
  </si>
  <si>
    <t>RTBM-56417</t>
  </si>
  <si>
    <t>RTBM-57162</t>
  </si>
  <si>
    <t>RTBM-56418</t>
  </si>
  <si>
    <t>RTBM-57169</t>
  </si>
  <si>
    <t>RTBM-56419</t>
  </si>
  <si>
    <t>RTBM-57172</t>
  </si>
  <si>
    <t>RTBM-56420</t>
  </si>
  <si>
    <t>RTBM-57173</t>
  </si>
  <si>
    <t>RTBM-56421</t>
  </si>
  <si>
    <t>RTBM-57176</t>
  </si>
  <si>
    <t>RTBM-56422</t>
  </si>
  <si>
    <t>RTBM-57201</t>
  </si>
  <si>
    <t>RTBM-56423</t>
  </si>
  <si>
    <t>RTBM-57203</t>
  </si>
  <si>
    <t>RTBM-56424</t>
  </si>
  <si>
    <t>RTBM-57205</t>
  </si>
  <si>
    <t>RTBM-56425</t>
  </si>
  <si>
    <t>RTBM-57206</t>
  </si>
  <si>
    <t>RTBM-56426</t>
  </si>
  <si>
    <t>RTBM-57208</t>
  </si>
  <si>
    <t>RTBM-56489</t>
  </si>
  <si>
    <t>RTBM-57209</t>
  </si>
  <si>
    <t>RTBM-56490</t>
  </si>
  <si>
    <t>RTBM-57219</t>
  </si>
  <si>
    <t>RTBM-56491</t>
  </si>
  <si>
    <t>RTBM-57231</t>
  </si>
  <si>
    <t>RTBM-56492</t>
  </si>
  <si>
    <t>RTBM-57232</t>
  </si>
  <si>
    <t>RTBM-56493</t>
  </si>
  <si>
    <t>RTBM-57234</t>
  </si>
  <si>
    <t>RTBM-56494</t>
  </si>
  <si>
    <t>RTBM-57235</t>
  </si>
  <si>
    <t>RTBM-56495</t>
  </si>
  <si>
    <t>RTBM-57243</t>
  </si>
  <si>
    <t>RTBM-56496</t>
  </si>
  <si>
    <t>RTBM-57246</t>
  </si>
  <si>
    <t>RTBM-56497</t>
  </si>
  <si>
    <t>RTBM-57248</t>
  </si>
  <si>
    <t>RTBM-56498</t>
  </si>
  <si>
    <t>RTBM-57251</t>
  </si>
  <si>
    <t>RTBM-56612</t>
  </si>
  <si>
    <t>RTBM-56439</t>
  </si>
  <si>
    <t>RTBM-56624</t>
  </si>
  <si>
    <t>RTBM-57258</t>
  </si>
  <si>
    <t>RTBM-56625</t>
  </si>
  <si>
    <t>RTBM-57260</t>
  </si>
  <si>
    <t>RTBM-56626</t>
  </si>
  <si>
    <t>RTBM-57262</t>
  </si>
  <si>
    <t>RTBM-56627</t>
  </si>
  <si>
    <t>RTBM-57275</t>
  </si>
  <si>
    <t>RTBM-56628</t>
  </si>
  <si>
    <t>RTBM-57278</t>
  </si>
  <si>
    <t>RTBM-56629</t>
  </si>
  <si>
    <t>RTBM-57280</t>
  </si>
  <si>
    <t>RTBM-56630</t>
  </si>
  <si>
    <t>RTBM-57318</t>
  </si>
  <si>
    <t>RTBM-56633</t>
  </si>
  <si>
    <t>RTBM-57319</t>
  </si>
  <si>
    <t>RTBM-56634</t>
  </si>
  <si>
    <t>RTBM-57320</t>
  </si>
  <si>
    <t>RTBM-56635</t>
  </si>
  <si>
    <t>RTBM-57321</t>
  </si>
  <si>
    <t>RTBM-56636</t>
  </si>
  <si>
    <t>RTBM-57322</t>
  </si>
  <si>
    <t>RTBM-56637</t>
  </si>
  <si>
    <t>RTBM-57324</t>
  </si>
  <si>
    <t>RTBM-56638</t>
  </si>
  <si>
    <t>RTBM-57325</t>
  </si>
  <si>
    <t>RTBM-56639</t>
  </si>
  <si>
    <t>RTBM-57326</t>
  </si>
  <si>
    <t>RTBM-56640</t>
  </si>
  <si>
    <t>RTBM-57170</t>
  </si>
  <si>
    <t>RTBM-56641</t>
  </si>
  <si>
    <t>RTBM-57167</t>
  </si>
  <si>
    <t>RTBM-56642</t>
  </si>
  <si>
    <t>RTBM-57165</t>
  </si>
  <si>
    <t>RTBM-56643</t>
  </si>
  <si>
    <t>RTBM-57164</t>
  </si>
  <si>
    <t>RTBM-56644</t>
  </si>
  <si>
    <t>RTBM-57174</t>
  </si>
  <si>
    <t>RTBM-56645</t>
  </si>
  <si>
    <t>RTBM-57177</t>
  </si>
  <si>
    <t>RTBM-56646</t>
  </si>
  <si>
    <t>RTBM-57182</t>
  </si>
  <si>
    <t>RTBM-56649</t>
  </si>
  <si>
    <t>RTBM-57207</t>
  </si>
  <si>
    <t>RTBM-56656</t>
  </si>
  <si>
    <t>RTBM-58390</t>
  </si>
  <si>
    <t>RTBM-56657</t>
  </si>
  <si>
    <t>RTBM-44209</t>
  </si>
  <si>
    <t>RTBM-56658</t>
  </si>
  <si>
    <t>RTBM-44207</t>
  </si>
  <si>
    <t>RTBM-56659</t>
  </si>
  <si>
    <t>RTBM-44205</t>
  </si>
  <si>
    <t>RTBM-56662</t>
  </si>
  <si>
    <t>RTBM-44199</t>
  </si>
  <si>
    <t>RTBM-56668</t>
  </si>
  <si>
    <t>RTBM-57291</t>
  </si>
  <si>
    <t>RTBM-56669</t>
  </si>
  <si>
    <t>RTBM-57296</t>
  </si>
  <si>
    <t>RTBM-56670</t>
  </si>
  <si>
    <t>RTBM-57304</t>
  </si>
  <si>
    <t>RTBM-56671</t>
  </si>
  <si>
    <t>RTBM-57305</t>
  </si>
  <si>
    <t>RTBM-56672</t>
  </si>
  <si>
    <t>RTBM-57294</t>
  </si>
  <si>
    <t>RTBM-56673</t>
  </si>
  <si>
    <t>RTBM-57289</t>
  </si>
  <si>
    <t>RTBM-56674</t>
  </si>
  <si>
    <t>RTBM-57288</t>
  </si>
  <si>
    <t>RTBM-56675</t>
  </si>
  <si>
    <t>RTBM-57287</t>
  </si>
  <si>
    <t>RTBM-56676</t>
  </si>
  <si>
    <t>RTBM-57286</t>
  </si>
  <si>
    <t>RTBM-56677</t>
  </si>
  <si>
    <t>RTBM-57282</t>
  </si>
  <si>
    <t>RTBM-56678</t>
  </si>
  <si>
    <t>RTBM-57281</t>
  </si>
  <si>
    <t>RTBM-56679</t>
  </si>
  <si>
    <t>RTBM-57279</t>
  </si>
  <si>
    <t>RTBM-56680</t>
  </si>
  <si>
    <t>RTBM-57277</t>
  </si>
  <si>
    <t>RTBM-56681</t>
  </si>
  <si>
    <t>RTBM-57276</t>
  </si>
  <si>
    <t>RTBM-56682</t>
  </si>
  <si>
    <t>RTBM-57274</t>
  </si>
  <si>
    <t>RTBM-56683</t>
  </si>
  <si>
    <t>RTBM-57273</t>
  </si>
  <si>
    <t>RTBM-56684</t>
  </si>
  <si>
    <t>RTBM-57272</t>
  </si>
  <si>
    <t>RTBM-56686</t>
  </si>
  <si>
    <t>RTBM-57271</t>
  </si>
  <si>
    <t>RTBM-56687</t>
  </si>
  <si>
    <t>RTBM-57270</t>
  </si>
  <si>
    <t>RTBM-56688</t>
  </si>
  <si>
    <t>RTBM-57269</t>
  </si>
  <si>
    <t>RTBM-56689</t>
  </si>
  <si>
    <t>RTBM-57268</t>
  </si>
  <si>
    <t>RTBM-56690</t>
  </si>
  <si>
    <t>RTBM-57267</t>
  </si>
  <si>
    <t>RTBM-56691</t>
  </si>
  <si>
    <t>RTBM-57266</t>
  </si>
  <si>
    <t>RTBM-56692</t>
  </si>
  <si>
    <t>RTBM-57265</t>
  </si>
  <si>
    <t>RTBM-56693</t>
  </si>
  <si>
    <t>RTBM-57264</t>
  </si>
  <si>
    <t>RTBM-56694</t>
  </si>
  <si>
    <t>RTBM-57263</t>
  </si>
  <si>
    <t>RTBM-56695</t>
  </si>
  <si>
    <t>RTBM-57261</t>
  </si>
  <si>
    <t>RTBM-56696</t>
  </si>
  <si>
    <t>RTBM-57259</t>
  </si>
  <si>
    <t>RTBM-56697</t>
  </si>
  <si>
    <t>RTBM-57257</t>
  </si>
  <si>
    <t>RTBM-56698</t>
  </si>
  <si>
    <t>RTBM-57256</t>
  </si>
  <si>
    <t>RTBM-56699</t>
  </si>
  <si>
    <t>RTBM-57255</t>
  </si>
  <si>
    <t>RTBM-56700</t>
  </si>
  <si>
    <t>RTBM-57254</t>
  </si>
  <si>
    <t>RTBM-56701</t>
  </si>
  <si>
    <t>RTBM-57253</t>
  </si>
  <si>
    <t>RTBM-56770</t>
  </si>
  <si>
    <t>RTBM-57250</t>
  </si>
  <si>
    <t>RTBM-56772</t>
  </si>
  <si>
    <t>RTBM-57249</t>
  </si>
  <si>
    <t>RTBM-56773</t>
  </si>
  <si>
    <t>RTBM-57247</t>
  </si>
  <si>
    <t>RTBM-56776</t>
  </si>
  <si>
    <t>RTBM-57245</t>
  </si>
  <si>
    <t>RTBM-57111</t>
  </si>
  <si>
    <t>RTBM-44532</t>
  </si>
  <si>
    <t>RTBM-57112</t>
  </si>
  <si>
    <t>RTBM-44549</t>
  </si>
  <si>
    <t>RTBM-57114</t>
  </si>
  <si>
    <t>RTBM-44550</t>
  </si>
  <si>
    <t>RTBM-57115</t>
  </si>
  <si>
    <t>RTBM-44555</t>
  </si>
  <si>
    <t>RTBM-57116</t>
  </si>
  <si>
    <t>RTBM-44557</t>
  </si>
  <si>
    <t>RTBM-57120</t>
  </si>
  <si>
    <t>RTBM-44537</t>
  </si>
  <si>
    <t>RTBM-57121</t>
  </si>
  <si>
    <t>RTBM-44539</t>
  </si>
  <si>
    <t>RTBM-57122</t>
  </si>
  <si>
    <t>RTBM-44540</t>
  </si>
  <si>
    <t>RTBM-57124</t>
  </si>
  <si>
    <t>RTBM-44541</t>
  </si>
  <si>
    <t>RTBM-57125</t>
  </si>
  <si>
    <t>RTBM-44542</t>
  </si>
  <si>
    <t>RTBM-57126</t>
  </si>
  <si>
    <t>RTBM-44543</t>
  </si>
  <si>
    <t>RTBM-57130</t>
  </si>
  <si>
    <t>RTBM-57163</t>
  </si>
  <si>
    <t>RTBM-57149</t>
  </si>
  <si>
    <t>RTBM-57238</t>
  </si>
  <si>
    <t>RTBM-57150</t>
  </si>
  <si>
    <t>RTBM-57236</t>
  </si>
  <si>
    <t>Type</t>
  </si>
  <si>
    <t>Categorization-A</t>
  </si>
  <si>
    <t>Sub Categorization-A</t>
  </si>
  <si>
    <t>Feature</t>
  </si>
  <si>
    <t>RTBM-52922</t>
  </si>
  <si>
    <t>Hardware Requirement</t>
  </si>
  <si>
    <t>Non-Functional</t>
  </si>
  <si>
    <t>Broadcast</t>
  </si>
  <si>
    <t>Mounting</t>
  </si>
  <si>
    <t>Electrical Engineering</t>
  </si>
  <si>
    <t>Audio Amplifier</t>
  </si>
  <si>
    <t>RTBM-52927</t>
  </si>
  <si>
    <t>Connectors</t>
  </si>
  <si>
    <t>RTBM-52928</t>
  </si>
  <si>
    <t>Positioning</t>
  </si>
  <si>
    <t>RTBM-52929</t>
  </si>
  <si>
    <t>RTBM-52930</t>
  </si>
  <si>
    <t>RTBM-52931</t>
  </si>
  <si>
    <t>RTBM-52932</t>
  </si>
  <si>
    <t>RTBM-52933</t>
  </si>
  <si>
    <t>RTBM-52934</t>
  </si>
  <si>
    <t>RTBM-52935</t>
  </si>
  <si>
    <t>RTBM-52936</t>
  </si>
  <si>
    <t>Connectivity</t>
  </si>
  <si>
    <t>RTBM-52938</t>
  </si>
  <si>
    <t>RTBM-52939</t>
  </si>
  <si>
    <t>RTBM-52940</t>
  </si>
  <si>
    <t>RTBM-52941</t>
  </si>
  <si>
    <t>RTBM-52942</t>
  </si>
  <si>
    <t>RTBM-52943</t>
  </si>
  <si>
    <t>Miscellaneous</t>
  </si>
  <si>
    <t>RTBM-52944</t>
  </si>
  <si>
    <t>RTBM-52945</t>
  </si>
  <si>
    <t>RTBM-52946</t>
  </si>
  <si>
    <t>RTBM-52947</t>
  </si>
  <si>
    <t>RTBM-52948</t>
  </si>
  <si>
    <t>RTBM-52949</t>
  </si>
  <si>
    <t>Device Management</t>
  </si>
  <si>
    <t>RTBM-52950</t>
  </si>
  <si>
    <t>RTBM-52951</t>
  </si>
  <si>
    <t>RTBM-52953</t>
  </si>
  <si>
    <t>Diagnostic</t>
  </si>
  <si>
    <t>Switch to GSM back-up antenna when LTE1 antenna is broken</t>
  </si>
  <si>
    <t>RTBM-52956</t>
  </si>
  <si>
    <t>RTBM-52957</t>
  </si>
  <si>
    <t>Cellular Antenna</t>
  </si>
  <si>
    <t>RTBM-52958</t>
  </si>
  <si>
    <t>RTBM-52959</t>
  </si>
  <si>
    <t>RTBM-52960</t>
  </si>
  <si>
    <t>RTBM-52962</t>
  </si>
  <si>
    <t>RTBM-52963</t>
  </si>
  <si>
    <t>RTBM-52965</t>
  </si>
  <si>
    <t>RTBM-52966</t>
  </si>
  <si>
    <t>RTBM-52967</t>
  </si>
  <si>
    <t>Back-Up Battery</t>
  </si>
  <si>
    <t>RTBM-52968</t>
  </si>
  <si>
    <t>RTBM-52969</t>
  </si>
  <si>
    <t>RTBM-52970</t>
  </si>
  <si>
    <t>RTBM-52971</t>
  </si>
  <si>
    <t>RTBM-52972</t>
  </si>
  <si>
    <t>Parts Weight</t>
  </si>
  <si>
    <t>RTBM-52973</t>
  </si>
  <si>
    <t>GNSS Antenna</t>
  </si>
  <si>
    <t>RTBM-52974</t>
  </si>
  <si>
    <t>RTBM-52975</t>
  </si>
  <si>
    <t>RTBM-52976</t>
  </si>
  <si>
    <t>RTBM-52977</t>
  </si>
  <si>
    <t>RTBM-52978</t>
  </si>
  <si>
    <t>RTBM-52979</t>
  </si>
  <si>
    <t>Resistance to Temperature</t>
  </si>
  <si>
    <t>RTBM-52980</t>
  </si>
  <si>
    <t>Project Documentation</t>
  </si>
  <si>
    <t>RTBM-52981</t>
  </si>
  <si>
    <t>RTBM-52982</t>
  </si>
  <si>
    <t>Main Power Supply</t>
  </si>
  <si>
    <t>RTBM-52983</t>
  </si>
  <si>
    <t>RTBM-52984</t>
  </si>
  <si>
    <t>Quality</t>
  </si>
  <si>
    <t>RTBM-52985</t>
  </si>
  <si>
    <t>Stability</t>
  </si>
  <si>
    <t>RTBM-52986</t>
  </si>
  <si>
    <t>RTBM-52987</t>
  </si>
  <si>
    <t>RTBM-52988</t>
  </si>
  <si>
    <t>RTBM-52989</t>
  </si>
  <si>
    <t>RTBM-52990</t>
  </si>
  <si>
    <t>RTBM-52991</t>
  </si>
  <si>
    <t>RTBM-52992</t>
  </si>
  <si>
    <t>RTBM-52993</t>
  </si>
  <si>
    <t>RTBM-52994</t>
  </si>
  <si>
    <t>RTBM-52995</t>
  </si>
  <si>
    <t>RTBM-52996</t>
  </si>
  <si>
    <t>RTBM-52997</t>
  </si>
  <si>
    <t>RTBM-53055</t>
  </si>
  <si>
    <t>Resistance to Impacts</t>
  </si>
  <si>
    <t>RTBM-53056</t>
  </si>
  <si>
    <t>RTBM-53057</t>
  </si>
  <si>
    <t>Materials</t>
  </si>
  <si>
    <t>RTBM-53058</t>
  </si>
  <si>
    <t>RTBM-53059</t>
  </si>
  <si>
    <t>RTBM-53060</t>
  </si>
  <si>
    <t>Painting</t>
  </si>
  <si>
    <t>RTBM-53062</t>
  </si>
  <si>
    <t>RTBM-53064</t>
  </si>
  <si>
    <t>RTBM-53065</t>
  </si>
  <si>
    <t>RTBM-53066</t>
  </si>
  <si>
    <t>RTBM-53067</t>
  </si>
  <si>
    <t>RTBM-53068</t>
  </si>
  <si>
    <t>RTBM-53069</t>
  </si>
  <si>
    <t>RTBM-53071</t>
  </si>
  <si>
    <t>RTBM-53072</t>
  </si>
  <si>
    <t>RTBM-53073</t>
  </si>
  <si>
    <t>RTBM-53074</t>
  </si>
  <si>
    <t>RTBM-53075</t>
  </si>
  <si>
    <t>RTBM-53076</t>
  </si>
  <si>
    <t>RTBM-53078</t>
  </si>
  <si>
    <t>Product Quality</t>
  </si>
  <si>
    <t>RTBM-53079</t>
  </si>
  <si>
    <t>RTBM-53080</t>
  </si>
  <si>
    <t>Resistance to Environment</t>
  </si>
  <si>
    <t>RTBM-53081</t>
  </si>
  <si>
    <t>RTBM-53082</t>
  </si>
  <si>
    <t>RTBM-53083</t>
  </si>
  <si>
    <t>RTBM-53084</t>
  </si>
  <si>
    <t>RTBM-53085</t>
  </si>
  <si>
    <t>RTBM-53086</t>
  </si>
  <si>
    <t>RTBM-53087</t>
  </si>
  <si>
    <t>RTBM-53088</t>
  </si>
  <si>
    <t>RTBM-53089</t>
  </si>
  <si>
    <t>RTBM-53090</t>
  </si>
  <si>
    <t>RTBM-53092</t>
  </si>
  <si>
    <t>RTBM-53093</t>
  </si>
  <si>
    <t>RTBM-53094</t>
  </si>
  <si>
    <t>RTBM-53095</t>
  </si>
  <si>
    <t>RTBM-53096</t>
  </si>
  <si>
    <t>RTBM-53097</t>
  </si>
  <si>
    <t>RTBM-53098</t>
  </si>
  <si>
    <t>RTBM-53099</t>
  </si>
  <si>
    <t>RTBM-53100</t>
  </si>
  <si>
    <t>RTBM-53101</t>
  </si>
  <si>
    <t>RTBM-53102</t>
  </si>
  <si>
    <t>RTBM-53103</t>
  </si>
  <si>
    <t>RTBM-53104</t>
  </si>
  <si>
    <t>RTBM-53105</t>
  </si>
  <si>
    <t>RTBM-53106</t>
  </si>
  <si>
    <t>RTBM-53107</t>
  </si>
  <si>
    <t>RTBM-53109</t>
  </si>
  <si>
    <t>RTBM-53143</t>
  </si>
  <si>
    <t>RTBM-53145</t>
  </si>
  <si>
    <t>RTBM-53147</t>
  </si>
  <si>
    <t>RTBM-53148</t>
  </si>
  <si>
    <t>Packaging and Delivery</t>
  </si>
  <si>
    <t>RTBM-53149</t>
  </si>
  <si>
    <t>RTBM-53151</t>
  </si>
  <si>
    <t>RTBM-53152</t>
  </si>
  <si>
    <t>RTBM-53153</t>
  </si>
  <si>
    <t>RTBM-53154</t>
  </si>
  <si>
    <t>Marking</t>
  </si>
  <si>
    <t>RTBM-53155</t>
  </si>
  <si>
    <t>Electrical Tests</t>
  </si>
  <si>
    <t>RTBM-53157</t>
  </si>
  <si>
    <t>RTBM-53158</t>
  </si>
  <si>
    <t>RTBM-53159</t>
  </si>
  <si>
    <t>RTBM-53160</t>
  </si>
  <si>
    <t>RTBM-53161</t>
  </si>
  <si>
    <t>RTBM-53164</t>
  </si>
  <si>
    <t>RTBM-53165</t>
  </si>
  <si>
    <t>RTBM-53166</t>
  </si>
  <si>
    <t>RTBM-53169</t>
  </si>
  <si>
    <t>RTBM-53170</t>
  </si>
  <si>
    <t>RTBM-53171</t>
  </si>
  <si>
    <t>RTBM-53172</t>
  </si>
  <si>
    <t>RTBM-53173</t>
  </si>
  <si>
    <t>RTBM-53174</t>
  </si>
  <si>
    <t>RTBM-53175</t>
  </si>
  <si>
    <t>RTBM-53178</t>
  </si>
  <si>
    <t>RTBM-53179</t>
  </si>
  <si>
    <t>RTBM-53180</t>
  </si>
  <si>
    <t>RTBM-53181</t>
  </si>
  <si>
    <t>RTBM-53182</t>
  </si>
  <si>
    <t>RTBM-53183</t>
  </si>
  <si>
    <t>RTBM-53185</t>
  </si>
  <si>
    <t>RTBM-53186</t>
  </si>
  <si>
    <t>RTBM-53222</t>
  </si>
  <si>
    <t>RTBM-53224</t>
  </si>
  <si>
    <t>RTBM-53225</t>
  </si>
  <si>
    <t>RTBM-53226</t>
  </si>
  <si>
    <t>RTBM-53261</t>
  </si>
  <si>
    <t>RTBM-53262</t>
  </si>
  <si>
    <t>RTBM-53263</t>
  </si>
  <si>
    <t>RTBM-53264</t>
  </si>
  <si>
    <t>RTBM-53265</t>
  </si>
  <si>
    <t>RTBM-53266</t>
  </si>
  <si>
    <t>RTBM-53267</t>
  </si>
  <si>
    <t>RTBM-53269</t>
  </si>
  <si>
    <t>RTBM-53270</t>
  </si>
  <si>
    <t>RTBM-53271</t>
  </si>
  <si>
    <t>RTBM-53272</t>
  </si>
  <si>
    <t>RTBM-53273</t>
  </si>
  <si>
    <t>RTBM-53274</t>
  </si>
  <si>
    <t>RTBM-53275</t>
  </si>
  <si>
    <t>RTBM-53276</t>
  </si>
  <si>
    <t>RTBM-53277</t>
  </si>
  <si>
    <t>RTBM-53278</t>
  </si>
  <si>
    <t>RTBM-53279</t>
  </si>
  <si>
    <t>RTBM-53282</t>
  </si>
  <si>
    <t>RTBM-53283</t>
  </si>
  <si>
    <t>RTBM-53284</t>
  </si>
  <si>
    <t>RTBM-53285</t>
  </si>
  <si>
    <t>RTBM-53286</t>
  </si>
  <si>
    <t>RTBM-53287</t>
  </si>
  <si>
    <t>RTBM-53289</t>
  </si>
  <si>
    <t>XCall</t>
  </si>
  <si>
    <t>RTBM-53292</t>
  </si>
  <si>
    <t>RTBM-53293</t>
  </si>
  <si>
    <t>RTBM-53294</t>
  </si>
  <si>
    <t>RTBM-53295</t>
  </si>
  <si>
    <t>RTBM-53296</t>
  </si>
  <si>
    <t>RTBM-53297</t>
  </si>
  <si>
    <t>RTBM-53298</t>
  </si>
  <si>
    <t>RTBM-53299</t>
  </si>
  <si>
    <t>RTBM-53300</t>
  </si>
  <si>
    <t>RTBM-53301</t>
  </si>
  <si>
    <t>RTBM-53302</t>
  </si>
  <si>
    <t>RTBM-53303</t>
  </si>
  <si>
    <t>RTBM-53304</t>
  </si>
  <si>
    <t>RTBM-53306</t>
  </si>
  <si>
    <t>RTBM-53307</t>
  </si>
  <si>
    <t>RTBM-53309</t>
  </si>
  <si>
    <t>RTBM-53310</t>
  </si>
  <si>
    <t>RTBM-53311</t>
  </si>
  <si>
    <t>RTBM-53312</t>
  </si>
  <si>
    <t>RTBM-53313</t>
  </si>
  <si>
    <t>RTBM-53314</t>
  </si>
  <si>
    <t>RTBM-53315</t>
  </si>
  <si>
    <t>RTBM-53316</t>
  </si>
  <si>
    <t>Resistance to Vibrations</t>
  </si>
  <si>
    <t>RTBM-53317</t>
  </si>
  <si>
    <t>RTBM-53318</t>
  </si>
  <si>
    <t>RTBM-53319</t>
  </si>
  <si>
    <t>RTBM-53320</t>
  </si>
  <si>
    <t>RTBM-53321</t>
  </si>
  <si>
    <t>RTBM-53322</t>
  </si>
  <si>
    <t>RTBM-53323</t>
  </si>
  <si>
    <t>Thermal consistency</t>
  </si>
  <si>
    <t>RTBM-53324</t>
  </si>
  <si>
    <t>RTBM-53325</t>
  </si>
  <si>
    <t>RTBM-53326</t>
  </si>
  <si>
    <t>RTBM-53327</t>
  </si>
  <si>
    <t>Appearance requirement</t>
  </si>
  <si>
    <t>RTBM-53328</t>
  </si>
  <si>
    <t>Resistance to Voltage</t>
  </si>
  <si>
    <t>RTBM-53330</t>
  </si>
  <si>
    <t>RTBM-53331</t>
  </si>
  <si>
    <t>RTBM-53332</t>
  </si>
  <si>
    <t>RTBM-53333</t>
  </si>
  <si>
    <t>RTBM-53334</t>
  </si>
  <si>
    <t>B21 7050</t>
  </si>
  <si>
    <t>RTBM-53369</t>
  </si>
  <si>
    <t>RTBM-53370</t>
  </si>
  <si>
    <t>RTBM-53405</t>
  </si>
  <si>
    <t>RTBM-53407</t>
  </si>
  <si>
    <t>RTBM-53408</t>
  </si>
  <si>
    <t>RTBM-53409</t>
  </si>
  <si>
    <t>RTBM-53410</t>
  </si>
  <si>
    <t>LifeCycle</t>
  </si>
  <si>
    <t>RTBM-53411</t>
  </si>
  <si>
    <t>RTBM-53412</t>
  </si>
  <si>
    <t>RTBM-53413</t>
  </si>
  <si>
    <t>RTBM-53415</t>
  </si>
  <si>
    <t>RTBM-53416</t>
  </si>
  <si>
    <t>RTBM-53417</t>
  </si>
  <si>
    <t>RTBM-53418</t>
  </si>
  <si>
    <t>RTBM-53419</t>
  </si>
  <si>
    <t>RTBM-53420</t>
  </si>
  <si>
    <t>RTBM-53421</t>
  </si>
  <si>
    <t>RTBM-53422</t>
  </si>
  <si>
    <t>RTBM-53423</t>
  </si>
  <si>
    <t>RTBM-53424</t>
  </si>
  <si>
    <t>RTBM-53425</t>
  </si>
  <si>
    <t>RTBM-53427</t>
  </si>
  <si>
    <t>RTBM-53429</t>
  </si>
  <si>
    <t>RTBM-53431</t>
  </si>
  <si>
    <t>RTBM-53432</t>
  </si>
  <si>
    <t>Functional</t>
  </si>
  <si>
    <t>RTBM-53649</t>
  </si>
  <si>
    <t>Networks &amp; Protocols</t>
  </si>
  <si>
    <t>RTBM-53663</t>
  </si>
  <si>
    <t>The radio component feature complies of HW SKU.</t>
  </si>
  <si>
    <t>automatic eCall EU</t>
  </si>
  <si>
    <t>RTBM-53668</t>
  </si>
  <si>
    <t>RTBM-53669</t>
  </si>
  <si>
    <t>RTBM-53670</t>
  </si>
  <si>
    <t>Backup Battery Handle</t>
  </si>
  <si>
    <t>RTBM-53672</t>
  </si>
  <si>
    <t>RTBM-53674</t>
  </si>
  <si>
    <t>RTBM-53675</t>
  </si>
  <si>
    <t>Mesure FM EE performances criterion</t>
  </si>
  <si>
    <t>RTBM-53677</t>
  </si>
  <si>
    <t>RTBM-53679</t>
  </si>
  <si>
    <t>RTBM-53680</t>
  </si>
  <si>
    <t>RTBM-53683</t>
  </si>
  <si>
    <t>RTBM-53685</t>
  </si>
  <si>
    <t>Mesure RDS EE performances criterion</t>
  </si>
  <si>
    <t>RTBM-53689</t>
  </si>
  <si>
    <t>Mesure DAB EE performances criterion</t>
  </si>
  <si>
    <t>RTBM-53691</t>
  </si>
  <si>
    <t>RTBM-53694</t>
  </si>
  <si>
    <t>Mesure AM EE performances criterion</t>
  </si>
  <si>
    <t>RTBM-53696</t>
  </si>
  <si>
    <t>RTBM-53698</t>
  </si>
  <si>
    <t>RTBM-53700</t>
  </si>
  <si>
    <t>RTBM-53702</t>
  </si>
  <si>
    <t>RTBM-53704</t>
  </si>
  <si>
    <t>RTBM-53706</t>
  </si>
  <si>
    <t>RTBM-53708</t>
  </si>
  <si>
    <t>RTBM-53710</t>
  </si>
  <si>
    <t>RTBM-53712</t>
  </si>
  <si>
    <t>RTBM-53714</t>
  </si>
  <si>
    <t>RTBM-53716</t>
  </si>
  <si>
    <t>RTBM-53718</t>
  </si>
  <si>
    <t>RTBM-53720</t>
  </si>
  <si>
    <t>RTBM-53722</t>
  </si>
  <si>
    <t>RTBM-53725</t>
  </si>
  <si>
    <t>RTBM-53727</t>
  </si>
  <si>
    <t>RTBM-53729</t>
  </si>
  <si>
    <t>RTBM-53731</t>
  </si>
  <si>
    <t>RTBM-53733</t>
  </si>
  <si>
    <t>RTBM-53735</t>
  </si>
  <si>
    <t>RTBM-53738</t>
  </si>
  <si>
    <t>RTBM-53743</t>
  </si>
  <si>
    <t>RTBM-53745</t>
  </si>
  <si>
    <t>RTBM-53747</t>
  </si>
  <si>
    <t>RTBM-53749</t>
  </si>
  <si>
    <t>RTBM-53756</t>
  </si>
  <si>
    <t>RTBM-53757</t>
  </si>
  <si>
    <t>RTBM-53758</t>
  </si>
  <si>
    <t>RTBM-53759</t>
  </si>
  <si>
    <t>Electrical noise or interference</t>
  </si>
  <si>
    <t>RTBM-53760</t>
  </si>
  <si>
    <t>RTBM-53761</t>
  </si>
  <si>
    <t>RTBM-53764</t>
  </si>
  <si>
    <t>RTBM-53765</t>
  </si>
  <si>
    <t>RTBM-53766</t>
  </si>
  <si>
    <t>Not testable - Notice or guideline</t>
  </si>
  <si>
    <t>RTBM-53767</t>
  </si>
  <si>
    <t>RTBM-53768</t>
  </si>
  <si>
    <t>RTBM-53769</t>
  </si>
  <si>
    <t>RTBM-53771</t>
  </si>
  <si>
    <t>RTBM-53772</t>
  </si>
  <si>
    <t>RTBM-53773</t>
  </si>
  <si>
    <t>RTBM-53774</t>
  </si>
  <si>
    <t>RTBM-53775</t>
  </si>
  <si>
    <t>RTBM-53776</t>
  </si>
  <si>
    <t>Cybersecurity</t>
  </si>
  <si>
    <t>Cybersecurity - Access Protection</t>
  </si>
  <si>
    <t>RTBM-53777</t>
  </si>
  <si>
    <t>RTBM-53778</t>
  </si>
  <si>
    <t>RTBM-53779</t>
  </si>
  <si>
    <t>DTC - BuB</t>
  </si>
  <si>
    <t>RTBM-54273</t>
  </si>
  <si>
    <t>Supported GNSS positioning system</t>
  </si>
  <si>
    <t>RTBM-54287</t>
  </si>
  <si>
    <t>Main</t>
  </si>
  <si>
    <t>B21 7110</t>
  </si>
  <si>
    <t>DTC - Loudspeaker</t>
  </si>
  <si>
    <t>DTC - Microphone</t>
  </si>
  <si>
    <t>DTC - Airbage</t>
  </si>
  <si>
    <t>DTC - LED</t>
  </si>
  <si>
    <t>DTC - Acall</t>
  </si>
  <si>
    <t>Field Test</t>
  </si>
  <si>
    <t>RAMS</t>
  </si>
  <si>
    <t>RTBM-54763</t>
  </si>
  <si>
    <t>RTBM-54764</t>
  </si>
  <si>
    <t>RTBM-54768</t>
  </si>
  <si>
    <t>RTBM-54771</t>
  </si>
  <si>
    <t>RTBM-54775</t>
  </si>
  <si>
    <t>RTBM-54778</t>
  </si>
  <si>
    <t>RTC accuracy measurement</t>
  </si>
  <si>
    <t>Support eCall positioning specifications</t>
  </si>
  <si>
    <t>RTBM-54800</t>
  </si>
  <si>
    <t>RTBM-54810</t>
  </si>
  <si>
    <t>CAN bit rate configuration</t>
  </si>
  <si>
    <t>Function Safety</t>
  </si>
  <si>
    <t>Documentation</t>
  </si>
  <si>
    <t>RTBM-54864</t>
  </si>
  <si>
    <t>RTBM-54866</t>
  </si>
  <si>
    <t>Resistance to Timing</t>
  </si>
  <si>
    <t>RTBM-54868</t>
  </si>
  <si>
    <t>RTBM-54869</t>
  </si>
  <si>
    <t>RTBM-54871</t>
  </si>
  <si>
    <t>RTBM-54873</t>
  </si>
  <si>
    <t>RTBM-54874</t>
  </si>
  <si>
    <t>RTBM-54884</t>
  </si>
  <si>
    <t>Product compatible to customer specification</t>
  </si>
  <si>
    <t>RTBM-54919</t>
  </si>
  <si>
    <t>DTC - Radio</t>
  </si>
  <si>
    <t>RTBM-54941</t>
  </si>
  <si>
    <t>RTBM-54942</t>
  </si>
  <si>
    <t>RTBM-54943</t>
  </si>
  <si>
    <t>RTBM-54948</t>
  </si>
  <si>
    <t>DTC - Cellular</t>
  </si>
  <si>
    <t>RTBM-54977</t>
  </si>
  <si>
    <t>RTBM-54979</t>
  </si>
  <si>
    <t>RTBM-54980</t>
  </si>
  <si>
    <t>RTBM-54983</t>
  </si>
  <si>
    <t>RTBM-54990</t>
  </si>
  <si>
    <t>RTBM-54992</t>
  </si>
  <si>
    <t>RTBM-54993</t>
  </si>
  <si>
    <t>Xcall wire input signal type</t>
  </si>
  <si>
    <t>RTBM-55028</t>
  </si>
  <si>
    <t>RTBM-55029</t>
  </si>
  <si>
    <t>RTBM-55030</t>
  </si>
  <si>
    <t>Microphone Input</t>
  </si>
  <si>
    <t>Tuner operation under overheat condition</t>
  </si>
  <si>
    <t>Provided COMPUTE_LOCALIZATION accuarcy when GNSS signal lost</t>
  </si>
  <si>
    <t>GNSS EU regulation</t>
  </si>
  <si>
    <t>GNSS EU regulation performance criteria</t>
  </si>
  <si>
    <t>GNSS signal receive and process to geo-localize</t>
  </si>
  <si>
    <t>Audio measurement</t>
  </si>
  <si>
    <t>RTBM-56588</t>
  </si>
  <si>
    <t>Digital Tuner Input Impedance</t>
  </si>
  <si>
    <t>RTBM-56589</t>
  </si>
  <si>
    <t>RTBM-56590</t>
  </si>
  <si>
    <t>RTBM-56592</t>
  </si>
  <si>
    <t>BuB charging</t>
  </si>
  <si>
    <t>RTBM-56593</t>
  </si>
  <si>
    <t>Manage the power consumption of the main vehicle battery</t>
  </si>
  <si>
    <t>RTBM-56594</t>
  </si>
  <si>
    <t>RTBM-56595</t>
  </si>
  <si>
    <t>RTBM-56596</t>
  </si>
  <si>
    <t>RTBM-56597</t>
  </si>
  <si>
    <t>Audio signal reading in real-time and recording</t>
  </si>
  <si>
    <t>Tune mode physical interface and export</t>
  </si>
  <si>
    <t>Audio function - Compressor</t>
  </si>
  <si>
    <t>Audio Comfort Noise</t>
  </si>
  <si>
    <t>Audio microphone/louderspeaker input/out</t>
  </si>
  <si>
    <t>RTBM-56651</t>
  </si>
  <si>
    <t>RTBM-56654</t>
  </si>
  <si>
    <t>RTBM-56655</t>
  </si>
  <si>
    <t>RTBM-56660</t>
  </si>
  <si>
    <t>RTBM-56661</t>
  </si>
  <si>
    <t>RTBM-56666</t>
  </si>
  <si>
    <t>RTBM-56667</t>
  </si>
  <si>
    <t>Tuning tool function requirement</t>
  </si>
  <si>
    <t>Tuning tool function requirement - Gain</t>
  </si>
  <si>
    <t>Tuning mode function requirement</t>
  </si>
  <si>
    <t>RTBM-56685</t>
  </si>
  <si>
    <t>Tuning tool function requirement - EQ</t>
  </si>
  <si>
    <t>Audio calibration configuration</t>
  </si>
  <si>
    <t>RTBM-56774</t>
  </si>
  <si>
    <t>RTBM-56777</t>
  </si>
  <si>
    <t>RTBM-56778</t>
  </si>
  <si>
    <t>RTBM-56779</t>
  </si>
  <si>
    <t>Feature</t>
    <phoneticPr fontId="1" type="noConversion"/>
  </si>
  <si>
    <t>System Requirement ID</t>
    <phoneticPr fontId="1" type="noConversion"/>
  </si>
  <si>
    <t>Broadcast - Provide parameter for measurement</t>
  </si>
  <si>
    <t>Backup Battery Gauge</t>
  </si>
  <si>
    <t>Product Regulation and Certification</t>
  </si>
  <si>
    <t>Radio Antenna</t>
  </si>
  <si>
    <t>Out of scope</t>
  </si>
  <si>
    <t>B21 7110 - ELECTRICAL RESISTANCE</t>
  </si>
  <si>
    <t>B21 7110 - EMC EMISSION</t>
  </si>
  <si>
    <t>B21 7110 - EMC IMMUNITY</t>
  </si>
  <si>
    <t>DTC - GNSS</t>
  </si>
  <si>
    <t>Backup Battery placeable</t>
  </si>
  <si>
    <t>Throughput - WiFi System Level</t>
  </si>
  <si>
    <t>WiFi high level requirement</t>
  </si>
  <si>
    <t>LED Outputs</t>
  </si>
  <si>
    <t>B21 7130</t>
  </si>
  <si>
    <t>Mesure Connectivity RF performances criterion</t>
  </si>
  <si>
    <t>Transmit decoded analog audio stream over Ethernet Bridgle</t>
  </si>
  <si>
    <t>GNSS sensitivity requirement</t>
  </si>
  <si>
    <t>DTC - NAD</t>
  </si>
  <si>
    <t>Throughput - Product Level</t>
  </si>
  <si>
    <t>Provide Interface to tune audio level prompt</t>
  </si>
  <si>
    <t>FM, DAB Seamless transition requirement</t>
  </si>
  <si>
    <t>aCall procedure uses the loudspeaker connected to the IVS</t>
  </si>
  <si>
    <t>Audio level with Handover</t>
  </si>
  <si>
    <t>Initialisation duration of the transceiver</t>
  </si>
  <si>
    <t>Electrical signal timing of the wired link crash</t>
  </si>
  <si>
    <t>CAN Cin and Cdiff measurement</t>
  </si>
  <si>
    <t>CAN loop delay TLOOP_UCE measurement</t>
  </si>
  <si>
    <t>Connector output electrical requirement</t>
  </si>
  <si>
    <t>Decoupling measurement</t>
  </si>
  <si>
    <t>Mesure cellular RF performances criterion</t>
  </si>
  <si>
    <t>Radio Gain according to the temperature</t>
  </si>
  <si>
    <t>Radio Gain according to the supply voltage</t>
  </si>
  <si>
    <t>RTBM-56665</t>
  </si>
  <si>
    <t>RTBM-56664</t>
  </si>
  <si>
    <t>RTBM-56663</t>
  </si>
  <si>
    <t>RTBM-56653</t>
  </si>
  <si>
    <t>RTBM-56652</t>
  </si>
  <si>
    <t>RTBM-56650</t>
  </si>
  <si>
    <t>RTBM-56648</t>
  </si>
  <si>
    <t>RTBM-56631</t>
  </si>
  <si>
    <t>RTBM-56587</t>
  </si>
  <si>
    <t>RTBM-56416</t>
  </si>
  <si>
    <t>RTBM-55031</t>
  </si>
  <si>
    <t>RTBM-55027</t>
  </si>
  <si>
    <t>RTBM-54949</t>
  </si>
  <si>
    <t>RTBM-54944</t>
  </si>
  <si>
    <t>RTBM-54940</t>
  </si>
  <si>
    <t>RTBM-53763</t>
  </si>
  <si>
    <t>RTBM-53762</t>
  </si>
  <si>
    <t>RTBM-53755</t>
  </si>
  <si>
    <t>RTBM-53754</t>
  </si>
  <si>
    <t>RTBM-53746</t>
  </si>
  <si>
    <t>RTBM-53744</t>
  </si>
  <si>
    <t>RTBM-53742</t>
  </si>
  <si>
    <t>RTBM-53741</t>
  </si>
  <si>
    <t>RTBM-53740</t>
  </si>
  <si>
    <t>RTBM-53739</t>
  </si>
  <si>
    <t>RTBM-53737</t>
  </si>
  <si>
    <t>RTBM-53693</t>
  </si>
  <si>
    <t>RTBM-53687</t>
  </si>
  <si>
    <t>RTBM-53673</t>
  </si>
  <si>
    <t>RTBM-53671</t>
  </si>
  <si>
    <t>RTBM-53667</t>
  </si>
  <si>
    <t>RTBM-53666</t>
  </si>
  <si>
    <t>RTBM-53426</t>
  </si>
  <si>
    <t>RTBM-53414</t>
  </si>
  <si>
    <t>RTBM-53329</t>
  </si>
  <si>
    <t>RTBM-53291</t>
  </si>
  <si>
    <t>RTBM-53290</t>
  </si>
  <si>
    <t>RTBM-53281</t>
  </si>
  <si>
    <t>RTBM-53167</t>
  </si>
  <si>
    <t>RTBM-53156</t>
  </si>
  <si>
    <t>RTBM-53146</t>
  </si>
  <si>
    <t>RTBM-53108</t>
  </si>
  <si>
    <t>RTBM-52961</t>
  </si>
  <si>
    <t>RTBM-52955</t>
  </si>
  <si>
    <t>RTBM-52952</t>
  </si>
  <si>
    <t>RTBM-52925</t>
  </si>
  <si>
    <t>RTBM-57148</t>
  </si>
  <si>
    <t>RTBM-54863</t>
  </si>
  <si>
    <t>RTBM-56934</t>
  </si>
  <si>
    <t>RTBM-54870</t>
  </si>
  <si>
    <t>System Requirement</t>
    <phoneticPr fontId="1" type="noConversion"/>
  </si>
  <si>
    <t>System Test Case ID</t>
    <phoneticPr fontId="1" type="noConversion"/>
  </si>
  <si>
    <t>Hardware Requirment</t>
    <phoneticPr fontId="1" type="noConversion"/>
  </si>
  <si>
    <t>Record</t>
    <phoneticPr fontId="1" type="noConversion"/>
  </si>
  <si>
    <t>Total</t>
    <phoneticPr fontId="1" type="noConversion"/>
  </si>
  <si>
    <t>System Test Case</t>
    <phoneticPr fontId="1" type="noConversion"/>
  </si>
  <si>
    <t>HW Requiremnt</t>
    <phoneticPr fontId="1" type="noConversion"/>
  </si>
  <si>
    <t>Pass</t>
    <phoneticPr fontId="1" type="noConversion"/>
  </si>
  <si>
    <t>Planning</t>
    <phoneticPr fontId="1" type="noConversion"/>
  </si>
  <si>
    <t>Status</t>
    <phoneticPr fontId="1" type="noConversion"/>
  </si>
  <si>
    <t>Feature No.</t>
    <phoneticPr fontId="1" type="noConversion"/>
  </si>
  <si>
    <t>%</t>
    <phoneticPr fontId="1" type="noConversion"/>
  </si>
  <si>
    <t>DTC - TCU</t>
  </si>
  <si>
    <t>DTC - CAN</t>
  </si>
  <si>
    <t>Backup Battery Lifetime</t>
  </si>
  <si>
    <t>Connector electrical requirement</t>
  </si>
  <si>
    <t>Materials respect to standard [MA1]</t>
  </si>
  <si>
    <t>Acoustic noise</t>
  </si>
  <si>
    <t>Resistance to brush_friction_scratch</t>
  </si>
  <si>
    <t>Connector - BuB</t>
  </si>
  <si>
    <t>Connector - HMTD</t>
  </si>
  <si>
    <t>Materials respect to requirement [A1]</t>
  </si>
  <si>
    <t>Connector - Ethernet</t>
  </si>
  <si>
    <t>Connector - Main</t>
  </si>
  <si>
    <t>Ethernet CMC requirement</t>
  </si>
  <si>
    <t>eCall TRP_TIS requirements</t>
  </si>
  <si>
    <t>Position</t>
  </si>
  <si>
    <t>Xcall</t>
  </si>
  <si>
    <t>Create a calibration file by vehicle's outline plate</t>
  </si>
  <si>
    <t>Audio function requirement - AEC_AES</t>
  </si>
  <si>
    <t>System Test Case ID</t>
  </si>
  <si>
    <t>DTC - Main battery</t>
  </si>
  <si>
    <t>Defect low or very low charge of BuB</t>
  </si>
  <si>
    <t>CAN pattern of the received or sent signals</t>
  </si>
  <si>
    <t>CAN Electrical Tests</t>
  </si>
  <si>
    <t>Ethernet Electrical Tests</t>
  </si>
  <si>
    <t>Connector general requirement</t>
  </si>
  <si>
    <t>SYS5.1 or SYS5.2</t>
    <phoneticPr fontId="1" type="noConversion"/>
  </si>
  <si>
    <t>Fail</t>
    <phoneticPr fontId="1" type="noConversion"/>
  </si>
  <si>
    <t>Note</t>
    <phoneticPr fontId="1" type="noConversion"/>
  </si>
  <si>
    <t>RTBM-57346 - In case of separated module behind a window of the vehicle, this one shall be fully operational (no loss of services) in the following thermal scenario, which corresponds to a vehicle stabilization situation during hot sunny park rest (REQ-0495570 B)</t>
  </si>
  <si>
    <t>RTBM-57172 - When the GNSS signal is lost, the Part shall provide a horizontal positioning COMPUTE_LOCALIZATION with a drift lower than ??% of the distance travelled by the vehicle and a cap within a ??° cone of the real vehicle cap. (Retrofit AEE2010) (REQ-0500276 B)</t>
  </si>
  <si>
    <t>System Test Case</t>
    <phoneticPr fontId="1" type="noConversion"/>
  </si>
  <si>
    <t>RTBM-55942 - This additional internal backup antenna shall ensure the communication in case of failure of the main antennas (REQ-0663445 A)</t>
  </si>
  <si>
    <t>RTBM-57344 - Radio component shall detect an open circuit on its FM/AM/DAB antennas and transmit the information to the global audio system. (REQ-0490425 D)</t>
  </si>
  <si>
    <t>RTBM-56527 - The TCU shall be able to provide a parameter measure to measure the reception threshold of each external broadcast antenna (REQ-0657864 A)</t>
  </si>
  <si>
    <t>RTBM-56537 - The TCU shall be able to provide a parameter measure giving the percentage of the BUB charge remaining (REQ-0657795 A)</t>
  </si>
  <si>
    <t>RTBM-56538 - The TCU shall be able to provide a parameter measure giving the BUB supplier name (REQ-0657686 A)</t>
  </si>
  <si>
    <t>RTBM-56539 - The TCU shall be able to provide a parameter measure for testing the SOH of the BUB at different level : LOW, VERY LOW, TOO LOW and TOO HIGH (REQ-0655779 A)</t>
  </si>
  <si>
    <t>RTBM-56540 - Defect backup battery discharged (REQ-0655664 A)</t>
  </si>
  <si>
    <t>RTBM-56533 - At the Defect Trouble Code disappearance, the TCU shall remove in less of 1 second the DTC from its memory in every mode of the Lifecycle RSP (REQ-0655647 A)</t>
  </si>
  <si>
    <t>RTBM-56558 - The product shall be compliant with the Europe market Directive : RED Directive (REQ-0640770 A)</t>
  </si>
  <si>
    <t>RTBM-44430 - As TCU is including antennas, following cellular performances shall be achieved by the TCU (stand-alone) within [0:360°] azimuth and [0:45°] elevation (REQ-0595257 A)</t>
  </si>
  <si>
    <t>RTBM-58279 - The supplier shall be conform to the B200410 battery norm (REQ-0572134 A)</t>
  </si>
  <si>
    <t>RTBM-57095 - The antenna system shall operate in FM band (76 - 108 MHz) (REQ-0565350 A)</t>
  </si>
  <si>
    <t>RTBM-44468 - Tree-Funtion-GNSS+DR (GNSS + Dead Reckoning)-Performance-GNSS Module (REQ-0533129 A)</t>
  </si>
  <si>
    <t>RTBM-52909 - BSRF shall manage the stop of RTM POWERING (RTM power function) to avoid CCA risks (REQ-0514649 B)</t>
  </si>
  <si>
    <t>RTBM-44480 - The TCU shall respect the performances defined in the Positioning specification [RSP-0001943] (REQ-0514642 B)</t>
  </si>
  <si>
    <t>RTBM-58280 - The TCU shall be compliant to the EMC AND RF DESIGN RULES FOR EE ARCHITECTURE norm [B20 7020] (REQ-0514633 B)</t>
  </si>
  <si>
    <t>RTBM-58281 - The supplier shall be compliant to the EMC tests applicability such defined in the document [02017_19_02966]. (REQ-0514632 A)</t>
  </si>
  <si>
    <t>RTBM-58286 - CL 22 : VOLTAGE DROP</t>
  </si>
  <si>
    <t>RTBM-46864 - CL 04 : TEMPEATURE STEPS</t>
  </si>
  <si>
    <t>RTBM-46863 - CL 02a : TEMPERATURES WHEN NOT OPERATIING</t>
  </si>
  <si>
    <t>RTBM-46826 - EQ/TE 01: RESISTANCE TO USUAL POWER SUPPLY VOLTAGES</t>
  </si>
  <si>
    <t>RTBM-46894 - M2.1 : EXTERNAL LOADS TO THE DEVICE</t>
  </si>
  <si>
    <t>RTBM-46837 - EQ/IC 10: RESISTANCE TO PULSES ON THE INPUTS/OUTPUTS CONNECTED TO GROUND THROUGH THEIR LOADS</t>
  </si>
  <si>
    <t>RTBM-56473 - Maximum boot time in every life phase such described in the Lifecycle specification (REQ-0500922 A)</t>
  </si>
  <si>
    <t>RTBM-58285 - EQ/MR 03: MEASUREMENT OF RADIO FREQUENCY RADIATED MAGNETIC FIELD</t>
  </si>
  <si>
    <t>RTBM-46855 - EQ/MC 02: MEASUREMENT OF LOW FREQUENCY CONDUCTED NOISES</t>
  </si>
  <si>
    <t>RTBM-58287 - EQ/MC 01: MEASUREMENT OF SWITCHING NOISES</t>
  </si>
  <si>
    <t>RTBM-46848 - EQ/IC 14: IMMUNITY TO TRANSIENTS WITH WIRE TO WIRE COUPLING</t>
  </si>
  <si>
    <t>RTBM-44049 - Tree-Functionality-TCU Unit diagnose (HS CAN line) (REQ-0495824 A)</t>
  </si>
  <si>
    <t>RTBM-55753 - Defect WIFI module and each BT antenna link undependently (REQ-0495752 A)</t>
  </si>
  <si>
    <t>RTBM-44128 - Defect BUB out: Charge threshold is too low[Strategy to be defined with the supplier] (REQ-0495731 B)</t>
  </si>
  <si>
    <t>RTBM-44372 - Tree-Function-XCall-Defects diagnosed by the TCU (REQ-0495685 A)</t>
  </si>
  <si>
    <t>RTBM-44366 - Tree-Function-XCall-Defects diagnosed by the TCU (REQ-0495684 A)</t>
  </si>
  <si>
    <t>RTBM-44359 - Tree-Function-XCall-Defects diagnosed by the TCU (REQ-0495682 A)</t>
  </si>
  <si>
    <t>RTBM-44335 - Tree-Function-XCall-Defects diagnosed by the TCU (REQ-0495670 A)</t>
  </si>
  <si>
    <t>RTBM-44334 - Tree-Function-XCall-Defects diagnosed by the TCU (REQ-0495669 A)</t>
  </si>
  <si>
    <t>RTBM-44328 - Tree-Function-XCall-Defects diagnosed by the TCU (REQ-0495667 A)</t>
  </si>
  <si>
    <t>RTBM-52467 - Tree-System-Operational requirements-Document requirements-SQM (REQ-0495620 A)</t>
  </si>
  <si>
    <t>RTBM-46860 - EQ/MR 01: MEASUREMENT OF RADIO FREQUENCY RADIATED ELECTRIC FIELD</t>
  </si>
  <si>
    <t>RTBM-46844 - EQ/IC 06: RESISTANCE TO VOLTAGE RIPPLES</t>
  </si>
  <si>
    <t>RTBM-46861 - EQ/MR 02: MEASUREMENT OF HUMAN EXPOSURE TO ELECROMAGNETIC FIELDS</t>
  </si>
  <si>
    <t>RTBM-46843 - EQ/IC 13: RESISTANCE TO "VOLT CONTROL" VOLTAGE PUL</t>
  </si>
  <si>
    <t>RTBM-46856 - EQ/MC 03: MEASUREMENT OF RADIO FREQUENCY CONDUCTED NOISES ON THE POWER SUPPLY INPUTS – LISN VOLTAGE MEASUREMENT</t>
  </si>
  <si>
    <t>RTBM-46858 - EQ/MC 03 BIS: MEASUREMENT OF RADIO FREQUENCY CONDUCTED NOISES ON THE POWER SUPPLY INPUTS – CURRENT PROBE MEASUREMENT</t>
  </si>
  <si>
    <t>RTBM-46842 - EQ/IC 12: RESISTANCE TO RE-START PULSE</t>
  </si>
  <si>
    <t>RTBM-58290 - D47 1309 - K cycle</t>
  </si>
  <si>
    <t>RTBM-58291 - Traffic jam stop and go situation after thermal stabilization during hot sunny park rest</t>
  </si>
  <si>
    <t>RTBM-56932 - It should be possible to perform diagnostic test and measurement on each input and output of the component (for example continuity test) without disturbance of the component (REQ-0495561 B)</t>
  </si>
  <si>
    <t>RTBM-58295 - D47 1309 - BF cycle</t>
  </si>
  <si>
    <t>RTBM-46841 - EQ/IC 05 RESISTANCE TO PULSES 4 BIS:</t>
  </si>
  <si>
    <t>RTBM-56933 - The TCU shall be able to detect an open circuit (CO) with the loudspeaker in all life situation such described in the Lifecycle document [RSP-0002604] [Monitoring strategy to be defined] (REQ-0495554 C)</t>
  </si>
  <si>
    <t>RTBM-46870 - CL 09 : ENDURANCE TO ACTIVATIONS</t>
  </si>
  <si>
    <t>RTBM-46853 - EQ/IR 04: RESISTANCE TO ELECTROSTATIC DISCHARGES, SWITCHED ON EQUIPMENT</t>
  </si>
  <si>
    <t>RTBM-56935 - The supplier shall provide a complete justification of its design (REQ-0495536 A)</t>
  </si>
  <si>
    <t>RTBM-58300 - The TCU shall have to respect the aftermarket requirement defined in the standard B20 0120 (REQ-0495529 C)</t>
  </si>
  <si>
    <t>RTBM-46840 - EQ/IC 04: RESISTANCE TO SHORT INTERRUPTION OF THE POWER SUPPLY AND/OR GROUND</t>
  </si>
  <si>
    <t>RTBM-56944 - The supplier shall perform a radio field test according to the document 02017_16_06270 (REQ-0495522 A)</t>
  </si>
  <si>
    <t>RTBM-56945 - The TCU shall be able to detect a short circuit (CC) with the loudspeaker in all life situation such described in the Lifecycle document [RSP-0002604] [Monitoring strategy to be defined] (REQ-0495519 C)</t>
  </si>
  <si>
    <t>RTBM-46852 - EQ/IR 03: RESISTANCE TO ELECTROSTATIC DISCHARGES, EQUIPMENT NOT CONNECTED</t>
  </si>
  <si>
    <t>RTBM-57105 - The TCU shall be able to detect a negative short circuit (CC-) with the loudspeaker in all life situation such described in the Lifecycle document [RSP-0002604] [Monitoring strategy to be defined] (REQ-0495517 C)</t>
  </si>
  <si>
    <t>RTBM-57106 - The TCU shall be able to detect a positive short circuit (CC+) with the loudspeaker in all life situation such described in the Lifecycle document [RSP-0002604] [Monitoring strategy to be defined] (REQ-0495514 C)</t>
  </si>
  <si>
    <t>RTBM-57107 - The TCU shall be able to detect an open circuit (CO) with the microphone in all life situation such described in the Lifecycle document [RSP-0002604] [Monitoring strategy to be defined] (REQ-0495513 B)</t>
  </si>
  <si>
    <t>RTBM-46839 - EQ/IC 03: RESISTANCE TO LOAD DUMP</t>
  </si>
  <si>
    <t>RTBM-57108 - The TCU shall be able to detect a short circuit (CC) with the microphone in all life situation such described in the Lifecycle document [RSP-0002604] [Monitoring strategy to be defined] (REQ-0495511 B)</t>
  </si>
  <si>
    <t>RTBM-57110 - The TCU shall be able to detect a negative short circuit (CC-) with the microphone in all life situation such described in the Lifecycle document [RSP-0002604] [Monitoring strategy to be defined] (REQ-0495508 B)</t>
  </si>
  <si>
    <t>RTBM-57113 - The TCU shall be able to detect a positive short circuit (CC+) with the microphone in all life situation such described in the Lifecycle document [RSP-0002604] [Monitoring strategy to be defined] (REQ-0495506 B)</t>
  </si>
  <si>
    <t>RTBM-46838 - EQ/IC 02: RESISTANCE TO PULSES 3A AND 3B</t>
  </si>
  <si>
    <t>RTBM-46854 - EQ/IR 05: IMMUNITY TO ONBOARD TRANSMITTERS</t>
  </si>
  <si>
    <t>RTBM-46836 - EQ/IC 01: RESISTANCE TO THE PULSES 1 AND 2A</t>
  </si>
  <si>
    <t>RTBM-57141 - The TCU shall be able to detect if the speakers are disconnected [Monitoring strategy to be defined] (REQ-0495473 B)</t>
  </si>
  <si>
    <t>RTBM-58299 - The TCU shall fill the conformity matrix 00839_13_05694 (REQ-0495472 B)</t>
  </si>
  <si>
    <t>RTBM-57145 - The supplier shall provide for each actuator and parameter test defined in the DIAG Messaging (which will be defined later), a method for each diag parameter (REQ-0495470 A)</t>
  </si>
  <si>
    <t>RTBM-46834 - EQ/TE 05: RESISTANCE TO GROUND AND TO THE POSITIVE SUPPLY VOLTAGE SHORT CIRCUIT</t>
  </si>
  <si>
    <t>RTBM-57154 - The TCU shall be able to read the ACALL push state. (REQ-0495447 B)</t>
  </si>
  <si>
    <t>RTBM-57155 - The TCU shall be able to read the ECALL push state. (REQ-0495445 B)</t>
  </si>
  <si>
    <t>RTBM-57156 - In service watcher mode, the TCU shall consume less than or equal to 1 Ah over one month for a power supply voltage of 13V at +37°C. (REQ-0495433 B)</t>
  </si>
  <si>
    <t>RTBM-46851 - EQ/IR 02: IMMUNITY TO LOW FREQUENCY MAGNETIC FIELD</t>
  </si>
  <si>
    <t>RTBM-57159 - The TCU shall prevent the safety hazardous events such described in the Safety specification [02016_18_01804]. (REQ-0495428 C)</t>
  </si>
  <si>
    <t>RTBM-57466 - The GNSS system shall operate in L1 band [1560; 1606] MHz (REQ-0495391 B)</t>
  </si>
  <si>
    <t>RTBM-57465 - The TCU shall be able to detect if the microphone is disconnected (REQ-0495390 B)</t>
  </si>
  <si>
    <t>RTBM-52468 - The TCU shall be able to receive input from an external microphone for an audio test (REQ-0495389 B)</t>
  </si>
  <si>
    <t>RTBM-57464 - The sub-service « Niveau de charge de l'accumulateur de secours » of the RDBLIDI service (see []), shall allow to make a measure of the power left in the backup battery. (REQ-0495386 B)</t>
  </si>
  <si>
    <t>RTBM-46833 - EQ/TE 04: RESISTANCE TO UNUSUAL POWER SUPPLY VOLTAGES</t>
  </si>
  <si>
    <t>RTBM-52469 - The TCU shall be able to generate a sound for an audio test in external loudspeaker (REQ-0495371 B)</t>
  </si>
  <si>
    <t>RTBM-57462 - The direct AIRBAG link (WIRE_AIRBAG) shall electronically comply with the definition of the interface IF09 (96 647 803 99) and SIF03 (DMFV_ASEE06_3337) (REQ-0495363 A)</t>
  </si>
  <si>
    <t>RTBM-46850 - EQ/IR 01: IMMUNITY TO RADIATED ELECTRIC FIELD (SEMI-ANECHOIC OR ANECHOIC CHAMBER)</t>
  </si>
  <si>
    <t>RTBM-57460 - The driving of wired digital outputs shall be performed by the sub-service DIGITAL_OUTPUT_DRIVING (REQ-0495343 C)</t>
  </si>
  <si>
    <t>RTBM-57459 - After 7 years of operation, TCU shall not exceed a maximal average consumption of 10mAh in inactive mode (REQ-0495340 B)</t>
  </si>
  <si>
    <t>RTBM-57457 - The TCU shall be connected to the In-Vehicle Infotainment system via Ethernet (REQ-0495334 B)</t>
  </si>
  <si>
    <t>RTBM-46831 - EQ/TE 03: RE-INITIALIZATION TEST</t>
  </si>
  <si>
    <t>RTBM-44466 - Tree-Funtion-GNSS+DR (GNSS + Dead Reckoning)-Performance-GNSS Module (REQ-0495308 A)</t>
  </si>
  <si>
    <t>RTBM-46849 - EQ/IR 06: IMMUNITY TO RADIATED ELECTRIC FIELD IN REVERBERATION CHAMBER</t>
  </si>
  <si>
    <t>RTBM-57451 - In case of mechanical deformation, the TCU shall not lead to a SSC (REQ-0495289 B)</t>
  </si>
  <si>
    <t>RTBM-46830 - EQ/TE 02: RESISTANCE TO SLOW DECREASE AND INCREASE OF SUPPLY VOLTAGE</t>
  </si>
  <si>
    <t>RTBM-57450 - The maximum estimated incidence rate allowable, for all responsibility, expressed in IPMP (Incident Per Million Parts), according to the use of the system/component is specified in the table below, shall be respected (REQ-0495271 A)</t>
  </si>
  <si>
    <t>RTBM-57446 - In inactive mode the TCU shall consume less than 125µA (@13V/25°C) (REQ-0495267 B)</t>
  </si>
  <si>
    <t>RTBM-44465 - Tree-Funtion-GNSS+DR (GNSS + Dead Reckoning)-Performance-GNSS Module (REQ-0495266 A)</t>
  </si>
  <si>
    <t>RTBM-57443 - Electrical consumption of the TCU shall be less than or equal to the value such as defined in the LIFECYCLE document [RSP-0002604] (REQ-0495265 B)</t>
  </si>
  <si>
    <t>RTBM-46889 - CL 43 : ENDURANCE TO GLITCHS (VOLT CONTROL VOLTAGE PULSE)</t>
  </si>
  <si>
    <t>RTBM-46886 - CL 32a : RESISTANCE TO PHENOMENA OF ELECTRO-MIGRATION /WHISKERS/MOISTURE ABSORPTION PHENOMENA/CONTAMINATION OF THE PRINTED CIRCUIT BOARDS (RESISTANCE TO ELECTRO-MIGRATION)</t>
  </si>
  <si>
    <t>RTBM-46887 - CL 32b : RESISTANCE TO PHENOMENA OF ELECTRO-MIGRATION /WHISKERS/MOISTURE ABSORPTION PHENOMENA/CONTAMINATION OF THE PRINTED CIRCUIT BOARDS (RESISTANCE TO WHISKERS)</t>
  </si>
  <si>
    <t>RTBM-46888 - CL 32d : RESISTANCE TO PHENOMENA OF ELECTRO-MIGRATION /WHISKERS/MOISTURE ABSORPTION PHENOMENA/CONTAMINATION OF THE PRINTED CIRCUIT BOARDS (CONTAMINATION OF PRINTED CIRCUIT BOARDS)</t>
  </si>
  <si>
    <t>RTBM-46898 - M5.5a : DETERMINATION OF THE RESONANT FREQUENCIES</t>
  </si>
  <si>
    <t>RTBM-46829 - EQ/TE 07: RESISTANCE TO EXCEPTIONAL SUPPLY VOLTAGE</t>
  </si>
  <si>
    <t>RTBM-46847 - EQ/IC 08: IMMUNITY TO CURRENT INJECTION (BCI)</t>
  </si>
  <si>
    <t>RTBM-44464 - Tree-Funtion-GNSS+DR (GNSS + Dead Reckoning)-Performance-GNSS Module (REQ-0495226 A)</t>
  </si>
  <si>
    <t>RTBM-58297 - CL16: HIGH PRESSURE WASH</t>
  </si>
  <si>
    <t>RTBM-57442 - If the voltage measured on "ENTREE+" or on "ENTREE_MASSE" does not allow to determine if the input is "Active" or "Inactive", then the TCU shall work as follows (REQ-0495224 B)</t>
  </si>
  <si>
    <t>RTBM-46878 - CL 13a : PROTECTION PROVIDED BY ENVELOPES (IP) (PROTECTION OF ENVELOPES AGAINST SOLID BODIES AND ACCESS TO DANGEROUS PARTS)</t>
  </si>
  <si>
    <t>RTBM-46880 - CL 13b : PROTECTION PROVIDED BY ENVELOPES (IP) (PROTECTION OF ENVELOPES AGAINST PENETRATION OF LIQUIDS)</t>
  </si>
  <si>
    <t>RTBM-46899 - M5.5b : VIBRATION ENDURANCE -SPRUNG MASS</t>
  </si>
  <si>
    <t>RTBM-46897 - M3.3 : FREE FALL</t>
  </si>
  <si>
    <t>RTBM-58301 - M3.2 : Pendulum Shock</t>
  </si>
  <si>
    <t>RTBM-46875 - CL 12f1 : ENDURANCE IN HUMID AND POLLUTED ATMOSPHERE (CYCLIC HUMID HEAT)</t>
  </si>
  <si>
    <t>RTBM-46877 - CL 12f2 : ENDURANCE IN HUMID AND POLLUTED ATMOSPHERE (CYCLIC SALT SPRAY)</t>
  </si>
  <si>
    <t>RTBM-46895 - M3.1 : FALLING WEIGHT</t>
  </si>
  <si>
    <t>RTBM-46874 - CL 12e : ENDURANCE IN HUMID AND POLLUTED ATMOSPHERE (RESISTANCE TO STEAM CONDENSATION)</t>
  </si>
  <si>
    <t>RTBM-57440 - The supplier shall provide technical solution which enables the device to wakeup/resume to nominal state in under [To be discussed] seconds (REQ-0495198 A)</t>
  </si>
  <si>
    <t>RTBM-46827 - EQ/TE 08: RESISTANCE TO THE VARIATIONS OF SUPPLY VOLTAGE IN THE USUAL “VOLT CONTROL” RANGE</t>
  </si>
  <si>
    <t>RTBM-58302 - The test group defined below concerning Electrical and EMC requirement shall be respected. (REQ-0495192 A)</t>
  </si>
  <si>
    <t>RTBM-58303 - CL12c2 : CLIMATIC AGEING</t>
  </si>
  <si>
    <t>RTBM-58304 - CL12c1 : THERMAL SHOCKS WITH THE FROZEN SALINE SOLUTION</t>
  </si>
  <si>
    <t>RTBM-46873 - CL 12a : ENDURANCE IN HUMID AND POLLUTED ATMOSPHERE (RESISTANCE TO HUMIDITY AND TO CORROSION FOR EQUIPMENT LOCATED IN THE PASSENGER COMPARTMENT OR LUGGAGE COMPARTMENT AND PROTECTED FROM WATER AND MIST SPRAY)</t>
  </si>
  <si>
    <t>RTBM-46868 - CL 08a : ENDURANCE TO THERMAL CYCLES</t>
  </si>
  <si>
    <t>RTBM-46869 - CL 08b : ENDURANCE TO THERMAL CYCLES (up to limits)</t>
  </si>
  <si>
    <t>RTBM-46845 - EQ/IC 07: IMMUNITY TO THE TRANSIENTS ON THE SIGNAL LINES</t>
  </si>
  <si>
    <t>RTBM-46866 - CL 07a : RESISTANCE TO THERMAL SHOCK (AIR/AIR)</t>
  </si>
  <si>
    <t>RTBM-46867 - CL 07b : RESISTANCE TO THERMAL SHOCK (AIR/AIR, upto limits)</t>
  </si>
  <si>
    <t>RTBM-43945 - RFQ_GNSS+DR_Control/command on GNSS (multi constellations processing: GPS+GLONASS, Galileo) (REQ-0495134)</t>
  </si>
  <si>
    <t>RTBM-58309 - Unexpected events which may occur during immunity testing are classified in customer impact levels. (REQ-0495129 A)</t>
  </si>
  <si>
    <t>RTBM-44415 - Tree-Funtion-Telco Cellular network 2G/3G/4G/5G (REQ-0495122 B)</t>
  </si>
  <si>
    <t>RTBM-57437 - The supplier shall ensure a maximum degradation by 24 hours of the internal RTC in the TCU (REQ-0495118 C)</t>
  </si>
  <si>
    <t>RTBM-57438 - All components shall have automotive qualification (REQ-0495117 A)</t>
  </si>
  <si>
    <t>RTBM-57439 - The Radio component shall be compliant with the DAB following antenna performances (REQ-0475174 B)</t>
  </si>
  <si>
    <t>RTBM-57306 - The Radio component shall be compliant with the following performance (REQ-0475173 B)</t>
  </si>
  <si>
    <t>RTBM-57421 - The Radio component shall be compliant with the following FM antennas performances (REQ-0475172 A)</t>
  </si>
  <si>
    <t>RTBM-57422 - The PART shall respect positioning feature and its performance criteria and test procedure, described by the Russian regulation (REQ-0416099 C)</t>
  </si>
  <si>
    <t>RTBM-57424 - The navigation function shall respect the following performance criteria : (GNSS_LOCALIZATION) (REQ-0416076 B)</t>
  </si>
  <si>
    <t>RTBM-57425 - The navigation function shall respect the following performance criteria (REQ-0416072 B)</t>
  </si>
  <si>
    <t>RTBM-56584 - for eCall (GSM 850/900/1850/1900), the IVS shall offer a sensitivity level below -99 dBm TIS (Total Isotropic Sensitivity). (REQ-0314819 C)</t>
  </si>
  <si>
    <t>RTBM-57416 - Radio Component shall transmit decoded analog audio stream over Ethernet Bridgle link in less than 250ms. (REQ-0074287 G)</t>
  </si>
  <si>
    <t>RTBM-58310 - The ECU communication must comply with the requirements of the B21 7110 standard (REQ-0048340 A)</t>
  </si>
  <si>
    <t>RTBM-52464 - ECUs which applicative part must be operational under a perturbation (REQ-0040232 A)</t>
  </si>
  <si>
    <t>RTBM-57420 - The requirements of this document or a mentioned document must be met in the temperature and the voltage interval defined in the technical specification of the equipment. (REQ-0040229 A)</t>
  </si>
  <si>
    <t>RTBM-56441 - The transmit bit rate must be programmable with the values 250 kbits/s and 500 kbits/s during the making.(GEN-RESEAU- ST- CPCANHS.0031)</t>
  </si>
  <si>
    <t>RTBM-56263 - Microcontrollers shall be configured to disable any communication interfaces not used in the design.(GEN-CSTS-ST-HW_SW-0005)</t>
  </si>
  <si>
    <t>RTBM-56576 - The duration of a dominant bit (REQ-0040872)</t>
  </si>
  <si>
    <t>RTBM-55615 - The transmit bit rate is equal to 500 kbits/s (GEN-RESEAU-ST-CPCANHS.0033)</t>
  </si>
  <si>
    <t>RTBM-55565 - The GNSS sensitivity acquisition system shall be ≤ -148 dBm (REQ-0712395 A)</t>
  </si>
  <si>
    <t>RTBM-55566 - The GNSS sensitivity tracking system shall be ≤ -164 dBm (REQ-0712394 A)</t>
  </si>
  <si>
    <t>RTBM-55630 - The TCU shall cover the needed FLASH memory on NAD side for the generated Big Data blocks during one hour of GSM network disconnection (REQ-0712242 A)</t>
  </si>
  <si>
    <t>RTBM-55598 - The antenna system shall operate in DAB III-band (174 - 240 MHz) (REQ-0664669 A)</t>
  </si>
  <si>
    <t>RTBM-55599 - The wired inputs/outputs of the TCU shall respect the IF08 document [02016_16_05352] (REQ-0663817 A)</t>
  </si>
  <si>
    <t>RTBM-57345 - The backup battery shall have a minimum lifetime of 12 years at nominal temperature (REQ-0663814 A)</t>
  </si>
  <si>
    <t>RTBM-55849 - The GNSS sensitivity acquisition system shall be ≤ -150 dBm (REQ-0663453 B)</t>
  </si>
  <si>
    <t>RTBM-55925 - The GNSS sensitivity tracking system shall be ≤ -166 dBm (REQ-0663452 B)</t>
  </si>
  <si>
    <t>RTBM-55931 - The GNSS system shall operate in B1 band [1559; 1592] MHz (REQ-0663450 A)</t>
  </si>
  <si>
    <t>RTBM-55932 - The GNSS system shall operate in G1 band [1593; 1610] MHz (REQ-0663449 A)</t>
  </si>
  <si>
    <t>RTBM-55933 - The TCU shall integrate a GNSS antenna (REQ-0663447 A)</t>
  </si>
  <si>
    <t>RTBM-56173 - The equipment (BSRF) shall have 2 cellular antennas: LTE1 and LTE2 (REQ-0663432 A)</t>
  </si>
  <si>
    <t>RTBM-56181 - The TCU shall be compliant with the following DAB performances as described in the following document [RSP-0000708 - paragraph 6.2.4]z (REQ-0663431 A)</t>
  </si>
  <si>
    <t>RTBM-56182 - The TCU shall be compliant with the following FM performances as described in the following document [RSP-0000708 - paragraph 6.2.4] (REQ-0663430 A)</t>
  </si>
  <si>
    <t>RTBM-56199 - The TCU shall be compliant with the following AM performances as described in the following document [RSP-0000708 - paragraph 6.2.4] (REQ-0663427 A)</t>
  </si>
  <si>
    <t>RTBM-56204 - The equipment shall be compliant with the following DAB performances (REQ-0663424 A)</t>
  </si>
  <si>
    <t>RTBM-56431 - The TCU shall be compliant with the following AM performances (REQ-0663423 A)</t>
  </si>
  <si>
    <t>RTBM-56432 - The TCU shall be compliant with the following FM performances (REQ-0663422 A)</t>
  </si>
  <si>
    <t>RTBM-56440 - To ensure RX antenna diversity, the TCU shall provide interfaces in order to connect two external antennas (“Main” + “Aux”) (REQ-0662030 A)</t>
  </si>
  <si>
    <t>RTBM-56450 - Fan defect : Open circuit (CO). The TCU shall raise a DTC in case Open circuit (CO) (REQ-0658408 A)</t>
  </si>
  <si>
    <t>RTBM-56451 - Fan defect : Short circuit (CC-). The TCU shall raise a DTC in case Short circuit (CC-) (REQ-0658407 A)</t>
  </si>
  <si>
    <t>RTBM-56454 - Fan defect : Short circuit (CC+). The TCU shall raise a DTC in case Short circuit (CC+) (REQ-0658406 A)</t>
  </si>
  <si>
    <t>RTBM-56457 - Blower spin defect : System internal failure. The TCU shall raise a DTC in case of system internal failure (REQ-0658405 A)</t>
  </si>
  <si>
    <t>RTBM-56458 - NAD defect : NAD overheating defect. The TCU shall raise a DTC in case of NAD overheating defect (REQ-0658402 A)</t>
  </si>
  <si>
    <t>RTBM-56469 - RAP defect : RAP overheating defect. The TCU shall raise a DTC in case of RAP overheating defect (REQ-0658400 A)</t>
  </si>
  <si>
    <t>RTBM-56471 - RAP defect : Internal RAP defect. The TCU shall raise a DTC in case of internal RAP defect (REQ-0658399 A)</t>
  </si>
  <si>
    <t>RTBM-56472 - External loudspeaker defect : The TCU shall raise a DTC for a wire to wire Short Circuit (CC) (REQ-0658346 A)</t>
  </si>
  <si>
    <t>RTBM-56508 - Microphone defect : The TCU shall raise a DTC for a wire to wire Short Circuit (CC) (REQ-0658345 A)</t>
  </si>
  <si>
    <t>RTBM-56512 - The TCU shall be able to raise a BUB defect : BUB overload defect (REQ-0658160 A)</t>
  </si>
  <si>
    <t>RTBM-56513 - The TCU shall be able to raise a BUB defect : BUB temperature sensor defect (REQ-0658159 A)</t>
  </si>
  <si>
    <t>RTBM-56515 - The TCU shall be able to raise a BUB defect : Rcoding line defect (REQ-0658158 A)</t>
  </si>
  <si>
    <t>RTBM-56516 - In DEEP SLEEP mode, the TCU maximum power consumption shall be 30 µA for a power supply voltage of 13V on the range [TminEF; 60°C] (REQ-0658157 A)</t>
  </si>
  <si>
    <t>RTBM-56521 - A routine shall be implemented activating each internal cellular antenna undependently to provide a state of the antennas (REQ-0658118 A)</t>
  </si>
  <si>
    <t>RTBM-56522 - A routine shall be implemented activating each internal broadcast antenna undependently to provide a state of the antennas (REQ-0658117 A)</t>
  </si>
  <si>
    <t>RTBM-56523 - A routine shall be implemented to launch a BUB test of the State of Health (REQ-0658046 A)</t>
  </si>
  <si>
    <t>RTBM-56526 - In case of TCU replacement, a routine shall be implemented to retrieve the BUB parameters attend in the vehicle (REQ-0658044 A)</t>
  </si>
  <si>
    <t>RTBM-57406 - The product shall be compliant with the Japan market Norm : MIC Norm (REQ-0640821 A)</t>
  </si>
  <si>
    <t>RTBM-57407 - The product shall be compliant with the North America market Regulation : FCC Regulation (REQ-0640820 A)</t>
  </si>
  <si>
    <t>RTBM-57410 - The product shall be compliant with the China market norms : CCC Standart, SRRC and the NAL (REQ-0640819 A)</t>
  </si>
  <si>
    <t>RTBM-57413 - Radio component shall support "BROADCAST_DAB2_EXT_ANT " diagnostic parameter in read/write to manage the power supply of the external DAB2 connected antennas. (REQ-0604474 E)</t>
  </si>
  <si>
    <t>RTBM-56525 - A parameter measure shall be impelmented to know the value of the State of Health counter (REQ-0658045 A)</t>
  </si>
  <si>
    <t>RTBM-57328 - The BSRFv2 shall fullfilled the performances as per the KPI's defined at system level end-to-end (REQ-0555100 A)</t>
  </si>
  <si>
    <t>RTBM-56504 - The GNSS solution shall support SBAS to improve GNSS fix accuracy. (REQ-0555095 A)</t>
  </si>
  <si>
    <t>RTBM-46859 - EQ/MC 04: MEASUREMENT OF RADIO FREQUENCY CONDUCTED NOISES ON THE WIRING</t>
  </si>
  <si>
    <t>RTBM-57348 - The BuB shall be recharged using +PERM without discharge the main vehicle battery in engine not running. (REQ-0495471 B)</t>
  </si>
  <si>
    <t>RTBM-57352 - All the performance of the part shall be guarantee overall the temperature range defined below (REQ-0495463 B)</t>
  </si>
  <si>
    <t>RTBM-57353 - The GNSS system shall operate in E1 band [1559; 1591] MHz (REQ-0495430 B)</t>
  </si>
  <si>
    <t>RTBM-57357 - The TCU shall respect the PSA Mission profile and durability requirements document [02013_19_00137] (REQ-0495385 B)</t>
  </si>
  <si>
    <t>RTBM-44460 - Tree-Funtion-GNSS+DR (GNSS + Dead Reckoning)-Performance-GNSS Module (REQ-0495157 A)</t>
  </si>
  <si>
    <t>RTBM-44427 - Tree-Funtion-Telco Cellular network 2G/3G/4G/5G-Cellular Communication Performance-Cellular Antennas (REQ-0495147 B)</t>
  </si>
  <si>
    <t>RTBM-57400 - The TCU shall be able to transmit and receive in the GSM 1800 and GSM 1900 bands using the 2G cellular technology in line with the current directives and 3GPP standards in the countries stated in document [02017_19_02377]. (REQ-0495128 D)</t>
  </si>
  <si>
    <t>RTBM-57401 - Radio component shall detect a short circuit on its FM/AM/DAB antennas to the ground or power supply and transmit to the audio global system. (REQ-0490426 D)</t>
  </si>
  <si>
    <t>RTBM-57403 - The TCU shall be able to transmit and receive in the GSM 850 and E-GSM 900 bands using the 2G cellular technology in line with the current directives and 3GPP standards in the countries stated in document [02017_19_02377]. (REQ-0495125 D)</t>
  </si>
  <si>
    <t>RTBM-55570 - If the voltage of the component is out of the range 8 - 16V, the broadcast features shall not be functionnal (REQ-0666588 B)</t>
  </si>
  <si>
    <t>RTBM-57329 - For seamless, the transition between FM source and DAB source shall be less than 50ms (REQ-0527264 B)</t>
  </si>
  <si>
    <t>RTBM-57331 - The maximum exposure temperature at which the TCU is subject (in operation or not) is specified below. (REQ-0495510 B)</t>
  </si>
  <si>
    <t>RTBM-57332 - In case of BUB replacement, the TCU shall test the charge level of the BUB. (REQ-0495321 C)</t>
  </si>
  <si>
    <t>RTBM-57342 - The wired output of type SORTIE+ (continuous) (REQ-0495309 B)</t>
  </si>
  <si>
    <t>RTBM-57343 - The aCall procedure shall use the loudspeaker connected to the IVS like for eCall. (REQ-0315009 B)</t>
  </si>
  <si>
    <t>RTBM-56623 - The backup battery allows eCall and aCall to be made for at least 11 minutes at -20°C. (REQ-0314990 B)</t>
  </si>
  <si>
    <t>RTBM-56617 - During an xCall procedure, if a battery becomes defective (either the vehicle battery or the BuB) the xCall procedure shall not be interrupted, and a power supply switch shall operate seamlessly for the user (REQ-0314952 A)</t>
  </si>
  <si>
    <t>RTBM-56438 - The Clock of the CAN Protocol Manager must have a precision better than 1% on all the range.The bit rate is 125 kbits/s.</t>
  </si>
  <si>
    <t>RTBM-56198 - The bit rate is 125kbits/s(GEN-RESEAU-ST-CPCANLS.0023)</t>
  </si>
  <si>
    <t>RTBM-57162 - The TCU supplier shall submitt a control and BUB recharging process for every step before the delivery to the final customer (logistic, Stellantis plant, transport and stockage duration of 90 days) to the Stellantis approval (REQ-0556798 C)</t>
  </si>
  <si>
    <t>RTBM-57169 - When the GNSS signal is lost, the Part shall provide a horizontal positioning COMPUTE_LOCALIZATION with a drift lower than 3% of the distance travelled by the vehicle and a cap within a 15° cone of the real vehicle cap (REQ-0613314 A)</t>
  </si>
  <si>
    <t>RTBM-57173 - Audio level difference in nominal conditions of reception shall be inferior to 1 dB between FM and DAB sources with the same bandwidth(including parasites masking treatment) (REQ-0477380 G)</t>
  </si>
  <si>
    <t>RTBM-57176 - The PART shall respect positioning feature and its performance criteria and test procedure, described by the European regulation (REQ-0416100 B)</t>
  </si>
  <si>
    <t>RTBM-57201 - Sensitivity at receiver input provided by the PART (REQ-0416098 C)</t>
  </si>
  <si>
    <t>RTBM-57203 - The specified requirements for accuracy shall be provided (REQ-0416097 B)</t>
  </si>
  <si>
    <t>RTBM-57205 - Horizontal position error provided by the PART shall not exceed (REQ-0416095 C)</t>
  </si>
  <si>
    <t>RTBM-57206 - The GNSS receiver provided by the PART shall be capable of receiving and processing combined GNSS signals in L1/E1 band from at least two global navigation satellite systems, including Galileo and GPS; and SBAS (REQ-0416094 B)</t>
  </si>
  <si>
    <t>RTBM-57208 - The GNSS receiver provided by the PART shall be capable of receiving and processing individual GNSS signals in L1/E1 band from at least two global navigation satellite systems, including Galileo and GPS (REQ-0416091 B)</t>
  </si>
  <si>
    <t>RTBM-57209 - The navigation function shall respect the following performance criteria (REQ-0416068 B)</t>
  </si>
  <si>
    <t>RTBM-57219 - The Part shall receive and process GLONASS Multi-Constellation signal to geolocalize the user's vehicle (REQ-0416067 A)</t>
  </si>
  <si>
    <t>RTBM-57231 - The navigation function shall respect the following performance criteria (REQ-0416063 B)</t>
  </si>
  <si>
    <t>RTBM-57232 - The Part shall receive and process Beidou signal to geo-localize the user's vehicle (REQ-0416062 A)</t>
  </si>
  <si>
    <t>RTBM-57234 - The Part shall receive and process GPS signal to geo-localize the user's vehicle (REQ-0416061 B)</t>
  </si>
  <si>
    <t>RTBM-57235 - Consumption of the system shall be less or equal than 1 Ah over one month (30 days) for a power supply voltage of 13V at +37°C (REQ-0415955 A)</t>
  </si>
  <si>
    <t>RTBM-57243 - The system shall be waked-up (go to Nominal state) with these triggers: (condition specified on each specification) (REQ-0415945 A)</t>
  </si>
  <si>
    <t>RTBM-57246 - The system shall use the wired wake-up in order to wake up other ECU (REQ-0415936 A)</t>
  </si>
  <si>
    <t>RTBM-57248 - The loss of vehicle battery must not disturb an Emergency Call (REQ-0415917 A)</t>
  </si>
  <si>
    <t>RTBM-57251 - The duration of the initialisation of the transceiver is less than 400 ms. It is measured between (REQ-0048395 B)</t>
  </si>
  <si>
    <t>RTBM-56439 - The TCU shall prevent the safety hazardous events such described in the Safety specification [02013_20_00231] (REQ-0663329 A)</t>
  </si>
  <si>
    <t>RTBM-57258 - Eng Mode tools shall be able to record the audio signal in real-time during a CALL (REQ-0417090 A)</t>
  </si>
  <si>
    <t>RTBM-57260 - The Part shall allow to tune monitored Tune Mode data through Ethernet (REQ-0417068 B)</t>
  </si>
  <si>
    <t>RTBM-57262 - The Part shall allow to start Tune Mode session through Ethernet (REQ-0417071 B)</t>
  </si>
  <si>
    <t>RTBM-57275 - The Part shall allow to export 5 selected Phone Audio data flow in real time through Ethernet (REQ-0417075 B)</t>
  </si>
  <si>
    <t>RTBM-57278 - The Part shall allow to export 5 selected Phone Audio data flow in real time through WIFI (REQ-0417064 B)</t>
  </si>
  <si>
    <t>RTBM-57280 - The Part shall allow to export 2 selected Radio Audio data flow in real time through Ethernet (REQ-0417067 B)</t>
  </si>
  <si>
    <t>RTBM-57318 - The Part shall allow to export 2 selected Radio Audio data flow in real time through WIFI (REQ-0417056 B)</t>
  </si>
  <si>
    <t>RTBM-57319 - During the development process the system can capture and store audio samples (120 mn max) from the all the defined ports simultaneously. (REQ-0315112 B)</t>
  </si>
  <si>
    <t>RTBM-57320 - During the development process, the system provides the possibility to make recordings on all defined interface ports without time limit directly to the PC. (REQ-0315101 A)</t>
  </si>
  <si>
    <t>RTBM-57321 - DI-R2 allows reading audio signals between algorithmic core system and audio signal output in real-time. (REQ-0315086 A)</t>
  </si>
  <si>
    <t>RTBM-57322 - DI-S2 allows reading audio signals between the A/D converter and the algorithmic core system in real-time. (REQ-0315072 B)</t>
  </si>
  <si>
    <t>RTBM-57324 - DI-R1 allows reading audio signals between speech decoder and algorithmic core system in real-time. (REQ-0315058 B)</t>
  </si>
  <si>
    <t>RTBM-57325 - DI-S1 allows reading audio signals between algorithmic core system and speech encoder in real-time. (REQ-0315043 B)</t>
  </si>
  <si>
    <t>RTBM-57170 - COMPONENT OUTPUT REQUIREMENTS_Audio management_ECNR_Function blocks_parameter of Compressor in Receiving (REQ-0315194 B)</t>
  </si>
  <si>
    <t>RTBM-57167 - COMPONENT OUTPUT REQUIREMENTS_Audio management_ECNR_Function blocks_Compressor-Limiter in downlink (REQ-0315192 A)</t>
  </si>
  <si>
    <t>RTBM-57165 - COMPONENT OUTPUT REQUIREMENTS_Audio management_ECNR_Function blocks_parameter of Compressor in Sending (REQ-0315191 B)</t>
  </si>
  <si>
    <t>RTBM-57164 - COMPONENT OUTPUT REQUIREMENTS_Audio management_ECNR_Function blocks_Compressor-Limiter in uplink (REQ-0315190 A)</t>
  </si>
  <si>
    <t>RTBM-57174 - COMPONENT OUTPUT REQUIREMENTS_Audio management_ECNR_Function blocks_Comfort Noise (REQ-0315163 A)</t>
  </si>
  <si>
    <t>RTBM-57177 - COMPONENT OUTPUT REQUIREMENTS_Audio management_ECNR_Function blocks_NR in uplink patch (Noise Reduction) (REQ-0315194 B)</t>
  </si>
  <si>
    <t>RTBM-57182 - The IVS shall manage the microphone and loudspeaker preamplification with two calibration parameters (REQ-0481774 A)</t>
  </si>
  <si>
    <t>RTBM-57207 - The TCU shall be able to generate a sound for an audio test in Internal loudspeaker (REQ-0595269 A)</t>
  </si>
  <si>
    <t>RTBM-58390 - When using the BuB, the TCU shall supply the following items (REQ-0495403 B)</t>
  </si>
  <si>
    <t>RTBM-57291 - OUTPUT REQUIREMENTS_Performance requirements_Tuning Sub-function_Phone tuning (REQ-0417097 A)</t>
  </si>
  <si>
    <t>RTBM-57296 - OUTPUT REQUIREMENTS_Performance requirements_Tuning Sub-function_Phone tuning (REQ-0417094 A)</t>
  </si>
  <si>
    <t>RTBM-57304 - The tuning tool shall be able to start an automatic process to perform the anti-echo delay (REQ-0417093 A)</t>
  </si>
  <si>
    <t>RTBM-57305 - The Part shall secure WIFI connection with external Tuning tool by using WPA2 (REQ-0417080 B)</t>
  </si>
  <si>
    <t>RTBM-57294 - Tune Mode shall be capable to load/save vehicle projects (first level group), presets (second level group) and sub-presets (single data) (REQ-0417054 A)</t>
  </si>
  <si>
    <t>RTBM-57289 - Tune Mode shall be accessible only by the Tuning tool delivered with The Part (REQ-0417053 B)</t>
  </si>
  <si>
    <t>RTBM-57288 - The Part shall be able to load some groups of tuned datas from a Tuning tool. (REQ-0417086 B)</t>
  </si>
  <si>
    <t>RTBM-57287 - In Radio Tuning Mode, The Part shall be able to produce and deliver to an external tool (computer) the following parameters (REQ-0552753 B)</t>
  </si>
  <si>
    <t>RTBM-57286 - In Audio Tuning Mode, The Part shall be able to produce and deliver to an external tool (computer) the following parameters (REQ-0552752 B)</t>
  </si>
  <si>
    <t>RTBM-57282 - The Part shall allow to import Tune Mode Data and apply it in real time through WIFI (REQ-0417092 B)</t>
  </si>
  <si>
    <t>RTBM-57281 - The Part shall allow to import Tune Mode Data and apply it in real time through Ethernet (REQ-0417088 B)</t>
  </si>
  <si>
    <t>RTBM-57279 - The Part shall allow to export Tune Mode Data through WIFI (REQ-0417084 B)</t>
  </si>
  <si>
    <t>RTBM-57277 - The Part shall allow to export Tune Mode Data through Ethernet (REQ-0417079 B)</t>
  </si>
  <si>
    <t>RTBM-57276 - The Part shall allow to tune monitored Tune Mode data through WIFI (REQ-0417082 B)</t>
  </si>
  <si>
    <t>RTBM-57274 - The Part shall allow to start Tune Mode session through WIFI (REQ-0417081 B)</t>
  </si>
  <si>
    <t>RTBM-57273 - The AEC shall be adaptive to the sound pressure of the downlink signal inside the cabin. (REQ-0315188 A)</t>
  </si>
  <si>
    <t>RTBM-57272 - The AEC intensity and its offset delay for the filter structure has to be adjustable by use of the interface. (REQ-0315184 A)</t>
  </si>
  <si>
    <t>RTBM-57271 - AEC and AES (Acoutics Echo Cancellation and Echo Suppression) (REQ-0315178 A)</t>
  </si>
  <si>
    <t>RTBM-57270 - The intensity of NR in uplink has to be adjustable by use of the interface. (REQ-0315158 B)</t>
  </si>
  <si>
    <t>RTBM-57269 - The dowlink signal has to be equalizable with at least six parametric filters (REQ-0315129 B)</t>
  </si>
  <si>
    <t>RTBM-57268 - EQ in downlink patch (REQ-0315121 A)</t>
  </si>
  <si>
    <t>RTBM-57267 - The uplink signal has to be equalizable with at least 6 parametric filters (REQ-0315111 B)</t>
  </si>
  <si>
    <t>RTBM-57266 - EQ in uplink patch (REQ-0315096 A)</t>
  </si>
  <si>
    <t>RTBM-57265 - Parameters of the AGC in Receiving has to be tunable by use of the interface. (REQ-0315078 B)</t>
  </si>
  <si>
    <t>RTBM-57264 - AGC (Automatic Gain Control) in downlink (REQ-0315060 A)</t>
  </si>
  <si>
    <t>RTBM-57263 - Parameters of the AGC in Sending has to be tunable by use of the interface. (REQ-0315048 B)</t>
  </si>
  <si>
    <t>RTBM-57261 - AGC (Automatic Gain Control) in uplink (REQ-0315027 A)</t>
  </si>
  <si>
    <t>RTBM-57259 - Gain Output Downlink (speaker Output) (REQ-0314999 A)</t>
  </si>
  <si>
    <t>RTBM-57257 - Gain Input Downlink (speaker Input) (REQ-0314974 A)</t>
  </si>
  <si>
    <t>RTBM-57256 - Gain Output Uplink (microphone Output to far end) (REQ-0314946 A)</t>
  </si>
  <si>
    <t>RTBM-57255 - Gain - Input Uplink (microphone Input) (REQ-0314946 A)</t>
  </si>
  <si>
    <t>RTBM-57254 - A global prompt gain adaptation has to be implemented to adjust prompt volume to the volume of voice calls. (REQ-0632971 A)</t>
  </si>
  <si>
    <t>RTBM-57253 - The IVS shall manage up to two audio calibrations per vehicle carline for all xCall functions (REQ-0481775 A)</t>
  </si>
  <si>
    <t>RTBM-57250 - When the feature Debug/Log mode is enable and when the feature "CAL configuration" is enable, the Part shall inform at each of its awakening of the full Calibration stored in the Part and currently applied. (REQ-0489971 B)</t>
  </si>
  <si>
    <t>RTBM-57249 - The Part shall download and upload the tuning data in real time during a call (REQ-0417098 B)</t>
  </si>
  <si>
    <t>RTBM-57247 - Eng Mode tool shall be able to display until 5 signals (graphic visualization) in the same graphic. (REQ-0417099 A)</t>
  </si>
  <si>
    <t>RTBM-57245 - The TCU shall cover the needed RAM memory for the generated Big Data blocks during one hour of GSM network disconnection. (REQ-0712240 A)</t>
  </si>
  <si>
    <t>RTBM-57236 - The IVS shall power the microphone when it is no more powered by the IVIS (REQ-0481773 A)</t>
  </si>
  <si>
    <t>RTBM-44127 - Defect BUB charge duration higher [Strategy to be defined with the supplier] (REQ-0495730 A)</t>
  </si>
  <si>
    <t>RTBM-44126 - Internal BUB defect[Strategy to be defined with the supplier] (REQ-0495729 A)</t>
  </si>
  <si>
    <t>RTBM-44125 - Defect BUB health: The TCU shall test the BUB health every XX month or XX by month [Impact and strategy to be defined by the supplier and submitted to the PSA approval] (REQ-0495728 B)</t>
  </si>
  <si>
    <t>RTBM-44124 - The defect low or very low charge of BUB shall disappear in case of BUB replacement if the next cycle of BUB charge and discharge the charge level of the BUB is higher than XX% [To be defined by the supplier and submitted to the PSA approval] (REQ-0495727 A)</t>
  </si>
  <si>
    <t>RTBM-56517 - The TCU shall be able to read the charge state of the BUB (REQ-0495590 B)</t>
  </si>
  <si>
    <t>RTBM-43977 - The TCU shall be able to read the cumulative time of the BUB discharge (REQ-0495583 B)</t>
  </si>
  <si>
    <t>RTBM-43975 - The TCU shall be able to read the cumulative time of the BUB charge (REQ-0495580 B)</t>
  </si>
  <si>
    <t>RTBM-43973 - The TCU shall be able to read the BUB temperature (REQ-0495572 B)</t>
  </si>
  <si>
    <t>RTBM-43971 - The TCU shall be able to read the wear state of the BUB (REQ-0495566 B)</t>
  </si>
  <si>
    <t>RTBM-52559 - The unexpected reboot rate shall not exceed 1 reboot / 30 000 km. (REQ-0495558 A)</t>
  </si>
  <si>
    <t>RTBM-43970 - The TCU shall be able to read the number of performed charge cycles by the BUB (REQ-0495549 B)</t>
  </si>
  <si>
    <t>RTBM-44105 - The BuB shall be protected against exposure from degassing, low voltage and over voltage (REQ-0495538 A)</t>
  </si>
  <si>
    <t>RTBM-44101 - The BuB capacity and the charging strategy shall comply with the XCALL [RSP-0001242] and SVT [RSP-0001945] specifications (REQ-0495487 B)</t>
  </si>
  <si>
    <t>RTBM-44327 - The TCU WiFi solution shall be RF-compliant in all PSA Group target markets (REQ-0495404 B)</t>
  </si>
  <si>
    <t>RTBM-44220 - The TCU shall support Ethernet, as defined by IEEE 802.3-2008 standard (REQ-0495314 B)</t>
  </si>
  <si>
    <t>RTBM-44319 - The TCU WiFi modem shall be compatible with: 802.11ac (REQ-0495291 B)</t>
  </si>
  <si>
    <t>RTBM-44318 - The TCU WiFi modem shall be compatible with: 802.11n (REQ-0495273 B)</t>
  </si>
  <si>
    <t>RTBM-44317 - The TCU WiFi modem shall be compatible with: 802.11g (REQ-0495268 B)</t>
  </si>
  <si>
    <t>RTBM-44316 - The TCU WiFi modem shall be compatible with: 802.11b (REQ-0495248 B)</t>
  </si>
  <si>
    <t>RTBM-44315 - The TCU WiFi modem shall be compatible with: 802.11a (REQ-0495243 B)</t>
  </si>
  <si>
    <t>RTBM-57428 - In WiFi Client mode, the BSRF, mounted on a roof simulation, shall respect the EIRP 1 of 2.4GHz  20dBm 5 GHz 14dBm. (REQ-0414024 B)</t>
  </si>
  <si>
    <t>RTBM-57429 - On the whole system (direct link, mux link and system), the failure rate of non-operation in the solicitation is less than 0.001 (REQ-0315013 A)</t>
  </si>
  <si>
    <t>RTBM-57430 - On the wired link between the Airbag ECU and the IVS, the probability to have a nuisance tripping is less than 0.0000001 /hour of operation. (REQ-0314995 A)</t>
  </si>
  <si>
    <t>RTBM-44209 - For audio eCall requirements, TCU shall be compatible with the Japan Ecall requirements such described in the xCall specification [RSP-0001242], on Backup Battery power, using the unique dedicated microphone. (REQ-0524077 B)</t>
  </si>
  <si>
    <t>RTBM-44207 - For audio eCall requirements, TCU shall be compatible with the Korean Ecall requirements such described in the xCall specification [RSP-0001242], on Backup Battery power, using the unique dedicated microphone. (REQ-0524073 B)</t>
  </si>
  <si>
    <t>RTBM-44205 - For audio eCall requirements, TCU shall be compatible with the China Ecall requirements such described in the xCall specification [RSP-0001242], on Backup Battery power, using the unique dedicated microphone. (REQ-0495568 B)</t>
  </si>
  <si>
    <t>Fail</t>
    <phoneticPr fontId="1" type="noConversion"/>
  </si>
  <si>
    <t>RTBM-56455 - Internal temperature sensor in the BUB defect (REQ-0495817 A)</t>
  </si>
  <si>
    <t>RTBM-44045 - Internal temperature sensor in the TCU defect (REQ-0495816 A)</t>
  </si>
  <si>
    <t>RTBM-44100 - The BuB shall be recharged only when the engine is running (in parc mode or not in parc mode) (REQ-0495475 A)</t>
  </si>
  <si>
    <t>RTBM-44096 - The transition from a +PERM power supply to the BuB power supply shall not interrupt an emergency or a breakdown call process (REQ-0495400 A)</t>
  </si>
  <si>
    <t>RTBM-44095 - The TCU BuB shall be used only in case of loss of the +PERM. In this case, the emergency and the breakdown calls shall be executed using the BuB (REQ-0495357 B)</t>
  </si>
  <si>
    <t>RTBM-44939 - The supplier shall assure/guarantee that the TCU is functional and connected to network for data transmission and reception in simultaneously in thermal conditions. (GEN-BSRF-SCOPE-DEVELOPMENT-0013(0))</t>
  </si>
  <si>
    <t>RTBM-52450 - The TCU shall respect the PSA durability requirements document [02013_19_00137] (REQ-0495288 B)</t>
  </si>
  <si>
    <t>RTBM-44199 - The TCU integrates a speaker associated to an embedded amplifier allowing the audio output. The acoustic pressure required is 90dB at least measured in free field at 0,5 meter. This level is reached in a conversation without echo or Larsen (REQ-0595251 A)</t>
  </si>
  <si>
    <t>RTBM-44333 - The TCU WiFi antenna shall provide a minimum of 100Mbps link-rate in hotspot-mode when connected to a standard 802.11x client device at a distance of 20m (modem performances are those defined in IEEE802.11(2017)) (REQ-0495410 C)</t>
  </si>
  <si>
    <t>RTBM-44332 - The TCU WiFi antenna shall provide a minimum of 10Mbps link-rate in station-mode when connected to a standard 802.11x access point with 0dBi gain at a distance of 100m (modem performances are those defined in IEEE802.11(2017)) (REQ-0495373 B)</t>
  </si>
  <si>
    <t>RTBM-57326 - The digital interfaces have to be accessible by tuning tool and by engineering mode. (REQ-0315026 A)</t>
  </si>
  <si>
    <t>RTBM-44429 - The TCU shall have an external telecommunication antenna (REQ-0594250 A)</t>
  </si>
  <si>
    <t>RTBM-44123 - The defect low or very low charge of BUB shall raise immediately if at the TCU starting phase and after a cycle of BUB charge and discharge the threshold is lower than XX% (REQ-0495726)</t>
  </si>
  <si>
    <t>RTBM-44122 - In TCU starting phase and in nominal life cycle phase such as defined in the Lifecycle document [RSP-0002604], the defect low or very low charge of BUB (see GEN-BSRF-CD-MAINTAINABILITY-0010) shall raise if the charge level of the BUB is lower than XXX Volts [To be defined by the supplier and submitted to the PSA approval] in a temperature range between -40°C and +85°C (REQ-0495725 B)</t>
  </si>
  <si>
    <t>Fail</t>
  </si>
  <si>
    <t>RTBM-60452</t>
  </si>
  <si>
    <t>RTBM-44531</t>
  </si>
  <si>
    <t>Owner</t>
    <phoneticPr fontId="1" type="noConversion"/>
  </si>
  <si>
    <t>Assigned</t>
    <phoneticPr fontId="1" type="noConversion"/>
  </si>
  <si>
    <t>Verified by</t>
    <phoneticPr fontId="1" type="noConversion"/>
  </si>
  <si>
    <t>Report File</t>
    <phoneticPr fontId="1" type="noConversion"/>
  </si>
  <si>
    <t>Plan Start Date</t>
    <phoneticPr fontId="1" type="noConversion"/>
  </si>
  <si>
    <t>Plan End Date</t>
    <phoneticPr fontId="1" type="noConversion"/>
  </si>
  <si>
    <t>Actual Start Date</t>
    <phoneticPr fontId="1" type="noConversion"/>
  </si>
  <si>
    <t>Actual End Date</t>
    <phoneticPr fontId="1" type="noConversion"/>
  </si>
  <si>
    <t>Johnny</t>
  </si>
  <si>
    <t>Johnny</t>
    <phoneticPr fontId="1" type="noConversion"/>
  </si>
  <si>
    <t>Galen</t>
  </si>
  <si>
    <t>Galen</t>
    <phoneticPr fontId="1" type="noConversion"/>
  </si>
  <si>
    <t>Current Status</t>
    <phoneticPr fontId="1" type="noConversion"/>
  </si>
  <si>
    <t>Sean</t>
  </si>
  <si>
    <t>Sean</t>
    <phoneticPr fontId="1" type="noConversion"/>
  </si>
  <si>
    <t>Ryan</t>
  </si>
  <si>
    <t>Ryan</t>
    <phoneticPr fontId="1" type="noConversion"/>
  </si>
  <si>
    <t>Willy</t>
  </si>
  <si>
    <t>Willy</t>
    <phoneticPr fontId="1" type="noConversion"/>
  </si>
  <si>
    <t>Andy</t>
  </si>
  <si>
    <t>Andy</t>
    <phoneticPr fontId="1" type="noConversion"/>
  </si>
  <si>
    <t>Bear</t>
  </si>
  <si>
    <t>Bear</t>
    <phoneticPr fontId="1" type="noConversion"/>
  </si>
  <si>
    <t>Terry</t>
  </si>
  <si>
    <t>Terry</t>
    <phoneticPr fontId="1" type="noConversion"/>
  </si>
  <si>
    <t>Webber</t>
  </si>
  <si>
    <t>Benson</t>
  </si>
  <si>
    <t>Nick</t>
  </si>
  <si>
    <t>Nick</t>
    <phoneticPr fontId="1" type="noConversion"/>
  </si>
  <si>
    <t>Ted</t>
  </si>
  <si>
    <t>Ted</t>
    <phoneticPr fontId="1" type="noConversion"/>
  </si>
  <si>
    <t>Matt</t>
  </si>
  <si>
    <t>Matt</t>
    <phoneticPr fontId="1" type="noConversion"/>
  </si>
  <si>
    <t>Will</t>
  </si>
  <si>
    <t>Eric</t>
  </si>
  <si>
    <t>Pass</t>
  </si>
  <si>
    <t>StagePass</t>
  </si>
  <si>
    <t>StagePass</t>
    <phoneticPr fontId="1" type="noConversion"/>
  </si>
  <si>
    <t>RTBM-52584 - The TCU with +PERM power supply shall comply with 100 switching cycles minimum (case of battery disconnection) (REQ-0495493 B)</t>
  </si>
  <si>
    <t>Feature</t>
    <phoneticPr fontId="1" type="noConversion"/>
  </si>
  <si>
    <t>New Category</t>
    <phoneticPr fontId="1" type="noConversion"/>
  </si>
  <si>
    <t>CyberSecurity</t>
  </si>
  <si>
    <t>HW</t>
  </si>
  <si>
    <t>ME</t>
  </si>
  <si>
    <t>Skaut</t>
  </si>
  <si>
    <t>Terry/Skaut</t>
  </si>
  <si>
    <t>ME</t>
    <phoneticPr fontId="1" type="noConversion"/>
  </si>
  <si>
    <t>Mike</t>
    <phoneticPr fontId="1" type="noConversion"/>
  </si>
  <si>
    <t>YES</t>
  </si>
  <si>
    <t>Winson</t>
    <phoneticPr fontId="1" type="noConversion"/>
  </si>
  <si>
    <t>Scott</t>
    <phoneticPr fontId="1" type="noConversion"/>
  </si>
  <si>
    <t>Skaut</t>
    <phoneticPr fontId="1" type="noConversion"/>
  </si>
  <si>
    <t>RTBM.1.10.04.5.0F.58.0002.P000</t>
  </si>
  <si>
    <t>HW Version</t>
    <phoneticPr fontId="1" type="noConversion"/>
  </si>
  <si>
    <t>SW Version</t>
    <phoneticPr fontId="1" type="noConversion"/>
  </si>
  <si>
    <t>On-going w/h some pass</t>
    <phoneticPr fontId="1" type="noConversion"/>
  </si>
  <si>
    <t>On-going w/o pass</t>
    <phoneticPr fontId="1" type="noConversion"/>
  </si>
  <si>
    <t>DVT 1-3</t>
    <phoneticPr fontId="1" type="noConversion"/>
  </si>
  <si>
    <t>DVT 2-1</t>
    <phoneticPr fontId="1" type="noConversion"/>
  </si>
  <si>
    <t>YES</t>
    <phoneticPr fontId="1" type="noConversion"/>
  </si>
  <si>
    <t>HW (SF, EA)</t>
    <phoneticPr fontId="1" type="noConversion"/>
  </si>
  <si>
    <t>SF</t>
  </si>
  <si>
    <t>SF</t>
    <phoneticPr fontId="1" type="noConversion"/>
  </si>
  <si>
    <t>Oscar</t>
  </si>
  <si>
    <t>Dennis</t>
  </si>
  <si>
    <t>Simon</t>
  </si>
  <si>
    <t>(TBC)</t>
    <phoneticPr fontId="1" type="noConversion"/>
  </si>
  <si>
    <t>RTBM-43928 - The TCU shall support WiFi “hotspot” mode (REQ-0495369 B)</t>
  </si>
  <si>
    <t>RTBM-44322 - The TCU shall support WiFi MIMO (REQ-0495310 B)</t>
  </si>
  <si>
    <t>RTBM-44320 - The TCU shall support dual-band WiFi (REQ-0495295 B)</t>
  </si>
  <si>
    <t>RTBM-52451 - During the serial life of the system/component, these targets shall be used for Quality coordination and the launch of corrective actions if needed (REQ-0495279 A)</t>
  </si>
  <si>
    <t>RTBM-52455 - In case of failure, the TCU shall not create or drive an overcurrent that can cause a loss of the wire's isolation (REQ-0495264 B)</t>
  </si>
  <si>
    <t>RTBM-44546 - Impossible to start emergency call automatically in case of crash or manually (Gen-BSRFv2’-CDC-SDF-15(0))</t>
  </si>
  <si>
    <t>RTBM-44545 - Lack/loss of manual or automatic emergency call after a crash (Gen-BSRFv2’-CDC-SDF-14(0))</t>
  </si>
  <si>
    <t>RTBM-44536 - Untimely or erroneous request of telediag (Gen-BSRFv2’-CDC-SDF-05(0))</t>
  </si>
  <si>
    <t>RTBM-44535 - Untimely or erroneous send of emergency call message (MSD, SMS, etc.) (Gen-BSRFv2’-CDC-SDF-04(0))</t>
  </si>
  <si>
    <t>RTBM-44534 - Erroneous Vehicle energy type sent to the call center (Gen-BSRFv2’-CDC-SDF-03(0))</t>
  </si>
  <si>
    <t>RTBM-44533 - Erroneous or inaccurate localization of the vehicle sent to the call center (Gen-BSRFv2’-CDC-SDF-02(0))</t>
  </si>
  <si>
    <t>RTBM-44548 - The component shall prevent the following safety hazardous events:Failure mode: serious short-circuit (SSC), severe thermal event (ECA), aggravated short-circuit (CCA), smoke and fire (Gen- BSRFv2’-CDC-SDF-17(0))</t>
  </si>
  <si>
    <t>RTBM-44547 - CAN network perturbation (overload, short-circuit...) generating by the component (Gen- BSRFv2’-CDC-SDF-16(0))</t>
  </si>
  <si>
    <t>RTBM-44326 - The TCU shall support dual-Mac concurrent WiFi operation.WiFi “hotspot” and “station” modes at the same time (REQ-0495395)</t>
  </si>
  <si>
    <t>RTBM-44532 - Unexpected or erroneous remote command transmitted by BSRF (Gen- BSRFv2’-CDC-SDF-01(0))</t>
  </si>
  <si>
    <t>RTBM-44549 - During electronic integration phase (see doc DC_TI_707 - Baseline x.x – xxx - TS Electronic Integration and putting ECUs into operation ), unexpected reset linked to monitoring supplier strategies shall be avoided. (Gen- BSRFv2’-CDC-SDF-18(0))</t>
  </si>
  <si>
    <t>RTBM-44550 - The component shall prevent the following safety hazardous events: Failure mode: serious short-circuit (SSC), severe thermal event (ECA), aggravated short-circuit (CCA), smoke and fire (Gen- BSRFv2’-CDC-SDF-19(0))</t>
  </si>
  <si>
    <t>RTBM-44555 - The residual fault shall be calculated by reliability prediction, for each hazardous events ASIL B, C and D, using handbooks, if there is no ageing (constant failure rates) during the reference period (15 years) ((Gen- BSRFv2’-CDC-SDF-21(0)))</t>
  </si>
  <si>
    <t>RTBM-44557 - The residual fault shall be demonstrated by endurance test, if there are ageing, mechanical wear or corrosione (Gen- BSRFv2’-CDC-SDF-22(0))</t>
  </si>
  <si>
    <t>RTBM-44537 - Untimely OTA installation of BSRF or IVI launched by BSRF without installation authorization (Gen-BSRFv2’-CDC-SDF-06(0))</t>
  </si>
  <si>
    <t>RTBM-44539 - Erroneous invalid OTA update of BSRF by BSRF (Gen-BSRFv2’-CDC-SDF-08(0))</t>
  </si>
  <si>
    <t>RTBM-44540 - Untimely or erroneous rollback function of BSRF (rollback after OTA update) by BSRF (Gen-BSRFv2’-CDC-SDF-09(0))</t>
  </si>
  <si>
    <t>RTBM-44541 - Erroneous valid OTA update of BSRF by BSRF (Gen-BSRFv2’-CDC-SDF-10(0))</t>
  </si>
  <si>
    <t>RTBM-44542 - Wrong “update completed” of BSRF or IVI information sent by BSRF (Gen-BSRFv2’-CDC-SDF-11(0))</t>
  </si>
  <si>
    <t>RTBM-44543 - Wrong inventory of BSRF generated or sent (Gen-BSRFv2’-CDC-SDF-12(0))</t>
  </si>
  <si>
    <t>RTBM-57163 - Untimely or erroneous L2+REM data emitted or transmitted (Gen-BSRFv2’-CDC-SDF-26(0))</t>
  </si>
  <si>
    <t>Note</t>
    <phoneticPr fontId="1" type="noConversion"/>
  </si>
  <si>
    <t>EA</t>
    <phoneticPr fontId="1" type="noConversion"/>
  </si>
  <si>
    <t>Oscar</t>
    <phoneticPr fontId="1" type="noConversion"/>
  </si>
  <si>
    <t>Simon</t>
    <phoneticPr fontId="1" type="noConversion"/>
  </si>
  <si>
    <t>YES</t>
    <phoneticPr fontId="1" type="noConversion"/>
  </si>
  <si>
    <t>System to be wake up by triggers</t>
  </si>
  <si>
    <t>DTC - Temperature</t>
  </si>
  <si>
    <t>RTBM-44491 - Internal GNSS antenna 1 defect: Open circuit (CO) (REQ-0495802 B)</t>
  </si>
  <si>
    <t>RTBM-44490 - Internal GNSS antenna 1 defect: Short circuit- (CC-) (REQ-0495801 B)</t>
  </si>
  <si>
    <t>RTBM-44489 - Internal GNSS antenna 1 defect: Short circuit+ (CC+) (REQ-0495800 B)</t>
  </si>
  <si>
    <t>RTBM-44376 - Wired link defect with the FM2/DAB2 antenna: Open circuit (CO) (REQ-0495787 B)</t>
  </si>
  <si>
    <t>RTBM-44371 - Wired link defect with the FM2/DAB2 antenna: Short circuit- (CC-) (REQ-0495785 B)</t>
  </si>
  <si>
    <t>RTBM-44369 - Wired link defect with the FM2/DAB2 antenna: Short circuit+ (CC+) (REQ-0495784 B)</t>
  </si>
  <si>
    <t>RTBM-44367 - Wired link defect with the AM/FM1/DAB1 antenna: Open circuit (CO) (REQ-0495783 B)</t>
  </si>
  <si>
    <t>RTBM-44363 - Wired link defect with the AM/FM1/DAB1 antenna: Short circuit- (CC-) (REQ-0495781 B)</t>
  </si>
  <si>
    <t>RTBM-44361 - Wired link defect with the AM/FM1/DAB1 antenna: Short circuit+ (CC+) (REQ-0495780 B)</t>
  </si>
  <si>
    <t>RTBM-44178 - The defect CC- on the microphone shall disappear as soon the TCU do not detect anymore a CC- on the 2 input (+ and -) of the microphone for XX seconds. (REQ-0495763 B)</t>
  </si>
  <si>
    <t>RTBM-44177 - This defect CC- on the microphone shall raise in case of the TCU detects a CC- for XX seconds (REQ-0495763 B)</t>
  </si>
  <si>
    <t>RTBM-44176 - In TCU starting phase and in nominal life cycle phase , the TCU shall monitor the input state (+ and -) of the microphone every XX seconds(REQ-0495762 B)</t>
  </si>
  <si>
    <t>RTBM-44175 - DTC microphone: Short circuit- (CC-) (REQ-0495761 A)</t>
  </si>
  <si>
    <t>RTBM-44174 - The defect CC+ on the microphone shall disappear as soon the TCU do not detect anymore a CC+ on the 2 input (+ and -) of the microphone for XX seconds (REQ-0495760 B)</t>
  </si>
  <si>
    <t>RTBM-44173 - This defect CC+ on the microphone shall raise in case of the TCU detects a CC+ for XX seconds (REQ-0495759 B)</t>
  </si>
  <si>
    <t>RTBM-44171 - DTC microphone: Short circuit+ (CC+) (REQ-0495757 A)</t>
  </si>
  <si>
    <t>RTBM-44170 - The defect No microphone connected shall disappear as soon the TCU do not detect anymore a CO on the 2 input (+ and -) for XX seconds (REQ-0495756 B)</t>
  </si>
  <si>
    <t>RTBM-44169 - This defect No microphone connected shall raise in case of the TCU detects a CO for XX seconds (REQ-0495755 B)</t>
  </si>
  <si>
    <t>RTBM-44118 - TCU shall monitor the link between the BUB and itself every XXX ms (REQ-0495721 B)</t>
  </si>
  <si>
    <t>RTBM-44167 - Defect No microphone connected:Open circuit (CO) (REQ-0495753 A)</t>
  </si>
  <si>
    <t>Benson</t>
    <phoneticPr fontId="1" type="noConversion"/>
  </si>
  <si>
    <t>Linus</t>
    <phoneticPr fontId="1" type="noConversion"/>
  </si>
  <si>
    <t>DVT 2-1</t>
  </si>
  <si>
    <t>RTBM.1.10.04.6.00.174.0002.AN01</t>
  </si>
  <si>
    <t>DVT 1-3</t>
  </si>
  <si>
    <t>V0.19B</t>
  </si>
  <si>
    <t>DVT 1-1</t>
  </si>
  <si>
    <t>NA</t>
  </si>
  <si>
    <t>RTBM.1.10.04.5.0F.58.0002.P000</t>
    <phoneticPr fontId="1" type="noConversion"/>
  </si>
  <si>
    <t>DVT 2-1</t>
    <phoneticPr fontId="1" type="noConversion"/>
  </si>
  <si>
    <t>Both</t>
    <phoneticPr fontId="1" type="noConversion"/>
  </si>
  <si>
    <t>Mike</t>
    <phoneticPr fontId="1" type="noConversion"/>
  </si>
  <si>
    <t>RTBM-44445 - Internal telecommunication antenna 2 defect: Short circuit+ (CC+) (REQ-0495791 B)</t>
  </si>
  <si>
    <t>RTBM-44444 - Internal telecommunication antenna 1 defect: Open circuit (CO) (REQ-0495790 B)</t>
  </si>
  <si>
    <t>RTBM-44442 - Internal telecommunication antenna 1 defect: Short circuit+ (CC+) (REQ-0495788 B)</t>
  </si>
  <si>
    <t>RTBM-44443 - Internal telecommunication antenna 1 defect: Short circuit- (CC-) (REQ-0495789 B)</t>
  </si>
  <si>
    <t>RTBM-44061 - Defect of the main battery (loss of power supply) (REQ-0495839 A)</t>
  </si>
  <si>
    <t>RTBM-44214 - Internal failure of the amplifier defect (to be checked with the supplier what is possible to detect) (REQ-0495779 B)</t>
  </si>
  <si>
    <t>RTBM-44213 - Internal voltage of the amplifier higher defect (REQ-0495778 B)</t>
  </si>
  <si>
    <t>RTBM-44212 - Internal temperature of the amplifier higher defect (REQ-0495777 B)</t>
  </si>
  <si>
    <t>RTBM-44190 - The defect CO on the external loudspeaker shall disappear as soon the TCU do not detect anymore a CO on the external loudspeaker for XX seconds [To be defined by the supplier and submitted to the PSA approval] (REQ-0495776 C)</t>
  </si>
  <si>
    <t>RTBM-44189 - This defect CO on the external loudspeaker shall raise in case of the TCU detects a CO for XX seconds [To be defined by the supplier and submitted to the PSA approval] (REQ-0495775 C)</t>
  </si>
  <si>
    <t>RTBM-44187 - External loudspeaker defect. Short circuit (CO) (REQ-0495773 B)</t>
  </si>
  <si>
    <t>RTBM-44186 - The defect CC- on the external loudspeaker shall disappear as soon the TCU do not detect anymore a CC- on the external loudspeaker for XX seconds [To be defined by the supplier and submitted to the PSA approval] (REQ-0495772 C)</t>
  </si>
  <si>
    <t>RTBM-44185 - This defect CC- on the external loudspeaker shall raise in case of the TCU detects a CC- for XX seconds [To be defined by the supplier and submitted to the PSA approval] (REQ-0495771 C)</t>
  </si>
  <si>
    <t>RTBM-44183 - External loudspeaker defect. Short circuit (CC-) (REQ-0495769 B)</t>
  </si>
  <si>
    <t>RTBM-44182 - The defect CC+ on the external loudspeaker shall disappear as soon the TCU do not detect anymore a CC+ on the external loudspeaker for XX seconds [To be defined by the supplier and submitted to the PSA approval] (REQ-0495768 C)</t>
  </si>
  <si>
    <t>RTBM-44181 - This defect CC+ on the external loudspeaker shall raise in case of the TCU detects a CC+ for XX seconds [To be defined by the supplier and submitted to the PSA approval] (REQ-0495767 C)</t>
  </si>
  <si>
    <t>RTBM-44179 - External loudspeaker defect. Short circuit (CC+) (REQ-0495765 C)</t>
  </si>
  <si>
    <t>RTBM-44342 - Defect WIFI module and each WIFI antenna link undependently: Short circuit (CC+), Short circuit (CC-) and open circuit (CO) (REQ-0495747 A)</t>
  </si>
  <si>
    <t>RTBM-55563 - The CO defect on the Airbag link shall disappear if the CO defect is not attend anymore for XXX seconds (REQ-0495717 A)</t>
  </si>
  <si>
    <t>RTBM-55561 - The CO defect on the Airbag link shall raise if the CO defect is confirmed for XXX seconds (REQ-0495716 A)</t>
  </si>
  <si>
    <t>RTBM-44085 - Defect wired Airbag link (WIRE_AIRBAG): Open circuit (CO) (REQ-0495715 A)</t>
  </si>
  <si>
    <t>RTBM-44084 - The CC- defect on the Airbag link shall disappear if the CC- defect is not attend anymore for XXX seconds (REQ-0495714 A)</t>
  </si>
  <si>
    <t>RTBM-44083 - The CC- defect on the Airbag link shall raise if the CC- defect is confirmed for XXX seconds (REQ-0495713 A)</t>
  </si>
  <si>
    <t>RTBM-44082 - Defect wired Airbag link (WIRE_AIRBAG): Short circuit (CC-) (REQ-0495712 A)</t>
  </si>
  <si>
    <t>RTBM-44081 - The CC+ defect on the Airbag link shall disappear if the CC+ defect is not attend anymore for XXX seconds (REQ-0495711 A)</t>
  </si>
  <si>
    <t>RTBM-44080 - The CC+ defect on the Airbag link shall raise if the CC+ defect is confirmed for XXX seconds (REQ-0495710 A)</t>
  </si>
  <si>
    <t>RTBM-44078 - Defect wired Airbag link (WIRE_AIRBAG): Short circuit (CC+) (REQ-0495708 A)</t>
  </si>
  <si>
    <t>RTBM-48380 - In nominal life cycle phase such as defined in the Lifecycle document [RSP-0002604], the Blocked key ACALL defect shall disappear, if the ACALL push stays in an inactive state for at least 2 seconds (REQ-0495692 A)</t>
  </si>
  <si>
    <t>RTBM-43967 - The TCU shall be able to read the state of each WIFI antenna 1 : Functional or dysfunctional (REQ-0495499 B)</t>
  </si>
  <si>
    <t>Test Record</t>
    <phoneticPr fontId="1" type="noConversion"/>
  </si>
  <si>
    <t>REQ ID</t>
  </si>
  <si>
    <t>REQ ID</t>
    <phoneticPr fontId="1" type="noConversion"/>
  </si>
  <si>
    <t>Test Case ID</t>
  </si>
  <si>
    <t>Test Case ID</t>
    <phoneticPr fontId="1" type="noConversion"/>
  </si>
  <si>
    <t>DVT-2-1</t>
  </si>
  <si>
    <t>Customer Requirement</t>
  </si>
  <si>
    <t>Customer Req ID</t>
  </si>
  <si>
    <t>Customer Req ID Rev.</t>
  </si>
  <si>
    <t>GEN-CSTS-ST-CRYPTO_ENG-0022</t>
  </si>
  <si>
    <t>GEN-CSTS-ST-CRYPTO_ENG-0023</t>
  </si>
  <si>
    <t>GEN-RESEAU-ST-CPETHER.0018</t>
  </si>
  <si>
    <t>REQ-0048325</t>
  </si>
  <si>
    <t>A</t>
  </si>
  <si>
    <t>REQ-0048326</t>
  </si>
  <si>
    <t>B</t>
  </si>
  <si>
    <t>REQ-0048327</t>
  </si>
  <si>
    <t>REQ-0048328</t>
  </si>
  <si>
    <t>REQ-0048332</t>
  </si>
  <si>
    <t>REQ-0048333</t>
  </si>
  <si>
    <t>REQ-0048334</t>
  </si>
  <si>
    <t>REQ-0048335</t>
  </si>
  <si>
    <t>REQ-0048336</t>
  </si>
  <si>
    <t>REQ-0048339</t>
  </si>
  <si>
    <t>REQ-0048340</t>
  </si>
  <si>
    <t>REQ-0048342</t>
  </si>
  <si>
    <t>REQ-0048386</t>
  </si>
  <si>
    <t>REQ-0048395</t>
  </si>
  <si>
    <t>REQ-0485370</t>
  </si>
  <si>
    <t>Gen- BSRFv2’-CDC-SDF-01</t>
  </si>
  <si>
    <t>Gen-BSRFv2’-CDC-SDF-02</t>
  </si>
  <si>
    <t>Gen-BSRFv2’-CDC-SDF-03</t>
  </si>
  <si>
    <t>Gen-BSRFv2’-CDC-SDF-04</t>
  </si>
  <si>
    <t>Gen-BSRFv2’-CDC-SDF-05</t>
  </si>
  <si>
    <t>Gen-BSRFv2’-CDC-SDF-06</t>
  </si>
  <si>
    <t>Gen-BSRFv2’-CDC-SDF-08</t>
  </si>
  <si>
    <t>Gen-BSRFv2’-CDC-SDF-09</t>
  </si>
  <si>
    <t>Gen-BSRFv2’-CDC-SDF-10</t>
  </si>
  <si>
    <t>Gen-BSRFv2’-CDC-SDF-11</t>
  </si>
  <si>
    <t>Gen-BSRFv2’-CDC-SDF-12</t>
  </si>
  <si>
    <t>Gen-BSRFv2’-CDC-SDF-14</t>
  </si>
  <si>
    <t>Gen-BSRFv2’-CDC-SDF-15</t>
  </si>
  <si>
    <t>Gen-BSRFv2’-CDC-SDF-16</t>
  </si>
  <si>
    <t>Gen-BSRFv2’-CDC-SDF-17</t>
  </si>
  <si>
    <t>Gen-BSRFv2’-CDC-SDF-18</t>
  </si>
  <si>
    <t>Gen-BSRFv2’-CDC-SDF-19</t>
  </si>
  <si>
    <t>Gen-BSRFv2’-CDC-SDF-26</t>
  </si>
  <si>
    <t>GEN-CSTS-ST-HW_SW-0003</t>
  </si>
  <si>
    <t>GEN-CSTS-ST-HW_SW-0005</t>
  </si>
  <si>
    <t>GEN-CSTS-ST-HW_SW-0006</t>
  </si>
  <si>
    <t>Gen-BSRFv2’-CDC-SDF-21</t>
  </si>
  <si>
    <t>Gen-BSRFv2’-CDC-SDF-22</t>
  </si>
  <si>
    <t>REQ-0416061</t>
  </si>
  <si>
    <t>REQ-0416062</t>
  </si>
  <si>
    <t>REQ-0416067</t>
  </si>
  <si>
    <t>C</t>
  </si>
  <si>
    <t>REQ-0613314</t>
  </si>
  <si>
    <t>REQ-0500276</t>
  </si>
  <si>
    <t>REQ-0416063</t>
  </si>
  <si>
    <t>REQ-0416068</t>
  </si>
  <si>
    <t>REQ-0416072</t>
  </si>
  <si>
    <t>REQ-0416076</t>
  </si>
  <si>
    <t>REQ-0416091</t>
  </si>
  <si>
    <t>REQ-0416094</t>
  </si>
  <si>
    <t>REQ-0416095</t>
  </si>
  <si>
    <t>REQ-0416097</t>
  </si>
  <si>
    <t>REQ-0416098</t>
  </si>
  <si>
    <t>REQ-0416099</t>
  </si>
  <si>
    <t>REQ-0416100</t>
  </si>
  <si>
    <t>REQ-0314819</t>
  </si>
  <si>
    <t>REQ-0481759</t>
  </si>
  <si>
    <t>D</t>
  </si>
  <si>
    <t>REQ-0314938</t>
  </si>
  <si>
    <t>REQ-0315009</t>
  </si>
  <si>
    <t>REQ-0481773</t>
  </si>
  <si>
    <t>REQ-0481774</t>
  </si>
  <si>
    <t>REQ-0481775</t>
  </si>
  <si>
    <t>REQ-0632971</t>
  </si>
  <si>
    <t>REQ-0314927</t>
  </si>
  <si>
    <t>REQ-0314946</t>
  </si>
  <si>
    <t>REQ-0314974</t>
  </si>
  <si>
    <t>REQ-0314999</t>
  </si>
  <si>
    <t>REQ-0315027</t>
  </si>
  <si>
    <t>REQ-0315048</t>
  </si>
  <si>
    <t>REQ-0315060</t>
  </si>
  <si>
    <t>REQ-0315078</t>
  </si>
  <si>
    <t>REQ-0315096</t>
  </si>
  <si>
    <t>REQ-0315111</t>
  </si>
  <si>
    <t>REQ-0315121</t>
  </si>
  <si>
    <t>REQ-0315129</t>
  </si>
  <si>
    <t>REQ-0315147</t>
  </si>
  <si>
    <t>REQ-0315158</t>
  </si>
  <si>
    <t>REQ-0315163</t>
  </si>
  <si>
    <t>REQ-0315178</t>
  </si>
  <si>
    <t>REQ-0315179</t>
  </si>
  <si>
    <t>REQ-0315184</t>
  </si>
  <si>
    <t>REQ-0315188</t>
  </si>
  <si>
    <t>REQ-0315190</t>
  </si>
  <si>
    <t>REQ-0315191</t>
  </si>
  <si>
    <t>REQ-0315192</t>
  </si>
  <si>
    <t>REQ-0315194</t>
  </si>
  <si>
    <t>REQ-0315006</t>
  </si>
  <si>
    <t>REQ-0315026</t>
  </si>
  <si>
    <t>REQ-0315043</t>
  </si>
  <si>
    <t>REQ-0315058</t>
  </si>
  <si>
    <t>REQ-0315072</t>
  </si>
  <si>
    <t>REQ-0315086</t>
  </si>
  <si>
    <t>REQ-0315101</t>
  </si>
  <si>
    <t>REQ-0315112</t>
  </si>
  <si>
    <t>REQ-0315020</t>
  </si>
  <si>
    <t>REQ-0314937</t>
  </si>
  <si>
    <t>REQ-0314952</t>
  </si>
  <si>
    <t>REQ-0314970</t>
  </si>
  <si>
    <t>REQ-0314990</t>
  </si>
  <si>
    <t>REQ-0315024</t>
  </si>
  <si>
    <t>REQ-0314981</t>
  </si>
  <si>
    <t>REQ-0314995</t>
  </si>
  <si>
    <t>REQ-0315013</t>
  </si>
  <si>
    <t>REQ-0315030</t>
  </si>
  <si>
    <t>REQ-0315047</t>
  </si>
  <si>
    <t>REQ-0315062</t>
  </si>
  <si>
    <t>REQ-0315077</t>
  </si>
  <si>
    <t>REQ-0315092</t>
  </si>
  <si>
    <t>REQ-0414024</t>
  </si>
  <si>
    <t>REQ-0417056</t>
  </si>
  <si>
    <t>REQ-0417067</t>
  </si>
  <si>
    <t>REQ-0417064</t>
  </si>
  <si>
    <t>REQ-0417075</t>
  </si>
  <si>
    <t>REQ-0489971</t>
  </si>
  <si>
    <t>REQ-0417071</t>
  </si>
  <si>
    <t>REQ-0417081</t>
  </si>
  <si>
    <t>REQ-0417068</t>
  </si>
  <si>
    <t>REQ-0417082</t>
  </si>
  <si>
    <t>REQ-0417079</t>
  </si>
  <si>
    <t>REQ-0417084</t>
  </si>
  <si>
    <t>REQ-0417088</t>
  </si>
  <si>
    <t>REQ-0417092</t>
  </si>
  <si>
    <t>REQ-0552752</t>
  </si>
  <si>
    <t>REQ-0552753</t>
  </si>
  <si>
    <t>REQ-0417086</t>
  </si>
  <si>
    <t>REQ-0417053</t>
  </si>
  <si>
    <t>REQ-0417054</t>
  </si>
  <si>
    <t>REQ-0417080</t>
  </si>
  <si>
    <t>REQ-0417090</t>
  </si>
  <si>
    <t>REQ-0417093</t>
  </si>
  <si>
    <t>REQ-0417094</t>
  </si>
  <si>
    <t>REQ-0417097</t>
  </si>
  <si>
    <t>REQ-0417098</t>
  </si>
  <si>
    <t>REQ-0417099</t>
  </si>
  <si>
    <t>REQ-0415917</t>
  </si>
  <si>
    <t>REQ-0415936</t>
  </si>
  <si>
    <t>REQ-0415945</t>
  </si>
  <si>
    <t>REQ-0415955</t>
  </si>
  <si>
    <t>REQ-0663445</t>
  </si>
  <si>
    <t>REQ-0495361</t>
  </si>
  <si>
    <t>REQ-0514642</t>
  </si>
  <si>
    <t>REQ-0495369</t>
  </si>
  <si>
    <t>REQ-0495334</t>
  </si>
  <si>
    <t>REQ-0495357</t>
  </si>
  <si>
    <t>REQ-0495400</t>
  </si>
  <si>
    <t>REQ-0495475</t>
  </si>
  <si>
    <t>REQ-0598152</t>
  </si>
  <si>
    <t>REQ-0495340</t>
  </si>
  <si>
    <t>REQ-0658044</t>
  </si>
  <si>
    <t>REQ-0658046</t>
  </si>
  <si>
    <t>REQ-0658117</t>
  </si>
  <si>
    <t>REQ-0658118</t>
  </si>
  <si>
    <t>REQ-0495386</t>
  </si>
  <si>
    <t>REQ-0495445</t>
  </si>
  <si>
    <t>REQ-0495447</t>
  </si>
  <si>
    <t>REQ-0495572</t>
  </si>
  <si>
    <t>REQ-0655779</t>
  </si>
  <si>
    <t>REQ-0657686</t>
  </si>
  <si>
    <t>REQ-0658045</t>
  </si>
  <si>
    <t>REQ-0556798</t>
  </si>
  <si>
    <t>REQ-0495663</t>
  </si>
  <si>
    <t>REQ-0495664</t>
  </si>
  <si>
    <t>REQ-0495665</t>
  </si>
  <si>
    <t>REQ-0495666</t>
  </si>
  <si>
    <t>REQ-0495671</t>
  </si>
  <si>
    <t>REQ-0495672</t>
  </si>
  <si>
    <t>REQ-0495673</t>
  </si>
  <si>
    <t>REQ-0495674</t>
  </si>
  <si>
    <t>REQ-0495675</t>
  </si>
  <si>
    <t>REQ-0495676</t>
  </si>
  <si>
    <t>REQ-0495677</t>
  </si>
  <si>
    <t>REQ-0495678</t>
  </si>
  <si>
    <t>REQ-0495679</t>
  </si>
  <si>
    <t>REQ-0495680</t>
  </si>
  <si>
    <t>REQ-0495681</t>
  </si>
  <si>
    <t>REQ-0495682</t>
  </si>
  <si>
    <t>REQ-0495683</t>
  </si>
  <si>
    <t>REQ-0495684</t>
  </si>
  <si>
    <t>REQ-0495685</t>
  </si>
  <si>
    <t>REQ-0495686</t>
  </si>
  <si>
    <t>REQ-0495687</t>
  </si>
  <si>
    <t>REQ-0495688</t>
  </si>
  <si>
    <t>REQ-0495689</t>
  </si>
  <si>
    <t>REQ-0495690</t>
  </si>
  <si>
    <t>REQ-0495691</t>
  </si>
  <si>
    <t>REQ-0495692</t>
  </si>
  <si>
    <t>REQ-0495693</t>
  </si>
  <si>
    <t>REQ-0495694</t>
  </si>
  <si>
    <t>REQ-0495695</t>
  </si>
  <si>
    <t>REQ-0495696</t>
  </si>
  <si>
    <t>REQ-0495697</t>
  </si>
  <si>
    <t>REQ-0495698</t>
  </si>
  <si>
    <t>REQ-0495699</t>
  </si>
  <si>
    <t>REQ-0495700</t>
  </si>
  <si>
    <t>REQ-0495701</t>
  </si>
  <si>
    <t>REQ-0495702</t>
  </si>
  <si>
    <t>REQ-0495703</t>
  </si>
  <si>
    <t>REQ-0495704</t>
  </si>
  <si>
    <t>REQ-0495705</t>
  </si>
  <si>
    <t>REQ-0495706</t>
  </si>
  <si>
    <t>REQ-0495707</t>
  </si>
  <si>
    <t>REQ-0495708</t>
  </si>
  <si>
    <t>REQ-0495709</t>
  </si>
  <si>
    <t>REQ-0495710</t>
  </si>
  <si>
    <t>REQ-0495711</t>
  </si>
  <si>
    <t>REQ-0495712</t>
  </si>
  <si>
    <t>REQ-0495713</t>
  </si>
  <si>
    <t>REQ-0495714</t>
  </si>
  <si>
    <t>REQ-0495715</t>
  </si>
  <si>
    <t>REQ-0495716</t>
  </si>
  <si>
    <t>REQ-0495717</t>
  </si>
  <si>
    <t>REQ-0495718</t>
  </si>
  <si>
    <t>REQ-0495719</t>
  </si>
  <si>
    <t>REQ-0495724</t>
  </si>
  <si>
    <t>REQ-0655664</t>
  </si>
  <si>
    <t>REQ-0495720</t>
  </si>
  <si>
    <t>REQ-0495721</t>
  </si>
  <si>
    <t>REQ-0495722</t>
  </si>
  <si>
    <t>REQ-0495723</t>
  </si>
  <si>
    <t>REQ-0495725</t>
  </si>
  <si>
    <t>REQ-0495726</t>
  </si>
  <si>
    <t>REQ-0495727</t>
  </si>
  <si>
    <t>REQ-0495728</t>
  </si>
  <si>
    <t>REQ-0495729</t>
  </si>
  <si>
    <t>REQ-0495730</t>
  </si>
  <si>
    <t>REQ-0495731</t>
  </si>
  <si>
    <t>REQ-0495753</t>
  </si>
  <si>
    <t>REQ-0658345</t>
  </si>
  <si>
    <t>REQ-0495754</t>
  </si>
  <si>
    <t>REQ-0495755</t>
  </si>
  <si>
    <t>REQ-0495756</t>
  </si>
  <si>
    <t>REQ-0495757</t>
  </si>
  <si>
    <t>REQ-0495758</t>
  </si>
  <si>
    <t>REQ-0495759</t>
  </si>
  <si>
    <t>REQ-0495760</t>
  </si>
  <si>
    <t>REQ-0495761</t>
  </si>
  <si>
    <t>REQ-0495762</t>
  </si>
  <si>
    <t>REQ-0495763</t>
  </si>
  <si>
    <t>REQ-0495764</t>
  </si>
  <si>
    <t>REQ-0495765</t>
  </si>
  <si>
    <t>REQ-0495766</t>
  </si>
  <si>
    <t>REQ-0495767</t>
  </si>
  <si>
    <t>REQ-0495768</t>
  </si>
  <si>
    <t>REQ-0495769</t>
  </si>
  <si>
    <t>REQ-0495770</t>
  </si>
  <si>
    <t>REQ-0495771</t>
  </si>
  <si>
    <t>REQ-0495772</t>
  </si>
  <si>
    <t>REQ-0495773</t>
  </si>
  <si>
    <t>REQ-0495774</t>
  </si>
  <si>
    <t>REQ-0495775</t>
  </si>
  <si>
    <t>REQ-0495776</t>
  </si>
  <si>
    <t>REQ-0658346</t>
  </si>
  <si>
    <t>REQ-0495777</t>
  </si>
  <si>
    <t>REQ-0495778</t>
  </si>
  <si>
    <t>REQ-0495779</t>
  </si>
  <si>
    <t>REQ-0495781</t>
  </si>
  <si>
    <t>REQ-0495783</t>
  </si>
  <si>
    <t>REQ-0495785</t>
  </si>
  <si>
    <t>REQ-0495787</t>
  </si>
  <si>
    <t>REQ-0495789</t>
  </si>
  <si>
    <t>REQ-0495790</t>
  </si>
  <si>
    <t>REQ-0495801</t>
  </si>
  <si>
    <t>REQ-0495802</t>
  </si>
  <si>
    <t>REQ-0495816</t>
  </si>
  <si>
    <t>REQ-0495817</t>
  </si>
  <si>
    <t>REQ-0495824</t>
  </si>
  <si>
    <t>REQ-0495839</t>
  </si>
  <si>
    <t>REQ-0658402</t>
  </si>
  <si>
    <t>REQ-0495561</t>
  </si>
  <si>
    <t>REQ-0483886</t>
  </si>
  <si>
    <t>REQ-0483887</t>
  </si>
  <si>
    <t>REQ-0483889</t>
  </si>
  <si>
    <t>REQ-0483890</t>
  </si>
  <si>
    <t>REQ-0483891</t>
  </si>
  <si>
    <t>REQ-0604474</t>
  </si>
  <si>
    <t>REQ-0074287</t>
  </si>
  <si>
    <t>REQ-0647945</t>
  </si>
  <si>
    <t>REQ-0477380</t>
  </si>
  <si>
    <t>REQ-0490425</t>
  </si>
  <si>
    <t>REQ-0490426</t>
  </si>
  <si>
    <t>REQ-0559245</t>
  </si>
  <si>
    <t>REQ-0666588</t>
  </si>
  <si>
    <t>REQ-0074241</t>
  </si>
  <si>
    <t>REQ-0074255</t>
  </si>
  <si>
    <t>REQ-0074267</t>
  </si>
  <si>
    <t>REQ-0074261</t>
  </si>
  <si>
    <t>REQ-0074263</t>
  </si>
  <si>
    <t>REQ-0074264</t>
  </si>
  <si>
    <t>REQ-0074275</t>
  </si>
  <si>
    <t>REQ-0074294</t>
  </si>
  <si>
    <t>REQ-0074295</t>
  </si>
  <si>
    <t>REQ-0074296</t>
  </si>
  <si>
    <t>REQ-0074297</t>
  </si>
  <si>
    <t>REQ-0527264</t>
  </si>
  <si>
    <t>REQ-0074273</t>
  </si>
  <si>
    <t>REQ-0074288</t>
  </si>
  <si>
    <t>REQ-0074300</t>
  </si>
  <si>
    <t>REQ-0074307</t>
  </si>
  <si>
    <t>REQ-0074271</t>
  </si>
  <si>
    <t>REQ-0074283</t>
  </si>
  <si>
    <t>REQ-0074290</t>
  </si>
  <si>
    <t>REQ-0074293</t>
  </si>
  <si>
    <t>REQ-0074250</t>
  </si>
  <si>
    <t>REQ-0074257</t>
  </si>
  <si>
    <t>REQ-0074258</t>
  </si>
  <si>
    <t>REQ-0074268</t>
  </si>
  <si>
    <t>REQ-0074277</t>
  </si>
  <si>
    <t>REQ-0074254</t>
  </si>
  <si>
    <t>REQ-0074272</t>
  </si>
  <si>
    <t>REQ-0074276</t>
  </si>
  <si>
    <t>REQ-0074242</t>
  </si>
  <si>
    <t>REQ-0074244</t>
  </si>
  <si>
    <t>REQ-0074248</t>
  </si>
  <si>
    <t>REQ-0074252</t>
  </si>
  <si>
    <t>REQ-0074259</t>
  </si>
  <si>
    <t>REQ-0074289</t>
  </si>
  <si>
    <t>REQ-0074308</t>
  </si>
  <si>
    <t>REQ-0491435</t>
  </si>
  <si>
    <t>REQ-0738760</t>
  </si>
  <si>
    <t>REQ-0514484</t>
  </si>
  <si>
    <t>REQ-0663815</t>
  </si>
  <si>
    <t>REQ-0663624</t>
  </si>
  <si>
    <t>REQ-0663623</t>
  </si>
  <si>
    <t>REQ-0663621</t>
  </si>
  <si>
    <t>REQ-0663619</t>
  </si>
  <si>
    <t>REQ-0663617</t>
  </si>
  <si>
    <t>REQ-0663612</t>
  </si>
  <si>
    <t>REQ-0663611</t>
  </si>
  <si>
    <t>REQ-0663616</t>
  </si>
  <si>
    <t>REQ-0663615</t>
  </si>
  <si>
    <t>REQ-0663613</t>
  </si>
  <si>
    <t>REQ-0663610</t>
  </si>
  <si>
    <t>REQ-0663609</t>
  </si>
  <si>
    <t>REQ-0663608</t>
  </si>
  <si>
    <t>REQ-0663607</t>
  </si>
  <si>
    <t>REQ-0663606</t>
  </si>
  <si>
    <t>REQ-0663605</t>
  </si>
  <si>
    <t>REQ-0663467</t>
  </si>
  <si>
    <t>REQ-0663466</t>
  </si>
  <si>
    <t>REQ-0663465</t>
  </si>
  <si>
    <t>REQ-0663462</t>
  </si>
  <si>
    <t>REQ-0663460</t>
  </si>
  <si>
    <t>REQ-0663459</t>
  </si>
  <si>
    <t>REQ-0663458</t>
  </si>
  <si>
    <t>REQ-0663457</t>
  </si>
  <si>
    <t>REQ-0663456</t>
  </si>
  <si>
    <t>REQ-0663446</t>
  </si>
  <si>
    <t>REQ-0663442</t>
  </si>
  <si>
    <t>REQ-0663441</t>
  </si>
  <si>
    <t>REQ-0663440</t>
  </si>
  <si>
    <t>REQ-0663439</t>
  </si>
  <si>
    <t>REQ-0663438</t>
  </si>
  <si>
    <t>REQ-0663437</t>
  </si>
  <si>
    <t>REQ-0663436</t>
  </si>
  <si>
    <t>REQ-0658131</t>
  </si>
  <si>
    <t>REQ-0658130</t>
  </si>
  <si>
    <t>REQ-0658127</t>
  </si>
  <si>
    <t>REQ-0658121</t>
  </si>
  <si>
    <t>REQ-0655586</t>
  </si>
  <si>
    <t>REQ-0604040</t>
  </si>
  <si>
    <t>REQ-0604039</t>
  </si>
  <si>
    <t>REQ-0603875</t>
  </si>
  <si>
    <t>REQ-0595270</t>
  </si>
  <si>
    <t>REQ-0595259</t>
  </si>
  <si>
    <t>REQ-0595254</t>
  </si>
  <si>
    <t>REQ-0565348</t>
  </si>
  <si>
    <t>REQ-0565347</t>
  </si>
  <si>
    <t>REQ-0556970</t>
  </si>
  <si>
    <t>REQ-0556797</t>
  </si>
  <si>
    <t>REQ-0556779</t>
  </si>
  <si>
    <t>REQ-0555116</t>
  </si>
  <si>
    <t>REQ-0555115</t>
  </si>
  <si>
    <t>REQ-0514653</t>
  </si>
  <si>
    <t>REQ-0514652</t>
  </si>
  <si>
    <t>REQ-0514648</t>
  </si>
  <si>
    <t>REQ-0514499</t>
  </si>
  <si>
    <t>REQ-0514498</t>
  </si>
  <si>
    <t>REQ-0514487</t>
  </si>
  <si>
    <t>REQ-0514486</t>
  </si>
  <si>
    <t>REQ-0514485</t>
  </si>
  <si>
    <t>REQ-0514483</t>
  </si>
  <si>
    <t>REQ-0514482</t>
  </si>
  <si>
    <t>REQ-0514481</t>
  </si>
  <si>
    <t>REQ-0514479</t>
  </si>
  <si>
    <t>REQ-0514478</t>
  </si>
  <si>
    <t>REQ-0514477</t>
  </si>
  <si>
    <t>REQ-0514475</t>
  </si>
  <si>
    <t>REQ-0514470</t>
  </si>
  <si>
    <t>REQ-0514469</t>
  </si>
  <si>
    <t>REQ-0514468</t>
  </si>
  <si>
    <t>REQ-0495652</t>
  </si>
  <si>
    <t>REQ-0495647</t>
  </si>
  <si>
    <t>REQ-0495644</t>
  </si>
  <si>
    <t>REQ-0495643</t>
  </si>
  <si>
    <t>REQ-0495642</t>
  </si>
  <si>
    <t>REQ-0495641</t>
  </si>
  <si>
    <t>REQ-0495639</t>
  </si>
  <si>
    <t>REQ-0495633</t>
  </si>
  <si>
    <t>REQ-0495631</t>
  </si>
  <si>
    <t>REQ-0495628</t>
  </si>
  <si>
    <t>REQ-0495630</t>
  </si>
  <si>
    <t>REQ-0495627</t>
  </si>
  <si>
    <t>REQ-0495625</t>
  </si>
  <si>
    <t>REQ-0495624</t>
  </si>
  <si>
    <t>REQ-0495623</t>
  </si>
  <si>
    <t>REQ-0495622</t>
  </si>
  <si>
    <t>REQ-0495621</t>
  </si>
  <si>
    <t>REQ-0495618</t>
  </si>
  <si>
    <t>REQ-0495613</t>
  </si>
  <si>
    <t>REQ-0495609</t>
  </si>
  <si>
    <t>REQ-0495612</t>
  </si>
  <si>
    <t>REQ-0495601</t>
  </si>
  <si>
    <t>REQ-0495597</t>
  </si>
  <si>
    <t>REQ-0495596</t>
  </si>
  <si>
    <t>REQ-0495593</t>
  </si>
  <si>
    <t>REQ-0495588</t>
  </si>
  <si>
    <t>REQ-0495581</t>
  </si>
  <si>
    <t>REQ-0495579</t>
  </si>
  <si>
    <t>REQ-0495574</t>
  </si>
  <si>
    <t>REQ-0495571</t>
  </si>
  <si>
    <t>REQ-0495567</t>
  </si>
  <si>
    <t>REQ-0495565</t>
  </si>
  <si>
    <t>REQ-0495563</t>
  </si>
  <si>
    <t>REQ-0495552</t>
  </si>
  <si>
    <t>REQ-0495542</t>
  </si>
  <si>
    <t>REQ-0495535</t>
  </si>
  <si>
    <t>REQ-0495530</t>
  </si>
  <si>
    <t>REQ-0495521</t>
  </si>
  <si>
    <t>REQ-0495524</t>
  </si>
  <si>
    <t>REQ-0495520</t>
  </si>
  <si>
    <t>REQ-0495515</t>
  </si>
  <si>
    <t>REQ-0495509</t>
  </si>
  <si>
    <t>REQ-0495507</t>
  </si>
  <si>
    <t>REQ-0495505</t>
  </si>
  <si>
    <t>REQ-0495502</t>
  </si>
  <si>
    <t>REQ-0495501</t>
  </si>
  <si>
    <t>REQ-0495500</t>
  </si>
  <si>
    <t>REQ-0495496</t>
  </si>
  <si>
    <t>REQ-0495495</t>
  </si>
  <si>
    <t>REQ-0495494</t>
  </si>
  <si>
    <t>REQ-0495491</t>
  </si>
  <si>
    <t>REQ-0495490</t>
  </si>
  <si>
    <t>REQ-0495489</t>
  </si>
  <si>
    <t>REQ-0495480</t>
  </si>
  <si>
    <t>REQ-0495479</t>
  </si>
  <si>
    <t>REQ-0495478</t>
  </si>
  <si>
    <t>REQ-0495477</t>
  </si>
  <si>
    <t>REQ-0495469</t>
  </si>
  <si>
    <t>REQ-0495467</t>
  </si>
  <si>
    <t>REQ-0495466</t>
  </si>
  <si>
    <t>REQ-0495464</t>
  </si>
  <si>
    <t>REQ-0495461</t>
  </si>
  <si>
    <t>REQ-0495460</t>
  </si>
  <si>
    <t>REQ-0495457</t>
  </si>
  <si>
    <t>REQ-0495456</t>
  </si>
  <si>
    <t>REQ-0495454</t>
  </si>
  <si>
    <t>REQ-0495452</t>
  </si>
  <si>
    <t>REQ-0495448</t>
  </si>
  <si>
    <t>REQ-0495446</t>
  </si>
  <si>
    <t>REQ-0495442</t>
  </si>
  <si>
    <t>REQ-0495441</t>
  </si>
  <si>
    <t>REQ-0495440</t>
  </si>
  <si>
    <t>REQ-0495438</t>
  </si>
  <si>
    <t>REQ-0495437</t>
  </si>
  <si>
    <t>REQ-0495426</t>
  </si>
  <si>
    <t>REQ-0495425</t>
  </si>
  <si>
    <t>REQ-0495420</t>
  </si>
  <si>
    <t>REQ-0495419</t>
  </si>
  <si>
    <t>REQ-0495416</t>
  </si>
  <si>
    <t>REQ-0495414</t>
  </si>
  <si>
    <t>REQ-0495412</t>
  </si>
  <si>
    <t>REQ-0495411</t>
  </si>
  <si>
    <t>REQ-0495407</t>
  </si>
  <si>
    <t>REQ-0495406</t>
  </si>
  <si>
    <t>REQ-0495402</t>
  </si>
  <si>
    <t>REQ-0495399</t>
  </si>
  <si>
    <t>REQ-0495396</t>
  </si>
  <si>
    <t>REQ-0495394</t>
  </si>
  <si>
    <t>REQ-0495392</t>
  </si>
  <si>
    <t>REQ-0495388</t>
  </si>
  <si>
    <t>REQ-0495382</t>
  </si>
  <si>
    <t>REQ-0495379</t>
  </si>
  <si>
    <t>REQ-0495378</t>
  </si>
  <si>
    <t>REQ-0495374</t>
  </si>
  <si>
    <t>REQ-0495372</t>
  </si>
  <si>
    <t>REQ-0495368</t>
  </si>
  <si>
    <t>REQ-0495364</t>
  </si>
  <si>
    <t>REQ-0495362</t>
  </si>
  <si>
    <t>REQ-0495359</t>
  </si>
  <si>
    <t>REQ-0495358</t>
  </si>
  <si>
    <t>REQ-0495356</t>
  </si>
  <si>
    <t>REQ-0495354</t>
  </si>
  <si>
    <t>REQ-0495352</t>
  </si>
  <si>
    <t>REQ-0495350</t>
  </si>
  <si>
    <t>REQ-0495348</t>
  </si>
  <si>
    <t>REQ-0495347</t>
  </si>
  <si>
    <t>REQ-0495346</t>
  </si>
  <si>
    <t>REQ-0495344</t>
  </si>
  <si>
    <t>REQ-0495338</t>
  </si>
  <si>
    <t>REQ-0495337</t>
  </si>
  <si>
    <t>REQ-0495336</t>
  </si>
  <si>
    <t>REQ-0495333</t>
  </si>
  <si>
    <t>REQ-0495328</t>
  </si>
  <si>
    <t>REQ-0495327</t>
  </si>
  <si>
    <t>REQ-0495322</t>
  </si>
  <si>
    <t>REQ-0495320</t>
  </si>
  <si>
    <t>REQ-0495319</t>
  </si>
  <si>
    <t>REQ-0495316</t>
  </si>
  <si>
    <t>REQ-0495315</t>
  </si>
  <si>
    <t>REQ-0495306</t>
  </si>
  <si>
    <t>REQ-0495302</t>
  </si>
  <si>
    <t>REQ-0495301</t>
  </si>
  <si>
    <t>REQ-0495297</t>
  </si>
  <si>
    <t>REQ-0495296</t>
  </si>
  <si>
    <t>REQ-0495290</t>
  </si>
  <si>
    <t>REQ-0495287</t>
  </si>
  <si>
    <t>REQ-0495286</t>
  </si>
  <si>
    <t>REQ-0495285</t>
  </si>
  <si>
    <t>REQ-0495284</t>
  </si>
  <si>
    <t>REQ-0495282</t>
  </si>
  <si>
    <t>REQ-0495281</t>
  </si>
  <si>
    <t>REQ-0495276</t>
  </si>
  <si>
    <t>REQ-0495274</t>
  </si>
  <si>
    <t>REQ-0495272</t>
  </si>
  <si>
    <t>REQ-0495269</t>
  </si>
  <si>
    <t>REQ-0495263</t>
  </si>
  <si>
    <t>REQ-0495260</t>
  </si>
  <si>
    <t>REQ-0495258</t>
  </si>
  <si>
    <t>REQ-0495255</t>
  </si>
  <si>
    <t>REQ-0495254</t>
  </si>
  <si>
    <t>REQ-0495249</t>
  </si>
  <si>
    <t>REQ-0495245</t>
  </si>
  <si>
    <t>REQ-0495239</t>
  </si>
  <si>
    <t>REQ-0495232</t>
  </si>
  <si>
    <t>REQ-0495230</t>
  </si>
  <si>
    <t>REQ-0495227</t>
  </si>
  <si>
    <t>REQ-0495221</t>
  </si>
  <si>
    <t>REQ-0495219</t>
  </si>
  <si>
    <t>REQ-0495216</t>
  </si>
  <si>
    <t>REQ-0495215</t>
  </si>
  <si>
    <t>REQ-0495213</t>
  </si>
  <si>
    <t>REQ-0495209</t>
  </si>
  <si>
    <t>REQ-0495208</t>
  </si>
  <si>
    <t>REQ-0495206</t>
  </si>
  <si>
    <t>REQ-0495201</t>
  </si>
  <si>
    <t>REQ-0495200</t>
  </si>
  <si>
    <t>REQ-0495197</t>
  </si>
  <si>
    <t>REQ-0495189</t>
  </si>
  <si>
    <t>REQ-0495185</t>
  </si>
  <si>
    <t>REQ-0495182</t>
  </si>
  <si>
    <t>REQ-0495179</t>
  </si>
  <si>
    <t>REQ-0495178</t>
  </si>
  <si>
    <t>REQ-0495176</t>
  </si>
  <si>
    <t>REQ-0495174</t>
  </si>
  <si>
    <t>REQ-0495173</t>
  </si>
  <si>
    <t>REQ-0495171</t>
  </si>
  <si>
    <t>REQ-0495167</t>
  </si>
  <si>
    <t>REQ-0495166</t>
  </si>
  <si>
    <t>REQ-0495162</t>
  </si>
  <si>
    <t>REQ-0495160</t>
  </si>
  <si>
    <t>REQ-0495156</t>
  </si>
  <si>
    <t>REQ-0495153</t>
  </si>
  <si>
    <t>REQ-0495151</t>
  </si>
  <si>
    <t>REQ-0495148</t>
  </si>
  <si>
    <t>REQ-0495146</t>
  </si>
  <si>
    <t>REQ-0495144</t>
  </si>
  <si>
    <t>REQ-0495140</t>
  </si>
  <si>
    <t>REQ-0495139</t>
  </si>
  <si>
    <t>REQ-0495137</t>
  </si>
  <si>
    <t>REQ-0495136</t>
  </si>
  <si>
    <t>REQ-0495135</t>
  </si>
  <si>
    <t>REQ-0495132</t>
  </si>
  <si>
    <t>REQ-0495127</t>
  </si>
  <si>
    <t>REQ-0495126</t>
  </si>
  <si>
    <t>REQ-0074278</t>
  </si>
  <si>
    <t>E</t>
  </si>
  <si>
    <t>REQ-0049246</t>
  </si>
  <si>
    <t>REQ-0049245</t>
  </si>
  <si>
    <t>REQ-0049236</t>
  </si>
  <si>
    <t>REQ-0041073</t>
  </si>
  <si>
    <t>REQ-0040818</t>
  </si>
  <si>
    <t>REQ-0040376</t>
  </si>
  <si>
    <t>REQ-0040375</t>
  </si>
  <si>
    <t>REQ-0040361</t>
  </si>
  <si>
    <t>REQ-0040360</t>
  </si>
  <si>
    <t>REQ-0040358</t>
  </si>
  <si>
    <t>REQ-0040357</t>
  </si>
  <si>
    <t>REQ-0040356</t>
  </si>
  <si>
    <t>REQ-0040353</t>
  </si>
  <si>
    <t>REQ-0040347</t>
  </si>
  <si>
    <t>REQ-0040297</t>
  </si>
  <si>
    <t>REQ-0040294</t>
  </si>
  <si>
    <t>REQ-0040293</t>
  </si>
  <si>
    <t>REQ-0040292</t>
  </si>
  <si>
    <t>REQ-0040290</t>
  </si>
  <si>
    <t>REQ-0040279</t>
  </si>
  <si>
    <t>REQ-0040277</t>
  </si>
  <si>
    <t>REQ-0040267</t>
  </si>
  <si>
    <t>GEN-RESEAU-ST-CPCANHS.0062</t>
  </si>
  <si>
    <t>GEN-RESEAU-ST-CPCANLS.0030</t>
  </si>
  <si>
    <t>REQ-0614209</t>
  </si>
  <si>
    <t>REQ-0565352</t>
  </si>
  <si>
    <t>REQ-0514647</t>
  </si>
  <si>
    <t>REQ-0495186</t>
  </si>
  <si>
    <t>REQ-0495183</t>
  </si>
  <si>
    <t>REQ-0495169</t>
  </si>
  <si>
    <t>REQ-0495164</t>
  </si>
  <si>
    <t>REQ-0495149</t>
  </si>
  <si>
    <t>REQ-0495130</t>
  </si>
  <si>
    <t>REQ-0495383</t>
  </si>
  <si>
    <t>REQ-0495261</t>
  </si>
  <si>
    <t>REQ-0040822</t>
  </si>
  <si>
    <t>REQ-0040820</t>
  </si>
  <si>
    <t>REQ-0040234</t>
  </si>
  <si>
    <t>REQ-0040850</t>
  </si>
  <si>
    <t>GEN-RESEAU-ST-CPCANHS.0034</t>
  </si>
  <si>
    <t>GEN-RESEAU- ST- CPCANHS.0034</t>
  </si>
  <si>
    <t>GEN-RESEAU- ST- CPCANHS.0032</t>
  </si>
  <si>
    <t>REQ-0663455</t>
  </si>
  <si>
    <t>REQ-0664132</t>
  </si>
  <si>
    <t>REQ-0663627</t>
  </si>
  <si>
    <t>REQ-0663626</t>
  </si>
  <si>
    <t>REQ-0663625</t>
  </si>
  <si>
    <t>REQ-0663464</t>
  </si>
  <si>
    <t>REQ-0663463</t>
  </si>
  <si>
    <t>REQ-0663461</t>
  </si>
  <si>
    <t>REQ-0582805</t>
  </si>
  <si>
    <t>REQ-0562140</t>
  </si>
  <si>
    <t>REQ-0595262</t>
  </si>
  <si>
    <t>REQ-0495199</t>
  </si>
  <si>
    <t>REQ-0495158</t>
  </si>
  <si>
    <t>REQ-0495435</t>
  </si>
  <si>
    <t>REQ-0495253</t>
  </si>
  <si>
    <t>REQ-0495141</t>
  </si>
  <si>
    <t>REQ-0495634</t>
  </si>
  <si>
    <t>REQ-0495636</t>
  </si>
  <si>
    <t>REQ-0495443</t>
  </si>
  <si>
    <t>REQ-0495434</t>
  </si>
  <si>
    <t>REQ-0663618</t>
  </si>
  <si>
    <t>REQ-0663620</t>
  </si>
  <si>
    <t>REQ-0514473</t>
  </si>
  <si>
    <t>REQ-0495293</t>
  </si>
  <si>
    <t>REQ-0495638</t>
  </si>
  <si>
    <t>REQ-0495312</t>
  </si>
  <si>
    <t>REQ-0495251</t>
  </si>
  <si>
    <t>REQ-0495450</t>
  </si>
  <si>
    <t>REQ-0495432</t>
  </si>
  <si>
    <t>REQ-0495398</t>
  </si>
  <si>
    <t>REQ-0495332</t>
  </si>
  <si>
    <t>REQ-0495277</t>
  </si>
  <si>
    <t>REQ-0495138</t>
  </si>
  <si>
    <t>REQ-0495123</t>
  </si>
  <si>
    <t>REQ-0495229</t>
  </si>
  <si>
    <t>REQ-0640834</t>
  </si>
  <si>
    <t>REQ-0662026</t>
  </si>
  <si>
    <t>REQ-0555114</t>
  </si>
  <si>
    <t>REQ-0041077</t>
  </si>
  <si>
    <t>REQ-0495317</t>
  </si>
  <si>
    <t>REQ-0657864</t>
  </si>
  <si>
    <t>REQ-0657795</t>
  </si>
  <si>
    <t>REQ-0655647</t>
  </si>
  <si>
    <t>REQ-0640770</t>
  </si>
  <si>
    <t>REQ-0595257</t>
  </si>
  <si>
    <t>REQ-0594250</t>
  </si>
  <si>
    <t>REQ-0572134</t>
  </si>
  <si>
    <t>REQ-0565350</t>
  </si>
  <si>
    <t>REQ-0533129</t>
  </si>
  <si>
    <t>REQ-0514649</t>
  </si>
  <si>
    <t>REQ-0514633</t>
  </si>
  <si>
    <t>REQ-0514632</t>
  </si>
  <si>
    <t>REQ-0514500</t>
  </si>
  <si>
    <t>REQ-0514497</t>
  </si>
  <si>
    <t>REQ-0514496</t>
  </si>
  <si>
    <t>REQ-0514495</t>
  </si>
  <si>
    <t>REQ-0514471</t>
  </si>
  <si>
    <t>REQ-0514459</t>
  </si>
  <si>
    <t>REQ-0500922</t>
  </si>
  <si>
    <t>REQ-0500904</t>
  </si>
  <si>
    <t>REQ-0500903</t>
  </si>
  <si>
    <t>REQ-0500901</t>
  </si>
  <si>
    <t>REQ-0500900</t>
  </si>
  <si>
    <t>REQ-0500899</t>
  </si>
  <si>
    <t>REQ-0495826</t>
  </si>
  <si>
    <t>REQ-0495800</t>
  </si>
  <si>
    <t>REQ-0495793</t>
  </si>
  <si>
    <t>REQ-0495792</t>
  </si>
  <si>
    <t>REQ-0495791</t>
  </si>
  <si>
    <t>REQ-0495788</t>
  </si>
  <si>
    <t>REQ-0495784</t>
  </si>
  <si>
    <t>REQ-0495780</t>
  </si>
  <si>
    <t>REQ-0495752</t>
  </si>
  <si>
    <t>REQ-0495747</t>
  </si>
  <si>
    <t>REQ-0495670</t>
  </si>
  <si>
    <t>REQ-0495669</t>
  </si>
  <si>
    <t>REQ-0495668</t>
  </si>
  <si>
    <t>REQ-0495667</t>
  </si>
  <si>
    <t>REQ-0495620</t>
  </si>
  <si>
    <t>REQ-0495616</t>
  </si>
  <si>
    <t>REQ-0495605</t>
  </si>
  <si>
    <t>REQ-0495604</t>
  </si>
  <si>
    <t>REQ-0495592</t>
  </si>
  <si>
    <t>REQ-0495590</t>
  </si>
  <si>
    <t>REQ-0495583</t>
  </si>
  <si>
    <t>REQ-0495580</t>
  </si>
  <si>
    <t>REQ-0495575</t>
  </si>
  <si>
    <t>REQ-0495573</t>
  </si>
  <si>
    <t>REQ-0495566</t>
  </si>
  <si>
    <t>REQ-0495564</t>
  </si>
  <si>
    <t>REQ-0495562</t>
  </si>
  <si>
    <t>REQ-0495558</t>
  </si>
  <si>
    <t>REQ-0495557</t>
  </si>
  <si>
    <t>REQ-0495555</t>
  </si>
  <si>
    <t>REQ-0495554</t>
  </si>
  <si>
    <t>REQ-0495551</t>
  </si>
  <si>
    <t>REQ-0495549</t>
  </si>
  <si>
    <t>REQ-0495547</t>
  </si>
  <si>
    <t>REQ-0495546</t>
  </si>
  <si>
    <t>REQ-0495538</t>
  </si>
  <si>
    <t>REQ-0495536</t>
  </si>
  <si>
    <t>REQ-0495529</t>
  </si>
  <si>
    <t>REQ-0495527</t>
  </si>
  <si>
    <t>REQ-0495526</t>
  </si>
  <si>
    <t>REQ-0495522</t>
  </si>
  <si>
    <t>REQ-0495519</t>
  </si>
  <si>
    <t>REQ-0495518</t>
  </si>
  <si>
    <t>REQ-0495517</t>
  </si>
  <si>
    <t>REQ-0495514</t>
  </si>
  <si>
    <t>REQ-0495513</t>
  </si>
  <si>
    <t>REQ-0495512</t>
  </si>
  <si>
    <t>REQ-0495511</t>
  </si>
  <si>
    <t>REQ-0495508</t>
  </si>
  <si>
    <t>REQ-0495506</t>
  </si>
  <si>
    <t>REQ-0495504</t>
  </si>
  <si>
    <t>REQ-0495499</t>
  </si>
  <si>
    <t>REQ-0495498</t>
  </si>
  <si>
    <t>REQ-0495493</t>
  </si>
  <si>
    <t>REQ-0495487</t>
  </si>
  <si>
    <t>REQ-0495484</t>
  </si>
  <si>
    <t>REQ-0495483</t>
  </si>
  <si>
    <t>REQ-0495473</t>
  </si>
  <si>
    <t>REQ-0495472</t>
  </si>
  <si>
    <t>REQ-0495470</t>
  </si>
  <si>
    <t>REQ-0495451</t>
  </si>
  <si>
    <t>REQ-0495433</t>
  </si>
  <si>
    <t>REQ-0495429</t>
  </si>
  <si>
    <t>REQ-0495428</t>
  </si>
  <si>
    <t>REQ-0495415</t>
  </si>
  <si>
    <t>REQ-0495410</t>
  </si>
  <si>
    <t>REQ-0495404</t>
  </si>
  <si>
    <t>REQ-0495391</t>
  </si>
  <si>
    <t>REQ-0495390</t>
  </si>
  <si>
    <t>REQ-0495389</t>
  </si>
  <si>
    <t>REQ-0495381</t>
  </si>
  <si>
    <t>REQ-0495371</t>
  </si>
  <si>
    <t>REQ-0495363</t>
  </si>
  <si>
    <t>REQ-0495353</t>
  </si>
  <si>
    <t>REQ-0495349</t>
  </si>
  <si>
    <t>REQ-0495343</t>
  </si>
  <si>
    <t>REQ-0495342</t>
  </si>
  <si>
    <t>REQ-0495339</t>
  </si>
  <si>
    <t>REQ-0495325</t>
  </si>
  <si>
    <t>REQ-0495314</t>
  </si>
  <si>
    <t>REQ-0495310</t>
  </si>
  <si>
    <t>REQ-0495308</t>
  </si>
  <si>
    <t>REQ-0495295</t>
  </si>
  <si>
    <t>REQ-0495294</t>
  </si>
  <si>
    <t>REQ-0495291</t>
  </si>
  <si>
    <t>REQ-0495289</t>
  </si>
  <si>
    <t>REQ-0495288</t>
  </si>
  <si>
    <t>REQ-0495279</t>
  </si>
  <si>
    <t>REQ-0495278</t>
  </si>
  <si>
    <t>REQ-0495273</t>
  </si>
  <si>
    <t>REQ-0495271</t>
  </si>
  <si>
    <t>REQ-0495268</t>
  </si>
  <si>
    <t>REQ-0495267</t>
  </si>
  <si>
    <t>REQ-0495266</t>
  </si>
  <si>
    <t>REQ-0495265</t>
  </si>
  <si>
    <t>REQ-0495264</t>
  </si>
  <si>
    <t>REQ-0495259</t>
  </si>
  <si>
    <t>REQ-0495248</t>
  </si>
  <si>
    <t>REQ-0495243</t>
  </si>
  <si>
    <t>REQ-0495241</t>
  </si>
  <si>
    <t>REQ-0495238</t>
  </si>
  <si>
    <t>REQ-0495234</t>
  </si>
  <si>
    <t>REQ-0495228</t>
  </si>
  <si>
    <t>REQ-0495226</t>
  </si>
  <si>
    <t>REQ-0495225</t>
  </si>
  <si>
    <t>REQ-0495224</t>
  </si>
  <si>
    <t>REQ-0495223</t>
  </si>
  <si>
    <t>REQ-0495222</t>
  </si>
  <si>
    <t>REQ-0495214</t>
  </si>
  <si>
    <t>REQ-0495210</t>
  </si>
  <si>
    <t>REQ-0495207</t>
  </si>
  <si>
    <t>REQ-0495205</t>
  </si>
  <si>
    <t>REQ-0495203</t>
  </si>
  <si>
    <t>REQ-0495198</t>
  </si>
  <si>
    <t>REQ-0495196</t>
  </si>
  <si>
    <t>REQ-0495192</t>
  </si>
  <si>
    <t>REQ-0495190</t>
  </si>
  <si>
    <t>REQ-0495188</t>
  </si>
  <si>
    <t>REQ-0495175</t>
  </si>
  <si>
    <t>REQ-0495172</t>
  </si>
  <si>
    <t>REQ-0495168</t>
  </si>
  <si>
    <t>REQ-0495163</t>
  </si>
  <si>
    <t>REQ-0495155</t>
  </si>
  <si>
    <t>REQ-0495152</t>
  </si>
  <si>
    <t>REQ-0495134</t>
  </si>
  <si>
    <t>REQ-0495129</t>
  </si>
  <si>
    <t>REQ-0495122</t>
  </si>
  <si>
    <t>REQ-0495118</t>
  </si>
  <si>
    <t>REQ-0495117</t>
  </si>
  <si>
    <t>REQ-0475174</t>
  </si>
  <si>
    <t>REQ-0475173</t>
  </si>
  <si>
    <t>REQ-0475172</t>
  </si>
  <si>
    <t>G</t>
  </si>
  <si>
    <t>REQ-0040362</t>
  </si>
  <si>
    <t>REQ-0040232</t>
  </si>
  <si>
    <t>REQ-0040229</t>
  </si>
  <si>
    <t>GEN-RESEAU- ST- CPCANHS.0031</t>
  </si>
  <si>
    <t>REQ-0040872</t>
  </si>
  <si>
    <t>GEN-RESEAU- ST- CPCANHS.0033</t>
  </si>
  <si>
    <t>REQ-0712395</t>
  </si>
  <si>
    <t>REQ-0712394</t>
  </si>
  <si>
    <t>REQ-0712242</t>
  </si>
  <si>
    <t>REQ-0664669</t>
  </si>
  <si>
    <t>REQ-0663817</t>
  </si>
  <si>
    <t>REQ-0663814</t>
  </si>
  <si>
    <t>REQ-0663453</t>
  </si>
  <si>
    <t>REQ-0663452</t>
  </si>
  <si>
    <t>REQ-0663450</t>
  </si>
  <si>
    <t>REQ-0663449</t>
  </si>
  <si>
    <t>REQ-0663447</t>
  </si>
  <si>
    <t>REQ-0663432</t>
  </si>
  <si>
    <t>REQ-0663431</t>
  </si>
  <si>
    <t>REQ-0663430</t>
  </si>
  <si>
    <t>REQ-0663427</t>
  </si>
  <si>
    <t>REQ-0663424</t>
  </si>
  <si>
    <t>REQ-0663423</t>
  </si>
  <si>
    <t>REQ-0663422</t>
  </si>
  <si>
    <t>REQ-0662030</t>
  </si>
  <si>
    <t>REQ-0658408</t>
  </si>
  <si>
    <t>REQ-0658407</t>
  </si>
  <si>
    <t>REQ-0658406</t>
  </si>
  <si>
    <t>REQ-0658405</t>
  </si>
  <si>
    <t>REQ-0658400</t>
  </si>
  <si>
    <t>REQ-0658399</t>
  </si>
  <si>
    <t>REQ-0658160</t>
  </si>
  <si>
    <t>REQ-0658159</t>
  </si>
  <si>
    <t>REQ-0658158</t>
  </si>
  <si>
    <t>REQ-0658157</t>
  </si>
  <si>
    <t>REQ-0640821</t>
  </si>
  <si>
    <t>REQ-0640820</t>
  </si>
  <si>
    <t>REQ-0640819</t>
  </si>
  <si>
    <t>REQ-0555100</t>
  </si>
  <si>
    <t>REQ-0555095</t>
  </si>
  <si>
    <t>REQ-0495589</t>
  </si>
  <si>
    <t>REQ-0495570</t>
  </si>
  <si>
    <t>REQ-0495471</t>
  </si>
  <si>
    <t>REQ-0495463</t>
  </si>
  <si>
    <t>REQ-0495430</t>
  </si>
  <si>
    <t>REQ-0495395</t>
  </si>
  <si>
    <t>REQ-0495385</t>
  </si>
  <si>
    <t>REQ-0495373</t>
  </si>
  <si>
    <t>REQ-0495157</t>
  </si>
  <si>
    <t>REQ-0495147</t>
  </si>
  <si>
    <t>REQ-0495128</t>
  </si>
  <si>
    <t>REQ-0495125</t>
  </si>
  <si>
    <t>GEN-BSRF-SCOPE-DEVELOPMENT-0013</t>
  </si>
  <si>
    <t>REQ-0495510</t>
  </si>
  <si>
    <t>REQ-0495321</t>
  </si>
  <si>
    <t>REQ-0495309</t>
  </si>
  <si>
    <t>GEN-RESEAU-ST-CPCANLS.0023</t>
  </si>
  <si>
    <t>REQ-0663329</t>
  </si>
  <si>
    <t>REQ-0595269</t>
  </si>
  <si>
    <t>REQ-0495403</t>
  </si>
  <si>
    <t>REQ-0524077</t>
  </si>
  <si>
    <t>REQ-0524073</t>
  </si>
  <si>
    <t>REQ-0495568</t>
  </si>
  <si>
    <t>REQ-0595251</t>
  </si>
  <si>
    <t>REQ-0712240</t>
  </si>
  <si>
    <t>REQ-0712236</t>
  </si>
  <si>
    <r>
      <rPr>
        <sz val="12"/>
        <color theme="1"/>
        <rFont val="新細明體"/>
        <family val="2"/>
        <charset val="136"/>
      </rPr>
      <t>更新</t>
    </r>
    <r>
      <rPr>
        <sz val="12"/>
        <color theme="1"/>
        <rFont val="Calibri"/>
        <family val="2"/>
      </rPr>
      <t>Fail REQ</t>
    </r>
  </si>
  <si>
    <t>REQ-0663444</t>
  </si>
  <si>
    <t>431.968-D.O- 0104.01</t>
  </si>
  <si>
    <t>RTBM-55542 - RTC Time Synchronization (REQ-0738760 A)</t>
  </si>
  <si>
    <t>RTBM-44161 - The supplier shall give the measurable physical values (by a offboard tool) for the defect indicator of the dysfunction LED appearance and disappearance(REQ-0495707 A)</t>
  </si>
  <si>
    <t>RTBM-44160 - The CO defect on the dysfunction LED shall disappear if the CO defect is not attend anymore for XXX seconds (REQ-0495706 A)</t>
  </si>
  <si>
    <t>RTBM-44159 - The CO defect on the dysfunction LED shall raise if the CO defect is confirmed for XXX seconds (REQ-0495705 A)</t>
  </si>
  <si>
    <t>RTBM-44158 - Defect indicator of the dysfunction LED: Open circuit (CO) (REQ-0495704 A)</t>
  </si>
  <si>
    <t>RTBM-44157 - The CC- defect on the dysfunction LED shall disappear if the CC- defect is not attend anymore for XXX seconds (REQ-0495703 A)</t>
  </si>
  <si>
    <t>RTBM-44156 - The CC- defect on the dysfunction LED shall raise if the CC- defect is confirmed for XXX seconds (REQ-0495702 A)</t>
  </si>
  <si>
    <t>RTBM-44155 - Defect indicator of the dysfunction LED:Short circuit- (CC-) (REQ-0495701 A)</t>
  </si>
  <si>
    <t>Feature Status</t>
  </si>
  <si>
    <t>Feature Status</t>
    <phoneticPr fontId="1" type="noConversion"/>
  </si>
  <si>
    <t>On-going w/o pass</t>
  </si>
  <si>
    <t>On-going w/h some pass</t>
  </si>
  <si>
    <t>Title</t>
  </si>
  <si>
    <t>RTBM-51866</t>
  </si>
  <si>
    <t>RTBM-51841</t>
  </si>
  <si>
    <t>RTBM-51834</t>
  </si>
  <si>
    <t>RTBM-51832</t>
  </si>
  <si>
    <t>RTBM-51830</t>
  </si>
  <si>
    <t>RTBM-51290</t>
  </si>
  <si>
    <t>RTBM-49674</t>
  </si>
  <si>
    <t>RTBM-49672</t>
  </si>
  <si>
    <t>RTBM-49671</t>
  </si>
  <si>
    <t>RTBM-49656</t>
  </si>
  <si>
    <t>RTBM-49654</t>
  </si>
  <si>
    <t>RTBM-49525</t>
  </si>
  <si>
    <t>RTBM-46871</t>
  </si>
  <si>
    <t>RTBM-44077</t>
  </si>
  <si>
    <t>RTBM-55564 - The supplier shall give the measurable physical values (by a offboard tool) for the defect wired Airbag link appearance and disappearance (REQ-0495718 A)</t>
  </si>
  <si>
    <t>RTBM-44079 - The TCU shall monitor the Airbag link state every XXX ms, 15 seconds after PRINCIP_ETAT_SEV = CONTACT (REQ-0495709 B)</t>
  </si>
  <si>
    <t>RTBM-44154 - The CC+ defect on the dysfunction LED shall disappear if the CC+ defect is not attend anymore for XXX seconds (REQ-0495700 A)</t>
  </si>
  <si>
    <t>RTBM-44153 - The CC+ defect on the dysfunction LED shall raise if the CC+ defect is confirmed for XXX seconds (REQ-0495699 A)</t>
  </si>
  <si>
    <t>RTBM-44151 - Defect indicator of the dysfunction LED:Short circuit+ (CC+) (REQ-0495697 A)</t>
  </si>
  <si>
    <t>RTBM-44150 - In every life cycle phase of the TCU, the ECALL LED diagnosis (CC+, CC-, CO) shall be done whatever the ECALL LED state (on and off) for XX seconds and a monitoring frequency (REQ-0495696 B)</t>
  </si>
  <si>
    <t>RTBM-44149 - Defect indicator of the emergency call state LED:Open circuit (CO) (REQ-0495695 A)</t>
  </si>
  <si>
    <t>RTBM-44148 - Defect indicator of the emergency call state LED:Short circuit- (CC-) (REQ-0495694 A)</t>
  </si>
  <si>
    <t>RTBM-44147 - Defect indicator of the emergency call state LED:short circuit+ (CC+) (REQ-0495693 A)</t>
  </si>
  <si>
    <t>RTBM-51830 - Power</t>
  </si>
  <si>
    <t>RTBM-49671 - Hotspot mode_Maximum throughput with WiFi 2.4G mode</t>
  </si>
  <si>
    <t>RTBM-49672 - Hotspot mode_Maximum throughput with WiFi 5G mode</t>
  </si>
  <si>
    <t>RTBM-51841 - GNSS (GPS)</t>
  </si>
  <si>
    <t>RTBM-51832 - Audio (Microphone, Speaker)</t>
  </si>
  <si>
    <t>RTBM-49525 - Hotspot mode_Multi-client with WiFi mode_Idle</t>
  </si>
  <si>
    <t>RTBM-49654 - Hotspot mode_Multi-client with WiFi mode_Connect/disconnect</t>
  </si>
  <si>
    <t>RTBM-49656 - Hotspot mode_Multi-client with WiFi mode_Traffic(Youtube)</t>
  </si>
  <si>
    <t>RTBM-49674 - Hotspot mode_Multi-client with WiFi mode_Traffic(Speedtest)</t>
  </si>
  <si>
    <t>RTBM-51290 - Telco-LTE band connection test</t>
  </si>
  <si>
    <t>RTBM-51866 - BuB</t>
  </si>
  <si>
    <t>Current Reason</t>
    <phoneticPr fontId="1" type="noConversion"/>
  </si>
  <si>
    <t>12/8 已開始驗證</t>
    <phoneticPr fontId="1" type="noConversion"/>
  </si>
  <si>
    <t>RTBM-44184 - TCU shall monitor the wired link state with the external loudspeaker every XX seconds (REQ-0495770 C)</t>
  </si>
  <si>
    <t>RTBM-44180 - TCU shall monitor the wired link state with the external loudspeaker every XX seconds (REQ-0495766 C)</t>
  </si>
  <si>
    <t>RTBM-44172 - TCU shall monitor the input state (+ and -) of the microphone every XX seconds (REQ-0495758 B)</t>
  </si>
  <si>
    <t>RTBM-44168 - TCU shall monitor the input state (+ and -) of the microphone every XX seconds before to raise the DTC (REQ-0495754 B)</t>
  </si>
  <si>
    <t>Plan Start Date</t>
  </si>
  <si>
    <t>Plan End Date</t>
  </si>
  <si>
    <t>Actual Start Date</t>
  </si>
  <si>
    <t>Actual End Date</t>
  </si>
  <si>
    <t>JIRA ID</t>
    <phoneticPr fontId="1" type="noConversion"/>
  </si>
  <si>
    <t>LE0-923</t>
    <phoneticPr fontId="1" type="noConversion"/>
  </si>
  <si>
    <t>12/8 Andy: [12/08] SW以提供版本, HW尚未驗證
       Frede: 轉給MD Thomas</t>
    <phoneticPr fontId="1" type="noConversion"/>
  </si>
  <si>
    <t>12/8 Andy: test Pass</t>
    <phoneticPr fontId="1" type="noConversion"/>
  </si>
  <si>
    <t>12/8 Johnny: RD feedback: Reject, WiFi antenna is printed antenna，不需測試DTC</t>
    <phoneticPr fontId="1" type="noConversion"/>
  </si>
  <si>
    <t>12/8 Johnny: RD feedback: Reject, 不支援</t>
    <phoneticPr fontId="1" type="noConversion"/>
  </si>
  <si>
    <t>12/8 Johnny: 已開始驗證</t>
    <phoneticPr fontId="1" type="noConversion"/>
  </si>
  <si>
    <t>12/9 Saji: Not testable feature</t>
    <phoneticPr fontId="1" type="noConversion"/>
  </si>
  <si>
    <t>Delivery Phase</t>
  </si>
  <si>
    <t>RTBM-36878</t>
  </si>
  <si>
    <t>RTBM-36234</t>
  </si>
  <si>
    <t>B3</t>
  </si>
  <si>
    <t>RTBM-36257</t>
  </si>
  <si>
    <t>B1</t>
  </si>
  <si>
    <t>RTBM-36256</t>
  </si>
  <si>
    <t>RTBM-36137</t>
  </si>
  <si>
    <t>RTBM-36135</t>
  </si>
  <si>
    <t>RTBM-36133</t>
  </si>
  <si>
    <t>RTBM-36179</t>
  </si>
  <si>
    <t>RTBM-36178</t>
  </si>
  <si>
    <t>RTBM-36132</t>
  </si>
  <si>
    <t>RTBM-36131</t>
  </si>
  <si>
    <t>RTBM-36180</t>
  </si>
  <si>
    <t>RTBM-36172</t>
  </si>
  <si>
    <t>RTBM-36171</t>
  </si>
  <si>
    <t>RTBM-36170</t>
  </si>
  <si>
    <t>RTBM-36168</t>
  </si>
  <si>
    <t>RTBM-36167</t>
  </si>
  <si>
    <t>RTBM-36166</t>
  </si>
  <si>
    <t>RTBM-36254</t>
  </si>
  <si>
    <t>RTBM-36253</t>
  </si>
  <si>
    <t>RTBM-36252</t>
  </si>
  <si>
    <t>RTBM-36251</t>
  </si>
  <si>
    <t>RTBM-36248</t>
  </si>
  <si>
    <t>RTBM-36247</t>
  </si>
  <si>
    <t>RTBM-36246</t>
  </si>
  <si>
    <t>RTBM-36245</t>
  </si>
  <si>
    <t>RTBM-36244</t>
  </si>
  <si>
    <t>RTBM-36038</t>
  </si>
  <si>
    <t>RTBM-36014</t>
  </si>
  <si>
    <t>RTBM-36012</t>
  </si>
  <si>
    <t>RTBM-36010</t>
  </si>
  <si>
    <t>RTBM-36009</t>
  </si>
  <si>
    <t>RTBM-36008</t>
  </si>
  <si>
    <t>RTBM-36007</t>
  </si>
  <si>
    <t>RTBM-36006</t>
  </si>
  <si>
    <t>RTBM-36005</t>
  </si>
  <si>
    <t>RTBM-36176</t>
  </si>
  <si>
    <t>RTBM-36175</t>
  </si>
  <si>
    <t>RTBM-36174</t>
  </si>
  <si>
    <t>RTBM-36100</t>
  </si>
  <si>
    <t>RTBM-36785</t>
  </si>
  <si>
    <t>RTBM-36144</t>
  </si>
  <si>
    <t>RTBM-36145</t>
  </si>
  <si>
    <t>RTBM-36126</t>
  </si>
  <si>
    <t>RTBM-36794</t>
  </si>
  <si>
    <t>RTBM-36045</t>
  </si>
  <si>
    <t>RTBM-35997</t>
  </si>
  <si>
    <t>RTBM-25742</t>
  </si>
  <si>
    <t>B2</t>
  </si>
  <si>
    <t>RTBM-25741</t>
  </si>
  <si>
    <t>RTBM-37058</t>
  </si>
  <si>
    <t>RTBM-36110</t>
  </si>
  <si>
    <t>RTBM-36277</t>
  </si>
  <si>
    <t>RTBM-36762</t>
  </si>
  <si>
    <t>RTBM-36761</t>
  </si>
  <si>
    <t>RTBM-36188</t>
  </si>
  <si>
    <t>RTBM-36187</t>
  </si>
  <si>
    <t>RTBM-36218</t>
  </si>
  <si>
    <t>RTBM-37046</t>
  </si>
  <si>
    <t>RTBM-37045</t>
  </si>
  <si>
    <t>RTBM-36881</t>
  </si>
  <si>
    <t>RTBM-36880</t>
  </si>
  <si>
    <t>RTBM-36879</t>
  </si>
  <si>
    <t>RTBM-36877</t>
  </si>
  <si>
    <t>RTBM-36876</t>
  </si>
  <si>
    <t>RTBM-36875</t>
  </si>
  <si>
    <t>RTBM-36873</t>
  </si>
  <si>
    <t>RTBM-36872</t>
  </si>
  <si>
    <t>RTBM-36871</t>
  </si>
  <si>
    <t>RTBM-36869</t>
  </si>
  <si>
    <t>RTBM-37009</t>
  </si>
  <si>
    <t>RTBM-37008</t>
  </si>
  <si>
    <t>RTBM-37007</t>
  </si>
  <si>
    <t>RTBM-36851</t>
  </si>
  <si>
    <t>RTBM-36850</t>
  </si>
  <si>
    <t>RTBM-36948</t>
  </si>
  <si>
    <t>RTBM-36849</t>
  </si>
  <si>
    <t>RTBM-36947</t>
  </si>
  <si>
    <t>RTBM-36848</t>
  </si>
  <si>
    <t>RTBM-36946</t>
  </si>
  <si>
    <t>RTBM-36759</t>
  </si>
  <si>
    <t>RTBM-36847</t>
  </si>
  <si>
    <t>RTBM-36846</t>
  </si>
  <si>
    <t>RTBM-36945</t>
  </si>
  <si>
    <t>RTBM-36845</t>
  </si>
  <si>
    <t>RTBM-36844</t>
  </si>
  <si>
    <t>RTBM-36944</t>
  </si>
  <si>
    <t>RTBM-36843</t>
  </si>
  <si>
    <t>RTBM-36943</t>
  </si>
  <si>
    <t>RTBM-36842</t>
  </si>
  <si>
    <t>RTBM-36841</t>
  </si>
  <si>
    <t>RTBM-36942</t>
  </si>
  <si>
    <t>RTBM-36839</t>
  </si>
  <si>
    <t>RTBM-36840</t>
  </si>
  <si>
    <t>RTBM-36838</t>
  </si>
  <si>
    <t>RTBM-36837</t>
  </si>
  <si>
    <t>RTBM-36941</t>
  </si>
  <si>
    <t>RTBM-36836</t>
  </si>
  <si>
    <t>RTBM-36835</t>
  </si>
  <si>
    <t>RTBM-36834</t>
  </si>
  <si>
    <t>RTBM-36940</t>
  </si>
  <si>
    <t>RTBM-36833</t>
  </si>
  <si>
    <t>RTBM-36935</t>
  </si>
  <si>
    <t>RTBM-36832</t>
  </si>
  <si>
    <t>RTBM-36939</t>
  </si>
  <si>
    <t>RTBM-36643</t>
  </si>
  <si>
    <t>RTBM-36740</t>
  </si>
  <si>
    <t>RTBM-36829</t>
  </si>
  <si>
    <t>RTBM-36631</t>
  </si>
  <si>
    <t>RTBM-36828</t>
  </si>
  <si>
    <t>RTBM-36827</t>
  </si>
  <si>
    <t>RTBM-36737</t>
  </si>
  <si>
    <t>RTBM-36938</t>
  </si>
  <si>
    <t>RTBM-36826</t>
  </si>
  <si>
    <t>RTBM-36159</t>
  </si>
  <si>
    <t>RTBM-36933</t>
  </si>
  <si>
    <t>RTBM-36824</t>
  </si>
  <si>
    <t>RTBM-36158</t>
  </si>
  <si>
    <t>RTBM-36867</t>
  </si>
  <si>
    <t>RTBM-36106</t>
  </si>
  <si>
    <t>RTBM-36937</t>
  </si>
  <si>
    <t>RTBM-36866</t>
  </si>
  <si>
    <t>RTBM-36823</t>
  </si>
  <si>
    <t>RTBM-36105</t>
  </si>
  <si>
    <t>RTBM-36273</t>
  </si>
  <si>
    <t>RTBM-36925</t>
  </si>
  <si>
    <t>RTBM-36373</t>
  </si>
  <si>
    <t>RTBM-36822</t>
  </si>
  <si>
    <t>RTBM-36865</t>
  </si>
  <si>
    <t>RTBM-36735</t>
  </si>
  <si>
    <t>RTBM-36901</t>
  </si>
  <si>
    <t>RTBM-36821</t>
  </si>
  <si>
    <t>RTBM-36203</t>
  </si>
  <si>
    <t>RTBM-36900</t>
  </si>
  <si>
    <t>RTBM-36864</t>
  </si>
  <si>
    <t>RTBM-36044</t>
  </si>
  <si>
    <t>RTBM-36820</t>
  </si>
  <si>
    <t>RTBM-36924</t>
  </si>
  <si>
    <t>RTBM-36272</t>
  </si>
  <si>
    <t>RTBM-36898</t>
  </si>
  <si>
    <t>RTBM-36819</t>
  </si>
  <si>
    <t>RTBM-36209</t>
  </si>
  <si>
    <t>RTBM-36907</t>
  </si>
  <si>
    <t>RTBM-36895</t>
  </si>
  <si>
    <t>RTBM-36818</t>
  </si>
  <si>
    <t>RTBM-36157</t>
  </si>
  <si>
    <t>RTBM-36152</t>
  </si>
  <si>
    <t>RTBM-36817</t>
  </si>
  <si>
    <t>RTBM-36156</t>
  </si>
  <si>
    <t>RTBM-36269</t>
  </si>
  <si>
    <t>RTBM-36906</t>
  </si>
  <si>
    <t>RTBM-36151</t>
  </si>
  <si>
    <t>RTBM-36862</t>
  </si>
  <si>
    <t>RTBM-36816</t>
  </si>
  <si>
    <t>RTBM-36861</t>
  </si>
  <si>
    <t>RTBM-36905</t>
  </si>
  <si>
    <t>RTBM-36208</t>
  </si>
  <si>
    <t>RTBM-36814</t>
  </si>
  <si>
    <t>RTBM-36150</t>
  </si>
  <si>
    <t>RTBM-36155</t>
  </si>
  <si>
    <t>RTBM-36930</t>
  </si>
  <si>
    <t>RTBM-36860</t>
  </si>
  <si>
    <t>RTBM-37028</t>
  </si>
  <si>
    <t>RTBM-36149</t>
  </si>
  <si>
    <t>RTBM-36727</t>
  </si>
  <si>
    <t>RTBM-36859</t>
  </si>
  <si>
    <t>RTBM-37027</t>
  </si>
  <si>
    <t>RTBM-37026</t>
  </si>
  <si>
    <t>RTBM-36037</t>
  </si>
  <si>
    <t>RTBM-36154</t>
  </si>
  <si>
    <t>RTBM-36887</t>
  </si>
  <si>
    <t>RTBM-36721</t>
  </si>
  <si>
    <t>RTBM-36922</t>
  </si>
  <si>
    <t>RTBM-36929</t>
  </si>
  <si>
    <t>RTBM-36858</t>
  </si>
  <si>
    <t>RTBM-36267</t>
  </si>
  <si>
    <t>RTBM-37025</t>
  </si>
  <si>
    <t>RTBM-36148</t>
  </si>
  <si>
    <t>RTBM-37024</t>
  </si>
  <si>
    <t>RTBM-36215</t>
  </si>
  <si>
    <t>RTBM-36893</t>
  </si>
  <si>
    <t>RTBM-36857</t>
  </si>
  <si>
    <t>RTBM-37023</t>
  </si>
  <si>
    <t>RTBM-36072</t>
  </si>
  <si>
    <t>RTBM-36147</t>
  </si>
  <si>
    <t>RTBM-36856</t>
  </si>
  <si>
    <t>RTBM-36071</t>
  </si>
  <si>
    <t>RTBM-36036</t>
  </si>
  <si>
    <t>RTBM-36226</t>
  </si>
  <si>
    <t>RTBM-36921</t>
  </si>
  <si>
    <t>RTBM-36855</t>
  </si>
  <si>
    <t>RTBM-36812</t>
  </si>
  <si>
    <t>RTBM-36811</t>
  </si>
  <si>
    <t>RTBM-36854</t>
  </si>
  <si>
    <t>RTBM-36708</t>
  </si>
  <si>
    <t>RTBM-36266</t>
  </si>
  <si>
    <t>RTBM-36809</t>
  </si>
  <si>
    <t>RTBM-37067</t>
  </si>
  <si>
    <t>RTBM-36707</t>
  </si>
  <si>
    <t>RTBM-36853</t>
  </si>
  <si>
    <t>RTBM-36801</t>
  </si>
  <si>
    <t>RTBM-36718</t>
  </si>
  <si>
    <t>RTBM-36800</t>
  </si>
  <si>
    <t>RTBM-36717</t>
  </si>
  <si>
    <t>RTBM-36799</t>
  </si>
  <si>
    <t>RTBM-36798</t>
  </si>
  <si>
    <t>RTBM-36035</t>
  </si>
  <si>
    <t>RTBM-36797</t>
  </si>
  <si>
    <t>RTBM-36706</t>
  </si>
  <si>
    <t>RTBM-36716</t>
  </si>
  <si>
    <t>RTBM-36261</t>
  </si>
  <si>
    <t>RTBM-37020</t>
  </si>
  <si>
    <t>RTBM-36704</t>
  </si>
  <si>
    <t>RTBM-36265</t>
  </si>
  <si>
    <t>RTBM-36124</t>
  </si>
  <si>
    <t>RTBM-37049</t>
  </si>
  <si>
    <t>RTBM-35967</t>
  </si>
  <si>
    <t>RTBM-36034</t>
  </si>
  <si>
    <t>RTBM-37055</t>
  </si>
  <si>
    <t>RTBM-36123</t>
  </si>
  <si>
    <t>RTBM-37016</t>
  </si>
  <si>
    <t>RTBM-37015</t>
  </si>
  <si>
    <t>RTBM-36263</t>
  </si>
  <si>
    <t>RTBM-36140</t>
  </si>
  <si>
    <t>RTBM-36184</t>
  </si>
  <si>
    <t>RTBM-36139</t>
  </si>
  <si>
    <t>RTBM-37054</t>
  </si>
  <si>
    <t>RTBM-35988</t>
  </si>
  <si>
    <t>RTBM-36122</t>
  </si>
  <si>
    <t>RTBM-37006</t>
  </si>
  <si>
    <t>RTBM-36002</t>
  </si>
  <si>
    <t>RTBM-36121</t>
  </si>
  <si>
    <t>RTBM-35987</t>
  </si>
  <si>
    <t>RTBM-36284</t>
  </si>
  <si>
    <t>RTBM-36001</t>
  </si>
  <si>
    <t>RTBM-37053</t>
  </si>
  <si>
    <t>RTBM-36000</t>
  </si>
  <si>
    <t>RTBM-36792</t>
  </si>
  <si>
    <t>RTBM-36791</t>
  </si>
  <si>
    <t>RTBM-36790</t>
  </si>
  <si>
    <t>RTBM-35966</t>
  </si>
  <si>
    <t>RTBM-36789</t>
  </si>
  <si>
    <t>RTBM-36283</t>
  </si>
  <si>
    <t>RTBM-36120</t>
  </si>
  <si>
    <t>RTBM-36280</t>
  </si>
  <si>
    <t>RTBM-36780</t>
  </si>
  <si>
    <t>RTBM-36130</t>
  </si>
  <si>
    <t>RTBM-37000</t>
  </si>
  <si>
    <t>RTBM-37033</t>
  </si>
  <si>
    <t>RTBM-36999</t>
  </si>
  <si>
    <t>RTBM-36129</t>
  </si>
  <si>
    <t>RTBM-36998</t>
  </si>
  <si>
    <t>RTBM-36183</t>
  </si>
  <si>
    <t>RTBM-36119</t>
  </si>
  <si>
    <t>RTBM-36997</t>
  </si>
  <si>
    <t>RTBM-36276</t>
  </si>
  <si>
    <t>RTBM-36117</t>
  </si>
  <si>
    <t>RTBM-12811</t>
  </si>
  <si>
    <t>RTBM-37245</t>
  </si>
  <si>
    <t>RTBM-16999</t>
  </si>
  <si>
    <t>RTBM-16998</t>
  </si>
  <si>
    <t>RTBM-16997</t>
  </si>
  <si>
    <t>RTBM-16996</t>
  </si>
  <si>
    <t>RTBM-16995</t>
  </si>
  <si>
    <t>RTBM-16990</t>
  </si>
  <si>
    <t>RTBM-16992</t>
  </si>
  <si>
    <t>RTBM-16988</t>
  </si>
  <si>
    <t>RTBM-16986</t>
  </si>
  <si>
    <t>RTBM-37554</t>
  </si>
  <si>
    <t>RTBM-37553</t>
  </si>
  <si>
    <t>RTBM-37548</t>
  </si>
  <si>
    <t>RTBM-37547</t>
  </si>
  <si>
    <t>RTBM-37546</t>
  </si>
  <si>
    <t>RTBM-37545</t>
  </si>
  <si>
    <t>RTBM-37559</t>
  </si>
  <si>
    <t>RTBM-37580</t>
  </si>
  <si>
    <t>RTBM-37558</t>
  </si>
  <si>
    <t>RTBM-25716</t>
  </si>
  <si>
    <t>RTBM-37567</t>
  </si>
  <si>
    <t>RTBM-37572</t>
  </si>
  <si>
    <t>RTBM-37544</t>
  </si>
  <si>
    <t>RTBM-37551</t>
  </si>
  <si>
    <t>RTBM-37571</t>
  </si>
  <si>
    <t>RTBM-37556</t>
  </si>
  <si>
    <t>RTBM-37566</t>
  </si>
  <si>
    <t>RTBM-37535</t>
  </si>
  <si>
    <t>RTBM-37543</t>
  </si>
  <si>
    <t>RTBM-37542</t>
  </si>
  <si>
    <t>RTBM-37541</t>
  </si>
  <si>
    <t>RTBM-37579</t>
  </si>
  <si>
    <t>RTBM-37565</t>
  </si>
  <si>
    <t>RTBM-37564</t>
  </si>
  <si>
    <t>RTBM-37534</t>
  </si>
  <si>
    <t>RTBM-37570</t>
  </si>
  <si>
    <t>RTBM-37578</t>
  </si>
  <si>
    <t>RTBM-37563</t>
  </si>
  <si>
    <t>RTBM-37577</t>
  </si>
  <si>
    <t>RTBM-37576</t>
  </si>
  <si>
    <t>RTBM-37575</t>
  </si>
  <si>
    <t>RTBM-24475</t>
  </si>
  <si>
    <t>RTBM-24467</t>
  </si>
  <si>
    <t>RTBM-24431</t>
  </si>
  <si>
    <t>RTBM-12796</t>
  </si>
  <si>
    <t>RTBM-12788</t>
  </si>
  <si>
    <t>RTBM-12782</t>
  </si>
  <si>
    <t>RTBM-12781</t>
  </si>
  <si>
    <t>RTBM-12780</t>
  </si>
  <si>
    <t>RTBM-12779</t>
  </si>
  <si>
    <t>RTBM-12772</t>
  </si>
  <si>
    <t>RTBM-12769</t>
  </si>
  <si>
    <t>RTBM-12765</t>
  </si>
  <si>
    <t>RTBM-24465</t>
  </si>
  <si>
    <t>RTBM-24437</t>
  </si>
  <si>
    <t>RTBM-24435</t>
  </si>
  <si>
    <t>RTBM-24432</t>
  </si>
  <si>
    <t>RTBM-24402</t>
  </si>
  <si>
    <t>RTBM-24400</t>
  </si>
  <si>
    <t>RTBM-24397</t>
  </si>
  <si>
    <t>RTBM-24396</t>
  </si>
  <si>
    <t>RTBM-24394</t>
  </si>
  <si>
    <t>RTBM-24393</t>
  </si>
  <si>
    <t>RTBM-24392</t>
  </si>
  <si>
    <t>RTBM-24390</t>
  </si>
  <si>
    <t>RTBM-24389</t>
  </si>
  <si>
    <t>RTBM-24387</t>
  </si>
  <si>
    <t>RTBM-24386</t>
  </si>
  <si>
    <t>RTBM-24384</t>
  </si>
  <si>
    <t>RTBM-24373</t>
  </si>
  <si>
    <t>RTBM-24372</t>
  </si>
  <si>
    <t>RTBM-24368</t>
  </si>
  <si>
    <t>RTBM-24476</t>
  </si>
  <si>
    <t>RTBM-24563</t>
  </si>
  <si>
    <t>RTBM-15910</t>
  </si>
  <si>
    <t>RTBM-15905</t>
  </si>
  <si>
    <t>RTBM-2889</t>
  </si>
  <si>
    <t>RTBM-2888</t>
  </si>
  <si>
    <t>RTBM-36221</t>
  </si>
  <si>
    <t>RTBM-25745</t>
  </si>
  <si>
    <t>RTBM-36217</t>
  </si>
  <si>
    <t>RTBM-37005</t>
  </si>
  <si>
    <t>RTBM-37004</t>
  </si>
  <si>
    <t>RTBM-37003</t>
  </si>
  <si>
    <t>RTBM-37002</t>
  </si>
  <si>
    <t>RTBM-37001</t>
  </si>
  <si>
    <t>RTBM-36996</t>
  </si>
  <si>
    <t>RTBM-37560</t>
  </si>
  <si>
    <t>RTBM-12777</t>
  </si>
  <si>
    <t>RTBM-12770</t>
  </si>
  <si>
    <t>RTBM-36201</t>
  </si>
  <si>
    <t>RTBM-36125</t>
  </si>
  <si>
    <t>RTBM-24450</t>
  </si>
  <si>
    <t>RTBM-24445</t>
  </si>
  <si>
    <t>RTBM-24362</t>
  </si>
  <si>
    <t>RTBM-24453</t>
  </si>
  <si>
    <t>RTBM-24451</t>
  </si>
  <si>
    <t>RTBM-24567</t>
  </si>
  <si>
    <t>RTBM-24565</t>
  </si>
  <si>
    <t>RTBM-36243</t>
  </si>
  <si>
    <t>RTBM-36111</t>
  </si>
  <si>
    <t>RTBM-36195</t>
  </si>
  <si>
    <t>RTBM-36194</t>
  </si>
  <si>
    <t>RTBM-36193</t>
  </si>
  <si>
    <t>RTBM-36191</t>
  </si>
  <si>
    <t>RTBM-36190</t>
  </si>
  <si>
    <t>RTBM-36249</t>
  </si>
  <si>
    <t>RTBM-36192</t>
  </si>
  <si>
    <t>RTBM-36053</t>
  </si>
  <si>
    <t>RTBM-37246</t>
  </si>
  <si>
    <t>RTBM-37244</t>
  </si>
  <si>
    <t>RTBM-37243</t>
  </si>
  <si>
    <t>RTBM-37242</t>
  </si>
  <si>
    <t>RTBM-16971</t>
  </si>
  <si>
    <t>RTBM-36118</t>
  </si>
  <si>
    <t>RTBM-36260</t>
  </si>
  <si>
    <t>RTBM-35999</t>
  </si>
  <si>
    <t>RTBM-12748</t>
  </si>
  <si>
    <t>RTBM-36863</t>
  </si>
  <si>
    <t>RTBM-36713</t>
  </si>
  <si>
    <t>RTBM-35946</t>
  </si>
  <si>
    <t>RTBM-12797</t>
  </si>
  <si>
    <t>RTBM-37524</t>
  </si>
  <si>
    <t>RTBM-37308</t>
  </si>
  <si>
    <t>RTBM-37581</t>
  </si>
  <si>
    <t>RTBM-36764</t>
  </si>
  <si>
    <t>RTBM-36765</t>
  </si>
  <si>
    <t>RTBM-36101</t>
  </si>
  <si>
    <t>RTBM-36113</t>
  </si>
  <si>
    <t>RTBM-36134</t>
  </si>
  <si>
    <t>RTBM-36136</t>
  </si>
  <si>
    <t>RTBM-36802</t>
  </si>
  <si>
    <t>RTBM-36680</t>
  </si>
  <si>
    <t>RTBM-16983</t>
  </si>
  <si>
    <t>RTBM-16935</t>
  </si>
  <si>
    <t>RTBM-37584</t>
  </si>
  <si>
    <t>RTBM-37552</t>
  </si>
  <si>
    <t>RTBM-37533</t>
  </si>
  <si>
    <t>RTBM-36766</t>
  </si>
  <si>
    <t>RTBM-36237</t>
  </si>
  <si>
    <t>RTBM-36236</t>
  </si>
  <si>
    <t>RTBM-35973</t>
  </si>
  <si>
    <t>RTBM-35972</t>
  </si>
  <si>
    <t>RTBM-35970</t>
  </si>
  <si>
    <t>RTBM-35969</t>
  </si>
  <si>
    <t>RTBM-35968</t>
  </si>
  <si>
    <t>RTBM-35965</t>
  </si>
  <si>
    <t>RTBM-35964</t>
  </si>
  <si>
    <t>RTBM-16963</t>
  </si>
  <si>
    <t>RTBM-36141</t>
  </si>
  <si>
    <t>RTBM-36777</t>
  </si>
  <si>
    <t>RTBM-36778</t>
  </si>
  <si>
    <t>RTBM-36760</t>
  </si>
  <si>
    <t>RTBM-24474</t>
  </si>
  <si>
    <t>RTBM-36225</t>
  </si>
  <si>
    <t>RTBM-35995</t>
  </si>
  <si>
    <t>RTBM-53040</t>
  </si>
  <si>
    <t>RTBM-37520</t>
  </si>
  <si>
    <t>RTBM-36349</t>
  </si>
  <si>
    <t>RTBM-36345</t>
  </si>
  <si>
    <t>RTBM-36344</t>
  </si>
  <si>
    <t>RTBM-36343</t>
  </si>
  <si>
    <t>RTBM-36481</t>
  </si>
  <si>
    <t>RTBM-36388</t>
  </si>
  <si>
    <t>RTBM-36781</t>
  </si>
  <si>
    <t>RTBM-36108</t>
  </si>
  <si>
    <t>RTBM-35998</t>
  </si>
  <si>
    <t>RTBM-35996</t>
  </si>
  <si>
    <t>RTBM-36926</t>
  </si>
  <si>
    <t>RTBM-25743</t>
  </si>
  <si>
    <t>RTBM-36028</t>
  </si>
  <si>
    <t>RTBM-36219</t>
  </si>
  <si>
    <t>RTBM-36056</t>
  </si>
  <si>
    <t>RTBM-36271</t>
  </si>
  <si>
    <t>RTBM-37064</t>
  </si>
  <si>
    <t>RTBM-37048</t>
  </si>
  <si>
    <t>RTBM-37032</t>
  </si>
  <si>
    <t>RTBM-37031</t>
  </si>
  <si>
    <t>RTBM-37030</t>
  </si>
  <si>
    <t>RTBM-37010</t>
  </si>
  <si>
    <t>RTBM-36976</t>
  </si>
  <si>
    <t>RTBM-35958</t>
  </si>
  <si>
    <t>RTBM-36992</t>
  </si>
  <si>
    <t>RTBM-36988</t>
  </si>
  <si>
    <t>RTBM-36987</t>
  </si>
  <si>
    <t>RTBM-36980</t>
  </si>
  <si>
    <t>RTBM-36968</t>
  </si>
  <si>
    <t>RTBM-36596</t>
  </si>
  <si>
    <t>RTBM-36586</t>
  </si>
  <si>
    <t>RTBM-36584</t>
  </si>
  <si>
    <t>RTBM-36577</t>
  </si>
  <si>
    <t>RTBM-36576</t>
  </si>
  <si>
    <t>RTBM-36563</t>
  </si>
  <si>
    <t>RTBM-36562</t>
  </si>
  <si>
    <t>RTBM-36561</t>
  </si>
  <si>
    <t>RTBM-36554</t>
  </si>
  <si>
    <t>RTBM-36553</t>
  </si>
  <si>
    <t>RTBM-36552</t>
  </si>
  <si>
    <t>RTBM-36551</t>
  </si>
  <si>
    <t>RTBM-36549</t>
  </si>
  <si>
    <t>RTBM-36548</t>
  </si>
  <si>
    <t>RTBM-36547</t>
  </si>
  <si>
    <t>RTBM-36546</t>
  </si>
  <si>
    <t>RTBM-36545</t>
  </si>
  <si>
    <t>RTBM-36544</t>
  </si>
  <si>
    <t>RTBM-36543</t>
  </si>
  <si>
    <t>RTBM-36542</t>
  </si>
  <si>
    <t>RTBM-36541</t>
  </si>
  <si>
    <t>RTBM-36540</t>
  </si>
  <si>
    <t>RTBM-36538</t>
  </si>
  <si>
    <t>RTBM-36537</t>
  </si>
  <si>
    <t>RTBM-36536</t>
  </si>
  <si>
    <t>RTBM-36535</t>
  </si>
  <si>
    <t>RTBM-36534</t>
  </si>
  <si>
    <t>RTBM-36533</t>
  </si>
  <si>
    <t>RTBM-36532</t>
  </si>
  <si>
    <t>RTBM-36531</t>
  </si>
  <si>
    <t>RTBM-36530</t>
  </si>
  <si>
    <t>RTBM-36529</t>
  </si>
  <si>
    <t>RTBM-36528</t>
  </si>
  <si>
    <t>RTBM-36527</t>
  </si>
  <si>
    <t>RTBM-36526</t>
  </si>
  <si>
    <t>RTBM-36525</t>
  </si>
  <si>
    <t>RTBM-36524</t>
  </si>
  <si>
    <t>RTBM-36523</t>
  </si>
  <si>
    <t>RTBM-36522</t>
  </si>
  <si>
    <t>RTBM-36521</t>
  </si>
  <si>
    <t>RTBM-36520</t>
  </si>
  <si>
    <t>RTBM-36519</t>
  </si>
  <si>
    <t>RTBM-36518</t>
  </si>
  <si>
    <t>RTBM-36517</t>
  </si>
  <si>
    <t>RTBM-36516</t>
  </si>
  <si>
    <t>RTBM-36513</t>
  </si>
  <si>
    <t>RTBM-36508</t>
  </si>
  <si>
    <t>RTBM-36492</t>
  </si>
  <si>
    <t>RTBM-36491</t>
  </si>
  <si>
    <t>RTBM-36490</t>
  </si>
  <si>
    <t>RTBM-36489</t>
  </si>
  <si>
    <t>RTBM-36488</t>
  </si>
  <si>
    <t>RTBM-36487</t>
  </si>
  <si>
    <t>RTBM-36486</t>
  </si>
  <si>
    <t>RTBM-36480</t>
  </si>
  <si>
    <t>RTBM-36485</t>
  </si>
  <si>
    <t>RTBM-36484</t>
  </si>
  <si>
    <t>RTBM-36483</t>
  </si>
  <si>
    <t>RTBM-36482</t>
  </si>
  <si>
    <t>RTBM-36479</t>
  </si>
  <si>
    <t>RTBM-36478</t>
  </si>
  <si>
    <t>RTBM-36477</t>
  </si>
  <si>
    <t>RTBM-36476</t>
  </si>
  <si>
    <t>RTBM-36475</t>
  </si>
  <si>
    <t>RTBM-36474</t>
  </si>
  <si>
    <t>RTBM-36473</t>
  </si>
  <si>
    <t>RTBM-36472</t>
  </si>
  <si>
    <t>RTBM-36471</t>
  </si>
  <si>
    <t>RTBM-36470</t>
  </si>
  <si>
    <t>RTBM-36469</t>
  </si>
  <si>
    <t>RTBM-36468</t>
  </si>
  <si>
    <t>RTBM-36467</t>
  </si>
  <si>
    <t>RTBM-36466</t>
  </si>
  <si>
    <t>RTBM-36465</t>
  </si>
  <si>
    <t>RTBM-36464</t>
  </si>
  <si>
    <t>RTBM-36463</t>
  </si>
  <si>
    <t>RTBM-36462</t>
  </si>
  <si>
    <t>RTBM-36461</t>
  </si>
  <si>
    <t>RTBM-36460</t>
  </si>
  <si>
    <t>RTBM-36459</t>
  </si>
  <si>
    <t>RTBM-36458</t>
  </si>
  <si>
    <t>RTBM-36457</t>
  </si>
  <si>
    <t>RTBM-36456</t>
  </si>
  <si>
    <t>RTBM-36455</t>
  </si>
  <si>
    <t>RTBM-36454</t>
  </si>
  <si>
    <t>RTBM-36453</t>
  </si>
  <si>
    <t>RTBM-36452</t>
  </si>
  <si>
    <t>RTBM-36451</t>
  </si>
  <si>
    <t>RTBM-36450</t>
  </si>
  <si>
    <t>RTBM-36449</t>
  </si>
  <si>
    <t>RTBM-36448</t>
  </si>
  <si>
    <t>RTBM-36447</t>
  </si>
  <si>
    <t>RTBM-36446</t>
  </si>
  <si>
    <t>RTBM-36445</t>
  </si>
  <si>
    <t>RTBM-36444</t>
  </si>
  <si>
    <t>RTBM-36443</t>
  </si>
  <si>
    <t>RTBM-36442</t>
  </si>
  <si>
    <t>RTBM-36441</t>
  </si>
  <si>
    <t>RTBM-36440</t>
  </si>
  <si>
    <t>RTBM-36439</t>
  </si>
  <si>
    <t>RTBM-36438</t>
  </si>
  <si>
    <t>RTBM-36437</t>
  </si>
  <si>
    <t>RTBM-36436</t>
  </si>
  <si>
    <t>RTBM-36435</t>
  </si>
  <si>
    <t>RTBM-36434</t>
  </si>
  <si>
    <t>RTBM-36433</t>
  </si>
  <si>
    <t>RTBM-36432</t>
  </si>
  <si>
    <t>RTBM-36431</t>
  </si>
  <si>
    <t>RTBM-36430</t>
  </si>
  <si>
    <t>RTBM-36429</t>
  </si>
  <si>
    <t>RTBM-36428</t>
  </si>
  <si>
    <t>RTBM-36427</t>
  </si>
  <si>
    <t>RTBM-36426</t>
  </si>
  <si>
    <t>RTBM-36425</t>
  </si>
  <si>
    <t>RTBM-36424</t>
  </si>
  <si>
    <t>RTBM-36423</t>
  </si>
  <si>
    <t>RTBM-36757</t>
  </si>
  <si>
    <t>RTBM-36993</t>
  </si>
  <si>
    <t>RTBM-36975</t>
  </si>
  <si>
    <t>RTBM-36991</t>
  </si>
  <si>
    <t>RTBM-36974</t>
  </si>
  <si>
    <t>RTBM-36340</t>
  </si>
  <si>
    <t>RTBM-36339</t>
  </si>
  <si>
    <t>RTBM-36338</t>
  </si>
  <si>
    <t>RTBM-36989</t>
  </si>
  <si>
    <t>RTBM-36973</t>
  </si>
  <si>
    <t>RTBM-36337</t>
  </si>
  <si>
    <t>RTBM-36336</t>
  </si>
  <si>
    <t>RTBM-36831</t>
  </si>
  <si>
    <t>RTBM-36741</t>
  </si>
  <si>
    <t>RTBM-36642</t>
  </si>
  <si>
    <t>RTBM-36640</t>
  </si>
  <si>
    <t>RTBM-36830</t>
  </si>
  <si>
    <t>RTBM-36972</t>
  </si>
  <si>
    <t>RTBM-36613</t>
  </si>
  <si>
    <t>RTBM-36212</t>
  </si>
  <si>
    <t>RTBM-36335</t>
  </si>
  <si>
    <t>RTBM-36986</t>
  </si>
  <si>
    <t>RTBM-36934</t>
  </si>
  <si>
    <t>RTBM-36107</t>
  </si>
  <si>
    <t>RTBM-36739</t>
  </si>
  <si>
    <t>RTBM-36630</t>
  </si>
  <si>
    <t>RTBM-36211</t>
  </si>
  <si>
    <t>RTBM-36971</t>
  </si>
  <si>
    <t>RTBM-36744</t>
  </si>
  <si>
    <t>RTBM-36612</t>
  </si>
  <si>
    <t>RTBM-36985</t>
  </si>
  <si>
    <t>RTBM-36611</t>
  </si>
  <si>
    <t>RTBM-36610</t>
  </si>
  <si>
    <t>RTBM-36609</t>
  </si>
  <si>
    <t>RTBM-36970</t>
  </si>
  <si>
    <t>RTBM-36608</t>
  </si>
  <si>
    <t>RTBM-36607</t>
  </si>
  <si>
    <t>RTBM-36606</t>
  </si>
  <si>
    <t>RTBM-36969</t>
  </si>
  <si>
    <t>RTBM-36332</t>
  </si>
  <si>
    <t>RTBM-36984</t>
  </si>
  <si>
    <t>RTBM-36210</t>
  </si>
  <si>
    <t>RTBM-36104</t>
  </si>
  <si>
    <t>RTBM-36967</t>
  </si>
  <si>
    <t>RTBM-36966</t>
  </si>
  <si>
    <t>RTBM-36103</t>
  </si>
  <si>
    <t>RTBM-36605</t>
  </si>
  <si>
    <t>RTBM-36733</t>
  </si>
  <si>
    <t>RTBM-36732</t>
  </si>
  <si>
    <t>RTBM-36965</t>
  </si>
  <si>
    <t>RTBM-36324</t>
  </si>
  <si>
    <t>RTBM-36323</t>
  </si>
  <si>
    <t>RTBM-36202</t>
  </si>
  <si>
    <t>RTBM-36983</t>
  </si>
  <si>
    <t>RTBM-36667</t>
  </si>
  <si>
    <t>RTBM-36964</t>
  </si>
  <si>
    <t>RTBM-36074</t>
  </si>
  <si>
    <t>RTBM-36069</t>
  </si>
  <si>
    <t>RTBM-36098</t>
  </si>
  <si>
    <t>RTBM-36039</t>
  </si>
  <si>
    <t>RTBM-36604</t>
  </si>
  <si>
    <t>RTBM-36362</t>
  </si>
  <si>
    <t>RTBM-36319</t>
  </si>
  <si>
    <t>RTBM-36963</t>
  </si>
  <si>
    <t>RTBM-36361</t>
  </si>
  <si>
    <t>RTBM-36066</t>
  </si>
  <si>
    <t>RTBM-36228</t>
  </si>
  <si>
    <t>RTBM-36029</t>
  </si>
  <si>
    <t>RTBM-36097</t>
  </si>
  <si>
    <t>RTBM-36207</t>
  </si>
  <si>
    <t>RTBM-36982</t>
  </si>
  <si>
    <t>RTBM-36360</t>
  </si>
  <si>
    <t>RTBM-36962</t>
  </si>
  <si>
    <t>RTBM-36200</t>
  </si>
  <si>
    <t>RTBM-36206</t>
  </si>
  <si>
    <t>RTBM-36093</t>
  </si>
  <si>
    <t>RTBM-36961</t>
  </si>
  <si>
    <t>RTBM-36092</t>
  </si>
  <si>
    <t>RTBM-36065</t>
  </si>
  <si>
    <t>RTBM-36026</t>
  </si>
  <si>
    <t>RTBM-36064</t>
  </si>
  <si>
    <t>RTBM-36981</t>
  </si>
  <si>
    <t>RTBM-36063</t>
  </si>
  <si>
    <t>RTBM-37057</t>
  </si>
  <si>
    <t>RTBM-36679</t>
  </si>
  <si>
    <t>RTBM-36677</t>
  </si>
  <si>
    <t>RTBM-36960</t>
  </si>
  <si>
    <t>RTBM-36062</t>
  </si>
  <si>
    <t>RTBM-36676</t>
  </si>
  <si>
    <t>RTBM-36061</t>
  </si>
  <si>
    <t>RTBM-36199</t>
  </si>
  <si>
    <t>RTBM-36025</t>
  </si>
  <si>
    <t>RTBM-36197</t>
  </si>
  <si>
    <t>RTBM-37056</t>
  </si>
  <si>
    <t>RTBM-37051</t>
  </si>
  <si>
    <t>RTBM-36060</t>
  </si>
  <si>
    <t>RTBM-36059</t>
  </si>
  <si>
    <t>RTBM-37050</t>
  </si>
  <si>
    <t>RTBM-37019</t>
  </si>
  <si>
    <t>RTBM-36959</t>
  </si>
  <si>
    <t>RTBM-36979</t>
  </si>
  <si>
    <t>RTBM-36024</t>
  </si>
  <si>
    <t>RTBM-37047</t>
  </si>
  <si>
    <t>RTBM-36223</t>
  </si>
  <si>
    <t>RTBM-37044</t>
  </si>
  <si>
    <t>RTBM-37018</t>
  </si>
  <si>
    <t>RTBM-37014</t>
  </si>
  <si>
    <t>RTBM-37013</t>
  </si>
  <si>
    <t>RTBM-37043</t>
  </si>
  <si>
    <t>RTBM-37012</t>
  </si>
  <si>
    <t>RTBM-37042</t>
  </si>
  <si>
    <t>RTBM-35952</t>
  </si>
  <si>
    <t>RTBM-36958</t>
  </si>
  <si>
    <t>RTBM-37063</t>
  </si>
  <si>
    <t>RTBM-37041</t>
  </si>
  <si>
    <t>RTBM-37040</t>
  </si>
  <si>
    <t>RTBM-37039</t>
  </si>
  <si>
    <t>RTBM-37036</t>
  </si>
  <si>
    <t>RTBM-36978</t>
  </si>
  <si>
    <t>RTBM-36957</t>
  </si>
  <si>
    <t>RTBM-37035</t>
  </si>
  <si>
    <t>RTBM-37034</t>
  </si>
  <si>
    <t>RTBM-36021</t>
  </si>
  <si>
    <t>RTBM-36955</t>
  </si>
  <si>
    <t>RTBM-35962</t>
  </si>
  <si>
    <t>RTBM-35960</t>
  </si>
  <si>
    <t>RTBM-35939</t>
  </si>
  <si>
    <t>RTBM-25740</t>
  </si>
  <si>
    <t>RTBM-25739</t>
  </si>
  <si>
    <t>RTBM-25738</t>
  </si>
  <si>
    <t>RTBM-16177</t>
  </si>
  <si>
    <t>RTBM-16167</t>
  </si>
  <si>
    <t>RTBM-16166</t>
  </si>
  <si>
    <t>RTBM-17308</t>
  </si>
  <si>
    <t>RTBM-16994</t>
  </si>
  <si>
    <t>RTBM-16993</t>
  </si>
  <si>
    <t>RTBM-16532</t>
  </si>
  <si>
    <t>RTBM-37298</t>
  </si>
  <si>
    <t>RTBM-12793</t>
  </si>
  <si>
    <t>RTBM-24410</t>
  </si>
  <si>
    <t>RTBM-24353</t>
  </si>
  <si>
    <t>RTBM-24352</t>
  </si>
  <si>
    <t>RTBM-24564</t>
  </si>
  <si>
    <t>RTBM-15907</t>
  </si>
  <si>
    <t>RTBM-15769</t>
  </si>
  <si>
    <t>RTBM-15697</t>
  </si>
  <si>
    <t>RTBM-15688</t>
  </si>
  <si>
    <t>RTBM-15687</t>
  </si>
  <si>
    <t>RTBM-15686</t>
  </si>
  <si>
    <t>RTBM-15685</t>
  </si>
  <si>
    <t>RTBM-15771</t>
  </si>
  <si>
    <t>RTBM-15770</t>
  </si>
  <si>
    <t>RTBM-24456</t>
  </si>
  <si>
    <t>RTBM-24566</t>
  </si>
  <si>
    <t>RTBM-36020</t>
  </si>
  <si>
    <t>RTBM-36019</t>
  </si>
  <si>
    <t>RTBM-36699</t>
  </si>
  <si>
    <t>RTBM-25744</t>
  </si>
  <si>
    <t>RTBM-36240</t>
  </si>
  <si>
    <t>RTBM-36681</t>
  </si>
  <si>
    <t>RTBM-36018</t>
  </si>
  <si>
    <t>RTBM-36017</t>
  </si>
  <si>
    <t>RTBM-36042</t>
  </si>
  <si>
    <t>RTBM-36041</t>
  </si>
  <si>
    <t>RTBM-36033</t>
  </si>
  <si>
    <t>RTBM-35992</t>
  </si>
  <si>
    <t>RTBM-36052</t>
  </si>
  <si>
    <t>RTBM-36051</t>
  </si>
  <si>
    <t>RTBM-36050</t>
  </si>
  <si>
    <t>RTBM-36049</t>
  </si>
  <si>
    <t>RTBM-36048</t>
  </si>
  <si>
    <t>RTBM-36047</t>
  </si>
  <si>
    <t>RTBM-36004</t>
  </si>
  <si>
    <t>RTBM-36625</t>
  </si>
  <si>
    <t>RTBM-36624</t>
  </si>
  <si>
    <t>RTBM-36623</t>
  </si>
  <si>
    <t>RTBM-36622</t>
  </si>
  <si>
    <t>RTBM-36620</t>
  </si>
  <si>
    <t>RTBM-36618</t>
  </si>
  <si>
    <t>RTBM-36617</t>
  </si>
  <si>
    <t>RTBM-36539</t>
  </si>
  <si>
    <t>RTBM-36515</t>
  </si>
  <si>
    <t>RTBM-36616</t>
  </si>
  <si>
    <t>RTBM-36615</t>
  </si>
  <si>
    <t>RTBM-36614</t>
  </si>
  <si>
    <t>RTBM-36204</t>
  </si>
  <si>
    <t>RTBM-36303</t>
  </si>
  <si>
    <t>RTBM-36302</t>
  </si>
  <si>
    <t>RTBM-36301</t>
  </si>
  <si>
    <t>RTBM-36300</t>
  </si>
  <si>
    <t>RTBM-36784</t>
  </si>
  <si>
    <t>RTBM-36783</t>
  </si>
  <si>
    <t>RTBM-36782</t>
  </si>
  <si>
    <t>RTBM-37287</t>
  </si>
  <si>
    <t>RTBM-36355</t>
  </si>
  <si>
    <t>RTBM-36952</t>
  </si>
  <si>
    <t>RTBM-36031</t>
  </si>
  <si>
    <t>RTBM-36514</t>
  </si>
  <si>
    <t>RTBM-36550</t>
  </si>
  <si>
    <t>RTBM-36990</t>
  </si>
  <si>
    <t>RTBM-36742</t>
  </si>
  <si>
    <t>RTBM-36102</t>
  </si>
  <si>
    <t>RTBM-36932</t>
  </si>
  <si>
    <t>RTBM-36040</t>
  </si>
  <si>
    <t>RTBM-36068</t>
  </si>
  <si>
    <t>RTBM-36683</t>
  </si>
  <si>
    <t>RTBM-36073</t>
  </si>
  <si>
    <t>RTBM-36022</t>
  </si>
  <si>
    <t>RTBM-35994</t>
  </si>
  <si>
    <t>RTBM-35986</t>
  </si>
  <si>
    <t>RTBM-37521</t>
  </si>
  <si>
    <t>RTBM-35985</t>
  </si>
  <si>
    <t>RTBM-47402</t>
  </si>
  <si>
    <t>RTBM-37525</t>
  </si>
  <si>
    <t>RTBM-37549</t>
  </si>
  <si>
    <t>RTBM-36825</t>
  </si>
  <si>
    <t>RTBM-36292</t>
  </si>
  <si>
    <t>RTBM-36233</t>
  </si>
  <si>
    <t>RTBM-16937</t>
  </si>
  <si>
    <t>RTBM-16989</t>
  </si>
  <si>
    <t>RTBM-16987</t>
  </si>
  <si>
    <t>RTBM-24561</t>
  </si>
  <si>
    <t>RTBM-24562</t>
  </si>
  <si>
    <t>RTBM-36371</t>
  </si>
  <si>
    <t>RTBM-16149</t>
  </si>
  <si>
    <t>RTBM-16151</t>
  </si>
  <si>
    <t>RTBM-37426</t>
  </si>
  <si>
    <t>RTBM-16178</t>
  </si>
  <si>
    <t>RTBM-16176</t>
  </si>
  <si>
    <t>RTBM-16175</t>
  </si>
  <si>
    <t>RTBM-16174</t>
  </si>
  <si>
    <t>RTBM-16173</t>
  </si>
  <si>
    <t>RTBM-16172</t>
  </si>
  <si>
    <t>RTBM-16165</t>
  </si>
  <si>
    <t>RTBM-16127</t>
  </si>
  <si>
    <t>RTBM-16164</t>
  </si>
  <si>
    <t>RTBM-16126</t>
  </si>
  <si>
    <t>RTBM-16125</t>
  </si>
  <si>
    <t>RTBM-25284</t>
  </si>
  <si>
    <t>RTBM-25262</t>
  </si>
  <si>
    <t>RTBM-25259</t>
  </si>
  <si>
    <t>RTBM-25255</t>
  </si>
  <si>
    <t>RTBM-12809</t>
  </si>
  <si>
    <t>RTBM-36668</t>
  </si>
  <si>
    <t>RTBM-21691</t>
  </si>
  <si>
    <t>RTBM-21659</t>
  </si>
  <si>
    <t>RTBM-21656</t>
  </si>
  <si>
    <t>RTBM-21502</t>
  </si>
  <si>
    <t>RTBM-21501</t>
  </si>
  <si>
    <t>RTBM-21499</t>
  </si>
  <si>
    <t>RTBM-21498</t>
  </si>
  <si>
    <t>RTBM-16978</t>
  </si>
  <si>
    <t>RTBM-16977</t>
  </si>
  <si>
    <t>RTBM-16976</t>
  </si>
  <si>
    <t>RTBM-16975</t>
  </si>
  <si>
    <t>RTBM-16974</t>
  </si>
  <si>
    <t>RTBM-16973</t>
  </si>
  <si>
    <t>RTBM-16972</t>
  </si>
  <si>
    <t>RTBM-16969</t>
  </si>
  <si>
    <t>RTBM-16968</t>
  </si>
  <si>
    <t>RTBM-16967</t>
  </si>
  <si>
    <t>RTBM-16966</t>
  </si>
  <si>
    <t>RTBM-16961</t>
  </si>
  <si>
    <t>RTBM-16959</t>
  </si>
  <si>
    <t>RTBM-16939</t>
  </si>
  <si>
    <t>RTBM-36364</t>
  </si>
  <si>
    <t>RTBM-36099</t>
  </si>
  <si>
    <t>RTBM-35981</t>
  </si>
  <si>
    <t>RTBM-35979</t>
  </si>
  <si>
    <t>RTBM-35977</t>
  </si>
  <si>
    <t>RTBM-35971</t>
  </si>
  <si>
    <t>RTBM-21696</t>
  </si>
  <si>
    <t>RTBM-21693</t>
  </si>
  <si>
    <t>RTBM-21692</t>
  </si>
  <si>
    <t>RTBM-21689</t>
  </si>
  <si>
    <t>RTBM-21684</t>
  </si>
  <si>
    <t>RTBM-21683</t>
  </si>
  <si>
    <t>RTBM-21673</t>
  </si>
  <si>
    <t>RTBM-21670</t>
  </si>
  <si>
    <t>RTBM-21668</t>
  </si>
  <si>
    <t>RTBM-21666</t>
  </si>
  <si>
    <t>RTBM-21665</t>
  </si>
  <si>
    <t>RTBM-21663</t>
  </si>
  <si>
    <t>RTBM-21662</t>
  </si>
  <si>
    <t>RTBM-21660</t>
  </si>
  <si>
    <t>RTBM-21657</t>
  </si>
  <si>
    <t>RTBM-16965</t>
  </si>
  <si>
    <t>RTBM-16964</t>
  </si>
  <si>
    <t>RTBM-16962</t>
  </si>
  <si>
    <t>RTBM-16960</t>
  </si>
  <si>
    <t>RTBM-16958</t>
  </si>
  <si>
    <t>RTBM-16957</t>
  </si>
  <si>
    <t>RTBM-16956</t>
  </si>
  <si>
    <t>RTBM-16955</t>
  </si>
  <si>
    <t>RTBM-16954</t>
  </si>
  <si>
    <t>RTBM-16953</t>
  </si>
  <si>
    <t>RTBM-16952</t>
  </si>
  <si>
    <t>RTBM-16951</t>
  </si>
  <si>
    <t>RTBM-16950</t>
  </si>
  <si>
    <t>RTBM-16949</t>
  </si>
  <si>
    <t>RTBM-16948</t>
  </si>
  <si>
    <t>RTBM-16947</t>
  </si>
  <si>
    <t>RTBM-16945</t>
  </si>
  <si>
    <t>RTBM-16944</t>
  </si>
  <si>
    <t>RTBM-21517</t>
  </si>
  <si>
    <t>RTBM-21697</t>
  </si>
  <si>
    <t>RTBM-21698</t>
  </si>
  <si>
    <t>RTBM-36697</t>
  </si>
  <si>
    <t>RTBM-15684</t>
  </si>
  <si>
    <t>RTBM-15772</t>
  </si>
  <si>
    <t>RTBM-15773</t>
  </si>
  <si>
    <t>RTBM-16073</t>
  </si>
  <si>
    <t>RTBM-16074</t>
  </si>
  <si>
    <t>RTBM-15689</t>
  </si>
  <si>
    <t>RTBM-15691</t>
  </si>
  <si>
    <t>RTBM-15692</t>
  </si>
  <si>
    <t>RTBM-15693</t>
  </si>
  <si>
    <t>RTBM-15694</t>
  </si>
  <si>
    <t>RTBM-15695</t>
  </si>
  <si>
    <t>RTBM-15775</t>
  </si>
  <si>
    <t>RTBM-16618</t>
  </si>
  <si>
    <t>RTBM-16938</t>
  </si>
  <si>
    <t>RTBM-36669</t>
  </si>
  <si>
    <t>Customer Case ID</t>
  </si>
  <si>
    <t>Customer Case ID</t>
    <phoneticPr fontId="1" type="noConversion"/>
  </si>
  <si>
    <t>SF</t>
    <phoneticPr fontId="1" type="noConversion"/>
  </si>
  <si>
    <t>YES</t>
    <phoneticPr fontId="1" type="noConversion"/>
  </si>
  <si>
    <t>DVT 1-1</t>
    <phoneticPr fontId="1" type="noConversion"/>
  </si>
  <si>
    <t>RTBM.1.10.04.7.0F.89.0002.P000</t>
    <phoneticPr fontId="1" type="noConversion"/>
  </si>
  <si>
    <t>Lifecycle status informations</t>
  </si>
  <si>
    <t>TCU monitoring requirement</t>
  </si>
  <si>
    <t>RTBM-52944</t>
    <phoneticPr fontId="1" type="noConversion"/>
  </si>
  <si>
    <t>RTBM-54884</t>
    <phoneticPr fontId="1" type="noConversion"/>
  </si>
  <si>
    <t>12/9 Johnny: 已與SW確認測試需求，預計12/16測試完成</t>
    <phoneticPr fontId="1" type="noConversion"/>
  </si>
  <si>
    <t>12/8 Johnny: 已開始驗證，預計12/16測試完成</t>
    <phoneticPr fontId="1" type="noConversion"/>
  </si>
  <si>
    <t>RTBM-52927</t>
    <phoneticPr fontId="1" type="noConversion"/>
  </si>
  <si>
    <t>RTBM-52928</t>
    <phoneticPr fontId="1" type="noConversion"/>
  </si>
  <si>
    <t>12/12 Ryan: 驗證tuning tool 是可以作動，之後去法國會實作</t>
    <phoneticPr fontId="1" type="noConversion"/>
  </si>
  <si>
    <t>12/12 Scott: 修改為pass</t>
    <phoneticPr fontId="1" type="noConversion"/>
  </si>
  <si>
    <t>12/12 Scott: CL12c1應不須執行，修改為stage pass</t>
    <phoneticPr fontId="1" type="noConversion"/>
  </si>
  <si>
    <t>12/12 Mike: 提供圖檔 (12/12)，報告時間待定 (12/13)</t>
    <phoneticPr fontId="1" type="noConversion"/>
  </si>
  <si>
    <t>12/12 Saji: Out of scope
12/8 Andy: 詢問廠商也不知道是什麼規範, 有找到SPEC但是是法文</t>
    <phoneticPr fontId="1" type="noConversion"/>
  </si>
  <si>
    <t>12/12 Saji: Out of scope</t>
    <phoneticPr fontId="1" type="noConversion"/>
  </si>
  <si>
    <t>DVT</t>
    <phoneticPr fontId="1" type="noConversion"/>
  </si>
  <si>
    <t>12/12 Matt: 12/16提供報告 (12/12已提供)
12/8 Andy: on-going</t>
    <phoneticPr fontId="1" type="noConversion"/>
  </si>
  <si>
    <t>12/13 Johnny: SW 12/16提供版本，12/23 測完
12/12 Johnny: 確認導入時間 (12/13)
12/8 Frede: 轉給MD Thomas</t>
    <phoneticPr fontId="1" type="noConversion"/>
  </si>
  <si>
    <t>12/13 Johnny: SW 12/30提供版本，1/6 測完
12/12 Johnny: 確認導入時間 (12/13)
12/8 Frede: 轉給MD Thomas</t>
    <phoneticPr fontId="1" type="noConversion"/>
  </si>
  <si>
    <t>Cellular antenna high level requirement</t>
  </si>
  <si>
    <t>RTBM-44077 - Power On/Off Bench - Bench</t>
  </si>
  <si>
    <t>Bear</t>
    <phoneticPr fontId="1" type="noConversion"/>
  </si>
  <si>
    <t>YES</t>
    <phoneticPr fontId="1" type="noConversion"/>
  </si>
  <si>
    <t>12/14 Johnny: 已發JIRA追蹤
12/8 Johnny: DTC Excel內容與sys req.需求不相符, 已發mail詢問MD SW</t>
    <phoneticPr fontId="1" type="noConversion"/>
  </si>
  <si>
    <t>12/14 Johnny: 已發JIRA追蹤
12/8 Johnny: DTC Excel表上找不到相關內容，已發mail詢問MD SW</t>
    <phoneticPr fontId="1" type="noConversion"/>
  </si>
  <si>
    <t>12/14 SW預計導入時間12/23_(Edward), 12/30 測完
12/12 Terry: 12/16提供報告
12/8 Andy: 需要SW確認</t>
    <phoneticPr fontId="1" type="noConversion"/>
  </si>
  <si>
    <t>12/12 Eason: 12/23拿到板子，12/30驗完
12/8 Johnny: 需在DVT2-2板子上驗證</t>
  </si>
  <si>
    <t>12/12 Eason: 12/23拿到板子，12/30驗完
12/8 Johnny: 已開始驗證，預計12/16測試完成</t>
  </si>
  <si>
    <t>LE0WNC-2032</t>
    <phoneticPr fontId="1" type="noConversion"/>
  </si>
  <si>
    <t>12/14 Bear: 已提供Pass的測試報告
12/12 Bear: 12/14可以完成</t>
    <phoneticPr fontId="1" type="noConversion"/>
  </si>
  <si>
    <t>12/12 Johnny: 確認SQA驗證完成時間 (12/16) "DTC-CAN請益"信件追蹤
12/8 Johnny: 此需求的細項全部在MD SW認列，但是MD SW還沒測完</t>
    <phoneticPr fontId="1" type="noConversion"/>
  </si>
  <si>
    <t>12/13 Webber: 已提供Pass的測試報告
12/12 Bear: 12/14可以完成</t>
    <phoneticPr fontId="1" type="noConversion"/>
  </si>
  <si>
    <t>RTBM-52954 - REQ-0663445 _Internal backup antenna</t>
  </si>
  <si>
    <t>RTBM-53125 - REQ-0738760 _Body part of the constraints : maximum force</t>
  </si>
  <si>
    <t>RTBM-53645 - REQ-0490425 D Default : Open circuit Ow...</t>
  </si>
  <si>
    <t>RTBM-54266 - REQ-0657864 _Measure the reception threshold of each external broadcast antenna</t>
  </si>
  <si>
    <t>RTBM-54267 - REQ-0657795 _The percentage of the BUB charge remaining</t>
  </si>
  <si>
    <t>RTBM-54268 - REQ-0657686 _Parameter measure giving the BUB supplier name</t>
  </si>
  <si>
    <t>RTBM-54269 - REQ-0655779 _Testing the SOH of the BUB at different level</t>
  </si>
  <si>
    <t>RTBM-54270 - REQ-0655664 _Defect backup battery discharged : SOC leve</t>
  </si>
  <si>
    <t>RTBM-54271 - REQ-0655647 _Defect Trouble Code disappearance: remove in less of 1 second</t>
  </si>
  <si>
    <t>RTBM-54272 - REQ-0640770 _Europe market Directive : RED Directive</t>
  </si>
  <si>
    <t>RTBM-54274 - REQ-0598152 _Strategy for prohibiting the Back-Up Battery discharge</t>
  </si>
  <si>
    <t>RTBM-54276 - REQ-0595257 _Cellular performances : TCU within [0:360°] azimuth and [0:45°] elevation</t>
  </si>
  <si>
    <t>RTBM-54277 - REQ-0594250 _External telecommunication antenna</t>
  </si>
  <si>
    <t>RTBM-54278 - REQ-0572134 _B200410 battery norm</t>
  </si>
  <si>
    <t>RTBM-54281 - REQ-0565350 _Antenna operate in FM band</t>
  </si>
  <si>
    <t>RTBM-54283 - REQ-0533129 _GNSS support the EGNOS</t>
  </si>
  <si>
    <t>RTBM-54285 - REQ-0514649 _Stop of RTM POWERING : CCA risks</t>
  </si>
  <si>
    <t>RTBM-54288 - REQ-0514642 _Performances : Positioning specification</t>
  </si>
  <si>
    <t>RTBM-54289 - REQ-0514633 _EMC AND RF DESIGN RULES</t>
  </si>
  <si>
    <t>RTBM-54290 - REQ-0514632 _Compliant to the EMC tests</t>
  </si>
  <si>
    <t>RTBM-54291 - REQ-0514500 _Voltage drop : specified current value.</t>
  </si>
  <si>
    <t>RTBM-54292 - REQ-0514497 _Overall the voltage range [Umin to Umax] - temperature profil</t>
  </si>
  <si>
    <t>RTBM-54327 - REQ-0514496 _Operating Min and Max temperatures</t>
  </si>
  <si>
    <t>RTBM-54328 - REQ-0514495 _Characteristics of the part in its packaging</t>
  </si>
  <si>
    <t>RTBM-54329 - REQ-0514471 _ Body part of the constraints : maximum force</t>
  </si>
  <si>
    <t>RTBM-54330 - REQ-0514459 _Compliant to the EQ/IC10 test</t>
  </si>
  <si>
    <t>RTBM-54331 - REQ-0500922 _Maximum boot time in the Lifecycle specification</t>
  </si>
  <si>
    <t>RTBM-54332 - REQ-0500904 _Compliant to the EQ/MR03 test</t>
  </si>
  <si>
    <t>RTBM-54333 - REQ-0500903 _Compliant to the EQ/MC02 tes</t>
  </si>
  <si>
    <t>RTBM-54334 - REQ-0500901 _Compliant to the EQ/MC01 test</t>
  </si>
  <si>
    <t>RTBM-54335 - REQ-0500900 _Compliant to the EQ/IC14 test</t>
  </si>
  <si>
    <t>RTBM-54337 - REQ-0500899 _Compliant to the EQ/IC10 test</t>
  </si>
  <si>
    <t>RTBM-54338 - REQ-0495839 _Defect of the main battery</t>
  </si>
  <si>
    <t>RTBM-54339 - REQ-0495826 _Diagnosis of: the overheating</t>
  </si>
  <si>
    <t>RTBM-54343 - REQ-0495824 _Diagnosis of: HS CAN line</t>
  </si>
  <si>
    <t>RTBM-54347 - REQ-0495817 _Internal temperature sensor in the BUB defect</t>
  </si>
  <si>
    <t>RTBM-54348 - REQ-0495816 _Internal temperature sensor in the TCU defect</t>
  </si>
  <si>
    <t>RTBM-54353 - REQ-0495802 _Internal GNSS antenna 1 defect: Open circuit (CO)</t>
  </si>
  <si>
    <t>RTBM-54354 - REQ-0495801 _Internal GNSS antenna 1 defect: Short circuit- (CC-)</t>
  </si>
  <si>
    <t>RTBM-54355 - REQ-0495800 _Internal GNSS antenna 1 defect: Short circuit+ (CC+)</t>
  </si>
  <si>
    <t>RTBM-54364 - REQ-0495793 _Internal telecom antenna 2 defect: Open circuit (CO)</t>
  </si>
  <si>
    <t>RTBM-54365 - REQ-0495792 _Internal telecom antenna 2 defect: Short circuit- (CC-)</t>
  </si>
  <si>
    <t>RTBM-54366 - REQ-0495791 Internal telecom antenna 2 defect: Short circuit+ (CC+)</t>
  </si>
  <si>
    <t>RTBM-54372 - REQ-0495790 _Internal telecom antenna 1 defect: Open circuit (CO)</t>
  </si>
  <si>
    <t>RTBM-54389 - REQ-0495788 _Internal telecom antenna 1 defect: Short circuit+ (CC+)</t>
  </si>
  <si>
    <t>RTBM-54392 - REQ-0495787 _Wired link defect with the FM2/DAB2 antenna: Open circuit (CO)</t>
  </si>
  <si>
    <t>RTBM-54394 - REQ-0495785 _Wired link defect with the FM2/DAB2 antenna: Short circuit- (CC-)</t>
  </si>
  <si>
    <t>RTBM-54395 - REQ-0495784 _Wired link defect with the FM2/DAB2 antenna: Short circuit+ (CC+)</t>
  </si>
  <si>
    <t>RTBM-54397 - REQ-0495783 _Wired link defect with the AM/FM1/DAB1 antenna: Open circuit (CO)</t>
  </si>
  <si>
    <t>RTBM-54409 - REQ-0495781 _Wired link defect with the AM/FM1/DAB1 antenna: Short circuit- (CC-)</t>
  </si>
  <si>
    <t>RTBM-54410 - REQ-0495780 _Wired link defect with the AM/FM1/DAB1 antenna: Short circuit+ (CC+)</t>
  </si>
  <si>
    <t>RTBM-54425 - REQ-0495779 _Internal failure of the amplifier defect</t>
  </si>
  <si>
    <t>RTBM-54426 - REQ-0495778 _Internal voltage of the amplifier higher defect :Voltage</t>
  </si>
  <si>
    <t>RTBM-54427 - REQ-0495777 _Internal temperature of the amplifier higher defect: temperature</t>
  </si>
  <si>
    <t>RTBM-54433 - REQ-0495776 _Defect CO on the external loudspeaker : disappear time</t>
  </si>
  <si>
    <t>RTBM-54435 - REQ-0495775 _Defect CO on the external loudspeaker :detects time</t>
  </si>
  <si>
    <t>RTBM-54437 - REQ-0495774 _Lifecycle document : monitor timing with external loudspeaker</t>
  </si>
  <si>
    <t>RTBM-44188 - TCU shall monitor the wired link state with the external loudspeaker every XX seconds (REQ-0495774 C)</t>
  </si>
  <si>
    <t>RTBM-54440 - REQ-0495773 _External loudspeaker defect. Short circuit (CO)</t>
  </si>
  <si>
    <t>RTBM-54443 - REQ-0495772 _Defect CC- on the external loudspeaker : disappear time</t>
  </si>
  <si>
    <t>RTBM-54446 - REQ-0495771 _Defect CC- on the external loudspeaker : detect time</t>
  </si>
  <si>
    <t>RTBM-54448 - REQ-0495770 Lifecycle document : monitor wire link with external loudspeaker</t>
  </si>
  <si>
    <t>RTBM-54491 - REQ-0495769 _External loudspeaker defect. Short circuit (CC-)</t>
  </si>
  <si>
    <t>RTBM-54493 - REQ-0495768 _Defect CC+ on the external loudspeaker : disappear time</t>
  </si>
  <si>
    <t>RTBM-54496 - REQ-0495767 C GEN-BSRF-CD-MAINTAINABILITY-0277</t>
  </si>
  <si>
    <t>RTBM-54499 - REQ-0495766 C GEN-BSRF-CD-MAINTAINABILITY-0276</t>
  </si>
  <si>
    <t>RTBM-54501 - REQ-0495765 C GEN-BSRF-CD-MAINTAINABILITY-0062</t>
  </si>
  <si>
    <t>RTBM-54502 - REQ-0495764 B GEN-BSRF-CD-MAINTAINABILITY-0275</t>
  </si>
  <si>
    <t>RTBM-54503 - REQ-0495763 B GEN-BSRF-CD-MAINTAINABILITY-0274</t>
  </si>
  <si>
    <t>RTBM-54504 - REQ-0495762 B GEN-BSRF-CD-MAINTAINABILITY-0273</t>
  </si>
  <si>
    <t>RTBM-54505 - REQ-0495761 A GEN-BSRF-CD-MAINTAINABILITY-0272</t>
  </si>
  <si>
    <t>RTBM-54506 - REQ-0495760 B GEN-BSRF-CD-MAINTAINABILITY-0271</t>
  </si>
  <si>
    <t>RTBM-54507 - REQ-0495759 B GEN-BSRF-CD-MAINTAINABILITY-0270</t>
  </si>
  <si>
    <t>RTBM-54508 - REQ-0495758 B GEN-BSRF-CD-MAINTAINABILITY-0269</t>
  </si>
  <si>
    <t>RTBM-54509 - REQ-0495757 A GEN-BSRF-CD-MAINTAINABILITY-0061</t>
  </si>
  <si>
    <t>RTBM-54510 - REQ-0495756 B GEN-BSRF-CD-MAINTAINABILITY-0268</t>
  </si>
  <si>
    <t>RTBM-54511 - REQ-0495755 B GEN-BSRF-CD-MAINTAINABILITY-0267</t>
  </si>
  <si>
    <t>RTBM-54512 - REQ-0495754 B GEN-BSRF-CD-MAINTAINABILITY-0266</t>
  </si>
  <si>
    <t>RTBM-54513 - REQ-0495752 A GEN-BSRF-CD-MAINTAINABILITY-0265</t>
  </si>
  <si>
    <t>RTBM-54514 - REQ-0495747 A GEN-BSRF-CD-MAINTAINABILITY-0261</t>
  </si>
  <si>
    <t>RTBM-54515 - REQ-0495731 B GEN-BSRF-CD-MAINTAINABILITY-0248</t>
  </si>
  <si>
    <t>RTBM-54516 - REQ-0495730 A GEN-BSRF-CD-MAINTAINABILITY-0247</t>
  </si>
  <si>
    <t>RTBM-54517 - REQ-0495729 A GEN-BSRF-CD-MAINTAINABILITY-0246</t>
  </si>
  <si>
    <t>RTBM-54518 - REQ-0495728 B GEN-BSRF-CD-MAINTAINABILI...</t>
  </si>
  <si>
    <t>RTBM-54520 - REQ-0495727 A GEN-BSRF-CD-MAINTAINABILITY-0244</t>
  </si>
  <si>
    <t>RTBM-54522 - REQ-0495726 B GEN-BSRF-CD-MAINTAINABILITY-0243</t>
  </si>
  <si>
    <t>RTBM-54528 - REQ-0495725 B GEN-BSRF-CD-MAINTAINABILITY-0242</t>
  </si>
  <si>
    <t>RTBM-54529 - REQ-0495724 B GEN-BSRF-CD-MAINTAINABILI...</t>
  </si>
  <si>
    <t>RTBM-54530 - REQ-0495723 B GEN-BSRF-CD-MAINTAINABILI...</t>
  </si>
  <si>
    <t>RTBM-54531 - REQ-0495722 A GEN-BSRF-CD-MAINTAINABILI...</t>
  </si>
  <si>
    <t>RTBM-54532 - REQ-0495721 B GEN-BSRF-CD-MAINTAINABILI...</t>
  </si>
  <si>
    <t>RTBM-54533 - REQ-0495720 A GEN-BSRF-CD-MAINTAINABILI...</t>
  </si>
  <si>
    <t>RTBM-54534 - REQ-0495719 B GEN-BSRF-CD-MAINTAINABILI...</t>
  </si>
  <si>
    <t>RTBM-54536 - REQ-0495718 A GEN-BSRF-CD-MAINTAINABILI...</t>
  </si>
  <si>
    <t>RTBM-54537 - REQ-0495717 A GEN-BSRF-CD-MAINTAINABILI...</t>
  </si>
  <si>
    <t>RTBM-54538 - REQ-0495716 A GEN-BSRF-CD-MAINTAINABILI...</t>
  </si>
  <si>
    <t>RTBM-54539 - REQ-0495715 A GEN-BSRF-CD-MAINTAINABILI...</t>
  </si>
  <si>
    <t>RTBM-54540 - REQ-0495714 A GEN-BSRF-CD-MAINTAINABILI...</t>
  </si>
  <si>
    <t>RTBM-54542 - REQ-0495713 A GEN-BSRF-CD-MAINTAINABILI...</t>
  </si>
  <si>
    <t>RTBM-54543 - REQ-0495712 A GEN-BSRF-CD-MAINTAINABILI...</t>
  </si>
  <si>
    <t>RTBM-54544 - REQ-0495711 A GEN-BSRF-CD-MAINTAINABILI...</t>
  </si>
  <si>
    <t>RTBM-54545 - REQ-0495710 A GEN-BSRF-CD-MAINTAINABILI...</t>
  </si>
  <si>
    <t>RTBM-54546 - REQ-0495709 B GEN-BSRF-CD-MAINTAINABILI...</t>
  </si>
  <si>
    <t>RTBM-54547 - REQ-0495708 A GEN-BSRF-CD-MAINTAINABILI...</t>
  </si>
  <si>
    <t>RTBM-54548 - REQ-0495707 A GEN-BSRF-CD-MAINTAINABILI...</t>
  </si>
  <si>
    <t>RTBM-54549 - REQ-0495706 A GEN-BSRF-CD-MAINTAINABILI...</t>
  </si>
  <si>
    <t>RTBM-54550 - REQ-0495705 A GEN-BSRF-CD-MAINTAINABILI...</t>
  </si>
  <si>
    <t>RTBM-54558 - REQ-0495704 A GEN-BSRF-CD-MAINTAINABILI...</t>
  </si>
  <si>
    <t>RTBM-54559 - REQ-0495703 A GEN-BSRF-CD-MAINTAINABILI...</t>
  </si>
  <si>
    <t>RTBM-54574 - REQ-0495702 A GEN-BSRF-CD-MAINTAINABILI...</t>
  </si>
  <si>
    <t>RTBM-54575 - REQ-0495701 A GEN-BSRF-CD-MAINTAINABILI...</t>
  </si>
  <si>
    <t>RTBM-54576 - REQ-0495700 A GEN-BSRF-CD-MAINTAINABILI...</t>
  </si>
  <si>
    <t>RTBM-54577 - REQ-0495699 A GEN-BSRF-CD-MAINTAINABILI...</t>
  </si>
  <si>
    <t>RTBM-54578 - REQ-0495698 B GEN-BSRF-CD-MAINTAINABILI...</t>
  </si>
  <si>
    <t>RTBM-54579 - REQ-0495697 A GEN-BSRF-CD-MAINTAINABILI...</t>
  </si>
  <si>
    <t>RTBM-54580 - REQ-0495696 B GEN-BSRF-CD-MAINTAINABILI...</t>
  </si>
  <si>
    <t>RTBM-54581 - REQ-0495695 A GEN-BSRF-CD-MAINTAINABILI...</t>
  </si>
  <si>
    <t>RTBM-54582 - REQ-0495694 A GEN-BSRF-CD-MAINTAINABILI...</t>
  </si>
  <si>
    <t>RTBM-54583 - REQ-0495693 A GEN-BSRF-CD-MAINTAINABILI...</t>
  </si>
  <si>
    <t>RTBM-54584 - REQ-0495692 A GEN-BSRF-CD-MAINTAINABILI...</t>
  </si>
  <si>
    <t>RTBM-54585 - REQ-0495691 B GEN-BSRF-CD-MAINTAINABILI...</t>
  </si>
  <si>
    <t>RTBM-48378 - In nominal life cycle phase such as defined in the Lifecycle document [RSP-0002604], the TCU shall be able to raise a blocked key ACALL defect, if the ACALL push stays in an actif state for at least 60 seconds (REQ-0495691 B)</t>
  </si>
  <si>
    <t>RTBM-54587 - REQ-0495690 A GEN-BSRF-CD-MAINTAINABILI...</t>
  </si>
  <si>
    <t>RTBM-54588 - REQ-0495689 A GEN-BSRF-CD-MAINTAINABILI...</t>
  </si>
  <si>
    <t>RTBM-54589 - REQ-0495688 A GEN-BSRF-CD-MAINTAINABILI...</t>
  </si>
  <si>
    <t>RTBM-54590 - REQ-0495687 B GEN-BSRF-CD-MAINTAINABILI...</t>
  </si>
  <si>
    <t>RTBM-54591 - REQ-0495686 A GEN-BSRF-CD-MAINTAINABILI...</t>
  </si>
  <si>
    <t>RTBM-54592 - REQ-0495685 A GEN-BSRF-CD-MAINTAINABILI...</t>
  </si>
  <si>
    <t>RTBM-54593 - REQ-0495684 A GEN-BSRF-CD-MAINTAINABILI...</t>
  </si>
  <si>
    <t>RTBM-54599 - REQ-0495683 B GEN-BSRF-CD-MAINTAINABILI...</t>
  </si>
  <si>
    <t>RTBM-54600 - REQ-0495682 A GEN-BSRF-CD-MAINTAINABILI...</t>
  </si>
  <si>
    <t>RTBM-54601 - REQ-0495681 A GEN-BSRF-CD-MAINTAINABILI...</t>
  </si>
  <si>
    <t>RTBM-54602 - REQ-0495680 A GEN-BSRF-CD-MAINTAINABILI...</t>
  </si>
  <si>
    <t>RTBM-54603 - REQ-0495679 B GEN-BSRF-CD-MAINTAINABILI...</t>
  </si>
  <si>
    <t>RTBM-54604 - REQ-0495678 A GEN-BSRF-CD-MAINTAINABILI...</t>
  </si>
  <si>
    <t>RTBM-54605 - REQ-0495677 A GEN-BSRF-CD-MAINTAINABILI...</t>
  </si>
  <si>
    <t>RTBM-54606 - REQ-0495676 B GEN-BSRF-CD-MAINTAINABILI...</t>
  </si>
  <si>
    <t>RTBM-54607 - REQ-0495675 A GEN-BSRF-CD-MAINTAINABILI...</t>
  </si>
  <si>
    <t>RTBM-54608 - REQ-0495674 A GEN-BSRF-CD-MAINTAINABILI...</t>
  </si>
  <si>
    <t>RTBM-54612 - REQ-0495673 A GEN-BSRF-CD-MAINTAINABILI...</t>
  </si>
  <si>
    <t>RTBM-54613 - REQ-0495672 B GEN-BSRF-CD-MAINTAINABILI...</t>
  </si>
  <si>
    <t>RTBM-54614 - REQ-0495671 A GEN-BSRF-CD-MAINTAINABILI...</t>
  </si>
  <si>
    <t>RTBM-54619 - REQ-0495670 A GEN-BSRF-CD-MAINTAINABILI...</t>
  </si>
  <si>
    <t>RTBM-54627 - REQ-0495669 A GEN-BSRF-CD-MAINTAINABILI...</t>
  </si>
  <si>
    <t>RTBM-54629 - REQ-0495668 B GEN-BSRF-CD-MAINTAINABILI...</t>
  </si>
  <si>
    <t>RTBM-54631 - REQ-0495667 A GEN-BSRF-CD-MAINTAINABILI...</t>
  </si>
  <si>
    <t>RTBM-54632 - REQ-0495666 A GEN-BSRF-CD-MAINTAINABILI...</t>
  </si>
  <si>
    <t>RTBM-54633 - REQ-0495665 A GEN-BSRF-CD-MAINTAINABILI...</t>
  </si>
  <si>
    <t>RTBM-54635 - REQ-0495664 B GEN-BSRF-CD-MAINTAINABILI...</t>
  </si>
  <si>
    <t>RTBM-54636 - REQ-0495663 A GEN-BSRF-CD-MAINTAINABILI...</t>
  </si>
  <si>
    <t>RTBM-54637 - REQ-0495620 A GEN-BSRF-CD-DOC_SQM-0001(...</t>
  </si>
  <si>
    <t>RTBM-54638 - REQ-0495616 B GEN-BSRF-CD-VAL_ELEC-0031...</t>
  </si>
  <si>
    <t>RTBM-54639 - REQ-0495605 B GEN-BSRF-CD-VAL_ELEC-0019...</t>
  </si>
  <si>
    <t>RTBM-54640 - REQ-0495604 B GEN-BSRF-CD-VAL_ELEC-0030...</t>
  </si>
  <si>
    <t>RTBM-54641 - REQ-0495592 B GEN-BSRF-CD-VAL_ELEC-0018...</t>
  </si>
  <si>
    <t>RTBM-54642 - REQ-0495590 B GEN-BSRF-CD-MAINTAINABILI...</t>
  </si>
  <si>
    <t>RTBM-54643 - REQ-0495583 B GEN-BSRF-CD-MAINTAINABILI...</t>
  </si>
  <si>
    <t>RTBM-54645 - REQ-0495580 B GEN-BSRF-CD-MAINTAINABILI...</t>
  </si>
  <si>
    <t>RTBM-54646 - REQ-0495575 B GEN-BSRF-CD-VAL_ELEC-0028...</t>
  </si>
  <si>
    <t>RTBM-54647 - REQ-0495573 B GEN-BSRF-CD-VAL_ELEC-0017...</t>
  </si>
  <si>
    <t>RTBM-54650 - REQ-0495572 B GEN-BSRF-CD-MAINTAINABILI...</t>
  </si>
  <si>
    <t>RTBM-54652 - REQ-0495566 B GEN-BSRF-CD-MAINTAINABILI...</t>
  </si>
  <si>
    <t>RTBM-54653 - REQ-0495564 B GEN-BSRF-CD-MATERIAL-0020...</t>
  </si>
  <si>
    <t>RTBM-54654 - REQ-0495562 B GEN-BSRF-CD-DOC_THERMAL-0...</t>
  </si>
  <si>
    <t>RTBM-54655 - REQ-0495561 B GEN-BSRF-CD-MAINTAINABILI...</t>
  </si>
  <si>
    <t>RTBM-54656 - REQ-0495558 A GEN-BSRF-CD-MAINTAINABILI...</t>
  </si>
  <si>
    <t>RTBM-54657 - REQ-0495557 A GEN-BSRF-CD-MATERIAL-0019...</t>
  </si>
  <si>
    <t>RTBM-54658 - REQ-0495555 B GEN-BSRF-CD-VAL_ELEC-0016...</t>
  </si>
  <si>
    <t>RTBM-54659 - REQ-0495554 C GEN-BSRF-CD-MAINTAINABILI...</t>
  </si>
  <si>
    <t>RTBM-54660 - REQ-0495551 B GEN-BSRF-CD-INTERF_ELEC-0015</t>
  </si>
  <si>
    <t>RTBM-54661 - REQ-0495549 B GEN-BSRF-CD-MAINTAINABILI...</t>
  </si>
  <si>
    <t>RTBM-54662 - REQ-0495547 B GEN-BSRF-CD-VAL_ELEC-0027...</t>
  </si>
  <si>
    <t>RTBM-54663 - REQ-0495546 C GEN-BSRF-CD-ENVIRONMENT-0...</t>
  </si>
  <si>
    <t>RTBM-54664 - REQ-0495538 A GEN-BSRF-CD-BUB-0010(0) O...</t>
  </si>
  <si>
    <t>RTBM-54665 - REQ-0495536 A GEN-BSRF-CD-DOC_THERMAL-0...</t>
  </si>
  <si>
    <t>RTBM-54667 - REQ-0495529 C GEN-BSRF-CD-MAINTAINABILI...</t>
  </si>
  <si>
    <t>RTBM-54668 - REQ-0495527 B GEN-BSRF-CD-INTERF_ELEC-0...</t>
  </si>
  <si>
    <t>RTBM-54669 - REQ-0495526 B GEN-BSRF-CD-VAL_ELEC-0015...</t>
  </si>
  <si>
    <t>RTBM-54670 - REQ-0495522 A GEN-BSRF-CD-DOC_VALIDATIO...</t>
  </si>
  <si>
    <t>RTBM-54671 - REQ-0495519 C GEN-BSRF-CD-MAINTAINABILI...</t>
  </si>
  <si>
    <t>RTBM-54672 - REQ-0495518 B GEN-BSRF-CD-VAL_ELEC-0026...</t>
  </si>
  <si>
    <t>RTBM-54673 - REQ-0495517 C GEN-BSRF-CD-MAINTAINABILI...</t>
  </si>
  <si>
    <t>RTBM-54674 - REQ-0495514 C GEN-BSRF-CD-MAINTAINABILI...</t>
  </si>
  <si>
    <t>RTBM-54675 - REQ-0495513 B GEN-BSRF-CD-MAINTAINABILI...</t>
  </si>
  <si>
    <t>RTBM-54676 - REQ-0495512 B GEN-BSRF-CD-VAL_ELEC-0014...</t>
  </si>
  <si>
    <t>RTBM-54677 - REQ-0495511 B GEN-BSRF-CD-MAINTAINABILI...</t>
  </si>
  <si>
    <t>RTBM-54678 - REQ-0495508 B GEN-BSRF-CD-MAINTAINABILI...</t>
  </si>
  <si>
    <t>RTBM-54679 - REQ-0495506 B GEN-BSRF-CD-MAINTAINABILI...</t>
  </si>
  <si>
    <t>RTBM-54680 - REQ-0495504 B GEN-BSRF-CD-VAL_ELEC-0013...</t>
  </si>
  <si>
    <t>RTBM-54681 - REQ-0495499 B GEN-BSRF-CD-MAINTAINABILI...</t>
  </si>
  <si>
    <t>RTBM-54682 - REQ-0495498 B GEN-BSRF-CD-VAL_ELEC-0025...</t>
  </si>
  <si>
    <t>RTBM-54683 - REQ-0495493 B GEN-BSRF-CD-INTERF_ELEC-0...</t>
  </si>
  <si>
    <t>RTBM-54684 - REQ-0495487 B GEN-BSRF-CD-BUB-0007(1) O...</t>
  </si>
  <si>
    <t>RTBM-54685 - REQ-0495484 B GEN-BSRF-CD-VAL_ELEC-0012...</t>
  </si>
  <si>
    <t>RTBM-54686 - REQ-0495483 B GEN-BSRF-CD-VAL_ELEC-0011...</t>
  </si>
  <si>
    <t>RTBM-54687 - REQ-0495475 A GEN-BSRF-CD-BUB-0006(1) O...</t>
  </si>
  <si>
    <t>RTBM-54688 - REQ-0495473 B GEN-BSRF-CD-MAINTAINABILI...</t>
  </si>
  <si>
    <t>RTBM-54689 - REQ-0495472 B GEN-BSRF-CD-DOC_MAINTAINA...</t>
  </si>
  <si>
    <t>RTBM-54690 - REQ-0495470 A GEN-BSRF-CD-DOC_MAINTAINA...</t>
  </si>
  <si>
    <t>RTBM-54691 - REQ-0495451 B GEN-BSRF-CD-VAL_ELEC-0010...</t>
  </si>
  <si>
    <t>RTBM-54692 - REQ-0495447 B GEN-BSRF-CD-MAINTAINABILI...</t>
  </si>
  <si>
    <t>RTBM-54694 - REQ-0495445 B GEN-BSRF-CD-MAINTAINABILI...</t>
  </si>
  <si>
    <t>RTBM-54695 - REQ-0495433 B GEN-BSRF-CD-INTERF_ELEC-0...</t>
  </si>
  <si>
    <t>RTBM-54696 - REQ-0495429 B GEN-BSRF-CD-VAL_ELEC-0024...</t>
  </si>
  <si>
    <t>RTBM-54697 - REQ-0495428 C GEN-BSRF-CD-SDF-0060(0) O...</t>
  </si>
  <si>
    <t>RTBM-54698 - REQ-0495415 B GEN-BSRF-CD-VAL_ELEC-0009...</t>
  </si>
  <si>
    <t>RTBM-54699 - REQ-0495410 C GEN-BSRF-CD-WIFI_ANT-0004...</t>
  </si>
  <si>
    <t>RTBM-54701 - REQ-0495404 B GEN-BSRF-CD-WIFI-0012(0)...</t>
  </si>
  <si>
    <t>RTBM-54702 - REQ-0495400 A GEN-BSRF-CD-BUB-0002(1) O...</t>
  </si>
  <si>
    <t>RTBM-54703 - REQ-0495391 B GEN-BSRF-CD-GNSS_ANT-0005...</t>
  </si>
  <si>
    <t>RTBM-54704 - REQ-0495390 B GEN-BSRF-CD-MAINTAINABILI...</t>
  </si>
  <si>
    <t>RTBM-54705 - REQ-0495389 B GEN-BSRF-CD-MAINTAINABILI...</t>
  </si>
  <si>
    <t>RTBM-54706 - REQ-0495386 B GEN-BSRF-CD-MAINTAINABILI...</t>
  </si>
  <si>
    <t>RTBM-54707 - REQ-0495381 B GEN-BSRF-CD-VAL_ELEC-0008...</t>
  </si>
  <si>
    <t>RTBM-54708 - REQ-0495371 B GEN-BSRF-CD-MAINTAINABILI...</t>
  </si>
  <si>
    <t>RTBM-54709 - REQ-0495369 B GEN-BSRF-CD-WIFI-0009(0)...</t>
  </si>
  <si>
    <t>RTBM-54710 - REQ-0495363 A GEN-BSRF-CD-INTERF_ELEC-0...</t>
  </si>
  <si>
    <t>RTBM-54711 - REQ-0495361 A GEN-BSRF-CD-GNSS_MOD-0009...</t>
  </si>
  <si>
    <t>RTBM-54712 - REQ-0495357 B GEN-BSRF-CD-BUB-0001(1) O...</t>
  </si>
  <si>
    <t>RTBM-54713 - REQ-0495353 B GEN-BSRF-CD-INTERF_ELEC-0...</t>
  </si>
  <si>
    <t>RTBM-54714 - REQ-0495349 B GEN-BSRF-CD-VAL_ELEC-0023...</t>
  </si>
  <si>
    <t>RTBM-54715 - REQ-0495343 C GEN-BSRF-CD-MAINTAINABILI...</t>
  </si>
  <si>
    <t>RTBM-54716 - REQ-0495342 B GEN-BSRF-CD-VAL_ELEC-0007...</t>
  </si>
  <si>
    <t>RTBM-54717 - REQ-0495340 B GEN-BSRF-CD-INTERF_ELEC-0...</t>
  </si>
  <si>
    <t>RTBM-54718 - REQ-0495339 B GEN-BSRF-CD-INTERF_ELEC-0...</t>
  </si>
  <si>
    <t>RTBM-54720 - REQ-0495334 B GEN-BSRF-CD-GBE-0002(0) O...</t>
  </si>
  <si>
    <t>RTBM-54721 - REQ-0495325 B GEN-BSRF-CD-VAL_ELEC-0006...</t>
  </si>
  <si>
    <t>RTBM-54722 - REQ-0495314 B GEN-BSRF-CD-GBE-0001(0) O...</t>
  </si>
  <si>
    <t>RTBM-54723 - REQ-0495310 B GEN-BSRF-CD-WIFI-0008(0)...</t>
  </si>
  <si>
    <t>RTBM-54724 - REQ-0495308 A GEN-BSRF-CD-GNSS_MOD-0006...</t>
  </si>
  <si>
    <t>RTBM-54725 - REQ-0495295 B GEN-BSRF-CD-WIFI-0007(0)...</t>
  </si>
  <si>
    <t>RTBM-54726 - REQ-0495294 B GEN-BSRF-CD-VAL_ELEC-0022...</t>
  </si>
  <si>
    <t>RTBM-54727 - REQ-0495291 B GEN-BSRF-CD-WIFI-0005(0)...</t>
  </si>
  <si>
    <t>RTBM-54728 - REQ-0495289 B GEN-BSRF-CD-SSC-0006(1) O...</t>
  </si>
  <si>
    <t>RTBM-54729 - REQ-0495288 B GEN-BSRF-CD-PRODUCT_QUALI...</t>
  </si>
  <si>
    <t>RTBM-54730 - REQ-0495279 A GEN-BSRF-CD-PRODUCT_QUALI...</t>
  </si>
  <si>
    <t>RTBM-54731 - REQ-0495278 B GEN-BSRF-CD-VAL_ELEC-0005...</t>
  </si>
  <si>
    <t>RTBM-54732 - REQ-0495273 B GEN-BSRF-CD-WIFI-0004(0)...</t>
  </si>
  <si>
    <t>RTBM-54733 - REQ-0495271 A GEN-BSRF-CD-PRODUCT_QUALI...</t>
  </si>
  <si>
    <t>RTBM-54734 - REQ-0495268 B GEN-BSRF-CD-WIFI-0003(0)...</t>
  </si>
  <si>
    <t>RTBM-54735 - REQ-0495267 B GEN-BSRF-CD-INTERF_ELEC-0...</t>
  </si>
  <si>
    <t>RTBM-54737 - REQ-0495266 A GEN-BSRF-CD-GNSS_MOD-0005...</t>
  </si>
  <si>
    <t>RTBM-54738 - REQ-0495265 B GEN-BSRF-CD-INTERF_ELEC-0...</t>
  </si>
  <si>
    <t>RTBM-54739 - REQ-0495264 B GEN-BSRF-CD-SSC-0004(1) O...</t>
  </si>
  <si>
    <t>RTBM-54740 - REQ-0495259 C GEN-BSRF-CD-VAL_ENV-0014(...</t>
  </si>
  <si>
    <t>RTBM-54741 - REQ-0495248 B GEN-BSRF-CD-WIFI-0002(0)...</t>
  </si>
  <si>
    <t>RTBM-54742 - REQ-0495243 B GEN-BSRF-CD-WIFI-0001(0)...</t>
  </si>
  <si>
    <t>RTBM-54743 - REQ-0495241 C GEN-BSRF-CD-VAL_ENV-0013(...</t>
  </si>
  <si>
    <t>RTBM-54744 - REQ-0495238 B GEN-BSRF-CD-VAL_MECHA_RES...</t>
  </si>
  <si>
    <t>RTBM-54745 - REQ-0495234 B GEN-BSRF-CD-VAL_ELEC-0004...</t>
  </si>
  <si>
    <t>RTBM-54746 - REQ-0495228 B GEN-BSRF-CD-VAL_ELEC-0021...</t>
  </si>
  <si>
    <t>RTBM-54747 - REQ-0495226 A GEN-BSRF-CD-GNSS_MOD-0004...</t>
  </si>
  <si>
    <t>RTBM-54748 - REQ-0495225 C GEN-BSRF-CD-VAL_ENV-0011(...</t>
  </si>
  <si>
    <t>RTBM-54749 - REQ-0495224 B GEN-BSRF-CD-INTERF_ELEC-0...</t>
  </si>
  <si>
    <t>RTBM-54750 - REQ-0495223 C GEN-BSRF-CD-VAL_ENV-0010(...</t>
  </si>
  <si>
    <t>RTBM-54751 - REQ-0495222 C GEN-BSRF-CD-VAL_MECHA_RES...</t>
  </si>
  <si>
    <t>RTBM-54752 - REQ-0495214 C GEN-BSRF-CD-VAL_MECHA_RES...</t>
  </si>
  <si>
    <t>RTBM-54754 - REQ-0495210 C GEN-BSRF-CD-VAL_MECHA_RES...</t>
  </si>
  <si>
    <t>RTBM-54755 - REQ-0495207 C GEN-BSRF-CD-VAL_ENV-0009(...</t>
  </si>
  <si>
    <t>RTBM-54756 - REQ-0495205 C GEN-BSRF-CD-VAL_MECHA_RES...</t>
  </si>
  <si>
    <t>RTBM-54757 - REQ-0495203 C GEN-BSRF-CD-VAL_ENV-0008(...</t>
  </si>
  <si>
    <t>RTBM-54758 - REQ-0495198 A GEN-BSRF-CD-SECU-0012(0)...</t>
  </si>
  <si>
    <t>RTBM-54759 - REQ-0495196 B GEN-BSRF-CD-VAL_ELEC-0003...</t>
  </si>
  <si>
    <t>RTBM-54760 - REQ-0495192 A GEN-BSRF-CD-TEST_SEQ_ELEC...</t>
  </si>
  <si>
    <t>RTBM-54761 - REQ-0495190 C GEN-BSRF-CD-VAL_ENV-0007(...</t>
  </si>
  <si>
    <t>RTBM-54762 - REQ-0495188 C GEN-BSRF-CD-VAL_ENV-0006(...</t>
  </si>
  <si>
    <t>RTBM-54766 - REQ-0495175 C GEN-BSRF-CD-VAL_ENV-0005(...</t>
  </si>
  <si>
    <t>RTBM-54767 - REQ-0495172 C GEN-BSRF-CD-VAL_ENV-0004(...</t>
  </si>
  <si>
    <t>RTBM-54769 - REQ-0495168 B GEN-BSRF-CD-VAL_ELEC-0020...</t>
  </si>
  <si>
    <t>RTBM-54772 - REQ-0495163 B GEN-BSRF-CD-VAL_ELEC-0002...</t>
  </si>
  <si>
    <t>RTBM-54773 - REQ-0495155 C GEN-BSRF-CD-VAL_ENV-0003(...</t>
  </si>
  <si>
    <t>RTBM-54774 - REQ-0495152 B GEN-BSRF-CD-VAL_ENV-0002(...</t>
  </si>
  <si>
    <t>RTBM-54776 - REQ-0495134 A GEN-BSRF-CD-GNSS_MOD-0001...</t>
  </si>
  <si>
    <t>RTBM-54779 - REQ-0495129 A GEN-BSRF-CD-VAL_ELEC-0001...</t>
  </si>
  <si>
    <t>RTBM-54780 - REQ-0495122 B GEN-BSRF-CD-TEMP_PERF-000...</t>
  </si>
  <si>
    <t>RTBM-54781 - REQ-0495118 C GEN-BSRF-CD-TEMP_PERF-000...</t>
  </si>
  <si>
    <t>RTBM-54782 - REQ-0495117 A GEN-BSRF-CD-GEN-0001(0) O...</t>
  </si>
  <si>
    <t>RTBM-54786 - REQ-0475174 B State : Release Modified...</t>
  </si>
  <si>
    <t>RTBM-54787 - REQ-0475173 B State : Release Modified...</t>
  </si>
  <si>
    <t>RTBM-54788 - REQ-0475172 A State : Release Modified...</t>
  </si>
  <si>
    <t>RTBM-54789 - REQ-0416099 C GEN-BSRF-ST-POSITIONING-0...</t>
  </si>
  <si>
    <t>RTBM-54790 - REQ-0416076 B GEN-BSRF-ST-POSITIONING-0...</t>
  </si>
  <si>
    <t>RTBM-54791 - REQ-0416072 B GEN-BSRF-ST-POSITIONING-0...</t>
  </si>
  <si>
    <t>RTBM-54792 - REQ-0414024 B State : Release Modified...</t>
  </si>
  <si>
    <t>RTBM-54793 - REQ-0315013 A GEN-BSRF-ST-xCall-0033(1)...</t>
  </si>
  <si>
    <t>RTBM-54794 - REQ-0314995 A GEN-BSRF-ST-xCall-0032(1)...</t>
  </si>
  <si>
    <t>RTBM-54799 - REQ-0314819 C GEN-BSRF-ST-xCall-0070(4)...</t>
  </si>
  <si>
    <t>RTBM-54801 - REQ-0074287 G Analog Radio Format Diffu...</t>
  </si>
  <si>
    <t>RTBM-54808 - REQ-0048340 A State : Release Modified...</t>
  </si>
  <si>
    <t>RTBM-54812 - REQ-0040362 A State : Propose Modified...</t>
  </si>
  <si>
    <t>RTBM-54813 - REQ-0040232 A State : Propose Modified...</t>
  </si>
  <si>
    <t>RTBM-54814 - REQ-0040229 A State : Propose Modified...</t>
  </si>
  <si>
    <t>RTBM-54816 - GEN-RESEAU- ST- CPCANHS.0031 Applicable requirements for TS « 00948_09_01719 »</t>
  </si>
  <si>
    <t>RTBM-54818 - GEN-CSTS-ST-HW_SW-0005(0) Microcontrollers shall be configured to disable any co...</t>
  </si>
  <si>
    <t>RTBM-54821 - Gen-BSRFv2’-CDC-SDF-15(0)</t>
  </si>
  <si>
    <t>RTBM-54822 - Gen-BSRFv2’-CDC-SDF-14(0)</t>
  </si>
  <si>
    <t>RTBM-54856 - Gen-BSRFv2’-CDC-SDF-05(0)</t>
  </si>
  <si>
    <t>RTBM-54857 - Gen-BSRFv2’-CDC-SDF-04(0)</t>
  </si>
  <si>
    <t>RTBM-54858 - Gen-BSRFv2’-CDC-SDF-03(0)</t>
  </si>
  <si>
    <t>RTBM-54859 - Gen-BSRFv2’-CDC-SDF-02(0)</t>
  </si>
  <si>
    <t>RTBM-54861 - Gen- BSRFv2’-CDC-SDF-17(0)</t>
  </si>
  <si>
    <t>RTBM-54862 - Gen- BSRFv2’-CDC-SDF-16(0)</t>
  </si>
  <si>
    <t>RTBM-54865 - REQ-0040872 A State : Propose Modified...</t>
  </si>
  <si>
    <t>RTBM-54875 - GEN-RESEAU- ST- CPCANHS.0033 Vitesse de transmission fixe / Constant transmit bit rate</t>
  </si>
  <si>
    <t>RTBM-54878 - REQ-0712395 _GNSS sensitivity acquisition system</t>
  </si>
  <si>
    <t>RTBM-54879 - REQ-0712394 _GNSS sensitivity tracking system</t>
  </si>
  <si>
    <t>RTBM-54880 - REQ-0712242 _FLASH memory on NAD side</t>
  </si>
  <si>
    <t>RTBM-54881 - REQ-0664669 _ Antenna system in DAB III-band</t>
  </si>
  <si>
    <t>RTBM-54882 - REQ-0663817 _wired inputs/outputs of the TCU</t>
  </si>
  <si>
    <t>RTBM-54883 - REQ-0663814 _backup battery minimum lifetime</t>
  </si>
  <si>
    <t>RTBM-54885 - REQ-0663453 _GNSS sensitivity acquisition system</t>
  </si>
  <si>
    <t>RTBM-54886 - REQ-0663452 _GNSS sensitivity tracking system</t>
  </si>
  <si>
    <t>RTBM-54887 - REQ-0663450 _GNSS operate in B1 band</t>
  </si>
  <si>
    <t>RTBM-54888 - REQ-0663449 _GNSS operate in G1 band</t>
  </si>
  <si>
    <t>RTBM-54889 - REQ-0663447 _Integrate a GNSS antenna</t>
  </si>
  <si>
    <t>RTBM-54890 - REQ-0663432 _BSRF antennas: LTE1 and LTE2</t>
  </si>
  <si>
    <t>RTBM-54891 - REQ-0663431 _DAB performances document</t>
  </si>
  <si>
    <t>RTBM-54892 - REQ-0663430 _FM performances document</t>
  </si>
  <si>
    <t>RTBM-54893 - REQ-0663427 _AM performances document</t>
  </si>
  <si>
    <t>RTBM-54894 - REQ-0663424 _DAB performances Requirement</t>
  </si>
  <si>
    <t>RTBM-54895 - REQ-0663423 _AM performances Requirement</t>
  </si>
  <si>
    <t>RTBM-54896 - REQ-0663422 _FM performances Requirement</t>
  </si>
  <si>
    <t>RTBM-54897 - REQ-0662030 _RX antenna diversity, External antennas (“Main” + “Aux”)</t>
  </si>
  <si>
    <t>RTBM-54898 - REQ-0658408 _Fan defect : Open circuit (CO)</t>
  </si>
  <si>
    <t>RTBM-54899 - REQ-0658407 _Fan defect : Short circuit (CC-)</t>
  </si>
  <si>
    <t>RTBM-54900 - REQ-0658406 _Fan defect : Short circuit (CC+)</t>
  </si>
  <si>
    <t>RTBM-54901 - REQ-0658405 _Blower spin defect : System internal failure</t>
  </si>
  <si>
    <t>RTBM-54902 - REQ-0658402 _NAD defect : NAD overheating defect</t>
  </si>
  <si>
    <t>RTBM-54903 - REQ-0658400 _RAP defect : RAP overheating defect</t>
  </si>
  <si>
    <t>RTBM-54904 - REQ-0658399 _RAP defect : Internal RAP defect</t>
  </si>
  <si>
    <t>RTBM-54905 - REQ-0658346 _External loudspeaker defect :DTC Short Circuit (CC)</t>
  </si>
  <si>
    <t>RTBM-54906 - REQ-0658345 _Microphone defect : DTC Short Circuit (CC)</t>
  </si>
  <si>
    <t>RTBM-54907 - REQ-0658160 _BUB defect : BUB overload defect</t>
  </si>
  <si>
    <t>RTBM-54908 - REQ-0658159 _BUB defect : BUB temperature sensor defect</t>
  </si>
  <si>
    <t>RTBM-54909 - REQ-0658158 _BUB defect : Rcoding line defect</t>
  </si>
  <si>
    <t>RTBM-54910 - REQ-0658157 _Deep sleep mode, TCU max power consumption</t>
  </si>
  <si>
    <t>RTBM-54912 - REQ-0658118 _Activating each internal cellular antenna</t>
  </si>
  <si>
    <t>RTBM-54913 - REQ-0658117 _Activating each internal broadcast antenna</t>
  </si>
  <si>
    <t>RTBM-54914 - REQ-0658046 _Launch a BUB test of the State of Health</t>
  </si>
  <si>
    <t>RTBM-54915 - REQ-0658044 _Implemented to retrieve the BUB parameters</t>
  </si>
  <si>
    <t>RTBM-54916 - REQ-0640821 _Japan market Norm : MIC Norm</t>
  </si>
  <si>
    <t>RTBM-54917 - REQ-0640820 _North America market Regulation : FCC Regulation</t>
  </si>
  <si>
    <t>RTBM-54918 - REQ-0640819 _China market norms : CCC Standart, SRRC and the NAL</t>
  </si>
  <si>
    <t>RTBM-54939 - REQ-0604474 _BROADCAST_DAB2_EXT_ANT</t>
  </si>
  <si>
    <t>RTBM-54947 - REQ-0658045 _Parameter of the State of Health counter</t>
  </si>
  <si>
    <t>RTBM-54950 - REQ-0555100 _BSRFv2 : KPI</t>
  </si>
  <si>
    <t>RTBM-54951 - REQ-0555095 _GNSS support SBAS</t>
  </si>
  <si>
    <t>RTBM-54953 - REQ-0495753 A GEN-BSRF-CD-MAINTAINABILITY-0060</t>
  </si>
  <si>
    <t>RTBM-54954 - REQ-0495789 B GEN-BSRF-CD-MAINTAINABILITY-0297</t>
  </si>
  <si>
    <t>RTBM-54955 - REQ-0495589 B GEN-BSRF-CD-VAL_ELEC-0029...</t>
  </si>
  <si>
    <t>RTBM-54956 - REQ-0495570 B GEN-BSRF-CD-DOC_THERMAL-0...</t>
  </si>
  <si>
    <t>RTBM-54957 - REQ-0495471 B GEN-BSRF-CD-BUB-0005(0) O...</t>
  </si>
  <si>
    <t>RTBM-54958 - REQ-0495463 B GEN-BSRF-CD-ENVIRONMENT-0...</t>
  </si>
  <si>
    <t>RTBM-54959 - REQ-0495430 B GEN-BSRF-CD-GNSS_ANT-0006...</t>
  </si>
  <si>
    <t>RTBM-54961 - REQ-0495395 B GEN-BSRF-CD-WIFI-0011(1)...</t>
  </si>
  <si>
    <t>RTBM-54962 - REQ-0495385 B GEN-BSRF-CD-PRODUCT_QUALI...</t>
  </si>
  <si>
    <t>RTBM-54963 - REQ-0495373 B GEN-BSRF-CD-WIFI_ANT-0003...</t>
  </si>
  <si>
    <t>RTBM-54965 - REQ-0495157 A GEN-BSRF-CD-GNSS_MOD-0002...</t>
  </si>
  <si>
    <t>RTBM-54966 - REQ-0495147 B GEN-BSRF-CD-GSM_ANT-0008(...</t>
  </si>
  <si>
    <t>RTBM-54967 - REQ-0495128 D GEN-BSRF-CD-PERF_TEL-0002...</t>
  </si>
  <si>
    <t>RTBM-54968 - REQ-0490426 D Default : Short circuit O...</t>
  </si>
  <si>
    <t>RTBM-54969 - REQ-0495125 D GEN-BSRF-CD-PERF_TEL-0001...</t>
  </si>
  <si>
    <t>RTBM-55006 - GEN-BSRF-SCOPE-DEVELOPMENT-0013</t>
  </si>
  <si>
    <t>RTBM-55007 - REQ-0666588 _Voltage of Component is out of the range</t>
  </si>
  <si>
    <t>RTBM-55009 - REQ-0527264 _Transition between FM and DAB timing</t>
  </si>
  <si>
    <t>RTBM-55011 - REQ-0495510 B GEN-BSRF-CD-MATERIAL-0014...</t>
  </si>
  <si>
    <t>RTBM-55012 - REQ-0495321 C GEN-BSRF-CD-MAINTAINABILI...</t>
  </si>
  <si>
    <t>RTBM-55013 - REQ-0495309 B GEN-BSRF-CD-INTERF_ELEC-0...</t>
  </si>
  <si>
    <t>RTBM-55014 - REQ-0315009 B GEN-BSRF-ST-xCall-0509(2)...</t>
  </si>
  <si>
    <t>RTBM-55015 - REQ-0314990 B GEN-BSRF-ST-xCall-0521(1)...</t>
  </si>
  <si>
    <t>RTBM-55016 - REQ-0314952 A GEN-BSRF-ST-xCall-0643(0)...</t>
  </si>
  <si>
    <t>RTBM-55024 - 431.968-D.O- 0104.01A_Applicable requirements for TS « 96 431 968 99 »</t>
  </si>
  <si>
    <t>RTBM-55026 - GEN-RESEAU-ST-CPCANLS.0023(1)_Applicable requirements for TS « 96 649 895 9BindOR »</t>
  </si>
  <si>
    <t>RTBM-56417 - REQ-0556798 _BUB recharging process step</t>
  </si>
  <si>
    <t>RTBM-56418 - REQ-0613314 _horizontal positioning COMPUTE_LOCALIZATION</t>
  </si>
  <si>
    <t>RTBM-56419 - REQ-0500276 B GEN-BSRF-ST-POSITIONING-0...</t>
  </si>
  <si>
    <t>RTBM-56420 - REQ-0477380 G FM&lt;-&gt;DAB : Audio with Han...</t>
  </si>
  <si>
    <t>RTBM-56421 - REQ-0416100 B GEN-BSRF-ST-POSITIONING-0...</t>
  </si>
  <si>
    <t>RTBM-56422 - REQ-0416098 C GEN-BSRF-ST-POSITIONING-0...</t>
  </si>
  <si>
    <t>RTBM-56423 - REQ-0416097 B GEN-BSRF-ST-POSITIONING-0...</t>
  </si>
  <si>
    <t>RTBM-56424 - REQ-0416095 C GEN-BSRF-ST-POSITIONING-0...</t>
  </si>
  <si>
    <t>RTBM-56425 - REQ-0416094 B GEN-BSRF-ST-POSITIONING-0...</t>
  </si>
  <si>
    <t>RTBM-56426 - REQ-0416091 B GEN-BSRF-ST-POSITIONING-0...</t>
  </si>
  <si>
    <t>RTBM-56489 - REQ-0416068 B GEN-BSRF-ST-POSITIONING-0...</t>
  </si>
  <si>
    <t>RTBM-56490 - REQ-0416067 A GEN-BSRF-ST-POSITIONING-0...</t>
  </si>
  <si>
    <t>RTBM-56491 - REQ-0416063 B GEN-BSRF-ST-POSITIONING-0...</t>
  </si>
  <si>
    <t>RTBM-56492 - REQ-0416062 A GEN-BSRF-ST-POSITIONING-0...</t>
  </si>
  <si>
    <t>RTBM-56493 - REQ-0416061 B GEN-BSRF-ST-POSITIONING-0...</t>
  </si>
  <si>
    <t>RTBM-56494 - REQ-0415955 A GEN-BSRF-ST-ILIFE-0095(0)...</t>
  </si>
  <si>
    <t>RTBM-56495 - REQ-0415945 A GEN-BSRF-ST-ILIFE-0089(3)...</t>
  </si>
  <si>
    <t>RTBM-56496 - REQ-0415936 A GEN-BSRF-ST-ILIFE-0072(0)...</t>
  </si>
  <si>
    <t>RTBM-56497 - REQ-0415917 A GEN-BSRF-ST-ILIFE-0001(0)...</t>
  </si>
  <si>
    <t>RTBM-56498 - REQ-0048395 B GEN-RESEAU-ST-CPETHER100.0028</t>
  </si>
  <si>
    <t>RTBM-56612 - REQ-0663329 _Safety hazardous in the specification</t>
  </si>
  <si>
    <t>RTBM-56624 - REQ-0417090 A GEN-BSRF-ST-EM-0083(1) Ow...</t>
  </si>
  <si>
    <t>RTBM-56625 - REQ-0417068 B GEN-BSRF-ST-EM-0036(3) Ow...</t>
  </si>
  <si>
    <t>RTBM-56626 - REQ-0417071 B GEN-BSRF-ST-EM-0034(4) Ow...</t>
  </si>
  <si>
    <t>RTBM-56627 - REQ-0417075 B GEN-BSRF-ST-EM-0023(4) Ow...</t>
  </si>
  <si>
    <t>RTBM-56628 - REQ-0417064 B GEN-BSRF-ST-EM-0022(3) Ow...</t>
  </si>
  <si>
    <t>RTBM-56629 - REQ-0417067 B GEN-BSRF-ST-EM-0021(3) Ow...</t>
  </si>
  <si>
    <t>RTBM-56630 - REQ-0417056 B GEN-BSRF-ST-EM-0020(3) Ow...</t>
  </si>
  <si>
    <t>RTBM-56633 - REQ-0315112 B GEN-BSRF-ST-xCall-0501(0)...</t>
  </si>
  <si>
    <t>RTBM-56634 - REQ-0315101 A GEN-BSRF-ST-xCall-0500(0)...</t>
  </si>
  <si>
    <t>RTBM-56635 - REQ-0315086 A GEN-BSRF-ST-xCall-0498(0)...</t>
  </si>
  <si>
    <t>RTBM-56636 - REQ-0315072 B GEN-BSRF-ST-xCall-0497(1)...</t>
  </si>
  <si>
    <t>RTBM-56637 - REQ-0315058 B GEN-BSRF-ST-xCall-0496(1)...</t>
  </si>
  <si>
    <t>RTBM-56638 - REQ-0315043 B GEN-BSRF-ST-xCall-0495(1)...</t>
  </si>
  <si>
    <t>RTBM-56639 - REQ-0315026 A GEN-BSRF-ST-xCall-0494(0)...</t>
  </si>
  <si>
    <t>RTBM-56640 - REQ-0315194 B GEN-BSRF-ST-xCall-0489(1)...</t>
  </si>
  <si>
    <t>RTBM-56641 - REQ-0315192 A GEN-BSRF-ST-xCall-0488(0)...</t>
  </si>
  <si>
    <t>RTBM-56642 - REQ-0315191 B GEN-BSRF-ST-xCall-0487(1)...</t>
  </si>
  <si>
    <t>RTBM-56643 - REQ-0315190 A GEN-BSRF-ST-xCall-0486(0)...</t>
  </si>
  <si>
    <t>RTBM-56644 - REQ-0315163 A GEN-BSRF-ST-xCall-0478(0)...</t>
  </si>
  <si>
    <t>RTBM-56645 - REQ-0315147 B GEN-BSRF-ST-xCall-0475(1)...</t>
  </si>
  <si>
    <t>RTBM-56646 - REQ-0481774 A GEN-BSRF-ST-xCall-0835(0)...</t>
  </si>
  <si>
    <t>RTBM-56649 - REQ-0595269 _Internal loudspeaker test</t>
  </si>
  <si>
    <t>RTBM-56656 - REQ-0495403 B GEN-BSRF-CD-BUB-0003(0) O...</t>
  </si>
  <si>
    <t>RTBM-56657 - REQ-0524077 _Japan Ecall in the xCall specification</t>
  </si>
  <si>
    <t>RTBM-56658 - REQ-0524073 _Korean Ecall in the xCall specification</t>
  </si>
  <si>
    <t>RTBM-56659 - REQ-0495568 B GEN-BSRF-CD-PERF_AUDIO-00...</t>
  </si>
  <si>
    <t>RTBM-56662 - REQ-0595251 _Audio amplifier output : acoustic pressure</t>
  </si>
  <si>
    <t>RTBM-56668 - REQ-0417097 A GEN-BSRF-ST-EM-0088(0) Ow...</t>
  </si>
  <si>
    <t>RTBM-56669 - REQ-0417094 A GEN-BSRF-ST-EM-0085(1) Ow...</t>
  </si>
  <si>
    <t>RTBM-56670 - REQ-0417093 A GEN-BSRF-ST-EM-0084(1) Ow...</t>
  </si>
  <si>
    <t>RTBM-56671 - REQ-0417080 B GEN-BSRF-ST-EM-0070(1) Ow...</t>
  </si>
  <si>
    <t>RTBM-56672 - REQ-0417054 A GEN-BSRF-ST-EM-0080(0) Ow...</t>
  </si>
  <si>
    <t>RTBM-56673 - REQ-0417053 B GEN-BSRF-ST-EM-0050(0) Ow...</t>
  </si>
  <si>
    <t>RTBM-56674 - REQ-0417086 B GEN-BSRF-ST-EM-0045(2) Ow...</t>
  </si>
  <si>
    <t>RTBM-56675 - REQ-0552753 _Radio Tuning Mode : external tool (computer)</t>
  </si>
  <si>
    <t>RTBM-56676 - REQ-0552752 _Audio Tuning Mode : external tool (computer)</t>
  </si>
  <si>
    <t>RTBM-56677 - REQ-0417092 B GEN-BSRF-ST-EM-0040(2) Ow...</t>
  </si>
  <si>
    <t>RTBM-56678 - REQ-0417088 B GEN-BSRF-ST-EM-0039(3) Ow...</t>
  </si>
  <si>
    <t>RTBM-56679 - REQ-0417084 B GEN-BSRF-ST-EM-0038(2) Ow...</t>
  </si>
  <si>
    <t>RTBM-56680 - REQ-0417079 B GEN-BSRF-ST-EM-0049(3) Ow...</t>
  </si>
  <si>
    <t>RTBM-56681 - REQ-0417082 B GEN-BSRF-ST-EM-0037(2) Ow...</t>
  </si>
  <si>
    <t>RTBM-56682 - REQ-0417081 B GEN-BSRF-ST-EM-0035(2) Ow...</t>
  </si>
  <si>
    <t>RTBM-56683 - REQ-0315188 A GEN-BSRF-ST-xCall-0485(0)...</t>
  </si>
  <si>
    <t>RTBM-56684 - REQ-0315184 A GEN-BSRF-ST-xCall-0484(0)...</t>
  </si>
  <si>
    <t>RTBM-56686 - REQ-0315178 A GEN-BSRF-ST-xCall-0481(0)...</t>
  </si>
  <si>
    <t>RTBM-56687 - REQ-0315158 B GEN-BSRF-ST-xCall-0477(1)...</t>
  </si>
  <si>
    <t>RTBM-56688 - REQ-0315129 B GEN-BSRF-ST-xCall-0473(1)...</t>
  </si>
  <si>
    <t>RTBM-56689 - REQ-0315121 A GEN-BSRF-ST-xCall-0472(0)...</t>
  </si>
  <si>
    <t>RTBM-56690 - REQ-0315111 B GEN-BSRF-ST-xCall-0471(1)...</t>
  </si>
  <si>
    <t>RTBM-56691 - REQ-0315096 A GEN-BSRF-ST-xCall-0470(0)...</t>
  </si>
  <si>
    <t>RTBM-56692 - REQ-0315078 B GEN-BSRF-ST-xCall-0469(1)...</t>
  </si>
  <si>
    <t>RTBM-56693 - REQ-0315060 A GEN-BSRF-ST-xCall-0468(0)...</t>
  </si>
  <si>
    <t>RTBM-56694 - REQ-0315048 B GEN-BSRF-ST-xCall-0467(1)...</t>
  </si>
  <si>
    <t>RTBM-56695 - REQ-0315027 A GEN-BSRF-ST-xCall-0466(0)...</t>
  </si>
  <si>
    <t>RTBM-56696 - REQ-0314999 A GEN-BSRF-ST-xCall-0465(0)...</t>
  </si>
  <si>
    <t>RTBM-56697 - REQ-0314974 A GEN-BSRF-ST-xCall-0464(0)...</t>
  </si>
  <si>
    <t>RTBM-56698 - REQ-0314946 A GEN-BSRF-ST-xCall-0463(0)...</t>
  </si>
  <si>
    <t>RTBM-56699 - REQ-0314927 A GEN-BSRF-ST-xCall-0462(0)...</t>
  </si>
  <si>
    <t>RTBM-56700 - REQ-0632971 _Gain Prompt</t>
  </si>
  <si>
    <t>RTBM-56701 - REQ-0481775 A GEN-BSRF-ST-xCall-0775(1)...</t>
  </si>
  <si>
    <t>RTBM-56770 - REQ-0489971 B GEN_ENG_MODE_DEBUG_0004 O...</t>
  </si>
  <si>
    <t>RTBM-56772 - REQ-0417098 B GEN-BSRF-ST-EM-0089(0) Ow...</t>
  </si>
  <si>
    <t>RTBM-56773 - REQ-0417099 A GEN-BSRF-ST-EM-0092(1) Ow...</t>
  </si>
  <si>
    <t>RTBM-56776 - REQ-0712240 _ RAM memory</t>
  </si>
  <si>
    <t>RTBM-57111 - Gen- BSRFv2’-CDC-SDF-01(0)</t>
  </si>
  <si>
    <t>RTBM-57112 - Gen- BSRFv2’-CDC-SDF-18(0)</t>
  </si>
  <si>
    <t>RTBM-57114 - Gen- BSRFv2’-CDC-SDF-19(0)</t>
  </si>
  <si>
    <t>RTBM-57115 - Gen- BSRFv2’-CDC-SDF-21(0)</t>
  </si>
  <si>
    <t>RTBM-57116 - Gen- BSRFv2’-CDC-SDF-22(0)</t>
  </si>
  <si>
    <t>RTBM-57120 - Gen-BSRFv2’-CDC-SDF-06(0)</t>
  </si>
  <si>
    <t>RTBM-57121 - Gen-BSRFv2’-CDC-SDF-08(0)</t>
  </si>
  <si>
    <t>RTBM-57122 - Gen-BSRFv2’-CDC-SDF-09(0)</t>
  </si>
  <si>
    <t>RTBM-57124 - Gen-BSRFv2’-CDC-SDF-10(0)</t>
  </si>
  <si>
    <t>RTBM-57125 - Gen-BSRFv2’-CDC-SDF-11(0)</t>
  </si>
  <si>
    <t>RTBM-57126 - Gen-BSRFv2’-CDC-SDF-12(0)</t>
  </si>
  <si>
    <t>RTBM-57130 - Gen-BSRFv2’-CDC-SDF-26(0)</t>
  </si>
  <si>
    <t>RTBM-57149 - REQ-0481759 B GEN-BSRF-ST-xCall-0310(3)...</t>
  </si>
  <si>
    <t>RTBM-57150 - REQ-0481773 A GEN-BSRF-ST-xCall-0834(1)...</t>
  </si>
  <si>
    <t>RTBM-60452 - N°Requirement Content of the Requirement REQ-0712236 A CD_SAFETY Owner : u518569...</t>
  </si>
  <si>
    <t>RTBM-44531 - The TCU shall prevent the safety hazardous events such described in the Safety specification [02013_21_00177] (REQ-0712236 A)</t>
  </si>
  <si>
    <t>RTBM-52922 - REQ-0514484 A GEN-BSRF-CD-MANUFACTURING... +</t>
  </si>
  <si>
    <t>RTBM-36878 - N°Requirement Content of the Requirement REQ-0514484 A GEN-BSRF-CD-MANUFACTURING... +</t>
  </si>
  <si>
    <t>RTBM-52925 - REQ-0663815 A CD_WIRED_INTERFACE Owner... +</t>
  </si>
  <si>
    <t>RTBM-36234 - N°Requirement Content of the Requirement REQ-0663815 A CD_WIRED_INTERFACE Owner... +</t>
  </si>
  <si>
    <t>RTBM-52927 - REQ-0663624 A CD_ELEC_BROADCAST_CONN Ow... +</t>
  </si>
  <si>
    <t>RTBM-36257 - N°Requirement Content of the Requirement REQ-0663624 A CD_ELEC_BROADCAST_CONN Ow... +</t>
  </si>
  <si>
    <t>RTBM-52928 - REQ-0663623 A CD_ELEC_BROADCAST_CONN Ow... +</t>
  </si>
  <si>
    <t>RTBM-36256 - N°Requirement Content of the Requirement REQ-0663623 A CD_ELEC_BROADCAST_CONN Ow... +</t>
  </si>
  <si>
    <t>RTBM-52929 - REQ-0663621 A CD_BROADCAST_CONN_INTERFA... +</t>
  </si>
  <si>
    <t>RTBM-36137 - N°Requirement Content of the Requirement REQ-0663621 A CD_BROADCAST_CONN_INTERFA... +</t>
  </si>
  <si>
    <t>RTBM-52930 - REQ-0663619 A CD_BROADCAST_CONN_INTERFA... +</t>
  </si>
  <si>
    <t>RTBM-36135 - N°Requirement Content of the Requirement REQ-0663619 A CD_BROADCAST_CONN_INTERFA... +</t>
  </si>
  <si>
    <t>RTBM-52931 - REQ-0663617 A CD_BROADCAST_CONN_INTERFA... +</t>
  </si>
  <si>
    <t>RTBM-36133 - N°Requirement Content of the Requirement REQ-0663617 A CD_BROADCAST_CONN_INTERFA... +</t>
  </si>
  <si>
    <t>RTBM-52932 - REQ-0663612 A CD_GNSS_CONN_INTERFACE Ow... +</t>
  </si>
  <si>
    <t>RTBM-36179 - N°Requirement Content of the Requirement REQ-0663612 A CD_GNSS_CONN_INTERFACE Ow... +</t>
  </si>
  <si>
    <t>RTBM-52933 - REQ-0663611 A CD_GNSS_CONN_INTERFACE Ow... +</t>
  </si>
  <si>
    <t>RTBM-36178 - N°Requirement Content of the Requirement REQ-0663611 A CD_GNSS_CONN_INTERFACE Ow... +</t>
  </si>
  <si>
    <t>RTBM-52934 - REQ-0663616 A CD_BROADCAST_CONN_INTERFA... +</t>
  </si>
  <si>
    <t>RTBM-36132 - N°Requirement Content of the Requirement REQ-0663616 A CD_BROADCAST_CONN_INTERFA... +</t>
  </si>
  <si>
    <t>RTBM-52935 - REQ-0663615 A CD_BROADCAST_CONN_INTERFA... +</t>
  </si>
  <si>
    <t>RTBM-36131 - N°Requirement Content of the Requirement REQ-0663615 A CD_BROADCAST_CONN_INTERFA... +</t>
  </si>
  <si>
    <t>RTBM-52936 - REQ-0663613 A CD_GNSS_CONN_INTERFACE Ow... +</t>
  </si>
  <si>
    <t>RTBM-36180 - N°Requirement Content of the Requirement REQ-0663613 A CD_GNSS_CONN_INTERFACE Ow... +</t>
  </si>
  <si>
    <t>RTBM-52938 - REQ-0663610 A CD_LTE2_CONN_INTERFACE Ow... +</t>
  </si>
  <si>
    <t>RTBM-36172 - N°Requirement Content of the Requirement REQ-0663610 A CD_LTE2_CONN_INTERFACE Ow... +</t>
  </si>
  <si>
    <t>RTBM-52939 - REQ-0663609 A CD_LTE2_CONN_INTERFACE Ow... +</t>
  </si>
  <si>
    <t>RTBM-36171 - N°Requirement Content of the Requirement REQ-0663609 A CD_LTE2_CONN_INTERFACE Ow... +</t>
  </si>
  <si>
    <t>RTBM-52940 - REQ-0663608 A CD_LTE2_CONN_INTERFACE Ow... +</t>
  </si>
  <si>
    <t>RTBM-36170 - N°Requirement Content of the Requirement REQ-0663608 A CD_LTE2_CONN_INTERFACE Ow... +</t>
  </si>
  <si>
    <t>RTBM-52941 - REQ-0663607 A CD_LTE1_CONN_INTERFACE Ow... +</t>
  </si>
  <si>
    <t>RTBM-36168 - N°Requirement Content of the Requirement REQ-0663607 A CD_LTE1_CONN_INTERFACE Ow... +</t>
  </si>
  <si>
    <t>RTBM-52942 - REQ-0663606 A CD_LTE1_CONN_INTERFACE Ow... +</t>
  </si>
  <si>
    <t>RTBM-36167 - N°Requirement Content of the Requirement REQ-0663606 A CD_LTE1_CONN_INTERFACE Ow... +</t>
  </si>
  <si>
    <t>RTBM-52943 - REQ-0663605 A CD_LTE1_CONN_INTERFACE Ow... +</t>
  </si>
  <si>
    <t>RTBM-36166 - N°Requirement Content of the Requirement REQ-0663605 A CD_LTE1_CONN_INTERFACE Ow... +</t>
  </si>
  <si>
    <t>RTBM-52944 - REQ-0663467 A CD_ELEC_GNSS_CONN Owner :... +</t>
  </si>
  <si>
    <t>RTBM-36254 - N°Requirement Content of the Requirement REQ-0663467 A CD_ELEC_GNSS_CONN Owner :... +</t>
  </si>
  <si>
    <t>RTBM-52945 - REQ-0663466 A CD_ELEC_GNSS_CONN Owner :... +</t>
  </si>
  <si>
    <t>RTBM-36253 - N°Requirement Content of the Requirement REQ-0663466 A CD_ELEC_GNSS_CONN Owner :... +</t>
  </si>
  <si>
    <t>RTBM-52946 - REQ-0663465 A CD_ELEC_GNSS_CONN Owner :... +</t>
  </si>
  <si>
    <t>RTBM-36252 - N°Requirement Content of the Requirement REQ-0663465 A CD_ELEC_GNSS_CONN Owner :... +</t>
  </si>
  <si>
    <t>RTBM-52947 - REQ-0663462 A CD_ELEC_GNSS_CONN Owner :... +</t>
  </si>
  <si>
    <t>RTBM-36251 - N°Requirement Content of the Requirement REQ-0663462 A CD_ELEC_GNSS_CONN Owner :... +</t>
  </si>
  <si>
    <t>RTBM-52948 - REQ-0663460 A CD_ELEC_LTE_CONN Owner :... +</t>
  </si>
  <si>
    <t>RTBM-36248 - N°Requirement Content of the Requirement REQ-0663460 A CD_ELEC_LTE_CONN Owner :... +</t>
  </si>
  <si>
    <t>RTBM-52949 - REQ-0663459 A CD_ELEC_LTE_CONN Owner :... +</t>
  </si>
  <si>
    <t>RTBM-36247 - N°Requirement Content of the Requirement REQ-0663459 A CD_ELEC_LTE_CONN Owner :... +</t>
  </si>
  <si>
    <t>RTBM-52950 - REQ-0663458 A CD_ELEC_LTE_CONN Owner :... +</t>
  </si>
  <si>
    <t>RTBM-36246 - N°Requirement Content of the Requirement REQ-0663458 A CD_ELEC_LTE_CONN Owner :... +</t>
  </si>
  <si>
    <t>RTBM-52951 - REQ-0663457 A CD_ELEC_LTE_CONN Owner :... +</t>
  </si>
  <si>
    <t>RTBM-36245 - N°Requirement Content of the Requirement REQ-0663457 A CD_ELEC_LTE_CONN Owner :... +</t>
  </si>
  <si>
    <t>RTBM-52952 - REQ-0663456 A CD_ELEC_LTE_CONN Owner :... +</t>
  </si>
  <si>
    <t>RTBM-36244 - N°Requirement Content of the Requirement REQ-0663456 A CD_ELEC_LTE_CONN Owner :... +</t>
  </si>
  <si>
    <t>RTBM-52953 - REQ-0663446 A CD_GNSS_ANT Owner : u5185... +</t>
  </si>
  <si>
    <t>RTBM-36038 - N°Requirement Content of the Requirement REQ-0663446 A CD_GNSS_ANT Owner : u5185... +</t>
  </si>
  <si>
    <t>RTBM-52955 - REQ-0663444 A CD_CELLULAR_ANT Owner : u... +</t>
  </si>
  <si>
    <t>RTBM-36014 - N°Requirement Content of the Requirement REQ-0663444 A CD_CELLULAR_ANT Owner : u... +</t>
  </si>
  <si>
    <t>RTBM-52956 - REQ-0663442 A CD_CELLULAR_ANT Owner : u... +</t>
  </si>
  <si>
    <t>RTBM-36012 - N°Requirement Content of the Requirement REQ-0663442 A CD_CELLULAR_ANT Owner : u... +</t>
  </si>
  <si>
    <t>RTBM-52957 - REQ-0663441 B CD_CELLULAR_ANT Owner : u... +</t>
  </si>
  <si>
    <t>RTBM-36010 - N°Requirement Content of the Requirement REQ-0663441 B CD_CELLULAR_ANT Owner : u... +</t>
  </si>
  <si>
    <t>RTBM-52958 - REQ-0663440 A CD_CELLULAR_ANT Owner : u... +</t>
  </si>
  <si>
    <t>RTBM-36009 - N°Requirement Content of the Requirement REQ-0663440 A CD_CELLULAR_ANT Owner : u... +</t>
  </si>
  <si>
    <t>RTBM-52959 - REQ-0663439 B CD_CELLULAR_ANT Owner : u... +</t>
  </si>
  <si>
    <t>RTBM-36008 - N°Requirement Content of the Requirement REQ-0663439 B CD_CELLULAR_ANT Owner : u... +</t>
  </si>
  <si>
    <t>RTBM-52960 - REQ-0663438 A CD_CELLULAR_ANT Owner : u... +</t>
  </si>
  <si>
    <t>RTBM-36007 - N°Requirement Content of the Requirement REQ-0663438 A CD_CELLULAR_ANT Owner : u... +</t>
  </si>
  <si>
    <t>RTBM-52961 - REQ-0663437 A CD_CELLULAR_ANT Owner : u... +</t>
  </si>
  <si>
    <t>RTBM-36006 - N°Requirement Content of the Requirement REQ-0663437 A CD_CELLULAR_ANT Owner : u... +</t>
  </si>
  <si>
    <t>RTBM-52962 - REQ-0663436 A CD_CELLULAR_ANT Owner : u... +</t>
  </si>
  <si>
    <t>RTBM-36005 - N°Requirement Content of the Requirement REQ-0663436 A CD_CELLULAR_ANT Owner : u... +</t>
  </si>
  <si>
    <t>RTBM-52963 - REQ-0658131 A CD_EXT_INTERFACE_FAKRA Ow... +</t>
  </si>
  <si>
    <t>RTBM-36176 - N°Requirement Content of the Requirement REQ-0658131 A CD_EXT_INTERFACE_FAKRA Ow... +</t>
  </si>
  <si>
    <t>RTBM-52965 - REQ-0658130 A CD_EXT_INTERFACE_FAKRA Ow... +</t>
  </si>
  <si>
    <t>RTBM-36175 - N°Requirement Content of the Requirement REQ-0658130 A CD_EXT_INTERFACE_FAKRA Ow... +</t>
  </si>
  <si>
    <t>RTBM-52966 - REQ-0658127 A CD_EXT_INTERFACE_FAKRA Ow... +</t>
  </si>
  <si>
    <t>RTBM-36174 - N°Requirement Content of the Requirement REQ-0658127 A CD_EXT_INTERFACE_FAKRA Ow... +</t>
  </si>
  <si>
    <t>RTBM-52967 - REQ-0658121 A CD_PERF_BUB Owner : u5185... +</t>
  </si>
  <si>
    <t>RTBM-36100 - N°Requirement Content of the Requirement REQ-0658121 A CD_PERF_BUB Owner : u5185... +</t>
  </si>
  <si>
    <t>RTBM-52968 - REQ-0655586 A THATCHAM_CERTIFICATION Ow... +</t>
  </si>
  <si>
    <t>RTBM-36785 - N°Requirement Content of the Requirement REQ-0655586 A THATCHAM_CERTIFICATION Ow... +</t>
  </si>
  <si>
    <t>RTBM-52969 - REQ-0604040 A GEN-TCU-CD-CONNECTOR_USB-... +</t>
  </si>
  <si>
    <t>RTBM-36144 - N°Requirement Content of the Requirement REQ-0604040 A GEN-TCU-CD-CONNECTOR_USB-... +</t>
  </si>
  <si>
    <t>RTBM-52970 - REQ-0604039 A GEN-TCU-CD-INTERF_MEC Own... +</t>
  </si>
  <si>
    <t>RTBM-36145 - N°Requirement Content of the Requirement REQ-0604039 A GEN-TCU-CD-INTERF_MEC Own... +</t>
  </si>
  <si>
    <t>RTBM-52971 - REQ-0603875 C CD_MAIN_CONNECT_INTERFACE... +</t>
  </si>
  <si>
    <t>RTBM-36126 - N°Requirement Content of the Requirement REQ-0603875 C CD_MAIN_CONNECT_INTERFACE... +</t>
  </si>
  <si>
    <t>RTBM-52972 - REQ-0595270 A CD_WEIGHT Owner : u374782... +</t>
  </si>
  <si>
    <t>RTBM-36794 - N°Requirement Content of the Requirement REQ-0595270 A CD_WEIGHT Owner : u374782... +</t>
  </si>
  <si>
    <t>RTBM-52973 - REQ-0595259 A GEN-TCU-CD-GNSS_ANT Owner... +</t>
  </si>
  <si>
    <t>RTBM-36045 - N°Requirement Content of the Requirement REQ-0595259 A GEN-TCU-CD-GNSS_ANT Owner... +</t>
  </si>
  <si>
    <t>RTBM-52974 - REQ-0595254 A GEN-TCU-CD-GSM_ANT Owner... +</t>
  </si>
  <si>
    <t>RTBM-35997 - N°Requirement Content of the Requirement REQ-0595254 A GEN-TCU-CD-GSM_ANT Owner... +</t>
  </si>
  <si>
    <t>RTBM-52975 - REQ-0565348 A Gain according to the tem... +</t>
  </si>
  <si>
    <t>RTBM-25742 - N°Requirement Content of the Requirement REQ-0565348 A Gain according to the tem... +</t>
  </si>
  <si>
    <t>RTBM-52976 - REQ-0565347 A Gain according to the sup... +</t>
  </si>
  <si>
    <t>RTBM-25741 - N°Requirement Content of the Requirement REQ-0565347 A Gain according to the sup... +</t>
  </si>
  <si>
    <t>RTBM-52977 - REQ-0556970 A CD-SSC Owner : u518569 Gr... +</t>
  </si>
  <si>
    <t>RTBM-37058 - N°Requirement Content of the Requirement REQ-0556970 A CD-SSC Owner : u518569 Gr... +</t>
  </si>
  <si>
    <t>RTBM-52978 - REQ-0556797 A CD-BUB Owner : u518569 Gr... +</t>
  </si>
  <si>
    <t>RTBM-36110 - N°Requirement Content of the Requirement REQ-0556797 A CD-BUB Owner : u518569 Gr... +</t>
  </si>
  <si>
    <t>RTBM-52979 - REQ-0556779 A CD-PRODUCT-QUALITY Owner... +</t>
  </si>
  <si>
    <t>RTBM-36277 - N°Requirement Content of the Requirement REQ-0556779 A CD-PRODUCT-QUALITY Owner... +</t>
  </si>
  <si>
    <t>RTBM-52980 - REQ-0555116 A DOC-CDC-MESHING Owner : u... +</t>
  </si>
  <si>
    <t>RTBM-36762 - N°Requirement Content of the Requirement REQ-0555116 A DOC-CDC-MESHING Owner : u... +</t>
  </si>
  <si>
    <t>RTBM-52981 - REQ-0555115 A DOC-CDC-MESHING Owner : u... +</t>
  </si>
  <si>
    <t>RTBM-36761 - N°Requirement Content of the Requirement REQ-0555115 A DOC-CDC-MESHING Owner : u... +</t>
  </si>
  <si>
    <t>RTBM-52982 - REQ-0514653 B GEN-BSRF-CD-INTERF_ELEC-0... +</t>
  </si>
  <si>
    <t>RTBM-36188 - N°Requirement Content of the Requirement REQ-0514653 B GEN-BSRF-CD-INTERF_ELEC-0... +</t>
  </si>
  <si>
    <t>RTBM-52983 - REQ-0514652 B GEN-BSRF-CD-INTERF_ELEC-0... +</t>
  </si>
  <si>
    <t>RTBM-36187 - N°Requirement Content of the Requirement REQ-0514652 B GEN-BSRF-CD-INTERF_ELEC-0... +</t>
  </si>
  <si>
    <t>RTBM-52984 - REQ-0514648 A GEN-BSRF-CD-INTERF_ELEC-0... +</t>
  </si>
  <si>
    <t>RTBM-36218 - N°Requirement Content of the Requirement REQ-0514648 A GEN-BSRF-CD-INTERF_ELEC-0... +</t>
  </si>
  <si>
    <t>RTBM-52985 - REQ-0514499 C GEN-BSRF-CD-VAL_ENV-0019... +</t>
  </si>
  <si>
    <t>RTBM-37046 - N°Requirement Content of the Requirement REQ-0514499 C GEN-BSRF-CD-VAL_ENV-0019... +</t>
  </si>
  <si>
    <t>RTBM-52986 - REQ-0514498 C GEN-BSRF-CD-VAL_ENV-0018... +</t>
  </si>
  <si>
    <t>RTBM-37045 - N°Requirement Content of the Requirement REQ-0514498 C GEN-BSRF-CD-VAL_ENV-0018... +</t>
  </si>
  <si>
    <t>RTBM-52987 - REQ-0514487 A GEN-BSRF-CD-MANUFACTURING... +</t>
  </si>
  <si>
    <t>RTBM-36881 - N°Requirement Content of the Requirement REQ-0514487 A GEN-BSRF-CD-MANUFACTURING... +</t>
  </si>
  <si>
    <t>RTBM-52988 - REQ-0514486 A GEN-BSRF-CD-MANUFACTURING... +</t>
  </si>
  <si>
    <t>RTBM-36880 - N°Requirement Content of the Requirement REQ-0514486 A GEN-BSRF-CD-MANUFACTURING... +</t>
  </si>
  <si>
    <t>RTBM-52989 - REQ-0514485 B GEN-BSRF-CD-MANUFACTURING... +</t>
  </si>
  <si>
    <t>RTBM-36879 - N°Requirement Content of the Requirement REQ-0514485 B GEN-BSRF-CD-MANUFACTURING... +</t>
  </si>
  <si>
    <t>RTBM-52990 - REQ-0514483 A GEN-BSRF-CD-MANUFACTURING... +</t>
  </si>
  <si>
    <t>RTBM-36877 - N°Requirement Content of the Requirement REQ-0514483 A GEN-BSRF-CD-MANUFACTURING... +</t>
  </si>
  <si>
    <t>RTBM-52991 - REQ-0514482 B GEN-BSRF-CD-MANUFACTURING... +</t>
  </si>
  <si>
    <t>RTBM-36876 - N°Requirement Content of the Requirement REQ-0514482 B GEN-BSRF-CD-MANUFACTURING... +</t>
  </si>
  <si>
    <t>RTBM-52992 - REQ-0514481 C GEN-BSRF-CD-MANUFACTURING... +</t>
  </si>
  <si>
    <t>RTBM-36875 - N°Requirement Content of the Requirement REQ-0514481 C GEN-BSRF-CD-MANUFACTURING... +</t>
  </si>
  <si>
    <t>RTBM-52993 - REQ-0514479 A GEN-BSRF-CD-MANUFACTURING... +</t>
  </si>
  <si>
    <t>RTBM-36873 - N°Requirement Content of the Requirement REQ-0514479 A GEN-BSRF-CD-MANUFACTURING... +</t>
  </si>
  <si>
    <t>RTBM-52994 - REQ-0514478 A GEN-BSRF-CD-MANUFACTURING... +</t>
  </si>
  <si>
    <t>RTBM-36872 - N°Requirement Content of the Requirement REQ-0514478 A GEN-BSRF-CD-MANUFACTURING... +</t>
  </si>
  <si>
    <t>RTBM-52995 - REQ-0514477 A GEN-BSRF-CD-MANUFACTURING... +</t>
  </si>
  <si>
    <t>RTBM-36871 - N°Requirement Content of the Requirement REQ-0514477 A GEN-BSRF-CD-MANUFACTURING... +</t>
  </si>
  <si>
    <t>RTBM-52996 - REQ-0514475 A GEN-BSRF-CD-MANUFACTURING... +</t>
  </si>
  <si>
    <t>RTBM-36869 - N°Requirement Content of the Requirement REQ-0514475 A GEN-BSRF-CD-MANUFACTURING... +</t>
  </si>
  <si>
    <t>RTBM-52997 - REQ-0514470 C GEN-BSRF-CD-VAL_MECHA_CON... +</t>
  </si>
  <si>
    <t>RTBM-37009 - N°Requirement Content of the Requirement REQ-0514470 C GEN-BSRF-CD-VAL_MECHA_CON... +</t>
  </si>
  <si>
    <t>RTBM-53055 - REQ-0514469 C GEN-BSRF-CD-VAL_MECHA_CON... +</t>
  </si>
  <si>
    <t>RTBM-37008 - N°Requirement Content of the Requirement REQ-0514469 C GEN-BSRF-CD-VAL_MECHA_CON... +</t>
  </si>
  <si>
    <t>RTBM-53056 - REQ-0514468 C GEN-BSRF-CD-VAL_MECHA_CON... +</t>
  </si>
  <si>
    <t>RTBM-37007 - N°Requirement Content of the Requirement REQ-0514468 C GEN-BSRF-CD-VAL_MECHA_CON... +</t>
  </si>
  <si>
    <t>RTBM-53057 - REQ-0495652 A GEN-BSRF-CD-MATERIAL-0039... +</t>
  </si>
  <si>
    <t>RTBM-36851 - N°Requirement Content of the Requirement REQ-0495652 A GEN-BSRF-CD-MATERIAL-0039... +</t>
  </si>
  <si>
    <t>RTBM-53058 - REQ-0495647 A GEN-BSRF-CD-MATERIAL-0040... +</t>
  </si>
  <si>
    <t>RTBM-36850 - N°Requirement Content of the Requirement REQ-0495647 A GEN-BSRF-CD-MATERIAL-0040... +</t>
  </si>
  <si>
    <t>RTBM-53059 - REQ-0495644 B GEN-BSRF-CD-PAINTING-0012... +</t>
  </si>
  <si>
    <t>RTBM-36948 - N°Requirement Content of the Requirement REQ-0495644 B GEN-BSRF-CD-PAINTING-0012... +</t>
  </si>
  <si>
    <t>RTBM-53060 - REQ-0495643 A GEN-BSRF-CD-MATERIAL-0038... +</t>
  </si>
  <si>
    <t>RTBM-36849 - N°Requirement Content of the Requirement REQ-0495643 A GEN-BSRF-CD-MATERIAL-0038... +</t>
  </si>
  <si>
    <t>RTBM-53062 - REQ-0495642 C GEN-BSRF-CD-PAINTING-0011... +</t>
  </si>
  <si>
    <t>RTBM-36947 - N°Requirement Content of the Requirement REQ-0495642 C GEN-BSRF-CD-PAINTING-0011... +</t>
  </si>
  <si>
    <t>RTBM-53064 - REQ-0495641 A GEN-BSRF-CD-MATERIAL-0037... +</t>
  </si>
  <si>
    <t>RTBM-36848 - N°Requirement Content of the Requirement REQ-0495641 A GEN-BSRF-CD-MATERIAL-0037... +</t>
  </si>
  <si>
    <t>RTBM-53065 - REQ-0495639 B GEN-BSRF-CD-PAINTING-0010... +</t>
  </si>
  <si>
    <t>RTBM-36946 - N°Requirement Content of the Requirement REQ-0495639 B GEN-BSRF-CD-PAINTING-0010... +</t>
  </si>
  <si>
    <t>RTBM-53066 - REQ-0495633 B GEN-BSRF-CD-DOC_CDC_MAILL... +</t>
  </si>
  <si>
    <t>RTBM-36759 - N°Requirement Content of the Requirement REQ-0495633 B GEN-BSRF-CD-DOC_CDC_MAILL... +</t>
  </si>
  <si>
    <t>RTBM-53067 - REQ-0495631 A GEN-BSRF-CD-MATERIAL-0036... +</t>
  </si>
  <si>
    <t>RTBM-36847 - N°Requirement Content of the Requirement REQ-0495631 A GEN-BSRF-CD-MATERIAL-0036... +</t>
  </si>
  <si>
    <t>RTBM-53068 - REQ-0495628 A GEN-BSRF-CD-MATERIAL-0035... +</t>
  </si>
  <si>
    <t>RTBM-36846 - N°Requirement Content of the Requirement REQ-0495628 A GEN-BSRF-CD-MATERIAL-0035... +</t>
  </si>
  <si>
    <t>RTBM-53069 - REQ-0495630 B GEN-BSRF-CD-PAINTING-0009... +</t>
  </si>
  <si>
    <t>RTBM-36945 - N°Requirement Content of the Requirement REQ-0495630 B GEN-BSRF-CD-PAINTING-0009... +</t>
  </si>
  <si>
    <t>RTBM-53071 - REQ-0495627 A GEN-BSRF-CD-MATERIAL-0034... +</t>
  </si>
  <si>
    <t>RTBM-36845 - N°Requirement Content of the Requirement REQ-0495627 A GEN-BSRF-CD-MATERIAL-0034... +</t>
  </si>
  <si>
    <t>RTBM-53072 - REQ-0495625 A GEN-BSRF-CD-MATERIAL-0033... +</t>
  </si>
  <si>
    <t>RTBM-36844 - N°Requirement Content of the Requirement REQ-0495625 A GEN-BSRF-CD-MATERIAL-0033... +</t>
  </si>
  <si>
    <t>RTBM-53073 - REQ-0495624 B GEN-BSRF-CD-PAINTING-0008... +</t>
  </si>
  <si>
    <t>RTBM-36944 - N°Requirement Content of the Requirement REQ-0495624 B GEN-BSRF-CD-PAINTING-0008... +</t>
  </si>
  <si>
    <t>RTBM-53074 - REQ-0495623 A GEN-BSRF-CD-MATERIAL-0032... +</t>
  </si>
  <si>
    <t>RTBM-36843 - N°Requirement Content of the Requirement REQ-0495623 A GEN-BSRF-CD-MATERIAL-0032... +</t>
  </si>
  <si>
    <t>RTBM-53075 - REQ-0495622 B GEN-BSRF-CD-PAINTING-0007... +</t>
  </si>
  <si>
    <t>RTBM-36943 - N°Requirement Content of the Requirement REQ-0495622 B GEN-BSRF-CD-PAINTING-0007... +</t>
  </si>
  <si>
    <t>RTBM-53076 - REQ-0495621 A GEN-BSRF-CD-MATERIAL-0031... +</t>
  </si>
  <si>
    <t>RTBM-36842 - N°Requirement Content of the Requirement REQ-0495621 A GEN-BSRF-CD-MATERIAL-0031... +</t>
  </si>
  <si>
    <t>RTBM-53078 - REQ-0495618 A GEN-BSRF-CD-MATERIAL-0030... +</t>
  </si>
  <si>
    <t>RTBM-36841 - N°Requirement Content of the Requirement REQ-0495618 A GEN-BSRF-CD-MATERIAL-0030... +</t>
  </si>
  <si>
    <t>RTBM-53079 - REQ-0495613 B GEN-BSRF-CD-PAINTING-0006... +</t>
  </si>
  <si>
    <t>RTBM-36942 - N°Requirement Content of the Requirement REQ-0495613 B GEN-BSRF-CD-PAINTING-0006... +</t>
  </si>
  <si>
    <t>RTBM-53080 - REQ-0495609 C GEN-BSRF-CD-MATERIAL-0028... +</t>
  </si>
  <si>
    <t>RTBM-36839 - N°Requirement Content of the Requirement REQ-0495609 C GEN-BSRF-CD-MATERIAL-0028... +</t>
  </si>
  <si>
    <t>RTBM-53081 - REQ-0495612 B GEN-BSRF-CD-MATERIAL-0029... +</t>
  </si>
  <si>
    <t>RTBM-36840 - N°Requirement Content of the Requirement REQ-0495612 B GEN-BSRF-CD-MATERIAL-0029... +</t>
  </si>
  <si>
    <t>RTBM-53082 - REQ-0495601 A GEN-BSRF-CD-MATERIAL-0027... +</t>
  </si>
  <si>
    <t>RTBM-36838 - N°Requirement Content of the Requirement REQ-0495601 A GEN-BSRF-CD-MATERIAL-0027... +</t>
  </si>
  <si>
    <t>RTBM-53083 - REQ-0495597 A GEN-BSRF-CD-MATERIAL-0026... +</t>
  </si>
  <si>
    <t>RTBM-36837 - N°Requirement Content of the Requirement REQ-0495597 A GEN-BSRF-CD-MATERIAL-0026... +</t>
  </si>
  <si>
    <t>RTBM-53084 - REQ-0495596 B GEN-BSRF-CD-PAINTING-0005... +</t>
  </si>
  <si>
    <t>RTBM-36941 - N°Requirement Content of the Requirement REQ-0495596 B GEN-BSRF-CD-PAINTING-0005... +</t>
  </si>
  <si>
    <t>RTBM-53085 - REQ-0495593 A GEN-BSRF-CD-MATERIAL-0025... +</t>
  </si>
  <si>
    <t>RTBM-36836 - N°Requirement Content of the Requirement REQ-0495593 A GEN-BSRF-CD-MATERIAL-0025... +</t>
  </si>
  <si>
    <t>RTBM-53086 - REQ-0495588 A GEN-BSRF-CD-MATERIAL-0024... +</t>
  </si>
  <si>
    <t>RTBM-36835 - N°Requirement Content of the Requirement REQ-0495588 A GEN-BSRF-CD-MATERIAL-0024... +</t>
  </si>
  <si>
    <t>RTBM-53087 - REQ-0495581 A GEN-BSRF-CD-MATERIAL-0023... +</t>
  </si>
  <si>
    <t>RTBM-36834 - N°Requirement Content of the Requirement REQ-0495581 A GEN-BSRF-CD-MATERIAL-0023... +</t>
  </si>
  <si>
    <t>RTBM-53088 - REQ-0495579 B GEN-BSRF-CD-PAINTING-0004... +</t>
  </si>
  <si>
    <t>RTBM-36940 - N°Requirement Content of the Requirement REQ-0495579 B GEN-BSRF-CD-PAINTING-0004... +</t>
  </si>
  <si>
    <t>RTBM-53089 - REQ-0495574 B GEN-BSRF-CD-MATERIAL-0022... +</t>
  </si>
  <si>
    <t>RTBM-36833 - N°Requirement Content of the Requirement REQ-0495574 B GEN-BSRF-CD-MATERIAL-0022... +</t>
  </si>
  <si>
    <t>RTBM-53090 - REQ-0495571 C GEN-BSRF-CD-ENVIRONMENT-0... +</t>
  </si>
  <si>
    <t>RTBM-36935 - N°Requirement Content of the Requirement REQ-0495571 C GEN-BSRF-CD-ENVIRONMENT-0... +</t>
  </si>
  <si>
    <t>RTBM-53092 - REQ-0495567 B GEN-BSRF-CD-MATERIAL-0021... +</t>
  </si>
  <si>
    <t>RTBM-36832 - N°Requirement Content of the Requirement REQ-0495567 B GEN-BSRF-CD-MATERIAL-0021... +</t>
  </si>
  <si>
    <t>RTBM-53093 - REQ-0495565 B GEN-BSRF-CD-PAINTING-0003... +</t>
  </si>
  <si>
    <t>RTBM-36939 - N°Requirement Content of the Requirement REQ-0495565 B GEN-BSRF-CD-PAINTING-0003... +</t>
  </si>
  <si>
    <t>RTBM-53094 - REQ-0495563 C GEN-BSRF-CD-MAINTAINABILI... +</t>
  </si>
  <si>
    <t>RTBM-36643 - N°Requirement Content of the Requirement REQ-0495563 C GEN-BSRF-CD-MAINTAINABILI... +</t>
  </si>
  <si>
    <t>RTBM-53095 - REQ-0495552 A GEN-BSRF-CD-DOC_THERMAL-0... +</t>
  </si>
  <si>
    <t>RTBM-36740 - N°Requirement Content of the Requirement REQ-0495552 A GEN-BSRF-CD-DOC_THERMAL-0... +</t>
  </si>
  <si>
    <t>RTBM-53096 - REQ-0495542 A GEN-BSRF-CD-MATERIAL-0018... +</t>
  </si>
  <si>
    <t>RTBM-36829 - N°Requirement Content of the Requirement REQ-0495542 A GEN-BSRF-CD-MATERIAL-0018... +</t>
  </si>
  <si>
    <t>RTBM-53097 - REQ-0495535 B GEN-BSRF-CD-MAINTAINABILI... +</t>
  </si>
  <si>
    <t>RTBM-36631 - N°Requirement Content of the Requirement REQ-0495535 B GEN-BSRF-CD-MAINTAINABILI... +</t>
  </si>
  <si>
    <t>RTBM-53098 - REQ-0495530 A GEN-BSRF-CD-MATERIAL-0017... +</t>
  </si>
  <si>
    <t>RTBM-36828 - N°Requirement Content of the Requirement REQ-0495530 A GEN-BSRF-CD-MATERIAL-0017... +</t>
  </si>
  <si>
    <t>RTBM-53099 - REQ-0495521 A GEN-BSRF-CD-MATERIAL-0016... +</t>
  </si>
  <si>
    <t>RTBM-36827 - N°Requirement Content of the Requirement REQ-0495521 A GEN-BSRF-CD-MATERIAL-0016... +</t>
  </si>
  <si>
    <t>RTBM-53100 - REQ-0495524 A GEN-BSRF-CD-DOC_MECHANIC-... +</t>
  </si>
  <si>
    <t>RTBM-36737 - N°Requirement Content of the Requirement REQ-0495524 A GEN-BSRF-CD-DOC_MECHANIC-... +</t>
  </si>
  <si>
    <t>RTBM-53101 - REQ-0495520 C GEN-BSRF-CD-PAINTING-0002... +</t>
  </si>
  <si>
    <t>RTBM-36938 - N°Requirement Content of the Requirement REQ-0495520 C GEN-BSRF-CD-PAINTING-0002... +</t>
  </si>
  <si>
    <t>RTBM-53102 - REQ-0495515 A GEN-BSRF-CD-MATERIAL-0015... +</t>
  </si>
  <si>
    <t>RTBM-36826 - N°Requirement Content of the Requirement REQ-0495515 A GEN-BSRF-CD-MATERIAL-0015... +</t>
  </si>
  <si>
    <t>RTBM-53103 - REQ-0495509 A GEN-BSRF-CD-CONNECTOR_BUB... +</t>
  </si>
  <si>
    <t>RTBM-36159 - N°Requirement Content of the Requirement REQ-0495509 A GEN-BSRF-CD-CONNECTOR_BUB... +</t>
  </si>
  <si>
    <t>RTBM-53104 - REQ-0495507 B GEN-BSRF-CD-ENVIRONMENT-0... +</t>
  </si>
  <si>
    <t>RTBM-36933 - N°Requirement Content of the Requirement REQ-0495507 B GEN-BSRF-CD-ENVIRONMENT-0... +</t>
  </si>
  <si>
    <t>RTBM-53105 - REQ-0495505 A GEN-BSRF-CD-MATERIAL-0013... +</t>
  </si>
  <si>
    <t>RTBM-36824 - N°Requirement Content of the Requirement REQ-0495505 A GEN-BSRF-CD-MATERIAL-0013... +</t>
  </si>
  <si>
    <t>RTBM-53106 - REQ-0495502 A GEN-BSRF-CD-CONNECTOR_BUB... +</t>
  </si>
  <si>
    <t>RTBM-36158 - N°Requirement Content of the Requirement REQ-0495502 A GEN-BSRF-CD-CONNECTOR_BUB... +</t>
  </si>
  <si>
    <t>RTBM-53107 - REQ-0495501 A GEN-BSRF-CD-MANUFACTURING... +</t>
  </si>
  <si>
    <t>RTBM-36867 - N°Requirement Content of the Requirement REQ-0495501 A GEN-BSRF-CD-MANUFACTURING... +</t>
  </si>
  <si>
    <t>RTBM-53108 - REQ-0495500 B GEN-BSRF-CD-BUB-0009(1) O... +</t>
  </si>
  <si>
    <t>RTBM-36106 - N°Requirement Content of the Requirement REQ-0495500 B GEN-BSRF-CD-BUB-0009(1) O... +</t>
  </si>
  <si>
    <t>RTBM-53109 - REQ-0495496 B GEN-BSRF-CD-PAINTING-0001... +</t>
  </si>
  <si>
    <t>RTBM-36937 - N°Requirement Content of the Requirement REQ-0495496 B GEN-BSRF-CD-PAINTING-0001... +</t>
  </si>
  <si>
    <t>RTBM-53143 - REQ-0495495 A GEN-BSRF-CD-MANUFACTURING... +</t>
  </si>
  <si>
    <t>RTBM-36866 - N°Requirement Content of the Requirement REQ-0495495 A GEN-BSRF-CD-MANUFACTURING... +</t>
  </si>
  <si>
    <t>RTBM-53145 - REQ-0495494 A GEN-BSRF-CD-MATERIAL-0012... +</t>
  </si>
  <si>
    <t>RTBM-36823 - N°Requirement Content of the Requirement REQ-0495494 A GEN-BSRF-CD-MATERIAL-0012... +</t>
  </si>
  <si>
    <t>RTBM-53146 - REQ-0495491 A GEN-BSRF-CD-BUB-0008(0) O... +</t>
  </si>
  <si>
    <t>RTBM-36105 - N°Requirement Content of the Requirement REQ-0495491 A GEN-BSRF-CD-BUB-0008(0) O... +</t>
  </si>
  <si>
    <t>RTBM-53147 - REQ-0495490 B GEN-BSRF-CD-INTERF_MEC-00... +</t>
  </si>
  <si>
    <t>RTBM-36273 - N°Requirement Content of the Requirement REQ-0495490 B GEN-BSRF-CD-INTERF_MEC-00... +</t>
  </si>
  <si>
    <t>RTBM-53148 - REQ-0495489 C GEN-BSRF-CD-PACKAGING-000... +</t>
  </si>
  <si>
    <t>RTBM-36925 - N°Requirement Content of the Requirement REQ-0495489 C GEN-BSRF-CD-PACKAGING-000... +</t>
  </si>
  <si>
    <t>RTBM-53149 - REQ-0495480 A GEN-BSRF-CD-MAINTAINABILI... +</t>
  </si>
  <si>
    <t>RTBM-36373 - N°Requirement Content of the Requirement REQ-0495480 A GEN-BSRF-CD-MAINTAINABILI... +</t>
  </si>
  <si>
    <t>RTBM-53151 - REQ-0495479 A GEN-BSRF-CD-MATERIAL-0011... +</t>
  </si>
  <si>
    <t>RTBM-36822 - N°Requirement Content of the Requirement REQ-0495479 A GEN-BSRF-CD-MATERIAL-0011... +</t>
  </si>
  <si>
    <t>RTBM-53152 - REQ-0495478 B GEN-BSRF-CD-MANUFACTURING... +</t>
  </si>
  <si>
    <t>RTBM-36865 - N°Requirement Content of the Requirement REQ-0495478 B GEN-BSRF-CD-MANUFACTURING... +</t>
  </si>
  <si>
    <t>RTBM-53153 - REQ-0495477 A GEN-BSRF-CD-DOC_MATERIAL-... +</t>
  </si>
  <si>
    <t>RTBM-36735 - N°Requirement Content of the Requirement REQ-0495477 A GEN-BSRF-CD-DOC_MATERIAL-... +</t>
  </si>
  <si>
    <t>RTBM-53154 - REQ-0495469 B GEN-BSRF-CD-MARKING-0008(... +</t>
  </si>
  <si>
    <t>RTBM-36901 - N°Requirement Content of the Requirement REQ-0495469 B GEN-BSRF-CD-MARKING-0008(... +</t>
  </si>
  <si>
    <t>RTBM-53155 - REQ-0495467 A GEN-BSRF-CD-MATERIAL-0010... +</t>
  </si>
  <si>
    <t>RTBM-36821 - N°Requirement Content of the Requirement REQ-0495467 A GEN-BSRF-CD-MATERIAL-0010... +</t>
  </si>
  <si>
    <t>RTBM-53156 - REQ-0495466 B GEN-BSRF-CD-INTERF_ELEC-0... +</t>
  </si>
  <si>
    <t>RTBM-36203 - N°Requirement Content of the Requirement REQ-0495466 B GEN-BSRF-CD-INTERF_ELEC-0... +</t>
  </si>
  <si>
    <t>RTBM-53157 - REQ-0495464 C GEN-BSRF-CD-MARKING-0007(... +</t>
  </si>
  <si>
    <t>RTBM-36900 - N°Requirement Content of the Requirement REQ-0495464 C GEN-BSRF-CD-MARKING-0007(... +</t>
  </si>
  <si>
    <t>RTBM-53158 - REQ-0495461 B GEN-BSRF-CD-MANUFACTURING... +</t>
  </si>
  <si>
    <t>RTBM-36864 - N°Requirement Content of the Requirement REQ-0495461 B GEN-BSRF-CD-MANUFACTURING... +</t>
  </si>
  <si>
    <t>RTBM-53159 - REQ-0495460 A GEN-BSRF-CD-GNSS_ANT-0007... +</t>
  </si>
  <si>
    <t>RTBM-36044 - N°Requirement Content of the Requirement REQ-0495460 A GEN-BSRF-CD-GNSS_ANT-0007... +</t>
  </si>
  <si>
    <t>RTBM-53160 - REQ-0495457 A GEN-BSRF-CD-MATERIAL-0009... +</t>
  </si>
  <si>
    <t>RTBM-36820 - N°Requirement Content of the Requirement REQ-0495457 A GEN-BSRF-CD-MATERIAL-0009... +</t>
  </si>
  <si>
    <t>RTBM-53161 - REQ-0495456 C GEN-BSRF-CD-PACKAGING-000... +</t>
  </si>
  <si>
    <t>RTBM-36924 - N°Requirement Content of the Requirement REQ-0495456 C GEN-BSRF-CD-PACKAGING-000... +</t>
  </si>
  <si>
    <t>RTBM-53164 - REQ-0495454 A GEN-BSRF-CD-INTERF_MEC-00... +</t>
  </si>
  <si>
    <t>RTBM-36272 - N°Requirement Content of the Requirement REQ-0495454 A GEN-BSRF-CD-INTERF_MEC-00... +</t>
  </si>
  <si>
    <t>RTBM-53165 - REQ-0495452 C GEN-BSRF-CD-MARKING-0006(... +</t>
  </si>
  <si>
    <t>RTBM-36898 - N°Requirement Content of the Requirement REQ-0495452 C GEN-BSRF-CD-MARKING-0006(... +</t>
  </si>
  <si>
    <t>RTBM-53166 - REQ-0495448 B GEN-BSRF-CD-MATERIAL-0008... +</t>
  </si>
  <si>
    <t>RTBM-36819 - N°Requirement Content of the Requirement REQ-0495448 B GEN-BSRF-CD-MATERIAL-0008... +</t>
  </si>
  <si>
    <t>RTBM-53167 - REQ-0495446 B GEN-BSRF-CD-INTERF_ELEC-0... +</t>
  </si>
  <si>
    <t>RTBM-36209 - N°Requirement Content of the Requirement REQ-0495446 B GEN-BSRF-CD-INTERF_ELEC-0... +</t>
  </si>
  <si>
    <t>RTBM-53169 - REQ-0495442 A GEN-BSRF-CD-UNEXPECTED_NO... +</t>
  </si>
  <si>
    <t>RTBM-36907 - N°Requirement Content of the Requirement REQ-0495442 A GEN-BSRF-CD-UNEXPECTED_NO... +</t>
  </si>
  <si>
    <t>RTBM-53170 - REQ-0495441 C GEN-BSRF-CD-MARKING-0005(... +</t>
  </si>
  <si>
    <t>RTBM-36895 - N°Requirement Content of the Requirement REQ-0495441 C GEN-BSRF-CD-MARKING-0005(... +</t>
  </si>
  <si>
    <t>RTBM-53171 - REQ-0495440 A GEN-BSRF-CD-MATERIAL-0007... +</t>
  </si>
  <si>
    <t>RTBM-36818 - N°Requirement Content of the Requirement REQ-0495440 A GEN-BSRF-CD-MATERIAL-0007... +</t>
  </si>
  <si>
    <t>RTBM-53172 - REQ-0495438 B GEN-BSRF-CD-CONNECTOR_BUB... +</t>
  </si>
  <si>
    <t>RTBM-36157 - N°Requirement Content of the Requirement REQ-0495438 B GEN-BSRF-CD-CONNECTOR_BUB... +</t>
  </si>
  <si>
    <t>RTBM-53173 - REQ-0495437 A GEN-BSRF-CD-CONNECTOR_BUB... +</t>
  </si>
  <si>
    <t>RTBM-36152 - N°Requirement Content of the Requirement REQ-0495437 A GEN-BSRF-CD-CONNECTOR_BUB... +</t>
  </si>
  <si>
    <t>RTBM-53174 - REQ-0495426 A GEN-BSRF-CD-MATERIAL-0006... +</t>
  </si>
  <si>
    <t>RTBM-36817 - N°Requirement Content of the Requirement REQ-0495426 A GEN-BSRF-CD-MATERIAL-0006... +</t>
  </si>
  <si>
    <t>RTBM-53175 - REQ-0495425 A GEN-BSRF-CD-CONNECTOR_BUB... +</t>
  </si>
  <si>
    <t>RTBM-36156 - N°Requirement Content of the Requirement REQ-0495425 A GEN-BSRF-CD-CONNECTOR_BUB... +</t>
  </si>
  <si>
    <t>RTBM-53178 - REQ-0495420 A GEN-BSRF-CD-INTERF_MEC-00... +</t>
  </si>
  <si>
    <t>RTBM-36269 - N°Requirement Content of the Requirement REQ-0495420 A GEN-BSRF-CD-INTERF_MEC-00... +</t>
  </si>
  <si>
    <t>RTBM-53179 - REQ-0495419 A GEN-BSRF-CD-UNEXPECTED_NO... +</t>
  </si>
  <si>
    <t>RTBM-36906 - N°Requirement Content of the Requirement REQ-0495419 A GEN-BSRF-CD-UNEXPECTED_NO... +</t>
  </si>
  <si>
    <t>RTBM-53180 - REQ-0495416 A GEN-BSRF-CD-CONNECTOR_BUB... +</t>
  </si>
  <si>
    <t>RTBM-36151 - N°Requirement Content of the Requirement REQ-0495416 A GEN-BSRF-CD-CONNECTOR_BUB... +</t>
  </si>
  <si>
    <t>RTBM-53181 - REQ-0495414 A GEN-BSRF-CD-MANUFACTURING... +</t>
  </si>
  <si>
    <t>RTBM-36862 - N°Requirement Content of the Requirement REQ-0495414 A GEN-BSRF-CD-MANUFACTURING... +</t>
  </si>
  <si>
    <t>RTBM-53182 - REQ-0495412 A GEN-BSRF-CD-MATERIAL-0005... +</t>
  </si>
  <si>
    <t>RTBM-36816 - N°Requirement Content of the Requirement REQ-0495412 A GEN-BSRF-CD-MATERIAL-0005... +</t>
  </si>
  <si>
    <t>RTBM-53183 - REQ-0495411 A GEN-BSRF-CD-MANUFACTURING... +</t>
  </si>
  <si>
    <t>RTBM-36861 - N°Requirement Content of the Requirement REQ-0495411 A GEN-BSRF-CD-MANUFACTURING... +</t>
  </si>
  <si>
    <t>RTBM-53185 - REQ-0495407 B GEN-BSRF-CD-UNEXPECTED_NO... +</t>
  </si>
  <si>
    <t>RTBM-36905 - N°Requirement Content of the Requirement REQ-0495407 B GEN-BSRF-CD-UNEXPECTED_NO... +</t>
  </si>
  <si>
    <t>RTBM-53186 - REQ-0495406 B GEN-BSRF-CD-INTERF_ELEC-0... +</t>
  </si>
  <si>
    <t>RTBM-36208 - N°Requirement Content of the Requirement REQ-0495406 B GEN-BSRF-CD-INTERF_ELEC-0... +</t>
  </si>
  <si>
    <t>RTBM-53222 - REQ-0495402 A GEN-BSRF-CD-MATERIAL-0004... +</t>
  </si>
  <si>
    <t>RTBM-36814 - N°Requirement Content of the Requirement REQ-0495402 A GEN-BSRF-CD-MATERIAL-0004... +</t>
  </si>
  <si>
    <t>RTBM-53224 - REQ-0495399 B GEN-BSRF-CD-CONNECTOR_BUB... +</t>
  </si>
  <si>
    <t>RTBM-36150 - N°Requirement Content of the Requirement REQ-0495399 B GEN-BSRF-CD-CONNECTOR_BUB... +</t>
  </si>
  <si>
    <t>RTBM-53225 - REQ-0495396 B GEN-BSRF-CD-CONNECTOR_BUB... +</t>
  </si>
  <si>
    <t>RTBM-36155 - N°Requirement Content of the Requirement REQ-0495396 B GEN-BSRF-CD-CONNECTOR_BUB... +</t>
  </si>
  <si>
    <t>RTBM-53226 - REQ-0495394 A GEN-BSRF-CD-WITHDRAWAL-00... +</t>
  </si>
  <si>
    <t>RTBM-36930 - N°Requirement Content of the Requirement REQ-0495394 A GEN-BSRF-CD-WITHDRAWAL-00... +</t>
  </si>
  <si>
    <t>RTBM-53261 - REQ-0495392 A GEN-BSRF-CD-MANUFACTURING... +</t>
  </si>
  <si>
    <t>RTBM-36860 - N°Requirement Content of the Requirement REQ-0495392 A GEN-BSRF-CD-MANUFACTURING... +</t>
  </si>
  <si>
    <t>RTBM-53262 - REQ-0495388 A GEN-BSRF-CD-VAL_MECHA_NOI... +</t>
  </si>
  <si>
    <t>RTBM-37028 - N°Requirement Content of the Requirement REQ-0495388 A GEN-BSRF-CD-VAL_MECHA_NOI... +</t>
  </si>
  <si>
    <t>RTBM-53263 - REQ-0495382 A GEN-BSRF-CD-CONNECTOR_BUB... +</t>
  </si>
  <si>
    <t>RTBM-36149 - N°Requirement Content of the Requirement REQ-0495382 A GEN-BSRF-CD-CONNECTOR_BUB... +</t>
  </si>
  <si>
    <t>RTBM-53264 - REQ-0495379 B GEN-BSRF-CD-DOC_CONNECTIV... +</t>
  </si>
  <si>
    <t>RTBM-36727 - N°Requirement Content of the Requirement REQ-0495379 B GEN-BSRF-CD-DOC_CONNECTIV... +</t>
  </si>
  <si>
    <t>RTBM-53265 - REQ-0495378 A GEN-BSRF-CD-MANUFACTURING... +</t>
  </si>
  <si>
    <t>RTBM-36859 - N°Requirement Content of the Requirement REQ-0495378 A GEN-BSRF-CD-MANUFACTURING... +</t>
  </si>
  <si>
    <t>RTBM-53266 - REQ-0495374 A GEN-BSRF-CD-VAL_MECHA_NOI... +</t>
  </si>
  <si>
    <t>RTBM-37027 - N°Requirement Content of the Requirement REQ-0495374 A GEN-BSRF-CD-VAL_MECHA_NOI... +</t>
  </si>
  <si>
    <t>RTBM-53267 - REQ-0495372 C GEN-BSRF-CD-VAL_MECHA_NOI... +</t>
  </si>
  <si>
    <t>RTBM-37026 - N°Requirement Content of the Requirement REQ-0495372 C GEN-BSRF-CD-VAL_MECHA_NOI... +</t>
  </si>
  <si>
    <t>RTBM-53269 - REQ-0495368 B GEN-BSRF-CD-GNSS_ANT-0004... +</t>
  </si>
  <si>
    <t>RTBM-36037 - N°Requirement Content of the Requirement REQ-0495368 B GEN-BSRF-CD-GNSS_ANT-0004... +</t>
  </si>
  <si>
    <t>RTBM-53270 - REQ-0495364 B GEN-BSRF-CD-CONNECTOR_BUB... +</t>
  </si>
  <si>
    <t>RTBM-36154 - N°Requirement Content of the Requirement REQ-0495364 B GEN-BSRF-CD-CONNECTOR_BUB... +</t>
  </si>
  <si>
    <t>RTBM-53271 - REQ-0495362 C GEN-BSRF-CD-MARKING-0001(... +</t>
  </si>
  <si>
    <t>RTBM-36887 - N°Requirement Content of the Requirement REQ-0495362 C GEN-BSRF-CD-MARKING-0001(... +</t>
  </si>
  <si>
    <t>RTBM-53272 - REQ-0495359 A GEN-BSRF-CD-DOC_CEM-0002(... +</t>
  </si>
  <si>
    <t>RTBM-36721 - N°Requirement Content of the Requirement REQ-0495359 A GEN-BSRF-CD-DOC_CEM-0002(... +</t>
  </si>
  <si>
    <t>RTBM-53273 - REQ-0495358 B GEN-BSRF-CD-PACKAGING-000... +</t>
  </si>
  <si>
    <t>RTBM-36922 - N°Requirement Content of the Requirement REQ-0495358 B GEN-BSRF-CD-PACKAGING-000... +</t>
  </si>
  <si>
    <t>RTBM-53274 - REQ-0495356 A GEN-BSRF-CD-WITHDRAWAL-00... +</t>
  </si>
  <si>
    <t>RTBM-36929 - N°Requirement Content of the Requirement REQ-0495356 A GEN-BSRF-CD-WITHDRAWAL-00... +</t>
  </si>
  <si>
    <t>RTBM-53275 - REQ-0495354 B GEN-BSRF-CD-MANUFACTURING... +</t>
  </si>
  <si>
    <t>RTBM-36858 - N°Requirement Content of the Requirement REQ-0495354 B GEN-BSRF-CD-MANUFACTURING... +</t>
  </si>
  <si>
    <t>RTBM-53276 - REQ-0495352 A GEN-BSRF-CD-INTERF_MEC-00... +</t>
  </si>
  <si>
    <t>RTBM-36267 - N°Requirement Content of the Requirement REQ-0495352 A GEN-BSRF-CD-INTERF_MEC-00... +</t>
  </si>
  <si>
    <t>RTBM-53277 - REQ-0495350 B GEN-BSRF-CD-VAL_MECHA_NOI... +</t>
  </si>
  <si>
    <t>RTBM-37025 - N°Requirement Content of the Requirement REQ-0495350 B GEN-BSRF-CD-VAL_MECHA_NOI... +</t>
  </si>
  <si>
    <t>RTBM-53278 - REQ-0495348 B GEN-BSRF-CD-CONNECTOR_BUB... +</t>
  </si>
  <si>
    <t>RTBM-36148 - N°Requirement Content of the Requirement REQ-0495348 B GEN-BSRF-CD-CONNECTOR_BUB... +</t>
  </si>
  <si>
    <t>RTBM-53279 - REQ-0495347 B GEN-BSRF-CD-VAL_MECHA_NOI... +</t>
  </si>
  <si>
    <t>RTBM-37024 - N°Requirement Content of the Requirement REQ-0495347 B GEN-BSRF-CD-VAL_MECHA_NOI... +</t>
  </si>
  <si>
    <t>RTBM-53281 - REQ-0495346 B GEN-BSRF-CD-INTERF_ELEC-0... +</t>
  </si>
  <si>
    <t>RTBM-36215 - N°Requirement Content of the Requirement REQ-0495346 B GEN-BSRF-CD-INTERF_ELEC-0... +</t>
  </si>
  <si>
    <t>RTBM-53282 - REQ-0495344 B GEN-BSRF-CD-MARKING-0004(... +</t>
  </si>
  <si>
    <t>RTBM-36893 - N°Requirement Content of the Requirement REQ-0495344 B GEN-BSRF-CD-MARKING-0004(... +</t>
  </si>
  <si>
    <t>RTBM-53283 - REQ-0495338 A GEN-BSRF-CD-MANUFACTURING... +</t>
  </si>
  <si>
    <t>RTBM-36857 - N°Requirement Content of the Requirement REQ-0495338 A GEN-BSRF-CD-MANUFACTURING... +</t>
  </si>
  <si>
    <t>RTBM-53284 - REQ-0495337 C GEN-BSRF-CD-VAL_MECHA_NOI... +</t>
  </si>
  <si>
    <t>RTBM-37023 - N°Requirement Content of the Requirement REQ-0495337 C GEN-BSRF-CD-VAL_MECHA_NOI... +</t>
  </si>
  <si>
    <t>RTBM-53285 - REQ-0495336 B GEN-BSRF-CD-WIFI_ANT-0002... +</t>
  </si>
  <si>
    <t>RTBM-36072 - N°Requirement Content of the Requirement REQ-0495336 B GEN-BSRF-CD-WIFI_ANT-0002... +</t>
  </si>
  <si>
    <t>RTBM-53286 - REQ-0495333 B GEN-BSRF-CD-CONNECTOR_BUB... +</t>
  </si>
  <si>
    <t>RTBM-36147 - N°Requirement Content of the Requirement REQ-0495333 B GEN-BSRF-CD-CONNECTOR_BUB... +</t>
  </si>
  <si>
    <t>RTBM-53287 - REQ-0495328 A GEN-BSRF-CD-MANUFACTURING... +</t>
  </si>
  <si>
    <t>RTBM-36856 - N°Requirement Content of the Requirement REQ-0495328 A GEN-BSRF-CD-MANUFACTURING... +</t>
  </si>
  <si>
    <t>RTBM-53289 - REQ-0495327 B GEN-BSRF-CD-WIFI_ANT-0001... +</t>
  </si>
  <si>
    <t>RTBM-36071 - N°Requirement Content of the Requirement REQ-0495327 B GEN-BSRF-CD-WIFI_ANT-0001... +</t>
  </si>
  <si>
    <t>RTBM-53290 - REQ-0495322 B GEN-BSRF-CD-GNSS_ANT-0003... +</t>
  </si>
  <si>
    <t>RTBM-36036 - N°Requirement Content of the Requirement REQ-0495322 B GEN-BSRF-CD-GNSS_ANT-0003... +</t>
  </si>
  <si>
    <t>RTBM-53291 - REQ-0495320 A GEN-BSRF-CD-INTERF_ELEC-0... +</t>
  </si>
  <si>
    <t>RTBM-36226 - N°Requirement Content of the Requirement REQ-0495320 A GEN-BSRF-CD-INTERF_ELEC-0... +</t>
  </si>
  <si>
    <t>RTBM-53292 - REQ-0495319 C GEN-BSRF-CD-PACKAGING-000... +</t>
  </si>
  <si>
    <t>RTBM-36921 - N°Requirement Content of the Requirement REQ-0495319 C GEN-BSRF-CD-PACKAGING-000... +</t>
  </si>
  <si>
    <t>RTBM-53293 - REQ-0495316 A GEN-BSRF-CD-MANUFACTURING... +</t>
  </si>
  <si>
    <t>RTBM-36855 - N°Requirement Content of the Requirement REQ-0495316 A GEN-BSRF-CD-MANUFACTURING... +</t>
  </si>
  <si>
    <t>RTBM-53294 - REQ-0495315 A GEN-BSRF-CD-MATERIAL-0003... +</t>
  </si>
  <si>
    <t>RTBM-36812 - N°Requirement Content of the Requirement REQ-0495315 A GEN-BSRF-CD-MATERIAL-0003... +</t>
  </si>
  <si>
    <t>RTBM-53295 - REQ-0495306 A GEN-BSRF-CD-MATERIAL-0002... +</t>
  </si>
  <si>
    <t>RTBM-36811 - N°Requirement Content of the Requirement REQ-0495306 A GEN-BSRF-CD-MATERIAL-0002... +</t>
  </si>
  <si>
    <t>RTBM-53296 - REQ-0495302 A GEN-BSRF-CD-MANUFACTURING... +</t>
  </si>
  <si>
    <t>RTBM-36854 - N°Requirement Content of the Requirement REQ-0495302 A GEN-BSRF-CD-MANUFACTURING... +</t>
  </si>
  <si>
    <t>RTBM-53297 - REQ-0495301 C GEN-BSRF-CD-DOC_ANTENNA-0... +</t>
  </si>
  <si>
    <t>RTBM-36708 - N°Requirement Content of the Requirement REQ-0495301 C GEN-BSRF-CD-DOC_ANTENNA-0... +</t>
  </si>
  <si>
    <t>RTBM-53298 - REQ-0495297 A GEN-BSRF-CD-INTERF_MEC-00... +</t>
  </si>
  <si>
    <t>RTBM-36266 - N°Requirement Content of the Requirement REQ-0495297 A GEN-BSRF-CD-INTERF_MEC-00... +</t>
  </si>
  <si>
    <t>RTBM-53299 - REQ-0495296 A GEN-BSRF-CD-MATERIAL-0001... +</t>
  </si>
  <si>
    <t>RTBM-36809 - N°Requirement Content of the Requirement REQ-0495296 A GEN-BSRF-CD-MATERIAL-0001... +</t>
  </si>
  <si>
    <t>RTBM-53300 - REQ-0495290 A GEN-BSRF-CD-TEST_SEQ_CONN... +</t>
  </si>
  <si>
    <t>RTBM-37067 - N°Requirement Content of the Requirement REQ-0495290 A GEN-BSRF-CD-TEST_SEQ_CONN... +</t>
  </si>
  <si>
    <t>RTBM-53301 - REQ-0495287 C GEN-BSRF-CD-DOC_ANTENNA-0... +</t>
  </si>
  <si>
    <t>RTBM-36707 - N°Requirement Content of the Requirement REQ-0495287 C GEN-BSRF-CD-DOC_ANTENNA-0... +</t>
  </si>
  <si>
    <t>RTBM-53302 - REQ-0495286 A GEN-BSRF-CD-MANUFACTURING... +</t>
  </si>
  <si>
    <t>RTBM-36853 - N°Requirement Content of the Requirement REQ-0495286 A GEN-BSRF-CD-MANUFACTURING... +</t>
  </si>
  <si>
    <t>RTBM-53303 - REQ-0495285 A GEN-BSRF-CD-DESIGN-0006(0... +</t>
  </si>
  <si>
    <t>RTBM-36801 - N°Requirement Content of the Requirement REQ-0495285 A GEN-BSRF-CD-DESIGN-0006(0... +</t>
  </si>
  <si>
    <t>RTBM-53304 - REQ-0495284 A GEN-BSRF-CD-DOC_CAD-0003(... +</t>
  </si>
  <si>
    <t>RTBM-36718 - N°Requirement Content of the Requirement REQ-0495284 A GEN-BSRF-CD-DOC_CAD-0003(... +</t>
  </si>
  <si>
    <t>RTBM-53306 - REQ-0495282 A GEN-BSRF-CD-DESIGN-0005(1... +</t>
  </si>
  <si>
    <t>RTBM-36800 - N°Requirement Content of the Requirement REQ-0495282 A GEN-BSRF-CD-DESIGN-0005(1... +</t>
  </si>
  <si>
    <t>RTBM-53307 - REQ-0495281 A GEN-BSRF-CD-DOC_CAD-0002(... +</t>
  </si>
  <si>
    <t>RTBM-36717 - N°Requirement Content of the Requirement REQ-0495281 A GEN-BSRF-CD-DOC_CAD-0002(... +</t>
  </si>
  <si>
    <t>RTBM-53309 - REQ-0495276 B GEN-BSRF-CD-DESIGN-0004(0... +</t>
  </si>
  <si>
    <t>RTBM-36799 - N°Requirement Content of the Requirement REQ-0495276 B GEN-BSRF-CD-DESIGN-0004(0... +</t>
  </si>
  <si>
    <t>RTBM-53310 - REQ-0495274 A GEN-BSRF-CD-DESIGN-0003(0... +</t>
  </si>
  <si>
    <t>RTBM-36798 - N°Requirement Content of the Requirement REQ-0495274 A GEN-BSRF-CD-DESIGN-0003(0... +</t>
  </si>
  <si>
    <t>RTBM-53311 - REQ-0495272 B GEN-BSRF-CD-GNSS_ANT-0002... +</t>
  </si>
  <si>
    <t>RTBM-36035 - N°Requirement Content of the Requirement REQ-0495272 B GEN-BSRF-CD-GNSS_ANT-0002... +</t>
  </si>
  <si>
    <t>RTBM-53312 - REQ-0495269 B GEN-BSRF-CD-DESIGN-0002(0... +</t>
  </si>
  <si>
    <t>RTBM-36797 - N°Requirement Content of the Requirement REQ-0495269 B GEN-BSRF-CD-DESIGN-0002(0... +</t>
  </si>
  <si>
    <t>RTBM-53313 - REQ-0495263 C GEN-BSRF-CD-DOC_ANTENNA-0... +</t>
  </si>
  <si>
    <t>RTBM-36706 - N°Requirement Content of the Requirement REQ-0495263 C GEN-BSRF-CD-DOC_ANTENNA-0... +</t>
  </si>
  <si>
    <t>RTBM-53314 - REQ-0495260 A GEN-BSRF-CD-DOC_CAD-0001(... +</t>
  </si>
  <si>
    <t>RTBM-36716 - N°Requirement Content of the Requirement REQ-0495260 A GEN-BSRF-CD-DOC_CAD-0001(... +</t>
  </si>
  <si>
    <t>RTBM-53315 - REQ-0495258 B GEN-BSRF-CD-INTERF_MEC-00... +</t>
  </si>
  <si>
    <t>RTBM-36261 - N°Requirement Content of the Requirement REQ-0495258 B GEN-BSRF-CD-INTERF_MEC-00... +</t>
  </si>
  <si>
    <t>RTBM-53316 - REQ-0495255 A GEN-BSRF-CD-VAL_MECHA_RES... +</t>
  </si>
  <si>
    <t>RTBM-37020 - N°Requirement Content of the Requirement REQ-0495255 A GEN-BSRF-CD-VAL_MECHA_RES... +</t>
  </si>
  <si>
    <t>RTBM-53317 - REQ-0495254 A GEN-BSRF-CD-DOC_AM-0001(1... +</t>
  </si>
  <si>
    <t>RTBM-36704 - N°Requirement Content of the Requirement REQ-0495254 A GEN-BSRF-CD-DOC_AM-0001(1... +</t>
  </si>
  <si>
    <t>RTBM-53318 - REQ-0495249 A GEN-BSRF-CD-INTERF_MEC-00... +</t>
  </si>
  <si>
    <t>RTBM-36265 - N°Requirement Content of the Requirement REQ-0495249 A GEN-BSRF-CD-INTERF_MEC-00... +</t>
  </si>
  <si>
    <t>RTBM-53319 - REQ-0495245 A GEN-BSRF-CD-CONNECTOR_MAI... +</t>
  </si>
  <si>
    <t>RTBM-36124 - N°Requirement Content of the Requirement REQ-0495245 A GEN-BSRF-CD-CONNECTOR_MAI... +</t>
  </si>
  <si>
    <t>RTBM-53320 - REQ-0495239 B GEN-BSRF-CD-VAL_ENV-0012(... +</t>
  </si>
  <si>
    <t>RTBM-37049 - N°Requirement Content of the Requirement REQ-0495239 B GEN-BSRF-CD-VAL_ENV-0012(... +</t>
  </si>
  <si>
    <t>RTBM-53321 - REQ-0495232 C GEN-BSRF-CD-PERF_AUDIO-00... +</t>
  </si>
  <si>
    <t>RTBM-35967 - N°Requirement Content of the Requirement REQ-0495232 C GEN-BSRF-CD-PERF_AUDIO-00... +</t>
  </si>
  <si>
    <t>RTBM-53322 - REQ-0495230 B GEN-BSRF-CD-GNSS_ANT-0001... +</t>
  </si>
  <si>
    <t>RTBM-36034 - N°Requirement Content of the Requirement REQ-0495230 B GEN-BSRF-CD-GNSS_ANT-0001... +</t>
  </si>
  <si>
    <t>RTBM-53323 - REQ-0495227 C GEN-BSRF-CD-SSC-0003(1) O... +</t>
  </si>
  <si>
    <t>RTBM-37055 - N°Requirement Content of the Requirement REQ-0495227 C GEN-BSRF-CD-SSC-0003(1) O... +</t>
  </si>
  <si>
    <t>RTBM-53324 - REQ-0495221 A GEN-BSRF-CD-CONNECTOR_MAI... +</t>
  </si>
  <si>
    <t>RTBM-36123 - N°Requirement Content of the Requirement REQ-0495221 A GEN-BSRF-CD-CONNECTOR_MAI... +</t>
  </si>
  <si>
    <t>RTBM-53325 - REQ-0495219 B GEN-BSRF-CD-VAL_MECHA_RES... +</t>
  </si>
  <si>
    <t>RTBM-37016 - N°Requirement Content of the Requirement REQ-0495219 B GEN-BSRF-CD-VAL_MECHA_RES... +</t>
  </si>
  <si>
    <t>RTBM-53326 - REQ-0495216 A GEN-BSRF-CD-VAL_MECHA_RES... +</t>
  </si>
  <si>
    <t>RTBM-37015 - N°Requirement Content of the Requirement REQ-0495216 A GEN-BSRF-CD-VAL_MECHA_RES... +</t>
  </si>
  <si>
    <t>RTBM-53327 - REQ-0495215 B GEN-BSRF-CD-INTERF_MEC-00... +</t>
  </si>
  <si>
    <t>RTBM-36263 - N°Requirement Content of the Requirement REQ-0495215 B GEN-BSRF-CD-INTERF_MEC-00... +</t>
  </si>
  <si>
    <t>RTBM-53328 - REQ-0495213 B GEN-BSRF-CD-CONNECTOR_ETH... +</t>
  </si>
  <si>
    <t>RTBM-36140 - N°Requirement Content of the Requirement REQ-0495213 B GEN-BSRF-CD-CONNECTOR_ETH... +</t>
  </si>
  <si>
    <t>RTBM-53329 - REQ-0495209 B GEN-BSRF-CD-INTERF_ELEC-0... +</t>
  </si>
  <si>
    <t>RTBM-36184 - N°Requirement Content of the Requirement REQ-0495209 B GEN-BSRF-CD-INTERF_ELEC-0... +</t>
  </si>
  <si>
    <t>RTBM-53330 - REQ-0495208 B GEN-BSRF-CD-CONNECTOR_ETH... +</t>
  </si>
  <si>
    <t>RTBM-36139 - N°Requirement Content of the Requirement REQ-0495208 B GEN-BSRF-CD-CONNECTOR_ETH... +</t>
  </si>
  <si>
    <t>RTBM-53331 - REQ-0495206 C GEN-BSRF-CD-SSC-0002(1) O... +</t>
  </si>
  <si>
    <t>RTBM-37054 - N°Requirement Content of the Requirement REQ-0495206 C GEN-BSRF-CD-SSC-0002(1) O... +</t>
  </si>
  <si>
    <t>RTBM-53332 - REQ-0495201 D GEN-BSRF-CD-PERF_TEL-0004... +</t>
  </si>
  <si>
    <t>RTBM-35988 - N°Requirement Content of the Requirement REQ-0495201 D GEN-BSRF-CD-PERF_TEL-0004... +</t>
  </si>
  <si>
    <t>RTBM-53333 - REQ-0495200 B GEN-BSRF-CD-CONNECTOR_MAI... +</t>
  </si>
  <si>
    <t>RTBM-36122 - N°Requirement Content of the Requirement REQ-0495200 B GEN-BSRF-CD-CONNECTOR_MAI... +</t>
  </si>
  <si>
    <t>RTBM-53334 - REQ-0495197 B GEN-BSRF-CD-VAL_MECHA_CON... +</t>
  </si>
  <si>
    <t>RTBM-37006 - N°Requirement Content of the Requirement REQ-0495197 B GEN-BSRF-CD-VAL_MECHA_CON... +</t>
  </si>
  <si>
    <t>RTBM-53369 - REQ-0495189 C GEN-BSRF-CD-GSM_ANT-0006(... +</t>
  </si>
  <si>
    <t>RTBM-36002 - N°Requirement Content of the Requirement REQ-0495189 C GEN-BSRF-CD-GSM_ANT-0006(... +</t>
  </si>
  <si>
    <t>RTBM-53370 - REQ-0495185 A GEN-BSRF-CD-CONNECTOR_MAI... +</t>
  </si>
  <si>
    <t>RTBM-36121 - N°Requirement Content of the Requirement REQ-0495185 A GEN-BSRF-CD-CONNECTOR_MAI... +</t>
  </si>
  <si>
    <t>RTBM-53405 - REQ-0495182 D GEN-BSRF-CD-PERF_TEL-0003... +</t>
  </si>
  <si>
    <t>RTBM-35987 - N°Requirement Content of the Requirement REQ-0495182 D GEN-BSRF-CD-PERF_TEL-0003... +</t>
  </si>
  <si>
    <t>RTBM-53407 - REQ-0495179 A GEN-BSRF-CD-RAMS-0003(0)... +</t>
  </si>
  <si>
    <t>RTBM-36284 - N°Requirement Content of the Requirement REQ-0495179 A GEN-BSRF-CD-RAMS-0003(0)... +</t>
  </si>
  <si>
    <t>RTBM-53408 - REQ-0495178 B GEN-BSRF-CD-GSM_ANT-0005(... +</t>
  </si>
  <si>
    <t>RTBM-36001 - N°Requirement Content of the Requirement REQ-0495178 B GEN-BSRF-CD-GSM_ANT-0005(... +</t>
  </si>
  <si>
    <t>RTBM-53409 - REQ-0495176 C GEN-BSRF-CD-SSC-0001(1) O... +</t>
  </si>
  <si>
    <t>RTBM-37053 - N°Requirement Content of the Requirement REQ-0495176 C GEN-BSRF-CD-SSC-0001(1) O... +</t>
  </si>
  <si>
    <t>RTBM-53410 - REQ-0495174 B GEN-BSRF-CD-GSM_ANT-0004(... +</t>
  </si>
  <si>
    <t>RTBM-36000 - N°Requirement Content of the Requirement REQ-0495174 B GEN-BSRF-CD-GSM_ANT-0004(... +</t>
  </si>
  <si>
    <t>RTBM-53411 - REQ-0495173 B GEN-BSRF-CD-WEIGHT-0005(0... +</t>
  </si>
  <si>
    <t>RTBM-36792 - N°Requirement Content of the Requirement REQ-0495173 B GEN-BSRF-CD-WEIGHT-0005(0... +</t>
  </si>
  <si>
    <t>RTBM-53412 - REQ-0495171 B GEN-BSRF-CD-WEIGHT-0004(0... +</t>
  </si>
  <si>
    <t>RTBM-36791 - N°Requirement Content of the Requirement REQ-0495171 B GEN-BSRF-CD-WEIGHT-0004(0... +</t>
  </si>
  <si>
    <t>RTBM-53413 - REQ-0495167 C GEN-BSRF-CD-WEIGHT-0003(1... +</t>
  </si>
  <si>
    <t>RTBM-36790 - N°Requirement Content of the Requirement REQ-0495167 C GEN-BSRF-CD-WEIGHT-0003(1... +</t>
  </si>
  <si>
    <t>RTBM-53414 - REQ-0495166 B GEN-BSRF-CD-PERF_AUDIO-00... +</t>
  </si>
  <si>
    <t>RTBM-35966 - N°Requirement Content of the Requirement REQ-0495166 B GEN-BSRF-CD-PERF_AUDIO-00... +</t>
  </si>
  <si>
    <t>RTBM-53415 - REQ-0495162 B GEN-BSRF-CD-WEIGHT-0001(0... +</t>
  </si>
  <si>
    <t>RTBM-36789 - N°Requirement Content of the Requirement REQ-0495162 B GEN-BSRF-CD-WEIGHT-0001(0... +</t>
  </si>
  <si>
    <t>RTBM-53416 - REQ-0495160 A GEN-BSRF-CD-RAMS-0002(1)... +</t>
  </si>
  <si>
    <t>RTBM-36283 - N°Requirement Content of the Requirement REQ-0495160 A GEN-BSRF-CD-RAMS-0002(1)... +</t>
  </si>
  <si>
    <t>RTBM-53417 - REQ-0495156 B GEN-BSRF-CD-CONNECTOR_MAI... +</t>
  </si>
  <si>
    <t>RTBM-36120 - N°Requirement Content of the Requirement REQ-0495156 B GEN-BSRF-CD-CONNECTOR_MAI... +</t>
  </si>
  <si>
    <t>RTBM-53418 - REQ-0495153 A GEN-BSRF-CD-ERGO-0002(0)... +</t>
  </si>
  <si>
    <t>RTBM-36280 - N°Requirement Content of the Requirement REQ-0495153 A GEN-BSRF-CD-ERGO-0002(0)... +</t>
  </si>
  <si>
    <t>RTBM-53419 - REQ-0495151 A GEN-BSRF-CD-REGULATION-00... +</t>
  </si>
  <si>
    <t>RTBM-36780 - N°Requirement Content of the Requirement REQ-0495151 A GEN-BSRF-CD-REGULATION-00... +</t>
  </si>
  <si>
    <t>RTBM-53420 - REQ-0495148 A GEN-BSRF-CD-CONNECTOR_BRI... +</t>
  </si>
  <si>
    <t>RTBM-36130 - N°Requirement Content of the Requirement REQ-0495148 A GEN-BSRF-CD-CONNECTOR_BRI... +</t>
  </si>
  <si>
    <t>RTBM-53421 - REQ-0495146 A GEN-BSRF-CD-VAL_MECHA_CON... +</t>
  </si>
  <si>
    <t>RTBM-37000 - N°Requirement Content of the Requirement REQ-0495146 A GEN-BSRF-CD-VAL_MECHA_CON... +</t>
  </si>
  <si>
    <t>RTBM-53422 - REQ-0495144 C GEN-BSRF-CD-VAL_ENV-0001(... +</t>
  </si>
  <si>
    <t>RTBM-37033 - N°Requirement Content of the Requirement REQ-0495144 C GEN-BSRF-CD-VAL_ENV-0001(... +</t>
  </si>
  <si>
    <t>RTBM-53423 - REQ-0495140 A GEN-BSRF-CD-VAL_MECHA_CON... +</t>
  </si>
  <si>
    <t>RTBM-36999 - N°Requirement Content of the Requirement REQ-0495140 A GEN-BSRF-CD-VAL_MECHA_CON... +</t>
  </si>
  <si>
    <t>RTBM-53424 - REQ-0495139 A GEN-BSRF-CD-CONNECTOR_BRI... +</t>
  </si>
  <si>
    <t>RTBM-36129 - N°Requirement Content of the Requirement REQ-0495139 A GEN-BSRF-CD-CONNECTOR_BRI... +</t>
  </si>
  <si>
    <t>RTBM-53425 - REQ-0495137 B GEN-BSRF-CD-VAL_MECHA_CON... +</t>
  </si>
  <si>
    <t>RTBM-36998 - N°Requirement Content of the Requirement REQ-0495137 B GEN-BSRF-CD-VAL_MECHA_CON... +</t>
  </si>
  <si>
    <t>RTBM-53426 - REQ-0495136 B GEN-BSRF-CD-INTERF_ELEC-0... +</t>
  </si>
  <si>
    <t>RTBM-36183 - N°Requirement Content of the Requirement REQ-0495136 B GEN-BSRF-CD-INTERF_ELEC-0... +</t>
  </si>
  <si>
    <t>RTBM-53427 - REQ-0495135 B GEN-BSRF-CD-CONNECTOR_MAI... +</t>
  </si>
  <si>
    <t>RTBM-36119 - N°Requirement Content of the Requirement REQ-0495135 B GEN-BSRF-CD-CONNECTOR_MAI... +</t>
  </si>
  <si>
    <t>RTBM-53429 - REQ-0495132 A GEN-BSRF-CD-VAL_MECHA_CON... +</t>
  </si>
  <si>
    <t>RTBM-36997 - N°Requirement Content of the Requirement REQ-0495132 A GEN-BSRF-CD-VAL_MECHA_CON... +</t>
  </si>
  <si>
    <t>RTBM-53431 - REQ-0495127 B GEN-BSRF-CD-PRODUCT_QUALI... +</t>
  </si>
  <si>
    <t>RTBM-36276 - N°Requirement Content of the Requirement REQ-0495127 B GEN-BSRF-CD-PRODUCT_QUALI... +</t>
  </si>
  <si>
    <t>RTBM-53432 - REQ-0495126 A GEN-BSRF-CD-CONNECTOR_MAI... +</t>
  </si>
  <si>
    <t>RTBM-36117 - N°Requirement Content of the Requirement REQ-0495126 A GEN-BSRF-CD-CONNECTOR_MAI... +</t>
  </si>
  <si>
    <t>RTBM-53649 - REQ-0485370 A State : Release Modified... +</t>
  </si>
  <si>
    <t>RTBM-12811 - N°Requirement Content of the Requirement REQ-0485370 A State : Release Modified... +</t>
  </si>
  <si>
    <t>RTBM-53663 - REQ-0483890 D China with CDR configurat... +</t>
  </si>
  <si>
    <t>RTBM-37245 - N°Requirement Content of the Requirement REQ-0483890 D China with CDR configurat... +</t>
  </si>
  <si>
    <t>RTBM-53666 - REQ-0315092 A GEN-BSRF-ST-xCall-0038(1)... +</t>
  </si>
  <si>
    <t>RTBM-16999 - N°Requirement Content of the Requirement REQ-0315092 A GEN-BSRF-ST-xCall-0038(1)... +</t>
  </si>
  <si>
    <t>RTBM-53667 - REQ-0315077 A GEN-BSRF-ST-xCall-0037(1)... +</t>
  </si>
  <si>
    <t>RTBM-16998 - N°Requirement Content of the Requirement REQ-0315077 A GEN-BSRF-ST-xCall-0037(1)... +</t>
  </si>
  <si>
    <t>RTBM-53668 - REQ-0315062 A GEN-BSRF-ST-xCall-0036(1)... +</t>
  </si>
  <si>
    <t>RTBM-16997 - N°Requirement Content of the Requirement REQ-0315062 A GEN-BSRF-ST-xCall-0036(1)... +</t>
  </si>
  <si>
    <t>RTBM-53669 - REQ-0315047 A GEN-BSRF-ST-xCall-0035(1)... +</t>
  </si>
  <si>
    <t>RTBM-16996 - N°Requirement Content of the Requirement REQ-0315047 A GEN-BSRF-ST-xCall-0035(1)... +</t>
  </si>
  <si>
    <t>RTBM-53670 - REQ-0315030 A GEN-BSRF-ST-xCall-0034(1)... +</t>
  </si>
  <si>
    <t>RTBM-16995 - N°Requirement Content of the Requirement REQ-0315030 A GEN-BSRF-ST-xCall-0034(1)... +</t>
  </si>
  <si>
    <t>RTBM-53671 - REQ-0315024 A GEN-BSRF-ST-xCall-0523(0)... +</t>
  </si>
  <si>
    <t>RTBM-16990 - N°Requirement Content of the Requirement REQ-0315024 A GEN-BSRF-ST-xCall-0523(0)... +</t>
  </si>
  <si>
    <t>RTBM-53672 - REQ-0314981 A GEN-BSRF-ST-xCall-0029(1)... +</t>
  </si>
  <si>
    <t>RTBM-16992 - N°Requirement Content of the Requirement REQ-0314981 A GEN-BSRF-ST-xCall-0029(1)... +</t>
  </si>
  <si>
    <t>RTBM-53673 - REQ-0314970 A GEN-BSRF-ST-xCall-0520(0)... +</t>
  </si>
  <si>
    <t>RTBM-16988 - N°Requirement Content of the Requirement REQ-0314970 A GEN-BSRF-ST-xCall-0520(0)... +</t>
  </si>
  <si>
    <t>RTBM-53674 - REQ-0314937 B GEN-BSRF-ST-xCall-0404(1)... +</t>
  </si>
  <si>
    <t>RTBM-16986 - N°Requirement Content of the Requirement REQ-0314937 B GEN-BSRF-ST-xCall-0404(1)... +</t>
  </si>
  <si>
    <t>RTBM-53675 - REQ-0074307 C FM tuner crosstalk Owner... +</t>
  </si>
  <si>
    <t>RTBM-37554 - N°Requirement Content of the Requirement REQ-0074307 C FM tuner crosstalk Owner... +</t>
  </si>
  <si>
    <t>RTBM-53677 - REQ-0074300 C FM Tuner Rejection of aud... +</t>
  </si>
  <si>
    <t>RTBM-37553 - N°Requirement Content of the Requirement REQ-0074300 C FM Tuner Rejection of aud... +</t>
  </si>
  <si>
    <t>RTBM-53679 - REQ-0074297 C FM Tuner Cancellation of... +</t>
  </si>
  <si>
    <t>RTBM-37548 - N°Requirement Content of the Requirement REQ-0074297 D FM Tuner Cancellation of... +</t>
  </si>
  <si>
    <t>RTBM-53680 - REQ-0074296 D FM Tuner Rejection of int... +</t>
  </si>
  <si>
    <t>RTBM-37547 - N°Requirement Content of the Requirement REQ-0074296 D FM Tuner Rejection of int... +</t>
  </si>
  <si>
    <t>RTBM-53683 - REQ-0074295 D FM Tuner Fading Influence... +</t>
  </si>
  <si>
    <t>RTBM-37546 - N°Requirement Content of the Requirement REQ-0074295 D FM Tuner Fading Influence... +</t>
  </si>
  <si>
    <t>RTBM-53685 - REQ-0074294 D FM Tuner Rejection of int... +</t>
  </si>
  <si>
    <t>RTBM-37545 - N°Requirement Content of the Requirement REQ-0074294 D FM Tuner Rejection of int... +</t>
  </si>
  <si>
    <t>RTBM-53687 - REQ-0074290 B FM Tuner minimum RDS devi... +</t>
  </si>
  <si>
    <t>RTBM-37559 - N°Requirement Content of the Requirement REQ-0074290 B FM Tuner minimum RDS devi... +</t>
  </si>
  <si>
    <t>RTBM-53689 - REQ-0074289 D Digital Tuner Rejection o... +</t>
  </si>
  <si>
    <t>RTBM-37580 - N°Requirement Content of the Requirement REQ-0074289 D Digital Tuner Rejection o... +</t>
  </si>
  <si>
    <t>RTBM-53691 - REQ-0074283 C RDS Sensitivity Owner : u... +</t>
  </si>
  <si>
    <t>RTBM-37558 - N°Requirement Content of the Requirement REQ-0074283 C RDS Sensitivity Owner : u... +</t>
  </si>
  <si>
    <t>RTBM-53693 - REQ-0074278 C State : Release Modified... +</t>
  </si>
  <si>
    <t>RTBM-25716 - N°Requirement Content of the Requirement REQ-0074278 C State : Release Modified... +</t>
  </si>
  <si>
    <t>RTBM-53694 - REQ-0074277 B AM Tuner Rejection of RF... +</t>
  </si>
  <si>
    <t>RTBM-37567 - N°Requirement Content of the Requirement REQ-0074277 B AM Tuner Rejection of RF... +</t>
  </si>
  <si>
    <t>RTBM-53696 - REQ-0074276 B AM Tuner Distortion accor... +</t>
  </si>
  <si>
    <t>RTBM-37572 - N°Requirement Content of the Requirement REQ-0074276 B AM Tuner Distortion accor... +</t>
  </si>
  <si>
    <t>RTBM-53698 - REQ-0074275 D FM Tuner Rejection of ima... +</t>
  </si>
  <si>
    <t>RTBM-37544 - N°Requirement Content of the Requirement REQ-0074275 D FM Tuner Rejection of ima... +</t>
  </si>
  <si>
    <t>RTBM-53700 - REQ-0074273 E FM Tuner Audio Filter Res... +</t>
  </si>
  <si>
    <t>RTBM-37551 - N°Requirement Content of the Requirement REQ-0074273 E FM Tuner Audio Filter Res... +</t>
  </si>
  <si>
    <t>RTBM-53702 - REQ-0074272 B AM Tuner Distortion accor... +</t>
  </si>
  <si>
    <t>RTBM-37571 - N°Requirement Content of the Requirement REQ-0074272 B AM Tuner Distortion accor... +</t>
  </si>
  <si>
    <t>RTBM-53704 - REQ-0074271 B FM Tuner Input Impedance... +</t>
  </si>
  <si>
    <t>RTBM-37556 - N°Requirement Content of the Requirement REQ-0074271 B FM Tuner Input Impedance... +</t>
  </si>
  <si>
    <t>RTBM-53706 - REQ-0074268 B AM Tuner Rejection of the... +</t>
  </si>
  <si>
    <t>RTBM-37566 - N°Requirement Content of the Requirement REQ-0074268 B AM Tuner Rejection of the... +</t>
  </si>
  <si>
    <t>RTBM-53708 - REQ-0074267 B Digital Tuner Conditions... +</t>
  </si>
  <si>
    <t>RTBM-37535 - N°Requirement Content of the Requirement REQ-0074267 B Digital Tuner Conditions... +</t>
  </si>
  <si>
    <t>RTBM-53710 - REQ-0074264 D Selectivity and Rejection... +</t>
  </si>
  <si>
    <t>RTBM-37543 - N°Requirement Content of the Requirement REQ-0074264 D Selectivity and Rejection... +</t>
  </si>
  <si>
    <t>RTBM-53712 - REQ-0074263 D FM THD according deviatio... +</t>
  </si>
  <si>
    <t>RTBM-37542 - N°Requirement Content of the Requirement REQ-0074263 D FM THD according deviatio... +</t>
  </si>
  <si>
    <t>RTBM-53714 - REQ-0074261 D FM S/N Ratio Owner : u148... +</t>
  </si>
  <si>
    <t>RTBM-37541 - N°Requirement Content of the Requirement REQ-0074261 D FM S/N Ratio Owner : u148... +</t>
  </si>
  <si>
    <t>RTBM-53716 - REQ-0074259 D Digital Tuner Selectivity... +</t>
  </si>
  <si>
    <t>RTBM-37579 - N°Requirement Content of the Requirement REQ-0074259 D Digital Tuner Selectivity... +</t>
  </si>
  <si>
    <t>RTBM-53718 - REQ-0074258 C AM Tuner Selectivity at o... +</t>
  </si>
  <si>
    <t>RTBM-37565 - N°Requirement Content of the Requirement REQ-0074258 C AM Tuner Selectivity at o... +</t>
  </si>
  <si>
    <t>RTBM-53720 - REQ-0074257 C AM Tuner Factor of merit... +</t>
  </si>
  <si>
    <t>RTBM-37564 - N°Requirement Content of the Requirement REQ-0074257 C AM Tuner Factor of merit... +</t>
  </si>
  <si>
    <t>RTBM-53722 - REQ-0074255 B AM Tuner Conditions Owner... +</t>
  </si>
  <si>
    <t>RTBM-37534 - N°Requirement Content of the Requirement REQ-0074255 B AM Tuner Conditions Owner... +</t>
  </si>
  <si>
    <t>RTBM-53725 - REQ-0074254 B AM THD according audio fr... +</t>
  </si>
  <si>
    <t>RTBM-37570 - N°Requirement Content of the Requirement REQ-0074254 B AM THD according audio fr... +</t>
  </si>
  <si>
    <t>RTBM-53727 - REQ-0074252 C Digital Tuner Rejection o... +</t>
  </si>
  <si>
    <t>RTBM-37578 - N°Requirement Content of the Requirement REQ-0074252 C Digital Tuner Rejection o... +</t>
  </si>
  <si>
    <t>RTBM-53729 - REQ-0074250 D AM Tuner Signal on Noise... +</t>
  </si>
  <si>
    <t>RTBM-37563 - N°Requirement Content of the Requirement REQ-0074250 D AM Tuner Signal on Noise... +</t>
  </si>
  <si>
    <t>RTBM-53731 - REQ-0074248 D Digital Tuner Distortion... +</t>
  </si>
  <si>
    <t>RTBM-37577 - N°Requirement Content of the Requirement REQ-0074248 D Digital Tuner Distortion... +</t>
  </si>
  <si>
    <t>RTBM-53733 - REQ-0074244 D Digital Tuner Signal to N... +</t>
  </si>
  <si>
    <t>RTBM-37576 - N°Requirement Content of the Requirement REQ-0074244 D Digital Tuner Signal to N... +</t>
  </si>
  <si>
    <t>RTBM-53735 - REQ-0074242 E Digital Tuner Input Sensi... +</t>
  </si>
  <si>
    <t>RTBM-37575 - N°Requirement Content of the Requirement REQ-0074242 E Digital Tuner Input Sensi... +</t>
  </si>
  <si>
    <t>RTBM-53737 - REQ-0049246 A State : Propose Modified... +</t>
  </si>
  <si>
    <t>RTBM-24475 - N°Requirement Content of the Requirement REQ-0049246 A State : Propose Modified... +</t>
  </si>
  <si>
    <t>RTBM-53738 - REQ-0049245 A State : Propose Modified... +</t>
  </si>
  <si>
    <t>RTBM-24467 - N°Requirement Content of the Requirement REQ-0049245 A State : Propose Modified... +</t>
  </si>
  <si>
    <t>RTBM-53739 - REQ-0049236 A State : Propose Modified... +</t>
  </si>
  <si>
    <t>RTBM-24431 - N°Requirement Content of the Requirement REQ-0049236 A State : Propose Modified... +</t>
  </si>
  <si>
    <t>RTBM-53740 - REQ-0048342 A State : Release Modified... +</t>
  </si>
  <si>
    <t>RTBM-12796 - N°Requirement Content of the Requirement REQ-0048342 A State : Release Modified... +</t>
  </si>
  <si>
    <t>RTBM-53741 - REQ-0048339 A State : Release Modified... +</t>
  </si>
  <si>
    <t>RTBM-12788 - N°Requirement Content of the Requirement REQ-0048339 A State : Release Modified... +</t>
  </si>
  <si>
    <t>RTBM-53742 - REQ-0048336 A State : Release Modified... +</t>
  </si>
  <si>
    <t>RTBM-12782 - N°Requirement Content of the Requirement REQ-0048336 A State : Release Modified... +</t>
  </si>
  <si>
    <t>RTBM-53743 - REQ-0048335 A State : Release Modified... +</t>
  </si>
  <si>
    <t>RTBM-12781 - N°Requirement Content of the Requirement REQ-0048335 A State : Release Modified... +</t>
  </si>
  <si>
    <t>RTBM-53744 - REQ-0048334 A State : Release Modified... +</t>
  </si>
  <si>
    <t>RTBM-12780 - N°Requirement Content of the Requirement REQ-0048334 A State : Release Modified... +</t>
  </si>
  <si>
    <t>RTBM-53745 - REQ-0048333 B State : In work Modified... +</t>
  </si>
  <si>
    <t>RTBM-12779 - N°Requirement Content of the Requirement REQ-0048333 B State : In work Modified... +</t>
  </si>
  <si>
    <t>RTBM-53746 - REQ-0048328 B State : Release Modified... +</t>
  </si>
  <si>
    <t>RTBM-12772 - N°Requirement Content of the Requirement REQ-0048328 B State : Release Modified... +</t>
  </si>
  <si>
    <t>RTBM-53747 - REQ-0048326 B State : Release Modified... +</t>
  </si>
  <si>
    <t>RTBM-12769 - N°Requirement Content of the Requirement REQ-0048326 B State : Release Modified... +</t>
  </si>
  <si>
    <t>RTBM-53749 - REQ-0048325 A State : Release Modified... +</t>
  </si>
  <si>
    <t>RTBM-12765 - N°Requirement Content of the Requirement REQ-0048325 A State : Release Modified... +</t>
  </si>
  <si>
    <t>RTBM-53754 - REQ-0041073 A State : Propose Modified... +</t>
  </si>
  <si>
    <t>RTBM-24465 - N°Requirement Content of the Requirement REQ-0041073 A State : Propose Modified... +</t>
  </si>
  <si>
    <t>RTBM-53755 - REQ-0040818 A State : Propose Modified... +</t>
  </si>
  <si>
    <t>RTBM-24437 - N°Requirement Content of the Requirement REQ-0040818 A State : Propose Modified... +</t>
  </si>
  <si>
    <t>RTBM-53756 - REQ-0040376 A State : Propose Modified... +</t>
  </si>
  <si>
    <t>RTBM-24435 - N°Requirement Content of the Requirement REQ-0040376 A State : Propose Modified... +</t>
  </si>
  <si>
    <t>RTBM-53757 - REQ-0040375 A State : Propose Modified... +</t>
  </si>
  <si>
    <t>RTBM-24432 - N°Requirement Content of the Requirement REQ-0040375 A State : Propose Modified... +</t>
  </si>
  <si>
    <t>RTBM-53758 - REQ-0040361 A State : Propose Modified... +</t>
  </si>
  <si>
    <t>RTBM-24402 - N°Requirement Content of the Requirement REQ-0040361 A State : Propose Modified... +</t>
  </si>
  <si>
    <t>RTBM-53759 - REQ-0040360 A State : Propose Modified... +</t>
  </si>
  <si>
    <t>RTBM-24400 - N°Requirement Content of the Requirement REQ-0040360 A State : Propose Modified... +</t>
  </si>
  <si>
    <t>RTBM-53760 - REQ-0040358 A State : Propose Modified... +</t>
  </si>
  <si>
    <t>RTBM-24397 - N°Requirement Content of the Requirement REQ-0040358 A State : Propose Modified... +</t>
  </si>
  <si>
    <t>RTBM-53761 - REQ-0040357 A State : Propose Modified... +</t>
  </si>
  <si>
    <t>RTBM-24396 - N°Requirement Content of the Requirement REQ-0040357 A State : Propose Modified... +</t>
  </si>
  <si>
    <t>RTBM-53762 - REQ-0040356 A State : Propose An unsupp... +</t>
  </si>
  <si>
    <t>RTBM-24394 - N°Requirement Content of the Requirement REQ-0040356 A State : Propose An unsupp... +</t>
  </si>
  <si>
    <t>RTBM-53763 - REQ-0040353 A State : Propose Modified... +</t>
  </si>
  <si>
    <t>RTBM-24393 - N°Requirement Content of the Requirement REQ-0040353 A State : Propose Modified... +</t>
  </si>
  <si>
    <t>RTBM-53764 - REQ-0040347 A State : Propose Modified... +</t>
  </si>
  <si>
    <t>RTBM-24392 - N°Requirement Content of the Requirement REQ-0040347 A State : Propose Modified... +</t>
  </si>
  <si>
    <t>RTBM-53765 - REQ-0040297 A State : Propose Modified... +</t>
  </si>
  <si>
    <t>RTBM-24390 - N°Requirement Content of the Requirement REQ-0040297 A State : Propose Modified... +</t>
  </si>
  <si>
    <t>RTBM-53766 - REQ-0040294 A State : Propose Modified... +</t>
  </si>
  <si>
    <t>RTBM-24389 - N°Requirement Content of the Requirement REQ-0040294 A State : Propose Modified... +</t>
  </si>
  <si>
    <t>RTBM-53767 - REQ-0040293 A State : Propose Modified... +</t>
  </si>
  <si>
    <t>RTBM-24387 - N°Requirement Content of the Requirement REQ-0040293 A State : Propose Modified... +</t>
  </si>
  <si>
    <t>RTBM-53768 - REQ-0040292 A State : Propose Modified... +</t>
  </si>
  <si>
    <t>RTBM-24386 - N°Requirement Content of the Requirement REQ-0040292 A State : Propose Modified... +</t>
  </si>
  <si>
    <t>RTBM-53769 - REQ-0040290 A State : Propose Modified... +</t>
  </si>
  <si>
    <t>RTBM-24384 - N°Requirement Content of the Requirement REQ-0040290 A State : Propose Modified... +</t>
  </si>
  <si>
    <t>RTBM-53771 - REQ-0040279 A State : Propose Modified... +</t>
  </si>
  <si>
    <t>RTBM-24373 - N°Requirement Content of the Requirement REQ-0040279 A State : Propose Modified... +</t>
  </si>
  <si>
    <t>RTBM-53772 - REQ-0040277 A State : Propose Modified... +</t>
  </si>
  <si>
    <t>RTBM-24372 - N°Requirement Content of the Requirement REQ-0040277 A State : Propose Modified... +</t>
  </si>
  <si>
    <t>RTBM-53773 - REQ-0040267 A State : Propose Modified... +</t>
  </si>
  <si>
    <t>RTBM-24368 - N°Requirement Content of the Requirement REQ-0040267 A State : Propose Modified... +</t>
  </si>
  <si>
    <t>RTBM-53774 - GEN-RESEAU-ST-CPCANHS.0062 (1)_ISO 16845-1:2004. +</t>
  </si>
  <si>
    <t>RTBM-24476 - N°Requirement Content of the Requirement * Le rapport du test de conformité ISO... +</t>
  </si>
  <si>
    <t>RTBM-53775 - GEN-RESEAU-ST-CPCANLS.0030(1) +</t>
  </si>
  <si>
    <t>RTBM-24563 - L’horloge du GP CAN doit avoir une précision meilleure que 1% GEN-RESEAU- sur to... +</t>
  </si>
  <si>
    <t>RTBM-53776 - GEN-CSTS-ST-HW_SW-0006(0) Microcontrollers and microprocessors providing a secur... +</t>
  </si>
  <si>
    <t>RTBM-15910 - GEN-CSTS-ST-HW_SW-0006(0) Microcontrollers and microprocessors providing a secur... +</t>
  </si>
  <si>
    <t>RTBM-53777 - GEN-CSTS-ST-HW_SW-0003(0) All components used for data/code storage/execution sh... +</t>
  </si>
  <si>
    <t>RTBM-15905 - GEN-CSTS-ST-HW_SW-0003(0) All components used for data/code storage/execution sh... +</t>
  </si>
  <si>
    <t>RTBM-53778 - GEN-CSTS-ST-CRYPTO_ENG-0023(0) All the cryptographic engines used in the manipul... +</t>
  </si>
  <si>
    <t>RTBM-2889 - GEN-CSTS-ST-CRYPTO_ENG-0023(0) All the cryptographic engines used in the manipul... +</t>
  </si>
  <si>
    <t>RTBM-53779 - GEN-CSTS-ST-CRYPTO_ENG-0022(0) All the cryptographic engines used in the manipul... +</t>
  </si>
  <si>
    <t>RTBM-2888 - GEN-CSTS-ST-CRYPTO_ENG-0022(0) All the cryptographic engines used in the manipul... +</t>
  </si>
  <si>
    <t>RTBM-54273 - REQ-0614209 A CD-INTERF_ELEC Owner : u5... +</t>
  </si>
  <si>
    <t>RTBM-36221 - N°Requirement Content of the Requirement REQ-0614209 A CD-INTERF_ELEC Owner : u5... +</t>
  </si>
  <si>
    <t>RTBM-54280 - REQ-0565352 B Antenna AM LW band Owner... +</t>
  </si>
  <si>
    <t>RTBM-25745 - N°Requirement Content of the Requirement REQ-0565352 B Antenna AM LW band Owner... +</t>
  </si>
  <si>
    <t>RTBM-54287 - REQ-0514647 A GEN-BSRF-CD-INTERF_ELEC-0027 +</t>
  </si>
  <si>
    <t>RTBM-36217 - N°Requirement Content of the Requirement REQ-0514647 A GEN-BSRF-CD-INTERF_ELEC-0... +</t>
  </si>
  <si>
    <t>RTBM-54763 - REQ-0495186 A GEN-BSRF-CD-VAL_MECHA_CON... +</t>
  </si>
  <si>
    <t>RTBM-37005 - N°Requirement Content of the Requirement REQ-0495186 A GEN-BSRF-CD-VAL_MECHA_CON... +</t>
  </si>
  <si>
    <t>RTBM-54764 - REQ-0495183 B GEN-BSRF-CD-VAL_MECHA_CON... +</t>
  </si>
  <si>
    <t>RTBM-37004 - N°Requirement Content of the Requirement REQ-0495183 B GEN-BSRF-CD-VAL_MECHA_CON... +</t>
  </si>
  <si>
    <t>RTBM-54768 - REQ-0495169 A GEN-BSRF-CD-VAL_MECHA_CON... +</t>
  </si>
  <si>
    <t>RTBM-37003 - N°Requirement Content of the Requirement REQ-0495169 A GEN-BSRF-CD-VAL_MECHA_CON... +</t>
  </si>
  <si>
    <t>RTBM-54771 - REQ-0495164 A GEN-BSRF-CD-VAL_MECHA_CON... +</t>
  </si>
  <si>
    <t>RTBM-37002 - N°Requirement Content of the Requirement REQ-0495164 A GEN-BSRF-CD-VAL_MECHA_CON... +</t>
  </si>
  <si>
    <t>RTBM-54775 - REQ-0495149 A GEN-BSRF-CD-VAL_MECHA_CON... +</t>
  </si>
  <si>
    <t>RTBM-37001 - N°Requirement Content of the Requirement REQ-0495149 A GEN-BSRF-CD-VAL_MECHA_CON... +</t>
  </si>
  <si>
    <t>RTBM-54778 - REQ-0495130 A GEN-BSRF-CD-VAL_MECHA_CON... +</t>
  </si>
  <si>
    <t>RTBM-36996 - N°Requirement Content of the Requirement REQ-0495130 A GEN-BSRF-CD-VAL_MECHA_CON... +</t>
  </si>
  <si>
    <t>RTBM-54800 - REQ-0074293 B FM Tuner maximum RDS devi... +</t>
  </si>
  <si>
    <t>RTBM-37560 - N°Requirement Content of the Requirement REQ-0074293 B FM Tuner maximum RDS devi... +</t>
  </si>
  <si>
    <t>RTBM-54809 - REQ-0048332 A State : Release Modified... +</t>
  </si>
  <si>
    <t>RTBM-12777 - N°Requirement Content of the Requirement REQ-0048332 A State : Release Modified... +</t>
  </si>
  <si>
    <t>RTBM-54810 - REQ-0048327 A State : Release Modified... +</t>
  </si>
  <si>
    <t>RTBM-12770 - N°Requirement Content of the Requirement REQ-0048327 A State : Release Modified... +</t>
  </si>
  <si>
    <t>RTBM-54863 - REQ-0495383 B GEN-BSRF-CD-INTERF_ELEC-0... +</t>
  </si>
  <si>
    <t>RTBM-36201 - N°Requirement Content of the Requirement REQ-0495383 B GEN-BSRF-CD-INTERF_ELEC-0... +</t>
  </si>
  <si>
    <t>RTBM-54864 - REQ-0495261 B GEN-BSRF-CD-CONNECTOR_MAI... +</t>
  </si>
  <si>
    <t>RTBM-36125 - N°Requirement Content of the Requirement REQ-0495261 B GEN-BSRF-CD-CONNECTOR_MAI... +</t>
  </si>
  <si>
    <t>RTBM-54866 - REQ-0040822 A State : Propose Modified... +</t>
  </si>
  <si>
    <t>RTBM-24450 - N°Requirement Content of the Requirement REQ-0040822 A State : Propose Modified... +</t>
  </si>
  <si>
    <t>RTBM-54868 - REQ-0040820 A State : Propose Modified... +</t>
  </si>
  <si>
    <t>RTBM-24445 - N°Requirement Content of the Requirement REQ-0040820 A State : Propose Modified... +</t>
  </si>
  <si>
    <t>RTBM-54869 - REQ-0040234 A State : Propose Modified... +</t>
  </si>
  <si>
    <t>RTBM-24362 - N°Requirement Content of the Requirement REQ-0040234 A State : Propose Modified... +</t>
  </si>
  <si>
    <t>RTBM-54870 - REQ-0040850 A State : Propose Modified... +</t>
  </si>
  <si>
    <t>RTBM-24453 - N°Requirement Content of the Requirement REQ-0040850 A State : Propose Modified... +</t>
  </si>
  <si>
    <t>RTBM-54871 - GEN-RESEAU-ST-CPCANHS.0034 (3) PSA SSTG +</t>
  </si>
  <si>
    <t>RTBM-24451 - N°Requirement Content of the Requirement PSA SSTG : Comments GEN-RESEAU-ST-CPCAN... +</t>
  </si>
  <si>
    <t>RTBM-54873 - GEN-RESEAU- ST- CPCANHS.0034 The CAN Protocol Controller clock accuracy is less... +</t>
  </si>
  <si>
    <t>RTBM-24567 - GEN-RESEAU- ST- CPCANHS.0034 The CAN Protocol Controller clock accuracy is less... +</t>
  </si>
  <si>
    <t>RTBM-54874 - GEN-RESEAU- ST- CPCANHS.0032 The CAN Protocol Controller clock accuracy is less... +</t>
  </si>
  <si>
    <t>RTBM-24565 - GEN-RESEAU- ST- CPCANHS.0032 The CAN Protocol Controller clock accuracy is less... +</t>
  </si>
  <si>
    <t>RTBM-54884 - REQ-0663455 A CD_ELEC_LTE_CONN Owner :... +</t>
  </si>
  <si>
    <t>RTBM-36243 - N°Requirement Content of the Requirement REQ-0663455 A CD_ELEC_LTE_CONN Owner :... +</t>
  </si>
  <si>
    <t>RTBM-54919 - REQ-0664132 A CD_BUB_PERFORMANCES Owner... +</t>
  </si>
  <si>
    <t>RTBM-36111 - N°Requirement Content of the Requirement REQ-0664132 A CD_BUB_PERFORMANCES Owner... +</t>
  </si>
  <si>
    <t>RTBM-54940 - REQ-0663627 A CD_ELEC_BROADCAST_CONN Ow... +</t>
  </si>
  <si>
    <t>RTBM-36195 - N°Requirement Content of the Requirement REQ-0663627 A CD_ELEC_BROADCAST_CONN Ow... +</t>
  </si>
  <si>
    <t>RTBM-54941 - REQ-0663626 A CD_ELEC_BROADCAST_CONN Ow... +</t>
  </si>
  <si>
    <t>RTBM-36194 - N°Requirement Content of the Requirement REQ-0663626 A CD_ELEC_BROADCAST_CONN Ow... +</t>
  </si>
  <si>
    <t>RTBM-54942 - REQ-0663625 A CD_ELEC_BROADCAST_CONN Ow... +</t>
  </si>
  <si>
    <t>RTBM-36193 - N°Requirement Content of the Requirement REQ-0663625 A CD_ELEC_BROADCAST_CONN Ow... +</t>
  </si>
  <si>
    <t>RTBM-54943 - REQ-0663464 A CD_ELEC_GNSS_CONN Owner :... +</t>
  </si>
  <si>
    <t>RTBM-36191 - N°Requirement Content of the Requirement REQ-0663464 A CD_ELEC_GNSS_CONN Owner :... +</t>
  </si>
  <si>
    <t>RTBM-54944 - REQ-0663463 A CD_ELEC_GNSS_CONN Owner :... +</t>
  </si>
  <si>
    <t>RTBM-36190 - N°Requirement Content of the Requirement REQ-0663463 A CD_ELEC_GNSS_CONN Owner :... +</t>
  </si>
  <si>
    <t>RTBM-54945 - REQ-0663461 A CD_ELEC_LTE_CONN Owner :... +</t>
  </si>
  <si>
    <t>RTBM-36249 - N°Requirement Content of the Requirement REQ-0663461 A CD_ELEC_LTE_CONN Owner :... +</t>
  </si>
  <si>
    <t>RTBM-54948 - REQ-0582805 B CD_ELEC_BROADCAST_CONN Ow... +</t>
  </si>
  <si>
    <t>RTBM-36192 - N°Requirement Content of the Requirement REQ-0582805 B CD_ELEC_BROADCAST_CONN Ow... +</t>
  </si>
  <si>
    <t>RTBM-54949 - REQ-0562140 A CD-INTERF_ELEC Owner : u5... +</t>
  </si>
  <si>
    <t>RTBM-36053 - N°Requirement Content of the Requirement REQ-0562140 A CD-INTERF_ELEC Owner : u5... +</t>
  </si>
  <si>
    <t>RTBM-54977 - REQ-0483891 D Rest of the world Configu... +</t>
  </si>
  <si>
    <t>RTBM-37246 - N°Requirement Content of the Requirement REQ-0483891 D Rest of the world Configu... +</t>
  </si>
  <si>
    <t>RTBM-54979 - REQ-0483889 D India / Russia with DRM c... +</t>
  </si>
  <si>
    <t>RTBM-37244 - N°Requirement Content of the Requirement REQ-0483889 D India / Russia with DRM c... +</t>
  </si>
  <si>
    <t>RTBM-54980 - REQ-0483887 E Europe / Australia for mi... +</t>
  </si>
  <si>
    <t>RTBM-37243 - N°Requirement Content of the Requirement REQ-0483887 E Europe / Australia for mi... +</t>
  </si>
  <si>
    <t>RTBM-54983 - REQ-0483886 E Europe Configuration for... +</t>
  </si>
  <si>
    <t>RTBM-37242 - N°Requirement Content of the Requirement REQ-0483886 E Europe Configuration for... +</t>
  </si>
  <si>
    <t>RTBM-54985 - REQ-0315006 A GEN-BSRF-ST-xCall-0493(0)... +</t>
  </si>
  <si>
    <t>RTBM-16971 - N°Requirement Content of the Requirement REQ-0315006 A GEN-BSRF-ST-xCall-0493(0)... +</t>
  </si>
  <si>
    <t>RTBM-54990 - REQ-0595262 A GEN-BSRF-CD-CONNECTOR_MAI... +</t>
  </si>
  <si>
    <t>RTBM-36118 - N°Requirement Content of the Requirement REQ-0595262 A GEN-BSRF-CD-CONNECTOR_MAI... +</t>
  </si>
  <si>
    <t>RTBM-54992 - REQ-0495199 A GEN-BSRF-CD-INTERF_MEC-00... +</t>
  </si>
  <si>
    <t>RTBM-36260 - N°Requirement Content of the Requirement REQ-0495199 A GEN-BSRF-CD-INTERF_MEC-00... +</t>
  </si>
  <si>
    <t>RTBM-54993 - REQ-0495158 C GEN-BSRF-CD-GSM_ANT-0003(... +</t>
  </si>
  <si>
    <t>RTBM-35999 - N°Requirement Content of the Requirement REQ-0495158 C GEN-BSRF-CD-GSM_ANT-0003(... +</t>
  </si>
  <si>
    <t>RTBM-55027 - GEN-RESEAU-ST-CPETHER.0018 (1) ==================... +</t>
  </si>
  <si>
    <t>RTBM-12748 - Requirement Number Description GEN-RESEAU-ST-CPETHER.0018 (1) ==================... +</t>
  </si>
  <si>
    <t>RTBM-55028 - REQ-0495435 A GEN-BSRF-CD-MANUFACTURING... +</t>
  </si>
  <si>
    <t>RTBM-36863 - N°Requirement Content of the Requirement REQ-0495435 A GEN-BSRF-CD-MANUFACTURING... +</t>
  </si>
  <si>
    <t>RTBM-55029 - REQ-0495253 A GEN-BSRF-CD-DOC_BUB-0002(... +</t>
  </si>
  <si>
    <t>RTBM-36713 - N°Requirement Content of the Requirement REQ-0495253 A GEN-BSRF-CD-DOC_BUB-0002(... +</t>
  </si>
  <si>
    <t>RTBM-55030 - REQ-0495141 B GEN-BSRF-CD-SECU-0006(0)... +</t>
  </si>
  <si>
    <t>RTBM-35946 - N°Requirement Content of the Requirement REQ-0495141 B GEN-BSRF-CD-SECU-0006(0)... +</t>
  </si>
  <si>
    <t>RTBM-55031 - REQ-0048386 A State : Release Modified... +</t>
  </si>
  <si>
    <t>RTBM-12797 - N°Requirement Content of the Requirement REQ-0048386 A State : Release Modified... +</t>
  </si>
  <si>
    <t>RTBM-56416 - REQ-0559245 D Tuner state in case of ov... +</t>
  </si>
  <si>
    <t>RTBM-37524 - N°Requirement Content of the Requirement REQ-0559245 D Tuner state in case of ov... +</t>
  </si>
  <si>
    <t>RTBM-56587 - REQ-0647945 B Interband Scaling Owner :... +</t>
  </si>
  <si>
    <t>RTBM-37308 - N°Requirement Content of the Requirement REQ-0647945 B Interband Scaling Owner :... +</t>
  </si>
  <si>
    <t>RTBM-56588 - REQ-0074308 D Digital Tuner Input Imped... +</t>
  </si>
  <si>
    <t>RTBM-37581 - N°Requirement Content of the Requirement REQ-0074308 D Digital Tuner Input Imped... +</t>
  </si>
  <si>
    <t>RTBM-56589 - REQ-0495634 A GEN-BSRF-CD-DOC_VALIDATIO... +</t>
  </si>
  <si>
    <t>RTBM-36764 - N°Requirement Content of the Requirement REQ-0495634 A GEN-BSRF-CD-DOC_VALIDATIO... +</t>
  </si>
  <si>
    <t>RTBM-56590 - REQ-0495636 B GEN-BSRF-CD-DOC_VALIDATIO... +</t>
  </si>
  <si>
    <t>RTBM-36765 - N°Requirement Content of the Requirement REQ-0495636 B GEN-BSRF-CD-DOC_VALIDATIO... +</t>
  </si>
  <si>
    <t>RTBM-56592 - REQ-0495443 B GEN-BSRF-CD-BUB-0004(0) O... +</t>
  </si>
  <si>
    <t>RTBM-36101 - N°Requirement Content of the Requirement REQ-0495443 B GEN-BSRF-CD-BUB-0004(0) O... +</t>
  </si>
  <si>
    <t>RTBM-56593 - REQ-0495434 B GEN-BSRF-CD-CONS_MEAS-000... +</t>
  </si>
  <si>
    <t>RTBM-36113 - N°Requirement Content of the Requirement REQ-0495434 B GEN-BSRF-CD-CONS_MEAS-000... +</t>
  </si>
  <si>
    <t>RTBM-56594 - REQ-0663618 A CD_BROADCAST_CONN_INTERFA... +</t>
  </si>
  <si>
    <t>RTBM-36134 - N°Requirement Content of the Requirement REQ-0663618 A CD_BROADCAST_CONN_INTERFA... +</t>
  </si>
  <si>
    <t>RTBM-56595 - REQ-0663620 A CD_BROADCAST_CONN_INTERFA... +</t>
  </si>
  <si>
    <t>RTBM-36136 - N°Requirement Content of the Requirement REQ-0663620 A CD_BROADCAST_CONN_INTERFA... +</t>
  </si>
  <si>
    <t>RTBM-56596 - REQ-0514473 A GEN-BSRF-CD-DESIGN-0007 O... +</t>
  </si>
  <si>
    <t>RTBM-36802 - N°Requirement Content of the Requirement REQ-0514473 A GEN-BSRF-CD-DESIGN-0007 O... +</t>
  </si>
  <si>
    <t>RTBM-56597 - REQ-0495293 A GEN-RTM-CD-PRODUCT_QUALIT... +</t>
  </si>
  <si>
    <t>RTBM-36680 - N°Requirement Content of the Requirement REQ-0495293 A GEN-RTM-CD-PRODUCT_QUALIT... +</t>
  </si>
  <si>
    <t>RTBM-56631 - REQ-0315020 A GEN-BSRF-ST-xCall-0558(0)... +</t>
  </si>
  <si>
    <t>RTBM-16983 - N°Requirement Content of the Requirement REQ-0315020 A GEN-BSRF-ST-xCall-0558(0)... +</t>
  </si>
  <si>
    <t>RTBM-56648 - REQ-0314938 B GEN-BSRF-ST-xCall-0334(3)... +</t>
  </si>
  <si>
    <t>RTBM-16935 - N°Requirement Content of the Requirement REQ-0314938 B GEN-BSRF-ST-xCall-0334(3)... +</t>
  </si>
  <si>
    <t>RTBM-56650 - REQ-0491435 E Digital Tuner Audio Respo... +</t>
  </si>
  <si>
    <t>RTBM-37584 - N°Requirement Content of the Requirement REQ-0491435 E Digital Tuner Audio Respo... +</t>
  </si>
  <si>
    <t>RTBM-56651 - REQ-0074288 C FM THD according audio fr... +</t>
  </si>
  <si>
    <t>RTBM-37552 - N°Requirement Content of the Requirement REQ-0074288 C FM THD according audio fr... +</t>
  </si>
  <si>
    <t>RTBM-56652 - REQ-0074241 B FM Tuner Conditions Owner... +</t>
  </si>
  <si>
    <t>RTBM-37533 - N°Requirement Content of the Requirement REQ-0074241 B FM Tuner Conditions Owner... +</t>
  </si>
  <si>
    <t>RTBM-56653 - REQ-0495638 B GEN-BSRF-CD-DOC_VALIDATIO... +</t>
  </si>
  <si>
    <t>RTBM-36766 - N°Requirement Content of the Requirement REQ-0495638 B GEN-BSRF-CD-DOC_VALIDATIO... +</t>
  </si>
  <si>
    <t>RTBM-56654 - REQ-0495312 A GEN-BSRF-CD-INTERF_ELEC-0... +</t>
  </si>
  <si>
    <t>RTBM-36237 - N°Requirement Content of the Requirement REQ-0495312 A GEN-BSRF-CD-INTERF_ELEC-0... +</t>
  </si>
  <si>
    <t>RTBM-56655 - REQ-0495251 A GEN-BSRF-CD-INTERF_ELEC-0... +</t>
  </si>
  <si>
    <t>RTBM-36236 - N°Requirement Content of the Requirement REQ-0495251 A GEN-BSRF-CD-INTERF_ELEC-0... +</t>
  </si>
  <si>
    <t>RTBM-56660 - REQ-0495450 B GEN-BSRF-CD-PERF_AUDIO-00... +</t>
  </si>
  <si>
    <t>RTBM-35973 - N°Requirement Content of the Requirement REQ-0495450 B GEN-BSRF-CD-PERF_AUDIO-00... +</t>
  </si>
  <si>
    <t>RTBM-56661 - REQ-0495432 A GEN-BSRF-CD-PERF_AUDIO-00... +</t>
  </si>
  <si>
    <t>RTBM-35972 - N°Requirement Content of the Requirement REQ-0495432 A GEN-BSRF-CD-PERF_AUDIO-00... +</t>
  </si>
  <si>
    <t>RTBM-56663 - REQ-0495398 A GEN-BSRF-CD-PERF_AUDIO-00... +</t>
  </si>
  <si>
    <t>RTBM-35970 - N°Requirement Content of the Requirement REQ-0495398 A GEN-BSRF-CD-PERF_AUDIO-00... +</t>
  </si>
  <si>
    <t>RTBM-56664 - REQ-0495332 C GEN-BSRF-CD-PERF_AUDIO-00... +</t>
  </si>
  <si>
    <t>RTBM-35969 - N°Requirement Content of the Requirement REQ-0495332 C GEN-BSRF-CD-PERF_AUDIO-00... +</t>
  </si>
  <si>
    <t>RTBM-56665 - REQ-0495277 B GEN-BSRF-CD-PERF_AUDIO-00... +</t>
  </si>
  <si>
    <t>RTBM-35968 - N°Requirement Content of the Requirement REQ-0495277 B GEN-BSRF-CD-PERF_AUDIO-00... +</t>
  </si>
  <si>
    <t>RTBM-56666 - REQ-0495138 B GEN-BSRF-CD-PERF_AUDIO-00... +</t>
  </si>
  <si>
    <t>RTBM-35965 - N°Requirement Content of the Requirement REQ-0495138 B GEN-BSRF-CD-PERF_AUDIO-00... +</t>
  </si>
  <si>
    <t>RTBM-56667 - REQ-0495123 B GEN-BSRF-CD-PERF_AUDIO-00... +</t>
  </si>
  <si>
    <t>RTBM-35964 - N°Requirement Content of the Requirement REQ-0495123 B GEN-BSRF-CD-PERF_AUDIO-00... +</t>
  </si>
  <si>
    <t>RTBM-56685 - REQ-0315179 A GEN-BSRF-ST-xCall-0482(0)... +</t>
  </si>
  <si>
    <t>RTBM-16963 - N°Requirement Content of the Requirement REQ-0315179 A GEN-BSRF-ST-xCall-0482(0)... +</t>
  </si>
  <si>
    <t>RTBM-56774 - REQ-0495229 A GEN-BSRF-CD-CONNECTOR_ETH... +</t>
  </si>
  <si>
    <t>RTBM-36141 - N°Requirement Content of the Requirement REQ-0495229 A GEN-BSRF-CD-CONNECTOR_ETH... +</t>
  </si>
  <si>
    <t>RTBM-56777 - REQ-0640834 A SYSTEM_CERTIFICATION Owne... +</t>
  </si>
  <si>
    <t>RTBM-36777 - N°Requirement Content of the Requirement REQ-0640834 A SYSTEM_CERTIFICATION Owne... +</t>
  </si>
  <si>
    <t>RTBM-56778 - REQ-0662026 A SYSTEM_CERTIFICATION Owne... +</t>
  </si>
  <si>
    <t>RTBM-36778 - N°Requirement Content of the Requirement REQ-0662026 A SYSTEM_CERTIFICATION Owne... +</t>
  </si>
  <si>
    <t>RTBM-56779 - REQ-0555114 A DOC-CDC-MESHING Owner : u... +</t>
  </si>
  <si>
    <t>RTBM-36760 - N°Requirement Content of the Requirement REQ-0555114 A DOC-CDC-MESHING Owner : u... +</t>
  </si>
  <si>
    <t>RTBM-56934 - REQ-0041077 A State : Propose Modified... +</t>
  </si>
  <si>
    <t>RTBM-24474 - N°Requirement Content of the Requirement REQ-0041077 A State : Propose Modified... +</t>
  </si>
  <si>
    <t>RTBM-57148 - REQ-0495317 A GEN-BSRF-CD-INTERF_ELEC-0... +</t>
  </si>
  <si>
    <t>RTBM-36225 - N°Requirement Content of the Requirement REQ-0495317 A GEN-BSRF-CD-INTERF_ELEC-0... +</t>
  </si>
  <si>
    <t>12/15 Sean: Please refer to the attached raw data with blue marked: (PASS)
12/12 Terry: 12/16提供報告</t>
    <phoneticPr fontId="1" type="noConversion"/>
  </si>
  <si>
    <t>LE0WNC-2052</t>
    <phoneticPr fontId="1" type="noConversion"/>
  </si>
  <si>
    <t>12/15 Webber: 已給測試結果為Pass的數據</t>
    <phoneticPr fontId="1" type="noConversion"/>
  </si>
  <si>
    <t>12/15 Saji: Out of scope
12/14 Johnny: 已發JIRA追蹤
12/8 Johnny: DTC Excel表上找不到相關內容，已發mail詢問MD SW</t>
    <phoneticPr fontId="1" type="noConversion"/>
  </si>
  <si>
    <t>12/15 Terry: 已給Pass的測試報告
12/12 Terry: 12/16給報告</t>
    <phoneticPr fontId="1" type="noConversion"/>
  </si>
  <si>
    <t>12/15 Terry: 認為是 Out of spec
12/12 Terry: 12/16給報告</t>
    <phoneticPr fontId="1" type="noConversion"/>
  </si>
  <si>
    <t>12/15 Johnny: 已測試Pass
12/9 Johnny: 已與SW確認測試需求，預計12/16測試完成</t>
    <phoneticPr fontId="1" type="noConversion"/>
  </si>
  <si>
    <t>12/16 Sean: 提供Pass並呈獻給客人的數據
12/14 Bear: 測試報告數值異常(Webber的報告)
12/12 Bear: 12/14可以完成</t>
    <phoneticPr fontId="1" type="noConversion"/>
  </si>
  <si>
    <t>12/16 Saji: 請機構提供報告
12/12 Saji: 再研究處理 (12/16)</t>
    <phoneticPr fontId="1" type="noConversion"/>
  </si>
  <si>
    <t>12/16 Saji: 需請PM提供確認文件 (全球供應商)
12/12 Saji: 再研究處理 (12/16)</t>
    <phoneticPr fontId="1" type="noConversion"/>
  </si>
  <si>
    <t>12/16 Saji: 會搬移到 Not testable - Notice or guideline
12/12 Saji: 再研究處理 (12/16)</t>
    <phoneticPr fontId="1" type="noConversion"/>
  </si>
  <si>
    <t>12/16 Saji: 需要再和客戶確認需求
12/12 Saji: 再研究處理 (12/16)</t>
    <phoneticPr fontId="1" type="noConversion"/>
  </si>
  <si>
    <t>12/16 Bear: 提供以下四題的驗證報告. 測試結果: PASS
12/12 Bear: 12/16提供報告</t>
    <phoneticPr fontId="1" type="noConversion"/>
  </si>
  <si>
    <t>12/12 Saji: 新版文件(RSP-0000708_20)沒有此項 (舊: RSP-0000708_16)，改為Out of scope</t>
    <phoneticPr fontId="1" type="noConversion"/>
  </si>
  <si>
    <t>12/16 Saji: 不支援WiFi傳送Audio資訊，Out of scope
12/12 Saji: 12/16討論出結果</t>
    <phoneticPr fontId="1" type="noConversion"/>
  </si>
  <si>
    <t>Conform to the IUAV REQUIREMENTS document</t>
  </si>
  <si>
    <t>RTBM-57238 - In crash mode, the electrical signal of the wired link crash shall respect the followig timings (REQ-0481759 B)</t>
  </si>
  <si>
    <t>Conform to the IUAV REQUIREMENTS document</t>
    <phoneticPr fontId="1" type="noConversion"/>
  </si>
  <si>
    <t>12/19 Johnny: Feature "Acoustic noise"信件追蹤，請Mike幫忙確認是否有報告</t>
    <phoneticPr fontId="1" type="noConversion"/>
  </si>
  <si>
    <t>12/19 Johnny: "BUB Feature_RTBM-54652"信件追蹤
12/13 Johnny: SW 12/16提供版本，12/23 測完
12/12 Johnny: 確認導入時間 (12/13)
12/8 Frede: 轉給MD Thomas</t>
    <phoneticPr fontId="1" type="noConversion"/>
  </si>
  <si>
    <t>12/19 Tim: MDC 完成就pass，已關閉
12/16 Johnny: 需要等整份文件的所有REQ均為Pass後才能關閉
12/12 Saji: 再研究處理 (12/16)</t>
    <phoneticPr fontId="1" type="noConversion"/>
  </si>
  <si>
    <t>12/19 Andy: 已提供Pass的報告
12/15 Johnny: Feature "Electrical signal timing of the wired link crash"信件追蹤</t>
    <phoneticPr fontId="1" type="noConversion"/>
  </si>
  <si>
    <t>YES</t>
    <phoneticPr fontId="1" type="noConversion"/>
  </si>
  <si>
    <t>System Requirement ID</t>
  </si>
  <si>
    <t>Bear</t>
    <phoneticPr fontId="1" type="noConversion"/>
  </si>
  <si>
    <t>Respect positioning feature, performance and procedure</t>
  </si>
  <si>
    <t>Respect positioning feature, performance and procedure</t>
    <phoneticPr fontId="1" type="noConversion"/>
  </si>
  <si>
    <t>Status</t>
  </si>
  <si>
    <t>12/15 Ryan: REQ要求90dB，實測87.5dB，預計調整測試環境，1/9驗完</t>
    <phoneticPr fontId="1" type="noConversion"/>
  </si>
  <si>
    <t>12/22 Terry: Matt有報告 (12/12)</t>
    <phoneticPr fontId="1" type="noConversion"/>
  </si>
  <si>
    <t>12/22 Terry: Out of scope</t>
    <phoneticPr fontId="1" type="noConversion"/>
  </si>
  <si>
    <t>12/22 Terry: 放到DTC-Micorphone</t>
    <phoneticPr fontId="1" type="noConversion"/>
  </si>
  <si>
    <t>12/22 Terry: 會整理報告</t>
    <phoneticPr fontId="1" type="noConversion"/>
  </si>
  <si>
    <t>DTC - Temperature</t>
    <phoneticPr fontId="1" type="noConversion"/>
  </si>
  <si>
    <t>12/22 Ryan: 確認Ethernet可以使用
12/20 Ryan: 確認Ethernet要怎麼支援，目前只有USB可以
12/16 Saji: 可支援Ethernet傳送Audio資訊
12/12 Saji: 12/16討論出結果</t>
    <phoneticPr fontId="1" type="noConversion"/>
  </si>
  <si>
    <t>12/22 Johnny: Galen已確認Pass</t>
    <phoneticPr fontId="1" type="noConversion"/>
  </si>
  <si>
    <t>12/23 Scott : 已完成測試，結果pass
12/14 Winson: 12/16開始測試，12/23前看初步結果
12/12 Winson: 提供預計完成時間, action plan (12/16)
12/9 Scott: EMC測試時，SW的Auto Recovery失敗</t>
    <phoneticPr fontId="1" type="noConversion"/>
  </si>
  <si>
    <t>12/28 Bear: 12/28提供報告
12/22 Terry: 問Bear</t>
    <phoneticPr fontId="1" type="noConversion"/>
  </si>
  <si>
    <t>RTBM-44469 - The GNSS solution shall support the A-GPS (REQ-0495361 A)</t>
  </si>
  <si>
    <t>RTBM-52978</t>
    <phoneticPr fontId="1" type="noConversion"/>
  </si>
  <si>
    <t>YES</t>
    <phoneticPr fontId="1" type="noConversion"/>
  </si>
  <si>
    <t>12/29 Mike: Vendor (ACES) evaluation test time.
                  預計1/17 -&gt;開始逐項提供report ( 最後報告日： 2023/5)
12/12 Mike: Vendor (ACES) evaluation test time，預計1/17測試完成 "RTBM Bench test result (ME)"信件追蹤
12/12 Mike: 提供圖檔 (12/12)，報告時間待定 (12/13)</t>
    <phoneticPr fontId="1" type="noConversion"/>
  </si>
  <si>
    <t>12/30 Terry: 已附上報告
12/22 Terry: 會整理報告</t>
    <phoneticPr fontId="1" type="noConversion"/>
  </si>
  <si>
    <t>1/3 Mike: RTBM 產品無使用2次回收料,此Requirement 將可視為PASS
1/3 Johnny: Materials respect to requirement [A1]信件追蹤</t>
    <phoneticPr fontId="1" type="noConversion"/>
  </si>
  <si>
    <t>1/3 Saji: 搬移到Out of scope
1/3 Mike: 此 Requirement 主要為cable , RTBM 出貨未含cable. 此 Requirement 不適用FIH RTBM</t>
    <phoneticPr fontId="1" type="noConversion"/>
  </si>
  <si>
    <t>1/3 Scott: 目前客戶reviewed過的B21測試計畫內未包含此項，應為out of scope</t>
    <phoneticPr fontId="1" type="noConversion"/>
  </si>
  <si>
    <t>NewGoal</t>
    <phoneticPr fontId="1" type="noConversion"/>
  </si>
  <si>
    <t>1/4 Johnny: 已提供測試報告
12/22 Terry: 會整理報告</t>
    <phoneticPr fontId="1" type="noConversion"/>
  </si>
  <si>
    <t>RTBM-44050 - Diagnosis of the overheating TCU (REQ-0495826 B)</t>
  </si>
  <si>
    <t>RTBM-57425</t>
    <phoneticPr fontId="1" type="noConversion"/>
  </si>
  <si>
    <t>1/4 Scott : 目前確認EA level3測試符合客戶規範，待1/9~1/11進行shark fin後續確認
12/23 Scott : 測試進行中，12/29確認結果
12/14 Winson: 12/16開始測試，12/23前看初步結果
12/12 Winson: 提供預計完成時間, action plan (12/16)
12/9 Scott: EMC測試時，SW的Auto Recovery失敗</t>
    <phoneticPr fontId="1" type="noConversion"/>
  </si>
  <si>
    <t>RTBM-44378 - In TCU starting phase or in self-test phase (during the first 3 seconds after PRINCIP_ETAT_SEV = CONTACT) or in nominal life cycle phase such as defined in the Lifecycle document [RSP-0002604], the TCU shall be able to monitor the CO on the ACALL push link every XXX ms [To be defined by the supplier and submitted to the PSA approval] (REQ-0495687 B)</t>
  </si>
  <si>
    <t>RTBM-44362 -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(REQ-0495683 B)</t>
  </si>
  <si>
    <t>RTBM-44352 -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(REQ-0495679 B)</t>
  </si>
  <si>
    <t>RTBM-44349 - In nominal life cycle phase such as defined in the Lifecycle document [RSP-0002604], the TCU shall be able to raise a blocked key ECALL defect, if the ECALL push stays in an actif state for at least 60 seconds [The supplier shall give the measurable physical values (by a offboard tool) for the DTC appearance] (REQ-0495676 B)</t>
  </si>
  <si>
    <t>RTBM-44329 -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(REQ-0495668 B)</t>
  </si>
  <si>
    <t>RTBM-44314 -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(REQ-0495664 B)</t>
  </si>
  <si>
    <t>DTC - Ecall</t>
  </si>
  <si>
    <t>DTC - Ecall</t>
    <phoneticPr fontId="1" type="noConversion"/>
  </si>
  <si>
    <t>RTBM-44121 - The DTC shall be raised for SOC level inferior to VERY LOW (SOC level to be defined with the supplier] (REQ-0495724 B)</t>
  </si>
  <si>
    <t>RTBM-44120 - In TCU starting phase and in nominal life cycle phase such as defined in the Lifecycle document [RSP-0002604], the defect wired BUB link shall disappear if a CO is not detected anymore (voltage threshold inferior or superior at XXX Volts [To be defined by the supplier and submitted to the PSA approval]) for XXX seconds [To be defined by the supplier and submitted to the PSA approval] (REQ-0495723 B)</t>
  </si>
  <si>
    <t>RTBM-44119 - The defect wired BUB link shall raise if a CO is detected (voltage threshold inferior or superior at XXX Volts [To be defined by the supplier and submitted to the PSA approval]) for XXX seconds [To be defined by the supplier and submitted to the PSA approval] (REQ-0495722 A)</t>
  </si>
  <si>
    <t>RTBM-44117 - Open circuit (CO) (REQ-0495720 A)</t>
  </si>
  <si>
    <t>RTBM-44116 - The DTC shall be raised for SOC level between LOW and VERY LOW (SOC level to be defined with the supplier] (REQ-0495719 B)</t>
  </si>
  <si>
    <t>Current Owner</t>
    <phoneticPr fontId="1" type="noConversion"/>
  </si>
  <si>
    <t>Mike</t>
    <phoneticPr fontId="1" type="noConversion"/>
  </si>
  <si>
    <t>Terry</t>
    <phoneticPr fontId="1" type="noConversion"/>
  </si>
  <si>
    <t>Scott</t>
    <phoneticPr fontId="1" type="noConversion"/>
  </si>
  <si>
    <t>Andy</t>
    <phoneticPr fontId="1" type="noConversion"/>
  </si>
  <si>
    <t>Galen</t>
    <phoneticPr fontId="1" type="noConversion"/>
  </si>
  <si>
    <t>Saji</t>
    <phoneticPr fontId="1" type="noConversion"/>
  </si>
  <si>
    <t>Fail item</t>
    <phoneticPr fontId="1" type="noConversion"/>
  </si>
  <si>
    <t>Matt</t>
    <phoneticPr fontId="1" type="noConversion"/>
  </si>
  <si>
    <t>Bear</t>
    <phoneticPr fontId="1" type="noConversion"/>
  </si>
  <si>
    <t>Will</t>
    <phoneticPr fontId="1" type="noConversion"/>
  </si>
  <si>
    <t>RTBM-44386 - Defect ACALL push (SIGNAL_PUSH_ACALL) : Signal to be checked defective: Blocked key ACALL defect (REQ-0495690 A)</t>
  </si>
  <si>
    <t>RTBM-44382 - The CO defect on the ACALL push link shall disappear if the defect is not attend anymore for XXX seconds [To be defined by the supplier and submitted to the PSA approval] (REQ-0495689 A)</t>
  </si>
  <si>
    <t>RTBM-44380 - The CO defect on the ACALL push link shall raise if the defect is confirmed for XXX seconds [To be defined by the supplier and submitted to the PSA approval] (REQ-0495688 A)</t>
  </si>
  <si>
    <t>RTBM-44350 - In nominal life cycle phase such as defined in the Lifecycle document [RSP-0002604], the Blocked key ECALL defect shall disappear, if the ECALL push stays in an inactive state for at least 2 seconds [The supplier shall give the measurable physical values (by a offboard tool) for the defect ECALL push disappearance] (REQ-0495677 A)</t>
  </si>
  <si>
    <t>RTBM-44347 - Defect ECALL push (SIGNAL_PUSH_ECALL) defective: Blocked key ECALL defect (REQ-0495675 A)</t>
  </si>
  <si>
    <t>RTBM-44346 - The CO defect on the ECALL push link shall disappear if the defect is not attend anymore for XXX seconds [To be defined by the supplier and submitted to the PSA approval] (REQ-0495674 A)</t>
  </si>
  <si>
    <t>RTBM-44345 - The CO defect on the ECALL push link shall raise if the defect is confirmed for XXX seconds [To be defined by the supplier and submitted to the PSA approval] (REQ-0495673 A)</t>
  </si>
  <si>
    <t>RTBM-44343 - In TCU starting phase or in self-test phase (during the first 3 seconds after PRINCIP_ETAT_SEV = CONTACT) or in nominal life cycle phase such as defined in the Lifecycle document [RSP-0002604], the TCU shall be able to monitor the CO on the ECALL push link every XXX ms [To be defined by the supplier and submitted to the PSA approval] (REQ-0495672 B)</t>
  </si>
  <si>
    <t>RTBM-44339 - Defect ECALL push (SIGNAL_PUSH_ECALL) defective: Open circuit (CO) on ECALL push Especially, if Push is locked more than 1 min (REQ-0495671 A)</t>
  </si>
  <si>
    <t>RTBM-44324 - The CC+ defect on the ECALL push link shall disappear if the defect is not attend anymore for XXX seconds [To be defined by the supplier and submitted to the PSA approval] (REQ-0495666 A)</t>
  </si>
  <si>
    <t>RTBM-44321 - The CC+ defect on the ECALL push link shall raise if the defect is confirmed for XXX seconds [To be defined by the supplier and submitted to the PSA approval] (REQ-0495665 A)</t>
  </si>
  <si>
    <t>RTBM-44233 - Defect ECALL push (SIGNAL_PUSH_ECALL) defective: Short circuit+ (CC+) on ECALL push Especially, if Push is locked more than 1 min (REQ-0495663 A)</t>
  </si>
  <si>
    <t>1/12 Jasmin Hari: 附上測試報告
12/26 Williams: [RTBM]STLA REQ-0527264B 回覆，只能看到成功/失敗</t>
    <phoneticPr fontId="1" type="noConversion"/>
  </si>
  <si>
    <t>1/12 Andy: 定義和Spec有差異，需修正
12/12 Eason: 12/23拿到板子，12/30驗完
12/8 Johnny: 需在DVT2-2板子上驗證</t>
    <phoneticPr fontId="1" type="noConversion"/>
  </si>
  <si>
    <t>Function</t>
    <phoneticPr fontId="1" type="noConversion"/>
  </si>
  <si>
    <t>Total</t>
    <phoneticPr fontId="1" type="noConversion"/>
  </si>
  <si>
    <t>%</t>
    <phoneticPr fontId="1" type="noConversion"/>
  </si>
  <si>
    <t>1/12 Galen: 已請SW提供測試的SOP
12/13 Johnny: SW 12/30提供版本，1/6 測完
12/12 Johnny: 確認導入時間 (12/13)
12/8 Frede: 轉給MD Thomas</t>
    <phoneticPr fontId="1" type="noConversion"/>
  </si>
  <si>
    <t>MP Product</t>
    <phoneticPr fontId="1" type="noConversion"/>
  </si>
  <si>
    <t>1/12 Terry: 還需和客人討論溫度的範圍 (支援85度C，可是文件要95度C)</t>
    <phoneticPr fontId="1" type="noConversion"/>
  </si>
  <si>
    <t>LE0-859
LE0WNC-2790</t>
    <phoneticPr fontId="1" type="noConversion"/>
  </si>
  <si>
    <t>RTBM-68776</t>
  </si>
  <si>
    <t>RTBM-68776 - N°Requirement Content of the Requirement REQ-0594690 D Diffusion Continuity Owne...</t>
  </si>
  <si>
    <t>RTBM-68790 - If a circuit is opened or short-circuited on its AM/FM1/DAB1 or FM2/DAB2 antennas, the radio component shall continue to broadcast radio program with a slightly degradation of audio. (REQ-0594690)</t>
  </si>
  <si>
    <t>RTBM-68790</t>
  </si>
  <si>
    <t>RTBM-68776 - N°Requirement Content of the Requirement REQ-0594690 D Diffusion Continuity Owne... +</t>
  </si>
  <si>
    <t>RTBM-37527 - N°Requirement Content of the Requirement REQ-0594690 D Diffusion Continuity Owne... +</t>
  </si>
  <si>
    <t>RTBM-37527</t>
  </si>
  <si>
    <t>REQ-0594690</t>
  </si>
  <si>
    <t>RTBM-68790</t>
    <phoneticPr fontId="1" type="noConversion"/>
  </si>
  <si>
    <t>Terry</t>
    <phoneticPr fontId="1" type="noConversion"/>
  </si>
  <si>
    <t>1/13 Scott: 1/19看測試結果
1/4 Scott : 目前廠內常溫下測試4天內無斷線問題；於外部測試時，溫度-40度、電源電壓8V狀況下擺放約3小時後GPS NMEA log停止，待SW確認問題。
12/23 Scott : 目前廠內測試穩定度，如確認沒有問題會再進行外測
12/14 Winson: 12/16開始測試，12/23前看初步結果
12/12 Winson: 提供預計完成時間, action plan (12/16)
12/9 Scott: EMC測試時，SW的Auto Recovery失敗</t>
    <phoneticPr fontId="1" type="noConversion"/>
  </si>
  <si>
    <t>等SW導入</t>
  </si>
  <si>
    <t>1/13 Andy: Chamber有人在用，1/19才能完成所有的報告
1/4 Andy: 1/9開始量測，1/13產出報告
12/22 Andy: 12/26之後會量測並提供報告</t>
    <phoneticPr fontId="1" type="noConversion"/>
  </si>
  <si>
    <t>測試中</t>
    <phoneticPr fontId="1" type="noConversion"/>
  </si>
  <si>
    <t>等實驗室提供測試環境</t>
  </si>
  <si>
    <t>等SW修正</t>
  </si>
  <si>
    <t>1/13 Galen: Ted 1/19產出報告
12/12 Eason: 12/23拿到板子，12/30驗完
12/8 Johnny: 已開始驗證，預計12/16測試完成</t>
    <phoneticPr fontId="1" type="noConversion"/>
  </si>
  <si>
    <t>驗證手法待確認</t>
    <phoneticPr fontId="1" type="noConversion"/>
  </si>
  <si>
    <t>等供應商提供報告</t>
  </si>
  <si>
    <t>1/13 Mike: EA 振動測試報告如附件; Shark fin 振動測試報告 2/10 提供
12/29 Mike: 預計1/20提供報告
12/19 Johnny: Feature "Acoustic noise"信件追蹤，請Mike幫忙確認是否有報告</t>
    <phoneticPr fontId="1" type="noConversion"/>
  </si>
  <si>
    <t>等HW修正</t>
  </si>
  <si>
    <t>等SW提供測試方式</t>
  </si>
  <si>
    <t>等客人文件</t>
  </si>
  <si>
    <t>需先和SW討論，再跟客人討論</t>
  </si>
  <si>
    <t>跟客人釐清需求中</t>
  </si>
  <si>
    <t>12/29 Saji: 已回信，流程大致已訂，但要等客人同意
12/29 Johnny: 信件追蹤 "BUB recharging process for every step before the delivery to the final customer"
12/16 Saji: 找PM釐清需求中 (a control and BUB recharging process for every step before the delivery to the final customer)
12/12 Saji: provide proposal (12/16)
12/8 Andy: SPEC</t>
  </si>
  <si>
    <t>1/13 Galen: 1/19產出報告
12/29 Johnny: 信件還在釐清需求中
12/16 Johnny: "Sys Req. RTBM-54532 - TCU shall monitor the link between the BUB and itself every XXX ms (REQ-0495721 B)" 信件追蹤
12/8 Johnny: 已開始驗證，預計12/16測試完成</t>
  </si>
  <si>
    <t>等實車驗證</t>
  </si>
  <si>
    <t>MP才能完成</t>
  </si>
  <si>
    <t>Dennis</t>
    <phoneticPr fontId="1" type="noConversion"/>
  </si>
  <si>
    <t>Ted</t>
    <phoneticPr fontId="1" type="noConversion"/>
  </si>
  <si>
    <t>Mike</t>
    <phoneticPr fontId="1" type="noConversion"/>
  </si>
  <si>
    <t>Bear</t>
    <phoneticPr fontId="1" type="noConversion"/>
  </si>
  <si>
    <t>Willy</t>
    <phoneticPr fontId="1" type="noConversion"/>
  </si>
  <si>
    <t>跟SW確認驗證方式中</t>
  </si>
  <si>
    <t>1/16 Saji: 之前Terry和客人討論，會在Step 2導入，先切到Out of scope
12/8 Bear: WiFi Performance問題，正在處理</t>
    <phoneticPr fontId="1" type="noConversion"/>
  </si>
  <si>
    <t>Out of scope</t>
    <phoneticPr fontId="1" type="noConversion"/>
  </si>
  <si>
    <t>1/16 Bear: "transmit to the audio global system"跟客人確認是否不須支援
12/12 Eason: 12/23拿到板子，12/30驗完
12/8 Johnny: 需在DVT2-2板子上驗證</t>
    <phoneticPr fontId="1" type="noConversion"/>
  </si>
  <si>
    <t>1/16 Saji: 牽涉到Russia需求，先搬移到Out of scope
1/10 Johnny: Sean已提供廠商的測試報告，剩下雄哥的部分
12/20 Saji:
8.1 請雄哥問WNC提供
8.2 Sean提供報告 (12/29 Sean說會整理之後提出)</t>
    <phoneticPr fontId="1" type="noConversion"/>
  </si>
  <si>
    <t>1/16 Andy: 確認CAN Protocol Manager
12/22 Johnny: NXP有回覆，要再確認Andy後續的處理 "CAN 精準度"信件
12/22 Andy: 問NXP，Resistance to Timing信件追蹤</t>
    <phoneticPr fontId="1" type="noConversion"/>
  </si>
  <si>
    <t>1/16 Skaut: 睿瑜提供報告</t>
    <phoneticPr fontId="1" type="noConversion"/>
  </si>
  <si>
    <t>1/16 Saji: Move to Not testable
1/3 Saji: 已列為MDC項目，待討論
1/3 Johnny: Materials respect to requirement [A1]信件追蹤</t>
    <phoneticPr fontId="1" type="noConversion"/>
  </si>
  <si>
    <t>Move to Not testable</t>
    <phoneticPr fontId="1" type="noConversion"/>
  </si>
  <si>
    <t>Move to Documentation</t>
    <phoneticPr fontId="1" type="noConversion"/>
  </si>
  <si>
    <t>軟體</t>
    <phoneticPr fontId="1" type="noConversion"/>
  </si>
  <si>
    <t>硬體</t>
    <phoneticPr fontId="1" type="noConversion"/>
  </si>
  <si>
    <t>供應商</t>
    <phoneticPr fontId="1" type="noConversion"/>
  </si>
  <si>
    <t>客戶</t>
    <phoneticPr fontId="1" type="noConversion"/>
  </si>
  <si>
    <t>其他</t>
    <phoneticPr fontId="1" type="noConversion"/>
  </si>
  <si>
    <t>測試中</t>
    <phoneticPr fontId="1" type="noConversion"/>
  </si>
  <si>
    <t>驗證手法待確認</t>
    <phoneticPr fontId="1" type="noConversion"/>
  </si>
  <si>
    <t>分類</t>
    <phoneticPr fontId="1" type="noConversion"/>
  </si>
  <si>
    <t>REQ數量</t>
    <phoneticPr fontId="1" type="noConversion"/>
  </si>
  <si>
    <t>細部分類</t>
    <phoneticPr fontId="1" type="noConversion"/>
  </si>
  <si>
    <t>分類</t>
    <phoneticPr fontId="1" type="noConversion"/>
  </si>
  <si>
    <t>認證測試中</t>
    <phoneticPr fontId="1" type="noConversion"/>
  </si>
  <si>
    <t>外部實驗室測試中</t>
    <phoneticPr fontId="1" type="noConversion"/>
  </si>
  <si>
    <t>認證測試中</t>
    <phoneticPr fontId="1" type="noConversion"/>
  </si>
  <si>
    <t>內部測試</t>
    <phoneticPr fontId="1" type="noConversion"/>
  </si>
  <si>
    <t>外部測試</t>
    <phoneticPr fontId="1" type="noConversion"/>
  </si>
  <si>
    <t>12/29 Johnny: 英傑說已經有導入
12/29 Johnny: 有發信繼續確認
12/22 Andy: Lifeycycle ststus informations信件跟SW確認中</t>
    <phoneticPr fontId="1" type="noConversion"/>
  </si>
  <si>
    <t>1/17 Bear: 測試完成</t>
    <phoneticPr fontId="1" type="noConversion"/>
  </si>
  <si>
    <t>1/17 Saji: Out of scope
FCC</t>
    <phoneticPr fontId="1" type="noConversion"/>
  </si>
  <si>
    <t>1/17 Saji: Out of scope
China market norms : CCC Standart, SRRC and the NAL</t>
    <phoneticPr fontId="1" type="noConversion"/>
  </si>
  <si>
    <t>1/17 Saji: Out of scope
ISO 16845-1:2004.</t>
    <phoneticPr fontId="1" type="noConversion"/>
  </si>
  <si>
    <t>1/17 Saji: 搬到Notice or guideline
RF-compliant in all PSA Group target markets</t>
    <phoneticPr fontId="1" type="noConversion"/>
  </si>
  <si>
    <t>1/17 Saji: Out of scope
standard CEI 60 529/ ISO 20653</t>
    <phoneticPr fontId="1" type="noConversion"/>
  </si>
  <si>
    <t>已執行FT</t>
    <phoneticPr fontId="1" type="noConversion"/>
  </si>
  <si>
    <t>Move to Notice or guideline</t>
    <phoneticPr fontId="1" type="noConversion"/>
  </si>
  <si>
    <t>1. During the serial life of the system/component, these targets shall be used for Quality coordination and the launch of corrective actions if needed:
2. 軟體沒有認列</t>
    <phoneticPr fontId="1" type="noConversion"/>
  </si>
  <si>
    <t>1. The TCU shall prevent the safety hazardous events such described in the Safety specification [02013_21_00177]
2. 指所有Function Safety的項目</t>
    <phoneticPr fontId="1" type="noConversion"/>
  </si>
  <si>
    <t>Tim</t>
    <phoneticPr fontId="1" type="noConversion"/>
  </si>
  <si>
    <t>RTBM-44351 - Defect ACALL push (SIGNAL_PUSH_ACALL : Signal to be checked) defective: Short circuit+ (CC+) on ACALL push (REQ-0495678 A)</t>
  </si>
  <si>
    <t>MP</t>
    <phoneticPr fontId="1" type="noConversion"/>
  </si>
  <si>
    <t>Johnny</t>
    <phoneticPr fontId="1" type="noConversion"/>
  </si>
  <si>
    <t>1/19 Scott: 測試完成，但結果不如REQ，1/19要和客人談
1/4 Scott : 目前確認為FM IC造成的noise，待確認改善措施後的量測結果(ETD 1/13)
12/23 Scott : 測試進行中，12/30確認結果
12/14 Winson: 12/16開始測試，12/23前看初步結果
12/12 Winson: 提供預計完成時間, action plan (12/16)
12/9 Scott: EMC測試時，SW的Auto Recovery失敗</t>
    <phoneticPr fontId="1" type="noConversion"/>
  </si>
  <si>
    <t>Total</t>
    <phoneticPr fontId="1" type="noConversion"/>
  </si>
  <si>
    <t>Fail item</t>
    <phoneticPr fontId="1" type="noConversion"/>
  </si>
  <si>
    <t>LE0WNC-2888</t>
    <phoneticPr fontId="1" type="noConversion"/>
  </si>
  <si>
    <t>LE0WNC-2887</t>
    <phoneticPr fontId="1" type="noConversion"/>
  </si>
  <si>
    <t>LE0WNC-2039</t>
  </si>
  <si>
    <t>LE0WNC-2033</t>
  </si>
  <si>
    <t>LE0WNC-2037</t>
  </si>
  <si>
    <t>LE0WNC-2038</t>
  </si>
  <si>
    <t>LE0WNC-2033</t>
    <phoneticPr fontId="1" type="noConversion"/>
  </si>
  <si>
    <r>
      <t>1/18 Scott: 1/13已跟Maeva提，不過對方還沒有回覆最後決定
1/13 Scott: 1/13會跟Maeva討論測試內容
1/3 Scott: 目前和客戶討論的測試僅包含B21內的項目，</t>
    </r>
    <r>
      <rPr>
        <sz val="12"/>
        <color rgb="FFFF0000"/>
        <rFont val="新細明體"/>
        <family val="1"/>
        <charset val="136"/>
        <scheme val="minor"/>
      </rPr>
      <t>D47 1309</t>
    </r>
    <r>
      <rPr>
        <sz val="12"/>
        <color theme="1"/>
        <rFont val="新細明體"/>
        <family val="2"/>
        <charset val="136"/>
        <scheme val="minor"/>
      </rPr>
      <t>內的溫溼度循環測試需求目前未和客戶討論</t>
    </r>
    <phoneticPr fontId="1" type="noConversion"/>
  </si>
  <si>
    <t>未完成測試之硬體需求</t>
    <phoneticPr fontId="1" type="noConversion"/>
  </si>
  <si>
    <t>Shark Fin test not finish</t>
  </si>
  <si>
    <t>Both (or only need one) test not finish</t>
  </si>
  <si>
    <t>Both (or only need one) test not finish</t>
    <phoneticPr fontId="1" type="noConversion"/>
  </si>
  <si>
    <t>Shark Fin test not finish</t>
    <phoneticPr fontId="1" type="noConversion"/>
  </si>
  <si>
    <t>EA test not finish</t>
  </si>
  <si>
    <t>EA test not finish</t>
    <phoneticPr fontId="1" type="noConversion"/>
  </si>
  <si>
    <t>1/12 從Software搬到System (If a circuit is opened or short-circuited on its AM/FM1/DAB1 or FM2/DAB2 antennas, the radio component shall continue to broadcast radio program with a slightly degradation of audio.)</t>
    <phoneticPr fontId="1" type="noConversion"/>
  </si>
  <si>
    <t>2/2 Bear: DTC CC+ is NA，已經列為MDC項目
1/16 Bear: 預計1/19和客人討論完，之後再請SW導入及測試，預計2/24完成測試
1/12 Bear: Antenna2 DTC要再和客人談
12/12 Eason: 12/23拿到板子，12/30驗完
12/8 Johnny: 需在DVT2-2板子上驗證</t>
    <phoneticPr fontId="1" type="noConversion"/>
  </si>
  <si>
    <t>2/2 Bear: Test PASS. Report: RTBM-57205 CTF Test138 GPS R95.pptx
1/17 Bear: 測試條件需再確認</t>
    <phoneticPr fontId="1" type="noConversion"/>
  </si>
  <si>
    <t>2/2 Bear:客戶已確認EA WiFi performance ok. SF的此項測試在FIH是PASS, 後續提供測報.
1/16 Bear: SF已經有改善許多，EA還要再上修正後再去法國確認
12/8 Bear: WiFi Performance問題，正在處理</t>
    <phoneticPr fontId="1" type="noConversion"/>
  </si>
  <si>
    <t>2/1 Galen: 已請SW提供測試的SOP
1/13 Galen: 1/19產出報告
12/14 SW預計導入時間12/23_(Edward), 12/30 測完
12/12 Benson: 確認相關導入 (12/16)
12/8 Andy: 需要SW確認</t>
    <phoneticPr fontId="1" type="noConversion"/>
  </si>
  <si>
    <t>2/3 Andy: 已提供Pass的報告
1/13 Andy: Chamber有人在用，1/19才能完成所有的報告
1/4 Andy: 1/9開始量測，1/13產出報告
12/22 Andy: 12/26之後會量測並提供報告</t>
    <phoneticPr fontId="1" type="noConversion"/>
  </si>
  <si>
    <t>2/3 Mike: 廠商的測試報告須等到BuB整體外殼確認進入MP後，才能測試，預計可能會到3~4月
1/30 tws回覆: 电池带有Over voltage保护，没有Low voltage 保护。
另外Degassing是指什么情形？ 电芯是有CID去泄压的，但是是一次性不可逆保护装置。
1/13 Mike: 詢問供應商(TWS) – 規格是否符合 【The BUB shall be protected against exposure from degassing, low voltage and over voltage】
預計2023/2/3 回覆訊息
12/13 Mike: Vendor (ACES) evaluation test time，預計1/17測試完成 "RTBM Bench test result (ME)"信件追蹤
12/12 Benson: 12/16提供報告
12/8 Andy: SPEC</t>
    <phoneticPr fontId="1" type="noConversion"/>
  </si>
  <si>
    <t>EE: LE0WNC-3050</t>
    <phoneticPr fontId="1" type="noConversion"/>
  </si>
  <si>
    <r>
      <rPr>
        <b/>
        <sz val="12"/>
        <color theme="1"/>
        <rFont val="新細明體"/>
        <family val="1"/>
        <charset val="136"/>
        <scheme val="minor"/>
      </rPr>
      <t>Feature數量</t>
    </r>
    <r>
      <rPr>
        <sz val="12"/>
        <color theme="1"/>
        <rFont val="新細明體"/>
        <family val="2"/>
        <charset val="136"/>
        <scheme val="minor"/>
      </rPr>
      <t xml:space="preserve"> </t>
    </r>
    <phoneticPr fontId="1" type="noConversion"/>
  </si>
  <si>
    <t>2/10 Andy: 等雄哥那邊測完就可以接手後面的測試，預計2/17前可以測完
2/3 Andy: 已請John幫忙量測
1/13 Andy: 1/19產出報告
12/14 Andy: 有請PM去要線材 "BUB線材"信件追蹤
12/13 Andy: 無實際的相對應線材, 需PSA提供方可量測
12/12 Benson: 已獲得SW，預計12/16完成</t>
    <phoneticPr fontId="1" type="noConversion"/>
  </si>
  <si>
    <t>2/9 Will: Shark Fin報告已產出，等SA
2/6 Will: TUV反馈还有些信息需要@Tim给出，才能出报告
1/30 Will: TUV問過，這個沒有單獨的測試報告，只有最終的產品證書的認證測試報告有包含，2/3預計可以拿到報告
1/16 Johnny: 跟Will要報告 "[RTBM] LE0WNC-1397 _positioning mdc" (已經測試完成)
12/20 Saji: Bear提供測試報告</t>
    <phoneticPr fontId="1" type="noConversion"/>
  </si>
  <si>
    <t>2/6 Willy: 吉康的Brad說,要DEMO給我們看的GSS7000原本以為可以順利進海關,但目前被海關抽檢 目前正在解決中
1/31 Willy: 吉康的Brad打電話過來說,下周可以搬一台GSS7000 過來Demo
1/16 Willy: 跟吉康要script，確認可測試的話，大約半天的時間完成
12/20 Saji: 同RTBM-57422提到的8.1.7 請雄哥問WNC提供</t>
    <phoneticPr fontId="1" type="noConversion"/>
  </si>
  <si>
    <r>
      <t xml:space="preserve">2/16 Scott: 會再確認測試的環境要如何取得
1/31 Scott: </t>
    </r>
    <r>
      <rPr>
        <sz val="12"/>
        <color rgb="FFFF0000"/>
        <rFont val="新細明體"/>
        <family val="1"/>
        <charset val="136"/>
        <scheme val="minor"/>
      </rPr>
      <t>CL22 Voltage drop</t>
    </r>
    <r>
      <rPr>
        <sz val="12"/>
        <color theme="1"/>
        <rFont val="新細明體"/>
        <family val="2"/>
        <charset val="136"/>
        <scheme val="minor"/>
      </rPr>
      <t>，會再跟Willy討論
1/10 Scott: 還需要請第三方實驗室提供做法和set up的部分</t>
    </r>
    <phoneticPr fontId="1" type="noConversion"/>
  </si>
  <si>
    <t>2/17 Galen: 針對開路的偵測機制，RD還在修正中
12/12 Eason: 12/23拿到板子，12/30驗完
12/8 Johnny: 需在DVT2-2板子上驗證</t>
    <phoneticPr fontId="1" type="noConversion"/>
  </si>
  <si>
    <t>LE0WNC-9184</t>
    <phoneticPr fontId="1" type="noConversion"/>
  </si>
  <si>
    <t>RTBM-44375 - Defect ACALL push (SIGNAL_PUSH_ACALL : Signal to be checked) defective: Open circuit (CO) on ACALL push (REQ-0495686 A)</t>
  </si>
  <si>
    <t>RTBM-44354 - The CC+ defect on the ACALL push link shall disappear if the defect is not attend anymore for XXX seconds [To be defined by the supplier and submitted to the PSA approval] (REQ-0495681 A)</t>
  </si>
  <si>
    <t>RTBM-44353 - The CC+ defect on the ACALL push link shall raise if the defect is confirmed for XXX seconds [To be defined by the supplier and submitted to the PSA approval] (REQ-0495680 A)</t>
  </si>
  <si>
    <r>
      <t>2/23 Andy: 開JIRA，</t>
    </r>
    <r>
      <rPr>
        <i/>
        <sz val="12"/>
        <color theme="1"/>
        <rFont val="新細明體"/>
        <family val="1"/>
        <charset val="136"/>
        <scheme val="minor"/>
      </rPr>
      <t>等軟體修正</t>
    </r>
    <r>
      <rPr>
        <sz val="12"/>
        <color theme="1"/>
        <rFont val="新細明體"/>
        <family val="2"/>
        <charset val="136"/>
        <scheme val="minor"/>
      </rPr>
      <t xml:space="preserve">
1/12 Andy: 定義和Spec有差異，需修正 (test the SOH of the BUB at different level : LOW, VERY LOW, TOO LOW and TOO HIGH)
12/12 Eason: 12/23拿到板子，12/30驗完
12/8 Johnny: 需在DVT2-2板子上驗證</t>
    </r>
    <phoneticPr fontId="1" type="noConversion"/>
  </si>
  <si>
    <t>2/23 Andy: 會再跟SW確認導入時間並做驗證
1/16 Andy: 等FIH SW回覆及導入後驗證 (Internal temperature sensor in the BUB defect)
12/27 Johnny: 有請Andy確認要如何驗證
12/19 Johnny: "DTC-Temperature請益" 信件追蹤
12/14 Johnny: "Sensor Defect"信件追蹤
12/8 Johnny: 偵測溫度的Sensor故障，已發mail詢問HW RD</t>
    <phoneticPr fontId="1" type="noConversion"/>
  </si>
  <si>
    <t>2/23 Andy: 會再跟SW確認導入時間並做驗證
1/16 Andy: 等FIH SW回覆及導入後驗證 (Internal temperature sensor in the TCU defect)
12/27 Johnny: 有請Andy確認要如何驗證
12/19 Johnny: "DTC-Temperature請益" 信件追蹤
12/14 Johnny: "Sensor Defect"信件追蹤
12/8 Johnny: 偵測溫度的Sensor故障，已發mail詢問HW RD</t>
    <phoneticPr fontId="1" type="noConversion"/>
  </si>
  <si>
    <t>RTBM-57201</t>
    <phoneticPr fontId="1" type="noConversion"/>
  </si>
  <si>
    <t>LE0WNC-9288</t>
    <phoneticPr fontId="1" type="noConversion"/>
  </si>
  <si>
    <t>3/1 Galen: Valery說Brian有在跟客人討論此項目
1/30 Valery: 13筆裡面有8筆完成
1/13 Eric: "客戶需求SW build" 工作安排
12/19 Johnny: Feature "Conform to the IUAV REQUIREMENTS document"信件追蹤時間規劃
12/16 Saji: 建立新的Feature，Andy會發信給MD Thomas訂進度
12/12 Saji: 再研究處理 (12/16)</t>
    <phoneticPr fontId="1" type="noConversion"/>
  </si>
  <si>
    <t>3/3 Johnny: Tim有發信討論Lifcycle事宜，需等SW內部討論更多的細節，確認耗電流及狀態切換的時間
3/1 Johnny: Feature "Lifeycycle status informations" -- RTBM-54331 詢問SW Stanley Cheng
12/22 Johnny: SWRD Jonse說有處理
12/22 Andy: Lifeycycle ststus informations信件跟SW確認中</t>
    <phoneticPr fontId="1" type="noConversion"/>
  </si>
  <si>
    <t>2/24 Bear: 安排測試，預計3/10完成(Sensitivity at receiver input provided by the PART)
1/17 Bear: 需請Will協助</t>
    <phoneticPr fontId="1" type="noConversion"/>
  </si>
  <si>
    <t>DTC - Cellular EA</t>
  </si>
  <si>
    <t>DTC - Radio EA</t>
  </si>
  <si>
    <t>DTC - GNSS EA</t>
  </si>
  <si>
    <t>SYS</t>
    <phoneticPr fontId="1" type="noConversion"/>
  </si>
  <si>
    <t>RTBM-71291</t>
  </si>
  <si>
    <t>RTBM-71292</t>
  </si>
  <si>
    <t>RTBM-71295</t>
  </si>
  <si>
    <t>RTBM-71296</t>
  </si>
  <si>
    <t>RTBM-71298</t>
  </si>
  <si>
    <t>RTBM-71299</t>
  </si>
  <si>
    <t>RTBM-71301</t>
  </si>
  <si>
    <t>RTBM-71300</t>
  </si>
  <si>
    <t>RTBM-71302</t>
  </si>
  <si>
    <t>RTBM-71303</t>
  </si>
  <si>
    <t>RTBM-71304</t>
  </si>
  <si>
    <t>RTBM-71305</t>
  </si>
  <si>
    <t>RTBM-71306</t>
  </si>
  <si>
    <t>RTBM-71307</t>
  </si>
  <si>
    <t>RTBM-71308</t>
  </si>
  <si>
    <t>RTBM-71291 - Accelerometer_ B1406-49</t>
  </si>
  <si>
    <t>RTBM-71292 - Accelerometer_ B142F-49</t>
  </si>
  <si>
    <t>RTBM-71295 - Antenne GSM_ B15C4-11</t>
  </si>
  <si>
    <t>RTBM-71296 - Antenne GSM_ B15C4-12</t>
  </si>
  <si>
    <t>RTBM-71298 - Antenne GSM_ B15C4-13</t>
  </si>
  <si>
    <t>RTBM-71299 - Antenne GSM_ B1668-11</t>
  </si>
  <si>
    <t>RTBM-71300 - Antenne GSM_ B1668-12</t>
  </si>
  <si>
    <t>RTBM-71302 - Broadcast_ B1507-12</t>
  </si>
  <si>
    <t>RTBM-71304 - Broadcast_ B164E-4B</t>
  </si>
  <si>
    <t>RTBM-71305 - Positionning_ B1537-11</t>
  </si>
  <si>
    <t>RTBM-71306 - Positionning_ B1537-12</t>
  </si>
  <si>
    <t>RTBM-71307 - Positionning_ B1537-13</t>
  </si>
  <si>
    <t>RTBM-71308 - Positionning_ B1667-4B</t>
  </si>
  <si>
    <t>RTBM-71658 - Accelerometer fault - Internal electronic failure (Accelerometer_ B1406-49)</t>
  </si>
  <si>
    <t>RTBM-71658</t>
  </si>
  <si>
    <t>RTBM-71659 - Accelerometer self test error -  Internal electronic failure (Accelerometer_ B142F-49)</t>
  </si>
  <si>
    <t>RTBM-71659</t>
  </si>
  <si>
    <t>RTBM-71660 - Defect of GSM antenna number 1 - short circuit to ground (only for RTBM EA) (Antenne GSM_ B15C4-11)</t>
  </si>
  <si>
    <t>RTBM-71660</t>
  </si>
  <si>
    <t>RTBM-71661 - Defect of GSM antenna number 1 - short circuit to battery (only for RTBM EA) (Antenne GSM_ B15C4-12)</t>
  </si>
  <si>
    <t>RTBM-71661</t>
  </si>
  <si>
    <t>RTBM-71643 - Defect of GSM antenna number 1 - open circuit (only for RTBM EA) (Antenne GSM_ B15C4-13)</t>
  </si>
  <si>
    <t>RTBM-71643</t>
  </si>
  <si>
    <t>RTBM-71646 - Defect of GSM antenna number 2 - short circuit to battery (only for RTBM EA) (Antenne GSM_ B1668-12)</t>
  </si>
  <si>
    <t>RTBM-71646</t>
  </si>
  <si>
    <t>RTBM-71655 - Aerial n°1 input fault - Short circuit+ (CC+) (Study the feasability for RTBM EA) (Broadcast_ B1507-12)</t>
  </si>
  <si>
    <t>RTBM-71655</t>
  </si>
  <si>
    <t>RTBM-71656</t>
  </si>
  <si>
    <t>RTBM-71657 - Aerial number 1 supply chip - Overtemperature (only for RTBM EA) (Broadcast_ B164E-4B)</t>
  </si>
  <si>
    <t>RTBM-71657</t>
  </si>
  <si>
    <t>RTBM-71645 - GNSS aerial failure- short circuit to ground (only for RTBM EA) (Positionning_ B1537-11)</t>
  </si>
  <si>
    <t>RTBM-71645</t>
  </si>
  <si>
    <t>RTBM-71644 - GNSS aerial failure - short Circuit +battery (only for RTBM EA) (Positionning_ B1537-12)</t>
  </si>
  <si>
    <t>RTBM-71644</t>
  </si>
  <si>
    <t>RTBM-71640 - GNSS aerial failure - Circuit open (only for RTBM EA) (Positionning_ B1537-13)</t>
  </si>
  <si>
    <t>RTBM-71640</t>
  </si>
  <si>
    <t>RTBM-71637 - Aerial GNSS supply chip - Overtemperature (only for RTBM EA) (Positionning_ B1667-4B)</t>
  </si>
  <si>
    <t>RTBM-71637</t>
  </si>
  <si>
    <t>RTBM-44447 - Internal telecommunication antenna 2 defect: Open circuit (CO) (only for RTBM EA) (REQ-0495793 B)</t>
  </si>
  <si>
    <t>RTBM-44446 - Internal telecommunication antenna 2 defect: Short circuit- (CC-) (only for RTBM EA) (REQ-0495792 B)</t>
  </si>
  <si>
    <t>RTBM-52954 - REQ-0663445 _Internal backup antenna +</t>
  </si>
  <si>
    <t>RTBM-35995 - N°Requirement Content of the Requirement REQ-0663445 A CD_CELLULAR_ANT Owner : u... +</t>
  </si>
  <si>
    <t>RTBM-53125 - REQ-0738760 _Body part of the constraints : maximum force +</t>
  </si>
  <si>
    <t>RTBM-53040 - N°Requirement Content of the Requirement REQ-0738760 A GEN-TCU-ST-Time_Managemen... +</t>
  </si>
  <si>
    <t>RTBM-53645 - REQ-0490425 D Default : Open circuit Ow... +</t>
  </si>
  <si>
    <t>RTBM-37520 - N°Requirement Content of the Requirement REQ-0490425 D Default : Open circuit Ow... +</t>
  </si>
  <si>
    <t>RTBM-54266 - REQ-0657864 _Measure the reception threshold of each external broadcast antenna +</t>
  </si>
  <si>
    <t>RTBM-36349 - N°Requirement Content of the Requirement REQ-0657864 A CD_PM_RF Owner : u518569... +</t>
  </si>
  <si>
    <t>RTBM-54267 - REQ-0657795 _The percentage of the BUB charge remaining +</t>
  </si>
  <si>
    <t>RTBM-36345 - N°Requirement Content of the Requirement REQ-0657795 A CD_PM_BUB Owner : u518569... +</t>
  </si>
  <si>
    <t>RTBM-54268 - REQ-0657686 _Parameter measure giving the BUB supplier name +</t>
  </si>
  <si>
    <t>RTBM-36344 - N°Requirement Content of the Requirement REQ-0657686 A CD_PM_BUB Owner : u518569... +</t>
  </si>
  <si>
    <t>RTBM-54269 - REQ-0655779 _Testing the SOH of the BUB at different level +</t>
  </si>
  <si>
    <t>RTBM-36343 - N°Requirement Content of the Requirement REQ-0655779 A CD_PM_BUB Owner : u518569... +</t>
  </si>
  <si>
    <t>RTBM-54270 - REQ-0655664 _Defect backup battery discharged : SOC leve +</t>
  </si>
  <si>
    <t>RTBM-36481 - N°Requirement Content of the Requirement REQ-0655664 A CD_DTC_BUB Owner : u51856... +</t>
  </si>
  <si>
    <t>RTBM-54271 - REQ-0655647 _Defect Trouble Code disappearance: remove in less of 1 second +</t>
  </si>
  <si>
    <t>RTBM-36388 - N°Requirement Content of the Requirement REQ-0655647 A CD_DTC_MANAGEMENT Owner :... +</t>
  </si>
  <si>
    <t>RTBM-54272 - REQ-0640770 _Europe market Directive : RED Directive +</t>
  </si>
  <si>
    <t>RTBM-36781 - N°Requirement Content of the Requirement REQ-0640770 A RED_CERTIFICATION Owner :... +</t>
  </si>
  <si>
    <t>RTBM-54274 - REQ-0598152 _Strategy for prohibiting the Back-Up Battery discharge +</t>
  </si>
  <si>
    <t>RTBM-36108 - N°Requirement Content of the Requirement REQ-0598152 A BUB Performances Owner :... +</t>
  </si>
  <si>
    <t>RTBM-54276 - REQ-0595257 _Cellular performances : TCU within [0:360°] azimuth and [0:45°] elevation +</t>
  </si>
  <si>
    <t>RTBM-35998 - N°Requirement Content of the Requirement REQ-0595257 A GEN-TCU-CD-GSM_ANT Owner... +</t>
  </si>
  <si>
    <t>RTBM-54277 - REQ-0594250 _External telecommunication antenna +</t>
  </si>
  <si>
    <t>RTBM-35996 - N°Requirement Content of the Requirement REQ-0594250 A GEN-TCU-CD-GSM_ANT-0008 O... +</t>
  </si>
  <si>
    <t>RTBM-54278 - REQ-0572134 _B200410 battery norm +</t>
  </si>
  <si>
    <t>RTBM-36926 - N°Requirement Content of the Requirement REQ-0572134 A CD-STORAGE Owner : u51856... +</t>
  </si>
  <si>
    <t>RTBM-54281 - REQ-0565350 _Antenna operate in FM band +</t>
  </si>
  <si>
    <t>RTBM-25743 - N°Requirement Content of the Requirement REQ-0565350 A Antenna FM band Owner : u... +</t>
  </si>
  <si>
    <t>RTBM-54283 - REQ-0533129 _GNSS support the EGNOS +</t>
  </si>
  <si>
    <t>RTBM-36028 - N°Requirement Content of the Requirement REQ-0533129 A CD_GNSS_MOD Owner : u5185... +</t>
  </si>
  <si>
    <t>RTBM-54285 - REQ-0514649 _Stop of RTM POWERING : CCA risks +</t>
  </si>
  <si>
    <t>RTBM-36219 - N°Requirement Content of the Requirement REQ-0514649 B GEN-BSRF-CD-INTERF_ELEC-0... +</t>
  </si>
  <si>
    <t>RTBM-54288 - REQ-0514642 _Performances : Positioning specification +</t>
  </si>
  <si>
    <t>RTBM-36056 - N°Requirement Content of the Requirement REQ-0514642 B GEN-BSRF-CD-DR-0002 Owner... +</t>
  </si>
  <si>
    <t>RTBM-54289 - REQ-0514633 _EMC AND RF DESIGN RULES +</t>
  </si>
  <si>
    <t>RTBM-36271 - N°Requirement Content of the Requirement REQ-0514633 B GEN-BSRF-CD-INTERF_MEC-00... +</t>
  </si>
  <si>
    <t>RTBM-54290 - REQ-0514632 _Compliant to the EMC tests +</t>
  </si>
  <si>
    <t>RTBM-37064 - N°Requirement Content of the Requirement REQ-0514632 A GEN-BSRF-CD-TEST_SEQ_ELEC... +</t>
  </si>
  <si>
    <t>RTBM-54291 - REQ-0514500 _Voltage drop : specified current value. +</t>
  </si>
  <si>
    <t>RTBM-37048 - N°Requirement Content of the Requirement REQ-0514500 C GEN-BSRF-CD-VAL_ENV-0020... +</t>
  </si>
  <si>
    <t>RTBM-54292 - REQ-0514497 _Overall the voltage range [Umin to Umax] - temperature profil +</t>
  </si>
  <si>
    <t>RTBM-37032 - N°Requirement Content of the Requirement REQ-0514497 C GEN-BSRF-CD-VAL_ENV-0017... +</t>
  </si>
  <si>
    <t>RTBM-54327 - REQ-0514496 _Operating Min and Max temperatures +</t>
  </si>
  <si>
    <t>RTBM-37031 - N°Requirement Content of the Requirement REQ-0514496 C GEN-BSRF-CD-VAL_ENV-0016... +</t>
  </si>
  <si>
    <t>RTBM-54328 - REQ-0514495 _Characteristics of the part in its packaging +</t>
  </si>
  <si>
    <t>RTBM-37030 - N°Requirement Content of the Requirement REQ-0514495 C GEN-BSRF-CD-VAL_ENV-0015... +</t>
  </si>
  <si>
    <t>RTBM-54329 - REQ-0514471 _ Body part of the constraints : maximum force +</t>
  </si>
  <si>
    <t>RTBM-37010 - N°Requirement Content of the Requirement REQ-0514471 C GEN-BSRF-CD-VAL_MECHA_CON... +</t>
  </si>
  <si>
    <t>RTBM-54330 - REQ-0514459 _Compliant to the EQ/IC10 test +</t>
  </si>
  <si>
    <t>RTBM-36976 - N°Requirement Content of the Requirement REQ-0514459 B GEN-BSRF-CD-VAL_ELEC-0032... +</t>
  </si>
  <si>
    <t>RTBM-54331 - REQ-0500922 _Maximum boot time in the Lifecycle specification +</t>
  </si>
  <si>
    <t>RTBM-35958 - N°Requirement Content of the Requirement REQ-0500922 A GEN-BSRF-CD-BOOT_PERF-000... +</t>
  </si>
  <si>
    <t>RTBM-54332 - REQ-0500904 _Compliant to the EQ/MR03 test +</t>
  </si>
  <si>
    <t>RTBM-36992 - N°Requirement Content of the Requirement REQ-0500904 B GEN-BSRF-CD-VAL_ELEC-0036... +</t>
  </si>
  <si>
    <t>RTBM-54333 - REQ-0500903 _Compliant to the EQ/MC02 tes +</t>
  </si>
  <si>
    <t>RTBM-36988 - N°Requirement Content of the Requirement REQ-0500903 B GEN-BSRF-CD-VAL_ELEC-0035... +</t>
  </si>
  <si>
    <t>RTBM-54334 - REQ-0500901 _Compliant to the EQ/MC01 test +</t>
  </si>
  <si>
    <t>RTBM-36987 - N°Requirement Content of the Requirement REQ-0500901 B GEN-BSRF-CD-VAL_ELEC-0034... +</t>
  </si>
  <si>
    <t>RTBM-54335 - REQ-0500900 _Compliant to the EQ/IC14 test +</t>
  </si>
  <si>
    <t>RTBM-36980 - N°Requirement Content of the Requirement REQ-0500900 B GEN-BSRF-CD-VAL_ELEC-0033... +</t>
  </si>
  <si>
    <t>RTBM-54337 - REQ-0500899 _Compliant to the EQ/IC10 test +</t>
  </si>
  <si>
    <t>RTBM-36968 - N°Requirement Content of the Requirement REQ-0500899 B GEN-BSRF-CD-VAL_ELEC-0032... +</t>
  </si>
  <si>
    <t>RTBM-54338 - REQ-0495839 _Defect of the main battery +</t>
  </si>
  <si>
    <t>RTBM-36596 - N°Requirement Content of the Requirement REQ-0495839 A GEN-BSRF-CD-MAINTAINABILI... +</t>
  </si>
  <si>
    <t>RTBM-54339 - REQ-0495826 _Diagnosis of: the overheating +</t>
  </si>
  <si>
    <t>RTBM-36586 - N°Requirement Content of the Requirement REQ-0495826 B GEN-BSRF-CD-MAINTAINABILI... +</t>
  </si>
  <si>
    <t>RTBM-54343 - REQ-0495824 _Diagnosis of: HS CAN line +</t>
  </si>
  <si>
    <t>RTBM-36584 - N°Requirement Content of the Requirement REQ-0495824 A GEN-BSRF-CD-MAINTAINABILI... +</t>
  </si>
  <si>
    <t>RTBM-54347 - REQ-0495817 _Internal temperature sensor in the BUB defect +</t>
  </si>
  <si>
    <t>RTBM-36577 - N°Requirement Content of the Requirement REQ-0495817 A GEN-BSRF-CD-MAINTAINABILI... +</t>
  </si>
  <si>
    <t>RTBM-54348 - REQ-0495816 _Internal temperature sensor in the TCU defect +</t>
  </si>
  <si>
    <t>RTBM-36576 - N°Requirement Content of the Requirement REQ-0495816 A GEN-BSRF-CD-MAINTAINABILI... +</t>
  </si>
  <si>
    <t>RTBM-54353 - REQ-0495802 _Internal GNSS antenna 1 defect: Open circuit (CO) +</t>
  </si>
  <si>
    <t>RTBM-36563 - N°Requirement Content of the Requirement REQ-0495802 B GEN-BSRF-CD-MAINTAINABILI... +</t>
  </si>
  <si>
    <t>RTBM-54354 - REQ-0495801 _Internal GNSS antenna 1 defect: Short circuit- (CC-) +</t>
  </si>
  <si>
    <t>RTBM-36562 - N°Requirement Content of the Requirement REQ-0495801 B GEN-BSRF-CD-MAINTAINABILI... +</t>
  </si>
  <si>
    <t>RTBM-54355 - REQ-0495800 _Internal GNSS antenna 1 defect: Short circuit+ (CC+) +</t>
  </si>
  <si>
    <t>RTBM-36561 - N°Requirement Content of the Requirement REQ-0495800 B GEN-BSRF-CD-MAINTAINABILI... +</t>
  </si>
  <si>
    <t>RTBM-54364 - REQ-0495793 _Internal telecom antenna 2 defect: Open circuit (CO) +</t>
  </si>
  <si>
    <t>RTBM-36554 - N°Requirement Content of the Requirement REQ-0495793 B GEN-BSRF-CD-MAINTAINABILI... +</t>
  </si>
  <si>
    <t>RTBM-54365 - REQ-0495792 _Internal telecom antenna 2 defect: Short circuit- (CC-) +</t>
  </si>
  <si>
    <t>RTBM-36553 - N°Requirement Content of the Requirement REQ-0495792 B GEN-BSRF-CD-MAINTAINABILI... +</t>
  </si>
  <si>
    <t>RTBM-54366 - REQ-0495791 Internal telecom antenna 2 defect: Short circuit+ (CC+) +</t>
  </si>
  <si>
    <t>RTBM-36552 - N°Requirement Content of the Requirement REQ-0495791 B GEN-BSRF-CD-MAINTAINABILI... +</t>
  </si>
  <si>
    <t>RTBM-54372 - REQ-0495790 _Internal telecom antenna 1 defect: Open circuit (CO) +</t>
  </si>
  <si>
    <t>RTBM-36551 - N°Requirement Content of the Requirement REQ-0495790 B GEN-BSRF-CD-MAINTAINABILI... +</t>
  </si>
  <si>
    <t>RTBM-54389 - REQ-0495788 _Internal telecom antenna 1 defect: Short circuit+ (CC+) +</t>
  </si>
  <si>
    <t>RTBM-36549 - N°Requirement Content of the Requirement REQ-0495788 B GEN-BSRF-CD-MAINTAINABILI... +</t>
  </si>
  <si>
    <t>RTBM-54392 - REQ-0495787 _Wired link defect with the FM2/DAB2 antenna: Open circuit (CO) +</t>
  </si>
  <si>
    <t>RTBM-36548 - N°Requirement Content of the Requirement REQ-0495787 B GEN-BSRF-CD-MAINTAINABILITY-0296 +</t>
  </si>
  <si>
    <t>RTBM-54394 - REQ-0495785 _Wired link defect with the FM2/DAB2 antenna: Short circuit- (CC-) +</t>
  </si>
  <si>
    <t>RTBM-36547 - N°Requirement Content of the Requirement REQ-0495785 B GEN-BSRF-CD-MAINTAINABILI... +</t>
  </si>
  <si>
    <t>RTBM-54395 - REQ-0495784 _Wired link defect with the FM2/DAB2 antenna: Short circuit+ (CC+) +</t>
  </si>
  <si>
    <t>RTBM-36546 - N°Requirement Content of the Requirement REQ-0495784 B GEN-BSRF-CD-MAINTAINABILI... +</t>
  </si>
  <si>
    <t>RTBM-54397 - REQ-0495783 _Wired link defect with the AM/FM1/DAB1 antenna: Open circuit (CO) +</t>
  </si>
  <si>
    <t>RTBM-36545 - N°Requirement Content of the Requirement REQ-0495783 B GEN-BSRF-CD-MAINTAINABILI... +</t>
  </si>
  <si>
    <t>RTBM-54409 - REQ-0495781 _Wired link defect with the AM/FM1/DAB1 antenna: Short circuit- (CC-) +</t>
  </si>
  <si>
    <t>RTBM-36544 - N°Requirement Content of the Requirement REQ-0495781 B GEN-BSRF-CD-MAINTAINABILI... +</t>
  </si>
  <si>
    <t>RTBM-54410 - REQ-0495780 _Wired link defect with the AM/FM1/DAB1 antenna: Short circuit+ (CC+) +</t>
  </si>
  <si>
    <t>RTBM-36543 - N°Requirement Content of the Requirement REQ-0495780 B GEN-BSRF-CD-MAINTAINABILI... +</t>
  </si>
  <si>
    <t>RTBM-54425 - REQ-0495779 _Internal failure of the amplifier defect +</t>
  </si>
  <si>
    <t>RTBM-36542 - N°Requirement Content of the Requirement REQ-0495779 B GEN-BSRF-CD-MAINTAINABILI... +</t>
  </si>
  <si>
    <t>RTBM-54426 - REQ-0495778 _Internal voltage of the amplifier higher defect :Voltage +</t>
  </si>
  <si>
    <t>RTBM-36541 - N°Requirement Content of the Requirement REQ-0495778 B GEN-BSRF-CD-MAINTAINABILI... +</t>
  </si>
  <si>
    <t>RTBM-54427 - REQ-0495777 _Internal temperature of the amplifier higher defect: temperature +</t>
  </si>
  <si>
    <t>RTBM-36540 - N°Requirement Content of the Requirement REQ-0495777 B GEN-BSRF-CD-MAINTAINABILI... +</t>
  </si>
  <si>
    <t>RTBM-54433 - REQ-0495776 _Defect CO on the external loudspeaker : disappear time +</t>
  </si>
  <si>
    <t>RTBM-36538 - N°Requirement Content of the Requirement REQ-0495776 C GEN-BSRF-CD-MAINTAINABILI... +</t>
  </si>
  <si>
    <t>RTBM-54435 - REQ-0495775 _Defect CO on the external loudspeaker :detects time +</t>
  </si>
  <si>
    <t>RTBM-36537 - N°Requirement Content of the Requirement REQ-0495775 C GEN-BSRF-CD-MAINTAINABILI... +</t>
  </si>
  <si>
    <t>RTBM-54437 - REQ-0495774 _Lifecycle document : monitor timing with external loudspeaker +</t>
  </si>
  <si>
    <t>RTBM-36536 - N°Requirement Content of the Requirement REQ-0495774 C GEN-BSRF-CD-MAINTAINABILI... +</t>
  </si>
  <si>
    <t>RTBM-54440 - REQ-0495773 _External loudspeaker defect. Short circuit (CO) +</t>
  </si>
  <si>
    <t>RTBM-36535 - N°Requirement Content of the Requirement REQ-0495773 B GEN-BSRF-CD-MAINTAINABILI... +</t>
  </si>
  <si>
    <t>RTBM-54443 - REQ-0495772 _Defect CC- on the external loudspeaker : disappear time +</t>
  </si>
  <si>
    <t>RTBM-36534 - N°Requirement Content of the Requirement REQ-0495772 C GEN-BSRF-CD-MAINTAINABILI... +</t>
  </si>
  <si>
    <t>RTBM-54446 - REQ-0495771 _Defect CC- on the external loudspeaker : detect time +</t>
  </si>
  <si>
    <t>RTBM-36533 - N°Requirement Content of the Requirement REQ-0495771 C GEN-BSRF-CD-MAINTAINABILI... +</t>
  </si>
  <si>
    <t>RTBM-54448 - REQ-0495770 Lifecycle document : monitor wire link with external loudspeaker +</t>
  </si>
  <si>
    <t>RTBM-36532 - N°Requirement Content of the Requirement REQ-0495770 C GEN-BSRF-CD-MAINTAINABILI... +</t>
  </si>
  <si>
    <t>RTBM-54491 - REQ-0495769 _External loudspeaker defect. Short circuit (CC-) +</t>
  </si>
  <si>
    <t>RTBM-36531 - N°Requirement Content of the Requirement REQ-0495769 B GEN-BSRF-CD-MAINTAINABILI... +</t>
  </si>
  <si>
    <t>RTBM-54493 - REQ-0495768 _Defect CC+ on the external loudspeaker : disappear time +</t>
  </si>
  <si>
    <t>RTBM-36530 - N°Requirement Content of the Requirement REQ-0495768 C GEN-BSRF-CD-MAINTAINABILI... +</t>
  </si>
  <si>
    <t>RTBM-54496 - REQ-0495767 C GEN-BSRF-CD-MAINTAINABILITY-0277 +</t>
  </si>
  <si>
    <t>RTBM-36529 - N°Requirement Content of the Requirement REQ-0495767 C GEN-BSRF-CD-MAINTAINABILI... +</t>
  </si>
  <si>
    <t>RTBM-54499 - REQ-0495766 C GEN-BSRF-CD-MAINTAINABILITY-0276 +</t>
  </si>
  <si>
    <t>RTBM-36528 - N°Requirement Content of the Requirement REQ-0495766 C GEN-BSRF-CD-MAINTAINABILI... +</t>
  </si>
  <si>
    <t>RTBM-54501 - REQ-0495765 C GEN-BSRF-CD-MAINTAINABILITY-0062 +</t>
  </si>
  <si>
    <t>RTBM-36527 - N°Requirement Content of the Requirement REQ-0495765 C GEN-BSRF-CD-MAINTAINABILI... +</t>
  </si>
  <si>
    <t>RTBM-54502 - REQ-0495764 B GEN-BSRF-CD-MAINTAINABILITY-0275 +</t>
  </si>
  <si>
    <t>RTBM-36526 - N°Requirement Content of the Requirement REQ-0495764 B GEN-BSRF-CD-MAINTAINABILI... +</t>
  </si>
  <si>
    <t>RTBM-54503 - REQ-0495763 B GEN-BSRF-CD-MAINTAINABILITY-0274 +</t>
  </si>
  <si>
    <t>RTBM-36525 - N°Requirement Content of the Requirement REQ-0495763 B GEN-BSRF-CD-MAINTAINABILI... +</t>
  </si>
  <si>
    <t>RTBM-54504 - REQ-0495762 B GEN-BSRF-CD-MAINTAINABILITY-0273 +</t>
  </si>
  <si>
    <t>RTBM-36524 - N°Requirement Content of the Requirement REQ-0495762 B GEN-BSRF-CD-MAINTAINABILI... +</t>
  </si>
  <si>
    <t>RTBM-54505 - REQ-0495761 A GEN-BSRF-CD-MAINTAINABILITY-0272 +</t>
  </si>
  <si>
    <t>RTBM-36523 - N°Requirement Content of the Requirement REQ-0495761 A GEN-BSRF-CD-MAINTAINABILI... +</t>
  </si>
  <si>
    <t>RTBM-54506 - REQ-0495760 B GEN-BSRF-CD-MAINTAINABILITY-0271 +</t>
  </si>
  <si>
    <t>RTBM-36522 - N°Requirement Content of the Requirement REQ-0495760 B GEN-BSRF-CD-MAINTAINABILI... +</t>
  </si>
  <si>
    <t>RTBM-54507 - REQ-0495759 B GEN-BSRF-CD-MAINTAINABILITY-0270 +</t>
  </si>
  <si>
    <t>RTBM-36521 - N°Requirement Content of the Requirement REQ-0495759 B GEN-BSRF-CD-MAINTAINABILI... +</t>
  </si>
  <si>
    <t>RTBM-54508 - REQ-0495758 B GEN-BSRF-CD-MAINTAINABILITY-0269 +</t>
  </si>
  <si>
    <t>RTBM-36520 - N°Requirement Content of the Requirement REQ-0495758 B GEN-BSRF-CD-MAINTAINABILI... +</t>
  </si>
  <si>
    <t>RTBM-54509 - REQ-0495757 A GEN-BSRF-CD-MAINTAINABILITY-0061 +</t>
  </si>
  <si>
    <t>RTBM-36519 - N°Requirement Content of the Requirement REQ-0495757 A GEN-BSRF-CD-MAINTAINABILI... +</t>
  </si>
  <si>
    <t>RTBM-54510 - REQ-0495756 B GEN-BSRF-CD-MAINTAINABILITY-0268 +</t>
  </si>
  <si>
    <t>RTBM-36518 - N°Requirement Content of the Requirement REQ-0495756 B GEN-BSRF-CD-MAINTAINABILITY-0268 +</t>
  </si>
  <si>
    <t>RTBM-54511 - REQ-0495755 B GEN-BSRF-CD-MAINTAINABILITY-0267 +</t>
  </si>
  <si>
    <t>RTBM-36517 - N°Requirement Content of the Requirement REQ-0495755 B GEN-BSRF-CD-MAINTAINABILITY-0267 +</t>
  </si>
  <si>
    <t>RTBM-54512 - REQ-0495754 B GEN-BSRF-CD-MAINTAINABILITY-0266 +</t>
  </si>
  <si>
    <t>RTBM-36516 - N°Requirement Content of the Requirement REQ-0495754 B GEN-BSRF-CD-MAINTAINABILITY-0266 +</t>
  </si>
  <si>
    <t>RTBM-54513 - REQ-0495752 A GEN-BSRF-CD-MAINTAINABILITY-0265 +</t>
  </si>
  <si>
    <t>RTBM-36513 - N°Requirement Content of the Requirement REQ-0495752 A GEN-BSRF-CD-MAINTAINABILI... +</t>
  </si>
  <si>
    <t>RTBM-54514 - REQ-0495747 A GEN-BSRF-CD-MAINTAINABILITY-0261 +</t>
  </si>
  <si>
    <t>RTBM-36508 - N°Requirement Content of the Requirement REQ-0495747 A GEN-BSRF-CD-MAINTAINABILI... +</t>
  </si>
  <si>
    <t>RTBM-54515 - REQ-0495731 B GEN-BSRF-CD-MAINTAINABILITY-0248 +</t>
  </si>
  <si>
    <t>RTBM-36492 - N°Requirement Content of the Requirement REQ-0495731 B GEN-BSRF-CD-MAINTAINABILITY-0248 +</t>
  </si>
  <si>
    <t>RTBM-54516 - REQ-0495730 A GEN-BSRF-CD-MAINTAINABILITY-0247 +</t>
  </si>
  <si>
    <t>RTBM-36491 - N°Requirement Content of the Requirement REQ-0495730 A GEN-BSRF-CD-MAINTAINABILITY-0247 +</t>
  </si>
  <si>
    <t>RTBM-54517 - REQ-0495729 A GEN-BSRF-CD-MAINTAINABILITY-0246 +</t>
  </si>
  <si>
    <t>RTBM-36490 - N°Requirement Content of the Requirement REQ-0495729 A GEN-BSRF-CD-MAINTAINABILI... +</t>
  </si>
  <si>
    <t>RTBM-54518 - REQ-0495728 B GEN-BSRF-CD-MAINTAINABILI... +</t>
  </si>
  <si>
    <t>RTBM-36489 - N°Requirement Content of the Requirement REQ-0495728 B GEN-BSRF-CD-MAINTAINABILI... +</t>
  </si>
  <si>
    <t>RTBM-54520 - REQ-0495727 A GEN-BSRF-CD-MAINTAINABILITY-0244 +</t>
  </si>
  <si>
    <t>RTBM-36488 - N°Requirement Content of the Requirement REQ-0495727 A GEN-BSRF-CD-MAINTAINABILI... +</t>
  </si>
  <si>
    <t>RTBM-54522 - REQ-0495726 B GEN-BSRF-CD-MAINTAINABILITY-0243 +</t>
  </si>
  <si>
    <t>RTBM-36487 - N°Requirement Content of the Requirement REQ-0495726 B GEN-BSRF-CD-MAINTAINABILI... +</t>
  </si>
  <si>
    <t>RTBM-54528 - REQ-0495725 B GEN-BSRF-CD-MAINTAINABILITY-0242 +</t>
  </si>
  <si>
    <t>RTBM-36486 - N°Requirement Content of the Requirement REQ-0495725 B GEN-BSRF-CD-MAINTAINABILI... +</t>
  </si>
  <si>
    <t>RTBM-54529 - REQ-0495724 B GEN-BSRF-CD-MAINTAINABILI... +</t>
  </si>
  <si>
    <t>RTBM-36480 - N°Requirement Content of the Requirement REQ-0495724 B GEN-BSRF-CD-MAINTAINABILI... +</t>
  </si>
  <si>
    <t>RTBM-54530 - REQ-0495723 B GEN-BSRF-CD-MAINTAINABILI... +</t>
  </si>
  <si>
    <t>RTBM-36485 - N°Requirement Content of the Requirement REQ-0495723 B GEN-BSRF-CD-MAINTAINABILI... +</t>
  </si>
  <si>
    <t>RTBM-54531 - REQ-0495722 A GEN-BSRF-CD-MAINTAINABILI... +</t>
  </si>
  <si>
    <t>RTBM-36484 - N°Requirement Content of the Requirement REQ-0495722 A GEN-BSRF-CD-MAINTAINABILI... +</t>
  </si>
  <si>
    <t>RTBM-54532 - REQ-0495721 B GEN-BSRF-CD-MAINTAINABILI... +</t>
  </si>
  <si>
    <t>RTBM-36483 - N°Requirement Content of the Requirement REQ-0495721 B GEN-BSRF-CD-MAINTAINABILI... +</t>
  </si>
  <si>
    <t>RTBM-54533 - REQ-0495720 A GEN-BSRF-CD-MAINTAINABILI... +</t>
  </si>
  <si>
    <t>RTBM-36482 - N°Requirement Content of the Requirement REQ-0495720 A GEN-BSRF-CD-MAINTAINABILI... +</t>
  </si>
  <si>
    <t>RTBM-54534 - REQ-0495719 B GEN-BSRF-CD-MAINTAINABILI... +</t>
  </si>
  <si>
    <t>RTBM-36479 - N°Requirement Content of the Requirement REQ-0495719 B GEN-BSRF-CD-MAINTAINABILI... +</t>
  </si>
  <si>
    <t>RTBM-54536 - REQ-0495718 A GEN-BSRF-CD-MAINTAINABILI... +</t>
  </si>
  <si>
    <t>RTBM-36478 - N°Requirement Content of the Requirement REQ-0495718 A GEN-BSRF-CD-MAINTAINABILI... +</t>
  </si>
  <si>
    <t>RTBM-54537 - REQ-0495717 A GEN-BSRF-CD-MAINTAINABILI... +</t>
  </si>
  <si>
    <t>RTBM-36477 - N°Requirement Content of the Requirement REQ-0495717 A GEN-BSRF-CD-MAINTAINABILI... +</t>
  </si>
  <si>
    <t>RTBM-54538 - REQ-0495716 A GEN-BSRF-CD-MAINTAINABILI... +</t>
  </si>
  <si>
    <t>RTBM-36476 - N°Requirement Content of the Requirement REQ-0495716 A GEN-BSRF-CD-MAINTAINABILI... +</t>
  </si>
  <si>
    <t>RTBM-54539 - REQ-0495715 A GEN-BSRF-CD-MAINTAINABILI... +</t>
  </si>
  <si>
    <t>RTBM-36475 - N°Requirement Content of the Requirement REQ-0495715 A GEN-BSRF-CD-MAINTAINABILI... +</t>
  </si>
  <si>
    <t>RTBM-54540 - REQ-0495714 A GEN-BSRF-CD-MAINTAINABILI... +</t>
  </si>
  <si>
    <t>RTBM-36474 - N°Requirement Content of the Requirement REQ-0495714 A GEN-BSRF-CD-MAINTAINABILI... +</t>
  </si>
  <si>
    <t>RTBM-54542 - REQ-0495713 A GEN-BSRF-CD-MAINTAINABILI... +</t>
  </si>
  <si>
    <t>RTBM-36473 - N°Requirement Content of the Requirement REQ-0495713 A GEN-BSRF-CD-MAINTAINABILI... +</t>
  </si>
  <si>
    <t>RTBM-54543 - REQ-0495712 A GEN-BSRF-CD-MAINTAINABILI... +</t>
  </si>
  <si>
    <t>RTBM-36472 - N°Requirement Content of the Requirement REQ-0495712 A GEN-BSRF-CD-MAINTAINABILI... +</t>
  </si>
  <si>
    <t>RTBM-54544 - REQ-0495711 A GEN-BSRF-CD-MAINTAINABILI... +</t>
  </si>
  <si>
    <t>RTBM-36471 - N°Requirement Content of the Requirement REQ-0495711 A GEN-BSRF-CD-MAINTAINABILI... +</t>
  </si>
  <si>
    <t>RTBM-54545 - REQ-0495710 A GEN-BSRF-CD-MAINTAINABILI... +</t>
  </si>
  <si>
    <t>RTBM-36470 - N°Requirement Content of the Requirement REQ-0495710 A GEN-BSRF-CD-MAINTAINABILI... +</t>
  </si>
  <si>
    <t>RTBM-54546 - REQ-0495709 B GEN-BSRF-CD-MAINTAINABILI... +</t>
  </si>
  <si>
    <t>RTBM-36469 - N°Requirement Content of the Requirement REQ-0495709 B GEN-BSRF-CD-MAINTAINABILI... +</t>
  </si>
  <si>
    <t>RTBM-54547 - REQ-0495708 A GEN-BSRF-CD-MAINTAINABILI... +</t>
  </si>
  <si>
    <t>RTBM-36468 - N°Requirement Content of the Requirement REQ-0495708 A GEN-BSRF-CD-MAINTAINABILI... +</t>
  </si>
  <si>
    <t>RTBM-54548 - REQ-0495707 A GEN-BSRF-CD-MAINTAINABILI... +</t>
  </si>
  <si>
    <t>RTBM-36467 - N°Requirement Content of the Requirement REQ-0495707 A GEN-BSRF-CD-MAINTAINABILI... +</t>
  </si>
  <si>
    <t>RTBM-54549 - REQ-0495706 A GEN-BSRF-CD-MAINTAINABILI... +</t>
  </si>
  <si>
    <t>RTBM-36466 - N°Requirement Content of the Requirement REQ-0495706 A GEN-BSRF-CD-MAINTAINABILI... +</t>
  </si>
  <si>
    <t>RTBM-54550 - REQ-0495705 A GEN-BSRF-CD-MAINTAINABILI... +</t>
  </si>
  <si>
    <t>RTBM-36465 - N°Requirement Content of the Requirement REQ-0495705 A GEN-BSRF-CD-MAINTAINABILI... +</t>
  </si>
  <si>
    <t>RTBM-54558 - REQ-0495704 A GEN-BSRF-CD-MAINTAINABILI... +</t>
  </si>
  <si>
    <t>RTBM-36464 - N°Requirement Content of the Requirement REQ-0495704 A GEN-BSRF-CD-MAINTAINABILI... +</t>
  </si>
  <si>
    <t>RTBM-54559 - REQ-0495703 A GEN-BSRF-CD-MAINTAINABILI... +</t>
  </si>
  <si>
    <t>RTBM-36463 - N°Requirement Content of the Requirement REQ-0495703 A GEN-BSRF-CD-MAINTAINABILI... +</t>
  </si>
  <si>
    <t>RTBM-54574 - REQ-0495702 A GEN-BSRF-CD-MAINTAINABILI... +</t>
  </si>
  <si>
    <t>RTBM-36462 - N°Requirement Content of the Requirement REQ-0495702 A GEN-BSRF-CD-MAINTAINABILI... +</t>
  </si>
  <si>
    <t>RTBM-54575 - REQ-0495701 A GEN-BSRF-CD-MAINTAINABILI... +</t>
  </si>
  <si>
    <t>RTBM-36461 - N°Requirement Content of the Requirement REQ-0495701 A GEN-BSRF-CD-MAINTAINABILI... +</t>
  </si>
  <si>
    <t>RTBM-54576 - REQ-0495700 A GEN-BSRF-CD-MAINTAINABILI... +</t>
  </si>
  <si>
    <t>RTBM-36460 - N°Requirement Content of the Requirement REQ-0495700 A GEN-BSRF-CD-MAINTAINABILI... +</t>
  </si>
  <si>
    <t>RTBM-54577 - REQ-0495699 A GEN-BSRF-CD-MAINTAINABILI... +</t>
  </si>
  <si>
    <t>RTBM-36459 - N°Requirement Content of the Requirement REQ-0495699 A GEN-BSRF-CD-MAINTAINABILI... +</t>
  </si>
  <si>
    <t>RTBM-54578 - REQ-0495698 B GEN-BSRF-CD-MAINTAINABILI... +</t>
  </si>
  <si>
    <t>RTBM-36458 - N°Requirement Content of the Requirement REQ-0495698 B GEN-BSRF-CD-MAINTAINABILI... +</t>
  </si>
  <si>
    <t>RTBM-54579 - REQ-0495697 A GEN-BSRF-CD-MAINTAINABILI... +</t>
  </si>
  <si>
    <t>RTBM-36457 - N°Requirement Content of the Requirement REQ-0495697 A GEN-BSRF-CD-MAINTAINABILI... +</t>
  </si>
  <si>
    <t>RTBM-54580 - REQ-0495696 B GEN-BSRF-CD-MAINTAINABILI... +</t>
  </si>
  <si>
    <t>RTBM-36456 - N°Requirement Content of the Requirement REQ-0495696 B GEN-BSRF-CD-MAINTAINABILI... +</t>
  </si>
  <si>
    <t>RTBM-54581 - REQ-0495695 A GEN-BSRF-CD-MAINTAINABILI... +</t>
  </si>
  <si>
    <t>RTBM-36455 - N°Requirement Content of the Requirement REQ-0495695 A GEN-BSRF-CD-MAINTAINABILI... +</t>
  </si>
  <si>
    <t>RTBM-54582 - REQ-0495694 A GEN-BSRF-CD-MAINTAINABILI... +</t>
  </si>
  <si>
    <t>RTBM-36454 - N°Requirement Content of the Requirement REQ-0495694 A GEN-BSRF-CD-MAINTAINABILI... +</t>
  </si>
  <si>
    <t>RTBM-54583 - REQ-0495693 A GEN-BSRF-CD-MAINTAINABILI... +</t>
  </si>
  <si>
    <t>RTBM-36453 - N°Requirement Content of the Requirement REQ-0495693 A GEN-BSRF-CD-MAINTAINABILI... +</t>
  </si>
  <si>
    <t>RTBM-54584 - REQ-0495692 A GEN-BSRF-CD-MAINTAINABILI... +</t>
  </si>
  <si>
    <t>RTBM-36452 - N°Requirement Content of the Requirement REQ-0495692 A GEN-BSRF-CD-MAINTAINABILI... +</t>
  </si>
  <si>
    <t>RTBM-54585 - REQ-0495691 B GEN-BSRF-CD-MAINTAINABILI... +</t>
  </si>
  <si>
    <t>RTBM-36451 - N°Requirement Content of the Requirement REQ-0495691 B GEN-BSRF-CD-MAINTAINABILI... +</t>
  </si>
  <si>
    <t>RTBM-54587 - REQ-0495690 A GEN-BSRF-CD-MAINTAINABILI... +</t>
  </si>
  <si>
    <t>RTBM-36450 - N°Requirement Content of the Requirement REQ-0495690 A GEN-BSRF-CD-MAINTAINABILI... +</t>
  </si>
  <si>
    <t>RTBM-54588 - REQ-0495689 A GEN-BSRF-CD-MAINTAINABILI... +</t>
  </si>
  <si>
    <t>RTBM-36449 - N°Requirement Content of the Requirement REQ-0495689 A GEN-BSRF-CD-MAINTAINABILI... +</t>
  </si>
  <si>
    <t>RTBM-54589 - REQ-0495688 A GEN-BSRF-CD-MAINTAINABILI... +</t>
  </si>
  <si>
    <t>RTBM-36448 - N°Requirement Content of the Requirement REQ-0495688 A GEN-BSRF-CD-MAINTAINABILI... +</t>
  </si>
  <si>
    <t>RTBM-54590 - REQ-0495687 B GEN-BSRF-CD-MAINTAINABILI... +</t>
  </si>
  <si>
    <t>RTBM-36447 - N°Requirement Content of the Requirement REQ-0495687 B GEN-BSRF-CD-MAINTAINABILI... +</t>
  </si>
  <si>
    <t>RTBM-54591 - REQ-0495686 A GEN-BSRF-CD-MAINTAINABILI... +</t>
  </si>
  <si>
    <t>RTBM-36446 - N°Requirement Content of the Requirement REQ-0495686 A GEN-BSRF-CD-MAINTAINABILI... +</t>
  </si>
  <si>
    <t>RTBM-54592 - REQ-0495685 A GEN-BSRF-CD-MAINTAINABILI... +</t>
  </si>
  <si>
    <t>RTBM-36445 - N°Requirement Content of the Requirement REQ-0495685 A GEN-BSRF-CD-MAINTAINABILI... +</t>
  </si>
  <si>
    <t>RTBM-54593 - REQ-0495684 A GEN-BSRF-CD-MAINTAINABILI... +</t>
  </si>
  <si>
    <t>RTBM-36444 - N°Requirement Content of the Requirement REQ-0495684 A GEN-BSRF-CD-MAINTAINABILI... +</t>
  </si>
  <si>
    <t>RTBM-54599 - REQ-0495683 B GEN-BSRF-CD-MAINTAINABILI... +</t>
  </si>
  <si>
    <t>RTBM-36443 - N°Requirement Content of the Requirement REQ-0495683 B GEN-BSRF-CD-MAINTAINABILI... +</t>
  </si>
  <si>
    <t>RTBM-54600 - REQ-0495682 A GEN-BSRF-CD-MAINTAINABILI... +</t>
  </si>
  <si>
    <t>RTBM-36442 - N°Requirement Content of the Requirement REQ-0495682 A GEN-BSRF-CD-MAINTAINABILI... +</t>
  </si>
  <si>
    <t>RTBM-54601 - REQ-0495681 A GEN-BSRF-CD-MAINTAINABILI... +</t>
  </si>
  <si>
    <t>RTBM-36441 - N°Requirement Content of the Requirement REQ-0495681 A GEN-BSRF-CD-MAINTAINABILI... +</t>
  </si>
  <si>
    <t>RTBM-54602 - REQ-0495680 A GEN-BSRF-CD-MAINTAINABILI... +</t>
  </si>
  <si>
    <t>RTBM-36440 - N°Requirement Content of the Requirement REQ-0495680 A GEN-BSRF-CD-MAINTAINABILI... +</t>
  </si>
  <si>
    <t>RTBM-54603 - REQ-0495679 B GEN-BSRF-CD-MAINTAINABILI... +</t>
  </si>
  <si>
    <t>RTBM-36439 - N°Requirement Content of the Requirement REQ-0495679 B GEN-BSRF-CD-MAINTAINABILI... +</t>
  </si>
  <si>
    <t>RTBM-54604 - REQ-0495678 A GEN-BSRF-CD-MAINTAINABILI... +</t>
  </si>
  <si>
    <t>RTBM-36438 - N°Requirement Content of the Requirement REQ-0495678 A GEN-BSRF-CD-MAINTAINABILI... +</t>
  </si>
  <si>
    <t>RTBM-54605 - REQ-0495677 A GEN-BSRF-CD-MAINTAINABILI... +</t>
  </si>
  <si>
    <t>RTBM-36437 - N°Requirement Content of the Requirement REQ-0495677 A GEN-BSRF-CD-MAINTAINABILI... +</t>
  </si>
  <si>
    <t>RTBM-54606 - REQ-0495676 B GEN-BSRF-CD-MAINTAINABILI... +</t>
  </si>
  <si>
    <t>RTBM-36436 - N°Requirement Content of the Requirement REQ-0495676 B GEN-BSRF-CD-MAINTAINABILI... +</t>
  </si>
  <si>
    <t>RTBM-54607 - REQ-0495675 A GEN-BSRF-CD-MAINTAINABILI... +</t>
  </si>
  <si>
    <t>RTBM-36435 - N°Requirement Content of the Requirement REQ-0495675 A GEN-BSRF-CD-MAINTAINABILI... +</t>
  </si>
  <si>
    <t>RTBM-54608 - REQ-0495674 A GEN-BSRF-CD-MAINTAINABILI... +</t>
  </si>
  <si>
    <t>RTBM-36434 - N°Requirement Content of the Requirement REQ-0495674 A GEN-BSRF-CD-MAINTAINABILI... +</t>
  </si>
  <si>
    <t>RTBM-54612 - REQ-0495673 A GEN-BSRF-CD-MAINTAINABILI... +</t>
  </si>
  <si>
    <t>RTBM-36433 - N°Requirement Content of the Requirement REQ-0495673 A GEN-BSRF-CD-MAINTAINABILI... +</t>
  </si>
  <si>
    <t>RTBM-54613 - REQ-0495672 B GEN-BSRF-CD-MAINTAINABILI... +</t>
  </si>
  <si>
    <t>RTBM-36432 - N°Requirement Content of the Requirement REQ-0495672 B GEN-BSRF-CD-MAINTAINABILI... +</t>
  </si>
  <si>
    <t>RTBM-54614 - REQ-0495671 A GEN-BSRF-CD-MAINTAINABILI... +</t>
  </si>
  <si>
    <t>RTBM-36431 - N°Requirement Content of the Requirement REQ-0495671 A GEN-BSRF-CD-MAINTAINABILI... +</t>
  </si>
  <si>
    <t>RTBM-54619 - REQ-0495670 A GEN-BSRF-CD-MAINTAINABILI... +</t>
  </si>
  <si>
    <t>RTBM-36430 - N°Requirement Content of the Requirement REQ-0495670 A GEN-BSRF-CD-MAINTAINABILI... +</t>
  </si>
  <si>
    <t>RTBM-54627 - REQ-0495669 A GEN-BSRF-CD-MAINTAINABILI... +</t>
  </si>
  <si>
    <t>RTBM-36429 - N°Requirement Content of the Requirement REQ-0495669 A GEN-BSRF-CD-MAINTAINABILI... +</t>
  </si>
  <si>
    <t>RTBM-54629 - REQ-0495668 B GEN-BSRF-CD-MAINTAINABILI... +</t>
  </si>
  <si>
    <t>RTBM-36428 - N°Requirement Content of the Requirement REQ-0495668 B GEN-BSRF-CD-MAINTAINABILI... +</t>
  </si>
  <si>
    <t>RTBM-54631 - REQ-0495667 A GEN-BSRF-CD-MAINTAINABILI... +</t>
  </si>
  <si>
    <t>RTBM-36427 - N°Requirement Content of the Requirement REQ-0495667 A GEN-BSRF-CD-MAINTAINABILI... +</t>
  </si>
  <si>
    <t>RTBM-54632 - REQ-0495666 A GEN-BSRF-CD-MAINTAINABILI... +</t>
  </si>
  <si>
    <t>RTBM-36426 - N°Requirement Content of the Requirement REQ-0495666 A GEN-BSRF-CD-MAINTAINABILI... +</t>
  </si>
  <si>
    <t>RTBM-54633 - REQ-0495665 A GEN-BSRF-CD-MAINTAINABILI... +</t>
  </si>
  <si>
    <t>RTBM-36425 - N°Requirement Content of the Requirement REQ-0495665 A GEN-BSRF-CD-MAINTAINABILI... +</t>
  </si>
  <si>
    <t>RTBM-54635 - REQ-0495664 B GEN-BSRF-CD-MAINTAINABILI... +</t>
  </si>
  <si>
    <t>RTBM-36424 - N°Requirement Content of the Requirement REQ-0495664 B GEN-BSRF-CD-MAINTAINABILI... +</t>
  </si>
  <si>
    <t>RTBM-54636 - REQ-0495663 A GEN-BSRF-CD-MAINTAINABILI... +</t>
  </si>
  <si>
    <t>RTBM-36423 - N°Requirement Content of the Requirement REQ-0495663 A GEN-BSRF-CD-MAINTAINABILI... +</t>
  </si>
  <si>
    <t>RTBM-54637 - REQ-0495620 A GEN-BSRF-CD-DOC_SQM-0001(... +</t>
  </si>
  <si>
    <t>RTBM-36757 - N°Requirement Content of the Requirement REQ-0495620 A GEN-BSRF-CD-DOC_SQM-0001(... +</t>
  </si>
  <si>
    <t>RTBM-54638 - REQ-0495616 B GEN-BSRF-CD-VAL_ELEC-0031... +</t>
  </si>
  <si>
    <t>RTBM-36993 - N°Requirement Content of the Requirement REQ-0495616 B GEN-BSRF-CD-VAL_ELEC-0031... +</t>
  </si>
  <si>
    <t>RTBM-54639 - REQ-0495605 B GEN-BSRF-CD-VAL_ELEC-0019... +</t>
  </si>
  <si>
    <t>RTBM-36975 - N°Requirement Content of the Requirement REQ-0495605 B GEN-BSRF-CD-VAL_ELEC-0019... +</t>
  </si>
  <si>
    <t>RTBM-54640 - REQ-0495604 B GEN-BSRF-CD-VAL_ELEC-0030... +</t>
  </si>
  <si>
    <t>RTBM-36991 - N°Requirement Content of the Requirement REQ-0495604 B GEN-BSRF-CD-VAL_ELEC-0030... +</t>
  </si>
  <si>
    <t>RTBM-54641 - REQ-0495592 B GEN-BSRF-CD-VAL_ELEC-0018... +</t>
  </si>
  <si>
    <t>RTBM-36974 - N°Requirement Content of the Requirement REQ-0495592 B GEN-BSRF-CD-VAL_ELEC-0018... +</t>
  </si>
  <si>
    <t>RTBM-54642 - REQ-0495590 B GEN-BSRF-CD-MAINTAINABILI... +</t>
  </si>
  <si>
    <t>RTBM-36340 - N°Requirement Content of the Requirement REQ-0495590 B GEN-BSRF-CD-MAINTAINABILI... +</t>
  </si>
  <si>
    <t>RTBM-54643 - REQ-0495583 B GEN-BSRF-CD-MAINTAINABILI... +</t>
  </si>
  <si>
    <t>RTBM-36339 - N°Requirement Content of the Requirement REQ-0495583 B GEN-BSRF-CD-MAINTAINABILI... +</t>
  </si>
  <si>
    <t>RTBM-54645 - REQ-0495580 B GEN-BSRF-CD-MAINTAINABILI... +</t>
  </si>
  <si>
    <t>RTBM-36338 - N°Requirement Content of the Requirement REQ-0495580 B GEN-BSRF-CD-MAINTAINABILI... +</t>
  </si>
  <si>
    <t>RTBM-54646 - REQ-0495575 B GEN-BSRF-CD-VAL_ELEC-0028... +</t>
  </si>
  <si>
    <t>RTBM-36989 - N°Requirement Content of the Requirement REQ-0495575 B GEN-BSRF-CD-VAL_ELEC-0028... +</t>
  </si>
  <si>
    <t>RTBM-54647 - REQ-0495573 B GEN-BSRF-CD-VAL_ELEC-0017... +</t>
  </si>
  <si>
    <t>RTBM-36973 - N°Requirement Content of the Requirement REQ-0495573 B GEN-BSRF-CD-VAL_ELEC-0017... +</t>
  </si>
  <si>
    <t>RTBM-54650 - REQ-0495572 B GEN-BSRF-CD-MAINTAINABILI... +</t>
  </si>
  <si>
    <t>RTBM-36337 - N°Requirement Content of the Requirement REQ-0495572 B GEN-BSRF-CD-MAINTAINABILI... +</t>
  </si>
  <si>
    <t>RTBM-54652 - REQ-0495566 B GEN-BSRF-CD-MAINTAINABILI... +</t>
  </si>
  <si>
    <t>RTBM-36336 - N°Requirement Content of the Requirement REQ-0495566 B GEN-BSRF-CD-MAINTAINABILI... +</t>
  </si>
  <si>
    <t>RTBM-54653 - REQ-0495564 B GEN-BSRF-CD-MATERIAL-0020... +</t>
  </si>
  <si>
    <t>RTBM-36831 - N°Requirement Content of the Requirement REQ-0495564 B GEN-BSRF-CD-MATERIAL-0020... +</t>
  </si>
  <si>
    <t>RTBM-54654 - REQ-0495562 B GEN-BSRF-CD-DOC_THERMAL-0... +</t>
  </si>
  <si>
    <t>RTBM-36741 - N°Requirement Content of the Requirement REQ-0495562 B GEN-BSRF-CD-DOC_THERMAL-0... +</t>
  </si>
  <si>
    <t>RTBM-54655 - REQ-0495561 B GEN-BSRF-CD-MAINTAINABILI... +</t>
  </si>
  <si>
    <t>RTBM-36642 - N°Requirement Content of the Requirement REQ-0495561 B GEN-BSRF-CD-MAINTAINABILI... +</t>
  </si>
  <si>
    <t>RTBM-54656 - REQ-0495558 A GEN-BSRF-CD-MAINTAINABILI... +</t>
  </si>
  <si>
    <t>RTBM-36640 - N°Requirement Content of the Requirement REQ-0495558 A GEN-BSRF-CD-MAINTAINABILI... +</t>
  </si>
  <si>
    <t>RTBM-54657 - REQ-0495557 A GEN-BSRF-CD-MATERIAL-0019... +</t>
  </si>
  <si>
    <t>RTBM-36830 - N°Requirement Content of the Requirement REQ-0495557 A GEN-BSRF-CD-MATERIAL-0019... +</t>
  </si>
  <si>
    <t>RTBM-54658 - REQ-0495555 B GEN-BSRF-CD-VAL_ELEC-0016... +</t>
  </si>
  <si>
    <t>RTBM-36972 - N°Requirement Content of the Requirement REQ-0495555 B GEN-BSRF-CD-VAL_ELEC-0016... +</t>
  </si>
  <si>
    <t>RTBM-54659 - REQ-0495554 C GEN-BSRF-CD-MAINTAINABILI... +</t>
  </si>
  <si>
    <t>RTBM-36613 - N°Requirement Content of the Requirement REQ-0495554 C GEN-BSRF-CD-MAINTAINABILI... +</t>
  </si>
  <si>
    <t>RTBM-54660 - REQ-0495551 B GEN-BSRF-CD-INTERF_ELEC-0015 +</t>
  </si>
  <si>
    <t>RTBM-36212 - N°Requirement Content of the Requirement REQ-0495551 B GEN-BSRF-CD-INTERF_ELEC-0... +</t>
  </si>
  <si>
    <t>RTBM-54661 - REQ-0495549 B GEN-BSRF-CD-MAINTAINABILI... +</t>
  </si>
  <si>
    <t>RTBM-36335 - N°Requirement Content of the Requirement REQ-0495549 B GEN-BSRF-CD-MAINTAINABILI... +</t>
  </si>
  <si>
    <t>RTBM-54662 - REQ-0495547 B GEN-BSRF-CD-VAL_ELEC-0027... +</t>
  </si>
  <si>
    <t>RTBM-36986 - N°Requirement Content of the Requirement REQ-0495547 B GEN-BSRF-CD-VAL_ELEC-0027... +</t>
  </si>
  <si>
    <t>RTBM-54663 - REQ-0495546 C GEN-BSRF-CD-ENVIRONMENT-0... +</t>
  </si>
  <si>
    <t>RTBM-36934 - N°Requirement Content of the Requirement REQ-0495546 C GEN-BSRF-CD-ENVIRONMENT-0... +</t>
  </si>
  <si>
    <t>RTBM-54664 - REQ-0495538 A GEN-BSRF-CD-BUB-0010(0) O... +</t>
  </si>
  <si>
    <t>RTBM-36107 - N°Requirement Content of the Requirement REQ-0495538 A GEN-BSRF-CD-BUB-0010(0) O... +</t>
  </si>
  <si>
    <t>RTBM-54665 - REQ-0495536 A GEN-BSRF-CD-DOC_THERMAL-0... +</t>
  </si>
  <si>
    <t>RTBM-36739 - N°Requirement Content of the Requirement REQ-0495536 A GEN-BSRF-CD-DOC_THERMAL-0... +</t>
  </si>
  <si>
    <t>RTBM-54667 - REQ-0495529 C GEN-BSRF-CD-MAINTAINABILI... +</t>
  </si>
  <si>
    <t>RTBM-36630 - N°Requirement Content of the Requirement REQ-0495529 C GEN-BSRF-CD-MAINTAINABILI... +</t>
  </si>
  <si>
    <t>RTBM-54668 - REQ-0495527 B GEN-BSRF-CD-INTERF_ELEC-0... +</t>
  </si>
  <si>
    <t>RTBM-36211 - N°Requirement Content of the Requirement REQ-0495527 B GEN-BSRF-CD-INTERF_ELEC-0... +</t>
  </si>
  <si>
    <t>RTBM-54669 - REQ-0495526 B GEN-BSRF-CD-VAL_ELEC-0015... +</t>
  </si>
  <si>
    <t>RTBM-36971 - N°Requirement Content of the Requirement REQ-0495526 B GEN-BSRF-CD-VAL_ELEC-0015... +</t>
  </si>
  <si>
    <t>RTBM-54670 - REQ-0495522 A GEN-BSRF-CD-DOC_VALIDATIO... +</t>
  </si>
  <si>
    <t>RTBM-36744 - N°Requirement Content of the Requirement REQ-0495522 A GEN-BSRF-CD-DOC_VALIDATIO... +</t>
  </si>
  <si>
    <t>RTBM-54671 - REQ-0495519 C GEN-BSRF-CD-MAINTAINABILI... +</t>
  </si>
  <si>
    <t>RTBM-36612 - N°Requirement Content of the Requirement REQ-0495519 C GEN-BSRF-CD-MAINTAINABILI... +</t>
  </si>
  <si>
    <t>RTBM-54672 - REQ-0495518 B GEN-BSRF-CD-VAL_ELEC-0026... +</t>
  </si>
  <si>
    <t>RTBM-36985 - N°Requirement Content of the Requirement REQ-0495518 B GEN-BSRF-CD-VAL_ELEC-0026... +</t>
  </si>
  <si>
    <t>RTBM-54673 - REQ-0495517 C GEN-BSRF-CD-MAINTAINABILI... +</t>
  </si>
  <si>
    <t>RTBM-36611 - N°Requirement Content of the Requirement REQ-0495517 C GEN-BSRF-CD-MAINTAINABILI... +</t>
  </si>
  <si>
    <t>RTBM-54674 - REQ-0495514 C GEN-BSRF-CD-MAINTAINABILI... +</t>
  </si>
  <si>
    <t>RTBM-36610 - N°Requirement Content of the Requirement REQ-0495514 C GEN-BSRF-CD-MAINTAINABILI... +</t>
  </si>
  <si>
    <t>RTBM-54675 - REQ-0495513 B GEN-BSRF-CD-MAINTAINABILI... +</t>
  </si>
  <si>
    <t>RTBM-36609 - N°Requirement Content of the Requirement REQ-0495513 B GEN-BSRF-CD-MAINTAINABILI... +</t>
  </si>
  <si>
    <t>RTBM-54676 - REQ-0495512 B GEN-BSRF-CD-VAL_ELEC-0014... +</t>
  </si>
  <si>
    <t>RTBM-36970 - N°Requirement Content of the Requirement REQ-0495512 B GEN-BSRF-CD-VAL_ELEC-0014... +</t>
  </si>
  <si>
    <t>RTBM-54677 - REQ-0495511 B GEN-BSRF-CD-MAINTAINABILI... +</t>
  </si>
  <si>
    <t>RTBM-36608 - N°Requirement Content of the Requirement REQ-0495511 B GEN-BSRF-CD-MAINTAINABILI... +</t>
  </si>
  <si>
    <t>RTBM-54678 - REQ-0495508 B GEN-BSRF-CD-MAINTAINABILI... +</t>
  </si>
  <si>
    <t>RTBM-36607 - N°Requirement Content of the Requirement REQ-0495508 B GEN-BSRF-CD-MAINTAINABILI... +</t>
  </si>
  <si>
    <t>RTBM-54679 - REQ-0495506 B GEN-BSRF-CD-MAINTAINABILI... +</t>
  </si>
  <si>
    <t>RTBM-36606 - N°Requirement Content of the Requirement REQ-0495506 B GEN-BSRF-CD-MAINTAINABILI... +</t>
  </si>
  <si>
    <t>RTBM-54680 - REQ-0495504 B GEN-BSRF-CD-VAL_ELEC-0013... +</t>
  </si>
  <si>
    <t>RTBM-36969 - N°Requirement Content of the Requirement REQ-0495504 B GEN-BSRF-CD-VAL_ELEC-0013... +</t>
  </si>
  <si>
    <t>RTBM-54681 - REQ-0495499 B GEN-BSRF-CD-MAINTAINABILI... +</t>
  </si>
  <si>
    <t>RTBM-36332 - N°Requirement Content of the Requirement REQ-0495499 B GEN-BSRF-CD-MAINTAINABILI... +</t>
  </si>
  <si>
    <t>RTBM-54682 - REQ-0495498 B GEN-BSRF-CD-VAL_ELEC-0025... +</t>
  </si>
  <si>
    <t>RTBM-36984 - N°Requirement Content of the Requirement REQ-0495498 B GEN-BSRF-CD-VAL_ELEC-0025... +</t>
  </si>
  <si>
    <t>RTBM-54683 - REQ-0495493 B GEN-BSRF-CD-INTERF_ELEC-0... +</t>
  </si>
  <si>
    <t>RTBM-36210 - N°Requirement Content of the Requirement REQ-0495493 B GEN-BSRF-CD-INTERF_ELEC-0... +</t>
  </si>
  <si>
    <t>RTBM-54684 - REQ-0495487 B GEN-BSRF-CD-BUB-0007(1) O... +</t>
  </si>
  <si>
    <t>RTBM-36104 - N°Requirement Content of the Requirement REQ-0495487 B GEN-BSRF-CD-BUB-0007(1) O... +</t>
  </si>
  <si>
    <t>RTBM-54685 - REQ-0495484 B GEN-BSRF-CD-VAL_ELEC-0012... +</t>
  </si>
  <si>
    <t>RTBM-36967 - N°Requirement Content of the Requirement REQ-0495484 B GEN-BSRF-CD-VAL_ELEC-0012... +</t>
  </si>
  <si>
    <t>RTBM-54686 - REQ-0495483 B GEN-BSRF-CD-VAL_ELEC-0011... +</t>
  </si>
  <si>
    <t>RTBM-36966 - N°Requirement Content of the Requirement REQ-0495483 B GEN-BSRF-CD-VAL_ELEC-0011... +</t>
  </si>
  <si>
    <t>RTBM-54687 - REQ-0495475 A GEN-BSRF-CD-BUB-0006(1) O... +</t>
  </si>
  <si>
    <t>RTBM-36103 - N°Requirement Content of the Requirement REQ-0495475 A GEN-BSRF-CD-BUB-0006(1) O... +</t>
  </si>
  <si>
    <t>RTBM-54688 - REQ-0495473 B GEN-BSRF-CD-MAINTAINABILI... +</t>
  </si>
  <si>
    <t>RTBM-36605 - N°Requirement Content of the Requirement REQ-0495473 B GEN-BSRF-CD-MAINTAINABILI... +</t>
  </si>
  <si>
    <t>RTBM-54689 - REQ-0495472 B GEN-BSRF-CD-DOC_MAINTAINA... +</t>
  </si>
  <si>
    <t>RTBM-36733 - N°Requirement Content of the Requirement REQ-0495472 B GEN-BSRF-CD-DOC_MAINTAINA... +</t>
  </si>
  <si>
    <t>RTBM-54690 - REQ-0495470 A GEN-BSRF-CD-DOC_MAINTAINA... +</t>
  </si>
  <si>
    <t>RTBM-36732 - N°Requirement Content of the Requirement REQ-0495470 A GEN-BSRF-CD-DOC_MAINTAINA... +</t>
  </si>
  <si>
    <t>RTBM-54691 - REQ-0495451 B GEN-BSRF-CD-VAL_ELEC-0010... +</t>
  </si>
  <si>
    <t>RTBM-36965 - N°Requirement Content of the Requirement REQ-0495451 B GEN-BSRF-CD-VAL_ELEC-0010... +</t>
  </si>
  <si>
    <t>RTBM-54692 - REQ-0495447 B GEN-BSRF-CD-MAINTAINABILI... +</t>
  </si>
  <si>
    <t>RTBM-36324 - N°Requirement Content of the Requirement REQ-0495447 B GEN-BSRF-CD-MAINTAINABILI... +</t>
  </si>
  <si>
    <t>RTBM-54694 - REQ-0495445 B GEN-BSRF-CD-MAINTAINABILI... +</t>
  </si>
  <si>
    <t>RTBM-36323 - N°Requirement Content of the Requirement REQ-0495445 B GEN-BSRF-CD-MAINTAINABILI... +</t>
  </si>
  <si>
    <t>RTBM-54695 - REQ-0495433 B GEN-BSRF-CD-INTERF_ELEC-0... +</t>
  </si>
  <si>
    <t>RTBM-36202 - N°Requirement Content of the Requirement REQ-0495433 B GEN-BSRF-CD-INTERF_ELEC-0... +</t>
  </si>
  <si>
    <t>RTBM-54696 - REQ-0495429 B GEN-BSRF-CD-VAL_ELEC-0024... +</t>
  </si>
  <si>
    <t>RTBM-36983 - N°Requirement Content of the Requirement REQ-0495429 B GEN-BSRF-CD-VAL_ELEC-0024... +</t>
  </si>
  <si>
    <t>RTBM-54697 - REQ-0495428 C GEN-BSRF-CD-SDF-0060(0) O... +</t>
  </si>
  <si>
    <t>RTBM-36667 - N°Requirement Content of the Requirement REQ-0495428 C GEN-BSRF-CD-SDF-0060(0) O... +</t>
  </si>
  <si>
    <t>RTBM-54698 - REQ-0495415 B GEN-BSRF-CD-VAL_ELEC-0009... +</t>
  </si>
  <si>
    <t>RTBM-36964 - N°Requirement Content of the Requirement REQ-0495415 B GEN-BSRF-CD-VAL_ELEC-0009... +</t>
  </si>
  <si>
    <t>RTBM-54699 - REQ-0495410 C GEN-BSRF-CD-WIFI_ANT-0004... +</t>
  </si>
  <si>
    <t>RTBM-36074 - N°Requirement Content of the Requirement REQ-0495410 C GEN-BSRF-CD-WIFI_ANT-0004... +</t>
  </si>
  <si>
    <t>RTBM-54701 - REQ-0495404 B GEN-BSRF-CD-WIFI-0012(0)... +</t>
  </si>
  <si>
    <t>RTBM-36069 - N°Requirement Content of the Requirement REQ-0495404 B GEN-BSRF-CD-WIFI-0012(0)... +</t>
  </si>
  <si>
    <t>RTBM-54702 - REQ-0495400 A GEN-BSRF-CD-BUB-0002(1) O... +</t>
  </si>
  <si>
    <t>RTBM-36098 - N°Requirement Content of the Requirement REQ-0495400 A GEN-BSRF-CD-BUB-0002(1) O... +</t>
  </si>
  <si>
    <t>RTBM-54703 - REQ-0495391 B GEN-BSRF-CD-GNSS_ANT-0005... +</t>
  </si>
  <si>
    <t>RTBM-36039 - N°Requirement Content of the Requirement REQ-0495391 B GEN-BSRF-CD-GNSS_ANT-0005... +</t>
  </si>
  <si>
    <t>RTBM-54704 - REQ-0495390 B GEN-BSRF-CD-MAINTAINABILI... +</t>
  </si>
  <si>
    <t>RTBM-36604 - N°Requirement Content of the Requirement REQ-0495390 B GEN-BSRF-CD-MAINTAINABILI... +</t>
  </si>
  <si>
    <t>RTBM-54705 - REQ-0495389 B GEN-BSRF-CD-MAINTAINABILI... +</t>
  </si>
  <si>
    <t>RTBM-36362 - N°Requirement Content of the Requirement REQ-0495389 B GEN-BSRF-CD-MAINTAINABILI... +</t>
  </si>
  <si>
    <t>RTBM-54706 - REQ-0495386 B GEN-BSRF-CD-MAINTAINABILI... +</t>
  </si>
  <si>
    <t>RTBM-36319 - N°Requirement Content of the Requirement REQ-0495386 B GEN-BSRF-CD-MAINTAINABILI... +</t>
  </si>
  <si>
    <t>RTBM-54707 - REQ-0495381 B GEN-BSRF-CD-VAL_ELEC-0008... +</t>
  </si>
  <si>
    <t>RTBM-36963 - N°Requirement Content of the Requirement REQ-0495381 B GEN-BSRF-CD-VAL_ELEC-0008... +</t>
  </si>
  <si>
    <t>RTBM-54708 - REQ-0495371 B GEN-BSRF-CD-MAINTAINABILI... +</t>
  </si>
  <si>
    <t>RTBM-36361 - N°Requirement Content of the Requirement REQ-0495371 B GEN-BSRF-CD-MAINTAINABILI... +</t>
  </si>
  <si>
    <t>RTBM-54709 - REQ-0495369 B GEN-BSRF-CD-WIFI-0009(0)... +</t>
  </si>
  <si>
    <t>RTBM-36066 - N°Requirement Content of the Requirement REQ-0495369 B GEN-BSRF-CD-WIFI-0009(0)... +</t>
  </si>
  <si>
    <t>RTBM-54710 - REQ-0495363 A GEN-BSRF-CD-INTERF_ELEC-0... +</t>
  </si>
  <si>
    <t>RTBM-36228 - N°Requirement Content of the Requirement REQ-0495363 A GEN-BSRF-CD-INTERF_ELEC-0... +</t>
  </si>
  <si>
    <t>RTBM-54711 - REQ-0495361 A GEN-BSRF-CD-GNSS_MOD-0009... +</t>
  </si>
  <si>
    <t>RTBM-36029 - N°Requirement Content of the Requirement REQ-0495361 A GEN-BSRF-CD-GNSS_MOD-0009... +</t>
  </si>
  <si>
    <t>RTBM-54712 - REQ-0495357 B GEN-BSRF-CD-BUB-0001(1) O... +</t>
  </si>
  <si>
    <t>RTBM-36097 - N°Requirement Content of the Requirement REQ-0495357 B GEN-BSRF-CD-BUB-0001(1) O... +</t>
  </si>
  <si>
    <t>RTBM-54713 - REQ-0495353 B GEN-BSRF-CD-INTERF_ELEC-0... +</t>
  </si>
  <si>
    <t>RTBM-36207 - N°Requirement Content of the Requirement REQ-0495353 B GEN-BSRF-CD-INTERF_ELEC-0... +</t>
  </si>
  <si>
    <t>RTBM-54714 - REQ-0495349 B GEN-BSRF-CD-VAL_ELEC-0023... +</t>
  </si>
  <si>
    <t>RTBM-36982 - N°Requirement Content of the Requirement REQ-0495349 B GEN-BSRF-CD-VAL_ELEC-0023... +</t>
  </si>
  <si>
    <t>RTBM-54715 - REQ-0495343 C GEN-BSRF-CD-MAINTAINABILI... +</t>
  </si>
  <si>
    <t>RTBM-36360 - N°Requirement Content of the Requirement REQ-0495343 C GEN-BSRF-CD-MAINTAINABILI... +</t>
  </si>
  <si>
    <t>RTBM-54716 - REQ-0495342 B GEN-BSRF-CD-VAL_ELEC-0007... +</t>
  </si>
  <si>
    <t>RTBM-36962 - N°Requirement Content of the Requirement REQ-0495342 B GEN-BSRF-CD-VAL_ELEC-0007... +</t>
  </si>
  <si>
    <t>RTBM-54717 - REQ-0495340 B GEN-BSRF-CD-INTERF_ELEC-0... +</t>
  </si>
  <si>
    <t>RTBM-36200 - N°Requirement Content of the Requirement REQ-0495340 B GEN-BSRF-CD-INTERF_ELEC-0... +</t>
  </si>
  <si>
    <t>RTBM-54718 - REQ-0495339 B GEN-BSRF-CD-INTERF_ELEC-0... +</t>
  </si>
  <si>
    <t>RTBM-36206 - N°Requirement Content of the Requirement REQ-0495339 B GEN-BSRF-CD-INTERF_ELEC-0... +</t>
  </si>
  <si>
    <t>RTBM-54720 - REQ-0495334 B GEN-BSRF-CD-GBE-0002(0) O... +</t>
  </si>
  <si>
    <t>RTBM-36093 - N°Requirement Content of the Requirement REQ-0495334 B GEN-BSRF-CD-GBE-0002(0) O... +</t>
  </si>
  <si>
    <t>RTBM-54721 - REQ-0495325 B GEN-BSRF-CD-VAL_ELEC-0006... +</t>
  </si>
  <si>
    <t>RTBM-36961 - N°Requirement Content of the Requirement REQ-0495325 B GEN-BSRF-CD-VAL_ELEC-0006... +</t>
  </si>
  <si>
    <t>RTBM-54722 - REQ-0495314 B GEN-BSRF-CD-GBE-0001(0) O... +</t>
  </si>
  <si>
    <t>RTBM-36092 - N°Requirement Content of the Requirement REQ-0495314 B GEN-BSRF-CD-GBE-0001(0) O... +</t>
  </si>
  <si>
    <t>RTBM-54723 - REQ-0495310 B GEN-BSRF-CD-WIFI-0008(0)... +</t>
  </si>
  <si>
    <t>RTBM-36065 - N°Requirement Content of the Requirement REQ-0495310 B GEN-BSRF-CD-WIFI-0008(0)... +</t>
  </si>
  <si>
    <t>RTBM-54724 - REQ-0495308 A GEN-BSRF-CD-GNSS_MOD-0006... +</t>
  </si>
  <si>
    <t>RTBM-36026 - N°Requirement Content of the Requirement REQ-0495308 A GEN-BSRF-CD-GNSS_MOD-0006... +</t>
  </si>
  <si>
    <t>RTBM-54725 - REQ-0495295 B GEN-BSRF-CD-WIFI-0007(0)... +</t>
  </si>
  <si>
    <t>RTBM-36064 - N°Requirement Content of the Requirement REQ-0495295 B GEN-BSRF-CD-WIFI-0007(0)... +</t>
  </si>
  <si>
    <t>RTBM-54726 - REQ-0495294 B GEN-BSRF-CD-VAL_ELEC-0022... +</t>
  </si>
  <si>
    <t>RTBM-36981 - N°Requirement Content of the Requirement REQ-0495294 B GEN-BSRF-CD-VAL_ELEC-0022... +</t>
  </si>
  <si>
    <t>RTBM-54727 - REQ-0495291 B GEN-BSRF-CD-WIFI-0005(0)... +</t>
  </si>
  <si>
    <t>RTBM-36063 - N°Requirement Content of the Requirement REQ-0495291 B GEN-BSRF-CD-WIFI-0005(0)... +</t>
  </si>
  <si>
    <t>RTBM-54728 - REQ-0495289 B GEN-BSRF-CD-SSC-0006(1) O... +</t>
  </si>
  <si>
    <t>RTBM-37057 - N°Requirement Content of the Requirement REQ-0495289 B GEN-BSRF-CD-SSC-0006(1) O... +</t>
  </si>
  <si>
    <t>RTBM-54729 - REQ-0495288 B GEN-BSRF-CD-PRODUCT_QUALI... +</t>
  </si>
  <si>
    <t>RTBM-36679 - N°Requirement Content of the Requirement REQ-0495288 B GEN-BSRF-CD-PRODUCT_QUALI... +</t>
  </si>
  <si>
    <t>RTBM-54730 - REQ-0495279 A GEN-BSRF-CD-PRODUCT_QUALI... +</t>
  </si>
  <si>
    <t>RTBM-36677 - N°Requirement Content of the Requirement REQ-0495279 A GEN-BSRF-CD-PRODUCT_QUALI... +</t>
  </si>
  <si>
    <t>RTBM-54731 - REQ-0495278 B GEN-BSRF-CD-VAL_ELEC-0005... +</t>
  </si>
  <si>
    <t>RTBM-36960 - N°Requirement Content of the Requirement REQ-0495278 B GEN-BSRF-CD-VAL_ELEC-0005... +</t>
  </si>
  <si>
    <t>RTBM-54732 - REQ-0495273 B GEN-BSRF-CD-WIFI-0004(0)... +</t>
  </si>
  <si>
    <t>RTBM-36062 - N°Requirement Content of the Requirement REQ-0495273 B GEN-BSRF-CD-WIFI-0004(0)... +</t>
  </si>
  <si>
    <t>RTBM-54733 - REQ-0495271 A GEN-BSRF-CD-PRODUCT_QUALI... +</t>
  </si>
  <si>
    <t>RTBM-36676 - N°Requirement Content of the Requirement REQ-0495271 A GEN-BSRF-CD-PRODUCT_QUALI... +</t>
  </si>
  <si>
    <t>RTBM-54734 - REQ-0495268 B GEN-BSRF-CD-WIFI-0003(0)... +</t>
  </si>
  <si>
    <t>RTBM-36061 - N°Requirement Content of the Requirement REQ-0495268 B GEN-BSRF-CD-WIFI-0003(0)... +</t>
  </si>
  <si>
    <t>RTBM-54735 - REQ-0495267 B GEN-BSRF-CD-INTERF_ELEC-0... +</t>
  </si>
  <si>
    <t>RTBM-36199 - N°Requirement Content of the Requirement REQ-0495267 B GEN-BSRF-CD-INTERF_ELEC-0... +</t>
  </si>
  <si>
    <t>RTBM-54737 - REQ-0495266 A GEN-BSRF-CD-GNSS_MOD-0005... +</t>
  </si>
  <si>
    <t>RTBM-36025 - N°Requirement Content of the Requirement REQ-0495266 A GEN-BSRF-CD-GNSS_MOD-0005... +</t>
  </si>
  <si>
    <t>RTBM-54738 - REQ-0495265 B GEN-BSRF-CD-INTERF_ELEC-0... +</t>
  </si>
  <si>
    <t>RTBM-36197 - N°Requirement Content of the Requirement REQ-0495265 B GEN-BSRF-CD-INTERF_ELEC-0... +</t>
  </si>
  <si>
    <t>RTBM-54739 - REQ-0495264 B GEN-BSRF-CD-SSC-0004(1) O... +</t>
  </si>
  <si>
    <t>RTBM-37056 - N°Requirement Content of the Requirement REQ-0495264 B GEN-BSRF-CD-SSC-0004(1) O... +</t>
  </si>
  <si>
    <t>RTBM-54740 - REQ-0495259 C GEN-BSRF-CD-VAL_ENV-0014(... +</t>
  </si>
  <si>
    <t>RTBM-37051 - N°Requirement Content of the Requirement REQ-0495259 C GEN-BSRF-CD-VAL_ENV-0014(... +</t>
  </si>
  <si>
    <t>RTBM-54741 - REQ-0495248 B GEN-BSRF-CD-WIFI-0002(0)... +</t>
  </si>
  <si>
    <t>RTBM-36060 - N°Requirement Content of the Requirement REQ-0495248 B GEN-BSRF-CD-WIFI-0002(0)... +</t>
  </si>
  <si>
    <t>RTBM-54742 - REQ-0495243 B GEN-BSRF-CD-WIFI-0001(0)... +</t>
  </si>
  <si>
    <t>RTBM-36059 - N°Requirement Content of the Requirement REQ-0495243 B GEN-BSRF-CD-WIFI-0001(0)... +</t>
  </si>
  <si>
    <t>RTBM-54743 - REQ-0495241 C GEN-BSRF-CD-VAL_ENV-0013(... +</t>
  </si>
  <si>
    <t>RTBM-37050 - N°Requirement Content of the Requirement REQ-0495241 C GEN-BSRF-CD-VAL_ENV-0013(... +</t>
  </si>
  <si>
    <t>RTBM-54744 - REQ-0495238 B GEN-BSRF-CD-VAL_MECHA_RES... +</t>
  </si>
  <si>
    <t>RTBM-37019 - N°Requirement Content of the Requirement REQ-0495238 B GEN-BSRF-CD-VAL_MECHA_RES... +</t>
  </si>
  <si>
    <t>RTBM-54745 - REQ-0495234 B GEN-BSRF-CD-VAL_ELEC-0004... +</t>
  </si>
  <si>
    <t>RTBM-36959 - N°Requirement Content of the Requirement REQ-0495234 B GEN-BSRF-CD-VAL_ELEC-0004... +</t>
  </si>
  <si>
    <t>RTBM-54746 - REQ-0495228 B GEN-BSRF-CD-VAL_ELEC-0021... +</t>
  </si>
  <si>
    <t>RTBM-36979 - N°Requirement Content of the Requirement REQ-0495228 B GEN-BSRF-CD-VAL_ELEC-0021... +</t>
  </si>
  <si>
    <t>RTBM-54747 - REQ-0495226 A GEN-BSRF-CD-GNSS_MOD-0004... +</t>
  </si>
  <si>
    <t>RTBM-36024 - N°Requirement Content of the Requirement REQ-0495226 A GEN-BSRF-CD-GNSS_MOD-0004... +</t>
  </si>
  <si>
    <t>RTBM-54748 - REQ-0495225 C GEN-BSRF-CD-VAL_ENV-0011(... +</t>
  </si>
  <si>
    <t>RTBM-37047 - N°Requirement Content of the Requirement REQ-0495225 C GEN-BSRF-CD-VAL_ENV-0011(... +</t>
  </si>
  <si>
    <t>RTBM-54749 - REQ-0495224 B GEN-BSRF-CD-INTERF_ELEC-0... +</t>
  </si>
  <si>
    <t>RTBM-36223 - N°Requirement Content of the Requirement REQ-0495224 B GEN-BSRF-CD-INTERF_ELEC-0... +</t>
  </si>
  <si>
    <t>RTBM-54750 - REQ-0495223 C GEN-BSRF-CD-VAL_ENV-0010(... +</t>
  </si>
  <si>
    <t>RTBM-37044 - N°Requirement Content of the Requirement REQ-0495223 C GEN-BSRF-CD-VAL_ENV-0010(... +</t>
  </si>
  <si>
    <t>RTBM-54751 - REQ-0495222 C GEN-BSRF-CD-VAL_MECHA_RES... +</t>
  </si>
  <si>
    <t>RTBM-37018 - N°Requirement Content of the Requirement REQ-0495222 C GEN-BSRF-CD-VAL_MECHA_RES... +</t>
  </si>
  <si>
    <t>RTBM-54752 - REQ-0495214 C GEN-BSRF-CD-VAL_MECHA_RES... +</t>
  </si>
  <si>
    <t>RTBM-37014 - N°Requirement Content of the Requirement REQ-0495214 C GEN-BSRF-CD-VAL_MECHA_RES... +</t>
  </si>
  <si>
    <t>RTBM-54754 - REQ-0495210 C GEN-BSRF-CD-VAL_MECHA_RES... +</t>
  </si>
  <si>
    <t>RTBM-37013 - N°Requirement Content of the Requirement REQ-0495210 C GEN-BSRF-CD-VAL_MECHA_RES... +</t>
  </si>
  <si>
    <t>RTBM-54755 - REQ-0495207 C GEN-BSRF-CD-VAL_ENV-0009(... +</t>
  </si>
  <si>
    <t>RTBM-37043 - N°Requirement Content of the Requirement REQ-0495207 C GEN-BSRF-CD-VAL_ENV-0009(... +</t>
  </si>
  <si>
    <t>RTBM-54756 - REQ-0495205 C GEN-BSRF-CD-VAL_MECHA_RES... +</t>
  </si>
  <si>
    <t>RTBM-37012 - N°Requirement Content of the Requirement REQ-0495205 C GEN-BSRF-CD-VAL_MECHA_RES... +</t>
  </si>
  <si>
    <t>RTBM-54757 - REQ-0495203 C GEN-BSRF-CD-VAL_ENV-0008(... +</t>
  </si>
  <si>
    <t>RTBM-37042 - N°Requirement Content of the Requirement REQ-0495203 C GEN-BSRF-CD-VAL_ENV-0008(... +</t>
  </si>
  <si>
    <t>RTBM-54758 - REQ-0495198 A GEN-BSRF-CD-SECU-0012(0)... +</t>
  </si>
  <si>
    <t>RTBM-35952 - N°Requirement Content of the Requirement REQ-0495198 A GEN-BSRF-CD-SECU-0012(0)... +</t>
  </si>
  <si>
    <t>RTBM-54759 - REQ-0495196 B GEN-BSRF-CD-VAL_ELEC-0003... +</t>
  </si>
  <si>
    <t>RTBM-36958 - N°Requirement Content of the Requirement REQ-0495196 B GEN-BSRF-CD-VAL_ELEC-0003... +</t>
  </si>
  <si>
    <t>RTBM-54760 - REQ-0495192 A GEN-BSRF-CD-TEST_SEQ_ELEC... +</t>
  </si>
  <si>
    <t>RTBM-37063 - N°Requirement Content of the Requirement REQ-0495192 A GEN-BSRF-CD-TEST_SEQ_ELEC... +</t>
  </si>
  <si>
    <t>RTBM-54761 - REQ-0495190 C GEN-BSRF-CD-VAL_ENV-0007(... +</t>
  </si>
  <si>
    <t>RTBM-37041 - N°Requirement Content of the Requirement REQ-0495190 C GEN-BSRF-CD-VAL_ENV-0007(... +</t>
  </si>
  <si>
    <t>RTBM-54762 - REQ-0495188 C GEN-BSRF-CD-VAL_ENV-0006(... +</t>
  </si>
  <si>
    <t>RTBM-37040 - N°Requirement Content of the Requirement REQ-0495188 C GEN-BSRF-CD-VAL_ENV-0006(... +</t>
  </si>
  <si>
    <t>RTBM-54766 - REQ-0495175 C GEN-BSRF-CD-VAL_ENV-0005(... +</t>
  </si>
  <si>
    <t>RTBM-37039 - N°Requirement Content of the Requirement REQ-0495175 C GEN-BSRF-CD-VAL_ENV-0005(... +</t>
  </si>
  <si>
    <t>RTBM-54767 - REQ-0495172 C GEN-BSRF-CD-VAL_ENV-0004(... +</t>
  </si>
  <si>
    <t>RTBM-37036 - N°Requirement Content of the Requirement REQ-0495172 C GEN-BSRF-CD-VAL_ENV-0004(... +</t>
  </si>
  <si>
    <t>RTBM-54769 - REQ-0495168 B GEN-BSRF-CD-VAL_ELEC-0020... +</t>
  </si>
  <si>
    <t>RTBM-36978 - N°Requirement Content of the Requirement REQ-0495168 B GEN-BSRF-CD-VAL_ELEC-0020... +</t>
  </si>
  <si>
    <t>RTBM-54772 - REQ-0495163 B GEN-BSRF-CD-VAL_ELEC-0002... +</t>
  </si>
  <si>
    <t>RTBM-36957 - N°Requirement Content of the Requirement REQ-0495163 B GEN-BSRF-CD-VAL_ELEC-0002... +</t>
  </si>
  <si>
    <t>RTBM-54773 - REQ-0495155 C GEN-BSRF-CD-VAL_ENV-0003(... +</t>
  </si>
  <si>
    <t>RTBM-37035 - N°Requirement Content of the Requirement REQ-0495155 C GEN-BSRF-CD-VAL_ENV-0003(... +</t>
  </si>
  <si>
    <t>RTBM-54774 - REQ-0495152 B GEN-BSRF-CD-VAL_ENV-0002(... +</t>
  </si>
  <si>
    <t>RTBM-37034 - N°Requirement Content of the Requirement REQ-0495152 B GEN-BSRF-CD-VAL_ENV-0002(... +</t>
  </si>
  <si>
    <t>RTBM-54776 - REQ-0495134 A GEN-BSRF-CD-GNSS_MOD-0001... +</t>
  </si>
  <si>
    <t>RTBM-36021 - N°Requirement Content of the Requirement REQ-0495134 A GEN-BSRF-CD-GNSS_MOD-0001... +</t>
  </si>
  <si>
    <t>RTBM-54779 - REQ-0495129 A GEN-BSRF-CD-VAL_ELEC-0001... +</t>
  </si>
  <si>
    <t>RTBM-36955 - N°Requirement Content of the Requirement REQ-0495129 A GEN-BSRF-CD-VAL_ELEC-0001... +</t>
  </si>
  <si>
    <t>RTBM-54780 - REQ-0495122 B GEN-BSRF-CD-TEMP_PERF-000... +</t>
  </si>
  <si>
    <t>RTBM-35962 - N°Requirement Content of the Requirement REQ-0495122 B GEN-BSRF-CD-TEMP_PERF-000... +</t>
  </si>
  <si>
    <t>RTBM-54781 - REQ-0495118 C GEN-BSRF-CD-TEMP_PERF-000... +</t>
  </si>
  <si>
    <t>RTBM-35960 - N°Requirement Content of the Requirement REQ-0495118 C GEN-BSRF-CD-TEMP_PERF-000... +</t>
  </si>
  <si>
    <t>RTBM-54782 - REQ-0495117 A GEN-BSRF-CD-GEN-0001(0) O... +</t>
  </si>
  <si>
    <t>RTBM-35939 - N°Requirement Content of the Requirement REQ-0495117 A GEN-BSRF-CD-GEN-0001(0) O... +</t>
  </si>
  <si>
    <t>RTBM-54786 - REQ-0475174 B State : Release Modified... +</t>
  </si>
  <si>
    <t>RTBM-25740 - N°Requirement Content of the Requirement REQ-0475174 B State : Release Modified... +</t>
  </si>
  <si>
    <t>RTBM-54787 - REQ-0475173 B State : Release Modified... +</t>
  </si>
  <si>
    <t>RTBM-25739 - N°Requirement Content of the Requirement REQ-0475173 B State : Release Modified... +</t>
  </si>
  <si>
    <t>RTBM-54788 - REQ-0475172 A State : Release Modified... +</t>
  </si>
  <si>
    <t>RTBM-25738 - N°Requirement Content of the Requirement REQ-0475172 A State : Release Modified... +</t>
  </si>
  <si>
    <t>RTBM-54789 - REQ-0416099 C GEN-BSRF-ST-POSITIONING-0... +</t>
  </si>
  <si>
    <t>RTBM-16177 - N°Requirement Content of the Requirement REQ-0416099 C GEN-BSRF-ST-POSITIONING-0... +</t>
  </si>
  <si>
    <t>RTBM-54790 - REQ-0416076 B GEN-BSRF-ST-POSITIONING-0... +</t>
  </si>
  <si>
    <t>RTBM-16167 - N°Requirement Content of the Requirement REQ-0416076 B GEN-BSRF-ST-POSITIONING-0... +</t>
  </si>
  <si>
    <t>RTBM-54791 - REQ-0416072 B GEN-BSRF-ST-POSITIONING-0... +</t>
  </si>
  <si>
    <t>RTBM-16166 - N°Requirement Content of the Requirement REQ-0416072 B GEN-BSRF-ST-POSITIONING-0... +</t>
  </si>
  <si>
    <t>RTBM-54792 - REQ-0414024 B State : Release Modified... +</t>
  </si>
  <si>
    <t>RTBM-17308 - N°Requirement Content of the Requirement REQ-0414024 B State : Release Modified... +</t>
  </si>
  <si>
    <t>RTBM-54793 - REQ-0315013 A GEN-BSRF-ST-xCall-0033(1)... +</t>
  </si>
  <si>
    <t>RTBM-16994 - N°Requirement Content of the Requirement REQ-0315013 A GEN-BSRF-ST-xCall-0033(1)... +</t>
  </si>
  <si>
    <t>RTBM-54794 - REQ-0314995 A GEN-BSRF-ST-xCall-0032(1)... +</t>
  </si>
  <si>
    <t>RTBM-16993 - N°Requirement Content of the Requirement REQ-0314995 A GEN-BSRF-ST-xCall-0032(1)... +</t>
  </si>
  <si>
    <t>RTBM-54799 - REQ-0314819 C GEN-BSRF-ST-xCall-0070(4)... +</t>
  </si>
  <si>
    <t>RTBM-16532 - N°Requirement Content of the Requirement REQ-0314819 C GEN-BSRF-ST-xCall-0070(4)... +</t>
  </si>
  <si>
    <t>RTBM-54801 - REQ-0074287 G Analog Radio Format Diffu... +</t>
  </si>
  <si>
    <t>RTBM-37298 - N°Requirement Content of the Requirement REQ-0074287 G Analog Radio Format Diffu... +</t>
  </si>
  <si>
    <t>RTBM-54808 - REQ-0048340 A State : Release Modified... +</t>
  </si>
  <si>
    <t>RTBM-12793 - N°Requirement Content of the Requirement REQ-0048340 A State : Release Modified... +</t>
  </si>
  <si>
    <t>RTBM-54812 - REQ-0040362 A State : Propose Modified... +</t>
  </si>
  <si>
    <t>RTBM-24410 - N°Requirement Content of the Requirement REQ-0040362 A State : Propose Modified... +</t>
  </si>
  <si>
    <t>RTBM-54813 - REQ-0040232 A State : Propose Modified... +</t>
  </si>
  <si>
    <t>RTBM-24353 - N°Requirement Content of the Requirement REQ-0040232 A State : Propose Modified... +</t>
  </si>
  <si>
    <t>RTBM-54814 - REQ-0040229 A State : Propose Modified... +</t>
  </si>
  <si>
    <t>RTBM-24352 - N°Requirement Content of the Requirement REQ-0040229 A State : Propose Modified... +</t>
  </si>
  <si>
    <t>RTBM-54816 - GEN-RESEAU- ST- CPCANHS.0031 Applicable requirements for TS « 00948_09_01719 » +</t>
  </si>
  <si>
    <t>RTBM-24564 - N° d’exigence N° Requirement Libellé de l’exigence Requirement Description Appli... +</t>
  </si>
  <si>
    <t>RTBM-54818 - GEN-CSTS-ST-HW_SW-0005(0) Microcontrollers shall be configured to disable any co... +</t>
  </si>
  <si>
    <t>RTBM-15907 - GEN-CSTS-ST-HW_SW-0005(0) Microcontrollers shall be configured to disable any co... +</t>
  </si>
  <si>
    <t>RTBM-54821 - Gen-BSRFv2’-CDC-SDF-15(0) +</t>
  </si>
  <si>
    <t>RTBM-15769 - Gen-BSRFv2’-CDC-SDF-15(0) +</t>
  </si>
  <si>
    <t>RTBM-54822 - Gen-BSRFv2’-CDC-SDF-14(0) +</t>
  </si>
  <si>
    <t>RTBM-15697 - Gen-BSRFv2’-CDC-SDF-14(0) +</t>
  </si>
  <si>
    <t>RTBM-54856 - Gen-BSRFv2’-CDC-SDF-05(0) +</t>
  </si>
  <si>
    <t>RTBM-15688 - Gen-BSRFv2’-CDC-SDF-05(0) +</t>
  </si>
  <si>
    <t>RTBM-54857 - Gen-BSRFv2’-CDC-SDF-04(0) +</t>
  </si>
  <si>
    <t>RTBM-15687 - Gen-BSRFv2’-CDC-SDF-04(0) +</t>
  </si>
  <si>
    <t>RTBM-54858 - Gen-BSRFv2’-CDC-SDF-03(0) +</t>
  </si>
  <si>
    <t>RTBM-15686 - Gen-BSRFv2’-CDC-SDF-03(0) +</t>
  </si>
  <si>
    <t>RTBM-54859 - Gen-BSRFv2’-CDC-SDF-02(0) +</t>
  </si>
  <si>
    <t>RTBM-15685 - Gen-BSRFv2’-CDC-SDF-02(0) +</t>
  </si>
  <si>
    <t>RTBM-54861 - Gen- BSRFv2’-CDC-SDF-17(0) +</t>
  </si>
  <si>
    <t>RTBM-15771 - Gen- BSRFv2’-CDC-SDF-17(0) +</t>
  </si>
  <si>
    <t>RTBM-54862 - Gen- BSRFv2’-CDC-SDF-16(0) +</t>
  </si>
  <si>
    <t>RTBM-15770 - Gen- BSRFv2’-CDC-SDF-16(0) +</t>
  </si>
  <si>
    <t>RTBM-54865 - REQ-0040872 A State : Propose Modified... +</t>
  </si>
  <si>
    <t>RTBM-24456 - N°Requirement Content of the Requirement REQ-0040872 A State : Propose Modified... +</t>
  </si>
  <si>
    <t>RTBM-54875 - GEN-RESEAU- ST- CPCANHS.0033 Vitesse de transmission fixe / Constant transmit bit rate +</t>
  </si>
  <si>
    <t>RTBM-24447 - N°Requirement Content of the Requirement REQ-0040821 A State : Propose Modified... +</t>
  </si>
  <si>
    <t>RTBM-24447</t>
  </si>
  <si>
    <t>REQ-0040821</t>
  </si>
  <si>
    <t>RTBM-24566 - Vitesse de transmission fixe / Constant transmit bit rate GEN-RESEAU- ST- CPCANH... +</t>
  </si>
  <si>
    <t>RTBM-54878 - REQ-0712395 _GNSS sensitivity acquisition system +</t>
  </si>
  <si>
    <t>RTBM-36020 - N°Requirement Content of the Requirement REQ-0712395 A CD_GNSS_MODULE Owner : u5... +</t>
  </si>
  <si>
    <t>RTBM-54879 - REQ-0712394 _GNSS sensitivity tracking system +</t>
  </si>
  <si>
    <t>RTBM-36019 - N°Requirement Content of the Requirement REQ-0712394 A CD_GNSS_MODULE Owner : u5... +</t>
  </si>
  <si>
    <t>RTBM-54880 - REQ-0712242 _FLASH memory on NAD side +</t>
  </si>
  <si>
    <t>RTBM-36699 - N°Requirement Content of the Requirement REQ-0712242 A CD_RESSOURCES Owner : u51... +</t>
  </si>
  <si>
    <t>RTBM-54881 - REQ-0664669 _ Antenna system in DAB III-band +</t>
  </si>
  <si>
    <t>RTBM-25744 - N°Requirement Content of the Requirement REQ-0664669 A Antenna DAB Band Owner :... +</t>
  </si>
  <si>
    <t>RTBM-54882 - REQ-0663817 _wired inputs/outputs of the TCU +</t>
  </si>
  <si>
    <t>RTBM-36240 - N°Requirement Content of the Requirement REQ-0663817 A CD_WIRED_INTERFACE Owner... +</t>
  </si>
  <si>
    <t>RTBM-54883 - REQ-0663814 _backup battery minimum lifetime +</t>
  </si>
  <si>
    <t>RTBM-36681 - N°Requirement Content of the Requirement REQ-0663814 A CD_DURABILITY_BUB Owner :... +</t>
  </si>
  <si>
    <t>RTBM-54885 - REQ-0663453 _GNSS sensitivity acquisition system +</t>
  </si>
  <si>
    <t>RTBM-36018 - N°Requirement Content of the Requirement REQ-0663453 B CD_GNSS_MODULE Owner : u5... +</t>
  </si>
  <si>
    <t>RTBM-54886 - REQ-0663452 _GNSS sensitivity tracking system +</t>
  </si>
  <si>
    <t>RTBM-36017 - N°Requirement Content of the Requirement REQ-0663452 B CD_GNSS_MODULE Owner : u5... +</t>
  </si>
  <si>
    <t>RTBM-54887 - REQ-0663450 _GNSS operate in B1 band +</t>
  </si>
  <si>
    <t>RTBM-36042 - N°Requirement Content of the Requirement REQ-0663450 A CD_GNSS_ANT Owner : u5185... +</t>
  </si>
  <si>
    <t>RTBM-54888 - REQ-0663449 _GNSS operate in G1 band +</t>
  </si>
  <si>
    <t>RTBM-36041 - N°Requirement Content of the Requirement REQ-0663449 A CD_GNSS_ANT Owner : u5185... +</t>
  </si>
  <si>
    <t>RTBM-54889 - REQ-0663447 _Integrate a GNSS antenna +</t>
  </si>
  <si>
    <t>RTBM-36033 - N°Requirement Content of the Requirement REQ-0663447 A CD_GNSS_ANT Owner : u5185... +</t>
  </si>
  <si>
    <t>RTBM-54890 - REQ-0663432 _BSRF antennas: LTE1 and LTE2 +</t>
  </si>
  <si>
    <t>RTBM-35992 - N°Requirement Content of the Requirement REQ-0663432 A CD_CELLULAR_ANT Owner : u... +</t>
  </si>
  <si>
    <t>RTBM-54891 - REQ-0663431 _DAB performances document +</t>
  </si>
  <si>
    <t>RTBM-36052 - N°Requirement Content of the Requirement REQ-0663431 A CD_PERF_BROADCAST Owner :... +</t>
  </si>
  <si>
    <t>RTBM-54892 - REQ-0663430 _FM performances document +</t>
  </si>
  <si>
    <t>RTBM-36051 - N°Requirement Content of the Requirement REQ-0663430 A CD_PERF_BROADCAST Owner :... +</t>
  </si>
  <si>
    <t>RTBM-54893 - REQ-0663427 _AM performances document +</t>
  </si>
  <si>
    <t>RTBM-36050 - N°Requirement Content of the Requirement REQ-0663427 A CD_PERF_BROADCAST Owner :... +</t>
  </si>
  <si>
    <t>RTBM-54894 - REQ-0663424 _DAB performances Requirement +</t>
  </si>
  <si>
    <t>RTBM-36049 - N°Requirement Content of the Requirement REQ-0663424 A CD_PERF_BROADCAST Owner :... +</t>
  </si>
  <si>
    <t>RTBM-54895 - REQ-0663423 _AM performances Requirement +</t>
  </si>
  <si>
    <t>RTBM-36048 - N°Requirement Content of the Requirement REQ-0663423 A CD_PERF_BROADCAST Owner :... +</t>
  </si>
  <si>
    <t>RTBM-54896 - REQ-0663422 _FM performances Requirement +</t>
  </si>
  <si>
    <t>RTBM-36047 - N°Requirement Content of the Requirement REQ-0663422 A CD_PERF_BROADCAST Owner :... +</t>
  </si>
  <si>
    <t>RTBM-54897 - REQ-0662030 _RX antenna diversity, External antennas (“Main” + “Aux”) +</t>
  </si>
  <si>
    <t>RTBM-36004 - N°Requirement Content of the Requirement REQ-0662030 A EXT_ANT_CELLULAR Owner :... +</t>
  </si>
  <si>
    <t>RTBM-54898 - REQ-0658408 _Fan defect : Open circuit (CO) +</t>
  </si>
  <si>
    <t>RTBM-36625 - N°Requirement Content of the Requirement REQ-0658408 A CD_DTC_BLOWER Owner : u51... +</t>
  </si>
  <si>
    <t>RTBM-54899 - REQ-0658407 _Fan defect : Short circuit (CC-) +</t>
  </si>
  <si>
    <t>RTBM-36624 - N°Requirement Content of the Requirement REQ-0658407 A CD_DTC_BLOWER Owner : u51... +</t>
  </si>
  <si>
    <t>RTBM-54900 - REQ-0658406 _Fan defect : Short circuit (CC+) +</t>
  </si>
  <si>
    <t>RTBM-36623 - N°Requirement Content of the Requirement REQ-0658406 A CD_DTC_BLOWER Owner : u51... +</t>
  </si>
  <si>
    <t>RTBM-54901 - REQ-0658405 _Blower spin defect : System internal failure +</t>
  </si>
  <si>
    <t>RTBM-36622 - N°Requirement Content of the Requirement REQ-0658405 A CD_DTC_BLOWER Owner : u51... +</t>
  </si>
  <si>
    <t>RTBM-54902 - REQ-0658402 _NAD defect : NAD overheating defect +</t>
  </si>
  <si>
    <t>RTBM-36620 - N°Requirement Content of the Requirement REQ-0658402 A CD_DTC_NAD Owner : u51856... +</t>
  </si>
  <si>
    <t>RTBM-54903 - REQ-0658400 _RAP defect : RAP overheating defect +</t>
  </si>
  <si>
    <t>RTBM-36618 - N°Requirement Content of the Requirement REQ-0658400 A CD_DTC_RAP Owner : u51856... +</t>
  </si>
  <si>
    <t>RTBM-54904 - REQ-0658399 _RAP defect : Internal RAP defect +</t>
  </si>
  <si>
    <t>RTBM-36617 - N°Requirement Content of the Requirement REQ-0658399 A CD_DTC_RAP Owner : u51856... +</t>
  </si>
  <si>
    <t>RTBM-54905 - REQ-0658346 _External loudspeaker defect :DTC Short Circuit (CC) +</t>
  </si>
  <si>
    <t>RTBM-36539 - N°Requirement Content of the Requirement REQ-0658346 A CD_DTC_SPEAKER Owner : u5... +</t>
  </si>
  <si>
    <t>RTBM-54906 - REQ-0658345 _Microphone defect : DTC Short Circuit (CC) +</t>
  </si>
  <si>
    <t>RTBM-36515 - N°Requirement Content of the Requirement REQ-0658345 A CD_DTC_MICRO Owner : u518... +</t>
  </si>
  <si>
    <t>RTBM-54907 - REQ-0658160 _BUB defect : BUB overload defect +</t>
  </si>
  <si>
    <t>RTBM-36616 - N°Requirement Content of the Requirement REQ-0658160 A CD_DTC_BUB Owner : u51856... +</t>
  </si>
  <si>
    <t>RTBM-54908 - REQ-0658159 _BUB defect : BUB temperature sensor defect +</t>
  </si>
  <si>
    <t>RTBM-36615 - N°Requirement Content of the Requirement REQ-0658159 A CD_DTC_BUB Owner : u51856... +</t>
  </si>
  <si>
    <t>RTBM-54909 - REQ-0658158 _BUB defect : Rcoding line defect +</t>
  </si>
  <si>
    <t>RTBM-36614 - N°Requirement Content of the Requirement REQ-0658158 A CD_DTC_BUB Owner : u51856... +</t>
  </si>
  <si>
    <t>RTBM-54910 - REQ-0658157 _Deep sleep mode, TCU max power consumption +</t>
  </si>
  <si>
    <t>RTBM-36204 - N°Requirement Content of the Requirement REQ-0658157 A CD_ELECTRICAL_PERF Owner... +</t>
  </si>
  <si>
    <t>RTBM-54912 - REQ-0658118 _Activating each internal cellular antenna +</t>
  </si>
  <si>
    <t>RTBM-36303 - N°Requirement Content of the Requirement REQ-0658118 A CD_ROUTINE_ANTENNA Owner... +</t>
  </si>
  <si>
    <t>RTBM-54913 - REQ-0658117 _Activating each internal broadcast antenna +</t>
  </si>
  <si>
    <t>RTBM-36302 - N°Requirement Content of the Requirement REQ-0658117 A CD_ROUTINE_ANTENNA Owner... +</t>
  </si>
  <si>
    <t>RTBM-54914 - REQ-0658046 _Launch a BUB test of the State of Health +</t>
  </si>
  <si>
    <t>RTBM-36301 - N°Requirement Content of the Requirement REQ-0658046 A CD_ROUTINE_BUB Owner : u5... +</t>
  </si>
  <si>
    <t>RTBM-54915 - REQ-0658044 _Implemented to retrieve the BUB parameters +</t>
  </si>
  <si>
    <t>RTBM-36300 - N°Requirement Content of the Requirement REQ-0658044 A CD_ROUTINE_BUB Owner : u5... +</t>
  </si>
  <si>
    <t>RTBM-54916 - REQ-0640821 _Japan market Norm : MIC Norm +</t>
  </si>
  <si>
    <t>RTBM-36784 - N°Requirement Content of the Requirement REQ-0640821 A MIC_CERTIFICATION Owner :... +</t>
  </si>
  <si>
    <t>RTBM-54917 - REQ-0640820 _North America market Regulation : FCC Regulation +</t>
  </si>
  <si>
    <t>RTBM-36783 - N°Requirement Content of the Requirement REQ-0640820 A FCC_CERTIFICATION Owner :... +</t>
  </si>
  <si>
    <t>RTBM-54918 - REQ-0640819 _China market norms : CCC Standart, SRRC and the NAL +</t>
  </si>
  <si>
    <t>RTBM-36782 - N°Requirement Content of the Requirement REQ-0640819 A CCC_CERTIFICATION Owner :... +</t>
  </si>
  <si>
    <t>RTBM-54939 - REQ-0604474 _BROADCAST_DAB2_EXT_ANT +</t>
  </si>
  <si>
    <t>RTBM-37287 - N°Requirement Content of the Requirement REQ-0604474 E DAB2 antenna configuratio... +</t>
  </si>
  <si>
    <t>RTBM-54947 - REQ-0658045 _Parameter of the State of Health counter +</t>
  </si>
  <si>
    <t>RTBM-36355 - N°Requirement Content of the Requirement REQ-0658045 A CD_PM_BUB Owner : u518569... +</t>
  </si>
  <si>
    <t>RTBM-54950 - REQ-0555100 _BSRFv2 : KPI +</t>
  </si>
  <si>
    <t>RTBM-36952 - N°Requirement Content of the Requirement REQ-0555100 A CD-VALIDATION Owner : u51... +</t>
  </si>
  <si>
    <t>RTBM-54951 - REQ-0555095 _GNSS support SBAS +</t>
  </si>
  <si>
    <t>RTBM-36031 - N°Requirement Content of the Requirement REQ-0555095 A CD-GNSS-MOD Owner : u5185... +</t>
  </si>
  <si>
    <t>RTBM-54953 - REQ-0495753 A GEN-BSRF-CD-MAINTAINABILITY-0060 +</t>
  </si>
  <si>
    <t>RTBM-36514 - N°Requirement Content of the Requirement REQ-0495753 A GEN-BSRF-CD-MAINTAINABILITY-0060 +</t>
  </si>
  <si>
    <t>RTBM-54954 - REQ-0495789 B GEN-BSRF-CD-MAINTAINABILITY-0297 +</t>
  </si>
  <si>
    <t>RTBM-36550 - N°Requirement Content of the Requirement REQ-0495789 B GEN-BSRF-CD-MAINTAINABILI... +</t>
  </si>
  <si>
    <t>RTBM-54955 - REQ-0495589 B GEN-BSRF-CD-VAL_ELEC-0029... +</t>
  </si>
  <si>
    <t>RTBM-36990 - N°Requirement Content of the Requirement REQ-0495589 B GEN-BSRF-CD-VAL_ELEC-0029... +</t>
  </si>
  <si>
    <t>RTBM-54956 - REQ-0495570 B GEN-BSRF-CD-DOC_THERMAL-0... +</t>
  </si>
  <si>
    <t>RTBM-36742 - N°Requirement Content of the Requirement REQ-0495570 B GEN-BSRF-CD-DOC_THERMAL-0... +</t>
  </si>
  <si>
    <t>RTBM-54957 - REQ-0495471 B GEN-BSRF-CD-BUB-0005(0) O... +</t>
  </si>
  <si>
    <t>RTBM-36102 - N°Requirement Content of the Requirement REQ-0495471 B GEN-BSRF-CD-BUB-0005(0) O... +</t>
  </si>
  <si>
    <t>RTBM-54958 - REQ-0495463 B GEN-BSRF-CD-ENVIRONMENT-0... +</t>
  </si>
  <si>
    <t>RTBM-36932 - N°Requirement Content of the Requirement REQ-0495463 B GEN-BSRF-CD-ENVIRONMENT-0... +</t>
  </si>
  <si>
    <t>RTBM-54959 - REQ-0495430 B GEN-BSRF-CD-GNSS_ANT-0006... +</t>
  </si>
  <si>
    <t>RTBM-36040 - N°Requirement Content of the Requirement REQ-0495430 B GEN-BSRF-CD-GNSS_ANT-0006... +</t>
  </si>
  <si>
    <t>RTBM-54961 - REQ-0495395 B GEN-BSRF-CD-WIFI-0011(1)... +</t>
  </si>
  <si>
    <t>RTBM-36068 - N°Requirement Content of the Requirement REQ-0495395 B GEN-BSRF-CD-WIFI-0011(1)... +</t>
  </si>
  <si>
    <t>RTBM-54962 - REQ-0495385 B GEN-BSRF-CD-PRODUCT_QUALI... +</t>
  </si>
  <si>
    <t>RTBM-36683 - N°Requirement Content of the Requirement REQ-0495385 B GEN-BSRF-CD-PRODUCT_QUALI... +</t>
  </si>
  <si>
    <t>RTBM-54963 - REQ-0495373 B GEN-BSRF-CD-WIFI_ANT-0003... +</t>
  </si>
  <si>
    <t>RTBM-36073 - N°Requirement Content of the Requirement REQ-0495373 B GEN-BSRF-CD-WIFI_ANT-0003... +</t>
  </si>
  <si>
    <t>RTBM-54965 - REQ-0495157 A GEN-BSRF-CD-GNSS_MOD-0002... +</t>
  </si>
  <si>
    <t>RTBM-36022 - N°Requirement Content of the Requirement REQ-0495157 A GEN-BSRF-CD-GNSS_MOD-0002... +</t>
  </si>
  <si>
    <t>RTBM-54966 - REQ-0495147 B GEN-BSRF-CD-GSM_ANT-0008(... +</t>
  </si>
  <si>
    <t>RTBM-35994 - N°Requirement Content of the Requirement REQ-0495147 B GEN-BSRF-CD-GSM_ANT-0008(... +</t>
  </si>
  <si>
    <t>RTBM-54967 - REQ-0495128 D GEN-BSRF-CD-PERF_TEL-0002... +</t>
  </si>
  <si>
    <t>RTBM-35986 - N°Requirement Content of the Requirement REQ-0495128 D GEN-BSRF-CD-PERF_TEL-0002... +</t>
  </si>
  <si>
    <t>RTBM-54968 - REQ-0490426 D Default : Short circuit O... +</t>
  </si>
  <si>
    <t>RTBM-37521 - N°Requirement Content of the Requirement REQ-0490426 D Default : Short circuit O... +</t>
  </si>
  <si>
    <t>RTBM-54969 - REQ-0495125 D GEN-BSRF-CD-PERF_TEL-0001... +</t>
  </si>
  <si>
    <t>RTBM-35985 - N°Requirement Content of the Requirement REQ-0495125 D GEN-BSRF-CD-PERF_TEL-0001... +</t>
  </si>
  <si>
    <t>RTBM-55006 - GEN-BSRF-SCOPE-DEVELOPMENT-0013 +</t>
  </si>
  <si>
    <t>RTBM-47402 - Requirement Requirement wording Upstream requirements GEN-BSRF-SCOPE-DEVELOPMENT-0013 +</t>
  </si>
  <si>
    <t>RTBM-55007 - REQ-0666588 _Voltage of Component is out of the range +</t>
  </si>
  <si>
    <t>RTBM-37525 - N°Requirement Content of the Requirement REQ-0666588 B Tuner state in case of vo... +</t>
  </si>
  <si>
    <t>RTBM-55009 - REQ-0527264 _Transition between FM and DAB timing +</t>
  </si>
  <si>
    <t>RTBM-37549 - N°Requirement Content of the Requirement REQ-0527264 B Seamless Timing Owner : u... +</t>
  </si>
  <si>
    <t>RTBM-55011 - REQ-0495510 B GEN-BSRF-CD-MATERIAL-0014... +</t>
  </si>
  <si>
    <t>RTBM-36825 - N°Requirement Content of the Requirement REQ-0495510 B GEN-BSRF-CD-MATERIAL-0014... +</t>
  </si>
  <si>
    <t>RTBM-55012 - REQ-0495321 C GEN-BSRF-CD-MAINTAINABILI... +</t>
  </si>
  <si>
    <t>RTBM-36292 - N°Requirement Content of the Requirement REQ-0495321 C GEN-BSRF-CD-MAINTAINABILI... +</t>
  </si>
  <si>
    <t>RTBM-55013 - REQ-0495309 B GEN-BSRF-CD-INTERF_ELEC-0... +</t>
  </si>
  <si>
    <t>RTBM-36233 - N°Requirement Content of the Requirement REQ-0495309 B GEN-BSRF-CD-INTERF_ELEC-0... +</t>
  </si>
  <si>
    <t>RTBM-55014 - REQ-0315009 B GEN-BSRF-ST-xCall-0509(2)... +</t>
  </si>
  <si>
    <t>RTBM-16937 - N°Requirement Content of the Requirement REQ-0315009 B GEN-BSRF-ST-xCall-0509(2)... +</t>
  </si>
  <si>
    <t>RTBM-55015 - REQ-0314990 B GEN-BSRF-ST-xCall-0521(1)... +</t>
  </si>
  <si>
    <t>RTBM-16989 - N°Requirement Content of the Requirement REQ-0314990 B GEN-BSRF-ST-xCall-0521(1)... +</t>
  </si>
  <si>
    <t>RTBM-55016 - REQ-0314952 A GEN-BSRF-ST-xCall-0643(0)... +</t>
  </si>
  <si>
    <t>RTBM-16987 - N°Requirement Content of the Requirement REQ-0314952 A GEN-BSRF-ST-xCall-0643(0)... +</t>
  </si>
  <si>
    <t>RTBM-55024 - 431.968-D.O- 0104.01A_Applicable requirements for TS « 96 431 968 99 » +</t>
  </si>
  <si>
    <t>RTBM-24561 - N° d’exigence N° Requirement Libellé de l’exigence Requirement Description Appli... +</t>
  </si>
  <si>
    <t>RTBM-55026 - GEN-RESEAU-ST-CPCANLS.0023(1)_Applicable requirements for TS « 96 649 895 9BindOR » +</t>
  </si>
  <si>
    <t>RTBM-24562 - Exigences applicable pour la ST « 96 649 895 9BindOR » Applicable requirements f... +</t>
  </si>
  <si>
    <t>RTBM-56417 - REQ-0556798 _BUB recharging process step +</t>
  </si>
  <si>
    <t>RTBM-36371 - N°Requirement Content of the Requirement REQ-0556798 C CD-MAINTAINABILITY Owner... +</t>
  </si>
  <si>
    <t>RTBM-56418 - REQ-0613314 _horizontal positioning COMPUTE_LOCALIZATION +</t>
  </si>
  <si>
    <t>RTBM-16149 - N°Requirement Content of the Requirement REQ-0613314 A GEN-BSRF-ST-POSITIONING-0... +</t>
  </si>
  <si>
    <t>RTBM-56419 - REQ-0500276 B GEN-BSRF-ST-POSITIONING-0... +</t>
  </si>
  <si>
    <t>RTBM-16151 - N°Requirement Content of the Requirement REQ-0500276 B GEN-BSRF-ST-POSITIONING-0... +</t>
  </si>
  <si>
    <t>RTBM-56420 - REQ-0477380 G FM&lt;-&gt;DAB : Audio with Han... +</t>
  </si>
  <si>
    <t>RTBM-37426 - N°Requirement Content of the Requirement REQ-0477380 G FM&lt;-&gt;DAB : Audio with Han... +</t>
  </si>
  <si>
    <t>RTBM-56421 - REQ-0416100 B GEN-BSRF-ST-POSITIONING-0... +</t>
  </si>
  <si>
    <t>RTBM-16178 - N°Requirement Content of the Requirement REQ-0416100 B GEN-BSRF-ST-POSITIONING-0... +</t>
  </si>
  <si>
    <t>RTBM-56422 - REQ-0416098 C GEN-BSRF-ST-POSITIONING-0... +</t>
  </si>
  <si>
    <t>RTBM-16176 - N°Requirement Content of the Requirement REQ-0416098 C GEN-BSRF-ST-POSITIONING-0... +</t>
  </si>
  <si>
    <t>RTBM-56423 - REQ-0416097 B GEN-BSRF-ST-POSITIONING-0... +</t>
  </si>
  <si>
    <t>RTBM-16175 - N°Requirement Content of the Requirement REQ-0416097 B GEN-BSRF-ST-POSITIONING-0... +</t>
  </si>
  <si>
    <t>RTBM-56424 - REQ-0416095 C GEN-BSRF-ST-POSITIONING-0... +</t>
  </si>
  <si>
    <t>RTBM-16174 - N°Requirement Content of the Requirement REQ-0416095 C GEN-BSRF-ST-POSITIONING-0... +</t>
  </si>
  <si>
    <t>RTBM-56425 - REQ-0416094 B GEN-BSRF-ST-POSITIONING-0... +</t>
  </si>
  <si>
    <t>RTBM-16173 - N°Requirement Content of the Requirement REQ-0416094 B GEN-BSRF-ST-POSITIONING-0... +</t>
  </si>
  <si>
    <t>RTBM-56426 - REQ-0416091 B GEN-BSRF-ST-POSITIONING-0... +</t>
  </si>
  <si>
    <t>RTBM-16172 - N°Requirement Content of the Requirement REQ-0416091 B GEN-BSRF-ST-POSITIONING-0... +</t>
  </si>
  <si>
    <t>RTBM-56489 - REQ-0416068 B GEN-BSRF-ST-POSITIONING-0... +</t>
  </si>
  <si>
    <t>RTBM-16165 - N°Requirement Content of the Requirement REQ-0416068 B GEN-BSRF-ST-POSITIONING-0... +</t>
  </si>
  <si>
    <t>RTBM-56490 - REQ-0416067 A GEN-BSRF-ST-POSITIONING-0... +</t>
  </si>
  <si>
    <t>RTBM-16127 - N°Requirement Content of the Requirement REQ-0416067 A GEN-BSRF-ST-POSITIONING-0... +</t>
  </si>
  <si>
    <t>RTBM-56491 - REQ-0416063 B GEN-BSRF-ST-POSITIONING-0... +</t>
  </si>
  <si>
    <t>RTBM-16164 - N°Requirement Content of the Requirement REQ-0416063 B GEN-BSRF-ST-POSITIONING-0... +</t>
  </si>
  <si>
    <t>RTBM-56492 - REQ-0416062 A GEN-BSRF-ST-POSITIONING-0... +</t>
  </si>
  <si>
    <t>RTBM-16126 - N°Requirement Content of the Requirement REQ-0416062 A GEN-BSRF-ST-POSITIONING-0... +</t>
  </si>
  <si>
    <t>RTBM-56493 - REQ-0416061 B GEN-BSRF-ST-POSITIONING-0... +</t>
  </si>
  <si>
    <t>RTBM-16125 - N°Requirement Content of the Requirement REQ-0416061 B GEN-BSRF-ST-POSITIONING-0... +</t>
  </si>
  <si>
    <t>RTBM-56494 - REQ-0415955 A GEN-BSRF-ST-ILIFE-0095(0)... +</t>
  </si>
  <si>
    <t>RTBM-25284 - N°Requirement Content of the Requirement REQ-0415955 A GEN-BSRF-ST-ILIFE-0095(0)... +</t>
  </si>
  <si>
    <t>RTBM-56495 - REQ-0415945 A GEN-BSRF-ST-ILIFE-0089(3)... +</t>
  </si>
  <si>
    <t>RTBM-25262 - N°Requirement Content of the Requirement REQ-0415945 A GEN-BSRF-ST-ILIFE-0089(3)... +</t>
  </si>
  <si>
    <t>RTBM-56496 - REQ-0415936 A GEN-BSRF-ST-ILIFE-0072(0)... +</t>
  </si>
  <si>
    <t>RTBM-25259 - N°Requirement Content of the Requirement REQ-0415936 A GEN-BSRF-ST-ILIFE-0072(0)... +</t>
  </si>
  <si>
    <t>RTBM-56497 - REQ-0415917 A GEN-BSRF-ST-ILIFE-0001(0)... +</t>
  </si>
  <si>
    <t>RTBM-25255 - N°Requirement Content of the Requirement REQ-0415917 A GEN-BSRF-ST-ILIFE-0001(0)... +</t>
  </si>
  <si>
    <t>RTBM-56498 - REQ-0048395 B GEN-RESEAU-ST-CPETHER100.0028 +</t>
  </si>
  <si>
    <t>RTBM-12809 - N°Requirement Content of the Requirement REQ-0048395 B State : Release Modified... +</t>
  </si>
  <si>
    <t>RTBM-56612 - REQ-0663329 _Safety hazardous in the specification +</t>
  </si>
  <si>
    <t>RTBM-36668 - N°Requirement Content of the Requirement REQ-0663329 A CD_SAFETY Owner : u518569... +</t>
  </si>
  <si>
    <t>RTBM-56624 - REQ-0417090 A GEN-BSRF-ST-EM-0083(1) Ow... +</t>
  </si>
  <si>
    <t>RTBM-21691 - N°Requirement Content of the Requirement REQ-0417090 A GEN-BSRF-ST-EM-0083(1) Ow... +</t>
  </si>
  <si>
    <t>RTBM-56625 - REQ-0417068 B GEN-BSRF-ST-EM-0036(3) Ow... +</t>
  </si>
  <si>
    <t>RTBM-21659 - N°Requirement Content of the Requirement REQ-0417068 B GEN-BSRF-ST-EM-0036(3) Ow... +</t>
  </si>
  <si>
    <t>RTBM-56626 - REQ-0417071 B GEN-BSRF-ST-EM-0034(4) Ow... +</t>
  </si>
  <si>
    <t>RTBM-21656 - N°Requirement Content of the Requirement REQ-0417071 B GEN-BSRF-ST-EM-0034(4) Ow... +</t>
  </si>
  <si>
    <t>RTBM-56627 - REQ-0417075 B GEN-BSRF-ST-EM-0023(4) Ow... +</t>
  </si>
  <si>
    <t>RTBM-21502 - N°Requirement Content of the Requirement REQ-0417075 B GEN-BSRF-ST-EM-0023(4) Ow... +</t>
  </si>
  <si>
    <t>RTBM-56628 - REQ-0417064 B GEN-BSRF-ST-EM-0022(3) Ow... +</t>
  </si>
  <si>
    <t>RTBM-21501 - N°Requirement Content of the Requirement REQ-0417064 B GEN-BSRF-ST-EM-0022(3) Ow... +</t>
  </si>
  <si>
    <t>RTBM-56629 - REQ-0417067 B GEN-BSRF-ST-EM-0021(3) Ow... +</t>
  </si>
  <si>
    <t>RTBM-21499 - N°Requirement Content of the Requirement REQ-0417067 B GEN-BSRF-ST-EM-0021(3) Ow... +</t>
  </si>
  <si>
    <t>RTBM-56630 - REQ-0417056 B GEN-BSRF-ST-EM-0020(3) Ow... +</t>
  </si>
  <si>
    <t>RTBM-21498 - N°Requirement Content of the Requirement REQ-0417056 B GEN-BSRF-ST-EM-0020(3) Ow... +</t>
  </si>
  <si>
    <t>RTBM-56633 - REQ-0315112 B GEN-BSRF-ST-xCall-0501(0)... +</t>
  </si>
  <si>
    <t>RTBM-16978 - N°Requirement Content of the Requirement REQ-0315112 B GEN-BSRF-ST-xCall-0501(0)... +</t>
  </si>
  <si>
    <t>RTBM-56634 - REQ-0315101 A GEN-BSRF-ST-xCall-0500(0)... +</t>
  </si>
  <si>
    <t>RTBM-16977 - N°Requirement Content of the Requirement REQ-0315101 A GEN-BSRF-ST-xCall-0500(0)... +</t>
  </si>
  <si>
    <t>RTBM-56635 - REQ-0315086 A GEN-BSRF-ST-xCall-0498(0)... +</t>
  </si>
  <si>
    <t>RTBM-16976 - N°Requirement Content of the Requirement REQ-0315086 A GEN-BSRF-ST-xCall-0498(0)... +</t>
  </si>
  <si>
    <t>RTBM-56636 - REQ-0315072 B GEN-BSRF-ST-xCall-0497(1)... +</t>
  </si>
  <si>
    <t>RTBM-16975 - N°Requirement Content of the Requirement REQ-0315072 B GEN-BSRF-ST-xCall-0497(1)... +</t>
  </si>
  <si>
    <t>RTBM-56637 - REQ-0315058 B GEN-BSRF-ST-xCall-0496(1)... +</t>
  </si>
  <si>
    <t>RTBM-16974 - N°Requirement Content of the Requirement REQ-0315058 B GEN-BSRF-ST-xCall-0496(1)... +</t>
  </si>
  <si>
    <t>RTBM-56638 - REQ-0315043 B GEN-BSRF-ST-xCall-0495(1)... +</t>
  </si>
  <si>
    <t>RTBM-16973 - N°Requirement Content of the Requirement REQ-0315043 B GEN-BSRF-ST-xCall-0495(1)... +</t>
  </si>
  <si>
    <t>RTBM-56639 - REQ-0315026 A GEN-BSRF-ST-xCall-0494(0)... +</t>
  </si>
  <si>
    <t>RTBM-16972 - N°Requirement Content of the Requirement REQ-0315026 A GEN-BSRF-ST-xCall-0494(0)... +</t>
  </si>
  <si>
    <t>RTBM-56640 - REQ-0315194 B GEN-BSRF-ST-xCall-0489(1)... +</t>
  </si>
  <si>
    <t>RTBM-16969 - N°Requirement Content of the Requirement REQ-0315194 B GEN-BSRF-ST-xCall-0489(1)... +</t>
  </si>
  <si>
    <t>RTBM-56641 - REQ-0315192 A GEN-BSRF-ST-xCall-0488(0)... +</t>
  </si>
  <si>
    <t>RTBM-16968 - N°Requirement Content of the Requirement REQ-0315192 A GEN-BSRF-ST-xCall-0488(0)... +</t>
  </si>
  <si>
    <t>RTBM-56642 - REQ-0315191 B GEN-BSRF-ST-xCall-0487(1)... +</t>
  </si>
  <si>
    <t>RTBM-16967 - N°Requirement Content of the Requirement REQ-0315191 B GEN-BSRF-ST-xCall-0487(1)... +</t>
  </si>
  <si>
    <t>RTBM-56643 - REQ-0315190 A GEN-BSRF-ST-xCall-0486(0)... +</t>
  </si>
  <si>
    <t>RTBM-16966 - N°Requirement Content of the Requirement REQ-0315190 A GEN-BSRF-ST-xCall-0486(0)... +</t>
  </si>
  <si>
    <t>RTBM-56644 - REQ-0315163 A GEN-BSRF-ST-xCall-0478(0)... +</t>
  </si>
  <si>
    <t>RTBM-16961 - N°Requirement Content of the Requirement REQ-0315163 A GEN-BSRF-ST-xCall-0478(0)... +</t>
  </si>
  <si>
    <t>RTBM-56645 - REQ-0315147 B GEN-BSRF-ST-xCall-0475(1)... +</t>
  </si>
  <si>
    <t>RTBM-16959 - N°Requirement Content of the Requirement REQ-0315147 B GEN-BSRF-ST-xCall-0475(1)... +</t>
  </si>
  <si>
    <t>RTBM-56646 - REQ-0481774 A GEN-BSRF-ST-xCall-0835(0)... +</t>
  </si>
  <si>
    <t>RTBM-16939 - N°Requirement Content of the Requirement REQ-0481774 A GEN-BSRF-ST-xCall-0835(0)... +</t>
  </si>
  <si>
    <t>RTBM-56649 - REQ-0595269 _Internal loudspeaker test +</t>
  </si>
  <si>
    <t>RTBM-36364 - N°Requirement Content of the Requirement REQ-0595269 A GEN-TCU-CD-MAINTENABILITY... +</t>
  </si>
  <si>
    <t>RTBM-56656 - REQ-0495403 B GEN-BSRF-CD-BUB-0003(0) O... +</t>
  </si>
  <si>
    <t>RTBM-36099 - N°Requirement Content of the Requirement REQ-0495403 B GEN-BSRF-CD-BUB-0003(0) O... +</t>
  </si>
  <si>
    <t>RTBM-56657 - REQ-0524077 _Japan Ecall in the xCall specification +</t>
  </si>
  <si>
    <t>RTBM-35981 - N°Requirement Content of the Requirement REQ-0524077 B CD-PERF_AUDIO Owner : u51... +</t>
  </si>
  <si>
    <t>RTBM-56658 - REQ-0524073 _Korean Ecall in the xCall specification +</t>
  </si>
  <si>
    <t>RTBM-35979 - N°Requirement Content of the Requirement REQ-0524073 B CD-PERF_AUDIO Owner : u51... +</t>
  </si>
  <si>
    <t>RTBM-56659 - REQ-0495568 B GEN-BSRF-CD-PERF_AUDIO-00... +</t>
  </si>
  <si>
    <t>RTBM-35977 - N°Requirement Content of the Requirement REQ-0495568 B GEN-BSRF-CD-PERF_AUDIO-00... +</t>
  </si>
  <si>
    <t>RTBM-56662 - REQ-0595251 _Audio amplifier output : acoustic pressure +</t>
  </si>
  <si>
    <t>RTBM-35971 - N°Requirement Content of the Requirement REQ-0595251 A GEN-TCU-CD-PERF_AUDIO Own... +</t>
  </si>
  <si>
    <t>RTBM-56668 - REQ-0417097 A GEN-BSRF-ST-EM-0088(0) Ow... +</t>
  </si>
  <si>
    <t>RTBM-21696 - N°Requirement Content of the Requirement REQ-0417097 A GEN-BSRF-ST-EM-0088(0) Ow... +</t>
  </si>
  <si>
    <t>RTBM-56669 - REQ-0417094 A GEN-BSRF-ST-EM-0085(1) Ow... +</t>
  </si>
  <si>
    <t>RTBM-21693 - N°Requirement Content of the Requirement REQ-0417094 A GEN-BSRF-ST-EM-0085(1) Ow... +</t>
  </si>
  <si>
    <t>RTBM-56670 - REQ-0417093 A GEN-BSRF-ST-EM-0084(1) Ow... +</t>
  </si>
  <si>
    <t>RTBM-21692 - N°Requirement Content of the Requirement REQ-0417093 A GEN-BSRF-ST-EM-0084(1) Ow... +</t>
  </si>
  <si>
    <t>RTBM-56671 - REQ-0417080 B GEN-BSRF-ST-EM-0070(1) Ow... +</t>
  </si>
  <si>
    <t>RTBM-21689 - N°Requirement Content of the Requirement REQ-0417080 B GEN-BSRF-ST-EM-0070(1) Ow... +</t>
  </si>
  <si>
    <t>RTBM-56672 - REQ-0417054 A GEN-BSRF-ST-EM-0080(0) Ow... +</t>
  </si>
  <si>
    <t>RTBM-21684 - N°Requirement Content of the Requirement REQ-0417054 A GEN-BSRF-ST-EM-0080(0) Ow... +</t>
  </si>
  <si>
    <t>RTBM-56673 - REQ-0417053 B GEN-BSRF-ST-EM-0050(0) Ow... +</t>
  </si>
  <si>
    <t>RTBM-21683 - N°Requirement Content of the Requirement REQ-0417053 B GEN-BSRF-ST-EM-0050(0) Ow... +</t>
  </si>
  <si>
    <t>RTBM-56674 - REQ-0417086 B GEN-BSRF-ST-EM-0045(2) Ow... +</t>
  </si>
  <si>
    <t>RTBM-21673 - N°Requirement Content of the Requirement REQ-0417086 B GEN-BSRF-ST-EM-0045(2) Ow... +</t>
  </si>
  <si>
    <t>RTBM-56675 - REQ-0552753 _Radio Tuning Mode : external tool (computer) +</t>
  </si>
  <si>
    <t>RTBM-21670 - N°Requirement Content of the Requirement REQ-0552753 B Radio Tuning datas Owner... +</t>
  </si>
  <si>
    <t>RTBM-56676 - REQ-0552752 _Audio Tuning Mode : external tool (computer) +</t>
  </si>
  <si>
    <t>RTBM-21668 - N°Requirement Content of the Requirement REQ-0552752 B Audio Tuning datas Owner... +</t>
  </si>
  <si>
    <t>RTBM-56677 - REQ-0417092 B GEN-BSRF-ST-EM-0040(2) Ow... +</t>
  </si>
  <si>
    <t>RTBM-21666 - N°Requirement Content of the Requirement REQ-0417092 B GEN-BSRF-ST-EM-0040(2) Ow... +</t>
  </si>
  <si>
    <t>RTBM-56678 - REQ-0417088 B GEN-BSRF-ST-EM-0039(3) Ow... +</t>
  </si>
  <si>
    <t>RTBM-21665 - N°Requirement Content of the Requirement REQ-0417088 B GEN-BSRF-ST-EM-0039(3) Ow... +</t>
  </si>
  <si>
    <t>RTBM-56679 - REQ-0417084 B GEN-BSRF-ST-EM-0038(2) Ow... +</t>
  </si>
  <si>
    <t>RTBM-21663 - N°Requirement Content of the Requirement REQ-0417084 B GEN-BSRF-ST-EM-0038(2) Ow... +</t>
  </si>
  <si>
    <t>RTBM-56680 - REQ-0417079 B GEN-BSRF-ST-EM-0049(3) Ow... +</t>
  </si>
  <si>
    <t>RTBM-21662 - N°Requirement Content of the Requirement REQ-0417079 B GEN-BSRF-ST-EM-0049(3) Ow... +</t>
  </si>
  <si>
    <t>RTBM-56681 - REQ-0417082 B GEN-BSRF-ST-EM-0037(2) Ow... +</t>
  </si>
  <si>
    <t>RTBM-21660 - N°Requirement Content of the Requirement REQ-0417082 B GEN-BSRF-ST-EM-0037(2) Ow... +</t>
  </si>
  <si>
    <t>RTBM-56682 - REQ-0417081 B GEN-BSRF-ST-EM-0035(2) Ow... +</t>
  </si>
  <si>
    <t>RTBM-21657 - N°Requirement Content of the Requirement REQ-0417081 B GEN-BSRF-ST-EM-0035(2) Ow... +</t>
  </si>
  <si>
    <t>RTBM-56683 - REQ-0315188 A GEN-BSRF-ST-xCall-0485(0)... +</t>
  </si>
  <si>
    <t>RTBM-16965 - N°Requirement Content of the Requirement REQ-0315188 A GEN-BSRF-ST-xCall-0485(0)... +</t>
  </si>
  <si>
    <t>RTBM-56684 - REQ-0315184 A GEN-BSRF-ST-xCall-0484(0)... +</t>
  </si>
  <si>
    <t>RTBM-16964 - N°Requirement Content of the Requirement REQ-0315184 A GEN-BSRF-ST-xCall-0484(0)... +</t>
  </si>
  <si>
    <t>RTBM-56686 - REQ-0315178 A GEN-BSRF-ST-xCall-0481(0)... +</t>
  </si>
  <si>
    <t>RTBM-16962 - N°Requirement Content of the Requirement REQ-0315178 A GEN-BSRF-ST-xCall-0481(0)... +</t>
  </si>
  <si>
    <t>RTBM-56687 - REQ-0315158 B GEN-BSRF-ST-xCall-0477(1)... +</t>
  </si>
  <si>
    <t>RTBM-16960 - N°Requirement Content of the Requirement REQ-0315158 B GEN-BSRF-ST-xCall-0477(1)... +</t>
  </si>
  <si>
    <t>RTBM-56688 - REQ-0315129 B GEN-BSRF-ST-xCall-0473(1)... +</t>
  </si>
  <si>
    <t>RTBM-16958 - N°Requirement Content of the Requirement REQ-0315129 B GEN-BSRF-ST-xCall-0473(1)... +</t>
  </si>
  <si>
    <t>RTBM-56689 - REQ-0315121 A GEN-BSRF-ST-xCall-0472(0)... +</t>
  </si>
  <si>
    <t>RTBM-16957 - N°Requirement Content of the Requirement REQ-0315121 A GEN-BSRF-ST-xCall-0472(0)... +</t>
  </si>
  <si>
    <t>RTBM-56690 - REQ-0315111 B GEN-BSRF-ST-xCall-0471(1)... +</t>
  </si>
  <si>
    <t>RTBM-16956 - N°Requirement Content of the Requirement REQ-0315111 B GEN-BSRF-ST-xCall-0471(1)... +</t>
  </si>
  <si>
    <t>RTBM-56691 - REQ-0315096 A GEN-BSRF-ST-xCall-0470(0)... +</t>
  </si>
  <si>
    <t>RTBM-16955 - N°Requirement Content of the Requirement REQ-0315096 A GEN-BSRF-ST-xCall-0470(0)... +</t>
  </si>
  <si>
    <t>RTBM-56692 - REQ-0315078 B GEN-BSRF-ST-xCall-0469(1)... +</t>
  </si>
  <si>
    <t>RTBM-16954 - N°Requirement Content of the Requirement REQ-0315078 B GEN-BSRF-ST-xCall-0469(1)... +</t>
  </si>
  <si>
    <t>RTBM-56693 - REQ-0315060 A GEN-BSRF-ST-xCall-0468(0)... +</t>
  </si>
  <si>
    <t>RTBM-16953 - N°Requirement Content of the Requirement REQ-0315060 A GEN-BSRF-ST-xCall-0468(0)... +</t>
  </si>
  <si>
    <t>RTBM-56694 - REQ-0315048 B GEN-BSRF-ST-xCall-0467(1)... +</t>
  </si>
  <si>
    <t>RTBM-16952 - N°Requirement Content of the Requirement REQ-0315048 B GEN-BSRF-ST-xCall-0467(1)... +</t>
  </si>
  <si>
    <t>RTBM-56695 - REQ-0315027 A GEN-BSRF-ST-xCall-0466(0)... +</t>
  </si>
  <si>
    <t>RTBM-16951 - N°Requirement Content of the Requirement REQ-0315027 A GEN-BSRF-ST-xCall-0466(0)... +</t>
  </si>
  <si>
    <t>RTBM-56696 - REQ-0314999 A GEN-BSRF-ST-xCall-0465(0)... +</t>
  </si>
  <si>
    <t>RTBM-16950 - N°Requirement Content of the Requirement REQ-0314999 A GEN-BSRF-ST-xCall-0465(0)... +</t>
  </si>
  <si>
    <t>RTBM-56697 - REQ-0314974 A GEN-BSRF-ST-xCall-0464(0)... +</t>
  </si>
  <si>
    <t>RTBM-16949 - N°Requirement Content of the Requirement REQ-0314974 A GEN-BSRF-ST-xCall-0464(0)... +</t>
  </si>
  <si>
    <t>RTBM-56698 - REQ-0314946 A GEN-BSRF-ST-xCall-0463(0)... +</t>
  </si>
  <si>
    <t>RTBM-16948 - N°Requirement Content of the Requirement REQ-0314946 A GEN-BSRF-ST-xCall-0463(0)... +</t>
  </si>
  <si>
    <t>RTBM-56699 - REQ-0314927 A GEN-BSRF-ST-xCall-0462(0)... +</t>
  </si>
  <si>
    <t>RTBM-16947 - N°Requirement Content of the Requirement REQ-0314927 A GEN-BSRF-ST-xCall-0462(0)... +</t>
  </si>
  <si>
    <t>RTBM-56700 - REQ-0632971 _Gain Prompt +</t>
  </si>
  <si>
    <t>RTBM-16945 - N°Requirement Content of the Requirement REQ-0632971 A GEN-BSRF-ST-xCall-0851(0)... +</t>
  </si>
  <si>
    <t>RTBM-56701 - REQ-0481775 A GEN-BSRF-ST-xCall-0775(1)... +</t>
  </si>
  <si>
    <t>RTBM-16944 - N°Requirement Content of the Requirement REQ-0481775 A GEN-BSRF-ST-xCall-0775(1)... +</t>
  </si>
  <si>
    <t>RTBM-56770 - REQ-0489971 B GEN_ENG_MODE_DEBUG_0004 O... +</t>
  </si>
  <si>
    <t>RTBM-21517 - N°Requirement Content of the Requirement REQ-0489971 B GEN_ENG_MODE_DEBUG_0004 O... +</t>
  </si>
  <si>
    <t>RTBM-56772 - REQ-0417098 B GEN-BSRF-ST-EM-0089(0) Ow... +</t>
  </si>
  <si>
    <t>RTBM-21697 - N°Requirement Content of the Requirement REQ-0417098 B GEN-BSRF-ST-EM-0089(0) Ow... +</t>
  </si>
  <si>
    <t>RTBM-56773 - REQ-0417099 A GEN-BSRF-ST-EM-0092(1) Ow... +</t>
  </si>
  <si>
    <t>RTBM-21698 - N°Requirement Content of the Requirement REQ-0417099 A GEN-BSRF-ST-EM-0092(1) Ow... +</t>
  </si>
  <si>
    <t>RTBM-56776 - REQ-0712240 _ RAM memory +</t>
  </si>
  <si>
    <t>RTBM-36697 - N°Requirement Content of the Requirement REQ-0712240 A CD_RESSOURCES Owner : u51... +</t>
  </si>
  <si>
    <t>RTBM-57111 - Gen- BSRFv2’-CDC-SDF-01(0) +</t>
  </si>
  <si>
    <t>RTBM-15684 - Gen- BSRFv2’-CDC-SDF-01(0) +</t>
  </si>
  <si>
    <t>RTBM-57112 - Gen- BSRFv2’-CDC-SDF-18(0) +</t>
  </si>
  <si>
    <t>RTBM-15772 - Gen- BSRFv2’-CDC-SDF-18(0) +</t>
  </si>
  <si>
    <t>RTBM-57114 - Gen- BSRFv2’-CDC-SDF-19(0) +</t>
  </si>
  <si>
    <t>RTBM-15773 - Gen- BSRFv2’-CDC-SDF-19(0) +</t>
  </si>
  <si>
    <t>RTBM-57115 - Gen- BSRFv2’-CDC-SDF-21(0) +</t>
  </si>
  <si>
    <t>RTBM-16073 - Gen- BSRFv2’-CDC-SDF-21(0) +</t>
  </si>
  <si>
    <t>RTBM-57116 - Gen- BSRFv2’-CDC-SDF-22(0) +</t>
  </si>
  <si>
    <t>RTBM-16074 - Gen- BSRFv2’-CDC-SDF-22(0) +</t>
  </si>
  <si>
    <t>RTBM-57120 - Gen-BSRFv2’-CDC-SDF-06(0) +</t>
  </si>
  <si>
    <t>RTBM-15689 - Gen-BSRFv2’-CDC-SDF-06(0) +</t>
  </si>
  <si>
    <t>RTBM-57121 - Gen-BSRFv2’-CDC-SDF-08(0) +</t>
  </si>
  <si>
    <t>RTBM-15691 - Gen-BSRFv2’-CDC-SDF-08(0) +</t>
  </si>
  <si>
    <t>RTBM-57122 - Gen-BSRFv2’-CDC-SDF-09(0) +</t>
  </si>
  <si>
    <t>RTBM-15692 - Gen-BSRFv2’-CDC-SDF-09(0) +</t>
  </si>
  <si>
    <t>RTBM-57124 - Gen-BSRFv2’-CDC-SDF-10(0) +</t>
  </si>
  <si>
    <t>RTBM-15693 - Gen-BSRFv2’-CDC-SDF-10(0) +</t>
  </si>
  <si>
    <t>RTBM-57125 - Gen-BSRFv2’-CDC-SDF-11(0) +</t>
  </si>
  <si>
    <t>RTBM-15694 - Gen-BSRFv2’-CDC-SDF-11(0) +</t>
  </si>
  <si>
    <t>RTBM-57126 - Gen-BSRFv2’-CDC-SDF-12(0) +</t>
  </si>
  <si>
    <t>RTBM-15695 - Gen-BSRFv2’-CDC-SDF-12(0) +</t>
  </si>
  <si>
    <t>RTBM-57130 - Gen-BSRFv2’-CDC-SDF-26(0) +</t>
  </si>
  <si>
    <t>RTBM-15775 - Gen-BSRFv2’-CDC-SDF-26(0) +</t>
  </si>
  <si>
    <t>RTBM-57149 - REQ-0481759 B GEN-BSRF-ST-xCall-0310(3)... +</t>
  </si>
  <si>
    <t>RTBM-16618 - N°Requirement Content of the Requirement REQ-0481759 B GEN-BSRF-ST-xCall-0310(3)... +</t>
  </si>
  <si>
    <t>RTBM-57150 - REQ-0481773 A GEN-BSRF-ST-xCall-0834(1)... +</t>
  </si>
  <si>
    <t>RTBM-16938 - N°Requirement Content of the Requirement REQ-0481773 A GEN-BSRF-ST-xCall-0834(1)... +</t>
  </si>
  <si>
    <t>RTBM-60452 - N°Requirement Content of the Requirement REQ-0712236 A CD_SAFETY Owner : u518569... +</t>
  </si>
  <si>
    <t>RTBM-36669 - N°Requirement Content of the Requirement REQ-0712236 A CD_SAFETY Owner : u518569... +</t>
  </si>
  <si>
    <t>RTBM-71291 - Accelerometer_ B1406-49 +</t>
  </si>
  <si>
    <t>RTBM-70429 - Accelerometer_ B1406-49 +</t>
  </si>
  <si>
    <t>RTBM-70429</t>
  </si>
  <si>
    <t>B1406-49</t>
  </si>
  <si>
    <t>RTBM-71292 - Accelerometer_ B142F-49 +</t>
  </si>
  <si>
    <t>RTBM-70428 - Accelerometer_ B142F-49 +</t>
  </si>
  <si>
    <t>RTBM-70428</t>
  </si>
  <si>
    <t>B142F-49</t>
  </si>
  <si>
    <t>RTBM-71295 - Antenne GSM_ B15C4-11 +</t>
  </si>
  <si>
    <t>RTBM-70427 - Antenne GSM_ B15C4-11 +</t>
  </si>
  <si>
    <t>RTBM-70427</t>
  </si>
  <si>
    <t>B15C4-11</t>
  </si>
  <si>
    <t>RTBM-71296 - Antenne GSM_ B15C4-12 +</t>
  </si>
  <si>
    <t>RTBM-70426 - Antenne GSM_ B15C4-12 +</t>
  </si>
  <si>
    <t>RTBM-70426</t>
  </si>
  <si>
    <t>B15C4-12</t>
  </si>
  <si>
    <t>RTBM-71298 - Antenne GSM_ B15C4-13 +</t>
  </si>
  <si>
    <t>RTBM-70425 - Antenne GSM_ B15C4-13 +</t>
  </si>
  <si>
    <t>RTBM-70425</t>
  </si>
  <si>
    <t>B15C4-13</t>
  </si>
  <si>
    <t>RTBM-71299 - Antenne GSM_ B1668-11 +</t>
  </si>
  <si>
    <t>RTBM-70424 - Antenne GSM_ B1668-11 +</t>
  </si>
  <si>
    <t>RTBM-70424</t>
  </si>
  <si>
    <t>B1668-11</t>
  </si>
  <si>
    <t>RTBM-71300 - Antenne GSM_ B1668-12 +</t>
  </si>
  <si>
    <t>RTBM-70423 - Antenne GSM_ B1668-12 +</t>
  </si>
  <si>
    <t>RTBM-70423</t>
  </si>
  <si>
    <t>B1668-12</t>
  </si>
  <si>
    <t>RTBM-70422 - Antenne GSM_ B1668-12 +</t>
  </si>
  <si>
    <t>RTBM-70422</t>
  </si>
  <si>
    <t>RTBM-71302 - Broadcast_ B1507-12 +</t>
  </si>
  <si>
    <t>RTBM-70421 - Broadcast_ B1507-12 +</t>
  </si>
  <si>
    <t>RTBM-70421</t>
  </si>
  <si>
    <t>B1507-12</t>
  </si>
  <si>
    <t>RTBM-71303 - Broadcast_ B1508-4B +</t>
  </si>
  <si>
    <t>RTBM-70420 - Broadcast_ B1508-4B +</t>
  </si>
  <si>
    <t>RTBM-70420</t>
  </si>
  <si>
    <t>B1508-4B</t>
  </si>
  <si>
    <t>RTBM-71304 - Broadcast_ B164E-4B +</t>
  </si>
  <si>
    <t>RTBM-70419 - Broadcast_ B164E-4B +</t>
  </si>
  <si>
    <t>RTBM-70419</t>
  </si>
  <si>
    <t>B164E-4B</t>
  </si>
  <si>
    <t>RTBM-71305 - Positionning_ B1537-11 +</t>
  </si>
  <si>
    <t>RTBM-70417 - Positionning_ B1537-11 +</t>
  </si>
  <si>
    <t>RTBM-70417</t>
  </si>
  <si>
    <t>B1537-11</t>
  </si>
  <si>
    <t>RTBM-71306 - Positionning_ B1537-12 +</t>
  </si>
  <si>
    <t>RTBM-70416 - Positionning_ B1537-12 +</t>
  </si>
  <si>
    <t>RTBM-70416</t>
  </si>
  <si>
    <t>B1537-12</t>
  </si>
  <si>
    <t>RTBM-71307 - Positionning_ B1537-13 +</t>
  </si>
  <si>
    <t>RTBM-70415 - Positionning_ B1537-13 +</t>
  </si>
  <si>
    <t>RTBM-70415</t>
  </si>
  <si>
    <t>B1537-13</t>
  </si>
  <si>
    <t>RTBM-71308 - Positionning_ B1667-4B +</t>
  </si>
  <si>
    <t>RTBM-70414 - Positionning_ B1667-4B +</t>
  </si>
  <si>
    <t>RTBM-70414</t>
  </si>
  <si>
    <t>B1667-4B</t>
  </si>
  <si>
    <t>3/6 Johnny: 2月底新增項目</t>
    <phoneticPr fontId="1" type="noConversion"/>
  </si>
  <si>
    <t>3/7 Andy: 會弄一顆電阻讓eCall按鈕按下去後被當作沒有按下
3/1 Johnny: Feature "Lifeycycle status informations" -- RTBM-54749 問Andy
12/29 Johnny: 有發信繼續確認
12/22 Andy: Lifeycycle ststus informations信件跟SW確認中</t>
    <phoneticPr fontId="1" type="noConversion"/>
  </si>
  <si>
    <t>LE0WNC-9288</t>
    <phoneticPr fontId="1" type="noConversion"/>
  </si>
  <si>
    <t>LE0WNC-9698</t>
    <phoneticPr fontId="1" type="noConversion"/>
  </si>
  <si>
    <t>LE0WNC-826
LE0WNC-2046
LE0WNC-2964
LE0WNC-2762</t>
    <phoneticPr fontId="1" type="noConversion"/>
  </si>
  <si>
    <t>TestResponsible</t>
  </si>
  <si>
    <t>Positionning_ B1667-4B</t>
  </si>
  <si>
    <t>draft</t>
  </si>
  <si>
    <t>SIT</t>
  </si>
  <si>
    <t>Positionning_ B1537-13</t>
  </si>
  <si>
    <t>Positionning_ B1537-12</t>
  </si>
  <si>
    <t>Positionning_ B1537-11</t>
  </si>
  <si>
    <t>Broadcast_ B164E-4B</t>
  </si>
  <si>
    <t>Broadcast_ B1508-4B</t>
  </si>
  <si>
    <t>Broadcast_ B1507-12</t>
  </si>
  <si>
    <t>Antenne GSM_ B1668-12</t>
  </si>
  <si>
    <t>Antenne GSM_ B1668-11</t>
  </si>
  <si>
    <t>Antenne GSM_ B15C4-13</t>
  </si>
  <si>
    <t>Antenne GSM_ B15C4-12</t>
  </si>
  <si>
    <t>Antenne GSM_ B15C4-11</t>
  </si>
  <si>
    <t>Accelerometer_ B142F-49</t>
  </si>
  <si>
    <t>Accelerometer_ B1406-49</t>
  </si>
  <si>
    <t>N°Requirement Content of the Requirement REQ-0594690 D Diffusion Continuity Owne...</t>
  </si>
  <si>
    <t>approved</t>
  </si>
  <si>
    <t>N°Requirement Content of the Requirement REQ-0712236 A CD_SAFETY Owner : u518569...</t>
  </si>
  <si>
    <t>reviewed</t>
  </si>
  <si>
    <t>REQ-0712240 _ RAM memory</t>
  </si>
  <si>
    <t>In Progress</t>
  </si>
  <si>
    <t>REQ-0417099 A GEN-BSRF-ST-EM-0092(1) Ow...</t>
  </si>
  <si>
    <t>RD</t>
  </si>
  <si>
    <t>REQ-0417098 B GEN-BSRF-ST-EM-0089(0) Ow...</t>
  </si>
  <si>
    <t>REQ-0489971 B GEN_ENG_MODE_DEBUG_0004 O...</t>
  </si>
  <si>
    <t>REQ-0481775 A GEN-BSRF-ST-xCall-0775(1)...</t>
  </si>
  <si>
    <t>REQ-0632971 _Gain Prompt</t>
  </si>
  <si>
    <t>REQ-0314927 A GEN-BSRF-ST-xCall-0462(0)...</t>
  </si>
  <si>
    <t>REQ-0314946 A GEN-BSRF-ST-xCall-0463(0)...</t>
  </si>
  <si>
    <t>REQ-0314974 A GEN-BSRF-ST-xCall-0464(0)...</t>
  </si>
  <si>
    <t>REQ-0314999 A GEN-BSRF-ST-xCall-0465(0)...</t>
  </si>
  <si>
    <t>REQ-0315027 A GEN-BSRF-ST-xCall-0466(0)...</t>
  </si>
  <si>
    <t>REQ-0315048 B GEN-BSRF-ST-xCall-0467(1)...</t>
  </si>
  <si>
    <t>REQ-0315060 A GEN-BSRF-ST-xCall-0468(0)...</t>
  </si>
  <si>
    <t>REQ-0315078 B GEN-BSRF-ST-xCall-0469(1)...</t>
  </si>
  <si>
    <t>REQ-0315096 A GEN-BSRF-ST-xCall-0470(0)...</t>
  </si>
  <si>
    <t>REQ-0315111 B GEN-BSRF-ST-xCall-0471(1)...</t>
  </si>
  <si>
    <t>REQ-0315121 A GEN-BSRF-ST-xCall-0472(0)...</t>
  </si>
  <si>
    <t>REQ-0315129 B GEN-BSRF-ST-xCall-0473(1)...</t>
  </si>
  <si>
    <t>REQ-0315158 B GEN-BSRF-ST-xCall-0477(1)...</t>
  </si>
  <si>
    <t>REQ-0315178 A GEN-BSRF-ST-xCall-0481(0)...</t>
  </si>
  <si>
    <t>REQ-0315184 A GEN-BSRF-ST-xCall-0484(0)...</t>
  </si>
  <si>
    <t>REQ-0315188 A GEN-BSRF-ST-xCall-0485(0)...</t>
  </si>
  <si>
    <t>REQ-0417081 B GEN-BSRF-ST-EM-0035(2) Ow...</t>
  </si>
  <si>
    <t>Rejected</t>
  </si>
  <si>
    <t>REQ-0417082 B GEN-BSRF-ST-EM-0037(2) Ow...</t>
  </si>
  <si>
    <t>REQ-0417079 B GEN-BSRF-ST-EM-0049(3) Ow...</t>
  </si>
  <si>
    <t>REQ-0417084 B GEN-BSRF-ST-EM-0038(2) Ow...</t>
  </si>
  <si>
    <t>REQ-0417088 B GEN-BSRF-ST-EM-0039(3) Ow...</t>
  </si>
  <si>
    <t>REQ-0417092 B GEN-BSRF-ST-EM-0040(2) Ow...</t>
  </si>
  <si>
    <t>REQ-0552752 _Audio Tuning Mode : external tool (computer)</t>
  </si>
  <si>
    <t>REQ-0552753 _Radio Tuning Mode : external tool (computer)</t>
  </si>
  <si>
    <t>REQ-0417086 B GEN-BSRF-ST-EM-0045(2) Ow...</t>
  </si>
  <si>
    <t>REQ-0417053 B GEN-BSRF-ST-EM-0050(0) Ow...</t>
  </si>
  <si>
    <t>REQ-0417054 A GEN-BSRF-ST-EM-0080(0) Ow...</t>
  </si>
  <si>
    <t>REQ-0417080 B GEN-BSRF-ST-EM-0070(1) Ow...</t>
  </si>
  <si>
    <t>REQ-0417093 A GEN-BSRF-ST-EM-0084(1) Ow...</t>
  </si>
  <si>
    <t>REQ-0417094 A GEN-BSRF-ST-EM-0085(1) Ow...</t>
  </si>
  <si>
    <t>REQ-0417097 A GEN-BSRF-ST-EM-0088(0) Ow...</t>
  </si>
  <si>
    <t>REQ-0595251 _Audio amplifier output : acoustic pressure</t>
  </si>
  <si>
    <t>REQ-0495568 B GEN-BSRF-CD-PERF_AUDIO-00...</t>
  </si>
  <si>
    <t>REQ-0524073 _Korean Ecall in the xCall specification</t>
  </si>
  <si>
    <t>REQ-0524077 _Japan Ecall in the xCall specification</t>
  </si>
  <si>
    <t>REQ-0495403 B GEN-BSRF-CD-BUB-0003(0) O...</t>
  </si>
  <si>
    <t>REQ-0595269 _Internal loudspeaker test</t>
  </si>
  <si>
    <t>REQ-0481774 A GEN-BSRF-ST-xCall-0835(0)...</t>
  </si>
  <si>
    <t>REQ-0315147 B GEN-BSRF-ST-xCall-0475(1)...</t>
  </si>
  <si>
    <t>REQ-0315163 A GEN-BSRF-ST-xCall-0478(0)...</t>
  </si>
  <si>
    <t>REQ-0315190 A GEN-BSRF-ST-xCall-0486(0)...</t>
  </si>
  <si>
    <t>REQ-0315191 B GEN-BSRF-ST-xCall-0487(1)...</t>
  </si>
  <si>
    <t>REQ-0315192 A GEN-BSRF-ST-xCall-0488(0)...</t>
  </si>
  <si>
    <t>REQ-0315194 B GEN-BSRF-ST-xCall-0489(1)...</t>
  </si>
  <si>
    <t>REQ-0315026 A GEN-BSRF-ST-xCall-0494(0)...</t>
  </si>
  <si>
    <t>REQ-0315043 B GEN-BSRF-ST-xCall-0495(1)...</t>
  </si>
  <si>
    <t>REQ-0315058 B GEN-BSRF-ST-xCall-0496(1)...</t>
  </si>
  <si>
    <t>REQ-0315072 B GEN-BSRF-ST-xCall-0497(1)...</t>
  </si>
  <si>
    <t>REQ-0315086 A GEN-BSRF-ST-xCall-0498(0)...</t>
  </si>
  <si>
    <t>REQ-0315101 A GEN-BSRF-ST-xCall-0500(0)...</t>
  </si>
  <si>
    <t>REQ-0315112 B GEN-BSRF-ST-xCall-0501(0)...</t>
  </si>
  <si>
    <t>REQ-0417056 B GEN-BSRF-ST-EM-0020(3) Ow...</t>
  </si>
  <si>
    <t>REQ-0417067 B GEN-BSRF-ST-EM-0021(3) Ow...</t>
  </si>
  <si>
    <t>REQ-0417064 B GEN-BSRF-ST-EM-0022(3) Ow...</t>
  </si>
  <si>
    <t>REQ-0417075 B GEN-BSRF-ST-EM-0023(4) Ow...</t>
  </si>
  <si>
    <t>REQ-0417071 B GEN-BSRF-ST-EM-0034(4) Ow...</t>
  </si>
  <si>
    <t>REQ-0417068 B GEN-BSRF-ST-EM-0036(3) Ow...</t>
  </si>
  <si>
    <t>REQ-0417090 A GEN-BSRF-ST-EM-0083(1) Ow...</t>
  </si>
  <si>
    <t>REQ-0663329 _Safety hazardous in the specification</t>
  </si>
  <si>
    <t>REQ-0048395 B GEN-RESEAU-ST-CPETHER100.0028</t>
  </si>
  <si>
    <t>REQ-0415917 A GEN-BSRF-ST-ILIFE-0001(0)...</t>
  </si>
  <si>
    <t>REQ-0415936 A GEN-BSRF-ST-ILIFE-0072(0)...</t>
  </si>
  <si>
    <t>REQ-0415945 A GEN-BSRF-ST-ILIFE-0089(3)...</t>
  </si>
  <si>
    <t>REQ-0415955 A GEN-BSRF-ST-ILIFE-0095(0)...</t>
  </si>
  <si>
    <t>REQ-0416061 B GEN-BSRF-ST-POSITIONING-0...</t>
  </si>
  <si>
    <t>REQ-0416062 A GEN-BSRF-ST-POSITIONING-0...</t>
  </si>
  <si>
    <t>REQ-0416063 B GEN-BSRF-ST-POSITIONING-0...</t>
  </si>
  <si>
    <t>REQ-0416067 A GEN-BSRF-ST-POSITIONING-0...</t>
  </si>
  <si>
    <t>REQ-0416068 B GEN-BSRF-ST-POSITIONING-0...</t>
  </si>
  <si>
    <t>REQ-0416091 B GEN-BSRF-ST-POSITIONING-0...</t>
  </si>
  <si>
    <t>REQ-0416094 B GEN-BSRF-ST-POSITIONING-0...</t>
  </si>
  <si>
    <t>REQ-0416095 C GEN-BSRF-ST-POSITIONING-0...</t>
  </si>
  <si>
    <t>REQ-0416097 B GEN-BSRF-ST-POSITIONING-0...</t>
  </si>
  <si>
    <t>REQ-0416098 C GEN-BSRF-ST-POSITIONING-0...</t>
  </si>
  <si>
    <t>REQ-0416100 B GEN-BSRF-ST-POSITIONING-0...</t>
  </si>
  <si>
    <t>REQ-0477380 G FM&lt;-&gt;DAB : Audio with Han...</t>
  </si>
  <si>
    <t>REQ-0500276 B GEN-BSRF-ST-POSITIONING-0...</t>
  </si>
  <si>
    <t>REQ-0613314 _horizontal positioning COMPUTE_LOCALIZATION</t>
  </si>
  <si>
    <t>REQ-0556798 _BUB recharging process step</t>
  </si>
  <si>
    <t>GEN-RESEAU-ST-CPCANLS.0023(1)_Applicable requirements for TS « 96 649 895 9BindOR »</t>
  </si>
  <si>
    <t>431.968-D.O- 0104.01A_Applicable requirements for TS « 96 431 968 99 »</t>
  </si>
  <si>
    <t>REQ-0314952 A GEN-BSRF-ST-xCall-0643(0)...</t>
  </si>
  <si>
    <t>REQ-0314990 B GEN-BSRF-ST-xCall-0521(1)...</t>
  </si>
  <si>
    <t>REQ-0315009 B GEN-BSRF-ST-xCall-0509(2)...</t>
  </si>
  <si>
    <t>REQ-0495309 B GEN-BSRF-CD-INTERF_ELEC-0...</t>
  </si>
  <si>
    <t>REQ-0495321 C GEN-BSRF-CD-MAINTAINABILI...</t>
  </si>
  <si>
    <t>REQ-0495510 B GEN-BSRF-CD-MATERIAL-0014...</t>
  </si>
  <si>
    <t>REQ-0527264 _Transition between FM and DAB timing</t>
  </si>
  <si>
    <t>REQ-0666588 _Voltage of Component is out of the range</t>
  </si>
  <si>
    <t>REQ-0495125 D GEN-BSRF-CD-PERF_TEL-0001...</t>
  </si>
  <si>
    <t>REQ-0490426 D Default : Short circuit O...</t>
  </si>
  <si>
    <t>REQ-0495128 D GEN-BSRF-CD-PERF_TEL-0002...</t>
  </si>
  <si>
    <t>REQ-0495147 B GEN-BSRF-CD-GSM_ANT-0008(...</t>
  </si>
  <si>
    <t>REQ-0495157 A GEN-BSRF-CD-GNSS_MOD-0002...</t>
  </si>
  <si>
    <t>REQ-0495373 B GEN-BSRF-CD-WIFI_ANT-0003...</t>
  </si>
  <si>
    <t>REQ-0495385 B GEN-BSRF-CD-PRODUCT_QUALI...</t>
  </si>
  <si>
    <t>DQA</t>
  </si>
  <si>
    <t>REQ-0495395 B GEN-BSRF-CD-WIFI-0011(1)...</t>
  </si>
  <si>
    <t>REQ-0495430 B GEN-BSRF-CD-GNSS_ANT-0006...</t>
  </si>
  <si>
    <t>REQ-0495463 B GEN-BSRF-CD-ENVIRONMENT-0...</t>
  </si>
  <si>
    <t>REQ-0495471 B GEN-BSRF-CD-BUB-0005(0) O...</t>
  </si>
  <si>
    <t>REQ-0495570 B GEN-BSRF-CD-DOC_THERMAL-0...</t>
  </si>
  <si>
    <t>REQ-0495589 B GEN-BSRF-CD-VAL_ELEC-0029...</t>
  </si>
  <si>
    <t>REQ-0495789 B GEN-BSRF-CD-MAINTAINABILITY-0297</t>
  </si>
  <si>
    <t>REQ-0495753 A GEN-BSRF-CD-MAINTAINABILITY-0060</t>
  </si>
  <si>
    <t>REQ-0555095 _GNSS support SBAS</t>
  </si>
  <si>
    <t>REQ-0555100 _BSRFv2 : KPI</t>
  </si>
  <si>
    <t>REQ-0658045 _Parameter of the State of Health counter</t>
  </si>
  <si>
    <t>REQ-0604474 _BROADCAST_DAB2_EXT_ANT</t>
  </si>
  <si>
    <t>Gen-BSRFv2’-CDC-SDF-14(0)</t>
  </si>
  <si>
    <t>Gen-BSRFv2’-CDC-SDF-15(0)</t>
  </si>
  <si>
    <t>GEN-CSTS-ST-HW_SW-0005(0) Microcontrollers shall be configured to disable any co...</t>
  </si>
  <si>
    <t>GEN-RESEAU- ST- CPCANHS.0031 Applicable requirements for TS « 00948_09_01719 »</t>
  </si>
  <si>
    <t>REQ-0040229 A State : Propose Modified...</t>
  </si>
  <si>
    <t>REQ-0040232 A State : Propose Modified...</t>
  </si>
  <si>
    <t>REQ-0040362 A State : Propose Modified...</t>
  </si>
  <si>
    <t>REQ-0048340 A State : Release Modified...</t>
  </si>
  <si>
    <t>REQ-0074287 G Analog Radio Format Diffu...</t>
  </si>
  <si>
    <t>REQ-0314819 C GEN-BSRF-ST-xCall-0070(4)...</t>
  </si>
  <si>
    <t>REQ-0314995 A GEN-BSRF-ST-xCall-0032(1)...</t>
  </si>
  <si>
    <t>REQ-0315013 A GEN-BSRF-ST-xCall-0033(1)...</t>
  </si>
  <si>
    <t>REQ-0414024 B State : Release Modified...</t>
  </si>
  <si>
    <t>REQ-0416072 B GEN-BSRF-ST-POSITIONING-0...</t>
  </si>
  <si>
    <t>REQ-0416076 B GEN-BSRF-ST-POSITIONING-0...</t>
  </si>
  <si>
    <t>REQ-0416099 C GEN-BSRF-ST-POSITIONING-0...</t>
  </si>
  <si>
    <t>REQ-0475172 A State : Release Modified...</t>
  </si>
  <si>
    <t>REQ-0475173 B State : Release Modified...</t>
  </si>
  <si>
    <t>REQ-0475174 B State : Release Modified...</t>
  </si>
  <si>
    <t>REQ-0495117 A GEN-BSRF-CD-GEN-0001(0) O...</t>
  </si>
  <si>
    <t>REQ-0495118 C GEN-BSRF-CD-TEMP_PERF-000...</t>
  </si>
  <si>
    <t>REQ-0495122 B GEN-BSRF-CD-TEMP_PERF-000...</t>
  </si>
  <si>
    <t>REQ-0495129 A GEN-BSRF-CD-VAL_ELEC-0001...</t>
  </si>
  <si>
    <t>REQ-0495134 A GEN-BSRF-CD-GNSS_MOD-0001...</t>
  </si>
  <si>
    <t>REQ-0495152 B GEN-BSRF-CD-VAL_ENV-0002(...</t>
  </si>
  <si>
    <t>REQ-0495155 C GEN-BSRF-CD-VAL_ENV-0003(...</t>
  </si>
  <si>
    <t>REQ-0495163 B GEN-BSRF-CD-VAL_ELEC-0002...</t>
  </si>
  <si>
    <t>REQ-0495168 B GEN-BSRF-CD-VAL_ELEC-0020...</t>
  </si>
  <si>
    <t>REQ-0495172 C GEN-BSRF-CD-VAL_ENV-0004(...</t>
  </si>
  <si>
    <t>REQ-0495175 C GEN-BSRF-CD-VAL_ENV-0005(...</t>
  </si>
  <si>
    <t>REQ-0495188 C GEN-BSRF-CD-VAL_ENV-0006(...</t>
  </si>
  <si>
    <t>REQ-0495190 C GEN-BSRF-CD-VAL_ENV-0007(...</t>
  </si>
  <si>
    <t>REQ-0495192 A GEN-BSRF-CD-TEST_SEQ_ELEC...</t>
  </si>
  <si>
    <t>REQ-0495196 B GEN-BSRF-CD-VAL_ELEC-0003...</t>
  </si>
  <si>
    <t>REQ-0495198 A GEN-BSRF-CD-SECU-0012(0)...</t>
  </si>
  <si>
    <t>REQ-0495203 C GEN-BSRF-CD-VAL_ENV-0008(...</t>
  </si>
  <si>
    <t>REQ-0495205 C GEN-BSRF-CD-VAL_MECHA_RES...</t>
  </si>
  <si>
    <t>REQ-0495207 C GEN-BSRF-CD-VAL_ENV-0009(...</t>
  </si>
  <si>
    <t>REQ-0495210 C GEN-BSRF-CD-VAL_MECHA_RES...</t>
  </si>
  <si>
    <t>REQ-0495214 C GEN-BSRF-CD-VAL_MECHA_RES...</t>
  </si>
  <si>
    <t>REQ-0495222 C GEN-BSRF-CD-VAL_MECHA_RES...</t>
  </si>
  <si>
    <t>REQ-0495223 C GEN-BSRF-CD-VAL_ENV-0010(...</t>
  </si>
  <si>
    <t>REQ-0495224 B GEN-BSRF-CD-INTERF_ELEC-0...</t>
  </si>
  <si>
    <t>REQ-0495225 C GEN-BSRF-CD-VAL_ENV-0011(...</t>
  </si>
  <si>
    <t>REQ-0495226 A GEN-BSRF-CD-GNSS_MOD-0004...</t>
  </si>
  <si>
    <t>REQ-0495228 B GEN-BSRF-CD-VAL_ELEC-0021...</t>
  </si>
  <si>
    <t>REQ-0495234 B GEN-BSRF-CD-VAL_ELEC-0004...</t>
  </si>
  <si>
    <t>REQ-0495238 B GEN-BSRF-CD-VAL_MECHA_RES...</t>
  </si>
  <si>
    <t>REQ-0495241 C GEN-BSRF-CD-VAL_ENV-0013(...</t>
  </si>
  <si>
    <t>REQ-0495243 B GEN-BSRF-CD-WIFI-0001(0)...</t>
  </si>
  <si>
    <t>REQ-0495248 B GEN-BSRF-CD-WIFI-0002(0)...</t>
  </si>
  <si>
    <t>REQ-0495259 C GEN-BSRF-CD-VAL_ENV-0014(...</t>
  </si>
  <si>
    <t>REQ-0495264 B GEN-BSRF-CD-SSC-0004(1) O...</t>
  </si>
  <si>
    <t>REQ-0495265 B GEN-BSRF-CD-INTERF_ELEC-0...</t>
  </si>
  <si>
    <t>REQ-0495266 A GEN-BSRF-CD-GNSS_MOD-0005...</t>
  </si>
  <si>
    <t>REQ-0495267 B GEN-BSRF-CD-INTERF_ELEC-0...</t>
  </si>
  <si>
    <t>REQ-0495268 B GEN-BSRF-CD-WIFI-0003(0)...</t>
  </si>
  <si>
    <t>REQ-0495271 A GEN-BSRF-CD-PRODUCT_QUALI...</t>
  </si>
  <si>
    <t>REQ-0495273 B GEN-BSRF-CD-WIFI-0004(0)...</t>
  </si>
  <si>
    <t>REQ-0495278 B GEN-BSRF-CD-VAL_ELEC-0005...</t>
  </si>
  <si>
    <t>REQ-0495279 A GEN-BSRF-CD-PRODUCT_QUALI...</t>
  </si>
  <si>
    <t>REQ-0495288 B GEN-BSRF-CD-PRODUCT_QUALI...</t>
  </si>
  <si>
    <t>REQ-0495289 B GEN-BSRF-CD-SSC-0006(1) O...</t>
  </si>
  <si>
    <t>REQ-0495291 B GEN-BSRF-CD-WIFI-0005(0)...</t>
  </si>
  <si>
    <t>REQ-0495294 B GEN-BSRF-CD-VAL_ELEC-0022...</t>
  </si>
  <si>
    <t>REQ-0495295 B GEN-BSRF-CD-WIFI-0007(0)...</t>
  </si>
  <si>
    <t>REQ-0495308 A GEN-BSRF-CD-GNSS_MOD-0006...</t>
  </si>
  <si>
    <t>REQ-0495310 B GEN-BSRF-CD-WIFI-0008(0)...</t>
  </si>
  <si>
    <t>REQ-0495314 B GEN-BSRF-CD-GBE-0001(0) O...</t>
  </si>
  <si>
    <t>REQ-0495325 B GEN-BSRF-CD-VAL_ELEC-0006...</t>
  </si>
  <si>
    <t>REQ-0495334 B GEN-BSRF-CD-GBE-0002(0) O...</t>
  </si>
  <si>
    <t>REQ-0495339 B GEN-BSRF-CD-INTERF_ELEC-0...</t>
  </si>
  <si>
    <t>REQ-0495340 B GEN-BSRF-CD-INTERF_ELEC-0...</t>
  </si>
  <si>
    <t>REQ-0495342 B GEN-BSRF-CD-VAL_ELEC-0007...</t>
  </si>
  <si>
    <t>REQ-0495343 C GEN-BSRF-CD-MAINTAINABILI...</t>
  </si>
  <si>
    <t>REQ-0495349 B GEN-BSRF-CD-VAL_ELEC-0023...</t>
  </si>
  <si>
    <t>REQ-0495353 B GEN-BSRF-CD-INTERF_ELEC-0...</t>
  </si>
  <si>
    <t>REQ-0495357 B GEN-BSRF-CD-BUB-0001(1) O...</t>
  </si>
  <si>
    <t>REQ-0495361 A GEN-BSRF-CD-GNSS_MOD-0009...</t>
  </si>
  <si>
    <t>REQ-0495363 A GEN-BSRF-CD-INTERF_ELEC-0...</t>
  </si>
  <si>
    <t>REQ-0495369 B GEN-BSRF-CD-WIFI-0009(0)...</t>
  </si>
  <si>
    <t>REQ-0495371 B GEN-BSRF-CD-MAINTAINABILI...</t>
  </si>
  <si>
    <t>REQ-0495381 B GEN-BSRF-CD-VAL_ELEC-0008...</t>
  </si>
  <si>
    <t>REQ-0495386 B GEN-BSRF-CD-MAINTAINABILI...</t>
  </si>
  <si>
    <t>REQ-0495389 B GEN-BSRF-CD-MAINTAINABILI...</t>
  </si>
  <si>
    <t>REQ-0495390 B GEN-BSRF-CD-MAINTAINABILI...</t>
  </si>
  <si>
    <t>REQ-0495391 B GEN-BSRF-CD-GNSS_ANT-0005...</t>
  </si>
  <si>
    <t>REQ-0495400 A GEN-BSRF-CD-BUB-0002(1) O...</t>
  </si>
  <si>
    <t>REQ-0495404 B GEN-BSRF-CD-WIFI-0012(0)...</t>
  </si>
  <si>
    <t>REQ-0495410 C GEN-BSRF-CD-WIFI_ANT-0004...</t>
  </si>
  <si>
    <t>REQ-0495415 B GEN-BSRF-CD-VAL_ELEC-0009...</t>
  </si>
  <si>
    <t>REQ-0495428 C GEN-BSRF-CD-SDF-0060(0) O...</t>
  </si>
  <si>
    <t>REQ-0495429 B GEN-BSRF-CD-VAL_ELEC-0024...</t>
  </si>
  <si>
    <t>REQ-0495433 B GEN-BSRF-CD-INTERF_ELEC-0...</t>
  </si>
  <si>
    <t>REQ-0495445 B GEN-BSRF-CD-MAINTAINABILI...</t>
  </si>
  <si>
    <t>REQ-0495447 B GEN-BSRF-CD-MAINTAINABILI...</t>
  </si>
  <si>
    <t>REQ-0495451 B GEN-BSRF-CD-VAL_ELEC-0010...</t>
  </si>
  <si>
    <t>REQ-0495470 A GEN-BSRF-CD-DOC_MAINTAINA...</t>
  </si>
  <si>
    <t>REQ-0495472 B GEN-BSRF-CD-DOC_MAINTAINA...</t>
  </si>
  <si>
    <t>REQ-0495473 B GEN-BSRF-CD-MAINTAINABILI...</t>
  </si>
  <si>
    <t>REQ-0495475 A GEN-BSRF-CD-BUB-0006(1) O...</t>
  </si>
  <si>
    <t>REQ-0495483 B GEN-BSRF-CD-VAL_ELEC-0011...</t>
  </si>
  <si>
    <t>REQ-0495484 B GEN-BSRF-CD-VAL_ELEC-0012...</t>
  </si>
  <si>
    <t>REQ-0495487 B GEN-BSRF-CD-BUB-0007(1) O...</t>
  </si>
  <si>
    <t>REQ-0495493 B GEN-BSRF-CD-INTERF_ELEC-0...</t>
  </si>
  <si>
    <t>REQ-0495498 B GEN-BSRF-CD-VAL_ELEC-0025...</t>
  </si>
  <si>
    <t>REQ-0495499 B GEN-BSRF-CD-MAINTAINABILI...</t>
  </si>
  <si>
    <t>REQ-0495504 B GEN-BSRF-CD-VAL_ELEC-0013...</t>
  </si>
  <si>
    <t>REQ-0495506 B GEN-BSRF-CD-MAINTAINABILI...</t>
  </si>
  <si>
    <t>REQ-0495508 B GEN-BSRF-CD-MAINTAINABILI...</t>
  </si>
  <si>
    <t>REQ-0495511 B GEN-BSRF-CD-MAINTAINABILI...</t>
  </si>
  <si>
    <t>REQ-0495512 B GEN-BSRF-CD-VAL_ELEC-0014...</t>
  </si>
  <si>
    <t>REQ-0495513 B GEN-BSRF-CD-MAINTAINABILI...</t>
  </si>
  <si>
    <t>REQ-0495514 C GEN-BSRF-CD-MAINTAINABILI...</t>
  </si>
  <si>
    <t>REQ-0495517 C GEN-BSRF-CD-MAINTAINABILI...</t>
  </si>
  <si>
    <t>REQ-0495518 B GEN-BSRF-CD-VAL_ELEC-0026...</t>
  </si>
  <si>
    <t>REQ-0495519 C GEN-BSRF-CD-MAINTAINABILI...</t>
  </si>
  <si>
    <t>REQ-0495522 A GEN-BSRF-CD-DOC_VALIDATIO...</t>
  </si>
  <si>
    <t>REQ-0495526 B GEN-BSRF-CD-VAL_ELEC-0015...</t>
  </si>
  <si>
    <t>REQ-0495527 B GEN-BSRF-CD-INTERF_ELEC-0...</t>
  </si>
  <si>
    <t>REQ-0495529 C GEN-BSRF-CD-MAINTAINABILI...</t>
  </si>
  <si>
    <t>REQ-0495536 A GEN-BSRF-CD-DOC_THERMAL-0...</t>
  </si>
  <si>
    <t>REQ-0495538 A GEN-BSRF-CD-BUB-0010(0) O...</t>
  </si>
  <si>
    <t>REQ-0495546 C GEN-BSRF-CD-ENVIRONMENT-0...</t>
  </si>
  <si>
    <t>REQ-0495547 B GEN-BSRF-CD-VAL_ELEC-0027...</t>
  </si>
  <si>
    <t>REQ-0495549 B GEN-BSRF-CD-MAINTAINABILI...</t>
  </si>
  <si>
    <t>REQ-0495551 B GEN-BSRF-CD-INTERF_ELEC-0015</t>
  </si>
  <si>
    <t>REQ-0495554 C GEN-BSRF-CD-MAINTAINABILI...</t>
  </si>
  <si>
    <t>REQ-0495555 B GEN-BSRF-CD-VAL_ELEC-0016...</t>
  </si>
  <si>
    <t>REQ-0495557 A GEN-BSRF-CD-MATERIAL-0019...</t>
  </si>
  <si>
    <t>REQ-0495558 A GEN-BSRF-CD-MAINTAINABILI...</t>
  </si>
  <si>
    <t>REQ-0495561 B GEN-BSRF-CD-MAINTAINABILI...</t>
  </si>
  <si>
    <t>REQ-0495562 B GEN-BSRF-CD-DOC_THERMAL-0...</t>
  </si>
  <si>
    <t>REQ-0495564 B GEN-BSRF-CD-MATERIAL-0020...</t>
  </si>
  <si>
    <t>REQ-0495566 B GEN-BSRF-CD-MAINTAINABILI...</t>
  </si>
  <si>
    <t>REQ-0495572 B GEN-BSRF-CD-MAINTAINABILI...</t>
  </si>
  <si>
    <t>REQ-0495573 B GEN-BSRF-CD-VAL_ELEC-0017...</t>
  </si>
  <si>
    <t>REQ-0495575 B GEN-BSRF-CD-VAL_ELEC-0028...</t>
  </si>
  <si>
    <t>REQ-0495580 B GEN-BSRF-CD-MAINTAINABILI...</t>
  </si>
  <si>
    <t>REQ-0495583 B GEN-BSRF-CD-MAINTAINABILI...</t>
  </si>
  <si>
    <t>REQ-0495590 B GEN-BSRF-CD-MAINTAINABILI...</t>
  </si>
  <si>
    <t>REQ-0495592 B GEN-BSRF-CD-VAL_ELEC-0018...</t>
  </si>
  <si>
    <t>REQ-0495604 B GEN-BSRF-CD-VAL_ELEC-0030...</t>
  </si>
  <si>
    <t>REQ-0495605 B GEN-BSRF-CD-VAL_ELEC-0019...</t>
  </si>
  <si>
    <t>REQ-0495616 B GEN-BSRF-CD-VAL_ELEC-0031...</t>
  </si>
  <si>
    <t>REQ-0495620 A GEN-BSRF-CD-DOC_SQM-0001(...</t>
  </si>
  <si>
    <t>REQ-0495663 A GEN-BSRF-CD-MAINTAINABILI...</t>
  </si>
  <si>
    <t>REQ-0495664 B GEN-BSRF-CD-MAINTAINABILI...</t>
  </si>
  <si>
    <t>REQ-0495665 A GEN-BSRF-CD-MAINTAINABILI...</t>
  </si>
  <si>
    <t>REQ-0495666 A GEN-BSRF-CD-MAINTAINABILI...</t>
  </si>
  <si>
    <t>REQ-0495667 A GEN-BSRF-CD-MAINTAINABILI...</t>
  </si>
  <si>
    <t>REQ-0495668 B GEN-BSRF-CD-MAINTAINABILI...</t>
  </si>
  <si>
    <t>REQ-0495669 A GEN-BSRF-CD-MAINTAINABILI...</t>
  </si>
  <si>
    <t>REQ-0495670 A GEN-BSRF-CD-MAINTAINABILI...</t>
  </si>
  <si>
    <t>REQ-0495671 A GEN-BSRF-CD-MAINTAINABILI...</t>
  </si>
  <si>
    <t>REQ-0495672 B GEN-BSRF-CD-MAINTAINABILI...</t>
  </si>
  <si>
    <t>REQ-0495673 A GEN-BSRF-CD-MAINTAINABILI...</t>
  </si>
  <si>
    <t>REQ-0495674 A GEN-BSRF-CD-MAINTAINABILI...</t>
  </si>
  <si>
    <t>REQ-0495675 A GEN-BSRF-CD-MAINTAINABILI...</t>
  </si>
  <si>
    <t>REQ-0495676 B GEN-BSRF-CD-MAINTAINABILI...</t>
  </si>
  <si>
    <t>REQ-0495677 A GEN-BSRF-CD-MAINTAINABILI...</t>
  </si>
  <si>
    <t>REQ-0495678 A GEN-BSRF-CD-MAINTAINABILI...</t>
  </si>
  <si>
    <t>REQ-0495679 B GEN-BSRF-CD-MAINTAINABILI...</t>
  </si>
  <si>
    <t>REQ-0495680 A GEN-BSRF-CD-MAINTAINABILI...</t>
  </si>
  <si>
    <t>REQ-0495681 A GEN-BSRF-CD-MAINTAINABILI...</t>
  </si>
  <si>
    <t>REQ-0495682 A GEN-BSRF-CD-MAINTAINABILI...</t>
  </si>
  <si>
    <t>REQ-0495683 B GEN-BSRF-CD-MAINTAINABILI...</t>
  </si>
  <si>
    <t>REQ-0495684 A GEN-BSRF-CD-MAINTAINABILI...</t>
  </si>
  <si>
    <t>REQ-0495685 A GEN-BSRF-CD-MAINTAINABILI...</t>
  </si>
  <si>
    <t>REQ-0495686 A GEN-BSRF-CD-MAINTAINABILI...</t>
  </si>
  <si>
    <t>REQ-0495687 B GEN-BSRF-CD-MAINTAINABILI...</t>
  </si>
  <si>
    <t>REQ-0495688 A GEN-BSRF-CD-MAINTAINABILI...</t>
  </si>
  <si>
    <t>REQ-0495689 A GEN-BSRF-CD-MAINTAINABILI...</t>
  </si>
  <si>
    <t>REQ-0495690 A GEN-BSRF-CD-MAINTAINABILI...</t>
  </si>
  <si>
    <t>REQ-0495691 B GEN-BSRF-CD-MAINTAINABILI...</t>
  </si>
  <si>
    <t>REQ-0495692 A GEN-BSRF-CD-MAINTAINABILI...</t>
  </si>
  <si>
    <t>REQ-0495693 A GEN-BSRF-CD-MAINTAINABILI...</t>
  </si>
  <si>
    <t>REQ-0495694 A GEN-BSRF-CD-MAINTAINABILI...</t>
  </si>
  <si>
    <t>REQ-0495695 A GEN-BSRF-CD-MAINTAINABILI...</t>
  </si>
  <si>
    <t>REQ-0495696 B GEN-BSRF-CD-MAINTAINABILI...</t>
  </si>
  <si>
    <t>REQ-0495697 A GEN-BSRF-CD-MAINTAINABILI...</t>
  </si>
  <si>
    <t>REQ-0495698 B GEN-BSRF-CD-MAINTAINABILI...</t>
  </si>
  <si>
    <t>REQ-0495699 A GEN-BSRF-CD-MAINTAINABILI...</t>
  </si>
  <si>
    <t>REQ-0495700 A GEN-BSRF-CD-MAINTAINABILI...</t>
  </si>
  <si>
    <t>REQ-0495701 A GEN-BSRF-CD-MAINTAINABILI...</t>
  </si>
  <si>
    <t>REQ-0495702 A GEN-BSRF-CD-MAINTAINABILI...</t>
  </si>
  <si>
    <t>REQ-0495703 A GEN-BSRF-CD-MAINTAINABILI...</t>
  </si>
  <si>
    <t>REQ-0495704 A GEN-BSRF-CD-MAINTAINABILI...</t>
  </si>
  <si>
    <t>REQ-0495705 A GEN-BSRF-CD-MAINTAINABILI...</t>
  </si>
  <si>
    <t>REQ-0495706 A GEN-BSRF-CD-MAINTAINABILI...</t>
  </si>
  <si>
    <t>REQ-0495707 A GEN-BSRF-CD-MAINTAINABILI...</t>
  </si>
  <si>
    <t>REQ-0495708 A GEN-BSRF-CD-MAINTAINABILI...</t>
  </si>
  <si>
    <t>REQ-0495709 B GEN-BSRF-CD-MAINTAINABILI...</t>
  </si>
  <si>
    <t>REQ-0495710 A GEN-BSRF-CD-MAINTAINABILI...</t>
  </si>
  <si>
    <t>REQ-0495711 A GEN-BSRF-CD-MAINTAINABILI...</t>
  </si>
  <si>
    <t>REQ-0495712 A GEN-BSRF-CD-MAINTAINABILI...</t>
  </si>
  <si>
    <t>REQ-0495713 A GEN-BSRF-CD-MAINTAINABILI...</t>
  </si>
  <si>
    <t>REQ-0495714 A GEN-BSRF-CD-MAINTAINABILI...</t>
  </si>
  <si>
    <t>REQ-0495715 A GEN-BSRF-CD-MAINTAINABILI...</t>
  </si>
  <si>
    <t>REQ-0495716 A GEN-BSRF-CD-MAINTAINABILI...</t>
  </si>
  <si>
    <t>REQ-0495717 A GEN-BSRF-CD-MAINTAINABILI...</t>
  </si>
  <si>
    <t>REQ-0495718 A GEN-BSRF-CD-MAINTAINABILI...</t>
  </si>
  <si>
    <t>REQ-0495719 B GEN-BSRF-CD-MAINTAINABILI...</t>
  </si>
  <si>
    <t>REQ-0495720 A GEN-BSRF-CD-MAINTAINABILI...</t>
  </si>
  <si>
    <t>REQ-0495721 B GEN-BSRF-CD-MAINTAINABILI...</t>
  </si>
  <si>
    <t>REQ-0495722 A GEN-BSRF-CD-MAINTAINABILI...</t>
  </si>
  <si>
    <t>REQ-0495723 B GEN-BSRF-CD-MAINTAINABILI...</t>
  </si>
  <si>
    <t>REQ-0495724 B GEN-BSRF-CD-MAINTAINABILI...</t>
  </si>
  <si>
    <t>REQ-0495725 B GEN-BSRF-CD-MAINTAINABILITY-0242</t>
  </si>
  <si>
    <t>REQ-0495726 B GEN-BSRF-CD-MAINTAINABILITY-0243</t>
  </si>
  <si>
    <t>REQ-0495727 A GEN-BSRF-CD-MAINTAINABILITY-0244</t>
  </si>
  <si>
    <t>REQ-0495728 B GEN-BSRF-CD-MAINTAINABILI...</t>
  </si>
  <si>
    <t>REQ-0495729 A GEN-BSRF-CD-MAINTAINABILITY-0246</t>
  </si>
  <si>
    <t>REQ-0495730 A GEN-BSRF-CD-MAINTAINABILITY-0247</t>
  </si>
  <si>
    <t>REQ-0495731 B GEN-BSRF-CD-MAINTAINABILITY-0248</t>
  </si>
  <si>
    <t>REQ-0495747 A GEN-BSRF-CD-MAINTAINABILITY-0261</t>
  </si>
  <si>
    <t>REQ-0495752 A GEN-BSRF-CD-MAINTAINABILITY-0265</t>
  </si>
  <si>
    <t>REQ-0495754 B GEN-BSRF-CD-MAINTAINABILITY-0266</t>
  </si>
  <si>
    <t>REQ-0495755 B GEN-BSRF-CD-MAINTAINABILITY-0267</t>
  </si>
  <si>
    <t>REQ-0495756 B GEN-BSRF-CD-MAINTAINABILITY-0268</t>
  </si>
  <si>
    <t>REQ-0495757 A GEN-BSRF-CD-MAINTAINABILITY-0061</t>
  </si>
  <si>
    <t>REQ-0495758 B GEN-BSRF-CD-MAINTAINABILITY-0269</t>
  </si>
  <si>
    <t>REQ-0495759 B GEN-BSRF-CD-MAINTAINABILITY-0270</t>
  </si>
  <si>
    <t>REQ-0495760 B GEN-BSRF-CD-MAINTAINABILITY-0271</t>
  </si>
  <si>
    <t>REQ-0495761 A GEN-BSRF-CD-MAINTAINABILITY-0272</t>
  </si>
  <si>
    <t>REQ-0495762 B GEN-BSRF-CD-MAINTAINABILITY-0273</t>
  </si>
  <si>
    <t>REQ-0495763 B GEN-BSRF-CD-MAINTAINABILITY-0274</t>
  </si>
  <si>
    <t>REQ-0495764 B GEN-BSRF-CD-MAINTAINABILITY-0275</t>
  </si>
  <si>
    <t>REQ-0495765 C GEN-BSRF-CD-MAINTAINABILITY-0062</t>
  </si>
  <si>
    <t>REQ-0495766 C GEN-BSRF-CD-MAINTAINABILITY-0276</t>
  </si>
  <si>
    <t>REQ-0495767 C GEN-BSRF-CD-MAINTAINABILITY-0277</t>
  </si>
  <si>
    <t>REQ-0495768 _Defect CC+ on the external loudspeaker : disappear time</t>
  </si>
  <si>
    <t>REQ-0495769 _External loudspeaker defect. Short circuit (CC-)</t>
  </si>
  <si>
    <t>REQ-0495770 Lifecycle document : monitor wire link with external loudspeaker</t>
  </si>
  <si>
    <t>REQ-0495771 _Defect CC- on the external loudspeaker : detect time</t>
  </si>
  <si>
    <t>REQ-0495772 _Defect CC- on the external loudspeaker : disappear time</t>
  </si>
  <si>
    <t>REQ-0495773 _External loudspeaker defect. Short circuit (CO)</t>
  </si>
  <si>
    <t>REQ-0495774 _Lifecycle document : monitor timing with external loudspeaker</t>
  </si>
  <si>
    <t>REQ-0495775 _Defect CO on the external loudspeaker :detects time</t>
  </si>
  <si>
    <t>REQ-0495776 _Defect CO on the external loudspeaker : disappear time</t>
  </si>
  <si>
    <t>REQ-0495777 _Internal temperature of the amplifier higher defect: temperature</t>
  </si>
  <si>
    <t>REQ-0495778 _Internal voltage of the amplifier higher defect :Voltage</t>
  </si>
  <si>
    <t>REQ-0495779 _Internal failure of the amplifier defect</t>
  </si>
  <si>
    <t>REQ-0495780 _Wired link defect with the AM/FM1/DAB1 antenna: Short circuit+ (CC+)</t>
  </si>
  <si>
    <t>REQ-0495781 _Wired link defect with the AM/FM1/DAB1 antenna: Short circuit- (CC-)</t>
  </si>
  <si>
    <t>REQ-0495783 _Wired link defect with the AM/FM1/DAB1 antenna: Open circuit (CO)</t>
  </si>
  <si>
    <t>REQ-0495784 _Wired link defect with the FM2/DAB2 antenna: Short circuit+ (CC+)</t>
  </si>
  <si>
    <t>REQ-0495785 _Wired link defect with the FM2/DAB2 antenna: Short circuit- (CC-)</t>
  </si>
  <si>
    <t>REQ-0495787 _Wired link defect with the FM2/DAB2 antenna: Open circuit (CO)</t>
  </si>
  <si>
    <t>REQ-0495788 _Internal telecom antenna 1 defect: Short circuit+ (CC+)</t>
  </si>
  <si>
    <t>REQ-0495790 _Internal telecom antenna 1 defect: Open circuit (CO)</t>
  </si>
  <si>
    <t>REQ-0495791 Internal telecom antenna 2 defect: Short circuit+ (CC+)</t>
  </si>
  <si>
    <t>REQ-0495792 _Internal telecom antenna 2 defect: Short circuit- (CC-)</t>
  </si>
  <si>
    <t>REQ-0495793 _Internal telecom antenna 2 defect: Open circuit (CO)</t>
  </si>
  <si>
    <t>REQ-0495800 _Internal GNSS antenna 1 defect: Short circuit+ (CC+)</t>
  </si>
  <si>
    <t>REQ-0495801 _Internal GNSS antenna 1 defect: Short circuit- (CC-)</t>
  </si>
  <si>
    <t>REQ-0495802 _Internal GNSS antenna 1 defect: Open circuit (CO)</t>
  </si>
  <si>
    <t>REQ-0495816 _Internal temperature sensor in the TCU defect</t>
  </si>
  <si>
    <t>REQ-0495817 _Internal temperature sensor in the BUB defect</t>
  </si>
  <si>
    <t>REQ-0495824 _Diagnosis of: HS CAN line</t>
  </si>
  <si>
    <t>REQ-0495826 _Diagnosis of: the overheating</t>
  </si>
  <si>
    <t>REQ-0495839 _Defect of the main battery</t>
  </si>
  <si>
    <t>REQ-0500899 _Compliant to the EQ/IC10 test</t>
  </si>
  <si>
    <t>REQ-0500900 _Compliant to the EQ/IC14 test</t>
  </si>
  <si>
    <t>REQ-0500901 _Compliant to the EQ/MC01 test</t>
  </si>
  <si>
    <t>REQ-0500903 _Compliant to the EQ/MC02 tes</t>
  </si>
  <si>
    <t>REQ-0500904 _Compliant to the EQ/MR03 test</t>
  </si>
  <si>
    <t>REQ-0500922 _Maximum boot time in the Lifecycle specification</t>
  </si>
  <si>
    <t>REQ-0514459 _Compliant to the EQ/IC10 test</t>
  </si>
  <si>
    <t>REQ-0514471 _ Body part of the constraints : maximum force</t>
  </si>
  <si>
    <t>REQ-0514495 _Characteristics of the part in its packaging</t>
  </si>
  <si>
    <t>REQ-0514496 _Operating Min and Max temperatures</t>
  </si>
  <si>
    <t>REQ-0514497 _Overall the voltage range [Umin to Umax] - temperature profil</t>
  </si>
  <si>
    <t>REQ-0514500 _Voltage drop : specified current value.</t>
  </si>
  <si>
    <t>REQ-0514632 _Compliant to the EMC tests</t>
  </si>
  <si>
    <t>REQ-0514633 _EMC AND RF DESIGN RULES</t>
  </si>
  <si>
    <t>REQ-0514642 _Performances : Positioning specification</t>
  </si>
  <si>
    <t>REQ-0514649 _Stop of RTM POWERING : CCA risks</t>
  </si>
  <si>
    <t>REQ-0533129 _GNSS support the EGNOS</t>
  </si>
  <si>
    <t>REQ-0565350 _Antenna operate in FM band</t>
  </si>
  <si>
    <t>REQ-0572134 _B200410 battery norm</t>
  </si>
  <si>
    <t>REQ-0594250 _External telecommunication antenna</t>
  </si>
  <si>
    <t>REQ-0595257 _Cellular performances : TCU within [0:360°] azimuth and [0:45°] elevation</t>
  </si>
  <si>
    <t>REQ-0598152 _Strategy for prohibiting the Back-Up Battery discharge</t>
  </si>
  <si>
    <t>REQ-0640770 _Europe market Directive : RED Directive</t>
  </si>
  <si>
    <t>REQ-0655647 _Defect Trouble Code disappearance: remove in less of 1 second</t>
  </si>
  <si>
    <t>REQ-0655664 _Defect backup battery discharged : SOC leve</t>
  </si>
  <si>
    <t>REQ-0655779 _Testing the SOH of the BUB at different level</t>
  </si>
  <si>
    <t>REQ-0657686 _Parameter measure giving the BUB supplier name</t>
  </si>
  <si>
    <t>REQ-0657795 _The percentage of the BUB charge remaining</t>
  </si>
  <si>
    <t>REQ-0657864 _Measure the reception threshold of each external broadcast antenna</t>
  </si>
  <si>
    <t>REQ-0490425 D Default : Open circuit Ow...</t>
  </si>
  <si>
    <t>REQ-0738760 _Body part of the constraints : maximum force</t>
  </si>
  <si>
    <t>REQ-0663445 _Internal backup antenna</t>
  </si>
  <si>
    <t>REQ-0640819 _China market norms : CCC Standart, SRRC and the NAL</t>
  </si>
  <si>
    <t>REQ-0640820 _North America market Regulation : FCC Regulation</t>
  </si>
  <si>
    <t>REQ-0640821 _Japan market Norm : MIC Norm</t>
  </si>
  <si>
    <t>REQ-0712242 _FLASH memory on NAD side</t>
  </si>
  <si>
    <t>REQ-0663814 _backup battery minimum lifetime</t>
  </si>
  <si>
    <t>REQ-0658158 _BUB defect : Rcoding line defect</t>
  </si>
  <si>
    <t>REQ-0658159 _BUB defect : BUB temperature sensor defect</t>
  </si>
  <si>
    <t>REQ-0658160 _BUB defect : BUB overload defect</t>
  </si>
  <si>
    <t>REQ-0658399 _RAP defect : Internal RAP defect</t>
  </si>
  <si>
    <t>REQ-0658400 _RAP defect : RAP overheating defect</t>
  </si>
  <si>
    <t>REQ-0658402 _NAD defect : NAD overheating defect</t>
  </si>
  <si>
    <t>REQ-0658405 _Blower spin defect : System internal failure</t>
  </si>
  <si>
    <t>REQ-0658406 _Fan defect : Short circuit (CC+)</t>
  </si>
  <si>
    <t>REQ-0658407 _Fan defect : Short circuit (CC-)</t>
  </si>
  <si>
    <t>REQ-0658408 _Fan defect : Open circuit (CO)</t>
  </si>
  <si>
    <t>REQ-0658346 _External loudspeaker defect :DTC Short Circuit (CC)</t>
  </si>
  <si>
    <t>REQ-0658345 _Microphone defect : DTC Short Circuit (CC)</t>
  </si>
  <si>
    <t>REQ-0658044 _Implemented to retrieve the BUB parameters</t>
  </si>
  <si>
    <t>REQ-0658046 _Launch a BUB test of the State of Health</t>
  </si>
  <si>
    <t>REQ-0658117 _Activating each internal broadcast antenna</t>
  </si>
  <si>
    <t>REQ-0658118 _Activating each internal cellular antenna</t>
  </si>
  <si>
    <t>REQ-0663817 _wired inputs/outputs of the TCU</t>
  </si>
  <si>
    <t>REQ-0658157 _Deep sleep mode, TCU max power consumption</t>
  </si>
  <si>
    <t>REQ-0663422 _FM performances Requirement</t>
  </si>
  <si>
    <t>REQ-0663423 _AM performances Requirement</t>
  </si>
  <si>
    <t>REQ-0663424 _DAB performances Requirement</t>
  </si>
  <si>
    <t>REQ-0663427 _AM performances document</t>
  </si>
  <si>
    <t>REQ-0663430 _FM performances document</t>
  </si>
  <si>
    <t>REQ-0663431 _DAB performances document</t>
  </si>
  <si>
    <t>REQ-0663447 _Integrate a GNSS antenna</t>
  </si>
  <si>
    <t>REQ-0663449 _GNSS operate in G1 band</t>
  </si>
  <si>
    <t>REQ-0663450 _GNSS operate in B1 band</t>
  </si>
  <si>
    <t>REQ-0662030 _RX antenna diversity, External antennas (“Main” + “Aux”)</t>
  </si>
  <si>
    <t>REQ-0663432 _BSRF antennas: LTE1 and LTE2</t>
  </si>
  <si>
    <t>REQ-0663452 _GNSS sensitivity tracking system</t>
  </si>
  <si>
    <t>REQ-0663453 _GNSS sensitivity acquisition system</t>
  </si>
  <si>
    <t>REQ-0712394 _GNSS sensitivity tracking system</t>
  </si>
  <si>
    <t>REQ-0712395 _GNSS sensitivity acquisition system</t>
  </si>
  <si>
    <t>REQ-0664669 _ Antenna system in DAB III-band</t>
  </si>
  <si>
    <t>GEN-RESEAU- ST- CPCANHS.0033 Vitesse de transmission fixe / Constant transmit bit rate</t>
  </si>
  <si>
    <t>REQ-0040872 A State : Propose Modified...</t>
  </si>
  <si>
    <t>REQ-0481773 A GEN-BSRF-ST-xCall-0834(1)...</t>
  </si>
  <si>
    <t>REQ-0481759 B GEN-BSRF-ST-xCall-0310(3)...</t>
  </si>
  <si>
    <t>Gen- BSRFv2’-CDC-SDF-22(0)</t>
  </si>
  <si>
    <t>Gen- BSRFv2’-CDC-SDF-21(0)</t>
  </si>
  <si>
    <t>Gen-BSRFv2’-CDC-SDF-26(0)</t>
  </si>
  <si>
    <t>Gen- BSRFv2’-CDC-SDF-19(0)</t>
  </si>
  <si>
    <t>Gen- BSRFv2’-CDC-SDF-18(0)</t>
  </si>
  <si>
    <t>Gen- BSRFv2’-CDC-SDF-17(0)</t>
  </si>
  <si>
    <t>Gen- BSRFv2’-CDC-SDF-16(0)</t>
  </si>
  <si>
    <t>Gen-BSRFv2’-CDC-SDF-12(0)</t>
  </si>
  <si>
    <t>Gen-BSRFv2’-CDC-SDF-11(0)</t>
  </si>
  <si>
    <t>Gen-BSRFv2’-CDC-SDF-10(0)</t>
  </si>
  <si>
    <t>Gen-BSRFv2’-CDC-SDF-09(0)</t>
  </si>
  <si>
    <t>Gen-BSRFv2’-CDC-SDF-08(0)</t>
  </si>
  <si>
    <t>Gen-BSRFv2’-CDC-SDF-06(0)</t>
  </si>
  <si>
    <t>Gen-BSRFv2’-CDC-SDF-05(0)</t>
  </si>
  <si>
    <t>Gen-BSRFv2’-CDC-SDF-04(0)</t>
  </si>
  <si>
    <t>Gen-BSRFv2’-CDC-SDF-03(0)</t>
  </si>
  <si>
    <t>Gen-BSRFv2’-CDC-SDF-02(0)</t>
  </si>
  <si>
    <t>Gen- BSRFv2’-CDC-SDF-01(0)</t>
  </si>
  <si>
    <t>DQA</t>
    <phoneticPr fontId="1" type="noConversion"/>
  </si>
  <si>
    <t>RD</t>
    <phoneticPr fontId="1" type="noConversion"/>
  </si>
  <si>
    <t>SIT</t>
    <phoneticPr fontId="1" type="noConversion"/>
  </si>
  <si>
    <t>Not support</t>
    <phoneticPr fontId="1" type="noConversion"/>
  </si>
  <si>
    <t>Total</t>
    <phoneticPr fontId="1" type="noConversion"/>
  </si>
  <si>
    <t>Schedule</t>
    <phoneticPr fontId="1" type="noConversion"/>
  </si>
  <si>
    <t>Start</t>
    <phoneticPr fontId="1" type="noConversion"/>
  </si>
  <si>
    <t>End</t>
    <phoneticPr fontId="1" type="noConversion"/>
  </si>
  <si>
    <t>Risk Level</t>
    <phoneticPr fontId="1" type="noConversion"/>
  </si>
  <si>
    <t>Remark</t>
    <phoneticPr fontId="1" type="noConversion"/>
  </si>
  <si>
    <t>●</t>
    <phoneticPr fontId="1" type="noConversion"/>
  </si>
  <si>
    <t>Test Status</t>
    <phoneticPr fontId="1" type="noConversion"/>
  </si>
  <si>
    <t>1. GNSS sensitivity</t>
    <phoneticPr fontId="1" type="noConversion"/>
  </si>
  <si>
    <t>On-going</t>
    <phoneticPr fontId="1" type="noConversion"/>
  </si>
  <si>
    <t>3/28 Scott: 3月底測試完成，會再做基本驗證及報告產出，預計4/14完成
12/12 Scott: 進行中，預計明年三月結束</t>
    <phoneticPr fontId="1" type="noConversion"/>
  </si>
  <si>
    <t>3/28 Scott: 3月底測試完成，會再做基本驗證及報告產出，預計4/14完成
12/23 Scott: 進行中，預計明年三月結束
12/16 Saji: 搬移到 B21 7130
12/12 Saji: 再研究處理 (12/16)</t>
    <phoneticPr fontId="1" type="noConversion"/>
  </si>
  <si>
    <t>3/28 Scott: 3月底測試完成，會再做基本驗證及報告產出，預計4/14完成
1/3 Scott: 客戶life cycle文件，要滿足客戶durability requirements須待CL08測試完成後確認(3月)</t>
    <phoneticPr fontId="1" type="noConversion"/>
  </si>
  <si>
    <t>TBD</t>
    <phoneticPr fontId="1" type="noConversion"/>
  </si>
  <si>
    <t>3/29 Johnny: 等Winson那邊的測試結束來確認
2/15 Saji: 目前電池跟一顆LNA不是車規
1/19 Saji: 會問Genys產品失料率
1.The maximum estimated incidence rate allowable, for all responsibility, expressed in IPMP (Incident Per Million Parts)</t>
    <phoneticPr fontId="1" type="noConversion"/>
  </si>
  <si>
    <t>3/29 Willy: RED已經驗證完成，報告不上傳，但是可以跟他要
3/25 Willy: 要等硬體Final版才能完成認證
2/24 Willy: 已測試完成(但因為硬體要改，會另外再測)
Europe market Directive : RED Directive</t>
    <phoneticPr fontId="1" type="noConversion"/>
  </si>
  <si>
    <t>TBD</t>
    <phoneticPr fontId="1" type="noConversion"/>
  </si>
  <si>
    <t>3/28 Bruno: tuner tcpdump, 封包間距傳遞小於20ms，應該不是量測封包從RTBM 到IVI的時間
3/27 Peiyu: 請Bruno幫忙確認驗證的方式
3/17 Johnny: 尚在等Peiyi提供量測的方式
3/1 Johnny: 需要等有FM DAB的儀器測試並抓Log來分析
3/1 Johnny: 詢問Peiyi是否能指導驗證的方式
2/23 Johnny: 會再發信問FIH Radio的RD
1/12 Johnny: 已回覆Williams需求應該是指RTBM端解碼到送出的時間量測，請SW再評估
1/4 Johnny: Transmit decoded analog audio stream over Ethernet Bridge 信件討論，Williams認為要和客人討論
12/22 Matt: 功能正確，可是無法量測時間</t>
    <phoneticPr fontId="1" type="noConversion"/>
  </si>
  <si>
    <t>3/29 Bear: 確認指定的GNSS有收到即可
3/25 Willy: 要等硬體Final版才能完成認證
2/8 Willy: 已認證完成，等發證，暫定3月底前會拿到
1/12 Tim: eCall test</t>
    <phoneticPr fontId="1" type="noConversion"/>
  </si>
  <si>
    <t>3/29 Bear: 需要跟外部借測試環境
3/25 Willy: 要等硬體Final版才能完成認證
2/8 Willy: 已認證完成，等發證，暫定3月底前會拿到
1/12 Tim: eCall test</t>
    <phoneticPr fontId="1" type="noConversion"/>
  </si>
  <si>
    <t>3/29 Bear: 需再整理之前相關的測項
3/25 Willy: 要等硬體Final版才能完成認證
2/8 Willy: 已認證完成，等發證，暫定3月底前會拿到
1/12 Tim: eCall test</t>
    <phoneticPr fontId="1" type="noConversion"/>
  </si>
  <si>
    <t>3/29 Willy: 認證尚未開始
1/17: Saji: 跟PM確認產品時程規劃 
Japan market Norm : MIC Norm</t>
    <phoneticPr fontId="1" type="noConversion"/>
  </si>
  <si>
    <t>3/29 Terry:  會再安排測試
12/22 Terry: 會整理報告</t>
    <phoneticPr fontId="1" type="noConversion"/>
  </si>
  <si>
    <t>3/29 Terry:  會再安排測試
12/22 Terry: 會整理報告
12/16 Saji: Feature已經搬移
12/12 Saji: 再研究處理 (12/16)</t>
    <phoneticPr fontId="1" type="noConversion"/>
  </si>
  <si>
    <t>3/29 Terry: 會再請Ryan測試
1/9 Johnny: Ryan回說這是RF的項目，已改用 "Audio level with Handover " &amp; "Audio measurement" 追蹤
12/15 Ryan: 預計1/9完成</t>
    <phoneticPr fontId="1" type="noConversion"/>
  </si>
  <si>
    <t>3/29 Terry:  會再安排測試
1/9 Johnny: Ryan回說這是RF的項目，已改用 "Audio level with Handover " &amp; "Audio measurement" 追蹤
12/15 Ryan: 預計1/9完成</t>
    <phoneticPr fontId="1" type="noConversion"/>
  </si>
  <si>
    <t>MP Product</t>
    <phoneticPr fontId="1" type="noConversion"/>
  </si>
  <si>
    <t>MP</t>
    <phoneticPr fontId="1" type="noConversion"/>
  </si>
  <si>
    <r>
      <rPr>
        <sz val="12"/>
        <rFont val="新細明體"/>
        <family val="1"/>
        <charset val="136"/>
        <scheme val="minor"/>
      </rPr>
      <t>3/30 Galen: 驗證Fail，已開JIRA
2/1 Galen: 已請SW提供測試的SOP
1/13 Galen: 1/19產出報告
12/14 Johnny: "BUB Feature"信件追蹤
12/12 Johnny: 開JIRA (12/16)</t>
    </r>
    <r>
      <rPr>
        <sz val="12"/>
        <color rgb="FF0000FF"/>
        <rFont val="新細明體"/>
        <family val="1"/>
        <charset val="136"/>
        <scheme val="minor"/>
      </rPr>
      <t xml:space="preserve">
12/8 Andy: [12/08] SW以提供版本, HW僅驗證讀取SOH, test pass</t>
    </r>
    <r>
      <rPr>
        <sz val="12"/>
        <color theme="1"/>
        <rFont val="新細明體"/>
        <family val="1"/>
        <charset val="136"/>
        <scheme val="minor"/>
      </rPr>
      <t xml:space="preserve">
        Frede: 轉給MD Thomas</t>
    </r>
    <phoneticPr fontId="1" type="noConversion"/>
  </si>
  <si>
    <t>3/30 Galen: 驗證Fail，已開JIRA
2/1 Galen: 已請SW提供測試的SOP
12/16 Andy: 12/30 提供測試報告
12/12 Saji: provide proposal (12/16)</t>
    <phoneticPr fontId="1" type="noConversion"/>
  </si>
  <si>
    <r>
      <t xml:space="preserve">12/9 Bear: Tracking Sensitivity requirement checked fail. </t>
    </r>
    <r>
      <rPr>
        <sz val="12"/>
        <color rgb="FFFF0000"/>
        <rFont val="新細明體"/>
        <family val="1"/>
        <charset val="136"/>
        <scheme val="minor"/>
      </rPr>
      <t>(GNSS sensitivity的量測值(-158 dBm)大於-164 dBm)</t>
    </r>
    <phoneticPr fontId="1" type="noConversion"/>
  </si>
  <si>
    <r>
      <t>12/9 Terry: Inactive mode耗電流過高</t>
    </r>
    <r>
      <rPr>
        <sz val="12"/>
        <color rgb="FFFF0000"/>
        <rFont val="新細明體"/>
        <family val="1"/>
        <charset val="136"/>
        <scheme val="minor"/>
      </rPr>
      <t xml:space="preserve"> (Inactive mode耗電流應小於125 µA</t>
    </r>
    <r>
      <rPr>
        <sz val="12"/>
        <color rgb="FFFF0000"/>
        <rFont val="Microsoft JhengHei UI"/>
        <family val="1"/>
        <charset val="136"/>
      </rPr>
      <t>，</t>
    </r>
    <r>
      <rPr>
        <sz val="12"/>
        <color rgb="FFFF0000"/>
        <rFont val="新細明體"/>
        <family val="1"/>
        <charset val="136"/>
        <scheme val="minor"/>
      </rPr>
      <t>可是實際量測數值為364 µA)</t>
    </r>
    <phoneticPr fontId="1" type="noConversion"/>
  </si>
  <si>
    <r>
      <t>1/3 Johnny: 測試結果有Fail項目</t>
    </r>
    <r>
      <rPr>
        <sz val="12"/>
        <color rgb="FFFF0000"/>
        <rFont val="新細明體"/>
        <family val="1"/>
        <charset val="136"/>
        <scheme val="minor"/>
      </rPr>
      <t xml:space="preserve"> (IIP2(Input Interception Point 2) &gt; 45 dBm，量測值為26dBm)</t>
    </r>
    <r>
      <rPr>
        <sz val="12"/>
        <color theme="1"/>
        <rFont val="新細明體"/>
        <family val="2"/>
        <charset val="136"/>
        <scheme val="minor"/>
      </rPr>
      <t xml:space="preserve">
12/22 Terry: 會整理報告</t>
    </r>
    <phoneticPr fontId="1" type="noConversion"/>
  </si>
  <si>
    <r>
      <t xml:space="preserve">1/3 Johnny: 測試報告數值Fail (According to the temperature, the gain shall not vary more than -2dB to +2dB, </t>
    </r>
    <r>
      <rPr>
        <sz val="12"/>
        <color rgb="FFFF0000"/>
        <rFont val="新細明體"/>
        <family val="1"/>
        <charset val="136"/>
        <scheme val="minor"/>
      </rPr>
      <t>FM (98 MHz)在25度為 0.2, 可是在85度為 -3.2 (超過 -2 dB)</t>
    </r>
    <r>
      <rPr>
        <sz val="12"/>
        <color theme="1"/>
        <rFont val="新細明體"/>
        <family val="2"/>
        <charset val="136"/>
        <scheme val="minor"/>
      </rPr>
      <t>)</t>
    </r>
    <phoneticPr fontId="1" type="noConversion"/>
  </si>
  <si>
    <r>
      <t xml:space="preserve">1/3 Johnny: 測試結果有Fail項目 </t>
    </r>
    <r>
      <rPr>
        <sz val="12"/>
        <color rgb="FFFF0000"/>
        <rFont val="新細明體"/>
        <family val="1"/>
        <charset val="136"/>
        <scheme val="minor"/>
      </rPr>
      <t>(CP1 &gt;17 dBm (實際量測為 7.2 dBm)
IIP3 &gt; 35 dBm (實際量測為 3 dBm))</t>
    </r>
    <r>
      <rPr>
        <sz val="12"/>
        <color theme="1"/>
        <rFont val="新細明體"/>
        <family val="2"/>
        <charset val="136"/>
        <scheme val="minor"/>
      </rPr>
      <t xml:space="preserve">
12/22 Terry: 會整理報告</t>
    </r>
    <phoneticPr fontId="1" type="noConversion"/>
  </si>
  <si>
    <r>
      <t>1/3 Johnny: 測試結果有Fail項目</t>
    </r>
    <r>
      <rPr>
        <sz val="12"/>
        <color rgb="FFFF0000"/>
        <rFont val="新細明體"/>
        <family val="1"/>
        <charset val="136"/>
        <scheme val="minor"/>
      </rPr>
      <t xml:space="preserve"> (CP1 &gt; 13 dBm (量測值為 9.6 dBm)
IIP3 &gt; 67 dBm (量測值為 2 dBm) NF &lt; 2 dBm (量測值為 2.05~2.17))</t>
    </r>
    <r>
      <rPr>
        <sz val="12"/>
        <color theme="1"/>
        <rFont val="新細明體"/>
        <family val="2"/>
        <charset val="136"/>
        <scheme val="minor"/>
      </rPr>
      <t xml:space="preserve">
12/22 Terry: 會整理報告</t>
    </r>
    <phoneticPr fontId="1" type="noConversion"/>
  </si>
  <si>
    <t>4/10 Saji: RTBM做的ecall(R144)可適用於日本 (eMail: 富智康SHARK FIN &amp; EA產品申請UN R10專案)
12/16 Saji: 需要再和客戶確認需求，提供日本xCall的測試報告
12/12 Saji: 再研究處理 (12/16)</t>
    <phoneticPr fontId="1" type="noConversion"/>
  </si>
  <si>
    <r>
      <t>3/29 Saji: 請Andy量一台一般的和一台文信老化測試的裝置
2/1 Willy: 是不是 用示波器錄一段 RTBM airbag 訊號 會被接收airbag 訊號的干擾pules?
1/30 Will: 這條我也不知道怎麽測試
1/19 Saji: 問Will這個要怎麼驗證 (信件: REQ-0314995)
1. On the wired link between the Airbag ECU and the IVS, the probability to have a nuisance tripping is less than 10</t>
    </r>
    <r>
      <rPr>
        <sz val="14"/>
        <color theme="1"/>
        <rFont val="新細明體"/>
        <family val="1"/>
        <charset val="136"/>
        <scheme val="minor"/>
      </rPr>
      <t>-7</t>
    </r>
    <r>
      <rPr>
        <sz val="12"/>
        <color theme="1"/>
        <rFont val="新細明體"/>
        <family val="2"/>
        <charset val="136"/>
        <scheme val="minor"/>
      </rPr>
      <t>/hour of operation.</t>
    </r>
    <phoneticPr fontId="1" type="noConversion"/>
  </si>
  <si>
    <r>
      <t>4/12 Tim: RTBM撞擊的測試，就直接用xCall認證結果作為測試報告
3/29 Saji: 找Tim
The emergency/breakdown call must be functional following a shock of the type EuroNCap. The solicitations of the device are detailed below. This requirement is valid only once over the lifetime of the vehicle. 4 different D UT will be used to carry out each of the 4</t>
    </r>
    <r>
      <rPr>
        <sz val="12"/>
        <color rgb="FFFF0000"/>
        <rFont val="新細明體"/>
        <family val="1"/>
        <charset val="136"/>
        <scheme val="minor"/>
      </rPr>
      <t xml:space="preserve"> crash tests </t>
    </r>
    <r>
      <rPr>
        <sz val="12"/>
        <color theme="1"/>
        <rFont val="新細明體"/>
        <family val="2"/>
        <charset val="136"/>
        <scheme val="minor"/>
      </rPr>
      <t>defined below.
1/3 Saji: 會再跟客人確認REQ的細節，列為MDC項目</t>
    </r>
    <phoneticPr fontId="1" type="noConversion"/>
  </si>
  <si>
    <r>
      <t xml:space="preserve">4/12 Will: 目前已经完成两次，还剩下两次，预计5/1交付DR最终lib给我们
4/12 Joshua: Email加入Amy, Natalie，並再跟Will追蹤目前的進度
3/28 Will: DR tuning正在进行中，3/19进行了第一次路测，供应商会base on搜集的数据进行分析，然后对DR algorithm进行优化，预计下周4/5会release 第一版library给我们。
因为路测会测试四次，目前只做了一次，无法cover所有场景，但我会继续跟供应商要求。
1/12 Tim: </t>
    </r>
    <r>
      <rPr>
        <sz val="12"/>
        <color rgb="FFFF0000"/>
        <rFont val="新細明體"/>
        <family val="1"/>
        <charset val="136"/>
        <scheme val="minor"/>
      </rPr>
      <t>DR</t>
    </r>
    <r>
      <rPr>
        <sz val="12"/>
        <color theme="1"/>
        <rFont val="新細明體"/>
        <family val="2"/>
        <charset val="136"/>
        <scheme val="minor"/>
      </rPr>
      <t xml:space="preserve"> 等上海實車測試
1/11 Will: 因为STLA那边车辆提供有些延期，DR测试报告也会delay到过年长假之后
11/23 Will: 供应商还在找STLA的车子做tuning，年底前完成</t>
    </r>
    <phoneticPr fontId="1" type="noConversion"/>
  </si>
  <si>
    <r>
      <t xml:space="preserve">4/12 Will: 目前已经完成两次，还剩下两次，预计5/1交付DR最终lib给我们
4/12 Joshua: Email加入Amy, Natalie，並再跟Will追蹤目前的進度
3/28 Will: DR tuning正在进行中，3/19进行了第一次路测，供应商会base on搜集的数据进行分析，然后对DR algorithm进行优化，预计下周4/5会release 第一版library给我们。
因为路测会测试四次，目前只做了一次，无法cover所有场景，但我会继续跟供应商要求。
</t>
    </r>
    <r>
      <rPr>
        <sz val="12"/>
        <color theme="1"/>
        <rFont val="新細明體"/>
        <family val="2"/>
        <charset val="136"/>
        <scheme val="minor"/>
      </rPr>
      <t xml:space="preserve">1/12 Tim: </t>
    </r>
    <r>
      <rPr>
        <sz val="12"/>
        <color rgb="FFFF0000"/>
        <rFont val="新細明體"/>
        <family val="1"/>
        <charset val="136"/>
        <scheme val="minor"/>
      </rPr>
      <t>DR</t>
    </r>
    <r>
      <rPr>
        <sz val="12"/>
        <color theme="1"/>
        <rFont val="新細明體"/>
        <family val="2"/>
        <charset val="136"/>
        <scheme val="minor"/>
      </rPr>
      <t xml:space="preserve"> 等上海實車測試
1/11 Will: 因为STLA那边车辆提供有些延期，DR测试报告也会delay到过年长假之后
11/23 Will: 供应商还在找STLA的车子做tuning，年底前完成</t>
    </r>
    <phoneticPr fontId="1" type="noConversion"/>
  </si>
  <si>
    <t>3/28 Scott: 3月底測試完成，會再做基本驗證及報告產出，預計4/14完成
1/19 Johnny: 以Scott那邊CL10的測試報告來使用 (RTBM-46871)
1. After 7 years of operation, TCU shall not exceed a maximal average consumption of 10mAh in inactive mode</t>
    <phoneticPr fontId="1" type="noConversion"/>
  </si>
  <si>
    <t>RTBM-77959</t>
  </si>
  <si>
    <t>RTBM-77959 - N°Requirement Content of the Requirement REQ-0712273 A CD_VAL_ENVIRONNEMENT Owne...</t>
  </si>
  <si>
    <t>RTBM-46871 - CL 10 : HIGH TEMPERATURE ENDURANCE</t>
  </si>
  <si>
    <t>N°Requirement Content of the Requirement REQ-0712273 A CD_VAL_ENVIRONNEMENT Owne...</t>
  </si>
  <si>
    <t>RTBM-77959 - N°Requirement Content of the Requirement REQ-0712273 A CD_VAL_ENVIRONNEMENT Owne... +</t>
  </si>
  <si>
    <t>RTBM-37037 - N°Requirement Content of the Requirement REQ-0712273 A CD_VAL_ENVIRONNEMENT Owne... +</t>
  </si>
  <si>
    <t>RTBM-37037</t>
  </si>
  <si>
    <t>REQ-0712273</t>
  </si>
  <si>
    <t>RTBM-46871</t>
    <phoneticPr fontId="1" type="noConversion"/>
  </si>
  <si>
    <t>Scott</t>
    <phoneticPr fontId="1" type="noConversion"/>
  </si>
  <si>
    <t>4/16 Frede: 根據Alan跟PSA討論的結果, RTBM不會有冷開機, RTBM可以透過CAN/aCall/eCall/RTC等機制喚醒; 
- 假設前一個狀態是inactive, 因SoC 4V在該狀態下是關閉的, 等到SoC power on並且讓LifeCycle回到nominal mode會需要較長時間
- 假設前一個狀態是SWM or LPC, 因SoV 4V在該狀態下是開啟的, SoC原本就是處於deep sleep的情況下, 可以讓SoC端LifeCycle較快回到nominal mode
3/28 Stanley: 目前SW都不了解此項
3/3 Johnny: Tim有發信討論Lifcycle事宜，需等SW內部討論更多的細節，確認耗電流及狀態切換的時間
3/2 Johnny: 從RD討論的信中，此項目似乎尚未被討論過
3/1 Johnny: Feature "Lifeycycle status informations" -- RTBM-54758 詢問SW Stanley Cheng
12/22 Johnny: SWRD Jonse說有處理
12/22 Andy: Lifeycycle ststus informations信件跟SW確認中</t>
    <phoneticPr fontId="1" type="noConversion"/>
  </si>
  <si>
    <t>4/18 Saji: 文件已收到，請ME Study中
4/10 Saji: 還在等Maeva的回覆
1/30 Judy: Maeva還在找
1/13 Saji: 列為MDC
12/16 Saji: 無權限下載文件，會請PM幫忙要 (00893_17_00574)
12/12 Saji: 再研究處理 (12/16)</t>
    <phoneticPr fontId="1" type="noConversion"/>
  </si>
  <si>
    <t>4/21 Saji: 客人回覆需導入
4/10 Saji: 需求的相關細節需要再和客人討論
12/21 Eric: 120s for RAM, not for Flash
12/20 Johnny:"Feature RAMS 確認"信件確認中
12/8 Johnny: 需求有發mail請Saji和Eric確認中</t>
    <phoneticPr fontId="1" type="noConversion"/>
  </si>
  <si>
    <t>4/26 Bear: 本週會準備測試天線提供河堤外測
3/25 Ted: DVT2-4的板子或是DVT2-1&amp;DVT2-2 要給RF加工過才能測試，現階段等DVT2-4 會較洽當
另外需等SW RD 把WiFi STA 2.4G BW40M 開通後再繼續測試 
2/24 Ted: SNORT客人同意移除，之後會再驗證完整的項目
2/2 Ted: 新增防火牆SNORT導致Tput無法上去 (&lt;20 Mbps)
1/16 Ted: 目前要等LE0WNC-2046解決Tput不穩的問題
12/8 Johnny: CPU Loading過高，需等軟體解完</t>
    <phoneticPr fontId="1" type="noConversion"/>
  </si>
  <si>
    <t>4/26 Galen: 目前測試過程不會發生EE, NE等crash，但自動撥號斷話的動作有時不會自動斷話，目前會先以總數1000次沒有發生aee_exp為重點，預計觀察到4/28
2/7 Galen: 測試會發生EE crash，RD也可以複製 (WNC的modem image有少檔案)
1/19 Johnny: xCall撥打1000次
1. On the whole system (direct link, mux link and system), the failure rate of non-operation in the solicitation is less than 10-3.</t>
    <phoneticPr fontId="1" type="noConversion"/>
  </si>
  <si>
    <t>4/28 Willy: 第一版已經完成，但是因為硬體變更，所以整個認證還需要重新執行
3/29 Willy: 等BV測試結束，HW的部分已經OK，只剩下軟體的部分
3/25 Willy: 要等硬體Final版才能完成認證
2/24 Willy: RF部份已經完成，SW部份預計3月底
LTE bands using the 4G cellular technology in line with the current directives and 3GPP standards in the countries stated in document [02017_19_02377].</t>
    <phoneticPr fontId="1" type="noConversion"/>
  </si>
  <si>
    <t>4/28 Willy: 第一版已經完成，但是因為硬體變更，所以整個認證還需要重新執行
3/29 Willy: 等BV測試結束，HW的部分已經OK，只剩下軟體的部分
3/25 Willy: 要等硬體Final版才能完成認證
2/24 Willy: RF部份已經完成，SW部份預計3月底
3G cellular technology in line with the current directives and 3GPP standards in the countries stated in document [02017_19_02377].</t>
    <phoneticPr fontId="1" type="noConversion"/>
  </si>
  <si>
    <t>Matt</t>
    <phoneticPr fontId="1" type="noConversion"/>
  </si>
  <si>
    <t>TBD</t>
    <phoneticPr fontId="1" type="noConversion"/>
  </si>
  <si>
    <t>3/3 Saji: 保留此項 (與RTBM-70422相同)
2/23 Bear: 已經有新的REQ for EA，應該可以關閉此項
2/2 Bear: 與客人確認完畢, 會開啟RTBM-44447 for EA, 請SW更新偵測設定
1/16 Bear: 預計1/19和客人討論完，之後再請SW導入及測試，預計2/24完成測試
1/12 Bear: Antenna2 DTC要再和客人談
12/12 Eason: 12/23拿到板子，12/30驗完
12/8 Johnny: 需在DVT2-2板子上驗證</t>
    <phoneticPr fontId="1" type="noConversion"/>
  </si>
  <si>
    <t>3/6 Johnny: 2月底新增項目 (RTBM-70422)</t>
    <phoneticPr fontId="1" type="noConversion"/>
  </si>
  <si>
    <t>3/6 Johnny: 2月底新增項目 (RTBM-70424)</t>
    <phoneticPr fontId="1" type="noConversion"/>
  </si>
  <si>
    <t>3/3 Saji: 保留此項 (與RTBM-70424相同)
2/23 Bear: 已經有新的REQ for EA，應該可以關閉此項
2/2 Bear:與客人確認完畢, 會開啟RTBM-44446 for EA, 請SW更新偵測設定
1/16 Bear: 預計1/19和客人討論完，之後再請SW導入及測試，預計2/24完成測試
1/12 Bear: Antenna2 DTC要再和客人談
12/12 Eason: 12/23拿到板子，12/30驗完
12/8 Johnny: 需在DVT2-2板子上驗證</t>
    <phoneticPr fontId="1" type="noConversion"/>
  </si>
  <si>
    <t>LE0WNC-9698</t>
    <phoneticPr fontId="1" type="noConversion"/>
  </si>
  <si>
    <t>LE0-5082</t>
    <phoneticPr fontId="1" type="noConversion"/>
  </si>
  <si>
    <t>LE0-5083</t>
    <phoneticPr fontId="1" type="noConversion"/>
  </si>
  <si>
    <t>LE0-5085</t>
    <phoneticPr fontId="1" type="noConversion"/>
  </si>
  <si>
    <t>LE0-5333</t>
    <phoneticPr fontId="1" type="noConversion"/>
  </si>
  <si>
    <t>6/6 Saji: 搬到Not testable - Notice or guideline
4/18 Saji: 已收到文件，會將此項搬到Documentation (Sub Categorization-A)
4/10 Saji: 還在等Maeva的回覆
1/30 Judy: Maeva還在找
1/13 Saji: 列為MDC
12/16 Saji: 無權限下載文件，會請PM幫忙要 (B20 7020)
12/12 Saji: 再研究處理 (12/16)</t>
    <phoneticPr fontId="1" type="noConversion"/>
  </si>
  <si>
    <t>RTBM-71301 - Antenne GSM_ B1668-13</t>
  </si>
  <si>
    <t>LE0-5084</t>
    <phoneticPr fontId="1" type="noConversion"/>
  </si>
  <si>
    <t>7/5 Galen:使用fih can tool能正常讀取
3/30 Galen: 驗證Fail，已開JIRA
2/15 Galen: 已請SW提供測試的SOP
12/29 Johnny: 測試還有問題，要等軟體修正
12/13 Johnny: SW 12/16提供版本，12/23 測完
12/12 Johnny: 確認導入時間 (12/13)
12/8 Frede: 轉給MD Thomas</t>
    <phoneticPr fontId="1" type="noConversion"/>
  </si>
  <si>
    <t>7/5 此feature defect項目皆已pass，故此為pass
3/30 Galen: BuB defect項目需要軟體導入
1/12 Galen: 已請SW提供測試的SOP
12/14 SW預計導入時間12/23_(Edward), 12/30 測完
12/12 Johnny: 開JIRA (12/16)
12/8 Andy: 需要SW確認, SOH??</t>
    <phoneticPr fontId="1" type="noConversion"/>
  </si>
  <si>
    <t>7/5 Galen: Pass
5/25 Galen: 等LE0WNC-9698
1/12 Galen: 已請SW提供測試的SOP
12/13 Johnny: SW 12/30提供版本，1/6 測完
12/12 Johnny: 確認導入時間 (12/13)
12/8 Frede: 轉給MD Thomas</t>
    <phoneticPr fontId="1" type="noConversion"/>
  </si>
  <si>
    <t>7/5 Galen: Pass
3/30 Galen: 驗證Fail，已開JIRA
1/12 Galen: 已請SW提供測試的SOP
12/13 Johnny: SW 12/30提供版本，1/6 測完
12/12 Johnny: 確認導入時間 (12/13)
12/8 Frede: 轉給MD Thomas</t>
    <phoneticPr fontId="1" type="noConversion"/>
  </si>
  <si>
    <t>7/5 Galen: Pass
3/30 Galen: 驗證Fail，已開JIRA
2/1 Galen: 已請SW提供測試的SOP
12/16 Andy: 12/30 提供測試報告
12/12 Saji: provide proposal (12/16)</t>
    <phoneticPr fontId="1" type="noConversion"/>
  </si>
  <si>
    <t>7/6 Galen: 驗證fail, HW與SW尚在討論中
3/6 Johnny: 2月底新增項目</t>
    <phoneticPr fontId="1" type="noConversion"/>
  </si>
  <si>
    <t>7/6 Galen: HW測試環境準備中
3/6 Johnny: 2月底新增項目</t>
    <phoneticPr fontId="1" type="noConversion"/>
  </si>
  <si>
    <t>LE0-867</t>
    <phoneticPr fontId="1" type="noConversion"/>
  </si>
  <si>
    <r>
      <t xml:space="preserve">7/19: Webber: FIH與Conti peak gain 比對差異不大，已提供相關的測試報告
3/30 Johnny: 去年12月底已經開JIRA，Owner掛給Saji，因為Sean沒有帳號
</t>
    </r>
    <r>
      <rPr>
        <sz val="12"/>
        <color rgb="FFFF0000"/>
        <rFont val="新細明體"/>
        <family val="1"/>
        <charset val="136"/>
        <scheme val="minor"/>
      </rPr>
      <t>12/29 Webber : GSM/GPRS/EDGE mode : 部分角度達到 spec
12/29 Webber : LTE mode : 部分角度達到 spec
12/29 Webber : UMTS/HSDPA/HSUPA mode  沒有角度達到 spec</t>
    </r>
    <r>
      <rPr>
        <sz val="12"/>
        <color theme="1"/>
        <rFont val="新細明體"/>
        <family val="2"/>
        <charset val="136"/>
        <scheme val="minor"/>
      </rPr>
      <t xml:space="preserve">
                        下圖是WCDMA 版端參考, 版端比 spec -120 低
                         (見信件 2022/12/29 (週四) 下午 01:46)
12/20 Johnny: LTE及3G的Sensitivity與需求有差距
12/15 Johnny: "Feature: "eCall TRP_TIS requirements"信件追蹤</t>
    </r>
    <phoneticPr fontId="1" type="noConversion"/>
  </si>
  <si>
    <r>
      <t>7/19: Webber: FIH與Conti peak gain 比對差異不大，已提供相關的測試報告
3/30 Johnny: 去年12月底已經開JIRA，Owner掛給Saji，因為Sean沒有帳號
12/15 Sean: 這個規格太嚴(不容易過), 先前(8月間)有與客戶討論過 antenna 輻射特性相關要求 主要以 'active OTA' 為主 (所以這題 passive 特性要求的, 接下來應該可以跟客戶商量) (</t>
    </r>
    <r>
      <rPr>
        <sz val="12"/>
        <color rgb="FFFF0000"/>
        <rFont val="新細明體"/>
        <family val="1"/>
        <charset val="136"/>
        <scheme val="minor"/>
      </rPr>
      <t>3G天線效能要 &gt; -1.5 dB)</t>
    </r>
    <r>
      <rPr>
        <sz val="12"/>
        <color theme="1"/>
        <rFont val="新細明體"/>
        <family val="2"/>
        <charset val="136"/>
        <scheme val="minor"/>
      </rPr>
      <t xml:space="preserve">
12/12 Terry: 12/16提供報告</t>
    </r>
    <phoneticPr fontId="1" type="noConversion"/>
  </si>
  <si>
    <r>
      <t>7/19: Webber: 我們覺得應該是pass, 不過還是被判fail,  提供Conti的資料給你們參考
3/30 Johnny: 1/10已經開JIRA，Owner掛給Saji，因為Sean沒有帳號
12/29 Johnny: 已發信請Sean再確認
12/19 Johnny: Webber報告數值Partial Pass and Partial Fail，已用Feature "</t>
    </r>
    <r>
      <rPr>
        <sz val="12"/>
        <color rgb="FFFF0000"/>
        <rFont val="新細明體"/>
        <family val="1"/>
        <charset val="136"/>
        <scheme val="minor"/>
      </rPr>
      <t>Cellular Antenna"信件追蹤 (Cellular Antenna gain 應該要 &gt; -2 dB，可是實際量測超過80%的數據都 &lt;-2dB)"</t>
    </r>
    <r>
      <rPr>
        <sz val="12"/>
        <color theme="1"/>
        <rFont val="新細明體"/>
        <family val="2"/>
        <charset val="136"/>
        <scheme val="minor"/>
      </rPr>
      <t xml:space="preserve">
12/12 Terry: 12/16提供報告</t>
    </r>
    <phoneticPr fontId="1" type="noConversion"/>
  </si>
  <si>
    <t>7/25 Johnny: Gen-RTBM-CDC-SDF-05(0)
1. Untimely or erroneous request of telediag</t>
    <phoneticPr fontId="1" type="noConversion"/>
  </si>
  <si>
    <t>7/25 Johnny: Gen-RTBM-CDC-SDF-17(0)
1. serious short-circuit (SSC), severe thermal event (ECA), aggravated short-circuit (CCA), smoke and fire.</t>
    <phoneticPr fontId="1" type="noConversion"/>
  </si>
  <si>
    <t>7/25 Johnny: Gen-RTBM-CDC-SDF-16(0)
1. CAN network perturbation (overload, short-circuit...) generating by the component.</t>
    <phoneticPr fontId="1" type="noConversion"/>
  </si>
  <si>
    <t>7/25 Johnny: Gen-RTBM-CDC-SDF-18(0)
1. reset of ECU due to unexpected level 2 or 3 diagnosis</t>
    <phoneticPr fontId="1" type="noConversion"/>
  </si>
  <si>
    <t>7/25 Johnny: Gen-RTBM-CDC-SDF-19(0)
1. serious short-circuit (SSC), severe thermal event (ECA), aggravated short-circuit (CCA), smoke and fire.</t>
    <phoneticPr fontId="1" type="noConversion"/>
  </si>
  <si>
    <t>7/25 Johnny: Gen-RTBM-CDC-SDF-06(0)
1. Untimely OTA installation of BSRF or IVI launched by BSRF without installation authorization</t>
    <phoneticPr fontId="1" type="noConversion"/>
  </si>
  <si>
    <t>7/25 Johnny: Gen-RTBM-CDC-SDF-08(0)
1. Erroneous invalid OTA update of BSRF by BSRF</t>
    <phoneticPr fontId="1" type="noConversion"/>
  </si>
  <si>
    <t>7/25 Johnny: Gen-RTBM-CDC-SDF-09(0)
1. Untimely or erroneous rollback function of BSRF (rollback after OTA update) by BSRF</t>
    <phoneticPr fontId="1" type="noConversion"/>
  </si>
  <si>
    <t>7/25 Johnny: Gen-RTBM-CDC-SDF-10(0)
1. Erroneous valid OTA update of BSRF by BSRF</t>
    <phoneticPr fontId="1" type="noConversion"/>
  </si>
  <si>
    <t>7/25 Johnny: Gen-RTBM-CDC-SDF-11(0)
1. Wrong "update completed" of BSRF or IVI information sent by BSRF</t>
    <phoneticPr fontId="1" type="noConversion"/>
  </si>
  <si>
    <t>7/25 Johnny: Gen-RTBM-CDC-SDF-12(0)
1. Wrong inventory of BSRF generated or sent</t>
    <phoneticPr fontId="1" type="noConversion"/>
  </si>
  <si>
    <t>7/27 Bear: 客人同意REQ-0490426這一條, 取消” and transmit the information to the global audio system”這一段.
只需報 DTC就好
7/17 Johnny: Peiyi已發信 " broadcast REQ antenna state raise"去問Sylvain
7/6 Galen: 已再跟bear確認，目前尚無下文
3/29 Bear: 會再跟客人確認(若是不需要就可以直接驗)
1/16 Bear: "transmit to the audio global system"跟客人確認是否不需支援
12/12 Eason: 12/23拿到板子，12/30驗完
12/8 Johnny: 需在DVT2-2板子上驗證</t>
    <phoneticPr fontId="1" type="noConversion"/>
  </si>
  <si>
    <t>8/2 Galen: 目前DTC reset機制尚在調整中，無法驗證
7/6 Galen: 驗證fail, HW與SW尚在討論中
3/6 Johnny: 2月底新增項目</t>
    <phoneticPr fontId="1" type="noConversion"/>
  </si>
  <si>
    <t>8/7 Johnny: 已被搬到Out of scope
1. The TCU shall prevent the safety hazardous events such described in the Safety specification [02013_20_00231]
2. 沒有找到文件
3. System Requirement被Reject</t>
    <phoneticPr fontId="1" type="noConversion"/>
  </si>
  <si>
    <t>Defect low or very low charge of BuB</t>
    <phoneticPr fontId="1" type="noConversion"/>
  </si>
  <si>
    <t>8/7 Johnny: 已被搬到Out of scope
1. The TCU shall prevent the safety hazardous events such described in the Safety specification [02016_18_01804]
2. 沒有找到文件
3. System Requirement被Reject</t>
    <phoneticPr fontId="1" type="noConversion"/>
  </si>
  <si>
    <t>Original Feature</t>
  </si>
  <si>
    <t>DTC - Ecall/Acall</t>
  </si>
  <si>
    <t>8/7 Johnny: 已搬到Out of scope
7/25 Johnny: Gen-RTBM-CDC-SDF-21(0)
1. The residual fault shall be calculated by reliability prediction, for each hazardous events ASIL B, C and D, using handbooks, if there is no ageing (constant failure rates) during the reference period (15 years).</t>
    <phoneticPr fontId="1" type="noConversion"/>
  </si>
  <si>
    <t>8/7 Johnny: 已搬到Out of scope
7/25 Johnny: Gen-RTBM-CDC-SDF-22(0)
1. The residual fault shall be demonstrated by endurance test, if there are ageing, mechanical wear or corrosion (if the failure rate increase with time).</t>
    <phoneticPr fontId="1" type="noConversion"/>
  </si>
  <si>
    <t>8/7 Johnny: 已搬到Out of scope
7/25 Johnny: Gen-RTBM-CDC-SDF-26(0)
1. Untimely or erroneous L2+REM data emitted or transmitted</t>
    <phoneticPr fontId="1" type="noConversion"/>
  </si>
  <si>
    <t>LE0-7452</t>
    <phoneticPr fontId="1" type="noConversion"/>
  </si>
  <si>
    <t>1. Radio Gain according to the temperature 2. Charger IC limitation</t>
    <phoneticPr fontId="1" type="noConversion"/>
  </si>
  <si>
    <t>LE0-7501</t>
    <phoneticPr fontId="1" type="noConversion"/>
  </si>
  <si>
    <t>LE0-7507</t>
    <phoneticPr fontId="1" type="noConversion"/>
  </si>
  <si>
    <t>9/7 Johnny: Email "RTBM-54739 SSC Risk Assessment for Electrical Electronic Equipment" for RD to get assicent.
1. In case of failure, the TCU shall not create or drive an overcurrent that can cause a loss of the wire's isolation.
Acceptance criterion of the requirement
Justification completed in [01552_13_01824] document.
By default, following tests [01552_13_10889] RA02, RA04, RA19, RA39, RA40, RA42 could justify this requirement</t>
    <phoneticPr fontId="1" type="noConversion"/>
  </si>
  <si>
    <t>Module</t>
    <phoneticPr fontId="1" type="noConversion"/>
  </si>
  <si>
    <t>Total Reqs</t>
    <phoneticPr fontId="1" type="noConversion"/>
  </si>
  <si>
    <t>Not covered</t>
    <phoneticPr fontId="1" type="noConversion"/>
  </si>
  <si>
    <t>% req covered by use cases</t>
    <phoneticPr fontId="1" type="noConversion"/>
  </si>
  <si>
    <t>number of use cases</t>
    <phoneticPr fontId="1" type="noConversion"/>
  </si>
  <si>
    <t>current use case execution</t>
    <phoneticPr fontId="1" type="noConversion"/>
  </si>
  <si>
    <t>% of use cases execution</t>
    <phoneticPr fontId="1" type="noConversion"/>
  </si>
  <si>
    <t>use cases blocked by missing information</t>
    <phoneticPr fontId="1" type="noConversion"/>
  </si>
  <si>
    <t>use cases blocked --&gt; pending test</t>
    <phoneticPr fontId="1" type="noConversion"/>
  </si>
  <si>
    <t>uses cases passed</t>
    <phoneticPr fontId="1" type="noConversion"/>
  </si>
  <si>
    <t>% uses cases passed</t>
    <phoneticPr fontId="1" type="noConversion"/>
  </si>
  <si>
    <t>number of fails</t>
    <phoneticPr fontId="1" type="noConversion"/>
  </si>
  <si>
    <t>% number of fails</t>
    <phoneticPr fontId="1" type="noConversion"/>
  </si>
  <si>
    <t>Xcall</t>
    <phoneticPr fontId="1" type="noConversion"/>
  </si>
  <si>
    <t>1. High Power consumption 2. Tuner performance</t>
    <phoneticPr fontId="1" type="noConversion"/>
  </si>
  <si>
    <t>RTBM-96205</t>
  </si>
  <si>
    <t>RTBM-96205 - N°Requirement Content of the Requirement REQ-0042462 A Gen-REPROG-ST-118 (1.0) O...</t>
  </si>
  <si>
    <t>RTBM-96256 - The ECU must be able to be reprogrammed at temperatures between -5°C and +50°C. (REQ-0042462 A)</t>
  </si>
  <si>
    <t>RTBM-96256</t>
  </si>
  <si>
    <t>RTBM-26829</t>
  </si>
  <si>
    <t>REQ-0042462</t>
  </si>
  <si>
    <t>RTBM-96205 - N°Requirement Content of the Requirement REQ-0042462 A Gen-REPROG-ST-118 (1.0) O... +</t>
  </si>
  <si>
    <t>RTBM-26829 - N°Requirement Content of the Requirement REQ-0042462 A Gen-REPROG-ST-118 (1.0) O... +</t>
  </si>
  <si>
    <t>RTBM-96256</t>
    <phoneticPr fontId="1" type="noConversion"/>
  </si>
  <si>
    <t>Nick</t>
    <phoneticPr fontId="1" type="noConversion"/>
  </si>
  <si>
    <t>RTBM-44106 - The supplier shall implement a strategy for prohibiting the Back-Up Battery discharge, until its minimum level to recharge it, in case of a long storage (REQ-0598152 A)</t>
  </si>
  <si>
    <t>Low</t>
  </si>
  <si>
    <t>Level</t>
    <phoneticPr fontId="1" type="noConversion"/>
  </si>
  <si>
    <t>RTBM-97447</t>
  </si>
  <si>
    <t>RTBM-97447 - N°Requirement Content of the Requirement REQ-0414021 B State : Release Modified...</t>
  </si>
  <si>
    <t>RTBM-47838 - In Wifi Client Mode, the BSRF shall ensure on average 10Mbit/s when it is connected in WIFI in 2.4Gz to an external Access Point that is 100m away free field (an average over 360° of 10Mibt/s IP - a minimum over 360° of 10Mbit/s IP) (REQ-0414021 B)</t>
  </si>
  <si>
    <t>RTBM-47838</t>
  </si>
  <si>
    <t>RTBM-47840 - In Wifi Client Mode, the BSRF shall ensure on average 10Mbit/s when it is connected in WIFI in 5Gz to an external Access Point that is 100m away free field (an average over 360° of 10Mibt/s IP) (REQ-0414021 B)</t>
  </si>
  <si>
    <t>RTBM-47840</t>
  </si>
  <si>
    <t>RTBM-97447 - N°Requirement Content of the Requirement REQ-0414021 B State : Release Modified... +</t>
  </si>
  <si>
    <t>RTBM-17307 - N°Requirement Content of the Requirement REQ-0414021 B State : Release Modified... +</t>
  </si>
  <si>
    <t>RTBM-17307</t>
  </si>
  <si>
    <t>REQ-0414021</t>
  </si>
  <si>
    <t>Both</t>
    <phoneticPr fontId="1" type="noConversion"/>
  </si>
  <si>
    <t>9/20 Johnny: 因為SW轉回來給System，雄哥需要再排時間驗證</t>
    <phoneticPr fontId="1" type="noConversion"/>
  </si>
  <si>
    <t>Shark Fin test not finish</t>
    <phoneticPr fontId="1" type="noConversion"/>
  </si>
  <si>
    <t>Cellular</t>
    <phoneticPr fontId="1" type="noConversion"/>
  </si>
  <si>
    <t>Tuner</t>
    <phoneticPr fontId="1" type="noConversion"/>
  </si>
  <si>
    <t>GNSS</t>
    <phoneticPr fontId="1" type="noConversion"/>
  </si>
  <si>
    <t>WiFi</t>
    <phoneticPr fontId="1" type="noConversion"/>
  </si>
  <si>
    <t>xCall</t>
    <phoneticPr fontId="1" type="noConversion"/>
  </si>
  <si>
    <t>Get GNSS data</t>
    <phoneticPr fontId="1" type="noConversion"/>
  </si>
  <si>
    <t>Automation</t>
    <phoneticPr fontId="1" type="noConversion"/>
  </si>
  <si>
    <t>Yes</t>
    <phoneticPr fontId="1" type="noConversion"/>
  </si>
  <si>
    <t>Date</t>
  </si>
  <si>
    <t>Global</t>
    <phoneticPr fontId="1" type="noConversion"/>
  </si>
  <si>
    <t>xCALL</t>
    <phoneticPr fontId="1" type="noConversion"/>
  </si>
  <si>
    <t>Connectivity</t>
    <phoneticPr fontId="1" type="noConversion"/>
  </si>
  <si>
    <t>Lifecycle</t>
    <phoneticPr fontId="1" type="noConversion"/>
  </si>
  <si>
    <t>DTC</t>
    <phoneticPr fontId="1" type="noConversion"/>
  </si>
  <si>
    <t>Network &amp; Protocol</t>
    <phoneticPr fontId="1" type="noConversion"/>
  </si>
  <si>
    <t>Position</t>
    <phoneticPr fontId="1" type="noConversion"/>
  </si>
  <si>
    <t>Broadcast</t>
    <phoneticPr fontId="1" type="noConversion"/>
  </si>
  <si>
    <t>CyberSecurity</t>
    <phoneticPr fontId="1" type="noConversion"/>
  </si>
  <si>
    <t>Electrical Engineering</t>
    <phoneticPr fontId="1" type="noConversion"/>
  </si>
  <si>
    <t>Miscellaneous</t>
    <phoneticPr fontId="1" type="noConversion"/>
  </si>
  <si>
    <t>Quality</t>
    <phoneticPr fontId="1" type="noConversion"/>
  </si>
  <si>
    <t>PASSED</t>
    <phoneticPr fontId="1" type="noConversion"/>
  </si>
  <si>
    <t>FAILED</t>
    <phoneticPr fontId="1" type="noConversion"/>
  </si>
  <si>
    <t>NOT RUN</t>
    <phoneticPr fontId="1" type="noConversion"/>
  </si>
  <si>
    <t>LE0-8521 (LE0WNC-2099)</t>
    <phoneticPr fontId="1" type="noConversion"/>
  </si>
  <si>
    <t>LE0-1805 (LE0WNC-1948)</t>
    <phoneticPr fontId="1" type="noConversion"/>
  </si>
  <si>
    <t xml:space="preserve"> LE0-1803 (LE0WNC-1950)</t>
    <phoneticPr fontId="1" type="noConversion"/>
  </si>
  <si>
    <t>LE0-8522 (LE0WNC-2123)</t>
    <phoneticPr fontId="1" type="noConversion"/>
  </si>
  <si>
    <t>LE0-8526 (LE0WNC-2558)</t>
    <phoneticPr fontId="1" type="noConversion"/>
  </si>
  <si>
    <t>LE0-8523 (LE0WNC-2559)</t>
    <phoneticPr fontId="1" type="noConversion"/>
  </si>
  <si>
    <t>LE0-8525 (LE0WNC-2560)</t>
    <phoneticPr fontId="1" type="noConversion"/>
  </si>
  <si>
    <t>LE0-8524 (LE0WNC-2561)</t>
    <phoneticPr fontId="1" type="noConversion"/>
  </si>
  <si>
    <t>LE0-8520 (LE0WNC-2739)</t>
    <phoneticPr fontId="1" type="noConversion"/>
  </si>
  <si>
    <t>No</t>
    <phoneticPr fontId="1" type="noConversion"/>
  </si>
  <si>
    <t>Thermal box</t>
    <phoneticPr fontId="1" type="noConversion"/>
  </si>
  <si>
    <t>Power supply</t>
    <phoneticPr fontId="1" type="noConversion"/>
  </si>
  <si>
    <t>acoustic pressure</t>
    <phoneticPr fontId="1" type="noConversion"/>
  </si>
  <si>
    <t>External microphone</t>
    <phoneticPr fontId="1" type="noConversion"/>
  </si>
  <si>
    <t>External loudspeaker</t>
    <phoneticPr fontId="1" type="noConversion"/>
  </si>
  <si>
    <t>Tuner Band</t>
    <phoneticPr fontId="1" type="noConversion"/>
  </si>
  <si>
    <t>Lifecycle switch time</t>
    <phoneticPr fontId="1" type="noConversion"/>
  </si>
  <si>
    <t>Reboot, aee_exp</t>
    <phoneticPr fontId="1" type="noConversion"/>
  </si>
  <si>
    <t>Yes</t>
  </si>
  <si>
    <t>Yes</t>
    <phoneticPr fontId="1" type="noConversion"/>
  </si>
  <si>
    <t>Power cycle</t>
    <phoneticPr fontId="1" type="noConversion"/>
  </si>
  <si>
    <t>GNSS Info</t>
    <phoneticPr fontId="1" type="noConversion"/>
  </si>
  <si>
    <t>WiFi mode</t>
    <phoneticPr fontId="1" type="noConversion"/>
  </si>
  <si>
    <t>Audio log</t>
    <phoneticPr fontId="1" type="noConversion"/>
  </si>
  <si>
    <t>Time monitor log</t>
    <phoneticPr fontId="1" type="noConversion"/>
  </si>
  <si>
    <t>Memory Info</t>
    <phoneticPr fontId="1" type="noConversion"/>
  </si>
  <si>
    <t>Control CMW500</t>
    <phoneticPr fontId="1" type="noConversion"/>
  </si>
  <si>
    <t>iPerf</t>
    <phoneticPr fontId="1" type="noConversion"/>
  </si>
  <si>
    <t>Lifecycle switch</t>
    <phoneticPr fontId="1" type="noConversion"/>
  </si>
  <si>
    <t>CAN</t>
    <phoneticPr fontId="1" type="noConversion"/>
  </si>
  <si>
    <t>BuB Info</t>
    <phoneticPr fontId="1" type="noConversion"/>
  </si>
  <si>
    <t>Defect BuB</t>
    <phoneticPr fontId="1" type="noConversion"/>
  </si>
  <si>
    <t>Depends on other testcases</t>
    <phoneticPr fontId="1" type="noConversion"/>
  </si>
  <si>
    <t>MCU Log</t>
    <phoneticPr fontId="1" type="noConversion"/>
  </si>
  <si>
    <t>No</t>
    <phoneticPr fontId="1" type="noConversion"/>
  </si>
  <si>
    <t>Replace BuB</t>
    <phoneticPr fontId="1" type="noConversion"/>
  </si>
  <si>
    <t>Replace RTBM</t>
    <phoneticPr fontId="1" type="noConversion"/>
  </si>
  <si>
    <t>BuB low</t>
    <phoneticPr fontId="1" type="noConversion"/>
  </si>
  <si>
    <t>xCall voice</t>
    <phoneticPr fontId="1" type="noConversion"/>
  </si>
  <si>
    <t>LED display</t>
    <phoneticPr fontId="1" type="noConversion"/>
  </si>
  <si>
    <t>Automation</t>
    <phoneticPr fontId="1" type="noConversion"/>
  </si>
  <si>
    <t>Function</t>
    <phoneticPr fontId="1" type="noConversion"/>
  </si>
  <si>
    <t>Thermal box</t>
    <phoneticPr fontId="1" type="noConversion"/>
  </si>
  <si>
    <t>Power supply</t>
    <phoneticPr fontId="1" type="noConversion"/>
  </si>
  <si>
    <t>Manual</t>
    <phoneticPr fontId="1" type="noConversion"/>
  </si>
  <si>
    <t>RTBM-44152 - Whatever the TCU life phase such as defined in the Lifecycle document [RSP-0002604], the TCU shall monitor the dysfunction LED state every XXX ms (REQ-0495698 B)</t>
  </si>
  <si>
    <t>RTBM-98653 - The BuB shall be recharged only when the engine is running (in parc mode or not in parc mode), for charging and charging-stop conditions (REQ-0495475 A)</t>
  </si>
  <si>
    <t>RTBM-98653</t>
  </si>
  <si>
    <t>Robotic finger</t>
    <phoneticPr fontId="1" type="noConversion"/>
  </si>
  <si>
    <t>RTBM-98672</t>
    <phoneticPr fontId="42" type="noConversion"/>
  </si>
  <si>
    <t>DTC - Radio</t>
    <phoneticPr fontId="43" type="noConversion"/>
  </si>
  <si>
    <t>RTBM-98673</t>
    <phoneticPr fontId="42" type="noConversion"/>
  </si>
  <si>
    <t>RTBM-98674</t>
    <phoneticPr fontId="42" type="noConversion"/>
  </si>
  <si>
    <t>DTC - BuB</t>
    <phoneticPr fontId="43" type="noConversion"/>
  </si>
  <si>
    <t>RTBM-98675</t>
    <phoneticPr fontId="42" type="noConversion"/>
  </si>
  <si>
    <t>DTC - Loudspeaker</t>
    <phoneticPr fontId="43" type="noConversion"/>
  </si>
  <si>
    <t>RTBM-98680</t>
    <phoneticPr fontId="42" type="noConversion"/>
  </si>
  <si>
    <t>DTC - Microphone</t>
    <phoneticPr fontId="43" type="noConversion"/>
  </si>
  <si>
    <t>RTBM-98681</t>
    <phoneticPr fontId="42" type="noConversion"/>
  </si>
  <si>
    <t>DTC - TCU</t>
    <phoneticPr fontId="43" type="noConversion"/>
  </si>
  <si>
    <t>RTBM-98672 - DTC Matrix_Defect internal on broadcast preampli antenna - general electrical failure</t>
  </si>
  <si>
    <t>RTBM-98672</t>
  </si>
  <si>
    <t>RTBM-98696 - Defect internal on broadcast preampli antenna - general electrical failure (GEN-RTBM-ST-DTC_BROADCAST-0006)</t>
  </si>
  <si>
    <t>RTBM-98696</t>
  </si>
  <si>
    <t>RTBM-98673 - DTC Matrix_Aerial number 2 supply chip  - Overtemperature</t>
  </si>
  <si>
    <t>RTBM-98673</t>
  </si>
  <si>
    <t>RTBM-98697 - Aerial number 2 supply chip - Overtemperature (GEN-RTBM-ST-DTC_BROADCAST-0007)</t>
  </si>
  <si>
    <t>RTBM-98697</t>
  </si>
  <si>
    <t>RTBM-98674 - DTC Matrix_Unknown BSRF backup battery or electrical fault of its coding line - no subtype information</t>
  </si>
  <si>
    <t>RTBM-98674</t>
  </si>
  <si>
    <t>RTBM-98698 - Unknown BSRF backup battery or electrical fault of its coding line - no subtype information (GEN-RTBM-ST-DTC_BUB-0009)</t>
  </si>
  <si>
    <t>RTBM-98698</t>
  </si>
  <si>
    <t>RTBM-98675 - DTC Matrix_External loudspeaker failure : circuit resistance below threshold</t>
  </si>
  <si>
    <t>RTBM-98675</t>
  </si>
  <si>
    <t>RTBM-98699 - External loudspeaker failure : circuit resistance below threshold (GEN-RTBM-ST-DTC_LOUDSPEAKER-0003)</t>
  </si>
  <si>
    <t>RTBM-98699</t>
  </si>
  <si>
    <t>RTBM-98680 - DTC Matrix_Main microphone power supply from head unit is lost - general electrical failure</t>
  </si>
  <si>
    <t>RTBM-98680</t>
  </si>
  <si>
    <t>RTBM-98700 - Main microphone power supply from head unit is lost - general electrical failure (GEN-RTBM-ST-DTC_MICRO-0004)</t>
  </si>
  <si>
    <t>RTBM-98700</t>
  </si>
  <si>
    <t>RTBM-98681 - N°Requirement Content of the Requirement REQ-0495809 A GEN-BSRF-CD-MAINTAINABILI...</t>
  </si>
  <si>
    <t>RTBM-98681</t>
  </si>
  <si>
    <t>RTBM-98701 - SIM card defect (REQ-0495809 A)</t>
  </si>
  <si>
    <t>RTBM-98701</t>
  </si>
  <si>
    <t>RTBM-98672 - DTC Matrix_Defect internal on broadcast preampli antenna - general electrical failure +</t>
  </si>
  <si>
    <t>RTBM-57618 - DTC Matrix_Defect internal on broadcast preampli antenna - general electrical failure +</t>
  </si>
  <si>
    <t>RTBM-57618</t>
  </si>
  <si>
    <t>GEN-RTBM-ST-DTC_BROADCAST-0006</t>
  </si>
  <si>
    <t>RTBM-98673 - DTC Matrix_Aerial number 2 supply chip  - Overtemperature +</t>
  </si>
  <si>
    <t>RTBM-57619 - DTC Matrix_Aerial number 2 supply chip  - Overtemperature +</t>
  </si>
  <si>
    <t>RTBM-57619</t>
  </si>
  <si>
    <t>GEN-RTBM-ST-DTC_BROADCAST-0007</t>
  </si>
  <si>
    <t>RTBM-98674 - DTC Matrix_Unknown BSRF backup battery or electrical fault of its coding line - no subtype information +</t>
  </si>
  <si>
    <t>RTBM-57597 - DTC Matrix_Unknown BSRF backup battery or electrical fault of its coding line - no subtype information +</t>
  </si>
  <si>
    <t>RTBM-57597</t>
  </si>
  <si>
    <t>GEN-RTBM-ST-DTC_BUB-0009</t>
  </si>
  <si>
    <t>RTBM-98675 - DTC Matrix_External loudspeaker failure : circuit resistance below threshold +</t>
  </si>
  <si>
    <t>RTBM-57611 - DTC Matrix_External loudspeaker failure : circuit resistance below threshold +</t>
  </si>
  <si>
    <t>RTBM-57611</t>
  </si>
  <si>
    <t>GEN-RTBM-ST-DTC_LOUDSPEAKER-0003</t>
  </si>
  <si>
    <t>RTBM-98680 - DTC Matrix_Main microphone power supply from head unit is lost - general electrical failure +</t>
  </si>
  <si>
    <t>RTBM-57607 - DTC Matrix_Main microphone power supply from head unit is lost - general electrical failure +</t>
  </si>
  <si>
    <t>RTBM-57607</t>
  </si>
  <si>
    <t>GEN-RTBM-ST-DTC_MICRO-0004</t>
  </si>
  <si>
    <t>RTBM-98681 - N°Requirement Content of the Requirement REQ-0495809 A GEN-BSRF-CD-MAINTAINABILI... +</t>
  </si>
  <si>
    <t>RTBM-36569 - N°Requirement Content of the Requirement REQ-0495809 A GEN-BSRF-CD-MAINTAINABILI... +</t>
  </si>
  <si>
    <t>RTBM-36569</t>
  </si>
  <si>
    <t>REQ-0495809</t>
  </si>
  <si>
    <r>
      <t>10/3 Johnny: 因為SW轉回來給System，需要再排時間驗證</t>
    </r>
    <r>
      <rPr>
        <sz val="12"/>
        <color theme="1"/>
        <rFont val="Microsoft JhengHei UI"/>
        <family val="1"/>
        <charset val="136"/>
      </rPr>
      <t>，要HW協助接線驗證</t>
    </r>
    <phoneticPr fontId="1" type="noConversion"/>
  </si>
  <si>
    <t>Yes</t>
    <phoneticPr fontId="1" type="noConversion"/>
  </si>
  <si>
    <t>RTBM-52957</t>
    <phoneticPr fontId="1" type="noConversion"/>
  </si>
  <si>
    <t>This Page has no content yet</t>
  </si>
  <si>
    <t>​​</t>
  </si>
  <si>
    <t>RTBM-83809 - N°Requirement Content of the Requirement REQ-0490425 D Default : Open circuit Ow... +</t>
  </si>
  <si>
    <t>RTBM-83809</t>
  </si>
  <si>
    <t>RTBM-71301 - Antenne GSM_ B1668-13 +</t>
  </si>
  <si>
    <t>B1668-13</t>
  </si>
  <si>
    <t>Customer Requirement ID</t>
    <phoneticPr fontId="1" type="noConversion"/>
  </si>
  <si>
    <t>FM (High Band)</t>
    <phoneticPr fontId="1" type="noConversion"/>
  </si>
  <si>
    <t>FM (Middle Band)</t>
    <phoneticPr fontId="1" type="noConversion"/>
  </si>
  <si>
    <t>AM (High Band)</t>
    <phoneticPr fontId="1" type="noConversion"/>
  </si>
  <si>
    <t>AM (Middle Band)</t>
    <phoneticPr fontId="1" type="noConversion"/>
  </si>
  <si>
    <t>Customer Requirement ID</t>
  </si>
  <si>
    <t>Get Cellular data</t>
  </si>
  <si>
    <t>Get Cellular data</t>
    <phoneticPr fontId="1" type="noConversion"/>
  </si>
  <si>
    <t>Action</t>
    <phoneticPr fontId="1" type="noConversion"/>
  </si>
  <si>
    <t>FM (High Band)</t>
  </si>
  <si>
    <t>FM (Middle Band)</t>
  </si>
  <si>
    <t>FM (Low Band)</t>
  </si>
  <si>
    <t>AM (High Band)</t>
  </si>
  <si>
    <t>AM (Middle Band)</t>
  </si>
  <si>
    <t>AM (Low Band)</t>
  </si>
  <si>
    <t>Get GNSS data</t>
  </si>
  <si>
    <t>Make aCall &gt; Cancel</t>
  </si>
  <si>
    <t>Make eCall &gt; Cancel</t>
  </si>
  <si>
    <t>Cellular</t>
    <phoneticPr fontId="1" type="noConversion"/>
  </si>
  <si>
    <t>GNSS</t>
    <phoneticPr fontId="1" type="noConversion"/>
  </si>
  <si>
    <t>FM</t>
    <phoneticPr fontId="1" type="noConversion"/>
  </si>
  <si>
    <t>WiFi</t>
    <phoneticPr fontId="1" type="noConversion"/>
  </si>
  <si>
    <t>AM</t>
    <phoneticPr fontId="1" type="noConversion"/>
  </si>
  <si>
    <t>Tuner</t>
    <phoneticPr fontId="1" type="noConversion"/>
  </si>
  <si>
    <t>DAB</t>
    <phoneticPr fontId="1" type="noConversion"/>
  </si>
  <si>
    <t>xCall</t>
    <phoneticPr fontId="1" type="noConversion"/>
  </si>
  <si>
    <t>aCall</t>
    <phoneticPr fontId="1" type="noConversion"/>
  </si>
  <si>
    <t>eCall</t>
    <phoneticPr fontId="1" type="noConversion"/>
  </si>
  <si>
    <t>Times</t>
    <phoneticPr fontId="1" type="noConversion"/>
  </si>
  <si>
    <t>Timestamp (min)</t>
    <phoneticPr fontId="1" type="noConversion"/>
  </si>
  <si>
    <t>60~80 times</t>
    <phoneticPr fontId="1" type="noConversion"/>
  </si>
  <si>
    <t>Notes</t>
    <phoneticPr fontId="1" type="noConversion"/>
  </si>
  <si>
    <t>Cellular traffic</t>
    <phoneticPr fontId="1" type="noConversion"/>
  </si>
  <si>
    <t>Duration (min)</t>
    <phoneticPr fontId="1" type="noConversion"/>
  </si>
  <si>
    <t>60~80</t>
    <phoneticPr fontId="1" type="noConversion"/>
  </si>
  <si>
    <t>Info</t>
    <phoneticPr fontId="1" type="noConversion"/>
  </si>
  <si>
    <t>Traffic</t>
    <phoneticPr fontId="1" type="noConversion"/>
  </si>
  <si>
    <t>Settings</t>
    <phoneticPr fontId="1" type="noConversion"/>
  </si>
  <si>
    <t>Cosa</t>
    <phoneticPr fontId="1" type="noConversion"/>
  </si>
  <si>
    <t>Beyond</t>
    <phoneticPr fontId="1" type="noConversion"/>
  </si>
  <si>
    <t>Basic function (WiFi, Tuner, xCall…) on Bench</t>
    <phoneticPr fontId="1" type="noConversion"/>
  </si>
  <si>
    <t>Use UART to monitor MCU, SOC log</t>
    <phoneticPr fontId="1" type="noConversion"/>
  </si>
  <si>
    <t>V</t>
    <phoneticPr fontId="1" type="noConversion"/>
  </si>
  <si>
    <t>Use command / tool to get SOC log</t>
    <phoneticPr fontId="1" type="noConversion"/>
  </si>
  <si>
    <t>Use DLT tool</t>
    <phoneticPr fontId="1" type="noConversion"/>
  </si>
  <si>
    <t>Use DLT tool to get MCU CPU loading and RAM Usage</t>
    <phoneticPr fontId="1" type="noConversion"/>
  </si>
  <si>
    <t>Get aeeexp log</t>
    <phoneticPr fontId="1" type="noConversion"/>
  </si>
  <si>
    <t>Daily</t>
    <phoneticPr fontId="1" type="noConversion"/>
  </si>
  <si>
    <t>Yes</t>
    <phoneticPr fontId="1" type="noConversion"/>
  </si>
  <si>
    <t>RTBM-71303 - Broadcast_ B154F-4B</t>
  </si>
  <si>
    <t>RTBM-71656 - Aerial n° 2 input fault - Overtemperature (Broadcast_ B154F-4B)</t>
  </si>
  <si>
    <t>SWQ</t>
    <phoneticPr fontId="1" type="noConversion"/>
  </si>
  <si>
    <t>Total (System)</t>
    <phoneticPr fontId="1" type="noConversion"/>
  </si>
  <si>
    <t>SIT (All)</t>
    <phoneticPr fontId="1" type="noConversion"/>
  </si>
  <si>
    <t>SIT (Provided by other teams, at final or once)</t>
    <phoneticPr fontId="1" type="noConversion"/>
  </si>
  <si>
    <t>10/4 Webber: 要到測試報告，不過測試的數據是Fail，但是和BSRF的平均數值相同</t>
    <phoneticPr fontId="1" type="noConversion"/>
  </si>
  <si>
    <t>SIT only (Full)</t>
    <phoneticPr fontId="1" type="noConversion"/>
  </si>
  <si>
    <t>8/23 目前往上升到16V測試都正常，可是往下調到8V會看到以下的情況
Vehicle battery往下調整到8.3V左右時=&gt;Charger IC會觸發vehicle battery remove=&gt;MCU顯示vehicle battery remove的訊息=&gt;Tuner會被關閉
經過問Benson 原因
Vehicle battery雖然在8.3V，可是Charger IC端因逆向保護元件(Schottky diode)有0.27V的壓降，致Charger IC端只剩下8V，因此會觸發Vehicle battery remove，Tuner被關閉
由於這個若是要改硬體可能牽涉到Charger IC換料甚至更改線路，加上此電壓若是真的發生時，車子應該已經出狀況了，不會在意0.3V的電壓差是否能聽收音機，傾向跟客人談waive.
8/16 Benson: Vehicle battery往下調整到8.3V左右時，Charger IC端因逆向保護元件(Schottky diode)有0.27V的壓降，致Charger IC端只剩下8V，因此會觸發Vehicle battery remove，Tuner被關閉
8/10 Galen: 等DV2-6改板子做驗證
7/11 Johnny: 在電源抖動的時候，LCM_STATUS 有跳動的情形，導致Tuner會斷，待SW修正
4/19 Frede: 這一根MCU ADC麻煩請幫忙安排人力新增UART command讓SoC端可以讀取_VBAT_IN_ADC
Tuner driver需要這一組ADC來判斷目前vehicle power是否有在8V ~ 16V的範圍內
4/10 Saji: 還在等Maeva的回覆
2/23 Matt: 已列入MDC項目
1/13 Matt: 開JIRA請SW確認 (voltage of the component is out of the range 8 - 16V, the broadcast features shall not be functionnal)
12/23 Matt: 已確認並請SWRD導入
如同剛才討論, 利用MCU檢測車電@main connector
來區分Operating / Not-operating
請幫忙導入 定義狀態如下, 會用此定義提交給客人
Operating : VBAT 8V-16V
=&gt; 正常狀態 : Normal, update, Emergency
Not-operating : VBAT out of the range 8 - 16V
=&gt; 省電狀態 : inactive, service watcher, Low power callback
12/22 Matt: 請SW導入，Main power supply信件追蹤</t>
    <phoneticPr fontId="1" type="noConversion"/>
  </si>
  <si>
    <t>New Category</t>
    <phoneticPr fontId="1" type="noConversion"/>
  </si>
  <si>
    <t>Diagnostic</t>
    <phoneticPr fontId="1" type="noConversion"/>
  </si>
  <si>
    <t>Quality</t>
    <phoneticPr fontId="1" type="noConversion"/>
  </si>
  <si>
    <t>Others</t>
    <phoneticPr fontId="1" type="noConversion"/>
  </si>
  <si>
    <t>Yes</t>
    <phoneticPr fontId="1" type="noConversion"/>
  </si>
  <si>
    <t>V</t>
    <phoneticPr fontId="1" type="noConversion"/>
  </si>
  <si>
    <t>Precondition</t>
    <phoneticPr fontId="1" type="noConversion"/>
  </si>
  <si>
    <t>Execution</t>
    <phoneticPr fontId="1" type="noConversion"/>
  </si>
  <si>
    <t>Monitor</t>
    <phoneticPr fontId="1" type="noConversion"/>
  </si>
  <si>
    <t>Thermal</t>
    <phoneticPr fontId="1" type="noConversion"/>
  </si>
  <si>
    <t>Cellular data</t>
    <phoneticPr fontId="1" type="noConversion"/>
  </si>
  <si>
    <t>CPU Loading</t>
    <phoneticPr fontId="1" type="noConversion"/>
  </si>
  <si>
    <t>GNSS data</t>
    <phoneticPr fontId="1" type="noConversion"/>
  </si>
  <si>
    <t>Calibration file</t>
    <phoneticPr fontId="1" type="noConversion"/>
  </si>
  <si>
    <t>DOTE</t>
    <phoneticPr fontId="1" type="noConversion"/>
  </si>
  <si>
    <t>Cellular traffic</t>
    <phoneticPr fontId="1" type="noConversion"/>
  </si>
  <si>
    <t>WiFi traffic</t>
    <phoneticPr fontId="1" type="noConversion"/>
  </si>
  <si>
    <t>WiFi Connect / Forget SSID</t>
    <phoneticPr fontId="1" type="noConversion"/>
  </si>
  <si>
    <t>WiFi Connect / Disconnect SSID</t>
    <phoneticPr fontId="1" type="noConversion"/>
  </si>
  <si>
    <t>WiFi On / Off</t>
    <phoneticPr fontId="1" type="noConversion"/>
  </si>
  <si>
    <t>WiFi On</t>
    <phoneticPr fontId="1" type="noConversion"/>
  </si>
  <si>
    <t>WiFi Connect SSID</t>
    <phoneticPr fontId="1" type="noConversion"/>
  </si>
  <si>
    <t>4 STLA App</t>
    <phoneticPr fontId="1" type="noConversion"/>
  </si>
  <si>
    <t>Switch FM/AM/DAB mode and Frequency</t>
    <phoneticPr fontId="1" type="noConversion"/>
  </si>
  <si>
    <t>Make e(a)Call &gt; Cancel</t>
    <phoneticPr fontId="1" type="noConversion"/>
  </si>
  <si>
    <t>Make e(a)Call &gt; Succeed</t>
    <phoneticPr fontId="1" type="noConversion"/>
  </si>
  <si>
    <t>Listen to the radio for a while</t>
    <phoneticPr fontId="1" type="noConversion"/>
  </si>
  <si>
    <t>Check Cellular/GNSS info</t>
  </si>
  <si>
    <t>Switch tuner(FM/AM/DAB)</t>
  </si>
  <si>
    <t>Listen radio twice with different channels</t>
  </si>
  <si>
    <t>e(a) Call</t>
  </si>
  <si>
    <t>RUN TIME</t>
  </si>
  <si>
    <t>WEEKDAY</t>
  </si>
  <si>
    <t>2 times</t>
  </si>
  <si>
    <t>6 times</t>
  </si>
  <si>
    <t>20 mins</t>
  </si>
  <si>
    <t>30 mins/loop</t>
  </si>
  <si>
    <t>WEEKEND</t>
  </si>
  <si>
    <t>60-80 times</t>
  </si>
  <si>
    <t>32 times</t>
  </si>
  <si>
    <t>50 mins</t>
  </si>
  <si>
    <t>120 mins/loop</t>
  </si>
  <si>
    <t>LONG TIME STRESSED</t>
  </si>
  <si>
    <t>12 times</t>
  </si>
  <si>
    <t>12 hours/loop</t>
  </si>
  <si>
    <t>2 times, and pick up during 1 min</t>
    <phoneticPr fontId="1" type="noConversion"/>
  </si>
  <si>
    <t>8 times, and pick up during 3 mins</t>
    <phoneticPr fontId="1" type="noConversion"/>
  </si>
  <si>
    <t>300 mins</t>
    <phoneticPr fontId="1" type="noConversion"/>
  </si>
  <si>
    <t>FUNCTIONS \ FREQUENCY RUN</t>
    <phoneticPr fontId="1" type="noConversion"/>
  </si>
  <si>
    <t>WiFi Off</t>
    <phoneticPr fontId="1" type="noConversion"/>
  </si>
  <si>
    <t>WiFi Forget SSID</t>
    <phoneticPr fontId="1" type="noConversion"/>
  </si>
  <si>
    <t>WiFi Disconnect SSID</t>
    <phoneticPr fontId="1" type="noConversion"/>
  </si>
  <si>
    <t>Make aCall succeed</t>
    <phoneticPr fontId="1" type="noConversion"/>
  </si>
  <si>
    <t>Make eCall succeed</t>
    <phoneticPr fontId="1" type="noConversion"/>
  </si>
  <si>
    <t>Crash</t>
    <phoneticPr fontId="1" type="noConversion"/>
  </si>
  <si>
    <t>Type C error</t>
    <phoneticPr fontId="1" type="noConversion"/>
  </si>
  <si>
    <t>150 times</t>
    <phoneticPr fontId="1" type="noConversion"/>
  </si>
  <si>
    <t>Cellular/WiFi traffic</t>
    <phoneticPr fontId="1" type="noConversion"/>
  </si>
  <si>
    <t>1 time</t>
    <phoneticPr fontId="1" type="noConversion"/>
  </si>
  <si>
    <t>15-20 times</t>
    <phoneticPr fontId="1" type="noConversion"/>
  </si>
  <si>
    <t>360-480 times</t>
    <phoneticPr fontId="1" type="noConversion"/>
  </si>
  <si>
    <t>WEEKDAY</t>
    <phoneticPr fontId="1" type="noConversion"/>
  </si>
  <si>
    <t>WEEKEND</t>
    <phoneticPr fontId="1" type="noConversion"/>
  </si>
  <si>
    <t>LONG TIME STRESSED</t>
    <phoneticPr fontId="1" type="noConversion"/>
  </si>
  <si>
    <t>Memory Usage</t>
    <phoneticPr fontId="1" type="noConversion"/>
  </si>
  <si>
    <t>4. Cellular data</t>
    <phoneticPr fontId="1" type="noConversion"/>
  </si>
  <si>
    <t>5. GNSS data</t>
    <phoneticPr fontId="1" type="noConversion"/>
  </si>
  <si>
    <t>6. Type C error</t>
    <phoneticPr fontId="1" type="noConversion"/>
  </si>
  <si>
    <t>7. Crash</t>
    <phoneticPr fontId="1" type="noConversion"/>
  </si>
  <si>
    <t>15~20 times</t>
    <phoneticPr fontId="1" type="noConversion"/>
  </si>
  <si>
    <t>360~480 times</t>
    <phoneticPr fontId="1" type="noConversion"/>
  </si>
  <si>
    <t>Total</t>
    <phoneticPr fontId="1" type="noConversion"/>
  </si>
  <si>
    <t xml:space="preserve">CAL, DOTE download via diagalyzer 
</t>
    <phoneticPr fontId="1" type="noConversion"/>
  </si>
  <si>
    <t>4 STLA app</t>
    <phoneticPr fontId="1" type="noConversion"/>
  </si>
  <si>
    <t>Playback vehicle CAN message</t>
    <phoneticPr fontId="1" type="noConversion"/>
  </si>
  <si>
    <t>eCall waiting call back time: CALL_AUTO_ANSWER_TIME: 2</t>
    <phoneticPr fontId="1" type="noConversion"/>
  </si>
  <si>
    <t>CPU loading</t>
    <phoneticPr fontId="1" type="noConversion"/>
  </si>
  <si>
    <t>Memory usage</t>
    <phoneticPr fontId="1" type="noConversion"/>
  </si>
  <si>
    <t>Internal Waive-已提供相關資訊</t>
    <phoneticPr fontId="1" type="noConversion"/>
  </si>
  <si>
    <t>Internal Waive</t>
  </si>
  <si>
    <t>Internal Waive</t>
    <phoneticPr fontId="1" type="noConversion"/>
  </si>
  <si>
    <t>10/23 Johnny: 已發信請Saji跟SW提出此需求 "RTBM-15907 Microcontrollers shall be configured to disable any communication interfaces not used in the design"
1/19 Saji: 由軟體導入
12/22 Matt: 會在MP之前移除所有HW debug測點</t>
    <phoneticPr fontId="1" type="noConversion"/>
  </si>
  <si>
    <r>
      <t xml:space="preserve">10/24 Ryan: 上次Lab測試的報告,其中failed的項目,經過討論後客人是可以接受的
6/2 Ryan: ITU P1140 test fail，開JIRA追蹤
4/12 Joshua: 請Tim再規劃時間和計畫有關德國實驗室的相關事宜
3/28 Tim: 時間還沒定，要協調PSA 的車子 送到德國實驗室 再派人過去測
3/25 Ryan: 上海沒有支援Ecall的車子，目前Tim有反饋給客戶，應該會在歐州的lab測試
3/1 Ryan: 預計最快3月中有機會可以測試，但實際還是要看租借車子跟lab的狀況為主
3/1 Willy: 問Ryan何時會測試
2/24 Willy: 已測試完成，報告跟Tim要 (誤會，重新確認中)
For </t>
    </r>
    <r>
      <rPr>
        <sz val="12"/>
        <color rgb="FFFF0000"/>
        <rFont val="新細明體"/>
        <family val="1"/>
        <charset val="136"/>
        <scheme val="minor"/>
      </rPr>
      <t>audio eCall requirements</t>
    </r>
    <r>
      <rPr>
        <sz val="12"/>
        <color theme="1"/>
        <rFont val="新細明體"/>
        <family val="2"/>
        <charset val="136"/>
        <scheme val="minor"/>
      </rPr>
      <t>, the TCU shall be compatible with the ITU P1140 Recommendation such described in the xCall specification [RSP-0001242], using the unique microphone dedicated.</t>
    </r>
    <phoneticPr fontId="1" type="noConversion"/>
  </si>
  <si>
    <r>
      <t>10/24 Ryan: 目前調整參數都能滿足規範,跟Tuning 參數相關的JIRA應該都可以算pass
6/2 Ryan: ITU P1140 test fail，開JIRA追蹤
4/12 Joshua: 請Tim再規劃時間和計畫有關德國實驗室的相關事宜
3/25 Ryan: 上海沒有支援Ecall的車子,目前Tim有反饋給客戶，應該會在歐州的lab測試，時程需要在重新安排
12:29 Ryan: 等大陸lab環境準備好,我們可以安排測試 (時間要跟Terry確認)(等上海實車測試)
12/29 Johnny: Feature “Audio function requirement - AEC_AES”信件追蹤
12/16 Saji: 尚在確認聲學 (</t>
    </r>
    <r>
      <rPr>
        <sz val="12"/>
        <color rgb="FFFF0000"/>
        <rFont val="新細明體"/>
        <family val="1"/>
        <charset val="136"/>
        <scheme val="minor"/>
      </rPr>
      <t>The AEC shall be adaptive to the sound pressure of the downlink signal inside the cabin.</t>
    </r>
    <r>
      <rPr>
        <sz val="12"/>
        <color theme="1"/>
        <rFont val="新細明體"/>
        <family val="2"/>
        <charset val="136"/>
        <scheme val="minor"/>
      </rPr>
      <t>)
12/12 Saji: 12/16討論出結果</t>
    </r>
    <phoneticPr fontId="1" type="noConversion"/>
  </si>
  <si>
    <t xml:space="preserve">10/24 Johnny: Eric轉來SW提供的測試方法
7/25 Johnny: Gen-RTBM-CDC-SDF-15(0)
1. Impossible to start emergency call automatically in case of crash or manually </t>
    <phoneticPr fontId="1" type="noConversion"/>
  </si>
  <si>
    <t>10/24 Johnny: Eric轉來SW提供的測試方法
7/25 Johnny: Gen-RTBM-CDC-SDF-14(0)
1. Lack/loss of manual or automatic emergency call after a crash</t>
    <phoneticPr fontId="1" type="noConversion"/>
  </si>
  <si>
    <t>10/24 Johnny: Eric轉來SW提供的測試方法
7/25 Johnny: Gen-RTBM-CDC-SDF-04(0)
1. Untimely or erroneous send of emergency call message (MSD, SMS, etc.)</t>
    <phoneticPr fontId="1" type="noConversion"/>
  </si>
  <si>
    <t>10/24 Johnny: Eric轉來SW提供的測試方法
7/25 Johnny: Gen-RTBM-CDC-SDF-03(0)
1. Erroneous Vehicle energy type sent to the call center</t>
    <phoneticPr fontId="1" type="noConversion"/>
  </si>
  <si>
    <t>10/24 Johnny: Eric轉來SW提供的測試方法
7/25 Johnny: Gen-RTBM-CDC-SDF-02(0)
1. Erroneous or inaccurate localization of the vehicle sent to the call center</t>
    <phoneticPr fontId="1" type="noConversion"/>
  </si>
  <si>
    <t>10/24 Johnny: Eric轉來SW提供的測試方法
7/25 Johnny: Gen-RTBM-CDC-SDF-01(0)
1. Unexpected or erroneous remote command transmitted by BSRF</t>
    <phoneticPr fontId="1" type="noConversion"/>
  </si>
  <si>
    <t>FM Search (&lt;&lt;)</t>
    <phoneticPr fontId="1" type="noConversion"/>
  </si>
  <si>
    <t>FM Search (&gt;&gt;)</t>
    <phoneticPr fontId="1" type="noConversion"/>
  </si>
  <si>
    <t>AM Search (&lt;&lt;)</t>
    <phoneticPr fontId="1" type="noConversion"/>
  </si>
  <si>
    <t>AM Search (&gt;&gt;)</t>
    <phoneticPr fontId="1" type="noConversion"/>
  </si>
  <si>
    <t>DAB (&lt;&lt;)</t>
    <phoneticPr fontId="1" type="noConversion"/>
  </si>
  <si>
    <t>DAB (&gt;&gt;)</t>
    <phoneticPr fontId="1" type="noConversion"/>
  </si>
  <si>
    <t>DAB channel</t>
    <phoneticPr fontId="1" type="noConversion"/>
  </si>
  <si>
    <t>1. eCall TRP TIS</t>
    <phoneticPr fontId="1" type="noConversion"/>
  </si>
  <si>
    <t>1. Antenna measurement</t>
    <phoneticPr fontId="1" type="noConversion"/>
  </si>
  <si>
    <t>10/31 21:00 ~ 11/2 11:00</t>
    <phoneticPr fontId="1" type="noConversion"/>
  </si>
  <si>
    <t>Duration</t>
    <phoneticPr fontId="1" type="noConversion"/>
  </si>
  <si>
    <t>RTBM</t>
    <phoneticPr fontId="1" type="noConversion"/>
  </si>
  <si>
    <t>Cycle time</t>
    <phoneticPr fontId="1" type="noConversion"/>
  </si>
  <si>
    <t>testCnt</t>
    <phoneticPr fontId="1" type="noConversion"/>
  </si>
  <si>
    <t>240 times (Target)</t>
    <phoneticPr fontId="1" type="noConversion"/>
  </si>
  <si>
    <t>30 mins</t>
    <phoneticPr fontId="1" type="noConversion"/>
  </si>
  <si>
    <t>4 pcs</t>
    <phoneticPr fontId="1" type="noConversion"/>
  </si>
  <si>
    <t>Each Cycle</t>
    <phoneticPr fontId="1" type="noConversion"/>
  </si>
  <si>
    <t>Tuner switch</t>
    <phoneticPr fontId="1" type="noConversion"/>
  </si>
  <si>
    <t>NA</t>
    <phoneticPr fontId="1" type="noConversion"/>
  </si>
  <si>
    <t>No 4</t>
    <phoneticPr fontId="1" type="noConversion"/>
  </si>
  <si>
    <t>No15</t>
    <phoneticPr fontId="1" type="noConversion"/>
  </si>
  <si>
    <t>No 17</t>
    <phoneticPr fontId="1" type="noConversion"/>
  </si>
  <si>
    <t>No 11</t>
    <phoneticPr fontId="1" type="noConversion"/>
  </si>
  <si>
    <t>Duration (HR)</t>
    <phoneticPr fontId="1" type="noConversion"/>
  </si>
  <si>
    <t>Type C (NE)</t>
    <phoneticPr fontId="1" type="noConversion"/>
  </si>
  <si>
    <t>Type C (EE)</t>
    <phoneticPr fontId="1" type="noConversion"/>
  </si>
  <si>
    <t>7 times (Total 20 min)</t>
    <phoneticPr fontId="1" type="noConversion"/>
  </si>
  <si>
    <t>WiFi settings</t>
    <phoneticPr fontId="1" type="noConversion"/>
  </si>
  <si>
    <t>5 times (Total 15 mins)</t>
    <phoneticPr fontId="1" type="noConversion"/>
  </si>
  <si>
    <t>2 times (Total 2 mins)</t>
    <phoneticPr fontId="1" type="noConversion"/>
  </si>
  <si>
    <t>Type A</t>
    <phoneticPr fontId="1" type="noConversion"/>
  </si>
  <si>
    <t>Type B</t>
    <phoneticPr fontId="1" type="noConversion"/>
  </si>
  <si>
    <t>RTBM.1.20.08.4.0.099C.00.0002.P000</t>
    <phoneticPr fontId="1" type="noConversion"/>
  </si>
  <si>
    <t>Start time</t>
    <phoneticPr fontId="1" type="noConversion"/>
  </si>
  <si>
    <t>Type C</t>
    <phoneticPr fontId="1" type="noConversion"/>
  </si>
  <si>
    <t>Date</t>
    <phoneticPr fontId="1" type="noConversion"/>
  </si>
  <si>
    <t>Record time</t>
    <phoneticPr fontId="1" type="noConversion"/>
  </si>
  <si>
    <t>Type A</t>
  </si>
  <si>
    <t>Type B</t>
  </si>
  <si>
    <t>Type C</t>
  </si>
  <si>
    <t>LCM</t>
    <phoneticPr fontId="1" type="noConversion"/>
  </si>
  <si>
    <t>Nominal</t>
    <phoneticPr fontId="1" type="noConversion"/>
  </si>
  <si>
    <t>SWM</t>
    <phoneticPr fontId="1" type="noConversion"/>
  </si>
  <si>
    <t>3 pcs</t>
  </si>
  <si>
    <t>40 mins</t>
  </si>
  <si>
    <t>1.08B_20231101213110</t>
    <phoneticPr fontId="1" type="noConversion"/>
  </si>
  <si>
    <t>MCU</t>
    <phoneticPr fontId="1" type="noConversion"/>
  </si>
  <si>
    <t>MCU_BLD</t>
    <phoneticPr fontId="1" type="noConversion"/>
  </si>
  <si>
    <t>1.08B_20231101134604</t>
    <phoneticPr fontId="1" type="noConversion"/>
  </si>
  <si>
    <t>HW Ver</t>
    <phoneticPr fontId="1" type="noConversion"/>
  </si>
  <si>
    <t>Shark Fin DVT2-5</t>
    <phoneticPr fontId="1" type="noConversion"/>
  </si>
  <si>
    <t>11/3 17:00 ~ 11/10 9:30</t>
    <phoneticPr fontId="1" type="noConversion"/>
  </si>
  <si>
    <t>3 pcs</t>
    <phoneticPr fontId="1" type="noConversion"/>
  </si>
  <si>
    <t>~</t>
    <phoneticPr fontId="1" type="noConversion"/>
  </si>
  <si>
    <t>RTBM.1.20.08.4.2.1120.00.0002.P000</t>
    <phoneticPr fontId="1" type="noConversion"/>
  </si>
  <si>
    <t>1.120_20231108112915</t>
    <phoneticPr fontId="1" type="noConversion"/>
  </si>
  <si>
    <t>4 times (Total 2 mins)</t>
    <phoneticPr fontId="1" type="noConversion"/>
  </si>
  <si>
    <t>15 min</t>
    <phoneticPr fontId="1" type="noConversion"/>
  </si>
  <si>
    <t>LE0-5943 *7</t>
    <phoneticPr fontId="1" type="noConversion"/>
  </si>
  <si>
    <t>310 times (Target)</t>
    <phoneticPr fontId="1" type="noConversion"/>
  </si>
  <si>
    <t>310 times (Target)</t>
    <phoneticPr fontId="1" type="noConversion"/>
  </si>
  <si>
    <t>RTBM.1.20.08.4.2.1120.09.0002.AN01</t>
    <phoneticPr fontId="1" type="noConversion"/>
  </si>
  <si>
    <t>1.140_20231113081251</t>
    <phoneticPr fontId="1" type="noConversion"/>
  </si>
  <si>
    <t>1.140_20231101132757</t>
    <phoneticPr fontId="1" type="noConversion"/>
  </si>
  <si>
    <t>11/14 Johnny: 現在是目標600 HRs不可以有Type B的crash，已經開始用自動化測試擺放
1/31 Johnny: 以時速125 km/hr，大約要連續10天不能發生crash
1/19 Johnny: 用Mission Profile推算時間，然後擺放測試
1. The unexpected reboot rate shall not exceed 1 reboot / 30 000 km.</t>
    <phoneticPr fontId="1" type="noConversion"/>
  </si>
  <si>
    <t>Round</t>
    <phoneticPr fontId="1" type="noConversion"/>
  </si>
  <si>
    <t>HRs</t>
    <phoneticPr fontId="1" type="noConversion"/>
  </si>
  <si>
    <t>Start Date</t>
    <phoneticPr fontId="1" type="noConversion"/>
  </si>
  <si>
    <t>End Date</t>
    <phoneticPr fontId="1" type="noConversion"/>
  </si>
  <si>
    <t>FIH現況</t>
    <phoneticPr fontId="1" type="noConversion"/>
  </si>
  <si>
    <t>1. FM和AM都只能用Live的頻道做測試，收訊不好時幾乎都只能聽到雜音，切換頻道就更不用說了</t>
    <phoneticPr fontId="1" type="noConversion"/>
  </si>
  <si>
    <t>北匯目前可強化的對策</t>
    <phoneticPr fontId="1" type="noConversion"/>
  </si>
  <si>
    <t>3. 缺乏DAB和FM seamless的測試環境</t>
    <phoneticPr fontId="1" type="noConversion"/>
  </si>
  <si>
    <t>1. 目前是另外架設一個WiFi AP，然後透過iPerf的方式讓裝置做traffic的傳輸</t>
    <phoneticPr fontId="1" type="noConversion"/>
  </si>
  <si>
    <t>1. 目前是將電話號碼修改成測試手機的門號，透過手機自動接聽的模式做測試</t>
    <phoneticPr fontId="1" type="noConversion"/>
  </si>
  <si>
    <t>2. MSD的測試除非用儀器才能測試，無法在Live環境下使用，可是因為我們要用multi device做測試，所以不能用儀器測試</t>
    <phoneticPr fontId="1" type="noConversion"/>
  </si>
  <si>
    <t>CAN info</t>
    <phoneticPr fontId="1" type="noConversion"/>
  </si>
  <si>
    <t>1. 目前是用同事在實車上錄製的Log重複播放，資訊永遠相同，並不會因為車子實際的Life Cycle而有不同的內容</t>
    <phoneticPr fontId="1" type="noConversion"/>
  </si>
  <si>
    <t>1. 因為我們的Stability測試需要同時擺放好幾台，所以需要用Live的環境</t>
    <phoneticPr fontId="1" type="noConversion"/>
  </si>
  <si>
    <t>1. 目前只能實收Live的衛星，無法模擬實車移動的訊號變動</t>
    <phoneticPr fontId="1" type="noConversion"/>
  </si>
  <si>
    <t>2. 無法模擬甲地到乙地的整個移動過程，然後從Log將nmea資訊貼到map上顯示整個移動的軌跡</t>
    <phoneticPr fontId="1" type="noConversion"/>
  </si>
  <si>
    <t>3. 無法執行DR及SLI的測試</t>
    <phoneticPr fontId="1" type="noConversion"/>
  </si>
  <si>
    <t>1. 目前只能實收Live的Cellular，包括Band或是Signal strength，而且位置只能固定，訊號沒有甚麼變化，永遠都只有LTE的訊號</t>
    <phoneticPr fontId="1" type="noConversion"/>
  </si>
  <si>
    <t>2. DAB只能靠別人使用RF-Catcher錄製的資訊重複播放，而且只能用同一個Channel切換站台，除非更換另一個Channel的檔案</t>
    <phoneticPr fontId="1" type="noConversion"/>
  </si>
  <si>
    <t>JIRA</t>
    <phoneticPr fontId="1" type="noConversion"/>
  </si>
  <si>
    <t>11/15 15:52 EE (LE0-9730)</t>
    <phoneticPr fontId="1" type="noConversion"/>
  </si>
  <si>
    <t>LE0-9829</t>
    <phoneticPr fontId="1" type="noConversion"/>
  </si>
  <si>
    <t>LE0-9734</t>
    <phoneticPr fontId="1" type="noConversion"/>
  </si>
  <si>
    <t>11/16 12:10 NE (LE0-9827)</t>
    <phoneticPr fontId="1" type="noConversion"/>
  </si>
  <si>
    <t>11/17 10:41 Reboot (MCU Log為0，經檢查疑為接線鬆脫導致沒有資訊)</t>
    <phoneticPr fontId="1" type="noConversion"/>
  </si>
  <si>
    <t>11/15 22:02 Reboot (SMIO SOC UART checksum error)</t>
    <phoneticPr fontId="1" type="noConversion"/>
  </si>
  <si>
    <t>11/16 01:57 Reboot (SMIO SOC UART checksum error)</t>
    <phoneticPr fontId="1" type="noConversion"/>
  </si>
  <si>
    <t>11/20 02:52 Reboot (SMIO SOC UART checksum error)</t>
    <phoneticPr fontId="1" type="noConversion"/>
  </si>
  <si>
    <t>11/18 14:00 A0150就沒有正常執行 (LE0-9855)</t>
    <phoneticPr fontId="1" type="noConversion"/>
  </si>
  <si>
    <t>No 4 (2nd)</t>
    <phoneticPr fontId="1" type="noConversion"/>
  </si>
  <si>
    <t>NA</t>
    <phoneticPr fontId="1" type="noConversion"/>
  </si>
  <si>
    <t>Ethernet hang*1</t>
    <phoneticPr fontId="1" type="noConversion"/>
  </si>
  <si>
    <t>EE*1, NE*1, KernelAPI*1</t>
    <phoneticPr fontId="1" type="noConversion"/>
  </si>
  <si>
    <t>11/22 Galen: 驗證完成
11/14 Galen: 目前仍和RD在處理驗證的方式
9/28 軟體已經將JIRA轉回給Galen，需安排時間驗證
8/8 Galen: 此項與充電曲線有相關，因充電有區分為高溫、常溫、低溫，輸入電流皆不相同，會影響充飽電的時間
且在DTC Matrix上並末評估到此區分
尚在等RD確認最後結果
7/6 Galen: 軟體回覆還有問題尚待解決
3/8 Galen: RD說會改成5HR偵測
2/24 Galen: SW尚未導入
2/22 Galen: 充電偵測異常的機制，2/24會測試完成
2/16 目前是設定2HR為偵測，之後時間會再改
1/12 Andy: 定義和Spec有差異，需修正
12/19 Eason: 12/23拿到板子，12/30驗完
12/16 Saji: 改為 DTC - BuB
12/12 Saji: Out of scope</t>
    <phoneticPr fontId="1" type="noConversion"/>
  </si>
  <si>
    <t>11/21 22:01 KernelAPI (LE0-9898)</t>
    <phoneticPr fontId="1" type="noConversion"/>
  </si>
  <si>
    <t>11/22 15:00 Script end automatically (A0282), adb is slow.</t>
    <phoneticPr fontId="1" type="noConversion"/>
  </si>
  <si>
    <t>11/22 08:44 Reboot (MCU Log為0，可是用MobaXterm卻會吐出)</t>
    <phoneticPr fontId="1" type="noConversion"/>
  </si>
  <si>
    <t>RTBM.1.20.08.4.3.1210.00.0002.P000</t>
    <phoneticPr fontId="1" type="noConversion"/>
  </si>
  <si>
    <t>1.210_20231121203752</t>
    <phoneticPr fontId="1" type="noConversion"/>
  </si>
  <si>
    <t>1.210_20231115225411</t>
    <phoneticPr fontId="1" type="noConversion"/>
  </si>
  <si>
    <t>11/25 11:14 Reboot (SMIO SOC UART checksum error)</t>
    <phoneticPr fontId="1" type="noConversion"/>
  </si>
  <si>
    <t>11/25 14:18 Reboot (SMIO SOC UART checksum error)</t>
    <phoneticPr fontId="1" type="noConversion"/>
  </si>
  <si>
    <t>11/25 17:20 Reboot (SMIO SOC UART checksum error)</t>
    <phoneticPr fontId="1" type="noConversion"/>
  </si>
  <si>
    <t>300 times (Target)</t>
    <phoneticPr fontId="1" type="noConversion"/>
  </si>
  <si>
    <t>120 mins</t>
    <phoneticPr fontId="1" type="noConversion"/>
  </si>
  <si>
    <t>110 times (Target)</t>
    <phoneticPr fontId="1" type="noConversion"/>
  </si>
  <si>
    <t>17 times (Total 100 min)</t>
    <phoneticPr fontId="1" type="noConversion"/>
  </si>
  <si>
    <t>5 times (Total 80 mins)</t>
    <phoneticPr fontId="1" type="noConversion"/>
  </si>
  <si>
    <t>80 min</t>
    <phoneticPr fontId="1" type="noConversion"/>
  </si>
  <si>
    <t>40 mins</t>
    <phoneticPr fontId="1" type="noConversion"/>
  </si>
  <si>
    <t>Cycle time (40 mins)</t>
    <phoneticPr fontId="1" type="noConversion"/>
  </si>
  <si>
    <t>Cycle time (2 HRs)</t>
    <phoneticPr fontId="1" type="noConversion"/>
  </si>
  <si>
    <t>#4: Normal Temp
#17: Thermal*1 (-40~85, 1 HR change)</t>
    <phoneticPr fontId="1" type="noConversion"/>
  </si>
  <si>
    <t>#15: Normal Temp</t>
    <phoneticPr fontId="1" type="noConversion"/>
  </si>
  <si>
    <t>11/26 10:38 NE (JIRA-10157,  RemoteServices引起的crash)</t>
    <phoneticPr fontId="1" type="noConversion"/>
  </si>
  <si>
    <t>11/26 13:51 NE (JIRA-10157,  RemoteServices引起的crash)</t>
    <phoneticPr fontId="1" type="noConversion"/>
  </si>
  <si>
    <t>11/28 04:01 Reboot (SMIO SOC UART checksum error)</t>
    <phoneticPr fontId="1" type="noConversion"/>
  </si>
  <si>
    <t>11/27 11:18 NE (JIRA-10195,  RemoteServices引起的crash)</t>
    <phoneticPr fontId="1" type="noConversion"/>
  </si>
  <si>
    <t>LE0-9943</t>
    <phoneticPr fontId="1" type="noConversion"/>
  </si>
  <si>
    <t>LE0-9751
LE0-9817</t>
    <phoneticPr fontId="1" type="noConversion"/>
  </si>
  <si>
    <t>12/15 Terry: 已給Pass的測試報告 (95°C for eCall)
12/12 Terry: 12/16給報告</t>
    <phoneticPr fontId="1" type="noConversion"/>
  </si>
  <si>
    <t>11/28 The backup battery allows eCall and aCall to be made for at least 11 minutes at -20°C.</t>
    <phoneticPr fontId="1" type="noConversion"/>
  </si>
  <si>
    <t>11/30 15:26 Reboot (SMIO SOC UART checksum error)</t>
    <phoneticPr fontId="1" type="noConversion"/>
  </si>
  <si>
    <t>testCnt</t>
    <phoneticPr fontId="1" type="noConversion"/>
  </si>
  <si>
    <t>12/01 10:01 Reboot</t>
    <phoneticPr fontId="1" type="noConversion"/>
  </si>
  <si>
    <t>12/02 05:33 Reboot</t>
    <phoneticPr fontId="1" type="noConversion"/>
  </si>
  <si>
    <t>12/02 12:12 Reboot</t>
    <phoneticPr fontId="1" type="noConversion"/>
  </si>
  <si>
    <t>12/02 22:14 Reboot</t>
    <phoneticPr fontId="1" type="noConversion"/>
  </si>
  <si>
    <t>12/02 21:32 NE</t>
    <phoneticPr fontId="1" type="noConversion"/>
  </si>
  <si>
    <t>12/02 15:44 NE</t>
    <phoneticPr fontId="1" type="noConversion"/>
  </si>
  <si>
    <t>SW Version</t>
  </si>
  <si>
    <t>MCU</t>
  </si>
  <si>
    <t>MCU_BLD</t>
  </si>
  <si>
    <t>HW Ver</t>
  </si>
  <si>
    <t>Shark Fin DVT2-5</t>
  </si>
  <si>
    <t>Duration</t>
  </si>
  <si>
    <t>~</t>
  </si>
  <si>
    <t>Cycle time (40 mins)</t>
  </si>
  <si>
    <t>RTBM</t>
  </si>
  <si>
    <t>Cycle time</t>
  </si>
  <si>
    <t>testCnt</t>
  </si>
  <si>
    <t>300 times (Target)</t>
  </si>
  <si>
    <t>Each Cycle</t>
  </si>
  <si>
    <t>Tuner switch</t>
  </si>
  <si>
    <t>7 times (Total 20 min)</t>
  </si>
  <si>
    <t>WiFi settings</t>
  </si>
  <si>
    <t>5 times (Total 15 mins)</t>
  </si>
  <si>
    <t>xCall</t>
  </si>
  <si>
    <t>4 times (Total 2 mins)</t>
  </si>
  <si>
    <t>Traffic</t>
  </si>
  <si>
    <t>15 min</t>
  </si>
  <si>
    <t>Cycle time (2 HRs)</t>
  </si>
  <si>
    <t>#15: Normal Temp</t>
  </si>
  <si>
    <t>120 mins</t>
  </si>
  <si>
    <t>110 times (Target)</t>
  </si>
  <si>
    <t>17 times (Total 100 min)</t>
  </si>
  <si>
    <t>5 times (Total 80 mins)</t>
  </si>
  <si>
    <t>80 min</t>
  </si>
  <si>
    <t>JIRA</t>
  </si>
  <si>
    <t>LE0-9829</t>
  </si>
  <si>
    <t>No 4</t>
  </si>
  <si>
    <t>No15</t>
  </si>
  <si>
    <t>No 17</t>
  </si>
  <si>
    <t>Total</t>
  </si>
  <si>
    <t>Start time</t>
  </si>
  <si>
    <t>Record time</t>
  </si>
  <si>
    <t>Duration (HR)</t>
  </si>
  <si>
    <t>Result</t>
    <phoneticPr fontId="1" type="noConversion"/>
  </si>
  <si>
    <t>testCnt</t>
    <phoneticPr fontId="1" type="noConversion"/>
  </si>
  <si>
    <t>LE0-10195</t>
    <phoneticPr fontId="1" type="noConversion"/>
  </si>
  <si>
    <t>8.4.32</t>
    <phoneticPr fontId="1" type="noConversion"/>
  </si>
  <si>
    <t>RTBM.1.20.08.6.1.126F.00.0002.P000</t>
    <phoneticPr fontId="1" type="noConversion"/>
  </si>
  <si>
    <t>1.26F_20231201161300</t>
    <phoneticPr fontId="1" type="noConversion"/>
  </si>
  <si>
    <t>1.26F_20231127225143</t>
    <phoneticPr fontId="1" type="noConversion"/>
  </si>
  <si>
    <t>8.4.21</t>
    <phoneticPr fontId="1" type="noConversion"/>
  </si>
  <si>
    <t>8.4.2</t>
    <phoneticPr fontId="1" type="noConversion"/>
  </si>
  <si>
    <t>LE0-9898</t>
    <phoneticPr fontId="1" type="noConversion"/>
  </si>
  <si>
    <t>LE0-9827</t>
    <phoneticPr fontId="1" type="noConversion"/>
  </si>
  <si>
    <t>LE0-5943</t>
    <phoneticPr fontId="1" type="noConversion"/>
  </si>
  <si>
    <t>[AEE_EXP] NE (3rd_party macchina) from Dunasys RemoteServices bundle</t>
    <phoneticPr fontId="1" type="noConversion"/>
  </si>
  <si>
    <t>KernelAPI (Wifi)</t>
    <phoneticPr fontId="1" type="noConversion"/>
  </si>
  <si>
    <t xml:space="preserve">NE crash(/data/core/,1,SIGSEGV,./dil) </t>
    <phoneticPr fontId="1" type="noConversion"/>
  </si>
  <si>
    <t>HWT during LCM suspend resume stress test</t>
    <phoneticPr fontId="1" type="noConversion"/>
  </si>
  <si>
    <t>Cycle time (12 HRs)</t>
    <phoneticPr fontId="1" type="noConversion"/>
  </si>
  <si>
    <t>#5: Normal Temp</t>
    <phoneticPr fontId="1" type="noConversion"/>
  </si>
  <si>
    <t>12 HRs</t>
    <phoneticPr fontId="1" type="noConversion"/>
  </si>
  <si>
    <t>14 times (Target)</t>
    <phoneticPr fontId="1" type="noConversion"/>
  </si>
  <si>
    <t>No 5</t>
    <phoneticPr fontId="1" type="noConversion"/>
  </si>
  <si>
    <t>Closed</t>
    <phoneticPr fontId="1" type="noConversion"/>
  </si>
  <si>
    <t>102 times (Total 680 min)</t>
    <phoneticPr fontId="1" type="noConversion"/>
  </si>
  <si>
    <t>20 times (Total 650 mins)</t>
    <phoneticPr fontId="1" type="noConversion"/>
  </si>
  <si>
    <t>24 times (Total 12 mins)</t>
    <phoneticPr fontId="1" type="noConversion"/>
  </si>
  <si>
    <t>650 min</t>
    <phoneticPr fontId="1" type="noConversion"/>
  </si>
  <si>
    <t>LE0-9835</t>
    <phoneticPr fontId="1" type="noConversion"/>
  </si>
  <si>
    <t>12/08 07:37 EE (LE0-9835)</t>
    <phoneticPr fontId="1" type="noConversion"/>
  </si>
  <si>
    <t>12/08 17:30 Eth Hang (Phy off) (LE0-9855)</t>
    <phoneticPr fontId="1" type="noConversion"/>
  </si>
  <si>
    <t>12/08 11:13 EE (LE0-9835)</t>
    <phoneticPr fontId="1" type="noConversion"/>
  </si>
  <si>
    <t>12/09 09:48 Reboot (LE0-10479)</t>
    <phoneticPr fontId="1" type="noConversion"/>
  </si>
  <si>
    <t>12/11 10:50 Reboot (LE0-10479)</t>
    <phoneticPr fontId="1" type="noConversion"/>
  </si>
  <si>
    <t>8.6.1</t>
    <phoneticPr fontId="1" type="noConversion"/>
  </si>
  <si>
    <t>12/09 04:23 Reboot (0003)</t>
    <phoneticPr fontId="1" type="noConversion"/>
  </si>
  <si>
    <t>12/09 00:02 Reboot (LE0-10479)</t>
    <phoneticPr fontId="1" type="noConversion"/>
  </si>
  <si>
    <t>12/11 15:39 Reboot (LE0-10479)</t>
    <phoneticPr fontId="1" type="noConversion"/>
  </si>
  <si>
    <t>現在時間</t>
    <phoneticPr fontId="1" type="noConversion"/>
  </si>
  <si>
    <t>開機時間</t>
    <phoneticPr fontId="1" type="noConversion"/>
  </si>
  <si>
    <t>重啟時間</t>
    <phoneticPr fontId="1" type="noConversion"/>
  </si>
  <si>
    <t>12/12 19:11 Reboot (0009)</t>
    <phoneticPr fontId="1" type="noConversion"/>
  </si>
  <si>
    <t>LE0-10552</t>
    <phoneticPr fontId="1" type="noConversion"/>
  </si>
  <si>
    <t>12/13 
2. 4V的測試Fail
  2.1 從13V先調整至5V, 從5V以每次為0.1的間隔”慢慢”向下調整,調至4.2V 時，DTC就觸發了
  2.2 從13V先調整至5V, 從5V "直接" 向下調整到4V，DTC卻沒有觸發</t>
    <phoneticPr fontId="1" type="noConversion"/>
  </si>
  <si>
    <t>Tim</t>
    <phoneticPr fontId="1" type="noConversion"/>
  </si>
  <si>
    <t>12/13 16:31 Reboot (LE0-10479)</t>
    <phoneticPr fontId="1" type="noConversion"/>
  </si>
  <si>
    <t>12/08 12:28 Reboot (LE0-10479)</t>
    <phoneticPr fontId="1" type="noConversion"/>
  </si>
  <si>
    <t>12/11 08:35 Reboot (0007)</t>
    <phoneticPr fontId="1" type="noConversion"/>
  </si>
  <si>
    <t>#4: Normal Temp
#17: Thermal (-40~85, 1 HR change) 
       Voltage  (12, 8, 16, 1 HR change)</t>
    <phoneticPr fontId="1" type="noConversion"/>
  </si>
  <si>
    <t>ID</t>
    <phoneticPr fontId="1" type="noConversion"/>
  </si>
  <si>
    <t>Description</t>
    <phoneticPr fontId="1" type="noConversion"/>
  </si>
  <si>
    <t>Opened</t>
    <phoneticPr fontId="1" type="noConversion"/>
  </si>
  <si>
    <t>-</t>
    <phoneticPr fontId="1" type="noConversion"/>
  </si>
  <si>
    <t>#15: Normal Temp
#6: Normal Temp</t>
    <phoneticPr fontId="1" type="noConversion"/>
  </si>
  <si>
    <t>Type</t>
    <phoneticPr fontId="1" type="noConversion"/>
  </si>
  <si>
    <t>C</t>
    <phoneticPr fontId="1" type="noConversion"/>
  </si>
  <si>
    <t>B</t>
    <phoneticPr fontId="1" type="noConversion"/>
  </si>
  <si>
    <t>No 6</t>
  </si>
  <si>
    <t>No 6</t>
    <phoneticPr fontId="1" type="noConversion"/>
  </si>
  <si>
    <t>RTBM.1.20.08.6.3.126A.16.0002.AN01</t>
    <phoneticPr fontId="1" type="noConversion"/>
  </si>
  <si>
    <t>1.26I_20231218120044</t>
    <phoneticPr fontId="1" type="noConversion"/>
  </si>
  <si>
    <t>1.26H_20231127225143</t>
    <phoneticPr fontId="1" type="noConversion"/>
  </si>
  <si>
    <t>No15-1</t>
    <phoneticPr fontId="1" type="noConversion"/>
  </si>
  <si>
    <t>No 17-1</t>
    <phoneticPr fontId="1" type="noConversion"/>
  </si>
  <si>
    <t>8.6.3</t>
    <phoneticPr fontId="1" type="noConversion"/>
  </si>
  <si>
    <t>12/21 19:44 Reboot (LE0-10479)</t>
    <phoneticPr fontId="1" type="noConversion"/>
  </si>
  <si>
    <t>12/22 01:38 NE (LE0-10725)</t>
    <phoneticPr fontId="1" type="noConversion"/>
  </si>
  <si>
    <t>LE0-10725</t>
    <phoneticPr fontId="1" type="noConversion"/>
  </si>
  <si>
    <t>12/23 17:39 Reboot (LE0-10479)</t>
    <phoneticPr fontId="1" type="noConversion"/>
  </si>
  <si>
    <t>12/23 05:20 NE (LE0-10725)</t>
    <phoneticPr fontId="1" type="noConversion"/>
  </si>
  <si>
    <t>12/23 12:35 Reboot (LE0-10479)</t>
    <phoneticPr fontId="1" type="noConversion"/>
  </si>
  <si>
    <t>12/23 21:17 Reboot (LE0-10479)</t>
    <phoneticPr fontId="1" type="noConversion"/>
  </si>
  <si>
    <t>12/23 18:21 Reboot (LE0-10479)</t>
    <phoneticPr fontId="1" type="noConversion"/>
  </si>
  <si>
    <t>12/20 08:42 NE (LE0-10195)</t>
  </si>
  <si>
    <t>12/21 12:54 NE (LE0-10195)</t>
  </si>
  <si>
    <t>12/20 12:55 NE (LE0-10195)</t>
  </si>
  <si>
    <t>12/21 04:34 NE (LE0-10195)</t>
  </si>
  <si>
    <t>12/20 15:46 NE (LE0-10195)</t>
  </si>
  <si>
    <t>12/22 03:48 NE (LE0-10195)</t>
  </si>
  <si>
    <t>12/22 07:12 NE (LE0-10195)</t>
  </si>
  <si>
    <t>12/23 17:27 NE (LE0-10195)</t>
    <phoneticPr fontId="1" type="noConversion"/>
  </si>
  <si>
    <t>12/23 20:36 NE (LE0-10195)</t>
    <phoneticPr fontId="1" type="noConversion"/>
  </si>
  <si>
    <t>12/24 23:28 EE (LE0-9835)</t>
    <phoneticPr fontId="1" type="noConversion"/>
  </si>
  <si>
    <t>12/24 04:30 NE (缺debugging symbol files)</t>
    <phoneticPr fontId="1" type="noConversion"/>
  </si>
  <si>
    <t>12/23 10:26 NE (debugging symbol files)</t>
    <phoneticPr fontId="1" type="noConversion"/>
  </si>
  <si>
    <t>RTBM.1.20.09.2.0.126L.00.0002.P000</t>
    <phoneticPr fontId="1" type="noConversion"/>
  </si>
  <si>
    <t>1.26J_20231221100854</t>
    <phoneticPr fontId="1" type="noConversion"/>
  </si>
  <si>
    <t>1.26J_20231221155843</t>
    <phoneticPr fontId="1" type="noConversion"/>
  </si>
  <si>
    <t>3rd party app</t>
    <phoneticPr fontId="1" type="noConversion"/>
  </si>
  <si>
    <t>RTBM_AuthMgr_1.0.1</t>
    <phoneticPr fontId="1" type="noConversion"/>
  </si>
  <si>
    <t>RTBM_DataCollect_1.0.3</t>
    <phoneticPr fontId="1" type="noConversion"/>
  </si>
  <si>
    <t>RTBM_LogUpload_1.0.1</t>
    <phoneticPr fontId="1" type="noConversion"/>
  </si>
  <si>
    <t>RTBM_RemoteServices_1.0.1</t>
    <phoneticPr fontId="1" type="noConversion"/>
  </si>
  <si>
    <t>RTBM_DataCollect_v1.0.1_SDKv7.6.1</t>
    <phoneticPr fontId="1" type="noConversion"/>
  </si>
  <si>
    <t>12/27 06:02 NE (LE0-10794)</t>
    <phoneticPr fontId="1" type="noConversion"/>
  </si>
  <si>
    <t>-</t>
  </si>
  <si>
    <t>LE0-10794</t>
  </si>
  <si>
    <t>LE0-10794</t>
    <phoneticPr fontId="1" type="noConversion"/>
  </si>
  <si>
    <t>No15-1</t>
    <phoneticPr fontId="1" type="noConversion"/>
  </si>
  <si>
    <t>No 17-1</t>
    <phoneticPr fontId="1" type="noConversion"/>
  </si>
  <si>
    <t>12/28 04:00 NE (LE0-10725)</t>
    <phoneticPr fontId="1" type="noConversion"/>
  </si>
  <si>
    <t>Stability Tool</t>
    <phoneticPr fontId="1" type="noConversion"/>
  </si>
  <si>
    <t>1.0.2.1</t>
    <phoneticPr fontId="1" type="noConversion"/>
  </si>
  <si>
    <t>1.0.3.0</t>
    <phoneticPr fontId="1" type="noConversion"/>
  </si>
  <si>
    <t>12/29 02:57 NE (LE0-10725)</t>
    <phoneticPr fontId="1" type="noConversion"/>
  </si>
  <si>
    <t>12/28 16:56 開始Failed to connect to SSH server，已中斷測試 (LE0-10839)</t>
    <phoneticPr fontId="1" type="noConversion"/>
  </si>
  <si>
    <t>01/01 22:20 EE (LE0-9835)</t>
    <phoneticPr fontId="1" type="noConversion"/>
  </si>
  <si>
    <t>LE0-10839</t>
    <phoneticPr fontId="1" type="noConversion"/>
  </si>
  <si>
    <t>20231228_#5_EthHang (Can enable manually)</t>
    <phoneticPr fontId="1" type="noConversion"/>
  </si>
  <si>
    <t>LE0-10861</t>
  </si>
  <si>
    <t>LE0-10861</t>
    <phoneticPr fontId="1" type="noConversion"/>
  </si>
  <si>
    <t>12/29 15:54 NE (LE0-10861)</t>
    <phoneticPr fontId="1" type="noConversion"/>
  </si>
  <si>
    <t>12/28 06:01 A0061的Log就沒有正常導出，12/29 10:26決定重啟</t>
    <phoneticPr fontId="1" type="noConversion"/>
  </si>
  <si>
    <t>01/01 07:24 NE (LE0-10195)</t>
    <phoneticPr fontId="1" type="noConversion"/>
  </si>
  <si>
    <t>RTBM.1.20.09.2.0.126N.00.0002.P000</t>
    <phoneticPr fontId="1" type="noConversion"/>
  </si>
  <si>
    <t>1.26M_20231226221128</t>
    <phoneticPr fontId="1" type="noConversion"/>
  </si>
  <si>
    <t>12/29 06:54 EE (LE0-9835)</t>
    <phoneticPr fontId="1" type="noConversion"/>
  </si>
  <si>
    <t>01/02 19:17 NE (LE0-10794)</t>
    <phoneticPr fontId="1" type="noConversion"/>
  </si>
  <si>
    <t>9.2.0.126L</t>
    <phoneticPr fontId="1" type="noConversion"/>
  </si>
  <si>
    <t>9.2.0.126N</t>
    <phoneticPr fontId="1" type="noConversion"/>
  </si>
  <si>
    <t>01/03 16:35 NE (LE0-10794)</t>
    <phoneticPr fontId="1" type="noConversion"/>
  </si>
  <si>
    <t>01/03 11:27 NE (LE0-10195)</t>
    <phoneticPr fontId="1" type="noConversion"/>
  </si>
  <si>
    <t>01/03  01:21 API failed (LE0-10839)</t>
    <phoneticPr fontId="1" type="noConversion"/>
  </si>
  <si>
    <t>01/04 14:17 NE (LE0-10725)</t>
    <phoneticPr fontId="1" type="noConversion"/>
  </si>
  <si>
    <t>01/04 09:53 NE (LE0-10195)</t>
    <phoneticPr fontId="1" type="noConversion"/>
  </si>
  <si>
    <t>01/04 23:08 NE (LE0-10195)</t>
    <phoneticPr fontId="1" type="noConversion"/>
  </si>
  <si>
    <t>2023/12/21 Johnny: 已請Saji搬回來，屬於Mitigation RAP的項目
12/15 Saji: Out of scope
12/14 Johnny: 已發JIRA追蹤
12/8 Johnny: DTC Excel表上找不到相關內容，已發mail詢問MD SW</t>
    <phoneticPr fontId="1" type="noConversion"/>
  </si>
  <si>
    <t>Ted</t>
    <phoneticPr fontId="1" type="noConversion"/>
  </si>
  <si>
    <t>01/05  16:00 API failed (LE0-10839)</t>
    <phoneticPr fontId="1" type="noConversion"/>
  </si>
  <si>
    <t>01/08 04:11 HW_Reboot (LE0-10955)</t>
    <phoneticPr fontId="1" type="noConversion"/>
  </si>
  <si>
    <t>LE0-10955</t>
  </si>
  <si>
    <t>LE0-10955</t>
    <phoneticPr fontId="1" type="noConversion"/>
  </si>
  <si>
    <t>[AEE_EXP] 20240108_#15-1_HW_Reboot</t>
    <phoneticPr fontId="1" type="noConversion"/>
  </si>
  <si>
    <t>01/05 12:18 NE (LE0-10725)</t>
    <phoneticPr fontId="1" type="noConversion"/>
  </si>
  <si>
    <t>01/06 09:58 NE (LE0-10725)</t>
    <phoneticPr fontId="1" type="noConversion"/>
  </si>
  <si>
    <t>01/07 15:03 NE (LE0-10725)</t>
    <phoneticPr fontId="1" type="noConversion"/>
  </si>
  <si>
    <t xml:space="preserve">[AEE_EXP] NE (3rd_party macchina) from Dunasys LogUpload bundle (with new DataCollect bundle v1.0.3)(Vss leak) </t>
    <phoneticPr fontId="1" type="noConversion"/>
  </si>
  <si>
    <t>LE0-9855</t>
  </si>
  <si>
    <t>Eth Hang (Phy off)</t>
  </si>
  <si>
    <t>Closed</t>
  </si>
  <si>
    <t>LE0-10479</t>
  </si>
  <si>
    <t>Reboot (CBT_6)</t>
  </si>
  <si>
    <t>RTBM.1.20.09.2.1.146B.00.0002.P020</t>
    <phoneticPr fontId="1" type="noConversion"/>
  </si>
  <si>
    <t>1.46B_20240105165732</t>
    <phoneticPr fontId="1" type="noConversion"/>
  </si>
  <si>
    <t>1.46B_20231221155843</t>
    <phoneticPr fontId="1" type="noConversion"/>
  </si>
  <si>
    <t>LE0-10993</t>
  </si>
  <si>
    <t>LE0-10993</t>
    <phoneticPr fontId="1" type="noConversion"/>
  </si>
  <si>
    <t xml:space="preserve">20240110_#17-1_Reboot w/o AEE_EXP (Suspend to Inactive) </t>
    <phoneticPr fontId="1" type="noConversion"/>
  </si>
  <si>
    <t>01/10 12:40 Reboot (LE0-11033) 裝置開始異常，發現一直在reboot</t>
    <phoneticPr fontId="1" type="noConversion"/>
  </si>
  <si>
    <t>LE0-11035</t>
  </si>
  <si>
    <t>LE0-11035</t>
    <phoneticPr fontId="1" type="noConversion"/>
  </si>
  <si>
    <t>[AEE_EXP] NE (3rd_party macchina) libLogUpload-&gt;stla.connectivity.connmanager.service.base.so</t>
    <phoneticPr fontId="1" type="noConversion"/>
  </si>
  <si>
    <t>LE0-11033</t>
    <phoneticPr fontId="1" type="noConversion"/>
  </si>
  <si>
    <t>20240111_#5_Reboot continuously</t>
    <phoneticPr fontId="1" type="noConversion"/>
  </si>
  <si>
    <t>B</t>
    <phoneticPr fontId="1" type="noConversion"/>
  </si>
  <si>
    <t>Monitoring</t>
    <phoneticPr fontId="1" type="noConversion"/>
  </si>
  <si>
    <t>LE0-11054</t>
  </si>
  <si>
    <t>LE0-11054</t>
    <phoneticPr fontId="1" type="noConversion"/>
  </si>
  <si>
    <t>[AEE_EXP] 20240112_#17-1_NE2 (/usr/sbin/mtkfusionrild)</t>
    <phoneticPr fontId="1" type="noConversion"/>
  </si>
  <si>
    <t>01/11 19:53 NE (沒Log佐證)</t>
    <phoneticPr fontId="1" type="noConversion"/>
  </si>
  <si>
    <t>LE0-11073</t>
  </si>
  <si>
    <t>LE0-11073</t>
    <phoneticPr fontId="1" type="noConversion"/>
  </si>
  <si>
    <t>LE0-11074</t>
  </si>
  <si>
    <t>LE0-11074</t>
    <phoneticPr fontId="1" type="noConversion"/>
  </si>
  <si>
    <t>[AEE_EXP] 20240115_#15-1_NE (Dil)</t>
    <phoneticPr fontId="1" type="noConversion"/>
  </si>
  <si>
    <t>[AEE_EXP] 20240115_#17-1_NE (Dil)(Vss leakage)</t>
    <phoneticPr fontId="1" type="noConversion"/>
  </si>
  <si>
    <t>01/10 10:35 NE</t>
    <phoneticPr fontId="1" type="noConversion"/>
  </si>
  <si>
    <t>LE0-10725</t>
  </si>
  <si>
    <t>01/11 07:27 NE</t>
    <phoneticPr fontId="1" type="noConversion"/>
  </si>
  <si>
    <t>01/11 09:08 NE</t>
    <phoneticPr fontId="1" type="noConversion"/>
  </si>
  <si>
    <t>01/11 10:06 NE</t>
    <phoneticPr fontId="1" type="noConversion"/>
  </si>
  <si>
    <t>01/13 06:58 NE</t>
    <phoneticPr fontId="1" type="noConversion"/>
  </si>
  <si>
    <t>01/12 08:30 NE</t>
    <phoneticPr fontId="1" type="noConversion"/>
  </si>
  <si>
    <t>01/10 19:02 EE 從這個時間之後就沒有MTK Log</t>
    <phoneticPr fontId="1" type="noConversion"/>
  </si>
  <si>
    <t>LE0-9835</t>
  </si>
  <si>
    <t>01/14 21:40 NE</t>
    <phoneticPr fontId="1" type="noConversion"/>
  </si>
  <si>
    <t>LE0-11073</t>
    <phoneticPr fontId="1" type="noConversion"/>
  </si>
  <si>
    <t>01/11 08:57 NE</t>
    <phoneticPr fontId="1" type="noConversion"/>
  </si>
  <si>
    <t>01/11 22:59 NE</t>
    <phoneticPr fontId="1" type="noConversion"/>
  </si>
  <si>
    <t>01/12 13:13 NE</t>
    <phoneticPr fontId="1" type="noConversion"/>
  </si>
  <si>
    <t>01/13 03:16 NE</t>
    <phoneticPr fontId="1" type="noConversion"/>
  </si>
  <si>
    <t>01/13 17:16 NE</t>
    <phoneticPr fontId="1" type="noConversion"/>
  </si>
  <si>
    <t>01/14 07:23 NE</t>
    <phoneticPr fontId="1" type="noConversion"/>
  </si>
  <si>
    <t>LE0-11054</t>
    <phoneticPr fontId="1" type="noConversion"/>
  </si>
  <si>
    <t>01/12 11:02 NE</t>
    <phoneticPr fontId="1" type="noConversion"/>
  </si>
  <si>
    <t>LE0-11074</t>
    <phoneticPr fontId="1" type="noConversion"/>
  </si>
  <si>
    <t>01/12 14:33 NE</t>
    <phoneticPr fontId="1" type="noConversion"/>
  </si>
  <si>
    <t>01/13 02:38 NE</t>
    <phoneticPr fontId="1" type="noConversion"/>
  </si>
  <si>
    <t>LE0-10195</t>
  </si>
  <si>
    <t>LE0-9898</t>
  </si>
  <si>
    <t>01/09 20:05 Reboot</t>
    <phoneticPr fontId="1" type="noConversion"/>
  </si>
  <si>
    <t>01/11 16:49 NE</t>
    <phoneticPr fontId="1" type="noConversion"/>
  </si>
  <si>
    <t>01/11 17:23 NE</t>
    <phoneticPr fontId="1" type="noConversion"/>
  </si>
  <si>
    <t>01/11 19:51 Reboot</t>
    <phoneticPr fontId="1" type="noConversion"/>
  </si>
  <si>
    <t>[AEE_EXP] NE (3rd_party macchina) from TeeSysCl double free or corruption (with new DataCollect bundle v1.0.3)(TEE double free issue)</t>
    <phoneticPr fontId="1" type="noConversion"/>
  </si>
  <si>
    <t>01/13 07:19 NE (沒Log佐證)</t>
    <phoneticPr fontId="1" type="noConversion"/>
  </si>
  <si>
    <t>1.0.4.1</t>
    <phoneticPr fontId="1" type="noConversion"/>
  </si>
  <si>
    <t>RTBM.1.20.09.4.0.146C.00.0002.P020</t>
    <phoneticPr fontId="1" type="noConversion"/>
  </si>
  <si>
    <t>1.46C_20240112121413</t>
    <phoneticPr fontId="1" type="noConversion"/>
  </si>
  <si>
    <t>1.46C_20231221155843</t>
    <phoneticPr fontId="1" type="noConversion"/>
  </si>
  <si>
    <t>Cycle time (30 mins)</t>
    <phoneticPr fontId="1" type="noConversion"/>
  </si>
  <si>
    <t>01/17 23:56 NE</t>
    <phoneticPr fontId="1" type="noConversion"/>
  </si>
  <si>
    <t>9.2.12</t>
  </si>
  <si>
    <t>01/18 08:53 NE</t>
    <phoneticPr fontId="1" type="noConversion"/>
  </si>
  <si>
    <t>Verifying</t>
    <phoneticPr fontId="1" type="noConversion"/>
  </si>
  <si>
    <t>Modem Log</t>
    <phoneticPr fontId="1" type="noConversion"/>
  </si>
  <si>
    <t>ELT</t>
    <phoneticPr fontId="1" type="noConversion"/>
  </si>
  <si>
    <t>01/21 16:19 Reboot</t>
    <phoneticPr fontId="1" type="noConversion"/>
  </si>
  <si>
    <t>01/20 13:52 NE</t>
    <phoneticPr fontId="1" type="noConversion"/>
  </si>
  <si>
    <t>01/21 10:48 NE</t>
    <phoneticPr fontId="1" type="noConversion"/>
  </si>
  <si>
    <t>01/21 12:20 NE</t>
    <phoneticPr fontId="1" type="noConversion"/>
  </si>
  <si>
    <t>01/21 06:28 EE</t>
    <phoneticPr fontId="1" type="noConversion"/>
  </si>
  <si>
    <t>01/21 20:37 NE</t>
    <phoneticPr fontId="1" type="noConversion"/>
  </si>
  <si>
    <t>LE0-11073</t>
    <phoneticPr fontId="1" type="noConversion"/>
  </si>
  <si>
    <t>LE0-10725</t>
    <phoneticPr fontId="1" type="noConversion"/>
  </si>
  <si>
    <t>LE0-10794</t>
    <phoneticPr fontId="1" type="noConversion"/>
  </si>
  <si>
    <t>LE0-9835</t>
    <phoneticPr fontId="1" type="noConversion"/>
  </si>
  <si>
    <t>LE0-10861</t>
    <phoneticPr fontId="1" type="noConversion"/>
  </si>
  <si>
    <t>LE0-10195</t>
    <phoneticPr fontId="1" type="noConversion"/>
  </si>
  <si>
    <t>[AEE_EXP] NE (3rd_party macchina) form LogUpload (LogUpload)</t>
    <phoneticPr fontId="1" type="noConversion"/>
  </si>
  <si>
    <t>01/19 16:40 NE</t>
    <phoneticPr fontId="1" type="noConversion"/>
  </si>
  <si>
    <t>01/21 08:52 NE</t>
    <phoneticPr fontId="1" type="noConversion"/>
  </si>
  <si>
    <t>01/22 08:43 NE</t>
    <phoneticPr fontId="1" type="noConversion"/>
  </si>
  <si>
    <t>01/22 10:12 NE</t>
    <phoneticPr fontId="1" type="noConversion"/>
  </si>
  <si>
    <t>2 times (Total 0 mins)</t>
    <phoneticPr fontId="1" type="noConversion"/>
  </si>
  <si>
    <t>12 times (Total 0 mins)</t>
    <phoneticPr fontId="1" type="noConversion"/>
  </si>
  <si>
    <t>13 times (Target)</t>
    <phoneticPr fontId="1" type="noConversion"/>
  </si>
  <si>
    <t>120 times (Target)</t>
    <phoneticPr fontId="1" type="noConversion"/>
  </si>
  <si>
    <t>350 times (Target)</t>
    <phoneticPr fontId="1" type="noConversion"/>
  </si>
  <si>
    <t>330 times (Target)</t>
    <phoneticPr fontId="1" type="noConversion"/>
  </si>
  <si>
    <t>12 times (Target)</t>
    <phoneticPr fontId="1" type="noConversion"/>
  </si>
  <si>
    <t>RTBM.1.20.09.4.0.146D.00.0002.P020</t>
    <phoneticPr fontId="1" type="noConversion"/>
  </si>
  <si>
    <t>1.46D_20240118213712</t>
    <phoneticPr fontId="1" type="noConversion"/>
  </si>
  <si>
    <t>1.46D_20231221155843</t>
    <phoneticPr fontId="1" type="noConversion"/>
  </si>
  <si>
    <t>由於電話費的緣故，移除電話打通的部分</t>
    <phoneticPr fontId="1" type="noConversion"/>
  </si>
  <si>
    <t>名稱</t>
    <phoneticPr fontId="1" type="noConversion"/>
  </si>
  <si>
    <t>數量</t>
    <phoneticPr fontId="1" type="noConversion"/>
  </si>
  <si>
    <t>單價</t>
    <phoneticPr fontId="1" type="noConversion"/>
  </si>
  <si>
    <t>總價</t>
    <phoneticPr fontId="1" type="noConversion"/>
  </si>
  <si>
    <t>PC主機</t>
    <phoneticPr fontId="1" type="noConversion"/>
  </si>
  <si>
    <t>總計</t>
    <phoneticPr fontId="1" type="noConversion"/>
  </si>
  <si>
    <t>註記</t>
    <phoneticPr fontId="1" type="noConversion"/>
  </si>
  <si>
    <t>Acer 宏碁 +8G記憶體組★i5十核電腦(TC-1780/i5-13400/8G/256G SSD/Non-OS)</t>
    <phoneticPr fontId="1" type="noConversion"/>
  </si>
  <si>
    <t>外接硬碟</t>
    <phoneticPr fontId="1" type="noConversion"/>
  </si>
  <si>
    <t>延長線</t>
    <phoneticPr fontId="1" type="noConversion"/>
  </si>
  <si>
    <t>KVM</t>
    <phoneticPr fontId="1" type="noConversion"/>
  </si>
  <si>
    <t>8 port HDMI</t>
    <phoneticPr fontId="1" type="noConversion"/>
  </si>
  <si>
    <t>PCAN-FD</t>
    <phoneticPr fontId="1" type="noConversion"/>
  </si>
  <si>
    <t>USB轉UART</t>
    <phoneticPr fontId="1" type="noConversion"/>
  </si>
  <si>
    <t>之前Eason說淘寶買大量會比較便宜，所以請他採購</t>
    <phoneticPr fontId="1" type="noConversion"/>
  </si>
  <si>
    <t>滑鼠鍵盤組</t>
    <phoneticPr fontId="1" type="noConversion"/>
  </si>
  <si>
    <t>6TB Seagate，增加第一組和第二組環境的Log儲存空間</t>
    <phoneticPr fontId="1" type="noConversion"/>
  </si>
  <si>
    <t>絕緣墊</t>
    <phoneticPr fontId="1" type="noConversion"/>
  </si>
  <si>
    <t>多層輪架</t>
    <phoneticPr fontId="1" type="noConversion"/>
  </si>
  <si>
    <t>跟HW再借一台SU-241</t>
    <phoneticPr fontId="1" type="noConversion"/>
  </si>
  <si>
    <t>跟Winson再借一台</t>
    <phoneticPr fontId="1" type="noConversion"/>
  </si>
  <si>
    <t>電腦螢幕</t>
    <phoneticPr fontId="1" type="noConversion"/>
  </si>
  <si>
    <t>目前單位還有一台可以使用</t>
    <phoneticPr fontId="1" type="noConversion"/>
  </si>
  <si>
    <t>momo</t>
    <phoneticPr fontId="1" type="noConversion"/>
  </si>
  <si>
    <t>Costco</t>
    <phoneticPr fontId="1" type="noConversion"/>
  </si>
  <si>
    <t>Sharpee</t>
    <phoneticPr fontId="1" type="noConversion"/>
  </si>
  <si>
    <t>01/25 03:38 NE</t>
    <phoneticPr fontId="1" type="noConversion"/>
  </si>
  <si>
    <t>01/24 17:17 NE</t>
    <phoneticPr fontId="1" type="noConversion"/>
  </si>
  <si>
    <t>9.4.0.146C</t>
    <phoneticPr fontId="1" type="noConversion"/>
  </si>
  <si>
    <t>01/25 22:08 NE</t>
    <phoneticPr fontId="1" type="noConversion"/>
  </si>
  <si>
    <t>01/24 18:51 NE</t>
    <phoneticPr fontId="1" type="noConversion"/>
  </si>
  <si>
    <t>LE0-10861</t>
    <phoneticPr fontId="1" type="noConversion"/>
  </si>
  <si>
    <t>10 min</t>
    <phoneticPr fontId="1" type="noConversion"/>
  </si>
  <si>
    <t>60 min</t>
    <phoneticPr fontId="1" type="noConversion"/>
  </si>
  <si>
    <t>100 mins</t>
    <phoneticPr fontId="1" type="noConversion"/>
  </si>
  <si>
    <t>20 mins</t>
    <phoneticPr fontId="1" type="noConversion"/>
  </si>
  <si>
    <t>9.5 HRs</t>
    <phoneticPr fontId="1" type="noConversion"/>
  </si>
  <si>
    <t>500 min</t>
    <phoneticPr fontId="1" type="noConversion"/>
  </si>
  <si>
    <t>RF SMA</t>
    <phoneticPr fontId="1" type="noConversion"/>
  </si>
  <si>
    <t>讓DAB信號可以延伸</t>
    <phoneticPr fontId="1" type="noConversion"/>
  </si>
  <si>
    <t>01/26 15:34 NE</t>
    <phoneticPr fontId="1" type="noConversion"/>
  </si>
  <si>
    <t>01/26 22:49 NE</t>
    <phoneticPr fontId="1" type="noConversion"/>
  </si>
  <si>
    <t>RTBM.1.20.09.3.1.126S.00.0002.P000</t>
    <phoneticPr fontId="1" type="noConversion"/>
  </si>
  <si>
    <t>1.26R_20240124122045</t>
    <phoneticPr fontId="1" type="noConversion"/>
  </si>
  <si>
    <t>1.26R_20231221155843</t>
    <phoneticPr fontId="1" type="noConversion"/>
  </si>
  <si>
    <t>9.3.1</t>
    <phoneticPr fontId="1" type="noConversion"/>
  </si>
  <si>
    <t>01/29 22:48 NE</t>
    <phoneticPr fontId="1" type="noConversion"/>
  </si>
  <si>
    <t>01/30 01:36 Reboot</t>
    <phoneticPr fontId="1" type="noConversion"/>
  </si>
  <si>
    <t>LE0-11052</t>
  </si>
  <si>
    <t>LE0-11052</t>
    <phoneticPr fontId="1" type="noConversion"/>
  </si>
  <si>
    <t>RTBM-51834 - WiFi (2.4G, 5G) (REQ-0495369 B)</t>
  </si>
  <si>
    <t>01/30 12:39 NE</t>
    <phoneticPr fontId="1" type="noConversion"/>
  </si>
  <si>
    <t>01/30 17:35 NE</t>
    <phoneticPr fontId="1" type="noConversion"/>
  </si>
  <si>
    <t>01/30 20:47 Reboot</t>
    <phoneticPr fontId="1" type="noConversion"/>
  </si>
  <si>
    <t>01/30 14:39 NE</t>
    <phoneticPr fontId="1" type="noConversion"/>
  </si>
  <si>
    <t>LE0-9413</t>
    <phoneticPr fontId="1" type="noConversion"/>
  </si>
  <si>
    <t>[Stability][APPFWK][SuperTestBundle][Random API] Macchina Crash happend during 1000 times random API stress test(libdlt.so.2)</t>
    <phoneticPr fontId="1" type="noConversion"/>
  </si>
  <si>
    <t>01/31 12:19 NE</t>
    <phoneticPr fontId="1" type="noConversion"/>
  </si>
  <si>
    <t>LE0-10725</t>
    <phoneticPr fontId="1" type="noConversion"/>
  </si>
  <si>
    <t>02/01 10:37 NE</t>
    <phoneticPr fontId="1" type="noConversion"/>
  </si>
  <si>
    <t>02/02 07:50 NE</t>
    <phoneticPr fontId="1" type="noConversion"/>
  </si>
  <si>
    <t>NB</t>
    <phoneticPr fontId="1" type="noConversion"/>
  </si>
  <si>
    <t>Watt</t>
    <phoneticPr fontId="1" type="noConversion"/>
  </si>
  <si>
    <t>Quantity</t>
    <phoneticPr fontId="1" type="noConversion"/>
  </si>
  <si>
    <t>PC</t>
    <phoneticPr fontId="1" type="noConversion"/>
  </si>
  <si>
    <t>RTBM</t>
    <phoneticPr fontId="1" type="noConversion"/>
  </si>
  <si>
    <t>Ext HDD</t>
    <phoneticPr fontId="1" type="noConversion"/>
  </si>
  <si>
    <t>Router</t>
    <phoneticPr fontId="1" type="noConversion"/>
  </si>
  <si>
    <t>Total (W)</t>
    <phoneticPr fontId="1" type="noConversion"/>
  </si>
  <si>
    <t>Thermal Box</t>
    <phoneticPr fontId="1" type="noConversion"/>
  </si>
  <si>
    <t>Record time</t>
    <phoneticPr fontId="1" type="noConversion"/>
  </si>
  <si>
    <t>02/03 12:24 NE</t>
    <phoneticPr fontId="1" type="noConversion"/>
  </si>
  <si>
    <t>02/03 17:36 EE</t>
    <phoneticPr fontId="1" type="noConversion"/>
  </si>
  <si>
    <t>02/04 02:58 NE</t>
    <phoneticPr fontId="1" type="noConversion"/>
  </si>
  <si>
    <t>testCnt</t>
    <phoneticPr fontId="1" type="noConversion"/>
  </si>
  <si>
    <t>02/02 04:07 NE</t>
    <phoneticPr fontId="1" type="noConversion"/>
  </si>
  <si>
    <t>02/02 11:36 NE</t>
    <phoneticPr fontId="1" type="noConversion"/>
  </si>
  <si>
    <t>02/02 19:12 NE</t>
    <phoneticPr fontId="1" type="noConversion"/>
  </si>
  <si>
    <t>02/03 04:48 NE</t>
    <phoneticPr fontId="1" type="noConversion"/>
  </si>
  <si>
    <t>02/03 05:01 NE</t>
    <phoneticPr fontId="1" type="noConversion"/>
  </si>
  <si>
    <t>02/04 19:17 NE</t>
    <phoneticPr fontId="1" type="noConversion"/>
  </si>
  <si>
    <t>02/04 22:14 NE</t>
    <phoneticPr fontId="1" type="noConversion"/>
  </si>
  <si>
    <t>02/04 23:07 NE</t>
    <phoneticPr fontId="1" type="noConversion"/>
  </si>
  <si>
    <t>LE0-11073</t>
    <phoneticPr fontId="1" type="noConversion"/>
  </si>
  <si>
    <t>LE0-11074</t>
    <phoneticPr fontId="1" type="noConversion"/>
  </si>
  <si>
    <t>LE0-10861</t>
    <phoneticPr fontId="1" type="noConversion"/>
  </si>
  <si>
    <t>LE0-10161</t>
    <phoneticPr fontId="1" type="noConversion"/>
  </si>
  <si>
    <t>LE0-10725</t>
    <phoneticPr fontId="1" type="noConversion"/>
  </si>
  <si>
    <t>LE0-9835</t>
    <phoneticPr fontId="1" type="noConversion"/>
  </si>
  <si>
    <t>[Auto Test][Stability]NE happened(SIGABRT, /usr/local/macchina/bin/macchina) when running script "RTBM_XCALL_125KM_01".</t>
    <phoneticPr fontId="1" type="noConversion"/>
  </si>
  <si>
    <t>C</t>
    <phoneticPr fontId="1" type="noConversion"/>
  </si>
  <si>
    <t>LE0-11511</t>
    <phoneticPr fontId="1" type="noConversion"/>
  </si>
  <si>
    <t>[AEE_EXP] 20240205_#17-1_NE_7 (/usr/bin/broadcastdaemon)</t>
    <phoneticPr fontId="1" type="noConversion"/>
  </si>
  <si>
    <t>LE0-11511</t>
  </si>
  <si>
    <t>LE0-10161</t>
  </si>
  <si>
    <t>LE0-9413</t>
  </si>
  <si>
    <t>1.0.4.2</t>
    <phoneticPr fontId="1" type="noConversion"/>
  </si>
  <si>
    <t>LE0-11576</t>
  </si>
  <si>
    <t>LE0-11576</t>
    <phoneticPr fontId="1" type="noConversion"/>
  </si>
  <si>
    <t>02/13 08:20 Reboot A0228</t>
    <phoneticPr fontId="1" type="noConversion"/>
  </si>
  <si>
    <t>02/13 19:25 Reboot A0248</t>
    <phoneticPr fontId="1" type="noConversion"/>
  </si>
  <si>
    <t>02/14 03:17 Reboot A0268</t>
    <phoneticPr fontId="1" type="noConversion"/>
  </si>
  <si>
    <t>02/11 06:10 NE</t>
    <phoneticPr fontId="1" type="noConversion"/>
  </si>
  <si>
    <t>02/12 09:01 NE</t>
    <phoneticPr fontId="1" type="noConversion"/>
  </si>
  <si>
    <t>02/13 19:00 NE</t>
    <phoneticPr fontId="1" type="noConversion"/>
  </si>
  <si>
    <t>02/14 00:39 NE</t>
    <phoneticPr fontId="1" type="noConversion"/>
  </si>
  <si>
    <t>02/15 00:11 NE</t>
    <phoneticPr fontId="1" type="noConversion"/>
  </si>
  <si>
    <t>02/08 06:28 HWT</t>
    <phoneticPr fontId="1" type="noConversion"/>
  </si>
  <si>
    <t>02/10 13:10 NE</t>
    <phoneticPr fontId="1" type="noConversion"/>
  </si>
  <si>
    <t>02/11 21:27 NE</t>
    <phoneticPr fontId="1" type="noConversion"/>
  </si>
  <si>
    <t>02/13 06:25 NE</t>
    <phoneticPr fontId="1" type="noConversion"/>
  </si>
  <si>
    <t>LE0-10287</t>
  </si>
  <si>
    <t>LE0-10287</t>
    <phoneticPr fontId="1" type="noConversion"/>
  </si>
  <si>
    <t>02/15 02:21 EE</t>
    <phoneticPr fontId="1" type="noConversion"/>
  </si>
  <si>
    <t>02/14 00:54 EE</t>
    <phoneticPr fontId="1" type="noConversion"/>
  </si>
  <si>
    <t>02/15 03:41 EE</t>
    <phoneticPr fontId="1" type="noConversion"/>
  </si>
  <si>
    <t>LE0-11584</t>
  </si>
  <si>
    <t>LE0-11584</t>
    <phoneticPr fontId="1" type="noConversion"/>
  </si>
  <si>
    <t xml:space="preserve"> 9.4.0.146D</t>
    <phoneticPr fontId="1" type="noConversion"/>
  </si>
  <si>
    <t>[AEE_EXP] 20240215_#17-1_NE2 (/usr/bin/mnld0)</t>
    <phoneticPr fontId="1" type="noConversion"/>
  </si>
  <si>
    <t>[AEE_EXP] 20240215_#17-1_NE3 (Dil)</t>
    <phoneticPr fontId="1" type="noConversion"/>
  </si>
  <si>
    <t>LE0-11033</t>
  </si>
  <si>
    <t>LE0-10839</t>
  </si>
  <si>
    <t>LE0-9827</t>
  </si>
  <si>
    <t>LE0-5943</t>
  </si>
  <si>
    <t>20231201_Debug board issue (HWT)</t>
    <phoneticPr fontId="1" type="noConversion"/>
  </si>
  <si>
    <t>IMEI</t>
    <phoneticPr fontId="1" type="noConversion"/>
  </si>
  <si>
    <t>356447860035560</t>
    <phoneticPr fontId="1" type="noConversion"/>
  </si>
  <si>
    <t>356447860051948</t>
    <phoneticPr fontId="1" type="noConversion"/>
  </si>
  <si>
    <t>356447860037764</t>
    <phoneticPr fontId="1" type="noConversion"/>
  </si>
  <si>
    <t>356447860040305</t>
    <phoneticPr fontId="1" type="noConversion"/>
  </si>
  <si>
    <t>356447860048209</t>
    <phoneticPr fontId="1" type="noConversion"/>
  </si>
  <si>
    <t>已到貨</t>
    <phoneticPr fontId="1" type="noConversion"/>
  </si>
  <si>
    <t>RTBM.1.20.09.3.2.126U.00.0002.P000</t>
    <phoneticPr fontId="1" type="noConversion"/>
  </si>
  <si>
    <t>1.26U_20240205141915</t>
    <phoneticPr fontId="1" type="noConversion"/>
  </si>
  <si>
    <t>1.26U_20231221155843</t>
    <phoneticPr fontId="1" type="noConversion"/>
  </si>
  <si>
    <t>RTBM_AuthMgr-eu_v1.0.2_preprod_8.6.3</t>
    <phoneticPr fontId="1" type="noConversion"/>
  </si>
  <si>
    <t>RTBM_DataCollect-eu_v1.0.4_preprod_8.6.3</t>
    <phoneticPr fontId="1" type="noConversion"/>
  </si>
  <si>
    <t>RTBM_RemoteServices-eu_v1.0.2_preprod_8.6.3</t>
    <phoneticPr fontId="1" type="noConversion"/>
  </si>
  <si>
    <t>02/18 17:29 NE</t>
    <phoneticPr fontId="1" type="noConversion"/>
  </si>
  <si>
    <t>02/18 09:39 NE</t>
    <phoneticPr fontId="1" type="noConversion"/>
  </si>
  <si>
    <t>02/19 06:27 NE</t>
    <phoneticPr fontId="1" type="noConversion"/>
  </si>
  <si>
    <t>02/18 18:09 EE</t>
    <phoneticPr fontId="1" type="noConversion"/>
  </si>
  <si>
    <t>LE0-11623</t>
  </si>
  <si>
    <t>LE0-11623</t>
    <phoneticPr fontId="1" type="noConversion"/>
  </si>
  <si>
    <t>LE0-11624</t>
  </si>
  <si>
    <t>LE0-11624</t>
    <phoneticPr fontId="1" type="noConversion"/>
  </si>
  <si>
    <t>LE0-11625</t>
  </si>
  <si>
    <t>LE0-11625</t>
    <phoneticPr fontId="1" type="noConversion"/>
  </si>
  <si>
    <t>[AEE_EXP] [EE] p1:0x00002a0a p2:0x000000fa p3:0x00000000</t>
    <phoneticPr fontId="1" type="noConversion"/>
  </si>
  <si>
    <t>[AEE_EXP] [EE] p1:0x00002a0a p2:0x00000172 p3:0x00000000</t>
    <phoneticPr fontId="1" type="noConversion"/>
  </si>
  <si>
    <t>9.3.2</t>
    <phoneticPr fontId="1" type="noConversion"/>
  </si>
  <si>
    <t>9.4.0.146D</t>
    <phoneticPr fontId="1" type="noConversion"/>
  </si>
  <si>
    <t>02/19 12:45 NE</t>
    <phoneticPr fontId="1" type="noConversion"/>
  </si>
  <si>
    <t>02/19 11:10 NE</t>
    <phoneticPr fontId="1" type="noConversion"/>
  </si>
  <si>
    <t>02/19 21:30 NE</t>
    <phoneticPr fontId="1" type="noConversion"/>
  </si>
  <si>
    <t>[AEE_EXP] 20240219_#17-1_NE0 (systemctl)</t>
    <phoneticPr fontId="1" type="noConversion"/>
  </si>
  <si>
    <t>LE0-11639</t>
    <phoneticPr fontId="1" type="noConversion"/>
  </si>
  <si>
    <t>[AEE_EXP] 20240220_#4_NE2 (/usr/local/macchina/bin/macchina)</t>
    <phoneticPr fontId="1" type="noConversion"/>
  </si>
  <si>
    <t>02/20 08:52 NE</t>
    <phoneticPr fontId="1" type="noConversion"/>
  </si>
  <si>
    <t>02/20 13:05 NE</t>
    <phoneticPr fontId="1" type="noConversion"/>
  </si>
  <si>
    <t>02/21 08:53 NE</t>
    <phoneticPr fontId="1" type="noConversion"/>
  </si>
  <si>
    <t>LE0-11639</t>
  </si>
  <si>
    <t>LE0-11847</t>
  </si>
  <si>
    <t>LE0-11847</t>
    <phoneticPr fontId="1" type="noConversion"/>
  </si>
  <si>
    <t>[AEE_EXP] 20240222_#17-1_KernelAPI (MIC failure detected)</t>
    <phoneticPr fontId="1" type="noConversion"/>
  </si>
  <si>
    <t>02/22 10:20 NE</t>
    <phoneticPr fontId="1" type="noConversion"/>
  </si>
  <si>
    <t>02/22 12:26 NE</t>
    <phoneticPr fontId="1" type="noConversion"/>
  </si>
  <si>
    <t>02/22 10:08 NE</t>
    <phoneticPr fontId="1" type="noConversion"/>
  </si>
  <si>
    <t>Total HR</t>
    <phoneticPr fontId="1" type="noConversion"/>
  </si>
  <si>
    <t>LE0-11073</t>
    <phoneticPr fontId="1" type="noConversion"/>
  </si>
  <si>
    <t>LE0-10725</t>
    <phoneticPr fontId="1" type="noConversion"/>
  </si>
  <si>
    <t>LE0-10794</t>
    <phoneticPr fontId="1" type="noConversion"/>
  </si>
  <si>
    <t>In progress</t>
    <phoneticPr fontId="1" type="noConversion"/>
  </si>
  <si>
    <t>20231116_#17_EE_2 (Modem crash)</t>
    <phoneticPr fontId="1" type="noConversion"/>
  </si>
  <si>
    <t>RTBM-103183</t>
  </si>
  <si>
    <t>RTBM-103183 - N°Requirement Content of the Requirement REQ-0794347 A - GEN-BSRF-ST-ILIFE-0132...</t>
  </si>
  <si>
    <t>RTBM-103226</t>
  </si>
  <si>
    <t>RTBM-103226 - The TCU shall wait for 10min before entering BEFORE SLEEP state on vehicle power supply is off. (REQ-0794347 A)</t>
  </si>
  <si>
    <t>RTBM-103183 - N°Requirement Content of the Requirement REQ-0794347 A - GEN-BSRF-ST-ILIFE-0132... +</t>
  </si>
  <si>
    <t>RTBM-101412 - N°Requirement Content of the Requirement REQ-0794347 A - GEN-BSRF-ST-ILIFE-0132... +</t>
  </si>
  <si>
    <t>RTBM-101412</t>
  </si>
  <si>
    <t>REQ-0794347</t>
  </si>
  <si>
    <t>RTBM-103226</t>
    <phoneticPr fontId="1" type="noConversion"/>
  </si>
  <si>
    <t>2024/2/26 Johnny: 2/20 Iris轉來的eMail，屬於Step 1.x China SKU and Step2.2</t>
    <phoneticPr fontId="1" type="noConversion"/>
  </si>
  <si>
    <t>驗證手法待確認</t>
    <phoneticPr fontId="1" type="noConversion"/>
  </si>
  <si>
    <t>Both</t>
    <phoneticPr fontId="1" type="noConversion"/>
  </si>
  <si>
    <t>Galen</t>
    <phoneticPr fontId="1" type="noConversion"/>
  </si>
  <si>
    <t>TBD</t>
    <phoneticPr fontId="1" type="noConversion"/>
  </si>
  <si>
    <t>Yes</t>
    <phoneticPr fontId="1" type="noConversion"/>
  </si>
  <si>
    <t>RTBM.1.20.09.6.0.146E.00.0002.P020</t>
    <phoneticPr fontId="1" type="noConversion"/>
  </si>
  <si>
    <t>1.46E_20240221222732</t>
    <phoneticPr fontId="1" type="noConversion"/>
  </si>
  <si>
    <t>1.46E_20231221155843</t>
    <phoneticPr fontId="1" type="noConversion"/>
  </si>
  <si>
    <t>02/28 13:46 NE0</t>
    <phoneticPr fontId="1" type="noConversion"/>
  </si>
  <si>
    <t>02/29 04:37 NE1</t>
    <phoneticPr fontId="1" type="noConversion"/>
  </si>
  <si>
    <t>02/29 04:14 KernelAPI0</t>
    <phoneticPr fontId="1" type="noConversion"/>
  </si>
  <si>
    <t>LE0-11927</t>
  </si>
  <si>
    <t>LE0-11927</t>
    <phoneticPr fontId="1" type="noConversion"/>
  </si>
  <si>
    <t>02/29 14:57 EE0</t>
    <phoneticPr fontId="1" type="noConversion"/>
  </si>
  <si>
    <t>03/01 03:36 NE2</t>
    <phoneticPr fontId="1" type="noConversion"/>
  </si>
  <si>
    <t>[AEE_EXP] 20240229_#17-1_KernelAPI</t>
    <phoneticPr fontId="1" type="noConversion"/>
  </si>
  <si>
    <t>03/01 15:12 NE3</t>
    <phoneticPr fontId="1" type="noConversion"/>
  </si>
  <si>
    <t>03/01 22:18 NE4</t>
    <phoneticPr fontId="1" type="noConversion"/>
  </si>
  <si>
    <t>03/03 13:41 NE6</t>
    <phoneticPr fontId="1" type="noConversion"/>
  </si>
  <si>
    <t>03/03 10:06 KernelAPI5</t>
    <phoneticPr fontId="1" type="noConversion"/>
  </si>
  <si>
    <t>03/03 17:56 NE0</t>
    <phoneticPr fontId="1" type="noConversion"/>
  </si>
  <si>
    <t>03/03 17:55 Reboot</t>
    <phoneticPr fontId="1" type="noConversion"/>
  </si>
  <si>
    <t>03/04 04:15 Reboot</t>
    <phoneticPr fontId="1" type="noConversion"/>
  </si>
  <si>
    <t>LE0-11996</t>
  </si>
  <si>
    <t>LE0-11996</t>
    <phoneticPr fontId="1" type="noConversion"/>
  </si>
  <si>
    <t>LE0-11997</t>
  </si>
  <si>
    <t>LE0-11997</t>
    <phoneticPr fontId="1" type="noConversion"/>
  </si>
  <si>
    <t>[AEE_EXP] 20240304_#17-1_NE0 /usr/local/macchina/bin/macchina</t>
    <phoneticPr fontId="1" type="noConversion"/>
  </si>
  <si>
    <t>RTBM.1.20.09.6.0.126Y.00.0002.P000</t>
    <phoneticPr fontId="1" type="noConversion"/>
  </si>
  <si>
    <t>1.26Y_20240304102501</t>
    <phoneticPr fontId="1" type="noConversion"/>
  </si>
  <si>
    <t>1.26Y_20231221155843</t>
    <phoneticPr fontId="1" type="noConversion"/>
  </si>
  <si>
    <t>03/06 14:19 NE0</t>
    <phoneticPr fontId="1" type="noConversion"/>
  </si>
  <si>
    <t>9.6.0.126Y</t>
    <phoneticPr fontId="1" type="noConversion"/>
  </si>
  <si>
    <t>9.6.0.146E</t>
    <phoneticPr fontId="1" type="noConversion"/>
  </si>
  <si>
    <t>03/08 14:46 NE2</t>
    <phoneticPr fontId="1" type="noConversion"/>
  </si>
  <si>
    <t>03/10 20:53 NE3</t>
    <phoneticPr fontId="1" type="noConversion"/>
  </si>
  <si>
    <t>03/11 06:52 NE4</t>
    <phoneticPr fontId="1" type="noConversion"/>
  </si>
  <si>
    <t>將BuB掛上</t>
    <phoneticPr fontId="1" type="noConversion"/>
  </si>
  <si>
    <t>RTBM.1.20.09.6.0.163B.00.0002.P000</t>
    <phoneticPr fontId="1" type="noConversion"/>
  </si>
  <si>
    <t>1.63B_20240307153219</t>
    <phoneticPr fontId="1" type="noConversion"/>
  </si>
  <si>
    <t>1.63B_20231221155843</t>
    <phoneticPr fontId="1" type="noConversion"/>
  </si>
  <si>
    <t>Note 1</t>
    <phoneticPr fontId="1" type="noConversion"/>
  </si>
  <si>
    <t>Note 2</t>
    <phoneticPr fontId="1" type="noConversion"/>
  </si>
  <si>
    <t>03/13 06:03 NE0</t>
    <phoneticPr fontId="1" type="noConversion"/>
  </si>
  <si>
    <t>03/13 06:06 NE1</t>
    <phoneticPr fontId="1" type="noConversion"/>
  </si>
  <si>
    <t>9.6.0.163B</t>
    <phoneticPr fontId="1" type="noConversion"/>
  </si>
  <si>
    <t>充電中?</t>
    <phoneticPr fontId="1" type="noConversion"/>
  </si>
  <si>
    <t>03/13 08:24 HWT0</t>
    <phoneticPr fontId="1" type="noConversion"/>
  </si>
  <si>
    <t>03/13 08:56 Reboot</t>
    <phoneticPr fontId="1" type="noConversion"/>
  </si>
  <si>
    <t>03/14 04:16 NE2</t>
    <phoneticPr fontId="1" type="noConversion"/>
  </si>
  <si>
    <t>RTBM.1.22.09.6.2.0480.00.E003.P000</t>
    <phoneticPr fontId="1" type="noConversion"/>
  </si>
  <si>
    <t>0.480_20240305202850</t>
    <phoneticPr fontId="1" type="noConversion"/>
  </si>
  <si>
    <t>0.480_20240131111038</t>
    <phoneticPr fontId="1" type="noConversion"/>
  </si>
  <si>
    <t>Shark Fin PV1-2</t>
    <phoneticPr fontId="1" type="noConversion"/>
  </si>
  <si>
    <t>LE0-12304</t>
  </si>
  <si>
    <t>LE0-12304</t>
    <phoneticPr fontId="1" type="noConversion"/>
  </si>
  <si>
    <t>03/15 04:32 KernelAPI0</t>
    <phoneticPr fontId="1" type="noConversion"/>
  </si>
  <si>
    <t>03/15 03:39 NE3</t>
    <phoneticPr fontId="1" type="noConversion"/>
  </si>
  <si>
    <t>356447860084907</t>
    <phoneticPr fontId="1" type="noConversion"/>
  </si>
  <si>
    <t>[AEE_EXP] 20240314_#17-1_HWT (audio mixer沒開通path 就直接開gstreamer 要打開pcm device所產生的)</t>
    <phoneticPr fontId="1" type="noConversion"/>
  </si>
  <si>
    <t>03/15 16:12 NE4</t>
    <phoneticPr fontId="1" type="noConversion"/>
  </si>
  <si>
    <t>03/16 03:26 NE5</t>
    <phoneticPr fontId="1" type="noConversion"/>
  </si>
  <si>
    <t>RTBM.1.22.09.6.3.0490.00.E003.P000</t>
    <phoneticPr fontId="1" type="noConversion"/>
  </si>
  <si>
    <t>0.490_20240308175556</t>
    <phoneticPr fontId="1" type="noConversion"/>
  </si>
  <si>
    <t>0.490_20240131111038</t>
    <phoneticPr fontId="1" type="noConversion"/>
  </si>
  <si>
    <t>#4: Normal Temp
#17: Normal Temp</t>
    <phoneticPr fontId="1" type="noConversion"/>
  </si>
  <si>
    <t>No 204</t>
    <phoneticPr fontId="1" type="noConversion"/>
  </si>
  <si>
    <t>No 217</t>
    <phoneticPr fontId="1" type="noConversion"/>
  </si>
  <si>
    <t>No 215</t>
    <phoneticPr fontId="1" type="noConversion"/>
  </si>
  <si>
    <t>No 205</t>
    <phoneticPr fontId="1" type="noConversion"/>
  </si>
  <si>
    <t>No 206</t>
    <phoneticPr fontId="1" type="noConversion"/>
  </si>
  <si>
    <t>356447860773103</t>
    <phoneticPr fontId="1" type="noConversion"/>
  </si>
  <si>
    <t>03/18 10:14 NE0</t>
    <phoneticPr fontId="1" type="noConversion"/>
  </si>
  <si>
    <t>356447860742827</t>
    <phoneticPr fontId="1" type="noConversion"/>
  </si>
  <si>
    <t>356447860804387</t>
    <phoneticPr fontId="1" type="noConversion"/>
  </si>
  <si>
    <t>356447860742207</t>
    <phoneticPr fontId="1" type="noConversion"/>
  </si>
  <si>
    <t>03/15 17:16 NE0</t>
    <phoneticPr fontId="1" type="noConversion"/>
  </si>
  <si>
    <t>356447860742660</t>
    <phoneticPr fontId="1" type="noConversion"/>
  </si>
  <si>
    <t>LE022-1573</t>
    <phoneticPr fontId="1" type="noConversion"/>
  </si>
  <si>
    <t>LE022-1574</t>
  </si>
  <si>
    <t>LE022-1574</t>
    <phoneticPr fontId="1" type="noConversion"/>
  </si>
  <si>
    <t>LE022-1575</t>
  </si>
  <si>
    <t>LE022-1575</t>
    <phoneticPr fontId="1" type="noConversion"/>
  </si>
  <si>
    <t>9.6.2</t>
    <phoneticPr fontId="1" type="noConversion"/>
  </si>
  <si>
    <t>9.6.3</t>
    <phoneticPr fontId="1" type="noConversion"/>
  </si>
  <si>
    <t>[AEE_EXP] 20240318_#204_NE0 (/usr/local/macchina/bin/macchina) (memory leak)</t>
    <phoneticPr fontId="1" type="noConversion"/>
  </si>
  <si>
    <t>RTBM.1.20.10.2.0.1660.00.0002.P010</t>
    <phoneticPr fontId="1" type="noConversion"/>
  </si>
  <si>
    <t>1.660_20240320145356</t>
    <phoneticPr fontId="1" type="noConversion"/>
  </si>
  <si>
    <t>1.660_20240319094347</t>
    <phoneticPr fontId="1" type="noConversion"/>
  </si>
  <si>
    <t>03/27 23:33 NE0</t>
    <phoneticPr fontId="1" type="noConversion"/>
  </si>
  <si>
    <t>03/27 16:47 HWT0</t>
    <phoneticPr fontId="1" type="noConversion"/>
  </si>
  <si>
    <t>03/27 23:16 NE1</t>
    <phoneticPr fontId="1" type="noConversion"/>
  </si>
  <si>
    <t>Duration (HR)</t>
    <phoneticPr fontId="1" type="noConversion"/>
  </si>
  <si>
    <t>LE0-11996</t>
    <phoneticPr fontId="1" type="noConversion"/>
  </si>
  <si>
    <t>LE0-12713</t>
    <phoneticPr fontId="1" type="noConversion"/>
  </si>
  <si>
    <t>03/29 04:49 NE2</t>
    <phoneticPr fontId="1" type="noConversion"/>
  </si>
  <si>
    <t>LE0-11052</t>
    <phoneticPr fontId="1" type="noConversion"/>
  </si>
  <si>
    <t>03/29 09:37 db.00.NE0</t>
    <phoneticPr fontId="1" type="noConversion"/>
  </si>
  <si>
    <t>03/30 15:47 db.01.NE1</t>
    <phoneticPr fontId="1" type="noConversion"/>
  </si>
  <si>
    <t>03/30 15:47 db.01.NE8</t>
    <phoneticPr fontId="1" type="noConversion"/>
  </si>
  <si>
    <t>03/30 15:47 db.01.NE15</t>
    <phoneticPr fontId="1" type="noConversion"/>
  </si>
  <si>
    <t>03/30 15:47 db.01.NE22</t>
    <phoneticPr fontId="1" type="noConversion"/>
  </si>
  <si>
    <t>03/30 15:47 db.01.NE29</t>
    <phoneticPr fontId="1" type="noConversion"/>
  </si>
  <si>
    <t>03/30 15:47 db.01.NE36</t>
    <phoneticPr fontId="1" type="noConversion"/>
  </si>
  <si>
    <t>03/30 16:38 db.05.NE5</t>
    <phoneticPr fontId="1" type="noConversion"/>
  </si>
  <si>
    <t>03/30 16:38 db.05.NE12</t>
    <phoneticPr fontId="1" type="noConversion"/>
  </si>
  <si>
    <t>03/30 16:38 db.05.NE19</t>
    <phoneticPr fontId="1" type="noConversion"/>
  </si>
  <si>
    <t>03/30 16:38 db.05.NE26</t>
    <phoneticPr fontId="1" type="noConversion"/>
  </si>
  <si>
    <t>03/30 16:38 db.05.NE33</t>
    <phoneticPr fontId="1" type="noConversion"/>
  </si>
  <si>
    <t>03/30 16:38 db.05.NE40</t>
    <phoneticPr fontId="1" type="noConversion"/>
  </si>
  <si>
    <t>03/30 16:27 db.04.NE39</t>
    <phoneticPr fontId="1" type="noConversion"/>
  </si>
  <si>
    <t>03/30 16:27 db.04.NE4</t>
    <phoneticPr fontId="1" type="noConversion"/>
  </si>
  <si>
    <t>03/30 16:27 db.04.NE11</t>
    <phoneticPr fontId="1" type="noConversion"/>
  </si>
  <si>
    <t>03/30 16:27 db.04.NE18</t>
    <phoneticPr fontId="1" type="noConversion"/>
  </si>
  <si>
    <t>03/30 16:27 db.04.NE25</t>
    <phoneticPr fontId="1" type="noConversion"/>
  </si>
  <si>
    <t>03/30 16:27 db.04.NE32</t>
    <phoneticPr fontId="1" type="noConversion"/>
  </si>
  <si>
    <t>03/30 16:16 db.03.NE38</t>
    <phoneticPr fontId="1" type="noConversion"/>
  </si>
  <si>
    <t>03/30 16:16 db.03.NE3</t>
    <phoneticPr fontId="1" type="noConversion"/>
  </si>
  <si>
    <t>03/30 16:16 db.03.NE10</t>
    <phoneticPr fontId="1" type="noConversion"/>
  </si>
  <si>
    <t>03/30 16:16 db.03.NE17</t>
    <phoneticPr fontId="1" type="noConversion"/>
  </si>
  <si>
    <t>03/30 16:16 db.03.NE24</t>
    <phoneticPr fontId="1" type="noConversion"/>
  </si>
  <si>
    <t>03/30 16:16 db.03.NE31</t>
    <phoneticPr fontId="1" type="noConversion"/>
  </si>
  <si>
    <t>03/30 16:06 db.02.NE37</t>
    <phoneticPr fontId="1" type="noConversion"/>
  </si>
  <si>
    <t>03/30 16:06 db.02.NE30</t>
    <phoneticPr fontId="1" type="noConversion"/>
  </si>
  <si>
    <t>03/30 16:06 db.02.NE23</t>
    <phoneticPr fontId="1" type="noConversion"/>
  </si>
  <si>
    <t>03/30 16:06 db.02.NE16</t>
    <phoneticPr fontId="1" type="noConversion"/>
  </si>
  <si>
    <t>03/30 16:06 db.02.NE9</t>
    <phoneticPr fontId="1" type="noConversion"/>
  </si>
  <si>
    <t>03/30 16:06 db.02.NE2</t>
    <phoneticPr fontId="1" type="noConversion"/>
  </si>
  <si>
    <t>03/07 11:45 NE1</t>
    <phoneticPr fontId="1" type="noConversion"/>
  </si>
  <si>
    <t>03/30 16:48 db.06.NE6</t>
    <phoneticPr fontId="1" type="noConversion"/>
  </si>
  <si>
    <t>03/30 16:48 db.06.NE13</t>
    <phoneticPr fontId="1" type="noConversion"/>
  </si>
  <si>
    <t>03/30 16:48 db.06.NE20</t>
    <phoneticPr fontId="1" type="noConversion"/>
  </si>
  <si>
    <t>03/30 16:48 db.06.NE27</t>
    <phoneticPr fontId="1" type="noConversion"/>
  </si>
  <si>
    <t>03/30 16:48 db.06.NE34</t>
    <phoneticPr fontId="1" type="noConversion"/>
  </si>
  <si>
    <t>03/30 16:48 db.06.NE41</t>
    <phoneticPr fontId="1" type="noConversion"/>
  </si>
  <si>
    <t>03/30 16:59 db.07.NE7</t>
    <phoneticPr fontId="1" type="noConversion"/>
  </si>
  <si>
    <t>03/30 16:59 db.07.NE14</t>
    <phoneticPr fontId="1" type="noConversion"/>
  </si>
  <si>
    <t>03/30 16:59 db.07.NE21</t>
    <phoneticPr fontId="1" type="noConversion"/>
  </si>
  <si>
    <t>03/30 16:59 db.07.NE28</t>
    <phoneticPr fontId="1" type="noConversion"/>
  </si>
  <si>
    <t>03/30 16:59 db.07.NE35</t>
    <phoneticPr fontId="1" type="noConversion"/>
  </si>
  <si>
    <t>03/30 16:59 db.07.NE42</t>
    <phoneticPr fontId="1" type="noConversion"/>
  </si>
  <si>
    <t>03/29 11:14 NE3</t>
    <phoneticPr fontId="1" type="noConversion"/>
  </si>
  <si>
    <t>04/01 10:44 NE4</t>
    <phoneticPr fontId="1" type="noConversion"/>
  </si>
  <si>
    <t>03/30 16:59 KE43</t>
    <phoneticPr fontId="1" type="noConversion"/>
  </si>
  <si>
    <t>10.2.0.1660</t>
    <phoneticPr fontId="1" type="noConversion"/>
  </si>
  <si>
    <t>[AEE_EXP] 20240328_#17-1_HWT (Sound-card)</t>
    <phoneticPr fontId="1" type="noConversion"/>
  </si>
  <si>
    <t>Reopened</t>
    <phoneticPr fontId="1" type="noConversion"/>
  </si>
  <si>
    <t>LE0-12757</t>
    <phoneticPr fontId="1" type="noConversion"/>
  </si>
  <si>
    <t>LE0-12751</t>
    <phoneticPr fontId="1" type="noConversion"/>
  </si>
  <si>
    <t>LE0-12355</t>
    <phoneticPr fontId="1" type="noConversion"/>
  </si>
  <si>
    <t>LE0-12757</t>
    <phoneticPr fontId="1" type="noConversion"/>
  </si>
  <si>
    <t>[AEE_EXP] 20240220_#15-1_NE (/lib/systemd/systemd-journald)</t>
    <phoneticPr fontId="1" type="noConversion"/>
  </si>
  <si>
    <t>[AEE_EXP] 20240401_#15-1_KE_43 (Kernel)</t>
    <phoneticPr fontId="1" type="noConversion"/>
  </si>
  <si>
    <t>RTBM.1.20.10.2.0.146M.00.0002.P020</t>
    <phoneticPr fontId="1" type="noConversion"/>
  </si>
  <si>
    <t>1.46M_20240329204006</t>
    <phoneticPr fontId="1" type="noConversion"/>
  </si>
  <si>
    <t>04/04 01:37 NE0</t>
    <phoneticPr fontId="1" type="noConversion"/>
  </si>
  <si>
    <t>04/04 18:13 NE0</t>
    <phoneticPr fontId="1" type="noConversion"/>
  </si>
  <si>
    <t>04/06 12:52 NE1</t>
    <phoneticPr fontId="1" type="noConversion"/>
  </si>
  <si>
    <t>LE0-12873</t>
  </si>
  <si>
    <t>LE0-12873</t>
    <phoneticPr fontId="1" type="noConversion"/>
  </si>
  <si>
    <t>[AEE_EXP] 20240401_#15-1_NE0 (/usr/local/macchina/bin/macchina)(PositioningManager)</t>
    <phoneticPr fontId="1" type="noConversion"/>
  </si>
  <si>
    <t>LE0-12757</t>
  </si>
  <si>
    <t>LE0-12751</t>
  </si>
  <si>
    <t>LE0-12713</t>
  </si>
  <si>
    <t>LE0-12355</t>
  </si>
  <si>
    <t>10.2.0.146M</t>
    <phoneticPr fontId="1" type="noConversion"/>
  </si>
  <si>
    <t>LE0-12892</t>
  </si>
  <si>
    <t>LE0-12892</t>
    <phoneticPr fontId="1" type="noConversion"/>
  </si>
  <si>
    <t>[AEE_EXP] 20240408_#4_NE0 (/usr/local/3rdparty_macchina/bin/macchina) (Dunsys)</t>
    <phoneticPr fontId="1" type="noConversion"/>
  </si>
  <si>
    <t>04/08 17:56 NE2</t>
    <phoneticPr fontId="1" type="noConversion"/>
  </si>
  <si>
    <t>Data Throughput</t>
    <phoneticPr fontId="1" type="noConversion"/>
  </si>
  <si>
    <t>BSRF_DT_UC5b</t>
  </si>
  <si>
    <t>WiFi RX</t>
  </si>
  <si>
    <t>BSRF_DT_UC6b</t>
  </si>
  <si>
    <t>WiFi TX</t>
  </si>
  <si>
    <t>BSRF_DT_UC7</t>
  </si>
  <si>
    <t>Cellular to eth UL</t>
  </si>
  <si>
    <t>BSRF_DT_UC7b</t>
  </si>
  <si>
    <t>Cellular to eth DL</t>
  </si>
  <si>
    <t>STEP 1.X/2.2</t>
  </si>
  <si>
    <t>1.X</t>
  </si>
  <si>
    <t>BSRF_CPU_UC3a</t>
  </si>
  <si>
    <t>BSRF_CPU_UC3b</t>
  </si>
  <si>
    <t>BSRF_CPU_UC3c</t>
  </si>
  <si>
    <t>Power Consumption</t>
  </si>
  <si>
    <t>Power consumption - Nominal mode</t>
  </si>
  <si>
    <t>Power consumption - Before sleep mode</t>
  </si>
  <si>
    <t>Power consumption - Service Watcher mode</t>
  </si>
  <si>
    <t>CDNO mode</t>
  </si>
  <si>
    <t>DNO mode</t>
  </si>
  <si>
    <t>Power consumption - Inactive mode</t>
  </si>
  <si>
    <t>Test Case</t>
    <phoneticPr fontId="1" type="noConversion"/>
  </si>
  <si>
    <t>Details</t>
    <phoneticPr fontId="1" type="noConversion"/>
  </si>
  <si>
    <t>CPU</t>
    <phoneticPr fontId="1" type="noConversion"/>
  </si>
  <si>
    <t>ROW</t>
    <phoneticPr fontId="1" type="noConversion"/>
  </si>
  <si>
    <t>TK</t>
    <phoneticPr fontId="1" type="noConversion"/>
  </si>
  <si>
    <t>China</t>
    <phoneticPr fontId="1" type="noConversion"/>
  </si>
  <si>
    <t>SA</t>
    <phoneticPr fontId="1" type="noConversion"/>
  </si>
  <si>
    <t>Step 1.X</t>
    <phoneticPr fontId="1" type="noConversion"/>
  </si>
  <si>
    <t>Step 2.2</t>
    <phoneticPr fontId="1" type="noConversion"/>
  </si>
  <si>
    <t>BSRF_DT_UC12</t>
    <phoneticPr fontId="1" type="noConversion"/>
  </si>
  <si>
    <t>WiFi ap mode
WiFi RX</t>
    <phoneticPr fontId="1" type="noConversion"/>
  </si>
  <si>
    <t>BSRF_DT_UC13</t>
    <phoneticPr fontId="1" type="noConversion"/>
  </si>
  <si>
    <t>WiFi ap mode
WiFi TX</t>
    <phoneticPr fontId="1" type="noConversion"/>
  </si>
  <si>
    <t>BSRF_DT_UC15</t>
    <phoneticPr fontId="1" type="noConversion"/>
  </si>
  <si>
    <t>WiFi ap client to RTBM wifi ap mode</t>
    <phoneticPr fontId="1" type="noConversion"/>
  </si>
  <si>
    <t>BSRF_DT_UC16</t>
    <phoneticPr fontId="1" type="noConversion"/>
  </si>
  <si>
    <t>BSRF_CPU_UC3a</t>
    <phoneticPr fontId="1" type="noConversion"/>
  </si>
  <si>
    <t>WiFi ap client to WiFi ap client</t>
    <phoneticPr fontId="1" type="noConversion"/>
  </si>
  <si>
    <t>[AEE_EXP] 20240304_#4_NE3 /usr/local/macchina/bin/macchina. (pcm_pulse)</t>
    <phoneticPr fontId="1" type="noConversion"/>
  </si>
  <si>
    <t>Total Time</t>
    <phoneticPr fontId="1" type="noConversion"/>
  </si>
  <si>
    <t>Step 2.2</t>
  </si>
  <si>
    <t>Not support</t>
  </si>
  <si>
    <t>CPU Loading</t>
    <phoneticPr fontId="1" type="noConversion"/>
  </si>
  <si>
    <t>RTBM.1.22.10.2.2.0520.00.E003.P000</t>
    <phoneticPr fontId="1" type="noConversion"/>
  </si>
  <si>
    <t>0.520_20240329101735</t>
    <phoneticPr fontId="1" type="noConversion"/>
  </si>
  <si>
    <t>0.520_20240403165506</t>
    <phoneticPr fontId="1" type="noConversion"/>
  </si>
  <si>
    <t>04/11 02:37 NE0</t>
    <phoneticPr fontId="1" type="noConversion"/>
  </si>
  <si>
    <t>04/11 01:57 Reboot</t>
    <phoneticPr fontId="1" type="noConversion"/>
  </si>
  <si>
    <t>LE022-1922</t>
  </si>
  <si>
    <t>LE022-1922</t>
    <phoneticPr fontId="1" type="noConversion"/>
  </si>
  <si>
    <t>LE022-1923</t>
  </si>
  <si>
    <t>LE022-1923</t>
    <phoneticPr fontId="1" type="noConversion"/>
  </si>
  <si>
    <t>RTBM.1.20.10.2.0.174B.00.0002.P000</t>
    <phoneticPr fontId="1" type="noConversion"/>
  </si>
  <si>
    <t>1.74B_20240411083610</t>
    <phoneticPr fontId="1" type="noConversion"/>
  </si>
  <si>
    <t>1.74B_20231221155843</t>
    <phoneticPr fontId="1" type="noConversion"/>
  </si>
  <si>
    <t>1.46M_20231221155843</t>
    <phoneticPr fontId="1" type="noConversion"/>
  </si>
  <si>
    <t>04/12 06:58 Reboot</t>
    <phoneticPr fontId="1" type="noConversion"/>
  </si>
  <si>
    <t>04/12 04:12 NE1</t>
    <phoneticPr fontId="1" type="noConversion"/>
  </si>
  <si>
    <t>04/11 08:13 NE0</t>
    <phoneticPr fontId="1" type="noConversion"/>
  </si>
  <si>
    <t>04/11 19:30 NE1</t>
    <phoneticPr fontId="1" type="noConversion"/>
  </si>
  <si>
    <t>04/11 21:32 NE2</t>
    <phoneticPr fontId="1" type="noConversion"/>
  </si>
  <si>
    <t>04/12 05:24 Reboot</t>
    <phoneticPr fontId="1" type="noConversion"/>
  </si>
  <si>
    <t>04/12 08:40 Reboot</t>
    <phoneticPr fontId="1" type="noConversion"/>
  </si>
  <si>
    <t>LE022-1942</t>
  </si>
  <si>
    <t>LE022-1942</t>
    <phoneticPr fontId="1" type="noConversion"/>
  </si>
  <si>
    <t>04/11 23:03 NE0</t>
    <phoneticPr fontId="1" type="noConversion"/>
  </si>
  <si>
    <t>04/11 19:07 NE0</t>
    <phoneticPr fontId="1" type="noConversion"/>
  </si>
  <si>
    <t>ROW</t>
  </si>
  <si>
    <t>04/13 13:15 HWT1</t>
    <phoneticPr fontId="1" type="noConversion"/>
  </si>
  <si>
    <t>04/15 05:46 NE2</t>
    <phoneticPr fontId="1" type="noConversion"/>
  </si>
  <si>
    <t>04/13 13:59 Reboot</t>
    <phoneticPr fontId="1" type="noConversion"/>
  </si>
  <si>
    <t>04/12 20:04 NE1</t>
    <phoneticPr fontId="1" type="noConversion"/>
  </si>
  <si>
    <t>04/12 22:32 NE2</t>
    <phoneticPr fontId="1" type="noConversion"/>
  </si>
  <si>
    <t>04/13 21:54 NE3</t>
    <phoneticPr fontId="1" type="noConversion"/>
  </si>
  <si>
    <t>04/14 00:53 KernelAPI4</t>
    <phoneticPr fontId="1" type="noConversion"/>
  </si>
  <si>
    <t>04/14 09:18 NE5</t>
    <phoneticPr fontId="1" type="noConversion"/>
  </si>
  <si>
    <t>04/15 06:00 NE6</t>
    <phoneticPr fontId="1" type="noConversion"/>
  </si>
  <si>
    <t>04/13 09:40 KernelAPI0</t>
    <phoneticPr fontId="1" type="noConversion"/>
  </si>
  <si>
    <t>04/14 12:21 NE3</t>
    <phoneticPr fontId="1" type="noConversion"/>
  </si>
  <si>
    <t>LE022-2025</t>
  </si>
  <si>
    <t>LE022-2025</t>
    <phoneticPr fontId="1" type="noConversion"/>
  </si>
  <si>
    <t>LE022-2026</t>
  </si>
  <si>
    <t>LE022-2026</t>
    <phoneticPr fontId="1" type="noConversion"/>
  </si>
  <si>
    <t>LE0-13054</t>
  </si>
  <si>
    <t>LE0-13054</t>
    <phoneticPr fontId="1" type="noConversion"/>
  </si>
  <si>
    <t>10.2.0.174B</t>
    <phoneticPr fontId="1" type="noConversion"/>
  </si>
  <si>
    <t>[AEE_EXP] 20240415_#4_NE2 (/usr/bin/broadcastdaemon)</t>
    <phoneticPr fontId="1" type="noConversion"/>
  </si>
  <si>
    <t>[AEE_EXP] 20240318_#217_NE0 (/usr/local/ecall_macchina/bin/macchina)(libgrpc_unsecure.so)</t>
    <phoneticPr fontId="1" type="noConversion"/>
  </si>
  <si>
    <t>[AEE_EXP] 20240411_#217_NE0 (/usr/local/3rdparty_macchina/bin/macchina)</t>
    <phoneticPr fontId="1" type="noConversion"/>
  </si>
  <si>
    <t>20240411_#205_Reboot w/o AEE_EXP</t>
    <phoneticPr fontId="1" type="noConversion"/>
  </si>
  <si>
    <t>20240411_#205_Reboot w/o AEE_EXP (CBT_6)</t>
    <phoneticPr fontId="1" type="noConversion"/>
  </si>
  <si>
    <t>[AEE_EXP] 20240415_#204_NE3 (/usr/bin/gpsdaemon)</t>
    <phoneticPr fontId="1" type="noConversion"/>
  </si>
  <si>
    <t>04/15 08:45 NE7</t>
    <phoneticPr fontId="1" type="noConversion"/>
  </si>
  <si>
    <t>WiFi Only (Egypt)</t>
    <phoneticPr fontId="1" type="noConversion"/>
  </si>
  <si>
    <t>China</t>
  </si>
  <si>
    <t>TK</t>
  </si>
  <si>
    <t>RTBM.1.20.10.4.0.1760.00.0002.P010</t>
    <phoneticPr fontId="1" type="noConversion"/>
  </si>
  <si>
    <t>1.760_20240419172356</t>
    <phoneticPr fontId="1" type="noConversion"/>
  </si>
  <si>
    <t>1.760_20240410115314</t>
    <phoneticPr fontId="1" type="noConversion"/>
  </si>
  <si>
    <t>04/30 21:46 NE0</t>
    <phoneticPr fontId="1" type="noConversion"/>
  </si>
  <si>
    <t>05/01 02:30 KernelAPI1</t>
    <phoneticPr fontId="1" type="noConversion"/>
  </si>
  <si>
    <t>LE0-13400</t>
  </si>
  <si>
    <t>LE0-13400</t>
    <phoneticPr fontId="1" type="noConversion"/>
  </si>
  <si>
    <t>10.4.0.1760</t>
    <phoneticPr fontId="1" type="noConversion"/>
  </si>
  <si>
    <t>LE0-13399</t>
  </si>
  <si>
    <t>LE0-13399</t>
    <phoneticPr fontId="1" type="noConversion"/>
  </si>
  <si>
    <t>C</t>
    <phoneticPr fontId="1" type="noConversion"/>
  </si>
  <si>
    <t>8V shut down</t>
    <phoneticPr fontId="1" type="noConversion"/>
  </si>
  <si>
    <t>LE0-12900</t>
  </si>
  <si>
    <t>LE0-12900</t>
    <phoneticPr fontId="1" type="noConversion"/>
  </si>
  <si>
    <t>跑Stability時電壓在8V的時候會讓RTBM下電 (P010 only)</t>
    <phoneticPr fontId="1" type="noConversion"/>
  </si>
  <si>
    <t>05/02 18:44 NE2</t>
    <phoneticPr fontId="1" type="noConversion"/>
  </si>
  <si>
    <t>[AEE_EXP]20240408_#105_KernelAPI</t>
    <phoneticPr fontId="1" type="noConversion"/>
  </si>
  <si>
    <t>05/04 20:51 NE3</t>
    <phoneticPr fontId="1" type="noConversion"/>
  </si>
  <si>
    <t>LE0-13271</t>
  </si>
  <si>
    <t>LE0-13271</t>
    <phoneticPr fontId="1" type="noConversion"/>
  </si>
  <si>
    <t>[Stability][APPFWK][Random API][REMOTEMANAGER] fail Items in random API Stress Test (Diagnosis.client)</t>
    <phoneticPr fontId="1" type="noConversion"/>
  </si>
  <si>
    <t>RTBM.1.20.10.4.0.146S.00.0002.P020</t>
    <phoneticPr fontId="1" type="noConversion"/>
  </si>
  <si>
    <t>1.46S_20240429213337</t>
    <phoneticPr fontId="1" type="noConversion"/>
  </si>
  <si>
    <t>1.46S_20231221155843</t>
    <phoneticPr fontId="1" type="noConversion"/>
  </si>
  <si>
    <t>10.4.0.146S</t>
    <phoneticPr fontId="1" type="noConversion"/>
  </si>
  <si>
    <t>05/09 07:27 NE0</t>
    <phoneticPr fontId="1" type="noConversion"/>
  </si>
  <si>
    <t>05/09 10:54 HWT1</t>
    <phoneticPr fontId="1" type="noConversion"/>
  </si>
  <si>
    <t>LE0-13718</t>
  </si>
  <si>
    <t>LE0-13718</t>
    <phoneticPr fontId="1" type="noConversion"/>
  </si>
  <si>
    <t>[AEE_EXP] 20240502_#17-1_NE0 (/usr/local/macchina/bin/macchina)(pcm_pulse)</t>
    <phoneticPr fontId="1" type="noConversion"/>
  </si>
  <si>
    <t>05/10 17:51 NE0</t>
    <phoneticPr fontId="1" type="noConversion"/>
  </si>
  <si>
    <t>05/11 02:48 HWT1</t>
    <phoneticPr fontId="1" type="noConversion"/>
  </si>
  <si>
    <t>05/12 20:30 NE2</t>
    <phoneticPr fontId="1" type="noConversion"/>
  </si>
  <si>
    <t>05/12 22:56 KernelAPI3</t>
    <phoneticPr fontId="1" type="noConversion"/>
  </si>
  <si>
    <t>05/11 18:09 NE2</t>
    <phoneticPr fontId="1" type="noConversion"/>
  </si>
  <si>
    <t>05/11 12:15 NE0</t>
    <phoneticPr fontId="1" type="noConversion"/>
  </si>
  <si>
    <t>05/12 13:17 NE1</t>
    <phoneticPr fontId="1" type="noConversion"/>
  </si>
  <si>
    <t>RTBM.1.20.10.4.0.179B.00.0002.P010</t>
    <phoneticPr fontId="1" type="noConversion"/>
  </si>
  <si>
    <t>1.79B_20240430205814</t>
    <phoneticPr fontId="1" type="noConversion"/>
  </si>
  <si>
    <t>1.46S_20240410115314</t>
    <phoneticPr fontId="1" type="noConversion"/>
  </si>
  <si>
    <t>LE0-10157</t>
  </si>
  <si>
    <t>LE0-10157</t>
    <phoneticPr fontId="1" type="noConversion"/>
  </si>
  <si>
    <t>10.4.0.179B</t>
    <phoneticPr fontId="1" type="noConversion"/>
  </si>
  <si>
    <t xml:space="preserve">[AEE_EXP] 20240510_#4_HWT1 (suspend-resume) </t>
    <phoneticPr fontId="1" type="noConversion"/>
  </si>
  <si>
    <t>05/14 15:49 Tuner</t>
    <phoneticPr fontId="1" type="noConversion"/>
  </si>
  <si>
    <t>05/14 10:54 Tuner</t>
    <phoneticPr fontId="1" type="noConversion"/>
  </si>
  <si>
    <t>05/14 14:19 Tuner</t>
    <phoneticPr fontId="1" type="noConversion"/>
  </si>
  <si>
    <t>05/14 19:41 Tuner</t>
    <phoneticPr fontId="1" type="noConversion"/>
  </si>
  <si>
    <t>LE0-13777</t>
  </si>
  <si>
    <t>LE0-13777</t>
    <phoneticPr fontId="1" type="noConversion"/>
  </si>
  <si>
    <t>[Tuner][Stability] Tuner stops working while doing 600 HR stability test (RTBM.1.20.10.4.0.179B.00.0002.P010, 4 devices)</t>
    <phoneticPr fontId="1" type="noConversion"/>
  </si>
  <si>
    <t>05/21 06:57 KE</t>
    <phoneticPr fontId="1" type="noConversion"/>
  </si>
  <si>
    <t>LE0-13835</t>
  </si>
  <si>
    <t>LE0-13835</t>
    <phoneticPr fontId="1" type="noConversion"/>
  </si>
  <si>
    <t>[AEE_EXP] 20240521_#4_KE0 (wlan_drv_gen3)</t>
    <phoneticPr fontId="1" type="noConversion"/>
  </si>
  <si>
    <t>RTBM.1.20.10.6.0.1860.06.0002.P010</t>
    <phoneticPr fontId="1" type="noConversion"/>
  </si>
  <si>
    <t>1.880_20240523145407</t>
    <phoneticPr fontId="1" type="noConversion"/>
  </si>
  <si>
    <t>9.860_20240410115314</t>
    <phoneticPr fontId="1" type="noConversion"/>
  </si>
  <si>
    <t>05/26 21:46 Reboot</t>
    <phoneticPr fontId="1" type="noConversion"/>
  </si>
  <si>
    <t>10.6.0.1860</t>
    <phoneticPr fontId="1" type="noConversion"/>
  </si>
  <si>
    <t>LE0-13940</t>
    <phoneticPr fontId="1" type="noConversion"/>
  </si>
  <si>
    <t>[AEE_EXP] macchina crash continuously (/usr/local/macchina/bin/macchina)(Connmanager)</t>
    <phoneticPr fontId="1" type="noConversion"/>
  </si>
  <si>
    <t>RTBM.1.20.10.6.0.1890.00.0002.P010</t>
    <phoneticPr fontId="1" type="noConversion"/>
  </si>
  <si>
    <t>1.890_20240528084008</t>
    <phoneticPr fontId="1" type="noConversion"/>
  </si>
  <si>
    <t>1.890_20240410115314</t>
    <phoneticPr fontId="1" type="noConversion"/>
  </si>
  <si>
    <t>10.6.0.1890</t>
    <phoneticPr fontId="1" type="noConversion"/>
  </si>
  <si>
    <t>06/02 13:11 Reboot</t>
    <phoneticPr fontId="1" type="noConversion"/>
  </si>
  <si>
    <t>05/30 16:45 Kernel0</t>
    <phoneticPr fontId="1" type="noConversion"/>
  </si>
  <si>
    <t>05/30 15:39 NE0</t>
    <phoneticPr fontId="1" type="noConversion"/>
  </si>
  <si>
    <t>06/01 01:30 NE1</t>
    <phoneticPr fontId="1" type="noConversion"/>
  </si>
  <si>
    <t>06/01 01:41 NE2</t>
    <phoneticPr fontId="1" type="noConversion"/>
  </si>
  <si>
    <t>06/01 01:41 NE3</t>
    <phoneticPr fontId="1" type="noConversion"/>
  </si>
  <si>
    <t>06/01 01:32 HWT4</t>
    <phoneticPr fontId="1" type="noConversion"/>
  </si>
  <si>
    <t>LE0-13940</t>
  </si>
  <si>
    <t>RTBM.1.20.10.4.0.183J.00.0002.P000</t>
    <phoneticPr fontId="1" type="noConversion"/>
  </si>
  <si>
    <t>1.83J_20240609144539</t>
    <phoneticPr fontId="1" type="noConversion"/>
  </si>
  <si>
    <t>1.83J_20231221155843</t>
    <phoneticPr fontId="1" type="noConversion"/>
  </si>
  <si>
    <t>06/13 00:15 NE0</t>
    <phoneticPr fontId="1" type="noConversion"/>
  </si>
  <si>
    <t>LE0-14353</t>
    <phoneticPr fontId="1" type="noConversion"/>
  </si>
  <si>
    <t>-</t>
    <phoneticPr fontId="1" type="noConversion"/>
  </si>
  <si>
    <t>10.4.0.183J</t>
    <phoneticPr fontId="1" type="noConversion"/>
  </si>
  <si>
    <t>[AEE_EXP] 20240613_#6_NE0 (/usr/local/macchina/bin/macchina). (Einitbundle)</t>
    <phoneticPr fontId="1" type="noConversion"/>
  </si>
  <si>
    <t>06/13 15:16 NE0</t>
    <phoneticPr fontId="1" type="noConversion"/>
  </si>
  <si>
    <t>06/13 15:50 NE1</t>
    <phoneticPr fontId="1" type="noConversion"/>
  </si>
  <si>
    <t>06/13 21:32 NE1</t>
    <phoneticPr fontId="1" type="noConversion"/>
  </si>
  <si>
    <t>06/13 11:26 NE0</t>
    <phoneticPr fontId="1" type="noConversion"/>
  </si>
  <si>
    <t>LE0-14383</t>
    <phoneticPr fontId="1" type="noConversion"/>
  </si>
  <si>
    <t>LE0-14382</t>
    <phoneticPr fontId="1" type="noConversion"/>
  </si>
  <si>
    <t>LE0-10725</t>
    <phoneticPr fontId="1" type="noConversion"/>
  </si>
  <si>
    <t>LE0-10794</t>
    <phoneticPr fontId="1" type="noConversion"/>
  </si>
  <si>
    <t>06/14 09:17 NE2</t>
    <phoneticPr fontId="1" type="noConversion"/>
  </si>
  <si>
    <t>06/16 09:25 NE3</t>
    <phoneticPr fontId="1" type="noConversion"/>
  </si>
  <si>
    <t>06/16 09:33 NE4</t>
    <phoneticPr fontId="1" type="noConversion"/>
  </si>
  <si>
    <t>06/16 09:44 NE5</t>
    <phoneticPr fontId="1" type="noConversion"/>
  </si>
  <si>
    <t>06/16 09:47 NE6</t>
    <phoneticPr fontId="1" type="noConversion"/>
  </si>
  <si>
    <t>06/16 10:19 NE8</t>
    <phoneticPr fontId="1" type="noConversion"/>
  </si>
  <si>
    <t>06/16 10:21 NE9</t>
    <phoneticPr fontId="1" type="noConversion"/>
  </si>
  <si>
    <t>06/16 09:25 NE10</t>
    <phoneticPr fontId="1" type="noConversion"/>
  </si>
  <si>
    <t>06/16 09:33 NE11</t>
    <phoneticPr fontId="1" type="noConversion"/>
  </si>
  <si>
    <t>06/16 09:44 NE12</t>
    <phoneticPr fontId="1" type="noConversion"/>
  </si>
  <si>
    <t>06/16 09:47 NE13</t>
    <phoneticPr fontId="1" type="noConversion"/>
  </si>
  <si>
    <t>06/16 10:19 NE15</t>
    <phoneticPr fontId="1" type="noConversion"/>
  </si>
  <si>
    <t>06/16 10:06 KernelAPI14</t>
    <phoneticPr fontId="1" type="noConversion"/>
  </si>
  <si>
    <t>06/16 10:21 NE16</t>
    <phoneticPr fontId="1" type="noConversion"/>
  </si>
  <si>
    <t>06/14 20:33 NE2</t>
    <phoneticPr fontId="1" type="noConversion"/>
  </si>
  <si>
    <t>06/15 11:10 NE3</t>
    <phoneticPr fontId="1" type="noConversion"/>
  </si>
  <si>
    <t>06/15 18:32 NE4</t>
    <phoneticPr fontId="1" type="noConversion"/>
  </si>
  <si>
    <t>06/16 17:00 NE5</t>
    <phoneticPr fontId="1" type="noConversion"/>
  </si>
  <si>
    <t>LE0-12892</t>
    <phoneticPr fontId="1" type="noConversion"/>
  </si>
  <si>
    <t>LE0-14439</t>
    <phoneticPr fontId="1" type="noConversion"/>
  </si>
  <si>
    <t>LE0-14465</t>
    <phoneticPr fontId="1" type="noConversion"/>
  </si>
  <si>
    <t>LE0-14439</t>
  </si>
  <si>
    <t>[AEE_EXP] 20240614_#17-1_NE0 (/usr/local/macchina/bin/macchina)(Fih.someTcuInfo)</t>
    <phoneticPr fontId="1" type="noConversion"/>
  </si>
  <si>
    <t>[AEE_EXP] 20240614_#17-1_NE1 (/usr/local/macchina/bin/macchina)(Tcu.audio.service)</t>
    <phoneticPr fontId="1" type="noConversion"/>
  </si>
  <si>
    <t>[AEE_EXP] 20240617_#17-1_NE2 (Dil)</t>
    <phoneticPr fontId="1" type="noConversion"/>
  </si>
  <si>
    <t>[AEE_EXP] 20240617_#4_NE3 (/usr/local/macchina/bin/macchina)</t>
    <phoneticPr fontId="1" type="noConversion"/>
  </si>
  <si>
    <t>LE0-14465</t>
  </si>
  <si>
    <t>LE0-14383</t>
  </si>
  <si>
    <t>LE0-14382</t>
  </si>
  <si>
    <t>LE0-14353</t>
  </si>
  <si>
    <t>06/17 11:58 NE17</t>
    <phoneticPr fontId="1" type="noConversion"/>
  </si>
  <si>
    <t>06/17 15:00 NE18</t>
    <phoneticPr fontId="1" type="noConversion"/>
  </si>
  <si>
    <t>06/17 18:41 NE6</t>
    <phoneticPr fontId="1" type="noConversion"/>
  </si>
  <si>
    <t>06/17 21:46 NE7</t>
    <phoneticPr fontId="1" type="noConversion"/>
  </si>
  <si>
    <t>LE0-10725</t>
    <phoneticPr fontId="1" type="noConversion"/>
  </si>
  <si>
    <t>LE0-10794</t>
    <phoneticPr fontId="1" type="noConversion"/>
  </si>
  <si>
    <t>No 104</t>
    <phoneticPr fontId="1" type="noConversion"/>
  </si>
  <si>
    <t>No115</t>
    <phoneticPr fontId="1" type="noConversion"/>
  </si>
  <si>
    <t>No 117</t>
    <phoneticPr fontId="1" type="noConversion"/>
  </si>
  <si>
    <t>No 105</t>
    <phoneticPr fontId="1" type="noConversion"/>
  </si>
  <si>
    <t>No 106</t>
    <phoneticPr fontId="1" type="noConversion"/>
  </si>
  <si>
    <t>356447860595936</t>
    <phoneticPr fontId="1" type="noConversion"/>
  </si>
  <si>
    <t>RTBM_AuthMgr-eu_v1.0.3_preprod_8.6.3</t>
    <phoneticPr fontId="1" type="noConversion"/>
  </si>
  <si>
    <t>RTBM_DataCollect-eu_v1.0.5_preprod_8.6.3</t>
    <phoneticPr fontId="1" type="noConversion"/>
  </si>
  <si>
    <t>356447860587263</t>
    <phoneticPr fontId="1" type="noConversion"/>
  </si>
  <si>
    <t>356447860563348</t>
    <phoneticPr fontId="1" type="noConversion"/>
  </si>
  <si>
    <t>RTBM.1.20.10.6.0.191H.00.0002.P010</t>
    <phoneticPr fontId="1" type="noConversion"/>
  </si>
  <si>
    <t>1.91H_20240614222037</t>
    <phoneticPr fontId="1" type="noConversion"/>
  </si>
  <si>
    <t>1.91H_20240410115314</t>
    <phoneticPr fontId="1" type="noConversion"/>
  </si>
  <si>
    <t>Shark Fin PVT1-4</t>
    <phoneticPr fontId="1" type="noConversion"/>
  </si>
  <si>
    <t>10.6.0.191H</t>
    <phoneticPr fontId="1" type="noConversion"/>
  </si>
  <si>
    <t>06/21 17:06 KE0</t>
    <phoneticPr fontId="1" type="noConversion"/>
  </si>
  <si>
    <t>06/23 20:41 KernelAPI0</t>
    <phoneticPr fontId="1" type="noConversion"/>
  </si>
  <si>
    <t>RTBM.2.20.10.6.0.A060.00.U002.A010</t>
    <phoneticPr fontId="1" type="noConversion"/>
  </si>
  <si>
    <t>Shark Fin PVT1-2</t>
    <phoneticPr fontId="1" type="noConversion"/>
  </si>
  <si>
    <t>004402870018177</t>
    <phoneticPr fontId="1" type="noConversion"/>
  </si>
  <si>
    <t>No M005</t>
    <phoneticPr fontId="1" type="noConversion"/>
  </si>
  <si>
    <t>No M017</t>
    <phoneticPr fontId="1" type="noConversion"/>
  </si>
  <si>
    <t>004402870018839</t>
    <phoneticPr fontId="1" type="noConversion"/>
  </si>
  <si>
    <t>06/21 11:18 NE0</t>
    <phoneticPr fontId="1" type="noConversion"/>
  </si>
  <si>
    <t>06/21 23:46 NE1</t>
    <phoneticPr fontId="1" type="noConversion"/>
  </si>
  <si>
    <t>06/21 23:38 NE0</t>
    <phoneticPr fontId="1" type="noConversion"/>
  </si>
  <si>
    <t>RTBM.1.22.11.2.0.0720.00.E003.P000</t>
    <phoneticPr fontId="1" type="noConversion"/>
  </si>
  <si>
    <t>06/22 06:09 Reboot</t>
    <phoneticPr fontId="1" type="noConversion"/>
  </si>
  <si>
    <t>06/23 01:14 Reboot</t>
    <phoneticPr fontId="1" type="noConversion"/>
  </si>
  <si>
    <t>06/23 20:16 Reboot</t>
    <phoneticPr fontId="1" type="noConversion"/>
  </si>
  <si>
    <t>06/24 04:51 Reboot</t>
    <phoneticPr fontId="1" type="noConversion"/>
  </si>
  <si>
    <t>06/21 16:01 NE0</t>
    <phoneticPr fontId="1" type="noConversion"/>
  </si>
  <si>
    <t>06/21 18:50 Reboot</t>
    <phoneticPr fontId="1" type="noConversion"/>
  </si>
  <si>
    <t>06/21 22:13 Reboot</t>
    <phoneticPr fontId="1" type="noConversion"/>
  </si>
  <si>
    <t>06/22 19:35 Reboot</t>
    <phoneticPr fontId="1" type="noConversion"/>
  </si>
  <si>
    <t>LE0-10993</t>
    <phoneticPr fontId="1" type="noConversion"/>
  </si>
  <si>
    <t>LE0MOD-336</t>
    <phoneticPr fontId="1" type="noConversion"/>
  </si>
  <si>
    <t>356447860587123</t>
    <phoneticPr fontId="1" type="noConversion"/>
  </si>
  <si>
    <t>10.2.22</t>
  </si>
  <si>
    <t>No M004</t>
    <phoneticPr fontId="1" type="noConversion"/>
  </si>
  <si>
    <t>No M015</t>
    <phoneticPr fontId="1" type="noConversion"/>
  </si>
  <si>
    <t>No M006</t>
    <phoneticPr fontId="1" type="noConversion"/>
  </si>
  <si>
    <t>A.060_20240618160916</t>
    <phoneticPr fontId="1" type="noConversion"/>
  </si>
  <si>
    <t>A.060_20240410115314</t>
    <phoneticPr fontId="1" type="noConversion"/>
  </si>
  <si>
    <t>LE022-2728</t>
    <phoneticPr fontId="1" type="noConversion"/>
  </si>
  <si>
    <t>0.720_20240611204401</t>
    <phoneticPr fontId="1" type="noConversion"/>
  </si>
  <si>
    <t>0.720_20240524175818</t>
    <phoneticPr fontId="1" type="noConversion"/>
  </si>
  <si>
    <t>06/24 16:44 NE0</t>
    <phoneticPr fontId="1" type="noConversion"/>
  </si>
  <si>
    <t>LE022-3392</t>
    <phoneticPr fontId="1" type="noConversion"/>
  </si>
  <si>
    <t>LE0MOD-496</t>
    <phoneticPr fontId="1" type="noConversion"/>
  </si>
  <si>
    <t>RTBM_RemoteServices-eu_v1.0.4_preprod_8.6.3</t>
    <phoneticPr fontId="1" type="noConversion"/>
  </si>
  <si>
    <t>LE0-14594</t>
    <phoneticPr fontId="1" type="noConversion"/>
  </si>
  <si>
    <t>LE0-14465</t>
    <phoneticPr fontId="1" type="noConversion"/>
  </si>
  <si>
    <t>[AEE_EXP] 20240415_#5_NE0 (/usr/bin/broadcastdaemon)</t>
    <phoneticPr fontId="1" type="noConversion"/>
  </si>
  <si>
    <t>06/25 20:50 NE1</t>
    <phoneticPr fontId="1" type="noConversion"/>
  </si>
  <si>
    <t>06/26 08:09 NE0</t>
    <phoneticPr fontId="1" type="noConversion"/>
  </si>
  <si>
    <t>LE022-3162</t>
    <phoneticPr fontId="1" type="noConversion"/>
  </si>
  <si>
    <t>[Stability][SEE]7 NE happened when running overnight OTA sideload test. (TimeManager)(libssl.so)</t>
    <phoneticPr fontId="1" type="noConversion"/>
  </si>
  <si>
    <t>[Stability][APPFWK][SuperTestBundle][AUTO_TEST_PCAN](SEE)NE(/usr/local/macchina/bin/macchina) happened during stress test. (TimeManager)</t>
    <phoneticPr fontId="1" type="noConversion"/>
  </si>
  <si>
    <t>20240624_#204_Reboot w/o AEE_EXP (MCU reset)</t>
    <phoneticPr fontId="1" type="noConversion"/>
  </si>
  <si>
    <t>06/26 14:41 NE0</t>
    <phoneticPr fontId="1" type="noConversion"/>
  </si>
  <si>
    <t>06/27 07:50 NE3</t>
    <phoneticPr fontId="1" type="noConversion"/>
  </si>
  <si>
    <t>06/26 18:41 KE1</t>
    <phoneticPr fontId="1" type="noConversion"/>
  </si>
  <si>
    <t>06/27 05:51 KE2</t>
    <phoneticPr fontId="1" type="noConversion"/>
  </si>
  <si>
    <t>06/27 08:01 KE4</t>
    <phoneticPr fontId="1" type="noConversion"/>
  </si>
  <si>
    <t>06/27 10:56 KE5</t>
    <phoneticPr fontId="1" type="noConversion"/>
  </si>
  <si>
    <t>LE0-14689</t>
    <phoneticPr fontId="1" type="noConversion"/>
  </si>
  <si>
    <t>LE0-14690</t>
    <phoneticPr fontId="1" type="noConversion"/>
  </si>
  <si>
    <t>LE0-14691</t>
    <phoneticPr fontId="1" type="noConversion"/>
  </si>
  <si>
    <t>[AEE_EXP] 20240627_#115_KE (Wlan_drv_gen3)</t>
    <phoneticPr fontId="1" type="noConversion"/>
  </si>
  <si>
    <t>C</t>
    <phoneticPr fontId="1" type="noConversion"/>
  </si>
  <si>
    <t>[AEE_EXP] 20240627_#115_NE0 (Remote-access.service)</t>
    <phoneticPr fontId="1" type="noConversion"/>
  </si>
  <si>
    <t>[AEE_EXP] 20240627_#115_NE3 (Connmanager)</t>
    <phoneticPr fontId="1" type="noConversion"/>
  </si>
  <si>
    <t>06/28 07:07 NE0</t>
    <phoneticPr fontId="1" type="noConversion"/>
  </si>
  <si>
    <t>06/28 07:22 NE8</t>
    <phoneticPr fontId="1" type="noConversion"/>
  </si>
  <si>
    <t>06/27 18:50 KE6</t>
    <phoneticPr fontId="1" type="noConversion"/>
  </si>
  <si>
    <t>06/28 03:24 KE7</t>
    <phoneticPr fontId="1" type="noConversion"/>
  </si>
  <si>
    <t>06/28 09:42 KE9</t>
    <phoneticPr fontId="1" type="noConversion"/>
  </si>
  <si>
    <t>06/28 10:00 NE0</t>
    <phoneticPr fontId="1" type="noConversion"/>
  </si>
  <si>
    <t>06/27 15:42 Reboot</t>
    <phoneticPr fontId="1" type="noConversion"/>
  </si>
  <si>
    <t>06/28 04:11 Reboot</t>
    <phoneticPr fontId="1" type="noConversion"/>
  </si>
  <si>
    <t>LE0-14713</t>
    <phoneticPr fontId="1" type="noConversion"/>
  </si>
  <si>
    <t>LE022-3547</t>
    <phoneticPr fontId="1" type="noConversion"/>
  </si>
  <si>
    <t>06/28 18:30 Reboot</t>
    <phoneticPr fontId="1" type="noConversion"/>
  </si>
  <si>
    <t>20240628_#104_NE0 3rd_macchina crash (AppManager)</t>
    <phoneticPr fontId="1" type="noConversion"/>
  </si>
  <si>
    <t>LE022-3392</t>
    <phoneticPr fontId="1" type="noConversion"/>
  </si>
  <si>
    <t>20240411_#215_Reboot by kernel panic (NEE)(Wlan_drv_gen3)</t>
    <phoneticPr fontId="1" type="noConversion"/>
  </si>
  <si>
    <t>2.0.0.22</t>
    <phoneticPr fontId="1" type="noConversion"/>
  </si>
  <si>
    <t>#4: Normal Temp
#5: Normal Temp
#15: Normal Temp
#17: Thermal (-40~85, 1 HR change) 
       Voltage  (12, 8, 16, 1 HR change)</t>
    <phoneticPr fontId="1" type="noConversion"/>
  </si>
  <si>
    <t>1350 times (Target)</t>
    <phoneticPr fontId="1" type="noConversion"/>
  </si>
  <si>
    <t>#204: Normal Temp
#215: Normal Temp
#206: Normal Temp</t>
    <phoneticPr fontId="1" type="noConversion"/>
  </si>
  <si>
    <t>#M017: Normal Temp
#M005: Normal Temp</t>
    <phoneticPr fontId="1" type="noConversion"/>
  </si>
  <si>
    <t>[MOD][STB]RTBM has force close_NE_SSHD after do xCall Stress Test. (Sshd)</t>
    <phoneticPr fontId="1" type="noConversion"/>
  </si>
  <si>
    <t>07/03 20:09 NE0</t>
    <phoneticPr fontId="1" type="noConversion"/>
  </si>
  <si>
    <t>07/03 11:50 NE0</t>
    <phoneticPr fontId="1" type="noConversion"/>
  </si>
  <si>
    <t>07/02 17:39 Reboot (NEE)</t>
    <phoneticPr fontId="1" type="noConversion"/>
  </si>
  <si>
    <t>07/03 11:15 Reboot (SEE)</t>
    <phoneticPr fontId="1" type="noConversion"/>
  </si>
  <si>
    <t>07/03 22:58 Reboot (SEE)</t>
    <phoneticPr fontId="1" type="noConversion"/>
  </si>
  <si>
    <t>LE022-3656</t>
    <phoneticPr fontId="1" type="noConversion"/>
  </si>
  <si>
    <t>LE0MOD-581</t>
    <phoneticPr fontId="1" type="noConversion"/>
  </si>
  <si>
    <t>LE0MOD-581</t>
    <phoneticPr fontId="1" type="noConversion"/>
  </si>
  <si>
    <t>20240704_#M017_NE0 Main macchina crash (Lwm2mM_ConnRead)</t>
    <phoneticPr fontId="1" type="noConversion"/>
  </si>
  <si>
    <t>1</t>
    <phoneticPr fontId="1" type="noConversion"/>
  </si>
  <si>
    <t>LE022-3663</t>
    <phoneticPr fontId="1" type="noConversion"/>
  </si>
  <si>
    <t>LE022-3392</t>
    <phoneticPr fontId="1" type="noConversion"/>
  </si>
  <si>
    <t>LE022-3663</t>
    <phoneticPr fontId="1" type="noConversion"/>
  </si>
  <si>
    <t>LE022-3547</t>
    <phoneticPr fontId="1" type="noConversion"/>
  </si>
  <si>
    <t>20240704_#215_Reboot by MCU (SEE)</t>
    <phoneticPr fontId="1" type="noConversion"/>
  </si>
  <si>
    <t>20240704_#206_NE0 Main macchina crash. (TimeManager)(libssl.so)</t>
    <phoneticPr fontId="1" type="noConversion"/>
  </si>
  <si>
    <t>11.2.0.0720</t>
    <phoneticPr fontId="1" type="noConversion"/>
  </si>
  <si>
    <t>RTBM.2.20.10.6.0.A070.00.E002.A010</t>
    <phoneticPr fontId="1" type="noConversion"/>
  </si>
  <si>
    <t>A.070_20240628122620</t>
    <phoneticPr fontId="1" type="noConversion"/>
  </si>
  <si>
    <t>A.070_20240410115314</t>
    <phoneticPr fontId="1" type="noConversion"/>
  </si>
  <si>
    <t>2.0.0.24</t>
    <phoneticPr fontId="1" type="noConversion"/>
  </si>
  <si>
    <t>LE0MOD-492</t>
    <phoneticPr fontId="1" type="noConversion"/>
  </si>
  <si>
    <t>LE0MOD-492</t>
    <phoneticPr fontId="1" type="noConversion"/>
  </si>
  <si>
    <t>#M017: Thermal (-40~85, 1 HR change) 
            Voltage  (12, 8, 16, 1 HR change)
#M005: Normal Temp
#M004: Normal Temp
#M015: Normal Temp
#M006: Normal Temp</t>
    <phoneticPr fontId="1" type="noConversion"/>
  </si>
  <si>
    <t>Tool卡住</t>
    <phoneticPr fontId="1" type="noConversion"/>
  </si>
  <si>
    <t>004402870019431</t>
    <phoneticPr fontId="1" type="noConversion"/>
  </si>
  <si>
    <t>004402870019183</t>
    <phoneticPr fontId="1" type="noConversion"/>
  </si>
  <si>
    <t>07/06 05:03 NE0</t>
    <phoneticPr fontId="1" type="noConversion"/>
  </si>
  <si>
    <t>10.6.0.A070</t>
    <phoneticPr fontId="1" type="noConversion"/>
  </si>
  <si>
    <t>07/06 20:10 Reboot</t>
    <phoneticPr fontId="1" type="noConversion"/>
  </si>
  <si>
    <t>Reboot</t>
    <phoneticPr fontId="1" type="noConversion"/>
  </si>
  <si>
    <t>#204: Normal Temp
#215: Normal Temp
#206: Normal Temp
#217: Normal Temp
#205: Normal Temp</t>
    <phoneticPr fontId="1" type="noConversion"/>
  </si>
  <si>
    <t>RTBM.1.22.11.2.3.0750.00.E003.P000</t>
    <phoneticPr fontId="1" type="noConversion"/>
  </si>
  <si>
    <t>0.750_20240701174725</t>
    <phoneticPr fontId="1" type="noConversion"/>
  </si>
  <si>
    <t>0.750_20240626012345</t>
    <phoneticPr fontId="1" type="noConversion"/>
  </si>
  <si>
    <t>不支援ELT</t>
    <phoneticPr fontId="1" type="noConversion"/>
  </si>
  <si>
    <t>Tool先每分鐘1Round，最後卡住</t>
    <phoneticPr fontId="1" type="noConversion"/>
  </si>
  <si>
    <t>Tool每分鐘1Round</t>
    <phoneticPr fontId="1" type="noConversion"/>
  </si>
  <si>
    <t>11.2.3.0750</t>
    <phoneticPr fontId="1" type="noConversion"/>
  </si>
  <si>
    <t>356447860563348</t>
  </si>
  <si>
    <t>356447860587263</t>
  </si>
  <si>
    <t>356447860587123</t>
  </si>
  <si>
    <t>356447860595936</t>
  </si>
  <si>
    <t>RTBM.1.20.11.4.0.1990.00.0002.P010</t>
    <phoneticPr fontId="1" type="noConversion"/>
  </si>
  <si>
    <t>1.990_20240707174715</t>
    <phoneticPr fontId="1" type="noConversion"/>
  </si>
  <si>
    <t>Shark Fin PVT1-4</t>
    <phoneticPr fontId="1" type="noConversion"/>
  </si>
  <si>
    <t>356447860589418</t>
    <phoneticPr fontId="1" type="noConversion"/>
  </si>
  <si>
    <t>1.990_20240704202508</t>
    <phoneticPr fontId="1" type="noConversion"/>
  </si>
  <si>
    <t>LE022-3663</t>
  </si>
  <si>
    <t>LE022-3656</t>
  </si>
  <si>
    <t>LE022-3547</t>
  </si>
  <si>
    <t>LE022-3392</t>
  </si>
  <si>
    <t>LE022-3162</t>
  </si>
  <si>
    <t>LE022-2728</t>
  </si>
  <si>
    <t>LE0MOD-581</t>
  </si>
  <si>
    <t>LE0MOD-496</t>
  </si>
  <si>
    <t>LE0MOD-336</t>
  </si>
  <si>
    <t>11.4.0.1990</t>
    <phoneticPr fontId="1" type="noConversion"/>
  </si>
  <si>
    <t>Verified</t>
    <phoneticPr fontId="1" type="noConversion"/>
  </si>
  <si>
    <t>2.0.0.26+patch</t>
    <phoneticPr fontId="1" type="noConversion"/>
  </si>
  <si>
    <t>NE*57</t>
    <phoneticPr fontId="1" type="noConversion"/>
  </si>
  <si>
    <t>KE*1</t>
    <phoneticPr fontId="1" type="noConversion"/>
  </si>
  <si>
    <t>KernelAPI*1</t>
    <phoneticPr fontId="1" type="noConversion"/>
  </si>
  <si>
    <t>0.780_20240710185108</t>
    <phoneticPr fontId="1" type="noConversion"/>
  </si>
  <si>
    <t>0.780_20240708110642</t>
    <phoneticPr fontId="1" type="noConversion"/>
  </si>
  <si>
    <t>RTBM.2.20.10.6.0.A070.15.U002.A010</t>
    <phoneticPr fontId="1" type="noConversion"/>
  </si>
  <si>
    <t>#M004</t>
    <phoneticPr fontId="1" type="noConversion"/>
  </si>
  <si>
    <t>#M015</t>
    <phoneticPr fontId="1" type="noConversion"/>
  </si>
  <si>
    <t>#M017</t>
    <phoneticPr fontId="1" type="noConversion"/>
  </si>
  <si>
    <t>#M005</t>
    <phoneticPr fontId="1" type="noConversion"/>
  </si>
  <si>
    <t>#M006</t>
    <phoneticPr fontId="1" type="noConversion"/>
  </si>
  <si>
    <t>No204: Normal Temp
No215: Normal Temp
No206: Normal Temp
No217: Normal Temp
No205: Normal Temp</t>
    <phoneticPr fontId="1" type="noConversion"/>
  </si>
  <si>
    <t>#204</t>
    <phoneticPr fontId="1" type="noConversion"/>
  </si>
  <si>
    <t>#215</t>
    <phoneticPr fontId="1" type="noConversion"/>
  </si>
  <si>
    <t>#217</t>
    <phoneticPr fontId="1" type="noConversion"/>
  </si>
  <si>
    <t>#205</t>
    <phoneticPr fontId="1" type="noConversion"/>
  </si>
  <si>
    <t>#206</t>
    <phoneticPr fontId="1" type="noConversion"/>
  </si>
  <si>
    <t>No15: Normal Temp
No6: Normal Temp</t>
    <phoneticPr fontId="1" type="noConversion"/>
  </si>
  <si>
    <t>No5: Normal Temp</t>
    <phoneticPr fontId="1" type="noConversion"/>
  </si>
  <si>
    <t>#104</t>
    <phoneticPr fontId="1" type="noConversion"/>
  </si>
  <si>
    <t>#115</t>
    <phoneticPr fontId="1" type="noConversion"/>
  </si>
  <si>
    <t>#117</t>
    <phoneticPr fontId="1" type="noConversion"/>
  </si>
  <si>
    <t>#105</t>
    <phoneticPr fontId="1" type="noConversion"/>
  </si>
  <si>
    <t>#106</t>
    <phoneticPr fontId="1" type="noConversion"/>
  </si>
  <si>
    <t>A.090_20240711134748</t>
    <phoneticPr fontId="1" type="noConversion"/>
  </si>
  <si>
    <t>A.080_20240709081357</t>
    <phoneticPr fontId="1" type="noConversion"/>
  </si>
  <si>
    <t>07/15 01:30 NE0</t>
    <phoneticPr fontId="1" type="noConversion"/>
  </si>
  <si>
    <t>004402870018573</t>
    <phoneticPr fontId="1" type="noConversion"/>
  </si>
  <si>
    <t>07/13 03:59 NE0</t>
    <phoneticPr fontId="1" type="noConversion"/>
  </si>
  <si>
    <t>07/15 00:00 NE1</t>
    <phoneticPr fontId="1" type="noConversion"/>
  </si>
  <si>
    <t>07/14 10:33 NE0</t>
    <phoneticPr fontId="1" type="noConversion"/>
  </si>
  <si>
    <t>07/14 14:26 NE0</t>
    <phoneticPr fontId="1" type="noConversion"/>
  </si>
  <si>
    <t>07/14 10:36 NE0</t>
    <phoneticPr fontId="1" type="noConversion"/>
  </si>
  <si>
    <t>07/13 03:58 NE0</t>
    <phoneticPr fontId="1" type="noConversion"/>
  </si>
  <si>
    <t>07/13 19:15 NE1</t>
    <phoneticPr fontId="1" type="noConversion"/>
  </si>
  <si>
    <t>07/14 03:31 NE2</t>
    <phoneticPr fontId="1" type="noConversion"/>
  </si>
  <si>
    <t>07/14 16:46 NE3</t>
    <phoneticPr fontId="1" type="noConversion"/>
  </si>
  <si>
    <t>10.56.27.84</t>
    <phoneticPr fontId="1" type="noConversion"/>
  </si>
  <si>
    <t>10.56.27.83</t>
    <phoneticPr fontId="1" type="noConversion"/>
  </si>
  <si>
    <t>10.56.27.129</t>
    <phoneticPr fontId="1" type="noConversion"/>
  </si>
  <si>
    <t>10.5627.114</t>
    <phoneticPr fontId="1" type="noConversion"/>
  </si>
  <si>
    <t>10.56.27.101</t>
    <phoneticPr fontId="1" type="noConversion"/>
  </si>
  <si>
    <t>10.56.27.41</t>
    <phoneticPr fontId="1" type="noConversion"/>
  </si>
  <si>
    <t>10.56.26.238</t>
    <phoneticPr fontId="1" type="noConversion"/>
  </si>
  <si>
    <t>10.56.26.187</t>
    <phoneticPr fontId="1" type="noConversion"/>
  </si>
  <si>
    <t>10.56.26.216</t>
    <phoneticPr fontId="1" type="noConversion"/>
  </si>
  <si>
    <t>10.56.27.132</t>
    <phoneticPr fontId="1" type="noConversion"/>
  </si>
  <si>
    <t>LE0-15019</t>
  </si>
  <si>
    <t>LE0-15019</t>
    <phoneticPr fontId="1" type="noConversion"/>
  </si>
  <si>
    <t>-</t>
    <phoneticPr fontId="1" type="noConversion"/>
  </si>
  <si>
    <t>LE0-14713</t>
  </si>
  <si>
    <t>LE0-14691</t>
  </si>
  <si>
    <t>LE0-14690</t>
  </si>
  <si>
    <t>LE0-14689</t>
  </si>
  <si>
    <t>LE0-14594</t>
  </si>
  <si>
    <t>07/15 07:45 NE0</t>
    <phoneticPr fontId="1" type="noConversion"/>
  </si>
  <si>
    <t>LE022-3456</t>
  </si>
  <si>
    <t>LE022-3456</t>
    <phoneticPr fontId="1" type="noConversion"/>
  </si>
  <si>
    <t>[Stability][APPFWK][SuperTestBundle][AUTO_TEST_PCAN]NE(/usr/bin/broadcastdaemon) happened during stress test. (Broadcastdaemon)</t>
    <phoneticPr fontId="1" type="noConversion"/>
  </si>
  <si>
    <t>10.6.0.A070.15</t>
    <phoneticPr fontId="1" type="noConversion"/>
  </si>
  <si>
    <t>07:12 01:53 KernelAPI</t>
    <phoneticPr fontId="1" type="noConversion"/>
  </si>
  <si>
    <t>LE0-15064</t>
  </si>
  <si>
    <t>LE0-15064</t>
    <phoneticPr fontId="1" type="noConversion"/>
  </si>
  <si>
    <t>LE0-15065</t>
  </si>
  <si>
    <t>LE0-15065</t>
    <phoneticPr fontId="1" type="noConversion"/>
  </si>
  <si>
    <t>07:11 21:28 KE</t>
    <phoneticPr fontId="1" type="noConversion"/>
  </si>
  <si>
    <t>LE0MOD-643</t>
  </si>
  <si>
    <t>LE0MOD-643</t>
    <phoneticPr fontId="1" type="noConversion"/>
  </si>
  <si>
    <t>[AEE_EXP] 20240715_M006_NE0 (/usr/local/macchina/bin/macchina)</t>
    <phoneticPr fontId="1" type="noConversion"/>
  </si>
  <si>
    <t>07/15 18:32 NE1</t>
    <phoneticPr fontId="1" type="noConversion"/>
  </si>
  <si>
    <t>07/16 04:29 NE1</t>
    <phoneticPr fontId="1" type="noConversion"/>
  </si>
  <si>
    <t>07/15 11:28 NE1</t>
    <phoneticPr fontId="1" type="noConversion"/>
  </si>
  <si>
    <t>07/15 11:52 NE2</t>
    <phoneticPr fontId="1" type="noConversion"/>
  </si>
  <si>
    <t>No17: Thermal (-40~85, 1 HR change) 
          Voltage  (12, 8, 16, 1 HR change)
No5:   Normal Temp
No4:   Normal Temp
No15: Normal Temp
No6:   Normal Temp</t>
    <phoneticPr fontId="1" type="noConversion"/>
  </si>
  <si>
    <t>[AEE_EXP] 20240712_#115_KE (LLC_MIS_ERR)</t>
    <phoneticPr fontId="1" type="noConversion"/>
  </si>
  <si>
    <t xml:space="preserve">[AEE_EXP] 20240712_#115_KernelAPI (MT662x f/w) </t>
    <phoneticPr fontId="1" type="noConversion"/>
  </si>
  <si>
    <t>LE0MOD-648</t>
  </si>
  <si>
    <t>LE0MOD-648</t>
    <phoneticPr fontId="1" type="noConversion"/>
  </si>
  <si>
    <t>No4: Normal Temp
No17: Thermal (-40~85, 1 HR change) 
          Voltage  (12, 8, 16, 1 HR change)</t>
    <phoneticPr fontId="1" type="noConversion"/>
  </si>
  <si>
    <t>07/16 22:19 NE3</t>
    <phoneticPr fontId="1" type="noConversion"/>
  </si>
  <si>
    <t>07/16 18:45 NE2</t>
    <phoneticPr fontId="1" type="noConversion"/>
  </si>
  <si>
    <t>07/16 21:46 NE0</t>
    <phoneticPr fontId="1" type="noConversion"/>
  </si>
  <si>
    <t>USB轉UART (FT232RL)</t>
    <phoneticPr fontId="1" type="noConversion"/>
  </si>
  <si>
    <t>USB轉UART (CP2102)</t>
    <phoneticPr fontId="1" type="noConversion"/>
  </si>
  <si>
    <t>[AEE_EXP] 20240712_#115_NE0 (/lib/systemd/systemd-journald)</t>
    <phoneticPr fontId="1" type="noConversion"/>
  </si>
  <si>
    <t>11.4.0.0780</t>
    <phoneticPr fontId="1" type="noConversion"/>
  </si>
  <si>
    <t>RTBM.1.22.11.4.0.0780.00.E003.P000</t>
    <phoneticPr fontId="1" type="noConversion"/>
  </si>
  <si>
    <t>07/18 07:52 HWT0</t>
    <phoneticPr fontId="1" type="noConversion"/>
  </si>
  <si>
    <t>07/18 10:29 KE2</t>
    <phoneticPr fontId="1" type="noConversion"/>
  </si>
  <si>
    <t>07/17 15:01 KE2</t>
    <phoneticPr fontId="1" type="noConversion"/>
  </si>
  <si>
    <t>07/17 17:47 NE1</t>
    <phoneticPr fontId="1" type="noConversion"/>
  </si>
  <si>
    <t>07/18 00:17 NE2</t>
    <phoneticPr fontId="1" type="noConversion"/>
  </si>
  <si>
    <t>07/18 11:56 KE3</t>
    <phoneticPr fontId="1" type="noConversion"/>
  </si>
  <si>
    <t>LE0MOD-630</t>
    <phoneticPr fontId="1" type="noConversion"/>
  </si>
  <si>
    <t>LE0MOD-665</t>
  </si>
  <si>
    <t>LE0MOD-665</t>
    <phoneticPr fontId="1" type="noConversion"/>
  </si>
  <si>
    <t>[AEE_EXP] 20240718_#M005_HWT0</t>
    <phoneticPr fontId="1" type="noConversion"/>
  </si>
  <si>
    <t>LE0MOD-630</t>
  </si>
  <si>
    <t>[Stability][xCall] KE happen (try_module_get.part.3+0x24/0x170) during xCall testing (try_module_get.part)</t>
    <phoneticPr fontId="1" type="noConversion"/>
  </si>
  <si>
    <t>[AEE_EXP] 20240716_#M017_NE1 (/usr/local/macchina/bin/macchina)(OpenSSL)</t>
    <phoneticPr fontId="1" type="noConversion"/>
  </si>
  <si>
    <t>RTBM.1.20.11.4.0.199D.00.0002.P010</t>
    <phoneticPr fontId="1" type="noConversion"/>
  </si>
  <si>
    <t>1.99D_20240712155840</t>
    <phoneticPr fontId="1" type="noConversion"/>
  </si>
  <si>
    <t>1.99D_20240709094131</t>
    <phoneticPr fontId="1" type="noConversion"/>
  </si>
  <si>
    <t>07/19 17:53 NE0</t>
    <phoneticPr fontId="1" type="noConversion"/>
  </si>
  <si>
    <t>07/21 08:27 KE2</t>
    <phoneticPr fontId="1" type="noConversion"/>
  </si>
  <si>
    <t>07/19 18:18 NE0</t>
    <phoneticPr fontId="1" type="noConversion"/>
  </si>
  <si>
    <t>07/20 22:46 NE1</t>
    <phoneticPr fontId="1" type="noConversion"/>
  </si>
  <si>
    <t>07/20 13:21 KE0</t>
    <phoneticPr fontId="1" type="noConversion"/>
  </si>
  <si>
    <t>07/20 16:25 KE1</t>
    <phoneticPr fontId="1" type="noConversion"/>
  </si>
  <si>
    <t>07/19 21:32 NE0</t>
    <phoneticPr fontId="1" type="noConversion"/>
  </si>
  <si>
    <t>LE0-12721</t>
  </si>
  <si>
    <t>LE0-12721</t>
    <phoneticPr fontId="1" type="noConversion"/>
  </si>
  <si>
    <t>LE0-15249</t>
  </si>
  <si>
    <t>LE0-15249</t>
    <phoneticPr fontId="1" type="noConversion"/>
  </si>
  <si>
    <t>11.4.0.199D</t>
    <phoneticPr fontId="1" type="noConversion"/>
  </si>
  <si>
    <t>[StressTest][Lifecycle]RTBM fail to enter sleep state during LCM stability stress test. (OpenSSL)</t>
    <phoneticPr fontId="1" type="noConversion"/>
  </si>
  <si>
    <t>C</t>
    <phoneticPr fontId="1" type="noConversion"/>
  </si>
  <si>
    <t>LE0-15251</t>
  </si>
  <si>
    <t>LE0-15251</t>
    <phoneticPr fontId="1" type="noConversion"/>
  </si>
  <si>
    <t>[AEE_EXP] 20240722_#117_KE (KE)</t>
    <phoneticPr fontId="1" type="noConversion"/>
  </si>
  <si>
    <t>07/25 17:02 HWT2</t>
    <phoneticPr fontId="1" type="noConversion"/>
  </si>
  <si>
    <t>LE0-15269</t>
  </si>
  <si>
    <t>LE0-15269</t>
    <phoneticPr fontId="1" type="noConversion"/>
  </si>
  <si>
    <t>[PI11.4][V1.99D]RTBM happen KE/HWT during executing OD2CC4</t>
    <phoneticPr fontId="1" type="noConversion"/>
  </si>
  <si>
    <t>RTBM.1.20.11.5.0.201D.00.0002.P010</t>
    <phoneticPr fontId="1" type="noConversion"/>
  </si>
  <si>
    <t>2.01D_20240726214509</t>
    <phoneticPr fontId="1" type="noConversion"/>
  </si>
  <si>
    <t>2.01D_20240709081357</t>
    <phoneticPr fontId="1" type="noConversion"/>
  </si>
  <si>
    <t>07:30 06:02 Reboot</t>
    <phoneticPr fontId="1" type="noConversion"/>
  </si>
  <si>
    <t>RTBM.2.20.11.4.0.A100.00.U002.P010</t>
    <phoneticPr fontId="1" type="noConversion"/>
  </si>
  <si>
    <t>A.100_20240724143120</t>
    <phoneticPr fontId="1" type="noConversion"/>
  </si>
  <si>
    <t>A.100_20240722205416</t>
    <phoneticPr fontId="1" type="noConversion"/>
  </si>
  <si>
    <t>07:30 14:29 Reboot</t>
    <phoneticPr fontId="1" type="noConversion"/>
  </si>
  <si>
    <t>CBT_6</t>
    <phoneticPr fontId="1" type="noConversion"/>
  </si>
  <si>
    <t>WiFi USB dongle</t>
    <phoneticPr fontId="1" type="noConversion"/>
  </si>
  <si>
    <t>拿到的PC都沒有支援WiFi</t>
    <phoneticPr fontId="1" type="noConversion"/>
  </si>
  <si>
    <t>LE0-15421</t>
  </si>
  <si>
    <t>LE0-15421</t>
    <phoneticPr fontId="1" type="noConversion"/>
  </si>
  <si>
    <t>20240730_#117_Reboot ([F MD.LCM.LifeCycle setState :4 to 0 Inactive : PSL_5 Power_Supply_Lost])</t>
    <phoneticPr fontId="1" type="noConversion"/>
  </si>
  <si>
    <t>RTBM.1.22.11.4.3.0840.00.U003.P000</t>
    <phoneticPr fontId="1" type="noConversion"/>
  </si>
  <si>
    <t>0.840_20240729202553</t>
    <phoneticPr fontId="1" type="noConversion"/>
  </si>
  <si>
    <t>0.840_20240722141304</t>
    <phoneticPr fontId="1" type="noConversion"/>
  </si>
  <si>
    <t>11.4.3.0840</t>
    <phoneticPr fontId="1" type="noConversion"/>
  </si>
  <si>
    <t>10.56.27.114</t>
    <phoneticPr fontId="1" type="noConversion"/>
  </si>
  <si>
    <t>07/31 19:05 NE2</t>
    <phoneticPr fontId="1" type="noConversion"/>
  </si>
  <si>
    <t>07/31 19:09 NE3</t>
    <phoneticPr fontId="1" type="noConversion"/>
  </si>
  <si>
    <t>07/31 20:38 NE3</t>
    <phoneticPr fontId="1" type="noConversion"/>
  </si>
  <si>
    <t>LE022-4100</t>
    <phoneticPr fontId="1" type="noConversion"/>
  </si>
  <si>
    <t>LE022-3667</t>
    <phoneticPr fontId="1" type="noConversion"/>
  </si>
  <si>
    <t>[750.07][Stability][NEE] Native (NE) mqtt_conf_daemon crash 1 times when running OTA Sideload test (Mqtt_conf_daemon)</t>
    <phoneticPr fontId="1" type="noConversion"/>
  </si>
  <si>
    <t>[Stability][NE]NE crash "/usr/bin/lwm2mdaemon" happened when running overnight test. (Lwm2mdaemon)</t>
    <phoneticPr fontId="1" type="noConversion"/>
  </si>
  <si>
    <t>08/04 21:06 KE</t>
    <phoneticPr fontId="1" type="noConversion"/>
  </si>
  <si>
    <t>08/03 00:08 Reboot</t>
  </si>
  <si>
    <t>08/03 02:26 Reboot</t>
  </si>
  <si>
    <t>08/03 09:12 Reboot</t>
  </si>
  <si>
    <t>CBT_6</t>
  </si>
  <si>
    <t>08/03 17:25 Reboot</t>
  </si>
  <si>
    <t>08/04 06:03 Reboot</t>
  </si>
  <si>
    <t>08/04 08:59 Reboot</t>
  </si>
  <si>
    <t>08/04 15:11 Reboot</t>
  </si>
  <si>
    <t>08/04 20:41 Reboot</t>
  </si>
  <si>
    <t>08/04 23:50 Reboot</t>
  </si>
  <si>
    <t>08/05 05:32 Reboot</t>
  </si>
  <si>
    <t>LE0MOD-471</t>
  </si>
  <si>
    <t>LE0MOD-471</t>
    <phoneticPr fontId="1" type="noConversion"/>
  </si>
  <si>
    <t>[Stability][SuperTestBundle][SET Auto_TEST=1]KE happened(/data/core/,0,,KE at ipanic+0x30/0x58) during stress test. (Mnld0)</t>
    <phoneticPr fontId="1" type="noConversion"/>
  </si>
  <si>
    <t>C</t>
    <phoneticPr fontId="1" type="noConversion"/>
  </si>
  <si>
    <t>No204: Normal Temp
No215: Normal Temp
No206: Normal Temp
No217: Voltage  (12, 8, 16, 1 HR change)
No205: Normal Temp</t>
    <phoneticPr fontId="1" type="noConversion"/>
  </si>
  <si>
    <t>08/06 14:26 NE0</t>
    <phoneticPr fontId="1" type="noConversion"/>
  </si>
  <si>
    <t>08/06 14:31 NE1</t>
    <phoneticPr fontId="1" type="noConversion"/>
  </si>
  <si>
    <t>08/06 11:26 NE0</t>
    <phoneticPr fontId="1" type="noConversion"/>
  </si>
  <si>
    <t>08/06 11:31 NE1</t>
    <phoneticPr fontId="1" type="noConversion"/>
  </si>
  <si>
    <t>08/06 14:52 NE0</t>
    <phoneticPr fontId="1" type="noConversion"/>
  </si>
  <si>
    <t>08/06 14:59 NE1</t>
    <phoneticPr fontId="1" type="noConversion"/>
  </si>
  <si>
    <t>08/06 23:35 NE2</t>
    <phoneticPr fontId="1" type="noConversion"/>
  </si>
  <si>
    <t>LE022-3667</t>
    <phoneticPr fontId="1" type="noConversion"/>
  </si>
  <si>
    <t>PM有統一購買</t>
    <phoneticPr fontId="1" type="noConversion"/>
  </si>
  <si>
    <t>https://shopee.tw/%E9%9B%BB%E5%AD%90%E6%84%9B%E5%A5%BD%E8%80%85-CP2102%E6%A8%A1%E5%A1%8A-USB-TO-TTL-USB%E8%BD%89%E4%B8%B2%E5%8F%A3%E6%A8%A1%E5%A1%8AUART-STC%E4%B8%8B%E8%BC%89%E5%99%A8%E9%80%815%E6%A2%9D%E6%9D%9C%E9%82%A6%E7%B7%9A-%E9%87%8F%E5%A4%A7%E5%83%B9%E5%84%AA-i.193792063.24702039715?sp_atk=3817eb93-8f74-4b75-a7b1-13993aacccf4&amp;xptdk=3817eb93-8f74-4b75-a7b1-13993aacccf4</t>
    <phoneticPr fontId="1" type="noConversion"/>
  </si>
  <si>
    <t>Anita會提供</t>
    <phoneticPr fontId="1" type="noConversion"/>
  </si>
  <si>
    <t>https://shopee.tw/%E5%8F%B0%E7%81%A3%E7%8F%BE%E8%B2%A8-%E9%9B%BB%E5%AD%90%E6%84%9B%E5%A5%BD%E8%80%85-USB%E8%BD%89TTL%E4%B8%B2%E5%8F%A3%E5%B0%8F%E6%9D%BF5V-3.3V-1.8V%E9%9B%BB%E5%B9%B3-%E4%B8%8B%E8%BC%89%E7%87%92%E9%8C%84%E7%B7%9A-FT232RL%E4%B8%B2%E5%8F%A3%E6%A8%A1%E5%A1%8A-%E9%87%8F%E5%A4%A7%E5%83%B9%E5%84%AA-i.193792063.23461705678?sp_atk=7ac1d1c9-e9cc-45d9-a405-b376e5bd8d50&amp;xptdk=7ac1d1c9-e9cc-45d9-a405-b376e5bd8d50</t>
    <phoneticPr fontId="1" type="noConversion"/>
  </si>
  <si>
    <t>https://www.momoshop.com.tw/goods/GoodsDetail.jsp?i_code=7907664&amp;Area=search&amp;oid=1_20&amp;cid=index&amp;kw=WiFi%20USB%20</t>
    <phoneticPr fontId="1" type="noConversion"/>
  </si>
  <si>
    <t>LE022-4100</t>
    <phoneticPr fontId="1" type="noConversion"/>
  </si>
  <si>
    <t>08/06 23:28 HWT</t>
    <phoneticPr fontId="1" type="noConversion"/>
  </si>
  <si>
    <t>LE022-4281</t>
    <phoneticPr fontId="1" type="noConversion"/>
  </si>
  <si>
    <t>20240807_#217_HWT (reboot )</t>
    <phoneticPr fontId="1" type="noConversion"/>
  </si>
  <si>
    <t>RTBM.1.20.11.5.0.205B.00.0002.P010</t>
    <phoneticPr fontId="1" type="noConversion"/>
  </si>
  <si>
    <t>2.05B_20240807131945</t>
    <phoneticPr fontId="1" type="noConversion"/>
  </si>
  <si>
    <t>2.05B_20240709081357</t>
    <phoneticPr fontId="1" type="noConversion"/>
  </si>
  <si>
    <t>2.0.0.28</t>
    <phoneticPr fontId="1" type="noConversion"/>
  </si>
  <si>
    <t>08/9 20:38 NE0</t>
    <phoneticPr fontId="1" type="noConversion"/>
  </si>
  <si>
    <t>08/9 23:21 NE1</t>
    <phoneticPr fontId="1" type="noConversion"/>
  </si>
  <si>
    <t>08/10 08:37 NE2</t>
    <phoneticPr fontId="1" type="noConversion"/>
  </si>
  <si>
    <t>08/10 18:33 NE3</t>
    <phoneticPr fontId="1" type="noConversion"/>
  </si>
  <si>
    <t>08/11 03:11 NE4</t>
    <phoneticPr fontId="1" type="noConversion"/>
  </si>
  <si>
    <t>08/11 08:26 NE5</t>
    <phoneticPr fontId="1" type="noConversion"/>
  </si>
  <si>
    <t>08/10 08:42 Reboot</t>
    <phoneticPr fontId="1" type="noConversion"/>
  </si>
  <si>
    <t>08/11 03:16 Reboot</t>
    <phoneticPr fontId="1" type="noConversion"/>
  </si>
  <si>
    <t>08/11 08:30 Reboot</t>
    <phoneticPr fontId="1" type="noConversion"/>
  </si>
  <si>
    <t>LE0-15506</t>
    <phoneticPr fontId="1" type="noConversion"/>
  </si>
  <si>
    <t>RTBM.1.20.11.6.0.201F.00.0002.P010</t>
    <phoneticPr fontId="1" type="noConversion"/>
  </si>
  <si>
    <t>2.01F_20240809212344</t>
    <phoneticPr fontId="1" type="noConversion"/>
  </si>
  <si>
    <t>2.01F_20240808104148</t>
    <phoneticPr fontId="1" type="noConversion"/>
  </si>
  <si>
    <t>LE0-15595</t>
  </si>
  <si>
    <t>LE0-15595</t>
    <phoneticPr fontId="1" type="noConversion"/>
  </si>
  <si>
    <t>LE0-15596</t>
  </si>
  <si>
    <t>LE0-15596</t>
    <phoneticPr fontId="1" type="noConversion"/>
  </si>
  <si>
    <t>LE0-15599</t>
    <phoneticPr fontId="1" type="noConversion"/>
  </si>
  <si>
    <t>LE0-15599</t>
    <phoneticPr fontId="1" type="noConversion"/>
  </si>
  <si>
    <t>LE0-15506</t>
  </si>
  <si>
    <t>LE0-15596</t>
    <phoneticPr fontId="1" type="noConversion"/>
  </si>
  <si>
    <t>LE0-15595</t>
    <phoneticPr fontId="1" type="noConversion"/>
  </si>
  <si>
    <t>LE0-15506</t>
    <phoneticPr fontId="1" type="noConversion"/>
  </si>
  <si>
    <t>NE2</t>
    <phoneticPr fontId="1" type="noConversion"/>
  </si>
  <si>
    <t>NE4</t>
    <phoneticPr fontId="1" type="noConversion"/>
  </si>
  <si>
    <t>NE5</t>
  </si>
  <si>
    <t>11.6.0.201F</t>
    <phoneticPr fontId="1" type="noConversion"/>
  </si>
  <si>
    <t>[FIH_OD2_CC4]NE crash during OD2/CC4 stress test (Mqttconf.service)</t>
    <phoneticPr fontId="1" type="noConversion"/>
  </si>
  <si>
    <t>C</t>
    <phoneticPr fontId="1" type="noConversion"/>
  </si>
  <si>
    <t>[AEE_EXP] 20240812_#115_NE02/04/05 (libWlanMgr.so)</t>
    <phoneticPr fontId="1" type="noConversion"/>
  </si>
  <si>
    <t>[AEE_EXP] 20240812_#115_NE01 (libWlanMgr.so)</t>
    <phoneticPr fontId="1" type="noConversion"/>
  </si>
  <si>
    <t>[AEE_EXP] 20240812_#115_NE0 (Lwm2mappfwk)</t>
    <phoneticPr fontId="1" type="noConversion"/>
  </si>
  <si>
    <t>-</t>
    <phoneticPr fontId="1" type="noConversion"/>
  </si>
  <si>
    <t>08/13 17:15 NE0</t>
    <phoneticPr fontId="1" type="noConversion"/>
  </si>
  <si>
    <t>08/13 17:26 NE0</t>
    <phoneticPr fontId="1" type="noConversion"/>
  </si>
  <si>
    <t>10.56.26.33</t>
    <phoneticPr fontId="1" type="noConversion"/>
  </si>
  <si>
    <t>10.56.26.3</t>
    <phoneticPr fontId="1" type="noConversion"/>
  </si>
  <si>
    <t>08/13 15:42 NE0</t>
    <phoneticPr fontId="1" type="noConversion"/>
  </si>
  <si>
    <t>08/14 06:17 NE1</t>
    <phoneticPr fontId="1" type="noConversion"/>
  </si>
  <si>
    <t>08/14 07:12 NE2</t>
    <phoneticPr fontId="1" type="noConversion"/>
  </si>
  <si>
    <t>08/14 00:16 Reboot</t>
    <phoneticPr fontId="1" type="noConversion"/>
  </si>
  <si>
    <t>08/14 05:42 NE0</t>
    <phoneticPr fontId="1" type="noConversion"/>
  </si>
  <si>
    <t>08/14 05:47 Reboot</t>
    <phoneticPr fontId="1" type="noConversion"/>
  </si>
  <si>
    <t>LE0-15627</t>
    <phoneticPr fontId="1" type="noConversion"/>
  </si>
  <si>
    <t>LE0-15637</t>
    <phoneticPr fontId="1" type="noConversion"/>
  </si>
  <si>
    <t>LE0-15638</t>
    <phoneticPr fontId="1" type="noConversion"/>
  </si>
  <si>
    <t>08/14 18:27 NE1</t>
    <phoneticPr fontId="1" type="noConversion"/>
  </si>
  <si>
    <t>08/14 12:18 NE3</t>
    <phoneticPr fontId="1" type="noConversion"/>
  </si>
  <si>
    <t>08/14 15:39 NE4</t>
    <phoneticPr fontId="1" type="noConversion"/>
  </si>
  <si>
    <t>08/14 21:29 NE6</t>
    <phoneticPr fontId="1" type="noConversion"/>
  </si>
  <si>
    <t>08/15 03:18 NE7</t>
    <phoneticPr fontId="1" type="noConversion"/>
  </si>
  <si>
    <t>08/14 16:12 Reboot</t>
    <phoneticPr fontId="1" type="noConversion"/>
  </si>
  <si>
    <t>08/14 23:39 NE1</t>
    <phoneticPr fontId="1" type="noConversion"/>
  </si>
  <si>
    <t>08/15 00:23 NE2</t>
    <phoneticPr fontId="1" type="noConversion"/>
  </si>
  <si>
    <t>LE0-15627</t>
    <phoneticPr fontId="1" type="noConversion"/>
  </si>
  <si>
    <t>[FIH_OD2_CC4]NE crash (Lwm2mM_Client)</t>
    <phoneticPr fontId="1" type="noConversion"/>
  </si>
  <si>
    <t>[AEE_EXP] 20240814_#117_NE2 (Mcumanager)</t>
    <phoneticPr fontId="1" type="noConversion"/>
  </si>
  <si>
    <t>[AEE_EXP] 20240814_#106_NE0 (ConnMgrJsonIThr)</t>
    <phoneticPr fontId="1" type="noConversion"/>
  </si>
  <si>
    <t>LE0-15653</t>
    <phoneticPr fontId="1" type="noConversion"/>
  </si>
  <si>
    <t>LE0-15664</t>
    <phoneticPr fontId="1" type="noConversion"/>
  </si>
  <si>
    <t>08/15 16:44 KE0</t>
    <phoneticPr fontId="1" type="noConversion"/>
  </si>
  <si>
    <t>08/15 16:44 Reboot</t>
    <phoneticPr fontId="1" type="noConversion"/>
  </si>
  <si>
    <t>08/15 09:38 NE8</t>
    <phoneticPr fontId="1" type="noConversion"/>
  </si>
  <si>
    <t>08/15 10:06 NE9</t>
    <phoneticPr fontId="1" type="noConversion"/>
  </si>
  <si>
    <t>08/15 21:20 NE11</t>
    <phoneticPr fontId="1" type="noConversion"/>
  </si>
  <si>
    <t>08/15 16:12 NE10</t>
    <phoneticPr fontId="1" type="noConversion"/>
  </si>
  <si>
    <t>08/16 00:22 NE12</t>
    <phoneticPr fontId="1" type="noConversion"/>
  </si>
  <si>
    <t>08/15 22:05 NE0</t>
    <phoneticPr fontId="1" type="noConversion"/>
  </si>
  <si>
    <t>08/15 22:09 Reboot</t>
    <phoneticPr fontId="1" type="noConversion"/>
  </si>
  <si>
    <t>RTBM.2.20.11.6.0.A130.00.U002.P010</t>
    <phoneticPr fontId="1" type="noConversion"/>
  </si>
  <si>
    <t>A.130_20240814131237</t>
    <phoneticPr fontId="1" type="noConversion"/>
  </si>
  <si>
    <t>A.130_20240807224251</t>
    <phoneticPr fontId="1" type="noConversion"/>
  </si>
  <si>
    <t>NE (main macchina crash)</t>
    <phoneticPr fontId="1" type="noConversion"/>
  </si>
  <si>
    <t>LE0-9855</t>
    <phoneticPr fontId="1" type="noConversion"/>
  </si>
  <si>
    <t>LE0-10479</t>
    <phoneticPr fontId="1" type="noConversion"/>
  </si>
  <si>
    <t>LE0-12476</t>
  </si>
  <si>
    <t>LE0-12476</t>
    <phoneticPr fontId="1" type="noConversion"/>
  </si>
  <si>
    <t>KE</t>
    <phoneticPr fontId="1" type="noConversion"/>
  </si>
  <si>
    <t>LE0-15637</t>
    <phoneticPr fontId="1" type="noConversion"/>
  </si>
  <si>
    <t>Coded</t>
    <phoneticPr fontId="1" type="noConversion"/>
  </si>
  <si>
    <t>LE0-15638</t>
    <phoneticPr fontId="1" type="noConversion"/>
  </si>
  <si>
    <t>LE0-12476</t>
    <phoneticPr fontId="1" type="noConversion"/>
  </si>
  <si>
    <t>[STB][Stress]RTBM has crash_/data/core/,0,,KE during bench stablility test. (Mnld0)</t>
    <phoneticPr fontId="1" type="noConversion"/>
  </si>
  <si>
    <t>LE0-15653</t>
    <phoneticPr fontId="1" type="noConversion"/>
  </si>
  <si>
    <t>LE0-15664</t>
    <phoneticPr fontId="1" type="noConversion"/>
  </si>
  <si>
    <t>[AEE_EXP] 20240815_#117_NE6 (Dil)</t>
    <phoneticPr fontId="1" type="noConversion"/>
  </si>
  <si>
    <t>[AEE_EXP] 20240815_#106_NE1 (Tcu-info.service)</t>
    <phoneticPr fontId="1" type="noConversion"/>
  </si>
  <si>
    <t>08/16 01:44 Reboot1</t>
    <phoneticPr fontId="1" type="noConversion"/>
  </si>
  <si>
    <t>08/18 01:13 Reboot2</t>
    <phoneticPr fontId="1" type="noConversion"/>
  </si>
  <si>
    <t>08/17 03:36 Reboot1</t>
    <phoneticPr fontId="1" type="noConversion"/>
  </si>
  <si>
    <t>08/17 06:12 NE13</t>
    <phoneticPr fontId="1" type="noConversion"/>
  </si>
  <si>
    <t>08/18 23:20 Reboot</t>
    <phoneticPr fontId="1" type="noConversion"/>
  </si>
  <si>
    <t>08/18 20:39 Reboot</t>
    <phoneticPr fontId="1" type="noConversion"/>
  </si>
  <si>
    <t>08/17 06:16 Reboot2</t>
    <phoneticPr fontId="1" type="noConversion"/>
  </si>
  <si>
    <t>NE (main macchina crash)</t>
    <phoneticPr fontId="1" type="noConversion"/>
  </si>
  <si>
    <t>08/18 00:48 Reboot1</t>
    <phoneticPr fontId="1" type="noConversion"/>
  </si>
  <si>
    <t>08/18 03:15 Reboot1</t>
    <phoneticPr fontId="1" type="noConversion"/>
  </si>
  <si>
    <t>08/18 07:30 Reboot1</t>
    <phoneticPr fontId="1" type="noConversion"/>
  </si>
  <si>
    <t>08/18 22:37 Reboot1</t>
    <phoneticPr fontId="1" type="noConversion"/>
  </si>
  <si>
    <t>LE0-15599</t>
    <phoneticPr fontId="1" type="noConversion"/>
  </si>
  <si>
    <t>LE0-15698</t>
    <phoneticPr fontId="1" type="noConversion"/>
  </si>
  <si>
    <t>LE0-15698</t>
    <phoneticPr fontId="1" type="noConversion"/>
  </si>
  <si>
    <t>20240819_Reboot w/o AEE_EXP (MCU reset)</t>
    <phoneticPr fontId="1" type="noConversion"/>
  </si>
  <si>
    <t>-</t>
    <phoneticPr fontId="1" type="noConversion"/>
  </si>
  <si>
    <t>08/19 11:17 NE0</t>
    <phoneticPr fontId="1" type="noConversion"/>
  </si>
  <si>
    <t>08/19 13:17 Reboot1</t>
    <phoneticPr fontId="1" type="noConversion"/>
  </si>
  <si>
    <t>LE0-15627</t>
    <phoneticPr fontId="1" type="noConversion"/>
  </si>
  <si>
    <t>Type B</t>
    <phoneticPr fontId="1" type="noConversion"/>
  </si>
  <si>
    <t>LE0MOD-748</t>
    <phoneticPr fontId="1" type="noConversion"/>
  </si>
  <si>
    <t>LE0MOD-496</t>
    <phoneticPr fontId="1" type="noConversion"/>
  </si>
  <si>
    <t>LE0-15637</t>
    <phoneticPr fontId="1" type="noConversion"/>
  </si>
  <si>
    <t>LE0-15638</t>
    <phoneticPr fontId="1" type="noConversion"/>
  </si>
  <si>
    <t>LE0-15653</t>
    <phoneticPr fontId="1" type="noConversion"/>
  </si>
  <si>
    <t>LE0-15664</t>
    <phoneticPr fontId="1" type="noConversion"/>
  </si>
  <si>
    <t>[AEE_EXP] 20240820_#M006_NE0 (Dlt-system)</t>
    <phoneticPr fontId="1" type="noConversion"/>
  </si>
  <si>
    <t>C</t>
    <phoneticPr fontId="1" type="noConversion"/>
  </si>
  <si>
    <t>11.6.0.A130</t>
    <phoneticPr fontId="1" type="noConversion"/>
  </si>
  <si>
    <t>No217: Voltage  (12, 8, 16, 1 HR change)
No204: Normal Temp
No215: Normal Temp
No206: Normal Temp
No205: Normal Temp</t>
    <phoneticPr fontId="1" type="noConversion"/>
  </si>
  <si>
    <t>RTBM.1.20.11.6.0.201H.00.0002.P010</t>
    <phoneticPr fontId="1" type="noConversion"/>
  </si>
  <si>
    <t>2.01H_20240808104148</t>
    <phoneticPr fontId="1" type="noConversion"/>
  </si>
  <si>
    <t>2.01H_20240817112100</t>
    <phoneticPr fontId="1" type="noConversion"/>
  </si>
  <si>
    <t>08/22 06:47 KernelAPI0</t>
    <phoneticPr fontId="1" type="noConversion"/>
  </si>
  <si>
    <t>08/21 17:17 KernelAPI0</t>
    <phoneticPr fontId="1" type="noConversion"/>
  </si>
  <si>
    <t>08/21 23:24 Reboot</t>
    <phoneticPr fontId="1" type="noConversion"/>
  </si>
  <si>
    <t>08/22 02:17 Tuner即使在12V也都沒有再起來了</t>
    <phoneticPr fontId="1" type="noConversion"/>
  </si>
  <si>
    <t>08/22 00:46 NE0</t>
    <phoneticPr fontId="1" type="noConversion"/>
  </si>
  <si>
    <t>RTBM.1.22.11.6.2.0880.00.E003.P000</t>
    <phoneticPr fontId="1" type="noConversion"/>
  </si>
  <si>
    <t>0.880_20240820174351</t>
    <phoneticPr fontId="1" type="noConversion"/>
  </si>
  <si>
    <t>0.880_20240808131119</t>
    <phoneticPr fontId="1" type="noConversion"/>
  </si>
  <si>
    <t>LE0-15882</t>
  </si>
  <si>
    <t>LE0-15882</t>
    <phoneticPr fontId="1" type="noConversion"/>
  </si>
  <si>
    <t>-</t>
    <phoneticPr fontId="1" type="noConversion"/>
  </si>
  <si>
    <t>Tuner stops working during 600 HRs stability test</t>
    <phoneticPr fontId="1" type="noConversion"/>
  </si>
  <si>
    <t>LE0-15698</t>
  </si>
  <si>
    <t>LE0-15664</t>
  </si>
  <si>
    <t>LE0-15653</t>
  </si>
  <si>
    <t>LE0-15638</t>
  </si>
  <si>
    <t>LE0-15637</t>
  </si>
  <si>
    <t>LE0-15627</t>
  </si>
  <si>
    <t>LE0-15599</t>
  </si>
  <si>
    <t>11.6.2.0880</t>
    <phoneticPr fontId="1" type="noConversion"/>
  </si>
  <si>
    <t>LE0-11480</t>
  </si>
  <si>
    <t>C</t>
    <phoneticPr fontId="1" type="noConversion"/>
  </si>
  <si>
    <t>No204: Normal Temp
No205: Normal Temp
No206: Normal Temp
No215: Normal Temp
No217: Voltage  (12, 8, 16, 1 HR change)</t>
    <phoneticPr fontId="1" type="noConversion"/>
  </si>
  <si>
    <t>08/22 17:41 NE1</t>
    <phoneticPr fontId="1" type="noConversion"/>
  </si>
  <si>
    <t>08/23 00:45 NE2</t>
    <phoneticPr fontId="1" type="noConversion"/>
  </si>
  <si>
    <t>08/23 01:17 NE2</t>
    <phoneticPr fontId="1" type="noConversion"/>
  </si>
  <si>
    <t>08/21 23:18 NE1</t>
    <phoneticPr fontId="1" type="noConversion"/>
  </si>
  <si>
    <t>08/22 18:17 NE1</t>
    <phoneticPr fontId="1" type="noConversion"/>
  </si>
  <si>
    <t>08/23 19:55 NE3</t>
    <phoneticPr fontId="1" type="noConversion"/>
  </si>
  <si>
    <t>08/24 00:21 NE4</t>
    <phoneticPr fontId="1" type="noConversion"/>
  </si>
  <si>
    <t>08/24 12:37 KernelAPI5</t>
    <phoneticPr fontId="1" type="noConversion"/>
  </si>
  <si>
    <t>08/24 17:50 NE6</t>
    <phoneticPr fontId="1" type="noConversion"/>
  </si>
  <si>
    <t>08/23 23:38 NE2</t>
    <phoneticPr fontId="1" type="noConversion"/>
  </si>
  <si>
    <t>08/23 19:37 NE0</t>
    <phoneticPr fontId="1" type="noConversion"/>
  </si>
  <si>
    <t>08/26 04:22 NE1</t>
    <phoneticPr fontId="1" type="noConversion"/>
  </si>
  <si>
    <t>08/26 05:21 NE2</t>
    <phoneticPr fontId="1" type="noConversion"/>
  </si>
  <si>
    <t>08/23 21:39 NE3</t>
    <phoneticPr fontId="1" type="noConversion"/>
  </si>
  <si>
    <t>08/24 17:01 NE4</t>
    <phoneticPr fontId="1" type="noConversion"/>
  </si>
  <si>
    <t>08/25 11:12 NE5</t>
    <phoneticPr fontId="1" type="noConversion"/>
  </si>
  <si>
    <t>08/26 05:21 NE3</t>
    <phoneticPr fontId="1" type="noConversion"/>
  </si>
  <si>
    <t>08/26 05:47 NE4</t>
    <phoneticPr fontId="1" type="noConversion"/>
  </si>
  <si>
    <t>LE0-15937</t>
  </si>
  <si>
    <t>LE0-15937</t>
    <phoneticPr fontId="1" type="noConversion"/>
  </si>
  <si>
    <t>[AEE_EXP] 20240822_#117_KernelAPI</t>
    <phoneticPr fontId="1" type="noConversion"/>
  </si>
  <si>
    <t>LE0-15609</t>
  </si>
  <si>
    <t>LE0-15609</t>
    <phoneticPr fontId="1" type="noConversion"/>
  </si>
  <si>
    <t>LE0-15623</t>
  </si>
  <si>
    <t>LE0-15623</t>
    <phoneticPr fontId="1" type="noConversion"/>
  </si>
  <si>
    <t>LE0-15623</t>
    <phoneticPr fontId="1" type="noConversion"/>
  </si>
  <si>
    <t>[Auto Test][Stability] NE happened(positioning,/usr/local/macchina/bin/macchina) during overnight test. (PositioningService)</t>
    <phoneticPr fontId="1" type="noConversion"/>
  </si>
  <si>
    <t>LE0-15609</t>
    <phoneticPr fontId="1" type="noConversion"/>
  </si>
  <si>
    <t>PSARTBMR2-170/[ST][RTBM]: Wifi and Cellular is not turning on after OTA long run</t>
    <phoneticPr fontId="1" type="noConversion"/>
  </si>
  <si>
    <t>LE0-15945</t>
  </si>
  <si>
    <t>LE0-15945</t>
    <phoneticPr fontId="1" type="noConversion"/>
  </si>
  <si>
    <t>LE0-15946</t>
  </si>
  <si>
    <t>LE0-15946</t>
    <phoneticPr fontId="1" type="noConversion"/>
  </si>
  <si>
    <t>[AEE_EXP] 20240826_#104_NE3 (Mtkfusionrild)</t>
    <phoneticPr fontId="1" type="noConversion"/>
  </si>
  <si>
    <t>[AEE_EXP] 20240826_#104_NE (Systemd-journald)</t>
    <phoneticPr fontId="1" type="noConversion"/>
  </si>
  <si>
    <t>LE0-15948</t>
  </si>
  <si>
    <t>LE0-15948</t>
    <phoneticPr fontId="1" type="noConversion"/>
  </si>
  <si>
    <t>LE0-15951</t>
  </si>
  <si>
    <t>LE0-15951</t>
    <phoneticPr fontId="1" type="noConversion"/>
  </si>
  <si>
    <t>[AEE_EXP] 20240826_#115_NE2 (Macchina)(libWlanMgr.so)</t>
    <phoneticPr fontId="1" type="noConversion"/>
  </si>
  <si>
    <t>[AEE_EXP] 20240826_#117_NE4 (Macchina)</t>
    <phoneticPr fontId="1" type="noConversion"/>
  </si>
  <si>
    <t>RTBM.1.20.11.6.0.201J.00.0002.P010</t>
    <phoneticPr fontId="1" type="noConversion"/>
  </si>
  <si>
    <t>2.01J_20240823154001</t>
    <phoneticPr fontId="1" type="noConversion"/>
  </si>
  <si>
    <t>2.01J_20240808104148</t>
    <phoneticPr fontId="1" type="noConversion"/>
  </si>
  <si>
    <t>11.6.0.201J</t>
    <phoneticPr fontId="1" type="noConversion"/>
  </si>
  <si>
    <t>08/26 19:14 Tuner即使在12V也都沒有再起來了</t>
    <phoneticPr fontId="1" type="noConversion"/>
  </si>
  <si>
    <t>LE0-15882</t>
    <phoneticPr fontId="1" type="noConversion"/>
  </si>
  <si>
    <t>08/28 20:23 Reboot</t>
    <phoneticPr fontId="1" type="noConversion"/>
  </si>
  <si>
    <t>RST_5 ResetCMD to inactive</t>
    <phoneticPr fontId="1" type="noConversion"/>
  </si>
  <si>
    <t>08/28 19:53 Reboot</t>
    <phoneticPr fontId="1" type="noConversion"/>
  </si>
  <si>
    <t>LE0-15421</t>
    <phoneticPr fontId="1" type="noConversion"/>
  </si>
  <si>
    <t>Monitor</t>
    <phoneticPr fontId="1" type="noConversion"/>
  </si>
  <si>
    <t>08/30 16:48 Reboot</t>
    <phoneticPr fontId="1" type="noConversion"/>
  </si>
  <si>
    <t>RTBM.2.20.11.6.0.A150.00.U002.P010</t>
    <phoneticPr fontId="1" type="noConversion"/>
  </si>
  <si>
    <t>2.0.1.0</t>
    <phoneticPr fontId="1" type="noConversion"/>
  </si>
  <si>
    <t>A.150_20240827135341</t>
    <phoneticPr fontId="1" type="noConversion"/>
  </si>
  <si>
    <t>08/31 00:51 Reboot</t>
    <phoneticPr fontId="1" type="noConversion"/>
  </si>
  <si>
    <t>09/01 17:17 Reboot</t>
    <phoneticPr fontId="1" type="noConversion"/>
  </si>
  <si>
    <t>09/01 18:42 EE0</t>
    <phoneticPr fontId="1" type="noConversion"/>
  </si>
  <si>
    <t>08/31 01:23 Reboot</t>
    <phoneticPr fontId="1" type="noConversion"/>
  </si>
  <si>
    <t>08/30 23:50 Reboot</t>
    <phoneticPr fontId="1" type="noConversion"/>
  </si>
  <si>
    <t>09/01 02:03 Reboot</t>
    <phoneticPr fontId="1" type="noConversion"/>
  </si>
  <si>
    <t>09/01 05:46 Reboot</t>
    <phoneticPr fontId="1" type="noConversion"/>
  </si>
  <si>
    <t>08/30 23:33 Reboot</t>
    <phoneticPr fontId="1" type="noConversion"/>
  </si>
  <si>
    <t>09/01 23:39 Reboot</t>
    <phoneticPr fontId="1" type="noConversion"/>
  </si>
  <si>
    <t>09/02 03:51 Reboot</t>
    <phoneticPr fontId="1" type="noConversion"/>
  </si>
  <si>
    <t>LE0MOD-783</t>
  </si>
  <si>
    <t>LE0MOD-783</t>
    <phoneticPr fontId="1" type="noConversion"/>
  </si>
  <si>
    <t>11.6.0.A150</t>
    <phoneticPr fontId="1" type="noConversion"/>
  </si>
  <si>
    <t>-</t>
    <phoneticPr fontId="1" type="noConversion"/>
  </si>
  <si>
    <t>LE0MOD-748</t>
  </si>
  <si>
    <t>TypeC轉USB Hub</t>
    <phoneticPr fontId="1" type="noConversion"/>
  </si>
  <si>
    <t>船型開關</t>
    <phoneticPr fontId="1" type="noConversion"/>
  </si>
  <si>
    <t>紅黑線</t>
    <phoneticPr fontId="1" type="noConversion"/>
  </si>
  <si>
    <t>瞬間膠</t>
    <phoneticPr fontId="1" type="noConversion"/>
  </si>
  <si>
    <t>09/02 11:06 Reboot</t>
    <phoneticPr fontId="1" type="noConversion"/>
  </si>
  <si>
    <t>09/02 12:35 Reboot</t>
    <phoneticPr fontId="1" type="noConversion"/>
  </si>
  <si>
    <t>09/02 20:57 NE0</t>
    <phoneticPr fontId="1" type="noConversion"/>
  </si>
  <si>
    <t>09/02 17:39 Reboot</t>
    <phoneticPr fontId="1" type="noConversion"/>
  </si>
  <si>
    <t>09/02 14:56 Reboot</t>
    <phoneticPr fontId="1" type="noConversion"/>
  </si>
  <si>
    <t>LE0-16030</t>
  </si>
  <si>
    <t>LE0-16030</t>
    <phoneticPr fontId="1" type="noConversion"/>
  </si>
  <si>
    <t>LE0-16030</t>
    <phoneticPr fontId="1" type="noConversion"/>
  </si>
  <si>
    <t>[AEE_EXP] 20240903_#115_NE (Main macchina)(libwncmtk.so)</t>
    <phoneticPr fontId="1" type="noConversion"/>
  </si>
  <si>
    <t>09/03 12:50 KE0</t>
    <phoneticPr fontId="1" type="noConversion"/>
  </si>
  <si>
    <t>09/03 17:55 Reboot</t>
    <phoneticPr fontId="1" type="noConversion"/>
  </si>
  <si>
    <t>09/03 13:01 Tuner即使在12V也都沒有再起來了</t>
    <phoneticPr fontId="1" type="noConversion"/>
  </si>
  <si>
    <t>2.0.0.28+2.0.1.0(標黃色三台)</t>
    <phoneticPr fontId="1" type="noConversion"/>
  </si>
  <si>
    <t>LE0-15999</t>
  </si>
  <si>
    <t>LE0-15999</t>
    <phoneticPr fontId="1" type="noConversion"/>
  </si>
  <si>
    <t>[Stability][APPFWK][SuperTestBundle][AUTO_TEST_PCAN]KE happened(/data/core/,0,,KE at _mtkthermal_tz_write+0x160/0x2e4) during stress test (Mtkthermal_tz_write)</t>
    <phoneticPr fontId="1" type="noConversion"/>
  </si>
  <si>
    <t>C</t>
    <phoneticPr fontId="1" type="noConversion"/>
  </si>
  <si>
    <t>二轉三插座</t>
    <phoneticPr fontId="1" type="noConversion"/>
  </si>
  <si>
    <t>熱縮套桶</t>
    <phoneticPr fontId="1" type="noConversion"/>
  </si>
  <si>
    <t>09/05 07:13 Reboot</t>
    <phoneticPr fontId="1" type="noConversion"/>
  </si>
  <si>
    <t>09/01 15:48 Reboot</t>
    <phoneticPr fontId="1" type="noConversion"/>
  </si>
  <si>
    <t>09/02 16:39 Reboot</t>
    <phoneticPr fontId="1" type="noConversion"/>
  </si>
  <si>
    <t>09/04 15:38 Reboot</t>
    <phoneticPr fontId="1" type="noConversion"/>
  </si>
  <si>
    <t>09/04 23:18 Reboot</t>
    <phoneticPr fontId="1" type="noConversion"/>
  </si>
  <si>
    <t>09/05 00:34 Reboot</t>
    <phoneticPr fontId="1" type="noConversion"/>
  </si>
  <si>
    <t>RTBM.1.22.12.2.0.0910.00.E003.P000</t>
    <phoneticPr fontId="1" type="noConversion"/>
  </si>
  <si>
    <t>0.910_20240902141720</t>
    <phoneticPr fontId="1" type="noConversion"/>
  </si>
  <si>
    <t>0.910_20240808131119</t>
    <phoneticPr fontId="1" type="noConversion"/>
  </si>
  <si>
    <t>09/05 15:08 Reboot</t>
    <phoneticPr fontId="1" type="noConversion"/>
  </si>
  <si>
    <t>RST_5 ResetCMD to inactive</t>
    <phoneticPr fontId="1" type="noConversion"/>
  </si>
  <si>
    <t>09/06 00:26 KE0</t>
    <phoneticPr fontId="1" type="noConversion"/>
  </si>
  <si>
    <t>LE022-4791</t>
  </si>
  <si>
    <t>LE022-4791</t>
    <phoneticPr fontId="1" type="noConversion"/>
  </si>
  <si>
    <t>12.2.0.0910</t>
    <phoneticPr fontId="1" type="noConversion"/>
  </si>
  <si>
    <t>LE022-4281</t>
  </si>
  <si>
    <t>LE022-4100</t>
  </si>
  <si>
    <t>LE022-3667</t>
  </si>
  <si>
    <t>[AEE_EXP] 20240906_#217_KE (alsasrc0:src:18653)</t>
    <phoneticPr fontId="1" type="noConversion"/>
  </si>
  <si>
    <t>項目</t>
    <phoneticPr fontId="1" type="noConversion"/>
  </si>
  <si>
    <t>問題</t>
    <phoneticPr fontId="1" type="noConversion"/>
  </si>
  <si>
    <t>確認空間大約25~27平方米 (8坪)</t>
    <phoneticPr fontId="1" type="noConversion"/>
  </si>
  <si>
    <t>RTBM.2.20.11.6.0.A170.00.U002.P010</t>
    <phoneticPr fontId="1" type="noConversion"/>
  </si>
  <si>
    <t>A.150_20240807224251</t>
    <phoneticPr fontId="1" type="noConversion"/>
  </si>
  <si>
    <t>A.170_20240905215105</t>
    <phoneticPr fontId="1" type="noConversion"/>
  </si>
  <si>
    <t>A.170_20240807224251</t>
    <phoneticPr fontId="1" type="noConversion"/>
  </si>
  <si>
    <t>09/06 23:09 NE</t>
    <phoneticPr fontId="1" type="noConversion"/>
  </si>
  <si>
    <t>09/08 12:58 EE</t>
    <phoneticPr fontId="1" type="noConversion"/>
  </si>
  <si>
    <t>09/06 18:17 Reboot</t>
    <phoneticPr fontId="1" type="noConversion"/>
  </si>
  <si>
    <t>09/06 23:12 Reboot</t>
    <phoneticPr fontId="1" type="noConversion"/>
  </si>
  <si>
    <t>09/07 23:24 Reboot</t>
    <phoneticPr fontId="1" type="noConversion"/>
  </si>
  <si>
    <t>09/08 05:07 Reboot</t>
    <phoneticPr fontId="1" type="noConversion"/>
  </si>
  <si>
    <t>09/06 19:04 Reboot</t>
    <phoneticPr fontId="1" type="noConversion"/>
  </si>
  <si>
    <t>09/08 16:48 NE</t>
    <phoneticPr fontId="1" type="noConversion"/>
  </si>
  <si>
    <t>09/07 17:09 Reboot</t>
    <phoneticPr fontId="1" type="noConversion"/>
  </si>
  <si>
    <t>09/07 18:18 Reboot</t>
    <phoneticPr fontId="1" type="noConversion"/>
  </si>
  <si>
    <t>PSL_5 Power_Supply_Lost</t>
    <phoneticPr fontId="1" type="noConversion"/>
  </si>
  <si>
    <t>09/07 18:53 NE</t>
    <phoneticPr fontId="1" type="noConversion"/>
  </si>
  <si>
    <t>09/07 18:51 Reboot</t>
    <phoneticPr fontId="1" type="noConversion"/>
  </si>
  <si>
    <t>09/08 00:00 Reboot</t>
    <phoneticPr fontId="1" type="noConversion"/>
  </si>
  <si>
    <t>09/08 23:36 NE</t>
    <phoneticPr fontId="1" type="noConversion"/>
  </si>
  <si>
    <t>09/08 06:42 Rebbot</t>
    <phoneticPr fontId="1" type="noConversion"/>
  </si>
  <si>
    <t>09/09 09:39 NE</t>
    <phoneticPr fontId="1" type="noConversion"/>
  </si>
  <si>
    <t>09/08 15:58 Reboot</t>
    <phoneticPr fontId="1" type="noConversion"/>
  </si>
  <si>
    <t>09/08 12:13 Reboot</t>
    <phoneticPr fontId="1" type="noConversion"/>
  </si>
  <si>
    <t>09/08 11:58 Reboot</t>
    <phoneticPr fontId="1" type="noConversion"/>
  </si>
  <si>
    <t>09/07 00:43 NE0</t>
    <phoneticPr fontId="1" type="noConversion"/>
  </si>
  <si>
    <t>09/08 18:24 Reboot</t>
    <phoneticPr fontId="1" type="noConversion"/>
  </si>
  <si>
    <t>09/07 03:53 KE0</t>
    <phoneticPr fontId="1" type="noConversion"/>
  </si>
  <si>
    <t>09/07 16:12 KE1</t>
    <phoneticPr fontId="1" type="noConversion"/>
  </si>
  <si>
    <t>09/08 10:06 KE2</t>
    <phoneticPr fontId="1" type="noConversion"/>
  </si>
  <si>
    <t>No4</t>
    <phoneticPr fontId="1" type="noConversion"/>
  </si>
  <si>
    <t>No17</t>
    <phoneticPr fontId="1" type="noConversion"/>
  </si>
  <si>
    <t>No5</t>
    <phoneticPr fontId="1" type="noConversion"/>
  </si>
  <si>
    <t>No6</t>
    <phoneticPr fontId="1" type="noConversion"/>
  </si>
  <si>
    <t>No204</t>
    <phoneticPr fontId="1" type="noConversion"/>
  </si>
  <si>
    <t>No215</t>
    <phoneticPr fontId="1" type="noConversion"/>
  </si>
  <si>
    <t>No217</t>
    <phoneticPr fontId="1" type="noConversion"/>
  </si>
  <si>
    <t>No205</t>
    <phoneticPr fontId="1" type="noConversion"/>
  </si>
  <si>
    <t>No206</t>
    <phoneticPr fontId="1" type="noConversion"/>
  </si>
  <si>
    <t>#104</t>
    <phoneticPr fontId="1" type="noConversion"/>
  </si>
  <si>
    <t>#106</t>
    <phoneticPr fontId="1" type="noConversion"/>
  </si>
  <si>
    <t>adbd, NAI</t>
    <phoneticPr fontId="1" type="noConversion"/>
  </si>
  <si>
    <t>CBT_6 48HR</t>
    <phoneticPr fontId="1" type="noConversion"/>
  </si>
  <si>
    <t>LE0MOD-800</t>
  </si>
  <si>
    <t>LE0MOD-800</t>
    <phoneticPr fontId="1" type="noConversion"/>
  </si>
  <si>
    <t>[AEE_EXP] 20240909_#M004_NE (Sshd [net])</t>
    <phoneticPr fontId="1" type="noConversion"/>
  </si>
  <si>
    <t>LE0MOD-801</t>
  </si>
  <si>
    <t>LE0MOD-801</t>
    <phoneticPr fontId="1" type="noConversion"/>
  </si>
  <si>
    <t>LE0MOD-802</t>
  </si>
  <si>
    <t>LE0MOD-802</t>
    <phoneticPr fontId="1" type="noConversion"/>
  </si>
  <si>
    <t>09/10 04:29 Reboot</t>
    <phoneticPr fontId="1" type="noConversion"/>
  </si>
  <si>
    <t>09/09 11:11 Reboot</t>
    <phoneticPr fontId="1" type="noConversion"/>
  </si>
  <si>
    <t>09/09 18:09 NE</t>
    <phoneticPr fontId="1" type="noConversion"/>
  </si>
  <si>
    <t>09/09 22:57 NE</t>
    <phoneticPr fontId="1" type="noConversion"/>
  </si>
  <si>
    <t>09/09 14:24 Reboot</t>
    <phoneticPr fontId="1" type="noConversion"/>
  </si>
  <si>
    <t>09/09 18:28 NE</t>
    <phoneticPr fontId="1" type="noConversion"/>
  </si>
  <si>
    <t>09/10 00:17 Reboot</t>
    <phoneticPr fontId="1" type="noConversion"/>
  </si>
  <si>
    <t>空間已確定，在1F，原先規定是NPI的使用空間，1F其他的空間文信都已經規劃好了</t>
    <phoneticPr fontId="1" type="noConversion"/>
  </si>
  <si>
    <t>LE0MOD-802</t>
    <phoneticPr fontId="1" type="noConversion"/>
  </si>
  <si>
    <t>Regression</t>
  </si>
  <si>
    <t>設備</t>
    <phoneticPr fontId="1" type="noConversion"/>
  </si>
  <si>
    <t>目前狀況</t>
    <phoneticPr fontId="1" type="noConversion"/>
  </si>
  <si>
    <t>大型的Thermal箱*1</t>
    <phoneticPr fontId="1" type="noConversion"/>
  </si>
  <si>
    <t>小型的Thermal箱*2</t>
    <phoneticPr fontId="1" type="noConversion"/>
  </si>
  <si>
    <t>存在</t>
    <phoneticPr fontId="1" type="noConversion"/>
  </si>
  <si>
    <t>現有</t>
    <phoneticPr fontId="1" type="noConversion"/>
  </si>
  <si>
    <t>之後的使用權無法保證可以為SIT專用</t>
    <phoneticPr fontId="1" type="noConversion"/>
  </si>
  <si>
    <t>Power Supply</t>
    <phoneticPr fontId="1" type="noConversion"/>
  </si>
  <si>
    <t>測項</t>
    <phoneticPr fontId="1" type="noConversion"/>
  </si>
  <si>
    <t>Full</t>
    <phoneticPr fontId="1" type="noConversion"/>
  </si>
  <si>
    <t>Stability</t>
    <phoneticPr fontId="1" type="noConversion"/>
  </si>
  <si>
    <t>Regression</t>
    <phoneticPr fontId="1" type="noConversion"/>
  </si>
  <si>
    <t>小型的Thermal箱*1</t>
    <phoneticPr fontId="1" type="noConversion"/>
  </si>
  <si>
    <t>數量需求</t>
    <phoneticPr fontId="1" type="noConversion"/>
  </si>
  <si>
    <t>無</t>
    <phoneticPr fontId="1" type="noConversion"/>
  </si>
  <si>
    <t>目前有問題需找廠商維修，需拉380V的供電</t>
    <phoneticPr fontId="1" type="noConversion"/>
  </si>
  <si>
    <t>PC+Monitor</t>
    <phoneticPr fontId="1" type="noConversion"/>
  </si>
  <si>
    <t>3套自動化 (5台for RTBM，1台 for Server)</t>
    <phoneticPr fontId="1" type="noConversion"/>
  </si>
  <si>
    <t>WiFi Router</t>
    <phoneticPr fontId="1" type="noConversion"/>
  </si>
  <si>
    <t>3套自動化 (各兩台)</t>
    <phoneticPr fontId="1" type="noConversion"/>
  </si>
  <si>
    <t>For DAB player</t>
    <phoneticPr fontId="1" type="noConversion"/>
  </si>
  <si>
    <t>PCAN-FD</t>
    <phoneticPr fontId="1" type="noConversion"/>
  </si>
  <si>
    <t>3套自動化 (各五台)</t>
    <phoneticPr fontId="1" type="noConversion"/>
  </si>
  <si>
    <t>UART</t>
    <phoneticPr fontId="1" type="noConversion"/>
  </si>
  <si>
    <t>3套自動化 (FT232RL*1，CP2102*2)</t>
    <phoneticPr fontId="1" type="noConversion"/>
  </si>
  <si>
    <t>CMW 500</t>
    <phoneticPr fontId="1" type="noConversion"/>
  </si>
  <si>
    <t>KPI</t>
    <phoneticPr fontId="1" type="noConversion"/>
  </si>
  <si>
    <t>Power Monitor</t>
    <phoneticPr fontId="1" type="noConversion"/>
  </si>
  <si>
    <t>熱風槍</t>
    <phoneticPr fontId="1" type="noConversion"/>
  </si>
  <si>
    <t>3層架</t>
    <phoneticPr fontId="1" type="noConversion"/>
  </si>
  <si>
    <t>3套自動化</t>
    <phoneticPr fontId="1" type="noConversion"/>
  </si>
  <si>
    <t>For DTC</t>
    <phoneticPr fontId="1" type="noConversion"/>
  </si>
  <si>
    <t>Ventus 2.0</t>
    <phoneticPr fontId="1" type="noConversion"/>
  </si>
  <si>
    <t>For Thermal RAP</t>
    <phoneticPr fontId="1" type="noConversion"/>
  </si>
  <si>
    <t>MultiFM-Modulator</t>
    <phoneticPr fontId="1" type="noConversion"/>
  </si>
  <si>
    <t>Bench</t>
    <phoneticPr fontId="1" type="noConversion"/>
  </si>
  <si>
    <t>同上</t>
    <phoneticPr fontId="1" type="noConversion"/>
  </si>
  <si>
    <t>工作桌椅</t>
    <phoneticPr fontId="1" type="noConversion"/>
  </si>
  <si>
    <t>09/10 23:51 NE</t>
    <phoneticPr fontId="1" type="noConversion"/>
  </si>
  <si>
    <t>09/10 23:52 Reboot</t>
    <phoneticPr fontId="1" type="noConversion"/>
  </si>
  <si>
    <t>09/11 03:38 KE</t>
    <phoneticPr fontId="1" type="noConversion"/>
  </si>
  <si>
    <t>09/10 17:27 Reboot</t>
    <phoneticPr fontId="1" type="noConversion"/>
  </si>
  <si>
    <t>LE022-4936</t>
  </si>
  <si>
    <t>LE022-4936</t>
    <phoneticPr fontId="1" type="noConversion"/>
  </si>
  <si>
    <t>LE022-1923</t>
    <phoneticPr fontId="1" type="noConversion"/>
  </si>
  <si>
    <t>LE022-4791</t>
    <phoneticPr fontId="1" type="noConversion"/>
  </si>
  <si>
    <t>[NEE] 20240910_#206_Reboot (NEE)(Wmt_drv)</t>
    <phoneticPr fontId="1" type="noConversion"/>
  </si>
  <si>
    <t>LE0MOD-809</t>
  </si>
  <si>
    <t>LE0MOD-809</t>
    <phoneticPr fontId="1" type="noConversion"/>
  </si>
  <si>
    <t>LE0MOD-809</t>
    <phoneticPr fontId="1" type="noConversion"/>
  </si>
  <si>
    <t>NB</t>
    <phoneticPr fontId="1" type="noConversion"/>
  </si>
  <si>
    <t>[AEE_EXP] 20240911_#M015_NE (Macchina)(libLWM2M.so)</t>
    <phoneticPr fontId="1" type="noConversion"/>
  </si>
  <si>
    <t>09/11 09:16 Reboot</t>
    <phoneticPr fontId="1" type="noConversion"/>
  </si>
  <si>
    <t>09/11 15:34 Reboot</t>
    <phoneticPr fontId="1" type="noConversion"/>
  </si>
  <si>
    <t>09/11 19:31 Reboot</t>
    <phoneticPr fontId="1" type="noConversion"/>
  </si>
  <si>
    <t>09/11 21:15 Reboot</t>
    <phoneticPr fontId="1" type="noConversion"/>
  </si>
  <si>
    <t>09/11 18:38 NE1</t>
    <phoneticPr fontId="1" type="noConversion"/>
  </si>
  <si>
    <t>09/11 16:21 NE</t>
    <phoneticPr fontId="1" type="noConversion"/>
  </si>
  <si>
    <t>09/11 11:44 Reboot</t>
    <phoneticPr fontId="1" type="noConversion"/>
  </si>
  <si>
    <t>09/11 16:26 Reboot</t>
    <phoneticPr fontId="1" type="noConversion"/>
  </si>
  <si>
    <t>09/11 09:25 NE</t>
    <phoneticPr fontId="1" type="noConversion"/>
  </si>
  <si>
    <t>[AEE_EXP] 20240909_#M005_NE (Macchina)(libLWM2M.so)(Lwm2mM_Client)</t>
    <phoneticPr fontId="1" type="noConversion"/>
  </si>
  <si>
    <t>[AEE_EXP] 20240909_#M015_NE0 (Macchina)(libLWM2M.so)(Lwm2mM_ConnRead)</t>
    <phoneticPr fontId="1" type="noConversion"/>
  </si>
  <si>
    <t>幣別</t>
    <phoneticPr fontId="1" type="noConversion"/>
  </si>
  <si>
    <t>RMB</t>
    <phoneticPr fontId="1" type="noConversion"/>
  </si>
  <si>
    <t>預估單價</t>
    <phoneticPr fontId="1" type="noConversion"/>
  </si>
  <si>
    <t>NT</t>
    <phoneticPr fontId="1" type="noConversion"/>
  </si>
  <si>
    <t>預估總價</t>
    <phoneticPr fontId="1" type="noConversion"/>
  </si>
  <si>
    <t>380V供電</t>
    <phoneticPr fontId="1" type="noConversion"/>
  </si>
  <si>
    <t>目前北京數量待確認，且需要另外寫軟體控制供電時間，一台可供大約4台RTBM
若是用台北購買的設備，控制程式只要用USB載入，且一台可供大約5台RTBM</t>
    <phoneticPr fontId="1" type="noConversion"/>
  </si>
  <si>
    <t>USD</t>
    <phoneticPr fontId="1" type="noConversion"/>
  </si>
  <si>
    <t>RF Catcher v2</t>
    <phoneticPr fontId="1" type="noConversion"/>
  </si>
  <si>
    <t>2.0.2.0</t>
    <phoneticPr fontId="1" type="noConversion"/>
  </si>
  <si>
    <t>RTBM.2.20.11.6.0.A180.00.U002.P010</t>
    <phoneticPr fontId="1" type="noConversion"/>
  </si>
  <si>
    <t>A.180_20240912175242</t>
    <phoneticPr fontId="1" type="noConversion"/>
  </si>
  <si>
    <t>A.180_20240807224251</t>
    <phoneticPr fontId="1" type="noConversion"/>
  </si>
  <si>
    <t>CAN Archi</t>
    <phoneticPr fontId="1" type="noConversion"/>
  </si>
  <si>
    <t>NEA1.1</t>
    <phoneticPr fontId="1" type="noConversion"/>
  </si>
  <si>
    <t>RTBM.1.20.11.6.0.201L.00.0002.P010</t>
    <phoneticPr fontId="1" type="noConversion"/>
  </si>
  <si>
    <t>NEA1.0</t>
    <phoneticPr fontId="1" type="noConversion"/>
  </si>
  <si>
    <t>AEE2010</t>
    <phoneticPr fontId="1" type="noConversion"/>
  </si>
  <si>
    <t>2.01L_20240909221545</t>
    <phoneticPr fontId="1" type="noConversion"/>
  </si>
  <si>
    <t>2.01L_20240808104148</t>
    <phoneticPr fontId="1" type="noConversion"/>
  </si>
  <si>
    <t>09/14 05:14 Reboot</t>
    <phoneticPr fontId="1" type="noConversion"/>
  </si>
  <si>
    <t>09/14 15:20 Reboot</t>
    <phoneticPr fontId="1" type="noConversion"/>
  </si>
  <si>
    <t>09/15 00:34 Reboot</t>
    <phoneticPr fontId="1" type="noConversion"/>
  </si>
  <si>
    <t>09/15 03:56 Reboot</t>
    <phoneticPr fontId="1" type="noConversion"/>
  </si>
  <si>
    <t>CBT_6 (bcst_lte)</t>
    <phoneticPr fontId="1" type="noConversion"/>
  </si>
  <si>
    <t>09/15 09:11 Reboot</t>
    <phoneticPr fontId="1" type="noConversion"/>
  </si>
  <si>
    <t>09/15 09:46 Reboot</t>
    <phoneticPr fontId="1" type="noConversion"/>
  </si>
  <si>
    <t>09/15 04:53 Reboot</t>
    <phoneticPr fontId="1" type="noConversion"/>
  </si>
  <si>
    <t>09/15 15:59 Reboot</t>
    <phoneticPr fontId="1" type="noConversion"/>
  </si>
  <si>
    <t>09/15 18:11 Reboot</t>
    <phoneticPr fontId="1" type="noConversion"/>
  </si>
  <si>
    <t>09/15 21:13 Reboot</t>
    <phoneticPr fontId="1" type="noConversion"/>
  </si>
  <si>
    <t>09/14 09:53 Reboot</t>
    <phoneticPr fontId="1" type="noConversion"/>
  </si>
  <si>
    <t>09/14 00:42 Reboot</t>
    <phoneticPr fontId="1" type="noConversion"/>
  </si>
  <si>
    <t>09/16 01:11 NE</t>
    <phoneticPr fontId="1" type="noConversion"/>
  </si>
  <si>
    <t>09/14 07:48 KE</t>
    <phoneticPr fontId="1" type="noConversion"/>
  </si>
  <si>
    <t>09/15 15:38 Reboot</t>
    <phoneticPr fontId="1" type="noConversion"/>
  </si>
  <si>
    <t>09/15 15:58 Reboot</t>
    <phoneticPr fontId="1" type="noConversion"/>
  </si>
  <si>
    <t>09/15 16:35 Reboot</t>
    <phoneticPr fontId="1" type="noConversion"/>
  </si>
  <si>
    <t>09/13 21:05 NE1</t>
    <phoneticPr fontId="1" type="noConversion"/>
  </si>
  <si>
    <t>09/13 17:57 Reboot</t>
    <phoneticPr fontId="1" type="noConversion"/>
  </si>
  <si>
    <t>09/13 21:07 Reboot</t>
    <phoneticPr fontId="1" type="noConversion"/>
  </si>
  <si>
    <t>09/15 11:56 NE2</t>
    <phoneticPr fontId="1" type="noConversion"/>
  </si>
  <si>
    <t>09/15 21:17 Reboot</t>
    <phoneticPr fontId="1" type="noConversion"/>
  </si>
  <si>
    <t>LE0-13797</t>
  </si>
  <si>
    <t>LE0-13797</t>
    <phoneticPr fontId="1" type="noConversion"/>
  </si>
  <si>
    <t>[Stability][APPFWK][SuperTestBundle][AUTO_TEST_PCAN] NE(/usr/bin/demoapp2) happened during stress test. (Demoapp2)</t>
    <phoneticPr fontId="1" type="noConversion"/>
  </si>
  <si>
    <t>C</t>
    <phoneticPr fontId="1" type="noConversion"/>
  </si>
  <si>
    <t>11.6.0.201L</t>
    <phoneticPr fontId="1" type="noConversion"/>
  </si>
  <si>
    <t>-</t>
    <phoneticPr fontId="1" type="noConversion"/>
  </si>
  <si>
    <t>11.4.0.A100</t>
    <phoneticPr fontId="1" type="noConversion"/>
  </si>
  <si>
    <t>11.6.0.A180</t>
    <phoneticPr fontId="1" type="noConversion"/>
  </si>
  <si>
    <t>11.6.0.A170</t>
    <phoneticPr fontId="1" type="noConversion"/>
  </si>
  <si>
    <t>10.6.0.A060</t>
    <phoneticPr fontId="1" type="noConversion"/>
  </si>
  <si>
    <t>LE0-16226</t>
  </si>
  <si>
    <t>LE0-16226</t>
    <phoneticPr fontId="1" type="noConversion"/>
  </si>
  <si>
    <t>LE0-16227</t>
  </si>
  <si>
    <t>LE0-16227</t>
    <phoneticPr fontId="1" type="noConversion"/>
  </si>
  <si>
    <t>[AEE_EXP] 20240916_#117_NE (Macchina)(Xcall.service)</t>
    <phoneticPr fontId="1" type="noConversion"/>
  </si>
  <si>
    <t>LE0MOD-821</t>
  </si>
  <si>
    <t>LE0MOD-821</t>
    <phoneticPr fontId="1" type="noConversion"/>
  </si>
  <si>
    <t>-</t>
    <phoneticPr fontId="1" type="noConversion"/>
  </si>
  <si>
    <t>Total</t>
    <phoneticPr fontId="1" type="noConversion"/>
  </si>
  <si>
    <t>[AEE_EXP] 20240916_#M004_NE (Macchina)(libWlanMgr.so)</t>
    <phoneticPr fontId="1" type="noConversion"/>
  </si>
  <si>
    <t>09/17 09:52 Reboot</t>
    <phoneticPr fontId="1" type="noConversion"/>
  </si>
  <si>
    <t>09/16 18:26 Reboot</t>
    <phoneticPr fontId="1" type="noConversion"/>
  </si>
  <si>
    <t>09/16 20:15 Reboot</t>
    <phoneticPr fontId="1" type="noConversion"/>
  </si>
  <si>
    <t>09/16 21:13 Reboot</t>
    <phoneticPr fontId="1" type="noConversion"/>
  </si>
  <si>
    <t>09/17 00:54 Reboot</t>
    <phoneticPr fontId="1" type="noConversion"/>
  </si>
  <si>
    <t>09/17 03:28 Reboot</t>
    <phoneticPr fontId="1" type="noConversion"/>
  </si>
  <si>
    <t>09/17 07:02 Reboot</t>
    <phoneticPr fontId="1" type="noConversion"/>
  </si>
  <si>
    <t>09/17 15:45 Reboot</t>
    <phoneticPr fontId="1" type="noConversion"/>
  </si>
  <si>
    <t>09/17 18:51 Reboot</t>
    <phoneticPr fontId="1" type="noConversion"/>
  </si>
  <si>
    <t>09/17 21:22 Reboot</t>
    <phoneticPr fontId="1" type="noConversion"/>
  </si>
  <si>
    <t>09/18 00:14 Reboot</t>
    <phoneticPr fontId="1" type="noConversion"/>
  </si>
  <si>
    <t>09/18 04:51 Reboot</t>
    <phoneticPr fontId="1" type="noConversion"/>
  </si>
  <si>
    <t>09/18 06:29 Reboot</t>
    <phoneticPr fontId="1" type="noConversion"/>
  </si>
  <si>
    <t>09/17 21:17 Reboot</t>
    <phoneticPr fontId="1" type="noConversion"/>
  </si>
  <si>
    <t>09/18 00:04 Reboot</t>
    <phoneticPr fontId="1" type="noConversion"/>
  </si>
  <si>
    <t>09/18 05:30 Reboot</t>
    <phoneticPr fontId="1" type="noConversion"/>
  </si>
  <si>
    <t>09/17 14:59 Reboot</t>
    <phoneticPr fontId="1" type="noConversion"/>
  </si>
  <si>
    <t>09/17 02:41 Reboot</t>
    <phoneticPr fontId="1" type="noConversion"/>
  </si>
  <si>
    <t>09/17 08:25 Reboot</t>
    <phoneticPr fontId="1" type="noConversion"/>
  </si>
  <si>
    <t>09/16 19:50 NE</t>
    <phoneticPr fontId="1" type="noConversion"/>
  </si>
  <si>
    <t>09/16 12:13 Reboot</t>
    <phoneticPr fontId="1" type="noConversion"/>
  </si>
  <si>
    <t>09/17 16:02 Reboot</t>
    <phoneticPr fontId="1" type="noConversion"/>
  </si>
  <si>
    <t>09/18 06:11 NE</t>
    <phoneticPr fontId="1" type="noConversion"/>
  </si>
  <si>
    <t>adbd</t>
    <phoneticPr fontId="1" type="noConversion"/>
  </si>
  <si>
    <t>09/17 16:15 Reboot</t>
    <phoneticPr fontId="1" type="noConversion"/>
  </si>
  <si>
    <t>09/17 16:36 Reboot</t>
    <phoneticPr fontId="1" type="noConversion"/>
  </si>
  <si>
    <t>09/17 17:46 Reboot</t>
    <phoneticPr fontId="1" type="noConversion"/>
  </si>
  <si>
    <t>09/16 20:43 Reboot</t>
    <phoneticPr fontId="1" type="noConversion"/>
  </si>
  <si>
    <t>[AEE_EXP] 20240916_#104_KE (expire_timers)</t>
    <phoneticPr fontId="1" type="noConversion"/>
  </si>
  <si>
    <t>已拿到</t>
    <phoneticPr fontId="1" type="noConversion"/>
  </si>
  <si>
    <t>09/18 10:06 Reboot</t>
    <phoneticPr fontId="1" type="noConversion"/>
  </si>
  <si>
    <t>09/18 15:33 Reboot</t>
    <phoneticPr fontId="1" type="noConversion"/>
  </si>
  <si>
    <t>09/18 21:34 Reboot</t>
    <phoneticPr fontId="1" type="noConversion"/>
  </si>
  <si>
    <t>09/19 04:04 Reboot</t>
    <phoneticPr fontId="1" type="noConversion"/>
  </si>
  <si>
    <t>09/19 06:05 Reboot</t>
    <phoneticPr fontId="1" type="noConversion"/>
  </si>
  <si>
    <t>09/18 23:21 reboot</t>
    <phoneticPr fontId="1" type="noConversion"/>
  </si>
  <si>
    <t>09/18 12:39 Reboot</t>
    <phoneticPr fontId="1" type="noConversion"/>
  </si>
  <si>
    <t>09/19 00:07 Reboot</t>
    <phoneticPr fontId="1" type="noConversion"/>
  </si>
  <si>
    <t>09/18 12:04 Reboot</t>
    <phoneticPr fontId="1" type="noConversion"/>
  </si>
  <si>
    <t>09/18 14:47 Reboot</t>
    <phoneticPr fontId="1" type="noConversion"/>
  </si>
  <si>
    <t>09/18 17:50 Reboot</t>
    <phoneticPr fontId="1" type="noConversion"/>
  </si>
  <si>
    <t>No204: Normal Temp
No205: Normal Temp
No206: Normal Temp
No215: Normal Temp
No217: Voltage  (12, 9, 16, 1 HR change)</t>
    <phoneticPr fontId="1" type="noConversion"/>
  </si>
  <si>
    <t>RTBM.1.22.12.2.0.0950.00.E003.P000</t>
    <phoneticPr fontId="1" type="noConversion"/>
  </si>
  <si>
    <t>0.950_20240915171959</t>
    <phoneticPr fontId="1" type="noConversion"/>
  </si>
  <si>
    <t>0.950_20240911141313</t>
    <phoneticPr fontId="1" type="noConversion"/>
  </si>
  <si>
    <t>12.2.0.0950</t>
    <phoneticPr fontId="1" type="noConversion"/>
  </si>
  <si>
    <t xml:space="preserve">NEA1.2 </t>
    <phoneticPr fontId="1" type="noConversion"/>
  </si>
  <si>
    <t>50M</t>
    <phoneticPr fontId="1" type="noConversion"/>
  </si>
  <si>
    <t>杜邦端子接頭</t>
    <phoneticPr fontId="1" type="noConversion"/>
  </si>
  <si>
    <t>No17: Thermal (-40~85, 1 HR change) 
          Voltage  (12, 9, 16, 1 HR change)
No5:   Normal Temp
No4:   Normal Temp
No15: Normal Temp
No6:   Normal Temp</t>
    <phoneticPr fontId="1" type="noConversion"/>
  </si>
  <si>
    <t>RTBM.2.20.12.2.0.A190.00.U002.P010</t>
    <phoneticPr fontId="1" type="noConversion"/>
  </si>
  <si>
    <t>槍型接頭</t>
    <phoneticPr fontId="1" type="noConversion"/>
  </si>
  <si>
    <t>A.190_20240920135213</t>
    <phoneticPr fontId="1" type="noConversion"/>
  </si>
  <si>
    <t>A.190_20240807224251</t>
    <phoneticPr fontId="1" type="noConversion"/>
  </si>
  <si>
    <t>09/22 17:52 Reboot</t>
    <phoneticPr fontId="1" type="noConversion"/>
  </si>
  <si>
    <t>09/23 02:08 Reboot</t>
    <phoneticPr fontId="1" type="noConversion"/>
  </si>
  <si>
    <t>09/22 19:49 Reboot</t>
    <phoneticPr fontId="1" type="noConversion"/>
  </si>
  <si>
    <t>11.6.0.201H</t>
    <phoneticPr fontId="1" type="noConversion"/>
  </si>
  <si>
    <t>11.5.0.205B</t>
    <phoneticPr fontId="1" type="noConversion"/>
  </si>
  <si>
    <t>11.5.0.201D</t>
    <phoneticPr fontId="1" type="noConversion"/>
  </si>
  <si>
    <t>09/23 13:41 Reboot</t>
    <phoneticPr fontId="1" type="noConversion"/>
  </si>
  <si>
    <t>09/23 10:15 NE</t>
    <phoneticPr fontId="1" type="noConversion"/>
  </si>
  <si>
    <t>09/24 08:27 Reboot</t>
    <phoneticPr fontId="1" type="noConversion"/>
  </si>
  <si>
    <t>09/22 23:39 Reboot</t>
    <phoneticPr fontId="1" type="noConversion"/>
  </si>
  <si>
    <t>Nominal按到</t>
    <phoneticPr fontId="1" type="noConversion"/>
  </si>
  <si>
    <t>LE0MOD-700</t>
  </si>
  <si>
    <t>LE0MOD-700</t>
    <phoneticPr fontId="1" type="noConversion"/>
  </si>
  <si>
    <t>LE0MOD-700</t>
    <phoneticPr fontId="1" type="noConversion"/>
  </si>
  <si>
    <t>-</t>
    <phoneticPr fontId="1" type="noConversion"/>
  </si>
  <si>
    <t>C</t>
    <phoneticPr fontId="1" type="noConversion"/>
  </si>
  <si>
    <t>[Stability][APPFWK][SuperTestBundle][Random API] NE Crash during 1000 times random API stress (Lwm2mappfwk.service)</t>
    <phoneticPr fontId="1" type="noConversion"/>
  </si>
  <si>
    <t>09/24 23:19 Reboot</t>
    <phoneticPr fontId="1" type="noConversion"/>
  </si>
  <si>
    <t>09/24 10:45 Reboot</t>
    <phoneticPr fontId="1" type="noConversion"/>
  </si>
  <si>
    <t>09/24 15:31 Reboot</t>
    <phoneticPr fontId="1" type="noConversion"/>
  </si>
  <si>
    <t>09/25 02:15 Reboot</t>
    <phoneticPr fontId="1" type="noConversion"/>
  </si>
  <si>
    <t>09/26 02:12 NE</t>
    <phoneticPr fontId="1" type="noConversion"/>
  </si>
  <si>
    <t>09/25 15:31 Reboot</t>
    <phoneticPr fontId="1" type="noConversion"/>
  </si>
  <si>
    <t>階段</t>
    <phoneticPr fontId="1" type="noConversion"/>
  </si>
  <si>
    <t>測項</t>
    <phoneticPr fontId="1" type="noConversion"/>
  </si>
  <si>
    <t>PowerConsumption</t>
    <phoneticPr fontId="1" type="noConversion"/>
  </si>
  <si>
    <t>Test-DTC</t>
    <phoneticPr fontId="1" type="noConversion"/>
  </si>
  <si>
    <t>74%，DTC需要拉線</t>
    <phoneticPr fontId="1" type="noConversion"/>
  </si>
  <si>
    <t>Test-KPI+Regression</t>
    <phoneticPr fontId="1" type="noConversion"/>
  </si>
  <si>
    <t>2%，KPI需要用到CMW500及Thermal RAP</t>
    <phoneticPr fontId="1" type="noConversion"/>
  </si>
  <si>
    <t>24%，Power Consumption，KPI及一些Regression測項</t>
    <phoneticPr fontId="1" type="noConversion"/>
  </si>
  <si>
    <t>有舊的可以使用 (For DTC)</t>
    <phoneticPr fontId="1" type="noConversion"/>
  </si>
  <si>
    <t>Test-KPI+RAP</t>
    <phoneticPr fontId="1" type="noConversion"/>
  </si>
  <si>
    <t>09/26 10:08 Reboot</t>
    <phoneticPr fontId="1" type="noConversion"/>
  </si>
  <si>
    <t>09/27 02:56 Reboot</t>
    <phoneticPr fontId="1" type="noConversion"/>
  </si>
  <si>
    <t>09/27 04:30 Reboot</t>
    <phoneticPr fontId="1" type="noConversion"/>
  </si>
  <si>
    <t>09/25 22:05 Reboot</t>
    <phoneticPr fontId="1" type="noConversion"/>
  </si>
  <si>
    <t>09/27 01:36 Reboot</t>
    <phoneticPr fontId="1" type="noConversion"/>
  </si>
  <si>
    <t>09/26 13:43 Reboot</t>
    <phoneticPr fontId="1" type="noConversion"/>
  </si>
  <si>
    <t>09/27 20:40 Reboot</t>
    <phoneticPr fontId="1" type="noConversion"/>
  </si>
  <si>
    <t>09/27 23:29 Reboot</t>
    <phoneticPr fontId="1" type="noConversion"/>
  </si>
  <si>
    <t>09/28 05:54 Reboot</t>
    <phoneticPr fontId="1" type="noConversion"/>
  </si>
  <si>
    <t>09/28 14:56 Reboot</t>
    <phoneticPr fontId="1" type="noConversion"/>
  </si>
  <si>
    <t>09/28 23:52 Reboot</t>
    <phoneticPr fontId="1" type="noConversion"/>
  </si>
  <si>
    <t>09/29 00:36 Reboot</t>
    <phoneticPr fontId="1" type="noConversion"/>
  </si>
  <si>
    <t>09/29 08:23 Reboot</t>
    <phoneticPr fontId="1" type="noConversion"/>
  </si>
  <si>
    <t>09/29 09:09 Reboot</t>
    <phoneticPr fontId="1" type="noConversion"/>
  </si>
  <si>
    <t>09/29 12:49 Reboot</t>
    <phoneticPr fontId="1" type="noConversion"/>
  </si>
  <si>
    <t>09/29 18:00 Reboot</t>
    <phoneticPr fontId="1" type="noConversion"/>
  </si>
  <si>
    <t>09/28 01:49 Reboot</t>
    <phoneticPr fontId="1" type="noConversion"/>
  </si>
  <si>
    <t>09/28 09:25 Reboot</t>
    <phoneticPr fontId="1" type="noConversion"/>
  </si>
  <si>
    <t>09/28 13:00 Reboot</t>
    <phoneticPr fontId="1" type="noConversion"/>
  </si>
  <si>
    <t>09/29 03:08 Reboot</t>
    <phoneticPr fontId="1" type="noConversion"/>
  </si>
  <si>
    <t>09/29 14:29 Reboot</t>
    <phoneticPr fontId="1" type="noConversion"/>
  </si>
  <si>
    <t>09/27 20:31 Reboot</t>
    <phoneticPr fontId="1" type="noConversion"/>
  </si>
  <si>
    <t>09/27 17:10 Reboot</t>
    <phoneticPr fontId="1" type="noConversion"/>
  </si>
  <si>
    <t>09/28 06:08 Reboot</t>
    <phoneticPr fontId="1" type="noConversion"/>
  </si>
  <si>
    <t>CBT_6 96HR</t>
    <phoneticPr fontId="1" type="noConversion"/>
  </si>
  <si>
    <t>2.0.3.0</t>
    <phoneticPr fontId="1" type="noConversion"/>
  </si>
  <si>
    <t>RTBM.2.20.12.2.0.A200.00.U002.P040</t>
    <phoneticPr fontId="1" type="noConversion"/>
  </si>
  <si>
    <t>A.200_20240930092707</t>
    <phoneticPr fontId="1" type="noConversion"/>
  </si>
  <si>
    <t>A.200_20240807224251</t>
    <phoneticPr fontId="1" type="noConversion"/>
  </si>
  <si>
    <t>No17: Thermal (-40~85, 1 HR change) 
          Voltage  (12, 9, 16, 1 HR change)
No5:   Normal Temp
No4:   Normal Temp</t>
    <phoneticPr fontId="1" type="noConversion"/>
  </si>
  <si>
    <t>No15: Voltage  (12, 9, 16, 1 HR change)
No6:   Normal Temp</t>
    <phoneticPr fontId="1" type="noConversion"/>
  </si>
  <si>
    <t>RTBM.1.22.12.4.0.0970.00.E003.P000</t>
    <phoneticPr fontId="1" type="noConversion"/>
  </si>
  <si>
    <t>0.970_20240925171501</t>
    <phoneticPr fontId="1" type="noConversion"/>
  </si>
  <si>
    <t>0.970_20240911141313</t>
    <phoneticPr fontId="1" type="noConversion"/>
  </si>
  <si>
    <t>No204: Normal Temp
No217: Voltage  (12, 9, 16, 1 HR change)</t>
    <phoneticPr fontId="1" type="noConversion"/>
  </si>
  <si>
    <t>No206: Normal Temp
No215: Voltage  (12, 9, 16, 1 HR change)</t>
    <phoneticPr fontId="1" type="noConversion"/>
  </si>
  <si>
    <t>No205: Normal Temp</t>
    <phoneticPr fontId="1" type="noConversion"/>
  </si>
  <si>
    <t>12.4.0.0970</t>
    <phoneticPr fontId="1" type="noConversion"/>
  </si>
  <si>
    <t>10/01 17:13 Reboot</t>
    <phoneticPr fontId="1" type="noConversion"/>
  </si>
  <si>
    <t>10/01 16:26 Reboot</t>
    <phoneticPr fontId="1" type="noConversion"/>
  </si>
  <si>
    <t>10/01 21:42 Reboot</t>
    <phoneticPr fontId="1" type="noConversion"/>
  </si>
  <si>
    <t>10/03 13:52 Reboot</t>
    <phoneticPr fontId="1" type="noConversion"/>
  </si>
  <si>
    <t>10/01 16:51 Reboot</t>
    <phoneticPr fontId="1" type="noConversion"/>
  </si>
  <si>
    <t>10/02 07:17 Reboot</t>
    <phoneticPr fontId="1" type="noConversion"/>
  </si>
  <si>
    <t>10/03 04:44 Reboot</t>
    <phoneticPr fontId="1" type="noConversion"/>
  </si>
  <si>
    <t>10/03 10:37 Reboot</t>
    <phoneticPr fontId="1" type="noConversion"/>
  </si>
  <si>
    <t>10/04 14:32 Reboot</t>
    <phoneticPr fontId="1" type="noConversion"/>
  </si>
  <si>
    <t>10/03 16:52 Reboot</t>
    <phoneticPr fontId="1" type="noConversion"/>
  </si>
  <si>
    <t>10/03 21:15 Reboot</t>
    <phoneticPr fontId="1" type="noConversion"/>
  </si>
  <si>
    <t>10/04 06:42 Reboot</t>
    <phoneticPr fontId="1" type="noConversion"/>
  </si>
  <si>
    <t>10/02 20:59 Reboot</t>
    <phoneticPr fontId="1" type="noConversion"/>
  </si>
  <si>
    <t>10/02 23:22 Reboot</t>
    <phoneticPr fontId="1" type="noConversion"/>
  </si>
  <si>
    <t>10/04 01:52 Reboot</t>
    <phoneticPr fontId="1" type="noConversion"/>
  </si>
  <si>
    <t>10/02 22:43 NE</t>
    <phoneticPr fontId="1" type="noConversion"/>
  </si>
  <si>
    <t>Folder empty</t>
    <phoneticPr fontId="1" type="noConversion"/>
  </si>
  <si>
    <t>10/03 14:50 Reboot</t>
    <phoneticPr fontId="1" type="noConversion"/>
  </si>
  <si>
    <t>10/03 19:40 Tuner</t>
    <phoneticPr fontId="1" type="noConversion"/>
  </si>
  <si>
    <t>LE0MOD-865</t>
  </si>
  <si>
    <t>LE0MOD-865</t>
    <phoneticPr fontId="1" type="noConversion"/>
  </si>
  <si>
    <t>-</t>
    <phoneticPr fontId="1" type="noConversion"/>
  </si>
  <si>
    <t>10/05 06:53 Reboot</t>
    <phoneticPr fontId="1" type="noConversion"/>
  </si>
  <si>
    <t>10/05 11:07 Reboot</t>
    <phoneticPr fontId="1" type="noConversion"/>
  </si>
  <si>
    <t>10/05 22:07 Reboot</t>
    <phoneticPr fontId="1" type="noConversion"/>
  </si>
  <si>
    <t>10/04 09:36 Reboot</t>
    <phoneticPr fontId="1" type="noConversion"/>
  </si>
  <si>
    <t>10/04 18:08 Reboot</t>
    <phoneticPr fontId="1" type="noConversion"/>
  </si>
  <si>
    <t>10/04 23:40 Reboot</t>
    <phoneticPr fontId="1" type="noConversion"/>
  </si>
  <si>
    <t>10/05 18:28 Reboot</t>
    <phoneticPr fontId="1" type="noConversion"/>
  </si>
  <si>
    <t>10/06 00:46 Reboot</t>
    <phoneticPr fontId="1" type="noConversion"/>
  </si>
  <si>
    <t>10/06 01:31 Reboot</t>
    <phoneticPr fontId="1" type="noConversion"/>
  </si>
  <si>
    <t>10/06 05:49 Reboot</t>
    <phoneticPr fontId="1" type="noConversion"/>
  </si>
  <si>
    <t>10/06 10:08 Reboot</t>
    <phoneticPr fontId="1" type="noConversion"/>
  </si>
  <si>
    <t>10/07 02:40 Reboot</t>
    <phoneticPr fontId="1" type="noConversion"/>
  </si>
  <si>
    <t>10/07 07:47 Reboot</t>
    <phoneticPr fontId="1" type="noConversion"/>
  </si>
  <si>
    <t>10/04 18:50 Reboot</t>
    <phoneticPr fontId="1" type="noConversion"/>
  </si>
  <si>
    <t>10/07 09:37 NE</t>
    <phoneticPr fontId="1" type="noConversion"/>
  </si>
  <si>
    <t>LE022-3961</t>
  </si>
  <si>
    <t>LE022-3961</t>
    <phoneticPr fontId="1" type="noConversion"/>
  </si>
  <si>
    <t>[Stability][APPFWK][SuperTestBundle][AUTO_TEST_PCAN][SEE]NE happen(/usr/local/macchina/bin/macchina) when running stress test. (Tcu-info.service)</t>
    <phoneticPr fontId="1" type="noConversion"/>
  </si>
  <si>
    <t>LE022-5202</t>
  </si>
  <si>
    <t>LE022-5202</t>
    <phoneticPr fontId="1" type="noConversion"/>
  </si>
  <si>
    <t>LE022-5203</t>
  </si>
  <si>
    <t>LE022-5203</t>
    <phoneticPr fontId="1" type="noConversion"/>
  </si>
  <si>
    <t>[Tuner] Tuner never come back during 600 HR stability test.</t>
    <phoneticPr fontId="1" type="noConversion"/>
  </si>
  <si>
    <t>LE022-5206</t>
  </si>
  <si>
    <t>LE022-5206</t>
    <phoneticPr fontId="1" type="noConversion"/>
  </si>
  <si>
    <t>[600HR] 20241007_#206_Reboot(MCU reset)(reset reason=17)</t>
    <phoneticPr fontId="1" type="noConversion"/>
  </si>
  <si>
    <t>10/07 21:22 Reboot</t>
    <phoneticPr fontId="1" type="noConversion"/>
  </si>
  <si>
    <t>10/07 22:07 Reboot</t>
    <phoneticPr fontId="1" type="noConversion"/>
  </si>
  <si>
    <t>10/08 04:24 Reboot</t>
    <phoneticPr fontId="1" type="noConversion"/>
  </si>
  <si>
    <t>10/08 05:10 Reboot</t>
    <phoneticPr fontId="1" type="noConversion"/>
  </si>
  <si>
    <t>10/07 14:51 Reboot</t>
    <phoneticPr fontId="1" type="noConversion"/>
  </si>
  <si>
    <t>[600HR] 20241004_#217_Reboot(MCU reset)(reset reason=0)</t>
    <phoneticPr fontId="1" type="noConversion"/>
  </si>
  <si>
    <t>No17: Thermal (-40~85, 1 HR change) 
          Voltage  (12, 9, 16, 1 HR change)
No5:   Normal Temp
No4:   Voltage  (12, 9, 16, 1 HR change)</t>
    <phoneticPr fontId="1" type="noConversion"/>
  </si>
  <si>
    <t>RTBM.2.20.12.2.0.A210.00.U002.P040</t>
    <phoneticPr fontId="1" type="noConversion"/>
  </si>
  <si>
    <t>A.210_20241009095816</t>
    <phoneticPr fontId="1" type="noConversion"/>
  </si>
  <si>
    <t>A.210_20240807224251</t>
    <phoneticPr fontId="1" type="noConversion"/>
  </si>
  <si>
    <t>[AEE_EXP] 20240902_#M006_EE (Modem crash)</t>
    <phoneticPr fontId="1" type="noConversion"/>
  </si>
  <si>
    <t>10/11 21:44 Reboot</t>
    <phoneticPr fontId="1" type="noConversion"/>
  </si>
  <si>
    <t>10/12 14:41 Reboot</t>
    <phoneticPr fontId="1" type="noConversion"/>
  </si>
  <si>
    <t>10/12 17:31 Reboot</t>
    <phoneticPr fontId="1" type="noConversion"/>
  </si>
  <si>
    <t>10/13 00:51 Reboot</t>
    <phoneticPr fontId="1" type="noConversion"/>
  </si>
  <si>
    <t>10/13 03:13 Reboot</t>
    <phoneticPr fontId="1" type="noConversion"/>
  </si>
  <si>
    <t>10/12 07:58 Reboot</t>
    <phoneticPr fontId="1" type="noConversion"/>
  </si>
  <si>
    <t>10/12 16:01 Reboot</t>
    <phoneticPr fontId="1" type="noConversion"/>
  </si>
  <si>
    <t>10/13 00:43 Reboot</t>
    <phoneticPr fontId="1" type="noConversion"/>
  </si>
  <si>
    <t>10/13 02:18 Reboot</t>
    <phoneticPr fontId="1" type="noConversion"/>
  </si>
  <si>
    <t>10/13 13:56 Reboot</t>
    <phoneticPr fontId="1" type="noConversion"/>
  </si>
  <si>
    <t>10/13 16:46 Reboot</t>
    <phoneticPr fontId="1" type="noConversion"/>
  </si>
  <si>
    <t>10/13 21:46 Reboot</t>
    <phoneticPr fontId="1" type="noConversion"/>
  </si>
  <si>
    <t>10/14 01:42 Reboot</t>
    <phoneticPr fontId="1" type="noConversion"/>
  </si>
  <si>
    <t>10/13 08:13 Reboot</t>
    <phoneticPr fontId="1" type="noConversion"/>
  </si>
  <si>
    <t>10/15 05:18 Reboot</t>
    <phoneticPr fontId="1" type="noConversion"/>
  </si>
  <si>
    <t>10/15 20:21 Reboot</t>
    <phoneticPr fontId="1" type="noConversion"/>
  </si>
  <si>
    <t>10/16 01:53 Reboot</t>
    <phoneticPr fontId="1" type="noConversion"/>
  </si>
  <si>
    <t>10/16 03:26 Reboot</t>
    <phoneticPr fontId="1" type="noConversion"/>
  </si>
  <si>
    <t>10/16 06:10 Reboot</t>
    <phoneticPr fontId="1" type="noConversion"/>
  </si>
  <si>
    <t>10/15 23:31 Reboot</t>
    <phoneticPr fontId="1" type="noConversion"/>
  </si>
  <si>
    <t>10/16 01:12 Reboot</t>
    <phoneticPr fontId="1" type="noConversion"/>
  </si>
  <si>
    <t>10/16 02:22 Reboot</t>
    <phoneticPr fontId="1" type="noConversion"/>
  </si>
  <si>
    <t>10/15 13:24 HW_Reboot</t>
    <phoneticPr fontId="1" type="noConversion"/>
  </si>
  <si>
    <t>LE0MOD-900</t>
  </si>
  <si>
    <t>LE0MOD-900</t>
    <phoneticPr fontId="1" type="noConversion"/>
  </si>
  <si>
    <t>[AEE_EXP] 20241016_#M017_HW_Reboot (Hardware Reboot)</t>
    <phoneticPr fontId="1" type="noConversion"/>
  </si>
  <si>
    <t>No204: Voltage  (12, 9, 16, 1 HR change)
No217: Voltage  (12, 9, 16, 1 HR change)</t>
    <phoneticPr fontId="1" type="noConversion"/>
  </si>
  <si>
    <t>RTBM.1.22.12.4.0.0990.00.E003.P000</t>
    <phoneticPr fontId="1" type="noConversion"/>
  </si>
  <si>
    <t>0.990_20241011100142</t>
    <phoneticPr fontId="1" type="noConversion"/>
  </si>
  <si>
    <t>0.990_20241001104800</t>
    <phoneticPr fontId="1" type="noConversion"/>
  </si>
  <si>
    <t>12.4.0.0990</t>
    <phoneticPr fontId="1" type="noConversion"/>
  </si>
  <si>
    <t>10/16 11:19 Reboot</t>
    <phoneticPr fontId="1" type="noConversion"/>
  </si>
  <si>
    <t>10/16 16:29 Reboot</t>
    <phoneticPr fontId="1" type="noConversion"/>
  </si>
  <si>
    <t>10/17 02:41 Reboot</t>
    <phoneticPr fontId="1" type="noConversion"/>
  </si>
  <si>
    <t>10/17 07:24 Reboot</t>
    <phoneticPr fontId="1" type="noConversion"/>
  </si>
  <si>
    <t>10/16 13:42 Reboot</t>
    <phoneticPr fontId="1" type="noConversion"/>
  </si>
  <si>
    <t>10/16 14:22 Reboot</t>
    <phoneticPr fontId="1" type="noConversion"/>
  </si>
  <si>
    <t>ETD</t>
    <phoneticPr fontId="1" type="noConversion"/>
  </si>
  <si>
    <t>10/17 09:25 Reboot</t>
    <phoneticPr fontId="1" type="noConversion"/>
  </si>
  <si>
    <t>10/17 16:54 Reboot</t>
    <phoneticPr fontId="1" type="noConversion"/>
  </si>
  <si>
    <t>10/18 06:25 Reboot</t>
    <phoneticPr fontId="1" type="noConversion"/>
  </si>
  <si>
    <t>10/17 19:15 Reboot</t>
    <phoneticPr fontId="1" type="noConversion"/>
  </si>
  <si>
    <t>10/17 13:00 Reboot</t>
    <phoneticPr fontId="1" type="noConversion"/>
  </si>
  <si>
    <t>10/17 16:17 Reboot</t>
    <phoneticPr fontId="1" type="noConversion"/>
  </si>
  <si>
    <t>10/18 00:14 Reboot</t>
    <phoneticPr fontId="1" type="noConversion"/>
  </si>
  <si>
    <t>10/18 00:59 Reboot</t>
    <phoneticPr fontId="1" type="noConversion"/>
  </si>
  <si>
    <t>10/17 14:52 NE</t>
    <phoneticPr fontId="1" type="noConversion"/>
  </si>
  <si>
    <t>RTBM.2.20.12.2.0.A220.00.U002.P040</t>
    <phoneticPr fontId="1" type="noConversion"/>
  </si>
  <si>
    <t>A.220_20241015213218</t>
    <phoneticPr fontId="1" type="noConversion"/>
  </si>
  <si>
    <t>Connect RTBM to PC with Control Board and VLAN setup.</t>
    <phoneticPr fontId="1" type="noConversion"/>
  </si>
  <si>
    <t>內容</t>
    <phoneticPr fontId="1" type="noConversion"/>
  </si>
  <si>
    <t>SW version and flashing methods (eth, fastboot)</t>
    <phoneticPr fontId="1" type="noConversion"/>
  </si>
  <si>
    <t>Logging with DLT, ELT</t>
    <phoneticPr fontId="1" type="noConversion"/>
  </si>
  <si>
    <t>IVI simulator tool</t>
    <phoneticPr fontId="1" type="noConversion"/>
  </si>
  <si>
    <t>MCU, SOC</t>
    <phoneticPr fontId="1" type="noConversion"/>
  </si>
  <si>
    <t>FIH CAN Tool functionality and operations</t>
    <phoneticPr fontId="1" type="noConversion"/>
  </si>
  <si>
    <t>Demo app, grpc app</t>
    <phoneticPr fontId="1" type="noConversion"/>
  </si>
  <si>
    <t>時間 (HR)</t>
    <phoneticPr fontId="1" type="noConversion"/>
  </si>
  <si>
    <t>10/18 20:27 Reboot</t>
    <phoneticPr fontId="1" type="noConversion"/>
  </si>
  <si>
    <t>10/18 21:13 Reboot</t>
    <phoneticPr fontId="1" type="noConversion"/>
  </si>
  <si>
    <t>10/19 09:22 Reboot</t>
    <phoneticPr fontId="1" type="noConversion"/>
  </si>
  <si>
    <t>10/20 02:16 Reboot</t>
    <phoneticPr fontId="1" type="noConversion"/>
  </si>
  <si>
    <t>10/20 06:47 Reboot</t>
    <phoneticPr fontId="1" type="noConversion"/>
  </si>
  <si>
    <t>10/20 11:25 Reboot</t>
    <phoneticPr fontId="1" type="noConversion"/>
  </si>
  <si>
    <t>10/21 04:32 Reboot</t>
    <phoneticPr fontId="1" type="noConversion"/>
  </si>
  <si>
    <t>10/20 14:58 Reboot</t>
    <phoneticPr fontId="1" type="noConversion"/>
  </si>
  <si>
    <t>10/19 06:47 Reboot</t>
    <phoneticPr fontId="1" type="noConversion"/>
  </si>
  <si>
    <t>10/19 21:16 Reboot</t>
    <phoneticPr fontId="1" type="noConversion"/>
  </si>
  <si>
    <t>10/19 23:40 Reboot</t>
    <phoneticPr fontId="1" type="noConversion"/>
  </si>
  <si>
    <t>10/20 18:12 Reboot</t>
    <phoneticPr fontId="1" type="noConversion"/>
  </si>
  <si>
    <t>10/19 06:52 Reboot</t>
    <phoneticPr fontId="1" type="noConversion"/>
  </si>
  <si>
    <t>10/19 11:52 Reboot</t>
    <phoneticPr fontId="1" type="noConversion"/>
  </si>
  <si>
    <t>10/19 16:51 Reboot</t>
    <phoneticPr fontId="1" type="noConversion"/>
  </si>
  <si>
    <t>10/20 07:08 Reboot</t>
    <phoneticPr fontId="1" type="noConversion"/>
  </si>
  <si>
    <t>10/20 10:30 Reboot</t>
    <phoneticPr fontId="1" type="noConversion"/>
  </si>
  <si>
    <t>10/20 13:21 Reboot</t>
    <phoneticPr fontId="1" type="noConversion"/>
  </si>
  <si>
    <t>10/20 14:24 Reboot</t>
    <phoneticPr fontId="1" type="noConversion"/>
  </si>
  <si>
    <t>10/20 16:16 Reboot</t>
    <phoneticPr fontId="1" type="noConversion"/>
  </si>
  <si>
    <t>10/20 07:14 Reboot</t>
    <phoneticPr fontId="1" type="noConversion"/>
  </si>
  <si>
    <t>10/21 10:47 Reboot</t>
    <phoneticPr fontId="1" type="noConversion"/>
  </si>
  <si>
    <t>10/21 13:12 Reboot</t>
    <phoneticPr fontId="1" type="noConversion"/>
  </si>
  <si>
    <t>10/22 04:19 Reboot</t>
    <phoneticPr fontId="1" type="noConversion"/>
  </si>
  <si>
    <t>10/21 15:10 NE</t>
    <phoneticPr fontId="1" type="noConversion"/>
  </si>
  <si>
    <t>RTBM.1.20.12.4.0.201O.00.0002.P010</t>
    <phoneticPr fontId="1" type="noConversion"/>
  </si>
  <si>
    <t>2.01O_20241019182339</t>
    <phoneticPr fontId="1" type="noConversion"/>
  </si>
  <si>
    <t>2.01O_20240808104148</t>
    <phoneticPr fontId="1" type="noConversion"/>
  </si>
  <si>
    <t>12.4.0.201O</t>
    <phoneticPr fontId="1" type="noConversion"/>
  </si>
  <si>
    <t>10/22 03:36 Reboot</t>
    <phoneticPr fontId="1" type="noConversion"/>
  </si>
  <si>
    <t>10/23 01:00 Reboot</t>
    <phoneticPr fontId="1" type="noConversion"/>
  </si>
  <si>
    <t>10/23 05:26 Reboot</t>
    <phoneticPr fontId="1" type="noConversion"/>
  </si>
  <si>
    <t>9V</t>
    <phoneticPr fontId="1" type="noConversion"/>
  </si>
  <si>
    <t>16V</t>
    <phoneticPr fontId="1" type="noConversion"/>
  </si>
  <si>
    <t>12V</t>
    <phoneticPr fontId="1" type="noConversion"/>
  </si>
  <si>
    <t>10/23 17:33 NE</t>
    <phoneticPr fontId="1" type="noConversion"/>
  </si>
  <si>
    <t>10/23 22:26 Reboot</t>
    <phoneticPr fontId="1" type="noConversion"/>
  </si>
  <si>
    <t>10/23 05:25 NE</t>
    <phoneticPr fontId="1" type="noConversion"/>
  </si>
  <si>
    <t>10/24 03:55 Reboot</t>
    <phoneticPr fontId="1" type="noConversion"/>
  </si>
  <si>
    <t>10/23 15:43 Reboot</t>
    <phoneticPr fontId="1" type="noConversion"/>
  </si>
  <si>
    <t>LE0-15653</t>
    <phoneticPr fontId="1" type="noConversion"/>
  </si>
  <si>
    <t>LE0MOD-914</t>
  </si>
  <si>
    <t>LE0MOD-914</t>
    <phoneticPr fontId="1" type="noConversion"/>
  </si>
  <si>
    <t>-</t>
    <phoneticPr fontId="1" type="noConversion"/>
  </si>
  <si>
    <t>LE0MOD-914</t>
    <phoneticPr fontId="1" type="noConversion"/>
  </si>
  <si>
    <t>10/24 12:11 Reboot</t>
    <phoneticPr fontId="1" type="noConversion"/>
  </si>
  <si>
    <t>10/24 16:36 Reboot</t>
    <phoneticPr fontId="1" type="noConversion"/>
  </si>
  <si>
    <t>10/24 10:18 Reboot</t>
    <phoneticPr fontId="1" type="noConversion"/>
  </si>
  <si>
    <t>10/25 06:25 Reboot</t>
    <phoneticPr fontId="1" type="noConversion"/>
  </si>
  <si>
    <t>10/25 01:40 Reboot</t>
    <phoneticPr fontId="1" type="noConversion"/>
  </si>
  <si>
    <t>10/25 05:04 NE</t>
    <phoneticPr fontId="1" type="noConversion"/>
  </si>
  <si>
    <t>LE0MOD-921</t>
  </si>
  <si>
    <t>LE0MOD-921</t>
    <phoneticPr fontId="1" type="noConversion"/>
  </si>
  <si>
    <t>LE0MOD-922</t>
  </si>
  <si>
    <t>LE0MOD-922</t>
    <phoneticPr fontId="1" type="noConversion"/>
  </si>
  <si>
    <t>[Reboot] 20241025_#M004_Reboot (MCU reset)(SOC timeout)</t>
    <phoneticPr fontId="1" type="noConversion"/>
  </si>
  <si>
    <t>[Reboot] 20241025_#M017_Reboot (MCU reset)(Reboot for deadlock:1,1,1,0,1,1,1,1)</t>
    <phoneticPr fontId="1" type="noConversion"/>
  </si>
  <si>
    <t>[AEE_EXP] 20241024_#M017_NE (Main macchina)(Lwm2mappfwk)(Norminal)</t>
    <phoneticPr fontId="1" type="noConversion"/>
  </si>
  <si>
    <t>2.0.3.1</t>
    <phoneticPr fontId="1" type="noConversion"/>
  </si>
  <si>
    <t>RTBM.2.20.12.2.0.A230.00.U002.P040</t>
    <phoneticPr fontId="1" type="noConversion"/>
  </si>
  <si>
    <t>A.220_20240807224251</t>
    <phoneticPr fontId="1" type="noConversion"/>
  </si>
  <si>
    <t>A.230_20241024115658</t>
    <phoneticPr fontId="1" type="noConversion"/>
  </si>
  <si>
    <t>A.230_20240807224251</t>
    <phoneticPr fontId="1" type="noConversion"/>
  </si>
  <si>
    <t>10/28 07:05 NE</t>
    <phoneticPr fontId="1" type="noConversion"/>
  </si>
  <si>
    <t>BuB充電都沒有停止</t>
    <phoneticPr fontId="1" type="noConversion"/>
  </si>
  <si>
    <t>10/26 08:14 Reboot</t>
    <phoneticPr fontId="1" type="noConversion"/>
  </si>
  <si>
    <t>10/26 23:27 Reboot</t>
    <phoneticPr fontId="1" type="noConversion"/>
  </si>
  <si>
    <t>10/26 13:00 Reboot</t>
    <phoneticPr fontId="1" type="noConversion"/>
  </si>
  <si>
    <t>10/27 20:29 Reboot</t>
    <phoneticPr fontId="1" type="noConversion"/>
  </si>
  <si>
    <t>10/27 21:32 Reboot</t>
    <phoneticPr fontId="1" type="noConversion"/>
  </si>
  <si>
    <t>10/27 16:04 Reboot</t>
    <phoneticPr fontId="1" type="noConversion"/>
  </si>
  <si>
    <t>CBT_6 96HR</t>
    <phoneticPr fontId="1" type="noConversion"/>
  </si>
  <si>
    <t>10/26 02:39 Reboot</t>
    <phoneticPr fontId="1" type="noConversion"/>
  </si>
  <si>
    <t>10/27 04:23 Reboot</t>
    <phoneticPr fontId="1" type="noConversion"/>
  </si>
  <si>
    <t>10/25 19:54 NE</t>
    <phoneticPr fontId="1" type="noConversion"/>
  </si>
  <si>
    <t>LE0MOD-926</t>
  </si>
  <si>
    <t>LE0MOD-926</t>
    <phoneticPr fontId="1" type="noConversion"/>
  </si>
  <si>
    <t>LE0-16750</t>
  </si>
  <si>
    <t>LE0-16750</t>
    <phoneticPr fontId="1" type="noConversion"/>
  </si>
  <si>
    <t>20240624_#M017_Reboot w/o AEE_EXP (MCU reset)(CBT_6)</t>
    <phoneticPr fontId="1" type="noConversion"/>
  </si>
  <si>
    <t>Note 3</t>
  </si>
  <si>
    <t>檢查Cellular, WiFi, Tuner</t>
    <phoneticPr fontId="1" type="noConversion"/>
  </si>
  <si>
    <t>10/28 10:53 NE</t>
    <phoneticPr fontId="1" type="noConversion"/>
  </si>
  <si>
    <t>Polarion, JIRA usage</t>
    <phoneticPr fontId="1" type="noConversion"/>
  </si>
  <si>
    <t>有IT的人員，但是電腦採購要再確認</t>
    <phoneticPr fontId="1" type="noConversion"/>
  </si>
  <si>
    <t>因為原先是手機部門，目前變更之後沒有自己的採購人員</t>
    <phoneticPr fontId="1" type="noConversion"/>
  </si>
  <si>
    <t>會後給先參考</t>
    <phoneticPr fontId="1" type="noConversion"/>
  </si>
  <si>
    <t>人員招募編制要等老闆決定</t>
    <phoneticPr fontId="1" type="noConversion"/>
  </si>
  <si>
    <t>Polarion無法使用，要請富鴻網協助</t>
    <phoneticPr fontId="1" type="noConversion"/>
  </si>
  <si>
    <t>Note1</t>
    <phoneticPr fontId="1" type="noConversion"/>
  </si>
  <si>
    <t>RTBM.1.22.12.6.0.1020.00.E003.P000</t>
    <phoneticPr fontId="1" type="noConversion"/>
  </si>
  <si>
    <t>[Reboot] 20241028_#104_Reboot (MCU reset)(resetreasom = 17)(HSE)</t>
    <phoneticPr fontId="1" type="noConversion"/>
  </si>
  <si>
    <t>10/30 08:54 之後永遠api failed</t>
    <phoneticPr fontId="1" type="noConversion"/>
  </si>
  <si>
    <t>10/30 20:12 Reboot</t>
    <phoneticPr fontId="1" type="noConversion"/>
  </si>
  <si>
    <t>10/30 20:39 Reboot</t>
    <phoneticPr fontId="1" type="noConversion"/>
  </si>
  <si>
    <t>10/30 21:26 Reboot</t>
    <phoneticPr fontId="1" type="noConversion"/>
  </si>
  <si>
    <t>1.020_20241025165621</t>
    <phoneticPr fontId="1" type="noConversion"/>
  </si>
  <si>
    <t>1.020_20241001104800</t>
    <phoneticPr fontId="1" type="noConversion"/>
  </si>
  <si>
    <t>11/01 04:10 Reboot</t>
    <phoneticPr fontId="1" type="noConversion"/>
  </si>
  <si>
    <t>10/31 07:02 Reboot</t>
    <phoneticPr fontId="1" type="noConversion"/>
  </si>
  <si>
    <t>LE022-5706</t>
  </si>
  <si>
    <t>LE022-5706</t>
    <phoneticPr fontId="1" type="noConversion"/>
  </si>
  <si>
    <t>12.6.0.1020</t>
    <phoneticPr fontId="1" type="noConversion"/>
  </si>
  <si>
    <t>[600HR] 20241101_#204_Reboot (MCU reset)(reset reason = 17)</t>
    <phoneticPr fontId="1" type="noConversion"/>
  </si>
  <si>
    <t>Note2</t>
    <phoneticPr fontId="1" type="noConversion"/>
  </si>
  <si>
    <t>[BuB charging][600 HR stability] Bub charging for more than 2 days but not enter Charging Full.</t>
    <phoneticPr fontId="1" type="noConversion"/>
  </si>
  <si>
    <t>RTBM.2.20.12.2.0.A250.00.U002.P040</t>
    <phoneticPr fontId="1" type="noConversion"/>
  </si>
  <si>
    <t>11/01 20:27 Reboot</t>
    <phoneticPr fontId="1" type="noConversion"/>
  </si>
  <si>
    <t>10/01 22:29 Reboot</t>
    <phoneticPr fontId="1" type="noConversion"/>
  </si>
  <si>
    <t>10/01 23:16 Reboot</t>
    <phoneticPr fontId="1" type="noConversion"/>
  </si>
  <si>
    <t>11/02 02:27 Reboot</t>
    <phoneticPr fontId="1" type="noConversion"/>
  </si>
  <si>
    <t>11/02 05:40 Reboot</t>
    <phoneticPr fontId="1" type="noConversion"/>
  </si>
  <si>
    <t>11/02 11:21 Reboot</t>
    <phoneticPr fontId="1" type="noConversion"/>
  </si>
  <si>
    <t>11/02 17:13 Reboot</t>
    <phoneticPr fontId="1" type="noConversion"/>
  </si>
  <si>
    <t>11/02 18:25 Reboot</t>
    <phoneticPr fontId="1" type="noConversion"/>
  </si>
  <si>
    <t>11/02 19:41 Reboot</t>
    <phoneticPr fontId="1" type="noConversion"/>
  </si>
  <si>
    <t>11/03 03:09 Reboot</t>
    <phoneticPr fontId="1" type="noConversion"/>
  </si>
  <si>
    <t>11/03 05:11 Reboot</t>
    <phoneticPr fontId="1" type="noConversion"/>
  </si>
  <si>
    <t>11/03 08:45 Reboot</t>
    <phoneticPr fontId="1" type="noConversion"/>
  </si>
  <si>
    <t>11/03 14:17 Reboot</t>
    <phoneticPr fontId="1" type="noConversion"/>
  </si>
  <si>
    <t>11/03 18:40 Reboot</t>
    <phoneticPr fontId="1" type="noConversion"/>
  </si>
  <si>
    <t>11/04 04:35 Reboot</t>
    <phoneticPr fontId="1" type="noConversion"/>
  </si>
  <si>
    <t>11/04 07:45 Reboot</t>
    <phoneticPr fontId="1" type="noConversion"/>
  </si>
  <si>
    <t>11/03 04:01 Reboot</t>
    <phoneticPr fontId="1" type="noConversion"/>
  </si>
  <si>
    <t>11/01 15:07 Reboot</t>
    <phoneticPr fontId="1" type="noConversion"/>
  </si>
  <si>
    <t>11/01 17:34 Reboot</t>
    <phoneticPr fontId="1" type="noConversion"/>
  </si>
  <si>
    <t>11/01 21:06 Reboot</t>
    <phoneticPr fontId="1" type="noConversion"/>
  </si>
  <si>
    <t>11/01 22:45 Reboot</t>
    <phoneticPr fontId="1" type="noConversion"/>
  </si>
  <si>
    <t>11/02 04:03 Reboot</t>
    <phoneticPr fontId="1" type="noConversion"/>
  </si>
  <si>
    <t>11/02 09:33 Reboot</t>
    <phoneticPr fontId="1" type="noConversion"/>
  </si>
  <si>
    <t>11/02 11:58 Reboot</t>
    <phoneticPr fontId="1" type="noConversion"/>
  </si>
  <si>
    <t>11/02 14:04 Reboot</t>
    <phoneticPr fontId="1" type="noConversion"/>
  </si>
  <si>
    <t>11/02 15:39 Reboot</t>
    <phoneticPr fontId="1" type="noConversion"/>
  </si>
  <si>
    <t>11/02 18:34 Reboot</t>
    <phoneticPr fontId="1" type="noConversion"/>
  </si>
  <si>
    <t>11/02 20:36 Reboot</t>
    <phoneticPr fontId="1" type="noConversion"/>
  </si>
  <si>
    <t>11/03 00:17 Reboot</t>
    <phoneticPr fontId="1" type="noConversion"/>
  </si>
  <si>
    <t>11/03 00:44 Reboot</t>
    <phoneticPr fontId="1" type="noConversion"/>
  </si>
  <si>
    <t>11/03 06:56 Reboot</t>
    <phoneticPr fontId="1" type="noConversion"/>
  </si>
  <si>
    <t>11/03 08:46 Reboot</t>
    <phoneticPr fontId="1" type="noConversion"/>
  </si>
  <si>
    <t>11/03 09:36 Reboot</t>
    <phoneticPr fontId="1" type="noConversion"/>
  </si>
  <si>
    <t>11/03 12:01 Reboot</t>
    <phoneticPr fontId="1" type="noConversion"/>
  </si>
  <si>
    <t>11/03 17:41 Reboot</t>
    <phoneticPr fontId="1" type="noConversion"/>
  </si>
  <si>
    <t>11/03 20:16 Reboot</t>
    <phoneticPr fontId="1" type="noConversion"/>
  </si>
  <si>
    <t>11/04 00:17 Reboot</t>
    <phoneticPr fontId="1" type="noConversion"/>
  </si>
  <si>
    <t>11/04 05:18 Reboot</t>
    <phoneticPr fontId="1" type="noConversion"/>
  </si>
  <si>
    <t>11/04 08:31 Reboot</t>
    <phoneticPr fontId="1" type="noConversion"/>
  </si>
  <si>
    <t>11/04 08:57 Reboot</t>
    <phoneticPr fontId="1" type="noConversion"/>
  </si>
  <si>
    <t>11/04 09:23 Reboot</t>
    <phoneticPr fontId="1" type="noConversion"/>
  </si>
  <si>
    <t>11/04 08:34 NE</t>
    <phoneticPr fontId="1" type="noConversion"/>
  </si>
  <si>
    <t>[SIT] Main macchina Vss memory leak. (Lwm2m)</t>
    <phoneticPr fontId="1" type="noConversion"/>
  </si>
  <si>
    <t>LE022-4519</t>
  </si>
  <si>
    <t>LE022-4519</t>
    <phoneticPr fontId="1" type="noConversion"/>
  </si>
  <si>
    <t>[Stability][SEE]NE(/usr/local/macchina/bin/macchina) happened during auto quick test (Mqttmanager)(Booting)</t>
    <phoneticPr fontId="1" type="noConversion"/>
  </si>
  <si>
    <t>A.250_20241024113053</t>
    <phoneticPr fontId="1" type="noConversion"/>
  </si>
  <si>
    <t>A.250_20240807224251</t>
    <phoneticPr fontId="1" type="noConversion"/>
  </si>
  <si>
    <t>11/04 08:55 Reboot</t>
    <phoneticPr fontId="1" type="noConversion"/>
  </si>
  <si>
    <t>11/04 10:11 Reboot</t>
    <phoneticPr fontId="1" type="noConversion"/>
  </si>
  <si>
    <t>11/04 22:17 Reboot</t>
    <phoneticPr fontId="1" type="noConversion"/>
  </si>
  <si>
    <t>11/05 00:37 Reboot</t>
    <phoneticPr fontId="1" type="noConversion"/>
  </si>
  <si>
    <t>11/05 01:27 Reboot</t>
    <phoneticPr fontId="1" type="noConversion"/>
  </si>
  <si>
    <t>11/05 07:24 Reboot</t>
    <phoneticPr fontId="1" type="noConversion"/>
  </si>
  <si>
    <t>11/05 10:32 之後幾乎都是api failed，只有11/06 00:11那段期間正常</t>
    <phoneticPr fontId="1" type="noConversion"/>
  </si>
  <si>
    <t>11/06 17:17 之後幾乎都是api failed，只有11/07 06:53那段期間正常</t>
    <phoneticPr fontId="1" type="noConversion"/>
  </si>
  <si>
    <t>RTBM.1.22.12.6.0.106B.00.E003.P000</t>
    <phoneticPr fontId="1" type="noConversion"/>
  </si>
  <si>
    <t>11/08 10:01 EE</t>
    <phoneticPr fontId="1" type="noConversion"/>
  </si>
  <si>
    <t>1.06B_20241104162839</t>
    <phoneticPr fontId="1" type="noConversion"/>
  </si>
  <si>
    <t>1.06B_20241105193416</t>
    <phoneticPr fontId="1" type="noConversion"/>
  </si>
  <si>
    <t>LE0MOD-967</t>
  </si>
  <si>
    <t>LE0MOD-967</t>
    <phoneticPr fontId="1" type="noConversion"/>
  </si>
  <si>
    <t>[AEE_EXP] 20241108_#M015_EE (Modem crash)</t>
    <phoneticPr fontId="1" type="noConversion"/>
  </si>
  <si>
    <t>11/09 08:48 Reboot</t>
    <phoneticPr fontId="1" type="noConversion"/>
  </si>
  <si>
    <t>11/09 00:35 Tuner switch fail</t>
    <phoneticPr fontId="1" type="noConversion"/>
  </si>
  <si>
    <t>11/09 00:41 Tuner switch fail</t>
    <phoneticPr fontId="1" type="noConversion"/>
  </si>
  <si>
    <t>11/09 00:48 Tuner switch fail</t>
    <phoneticPr fontId="1" type="noConversion"/>
  </si>
  <si>
    <t>11/09 11:05 Tuner switch fail</t>
    <phoneticPr fontId="1" type="noConversion"/>
  </si>
  <si>
    <t>11/09 15:39 Tuner switch fail</t>
    <phoneticPr fontId="1" type="noConversion"/>
  </si>
  <si>
    <t>11/10 14:39 Tuner switch fail</t>
    <phoneticPr fontId="1" type="noConversion"/>
  </si>
  <si>
    <t>11/10 14:45 Tuner switch fail</t>
    <phoneticPr fontId="1" type="noConversion"/>
  </si>
  <si>
    <t>11/10 14:52 Tuner switch fail</t>
    <phoneticPr fontId="1" type="noConversion"/>
  </si>
  <si>
    <t>11/10 14:59 Tuner switch fail</t>
    <phoneticPr fontId="1" type="noConversion"/>
  </si>
  <si>
    <t>11/10 15:05 Tuner switch fail</t>
    <phoneticPr fontId="1" type="noConversion"/>
  </si>
  <si>
    <t>11/10 15:12 Tuner switch fail</t>
    <phoneticPr fontId="1" type="noConversion"/>
  </si>
  <si>
    <t>11/10 15:19 Tuner switch fail</t>
    <phoneticPr fontId="1" type="noConversion"/>
  </si>
  <si>
    <t>12.6.0.106B</t>
    <phoneticPr fontId="1" type="noConversion"/>
  </si>
  <si>
    <t>LE0MOD-987</t>
  </si>
  <si>
    <t>LE0MOD-987</t>
    <phoneticPr fontId="1" type="noConversion"/>
  </si>
  <si>
    <t>[Stability][Tuner] Tuner can't switch during 600 HRs stability test.</t>
    <phoneticPr fontId="1" type="noConversion"/>
  </si>
  <si>
    <t>11/12 03:53 Reboot</t>
    <phoneticPr fontId="1" type="noConversion"/>
  </si>
  <si>
    <t>CBT_6 96HR</t>
    <phoneticPr fontId="1" type="noConversion"/>
  </si>
  <si>
    <t>11/12 10:21 Reboot</t>
    <phoneticPr fontId="1" type="noConversion"/>
  </si>
  <si>
    <t>RTBM.2.20.12.2.0.A260.00.E002.P040</t>
    <phoneticPr fontId="1" type="noConversion"/>
  </si>
  <si>
    <t>A.260_20241104224210</t>
    <phoneticPr fontId="1" type="noConversion"/>
  </si>
  <si>
    <t>A.260_20240807224251</t>
    <phoneticPr fontId="1" type="noConversion"/>
  </si>
  <si>
    <t>11/12 17:59 Reboot</t>
    <phoneticPr fontId="1" type="noConversion"/>
  </si>
  <si>
    <t>11/13 03:44 Reboot</t>
    <phoneticPr fontId="1" type="noConversion"/>
  </si>
  <si>
    <t>11/13 03:39之後Tool執行就異常了</t>
    <phoneticPr fontId="1" type="noConversion"/>
  </si>
  <si>
    <t>11/12 卡到22:10之後正常</t>
    <phoneticPr fontId="1" type="noConversion"/>
  </si>
  <si>
    <t>11/13 卡到03:54之後正常</t>
    <phoneticPr fontId="1" type="noConversion"/>
  </si>
  <si>
    <t>CBT_6 (bcst_lte)，之前有發生api failed</t>
    <phoneticPr fontId="1" type="noConversion"/>
  </si>
  <si>
    <t>11/13 09:07 Reboot</t>
    <phoneticPr fontId="1" type="noConversion"/>
  </si>
  <si>
    <t>11/12 12:02 Reboot</t>
    <phoneticPr fontId="1" type="noConversion"/>
  </si>
  <si>
    <t>11/12 12:03 Reboot</t>
    <phoneticPr fontId="1" type="noConversion"/>
  </si>
  <si>
    <t>No5:   Normal Temp</t>
    <phoneticPr fontId="1" type="noConversion"/>
  </si>
  <si>
    <t>No17: Thermal (-40~85, 1 HR change) 
          Voltage  (12, 9, 16, 1 HR change)
No4:   Voltage  (12, 9, 16, 1 HR change)</t>
    <phoneticPr fontId="1" type="noConversion"/>
  </si>
  <si>
    <t>11/15 08:22 NE</t>
    <phoneticPr fontId="1" type="noConversion"/>
  </si>
  <si>
    <t>LE0MOD-914</t>
    <phoneticPr fontId="1" type="noConversion"/>
  </si>
  <si>
    <t>RTBM.1.20.12.4.0.214F.00.0002.P010</t>
    <phoneticPr fontId="1" type="noConversion"/>
  </si>
  <si>
    <t>2.14F_20241112212653</t>
    <phoneticPr fontId="1" type="noConversion"/>
  </si>
  <si>
    <t>2.14F_20240808104148</t>
    <phoneticPr fontId="1" type="noConversion"/>
  </si>
  <si>
    <t>11/13 13:23重擺</t>
    <phoneticPr fontId="1" type="noConversion"/>
  </si>
  <si>
    <t>11/16 16:44 Reboot</t>
    <phoneticPr fontId="1" type="noConversion"/>
  </si>
  <si>
    <t>11/15 15:11 Tuner switch fail</t>
    <phoneticPr fontId="1" type="noConversion"/>
  </si>
  <si>
    <t>11/17 15:02~16:40 Tuner switch fail</t>
    <phoneticPr fontId="1" type="noConversion"/>
  </si>
  <si>
    <t>11/16 16:18 Reboot</t>
    <phoneticPr fontId="1" type="noConversion"/>
  </si>
  <si>
    <t>11/15 18:27~18:41 發生api failed</t>
    <phoneticPr fontId="1" type="noConversion"/>
  </si>
  <si>
    <t>11/13 14:50~14:56 發生api failed</t>
    <phoneticPr fontId="1" type="noConversion"/>
  </si>
  <si>
    <t>11/15 20:15~20:30 發生api failed</t>
    <phoneticPr fontId="1" type="noConversion"/>
  </si>
  <si>
    <t>11/15 21:25~21:39 發生api failed</t>
    <phoneticPr fontId="1" type="noConversion"/>
  </si>
  <si>
    <t>11/16 15:36 Reboot</t>
    <phoneticPr fontId="1" type="noConversion"/>
  </si>
  <si>
    <t>11/17 04:19 Reboot</t>
    <phoneticPr fontId="1" type="noConversion"/>
  </si>
  <si>
    <t>11/13 23:49~11/15 08:50 發生api failed</t>
    <phoneticPr fontId="1" type="noConversion"/>
  </si>
  <si>
    <t>11/15 16:30~11/17 04:05 發生api failed</t>
    <phoneticPr fontId="1" type="noConversion"/>
  </si>
  <si>
    <t>11/16 00:03 Reboot</t>
    <phoneticPr fontId="1" type="noConversion"/>
  </si>
  <si>
    <t>11/16 11:01 NE</t>
    <phoneticPr fontId="1" type="noConversion"/>
  </si>
  <si>
    <t>11/17 13:20 NE</t>
    <phoneticPr fontId="1" type="noConversion"/>
  </si>
  <si>
    <t>11/15 16:22~17:03 發生api failed</t>
    <phoneticPr fontId="1" type="noConversion"/>
  </si>
  <si>
    <t>11/15 19:17 發生api failed</t>
    <phoneticPr fontId="1" type="noConversion"/>
  </si>
  <si>
    <t>11/16 07:40~07:55 發生api failed，是12V</t>
    <phoneticPr fontId="1" type="noConversion"/>
  </si>
  <si>
    <t>11/16 01:21~02:15 發生api failed</t>
    <phoneticPr fontId="1" type="noConversion"/>
  </si>
  <si>
    <t>11/16 04:17~05:14 發生api failed</t>
    <phoneticPr fontId="1" type="noConversion"/>
  </si>
  <si>
    <t>11/16 07:24~08:00 發生api failed</t>
    <phoneticPr fontId="1" type="noConversion"/>
  </si>
  <si>
    <t>11/16 10:33~11:28 發生api failed</t>
    <phoneticPr fontId="1" type="noConversion"/>
  </si>
  <si>
    <t>11/16 13:17~14:01 發生api failed</t>
    <phoneticPr fontId="1" type="noConversion"/>
  </si>
  <si>
    <t>11/16 16:34~17:22 發生api failed</t>
    <phoneticPr fontId="1" type="noConversion"/>
  </si>
  <si>
    <t>11/16 19:48~20:01 發生api failed</t>
    <phoneticPr fontId="1" type="noConversion"/>
  </si>
  <si>
    <t>11/16 23:06~23:18 發生api failed</t>
    <phoneticPr fontId="1" type="noConversion"/>
  </si>
  <si>
    <t>11/17 01:42~01:54 發生api failed</t>
    <phoneticPr fontId="1" type="noConversion"/>
  </si>
  <si>
    <t>11/17 04:21 發生api failed</t>
    <phoneticPr fontId="1" type="noConversion"/>
  </si>
  <si>
    <t>11/17 07:34~08:28 發生api failed</t>
    <phoneticPr fontId="1" type="noConversion"/>
  </si>
  <si>
    <t>11/17 10:53~11:05 發生api failed</t>
    <phoneticPr fontId="1" type="noConversion"/>
  </si>
  <si>
    <t>11/17 13:31~14:06 發生api failed</t>
    <phoneticPr fontId="1" type="noConversion"/>
  </si>
  <si>
    <t>11/17 18:43~19:16 發生api failed</t>
    <phoneticPr fontId="1" type="noConversion"/>
  </si>
  <si>
    <t>11/17 22:29~23:21 發生api failed</t>
    <phoneticPr fontId="1" type="noConversion"/>
  </si>
  <si>
    <t>11/18 01:44~01:56 發生api failed</t>
    <phoneticPr fontId="1" type="noConversion"/>
  </si>
  <si>
    <t>11/18 04:25~05:09 發生api failed</t>
    <phoneticPr fontId="1" type="noConversion"/>
  </si>
  <si>
    <t>11/18 07:35~08:25 發生api failed</t>
    <phoneticPr fontId="1" type="noConversion"/>
  </si>
  <si>
    <t>11/15 15:56 NE</t>
    <phoneticPr fontId="1" type="noConversion"/>
  </si>
  <si>
    <t>11/16 08:13 NE</t>
    <phoneticPr fontId="1" type="noConversion"/>
  </si>
  <si>
    <t>11/17 07:27 NE</t>
    <phoneticPr fontId="1" type="noConversion"/>
  </si>
  <si>
    <t>11/17 19:22 Reboot</t>
    <phoneticPr fontId="1" type="noConversion"/>
  </si>
  <si>
    <t>11/15 16:17~17:15 發生api failed</t>
    <phoneticPr fontId="1" type="noConversion"/>
  </si>
  <si>
    <t>11/15 19:17~20:10 發生api failed</t>
    <phoneticPr fontId="1" type="noConversion"/>
  </si>
  <si>
    <t>11/15 22:20~23:12 發生api failed</t>
    <phoneticPr fontId="1" type="noConversion"/>
  </si>
  <si>
    <t>11/16 01:17~01:56 發生api failed</t>
    <phoneticPr fontId="1" type="noConversion"/>
  </si>
  <si>
    <t>11/16 04:27~05:13 發生api failed</t>
    <phoneticPr fontId="1" type="noConversion"/>
  </si>
  <si>
    <t>11/16 07:19~08:15 發生api failed</t>
    <phoneticPr fontId="1" type="noConversion"/>
  </si>
  <si>
    <t>11/16 10:18~11:04 發生api failed</t>
    <phoneticPr fontId="1" type="noConversion"/>
  </si>
  <si>
    <t>11/16 13:21~14:13 發生api failed</t>
    <phoneticPr fontId="1" type="noConversion"/>
  </si>
  <si>
    <t>11/16 16:23~17:10 發生api failed</t>
    <phoneticPr fontId="1" type="noConversion"/>
  </si>
  <si>
    <t>11/16 19:21~20:13 發生api failed</t>
    <phoneticPr fontId="1" type="noConversion"/>
  </si>
  <si>
    <t>11/16 22:16~23:11 發生api failed</t>
    <phoneticPr fontId="1" type="noConversion"/>
  </si>
  <si>
    <t>11/17 01:17~02:09 發生api failed</t>
    <phoneticPr fontId="1" type="noConversion"/>
  </si>
  <si>
    <t>11/17 04:17~04:57 發生api failed</t>
    <phoneticPr fontId="1" type="noConversion"/>
  </si>
  <si>
    <t>11/17 07:46~08:12 發生api failed</t>
    <phoneticPr fontId="1" type="noConversion"/>
  </si>
  <si>
    <t>11/17 10:20~11:12 發生api failed</t>
    <phoneticPr fontId="1" type="noConversion"/>
  </si>
  <si>
    <t>11/17 13:28~13:54 發生api failed</t>
    <phoneticPr fontId="1" type="noConversion"/>
  </si>
  <si>
    <t>11/17 16:41~17:53 發生api failed</t>
    <phoneticPr fontId="1" type="noConversion"/>
  </si>
  <si>
    <t>11/17 19:20~20:12 發生api failed</t>
    <phoneticPr fontId="1" type="noConversion"/>
  </si>
  <si>
    <t>11/18 01:38~02:10 發生api failed</t>
    <phoneticPr fontId="1" type="noConversion"/>
  </si>
  <si>
    <t>11/18 04:17~05:03 發生api failed</t>
    <phoneticPr fontId="1" type="noConversion"/>
  </si>
  <si>
    <t>11/18 10:40~11:13 發生api failed</t>
    <phoneticPr fontId="1" type="noConversion"/>
  </si>
  <si>
    <t>11/15 21:26~21:54 發生api failed，是12V</t>
    <phoneticPr fontId="1" type="noConversion"/>
  </si>
  <si>
    <t>11/17 22:46 Reboot</t>
    <phoneticPr fontId="1" type="noConversion"/>
  </si>
  <si>
    <t>PSL_5 Power supply lost</t>
    <phoneticPr fontId="1" type="noConversion"/>
  </si>
  <si>
    <t>api failed會導致wifi的動作</t>
    <phoneticPr fontId="1" type="noConversion"/>
  </si>
  <si>
    <t>11/15 19:27~20:04 發生api failed</t>
    <phoneticPr fontId="1" type="noConversion"/>
  </si>
  <si>
    <t>11/15 22:17~23:14 發生api failed</t>
    <phoneticPr fontId="1" type="noConversion"/>
  </si>
  <si>
    <t>11/16 01:28~02:08 發生api failed</t>
    <phoneticPr fontId="1" type="noConversion"/>
  </si>
  <si>
    <t>11/16 04:16~05:14 發生api failed</t>
    <phoneticPr fontId="1" type="noConversion"/>
  </si>
  <si>
    <t>11/16 13:38~13:50 發生api failed</t>
    <phoneticPr fontId="1" type="noConversion"/>
  </si>
  <si>
    <t>11/16 16:29~17:25 發生api failed</t>
    <phoneticPr fontId="1" type="noConversion"/>
  </si>
  <si>
    <t>11/16 19:21~20:14 發生api failed</t>
    <phoneticPr fontId="1" type="noConversion"/>
  </si>
  <si>
    <t>11/16 22:20~23:18 發生api failed</t>
    <phoneticPr fontId="1" type="noConversion"/>
  </si>
  <si>
    <t>11/17 01:17~02:00 發生api failed</t>
    <phoneticPr fontId="1" type="noConversion"/>
  </si>
  <si>
    <t>11/17 07:31~07:43 發生api failed</t>
    <phoneticPr fontId="1" type="noConversion"/>
  </si>
  <si>
    <t>11/17 10:22~11:18 發生api failed</t>
    <phoneticPr fontId="1" type="noConversion"/>
  </si>
  <si>
    <t>11/17 13:20~14:11 發生api failed</t>
    <phoneticPr fontId="1" type="noConversion"/>
  </si>
  <si>
    <t>11/17 22:39~23:09 發生api failed</t>
    <phoneticPr fontId="1" type="noConversion"/>
  </si>
  <si>
    <t>LE0-17290</t>
  </si>
  <si>
    <t>LE0-17290</t>
    <phoneticPr fontId="1" type="noConversion"/>
  </si>
  <si>
    <t>LE0-17294</t>
  </si>
  <si>
    <t>LE0-17294</t>
    <phoneticPr fontId="1" type="noConversion"/>
  </si>
  <si>
    <t>LE0-16750</t>
    <phoneticPr fontId="1" type="noConversion"/>
  </si>
  <si>
    <t>-</t>
    <phoneticPr fontId="1" type="noConversion"/>
  </si>
  <si>
    <t>LE0-17290</t>
    <phoneticPr fontId="1" type="noConversion"/>
  </si>
  <si>
    <t>20241118_#115_NE (3rd_party macchina)(Tcu-info.service)(Booting)</t>
    <phoneticPr fontId="1" type="noConversion"/>
  </si>
  <si>
    <t>C</t>
    <phoneticPr fontId="1" type="noConversion"/>
  </si>
  <si>
    <t>LE0-17294</t>
    <phoneticPr fontId="1" type="noConversion"/>
  </si>
  <si>
    <t xml:space="preserve">[AEE_EXP]20241118_#104_NE (Dil)(Norminal) </t>
    <phoneticPr fontId="1" type="noConversion"/>
  </si>
  <si>
    <t>RTBM.2.20.12.2.0.A270.00.E002.P040</t>
    <phoneticPr fontId="1" type="noConversion"/>
  </si>
  <si>
    <t>11/19 04:37 NE</t>
    <phoneticPr fontId="1" type="noConversion"/>
  </si>
  <si>
    <t>11/19 04:36 reboot</t>
    <phoneticPr fontId="1" type="noConversion"/>
  </si>
  <si>
    <t>11/18 13:11 之後都api failed</t>
    <phoneticPr fontId="1" type="noConversion"/>
  </si>
  <si>
    <t>A.270_20241114134139</t>
    <phoneticPr fontId="1" type="noConversion"/>
  </si>
  <si>
    <t>A.270_20240807224251</t>
    <phoneticPr fontId="1" type="noConversion"/>
  </si>
  <si>
    <t xml:space="preserve"> </t>
    <phoneticPr fontId="1" type="noConversion"/>
  </si>
  <si>
    <t>11/20 08:32 開始api failed</t>
    <phoneticPr fontId="1" type="noConversion"/>
  </si>
  <si>
    <t>2.0.3.2</t>
    <phoneticPr fontId="1" type="noConversion"/>
  </si>
  <si>
    <t>11/19 09:37 NE</t>
    <phoneticPr fontId="1" type="noConversion"/>
  </si>
  <si>
    <t>11/19 09:38 NE</t>
  </si>
  <si>
    <t>11/19 18:15 Reboot</t>
    <phoneticPr fontId="1" type="noConversion"/>
  </si>
  <si>
    <t>11/18 18:01 NE</t>
    <phoneticPr fontId="1" type="noConversion"/>
  </si>
  <si>
    <t>11/19 10:35 NE</t>
    <phoneticPr fontId="1" type="noConversion"/>
  </si>
  <si>
    <t>11/19 07:45 之後都api failed</t>
    <phoneticPr fontId="1" type="noConversion"/>
  </si>
  <si>
    <t>11/20 03:12 Reboot</t>
    <phoneticPr fontId="1" type="noConversion"/>
  </si>
  <si>
    <t>LE0-17141</t>
  </si>
  <si>
    <t>LE0-17141</t>
    <phoneticPr fontId="1" type="noConversion"/>
  </si>
  <si>
    <t>LE0-14990</t>
  </si>
  <si>
    <t>LE0-14990</t>
    <phoneticPr fontId="1" type="noConversion"/>
  </si>
  <si>
    <t>Demoapp2 crash after boot</t>
    <phoneticPr fontId="1" type="noConversion"/>
  </si>
  <si>
    <t>[201S.02][OTA Auto Quick][DCF Check] REPLY_TIMEOUT after OTA install 201S.02 SW (Recover way: Need to reboot)</t>
    <phoneticPr fontId="1" type="noConversion"/>
  </si>
  <si>
    <t>11/20 23:46 開始api failed</t>
    <phoneticPr fontId="1" type="noConversion"/>
  </si>
  <si>
    <t>11/21 05:12 NE</t>
    <phoneticPr fontId="1" type="noConversion"/>
  </si>
  <si>
    <t>11/20 20:43 Reboot</t>
    <phoneticPr fontId="1" type="noConversion"/>
  </si>
  <si>
    <t>11/20 22:43 NE</t>
    <phoneticPr fontId="1" type="noConversion"/>
  </si>
  <si>
    <t>LE0-14594</t>
    <phoneticPr fontId="1" type="noConversion"/>
  </si>
  <si>
    <t>OA</t>
    <phoneticPr fontId="1" type="noConversion"/>
  </si>
  <si>
    <t>12.4.0.214F</t>
    <phoneticPr fontId="1" type="noConversion"/>
  </si>
  <si>
    <t>RTBM.1.22.12.6.2.1080.00.E003.P000</t>
    <phoneticPr fontId="1" type="noConversion"/>
  </si>
  <si>
    <t>1.080_20241113170706</t>
    <phoneticPr fontId="1" type="noConversion"/>
  </si>
  <si>
    <t>12.6.2.1080</t>
    <phoneticPr fontId="1" type="noConversion"/>
  </si>
  <si>
    <t>11/21 08:09~09:29 Tuner switch fail</t>
    <phoneticPr fontId="1" type="noConversion"/>
  </si>
  <si>
    <t>11/20 18:06~11/21 23:51 api failed</t>
    <phoneticPr fontId="1" type="noConversion"/>
  </si>
  <si>
    <t>11/21 23:42~11/22 00:30 api failed</t>
    <phoneticPr fontId="1" type="noConversion"/>
  </si>
  <si>
    <t>Note3</t>
  </si>
  <si>
    <t>#205 R8226移除 (AirBag DTC)</t>
    <phoneticPr fontId="1" type="noConversion"/>
  </si>
  <si>
    <t>10.56.26.138</t>
    <phoneticPr fontId="1" type="noConversion"/>
  </si>
  <si>
    <t>11/21 21:03 NE</t>
    <phoneticPr fontId="1" type="noConversion"/>
  </si>
  <si>
    <t>11/21 23:47 NE</t>
    <phoneticPr fontId="1" type="noConversion"/>
  </si>
  <si>
    <t>11/22 11:43 NE</t>
    <phoneticPr fontId="1" type="noConversion"/>
  </si>
  <si>
    <t>11/21 20:02 NE</t>
    <phoneticPr fontId="1" type="noConversion"/>
  </si>
  <si>
    <t>11/22 07:46 NE</t>
    <phoneticPr fontId="1" type="noConversion"/>
  </si>
  <si>
    <t>11/22 09:22 NE</t>
    <phoneticPr fontId="1" type="noConversion"/>
  </si>
  <si>
    <t>11/22 10:51 NE</t>
    <phoneticPr fontId="1" type="noConversion"/>
  </si>
  <si>
    <t>11/21 20:41 NE</t>
    <phoneticPr fontId="1" type="noConversion"/>
  </si>
  <si>
    <t>11/22 12:44 NE</t>
    <phoneticPr fontId="1" type="noConversion"/>
  </si>
  <si>
    <t>11/22 14:15 NE</t>
    <phoneticPr fontId="1" type="noConversion"/>
  </si>
  <si>
    <t>11/22 07:18 NE</t>
    <phoneticPr fontId="1" type="noConversion"/>
  </si>
  <si>
    <t>11/21 18:46 NE</t>
    <phoneticPr fontId="1" type="noConversion"/>
  </si>
  <si>
    <t>11/21 20:42 NE</t>
    <phoneticPr fontId="1" type="noConversion"/>
  </si>
  <si>
    <t>11/21 21:17 NE</t>
    <phoneticPr fontId="1" type="noConversion"/>
  </si>
  <si>
    <t>11/22 06:39 NE</t>
    <phoneticPr fontId="1" type="noConversion"/>
  </si>
  <si>
    <t>10.56.27.146</t>
    <phoneticPr fontId="1" type="noConversion"/>
  </si>
  <si>
    <t>11/22 14:16 Tool掛掉</t>
    <phoneticPr fontId="1" type="noConversion"/>
  </si>
  <si>
    <t>LE022-5852</t>
  </si>
  <si>
    <t>LE022-5852</t>
    <phoneticPr fontId="1" type="noConversion"/>
  </si>
  <si>
    <t>LE022-5873</t>
  </si>
  <si>
    <t>LE022-5873</t>
    <phoneticPr fontId="1" type="noConversion"/>
  </si>
  <si>
    <t>LE022-5791</t>
  </si>
  <si>
    <t>LE022-5791</t>
    <phoneticPr fontId="1" type="noConversion"/>
  </si>
  <si>
    <t>[Stability][APPFWK][SuperTestBundle][AUTO_TEST_PCAN]NE happen(/usr/local/ecall_macchina/bin/macchina) during running supertestbundle bat. (Ecall macchina)(Ecallmanager)(Norminal)</t>
    <phoneticPr fontId="1" type="noConversion"/>
  </si>
  <si>
    <t>[Stability][APPFWK][SuperTestBundle][AUTO_TEST_PCAN]NE happen(/usr/local/ecall_macchina/bin/macchina) during running supertestbundle bat. (Ecall macchina)(DataStore)(Norminal)</t>
    <phoneticPr fontId="1" type="noConversion"/>
  </si>
  <si>
    <t>[System]NE(/usr/local/ecall_macchina/bin/macchina) crash happened in NEE OS during overnight test. (Ecall macchina)(libMDCore.so)(Norminal)</t>
    <phoneticPr fontId="1" type="noConversion"/>
  </si>
  <si>
    <t>人力</t>
    <phoneticPr fontId="1" type="noConversion"/>
  </si>
  <si>
    <t>OA</t>
    <phoneticPr fontId="1" type="noConversion"/>
  </si>
  <si>
    <t>人力</t>
    <phoneticPr fontId="1" type="noConversion"/>
  </si>
  <si>
    <t>儀器</t>
    <phoneticPr fontId="1" type="noConversion"/>
  </si>
  <si>
    <t>台北</t>
    <phoneticPr fontId="1" type="noConversion"/>
  </si>
  <si>
    <t>北京</t>
    <phoneticPr fontId="1" type="noConversion"/>
  </si>
  <si>
    <t>優點</t>
    <phoneticPr fontId="1" type="noConversion"/>
  </si>
  <si>
    <t>缺點</t>
    <phoneticPr fontId="1" type="noConversion"/>
  </si>
  <si>
    <t>1. OP人力費用便宜</t>
    <phoneticPr fontId="1" type="noConversion"/>
  </si>
  <si>
    <t>1. 電腦等測試環境問題無法當地解決時，台北的人員會要多花50%以上的時間做遠端的檢查
2. 北京目前沒有多餘的電腦設備，需要重新購買及設定 (購買費用估計要 NT 50~80 萬)</t>
    <phoneticPr fontId="1" type="noConversion"/>
  </si>
  <si>
    <t>1. 台北的電腦設備可以直接從IT申請，且設定或是問題處理可以由現有的工程師直接處理</t>
    <phoneticPr fontId="1" type="noConversion"/>
  </si>
  <si>
    <t>1. 許多儀器設備北京都沒有，只能選擇改由台北驗證或是北京添購及教學(購買費用估計要 NT 500 萬)</t>
    <phoneticPr fontId="1" type="noConversion"/>
  </si>
  <si>
    <t>1. 必須要有種子教官先負責學習
2. 種子教官要能有即時處理的能力
3. 種子教官只有一位，可能會面臨因壓力離職等問題
4. OP只能針對基本且固定的測試方式作驗證，若是稍微有變化就可能無法處理
5. 測試範圍若是只能過度單純，那台北勢必也要同步安排人力做驗證</t>
    <phoneticPr fontId="1" type="noConversion"/>
  </si>
  <si>
    <t>1. 台北現有的儀器設備可和各單位共用，無須另外購買</t>
    <phoneticPr fontId="1" type="noConversion"/>
  </si>
  <si>
    <t>1. 台北的測試工程師或是工讀生的薪資費用可能會較北京高出一些</t>
    <phoneticPr fontId="1" type="noConversion"/>
  </si>
  <si>
    <t>1. 無論是工程師或是工讀生的任用，都比較好管理
2. 可以培養年資輕的工程師，為未來的專案做準備</t>
    <phoneticPr fontId="1" type="noConversion"/>
  </si>
  <si>
    <t>11/23 23:42 Reboot</t>
    <phoneticPr fontId="1" type="noConversion"/>
  </si>
  <si>
    <t>11/22 16:03~20:26 Tuner switch fail</t>
    <phoneticPr fontId="1" type="noConversion"/>
  </si>
  <si>
    <t>11/23 14:38 Reboot</t>
    <phoneticPr fontId="1" type="noConversion"/>
  </si>
  <si>
    <t>11/23 15:21 Reboot</t>
    <phoneticPr fontId="1" type="noConversion"/>
  </si>
  <si>
    <t>11/22 10:01~11/23 15:07 api failed</t>
    <phoneticPr fontId="1" type="noConversion"/>
  </si>
  <si>
    <t>11/25 01:44 NE</t>
    <phoneticPr fontId="1" type="noConversion"/>
  </si>
  <si>
    <t>11/25 07:57 Reboot</t>
    <phoneticPr fontId="1" type="noConversion"/>
  </si>
  <si>
    <t>11/23 14:03~14:36 Tuner switch fail</t>
    <phoneticPr fontId="1" type="noConversion"/>
  </si>
  <si>
    <t>11/24 02:54 Tuner switch fail</t>
    <phoneticPr fontId="1" type="noConversion"/>
  </si>
  <si>
    <t>LE022-5929</t>
  </si>
  <si>
    <t>LE022-5929</t>
    <phoneticPr fontId="1" type="noConversion"/>
  </si>
  <si>
    <t>[Stability] Tuner switch fail during 600 HR stability test with 12V voltage.</t>
    <phoneticPr fontId="1" type="noConversion"/>
  </si>
  <si>
    <t>LE022-5873</t>
    <phoneticPr fontId="1" type="noConversion"/>
  </si>
  <si>
    <t>11/25 15:17 Tuner switch fail</t>
    <phoneticPr fontId="1" type="noConversion"/>
  </si>
  <si>
    <t>11/25 12:39~22:32 api failed</t>
    <phoneticPr fontId="1" type="noConversion"/>
  </si>
  <si>
    <t>11/25 17:43 NE</t>
    <phoneticPr fontId="1" type="noConversion"/>
  </si>
  <si>
    <t>11/25 19:04 NE</t>
    <phoneticPr fontId="1" type="noConversion"/>
  </si>
  <si>
    <t>11/25 22:42 NE</t>
    <phoneticPr fontId="1" type="noConversion"/>
  </si>
  <si>
    <t>11/26 06:11 NE</t>
    <phoneticPr fontId="1" type="noConversion"/>
  </si>
  <si>
    <t>11/26 07:28 NE</t>
    <phoneticPr fontId="1" type="noConversion"/>
  </si>
  <si>
    <t>11/25 20:43 NE</t>
    <phoneticPr fontId="1" type="noConversion"/>
  </si>
  <si>
    <t>11/25 22:00 NE</t>
    <phoneticPr fontId="1" type="noConversion"/>
  </si>
  <si>
    <t>11/25 23:04 NE</t>
    <phoneticPr fontId="1" type="noConversion"/>
  </si>
  <si>
    <t>11/26 00:02 NE</t>
    <phoneticPr fontId="1" type="noConversion"/>
  </si>
  <si>
    <t>11/26 01:59 NE</t>
    <phoneticPr fontId="1" type="noConversion"/>
  </si>
  <si>
    <t>11/26 03:29 NE</t>
    <phoneticPr fontId="1" type="noConversion"/>
  </si>
  <si>
    <t>11/26 06:21 NE</t>
    <phoneticPr fontId="1" type="noConversion"/>
  </si>
  <si>
    <t>11/26 09:29 NE</t>
    <phoneticPr fontId="1" type="noConversion"/>
  </si>
  <si>
    <t>11/25 22:13 NE</t>
    <phoneticPr fontId="1" type="noConversion"/>
  </si>
  <si>
    <t>LE022-5874</t>
  </si>
  <si>
    <t>11/26 07:38~11/27 8:34 api failed</t>
    <phoneticPr fontId="1" type="noConversion"/>
  </si>
  <si>
    <t>11/27 03:14 NE</t>
    <phoneticPr fontId="1" type="noConversion"/>
  </si>
  <si>
    <t>11/26 15:13 NE</t>
    <phoneticPr fontId="1" type="noConversion"/>
  </si>
  <si>
    <t>11/26 13:46 NE</t>
    <phoneticPr fontId="1" type="noConversion"/>
  </si>
  <si>
    <t>11/26 19:35 NE</t>
    <phoneticPr fontId="1" type="noConversion"/>
  </si>
  <si>
    <t>11/26 23:06 NE</t>
    <phoneticPr fontId="1" type="noConversion"/>
  </si>
  <si>
    <t>11/27 00:39 NE</t>
    <phoneticPr fontId="1" type="noConversion"/>
  </si>
  <si>
    <t>11/26 12:21 NE</t>
    <phoneticPr fontId="1" type="noConversion"/>
  </si>
  <si>
    <t>11/26 15:55 NE</t>
    <phoneticPr fontId="1" type="noConversion"/>
  </si>
  <si>
    <t>11/26 13:54 NE</t>
    <phoneticPr fontId="1" type="noConversion"/>
  </si>
  <si>
    <t>11/26 19:58 NE</t>
    <phoneticPr fontId="1" type="noConversion"/>
  </si>
  <si>
    <t>11/26 21:56 NE</t>
    <phoneticPr fontId="1" type="noConversion"/>
  </si>
  <si>
    <t>11/26 22:17 NE</t>
    <phoneticPr fontId="1" type="noConversion"/>
  </si>
  <si>
    <t>11/27 00:04 NE</t>
    <phoneticPr fontId="1" type="noConversion"/>
  </si>
  <si>
    <t>11/27 04:07 NE</t>
    <phoneticPr fontId="1" type="noConversion"/>
  </si>
  <si>
    <t>11/27 06:17 NE</t>
    <phoneticPr fontId="1" type="noConversion"/>
  </si>
  <si>
    <t>11/26 21:34 NE</t>
    <phoneticPr fontId="1" type="noConversion"/>
  </si>
  <si>
    <t>11/27 02:27 NE</t>
    <phoneticPr fontId="1" type="noConversion"/>
  </si>
  <si>
    <t>11/27 10:23 NE</t>
    <phoneticPr fontId="1" type="noConversion"/>
  </si>
  <si>
    <t>2.0.3.2+patch</t>
    <phoneticPr fontId="1" type="noConversion"/>
  </si>
  <si>
    <t>LE022-5878</t>
  </si>
  <si>
    <t>LE022-5878</t>
    <phoneticPr fontId="1" type="noConversion"/>
  </si>
  <si>
    <t>12.2.0.A260</t>
    <phoneticPr fontId="1" type="noConversion"/>
  </si>
  <si>
    <t>12.2.0.A270</t>
    <phoneticPr fontId="1" type="noConversion"/>
  </si>
  <si>
    <t>12.2.0.A250</t>
    <phoneticPr fontId="1" type="noConversion"/>
  </si>
  <si>
    <t>12.2.0.A230</t>
    <phoneticPr fontId="1" type="noConversion"/>
  </si>
  <si>
    <t>12.2.0.A220</t>
    <phoneticPr fontId="1" type="noConversion"/>
  </si>
  <si>
    <t>12.2.0.A210</t>
    <phoneticPr fontId="1" type="noConversion"/>
  </si>
  <si>
    <t>12.2.0.A200</t>
    <phoneticPr fontId="1" type="noConversion"/>
  </si>
  <si>
    <t>12.2.0.A190</t>
    <phoneticPr fontId="1" type="noConversion"/>
  </si>
  <si>
    <t>[Auto Quick][NEE] /usr/local/ecall_macchina/bin/macchina (Ecall macchina)(Ecallmanager)(Norminal)</t>
    <phoneticPr fontId="1" type="noConversion"/>
  </si>
  <si>
    <t>-</t>
    <phoneticPr fontId="1" type="noConversion"/>
  </si>
  <si>
    <t>LE022-5874</t>
    <phoneticPr fontId="1" type="noConversion"/>
  </si>
  <si>
    <t>[Active 3rd bundle][Stability][APPFWK][SuperTestBundle][AUTO_TEST_PCAN]NE happen(/data/core/,1,SIGABRT,/usr/local/ecall_macchina/bin/macchina) happened crash during stress test (Ecall macchina)(DataStore)(Norminal)</t>
    <phoneticPr fontId="1" type="noConversion"/>
  </si>
  <si>
    <t>RTBM_AuthMgr-eu_v1.0.3_preprod_8.6.3_signed</t>
    <phoneticPr fontId="1" type="noConversion"/>
  </si>
  <si>
    <t>RTBM_DataCollect-eu_v1.2.0_preprod_v11.6_signed</t>
    <phoneticPr fontId="1" type="noConversion"/>
  </si>
  <si>
    <t>RTBM_LogUpload_1.0.1_signed_COSI_preprod</t>
    <phoneticPr fontId="1" type="noConversion"/>
  </si>
  <si>
    <t>RTBM_RemoteServices-eu_v1.2.0_preprod_v11.6_signed</t>
    <phoneticPr fontId="1" type="noConversion"/>
  </si>
  <si>
    <t>12.2.0.A280</t>
    <phoneticPr fontId="1" type="noConversion"/>
  </si>
  <si>
    <t>RTBM.2.20.12.2.0.A280.00.E002.P040</t>
    <phoneticPr fontId="1" type="noConversion"/>
  </si>
  <si>
    <t>A.280_20241116153939</t>
    <phoneticPr fontId="1" type="noConversion"/>
  </si>
  <si>
    <t>A.280_20240807224251</t>
    <phoneticPr fontId="1" type="noConversion"/>
  </si>
  <si>
    <t>RTBM.1.20.13.2.0.217B.00.0002.P030</t>
    <phoneticPr fontId="1" type="noConversion"/>
  </si>
  <si>
    <t>11/27 17:18 Tuner switch fail</t>
    <phoneticPr fontId="1" type="noConversion"/>
  </si>
  <si>
    <t>11/28 01:12 Reboot</t>
    <phoneticPr fontId="1" type="noConversion"/>
  </si>
  <si>
    <t>11/29 04:50 開始api failed</t>
    <phoneticPr fontId="1" type="noConversion"/>
  </si>
  <si>
    <t>11/29 05:14 目標電腦拒絕連線</t>
    <phoneticPr fontId="1" type="noConversion"/>
  </si>
  <si>
    <t>11/28 12:38 開始api failed</t>
    <phoneticPr fontId="1" type="noConversion"/>
  </si>
  <si>
    <t>LE0-17605</t>
    <phoneticPr fontId="1" type="noConversion"/>
  </si>
  <si>
    <t>[Stability] 600 Hours Stability API fail, RTBM SWL no response</t>
    <phoneticPr fontId="1" type="noConversion"/>
  </si>
  <si>
    <t>-</t>
    <phoneticPr fontId="1" type="noConversion"/>
  </si>
  <si>
    <t>LE0MOD-1090</t>
  </si>
  <si>
    <t>LE0MOD-1090</t>
    <phoneticPr fontId="1" type="noConversion"/>
  </si>
  <si>
    <t>LE022-5989</t>
    <phoneticPr fontId="1" type="noConversion"/>
  </si>
  <si>
    <t>LE022-5989</t>
    <phoneticPr fontId="1" type="noConversion"/>
  </si>
  <si>
    <t>13.2.0.217B</t>
    <phoneticPr fontId="1" type="noConversion"/>
  </si>
  <si>
    <t>RTBM.2.20.12.2.0.A290.00.E002.P040</t>
    <phoneticPr fontId="1" type="noConversion"/>
  </si>
  <si>
    <t>A.290_20241128111840</t>
    <phoneticPr fontId="1" type="noConversion"/>
  </si>
  <si>
    <t>A.290_20241127153258</t>
    <phoneticPr fontId="1" type="noConversion"/>
  </si>
  <si>
    <t>12.2.0.A290</t>
    <phoneticPr fontId="1" type="noConversion"/>
  </si>
  <si>
    <t>12/01 16:41~17:25 api failed</t>
    <phoneticPr fontId="1" type="noConversion"/>
  </si>
  <si>
    <t>11/30 16:28~16:36 api failed</t>
    <phoneticPr fontId="1" type="noConversion"/>
  </si>
  <si>
    <t>11/30 16:45 Reboot</t>
    <phoneticPr fontId="1" type="noConversion"/>
  </si>
  <si>
    <t>12/02 01:27~02:14 api failed</t>
    <phoneticPr fontId="1" type="noConversion"/>
  </si>
  <si>
    <t>12/01 15:34 Reboot</t>
    <phoneticPr fontId="1" type="noConversion"/>
  </si>
  <si>
    <t>12/02 01:15 NE</t>
    <phoneticPr fontId="1" type="noConversion"/>
  </si>
  <si>
    <t>12/01 17:10 Reboot</t>
    <phoneticPr fontId="1" type="noConversion"/>
  </si>
  <si>
    <t>12/02 01:52 Reboot</t>
    <phoneticPr fontId="1" type="noConversion"/>
  </si>
  <si>
    <t>12/02 02:59 Reboot</t>
    <phoneticPr fontId="1" type="noConversion"/>
  </si>
  <si>
    <t>LE0-17294</t>
    <phoneticPr fontId="1" type="noConversion"/>
  </si>
  <si>
    <t>RTBM.1.22.13.2.0.1110.00.E003.P000</t>
    <phoneticPr fontId="1" type="noConversion"/>
  </si>
  <si>
    <t>13.2.0.1110</t>
    <phoneticPr fontId="1" type="noConversion"/>
  </si>
  <si>
    <t>12/02 16:30~16:39 api failed</t>
    <phoneticPr fontId="1" type="noConversion"/>
  </si>
  <si>
    <t>12/02 19:30~19:36 api failed</t>
    <phoneticPr fontId="1" type="noConversion"/>
  </si>
  <si>
    <t>12/02 22:58~23:07 api failed</t>
    <phoneticPr fontId="1" type="noConversion"/>
  </si>
  <si>
    <t>12/02 04:36~04:54 api failed</t>
    <phoneticPr fontId="1" type="noConversion"/>
  </si>
  <si>
    <t>12/03 03:21 ~ 03:47 api failed</t>
    <phoneticPr fontId="1" type="noConversion"/>
  </si>
  <si>
    <t>12/02 15:15 ~ 15:29 api failed</t>
    <phoneticPr fontId="1" type="noConversion"/>
  </si>
  <si>
    <t>12/02 22:00 ~ 22:12 api failed</t>
    <phoneticPr fontId="1" type="noConversion"/>
  </si>
  <si>
    <t>12/03 00:45 ~ 01:11 api failed</t>
    <phoneticPr fontId="1" type="noConversion"/>
  </si>
  <si>
    <t>12/03 06:17 ~ 07:10 api failed</t>
    <phoneticPr fontId="1" type="noConversion"/>
  </si>
  <si>
    <t>12/04 01:25 Reboot</t>
    <phoneticPr fontId="1" type="noConversion"/>
  </si>
  <si>
    <t>12/03 08:22~22:18 api failed</t>
    <phoneticPr fontId="1" type="noConversion"/>
  </si>
  <si>
    <t>12/04 01:26~02:17 api failed</t>
    <phoneticPr fontId="1" type="noConversion"/>
  </si>
  <si>
    <t>12/04 06:22~07:17 api failed</t>
    <phoneticPr fontId="1" type="noConversion"/>
  </si>
  <si>
    <t>12/03 16:34 Reboot</t>
    <phoneticPr fontId="1" type="noConversion"/>
  </si>
  <si>
    <t>11/30 06:58~12/03 09:28 api failed</t>
    <phoneticPr fontId="1" type="noConversion"/>
  </si>
  <si>
    <t>12/03 17:31 Reboot</t>
    <phoneticPr fontId="1" type="noConversion"/>
  </si>
  <si>
    <t>12/03 12:57 開始api failed</t>
    <phoneticPr fontId="1" type="noConversion"/>
  </si>
  <si>
    <t>12/02 11:58~12/03 13:55 api failed</t>
    <phoneticPr fontId="1" type="noConversion"/>
  </si>
  <si>
    <t>1.110_20241127145010</t>
    <phoneticPr fontId="1" type="noConversion"/>
  </si>
  <si>
    <t>1.080_20241105193416</t>
    <phoneticPr fontId="1" type="noConversion"/>
  </si>
  <si>
    <t>1.110_20241105193416</t>
    <phoneticPr fontId="1" type="noConversion"/>
  </si>
  <si>
    <t>2.17B_20241116153939</t>
    <phoneticPr fontId="1" type="noConversion"/>
  </si>
  <si>
    <t>2.17B_20240807224251</t>
    <phoneticPr fontId="1" type="noConversion"/>
  </si>
  <si>
    <t>LE0-17605</t>
  </si>
  <si>
    <t>12/04 23:33 Tuner switch fail</t>
    <phoneticPr fontId="1" type="noConversion"/>
  </si>
  <si>
    <t>12/04 17:13 Reboot</t>
    <phoneticPr fontId="1" type="noConversion"/>
  </si>
  <si>
    <t>12/04 06:47~16:58 api failed</t>
    <phoneticPr fontId="1" type="noConversion"/>
  </si>
  <si>
    <t>12/04 18:00~19:46 api failed</t>
    <phoneticPr fontId="1" type="noConversion"/>
  </si>
  <si>
    <t>12/05 01:21 開始api failed</t>
    <phoneticPr fontId="1" type="noConversion"/>
  </si>
  <si>
    <t>12/04 11:30 NE</t>
    <phoneticPr fontId="1" type="noConversion"/>
  </si>
  <si>
    <t>LE0MOD-987</t>
    <phoneticPr fontId="1" type="noConversion"/>
  </si>
  <si>
    <t>LE022-5989</t>
  </si>
  <si>
    <t>12/06 05:01 NE</t>
    <phoneticPr fontId="1" type="noConversion"/>
  </si>
  <si>
    <t>12/05 11:01 NE</t>
    <phoneticPr fontId="1" type="noConversion"/>
  </si>
  <si>
    <t>12/05 15:17 NE</t>
    <phoneticPr fontId="1" type="noConversion"/>
  </si>
  <si>
    <t>12/06 00:47 Fail switch WiFi (api failed)</t>
    <phoneticPr fontId="1" type="noConversion"/>
  </si>
  <si>
    <t>12/05 18:18 Fail switch WiFi (api failed)</t>
    <phoneticPr fontId="1" type="noConversion"/>
  </si>
  <si>
    <t>12/05 01:51 Fail switch WiFi</t>
    <phoneticPr fontId="1" type="noConversion"/>
  </si>
  <si>
    <t>12/05 02:30 Fail switch WiFi</t>
    <phoneticPr fontId="1" type="noConversion"/>
  </si>
  <si>
    <t>LE022-3503</t>
    <phoneticPr fontId="1" type="noConversion"/>
  </si>
  <si>
    <t>[Stability][NEE]NE happened when running overnight OTA sideload test. (Demoapp2)(Booting)</t>
    <phoneticPr fontId="1" type="noConversion"/>
  </si>
  <si>
    <t>-</t>
    <phoneticPr fontId="1" type="noConversion"/>
  </si>
  <si>
    <t>LE022-6110</t>
  </si>
  <si>
    <t>LE022-6110</t>
    <phoneticPr fontId="1" type="noConversion"/>
  </si>
  <si>
    <t>[Stability] 600 Hours Stability test with WiFi connect/disconnect fail.</t>
    <phoneticPr fontId="1" type="noConversion"/>
  </si>
  <si>
    <t>No15: Normal Temp
No6:   Normal Temp</t>
    <phoneticPr fontId="1" type="noConversion"/>
  </si>
  <si>
    <t>No17: Thermal (-40~85, 1 HR change) 
No4:   Normal Temp</t>
    <phoneticPr fontId="1" type="noConversion"/>
  </si>
  <si>
    <t>RTBM_AuthMgr-eu_v1.0.4_preprod_v11.6</t>
    <phoneticPr fontId="1" type="noConversion"/>
  </si>
  <si>
    <t>RTBM_DataCollect-eu_v1.2.1_preprod_v11.6</t>
    <phoneticPr fontId="1" type="noConversion"/>
  </si>
  <si>
    <t>RTBM_LogUpload-eu_v1.0.5_preprod_v11.6</t>
    <phoneticPr fontId="1" type="noConversion"/>
  </si>
  <si>
    <t>RTBM_RemoteServices-eu_v1.2.1_preprod_v11.6</t>
    <phoneticPr fontId="1" type="noConversion"/>
  </si>
  <si>
    <t>RTBM.2.20.13.2.0.A29B.00.E002.P040</t>
    <phoneticPr fontId="1" type="noConversion"/>
  </si>
  <si>
    <t>A.29B_20241204202731</t>
    <phoneticPr fontId="1" type="noConversion"/>
  </si>
  <si>
    <t>A.29B_20241127153258</t>
    <phoneticPr fontId="1" type="noConversion"/>
  </si>
  <si>
    <t>13.2.0.A29B</t>
    <phoneticPr fontId="1" type="noConversion"/>
  </si>
  <si>
    <t>12/06 18:54 開始api failed</t>
    <phoneticPr fontId="1" type="noConversion"/>
  </si>
  <si>
    <t>12/07 00:14 KE</t>
    <phoneticPr fontId="1" type="noConversion"/>
  </si>
  <si>
    <t>12/07 00:14 Reboot</t>
    <phoneticPr fontId="1" type="noConversion"/>
  </si>
  <si>
    <t>12/06 19:30 Tuner switch fail</t>
    <phoneticPr fontId="1" type="noConversion"/>
  </si>
  <si>
    <t>12/07 01:25 開始api failed</t>
    <phoneticPr fontId="1" type="noConversion"/>
  </si>
  <si>
    <t>12/06 14:02 Reboot</t>
    <phoneticPr fontId="1" type="noConversion"/>
  </si>
  <si>
    <t>12/08 12:19 NE</t>
    <phoneticPr fontId="1" type="noConversion"/>
  </si>
  <si>
    <t>12/08 04:59 Reboot</t>
    <phoneticPr fontId="1" type="noConversion"/>
  </si>
  <si>
    <t>12/06 16:08 Fail switch WiFi (api failed)</t>
    <phoneticPr fontId="1" type="noConversion"/>
  </si>
  <si>
    <t>12/07 22:29 Fail switch WiFi (api failed)</t>
    <phoneticPr fontId="1" type="noConversion"/>
  </si>
  <si>
    <t>12/08 14:00 Reboot</t>
    <phoneticPr fontId="1" type="noConversion"/>
  </si>
  <si>
    <t>12/08 11:49 Reboot</t>
    <phoneticPr fontId="1" type="noConversion"/>
  </si>
  <si>
    <t>12/07 09:04 Fail switch WiFi</t>
    <phoneticPr fontId="1" type="noConversion"/>
  </si>
  <si>
    <t>12/06 14:02 ~ 23:10 Fail switch WiFi (api failed)</t>
    <phoneticPr fontId="1" type="noConversion"/>
  </si>
  <si>
    <t>12/07 04:44 ~ 23:17 Fail switch WiFi (api failed)</t>
    <phoneticPr fontId="1" type="noConversion"/>
  </si>
  <si>
    <t>12/08 01:28 ~ 10:22 Fail switch WiFi (api failed)</t>
    <phoneticPr fontId="1" type="noConversion"/>
  </si>
  <si>
    <t>12/07 07:35 開始 Fail switch WiFi (api failed)</t>
    <phoneticPr fontId="1" type="noConversion"/>
  </si>
  <si>
    <t>12/08 12:14 Reboot</t>
    <phoneticPr fontId="1" type="noConversion"/>
  </si>
  <si>
    <t>LE0MOD-1090</t>
    <phoneticPr fontId="1" type="noConversion"/>
  </si>
  <si>
    <t>LE0MOD-987</t>
    <phoneticPr fontId="1" type="noConversion"/>
  </si>
  <si>
    <t>LE022-5852</t>
    <phoneticPr fontId="1" type="noConversion"/>
  </si>
  <si>
    <t>LE022-6110</t>
    <phoneticPr fontId="1" type="noConversion"/>
  </si>
  <si>
    <t>LE0MOD-1142</t>
    <phoneticPr fontId="1" type="noConversion"/>
  </si>
  <si>
    <t>KE</t>
    <phoneticPr fontId="1" type="noConversion"/>
  </si>
  <si>
    <t>12/10 06:34 Tuner switch fail</t>
    <phoneticPr fontId="1" type="noConversion"/>
  </si>
  <si>
    <t>12/09 23:35 開始api failed</t>
    <phoneticPr fontId="1" type="noConversion"/>
  </si>
  <si>
    <t>12/09 13:26~13:47 api failed</t>
    <phoneticPr fontId="1" type="noConversion"/>
  </si>
  <si>
    <t>12/09 18:24 開始api failed</t>
    <phoneticPr fontId="1" type="noConversion"/>
  </si>
  <si>
    <t>12/07 18:08~19:10 Tuner switch fail</t>
    <phoneticPr fontId="1" type="noConversion"/>
  </si>
  <si>
    <t>12/9 19:05~19:45 Tuner switch fail</t>
    <phoneticPr fontId="1" type="noConversion"/>
  </si>
  <si>
    <t>12/09 20:13~20:19 Fail switch WiFi (api failed)</t>
    <phoneticPr fontId="1" type="noConversion"/>
  </si>
  <si>
    <t>12/09 22:28~22:35 Fail switch WiFi (api failed)</t>
    <phoneticPr fontId="1" type="noConversion"/>
  </si>
  <si>
    <t>12/10 00:54~01:00 Fail switch WiFi (api failed)</t>
    <phoneticPr fontId="1" type="noConversion"/>
  </si>
  <si>
    <t>12/10 03:29~03:31 Fail switch WiFi (api failed)</t>
    <phoneticPr fontId="1" type="noConversion"/>
  </si>
  <si>
    <t>LE0MOD-1147</t>
    <phoneticPr fontId="1" type="noConversion"/>
  </si>
  <si>
    <t>LE0MOD-987</t>
    <phoneticPr fontId="1" type="noConversion"/>
  </si>
  <si>
    <t>LE0MOD-1090</t>
    <phoneticPr fontId="1" type="noConversion"/>
  </si>
  <si>
    <t>LE0MOD-1142</t>
    <phoneticPr fontId="1" type="noConversion"/>
  </si>
  <si>
    <t>12/10 15:43 Reboot</t>
    <phoneticPr fontId="1" type="noConversion"/>
  </si>
  <si>
    <t>12/10 18:46 Tuner switch fail</t>
    <phoneticPr fontId="1" type="noConversion"/>
  </si>
  <si>
    <t>12/10 17:06 Reboot</t>
    <phoneticPr fontId="1" type="noConversion"/>
  </si>
  <si>
    <t>12/11 02:48 Reboot</t>
    <phoneticPr fontId="1" type="noConversion"/>
  </si>
  <si>
    <t>12/11 07:38 NE</t>
    <phoneticPr fontId="1" type="noConversion"/>
  </si>
  <si>
    <t>12/10 16:00 Reboot</t>
    <phoneticPr fontId="1" type="noConversion"/>
  </si>
  <si>
    <t>12/10 17:28 Reboot</t>
    <phoneticPr fontId="1" type="noConversion"/>
  </si>
  <si>
    <t>LE0MOD-987</t>
    <phoneticPr fontId="1" type="noConversion"/>
  </si>
  <si>
    <t>LE022-5852</t>
    <phoneticPr fontId="1" type="noConversion"/>
  </si>
  <si>
    <t>LE022-3503</t>
    <phoneticPr fontId="1" type="noConversion"/>
  </si>
  <si>
    <t>LE0MOD-1155</t>
    <phoneticPr fontId="1" type="noConversion"/>
  </si>
  <si>
    <t>LE0MOD-1155</t>
    <phoneticPr fontId="1" type="noConversion"/>
  </si>
  <si>
    <t>[AEE_EXP] 20241209_#M006_KE (Stmmac_eee_ctrl_timer)</t>
    <phoneticPr fontId="1" type="noConversion"/>
  </si>
  <si>
    <t>[Stability] 600 Hours Stability test with WiFi connect/disconnect fail.</t>
    <phoneticPr fontId="1" type="noConversion"/>
  </si>
  <si>
    <t>[AEE_EXP] 20241211_#M004_NE (Dil)(Norminal)</t>
    <phoneticPr fontId="1" type="noConversion"/>
  </si>
  <si>
    <t>12/11 21:35 Tuner switch fail</t>
    <phoneticPr fontId="1" type="noConversion"/>
  </si>
  <si>
    <t>SW Version</t>
    <phoneticPr fontId="1" type="noConversion"/>
  </si>
  <si>
    <t>RTBM.2.20.12.2.0.A300.00.E002.P040</t>
    <phoneticPr fontId="1" type="noConversion"/>
  </si>
  <si>
    <t>A300_20241212185042</t>
    <phoneticPr fontId="1" type="noConversion"/>
  </si>
  <si>
    <t>A300_20241127153258</t>
    <phoneticPr fontId="1" type="noConversion"/>
  </si>
  <si>
    <t>Shark Fin PVT1-2</t>
    <phoneticPr fontId="1" type="noConversion"/>
  </si>
  <si>
    <t>NEA1.0</t>
    <phoneticPr fontId="1" type="noConversion"/>
  </si>
  <si>
    <t>12.2.0.A300</t>
    <phoneticPr fontId="1" type="noConversion"/>
  </si>
  <si>
    <t>2.0.3.3</t>
    <phoneticPr fontId="1" type="noConversion"/>
  </si>
  <si>
    <t>12/17 21:22 Tuner switch fail</t>
    <phoneticPr fontId="1" type="noConversion"/>
  </si>
  <si>
    <t>12/16 20:50~12/18 02:39 api failed</t>
    <phoneticPr fontId="1" type="noConversion"/>
  </si>
  <si>
    <t>12/18 12:12 開始api failed</t>
    <phoneticPr fontId="1" type="noConversion"/>
  </si>
  <si>
    <t>12/16 20:50~12/18 16:05 api failed</t>
    <phoneticPr fontId="1" type="noConversion"/>
  </si>
  <si>
    <t>LE0MOD-1090</t>
    <phoneticPr fontId="1" type="noConversion"/>
  </si>
  <si>
    <t>12/18 11:13~12/18 12:59 api failed</t>
    <phoneticPr fontId="1" type="noConversion"/>
  </si>
  <si>
    <t>12/18 16:14~12/18 20:47 api failed</t>
    <phoneticPr fontId="1" type="noConversion"/>
  </si>
  <si>
    <t>LE0MOD-987</t>
    <phoneticPr fontId="1" type="noConversion"/>
  </si>
  <si>
    <t>12/19 00:01~12/19 15:40 api failed</t>
    <phoneticPr fontId="1" type="noConversion"/>
  </si>
  <si>
    <t>12/19 23:17~12/20 03:49 api failed</t>
    <phoneticPr fontId="1" type="noConversion"/>
  </si>
  <si>
    <t>LE0MOD-987</t>
    <phoneticPr fontId="1" type="noConversion"/>
  </si>
  <si>
    <t>LE0MOD-1090</t>
    <phoneticPr fontId="1" type="noConversion"/>
  </si>
  <si>
    <t>No206: Normal Temp
No215: Normal Temp</t>
    <phoneticPr fontId="1" type="noConversion"/>
  </si>
  <si>
    <t>No204: Normal Temp
No217: Normal Temp</t>
    <phoneticPr fontId="1" type="noConversion"/>
  </si>
  <si>
    <t>RTBM.1.22.13.4.0.1170.00.E003.P000</t>
    <phoneticPr fontId="1" type="noConversion"/>
  </si>
  <si>
    <t>#204 R8226移除 (AirBag DTC)
#205 R8226移除 (AirBag DTC)
#206 R8226移除 (AirBag DTC)</t>
    <phoneticPr fontId="1" type="noConversion"/>
  </si>
  <si>
    <t>1.170_20241216221100</t>
    <phoneticPr fontId="1" type="noConversion"/>
  </si>
  <si>
    <t>1.170_20241206100436</t>
    <phoneticPr fontId="1" type="noConversion"/>
  </si>
  <si>
    <t>RTBM2_AuthMgr-eu_1.0.2_preprod_v1012.4</t>
    <phoneticPr fontId="1" type="noConversion"/>
  </si>
  <si>
    <t>RTBM2_DataCollect-eu_1.0.2_preprod_v1012.4</t>
    <phoneticPr fontId="1" type="noConversion"/>
  </si>
  <si>
    <t>RTBM2_RemoteServices-eu_1.0.2_preprod_v1012.4</t>
    <phoneticPr fontId="1" type="noConversion"/>
  </si>
  <si>
    <t>RTBMv2_LogUpload_1.0.1_preprod_11.6</t>
    <phoneticPr fontId="1" type="noConversion"/>
  </si>
  <si>
    <t>13.4.0.1170</t>
    <phoneticPr fontId="1" type="noConversion"/>
  </si>
  <si>
    <t>12/20 11:50 Reboot</t>
    <phoneticPr fontId="1" type="noConversion"/>
  </si>
  <si>
    <t>12/20 07:04~12/20 11:37 api failed</t>
    <phoneticPr fontId="1" type="noConversion"/>
  </si>
  <si>
    <t>12/20 14:42~12/21 00:47 api failed</t>
    <phoneticPr fontId="1" type="noConversion"/>
  </si>
  <si>
    <t>LE0MOD-1090</t>
    <phoneticPr fontId="1" type="noConversion"/>
  </si>
  <si>
    <t>12/22 17:19 Tuner switch fail (AM)</t>
    <phoneticPr fontId="1" type="noConversion"/>
  </si>
  <si>
    <t>12/22 21:48 Tuner switch fail (AM)</t>
    <phoneticPr fontId="1" type="noConversion"/>
  </si>
  <si>
    <t>12/19 21:26 Tuner switch fail (AM)</t>
    <phoneticPr fontId="1" type="noConversion"/>
  </si>
  <si>
    <t>12/19 19:13 Tuner switch fail (AM)</t>
    <phoneticPr fontId="1" type="noConversion"/>
  </si>
  <si>
    <t>LE0MOD-987</t>
    <phoneticPr fontId="1" type="noConversion"/>
  </si>
  <si>
    <t>12/20 11:00 Reboot</t>
    <phoneticPr fontId="1" type="noConversion"/>
  </si>
  <si>
    <t>12/18 20:44~12/18 21:24 Tuner switch fail (FM)</t>
    <phoneticPr fontId="1" type="noConversion"/>
  </si>
  <si>
    <t>12/20 17:25 Reboot</t>
    <phoneticPr fontId="1" type="noConversion"/>
  </si>
  <si>
    <t>12/21 03:18 NE</t>
    <phoneticPr fontId="1" type="noConversion"/>
  </si>
  <si>
    <t>12/21 20:23 NE</t>
    <phoneticPr fontId="1" type="noConversion"/>
  </si>
  <si>
    <t>12/21 02:24 Fail switch WiFi</t>
    <phoneticPr fontId="1" type="noConversion"/>
  </si>
  <si>
    <t>INVALID_KEY</t>
    <phoneticPr fontId="1" type="noConversion"/>
  </si>
  <si>
    <t>12/21 03:03 Fail switch WiFi</t>
    <phoneticPr fontId="1" type="noConversion"/>
  </si>
  <si>
    <t>12/22 18:44 NE</t>
    <phoneticPr fontId="1" type="noConversion"/>
  </si>
  <si>
    <t>12/21 13:25 NE</t>
    <phoneticPr fontId="1" type="noConversion"/>
  </si>
  <si>
    <t>12/22 20:41 Reboot</t>
    <phoneticPr fontId="1" type="noConversion"/>
  </si>
  <si>
    <t>LE022-3503</t>
    <phoneticPr fontId="1" type="noConversion"/>
  </si>
  <si>
    <t>LE022-6330</t>
    <phoneticPr fontId="1" type="noConversion"/>
  </si>
  <si>
    <t>RTBM.2.20.12.2.0.A310.00.E002.P040</t>
    <phoneticPr fontId="1" type="noConversion"/>
  </si>
  <si>
    <t>A310_20241220090826</t>
    <phoneticPr fontId="1" type="noConversion"/>
  </si>
  <si>
    <t>A310_20241127153258</t>
    <phoneticPr fontId="1" type="noConversion"/>
  </si>
  <si>
    <t>12.2.0.A310</t>
    <phoneticPr fontId="1" type="noConversion"/>
  </si>
  <si>
    <t>12/23 20:26~12/23 21:50 api failed</t>
    <phoneticPr fontId="1" type="noConversion"/>
  </si>
  <si>
    <t>12/24 00:26~12/24 01:14 api failed</t>
    <phoneticPr fontId="1" type="noConversion"/>
  </si>
  <si>
    <t>12/24 08:41 Reboot</t>
    <phoneticPr fontId="1" type="noConversion"/>
  </si>
  <si>
    <t>12/24 06:28 Reboot</t>
    <phoneticPr fontId="1" type="noConversion"/>
  </si>
  <si>
    <t>-</t>
    <phoneticPr fontId="1" type="noConversion"/>
  </si>
  <si>
    <t>LE022-6330</t>
  </si>
  <si>
    <t>[AEE_EXP] 20241223_#217_NE (Dil)(Norminal)</t>
    <phoneticPr fontId="1" type="noConversion"/>
  </si>
  <si>
    <t>Note 4</t>
  </si>
  <si>
    <t>#104 R8226移除 (AirBag DTC)
#105 R8226移除 (AirBag DTC)
#106 R8226移除 (AirBag DTC)</t>
    <phoneticPr fontId="1" type="noConversion"/>
  </si>
  <si>
    <t>RTBM.1.20.13.2.0.2210.00.0002.P030</t>
    <phoneticPr fontId="1" type="noConversion"/>
  </si>
  <si>
    <t>2.210_20241220090826</t>
    <phoneticPr fontId="1" type="noConversion"/>
  </si>
  <si>
    <t>2.210_20241127153258</t>
    <phoneticPr fontId="1" type="noConversion"/>
  </si>
  <si>
    <t>No6:   Normal Temp
No15: Normal Temp</t>
    <phoneticPr fontId="1" type="noConversion"/>
  </si>
  <si>
    <t>13.2.0.2210</t>
    <phoneticPr fontId="1" type="noConversion"/>
  </si>
  <si>
    <t>LE022-6356</t>
  </si>
  <si>
    <t>LE022-6356</t>
    <phoneticPr fontId="1" type="noConversion"/>
  </si>
  <si>
    <t>LE022-6358</t>
  </si>
  <si>
    <t>LE022-6358</t>
    <phoneticPr fontId="1" type="noConversion"/>
  </si>
  <si>
    <t>[Stability] 600 Hours Stability MCU hanged 70min, then enter INACTIVE and shut down SOC 4V</t>
    <phoneticPr fontId="1" type="noConversion"/>
  </si>
  <si>
    <t>[Stability] 600 Hours Stability reboot (MCUD alive timeout)</t>
    <phoneticPr fontId="1" type="noConversion"/>
  </si>
  <si>
    <t>LE022-3503</t>
  </si>
  <si>
    <t>12/25 03:08 NE</t>
    <phoneticPr fontId="1" type="noConversion"/>
  </si>
  <si>
    <t>12/24 17:34開始每round都reboot(超過35次)</t>
    <phoneticPr fontId="1" type="noConversion"/>
  </si>
  <si>
    <t>12/25 01:39開始每round都reboot(超過3次)</t>
    <phoneticPr fontId="1" type="noConversion"/>
  </si>
  <si>
    <t>12/24 17:46~12/25 01:28 api failed</t>
    <phoneticPr fontId="1" type="noConversion"/>
  </si>
  <si>
    <t>12/24 17:09~12/24 17:30 api failed</t>
    <phoneticPr fontId="1" type="noConversion"/>
  </si>
  <si>
    <t>12/24 17:04 Reboot</t>
    <phoneticPr fontId="1" type="noConversion"/>
  </si>
  <si>
    <t>12/24 17:56 Reboot</t>
    <phoneticPr fontId="1" type="noConversion"/>
  </si>
  <si>
    <t>12/24 18:21 Reboot</t>
    <phoneticPr fontId="1" type="noConversion"/>
  </si>
  <si>
    <t>12/24 18:14開始每round都reboot(超過7次)</t>
    <phoneticPr fontId="1" type="noConversion"/>
  </si>
  <si>
    <t>12/24 22:05 NE</t>
    <phoneticPr fontId="1" type="noConversion"/>
  </si>
  <si>
    <t>12/24 15:38 Reboot</t>
    <phoneticPr fontId="1" type="noConversion"/>
  </si>
  <si>
    <t>12/24 19:53 Reboot</t>
    <phoneticPr fontId="1" type="noConversion"/>
  </si>
  <si>
    <t>12/24 18:36 Reboot</t>
    <phoneticPr fontId="1" type="noConversion"/>
  </si>
  <si>
    <t>12/24 19:00 Reboot</t>
    <phoneticPr fontId="1" type="noConversion"/>
  </si>
  <si>
    <t>12/24 19:26 Reboot</t>
    <phoneticPr fontId="1" type="noConversion"/>
  </si>
  <si>
    <t>12/24 18:11 Reboot (連續4round)</t>
    <phoneticPr fontId="1" type="noConversion"/>
  </si>
  <si>
    <t>12/24 17:30 Reboot (連續3round)</t>
    <phoneticPr fontId="1" type="noConversion"/>
  </si>
  <si>
    <t>12/24 17:51 Reboot (連續2round)</t>
    <phoneticPr fontId="1" type="noConversion"/>
  </si>
  <si>
    <t>12/25 11:00 電腦USB掛掉</t>
    <phoneticPr fontId="1" type="noConversion"/>
  </si>
  <si>
    <t>10.56.27.114</t>
  </si>
  <si>
    <t>10.56.27.83</t>
  </si>
  <si>
    <t>LE022-3503</t>
    <phoneticPr fontId="1" type="noConversion"/>
  </si>
  <si>
    <t>LE0-17954</t>
  </si>
  <si>
    <t>LE0-17954</t>
    <phoneticPr fontId="1" type="noConversion"/>
  </si>
  <si>
    <t>-</t>
    <phoneticPr fontId="1" type="noConversion"/>
  </si>
  <si>
    <t>[AEE_EXP] 20241225_#117_NE macchina (Main macchina)(Audio.Cmd)(Norminal)</t>
    <phoneticPr fontId="1" type="noConversion"/>
  </si>
  <si>
    <t>12/25 21:02 Tuner switch fail</t>
    <phoneticPr fontId="1" type="noConversion"/>
  </si>
  <si>
    <t>12/24 13:10~12/25 13:19 api failed</t>
    <phoneticPr fontId="1" type="noConversion"/>
  </si>
  <si>
    <t>12/26 04:42 Reboot</t>
    <phoneticPr fontId="1" type="noConversion"/>
  </si>
  <si>
    <t>12/24 04:14~12/26 04:41 api failed</t>
    <phoneticPr fontId="1" type="noConversion"/>
  </si>
  <si>
    <t>12/25 22:53 Fail switch WiFi</t>
    <phoneticPr fontId="1" type="noConversion"/>
  </si>
  <si>
    <t>12/25 07:29 Reboot (連續3round)</t>
    <phoneticPr fontId="1" type="noConversion"/>
  </si>
  <si>
    <t>LE0-17963</t>
  </si>
  <si>
    <t>LE0-17963</t>
    <phoneticPr fontId="1" type="noConversion"/>
  </si>
  <si>
    <t>12/26 15:22 Tuner switch fail</t>
    <phoneticPr fontId="1" type="noConversion"/>
  </si>
  <si>
    <t>12/26 05:44 Tuner switch fail</t>
    <phoneticPr fontId="1" type="noConversion"/>
  </si>
  <si>
    <t>12/26 09:36 Tuner switch fail</t>
    <phoneticPr fontId="1" type="noConversion"/>
  </si>
  <si>
    <t>12/26 10:02~12/26 14:47 api failed</t>
    <phoneticPr fontId="1" type="noConversion"/>
  </si>
  <si>
    <t>12/26 22:10 Tuner switch fail</t>
    <phoneticPr fontId="1" type="noConversion"/>
  </si>
  <si>
    <t>12/27 08:00 開始api failed</t>
    <phoneticPr fontId="1" type="noConversion"/>
  </si>
  <si>
    <t>No204</t>
  </si>
  <si>
    <t>No215</t>
  </si>
  <si>
    <t>No217</t>
  </si>
  <si>
    <t>No205</t>
  </si>
  <si>
    <t>No206</t>
  </si>
  <si>
    <t>10.56.27.101</t>
  </si>
  <si>
    <t>10.56.27.129</t>
  </si>
  <si>
    <t>No205:   Normal Temp</t>
    <phoneticPr fontId="1" type="noConversion"/>
  </si>
  <si>
    <t>12/28 02:19 Tuner switch fail</t>
    <phoneticPr fontId="1" type="noConversion"/>
  </si>
  <si>
    <t>12/28 21:41 Tuner switch fail</t>
    <phoneticPr fontId="1" type="noConversion"/>
  </si>
  <si>
    <t>12/30 07:08 Tuner switch fail</t>
    <phoneticPr fontId="1" type="noConversion"/>
  </si>
  <si>
    <t>RTBM.2.20.12.2.0.A320.00.E002.P040</t>
    <phoneticPr fontId="1" type="noConversion"/>
  </si>
  <si>
    <t>A320_20241226212820</t>
    <phoneticPr fontId="1" type="noConversion"/>
  </si>
  <si>
    <t>A320_20241127153258</t>
    <phoneticPr fontId="1" type="noConversion"/>
  </si>
  <si>
    <t>12/29 01:28 Tuner switch fail</t>
    <phoneticPr fontId="1" type="noConversion"/>
  </si>
  <si>
    <t>12/29 03:16 Fail switch WiFi</t>
    <phoneticPr fontId="1" type="noConversion"/>
  </si>
  <si>
    <t>12.2.0.A320</t>
    <phoneticPr fontId="1" type="noConversion"/>
  </si>
  <si>
    <t>RTBM.1.20.13.2.1.221B.00.0002.P030</t>
    <phoneticPr fontId="1" type="noConversion"/>
  </si>
  <si>
    <t>2.21B_20241224163642</t>
    <phoneticPr fontId="1" type="noConversion"/>
  </si>
  <si>
    <t>2.21B_20241127153258</t>
    <phoneticPr fontId="1" type="noConversion"/>
  </si>
  <si>
    <t>12/30 23:13 Reboot</t>
    <phoneticPr fontId="1" type="noConversion"/>
  </si>
  <si>
    <t>12/30 18:26~12/30 23:12 api failed</t>
    <phoneticPr fontId="1" type="noConversion"/>
  </si>
  <si>
    <t>12/31 02:19 Tuner switch fail</t>
    <phoneticPr fontId="1" type="noConversion"/>
  </si>
  <si>
    <t>12/30 21:14 Tuner switch fail</t>
    <phoneticPr fontId="1" type="noConversion"/>
  </si>
  <si>
    <t>12/30 13:45~12/30 21:27 api failed</t>
    <phoneticPr fontId="1" type="noConversion"/>
  </si>
  <si>
    <t>12/27 20:55 NE</t>
    <phoneticPr fontId="1" type="noConversion"/>
  </si>
  <si>
    <t>12/30 16:19 Tuner switch fail</t>
    <phoneticPr fontId="1" type="noConversion"/>
  </si>
  <si>
    <t>12/30 23:18 Tuner switch fail</t>
    <phoneticPr fontId="1" type="noConversion"/>
  </si>
  <si>
    <t>12/31 01:22 Tuner switch fail</t>
    <phoneticPr fontId="1" type="noConversion"/>
  </si>
  <si>
    <t>12/31 07:35 Reboot</t>
    <phoneticPr fontId="1" type="noConversion"/>
  </si>
  <si>
    <t>LE0MOD-1155</t>
  </si>
  <si>
    <t>LE0MOD-1147</t>
  </si>
  <si>
    <t>LE0MOD-1142</t>
  </si>
  <si>
    <t>12/31 23:46 Tuner switch fail</t>
    <phoneticPr fontId="1" type="noConversion"/>
  </si>
  <si>
    <t>01/02 02:09 Tuner switch fail</t>
    <phoneticPr fontId="1" type="noConversion"/>
  </si>
  <si>
    <t>01/02 04:34 Tuner switch fail</t>
    <phoneticPr fontId="1" type="noConversion"/>
  </si>
  <si>
    <t>01/01 19:55 Tuner switch fail</t>
    <phoneticPr fontId="1" type="noConversion"/>
  </si>
  <si>
    <t>12/31 18:22 Reboot</t>
    <phoneticPr fontId="1" type="noConversion"/>
  </si>
  <si>
    <t>12/31 17:53 Tuner switch fail</t>
    <phoneticPr fontId="1" type="noConversion"/>
  </si>
  <si>
    <t>LE0MOD-987</t>
    <phoneticPr fontId="1" type="noConversion"/>
  </si>
  <si>
    <t>12/31 19:04 Tuner switch fail</t>
    <phoneticPr fontId="1" type="noConversion"/>
  </si>
  <si>
    <t>01/02 06:46 Tuner switch fail</t>
    <phoneticPr fontId="1" type="noConversion"/>
  </si>
  <si>
    <t>01/02 10:37~01/02 10:39 api failed</t>
    <phoneticPr fontId="1" type="noConversion"/>
  </si>
  <si>
    <t>12/31 09:03~12/31 15:38 api failed</t>
    <phoneticPr fontId="1" type="noConversion"/>
  </si>
  <si>
    <t>01/01 06:29~01/01 14:11 api failed</t>
    <phoneticPr fontId="1" type="noConversion"/>
  </si>
  <si>
    <t>RTBM.1.22.13.4.0.1210.00.E003.P000</t>
    <phoneticPr fontId="1" type="noConversion"/>
  </si>
  <si>
    <t>1.210_20241230183949</t>
    <phoneticPr fontId="1" type="noConversion"/>
  </si>
  <si>
    <t>1.210_20241206100436</t>
    <phoneticPr fontId="1" type="noConversion"/>
  </si>
  <si>
    <t>01/02 17:34 每次的WiFi Forget都失敗</t>
    <phoneticPr fontId="1" type="noConversion"/>
  </si>
  <si>
    <t>01/02 12:33 每次的WiFi Forget都失敗</t>
    <phoneticPr fontId="1" type="noConversion"/>
  </si>
  <si>
    <t>01/02 18:29~01/02 21:08 api failed</t>
    <phoneticPr fontId="1" type="noConversion"/>
  </si>
  <si>
    <t>01/02 12:04 (UTC) NE</t>
    <phoneticPr fontId="1" type="noConversion"/>
  </si>
  <si>
    <t>01/03 02:40 NE2</t>
    <phoneticPr fontId="1" type="noConversion"/>
  </si>
  <si>
    <t>01/01 15:52 (UTC) NE1</t>
    <phoneticPr fontId="1" type="noConversion"/>
  </si>
  <si>
    <t>01/02 17:17 每次的WiFi Forget都失敗</t>
    <phoneticPr fontId="1" type="noConversion"/>
  </si>
  <si>
    <t>01/02 18:09 每次的WiFi Forget都失敗</t>
    <phoneticPr fontId="1" type="noConversion"/>
  </si>
  <si>
    <t>LE0MOD-1155</t>
    <phoneticPr fontId="1" type="noConversion"/>
  </si>
  <si>
    <t>01/02 15:04 每次的WiFi連線斷線Forget都失敗，但是都是api failed</t>
    <phoneticPr fontId="1" type="noConversion"/>
  </si>
  <si>
    <t>13.4.0.1210</t>
    <phoneticPr fontId="1" type="noConversion"/>
  </si>
  <si>
    <t>LE0-16324</t>
    <phoneticPr fontId="1" type="noConversion"/>
  </si>
  <si>
    <t>LE022-6490</t>
  </si>
  <si>
    <t>LE022-6490</t>
    <phoneticPr fontId="1" type="noConversion"/>
  </si>
  <si>
    <t>LE022-6411</t>
  </si>
  <si>
    <t>LE022-6411</t>
    <phoneticPr fontId="1" type="noConversion"/>
  </si>
  <si>
    <t>-</t>
    <phoneticPr fontId="1" type="noConversion"/>
  </si>
  <si>
    <t>[System]NE(/usr/bin/spidaemon) crash happened in SEE OS during overnight test. (Spidaemon)(Norminal)</t>
    <phoneticPr fontId="1" type="noConversion"/>
  </si>
  <si>
    <t>[AEE_EXP] 20251203_#204_NE Main macchina crashed. (Main macchina)(libWlanMgr.so)(Booting)</t>
    <phoneticPr fontId="1" type="noConversion"/>
  </si>
  <si>
    <t>#M004 R8226移除 (AirBag DTC)
#M005 R8226移除 (AirBag DTC)
#M006 R8226移除 (AirBag DTC)</t>
    <phoneticPr fontId="1" type="noConversion"/>
  </si>
  <si>
    <t>No6: Normal Temp
No15: Normal Temp</t>
    <phoneticPr fontId="1" type="noConversion"/>
  </si>
  <si>
    <t>No17: Thermal (-40~85, 1 HR change) 
No4:   Normal Temp</t>
    <phoneticPr fontId="1" type="noConversion"/>
  </si>
  <si>
    <t xml:space="preserve">No4:   Normal Temp
No17: Thermal (-40~85, 1 HR change) </t>
    <phoneticPr fontId="1" type="noConversion"/>
  </si>
  <si>
    <t xml:space="preserve">No4: Normal Temp
No17: Thermal (-40~85, 1 HR change) </t>
    <phoneticPr fontId="1" type="noConversion"/>
  </si>
  <si>
    <t>RTBM.2.20.12.2.0.A330.00.E002.P040</t>
    <phoneticPr fontId="1" type="noConversion"/>
  </si>
  <si>
    <t>A330_20250102205659</t>
    <phoneticPr fontId="1" type="noConversion"/>
  </si>
  <si>
    <t>A330_20241127153258</t>
    <phoneticPr fontId="1" type="noConversion"/>
  </si>
  <si>
    <t>01/04 13:17 api failed</t>
    <phoneticPr fontId="1" type="noConversion"/>
  </si>
  <si>
    <t>01/04 18:50 KE</t>
    <phoneticPr fontId="1" type="noConversion"/>
  </si>
  <si>
    <t>01/03 23:21 Reboot</t>
    <phoneticPr fontId="1" type="noConversion"/>
  </si>
  <si>
    <t>01/03 23:29 Tuner switch fail</t>
    <phoneticPr fontId="1" type="noConversion"/>
  </si>
  <si>
    <t>01/04 10:10 Tuner switch fail</t>
    <phoneticPr fontId="1" type="noConversion"/>
  </si>
  <si>
    <t>01/04 23:19 WiFi connect fail</t>
    <phoneticPr fontId="1" type="noConversion"/>
  </si>
  <si>
    <t>01/04 10:34 KernelAPI</t>
    <phoneticPr fontId="1" type="noConversion"/>
  </si>
  <si>
    <t>01/03 12:46 Reboot</t>
    <phoneticPr fontId="1" type="noConversion"/>
  </si>
  <si>
    <t>01/03 19:30 NE</t>
    <phoneticPr fontId="1" type="noConversion"/>
  </si>
  <si>
    <t>01/05 17:19~01/05 19:02 api failed</t>
    <phoneticPr fontId="1" type="noConversion"/>
  </si>
  <si>
    <t>01/05 03:50 NE</t>
    <phoneticPr fontId="1" type="noConversion"/>
  </si>
  <si>
    <t>01/05 15:48 NE</t>
    <phoneticPr fontId="1" type="noConversion"/>
  </si>
  <si>
    <t>01/06 04:49 NE</t>
    <phoneticPr fontId="1" type="noConversion"/>
  </si>
  <si>
    <t>12.2.0.A330</t>
    <phoneticPr fontId="1" type="noConversion"/>
  </si>
  <si>
    <t>LE0-18032</t>
  </si>
  <si>
    <t>LE0-18032</t>
    <phoneticPr fontId="1" type="noConversion"/>
  </si>
  <si>
    <t>LE022-6502</t>
  </si>
  <si>
    <t>LE022-6502</t>
    <phoneticPr fontId="1" type="noConversion"/>
  </si>
  <si>
    <t>[Stability] SSH 10.10.10.7 cannot access during stability test.</t>
    <phoneticPr fontId="1" type="noConversion"/>
  </si>
  <si>
    <t>LE0-18032</t>
    <phoneticPr fontId="1" type="noConversion"/>
  </si>
  <si>
    <t>[Stability] 600 Hours Stability test with WiFi connection fail.</t>
    <phoneticPr fontId="1" type="noConversion"/>
  </si>
  <si>
    <t>LE022-6361</t>
  </si>
  <si>
    <t>LE022-6361</t>
    <phoneticPr fontId="1" type="noConversion"/>
  </si>
  <si>
    <t>C</t>
    <phoneticPr fontId="1" type="noConversion"/>
  </si>
  <si>
    <t>LE022-6512</t>
  </si>
  <si>
    <t>LE022-6512</t>
    <phoneticPr fontId="1" type="noConversion"/>
  </si>
  <si>
    <t>LE022-6513</t>
  </si>
  <si>
    <t>LE022-6513</t>
    <phoneticPr fontId="1" type="noConversion"/>
  </si>
  <si>
    <t>LE022-6424</t>
  </si>
  <si>
    <t>LE022-6424</t>
    <phoneticPr fontId="1" type="noConversion"/>
  </si>
  <si>
    <t>LE022-6424</t>
    <phoneticPr fontId="1" type="noConversion"/>
  </si>
  <si>
    <t>System]NE(/usr/bin/gpsdaemon) crash happened in NEE OS during overnight test. (Gpsdaemon)(Norminal)</t>
    <phoneticPr fontId="1" type="noConversion"/>
  </si>
  <si>
    <t>LE0-16227</t>
    <phoneticPr fontId="1" type="noConversion"/>
  </si>
  <si>
    <t>LE0-7771</t>
  </si>
  <si>
    <t>LE0-7771</t>
    <phoneticPr fontId="1" type="noConversion"/>
  </si>
  <si>
    <t>[AEE_EXP] 20250106_#215_NE2 (Demoapp2)(Norminal)</t>
    <phoneticPr fontId="1" type="noConversion"/>
  </si>
  <si>
    <t>[AEE_EXP] 20250106_#217_NE (Demoapp2)(Norminal)</t>
    <phoneticPr fontId="1" type="noConversion"/>
  </si>
  <si>
    <t>13.2.1.221B</t>
    <phoneticPr fontId="1" type="noConversion"/>
  </si>
  <si>
    <t>01/07 01:46~01/07 09:19 api failed</t>
    <phoneticPr fontId="1" type="noConversion"/>
  </si>
  <si>
    <t>01/06 12:49 Reboot</t>
    <phoneticPr fontId="1" type="noConversion"/>
  </si>
  <si>
    <t>01/03 發現10.10.10.7已經掛掉 (04:13)</t>
    <phoneticPr fontId="1" type="noConversion"/>
  </si>
  <si>
    <t>01/06 15:24 NE</t>
    <phoneticPr fontId="1" type="noConversion"/>
  </si>
  <si>
    <t>01/06 17:42 Reboot</t>
    <phoneticPr fontId="1" type="noConversion"/>
  </si>
  <si>
    <t>01/06 18:03 Reboot</t>
    <phoneticPr fontId="1" type="noConversion"/>
  </si>
  <si>
    <t>01/06 19:02 Reboot</t>
    <phoneticPr fontId="1" type="noConversion"/>
  </si>
  <si>
    <t>LE022-5957</t>
  </si>
  <si>
    <t>LE022-5957</t>
    <phoneticPr fontId="1" type="noConversion"/>
  </si>
  <si>
    <t>LE022-5957</t>
    <phoneticPr fontId="1" type="noConversion"/>
  </si>
  <si>
    <t>[Stability][APPFWK][SuperTestBundle][AUTO_TEST_PCAN]NE(SIGABRT,/usr/bin/demoapp2) happened during stress test. (Demoapp2)(Booting)</t>
    <phoneticPr fontId="1" type="noConversion"/>
  </si>
  <si>
    <t>01/08 03:57 api failed</t>
    <phoneticPr fontId="1" type="noConversion"/>
  </si>
  <si>
    <t>01/08 02:16 Reboot</t>
    <phoneticPr fontId="1" type="noConversion"/>
  </si>
  <si>
    <t>01/07 18:53 Reboot</t>
    <phoneticPr fontId="1" type="noConversion"/>
  </si>
  <si>
    <t>01/07 20:27 Reboot</t>
    <phoneticPr fontId="1" type="noConversion"/>
  </si>
  <si>
    <t>01/07 12:56 NE</t>
    <phoneticPr fontId="1" type="noConversion"/>
  </si>
  <si>
    <t>01/08 10:11 每次的WiFi Forget都失敗</t>
    <phoneticPr fontId="1" type="noConversion"/>
  </si>
  <si>
    <t>伺服器連線異常造成</t>
    <phoneticPr fontId="1" type="noConversion"/>
  </si>
  <si>
    <t>HMI會修改</t>
    <phoneticPr fontId="1" type="noConversion"/>
  </si>
  <si>
    <t>Control board UART無法控制</t>
    <phoneticPr fontId="1" type="noConversion"/>
  </si>
  <si>
    <t>RTBM.2.20.13.2.0.A340.00.E002.P040</t>
    <phoneticPr fontId="1" type="noConversion"/>
  </si>
  <si>
    <t>A340_20250108090726</t>
    <phoneticPr fontId="1" type="noConversion"/>
  </si>
  <si>
    <t>A340_20241127153258</t>
    <phoneticPr fontId="1" type="noConversion"/>
  </si>
  <si>
    <t>1/14 09:18 EE</t>
    <phoneticPr fontId="1" type="noConversion"/>
  </si>
  <si>
    <t>1/15 00:06 Reboot</t>
    <phoneticPr fontId="1" type="noConversion"/>
  </si>
  <si>
    <t>LE0MOD-1218</t>
  </si>
  <si>
    <t>LE0MOD-1218</t>
    <phoneticPr fontId="1" type="noConversion"/>
  </si>
  <si>
    <t>[AEE_EXP] 20250115_#M005_EE (Modem crash)</t>
    <phoneticPr fontId="1" type="noConversion"/>
  </si>
  <si>
    <t>01/15 13:00 Fail switch WiFi</t>
    <phoneticPr fontId="1" type="noConversion"/>
  </si>
  <si>
    <t>01/14 12:51~01/14 22:54 Fail switch WiFi (api failed)</t>
    <phoneticPr fontId="1" type="noConversion"/>
  </si>
  <si>
    <t>01/16 16:05 Fail switch WiFi</t>
    <phoneticPr fontId="1" type="noConversion"/>
  </si>
  <si>
    <t>01/17 12:10 Reboot</t>
    <phoneticPr fontId="1" type="noConversion"/>
  </si>
  <si>
    <t>01/19 01:53 Reboot</t>
    <phoneticPr fontId="1" type="noConversion"/>
  </si>
  <si>
    <t>01/17 18:40 Reboot</t>
    <phoneticPr fontId="1" type="noConversion"/>
  </si>
  <si>
    <t>01/17 13:04 Reboot</t>
    <phoneticPr fontId="1" type="noConversion"/>
  </si>
  <si>
    <t>01/17 12:37 Reboot</t>
    <phoneticPr fontId="1" type="noConversion"/>
  </si>
  <si>
    <t>2.0.3.4</t>
    <phoneticPr fontId="1" type="noConversion"/>
  </si>
  <si>
    <t>RTBM.1.22.13.6.0.1290.00.E003.P000</t>
    <phoneticPr fontId="1" type="noConversion"/>
  </si>
  <si>
    <t>1.290_20250115191814</t>
    <phoneticPr fontId="1" type="noConversion"/>
  </si>
  <si>
    <t>1.290_20241206100436</t>
    <phoneticPr fontId="1" type="noConversion"/>
  </si>
  <si>
    <t>01/18 04:20 WiFi Forget Fail</t>
    <phoneticPr fontId="1" type="noConversion"/>
  </si>
  <si>
    <t>01/19 21:22 WiFi connect fail</t>
    <phoneticPr fontId="1" type="noConversion"/>
  </si>
  <si>
    <t>13.6.0.1290</t>
    <phoneticPr fontId="1" type="noConversion"/>
  </si>
  <si>
    <t>13.2.0.A340</t>
    <phoneticPr fontId="1" type="noConversion"/>
  </si>
  <si>
    <t>13.2.0.A350</t>
    <phoneticPr fontId="1" type="noConversion"/>
  </si>
  <si>
    <t>RTBM.2.20.13.2.0.A350.00.E002.P040</t>
    <phoneticPr fontId="1" type="noConversion"/>
  </si>
  <si>
    <t>A350_20250117102958</t>
    <phoneticPr fontId="1" type="noConversion"/>
  </si>
  <si>
    <t>A350_20241127153258</t>
    <phoneticPr fontId="1" type="noConversion"/>
  </si>
  <si>
    <t>01/21 01:12 Fail switch WiFi</t>
    <phoneticPr fontId="1" type="noConversion"/>
  </si>
  <si>
    <t>01/19 16:24 NE</t>
    <phoneticPr fontId="1" type="noConversion"/>
  </si>
  <si>
    <t>01/21 05:14 BuB charging</t>
    <phoneticPr fontId="1" type="noConversion"/>
  </si>
  <si>
    <t>LE0MOD-1234</t>
  </si>
  <si>
    <t>LE0MOD-1234</t>
    <phoneticPr fontId="1" type="noConversion"/>
  </si>
  <si>
    <t>-</t>
    <phoneticPr fontId="1" type="noConversion"/>
  </si>
  <si>
    <t>LE0MOD-1234</t>
    <phoneticPr fontId="1" type="noConversion"/>
  </si>
  <si>
    <t>[Stability] BuB charging happened every other time.</t>
    <phoneticPr fontId="1" type="noConversion"/>
  </si>
  <si>
    <t>LE022-6750</t>
  </si>
  <si>
    <t>LE022-6750</t>
    <phoneticPr fontId="1" type="noConversion"/>
  </si>
  <si>
    <t>LE022-6750</t>
    <phoneticPr fontId="1" type="noConversion"/>
  </si>
  <si>
    <t>[AEE_EXP] 20250121_#217_NE (Demoapp2)(Norminal)</t>
    <phoneticPr fontId="1" type="noConversion"/>
  </si>
  <si>
    <t>因為xCall沒有順利結束，所以無法執行WiFi的行為</t>
    <phoneticPr fontId="1" type="noConversion"/>
  </si>
  <si>
    <t>因為NIS超過30秒沒有回應，所以停止連線的動作</t>
    <phoneticPr fontId="1" type="noConversion"/>
  </si>
  <si>
    <t>01/21 16:08 Reboot</t>
    <phoneticPr fontId="1" type="noConversion"/>
  </si>
  <si>
    <t>01/21 15:01 Reboot</t>
    <phoneticPr fontId="1" type="noConversion"/>
  </si>
  <si>
    <t>01/21 18:57 Reboot</t>
    <phoneticPr fontId="1" type="noConversion"/>
  </si>
  <si>
    <t>01/21 14:23 BuB charging</t>
    <phoneticPr fontId="1" type="noConversion"/>
  </si>
  <si>
    <t>Category</t>
    <phoneticPr fontId="1" type="noConversion"/>
  </si>
  <si>
    <t>Function</t>
    <phoneticPr fontId="1" type="noConversion"/>
  </si>
  <si>
    <t>Crash</t>
    <phoneticPr fontId="1" type="noConversion"/>
  </si>
  <si>
    <t>2.270_20250123152304</t>
    <phoneticPr fontId="1" type="noConversion"/>
  </si>
  <si>
    <t>2.270_20250121112450</t>
    <phoneticPr fontId="1" type="noConversion"/>
  </si>
  <si>
    <t>02/03 23:44 Tuner switch fail</t>
    <phoneticPr fontId="1" type="noConversion"/>
  </si>
  <si>
    <t>RTBM.2.20.13.2.0.A360.00.E002.P040</t>
    <phoneticPr fontId="1" type="noConversion"/>
  </si>
  <si>
    <t>A360_20250122155517</t>
    <phoneticPr fontId="1" type="noConversion"/>
  </si>
  <si>
    <t>A360_20250121112450</t>
    <phoneticPr fontId="1" type="noConversion"/>
  </si>
  <si>
    <t>10.56.27.112</t>
    <phoneticPr fontId="1" type="noConversion"/>
  </si>
  <si>
    <t>10.56.26.108</t>
    <phoneticPr fontId="1" type="noConversion"/>
  </si>
  <si>
    <t>RTBM.1.22.13.6.0.129C.00.E003.P000</t>
    <phoneticPr fontId="1" type="noConversion"/>
  </si>
  <si>
    <t>1.29C_20250119195641</t>
    <phoneticPr fontId="1" type="noConversion"/>
  </si>
  <si>
    <t>1.29C_20241206100436</t>
    <phoneticPr fontId="1" type="noConversion"/>
  </si>
  <si>
    <t>13.6.0.129C</t>
    <phoneticPr fontId="1" type="noConversion"/>
  </si>
  <si>
    <t>[AEE_EXP] 20240722_#117_NE (/usr/local/macchina/bin/macchina)(Main macchina)(RNG)(Norminal)</t>
    <phoneticPr fontId="1" type="noConversion"/>
  </si>
  <si>
    <t>RTBM.1.20.13.6.0.2270.00.0002.P030</t>
    <phoneticPr fontId="1" type="noConversion"/>
  </si>
  <si>
    <t>02/04 23:08 Tuner switch fail</t>
    <phoneticPr fontId="1" type="noConversion"/>
  </si>
  <si>
    <t>02/04 11:12 BuB charging cycle</t>
    <phoneticPr fontId="1" type="noConversion"/>
  </si>
  <si>
    <t>02/05 08:25 NE</t>
    <phoneticPr fontId="1" type="noConversion"/>
  </si>
  <si>
    <t>02/04 16:52 WiFi first connect</t>
    <phoneticPr fontId="1" type="noConversion"/>
  </si>
  <si>
    <t>LE022-6630</t>
  </si>
  <si>
    <t>LE022-6630</t>
    <phoneticPr fontId="1" type="noConversion"/>
  </si>
  <si>
    <t>LE022-6630</t>
    <phoneticPr fontId="1" type="noConversion"/>
  </si>
  <si>
    <t>CLONE - [Wifi] DTC redesign for GEN_RTBM_ST_DTC_WIFI_0000(0x954D00) / B154D-00</t>
    <phoneticPr fontId="1" type="noConversion"/>
  </si>
  <si>
    <t>C</t>
    <phoneticPr fontId="1" type="noConversion"/>
  </si>
  <si>
    <t>Resolved</t>
    <phoneticPr fontId="1" type="noConversion"/>
  </si>
  <si>
    <t>-</t>
    <phoneticPr fontId="1" type="noConversion"/>
  </si>
  <si>
    <t>LE022-6839</t>
  </si>
  <si>
    <t>LE022-6839</t>
    <phoneticPr fontId="1" type="noConversion"/>
  </si>
  <si>
    <t>[AEE_EXP] 20250205_#217_NE (Lwm2mdaemon)(Norminal)</t>
    <phoneticPr fontId="1" type="noConversion"/>
  </si>
  <si>
    <t>02/06 16:21 Tuner switch fail</t>
    <phoneticPr fontId="1" type="noConversion"/>
  </si>
  <si>
    <t>02/06 18:16 Tuner switch fail</t>
    <phoneticPr fontId="1" type="noConversion"/>
  </si>
  <si>
    <t>02/06 20:20 Tuner switch fail</t>
    <phoneticPr fontId="1" type="noConversion"/>
  </si>
  <si>
    <t>02/07 17:16 Reboot</t>
    <phoneticPr fontId="1" type="noConversion"/>
  </si>
  <si>
    <t>02/07 16:40 Reboot</t>
    <phoneticPr fontId="1" type="noConversion"/>
  </si>
  <si>
    <t>02/07 18:54 Reboot</t>
    <phoneticPr fontId="1" type="noConversion"/>
  </si>
  <si>
    <t>02/07 18:43 Reboot</t>
    <phoneticPr fontId="1" type="noConversion"/>
  </si>
  <si>
    <t>02/07 18:53 Reboot</t>
    <phoneticPr fontId="1" type="noConversion"/>
  </si>
  <si>
    <t>02/07 17:35 Reboot</t>
    <phoneticPr fontId="1" type="noConversion"/>
  </si>
  <si>
    <t>02/07 18:02 Reboot</t>
    <phoneticPr fontId="1" type="noConversion"/>
  </si>
  <si>
    <t>02/07 20:13 Reboot</t>
    <phoneticPr fontId="1" type="noConversion"/>
  </si>
  <si>
    <t>02/07 18:33 Reboot</t>
    <phoneticPr fontId="1" type="noConversion"/>
  </si>
  <si>
    <t>2.0.3.4+2.0.3.5</t>
    <phoneticPr fontId="1" type="noConversion"/>
  </si>
  <si>
    <t>02/09 06:33 WiFi Connect fail</t>
    <phoneticPr fontId="1" type="noConversion"/>
  </si>
  <si>
    <t>02/09 23:21 NE</t>
    <phoneticPr fontId="1" type="noConversion"/>
  </si>
  <si>
    <t>02/09 12:55 NE</t>
    <phoneticPr fontId="1" type="noConversion"/>
  </si>
  <si>
    <t>02/09 15:39 WiFi Connect fail</t>
    <phoneticPr fontId="1" type="noConversion"/>
  </si>
  <si>
    <t>02/09 22:52 WiFi Connect fail</t>
    <phoneticPr fontId="1" type="noConversion"/>
  </si>
  <si>
    <t>10.56.26.115</t>
    <phoneticPr fontId="1" type="noConversion"/>
  </si>
  <si>
    <t>LE0MOD-1259</t>
  </si>
  <si>
    <t>LE0MOD-1259</t>
    <phoneticPr fontId="1" type="noConversion"/>
  </si>
  <si>
    <t>-</t>
    <phoneticPr fontId="1" type="noConversion"/>
  </si>
  <si>
    <t>LE0MOD-1259</t>
    <phoneticPr fontId="1" type="noConversion"/>
  </si>
  <si>
    <t>[AEE_EXP] 20250210_#M015_NE (Dil)(Norminal)</t>
    <phoneticPr fontId="1" type="noConversion"/>
  </si>
  <si>
    <t>LE0MOD-1252</t>
  </si>
  <si>
    <t>LE0MOD-1252</t>
    <phoneticPr fontId="1" type="noConversion"/>
  </si>
  <si>
    <t>LE0MOD-1252</t>
    <phoneticPr fontId="1" type="noConversion"/>
  </si>
  <si>
    <t>[xCall]WiFi_DTC error when do xCall Stress.</t>
    <phoneticPr fontId="1" type="noConversion"/>
  </si>
  <si>
    <t>C</t>
    <phoneticPr fontId="1" type="noConversion"/>
  </si>
  <si>
    <t>02/11 02:54 Tuner switch fail</t>
    <phoneticPr fontId="1" type="noConversion"/>
  </si>
  <si>
    <t>02/11 05:48 Tuner switch fail</t>
    <phoneticPr fontId="1" type="noConversion"/>
  </si>
  <si>
    <t>02/11 05:49 Tuner switch fail</t>
  </si>
  <si>
    <t>02/1 17:18 Reboot</t>
    <phoneticPr fontId="1" type="noConversion"/>
  </si>
  <si>
    <t>02/11 18:39 Reboot</t>
    <phoneticPr fontId="1" type="noConversion"/>
  </si>
  <si>
    <t>02/12 02:28 Tuner switch fail</t>
    <phoneticPr fontId="1" type="noConversion"/>
  </si>
  <si>
    <t>02/11 23:15 Reboot</t>
    <phoneticPr fontId="1" type="noConversion"/>
  </si>
  <si>
    <t>02/11 19:15 Reboot</t>
    <phoneticPr fontId="1" type="noConversion"/>
  </si>
  <si>
    <t>02/11 19:16 Reboot</t>
    <phoneticPr fontId="1" type="noConversion"/>
  </si>
  <si>
    <t>02/11 13:33 NE</t>
    <phoneticPr fontId="1" type="noConversion"/>
  </si>
  <si>
    <t>02/12 04:57 Reboot</t>
    <phoneticPr fontId="1" type="noConversion"/>
  </si>
  <si>
    <t>LE0MOD-1271</t>
  </si>
  <si>
    <t>LE0MOD-1271</t>
    <phoneticPr fontId="1" type="noConversion"/>
  </si>
  <si>
    <t>LE0MOD-1271</t>
    <phoneticPr fontId="1" type="noConversion"/>
  </si>
  <si>
    <t>2.0.3.5</t>
    <phoneticPr fontId="1" type="noConversion"/>
  </si>
  <si>
    <t>RTBM_AuthMgr-eu_v1.0.3_preprod_13.2_D85</t>
    <phoneticPr fontId="1" type="noConversion"/>
  </si>
  <si>
    <t>RTBM_DataCollect-eu_v1.0.3_preprod_13.2_D85</t>
    <phoneticPr fontId="1" type="noConversion"/>
  </si>
  <si>
    <t>RTBM_LogUpload-eu_v1.0.2_preprod_13.2_D85</t>
    <phoneticPr fontId="1" type="noConversion"/>
  </si>
  <si>
    <t>RTBM_RemoteServices-eu_v1.0.3_preprod_13.2_D85</t>
    <phoneticPr fontId="1" type="noConversion"/>
  </si>
  <si>
    <t>RTBM_LogUpload-eu_1.0.6_preprod_v12.4</t>
    <phoneticPr fontId="1" type="noConversion"/>
  </si>
  <si>
    <t>RTBM_RemoteServices-eu_1.2.4_preprod_v12.4</t>
    <phoneticPr fontId="1" type="noConversion"/>
  </si>
  <si>
    <t>RTBM.1.22.13.8.0.1340.00.E003.P000</t>
    <phoneticPr fontId="1" type="noConversion"/>
  </si>
  <si>
    <t>RTBM.2.20.13.2.0.A370.00.E002.P040</t>
    <phoneticPr fontId="1" type="noConversion"/>
  </si>
  <si>
    <t>RTBM.1.20.13.6.0.227B.00.0002.P030</t>
    <phoneticPr fontId="1" type="noConversion"/>
  </si>
  <si>
    <t>13.6.0.227B</t>
    <phoneticPr fontId="1" type="noConversion"/>
  </si>
  <si>
    <t>13.2.0.A370</t>
    <phoneticPr fontId="1" type="noConversion"/>
  </si>
  <si>
    <t>13.2.0.A360</t>
    <phoneticPr fontId="1" type="noConversion"/>
  </si>
  <si>
    <t>13.6.0.2270</t>
    <phoneticPr fontId="1" type="noConversion"/>
  </si>
  <si>
    <t>2.27B_20250205160001</t>
    <phoneticPr fontId="1" type="noConversion"/>
  </si>
  <si>
    <t>2.27B_20250121112450</t>
    <phoneticPr fontId="1" type="noConversion"/>
  </si>
  <si>
    <t>02/12 19:03 NE1</t>
    <phoneticPr fontId="1" type="noConversion"/>
  </si>
  <si>
    <t>02/12 19:53 Fail switch tuner</t>
    <phoneticPr fontId="1" type="noConversion"/>
  </si>
  <si>
    <t>A370_20250206110133</t>
    <phoneticPr fontId="1" type="noConversion"/>
  </si>
  <si>
    <t>A370_20250121112450</t>
    <phoneticPr fontId="1" type="noConversion"/>
  </si>
  <si>
    <t>02/12 17:57 NE</t>
    <phoneticPr fontId="1" type="noConversion"/>
  </si>
  <si>
    <t>02/12 14:32 Reboot</t>
    <phoneticPr fontId="1" type="noConversion"/>
  </si>
  <si>
    <t>02/12 11:46 Fail switch Tuner</t>
    <phoneticPr fontId="1" type="noConversion"/>
  </si>
  <si>
    <t>02/12 12:09 Fail switch Tuner</t>
    <phoneticPr fontId="1" type="noConversion"/>
  </si>
  <si>
    <t>02/12 13:39 Fail switch Tuner</t>
    <phoneticPr fontId="1" type="noConversion"/>
  </si>
  <si>
    <t>02/12 14:24 Fail switch Tuner</t>
    <phoneticPr fontId="1" type="noConversion"/>
  </si>
  <si>
    <t>02/12 15:10 Fail switch Tuner</t>
    <phoneticPr fontId="1" type="noConversion"/>
  </si>
  <si>
    <t>02/12 16:18 Fail switch Tuner</t>
    <phoneticPr fontId="1" type="noConversion"/>
  </si>
  <si>
    <t>02/12 20:48 Fail switch Tuner</t>
    <phoneticPr fontId="1" type="noConversion"/>
  </si>
  <si>
    <t>02/12 23:49 Fail switch Tuner</t>
    <phoneticPr fontId="1" type="noConversion"/>
  </si>
  <si>
    <t>1.340_20250210134219</t>
    <phoneticPr fontId="1" type="noConversion"/>
  </si>
  <si>
    <t>1.340_20241206100436</t>
    <phoneticPr fontId="1" type="noConversion"/>
  </si>
  <si>
    <t>02/13 08:05 Reboot</t>
    <phoneticPr fontId="1" type="noConversion"/>
  </si>
  <si>
    <t>02/12 15:08 Fail switch tuner</t>
    <phoneticPr fontId="1" type="noConversion"/>
  </si>
  <si>
    <t>02/12 15:31 Fail switch tuner</t>
    <phoneticPr fontId="1" type="noConversion"/>
  </si>
  <si>
    <t>02/12 15:54 Fail switch tuner</t>
    <phoneticPr fontId="1" type="noConversion"/>
  </si>
  <si>
    <t>02/12 17:00 Fail switch tuner</t>
    <phoneticPr fontId="1" type="noConversion"/>
  </si>
  <si>
    <t>02/12 19:57 Fail switch tuner</t>
    <phoneticPr fontId="1" type="noConversion"/>
  </si>
  <si>
    <t>02/12 20:20 Fail switch tuner</t>
    <phoneticPr fontId="1" type="noConversion"/>
  </si>
  <si>
    <t>02/12 21:49 Fail switch tuner</t>
    <phoneticPr fontId="1" type="noConversion"/>
  </si>
  <si>
    <t>02/12 21:20 NE</t>
    <phoneticPr fontId="1" type="noConversion"/>
  </si>
  <si>
    <t>13.8.0.1340</t>
    <phoneticPr fontId="1" type="noConversion"/>
  </si>
  <si>
    <t>LE022-6972</t>
  </si>
  <si>
    <t>LE022-6972</t>
    <phoneticPr fontId="1" type="noConversion"/>
  </si>
  <si>
    <t>LE0-18604</t>
  </si>
  <si>
    <t>LE0-18604</t>
    <phoneticPr fontId="1" type="noConversion"/>
  </si>
  <si>
    <t>[Reboot] 20250212_#M017_Reboot (MCU_reset)(reset reason=17)</t>
    <phoneticPr fontId="1" type="noConversion"/>
  </si>
  <si>
    <t>LE022-6984</t>
  </si>
  <si>
    <t>LE022-6984</t>
    <phoneticPr fontId="1" type="noConversion"/>
  </si>
  <si>
    <t>[Stability] 20250213_#204_Reboot (MCU reset)</t>
    <phoneticPr fontId="1" type="noConversion"/>
  </si>
  <si>
    <t>-</t>
    <phoneticPr fontId="1" type="noConversion"/>
  </si>
  <si>
    <t>[Stability][NEE]NE(/usr/bin/gpsdaemon) happened when running OTA sideload stress. (Gpsdaemon)(Norminal)</t>
    <phoneticPr fontId="1" type="noConversion"/>
  </si>
  <si>
    <t>[AEE_EXP] 20250213_#117_NE (Dil)(Norminal)</t>
    <phoneticPr fontId="1" type="noConversion"/>
  </si>
  <si>
    <t>02/13 01:03 NE2</t>
    <phoneticPr fontId="1" type="noConversion"/>
  </si>
  <si>
    <t>02/14 07:06 NE</t>
    <phoneticPr fontId="1" type="noConversion"/>
  </si>
  <si>
    <t>02/13 15:38 KernelAPI</t>
    <phoneticPr fontId="1" type="noConversion"/>
  </si>
  <si>
    <t>02/13 10:07 NE1</t>
    <phoneticPr fontId="1" type="noConversion"/>
  </si>
  <si>
    <t>02/14 06:06 NE2</t>
    <phoneticPr fontId="1" type="noConversion"/>
  </si>
  <si>
    <t>02/12 14:15~14:56 BuB Charging</t>
    <phoneticPr fontId="1" type="noConversion"/>
  </si>
  <si>
    <t>LE0MOD-1276</t>
    <phoneticPr fontId="1" type="noConversion"/>
  </si>
  <si>
    <t>[Stability] BuB charging cycle and time not added to total data.</t>
    <phoneticPr fontId="1" type="noConversion"/>
  </si>
  <si>
    <t>LE0MOD-1279</t>
  </si>
  <si>
    <t>LE0MOD-1279</t>
    <phoneticPr fontId="1" type="noConversion"/>
  </si>
  <si>
    <t>LE0MOD-1279</t>
    <phoneticPr fontId="1" type="noConversion"/>
  </si>
  <si>
    <t>LE0MOD-1276</t>
  </si>
  <si>
    <t>02/17 05:58 NE</t>
    <phoneticPr fontId="1" type="noConversion"/>
  </si>
  <si>
    <t>02/15 19:04 Fail switch tuner</t>
    <phoneticPr fontId="1" type="noConversion"/>
  </si>
  <si>
    <t>02/15 22:27 Fail switch tuner</t>
    <phoneticPr fontId="1" type="noConversion"/>
  </si>
  <si>
    <t>02/17 01:10 Fail switch tuner</t>
    <phoneticPr fontId="1" type="noConversion"/>
  </si>
  <si>
    <t>02/16 08:37 Hmi service: Receiver not connect</t>
    <phoneticPr fontId="1" type="noConversion"/>
  </si>
  <si>
    <t>02/16 12:08 Reboot</t>
    <phoneticPr fontId="1" type="noConversion"/>
  </si>
  <si>
    <t>02/16 13:00 Reboot</t>
    <phoneticPr fontId="1" type="noConversion"/>
  </si>
  <si>
    <t>02/16 11:17 Reboot</t>
    <phoneticPr fontId="1" type="noConversion"/>
  </si>
  <si>
    <t>02/15 16:14 NE1</t>
    <phoneticPr fontId="1" type="noConversion"/>
  </si>
  <si>
    <t>02/17 07:45 NE2</t>
    <phoneticPr fontId="1" type="noConversion"/>
  </si>
  <si>
    <t>02/16 15:01 Fail switch Tuner</t>
    <phoneticPr fontId="1" type="noConversion"/>
  </si>
  <si>
    <t>02/16 15:24 Fail switch Tuner</t>
    <phoneticPr fontId="1" type="noConversion"/>
  </si>
  <si>
    <t>02/16 16:54 Fail switch Tuner</t>
    <phoneticPr fontId="1" type="noConversion"/>
  </si>
  <si>
    <t>02/16 17:39 Fail switch Tuner</t>
    <phoneticPr fontId="1" type="noConversion"/>
  </si>
  <si>
    <t>02/16 18:02 Fail switch Tuner</t>
    <phoneticPr fontId="1" type="noConversion"/>
  </si>
  <si>
    <t>02/16 20:17 Fail switch Tuner</t>
    <phoneticPr fontId="1" type="noConversion"/>
  </si>
  <si>
    <t>02/16 21:02 Fail switch Tuner</t>
    <phoneticPr fontId="1" type="noConversion"/>
  </si>
  <si>
    <t>02/16 21:25 Fail switch Tuner</t>
    <phoneticPr fontId="1" type="noConversion"/>
  </si>
  <si>
    <t>02/16 22:10 Fail switch Tuner</t>
    <phoneticPr fontId="1" type="noConversion"/>
  </si>
  <si>
    <t>02/16 22:56 Fail switch Tuner</t>
    <phoneticPr fontId="1" type="noConversion"/>
  </si>
  <si>
    <t>02/17 00:04 Fail switch Tuner</t>
    <phoneticPr fontId="1" type="noConversion"/>
  </si>
  <si>
    <t>02/17 00:27 Fail switch Tuner</t>
    <phoneticPr fontId="1" type="noConversion"/>
  </si>
  <si>
    <t>02/17 01:12 Fail switch Tuner</t>
    <phoneticPr fontId="1" type="noConversion"/>
  </si>
  <si>
    <t>02/17 01:35 Fail switch Tuner</t>
    <phoneticPr fontId="1" type="noConversion"/>
  </si>
  <si>
    <t>02/14 14:00 Bub charging</t>
    <phoneticPr fontId="1" type="noConversion"/>
  </si>
  <si>
    <t>02/16 14:48 Reboot</t>
    <phoneticPr fontId="1" type="noConversion"/>
  </si>
  <si>
    <t>02/16 17:28 Reboot</t>
    <phoneticPr fontId="1" type="noConversion"/>
  </si>
  <si>
    <t>02/16 03:26 Fail switch tuner</t>
    <phoneticPr fontId="1" type="noConversion"/>
  </si>
  <si>
    <t>02/17 00:23 Reboot</t>
    <phoneticPr fontId="1" type="noConversion"/>
  </si>
  <si>
    <t>02/16 13:24 Reboot</t>
    <phoneticPr fontId="1" type="noConversion"/>
  </si>
  <si>
    <t>02/16 12:20 Reboot</t>
    <phoneticPr fontId="1" type="noConversion"/>
  </si>
  <si>
    <t>02/16 09:55 WiFi Connect fail</t>
    <phoneticPr fontId="1" type="noConversion"/>
  </si>
  <si>
    <t>02/16 14:39 Reboot</t>
    <phoneticPr fontId="1" type="noConversion"/>
  </si>
  <si>
    <t>02/16 14:54 Fail switch tuner</t>
    <phoneticPr fontId="1" type="noConversion"/>
  </si>
  <si>
    <t>02/16 15:16 Fail switch tuner</t>
    <phoneticPr fontId="1" type="noConversion"/>
  </si>
  <si>
    <t>02/16 15:39 Fail switch tuner</t>
    <phoneticPr fontId="1" type="noConversion"/>
  </si>
  <si>
    <t>02/16 16:45 Fail switch tuner</t>
    <phoneticPr fontId="1" type="noConversion"/>
  </si>
  <si>
    <t>02/16 17:51 Fail switch tuner</t>
    <phoneticPr fontId="1" type="noConversion"/>
  </si>
  <si>
    <t>02/16 18:13 Fail switch tuner</t>
    <phoneticPr fontId="1" type="noConversion"/>
  </si>
  <si>
    <t>02/16 20:03 Fail switch tuner</t>
    <phoneticPr fontId="1" type="noConversion"/>
  </si>
  <si>
    <t>02/16 20:25 Fail switch tuner</t>
    <phoneticPr fontId="1" type="noConversion"/>
  </si>
  <si>
    <t>02/14 22:22 NE</t>
    <phoneticPr fontId="1" type="noConversion"/>
  </si>
  <si>
    <t>02/16 16:44 Reboot</t>
    <phoneticPr fontId="1" type="noConversion"/>
  </si>
  <si>
    <t>02/18 03:36 Fail switch tuner</t>
    <phoneticPr fontId="1" type="noConversion"/>
  </si>
  <si>
    <t>02/18 06:37 Fail switch tuner</t>
    <phoneticPr fontId="1" type="noConversion"/>
  </si>
  <si>
    <t>02/17 08:31 NE</t>
    <phoneticPr fontId="1" type="noConversion"/>
  </si>
  <si>
    <t>02/17 20:06~20:09 Fail switchTuner</t>
    <phoneticPr fontId="1" type="noConversion"/>
  </si>
  <si>
    <t>02/17 22:25 Bub charging</t>
    <phoneticPr fontId="1" type="noConversion"/>
  </si>
  <si>
    <r>
      <t xml:space="preserve">No6:   Normal Temp
</t>
    </r>
    <r>
      <rPr>
        <sz val="12"/>
        <color rgb="FFFF0000"/>
        <rFont val="新細明體"/>
        <family val="1"/>
        <charset val="136"/>
        <scheme val="minor"/>
      </rPr>
      <t>No215: Normal Temp</t>
    </r>
    <phoneticPr fontId="1" type="noConversion"/>
  </si>
  <si>
    <t>02/17 17:55 Reboot</t>
    <phoneticPr fontId="1" type="noConversion"/>
  </si>
  <si>
    <t>LE0MOD-1288</t>
  </si>
  <si>
    <t>LE0MOD-1288</t>
    <phoneticPr fontId="1" type="noConversion"/>
  </si>
  <si>
    <t>LE0MOD-1288</t>
    <phoneticPr fontId="1" type="noConversion"/>
  </si>
  <si>
    <t>[Reboot] 20250218_#M015_Reboot (SOC timeout)</t>
    <phoneticPr fontId="1" type="noConversion"/>
  </si>
  <si>
    <t>LE022-7054</t>
  </si>
  <si>
    <t>LE022-7054</t>
    <phoneticPr fontId="1" type="noConversion"/>
  </si>
  <si>
    <t>LE022-7054</t>
    <phoneticPr fontId="1" type="noConversion"/>
  </si>
  <si>
    <t>[Stability] WiFi Connect fail during 600 HR stability test</t>
    <phoneticPr fontId="1" type="noConversion"/>
  </si>
  <si>
    <t>02/18 12:25 HWT</t>
    <phoneticPr fontId="1" type="noConversion"/>
  </si>
  <si>
    <t>02/19 03:05 NE</t>
    <phoneticPr fontId="1" type="noConversion"/>
  </si>
  <si>
    <t>02/19 07:06 NE</t>
    <phoneticPr fontId="1" type="noConversion"/>
  </si>
  <si>
    <t>02/18 17:31 KernelAPI</t>
    <phoneticPr fontId="1" type="noConversion"/>
  </si>
  <si>
    <t>LE0-18653</t>
  </si>
  <si>
    <t>LE0-18653</t>
    <phoneticPr fontId="1" type="noConversion"/>
  </si>
  <si>
    <t>LE0-18653</t>
    <phoneticPr fontId="1" type="noConversion"/>
  </si>
  <si>
    <t>軟體撰寫及伺服器等資料庫維護人員</t>
  </si>
  <si>
    <t>手動測試人員</t>
  </si>
  <si>
    <t>自動化撰寫及測試人員</t>
  </si>
  <si>
    <t>負責內部文管資料庫系統的開發及維護</t>
  </si>
  <si>
    <t>負責自動化程式的撰寫及維護</t>
  </si>
  <si>
    <t>負責自動化環境的開發</t>
  </si>
  <si>
    <t>負責自動化項目測試</t>
  </si>
  <si>
    <t>負責手動測試文件的撰寫及維護</t>
  </si>
  <si>
    <t>負責手動項目測試</t>
  </si>
  <si>
    <t>負責新產品測試項目的設計及規劃</t>
  </si>
  <si>
    <t>支援國內外路測</t>
  </si>
  <si>
    <t>負責Polarion系統的維護</t>
  </si>
  <si>
    <t>負責JIRA系統的維護</t>
  </si>
  <si>
    <t>負責自動化Log Tool測試</t>
  </si>
  <si>
    <t>負責issue的debug測試</t>
  </si>
  <si>
    <t>負責RD需求的測試</t>
  </si>
  <si>
    <t>負責REQ文件的研讀</t>
  </si>
  <si>
    <t>[AEE_EXP] 20250219_#117_HWT (stmmac_eee_ctrl_timer)</t>
    <phoneticPr fontId="1" type="noConversion"/>
  </si>
  <si>
    <t>職缺名稱</t>
    <phoneticPr fontId="1" type="noConversion"/>
  </si>
  <si>
    <t>各專案測試需求功能及人數</t>
    <phoneticPr fontId="1" type="noConversion"/>
  </si>
  <si>
    <t>需求人數</t>
    <phoneticPr fontId="1" type="noConversion"/>
  </si>
  <si>
    <t>一</t>
    <phoneticPr fontId="1" type="noConversion"/>
  </si>
  <si>
    <t>大專以上</t>
    <phoneticPr fontId="1" type="noConversion"/>
  </si>
  <si>
    <t>二</t>
    <phoneticPr fontId="1" type="noConversion"/>
  </si>
  <si>
    <t>三</t>
    <phoneticPr fontId="1" type="noConversion"/>
  </si>
  <si>
    <t>人才來源</t>
    <phoneticPr fontId="1" type="noConversion"/>
  </si>
  <si>
    <t>不限</t>
    <phoneticPr fontId="1" type="noConversion"/>
  </si>
  <si>
    <t>四</t>
    <phoneticPr fontId="1" type="noConversion"/>
  </si>
  <si>
    <t>4-1 工作內容與職責</t>
    <phoneticPr fontId="1" type="noConversion"/>
  </si>
  <si>
    <t>2-1 學校科系要求</t>
    <phoneticPr fontId="1" type="noConversion"/>
  </si>
  <si>
    <t>自動化撰寫及測試人員</t>
    <phoneticPr fontId="1" type="noConversion"/>
  </si>
  <si>
    <t>開發相關驗證人員</t>
    <phoneticPr fontId="1" type="noConversion"/>
  </si>
  <si>
    <t>[AEE_EXP] 20250214_#M006_KernelAPI</t>
    <phoneticPr fontId="1" type="noConversion"/>
  </si>
  <si>
    <t>02/20 06:42 NE</t>
    <phoneticPr fontId="1" type="noConversion"/>
  </si>
  <si>
    <t>02/19 14:43 NE</t>
    <phoneticPr fontId="1" type="noConversion"/>
  </si>
  <si>
    <r>
      <t xml:space="preserve">No4:   Normal Temp
</t>
    </r>
    <r>
      <rPr>
        <sz val="12"/>
        <color rgb="FFFF0000"/>
        <rFont val="新細明體"/>
        <family val="1"/>
        <charset val="136"/>
        <scheme val="minor"/>
      </rPr>
      <t xml:space="preserve">No217: Thermal (-40~85, 1 HR change) </t>
    </r>
    <phoneticPr fontId="1" type="noConversion"/>
  </si>
  <si>
    <t>2.0.3.6</t>
    <phoneticPr fontId="1" type="noConversion"/>
  </si>
  <si>
    <t>RTBM.2.20.13.6.0.A380.00.E002.P040</t>
    <phoneticPr fontId="1" type="noConversion"/>
  </si>
  <si>
    <t>13.6.0.A380</t>
    <phoneticPr fontId="1" type="noConversion"/>
  </si>
  <si>
    <t>02/20 17:38 NE</t>
    <phoneticPr fontId="1" type="noConversion"/>
  </si>
  <si>
    <t>02/20 13:37 Reboot</t>
    <phoneticPr fontId="1" type="noConversion"/>
  </si>
  <si>
    <t>A380_20250213110118</t>
    <phoneticPr fontId="1" type="noConversion"/>
  </si>
  <si>
    <t>A380_20250121112450</t>
    <phoneticPr fontId="1" type="noConversion"/>
  </si>
  <si>
    <t>02/21 07:32 NE</t>
    <phoneticPr fontId="1" type="noConversion"/>
  </si>
  <si>
    <t>02/22 13:01 NE</t>
    <phoneticPr fontId="1" type="noConversion"/>
  </si>
  <si>
    <t>02/22 01:11 Fail switch tuner</t>
    <phoneticPr fontId="1" type="noConversion"/>
  </si>
  <si>
    <t>02/22 04:49 Reboot</t>
    <phoneticPr fontId="1" type="noConversion"/>
  </si>
  <si>
    <t>02/20 18:44~02/21 13:35 'dict' object has no attribute 'status_code'</t>
    <phoneticPr fontId="1" type="noConversion"/>
  </si>
  <si>
    <t>02/24 04:15 NE</t>
    <phoneticPr fontId="1" type="noConversion"/>
  </si>
  <si>
    <t>02/21 16:56~02/21 18:45 'dict' object has no attribute 'status_code'</t>
    <phoneticPr fontId="1" type="noConversion"/>
  </si>
  <si>
    <t>02/22 18:12 Fail set STA</t>
    <phoneticPr fontId="1" type="noConversion"/>
  </si>
  <si>
    <t>02/22 18:51~02/24 09:40 Fail switch tuner</t>
    <phoneticPr fontId="1" type="noConversion"/>
  </si>
  <si>
    <t>02/21 08:49 Bub charging</t>
    <phoneticPr fontId="1" type="noConversion"/>
  </si>
  <si>
    <t>02/21 10:41 Bub charging</t>
    <phoneticPr fontId="1" type="noConversion"/>
  </si>
  <si>
    <t>02/21 18:51 Bub charging</t>
    <phoneticPr fontId="1" type="noConversion"/>
  </si>
  <si>
    <t>02/21 22:19 Bub charging</t>
    <phoneticPr fontId="1" type="noConversion"/>
  </si>
  <si>
    <t xml:space="preserve">20231127_#15_NE (3rd_party macchina)(3rdparty macchina)(libmosquitto.so)(Norminal) </t>
    <phoneticPr fontId="1" type="noConversion"/>
  </si>
  <si>
    <t>電腦網路異常</t>
    <phoneticPr fontId="1" type="noConversion"/>
  </si>
  <si>
    <t>LE0-18722</t>
  </si>
  <si>
    <t>LE0-18722</t>
    <phoneticPr fontId="1" type="noConversion"/>
  </si>
  <si>
    <t>LE0-18722</t>
    <phoneticPr fontId="1" type="noConversion"/>
  </si>
  <si>
    <t>[AEE_EXP] 20250224_#117_NE1 (/usr/local/macchina/bin/macchina)</t>
    <phoneticPr fontId="1" type="noConversion"/>
  </si>
  <si>
    <t>xCall動作未完成</t>
    <phoneticPr fontId="1" type="noConversion"/>
  </si>
  <si>
    <t>LE0MOD-1299</t>
  </si>
  <si>
    <t>LE0MOD-1299</t>
    <phoneticPr fontId="1" type="noConversion"/>
  </si>
  <si>
    <t>-</t>
    <phoneticPr fontId="1" type="noConversion"/>
  </si>
  <si>
    <t>[AEE_EXP] 20250224_#M015_NE (/usr/local/macchina/bin/macchina)(Main macchina)(libfihapi.so)(Norminal)</t>
    <phoneticPr fontId="1" type="noConversion"/>
  </si>
  <si>
    <t>LE0-18725</t>
  </si>
  <si>
    <t>LE0-18725</t>
    <phoneticPr fontId="1" type="noConversion"/>
  </si>
  <si>
    <t>LE0-18725</t>
    <phoneticPr fontId="1" type="noConversion"/>
  </si>
  <si>
    <t>[Tuner][Stability] "Hmi service: Receiver not connect" happened during stability test.</t>
    <phoneticPr fontId="1" type="noConversion"/>
  </si>
  <si>
    <t>02/24 17:46 Reboot</t>
    <phoneticPr fontId="1" type="noConversion"/>
  </si>
  <si>
    <t>02/20 14:35~02/25 06:44 Fail switch tuner</t>
    <phoneticPr fontId="1" type="noConversion"/>
  </si>
  <si>
    <t>02/24 18:11 Bub charging</t>
    <phoneticPr fontId="1" type="noConversion"/>
  </si>
  <si>
    <t>02/24 17:44 Reboot</t>
    <phoneticPr fontId="1" type="noConversion"/>
  </si>
  <si>
    <t>02/24 16:31 Reboot</t>
    <phoneticPr fontId="1" type="noConversion"/>
  </si>
  <si>
    <t>02/24 12:30 Bub charging</t>
    <phoneticPr fontId="1" type="noConversion"/>
  </si>
  <si>
    <t>02/24 15:52 Bub charging</t>
    <phoneticPr fontId="1" type="noConversion"/>
  </si>
  <si>
    <t>02/24 15:25 Reboot</t>
    <phoneticPr fontId="1" type="noConversion"/>
  </si>
  <si>
    <t>verified</t>
    <phoneticPr fontId="1" type="noConversion"/>
  </si>
  <si>
    <t>[Auto Test][Stability]Kernel API Dump happened(Kernel API Dump,0,0,99,/data/core/,2,,MT662x f/w coredump) when repeat set park mode 0 via pcan. (turn on WIFI function fail (-1))</t>
    <phoneticPr fontId="1" type="noConversion"/>
  </si>
  <si>
    <t>02/25 19:40 Reboot</t>
    <phoneticPr fontId="1" type="noConversion"/>
  </si>
  <si>
    <t>02/25 18:36 KE</t>
    <phoneticPr fontId="1" type="noConversion"/>
  </si>
  <si>
    <t>LE0MOD-1142</t>
    <phoneticPr fontId="1" type="noConversion"/>
  </si>
  <si>
    <t>RTBM.1.20.14.2.0.232B.00.0002.P030</t>
    <phoneticPr fontId="1" type="noConversion"/>
  </si>
  <si>
    <t>2.32B_20250221160209</t>
    <phoneticPr fontId="1" type="noConversion"/>
  </si>
  <si>
    <t>2.32B_20250217110804</t>
    <phoneticPr fontId="1" type="noConversion"/>
  </si>
  <si>
    <t>RTBM.2.20.14.2.0.A37D.00.E002.P040</t>
    <phoneticPr fontId="1" type="noConversion"/>
  </si>
  <si>
    <t>A37D_20250206110133</t>
    <phoneticPr fontId="1" type="noConversion"/>
  </si>
  <si>
    <t>A37D_20250121112450</t>
    <phoneticPr fontId="1" type="noConversion"/>
  </si>
  <si>
    <t>02/26 10:08 NE1</t>
    <phoneticPr fontId="1" type="noConversion"/>
  </si>
  <si>
    <t>02/27 03:09 NE2</t>
    <phoneticPr fontId="1" type="noConversion"/>
  </si>
  <si>
    <t>02/26 11:36~02/26 23:38 Fail switch tuner</t>
    <phoneticPr fontId="1" type="noConversion"/>
  </si>
  <si>
    <t>02/26 19:42 Bub Charging</t>
    <phoneticPr fontId="1" type="noConversion"/>
  </si>
  <si>
    <t>02/26 22:20 Bub Charging</t>
    <phoneticPr fontId="1" type="noConversion"/>
  </si>
  <si>
    <t>02/26 23:28 Bub Charging</t>
    <phoneticPr fontId="1" type="noConversion"/>
  </si>
  <si>
    <t>RTBM.1.22.14.2.0.1360.00.E003.P000</t>
    <phoneticPr fontId="1" type="noConversion"/>
  </si>
  <si>
    <t>1.360_20250224144807</t>
    <phoneticPr fontId="1" type="noConversion"/>
  </si>
  <si>
    <t>1.360_20250214160103</t>
    <phoneticPr fontId="1" type="noConversion"/>
  </si>
  <si>
    <t>14.2.0.1360</t>
    <phoneticPr fontId="1" type="noConversion"/>
  </si>
  <si>
    <t>14.2.0.232B</t>
    <phoneticPr fontId="1" type="noConversion"/>
  </si>
  <si>
    <t>14.2.0.A37D</t>
    <phoneticPr fontId="1" type="noConversion"/>
  </si>
  <si>
    <t>03/02 12:17 Reboot</t>
    <phoneticPr fontId="1" type="noConversion"/>
  </si>
  <si>
    <t>03/02 11:38 Reboot</t>
    <phoneticPr fontId="1" type="noConversion"/>
  </si>
  <si>
    <t>03/01 08:26 NE</t>
    <phoneticPr fontId="1" type="noConversion"/>
  </si>
  <si>
    <t>03/02 12:57 Reboot</t>
    <phoneticPr fontId="1" type="noConversion"/>
  </si>
  <si>
    <t>03/02 18:59 Reboot</t>
    <phoneticPr fontId="1" type="noConversion"/>
  </si>
  <si>
    <t>03/03 05:35 NE</t>
    <phoneticPr fontId="1" type="noConversion"/>
  </si>
  <si>
    <t>03/02 11:46~03/02 22:40 Fail switch tuner</t>
    <phoneticPr fontId="1" type="noConversion"/>
  </si>
  <si>
    <t>03/02 11:36 Bub Charging</t>
    <phoneticPr fontId="1" type="noConversion"/>
  </si>
  <si>
    <t>03/02 11:32 Reboot</t>
    <phoneticPr fontId="1" type="noConversion"/>
  </si>
  <si>
    <t>03/02 15:57 Fail connect WiFi</t>
    <phoneticPr fontId="1" type="noConversion"/>
  </si>
  <si>
    <t>03/02 11:19 Reboot</t>
    <phoneticPr fontId="1" type="noConversion"/>
  </si>
  <si>
    <t>03/02 12:15 Reboot</t>
    <phoneticPr fontId="1" type="noConversion"/>
  </si>
  <si>
    <t>03/02 11:50 Reboot</t>
    <phoneticPr fontId="1" type="noConversion"/>
  </si>
  <si>
    <t>02/27 14:42 Fail connect WiFi</t>
    <phoneticPr fontId="1" type="noConversion"/>
  </si>
  <si>
    <t>03/02 16:34 Fail switch tuner</t>
    <phoneticPr fontId="1" type="noConversion"/>
  </si>
  <si>
    <t>02/27 21:27 Fail connect WiFi</t>
    <phoneticPr fontId="1" type="noConversion"/>
  </si>
  <si>
    <t>02/28 12:21 Fail connect WiFi</t>
    <phoneticPr fontId="1" type="noConversion"/>
  </si>
  <si>
    <t>03/02 16:29 Fail connect WiFi</t>
    <phoneticPr fontId="1" type="noConversion"/>
  </si>
  <si>
    <t>03/02 21:13 Reboot</t>
    <phoneticPr fontId="1" type="noConversion"/>
  </si>
  <si>
    <t>Wrong Key: NIS issue</t>
    <phoneticPr fontId="1" type="noConversion"/>
  </si>
  <si>
    <t>03/03 11:49 Fail switch tuner</t>
    <phoneticPr fontId="1" type="noConversion"/>
  </si>
  <si>
    <t>03/04 06:40 Fail switch tuner</t>
    <phoneticPr fontId="1" type="noConversion"/>
  </si>
  <si>
    <t>03/03 12:25 Fail switch tuner</t>
    <phoneticPr fontId="1" type="noConversion"/>
  </si>
  <si>
    <t>02/26 11:15~03/04 08:21 Fail switch tuner</t>
    <phoneticPr fontId="1" type="noConversion"/>
  </si>
  <si>
    <t>03/03 15:47~03/203 20:27 'dict' object has no attribute 'status_code'</t>
    <phoneticPr fontId="1" type="noConversion"/>
  </si>
  <si>
    <t>03/03 20:28 Reboot</t>
    <phoneticPr fontId="1" type="noConversion"/>
  </si>
  <si>
    <t>03/03 18:09 EE</t>
    <phoneticPr fontId="1" type="noConversion"/>
  </si>
  <si>
    <t>LE0MOD-1243</t>
  </si>
  <si>
    <t>LE0MOD-1243</t>
    <phoneticPr fontId="1" type="noConversion"/>
  </si>
  <si>
    <t>LE0MOD-1243</t>
    <phoneticPr fontId="1" type="noConversion"/>
  </si>
  <si>
    <t>[xCall]EE Crash when do xCall Stress.(492通)(Modem crashed)</t>
    <phoneticPr fontId="1" type="noConversion"/>
  </si>
  <si>
    <t>C</t>
    <phoneticPr fontId="1" type="noConversion"/>
  </si>
  <si>
    <t>-</t>
    <phoneticPr fontId="1" type="noConversion"/>
  </si>
  <si>
    <t>連線超過預設的30秒</t>
    <phoneticPr fontId="1" type="noConversion"/>
  </si>
  <si>
    <t>將BuB掛上 (2nd source)</t>
    <phoneticPr fontId="1" type="noConversion"/>
  </si>
  <si>
    <t>LE022-7272</t>
  </si>
  <si>
    <t>LE022-7272</t>
    <phoneticPr fontId="1" type="noConversion"/>
  </si>
  <si>
    <t>[Stability] WiFi fails to connect when CMD:17 is ignored.</t>
    <phoneticPr fontId="1" type="noConversion"/>
  </si>
  <si>
    <t>03/05 03:44 NE</t>
    <phoneticPr fontId="1" type="noConversion"/>
  </si>
  <si>
    <t>03/04 14:13 EE</t>
    <phoneticPr fontId="1" type="noConversion"/>
  </si>
  <si>
    <t xml:space="preserve">[AEE_EXP] 20240318_#217_NE0 (/usr/local/ecall_macchina/bin/macchina)(Ecall macchina)(libasound.so)(Norminal) </t>
    <phoneticPr fontId="1" type="noConversion"/>
  </si>
  <si>
    <t>2.0.3.7</t>
    <phoneticPr fontId="1" type="noConversion"/>
  </si>
  <si>
    <t>RTBM.3.20.14.2.0.2320.11.E002.P030</t>
    <phoneticPr fontId="1" type="noConversion"/>
  </si>
  <si>
    <t>9.320_20250303142929</t>
    <phoneticPr fontId="1" type="noConversion"/>
  </si>
  <si>
    <t>9.320_20250217110804</t>
    <phoneticPr fontId="1" type="noConversion"/>
  </si>
  <si>
    <t>03/05 13:31 Fail switch tuner</t>
    <phoneticPr fontId="1" type="noConversion"/>
  </si>
  <si>
    <t>03/05 23:31 Bub Charging</t>
    <phoneticPr fontId="1" type="noConversion"/>
  </si>
  <si>
    <t>03/06 04:48 Bub Charging</t>
    <phoneticPr fontId="1" type="noConversion"/>
  </si>
  <si>
    <t>03/06 10:04~03/07 05:47 Fail switch tuner</t>
    <phoneticPr fontId="1" type="noConversion"/>
  </si>
  <si>
    <t>03/06 09:42 Bub Charging</t>
    <phoneticPr fontId="1" type="noConversion"/>
  </si>
  <si>
    <t>03/07 07:03 電腦已無法在連到裝置</t>
    <phoneticPr fontId="1" type="noConversion"/>
  </si>
  <si>
    <t>03/07 14:51 NE</t>
    <phoneticPr fontId="1" type="noConversion"/>
  </si>
  <si>
    <t>03/08 13:47~03/08 17:14 Fail switch tuner</t>
    <phoneticPr fontId="1" type="noConversion"/>
  </si>
  <si>
    <t>RTBM.3.20.14.2.0.2320.14.E002.P030</t>
    <phoneticPr fontId="1" type="noConversion"/>
  </si>
  <si>
    <t>9.320_20250305190643</t>
    <phoneticPr fontId="1" type="noConversion"/>
  </si>
  <si>
    <t>03/08 11:06 Reboot</t>
    <phoneticPr fontId="1" type="noConversion"/>
  </si>
  <si>
    <t>03/08 11:34 Bub Charging</t>
    <phoneticPr fontId="1" type="noConversion"/>
  </si>
  <si>
    <t>03/07 17:03~03/09 02:53 Fail switch tuner</t>
    <phoneticPr fontId="1" type="noConversion"/>
  </si>
  <si>
    <t>03/11 01:16~03/11 05:03 Fail switch tuner</t>
    <phoneticPr fontId="1" type="noConversion"/>
  </si>
  <si>
    <t>03/08 09:23~03/08 11:12  'dict' object has no attribute 'status_code'</t>
    <phoneticPr fontId="1" type="noConversion"/>
  </si>
  <si>
    <t>03/08 21:47~03/09 03:47  'dict' object has no attribute 'status_code'</t>
    <phoneticPr fontId="1" type="noConversion"/>
  </si>
  <si>
    <t>03/08 09:16~03/08 11:05  'dict' object has no attribute 'status_code'</t>
    <phoneticPr fontId="1" type="noConversion"/>
  </si>
  <si>
    <t>03/10 11:36~03/10 11:54 Bub Charging</t>
    <phoneticPr fontId="1" type="noConversion"/>
  </si>
  <si>
    <t>03/10 10:06~03/11 07:15 Bub Charging</t>
    <phoneticPr fontId="1" type="noConversion"/>
  </si>
  <si>
    <t>共發生11次</t>
    <phoneticPr fontId="1" type="noConversion"/>
  </si>
  <si>
    <t>03/10 09:55 Reboot</t>
    <phoneticPr fontId="1" type="noConversion"/>
  </si>
  <si>
    <t>03/08 06:01 Hmi service: Receiver not connect</t>
    <phoneticPr fontId="1" type="noConversion"/>
  </si>
  <si>
    <t>03/08 11:11~03/08 11:29 Bub Charging</t>
    <phoneticPr fontId="1" type="noConversion"/>
  </si>
  <si>
    <t>RTBM.3.20.14.4.0.2360.00.E002.P030</t>
    <phoneticPr fontId="1" type="noConversion"/>
  </si>
  <si>
    <t>AEE1.0</t>
    <phoneticPr fontId="1" type="noConversion"/>
  </si>
  <si>
    <t>14.4.0.2360</t>
    <phoneticPr fontId="1" type="noConversion"/>
  </si>
  <si>
    <t>2.360_20250307134259</t>
    <phoneticPr fontId="1" type="noConversion"/>
  </si>
  <si>
    <t>2.360_20250217110804</t>
    <phoneticPr fontId="1" type="noConversion"/>
  </si>
  <si>
    <t>03/11 14:42 Fail switch tuner</t>
    <phoneticPr fontId="1" type="noConversion"/>
  </si>
  <si>
    <t>03/12 06:17 Fail switch tuner</t>
    <phoneticPr fontId="1" type="noConversion"/>
  </si>
  <si>
    <t>03/11 12:21 NE</t>
    <phoneticPr fontId="1" type="noConversion"/>
  </si>
  <si>
    <t>03/11 16:28 Fail switch tuner</t>
    <phoneticPr fontId="1" type="noConversion"/>
  </si>
  <si>
    <t>03/11 16:51 Fail switch tuner</t>
    <phoneticPr fontId="1" type="noConversion"/>
  </si>
  <si>
    <t>03/11 18:44 Fail switch tuner</t>
    <phoneticPr fontId="1" type="noConversion"/>
  </si>
  <si>
    <t>03/12 06:39~03/12 06:57 Bub charging</t>
    <phoneticPr fontId="1" type="noConversion"/>
  </si>
  <si>
    <t>03/11 19:10 Fail switch tuner</t>
    <phoneticPr fontId="1" type="noConversion"/>
  </si>
  <si>
    <t>LE0-18978</t>
  </si>
  <si>
    <t>LE0-18978</t>
    <phoneticPr fontId="1" type="noConversion"/>
  </si>
  <si>
    <t>-</t>
    <phoneticPr fontId="1" type="noConversion"/>
  </si>
  <si>
    <t>[AEE_EXP] 20250312_#115_NE (Dlt-system)(Norminal)</t>
    <phoneticPr fontId="1" type="noConversion"/>
  </si>
  <si>
    <t>觸碰需求</t>
    <phoneticPr fontId="1" type="noConversion"/>
  </si>
  <si>
    <t>單點</t>
    <phoneticPr fontId="1" type="noConversion"/>
  </si>
  <si>
    <t>點壓</t>
    <phoneticPr fontId="1" type="noConversion"/>
  </si>
  <si>
    <t>拖曳</t>
    <phoneticPr fontId="1" type="noConversion"/>
  </si>
  <si>
    <t>滑動</t>
    <phoneticPr fontId="1" type="noConversion"/>
  </si>
  <si>
    <t>多點</t>
    <phoneticPr fontId="1" type="noConversion"/>
  </si>
  <si>
    <t>放大</t>
    <phoneticPr fontId="1" type="noConversion"/>
  </si>
  <si>
    <t>縮小</t>
    <phoneticPr fontId="1" type="noConversion"/>
  </si>
  <si>
    <t>點壓面積</t>
    <phoneticPr fontId="1" type="noConversion"/>
  </si>
  <si>
    <t>點壓力道</t>
    <phoneticPr fontId="1" type="noConversion"/>
  </si>
  <si>
    <t>移動速度</t>
    <phoneticPr fontId="1" type="noConversion"/>
  </si>
  <si>
    <t>點指濕度</t>
    <phoneticPr fontId="1" type="noConversion"/>
  </si>
  <si>
    <t>點指溫度</t>
    <phoneticPr fontId="1" type="noConversion"/>
  </si>
  <si>
    <t>環境需求</t>
    <phoneticPr fontId="1" type="noConversion"/>
  </si>
  <si>
    <t>Level 1</t>
    <phoneticPr fontId="1" type="noConversion"/>
  </si>
  <si>
    <t>Level 2</t>
    <phoneticPr fontId="1" type="noConversion"/>
  </si>
  <si>
    <t>Level 3</t>
    <phoneticPr fontId="1" type="noConversion"/>
  </si>
  <si>
    <t>環境溫度</t>
    <phoneticPr fontId="1" type="noConversion"/>
  </si>
  <si>
    <t>環境濕度</t>
    <phoneticPr fontId="1" type="noConversion"/>
  </si>
  <si>
    <t>設備電壓</t>
    <phoneticPr fontId="1" type="noConversion"/>
  </si>
  <si>
    <t>觸碰範圍</t>
    <phoneticPr fontId="1" type="noConversion"/>
  </si>
  <si>
    <t>單指點壓面積</t>
    <phoneticPr fontId="1" type="noConversion"/>
  </si>
  <si>
    <t>單指點壓磅數</t>
    <phoneticPr fontId="1" type="noConversion"/>
  </si>
  <si>
    <t>結果判斷</t>
    <phoneticPr fontId="1" type="noConversion"/>
  </si>
  <si>
    <t>反應時間</t>
    <phoneticPr fontId="1" type="noConversion"/>
  </si>
  <si>
    <t>功能確認</t>
    <phoneticPr fontId="1" type="noConversion"/>
  </si>
  <si>
    <t>單指更換點選位置</t>
    <phoneticPr fontId="1" type="noConversion"/>
  </si>
  <si>
    <t>模擬手汗</t>
    <phoneticPr fontId="1" type="noConversion"/>
  </si>
  <si>
    <t>模擬手溫</t>
    <phoneticPr fontId="1" type="noConversion"/>
  </si>
  <si>
    <t>記錄反應時間</t>
    <phoneticPr fontId="1" type="noConversion"/>
  </si>
  <si>
    <t>能確認是否有正確點選到位置</t>
    <phoneticPr fontId="1" type="noConversion"/>
  </si>
  <si>
    <t>03/13 04:26 Bub charging</t>
    <phoneticPr fontId="1" type="noConversion"/>
  </si>
  <si>
    <t>03/13 01:34 EE</t>
    <phoneticPr fontId="1" type="noConversion"/>
  </si>
  <si>
    <t>03/13 07:27 EE</t>
    <phoneticPr fontId="1" type="noConversion"/>
  </si>
  <si>
    <t xml:space="preserve">No204: Normal Temp
No217: Thermal (-40~85, 1 HR change) </t>
    <phoneticPr fontId="1" type="noConversion"/>
  </si>
  <si>
    <t>RTBM.1.22.14.3.0.136F.00.E003.P000</t>
    <phoneticPr fontId="1" type="noConversion"/>
  </si>
  <si>
    <t>14.3.0.136F</t>
    <phoneticPr fontId="1" type="noConversion"/>
  </si>
  <si>
    <t>03/14 07:25 Fail switch tuner</t>
    <phoneticPr fontId="1" type="noConversion"/>
  </si>
  <si>
    <t>03/13 11:54 KE</t>
    <phoneticPr fontId="1" type="noConversion"/>
  </si>
  <si>
    <t>03/13 17:22 NE</t>
    <phoneticPr fontId="1" type="noConversion"/>
  </si>
  <si>
    <t>03/14 02:13 NE</t>
    <phoneticPr fontId="1" type="noConversion"/>
  </si>
  <si>
    <t>1.36F_20250311185153</t>
    <phoneticPr fontId="1" type="noConversion"/>
  </si>
  <si>
    <t>1.36F_20250214160103</t>
    <phoneticPr fontId="1" type="noConversion"/>
  </si>
  <si>
    <t>03/13 12:36~03/13 20:24 Fail switch tuner</t>
    <phoneticPr fontId="1" type="noConversion"/>
  </si>
  <si>
    <t>LE0-19030</t>
  </si>
  <si>
    <t>LE0-19030</t>
    <phoneticPr fontId="1" type="noConversion"/>
  </si>
  <si>
    <t>[AEE_EXP] 20250314_#106_KE (KE)(stmmac_enable_eee_mode)</t>
    <phoneticPr fontId="1" type="noConversion"/>
  </si>
  <si>
    <t>03/15 09:22 NE</t>
    <phoneticPr fontId="1" type="noConversion"/>
  </si>
  <si>
    <t>03/16 13:02 NE</t>
    <phoneticPr fontId="1" type="noConversion"/>
  </si>
  <si>
    <t>03/15 12:46 Hmi service: Receiver not connect</t>
    <phoneticPr fontId="1" type="noConversion"/>
  </si>
  <si>
    <t>03/15 19:35 Fail switch tuner</t>
    <phoneticPr fontId="1" type="noConversion"/>
  </si>
  <si>
    <t>03/15 22:15 Fail switch tuner</t>
    <phoneticPr fontId="1" type="noConversion"/>
  </si>
  <si>
    <t>03/15 14:46 Reboot</t>
    <phoneticPr fontId="1" type="noConversion"/>
  </si>
  <si>
    <t>03/15 16:26 Reboot</t>
    <phoneticPr fontId="1" type="noConversion"/>
  </si>
  <si>
    <t>03/14 13:20 Fail connect WiFi</t>
    <phoneticPr fontId="1" type="noConversion"/>
  </si>
  <si>
    <t>03/15 21:05 Reboot</t>
    <phoneticPr fontId="1" type="noConversion"/>
  </si>
  <si>
    <t>03/15 15:52 Reboot</t>
    <phoneticPr fontId="1" type="noConversion"/>
  </si>
  <si>
    <t>03/14 11:58~03/14 15:23 Fail switch tuner</t>
    <phoneticPr fontId="1" type="noConversion"/>
  </si>
  <si>
    <t>03/15 16:06~03/16 17:09 Fail switch tuner</t>
    <phoneticPr fontId="1" type="noConversion"/>
  </si>
  <si>
    <t>03/15 01:26 Bub chaging</t>
    <phoneticPr fontId="1" type="noConversion"/>
  </si>
  <si>
    <t>03/15 02:56 Bub chaging</t>
    <phoneticPr fontId="1" type="noConversion"/>
  </si>
  <si>
    <t>03/15 16:33 Bub chaging</t>
    <phoneticPr fontId="1" type="noConversion"/>
  </si>
  <si>
    <t>03/16 09:56 Bub chaging</t>
    <phoneticPr fontId="1" type="noConversion"/>
  </si>
  <si>
    <t>03/16 11:23 Reboot</t>
    <phoneticPr fontId="1" type="noConversion"/>
  </si>
  <si>
    <t>03/15 15:06 EE</t>
    <phoneticPr fontId="1" type="noConversion"/>
  </si>
  <si>
    <t>03/16 10:01 Fail switch tuner</t>
    <phoneticPr fontId="1" type="noConversion"/>
  </si>
  <si>
    <t>Router issue</t>
    <phoneticPr fontId="1" type="noConversion"/>
  </si>
  <si>
    <t>UART問題</t>
    <phoneticPr fontId="1" type="noConversion"/>
  </si>
  <si>
    <t>03/18 07:36 Hmi service</t>
    <phoneticPr fontId="1" type="noConversion"/>
  </si>
  <si>
    <t>03/17 13:43~03/17 20:55 Fail switch tuner</t>
    <phoneticPr fontId="1" type="noConversion"/>
  </si>
  <si>
    <t>03/17 20:46 Reboot</t>
    <phoneticPr fontId="1" type="noConversion"/>
  </si>
  <si>
    <t>03/17 21:34 Reboot</t>
    <phoneticPr fontId="1" type="noConversion"/>
  </si>
  <si>
    <t>03/19 02:21~03/19 02:24 Fail switch tuner</t>
    <phoneticPr fontId="1" type="noConversion"/>
  </si>
  <si>
    <t>03/19 10:35 Fail connect WiFi</t>
    <phoneticPr fontId="1" type="noConversion"/>
  </si>
  <si>
    <t>03/17 14:19 Bub charging</t>
    <phoneticPr fontId="1" type="noConversion"/>
  </si>
  <si>
    <t>03/18 17:54~03/18 23:13 Fail switch tuner</t>
    <phoneticPr fontId="1" type="noConversion"/>
  </si>
  <si>
    <t>可能是AP的問題</t>
    <phoneticPr fontId="1" type="noConversion"/>
  </si>
  <si>
    <t>RTBM.1.22.14.3.0.136J.00.E003.P000</t>
    <phoneticPr fontId="1" type="noConversion"/>
  </si>
  <si>
    <t>14.3.0.136J</t>
    <phoneticPr fontId="1" type="noConversion"/>
  </si>
  <si>
    <t>RTBM.2.20.14.4.0.A390.00.E002.P040</t>
    <phoneticPr fontId="1" type="noConversion"/>
  </si>
  <si>
    <t>14.4.0.A390</t>
    <phoneticPr fontId="1" type="noConversion"/>
  </si>
  <si>
    <t>A.390_20250310172940</t>
    <phoneticPr fontId="1" type="noConversion"/>
  </si>
  <si>
    <t>A.390_20250217110804</t>
    <phoneticPr fontId="1" type="noConversion"/>
  </si>
  <si>
    <t>03/20 03:07~3/20 08:02 發生多次 Bub chaging</t>
    <phoneticPr fontId="1" type="noConversion"/>
  </si>
  <si>
    <t>03/19 19:35~03/20 03:29 發生多次Fail switch tuner</t>
    <phoneticPr fontId="1" type="noConversion"/>
  </si>
  <si>
    <t>1.36J_20250314170013</t>
    <phoneticPr fontId="1" type="noConversion"/>
  </si>
  <si>
    <t>1.36J_20250214160103</t>
    <phoneticPr fontId="1" type="noConversion"/>
  </si>
  <si>
    <t>RTBM.2.20.14.4.0.A400.00.E002.P040</t>
    <phoneticPr fontId="1" type="noConversion"/>
  </si>
  <si>
    <t>14.4.0.A400</t>
    <phoneticPr fontId="1" type="noConversion"/>
  </si>
  <si>
    <t>基本款</t>
    <phoneticPr fontId="1" type="noConversion"/>
  </si>
  <si>
    <t>進階款</t>
    <phoneticPr fontId="1" type="noConversion"/>
  </si>
  <si>
    <t>溫箱內測試</t>
    <phoneticPr fontId="1" type="noConversion"/>
  </si>
  <si>
    <t>溫箱內濕度</t>
    <phoneticPr fontId="1" type="noConversion"/>
  </si>
  <si>
    <t>屏幕電壓跳動</t>
    <phoneticPr fontId="1" type="noConversion"/>
  </si>
  <si>
    <t>不同大小螢幕測試</t>
    <phoneticPr fontId="1" type="noConversion"/>
  </si>
  <si>
    <t>A.400_20250319173932</t>
    <phoneticPr fontId="1" type="noConversion"/>
  </si>
  <si>
    <t>A.400_20250217110804</t>
    <phoneticPr fontId="1" type="noConversion"/>
  </si>
  <si>
    <t>03/21 02:11 KE</t>
    <phoneticPr fontId="1" type="noConversion"/>
  </si>
  <si>
    <t>03/20 15:32~03/20 17:21  'dict' object has no attribute 'status_code'</t>
    <phoneticPr fontId="1" type="noConversion"/>
  </si>
  <si>
    <t>03/20 20:07 Fail forget WiFi</t>
    <phoneticPr fontId="1" type="noConversion"/>
  </si>
  <si>
    <t>03/20 10:57 Fail switch tuner</t>
    <phoneticPr fontId="1" type="noConversion"/>
  </si>
  <si>
    <t>LE0MOD-1374</t>
  </si>
  <si>
    <t>LE0MOD-1374</t>
    <phoneticPr fontId="1" type="noConversion"/>
  </si>
  <si>
    <t>LE022-7539</t>
  </si>
  <si>
    <t>LE022-7539</t>
    <phoneticPr fontId="1" type="noConversion"/>
  </si>
  <si>
    <t>[Stability] 600 HR stability: WIFIFORGET action fail : fail to remove xxx ssid</t>
    <phoneticPr fontId="1" type="noConversion"/>
  </si>
  <si>
    <t>03/21 17:30將ELT Log關閉後，charging cycle就沒有再增加</t>
    <phoneticPr fontId="1" type="noConversion"/>
  </si>
  <si>
    <t>03/21 21:00 因為ELT Tool沒有關閉，所以charging cycle有增加4次</t>
    <phoneticPr fontId="1" type="noConversion"/>
  </si>
  <si>
    <t>03/21 17:54 Fail forget WiFi</t>
    <phoneticPr fontId="1" type="noConversion"/>
  </si>
  <si>
    <t>03/21 18:05 Fail connect WiFi</t>
    <phoneticPr fontId="1" type="noConversion"/>
  </si>
  <si>
    <t>03/22 02:18 Fail connect WiFi</t>
    <phoneticPr fontId="1" type="noConversion"/>
  </si>
  <si>
    <t>03/24 02:15 Reboot</t>
    <phoneticPr fontId="1" type="noConversion"/>
  </si>
  <si>
    <t>03/23 00:27 Fail connect WiFi</t>
    <phoneticPr fontId="1" type="noConversion"/>
  </si>
  <si>
    <t>03/24 02:36~03/24 03:24 Bub charging</t>
    <phoneticPr fontId="1" type="noConversion"/>
  </si>
  <si>
    <t>03/24 02:29 Reboot</t>
    <phoneticPr fontId="1" type="noConversion"/>
  </si>
  <si>
    <t>03/25 02:25 Bub charging</t>
    <phoneticPr fontId="1" type="noConversion"/>
  </si>
  <si>
    <t>03/24 02:21 Reboot</t>
    <phoneticPr fontId="1" type="noConversion"/>
  </si>
  <si>
    <t>03/24 09:47 EE</t>
    <phoneticPr fontId="1" type="noConversion"/>
  </si>
  <si>
    <t>03/24 23:44 EE</t>
    <phoneticPr fontId="1" type="noConversion"/>
  </si>
  <si>
    <t>03/24 13:28 Bub charging</t>
    <phoneticPr fontId="1" type="noConversion"/>
  </si>
  <si>
    <t>03/24 13:22 Reboot</t>
    <phoneticPr fontId="1" type="noConversion"/>
  </si>
  <si>
    <t>03/24 09:19 Bub charging</t>
    <phoneticPr fontId="1" type="noConversion"/>
  </si>
  <si>
    <t>03/24 22:19 Reboot</t>
    <phoneticPr fontId="1" type="noConversion"/>
  </si>
  <si>
    <t>03/24 18:29 Reboot</t>
    <phoneticPr fontId="1" type="noConversion"/>
  </si>
  <si>
    <t>03/24 18:44 Reboot</t>
    <phoneticPr fontId="1" type="noConversion"/>
  </si>
  <si>
    <t>LE0MOD-1243</t>
    <phoneticPr fontId="1" type="noConversion"/>
  </si>
  <si>
    <t>LE022-7565</t>
  </si>
  <si>
    <t>LE022-7565</t>
    <phoneticPr fontId="1" type="noConversion"/>
  </si>
  <si>
    <t>[Stability] BuB charging happened after Fully charged with 12V always available.</t>
    <phoneticPr fontId="1" type="noConversion"/>
  </si>
  <si>
    <r>
      <t xml:space="preserve">No204: Normal Temp
No217: </t>
    </r>
    <r>
      <rPr>
        <sz val="12"/>
        <color rgb="FFFF0000"/>
        <rFont val="新細明體"/>
        <family val="1"/>
        <charset val="136"/>
        <scheme val="minor"/>
      </rPr>
      <t>Normal Temp</t>
    </r>
    <phoneticPr fontId="1" type="noConversion"/>
  </si>
  <si>
    <t>2.1.0.0</t>
    <phoneticPr fontId="1" type="noConversion"/>
  </si>
  <si>
    <t>12.6.0.214S</t>
    <phoneticPr fontId="1" type="noConversion"/>
  </si>
  <si>
    <t>RTBM.1.20.12.6.0.214S.00.0002.P010</t>
    <phoneticPr fontId="1" type="noConversion"/>
  </si>
  <si>
    <t>2.14S_20250302014919</t>
    <phoneticPr fontId="1" type="noConversion"/>
  </si>
  <si>
    <t>2.360_20250310200324</t>
    <phoneticPr fontId="1" type="noConversion"/>
  </si>
  <si>
    <t>03/25 12:13~ Fail switch tuner</t>
    <phoneticPr fontId="1" type="noConversion"/>
  </si>
  <si>
    <t>03/25 16:27~ Fail switch tuner</t>
    <phoneticPr fontId="1" type="noConversion"/>
  </si>
  <si>
    <t>03/25 16:42~ Fail switch tuner</t>
    <phoneticPr fontId="1" type="noConversion"/>
  </si>
  <si>
    <t>03/25 17:17~ Fail switch tuner</t>
    <phoneticPr fontId="1" type="noConversion"/>
  </si>
  <si>
    <t>03/25 17:29~ Fail switch tuner</t>
    <phoneticPr fontId="1" type="noConversion"/>
  </si>
  <si>
    <t>03/26 06:55 KernelAPI</t>
    <phoneticPr fontId="1" type="noConversion"/>
  </si>
  <si>
    <t>LE0-19194</t>
  </si>
  <si>
    <t>LE0-19194</t>
    <phoneticPr fontId="1" type="noConversion"/>
  </si>
  <si>
    <t>-</t>
    <phoneticPr fontId="1" type="noConversion"/>
  </si>
  <si>
    <t>[Tuner][Stability] "Hmi service: Receiver not connect" always happened during stability test.</t>
    <phoneticPr fontId="1" type="noConversion"/>
  </si>
  <si>
    <t>確認版本有正確燒錄及版號</t>
    <phoneticPr fontId="1" type="noConversion"/>
  </si>
  <si>
    <t>推入3rd party app</t>
    <phoneticPr fontId="1" type="noConversion"/>
  </si>
  <si>
    <t>寫入WiFi MAC address</t>
    <phoneticPr fontId="1" type="noConversion"/>
  </si>
  <si>
    <t>準備動作</t>
    <phoneticPr fontId="1" type="noConversion"/>
  </si>
  <si>
    <t>設定車型 (DID 210B)</t>
    <phoneticPr fontId="1" type="noConversion"/>
  </si>
  <si>
    <t>清除Bub (DID DD03)</t>
    <phoneticPr fontId="1" type="noConversion"/>
  </si>
  <si>
    <t>確認(DID D405, D407)的資訊</t>
    <phoneticPr fontId="1" type="noConversion"/>
  </si>
  <si>
    <t>開始測試</t>
    <phoneticPr fontId="1" type="noConversion"/>
  </si>
  <si>
    <t>啟動ChiaPin Tool</t>
    <phoneticPr fontId="1" type="noConversion"/>
  </si>
  <si>
    <t>開啟CMD 執行Tuner Gstreamer</t>
    <phoneticPr fontId="1" type="noConversion"/>
  </si>
  <si>
    <t>開啟iPerf</t>
    <phoneticPr fontId="1" type="noConversion"/>
  </si>
  <si>
    <t>開啟CMD 執行D405, D407等資料讀取</t>
    <phoneticPr fontId="1" type="noConversion"/>
  </si>
  <si>
    <t>開啟CMD 執行memory錄製</t>
    <phoneticPr fontId="1" type="noConversion"/>
  </si>
  <si>
    <t>每日檢查</t>
    <phoneticPr fontId="1" type="noConversion"/>
  </si>
  <si>
    <t>確認uptime是否正確</t>
    <phoneticPr fontId="1" type="noConversion"/>
  </si>
  <si>
    <t>若是uptime有因為CBT_6導致重啟，需記錄時間及屬於哪一種的CBT_6</t>
    <phoneticPr fontId="1" type="noConversion"/>
  </si>
  <si>
    <t>記錄是否有AEE_EXP或NEE的產生，並將有產生的項目搬到指定的資料夾下(含裝置編號及發生時間等)</t>
    <phoneticPr fontId="1" type="noConversion"/>
  </si>
  <si>
    <t>若是有NE的項目必須解開指定的內容</t>
    <phoneticPr fontId="1" type="noConversion"/>
  </si>
  <si>
    <t>開啟CMD 執行Device Uptime檢查</t>
    <phoneticPr fontId="1" type="noConversion"/>
  </si>
  <si>
    <t>執行ELT Tool錄製</t>
    <phoneticPr fontId="1" type="noConversion"/>
  </si>
  <si>
    <t>若是ELT錄製停止，需將ELT重啟連線錄製</t>
    <phoneticPr fontId="1" type="noConversion"/>
  </si>
  <si>
    <t>若是有其他的AEE_EXP必須解開內容</t>
    <phoneticPr fontId="1" type="noConversion"/>
  </si>
  <si>
    <t>檢查ChiaPin的Tool Log中[ERROR][testbody] [ERROR]所列出的各項問題，分類並記錄各次的時間及統計次數</t>
    <phoneticPr fontId="1" type="noConversion"/>
  </si>
  <si>
    <t>檢查ChiaPin的Tool Log中{"BUB_NUM_CHARGE_CYCLE":的顯示，並確認次數增加是否有異常</t>
    <phoneticPr fontId="1" type="noConversion"/>
  </si>
  <si>
    <t>SW更新</t>
    <phoneticPr fontId="1" type="noConversion"/>
  </si>
  <si>
    <t>03/26 16:08 Fail switch tuner</t>
    <phoneticPr fontId="1" type="noConversion"/>
  </si>
  <si>
    <t>記錄到當下總執行次數</t>
    <phoneticPr fontId="1" type="noConversion"/>
  </si>
  <si>
    <t>記錄檢查的時間</t>
    <phoneticPr fontId="1" type="noConversion"/>
  </si>
  <si>
    <t>03/26 18:40 KernelAPI</t>
    <phoneticPr fontId="1" type="noConversion"/>
  </si>
  <si>
    <t>03/28 05:59~03/28 07:31  'dict' object has no attribute 'status_code'</t>
    <phoneticPr fontId="1" type="noConversion"/>
  </si>
  <si>
    <t>[AEE_EXP] 20250321_#M017_KE (Stmmac_enable_eee_mode)</t>
    <phoneticPr fontId="1" type="noConversion"/>
  </si>
  <si>
    <t>公司名稱</t>
    <phoneticPr fontId="1" type="noConversion"/>
  </si>
  <si>
    <t>聯絡人</t>
    <phoneticPr fontId="1" type="noConversion"/>
  </si>
  <si>
    <t>硬體資訊</t>
    <phoneticPr fontId="1" type="noConversion"/>
  </si>
  <si>
    <t>設備型號名稱</t>
    <phoneticPr fontId="1" type="noConversion"/>
  </si>
  <si>
    <t>操作範圍 (長*寬)</t>
    <phoneticPr fontId="1" type="noConversion"/>
  </si>
  <si>
    <t>軟體資訊</t>
    <phoneticPr fontId="1" type="noConversion"/>
  </si>
  <si>
    <t>軟體教育訓練</t>
    <phoneticPr fontId="1" type="noConversion"/>
  </si>
  <si>
    <t>提供軟體參數變更</t>
    <phoneticPr fontId="1" type="noConversion"/>
  </si>
  <si>
    <t>提供軟體API呼叫</t>
    <phoneticPr fontId="1" type="noConversion"/>
  </si>
  <si>
    <t>單點點壓</t>
    <phoneticPr fontId="1" type="noConversion"/>
  </si>
  <si>
    <t>行為需求</t>
    <phoneticPr fontId="1" type="noConversion"/>
  </si>
  <si>
    <t>單點拖曳</t>
    <phoneticPr fontId="1" type="noConversion"/>
  </si>
  <si>
    <t>單點滑動</t>
    <phoneticPr fontId="1" type="noConversion"/>
  </si>
  <si>
    <t>兩點縮小/放大 (max/min, mm)</t>
    <phoneticPr fontId="1" type="noConversion"/>
  </si>
  <si>
    <t>點壓力道 (牛頓 N)</t>
    <phoneticPr fontId="1" type="noConversion"/>
  </si>
  <si>
    <t>移動速度 (mm/s)</t>
    <phoneticPr fontId="1" type="noConversion"/>
  </si>
  <si>
    <t>點壓面積 (平方公釐, mm²)</t>
    <phoneticPr fontId="1" type="noConversion"/>
  </si>
  <si>
    <t>多點點壓 (max 5)</t>
    <phoneticPr fontId="1" type="noConversion"/>
  </si>
  <si>
    <t>多點拖曳 (max 5)</t>
    <phoneticPr fontId="1" type="noConversion"/>
  </si>
  <si>
    <t>環境需求</t>
    <phoneticPr fontId="1" type="noConversion"/>
  </si>
  <si>
    <t>模擬手指濕度</t>
    <phoneticPr fontId="1" type="noConversion"/>
  </si>
  <si>
    <t>模擬手指溫度</t>
    <phoneticPr fontId="1" type="noConversion"/>
  </si>
  <si>
    <t>手指部分可分解至溫箱操作</t>
    <phoneticPr fontId="1" type="noConversion"/>
  </si>
  <si>
    <t>適應不同的環境濕度</t>
    <phoneticPr fontId="1" type="noConversion"/>
  </si>
  <si>
    <t>適應不同的環境溫度 (-40~+85 度C)</t>
    <phoneticPr fontId="1" type="noConversion"/>
  </si>
  <si>
    <t>結果要求</t>
    <phoneticPr fontId="1" type="noConversion"/>
  </si>
  <si>
    <t>記錄反應時間</t>
    <phoneticPr fontId="1" type="noConversion"/>
  </si>
  <si>
    <t>確認點選位置等資訊</t>
    <phoneticPr fontId="1" type="noConversion"/>
  </si>
  <si>
    <t>報價金額</t>
    <phoneticPr fontId="1" type="noConversion"/>
  </si>
  <si>
    <t>總金額</t>
    <phoneticPr fontId="1" type="noConversion"/>
  </si>
  <si>
    <t>硬體單價</t>
    <phoneticPr fontId="1" type="noConversion"/>
  </si>
  <si>
    <t>軟體 (含技術訓練及售後服務)</t>
    <phoneticPr fontId="1" type="noConversion"/>
  </si>
  <si>
    <t>交貨期</t>
    <phoneticPr fontId="1" type="noConversion"/>
  </si>
  <si>
    <t>其他資訊</t>
    <phoneticPr fontId="1" type="noConversion"/>
  </si>
  <si>
    <t>有</t>
  </si>
  <si>
    <t>硬體單價 (NT報價)</t>
    <phoneticPr fontId="1" type="noConversion"/>
  </si>
  <si>
    <t>軟體 (含技術訓練及售後服務) (NT報價)</t>
    <phoneticPr fontId="1" type="noConversion"/>
  </si>
  <si>
    <t>FIH</t>
    <phoneticPr fontId="1" type="noConversion"/>
  </si>
  <si>
    <t>操作範圍 (長*寬 mm)</t>
    <phoneticPr fontId="1" type="noConversion"/>
  </si>
  <si>
    <t>900*60 mm</t>
    <phoneticPr fontId="1" type="noConversion"/>
  </si>
  <si>
    <t>無</t>
  </si>
  <si>
    <t>以下請自行填寫或是註記以上的資訊</t>
    <phoneticPr fontId="1" type="noConversion"/>
  </si>
  <si>
    <t xml:space="preserve"> 150 mm/s</t>
    <phoneticPr fontId="1" type="noConversion"/>
  </si>
  <si>
    <t>200 mm²</t>
    <phoneticPr fontId="1" type="noConversion"/>
  </si>
  <si>
    <t>100 N</t>
    <phoneticPr fontId="1" type="noConversion"/>
  </si>
  <si>
    <t>JohnnyWang</t>
    <phoneticPr fontId="1" type="noConversion"/>
  </si>
  <si>
    <t>半年</t>
    <phoneticPr fontId="1" type="noConversion"/>
  </si>
  <si>
    <t>硬體保固</t>
    <phoneticPr fontId="1" type="noConversion"/>
  </si>
  <si>
    <t>售後服務</t>
    <phoneticPr fontId="1" type="noConversion"/>
  </si>
  <si>
    <t>三年</t>
    <phoneticPr fontId="1" type="noConversion"/>
  </si>
  <si>
    <t>Max 200 mm, Min10 mm</t>
    <phoneticPr fontId="1" type="noConversion"/>
  </si>
  <si>
    <t>Transformer 1</t>
    <phoneticPr fontId="1" type="noConversion"/>
  </si>
  <si>
    <t>2.390_20250217110804</t>
    <phoneticPr fontId="1" type="noConversion"/>
  </si>
  <si>
    <t>RTBM.3.20.14.4.0.238B.00.E002.P030</t>
    <phoneticPr fontId="1" type="noConversion"/>
  </si>
  <si>
    <t>2.38B_20250319173932</t>
    <phoneticPr fontId="1" type="noConversion"/>
  </si>
  <si>
    <t>2.38B_20250217110804</t>
    <phoneticPr fontId="1" type="noConversion"/>
  </si>
  <si>
    <t>RTBM.1.22.14.4.0.1430.00.E003.P001</t>
    <phoneticPr fontId="1" type="noConversion"/>
  </si>
  <si>
    <t>1.430_20250326083134</t>
    <phoneticPr fontId="1" type="noConversion"/>
  </si>
  <si>
    <t>1.430_20250214160103</t>
    <phoneticPr fontId="1" type="noConversion"/>
  </si>
  <si>
    <t>14.4.0.238B</t>
    <phoneticPr fontId="1" type="noConversion"/>
  </si>
  <si>
    <t>14.4.0.2380</t>
    <phoneticPr fontId="1" type="noConversion"/>
  </si>
  <si>
    <t>14.4.0.1430</t>
    <phoneticPr fontId="1" type="noConversion"/>
  </si>
  <si>
    <t>RTBM.3.20.14.4.0.2380.13.E002.P030</t>
    <phoneticPr fontId="1" type="noConversion"/>
  </si>
  <si>
    <t>04/07 11:14 HWT</t>
    <phoneticPr fontId="1" type="noConversion"/>
  </si>
  <si>
    <t>04/07 11:15 NE</t>
    <phoneticPr fontId="1" type="noConversion"/>
  </si>
  <si>
    <t>04/07 11:41 NE</t>
    <phoneticPr fontId="1" type="noConversion"/>
  </si>
  <si>
    <t>2.390_20250402111849</t>
    <phoneticPr fontId="1" type="noConversion"/>
  </si>
  <si>
    <t>LE022-7547</t>
  </si>
  <si>
    <t>LE022-7547</t>
    <phoneticPr fontId="1" type="noConversion"/>
  </si>
  <si>
    <t>LE022-7547</t>
    <phoneticPr fontId="1" type="noConversion"/>
  </si>
  <si>
    <t>-</t>
    <phoneticPr fontId="1" type="noConversion"/>
  </si>
  <si>
    <t>C</t>
    <phoneticPr fontId="1" type="noConversion"/>
  </si>
  <si>
    <t>[J4U][Cpp Unit test][AppFwk]NE happened（/usr/bin/mqtt_conf_daemon）after running CPP unit test (Mqtt_conf_daemon)(Booting)</t>
    <phoneticPr fontId="1" type="noConversion"/>
  </si>
  <si>
    <t>04/08 17:49~ Fail to set WiFi STA</t>
    <phoneticPr fontId="1" type="noConversion"/>
  </si>
  <si>
    <t>04/08 22:13 NE</t>
    <phoneticPr fontId="1" type="noConversion"/>
  </si>
  <si>
    <t>LE022-7799</t>
  </si>
  <si>
    <t>LE022-7799</t>
    <phoneticPr fontId="1" type="noConversion"/>
  </si>
  <si>
    <t>LE022-7799</t>
    <phoneticPr fontId="1" type="noConversion"/>
  </si>
  <si>
    <t>[AEE_EXP] 20250408_#204_HWT</t>
    <phoneticPr fontId="1" type="noConversion"/>
  </si>
  <si>
    <t>LE022-7801</t>
  </si>
  <si>
    <t>LE022-7801</t>
    <phoneticPr fontId="1" type="noConversion"/>
  </si>
  <si>
    <t>LE022-7801</t>
    <phoneticPr fontId="1" type="noConversion"/>
  </si>
  <si>
    <t>[AEE_EXP] 20250409_#204_NE (Main macchina)(libPahoMQTT.so)(Norminal)</t>
    <phoneticPr fontId="1" type="noConversion"/>
  </si>
  <si>
    <t>04/09 22:40 Bub charging</t>
    <phoneticPr fontId="1" type="noConversion"/>
  </si>
  <si>
    <t>LE0-18032</t>
    <phoneticPr fontId="1" type="noConversion"/>
  </si>
  <si>
    <t>04/09 21:39 Fail wifi connection</t>
    <phoneticPr fontId="1" type="noConversion"/>
  </si>
  <si>
    <t>由於開ELT會導致裝置可能無法正常睡下去，影響BuB判斷，所以不錄</t>
    <phoneticPr fontId="1" type="noConversion"/>
  </si>
  <si>
    <t>04/11 00:09 Fail WiFi connection</t>
    <phoneticPr fontId="1" type="noConversion"/>
  </si>
  <si>
    <t>04/11 04:45 Fail WiFi connection</t>
    <phoneticPr fontId="1" type="noConversion"/>
  </si>
  <si>
    <t>04/10 11:36 Fail wifi connection</t>
    <phoneticPr fontId="1" type="noConversion"/>
  </si>
  <si>
    <t>04/10 13:10 Fail wifi connection</t>
    <phoneticPr fontId="1" type="noConversion"/>
  </si>
  <si>
    <t>04/11 01:35 Reboot</t>
    <phoneticPr fontId="1" type="noConversion"/>
  </si>
  <si>
    <t>LE0MOD-1465</t>
  </si>
  <si>
    <t>LE0MOD-1465</t>
    <phoneticPr fontId="1" type="noConversion"/>
  </si>
  <si>
    <t>-</t>
    <phoneticPr fontId="1" type="noConversion"/>
  </si>
  <si>
    <t>[WiFi] Fail to set WiFi STA from Stability tool， but it can be done from IVI simulator for FW one image. (Device: #M017)</t>
    <phoneticPr fontId="1" type="noConversion"/>
  </si>
  <si>
    <t>LE0MOD-1466</t>
  </si>
  <si>
    <t>LE0MOD-1466</t>
    <phoneticPr fontId="1" type="noConversion"/>
  </si>
  <si>
    <t>[Stability] 600 Hours Stability test with WiFi connection fail.</t>
    <phoneticPr fontId="1" type="noConversion"/>
  </si>
  <si>
    <t>LE022-7608</t>
  </si>
  <si>
    <t>LE022-7608</t>
    <phoneticPr fontId="1" type="noConversion"/>
  </si>
  <si>
    <t>LE022-7608</t>
    <phoneticPr fontId="1" type="noConversion"/>
  </si>
  <si>
    <t>[Stability][KE][136M] KE 1 times when running Calibration Download (Cpu1 cannot on/offline, reboot now!)</t>
    <phoneticPr fontId="1" type="noConversion"/>
  </si>
  <si>
    <t>04/12 17:46 Reboot</t>
    <phoneticPr fontId="1" type="noConversion"/>
  </si>
  <si>
    <t>04/12 09:18 Reboot</t>
    <phoneticPr fontId="1" type="noConversion"/>
  </si>
  <si>
    <t>04/11 10:51 Reboot</t>
    <phoneticPr fontId="1" type="noConversion"/>
  </si>
  <si>
    <t>04/09 14:46~04/11 07:47 Fail WiFi connection</t>
    <phoneticPr fontId="1" type="noConversion"/>
  </si>
  <si>
    <t>04/11 11:04 Reboot</t>
    <phoneticPr fontId="1" type="noConversion"/>
  </si>
  <si>
    <t>04/13 18:53 NE</t>
    <phoneticPr fontId="1" type="noConversion"/>
  </si>
  <si>
    <t>04/11 07:31 Fail WiFi connection</t>
    <phoneticPr fontId="1" type="noConversion"/>
  </si>
  <si>
    <t>04/11 09:25 Fail WiFi connection</t>
    <phoneticPr fontId="1" type="noConversion"/>
  </si>
  <si>
    <t>04/13 20:38 Fail WiFi connection</t>
    <phoneticPr fontId="1" type="noConversion"/>
  </si>
  <si>
    <t>04/11 20:33 Reboot</t>
    <phoneticPr fontId="1" type="noConversion"/>
  </si>
  <si>
    <t>04/12 08:39 Reboot</t>
    <phoneticPr fontId="1" type="noConversion"/>
  </si>
  <si>
    <t>04/14 07:42 NE</t>
    <phoneticPr fontId="1" type="noConversion"/>
  </si>
  <si>
    <t>04/11 11:14 Reboot</t>
    <phoneticPr fontId="1" type="noConversion"/>
  </si>
  <si>
    <t>04/11 13:28 Reboot</t>
    <phoneticPr fontId="1" type="noConversion"/>
  </si>
  <si>
    <t>04/11 14:16~04/13 17:32 Hmi service Error</t>
    <phoneticPr fontId="1" type="noConversion"/>
  </si>
  <si>
    <t>04/11 16:34 Reboot</t>
    <phoneticPr fontId="1" type="noConversion"/>
  </si>
  <si>
    <t>No304</t>
    <phoneticPr fontId="1" type="noConversion"/>
  </si>
  <si>
    <t>10.56.27.113</t>
    <phoneticPr fontId="1" type="noConversion"/>
  </si>
  <si>
    <t>04/14 01:39~04/14 03:10  'dict' object has no attribute 'status_code'</t>
    <phoneticPr fontId="1" type="noConversion"/>
  </si>
  <si>
    <t>電腦網路異常</t>
    <phoneticPr fontId="1" type="noConversion"/>
  </si>
  <si>
    <t>04/14 0:12 Reboot</t>
    <phoneticPr fontId="1" type="noConversion"/>
  </si>
  <si>
    <t>No305: Normal Temp</t>
    <phoneticPr fontId="1" type="noConversion"/>
  </si>
  <si>
    <t>10.56.27.95</t>
  </si>
  <si>
    <t>10.56.27.95</t>
    <phoneticPr fontId="1" type="noConversion"/>
  </si>
  <si>
    <t>No305</t>
  </si>
  <si>
    <t>No305</t>
    <phoneticPr fontId="1" type="noConversion"/>
  </si>
  <si>
    <t>04/11 19:02 Fail switch tuner</t>
    <phoneticPr fontId="1" type="noConversion"/>
  </si>
  <si>
    <t>04/12 09:18 Fail connect wifi</t>
    <phoneticPr fontId="1" type="noConversion"/>
  </si>
  <si>
    <t>04/12 23:24 Fail connect wifi</t>
    <phoneticPr fontId="1" type="noConversion"/>
  </si>
  <si>
    <t>04/12 04:20 Fail connect wifi</t>
    <phoneticPr fontId="1" type="noConversion"/>
  </si>
  <si>
    <t>04/12 06:22 Fail connect wifi</t>
    <phoneticPr fontId="1" type="noConversion"/>
  </si>
  <si>
    <t>04/12 08:31 Fail connect wifi</t>
    <phoneticPr fontId="1" type="noConversion"/>
  </si>
  <si>
    <r>
      <t xml:space="preserve">No6:   Normal Temp
</t>
    </r>
    <r>
      <rPr>
        <sz val="12"/>
        <color rgb="FFFF0000"/>
        <rFont val="新細明體"/>
        <family val="1"/>
        <charset val="136"/>
        <scheme val="minor"/>
      </rPr>
      <t>No315: Normal Temp</t>
    </r>
    <phoneticPr fontId="1" type="noConversion"/>
  </si>
  <si>
    <t>No315</t>
  </si>
  <si>
    <t>No315</t>
    <phoneticPr fontId="1" type="noConversion"/>
  </si>
  <si>
    <t>10.56.26.121</t>
  </si>
  <si>
    <t>10.56.26.121</t>
    <phoneticPr fontId="1" type="noConversion"/>
  </si>
  <si>
    <t>04/11 18:00 NE</t>
    <phoneticPr fontId="1" type="noConversion"/>
  </si>
  <si>
    <t>04/11 22:20~04/14 10:16 Fail switch tuner (8次)</t>
    <phoneticPr fontId="1" type="noConversion"/>
  </si>
  <si>
    <t>04/11 18:20 Bub always charging</t>
    <phoneticPr fontId="1" type="noConversion"/>
  </si>
  <si>
    <r>
      <t xml:space="preserve">No4:   Normal Temp
</t>
    </r>
    <r>
      <rPr>
        <sz val="12"/>
        <color rgb="FFFF0000"/>
        <rFont val="新細明體"/>
        <family val="1"/>
        <charset val="136"/>
        <scheme val="minor"/>
      </rPr>
      <t>No317: Normal Temp</t>
    </r>
    <phoneticPr fontId="1" type="noConversion"/>
  </si>
  <si>
    <t>04/11 17:17~ Fail switch tuner (always)</t>
    <phoneticPr fontId="1" type="noConversion"/>
  </si>
  <si>
    <t>No317</t>
  </si>
  <si>
    <t>No317</t>
    <phoneticPr fontId="1" type="noConversion"/>
  </si>
  <si>
    <t>04/11 17:16 Bub always charging</t>
    <phoneticPr fontId="1" type="noConversion"/>
  </si>
  <si>
    <t>10.56.26.69</t>
  </si>
  <si>
    <t>10.56.26.69</t>
    <phoneticPr fontId="1" type="noConversion"/>
  </si>
  <si>
    <r>
      <rPr>
        <sz val="12"/>
        <color rgb="FFFF0000"/>
        <rFont val="新細明體"/>
        <family val="1"/>
        <charset val="136"/>
        <scheme val="minor"/>
      </rPr>
      <t>No304: Normal Temp</t>
    </r>
    <r>
      <rPr>
        <sz val="12"/>
        <color theme="1"/>
        <rFont val="新細明體"/>
        <family val="2"/>
        <charset val="136"/>
        <scheme val="minor"/>
      </rPr>
      <t xml:space="preserve">
No17:  Thermal (-40~85, 1 HR change) </t>
    </r>
    <phoneticPr fontId="1" type="noConversion"/>
  </si>
  <si>
    <t>LE0-17963</t>
    <phoneticPr fontId="1" type="noConversion"/>
  </si>
  <si>
    <t>LE022-7864</t>
  </si>
  <si>
    <t>LE022-7864</t>
    <phoneticPr fontId="1" type="noConversion"/>
  </si>
  <si>
    <t>LE022-7864</t>
    <phoneticPr fontId="1" type="noConversion"/>
  </si>
  <si>
    <t>[AEE_EXP] 20250414_#204_NE (Dil)(Norminal)</t>
    <phoneticPr fontId="1" type="noConversion"/>
  </si>
  <si>
    <t>LE022-7865</t>
  </si>
  <si>
    <t>LE022-7865</t>
    <phoneticPr fontId="1" type="noConversion"/>
  </si>
  <si>
    <t>LE022-7865</t>
    <phoneticPr fontId="1" type="noConversion"/>
  </si>
  <si>
    <t>[Stability] "Hmi service" error happened for quite a long time during 600 HR stability test.</t>
    <phoneticPr fontId="1" type="noConversion"/>
  </si>
  <si>
    <t>LE0-19345</t>
  </si>
  <si>
    <t>LE0-19345</t>
    <phoneticPr fontId="1" type="noConversion"/>
  </si>
  <si>
    <t>LE0-19345</t>
    <phoneticPr fontId="1" type="noConversion"/>
  </si>
  <si>
    <t>04/11 14:11 NE</t>
    <phoneticPr fontId="1" type="noConversion"/>
  </si>
  <si>
    <t>LE0MOD-1474</t>
  </si>
  <si>
    <t>LE0MOD-1474</t>
    <phoneticPr fontId="1" type="noConversion"/>
  </si>
  <si>
    <t>[AEE_EXP] 20250414_#M004_NE (Mosquitto)(Norminal)</t>
    <phoneticPr fontId="1" type="noConversion"/>
  </si>
  <si>
    <t>[AEE_EXP] 2025041#105_NE (Macchina)(Main macchina)(libLWM2MCLIENT.so)(Norminal)</t>
    <phoneticPr fontId="1" type="noConversion"/>
  </si>
  <si>
    <t>LE0-18978</t>
    <phoneticPr fontId="1" type="noConversion"/>
  </si>
  <si>
    <t>LE0MOD-987</t>
    <phoneticPr fontId="1" type="noConversion"/>
  </si>
  <si>
    <r>
      <t xml:space="preserve">No304: Normal Temp
No317: </t>
    </r>
    <r>
      <rPr>
        <sz val="12"/>
        <color rgb="FFFF0000"/>
        <rFont val="新細明體"/>
        <family val="1"/>
        <charset val="136"/>
        <scheme val="minor"/>
      </rPr>
      <t>Normal Temp</t>
    </r>
    <phoneticPr fontId="1" type="noConversion"/>
  </si>
  <si>
    <t>No306: Normal Temp
No315: Normal Temp</t>
    <phoneticPr fontId="1" type="noConversion"/>
  </si>
  <si>
    <t>2.1.1.0</t>
    <phoneticPr fontId="1" type="noConversion"/>
  </si>
  <si>
    <t>RTBM.1.22.14.5.0.136R.00.E003.P000</t>
    <phoneticPr fontId="1" type="noConversion"/>
  </si>
  <si>
    <t>1.36R_20250411112252</t>
    <phoneticPr fontId="1" type="noConversion"/>
  </si>
  <si>
    <t>1.36R_20250214160103</t>
    <phoneticPr fontId="1" type="noConversion"/>
  </si>
  <si>
    <t>每round都reboot</t>
    <phoneticPr fontId="1" type="noConversion"/>
  </si>
  <si>
    <t>Bub always charging</t>
    <phoneticPr fontId="1" type="noConversion"/>
  </si>
  <si>
    <t>04/14 21:15 NE</t>
    <phoneticPr fontId="1" type="noConversion"/>
  </si>
  <si>
    <t>gpsdaemon</t>
    <phoneticPr fontId="1" type="noConversion"/>
  </si>
  <si>
    <t>04/14 15:56~04/1 00:47 Fail switch tuner</t>
    <phoneticPr fontId="1" type="noConversion"/>
  </si>
  <si>
    <t>No306</t>
    <phoneticPr fontId="1" type="noConversion"/>
  </si>
  <si>
    <t>10.56.27.53</t>
    <phoneticPr fontId="1" type="noConversion"/>
  </si>
  <si>
    <t>到指定的路徑下抓取版本</t>
    <phoneticPr fontId="1" type="noConversion"/>
  </si>
  <si>
    <t>解壓縮檔案</t>
    <phoneticPr fontId="1" type="noConversion"/>
  </si>
  <si>
    <t>執行燒錄的動作</t>
    <phoneticPr fontId="1" type="noConversion"/>
  </si>
  <si>
    <t>04/16 19:51 NE</t>
    <phoneticPr fontId="1" type="noConversion"/>
  </si>
  <si>
    <t>04/16 19:57 Fail wifi connection</t>
    <phoneticPr fontId="1" type="noConversion"/>
  </si>
  <si>
    <t>04/16 20:09 Fail wifi forget</t>
    <phoneticPr fontId="1" type="noConversion"/>
  </si>
  <si>
    <t>04/16 20:55 Fail wifi forget</t>
    <phoneticPr fontId="1" type="noConversion"/>
  </si>
  <si>
    <t>04/16 21:07 Fail wifi connection</t>
    <phoneticPr fontId="1" type="noConversion"/>
  </si>
  <si>
    <t>04/16 21:31 Fail wifi connection</t>
    <phoneticPr fontId="1" type="noConversion"/>
  </si>
  <si>
    <t>04/16 23:39 Fail wifi forget</t>
    <phoneticPr fontId="1" type="noConversion"/>
  </si>
  <si>
    <t>04/17 03:48 Fail wifi connection</t>
    <phoneticPr fontId="1" type="noConversion"/>
  </si>
  <si>
    <t>2.1.1.2</t>
    <phoneticPr fontId="1" type="noConversion"/>
  </si>
  <si>
    <t>RTBM.3.20.14.6.0.242B.00.E002.P050</t>
    <phoneticPr fontId="1" type="noConversion"/>
  </si>
  <si>
    <t>2.42B_20250414164104</t>
    <phoneticPr fontId="1" type="noConversion"/>
  </si>
  <si>
    <t>2.42B_20250217110804</t>
    <phoneticPr fontId="1" type="noConversion"/>
  </si>
  <si>
    <t>04/17 04:25 Fail wifi connection</t>
    <phoneticPr fontId="1" type="noConversion"/>
  </si>
  <si>
    <t>14.5.0.136R</t>
    <phoneticPr fontId="1" type="noConversion"/>
  </si>
  <si>
    <t>14.6.0.242B</t>
    <phoneticPr fontId="1" type="noConversion"/>
  </si>
  <si>
    <t>LE022-7901</t>
    <phoneticPr fontId="1" type="noConversion"/>
  </si>
  <si>
    <t>[AEE_EXP] 20250417_#204_NE (Mosquitto)(Norminal)</t>
    <phoneticPr fontId="1" type="noConversion"/>
  </si>
  <si>
    <t>確認第一輪動作是否有正常執行</t>
    <phoneticPr fontId="1" type="noConversion"/>
  </si>
  <si>
    <t>04/17 09:41 Fail wifi connection</t>
    <phoneticPr fontId="1" type="noConversion"/>
  </si>
  <si>
    <t>04/17 15:21 Fail wifi forget</t>
    <phoneticPr fontId="1" type="noConversion"/>
  </si>
  <si>
    <t>04/17 16:14 Fail switch tuner</t>
    <phoneticPr fontId="1" type="noConversion"/>
  </si>
  <si>
    <t>04/17 17:20 Fail wifi forget</t>
    <phoneticPr fontId="1" type="noConversion"/>
  </si>
  <si>
    <t>04/17 19:18 Fail wifi forget</t>
    <phoneticPr fontId="1" type="noConversion"/>
  </si>
  <si>
    <t>04/17 21:29 Fail wifi connection</t>
    <phoneticPr fontId="1" type="noConversion"/>
  </si>
  <si>
    <t>04/18 00:58 Fail switch tuner</t>
    <phoneticPr fontId="1" type="noConversion"/>
  </si>
  <si>
    <t>04/18 01:05 Fail switch tuner</t>
    <phoneticPr fontId="1" type="noConversion"/>
  </si>
  <si>
    <t>04/18 01:11 Fail switch tuner</t>
    <phoneticPr fontId="1" type="noConversion"/>
  </si>
  <si>
    <t>04/17 12:16 Fail switch tuner</t>
    <phoneticPr fontId="1" type="noConversion"/>
  </si>
  <si>
    <t>04/17 12:28 Fail switch tuner</t>
    <phoneticPr fontId="1" type="noConversion"/>
  </si>
  <si>
    <t>04/17 12:29 Fail switch tuner</t>
    <phoneticPr fontId="1" type="noConversion"/>
  </si>
  <si>
    <t>04/18 05:46 Fail wifi connect</t>
    <phoneticPr fontId="1" type="noConversion"/>
  </si>
  <si>
    <t>04/18 06:11 Fail wifi connect</t>
    <phoneticPr fontId="1" type="noConversion"/>
  </si>
  <si>
    <t>LE022-7539</t>
    <phoneticPr fontId="1" type="noConversion"/>
  </si>
  <si>
    <t>10.56.26.121</t>
    <phoneticPr fontId="1" type="noConversion"/>
  </si>
  <si>
    <t>LE022-5929</t>
    <phoneticPr fontId="1" type="noConversion"/>
  </si>
  <si>
    <t>LE0MOD-987</t>
    <phoneticPr fontId="1" type="noConversion"/>
  </si>
  <si>
    <t>執行adb shell cat /proc/sw_version</t>
    <phoneticPr fontId="1" type="noConversion"/>
  </si>
  <si>
    <t>比較燒錄的資料夾是否相同</t>
    <phoneticPr fontId="1" type="noConversion"/>
  </si>
  <si>
    <t>2.1.1.3</t>
    <phoneticPr fontId="1" type="noConversion"/>
  </si>
  <si>
    <t>記錄Stability Tool版本</t>
    <phoneticPr fontId="1" type="noConversion"/>
  </si>
  <si>
    <t>看在哪個資料夾執行</t>
    <phoneticPr fontId="1" type="noConversion"/>
  </si>
  <si>
    <t>RTBM.1.22.14.6.0.1470.00.E003.P001</t>
    <phoneticPr fontId="1" type="noConversion"/>
  </si>
  <si>
    <t>記錄mcu版本adb shell cat /proc/mcu_version</t>
    <phoneticPr fontId="1" type="noConversion"/>
  </si>
  <si>
    <t>記錄sw版本adb shell cat /proc/sw_version</t>
    <phoneticPr fontId="1" type="noConversion"/>
  </si>
  <si>
    <t>記錄mcubld版本adb shell cat /proc/mcubld_version</t>
    <phoneticPr fontId="1" type="noConversion"/>
  </si>
  <si>
    <t>1.470_20250214160103</t>
    <phoneticPr fontId="1" type="noConversion"/>
  </si>
  <si>
    <t>1.470_20250414120726</t>
    <phoneticPr fontId="1" type="noConversion"/>
  </si>
  <si>
    <t>記錄HW版本adb shell cat /proc/hw_phase</t>
    <phoneticPr fontId="1" type="noConversion"/>
  </si>
  <si>
    <t>到指定的資料夾下推入檔案並確認檔案有正確推入</t>
    <phoneticPr fontId="1" type="noConversion"/>
  </si>
  <si>
    <t>使用電腦的時間</t>
    <phoneticPr fontId="1" type="noConversion"/>
  </si>
  <si>
    <t>用記錄的時間和開始測試的時間差來對uptime做比較，若是很接近表示沒有重啟</t>
    <phoneticPr fontId="1" type="noConversion"/>
  </si>
  <si>
    <t>由uptime的時間推算回去在哪個資料夾可能有發生重啟，然後檢查mcu, RTBM_DLT log是否有CBT_6的資訊</t>
    <phoneticPr fontId="1" type="noConversion"/>
  </si>
  <si>
    <t>算有幾個資料夾，然後減一 (因為最新的一筆還未完成)</t>
    <phoneticPr fontId="1" type="noConversion"/>
  </si>
  <si>
    <t>到Log資料夾下搜尋是否有aee_exp或是nee的資料夾產生，有的話在Log資料夾下建立一個aee_exp的資料夾
在aee_exp資料夾中建立20xxxxxx_#裝置編號_事件x的資料夾，並將產生的事件搬到相對應的資料夾</t>
    <phoneticPr fontId="1" type="noConversion"/>
  </si>
  <si>
    <t>用RD指定的tool去解開該資訊</t>
    <phoneticPr fontId="1" type="noConversion"/>
  </si>
  <si>
    <t>20xxxxxx_xxxxxx.log</t>
    <phoneticPr fontId="1" type="noConversion"/>
  </si>
  <si>
    <t>開啟Log中ChiaPin Tool log</t>
    <phoneticPr fontId="1" type="noConversion"/>
  </si>
  <si>
    <t>檢查ChiaPin的Tool Log中uptime是否每次都有增加，若是有減少，要把每次相對應的時間點找出</t>
    <phoneticPr fontId="1" type="noConversion"/>
  </si>
  <si>
    <t>若是有減少，要把每次相對應的時間點找出，確認若不是CBT_6的問題，就要建立Reboot的資料夾，並在資料夾中建立20xxxxxx_#裝置編號_事件x的資料夾，並將產生的事件搬到相對應的資料夾</t>
    <phoneticPr fontId="1" type="noConversion"/>
  </si>
  <si>
    <t>確認數據是否有依序增加，若是數據已經不再增加，可是後來又有增加就表示異常</t>
    <phoneticPr fontId="1" type="noConversion"/>
  </si>
  <si>
    <t>分類並記錄各次的時間及統計次數</t>
    <phoneticPr fontId="1" type="noConversion"/>
  </si>
  <si>
    <t>04/21 16:32~04/22 00:24 Fail switch tuner (多次)</t>
    <phoneticPr fontId="1" type="noConversion"/>
  </si>
  <si>
    <t>04/22 03:29 Fail wifi connect</t>
    <phoneticPr fontId="1" type="noConversion"/>
  </si>
  <si>
    <t>04/21 23:05 Fail wifi connect</t>
    <phoneticPr fontId="1" type="noConversion"/>
  </si>
  <si>
    <t>04/22 07:08 Fail wifi connect</t>
    <phoneticPr fontId="1" type="noConversion"/>
  </si>
  <si>
    <t>插上USB debug board</t>
    <phoneticPr fontId="1" type="noConversion"/>
  </si>
  <si>
    <t>adb shell reboot bootloader -f (在另一個視窗下)</t>
    <phoneticPr fontId="1" type="noConversion"/>
  </si>
  <si>
    <t>fastboot.exe oem readwifimac</t>
    <phoneticPr fontId="1" type="noConversion"/>
  </si>
  <si>
    <t>依照指定的機台編號寫入指定的mac，例fastboot.exe oem writewifimac 00AABBCCDD05</t>
    <phoneticPr fontId="1" type="noConversion"/>
  </si>
  <si>
    <t>在CAN tool中執行</t>
    <phoneticPr fontId="1" type="noConversion"/>
  </si>
  <si>
    <t>RTBM_StabilityTool.exe</t>
    <phoneticPr fontId="1" type="noConversion"/>
  </si>
  <si>
    <t>uptime.bat</t>
    <phoneticPr fontId="1" type="noConversion"/>
  </si>
  <si>
    <t>tuner.bat</t>
    <phoneticPr fontId="1" type="noConversion"/>
  </si>
  <si>
    <t>在iperf-3.1.3-win64中執行auto-Call_DL.bat</t>
    <phoneticPr fontId="1" type="noConversion"/>
  </si>
  <si>
    <t>RTBM.3.20.14.6.0.242D.00.E002.P050</t>
    <phoneticPr fontId="1" type="noConversion"/>
  </si>
  <si>
    <t>2.42D_20250414164104</t>
    <phoneticPr fontId="1" type="noConversion"/>
  </si>
  <si>
    <t>2.42D_20250217110804</t>
    <phoneticPr fontId="1" type="noConversion"/>
  </si>
  <si>
    <t>在dumpDID的資料夾中執行autoDump.bat</t>
    <phoneticPr fontId="1" type="noConversion"/>
  </si>
  <si>
    <t>在meminfo資料夾中，依照是1.x/MOD/2.2，執行get_log_hourly_eth.bat</t>
    <phoneticPr fontId="1" type="noConversion"/>
  </si>
  <si>
    <t>確認ChiaPin Log中是否有遠端電腦連線異常持續的出現，收音機是否有聲音，WiFi STA是否成功，iperf是否有資料傳輸</t>
    <phoneticPr fontId="1" type="noConversion"/>
  </si>
  <si>
    <t>14.6.0.1470</t>
    <phoneticPr fontId="1" type="noConversion"/>
  </si>
  <si>
    <t>14.6.0.242D</t>
    <phoneticPr fontId="1" type="noConversion"/>
  </si>
  <si>
    <t>04/23 03:56 Kernel API</t>
    <phoneticPr fontId="1" type="noConversion"/>
  </si>
  <si>
    <t>04/22 16:10~04/23 07:14 Fail wifi connect</t>
    <phoneticPr fontId="1" type="noConversion"/>
  </si>
  <si>
    <t>04/23 04:58 Fail switch tuner</t>
    <phoneticPr fontId="1" type="noConversion"/>
  </si>
  <si>
    <t>2.440_20250417133924</t>
    <phoneticPr fontId="1" type="noConversion"/>
  </si>
  <si>
    <t>2.440_20250217110804</t>
    <phoneticPr fontId="1" type="noConversion"/>
  </si>
  <si>
    <t>04/22 12:00 NE1</t>
    <phoneticPr fontId="1" type="noConversion"/>
  </si>
  <si>
    <t>04/22 12:18 NE2</t>
    <phoneticPr fontId="1" type="noConversion"/>
  </si>
  <si>
    <t>04/22 18:37 NE3</t>
    <phoneticPr fontId="1" type="noConversion"/>
  </si>
  <si>
    <t>WiFi用CYP</t>
    <phoneticPr fontId="1" type="noConversion"/>
  </si>
  <si>
    <t>04/22 19:02 NE</t>
    <phoneticPr fontId="1" type="noConversion"/>
  </si>
  <si>
    <t>04/22 16:19 NE</t>
    <phoneticPr fontId="1" type="noConversion"/>
  </si>
  <si>
    <t>04/22 15:08~04/23 04:40 Fail wifi connection</t>
    <phoneticPr fontId="1" type="noConversion"/>
  </si>
  <si>
    <t>04/22 18:01 NE</t>
    <phoneticPr fontId="1" type="noConversion"/>
  </si>
  <si>
    <t>04/22 15:11 資料夾已再沒有Log</t>
    <phoneticPr fontId="1" type="noConversion"/>
  </si>
  <si>
    <t>04/22 15:25 Reboot</t>
    <phoneticPr fontId="1" type="noConversion"/>
  </si>
  <si>
    <t>04/22 10:45~04/22 15:24  'dict' object has no attribute 'status_code'</t>
    <phoneticPr fontId="1" type="noConversion"/>
  </si>
  <si>
    <t>04/22 11:56~04:23 08:38 Fail wifi connection</t>
    <phoneticPr fontId="1" type="noConversion"/>
  </si>
  <si>
    <t>04/22 12:34 Reboot</t>
    <phoneticPr fontId="1" type="noConversion"/>
  </si>
  <si>
    <t>LE022-7385</t>
  </si>
  <si>
    <t>LE022-7385</t>
    <phoneticPr fontId="1" type="noConversion"/>
  </si>
  <si>
    <t>LE022-7385</t>
    <phoneticPr fontId="1" type="noConversion"/>
  </si>
  <si>
    <t>[AutoTest][System]NE (/usr/bin/demoapp2) happened during MQTT stress test. (Demoapp2)(libvendor-ril.so)(Norminal)</t>
    <phoneticPr fontId="1" type="noConversion"/>
  </si>
  <si>
    <t>C</t>
    <phoneticPr fontId="1" type="noConversion"/>
  </si>
  <si>
    <t>-</t>
    <phoneticPr fontId="1" type="noConversion"/>
  </si>
  <si>
    <t>LE022-7901</t>
  </si>
  <si>
    <t>Tool強制重啟</t>
    <phoneticPr fontId="1" type="noConversion"/>
  </si>
  <si>
    <t>LE022-7949</t>
    <phoneticPr fontId="1" type="noConversion"/>
  </si>
  <si>
    <t>[AEE_EXP] 20250423_#215_NE (/usr/bin/gpsdaemon)(Norminal)</t>
    <phoneticPr fontId="1" type="noConversion"/>
  </si>
  <si>
    <t>RTBM.3.20.14.6.0.2440.00.E002.P030</t>
    <phoneticPr fontId="1" type="noConversion"/>
  </si>
  <si>
    <t>04/23 17:39 NE1</t>
    <phoneticPr fontId="1" type="noConversion"/>
  </si>
  <si>
    <t>04/23 18:50 NE2</t>
    <phoneticPr fontId="1" type="noConversion"/>
  </si>
  <si>
    <t>04/23 22:20 NE3</t>
    <phoneticPr fontId="1" type="noConversion"/>
  </si>
  <si>
    <t>04/21 19:39~ Fail wifi connect (一直有問題)</t>
    <phoneticPr fontId="1" type="noConversion"/>
  </si>
  <si>
    <t>04/23 15:40 KE</t>
    <phoneticPr fontId="1" type="noConversion"/>
  </si>
  <si>
    <t>04/23 15:52 從12:00開始永遠都85度，之後STA就真的永遠異常了</t>
    <phoneticPr fontId="1" type="noConversion"/>
  </si>
  <si>
    <t>04/23 19:51~04:24 06:57 Fail wifi connection (4次)</t>
    <phoneticPr fontId="1" type="noConversion"/>
  </si>
  <si>
    <t>LE022-6726</t>
  </si>
  <si>
    <t>LE022-6726</t>
    <phoneticPr fontId="1" type="noConversion"/>
  </si>
  <si>
    <t>LE0MOD-1507</t>
  </si>
  <si>
    <t>LE0MOD-1507</t>
    <phoneticPr fontId="1" type="noConversion"/>
  </si>
  <si>
    <t>LE0MOD-1507</t>
    <phoneticPr fontId="1" type="noConversion"/>
  </si>
  <si>
    <t>-</t>
    <phoneticPr fontId="1" type="noConversion"/>
  </si>
  <si>
    <t>[Stability][APPFWK][SuperTestBundle][AUTO_TEST_PCAN]NE(SIGABRT,/usr/bin/demoapp2) happened during stress test. (Demoapp2)(libpthread.so)(Norminal)</t>
    <phoneticPr fontId="1" type="noConversion"/>
  </si>
  <si>
    <t>C</t>
    <phoneticPr fontId="1" type="noConversion"/>
  </si>
  <si>
    <t>356447860587123</t>
    <phoneticPr fontId="1" type="noConversion"/>
  </si>
  <si>
    <t>04/25 01:32 KE</t>
    <phoneticPr fontId="1" type="noConversion"/>
  </si>
  <si>
    <t>04/24 14:21 Kernel API</t>
    <phoneticPr fontId="1" type="noConversion"/>
  </si>
  <si>
    <t>04/24 10:39 NE</t>
    <phoneticPr fontId="1" type="noConversion"/>
  </si>
  <si>
    <t>04/24 03:11 NE</t>
    <phoneticPr fontId="1" type="noConversion"/>
  </si>
  <si>
    <t>04/24 13:11 NE</t>
    <phoneticPr fontId="1" type="noConversion"/>
  </si>
  <si>
    <t>04/24 13:37 NE</t>
    <phoneticPr fontId="1" type="noConversion"/>
  </si>
  <si>
    <t>04/24 14:02 Reboot</t>
    <phoneticPr fontId="1" type="noConversion"/>
  </si>
  <si>
    <t>04/24 10:38 NE</t>
    <phoneticPr fontId="1" type="noConversion"/>
  </si>
  <si>
    <t>看STA的Log</t>
    <phoneticPr fontId="1" type="noConversion"/>
  </si>
  <si>
    <t>04/22 12:00 Fail forget wifi NEE 100%導致Forget的時候顯示為Enabling_STA</t>
    <phoneticPr fontId="1" type="noConversion"/>
  </si>
  <si>
    <t>04/22 12:25 Fail forget wifi 應該也是前次NEE 100%影響導致</t>
    <phoneticPr fontId="1" type="noConversion"/>
  </si>
  <si>
    <t>LE022-8225</t>
    <phoneticPr fontId="1" type="noConversion"/>
  </si>
  <si>
    <t>LE022-8226</t>
    <phoneticPr fontId="1" type="noConversion"/>
  </si>
  <si>
    <t>LE0MOD-1509</t>
    <phoneticPr fontId="1" type="noConversion"/>
  </si>
  <si>
    <t>LE0-15937</t>
    <phoneticPr fontId="1" type="noConversion"/>
  </si>
  <si>
    <t>LE0MOD-1509</t>
    <phoneticPr fontId="1" type="noConversion"/>
  </si>
  <si>
    <t>[AEE_EXP] 20250425_#M005_NE (Dil)(Norminal)</t>
    <phoneticPr fontId="1" type="noConversion"/>
  </si>
  <si>
    <t>-</t>
    <phoneticPr fontId="1" type="noConversion"/>
  </si>
  <si>
    <t>LE022-8225</t>
    <phoneticPr fontId="1" type="noConversion"/>
  </si>
  <si>
    <t>LE022-8226</t>
    <phoneticPr fontId="1" type="noConversion"/>
  </si>
  <si>
    <t>[AEE_EXP] 20250425_#217_NE (Systemd-journald)(Norminal)</t>
    <phoneticPr fontId="1" type="noConversion"/>
  </si>
  <si>
    <t>[AEE_EXP] 20250425_#217_NE (Mnld0)(Norminal)</t>
    <phoneticPr fontId="1" type="noConversion"/>
  </si>
  <si>
    <t>10.56.27.95</t>
    <phoneticPr fontId="1" type="noConversion"/>
  </si>
  <si>
    <t>-</t>
    <phoneticPr fontId="1" type="noConversion"/>
  </si>
  <si>
    <t>04/25 13:16 HWT</t>
    <phoneticPr fontId="1" type="noConversion"/>
  </si>
  <si>
    <t>04/27 19:01 Reboot</t>
    <phoneticPr fontId="1" type="noConversion"/>
  </si>
  <si>
    <t>04/25 22:49~04/25 23:08 Hmi service</t>
    <phoneticPr fontId="1" type="noConversion"/>
  </si>
  <si>
    <t>04/27 16:24 Reboot</t>
    <phoneticPr fontId="1" type="noConversion"/>
  </si>
  <si>
    <t>CBT_6 (96HR)</t>
    <phoneticPr fontId="1" type="noConversion"/>
  </si>
  <si>
    <t>04/26 11:22 Reboot</t>
    <phoneticPr fontId="1" type="noConversion"/>
  </si>
  <si>
    <t>04/26 18:42 Reboot</t>
    <phoneticPr fontId="1" type="noConversion"/>
  </si>
  <si>
    <t>04/27 02:04~04/27 09:28  'dict' object has no attribute 'status_code'</t>
    <phoneticPr fontId="1" type="noConversion"/>
  </si>
  <si>
    <t>電腦網路異常</t>
    <phoneticPr fontId="1" type="noConversion"/>
  </si>
  <si>
    <t>04/25 12:55 KE</t>
    <phoneticPr fontId="1" type="noConversion"/>
  </si>
  <si>
    <t>04/25 23:44 KE</t>
    <phoneticPr fontId="1" type="noConversion"/>
  </si>
  <si>
    <t>04/26 00:24 KE</t>
    <phoneticPr fontId="1" type="noConversion"/>
  </si>
  <si>
    <t>04/27 09:57 KE</t>
    <phoneticPr fontId="1" type="noConversion"/>
  </si>
  <si>
    <t>04/27 10:01 KE</t>
    <phoneticPr fontId="1" type="noConversion"/>
  </si>
  <si>
    <t>04/25 18:36 NE2</t>
    <phoneticPr fontId="1" type="noConversion"/>
  </si>
  <si>
    <t>04/25 16:16 NE1</t>
    <phoneticPr fontId="1" type="noConversion"/>
  </si>
  <si>
    <t>04/25 19:48 NE3</t>
    <phoneticPr fontId="1" type="noConversion"/>
  </si>
  <si>
    <t>04/25 21:04 Reboot</t>
    <phoneticPr fontId="1" type="noConversion"/>
  </si>
  <si>
    <t>且Tool強制重啟NEE後，導致SEE會執行超過4天</t>
    <phoneticPr fontId="1" type="noConversion"/>
  </si>
  <si>
    <t>04/26 01:34 Reboot</t>
    <phoneticPr fontId="1" type="noConversion"/>
  </si>
  <si>
    <t>04/26 02:14 Reboot</t>
    <phoneticPr fontId="1" type="noConversion"/>
  </si>
  <si>
    <t>04/26 17:02 Fail switch tuner</t>
    <phoneticPr fontId="1" type="noConversion"/>
  </si>
  <si>
    <t>04/26 01:29 Reboot</t>
    <phoneticPr fontId="1" type="noConversion"/>
  </si>
  <si>
    <t>04/27 03:16 NE</t>
    <phoneticPr fontId="1" type="noConversion"/>
  </si>
  <si>
    <t>04/27 20:47 NE</t>
    <phoneticPr fontId="1" type="noConversion"/>
  </si>
  <si>
    <t>04/27 21:14 NE</t>
    <phoneticPr fontId="1" type="noConversion"/>
  </si>
  <si>
    <t>04/28 04:37 NE</t>
    <phoneticPr fontId="1" type="noConversion"/>
  </si>
  <si>
    <t>04/26 23:53 NE</t>
    <phoneticPr fontId="1" type="noConversion"/>
  </si>
  <si>
    <t>04/27 10:39 NE</t>
    <phoneticPr fontId="1" type="noConversion"/>
  </si>
  <si>
    <t>04/26 22:02 Reboot</t>
    <phoneticPr fontId="1" type="noConversion"/>
  </si>
  <si>
    <t>04/25 11:44 Reboot</t>
    <phoneticPr fontId="1" type="noConversion"/>
  </si>
  <si>
    <t>04/26 05:45 Reboot</t>
    <phoneticPr fontId="1" type="noConversion"/>
  </si>
  <si>
    <t>04/26 15:32 Reboot</t>
    <phoneticPr fontId="1" type="noConversion"/>
  </si>
  <si>
    <t>04/27 16:04 Reboot</t>
    <phoneticPr fontId="1" type="noConversion"/>
  </si>
  <si>
    <t>04/27 10:59 NE</t>
    <phoneticPr fontId="1" type="noConversion"/>
  </si>
  <si>
    <t>LE0-18725</t>
    <phoneticPr fontId="1" type="noConversion"/>
  </si>
  <si>
    <t>LE022-8253</t>
  </si>
  <si>
    <t>LE022-8253</t>
    <phoneticPr fontId="1" type="noConversion"/>
  </si>
  <si>
    <t>LE022-8226</t>
  </si>
  <si>
    <t>LE022-8225</t>
  </si>
  <si>
    <t>LE022-7949</t>
  </si>
  <si>
    <t xml:space="preserve">[Stability] [CPU] NEE loading up to 100% (J4U)(Mqtt_conf_daemon memory leakage) </t>
    <phoneticPr fontId="1" type="noConversion"/>
  </si>
  <si>
    <t>LE022-8254</t>
  </si>
  <si>
    <t>LE022-8254</t>
    <phoneticPr fontId="1" type="noConversion"/>
  </si>
  <si>
    <t>LE022-8254</t>
    <phoneticPr fontId="1" type="noConversion"/>
  </si>
  <si>
    <t>[AEE_EXP] 20250428_#217_NE (mcu_fw_update)</t>
    <phoneticPr fontId="1" type="noConversion"/>
  </si>
  <si>
    <t>LE0MOD-1509</t>
  </si>
  <si>
    <t>04/28 19:05~04/28 20:54  'dict' object has no attribute 'status_code'</t>
    <phoneticPr fontId="1" type="noConversion"/>
  </si>
  <si>
    <t>04/28 20:56 Reboot</t>
    <phoneticPr fontId="1" type="noConversion"/>
  </si>
  <si>
    <t>CBT_6 (bcst_lte)</t>
    <phoneticPr fontId="1" type="noConversion"/>
  </si>
  <si>
    <t>-</t>
    <phoneticPr fontId="1" type="noConversion"/>
  </si>
  <si>
    <t>LE0-19656</t>
  </si>
  <si>
    <t>LE0-19656</t>
    <phoneticPr fontId="1" type="noConversion"/>
  </si>
  <si>
    <t>[Stability] 600 HRs stability test with reboot (FAIL,1,1,1,0,1,1,1,1)(MCU reset)</t>
    <phoneticPr fontId="1" type="noConversion"/>
  </si>
  <si>
    <t>LE0-19660</t>
  </si>
  <si>
    <t>LE0-19660</t>
    <phoneticPr fontId="1" type="noConversion"/>
  </si>
  <si>
    <t>LE0-19660</t>
    <phoneticPr fontId="1" type="noConversion"/>
  </si>
  <si>
    <t>[AEE_EXP] 20250428_#105_KE (KE)(LLC_MIS_ERR)</t>
    <phoneticPr fontId="1" type="noConversion"/>
  </si>
  <si>
    <t>#M104</t>
    <phoneticPr fontId="1" type="noConversion"/>
  </si>
  <si>
    <t>#M115</t>
    <phoneticPr fontId="1" type="noConversion"/>
  </si>
  <si>
    <t>#M117</t>
    <phoneticPr fontId="1" type="noConversion"/>
  </si>
  <si>
    <t>#M105</t>
    <phoneticPr fontId="1" type="noConversion"/>
  </si>
  <si>
    <t>#M106</t>
    <phoneticPr fontId="1" type="noConversion"/>
  </si>
  <si>
    <t>RTBM.3.20.14.6.0.242D.02.E002.P050</t>
    <phoneticPr fontId="1" type="noConversion"/>
  </si>
  <si>
    <t>14.6.0.242D.02</t>
    <phoneticPr fontId="1" type="noConversion"/>
  </si>
  <si>
    <t>2.42E_20250414164104</t>
    <phoneticPr fontId="1" type="noConversion"/>
  </si>
  <si>
    <t>2.42E_20250217110804</t>
    <phoneticPr fontId="1" type="noConversion"/>
  </si>
  <si>
    <t>353447640004442</t>
    <phoneticPr fontId="1" type="noConversion"/>
  </si>
  <si>
    <t>353447640006959</t>
    <phoneticPr fontId="1" type="noConversion"/>
  </si>
  <si>
    <t>353447640005431</t>
    <phoneticPr fontId="1" type="noConversion"/>
  </si>
  <si>
    <t>353447640004699</t>
    <phoneticPr fontId="1" type="noConversion"/>
  </si>
  <si>
    <t>353447640005258</t>
    <phoneticPr fontId="1" type="noConversion"/>
  </si>
  <si>
    <t>Shark Fin PVT1-2 (千住794)</t>
    <phoneticPr fontId="1" type="noConversion"/>
  </si>
  <si>
    <t>[AEE_EXP] 20250424_#M017_KE (KE)(Stmmac_rx)</t>
    <phoneticPr fontId="1" type="noConversion"/>
  </si>
  <si>
    <t>LE0MOD-1556</t>
    <phoneticPr fontId="1" type="noConversion"/>
  </si>
  <si>
    <t>[Tuner][Stability] "Hmi service: Receiver not connect" happened for quite a log time during stability test.</t>
    <phoneticPr fontId="1" type="noConversion"/>
  </si>
  <si>
    <t>2.1.2.0</t>
    <phoneticPr fontId="1" type="noConversion"/>
  </si>
  <si>
    <t>因為錫裂的問題已經全面換新的MOD硬體 (R8226已經沒有打件)</t>
    <phoneticPr fontId="1" type="noConversion"/>
  </si>
  <si>
    <t>05/06 16:16-05/06 23:42 Hmi Service Fail</t>
    <phoneticPr fontId="1" type="noConversion"/>
  </si>
  <si>
    <t>LE0MOD-1556</t>
  </si>
  <si>
    <t>LE0MOD-1556</t>
    <phoneticPr fontId="1" type="noConversion"/>
  </si>
  <si>
    <t>-</t>
    <phoneticPr fontId="1" type="noConversion"/>
  </si>
  <si>
    <t>RTBM.1.22.14.6.2.1500.00.E003.P000</t>
    <phoneticPr fontId="1" type="noConversion"/>
  </si>
  <si>
    <t>14.6.2.1500</t>
    <phoneticPr fontId="1" type="noConversion"/>
  </si>
  <si>
    <t>1.500_20250430174007</t>
    <phoneticPr fontId="1" type="noConversion"/>
  </si>
  <si>
    <t>1.500_20250214160103</t>
    <phoneticPr fontId="1" type="noConversion"/>
  </si>
  <si>
    <t>05/11 12:12 Reboot</t>
    <phoneticPr fontId="1" type="noConversion"/>
  </si>
  <si>
    <t>05/11 0317 Reboot</t>
    <phoneticPr fontId="1" type="noConversion"/>
  </si>
  <si>
    <t>05/10 10:00 Reboot</t>
    <phoneticPr fontId="1" type="noConversion"/>
  </si>
  <si>
    <t>05/11 07:48 Reboot</t>
    <phoneticPr fontId="1" type="noConversion"/>
  </si>
  <si>
    <t>05/12 23:21 Reboot</t>
    <phoneticPr fontId="1" type="noConversion"/>
  </si>
  <si>
    <t>05/13 01:08 Reboot</t>
    <phoneticPr fontId="1" type="noConversion"/>
  </si>
  <si>
    <t>05/13 017 Reboot</t>
    <phoneticPr fontId="1" type="noConversion"/>
  </si>
  <si>
    <t>05/13 00:04 Reboot</t>
    <phoneticPr fontId="1" type="noConversion"/>
  </si>
  <si>
    <t>05/13 01:35 Reboot</t>
    <phoneticPr fontId="1" type="noConversion"/>
  </si>
  <si>
    <t>RTBM.3.20.14.6.0.2440.23.E002.P030</t>
    <phoneticPr fontId="1" type="noConversion"/>
  </si>
  <si>
    <t>14.6.0.2440.23</t>
    <phoneticPr fontId="1" type="noConversion"/>
  </si>
  <si>
    <t>2.450_20250515164121</t>
    <phoneticPr fontId="1" type="noConversion"/>
  </si>
  <si>
    <t>2.450_20250217110804</t>
    <phoneticPr fontId="1" type="noConversion"/>
  </si>
  <si>
    <t>LE0-17963</t>
    <phoneticPr fontId="1" type="noConversion"/>
  </si>
  <si>
    <t>RTBM.1.22.15.2.0.1540.00.E003.P000</t>
    <phoneticPr fontId="1" type="noConversion"/>
  </si>
  <si>
    <t>15.2.0.1540</t>
    <phoneticPr fontId="1" type="noConversion"/>
  </si>
  <si>
    <t>05/20 01:08~05/20 02:58;05/20 06:33~08:23  'dict' object has no attribute 'status_code'</t>
    <phoneticPr fontId="1" type="noConversion"/>
  </si>
  <si>
    <t>05/19 18:28~05/20 20:18;05/20 00:19~02::09;5/20 07:06~5/20 08:56  'dict' object has no attribute 'status_code'</t>
    <phoneticPr fontId="1" type="noConversion"/>
  </si>
  <si>
    <t>05/19 15:38~ charge cycle abnormal</t>
    <phoneticPr fontId="1" type="noConversion"/>
  </si>
  <si>
    <t>05/16 19:19~ charge cycle abnormal</t>
    <phoneticPr fontId="1" type="noConversion"/>
  </si>
  <si>
    <t>05/16 19:56~05/16 22:49 Fail switch tuner</t>
    <phoneticPr fontId="1" type="noConversion"/>
  </si>
  <si>
    <t>05/20 19:18 Reboot</t>
    <phoneticPr fontId="1" type="noConversion"/>
  </si>
  <si>
    <t>05/21 06:55 Reboot</t>
    <phoneticPr fontId="1" type="noConversion"/>
  </si>
  <si>
    <t>05/21 01:08~05/21 09:06  'dict' object has no attribute 'status_code'</t>
    <phoneticPr fontId="1" type="noConversion"/>
  </si>
  <si>
    <t>電腦網路異常</t>
    <phoneticPr fontId="1" type="noConversion"/>
  </si>
  <si>
    <t>05/21 01:02~05/21 01:52'dict' object has no attribute 'status_code'</t>
    <phoneticPr fontId="1" type="noConversion"/>
  </si>
  <si>
    <t>1.540_20250516152426</t>
    <phoneticPr fontId="1" type="noConversion"/>
  </si>
  <si>
    <t>1.540_20250214160103</t>
    <phoneticPr fontId="1" type="noConversion"/>
  </si>
  <si>
    <t>RTBM.3.20.14.6.0.242D.04.E002.P050</t>
    <phoneticPr fontId="1" type="noConversion"/>
  </si>
  <si>
    <t>14.6.0.242D.04</t>
    <phoneticPr fontId="1" type="noConversion"/>
  </si>
  <si>
    <t>05/20 20:07 Reboot</t>
    <phoneticPr fontId="1" type="noConversion"/>
  </si>
  <si>
    <t>05/21 09:37~05/21 11:27;5/21 18:05~23:09;5/22 02:43~5/22 04:33 'dict' object has no attribute 'status_code'</t>
    <phoneticPr fontId="1" type="noConversion"/>
  </si>
  <si>
    <t>2.42F_20250515112210</t>
    <phoneticPr fontId="1" type="noConversion"/>
  </si>
  <si>
    <t>2.42F_20250217110804</t>
    <phoneticPr fontId="1" type="noConversion"/>
  </si>
  <si>
    <t>05/21 15:28~05/21 17:19; 5/21 20:53~22:43;5/2202:18~04:08;5/22 04:08~08:54  'dict' object has no attribute 'status_code'</t>
    <phoneticPr fontId="1" type="noConversion"/>
  </si>
  <si>
    <t>更換板端到ControlBoard的BuB線材後正常</t>
    <phoneticPr fontId="1" type="noConversion"/>
  </si>
  <si>
    <t>05/24 20:30 Reboot</t>
    <phoneticPr fontId="1" type="noConversion"/>
  </si>
  <si>
    <t>05/24 22:48~05/25 03:28 'dict' object has no attribute 'status_code'</t>
    <phoneticPr fontId="1" type="noConversion"/>
  </si>
  <si>
    <t>05/23 10:08 NE</t>
    <phoneticPr fontId="1" type="noConversion"/>
  </si>
  <si>
    <t>05/24 20:11 Reboot</t>
    <phoneticPr fontId="1" type="noConversion"/>
  </si>
  <si>
    <t>05/22 08:08~05/22 19:10;5/23 02:53~10:08;5/23 17:52:43~5/23 19:42 'dict' object has no attribute 'status_code'</t>
    <phoneticPr fontId="1" type="noConversion"/>
  </si>
  <si>
    <t xml:space="preserve">5/23 17:42 no CBT_6 </t>
    <phoneticPr fontId="1" type="noConversion"/>
  </si>
  <si>
    <t xml:space="preserve">5/23 18:27 no CBT_6 </t>
    <phoneticPr fontId="1" type="noConversion"/>
  </si>
  <si>
    <t xml:space="preserve">5/23 16:39  no CBT_6 </t>
    <phoneticPr fontId="1" type="noConversion"/>
  </si>
  <si>
    <t xml:space="preserve">5/23 21:01 no CBT_6 </t>
    <phoneticPr fontId="1" type="noConversion"/>
  </si>
  <si>
    <t xml:space="preserve">5/23 18:32 no CBT_6 </t>
    <phoneticPr fontId="1" type="noConversion"/>
  </si>
  <si>
    <t>14.6.0.2440</t>
    <phoneticPr fontId="1" type="noConversion"/>
  </si>
  <si>
    <r>
      <t xml:space="preserve">No304: Normal Temp
</t>
    </r>
    <r>
      <rPr>
        <sz val="12"/>
        <rFont val="新細明體"/>
        <family val="1"/>
        <charset val="136"/>
        <scheme val="minor"/>
      </rPr>
      <t xml:space="preserve">No317: Thermal (-40~85, 1 HR change) </t>
    </r>
    <phoneticPr fontId="1" type="noConversion"/>
  </si>
  <si>
    <t>2.1.2.1</t>
    <phoneticPr fontId="1" type="noConversion"/>
  </si>
  <si>
    <t>RTBM.3.20.14.6.0.242F.00.E002.P050</t>
    <phoneticPr fontId="1" type="noConversion"/>
  </si>
  <si>
    <t>14.6.0.242F</t>
    <phoneticPr fontId="1" type="noConversion"/>
  </si>
  <si>
    <t>15.2.0.1580</t>
    <phoneticPr fontId="1" type="noConversion"/>
  </si>
  <si>
    <t>CAN phase_vie有問題，估計是時間軸跑掉了之類的造成，或者該停送沒停送</t>
    <phoneticPr fontId="1" type="noConversion"/>
  </si>
  <si>
    <t>1.580_20250521174611</t>
    <phoneticPr fontId="1" type="noConversion"/>
  </si>
  <si>
    <t>1.580_20250214160103</t>
    <phoneticPr fontId="1" type="noConversion"/>
  </si>
  <si>
    <t>LE0-20051</t>
  </si>
  <si>
    <t>LE0-20051</t>
    <phoneticPr fontId="1" type="noConversion"/>
  </si>
  <si>
    <t>-</t>
    <phoneticPr fontId="1" type="noConversion"/>
  </si>
  <si>
    <t>05/31 02:25 Reboot</t>
    <phoneticPr fontId="1" type="noConversion"/>
  </si>
  <si>
    <t>05/30 20:16 Reboot</t>
    <phoneticPr fontId="1" type="noConversion"/>
  </si>
  <si>
    <t>05/31 12:19 Reboot</t>
    <phoneticPr fontId="1" type="noConversion"/>
  </si>
  <si>
    <t>05/31 10:46 Reboot</t>
    <phoneticPr fontId="1" type="noConversion"/>
  </si>
  <si>
    <t>05/28 03:46~05/28 10:18 Fail switch tuner</t>
    <phoneticPr fontId="1" type="noConversion"/>
  </si>
  <si>
    <t>05/30 00:03~05/30 00:36 Fail switch tuner</t>
    <phoneticPr fontId="1" type="noConversion"/>
  </si>
  <si>
    <t>05/31 03:49 Reboot</t>
    <phoneticPr fontId="1" type="noConversion"/>
  </si>
  <si>
    <t>05/31 10:54 Kernel API</t>
    <phoneticPr fontId="1" type="noConversion"/>
  </si>
  <si>
    <t>05/31 00:32~05/31 02:23 'dict' object has no attribute 'status_code'</t>
    <phoneticPr fontId="1" type="noConversion"/>
  </si>
  <si>
    <t>05/31 04:06 Reboot</t>
    <phoneticPr fontId="1" type="noConversion"/>
  </si>
  <si>
    <t>05/30 11:23 NE</t>
    <phoneticPr fontId="1" type="noConversion"/>
  </si>
  <si>
    <t>05/28 20:45 Fail switch tuner</t>
    <phoneticPr fontId="1" type="noConversion"/>
  </si>
  <si>
    <t>05/31 18:29 Reboot</t>
    <phoneticPr fontId="1" type="noConversion"/>
  </si>
  <si>
    <t>05/30 00:18 Fail switch tuner</t>
    <phoneticPr fontId="1" type="noConversion"/>
  </si>
  <si>
    <t>05/31 21:08 Reboot</t>
    <phoneticPr fontId="1" type="noConversion"/>
  </si>
  <si>
    <t>06/01 01:44 Reboot</t>
    <phoneticPr fontId="1" type="noConversion"/>
  </si>
  <si>
    <t>10.56.27.18</t>
    <phoneticPr fontId="1" type="noConversion"/>
  </si>
  <si>
    <t>LE022-5929</t>
    <phoneticPr fontId="1" type="noConversion"/>
  </si>
  <si>
    <t>RTBM.1.22.15.2.0.1580.00.E003.P000</t>
    <phoneticPr fontId="1" type="noConversion"/>
  </si>
  <si>
    <t>10.56.27.47</t>
    <phoneticPr fontId="1" type="noConversion"/>
  </si>
  <si>
    <t>LE022-8629</t>
  </si>
  <si>
    <t>LE022-8629</t>
    <phoneticPr fontId="1" type="noConversion"/>
  </si>
  <si>
    <t>-</t>
    <phoneticPr fontId="1" type="noConversion"/>
  </si>
  <si>
    <t>LE022-8629</t>
    <phoneticPr fontId="1" type="noConversion"/>
  </si>
  <si>
    <t>[Active 3rd bundle][APPFWK][SuperTestBundle][AUTO_TEST_RESTART=1]NE happened（/usr/sbin/mosquitto） during stress test (Mosquitto)(Norminal)</t>
    <phoneticPr fontId="1" type="noConversion"/>
  </si>
  <si>
    <t>RTBM.1.20.12.6.0.214W.00.0002.P010</t>
    <phoneticPr fontId="1" type="noConversion"/>
  </si>
  <si>
    <t>將BuB掛上 (2nd source+電阻)</t>
    <phoneticPr fontId="1" type="noConversion"/>
  </si>
  <si>
    <t>12.6.0.214W</t>
    <phoneticPr fontId="1" type="noConversion"/>
  </si>
  <si>
    <t>LE0MOD-1632</t>
  </si>
  <si>
    <t>LE0MOD-1632</t>
    <phoneticPr fontId="1" type="noConversion"/>
  </si>
  <si>
    <t>LE0MOD-1632</t>
    <phoneticPr fontId="1" type="noConversion"/>
  </si>
  <si>
    <t>-</t>
    <phoneticPr fontId="1" type="noConversion"/>
  </si>
  <si>
    <t>[AEE_EXP] 20250602_#M105_KernelAPI (set OWN to driver side error)</t>
    <phoneticPr fontId="1" type="noConversion"/>
  </si>
  <si>
    <t>2.14W_20250529193545</t>
    <phoneticPr fontId="1" type="noConversion"/>
  </si>
  <si>
    <t>2.14W_20250310200324</t>
    <phoneticPr fontId="1" type="noConversion"/>
  </si>
  <si>
    <t>[AEE_EXP] 20250526_#106_NE (Dil)(Norminal)</t>
    <phoneticPr fontId="1" type="noConversion"/>
  </si>
  <si>
    <t>RTBM.1.22.15.2.1.1590.00.E003.P000</t>
    <phoneticPr fontId="1" type="noConversion"/>
  </si>
  <si>
    <t>15.2.1.1590</t>
    <phoneticPr fontId="1" type="noConversion"/>
  </si>
  <si>
    <t>1.590_20250603000113</t>
    <phoneticPr fontId="1" type="noConversion"/>
  </si>
  <si>
    <t>1.590_20250602222411</t>
    <phoneticPr fontId="1" type="noConversion"/>
  </si>
  <si>
    <t>電腦網路異常</t>
    <phoneticPr fontId="1" type="noConversion"/>
  </si>
  <si>
    <t>CBT_6 (96HR)</t>
  </si>
  <si>
    <t>06/9 07:47 Reboot</t>
    <phoneticPr fontId="1" type="noConversion"/>
  </si>
  <si>
    <t>CBT_6 (96HR)</t>
    <phoneticPr fontId="1" type="noConversion"/>
  </si>
  <si>
    <t>06/08 22:54 Reboot</t>
    <phoneticPr fontId="1" type="noConversion"/>
  </si>
  <si>
    <t>06/08 21:06 Reboot</t>
    <phoneticPr fontId="1" type="noConversion"/>
  </si>
  <si>
    <t>06/06 12:16~06/06 12:35 Fail switch tuner &amp; Wifi</t>
    <phoneticPr fontId="1" type="noConversion"/>
  </si>
  <si>
    <t>06/06 12:18~06/06 ;6/9 06:55 : wifi connection status is not connect</t>
    <phoneticPr fontId="1" type="noConversion"/>
  </si>
  <si>
    <t>06/04 16:28~ 6/5 00:45  'dict' object has no attribute 'status_code'</t>
    <phoneticPr fontId="1" type="noConversion"/>
  </si>
  <si>
    <t>06/05 14:29~6/5 16:20  'dict' object has no attribute 'status_code'</t>
    <phoneticPr fontId="1" type="noConversion"/>
  </si>
  <si>
    <t>06/09 16:28 Reboot</t>
    <phoneticPr fontId="1" type="noConversion"/>
  </si>
  <si>
    <t>06/07 18:10 Reboot</t>
    <phoneticPr fontId="1" type="noConversion"/>
  </si>
  <si>
    <t>06/07 12:15 Reboot</t>
    <phoneticPr fontId="1" type="noConversion"/>
  </si>
  <si>
    <t>06/08 00:06 Reboot</t>
    <phoneticPr fontId="1" type="noConversion"/>
  </si>
  <si>
    <t>RTBM.3.20.14.6.0.242L.00.E002.P050</t>
    <phoneticPr fontId="1" type="noConversion"/>
  </si>
  <si>
    <t>14.6.0.242L</t>
    <phoneticPr fontId="1" type="noConversion"/>
  </si>
  <si>
    <t>06/07 06:00~06/07 07:50 'dict' object has no attribute 'status_code'</t>
    <phoneticPr fontId="1" type="noConversion"/>
  </si>
  <si>
    <t>06/10 01:56 wifi connection status is not connect</t>
    <phoneticPr fontId="1" type="noConversion"/>
  </si>
  <si>
    <t>RTBM.1.22.15.4.0.1600.00.E003.P001</t>
    <phoneticPr fontId="1" type="noConversion"/>
  </si>
  <si>
    <t>當下有溫度過高的問題 (Thermal Mitigation level 3)</t>
    <phoneticPr fontId="1" type="noConversion"/>
  </si>
  <si>
    <t>後來有要到IP</t>
    <phoneticPr fontId="1" type="noConversion"/>
  </si>
  <si>
    <t>6/11 04:25~6/11 05:29 failed to switch tuner</t>
    <phoneticPr fontId="1" type="noConversion"/>
  </si>
  <si>
    <t>2.42L_20250528174750</t>
    <phoneticPr fontId="1" type="noConversion"/>
  </si>
  <si>
    <t>2.42JL_20250217110804</t>
    <phoneticPr fontId="1" type="noConversion"/>
  </si>
  <si>
    <t>6/10 13:58~6/10 19:51 Tuner switch fail:HMI service not connected.</t>
    <phoneticPr fontId="1" type="noConversion"/>
  </si>
  <si>
    <t>6/10 14:07~6/10 19:53  Tuner switch fail:HMI service not connected.</t>
    <phoneticPr fontId="1" type="noConversion"/>
  </si>
  <si>
    <t>06/10 22:45~ 6/11 00:35 &amp; 6/11 04:37~6/11 09:14   'dict' object has no attribute 'status_code'</t>
    <phoneticPr fontId="1" type="noConversion"/>
  </si>
  <si>
    <t>1.600_20250608153852</t>
    <phoneticPr fontId="1" type="noConversion"/>
  </si>
  <si>
    <t>1.600_20250603142407</t>
    <phoneticPr fontId="1" type="noConversion"/>
  </si>
  <si>
    <t>06/10  16:25~ 6/10 18:16 &amp; 6/11 04:53~6/11 06:43 'dict' object has no attribute 'status_code'</t>
    <phoneticPr fontId="1" type="noConversion"/>
  </si>
  <si>
    <t>##ComputerTime##</t>
    <phoneticPr fontId="1" type="noConversion"/>
  </si>
  <si>
    <t>Start time</t>
    <phoneticPr fontId="1" type="noConversion"/>
  </si>
  <si>
    <t>##Start timeTime##</t>
  </si>
  <si>
    <t>-</t>
    <phoneticPr fontId="1" type="noConversion"/>
  </si>
  <si>
    <t>[Stability][Wi-Fi] WiFi connect fail ([whole chip reset] fail at wmt_lib_hw_rst!)</t>
    <phoneticPr fontId="1" type="noConversion"/>
  </si>
  <si>
    <t>LE022-8863</t>
  </si>
  <si>
    <t>LE022-8863</t>
    <phoneticPr fontId="1" type="noConversion"/>
  </si>
  <si>
    <t>LE022-8863</t>
    <phoneticPr fontId="1" type="noConversion"/>
  </si>
  <si>
    <t>LE0-17963</t>
    <phoneticPr fontId="1" type="noConversion"/>
  </si>
  <si>
    <t>[ERROR] Failed to switch FM 104.9,failed to change  recriver frequency 104900</t>
    <phoneticPr fontId="1" type="noConversion"/>
  </si>
  <si>
    <t>6/11 09:22~6/11 12:35' /12 01:45~6/12 03:35   'dict' object has no attribute 'status_code'</t>
    <phoneticPr fontId="1" type="noConversion"/>
  </si>
  <si>
    <t>6/11 11:15 ~6/11 23:11;6/12 01:48~6/12 08:05 : WifiFORGET Action fail :fail to remove Verizon _2nd_10_ssid</t>
    <phoneticPr fontId="1" type="noConversion"/>
  </si>
  <si>
    <t>LE0MOD-1556</t>
    <phoneticPr fontId="1" type="noConversion"/>
  </si>
  <si>
    <t>6/11 19:04 [ERROR] Failed to switch FM 104.9,failed to change  recriver frequency 104900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</si>
</sst>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0_);[Red]\(0\)"/>
    <numFmt numFmtId="177" formatCode="yyyy\-mm\-dd;@"/>
    <numFmt numFmtId="178" formatCode="yyyy/m"/>
    <numFmt numFmtId="179" formatCode="m&quot;月&quot;d&quot;日&quot;"/>
    <numFmt numFmtId="180" formatCode="0.0%"/>
    <numFmt numFmtId="181" formatCode="h:mm:ss;@"/>
    <numFmt numFmtId="182" formatCode="m&quot;/&quot;d"/>
    <numFmt numFmtId="183" formatCode="m/d;@"/>
    <numFmt numFmtId="184" formatCode="mm/dd\ hh:mm"/>
    <numFmt numFmtId="185" formatCode="m/d\ hh:mm"/>
    <numFmt numFmtId="186" formatCode="&quot;NT$&quot;#,##0;[Red]&quot;NT$&quot;#,##0"/>
  </numFmts>
  <fonts count="61" x14ac:knownFonts="1">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sz val="10"/>
      <color theme="1"/>
      <name val="Arial"/>
      <family val="2"/>
      <charset val="238"/>
    </font>
    <font>
      <b/>
      <sz val="12"/>
      <color theme="1"/>
      <name val="新細明體"/>
      <family val="1"/>
      <charset val="136"/>
      <scheme val="minor"/>
    </font>
    <font>
      <sz val="9"/>
      <color indexed="81"/>
      <name val="Tahoma"/>
      <family val="2"/>
    </font>
    <font>
      <b/>
      <sz val="9"/>
      <color indexed="81"/>
      <name val="Tahoma"/>
      <family val="2"/>
    </font>
    <font>
      <b/>
      <sz val="9"/>
      <color indexed="81"/>
      <name val="細明體"/>
      <family val="3"/>
      <charset val="136"/>
    </font>
    <font>
      <sz val="12"/>
      <name val="Calibri"/>
      <family val="2"/>
    </font>
    <font>
      <sz val="12"/>
      <color rgb="FF0000FF"/>
      <name val="新細明體"/>
      <family val="1"/>
      <charset val="136"/>
      <scheme val="minor"/>
    </font>
    <font>
      <sz val="12"/>
      <color theme="1"/>
      <name val="新細明體"/>
      <family val="2"/>
      <charset val="136"/>
    </font>
    <font>
      <sz val="12"/>
      <color theme="1"/>
      <name val="Calibri"/>
      <family val="2"/>
    </font>
    <font>
      <b/>
      <sz val="12"/>
      <color theme="1"/>
      <name val="Calibri"/>
      <family val="2"/>
    </font>
    <font>
      <b/>
      <sz val="8"/>
      <color theme="1"/>
      <name val="Calibri"/>
      <family val="2"/>
    </font>
    <font>
      <b/>
      <sz val="9"/>
      <color theme="1"/>
      <name val="Calibri"/>
      <family val="2"/>
    </font>
    <font>
      <sz val="12"/>
      <color rgb="FFFF0000"/>
      <name val="Calibri"/>
      <family val="2"/>
    </font>
    <font>
      <sz val="12"/>
      <color theme="1"/>
      <name val="新細明體"/>
      <family val="1"/>
      <charset val="136"/>
      <scheme val="minor"/>
    </font>
    <font>
      <b/>
      <sz val="10"/>
      <color rgb="FF000000"/>
      <name val="Segoe UI"/>
      <family val="2"/>
    </font>
    <font>
      <sz val="10"/>
      <color theme="1"/>
      <name val="新細明體"/>
      <family val="2"/>
      <charset val="136"/>
      <scheme val="minor"/>
    </font>
    <font>
      <u/>
      <sz val="10"/>
      <color theme="10"/>
      <name val="新細明體"/>
      <family val="2"/>
      <charset val="136"/>
      <scheme val="minor"/>
    </font>
    <font>
      <sz val="10"/>
      <color rgb="FF000000"/>
      <name val="Segoe UI"/>
      <family val="2"/>
    </font>
    <font>
      <sz val="12"/>
      <name val="新細明體"/>
      <family val="1"/>
      <charset val="136"/>
      <scheme val="minor"/>
    </font>
    <font>
      <sz val="12"/>
      <name val="新細明體"/>
      <family val="2"/>
      <charset val="136"/>
      <scheme val="minor"/>
    </font>
    <font>
      <sz val="12"/>
      <color theme="1"/>
      <name val="新細明體"/>
      <family val="2"/>
      <charset val="136"/>
      <scheme val="minor"/>
    </font>
    <font>
      <b/>
      <sz val="12"/>
      <name val="Calibri"/>
      <family val="2"/>
    </font>
    <font>
      <b/>
      <sz val="12"/>
      <color theme="9" tint="0.39997558519241921"/>
      <name val="Calibri"/>
      <family val="2"/>
    </font>
    <font>
      <b/>
      <sz val="12"/>
      <color theme="8"/>
      <name val="Calibri"/>
      <family val="2"/>
    </font>
    <font>
      <sz val="12"/>
      <color rgb="FFFF0000"/>
      <name val="新細明體"/>
      <family val="1"/>
      <charset val="136"/>
      <scheme val="minor"/>
    </font>
    <font>
      <i/>
      <sz val="12"/>
      <color theme="1"/>
      <name val="新細明體"/>
      <family val="1"/>
      <charset val="136"/>
      <scheme val="minor"/>
    </font>
    <font>
      <b/>
      <sz val="12"/>
      <color rgb="FF000000"/>
      <name val="Calibri"/>
      <family val="2"/>
    </font>
    <font>
      <u/>
      <sz val="12"/>
      <color theme="10"/>
      <name val="Calibri"/>
      <family val="2"/>
    </font>
    <font>
      <sz val="12"/>
      <color rgb="FF000000"/>
      <name val="Calibri"/>
      <family val="2"/>
    </font>
    <font>
      <sz val="12"/>
      <color rgb="FF00B050"/>
      <name val="Segoe UI Symbol"/>
      <family val="2"/>
    </font>
    <font>
      <sz val="14"/>
      <color theme="1"/>
      <name val="新細明體"/>
      <family val="1"/>
      <charset val="136"/>
      <scheme val="minor"/>
    </font>
    <font>
      <sz val="12"/>
      <color rgb="FFFF0000"/>
      <name val="Microsoft JhengHei UI"/>
      <family val="1"/>
      <charset val="136"/>
    </font>
    <font>
      <sz val="12"/>
      <color rgb="FFFFFF00"/>
      <name val="Segoe UI Symbol"/>
      <family val="2"/>
    </font>
    <font>
      <sz val="12"/>
      <color theme="0"/>
      <name val="新細明體"/>
      <family val="2"/>
      <charset val="136"/>
      <scheme val="minor"/>
    </font>
    <font>
      <sz val="12"/>
      <color theme="0"/>
      <name val="新細明體"/>
      <family val="1"/>
      <charset val="136"/>
      <scheme val="minor"/>
    </font>
    <font>
      <sz val="11"/>
      <color rgb="FF757575"/>
      <name val="Calibri"/>
      <family val="2"/>
    </font>
    <font>
      <sz val="11"/>
      <color theme="1"/>
      <name val="Calibri"/>
      <family val="2"/>
    </font>
    <font>
      <u/>
      <sz val="11"/>
      <color theme="10"/>
      <name val="Calibri"/>
      <family val="2"/>
    </font>
    <font>
      <sz val="11"/>
      <color rgb="FF000000"/>
      <name val="Calibri"/>
      <family val="2"/>
    </font>
    <font>
      <sz val="9"/>
      <name val="Calibri"/>
      <family val="2"/>
      <charset val="136"/>
    </font>
    <font>
      <sz val="9"/>
      <name val="細明體"/>
      <family val="3"/>
      <charset val="136"/>
    </font>
    <font>
      <sz val="12"/>
      <color theme="1"/>
      <name val="Microsoft JhengHei UI"/>
      <family val="1"/>
      <charset val="136"/>
    </font>
    <font>
      <sz val="12"/>
      <color rgb="FF000000"/>
      <name val="新細明體"/>
      <family val="1"/>
      <charset val="136"/>
    </font>
    <font>
      <strike/>
      <sz val="12"/>
      <color theme="1"/>
      <name val="新細明體"/>
      <family val="2"/>
      <charset val="136"/>
      <scheme val="minor"/>
    </font>
    <font>
      <strike/>
      <sz val="12"/>
      <color theme="1"/>
      <name val="新細明體"/>
      <family val="1"/>
      <charset val="136"/>
      <scheme val="minor"/>
    </font>
    <font>
      <b/>
      <sz val="12"/>
      <color theme="0"/>
      <name val="新細明體"/>
      <family val="1"/>
      <charset val="136"/>
      <scheme val="minor"/>
    </font>
    <font>
      <strike/>
      <sz val="12"/>
      <name val="新細明體"/>
      <family val="1"/>
      <charset val="136"/>
      <scheme val="minor"/>
    </font>
    <font>
      <strike/>
      <sz val="12"/>
      <color rgb="FF00B050"/>
      <name val="新細明體"/>
      <family val="1"/>
      <charset val="136"/>
      <scheme val="minor"/>
    </font>
    <font>
      <sz val="12"/>
      <color rgb="FF00B050"/>
      <name val="新細明體"/>
      <family val="1"/>
      <charset val="136"/>
      <scheme val="minor"/>
    </font>
    <font>
      <sz val="12"/>
      <name val="新細明體"/>
      <family val="1"/>
      <charset val="136"/>
    </font>
    <font>
      <sz val="6"/>
      <color theme="1"/>
      <name val="新細明體"/>
      <family val="2"/>
      <charset val="136"/>
      <scheme val="minor"/>
    </font>
    <font>
      <sz val="6"/>
      <color theme="1"/>
      <name val="新細明體"/>
      <family val="1"/>
      <charset val="136"/>
      <scheme val="minor"/>
    </font>
    <font>
      <u/>
      <sz val="6"/>
      <color theme="10"/>
      <name val="新細明體"/>
      <family val="1"/>
      <charset val="136"/>
      <scheme val="minor"/>
    </font>
    <font>
      <sz val="12"/>
      <color rgb="FF0070C0"/>
      <name val="新細明體"/>
      <family val="2"/>
      <charset val="136"/>
      <scheme val="minor"/>
    </font>
    <font>
      <sz val="12"/>
      <color rgb="FF0070C0"/>
      <name val="新細明體"/>
      <family val="1"/>
      <charset val="136"/>
      <scheme val="minor"/>
    </font>
    <font>
      <sz val="12"/>
      <color rgb="FFFF0000"/>
      <name val="新細明體"/>
      <family val="2"/>
      <charset val="136"/>
      <scheme val="minor"/>
    </font>
    <font>
      <sz val="12"/>
      <color rgb="FF000000"/>
      <name val="新細明體"/>
      <family val="1"/>
      <charset val="136"/>
      <scheme val="minor"/>
    </font>
    <font>
      <sz val="9"/>
      <color theme="1"/>
      <name val="新細明體"/>
      <family val="2"/>
      <charset val="136"/>
      <scheme val="minor"/>
    </font>
  </fonts>
  <fills count="28">
    <fill>
      <patternFill patternType="none"/>
    </fill>
    <fill>
      <patternFill patternType="gray125"/>
    </fill>
    <fill>
      <patternFill patternType="solid">
        <fgColor rgb="FFFFFF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DAECF0"/>
        <bgColor indexed="64"/>
      </patternFill>
    </fill>
    <fill>
      <patternFill patternType="solid">
        <fgColor rgb="FFCDE6EB"/>
        <bgColor indexed="64"/>
      </patternFill>
    </fill>
    <fill>
      <patternFill patternType="solid">
        <fgColor theme="0"/>
        <bgColor indexed="64"/>
      </patternFill>
    </fill>
    <fill>
      <patternFill patternType="solid">
        <fgColor theme="8" tint="0.39997558519241921"/>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FFC000"/>
        <bgColor indexed="64"/>
      </patternFill>
    </fill>
    <fill>
      <patternFill patternType="solid">
        <fgColor rgb="FF00B0F0"/>
        <bgColor indexed="64"/>
      </patternFill>
    </fill>
  </fills>
  <borders count="4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s>
  <cellStyleXfs count="4">
    <xf numFmtId="0" fontId="0" fillId="0" borderId="0">
      <alignment vertical="center"/>
    </xf>
    <xf numFmtId="0" fontId="2" fillId="0" borderId="0" applyNumberFormat="0" applyFill="0" applyBorder="0" applyAlignment="0" applyProtection="0">
      <alignment vertical="center"/>
    </xf>
    <xf numFmtId="0" fontId="3" fillId="0" borderId="0"/>
    <xf numFmtId="9" fontId="23" fillId="0" borderId="0" applyFont="0" applyFill="0" applyBorder="0" applyAlignment="0" applyProtection="0">
      <alignment vertical="center"/>
    </xf>
  </cellStyleXfs>
  <cellXfs count="427">
    <xf numFmtId="0" fontId="0" fillId="0" borderId="0" xfId="0">
      <alignment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xf>
    <xf numFmtId="0" fontId="0" fillId="0" borderId="4" xfId="0" applyBorder="1" applyAlignment="1">
      <alignment vertical="center" wrapText="1"/>
    </xf>
    <xf numFmtId="0" fontId="0" fillId="0" borderId="4" xfId="0" applyBorder="1">
      <alignment vertical="center"/>
    </xf>
    <xf numFmtId="177" fontId="0" fillId="0" borderId="4" xfId="0" applyNumberFormat="1" applyBorder="1" applyAlignment="1">
      <alignment horizontal="center" vertical="center"/>
    </xf>
    <xf numFmtId="0" fontId="0" fillId="0" borderId="4" xfId="0" applyBorder="1" applyAlignment="1">
      <alignment horizontal="left" vertical="center"/>
    </xf>
    <xf numFmtId="0" fontId="8" fillId="0" borderId="4" xfId="0" applyFont="1" applyBorder="1" applyAlignment="1">
      <alignment horizontal="center" vertical="center"/>
    </xf>
    <xf numFmtId="177" fontId="8" fillId="0" borderId="4" xfId="0" applyNumberFormat="1" applyFont="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0" fillId="4" borderId="11" xfId="0" applyFill="1" applyBorder="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4" xfId="0" applyFont="1" applyBorder="1">
      <alignment vertical="center"/>
    </xf>
    <xf numFmtId="177" fontId="11" fillId="0" borderId="4" xfId="0" applyNumberFormat="1" applyFont="1" applyBorder="1" applyAlignment="1">
      <alignment horizontal="center" vertical="center"/>
    </xf>
    <xf numFmtId="0" fontId="11" fillId="0" borderId="4" xfId="0" applyFont="1" applyBorder="1" applyAlignment="1">
      <alignment horizontal="left" vertical="center"/>
    </xf>
    <xf numFmtId="0" fontId="12" fillId="0" borderId="4" xfId="0" applyFont="1" applyBorder="1">
      <alignment vertical="center"/>
    </xf>
    <xf numFmtId="0" fontId="12" fillId="0" borderId="4" xfId="0" applyFont="1" applyBorder="1" applyAlignment="1">
      <alignment horizontal="left" vertical="center"/>
    </xf>
    <xf numFmtId="0" fontId="13" fillId="0" borderId="4" xfId="0" applyFont="1" applyBorder="1" applyAlignment="1">
      <alignment horizontal="left" vertical="center"/>
    </xf>
    <xf numFmtId="0" fontId="12" fillId="0" borderId="4" xfId="0" applyFont="1" applyBorder="1" applyAlignment="1">
      <alignment horizontal="center" vertical="center"/>
    </xf>
    <xf numFmtId="0" fontId="14" fillId="0" borderId="4" xfId="0" applyFont="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vertical="center" wrapText="1"/>
    </xf>
    <xf numFmtId="14" fontId="11" fillId="0" borderId="4" xfId="0" applyNumberFormat="1" applyFont="1" applyBorder="1" applyAlignment="1">
      <alignment horizontal="center" vertical="center"/>
    </xf>
    <xf numFmtId="14" fontId="8" fillId="0" borderId="4" xfId="0" applyNumberFormat="1" applyFont="1" applyBorder="1" applyAlignment="1">
      <alignment horizontal="center" vertical="center"/>
    </xf>
    <xf numFmtId="176" fontId="11" fillId="0" borderId="4" xfId="0" applyNumberFormat="1" applyFont="1" applyBorder="1" applyAlignment="1">
      <alignment horizontal="center" vertical="center"/>
    </xf>
    <xf numFmtId="176" fontId="11" fillId="0" borderId="4" xfId="0" applyNumberFormat="1" applyFont="1" applyBorder="1">
      <alignment vertical="center"/>
    </xf>
    <xf numFmtId="176" fontId="11" fillId="0" borderId="0" xfId="0" applyNumberFormat="1" applyFont="1">
      <alignment vertical="center"/>
    </xf>
    <xf numFmtId="0" fontId="11" fillId="0" borderId="30" xfId="0" applyFont="1" applyBorder="1" applyAlignment="1">
      <alignment horizontal="center" vertical="center"/>
    </xf>
    <xf numFmtId="9" fontId="11" fillId="0" borderId="4" xfId="0" applyNumberFormat="1" applyFont="1" applyBorder="1" applyAlignment="1">
      <alignment horizontal="center" vertical="center"/>
    </xf>
    <xf numFmtId="0" fontId="8" fillId="0" borderId="4" xfId="0" applyFont="1" applyBorder="1" applyAlignment="1">
      <alignment horizontal="center" vertical="center" shrinkToFit="1"/>
    </xf>
    <xf numFmtId="2" fontId="11" fillId="0" borderId="0" xfId="0" applyNumberFormat="1" applyFont="1">
      <alignment vertical="center"/>
    </xf>
    <xf numFmtId="176" fontId="15" fillId="0" borderId="0" xfId="0" applyNumberFormat="1" applyFont="1">
      <alignment vertical="center"/>
    </xf>
    <xf numFmtId="0" fontId="15" fillId="0" borderId="0" xfId="0" applyFont="1">
      <alignment vertical="center"/>
    </xf>
    <xf numFmtId="0" fontId="11" fillId="0" borderId="0" xfId="0" applyFont="1" applyAlignment="1">
      <alignment horizontal="left" vertical="center"/>
    </xf>
    <xf numFmtId="0" fontId="16" fillId="0" borderId="0" xfId="0" applyFont="1" applyAlignment="1">
      <alignment vertical="center" wrapText="1"/>
    </xf>
    <xf numFmtId="0" fontId="11" fillId="0" borderId="4" xfId="0" applyFont="1" applyBorder="1" applyAlignment="1">
      <alignment horizontal="left" vertical="top"/>
    </xf>
    <xf numFmtId="49" fontId="8" fillId="0" borderId="4" xfId="0" applyNumberFormat="1" applyFont="1" applyBorder="1" applyAlignment="1">
      <alignment horizontal="left" vertical="top" wrapText="1"/>
    </xf>
    <xf numFmtId="49" fontId="8" fillId="0" borderId="4" xfId="0" applyNumberFormat="1" applyFont="1" applyBorder="1" applyAlignment="1">
      <alignment horizontal="left" vertical="top"/>
    </xf>
    <xf numFmtId="0" fontId="11" fillId="0" borderId="0" xfId="0" applyFont="1" applyAlignment="1">
      <alignment horizontal="left" vertical="top"/>
    </xf>
    <xf numFmtId="0" fontId="17" fillId="2" borderId="1" xfId="0" applyFont="1" applyFill="1" applyBorder="1" applyAlignment="1">
      <alignment horizontal="center" vertical="center" wrapText="1"/>
    </xf>
    <xf numFmtId="0" fontId="18" fillId="0" borderId="0" xfId="0" applyFont="1">
      <alignment vertical="center"/>
    </xf>
    <xf numFmtId="0" fontId="19" fillId="2" borderId="1" xfId="1" applyFont="1" applyFill="1" applyBorder="1" applyAlignment="1">
      <alignment vertical="top" wrapText="1"/>
    </xf>
    <xf numFmtId="0" fontId="20" fillId="2" borderId="1" xfId="0" applyFont="1" applyFill="1" applyBorder="1" applyAlignment="1">
      <alignment vertical="top" wrapText="1"/>
    </xf>
    <xf numFmtId="0" fontId="11" fillId="5" borderId="0" xfId="0" applyFont="1" applyFill="1" applyAlignment="1">
      <alignment vertical="center" wrapText="1"/>
    </xf>
    <xf numFmtId="0" fontId="11" fillId="5" borderId="0" xfId="0" applyFont="1" applyFill="1">
      <alignment vertical="center"/>
    </xf>
    <xf numFmtId="0" fontId="16" fillId="0" borderId="4" xfId="0" applyFont="1" applyBorder="1" applyAlignment="1">
      <alignment vertical="center" wrapText="1"/>
    </xf>
    <xf numFmtId="0" fontId="0" fillId="5" borderId="0" xfId="0" applyFill="1">
      <alignment vertical="center"/>
    </xf>
    <xf numFmtId="0" fontId="18" fillId="5" borderId="31" xfId="0" applyFont="1" applyFill="1" applyBorder="1">
      <alignment vertical="center"/>
    </xf>
    <xf numFmtId="0" fontId="18" fillId="5" borderId="32" xfId="0" applyFont="1" applyFill="1" applyBorder="1">
      <alignment vertical="center"/>
    </xf>
    <xf numFmtId="0" fontId="18" fillId="5" borderId="0" xfId="0" applyFont="1" applyFill="1">
      <alignment vertical="center"/>
    </xf>
    <xf numFmtId="0" fontId="0" fillId="6" borderId="0" xfId="0" applyFill="1">
      <alignment vertical="center"/>
    </xf>
    <xf numFmtId="0" fontId="16" fillId="0" borderId="4" xfId="0" applyFont="1" applyBorder="1">
      <alignment vertical="center"/>
    </xf>
    <xf numFmtId="0" fontId="16" fillId="0" borderId="4" xfId="0" applyFont="1" applyBorder="1" applyAlignment="1">
      <alignment horizontal="center" vertical="center"/>
    </xf>
    <xf numFmtId="177" fontId="16" fillId="0" borderId="4" xfId="0" applyNumberFormat="1" applyFont="1" applyBorder="1" applyAlignment="1">
      <alignment horizontal="center" vertical="center"/>
    </xf>
    <xf numFmtId="0" fontId="16" fillId="0" borderId="0" xfId="0" applyFont="1">
      <alignment vertical="center"/>
    </xf>
    <xf numFmtId="0" fontId="21" fillId="0" borderId="4" xfId="0" applyFont="1" applyBorder="1" applyAlignment="1">
      <alignment vertical="center" wrapText="1"/>
    </xf>
    <xf numFmtId="0" fontId="16" fillId="0" borderId="4" xfId="0" applyFont="1" applyBorder="1" applyAlignment="1">
      <alignment vertical="top" wrapText="1"/>
    </xf>
    <xf numFmtId="0" fontId="21" fillId="0" borderId="4" xfId="0" applyFont="1" applyBorder="1" applyAlignment="1">
      <alignment horizontal="center" vertical="center"/>
    </xf>
    <xf numFmtId="177" fontId="21" fillId="0" borderId="4" xfId="0" applyNumberFormat="1" applyFont="1" applyBorder="1" applyAlignment="1">
      <alignment horizontal="center" vertical="center"/>
    </xf>
    <xf numFmtId="0" fontId="21" fillId="0" borderId="0" xfId="0" applyFont="1" applyAlignment="1">
      <alignment horizontal="center" vertical="center"/>
    </xf>
    <xf numFmtId="0" fontId="11" fillId="0" borderId="4" xfId="0" applyFont="1" applyBorder="1" applyAlignment="1">
      <alignment horizontal="center" vertical="center" wrapText="1"/>
    </xf>
    <xf numFmtId="0" fontId="25" fillId="0" borderId="4" xfId="0" applyFont="1" applyBorder="1" applyAlignment="1">
      <alignment horizontal="center" vertical="center" wrapText="1"/>
    </xf>
    <xf numFmtId="0" fontId="26" fillId="0" borderId="4" xfId="0" applyFont="1" applyBorder="1" applyAlignment="1">
      <alignment horizontal="center" vertical="center"/>
    </xf>
    <xf numFmtId="0" fontId="26" fillId="0" borderId="4" xfId="0" applyFont="1" applyBorder="1" applyAlignment="1">
      <alignment horizontal="center" vertical="center" wrapText="1"/>
    </xf>
    <xf numFmtId="9" fontId="26" fillId="0" borderId="4" xfId="3" applyFont="1" applyFill="1" applyBorder="1" applyAlignment="1">
      <alignment horizontal="center" vertical="center" wrapText="1"/>
    </xf>
    <xf numFmtId="0" fontId="0" fillId="0" borderId="4" xfId="0" applyBorder="1" applyAlignment="1">
      <alignment horizontal="center" vertical="center" wrapText="1"/>
    </xf>
    <xf numFmtId="0" fontId="19" fillId="2" borderId="2" xfId="1" applyFont="1" applyFill="1" applyBorder="1" applyAlignment="1">
      <alignment vertical="top" wrapText="1"/>
    </xf>
    <xf numFmtId="0" fontId="20" fillId="2" borderId="2" xfId="0" applyFont="1" applyFill="1" applyBorder="1" applyAlignment="1">
      <alignment vertical="top" wrapText="1"/>
    </xf>
    <xf numFmtId="0" fontId="18" fillId="0" borderId="4" xfId="0" applyFont="1" applyBorder="1">
      <alignment vertical="center"/>
    </xf>
    <xf numFmtId="0" fontId="0" fillId="0" borderId="35" xfId="0" applyBorder="1">
      <alignment vertical="center"/>
    </xf>
    <xf numFmtId="0" fontId="0" fillId="0" borderId="4" xfId="0" applyBorder="1" applyAlignment="1">
      <alignment horizontal="left" vertical="center" wrapText="1"/>
    </xf>
    <xf numFmtId="0" fontId="0" fillId="7" borderId="4" xfId="0" applyFill="1" applyBorder="1" applyAlignment="1">
      <alignment horizontal="center" vertical="center"/>
    </xf>
    <xf numFmtId="0" fontId="0" fillId="8" borderId="4" xfId="0" applyFill="1" applyBorder="1" applyAlignment="1">
      <alignment vertical="center" wrapText="1"/>
    </xf>
    <xf numFmtId="0" fontId="4" fillId="0" borderId="4" xfId="0" applyFont="1" applyBorder="1" applyAlignment="1">
      <alignment horizontal="center" vertical="center"/>
    </xf>
    <xf numFmtId="0" fontId="0" fillId="0" borderId="36" xfId="0" applyBorder="1">
      <alignment vertical="center"/>
    </xf>
    <xf numFmtId="0" fontId="0" fillId="0" borderId="36" xfId="0" applyBorder="1" applyAlignment="1">
      <alignment horizontal="center" vertical="center"/>
    </xf>
    <xf numFmtId="177" fontId="0" fillId="0" borderId="36" xfId="0" applyNumberFormat="1" applyBorder="1" applyAlignment="1">
      <alignment horizontal="center" vertical="center"/>
    </xf>
    <xf numFmtId="0" fontId="0" fillId="0" borderId="36" xfId="0" applyBorder="1" applyAlignment="1">
      <alignment vertical="center" wrapText="1"/>
    </xf>
    <xf numFmtId="0" fontId="11" fillId="2" borderId="4" xfId="0" applyFont="1" applyFill="1" applyBorder="1">
      <alignment vertical="center"/>
    </xf>
    <xf numFmtId="0" fontId="0" fillId="0" borderId="0" xfId="0" applyAlignment="1">
      <alignment horizontal="left" vertical="center" wrapText="1"/>
    </xf>
    <xf numFmtId="0" fontId="19" fillId="2" borderId="3" xfId="1" applyFont="1" applyFill="1" applyBorder="1" applyAlignment="1">
      <alignment vertical="top" wrapText="1"/>
    </xf>
    <xf numFmtId="0" fontId="22" fillId="0" borderId="4" xfId="0" applyFont="1" applyBorder="1" applyAlignment="1">
      <alignment horizontal="center" vertical="center"/>
    </xf>
    <xf numFmtId="0" fontId="24" fillId="2" borderId="4" xfId="0" applyFont="1" applyFill="1" applyBorder="1" applyAlignment="1">
      <alignment horizontal="left" vertical="top" wrapText="1"/>
    </xf>
    <xf numFmtId="0" fontId="30" fillId="2" borderId="4" xfId="1" applyFont="1" applyFill="1" applyBorder="1" applyAlignment="1">
      <alignment vertical="top" wrapText="1"/>
    </xf>
    <xf numFmtId="0" fontId="31" fillId="2" borderId="4" xfId="0" applyFont="1" applyFill="1" applyBorder="1" applyAlignment="1">
      <alignment vertical="top" wrapText="1"/>
    </xf>
    <xf numFmtId="0" fontId="30" fillId="9" borderId="4" xfId="1" applyFont="1" applyFill="1" applyBorder="1" applyAlignment="1">
      <alignment vertical="top" wrapText="1"/>
    </xf>
    <xf numFmtId="0" fontId="31" fillId="9" borderId="4" xfId="0" applyFont="1" applyFill="1" applyBorder="1" applyAlignment="1">
      <alignment vertical="top" wrapText="1"/>
    </xf>
    <xf numFmtId="0" fontId="30" fillId="10" borderId="4" xfId="1" applyFont="1" applyFill="1" applyBorder="1" applyAlignment="1">
      <alignment vertical="top" wrapText="1"/>
    </xf>
    <xf numFmtId="0" fontId="31" fillId="10" borderId="4" xfId="0" applyFont="1" applyFill="1" applyBorder="1" applyAlignment="1">
      <alignment vertical="top" wrapText="1"/>
    </xf>
    <xf numFmtId="178" fontId="11" fillId="0" borderId="4" xfId="0" applyNumberFormat="1" applyFont="1" applyBorder="1" applyAlignment="1">
      <alignment horizontal="center" vertical="center"/>
    </xf>
    <xf numFmtId="0" fontId="32" fillId="0" borderId="4" xfId="0" applyFont="1" applyBorder="1" applyAlignment="1">
      <alignment horizontal="center" vertical="center"/>
    </xf>
    <xf numFmtId="0" fontId="0" fillId="11" borderId="4" xfId="0" applyFill="1" applyBorder="1" applyAlignment="1">
      <alignment vertical="center" wrapText="1"/>
    </xf>
    <xf numFmtId="177" fontId="8" fillId="0" borderId="4" xfId="0" applyNumberFormat="1" applyFont="1" applyBorder="1" applyAlignment="1">
      <alignment horizontal="left" vertical="top"/>
    </xf>
    <xf numFmtId="0" fontId="8" fillId="0" borderId="4" xfId="0" applyFont="1" applyBorder="1" applyAlignment="1">
      <alignment vertical="top"/>
    </xf>
    <xf numFmtId="177" fontId="8" fillId="0" borderId="4" xfId="0" applyNumberFormat="1" applyFont="1" applyBorder="1" applyAlignment="1">
      <alignment horizontal="left" vertical="top" wrapText="1"/>
    </xf>
    <xf numFmtId="0" fontId="8" fillId="0" borderId="4" xfId="0" applyFont="1" applyBorder="1" applyAlignment="1">
      <alignment horizontal="left" vertical="top"/>
    </xf>
    <xf numFmtId="0" fontId="35" fillId="0" borderId="4" xfId="0" applyFont="1" applyBorder="1" applyAlignment="1">
      <alignment horizontal="center" vertical="center"/>
    </xf>
    <xf numFmtId="0" fontId="21" fillId="0" borderId="4" xfId="0" applyFont="1" applyBorder="1" applyAlignment="1">
      <alignment horizontal="center" vertical="center" wrapText="1"/>
    </xf>
    <xf numFmtId="0" fontId="22" fillId="0" borderId="4" xfId="0" applyFont="1" applyBorder="1" applyAlignment="1">
      <alignment vertical="center" wrapText="1"/>
    </xf>
    <xf numFmtId="177" fontId="21" fillId="0" borderId="36" xfId="0" applyNumberFormat="1" applyFont="1" applyBorder="1" applyAlignment="1">
      <alignment horizontal="center" vertical="center"/>
    </xf>
    <xf numFmtId="0" fontId="11" fillId="0" borderId="4" xfId="0" applyFont="1" applyBorder="1" applyAlignment="1">
      <alignment vertical="center" wrapText="1"/>
    </xf>
    <xf numFmtId="0" fontId="36" fillId="12" borderId="4" xfId="0" applyFont="1" applyFill="1" applyBorder="1" applyAlignment="1">
      <alignment vertical="center" wrapText="1"/>
    </xf>
    <xf numFmtId="0" fontId="37" fillId="12" borderId="4" xfId="0" applyFont="1" applyFill="1" applyBorder="1" applyAlignment="1">
      <alignment vertical="center" wrapText="1"/>
    </xf>
    <xf numFmtId="9" fontId="0" fillId="0" borderId="4" xfId="3" applyFont="1" applyBorder="1" applyAlignment="1">
      <alignment horizontal="center" vertical="center"/>
    </xf>
    <xf numFmtId="0" fontId="11" fillId="0" borderId="0" xfId="0" applyFont="1" applyAlignment="1"/>
    <xf numFmtId="0" fontId="11" fillId="0" borderId="0" xfId="0" applyFont="1" applyAlignment="1">
      <alignment horizontal="left"/>
    </xf>
    <xf numFmtId="0" fontId="11" fillId="3" borderId="0" xfId="0" applyFont="1" applyFill="1" applyAlignment="1"/>
    <xf numFmtId="0" fontId="11" fillId="3" borderId="0" xfId="0" applyFont="1" applyFill="1" applyAlignment="1">
      <alignment horizontal="left"/>
    </xf>
    <xf numFmtId="0" fontId="20" fillId="2" borderId="1" xfId="0" applyFont="1" applyFill="1" applyBorder="1" applyAlignment="1">
      <alignment horizontal="center" vertical="top" wrapText="1"/>
    </xf>
    <xf numFmtId="0" fontId="18" fillId="5" borderId="32" xfId="0" applyFont="1" applyFill="1" applyBorder="1" applyAlignment="1">
      <alignment horizontal="center" vertical="center"/>
    </xf>
    <xf numFmtId="0" fontId="18" fillId="5" borderId="33" xfId="0" applyFont="1" applyFill="1" applyBorder="1" applyAlignment="1">
      <alignment horizontal="center" vertical="center"/>
    </xf>
    <xf numFmtId="0" fontId="20" fillId="2" borderId="2" xfId="0" applyFont="1" applyFill="1" applyBorder="1" applyAlignment="1">
      <alignment horizontal="center" vertical="top" wrapText="1"/>
    </xf>
    <xf numFmtId="0" fontId="18" fillId="2" borderId="34" xfId="0" applyFont="1" applyFill="1" applyBorder="1" applyAlignment="1">
      <alignment horizontal="center" vertical="center"/>
    </xf>
    <xf numFmtId="0" fontId="18" fillId="0" borderId="4" xfId="0" applyFont="1" applyBorder="1" applyAlignment="1">
      <alignment horizontal="center" vertical="center"/>
    </xf>
    <xf numFmtId="0" fontId="18" fillId="0" borderId="6" xfId="0" applyFont="1" applyBorder="1" applyAlignment="1">
      <alignment horizontal="center" vertical="center"/>
    </xf>
    <xf numFmtId="0" fontId="18" fillId="0" borderId="0" xfId="0" applyFont="1" applyAlignment="1">
      <alignment horizontal="center" vertical="center"/>
    </xf>
    <xf numFmtId="0" fontId="38" fillId="0" borderId="4" xfId="0" applyFont="1" applyBorder="1" applyAlignment="1">
      <alignment horizontal="left" vertical="center" wrapText="1"/>
    </xf>
    <xf numFmtId="0" fontId="39" fillId="0" borderId="4" xfId="0" applyFont="1" applyBorder="1">
      <alignment vertical="center"/>
    </xf>
    <xf numFmtId="0" fontId="39" fillId="0" borderId="0" xfId="0" applyFont="1">
      <alignment vertical="center"/>
    </xf>
    <xf numFmtId="0" fontId="40" fillId="0" borderId="4" xfId="1" applyFont="1" applyFill="1" applyBorder="1" applyAlignment="1">
      <alignment vertical="top" wrapText="1"/>
    </xf>
    <xf numFmtId="0" fontId="41" fillId="0" borderId="4" xfId="0" applyFont="1" applyBorder="1" applyAlignment="1">
      <alignment vertical="top" wrapText="1"/>
    </xf>
    <xf numFmtId="14" fontId="0" fillId="0" borderId="4" xfId="0" applyNumberFormat="1" applyBorder="1" applyAlignment="1">
      <alignment horizontal="center" vertical="center"/>
    </xf>
    <xf numFmtId="0" fontId="0" fillId="13" borderId="4" xfId="0" applyFill="1" applyBorder="1" applyAlignment="1">
      <alignment horizontal="center" vertical="center"/>
    </xf>
    <xf numFmtId="0" fontId="0" fillId="14" borderId="4" xfId="0" applyFill="1" applyBorder="1" applyAlignment="1">
      <alignment horizontal="center" vertical="center"/>
    </xf>
    <xf numFmtId="0" fontId="11" fillId="0" borderId="4" xfId="0" applyFont="1" applyBorder="1" applyAlignment="1">
      <alignment vertical="top" wrapText="1"/>
    </xf>
    <xf numFmtId="0" fontId="11" fillId="0" borderId="0" xfId="0" applyFont="1" applyAlignment="1">
      <alignment vertical="top"/>
    </xf>
    <xf numFmtId="0" fontId="11" fillId="0" borderId="4" xfId="0" applyFont="1" applyBorder="1" applyAlignment="1">
      <alignment horizontal="left" vertical="center" wrapText="1"/>
    </xf>
    <xf numFmtId="180" fontId="11" fillId="0" borderId="4" xfId="3" applyNumberFormat="1" applyFont="1" applyBorder="1">
      <alignment vertical="center"/>
    </xf>
    <xf numFmtId="0" fontId="15" fillId="0" borderId="0" xfId="0" applyFont="1" applyAlignment="1"/>
    <xf numFmtId="0" fontId="15" fillId="0" borderId="0" xfId="0" applyFont="1" applyAlignment="1">
      <alignment horizontal="left"/>
    </xf>
    <xf numFmtId="0" fontId="29" fillId="2" borderId="4" xfId="0" applyFont="1" applyFill="1" applyBorder="1" applyAlignment="1">
      <alignment horizontal="center" vertical="center" wrapText="1"/>
    </xf>
    <xf numFmtId="0" fontId="31" fillId="2" borderId="4" xfId="0" applyFont="1" applyFill="1" applyBorder="1" applyAlignment="1">
      <alignment vertical="center" wrapText="1"/>
    </xf>
    <xf numFmtId="0" fontId="30" fillId="2" borderId="36" xfId="1" applyFont="1" applyFill="1" applyBorder="1" applyAlignment="1">
      <alignment vertical="top" wrapText="1"/>
    </xf>
    <xf numFmtId="0" fontId="30" fillId="2" borderId="37" xfId="1" applyFont="1" applyFill="1" applyBorder="1" applyAlignment="1">
      <alignment vertical="top" wrapText="1"/>
    </xf>
    <xf numFmtId="0" fontId="31" fillId="2" borderId="36" xfId="0" applyFont="1" applyFill="1" applyBorder="1" applyAlignment="1">
      <alignment vertical="top" wrapText="1"/>
    </xf>
    <xf numFmtId="0" fontId="31" fillId="2" borderId="37" xfId="0" applyFont="1" applyFill="1" applyBorder="1" applyAlignment="1">
      <alignment vertical="top" wrapText="1"/>
    </xf>
    <xf numFmtId="0" fontId="30" fillId="2" borderId="35" xfId="1" applyFont="1" applyFill="1" applyBorder="1" applyAlignment="1">
      <alignment vertical="top" wrapText="1"/>
    </xf>
    <xf numFmtId="0" fontId="31" fillId="2" borderId="35" xfId="0" applyFont="1" applyFill="1" applyBorder="1" applyAlignment="1">
      <alignment vertical="top" wrapText="1"/>
    </xf>
    <xf numFmtId="0" fontId="0" fillId="15" borderId="0" xfId="0" applyFill="1" applyAlignment="1">
      <alignment horizontal="center" vertical="center" wrapText="1"/>
    </xf>
    <xf numFmtId="0" fontId="0" fillId="15" borderId="0" xfId="0" applyFill="1">
      <alignment vertical="center"/>
    </xf>
    <xf numFmtId="0" fontId="11" fillId="0" borderId="36" xfId="0" applyFont="1" applyBorder="1">
      <alignment vertical="center"/>
    </xf>
    <xf numFmtId="0" fontId="11" fillId="0" borderId="37" xfId="0" applyFont="1" applyBorder="1">
      <alignment vertical="center"/>
    </xf>
    <xf numFmtId="0" fontId="11" fillId="18" borderId="4" xfId="0" applyFont="1" applyFill="1" applyBorder="1">
      <alignment vertical="center"/>
    </xf>
    <xf numFmtId="0" fontId="11" fillId="19" borderId="4" xfId="0" applyFont="1" applyFill="1" applyBorder="1" applyAlignment="1">
      <alignment vertical="center" wrapText="1"/>
    </xf>
    <xf numFmtId="0" fontId="11" fillId="19" borderId="4" xfId="0" applyFont="1" applyFill="1" applyBorder="1">
      <alignment vertical="center"/>
    </xf>
    <xf numFmtId="0" fontId="11" fillId="20" borderId="4" xfId="0" applyFont="1" applyFill="1" applyBorder="1" applyAlignment="1">
      <alignment vertical="center" wrapText="1"/>
    </xf>
    <xf numFmtId="0" fontId="11" fillId="20" borderId="4" xfId="0" applyFont="1" applyFill="1" applyBorder="1">
      <alignment vertical="center"/>
    </xf>
    <xf numFmtId="0" fontId="0" fillId="5" borderId="0" xfId="0" applyFill="1" applyAlignment="1">
      <alignment vertical="center" wrapText="1"/>
    </xf>
    <xf numFmtId="0" fontId="11" fillId="21" borderId="4" xfId="0" applyFont="1" applyFill="1" applyBorder="1" applyAlignment="1">
      <alignment vertical="center" wrapText="1"/>
    </xf>
    <xf numFmtId="0" fontId="11" fillId="21" borderId="4" xfId="0" applyFont="1" applyFill="1" applyBorder="1">
      <alignment vertical="center"/>
    </xf>
    <xf numFmtId="0" fontId="0" fillId="0" borderId="37" xfId="0" applyBorder="1" applyAlignment="1">
      <alignment horizontal="center" vertical="center"/>
    </xf>
    <xf numFmtId="181" fontId="0" fillId="0" borderId="4" xfId="0" applyNumberFormat="1" applyBorder="1" applyAlignment="1">
      <alignment horizontal="center" vertical="center" wrapText="1"/>
    </xf>
    <xf numFmtId="0" fontId="4" fillId="20" borderId="37" xfId="0" applyFont="1" applyFill="1" applyBorder="1" applyAlignment="1">
      <alignment horizontal="center" vertical="center"/>
    </xf>
    <xf numFmtId="0" fontId="4" fillId="23" borderId="37" xfId="0" applyFont="1" applyFill="1" applyBorder="1">
      <alignment vertical="center"/>
    </xf>
    <xf numFmtId="0" fontId="4" fillId="23" borderId="37" xfId="0" applyFont="1" applyFill="1" applyBorder="1" applyAlignment="1">
      <alignment horizontal="center" vertical="center"/>
    </xf>
    <xf numFmtId="0" fontId="4" fillId="3" borderId="37" xfId="0" applyFont="1" applyFill="1" applyBorder="1">
      <alignment vertical="center"/>
    </xf>
    <xf numFmtId="0" fontId="4" fillId="3" borderId="37" xfId="0" applyFont="1" applyFill="1" applyBorder="1" applyAlignment="1">
      <alignment horizontal="center" vertical="center"/>
    </xf>
    <xf numFmtId="0" fontId="0" fillId="0" borderId="4" xfId="0" applyBorder="1" applyAlignment="1">
      <alignment vertical="top" wrapText="1"/>
    </xf>
    <xf numFmtId="0" fontId="0" fillId="0" borderId="4" xfId="0" applyBorder="1" applyAlignment="1">
      <alignment horizontal="center" vertical="top" wrapText="1"/>
    </xf>
    <xf numFmtId="1" fontId="0" fillId="0" borderId="4" xfId="0" applyNumberFormat="1" applyBorder="1" applyAlignment="1">
      <alignment horizontal="center" vertical="center" wrapText="1"/>
    </xf>
    <xf numFmtId="0" fontId="4" fillId="20" borderId="39" xfId="0" applyFont="1" applyFill="1" applyBorder="1">
      <alignment vertical="center"/>
    </xf>
    <xf numFmtId="0" fontId="0" fillId="0" borderId="6" xfId="0" applyBorder="1" applyAlignment="1">
      <alignment vertical="center" wrapText="1"/>
    </xf>
    <xf numFmtId="181" fontId="0" fillId="0" borderId="4" xfId="0" applyNumberFormat="1" applyBorder="1" applyAlignment="1">
      <alignment horizontal="center" vertical="center"/>
    </xf>
    <xf numFmtId="0" fontId="0" fillId="0" borderId="37" xfId="0" applyBorder="1">
      <alignment vertical="center"/>
    </xf>
    <xf numFmtId="0" fontId="0" fillId="0" borderId="4" xfId="0" applyBorder="1" applyAlignment="1">
      <alignment horizontal="center" vertical="top"/>
    </xf>
    <xf numFmtId="0" fontId="0" fillId="0" borderId="4" xfId="0" applyBorder="1" applyAlignment="1">
      <alignment vertical="top"/>
    </xf>
    <xf numFmtId="181" fontId="0" fillId="0" borderId="4" xfId="0" applyNumberFormat="1" applyBorder="1" applyAlignment="1">
      <alignment vertical="center" wrapText="1"/>
    </xf>
    <xf numFmtId="0" fontId="0" fillId="17" borderId="6" xfId="0" applyFill="1" applyBorder="1" applyAlignment="1">
      <alignment vertical="center" wrapText="1"/>
    </xf>
    <xf numFmtId="1" fontId="0" fillId="17" borderId="4" xfId="0" applyNumberFormat="1" applyFill="1" applyBorder="1" applyAlignment="1">
      <alignment horizontal="center" vertical="center" wrapText="1"/>
    </xf>
    <xf numFmtId="183" fontId="0" fillId="0" borderId="4" xfId="0" applyNumberFormat="1" applyBorder="1" applyAlignment="1">
      <alignment horizontal="center" vertical="center"/>
    </xf>
    <xf numFmtId="0" fontId="0" fillId="0" borderId="37" xfId="0" applyBorder="1" applyAlignment="1">
      <alignment vertical="center" wrapText="1"/>
    </xf>
    <xf numFmtId="0" fontId="0" fillId="0" borderId="6" xfId="0" applyBorder="1" applyAlignment="1">
      <alignment horizontal="center" vertical="center"/>
    </xf>
    <xf numFmtId="0" fontId="0" fillId="17" borderId="4" xfId="0" applyFill="1" applyBorder="1" applyAlignment="1">
      <alignment horizontal="center" vertical="center"/>
    </xf>
    <xf numFmtId="0" fontId="0" fillId="17" borderId="4" xfId="0" applyFill="1" applyBorder="1">
      <alignment vertical="center"/>
    </xf>
    <xf numFmtId="0" fontId="45" fillId="0" borderId="4" xfId="0" applyFont="1" applyBorder="1" applyAlignment="1">
      <alignment horizontal="center" vertical="center"/>
    </xf>
    <xf numFmtId="0" fontId="4" fillId="0" borderId="6" xfId="0" applyFont="1" applyBorder="1" applyAlignment="1">
      <alignment horizontal="center" vertical="center"/>
    </xf>
    <xf numFmtId="183" fontId="0" fillId="0" borderId="6" xfId="0" applyNumberFormat="1" applyBorder="1" applyAlignment="1">
      <alignment horizontal="center" vertical="center"/>
    </xf>
    <xf numFmtId="184" fontId="0" fillId="0" borderId="37" xfId="0" applyNumberFormat="1" applyBorder="1" applyAlignment="1">
      <alignment horizontal="center" vertical="center"/>
    </xf>
    <xf numFmtId="185" fontId="45" fillId="0" borderId="4" xfId="0" applyNumberFormat="1" applyFont="1" applyBorder="1" applyAlignment="1">
      <alignment horizontal="center" vertical="center"/>
    </xf>
    <xf numFmtId="22" fontId="0" fillId="0" borderId="4" xfId="0" applyNumberFormat="1" applyBorder="1">
      <alignment vertical="center"/>
    </xf>
    <xf numFmtId="0" fontId="46" fillId="0" borderId="4" xfId="0" applyFont="1" applyBorder="1">
      <alignment vertical="center"/>
    </xf>
    <xf numFmtId="22" fontId="46" fillId="0" borderId="4" xfId="0" applyNumberFormat="1" applyFont="1" applyBorder="1">
      <alignment vertical="center"/>
    </xf>
    <xf numFmtId="0" fontId="0" fillId="0" borderId="6" xfId="0" applyBorder="1" applyAlignment="1">
      <alignment horizontal="left" vertical="center"/>
    </xf>
    <xf numFmtId="185" fontId="45" fillId="0" borderId="6" xfId="0" applyNumberFormat="1" applyFont="1" applyBorder="1" applyAlignment="1">
      <alignment horizontal="center" vertical="center"/>
    </xf>
    <xf numFmtId="0" fontId="47" fillId="0" borderId="4" xfId="0" applyFont="1" applyBorder="1">
      <alignment vertical="center"/>
    </xf>
    <xf numFmtId="20" fontId="0" fillId="0" borderId="0" xfId="0" applyNumberFormat="1">
      <alignment vertical="center"/>
    </xf>
    <xf numFmtId="22" fontId="0" fillId="0" borderId="0" xfId="0" applyNumberFormat="1">
      <alignment vertical="center"/>
    </xf>
    <xf numFmtId="0" fontId="21" fillId="0" borderId="4" xfId="0" applyFont="1" applyBorder="1">
      <alignment vertical="center"/>
    </xf>
    <xf numFmtId="0" fontId="49" fillId="0" borderId="4" xfId="0" applyFont="1" applyBorder="1">
      <alignment vertical="center"/>
    </xf>
    <xf numFmtId="22" fontId="21" fillId="0" borderId="4" xfId="0" applyNumberFormat="1" applyFont="1" applyBorder="1">
      <alignment vertical="center"/>
    </xf>
    <xf numFmtId="179" fontId="49" fillId="0" borderId="4" xfId="0" applyNumberFormat="1" applyFont="1" applyBorder="1">
      <alignment vertical="center"/>
    </xf>
    <xf numFmtId="0" fontId="50" fillId="0" borderId="4" xfId="0" applyFont="1" applyBorder="1">
      <alignment vertical="center"/>
    </xf>
    <xf numFmtId="0" fontId="51" fillId="0" borderId="4" xfId="0" applyFont="1" applyBorder="1">
      <alignment vertical="center"/>
    </xf>
    <xf numFmtId="0" fontId="48" fillId="17" borderId="39" xfId="0" applyFont="1" applyFill="1" applyBorder="1" applyAlignment="1">
      <alignment horizontal="center" vertical="center"/>
    </xf>
    <xf numFmtId="0" fontId="48" fillId="17" borderId="37" xfId="0" applyFont="1" applyFill="1" applyBorder="1" applyAlignment="1">
      <alignment horizontal="center" vertical="center"/>
    </xf>
    <xf numFmtId="0" fontId="48" fillId="17" borderId="40" xfId="0" applyFont="1" applyFill="1" applyBorder="1" applyAlignment="1">
      <alignment horizontal="center" vertical="center"/>
    </xf>
    <xf numFmtId="0" fontId="0" fillId="0" borderId="30" xfId="0" applyBorder="1" applyAlignment="1">
      <alignment horizontal="center" vertical="center"/>
    </xf>
    <xf numFmtId="0" fontId="0" fillId="0" borderId="41" xfId="0" applyBorder="1" applyAlignment="1">
      <alignment horizontal="center" vertical="center"/>
    </xf>
    <xf numFmtId="0" fontId="0" fillId="0" borderId="36" xfId="0" applyBorder="1" applyAlignment="1">
      <alignment horizontal="left" vertical="center"/>
    </xf>
    <xf numFmtId="183" fontId="0" fillId="0" borderId="36" xfId="0" applyNumberFormat="1" applyBorder="1" applyAlignment="1">
      <alignment horizontal="center" vertical="center"/>
    </xf>
    <xf numFmtId="0" fontId="0" fillId="0" borderId="6" xfId="0" applyBorder="1">
      <alignment vertical="center"/>
    </xf>
    <xf numFmtId="0" fontId="0" fillId="0" borderId="41" xfId="0" applyBorder="1">
      <alignment vertical="center"/>
    </xf>
    <xf numFmtId="0" fontId="0" fillId="0" borderId="36" xfId="0" applyBorder="1" applyAlignment="1">
      <alignment horizontal="center" vertical="center" wrapText="1"/>
    </xf>
    <xf numFmtId="0" fontId="21" fillId="0" borderId="0" xfId="0" applyFont="1" applyAlignment="1">
      <alignment horizontal="left" vertical="center"/>
    </xf>
    <xf numFmtId="0" fontId="2" fillId="0" borderId="0" xfId="1" applyBorder="1" applyAlignment="1">
      <alignment horizontal="center" vertical="center"/>
    </xf>
    <xf numFmtId="184" fontId="0" fillId="0" borderId="4" xfId="0" applyNumberFormat="1" applyBorder="1" applyAlignment="1">
      <alignment horizontal="center" vertical="center"/>
    </xf>
    <xf numFmtId="20" fontId="0" fillId="0" borderId="4" xfId="0" applyNumberFormat="1" applyBorder="1" applyAlignment="1">
      <alignment horizontal="center" vertical="center"/>
    </xf>
    <xf numFmtId="0" fontId="22" fillId="0" borderId="37" xfId="0" applyFont="1" applyBorder="1" applyAlignment="1">
      <alignment horizontal="center" vertical="center"/>
    </xf>
    <xf numFmtId="179" fontId="21" fillId="0" borderId="4" xfId="0" applyNumberFormat="1" applyFont="1" applyBorder="1">
      <alignment vertical="center"/>
    </xf>
    <xf numFmtId="22" fontId="51" fillId="0" borderId="4" xfId="0" applyNumberFormat="1" applyFont="1" applyBorder="1">
      <alignment vertical="center"/>
    </xf>
    <xf numFmtId="0" fontId="21" fillId="5" borderId="4" xfId="0" applyFont="1" applyFill="1" applyBorder="1">
      <alignment vertical="center"/>
    </xf>
    <xf numFmtId="22" fontId="49" fillId="0" borderId="4" xfId="0" applyNumberFormat="1" applyFont="1" applyBorder="1">
      <alignment vertical="center"/>
    </xf>
    <xf numFmtId="22" fontId="21" fillId="5" borderId="4" xfId="0" applyNumberFormat="1" applyFont="1" applyFill="1" applyBorder="1">
      <alignment vertical="center"/>
    </xf>
    <xf numFmtId="182" fontId="0" fillId="0" borderId="0" xfId="0" applyNumberFormat="1" applyAlignment="1">
      <alignment horizontal="center" vertical="center"/>
    </xf>
    <xf numFmtId="0" fontId="22" fillId="0" borderId="0" xfId="0" applyFont="1" applyAlignment="1">
      <alignment horizontal="center" vertical="center"/>
    </xf>
    <xf numFmtId="0" fontId="21" fillId="0" borderId="0" xfId="0" applyFont="1">
      <alignment vertical="center"/>
    </xf>
    <xf numFmtId="22" fontId="21" fillId="0" borderId="0" xfId="0" applyNumberFormat="1" applyFont="1">
      <alignment vertical="center"/>
    </xf>
    <xf numFmtId="0" fontId="0" fillId="5" borderId="4" xfId="0" applyFill="1" applyBorder="1">
      <alignment vertical="center"/>
    </xf>
    <xf numFmtId="0" fontId="21" fillId="0" borderId="5" xfId="0" applyFont="1" applyBorder="1" applyAlignment="1">
      <alignment horizontal="center" vertical="center"/>
    </xf>
    <xf numFmtId="0" fontId="4" fillId="0" borderId="5" xfId="0" applyFont="1" applyBorder="1" applyAlignment="1">
      <alignment horizontal="center" vertical="center"/>
    </xf>
    <xf numFmtId="0" fontId="21" fillId="11" borderId="4" xfId="0" applyFont="1" applyFill="1" applyBorder="1">
      <alignment vertical="center"/>
    </xf>
    <xf numFmtId="22" fontId="21" fillId="11" borderId="4" xfId="0" applyNumberFormat="1" applyFont="1" applyFill="1" applyBorder="1">
      <alignment vertical="center"/>
    </xf>
    <xf numFmtId="0" fontId="21" fillId="0" borderId="36" xfId="0" applyFont="1" applyBorder="1" applyAlignment="1">
      <alignment horizontal="center" vertical="center"/>
    </xf>
    <xf numFmtId="184" fontId="0" fillId="5" borderId="37" xfId="0" applyNumberFormat="1" applyFill="1" applyBorder="1" applyAlignment="1">
      <alignment horizontal="center" vertical="center"/>
    </xf>
    <xf numFmtId="49" fontId="48" fillId="17" borderId="37" xfId="0" applyNumberFormat="1" applyFont="1" applyFill="1" applyBorder="1" applyAlignment="1">
      <alignment horizontal="center" vertical="center"/>
    </xf>
    <xf numFmtId="49" fontId="0" fillId="0" borderId="37" xfId="0" applyNumberFormat="1" applyBorder="1" applyAlignment="1">
      <alignment horizontal="center" vertical="center" shrinkToFit="1"/>
    </xf>
    <xf numFmtId="49" fontId="21" fillId="0" borderId="4" xfId="0" applyNumberFormat="1" applyFont="1" applyBorder="1">
      <alignment vertical="center"/>
    </xf>
    <xf numFmtId="0" fontId="11" fillId="5" borderId="4" xfId="0" applyFont="1" applyFill="1" applyBorder="1" applyAlignment="1">
      <alignment vertical="center" wrapText="1"/>
    </xf>
    <xf numFmtId="0" fontId="11" fillId="5" borderId="4" xfId="0" applyFont="1" applyFill="1" applyBorder="1" applyAlignment="1">
      <alignment vertical="top" wrapText="1"/>
    </xf>
    <xf numFmtId="0" fontId="11" fillId="5" borderId="4" xfId="0" applyFont="1" applyFill="1" applyBorder="1" applyAlignment="1">
      <alignment horizontal="left" vertical="center" wrapText="1"/>
    </xf>
    <xf numFmtId="0" fontId="11" fillId="5" borderId="4" xfId="0" applyFont="1" applyFill="1" applyBorder="1" applyAlignment="1">
      <alignment horizontal="left" vertical="center"/>
    </xf>
    <xf numFmtId="0" fontId="11" fillId="5" borderId="4" xfId="0" applyFont="1" applyFill="1" applyBorder="1">
      <alignment vertical="center"/>
    </xf>
    <xf numFmtId="0" fontId="0" fillId="5" borderId="4" xfId="0" applyFill="1" applyBorder="1" applyAlignment="1">
      <alignment horizontal="center" vertical="center"/>
    </xf>
    <xf numFmtId="0" fontId="22" fillId="5" borderId="4" xfId="0" applyFont="1" applyFill="1" applyBorder="1" applyAlignment="1">
      <alignment horizontal="center" vertical="center"/>
    </xf>
    <xf numFmtId="49" fontId="21" fillId="11" borderId="4" xfId="0" applyNumberFormat="1" applyFont="1" applyFill="1" applyBorder="1">
      <alignment vertical="center"/>
    </xf>
    <xf numFmtId="184" fontId="0" fillId="0" borderId="0" xfId="0" applyNumberFormat="1" applyAlignment="1">
      <alignment horizontal="center" vertical="center"/>
    </xf>
    <xf numFmtId="20" fontId="0" fillId="0" borderId="0" xfId="0" applyNumberFormat="1" applyAlignment="1">
      <alignment horizontal="center" vertical="center"/>
    </xf>
    <xf numFmtId="179" fontId="21" fillId="11" borderId="4" xfId="0" applyNumberFormat="1" applyFont="1" applyFill="1" applyBorder="1">
      <alignment vertical="center"/>
    </xf>
    <xf numFmtId="0" fontId="16" fillId="0" borderId="4" xfId="0" applyFont="1" applyBorder="1" applyAlignment="1">
      <alignment horizontal="center" vertical="center" wrapText="1"/>
    </xf>
    <xf numFmtId="0" fontId="16" fillId="0" borderId="6" xfId="0" applyFont="1" applyBorder="1">
      <alignment vertical="center"/>
    </xf>
    <xf numFmtId="179" fontId="21" fillId="5" borderId="4" xfId="0" applyNumberFormat="1" applyFont="1" applyFill="1" applyBorder="1">
      <alignment vertical="center"/>
    </xf>
    <xf numFmtId="0" fontId="27" fillId="5" borderId="4" xfId="0" applyFont="1" applyFill="1" applyBorder="1">
      <alignment vertical="center"/>
    </xf>
    <xf numFmtId="0" fontId="31" fillId="0" borderId="4" xfId="0" applyFont="1" applyBorder="1" applyAlignment="1">
      <alignment vertical="center" wrapText="1"/>
    </xf>
    <xf numFmtId="0" fontId="8" fillId="0" borderId="4" xfId="0" applyFont="1" applyBorder="1" applyAlignment="1">
      <alignment vertical="center" wrapText="1"/>
    </xf>
    <xf numFmtId="181" fontId="11" fillId="0" borderId="4" xfId="0" applyNumberFormat="1" applyFont="1" applyBorder="1" applyAlignment="1">
      <alignment horizontal="center" vertical="center" wrapText="1"/>
    </xf>
    <xf numFmtId="181" fontId="31" fillId="0" borderId="4" xfId="0" applyNumberFormat="1" applyFont="1" applyBorder="1" applyAlignment="1">
      <alignment horizontal="center" vertical="center" wrapText="1"/>
    </xf>
    <xf numFmtId="181" fontId="11" fillId="0" borderId="36" xfId="0" applyNumberFormat="1" applyFont="1" applyBorder="1" applyAlignment="1">
      <alignment horizontal="center" vertical="center" wrapText="1"/>
    </xf>
    <xf numFmtId="0" fontId="11" fillId="25" borderId="4" xfId="0" applyFont="1" applyFill="1" applyBorder="1" applyAlignment="1">
      <alignment horizontal="center" vertical="center"/>
    </xf>
    <xf numFmtId="0" fontId="11" fillId="21" borderId="4" xfId="0" applyFont="1" applyFill="1" applyBorder="1" applyAlignment="1">
      <alignment horizontal="center" vertical="center"/>
    </xf>
    <xf numFmtId="181" fontId="11" fillId="25" borderId="4" xfId="0" applyNumberFormat="1" applyFont="1" applyFill="1" applyBorder="1" applyAlignment="1">
      <alignment horizontal="center" vertical="center"/>
    </xf>
    <xf numFmtId="181" fontId="11" fillId="21" borderId="4" xfId="0" applyNumberFormat="1" applyFont="1" applyFill="1" applyBorder="1" applyAlignment="1">
      <alignment horizontal="center" vertical="center"/>
    </xf>
    <xf numFmtId="22" fontId="21" fillId="11" borderId="0" xfId="0" applyNumberFormat="1" applyFont="1" applyFill="1">
      <alignment vertical="center"/>
    </xf>
    <xf numFmtId="0" fontId="21" fillId="0" borderId="6" xfId="0" applyFont="1" applyBorder="1" applyAlignment="1">
      <alignment horizontal="center" vertical="center"/>
    </xf>
    <xf numFmtId="49" fontId="21" fillId="0" borderId="4" xfId="0" applyNumberFormat="1" applyFont="1" applyBorder="1" applyAlignment="1">
      <alignment horizontal="center" vertical="center"/>
    </xf>
    <xf numFmtId="0" fontId="22" fillId="0" borderId="35"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11" borderId="4" xfId="0" applyFill="1" applyBorder="1">
      <alignment vertical="center"/>
    </xf>
    <xf numFmtId="0" fontId="21" fillId="0" borderId="37" xfId="0" applyFont="1" applyBorder="1" applyAlignment="1">
      <alignment horizontal="center" vertical="center" wrapText="1"/>
    </xf>
    <xf numFmtId="0" fontId="52" fillId="0" borderId="4" xfId="0" applyFont="1" applyBorder="1">
      <alignment vertical="center"/>
    </xf>
    <xf numFmtId="0" fontId="53" fillId="0" borderId="4" xfId="0" applyFont="1" applyBorder="1">
      <alignment vertical="center"/>
    </xf>
    <xf numFmtId="0" fontId="54" fillId="0" borderId="4" xfId="0" applyFont="1" applyBorder="1">
      <alignment vertical="center"/>
    </xf>
    <xf numFmtId="0" fontId="55" fillId="0" borderId="4" xfId="1" applyFont="1" applyBorder="1">
      <alignment vertical="center"/>
    </xf>
    <xf numFmtId="0" fontId="21" fillId="0" borderId="30" xfId="0" applyFont="1" applyBorder="1" applyAlignment="1">
      <alignment horizontal="center" vertical="center"/>
    </xf>
    <xf numFmtId="0" fontId="21" fillId="0" borderId="4" xfId="0" applyFont="1" applyBorder="1" applyAlignment="1">
      <alignment horizontal="left" vertical="center"/>
    </xf>
    <xf numFmtId="183" fontId="21" fillId="0" borderId="4" xfId="0" applyNumberFormat="1" applyFont="1" applyBorder="1" applyAlignment="1">
      <alignment horizontal="center" vertical="center"/>
    </xf>
    <xf numFmtId="49" fontId="21" fillId="0" borderId="37" xfId="0" applyNumberFormat="1" applyFont="1" applyBorder="1" applyAlignment="1">
      <alignment horizontal="center" vertical="center"/>
    </xf>
    <xf numFmtId="49" fontId="21" fillId="5" borderId="4" xfId="0" applyNumberFormat="1" applyFont="1" applyFill="1" applyBorder="1">
      <alignment vertical="center"/>
    </xf>
    <xf numFmtId="184" fontId="0" fillId="11" borderId="37" xfId="0" applyNumberFormat="1" applyFill="1" applyBorder="1" applyAlignment="1">
      <alignment horizontal="center" vertical="center"/>
    </xf>
    <xf numFmtId="0" fontId="22" fillId="11" borderId="37" xfId="0" applyFont="1" applyFill="1" applyBorder="1" applyAlignment="1">
      <alignment horizontal="center" vertical="center"/>
    </xf>
    <xf numFmtId="0" fontId="0" fillId="11" borderId="4" xfId="0" applyFill="1" applyBorder="1" applyAlignment="1">
      <alignment horizontal="center" vertical="center"/>
    </xf>
    <xf numFmtId="0" fontId="22" fillId="11" borderId="4" xfId="0" applyFont="1" applyFill="1" applyBorder="1" applyAlignment="1">
      <alignment horizontal="center" vertical="center"/>
    </xf>
    <xf numFmtId="0" fontId="0" fillId="26" borderId="4" xfId="0" applyFill="1" applyBorder="1">
      <alignment vertical="center"/>
    </xf>
    <xf numFmtId="179" fontId="21" fillId="0" borderId="0" xfId="0" applyNumberFormat="1" applyFont="1">
      <alignment vertical="center"/>
    </xf>
    <xf numFmtId="0" fontId="0" fillId="16" borderId="4" xfId="0" applyFill="1" applyBorder="1">
      <alignment vertical="center"/>
    </xf>
    <xf numFmtId="0" fontId="0" fillId="26" borderId="37" xfId="0" applyFill="1" applyBorder="1">
      <alignment vertical="center"/>
    </xf>
    <xf numFmtId="0" fontId="56" fillId="0" borderId="4" xfId="0" applyFont="1" applyBorder="1" applyAlignment="1">
      <alignment horizontal="center" vertical="center"/>
    </xf>
    <xf numFmtId="0" fontId="56" fillId="0" borderId="4" xfId="0" applyFont="1" applyBorder="1">
      <alignment vertical="center"/>
    </xf>
    <xf numFmtId="0" fontId="57" fillId="5" borderId="4" xfId="0" applyFont="1" applyFill="1" applyBorder="1" applyAlignment="1">
      <alignment horizontal="center" vertical="center"/>
    </xf>
    <xf numFmtId="9" fontId="57" fillId="0" borderId="4" xfId="3" applyFont="1" applyBorder="1" applyAlignment="1">
      <alignment horizontal="left" vertical="center" wrapText="1"/>
    </xf>
    <xf numFmtId="0" fontId="57" fillId="0" borderId="4" xfId="0" applyFont="1" applyBorder="1" applyAlignment="1">
      <alignment vertical="center" wrapText="1"/>
    </xf>
    <xf numFmtId="184" fontId="0" fillId="17" borderId="4" xfId="0" applyNumberFormat="1" applyFill="1" applyBorder="1" applyAlignment="1">
      <alignment horizontal="center" vertical="center"/>
    </xf>
    <xf numFmtId="20" fontId="0" fillId="5" borderId="4" xfId="0" applyNumberFormat="1" applyFill="1" applyBorder="1" applyAlignment="1">
      <alignment horizontal="center" vertical="center"/>
    </xf>
    <xf numFmtId="0" fontId="58" fillId="0" borderId="4" xfId="0" applyFont="1" applyBorder="1" applyAlignment="1">
      <alignment vertical="center" wrapText="1"/>
    </xf>
    <xf numFmtId="0" fontId="27" fillId="0" borderId="4" xfId="0" applyFont="1" applyBorder="1" applyAlignment="1">
      <alignment horizontal="center" vertical="center"/>
    </xf>
    <xf numFmtId="0" fontId="27" fillId="0" borderId="4" xfId="0" applyFont="1" applyBorder="1" applyAlignment="1">
      <alignment vertical="center" wrapText="1"/>
    </xf>
    <xf numFmtId="0" fontId="58" fillId="0" borderId="4" xfId="0" applyFont="1" applyBorder="1">
      <alignment vertical="center"/>
    </xf>
    <xf numFmtId="0" fontId="22" fillId="0" borderId="4" xfId="0" applyFont="1" applyBorder="1">
      <alignment vertical="center"/>
    </xf>
    <xf numFmtId="179" fontId="27" fillId="0" borderId="4" xfId="0" applyNumberFormat="1" applyFont="1" applyBorder="1">
      <alignment vertical="center"/>
    </xf>
    <xf numFmtId="0" fontId="27" fillId="0" borderId="4" xfId="0" applyFont="1" applyBorder="1">
      <alignment vertical="center"/>
    </xf>
    <xf numFmtId="0" fontId="0" fillId="11" borderId="37" xfId="0" applyFill="1" applyBorder="1" applyAlignment="1">
      <alignment horizontal="center" vertical="center"/>
    </xf>
    <xf numFmtId="0" fontId="16" fillId="0" borderId="37" xfId="0" applyFont="1" applyBorder="1" applyAlignment="1">
      <alignment horizontal="center" vertical="center" wrapText="1"/>
    </xf>
    <xf numFmtId="0" fontId="16" fillId="0" borderId="6" xfId="0" applyFont="1" applyBorder="1" applyAlignment="1">
      <alignment horizontal="center" vertical="center"/>
    </xf>
    <xf numFmtId="49" fontId="16" fillId="0" borderId="37" xfId="0" applyNumberFormat="1" applyFont="1" applyBorder="1" applyAlignment="1">
      <alignment horizontal="center" vertical="center" wrapText="1"/>
    </xf>
    <xf numFmtId="49" fontId="16" fillId="0" borderId="37" xfId="0" applyNumberFormat="1" applyFont="1" applyBorder="1" applyAlignment="1">
      <alignment horizontal="center" vertical="center"/>
    </xf>
    <xf numFmtId="0" fontId="27" fillId="11" borderId="4" xfId="0" applyFont="1" applyFill="1" applyBorder="1">
      <alignment vertical="center"/>
    </xf>
    <xf numFmtId="179" fontId="27" fillId="11" borderId="4" xfId="0" applyNumberFormat="1" applyFont="1" applyFill="1" applyBorder="1">
      <alignment vertical="center"/>
    </xf>
    <xf numFmtId="179" fontId="16" fillId="0" borderId="4" xfId="0" applyNumberFormat="1" applyFont="1" applyBorder="1">
      <alignment vertical="center"/>
    </xf>
    <xf numFmtId="179" fontId="16" fillId="5" borderId="4" xfId="0" applyNumberFormat="1" applyFont="1" applyFill="1" applyBorder="1">
      <alignment vertical="center"/>
    </xf>
    <xf numFmtId="0" fontId="58" fillId="0" borderId="0" xfId="0" applyFont="1">
      <alignment vertical="center"/>
    </xf>
    <xf numFmtId="0" fontId="27" fillId="0" borderId="0" xfId="0" applyFont="1">
      <alignment vertical="center"/>
    </xf>
    <xf numFmtId="0" fontId="59" fillId="0" borderId="0" xfId="0" applyFont="1" applyAlignment="1">
      <alignment horizontal="left" vertical="center" readingOrder="1"/>
    </xf>
    <xf numFmtId="0" fontId="59" fillId="0" borderId="4" xfId="0" applyFont="1" applyBorder="1" applyAlignment="1">
      <alignment horizontal="left" vertical="center" readingOrder="1"/>
    </xf>
    <xf numFmtId="0" fontId="59" fillId="0" borderId="5" xfId="0" applyFont="1" applyBorder="1" applyAlignment="1">
      <alignment horizontal="center" vertical="center" readingOrder="1"/>
    </xf>
    <xf numFmtId="49" fontId="49" fillId="0" borderId="4" xfId="0" applyNumberFormat="1" applyFont="1" applyBorder="1">
      <alignment vertical="center"/>
    </xf>
    <xf numFmtId="186" fontId="0" fillId="0" borderId="4" xfId="0" applyNumberFormat="1" applyBorder="1">
      <alignment vertical="center"/>
    </xf>
    <xf numFmtId="0" fontId="0" fillId="5" borderId="4" xfId="0" applyFill="1" applyBorder="1" applyAlignment="1">
      <alignment vertical="center" wrapText="1"/>
    </xf>
    <xf numFmtId="0" fontId="46" fillId="0" borderId="4" xfId="0" applyFont="1" applyBorder="1" applyAlignment="1">
      <alignment vertical="center" wrapText="1"/>
    </xf>
    <xf numFmtId="0" fontId="47" fillId="0" borderId="4" xfId="0" applyFont="1" applyBorder="1" applyAlignment="1">
      <alignment vertical="center" wrapText="1"/>
    </xf>
    <xf numFmtId="0" fontId="21" fillId="27" borderId="4" xfId="0" applyFont="1" applyFill="1" applyBorder="1">
      <alignment vertical="center"/>
    </xf>
    <xf numFmtId="184" fontId="0" fillId="0" borderId="37" xfId="0" quotePrefix="1" applyNumberFormat="1" applyBorder="1" applyAlignment="1">
      <alignment horizontal="center" vertical="center" wrapText="1"/>
    </xf>
    <xf numFmtId="0" fontId="0" fillId="4" borderId="24" xfId="0" applyFill="1" applyBorder="1" applyAlignment="1">
      <alignment horizontal="center" vertical="center"/>
    </xf>
    <xf numFmtId="0" fontId="0" fillId="4" borderId="25" xfId="0" applyFill="1" applyBorder="1" applyAlignment="1">
      <alignment horizontal="center" vertical="center"/>
    </xf>
    <xf numFmtId="0" fontId="0" fillId="4" borderId="26" xfId="0" applyFill="1" applyBorder="1" applyAlignment="1">
      <alignment horizontal="center" vertical="center"/>
    </xf>
    <xf numFmtId="0" fontId="0" fillId="4" borderId="27" xfId="0" applyFill="1" applyBorder="1" applyAlignment="1">
      <alignment horizontal="center" vertical="center"/>
    </xf>
    <xf numFmtId="0" fontId="0" fillId="4" borderId="28" xfId="0" applyFill="1" applyBorder="1" applyAlignment="1">
      <alignment horizontal="center" vertical="center"/>
    </xf>
    <xf numFmtId="0" fontId="0" fillId="4" borderId="29" xfId="0" applyFill="1" applyBorder="1" applyAlignment="1">
      <alignment horizontal="center" vertical="center"/>
    </xf>
    <xf numFmtId="0" fontId="0" fillId="0" borderId="7"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4" borderId="17" xfId="0" applyFill="1" applyBorder="1" applyAlignment="1">
      <alignment horizontal="center" vertical="center"/>
    </xf>
    <xf numFmtId="0" fontId="0" fillId="4" borderId="18"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18" xfId="0" applyFill="1" applyBorder="1" applyAlignment="1">
      <alignment horizontal="center" vertical="center" shrinkToFit="1"/>
    </xf>
    <xf numFmtId="0" fontId="0" fillId="4" borderId="5" xfId="0" applyFill="1" applyBorder="1" applyAlignment="1">
      <alignment horizontal="center" vertical="center" shrinkToFit="1"/>
    </xf>
    <xf numFmtId="0" fontId="0" fillId="4" borderId="6" xfId="0" applyFill="1" applyBorder="1" applyAlignment="1">
      <alignment horizontal="center" vertical="center" shrinkToFit="1"/>
    </xf>
    <xf numFmtId="0" fontId="0" fillId="4" borderId="19" xfId="0" applyFill="1" applyBorder="1" applyAlignment="1">
      <alignment horizontal="center" vertical="center"/>
    </xf>
    <xf numFmtId="0" fontId="0" fillId="4" borderId="20" xfId="0" applyFill="1" applyBorder="1" applyAlignment="1">
      <alignment horizontal="center" vertical="center"/>
    </xf>
    <xf numFmtId="0" fontId="0" fillId="4" borderId="21" xfId="0" applyFill="1" applyBorder="1" applyAlignment="1">
      <alignment horizontal="center" vertical="center"/>
    </xf>
    <xf numFmtId="0" fontId="12" fillId="0" borderId="4" xfId="0" applyFont="1" applyBorder="1" applyAlignment="1">
      <alignment horizontal="center" vertical="center" wrapText="1"/>
    </xf>
    <xf numFmtId="0" fontId="12" fillId="0" borderId="4" xfId="0" applyFont="1" applyBorder="1" applyAlignment="1">
      <alignment horizontal="center" vertical="center"/>
    </xf>
    <xf numFmtId="0" fontId="11" fillId="0" borderId="4" xfId="0" applyFont="1" applyBorder="1" applyAlignment="1">
      <alignment horizontal="center" vertical="center"/>
    </xf>
    <xf numFmtId="0" fontId="24" fillId="0" borderId="4" xfId="0" applyFont="1" applyBorder="1" applyAlignment="1">
      <alignment horizontal="center" vertical="center" wrapText="1"/>
    </xf>
    <xf numFmtId="0" fontId="24" fillId="0" borderId="4" xfId="0" applyFont="1" applyBorder="1" applyAlignment="1">
      <alignment horizontal="center" vertical="center" wrapText="1" shrinkToFit="1"/>
    </xf>
    <xf numFmtId="0" fontId="25" fillId="0" borderId="4" xfId="0" applyFont="1" applyBorder="1" applyAlignment="1">
      <alignment horizontal="center" vertical="center" wrapText="1"/>
    </xf>
    <xf numFmtId="0" fontId="11" fillId="0" borderId="30" xfId="0" applyFont="1" applyBorder="1" applyAlignment="1">
      <alignment horizontal="center" vertical="center"/>
    </xf>
    <xf numFmtId="0" fontId="4" fillId="24" borderId="40" xfId="0" applyFont="1" applyFill="1" applyBorder="1" applyAlignment="1">
      <alignment horizontal="left" vertical="top"/>
    </xf>
    <xf numFmtId="0" fontId="4" fillId="24" borderId="38" xfId="0" applyFont="1" applyFill="1" applyBorder="1" applyAlignment="1">
      <alignment horizontal="left" vertical="top"/>
    </xf>
    <xf numFmtId="0" fontId="4" fillId="24" borderId="30" xfId="0" applyFont="1" applyFill="1" applyBorder="1" applyAlignment="1">
      <alignment horizontal="left" vertical="top"/>
    </xf>
    <xf numFmtId="0" fontId="4" fillId="24" borderId="5" xfId="0" applyFont="1" applyFill="1" applyBorder="1" applyAlignment="1">
      <alignment horizontal="left" vertical="top"/>
    </xf>
    <xf numFmtId="0" fontId="4" fillId="24" borderId="6" xfId="0" applyFont="1" applyFill="1"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4" fillId="19" borderId="5" xfId="0" applyFont="1" applyFill="1" applyBorder="1" applyAlignment="1">
      <alignment horizontal="center" vertical="center"/>
    </xf>
    <xf numFmtId="0" fontId="4" fillId="19" borderId="6" xfId="0" applyFont="1" applyFill="1" applyBorder="1" applyAlignment="1">
      <alignment horizontal="center" vertical="center"/>
    </xf>
    <xf numFmtId="0" fontId="4" fillId="22" borderId="30" xfId="0" applyFont="1" applyFill="1" applyBorder="1" applyAlignment="1">
      <alignment horizontal="center" vertical="center"/>
    </xf>
    <xf numFmtId="0" fontId="4" fillId="22" borderId="5" xfId="0" applyFont="1" applyFill="1" applyBorder="1" applyAlignment="1">
      <alignment horizontal="center" vertical="center"/>
    </xf>
    <xf numFmtId="0" fontId="4" fillId="22" borderId="6" xfId="0" applyFont="1" applyFill="1" applyBorder="1" applyAlignment="1">
      <alignment horizontal="center" vertical="center"/>
    </xf>
    <xf numFmtId="0" fontId="4" fillId="16" borderId="30" xfId="0" applyFont="1" applyFill="1" applyBorder="1" applyAlignment="1">
      <alignment horizontal="center" vertical="center"/>
    </xf>
    <xf numFmtId="0" fontId="4" fillId="16" borderId="5" xfId="0" applyFont="1" applyFill="1" applyBorder="1" applyAlignment="1">
      <alignment horizontal="center" vertical="center"/>
    </xf>
    <xf numFmtId="0" fontId="4" fillId="16" borderId="6" xfId="0" applyFont="1" applyFill="1" applyBorder="1" applyAlignment="1">
      <alignment horizontal="center" vertical="center"/>
    </xf>
    <xf numFmtId="0" fontId="0" fillId="0" borderId="3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3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xf>
    <xf numFmtId="0" fontId="0" fillId="0" borderId="30" xfId="0" applyBorder="1" applyAlignment="1">
      <alignment horizontal="left" vertical="center"/>
    </xf>
    <xf numFmtId="0" fontId="0" fillId="0" borderId="6" xfId="0" applyBorder="1" applyAlignment="1">
      <alignment horizontal="left" vertical="center"/>
    </xf>
    <xf numFmtId="0" fontId="0" fillId="0" borderId="4" xfId="0" applyBorder="1" applyAlignment="1">
      <alignment horizontal="left" vertical="center"/>
    </xf>
    <xf numFmtId="182" fontId="0" fillId="0" borderId="4" xfId="0" applyNumberFormat="1" applyBorder="1" applyAlignment="1">
      <alignment horizontal="center" vertical="center"/>
    </xf>
    <xf numFmtId="0" fontId="0" fillId="0" borderId="4" xfId="0" applyBorder="1" applyAlignment="1">
      <alignment horizontal="left" vertical="center" wrapText="1"/>
    </xf>
    <xf numFmtId="0" fontId="0" fillId="0" borderId="37" xfId="0" applyBorder="1" applyAlignment="1">
      <alignment horizontal="center" vertical="center"/>
    </xf>
    <xf numFmtId="185" fontId="45" fillId="0" borderId="30" xfId="0" applyNumberFormat="1" applyFont="1" applyBorder="1" applyAlignment="1">
      <alignment horizontal="center" vertical="center"/>
    </xf>
    <xf numFmtId="185" fontId="45" fillId="0" borderId="6" xfId="0" applyNumberFormat="1" applyFont="1" applyBorder="1" applyAlignment="1">
      <alignment horizontal="center" vertical="center"/>
    </xf>
    <xf numFmtId="184" fontId="0" fillId="0" borderId="30" xfId="0" applyNumberFormat="1" applyBorder="1" applyAlignment="1">
      <alignment horizontal="center" vertical="center"/>
    </xf>
    <xf numFmtId="0" fontId="2" fillId="0" borderId="30" xfId="1"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1" fillId="0" borderId="30" xfId="0" applyFont="1" applyBorder="1" applyAlignment="1">
      <alignment horizontal="center" vertical="center"/>
    </xf>
    <xf numFmtId="0" fontId="21" fillId="0" borderId="6" xfId="0" applyFont="1" applyBorder="1" applyAlignment="1">
      <alignment horizontal="center" vertical="center"/>
    </xf>
    <xf numFmtId="0" fontId="21" fillId="0" borderId="5" xfId="0" applyFont="1" applyBorder="1" applyAlignment="1">
      <alignment horizontal="center" vertical="center"/>
    </xf>
    <xf numFmtId="0" fontId="21" fillId="0" borderId="30" xfId="0" applyFont="1" applyBorder="1" applyAlignment="1">
      <alignment horizontal="left" vertical="center"/>
    </xf>
    <xf numFmtId="0" fontId="21" fillId="0" borderId="5" xfId="0" applyFont="1" applyBorder="1" applyAlignment="1">
      <alignment horizontal="left" vertical="center"/>
    </xf>
    <xf numFmtId="0" fontId="21" fillId="0" borderId="6" xfId="0" applyFont="1" applyBorder="1" applyAlignment="1">
      <alignment horizontal="left" vertical="center"/>
    </xf>
    <xf numFmtId="0" fontId="0" fillId="0" borderId="36" xfId="0" applyBorder="1" applyAlignment="1">
      <alignment horizontal="center" vertical="center" wrapText="1"/>
    </xf>
    <xf numFmtId="0" fontId="0" fillId="0" borderId="35" xfId="0" applyBorder="1" applyAlignment="1">
      <alignment horizontal="center" vertical="center" wrapText="1"/>
    </xf>
    <xf numFmtId="0" fontId="0" fillId="0" borderId="37" xfId="0" applyBorder="1" applyAlignment="1">
      <alignment horizontal="center" vertical="center" wrapText="1"/>
    </xf>
    <xf numFmtId="0" fontId="0" fillId="0" borderId="30" xfId="0" applyBorder="1" applyAlignment="1">
      <alignment horizontal="left" vertical="center" wrapText="1"/>
    </xf>
    <xf numFmtId="0" fontId="0" fillId="0" borderId="5" xfId="0" applyBorder="1" applyAlignment="1">
      <alignment horizontal="left" vertical="center"/>
    </xf>
    <xf numFmtId="0" fontId="0" fillId="0" borderId="30" xfId="0" applyBorder="1" applyAlignment="1">
      <alignment horizontal="center" vertical="center" wrapText="1"/>
    </xf>
    <xf numFmtId="0" fontId="0" fillId="0" borderId="6" xfId="0" applyBorder="1" applyAlignment="1">
      <alignment horizontal="center" vertical="center" wrapText="1"/>
    </xf>
    <xf numFmtId="0" fontId="21" fillId="0" borderId="30" xfId="0" applyFont="1" applyBorder="1" applyAlignment="1">
      <alignment horizontal="left" vertical="center" wrapText="1"/>
    </xf>
    <xf numFmtId="184" fontId="0" fillId="0" borderId="5" xfId="0" applyNumberFormat="1" applyBorder="1" applyAlignment="1">
      <alignment horizontal="center" vertical="center"/>
    </xf>
    <xf numFmtId="0" fontId="4" fillId="0" borderId="30" xfId="0" applyFont="1" applyBorder="1" applyAlignment="1">
      <alignment horizontal="center" vertical="center"/>
    </xf>
    <xf numFmtId="0" fontId="4" fillId="0" borderId="6" xfId="0" applyFont="1" applyBorder="1" applyAlignment="1">
      <alignment horizontal="center" vertical="center"/>
    </xf>
    <xf numFmtId="0" fontId="0" fillId="5" borderId="30"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16" fillId="0" borderId="30" xfId="0" applyFont="1" applyBorder="1" applyAlignment="1">
      <alignment horizontal="left" vertical="center" wrapText="1"/>
    </xf>
    <xf numFmtId="0" fontId="27" fillId="0" borderId="30" xfId="0" applyFont="1" applyBorder="1" applyAlignment="1">
      <alignment horizontal="left" vertical="center"/>
    </xf>
    <xf numFmtId="0" fontId="58" fillId="0" borderId="30" xfId="0" applyFont="1" applyBorder="1" applyAlignment="1">
      <alignment horizontal="center" vertical="center"/>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0" fillId="5" borderId="4" xfId="0" applyFill="1" applyBorder="1" applyAlignment="1">
      <alignment horizontal="center" vertical="center"/>
    </xf>
    <xf numFmtId="0" fontId="11" fillId="0" borderId="4" xfId="0" applyFont="1" applyBorder="1" applyAlignment="1">
      <alignment horizontal="center" vertical="center" wrapText="1"/>
    </xf>
    <xf numFmtId="0" fontId="11" fillId="21" borderId="4" xfId="0" applyFont="1" applyFill="1" applyBorder="1" applyAlignment="1">
      <alignment horizontal="center" vertical="center"/>
    </xf>
    <xf numFmtId="0" fontId="11" fillId="25" borderId="4" xfId="0" applyFont="1" applyFill="1" applyBorder="1" applyAlignment="1">
      <alignment horizontal="center" vertical="center"/>
    </xf>
    <xf numFmtId="0" fontId="11" fillId="0" borderId="30" xfId="0" applyFont="1" applyBorder="1" applyAlignment="1">
      <alignment horizontal="center" vertical="center" wrapText="1"/>
    </xf>
    <xf numFmtId="0" fontId="11" fillId="0" borderId="6" xfId="0" applyFont="1" applyBorder="1" applyAlignment="1">
      <alignment horizontal="center" vertical="center" wrapText="1"/>
    </xf>
    <xf numFmtId="181" fontId="11" fillId="0" borderId="36" xfId="0" applyNumberFormat="1" applyFont="1" applyBorder="1" applyAlignment="1">
      <alignment horizontal="center" vertical="center" wrapText="1"/>
    </xf>
    <xf numFmtId="181" fontId="11" fillId="0" borderId="37" xfId="0" applyNumberFormat="1" applyFont="1" applyBorder="1" applyAlignment="1">
      <alignment horizontal="center" vertical="center" wrapText="1"/>
    </xf>
    <xf numFmtId="0" fontId="59" fillId="0" borderId="30" xfId="0" applyFont="1" applyBorder="1" applyAlignment="1">
      <alignment horizontal="left" vertical="center" readingOrder="1"/>
    </xf>
    <xf numFmtId="0" fontId="59" fillId="0" borderId="5" xfId="0" applyFont="1" applyBorder="1" applyAlignment="1">
      <alignment horizontal="left" vertical="center" readingOrder="1"/>
    </xf>
    <xf numFmtId="0" fontId="59" fillId="0" borderId="4" xfId="0" applyFont="1" applyBorder="1" applyAlignment="1">
      <alignment horizontal="center" vertical="center" readingOrder="1"/>
    </xf>
    <xf numFmtId="49" fontId="60" fillId="0" borderId="37" xfId="0" applyNumberFormat="1" applyFont="1" applyBorder="1" applyAlignment="1">
      <alignment horizontal="center" vertical="center" shrinkToFit="1"/>
    </xf>
  </cellXfs>
  <cellStyles count="4">
    <cellStyle name="一般" xfId="0" builtinId="0"/>
    <cellStyle name="一般 2" xfId="2" xr:uid="{2DF9704B-FF45-4E6D-8F7B-4BC329FE3913}"/>
    <cellStyle name="百分比" xfId="3" builtinId="5"/>
    <cellStyle name="超連結" xfId="1" builtinId="8"/>
  </cellStyles>
  <dxfs count="212">
    <dxf>
      <fill>
        <patternFill>
          <bgColor theme="0" tint="-0.34998626667073579"/>
        </patternFill>
      </fill>
    </dxf>
    <dxf>
      <font>
        <b/>
        <i val="0"/>
        <color rgb="FFFF0000"/>
      </font>
    </dxf>
    <dxf>
      <font>
        <b/>
        <i val="0"/>
        <color rgb="FFFF0000"/>
      </font>
    </dxf>
    <dxf>
      <font>
        <b/>
        <i val="0"/>
        <color rgb="FFFF0000"/>
      </font>
    </dxf>
    <dxf>
      <font>
        <b val="0"/>
        <i val="0"/>
        <color rgb="FFFF0000"/>
      </font>
    </dxf>
    <dxf>
      <font>
        <b/>
        <i val="0"/>
        <color rgb="FFFF0000"/>
      </font>
    </dxf>
    <dxf>
      <font>
        <b/>
        <i val="0"/>
        <color rgb="FFFF0000"/>
      </font>
    </dxf>
    <dxf>
      <font>
        <b val="0"/>
        <i val="0"/>
        <color rgb="FFFF0000"/>
      </font>
    </dxf>
    <dxf>
      <font>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color rgb="FF00B050"/>
      </font>
    </dxf>
    <dxf>
      <font>
        <b val="0"/>
        <i val="0"/>
        <color rgb="FFFF0000"/>
      </font>
    </dxf>
    <dxf>
      <font>
        <b val="0"/>
        <i val="0"/>
        <color rgb="FFFF0000"/>
      </font>
    </dxf>
    <dxf>
      <font>
        <b val="0"/>
        <i val="0"/>
        <color rgb="FFFF0000"/>
      </font>
    </dxf>
    <dxf>
      <font>
        <b/>
        <i val="0"/>
        <color rgb="FFFF0000"/>
      </font>
    </dxf>
    <dxf>
      <font>
        <color auto="1"/>
        <family val="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amily val="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amily val="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horizontal="center" vertical="center" textRotation="0" wrapText="0" indent="0" justifyLastLine="0" shrinkToFit="0" readingOrder="0"/>
    </dxf>
    <dxf>
      <font>
        <color auto="1"/>
        <family val="1"/>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alignment horizontal="center" vertical="center" textRotation="0" wrapText="1"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2"/>
        <color auto="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style="thin">
          <color indexed="64"/>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新細明體"/>
        <family val="1"/>
        <charset val="136"/>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83" formatCode="m/d;@"/>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0"/>
        <name val="新細明體"/>
        <family val="1"/>
        <charset val="136"/>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53" Type="http://schemas.openxmlformats.org/officeDocument/2006/relationships/worksheet" Target="worksheets/sheet153.xml"/><Relationship Id="rId16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a:solidFill>
                  <a:schemeClr val="tx1"/>
                </a:solidFill>
              </a:rPr>
              <a:t>System + HW (Requirement)</a:t>
            </a:r>
            <a:endParaRPr lang="zh-TW">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zh-TW"/>
        </a:p>
      </c:txPr>
    </c:title>
    <c:autoTitleDeleted val="0"/>
    <c:plotArea>
      <c:layout/>
      <c:barChart>
        <c:barDir val="bar"/>
        <c:grouping val="percentStacked"/>
        <c:varyColors val="0"/>
        <c:ser>
          <c:idx val="0"/>
          <c:order val="0"/>
          <c:tx>
            <c:strRef>
              <c:f>'PSA Report'!$B$14</c:f>
              <c:strCache>
                <c:ptCount val="1"/>
                <c:pt idx="0">
                  <c:v>PASSED</c:v>
                </c:pt>
              </c:strCache>
            </c:strRef>
          </c:tx>
          <c:spPr>
            <a:solidFill>
              <a:schemeClr val="accent6"/>
            </a:solidFill>
            <a:ln w="0" cap="flat" cmpd="sng" algn="ctr">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Report'!$A$15:$A$26</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Report'!$B$15:$B$26</c:f>
              <c:numCache>
                <c:formatCode>General</c:formatCode>
                <c:ptCount val="12"/>
                <c:pt idx="0">
                  <c:v>115</c:v>
                </c:pt>
                <c:pt idx="1">
                  <c:v>87</c:v>
                </c:pt>
                <c:pt idx="2">
                  <c:v>18</c:v>
                </c:pt>
                <c:pt idx="3">
                  <c:v>5</c:v>
                </c:pt>
                <c:pt idx="4">
                  <c:v>44</c:v>
                </c:pt>
                <c:pt idx="5">
                  <c:v>35</c:v>
                </c:pt>
                <c:pt idx="6">
                  <c:v>23</c:v>
                </c:pt>
                <c:pt idx="7">
                  <c:v>156</c:v>
                </c:pt>
                <c:pt idx="8">
                  <c:v>34</c:v>
                </c:pt>
                <c:pt idx="9">
                  <c:v>28</c:v>
                </c:pt>
                <c:pt idx="10">
                  <c:v>86</c:v>
                </c:pt>
                <c:pt idx="11">
                  <c:v>631</c:v>
                </c:pt>
              </c:numCache>
            </c:numRef>
          </c:val>
          <c:extLst>
            <c:ext xmlns:c16="http://schemas.microsoft.com/office/drawing/2014/chart" uri="{C3380CC4-5D6E-409C-BE32-E72D297353CC}">
              <c16:uniqueId val="{00000000-5925-4898-9BF0-A7188F592EC9}"/>
            </c:ext>
          </c:extLst>
        </c:ser>
        <c:ser>
          <c:idx val="1"/>
          <c:order val="1"/>
          <c:tx>
            <c:strRef>
              <c:f>'PSA Report'!$C$14</c:f>
              <c:strCache>
                <c:ptCount val="1"/>
                <c:pt idx="0">
                  <c:v>FAILED</c:v>
                </c:pt>
              </c:strCache>
            </c:strRef>
          </c:tx>
          <c:spPr>
            <a:solidFill>
              <a:srgbClr val="FF0000"/>
            </a:soli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Report'!$A$15:$A$26</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Report'!$C$15:$C$26</c:f>
              <c:numCache>
                <c:formatCode>General</c:formatCode>
                <c:ptCount val="12"/>
                <c:pt idx="0">
                  <c:v>0</c:v>
                </c:pt>
                <c:pt idx="1">
                  <c:v>3</c:v>
                </c:pt>
                <c:pt idx="2">
                  <c:v>2</c:v>
                </c:pt>
                <c:pt idx="3">
                  <c:v>0</c:v>
                </c:pt>
                <c:pt idx="4">
                  <c:v>5</c:v>
                </c:pt>
                <c:pt idx="5">
                  <c:v>3</c:v>
                </c:pt>
                <c:pt idx="6">
                  <c:v>0</c:v>
                </c:pt>
                <c:pt idx="7">
                  <c:v>0</c:v>
                </c:pt>
                <c:pt idx="8">
                  <c:v>0</c:v>
                </c:pt>
                <c:pt idx="9">
                  <c:v>5</c:v>
                </c:pt>
                <c:pt idx="10">
                  <c:v>0</c:v>
                </c:pt>
                <c:pt idx="11">
                  <c:v>18</c:v>
                </c:pt>
              </c:numCache>
            </c:numRef>
          </c:val>
          <c:extLst>
            <c:ext xmlns:c16="http://schemas.microsoft.com/office/drawing/2014/chart" uri="{C3380CC4-5D6E-409C-BE32-E72D297353CC}">
              <c16:uniqueId val="{00000001-5925-4898-9BF0-A7188F592EC9}"/>
            </c:ext>
          </c:extLst>
        </c:ser>
        <c:ser>
          <c:idx val="2"/>
          <c:order val="2"/>
          <c:tx>
            <c:strRef>
              <c:f>'PSA Report'!$D$14</c:f>
              <c:strCache>
                <c:ptCount val="1"/>
                <c:pt idx="0">
                  <c:v>NOT RUN</c:v>
                </c:pt>
              </c:strCache>
            </c:strRef>
          </c:tx>
          <c:spPr>
            <a:solidFill>
              <a:schemeClr val="bg1"/>
            </a:soli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Report'!$A$15:$A$26</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Report'!$D$15:$D$26</c:f>
              <c:numCache>
                <c:formatCode>General</c:formatCode>
                <c:ptCount val="12"/>
                <c:pt idx="0">
                  <c:v>4</c:v>
                </c:pt>
                <c:pt idx="1">
                  <c:v>0</c:v>
                </c:pt>
                <c:pt idx="2">
                  <c:v>0</c:v>
                </c:pt>
                <c:pt idx="3">
                  <c:v>0</c:v>
                </c:pt>
                <c:pt idx="4">
                  <c:v>14</c:v>
                </c:pt>
                <c:pt idx="5">
                  <c:v>0</c:v>
                </c:pt>
                <c:pt idx="6">
                  <c:v>0</c:v>
                </c:pt>
                <c:pt idx="7">
                  <c:v>2</c:v>
                </c:pt>
                <c:pt idx="8">
                  <c:v>0</c:v>
                </c:pt>
                <c:pt idx="9">
                  <c:v>0</c:v>
                </c:pt>
                <c:pt idx="10">
                  <c:v>0</c:v>
                </c:pt>
                <c:pt idx="11">
                  <c:v>20</c:v>
                </c:pt>
              </c:numCache>
            </c:numRef>
          </c:val>
          <c:extLst>
            <c:ext xmlns:c16="http://schemas.microsoft.com/office/drawing/2014/chart" uri="{C3380CC4-5D6E-409C-BE32-E72D297353CC}">
              <c16:uniqueId val="{00000002-5925-4898-9BF0-A7188F592EC9}"/>
            </c:ext>
          </c:extLst>
        </c:ser>
        <c:dLbls>
          <c:dLblPos val="ctr"/>
          <c:showLegendKey val="0"/>
          <c:showVal val="1"/>
          <c:showCatName val="0"/>
          <c:showSerName val="0"/>
          <c:showPercent val="0"/>
          <c:showBubbleSize val="0"/>
        </c:dLbls>
        <c:gapWidth val="150"/>
        <c:overlap val="100"/>
        <c:axId val="626348440"/>
        <c:axId val="626350408"/>
      </c:barChart>
      <c:catAx>
        <c:axId val="626348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crossAx val="626350408"/>
        <c:crossesAt val="0"/>
        <c:auto val="1"/>
        <c:lblAlgn val="ctr"/>
        <c:lblOffset val="100"/>
        <c:noMultiLvlLbl val="0"/>
      </c:catAx>
      <c:valAx>
        <c:axId val="626350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crossAx val="626348440"/>
        <c:crosses val="autoZero"/>
        <c:crossBetween val="between"/>
        <c:maj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a:solidFill>
                  <a:schemeClr val="tx1"/>
                </a:solidFill>
              </a:rPr>
              <a:t>System + HW (Feature)</a:t>
            </a:r>
            <a:endParaRPr lang="zh-TW">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zh-TW"/>
        </a:p>
      </c:txPr>
    </c:title>
    <c:autoTitleDeleted val="0"/>
    <c:plotArea>
      <c:layout/>
      <c:barChart>
        <c:barDir val="bar"/>
        <c:grouping val="percentStacked"/>
        <c:varyColors val="0"/>
        <c:ser>
          <c:idx val="0"/>
          <c:order val="0"/>
          <c:tx>
            <c:strRef>
              <c:f>'PSA Report'!$B$33</c:f>
              <c:strCache>
                <c:ptCount val="1"/>
                <c:pt idx="0">
                  <c:v>PASSED</c:v>
                </c:pt>
              </c:strCache>
            </c:strRef>
          </c:tx>
          <c:spPr>
            <a:solidFill>
              <a:schemeClr val="accent6"/>
            </a:solidFill>
            <a:ln w="9525" cap="flat" cmpd="sng" algn="ctr">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Report'!$A$34:$A$45</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Report'!$B$34:$B$45</c:f>
              <c:numCache>
                <c:formatCode>General</c:formatCode>
                <c:ptCount val="12"/>
                <c:pt idx="0">
                  <c:v>14</c:v>
                </c:pt>
                <c:pt idx="1">
                  <c:v>17</c:v>
                </c:pt>
                <c:pt idx="2">
                  <c:v>7</c:v>
                </c:pt>
                <c:pt idx="3">
                  <c:v>1</c:v>
                </c:pt>
                <c:pt idx="4">
                  <c:v>7</c:v>
                </c:pt>
                <c:pt idx="5">
                  <c:v>7</c:v>
                </c:pt>
                <c:pt idx="6">
                  <c:v>10</c:v>
                </c:pt>
                <c:pt idx="7">
                  <c:v>16</c:v>
                </c:pt>
                <c:pt idx="8">
                  <c:v>4</c:v>
                </c:pt>
                <c:pt idx="9">
                  <c:v>8</c:v>
                </c:pt>
                <c:pt idx="10">
                  <c:v>20</c:v>
                </c:pt>
                <c:pt idx="11">
                  <c:v>111</c:v>
                </c:pt>
              </c:numCache>
            </c:numRef>
          </c:val>
          <c:extLst>
            <c:ext xmlns:c16="http://schemas.microsoft.com/office/drawing/2014/chart" uri="{C3380CC4-5D6E-409C-BE32-E72D297353CC}">
              <c16:uniqueId val="{00000000-F456-44FD-8DC7-BE78EB96B678}"/>
            </c:ext>
          </c:extLst>
        </c:ser>
        <c:ser>
          <c:idx val="1"/>
          <c:order val="1"/>
          <c:tx>
            <c:strRef>
              <c:f>'PSA Report'!$C$33</c:f>
              <c:strCache>
                <c:ptCount val="1"/>
                <c:pt idx="0">
                  <c:v>FAILED</c:v>
                </c:pt>
              </c:strCache>
            </c:strRef>
          </c:tx>
          <c:spPr>
            <a:solidFill>
              <a:srgbClr val="FF0000"/>
            </a:soli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Report'!$A$34:$A$45</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Report'!$C$34:$C$45</c:f>
              <c:numCache>
                <c:formatCode>General</c:formatCode>
                <c:ptCount val="12"/>
                <c:pt idx="0">
                  <c:v>0</c:v>
                </c:pt>
                <c:pt idx="1">
                  <c:v>2</c:v>
                </c:pt>
                <c:pt idx="2">
                  <c:v>4</c:v>
                </c:pt>
                <c:pt idx="3">
                  <c:v>0</c:v>
                </c:pt>
                <c:pt idx="4">
                  <c:v>0</c:v>
                </c:pt>
                <c:pt idx="5">
                  <c:v>1</c:v>
                </c:pt>
                <c:pt idx="6">
                  <c:v>0</c:v>
                </c:pt>
                <c:pt idx="7">
                  <c:v>0</c:v>
                </c:pt>
                <c:pt idx="8">
                  <c:v>0</c:v>
                </c:pt>
                <c:pt idx="9">
                  <c:v>1</c:v>
                </c:pt>
                <c:pt idx="10">
                  <c:v>2</c:v>
                </c:pt>
                <c:pt idx="11">
                  <c:v>10</c:v>
                </c:pt>
              </c:numCache>
            </c:numRef>
          </c:val>
          <c:extLst>
            <c:ext xmlns:c16="http://schemas.microsoft.com/office/drawing/2014/chart" uri="{C3380CC4-5D6E-409C-BE32-E72D297353CC}">
              <c16:uniqueId val="{00000001-F456-44FD-8DC7-BE78EB96B678}"/>
            </c:ext>
          </c:extLst>
        </c:ser>
        <c:ser>
          <c:idx val="2"/>
          <c:order val="2"/>
          <c:tx>
            <c:strRef>
              <c:f>'PSA Report'!$D$33</c:f>
              <c:strCache>
                <c:ptCount val="1"/>
                <c:pt idx="0">
                  <c:v>NOT RUN</c:v>
                </c:pt>
              </c:strCache>
            </c:strRef>
          </c:tx>
          <c:spPr>
            <a:solidFill>
              <a:schemeClr val="bg1"/>
            </a:soli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zh-T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'PSA Report'!$A$34:$A$45</c:f>
              <c:strCache>
                <c:ptCount val="12"/>
                <c:pt idx="0">
                  <c:v>Miscellaneous</c:v>
                </c:pt>
                <c:pt idx="1">
                  <c:v>Quality</c:v>
                </c:pt>
                <c:pt idx="2">
                  <c:v>Electrical Engineering</c:v>
                </c:pt>
                <c:pt idx="3">
                  <c:v>CyberSecurity</c:v>
                </c:pt>
                <c:pt idx="4">
                  <c:v>Broadcast</c:v>
                </c:pt>
                <c:pt idx="5">
                  <c:v>Position</c:v>
                </c:pt>
                <c:pt idx="6">
                  <c:v>Network &amp; Protocol</c:v>
                </c:pt>
                <c:pt idx="7">
                  <c:v>DTC</c:v>
                </c:pt>
                <c:pt idx="8">
                  <c:v>Lifecycle</c:v>
                </c:pt>
                <c:pt idx="9">
                  <c:v>Connectivity</c:v>
                </c:pt>
                <c:pt idx="10">
                  <c:v>xCALL</c:v>
                </c:pt>
                <c:pt idx="11">
                  <c:v>Global</c:v>
                </c:pt>
              </c:strCache>
            </c:strRef>
          </c:cat>
          <c:val>
            <c:numRef>
              <c:f>'PSA Report'!$D$34:$D$45</c:f>
              <c:numCache>
                <c:formatCode>General</c:formatCode>
                <c:ptCount val="12"/>
                <c:pt idx="0">
                  <c:v>1</c:v>
                </c:pt>
                <c:pt idx="1">
                  <c:v>1</c:v>
                </c:pt>
                <c:pt idx="2">
                  <c:v>0</c:v>
                </c:pt>
                <c:pt idx="3">
                  <c:v>0</c:v>
                </c:pt>
                <c:pt idx="4">
                  <c:v>0</c:v>
                </c:pt>
                <c:pt idx="5">
                  <c:v>0</c:v>
                </c:pt>
                <c:pt idx="6">
                  <c:v>0</c:v>
                </c:pt>
                <c:pt idx="7">
                  <c:v>2</c:v>
                </c:pt>
                <c:pt idx="8">
                  <c:v>0</c:v>
                </c:pt>
                <c:pt idx="9">
                  <c:v>1</c:v>
                </c:pt>
                <c:pt idx="10">
                  <c:v>2</c:v>
                </c:pt>
                <c:pt idx="11">
                  <c:v>7</c:v>
                </c:pt>
              </c:numCache>
            </c:numRef>
          </c:val>
          <c:extLst>
            <c:ext xmlns:c16="http://schemas.microsoft.com/office/drawing/2014/chart" uri="{C3380CC4-5D6E-409C-BE32-E72D297353CC}">
              <c16:uniqueId val="{00000002-F456-44FD-8DC7-BE78EB96B678}"/>
            </c:ext>
          </c:extLst>
        </c:ser>
        <c:dLbls>
          <c:dLblPos val="ctr"/>
          <c:showLegendKey val="0"/>
          <c:showVal val="1"/>
          <c:showCatName val="0"/>
          <c:showSerName val="0"/>
          <c:showPercent val="0"/>
          <c:showBubbleSize val="0"/>
        </c:dLbls>
        <c:gapWidth val="150"/>
        <c:overlap val="100"/>
        <c:axId val="626348440"/>
        <c:axId val="626350408"/>
      </c:barChart>
      <c:catAx>
        <c:axId val="626348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crossAx val="626350408"/>
        <c:crossesAt val="0"/>
        <c:auto val="1"/>
        <c:lblAlgn val="ctr"/>
        <c:lblOffset val="100"/>
        <c:noMultiLvlLbl val="0"/>
      </c:catAx>
      <c:valAx>
        <c:axId val="626350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crossAx val="626348440"/>
        <c:crosses val="autoZero"/>
        <c:crossBetween val="between"/>
        <c:maj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zh-T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ltLang="zh-TW"/>
              <a:t>Automation</a:t>
            </a:r>
            <a:endParaRPr lang="zh-TW"/>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zh-TW"/>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TW"/>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自動化註記!$A$538:$A$543</c:f>
              <c:strCache>
                <c:ptCount val="6"/>
                <c:pt idx="0">
                  <c:v>Automation</c:v>
                </c:pt>
                <c:pt idx="1">
                  <c:v>Function</c:v>
                </c:pt>
                <c:pt idx="2">
                  <c:v>Robotic finger</c:v>
                </c:pt>
                <c:pt idx="3">
                  <c:v>Thermal box</c:v>
                </c:pt>
                <c:pt idx="4">
                  <c:v>Power supply</c:v>
                </c:pt>
                <c:pt idx="5">
                  <c:v>CAN</c:v>
                </c:pt>
              </c:strCache>
            </c:strRef>
          </c:cat>
          <c:val>
            <c:numRef>
              <c:f>自動化註記!$B$538:$B$543</c:f>
              <c:numCache>
                <c:formatCode>General</c:formatCode>
                <c:ptCount val="6"/>
                <c:pt idx="0">
                  <c:v>184</c:v>
                </c:pt>
                <c:pt idx="1">
                  <c:v>37</c:v>
                </c:pt>
                <c:pt idx="2">
                  <c:v>120</c:v>
                </c:pt>
                <c:pt idx="3">
                  <c:v>6</c:v>
                </c:pt>
                <c:pt idx="4">
                  <c:v>3</c:v>
                </c:pt>
                <c:pt idx="5">
                  <c:v>17</c:v>
                </c:pt>
              </c:numCache>
            </c:numRef>
          </c:val>
          <c:extLst>
            <c:ext xmlns:c16="http://schemas.microsoft.com/office/drawing/2014/chart" uri="{C3380CC4-5D6E-409C-BE32-E72D297353CC}">
              <c16:uniqueId val="{00000000-B560-443D-A82E-D2EC4ED87D52}"/>
            </c:ext>
          </c:extLst>
        </c:ser>
        <c:dLbls>
          <c:dLblPos val="inEnd"/>
          <c:showLegendKey val="0"/>
          <c:showVal val="1"/>
          <c:showCatName val="0"/>
          <c:showSerName val="0"/>
          <c:showPercent val="0"/>
          <c:showBubbleSize val="0"/>
        </c:dLbls>
        <c:gapWidth val="100"/>
        <c:overlap val="-24"/>
        <c:axId val="672981928"/>
        <c:axId val="672989144"/>
      </c:barChart>
      <c:catAx>
        <c:axId val="6729819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TW"/>
          </a:p>
        </c:txPr>
        <c:crossAx val="672989144"/>
        <c:crosses val="autoZero"/>
        <c:auto val="1"/>
        <c:lblAlgn val="ctr"/>
        <c:lblOffset val="100"/>
        <c:noMultiLvlLbl val="0"/>
      </c:catAx>
      <c:valAx>
        <c:axId val="67298914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TW"/>
          </a:p>
        </c:txPr>
        <c:crossAx val="672981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522" Type="http://schemas.openxmlformats.org/officeDocument/2006/relationships/hyperlink" Target="https://adas-server.mobiledrivetech.com/polarion/#/project/RTBM/workitem?id=RTBM-36742" TargetMode="External"/><Relationship Id="rId21" Type="http://schemas.openxmlformats.org/officeDocument/2006/relationships/hyperlink" Target="https://adas-server.mobiledrivetech.com/polarion/#/project/RTBM/workitem?id=RTBM-52935" TargetMode="External"/><Relationship Id="rId170" Type="http://schemas.openxmlformats.org/officeDocument/2006/relationships/hyperlink" Target="https://adas-server.mobiledrivetech.com/polarion/#/project/RTBM/workitem?id=RTBM-36844" TargetMode="External"/><Relationship Id="rId268" Type="http://schemas.openxmlformats.org/officeDocument/2006/relationships/hyperlink" Target="https://adas-server.mobiledrivetech.com/polarion/#/project/RTBM/workitem?id=RTBM-36864" TargetMode="External"/><Relationship Id="rId475" Type="http://schemas.openxmlformats.org/officeDocument/2006/relationships/hyperlink" Target="https://adas-server.mobiledrivetech.com/polarion/#/project/RTBM/workitem?id=RTBM-53412" TargetMode="External"/><Relationship Id="rId682" Type="http://schemas.openxmlformats.org/officeDocument/2006/relationships/hyperlink" Target="https://adas-server.mobiledrivetech.com/polarion/#/project/RTBM/workitem?id=RTBM-37003" TargetMode="External"/><Relationship Id="rId128" Type="http://schemas.openxmlformats.org/officeDocument/2006/relationships/hyperlink" Target="https://adas-server.mobiledrivetech.com/polarion/#/project/RTBM/workitem?id=RTBM-36876" TargetMode="External"/><Relationship Id="rId335" Type="http://schemas.openxmlformats.org/officeDocument/2006/relationships/hyperlink" Target="https://adas-server.mobiledrivetech.com/polarion/#/project/RTBM/workitem?id=RTBM-53269" TargetMode="External"/><Relationship Id="rId542" Type="http://schemas.openxmlformats.org/officeDocument/2006/relationships/hyperlink" Target="https://adas-server.mobiledrivetech.com/polarion/#/project/RTBM/workitem?id=RTBM-37547" TargetMode="External"/><Relationship Id="rId987" Type="http://schemas.openxmlformats.org/officeDocument/2006/relationships/hyperlink" Target="https://adas-server.mobiledrivetech.com/polarion/#/project/RTBM/workitem?id=RTBM-54517" TargetMode="External"/><Relationship Id="rId1172" Type="http://schemas.openxmlformats.org/officeDocument/2006/relationships/hyperlink" Target="https://adas-server.mobiledrivetech.com/polarion/#/project/RTBM/workitem?id=RTBM-36630" TargetMode="External"/><Relationship Id="rId402" Type="http://schemas.openxmlformats.org/officeDocument/2006/relationships/hyperlink" Target="https://adas-server.mobiledrivetech.com/polarion/#/project/RTBM/workitem?id=RTBM-36718" TargetMode="External"/><Relationship Id="rId847" Type="http://schemas.openxmlformats.org/officeDocument/2006/relationships/hyperlink" Target="https://adas-server.mobiledrivetech.com/polarion/#/project/RTBM/workitem?id=RTBM-54276" TargetMode="External"/><Relationship Id="rId1032" Type="http://schemas.openxmlformats.org/officeDocument/2006/relationships/hyperlink" Target="https://adas-server.mobiledrivetech.com/polarion/#/project/RTBM/workitem?id=RTBM-36467" TargetMode="External"/><Relationship Id="rId1477" Type="http://schemas.openxmlformats.org/officeDocument/2006/relationships/hyperlink" Target="https://adas-server.mobiledrivetech.com/polarion/#/project/RTBM/workitem?id=RTBM-54903" TargetMode="External"/><Relationship Id="rId1684" Type="http://schemas.openxmlformats.org/officeDocument/2006/relationships/hyperlink" Target="https://adas-server.mobiledrivetech.com/polarion/#/project/RTBM/workitem?id=RTBM-21665" TargetMode="External"/><Relationship Id="rId707" Type="http://schemas.openxmlformats.org/officeDocument/2006/relationships/hyperlink" Target="https://adas-server.mobiledrivetech.com/polarion/#/project/RTBM/workitem?id=RTBM-54871" TargetMode="External"/><Relationship Id="rId914" Type="http://schemas.openxmlformats.org/officeDocument/2006/relationships/hyperlink" Target="https://adas-server.mobiledrivetech.com/polarion/#/project/RTBM/workitem?id=RTBM-36549" TargetMode="External"/><Relationship Id="rId1337" Type="http://schemas.openxmlformats.org/officeDocument/2006/relationships/hyperlink" Target="https://adas-server.mobiledrivetech.com/polarion/#/project/RTBM/workitem?id=RTBM-54755" TargetMode="External"/><Relationship Id="rId1544" Type="http://schemas.openxmlformats.org/officeDocument/2006/relationships/hyperlink" Target="https://adas-server.mobiledrivetech.com/polarion/#/project/RTBM/workitem?id=RTBM-35985" TargetMode="External"/><Relationship Id="rId1751" Type="http://schemas.openxmlformats.org/officeDocument/2006/relationships/hyperlink" Target="https://adas-server.mobiledrivetech.com/polarion/#/project/RTBM/workitem?id=RTBM-57122" TargetMode="External"/><Relationship Id="rId43" Type="http://schemas.openxmlformats.org/officeDocument/2006/relationships/hyperlink" Target="https://adas-server.mobiledrivetech.com/polarion/#/project/RTBM/workitem?id=RTBM-52947" TargetMode="External"/><Relationship Id="rId1404" Type="http://schemas.openxmlformats.org/officeDocument/2006/relationships/hyperlink" Target="https://adas-server.mobiledrivetech.com/polarion/#/project/RTBM/workitem?id=RTBM-24352" TargetMode="External"/><Relationship Id="rId1611" Type="http://schemas.openxmlformats.org/officeDocument/2006/relationships/hyperlink" Target="https://adas-server.mobiledrivetech.com/polarion/#/project/RTBM/workitem?id=RTBM-56625" TargetMode="External"/><Relationship Id="rId192" Type="http://schemas.openxmlformats.org/officeDocument/2006/relationships/hyperlink" Target="https://adas-server.mobiledrivetech.com/polarion/#/project/RTBM/workitem?id=RTBM-36941" TargetMode="External"/><Relationship Id="rId1709" Type="http://schemas.openxmlformats.org/officeDocument/2006/relationships/hyperlink" Target="https://adas-server.mobiledrivetech.com/polarion/#/project/RTBM/workitem?id=RTBM-56692" TargetMode="External"/><Relationship Id="rId497" Type="http://schemas.openxmlformats.org/officeDocument/2006/relationships/hyperlink" Target="https://adas-server.mobiledrivetech.com/polarion/#/project/RTBM/workitem?id=RTBM-53423" TargetMode="External"/><Relationship Id="rId357" Type="http://schemas.openxmlformats.org/officeDocument/2006/relationships/hyperlink" Target="https://adas-server.mobiledrivetech.com/polarion/#/project/RTBM/workitem?id=RTBM-53281" TargetMode="External"/><Relationship Id="rId1194" Type="http://schemas.openxmlformats.org/officeDocument/2006/relationships/hyperlink" Target="https://adas-server.mobiledrivetech.com/polarion/#/project/RTBM/workitem?id=RTBM-36607" TargetMode="External"/><Relationship Id="rId217" Type="http://schemas.openxmlformats.org/officeDocument/2006/relationships/hyperlink" Target="https://adas-server.mobiledrivetech.com/polarion/#/project/RTBM/workitem?id=RTBM-53098" TargetMode="External"/><Relationship Id="rId564" Type="http://schemas.openxmlformats.org/officeDocument/2006/relationships/hyperlink" Target="https://adas-server.mobiledrivetech.com/polarion/#/project/RTBM/workitem?id=RTBM-37571" TargetMode="External"/><Relationship Id="rId771" Type="http://schemas.openxmlformats.org/officeDocument/2006/relationships/hyperlink" Target="https://adas-server.mobiledrivetech.com/polarion/#/project/RTBM/workitem?id=RTBM-56593" TargetMode="External"/><Relationship Id="rId869" Type="http://schemas.openxmlformats.org/officeDocument/2006/relationships/hyperlink" Target="https://adas-server.mobiledrivetech.com/polarion/#/project/RTBM/workitem?id=RTBM-54327" TargetMode="External"/><Relationship Id="rId1499" Type="http://schemas.openxmlformats.org/officeDocument/2006/relationships/hyperlink" Target="https://adas-server.mobiledrivetech.com/polarion/#/project/RTBM/workitem?id=RTBM-54915" TargetMode="External"/><Relationship Id="rId424" Type="http://schemas.openxmlformats.org/officeDocument/2006/relationships/hyperlink" Target="https://adas-server.mobiledrivetech.com/polarion/#/project/RTBM/workitem?id=RTBM-36704" TargetMode="External"/><Relationship Id="rId631" Type="http://schemas.openxmlformats.org/officeDocument/2006/relationships/hyperlink" Target="https://adas-server.mobiledrivetech.com/polarion/#/project/RTBM/workitem?id=RTBM-53759" TargetMode="External"/><Relationship Id="rId729" Type="http://schemas.openxmlformats.org/officeDocument/2006/relationships/hyperlink" Target="https://adas-server.mobiledrivetech.com/polarion/#/project/RTBM/workitem?id=RTBM-54948" TargetMode="External"/><Relationship Id="rId1054" Type="http://schemas.openxmlformats.org/officeDocument/2006/relationships/hyperlink" Target="https://adas-server.mobiledrivetech.com/polarion/#/project/RTBM/workitem?id=RTBM-36456" TargetMode="External"/><Relationship Id="rId1261" Type="http://schemas.openxmlformats.org/officeDocument/2006/relationships/hyperlink" Target="https://adas-server.mobiledrivetech.com/polarion/#/project/RTBM/workitem?id=RTBM-54714" TargetMode="External"/><Relationship Id="rId1359" Type="http://schemas.openxmlformats.org/officeDocument/2006/relationships/hyperlink" Target="https://adas-server.mobiledrivetech.com/polarion/#/project/RTBM/workitem?id=RTBM-54772" TargetMode="External"/><Relationship Id="rId936" Type="http://schemas.openxmlformats.org/officeDocument/2006/relationships/hyperlink" Target="https://adas-server.mobiledrivetech.com/polarion/#/project/RTBM/workitem?id=RTBM-36537" TargetMode="External"/><Relationship Id="rId1121" Type="http://schemas.openxmlformats.org/officeDocument/2006/relationships/hyperlink" Target="https://adas-server.mobiledrivetech.com/polarion/#/project/RTBM/workitem?id=RTBM-54637" TargetMode="External"/><Relationship Id="rId1219" Type="http://schemas.openxmlformats.org/officeDocument/2006/relationships/hyperlink" Target="https://adas-server.mobiledrivetech.com/polarion/#/project/RTBM/workitem?id=RTBM-54691" TargetMode="External"/><Relationship Id="rId1566" Type="http://schemas.openxmlformats.org/officeDocument/2006/relationships/hyperlink" Target="https://adas-server.mobiledrivetech.com/polarion/#/project/RTBM/workitem?id=RTBM-24562" TargetMode="External"/><Relationship Id="rId65" Type="http://schemas.openxmlformats.org/officeDocument/2006/relationships/hyperlink" Target="https://adas-server.mobiledrivetech.com/polarion/#/project/RTBM/workitem?id=RTBM-52959" TargetMode="External"/><Relationship Id="rId1426" Type="http://schemas.openxmlformats.org/officeDocument/2006/relationships/hyperlink" Target="https://adas-server.mobiledrivetech.com/polarion/#/project/RTBM/workitem?id=RTBM-24456" TargetMode="External"/><Relationship Id="rId1633" Type="http://schemas.openxmlformats.org/officeDocument/2006/relationships/hyperlink" Target="https://adas-server.mobiledrivetech.com/polarion/#/project/RTBM/workitem?id=RTBM-56638" TargetMode="External"/><Relationship Id="rId1700" Type="http://schemas.openxmlformats.org/officeDocument/2006/relationships/hyperlink" Target="https://adas-server.mobiledrivetech.com/polarion/#/project/RTBM/workitem?id=RTBM-16960" TargetMode="External"/><Relationship Id="rId281" Type="http://schemas.openxmlformats.org/officeDocument/2006/relationships/hyperlink" Target="https://adas-server.mobiledrivetech.com/polarion/#/project/RTBM/workitem?id=RTBM-53167" TargetMode="External"/><Relationship Id="rId141" Type="http://schemas.openxmlformats.org/officeDocument/2006/relationships/hyperlink" Target="https://adas-server.mobiledrivetech.com/polarion/#/project/RTBM/workitem?id=RTBM-53055" TargetMode="External"/><Relationship Id="rId379" Type="http://schemas.openxmlformats.org/officeDocument/2006/relationships/hyperlink" Target="https://adas-server.mobiledrivetech.com/polarion/#/project/RTBM/workitem?id=RTBM-53293" TargetMode="External"/><Relationship Id="rId586" Type="http://schemas.openxmlformats.org/officeDocument/2006/relationships/hyperlink" Target="https://adas-server.mobiledrivetech.com/polarion/#/project/RTBM/workitem?id=RTBM-37570" TargetMode="External"/><Relationship Id="rId793" Type="http://schemas.openxmlformats.org/officeDocument/2006/relationships/hyperlink" Target="https://adas-server.mobiledrivetech.com/polarion/#/project/RTBM/workitem?id=RTBM-56654" TargetMode="External"/><Relationship Id="rId7" Type="http://schemas.openxmlformats.org/officeDocument/2006/relationships/hyperlink" Target="https://adas-server.mobiledrivetech.com/polarion/#/project/RTBM/workitem?id=RTBM-52928" TargetMode="External"/><Relationship Id="rId239" Type="http://schemas.openxmlformats.org/officeDocument/2006/relationships/hyperlink" Target="https://adas-server.mobiledrivetech.com/polarion/#/project/RTBM/workitem?id=RTBM-53109" TargetMode="External"/><Relationship Id="rId446" Type="http://schemas.openxmlformats.org/officeDocument/2006/relationships/hyperlink" Target="https://adas-server.mobiledrivetech.com/polarion/#/project/RTBM/workitem?id=RTBM-36140" TargetMode="External"/><Relationship Id="rId653" Type="http://schemas.openxmlformats.org/officeDocument/2006/relationships/hyperlink" Target="https://adas-server.mobiledrivetech.com/polarion/#/project/RTBM/workitem?id=RTBM-53771" TargetMode="External"/><Relationship Id="rId1076" Type="http://schemas.openxmlformats.org/officeDocument/2006/relationships/hyperlink" Target="https://adas-server.mobiledrivetech.com/polarion/#/project/RTBM/workitem?id=RTBM-36445" TargetMode="External"/><Relationship Id="rId1283" Type="http://schemas.openxmlformats.org/officeDocument/2006/relationships/hyperlink" Target="https://adas-server.mobiledrivetech.com/polarion/#/project/RTBM/workitem?id=RTBM-54726" TargetMode="External"/><Relationship Id="rId1490" Type="http://schemas.openxmlformats.org/officeDocument/2006/relationships/hyperlink" Target="https://adas-server.mobiledrivetech.com/polarion/#/project/RTBM/workitem?id=RTBM-36614" TargetMode="External"/><Relationship Id="rId306" Type="http://schemas.openxmlformats.org/officeDocument/2006/relationships/hyperlink" Target="https://adas-server.mobiledrivetech.com/polarion/#/project/RTBM/workitem?id=RTBM-36816" TargetMode="External"/><Relationship Id="rId860" Type="http://schemas.openxmlformats.org/officeDocument/2006/relationships/hyperlink" Target="https://adas-server.mobiledrivetech.com/polarion/#/project/RTBM/workitem?id=RTBM-36056" TargetMode="External"/><Relationship Id="rId958" Type="http://schemas.openxmlformats.org/officeDocument/2006/relationships/hyperlink" Target="https://adas-server.mobiledrivetech.com/polarion/#/project/RTBM/workitem?id=RTBM-36526" TargetMode="External"/><Relationship Id="rId1143" Type="http://schemas.openxmlformats.org/officeDocument/2006/relationships/hyperlink" Target="https://adas-server.mobiledrivetech.com/polarion/#/project/RTBM/workitem?id=RTBM-54652" TargetMode="External"/><Relationship Id="rId1588" Type="http://schemas.openxmlformats.org/officeDocument/2006/relationships/hyperlink" Target="https://adas-server.mobiledrivetech.com/polarion/#/project/RTBM/workitem?id=RTBM-16165" TargetMode="External"/><Relationship Id="rId87" Type="http://schemas.openxmlformats.org/officeDocument/2006/relationships/hyperlink" Target="https://adas-server.mobiledrivetech.com/polarion/#/project/RTBM/workitem?id=RTBM-52971" TargetMode="External"/><Relationship Id="rId513" Type="http://schemas.openxmlformats.org/officeDocument/2006/relationships/hyperlink" Target="https://adas-server.mobiledrivetech.com/polarion/#/project/RTBM/workitem?id=RTBM-53649" TargetMode="External"/><Relationship Id="rId720" Type="http://schemas.openxmlformats.org/officeDocument/2006/relationships/hyperlink" Target="https://adas-server.mobiledrivetech.com/polarion/#/project/RTBM/workitem?id=RTBM-36194" TargetMode="External"/><Relationship Id="rId818" Type="http://schemas.openxmlformats.org/officeDocument/2006/relationships/hyperlink" Target="https://adas-server.mobiledrivetech.com/polarion/#/project/RTBM/workitem?id=RTBM-36778" TargetMode="External"/><Relationship Id="rId1350" Type="http://schemas.openxmlformats.org/officeDocument/2006/relationships/hyperlink" Target="https://adas-server.mobiledrivetech.com/polarion/#/project/RTBM/workitem?id=RTBM-37041" TargetMode="External"/><Relationship Id="rId1448" Type="http://schemas.openxmlformats.org/officeDocument/2006/relationships/hyperlink" Target="https://adas-server.mobiledrivetech.com/polarion/#/project/RTBM/workitem?id=RTBM-36041" TargetMode="External"/><Relationship Id="rId1655" Type="http://schemas.openxmlformats.org/officeDocument/2006/relationships/hyperlink" Target="https://adas-server.mobiledrivetech.com/polarion/#/project/RTBM/workitem?id=RTBM-56657" TargetMode="External"/><Relationship Id="rId1003" Type="http://schemas.openxmlformats.org/officeDocument/2006/relationships/hyperlink" Target="https://adas-server.mobiledrivetech.com/polarion/#/project/RTBM/workitem?id=RTBM-54532" TargetMode="External"/><Relationship Id="rId1210" Type="http://schemas.openxmlformats.org/officeDocument/2006/relationships/hyperlink" Target="https://adas-server.mobiledrivetech.com/polarion/#/project/RTBM/workitem?id=RTBM-36966" TargetMode="External"/><Relationship Id="rId1308" Type="http://schemas.openxmlformats.org/officeDocument/2006/relationships/hyperlink" Target="https://adas-server.mobiledrivetech.com/polarion/#/project/RTBM/workitem?id=RTBM-37056" TargetMode="External"/><Relationship Id="rId1515" Type="http://schemas.openxmlformats.org/officeDocument/2006/relationships/hyperlink" Target="https://adas-server.mobiledrivetech.com/polarion/#/project/RTBM/workitem?id=RTBM-54953" TargetMode="External"/><Relationship Id="rId1722" Type="http://schemas.openxmlformats.org/officeDocument/2006/relationships/hyperlink" Target="https://adas-server.mobiledrivetech.com/polarion/#/project/RTBM/workitem?id=RTBM-16948" TargetMode="External"/><Relationship Id="rId14" Type="http://schemas.openxmlformats.org/officeDocument/2006/relationships/hyperlink" Target="https://adas-server.mobiledrivetech.com/polarion/#/project/RTBM/workitem?id=RTBM-36133" TargetMode="External"/><Relationship Id="rId163" Type="http://schemas.openxmlformats.org/officeDocument/2006/relationships/hyperlink" Target="https://adas-server.mobiledrivetech.com/polarion/#/project/RTBM/workitem?id=RTBM-53068" TargetMode="External"/><Relationship Id="rId370" Type="http://schemas.openxmlformats.org/officeDocument/2006/relationships/hyperlink" Target="https://adas-server.mobiledrivetech.com/polarion/#/project/RTBM/workitem?id=RTBM-36856" TargetMode="External"/><Relationship Id="rId230" Type="http://schemas.openxmlformats.org/officeDocument/2006/relationships/hyperlink" Target="https://adas-server.mobiledrivetech.com/polarion/#/project/RTBM/workitem?id=RTBM-36933" TargetMode="External"/><Relationship Id="rId468" Type="http://schemas.openxmlformats.org/officeDocument/2006/relationships/hyperlink" Target="https://adas-server.mobiledrivetech.com/polarion/#/project/RTBM/workitem?id=RTBM-36001" TargetMode="External"/><Relationship Id="rId675" Type="http://schemas.openxmlformats.org/officeDocument/2006/relationships/hyperlink" Target="https://adas-server.mobiledrivetech.com/polarion/#/project/RTBM/workitem?id=RTBM-54287" TargetMode="External"/><Relationship Id="rId882" Type="http://schemas.openxmlformats.org/officeDocument/2006/relationships/hyperlink" Target="https://adas-server.mobiledrivetech.com/polarion/#/project/RTBM/workitem?id=RTBM-36988" TargetMode="External"/><Relationship Id="rId1098" Type="http://schemas.openxmlformats.org/officeDocument/2006/relationships/hyperlink" Target="https://adas-server.mobiledrivetech.com/polarion/#/project/RTBM/workitem?id=RTBM-36434" TargetMode="External"/><Relationship Id="rId328" Type="http://schemas.openxmlformats.org/officeDocument/2006/relationships/hyperlink" Target="https://adas-server.mobiledrivetech.com/polarion/#/project/RTBM/workitem?id=RTBM-36727" TargetMode="External"/><Relationship Id="rId535" Type="http://schemas.openxmlformats.org/officeDocument/2006/relationships/hyperlink" Target="https://adas-server.mobiledrivetech.com/polarion/#/project/RTBM/workitem?id=RTBM-53675" TargetMode="External"/><Relationship Id="rId742" Type="http://schemas.openxmlformats.org/officeDocument/2006/relationships/hyperlink" Target="https://adas-server.mobiledrivetech.com/polarion/#/project/RTBM/workitem?id=RTBM-16971" TargetMode="External"/><Relationship Id="rId1165" Type="http://schemas.openxmlformats.org/officeDocument/2006/relationships/hyperlink" Target="https://adas-server.mobiledrivetech.com/polarion/#/project/RTBM/workitem?id=RTBM-54663" TargetMode="External"/><Relationship Id="rId1372" Type="http://schemas.openxmlformats.org/officeDocument/2006/relationships/hyperlink" Target="https://adas-server.mobiledrivetech.com/polarion/#/project/RTBM/workitem?id=RTBM-35960" TargetMode="External"/><Relationship Id="rId602" Type="http://schemas.openxmlformats.org/officeDocument/2006/relationships/hyperlink" Target="https://adas-server.mobiledrivetech.com/polarion/#/project/RTBM/workitem?id=RTBM-24431" TargetMode="External"/><Relationship Id="rId1025" Type="http://schemas.openxmlformats.org/officeDocument/2006/relationships/hyperlink" Target="https://adas-server.mobiledrivetech.com/polarion/#/project/RTBM/workitem?id=RTBM-54545" TargetMode="External"/><Relationship Id="rId1232" Type="http://schemas.openxmlformats.org/officeDocument/2006/relationships/hyperlink" Target="https://adas-server.mobiledrivetech.com/polarion/#/project/RTBM/workitem?id=RTBM-36964" TargetMode="External"/><Relationship Id="rId1677" Type="http://schemas.openxmlformats.org/officeDocument/2006/relationships/hyperlink" Target="https://adas-server.mobiledrivetech.com/polarion/#/project/RTBM/workitem?id=RTBM-56675" TargetMode="External"/><Relationship Id="rId907" Type="http://schemas.openxmlformats.org/officeDocument/2006/relationships/hyperlink" Target="https://adas-server.mobiledrivetech.com/polarion/#/project/RTBM/workitem?id=RTBM-54365" TargetMode="External"/><Relationship Id="rId1537" Type="http://schemas.openxmlformats.org/officeDocument/2006/relationships/hyperlink" Target="https://adas-server.mobiledrivetech.com/polarion/#/project/RTBM/workitem?id=RTBM-54966" TargetMode="External"/><Relationship Id="rId1744" Type="http://schemas.openxmlformats.org/officeDocument/2006/relationships/hyperlink" Target="https://adas-server.mobiledrivetech.com/polarion/#/project/RTBM/workitem?id=RTBM-16073" TargetMode="External"/><Relationship Id="rId36" Type="http://schemas.openxmlformats.org/officeDocument/2006/relationships/hyperlink" Target="https://adas-server.mobiledrivetech.com/polarion/#/project/RTBM/workitem?id=RTBM-36166" TargetMode="External"/><Relationship Id="rId1604" Type="http://schemas.openxmlformats.org/officeDocument/2006/relationships/hyperlink" Target="https://adas-server.mobiledrivetech.com/polarion/#/project/RTBM/workitem?id=RTBM-25255" TargetMode="External"/><Relationship Id="rId185" Type="http://schemas.openxmlformats.org/officeDocument/2006/relationships/hyperlink" Target="https://adas-server.mobiledrivetech.com/polarion/#/project/RTBM/workitem?id=RTBM-53081" TargetMode="External"/><Relationship Id="rId392" Type="http://schemas.openxmlformats.org/officeDocument/2006/relationships/hyperlink" Target="https://adas-server.mobiledrivetech.com/polarion/#/project/RTBM/workitem?id=RTBM-36809" TargetMode="External"/><Relationship Id="rId697" Type="http://schemas.openxmlformats.org/officeDocument/2006/relationships/hyperlink" Target="https://adas-server.mobiledrivetech.com/polarion/#/project/RTBM/workitem?id=RTBM-54864" TargetMode="External"/><Relationship Id="rId252" Type="http://schemas.openxmlformats.org/officeDocument/2006/relationships/hyperlink" Target="https://adas-server.mobiledrivetech.com/polarion/#/project/RTBM/workitem?id=RTBM-36373" TargetMode="External"/><Relationship Id="rId1187" Type="http://schemas.openxmlformats.org/officeDocument/2006/relationships/hyperlink" Target="https://adas-server.mobiledrivetech.com/polarion/#/project/RTBM/workitem?id=RTBM-54675" TargetMode="External"/><Relationship Id="rId112" Type="http://schemas.openxmlformats.org/officeDocument/2006/relationships/hyperlink" Target="https://adas-server.mobiledrivetech.com/polarion/#/project/RTBM/workitem?id=RTBM-36187" TargetMode="External"/><Relationship Id="rId557" Type="http://schemas.openxmlformats.org/officeDocument/2006/relationships/hyperlink" Target="https://adas-server.mobiledrivetech.com/polarion/#/project/RTBM/workitem?id=RTBM-53696" TargetMode="External"/><Relationship Id="rId764" Type="http://schemas.openxmlformats.org/officeDocument/2006/relationships/hyperlink" Target="https://adas-server.mobiledrivetech.com/polarion/#/project/RTBM/workitem?id=RTBM-37581" TargetMode="External"/><Relationship Id="rId971" Type="http://schemas.openxmlformats.org/officeDocument/2006/relationships/hyperlink" Target="https://adas-server.mobiledrivetech.com/polarion/#/project/RTBM/workitem?id=RTBM-54509" TargetMode="External"/><Relationship Id="rId1394" Type="http://schemas.openxmlformats.org/officeDocument/2006/relationships/hyperlink" Target="https://adas-server.mobiledrivetech.com/polarion/#/project/RTBM/workitem?id=RTBM-16532" TargetMode="External"/><Relationship Id="rId1699" Type="http://schemas.openxmlformats.org/officeDocument/2006/relationships/hyperlink" Target="https://adas-server.mobiledrivetech.com/polarion/#/project/RTBM/workitem?id=RTBM-56687" TargetMode="External"/><Relationship Id="rId417" Type="http://schemas.openxmlformats.org/officeDocument/2006/relationships/hyperlink" Target="https://adas-server.mobiledrivetech.com/polarion/#/project/RTBM/workitem?id=RTBM-53314" TargetMode="External"/><Relationship Id="rId624" Type="http://schemas.openxmlformats.org/officeDocument/2006/relationships/hyperlink" Target="https://adas-server.mobiledrivetech.com/polarion/#/project/RTBM/workitem?id=RTBM-24437" TargetMode="External"/><Relationship Id="rId831" Type="http://schemas.openxmlformats.org/officeDocument/2006/relationships/hyperlink" Target="https://adas-server.mobiledrivetech.com/polarion/#/project/RTBM/workitem?id=RTBM-54266" TargetMode="External"/><Relationship Id="rId1047" Type="http://schemas.openxmlformats.org/officeDocument/2006/relationships/hyperlink" Target="https://adas-server.mobiledrivetech.com/polarion/#/project/RTBM/workitem?id=RTBM-54577" TargetMode="External"/><Relationship Id="rId1254" Type="http://schemas.openxmlformats.org/officeDocument/2006/relationships/hyperlink" Target="https://adas-server.mobiledrivetech.com/polarion/#/project/RTBM/workitem?id=RTBM-36228" TargetMode="External"/><Relationship Id="rId1461" Type="http://schemas.openxmlformats.org/officeDocument/2006/relationships/hyperlink" Target="https://adas-server.mobiledrivetech.com/polarion/#/project/RTBM/workitem?id=RTBM-54895" TargetMode="External"/><Relationship Id="rId929" Type="http://schemas.openxmlformats.org/officeDocument/2006/relationships/hyperlink" Target="https://adas-server.mobiledrivetech.com/polarion/#/project/RTBM/workitem?id=RTBM-54426" TargetMode="External"/><Relationship Id="rId1114" Type="http://schemas.openxmlformats.org/officeDocument/2006/relationships/hyperlink" Target="https://adas-server.mobiledrivetech.com/polarion/#/project/RTBM/workitem?id=RTBM-36426" TargetMode="External"/><Relationship Id="rId1321" Type="http://schemas.openxmlformats.org/officeDocument/2006/relationships/hyperlink" Target="https://adas-server.mobiledrivetech.com/polarion/#/project/RTBM/workitem?id=RTBM-54746" TargetMode="External"/><Relationship Id="rId1559" Type="http://schemas.openxmlformats.org/officeDocument/2006/relationships/hyperlink" Target="https://adas-server.mobiledrivetech.com/polarion/#/project/RTBM/workitem?id=RTBM-55015" TargetMode="External"/><Relationship Id="rId1766" Type="http://schemas.openxmlformats.org/officeDocument/2006/relationships/hyperlink" Target="https://adas-server.mobiledrivetech.com/polarion/#/project/RTBM/workitem?id=RTBM-36669" TargetMode="External"/><Relationship Id="rId58" Type="http://schemas.openxmlformats.org/officeDocument/2006/relationships/hyperlink" Target="https://adas-server.mobiledrivetech.com/polarion/#/project/RTBM/workitem?id=RTBM-36014" TargetMode="External"/><Relationship Id="rId1419" Type="http://schemas.openxmlformats.org/officeDocument/2006/relationships/hyperlink" Target="https://adas-server.mobiledrivetech.com/polarion/#/project/RTBM/workitem?id=RTBM-54859" TargetMode="External"/><Relationship Id="rId1626" Type="http://schemas.openxmlformats.org/officeDocument/2006/relationships/hyperlink" Target="https://adas-server.mobiledrivetech.com/polarion/#/project/RTBM/workitem?id=RTBM-16977" TargetMode="External"/><Relationship Id="rId274" Type="http://schemas.openxmlformats.org/officeDocument/2006/relationships/hyperlink" Target="https://adas-server.mobiledrivetech.com/polarion/#/project/RTBM/workitem?id=RTBM-36924" TargetMode="External"/><Relationship Id="rId481" Type="http://schemas.openxmlformats.org/officeDocument/2006/relationships/hyperlink" Target="https://adas-server.mobiledrivetech.com/polarion/#/project/RTBM/workitem?id=RTBM-53415" TargetMode="External"/><Relationship Id="rId69" Type="http://schemas.openxmlformats.org/officeDocument/2006/relationships/hyperlink" Target="https://adas-server.mobiledrivetech.com/polarion/#/project/RTBM/workitem?id=RTBM-52961" TargetMode="External"/><Relationship Id="rId134" Type="http://schemas.openxmlformats.org/officeDocument/2006/relationships/hyperlink" Target="https://adas-server.mobiledrivetech.com/polarion/#/project/RTBM/workitem?id=RTBM-36872" TargetMode="External"/><Relationship Id="rId579" Type="http://schemas.openxmlformats.org/officeDocument/2006/relationships/hyperlink" Target="https://adas-server.mobiledrivetech.com/polarion/#/project/RTBM/workitem?id=RTBM-53718" TargetMode="External"/><Relationship Id="rId786" Type="http://schemas.openxmlformats.org/officeDocument/2006/relationships/hyperlink" Target="https://adas-server.mobiledrivetech.com/polarion/#/project/RTBM/workitem?id=RTBM-37584" TargetMode="External"/><Relationship Id="rId993" Type="http://schemas.openxmlformats.org/officeDocument/2006/relationships/hyperlink" Target="https://adas-server.mobiledrivetech.com/polarion/#/project/RTBM/workitem?id=RTBM-54522" TargetMode="External"/><Relationship Id="rId1637" Type="http://schemas.openxmlformats.org/officeDocument/2006/relationships/hyperlink" Target="https://adas-server.mobiledrivetech.com/polarion/#/project/RTBM/workitem?id=RTBM-56640" TargetMode="External"/><Relationship Id="rId341" Type="http://schemas.openxmlformats.org/officeDocument/2006/relationships/hyperlink" Target="https://adas-server.mobiledrivetech.com/polarion/#/project/RTBM/workitem?id=RTBM-53272" TargetMode="External"/><Relationship Id="rId439" Type="http://schemas.openxmlformats.org/officeDocument/2006/relationships/hyperlink" Target="https://adas-server.mobiledrivetech.com/polarion/#/project/RTBM/workitem?id=RTBM-53325" TargetMode="External"/><Relationship Id="rId646" Type="http://schemas.openxmlformats.org/officeDocument/2006/relationships/hyperlink" Target="https://adas-server.mobiledrivetech.com/polarion/#/project/RTBM/workitem?id=RTBM-24389" TargetMode="External"/><Relationship Id="rId1069" Type="http://schemas.openxmlformats.org/officeDocument/2006/relationships/hyperlink" Target="https://adas-server.mobiledrivetech.com/polarion/#/project/RTBM/workitem?id=RTBM-54589" TargetMode="External"/><Relationship Id="rId1276" Type="http://schemas.openxmlformats.org/officeDocument/2006/relationships/hyperlink" Target="https://adas-server.mobiledrivetech.com/polarion/#/project/RTBM/workitem?id=RTBM-36092" TargetMode="External"/><Relationship Id="rId1483" Type="http://schemas.openxmlformats.org/officeDocument/2006/relationships/hyperlink" Target="https://adas-server.mobiledrivetech.com/polarion/#/project/RTBM/workitem?id=RTBM-54906" TargetMode="External"/><Relationship Id="rId1704" Type="http://schemas.openxmlformats.org/officeDocument/2006/relationships/hyperlink" Target="https://adas-server.mobiledrivetech.com/polarion/#/project/RTBM/workitem?id=RTBM-16957" TargetMode="External"/><Relationship Id="rId201" Type="http://schemas.openxmlformats.org/officeDocument/2006/relationships/hyperlink" Target="https://adas-server.mobiledrivetech.com/polarion/#/project/RTBM/workitem?id=RTBM-53089" TargetMode="External"/><Relationship Id="rId285" Type="http://schemas.openxmlformats.org/officeDocument/2006/relationships/hyperlink" Target="https://adas-server.mobiledrivetech.com/polarion/#/project/RTBM/workitem?id=RTBM-53170" TargetMode="External"/><Relationship Id="rId506" Type="http://schemas.openxmlformats.org/officeDocument/2006/relationships/hyperlink" Target="https://adas-server.mobiledrivetech.com/polarion/#/project/RTBM/workitem?id=RTBM-36119" TargetMode="External"/><Relationship Id="rId853" Type="http://schemas.openxmlformats.org/officeDocument/2006/relationships/hyperlink" Target="https://adas-server.mobiledrivetech.com/polarion/#/project/RTBM/workitem?id=RTBM-54281" TargetMode="External"/><Relationship Id="rId1136" Type="http://schemas.openxmlformats.org/officeDocument/2006/relationships/hyperlink" Target="https://adas-server.mobiledrivetech.com/polarion/#/project/RTBM/workitem?id=RTBM-36338" TargetMode="External"/><Relationship Id="rId1690" Type="http://schemas.openxmlformats.org/officeDocument/2006/relationships/hyperlink" Target="https://adas-server.mobiledrivetech.com/polarion/#/project/RTBM/workitem?id=RTBM-21660" TargetMode="External"/><Relationship Id="rId492" Type="http://schemas.openxmlformats.org/officeDocument/2006/relationships/hyperlink" Target="https://adas-server.mobiledrivetech.com/polarion/#/project/RTBM/workitem?id=RTBM-36130" TargetMode="External"/><Relationship Id="rId713" Type="http://schemas.openxmlformats.org/officeDocument/2006/relationships/hyperlink" Target="https://adas-server.mobiledrivetech.com/polarion/#/project/RTBM/workitem?id=RTBM-54884" TargetMode="External"/><Relationship Id="rId797" Type="http://schemas.openxmlformats.org/officeDocument/2006/relationships/hyperlink" Target="https://adas-server.mobiledrivetech.com/polarion/#/project/RTBM/workitem?id=RTBM-56660" TargetMode="External"/><Relationship Id="rId920" Type="http://schemas.openxmlformats.org/officeDocument/2006/relationships/hyperlink" Target="https://adas-server.mobiledrivetech.com/polarion/#/project/RTBM/workitem?id=RTBM-36546" TargetMode="External"/><Relationship Id="rId1343" Type="http://schemas.openxmlformats.org/officeDocument/2006/relationships/hyperlink" Target="https://adas-server.mobiledrivetech.com/polarion/#/project/RTBM/workitem?id=RTBM-54758" TargetMode="External"/><Relationship Id="rId1550" Type="http://schemas.openxmlformats.org/officeDocument/2006/relationships/hyperlink" Target="https://adas-server.mobiledrivetech.com/polarion/#/project/RTBM/workitem?id=RTBM-37549" TargetMode="External"/><Relationship Id="rId1648" Type="http://schemas.openxmlformats.org/officeDocument/2006/relationships/hyperlink" Target="https://adas-server.mobiledrivetech.com/polarion/#/project/RTBM/workitem?id=RTBM-16959" TargetMode="External"/><Relationship Id="rId145" Type="http://schemas.openxmlformats.org/officeDocument/2006/relationships/hyperlink" Target="https://adas-server.mobiledrivetech.com/polarion/#/project/RTBM/workitem?id=RTBM-53057" TargetMode="External"/><Relationship Id="rId352" Type="http://schemas.openxmlformats.org/officeDocument/2006/relationships/hyperlink" Target="https://adas-server.mobiledrivetech.com/polarion/#/project/RTBM/workitem?id=RTBM-37025" TargetMode="External"/><Relationship Id="rId1203" Type="http://schemas.openxmlformats.org/officeDocument/2006/relationships/hyperlink" Target="https://adas-server.mobiledrivetech.com/polarion/#/project/RTBM/workitem?id=RTBM-54683" TargetMode="External"/><Relationship Id="rId1287" Type="http://schemas.openxmlformats.org/officeDocument/2006/relationships/hyperlink" Target="https://adas-server.mobiledrivetech.com/polarion/#/project/RTBM/workitem?id=RTBM-54728" TargetMode="External"/><Relationship Id="rId1410" Type="http://schemas.openxmlformats.org/officeDocument/2006/relationships/hyperlink" Target="https://adas-server.mobiledrivetech.com/polarion/#/project/RTBM/workitem?id=RTBM-15769" TargetMode="External"/><Relationship Id="rId1508" Type="http://schemas.openxmlformats.org/officeDocument/2006/relationships/hyperlink" Target="https://adas-server.mobiledrivetech.com/polarion/#/project/RTBM/workitem?id=RTBM-37287" TargetMode="External"/><Relationship Id="rId212" Type="http://schemas.openxmlformats.org/officeDocument/2006/relationships/hyperlink" Target="https://adas-server.mobiledrivetech.com/polarion/#/project/RTBM/workitem?id=RTBM-36740" TargetMode="External"/><Relationship Id="rId657" Type="http://schemas.openxmlformats.org/officeDocument/2006/relationships/hyperlink" Target="https://adas-server.mobiledrivetech.com/polarion/#/project/RTBM/workitem?id=RTBM-53773" TargetMode="External"/><Relationship Id="rId864" Type="http://schemas.openxmlformats.org/officeDocument/2006/relationships/hyperlink" Target="https://adas-server.mobiledrivetech.com/polarion/#/project/RTBM/workitem?id=RTBM-37064" TargetMode="External"/><Relationship Id="rId1494" Type="http://schemas.openxmlformats.org/officeDocument/2006/relationships/hyperlink" Target="https://adas-server.mobiledrivetech.com/polarion/#/project/RTBM/workitem?id=RTBM-36303" TargetMode="External"/><Relationship Id="rId1715" Type="http://schemas.openxmlformats.org/officeDocument/2006/relationships/hyperlink" Target="https://adas-server.mobiledrivetech.com/polarion/#/project/RTBM/workitem?id=RTBM-56695" TargetMode="External"/><Relationship Id="rId296" Type="http://schemas.openxmlformats.org/officeDocument/2006/relationships/hyperlink" Target="https://adas-server.mobiledrivetech.com/polarion/#/project/RTBM/workitem?id=RTBM-36156" TargetMode="External"/><Relationship Id="rId517" Type="http://schemas.openxmlformats.org/officeDocument/2006/relationships/hyperlink" Target="https://adas-server.mobiledrivetech.com/polarion/#/project/RTBM/workitem?id=RTBM-53666" TargetMode="External"/><Relationship Id="rId724" Type="http://schemas.openxmlformats.org/officeDocument/2006/relationships/hyperlink" Target="https://adas-server.mobiledrivetech.com/polarion/#/project/RTBM/workitem?id=RTBM-36191" TargetMode="External"/><Relationship Id="rId931" Type="http://schemas.openxmlformats.org/officeDocument/2006/relationships/hyperlink" Target="https://adas-server.mobiledrivetech.com/polarion/#/project/RTBM/workitem?id=RTBM-54427" TargetMode="External"/><Relationship Id="rId1147" Type="http://schemas.openxmlformats.org/officeDocument/2006/relationships/hyperlink" Target="https://adas-server.mobiledrivetech.com/polarion/#/project/RTBM/workitem?id=RTBM-54654" TargetMode="External"/><Relationship Id="rId1354" Type="http://schemas.openxmlformats.org/officeDocument/2006/relationships/hyperlink" Target="https://adas-server.mobiledrivetech.com/polarion/#/project/RTBM/workitem?id=RTBM-37039" TargetMode="External"/><Relationship Id="rId1561" Type="http://schemas.openxmlformats.org/officeDocument/2006/relationships/hyperlink" Target="https://adas-server.mobiledrivetech.com/polarion/#/project/RTBM/workitem?id=RTBM-55016" TargetMode="External"/><Relationship Id="rId60" Type="http://schemas.openxmlformats.org/officeDocument/2006/relationships/hyperlink" Target="https://adas-server.mobiledrivetech.com/polarion/#/project/RTBM/workitem?id=RTBM-36012" TargetMode="External"/><Relationship Id="rId156" Type="http://schemas.openxmlformats.org/officeDocument/2006/relationships/hyperlink" Target="https://adas-server.mobiledrivetech.com/polarion/#/project/RTBM/workitem?id=RTBM-36848" TargetMode="External"/><Relationship Id="rId363" Type="http://schemas.openxmlformats.org/officeDocument/2006/relationships/hyperlink" Target="https://adas-server.mobiledrivetech.com/polarion/#/project/RTBM/workitem?id=RTBM-53284" TargetMode="External"/><Relationship Id="rId570" Type="http://schemas.openxmlformats.org/officeDocument/2006/relationships/hyperlink" Target="https://adas-server.mobiledrivetech.com/polarion/#/project/RTBM/workitem?id=RTBM-37535" TargetMode="External"/><Relationship Id="rId1007" Type="http://schemas.openxmlformats.org/officeDocument/2006/relationships/hyperlink" Target="https://adas-server.mobiledrivetech.com/polarion/#/project/RTBM/workitem?id=RTBM-54534" TargetMode="External"/><Relationship Id="rId1214" Type="http://schemas.openxmlformats.org/officeDocument/2006/relationships/hyperlink" Target="https://adas-server.mobiledrivetech.com/polarion/#/project/RTBM/workitem?id=RTBM-36605" TargetMode="External"/><Relationship Id="rId1421" Type="http://schemas.openxmlformats.org/officeDocument/2006/relationships/hyperlink" Target="https://adas-server.mobiledrivetech.com/polarion/#/project/RTBM/workitem?id=RTBM-54861" TargetMode="External"/><Relationship Id="rId1659" Type="http://schemas.openxmlformats.org/officeDocument/2006/relationships/hyperlink" Target="https://adas-server.mobiledrivetech.com/polarion/#/project/RTBM/workitem?id=RTBM-56659" TargetMode="External"/><Relationship Id="rId223" Type="http://schemas.openxmlformats.org/officeDocument/2006/relationships/hyperlink" Target="https://adas-server.mobiledrivetech.com/polarion/#/project/RTBM/workitem?id=RTBM-53101" TargetMode="External"/><Relationship Id="rId430" Type="http://schemas.openxmlformats.org/officeDocument/2006/relationships/hyperlink" Target="https://adas-server.mobiledrivetech.com/polarion/#/project/RTBM/workitem?id=RTBM-37049" TargetMode="External"/><Relationship Id="rId668" Type="http://schemas.openxmlformats.org/officeDocument/2006/relationships/hyperlink" Target="https://adas-server.mobiledrivetech.com/polarion/#/project/RTBM/workitem?id=RTBM-2889" TargetMode="External"/><Relationship Id="rId875" Type="http://schemas.openxmlformats.org/officeDocument/2006/relationships/hyperlink" Target="https://adas-server.mobiledrivetech.com/polarion/#/project/RTBM/workitem?id=RTBM-54330" TargetMode="External"/><Relationship Id="rId1060" Type="http://schemas.openxmlformats.org/officeDocument/2006/relationships/hyperlink" Target="https://adas-server.mobiledrivetech.com/polarion/#/project/RTBM/workitem?id=RTBM-36453" TargetMode="External"/><Relationship Id="rId1298" Type="http://schemas.openxmlformats.org/officeDocument/2006/relationships/hyperlink" Target="https://adas-server.mobiledrivetech.com/polarion/#/project/RTBM/workitem?id=RTBM-36676" TargetMode="External"/><Relationship Id="rId1519" Type="http://schemas.openxmlformats.org/officeDocument/2006/relationships/hyperlink" Target="https://adas-server.mobiledrivetech.com/polarion/#/project/RTBM/workitem?id=RTBM-54955" TargetMode="External"/><Relationship Id="rId1726" Type="http://schemas.openxmlformats.org/officeDocument/2006/relationships/hyperlink" Target="https://adas-server.mobiledrivetech.com/polarion/#/project/RTBM/workitem?id=RTBM-16945" TargetMode="External"/><Relationship Id="rId18" Type="http://schemas.openxmlformats.org/officeDocument/2006/relationships/hyperlink" Target="https://adas-server.mobiledrivetech.com/polarion/#/project/RTBM/workitem?id=RTBM-36178" TargetMode="External"/><Relationship Id="rId528" Type="http://schemas.openxmlformats.org/officeDocument/2006/relationships/hyperlink" Target="https://adas-server.mobiledrivetech.com/polarion/#/project/RTBM/workitem?id=RTBM-16990" TargetMode="External"/><Relationship Id="rId735" Type="http://schemas.openxmlformats.org/officeDocument/2006/relationships/hyperlink" Target="https://adas-server.mobiledrivetech.com/polarion/#/project/RTBM/workitem?id=RTBM-54979" TargetMode="External"/><Relationship Id="rId942" Type="http://schemas.openxmlformats.org/officeDocument/2006/relationships/hyperlink" Target="https://adas-server.mobiledrivetech.com/polarion/#/project/RTBM/workitem?id=RTBM-36534" TargetMode="External"/><Relationship Id="rId1158" Type="http://schemas.openxmlformats.org/officeDocument/2006/relationships/hyperlink" Target="https://adas-server.mobiledrivetech.com/polarion/#/project/RTBM/workitem?id=RTBM-36613" TargetMode="External"/><Relationship Id="rId1365" Type="http://schemas.openxmlformats.org/officeDocument/2006/relationships/hyperlink" Target="https://adas-server.mobiledrivetech.com/polarion/#/project/RTBM/workitem?id=RTBM-54776" TargetMode="External"/><Relationship Id="rId1572" Type="http://schemas.openxmlformats.org/officeDocument/2006/relationships/hyperlink" Target="https://adas-server.mobiledrivetech.com/polarion/#/project/RTBM/workitem?id=RTBM-16151" TargetMode="External"/><Relationship Id="rId167" Type="http://schemas.openxmlformats.org/officeDocument/2006/relationships/hyperlink" Target="https://adas-server.mobiledrivetech.com/polarion/#/project/RTBM/workitem?id=RTBM-53071" TargetMode="External"/><Relationship Id="rId374" Type="http://schemas.openxmlformats.org/officeDocument/2006/relationships/hyperlink" Target="https://adas-server.mobiledrivetech.com/polarion/#/project/RTBM/workitem?id=RTBM-36036" TargetMode="External"/><Relationship Id="rId581" Type="http://schemas.openxmlformats.org/officeDocument/2006/relationships/hyperlink" Target="https://adas-server.mobiledrivetech.com/polarion/#/project/RTBM/workitem?id=RTBM-53720" TargetMode="External"/><Relationship Id="rId1018" Type="http://schemas.openxmlformats.org/officeDocument/2006/relationships/hyperlink" Target="https://adas-server.mobiledrivetech.com/polarion/#/project/RTBM/workitem?id=RTBM-36474" TargetMode="External"/><Relationship Id="rId1225" Type="http://schemas.openxmlformats.org/officeDocument/2006/relationships/hyperlink" Target="https://adas-server.mobiledrivetech.com/polarion/#/project/RTBM/workitem?id=RTBM-54695" TargetMode="External"/><Relationship Id="rId1432" Type="http://schemas.openxmlformats.org/officeDocument/2006/relationships/hyperlink" Target="https://adas-server.mobiledrivetech.com/polarion/#/project/RTBM/workitem?id=RTBM-36019" TargetMode="External"/><Relationship Id="rId71" Type="http://schemas.openxmlformats.org/officeDocument/2006/relationships/hyperlink" Target="https://adas-server.mobiledrivetech.com/polarion/#/project/RTBM/workitem?id=RTBM-52962" TargetMode="External"/><Relationship Id="rId234" Type="http://schemas.openxmlformats.org/officeDocument/2006/relationships/hyperlink" Target="https://adas-server.mobiledrivetech.com/polarion/#/project/RTBM/workitem?id=RTBM-36158" TargetMode="External"/><Relationship Id="rId679" Type="http://schemas.openxmlformats.org/officeDocument/2006/relationships/hyperlink" Target="https://adas-server.mobiledrivetech.com/polarion/#/project/RTBM/workitem?id=RTBM-54764" TargetMode="External"/><Relationship Id="rId802" Type="http://schemas.openxmlformats.org/officeDocument/2006/relationships/hyperlink" Target="https://adas-server.mobiledrivetech.com/polarion/#/project/RTBM/workitem?id=RTBM-35970" TargetMode="External"/><Relationship Id="rId886" Type="http://schemas.openxmlformats.org/officeDocument/2006/relationships/hyperlink" Target="https://adas-server.mobiledrivetech.com/polarion/#/project/RTBM/workitem?id=RTBM-36980" TargetMode="External"/><Relationship Id="rId1737" Type="http://schemas.openxmlformats.org/officeDocument/2006/relationships/hyperlink" Target="https://adas-server.mobiledrivetech.com/polarion/#/project/RTBM/workitem?id=RTBM-57111" TargetMode="External"/><Relationship Id="rId2" Type="http://schemas.openxmlformats.org/officeDocument/2006/relationships/hyperlink" Target="https://adas-server.mobiledrivetech.com/polarion/#/project/RTBM/workitem?id=RTBM-36878" TargetMode="External"/><Relationship Id="rId29" Type="http://schemas.openxmlformats.org/officeDocument/2006/relationships/hyperlink" Target="https://adas-server.mobiledrivetech.com/polarion/#/project/RTBM/workitem?id=RTBM-52940" TargetMode="External"/><Relationship Id="rId441" Type="http://schemas.openxmlformats.org/officeDocument/2006/relationships/hyperlink" Target="https://adas-server.mobiledrivetech.com/polarion/#/project/RTBM/workitem?id=RTBM-53326" TargetMode="External"/><Relationship Id="rId539" Type="http://schemas.openxmlformats.org/officeDocument/2006/relationships/hyperlink" Target="https://adas-server.mobiledrivetech.com/polarion/#/project/RTBM/workitem?id=RTBM-53679" TargetMode="External"/><Relationship Id="rId746" Type="http://schemas.openxmlformats.org/officeDocument/2006/relationships/hyperlink" Target="https://adas-server.mobiledrivetech.com/polarion/#/project/RTBM/workitem?id=RTBM-36260" TargetMode="External"/><Relationship Id="rId1071" Type="http://schemas.openxmlformats.org/officeDocument/2006/relationships/hyperlink" Target="https://adas-server.mobiledrivetech.com/polarion/#/project/RTBM/workitem?id=RTBM-54590" TargetMode="External"/><Relationship Id="rId1169" Type="http://schemas.openxmlformats.org/officeDocument/2006/relationships/hyperlink" Target="https://adas-server.mobiledrivetech.com/polarion/#/project/RTBM/workitem?id=RTBM-54665" TargetMode="External"/><Relationship Id="rId1376" Type="http://schemas.openxmlformats.org/officeDocument/2006/relationships/hyperlink" Target="https://adas-server.mobiledrivetech.com/polarion/#/project/RTBM/workitem?id=RTBM-25740" TargetMode="External"/><Relationship Id="rId1583" Type="http://schemas.openxmlformats.org/officeDocument/2006/relationships/hyperlink" Target="https://adas-server.mobiledrivetech.com/polarion/#/project/RTBM/workitem?id=RTBM-56425" TargetMode="External"/><Relationship Id="rId178" Type="http://schemas.openxmlformats.org/officeDocument/2006/relationships/hyperlink" Target="https://adas-server.mobiledrivetech.com/polarion/#/project/RTBM/workitem?id=RTBM-36842" TargetMode="External"/><Relationship Id="rId301" Type="http://schemas.openxmlformats.org/officeDocument/2006/relationships/hyperlink" Target="https://adas-server.mobiledrivetech.com/polarion/#/project/RTBM/workitem?id=RTBM-53180" TargetMode="External"/><Relationship Id="rId953" Type="http://schemas.openxmlformats.org/officeDocument/2006/relationships/hyperlink" Target="https://adas-server.mobiledrivetech.com/polarion/#/project/RTBM/workitem?id=RTBM-54499" TargetMode="External"/><Relationship Id="rId1029" Type="http://schemas.openxmlformats.org/officeDocument/2006/relationships/hyperlink" Target="https://adas-server.mobiledrivetech.com/polarion/#/project/RTBM/workitem?id=RTBM-54547" TargetMode="External"/><Relationship Id="rId1236" Type="http://schemas.openxmlformats.org/officeDocument/2006/relationships/hyperlink" Target="https://adas-server.mobiledrivetech.com/polarion/#/project/RTBM/workitem?id=RTBM-36069" TargetMode="External"/><Relationship Id="rId82" Type="http://schemas.openxmlformats.org/officeDocument/2006/relationships/hyperlink" Target="https://adas-server.mobiledrivetech.com/polarion/#/project/RTBM/workitem?id=RTBM-36785" TargetMode="External"/><Relationship Id="rId385" Type="http://schemas.openxmlformats.org/officeDocument/2006/relationships/hyperlink" Target="https://adas-server.mobiledrivetech.com/polarion/#/project/RTBM/workitem?id=RTBM-53296" TargetMode="External"/><Relationship Id="rId592" Type="http://schemas.openxmlformats.org/officeDocument/2006/relationships/hyperlink" Target="https://adas-server.mobiledrivetech.com/polarion/#/project/RTBM/workitem?id=RTBM-37577" TargetMode="External"/><Relationship Id="rId606" Type="http://schemas.openxmlformats.org/officeDocument/2006/relationships/hyperlink" Target="https://adas-server.mobiledrivetech.com/polarion/#/project/RTBM/workitem?id=RTBM-12788" TargetMode="External"/><Relationship Id="rId813" Type="http://schemas.openxmlformats.org/officeDocument/2006/relationships/hyperlink" Target="https://adas-server.mobiledrivetech.com/polarion/#/project/RTBM/workitem?id=RTBM-56774" TargetMode="External"/><Relationship Id="rId1443" Type="http://schemas.openxmlformats.org/officeDocument/2006/relationships/hyperlink" Target="https://adas-server.mobiledrivetech.com/polarion/#/project/RTBM/workitem?id=RTBM-54886" TargetMode="External"/><Relationship Id="rId1650" Type="http://schemas.openxmlformats.org/officeDocument/2006/relationships/hyperlink" Target="https://adas-server.mobiledrivetech.com/polarion/#/project/RTBM/workitem?id=RTBM-16939" TargetMode="External"/><Relationship Id="rId1748" Type="http://schemas.openxmlformats.org/officeDocument/2006/relationships/hyperlink" Target="https://adas-server.mobiledrivetech.com/polarion/#/project/RTBM/workitem?id=RTBM-15689" TargetMode="External"/><Relationship Id="rId245" Type="http://schemas.openxmlformats.org/officeDocument/2006/relationships/hyperlink" Target="https://adas-server.mobiledrivetech.com/polarion/#/project/RTBM/workitem?id=RTBM-53146" TargetMode="External"/><Relationship Id="rId452" Type="http://schemas.openxmlformats.org/officeDocument/2006/relationships/hyperlink" Target="https://adas-server.mobiledrivetech.com/polarion/#/project/RTBM/workitem?id=RTBM-37054" TargetMode="External"/><Relationship Id="rId897" Type="http://schemas.openxmlformats.org/officeDocument/2006/relationships/hyperlink" Target="https://adas-server.mobiledrivetech.com/polarion/#/project/RTBM/workitem?id=RTBM-54348" TargetMode="External"/><Relationship Id="rId1082" Type="http://schemas.openxmlformats.org/officeDocument/2006/relationships/hyperlink" Target="https://adas-server.mobiledrivetech.com/polarion/#/project/RTBM/workitem?id=RTBM-36442" TargetMode="External"/><Relationship Id="rId1303" Type="http://schemas.openxmlformats.org/officeDocument/2006/relationships/hyperlink" Target="https://adas-server.mobiledrivetech.com/polarion/#/project/RTBM/workitem?id=RTBM-54737" TargetMode="External"/><Relationship Id="rId1510" Type="http://schemas.openxmlformats.org/officeDocument/2006/relationships/hyperlink" Target="https://adas-server.mobiledrivetech.com/polarion/#/project/RTBM/workitem?id=RTBM-36355" TargetMode="External"/><Relationship Id="rId105" Type="http://schemas.openxmlformats.org/officeDocument/2006/relationships/hyperlink" Target="https://adas-server.mobiledrivetech.com/polarion/#/project/RTBM/workitem?id=RTBM-52980" TargetMode="External"/><Relationship Id="rId312" Type="http://schemas.openxmlformats.org/officeDocument/2006/relationships/hyperlink" Target="https://adas-server.mobiledrivetech.com/polarion/#/project/RTBM/workitem?id=RTBM-36208" TargetMode="External"/><Relationship Id="rId757" Type="http://schemas.openxmlformats.org/officeDocument/2006/relationships/hyperlink" Target="https://adas-server.mobiledrivetech.com/polarion/#/project/RTBM/workitem?id=RTBM-55031" TargetMode="External"/><Relationship Id="rId964" Type="http://schemas.openxmlformats.org/officeDocument/2006/relationships/hyperlink" Target="https://adas-server.mobiledrivetech.com/polarion/#/project/RTBM/workitem?id=RTBM-36523" TargetMode="External"/><Relationship Id="rId1387" Type="http://schemas.openxmlformats.org/officeDocument/2006/relationships/hyperlink" Target="https://adas-server.mobiledrivetech.com/polarion/#/project/RTBM/workitem?id=RTBM-54792" TargetMode="External"/><Relationship Id="rId1594" Type="http://schemas.openxmlformats.org/officeDocument/2006/relationships/hyperlink" Target="https://adas-server.mobiledrivetech.com/polarion/#/project/RTBM/workitem?id=RTBM-16126" TargetMode="External"/><Relationship Id="rId1608" Type="http://schemas.openxmlformats.org/officeDocument/2006/relationships/hyperlink" Target="https://adas-server.mobiledrivetech.com/polarion/#/project/RTBM/workitem?id=RTBM-36668" TargetMode="External"/><Relationship Id="rId93" Type="http://schemas.openxmlformats.org/officeDocument/2006/relationships/hyperlink" Target="https://adas-server.mobiledrivetech.com/polarion/#/project/RTBM/workitem?id=RTBM-52974" TargetMode="External"/><Relationship Id="rId189" Type="http://schemas.openxmlformats.org/officeDocument/2006/relationships/hyperlink" Target="https://adas-server.mobiledrivetech.com/polarion/#/project/RTBM/workitem?id=RTBM-53083" TargetMode="External"/><Relationship Id="rId396" Type="http://schemas.openxmlformats.org/officeDocument/2006/relationships/hyperlink" Target="https://adas-server.mobiledrivetech.com/polarion/#/project/RTBM/workitem?id=RTBM-36707" TargetMode="External"/><Relationship Id="rId617" Type="http://schemas.openxmlformats.org/officeDocument/2006/relationships/hyperlink" Target="https://adas-server.mobiledrivetech.com/polarion/#/project/RTBM/workitem?id=RTBM-53747" TargetMode="External"/><Relationship Id="rId824" Type="http://schemas.openxmlformats.org/officeDocument/2006/relationships/hyperlink" Target="https://adas-server.mobiledrivetech.com/polarion/#/project/RTBM/workitem?id=RTBM-36225" TargetMode="External"/><Relationship Id="rId1247" Type="http://schemas.openxmlformats.org/officeDocument/2006/relationships/hyperlink" Target="https://adas-server.mobiledrivetech.com/polarion/#/project/RTBM/workitem?id=RTBM-54707" TargetMode="External"/><Relationship Id="rId1454" Type="http://schemas.openxmlformats.org/officeDocument/2006/relationships/hyperlink" Target="https://adas-server.mobiledrivetech.com/polarion/#/project/RTBM/workitem?id=RTBM-36052" TargetMode="External"/><Relationship Id="rId1661" Type="http://schemas.openxmlformats.org/officeDocument/2006/relationships/hyperlink" Target="https://adas-server.mobiledrivetech.com/polarion/#/project/RTBM/workitem?id=RTBM-56662" TargetMode="External"/><Relationship Id="rId256" Type="http://schemas.openxmlformats.org/officeDocument/2006/relationships/hyperlink" Target="https://adas-server.mobiledrivetech.com/polarion/#/project/RTBM/workitem?id=RTBM-36865" TargetMode="External"/><Relationship Id="rId463" Type="http://schemas.openxmlformats.org/officeDocument/2006/relationships/hyperlink" Target="https://adas-server.mobiledrivetech.com/polarion/#/project/RTBM/workitem?id=RTBM-53405" TargetMode="External"/><Relationship Id="rId670" Type="http://schemas.openxmlformats.org/officeDocument/2006/relationships/hyperlink" Target="https://adas-server.mobiledrivetech.com/polarion/#/project/RTBM/workitem?id=RTBM-2888" TargetMode="External"/><Relationship Id="rId1093" Type="http://schemas.openxmlformats.org/officeDocument/2006/relationships/hyperlink" Target="https://adas-server.mobiledrivetech.com/polarion/#/project/RTBM/workitem?id=RTBM-54606" TargetMode="External"/><Relationship Id="rId1107" Type="http://schemas.openxmlformats.org/officeDocument/2006/relationships/hyperlink" Target="https://adas-server.mobiledrivetech.com/polarion/#/project/RTBM/workitem?id=RTBM-54627" TargetMode="External"/><Relationship Id="rId1314" Type="http://schemas.openxmlformats.org/officeDocument/2006/relationships/hyperlink" Target="https://adas-server.mobiledrivetech.com/polarion/#/project/RTBM/workitem?id=RTBM-36059" TargetMode="External"/><Relationship Id="rId1521" Type="http://schemas.openxmlformats.org/officeDocument/2006/relationships/hyperlink" Target="https://adas-server.mobiledrivetech.com/polarion/#/project/RTBM/workitem?id=RTBM-54956" TargetMode="External"/><Relationship Id="rId1759" Type="http://schemas.openxmlformats.org/officeDocument/2006/relationships/hyperlink" Target="https://adas-server.mobiledrivetech.com/polarion/#/project/RTBM/workitem?id=RTBM-57130" TargetMode="External"/><Relationship Id="rId116" Type="http://schemas.openxmlformats.org/officeDocument/2006/relationships/hyperlink" Target="https://adas-server.mobiledrivetech.com/polarion/#/project/RTBM/workitem?id=RTBM-37046" TargetMode="External"/><Relationship Id="rId323" Type="http://schemas.openxmlformats.org/officeDocument/2006/relationships/hyperlink" Target="https://adas-server.mobiledrivetech.com/polarion/#/project/RTBM/workitem?id=RTBM-53262" TargetMode="External"/><Relationship Id="rId530" Type="http://schemas.openxmlformats.org/officeDocument/2006/relationships/hyperlink" Target="https://adas-server.mobiledrivetech.com/polarion/#/project/RTBM/workitem?id=RTBM-16992" TargetMode="External"/><Relationship Id="rId768" Type="http://schemas.openxmlformats.org/officeDocument/2006/relationships/hyperlink" Target="https://adas-server.mobiledrivetech.com/polarion/#/project/RTBM/workitem?id=RTBM-36765" TargetMode="External"/><Relationship Id="rId975" Type="http://schemas.openxmlformats.org/officeDocument/2006/relationships/hyperlink" Target="https://adas-server.mobiledrivetech.com/polarion/#/project/RTBM/workitem?id=RTBM-54511" TargetMode="External"/><Relationship Id="rId1160" Type="http://schemas.openxmlformats.org/officeDocument/2006/relationships/hyperlink" Target="https://adas-server.mobiledrivetech.com/polarion/#/project/RTBM/workitem?id=RTBM-36212" TargetMode="External"/><Relationship Id="rId1398" Type="http://schemas.openxmlformats.org/officeDocument/2006/relationships/hyperlink" Target="https://adas-server.mobiledrivetech.com/polarion/#/project/RTBM/workitem?id=RTBM-12793" TargetMode="External"/><Relationship Id="rId1619" Type="http://schemas.openxmlformats.org/officeDocument/2006/relationships/hyperlink" Target="https://adas-server.mobiledrivetech.com/polarion/#/project/RTBM/workitem?id=RTBM-56629" TargetMode="External"/><Relationship Id="rId20" Type="http://schemas.openxmlformats.org/officeDocument/2006/relationships/hyperlink" Target="https://adas-server.mobiledrivetech.com/polarion/#/project/RTBM/workitem?id=RTBM-36132" TargetMode="External"/><Relationship Id="rId628" Type="http://schemas.openxmlformats.org/officeDocument/2006/relationships/hyperlink" Target="https://adas-server.mobiledrivetech.com/polarion/#/project/RTBM/workitem?id=RTBM-24432" TargetMode="External"/><Relationship Id="rId835" Type="http://schemas.openxmlformats.org/officeDocument/2006/relationships/hyperlink" Target="https://adas-server.mobiledrivetech.com/polarion/#/project/RTBM/workitem?id=RTBM-54268" TargetMode="External"/><Relationship Id="rId1258" Type="http://schemas.openxmlformats.org/officeDocument/2006/relationships/hyperlink" Target="https://adas-server.mobiledrivetech.com/polarion/#/project/RTBM/workitem?id=RTBM-36097" TargetMode="External"/><Relationship Id="rId1465" Type="http://schemas.openxmlformats.org/officeDocument/2006/relationships/hyperlink" Target="https://adas-server.mobiledrivetech.com/polarion/#/project/RTBM/workitem?id=RTBM-54897" TargetMode="External"/><Relationship Id="rId1672" Type="http://schemas.openxmlformats.org/officeDocument/2006/relationships/hyperlink" Target="https://adas-server.mobiledrivetech.com/polarion/#/project/RTBM/workitem?id=RTBM-21684" TargetMode="External"/><Relationship Id="rId267" Type="http://schemas.openxmlformats.org/officeDocument/2006/relationships/hyperlink" Target="https://adas-server.mobiledrivetech.com/polarion/#/project/RTBM/workitem?id=RTBM-53158" TargetMode="External"/><Relationship Id="rId474" Type="http://schemas.openxmlformats.org/officeDocument/2006/relationships/hyperlink" Target="https://adas-server.mobiledrivetech.com/polarion/#/project/RTBM/workitem?id=RTBM-36792" TargetMode="External"/><Relationship Id="rId1020" Type="http://schemas.openxmlformats.org/officeDocument/2006/relationships/hyperlink" Target="https://adas-server.mobiledrivetech.com/polarion/#/project/RTBM/workitem?id=RTBM-36473" TargetMode="External"/><Relationship Id="rId1118" Type="http://schemas.openxmlformats.org/officeDocument/2006/relationships/hyperlink" Target="https://adas-server.mobiledrivetech.com/polarion/#/project/RTBM/workitem?id=RTBM-36424" TargetMode="External"/><Relationship Id="rId1325" Type="http://schemas.openxmlformats.org/officeDocument/2006/relationships/hyperlink" Target="https://adas-server.mobiledrivetech.com/polarion/#/project/RTBM/workitem?id=RTBM-54748" TargetMode="External"/><Relationship Id="rId1532" Type="http://schemas.openxmlformats.org/officeDocument/2006/relationships/hyperlink" Target="https://adas-server.mobiledrivetech.com/polarion/#/project/RTBM/workitem?id=RTBM-36683" TargetMode="External"/><Relationship Id="rId127" Type="http://schemas.openxmlformats.org/officeDocument/2006/relationships/hyperlink" Target="https://adas-server.mobiledrivetech.com/polarion/#/project/RTBM/workitem?id=RTBM-52991" TargetMode="External"/><Relationship Id="rId681" Type="http://schemas.openxmlformats.org/officeDocument/2006/relationships/hyperlink" Target="https://adas-server.mobiledrivetech.com/polarion/#/project/RTBM/workitem?id=RTBM-54768" TargetMode="External"/><Relationship Id="rId779" Type="http://schemas.openxmlformats.org/officeDocument/2006/relationships/hyperlink" Target="https://adas-server.mobiledrivetech.com/polarion/#/project/RTBM/workitem?id=RTBM-56597" TargetMode="External"/><Relationship Id="rId902" Type="http://schemas.openxmlformats.org/officeDocument/2006/relationships/hyperlink" Target="https://adas-server.mobiledrivetech.com/polarion/#/project/RTBM/workitem?id=RTBM-36562" TargetMode="External"/><Relationship Id="rId986" Type="http://schemas.openxmlformats.org/officeDocument/2006/relationships/hyperlink" Target="https://adas-server.mobiledrivetech.com/polarion/#/project/RTBM/workitem?id=RTBM-36491" TargetMode="External"/><Relationship Id="rId31" Type="http://schemas.openxmlformats.org/officeDocument/2006/relationships/hyperlink" Target="https://adas-server.mobiledrivetech.com/polarion/#/project/RTBM/workitem?id=RTBM-52941" TargetMode="External"/><Relationship Id="rId334" Type="http://schemas.openxmlformats.org/officeDocument/2006/relationships/hyperlink" Target="https://adas-server.mobiledrivetech.com/polarion/#/project/RTBM/workitem?id=RTBM-37026" TargetMode="External"/><Relationship Id="rId541" Type="http://schemas.openxmlformats.org/officeDocument/2006/relationships/hyperlink" Target="https://adas-server.mobiledrivetech.com/polarion/#/project/RTBM/workitem?id=RTBM-53680" TargetMode="External"/><Relationship Id="rId639" Type="http://schemas.openxmlformats.org/officeDocument/2006/relationships/hyperlink" Target="https://adas-server.mobiledrivetech.com/polarion/#/project/RTBM/workitem?id=RTBM-53763" TargetMode="External"/><Relationship Id="rId1171" Type="http://schemas.openxmlformats.org/officeDocument/2006/relationships/hyperlink" Target="https://adas-server.mobiledrivetech.com/polarion/#/project/RTBM/workitem?id=RTBM-54667" TargetMode="External"/><Relationship Id="rId1269" Type="http://schemas.openxmlformats.org/officeDocument/2006/relationships/hyperlink" Target="https://adas-server.mobiledrivetech.com/polarion/#/project/RTBM/workitem?id=RTBM-54718" TargetMode="External"/><Relationship Id="rId1476" Type="http://schemas.openxmlformats.org/officeDocument/2006/relationships/hyperlink" Target="https://adas-server.mobiledrivetech.com/polarion/#/project/RTBM/workitem?id=RTBM-36620" TargetMode="External"/><Relationship Id="rId180" Type="http://schemas.openxmlformats.org/officeDocument/2006/relationships/hyperlink" Target="https://adas-server.mobiledrivetech.com/polarion/#/project/RTBM/workitem?id=RTBM-36841" TargetMode="External"/><Relationship Id="rId278" Type="http://schemas.openxmlformats.org/officeDocument/2006/relationships/hyperlink" Target="https://adas-server.mobiledrivetech.com/polarion/#/project/RTBM/workitem?id=RTBM-36898" TargetMode="External"/><Relationship Id="rId401" Type="http://schemas.openxmlformats.org/officeDocument/2006/relationships/hyperlink" Target="https://adas-server.mobiledrivetech.com/polarion/#/project/RTBM/workitem?id=RTBM-53304" TargetMode="External"/><Relationship Id="rId846" Type="http://schemas.openxmlformats.org/officeDocument/2006/relationships/hyperlink" Target="https://adas-server.mobiledrivetech.com/polarion/#/project/RTBM/workitem?id=RTBM-36108" TargetMode="External"/><Relationship Id="rId1031" Type="http://schemas.openxmlformats.org/officeDocument/2006/relationships/hyperlink" Target="https://adas-server.mobiledrivetech.com/polarion/#/project/RTBM/workitem?id=RTBM-54548" TargetMode="External"/><Relationship Id="rId1129" Type="http://schemas.openxmlformats.org/officeDocument/2006/relationships/hyperlink" Target="https://adas-server.mobiledrivetech.com/polarion/#/project/RTBM/workitem?id=RTBM-54641" TargetMode="External"/><Relationship Id="rId1683" Type="http://schemas.openxmlformats.org/officeDocument/2006/relationships/hyperlink" Target="https://adas-server.mobiledrivetech.com/polarion/#/project/RTBM/workitem?id=RTBM-56678" TargetMode="External"/><Relationship Id="rId485" Type="http://schemas.openxmlformats.org/officeDocument/2006/relationships/hyperlink" Target="https://adas-server.mobiledrivetech.com/polarion/#/project/RTBM/workitem?id=RTBM-53417" TargetMode="External"/><Relationship Id="rId692" Type="http://schemas.openxmlformats.org/officeDocument/2006/relationships/hyperlink" Target="https://adas-server.mobiledrivetech.com/polarion/#/project/RTBM/workitem?id=RTBM-12777" TargetMode="External"/><Relationship Id="rId706" Type="http://schemas.openxmlformats.org/officeDocument/2006/relationships/hyperlink" Target="https://adas-server.mobiledrivetech.com/polarion/#/project/RTBM/workitem?id=RTBM-24453" TargetMode="External"/><Relationship Id="rId913" Type="http://schemas.openxmlformats.org/officeDocument/2006/relationships/hyperlink" Target="https://adas-server.mobiledrivetech.com/polarion/#/project/RTBM/workitem?id=RTBM-54389" TargetMode="External"/><Relationship Id="rId1336" Type="http://schemas.openxmlformats.org/officeDocument/2006/relationships/hyperlink" Target="https://adas-server.mobiledrivetech.com/polarion/#/project/RTBM/workitem?id=RTBM-37013" TargetMode="External"/><Relationship Id="rId1543" Type="http://schemas.openxmlformats.org/officeDocument/2006/relationships/hyperlink" Target="https://adas-server.mobiledrivetech.com/polarion/#/project/RTBM/workitem?id=RTBM-54969" TargetMode="External"/><Relationship Id="rId1750" Type="http://schemas.openxmlformats.org/officeDocument/2006/relationships/hyperlink" Target="https://adas-server.mobiledrivetech.com/polarion/#/project/RTBM/workitem?id=RTBM-15691" TargetMode="External"/><Relationship Id="rId42" Type="http://schemas.openxmlformats.org/officeDocument/2006/relationships/hyperlink" Target="https://adas-server.mobiledrivetech.com/polarion/#/project/RTBM/workitem?id=RTBM-36252" TargetMode="External"/><Relationship Id="rId138" Type="http://schemas.openxmlformats.org/officeDocument/2006/relationships/hyperlink" Target="https://adas-server.mobiledrivetech.com/polarion/#/project/RTBM/workitem?id=RTBM-36869" TargetMode="External"/><Relationship Id="rId345" Type="http://schemas.openxmlformats.org/officeDocument/2006/relationships/hyperlink" Target="https://adas-server.mobiledrivetech.com/polarion/#/project/RTBM/workitem?id=RTBM-53274" TargetMode="External"/><Relationship Id="rId552" Type="http://schemas.openxmlformats.org/officeDocument/2006/relationships/hyperlink" Target="https://adas-server.mobiledrivetech.com/polarion/#/project/RTBM/workitem?id=RTBM-37558" TargetMode="External"/><Relationship Id="rId997" Type="http://schemas.openxmlformats.org/officeDocument/2006/relationships/hyperlink" Target="https://adas-server.mobiledrivetech.com/polarion/#/project/RTBM/workitem?id=RTBM-54529" TargetMode="External"/><Relationship Id="rId1182" Type="http://schemas.openxmlformats.org/officeDocument/2006/relationships/hyperlink" Target="https://adas-server.mobiledrivetech.com/polarion/#/project/RTBM/workitem?id=RTBM-36985" TargetMode="External"/><Relationship Id="rId1403" Type="http://schemas.openxmlformats.org/officeDocument/2006/relationships/hyperlink" Target="https://adas-server.mobiledrivetech.com/polarion/#/project/RTBM/workitem?id=RTBM-54814" TargetMode="External"/><Relationship Id="rId1610" Type="http://schemas.openxmlformats.org/officeDocument/2006/relationships/hyperlink" Target="https://adas-server.mobiledrivetech.com/polarion/#/project/RTBM/workitem?id=RTBM-21691" TargetMode="External"/><Relationship Id="rId191" Type="http://schemas.openxmlformats.org/officeDocument/2006/relationships/hyperlink" Target="https://adas-server.mobiledrivetech.com/polarion/#/project/RTBM/workitem?id=RTBM-53084" TargetMode="External"/><Relationship Id="rId205" Type="http://schemas.openxmlformats.org/officeDocument/2006/relationships/hyperlink" Target="https://adas-server.mobiledrivetech.com/polarion/#/project/RTBM/workitem?id=RTBM-53092" TargetMode="External"/><Relationship Id="rId412" Type="http://schemas.openxmlformats.org/officeDocument/2006/relationships/hyperlink" Target="https://adas-server.mobiledrivetech.com/polarion/#/project/RTBM/workitem?id=RTBM-36035" TargetMode="External"/><Relationship Id="rId857" Type="http://schemas.openxmlformats.org/officeDocument/2006/relationships/hyperlink" Target="https://adas-server.mobiledrivetech.com/polarion/#/project/RTBM/workitem?id=RTBM-54285" TargetMode="External"/><Relationship Id="rId1042" Type="http://schemas.openxmlformats.org/officeDocument/2006/relationships/hyperlink" Target="https://adas-server.mobiledrivetech.com/polarion/#/project/RTBM/workitem?id=RTBM-36462" TargetMode="External"/><Relationship Id="rId1487" Type="http://schemas.openxmlformats.org/officeDocument/2006/relationships/hyperlink" Target="https://adas-server.mobiledrivetech.com/polarion/#/project/RTBM/workitem?id=RTBM-54908" TargetMode="External"/><Relationship Id="rId1694" Type="http://schemas.openxmlformats.org/officeDocument/2006/relationships/hyperlink" Target="https://adas-server.mobiledrivetech.com/polarion/#/project/RTBM/workitem?id=RTBM-16965" TargetMode="External"/><Relationship Id="rId1708" Type="http://schemas.openxmlformats.org/officeDocument/2006/relationships/hyperlink" Target="https://adas-server.mobiledrivetech.com/polarion/#/project/RTBM/workitem?id=RTBM-16955" TargetMode="External"/><Relationship Id="rId289" Type="http://schemas.openxmlformats.org/officeDocument/2006/relationships/hyperlink" Target="https://adas-server.mobiledrivetech.com/polarion/#/project/RTBM/workitem?id=RTBM-53172" TargetMode="External"/><Relationship Id="rId496" Type="http://schemas.openxmlformats.org/officeDocument/2006/relationships/hyperlink" Target="https://adas-server.mobiledrivetech.com/polarion/#/project/RTBM/workitem?id=RTBM-37033" TargetMode="External"/><Relationship Id="rId717" Type="http://schemas.openxmlformats.org/officeDocument/2006/relationships/hyperlink" Target="https://adas-server.mobiledrivetech.com/polarion/#/project/RTBM/workitem?id=RTBM-54940" TargetMode="External"/><Relationship Id="rId924" Type="http://schemas.openxmlformats.org/officeDocument/2006/relationships/hyperlink" Target="https://adas-server.mobiledrivetech.com/polarion/#/project/RTBM/workitem?id=RTBM-36544" TargetMode="External"/><Relationship Id="rId1347" Type="http://schemas.openxmlformats.org/officeDocument/2006/relationships/hyperlink" Target="https://adas-server.mobiledrivetech.com/polarion/#/project/RTBM/workitem?id=RTBM-54760" TargetMode="External"/><Relationship Id="rId1554" Type="http://schemas.openxmlformats.org/officeDocument/2006/relationships/hyperlink" Target="https://adas-server.mobiledrivetech.com/polarion/#/project/RTBM/workitem?id=RTBM-36292" TargetMode="External"/><Relationship Id="rId1761" Type="http://schemas.openxmlformats.org/officeDocument/2006/relationships/hyperlink" Target="https://adas-server.mobiledrivetech.com/polarion/#/project/RTBM/workitem?id=RTBM-57149" TargetMode="External"/><Relationship Id="rId53" Type="http://schemas.openxmlformats.org/officeDocument/2006/relationships/hyperlink" Target="https://adas-server.mobiledrivetech.com/polarion/#/project/RTBM/workitem?id=RTBM-52952" TargetMode="External"/><Relationship Id="rId149" Type="http://schemas.openxmlformats.org/officeDocument/2006/relationships/hyperlink" Target="https://adas-server.mobiledrivetech.com/polarion/#/project/RTBM/workitem?id=RTBM-53059" TargetMode="External"/><Relationship Id="rId356" Type="http://schemas.openxmlformats.org/officeDocument/2006/relationships/hyperlink" Target="https://adas-server.mobiledrivetech.com/polarion/#/project/RTBM/workitem?id=RTBM-37024" TargetMode="External"/><Relationship Id="rId563" Type="http://schemas.openxmlformats.org/officeDocument/2006/relationships/hyperlink" Target="https://adas-server.mobiledrivetech.com/polarion/#/project/RTBM/workitem?id=RTBM-53702" TargetMode="External"/><Relationship Id="rId770" Type="http://schemas.openxmlformats.org/officeDocument/2006/relationships/hyperlink" Target="https://adas-server.mobiledrivetech.com/polarion/#/project/RTBM/workitem?id=RTBM-36101" TargetMode="External"/><Relationship Id="rId1193" Type="http://schemas.openxmlformats.org/officeDocument/2006/relationships/hyperlink" Target="https://adas-server.mobiledrivetech.com/polarion/#/project/RTBM/workitem?id=RTBM-54678" TargetMode="External"/><Relationship Id="rId1207" Type="http://schemas.openxmlformats.org/officeDocument/2006/relationships/hyperlink" Target="https://adas-server.mobiledrivetech.com/polarion/#/project/RTBM/workitem?id=RTBM-54685" TargetMode="External"/><Relationship Id="rId1414" Type="http://schemas.openxmlformats.org/officeDocument/2006/relationships/hyperlink" Target="https://adas-server.mobiledrivetech.com/polarion/#/project/RTBM/workitem?id=RTBM-15688" TargetMode="External"/><Relationship Id="rId1621" Type="http://schemas.openxmlformats.org/officeDocument/2006/relationships/hyperlink" Target="https://adas-server.mobiledrivetech.com/polarion/#/project/RTBM/workitem?id=RTBM-56630" TargetMode="External"/><Relationship Id="rId216" Type="http://schemas.openxmlformats.org/officeDocument/2006/relationships/hyperlink" Target="https://adas-server.mobiledrivetech.com/polarion/#/project/RTBM/workitem?id=RTBM-36631" TargetMode="External"/><Relationship Id="rId423" Type="http://schemas.openxmlformats.org/officeDocument/2006/relationships/hyperlink" Target="https://adas-server.mobiledrivetech.com/polarion/#/project/RTBM/workitem?id=RTBM-53317" TargetMode="External"/><Relationship Id="rId868" Type="http://schemas.openxmlformats.org/officeDocument/2006/relationships/hyperlink" Target="https://adas-server.mobiledrivetech.com/polarion/#/project/RTBM/workitem?id=RTBM-37032" TargetMode="External"/><Relationship Id="rId1053" Type="http://schemas.openxmlformats.org/officeDocument/2006/relationships/hyperlink" Target="https://adas-server.mobiledrivetech.com/polarion/#/project/RTBM/workitem?id=RTBM-54580" TargetMode="External"/><Relationship Id="rId1260" Type="http://schemas.openxmlformats.org/officeDocument/2006/relationships/hyperlink" Target="https://adas-server.mobiledrivetech.com/polarion/#/project/RTBM/workitem?id=RTBM-36207" TargetMode="External"/><Relationship Id="rId1498" Type="http://schemas.openxmlformats.org/officeDocument/2006/relationships/hyperlink" Target="https://adas-server.mobiledrivetech.com/polarion/#/project/RTBM/workitem?id=RTBM-36301" TargetMode="External"/><Relationship Id="rId1719" Type="http://schemas.openxmlformats.org/officeDocument/2006/relationships/hyperlink" Target="https://adas-server.mobiledrivetech.com/polarion/#/project/RTBM/workitem?id=RTBM-56697" TargetMode="External"/><Relationship Id="rId630" Type="http://schemas.openxmlformats.org/officeDocument/2006/relationships/hyperlink" Target="https://adas-server.mobiledrivetech.com/polarion/#/project/RTBM/workitem?id=RTBM-24402" TargetMode="External"/><Relationship Id="rId728" Type="http://schemas.openxmlformats.org/officeDocument/2006/relationships/hyperlink" Target="https://adas-server.mobiledrivetech.com/polarion/#/project/RTBM/workitem?id=RTBM-36249" TargetMode="External"/><Relationship Id="rId935" Type="http://schemas.openxmlformats.org/officeDocument/2006/relationships/hyperlink" Target="https://adas-server.mobiledrivetech.com/polarion/#/project/RTBM/workitem?id=RTBM-54435" TargetMode="External"/><Relationship Id="rId1358" Type="http://schemas.openxmlformats.org/officeDocument/2006/relationships/hyperlink" Target="https://adas-server.mobiledrivetech.com/polarion/#/project/RTBM/workitem?id=RTBM-36978" TargetMode="External"/><Relationship Id="rId1565" Type="http://schemas.openxmlformats.org/officeDocument/2006/relationships/hyperlink" Target="https://adas-server.mobiledrivetech.com/polarion/#/project/RTBM/workitem?id=RTBM-55026" TargetMode="External"/><Relationship Id="rId64" Type="http://schemas.openxmlformats.org/officeDocument/2006/relationships/hyperlink" Target="https://adas-server.mobiledrivetech.com/polarion/#/project/RTBM/workitem?id=RTBM-36009" TargetMode="External"/><Relationship Id="rId367" Type="http://schemas.openxmlformats.org/officeDocument/2006/relationships/hyperlink" Target="https://adas-server.mobiledrivetech.com/polarion/#/project/RTBM/workitem?id=RTBM-53286" TargetMode="External"/><Relationship Id="rId574" Type="http://schemas.openxmlformats.org/officeDocument/2006/relationships/hyperlink" Target="https://adas-server.mobiledrivetech.com/polarion/#/project/RTBM/workitem?id=RTBM-37542" TargetMode="External"/><Relationship Id="rId1120" Type="http://schemas.openxmlformats.org/officeDocument/2006/relationships/hyperlink" Target="https://adas-server.mobiledrivetech.com/polarion/#/project/RTBM/workitem?id=RTBM-36423" TargetMode="External"/><Relationship Id="rId1218" Type="http://schemas.openxmlformats.org/officeDocument/2006/relationships/hyperlink" Target="https://adas-server.mobiledrivetech.com/polarion/#/project/RTBM/workitem?id=RTBM-36732" TargetMode="External"/><Relationship Id="rId1425" Type="http://schemas.openxmlformats.org/officeDocument/2006/relationships/hyperlink" Target="https://adas-server.mobiledrivetech.com/polarion/#/project/RTBM/workitem?id=RTBM-54865" TargetMode="External"/><Relationship Id="rId227" Type="http://schemas.openxmlformats.org/officeDocument/2006/relationships/hyperlink" Target="https://adas-server.mobiledrivetech.com/polarion/#/project/RTBM/workitem?id=RTBM-53103" TargetMode="External"/><Relationship Id="rId781" Type="http://schemas.openxmlformats.org/officeDocument/2006/relationships/hyperlink" Target="https://adas-server.mobiledrivetech.com/polarion/#/project/RTBM/workitem?id=RTBM-56631" TargetMode="External"/><Relationship Id="rId879" Type="http://schemas.openxmlformats.org/officeDocument/2006/relationships/hyperlink" Target="https://adas-server.mobiledrivetech.com/polarion/#/project/RTBM/workitem?id=RTBM-54332" TargetMode="External"/><Relationship Id="rId1632" Type="http://schemas.openxmlformats.org/officeDocument/2006/relationships/hyperlink" Target="https://adas-server.mobiledrivetech.com/polarion/#/project/RTBM/workitem?id=RTBM-16974" TargetMode="External"/><Relationship Id="rId434" Type="http://schemas.openxmlformats.org/officeDocument/2006/relationships/hyperlink" Target="https://adas-server.mobiledrivetech.com/polarion/#/project/RTBM/workitem?id=RTBM-36034" TargetMode="External"/><Relationship Id="rId641" Type="http://schemas.openxmlformats.org/officeDocument/2006/relationships/hyperlink" Target="https://adas-server.mobiledrivetech.com/polarion/#/project/RTBM/workitem?id=RTBM-53764" TargetMode="External"/><Relationship Id="rId739" Type="http://schemas.openxmlformats.org/officeDocument/2006/relationships/hyperlink" Target="https://adas-server.mobiledrivetech.com/polarion/#/project/RTBM/workitem?id=RTBM-54983" TargetMode="External"/><Relationship Id="rId1064" Type="http://schemas.openxmlformats.org/officeDocument/2006/relationships/hyperlink" Target="https://adas-server.mobiledrivetech.com/polarion/#/project/RTBM/workitem?id=RTBM-36451" TargetMode="External"/><Relationship Id="rId1271" Type="http://schemas.openxmlformats.org/officeDocument/2006/relationships/hyperlink" Target="https://adas-server.mobiledrivetech.com/polarion/#/project/RTBM/workitem?id=RTBM-54720" TargetMode="External"/><Relationship Id="rId1369" Type="http://schemas.openxmlformats.org/officeDocument/2006/relationships/hyperlink" Target="https://adas-server.mobiledrivetech.com/polarion/#/project/RTBM/workitem?id=RTBM-54780" TargetMode="External"/><Relationship Id="rId1576" Type="http://schemas.openxmlformats.org/officeDocument/2006/relationships/hyperlink" Target="https://adas-server.mobiledrivetech.com/polarion/#/project/RTBM/workitem?id=RTBM-16178" TargetMode="External"/><Relationship Id="rId280" Type="http://schemas.openxmlformats.org/officeDocument/2006/relationships/hyperlink" Target="https://adas-server.mobiledrivetech.com/polarion/#/project/RTBM/workitem?id=RTBM-36819" TargetMode="External"/><Relationship Id="rId501" Type="http://schemas.openxmlformats.org/officeDocument/2006/relationships/hyperlink" Target="https://adas-server.mobiledrivetech.com/polarion/#/project/RTBM/workitem?id=RTBM-53425" TargetMode="External"/><Relationship Id="rId946" Type="http://schemas.openxmlformats.org/officeDocument/2006/relationships/hyperlink" Target="https://adas-server.mobiledrivetech.com/polarion/#/project/RTBM/workitem?id=RTBM-36532" TargetMode="External"/><Relationship Id="rId1131" Type="http://schemas.openxmlformats.org/officeDocument/2006/relationships/hyperlink" Target="https://adas-server.mobiledrivetech.com/polarion/#/project/RTBM/workitem?id=RTBM-54642" TargetMode="External"/><Relationship Id="rId1229" Type="http://schemas.openxmlformats.org/officeDocument/2006/relationships/hyperlink" Target="https://adas-server.mobiledrivetech.com/polarion/#/project/RTBM/workitem?id=RTBM-54697" TargetMode="External"/><Relationship Id="rId75" Type="http://schemas.openxmlformats.org/officeDocument/2006/relationships/hyperlink" Target="https://adas-server.mobiledrivetech.com/polarion/#/project/RTBM/workitem?id=RTBM-52965" TargetMode="External"/><Relationship Id="rId140" Type="http://schemas.openxmlformats.org/officeDocument/2006/relationships/hyperlink" Target="https://adas-server.mobiledrivetech.com/polarion/#/project/RTBM/workitem?id=RTBM-37009" TargetMode="External"/><Relationship Id="rId378" Type="http://schemas.openxmlformats.org/officeDocument/2006/relationships/hyperlink" Target="https://adas-server.mobiledrivetech.com/polarion/#/project/RTBM/workitem?id=RTBM-36921" TargetMode="External"/><Relationship Id="rId585" Type="http://schemas.openxmlformats.org/officeDocument/2006/relationships/hyperlink" Target="https://adas-server.mobiledrivetech.com/polarion/#/project/RTBM/workitem?id=RTBM-53725" TargetMode="External"/><Relationship Id="rId792" Type="http://schemas.openxmlformats.org/officeDocument/2006/relationships/hyperlink" Target="https://adas-server.mobiledrivetech.com/polarion/#/project/RTBM/workitem?id=RTBM-36766" TargetMode="External"/><Relationship Id="rId806" Type="http://schemas.openxmlformats.org/officeDocument/2006/relationships/hyperlink" Target="https://adas-server.mobiledrivetech.com/polarion/#/project/RTBM/workitem?id=RTBM-35968" TargetMode="External"/><Relationship Id="rId1436" Type="http://schemas.openxmlformats.org/officeDocument/2006/relationships/hyperlink" Target="https://adas-server.mobiledrivetech.com/polarion/#/project/RTBM/workitem?id=RTBM-25744" TargetMode="External"/><Relationship Id="rId1643" Type="http://schemas.openxmlformats.org/officeDocument/2006/relationships/hyperlink" Target="https://adas-server.mobiledrivetech.com/polarion/#/project/RTBM/workitem?id=RTBM-56643" TargetMode="External"/><Relationship Id="rId6" Type="http://schemas.openxmlformats.org/officeDocument/2006/relationships/hyperlink" Target="https://adas-server.mobiledrivetech.com/polarion/#/project/RTBM/workitem?id=RTBM-36257" TargetMode="External"/><Relationship Id="rId238" Type="http://schemas.openxmlformats.org/officeDocument/2006/relationships/hyperlink" Target="https://adas-server.mobiledrivetech.com/polarion/#/project/RTBM/workitem?id=RTBM-36106" TargetMode="External"/><Relationship Id="rId445" Type="http://schemas.openxmlformats.org/officeDocument/2006/relationships/hyperlink" Target="https://adas-server.mobiledrivetech.com/polarion/#/project/RTBM/workitem?id=RTBM-53328" TargetMode="External"/><Relationship Id="rId652" Type="http://schemas.openxmlformats.org/officeDocument/2006/relationships/hyperlink" Target="https://adas-server.mobiledrivetech.com/polarion/#/project/RTBM/workitem?id=RTBM-24384" TargetMode="External"/><Relationship Id="rId1075" Type="http://schemas.openxmlformats.org/officeDocument/2006/relationships/hyperlink" Target="https://adas-server.mobiledrivetech.com/polarion/#/project/RTBM/workitem?id=RTBM-54592" TargetMode="External"/><Relationship Id="rId1282" Type="http://schemas.openxmlformats.org/officeDocument/2006/relationships/hyperlink" Target="https://adas-server.mobiledrivetech.com/polarion/#/project/RTBM/workitem?id=RTBM-36064" TargetMode="External"/><Relationship Id="rId1503" Type="http://schemas.openxmlformats.org/officeDocument/2006/relationships/hyperlink" Target="https://adas-server.mobiledrivetech.com/polarion/#/project/RTBM/workitem?id=RTBM-54917" TargetMode="External"/><Relationship Id="rId1710" Type="http://schemas.openxmlformats.org/officeDocument/2006/relationships/hyperlink" Target="https://adas-server.mobiledrivetech.com/polarion/#/project/RTBM/workitem?id=RTBM-16954" TargetMode="External"/><Relationship Id="rId291" Type="http://schemas.openxmlformats.org/officeDocument/2006/relationships/hyperlink" Target="https://adas-server.mobiledrivetech.com/polarion/#/project/RTBM/workitem?id=RTBM-53173" TargetMode="External"/><Relationship Id="rId305" Type="http://schemas.openxmlformats.org/officeDocument/2006/relationships/hyperlink" Target="https://adas-server.mobiledrivetech.com/polarion/#/project/RTBM/workitem?id=RTBM-53182" TargetMode="External"/><Relationship Id="rId512" Type="http://schemas.openxmlformats.org/officeDocument/2006/relationships/hyperlink" Target="https://adas-server.mobiledrivetech.com/polarion/#/project/RTBM/workitem?id=RTBM-36117" TargetMode="External"/><Relationship Id="rId957" Type="http://schemas.openxmlformats.org/officeDocument/2006/relationships/hyperlink" Target="https://adas-server.mobiledrivetech.com/polarion/#/project/RTBM/workitem?id=RTBM-54502" TargetMode="External"/><Relationship Id="rId1142" Type="http://schemas.openxmlformats.org/officeDocument/2006/relationships/hyperlink" Target="https://adas-server.mobiledrivetech.com/polarion/#/project/RTBM/workitem?id=RTBM-36337" TargetMode="External"/><Relationship Id="rId1587" Type="http://schemas.openxmlformats.org/officeDocument/2006/relationships/hyperlink" Target="https://adas-server.mobiledrivetech.com/polarion/#/project/RTBM/workitem?id=RTBM-56489" TargetMode="External"/><Relationship Id="rId86" Type="http://schemas.openxmlformats.org/officeDocument/2006/relationships/hyperlink" Target="https://adas-server.mobiledrivetech.com/polarion/#/project/RTBM/workitem?id=RTBM-36145" TargetMode="External"/><Relationship Id="rId151" Type="http://schemas.openxmlformats.org/officeDocument/2006/relationships/hyperlink" Target="https://adas-server.mobiledrivetech.com/polarion/#/project/RTBM/workitem?id=RTBM-53060" TargetMode="External"/><Relationship Id="rId389" Type="http://schemas.openxmlformats.org/officeDocument/2006/relationships/hyperlink" Target="https://adas-server.mobiledrivetech.com/polarion/#/project/RTBM/workitem?id=RTBM-53298" TargetMode="External"/><Relationship Id="rId596" Type="http://schemas.openxmlformats.org/officeDocument/2006/relationships/hyperlink" Target="https://adas-server.mobiledrivetech.com/polarion/#/project/RTBM/workitem?id=RTBM-37575" TargetMode="External"/><Relationship Id="rId817" Type="http://schemas.openxmlformats.org/officeDocument/2006/relationships/hyperlink" Target="https://adas-server.mobiledrivetech.com/polarion/#/project/RTBM/workitem?id=RTBM-56778" TargetMode="External"/><Relationship Id="rId1002" Type="http://schemas.openxmlformats.org/officeDocument/2006/relationships/hyperlink" Target="https://adas-server.mobiledrivetech.com/polarion/#/project/RTBM/workitem?id=RTBM-36484" TargetMode="External"/><Relationship Id="rId1447" Type="http://schemas.openxmlformats.org/officeDocument/2006/relationships/hyperlink" Target="https://adas-server.mobiledrivetech.com/polarion/#/project/RTBM/workitem?id=RTBM-54888" TargetMode="External"/><Relationship Id="rId1654" Type="http://schemas.openxmlformats.org/officeDocument/2006/relationships/hyperlink" Target="https://adas-server.mobiledrivetech.com/polarion/#/project/RTBM/workitem?id=RTBM-36099" TargetMode="External"/><Relationship Id="rId249" Type="http://schemas.openxmlformats.org/officeDocument/2006/relationships/hyperlink" Target="https://adas-server.mobiledrivetech.com/polarion/#/project/RTBM/workitem?id=RTBM-53148" TargetMode="External"/><Relationship Id="rId456" Type="http://schemas.openxmlformats.org/officeDocument/2006/relationships/hyperlink" Target="https://adas-server.mobiledrivetech.com/polarion/#/project/RTBM/workitem?id=RTBM-36122" TargetMode="External"/><Relationship Id="rId663" Type="http://schemas.openxmlformats.org/officeDocument/2006/relationships/hyperlink" Target="https://adas-server.mobiledrivetech.com/polarion/#/project/RTBM/workitem?id=RTBM-53776" TargetMode="External"/><Relationship Id="rId870" Type="http://schemas.openxmlformats.org/officeDocument/2006/relationships/hyperlink" Target="https://adas-server.mobiledrivetech.com/polarion/#/project/RTBM/workitem?id=RTBM-37031" TargetMode="External"/><Relationship Id="rId1086" Type="http://schemas.openxmlformats.org/officeDocument/2006/relationships/hyperlink" Target="https://adas-server.mobiledrivetech.com/polarion/#/project/RTBM/workitem?id=RTBM-36440" TargetMode="External"/><Relationship Id="rId1293" Type="http://schemas.openxmlformats.org/officeDocument/2006/relationships/hyperlink" Target="https://adas-server.mobiledrivetech.com/polarion/#/project/RTBM/workitem?id=RTBM-54731" TargetMode="External"/><Relationship Id="rId1307" Type="http://schemas.openxmlformats.org/officeDocument/2006/relationships/hyperlink" Target="https://adas-server.mobiledrivetech.com/polarion/#/project/RTBM/workitem?id=RTBM-54739" TargetMode="External"/><Relationship Id="rId1514" Type="http://schemas.openxmlformats.org/officeDocument/2006/relationships/hyperlink" Target="https://adas-server.mobiledrivetech.com/polarion/#/project/RTBM/workitem?id=RTBM-36031" TargetMode="External"/><Relationship Id="rId1721" Type="http://schemas.openxmlformats.org/officeDocument/2006/relationships/hyperlink" Target="https://adas-server.mobiledrivetech.com/polarion/#/project/RTBM/workitem?id=RTBM-56698" TargetMode="External"/><Relationship Id="rId13" Type="http://schemas.openxmlformats.org/officeDocument/2006/relationships/hyperlink" Target="https://adas-server.mobiledrivetech.com/polarion/#/project/RTBM/workitem?id=RTBM-52931" TargetMode="External"/><Relationship Id="rId109" Type="http://schemas.openxmlformats.org/officeDocument/2006/relationships/hyperlink" Target="https://adas-server.mobiledrivetech.com/polarion/#/project/RTBM/workitem?id=RTBM-52982" TargetMode="External"/><Relationship Id="rId316" Type="http://schemas.openxmlformats.org/officeDocument/2006/relationships/hyperlink" Target="https://adas-server.mobiledrivetech.com/polarion/#/project/RTBM/workitem?id=RTBM-36150" TargetMode="External"/><Relationship Id="rId523" Type="http://schemas.openxmlformats.org/officeDocument/2006/relationships/hyperlink" Target="https://adas-server.mobiledrivetech.com/polarion/#/project/RTBM/workitem?id=RTBM-53669" TargetMode="External"/><Relationship Id="rId968" Type="http://schemas.openxmlformats.org/officeDocument/2006/relationships/hyperlink" Target="https://adas-server.mobiledrivetech.com/polarion/#/project/RTBM/workitem?id=RTBM-36521" TargetMode="External"/><Relationship Id="rId1153" Type="http://schemas.openxmlformats.org/officeDocument/2006/relationships/hyperlink" Target="https://adas-server.mobiledrivetech.com/polarion/#/project/RTBM/workitem?id=RTBM-54657" TargetMode="External"/><Relationship Id="rId1598" Type="http://schemas.openxmlformats.org/officeDocument/2006/relationships/hyperlink" Target="https://adas-server.mobiledrivetech.com/polarion/#/project/RTBM/workitem?id=RTBM-25284" TargetMode="External"/><Relationship Id="rId97" Type="http://schemas.openxmlformats.org/officeDocument/2006/relationships/hyperlink" Target="https://adas-server.mobiledrivetech.com/polarion/#/project/RTBM/workitem?id=RTBM-52976" TargetMode="External"/><Relationship Id="rId730" Type="http://schemas.openxmlformats.org/officeDocument/2006/relationships/hyperlink" Target="https://adas-server.mobiledrivetech.com/polarion/#/project/RTBM/workitem?id=RTBM-36192" TargetMode="External"/><Relationship Id="rId828" Type="http://schemas.openxmlformats.org/officeDocument/2006/relationships/hyperlink" Target="https://adas-server.mobiledrivetech.com/polarion/#/project/RTBM/workitem?id=RTBM-53040" TargetMode="External"/><Relationship Id="rId1013" Type="http://schemas.openxmlformats.org/officeDocument/2006/relationships/hyperlink" Target="https://adas-server.mobiledrivetech.com/polarion/#/project/RTBM/workitem?id=RTBM-54538" TargetMode="External"/><Relationship Id="rId1360" Type="http://schemas.openxmlformats.org/officeDocument/2006/relationships/hyperlink" Target="https://adas-server.mobiledrivetech.com/polarion/#/project/RTBM/workitem?id=RTBM-36957" TargetMode="External"/><Relationship Id="rId1458" Type="http://schemas.openxmlformats.org/officeDocument/2006/relationships/hyperlink" Target="https://adas-server.mobiledrivetech.com/polarion/#/project/RTBM/workitem?id=RTBM-36050" TargetMode="External"/><Relationship Id="rId1665" Type="http://schemas.openxmlformats.org/officeDocument/2006/relationships/hyperlink" Target="https://adas-server.mobiledrivetech.com/polarion/#/project/RTBM/workitem?id=RTBM-56669" TargetMode="External"/><Relationship Id="rId162" Type="http://schemas.openxmlformats.org/officeDocument/2006/relationships/hyperlink" Target="https://adas-server.mobiledrivetech.com/polarion/#/project/RTBM/workitem?id=RTBM-36847" TargetMode="External"/><Relationship Id="rId467" Type="http://schemas.openxmlformats.org/officeDocument/2006/relationships/hyperlink" Target="https://adas-server.mobiledrivetech.com/polarion/#/project/RTBM/workitem?id=RTBM-53408" TargetMode="External"/><Relationship Id="rId1097" Type="http://schemas.openxmlformats.org/officeDocument/2006/relationships/hyperlink" Target="https://adas-server.mobiledrivetech.com/polarion/#/project/RTBM/workitem?id=RTBM-54608" TargetMode="External"/><Relationship Id="rId1220" Type="http://schemas.openxmlformats.org/officeDocument/2006/relationships/hyperlink" Target="https://adas-server.mobiledrivetech.com/polarion/#/project/RTBM/workitem?id=RTBM-36965" TargetMode="External"/><Relationship Id="rId1318" Type="http://schemas.openxmlformats.org/officeDocument/2006/relationships/hyperlink" Target="https://adas-server.mobiledrivetech.com/polarion/#/project/RTBM/workitem?id=RTBM-37019" TargetMode="External"/><Relationship Id="rId1525" Type="http://schemas.openxmlformats.org/officeDocument/2006/relationships/hyperlink" Target="https://adas-server.mobiledrivetech.com/polarion/#/project/RTBM/workitem?id=RTBM-54958" TargetMode="External"/><Relationship Id="rId674" Type="http://schemas.openxmlformats.org/officeDocument/2006/relationships/hyperlink" Target="https://adas-server.mobiledrivetech.com/polarion/#/project/RTBM/workitem?id=RTBM-25745" TargetMode="External"/><Relationship Id="rId881" Type="http://schemas.openxmlformats.org/officeDocument/2006/relationships/hyperlink" Target="https://adas-server.mobiledrivetech.com/polarion/#/project/RTBM/workitem?id=RTBM-54333" TargetMode="External"/><Relationship Id="rId979" Type="http://schemas.openxmlformats.org/officeDocument/2006/relationships/hyperlink" Target="https://adas-server.mobiledrivetech.com/polarion/#/project/RTBM/workitem?id=RTBM-54513" TargetMode="External"/><Relationship Id="rId1732" Type="http://schemas.openxmlformats.org/officeDocument/2006/relationships/hyperlink" Target="https://adas-server.mobiledrivetech.com/polarion/#/project/RTBM/workitem?id=RTBM-21697" TargetMode="External"/><Relationship Id="rId24" Type="http://schemas.openxmlformats.org/officeDocument/2006/relationships/hyperlink" Target="https://adas-server.mobiledrivetech.com/polarion/#/project/RTBM/workitem?id=RTBM-36180" TargetMode="External"/><Relationship Id="rId327" Type="http://schemas.openxmlformats.org/officeDocument/2006/relationships/hyperlink" Target="https://adas-server.mobiledrivetech.com/polarion/#/project/RTBM/workitem?id=RTBM-53264" TargetMode="External"/><Relationship Id="rId534" Type="http://schemas.openxmlformats.org/officeDocument/2006/relationships/hyperlink" Target="https://adas-server.mobiledrivetech.com/polarion/#/project/RTBM/workitem?id=RTBM-16986" TargetMode="External"/><Relationship Id="rId741" Type="http://schemas.openxmlformats.org/officeDocument/2006/relationships/hyperlink" Target="https://adas-server.mobiledrivetech.com/polarion/#/project/RTBM/workitem?id=RTBM-54985" TargetMode="External"/><Relationship Id="rId839" Type="http://schemas.openxmlformats.org/officeDocument/2006/relationships/hyperlink" Target="https://adas-server.mobiledrivetech.com/polarion/#/project/RTBM/workitem?id=RTBM-54270" TargetMode="External"/><Relationship Id="rId1164" Type="http://schemas.openxmlformats.org/officeDocument/2006/relationships/hyperlink" Target="https://adas-server.mobiledrivetech.com/polarion/#/project/RTBM/workitem?id=RTBM-36986" TargetMode="External"/><Relationship Id="rId1371" Type="http://schemas.openxmlformats.org/officeDocument/2006/relationships/hyperlink" Target="https://adas-server.mobiledrivetech.com/polarion/#/project/RTBM/workitem?id=RTBM-54781" TargetMode="External"/><Relationship Id="rId1469" Type="http://schemas.openxmlformats.org/officeDocument/2006/relationships/hyperlink" Target="https://adas-server.mobiledrivetech.com/polarion/#/project/RTBM/workitem?id=RTBM-54899" TargetMode="External"/><Relationship Id="rId173" Type="http://schemas.openxmlformats.org/officeDocument/2006/relationships/hyperlink" Target="https://adas-server.mobiledrivetech.com/polarion/#/project/RTBM/workitem?id=RTBM-53074" TargetMode="External"/><Relationship Id="rId380" Type="http://schemas.openxmlformats.org/officeDocument/2006/relationships/hyperlink" Target="https://adas-server.mobiledrivetech.com/polarion/#/project/RTBM/workitem?id=RTBM-36855" TargetMode="External"/><Relationship Id="rId601" Type="http://schemas.openxmlformats.org/officeDocument/2006/relationships/hyperlink" Target="https://adas-server.mobiledrivetech.com/polarion/#/project/RTBM/workitem?id=RTBM-53739" TargetMode="External"/><Relationship Id="rId1024" Type="http://schemas.openxmlformats.org/officeDocument/2006/relationships/hyperlink" Target="https://adas-server.mobiledrivetech.com/polarion/#/project/RTBM/workitem?id=RTBM-36471" TargetMode="External"/><Relationship Id="rId1231" Type="http://schemas.openxmlformats.org/officeDocument/2006/relationships/hyperlink" Target="https://adas-server.mobiledrivetech.com/polarion/#/project/RTBM/workitem?id=RTBM-54698" TargetMode="External"/><Relationship Id="rId1676" Type="http://schemas.openxmlformats.org/officeDocument/2006/relationships/hyperlink" Target="https://adas-server.mobiledrivetech.com/polarion/#/project/RTBM/workitem?id=RTBM-21673" TargetMode="External"/><Relationship Id="rId240" Type="http://schemas.openxmlformats.org/officeDocument/2006/relationships/hyperlink" Target="https://adas-server.mobiledrivetech.com/polarion/#/project/RTBM/workitem?id=RTBM-36937" TargetMode="External"/><Relationship Id="rId478" Type="http://schemas.openxmlformats.org/officeDocument/2006/relationships/hyperlink" Target="https://adas-server.mobiledrivetech.com/polarion/#/project/RTBM/workitem?id=RTBM-36790" TargetMode="External"/><Relationship Id="rId685" Type="http://schemas.openxmlformats.org/officeDocument/2006/relationships/hyperlink" Target="https://adas-server.mobiledrivetech.com/polarion/#/project/RTBM/workitem?id=RTBM-54775" TargetMode="External"/><Relationship Id="rId892" Type="http://schemas.openxmlformats.org/officeDocument/2006/relationships/hyperlink" Target="https://adas-server.mobiledrivetech.com/polarion/#/project/RTBM/workitem?id=RTBM-36586" TargetMode="External"/><Relationship Id="rId906" Type="http://schemas.openxmlformats.org/officeDocument/2006/relationships/hyperlink" Target="https://adas-server.mobiledrivetech.com/polarion/#/project/RTBM/workitem?id=RTBM-36554" TargetMode="External"/><Relationship Id="rId1329" Type="http://schemas.openxmlformats.org/officeDocument/2006/relationships/hyperlink" Target="https://adas-server.mobiledrivetech.com/polarion/#/project/RTBM/workitem?id=RTBM-54750" TargetMode="External"/><Relationship Id="rId1536" Type="http://schemas.openxmlformats.org/officeDocument/2006/relationships/hyperlink" Target="https://adas-server.mobiledrivetech.com/polarion/#/project/RTBM/workitem?id=RTBM-36022" TargetMode="External"/><Relationship Id="rId1743" Type="http://schemas.openxmlformats.org/officeDocument/2006/relationships/hyperlink" Target="https://adas-server.mobiledrivetech.com/polarion/#/project/RTBM/workitem?id=RTBM-57115" TargetMode="External"/><Relationship Id="rId35" Type="http://schemas.openxmlformats.org/officeDocument/2006/relationships/hyperlink" Target="https://adas-server.mobiledrivetech.com/polarion/#/project/RTBM/workitem?id=RTBM-52943" TargetMode="External"/><Relationship Id="rId100" Type="http://schemas.openxmlformats.org/officeDocument/2006/relationships/hyperlink" Target="https://adas-server.mobiledrivetech.com/polarion/#/project/RTBM/workitem?id=RTBM-37058" TargetMode="External"/><Relationship Id="rId338" Type="http://schemas.openxmlformats.org/officeDocument/2006/relationships/hyperlink" Target="https://adas-server.mobiledrivetech.com/polarion/#/project/RTBM/workitem?id=RTBM-36154" TargetMode="External"/><Relationship Id="rId545" Type="http://schemas.openxmlformats.org/officeDocument/2006/relationships/hyperlink" Target="https://adas-server.mobiledrivetech.com/polarion/#/project/RTBM/workitem?id=RTBM-53685" TargetMode="External"/><Relationship Id="rId752" Type="http://schemas.openxmlformats.org/officeDocument/2006/relationships/hyperlink" Target="https://adas-server.mobiledrivetech.com/polarion/#/project/RTBM/workitem?id=RTBM-36863" TargetMode="External"/><Relationship Id="rId1175" Type="http://schemas.openxmlformats.org/officeDocument/2006/relationships/hyperlink" Target="https://adas-server.mobiledrivetech.com/polarion/#/project/RTBM/workitem?id=RTBM-54669" TargetMode="External"/><Relationship Id="rId1382" Type="http://schemas.openxmlformats.org/officeDocument/2006/relationships/hyperlink" Target="https://adas-server.mobiledrivetech.com/polarion/#/project/RTBM/workitem?id=RTBM-16177" TargetMode="External"/><Relationship Id="rId1603" Type="http://schemas.openxmlformats.org/officeDocument/2006/relationships/hyperlink" Target="https://adas-server.mobiledrivetech.com/polarion/#/project/RTBM/workitem?id=RTBM-56497" TargetMode="External"/><Relationship Id="rId184" Type="http://schemas.openxmlformats.org/officeDocument/2006/relationships/hyperlink" Target="https://adas-server.mobiledrivetech.com/polarion/#/project/RTBM/workitem?id=RTBM-36839" TargetMode="External"/><Relationship Id="rId391" Type="http://schemas.openxmlformats.org/officeDocument/2006/relationships/hyperlink" Target="https://adas-server.mobiledrivetech.com/polarion/#/project/RTBM/workitem?id=RTBM-53299" TargetMode="External"/><Relationship Id="rId405" Type="http://schemas.openxmlformats.org/officeDocument/2006/relationships/hyperlink" Target="https://adas-server.mobiledrivetech.com/polarion/#/project/RTBM/workitem?id=RTBM-53307" TargetMode="External"/><Relationship Id="rId612" Type="http://schemas.openxmlformats.org/officeDocument/2006/relationships/hyperlink" Target="https://adas-server.mobiledrivetech.com/polarion/#/project/RTBM/workitem?id=RTBM-12780" TargetMode="External"/><Relationship Id="rId1035" Type="http://schemas.openxmlformats.org/officeDocument/2006/relationships/hyperlink" Target="https://adas-server.mobiledrivetech.com/polarion/#/project/RTBM/workitem?id=RTBM-54550" TargetMode="External"/><Relationship Id="rId1242" Type="http://schemas.openxmlformats.org/officeDocument/2006/relationships/hyperlink" Target="https://adas-server.mobiledrivetech.com/polarion/#/project/RTBM/workitem?id=RTBM-36604" TargetMode="External"/><Relationship Id="rId1687" Type="http://schemas.openxmlformats.org/officeDocument/2006/relationships/hyperlink" Target="https://adas-server.mobiledrivetech.com/polarion/#/project/RTBM/workitem?id=RTBM-56680" TargetMode="External"/><Relationship Id="rId251" Type="http://schemas.openxmlformats.org/officeDocument/2006/relationships/hyperlink" Target="https://adas-server.mobiledrivetech.com/polarion/#/project/RTBM/workitem?id=RTBM-53149" TargetMode="External"/><Relationship Id="rId489" Type="http://schemas.openxmlformats.org/officeDocument/2006/relationships/hyperlink" Target="https://adas-server.mobiledrivetech.com/polarion/#/project/RTBM/workitem?id=RTBM-53419" TargetMode="External"/><Relationship Id="rId696" Type="http://schemas.openxmlformats.org/officeDocument/2006/relationships/hyperlink" Target="https://adas-server.mobiledrivetech.com/polarion/#/project/RTBM/workitem?id=RTBM-36201" TargetMode="External"/><Relationship Id="rId917" Type="http://schemas.openxmlformats.org/officeDocument/2006/relationships/hyperlink" Target="https://adas-server.mobiledrivetech.com/polarion/#/project/RTBM/workitem?id=RTBM-54394" TargetMode="External"/><Relationship Id="rId1102" Type="http://schemas.openxmlformats.org/officeDocument/2006/relationships/hyperlink" Target="https://adas-server.mobiledrivetech.com/polarion/#/project/RTBM/workitem?id=RTBM-36432" TargetMode="External"/><Relationship Id="rId1547" Type="http://schemas.openxmlformats.org/officeDocument/2006/relationships/hyperlink" Target="https://adas-server.mobiledrivetech.com/polarion/#/project/RTBM/workitem?id=RTBM-55007" TargetMode="External"/><Relationship Id="rId1754" Type="http://schemas.openxmlformats.org/officeDocument/2006/relationships/hyperlink" Target="https://adas-server.mobiledrivetech.com/polarion/#/project/RTBM/workitem?id=RTBM-15693" TargetMode="External"/><Relationship Id="rId46" Type="http://schemas.openxmlformats.org/officeDocument/2006/relationships/hyperlink" Target="https://adas-server.mobiledrivetech.com/polarion/#/project/RTBM/workitem?id=RTBM-36248" TargetMode="External"/><Relationship Id="rId349" Type="http://schemas.openxmlformats.org/officeDocument/2006/relationships/hyperlink" Target="https://adas-server.mobiledrivetech.com/polarion/#/project/RTBM/workitem?id=RTBM-53276" TargetMode="External"/><Relationship Id="rId556" Type="http://schemas.openxmlformats.org/officeDocument/2006/relationships/hyperlink" Target="https://adas-server.mobiledrivetech.com/polarion/#/project/RTBM/workitem?id=RTBM-37567" TargetMode="External"/><Relationship Id="rId763" Type="http://schemas.openxmlformats.org/officeDocument/2006/relationships/hyperlink" Target="https://adas-server.mobiledrivetech.com/polarion/#/project/RTBM/workitem?id=RTBM-56588" TargetMode="External"/><Relationship Id="rId1186" Type="http://schemas.openxmlformats.org/officeDocument/2006/relationships/hyperlink" Target="https://adas-server.mobiledrivetech.com/polarion/#/project/RTBM/workitem?id=RTBM-36610" TargetMode="External"/><Relationship Id="rId1393" Type="http://schemas.openxmlformats.org/officeDocument/2006/relationships/hyperlink" Target="https://adas-server.mobiledrivetech.com/polarion/#/project/RTBM/workitem?id=RTBM-54799" TargetMode="External"/><Relationship Id="rId1407" Type="http://schemas.openxmlformats.org/officeDocument/2006/relationships/hyperlink" Target="https://adas-server.mobiledrivetech.com/polarion/#/project/RTBM/workitem?id=RTBM-54818" TargetMode="External"/><Relationship Id="rId1614" Type="http://schemas.openxmlformats.org/officeDocument/2006/relationships/hyperlink" Target="https://adas-server.mobiledrivetech.com/polarion/#/project/RTBM/workitem?id=RTBM-21656" TargetMode="External"/><Relationship Id="rId111" Type="http://schemas.openxmlformats.org/officeDocument/2006/relationships/hyperlink" Target="https://adas-server.mobiledrivetech.com/polarion/#/project/RTBM/workitem?id=RTBM-52983" TargetMode="External"/><Relationship Id="rId195" Type="http://schemas.openxmlformats.org/officeDocument/2006/relationships/hyperlink" Target="https://adas-server.mobiledrivetech.com/polarion/#/project/RTBM/workitem?id=RTBM-53086" TargetMode="External"/><Relationship Id="rId209" Type="http://schemas.openxmlformats.org/officeDocument/2006/relationships/hyperlink" Target="https://adas-server.mobiledrivetech.com/polarion/#/project/RTBM/workitem?id=RTBM-53094" TargetMode="External"/><Relationship Id="rId416" Type="http://schemas.openxmlformats.org/officeDocument/2006/relationships/hyperlink" Target="https://adas-server.mobiledrivetech.com/polarion/#/project/RTBM/workitem?id=RTBM-36706" TargetMode="External"/><Relationship Id="rId970" Type="http://schemas.openxmlformats.org/officeDocument/2006/relationships/hyperlink" Target="https://adas-server.mobiledrivetech.com/polarion/#/project/RTBM/workitem?id=RTBM-36520" TargetMode="External"/><Relationship Id="rId1046" Type="http://schemas.openxmlformats.org/officeDocument/2006/relationships/hyperlink" Target="https://adas-server.mobiledrivetech.com/polarion/#/project/RTBM/workitem?id=RTBM-36460" TargetMode="External"/><Relationship Id="rId1253" Type="http://schemas.openxmlformats.org/officeDocument/2006/relationships/hyperlink" Target="https://adas-server.mobiledrivetech.com/polarion/#/project/RTBM/workitem?id=RTBM-54710" TargetMode="External"/><Relationship Id="rId1698" Type="http://schemas.openxmlformats.org/officeDocument/2006/relationships/hyperlink" Target="https://adas-server.mobiledrivetech.com/polarion/#/project/RTBM/workitem?id=RTBM-16962" TargetMode="External"/><Relationship Id="rId623" Type="http://schemas.openxmlformats.org/officeDocument/2006/relationships/hyperlink" Target="https://adas-server.mobiledrivetech.com/polarion/#/project/RTBM/workitem?id=RTBM-53755" TargetMode="External"/><Relationship Id="rId830" Type="http://schemas.openxmlformats.org/officeDocument/2006/relationships/hyperlink" Target="https://adas-server.mobiledrivetech.com/polarion/#/project/RTBM/workitem?id=RTBM-37520" TargetMode="External"/><Relationship Id="rId928" Type="http://schemas.openxmlformats.org/officeDocument/2006/relationships/hyperlink" Target="https://adas-server.mobiledrivetech.com/polarion/#/project/RTBM/workitem?id=RTBM-36542" TargetMode="External"/><Relationship Id="rId1460" Type="http://schemas.openxmlformats.org/officeDocument/2006/relationships/hyperlink" Target="https://adas-server.mobiledrivetech.com/polarion/#/project/RTBM/workitem?id=RTBM-36049" TargetMode="External"/><Relationship Id="rId1558" Type="http://schemas.openxmlformats.org/officeDocument/2006/relationships/hyperlink" Target="https://adas-server.mobiledrivetech.com/polarion/#/project/RTBM/workitem?id=RTBM-16937" TargetMode="External"/><Relationship Id="rId1765" Type="http://schemas.openxmlformats.org/officeDocument/2006/relationships/hyperlink" Target="https://adas-server.mobiledrivetech.com/polarion/#/project/RTBM/workitem?id=RTBM-60452" TargetMode="External"/><Relationship Id="rId57" Type="http://schemas.openxmlformats.org/officeDocument/2006/relationships/hyperlink" Target="https://adas-server.mobiledrivetech.com/polarion/#/project/RTBM/workitem?id=RTBM-52955" TargetMode="External"/><Relationship Id="rId262" Type="http://schemas.openxmlformats.org/officeDocument/2006/relationships/hyperlink" Target="https://adas-server.mobiledrivetech.com/polarion/#/project/RTBM/workitem?id=RTBM-36821" TargetMode="External"/><Relationship Id="rId567" Type="http://schemas.openxmlformats.org/officeDocument/2006/relationships/hyperlink" Target="https://adas-server.mobiledrivetech.com/polarion/#/project/RTBM/workitem?id=RTBM-53706" TargetMode="External"/><Relationship Id="rId1113" Type="http://schemas.openxmlformats.org/officeDocument/2006/relationships/hyperlink" Target="https://adas-server.mobiledrivetech.com/polarion/#/project/RTBM/workitem?id=RTBM-54632" TargetMode="External"/><Relationship Id="rId1197" Type="http://schemas.openxmlformats.org/officeDocument/2006/relationships/hyperlink" Target="https://adas-server.mobiledrivetech.com/polarion/#/project/RTBM/workitem?id=RTBM-54680" TargetMode="External"/><Relationship Id="rId1320" Type="http://schemas.openxmlformats.org/officeDocument/2006/relationships/hyperlink" Target="https://adas-server.mobiledrivetech.com/polarion/#/project/RTBM/workitem?id=RTBM-36959" TargetMode="External"/><Relationship Id="rId1418" Type="http://schemas.openxmlformats.org/officeDocument/2006/relationships/hyperlink" Target="https://adas-server.mobiledrivetech.com/polarion/#/project/RTBM/workitem?id=RTBM-15686" TargetMode="External"/><Relationship Id="rId122" Type="http://schemas.openxmlformats.org/officeDocument/2006/relationships/hyperlink" Target="https://adas-server.mobiledrivetech.com/polarion/#/project/RTBM/workitem?id=RTBM-36880" TargetMode="External"/><Relationship Id="rId774" Type="http://schemas.openxmlformats.org/officeDocument/2006/relationships/hyperlink" Target="https://adas-server.mobiledrivetech.com/polarion/#/project/RTBM/workitem?id=RTBM-36134" TargetMode="External"/><Relationship Id="rId981" Type="http://schemas.openxmlformats.org/officeDocument/2006/relationships/hyperlink" Target="https://adas-server.mobiledrivetech.com/polarion/#/project/RTBM/workitem?id=RTBM-54514" TargetMode="External"/><Relationship Id="rId1057" Type="http://schemas.openxmlformats.org/officeDocument/2006/relationships/hyperlink" Target="https://adas-server.mobiledrivetech.com/polarion/#/project/RTBM/workitem?id=RTBM-54582" TargetMode="External"/><Relationship Id="rId1625" Type="http://schemas.openxmlformats.org/officeDocument/2006/relationships/hyperlink" Target="https://adas-server.mobiledrivetech.com/polarion/#/project/RTBM/workitem?id=RTBM-56634" TargetMode="External"/><Relationship Id="rId427" Type="http://schemas.openxmlformats.org/officeDocument/2006/relationships/hyperlink" Target="https://adas-server.mobiledrivetech.com/polarion/#/project/RTBM/workitem?id=RTBM-53319" TargetMode="External"/><Relationship Id="rId634" Type="http://schemas.openxmlformats.org/officeDocument/2006/relationships/hyperlink" Target="https://adas-server.mobiledrivetech.com/polarion/#/project/RTBM/workitem?id=RTBM-24397" TargetMode="External"/><Relationship Id="rId841" Type="http://schemas.openxmlformats.org/officeDocument/2006/relationships/hyperlink" Target="https://adas-server.mobiledrivetech.com/polarion/#/project/RTBM/workitem?id=RTBM-54271" TargetMode="External"/><Relationship Id="rId1264" Type="http://schemas.openxmlformats.org/officeDocument/2006/relationships/hyperlink" Target="https://adas-server.mobiledrivetech.com/polarion/#/project/RTBM/workitem?id=RTBM-36360" TargetMode="External"/><Relationship Id="rId1471" Type="http://schemas.openxmlformats.org/officeDocument/2006/relationships/hyperlink" Target="https://adas-server.mobiledrivetech.com/polarion/#/project/RTBM/workitem?id=RTBM-54900" TargetMode="External"/><Relationship Id="rId1569" Type="http://schemas.openxmlformats.org/officeDocument/2006/relationships/hyperlink" Target="https://adas-server.mobiledrivetech.com/polarion/#/project/RTBM/workitem?id=RTBM-56418" TargetMode="External"/><Relationship Id="rId273" Type="http://schemas.openxmlformats.org/officeDocument/2006/relationships/hyperlink" Target="https://adas-server.mobiledrivetech.com/polarion/#/project/RTBM/workitem?id=RTBM-53161" TargetMode="External"/><Relationship Id="rId480" Type="http://schemas.openxmlformats.org/officeDocument/2006/relationships/hyperlink" Target="https://adas-server.mobiledrivetech.com/polarion/#/project/RTBM/workitem?id=RTBM-35966" TargetMode="External"/><Relationship Id="rId701" Type="http://schemas.openxmlformats.org/officeDocument/2006/relationships/hyperlink" Target="https://adas-server.mobiledrivetech.com/polarion/#/project/RTBM/workitem?id=RTBM-54868" TargetMode="External"/><Relationship Id="rId939" Type="http://schemas.openxmlformats.org/officeDocument/2006/relationships/hyperlink" Target="https://adas-server.mobiledrivetech.com/polarion/#/project/RTBM/workitem?id=RTBM-54440" TargetMode="External"/><Relationship Id="rId1124" Type="http://schemas.openxmlformats.org/officeDocument/2006/relationships/hyperlink" Target="https://adas-server.mobiledrivetech.com/polarion/#/project/RTBM/workitem?id=RTBM-36993" TargetMode="External"/><Relationship Id="rId1331" Type="http://schemas.openxmlformats.org/officeDocument/2006/relationships/hyperlink" Target="https://adas-server.mobiledrivetech.com/polarion/#/project/RTBM/workitem?id=RTBM-54751" TargetMode="External"/><Relationship Id="rId68" Type="http://schemas.openxmlformats.org/officeDocument/2006/relationships/hyperlink" Target="https://adas-server.mobiledrivetech.com/polarion/#/project/RTBM/workitem?id=RTBM-36007" TargetMode="External"/><Relationship Id="rId133" Type="http://schemas.openxmlformats.org/officeDocument/2006/relationships/hyperlink" Target="https://adas-server.mobiledrivetech.com/polarion/#/project/RTBM/workitem?id=RTBM-52994" TargetMode="External"/><Relationship Id="rId340" Type="http://schemas.openxmlformats.org/officeDocument/2006/relationships/hyperlink" Target="https://adas-server.mobiledrivetech.com/polarion/#/project/RTBM/workitem?id=RTBM-36887" TargetMode="External"/><Relationship Id="rId578" Type="http://schemas.openxmlformats.org/officeDocument/2006/relationships/hyperlink" Target="https://adas-server.mobiledrivetech.com/polarion/#/project/RTBM/workitem?id=RTBM-37579" TargetMode="External"/><Relationship Id="rId785" Type="http://schemas.openxmlformats.org/officeDocument/2006/relationships/hyperlink" Target="https://adas-server.mobiledrivetech.com/polarion/#/project/RTBM/workitem?id=RTBM-56650" TargetMode="External"/><Relationship Id="rId992" Type="http://schemas.openxmlformats.org/officeDocument/2006/relationships/hyperlink" Target="https://adas-server.mobiledrivetech.com/polarion/#/project/RTBM/workitem?id=RTBM-36488" TargetMode="External"/><Relationship Id="rId1429" Type="http://schemas.openxmlformats.org/officeDocument/2006/relationships/hyperlink" Target="https://adas-server.mobiledrivetech.com/polarion/#/project/RTBM/workitem?id=RTBM-54878" TargetMode="External"/><Relationship Id="rId1636" Type="http://schemas.openxmlformats.org/officeDocument/2006/relationships/hyperlink" Target="https://adas-server.mobiledrivetech.com/polarion/#/project/RTBM/workitem?id=RTBM-16972" TargetMode="External"/><Relationship Id="rId200" Type="http://schemas.openxmlformats.org/officeDocument/2006/relationships/hyperlink" Target="https://adas-server.mobiledrivetech.com/polarion/#/project/RTBM/workitem?id=RTBM-36940" TargetMode="External"/><Relationship Id="rId438" Type="http://schemas.openxmlformats.org/officeDocument/2006/relationships/hyperlink" Target="https://adas-server.mobiledrivetech.com/polarion/#/project/RTBM/workitem?id=RTBM-36123" TargetMode="External"/><Relationship Id="rId645" Type="http://schemas.openxmlformats.org/officeDocument/2006/relationships/hyperlink" Target="https://adas-server.mobiledrivetech.com/polarion/#/project/RTBM/workitem?id=RTBM-53766" TargetMode="External"/><Relationship Id="rId852" Type="http://schemas.openxmlformats.org/officeDocument/2006/relationships/hyperlink" Target="https://adas-server.mobiledrivetech.com/polarion/#/project/RTBM/workitem?id=RTBM-36926" TargetMode="External"/><Relationship Id="rId1068" Type="http://schemas.openxmlformats.org/officeDocument/2006/relationships/hyperlink" Target="https://adas-server.mobiledrivetech.com/polarion/#/project/RTBM/workitem?id=RTBM-36449" TargetMode="External"/><Relationship Id="rId1275" Type="http://schemas.openxmlformats.org/officeDocument/2006/relationships/hyperlink" Target="https://adas-server.mobiledrivetech.com/polarion/#/project/RTBM/workitem?id=RTBM-54722" TargetMode="External"/><Relationship Id="rId1482" Type="http://schemas.openxmlformats.org/officeDocument/2006/relationships/hyperlink" Target="https://adas-server.mobiledrivetech.com/polarion/#/project/RTBM/workitem?id=RTBM-36539" TargetMode="External"/><Relationship Id="rId1703" Type="http://schemas.openxmlformats.org/officeDocument/2006/relationships/hyperlink" Target="https://adas-server.mobiledrivetech.com/polarion/#/project/RTBM/workitem?id=RTBM-56689" TargetMode="External"/><Relationship Id="rId284" Type="http://schemas.openxmlformats.org/officeDocument/2006/relationships/hyperlink" Target="https://adas-server.mobiledrivetech.com/polarion/#/project/RTBM/workitem?id=RTBM-36907" TargetMode="External"/><Relationship Id="rId491" Type="http://schemas.openxmlformats.org/officeDocument/2006/relationships/hyperlink" Target="https://adas-server.mobiledrivetech.com/polarion/#/project/RTBM/workitem?id=RTBM-53420" TargetMode="External"/><Relationship Id="rId505" Type="http://schemas.openxmlformats.org/officeDocument/2006/relationships/hyperlink" Target="https://adas-server.mobiledrivetech.com/polarion/#/project/RTBM/workitem?id=RTBM-53427" TargetMode="External"/><Relationship Id="rId712" Type="http://schemas.openxmlformats.org/officeDocument/2006/relationships/hyperlink" Target="https://adas-server.mobiledrivetech.com/polarion/#/project/RTBM/workitem?id=RTBM-24565" TargetMode="External"/><Relationship Id="rId1135" Type="http://schemas.openxmlformats.org/officeDocument/2006/relationships/hyperlink" Target="https://adas-server.mobiledrivetech.com/polarion/#/project/RTBM/workitem?id=RTBM-54645" TargetMode="External"/><Relationship Id="rId1342" Type="http://schemas.openxmlformats.org/officeDocument/2006/relationships/hyperlink" Target="https://adas-server.mobiledrivetech.com/polarion/#/project/RTBM/workitem?id=RTBM-37042" TargetMode="External"/><Relationship Id="rId79" Type="http://schemas.openxmlformats.org/officeDocument/2006/relationships/hyperlink" Target="https://adas-server.mobiledrivetech.com/polarion/#/project/RTBM/workitem?id=RTBM-52967" TargetMode="External"/><Relationship Id="rId144" Type="http://schemas.openxmlformats.org/officeDocument/2006/relationships/hyperlink" Target="https://adas-server.mobiledrivetech.com/polarion/#/project/RTBM/workitem?id=RTBM-37007" TargetMode="External"/><Relationship Id="rId589" Type="http://schemas.openxmlformats.org/officeDocument/2006/relationships/hyperlink" Target="https://adas-server.mobiledrivetech.com/polarion/#/project/RTBM/workitem?id=RTBM-53729" TargetMode="External"/><Relationship Id="rId796" Type="http://schemas.openxmlformats.org/officeDocument/2006/relationships/hyperlink" Target="https://adas-server.mobiledrivetech.com/polarion/#/project/RTBM/workitem?id=RTBM-36236" TargetMode="External"/><Relationship Id="rId1202" Type="http://schemas.openxmlformats.org/officeDocument/2006/relationships/hyperlink" Target="https://adas-server.mobiledrivetech.com/polarion/#/project/RTBM/workitem?id=RTBM-36984" TargetMode="External"/><Relationship Id="rId1647" Type="http://schemas.openxmlformats.org/officeDocument/2006/relationships/hyperlink" Target="https://adas-server.mobiledrivetech.com/polarion/#/project/RTBM/workitem?id=RTBM-56645" TargetMode="External"/><Relationship Id="rId351" Type="http://schemas.openxmlformats.org/officeDocument/2006/relationships/hyperlink" Target="https://adas-server.mobiledrivetech.com/polarion/#/project/RTBM/workitem?id=RTBM-53277" TargetMode="External"/><Relationship Id="rId449" Type="http://schemas.openxmlformats.org/officeDocument/2006/relationships/hyperlink" Target="https://adas-server.mobiledrivetech.com/polarion/#/project/RTBM/workitem?id=RTBM-53330" TargetMode="External"/><Relationship Id="rId656" Type="http://schemas.openxmlformats.org/officeDocument/2006/relationships/hyperlink" Target="https://adas-server.mobiledrivetech.com/polarion/#/project/RTBM/workitem?id=RTBM-24372" TargetMode="External"/><Relationship Id="rId863" Type="http://schemas.openxmlformats.org/officeDocument/2006/relationships/hyperlink" Target="https://adas-server.mobiledrivetech.com/polarion/#/project/RTBM/workitem?id=RTBM-54290" TargetMode="External"/><Relationship Id="rId1079" Type="http://schemas.openxmlformats.org/officeDocument/2006/relationships/hyperlink" Target="https://adas-server.mobiledrivetech.com/polarion/#/project/RTBM/workitem?id=RTBM-54599" TargetMode="External"/><Relationship Id="rId1286" Type="http://schemas.openxmlformats.org/officeDocument/2006/relationships/hyperlink" Target="https://adas-server.mobiledrivetech.com/polarion/#/project/RTBM/workitem?id=RTBM-36063" TargetMode="External"/><Relationship Id="rId1493" Type="http://schemas.openxmlformats.org/officeDocument/2006/relationships/hyperlink" Target="https://adas-server.mobiledrivetech.com/polarion/#/project/RTBM/workitem?id=RTBM-54912" TargetMode="External"/><Relationship Id="rId1507" Type="http://schemas.openxmlformats.org/officeDocument/2006/relationships/hyperlink" Target="https://adas-server.mobiledrivetech.com/polarion/#/project/RTBM/workitem?id=RTBM-54939" TargetMode="External"/><Relationship Id="rId1714" Type="http://schemas.openxmlformats.org/officeDocument/2006/relationships/hyperlink" Target="https://adas-server.mobiledrivetech.com/polarion/#/project/RTBM/workitem?id=RTBM-16952" TargetMode="External"/><Relationship Id="rId211" Type="http://schemas.openxmlformats.org/officeDocument/2006/relationships/hyperlink" Target="https://adas-server.mobiledrivetech.com/polarion/#/project/RTBM/workitem?id=RTBM-53095" TargetMode="External"/><Relationship Id="rId295" Type="http://schemas.openxmlformats.org/officeDocument/2006/relationships/hyperlink" Target="https://adas-server.mobiledrivetech.com/polarion/#/project/RTBM/workitem?id=RTBM-53175" TargetMode="External"/><Relationship Id="rId309" Type="http://schemas.openxmlformats.org/officeDocument/2006/relationships/hyperlink" Target="https://adas-server.mobiledrivetech.com/polarion/#/project/RTBM/workitem?id=RTBM-53185" TargetMode="External"/><Relationship Id="rId516" Type="http://schemas.openxmlformats.org/officeDocument/2006/relationships/hyperlink" Target="https://adas-server.mobiledrivetech.com/polarion/#/project/RTBM/workitem?id=RTBM-37245" TargetMode="External"/><Relationship Id="rId1146" Type="http://schemas.openxmlformats.org/officeDocument/2006/relationships/hyperlink" Target="https://adas-server.mobiledrivetech.com/polarion/#/project/RTBM/workitem?id=RTBM-36831" TargetMode="External"/><Relationship Id="rId723" Type="http://schemas.openxmlformats.org/officeDocument/2006/relationships/hyperlink" Target="https://adas-server.mobiledrivetech.com/polarion/#/project/RTBM/workitem?id=RTBM-54943" TargetMode="External"/><Relationship Id="rId930" Type="http://schemas.openxmlformats.org/officeDocument/2006/relationships/hyperlink" Target="https://adas-server.mobiledrivetech.com/polarion/#/project/RTBM/workitem?id=RTBM-36541" TargetMode="External"/><Relationship Id="rId1006" Type="http://schemas.openxmlformats.org/officeDocument/2006/relationships/hyperlink" Target="https://adas-server.mobiledrivetech.com/polarion/#/project/RTBM/workitem?id=RTBM-36482" TargetMode="External"/><Relationship Id="rId1353" Type="http://schemas.openxmlformats.org/officeDocument/2006/relationships/hyperlink" Target="https://adas-server.mobiledrivetech.com/polarion/#/project/RTBM/workitem?id=RTBM-54766" TargetMode="External"/><Relationship Id="rId1560" Type="http://schemas.openxmlformats.org/officeDocument/2006/relationships/hyperlink" Target="https://adas-server.mobiledrivetech.com/polarion/#/project/RTBM/workitem?id=RTBM-16989" TargetMode="External"/><Relationship Id="rId1658" Type="http://schemas.openxmlformats.org/officeDocument/2006/relationships/hyperlink" Target="https://adas-server.mobiledrivetech.com/polarion/#/project/RTBM/workitem?id=RTBM-35979" TargetMode="External"/><Relationship Id="rId155" Type="http://schemas.openxmlformats.org/officeDocument/2006/relationships/hyperlink" Target="https://adas-server.mobiledrivetech.com/polarion/#/project/RTBM/workitem?id=RTBM-53064" TargetMode="External"/><Relationship Id="rId362" Type="http://schemas.openxmlformats.org/officeDocument/2006/relationships/hyperlink" Target="https://adas-server.mobiledrivetech.com/polarion/#/project/RTBM/workitem?id=RTBM-36857" TargetMode="External"/><Relationship Id="rId1213" Type="http://schemas.openxmlformats.org/officeDocument/2006/relationships/hyperlink" Target="https://adas-server.mobiledrivetech.com/polarion/#/project/RTBM/workitem?id=RTBM-54688" TargetMode="External"/><Relationship Id="rId1297" Type="http://schemas.openxmlformats.org/officeDocument/2006/relationships/hyperlink" Target="https://adas-server.mobiledrivetech.com/polarion/#/project/RTBM/workitem?id=RTBM-54733" TargetMode="External"/><Relationship Id="rId1420" Type="http://schemas.openxmlformats.org/officeDocument/2006/relationships/hyperlink" Target="https://adas-server.mobiledrivetech.com/polarion/#/project/RTBM/workitem?id=RTBM-15685" TargetMode="External"/><Relationship Id="rId1518" Type="http://schemas.openxmlformats.org/officeDocument/2006/relationships/hyperlink" Target="https://adas-server.mobiledrivetech.com/polarion/#/project/RTBM/workitem?id=RTBM-36550" TargetMode="External"/><Relationship Id="rId222" Type="http://schemas.openxmlformats.org/officeDocument/2006/relationships/hyperlink" Target="https://adas-server.mobiledrivetech.com/polarion/#/project/RTBM/workitem?id=RTBM-36737" TargetMode="External"/><Relationship Id="rId667" Type="http://schemas.openxmlformats.org/officeDocument/2006/relationships/hyperlink" Target="https://adas-server.mobiledrivetech.com/polarion/#/project/RTBM/workitem?id=RTBM-53778" TargetMode="External"/><Relationship Id="rId874" Type="http://schemas.openxmlformats.org/officeDocument/2006/relationships/hyperlink" Target="https://adas-server.mobiledrivetech.com/polarion/#/project/RTBM/workitem?id=RTBM-37010" TargetMode="External"/><Relationship Id="rId1725" Type="http://schemas.openxmlformats.org/officeDocument/2006/relationships/hyperlink" Target="https://adas-server.mobiledrivetech.com/polarion/#/project/RTBM/workitem?id=RTBM-56700" TargetMode="External"/><Relationship Id="rId17" Type="http://schemas.openxmlformats.org/officeDocument/2006/relationships/hyperlink" Target="https://adas-server.mobiledrivetech.com/polarion/#/project/RTBM/workitem?id=RTBM-52933" TargetMode="External"/><Relationship Id="rId527" Type="http://schemas.openxmlformats.org/officeDocument/2006/relationships/hyperlink" Target="https://adas-server.mobiledrivetech.com/polarion/#/project/RTBM/workitem?id=RTBM-53671" TargetMode="External"/><Relationship Id="rId734" Type="http://schemas.openxmlformats.org/officeDocument/2006/relationships/hyperlink" Target="https://adas-server.mobiledrivetech.com/polarion/#/project/RTBM/workitem?id=RTBM-37246" TargetMode="External"/><Relationship Id="rId941" Type="http://schemas.openxmlformats.org/officeDocument/2006/relationships/hyperlink" Target="https://adas-server.mobiledrivetech.com/polarion/#/project/RTBM/workitem?id=RTBM-54443" TargetMode="External"/><Relationship Id="rId1157" Type="http://schemas.openxmlformats.org/officeDocument/2006/relationships/hyperlink" Target="https://adas-server.mobiledrivetech.com/polarion/#/project/RTBM/workitem?id=RTBM-54659" TargetMode="External"/><Relationship Id="rId1364" Type="http://schemas.openxmlformats.org/officeDocument/2006/relationships/hyperlink" Target="https://adas-server.mobiledrivetech.com/polarion/#/project/RTBM/workitem?id=RTBM-37034" TargetMode="External"/><Relationship Id="rId1571" Type="http://schemas.openxmlformats.org/officeDocument/2006/relationships/hyperlink" Target="https://adas-server.mobiledrivetech.com/polarion/#/project/RTBM/workitem?id=RTBM-56419" TargetMode="External"/><Relationship Id="rId70" Type="http://schemas.openxmlformats.org/officeDocument/2006/relationships/hyperlink" Target="https://adas-server.mobiledrivetech.com/polarion/#/project/RTBM/workitem?id=RTBM-36006" TargetMode="External"/><Relationship Id="rId166" Type="http://schemas.openxmlformats.org/officeDocument/2006/relationships/hyperlink" Target="https://adas-server.mobiledrivetech.com/polarion/#/project/RTBM/workitem?id=RTBM-36945" TargetMode="External"/><Relationship Id="rId373" Type="http://schemas.openxmlformats.org/officeDocument/2006/relationships/hyperlink" Target="https://adas-server.mobiledrivetech.com/polarion/#/project/RTBM/workitem?id=RTBM-53290" TargetMode="External"/><Relationship Id="rId580" Type="http://schemas.openxmlformats.org/officeDocument/2006/relationships/hyperlink" Target="https://adas-server.mobiledrivetech.com/polarion/#/project/RTBM/workitem?id=RTBM-37565" TargetMode="External"/><Relationship Id="rId801" Type="http://schemas.openxmlformats.org/officeDocument/2006/relationships/hyperlink" Target="https://adas-server.mobiledrivetech.com/polarion/#/project/RTBM/workitem?id=RTBM-56663" TargetMode="External"/><Relationship Id="rId1017" Type="http://schemas.openxmlformats.org/officeDocument/2006/relationships/hyperlink" Target="https://adas-server.mobiledrivetech.com/polarion/#/project/RTBM/workitem?id=RTBM-54540" TargetMode="External"/><Relationship Id="rId1224" Type="http://schemas.openxmlformats.org/officeDocument/2006/relationships/hyperlink" Target="https://adas-server.mobiledrivetech.com/polarion/#/project/RTBM/workitem?id=RTBM-36323" TargetMode="External"/><Relationship Id="rId1431" Type="http://schemas.openxmlformats.org/officeDocument/2006/relationships/hyperlink" Target="https://adas-server.mobiledrivetech.com/polarion/#/project/RTBM/workitem?id=RTBM-54879" TargetMode="External"/><Relationship Id="rId1669" Type="http://schemas.openxmlformats.org/officeDocument/2006/relationships/hyperlink" Target="https://adas-server.mobiledrivetech.com/polarion/#/project/RTBM/workitem?id=RTBM-56671" TargetMode="External"/><Relationship Id="rId1" Type="http://schemas.openxmlformats.org/officeDocument/2006/relationships/hyperlink" Target="https://adas-server.mobiledrivetech.com/polarion/#/project/RTBM/workitem?id=RTBM-52922" TargetMode="External"/><Relationship Id="rId233" Type="http://schemas.openxmlformats.org/officeDocument/2006/relationships/hyperlink" Target="https://adas-server.mobiledrivetech.com/polarion/#/project/RTBM/workitem?id=RTBM-53106" TargetMode="External"/><Relationship Id="rId440" Type="http://schemas.openxmlformats.org/officeDocument/2006/relationships/hyperlink" Target="https://adas-server.mobiledrivetech.com/polarion/#/project/RTBM/workitem?id=RTBM-37016" TargetMode="External"/><Relationship Id="rId678" Type="http://schemas.openxmlformats.org/officeDocument/2006/relationships/hyperlink" Target="https://adas-server.mobiledrivetech.com/polarion/#/project/RTBM/workitem?id=RTBM-37005" TargetMode="External"/><Relationship Id="rId885" Type="http://schemas.openxmlformats.org/officeDocument/2006/relationships/hyperlink" Target="https://adas-server.mobiledrivetech.com/polarion/#/project/RTBM/workitem?id=RTBM-54335" TargetMode="External"/><Relationship Id="rId1070" Type="http://schemas.openxmlformats.org/officeDocument/2006/relationships/hyperlink" Target="https://adas-server.mobiledrivetech.com/polarion/#/project/RTBM/workitem?id=RTBM-36448" TargetMode="External"/><Relationship Id="rId1529" Type="http://schemas.openxmlformats.org/officeDocument/2006/relationships/hyperlink" Target="https://adas-server.mobiledrivetech.com/polarion/#/project/RTBM/workitem?id=RTBM-54961" TargetMode="External"/><Relationship Id="rId1736" Type="http://schemas.openxmlformats.org/officeDocument/2006/relationships/hyperlink" Target="https://adas-server.mobiledrivetech.com/polarion/#/project/RTBM/workitem?id=RTBM-36697" TargetMode="External"/><Relationship Id="rId28" Type="http://schemas.openxmlformats.org/officeDocument/2006/relationships/hyperlink" Target="https://adas-server.mobiledrivetech.com/polarion/#/project/RTBM/workitem?id=RTBM-36171" TargetMode="External"/><Relationship Id="rId300" Type="http://schemas.openxmlformats.org/officeDocument/2006/relationships/hyperlink" Target="https://adas-server.mobiledrivetech.com/polarion/#/project/RTBM/workitem?id=RTBM-36906" TargetMode="External"/><Relationship Id="rId538" Type="http://schemas.openxmlformats.org/officeDocument/2006/relationships/hyperlink" Target="https://adas-server.mobiledrivetech.com/polarion/#/project/RTBM/workitem?id=RTBM-37553" TargetMode="External"/><Relationship Id="rId745" Type="http://schemas.openxmlformats.org/officeDocument/2006/relationships/hyperlink" Target="https://adas-server.mobiledrivetech.com/polarion/#/project/RTBM/workitem?id=RTBM-54992" TargetMode="External"/><Relationship Id="rId952" Type="http://schemas.openxmlformats.org/officeDocument/2006/relationships/hyperlink" Target="https://adas-server.mobiledrivetech.com/polarion/#/project/RTBM/workitem?id=RTBM-36529" TargetMode="External"/><Relationship Id="rId1168" Type="http://schemas.openxmlformats.org/officeDocument/2006/relationships/hyperlink" Target="https://adas-server.mobiledrivetech.com/polarion/#/project/RTBM/workitem?id=RTBM-36107" TargetMode="External"/><Relationship Id="rId1375" Type="http://schemas.openxmlformats.org/officeDocument/2006/relationships/hyperlink" Target="https://adas-server.mobiledrivetech.com/polarion/#/project/RTBM/workitem?id=RTBM-54786" TargetMode="External"/><Relationship Id="rId1582" Type="http://schemas.openxmlformats.org/officeDocument/2006/relationships/hyperlink" Target="https://adas-server.mobiledrivetech.com/polarion/#/project/RTBM/workitem?id=RTBM-16174" TargetMode="External"/><Relationship Id="rId81" Type="http://schemas.openxmlformats.org/officeDocument/2006/relationships/hyperlink" Target="https://adas-server.mobiledrivetech.com/polarion/#/project/RTBM/workitem?id=RTBM-52968" TargetMode="External"/><Relationship Id="rId177" Type="http://schemas.openxmlformats.org/officeDocument/2006/relationships/hyperlink" Target="https://adas-server.mobiledrivetech.com/polarion/#/project/RTBM/workitem?id=RTBM-53076" TargetMode="External"/><Relationship Id="rId384" Type="http://schemas.openxmlformats.org/officeDocument/2006/relationships/hyperlink" Target="https://adas-server.mobiledrivetech.com/polarion/#/project/RTBM/workitem?id=RTBM-36811" TargetMode="External"/><Relationship Id="rId591" Type="http://schemas.openxmlformats.org/officeDocument/2006/relationships/hyperlink" Target="https://adas-server.mobiledrivetech.com/polarion/#/project/RTBM/workitem?id=RTBM-53731" TargetMode="External"/><Relationship Id="rId605" Type="http://schemas.openxmlformats.org/officeDocument/2006/relationships/hyperlink" Target="https://adas-server.mobiledrivetech.com/polarion/#/project/RTBM/workitem?id=RTBM-53741" TargetMode="External"/><Relationship Id="rId812" Type="http://schemas.openxmlformats.org/officeDocument/2006/relationships/hyperlink" Target="https://adas-server.mobiledrivetech.com/polarion/#/project/RTBM/workitem?id=RTBM-16963" TargetMode="External"/><Relationship Id="rId1028" Type="http://schemas.openxmlformats.org/officeDocument/2006/relationships/hyperlink" Target="https://adas-server.mobiledrivetech.com/polarion/#/project/RTBM/workitem?id=RTBM-36469" TargetMode="External"/><Relationship Id="rId1235" Type="http://schemas.openxmlformats.org/officeDocument/2006/relationships/hyperlink" Target="https://adas-server.mobiledrivetech.com/polarion/#/project/RTBM/workitem?id=RTBM-54701" TargetMode="External"/><Relationship Id="rId1442" Type="http://schemas.openxmlformats.org/officeDocument/2006/relationships/hyperlink" Target="https://adas-server.mobiledrivetech.com/polarion/#/project/RTBM/workitem?id=RTBM-36018" TargetMode="External"/><Relationship Id="rId244" Type="http://schemas.openxmlformats.org/officeDocument/2006/relationships/hyperlink" Target="https://adas-server.mobiledrivetech.com/polarion/#/project/RTBM/workitem?id=RTBM-36823" TargetMode="External"/><Relationship Id="rId689" Type="http://schemas.openxmlformats.org/officeDocument/2006/relationships/hyperlink" Target="https://adas-server.mobiledrivetech.com/polarion/#/project/RTBM/workitem?id=RTBM-54800" TargetMode="External"/><Relationship Id="rId896" Type="http://schemas.openxmlformats.org/officeDocument/2006/relationships/hyperlink" Target="https://adas-server.mobiledrivetech.com/polarion/#/project/RTBM/workitem?id=RTBM-36577" TargetMode="External"/><Relationship Id="rId1081" Type="http://schemas.openxmlformats.org/officeDocument/2006/relationships/hyperlink" Target="https://adas-server.mobiledrivetech.com/polarion/#/project/RTBM/workitem?id=RTBM-54600" TargetMode="External"/><Relationship Id="rId1302" Type="http://schemas.openxmlformats.org/officeDocument/2006/relationships/hyperlink" Target="https://adas-server.mobiledrivetech.com/polarion/#/project/RTBM/workitem?id=RTBM-36199" TargetMode="External"/><Relationship Id="rId1747" Type="http://schemas.openxmlformats.org/officeDocument/2006/relationships/hyperlink" Target="https://adas-server.mobiledrivetech.com/polarion/#/project/RTBM/workitem?id=RTBM-57120" TargetMode="External"/><Relationship Id="rId39" Type="http://schemas.openxmlformats.org/officeDocument/2006/relationships/hyperlink" Target="https://adas-server.mobiledrivetech.com/polarion/#/project/RTBM/workitem?id=RTBM-52945" TargetMode="External"/><Relationship Id="rId451" Type="http://schemas.openxmlformats.org/officeDocument/2006/relationships/hyperlink" Target="https://adas-server.mobiledrivetech.com/polarion/#/project/RTBM/workitem?id=RTBM-53331" TargetMode="External"/><Relationship Id="rId549" Type="http://schemas.openxmlformats.org/officeDocument/2006/relationships/hyperlink" Target="https://adas-server.mobiledrivetech.com/polarion/#/project/RTBM/workitem?id=RTBM-53689" TargetMode="External"/><Relationship Id="rId756" Type="http://schemas.openxmlformats.org/officeDocument/2006/relationships/hyperlink" Target="https://adas-server.mobiledrivetech.com/polarion/#/project/RTBM/workitem?id=RTBM-35946" TargetMode="External"/><Relationship Id="rId1179" Type="http://schemas.openxmlformats.org/officeDocument/2006/relationships/hyperlink" Target="https://adas-server.mobiledrivetech.com/polarion/#/project/RTBM/workitem?id=RTBM-54671" TargetMode="External"/><Relationship Id="rId1386" Type="http://schemas.openxmlformats.org/officeDocument/2006/relationships/hyperlink" Target="https://adas-server.mobiledrivetech.com/polarion/#/project/RTBM/workitem?id=RTBM-16166" TargetMode="External"/><Relationship Id="rId1593" Type="http://schemas.openxmlformats.org/officeDocument/2006/relationships/hyperlink" Target="https://adas-server.mobiledrivetech.com/polarion/#/project/RTBM/workitem?id=RTBM-56492" TargetMode="External"/><Relationship Id="rId1607" Type="http://schemas.openxmlformats.org/officeDocument/2006/relationships/hyperlink" Target="https://adas-server.mobiledrivetech.com/polarion/#/project/RTBM/workitem?id=RTBM-56612" TargetMode="External"/><Relationship Id="rId104" Type="http://schemas.openxmlformats.org/officeDocument/2006/relationships/hyperlink" Target="https://adas-server.mobiledrivetech.com/polarion/#/project/RTBM/workitem?id=RTBM-36277" TargetMode="External"/><Relationship Id="rId188" Type="http://schemas.openxmlformats.org/officeDocument/2006/relationships/hyperlink" Target="https://adas-server.mobiledrivetech.com/polarion/#/project/RTBM/workitem?id=RTBM-36838" TargetMode="External"/><Relationship Id="rId311" Type="http://schemas.openxmlformats.org/officeDocument/2006/relationships/hyperlink" Target="https://adas-server.mobiledrivetech.com/polarion/#/project/RTBM/workitem?id=RTBM-53186" TargetMode="External"/><Relationship Id="rId395" Type="http://schemas.openxmlformats.org/officeDocument/2006/relationships/hyperlink" Target="https://adas-server.mobiledrivetech.com/polarion/#/project/RTBM/workitem?id=RTBM-53301" TargetMode="External"/><Relationship Id="rId409" Type="http://schemas.openxmlformats.org/officeDocument/2006/relationships/hyperlink" Target="https://adas-server.mobiledrivetech.com/polarion/#/project/RTBM/workitem?id=RTBM-53310" TargetMode="External"/><Relationship Id="rId963" Type="http://schemas.openxmlformats.org/officeDocument/2006/relationships/hyperlink" Target="https://adas-server.mobiledrivetech.com/polarion/#/project/RTBM/workitem?id=RTBM-54505" TargetMode="External"/><Relationship Id="rId1039" Type="http://schemas.openxmlformats.org/officeDocument/2006/relationships/hyperlink" Target="https://adas-server.mobiledrivetech.com/polarion/#/project/RTBM/workitem?id=RTBM-54559" TargetMode="External"/><Relationship Id="rId1246" Type="http://schemas.openxmlformats.org/officeDocument/2006/relationships/hyperlink" Target="https://adas-server.mobiledrivetech.com/polarion/#/project/RTBM/workitem?id=RTBM-36319" TargetMode="External"/><Relationship Id="rId92" Type="http://schemas.openxmlformats.org/officeDocument/2006/relationships/hyperlink" Target="https://adas-server.mobiledrivetech.com/polarion/#/project/RTBM/workitem?id=RTBM-36045" TargetMode="External"/><Relationship Id="rId616" Type="http://schemas.openxmlformats.org/officeDocument/2006/relationships/hyperlink" Target="https://adas-server.mobiledrivetech.com/polarion/#/project/RTBM/workitem?id=RTBM-12772" TargetMode="External"/><Relationship Id="rId823" Type="http://schemas.openxmlformats.org/officeDocument/2006/relationships/hyperlink" Target="https://adas-server.mobiledrivetech.com/polarion/#/project/RTBM/workitem?id=RTBM-57148" TargetMode="External"/><Relationship Id="rId1453" Type="http://schemas.openxmlformats.org/officeDocument/2006/relationships/hyperlink" Target="https://adas-server.mobiledrivetech.com/polarion/#/project/RTBM/workitem?id=RTBM-54891" TargetMode="External"/><Relationship Id="rId1660" Type="http://schemas.openxmlformats.org/officeDocument/2006/relationships/hyperlink" Target="https://adas-server.mobiledrivetech.com/polarion/#/project/RTBM/workitem?id=RTBM-35977" TargetMode="External"/><Relationship Id="rId1758" Type="http://schemas.openxmlformats.org/officeDocument/2006/relationships/hyperlink" Target="https://adas-server.mobiledrivetech.com/polarion/#/project/RTBM/workitem?id=RTBM-15695" TargetMode="External"/><Relationship Id="rId255" Type="http://schemas.openxmlformats.org/officeDocument/2006/relationships/hyperlink" Target="https://adas-server.mobiledrivetech.com/polarion/#/project/RTBM/workitem?id=RTBM-53152" TargetMode="External"/><Relationship Id="rId462" Type="http://schemas.openxmlformats.org/officeDocument/2006/relationships/hyperlink" Target="https://adas-server.mobiledrivetech.com/polarion/#/project/RTBM/workitem?id=RTBM-36121" TargetMode="External"/><Relationship Id="rId1092" Type="http://schemas.openxmlformats.org/officeDocument/2006/relationships/hyperlink" Target="https://adas-server.mobiledrivetech.com/polarion/#/project/RTBM/workitem?id=RTBM-36437" TargetMode="External"/><Relationship Id="rId1106" Type="http://schemas.openxmlformats.org/officeDocument/2006/relationships/hyperlink" Target="https://adas-server.mobiledrivetech.com/polarion/#/project/RTBM/workitem?id=RTBM-36430" TargetMode="External"/><Relationship Id="rId1313" Type="http://schemas.openxmlformats.org/officeDocument/2006/relationships/hyperlink" Target="https://adas-server.mobiledrivetech.com/polarion/#/project/RTBM/workitem?id=RTBM-54742" TargetMode="External"/><Relationship Id="rId1397" Type="http://schemas.openxmlformats.org/officeDocument/2006/relationships/hyperlink" Target="https://adas-server.mobiledrivetech.com/polarion/#/project/RTBM/workitem?id=RTBM-54808" TargetMode="External"/><Relationship Id="rId1520" Type="http://schemas.openxmlformats.org/officeDocument/2006/relationships/hyperlink" Target="https://adas-server.mobiledrivetech.com/polarion/#/project/RTBM/workitem?id=RTBM-36990" TargetMode="External"/><Relationship Id="rId115" Type="http://schemas.openxmlformats.org/officeDocument/2006/relationships/hyperlink" Target="https://adas-server.mobiledrivetech.com/polarion/#/project/RTBM/workitem?id=RTBM-52985" TargetMode="External"/><Relationship Id="rId322" Type="http://schemas.openxmlformats.org/officeDocument/2006/relationships/hyperlink" Target="https://adas-server.mobiledrivetech.com/polarion/#/project/RTBM/workitem?id=RTBM-36860" TargetMode="External"/><Relationship Id="rId767" Type="http://schemas.openxmlformats.org/officeDocument/2006/relationships/hyperlink" Target="https://adas-server.mobiledrivetech.com/polarion/#/project/RTBM/workitem?id=RTBM-56590" TargetMode="External"/><Relationship Id="rId974" Type="http://schemas.openxmlformats.org/officeDocument/2006/relationships/hyperlink" Target="https://adas-server.mobiledrivetech.com/polarion/#/project/RTBM/workitem?id=RTBM-36518" TargetMode="External"/><Relationship Id="rId1618" Type="http://schemas.openxmlformats.org/officeDocument/2006/relationships/hyperlink" Target="https://adas-server.mobiledrivetech.com/polarion/#/project/RTBM/workitem?id=RTBM-21501" TargetMode="External"/><Relationship Id="rId199" Type="http://schemas.openxmlformats.org/officeDocument/2006/relationships/hyperlink" Target="https://adas-server.mobiledrivetech.com/polarion/#/project/RTBM/workitem?id=RTBM-53088" TargetMode="External"/><Relationship Id="rId627" Type="http://schemas.openxmlformats.org/officeDocument/2006/relationships/hyperlink" Target="https://adas-server.mobiledrivetech.com/polarion/#/project/RTBM/workitem?id=RTBM-53757" TargetMode="External"/><Relationship Id="rId834" Type="http://schemas.openxmlformats.org/officeDocument/2006/relationships/hyperlink" Target="https://adas-server.mobiledrivetech.com/polarion/#/project/RTBM/workitem?id=RTBM-36345" TargetMode="External"/><Relationship Id="rId1257" Type="http://schemas.openxmlformats.org/officeDocument/2006/relationships/hyperlink" Target="https://adas-server.mobiledrivetech.com/polarion/#/project/RTBM/workitem?id=RTBM-54712" TargetMode="External"/><Relationship Id="rId1464" Type="http://schemas.openxmlformats.org/officeDocument/2006/relationships/hyperlink" Target="https://adas-server.mobiledrivetech.com/polarion/#/project/RTBM/workitem?id=RTBM-36047" TargetMode="External"/><Relationship Id="rId1671" Type="http://schemas.openxmlformats.org/officeDocument/2006/relationships/hyperlink" Target="https://adas-server.mobiledrivetech.com/polarion/#/project/RTBM/workitem?id=RTBM-56672" TargetMode="External"/><Relationship Id="rId266" Type="http://schemas.openxmlformats.org/officeDocument/2006/relationships/hyperlink" Target="https://adas-server.mobiledrivetech.com/polarion/#/project/RTBM/workitem?id=RTBM-36900" TargetMode="External"/><Relationship Id="rId473" Type="http://schemas.openxmlformats.org/officeDocument/2006/relationships/hyperlink" Target="https://adas-server.mobiledrivetech.com/polarion/#/project/RTBM/workitem?id=RTBM-53411" TargetMode="External"/><Relationship Id="rId680" Type="http://schemas.openxmlformats.org/officeDocument/2006/relationships/hyperlink" Target="https://adas-server.mobiledrivetech.com/polarion/#/project/RTBM/workitem?id=RTBM-37004" TargetMode="External"/><Relationship Id="rId901" Type="http://schemas.openxmlformats.org/officeDocument/2006/relationships/hyperlink" Target="https://adas-server.mobiledrivetech.com/polarion/#/project/RTBM/workitem?id=RTBM-54354" TargetMode="External"/><Relationship Id="rId1117" Type="http://schemas.openxmlformats.org/officeDocument/2006/relationships/hyperlink" Target="https://adas-server.mobiledrivetech.com/polarion/#/project/RTBM/workitem?id=RTBM-54635" TargetMode="External"/><Relationship Id="rId1324" Type="http://schemas.openxmlformats.org/officeDocument/2006/relationships/hyperlink" Target="https://adas-server.mobiledrivetech.com/polarion/#/project/RTBM/workitem?id=RTBM-36024" TargetMode="External"/><Relationship Id="rId1531" Type="http://schemas.openxmlformats.org/officeDocument/2006/relationships/hyperlink" Target="https://adas-server.mobiledrivetech.com/polarion/#/project/RTBM/workitem?id=RTBM-54962" TargetMode="External"/><Relationship Id="rId30" Type="http://schemas.openxmlformats.org/officeDocument/2006/relationships/hyperlink" Target="https://adas-server.mobiledrivetech.com/polarion/#/project/RTBM/workitem?id=RTBM-36170" TargetMode="External"/><Relationship Id="rId126" Type="http://schemas.openxmlformats.org/officeDocument/2006/relationships/hyperlink" Target="https://adas-server.mobiledrivetech.com/polarion/#/project/RTBM/workitem?id=RTBM-36877" TargetMode="External"/><Relationship Id="rId333" Type="http://schemas.openxmlformats.org/officeDocument/2006/relationships/hyperlink" Target="https://adas-server.mobiledrivetech.com/polarion/#/project/RTBM/workitem?id=RTBM-53267" TargetMode="External"/><Relationship Id="rId540" Type="http://schemas.openxmlformats.org/officeDocument/2006/relationships/hyperlink" Target="https://adas-server.mobiledrivetech.com/polarion/#/project/RTBM/workitem?id=RTBM-37548" TargetMode="External"/><Relationship Id="rId778" Type="http://schemas.openxmlformats.org/officeDocument/2006/relationships/hyperlink" Target="https://adas-server.mobiledrivetech.com/polarion/#/project/RTBM/workitem?id=RTBM-36802" TargetMode="External"/><Relationship Id="rId985" Type="http://schemas.openxmlformats.org/officeDocument/2006/relationships/hyperlink" Target="https://adas-server.mobiledrivetech.com/polarion/#/project/RTBM/workitem?id=RTBM-54516" TargetMode="External"/><Relationship Id="rId1170" Type="http://schemas.openxmlformats.org/officeDocument/2006/relationships/hyperlink" Target="https://adas-server.mobiledrivetech.com/polarion/#/project/RTBM/workitem?id=RTBM-36739" TargetMode="External"/><Relationship Id="rId1629" Type="http://schemas.openxmlformats.org/officeDocument/2006/relationships/hyperlink" Target="https://adas-server.mobiledrivetech.com/polarion/#/project/RTBM/workitem?id=RTBM-56636" TargetMode="External"/><Relationship Id="rId638" Type="http://schemas.openxmlformats.org/officeDocument/2006/relationships/hyperlink" Target="https://adas-server.mobiledrivetech.com/polarion/#/project/RTBM/workitem?id=RTBM-24394" TargetMode="External"/><Relationship Id="rId845" Type="http://schemas.openxmlformats.org/officeDocument/2006/relationships/hyperlink" Target="https://adas-server.mobiledrivetech.com/polarion/#/project/RTBM/workitem?id=RTBM-54274" TargetMode="External"/><Relationship Id="rId1030" Type="http://schemas.openxmlformats.org/officeDocument/2006/relationships/hyperlink" Target="https://adas-server.mobiledrivetech.com/polarion/#/project/RTBM/workitem?id=RTBM-36468" TargetMode="External"/><Relationship Id="rId1268" Type="http://schemas.openxmlformats.org/officeDocument/2006/relationships/hyperlink" Target="https://adas-server.mobiledrivetech.com/polarion/#/project/RTBM/workitem?id=RTBM-36200" TargetMode="External"/><Relationship Id="rId1475" Type="http://schemas.openxmlformats.org/officeDocument/2006/relationships/hyperlink" Target="https://adas-server.mobiledrivetech.com/polarion/#/project/RTBM/workitem?id=RTBM-54902" TargetMode="External"/><Relationship Id="rId1682" Type="http://schemas.openxmlformats.org/officeDocument/2006/relationships/hyperlink" Target="https://adas-server.mobiledrivetech.com/polarion/#/project/RTBM/workitem?id=RTBM-21666" TargetMode="External"/><Relationship Id="rId277" Type="http://schemas.openxmlformats.org/officeDocument/2006/relationships/hyperlink" Target="https://adas-server.mobiledrivetech.com/polarion/#/project/RTBM/workitem?id=RTBM-53165" TargetMode="External"/><Relationship Id="rId400" Type="http://schemas.openxmlformats.org/officeDocument/2006/relationships/hyperlink" Target="https://adas-server.mobiledrivetech.com/polarion/#/project/RTBM/workitem?id=RTBM-36801" TargetMode="External"/><Relationship Id="rId484" Type="http://schemas.openxmlformats.org/officeDocument/2006/relationships/hyperlink" Target="https://adas-server.mobiledrivetech.com/polarion/#/project/RTBM/workitem?id=RTBM-36283" TargetMode="External"/><Relationship Id="rId705" Type="http://schemas.openxmlformats.org/officeDocument/2006/relationships/hyperlink" Target="https://adas-server.mobiledrivetech.com/polarion/#/project/RTBM/workitem?id=RTBM-54870" TargetMode="External"/><Relationship Id="rId1128" Type="http://schemas.openxmlformats.org/officeDocument/2006/relationships/hyperlink" Target="https://adas-server.mobiledrivetech.com/polarion/#/project/RTBM/workitem?id=RTBM-36991" TargetMode="External"/><Relationship Id="rId1335" Type="http://schemas.openxmlformats.org/officeDocument/2006/relationships/hyperlink" Target="https://adas-server.mobiledrivetech.com/polarion/#/project/RTBM/workitem?id=RTBM-54754" TargetMode="External"/><Relationship Id="rId1542" Type="http://schemas.openxmlformats.org/officeDocument/2006/relationships/hyperlink" Target="https://adas-server.mobiledrivetech.com/polarion/#/project/RTBM/workitem?id=RTBM-37521" TargetMode="External"/><Relationship Id="rId137" Type="http://schemas.openxmlformats.org/officeDocument/2006/relationships/hyperlink" Target="https://adas-server.mobiledrivetech.com/polarion/#/project/RTBM/workitem?id=RTBM-52996" TargetMode="External"/><Relationship Id="rId344" Type="http://schemas.openxmlformats.org/officeDocument/2006/relationships/hyperlink" Target="https://adas-server.mobiledrivetech.com/polarion/#/project/RTBM/workitem?id=RTBM-36922" TargetMode="External"/><Relationship Id="rId691" Type="http://schemas.openxmlformats.org/officeDocument/2006/relationships/hyperlink" Target="https://adas-server.mobiledrivetech.com/polarion/#/project/RTBM/workitem?id=RTBM-54809" TargetMode="External"/><Relationship Id="rId789" Type="http://schemas.openxmlformats.org/officeDocument/2006/relationships/hyperlink" Target="https://adas-server.mobiledrivetech.com/polarion/#/project/RTBM/workitem?id=RTBM-56652" TargetMode="External"/><Relationship Id="rId912" Type="http://schemas.openxmlformats.org/officeDocument/2006/relationships/hyperlink" Target="https://adas-server.mobiledrivetech.com/polarion/#/project/RTBM/workitem?id=RTBM-36551" TargetMode="External"/><Relationship Id="rId996" Type="http://schemas.openxmlformats.org/officeDocument/2006/relationships/hyperlink" Target="https://adas-server.mobiledrivetech.com/polarion/#/project/RTBM/workitem?id=RTBM-36486" TargetMode="External"/><Relationship Id="rId41" Type="http://schemas.openxmlformats.org/officeDocument/2006/relationships/hyperlink" Target="https://adas-server.mobiledrivetech.com/polarion/#/project/RTBM/workitem?id=RTBM-52946" TargetMode="External"/><Relationship Id="rId551" Type="http://schemas.openxmlformats.org/officeDocument/2006/relationships/hyperlink" Target="https://adas-server.mobiledrivetech.com/polarion/#/project/RTBM/workitem?id=RTBM-53691" TargetMode="External"/><Relationship Id="rId649" Type="http://schemas.openxmlformats.org/officeDocument/2006/relationships/hyperlink" Target="https://adas-server.mobiledrivetech.com/polarion/#/project/RTBM/workitem?id=RTBM-53768" TargetMode="External"/><Relationship Id="rId856" Type="http://schemas.openxmlformats.org/officeDocument/2006/relationships/hyperlink" Target="https://adas-server.mobiledrivetech.com/polarion/#/project/RTBM/workitem?id=RTBM-36028" TargetMode="External"/><Relationship Id="rId1181" Type="http://schemas.openxmlformats.org/officeDocument/2006/relationships/hyperlink" Target="https://adas-server.mobiledrivetech.com/polarion/#/project/RTBM/workitem?id=RTBM-54672" TargetMode="External"/><Relationship Id="rId1279" Type="http://schemas.openxmlformats.org/officeDocument/2006/relationships/hyperlink" Target="https://adas-server.mobiledrivetech.com/polarion/#/project/RTBM/workitem?id=RTBM-54724" TargetMode="External"/><Relationship Id="rId1402" Type="http://schemas.openxmlformats.org/officeDocument/2006/relationships/hyperlink" Target="https://adas-server.mobiledrivetech.com/polarion/#/project/RTBM/workitem?id=RTBM-24353" TargetMode="External"/><Relationship Id="rId1486" Type="http://schemas.openxmlformats.org/officeDocument/2006/relationships/hyperlink" Target="https://adas-server.mobiledrivetech.com/polarion/#/project/RTBM/workitem?id=RTBM-36616" TargetMode="External"/><Relationship Id="rId1707" Type="http://schemas.openxmlformats.org/officeDocument/2006/relationships/hyperlink" Target="https://adas-server.mobiledrivetech.com/polarion/#/project/RTBM/workitem?id=RTBM-56691" TargetMode="External"/><Relationship Id="rId190" Type="http://schemas.openxmlformats.org/officeDocument/2006/relationships/hyperlink" Target="https://adas-server.mobiledrivetech.com/polarion/#/project/RTBM/workitem?id=RTBM-36837" TargetMode="External"/><Relationship Id="rId204" Type="http://schemas.openxmlformats.org/officeDocument/2006/relationships/hyperlink" Target="https://adas-server.mobiledrivetech.com/polarion/#/project/RTBM/workitem?id=RTBM-36935" TargetMode="External"/><Relationship Id="rId288" Type="http://schemas.openxmlformats.org/officeDocument/2006/relationships/hyperlink" Target="https://adas-server.mobiledrivetech.com/polarion/#/project/RTBM/workitem?id=RTBM-36818" TargetMode="External"/><Relationship Id="rId411" Type="http://schemas.openxmlformats.org/officeDocument/2006/relationships/hyperlink" Target="https://adas-server.mobiledrivetech.com/polarion/#/project/RTBM/workitem?id=RTBM-53311" TargetMode="External"/><Relationship Id="rId509" Type="http://schemas.openxmlformats.org/officeDocument/2006/relationships/hyperlink" Target="https://adas-server.mobiledrivetech.com/polarion/#/project/RTBM/workitem?id=RTBM-53431" TargetMode="External"/><Relationship Id="rId1041" Type="http://schemas.openxmlformats.org/officeDocument/2006/relationships/hyperlink" Target="https://adas-server.mobiledrivetech.com/polarion/#/project/RTBM/workitem?id=RTBM-54574" TargetMode="External"/><Relationship Id="rId1139" Type="http://schemas.openxmlformats.org/officeDocument/2006/relationships/hyperlink" Target="https://adas-server.mobiledrivetech.com/polarion/#/project/RTBM/workitem?id=RTBM-54647" TargetMode="External"/><Relationship Id="rId1346" Type="http://schemas.openxmlformats.org/officeDocument/2006/relationships/hyperlink" Target="https://adas-server.mobiledrivetech.com/polarion/#/project/RTBM/workitem?id=RTBM-36958" TargetMode="External"/><Relationship Id="rId1693" Type="http://schemas.openxmlformats.org/officeDocument/2006/relationships/hyperlink" Target="https://adas-server.mobiledrivetech.com/polarion/#/project/RTBM/workitem?id=RTBM-56683" TargetMode="External"/><Relationship Id="rId495" Type="http://schemas.openxmlformats.org/officeDocument/2006/relationships/hyperlink" Target="https://adas-server.mobiledrivetech.com/polarion/#/project/RTBM/workitem?id=RTBM-53422" TargetMode="External"/><Relationship Id="rId716" Type="http://schemas.openxmlformats.org/officeDocument/2006/relationships/hyperlink" Target="https://adas-server.mobiledrivetech.com/polarion/#/project/RTBM/workitem?id=RTBM-36111" TargetMode="External"/><Relationship Id="rId923" Type="http://schemas.openxmlformats.org/officeDocument/2006/relationships/hyperlink" Target="https://adas-server.mobiledrivetech.com/polarion/#/project/RTBM/workitem?id=RTBM-54409" TargetMode="External"/><Relationship Id="rId1553" Type="http://schemas.openxmlformats.org/officeDocument/2006/relationships/hyperlink" Target="https://adas-server.mobiledrivetech.com/polarion/#/project/RTBM/workitem?id=RTBM-55012" TargetMode="External"/><Relationship Id="rId1760" Type="http://schemas.openxmlformats.org/officeDocument/2006/relationships/hyperlink" Target="https://adas-server.mobiledrivetech.com/polarion/#/project/RTBM/workitem?id=RTBM-15775" TargetMode="External"/><Relationship Id="rId52" Type="http://schemas.openxmlformats.org/officeDocument/2006/relationships/hyperlink" Target="https://adas-server.mobiledrivetech.com/polarion/#/project/RTBM/workitem?id=RTBM-36245" TargetMode="External"/><Relationship Id="rId148" Type="http://schemas.openxmlformats.org/officeDocument/2006/relationships/hyperlink" Target="https://adas-server.mobiledrivetech.com/polarion/#/project/RTBM/workitem?id=RTBM-36850" TargetMode="External"/><Relationship Id="rId355" Type="http://schemas.openxmlformats.org/officeDocument/2006/relationships/hyperlink" Target="https://adas-server.mobiledrivetech.com/polarion/#/project/RTBM/workitem?id=RTBM-53279" TargetMode="External"/><Relationship Id="rId562" Type="http://schemas.openxmlformats.org/officeDocument/2006/relationships/hyperlink" Target="https://adas-server.mobiledrivetech.com/polarion/#/project/RTBM/workitem?id=RTBM-37551" TargetMode="External"/><Relationship Id="rId1192" Type="http://schemas.openxmlformats.org/officeDocument/2006/relationships/hyperlink" Target="https://adas-server.mobiledrivetech.com/polarion/#/project/RTBM/workitem?id=RTBM-36608" TargetMode="External"/><Relationship Id="rId1206" Type="http://schemas.openxmlformats.org/officeDocument/2006/relationships/hyperlink" Target="https://adas-server.mobiledrivetech.com/polarion/#/project/RTBM/workitem?id=RTBM-36104" TargetMode="External"/><Relationship Id="rId1413" Type="http://schemas.openxmlformats.org/officeDocument/2006/relationships/hyperlink" Target="https://adas-server.mobiledrivetech.com/polarion/#/project/RTBM/workitem?id=RTBM-54856" TargetMode="External"/><Relationship Id="rId1620" Type="http://schemas.openxmlformats.org/officeDocument/2006/relationships/hyperlink" Target="https://adas-server.mobiledrivetech.com/polarion/#/project/RTBM/workitem?id=RTBM-21499" TargetMode="External"/><Relationship Id="rId215" Type="http://schemas.openxmlformats.org/officeDocument/2006/relationships/hyperlink" Target="https://adas-server.mobiledrivetech.com/polarion/#/project/RTBM/workitem?id=RTBM-53097" TargetMode="External"/><Relationship Id="rId422" Type="http://schemas.openxmlformats.org/officeDocument/2006/relationships/hyperlink" Target="https://adas-server.mobiledrivetech.com/polarion/#/project/RTBM/workitem?id=RTBM-37020" TargetMode="External"/><Relationship Id="rId867" Type="http://schemas.openxmlformats.org/officeDocument/2006/relationships/hyperlink" Target="https://adas-server.mobiledrivetech.com/polarion/#/project/RTBM/workitem?id=RTBM-54292" TargetMode="External"/><Relationship Id="rId1052" Type="http://schemas.openxmlformats.org/officeDocument/2006/relationships/hyperlink" Target="https://adas-server.mobiledrivetech.com/polarion/#/project/RTBM/workitem?id=RTBM-36457" TargetMode="External"/><Relationship Id="rId1497" Type="http://schemas.openxmlformats.org/officeDocument/2006/relationships/hyperlink" Target="https://adas-server.mobiledrivetech.com/polarion/#/project/RTBM/workitem?id=RTBM-54914" TargetMode="External"/><Relationship Id="rId1718" Type="http://schemas.openxmlformats.org/officeDocument/2006/relationships/hyperlink" Target="https://adas-server.mobiledrivetech.com/polarion/#/project/RTBM/workitem?id=RTBM-16950" TargetMode="External"/><Relationship Id="rId299" Type="http://schemas.openxmlformats.org/officeDocument/2006/relationships/hyperlink" Target="https://adas-server.mobiledrivetech.com/polarion/#/project/RTBM/workitem?id=RTBM-53179" TargetMode="External"/><Relationship Id="rId727" Type="http://schemas.openxmlformats.org/officeDocument/2006/relationships/hyperlink" Target="https://adas-server.mobiledrivetech.com/polarion/#/project/RTBM/workitem?id=RTBM-54945" TargetMode="External"/><Relationship Id="rId934" Type="http://schemas.openxmlformats.org/officeDocument/2006/relationships/hyperlink" Target="https://adas-server.mobiledrivetech.com/polarion/#/project/RTBM/workitem?id=RTBM-36538" TargetMode="External"/><Relationship Id="rId1357" Type="http://schemas.openxmlformats.org/officeDocument/2006/relationships/hyperlink" Target="https://adas-server.mobiledrivetech.com/polarion/#/project/RTBM/workitem?id=RTBM-54769" TargetMode="External"/><Relationship Id="rId1564" Type="http://schemas.openxmlformats.org/officeDocument/2006/relationships/hyperlink" Target="https://adas-server.mobiledrivetech.com/polarion/#/project/RTBM/workitem?id=RTBM-24561" TargetMode="External"/><Relationship Id="rId63" Type="http://schemas.openxmlformats.org/officeDocument/2006/relationships/hyperlink" Target="https://adas-server.mobiledrivetech.com/polarion/#/project/RTBM/workitem?id=RTBM-52958" TargetMode="External"/><Relationship Id="rId159" Type="http://schemas.openxmlformats.org/officeDocument/2006/relationships/hyperlink" Target="https://adas-server.mobiledrivetech.com/polarion/#/project/RTBM/workitem?id=RTBM-53066" TargetMode="External"/><Relationship Id="rId366" Type="http://schemas.openxmlformats.org/officeDocument/2006/relationships/hyperlink" Target="https://adas-server.mobiledrivetech.com/polarion/#/project/RTBM/workitem?id=RTBM-36072" TargetMode="External"/><Relationship Id="rId573" Type="http://schemas.openxmlformats.org/officeDocument/2006/relationships/hyperlink" Target="https://adas-server.mobiledrivetech.com/polarion/#/project/RTBM/workitem?id=RTBM-53712" TargetMode="External"/><Relationship Id="rId780" Type="http://schemas.openxmlformats.org/officeDocument/2006/relationships/hyperlink" Target="https://adas-server.mobiledrivetech.com/polarion/#/project/RTBM/workitem?id=RTBM-36680" TargetMode="External"/><Relationship Id="rId1217" Type="http://schemas.openxmlformats.org/officeDocument/2006/relationships/hyperlink" Target="https://adas-server.mobiledrivetech.com/polarion/#/project/RTBM/workitem?id=RTBM-54690" TargetMode="External"/><Relationship Id="rId1424" Type="http://schemas.openxmlformats.org/officeDocument/2006/relationships/hyperlink" Target="https://adas-server.mobiledrivetech.com/polarion/#/project/RTBM/workitem?id=RTBM-15770" TargetMode="External"/><Relationship Id="rId1631" Type="http://schemas.openxmlformats.org/officeDocument/2006/relationships/hyperlink" Target="https://adas-server.mobiledrivetech.com/polarion/#/project/RTBM/workitem?id=RTBM-56637" TargetMode="External"/><Relationship Id="rId226" Type="http://schemas.openxmlformats.org/officeDocument/2006/relationships/hyperlink" Target="https://adas-server.mobiledrivetech.com/polarion/#/project/RTBM/workitem?id=RTBM-36826" TargetMode="External"/><Relationship Id="rId433" Type="http://schemas.openxmlformats.org/officeDocument/2006/relationships/hyperlink" Target="https://adas-server.mobiledrivetech.com/polarion/#/project/RTBM/workitem?id=RTBM-53322" TargetMode="External"/><Relationship Id="rId878" Type="http://schemas.openxmlformats.org/officeDocument/2006/relationships/hyperlink" Target="https://adas-server.mobiledrivetech.com/polarion/#/project/RTBM/workitem?id=RTBM-35958" TargetMode="External"/><Relationship Id="rId1063" Type="http://schemas.openxmlformats.org/officeDocument/2006/relationships/hyperlink" Target="https://adas-server.mobiledrivetech.com/polarion/#/project/RTBM/workitem?id=RTBM-54585" TargetMode="External"/><Relationship Id="rId1270" Type="http://schemas.openxmlformats.org/officeDocument/2006/relationships/hyperlink" Target="https://adas-server.mobiledrivetech.com/polarion/#/project/RTBM/workitem?id=RTBM-36206" TargetMode="External"/><Relationship Id="rId1729" Type="http://schemas.openxmlformats.org/officeDocument/2006/relationships/hyperlink" Target="https://adas-server.mobiledrivetech.com/polarion/#/project/RTBM/workitem?id=RTBM-56770" TargetMode="External"/><Relationship Id="rId640" Type="http://schemas.openxmlformats.org/officeDocument/2006/relationships/hyperlink" Target="https://adas-server.mobiledrivetech.com/polarion/#/project/RTBM/workitem?id=RTBM-24393" TargetMode="External"/><Relationship Id="rId738" Type="http://schemas.openxmlformats.org/officeDocument/2006/relationships/hyperlink" Target="https://adas-server.mobiledrivetech.com/polarion/#/project/RTBM/workitem?id=RTBM-37243" TargetMode="External"/><Relationship Id="rId945" Type="http://schemas.openxmlformats.org/officeDocument/2006/relationships/hyperlink" Target="https://adas-server.mobiledrivetech.com/polarion/#/project/RTBM/workitem?id=RTBM-54448" TargetMode="External"/><Relationship Id="rId1368" Type="http://schemas.openxmlformats.org/officeDocument/2006/relationships/hyperlink" Target="https://adas-server.mobiledrivetech.com/polarion/#/project/RTBM/workitem?id=RTBM-36955" TargetMode="External"/><Relationship Id="rId1575" Type="http://schemas.openxmlformats.org/officeDocument/2006/relationships/hyperlink" Target="https://adas-server.mobiledrivetech.com/polarion/#/project/RTBM/workitem?id=RTBM-56421" TargetMode="External"/><Relationship Id="rId74" Type="http://schemas.openxmlformats.org/officeDocument/2006/relationships/hyperlink" Target="https://adas-server.mobiledrivetech.com/polarion/#/project/RTBM/workitem?id=RTBM-36176" TargetMode="External"/><Relationship Id="rId377" Type="http://schemas.openxmlformats.org/officeDocument/2006/relationships/hyperlink" Target="https://adas-server.mobiledrivetech.com/polarion/#/project/RTBM/workitem?id=RTBM-53292" TargetMode="External"/><Relationship Id="rId500" Type="http://schemas.openxmlformats.org/officeDocument/2006/relationships/hyperlink" Target="https://adas-server.mobiledrivetech.com/polarion/#/project/RTBM/workitem?id=RTBM-36129" TargetMode="External"/><Relationship Id="rId584" Type="http://schemas.openxmlformats.org/officeDocument/2006/relationships/hyperlink" Target="https://adas-server.mobiledrivetech.com/polarion/#/project/RTBM/workitem?id=RTBM-37534" TargetMode="External"/><Relationship Id="rId805" Type="http://schemas.openxmlformats.org/officeDocument/2006/relationships/hyperlink" Target="https://adas-server.mobiledrivetech.com/polarion/#/project/RTBM/workitem?id=RTBM-56665" TargetMode="External"/><Relationship Id="rId1130" Type="http://schemas.openxmlformats.org/officeDocument/2006/relationships/hyperlink" Target="https://adas-server.mobiledrivetech.com/polarion/#/project/RTBM/workitem?id=RTBM-36974" TargetMode="External"/><Relationship Id="rId1228" Type="http://schemas.openxmlformats.org/officeDocument/2006/relationships/hyperlink" Target="https://adas-server.mobiledrivetech.com/polarion/#/project/RTBM/workitem?id=RTBM-36983" TargetMode="External"/><Relationship Id="rId1435" Type="http://schemas.openxmlformats.org/officeDocument/2006/relationships/hyperlink" Target="https://adas-server.mobiledrivetech.com/polarion/#/project/RTBM/workitem?id=RTBM-54881" TargetMode="External"/><Relationship Id="rId5" Type="http://schemas.openxmlformats.org/officeDocument/2006/relationships/hyperlink" Target="https://adas-server.mobiledrivetech.com/polarion/#/project/RTBM/workitem?id=RTBM-52927" TargetMode="External"/><Relationship Id="rId237" Type="http://schemas.openxmlformats.org/officeDocument/2006/relationships/hyperlink" Target="https://adas-server.mobiledrivetech.com/polarion/#/project/RTBM/workitem?id=RTBM-53108" TargetMode="External"/><Relationship Id="rId791" Type="http://schemas.openxmlformats.org/officeDocument/2006/relationships/hyperlink" Target="https://adas-server.mobiledrivetech.com/polarion/#/project/RTBM/workitem?id=RTBM-56653" TargetMode="External"/><Relationship Id="rId889" Type="http://schemas.openxmlformats.org/officeDocument/2006/relationships/hyperlink" Target="https://adas-server.mobiledrivetech.com/polarion/#/project/RTBM/workitem?id=RTBM-54338" TargetMode="External"/><Relationship Id="rId1074" Type="http://schemas.openxmlformats.org/officeDocument/2006/relationships/hyperlink" Target="https://adas-server.mobiledrivetech.com/polarion/#/project/RTBM/workitem?id=RTBM-36446" TargetMode="External"/><Relationship Id="rId1642" Type="http://schemas.openxmlformats.org/officeDocument/2006/relationships/hyperlink" Target="https://adas-server.mobiledrivetech.com/polarion/#/project/RTBM/workitem?id=RTBM-16967" TargetMode="External"/><Relationship Id="rId444" Type="http://schemas.openxmlformats.org/officeDocument/2006/relationships/hyperlink" Target="https://adas-server.mobiledrivetech.com/polarion/#/project/RTBM/workitem?id=RTBM-36263" TargetMode="External"/><Relationship Id="rId651" Type="http://schemas.openxmlformats.org/officeDocument/2006/relationships/hyperlink" Target="https://adas-server.mobiledrivetech.com/polarion/#/project/RTBM/workitem?id=RTBM-53769" TargetMode="External"/><Relationship Id="rId749" Type="http://schemas.openxmlformats.org/officeDocument/2006/relationships/hyperlink" Target="https://adas-server.mobiledrivetech.com/polarion/#/project/RTBM/workitem?id=RTBM-55027" TargetMode="External"/><Relationship Id="rId1281" Type="http://schemas.openxmlformats.org/officeDocument/2006/relationships/hyperlink" Target="https://adas-server.mobiledrivetech.com/polarion/#/project/RTBM/workitem?id=RTBM-54725" TargetMode="External"/><Relationship Id="rId1379" Type="http://schemas.openxmlformats.org/officeDocument/2006/relationships/hyperlink" Target="https://adas-server.mobiledrivetech.com/polarion/#/project/RTBM/workitem?id=RTBM-54788" TargetMode="External"/><Relationship Id="rId1502" Type="http://schemas.openxmlformats.org/officeDocument/2006/relationships/hyperlink" Target="https://adas-server.mobiledrivetech.com/polarion/#/project/RTBM/workitem?id=RTBM-36784" TargetMode="External"/><Relationship Id="rId1586" Type="http://schemas.openxmlformats.org/officeDocument/2006/relationships/hyperlink" Target="https://adas-server.mobiledrivetech.com/polarion/#/project/RTBM/workitem?id=RTBM-16172" TargetMode="External"/><Relationship Id="rId290" Type="http://schemas.openxmlformats.org/officeDocument/2006/relationships/hyperlink" Target="https://adas-server.mobiledrivetech.com/polarion/#/project/RTBM/workitem?id=RTBM-36157" TargetMode="External"/><Relationship Id="rId304" Type="http://schemas.openxmlformats.org/officeDocument/2006/relationships/hyperlink" Target="https://adas-server.mobiledrivetech.com/polarion/#/project/RTBM/workitem?id=RTBM-36862" TargetMode="External"/><Relationship Id="rId388" Type="http://schemas.openxmlformats.org/officeDocument/2006/relationships/hyperlink" Target="https://adas-server.mobiledrivetech.com/polarion/#/project/RTBM/workitem?id=RTBM-36708" TargetMode="External"/><Relationship Id="rId511" Type="http://schemas.openxmlformats.org/officeDocument/2006/relationships/hyperlink" Target="https://adas-server.mobiledrivetech.com/polarion/#/project/RTBM/workitem?id=RTBM-53432" TargetMode="External"/><Relationship Id="rId609" Type="http://schemas.openxmlformats.org/officeDocument/2006/relationships/hyperlink" Target="https://adas-server.mobiledrivetech.com/polarion/#/project/RTBM/workitem?id=RTBM-53743" TargetMode="External"/><Relationship Id="rId956" Type="http://schemas.openxmlformats.org/officeDocument/2006/relationships/hyperlink" Target="https://adas-server.mobiledrivetech.com/polarion/#/project/RTBM/workitem?id=RTBM-36527" TargetMode="External"/><Relationship Id="rId1141" Type="http://schemas.openxmlformats.org/officeDocument/2006/relationships/hyperlink" Target="https://adas-server.mobiledrivetech.com/polarion/#/project/RTBM/workitem?id=RTBM-54650" TargetMode="External"/><Relationship Id="rId1239" Type="http://schemas.openxmlformats.org/officeDocument/2006/relationships/hyperlink" Target="https://adas-server.mobiledrivetech.com/polarion/#/project/RTBM/workitem?id=RTBM-54703" TargetMode="External"/><Relationship Id="rId85" Type="http://schemas.openxmlformats.org/officeDocument/2006/relationships/hyperlink" Target="https://adas-server.mobiledrivetech.com/polarion/#/project/RTBM/workitem?id=RTBM-52970" TargetMode="External"/><Relationship Id="rId150" Type="http://schemas.openxmlformats.org/officeDocument/2006/relationships/hyperlink" Target="https://adas-server.mobiledrivetech.com/polarion/#/project/RTBM/workitem?id=RTBM-36948" TargetMode="External"/><Relationship Id="rId595" Type="http://schemas.openxmlformats.org/officeDocument/2006/relationships/hyperlink" Target="https://adas-server.mobiledrivetech.com/polarion/#/project/RTBM/workitem?id=RTBM-53735" TargetMode="External"/><Relationship Id="rId816" Type="http://schemas.openxmlformats.org/officeDocument/2006/relationships/hyperlink" Target="https://adas-server.mobiledrivetech.com/polarion/#/project/RTBM/workitem?id=RTBM-36777" TargetMode="External"/><Relationship Id="rId1001" Type="http://schemas.openxmlformats.org/officeDocument/2006/relationships/hyperlink" Target="https://adas-server.mobiledrivetech.com/polarion/#/project/RTBM/workitem?id=RTBM-54531" TargetMode="External"/><Relationship Id="rId1446" Type="http://schemas.openxmlformats.org/officeDocument/2006/relationships/hyperlink" Target="https://adas-server.mobiledrivetech.com/polarion/#/project/RTBM/workitem?id=RTBM-36042" TargetMode="External"/><Relationship Id="rId1653" Type="http://schemas.openxmlformats.org/officeDocument/2006/relationships/hyperlink" Target="https://adas-server.mobiledrivetech.com/polarion/#/project/RTBM/workitem?id=RTBM-56656" TargetMode="External"/><Relationship Id="rId248" Type="http://schemas.openxmlformats.org/officeDocument/2006/relationships/hyperlink" Target="https://adas-server.mobiledrivetech.com/polarion/#/project/RTBM/workitem?id=RTBM-36273" TargetMode="External"/><Relationship Id="rId455" Type="http://schemas.openxmlformats.org/officeDocument/2006/relationships/hyperlink" Target="https://adas-server.mobiledrivetech.com/polarion/#/project/RTBM/workitem?id=RTBM-53333" TargetMode="External"/><Relationship Id="rId662" Type="http://schemas.openxmlformats.org/officeDocument/2006/relationships/hyperlink" Target="https://adas-server.mobiledrivetech.com/polarion/#/project/RTBM/workitem?id=RTBM-24563" TargetMode="External"/><Relationship Id="rId1085" Type="http://schemas.openxmlformats.org/officeDocument/2006/relationships/hyperlink" Target="https://adas-server.mobiledrivetech.com/polarion/#/project/RTBM/workitem?id=RTBM-54602" TargetMode="External"/><Relationship Id="rId1292" Type="http://schemas.openxmlformats.org/officeDocument/2006/relationships/hyperlink" Target="https://adas-server.mobiledrivetech.com/polarion/#/project/RTBM/workitem?id=RTBM-36677" TargetMode="External"/><Relationship Id="rId1306" Type="http://schemas.openxmlformats.org/officeDocument/2006/relationships/hyperlink" Target="https://adas-server.mobiledrivetech.com/polarion/#/project/RTBM/workitem?id=RTBM-36197" TargetMode="External"/><Relationship Id="rId1513" Type="http://schemas.openxmlformats.org/officeDocument/2006/relationships/hyperlink" Target="https://adas-server.mobiledrivetech.com/polarion/#/project/RTBM/workitem?id=RTBM-54951" TargetMode="External"/><Relationship Id="rId1720" Type="http://schemas.openxmlformats.org/officeDocument/2006/relationships/hyperlink" Target="https://adas-server.mobiledrivetech.com/polarion/#/project/RTBM/workitem?id=RTBM-16949" TargetMode="External"/><Relationship Id="rId12" Type="http://schemas.openxmlformats.org/officeDocument/2006/relationships/hyperlink" Target="https://adas-server.mobiledrivetech.com/polarion/#/project/RTBM/workitem?id=RTBM-36135" TargetMode="External"/><Relationship Id="rId108" Type="http://schemas.openxmlformats.org/officeDocument/2006/relationships/hyperlink" Target="https://adas-server.mobiledrivetech.com/polarion/#/project/RTBM/workitem?id=RTBM-36761" TargetMode="External"/><Relationship Id="rId315" Type="http://schemas.openxmlformats.org/officeDocument/2006/relationships/hyperlink" Target="https://adas-server.mobiledrivetech.com/polarion/#/project/RTBM/workitem?id=RTBM-53224" TargetMode="External"/><Relationship Id="rId522" Type="http://schemas.openxmlformats.org/officeDocument/2006/relationships/hyperlink" Target="https://adas-server.mobiledrivetech.com/polarion/#/project/RTBM/workitem?id=RTBM-16997" TargetMode="External"/><Relationship Id="rId967" Type="http://schemas.openxmlformats.org/officeDocument/2006/relationships/hyperlink" Target="https://adas-server.mobiledrivetech.com/polarion/#/project/RTBM/workitem?id=RTBM-54507" TargetMode="External"/><Relationship Id="rId1152" Type="http://schemas.openxmlformats.org/officeDocument/2006/relationships/hyperlink" Target="https://adas-server.mobiledrivetech.com/polarion/#/project/RTBM/workitem?id=RTBM-36640" TargetMode="External"/><Relationship Id="rId1597" Type="http://schemas.openxmlformats.org/officeDocument/2006/relationships/hyperlink" Target="https://adas-server.mobiledrivetech.com/polarion/#/project/RTBM/workitem?id=RTBM-56494" TargetMode="External"/><Relationship Id="rId96" Type="http://schemas.openxmlformats.org/officeDocument/2006/relationships/hyperlink" Target="https://adas-server.mobiledrivetech.com/polarion/#/project/RTBM/workitem?id=RTBM-25742" TargetMode="External"/><Relationship Id="rId161" Type="http://schemas.openxmlformats.org/officeDocument/2006/relationships/hyperlink" Target="https://adas-server.mobiledrivetech.com/polarion/#/project/RTBM/workitem?id=RTBM-53067" TargetMode="External"/><Relationship Id="rId399" Type="http://schemas.openxmlformats.org/officeDocument/2006/relationships/hyperlink" Target="https://adas-server.mobiledrivetech.com/polarion/#/project/RTBM/workitem?id=RTBM-53303" TargetMode="External"/><Relationship Id="rId827" Type="http://schemas.openxmlformats.org/officeDocument/2006/relationships/hyperlink" Target="https://adas-server.mobiledrivetech.com/polarion/#/project/RTBM/workitem?id=RTBM-53125" TargetMode="External"/><Relationship Id="rId1012" Type="http://schemas.openxmlformats.org/officeDocument/2006/relationships/hyperlink" Target="https://adas-server.mobiledrivetech.com/polarion/#/project/RTBM/workitem?id=RTBM-36477" TargetMode="External"/><Relationship Id="rId1457" Type="http://schemas.openxmlformats.org/officeDocument/2006/relationships/hyperlink" Target="https://adas-server.mobiledrivetech.com/polarion/#/project/RTBM/workitem?id=RTBM-54893" TargetMode="External"/><Relationship Id="rId1664" Type="http://schemas.openxmlformats.org/officeDocument/2006/relationships/hyperlink" Target="https://adas-server.mobiledrivetech.com/polarion/#/project/RTBM/workitem?id=RTBM-21696" TargetMode="External"/><Relationship Id="rId259" Type="http://schemas.openxmlformats.org/officeDocument/2006/relationships/hyperlink" Target="https://adas-server.mobiledrivetech.com/polarion/#/project/RTBM/workitem?id=RTBM-53154" TargetMode="External"/><Relationship Id="rId466" Type="http://schemas.openxmlformats.org/officeDocument/2006/relationships/hyperlink" Target="https://adas-server.mobiledrivetech.com/polarion/#/project/RTBM/workitem?id=RTBM-36284" TargetMode="External"/><Relationship Id="rId673" Type="http://schemas.openxmlformats.org/officeDocument/2006/relationships/hyperlink" Target="https://adas-server.mobiledrivetech.com/polarion/#/project/RTBM/workitem?id=RTBM-54280" TargetMode="External"/><Relationship Id="rId880" Type="http://schemas.openxmlformats.org/officeDocument/2006/relationships/hyperlink" Target="https://adas-server.mobiledrivetech.com/polarion/#/project/RTBM/workitem?id=RTBM-36992" TargetMode="External"/><Relationship Id="rId1096" Type="http://schemas.openxmlformats.org/officeDocument/2006/relationships/hyperlink" Target="https://adas-server.mobiledrivetech.com/polarion/#/project/RTBM/workitem?id=RTBM-36435" TargetMode="External"/><Relationship Id="rId1317" Type="http://schemas.openxmlformats.org/officeDocument/2006/relationships/hyperlink" Target="https://adas-server.mobiledrivetech.com/polarion/#/project/RTBM/workitem?id=RTBM-54744" TargetMode="External"/><Relationship Id="rId1524" Type="http://schemas.openxmlformats.org/officeDocument/2006/relationships/hyperlink" Target="https://adas-server.mobiledrivetech.com/polarion/#/project/RTBM/workitem?id=RTBM-36102" TargetMode="External"/><Relationship Id="rId1731" Type="http://schemas.openxmlformats.org/officeDocument/2006/relationships/hyperlink" Target="https://adas-server.mobiledrivetech.com/polarion/#/project/RTBM/workitem?id=RTBM-56772" TargetMode="External"/><Relationship Id="rId23" Type="http://schemas.openxmlformats.org/officeDocument/2006/relationships/hyperlink" Target="https://adas-server.mobiledrivetech.com/polarion/#/project/RTBM/workitem?id=RTBM-52936" TargetMode="External"/><Relationship Id="rId119" Type="http://schemas.openxmlformats.org/officeDocument/2006/relationships/hyperlink" Target="https://adas-server.mobiledrivetech.com/polarion/#/project/RTBM/workitem?id=RTBM-52987" TargetMode="External"/><Relationship Id="rId326" Type="http://schemas.openxmlformats.org/officeDocument/2006/relationships/hyperlink" Target="https://adas-server.mobiledrivetech.com/polarion/#/project/RTBM/workitem?id=RTBM-36149" TargetMode="External"/><Relationship Id="rId533" Type="http://schemas.openxmlformats.org/officeDocument/2006/relationships/hyperlink" Target="https://adas-server.mobiledrivetech.com/polarion/#/project/RTBM/workitem?id=RTBM-53674" TargetMode="External"/><Relationship Id="rId978" Type="http://schemas.openxmlformats.org/officeDocument/2006/relationships/hyperlink" Target="https://adas-server.mobiledrivetech.com/polarion/#/project/RTBM/workitem?id=RTBM-36516" TargetMode="External"/><Relationship Id="rId1163" Type="http://schemas.openxmlformats.org/officeDocument/2006/relationships/hyperlink" Target="https://adas-server.mobiledrivetech.com/polarion/#/project/RTBM/workitem?id=RTBM-54662" TargetMode="External"/><Relationship Id="rId1370" Type="http://schemas.openxmlformats.org/officeDocument/2006/relationships/hyperlink" Target="https://adas-server.mobiledrivetech.com/polarion/#/project/RTBM/workitem?id=RTBM-35962" TargetMode="External"/><Relationship Id="rId740" Type="http://schemas.openxmlformats.org/officeDocument/2006/relationships/hyperlink" Target="https://adas-server.mobiledrivetech.com/polarion/#/project/RTBM/workitem?id=RTBM-37242" TargetMode="External"/><Relationship Id="rId838" Type="http://schemas.openxmlformats.org/officeDocument/2006/relationships/hyperlink" Target="https://adas-server.mobiledrivetech.com/polarion/#/project/RTBM/workitem?id=RTBM-36343" TargetMode="External"/><Relationship Id="rId1023" Type="http://schemas.openxmlformats.org/officeDocument/2006/relationships/hyperlink" Target="https://adas-server.mobiledrivetech.com/polarion/#/project/RTBM/workitem?id=RTBM-54544" TargetMode="External"/><Relationship Id="rId1468" Type="http://schemas.openxmlformats.org/officeDocument/2006/relationships/hyperlink" Target="https://adas-server.mobiledrivetech.com/polarion/#/project/RTBM/workitem?id=RTBM-36625" TargetMode="External"/><Relationship Id="rId1675" Type="http://schemas.openxmlformats.org/officeDocument/2006/relationships/hyperlink" Target="https://adas-server.mobiledrivetech.com/polarion/#/project/RTBM/workitem?id=RTBM-56674" TargetMode="External"/><Relationship Id="rId172" Type="http://schemas.openxmlformats.org/officeDocument/2006/relationships/hyperlink" Target="https://adas-server.mobiledrivetech.com/polarion/#/project/RTBM/workitem?id=RTBM-36944" TargetMode="External"/><Relationship Id="rId477" Type="http://schemas.openxmlformats.org/officeDocument/2006/relationships/hyperlink" Target="https://adas-server.mobiledrivetech.com/polarion/#/project/RTBM/workitem?id=RTBM-53413" TargetMode="External"/><Relationship Id="rId600" Type="http://schemas.openxmlformats.org/officeDocument/2006/relationships/hyperlink" Target="https://adas-server.mobiledrivetech.com/polarion/#/project/RTBM/workitem?id=RTBM-24467" TargetMode="External"/><Relationship Id="rId684" Type="http://schemas.openxmlformats.org/officeDocument/2006/relationships/hyperlink" Target="https://adas-server.mobiledrivetech.com/polarion/#/project/RTBM/workitem?id=RTBM-37002" TargetMode="External"/><Relationship Id="rId1230" Type="http://schemas.openxmlformats.org/officeDocument/2006/relationships/hyperlink" Target="https://adas-server.mobiledrivetech.com/polarion/#/project/RTBM/workitem?id=RTBM-36667" TargetMode="External"/><Relationship Id="rId1328" Type="http://schemas.openxmlformats.org/officeDocument/2006/relationships/hyperlink" Target="https://adas-server.mobiledrivetech.com/polarion/#/project/RTBM/workitem?id=RTBM-36223" TargetMode="External"/><Relationship Id="rId1535" Type="http://schemas.openxmlformats.org/officeDocument/2006/relationships/hyperlink" Target="https://adas-server.mobiledrivetech.com/polarion/#/project/RTBM/workitem?id=RTBM-54965" TargetMode="External"/><Relationship Id="rId337" Type="http://schemas.openxmlformats.org/officeDocument/2006/relationships/hyperlink" Target="https://adas-server.mobiledrivetech.com/polarion/#/project/RTBM/workitem?id=RTBM-53270" TargetMode="External"/><Relationship Id="rId891" Type="http://schemas.openxmlformats.org/officeDocument/2006/relationships/hyperlink" Target="https://adas-server.mobiledrivetech.com/polarion/#/project/RTBM/workitem?id=RTBM-54339" TargetMode="External"/><Relationship Id="rId905" Type="http://schemas.openxmlformats.org/officeDocument/2006/relationships/hyperlink" Target="https://adas-server.mobiledrivetech.com/polarion/#/project/RTBM/workitem?id=RTBM-54364" TargetMode="External"/><Relationship Id="rId989" Type="http://schemas.openxmlformats.org/officeDocument/2006/relationships/hyperlink" Target="https://adas-server.mobiledrivetech.com/polarion/#/project/RTBM/workitem?id=RTBM-54518" TargetMode="External"/><Relationship Id="rId1742" Type="http://schemas.openxmlformats.org/officeDocument/2006/relationships/hyperlink" Target="https://adas-server.mobiledrivetech.com/polarion/#/project/RTBM/workitem?id=RTBM-15773" TargetMode="External"/><Relationship Id="rId34" Type="http://schemas.openxmlformats.org/officeDocument/2006/relationships/hyperlink" Target="https://adas-server.mobiledrivetech.com/polarion/#/project/RTBM/workitem?id=RTBM-36167" TargetMode="External"/><Relationship Id="rId544" Type="http://schemas.openxmlformats.org/officeDocument/2006/relationships/hyperlink" Target="https://adas-server.mobiledrivetech.com/polarion/#/project/RTBM/workitem?id=RTBM-37546" TargetMode="External"/><Relationship Id="rId751" Type="http://schemas.openxmlformats.org/officeDocument/2006/relationships/hyperlink" Target="https://adas-server.mobiledrivetech.com/polarion/#/project/RTBM/workitem?id=RTBM-55028" TargetMode="External"/><Relationship Id="rId849" Type="http://schemas.openxmlformats.org/officeDocument/2006/relationships/hyperlink" Target="https://adas-server.mobiledrivetech.com/polarion/#/project/RTBM/workitem?id=RTBM-54277" TargetMode="External"/><Relationship Id="rId1174" Type="http://schemas.openxmlformats.org/officeDocument/2006/relationships/hyperlink" Target="https://adas-server.mobiledrivetech.com/polarion/#/project/RTBM/workitem?id=RTBM-36211" TargetMode="External"/><Relationship Id="rId1381" Type="http://schemas.openxmlformats.org/officeDocument/2006/relationships/hyperlink" Target="https://adas-server.mobiledrivetech.com/polarion/#/project/RTBM/workitem?id=RTBM-54789" TargetMode="External"/><Relationship Id="rId1479" Type="http://schemas.openxmlformats.org/officeDocument/2006/relationships/hyperlink" Target="https://adas-server.mobiledrivetech.com/polarion/#/project/RTBM/workitem?id=RTBM-54904" TargetMode="External"/><Relationship Id="rId1602" Type="http://schemas.openxmlformats.org/officeDocument/2006/relationships/hyperlink" Target="https://adas-server.mobiledrivetech.com/polarion/#/project/RTBM/workitem?id=RTBM-25259" TargetMode="External"/><Relationship Id="rId1686" Type="http://schemas.openxmlformats.org/officeDocument/2006/relationships/hyperlink" Target="https://adas-server.mobiledrivetech.com/polarion/#/project/RTBM/workitem?id=RTBM-21663" TargetMode="External"/><Relationship Id="rId183" Type="http://schemas.openxmlformats.org/officeDocument/2006/relationships/hyperlink" Target="https://adas-server.mobiledrivetech.com/polarion/#/project/RTBM/workitem?id=RTBM-53080" TargetMode="External"/><Relationship Id="rId390" Type="http://schemas.openxmlformats.org/officeDocument/2006/relationships/hyperlink" Target="https://adas-server.mobiledrivetech.com/polarion/#/project/RTBM/workitem?id=RTBM-36266" TargetMode="External"/><Relationship Id="rId404" Type="http://schemas.openxmlformats.org/officeDocument/2006/relationships/hyperlink" Target="https://adas-server.mobiledrivetech.com/polarion/#/project/RTBM/workitem?id=RTBM-36800" TargetMode="External"/><Relationship Id="rId611" Type="http://schemas.openxmlformats.org/officeDocument/2006/relationships/hyperlink" Target="https://adas-server.mobiledrivetech.com/polarion/#/project/RTBM/workitem?id=RTBM-53744" TargetMode="External"/><Relationship Id="rId1034" Type="http://schemas.openxmlformats.org/officeDocument/2006/relationships/hyperlink" Target="https://adas-server.mobiledrivetech.com/polarion/#/project/RTBM/workitem?id=RTBM-36466" TargetMode="External"/><Relationship Id="rId1241" Type="http://schemas.openxmlformats.org/officeDocument/2006/relationships/hyperlink" Target="https://adas-server.mobiledrivetech.com/polarion/#/project/RTBM/workitem?id=RTBM-54704" TargetMode="External"/><Relationship Id="rId1339" Type="http://schemas.openxmlformats.org/officeDocument/2006/relationships/hyperlink" Target="https://adas-server.mobiledrivetech.com/polarion/#/project/RTBM/workitem?id=RTBM-54756" TargetMode="External"/><Relationship Id="rId250" Type="http://schemas.openxmlformats.org/officeDocument/2006/relationships/hyperlink" Target="https://adas-server.mobiledrivetech.com/polarion/#/project/RTBM/workitem?id=RTBM-36925" TargetMode="External"/><Relationship Id="rId488" Type="http://schemas.openxmlformats.org/officeDocument/2006/relationships/hyperlink" Target="https://adas-server.mobiledrivetech.com/polarion/#/project/RTBM/workitem?id=RTBM-36280" TargetMode="External"/><Relationship Id="rId695" Type="http://schemas.openxmlformats.org/officeDocument/2006/relationships/hyperlink" Target="https://adas-server.mobiledrivetech.com/polarion/#/project/RTBM/workitem?id=RTBM-54863" TargetMode="External"/><Relationship Id="rId709" Type="http://schemas.openxmlformats.org/officeDocument/2006/relationships/hyperlink" Target="https://adas-server.mobiledrivetech.com/polarion/#/project/RTBM/workitem?id=RTBM-54873" TargetMode="External"/><Relationship Id="rId916" Type="http://schemas.openxmlformats.org/officeDocument/2006/relationships/hyperlink" Target="https://adas-server.mobiledrivetech.com/polarion/#/project/RTBM/workitem?id=RTBM-36548" TargetMode="External"/><Relationship Id="rId1101" Type="http://schemas.openxmlformats.org/officeDocument/2006/relationships/hyperlink" Target="https://adas-server.mobiledrivetech.com/polarion/#/project/RTBM/workitem?id=RTBM-54613" TargetMode="External"/><Relationship Id="rId1546" Type="http://schemas.openxmlformats.org/officeDocument/2006/relationships/hyperlink" Target="https://adas-server.mobiledrivetech.com/polarion/#/project/RTBM/workitem?id=RTBM-47402" TargetMode="External"/><Relationship Id="rId1753" Type="http://schemas.openxmlformats.org/officeDocument/2006/relationships/hyperlink" Target="https://adas-server.mobiledrivetech.com/polarion/#/project/RTBM/workitem?id=RTBM-57124" TargetMode="External"/><Relationship Id="rId45" Type="http://schemas.openxmlformats.org/officeDocument/2006/relationships/hyperlink" Target="https://adas-server.mobiledrivetech.com/polarion/#/project/RTBM/workitem?id=RTBM-52948" TargetMode="External"/><Relationship Id="rId110" Type="http://schemas.openxmlformats.org/officeDocument/2006/relationships/hyperlink" Target="https://adas-server.mobiledrivetech.com/polarion/#/project/RTBM/workitem?id=RTBM-36188" TargetMode="External"/><Relationship Id="rId348" Type="http://schemas.openxmlformats.org/officeDocument/2006/relationships/hyperlink" Target="https://adas-server.mobiledrivetech.com/polarion/#/project/RTBM/workitem?id=RTBM-36858" TargetMode="External"/><Relationship Id="rId555" Type="http://schemas.openxmlformats.org/officeDocument/2006/relationships/hyperlink" Target="https://adas-server.mobiledrivetech.com/polarion/#/project/RTBM/workitem?id=RTBM-53694" TargetMode="External"/><Relationship Id="rId762" Type="http://schemas.openxmlformats.org/officeDocument/2006/relationships/hyperlink" Target="https://adas-server.mobiledrivetech.com/polarion/#/project/RTBM/workitem?id=RTBM-37308" TargetMode="External"/><Relationship Id="rId1185" Type="http://schemas.openxmlformats.org/officeDocument/2006/relationships/hyperlink" Target="https://adas-server.mobiledrivetech.com/polarion/#/project/RTBM/workitem?id=RTBM-54674" TargetMode="External"/><Relationship Id="rId1392" Type="http://schemas.openxmlformats.org/officeDocument/2006/relationships/hyperlink" Target="https://adas-server.mobiledrivetech.com/polarion/#/project/RTBM/workitem?id=RTBM-16993" TargetMode="External"/><Relationship Id="rId1406" Type="http://schemas.openxmlformats.org/officeDocument/2006/relationships/hyperlink" Target="https://adas-server.mobiledrivetech.com/polarion/#/project/RTBM/workitem?id=RTBM-24564" TargetMode="External"/><Relationship Id="rId1613" Type="http://schemas.openxmlformats.org/officeDocument/2006/relationships/hyperlink" Target="https://adas-server.mobiledrivetech.com/polarion/#/project/RTBM/workitem?id=RTBM-56626" TargetMode="External"/><Relationship Id="rId194" Type="http://schemas.openxmlformats.org/officeDocument/2006/relationships/hyperlink" Target="https://adas-server.mobiledrivetech.com/polarion/#/project/RTBM/workitem?id=RTBM-36836" TargetMode="External"/><Relationship Id="rId208" Type="http://schemas.openxmlformats.org/officeDocument/2006/relationships/hyperlink" Target="https://adas-server.mobiledrivetech.com/polarion/#/project/RTBM/workitem?id=RTBM-36939" TargetMode="External"/><Relationship Id="rId415" Type="http://schemas.openxmlformats.org/officeDocument/2006/relationships/hyperlink" Target="https://adas-server.mobiledrivetech.com/polarion/#/project/RTBM/workitem?id=RTBM-53313" TargetMode="External"/><Relationship Id="rId622" Type="http://schemas.openxmlformats.org/officeDocument/2006/relationships/hyperlink" Target="https://adas-server.mobiledrivetech.com/polarion/#/project/RTBM/workitem?id=RTBM-24465" TargetMode="External"/><Relationship Id="rId1045" Type="http://schemas.openxmlformats.org/officeDocument/2006/relationships/hyperlink" Target="https://adas-server.mobiledrivetech.com/polarion/#/project/RTBM/workitem?id=RTBM-54576" TargetMode="External"/><Relationship Id="rId1252" Type="http://schemas.openxmlformats.org/officeDocument/2006/relationships/hyperlink" Target="https://adas-server.mobiledrivetech.com/polarion/#/project/RTBM/workitem?id=RTBM-36066" TargetMode="External"/><Relationship Id="rId1697" Type="http://schemas.openxmlformats.org/officeDocument/2006/relationships/hyperlink" Target="https://adas-server.mobiledrivetech.com/polarion/#/project/RTBM/workitem?id=RTBM-56686" TargetMode="External"/><Relationship Id="rId261" Type="http://schemas.openxmlformats.org/officeDocument/2006/relationships/hyperlink" Target="https://adas-server.mobiledrivetech.com/polarion/#/project/RTBM/workitem?id=RTBM-53155" TargetMode="External"/><Relationship Id="rId499" Type="http://schemas.openxmlformats.org/officeDocument/2006/relationships/hyperlink" Target="https://adas-server.mobiledrivetech.com/polarion/#/project/RTBM/workitem?id=RTBM-53424" TargetMode="External"/><Relationship Id="rId927" Type="http://schemas.openxmlformats.org/officeDocument/2006/relationships/hyperlink" Target="https://adas-server.mobiledrivetech.com/polarion/#/project/RTBM/workitem?id=RTBM-54425" TargetMode="External"/><Relationship Id="rId1112" Type="http://schemas.openxmlformats.org/officeDocument/2006/relationships/hyperlink" Target="https://adas-server.mobiledrivetech.com/polarion/#/project/RTBM/workitem?id=RTBM-36427" TargetMode="External"/><Relationship Id="rId1557" Type="http://schemas.openxmlformats.org/officeDocument/2006/relationships/hyperlink" Target="https://adas-server.mobiledrivetech.com/polarion/#/project/RTBM/workitem?id=RTBM-55014" TargetMode="External"/><Relationship Id="rId1764" Type="http://schemas.openxmlformats.org/officeDocument/2006/relationships/hyperlink" Target="https://adas-server.mobiledrivetech.com/polarion/#/project/RTBM/workitem?id=RTBM-16938" TargetMode="External"/><Relationship Id="rId56" Type="http://schemas.openxmlformats.org/officeDocument/2006/relationships/hyperlink" Target="https://adas-server.mobiledrivetech.com/polarion/#/project/RTBM/workitem?id=RTBM-36038" TargetMode="External"/><Relationship Id="rId359" Type="http://schemas.openxmlformats.org/officeDocument/2006/relationships/hyperlink" Target="https://adas-server.mobiledrivetech.com/polarion/#/project/RTBM/workitem?id=RTBM-53282" TargetMode="External"/><Relationship Id="rId566" Type="http://schemas.openxmlformats.org/officeDocument/2006/relationships/hyperlink" Target="https://adas-server.mobiledrivetech.com/polarion/#/project/RTBM/workitem?id=RTBM-37556" TargetMode="External"/><Relationship Id="rId773" Type="http://schemas.openxmlformats.org/officeDocument/2006/relationships/hyperlink" Target="https://adas-server.mobiledrivetech.com/polarion/#/project/RTBM/workitem?id=RTBM-56594" TargetMode="External"/><Relationship Id="rId1196" Type="http://schemas.openxmlformats.org/officeDocument/2006/relationships/hyperlink" Target="https://adas-server.mobiledrivetech.com/polarion/#/project/RTBM/workitem?id=RTBM-36606" TargetMode="External"/><Relationship Id="rId1417" Type="http://schemas.openxmlformats.org/officeDocument/2006/relationships/hyperlink" Target="https://adas-server.mobiledrivetech.com/polarion/#/project/RTBM/workitem?id=RTBM-54858" TargetMode="External"/><Relationship Id="rId1624" Type="http://schemas.openxmlformats.org/officeDocument/2006/relationships/hyperlink" Target="https://adas-server.mobiledrivetech.com/polarion/#/project/RTBM/workitem?id=RTBM-16978" TargetMode="External"/><Relationship Id="rId121" Type="http://schemas.openxmlformats.org/officeDocument/2006/relationships/hyperlink" Target="https://adas-server.mobiledrivetech.com/polarion/#/project/RTBM/workitem?id=RTBM-52988" TargetMode="External"/><Relationship Id="rId219" Type="http://schemas.openxmlformats.org/officeDocument/2006/relationships/hyperlink" Target="https://adas-server.mobiledrivetech.com/polarion/#/project/RTBM/workitem?id=RTBM-53099" TargetMode="External"/><Relationship Id="rId426" Type="http://schemas.openxmlformats.org/officeDocument/2006/relationships/hyperlink" Target="https://adas-server.mobiledrivetech.com/polarion/#/project/RTBM/workitem?id=RTBM-36265" TargetMode="External"/><Relationship Id="rId633" Type="http://schemas.openxmlformats.org/officeDocument/2006/relationships/hyperlink" Target="https://adas-server.mobiledrivetech.com/polarion/#/project/RTBM/workitem?id=RTBM-53760" TargetMode="External"/><Relationship Id="rId980" Type="http://schemas.openxmlformats.org/officeDocument/2006/relationships/hyperlink" Target="https://adas-server.mobiledrivetech.com/polarion/#/project/RTBM/workitem?id=RTBM-36513" TargetMode="External"/><Relationship Id="rId1056" Type="http://schemas.openxmlformats.org/officeDocument/2006/relationships/hyperlink" Target="https://adas-server.mobiledrivetech.com/polarion/#/project/RTBM/workitem?id=RTBM-36455" TargetMode="External"/><Relationship Id="rId1263" Type="http://schemas.openxmlformats.org/officeDocument/2006/relationships/hyperlink" Target="https://adas-server.mobiledrivetech.com/polarion/#/project/RTBM/workitem?id=RTBM-54715" TargetMode="External"/><Relationship Id="rId840" Type="http://schemas.openxmlformats.org/officeDocument/2006/relationships/hyperlink" Target="https://adas-server.mobiledrivetech.com/polarion/#/project/RTBM/workitem?id=RTBM-36481" TargetMode="External"/><Relationship Id="rId938" Type="http://schemas.openxmlformats.org/officeDocument/2006/relationships/hyperlink" Target="https://adas-server.mobiledrivetech.com/polarion/#/project/RTBM/workitem?id=RTBM-36536" TargetMode="External"/><Relationship Id="rId1470" Type="http://schemas.openxmlformats.org/officeDocument/2006/relationships/hyperlink" Target="https://adas-server.mobiledrivetech.com/polarion/#/project/RTBM/workitem?id=RTBM-36624" TargetMode="External"/><Relationship Id="rId1568" Type="http://schemas.openxmlformats.org/officeDocument/2006/relationships/hyperlink" Target="https://adas-server.mobiledrivetech.com/polarion/#/project/RTBM/workitem?id=RTBM-36371" TargetMode="External"/><Relationship Id="rId67" Type="http://schemas.openxmlformats.org/officeDocument/2006/relationships/hyperlink" Target="https://adas-server.mobiledrivetech.com/polarion/#/project/RTBM/workitem?id=RTBM-52960" TargetMode="External"/><Relationship Id="rId272" Type="http://schemas.openxmlformats.org/officeDocument/2006/relationships/hyperlink" Target="https://adas-server.mobiledrivetech.com/polarion/#/project/RTBM/workitem?id=RTBM-36820" TargetMode="External"/><Relationship Id="rId577" Type="http://schemas.openxmlformats.org/officeDocument/2006/relationships/hyperlink" Target="https://adas-server.mobiledrivetech.com/polarion/#/project/RTBM/workitem?id=RTBM-53716" TargetMode="External"/><Relationship Id="rId700" Type="http://schemas.openxmlformats.org/officeDocument/2006/relationships/hyperlink" Target="https://adas-server.mobiledrivetech.com/polarion/#/project/RTBM/workitem?id=RTBM-24450" TargetMode="External"/><Relationship Id="rId1123" Type="http://schemas.openxmlformats.org/officeDocument/2006/relationships/hyperlink" Target="https://adas-server.mobiledrivetech.com/polarion/#/project/RTBM/workitem?id=RTBM-54638" TargetMode="External"/><Relationship Id="rId1330" Type="http://schemas.openxmlformats.org/officeDocument/2006/relationships/hyperlink" Target="https://adas-server.mobiledrivetech.com/polarion/#/project/RTBM/workitem?id=RTBM-37044" TargetMode="External"/><Relationship Id="rId1428" Type="http://schemas.openxmlformats.org/officeDocument/2006/relationships/hyperlink" Target="https://adas-server.mobiledrivetech.com/polarion/#/project/RTBM/workitem?id=RTBM-24566" TargetMode="External"/><Relationship Id="rId1635" Type="http://schemas.openxmlformats.org/officeDocument/2006/relationships/hyperlink" Target="https://adas-server.mobiledrivetech.com/polarion/#/project/RTBM/workitem?id=RTBM-56639" TargetMode="External"/><Relationship Id="rId132" Type="http://schemas.openxmlformats.org/officeDocument/2006/relationships/hyperlink" Target="https://adas-server.mobiledrivetech.com/polarion/#/project/RTBM/workitem?id=RTBM-36873" TargetMode="External"/><Relationship Id="rId784" Type="http://schemas.openxmlformats.org/officeDocument/2006/relationships/hyperlink" Target="https://adas-server.mobiledrivetech.com/polarion/#/project/RTBM/workitem?id=RTBM-16935" TargetMode="External"/><Relationship Id="rId991" Type="http://schemas.openxmlformats.org/officeDocument/2006/relationships/hyperlink" Target="https://adas-server.mobiledrivetech.com/polarion/#/project/RTBM/workitem?id=RTBM-54520" TargetMode="External"/><Relationship Id="rId1067" Type="http://schemas.openxmlformats.org/officeDocument/2006/relationships/hyperlink" Target="https://adas-server.mobiledrivetech.com/polarion/#/project/RTBM/workitem?id=RTBM-54588" TargetMode="External"/><Relationship Id="rId437" Type="http://schemas.openxmlformats.org/officeDocument/2006/relationships/hyperlink" Target="https://adas-server.mobiledrivetech.com/polarion/#/project/RTBM/workitem?id=RTBM-53324" TargetMode="External"/><Relationship Id="rId644" Type="http://schemas.openxmlformats.org/officeDocument/2006/relationships/hyperlink" Target="https://adas-server.mobiledrivetech.com/polarion/#/project/RTBM/workitem?id=RTBM-24390" TargetMode="External"/><Relationship Id="rId851" Type="http://schemas.openxmlformats.org/officeDocument/2006/relationships/hyperlink" Target="https://adas-server.mobiledrivetech.com/polarion/#/project/RTBM/workitem?id=RTBM-54278" TargetMode="External"/><Relationship Id="rId1274" Type="http://schemas.openxmlformats.org/officeDocument/2006/relationships/hyperlink" Target="https://adas-server.mobiledrivetech.com/polarion/#/project/RTBM/workitem?id=RTBM-36961" TargetMode="External"/><Relationship Id="rId1481" Type="http://schemas.openxmlformats.org/officeDocument/2006/relationships/hyperlink" Target="https://adas-server.mobiledrivetech.com/polarion/#/project/RTBM/workitem?id=RTBM-54905" TargetMode="External"/><Relationship Id="rId1579" Type="http://schemas.openxmlformats.org/officeDocument/2006/relationships/hyperlink" Target="https://adas-server.mobiledrivetech.com/polarion/#/project/RTBM/workitem?id=RTBM-56423" TargetMode="External"/><Relationship Id="rId1702" Type="http://schemas.openxmlformats.org/officeDocument/2006/relationships/hyperlink" Target="https://adas-server.mobiledrivetech.com/polarion/#/project/RTBM/workitem?id=RTBM-16958" TargetMode="External"/><Relationship Id="rId283" Type="http://schemas.openxmlformats.org/officeDocument/2006/relationships/hyperlink" Target="https://adas-server.mobiledrivetech.com/polarion/#/project/RTBM/workitem?id=RTBM-53169" TargetMode="External"/><Relationship Id="rId490" Type="http://schemas.openxmlformats.org/officeDocument/2006/relationships/hyperlink" Target="https://adas-server.mobiledrivetech.com/polarion/#/project/RTBM/workitem?id=RTBM-36780" TargetMode="External"/><Relationship Id="rId504" Type="http://schemas.openxmlformats.org/officeDocument/2006/relationships/hyperlink" Target="https://adas-server.mobiledrivetech.com/polarion/#/project/RTBM/workitem?id=RTBM-36183" TargetMode="External"/><Relationship Id="rId711" Type="http://schemas.openxmlformats.org/officeDocument/2006/relationships/hyperlink" Target="https://adas-server.mobiledrivetech.com/polarion/#/project/RTBM/workitem?id=RTBM-54874" TargetMode="External"/><Relationship Id="rId949" Type="http://schemas.openxmlformats.org/officeDocument/2006/relationships/hyperlink" Target="https://adas-server.mobiledrivetech.com/polarion/#/project/RTBM/workitem?id=RTBM-54493" TargetMode="External"/><Relationship Id="rId1134" Type="http://schemas.openxmlformats.org/officeDocument/2006/relationships/hyperlink" Target="https://adas-server.mobiledrivetech.com/polarion/#/project/RTBM/workitem?id=RTBM-36339" TargetMode="External"/><Relationship Id="rId1341" Type="http://schemas.openxmlformats.org/officeDocument/2006/relationships/hyperlink" Target="https://adas-server.mobiledrivetech.com/polarion/#/project/RTBM/workitem?id=RTBM-54757" TargetMode="External"/><Relationship Id="rId78" Type="http://schemas.openxmlformats.org/officeDocument/2006/relationships/hyperlink" Target="https://adas-server.mobiledrivetech.com/polarion/#/project/RTBM/workitem?id=RTBM-36174" TargetMode="External"/><Relationship Id="rId143" Type="http://schemas.openxmlformats.org/officeDocument/2006/relationships/hyperlink" Target="https://adas-server.mobiledrivetech.com/polarion/#/project/RTBM/workitem?id=RTBM-53056" TargetMode="External"/><Relationship Id="rId350" Type="http://schemas.openxmlformats.org/officeDocument/2006/relationships/hyperlink" Target="https://adas-server.mobiledrivetech.com/polarion/#/project/RTBM/workitem?id=RTBM-36267" TargetMode="External"/><Relationship Id="rId588" Type="http://schemas.openxmlformats.org/officeDocument/2006/relationships/hyperlink" Target="https://adas-server.mobiledrivetech.com/polarion/#/project/RTBM/workitem?id=RTBM-37578" TargetMode="External"/><Relationship Id="rId795" Type="http://schemas.openxmlformats.org/officeDocument/2006/relationships/hyperlink" Target="https://adas-server.mobiledrivetech.com/polarion/#/project/RTBM/workitem?id=RTBM-56655" TargetMode="External"/><Relationship Id="rId809" Type="http://schemas.openxmlformats.org/officeDocument/2006/relationships/hyperlink" Target="https://adas-server.mobiledrivetech.com/polarion/#/project/RTBM/workitem?id=RTBM-56667" TargetMode="External"/><Relationship Id="rId1201" Type="http://schemas.openxmlformats.org/officeDocument/2006/relationships/hyperlink" Target="https://adas-server.mobiledrivetech.com/polarion/#/project/RTBM/workitem?id=RTBM-54682" TargetMode="External"/><Relationship Id="rId1439" Type="http://schemas.openxmlformats.org/officeDocument/2006/relationships/hyperlink" Target="https://adas-server.mobiledrivetech.com/polarion/#/project/RTBM/workitem?id=RTBM-54883" TargetMode="External"/><Relationship Id="rId1646" Type="http://schemas.openxmlformats.org/officeDocument/2006/relationships/hyperlink" Target="https://adas-server.mobiledrivetech.com/polarion/#/project/RTBM/workitem?id=RTBM-16961" TargetMode="External"/><Relationship Id="rId9" Type="http://schemas.openxmlformats.org/officeDocument/2006/relationships/hyperlink" Target="https://adas-server.mobiledrivetech.com/polarion/#/project/RTBM/workitem?id=RTBM-52929" TargetMode="External"/><Relationship Id="rId210" Type="http://schemas.openxmlformats.org/officeDocument/2006/relationships/hyperlink" Target="https://adas-server.mobiledrivetech.com/polarion/#/project/RTBM/workitem?id=RTBM-36643" TargetMode="External"/><Relationship Id="rId448" Type="http://schemas.openxmlformats.org/officeDocument/2006/relationships/hyperlink" Target="https://adas-server.mobiledrivetech.com/polarion/#/project/RTBM/workitem?id=RTBM-36184" TargetMode="External"/><Relationship Id="rId655" Type="http://schemas.openxmlformats.org/officeDocument/2006/relationships/hyperlink" Target="https://adas-server.mobiledrivetech.com/polarion/#/project/RTBM/workitem?id=RTBM-53772" TargetMode="External"/><Relationship Id="rId862" Type="http://schemas.openxmlformats.org/officeDocument/2006/relationships/hyperlink" Target="https://adas-server.mobiledrivetech.com/polarion/#/project/RTBM/workitem?id=RTBM-36271" TargetMode="External"/><Relationship Id="rId1078" Type="http://schemas.openxmlformats.org/officeDocument/2006/relationships/hyperlink" Target="https://adas-server.mobiledrivetech.com/polarion/#/project/RTBM/workitem?id=RTBM-36444" TargetMode="External"/><Relationship Id="rId1285" Type="http://schemas.openxmlformats.org/officeDocument/2006/relationships/hyperlink" Target="https://adas-server.mobiledrivetech.com/polarion/#/project/RTBM/workitem?id=RTBM-54727" TargetMode="External"/><Relationship Id="rId1492" Type="http://schemas.openxmlformats.org/officeDocument/2006/relationships/hyperlink" Target="https://adas-server.mobiledrivetech.com/polarion/#/project/RTBM/workitem?id=RTBM-36204" TargetMode="External"/><Relationship Id="rId1506" Type="http://schemas.openxmlformats.org/officeDocument/2006/relationships/hyperlink" Target="https://adas-server.mobiledrivetech.com/polarion/#/project/RTBM/workitem?id=RTBM-36782" TargetMode="External"/><Relationship Id="rId1713" Type="http://schemas.openxmlformats.org/officeDocument/2006/relationships/hyperlink" Target="https://adas-server.mobiledrivetech.com/polarion/#/project/RTBM/workitem?id=RTBM-56694" TargetMode="External"/><Relationship Id="rId294" Type="http://schemas.openxmlformats.org/officeDocument/2006/relationships/hyperlink" Target="https://adas-server.mobiledrivetech.com/polarion/#/project/RTBM/workitem?id=RTBM-36817" TargetMode="External"/><Relationship Id="rId308" Type="http://schemas.openxmlformats.org/officeDocument/2006/relationships/hyperlink" Target="https://adas-server.mobiledrivetech.com/polarion/#/project/RTBM/workitem?id=RTBM-36861" TargetMode="External"/><Relationship Id="rId515" Type="http://schemas.openxmlformats.org/officeDocument/2006/relationships/hyperlink" Target="https://adas-server.mobiledrivetech.com/polarion/#/project/RTBM/workitem?id=RTBM-53663" TargetMode="External"/><Relationship Id="rId722" Type="http://schemas.openxmlformats.org/officeDocument/2006/relationships/hyperlink" Target="https://adas-server.mobiledrivetech.com/polarion/#/project/RTBM/workitem?id=RTBM-36193" TargetMode="External"/><Relationship Id="rId1145" Type="http://schemas.openxmlformats.org/officeDocument/2006/relationships/hyperlink" Target="https://adas-server.mobiledrivetech.com/polarion/#/project/RTBM/workitem?id=RTBM-54653" TargetMode="External"/><Relationship Id="rId1352" Type="http://schemas.openxmlformats.org/officeDocument/2006/relationships/hyperlink" Target="https://adas-server.mobiledrivetech.com/polarion/#/project/RTBM/workitem?id=RTBM-37040" TargetMode="External"/><Relationship Id="rId89" Type="http://schemas.openxmlformats.org/officeDocument/2006/relationships/hyperlink" Target="https://adas-server.mobiledrivetech.com/polarion/#/project/RTBM/workitem?id=RTBM-52972" TargetMode="External"/><Relationship Id="rId154" Type="http://schemas.openxmlformats.org/officeDocument/2006/relationships/hyperlink" Target="https://adas-server.mobiledrivetech.com/polarion/#/project/RTBM/workitem?id=RTBM-36947" TargetMode="External"/><Relationship Id="rId361" Type="http://schemas.openxmlformats.org/officeDocument/2006/relationships/hyperlink" Target="https://adas-server.mobiledrivetech.com/polarion/#/project/RTBM/workitem?id=RTBM-53283" TargetMode="External"/><Relationship Id="rId599" Type="http://schemas.openxmlformats.org/officeDocument/2006/relationships/hyperlink" Target="https://adas-server.mobiledrivetech.com/polarion/#/project/RTBM/workitem?id=RTBM-53738" TargetMode="External"/><Relationship Id="rId1005" Type="http://schemas.openxmlformats.org/officeDocument/2006/relationships/hyperlink" Target="https://adas-server.mobiledrivetech.com/polarion/#/project/RTBM/workitem?id=RTBM-54533" TargetMode="External"/><Relationship Id="rId1212" Type="http://schemas.openxmlformats.org/officeDocument/2006/relationships/hyperlink" Target="https://adas-server.mobiledrivetech.com/polarion/#/project/RTBM/workitem?id=RTBM-36103" TargetMode="External"/><Relationship Id="rId1657" Type="http://schemas.openxmlformats.org/officeDocument/2006/relationships/hyperlink" Target="https://adas-server.mobiledrivetech.com/polarion/#/project/RTBM/workitem?id=RTBM-56658" TargetMode="External"/><Relationship Id="rId459" Type="http://schemas.openxmlformats.org/officeDocument/2006/relationships/hyperlink" Target="https://adas-server.mobiledrivetech.com/polarion/#/project/RTBM/workitem?id=RTBM-53369" TargetMode="External"/><Relationship Id="rId666" Type="http://schemas.openxmlformats.org/officeDocument/2006/relationships/hyperlink" Target="https://adas-server.mobiledrivetech.com/polarion/#/project/RTBM/workitem?id=RTBM-15905" TargetMode="External"/><Relationship Id="rId873" Type="http://schemas.openxmlformats.org/officeDocument/2006/relationships/hyperlink" Target="https://adas-server.mobiledrivetech.com/polarion/#/project/RTBM/workitem?id=RTBM-54329" TargetMode="External"/><Relationship Id="rId1089" Type="http://schemas.openxmlformats.org/officeDocument/2006/relationships/hyperlink" Target="https://adas-server.mobiledrivetech.com/polarion/#/project/RTBM/workitem?id=RTBM-54604" TargetMode="External"/><Relationship Id="rId1296" Type="http://schemas.openxmlformats.org/officeDocument/2006/relationships/hyperlink" Target="https://adas-server.mobiledrivetech.com/polarion/#/project/RTBM/workitem?id=RTBM-36062" TargetMode="External"/><Relationship Id="rId1517" Type="http://schemas.openxmlformats.org/officeDocument/2006/relationships/hyperlink" Target="https://adas-server.mobiledrivetech.com/polarion/#/project/RTBM/workitem?id=RTBM-54954" TargetMode="External"/><Relationship Id="rId1724" Type="http://schemas.openxmlformats.org/officeDocument/2006/relationships/hyperlink" Target="https://adas-server.mobiledrivetech.com/polarion/#/project/RTBM/workitem?id=RTBM-16947" TargetMode="External"/><Relationship Id="rId16" Type="http://schemas.openxmlformats.org/officeDocument/2006/relationships/hyperlink" Target="https://adas-server.mobiledrivetech.com/polarion/#/project/RTBM/workitem?id=RTBM-36179" TargetMode="External"/><Relationship Id="rId221" Type="http://schemas.openxmlformats.org/officeDocument/2006/relationships/hyperlink" Target="https://adas-server.mobiledrivetech.com/polarion/#/project/RTBM/workitem?id=RTBM-53100" TargetMode="External"/><Relationship Id="rId319" Type="http://schemas.openxmlformats.org/officeDocument/2006/relationships/hyperlink" Target="https://adas-server.mobiledrivetech.com/polarion/#/project/RTBM/workitem?id=RTBM-53226" TargetMode="External"/><Relationship Id="rId526" Type="http://schemas.openxmlformats.org/officeDocument/2006/relationships/hyperlink" Target="https://adas-server.mobiledrivetech.com/polarion/#/project/RTBM/workitem?id=RTBM-16995" TargetMode="External"/><Relationship Id="rId1156" Type="http://schemas.openxmlformats.org/officeDocument/2006/relationships/hyperlink" Target="https://adas-server.mobiledrivetech.com/polarion/#/project/RTBM/workitem?id=RTBM-36972" TargetMode="External"/><Relationship Id="rId1363" Type="http://schemas.openxmlformats.org/officeDocument/2006/relationships/hyperlink" Target="https://adas-server.mobiledrivetech.com/polarion/#/project/RTBM/workitem?id=RTBM-54774" TargetMode="External"/><Relationship Id="rId733" Type="http://schemas.openxmlformats.org/officeDocument/2006/relationships/hyperlink" Target="https://adas-server.mobiledrivetech.com/polarion/#/project/RTBM/workitem?id=RTBM-54977" TargetMode="External"/><Relationship Id="rId940" Type="http://schemas.openxmlformats.org/officeDocument/2006/relationships/hyperlink" Target="https://adas-server.mobiledrivetech.com/polarion/#/project/RTBM/workitem?id=RTBM-36535" TargetMode="External"/><Relationship Id="rId1016" Type="http://schemas.openxmlformats.org/officeDocument/2006/relationships/hyperlink" Target="https://adas-server.mobiledrivetech.com/polarion/#/project/RTBM/workitem?id=RTBM-36475" TargetMode="External"/><Relationship Id="rId1570" Type="http://schemas.openxmlformats.org/officeDocument/2006/relationships/hyperlink" Target="https://adas-server.mobiledrivetech.com/polarion/#/project/RTBM/workitem?id=RTBM-16149" TargetMode="External"/><Relationship Id="rId1668" Type="http://schemas.openxmlformats.org/officeDocument/2006/relationships/hyperlink" Target="https://adas-server.mobiledrivetech.com/polarion/#/project/RTBM/workitem?id=RTBM-21692" TargetMode="External"/><Relationship Id="rId165" Type="http://schemas.openxmlformats.org/officeDocument/2006/relationships/hyperlink" Target="https://adas-server.mobiledrivetech.com/polarion/#/project/RTBM/workitem?id=RTBM-53069" TargetMode="External"/><Relationship Id="rId372" Type="http://schemas.openxmlformats.org/officeDocument/2006/relationships/hyperlink" Target="https://adas-server.mobiledrivetech.com/polarion/#/project/RTBM/workitem?id=RTBM-36071" TargetMode="External"/><Relationship Id="rId677" Type="http://schemas.openxmlformats.org/officeDocument/2006/relationships/hyperlink" Target="https://adas-server.mobiledrivetech.com/polarion/#/project/RTBM/workitem?id=RTBM-54763" TargetMode="External"/><Relationship Id="rId800" Type="http://schemas.openxmlformats.org/officeDocument/2006/relationships/hyperlink" Target="https://adas-server.mobiledrivetech.com/polarion/#/project/RTBM/workitem?id=RTBM-35972" TargetMode="External"/><Relationship Id="rId1223" Type="http://schemas.openxmlformats.org/officeDocument/2006/relationships/hyperlink" Target="https://adas-server.mobiledrivetech.com/polarion/#/project/RTBM/workitem?id=RTBM-54694" TargetMode="External"/><Relationship Id="rId1430" Type="http://schemas.openxmlformats.org/officeDocument/2006/relationships/hyperlink" Target="https://adas-server.mobiledrivetech.com/polarion/#/project/RTBM/workitem?id=RTBM-36020" TargetMode="External"/><Relationship Id="rId1528" Type="http://schemas.openxmlformats.org/officeDocument/2006/relationships/hyperlink" Target="https://adas-server.mobiledrivetech.com/polarion/#/project/RTBM/workitem?id=RTBM-36040" TargetMode="External"/><Relationship Id="rId232" Type="http://schemas.openxmlformats.org/officeDocument/2006/relationships/hyperlink" Target="https://adas-server.mobiledrivetech.com/polarion/#/project/RTBM/workitem?id=RTBM-36824" TargetMode="External"/><Relationship Id="rId884" Type="http://schemas.openxmlformats.org/officeDocument/2006/relationships/hyperlink" Target="https://adas-server.mobiledrivetech.com/polarion/#/project/RTBM/workitem?id=RTBM-36987" TargetMode="External"/><Relationship Id="rId1735" Type="http://schemas.openxmlformats.org/officeDocument/2006/relationships/hyperlink" Target="https://adas-server.mobiledrivetech.com/polarion/#/project/RTBM/workitem?id=RTBM-56776" TargetMode="External"/><Relationship Id="rId27" Type="http://schemas.openxmlformats.org/officeDocument/2006/relationships/hyperlink" Target="https://adas-server.mobiledrivetech.com/polarion/#/project/RTBM/workitem?id=RTBM-52939" TargetMode="External"/><Relationship Id="rId537" Type="http://schemas.openxmlformats.org/officeDocument/2006/relationships/hyperlink" Target="https://adas-server.mobiledrivetech.com/polarion/#/project/RTBM/workitem?id=RTBM-53677" TargetMode="External"/><Relationship Id="rId744" Type="http://schemas.openxmlformats.org/officeDocument/2006/relationships/hyperlink" Target="https://adas-server.mobiledrivetech.com/polarion/#/project/RTBM/workitem?id=RTBM-36118" TargetMode="External"/><Relationship Id="rId951" Type="http://schemas.openxmlformats.org/officeDocument/2006/relationships/hyperlink" Target="https://adas-server.mobiledrivetech.com/polarion/#/project/RTBM/workitem?id=RTBM-54496" TargetMode="External"/><Relationship Id="rId1167" Type="http://schemas.openxmlformats.org/officeDocument/2006/relationships/hyperlink" Target="https://adas-server.mobiledrivetech.com/polarion/#/project/RTBM/workitem?id=RTBM-54664" TargetMode="External"/><Relationship Id="rId1374" Type="http://schemas.openxmlformats.org/officeDocument/2006/relationships/hyperlink" Target="https://adas-server.mobiledrivetech.com/polarion/#/project/RTBM/workitem?id=RTBM-35939" TargetMode="External"/><Relationship Id="rId1581" Type="http://schemas.openxmlformats.org/officeDocument/2006/relationships/hyperlink" Target="https://adas-server.mobiledrivetech.com/polarion/#/project/RTBM/workitem?id=RTBM-56424" TargetMode="External"/><Relationship Id="rId1679" Type="http://schemas.openxmlformats.org/officeDocument/2006/relationships/hyperlink" Target="https://adas-server.mobiledrivetech.com/polarion/#/project/RTBM/workitem?id=RTBM-56676" TargetMode="External"/><Relationship Id="rId80" Type="http://schemas.openxmlformats.org/officeDocument/2006/relationships/hyperlink" Target="https://adas-server.mobiledrivetech.com/polarion/#/project/RTBM/workitem?id=RTBM-36100" TargetMode="External"/><Relationship Id="rId176" Type="http://schemas.openxmlformats.org/officeDocument/2006/relationships/hyperlink" Target="https://adas-server.mobiledrivetech.com/polarion/#/project/RTBM/workitem?id=RTBM-36943" TargetMode="External"/><Relationship Id="rId383" Type="http://schemas.openxmlformats.org/officeDocument/2006/relationships/hyperlink" Target="https://adas-server.mobiledrivetech.com/polarion/#/project/RTBM/workitem?id=RTBM-53295" TargetMode="External"/><Relationship Id="rId590" Type="http://schemas.openxmlformats.org/officeDocument/2006/relationships/hyperlink" Target="https://adas-server.mobiledrivetech.com/polarion/#/project/RTBM/workitem?id=RTBM-37563" TargetMode="External"/><Relationship Id="rId604" Type="http://schemas.openxmlformats.org/officeDocument/2006/relationships/hyperlink" Target="https://adas-server.mobiledrivetech.com/polarion/#/project/RTBM/workitem?id=RTBM-12796" TargetMode="External"/><Relationship Id="rId811" Type="http://schemas.openxmlformats.org/officeDocument/2006/relationships/hyperlink" Target="https://adas-server.mobiledrivetech.com/polarion/#/project/RTBM/workitem?id=RTBM-56685" TargetMode="External"/><Relationship Id="rId1027" Type="http://schemas.openxmlformats.org/officeDocument/2006/relationships/hyperlink" Target="https://adas-server.mobiledrivetech.com/polarion/#/project/RTBM/workitem?id=RTBM-54546" TargetMode="External"/><Relationship Id="rId1234" Type="http://schemas.openxmlformats.org/officeDocument/2006/relationships/hyperlink" Target="https://adas-server.mobiledrivetech.com/polarion/#/project/RTBM/workitem?id=RTBM-36074" TargetMode="External"/><Relationship Id="rId1441" Type="http://schemas.openxmlformats.org/officeDocument/2006/relationships/hyperlink" Target="https://adas-server.mobiledrivetech.com/polarion/#/project/RTBM/workitem?id=RTBM-54885" TargetMode="External"/><Relationship Id="rId243" Type="http://schemas.openxmlformats.org/officeDocument/2006/relationships/hyperlink" Target="https://adas-server.mobiledrivetech.com/polarion/#/project/RTBM/workitem?id=RTBM-53145" TargetMode="External"/><Relationship Id="rId450" Type="http://schemas.openxmlformats.org/officeDocument/2006/relationships/hyperlink" Target="https://adas-server.mobiledrivetech.com/polarion/#/project/RTBM/workitem?id=RTBM-36139" TargetMode="External"/><Relationship Id="rId688" Type="http://schemas.openxmlformats.org/officeDocument/2006/relationships/hyperlink" Target="https://adas-server.mobiledrivetech.com/polarion/#/project/RTBM/workitem?id=RTBM-36996" TargetMode="External"/><Relationship Id="rId895" Type="http://schemas.openxmlformats.org/officeDocument/2006/relationships/hyperlink" Target="https://adas-server.mobiledrivetech.com/polarion/#/project/RTBM/workitem?id=RTBM-54347" TargetMode="External"/><Relationship Id="rId909" Type="http://schemas.openxmlformats.org/officeDocument/2006/relationships/hyperlink" Target="https://adas-server.mobiledrivetech.com/polarion/#/project/RTBM/workitem?id=RTBM-54366" TargetMode="External"/><Relationship Id="rId1080" Type="http://schemas.openxmlformats.org/officeDocument/2006/relationships/hyperlink" Target="https://adas-server.mobiledrivetech.com/polarion/#/project/RTBM/workitem?id=RTBM-36443" TargetMode="External"/><Relationship Id="rId1301" Type="http://schemas.openxmlformats.org/officeDocument/2006/relationships/hyperlink" Target="https://adas-server.mobiledrivetech.com/polarion/#/project/RTBM/workitem?id=RTBM-54735" TargetMode="External"/><Relationship Id="rId1539" Type="http://schemas.openxmlformats.org/officeDocument/2006/relationships/hyperlink" Target="https://adas-server.mobiledrivetech.com/polarion/#/project/RTBM/workitem?id=RTBM-54967" TargetMode="External"/><Relationship Id="rId1746" Type="http://schemas.openxmlformats.org/officeDocument/2006/relationships/hyperlink" Target="https://adas-server.mobiledrivetech.com/polarion/#/project/RTBM/workitem?id=RTBM-16074" TargetMode="External"/><Relationship Id="rId38" Type="http://schemas.openxmlformats.org/officeDocument/2006/relationships/hyperlink" Target="https://adas-server.mobiledrivetech.com/polarion/#/project/RTBM/workitem?id=RTBM-36254" TargetMode="External"/><Relationship Id="rId103" Type="http://schemas.openxmlformats.org/officeDocument/2006/relationships/hyperlink" Target="https://adas-server.mobiledrivetech.com/polarion/#/project/RTBM/workitem?id=RTBM-52979" TargetMode="External"/><Relationship Id="rId310" Type="http://schemas.openxmlformats.org/officeDocument/2006/relationships/hyperlink" Target="https://adas-server.mobiledrivetech.com/polarion/#/project/RTBM/workitem?id=RTBM-36905" TargetMode="External"/><Relationship Id="rId548" Type="http://schemas.openxmlformats.org/officeDocument/2006/relationships/hyperlink" Target="https://adas-server.mobiledrivetech.com/polarion/#/project/RTBM/workitem?id=RTBM-37559" TargetMode="External"/><Relationship Id="rId755" Type="http://schemas.openxmlformats.org/officeDocument/2006/relationships/hyperlink" Target="https://adas-server.mobiledrivetech.com/polarion/#/project/RTBM/workitem?id=RTBM-55030" TargetMode="External"/><Relationship Id="rId962" Type="http://schemas.openxmlformats.org/officeDocument/2006/relationships/hyperlink" Target="https://adas-server.mobiledrivetech.com/polarion/#/project/RTBM/workitem?id=RTBM-36524" TargetMode="External"/><Relationship Id="rId1178" Type="http://schemas.openxmlformats.org/officeDocument/2006/relationships/hyperlink" Target="https://adas-server.mobiledrivetech.com/polarion/#/project/RTBM/workitem?id=RTBM-36744" TargetMode="External"/><Relationship Id="rId1385" Type="http://schemas.openxmlformats.org/officeDocument/2006/relationships/hyperlink" Target="https://adas-server.mobiledrivetech.com/polarion/#/project/RTBM/workitem?id=RTBM-54791" TargetMode="External"/><Relationship Id="rId1592" Type="http://schemas.openxmlformats.org/officeDocument/2006/relationships/hyperlink" Target="https://adas-server.mobiledrivetech.com/polarion/#/project/RTBM/workitem?id=RTBM-16164" TargetMode="External"/><Relationship Id="rId1606" Type="http://schemas.openxmlformats.org/officeDocument/2006/relationships/hyperlink" Target="https://adas-server.mobiledrivetech.com/polarion/#/project/RTBM/workitem?id=RTBM-12809" TargetMode="External"/><Relationship Id="rId91" Type="http://schemas.openxmlformats.org/officeDocument/2006/relationships/hyperlink" Target="https://adas-server.mobiledrivetech.com/polarion/#/project/RTBM/workitem?id=RTBM-52973" TargetMode="External"/><Relationship Id="rId187" Type="http://schemas.openxmlformats.org/officeDocument/2006/relationships/hyperlink" Target="https://adas-server.mobiledrivetech.com/polarion/#/project/RTBM/workitem?id=RTBM-53082" TargetMode="External"/><Relationship Id="rId394" Type="http://schemas.openxmlformats.org/officeDocument/2006/relationships/hyperlink" Target="https://adas-server.mobiledrivetech.com/polarion/#/project/RTBM/workitem?id=RTBM-37067" TargetMode="External"/><Relationship Id="rId408" Type="http://schemas.openxmlformats.org/officeDocument/2006/relationships/hyperlink" Target="https://adas-server.mobiledrivetech.com/polarion/#/project/RTBM/workitem?id=RTBM-36799" TargetMode="External"/><Relationship Id="rId615" Type="http://schemas.openxmlformats.org/officeDocument/2006/relationships/hyperlink" Target="https://adas-server.mobiledrivetech.com/polarion/#/project/RTBM/workitem?id=RTBM-53746" TargetMode="External"/><Relationship Id="rId822" Type="http://schemas.openxmlformats.org/officeDocument/2006/relationships/hyperlink" Target="https://adas-server.mobiledrivetech.com/polarion/#/project/RTBM/workitem?id=RTBM-24474" TargetMode="External"/><Relationship Id="rId1038" Type="http://schemas.openxmlformats.org/officeDocument/2006/relationships/hyperlink" Target="https://adas-server.mobiledrivetech.com/polarion/#/project/RTBM/workitem?id=RTBM-36464" TargetMode="External"/><Relationship Id="rId1245" Type="http://schemas.openxmlformats.org/officeDocument/2006/relationships/hyperlink" Target="https://adas-server.mobiledrivetech.com/polarion/#/project/RTBM/workitem?id=RTBM-54706" TargetMode="External"/><Relationship Id="rId1452" Type="http://schemas.openxmlformats.org/officeDocument/2006/relationships/hyperlink" Target="https://adas-server.mobiledrivetech.com/polarion/#/project/RTBM/workitem?id=RTBM-35992" TargetMode="External"/><Relationship Id="rId254" Type="http://schemas.openxmlformats.org/officeDocument/2006/relationships/hyperlink" Target="https://adas-server.mobiledrivetech.com/polarion/#/project/RTBM/workitem?id=RTBM-36822" TargetMode="External"/><Relationship Id="rId699" Type="http://schemas.openxmlformats.org/officeDocument/2006/relationships/hyperlink" Target="https://adas-server.mobiledrivetech.com/polarion/#/project/RTBM/workitem?id=RTBM-54866" TargetMode="External"/><Relationship Id="rId1091" Type="http://schemas.openxmlformats.org/officeDocument/2006/relationships/hyperlink" Target="https://adas-server.mobiledrivetech.com/polarion/#/project/RTBM/workitem?id=RTBM-54605" TargetMode="External"/><Relationship Id="rId1105" Type="http://schemas.openxmlformats.org/officeDocument/2006/relationships/hyperlink" Target="https://adas-server.mobiledrivetech.com/polarion/#/project/RTBM/workitem?id=RTBM-54619" TargetMode="External"/><Relationship Id="rId1312" Type="http://schemas.openxmlformats.org/officeDocument/2006/relationships/hyperlink" Target="https://adas-server.mobiledrivetech.com/polarion/#/project/RTBM/workitem?id=RTBM-36060" TargetMode="External"/><Relationship Id="rId1757" Type="http://schemas.openxmlformats.org/officeDocument/2006/relationships/hyperlink" Target="https://adas-server.mobiledrivetech.com/polarion/#/project/RTBM/workitem?id=RTBM-57126" TargetMode="External"/><Relationship Id="rId49" Type="http://schemas.openxmlformats.org/officeDocument/2006/relationships/hyperlink" Target="https://adas-server.mobiledrivetech.com/polarion/#/project/RTBM/workitem?id=RTBM-52950" TargetMode="External"/><Relationship Id="rId114" Type="http://schemas.openxmlformats.org/officeDocument/2006/relationships/hyperlink" Target="https://adas-server.mobiledrivetech.com/polarion/#/project/RTBM/workitem?id=RTBM-36218" TargetMode="External"/><Relationship Id="rId461" Type="http://schemas.openxmlformats.org/officeDocument/2006/relationships/hyperlink" Target="https://adas-server.mobiledrivetech.com/polarion/#/project/RTBM/workitem?id=RTBM-53370" TargetMode="External"/><Relationship Id="rId559" Type="http://schemas.openxmlformats.org/officeDocument/2006/relationships/hyperlink" Target="https://adas-server.mobiledrivetech.com/polarion/#/project/RTBM/workitem?id=RTBM-53698" TargetMode="External"/><Relationship Id="rId766" Type="http://schemas.openxmlformats.org/officeDocument/2006/relationships/hyperlink" Target="https://adas-server.mobiledrivetech.com/polarion/#/project/RTBM/workitem?id=RTBM-36764" TargetMode="External"/><Relationship Id="rId1189" Type="http://schemas.openxmlformats.org/officeDocument/2006/relationships/hyperlink" Target="https://adas-server.mobiledrivetech.com/polarion/#/project/RTBM/workitem?id=RTBM-54676" TargetMode="External"/><Relationship Id="rId1396" Type="http://schemas.openxmlformats.org/officeDocument/2006/relationships/hyperlink" Target="https://adas-server.mobiledrivetech.com/polarion/#/project/RTBM/workitem?id=RTBM-37298" TargetMode="External"/><Relationship Id="rId1617" Type="http://schemas.openxmlformats.org/officeDocument/2006/relationships/hyperlink" Target="https://adas-server.mobiledrivetech.com/polarion/#/project/RTBM/workitem?id=RTBM-56628" TargetMode="External"/><Relationship Id="rId198" Type="http://schemas.openxmlformats.org/officeDocument/2006/relationships/hyperlink" Target="https://adas-server.mobiledrivetech.com/polarion/#/project/RTBM/workitem?id=RTBM-36834" TargetMode="External"/><Relationship Id="rId321" Type="http://schemas.openxmlformats.org/officeDocument/2006/relationships/hyperlink" Target="https://adas-server.mobiledrivetech.com/polarion/#/project/RTBM/workitem?id=RTBM-53261" TargetMode="External"/><Relationship Id="rId419" Type="http://schemas.openxmlformats.org/officeDocument/2006/relationships/hyperlink" Target="https://adas-server.mobiledrivetech.com/polarion/#/project/RTBM/workitem?id=RTBM-53315" TargetMode="External"/><Relationship Id="rId626" Type="http://schemas.openxmlformats.org/officeDocument/2006/relationships/hyperlink" Target="https://adas-server.mobiledrivetech.com/polarion/#/project/RTBM/workitem?id=RTBM-24435" TargetMode="External"/><Relationship Id="rId973" Type="http://schemas.openxmlformats.org/officeDocument/2006/relationships/hyperlink" Target="https://adas-server.mobiledrivetech.com/polarion/#/project/RTBM/workitem?id=RTBM-54510" TargetMode="External"/><Relationship Id="rId1049" Type="http://schemas.openxmlformats.org/officeDocument/2006/relationships/hyperlink" Target="https://adas-server.mobiledrivetech.com/polarion/#/project/RTBM/workitem?id=RTBM-54578" TargetMode="External"/><Relationship Id="rId1256" Type="http://schemas.openxmlformats.org/officeDocument/2006/relationships/hyperlink" Target="https://adas-server.mobiledrivetech.com/polarion/#/project/RTBM/workitem?id=RTBM-36029" TargetMode="External"/><Relationship Id="rId833" Type="http://schemas.openxmlformats.org/officeDocument/2006/relationships/hyperlink" Target="https://adas-server.mobiledrivetech.com/polarion/#/project/RTBM/workitem?id=RTBM-54267" TargetMode="External"/><Relationship Id="rId1116" Type="http://schemas.openxmlformats.org/officeDocument/2006/relationships/hyperlink" Target="https://adas-server.mobiledrivetech.com/polarion/#/project/RTBM/workitem?id=RTBM-36425" TargetMode="External"/><Relationship Id="rId1463" Type="http://schemas.openxmlformats.org/officeDocument/2006/relationships/hyperlink" Target="https://adas-server.mobiledrivetech.com/polarion/#/project/RTBM/workitem?id=RTBM-54896" TargetMode="External"/><Relationship Id="rId1670" Type="http://schemas.openxmlformats.org/officeDocument/2006/relationships/hyperlink" Target="https://adas-server.mobiledrivetech.com/polarion/#/project/RTBM/workitem?id=RTBM-21689" TargetMode="External"/><Relationship Id="rId265" Type="http://schemas.openxmlformats.org/officeDocument/2006/relationships/hyperlink" Target="https://adas-server.mobiledrivetech.com/polarion/#/project/RTBM/workitem?id=RTBM-53157" TargetMode="External"/><Relationship Id="rId472" Type="http://schemas.openxmlformats.org/officeDocument/2006/relationships/hyperlink" Target="https://adas-server.mobiledrivetech.com/polarion/#/project/RTBM/workitem?id=RTBM-36000" TargetMode="External"/><Relationship Id="rId900" Type="http://schemas.openxmlformats.org/officeDocument/2006/relationships/hyperlink" Target="https://adas-server.mobiledrivetech.com/polarion/#/project/RTBM/workitem?id=RTBM-36563" TargetMode="External"/><Relationship Id="rId1323" Type="http://schemas.openxmlformats.org/officeDocument/2006/relationships/hyperlink" Target="https://adas-server.mobiledrivetech.com/polarion/#/project/RTBM/workitem?id=RTBM-54747" TargetMode="External"/><Relationship Id="rId1530" Type="http://schemas.openxmlformats.org/officeDocument/2006/relationships/hyperlink" Target="https://adas-server.mobiledrivetech.com/polarion/#/project/RTBM/workitem?id=RTBM-36068" TargetMode="External"/><Relationship Id="rId1628" Type="http://schemas.openxmlformats.org/officeDocument/2006/relationships/hyperlink" Target="https://adas-server.mobiledrivetech.com/polarion/#/project/RTBM/workitem?id=RTBM-16976" TargetMode="External"/><Relationship Id="rId125" Type="http://schemas.openxmlformats.org/officeDocument/2006/relationships/hyperlink" Target="https://adas-server.mobiledrivetech.com/polarion/#/project/RTBM/workitem?id=RTBM-52990" TargetMode="External"/><Relationship Id="rId332" Type="http://schemas.openxmlformats.org/officeDocument/2006/relationships/hyperlink" Target="https://adas-server.mobiledrivetech.com/polarion/#/project/RTBM/workitem?id=RTBM-37027" TargetMode="External"/><Relationship Id="rId777" Type="http://schemas.openxmlformats.org/officeDocument/2006/relationships/hyperlink" Target="https://adas-server.mobiledrivetech.com/polarion/#/project/RTBM/workitem?id=RTBM-56596" TargetMode="External"/><Relationship Id="rId984" Type="http://schemas.openxmlformats.org/officeDocument/2006/relationships/hyperlink" Target="https://adas-server.mobiledrivetech.com/polarion/#/project/RTBM/workitem?id=RTBM-36492" TargetMode="External"/><Relationship Id="rId637" Type="http://schemas.openxmlformats.org/officeDocument/2006/relationships/hyperlink" Target="https://adas-server.mobiledrivetech.com/polarion/#/project/RTBM/workitem?id=RTBM-53762" TargetMode="External"/><Relationship Id="rId844" Type="http://schemas.openxmlformats.org/officeDocument/2006/relationships/hyperlink" Target="https://adas-server.mobiledrivetech.com/polarion/#/project/RTBM/workitem?id=RTBM-36781" TargetMode="External"/><Relationship Id="rId1267" Type="http://schemas.openxmlformats.org/officeDocument/2006/relationships/hyperlink" Target="https://adas-server.mobiledrivetech.com/polarion/#/project/RTBM/workitem?id=RTBM-54717" TargetMode="External"/><Relationship Id="rId1474" Type="http://schemas.openxmlformats.org/officeDocument/2006/relationships/hyperlink" Target="https://adas-server.mobiledrivetech.com/polarion/#/project/RTBM/workitem?id=RTBM-36622" TargetMode="External"/><Relationship Id="rId1681" Type="http://schemas.openxmlformats.org/officeDocument/2006/relationships/hyperlink" Target="https://adas-server.mobiledrivetech.com/polarion/#/project/RTBM/workitem?id=RTBM-56677" TargetMode="External"/><Relationship Id="rId276" Type="http://schemas.openxmlformats.org/officeDocument/2006/relationships/hyperlink" Target="https://adas-server.mobiledrivetech.com/polarion/#/project/RTBM/workitem?id=RTBM-36272" TargetMode="External"/><Relationship Id="rId483" Type="http://schemas.openxmlformats.org/officeDocument/2006/relationships/hyperlink" Target="https://adas-server.mobiledrivetech.com/polarion/#/project/RTBM/workitem?id=RTBM-53416" TargetMode="External"/><Relationship Id="rId690" Type="http://schemas.openxmlformats.org/officeDocument/2006/relationships/hyperlink" Target="https://adas-server.mobiledrivetech.com/polarion/#/project/RTBM/workitem?id=RTBM-37560" TargetMode="External"/><Relationship Id="rId704" Type="http://schemas.openxmlformats.org/officeDocument/2006/relationships/hyperlink" Target="https://adas-server.mobiledrivetech.com/polarion/#/project/RTBM/workitem?id=RTBM-24362" TargetMode="External"/><Relationship Id="rId911" Type="http://schemas.openxmlformats.org/officeDocument/2006/relationships/hyperlink" Target="https://adas-server.mobiledrivetech.com/polarion/#/project/RTBM/workitem?id=RTBM-54372" TargetMode="External"/><Relationship Id="rId1127" Type="http://schemas.openxmlformats.org/officeDocument/2006/relationships/hyperlink" Target="https://adas-server.mobiledrivetech.com/polarion/#/project/RTBM/workitem?id=RTBM-54640" TargetMode="External"/><Relationship Id="rId1334" Type="http://schemas.openxmlformats.org/officeDocument/2006/relationships/hyperlink" Target="https://adas-server.mobiledrivetech.com/polarion/#/project/RTBM/workitem?id=RTBM-37014" TargetMode="External"/><Relationship Id="rId1541" Type="http://schemas.openxmlformats.org/officeDocument/2006/relationships/hyperlink" Target="https://adas-server.mobiledrivetech.com/polarion/#/project/RTBM/workitem?id=RTBM-54968" TargetMode="External"/><Relationship Id="rId40" Type="http://schemas.openxmlformats.org/officeDocument/2006/relationships/hyperlink" Target="https://adas-server.mobiledrivetech.com/polarion/#/project/RTBM/workitem?id=RTBM-36253" TargetMode="External"/><Relationship Id="rId136" Type="http://schemas.openxmlformats.org/officeDocument/2006/relationships/hyperlink" Target="https://adas-server.mobiledrivetech.com/polarion/#/project/RTBM/workitem?id=RTBM-36871" TargetMode="External"/><Relationship Id="rId343" Type="http://schemas.openxmlformats.org/officeDocument/2006/relationships/hyperlink" Target="https://adas-server.mobiledrivetech.com/polarion/#/project/RTBM/workitem?id=RTBM-53273" TargetMode="External"/><Relationship Id="rId550" Type="http://schemas.openxmlformats.org/officeDocument/2006/relationships/hyperlink" Target="https://adas-server.mobiledrivetech.com/polarion/#/project/RTBM/workitem?id=RTBM-37580" TargetMode="External"/><Relationship Id="rId788" Type="http://schemas.openxmlformats.org/officeDocument/2006/relationships/hyperlink" Target="https://adas-server.mobiledrivetech.com/polarion/#/project/RTBM/workitem?id=RTBM-37552" TargetMode="External"/><Relationship Id="rId995" Type="http://schemas.openxmlformats.org/officeDocument/2006/relationships/hyperlink" Target="https://adas-server.mobiledrivetech.com/polarion/#/project/RTBM/workitem?id=RTBM-54528" TargetMode="External"/><Relationship Id="rId1180" Type="http://schemas.openxmlformats.org/officeDocument/2006/relationships/hyperlink" Target="https://adas-server.mobiledrivetech.com/polarion/#/project/RTBM/workitem?id=RTBM-36612" TargetMode="External"/><Relationship Id="rId1401" Type="http://schemas.openxmlformats.org/officeDocument/2006/relationships/hyperlink" Target="https://adas-server.mobiledrivetech.com/polarion/#/project/RTBM/workitem?id=RTBM-54813" TargetMode="External"/><Relationship Id="rId1639" Type="http://schemas.openxmlformats.org/officeDocument/2006/relationships/hyperlink" Target="https://adas-server.mobiledrivetech.com/polarion/#/project/RTBM/workitem?id=RTBM-56641" TargetMode="External"/><Relationship Id="rId203" Type="http://schemas.openxmlformats.org/officeDocument/2006/relationships/hyperlink" Target="https://adas-server.mobiledrivetech.com/polarion/#/project/RTBM/workitem?id=RTBM-53090" TargetMode="External"/><Relationship Id="rId648" Type="http://schemas.openxmlformats.org/officeDocument/2006/relationships/hyperlink" Target="https://adas-server.mobiledrivetech.com/polarion/#/project/RTBM/workitem?id=RTBM-24387" TargetMode="External"/><Relationship Id="rId855" Type="http://schemas.openxmlformats.org/officeDocument/2006/relationships/hyperlink" Target="https://adas-server.mobiledrivetech.com/polarion/#/project/RTBM/workitem?id=RTBM-54283" TargetMode="External"/><Relationship Id="rId1040" Type="http://schemas.openxmlformats.org/officeDocument/2006/relationships/hyperlink" Target="https://adas-server.mobiledrivetech.com/polarion/#/project/RTBM/workitem?id=RTBM-36463" TargetMode="External"/><Relationship Id="rId1278" Type="http://schemas.openxmlformats.org/officeDocument/2006/relationships/hyperlink" Target="https://adas-server.mobiledrivetech.com/polarion/#/project/RTBM/workitem?id=RTBM-36065" TargetMode="External"/><Relationship Id="rId1485" Type="http://schemas.openxmlformats.org/officeDocument/2006/relationships/hyperlink" Target="https://adas-server.mobiledrivetech.com/polarion/#/project/RTBM/workitem?id=RTBM-54907" TargetMode="External"/><Relationship Id="rId1692" Type="http://schemas.openxmlformats.org/officeDocument/2006/relationships/hyperlink" Target="https://adas-server.mobiledrivetech.com/polarion/#/project/RTBM/workitem?id=RTBM-21657" TargetMode="External"/><Relationship Id="rId1706" Type="http://schemas.openxmlformats.org/officeDocument/2006/relationships/hyperlink" Target="https://adas-server.mobiledrivetech.com/polarion/#/project/RTBM/workitem?id=RTBM-16956" TargetMode="External"/><Relationship Id="rId287" Type="http://schemas.openxmlformats.org/officeDocument/2006/relationships/hyperlink" Target="https://adas-server.mobiledrivetech.com/polarion/#/project/RTBM/workitem?id=RTBM-53171" TargetMode="External"/><Relationship Id="rId410" Type="http://schemas.openxmlformats.org/officeDocument/2006/relationships/hyperlink" Target="https://adas-server.mobiledrivetech.com/polarion/#/project/RTBM/workitem?id=RTBM-36798" TargetMode="External"/><Relationship Id="rId494" Type="http://schemas.openxmlformats.org/officeDocument/2006/relationships/hyperlink" Target="https://adas-server.mobiledrivetech.com/polarion/#/project/RTBM/workitem?id=RTBM-37000" TargetMode="External"/><Relationship Id="rId508" Type="http://schemas.openxmlformats.org/officeDocument/2006/relationships/hyperlink" Target="https://adas-server.mobiledrivetech.com/polarion/#/project/RTBM/workitem?id=RTBM-36997" TargetMode="External"/><Relationship Id="rId715" Type="http://schemas.openxmlformats.org/officeDocument/2006/relationships/hyperlink" Target="https://adas-server.mobiledrivetech.com/polarion/#/project/RTBM/workitem?id=RTBM-54919" TargetMode="External"/><Relationship Id="rId922" Type="http://schemas.openxmlformats.org/officeDocument/2006/relationships/hyperlink" Target="https://adas-server.mobiledrivetech.com/polarion/#/project/RTBM/workitem?id=RTBM-36545" TargetMode="External"/><Relationship Id="rId1138" Type="http://schemas.openxmlformats.org/officeDocument/2006/relationships/hyperlink" Target="https://adas-server.mobiledrivetech.com/polarion/#/project/RTBM/workitem?id=RTBM-36989" TargetMode="External"/><Relationship Id="rId1345" Type="http://schemas.openxmlformats.org/officeDocument/2006/relationships/hyperlink" Target="https://adas-server.mobiledrivetech.com/polarion/#/project/RTBM/workitem?id=RTBM-54759" TargetMode="External"/><Relationship Id="rId1552" Type="http://schemas.openxmlformats.org/officeDocument/2006/relationships/hyperlink" Target="https://adas-server.mobiledrivetech.com/polarion/#/project/RTBM/workitem?id=RTBM-36825" TargetMode="External"/><Relationship Id="rId147" Type="http://schemas.openxmlformats.org/officeDocument/2006/relationships/hyperlink" Target="https://adas-server.mobiledrivetech.com/polarion/#/project/RTBM/workitem?id=RTBM-53058" TargetMode="External"/><Relationship Id="rId354" Type="http://schemas.openxmlformats.org/officeDocument/2006/relationships/hyperlink" Target="https://adas-server.mobiledrivetech.com/polarion/#/project/RTBM/workitem?id=RTBM-36148" TargetMode="External"/><Relationship Id="rId799" Type="http://schemas.openxmlformats.org/officeDocument/2006/relationships/hyperlink" Target="https://adas-server.mobiledrivetech.com/polarion/#/project/RTBM/workitem?id=RTBM-56661" TargetMode="External"/><Relationship Id="rId1191" Type="http://schemas.openxmlformats.org/officeDocument/2006/relationships/hyperlink" Target="https://adas-server.mobiledrivetech.com/polarion/#/project/RTBM/workitem?id=RTBM-54677" TargetMode="External"/><Relationship Id="rId1205" Type="http://schemas.openxmlformats.org/officeDocument/2006/relationships/hyperlink" Target="https://adas-server.mobiledrivetech.com/polarion/#/project/RTBM/workitem?id=RTBM-54684" TargetMode="External"/><Relationship Id="rId51" Type="http://schemas.openxmlformats.org/officeDocument/2006/relationships/hyperlink" Target="https://adas-server.mobiledrivetech.com/polarion/#/project/RTBM/workitem?id=RTBM-52951" TargetMode="External"/><Relationship Id="rId561" Type="http://schemas.openxmlformats.org/officeDocument/2006/relationships/hyperlink" Target="https://adas-server.mobiledrivetech.com/polarion/#/project/RTBM/workitem?id=RTBM-53700" TargetMode="External"/><Relationship Id="rId659" Type="http://schemas.openxmlformats.org/officeDocument/2006/relationships/hyperlink" Target="https://adas-server.mobiledrivetech.com/polarion/#/project/RTBM/workitem?id=RTBM-53774" TargetMode="External"/><Relationship Id="rId866" Type="http://schemas.openxmlformats.org/officeDocument/2006/relationships/hyperlink" Target="https://adas-server.mobiledrivetech.com/polarion/#/project/RTBM/workitem?id=RTBM-37048" TargetMode="External"/><Relationship Id="rId1289" Type="http://schemas.openxmlformats.org/officeDocument/2006/relationships/hyperlink" Target="https://adas-server.mobiledrivetech.com/polarion/#/project/RTBM/workitem?id=RTBM-54729" TargetMode="External"/><Relationship Id="rId1412" Type="http://schemas.openxmlformats.org/officeDocument/2006/relationships/hyperlink" Target="https://adas-server.mobiledrivetech.com/polarion/#/project/RTBM/workitem?id=RTBM-15697" TargetMode="External"/><Relationship Id="rId1496" Type="http://schemas.openxmlformats.org/officeDocument/2006/relationships/hyperlink" Target="https://adas-server.mobiledrivetech.com/polarion/#/project/RTBM/workitem?id=RTBM-36302" TargetMode="External"/><Relationship Id="rId1717" Type="http://schemas.openxmlformats.org/officeDocument/2006/relationships/hyperlink" Target="https://adas-server.mobiledrivetech.com/polarion/#/project/RTBM/workitem?id=RTBM-56696" TargetMode="External"/><Relationship Id="rId214" Type="http://schemas.openxmlformats.org/officeDocument/2006/relationships/hyperlink" Target="https://adas-server.mobiledrivetech.com/polarion/#/project/RTBM/workitem?id=RTBM-36829" TargetMode="External"/><Relationship Id="rId298" Type="http://schemas.openxmlformats.org/officeDocument/2006/relationships/hyperlink" Target="https://adas-server.mobiledrivetech.com/polarion/#/project/RTBM/workitem?id=RTBM-36269" TargetMode="External"/><Relationship Id="rId421" Type="http://schemas.openxmlformats.org/officeDocument/2006/relationships/hyperlink" Target="https://adas-server.mobiledrivetech.com/polarion/#/project/RTBM/workitem?id=RTBM-53316" TargetMode="External"/><Relationship Id="rId519" Type="http://schemas.openxmlformats.org/officeDocument/2006/relationships/hyperlink" Target="https://adas-server.mobiledrivetech.com/polarion/#/project/RTBM/workitem?id=RTBM-53667" TargetMode="External"/><Relationship Id="rId1051" Type="http://schemas.openxmlformats.org/officeDocument/2006/relationships/hyperlink" Target="https://adas-server.mobiledrivetech.com/polarion/#/project/RTBM/workitem?id=RTBM-54579" TargetMode="External"/><Relationship Id="rId1149" Type="http://schemas.openxmlformats.org/officeDocument/2006/relationships/hyperlink" Target="https://adas-server.mobiledrivetech.com/polarion/#/project/RTBM/workitem?id=RTBM-54655" TargetMode="External"/><Relationship Id="rId1356" Type="http://schemas.openxmlformats.org/officeDocument/2006/relationships/hyperlink" Target="https://adas-server.mobiledrivetech.com/polarion/#/project/RTBM/workitem?id=RTBM-37036" TargetMode="External"/><Relationship Id="rId158" Type="http://schemas.openxmlformats.org/officeDocument/2006/relationships/hyperlink" Target="https://adas-server.mobiledrivetech.com/polarion/#/project/RTBM/workitem?id=RTBM-36946" TargetMode="External"/><Relationship Id="rId726" Type="http://schemas.openxmlformats.org/officeDocument/2006/relationships/hyperlink" Target="https://adas-server.mobiledrivetech.com/polarion/#/project/RTBM/workitem?id=RTBM-36190" TargetMode="External"/><Relationship Id="rId933" Type="http://schemas.openxmlformats.org/officeDocument/2006/relationships/hyperlink" Target="https://adas-server.mobiledrivetech.com/polarion/#/project/RTBM/workitem?id=RTBM-54433" TargetMode="External"/><Relationship Id="rId1009" Type="http://schemas.openxmlformats.org/officeDocument/2006/relationships/hyperlink" Target="https://adas-server.mobiledrivetech.com/polarion/#/project/RTBM/workitem?id=RTBM-54536" TargetMode="External"/><Relationship Id="rId1563" Type="http://schemas.openxmlformats.org/officeDocument/2006/relationships/hyperlink" Target="https://adas-server.mobiledrivetech.com/polarion/#/project/RTBM/workitem?id=RTBM-55024" TargetMode="External"/><Relationship Id="rId62" Type="http://schemas.openxmlformats.org/officeDocument/2006/relationships/hyperlink" Target="https://adas-server.mobiledrivetech.com/polarion/#/project/RTBM/workitem?id=RTBM-36010" TargetMode="External"/><Relationship Id="rId365" Type="http://schemas.openxmlformats.org/officeDocument/2006/relationships/hyperlink" Target="https://adas-server.mobiledrivetech.com/polarion/#/project/RTBM/workitem?id=RTBM-53285" TargetMode="External"/><Relationship Id="rId572" Type="http://schemas.openxmlformats.org/officeDocument/2006/relationships/hyperlink" Target="https://adas-server.mobiledrivetech.com/polarion/#/project/RTBM/workitem?id=RTBM-37543" TargetMode="External"/><Relationship Id="rId1216" Type="http://schemas.openxmlformats.org/officeDocument/2006/relationships/hyperlink" Target="https://adas-server.mobiledrivetech.com/polarion/#/project/RTBM/workitem?id=RTBM-36733" TargetMode="External"/><Relationship Id="rId1423" Type="http://schemas.openxmlformats.org/officeDocument/2006/relationships/hyperlink" Target="https://adas-server.mobiledrivetech.com/polarion/#/project/RTBM/workitem?id=RTBM-54862" TargetMode="External"/><Relationship Id="rId1630" Type="http://schemas.openxmlformats.org/officeDocument/2006/relationships/hyperlink" Target="https://adas-server.mobiledrivetech.com/polarion/#/project/RTBM/workitem?id=RTBM-16975" TargetMode="External"/><Relationship Id="rId225" Type="http://schemas.openxmlformats.org/officeDocument/2006/relationships/hyperlink" Target="https://adas-server.mobiledrivetech.com/polarion/#/project/RTBM/workitem?id=RTBM-53102" TargetMode="External"/><Relationship Id="rId432" Type="http://schemas.openxmlformats.org/officeDocument/2006/relationships/hyperlink" Target="https://adas-server.mobiledrivetech.com/polarion/#/project/RTBM/workitem?id=RTBM-35967" TargetMode="External"/><Relationship Id="rId877" Type="http://schemas.openxmlformats.org/officeDocument/2006/relationships/hyperlink" Target="https://adas-server.mobiledrivetech.com/polarion/#/project/RTBM/workitem?id=RTBM-54331" TargetMode="External"/><Relationship Id="rId1062" Type="http://schemas.openxmlformats.org/officeDocument/2006/relationships/hyperlink" Target="https://adas-server.mobiledrivetech.com/polarion/#/project/RTBM/workitem?id=RTBM-36452" TargetMode="External"/><Relationship Id="rId1728" Type="http://schemas.openxmlformats.org/officeDocument/2006/relationships/hyperlink" Target="https://adas-server.mobiledrivetech.com/polarion/#/project/RTBM/workitem?id=RTBM-16944" TargetMode="External"/><Relationship Id="rId737" Type="http://schemas.openxmlformats.org/officeDocument/2006/relationships/hyperlink" Target="https://adas-server.mobiledrivetech.com/polarion/#/project/RTBM/workitem?id=RTBM-54980" TargetMode="External"/><Relationship Id="rId944" Type="http://schemas.openxmlformats.org/officeDocument/2006/relationships/hyperlink" Target="https://adas-server.mobiledrivetech.com/polarion/#/project/RTBM/workitem?id=RTBM-36533" TargetMode="External"/><Relationship Id="rId1367" Type="http://schemas.openxmlformats.org/officeDocument/2006/relationships/hyperlink" Target="https://adas-server.mobiledrivetech.com/polarion/#/project/RTBM/workitem?id=RTBM-54779" TargetMode="External"/><Relationship Id="rId1574" Type="http://schemas.openxmlformats.org/officeDocument/2006/relationships/hyperlink" Target="https://adas-server.mobiledrivetech.com/polarion/#/project/RTBM/workitem?id=RTBM-37426" TargetMode="External"/><Relationship Id="rId73" Type="http://schemas.openxmlformats.org/officeDocument/2006/relationships/hyperlink" Target="https://adas-server.mobiledrivetech.com/polarion/#/project/RTBM/workitem?id=RTBM-52963" TargetMode="External"/><Relationship Id="rId169" Type="http://schemas.openxmlformats.org/officeDocument/2006/relationships/hyperlink" Target="https://adas-server.mobiledrivetech.com/polarion/#/project/RTBM/workitem?id=RTBM-53072" TargetMode="External"/><Relationship Id="rId376" Type="http://schemas.openxmlformats.org/officeDocument/2006/relationships/hyperlink" Target="https://adas-server.mobiledrivetech.com/polarion/#/project/RTBM/workitem?id=RTBM-36226" TargetMode="External"/><Relationship Id="rId583" Type="http://schemas.openxmlformats.org/officeDocument/2006/relationships/hyperlink" Target="https://adas-server.mobiledrivetech.com/polarion/#/project/RTBM/workitem?id=RTBM-53722" TargetMode="External"/><Relationship Id="rId790" Type="http://schemas.openxmlformats.org/officeDocument/2006/relationships/hyperlink" Target="https://adas-server.mobiledrivetech.com/polarion/#/project/RTBM/workitem?id=RTBM-37533" TargetMode="External"/><Relationship Id="rId804" Type="http://schemas.openxmlformats.org/officeDocument/2006/relationships/hyperlink" Target="https://adas-server.mobiledrivetech.com/polarion/#/project/RTBM/workitem?id=RTBM-35969" TargetMode="External"/><Relationship Id="rId1227" Type="http://schemas.openxmlformats.org/officeDocument/2006/relationships/hyperlink" Target="https://adas-server.mobiledrivetech.com/polarion/#/project/RTBM/workitem?id=RTBM-54696" TargetMode="External"/><Relationship Id="rId1434" Type="http://schemas.openxmlformats.org/officeDocument/2006/relationships/hyperlink" Target="https://adas-server.mobiledrivetech.com/polarion/#/project/RTBM/workitem?id=RTBM-36699" TargetMode="External"/><Relationship Id="rId1641" Type="http://schemas.openxmlformats.org/officeDocument/2006/relationships/hyperlink" Target="https://adas-server.mobiledrivetech.com/polarion/#/project/RTBM/workitem?id=RTBM-56642" TargetMode="External"/><Relationship Id="rId4" Type="http://schemas.openxmlformats.org/officeDocument/2006/relationships/hyperlink" Target="https://adas-server.mobiledrivetech.com/polarion/#/project/RTBM/workitem?id=RTBM-36234" TargetMode="External"/><Relationship Id="rId236" Type="http://schemas.openxmlformats.org/officeDocument/2006/relationships/hyperlink" Target="https://adas-server.mobiledrivetech.com/polarion/#/project/RTBM/workitem?id=RTBM-36867" TargetMode="External"/><Relationship Id="rId443" Type="http://schemas.openxmlformats.org/officeDocument/2006/relationships/hyperlink" Target="https://adas-server.mobiledrivetech.com/polarion/#/project/RTBM/workitem?id=RTBM-53327" TargetMode="External"/><Relationship Id="rId650" Type="http://schemas.openxmlformats.org/officeDocument/2006/relationships/hyperlink" Target="https://adas-server.mobiledrivetech.com/polarion/#/project/RTBM/workitem?id=RTBM-24386" TargetMode="External"/><Relationship Id="rId888" Type="http://schemas.openxmlformats.org/officeDocument/2006/relationships/hyperlink" Target="https://adas-server.mobiledrivetech.com/polarion/#/project/RTBM/workitem?id=RTBM-36968" TargetMode="External"/><Relationship Id="rId1073" Type="http://schemas.openxmlformats.org/officeDocument/2006/relationships/hyperlink" Target="https://adas-server.mobiledrivetech.com/polarion/#/project/RTBM/workitem?id=RTBM-54591" TargetMode="External"/><Relationship Id="rId1280" Type="http://schemas.openxmlformats.org/officeDocument/2006/relationships/hyperlink" Target="https://adas-server.mobiledrivetech.com/polarion/#/project/RTBM/workitem?id=RTBM-36026" TargetMode="External"/><Relationship Id="rId1501" Type="http://schemas.openxmlformats.org/officeDocument/2006/relationships/hyperlink" Target="https://adas-server.mobiledrivetech.com/polarion/#/project/RTBM/workitem?id=RTBM-54916" TargetMode="External"/><Relationship Id="rId1739" Type="http://schemas.openxmlformats.org/officeDocument/2006/relationships/hyperlink" Target="https://adas-server.mobiledrivetech.com/polarion/#/project/RTBM/workitem?id=RTBM-57112" TargetMode="External"/><Relationship Id="rId303" Type="http://schemas.openxmlformats.org/officeDocument/2006/relationships/hyperlink" Target="https://adas-server.mobiledrivetech.com/polarion/#/project/RTBM/workitem?id=RTBM-53181" TargetMode="External"/><Relationship Id="rId748" Type="http://schemas.openxmlformats.org/officeDocument/2006/relationships/hyperlink" Target="https://adas-server.mobiledrivetech.com/polarion/#/project/RTBM/workitem?id=RTBM-35999" TargetMode="External"/><Relationship Id="rId955" Type="http://schemas.openxmlformats.org/officeDocument/2006/relationships/hyperlink" Target="https://adas-server.mobiledrivetech.com/polarion/#/project/RTBM/workitem?id=RTBM-54501" TargetMode="External"/><Relationship Id="rId1140" Type="http://schemas.openxmlformats.org/officeDocument/2006/relationships/hyperlink" Target="https://adas-server.mobiledrivetech.com/polarion/#/project/RTBM/workitem?id=RTBM-36973" TargetMode="External"/><Relationship Id="rId1378" Type="http://schemas.openxmlformats.org/officeDocument/2006/relationships/hyperlink" Target="https://adas-server.mobiledrivetech.com/polarion/#/project/RTBM/workitem?id=RTBM-25739" TargetMode="External"/><Relationship Id="rId1585" Type="http://schemas.openxmlformats.org/officeDocument/2006/relationships/hyperlink" Target="https://adas-server.mobiledrivetech.com/polarion/#/project/RTBM/workitem?id=RTBM-56426" TargetMode="External"/><Relationship Id="rId84" Type="http://schemas.openxmlformats.org/officeDocument/2006/relationships/hyperlink" Target="https://adas-server.mobiledrivetech.com/polarion/#/project/RTBM/workitem?id=RTBM-36144" TargetMode="External"/><Relationship Id="rId387" Type="http://schemas.openxmlformats.org/officeDocument/2006/relationships/hyperlink" Target="https://adas-server.mobiledrivetech.com/polarion/#/project/RTBM/workitem?id=RTBM-53297" TargetMode="External"/><Relationship Id="rId510" Type="http://schemas.openxmlformats.org/officeDocument/2006/relationships/hyperlink" Target="https://adas-server.mobiledrivetech.com/polarion/#/project/RTBM/workitem?id=RTBM-36276" TargetMode="External"/><Relationship Id="rId594" Type="http://schemas.openxmlformats.org/officeDocument/2006/relationships/hyperlink" Target="https://adas-server.mobiledrivetech.com/polarion/#/project/RTBM/workitem?id=RTBM-37576" TargetMode="External"/><Relationship Id="rId608" Type="http://schemas.openxmlformats.org/officeDocument/2006/relationships/hyperlink" Target="https://adas-server.mobiledrivetech.com/polarion/#/project/RTBM/workitem?id=RTBM-12782" TargetMode="External"/><Relationship Id="rId815" Type="http://schemas.openxmlformats.org/officeDocument/2006/relationships/hyperlink" Target="https://adas-server.mobiledrivetech.com/polarion/#/project/RTBM/workitem?id=RTBM-56777" TargetMode="External"/><Relationship Id="rId1238" Type="http://schemas.openxmlformats.org/officeDocument/2006/relationships/hyperlink" Target="https://adas-server.mobiledrivetech.com/polarion/#/project/RTBM/workitem?id=RTBM-36098" TargetMode="External"/><Relationship Id="rId1445" Type="http://schemas.openxmlformats.org/officeDocument/2006/relationships/hyperlink" Target="https://adas-server.mobiledrivetech.com/polarion/#/project/RTBM/workitem?id=RTBM-54887" TargetMode="External"/><Relationship Id="rId1652" Type="http://schemas.openxmlformats.org/officeDocument/2006/relationships/hyperlink" Target="https://adas-server.mobiledrivetech.com/polarion/#/project/RTBM/workitem?id=RTBM-36364" TargetMode="External"/><Relationship Id="rId247" Type="http://schemas.openxmlformats.org/officeDocument/2006/relationships/hyperlink" Target="https://adas-server.mobiledrivetech.com/polarion/#/project/RTBM/workitem?id=RTBM-53147" TargetMode="External"/><Relationship Id="rId899" Type="http://schemas.openxmlformats.org/officeDocument/2006/relationships/hyperlink" Target="https://adas-server.mobiledrivetech.com/polarion/#/project/RTBM/workitem?id=RTBM-54353" TargetMode="External"/><Relationship Id="rId1000" Type="http://schemas.openxmlformats.org/officeDocument/2006/relationships/hyperlink" Target="https://adas-server.mobiledrivetech.com/polarion/#/project/RTBM/workitem?id=RTBM-36485" TargetMode="External"/><Relationship Id="rId1084" Type="http://schemas.openxmlformats.org/officeDocument/2006/relationships/hyperlink" Target="https://adas-server.mobiledrivetech.com/polarion/#/project/RTBM/workitem?id=RTBM-36441" TargetMode="External"/><Relationship Id="rId1305" Type="http://schemas.openxmlformats.org/officeDocument/2006/relationships/hyperlink" Target="https://adas-server.mobiledrivetech.com/polarion/#/project/RTBM/workitem?id=RTBM-54738" TargetMode="External"/><Relationship Id="rId107" Type="http://schemas.openxmlformats.org/officeDocument/2006/relationships/hyperlink" Target="https://adas-server.mobiledrivetech.com/polarion/#/project/RTBM/workitem?id=RTBM-52981" TargetMode="External"/><Relationship Id="rId454" Type="http://schemas.openxmlformats.org/officeDocument/2006/relationships/hyperlink" Target="https://adas-server.mobiledrivetech.com/polarion/#/project/RTBM/workitem?id=RTBM-35988" TargetMode="External"/><Relationship Id="rId661" Type="http://schemas.openxmlformats.org/officeDocument/2006/relationships/hyperlink" Target="https://adas-server.mobiledrivetech.com/polarion/#/project/RTBM/workitem?id=RTBM-53775" TargetMode="External"/><Relationship Id="rId759" Type="http://schemas.openxmlformats.org/officeDocument/2006/relationships/hyperlink" Target="https://adas-server.mobiledrivetech.com/polarion/#/project/RTBM/workitem?id=RTBM-56416" TargetMode="External"/><Relationship Id="rId966" Type="http://schemas.openxmlformats.org/officeDocument/2006/relationships/hyperlink" Target="https://adas-server.mobiledrivetech.com/polarion/#/project/RTBM/workitem?id=RTBM-36522" TargetMode="External"/><Relationship Id="rId1291" Type="http://schemas.openxmlformats.org/officeDocument/2006/relationships/hyperlink" Target="https://adas-server.mobiledrivetech.com/polarion/#/project/RTBM/workitem?id=RTBM-54730" TargetMode="External"/><Relationship Id="rId1389" Type="http://schemas.openxmlformats.org/officeDocument/2006/relationships/hyperlink" Target="https://adas-server.mobiledrivetech.com/polarion/#/project/RTBM/workitem?id=RTBM-54793" TargetMode="External"/><Relationship Id="rId1512" Type="http://schemas.openxmlformats.org/officeDocument/2006/relationships/hyperlink" Target="https://adas-server.mobiledrivetech.com/polarion/#/project/RTBM/workitem?id=RTBM-36952" TargetMode="External"/><Relationship Id="rId1596" Type="http://schemas.openxmlformats.org/officeDocument/2006/relationships/hyperlink" Target="https://adas-server.mobiledrivetech.com/polarion/#/project/RTBM/workitem?id=RTBM-16125" TargetMode="External"/><Relationship Id="rId11" Type="http://schemas.openxmlformats.org/officeDocument/2006/relationships/hyperlink" Target="https://adas-server.mobiledrivetech.com/polarion/#/project/RTBM/workitem?id=RTBM-52930" TargetMode="External"/><Relationship Id="rId314" Type="http://schemas.openxmlformats.org/officeDocument/2006/relationships/hyperlink" Target="https://adas-server.mobiledrivetech.com/polarion/#/project/RTBM/workitem?id=RTBM-36814" TargetMode="External"/><Relationship Id="rId398" Type="http://schemas.openxmlformats.org/officeDocument/2006/relationships/hyperlink" Target="https://adas-server.mobiledrivetech.com/polarion/#/project/RTBM/workitem?id=RTBM-36853" TargetMode="External"/><Relationship Id="rId521" Type="http://schemas.openxmlformats.org/officeDocument/2006/relationships/hyperlink" Target="https://adas-server.mobiledrivetech.com/polarion/#/project/RTBM/workitem?id=RTBM-53668" TargetMode="External"/><Relationship Id="rId619" Type="http://schemas.openxmlformats.org/officeDocument/2006/relationships/hyperlink" Target="https://adas-server.mobiledrivetech.com/polarion/#/project/RTBM/workitem?id=RTBM-53749" TargetMode="External"/><Relationship Id="rId1151" Type="http://schemas.openxmlformats.org/officeDocument/2006/relationships/hyperlink" Target="https://adas-server.mobiledrivetech.com/polarion/#/project/RTBM/workitem?id=RTBM-54656" TargetMode="External"/><Relationship Id="rId1249" Type="http://schemas.openxmlformats.org/officeDocument/2006/relationships/hyperlink" Target="https://adas-server.mobiledrivetech.com/polarion/#/project/RTBM/workitem?id=RTBM-54708" TargetMode="External"/><Relationship Id="rId95" Type="http://schemas.openxmlformats.org/officeDocument/2006/relationships/hyperlink" Target="https://adas-server.mobiledrivetech.com/polarion/#/project/RTBM/workitem?id=RTBM-52975" TargetMode="External"/><Relationship Id="rId160" Type="http://schemas.openxmlformats.org/officeDocument/2006/relationships/hyperlink" Target="https://adas-server.mobiledrivetech.com/polarion/#/project/RTBM/workitem?id=RTBM-36759" TargetMode="External"/><Relationship Id="rId826" Type="http://schemas.openxmlformats.org/officeDocument/2006/relationships/hyperlink" Target="https://adas-server.mobiledrivetech.com/polarion/#/project/RTBM/workitem?id=RTBM-35995" TargetMode="External"/><Relationship Id="rId1011" Type="http://schemas.openxmlformats.org/officeDocument/2006/relationships/hyperlink" Target="https://adas-server.mobiledrivetech.com/polarion/#/project/RTBM/workitem?id=RTBM-54537" TargetMode="External"/><Relationship Id="rId1109" Type="http://schemas.openxmlformats.org/officeDocument/2006/relationships/hyperlink" Target="https://adas-server.mobiledrivetech.com/polarion/#/project/RTBM/workitem?id=RTBM-54629" TargetMode="External"/><Relationship Id="rId1456" Type="http://schemas.openxmlformats.org/officeDocument/2006/relationships/hyperlink" Target="https://adas-server.mobiledrivetech.com/polarion/#/project/RTBM/workitem?id=RTBM-36051" TargetMode="External"/><Relationship Id="rId1663" Type="http://schemas.openxmlformats.org/officeDocument/2006/relationships/hyperlink" Target="https://adas-server.mobiledrivetech.com/polarion/#/project/RTBM/workitem?id=RTBM-56668" TargetMode="External"/><Relationship Id="rId258" Type="http://schemas.openxmlformats.org/officeDocument/2006/relationships/hyperlink" Target="https://adas-server.mobiledrivetech.com/polarion/#/project/RTBM/workitem?id=RTBM-36735" TargetMode="External"/><Relationship Id="rId465" Type="http://schemas.openxmlformats.org/officeDocument/2006/relationships/hyperlink" Target="https://adas-server.mobiledrivetech.com/polarion/#/project/RTBM/workitem?id=RTBM-53407" TargetMode="External"/><Relationship Id="rId672" Type="http://schemas.openxmlformats.org/officeDocument/2006/relationships/hyperlink" Target="https://adas-server.mobiledrivetech.com/polarion/#/project/RTBM/workitem?id=RTBM-36221" TargetMode="External"/><Relationship Id="rId1095" Type="http://schemas.openxmlformats.org/officeDocument/2006/relationships/hyperlink" Target="https://adas-server.mobiledrivetech.com/polarion/#/project/RTBM/workitem?id=RTBM-54607" TargetMode="External"/><Relationship Id="rId1316" Type="http://schemas.openxmlformats.org/officeDocument/2006/relationships/hyperlink" Target="https://adas-server.mobiledrivetech.com/polarion/#/project/RTBM/workitem?id=RTBM-37050" TargetMode="External"/><Relationship Id="rId1523" Type="http://schemas.openxmlformats.org/officeDocument/2006/relationships/hyperlink" Target="https://adas-server.mobiledrivetech.com/polarion/#/project/RTBM/workitem?id=RTBM-54957" TargetMode="External"/><Relationship Id="rId1730" Type="http://schemas.openxmlformats.org/officeDocument/2006/relationships/hyperlink" Target="https://adas-server.mobiledrivetech.com/polarion/#/project/RTBM/workitem?id=RTBM-21517" TargetMode="External"/><Relationship Id="rId22" Type="http://schemas.openxmlformats.org/officeDocument/2006/relationships/hyperlink" Target="https://adas-server.mobiledrivetech.com/polarion/#/project/RTBM/workitem?id=RTBM-36131" TargetMode="External"/><Relationship Id="rId118" Type="http://schemas.openxmlformats.org/officeDocument/2006/relationships/hyperlink" Target="https://adas-server.mobiledrivetech.com/polarion/#/project/RTBM/workitem?id=RTBM-37045" TargetMode="External"/><Relationship Id="rId325" Type="http://schemas.openxmlformats.org/officeDocument/2006/relationships/hyperlink" Target="https://adas-server.mobiledrivetech.com/polarion/#/project/RTBM/workitem?id=RTBM-53263" TargetMode="External"/><Relationship Id="rId532" Type="http://schemas.openxmlformats.org/officeDocument/2006/relationships/hyperlink" Target="https://adas-server.mobiledrivetech.com/polarion/#/project/RTBM/workitem?id=RTBM-16988" TargetMode="External"/><Relationship Id="rId977" Type="http://schemas.openxmlformats.org/officeDocument/2006/relationships/hyperlink" Target="https://adas-server.mobiledrivetech.com/polarion/#/project/RTBM/workitem?id=RTBM-54512" TargetMode="External"/><Relationship Id="rId1162" Type="http://schemas.openxmlformats.org/officeDocument/2006/relationships/hyperlink" Target="https://adas-server.mobiledrivetech.com/polarion/#/project/RTBM/workitem?id=RTBM-36335" TargetMode="External"/><Relationship Id="rId171" Type="http://schemas.openxmlformats.org/officeDocument/2006/relationships/hyperlink" Target="https://adas-server.mobiledrivetech.com/polarion/#/project/RTBM/workitem?id=RTBM-53073" TargetMode="External"/><Relationship Id="rId837" Type="http://schemas.openxmlformats.org/officeDocument/2006/relationships/hyperlink" Target="https://adas-server.mobiledrivetech.com/polarion/#/project/RTBM/workitem?id=RTBM-54269" TargetMode="External"/><Relationship Id="rId1022" Type="http://schemas.openxmlformats.org/officeDocument/2006/relationships/hyperlink" Target="https://adas-server.mobiledrivetech.com/polarion/#/project/RTBM/workitem?id=RTBM-36472" TargetMode="External"/><Relationship Id="rId1467" Type="http://schemas.openxmlformats.org/officeDocument/2006/relationships/hyperlink" Target="https://adas-server.mobiledrivetech.com/polarion/#/project/RTBM/workitem?id=RTBM-54898" TargetMode="External"/><Relationship Id="rId1674" Type="http://schemas.openxmlformats.org/officeDocument/2006/relationships/hyperlink" Target="https://adas-server.mobiledrivetech.com/polarion/#/project/RTBM/workitem?id=RTBM-21683" TargetMode="External"/><Relationship Id="rId269" Type="http://schemas.openxmlformats.org/officeDocument/2006/relationships/hyperlink" Target="https://adas-server.mobiledrivetech.com/polarion/#/project/RTBM/workitem?id=RTBM-53159" TargetMode="External"/><Relationship Id="rId476" Type="http://schemas.openxmlformats.org/officeDocument/2006/relationships/hyperlink" Target="https://adas-server.mobiledrivetech.com/polarion/#/project/RTBM/workitem?id=RTBM-36791" TargetMode="External"/><Relationship Id="rId683" Type="http://schemas.openxmlformats.org/officeDocument/2006/relationships/hyperlink" Target="https://adas-server.mobiledrivetech.com/polarion/#/project/RTBM/workitem?id=RTBM-54771" TargetMode="External"/><Relationship Id="rId890" Type="http://schemas.openxmlformats.org/officeDocument/2006/relationships/hyperlink" Target="https://adas-server.mobiledrivetech.com/polarion/#/project/RTBM/workitem?id=RTBM-36596" TargetMode="External"/><Relationship Id="rId904" Type="http://schemas.openxmlformats.org/officeDocument/2006/relationships/hyperlink" Target="https://adas-server.mobiledrivetech.com/polarion/#/project/RTBM/workitem?id=RTBM-36561" TargetMode="External"/><Relationship Id="rId1327" Type="http://schemas.openxmlformats.org/officeDocument/2006/relationships/hyperlink" Target="https://adas-server.mobiledrivetech.com/polarion/#/project/RTBM/workitem?id=RTBM-54749" TargetMode="External"/><Relationship Id="rId1534" Type="http://schemas.openxmlformats.org/officeDocument/2006/relationships/hyperlink" Target="https://adas-server.mobiledrivetech.com/polarion/#/project/RTBM/workitem?id=RTBM-36073" TargetMode="External"/><Relationship Id="rId1741" Type="http://schemas.openxmlformats.org/officeDocument/2006/relationships/hyperlink" Target="https://adas-server.mobiledrivetech.com/polarion/#/project/RTBM/workitem?id=RTBM-57114" TargetMode="External"/><Relationship Id="rId33" Type="http://schemas.openxmlformats.org/officeDocument/2006/relationships/hyperlink" Target="https://adas-server.mobiledrivetech.com/polarion/#/project/RTBM/workitem?id=RTBM-52942" TargetMode="External"/><Relationship Id="rId129" Type="http://schemas.openxmlformats.org/officeDocument/2006/relationships/hyperlink" Target="https://adas-server.mobiledrivetech.com/polarion/#/project/RTBM/workitem?id=RTBM-52992" TargetMode="External"/><Relationship Id="rId336" Type="http://schemas.openxmlformats.org/officeDocument/2006/relationships/hyperlink" Target="https://adas-server.mobiledrivetech.com/polarion/#/project/RTBM/workitem?id=RTBM-36037" TargetMode="External"/><Relationship Id="rId543" Type="http://schemas.openxmlformats.org/officeDocument/2006/relationships/hyperlink" Target="https://adas-server.mobiledrivetech.com/polarion/#/project/RTBM/workitem?id=RTBM-53683" TargetMode="External"/><Relationship Id="rId988" Type="http://schemas.openxmlformats.org/officeDocument/2006/relationships/hyperlink" Target="https://adas-server.mobiledrivetech.com/polarion/#/project/RTBM/workitem?id=RTBM-36490" TargetMode="External"/><Relationship Id="rId1173" Type="http://schemas.openxmlformats.org/officeDocument/2006/relationships/hyperlink" Target="https://adas-server.mobiledrivetech.com/polarion/#/project/RTBM/workitem?id=RTBM-54668" TargetMode="External"/><Relationship Id="rId1380" Type="http://schemas.openxmlformats.org/officeDocument/2006/relationships/hyperlink" Target="https://adas-server.mobiledrivetech.com/polarion/#/project/RTBM/workitem?id=RTBM-25738" TargetMode="External"/><Relationship Id="rId1601" Type="http://schemas.openxmlformats.org/officeDocument/2006/relationships/hyperlink" Target="https://adas-server.mobiledrivetech.com/polarion/#/project/RTBM/workitem?id=RTBM-56496" TargetMode="External"/><Relationship Id="rId182" Type="http://schemas.openxmlformats.org/officeDocument/2006/relationships/hyperlink" Target="https://adas-server.mobiledrivetech.com/polarion/#/project/RTBM/workitem?id=RTBM-36942" TargetMode="External"/><Relationship Id="rId403" Type="http://schemas.openxmlformats.org/officeDocument/2006/relationships/hyperlink" Target="https://adas-server.mobiledrivetech.com/polarion/#/project/RTBM/workitem?id=RTBM-53306" TargetMode="External"/><Relationship Id="rId750" Type="http://schemas.openxmlformats.org/officeDocument/2006/relationships/hyperlink" Target="https://adas-server.mobiledrivetech.com/polarion/#/project/RTBM/workitem?id=RTBM-12748" TargetMode="External"/><Relationship Id="rId848" Type="http://schemas.openxmlformats.org/officeDocument/2006/relationships/hyperlink" Target="https://adas-server.mobiledrivetech.com/polarion/#/project/RTBM/workitem?id=RTBM-35998" TargetMode="External"/><Relationship Id="rId1033" Type="http://schemas.openxmlformats.org/officeDocument/2006/relationships/hyperlink" Target="https://adas-server.mobiledrivetech.com/polarion/#/project/RTBM/workitem?id=RTBM-54549" TargetMode="External"/><Relationship Id="rId1478" Type="http://schemas.openxmlformats.org/officeDocument/2006/relationships/hyperlink" Target="https://adas-server.mobiledrivetech.com/polarion/#/project/RTBM/workitem?id=RTBM-36618" TargetMode="External"/><Relationship Id="rId1685" Type="http://schemas.openxmlformats.org/officeDocument/2006/relationships/hyperlink" Target="https://adas-server.mobiledrivetech.com/polarion/#/project/RTBM/workitem?id=RTBM-56679" TargetMode="External"/><Relationship Id="rId487" Type="http://schemas.openxmlformats.org/officeDocument/2006/relationships/hyperlink" Target="https://adas-server.mobiledrivetech.com/polarion/#/project/RTBM/workitem?id=RTBM-53418" TargetMode="External"/><Relationship Id="rId610" Type="http://schemas.openxmlformats.org/officeDocument/2006/relationships/hyperlink" Target="https://adas-server.mobiledrivetech.com/polarion/#/project/RTBM/workitem?id=RTBM-12781" TargetMode="External"/><Relationship Id="rId694" Type="http://schemas.openxmlformats.org/officeDocument/2006/relationships/hyperlink" Target="https://adas-server.mobiledrivetech.com/polarion/#/project/RTBM/workitem?id=RTBM-12770" TargetMode="External"/><Relationship Id="rId708" Type="http://schemas.openxmlformats.org/officeDocument/2006/relationships/hyperlink" Target="https://adas-server.mobiledrivetech.com/polarion/#/project/RTBM/workitem?id=RTBM-24451" TargetMode="External"/><Relationship Id="rId915" Type="http://schemas.openxmlformats.org/officeDocument/2006/relationships/hyperlink" Target="https://adas-server.mobiledrivetech.com/polarion/#/project/RTBM/workitem?id=RTBM-54392" TargetMode="External"/><Relationship Id="rId1240" Type="http://schemas.openxmlformats.org/officeDocument/2006/relationships/hyperlink" Target="https://adas-server.mobiledrivetech.com/polarion/#/project/RTBM/workitem?id=RTBM-36039" TargetMode="External"/><Relationship Id="rId1338" Type="http://schemas.openxmlformats.org/officeDocument/2006/relationships/hyperlink" Target="https://adas-server.mobiledrivetech.com/polarion/#/project/RTBM/workitem?id=RTBM-37043" TargetMode="External"/><Relationship Id="rId1545" Type="http://schemas.openxmlformats.org/officeDocument/2006/relationships/hyperlink" Target="https://adas-server.mobiledrivetech.com/polarion/#/project/RTBM/workitem?id=RTBM-55006" TargetMode="External"/><Relationship Id="rId347" Type="http://schemas.openxmlformats.org/officeDocument/2006/relationships/hyperlink" Target="https://adas-server.mobiledrivetech.com/polarion/#/project/RTBM/workitem?id=RTBM-53275" TargetMode="External"/><Relationship Id="rId999" Type="http://schemas.openxmlformats.org/officeDocument/2006/relationships/hyperlink" Target="https://adas-server.mobiledrivetech.com/polarion/#/project/RTBM/workitem?id=RTBM-54530" TargetMode="External"/><Relationship Id="rId1100" Type="http://schemas.openxmlformats.org/officeDocument/2006/relationships/hyperlink" Target="https://adas-server.mobiledrivetech.com/polarion/#/project/RTBM/workitem?id=RTBM-36433" TargetMode="External"/><Relationship Id="rId1184" Type="http://schemas.openxmlformats.org/officeDocument/2006/relationships/hyperlink" Target="https://adas-server.mobiledrivetech.com/polarion/#/project/RTBM/workitem?id=RTBM-36611" TargetMode="External"/><Relationship Id="rId1405" Type="http://schemas.openxmlformats.org/officeDocument/2006/relationships/hyperlink" Target="https://adas-server.mobiledrivetech.com/polarion/#/project/RTBM/workitem?id=RTBM-54816" TargetMode="External"/><Relationship Id="rId1752" Type="http://schemas.openxmlformats.org/officeDocument/2006/relationships/hyperlink" Target="https://adas-server.mobiledrivetech.com/polarion/#/project/RTBM/workitem?id=RTBM-15692" TargetMode="External"/><Relationship Id="rId44" Type="http://schemas.openxmlformats.org/officeDocument/2006/relationships/hyperlink" Target="https://adas-server.mobiledrivetech.com/polarion/#/project/RTBM/workitem?id=RTBM-36251" TargetMode="External"/><Relationship Id="rId554" Type="http://schemas.openxmlformats.org/officeDocument/2006/relationships/hyperlink" Target="https://adas-server.mobiledrivetech.com/polarion/#/project/RTBM/workitem?id=RTBM-25716" TargetMode="External"/><Relationship Id="rId761" Type="http://schemas.openxmlformats.org/officeDocument/2006/relationships/hyperlink" Target="https://adas-server.mobiledrivetech.com/polarion/#/project/RTBM/workitem?id=RTBM-56587" TargetMode="External"/><Relationship Id="rId859" Type="http://schemas.openxmlformats.org/officeDocument/2006/relationships/hyperlink" Target="https://adas-server.mobiledrivetech.com/polarion/#/project/RTBM/workitem?id=RTBM-54288" TargetMode="External"/><Relationship Id="rId1391" Type="http://schemas.openxmlformats.org/officeDocument/2006/relationships/hyperlink" Target="https://adas-server.mobiledrivetech.com/polarion/#/project/RTBM/workitem?id=RTBM-54794" TargetMode="External"/><Relationship Id="rId1489" Type="http://schemas.openxmlformats.org/officeDocument/2006/relationships/hyperlink" Target="https://adas-server.mobiledrivetech.com/polarion/#/project/RTBM/workitem?id=RTBM-54909" TargetMode="External"/><Relationship Id="rId1612" Type="http://schemas.openxmlformats.org/officeDocument/2006/relationships/hyperlink" Target="https://adas-server.mobiledrivetech.com/polarion/#/project/RTBM/workitem?id=RTBM-21659" TargetMode="External"/><Relationship Id="rId1696" Type="http://schemas.openxmlformats.org/officeDocument/2006/relationships/hyperlink" Target="https://adas-server.mobiledrivetech.com/polarion/#/project/RTBM/workitem?id=RTBM-16964" TargetMode="External"/><Relationship Id="rId193" Type="http://schemas.openxmlformats.org/officeDocument/2006/relationships/hyperlink" Target="https://adas-server.mobiledrivetech.com/polarion/#/project/RTBM/workitem?id=RTBM-53085" TargetMode="External"/><Relationship Id="rId207" Type="http://schemas.openxmlformats.org/officeDocument/2006/relationships/hyperlink" Target="https://adas-server.mobiledrivetech.com/polarion/#/project/RTBM/workitem?id=RTBM-53093" TargetMode="External"/><Relationship Id="rId414" Type="http://schemas.openxmlformats.org/officeDocument/2006/relationships/hyperlink" Target="https://adas-server.mobiledrivetech.com/polarion/#/project/RTBM/workitem?id=RTBM-36797" TargetMode="External"/><Relationship Id="rId498" Type="http://schemas.openxmlformats.org/officeDocument/2006/relationships/hyperlink" Target="https://adas-server.mobiledrivetech.com/polarion/#/project/RTBM/workitem?id=RTBM-36999" TargetMode="External"/><Relationship Id="rId621" Type="http://schemas.openxmlformats.org/officeDocument/2006/relationships/hyperlink" Target="https://adas-server.mobiledrivetech.com/polarion/#/project/RTBM/workitem?id=RTBM-53754" TargetMode="External"/><Relationship Id="rId1044" Type="http://schemas.openxmlformats.org/officeDocument/2006/relationships/hyperlink" Target="https://adas-server.mobiledrivetech.com/polarion/#/project/RTBM/workitem?id=RTBM-36461" TargetMode="External"/><Relationship Id="rId1251" Type="http://schemas.openxmlformats.org/officeDocument/2006/relationships/hyperlink" Target="https://adas-server.mobiledrivetech.com/polarion/#/project/RTBM/workitem?id=RTBM-54709" TargetMode="External"/><Relationship Id="rId1349" Type="http://schemas.openxmlformats.org/officeDocument/2006/relationships/hyperlink" Target="https://adas-server.mobiledrivetech.com/polarion/#/project/RTBM/workitem?id=RTBM-54761" TargetMode="External"/><Relationship Id="rId260" Type="http://schemas.openxmlformats.org/officeDocument/2006/relationships/hyperlink" Target="https://adas-server.mobiledrivetech.com/polarion/#/project/RTBM/workitem?id=RTBM-36901" TargetMode="External"/><Relationship Id="rId719" Type="http://schemas.openxmlformats.org/officeDocument/2006/relationships/hyperlink" Target="https://adas-server.mobiledrivetech.com/polarion/#/project/RTBM/workitem?id=RTBM-54941" TargetMode="External"/><Relationship Id="rId926" Type="http://schemas.openxmlformats.org/officeDocument/2006/relationships/hyperlink" Target="https://adas-server.mobiledrivetech.com/polarion/#/project/RTBM/workitem?id=RTBM-36543" TargetMode="External"/><Relationship Id="rId1111" Type="http://schemas.openxmlformats.org/officeDocument/2006/relationships/hyperlink" Target="https://adas-server.mobiledrivetech.com/polarion/#/project/RTBM/workitem?id=RTBM-54631" TargetMode="External"/><Relationship Id="rId1556" Type="http://schemas.openxmlformats.org/officeDocument/2006/relationships/hyperlink" Target="https://adas-server.mobiledrivetech.com/polarion/#/project/RTBM/workitem?id=RTBM-36233" TargetMode="External"/><Relationship Id="rId1763" Type="http://schemas.openxmlformats.org/officeDocument/2006/relationships/hyperlink" Target="https://adas-server.mobiledrivetech.com/polarion/#/project/RTBM/workitem?id=RTBM-57150" TargetMode="External"/><Relationship Id="rId55" Type="http://schemas.openxmlformats.org/officeDocument/2006/relationships/hyperlink" Target="https://adas-server.mobiledrivetech.com/polarion/#/project/RTBM/workitem?id=RTBM-52953" TargetMode="External"/><Relationship Id="rId120" Type="http://schemas.openxmlformats.org/officeDocument/2006/relationships/hyperlink" Target="https://adas-server.mobiledrivetech.com/polarion/#/project/RTBM/workitem?id=RTBM-36881" TargetMode="External"/><Relationship Id="rId358" Type="http://schemas.openxmlformats.org/officeDocument/2006/relationships/hyperlink" Target="https://adas-server.mobiledrivetech.com/polarion/#/project/RTBM/workitem?id=RTBM-36215" TargetMode="External"/><Relationship Id="rId565" Type="http://schemas.openxmlformats.org/officeDocument/2006/relationships/hyperlink" Target="https://adas-server.mobiledrivetech.com/polarion/#/project/RTBM/workitem?id=RTBM-53704" TargetMode="External"/><Relationship Id="rId772" Type="http://schemas.openxmlformats.org/officeDocument/2006/relationships/hyperlink" Target="https://adas-server.mobiledrivetech.com/polarion/#/project/RTBM/workitem?id=RTBM-36113" TargetMode="External"/><Relationship Id="rId1195" Type="http://schemas.openxmlformats.org/officeDocument/2006/relationships/hyperlink" Target="https://adas-server.mobiledrivetech.com/polarion/#/project/RTBM/workitem?id=RTBM-54679" TargetMode="External"/><Relationship Id="rId1209" Type="http://schemas.openxmlformats.org/officeDocument/2006/relationships/hyperlink" Target="https://adas-server.mobiledrivetech.com/polarion/#/project/RTBM/workitem?id=RTBM-54686" TargetMode="External"/><Relationship Id="rId1416" Type="http://schemas.openxmlformats.org/officeDocument/2006/relationships/hyperlink" Target="https://adas-server.mobiledrivetech.com/polarion/#/project/RTBM/workitem?id=RTBM-15687" TargetMode="External"/><Relationship Id="rId1623" Type="http://schemas.openxmlformats.org/officeDocument/2006/relationships/hyperlink" Target="https://adas-server.mobiledrivetech.com/polarion/#/project/RTBM/workitem?id=RTBM-56633" TargetMode="External"/><Relationship Id="rId218" Type="http://schemas.openxmlformats.org/officeDocument/2006/relationships/hyperlink" Target="https://adas-server.mobiledrivetech.com/polarion/#/project/RTBM/workitem?id=RTBM-36828" TargetMode="External"/><Relationship Id="rId425" Type="http://schemas.openxmlformats.org/officeDocument/2006/relationships/hyperlink" Target="https://adas-server.mobiledrivetech.com/polarion/#/project/RTBM/workitem?id=RTBM-53318" TargetMode="External"/><Relationship Id="rId632" Type="http://schemas.openxmlformats.org/officeDocument/2006/relationships/hyperlink" Target="https://adas-server.mobiledrivetech.com/polarion/#/project/RTBM/workitem?id=RTBM-24400" TargetMode="External"/><Relationship Id="rId1055" Type="http://schemas.openxmlformats.org/officeDocument/2006/relationships/hyperlink" Target="https://adas-server.mobiledrivetech.com/polarion/#/project/RTBM/workitem?id=RTBM-54581" TargetMode="External"/><Relationship Id="rId1262" Type="http://schemas.openxmlformats.org/officeDocument/2006/relationships/hyperlink" Target="https://adas-server.mobiledrivetech.com/polarion/#/project/RTBM/workitem?id=RTBM-36982" TargetMode="External"/><Relationship Id="rId271" Type="http://schemas.openxmlformats.org/officeDocument/2006/relationships/hyperlink" Target="https://adas-server.mobiledrivetech.com/polarion/#/project/RTBM/workitem?id=RTBM-53160" TargetMode="External"/><Relationship Id="rId937" Type="http://schemas.openxmlformats.org/officeDocument/2006/relationships/hyperlink" Target="https://adas-server.mobiledrivetech.com/polarion/#/project/RTBM/workitem?id=RTBM-54437" TargetMode="External"/><Relationship Id="rId1122" Type="http://schemas.openxmlformats.org/officeDocument/2006/relationships/hyperlink" Target="https://adas-server.mobiledrivetech.com/polarion/#/project/RTBM/workitem?id=RTBM-36757" TargetMode="External"/><Relationship Id="rId1567" Type="http://schemas.openxmlformats.org/officeDocument/2006/relationships/hyperlink" Target="https://adas-server.mobiledrivetech.com/polarion/#/project/RTBM/workitem?id=RTBM-56417" TargetMode="External"/><Relationship Id="rId66" Type="http://schemas.openxmlformats.org/officeDocument/2006/relationships/hyperlink" Target="https://adas-server.mobiledrivetech.com/polarion/#/project/RTBM/workitem?id=RTBM-36008" TargetMode="External"/><Relationship Id="rId131" Type="http://schemas.openxmlformats.org/officeDocument/2006/relationships/hyperlink" Target="https://adas-server.mobiledrivetech.com/polarion/#/project/RTBM/workitem?id=RTBM-52993" TargetMode="External"/><Relationship Id="rId369" Type="http://schemas.openxmlformats.org/officeDocument/2006/relationships/hyperlink" Target="https://adas-server.mobiledrivetech.com/polarion/#/project/RTBM/workitem?id=RTBM-53287" TargetMode="External"/><Relationship Id="rId576" Type="http://schemas.openxmlformats.org/officeDocument/2006/relationships/hyperlink" Target="https://adas-server.mobiledrivetech.com/polarion/#/project/RTBM/workitem?id=RTBM-37541" TargetMode="External"/><Relationship Id="rId783" Type="http://schemas.openxmlformats.org/officeDocument/2006/relationships/hyperlink" Target="https://adas-server.mobiledrivetech.com/polarion/#/project/RTBM/workitem?id=RTBM-56648" TargetMode="External"/><Relationship Id="rId990" Type="http://schemas.openxmlformats.org/officeDocument/2006/relationships/hyperlink" Target="https://adas-server.mobiledrivetech.com/polarion/#/project/RTBM/workitem?id=RTBM-36489" TargetMode="External"/><Relationship Id="rId1427" Type="http://schemas.openxmlformats.org/officeDocument/2006/relationships/hyperlink" Target="https://adas-server.mobiledrivetech.com/polarion/#/project/RTBM/workitem?id=RTBM-54875" TargetMode="External"/><Relationship Id="rId1634" Type="http://schemas.openxmlformats.org/officeDocument/2006/relationships/hyperlink" Target="https://adas-server.mobiledrivetech.com/polarion/#/project/RTBM/workitem?id=RTBM-16973" TargetMode="External"/><Relationship Id="rId229" Type="http://schemas.openxmlformats.org/officeDocument/2006/relationships/hyperlink" Target="https://adas-server.mobiledrivetech.com/polarion/#/project/RTBM/workitem?id=RTBM-53104" TargetMode="External"/><Relationship Id="rId436" Type="http://schemas.openxmlformats.org/officeDocument/2006/relationships/hyperlink" Target="https://adas-server.mobiledrivetech.com/polarion/#/project/RTBM/workitem?id=RTBM-37055" TargetMode="External"/><Relationship Id="rId643" Type="http://schemas.openxmlformats.org/officeDocument/2006/relationships/hyperlink" Target="https://adas-server.mobiledrivetech.com/polarion/#/project/RTBM/workitem?id=RTBM-53765" TargetMode="External"/><Relationship Id="rId1066" Type="http://schemas.openxmlformats.org/officeDocument/2006/relationships/hyperlink" Target="https://adas-server.mobiledrivetech.com/polarion/#/project/RTBM/workitem?id=RTBM-36450" TargetMode="External"/><Relationship Id="rId1273" Type="http://schemas.openxmlformats.org/officeDocument/2006/relationships/hyperlink" Target="https://adas-server.mobiledrivetech.com/polarion/#/project/RTBM/workitem?id=RTBM-54721" TargetMode="External"/><Relationship Id="rId1480" Type="http://schemas.openxmlformats.org/officeDocument/2006/relationships/hyperlink" Target="https://adas-server.mobiledrivetech.com/polarion/#/project/RTBM/workitem?id=RTBM-36617" TargetMode="External"/><Relationship Id="rId850" Type="http://schemas.openxmlformats.org/officeDocument/2006/relationships/hyperlink" Target="https://adas-server.mobiledrivetech.com/polarion/#/project/RTBM/workitem?id=RTBM-35996" TargetMode="External"/><Relationship Id="rId948" Type="http://schemas.openxmlformats.org/officeDocument/2006/relationships/hyperlink" Target="https://adas-server.mobiledrivetech.com/polarion/#/project/RTBM/workitem?id=RTBM-36531" TargetMode="External"/><Relationship Id="rId1133" Type="http://schemas.openxmlformats.org/officeDocument/2006/relationships/hyperlink" Target="https://adas-server.mobiledrivetech.com/polarion/#/project/RTBM/workitem?id=RTBM-54643" TargetMode="External"/><Relationship Id="rId1578" Type="http://schemas.openxmlformats.org/officeDocument/2006/relationships/hyperlink" Target="https://adas-server.mobiledrivetech.com/polarion/#/project/RTBM/workitem?id=RTBM-16176" TargetMode="External"/><Relationship Id="rId1701" Type="http://schemas.openxmlformats.org/officeDocument/2006/relationships/hyperlink" Target="https://adas-server.mobiledrivetech.com/polarion/#/project/RTBM/workitem?id=RTBM-56688" TargetMode="External"/><Relationship Id="rId77" Type="http://schemas.openxmlformats.org/officeDocument/2006/relationships/hyperlink" Target="https://adas-server.mobiledrivetech.com/polarion/#/project/RTBM/workitem?id=RTBM-52966" TargetMode="External"/><Relationship Id="rId282" Type="http://schemas.openxmlformats.org/officeDocument/2006/relationships/hyperlink" Target="https://adas-server.mobiledrivetech.com/polarion/#/project/RTBM/workitem?id=RTBM-36209" TargetMode="External"/><Relationship Id="rId503" Type="http://schemas.openxmlformats.org/officeDocument/2006/relationships/hyperlink" Target="https://adas-server.mobiledrivetech.com/polarion/#/project/RTBM/workitem?id=RTBM-53426" TargetMode="External"/><Relationship Id="rId587" Type="http://schemas.openxmlformats.org/officeDocument/2006/relationships/hyperlink" Target="https://adas-server.mobiledrivetech.com/polarion/#/project/RTBM/workitem?id=RTBM-53727" TargetMode="External"/><Relationship Id="rId710" Type="http://schemas.openxmlformats.org/officeDocument/2006/relationships/hyperlink" Target="https://adas-server.mobiledrivetech.com/polarion/#/project/RTBM/workitem?id=RTBM-24567" TargetMode="External"/><Relationship Id="rId808" Type="http://schemas.openxmlformats.org/officeDocument/2006/relationships/hyperlink" Target="https://adas-server.mobiledrivetech.com/polarion/#/project/RTBM/workitem?id=RTBM-35965" TargetMode="External"/><Relationship Id="rId1340" Type="http://schemas.openxmlformats.org/officeDocument/2006/relationships/hyperlink" Target="https://adas-server.mobiledrivetech.com/polarion/#/project/RTBM/workitem?id=RTBM-37012" TargetMode="External"/><Relationship Id="rId1438" Type="http://schemas.openxmlformats.org/officeDocument/2006/relationships/hyperlink" Target="https://adas-server.mobiledrivetech.com/polarion/#/project/RTBM/workitem?id=RTBM-36240" TargetMode="External"/><Relationship Id="rId1645" Type="http://schemas.openxmlformats.org/officeDocument/2006/relationships/hyperlink" Target="https://adas-server.mobiledrivetech.com/polarion/#/project/RTBM/workitem?id=RTBM-56644" TargetMode="External"/><Relationship Id="rId8" Type="http://schemas.openxmlformats.org/officeDocument/2006/relationships/hyperlink" Target="https://adas-server.mobiledrivetech.com/polarion/#/project/RTBM/workitem?id=RTBM-36256" TargetMode="External"/><Relationship Id="rId142" Type="http://schemas.openxmlformats.org/officeDocument/2006/relationships/hyperlink" Target="https://adas-server.mobiledrivetech.com/polarion/#/project/RTBM/workitem?id=RTBM-37008" TargetMode="External"/><Relationship Id="rId447" Type="http://schemas.openxmlformats.org/officeDocument/2006/relationships/hyperlink" Target="https://adas-server.mobiledrivetech.com/polarion/#/project/RTBM/workitem?id=RTBM-53329" TargetMode="External"/><Relationship Id="rId794" Type="http://schemas.openxmlformats.org/officeDocument/2006/relationships/hyperlink" Target="https://adas-server.mobiledrivetech.com/polarion/#/project/RTBM/workitem?id=RTBM-36237" TargetMode="External"/><Relationship Id="rId1077" Type="http://schemas.openxmlformats.org/officeDocument/2006/relationships/hyperlink" Target="https://adas-server.mobiledrivetech.com/polarion/#/project/RTBM/workitem?id=RTBM-54593" TargetMode="External"/><Relationship Id="rId1200" Type="http://schemas.openxmlformats.org/officeDocument/2006/relationships/hyperlink" Target="https://adas-server.mobiledrivetech.com/polarion/#/project/RTBM/workitem?id=RTBM-36332" TargetMode="External"/><Relationship Id="rId654" Type="http://schemas.openxmlformats.org/officeDocument/2006/relationships/hyperlink" Target="https://adas-server.mobiledrivetech.com/polarion/#/project/RTBM/workitem?id=RTBM-24373" TargetMode="External"/><Relationship Id="rId861" Type="http://schemas.openxmlformats.org/officeDocument/2006/relationships/hyperlink" Target="https://adas-server.mobiledrivetech.com/polarion/#/project/RTBM/workitem?id=RTBM-54289" TargetMode="External"/><Relationship Id="rId959" Type="http://schemas.openxmlformats.org/officeDocument/2006/relationships/hyperlink" Target="https://adas-server.mobiledrivetech.com/polarion/#/project/RTBM/workitem?id=RTBM-54503" TargetMode="External"/><Relationship Id="rId1284" Type="http://schemas.openxmlformats.org/officeDocument/2006/relationships/hyperlink" Target="https://adas-server.mobiledrivetech.com/polarion/#/project/RTBM/workitem?id=RTBM-36981" TargetMode="External"/><Relationship Id="rId1491" Type="http://schemas.openxmlformats.org/officeDocument/2006/relationships/hyperlink" Target="https://adas-server.mobiledrivetech.com/polarion/#/project/RTBM/workitem?id=RTBM-54910" TargetMode="External"/><Relationship Id="rId1505" Type="http://schemas.openxmlformats.org/officeDocument/2006/relationships/hyperlink" Target="https://adas-server.mobiledrivetech.com/polarion/#/project/RTBM/workitem?id=RTBM-54918" TargetMode="External"/><Relationship Id="rId1589" Type="http://schemas.openxmlformats.org/officeDocument/2006/relationships/hyperlink" Target="https://adas-server.mobiledrivetech.com/polarion/#/project/RTBM/workitem?id=RTBM-56490" TargetMode="External"/><Relationship Id="rId1712" Type="http://schemas.openxmlformats.org/officeDocument/2006/relationships/hyperlink" Target="https://adas-server.mobiledrivetech.com/polarion/#/project/RTBM/workitem?id=RTBM-16953" TargetMode="External"/><Relationship Id="rId293" Type="http://schemas.openxmlformats.org/officeDocument/2006/relationships/hyperlink" Target="https://adas-server.mobiledrivetech.com/polarion/#/project/RTBM/workitem?id=RTBM-53174" TargetMode="External"/><Relationship Id="rId307" Type="http://schemas.openxmlformats.org/officeDocument/2006/relationships/hyperlink" Target="https://adas-server.mobiledrivetech.com/polarion/#/project/RTBM/workitem?id=RTBM-53183" TargetMode="External"/><Relationship Id="rId514" Type="http://schemas.openxmlformats.org/officeDocument/2006/relationships/hyperlink" Target="https://adas-server.mobiledrivetech.com/polarion/#/project/RTBM/workitem?id=RTBM-12811" TargetMode="External"/><Relationship Id="rId721" Type="http://schemas.openxmlformats.org/officeDocument/2006/relationships/hyperlink" Target="https://adas-server.mobiledrivetech.com/polarion/#/project/RTBM/workitem?id=RTBM-54942" TargetMode="External"/><Relationship Id="rId1144" Type="http://schemas.openxmlformats.org/officeDocument/2006/relationships/hyperlink" Target="https://adas-server.mobiledrivetech.com/polarion/#/project/RTBM/workitem?id=RTBM-36336" TargetMode="External"/><Relationship Id="rId1351" Type="http://schemas.openxmlformats.org/officeDocument/2006/relationships/hyperlink" Target="https://adas-server.mobiledrivetech.com/polarion/#/project/RTBM/workitem?id=RTBM-54762" TargetMode="External"/><Relationship Id="rId1449" Type="http://schemas.openxmlformats.org/officeDocument/2006/relationships/hyperlink" Target="https://adas-server.mobiledrivetech.com/polarion/#/project/RTBM/workitem?id=RTBM-54889" TargetMode="External"/><Relationship Id="rId88" Type="http://schemas.openxmlformats.org/officeDocument/2006/relationships/hyperlink" Target="https://adas-server.mobiledrivetech.com/polarion/#/project/RTBM/workitem?id=RTBM-36126" TargetMode="External"/><Relationship Id="rId153" Type="http://schemas.openxmlformats.org/officeDocument/2006/relationships/hyperlink" Target="https://adas-server.mobiledrivetech.com/polarion/#/project/RTBM/workitem?id=RTBM-53062" TargetMode="External"/><Relationship Id="rId360" Type="http://schemas.openxmlformats.org/officeDocument/2006/relationships/hyperlink" Target="https://adas-server.mobiledrivetech.com/polarion/#/project/RTBM/workitem?id=RTBM-36893" TargetMode="External"/><Relationship Id="rId598" Type="http://schemas.openxmlformats.org/officeDocument/2006/relationships/hyperlink" Target="https://adas-server.mobiledrivetech.com/polarion/#/project/RTBM/workitem?id=RTBM-24475" TargetMode="External"/><Relationship Id="rId819" Type="http://schemas.openxmlformats.org/officeDocument/2006/relationships/hyperlink" Target="https://adas-server.mobiledrivetech.com/polarion/#/project/RTBM/workitem?id=RTBM-56779" TargetMode="External"/><Relationship Id="rId1004" Type="http://schemas.openxmlformats.org/officeDocument/2006/relationships/hyperlink" Target="https://adas-server.mobiledrivetech.com/polarion/#/project/RTBM/workitem?id=RTBM-36483" TargetMode="External"/><Relationship Id="rId1211" Type="http://schemas.openxmlformats.org/officeDocument/2006/relationships/hyperlink" Target="https://adas-server.mobiledrivetech.com/polarion/#/project/RTBM/workitem?id=RTBM-54687" TargetMode="External"/><Relationship Id="rId1656" Type="http://schemas.openxmlformats.org/officeDocument/2006/relationships/hyperlink" Target="https://adas-server.mobiledrivetech.com/polarion/#/project/RTBM/workitem?id=RTBM-35981" TargetMode="External"/><Relationship Id="rId220" Type="http://schemas.openxmlformats.org/officeDocument/2006/relationships/hyperlink" Target="https://adas-server.mobiledrivetech.com/polarion/#/project/RTBM/workitem?id=RTBM-36827" TargetMode="External"/><Relationship Id="rId458" Type="http://schemas.openxmlformats.org/officeDocument/2006/relationships/hyperlink" Target="https://adas-server.mobiledrivetech.com/polarion/#/project/RTBM/workitem?id=RTBM-37006" TargetMode="External"/><Relationship Id="rId665" Type="http://schemas.openxmlformats.org/officeDocument/2006/relationships/hyperlink" Target="https://adas-server.mobiledrivetech.com/polarion/#/project/RTBM/workitem?id=RTBM-53777" TargetMode="External"/><Relationship Id="rId872" Type="http://schemas.openxmlformats.org/officeDocument/2006/relationships/hyperlink" Target="https://adas-server.mobiledrivetech.com/polarion/#/project/RTBM/workitem?id=RTBM-37030" TargetMode="External"/><Relationship Id="rId1088" Type="http://schemas.openxmlformats.org/officeDocument/2006/relationships/hyperlink" Target="https://adas-server.mobiledrivetech.com/polarion/#/project/RTBM/workitem?id=RTBM-36439" TargetMode="External"/><Relationship Id="rId1295" Type="http://schemas.openxmlformats.org/officeDocument/2006/relationships/hyperlink" Target="https://adas-server.mobiledrivetech.com/polarion/#/project/RTBM/workitem?id=RTBM-54732" TargetMode="External"/><Relationship Id="rId1309" Type="http://schemas.openxmlformats.org/officeDocument/2006/relationships/hyperlink" Target="https://adas-server.mobiledrivetech.com/polarion/#/project/RTBM/workitem?id=RTBM-54740" TargetMode="External"/><Relationship Id="rId1516" Type="http://schemas.openxmlformats.org/officeDocument/2006/relationships/hyperlink" Target="https://adas-server.mobiledrivetech.com/polarion/#/project/RTBM/workitem?id=RTBM-36514" TargetMode="External"/><Relationship Id="rId1723" Type="http://schemas.openxmlformats.org/officeDocument/2006/relationships/hyperlink" Target="https://adas-server.mobiledrivetech.com/polarion/#/project/RTBM/workitem?id=RTBM-56699" TargetMode="External"/><Relationship Id="rId15" Type="http://schemas.openxmlformats.org/officeDocument/2006/relationships/hyperlink" Target="https://adas-server.mobiledrivetech.com/polarion/#/project/RTBM/workitem?id=RTBM-52932" TargetMode="External"/><Relationship Id="rId318" Type="http://schemas.openxmlformats.org/officeDocument/2006/relationships/hyperlink" Target="https://adas-server.mobiledrivetech.com/polarion/#/project/RTBM/workitem?id=RTBM-36155" TargetMode="External"/><Relationship Id="rId525" Type="http://schemas.openxmlformats.org/officeDocument/2006/relationships/hyperlink" Target="https://adas-server.mobiledrivetech.com/polarion/#/project/RTBM/workitem?id=RTBM-53670" TargetMode="External"/><Relationship Id="rId732" Type="http://schemas.openxmlformats.org/officeDocument/2006/relationships/hyperlink" Target="https://adas-server.mobiledrivetech.com/polarion/#/project/RTBM/workitem?id=RTBM-36053" TargetMode="External"/><Relationship Id="rId1155" Type="http://schemas.openxmlformats.org/officeDocument/2006/relationships/hyperlink" Target="https://adas-server.mobiledrivetech.com/polarion/#/project/RTBM/workitem?id=RTBM-54658" TargetMode="External"/><Relationship Id="rId1362" Type="http://schemas.openxmlformats.org/officeDocument/2006/relationships/hyperlink" Target="https://adas-server.mobiledrivetech.com/polarion/#/project/RTBM/workitem?id=RTBM-37035" TargetMode="External"/><Relationship Id="rId99" Type="http://schemas.openxmlformats.org/officeDocument/2006/relationships/hyperlink" Target="https://adas-server.mobiledrivetech.com/polarion/#/project/RTBM/workitem?id=RTBM-52977" TargetMode="External"/><Relationship Id="rId164" Type="http://schemas.openxmlformats.org/officeDocument/2006/relationships/hyperlink" Target="https://adas-server.mobiledrivetech.com/polarion/#/project/RTBM/workitem?id=RTBM-36846" TargetMode="External"/><Relationship Id="rId371" Type="http://schemas.openxmlformats.org/officeDocument/2006/relationships/hyperlink" Target="https://adas-server.mobiledrivetech.com/polarion/#/project/RTBM/workitem?id=RTBM-53289" TargetMode="External"/><Relationship Id="rId1015" Type="http://schemas.openxmlformats.org/officeDocument/2006/relationships/hyperlink" Target="https://adas-server.mobiledrivetech.com/polarion/#/project/RTBM/workitem?id=RTBM-54539" TargetMode="External"/><Relationship Id="rId1222" Type="http://schemas.openxmlformats.org/officeDocument/2006/relationships/hyperlink" Target="https://adas-server.mobiledrivetech.com/polarion/#/project/RTBM/workitem?id=RTBM-36324" TargetMode="External"/><Relationship Id="rId1667" Type="http://schemas.openxmlformats.org/officeDocument/2006/relationships/hyperlink" Target="https://adas-server.mobiledrivetech.com/polarion/#/project/RTBM/workitem?id=RTBM-56670" TargetMode="External"/><Relationship Id="rId469" Type="http://schemas.openxmlformats.org/officeDocument/2006/relationships/hyperlink" Target="https://adas-server.mobiledrivetech.com/polarion/#/project/RTBM/workitem?id=RTBM-53409" TargetMode="External"/><Relationship Id="rId676" Type="http://schemas.openxmlformats.org/officeDocument/2006/relationships/hyperlink" Target="https://adas-server.mobiledrivetech.com/polarion/#/project/RTBM/workitem?id=RTBM-36217" TargetMode="External"/><Relationship Id="rId883" Type="http://schemas.openxmlformats.org/officeDocument/2006/relationships/hyperlink" Target="https://adas-server.mobiledrivetech.com/polarion/#/project/RTBM/workitem?id=RTBM-54334" TargetMode="External"/><Relationship Id="rId1099" Type="http://schemas.openxmlformats.org/officeDocument/2006/relationships/hyperlink" Target="https://adas-server.mobiledrivetech.com/polarion/#/project/RTBM/workitem?id=RTBM-54612" TargetMode="External"/><Relationship Id="rId1527" Type="http://schemas.openxmlformats.org/officeDocument/2006/relationships/hyperlink" Target="https://adas-server.mobiledrivetech.com/polarion/#/project/RTBM/workitem?id=RTBM-54959" TargetMode="External"/><Relationship Id="rId1734" Type="http://schemas.openxmlformats.org/officeDocument/2006/relationships/hyperlink" Target="https://adas-server.mobiledrivetech.com/polarion/#/project/RTBM/workitem?id=RTBM-21698" TargetMode="External"/><Relationship Id="rId26" Type="http://schemas.openxmlformats.org/officeDocument/2006/relationships/hyperlink" Target="https://adas-server.mobiledrivetech.com/polarion/#/project/RTBM/workitem?id=RTBM-36172" TargetMode="External"/><Relationship Id="rId231" Type="http://schemas.openxmlformats.org/officeDocument/2006/relationships/hyperlink" Target="https://adas-server.mobiledrivetech.com/polarion/#/project/RTBM/workitem?id=RTBM-53105" TargetMode="External"/><Relationship Id="rId329" Type="http://schemas.openxmlformats.org/officeDocument/2006/relationships/hyperlink" Target="https://adas-server.mobiledrivetech.com/polarion/#/project/RTBM/workitem?id=RTBM-53265" TargetMode="External"/><Relationship Id="rId536" Type="http://schemas.openxmlformats.org/officeDocument/2006/relationships/hyperlink" Target="https://adas-server.mobiledrivetech.com/polarion/#/project/RTBM/workitem?id=RTBM-37554" TargetMode="External"/><Relationship Id="rId1166" Type="http://schemas.openxmlformats.org/officeDocument/2006/relationships/hyperlink" Target="https://adas-server.mobiledrivetech.com/polarion/#/project/RTBM/workitem?id=RTBM-36934" TargetMode="External"/><Relationship Id="rId1373" Type="http://schemas.openxmlformats.org/officeDocument/2006/relationships/hyperlink" Target="https://adas-server.mobiledrivetech.com/polarion/#/project/RTBM/workitem?id=RTBM-54782" TargetMode="External"/><Relationship Id="rId175" Type="http://schemas.openxmlformats.org/officeDocument/2006/relationships/hyperlink" Target="https://adas-server.mobiledrivetech.com/polarion/#/project/RTBM/workitem?id=RTBM-53075" TargetMode="External"/><Relationship Id="rId743" Type="http://schemas.openxmlformats.org/officeDocument/2006/relationships/hyperlink" Target="https://adas-server.mobiledrivetech.com/polarion/#/project/RTBM/workitem?id=RTBM-54990" TargetMode="External"/><Relationship Id="rId950" Type="http://schemas.openxmlformats.org/officeDocument/2006/relationships/hyperlink" Target="https://adas-server.mobiledrivetech.com/polarion/#/project/RTBM/workitem?id=RTBM-36530" TargetMode="External"/><Relationship Id="rId1026" Type="http://schemas.openxmlformats.org/officeDocument/2006/relationships/hyperlink" Target="https://adas-server.mobiledrivetech.com/polarion/#/project/RTBM/workitem?id=RTBM-36470" TargetMode="External"/><Relationship Id="rId1580" Type="http://schemas.openxmlformats.org/officeDocument/2006/relationships/hyperlink" Target="https://adas-server.mobiledrivetech.com/polarion/#/project/RTBM/workitem?id=RTBM-16175" TargetMode="External"/><Relationship Id="rId1678" Type="http://schemas.openxmlformats.org/officeDocument/2006/relationships/hyperlink" Target="https://adas-server.mobiledrivetech.com/polarion/#/project/RTBM/workitem?id=RTBM-21670" TargetMode="External"/><Relationship Id="rId382" Type="http://schemas.openxmlformats.org/officeDocument/2006/relationships/hyperlink" Target="https://adas-server.mobiledrivetech.com/polarion/#/project/RTBM/workitem?id=RTBM-36812" TargetMode="External"/><Relationship Id="rId603" Type="http://schemas.openxmlformats.org/officeDocument/2006/relationships/hyperlink" Target="https://adas-server.mobiledrivetech.com/polarion/#/project/RTBM/workitem?id=RTBM-53740" TargetMode="External"/><Relationship Id="rId687" Type="http://schemas.openxmlformats.org/officeDocument/2006/relationships/hyperlink" Target="https://adas-server.mobiledrivetech.com/polarion/#/project/RTBM/workitem?id=RTBM-54778" TargetMode="External"/><Relationship Id="rId810" Type="http://schemas.openxmlformats.org/officeDocument/2006/relationships/hyperlink" Target="https://adas-server.mobiledrivetech.com/polarion/#/project/RTBM/workitem?id=RTBM-35964" TargetMode="External"/><Relationship Id="rId908" Type="http://schemas.openxmlformats.org/officeDocument/2006/relationships/hyperlink" Target="https://adas-server.mobiledrivetech.com/polarion/#/project/RTBM/workitem?id=RTBM-36553" TargetMode="External"/><Relationship Id="rId1233" Type="http://schemas.openxmlformats.org/officeDocument/2006/relationships/hyperlink" Target="https://adas-server.mobiledrivetech.com/polarion/#/project/RTBM/workitem?id=RTBM-54699" TargetMode="External"/><Relationship Id="rId1440" Type="http://schemas.openxmlformats.org/officeDocument/2006/relationships/hyperlink" Target="https://adas-server.mobiledrivetech.com/polarion/#/project/RTBM/workitem?id=RTBM-36681" TargetMode="External"/><Relationship Id="rId1538" Type="http://schemas.openxmlformats.org/officeDocument/2006/relationships/hyperlink" Target="https://adas-server.mobiledrivetech.com/polarion/#/project/RTBM/workitem?id=RTBM-35994" TargetMode="External"/><Relationship Id="rId242" Type="http://schemas.openxmlformats.org/officeDocument/2006/relationships/hyperlink" Target="https://adas-server.mobiledrivetech.com/polarion/#/project/RTBM/workitem?id=RTBM-36866" TargetMode="External"/><Relationship Id="rId894" Type="http://schemas.openxmlformats.org/officeDocument/2006/relationships/hyperlink" Target="https://adas-server.mobiledrivetech.com/polarion/#/project/RTBM/workitem?id=RTBM-36584" TargetMode="External"/><Relationship Id="rId1177" Type="http://schemas.openxmlformats.org/officeDocument/2006/relationships/hyperlink" Target="https://adas-server.mobiledrivetech.com/polarion/#/project/RTBM/workitem?id=RTBM-54670" TargetMode="External"/><Relationship Id="rId1300" Type="http://schemas.openxmlformats.org/officeDocument/2006/relationships/hyperlink" Target="https://adas-server.mobiledrivetech.com/polarion/#/project/RTBM/workitem?id=RTBM-36061" TargetMode="External"/><Relationship Id="rId1745" Type="http://schemas.openxmlformats.org/officeDocument/2006/relationships/hyperlink" Target="https://adas-server.mobiledrivetech.com/polarion/#/project/RTBM/workitem?id=RTBM-57116" TargetMode="External"/><Relationship Id="rId37" Type="http://schemas.openxmlformats.org/officeDocument/2006/relationships/hyperlink" Target="https://adas-server.mobiledrivetech.com/polarion/#/project/RTBM/workitem?id=RTBM-52944" TargetMode="External"/><Relationship Id="rId102" Type="http://schemas.openxmlformats.org/officeDocument/2006/relationships/hyperlink" Target="https://adas-server.mobiledrivetech.com/polarion/#/project/RTBM/workitem?id=RTBM-36110" TargetMode="External"/><Relationship Id="rId547" Type="http://schemas.openxmlformats.org/officeDocument/2006/relationships/hyperlink" Target="https://adas-server.mobiledrivetech.com/polarion/#/project/RTBM/workitem?id=RTBM-53687" TargetMode="External"/><Relationship Id="rId754" Type="http://schemas.openxmlformats.org/officeDocument/2006/relationships/hyperlink" Target="https://adas-server.mobiledrivetech.com/polarion/#/project/RTBM/workitem?id=RTBM-36713" TargetMode="External"/><Relationship Id="rId961" Type="http://schemas.openxmlformats.org/officeDocument/2006/relationships/hyperlink" Target="https://adas-server.mobiledrivetech.com/polarion/#/project/RTBM/workitem?id=RTBM-54504" TargetMode="External"/><Relationship Id="rId1384" Type="http://schemas.openxmlformats.org/officeDocument/2006/relationships/hyperlink" Target="https://adas-server.mobiledrivetech.com/polarion/#/project/RTBM/workitem?id=RTBM-16167" TargetMode="External"/><Relationship Id="rId1591" Type="http://schemas.openxmlformats.org/officeDocument/2006/relationships/hyperlink" Target="https://adas-server.mobiledrivetech.com/polarion/#/project/RTBM/workitem?id=RTBM-56491" TargetMode="External"/><Relationship Id="rId1605" Type="http://schemas.openxmlformats.org/officeDocument/2006/relationships/hyperlink" Target="https://adas-server.mobiledrivetech.com/polarion/#/project/RTBM/workitem?id=RTBM-56498" TargetMode="External"/><Relationship Id="rId1689" Type="http://schemas.openxmlformats.org/officeDocument/2006/relationships/hyperlink" Target="https://adas-server.mobiledrivetech.com/polarion/#/project/RTBM/workitem?id=RTBM-56681" TargetMode="External"/><Relationship Id="rId90" Type="http://schemas.openxmlformats.org/officeDocument/2006/relationships/hyperlink" Target="https://adas-server.mobiledrivetech.com/polarion/#/project/RTBM/workitem?id=RTBM-36794" TargetMode="External"/><Relationship Id="rId186" Type="http://schemas.openxmlformats.org/officeDocument/2006/relationships/hyperlink" Target="https://adas-server.mobiledrivetech.com/polarion/#/project/RTBM/workitem?id=RTBM-36840" TargetMode="External"/><Relationship Id="rId393" Type="http://schemas.openxmlformats.org/officeDocument/2006/relationships/hyperlink" Target="https://adas-server.mobiledrivetech.com/polarion/#/project/RTBM/workitem?id=RTBM-53300" TargetMode="External"/><Relationship Id="rId407" Type="http://schemas.openxmlformats.org/officeDocument/2006/relationships/hyperlink" Target="https://adas-server.mobiledrivetech.com/polarion/#/project/RTBM/workitem?id=RTBM-53309" TargetMode="External"/><Relationship Id="rId614" Type="http://schemas.openxmlformats.org/officeDocument/2006/relationships/hyperlink" Target="https://adas-server.mobiledrivetech.com/polarion/#/project/RTBM/workitem?id=RTBM-12779" TargetMode="External"/><Relationship Id="rId821" Type="http://schemas.openxmlformats.org/officeDocument/2006/relationships/hyperlink" Target="https://adas-server.mobiledrivetech.com/polarion/#/project/RTBM/workitem?id=RTBM-56934" TargetMode="External"/><Relationship Id="rId1037" Type="http://schemas.openxmlformats.org/officeDocument/2006/relationships/hyperlink" Target="https://adas-server.mobiledrivetech.com/polarion/#/project/RTBM/workitem?id=RTBM-54558" TargetMode="External"/><Relationship Id="rId1244" Type="http://schemas.openxmlformats.org/officeDocument/2006/relationships/hyperlink" Target="https://adas-server.mobiledrivetech.com/polarion/#/project/RTBM/workitem?id=RTBM-36362" TargetMode="External"/><Relationship Id="rId1451" Type="http://schemas.openxmlformats.org/officeDocument/2006/relationships/hyperlink" Target="https://adas-server.mobiledrivetech.com/polarion/#/project/RTBM/workitem?id=RTBM-54890" TargetMode="External"/><Relationship Id="rId253" Type="http://schemas.openxmlformats.org/officeDocument/2006/relationships/hyperlink" Target="https://adas-server.mobiledrivetech.com/polarion/#/project/RTBM/workitem?id=RTBM-53151" TargetMode="External"/><Relationship Id="rId460" Type="http://schemas.openxmlformats.org/officeDocument/2006/relationships/hyperlink" Target="https://adas-server.mobiledrivetech.com/polarion/#/project/RTBM/workitem?id=RTBM-36002" TargetMode="External"/><Relationship Id="rId698" Type="http://schemas.openxmlformats.org/officeDocument/2006/relationships/hyperlink" Target="https://adas-server.mobiledrivetech.com/polarion/#/project/RTBM/workitem?id=RTBM-36125" TargetMode="External"/><Relationship Id="rId919" Type="http://schemas.openxmlformats.org/officeDocument/2006/relationships/hyperlink" Target="https://adas-server.mobiledrivetech.com/polarion/#/project/RTBM/workitem?id=RTBM-54395" TargetMode="External"/><Relationship Id="rId1090" Type="http://schemas.openxmlformats.org/officeDocument/2006/relationships/hyperlink" Target="https://adas-server.mobiledrivetech.com/polarion/#/project/RTBM/workitem?id=RTBM-36438" TargetMode="External"/><Relationship Id="rId1104" Type="http://schemas.openxmlformats.org/officeDocument/2006/relationships/hyperlink" Target="https://adas-server.mobiledrivetech.com/polarion/#/project/RTBM/workitem?id=RTBM-36431" TargetMode="External"/><Relationship Id="rId1311" Type="http://schemas.openxmlformats.org/officeDocument/2006/relationships/hyperlink" Target="https://adas-server.mobiledrivetech.com/polarion/#/project/RTBM/workitem?id=RTBM-54741" TargetMode="External"/><Relationship Id="rId1549" Type="http://schemas.openxmlformats.org/officeDocument/2006/relationships/hyperlink" Target="https://adas-server.mobiledrivetech.com/polarion/#/project/RTBM/workitem?id=RTBM-55009" TargetMode="External"/><Relationship Id="rId1756" Type="http://schemas.openxmlformats.org/officeDocument/2006/relationships/hyperlink" Target="https://adas-server.mobiledrivetech.com/polarion/#/project/RTBM/workitem?id=RTBM-15694" TargetMode="External"/><Relationship Id="rId48" Type="http://schemas.openxmlformats.org/officeDocument/2006/relationships/hyperlink" Target="https://adas-server.mobiledrivetech.com/polarion/#/project/RTBM/workitem?id=RTBM-36247" TargetMode="External"/><Relationship Id="rId113" Type="http://schemas.openxmlformats.org/officeDocument/2006/relationships/hyperlink" Target="https://adas-server.mobiledrivetech.com/polarion/#/project/RTBM/workitem?id=RTBM-52984" TargetMode="External"/><Relationship Id="rId320" Type="http://schemas.openxmlformats.org/officeDocument/2006/relationships/hyperlink" Target="https://adas-server.mobiledrivetech.com/polarion/#/project/RTBM/workitem?id=RTBM-36930" TargetMode="External"/><Relationship Id="rId558" Type="http://schemas.openxmlformats.org/officeDocument/2006/relationships/hyperlink" Target="https://adas-server.mobiledrivetech.com/polarion/#/project/RTBM/workitem?id=RTBM-37572" TargetMode="External"/><Relationship Id="rId765" Type="http://schemas.openxmlformats.org/officeDocument/2006/relationships/hyperlink" Target="https://adas-server.mobiledrivetech.com/polarion/#/project/RTBM/workitem?id=RTBM-56589" TargetMode="External"/><Relationship Id="rId972" Type="http://schemas.openxmlformats.org/officeDocument/2006/relationships/hyperlink" Target="https://adas-server.mobiledrivetech.com/polarion/#/project/RTBM/workitem?id=RTBM-36519" TargetMode="External"/><Relationship Id="rId1188" Type="http://schemas.openxmlformats.org/officeDocument/2006/relationships/hyperlink" Target="https://adas-server.mobiledrivetech.com/polarion/#/project/RTBM/workitem?id=RTBM-36609" TargetMode="External"/><Relationship Id="rId1395" Type="http://schemas.openxmlformats.org/officeDocument/2006/relationships/hyperlink" Target="https://adas-server.mobiledrivetech.com/polarion/#/project/RTBM/workitem?id=RTBM-54801" TargetMode="External"/><Relationship Id="rId1409" Type="http://schemas.openxmlformats.org/officeDocument/2006/relationships/hyperlink" Target="https://adas-server.mobiledrivetech.com/polarion/#/project/RTBM/workitem?id=RTBM-54821" TargetMode="External"/><Relationship Id="rId1616" Type="http://schemas.openxmlformats.org/officeDocument/2006/relationships/hyperlink" Target="https://adas-server.mobiledrivetech.com/polarion/#/project/RTBM/workitem?id=RTBM-21502" TargetMode="External"/><Relationship Id="rId197" Type="http://schemas.openxmlformats.org/officeDocument/2006/relationships/hyperlink" Target="https://adas-server.mobiledrivetech.com/polarion/#/project/RTBM/workitem?id=RTBM-53087" TargetMode="External"/><Relationship Id="rId418" Type="http://schemas.openxmlformats.org/officeDocument/2006/relationships/hyperlink" Target="https://adas-server.mobiledrivetech.com/polarion/#/project/RTBM/workitem?id=RTBM-36716" TargetMode="External"/><Relationship Id="rId625" Type="http://schemas.openxmlformats.org/officeDocument/2006/relationships/hyperlink" Target="https://adas-server.mobiledrivetech.com/polarion/#/project/RTBM/workitem?id=RTBM-53756" TargetMode="External"/><Relationship Id="rId832" Type="http://schemas.openxmlformats.org/officeDocument/2006/relationships/hyperlink" Target="https://adas-server.mobiledrivetech.com/polarion/#/project/RTBM/workitem?id=RTBM-36349" TargetMode="External"/><Relationship Id="rId1048" Type="http://schemas.openxmlformats.org/officeDocument/2006/relationships/hyperlink" Target="https://adas-server.mobiledrivetech.com/polarion/#/project/RTBM/workitem?id=RTBM-36459" TargetMode="External"/><Relationship Id="rId1255" Type="http://schemas.openxmlformats.org/officeDocument/2006/relationships/hyperlink" Target="https://adas-server.mobiledrivetech.com/polarion/#/project/RTBM/workitem?id=RTBM-54711" TargetMode="External"/><Relationship Id="rId1462" Type="http://schemas.openxmlformats.org/officeDocument/2006/relationships/hyperlink" Target="https://adas-server.mobiledrivetech.com/polarion/#/project/RTBM/workitem?id=RTBM-36048" TargetMode="External"/><Relationship Id="rId264" Type="http://schemas.openxmlformats.org/officeDocument/2006/relationships/hyperlink" Target="https://adas-server.mobiledrivetech.com/polarion/#/project/RTBM/workitem?id=RTBM-36203" TargetMode="External"/><Relationship Id="rId471" Type="http://schemas.openxmlformats.org/officeDocument/2006/relationships/hyperlink" Target="https://adas-server.mobiledrivetech.com/polarion/#/project/RTBM/workitem?id=RTBM-53410" TargetMode="External"/><Relationship Id="rId1115" Type="http://schemas.openxmlformats.org/officeDocument/2006/relationships/hyperlink" Target="https://adas-server.mobiledrivetech.com/polarion/#/project/RTBM/workitem?id=RTBM-54633" TargetMode="External"/><Relationship Id="rId1322" Type="http://schemas.openxmlformats.org/officeDocument/2006/relationships/hyperlink" Target="https://adas-server.mobiledrivetech.com/polarion/#/project/RTBM/workitem?id=RTBM-36979" TargetMode="External"/><Relationship Id="rId59" Type="http://schemas.openxmlformats.org/officeDocument/2006/relationships/hyperlink" Target="https://adas-server.mobiledrivetech.com/polarion/#/project/RTBM/workitem?id=RTBM-52956" TargetMode="External"/><Relationship Id="rId124" Type="http://schemas.openxmlformats.org/officeDocument/2006/relationships/hyperlink" Target="https://adas-server.mobiledrivetech.com/polarion/#/project/RTBM/workitem?id=RTBM-36879" TargetMode="External"/><Relationship Id="rId569" Type="http://schemas.openxmlformats.org/officeDocument/2006/relationships/hyperlink" Target="https://adas-server.mobiledrivetech.com/polarion/#/project/RTBM/workitem?id=RTBM-53708" TargetMode="External"/><Relationship Id="rId776" Type="http://schemas.openxmlformats.org/officeDocument/2006/relationships/hyperlink" Target="https://adas-server.mobiledrivetech.com/polarion/#/project/RTBM/workitem?id=RTBM-36136" TargetMode="External"/><Relationship Id="rId983" Type="http://schemas.openxmlformats.org/officeDocument/2006/relationships/hyperlink" Target="https://adas-server.mobiledrivetech.com/polarion/#/project/RTBM/workitem?id=RTBM-54515" TargetMode="External"/><Relationship Id="rId1199" Type="http://schemas.openxmlformats.org/officeDocument/2006/relationships/hyperlink" Target="https://adas-server.mobiledrivetech.com/polarion/#/project/RTBM/workitem?id=RTBM-54681" TargetMode="External"/><Relationship Id="rId1627" Type="http://schemas.openxmlformats.org/officeDocument/2006/relationships/hyperlink" Target="https://adas-server.mobiledrivetech.com/polarion/#/project/RTBM/workitem?id=RTBM-56635" TargetMode="External"/><Relationship Id="rId331" Type="http://schemas.openxmlformats.org/officeDocument/2006/relationships/hyperlink" Target="https://adas-server.mobiledrivetech.com/polarion/#/project/RTBM/workitem?id=RTBM-53266" TargetMode="External"/><Relationship Id="rId429" Type="http://schemas.openxmlformats.org/officeDocument/2006/relationships/hyperlink" Target="https://adas-server.mobiledrivetech.com/polarion/#/project/RTBM/workitem?id=RTBM-53320" TargetMode="External"/><Relationship Id="rId636" Type="http://schemas.openxmlformats.org/officeDocument/2006/relationships/hyperlink" Target="https://adas-server.mobiledrivetech.com/polarion/#/project/RTBM/workitem?id=RTBM-24396" TargetMode="External"/><Relationship Id="rId1059" Type="http://schemas.openxmlformats.org/officeDocument/2006/relationships/hyperlink" Target="https://adas-server.mobiledrivetech.com/polarion/#/project/RTBM/workitem?id=RTBM-54583" TargetMode="External"/><Relationship Id="rId1266" Type="http://schemas.openxmlformats.org/officeDocument/2006/relationships/hyperlink" Target="https://adas-server.mobiledrivetech.com/polarion/#/project/RTBM/workitem?id=RTBM-36962" TargetMode="External"/><Relationship Id="rId1473" Type="http://schemas.openxmlformats.org/officeDocument/2006/relationships/hyperlink" Target="https://adas-server.mobiledrivetech.com/polarion/#/project/RTBM/workitem?id=RTBM-54901" TargetMode="External"/><Relationship Id="rId843" Type="http://schemas.openxmlformats.org/officeDocument/2006/relationships/hyperlink" Target="https://adas-server.mobiledrivetech.com/polarion/#/project/RTBM/workitem?id=RTBM-54272" TargetMode="External"/><Relationship Id="rId1126" Type="http://schemas.openxmlformats.org/officeDocument/2006/relationships/hyperlink" Target="https://adas-server.mobiledrivetech.com/polarion/#/project/RTBM/workitem?id=RTBM-36975" TargetMode="External"/><Relationship Id="rId1680" Type="http://schemas.openxmlformats.org/officeDocument/2006/relationships/hyperlink" Target="https://adas-server.mobiledrivetech.com/polarion/#/project/RTBM/workitem?id=RTBM-21668" TargetMode="External"/><Relationship Id="rId275" Type="http://schemas.openxmlformats.org/officeDocument/2006/relationships/hyperlink" Target="https://adas-server.mobiledrivetech.com/polarion/#/project/RTBM/workitem?id=RTBM-53164" TargetMode="External"/><Relationship Id="rId482" Type="http://schemas.openxmlformats.org/officeDocument/2006/relationships/hyperlink" Target="https://adas-server.mobiledrivetech.com/polarion/#/project/RTBM/workitem?id=RTBM-36789" TargetMode="External"/><Relationship Id="rId703" Type="http://schemas.openxmlformats.org/officeDocument/2006/relationships/hyperlink" Target="https://adas-server.mobiledrivetech.com/polarion/#/project/RTBM/workitem?id=RTBM-54869" TargetMode="External"/><Relationship Id="rId910" Type="http://schemas.openxmlformats.org/officeDocument/2006/relationships/hyperlink" Target="https://adas-server.mobiledrivetech.com/polarion/#/project/RTBM/workitem?id=RTBM-36552" TargetMode="External"/><Relationship Id="rId1333" Type="http://schemas.openxmlformats.org/officeDocument/2006/relationships/hyperlink" Target="https://adas-server.mobiledrivetech.com/polarion/#/project/RTBM/workitem?id=RTBM-54752" TargetMode="External"/><Relationship Id="rId1540" Type="http://schemas.openxmlformats.org/officeDocument/2006/relationships/hyperlink" Target="https://adas-server.mobiledrivetech.com/polarion/#/project/RTBM/workitem?id=RTBM-35986" TargetMode="External"/><Relationship Id="rId1638" Type="http://schemas.openxmlformats.org/officeDocument/2006/relationships/hyperlink" Target="https://adas-server.mobiledrivetech.com/polarion/#/project/RTBM/workitem?id=RTBM-16969" TargetMode="External"/><Relationship Id="rId135" Type="http://schemas.openxmlformats.org/officeDocument/2006/relationships/hyperlink" Target="https://adas-server.mobiledrivetech.com/polarion/#/project/RTBM/workitem?id=RTBM-52995" TargetMode="External"/><Relationship Id="rId342" Type="http://schemas.openxmlformats.org/officeDocument/2006/relationships/hyperlink" Target="https://adas-server.mobiledrivetech.com/polarion/#/project/RTBM/workitem?id=RTBM-36721" TargetMode="External"/><Relationship Id="rId787" Type="http://schemas.openxmlformats.org/officeDocument/2006/relationships/hyperlink" Target="https://adas-server.mobiledrivetech.com/polarion/#/project/RTBM/workitem?id=RTBM-56651" TargetMode="External"/><Relationship Id="rId994" Type="http://schemas.openxmlformats.org/officeDocument/2006/relationships/hyperlink" Target="https://adas-server.mobiledrivetech.com/polarion/#/project/RTBM/workitem?id=RTBM-36487" TargetMode="External"/><Relationship Id="rId1400" Type="http://schemas.openxmlformats.org/officeDocument/2006/relationships/hyperlink" Target="https://adas-server.mobiledrivetech.com/polarion/#/project/RTBM/workitem?id=RTBM-24410" TargetMode="External"/><Relationship Id="rId202" Type="http://schemas.openxmlformats.org/officeDocument/2006/relationships/hyperlink" Target="https://adas-server.mobiledrivetech.com/polarion/#/project/RTBM/workitem?id=RTBM-36833" TargetMode="External"/><Relationship Id="rId647" Type="http://schemas.openxmlformats.org/officeDocument/2006/relationships/hyperlink" Target="https://adas-server.mobiledrivetech.com/polarion/#/project/RTBM/workitem?id=RTBM-53767" TargetMode="External"/><Relationship Id="rId854" Type="http://schemas.openxmlformats.org/officeDocument/2006/relationships/hyperlink" Target="https://adas-server.mobiledrivetech.com/polarion/#/project/RTBM/workitem?id=RTBM-25743" TargetMode="External"/><Relationship Id="rId1277" Type="http://schemas.openxmlformats.org/officeDocument/2006/relationships/hyperlink" Target="https://adas-server.mobiledrivetech.com/polarion/#/project/RTBM/workitem?id=RTBM-54723" TargetMode="External"/><Relationship Id="rId1484" Type="http://schemas.openxmlformats.org/officeDocument/2006/relationships/hyperlink" Target="https://adas-server.mobiledrivetech.com/polarion/#/project/RTBM/workitem?id=RTBM-36515" TargetMode="External"/><Relationship Id="rId1691" Type="http://schemas.openxmlformats.org/officeDocument/2006/relationships/hyperlink" Target="https://adas-server.mobiledrivetech.com/polarion/#/project/RTBM/workitem?id=RTBM-56682" TargetMode="External"/><Relationship Id="rId1705" Type="http://schemas.openxmlformats.org/officeDocument/2006/relationships/hyperlink" Target="https://adas-server.mobiledrivetech.com/polarion/#/project/RTBM/workitem?id=RTBM-56690" TargetMode="External"/><Relationship Id="rId286" Type="http://schemas.openxmlformats.org/officeDocument/2006/relationships/hyperlink" Target="https://adas-server.mobiledrivetech.com/polarion/#/project/RTBM/workitem?id=RTBM-36895" TargetMode="External"/><Relationship Id="rId493" Type="http://schemas.openxmlformats.org/officeDocument/2006/relationships/hyperlink" Target="https://adas-server.mobiledrivetech.com/polarion/#/project/RTBM/workitem?id=RTBM-53421" TargetMode="External"/><Relationship Id="rId507" Type="http://schemas.openxmlformats.org/officeDocument/2006/relationships/hyperlink" Target="https://adas-server.mobiledrivetech.com/polarion/#/project/RTBM/workitem?id=RTBM-53429" TargetMode="External"/><Relationship Id="rId714" Type="http://schemas.openxmlformats.org/officeDocument/2006/relationships/hyperlink" Target="https://adas-server.mobiledrivetech.com/polarion/#/project/RTBM/workitem?id=RTBM-36243" TargetMode="External"/><Relationship Id="rId921" Type="http://schemas.openxmlformats.org/officeDocument/2006/relationships/hyperlink" Target="https://adas-server.mobiledrivetech.com/polarion/#/project/RTBM/workitem?id=RTBM-54397" TargetMode="External"/><Relationship Id="rId1137" Type="http://schemas.openxmlformats.org/officeDocument/2006/relationships/hyperlink" Target="https://adas-server.mobiledrivetech.com/polarion/#/project/RTBM/workitem?id=RTBM-54646" TargetMode="External"/><Relationship Id="rId1344" Type="http://schemas.openxmlformats.org/officeDocument/2006/relationships/hyperlink" Target="https://adas-server.mobiledrivetech.com/polarion/#/project/RTBM/workitem?id=RTBM-35952" TargetMode="External"/><Relationship Id="rId1551" Type="http://schemas.openxmlformats.org/officeDocument/2006/relationships/hyperlink" Target="https://adas-server.mobiledrivetech.com/polarion/#/project/RTBM/workitem?id=RTBM-55011" TargetMode="External"/><Relationship Id="rId50" Type="http://schemas.openxmlformats.org/officeDocument/2006/relationships/hyperlink" Target="https://adas-server.mobiledrivetech.com/polarion/#/project/RTBM/workitem?id=RTBM-36246" TargetMode="External"/><Relationship Id="rId146" Type="http://schemas.openxmlformats.org/officeDocument/2006/relationships/hyperlink" Target="https://adas-server.mobiledrivetech.com/polarion/#/project/RTBM/workitem?id=RTBM-36851" TargetMode="External"/><Relationship Id="rId353" Type="http://schemas.openxmlformats.org/officeDocument/2006/relationships/hyperlink" Target="https://adas-server.mobiledrivetech.com/polarion/#/project/RTBM/workitem?id=RTBM-53278" TargetMode="External"/><Relationship Id="rId560" Type="http://schemas.openxmlformats.org/officeDocument/2006/relationships/hyperlink" Target="https://adas-server.mobiledrivetech.com/polarion/#/project/RTBM/workitem?id=RTBM-37544" TargetMode="External"/><Relationship Id="rId798" Type="http://schemas.openxmlformats.org/officeDocument/2006/relationships/hyperlink" Target="https://adas-server.mobiledrivetech.com/polarion/#/project/RTBM/workitem?id=RTBM-35973" TargetMode="External"/><Relationship Id="rId1190" Type="http://schemas.openxmlformats.org/officeDocument/2006/relationships/hyperlink" Target="https://adas-server.mobiledrivetech.com/polarion/#/project/RTBM/workitem?id=RTBM-36970" TargetMode="External"/><Relationship Id="rId1204" Type="http://schemas.openxmlformats.org/officeDocument/2006/relationships/hyperlink" Target="https://adas-server.mobiledrivetech.com/polarion/#/project/RTBM/workitem?id=RTBM-36210" TargetMode="External"/><Relationship Id="rId1411" Type="http://schemas.openxmlformats.org/officeDocument/2006/relationships/hyperlink" Target="https://adas-server.mobiledrivetech.com/polarion/#/project/RTBM/workitem?id=RTBM-54822" TargetMode="External"/><Relationship Id="rId1649" Type="http://schemas.openxmlformats.org/officeDocument/2006/relationships/hyperlink" Target="https://adas-server.mobiledrivetech.com/polarion/#/project/RTBM/workitem?id=RTBM-56646" TargetMode="External"/><Relationship Id="rId213" Type="http://schemas.openxmlformats.org/officeDocument/2006/relationships/hyperlink" Target="https://adas-server.mobiledrivetech.com/polarion/#/project/RTBM/workitem?id=RTBM-53096" TargetMode="External"/><Relationship Id="rId420" Type="http://schemas.openxmlformats.org/officeDocument/2006/relationships/hyperlink" Target="https://adas-server.mobiledrivetech.com/polarion/#/project/RTBM/workitem?id=RTBM-36261" TargetMode="External"/><Relationship Id="rId658" Type="http://schemas.openxmlformats.org/officeDocument/2006/relationships/hyperlink" Target="https://adas-server.mobiledrivetech.com/polarion/#/project/RTBM/workitem?id=RTBM-24368" TargetMode="External"/><Relationship Id="rId865" Type="http://schemas.openxmlformats.org/officeDocument/2006/relationships/hyperlink" Target="https://adas-server.mobiledrivetech.com/polarion/#/project/RTBM/workitem?id=RTBM-54291" TargetMode="External"/><Relationship Id="rId1050" Type="http://schemas.openxmlformats.org/officeDocument/2006/relationships/hyperlink" Target="https://adas-server.mobiledrivetech.com/polarion/#/project/RTBM/workitem?id=RTBM-36458" TargetMode="External"/><Relationship Id="rId1288" Type="http://schemas.openxmlformats.org/officeDocument/2006/relationships/hyperlink" Target="https://adas-server.mobiledrivetech.com/polarion/#/project/RTBM/workitem?id=RTBM-37057" TargetMode="External"/><Relationship Id="rId1495" Type="http://schemas.openxmlformats.org/officeDocument/2006/relationships/hyperlink" Target="https://adas-server.mobiledrivetech.com/polarion/#/project/RTBM/workitem?id=RTBM-54913" TargetMode="External"/><Relationship Id="rId1509" Type="http://schemas.openxmlformats.org/officeDocument/2006/relationships/hyperlink" Target="https://adas-server.mobiledrivetech.com/polarion/#/project/RTBM/workitem?id=RTBM-54947" TargetMode="External"/><Relationship Id="rId1716" Type="http://schemas.openxmlformats.org/officeDocument/2006/relationships/hyperlink" Target="https://adas-server.mobiledrivetech.com/polarion/#/project/RTBM/workitem?id=RTBM-16951" TargetMode="External"/><Relationship Id="rId297" Type="http://schemas.openxmlformats.org/officeDocument/2006/relationships/hyperlink" Target="https://adas-server.mobiledrivetech.com/polarion/#/project/RTBM/workitem?id=RTBM-53178" TargetMode="External"/><Relationship Id="rId518" Type="http://schemas.openxmlformats.org/officeDocument/2006/relationships/hyperlink" Target="https://adas-server.mobiledrivetech.com/polarion/#/project/RTBM/workitem?id=RTBM-16999" TargetMode="External"/><Relationship Id="rId725" Type="http://schemas.openxmlformats.org/officeDocument/2006/relationships/hyperlink" Target="https://adas-server.mobiledrivetech.com/polarion/#/project/RTBM/workitem?id=RTBM-54944" TargetMode="External"/><Relationship Id="rId932" Type="http://schemas.openxmlformats.org/officeDocument/2006/relationships/hyperlink" Target="https://adas-server.mobiledrivetech.com/polarion/#/project/RTBM/workitem?id=RTBM-36540" TargetMode="External"/><Relationship Id="rId1148" Type="http://schemas.openxmlformats.org/officeDocument/2006/relationships/hyperlink" Target="https://adas-server.mobiledrivetech.com/polarion/#/project/RTBM/workitem?id=RTBM-36741" TargetMode="External"/><Relationship Id="rId1355" Type="http://schemas.openxmlformats.org/officeDocument/2006/relationships/hyperlink" Target="https://adas-server.mobiledrivetech.com/polarion/#/project/RTBM/workitem?id=RTBM-54767" TargetMode="External"/><Relationship Id="rId1562" Type="http://schemas.openxmlformats.org/officeDocument/2006/relationships/hyperlink" Target="https://adas-server.mobiledrivetech.com/polarion/#/project/RTBM/workitem?id=RTBM-16987" TargetMode="External"/><Relationship Id="rId157" Type="http://schemas.openxmlformats.org/officeDocument/2006/relationships/hyperlink" Target="https://adas-server.mobiledrivetech.com/polarion/#/project/RTBM/workitem?id=RTBM-53065" TargetMode="External"/><Relationship Id="rId364" Type="http://schemas.openxmlformats.org/officeDocument/2006/relationships/hyperlink" Target="https://adas-server.mobiledrivetech.com/polarion/#/project/RTBM/workitem?id=RTBM-37023" TargetMode="External"/><Relationship Id="rId1008" Type="http://schemas.openxmlformats.org/officeDocument/2006/relationships/hyperlink" Target="https://adas-server.mobiledrivetech.com/polarion/#/project/RTBM/workitem?id=RTBM-36479" TargetMode="External"/><Relationship Id="rId1215" Type="http://schemas.openxmlformats.org/officeDocument/2006/relationships/hyperlink" Target="https://adas-server.mobiledrivetech.com/polarion/#/project/RTBM/workitem?id=RTBM-54689" TargetMode="External"/><Relationship Id="rId1422" Type="http://schemas.openxmlformats.org/officeDocument/2006/relationships/hyperlink" Target="https://adas-server.mobiledrivetech.com/polarion/#/project/RTBM/workitem?id=RTBM-15771" TargetMode="External"/><Relationship Id="rId61" Type="http://schemas.openxmlformats.org/officeDocument/2006/relationships/hyperlink" Target="https://adas-server.mobiledrivetech.com/polarion/#/project/RTBM/workitem?id=RTBM-52957" TargetMode="External"/><Relationship Id="rId571" Type="http://schemas.openxmlformats.org/officeDocument/2006/relationships/hyperlink" Target="https://adas-server.mobiledrivetech.com/polarion/#/project/RTBM/workitem?id=RTBM-53710" TargetMode="External"/><Relationship Id="rId669" Type="http://schemas.openxmlformats.org/officeDocument/2006/relationships/hyperlink" Target="https://adas-server.mobiledrivetech.com/polarion/#/project/RTBM/workitem?id=RTBM-53779" TargetMode="External"/><Relationship Id="rId876" Type="http://schemas.openxmlformats.org/officeDocument/2006/relationships/hyperlink" Target="https://adas-server.mobiledrivetech.com/polarion/#/project/RTBM/workitem?id=RTBM-36976" TargetMode="External"/><Relationship Id="rId1299" Type="http://schemas.openxmlformats.org/officeDocument/2006/relationships/hyperlink" Target="https://adas-server.mobiledrivetech.com/polarion/#/project/RTBM/workitem?id=RTBM-54734" TargetMode="External"/><Relationship Id="rId1727" Type="http://schemas.openxmlformats.org/officeDocument/2006/relationships/hyperlink" Target="https://adas-server.mobiledrivetech.com/polarion/#/project/RTBM/workitem?id=RTBM-56701" TargetMode="External"/><Relationship Id="rId19" Type="http://schemas.openxmlformats.org/officeDocument/2006/relationships/hyperlink" Target="https://adas-server.mobiledrivetech.com/polarion/#/project/RTBM/workitem?id=RTBM-52934" TargetMode="External"/><Relationship Id="rId224" Type="http://schemas.openxmlformats.org/officeDocument/2006/relationships/hyperlink" Target="https://adas-server.mobiledrivetech.com/polarion/#/project/RTBM/workitem?id=RTBM-36938" TargetMode="External"/><Relationship Id="rId431" Type="http://schemas.openxmlformats.org/officeDocument/2006/relationships/hyperlink" Target="https://adas-server.mobiledrivetech.com/polarion/#/project/RTBM/workitem?id=RTBM-53321" TargetMode="External"/><Relationship Id="rId529" Type="http://schemas.openxmlformats.org/officeDocument/2006/relationships/hyperlink" Target="https://adas-server.mobiledrivetech.com/polarion/#/project/RTBM/workitem?id=RTBM-53672" TargetMode="External"/><Relationship Id="rId736" Type="http://schemas.openxmlformats.org/officeDocument/2006/relationships/hyperlink" Target="https://adas-server.mobiledrivetech.com/polarion/#/project/RTBM/workitem?id=RTBM-37244" TargetMode="External"/><Relationship Id="rId1061" Type="http://schemas.openxmlformats.org/officeDocument/2006/relationships/hyperlink" Target="https://adas-server.mobiledrivetech.com/polarion/#/project/RTBM/workitem?id=RTBM-54584" TargetMode="External"/><Relationship Id="rId1159" Type="http://schemas.openxmlformats.org/officeDocument/2006/relationships/hyperlink" Target="https://adas-server.mobiledrivetech.com/polarion/#/project/RTBM/workitem?id=RTBM-54660" TargetMode="External"/><Relationship Id="rId1366" Type="http://schemas.openxmlformats.org/officeDocument/2006/relationships/hyperlink" Target="https://adas-server.mobiledrivetech.com/polarion/#/project/RTBM/workitem?id=RTBM-36021" TargetMode="External"/><Relationship Id="rId168" Type="http://schemas.openxmlformats.org/officeDocument/2006/relationships/hyperlink" Target="https://adas-server.mobiledrivetech.com/polarion/#/project/RTBM/workitem?id=RTBM-36845" TargetMode="External"/><Relationship Id="rId943" Type="http://schemas.openxmlformats.org/officeDocument/2006/relationships/hyperlink" Target="https://adas-server.mobiledrivetech.com/polarion/#/project/RTBM/workitem?id=RTBM-54446" TargetMode="External"/><Relationship Id="rId1019" Type="http://schemas.openxmlformats.org/officeDocument/2006/relationships/hyperlink" Target="https://adas-server.mobiledrivetech.com/polarion/#/project/RTBM/workitem?id=RTBM-54542" TargetMode="External"/><Relationship Id="rId1573" Type="http://schemas.openxmlformats.org/officeDocument/2006/relationships/hyperlink" Target="https://adas-server.mobiledrivetech.com/polarion/#/project/RTBM/workitem?id=RTBM-56420" TargetMode="External"/><Relationship Id="rId72" Type="http://schemas.openxmlformats.org/officeDocument/2006/relationships/hyperlink" Target="https://adas-server.mobiledrivetech.com/polarion/#/project/RTBM/workitem?id=RTBM-36005" TargetMode="External"/><Relationship Id="rId375" Type="http://schemas.openxmlformats.org/officeDocument/2006/relationships/hyperlink" Target="https://adas-server.mobiledrivetech.com/polarion/#/project/RTBM/workitem?id=RTBM-53291" TargetMode="External"/><Relationship Id="rId582" Type="http://schemas.openxmlformats.org/officeDocument/2006/relationships/hyperlink" Target="https://adas-server.mobiledrivetech.com/polarion/#/project/RTBM/workitem?id=RTBM-37564" TargetMode="External"/><Relationship Id="rId803" Type="http://schemas.openxmlformats.org/officeDocument/2006/relationships/hyperlink" Target="https://adas-server.mobiledrivetech.com/polarion/#/project/RTBM/workitem?id=RTBM-56664" TargetMode="External"/><Relationship Id="rId1226" Type="http://schemas.openxmlformats.org/officeDocument/2006/relationships/hyperlink" Target="https://adas-server.mobiledrivetech.com/polarion/#/project/RTBM/workitem?id=RTBM-36202" TargetMode="External"/><Relationship Id="rId1433" Type="http://schemas.openxmlformats.org/officeDocument/2006/relationships/hyperlink" Target="https://adas-server.mobiledrivetech.com/polarion/#/project/RTBM/workitem?id=RTBM-54880" TargetMode="External"/><Relationship Id="rId1640" Type="http://schemas.openxmlformats.org/officeDocument/2006/relationships/hyperlink" Target="https://adas-server.mobiledrivetech.com/polarion/#/project/RTBM/workitem?id=RTBM-16968" TargetMode="External"/><Relationship Id="rId1738" Type="http://schemas.openxmlformats.org/officeDocument/2006/relationships/hyperlink" Target="https://adas-server.mobiledrivetech.com/polarion/#/project/RTBM/workitem?id=RTBM-15684" TargetMode="External"/><Relationship Id="rId3" Type="http://schemas.openxmlformats.org/officeDocument/2006/relationships/hyperlink" Target="https://adas-server.mobiledrivetech.com/polarion/#/project/RTBM/workitem?id=RTBM-52925" TargetMode="External"/><Relationship Id="rId235" Type="http://schemas.openxmlformats.org/officeDocument/2006/relationships/hyperlink" Target="https://adas-server.mobiledrivetech.com/polarion/#/project/RTBM/workitem?id=RTBM-53107" TargetMode="External"/><Relationship Id="rId442" Type="http://schemas.openxmlformats.org/officeDocument/2006/relationships/hyperlink" Target="https://adas-server.mobiledrivetech.com/polarion/#/project/RTBM/workitem?id=RTBM-37015" TargetMode="External"/><Relationship Id="rId887" Type="http://schemas.openxmlformats.org/officeDocument/2006/relationships/hyperlink" Target="https://adas-server.mobiledrivetech.com/polarion/#/project/RTBM/workitem?id=RTBM-54337" TargetMode="External"/><Relationship Id="rId1072" Type="http://schemas.openxmlformats.org/officeDocument/2006/relationships/hyperlink" Target="https://adas-server.mobiledrivetech.com/polarion/#/project/RTBM/workitem?id=RTBM-36447" TargetMode="External"/><Relationship Id="rId1500" Type="http://schemas.openxmlformats.org/officeDocument/2006/relationships/hyperlink" Target="https://adas-server.mobiledrivetech.com/polarion/#/project/RTBM/workitem?id=RTBM-36300" TargetMode="External"/><Relationship Id="rId302" Type="http://schemas.openxmlformats.org/officeDocument/2006/relationships/hyperlink" Target="https://adas-server.mobiledrivetech.com/polarion/#/project/RTBM/workitem?id=RTBM-36151" TargetMode="External"/><Relationship Id="rId747" Type="http://schemas.openxmlformats.org/officeDocument/2006/relationships/hyperlink" Target="https://adas-server.mobiledrivetech.com/polarion/#/project/RTBM/workitem?id=RTBM-54993" TargetMode="External"/><Relationship Id="rId954" Type="http://schemas.openxmlformats.org/officeDocument/2006/relationships/hyperlink" Target="https://adas-server.mobiledrivetech.com/polarion/#/project/RTBM/workitem?id=RTBM-36528" TargetMode="External"/><Relationship Id="rId1377" Type="http://schemas.openxmlformats.org/officeDocument/2006/relationships/hyperlink" Target="https://adas-server.mobiledrivetech.com/polarion/#/project/RTBM/workitem?id=RTBM-54787" TargetMode="External"/><Relationship Id="rId1584" Type="http://schemas.openxmlformats.org/officeDocument/2006/relationships/hyperlink" Target="https://adas-server.mobiledrivetech.com/polarion/#/project/RTBM/workitem?id=RTBM-16173" TargetMode="External"/><Relationship Id="rId83" Type="http://schemas.openxmlformats.org/officeDocument/2006/relationships/hyperlink" Target="https://adas-server.mobiledrivetech.com/polarion/#/project/RTBM/workitem?id=RTBM-52969" TargetMode="External"/><Relationship Id="rId179" Type="http://schemas.openxmlformats.org/officeDocument/2006/relationships/hyperlink" Target="https://adas-server.mobiledrivetech.com/polarion/#/project/RTBM/workitem?id=RTBM-53078" TargetMode="External"/><Relationship Id="rId386" Type="http://schemas.openxmlformats.org/officeDocument/2006/relationships/hyperlink" Target="https://adas-server.mobiledrivetech.com/polarion/#/project/RTBM/workitem?id=RTBM-36854" TargetMode="External"/><Relationship Id="rId593" Type="http://schemas.openxmlformats.org/officeDocument/2006/relationships/hyperlink" Target="https://adas-server.mobiledrivetech.com/polarion/#/project/RTBM/workitem?id=RTBM-53733" TargetMode="External"/><Relationship Id="rId607" Type="http://schemas.openxmlformats.org/officeDocument/2006/relationships/hyperlink" Target="https://adas-server.mobiledrivetech.com/polarion/#/project/RTBM/workitem?id=RTBM-53742" TargetMode="External"/><Relationship Id="rId814" Type="http://schemas.openxmlformats.org/officeDocument/2006/relationships/hyperlink" Target="https://adas-server.mobiledrivetech.com/polarion/#/project/RTBM/workitem?id=RTBM-36141" TargetMode="External"/><Relationship Id="rId1237" Type="http://schemas.openxmlformats.org/officeDocument/2006/relationships/hyperlink" Target="https://adas-server.mobiledrivetech.com/polarion/#/project/RTBM/workitem?id=RTBM-54702" TargetMode="External"/><Relationship Id="rId1444" Type="http://schemas.openxmlformats.org/officeDocument/2006/relationships/hyperlink" Target="https://adas-server.mobiledrivetech.com/polarion/#/project/RTBM/workitem?id=RTBM-36017" TargetMode="External"/><Relationship Id="rId1651" Type="http://schemas.openxmlformats.org/officeDocument/2006/relationships/hyperlink" Target="https://adas-server.mobiledrivetech.com/polarion/#/project/RTBM/workitem?id=RTBM-56649" TargetMode="External"/><Relationship Id="rId246" Type="http://schemas.openxmlformats.org/officeDocument/2006/relationships/hyperlink" Target="https://adas-server.mobiledrivetech.com/polarion/#/project/RTBM/workitem?id=RTBM-36105" TargetMode="External"/><Relationship Id="rId453" Type="http://schemas.openxmlformats.org/officeDocument/2006/relationships/hyperlink" Target="https://adas-server.mobiledrivetech.com/polarion/#/project/RTBM/workitem?id=RTBM-53332" TargetMode="External"/><Relationship Id="rId660" Type="http://schemas.openxmlformats.org/officeDocument/2006/relationships/hyperlink" Target="https://adas-server.mobiledrivetech.com/polarion/#/project/RTBM/workitem?id=RTBM-24476" TargetMode="External"/><Relationship Id="rId898" Type="http://schemas.openxmlformats.org/officeDocument/2006/relationships/hyperlink" Target="https://adas-server.mobiledrivetech.com/polarion/#/project/RTBM/workitem?id=RTBM-36576" TargetMode="External"/><Relationship Id="rId1083" Type="http://schemas.openxmlformats.org/officeDocument/2006/relationships/hyperlink" Target="https://adas-server.mobiledrivetech.com/polarion/#/project/RTBM/workitem?id=RTBM-54601" TargetMode="External"/><Relationship Id="rId1290" Type="http://schemas.openxmlformats.org/officeDocument/2006/relationships/hyperlink" Target="https://adas-server.mobiledrivetech.com/polarion/#/project/RTBM/workitem?id=RTBM-36679" TargetMode="External"/><Relationship Id="rId1304" Type="http://schemas.openxmlformats.org/officeDocument/2006/relationships/hyperlink" Target="https://adas-server.mobiledrivetech.com/polarion/#/project/RTBM/workitem?id=RTBM-36025" TargetMode="External"/><Relationship Id="rId1511" Type="http://schemas.openxmlformats.org/officeDocument/2006/relationships/hyperlink" Target="https://adas-server.mobiledrivetech.com/polarion/#/project/RTBM/workitem?id=RTBM-54950" TargetMode="External"/><Relationship Id="rId1749" Type="http://schemas.openxmlformats.org/officeDocument/2006/relationships/hyperlink" Target="https://adas-server.mobiledrivetech.com/polarion/#/project/RTBM/workitem?id=RTBM-57121" TargetMode="External"/><Relationship Id="rId106" Type="http://schemas.openxmlformats.org/officeDocument/2006/relationships/hyperlink" Target="https://adas-server.mobiledrivetech.com/polarion/#/project/RTBM/workitem?id=RTBM-36762" TargetMode="External"/><Relationship Id="rId313" Type="http://schemas.openxmlformats.org/officeDocument/2006/relationships/hyperlink" Target="https://adas-server.mobiledrivetech.com/polarion/#/project/RTBM/workitem?id=RTBM-53222" TargetMode="External"/><Relationship Id="rId758" Type="http://schemas.openxmlformats.org/officeDocument/2006/relationships/hyperlink" Target="https://adas-server.mobiledrivetech.com/polarion/#/project/RTBM/workitem?id=RTBM-12797" TargetMode="External"/><Relationship Id="rId965" Type="http://schemas.openxmlformats.org/officeDocument/2006/relationships/hyperlink" Target="https://adas-server.mobiledrivetech.com/polarion/#/project/RTBM/workitem?id=RTBM-54506" TargetMode="External"/><Relationship Id="rId1150" Type="http://schemas.openxmlformats.org/officeDocument/2006/relationships/hyperlink" Target="https://adas-server.mobiledrivetech.com/polarion/#/project/RTBM/workitem?id=RTBM-36642" TargetMode="External"/><Relationship Id="rId1388" Type="http://schemas.openxmlformats.org/officeDocument/2006/relationships/hyperlink" Target="https://adas-server.mobiledrivetech.com/polarion/#/project/RTBM/workitem?id=RTBM-17308" TargetMode="External"/><Relationship Id="rId1595" Type="http://schemas.openxmlformats.org/officeDocument/2006/relationships/hyperlink" Target="https://adas-server.mobiledrivetech.com/polarion/#/project/RTBM/workitem?id=RTBM-56493" TargetMode="External"/><Relationship Id="rId1609" Type="http://schemas.openxmlformats.org/officeDocument/2006/relationships/hyperlink" Target="https://adas-server.mobiledrivetech.com/polarion/#/project/RTBM/workitem?id=RTBM-56624" TargetMode="External"/><Relationship Id="rId10" Type="http://schemas.openxmlformats.org/officeDocument/2006/relationships/hyperlink" Target="https://adas-server.mobiledrivetech.com/polarion/#/project/RTBM/workitem?id=RTBM-36137" TargetMode="External"/><Relationship Id="rId94" Type="http://schemas.openxmlformats.org/officeDocument/2006/relationships/hyperlink" Target="https://adas-server.mobiledrivetech.com/polarion/#/project/RTBM/workitem?id=RTBM-35997" TargetMode="External"/><Relationship Id="rId397" Type="http://schemas.openxmlformats.org/officeDocument/2006/relationships/hyperlink" Target="https://adas-server.mobiledrivetech.com/polarion/#/project/RTBM/workitem?id=RTBM-53302" TargetMode="External"/><Relationship Id="rId520" Type="http://schemas.openxmlformats.org/officeDocument/2006/relationships/hyperlink" Target="https://adas-server.mobiledrivetech.com/polarion/#/project/RTBM/workitem?id=RTBM-16998" TargetMode="External"/><Relationship Id="rId618" Type="http://schemas.openxmlformats.org/officeDocument/2006/relationships/hyperlink" Target="https://adas-server.mobiledrivetech.com/polarion/#/project/RTBM/workitem?id=RTBM-12769" TargetMode="External"/><Relationship Id="rId825" Type="http://schemas.openxmlformats.org/officeDocument/2006/relationships/hyperlink" Target="https://adas-server.mobiledrivetech.com/polarion/#/project/RTBM/workitem?id=RTBM-52954" TargetMode="External"/><Relationship Id="rId1248" Type="http://schemas.openxmlformats.org/officeDocument/2006/relationships/hyperlink" Target="https://adas-server.mobiledrivetech.com/polarion/#/project/RTBM/workitem?id=RTBM-36963" TargetMode="External"/><Relationship Id="rId1455" Type="http://schemas.openxmlformats.org/officeDocument/2006/relationships/hyperlink" Target="https://adas-server.mobiledrivetech.com/polarion/#/project/RTBM/workitem?id=RTBM-54892" TargetMode="External"/><Relationship Id="rId1662" Type="http://schemas.openxmlformats.org/officeDocument/2006/relationships/hyperlink" Target="https://adas-server.mobiledrivetech.com/polarion/#/project/RTBM/workitem?id=RTBM-35971" TargetMode="External"/><Relationship Id="rId257" Type="http://schemas.openxmlformats.org/officeDocument/2006/relationships/hyperlink" Target="https://adas-server.mobiledrivetech.com/polarion/#/project/RTBM/workitem?id=RTBM-53153" TargetMode="External"/><Relationship Id="rId464" Type="http://schemas.openxmlformats.org/officeDocument/2006/relationships/hyperlink" Target="https://adas-server.mobiledrivetech.com/polarion/#/project/RTBM/workitem?id=RTBM-35987" TargetMode="External"/><Relationship Id="rId1010" Type="http://schemas.openxmlformats.org/officeDocument/2006/relationships/hyperlink" Target="https://adas-server.mobiledrivetech.com/polarion/#/project/RTBM/workitem?id=RTBM-36478" TargetMode="External"/><Relationship Id="rId1094" Type="http://schemas.openxmlformats.org/officeDocument/2006/relationships/hyperlink" Target="https://adas-server.mobiledrivetech.com/polarion/#/project/RTBM/workitem?id=RTBM-36436" TargetMode="External"/><Relationship Id="rId1108" Type="http://schemas.openxmlformats.org/officeDocument/2006/relationships/hyperlink" Target="https://adas-server.mobiledrivetech.com/polarion/#/project/RTBM/workitem?id=RTBM-36429" TargetMode="External"/><Relationship Id="rId1315" Type="http://schemas.openxmlformats.org/officeDocument/2006/relationships/hyperlink" Target="https://adas-server.mobiledrivetech.com/polarion/#/project/RTBM/workitem?id=RTBM-54743" TargetMode="External"/><Relationship Id="rId117" Type="http://schemas.openxmlformats.org/officeDocument/2006/relationships/hyperlink" Target="https://adas-server.mobiledrivetech.com/polarion/#/project/RTBM/workitem?id=RTBM-52986" TargetMode="External"/><Relationship Id="rId671" Type="http://schemas.openxmlformats.org/officeDocument/2006/relationships/hyperlink" Target="https://adas-server.mobiledrivetech.com/polarion/#/project/RTBM/workitem?id=RTBM-54273" TargetMode="External"/><Relationship Id="rId769" Type="http://schemas.openxmlformats.org/officeDocument/2006/relationships/hyperlink" Target="https://adas-server.mobiledrivetech.com/polarion/#/project/RTBM/workitem?id=RTBM-56592" TargetMode="External"/><Relationship Id="rId976" Type="http://schemas.openxmlformats.org/officeDocument/2006/relationships/hyperlink" Target="https://adas-server.mobiledrivetech.com/polarion/#/project/RTBM/workitem?id=RTBM-36517" TargetMode="External"/><Relationship Id="rId1399" Type="http://schemas.openxmlformats.org/officeDocument/2006/relationships/hyperlink" Target="https://adas-server.mobiledrivetech.com/polarion/#/project/RTBM/workitem?id=RTBM-54812" TargetMode="External"/><Relationship Id="rId324" Type="http://schemas.openxmlformats.org/officeDocument/2006/relationships/hyperlink" Target="https://adas-server.mobiledrivetech.com/polarion/#/project/RTBM/workitem?id=RTBM-37028" TargetMode="External"/><Relationship Id="rId531" Type="http://schemas.openxmlformats.org/officeDocument/2006/relationships/hyperlink" Target="https://adas-server.mobiledrivetech.com/polarion/#/project/RTBM/workitem?id=RTBM-53673" TargetMode="External"/><Relationship Id="rId629" Type="http://schemas.openxmlformats.org/officeDocument/2006/relationships/hyperlink" Target="https://adas-server.mobiledrivetech.com/polarion/#/project/RTBM/workitem?id=RTBM-53758" TargetMode="External"/><Relationship Id="rId1161" Type="http://schemas.openxmlformats.org/officeDocument/2006/relationships/hyperlink" Target="https://adas-server.mobiledrivetech.com/polarion/#/project/RTBM/workitem?id=RTBM-54661" TargetMode="External"/><Relationship Id="rId1259" Type="http://schemas.openxmlformats.org/officeDocument/2006/relationships/hyperlink" Target="https://adas-server.mobiledrivetech.com/polarion/#/project/RTBM/workitem?id=RTBM-54713" TargetMode="External"/><Relationship Id="rId1466" Type="http://schemas.openxmlformats.org/officeDocument/2006/relationships/hyperlink" Target="https://adas-server.mobiledrivetech.com/polarion/#/project/RTBM/workitem?id=RTBM-36004" TargetMode="External"/><Relationship Id="rId836" Type="http://schemas.openxmlformats.org/officeDocument/2006/relationships/hyperlink" Target="https://adas-server.mobiledrivetech.com/polarion/#/project/RTBM/workitem?id=RTBM-36344" TargetMode="External"/><Relationship Id="rId1021" Type="http://schemas.openxmlformats.org/officeDocument/2006/relationships/hyperlink" Target="https://adas-server.mobiledrivetech.com/polarion/#/project/RTBM/workitem?id=RTBM-54543" TargetMode="External"/><Relationship Id="rId1119" Type="http://schemas.openxmlformats.org/officeDocument/2006/relationships/hyperlink" Target="https://adas-server.mobiledrivetech.com/polarion/#/project/RTBM/workitem?id=RTBM-54636" TargetMode="External"/><Relationship Id="rId1673" Type="http://schemas.openxmlformats.org/officeDocument/2006/relationships/hyperlink" Target="https://adas-server.mobiledrivetech.com/polarion/#/project/RTBM/workitem?id=RTBM-56673" TargetMode="External"/><Relationship Id="rId903" Type="http://schemas.openxmlformats.org/officeDocument/2006/relationships/hyperlink" Target="https://adas-server.mobiledrivetech.com/polarion/#/project/RTBM/workitem?id=RTBM-54355" TargetMode="External"/><Relationship Id="rId1326" Type="http://schemas.openxmlformats.org/officeDocument/2006/relationships/hyperlink" Target="https://adas-server.mobiledrivetech.com/polarion/#/project/RTBM/workitem?id=RTBM-37047" TargetMode="External"/><Relationship Id="rId1533" Type="http://schemas.openxmlformats.org/officeDocument/2006/relationships/hyperlink" Target="https://adas-server.mobiledrivetech.com/polarion/#/project/RTBM/workitem?id=RTBM-54963" TargetMode="External"/><Relationship Id="rId1740" Type="http://schemas.openxmlformats.org/officeDocument/2006/relationships/hyperlink" Target="https://adas-server.mobiledrivetech.com/polarion/#/project/RTBM/workitem?id=RTBM-15772" TargetMode="External"/><Relationship Id="rId32" Type="http://schemas.openxmlformats.org/officeDocument/2006/relationships/hyperlink" Target="https://adas-server.mobiledrivetech.com/polarion/#/project/RTBM/workitem?id=RTBM-36168" TargetMode="External"/><Relationship Id="rId1600" Type="http://schemas.openxmlformats.org/officeDocument/2006/relationships/hyperlink" Target="https://adas-server.mobiledrivetech.com/polarion/#/project/RTBM/workitem?id=RTBM-25262" TargetMode="External"/><Relationship Id="rId181" Type="http://schemas.openxmlformats.org/officeDocument/2006/relationships/hyperlink" Target="https://adas-server.mobiledrivetech.com/polarion/#/project/RTBM/workitem?id=RTBM-53079" TargetMode="External"/><Relationship Id="rId279" Type="http://schemas.openxmlformats.org/officeDocument/2006/relationships/hyperlink" Target="https://adas-server.mobiledrivetech.com/polarion/#/project/RTBM/workitem?id=RTBM-53166" TargetMode="External"/><Relationship Id="rId486" Type="http://schemas.openxmlformats.org/officeDocument/2006/relationships/hyperlink" Target="https://adas-server.mobiledrivetech.com/polarion/#/project/RTBM/workitem?id=RTBM-36120" TargetMode="External"/><Relationship Id="rId693" Type="http://schemas.openxmlformats.org/officeDocument/2006/relationships/hyperlink" Target="https://adas-server.mobiledrivetech.com/polarion/#/project/RTBM/workitem?id=RTBM-54810" TargetMode="External"/><Relationship Id="rId139" Type="http://schemas.openxmlformats.org/officeDocument/2006/relationships/hyperlink" Target="https://adas-server.mobiledrivetech.com/polarion/#/project/RTBM/workitem?id=RTBM-52997" TargetMode="External"/><Relationship Id="rId346" Type="http://schemas.openxmlformats.org/officeDocument/2006/relationships/hyperlink" Target="https://adas-server.mobiledrivetech.com/polarion/#/project/RTBM/workitem?id=RTBM-36929" TargetMode="External"/><Relationship Id="rId553" Type="http://schemas.openxmlformats.org/officeDocument/2006/relationships/hyperlink" Target="https://adas-server.mobiledrivetech.com/polarion/#/project/RTBM/workitem?id=RTBM-53693" TargetMode="External"/><Relationship Id="rId760" Type="http://schemas.openxmlformats.org/officeDocument/2006/relationships/hyperlink" Target="https://adas-server.mobiledrivetech.com/polarion/#/project/RTBM/workitem?id=RTBM-37524" TargetMode="External"/><Relationship Id="rId998" Type="http://schemas.openxmlformats.org/officeDocument/2006/relationships/hyperlink" Target="https://adas-server.mobiledrivetech.com/polarion/#/project/RTBM/workitem?id=RTBM-36480" TargetMode="External"/><Relationship Id="rId1183" Type="http://schemas.openxmlformats.org/officeDocument/2006/relationships/hyperlink" Target="https://adas-server.mobiledrivetech.com/polarion/#/project/RTBM/workitem?id=RTBM-54673" TargetMode="External"/><Relationship Id="rId1390" Type="http://schemas.openxmlformats.org/officeDocument/2006/relationships/hyperlink" Target="https://adas-server.mobiledrivetech.com/polarion/#/project/RTBM/workitem?id=RTBM-16994" TargetMode="External"/><Relationship Id="rId206" Type="http://schemas.openxmlformats.org/officeDocument/2006/relationships/hyperlink" Target="https://adas-server.mobiledrivetech.com/polarion/#/project/RTBM/workitem?id=RTBM-36832" TargetMode="External"/><Relationship Id="rId413" Type="http://schemas.openxmlformats.org/officeDocument/2006/relationships/hyperlink" Target="https://adas-server.mobiledrivetech.com/polarion/#/project/RTBM/workitem?id=RTBM-53312" TargetMode="External"/><Relationship Id="rId858" Type="http://schemas.openxmlformats.org/officeDocument/2006/relationships/hyperlink" Target="https://adas-server.mobiledrivetech.com/polarion/#/project/RTBM/workitem?id=RTBM-36219" TargetMode="External"/><Relationship Id="rId1043" Type="http://schemas.openxmlformats.org/officeDocument/2006/relationships/hyperlink" Target="https://adas-server.mobiledrivetech.com/polarion/#/project/RTBM/workitem?id=RTBM-54575" TargetMode="External"/><Relationship Id="rId1488" Type="http://schemas.openxmlformats.org/officeDocument/2006/relationships/hyperlink" Target="https://adas-server.mobiledrivetech.com/polarion/#/project/RTBM/workitem?id=RTBM-36615" TargetMode="External"/><Relationship Id="rId1695" Type="http://schemas.openxmlformats.org/officeDocument/2006/relationships/hyperlink" Target="https://adas-server.mobiledrivetech.com/polarion/#/project/RTBM/workitem?id=RTBM-56684" TargetMode="External"/><Relationship Id="rId620" Type="http://schemas.openxmlformats.org/officeDocument/2006/relationships/hyperlink" Target="https://adas-server.mobiledrivetech.com/polarion/#/project/RTBM/workitem?id=RTBM-12765" TargetMode="External"/><Relationship Id="rId718" Type="http://schemas.openxmlformats.org/officeDocument/2006/relationships/hyperlink" Target="https://adas-server.mobiledrivetech.com/polarion/#/project/RTBM/workitem?id=RTBM-36195" TargetMode="External"/><Relationship Id="rId925" Type="http://schemas.openxmlformats.org/officeDocument/2006/relationships/hyperlink" Target="https://adas-server.mobiledrivetech.com/polarion/#/project/RTBM/workitem?id=RTBM-54410" TargetMode="External"/><Relationship Id="rId1250" Type="http://schemas.openxmlformats.org/officeDocument/2006/relationships/hyperlink" Target="https://adas-server.mobiledrivetech.com/polarion/#/project/RTBM/workitem?id=RTBM-36361" TargetMode="External"/><Relationship Id="rId1348" Type="http://schemas.openxmlformats.org/officeDocument/2006/relationships/hyperlink" Target="https://adas-server.mobiledrivetech.com/polarion/#/project/RTBM/workitem?id=RTBM-37063" TargetMode="External"/><Relationship Id="rId1555" Type="http://schemas.openxmlformats.org/officeDocument/2006/relationships/hyperlink" Target="https://adas-server.mobiledrivetech.com/polarion/#/project/RTBM/workitem?id=RTBM-55013" TargetMode="External"/><Relationship Id="rId1762" Type="http://schemas.openxmlformats.org/officeDocument/2006/relationships/hyperlink" Target="https://adas-server.mobiledrivetech.com/polarion/#/project/RTBM/workitem?id=RTBM-16618" TargetMode="External"/><Relationship Id="rId1110" Type="http://schemas.openxmlformats.org/officeDocument/2006/relationships/hyperlink" Target="https://adas-server.mobiledrivetech.com/polarion/#/project/RTBM/workitem?id=RTBM-36428" TargetMode="External"/><Relationship Id="rId1208" Type="http://schemas.openxmlformats.org/officeDocument/2006/relationships/hyperlink" Target="https://adas-server.mobiledrivetech.com/polarion/#/project/RTBM/workitem?id=RTBM-36967" TargetMode="External"/><Relationship Id="rId1415" Type="http://schemas.openxmlformats.org/officeDocument/2006/relationships/hyperlink" Target="https://adas-server.mobiledrivetech.com/polarion/#/project/RTBM/workitem?id=RTBM-54857" TargetMode="External"/><Relationship Id="rId54" Type="http://schemas.openxmlformats.org/officeDocument/2006/relationships/hyperlink" Target="https://adas-server.mobiledrivetech.com/polarion/#/project/RTBM/workitem?id=RTBM-36244" TargetMode="External"/><Relationship Id="rId1622" Type="http://schemas.openxmlformats.org/officeDocument/2006/relationships/hyperlink" Target="https://adas-server.mobiledrivetech.com/polarion/#/project/RTBM/workitem?id=RTBM-21498" TargetMode="External"/><Relationship Id="rId270" Type="http://schemas.openxmlformats.org/officeDocument/2006/relationships/hyperlink" Target="https://adas-server.mobiledrivetech.com/polarion/#/project/RTBM/workitem?id=RTBM-36044" TargetMode="External"/><Relationship Id="rId130" Type="http://schemas.openxmlformats.org/officeDocument/2006/relationships/hyperlink" Target="https://adas-server.mobiledrivetech.com/polarion/#/project/RTBM/workitem?id=RTBM-36875" TargetMode="External"/><Relationship Id="rId368" Type="http://schemas.openxmlformats.org/officeDocument/2006/relationships/hyperlink" Target="https://adas-server.mobiledrivetech.com/polarion/#/project/RTBM/workitem?id=RTBM-36147" TargetMode="External"/><Relationship Id="rId575" Type="http://schemas.openxmlformats.org/officeDocument/2006/relationships/hyperlink" Target="https://adas-server.mobiledrivetech.com/polarion/#/project/RTBM/workitem?id=RTBM-53714" TargetMode="External"/><Relationship Id="rId782" Type="http://schemas.openxmlformats.org/officeDocument/2006/relationships/hyperlink" Target="https://adas-server.mobiledrivetech.com/polarion/#/project/RTBM/workitem?id=RTBM-16983" TargetMode="External"/><Relationship Id="rId228" Type="http://schemas.openxmlformats.org/officeDocument/2006/relationships/hyperlink" Target="https://adas-server.mobiledrivetech.com/polarion/#/project/RTBM/workitem?id=RTBM-36159" TargetMode="External"/><Relationship Id="rId435" Type="http://schemas.openxmlformats.org/officeDocument/2006/relationships/hyperlink" Target="https://adas-server.mobiledrivetech.com/polarion/#/project/RTBM/workitem?id=RTBM-53323" TargetMode="External"/><Relationship Id="rId642" Type="http://schemas.openxmlformats.org/officeDocument/2006/relationships/hyperlink" Target="https://adas-server.mobiledrivetech.com/polarion/#/project/RTBM/workitem?id=RTBM-24392" TargetMode="External"/><Relationship Id="rId1065" Type="http://schemas.openxmlformats.org/officeDocument/2006/relationships/hyperlink" Target="https://adas-server.mobiledrivetech.com/polarion/#/project/RTBM/workitem?id=RTBM-54587" TargetMode="External"/><Relationship Id="rId1272" Type="http://schemas.openxmlformats.org/officeDocument/2006/relationships/hyperlink" Target="https://adas-server.mobiledrivetech.com/polarion/#/project/RTBM/workitem?id=RTBM-36093" TargetMode="External"/><Relationship Id="rId502" Type="http://schemas.openxmlformats.org/officeDocument/2006/relationships/hyperlink" Target="https://adas-server.mobiledrivetech.com/polarion/#/project/RTBM/workitem?id=RTBM-36998" TargetMode="External"/><Relationship Id="rId947" Type="http://schemas.openxmlformats.org/officeDocument/2006/relationships/hyperlink" Target="https://adas-server.mobiledrivetech.com/polarion/#/project/RTBM/workitem?id=RTBM-54491" TargetMode="External"/><Relationship Id="rId1132" Type="http://schemas.openxmlformats.org/officeDocument/2006/relationships/hyperlink" Target="https://adas-server.mobiledrivetech.com/polarion/#/project/RTBM/workitem?id=RTBM-36340" TargetMode="External"/><Relationship Id="rId1577" Type="http://schemas.openxmlformats.org/officeDocument/2006/relationships/hyperlink" Target="https://adas-server.mobiledrivetech.com/polarion/#/project/RTBM/workitem?id=RTBM-56422" TargetMode="External"/><Relationship Id="rId76" Type="http://schemas.openxmlformats.org/officeDocument/2006/relationships/hyperlink" Target="https://adas-server.mobiledrivetech.com/polarion/#/project/RTBM/workitem?id=RTBM-36175" TargetMode="External"/><Relationship Id="rId807" Type="http://schemas.openxmlformats.org/officeDocument/2006/relationships/hyperlink" Target="https://adas-server.mobiledrivetech.com/polarion/#/project/RTBM/workitem?id=RTBM-56666" TargetMode="External"/><Relationship Id="rId1437" Type="http://schemas.openxmlformats.org/officeDocument/2006/relationships/hyperlink" Target="https://adas-server.mobiledrivetech.com/polarion/#/project/RTBM/workitem?id=RTBM-54882" TargetMode="External"/><Relationship Id="rId1644" Type="http://schemas.openxmlformats.org/officeDocument/2006/relationships/hyperlink" Target="https://adas-server.mobiledrivetech.com/polarion/#/project/RTBM/workitem?id=RTBM-16966" TargetMode="External"/><Relationship Id="rId1504" Type="http://schemas.openxmlformats.org/officeDocument/2006/relationships/hyperlink" Target="https://adas-server.mobiledrivetech.com/polarion/#/project/RTBM/workitem?id=RTBM-36783" TargetMode="External"/><Relationship Id="rId1711" Type="http://schemas.openxmlformats.org/officeDocument/2006/relationships/hyperlink" Target="https://adas-server.mobiledrivetech.com/polarion/#/project/RTBM/workitem?id=RTBM-56693" TargetMode="External"/><Relationship Id="rId292" Type="http://schemas.openxmlformats.org/officeDocument/2006/relationships/hyperlink" Target="https://adas-server.mobiledrivetech.com/polarion/#/project/RTBM/workitem?id=RTBM-36152" TargetMode="External"/><Relationship Id="rId597" Type="http://schemas.openxmlformats.org/officeDocument/2006/relationships/hyperlink" Target="https://adas-server.mobiledrivetech.com/polarion/#/project/RTBM/workitem?id=RTBM-53737" TargetMode="External"/><Relationship Id="rId152" Type="http://schemas.openxmlformats.org/officeDocument/2006/relationships/hyperlink" Target="https://adas-server.mobiledrivetech.com/polarion/#/project/RTBM/workitem?id=RTBM-36849" TargetMode="External"/><Relationship Id="rId457" Type="http://schemas.openxmlformats.org/officeDocument/2006/relationships/hyperlink" Target="https://adas-server.mobiledrivetech.com/polarion/#/project/RTBM/workitem?id=RTBM-53334" TargetMode="External"/><Relationship Id="rId1087" Type="http://schemas.openxmlformats.org/officeDocument/2006/relationships/hyperlink" Target="https://adas-server.mobiledrivetech.com/polarion/#/project/RTBM/workitem?id=RTBM-54603" TargetMode="External"/><Relationship Id="rId1294" Type="http://schemas.openxmlformats.org/officeDocument/2006/relationships/hyperlink" Target="https://adas-server.mobiledrivetech.com/polarion/#/project/RTBM/workitem?id=RTBM-36960" TargetMode="External"/><Relationship Id="rId664" Type="http://schemas.openxmlformats.org/officeDocument/2006/relationships/hyperlink" Target="https://adas-server.mobiledrivetech.com/polarion/#/project/RTBM/workitem?id=RTBM-15910" TargetMode="External"/><Relationship Id="rId871" Type="http://schemas.openxmlformats.org/officeDocument/2006/relationships/hyperlink" Target="https://adas-server.mobiledrivetech.com/polarion/#/project/RTBM/workitem?id=RTBM-54328" TargetMode="External"/><Relationship Id="rId969" Type="http://schemas.openxmlformats.org/officeDocument/2006/relationships/hyperlink" Target="https://adas-server.mobiledrivetech.com/polarion/#/project/RTBM/workitem?id=RTBM-54508" TargetMode="External"/><Relationship Id="rId1599" Type="http://schemas.openxmlformats.org/officeDocument/2006/relationships/hyperlink" Target="https://adas-server.mobiledrivetech.com/polarion/#/project/RTBM/workitem?id=RTBM-56495" TargetMode="External"/><Relationship Id="rId317" Type="http://schemas.openxmlformats.org/officeDocument/2006/relationships/hyperlink" Target="https://adas-server.mobiledrivetech.com/polarion/#/project/RTBM/workitem?id=RTBM-53225" TargetMode="External"/><Relationship Id="rId524" Type="http://schemas.openxmlformats.org/officeDocument/2006/relationships/hyperlink" Target="https://adas-server.mobiledrivetech.com/polarion/#/project/RTBM/workitem?id=RTBM-16996" TargetMode="External"/><Relationship Id="rId731" Type="http://schemas.openxmlformats.org/officeDocument/2006/relationships/hyperlink" Target="https://adas-server.mobiledrivetech.com/polarion/#/project/RTBM/workitem?id=RTBM-54949" TargetMode="External"/><Relationship Id="rId1154" Type="http://schemas.openxmlformats.org/officeDocument/2006/relationships/hyperlink" Target="https://adas-server.mobiledrivetech.com/polarion/#/project/RTBM/workitem?id=RTBM-36830" TargetMode="External"/><Relationship Id="rId1361" Type="http://schemas.openxmlformats.org/officeDocument/2006/relationships/hyperlink" Target="https://adas-server.mobiledrivetech.com/polarion/#/project/RTBM/workitem?id=RTBM-54773" TargetMode="External"/><Relationship Id="rId1459" Type="http://schemas.openxmlformats.org/officeDocument/2006/relationships/hyperlink" Target="https://adas-server.mobiledrivetech.com/polarion/#/project/RTBM/workitem?id=RTBM-54894" TargetMode="External"/><Relationship Id="rId98" Type="http://schemas.openxmlformats.org/officeDocument/2006/relationships/hyperlink" Target="https://adas-server.mobiledrivetech.com/polarion/#/project/RTBM/workitem?id=RTBM-25741" TargetMode="External"/><Relationship Id="rId829" Type="http://schemas.openxmlformats.org/officeDocument/2006/relationships/hyperlink" Target="https://adas-server.mobiledrivetech.com/polarion/#/project/RTBM/workitem?id=RTBM-53645" TargetMode="External"/><Relationship Id="rId1014" Type="http://schemas.openxmlformats.org/officeDocument/2006/relationships/hyperlink" Target="https://adas-server.mobiledrivetech.com/polarion/#/project/RTBM/workitem?id=RTBM-36476" TargetMode="External"/><Relationship Id="rId1221" Type="http://schemas.openxmlformats.org/officeDocument/2006/relationships/hyperlink" Target="https://adas-server.mobiledrivetech.com/polarion/#/project/RTBM/workitem?id=RTBM-54692" TargetMode="External"/><Relationship Id="rId1666" Type="http://schemas.openxmlformats.org/officeDocument/2006/relationships/hyperlink" Target="https://adas-server.mobiledrivetech.com/polarion/#/project/RTBM/workitem?id=RTBM-21693" TargetMode="External"/><Relationship Id="rId1319" Type="http://schemas.openxmlformats.org/officeDocument/2006/relationships/hyperlink" Target="https://adas-server.mobiledrivetech.com/polarion/#/project/RTBM/workitem?id=RTBM-54745" TargetMode="External"/><Relationship Id="rId1526" Type="http://schemas.openxmlformats.org/officeDocument/2006/relationships/hyperlink" Target="https://adas-server.mobiledrivetech.com/polarion/#/project/RTBM/workitem?id=RTBM-36932" TargetMode="External"/><Relationship Id="rId1733" Type="http://schemas.openxmlformats.org/officeDocument/2006/relationships/hyperlink" Target="https://adas-server.mobiledrivetech.com/polarion/#/project/RTBM/workitem?id=RTBM-56773" TargetMode="External"/><Relationship Id="rId25" Type="http://schemas.openxmlformats.org/officeDocument/2006/relationships/hyperlink" Target="https://adas-server.mobiledrivetech.com/polarion/#/project/RTBM/workitem?id=RTBM-52938" TargetMode="External"/><Relationship Id="rId174" Type="http://schemas.openxmlformats.org/officeDocument/2006/relationships/hyperlink" Target="https://adas-server.mobiledrivetech.com/polarion/#/project/RTBM/workitem?id=RTBM-36843" TargetMode="External"/><Relationship Id="rId381" Type="http://schemas.openxmlformats.org/officeDocument/2006/relationships/hyperlink" Target="https://adas-server.mobiledrivetech.com/polarion/#/project/RTBM/workitem?id=RTBM-53294" TargetMode="External"/><Relationship Id="rId241" Type="http://schemas.openxmlformats.org/officeDocument/2006/relationships/hyperlink" Target="https://adas-server.mobiledrivetech.com/polarion/#/project/RTBM/workitem?id=RTBM-53143" TargetMode="External"/><Relationship Id="rId479" Type="http://schemas.openxmlformats.org/officeDocument/2006/relationships/hyperlink" Target="https://adas-server.mobiledrivetech.com/polarion/#/project/RTBM/workitem?id=RTBM-53414" TargetMode="External"/><Relationship Id="rId686" Type="http://schemas.openxmlformats.org/officeDocument/2006/relationships/hyperlink" Target="https://adas-server.mobiledrivetech.com/polarion/#/project/RTBM/workitem?id=RTBM-37001" TargetMode="External"/><Relationship Id="rId893" Type="http://schemas.openxmlformats.org/officeDocument/2006/relationships/hyperlink" Target="https://adas-server.mobiledrivetech.com/polarion/#/project/RTBM/workitem?id=RTBM-54343" TargetMode="External"/><Relationship Id="rId339" Type="http://schemas.openxmlformats.org/officeDocument/2006/relationships/hyperlink" Target="https://adas-server.mobiledrivetech.com/polarion/#/project/RTBM/workitem?id=RTBM-53271" TargetMode="External"/><Relationship Id="rId546" Type="http://schemas.openxmlformats.org/officeDocument/2006/relationships/hyperlink" Target="https://adas-server.mobiledrivetech.com/polarion/#/project/RTBM/workitem?id=RTBM-37545" TargetMode="External"/><Relationship Id="rId753" Type="http://schemas.openxmlformats.org/officeDocument/2006/relationships/hyperlink" Target="https://adas-server.mobiledrivetech.com/polarion/#/project/RTBM/workitem?id=RTBM-55029" TargetMode="External"/><Relationship Id="rId1176" Type="http://schemas.openxmlformats.org/officeDocument/2006/relationships/hyperlink" Target="https://adas-server.mobiledrivetech.com/polarion/#/project/RTBM/workitem?id=RTBM-36971" TargetMode="External"/><Relationship Id="rId1383" Type="http://schemas.openxmlformats.org/officeDocument/2006/relationships/hyperlink" Target="https://adas-server.mobiledrivetech.com/polarion/#/project/RTBM/workitem?id=RTBM-54790" TargetMode="External"/><Relationship Id="rId101" Type="http://schemas.openxmlformats.org/officeDocument/2006/relationships/hyperlink" Target="https://adas-server.mobiledrivetech.com/polarion/#/project/RTBM/workitem?id=RTBM-52978" TargetMode="External"/><Relationship Id="rId406" Type="http://schemas.openxmlformats.org/officeDocument/2006/relationships/hyperlink" Target="https://adas-server.mobiledrivetech.com/polarion/#/project/RTBM/workitem?id=RTBM-36717" TargetMode="External"/><Relationship Id="rId960" Type="http://schemas.openxmlformats.org/officeDocument/2006/relationships/hyperlink" Target="https://adas-server.mobiledrivetech.com/polarion/#/project/RTBM/workitem?id=RTBM-36525" TargetMode="External"/><Relationship Id="rId1036" Type="http://schemas.openxmlformats.org/officeDocument/2006/relationships/hyperlink" Target="https://adas-server.mobiledrivetech.com/polarion/#/project/RTBM/workitem?id=RTBM-36465" TargetMode="External"/><Relationship Id="rId1243" Type="http://schemas.openxmlformats.org/officeDocument/2006/relationships/hyperlink" Target="https://adas-server.mobiledrivetech.com/polarion/#/project/RTBM/workitem?id=RTBM-54705" TargetMode="External"/><Relationship Id="rId1590" Type="http://schemas.openxmlformats.org/officeDocument/2006/relationships/hyperlink" Target="https://adas-server.mobiledrivetech.com/polarion/#/project/RTBM/workitem?id=RTBM-16127" TargetMode="External"/><Relationship Id="rId1688" Type="http://schemas.openxmlformats.org/officeDocument/2006/relationships/hyperlink" Target="https://adas-server.mobiledrivetech.com/polarion/#/project/RTBM/workitem?id=RTBM-21662" TargetMode="External"/><Relationship Id="rId613" Type="http://schemas.openxmlformats.org/officeDocument/2006/relationships/hyperlink" Target="https://adas-server.mobiledrivetech.com/polarion/#/project/RTBM/workitem?id=RTBM-53745" TargetMode="External"/><Relationship Id="rId820" Type="http://schemas.openxmlformats.org/officeDocument/2006/relationships/hyperlink" Target="https://adas-server.mobiledrivetech.com/polarion/#/project/RTBM/workitem?id=RTBM-36760" TargetMode="External"/><Relationship Id="rId918" Type="http://schemas.openxmlformats.org/officeDocument/2006/relationships/hyperlink" Target="https://adas-server.mobiledrivetech.com/polarion/#/project/RTBM/workitem?id=RTBM-36547" TargetMode="External"/><Relationship Id="rId1450" Type="http://schemas.openxmlformats.org/officeDocument/2006/relationships/hyperlink" Target="https://adas-server.mobiledrivetech.com/polarion/#/project/RTBM/workitem?id=RTBM-36033" TargetMode="External"/><Relationship Id="rId1548" Type="http://schemas.openxmlformats.org/officeDocument/2006/relationships/hyperlink" Target="https://adas-server.mobiledrivetech.com/polarion/#/project/RTBM/workitem?id=RTBM-37525" TargetMode="External"/><Relationship Id="rId1755" Type="http://schemas.openxmlformats.org/officeDocument/2006/relationships/hyperlink" Target="https://adas-server.mobiledrivetech.com/polarion/#/project/RTBM/workitem?id=RTBM-57125" TargetMode="External"/><Relationship Id="rId1103" Type="http://schemas.openxmlformats.org/officeDocument/2006/relationships/hyperlink" Target="https://adas-server.mobiledrivetech.com/polarion/#/project/RTBM/workitem?id=RTBM-54614" TargetMode="External"/><Relationship Id="rId1310" Type="http://schemas.openxmlformats.org/officeDocument/2006/relationships/hyperlink" Target="https://adas-server.mobiledrivetech.com/polarion/#/project/RTBM/workitem?id=RTBM-37051" TargetMode="External"/><Relationship Id="rId1408" Type="http://schemas.openxmlformats.org/officeDocument/2006/relationships/hyperlink" Target="https://adas-server.mobiledrivetech.com/polarion/#/project/RTBM/workitem?id=RTBM-15907" TargetMode="External"/><Relationship Id="rId47" Type="http://schemas.openxmlformats.org/officeDocument/2006/relationships/hyperlink" Target="https://adas-server.mobiledrivetech.com/polarion/#/project/RTBM/workitem?id=RTBM-52949" TargetMode="External"/><Relationship Id="rId1615" Type="http://schemas.openxmlformats.org/officeDocument/2006/relationships/hyperlink" Target="https://adas-server.mobiledrivetech.com/polarion/#/project/RTBM/workitem?id=RTBM-56627" TargetMode="External"/><Relationship Id="rId196" Type="http://schemas.openxmlformats.org/officeDocument/2006/relationships/hyperlink" Target="https://adas-server.mobiledrivetech.com/polarion/#/project/RTBM/workitem?id=RTBM-36835" TargetMode="External"/><Relationship Id="rId263" Type="http://schemas.openxmlformats.org/officeDocument/2006/relationships/hyperlink" Target="https://adas-server.mobiledrivetech.com/polarion/#/project/RTBM/workitem?id=RTBM-53156" TargetMode="External"/><Relationship Id="rId470" Type="http://schemas.openxmlformats.org/officeDocument/2006/relationships/hyperlink" Target="https://adas-server.mobiledrivetech.com/polarion/#/project/RTBM/workitem?id=RTBM-37053" TargetMode="External"/><Relationship Id="rId123" Type="http://schemas.openxmlformats.org/officeDocument/2006/relationships/hyperlink" Target="https://adas-server.mobiledrivetech.com/polarion/#/project/RTBM/workitem?id=RTBM-52989" TargetMode="External"/><Relationship Id="rId330" Type="http://schemas.openxmlformats.org/officeDocument/2006/relationships/hyperlink" Target="https://adas-server.mobiledrivetech.com/polarion/#/project/RTBM/workitem?id=RTBM-36859" TargetMode="External"/><Relationship Id="rId568" Type="http://schemas.openxmlformats.org/officeDocument/2006/relationships/hyperlink" Target="https://adas-server.mobiledrivetech.com/polarion/#/project/RTBM/workitem?id=RTBM-37566" TargetMode="External"/><Relationship Id="rId775" Type="http://schemas.openxmlformats.org/officeDocument/2006/relationships/hyperlink" Target="https://adas-server.mobiledrivetech.com/polarion/#/project/RTBM/workitem?id=RTBM-56595" TargetMode="External"/><Relationship Id="rId982" Type="http://schemas.openxmlformats.org/officeDocument/2006/relationships/hyperlink" Target="https://adas-server.mobiledrivetech.com/polarion/#/project/RTBM/workitem?id=RTBM-36508" TargetMode="External"/><Relationship Id="rId1198" Type="http://schemas.openxmlformats.org/officeDocument/2006/relationships/hyperlink" Target="https://adas-server.mobiledrivetech.com/polarion/#/project/RTBM/workitem?id=RTBM-36969" TargetMode="External"/><Relationship Id="rId428" Type="http://schemas.openxmlformats.org/officeDocument/2006/relationships/hyperlink" Target="https://adas-server.mobiledrivetech.com/polarion/#/project/RTBM/workitem?id=RTBM-36124" TargetMode="External"/><Relationship Id="rId635" Type="http://schemas.openxmlformats.org/officeDocument/2006/relationships/hyperlink" Target="https://adas-server.mobiledrivetech.com/polarion/#/project/RTBM/workitem?id=RTBM-53761" TargetMode="External"/><Relationship Id="rId842" Type="http://schemas.openxmlformats.org/officeDocument/2006/relationships/hyperlink" Target="https://adas-server.mobiledrivetech.com/polarion/#/project/RTBM/workitem?id=RTBM-36388" TargetMode="External"/><Relationship Id="rId1058" Type="http://schemas.openxmlformats.org/officeDocument/2006/relationships/hyperlink" Target="https://adas-server.mobiledrivetech.com/polarion/#/project/RTBM/workitem?id=RTBM-36454" TargetMode="External"/><Relationship Id="rId1265" Type="http://schemas.openxmlformats.org/officeDocument/2006/relationships/hyperlink" Target="https://adas-server.mobiledrivetech.com/polarion/#/project/RTBM/workitem?id=RTBM-54716" TargetMode="External"/><Relationship Id="rId1472" Type="http://schemas.openxmlformats.org/officeDocument/2006/relationships/hyperlink" Target="https://adas-server.mobiledrivetech.com/polarion/#/project/RTBM/workitem?id=RTBM-36623" TargetMode="External"/><Relationship Id="rId702" Type="http://schemas.openxmlformats.org/officeDocument/2006/relationships/hyperlink" Target="https://adas-server.mobiledrivetech.com/polarion/#/project/RTBM/workitem?id=RTBM-24445" TargetMode="External"/><Relationship Id="rId1125" Type="http://schemas.openxmlformats.org/officeDocument/2006/relationships/hyperlink" Target="https://adas-server.mobiledrivetech.com/polarion/#/project/RTBM/workitem?id=RTBM-54639" TargetMode="External"/><Relationship Id="rId1332" Type="http://schemas.openxmlformats.org/officeDocument/2006/relationships/hyperlink" Target="https://adas-server.mobiledrivetech.com/polarion/#/project/RTBM/workitem?id=RTBM-37018" TargetMode="Externa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1</xdr:row>
      <xdr:rowOff>304800</xdr:rowOff>
    </xdr:to>
    <xdr:sp macro="" textlink="">
      <xdr:nvSpPr>
        <xdr:cNvPr id="17409" name="AutoShape 1" descr="https://adas-server.mobiledrivetech.com/polarion/ria/images/suspect.gif">
          <a:extLst>
            <a:ext uri="{FF2B5EF4-FFF2-40B4-BE49-F238E27FC236}">
              <a16:creationId xmlns:a16="http://schemas.microsoft.com/office/drawing/2014/main" id="{3D3181AB-0841-463D-ABC4-AA09D034009E}"/>
            </a:ext>
          </a:extLst>
        </xdr:cNvPr>
        <xdr:cNvSpPr>
          <a:spLocks noChangeAspect="1" noChangeArrowheads="1"/>
        </xdr:cNvSpPr>
      </xdr:nvSpPr>
      <xdr:spPr bwMode="auto">
        <a:xfrm>
          <a:off x="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xdr:row>
      <xdr:rowOff>0</xdr:rowOff>
    </xdr:from>
    <xdr:to>
      <xdr:col>0</xdr:col>
      <xdr:colOff>615950</xdr:colOff>
      <xdr:row>1</xdr:row>
      <xdr:rowOff>304800</xdr:rowOff>
    </xdr:to>
    <xdr:sp macro="" textlink="">
      <xdr:nvSpPr>
        <xdr:cNvPr id="17410" name="AutoShape 2">
          <a:extLst>
            <a:ext uri="{FF2B5EF4-FFF2-40B4-BE49-F238E27FC236}">
              <a16:creationId xmlns:a16="http://schemas.microsoft.com/office/drawing/2014/main" id="{D0E681A9-8004-4F33-B9A9-09D41FBCA781}"/>
            </a:ext>
          </a:extLst>
        </xdr:cNvPr>
        <xdr:cNvSpPr>
          <a:spLocks noChangeAspect="1" noChangeArrowheads="1"/>
        </xdr:cNvSpPr>
      </xdr:nvSpPr>
      <xdr:spPr bwMode="auto">
        <a:xfrm>
          <a:off x="31115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xdr:row>
      <xdr:rowOff>0</xdr:rowOff>
    </xdr:from>
    <xdr:to>
      <xdr:col>0</xdr:col>
      <xdr:colOff>927100</xdr:colOff>
      <xdr:row>1</xdr:row>
      <xdr:rowOff>304800</xdr:rowOff>
    </xdr:to>
    <xdr:sp macro="" textlink="">
      <xdr:nvSpPr>
        <xdr:cNvPr id="17411" name="AutoShape 3" descr="https://adas-server.mobiledrivetech.com/polarion/icons/default/enums/type_feature.gif">
          <a:hlinkClick xmlns:r="http://schemas.openxmlformats.org/officeDocument/2006/relationships" r:id="rId1" tgtFrame="_blank"/>
          <a:extLst>
            <a:ext uri="{FF2B5EF4-FFF2-40B4-BE49-F238E27FC236}">
              <a16:creationId xmlns:a16="http://schemas.microsoft.com/office/drawing/2014/main" id="{086F89ED-F232-4E4D-8D3C-8FE7C1559FE6}"/>
            </a:ext>
          </a:extLst>
        </xdr:cNvPr>
        <xdr:cNvSpPr>
          <a:spLocks noChangeAspect="1" noChangeArrowheads="1"/>
        </xdr:cNvSpPr>
      </xdr:nvSpPr>
      <xdr:spPr bwMode="auto">
        <a:xfrm>
          <a:off x="62230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1</xdr:row>
      <xdr:rowOff>304800</xdr:rowOff>
    </xdr:to>
    <xdr:sp macro="" textlink="">
      <xdr:nvSpPr>
        <xdr:cNvPr id="17412" name="AutoShape 4" descr="https://adas-server.mobiledrivetech.com/polarion/icons/default/enums/type_feature.gif">
          <a:hlinkClick xmlns:r="http://schemas.openxmlformats.org/officeDocument/2006/relationships" r:id="rId1" tgtFrame="_top"/>
          <a:extLst>
            <a:ext uri="{FF2B5EF4-FFF2-40B4-BE49-F238E27FC236}">
              <a16:creationId xmlns:a16="http://schemas.microsoft.com/office/drawing/2014/main" id="{AE3D45FA-F3F8-4D4B-949E-5290CEDCA3EC}"/>
            </a:ext>
          </a:extLst>
        </xdr:cNvPr>
        <xdr:cNvSpPr>
          <a:spLocks noChangeAspect="1" noChangeArrowheads="1"/>
        </xdr:cNvSpPr>
      </xdr:nvSpPr>
      <xdr:spPr bwMode="auto">
        <a:xfrm>
          <a:off x="202565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17413" name="AutoShape 5" descr="https://adas-server.mobiledrivetech.com/polarion/icons/default/enums/type_spike.gif">
          <a:hlinkClick xmlns:r="http://schemas.openxmlformats.org/officeDocument/2006/relationships" r:id="rId2" tgtFrame="_blank"/>
          <a:extLst>
            <a:ext uri="{FF2B5EF4-FFF2-40B4-BE49-F238E27FC236}">
              <a16:creationId xmlns:a16="http://schemas.microsoft.com/office/drawing/2014/main" id="{1B152DCF-F0E8-46FB-A3D6-924A309452B2}"/>
            </a:ext>
          </a:extLst>
        </xdr:cNvPr>
        <xdr:cNvSpPr>
          <a:spLocks noChangeAspect="1" noChangeArrowheads="1"/>
        </xdr:cNvSpPr>
      </xdr:nvSpPr>
      <xdr:spPr bwMode="auto">
        <a:xfrm>
          <a:off x="265430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17414" name="AutoShape 6" descr="https://adas-server.mobiledrivetech.com/polarion/icons/default/enums/type_spike.gif">
          <a:hlinkClick xmlns:r="http://schemas.openxmlformats.org/officeDocument/2006/relationships" r:id="rId2" tgtFrame="_top"/>
          <a:extLst>
            <a:ext uri="{FF2B5EF4-FFF2-40B4-BE49-F238E27FC236}">
              <a16:creationId xmlns:a16="http://schemas.microsoft.com/office/drawing/2014/main" id="{3F01B70A-DF40-4D91-B03A-E1D703EA3191}"/>
            </a:ext>
          </a:extLst>
        </xdr:cNvPr>
        <xdr:cNvSpPr>
          <a:spLocks noChangeAspect="1" noChangeArrowheads="1"/>
        </xdr:cNvSpPr>
      </xdr:nvSpPr>
      <xdr:spPr bwMode="auto">
        <a:xfrm>
          <a:off x="5797550" y="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xdr:row>
      <xdr:rowOff>0</xdr:rowOff>
    </xdr:from>
    <xdr:to>
      <xdr:col>0</xdr:col>
      <xdr:colOff>304800</xdr:colOff>
      <xdr:row>2</xdr:row>
      <xdr:rowOff>304800</xdr:rowOff>
    </xdr:to>
    <xdr:sp macro="" textlink="">
      <xdr:nvSpPr>
        <xdr:cNvPr id="17415" name="AutoShape 7" descr="https://adas-server.mobiledrivetech.com/polarion/ria/images/suspect.gif">
          <a:extLst>
            <a:ext uri="{FF2B5EF4-FFF2-40B4-BE49-F238E27FC236}">
              <a16:creationId xmlns:a16="http://schemas.microsoft.com/office/drawing/2014/main" id="{F2C4690D-A02A-44BD-B28E-FBDB4C553FF5}"/>
            </a:ext>
          </a:extLst>
        </xdr:cNvPr>
        <xdr:cNvSpPr>
          <a:spLocks noChangeAspect="1" noChangeArrowheads="1"/>
        </xdr:cNvSpPr>
      </xdr:nvSpPr>
      <xdr:spPr bwMode="auto">
        <a:xfrm>
          <a:off x="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xdr:row>
      <xdr:rowOff>0</xdr:rowOff>
    </xdr:from>
    <xdr:to>
      <xdr:col>0</xdr:col>
      <xdr:colOff>615950</xdr:colOff>
      <xdr:row>2</xdr:row>
      <xdr:rowOff>304800</xdr:rowOff>
    </xdr:to>
    <xdr:sp macro="" textlink="">
      <xdr:nvSpPr>
        <xdr:cNvPr id="17416" name="AutoShape 8">
          <a:extLst>
            <a:ext uri="{FF2B5EF4-FFF2-40B4-BE49-F238E27FC236}">
              <a16:creationId xmlns:a16="http://schemas.microsoft.com/office/drawing/2014/main" id="{169926DC-F634-48FF-8B6B-216A2F205F4E}"/>
            </a:ext>
          </a:extLst>
        </xdr:cNvPr>
        <xdr:cNvSpPr>
          <a:spLocks noChangeAspect="1" noChangeArrowheads="1"/>
        </xdr:cNvSpPr>
      </xdr:nvSpPr>
      <xdr:spPr bwMode="auto">
        <a:xfrm>
          <a:off x="31115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xdr:row>
      <xdr:rowOff>0</xdr:rowOff>
    </xdr:from>
    <xdr:to>
      <xdr:col>0</xdr:col>
      <xdr:colOff>927100</xdr:colOff>
      <xdr:row>2</xdr:row>
      <xdr:rowOff>304800</xdr:rowOff>
    </xdr:to>
    <xdr:sp macro="" textlink="">
      <xdr:nvSpPr>
        <xdr:cNvPr id="17417" name="AutoShape 9" descr="https://adas-server.mobiledrivetech.com/polarion/icons/default/enums/type_feature.gif">
          <a:hlinkClick xmlns:r="http://schemas.openxmlformats.org/officeDocument/2006/relationships" r:id="rId3" tgtFrame="_blank"/>
          <a:extLst>
            <a:ext uri="{FF2B5EF4-FFF2-40B4-BE49-F238E27FC236}">
              <a16:creationId xmlns:a16="http://schemas.microsoft.com/office/drawing/2014/main" id="{0B23E3C1-8EFC-4985-9EEE-849F6C6CAAA4}"/>
            </a:ext>
          </a:extLst>
        </xdr:cNvPr>
        <xdr:cNvSpPr>
          <a:spLocks noChangeAspect="1" noChangeArrowheads="1"/>
        </xdr:cNvSpPr>
      </xdr:nvSpPr>
      <xdr:spPr bwMode="auto">
        <a:xfrm>
          <a:off x="6223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xdr:row>
      <xdr:rowOff>0</xdr:rowOff>
    </xdr:from>
    <xdr:to>
      <xdr:col>1</xdr:col>
      <xdr:colOff>304800</xdr:colOff>
      <xdr:row>2</xdr:row>
      <xdr:rowOff>304800</xdr:rowOff>
    </xdr:to>
    <xdr:sp macro="" textlink="">
      <xdr:nvSpPr>
        <xdr:cNvPr id="17418" name="AutoShape 10" descr="https://adas-server.mobiledrivetech.com/polarion/icons/default/enums/type_feature.gif">
          <a:hlinkClick xmlns:r="http://schemas.openxmlformats.org/officeDocument/2006/relationships" r:id="rId3" tgtFrame="_top"/>
          <a:extLst>
            <a:ext uri="{FF2B5EF4-FFF2-40B4-BE49-F238E27FC236}">
              <a16:creationId xmlns:a16="http://schemas.microsoft.com/office/drawing/2014/main" id="{ECAE5EEB-91A9-4016-A6AA-6486E6178E4F}"/>
            </a:ext>
          </a:extLst>
        </xdr:cNvPr>
        <xdr:cNvSpPr>
          <a:spLocks noChangeAspect="1" noChangeArrowheads="1"/>
        </xdr:cNvSpPr>
      </xdr:nvSpPr>
      <xdr:spPr bwMode="auto">
        <a:xfrm>
          <a:off x="202565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419" name="AutoShape 11" descr="https://adas-server.mobiledrivetech.com/polarion/icons/default/enums/type_spike.gif">
          <a:hlinkClick xmlns:r="http://schemas.openxmlformats.org/officeDocument/2006/relationships" r:id="rId4" tgtFrame="_blank"/>
          <a:extLst>
            <a:ext uri="{FF2B5EF4-FFF2-40B4-BE49-F238E27FC236}">
              <a16:creationId xmlns:a16="http://schemas.microsoft.com/office/drawing/2014/main" id="{AB94C080-627B-42C3-9693-ACE6170580EA}"/>
            </a:ext>
          </a:extLst>
        </xdr:cNvPr>
        <xdr:cNvSpPr>
          <a:spLocks noChangeAspect="1" noChangeArrowheads="1"/>
        </xdr:cNvSpPr>
      </xdr:nvSpPr>
      <xdr:spPr bwMode="auto">
        <a:xfrm>
          <a:off x="26543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2</xdr:row>
      <xdr:rowOff>304800</xdr:rowOff>
    </xdr:to>
    <xdr:sp macro="" textlink="">
      <xdr:nvSpPr>
        <xdr:cNvPr id="17420" name="AutoShape 12" descr="https://adas-server.mobiledrivetech.com/polarion/icons/default/enums/type_spike.gif">
          <a:hlinkClick xmlns:r="http://schemas.openxmlformats.org/officeDocument/2006/relationships" r:id="rId4" tgtFrame="_top"/>
          <a:extLst>
            <a:ext uri="{FF2B5EF4-FFF2-40B4-BE49-F238E27FC236}">
              <a16:creationId xmlns:a16="http://schemas.microsoft.com/office/drawing/2014/main" id="{CF4BC0B8-AE1C-49AB-B91B-A49BD894CFB6}"/>
            </a:ext>
          </a:extLst>
        </xdr:cNvPr>
        <xdr:cNvSpPr>
          <a:spLocks noChangeAspect="1" noChangeArrowheads="1"/>
        </xdr:cNvSpPr>
      </xdr:nvSpPr>
      <xdr:spPr bwMode="auto">
        <a:xfrm>
          <a:off x="579755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0</xdr:col>
      <xdr:colOff>304800</xdr:colOff>
      <xdr:row>3</xdr:row>
      <xdr:rowOff>304800</xdr:rowOff>
    </xdr:to>
    <xdr:sp macro="" textlink="">
      <xdr:nvSpPr>
        <xdr:cNvPr id="17421" name="AutoShape 13" descr="https://adas-server.mobiledrivetech.com/polarion/ria/images/suspect.gif">
          <a:extLst>
            <a:ext uri="{FF2B5EF4-FFF2-40B4-BE49-F238E27FC236}">
              <a16:creationId xmlns:a16="http://schemas.microsoft.com/office/drawing/2014/main" id="{345FF7BD-5221-4D74-B0D3-20B9A6AD16FE}"/>
            </a:ext>
          </a:extLst>
        </xdr:cNvPr>
        <xdr:cNvSpPr>
          <a:spLocks noChangeAspect="1" noChangeArrowheads="1"/>
        </xdr:cNvSpPr>
      </xdr:nvSpPr>
      <xdr:spPr bwMode="auto">
        <a:xfrm>
          <a:off x="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xdr:row>
      <xdr:rowOff>0</xdr:rowOff>
    </xdr:from>
    <xdr:to>
      <xdr:col>0</xdr:col>
      <xdr:colOff>615950</xdr:colOff>
      <xdr:row>3</xdr:row>
      <xdr:rowOff>304800</xdr:rowOff>
    </xdr:to>
    <xdr:sp macro="" textlink="">
      <xdr:nvSpPr>
        <xdr:cNvPr id="17422" name="AutoShape 14">
          <a:extLst>
            <a:ext uri="{FF2B5EF4-FFF2-40B4-BE49-F238E27FC236}">
              <a16:creationId xmlns:a16="http://schemas.microsoft.com/office/drawing/2014/main" id="{2EC7793A-6C63-4525-9D3F-29EA4A839B17}"/>
            </a:ext>
          </a:extLst>
        </xdr:cNvPr>
        <xdr:cNvSpPr>
          <a:spLocks noChangeAspect="1" noChangeArrowheads="1"/>
        </xdr:cNvSpPr>
      </xdr:nvSpPr>
      <xdr:spPr bwMode="auto">
        <a:xfrm>
          <a:off x="31115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xdr:row>
      <xdr:rowOff>0</xdr:rowOff>
    </xdr:from>
    <xdr:to>
      <xdr:col>0</xdr:col>
      <xdr:colOff>927100</xdr:colOff>
      <xdr:row>3</xdr:row>
      <xdr:rowOff>304800</xdr:rowOff>
    </xdr:to>
    <xdr:sp macro="" textlink="">
      <xdr:nvSpPr>
        <xdr:cNvPr id="17423" name="AutoShape 15" descr="https://adas-server.mobiledrivetech.com/polarion/icons/default/enums/type_feature.gif">
          <a:hlinkClick xmlns:r="http://schemas.openxmlformats.org/officeDocument/2006/relationships" r:id="rId5" tgtFrame="_blank"/>
          <a:extLst>
            <a:ext uri="{FF2B5EF4-FFF2-40B4-BE49-F238E27FC236}">
              <a16:creationId xmlns:a16="http://schemas.microsoft.com/office/drawing/2014/main" id="{BBC886E7-E4AB-401F-B65F-DB347E6A4313}"/>
            </a:ext>
          </a:extLst>
        </xdr:cNvPr>
        <xdr:cNvSpPr>
          <a:spLocks noChangeAspect="1" noChangeArrowheads="1"/>
        </xdr:cNvSpPr>
      </xdr:nvSpPr>
      <xdr:spPr bwMode="auto">
        <a:xfrm>
          <a:off x="62230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xdr:row>
      <xdr:rowOff>0</xdr:rowOff>
    </xdr:from>
    <xdr:to>
      <xdr:col>1</xdr:col>
      <xdr:colOff>304800</xdr:colOff>
      <xdr:row>3</xdr:row>
      <xdr:rowOff>304800</xdr:rowOff>
    </xdr:to>
    <xdr:sp macro="" textlink="">
      <xdr:nvSpPr>
        <xdr:cNvPr id="17424" name="AutoShape 16" descr="https://adas-server.mobiledrivetech.com/polarion/icons/default/enums/type_feature.gif">
          <a:hlinkClick xmlns:r="http://schemas.openxmlformats.org/officeDocument/2006/relationships" r:id="rId5" tgtFrame="_top"/>
          <a:extLst>
            <a:ext uri="{FF2B5EF4-FFF2-40B4-BE49-F238E27FC236}">
              <a16:creationId xmlns:a16="http://schemas.microsoft.com/office/drawing/2014/main" id="{0E74C033-95AE-4367-A58A-FA9A7BEB755B}"/>
            </a:ext>
          </a:extLst>
        </xdr:cNvPr>
        <xdr:cNvSpPr>
          <a:spLocks noChangeAspect="1" noChangeArrowheads="1"/>
        </xdr:cNvSpPr>
      </xdr:nvSpPr>
      <xdr:spPr bwMode="auto">
        <a:xfrm>
          <a:off x="202565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17425" name="AutoShape 17" descr="https://adas-server.mobiledrivetech.com/polarion/icons/default/enums/type_spike.gif">
          <a:hlinkClick xmlns:r="http://schemas.openxmlformats.org/officeDocument/2006/relationships" r:id="rId6" tgtFrame="_blank"/>
          <a:extLst>
            <a:ext uri="{FF2B5EF4-FFF2-40B4-BE49-F238E27FC236}">
              <a16:creationId xmlns:a16="http://schemas.microsoft.com/office/drawing/2014/main" id="{820A9E7F-C4BB-49EA-AFBA-A196F761B395}"/>
            </a:ext>
          </a:extLst>
        </xdr:cNvPr>
        <xdr:cNvSpPr>
          <a:spLocks noChangeAspect="1" noChangeArrowheads="1"/>
        </xdr:cNvSpPr>
      </xdr:nvSpPr>
      <xdr:spPr bwMode="auto">
        <a:xfrm>
          <a:off x="265430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3</xdr:row>
      <xdr:rowOff>304800</xdr:rowOff>
    </xdr:to>
    <xdr:sp macro="" textlink="">
      <xdr:nvSpPr>
        <xdr:cNvPr id="17426" name="AutoShape 18" descr="https://adas-server.mobiledrivetech.com/polarion/icons/default/enums/type_spike.gif">
          <a:hlinkClick xmlns:r="http://schemas.openxmlformats.org/officeDocument/2006/relationships" r:id="rId6" tgtFrame="_top"/>
          <a:extLst>
            <a:ext uri="{FF2B5EF4-FFF2-40B4-BE49-F238E27FC236}">
              <a16:creationId xmlns:a16="http://schemas.microsoft.com/office/drawing/2014/main" id="{B6D5A89A-38BA-4401-A30D-D39F68C11071}"/>
            </a:ext>
          </a:extLst>
        </xdr:cNvPr>
        <xdr:cNvSpPr>
          <a:spLocks noChangeAspect="1" noChangeArrowheads="1"/>
        </xdr:cNvSpPr>
      </xdr:nvSpPr>
      <xdr:spPr bwMode="auto">
        <a:xfrm>
          <a:off x="579755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4</xdr:row>
      <xdr:rowOff>304800</xdr:rowOff>
    </xdr:to>
    <xdr:sp macro="" textlink="">
      <xdr:nvSpPr>
        <xdr:cNvPr id="17427" name="AutoShape 19" descr="https://adas-server.mobiledrivetech.com/polarion/ria/images/suspect.gif">
          <a:extLst>
            <a:ext uri="{FF2B5EF4-FFF2-40B4-BE49-F238E27FC236}">
              <a16:creationId xmlns:a16="http://schemas.microsoft.com/office/drawing/2014/main" id="{570601A2-7B65-4E39-8F9A-50CD1A375403}"/>
            </a:ext>
          </a:extLst>
        </xdr:cNvPr>
        <xdr:cNvSpPr>
          <a:spLocks noChangeAspect="1" noChangeArrowheads="1"/>
        </xdr:cNvSpPr>
      </xdr:nvSpPr>
      <xdr:spPr bwMode="auto">
        <a:xfrm>
          <a:off x="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xdr:row>
      <xdr:rowOff>0</xdr:rowOff>
    </xdr:from>
    <xdr:to>
      <xdr:col>0</xdr:col>
      <xdr:colOff>615950</xdr:colOff>
      <xdr:row>4</xdr:row>
      <xdr:rowOff>304800</xdr:rowOff>
    </xdr:to>
    <xdr:sp macro="" textlink="">
      <xdr:nvSpPr>
        <xdr:cNvPr id="17428" name="AutoShape 20">
          <a:extLst>
            <a:ext uri="{FF2B5EF4-FFF2-40B4-BE49-F238E27FC236}">
              <a16:creationId xmlns:a16="http://schemas.microsoft.com/office/drawing/2014/main" id="{BB1035C9-F3C1-4543-98CD-0984DC731932}"/>
            </a:ext>
          </a:extLst>
        </xdr:cNvPr>
        <xdr:cNvSpPr>
          <a:spLocks noChangeAspect="1" noChangeArrowheads="1"/>
        </xdr:cNvSpPr>
      </xdr:nvSpPr>
      <xdr:spPr bwMode="auto">
        <a:xfrm>
          <a:off x="31115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xdr:row>
      <xdr:rowOff>0</xdr:rowOff>
    </xdr:from>
    <xdr:to>
      <xdr:col>0</xdr:col>
      <xdr:colOff>927100</xdr:colOff>
      <xdr:row>4</xdr:row>
      <xdr:rowOff>304800</xdr:rowOff>
    </xdr:to>
    <xdr:sp macro="" textlink="">
      <xdr:nvSpPr>
        <xdr:cNvPr id="17429" name="AutoShape 21" descr="https://adas-server.mobiledrivetech.com/polarion/icons/default/enums/type_feature.gif">
          <a:hlinkClick xmlns:r="http://schemas.openxmlformats.org/officeDocument/2006/relationships" r:id="rId7" tgtFrame="_blank"/>
          <a:extLst>
            <a:ext uri="{FF2B5EF4-FFF2-40B4-BE49-F238E27FC236}">
              <a16:creationId xmlns:a16="http://schemas.microsoft.com/office/drawing/2014/main" id="{9C8AAAB9-5EDE-405B-9435-3BC82FF0E0B2}"/>
            </a:ext>
          </a:extLst>
        </xdr:cNvPr>
        <xdr:cNvSpPr>
          <a:spLocks noChangeAspect="1" noChangeArrowheads="1"/>
        </xdr:cNvSpPr>
      </xdr:nvSpPr>
      <xdr:spPr bwMode="auto">
        <a:xfrm>
          <a:off x="62230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xdr:row>
      <xdr:rowOff>0</xdr:rowOff>
    </xdr:from>
    <xdr:to>
      <xdr:col>1</xdr:col>
      <xdr:colOff>304800</xdr:colOff>
      <xdr:row>4</xdr:row>
      <xdr:rowOff>304800</xdr:rowOff>
    </xdr:to>
    <xdr:sp macro="" textlink="">
      <xdr:nvSpPr>
        <xdr:cNvPr id="17430" name="AutoShape 22" descr="https://adas-server.mobiledrivetech.com/polarion/icons/default/enums/type_feature.gif">
          <a:hlinkClick xmlns:r="http://schemas.openxmlformats.org/officeDocument/2006/relationships" r:id="rId7" tgtFrame="_top"/>
          <a:extLst>
            <a:ext uri="{FF2B5EF4-FFF2-40B4-BE49-F238E27FC236}">
              <a16:creationId xmlns:a16="http://schemas.microsoft.com/office/drawing/2014/main" id="{D1AC23D4-28CA-43BF-A042-9345BD771505}"/>
            </a:ext>
          </a:extLst>
        </xdr:cNvPr>
        <xdr:cNvSpPr>
          <a:spLocks noChangeAspect="1" noChangeArrowheads="1"/>
        </xdr:cNvSpPr>
      </xdr:nvSpPr>
      <xdr:spPr bwMode="auto">
        <a:xfrm>
          <a:off x="202565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431" name="AutoShape 23" descr="https://adas-server.mobiledrivetech.com/polarion/icons/default/enums/type_spike.gif">
          <a:hlinkClick xmlns:r="http://schemas.openxmlformats.org/officeDocument/2006/relationships" r:id="rId8" tgtFrame="_blank"/>
          <a:extLst>
            <a:ext uri="{FF2B5EF4-FFF2-40B4-BE49-F238E27FC236}">
              <a16:creationId xmlns:a16="http://schemas.microsoft.com/office/drawing/2014/main" id="{A0055959-5FC2-4651-968C-75245573D5B8}"/>
            </a:ext>
          </a:extLst>
        </xdr:cNvPr>
        <xdr:cNvSpPr>
          <a:spLocks noChangeAspect="1" noChangeArrowheads="1"/>
        </xdr:cNvSpPr>
      </xdr:nvSpPr>
      <xdr:spPr bwMode="auto">
        <a:xfrm>
          <a:off x="265430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xdr:row>
      <xdr:rowOff>0</xdr:rowOff>
    </xdr:from>
    <xdr:to>
      <xdr:col>3</xdr:col>
      <xdr:colOff>304800</xdr:colOff>
      <xdr:row>4</xdr:row>
      <xdr:rowOff>304800</xdr:rowOff>
    </xdr:to>
    <xdr:sp macro="" textlink="">
      <xdr:nvSpPr>
        <xdr:cNvPr id="17432" name="AutoShape 24" descr="https://adas-server.mobiledrivetech.com/polarion/icons/default/enums/type_spike.gif">
          <a:hlinkClick xmlns:r="http://schemas.openxmlformats.org/officeDocument/2006/relationships" r:id="rId8" tgtFrame="_top"/>
          <a:extLst>
            <a:ext uri="{FF2B5EF4-FFF2-40B4-BE49-F238E27FC236}">
              <a16:creationId xmlns:a16="http://schemas.microsoft.com/office/drawing/2014/main" id="{3B8EFD6F-6346-4987-ADE5-D78FF06D5707}"/>
            </a:ext>
          </a:extLst>
        </xdr:cNvPr>
        <xdr:cNvSpPr>
          <a:spLocks noChangeAspect="1" noChangeArrowheads="1"/>
        </xdr:cNvSpPr>
      </xdr:nvSpPr>
      <xdr:spPr bwMode="auto">
        <a:xfrm>
          <a:off x="5797550" y="2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5</xdr:row>
      <xdr:rowOff>304800</xdr:rowOff>
    </xdr:to>
    <xdr:sp macro="" textlink="">
      <xdr:nvSpPr>
        <xdr:cNvPr id="17433" name="AutoShape 25" descr="https://adas-server.mobiledrivetech.com/polarion/ria/images/suspect.gif">
          <a:extLst>
            <a:ext uri="{FF2B5EF4-FFF2-40B4-BE49-F238E27FC236}">
              <a16:creationId xmlns:a16="http://schemas.microsoft.com/office/drawing/2014/main" id="{E595CC7A-5DDD-46DC-B581-6BA8A953359C}"/>
            </a:ext>
          </a:extLst>
        </xdr:cNvPr>
        <xdr:cNvSpPr>
          <a:spLocks noChangeAspect="1" noChangeArrowheads="1"/>
        </xdr:cNvSpPr>
      </xdr:nvSpPr>
      <xdr:spPr bwMode="auto">
        <a:xfrm>
          <a:off x="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xdr:row>
      <xdr:rowOff>0</xdr:rowOff>
    </xdr:from>
    <xdr:to>
      <xdr:col>0</xdr:col>
      <xdr:colOff>615950</xdr:colOff>
      <xdr:row>5</xdr:row>
      <xdr:rowOff>304800</xdr:rowOff>
    </xdr:to>
    <xdr:sp macro="" textlink="">
      <xdr:nvSpPr>
        <xdr:cNvPr id="17434" name="AutoShape 26">
          <a:extLst>
            <a:ext uri="{FF2B5EF4-FFF2-40B4-BE49-F238E27FC236}">
              <a16:creationId xmlns:a16="http://schemas.microsoft.com/office/drawing/2014/main" id="{76E9E1FC-63B4-4485-9E65-6A582AFA4836}"/>
            </a:ext>
          </a:extLst>
        </xdr:cNvPr>
        <xdr:cNvSpPr>
          <a:spLocks noChangeAspect="1" noChangeArrowheads="1"/>
        </xdr:cNvSpPr>
      </xdr:nvSpPr>
      <xdr:spPr bwMode="auto">
        <a:xfrm>
          <a:off x="31115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xdr:row>
      <xdr:rowOff>0</xdr:rowOff>
    </xdr:from>
    <xdr:to>
      <xdr:col>0</xdr:col>
      <xdr:colOff>927100</xdr:colOff>
      <xdr:row>5</xdr:row>
      <xdr:rowOff>304800</xdr:rowOff>
    </xdr:to>
    <xdr:sp macro="" textlink="">
      <xdr:nvSpPr>
        <xdr:cNvPr id="17435" name="AutoShape 27" descr="https://adas-server.mobiledrivetech.com/polarion/icons/default/enums/type_feature.gif">
          <a:hlinkClick xmlns:r="http://schemas.openxmlformats.org/officeDocument/2006/relationships" r:id="rId9" tgtFrame="_blank"/>
          <a:extLst>
            <a:ext uri="{FF2B5EF4-FFF2-40B4-BE49-F238E27FC236}">
              <a16:creationId xmlns:a16="http://schemas.microsoft.com/office/drawing/2014/main" id="{459E5A99-FA10-4ABE-9BDB-8657070B8BFB}"/>
            </a:ext>
          </a:extLst>
        </xdr:cNvPr>
        <xdr:cNvSpPr>
          <a:spLocks noChangeAspect="1" noChangeArrowheads="1"/>
        </xdr:cNvSpPr>
      </xdr:nvSpPr>
      <xdr:spPr bwMode="auto">
        <a:xfrm>
          <a:off x="62230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xdr:row>
      <xdr:rowOff>0</xdr:rowOff>
    </xdr:from>
    <xdr:to>
      <xdr:col>1</xdr:col>
      <xdr:colOff>304800</xdr:colOff>
      <xdr:row>5</xdr:row>
      <xdr:rowOff>304800</xdr:rowOff>
    </xdr:to>
    <xdr:sp macro="" textlink="">
      <xdr:nvSpPr>
        <xdr:cNvPr id="17436" name="AutoShape 28" descr="https://adas-server.mobiledrivetech.com/polarion/icons/default/enums/type_feature.gif">
          <a:hlinkClick xmlns:r="http://schemas.openxmlformats.org/officeDocument/2006/relationships" r:id="rId9" tgtFrame="_top"/>
          <a:extLst>
            <a:ext uri="{FF2B5EF4-FFF2-40B4-BE49-F238E27FC236}">
              <a16:creationId xmlns:a16="http://schemas.microsoft.com/office/drawing/2014/main" id="{26092B69-BF61-41EA-BA44-B9D6587CB849}"/>
            </a:ext>
          </a:extLst>
        </xdr:cNvPr>
        <xdr:cNvSpPr>
          <a:spLocks noChangeAspect="1" noChangeArrowheads="1"/>
        </xdr:cNvSpPr>
      </xdr:nvSpPr>
      <xdr:spPr bwMode="auto">
        <a:xfrm>
          <a:off x="202565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37" name="AutoShape 29" descr="https://adas-server.mobiledrivetech.com/polarion/icons/default/enums/type_spike.gif">
          <a:hlinkClick xmlns:r="http://schemas.openxmlformats.org/officeDocument/2006/relationships" r:id="rId10" tgtFrame="_blank"/>
          <a:extLst>
            <a:ext uri="{FF2B5EF4-FFF2-40B4-BE49-F238E27FC236}">
              <a16:creationId xmlns:a16="http://schemas.microsoft.com/office/drawing/2014/main" id="{EE7EA566-8C7D-4E8E-9B4E-8AAF83085166}"/>
            </a:ext>
          </a:extLst>
        </xdr:cNvPr>
        <xdr:cNvSpPr>
          <a:spLocks noChangeAspect="1" noChangeArrowheads="1"/>
        </xdr:cNvSpPr>
      </xdr:nvSpPr>
      <xdr:spPr bwMode="auto">
        <a:xfrm>
          <a:off x="265430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xdr:row>
      <xdr:rowOff>0</xdr:rowOff>
    </xdr:from>
    <xdr:to>
      <xdr:col>3</xdr:col>
      <xdr:colOff>304800</xdr:colOff>
      <xdr:row>5</xdr:row>
      <xdr:rowOff>304800</xdr:rowOff>
    </xdr:to>
    <xdr:sp macro="" textlink="">
      <xdr:nvSpPr>
        <xdr:cNvPr id="17438" name="AutoShape 30" descr="https://adas-server.mobiledrivetech.com/polarion/icons/default/enums/type_spike.gif">
          <a:hlinkClick xmlns:r="http://schemas.openxmlformats.org/officeDocument/2006/relationships" r:id="rId10" tgtFrame="_top"/>
          <a:extLst>
            <a:ext uri="{FF2B5EF4-FFF2-40B4-BE49-F238E27FC236}">
              <a16:creationId xmlns:a16="http://schemas.microsoft.com/office/drawing/2014/main" id="{80E6AB1A-E4DE-460D-9D6C-24F097859F81}"/>
            </a:ext>
          </a:extLst>
        </xdr:cNvPr>
        <xdr:cNvSpPr>
          <a:spLocks noChangeAspect="1" noChangeArrowheads="1"/>
        </xdr:cNvSpPr>
      </xdr:nvSpPr>
      <xdr:spPr bwMode="auto">
        <a:xfrm>
          <a:off x="579755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6</xdr:row>
      <xdr:rowOff>304800</xdr:rowOff>
    </xdr:to>
    <xdr:sp macro="" textlink="">
      <xdr:nvSpPr>
        <xdr:cNvPr id="17439" name="AutoShape 31" descr="https://adas-server.mobiledrivetech.com/polarion/ria/images/suspect.gif">
          <a:extLst>
            <a:ext uri="{FF2B5EF4-FFF2-40B4-BE49-F238E27FC236}">
              <a16:creationId xmlns:a16="http://schemas.microsoft.com/office/drawing/2014/main" id="{B35FFD89-1255-4661-B098-F5978AB55132}"/>
            </a:ext>
          </a:extLst>
        </xdr:cNvPr>
        <xdr:cNvSpPr>
          <a:spLocks noChangeAspect="1" noChangeArrowheads="1"/>
        </xdr:cNvSpPr>
      </xdr:nvSpPr>
      <xdr:spPr bwMode="auto">
        <a:xfrm>
          <a:off x="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xdr:row>
      <xdr:rowOff>0</xdr:rowOff>
    </xdr:from>
    <xdr:to>
      <xdr:col>0</xdr:col>
      <xdr:colOff>615950</xdr:colOff>
      <xdr:row>6</xdr:row>
      <xdr:rowOff>304800</xdr:rowOff>
    </xdr:to>
    <xdr:sp macro="" textlink="">
      <xdr:nvSpPr>
        <xdr:cNvPr id="17440" name="AutoShape 32">
          <a:extLst>
            <a:ext uri="{FF2B5EF4-FFF2-40B4-BE49-F238E27FC236}">
              <a16:creationId xmlns:a16="http://schemas.microsoft.com/office/drawing/2014/main" id="{4F7E8C90-C61A-4C15-85B0-05FFC27CD4BF}"/>
            </a:ext>
          </a:extLst>
        </xdr:cNvPr>
        <xdr:cNvSpPr>
          <a:spLocks noChangeAspect="1" noChangeArrowheads="1"/>
        </xdr:cNvSpPr>
      </xdr:nvSpPr>
      <xdr:spPr bwMode="auto">
        <a:xfrm>
          <a:off x="31115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xdr:row>
      <xdr:rowOff>0</xdr:rowOff>
    </xdr:from>
    <xdr:to>
      <xdr:col>0</xdr:col>
      <xdr:colOff>927100</xdr:colOff>
      <xdr:row>6</xdr:row>
      <xdr:rowOff>304800</xdr:rowOff>
    </xdr:to>
    <xdr:sp macro="" textlink="">
      <xdr:nvSpPr>
        <xdr:cNvPr id="17441" name="AutoShape 33" descr="https://adas-server.mobiledrivetech.com/polarion/icons/default/enums/type_feature.gif">
          <a:hlinkClick xmlns:r="http://schemas.openxmlformats.org/officeDocument/2006/relationships" r:id="rId11" tgtFrame="_blank"/>
          <a:extLst>
            <a:ext uri="{FF2B5EF4-FFF2-40B4-BE49-F238E27FC236}">
              <a16:creationId xmlns:a16="http://schemas.microsoft.com/office/drawing/2014/main" id="{74AC1B8F-7439-4811-8716-B0770F231C23}"/>
            </a:ext>
          </a:extLst>
        </xdr:cNvPr>
        <xdr:cNvSpPr>
          <a:spLocks noChangeAspect="1" noChangeArrowheads="1"/>
        </xdr:cNvSpPr>
      </xdr:nvSpPr>
      <xdr:spPr bwMode="auto">
        <a:xfrm>
          <a:off x="62230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xdr:row>
      <xdr:rowOff>0</xdr:rowOff>
    </xdr:from>
    <xdr:to>
      <xdr:col>1</xdr:col>
      <xdr:colOff>304800</xdr:colOff>
      <xdr:row>6</xdr:row>
      <xdr:rowOff>304800</xdr:rowOff>
    </xdr:to>
    <xdr:sp macro="" textlink="">
      <xdr:nvSpPr>
        <xdr:cNvPr id="17442" name="AutoShape 34" descr="https://adas-server.mobiledrivetech.com/polarion/icons/default/enums/type_feature.gif">
          <a:hlinkClick xmlns:r="http://schemas.openxmlformats.org/officeDocument/2006/relationships" r:id="rId11" tgtFrame="_top"/>
          <a:extLst>
            <a:ext uri="{FF2B5EF4-FFF2-40B4-BE49-F238E27FC236}">
              <a16:creationId xmlns:a16="http://schemas.microsoft.com/office/drawing/2014/main" id="{AA825532-329F-4DFA-9B5C-6A8F256263F0}"/>
            </a:ext>
          </a:extLst>
        </xdr:cNvPr>
        <xdr:cNvSpPr>
          <a:spLocks noChangeAspect="1" noChangeArrowheads="1"/>
        </xdr:cNvSpPr>
      </xdr:nvSpPr>
      <xdr:spPr bwMode="auto">
        <a:xfrm>
          <a:off x="202565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6</xdr:row>
      <xdr:rowOff>304800</xdr:rowOff>
    </xdr:to>
    <xdr:sp macro="" textlink="">
      <xdr:nvSpPr>
        <xdr:cNvPr id="17443" name="AutoShape 35" descr="https://adas-server.mobiledrivetech.com/polarion/icons/default/enums/type_spike.gif">
          <a:hlinkClick xmlns:r="http://schemas.openxmlformats.org/officeDocument/2006/relationships" r:id="rId12" tgtFrame="_blank"/>
          <a:extLst>
            <a:ext uri="{FF2B5EF4-FFF2-40B4-BE49-F238E27FC236}">
              <a16:creationId xmlns:a16="http://schemas.microsoft.com/office/drawing/2014/main" id="{F0C41E74-544A-4300-B1B1-8546F0C4D595}"/>
            </a:ext>
          </a:extLst>
        </xdr:cNvPr>
        <xdr:cNvSpPr>
          <a:spLocks noChangeAspect="1" noChangeArrowheads="1"/>
        </xdr:cNvSpPr>
      </xdr:nvSpPr>
      <xdr:spPr bwMode="auto">
        <a:xfrm>
          <a:off x="265430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xdr:row>
      <xdr:rowOff>0</xdr:rowOff>
    </xdr:from>
    <xdr:to>
      <xdr:col>3</xdr:col>
      <xdr:colOff>304800</xdr:colOff>
      <xdr:row>6</xdr:row>
      <xdr:rowOff>304800</xdr:rowOff>
    </xdr:to>
    <xdr:sp macro="" textlink="">
      <xdr:nvSpPr>
        <xdr:cNvPr id="17444" name="AutoShape 36" descr="https://adas-server.mobiledrivetech.com/polarion/icons/default/enums/type_spike.gif">
          <a:hlinkClick xmlns:r="http://schemas.openxmlformats.org/officeDocument/2006/relationships" r:id="rId12" tgtFrame="_top"/>
          <a:extLst>
            <a:ext uri="{FF2B5EF4-FFF2-40B4-BE49-F238E27FC236}">
              <a16:creationId xmlns:a16="http://schemas.microsoft.com/office/drawing/2014/main" id="{C66C0BC9-DD28-4A29-A993-82E8AF810063}"/>
            </a:ext>
          </a:extLst>
        </xdr:cNvPr>
        <xdr:cNvSpPr>
          <a:spLocks noChangeAspect="1" noChangeArrowheads="1"/>
        </xdr:cNvSpPr>
      </xdr:nvSpPr>
      <xdr:spPr bwMode="auto">
        <a:xfrm>
          <a:off x="5797550" y="35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304800</xdr:colOff>
      <xdr:row>7</xdr:row>
      <xdr:rowOff>304800</xdr:rowOff>
    </xdr:to>
    <xdr:sp macro="" textlink="">
      <xdr:nvSpPr>
        <xdr:cNvPr id="17445" name="AutoShape 37" descr="https://adas-server.mobiledrivetech.com/polarion/ria/images/suspect.gif">
          <a:extLst>
            <a:ext uri="{FF2B5EF4-FFF2-40B4-BE49-F238E27FC236}">
              <a16:creationId xmlns:a16="http://schemas.microsoft.com/office/drawing/2014/main" id="{2AD50883-0EB4-423C-BEED-79D49E9EAD2A}"/>
            </a:ext>
          </a:extLst>
        </xdr:cNvPr>
        <xdr:cNvSpPr>
          <a:spLocks noChangeAspect="1" noChangeArrowheads="1"/>
        </xdr:cNvSpPr>
      </xdr:nvSpPr>
      <xdr:spPr bwMode="auto">
        <a:xfrm>
          <a:off x="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xdr:row>
      <xdr:rowOff>0</xdr:rowOff>
    </xdr:from>
    <xdr:to>
      <xdr:col>0</xdr:col>
      <xdr:colOff>615950</xdr:colOff>
      <xdr:row>7</xdr:row>
      <xdr:rowOff>304800</xdr:rowOff>
    </xdr:to>
    <xdr:sp macro="" textlink="">
      <xdr:nvSpPr>
        <xdr:cNvPr id="17446" name="AutoShape 38">
          <a:extLst>
            <a:ext uri="{FF2B5EF4-FFF2-40B4-BE49-F238E27FC236}">
              <a16:creationId xmlns:a16="http://schemas.microsoft.com/office/drawing/2014/main" id="{53579DBF-AA3A-489F-A12C-327B97E4AC1D}"/>
            </a:ext>
          </a:extLst>
        </xdr:cNvPr>
        <xdr:cNvSpPr>
          <a:spLocks noChangeAspect="1" noChangeArrowheads="1"/>
        </xdr:cNvSpPr>
      </xdr:nvSpPr>
      <xdr:spPr bwMode="auto">
        <a:xfrm>
          <a:off x="31115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xdr:row>
      <xdr:rowOff>0</xdr:rowOff>
    </xdr:from>
    <xdr:to>
      <xdr:col>0</xdr:col>
      <xdr:colOff>927100</xdr:colOff>
      <xdr:row>7</xdr:row>
      <xdr:rowOff>304800</xdr:rowOff>
    </xdr:to>
    <xdr:sp macro="" textlink="">
      <xdr:nvSpPr>
        <xdr:cNvPr id="17447" name="AutoShape 39" descr="https://adas-server.mobiledrivetech.com/polarion/icons/default/enums/type_feature.gif">
          <a:hlinkClick xmlns:r="http://schemas.openxmlformats.org/officeDocument/2006/relationships" r:id="rId13" tgtFrame="_blank"/>
          <a:extLst>
            <a:ext uri="{FF2B5EF4-FFF2-40B4-BE49-F238E27FC236}">
              <a16:creationId xmlns:a16="http://schemas.microsoft.com/office/drawing/2014/main" id="{97B78E61-6942-4E65-B503-E5B3F56F9632}"/>
            </a:ext>
          </a:extLst>
        </xdr:cNvPr>
        <xdr:cNvSpPr>
          <a:spLocks noChangeAspect="1" noChangeArrowheads="1"/>
        </xdr:cNvSpPr>
      </xdr:nvSpPr>
      <xdr:spPr bwMode="auto">
        <a:xfrm>
          <a:off x="6223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xdr:row>
      <xdr:rowOff>0</xdr:rowOff>
    </xdr:from>
    <xdr:to>
      <xdr:col>1</xdr:col>
      <xdr:colOff>304800</xdr:colOff>
      <xdr:row>7</xdr:row>
      <xdr:rowOff>304800</xdr:rowOff>
    </xdr:to>
    <xdr:sp macro="" textlink="">
      <xdr:nvSpPr>
        <xdr:cNvPr id="17448" name="AutoShape 40" descr="https://adas-server.mobiledrivetech.com/polarion/icons/default/enums/type_feature.gif">
          <a:hlinkClick xmlns:r="http://schemas.openxmlformats.org/officeDocument/2006/relationships" r:id="rId13" tgtFrame="_top"/>
          <a:extLst>
            <a:ext uri="{FF2B5EF4-FFF2-40B4-BE49-F238E27FC236}">
              <a16:creationId xmlns:a16="http://schemas.microsoft.com/office/drawing/2014/main" id="{A9EDC71B-3E7E-4AFC-A1BF-74D9462AEA3C}"/>
            </a:ext>
          </a:extLst>
        </xdr:cNvPr>
        <xdr:cNvSpPr>
          <a:spLocks noChangeAspect="1" noChangeArrowheads="1"/>
        </xdr:cNvSpPr>
      </xdr:nvSpPr>
      <xdr:spPr bwMode="auto">
        <a:xfrm>
          <a:off x="202565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7</xdr:row>
      <xdr:rowOff>304800</xdr:rowOff>
    </xdr:to>
    <xdr:sp macro="" textlink="">
      <xdr:nvSpPr>
        <xdr:cNvPr id="17449" name="AutoShape 41" descr="https://adas-server.mobiledrivetech.com/polarion/icons/default/enums/type_spike.gif">
          <a:hlinkClick xmlns:r="http://schemas.openxmlformats.org/officeDocument/2006/relationships" r:id="rId14" tgtFrame="_blank"/>
          <a:extLst>
            <a:ext uri="{FF2B5EF4-FFF2-40B4-BE49-F238E27FC236}">
              <a16:creationId xmlns:a16="http://schemas.microsoft.com/office/drawing/2014/main" id="{443978C4-4C51-459F-BE98-3105C7D9F458}"/>
            </a:ext>
          </a:extLst>
        </xdr:cNvPr>
        <xdr:cNvSpPr>
          <a:spLocks noChangeAspect="1" noChangeArrowheads="1"/>
        </xdr:cNvSpPr>
      </xdr:nvSpPr>
      <xdr:spPr bwMode="auto">
        <a:xfrm>
          <a:off x="26543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xdr:row>
      <xdr:rowOff>0</xdr:rowOff>
    </xdr:from>
    <xdr:to>
      <xdr:col>3</xdr:col>
      <xdr:colOff>304800</xdr:colOff>
      <xdr:row>7</xdr:row>
      <xdr:rowOff>304800</xdr:rowOff>
    </xdr:to>
    <xdr:sp macro="" textlink="">
      <xdr:nvSpPr>
        <xdr:cNvPr id="17450" name="AutoShape 42" descr="https://adas-server.mobiledrivetech.com/polarion/icons/default/enums/type_spike.gif">
          <a:hlinkClick xmlns:r="http://schemas.openxmlformats.org/officeDocument/2006/relationships" r:id="rId14" tgtFrame="_top"/>
          <a:extLst>
            <a:ext uri="{FF2B5EF4-FFF2-40B4-BE49-F238E27FC236}">
              <a16:creationId xmlns:a16="http://schemas.microsoft.com/office/drawing/2014/main" id="{3C533134-4780-4DE8-9D09-8FC34CFAAF2B}"/>
            </a:ext>
          </a:extLst>
        </xdr:cNvPr>
        <xdr:cNvSpPr>
          <a:spLocks noChangeAspect="1" noChangeArrowheads="1"/>
        </xdr:cNvSpPr>
      </xdr:nvSpPr>
      <xdr:spPr bwMode="auto">
        <a:xfrm>
          <a:off x="579755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0</xdr:col>
      <xdr:colOff>304800</xdr:colOff>
      <xdr:row>8</xdr:row>
      <xdr:rowOff>304800</xdr:rowOff>
    </xdr:to>
    <xdr:sp macro="" textlink="">
      <xdr:nvSpPr>
        <xdr:cNvPr id="17451" name="AutoShape 43" descr="https://adas-server.mobiledrivetech.com/polarion/ria/images/suspect.gif">
          <a:extLst>
            <a:ext uri="{FF2B5EF4-FFF2-40B4-BE49-F238E27FC236}">
              <a16:creationId xmlns:a16="http://schemas.microsoft.com/office/drawing/2014/main" id="{22BDA87D-207B-4CA3-A7A2-5D738A2F584C}"/>
            </a:ext>
          </a:extLst>
        </xdr:cNvPr>
        <xdr:cNvSpPr>
          <a:spLocks noChangeAspect="1" noChangeArrowheads="1"/>
        </xdr:cNvSpPr>
      </xdr:nvSpPr>
      <xdr:spPr bwMode="auto">
        <a:xfrm>
          <a:off x="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xdr:row>
      <xdr:rowOff>0</xdr:rowOff>
    </xdr:from>
    <xdr:to>
      <xdr:col>0</xdr:col>
      <xdr:colOff>615950</xdr:colOff>
      <xdr:row>8</xdr:row>
      <xdr:rowOff>304800</xdr:rowOff>
    </xdr:to>
    <xdr:sp macro="" textlink="">
      <xdr:nvSpPr>
        <xdr:cNvPr id="17452" name="AutoShape 44">
          <a:extLst>
            <a:ext uri="{FF2B5EF4-FFF2-40B4-BE49-F238E27FC236}">
              <a16:creationId xmlns:a16="http://schemas.microsoft.com/office/drawing/2014/main" id="{C541A0C0-CD98-4078-8293-CF82508B912A}"/>
            </a:ext>
          </a:extLst>
        </xdr:cNvPr>
        <xdr:cNvSpPr>
          <a:spLocks noChangeAspect="1" noChangeArrowheads="1"/>
        </xdr:cNvSpPr>
      </xdr:nvSpPr>
      <xdr:spPr bwMode="auto">
        <a:xfrm>
          <a:off x="31115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xdr:row>
      <xdr:rowOff>0</xdr:rowOff>
    </xdr:from>
    <xdr:to>
      <xdr:col>0</xdr:col>
      <xdr:colOff>927100</xdr:colOff>
      <xdr:row>8</xdr:row>
      <xdr:rowOff>304800</xdr:rowOff>
    </xdr:to>
    <xdr:sp macro="" textlink="">
      <xdr:nvSpPr>
        <xdr:cNvPr id="17453" name="AutoShape 45" descr="https://adas-server.mobiledrivetech.com/polarion/icons/default/enums/type_feature.gif">
          <a:hlinkClick xmlns:r="http://schemas.openxmlformats.org/officeDocument/2006/relationships" r:id="rId15" tgtFrame="_blank"/>
          <a:extLst>
            <a:ext uri="{FF2B5EF4-FFF2-40B4-BE49-F238E27FC236}">
              <a16:creationId xmlns:a16="http://schemas.microsoft.com/office/drawing/2014/main" id="{06DB8B0A-AB45-4C53-A269-67D6F1949341}"/>
            </a:ext>
          </a:extLst>
        </xdr:cNvPr>
        <xdr:cNvSpPr>
          <a:spLocks noChangeAspect="1" noChangeArrowheads="1"/>
        </xdr:cNvSpPr>
      </xdr:nvSpPr>
      <xdr:spPr bwMode="auto">
        <a:xfrm>
          <a:off x="62230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xdr:row>
      <xdr:rowOff>0</xdr:rowOff>
    </xdr:from>
    <xdr:to>
      <xdr:col>1</xdr:col>
      <xdr:colOff>304800</xdr:colOff>
      <xdr:row>8</xdr:row>
      <xdr:rowOff>304800</xdr:rowOff>
    </xdr:to>
    <xdr:sp macro="" textlink="">
      <xdr:nvSpPr>
        <xdr:cNvPr id="17454" name="AutoShape 46" descr="https://adas-server.mobiledrivetech.com/polarion/icons/default/enums/type_feature.gif">
          <a:hlinkClick xmlns:r="http://schemas.openxmlformats.org/officeDocument/2006/relationships" r:id="rId15" tgtFrame="_top"/>
          <a:extLst>
            <a:ext uri="{FF2B5EF4-FFF2-40B4-BE49-F238E27FC236}">
              <a16:creationId xmlns:a16="http://schemas.microsoft.com/office/drawing/2014/main" id="{0BF267B6-C7FB-42B9-B958-6C05AD21A0A4}"/>
            </a:ext>
          </a:extLst>
        </xdr:cNvPr>
        <xdr:cNvSpPr>
          <a:spLocks noChangeAspect="1" noChangeArrowheads="1"/>
        </xdr:cNvSpPr>
      </xdr:nvSpPr>
      <xdr:spPr bwMode="auto">
        <a:xfrm>
          <a:off x="202565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455" name="AutoShape 47" descr="https://adas-server.mobiledrivetech.com/polarion/icons/default/enums/type_spike.gif">
          <a:hlinkClick xmlns:r="http://schemas.openxmlformats.org/officeDocument/2006/relationships" r:id="rId16" tgtFrame="_blank"/>
          <a:extLst>
            <a:ext uri="{FF2B5EF4-FFF2-40B4-BE49-F238E27FC236}">
              <a16:creationId xmlns:a16="http://schemas.microsoft.com/office/drawing/2014/main" id="{03540EC3-2B62-4320-9D1F-046CE1776692}"/>
            </a:ext>
          </a:extLst>
        </xdr:cNvPr>
        <xdr:cNvSpPr>
          <a:spLocks noChangeAspect="1" noChangeArrowheads="1"/>
        </xdr:cNvSpPr>
      </xdr:nvSpPr>
      <xdr:spPr bwMode="auto">
        <a:xfrm>
          <a:off x="265430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xdr:row>
      <xdr:rowOff>0</xdr:rowOff>
    </xdr:from>
    <xdr:to>
      <xdr:col>3</xdr:col>
      <xdr:colOff>304800</xdr:colOff>
      <xdr:row>8</xdr:row>
      <xdr:rowOff>304800</xdr:rowOff>
    </xdr:to>
    <xdr:sp macro="" textlink="">
      <xdr:nvSpPr>
        <xdr:cNvPr id="17456" name="AutoShape 48" descr="https://adas-server.mobiledrivetech.com/polarion/icons/default/enums/type_spike.gif">
          <a:hlinkClick xmlns:r="http://schemas.openxmlformats.org/officeDocument/2006/relationships" r:id="rId16" tgtFrame="_top"/>
          <a:extLst>
            <a:ext uri="{FF2B5EF4-FFF2-40B4-BE49-F238E27FC236}">
              <a16:creationId xmlns:a16="http://schemas.microsoft.com/office/drawing/2014/main" id="{CC0B5B2E-2967-4B19-9848-AF8E141B8046}"/>
            </a:ext>
          </a:extLst>
        </xdr:cNvPr>
        <xdr:cNvSpPr>
          <a:spLocks noChangeAspect="1" noChangeArrowheads="1"/>
        </xdr:cNvSpPr>
      </xdr:nvSpPr>
      <xdr:spPr bwMode="auto">
        <a:xfrm>
          <a:off x="579755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xdr:row>
      <xdr:rowOff>0</xdr:rowOff>
    </xdr:from>
    <xdr:to>
      <xdr:col>0</xdr:col>
      <xdr:colOff>304800</xdr:colOff>
      <xdr:row>9</xdr:row>
      <xdr:rowOff>304800</xdr:rowOff>
    </xdr:to>
    <xdr:sp macro="" textlink="">
      <xdr:nvSpPr>
        <xdr:cNvPr id="17457" name="AutoShape 49" descr="https://adas-server.mobiledrivetech.com/polarion/ria/images/suspect.gif">
          <a:extLst>
            <a:ext uri="{FF2B5EF4-FFF2-40B4-BE49-F238E27FC236}">
              <a16:creationId xmlns:a16="http://schemas.microsoft.com/office/drawing/2014/main" id="{60556E21-01C0-4419-8B37-CA2AFA1579E3}"/>
            </a:ext>
          </a:extLst>
        </xdr:cNvPr>
        <xdr:cNvSpPr>
          <a:spLocks noChangeAspect="1" noChangeArrowheads="1"/>
        </xdr:cNvSpPr>
      </xdr:nvSpPr>
      <xdr:spPr bwMode="auto">
        <a:xfrm>
          <a:off x="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xdr:row>
      <xdr:rowOff>0</xdr:rowOff>
    </xdr:from>
    <xdr:to>
      <xdr:col>0</xdr:col>
      <xdr:colOff>615950</xdr:colOff>
      <xdr:row>9</xdr:row>
      <xdr:rowOff>304800</xdr:rowOff>
    </xdr:to>
    <xdr:sp macro="" textlink="">
      <xdr:nvSpPr>
        <xdr:cNvPr id="17458" name="AutoShape 50">
          <a:extLst>
            <a:ext uri="{FF2B5EF4-FFF2-40B4-BE49-F238E27FC236}">
              <a16:creationId xmlns:a16="http://schemas.microsoft.com/office/drawing/2014/main" id="{1F4B9CC6-FC61-44ED-93FB-2B95AA2A84FB}"/>
            </a:ext>
          </a:extLst>
        </xdr:cNvPr>
        <xdr:cNvSpPr>
          <a:spLocks noChangeAspect="1" noChangeArrowheads="1"/>
        </xdr:cNvSpPr>
      </xdr:nvSpPr>
      <xdr:spPr bwMode="auto">
        <a:xfrm>
          <a:off x="31115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xdr:row>
      <xdr:rowOff>0</xdr:rowOff>
    </xdr:from>
    <xdr:to>
      <xdr:col>0</xdr:col>
      <xdr:colOff>927100</xdr:colOff>
      <xdr:row>9</xdr:row>
      <xdr:rowOff>304800</xdr:rowOff>
    </xdr:to>
    <xdr:sp macro="" textlink="">
      <xdr:nvSpPr>
        <xdr:cNvPr id="17459" name="AutoShape 51" descr="https://adas-server.mobiledrivetech.com/polarion/icons/default/enums/type_feature.gif">
          <a:hlinkClick xmlns:r="http://schemas.openxmlformats.org/officeDocument/2006/relationships" r:id="rId17" tgtFrame="_blank"/>
          <a:extLst>
            <a:ext uri="{FF2B5EF4-FFF2-40B4-BE49-F238E27FC236}">
              <a16:creationId xmlns:a16="http://schemas.microsoft.com/office/drawing/2014/main" id="{8AC6185B-9129-4708-A0D3-EF34EE075C88}"/>
            </a:ext>
          </a:extLst>
        </xdr:cNvPr>
        <xdr:cNvSpPr>
          <a:spLocks noChangeAspect="1" noChangeArrowheads="1"/>
        </xdr:cNvSpPr>
      </xdr:nvSpPr>
      <xdr:spPr bwMode="auto">
        <a:xfrm>
          <a:off x="62230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xdr:row>
      <xdr:rowOff>0</xdr:rowOff>
    </xdr:from>
    <xdr:to>
      <xdr:col>1</xdr:col>
      <xdr:colOff>304800</xdr:colOff>
      <xdr:row>9</xdr:row>
      <xdr:rowOff>304800</xdr:rowOff>
    </xdr:to>
    <xdr:sp macro="" textlink="">
      <xdr:nvSpPr>
        <xdr:cNvPr id="17460" name="AutoShape 52" descr="https://adas-server.mobiledrivetech.com/polarion/icons/default/enums/type_feature.gif">
          <a:hlinkClick xmlns:r="http://schemas.openxmlformats.org/officeDocument/2006/relationships" r:id="rId17" tgtFrame="_top"/>
          <a:extLst>
            <a:ext uri="{FF2B5EF4-FFF2-40B4-BE49-F238E27FC236}">
              <a16:creationId xmlns:a16="http://schemas.microsoft.com/office/drawing/2014/main" id="{AEFDD629-4DEA-4F45-A886-872818BAC574}"/>
            </a:ext>
          </a:extLst>
        </xdr:cNvPr>
        <xdr:cNvSpPr>
          <a:spLocks noChangeAspect="1" noChangeArrowheads="1"/>
        </xdr:cNvSpPr>
      </xdr:nvSpPr>
      <xdr:spPr bwMode="auto">
        <a:xfrm>
          <a:off x="202565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461" name="AutoShape 53" descr="https://adas-server.mobiledrivetech.com/polarion/icons/default/enums/type_spike.gif">
          <a:hlinkClick xmlns:r="http://schemas.openxmlformats.org/officeDocument/2006/relationships" r:id="rId18" tgtFrame="_blank"/>
          <a:extLst>
            <a:ext uri="{FF2B5EF4-FFF2-40B4-BE49-F238E27FC236}">
              <a16:creationId xmlns:a16="http://schemas.microsoft.com/office/drawing/2014/main" id="{83E6C1C3-ED7E-4EE2-847B-B8D505975404}"/>
            </a:ext>
          </a:extLst>
        </xdr:cNvPr>
        <xdr:cNvSpPr>
          <a:spLocks noChangeAspect="1" noChangeArrowheads="1"/>
        </xdr:cNvSpPr>
      </xdr:nvSpPr>
      <xdr:spPr bwMode="auto">
        <a:xfrm>
          <a:off x="265430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xdr:row>
      <xdr:rowOff>0</xdr:rowOff>
    </xdr:from>
    <xdr:to>
      <xdr:col>3</xdr:col>
      <xdr:colOff>304800</xdr:colOff>
      <xdr:row>9</xdr:row>
      <xdr:rowOff>304800</xdr:rowOff>
    </xdr:to>
    <xdr:sp macro="" textlink="">
      <xdr:nvSpPr>
        <xdr:cNvPr id="17462" name="AutoShape 54" descr="https://adas-server.mobiledrivetech.com/polarion/icons/default/enums/type_spike.gif">
          <a:hlinkClick xmlns:r="http://schemas.openxmlformats.org/officeDocument/2006/relationships" r:id="rId18" tgtFrame="_top"/>
          <a:extLst>
            <a:ext uri="{FF2B5EF4-FFF2-40B4-BE49-F238E27FC236}">
              <a16:creationId xmlns:a16="http://schemas.microsoft.com/office/drawing/2014/main" id="{5385A301-7249-49B4-8619-796670098DB7}"/>
            </a:ext>
          </a:extLst>
        </xdr:cNvPr>
        <xdr:cNvSpPr>
          <a:spLocks noChangeAspect="1" noChangeArrowheads="1"/>
        </xdr:cNvSpPr>
      </xdr:nvSpPr>
      <xdr:spPr bwMode="auto">
        <a:xfrm>
          <a:off x="5797550" y="54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0</xdr:col>
      <xdr:colOff>304800</xdr:colOff>
      <xdr:row>10</xdr:row>
      <xdr:rowOff>304800</xdr:rowOff>
    </xdr:to>
    <xdr:sp macro="" textlink="">
      <xdr:nvSpPr>
        <xdr:cNvPr id="17463" name="AutoShape 55" descr="https://adas-server.mobiledrivetech.com/polarion/ria/images/suspect.gif">
          <a:extLst>
            <a:ext uri="{FF2B5EF4-FFF2-40B4-BE49-F238E27FC236}">
              <a16:creationId xmlns:a16="http://schemas.microsoft.com/office/drawing/2014/main" id="{C0449A1F-087F-4DC9-806A-959C293417C3}"/>
            </a:ext>
          </a:extLst>
        </xdr:cNvPr>
        <xdr:cNvSpPr>
          <a:spLocks noChangeAspect="1" noChangeArrowheads="1"/>
        </xdr:cNvSpPr>
      </xdr:nvSpPr>
      <xdr:spPr bwMode="auto">
        <a:xfrm>
          <a:off x="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xdr:row>
      <xdr:rowOff>0</xdr:rowOff>
    </xdr:from>
    <xdr:to>
      <xdr:col>0</xdr:col>
      <xdr:colOff>615950</xdr:colOff>
      <xdr:row>10</xdr:row>
      <xdr:rowOff>304800</xdr:rowOff>
    </xdr:to>
    <xdr:sp macro="" textlink="">
      <xdr:nvSpPr>
        <xdr:cNvPr id="17464" name="AutoShape 56">
          <a:extLst>
            <a:ext uri="{FF2B5EF4-FFF2-40B4-BE49-F238E27FC236}">
              <a16:creationId xmlns:a16="http://schemas.microsoft.com/office/drawing/2014/main" id="{8CE65245-D2A3-4471-8BE0-36E3C8BE7446}"/>
            </a:ext>
          </a:extLst>
        </xdr:cNvPr>
        <xdr:cNvSpPr>
          <a:spLocks noChangeAspect="1" noChangeArrowheads="1"/>
        </xdr:cNvSpPr>
      </xdr:nvSpPr>
      <xdr:spPr bwMode="auto">
        <a:xfrm>
          <a:off x="31115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xdr:row>
      <xdr:rowOff>0</xdr:rowOff>
    </xdr:from>
    <xdr:to>
      <xdr:col>0</xdr:col>
      <xdr:colOff>927100</xdr:colOff>
      <xdr:row>10</xdr:row>
      <xdr:rowOff>304800</xdr:rowOff>
    </xdr:to>
    <xdr:sp macro="" textlink="">
      <xdr:nvSpPr>
        <xdr:cNvPr id="17465" name="AutoShape 57" descr="https://adas-server.mobiledrivetech.com/polarion/icons/default/enums/type_feature.gif">
          <a:hlinkClick xmlns:r="http://schemas.openxmlformats.org/officeDocument/2006/relationships" r:id="rId19" tgtFrame="_blank"/>
          <a:extLst>
            <a:ext uri="{FF2B5EF4-FFF2-40B4-BE49-F238E27FC236}">
              <a16:creationId xmlns:a16="http://schemas.microsoft.com/office/drawing/2014/main" id="{BEA80E49-BE15-47A5-8B57-2E4B48468BF2}"/>
            </a:ext>
          </a:extLst>
        </xdr:cNvPr>
        <xdr:cNvSpPr>
          <a:spLocks noChangeAspect="1" noChangeArrowheads="1"/>
        </xdr:cNvSpPr>
      </xdr:nvSpPr>
      <xdr:spPr bwMode="auto">
        <a:xfrm>
          <a:off x="62230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xdr:row>
      <xdr:rowOff>0</xdr:rowOff>
    </xdr:from>
    <xdr:to>
      <xdr:col>1</xdr:col>
      <xdr:colOff>304800</xdr:colOff>
      <xdr:row>10</xdr:row>
      <xdr:rowOff>304800</xdr:rowOff>
    </xdr:to>
    <xdr:sp macro="" textlink="">
      <xdr:nvSpPr>
        <xdr:cNvPr id="17466" name="AutoShape 58" descr="https://adas-server.mobiledrivetech.com/polarion/icons/default/enums/type_feature.gif">
          <a:hlinkClick xmlns:r="http://schemas.openxmlformats.org/officeDocument/2006/relationships" r:id="rId19" tgtFrame="_top"/>
          <a:extLst>
            <a:ext uri="{FF2B5EF4-FFF2-40B4-BE49-F238E27FC236}">
              <a16:creationId xmlns:a16="http://schemas.microsoft.com/office/drawing/2014/main" id="{D7C27415-D878-430C-BA2A-1A011416E7A2}"/>
            </a:ext>
          </a:extLst>
        </xdr:cNvPr>
        <xdr:cNvSpPr>
          <a:spLocks noChangeAspect="1" noChangeArrowheads="1"/>
        </xdr:cNvSpPr>
      </xdr:nvSpPr>
      <xdr:spPr bwMode="auto">
        <a:xfrm>
          <a:off x="202565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7467" name="AutoShape 59" descr="https://adas-server.mobiledrivetech.com/polarion/icons/default/enums/type_spike.gif">
          <a:hlinkClick xmlns:r="http://schemas.openxmlformats.org/officeDocument/2006/relationships" r:id="rId20" tgtFrame="_blank"/>
          <a:extLst>
            <a:ext uri="{FF2B5EF4-FFF2-40B4-BE49-F238E27FC236}">
              <a16:creationId xmlns:a16="http://schemas.microsoft.com/office/drawing/2014/main" id="{6F0DCB19-2318-4954-8D7F-03559C0C7290}"/>
            </a:ext>
          </a:extLst>
        </xdr:cNvPr>
        <xdr:cNvSpPr>
          <a:spLocks noChangeAspect="1" noChangeArrowheads="1"/>
        </xdr:cNvSpPr>
      </xdr:nvSpPr>
      <xdr:spPr bwMode="auto">
        <a:xfrm>
          <a:off x="265430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xdr:row>
      <xdr:rowOff>0</xdr:rowOff>
    </xdr:from>
    <xdr:to>
      <xdr:col>3</xdr:col>
      <xdr:colOff>304800</xdr:colOff>
      <xdr:row>10</xdr:row>
      <xdr:rowOff>304800</xdr:rowOff>
    </xdr:to>
    <xdr:sp macro="" textlink="">
      <xdr:nvSpPr>
        <xdr:cNvPr id="17468" name="AutoShape 60" descr="https://adas-server.mobiledrivetech.com/polarion/icons/default/enums/type_spike.gif">
          <a:hlinkClick xmlns:r="http://schemas.openxmlformats.org/officeDocument/2006/relationships" r:id="rId20" tgtFrame="_top"/>
          <a:extLst>
            <a:ext uri="{FF2B5EF4-FFF2-40B4-BE49-F238E27FC236}">
              <a16:creationId xmlns:a16="http://schemas.microsoft.com/office/drawing/2014/main" id="{8D7D9458-64CE-4D77-BAB2-72BBDED29192}"/>
            </a:ext>
          </a:extLst>
        </xdr:cNvPr>
        <xdr:cNvSpPr>
          <a:spLocks noChangeAspect="1" noChangeArrowheads="1"/>
        </xdr:cNvSpPr>
      </xdr:nvSpPr>
      <xdr:spPr bwMode="auto">
        <a:xfrm>
          <a:off x="579755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xdr:row>
      <xdr:rowOff>0</xdr:rowOff>
    </xdr:from>
    <xdr:to>
      <xdr:col>0</xdr:col>
      <xdr:colOff>304800</xdr:colOff>
      <xdr:row>11</xdr:row>
      <xdr:rowOff>304800</xdr:rowOff>
    </xdr:to>
    <xdr:sp macro="" textlink="">
      <xdr:nvSpPr>
        <xdr:cNvPr id="17469" name="AutoShape 61" descr="https://adas-server.mobiledrivetech.com/polarion/ria/images/suspect.gif">
          <a:extLst>
            <a:ext uri="{FF2B5EF4-FFF2-40B4-BE49-F238E27FC236}">
              <a16:creationId xmlns:a16="http://schemas.microsoft.com/office/drawing/2014/main" id="{817CBA8F-F6EF-4640-910A-FBE1D6FE13DA}"/>
            </a:ext>
          </a:extLst>
        </xdr:cNvPr>
        <xdr:cNvSpPr>
          <a:spLocks noChangeAspect="1" noChangeArrowheads="1"/>
        </xdr:cNvSpPr>
      </xdr:nvSpPr>
      <xdr:spPr bwMode="auto">
        <a:xfrm>
          <a:off x="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xdr:row>
      <xdr:rowOff>0</xdr:rowOff>
    </xdr:from>
    <xdr:to>
      <xdr:col>0</xdr:col>
      <xdr:colOff>615950</xdr:colOff>
      <xdr:row>11</xdr:row>
      <xdr:rowOff>304800</xdr:rowOff>
    </xdr:to>
    <xdr:sp macro="" textlink="">
      <xdr:nvSpPr>
        <xdr:cNvPr id="17470" name="AutoShape 62">
          <a:extLst>
            <a:ext uri="{FF2B5EF4-FFF2-40B4-BE49-F238E27FC236}">
              <a16:creationId xmlns:a16="http://schemas.microsoft.com/office/drawing/2014/main" id="{D3A8C5F8-84A6-4BB0-81AA-AECE9BC34163}"/>
            </a:ext>
          </a:extLst>
        </xdr:cNvPr>
        <xdr:cNvSpPr>
          <a:spLocks noChangeAspect="1" noChangeArrowheads="1"/>
        </xdr:cNvSpPr>
      </xdr:nvSpPr>
      <xdr:spPr bwMode="auto">
        <a:xfrm>
          <a:off x="31115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xdr:row>
      <xdr:rowOff>0</xdr:rowOff>
    </xdr:from>
    <xdr:to>
      <xdr:col>0</xdr:col>
      <xdr:colOff>927100</xdr:colOff>
      <xdr:row>11</xdr:row>
      <xdr:rowOff>304800</xdr:rowOff>
    </xdr:to>
    <xdr:sp macro="" textlink="">
      <xdr:nvSpPr>
        <xdr:cNvPr id="17471" name="AutoShape 63" descr="https://adas-server.mobiledrivetech.com/polarion/icons/default/enums/type_feature.gif">
          <a:hlinkClick xmlns:r="http://schemas.openxmlformats.org/officeDocument/2006/relationships" r:id="rId21" tgtFrame="_blank"/>
          <a:extLst>
            <a:ext uri="{FF2B5EF4-FFF2-40B4-BE49-F238E27FC236}">
              <a16:creationId xmlns:a16="http://schemas.microsoft.com/office/drawing/2014/main" id="{AE7CB040-F3F3-4F87-8672-0BDC6A595D7C}"/>
            </a:ext>
          </a:extLst>
        </xdr:cNvPr>
        <xdr:cNvSpPr>
          <a:spLocks noChangeAspect="1" noChangeArrowheads="1"/>
        </xdr:cNvSpPr>
      </xdr:nvSpPr>
      <xdr:spPr bwMode="auto">
        <a:xfrm>
          <a:off x="6223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xdr:row>
      <xdr:rowOff>0</xdr:rowOff>
    </xdr:from>
    <xdr:to>
      <xdr:col>1</xdr:col>
      <xdr:colOff>304800</xdr:colOff>
      <xdr:row>11</xdr:row>
      <xdr:rowOff>304800</xdr:rowOff>
    </xdr:to>
    <xdr:sp macro="" textlink="">
      <xdr:nvSpPr>
        <xdr:cNvPr id="17472" name="AutoShape 64" descr="https://adas-server.mobiledrivetech.com/polarion/icons/default/enums/type_feature.gif">
          <a:hlinkClick xmlns:r="http://schemas.openxmlformats.org/officeDocument/2006/relationships" r:id="rId21" tgtFrame="_top"/>
          <a:extLst>
            <a:ext uri="{FF2B5EF4-FFF2-40B4-BE49-F238E27FC236}">
              <a16:creationId xmlns:a16="http://schemas.microsoft.com/office/drawing/2014/main" id="{AF4DF13F-A4C3-40AA-BA2B-7A0F18021297}"/>
            </a:ext>
          </a:extLst>
        </xdr:cNvPr>
        <xdr:cNvSpPr>
          <a:spLocks noChangeAspect="1" noChangeArrowheads="1"/>
        </xdr:cNvSpPr>
      </xdr:nvSpPr>
      <xdr:spPr bwMode="auto">
        <a:xfrm>
          <a:off x="202565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7473" name="AutoShape 65" descr="https://adas-server.mobiledrivetech.com/polarion/icons/default/enums/type_spike.gif">
          <a:hlinkClick xmlns:r="http://schemas.openxmlformats.org/officeDocument/2006/relationships" r:id="rId22" tgtFrame="_blank"/>
          <a:extLst>
            <a:ext uri="{FF2B5EF4-FFF2-40B4-BE49-F238E27FC236}">
              <a16:creationId xmlns:a16="http://schemas.microsoft.com/office/drawing/2014/main" id="{5AF3ECCD-A7D8-4F8E-AA28-B0A3C0B24A66}"/>
            </a:ext>
          </a:extLst>
        </xdr:cNvPr>
        <xdr:cNvSpPr>
          <a:spLocks noChangeAspect="1" noChangeArrowheads="1"/>
        </xdr:cNvSpPr>
      </xdr:nvSpPr>
      <xdr:spPr bwMode="auto">
        <a:xfrm>
          <a:off x="26543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xdr:row>
      <xdr:rowOff>0</xdr:rowOff>
    </xdr:from>
    <xdr:to>
      <xdr:col>3</xdr:col>
      <xdr:colOff>304800</xdr:colOff>
      <xdr:row>11</xdr:row>
      <xdr:rowOff>304800</xdr:rowOff>
    </xdr:to>
    <xdr:sp macro="" textlink="">
      <xdr:nvSpPr>
        <xdr:cNvPr id="17474" name="AutoShape 66" descr="https://adas-server.mobiledrivetech.com/polarion/icons/default/enums/type_spike.gif">
          <a:hlinkClick xmlns:r="http://schemas.openxmlformats.org/officeDocument/2006/relationships" r:id="rId22" tgtFrame="_top"/>
          <a:extLst>
            <a:ext uri="{FF2B5EF4-FFF2-40B4-BE49-F238E27FC236}">
              <a16:creationId xmlns:a16="http://schemas.microsoft.com/office/drawing/2014/main" id="{29D1E873-39D3-4645-99A7-DB5B2D4E3141}"/>
            </a:ext>
          </a:extLst>
        </xdr:cNvPr>
        <xdr:cNvSpPr>
          <a:spLocks noChangeAspect="1" noChangeArrowheads="1"/>
        </xdr:cNvSpPr>
      </xdr:nvSpPr>
      <xdr:spPr bwMode="auto">
        <a:xfrm>
          <a:off x="579755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xdr:row>
      <xdr:rowOff>0</xdr:rowOff>
    </xdr:from>
    <xdr:to>
      <xdr:col>0</xdr:col>
      <xdr:colOff>304800</xdr:colOff>
      <xdr:row>12</xdr:row>
      <xdr:rowOff>304800</xdr:rowOff>
    </xdr:to>
    <xdr:sp macro="" textlink="">
      <xdr:nvSpPr>
        <xdr:cNvPr id="17475" name="AutoShape 67" descr="https://adas-server.mobiledrivetech.com/polarion/ria/images/suspect.gif">
          <a:extLst>
            <a:ext uri="{FF2B5EF4-FFF2-40B4-BE49-F238E27FC236}">
              <a16:creationId xmlns:a16="http://schemas.microsoft.com/office/drawing/2014/main" id="{17759E82-334D-4FCD-B9A9-1138EFEF172A}"/>
            </a:ext>
          </a:extLst>
        </xdr:cNvPr>
        <xdr:cNvSpPr>
          <a:spLocks noChangeAspect="1" noChangeArrowheads="1"/>
        </xdr:cNvSpPr>
      </xdr:nvSpPr>
      <xdr:spPr bwMode="auto">
        <a:xfrm>
          <a:off x="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xdr:row>
      <xdr:rowOff>0</xdr:rowOff>
    </xdr:from>
    <xdr:to>
      <xdr:col>0</xdr:col>
      <xdr:colOff>615950</xdr:colOff>
      <xdr:row>12</xdr:row>
      <xdr:rowOff>304800</xdr:rowOff>
    </xdr:to>
    <xdr:sp macro="" textlink="">
      <xdr:nvSpPr>
        <xdr:cNvPr id="17476" name="AutoShape 68">
          <a:extLst>
            <a:ext uri="{FF2B5EF4-FFF2-40B4-BE49-F238E27FC236}">
              <a16:creationId xmlns:a16="http://schemas.microsoft.com/office/drawing/2014/main" id="{D3D26D0B-A0AA-42DB-B254-46627A3BE113}"/>
            </a:ext>
          </a:extLst>
        </xdr:cNvPr>
        <xdr:cNvSpPr>
          <a:spLocks noChangeAspect="1" noChangeArrowheads="1"/>
        </xdr:cNvSpPr>
      </xdr:nvSpPr>
      <xdr:spPr bwMode="auto">
        <a:xfrm>
          <a:off x="31115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xdr:row>
      <xdr:rowOff>0</xdr:rowOff>
    </xdr:from>
    <xdr:to>
      <xdr:col>0</xdr:col>
      <xdr:colOff>927100</xdr:colOff>
      <xdr:row>12</xdr:row>
      <xdr:rowOff>304800</xdr:rowOff>
    </xdr:to>
    <xdr:sp macro="" textlink="">
      <xdr:nvSpPr>
        <xdr:cNvPr id="17477" name="AutoShape 69" descr="https://adas-server.mobiledrivetech.com/polarion/icons/default/enums/type_feature.gif">
          <a:hlinkClick xmlns:r="http://schemas.openxmlformats.org/officeDocument/2006/relationships" r:id="rId23" tgtFrame="_blank"/>
          <a:extLst>
            <a:ext uri="{FF2B5EF4-FFF2-40B4-BE49-F238E27FC236}">
              <a16:creationId xmlns:a16="http://schemas.microsoft.com/office/drawing/2014/main" id="{F1189BBB-2468-4E1F-868D-799C87F7CAED}"/>
            </a:ext>
          </a:extLst>
        </xdr:cNvPr>
        <xdr:cNvSpPr>
          <a:spLocks noChangeAspect="1" noChangeArrowheads="1"/>
        </xdr:cNvSpPr>
      </xdr:nvSpPr>
      <xdr:spPr bwMode="auto">
        <a:xfrm>
          <a:off x="62230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xdr:row>
      <xdr:rowOff>0</xdr:rowOff>
    </xdr:from>
    <xdr:to>
      <xdr:col>1</xdr:col>
      <xdr:colOff>304800</xdr:colOff>
      <xdr:row>12</xdr:row>
      <xdr:rowOff>304800</xdr:rowOff>
    </xdr:to>
    <xdr:sp macro="" textlink="">
      <xdr:nvSpPr>
        <xdr:cNvPr id="17478" name="AutoShape 70" descr="https://adas-server.mobiledrivetech.com/polarion/icons/default/enums/type_feature.gif">
          <a:hlinkClick xmlns:r="http://schemas.openxmlformats.org/officeDocument/2006/relationships" r:id="rId23" tgtFrame="_top"/>
          <a:extLst>
            <a:ext uri="{FF2B5EF4-FFF2-40B4-BE49-F238E27FC236}">
              <a16:creationId xmlns:a16="http://schemas.microsoft.com/office/drawing/2014/main" id="{05D0C1A7-0B57-4F65-99C3-1E50598AB7A6}"/>
            </a:ext>
          </a:extLst>
        </xdr:cNvPr>
        <xdr:cNvSpPr>
          <a:spLocks noChangeAspect="1" noChangeArrowheads="1"/>
        </xdr:cNvSpPr>
      </xdr:nvSpPr>
      <xdr:spPr bwMode="auto">
        <a:xfrm>
          <a:off x="202565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7479" name="AutoShape 71" descr="https://adas-server.mobiledrivetech.com/polarion/icons/default/enums/type_spike.gif">
          <a:hlinkClick xmlns:r="http://schemas.openxmlformats.org/officeDocument/2006/relationships" r:id="rId24" tgtFrame="_blank"/>
          <a:extLst>
            <a:ext uri="{FF2B5EF4-FFF2-40B4-BE49-F238E27FC236}">
              <a16:creationId xmlns:a16="http://schemas.microsoft.com/office/drawing/2014/main" id="{9DEC120A-7BE0-476A-A2BB-392EB9F61C2D}"/>
            </a:ext>
          </a:extLst>
        </xdr:cNvPr>
        <xdr:cNvSpPr>
          <a:spLocks noChangeAspect="1" noChangeArrowheads="1"/>
        </xdr:cNvSpPr>
      </xdr:nvSpPr>
      <xdr:spPr bwMode="auto">
        <a:xfrm>
          <a:off x="265430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12</xdr:row>
      <xdr:rowOff>304800</xdr:rowOff>
    </xdr:to>
    <xdr:sp macro="" textlink="">
      <xdr:nvSpPr>
        <xdr:cNvPr id="17480" name="AutoShape 72" descr="https://adas-server.mobiledrivetech.com/polarion/icons/default/enums/type_spike.gif">
          <a:hlinkClick xmlns:r="http://schemas.openxmlformats.org/officeDocument/2006/relationships" r:id="rId24" tgtFrame="_top"/>
          <a:extLst>
            <a:ext uri="{FF2B5EF4-FFF2-40B4-BE49-F238E27FC236}">
              <a16:creationId xmlns:a16="http://schemas.microsoft.com/office/drawing/2014/main" id="{AFBEFA63-0709-4DA8-B890-57C2AE5A3904}"/>
            </a:ext>
          </a:extLst>
        </xdr:cNvPr>
        <xdr:cNvSpPr>
          <a:spLocks noChangeAspect="1" noChangeArrowheads="1"/>
        </xdr:cNvSpPr>
      </xdr:nvSpPr>
      <xdr:spPr bwMode="auto">
        <a:xfrm>
          <a:off x="5797550" y="73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xdr:row>
      <xdr:rowOff>0</xdr:rowOff>
    </xdr:from>
    <xdr:to>
      <xdr:col>0</xdr:col>
      <xdr:colOff>304800</xdr:colOff>
      <xdr:row>13</xdr:row>
      <xdr:rowOff>304800</xdr:rowOff>
    </xdr:to>
    <xdr:sp macro="" textlink="">
      <xdr:nvSpPr>
        <xdr:cNvPr id="17481" name="AutoShape 73" descr="https://adas-server.mobiledrivetech.com/polarion/ria/images/suspect.gif">
          <a:extLst>
            <a:ext uri="{FF2B5EF4-FFF2-40B4-BE49-F238E27FC236}">
              <a16:creationId xmlns:a16="http://schemas.microsoft.com/office/drawing/2014/main" id="{66CCA5DC-099A-4413-99A1-3FA4FF492DEB}"/>
            </a:ext>
          </a:extLst>
        </xdr:cNvPr>
        <xdr:cNvSpPr>
          <a:spLocks noChangeAspect="1" noChangeArrowheads="1"/>
        </xdr:cNvSpPr>
      </xdr:nvSpPr>
      <xdr:spPr bwMode="auto">
        <a:xfrm>
          <a:off x="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xdr:row>
      <xdr:rowOff>0</xdr:rowOff>
    </xdr:from>
    <xdr:to>
      <xdr:col>0</xdr:col>
      <xdr:colOff>615950</xdr:colOff>
      <xdr:row>13</xdr:row>
      <xdr:rowOff>304800</xdr:rowOff>
    </xdr:to>
    <xdr:sp macro="" textlink="">
      <xdr:nvSpPr>
        <xdr:cNvPr id="17482" name="AutoShape 74">
          <a:extLst>
            <a:ext uri="{FF2B5EF4-FFF2-40B4-BE49-F238E27FC236}">
              <a16:creationId xmlns:a16="http://schemas.microsoft.com/office/drawing/2014/main" id="{6C04C30E-A6D8-463D-9131-0EFC9B299BC2}"/>
            </a:ext>
          </a:extLst>
        </xdr:cNvPr>
        <xdr:cNvSpPr>
          <a:spLocks noChangeAspect="1" noChangeArrowheads="1"/>
        </xdr:cNvSpPr>
      </xdr:nvSpPr>
      <xdr:spPr bwMode="auto">
        <a:xfrm>
          <a:off x="31115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xdr:row>
      <xdr:rowOff>0</xdr:rowOff>
    </xdr:from>
    <xdr:to>
      <xdr:col>0</xdr:col>
      <xdr:colOff>927100</xdr:colOff>
      <xdr:row>13</xdr:row>
      <xdr:rowOff>304800</xdr:rowOff>
    </xdr:to>
    <xdr:sp macro="" textlink="">
      <xdr:nvSpPr>
        <xdr:cNvPr id="17483" name="AutoShape 75" descr="https://adas-server.mobiledrivetech.com/polarion/icons/default/enums/type_feature.gif">
          <a:hlinkClick xmlns:r="http://schemas.openxmlformats.org/officeDocument/2006/relationships" r:id="rId25" tgtFrame="_blank"/>
          <a:extLst>
            <a:ext uri="{FF2B5EF4-FFF2-40B4-BE49-F238E27FC236}">
              <a16:creationId xmlns:a16="http://schemas.microsoft.com/office/drawing/2014/main" id="{316BEDDF-1755-40F2-90EC-CF3DE6A79EFE}"/>
            </a:ext>
          </a:extLst>
        </xdr:cNvPr>
        <xdr:cNvSpPr>
          <a:spLocks noChangeAspect="1" noChangeArrowheads="1"/>
        </xdr:cNvSpPr>
      </xdr:nvSpPr>
      <xdr:spPr bwMode="auto">
        <a:xfrm>
          <a:off x="62230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xdr:row>
      <xdr:rowOff>0</xdr:rowOff>
    </xdr:from>
    <xdr:to>
      <xdr:col>1</xdr:col>
      <xdr:colOff>304800</xdr:colOff>
      <xdr:row>13</xdr:row>
      <xdr:rowOff>304800</xdr:rowOff>
    </xdr:to>
    <xdr:sp macro="" textlink="">
      <xdr:nvSpPr>
        <xdr:cNvPr id="17484" name="AutoShape 76" descr="https://adas-server.mobiledrivetech.com/polarion/icons/default/enums/type_feature.gif">
          <a:hlinkClick xmlns:r="http://schemas.openxmlformats.org/officeDocument/2006/relationships" r:id="rId25" tgtFrame="_top"/>
          <a:extLst>
            <a:ext uri="{FF2B5EF4-FFF2-40B4-BE49-F238E27FC236}">
              <a16:creationId xmlns:a16="http://schemas.microsoft.com/office/drawing/2014/main" id="{42D729D1-1B03-418B-B9E6-88349AC7771D}"/>
            </a:ext>
          </a:extLst>
        </xdr:cNvPr>
        <xdr:cNvSpPr>
          <a:spLocks noChangeAspect="1" noChangeArrowheads="1"/>
        </xdr:cNvSpPr>
      </xdr:nvSpPr>
      <xdr:spPr bwMode="auto">
        <a:xfrm>
          <a:off x="202565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7485" name="AutoShape 77" descr="https://adas-server.mobiledrivetech.com/polarion/icons/default/enums/type_spike.gif">
          <a:hlinkClick xmlns:r="http://schemas.openxmlformats.org/officeDocument/2006/relationships" r:id="rId26" tgtFrame="_blank"/>
          <a:extLst>
            <a:ext uri="{FF2B5EF4-FFF2-40B4-BE49-F238E27FC236}">
              <a16:creationId xmlns:a16="http://schemas.microsoft.com/office/drawing/2014/main" id="{6364510C-16AF-4806-B4F1-8ED7091910EF}"/>
            </a:ext>
          </a:extLst>
        </xdr:cNvPr>
        <xdr:cNvSpPr>
          <a:spLocks noChangeAspect="1" noChangeArrowheads="1"/>
        </xdr:cNvSpPr>
      </xdr:nvSpPr>
      <xdr:spPr bwMode="auto">
        <a:xfrm>
          <a:off x="265430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xdr:row>
      <xdr:rowOff>0</xdr:rowOff>
    </xdr:from>
    <xdr:to>
      <xdr:col>3</xdr:col>
      <xdr:colOff>304800</xdr:colOff>
      <xdr:row>13</xdr:row>
      <xdr:rowOff>304800</xdr:rowOff>
    </xdr:to>
    <xdr:sp macro="" textlink="">
      <xdr:nvSpPr>
        <xdr:cNvPr id="17486" name="AutoShape 78" descr="https://adas-server.mobiledrivetech.com/polarion/icons/default/enums/type_spike.gif">
          <a:hlinkClick xmlns:r="http://schemas.openxmlformats.org/officeDocument/2006/relationships" r:id="rId26" tgtFrame="_top"/>
          <a:extLst>
            <a:ext uri="{FF2B5EF4-FFF2-40B4-BE49-F238E27FC236}">
              <a16:creationId xmlns:a16="http://schemas.microsoft.com/office/drawing/2014/main" id="{D11FBB2A-CD5F-4419-B5DA-FB08370FD15B}"/>
            </a:ext>
          </a:extLst>
        </xdr:cNvPr>
        <xdr:cNvSpPr>
          <a:spLocks noChangeAspect="1" noChangeArrowheads="1"/>
        </xdr:cNvSpPr>
      </xdr:nvSpPr>
      <xdr:spPr bwMode="auto">
        <a:xfrm>
          <a:off x="5797550" y="8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14</xdr:row>
      <xdr:rowOff>304800</xdr:rowOff>
    </xdr:to>
    <xdr:sp macro="" textlink="">
      <xdr:nvSpPr>
        <xdr:cNvPr id="17487" name="AutoShape 79" descr="https://adas-server.mobiledrivetech.com/polarion/ria/images/suspect.gif">
          <a:extLst>
            <a:ext uri="{FF2B5EF4-FFF2-40B4-BE49-F238E27FC236}">
              <a16:creationId xmlns:a16="http://schemas.microsoft.com/office/drawing/2014/main" id="{DB8B14C6-01A3-4EA6-9BEF-9ED3170AFB52}"/>
            </a:ext>
          </a:extLst>
        </xdr:cNvPr>
        <xdr:cNvSpPr>
          <a:spLocks noChangeAspect="1" noChangeArrowheads="1"/>
        </xdr:cNvSpPr>
      </xdr:nvSpPr>
      <xdr:spPr bwMode="auto">
        <a:xfrm>
          <a:off x="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xdr:row>
      <xdr:rowOff>0</xdr:rowOff>
    </xdr:from>
    <xdr:to>
      <xdr:col>0</xdr:col>
      <xdr:colOff>615950</xdr:colOff>
      <xdr:row>14</xdr:row>
      <xdr:rowOff>304800</xdr:rowOff>
    </xdr:to>
    <xdr:sp macro="" textlink="">
      <xdr:nvSpPr>
        <xdr:cNvPr id="17488" name="AutoShape 80">
          <a:extLst>
            <a:ext uri="{FF2B5EF4-FFF2-40B4-BE49-F238E27FC236}">
              <a16:creationId xmlns:a16="http://schemas.microsoft.com/office/drawing/2014/main" id="{FC59B0D4-31FA-4B9B-9C16-D89A18B1DD75}"/>
            </a:ext>
          </a:extLst>
        </xdr:cNvPr>
        <xdr:cNvSpPr>
          <a:spLocks noChangeAspect="1" noChangeArrowheads="1"/>
        </xdr:cNvSpPr>
      </xdr:nvSpPr>
      <xdr:spPr bwMode="auto">
        <a:xfrm>
          <a:off x="31115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xdr:row>
      <xdr:rowOff>0</xdr:rowOff>
    </xdr:from>
    <xdr:to>
      <xdr:col>0</xdr:col>
      <xdr:colOff>927100</xdr:colOff>
      <xdr:row>14</xdr:row>
      <xdr:rowOff>304800</xdr:rowOff>
    </xdr:to>
    <xdr:sp macro="" textlink="">
      <xdr:nvSpPr>
        <xdr:cNvPr id="17489" name="AutoShape 81" descr="https://adas-server.mobiledrivetech.com/polarion/icons/default/enums/type_feature.gif">
          <a:hlinkClick xmlns:r="http://schemas.openxmlformats.org/officeDocument/2006/relationships" r:id="rId27" tgtFrame="_blank"/>
          <a:extLst>
            <a:ext uri="{FF2B5EF4-FFF2-40B4-BE49-F238E27FC236}">
              <a16:creationId xmlns:a16="http://schemas.microsoft.com/office/drawing/2014/main" id="{0948E782-4AAA-412C-9CBB-145C17FF2FD9}"/>
            </a:ext>
          </a:extLst>
        </xdr:cNvPr>
        <xdr:cNvSpPr>
          <a:spLocks noChangeAspect="1" noChangeArrowheads="1"/>
        </xdr:cNvSpPr>
      </xdr:nvSpPr>
      <xdr:spPr bwMode="auto">
        <a:xfrm>
          <a:off x="62230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xdr:row>
      <xdr:rowOff>0</xdr:rowOff>
    </xdr:from>
    <xdr:to>
      <xdr:col>1</xdr:col>
      <xdr:colOff>304800</xdr:colOff>
      <xdr:row>14</xdr:row>
      <xdr:rowOff>304800</xdr:rowOff>
    </xdr:to>
    <xdr:sp macro="" textlink="">
      <xdr:nvSpPr>
        <xdr:cNvPr id="17490" name="AutoShape 82" descr="https://adas-server.mobiledrivetech.com/polarion/icons/default/enums/type_feature.gif">
          <a:hlinkClick xmlns:r="http://schemas.openxmlformats.org/officeDocument/2006/relationships" r:id="rId27" tgtFrame="_top"/>
          <a:extLst>
            <a:ext uri="{FF2B5EF4-FFF2-40B4-BE49-F238E27FC236}">
              <a16:creationId xmlns:a16="http://schemas.microsoft.com/office/drawing/2014/main" id="{1C651318-AE5F-463B-B585-30E142D71D21}"/>
            </a:ext>
          </a:extLst>
        </xdr:cNvPr>
        <xdr:cNvSpPr>
          <a:spLocks noChangeAspect="1" noChangeArrowheads="1"/>
        </xdr:cNvSpPr>
      </xdr:nvSpPr>
      <xdr:spPr bwMode="auto">
        <a:xfrm>
          <a:off x="202565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7491" name="AutoShape 83" descr="https://adas-server.mobiledrivetech.com/polarion/icons/default/enums/type_spike.gif">
          <a:hlinkClick xmlns:r="http://schemas.openxmlformats.org/officeDocument/2006/relationships" r:id="rId28" tgtFrame="_blank"/>
          <a:extLst>
            <a:ext uri="{FF2B5EF4-FFF2-40B4-BE49-F238E27FC236}">
              <a16:creationId xmlns:a16="http://schemas.microsoft.com/office/drawing/2014/main" id="{56993CB0-6663-4FBF-8F2F-FFFD46F96E5A}"/>
            </a:ext>
          </a:extLst>
        </xdr:cNvPr>
        <xdr:cNvSpPr>
          <a:spLocks noChangeAspect="1" noChangeArrowheads="1"/>
        </xdr:cNvSpPr>
      </xdr:nvSpPr>
      <xdr:spPr bwMode="auto">
        <a:xfrm>
          <a:off x="265430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17492" name="AutoShape 84" descr="https://adas-server.mobiledrivetech.com/polarion/icons/default/enums/type_spike.gif">
          <a:hlinkClick xmlns:r="http://schemas.openxmlformats.org/officeDocument/2006/relationships" r:id="rId28" tgtFrame="_top"/>
          <a:extLst>
            <a:ext uri="{FF2B5EF4-FFF2-40B4-BE49-F238E27FC236}">
              <a16:creationId xmlns:a16="http://schemas.microsoft.com/office/drawing/2014/main" id="{EE070ECB-AFC1-4065-A49C-3C6C04E1904B}"/>
            </a:ext>
          </a:extLst>
        </xdr:cNvPr>
        <xdr:cNvSpPr>
          <a:spLocks noChangeAspect="1" noChangeArrowheads="1"/>
        </xdr:cNvSpPr>
      </xdr:nvSpPr>
      <xdr:spPr bwMode="auto">
        <a:xfrm>
          <a:off x="5797550" y="86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xdr:row>
      <xdr:rowOff>0</xdr:rowOff>
    </xdr:from>
    <xdr:to>
      <xdr:col>0</xdr:col>
      <xdr:colOff>304800</xdr:colOff>
      <xdr:row>15</xdr:row>
      <xdr:rowOff>304800</xdr:rowOff>
    </xdr:to>
    <xdr:sp macro="" textlink="">
      <xdr:nvSpPr>
        <xdr:cNvPr id="17493" name="AutoShape 85" descr="https://adas-server.mobiledrivetech.com/polarion/ria/images/suspect.gif">
          <a:extLst>
            <a:ext uri="{FF2B5EF4-FFF2-40B4-BE49-F238E27FC236}">
              <a16:creationId xmlns:a16="http://schemas.microsoft.com/office/drawing/2014/main" id="{829F1BF3-367B-426D-BDF5-889C9FE517E7}"/>
            </a:ext>
          </a:extLst>
        </xdr:cNvPr>
        <xdr:cNvSpPr>
          <a:spLocks noChangeAspect="1" noChangeArrowheads="1"/>
        </xdr:cNvSpPr>
      </xdr:nvSpPr>
      <xdr:spPr bwMode="auto">
        <a:xfrm>
          <a:off x="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xdr:row>
      <xdr:rowOff>0</xdr:rowOff>
    </xdr:from>
    <xdr:to>
      <xdr:col>0</xdr:col>
      <xdr:colOff>615950</xdr:colOff>
      <xdr:row>15</xdr:row>
      <xdr:rowOff>304800</xdr:rowOff>
    </xdr:to>
    <xdr:sp macro="" textlink="">
      <xdr:nvSpPr>
        <xdr:cNvPr id="17494" name="AutoShape 86">
          <a:extLst>
            <a:ext uri="{FF2B5EF4-FFF2-40B4-BE49-F238E27FC236}">
              <a16:creationId xmlns:a16="http://schemas.microsoft.com/office/drawing/2014/main" id="{6A11AA10-37D9-4FB9-A2E8-2E6B6A7F12FB}"/>
            </a:ext>
          </a:extLst>
        </xdr:cNvPr>
        <xdr:cNvSpPr>
          <a:spLocks noChangeAspect="1" noChangeArrowheads="1"/>
        </xdr:cNvSpPr>
      </xdr:nvSpPr>
      <xdr:spPr bwMode="auto">
        <a:xfrm>
          <a:off x="31115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xdr:row>
      <xdr:rowOff>0</xdr:rowOff>
    </xdr:from>
    <xdr:to>
      <xdr:col>0</xdr:col>
      <xdr:colOff>927100</xdr:colOff>
      <xdr:row>15</xdr:row>
      <xdr:rowOff>304800</xdr:rowOff>
    </xdr:to>
    <xdr:sp macro="" textlink="">
      <xdr:nvSpPr>
        <xdr:cNvPr id="17495" name="AutoShape 87" descr="https://adas-server.mobiledrivetech.com/polarion/icons/default/enums/type_feature.gif">
          <a:hlinkClick xmlns:r="http://schemas.openxmlformats.org/officeDocument/2006/relationships" r:id="rId29" tgtFrame="_blank"/>
          <a:extLst>
            <a:ext uri="{FF2B5EF4-FFF2-40B4-BE49-F238E27FC236}">
              <a16:creationId xmlns:a16="http://schemas.microsoft.com/office/drawing/2014/main" id="{6FE62E0E-A91D-47D0-B2B9-06A3F2EC6B55}"/>
            </a:ext>
          </a:extLst>
        </xdr:cNvPr>
        <xdr:cNvSpPr>
          <a:spLocks noChangeAspect="1" noChangeArrowheads="1"/>
        </xdr:cNvSpPr>
      </xdr:nvSpPr>
      <xdr:spPr bwMode="auto">
        <a:xfrm>
          <a:off x="6223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xdr:row>
      <xdr:rowOff>0</xdr:rowOff>
    </xdr:from>
    <xdr:to>
      <xdr:col>1</xdr:col>
      <xdr:colOff>304800</xdr:colOff>
      <xdr:row>15</xdr:row>
      <xdr:rowOff>304800</xdr:rowOff>
    </xdr:to>
    <xdr:sp macro="" textlink="">
      <xdr:nvSpPr>
        <xdr:cNvPr id="17496" name="AutoShape 88" descr="https://adas-server.mobiledrivetech.com/polarion/icons/default/enums/type_feature.gif">
          <a:hlinkClick xmlns:r="http://schemas.openxmlformats.org/officeDocument/2006/relationships" r:id="rId29" tgtFrame="_top"/>
          <a:extLst>
            <a:ext uri="{FF2B5EF4-FFF2-40B4-BE49-F238E27FC236}">
              <a16:creationId xmlns:a16="http://schemas.microsoft.com/office/drawing/2014/main" id="{BF4DFBFA-DB3A-4EC9-9B2A-229443480439}"/>
            </a:ext>
          </a:extLst>
        </xdr:cNvPr>
        <xdr:cNvSpPr>
          <a:spLocks noChangeAspect="1" noChangeArrowheads="1"/>
        </xdr:cNvSpPr>
      </xdr:nvSpPr>
      <xdr:spPr bwMode="auto">
        <a:xfrm>
          <a:off x="202565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7497" name="AutoShape 89" descr="https://adas-server.mobiledrivetech.com/polarion/icons/default/enums/type_spike.gif">
          <a:hlinkClick xmlns:r="http://schemas.openxmlformats.org/officeDocument/2006/relationships" r:id="rId30" tgtFrame="_blank"/>
          <a:extLst>
            <a:ext uri="{FF2B5EF4-FFF2-40B4-BE49-F238E27FC236}">
              <a16:creationId xmlns:a16="http://schemas.microsoft.com/office/drawing/2014/main" id="{3D1C1CFB-3429-4F5C-B8C1-B7FD4C598AAD}"/>
            </a:ext>
          </a:extLst>
        </xdr:cNvPr>
        <xdr:cNvSpPr>
          <a:spLocks noChangeAspect="1" noChangeArrowheads="1"/>
        </xdr:cNvSpPr>
      </xdr:nvSpPr>
      <xdr:spPr bwMode="auto">
        <a:xfrm>
          <a:off x="26543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xdr:row>
      <xdr:rowOff>0</xdr:rowOff>
    </xdr:from>
    <xdr:to>
      <xdr:col>3</xdr:col>
      <xdr:colOff>304800</xdr:colOff>
      <xdr:row>15</xdr:row>
      <xdr:rowOff>304800</xdr:rowOff>
    </xdr:to>
    <xdr:sp macro="" textlink="">
      <xdr:nvSpPr>
        <xdr:cNvPr id="17498" name="AutoShape 90" descr="https://adas-server.mobiledrivetech.com/polarion/icons/default/enums/type_spike.gif">
          <a:hlinkClick xmlns:r="http://schemas.openxmlformats.org/officeDocument/2006/relationships" r:id="rId30" tgtFrame="_top"/>
          <a:extLst>
            <a:ext uri="{FF2B5EF4-FFF2-40B4-BE49-F238E27FC236}">
              <a16:creationId xmlns:a16="http://schemas.microsoft.com/office/drawing/2014/main" id="{938F419B-EC7D-465E-B4C9-B65404CA0A41}"/>
            </a:ext>
          </a:extLst>
        </xdr:cNvPr>
        <xdr:cNvSpPr>
          <a:spLocks noChangeAspect="1" noChangeArrowheads="1"/>
        </xdr:cNvSpPr>
      </xdr:nvSpPr>
      <xdr:spPr bwMode="auto">
        <a:xfrm>
          <a:off x="579755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0</xdr:col>
      <xdr:colOff>304800</xdr:colOff>
      <xdr:row>16</xdr:row>
      <xdr:rowOff>304800</xdr:rowOff>
    </xdr:to>
    <xdr:sp macro="" textlink="">
      <xdr:nvSpPr>
        <xdr:cNvPr id="17499" name="AutoShape 91" descr="https://adas-server.mobiledrivetech.com/polarion/ria/images/suspect.gif">
          <a:extLst>
            <a:ext uri="{FF2B5EF4-FFF2-40B4-BE49-F238E27FC236}">
              <a16:creationId xmlns:a16="http://schemas.microsoft.com/office/drawing/2014/main" id="{62E026CA-E385-4952-A10E-E2F82FDE2D8A}"/>
            </a:ext>
          </a:extLst>
        </xdr:cNvPr>
        <xdr:cNvSpPr>
          <a:spLocks noChangeAspect="1" noChangeArrowheads="1"/>
        </xdr:cNvSpPr>
      </xdr:nvSpPr>
      <xdr:spPr bwMode="auto">
        <a:xfrm>
          <a:off x="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xdr:row>
      <xdr:rowOff>0</xdr:rowOff>
    </xdr:from>
    <xdr:to>
      <xdr:col>0</xdr:col>
      <xdr:colOff>615950</xdr:colOff>
      <xdr:row>16</xdr:row>
      <xdr:rowOff>304800</xdr:rowOff>
    </xdr:to>
    <xdr:sp macro="" textlink="">
      <xdr:nvSpPr>
        <xdr:cNvPr id="17500" name="AutoShape 92">
          <a:extLst>
            <a:ext uri="{FF2B5EF4-FFF2-40B4-BE49-F238E27FC236}">
              <a16:creationId xmlns:a16="http://schemas.microsoft.com/office/drawing/2014/main" id="{B641E43B-DFF9-4023-A039-2B7C48A97597}"/>
            </a:ext>
          </a:extLst>
        </xdr:cNvPr>
        <xdr:cNvSpPr>
          <a:spLocks noChangeAspect="1" noChangeArrowheads="1"/>
        </xdr:cNvSpPr>
      </xdr:nvSpPr>
      <xdr:spPr bwMode="auto">
        <a:xfrm>
          <a:off x="3111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xdr:row>
      <xdr:rowOff>0</xdr:rowOff>
    </xdr:from>
    <xdr:to>
      <xdr:col>0</xdr:col>
      <xdr:colOff>927100</xdr:colOff>
      <xdr:row>16</xdr:row>
      <xdr:rowOff>304800</xdr:rowOff>
    </xdr:to>
    <xdr:sp macro="" textlink="">
      <xdr:nvSpPr>
        <xdr:cNvPr id="17501" name="AutoShape 93" descr="https://adas-server.mobiledrivetech.com/polarion/icons/default/enums/type_feature.gif">
          <a:hlinkClick xmlns:r="http://schemas.openxmlformats.org/officeDocument/2006/relationships" r:id="rId31" tgtFrame="_blank"/>
          <a:extLst>
            <a:ext uri="{FF2B5EF4-FFF2-40B4-BE49-F238E27FC236}">
              <a16:creationId xmlns:a16="http://schemas.microsoft.com/office/drawing/2014/main" id="{41A75526-9BC4-486B-85B6-383184F13A06}"/>
            </a:ext>
          </a:extLst>
        </xdr:cNvPr>
        <xdr:cNvSpPr>
          <a:spLocks noChangeAspect="1" noChangeArrowheads="1"/>
        </xdr:cNvSpPr>
      </xdr:nvSpPr>
      <xdr:spPr bwMode="auto">
        <a:xfrm>
          <a:off x="6223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xdr:row>
      <xdr:rowOff>0</xdr:rowOff>
    </xdr:from>
    <xdr:to>
      <xdr:col>1</xdr:col>
      <xdr:colOff>304800</xdr:colOff>
      <xdr:row>16</xdr:row>
      <xdr:rowOff>304800</xdr:rowOff>
    </xdr:to>
    <xdr:sp macro="" textlink="">
      <xdr:nvSpPr>
        <xdr:cNvPr id="17502" name="AutoShape 94" descr="https://adas-server.mobiledrivetech.com/polarion/icons/default/enums/type_feature.gif">
          <a:hlinkClick xmlns:r="http://schemas.openxmlformats.org/officeDocument/2006/relationships" r:id="rId31" tgtFrame="_top"/>
          <a:extLst>
            <a:ext uri="{FF2B5EF4-FFF2-40B4-BE49-F238E27FC236}">
              <a16:creationId xmlns:a16="http://schemas.microsoft.com/office/drawing/2014/main" id="{656CE12E-6BE5-42F0-B849-1EFC177F74FF}"/>
            </a:ext>
          </a:extLst>
        </xdr:cNvPr>
        <xdr:cNvSpPr>
          <a:spLocks noChangeAspect="1" noChangeArrowheads="1"/>
        </xdr:cNvSpPr>
      </xdr:nvSpPr>
      <xdr:spPr bwMode="auto">
        <a:xfrm>
          <a:off x="20256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xdr:row>
      <xdr:rowOff>0</xdr:rowOff>
    </xdr:from>
    <xdr:to>
      <xdr:col>2</xdr:col>
      <xdr:colOff>304800</xdr:colOff>
      <xdr:row>16</xdr:row>
      <xdr:rowOff>304800</xdr:rowOff>
    </xdr:to>
    <xdr:sp macro="" textlink="">
      <xdr:nvSpPr>
        <xdr:cNvPr id="17503" name="AutoShape 95" descr="https://adas-server.mobiledrivetech.com/polarion/icons/default/enums/type_spike.gif">
          <a:hlinkClick xmlns:r="http://schemas.openxmlformats.org/officeDocument/2006/relationships" r:id="rId32" tgtFrame="_blank"/>
          <a:extLst>
            <a:ext uri="{FF2B5EF4-FFF2-40B4-BE49-F238E27FC236}">
              <a16:creationId xmlns:a16="http://schemas.microsoft.com/office/drawing/2014/main" id="{79D8A186-81E5-4EEA-9B2A-4F7ED6D9A7E3}"/>
            </a:ext>
          </a:extLst>
        </xdr:cNvPr>
        <xdr:cNvSpPr>
          <a:spLocks noChangeAspect="1" noChangeArrowheads="1"/>
        </xdr:cNvSpPr>
      </xdr:nvSpPr>
      <xdr:spPr bwMode="auto">
        <a:xfrm>
          <a:off x="26543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xdr:row>
      <xdr:rowOff>0</xdr:rowOff>
    </xdr:from>
    <xdr:to>
      <xdr:col>3</xdr:col>
      <xdr:colOff>304800</xdr:colOff>
      <xdr:row>16</xdr:row>
      <xdr:rowOff>304800</xdr:rowOff>
    </xdr:to>
    <xdr:sp macro="" textlink="">
      <xdr:nvSpPr>
        <xdr:cNvPr id="17504" name="AutoShape 96" descr="https://adas-server.mobiledrivetech.com/polarion/icons/default/enums/type_spike.gif">
          <a:hlinkClick xmlns:r="http://schemas.openxmlformats.org/officeDocument/2006/relationships" r:id="rId32" tgtFrame="_top"/>
          <a:extLst>
            <a:ext uri="{FF2B5EF4-FFF2-40B4-BE49-F238E27FC236}">
              <a16:creationId xmlns:a16="http://schemas.microsoft.com/office/drawing/2014/main" id="{DB054DEB-73A7-4B1B-A7E8-92C5EB62C3C6}"/>
            </a:ext>
          </a:extLst>
        </xdr:cNvPr>
        <xdr:cNvSpPr>
          <a:spLocks noChangeAspect="1" noChangeArrowheads="1"/>
        </xdr:cNvSpPr>
      </xdr:nvSpPr>
      <xdr:spPr bwMode="auto">
        <a:xfrm>
          <a:off x="5797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304800</xdr:colOff>
      <xdr:row>17</xdr:row>
      <xdr:rowOff>304800</xdr:rowOff>
    </xdr:to>
    <xdr:sp macro="" textlink="">
      <xdr:nvSpPr>
        <xdr:cNvPr id="17505" name="AutoShape 97" descr="https://adas-server.mobiledrivetech.com/polarion/ria/images/suspect.gif">
          <a:extLst>
            <a:ext uri="{FF2B5EF4-FFF2-40B4-BE49-F238E27FC236}">
              <a16:creationId xmlns:a16="http://schemas.microsoft.com/office/drawing/2014/main" id="{AC02091A-4555-40E0-8CEC-D2898762C125}"/>
            </a:ext>
          </a:extLst>
        </xdr:cNvPr>
        <xdr:cNvSpPr>
          <a:spLocks noChangeAspect="1" noChangeArrowheads="1"/>
        </xdr:cNvSpPr>
      </xdr:nvSpPr>
      <xdr:spPr bwMode="auto">
        <a:xfrm>
          <a:off x="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xdr:row>
      <xdr:rowOff>0</xdr:rowOff>
    </xdr:from>
    <xdr:to>
      <xdr:col>0</xdr:col>
      <xdr:colOff>615950</xdr:colOff>
      <xdr:row>17</xdr:row>
      <xdr:rowOff>304800</xdr:rowOff>
    </xdr:to>
    <xdr:sp macro="" textlink="">
      <xdr:nvSpPr>
        <xdr:cNvPr id="17506" name="AutoShape 98">
          <a:extLst>
            <a:ext uri="{FF2B5EF4-FFF2-40B4-BE49-F238E27FC236}">
              <a16:creationId xmlns:a16="http://schemas.microsoft.com/office/drawing/2014/main" id="{DDBF254B-AAC5-4E20-8317-75BA07520F25}"/>
            </a:ext>
          </a:extLst>
        </xdr:cNvPr>
        <xdr:cNvSpPr>
          <a:spLocks noChangeAspect="1" noChangeArrowheads="1"/>
        </xdr:cNvSpPr>
      </xdr:nvSpPr>
      <xdr:spPr bwMode="auto">
        <a:xfrm>
          <a:off x="31115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xdr:row>
      <xdr:rowOff>0</xdr:rowOff>
    </xdr:from>
    <xdr:to>
      <xdr:col>0</xdr:col>
      <xdr:colOff>927100</xdr:colOff>
      <xdr:row>17</xdr:row>
      <xdr:rowOff>304800</xdr:rowOff>
    </xdr:to>
    <xdr:sp macro="" textlink="">
      <xdr:nvSpPr>
        <xdr:cNvPr id="17507" name="AutoShape 99" descr="https://adas-server.mobiledrivetech.com/polarion/icons/default/enums/type_feature.gif">
          <a:hlinkClick xmlns:r="http://schemas.openxmlformats.org/officeDocument/2006/relationships" r:id="rId33" tgtFrame="_blank"/>
          <a:extLst>
            <a:ext uri="{FF2B5EF4-FFF2-40B4-BE49-F238E27FC236}">
              <a16:creationId xmlns:a16="http://schemas.microsoft.com/office/drawing/2014/main" id="{A9DF619C-29D8-475D-BFEF-2E6810FAE677}"/>
            </a:ext>
          </a:extLst>
        </xdr:cNvPr>
        <xdr:cNvSpPr>
          <a:spLocks noChangeAspect="1" noChangeArrowheads="1"/>
        </xdr:cNvSpPr>
      </xdr:nvSpPr>
      <xdr:spPr bwMode="auto">
        <a:xfrm>
          <a:off x="62230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xdr:row>
      <xdr:rowOff>0</xdr:rowOff>
    </xdr:from>
    <xdr:to>
      <xdr:col>1</xdr:col>
      <xdr:colOff>304800</xdr:colOff>
      <xdr:row>17</xdr:row>
      <xdr:rowOff>304800</xdr:rowOff>
    </xdr:to>
    <xdr:sp macro="" textlink="">
      <xdr:nvSpPr>
        <xdr:cNvPr id="17508" name="AutoShape 100" descr="https://adas-server.mobiledrivetech.com/polarion/icons/default/enums/type_feature.gif">
          <a:hlinkClick xmlns:r="http://schemas.openxmlformats.org/officeDocument/2006/relationships" r:id="rId33" tgtFrame="_top"/>
          <a:extLst>
            <a:ext uri="{FF2B5EF4-FFF2-40B4-BE49-F238E27FC236}">
              <a16:creationId xmlns:a16="http://schemas.microsoft.com/office/drawing/2014/main" id="{8783D356-AC7D-40C8-B094-B46C5B764353}"/>
            </a:ext>
          </a:extLst>
        </xdr:cNvPr>
        <xdr:cNvSpPr>
          <a:spLocks noChangeAspect="1" noChangeArrowheads="1"/>
        </xdr:cNvSpPr>
      </xdr:nvSpPr>
      <xdr:spPr bwMode="auto">
        <a:xfrm>
          <a:off x="202565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xdr:row>
      <xdr:rowOff>0</xdr:rowOff>
    </xdr:from>
    <xdr:to>
      <xdr:col>2</xdr:col>
      <xdr:colOff>304800</xdr:colOff>
      <xdr:row>17</xdr:row>
      <xdr:rowOff>304800</xdr:rowOff>
    </xdr:to>
    <xdr:sp macro="" textlink="">
      <xdr:nvSpPr>
        <xdr:cNvPr id="17509" name="AutoShape 101" descr="https://adas-server.mobiledrivetech.com/polarion/icons/default/enums/type_spike.gif">
          <a:hlinkClick xmlns:r="http://schemas.openxmlformats.org/officeDocument/2006/relationships" r:id="rId34" tgtFrame="_blank"/>
          <a:extLst>
            <a:ext uri="{FF2B5EF4-FFF2-40B4-BE49-F238E27FC236}">
              <a16:creationId xmlns:a16="http://schemas.microsoft.com/office/drawing/2014/main" id="{BD53E034-FCE8-4FED-84F7-2732C61158C2}"/>
            </a:ext>
          </a:extLst>
        </xdr:cNvPr>
        <xdr:cNvSpPr>
          <a:spLocks noChangeAspect="1" noChangeArrowheads="1"/>
        </xdr:cNvSpPr>
      </xdr:nvSpPr>
      <xdr:spPr bwMode="auto">
        <a:xfrm>
          <a:off x="265430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xdr:row>
      <xdr:rowOff>0</xdr:rowOff>
    </xdr:from>
    <xdr:to>
      <xdr:col>3</xdr:col>
      <xdr:colOff>304800</xdr:colOff>
      <xdr:row>17</xdr:row>
      <xdr:rowOff>304800</xdr:rowOff>
    </xdr:to>
    <xdr:sp macro="" textlink="">
      <xdr:nvSpPr>
        <xdr:cNvPr id="17510" name="AutoShape 102" descr="https://adas-server.mobiledrivetech.com/polarion/icons/default/enums/type_spike.gif">
          <a:hlinkClick xmlns:r="http://schemas.openxmlformats.org/officeDocument/2006/relationships" r:id="rId34" tgtFrame="_top"/>
          <a:extLst>
            <a:ext uri="{FF2B5EF4-FFF2-40B4-BE49-F238E27FC236}">
              <a16:creationId xmlns:a16="http://schemas.microsoft.com/office/drawing/2014/main" id="{2884FCE7-4126-4553-B3BC-90FBCD3CB8B6}"/>
            </a:ext>
          </a:extLst>
        </xdr:cNvPr>
        <xdr:cNvSpPr>
          <a:spLocks noChangeAspect="1" noChangeArrowheads="1"/>
        </xdr:cNvSpPr>
      </xdr:nvSpPr>
      <xdr:spPr bwMode="auto">
        <a:xfrm>
          <a:off x="5797550" y="106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304800</xdr:colOff>
      <xdr:row>18</xdr:row>
      <xdr:rowOff>304800</xdr:rowOff>
    </xdr:to>
    <xdr:sp macro="" textlink="">
      <xdr:nvSpPr>
        <xdr:cNvPr id="17511" name="AutoShape 103" descr="https://adas-server.mobiledrivetech.com/polarion/ria/images/suspect.gif">
          <a:extLst>
            <a:ext uri="{FF2B5EF4-FFF2-40B4-BE49-F238E27FC236}">
              <a16:creationId xmlns:a16="http://schemas.microsoft.com/office/drawing/2014/main" id="{EAEC10D2-9F09-4BAE-8357-4455F12D3080}"/>
            </a:ext>
          </a:extLst>
        </xdr:cNvPr>
        <xdr:cNvSpPr>
          <a:spLocks noChangeAspect="1" noChangeArrowheads="1"/>
        </xdr:cNvSpPr>
      </xdr:nvSpPr>
      <xdr:spPr bwMode="auto">
        <a:xfrm>
          <a:off x="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xdr:row>
      <xdr:rowOff>0</xdr:rowOff>
    </xdr:from>
    <xdr:to>
      <xdr:col>0</xdr:col>
      <xdr:colOff>615950</xdr:colOff>
      <xdr:row>18</xdr:row>
      <xdr:rowOff>304800</xdr:rowOff>
    </xdr:to>
    <xdr:sp macro="" textlink="">
      <xdr:nvSpPr>
        <xdr:cNvPr id="17512" name="AutoShape 104">
          <a:extLst>
            <a:ext uri="{FF2B5EF4-FFF2-40B4-BE49-F238E27FC236}">
              <a16:creationId xmlns:a16="http://schemas.microsoft.com/office/drawing/2014/main" id="{06902DF9-D030-4748-8BF2-F8B857561EDA}"/>
            </a:ext>
          </a:extLst>
        </xdr:cNvPr>
        <xdr:cNvSpPr>
          <a:spLocks noChangeAspect="1" noChangeArrowheads="1"/>
        </xdr:cNvSpPr>
      </xdr:nvSpPr>
      <xdr:spPr bwMode="auto">
        <a:xfrm>
          <a:off x="3111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xdr:row>
      <xdr:rowOff>0</xdr:rowOff>
    </xdr:from>
    <xdr:to>
      <xdr:col>0</xdr:col>
      <xdr:colOff>927100</xdr:colOff>
      <xdr:row>18</xdr:row>
      <xdr:rowOff>304800</xdr:rowOff>
    </xdr:to>
    <xdr:sp macro="" textlink="">
      <xdr:nvSpPr>
        <xdr:cNvPr id="17513" name="AutoShape 105" descr="https://adas-server.mobiledrivetech.com/polarion/icons/default/enums/type_feature.gif">
          <a:hlinkClick xmlns:r="http://schemas.openxmlformats.org/officeDocument/2006/relationships" r:id="rId35" tgtFrame="_blank"/>
          <a:extLst>
            <a:ext uri="{FF2B5EF4-FFF2-40B4-BE49-F238E27FC236}">
              <a16:creationId xmlns:a16="http://schemas.microsoft.com/office/drawing/2014/main" id="{48CBC1DA-770E-4838-9F01-B2F98CA10E1D}"/>
            </a:ext>
          </a:extLst>
        </xdr:cNvPr>
        <xdr:cNvSpPr>
          <a:spLocks noChangeAspect="1" noChangeArrowheads="1"/>
        </xdr:cNvSpPr>
      </xdr:nvSpPr>
      <xdr:spPr bwMode="auto">
        <a:xfrm>
          <a:off x="622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xdr:row>
      <xdr:rowOff>0</xdr:rowOff>
    </xdr:from>
    <xdr:to>
      <xdr:col>1</xdr:col>
      <xdr:colOff>304800</xdr:colOff>
      <xdr:row>18</xdr:row>
      <xdr:rowOff>304800</xdr:rowOff>
    </xdr:to>
    <xdr:sp macro="" textlink="">
      <xdr:nvSpPr>
        <xdr:cNvPr id="17514" name="AutoShape 106" descr="https://adas-server.mobiledrivetech.com/polarion/icons/default/enums/type_feature.gif">
          <a:hlinkClick xmlns:r="http://schemas.openxmlformats.org/officeDocument/2006/relationships" r:id="rId35" tgtFrame="_top"/>
          <a:extLst>
            <a:ext uri="{FF2B5EF4-FFF2-40B4-BE49-F238E27FC236}">
              <a16:creationId xmlns:a16="http://schemas.microsoft.com/office/drawing/2014/main" id="{87B0CEAF-FD82-479C-8F42-A5E04E90E5AE}"/>
            </a:ext>
          </a:extLst>
        </xdr:cNvPr>
        <xdr:cNvSpPr>
          <a:spLocks noChangeAspect="1" noChangeArrowheads="1"/>
        </xdr:cNvSpPr>
      </xdr:nvSpPr>
      <xdr:spPr bwMode="auto">
        <a:xfrm>
          <a:off x="20256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18</xdr:row>
      <xdr:rowOff>304800</xdr:rowOff>
    </xdr:to>
    <xdr:sp macro="" textlink="">
      <xdr:nvSpPr>
        <xdr:cNvPr id="17515" name="AutoShape 107" descr="https://adas-server.mobiledrivetech.com/polarion/icons/default/enums/type_spike.gif">
          <a:hlinkClick xmlns:r="http://schemas.openxmlformats.org/officeDocument/2006/relationships" r:id="rId36" tgtFrame="_blank"/>
          <a:extLst>
            <a:ext uri="{FF2B5EF4-FFF2-40B4-BE49-F238E27FC236}">
              <a16:creationId xmlns:a16="http://schemas.microsoft.com/office/drawing/2014/main" id="{3CE4FF05-E1DD-4965-B727-7D739F4CFEBE}"/>
            </a:ext>
          </a:extLst>
        </xdr:cNvPr>
        <xdr:cNvSpPr>
          <a:spLocks noChangeAspect="1" noChangeArrowheads="1"/>
        </xdr:cNvSpPr>
      </xdr:nvSpPr>
      <xdr:spPr bwMode="auto">
        <a:xfrm>
          <a:off x="265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xdr:row>
      <xdr:rowOff>0</xdr:rowOff>
    </xdr:from>
    <xdr:to>
      <xdr:col>3</xdr:col>
      <xdr:colOff>304800</xdr:colOff>
      <xdr:row>18</xdr:row>
      <xdr:rowOff>304800</xdr:rowOff>
    </xdr:to>
    <xdr:sp macro="" textlink="">
      <xdr:nvSpPr>
        <xdr:cNvPr id="17516" name="AutoShape 108" descr="https://adas-server.mobiledrivetech.com/polarion/icons/default/enums/type_spike.gif">
          <a:hlinkClick xmlns:r="http://schemas.openxmlformats.org/officeDocument/2006/relationships" r:id="rId36" tgtFrame="_top"/>
          <a:extLst>
            <a:ext uri="{FF2B5EF4-FFF2-40B4-BE49-F238E27FC236}">
              <a16:creationId xmlns:a16="http://schemas.microsoft.com/office/drawing/2014/main" id="{5FD5F253-49EF-4765-B9FF-7FB94AE8DE21}"/>
            </a:ext>
          </a:extLst>
        </xdr:cNvPr>
        <xdr:cNvSpPr>
          <a:spLocks noChangeAspect="1" noChangeArrowheads="1"/>
        </xdr:cNvSpPr>
      </xdr:nvSpPr>
      <xdr:spPr bwMode="auto">
        <a:xfrm>
          <a:off x="5797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19</xdr:row>
      <xdr:rowOff>304800</xdr:rowOff>
    </xdr:to>
    <xdr:sp macro="" textlink="">
      <xdr:nvSpPr>
        <xdr:cNvPr id="17517" name="AutoShape 109" descr="https://adas-server.mobiledrivetech.com/polarion/ria/images/suspect.gif">
          <a:extLst>
            <a:ext uri="{FF2B5EF4-FFF2-40B4-BE49-F238E27FC236}">
              <a16:creationId xmlns:a16="http://schemas.microsoft.com/office/drawing/2014/main" id="{9EAE9880-EE3C-4849-8202-10013D02D2CA}"/>
            </a:ext>
          </a:extLst>
        </xdr:cNvPr>
        <xdr:cNvSpPr>
          <a:spLocks noChangeAspect="1" noChangeArrowheads="1"/>
        </xdr:cNvSpPr>
      </xdr:nvSpPr>
      <xdr:spPr bwMode="auto">
        <a:xfrm>
          <a:off x="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xdr:row>
      <xdr:rowOff>0</xdr:rowOff>
    </xdr:from>
    <xdr:to>
      <xdr:col>0</xdr:col>
      <xdr:colOff>615950</xdr:colOff>
      <xdr:row>19</xdr:row>
      <xdr:rowOff>304800</xdr:rowOff>
    </xdr:to>
    <xdr:sp macro="" textlink="">
      <xdr:nvSpPr>
        <xdr:cNvPr id="17518" name="AutoShape 110">
          <a:extLst>
            <a:ext uri="{FF2B5EF4-FFF2-40B4-BE49-F238E27FC236}">
              <a16:creationId xmlns:a16="http://schemas.microsoft.com/office/drawing/2014/main" id="{E16FA7AC-0EFE-4370-96BA-DB9B887F8AA3}"/>
            </a:ext>
          </a:extLst>
        </xdr:cNvPr>
        <xdr:cNvSpPr>
          <a:spLocks noChangeAspect="1" noChangeArrowheads="1"/>
        </xdr:cNvSpPr>
      </xdr:nvSpPr>
      <xdr:spPr bwMode="auto">
        <a:xfrm>
          <a:off x="31115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xdr:row>
      <xdr:rowOff>0</xdr:rowOff>
    </xdr:from>
    <xdr:to>
      <xdr:col>0</xdr:col>
      <xdr:colOff>927100</xdr:colOff>
      <xdr:row>19</xdr:row>
      <xdr:rowOff>304800</xdr:rowOff>
    </xdr:to>
    <xdr:sp macro="" textlink="">
      <xdr:nvSpPr>
        <xdr:cNvPr id="17519" name="AutoShape 111" descr="https://adas-server.mobiledrivetech.com/polarion/icons/default/enums/type_feature.gif">
          <a:hlinkClick xmlns:r="http://schemas.openxmlformats.org/officeDocument/2006/relationships" r:id="rId37" tgtFrame="_blank"/>
          <a:extLst>
            <a:ext uri="{FF2B5EF4-FFF2-40B4-BE49-F238E27FC236}">
              <a16:creationId xmlns:a16="http://schemas.microsoft.com/office/drawing/2014/main" id="{B8057DE9-2A92-44FD-A68E-31D3ABF5A627}"/>
            </a:ext>
          </a:extLst>
        </xdr:cNvPr>
        <xdr:cNvSpPr>
          <a:spLocks noChangeAspect="1" noChangeArrowheads="1"/>
        </xdr:cNvSpPr>
      </xdr:nvSpPr>
      <xdr:spPr bwMode="auto">
        <a:xfrm>
          <a:off x="62230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xdr:row>
      <xdr:rowOff>0</xdr:rowOff>
    </xdr:from>
    <xdr:to>
      <xdr:col>1</xdr:col>
      <xdr:colOff>304800</xdr:colOff>
      <xdr:row>19</xdr:row>
      <xdr:rowOff>304800</xdr:rowOff>
    </xdr:to>
    <xdr:sp macro="" textlink="">
      <xdr:nvSpPr>
        <xdr:cNvPr id="17520" name="AutoShape 112" descr="https://adas-server.mobiledrivetech.com/polarion/icons/default/enums/type_feature.gif">
          <a:hlinkClick xmlns:r="http://schemas.openxmlformats.org/officeDocument/2006/relationships" r:id="rId37" tgtFrame="_top"/>
          <a:extLst>
            <a:ext uri="{FF2B5EF4-FFF2-40B4-BE49-F238E27FC236}">
              <a16:creationId xmlns:a16="http://schemas.microsoft.com/office/drawing/2014/main" id="{DCBB670C-7693-4D82-8F1E-F5B132461272}"/>
            </a:ext>
          </a:extLst>
        </xdr:cNvPr>
        <xdr:cNvSpPr>
          <a:spLocks noChangeAspect="1" noChangeArrowheads="1"/>
        </xdr:cNvSpPr>
      </xdr:nvSpPr>
      <xdr:spPr bwMode="auto">
        <a:xfrm>
          <a:off x="202565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7521" name="AutoShape 113" descr="https://adas-server.mobiledrivetech.com/polarion/icons/default/enums/type_spike.gif">
          <a:hlinkClick xmlns:r="http://schemas.openxmlformats.org/officeDocument/2006/relationships" r:id="rId38" tgtFrame="_blank"/>
          <a:extLst>
            <a:ext uri="{FF2B5EF4-FFF2-40B4-BE49-F238E27FC236}">
              <a16:creationId xmlns:a16="http://schemas.microsoft.com/office/drawing/2014/main" id="{7FFE4A7F-618A-4FA0-B1B8-94FF3D3FFF75}"/>
            </a:ext>
          </a:extLst>
        </xdr:cNvPr>
        <xdr:cNvSpPr>
          <a:spLocks noChangeAspect="1" noChangeArrowheads="1"/>
        </xdr:cNvSpPr>
      </xdr:nvSpPr>
      <xdr:spPr bwMode="auto">
        <a:xfrm>
          <a:off x="265430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xdr:row>
      <xdr:rowOff>0</xdr:rowOff>
    </xdr:from>
    <xdr:to>
      <xdr:col>3</xdr:col>
      <xdr:colOff>304800</xdr:colOff>
      <xdr:row>19</xdr:row>
      <xdr:rowOff>304800</xdr:rowOff>
    </xdr:to>
    <xdr:sp macro="" textlink="">
      <xdr:nvSpPr>
        <xdr:cNvPr id="17522" name="AutoShape 114" descr="https://adas-server.mobiledrivetech.com/polarion/icons/default/enums/type_spike.gif">
          <a:hlinkClick xmlns:r="http://schemas.openxmlformats.org/officeDocument/2006/relationships" r:id="rId38" tgtFrame="_top"/>
          <a:extLst>
            <a:ext uri="{FF2B5EF4-FFF2-40B4-BE49-F238E27FC236}">
              <a16:creationId xmlns:a16="http://schemas.microsoft.com/office/drawing/2014/main" id="{06E7E600-E953-4BEA-9B0E-C04A1F6874DA}"/>
            </a:ext>
          </a:extLst>
        </xdr:cNvPr>
        <xdr:cNvSpPr>
          <a:spLocks noChangeAspect="1" noChangeArrowheads="1"/>
        </xdr:cNvSpPr>
      </xdr:nvSpPr>
      <xdr:spPr bwMode="auto">
        <a:xfrm>
          <a:off x="5797550" y="119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0</xdr:col>
      <xdr:colOff>304800</xdr:colOff>
      <xdr:row>20</xdr:row>
      <xdr:rowOff>304800</xdr:rowOff>
    </xdr:to>
    <xdr:sp macro="" textlink="">
      <xdr:nvSpPr>
        <xdr:cNvPr id="17523" name="AutoShape 115" descr="https://adas-server.mobiledrivetech.com/polarion/ria/images/suspect.gif">
          <a:extLst>
            <a:ext uri="{FF2B5EF4-FFF2-40B4-BE49-F238E27FC236}">
              <a16:creationId xmlns:a16="http://schemas.microsoft.com/office/drawing/2014/main" id="{2736F192-2755-4060-B973-65D80CFB53C6}"/>
            </a:ext>
          </a:extLst>
        </xdr:cNvPr>
        <xdr:cNvSpPr>
          <a:spLocks noChangeAspect="1" noChangeArrowheads="1"/>
        </xdr:cNvSpPr>
      </xdr:nvSpPr>
      <xdr:spPr bwMode="auto">
        <a:xfrm>
          <a:off x="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xdr:row>
      <xdr:rowOff>0</xdr:rowOff>
    </xdr:from>
    <xdr:to>
      <xdr:col>0</xdr:col>
      <xdr:colOff>615950</xdr:colOff>
      <xdr:row>20</xdr:row>
      <xdr:rowOff>304800</xdr:rowOff>
    </xdr:to>
    <xdr:sp macro="" textlink="">
      <xdr:nvSpPr>
        <xdr:cNvPr id="17524" name="AutoShape 116">
          <a:extLst>
            <a:ext uri="{FF2B5EF4-FFF2-40B4-BE49-F238E27FC236}">
              <a16:creationId xmlns:a16="http://schemas.microsoft.com/office/drawing/2014/main" id="{398B85DF-51D0-4932-8035-272C40B25600}"/>
            </a:ext>
          </a:extLst>
        </xdr:cNvPr>
        <xdr:cNvSpPr>
          <a:spLocks noChangeAspect="1" noChangeArrowheads="1"/>
        </xdr:cNvSpPr>
      </xdr:nvSpPr>
      <xdr:spPr bwMode="auto">
        <a:xfrm>
          <a:off x="31115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xdr:row>
      <xdr:rowOff>0</xdr:rowOff>
    </xdr:from>
    <xdr:to>
      <xdr:col>0</xdr:col>
      <xdr:colOff>927100</xdr:colOff>
      <xdr:row>20</xdr:row>
      <xdr:rowOff>304800</xdr:rowOff>
    </xdr:to>
    <xdr:sp macro="" textlink="">
      <xdr:nvSpPr>
        <xdr:cNvPr id="17525" name="AutoShape 117" descr="https://adas-server.mobiledrivetech.com/polarion/icons/default/enums/type_feature.gif">
          <a:hlinkClick xmlns:r="http://schemas.openxmlformats.org/officeDocument/2006/relationships" r:id="rId39" tgtFrame="_blank"/>
          <a:extLst>
            <a:ext uri="{FF2B5EF4-FFF2-40B4-BE49-F238E27FC236}">
              <a16:creationId xmlns:a16="http://schemas.microsoft.com/office/drawing/2014/main" id="{477FF0B3-9407-4940-99D6-E87F39F4479B}"/>
            </a:ext>
          </a:extLst>
        </xdr:cNvPr>
        <xdr:cNvSpPr>
          <a:spLocks noChangeAspect="1" noChangeArrowheads="1"/>
        </xdr:cNvSpPr>
      </xdr:nvSpPr>
      <xdr:spPr bwMode="auto">
        <a:xfrm>
          <a:off x="62230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xdr:row>
      <xdr:rowOff>0</xdr:rowOff>
    </xdr:from>
    <xdr:to>
      <xdr:col>1</xdr:col>
      <xdr:colOff>304800</xdr:colOff>
      <xdr:row>20</xdr:row>
      <xdr:rowOff>304800</xdr:rowOff>
    </xdr:to>
    <xdr:sp macro="" textlink="">
      <xdr:nvSpPr>
        <xdr:cNvPr id="17526" name="AutoShape 118" descr="https://adas-server.mobiledrivetech.com/polarion/icons/default/enums/type_feature.gif">
          <a:hlinkClick xmlns:r="http://schemas.openxmlformats.org/officeDocument/2006/relationships" r:id="rId39" tgtFrame="_top"/>
          <a:extLst>
            <a:ext uri="{FF2B5EF4-FFF2-40B4-BE49-F238E27FC236}">
              <a16:creationId xmlns:a16="http://schemas.microsoft.com/office/drawing/2014/main" id="{3BFA3ACC-8104-49BC-9214-6066849FA479}"/>
            </a:ext>
          </a:extLst>
        </xdr:cNvPr>
        <xdr:cNvSpPr>
          <a:spLocks noChangeAspect="1" noChangeArrowheads="1"/>
        </xdr:cNvSpPr>
      </xdr:nvSpPr>
      <xdr:spPr bwMode="auto">
        <a:xfrm>
          <a:off x="202565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527" name="AutoShape 119" descr="https://adas-server.mobiledrivetech.com/polarion/icons/default/enums/type_spike.gif">
          <a:hlinkClick xmlns:r="http://schemas.openxmlformats.org/officeDocument/2006/relationships" r:id="rId40" tgtFrame="_blank"/>
          <a:extLst>
            <a:ext uri="{FF2B5EF4-FFF2-40B4-BE49-F238E27FC236}">
              <a16:creationId xmlns:a16="http://schemas.microsoft.com/office/drawing/2014/main" id="{A6A73559-1263-4B6E-8021-C21D9FE15DBC}"/>
            </a:ext>
          </a:extLst>
        </xdr:cNvPr>
        <xdr:cNvSpPr>
          <a:spLocks noChangeAspect="1" noChangeArrowheads="1"/>
        </xdr:cNvSpPr>
      </xdr:nvSpPr>
      <xdr:spPr bwMode="auto">
        <a:xfrm>
          <a:off x="265430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xdr:row>
      <xdr:rowOff>0</xdr:rowOff>
    </xdr:from>
    <xdr:to>
      <xdr:col>3</xdr:col>
      <xdr:colOff>304800</xdr:colOff>
      <xdr:row>20</xdr:row>
      <xdr:rowOff>304800</xdr:rowOff>
    </xdr:to>
    <xdr:sp macro="" textlink="">
      <xdr:nvSpPr>
        <xdr:cNvPr id="17528" name="AutoShape 120" descr="https://adas-server.mobiledrivetech.com/polarion/icons/default/enums/type_spike.gif">
          <a:hlinkClick xmlns:r="http://schemas.openxmlformats.org/officeDocument/2006/relationships" r:id="rId40" tgtFrame="_top"/>
          <a:extLst>
            <a:ext uri="{FF2B5EF4-FFF2-40B4-BE49-F238E27FC236}">
              <a16:creationId xmlns:a16="http://schemas.microsoft.com/office/drawing/2014/main" id="{594E23AD-C343-4C98-B279-E137E816FB7A}"/>
            </a:ext>
          </a:extLst>
        </xdr:cNvPr>
        <xdr:cNvSpPr>
          <a:spLocks noChangeAspect="1" noChangeArrowheads="1"/>
        </xdr:cNvSpPr>
      </xdr:nvSpPr>
      <xdr:spPr bwMode="auto">
        <a:xfrm>
          <a:off x="579755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304800</xdr:colOff>
      <xdr:row>21</xdr:row>
      <xdr:rowOff>304800</xdr:rowOff>
    </xdr:to>
    <xdr:sp macro="" textlink="">
      <xdr:nvSpPr>
        <xdr:cNvPr id="17529" name="AutoShape 121" descr="https://adas-server.mobiledrivetech.com/polarion/ria/images/suspect.gif">
          <a:extLst>
            <a:ext uri="{FF2B5EF4-FFF2-40B4-BE49-F238E27FC236}">
              <a16:creationId xmlns:a16="http://schemas.microsoft.com/office/drawing/2014/main" id="{11D849DE-68FE-4B23-ACB6-AE65715C0F3C}"/>
            </a:ext>
          </a:extLst>
        </xdr:cNvPr>
        <xdr:cNvSpPr>
          <a:spLocks noChangeAspect="1" noChangeArrowheads="1"/>
        </xdr:cNvSpPr>
      </xdr:nvSpPr>
      <xdr:spPr bwMode="auto">
        <a:xfrm>
          <a:off x="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xdr:row>
      <xdr:rowOff>0</xdr:rowOff>
    </xdr:from>
    <xdr:to>
      <xdr:col>0</xdr:col>
      <xdr:colOff>615950</xdr:colOff>
      <xdr:row>21</xdr:row>
      <xdr:rowOff>304800</xdr:rowOff>
    </xdr:to>
    <xdr:sp macro="" textlink="">
      <xdr:nvSpPr>
        <xdr:cNvPr id="17530" name="AutoShape 122">
          <a:extLst>
            <a:ext uri="{FF2B5EF4-FFF2-40B4-BE49-F238E27FC236}">
              <a16:creationId xmlns:a16="http://schemas.microsoft.com/office/drawing/2014/main" id="{5367AD09-5FB1-4845-91E4-233B2353B594}"/>
            </a:ext>
          </a:extLst>
        </xdr:cNvPr>
        <xdr:cNvSpPr>
          <a:spLocks noChangeAspect="1" noChangeArrowheads="1"/>
        </xdr:cNvSpPr>
      </xdr:nvSpPr>
      <xdr:spPr bwMode="auto">
        <a:xfrm>
          <a:off x="31115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xdr:row>
      <xdr:rowOff>0</xdr:rowOff>
    </xdr:from>
    <xdr:to>
      <xdr:col>0</xdr:col>
      <xdr:colOff>927100</xdr:colOff>
      <xdr:row>21</xdr:row>
      <xdr:rowOff>304800</xdr:rowOff>
    </xdr:to>
    <xdr:sp macro="" textlink="">
      <xdr:nvSpPr>
        <xdr:cNvPr id="17531" name="AutoShape 123" descr="https://adas-server.mobiledrivetech.com/polarion/icons/default/enums/type_feature.gif">
          <a:hlinkClick xmlns:r="http://schemas.openxmlformats.org/officeDocument/2006/relationships" r:id="rId41" tgtFrame="_blank"/>
          <a:extLst>
            <a:ext uri="{FF2B5EF4-FFF2-40B4-BE49-F238E27FC236}">
              <a16:creationId xmlns:a16="http://schemas.microsoft.com/office/drawing/2014/main" id="{6EF742EE-A76C-4F52-9780-74A35C2D7BBC}"/>
            </a:ext>
          </a:extLst>
        </xdr:cNvPr>
        <xdr:cNvSpPr>
          <a:spLocks noChangeAspect="1" noChangeArrowheads="1"/>
        </xdr:cNvSpPr>
      </xdr:nvSpPr>
      <xdr:spPr bwMode="auto">
        <a:xfrm>
          <a:off x="62230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xdr:row>
      <xdr:rowOff>0</xdr:rowOff>
    </xdr:from>
    <xdr:to>
      <xdr:col>1</xdr:col>
      <xdr:colOff>304800</xdr:colOff>
      <xdr:row>21</xdr:row>
      <xdr:rowOff>304800</xdr:rowOff>
    </xdr:to>
    <xdr:sp macro="" textlink="">
      <xdr:nvSpPr>
        <xdr:cNvPr id="17532" name="AutoShape 124" descr="https://adas-server.mobiledrivetech.com/polarion/icons/default/enums/type_feature.gif">
          <a:hlinkClick xmlns:r="http://schemas.openxmlformats.org/officeDocument/2006/relationships" r:id="rId41" tgtFrame="_top"/>
          <a:extLst>
            <a:ext uri="{FF2B5EF4-FFF2-40B4-BE49-F238E27FC236}">
              <a16:creationId xmlns:a16="http://schemas.microsoft.com/office/drawing/2014/main" id="{6D2AD71D-B895-4D47-953D-D9CFCDE0730B}"/>
            </a:ext>
          </a:extLst>
        </xdr:cNvPr>
        <xdr:cNvSpPr>
          <a:spLocks noChangeAspect="1" noChangeArrowheads="1"/>
        </xdr:cNvSpPr>
      </xdr:nvSpPr>
      <xdr:spPr bwMode="auto">
        <a:xfrm>
          <a:off x="202565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7533" name="AutoShape 125" descr="https://adas-server.mobiledrivetech.com/polarion/icons/default/enums/type_spike.gif">
          <a:hlinkClick xmlns:r="http://schemas.openxmlformats.org/officeDocument/2006/relationships" r:id="rId42" tgtFrame="_blank"/>
          <a:extLst>
            <a:ext uri="{FF2B5EF4-FFF2-40B4-BE49-F238E27FC236}">
              <a16:creationId xmlns:a16="http://schemas.microsoft.com/office/drawing/2014/main" id="{3B607869-8F53-4E67-8FE9-9FC4D00FFF58}"/>
            </a:ext>
          </a:extLst>
        </xdr:cNvPr>
        <xdr:cNvSpPr>
          <a:spLocks noChangeAspect="1" noChangeArrowheads="1"/>
        </xdr:cNvSpPr>
      </xdr:nvSpPr>
      <xdr:spPr bwMode="auto">
        <a:xfrm>
          <a:off x="265430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xdr:row>
      <xdr:rowOff>0</xdr:rowOff>
    </xdr:from>
    <xdr:to>
      <xdr:col>3</xdr:col>
      <xdr:colOff>304800</xdr:colOff>
      <xdr:row>21</xdr:row>
      <xdr:rowOff>304800</xdr:rowOff>
    </xdr:to>
    <xdr:sp macro="" textlink="">
      <xdr:nvSpPr>
        <xdr:cNvPr id="17534" name="AutoShape 126" descr="https://adas-server.mobiledrivetech.com/polarion/icons/default/enums/type_spike.gif">
          <a:hlinkClick xmlns:r="http://schemas.openxmlformats.org/officeDocument/2006/relationships" r:id="rId42" tgtFrame="_top"/>
          <a:extLst>
            <a:ext uri="{FF2B5EF4-FFF2-40B4-BE49-F238E27FC236}">
              <a16:creationId xmlns:a16="http://schemas.microsoft.com/office/drawing/2014/main" id="{4C7BDADE-CD9E-40BF-B07B-47CE98EB708E}"/>
            </a:ext>
          </a:extLst>
        </xdr:cNvPr>
        <xdr:cNvSpPr>
          <a:spLocks noChangeAspect="1" noChangeArrowheads="1"/>
        </xdr:cNvSpPr>
      </xdr:nvSpPr>
      <xdr:spPr bwMode="auto">
        <a:xfrm>
          <a:off x="5797550" y="13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22</xdr:row>
      <xdr:rowOff>304800</xdr:rowOff>
    </xdr:to>
    <xdr:sp macro="" textlink="">
      <xdr:nvSpPr>
        <xdr:cNvPr id="17535" name="AutoShape 127" descr="https://adas-server.mobiledrivetech.com/polarion/ria/images/suspect.gif">
          <a:extLst>
            <a:ext uri="{FF2B5EF4-FFF2-40B4-BE49-F238E27FC236}">
              <a16:creationId xmlns:a16="http://schemas.microsoft.com/office/drawing/2014/main" id="{4A26C0ED-66AB-43D5-8246-1E8DC12536D9}"/>
            </a:ext>
          </a:extLst>
        </xdr:cNvPr>
        <xdr:cNvSpPr>
          <a:spLocks noChangeAspect="1" noChangeArrowheads="1"/>
        </xdr:cNvSpPr>
      </xdr:nvSpPr>
      <xdr:spPr bwMode="auto">
        <a:xfrm>
          <a:off x="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xdr:row>
      <xdr:rowOff>0</xdr:rowOff>
    </xdr:from>
    <xdr:to>
      <xdr:col>0</xdr:col>
      <xdr:colOff>615950</xdr:colOff>
      <xdr:row>22</xdr:row>
      <xdr:rowOff>304800</xdr:rowOff>
    </xdr:to>
    <xdr:sp macro="" textlink="">
      <xdr:nvSpPr>
        <xdr:cNvPr id="17536" name="AutoShape 128">
          <a:extLst>
            <a:ext uri="{FF2B5EF4-FFF2-40B4-BE49-F238E27FC236}">
              <a16:creationId xmlns:a16="http://schemas.microsoft.com/office/drawing/2014/main" id="{668825B1-EEF9-4531-9AF0-5382E0C17FF2}"/>
            </a:ext>
          </a:extLst>
        </xdr:cNvPr>
        <xdr:cNvSpPr>
          <a:spLocks noChangeAspect="1" noChangeArrowheads="1"/>
        </xdr:cNvSpPr>
      </xdr:nvSpPr>
      <xdr:spPr bwMode="auto">
        <a:xfrm>
          <a:off x="31115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xdr:row>
      <xdr:rowOff>0</xdr:rowOff>
    </xdr:from>
    <xdr:to>
      <xdr:col>0</xdr:col>
      <xdr:colOff>927100</xdr:colOff>
      <xdr:row>22</xdr:row>
      <xdr:rowOff>304800</xdr:rowOff>
    </xdr:to>
    <xdr:sp macro="" textlink="">
      <xdr:nvSpPr>
        <xdr:cNvPr id="17537" name="AutoShape 129" descr="https://adas-server.mobiledrivetech.com/polarion/icons/default/enums/type_feature.gif">
          <a:hlinkClick xmlns:r="http://schemas.openxmlformats.org/officeDocument/2006/relationships" r:id="rId43" tgtFrame="_blank"/>
          <a:extLst>
            <a:ext uri="{FF2B5EF4-FFF2-40B4-BE49-F238E27FC236}">
              <a16:creationId xmlns:a16="http://schemas.microsoft.com/office/drawing/2014/main" id="{F6748963-D81A-4E6D-9364-22A2D443F6ED}"/>
            </a:ext>
          </a:extLst>
        </xdr:cNvPr>
        <xdr:cNvSpPr>
          <a:spLocks noChangeAspect="1" noChangeArrowheads="1"/>
        </xdr:cNvSpPr>
      </xdr:nvSpPr>
      <xdr:spPr bwMode="auto">
        <a:xfrm>
          <a:off x="6223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xdr:row>
      <xdr:rowOff>0</xdr:rowOff>
    </xdr:from>
    <xdr:to>
      <xdr:col>1</xdr:col>
      <xdr:colOff>304800</xdr:colOff>
      <xdr:row>22</xdr:row>
      <xdr:rowOff>304800</xdr:rowOff>
    </xdr:to>
    <xdr:sp macro="" textlink="">
      <xdr:nvSpPr>
        <xdr:cNvPr id="17538" name="AutoShape 130" descr="https://adas-server.mobiledrivetech.com/polarion/icons/default/enums/type_feature.gif">
          <a:hlinkClick xmlns:r="http://schemas.openxmlformats.org/officeDocument/2006/relationships" r:id="rId43" tgtFrame="_top"/>
          <a:extLst>
            <a:ext uri="{FF2B5EF4-FFF2-40B4-BE49-F238E27FC236}">
              <a16:creationId xmlns:a16="http://schemas.microsoft.com/office/drawing/2014/main" id="{2B0C7684-C1C3-4716-AB38-C97DBC5E21D0}"/>
            </a:ext>
          </a:extLst>
        </xdr:cNvPr>
        <xdr:cNvSpPr>
          <a:spLocks noChangeAspect="1" noChangeArrowheads="1"/>
        </xdr:cNvSpPr>
      </xdr:nvSpPr>
      <xdr:spPr bwMode="auto">
        <a:xfrm>
          <a:off x="202565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22</xdr:row>
      <xdr:rowOff>304800</xdr:rowOff>
    </xdr:to>
    <xdr:sp macro="" textlink="">
      <xdr:nvSpPr>
        <xdr:cNvPr id="17539" name="AutoShape 131" descr="https://adas-server.mobiledrivetech.com/polarion/icons/default/enums/type_spike.gif">
          <a:hlinkClick xmlns:r="http://schemas.openxmlformats.org/officeDocument/2006/relationships" r:id="rId44" tgtFrame="_blank"/>
          <a:extLst>
            <a:ext uri="{FF2B5EF4-FFF2-40B4-BE49-F238E27FC236}">
              <a16:creationId xmlns:a16="http://schemas.microsoft.com/office/drawing/2014/main" id="{372C3AE8-7F43-4F60-A70C-28A8FE68097E}"/>
            </a:ext>
          </a:extLst>
        </xdr:cNvPr>
        <xdr:cNvSpPr>
          <a:spLocks noChangeAspect="1" noChangeArrowheads="1"/>
        </xdr:cNvSpPr>
      </xdr:nvSpPr>
      <xdr:spPr bwMode="auto">
        <a:xfrm>
          <a:off x="26543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xdr:row>
      <xdr:rowOff>0</xdr:rowOff>
    </xdr:from>
    <xdr:to>
      <xdr:col>3</xdr:col>
      <xdr:colOff>304800</xdr:colOff>
      <xdr:row>22</xdr:row>
      <xdr:rowOff>304800</xdr:rowOff>
    </xdr:to>
    <xdr:sp macro="" textlink="">
      <xdr:nvSpPr>
        <xdr:cNvPr id="17540" name="AutoShape 132" descr="https://adas-server.mobiledrivetech.com/polarion/icons/default/enums/type_spike.gif">
          <a:hlinkClick xmlns:r="http://schemas.openxmlformats.org/officeDocument/2006/relationships" r:id="rId44" tgtFrame="_top"/>
          <a:extLst>
            <a:ext uri="{FF2B5EF4-FFF2-40B4-BE49-F238E27FC236}">
              <a16:creationId xmlns:a16="http://schemas.microsoft.com/office/drawing/2014/main" id="{7E9FC127-8335-495A-A01D-922490F45EB3}"/>
            </a:ext>
          </a:extLst>
        </xdr:cNvPr>
        <xdr:cNvSpPr>
          <a:spLocks noChangeAspect="1" noChangeArrowheads="1"/>
        </xdr:cNvSpPr>
      </xdr:nvSpPr>
      <xdr:spPr bwMode="auto">
        <a:xfrm>
          <a:off x="579755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23</xdr:row>
      <xdr:rowOff>304800</xdr:rowOff>
    </xdr:to>
    <xdr:sp macro="" textlink="">
      <xdr:nvSpPr>
        <xdr:cNvPr id="17541" name="AutoShape 133" descr="https://adas-server.mobiledrivetech.com/polarion/ria/images/suspect.gif">
          <a:extLst>
            <a:ext uri="{FF2B5EF4-FFF2-40B4-BE49-F238E27FC236}">
              <a16:creationId xmlns:a16="http://schemas.microsoft.com/office/drawing/2014/main" id="{C6B51FC0-2796-4823-9A0D-6A26AFB89285}"/>
            </a:ext>
          </a:extLst>
        </xdr:cNvPr>
        <xdr:cNvSpPr>
          <a:spLocks noChangeAspect="1" noChangeArrowheads="1"/>
        </xdr:cNvSpPr>
      </xdr:nvSpPr>
      <xdr:spPr bwMode="auto">
        <a:xfrm>
          <a:off x="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xdr:row>
      <xdr:rowOff>0</xdr:rowOff>
    </xdr:from>
    <xdr:to>
      <xdr:col>0</xdr:col>
      <xdr:colOff>615950</xdr:colOff>
      <xdr:row>23</xdr:row>
      <xdr:rowOff>304800</xdr:rowOff>
    </xdr:to>
    <xdr:sp macro="" textlink="">
      <xdr:nvSpPr>
        <xdr:cNvPr id="17542" name="AutoShape 134">
          <a:extLst>
            <a:ext uri="{FF2B5EF4-FFF2-40B4-BE49-F238E27FC236}">
              <a16:creationId xmlns:a16="http://schemas.microsoft.com/office/drawing/2014/main" id="{7923E83A-521B-44B1-9B72-6448DD909B14}"/>
            </a:ext>
          </a:extLst>
        </xdr:cNvPr>
        <xdr:cNvSpPr>
          <a:spLocks noChangeAspect="1" noChangeArrowheads="1"/>
        </xdr:cNvSpPr>
      </xdr:nvSpPr>
      <xdr:spPr bwMode="auto">
        <a:xfrm>
          <a:off x="31115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xdr:row>
      <xdr:rowOff>0</xdr:rowOff>
    </xdr:from>
    <xdr:to>
      <xdr:col>0</xdr:col>
      <xdr:colOff>927100</xdr:colOff>
      <xdr:row>23</xdr:row>
      <xdr:rowOff>304800</xdr:rowOff>
    </xdr:to>
    <xdr:sp macro="" textlink="">
      <xdr:nvSpPr>
        <xdr:cNvPr id="17543" name="AutoShape 135" descr="https://adas-server.mobiledrivetech.com/polarion/icons/default/enums/type_feature.gif">
          <a:hlinkClick xmlns:r="http://schemas.openxmlformats.org/officeDocument/2006/relationships" r:id="rId45" tgtFrame="_blank"/>
          <a:extLst>
            <a:ext uri="{FF2B5EF4-FFF2-40B4-BE49-F238E27FC236}">
              <a16:creationId xmlns:a16="http://schemas.microsoft.com/office/drawing/2014/main" id="{D3C9DA2B-84FA-40D8-8AC7-4A915E3610A3}"/>
            </a:ext>
          </a:extLst>
        </xdr:cNvPr>
        <xdr:cNvSpPr>
          <a:spLocks noChangeAspect="1" noChangeArrowheads="1"/>
        </xdr:cNvSpPr>
      </xdr:nvSpPr>
      <xdr:spPr bwMode="auto">
        <a:xfrm>
          <a:off x="6223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xdr:row>
      <xdr:rowOff>0</xdr:rowOff>
    </xdr:from>
    <xdr:to>
      <xdr:col>1</xdr:col>
      <xdr:colOff>304800</xdr:colOff>
      <xdr:row>23</xdr:row>
      <xdr:rowOff>304800</xdr:rowOff>
    </xdr:to>
    <xdr:sp macro="" textlink="">
      <xdr:nvSpPr>
        <xdr:cNvPr id="17544" name="AutoShape 136" descr="https://adas-server.mobiledrivetech.com/polarion/icons/default/enums/type_feature.gif">
          <a:hlinkClick xmlns:r="http://schemas.openxmlformats.org/officeDocument/2006/relationships" r:id="rId45" tgtFrame="_top"/>
          <a:extLst>
            <a:ext uri="{FF2B5EF4-FFF2-40B4-BE49-F238E27FC236}">
              <a16:creationId xmlns:a16="http://schemas.microsoft.com/office/drawing/2014/main" id="{A34A690D-4E85-400F-AA72-698C22E5C93D}"/>
            </a:ext>
          </a:extLst>
        </xdr:cNvPr>
        <xdr:cNvSpPr>
          <a:spLocks noChangeAspect="1" noChangeArrowheads="1"/>
        </xdr:cNvSpPr>
      </xdr:nvSpPr>
      <xdr:spPr bwMode="auto">
        <a:xfrm>
          <a:off x="202565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7545" name="AutoShape 137" descr="https://adas-server.mobiledrivetech.com/polarion/icons/default/enums/type_spike.gif">
          <a:hlinkClick xmlns:r="http://schemas.openxmlformats.org/officeDocument/2006/relationships" r:id="rId46" tgtFrame="_blank"/>
          <a:extLst>
            <a:ext uri="{FF2B5EF4-FFF2-40B4-BE49-F238E27FC236}">
              <a16:creationId xmlns:a16="http://schemas.microsoft.com/office/drawing/2014/main" id="{1D5C205C-6106-4F5C-87AF-3F75B7AB29AE}"/>
            </a:ext>
          </a:extLst>
        </xdr:cNvPr>
        <xdr:cNvSpPr>
          <a:spLocks noChangeAspect="1" noChangeArrowheads="1"/>
        </xdr:cNvSpPr>
      </xdr:nvSpPr>
      <xdr:spPr bwMode="auto">
        <a:xfrm>
          <a:off x="26543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xdr:row>
      <xdr:rowOff>0</xdr:rowOff>
    </xdr:from>
    <xdr:to>
      <xdr:col>3</xdr:col>
      <xdr:colOff>304800</xdr:colOff>
      <xdr:row>23</xdr:row>
      <xdr:rowOff>304800</xdr:rowOff>
    </xdr:to>
    <xdr:sp macro="" textlink="">
      <xdr:nvSpPr>
        <xdr:cNvPr id="17546" name="AutoShape 138" descr="https://adas-server.mobiledrivetech.com/polarion/icons/default/enums/type_spike.gif">
          <a:hlinkClick xmlns:r="http://schemas.openxmlformats.org/officeDocument/2006/relationships" r:id="rId46" tgtFrame="_top"/>
          <a:extLst>
            <a:ext uri="{FF2B5EF4-FFF2-40B4-BE49-F238E27FC236}">
              <a16:creationId xmlns:a16="http://schemas.microsoft.com/office/drawing/2014/main" id="{D3FBAB50-FFFD-4758-927A-039446CBCB3D}"/>
            </a:ext>
          </a:extLst>
        </xdr:cNvPr>
        <xdr:cNvSpPr>
          <a:spLocks noChangeAspect="1" noChangeArrowheads="1"/>
        </xdr:cNvSpPr>
      </xdr:nvSpPr>
      <xdr:spPr bwMode="auto">
        <a:xfrm>
          <a:off x="579755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304800</xdr:colOff>
      <xdr:row>24</xdr:row>
      <xdr:rowOff>304800</xdr:rowOff>
    </xdr:to>
    <xdr:sp macro="" textlink="">
      <xdr:nvSpPr>
        <xdr:cNvPr id="17547" name="AutoShape 139" descr="https://adas-server.mobiledrivetech.com/polarion/ria/images/suspect.gif">
          <a:extLst>
            <a:ext uri="{FF2B5EF4-FFF2-40B4-BE49-F238E27FC236}">
              <a16:creationId xmlns:a16="http://schemas.microsoft.com/office/drawing/2014/main" id="{22259953-6EF8-40C0-8976-C08D48F31BEE}"/>
            </a:ext>
          </a:extLst>
        </xdr:cNvPr>
        <xdr:cNvSpPr>
          <a:spLocks noChangeAspect="1" noChangeArrowheads="1"/>
        </xdr:cNvSpPr>
      </xdr:nvSpPr>
      <xdr:spPr bwMode="auto">
        <a:xfrm>
          <a:off x="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xdr:row>
      <xdr:rowOff>0</xdr:rowOff>
    </xdr:from>
    <xdr:to>
      <xdr:col>0</xdr:col>
      <xdr:colOff>615950</xdr:colOff>
      <xdr:row>24</xdr:row>
      <xdr:rowOff>304800</xdr:rowOff>
    </xdr:to>
    <xdr:sp macro="" textlink="">
      <xdr:nvSpPr>
        <xdr:cNvPr id="17548" name="AutoShape 140">
          <a:extLst>
            <a:ext uri="{FF2B5EF4-FFF2-40B4-BE49-F238E27FC236}">
              <a16:creationId xmlns:a16="http://schemas.microsoft.com/office/drawing/2014/main" id="{B350B889-ED02-40FF-9487-4AB94275A089}"/>
            </a:ext>
          </a:extLst>
        </xdr:cNvPr>
        <xdr:cNvSpPr>
          <a:spLocks noChangeAspect="1" noChangeArrowheads="1"/>
        </xdr:cNvSpPr>
      </xdr:nvSpPr>
      <xdr:spPr bwMode="auto">
        <a:xfrm>
          <a:off x="31115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xdr:row>
      <xdr:rowOff>0</xdr:rowOff>
    </xdr:from>
    <xdr:to>
      <xdr:col>0</xdr:col>
      <xdr:colOff>927100</xdr:colOff>
      <xdr:row>24</xdr:row>
      <xdr:rowOff>304800</xdr:rowOff>
    </xdr:to>
    <xdr:sp macro="" textlink="">
      <xdr:nvSpPr>
        <xdr:cNvPr id="17549" name="AutoShape 141" descr="https://adas-server.mobiledrivetech.com/polarion/icons/default/enums/type_feature.gif">
          <a:hlinkClick xmlns:r="http://schemas.openxmlformats.org/officeDocument/2006/relationships" r:id="rId47" tgtFrame="_blank"/>
          <a:extLst>
            <a:ext uri="{FF2B5EF4-FFF2-40B4-BE49-F238E27FC236}">
              <a16:creationId xmlns:a16="http://schemas.microsoft.com/office/drawing/2014/main" id="{C00D85D9-5A94-4153-9076-8418AB1B44D2}"/>
            </a:ext>
          </a:extLst>
        </xdr:cNvPr>
        <xdr:cNvSpPr>
          <a:spLocks noChangeAspect="1" noChangeArrowheads="1"/>
        </xdr:cNvSpPr>
      </xdr:nvSpPr>
      <xdr:spPr bwMode="auto">
        <a:xfrm>
          <a:off x="62230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xdr:row>
      <xdr:rowOff>0</xdr:rowOff>
    </xdr:from>
    <xdr:to>
      <xdr:col>1</xdr:col>
      <xdr:colOff>304800</xdr:colOff>
      <xdr:row>24</xdr:row>
      <xdr:rowOff>304800</xdr:rowOff>
    </xdr:to>
    <xdr:sp macro="" textlink="">
      <xdr:nvSpPr>
        <xdr:cNvPr id="17550" name="AutoShape 142" descr="https://adas-server.mobiledrivetech.com/polarion/icons/default/enums/type_feature.gif">
          <a:hlinkClick xmlns:r="http://schemas.openxmlformats.org/officeDocument/2006/relationships" r:id="rId47" tgtFrame="_top"/>
          <a:extLst>
            <a:ext uri="{FF2B5EF4-FFF2-40B4-BE49-F238E27FC236}">
              <a16:creationId xmlns:a16="http://schemas.microsoft.com/office/drawing/2014/main" id="{54CB019B-381B-4822-8EBA-F0CE567F4A28}"/>
            </a:ext>
          </a:extLst>
        </xdr:cNvPr>
        <xdr:cNvSpPr>
          <a:spLocks noChangeAspect="1" noChangeArrowheads="1"/>
        </xdr:cNvSpPr>
      </xdr:nvSpPr>
      <xdr:spPr bwMode="auto">
        <a:xfrm>
          <a:off x="202565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24</xdr:row>
      <xdr:rowOff>304800</xdr:rowOff>
    </xdr:to>
    <xdr:sp macro="" textlink="">
      <xdr:nvSpPr>
        <xdr:cNvPr id="17551" name="AutoShape 143" descr="https://adas-server.mobiledrivetech.com/polarion/icons/default/enums/type_spike.gif">
          <a:hlinkClick xmlns:r="http://schemas.openxmlformats.org/officeDocument/2006/relationships" r:id="rId48" tgtFrame="_blank"/>
          <a:extLst>
            <a:ext uri="{FF2B5EF4-FFF2-40B4-BE49-F238E27FC236}">
              <a16:creationId xmlns:a16="http://schemas.microsoft.com/office/drawing/2014/main" id="{884C6922-087A-46D0-9BA0-51EC9DED8271}"/>
            </a:ext>
          </a:extLst>
        </xdr:cNvPr>
        <xdr:cNvSpPr>
          <a:spLocks noChangeAspect="1" noChangeArrowheads="1"/>
        </xdr:cNvSpPr>
      </xdr:nvSpPr>
      <xdr:spPr bwMode="auto">
        <a:xfrm>
          <a:off x="265430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xdr:row>
      <xdr:rowOff>0</xdr:rowOff>
    </xdr:from>
    <xdr:to>
      <xdr:col>3</xdr:col>
      <xdr:colOff>304800</xdr:colOff>
      <xdr:row>24</xdr:row>
      <xdr:rowOff>304800</xdr:rowOff>
    </xdr:to>
    <xdr:sp macro="" textlink="">
      <xdr:nvSpPr>
        <xdr:cNvPr id="17552" name="AutoShape 144" descr="https://adas-server.mobiledrivetech.com/polarion/icons/default/enums/type_spike.gif">
          <a:hlinkClick xmlns:r="http://schemas.openxmlformats.org/officeDocument/2006/relationships" r:id="rId48" tgtFrame="_top"/>
          <a:extLst>
            <a:ext uri="{FF2B5EF4-FFF2-40B4-BE49-F238E27FC236}">
              <a16:creationId xmlns:a16="http://schemas.microsoft.com/office/drawing/2014/main" id="{23AE1904-EB38-411D-BAE8-2F039F1D47D2}"/>
            </a:ext>
          </a:extLst>
        </xdr:cNvPr>
        <xdr:cNvSpPr>
          <a:spLocks noChangeAspect="1" noChangeArrowheads="1"/>
        </xdr:cNvSpPr>
      </xdr:nvSpPr>
      <xdr:spPr bwMode="auto">
        <a:xfrm>
          <a:off x="5797550" y="15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304800</xdr:colOff>
      <xdr:row>25</xdr:row>
      <xdr:rowOff>304800</xdr:rowOff>
    </xdr:to>
    <xdr:sp macro="" textlink="">
      <xdr:nvSpPr>
        <xdr:cNvPr id="17553" name="AutoShape 145" descr="https://adas-server.mobiledrivetech.com/polarion/ria/images/suspect.gif">
          <a:extLst>
            <a:ext uri="{FF2B5EF4-FFF2-40B4-BE49-F238E27FC236}">
              <a16:creationId xmlns:a16="http://schemas.microsoft.com/office/drawing/2014/main" id="{C7D6BFE8-6F2D-4D93-8AC2-16CA29E34AD9}"/>
            </a:ext>
          </a:extLst>
        </xdr:cNvPr>
        <xdr:cNvSpPr>
          <a:spLocks noChangeAspect="1" noChangeArrowheads="1"/>
        </xdr:cNvSpPr>
      </xdr:nvSpPr>
      <xdr:spPr bwMode="auto">
        <a:xfrm>
          <a:off x="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xdr:row>
      <xdr:rowOff>0</xdr:rowOff>
    </xdr:from>
    <xdr:to>
      <xdr:col>0</xdr:col>
      <xdr:colOff>615950</xdr:colOff>
      <xdr:row>25</xdr:row>
      <xdr:rowOff>304800</xdr:rowOff>
    </xdr:to>
    <xdr:sp macro="" textlink="">
      <xdr:nvSpPr>
        <xdr:cNvPr id="17554" name="AutoShape 146">
          <a:extLst>
            <a:ext uri="{FF2B5EF4-FFF2-40B4-BE49-F238E27FC236}">
              <a16:creationId xmlns:a16="http://schemas.microsoft.com/office/drawing/2014/main" id="{BFEF702D-F736-4225-AD1F-3242C540E762}"/>
            </a:ext>
          </a:extLst>
        </xdr:cNvPr>
        <xdr:cNvSpPr>
          <a:spLocks noChangeAspect="1" noChangeArrowheads="1"/>
        </xdr:cNvSpPr>
      </xdr:nvSpPr>
      <xdr:spPr bwMode="auto">
        <a:xfrm>
          <a:off x="31115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xdr:row>
      <xdr:rowOff>0</xdr:rowOff>
    </xdr:from>
    <xdr:to>
      <xdr:col>0</xdr:col>
      <xdr:colOff>927100</xdr:colOff>
      <xdr:row>25</xdr:row>
      <xdr:rowOff>304800</xdr:rowOff>
    </xdr:to>
    <xdr:sp macro="" textlink="">
      <xdr:nvSpPr>
        <xdr:cNvPr id="17555" name="AutoShape 147" descr="https://adas-server.mobiledrivetech.com/polarion/icons/default/enums/type_feature.gif">
          <a:hlinkClick xmlns:r="http://schemas.openxmlformats.org/officeDocument/2006/relationships" r:id="rId49" tgtFrame="_blank"/>
          <a:extLst>
            <a:ext uri="{FF2B5EF4-FFF2-40B4-BE49-F238E27FC236}">
              <a16:creationId xmlns:a16="http://schemas.microsoft.com/office/drawing/2014/main" id="{5989B42E-EADF-4A7E-80C3-D6B7EFB952B0}"/>
            </a:ext>
          </a:extLst>
        </xdr:cNvPr>
        <xdr:cNvSpPr>
          <a:spLocks noChangeAspect="1" noChangeArrowheads="1"/>
        </xdr:cNvSpPr>
      </xdr:nvSpPr>
      <xdr:spPr bwMode="auto">
        <a:xfrm>
          <a:off x="62230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xdr:row>
      <xdr:rowOff>0</xdr:rowOff>
    </xdr:from>
    <xdr:to>
      <xdr:col>1</xdr:col>
      <xdr:colOff>304800</xdr:colOff>
      <xdr:row>25</xdr:row>
      <xdr:rowOff>304800</xdr:rowOff>
    </xdr:to>
    <xdr:sp macro="" textlink="">
      <xdr:nvSpPr>
        <xdr:cNvPr id="17556" name="AutoShape 148" descr="https://adas-server.mobiledrivetech.com/polarion/icons/default/enums/type_feature.gif">
          <a:hlinkClick xmlns:r="http://schemas.openxmlformats.org/officeDocument/2006/relationships" r:id="rId49" tgtFrame="_top"/>
          <a:extLst>
            <a:ext uri="{FF2B5EF4-FFF2-40B4-BE49-F238E27FC236}">
              <a16:creationId xmlns:a16="http://schemas.microsoft.com/office/drawing/2014/main" id="{4525241C-D390-41D3-B19E-D37090004920}"/>
            </a:ext>
          </a:extLst>
        </xdr:cNvPr>
        <xdr:cNvSpPr>
          <a:spLocks noChangeAspect="1" noChangeArrowheads="1"/>
        </xdr:cNvSpPr>
      </xdr:nvSpPr>
      <xdr:spPr bwMode="auto">
        <a:xfrm>
          <a:off x="202565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7557" name="AutoShape 149" descr="https://adas-server.mobiledrivetech.com/polarion/icons/default/enums/type_spike.gif">
          <a:hlinkClick xmlns:r="http://schemas.openxmlformats.org/officeDocument/2006/relationships" r:id="rId50" tgtFrame="_blank"/>
          <a:extLst>
            <a:ext uri="{FF2B5EF4-FFF2-40B4-BE49-F238E27FC236}">
              <a16:creationId xmlns:a16="http://schemas.microsoft.com/office/drawing/2014/main" id="{497D8BFD-DF0C-4F15-859C-E4A5EDB44C19}"/>
            </a:ext>
          </a:extLst>
        </xdr:cNvPr>
        <xdr:cNvSpPr>
          <a:spLocks noChangeAspect="1" noChangeArrowheads="1"/>
        </xdr:cNvSpPr>
      </xdr:nvSpPr>
      <xdr:spPr bwMode="auto">
        <a:xfrm>
          <a:off x="265430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xdr:row>
      <xdr:rowOff>0</xdr:rowOff>
    </xdr:from>
    <xdr:to>
      <xdr:col>3</xdr:col>
      <xdr:colOff>304800</xdr:colOff>
      <xdr:row>25</xdr:row>
      <xdr:rowOff>304800</xdr:rowOff>
    </xdr:to>
    <xdr:sp macro="" textlink="">
      <xdr:nvSpPr>
        <xdr:cNvPr id="17558" name="AutoShape 150" descr="https://adas-server.mobiledrivetech.com/polarion/icons/default/enums/type_spike.gif">
          <a:hlinkClick xmlns:r="http://schemas.openxmlformats.org/officeDocument/2006/relationships" r:id="rId50" tgtFrame="_top"/>
          <a:extLst>
            <a:ext uri="{FF2B5EF4-FFF2-40B4-BE49-F238E27FC236}">
              <a16:creationId xmlns:a16="http://schemas.microsoft.com/office/drawing/2014/main" id="{C24A630B-F31C-4120-BFC5-9468EECF9135}"/>
            </a:ext>
          </a:extLst>
        </xdr:cNvPr>
        <xdr:cNvSpPr>
          <a:spLocks noChangeAspect="1" noChangeArrowheads="1"/>
        </xdr:cNvSpPr>
      </xdr:nvSpPr>
      <xdr:spPr bwMode="auto">
        <a:xfrm>
          <a:off x="5797550" y="158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304800</xdr:colOff>
      <xdr:row>26</xdr:row>
      <xdr:rowOff>304800</xdr:rowOff>
    </xdr:to>
    <xdr:sp macro="" textlink="">
      <xdr:nvSpPr>
        <xdr:cNvPr id="17559" name="AutoShape 151" descr="https://adas-server.mobiledrivetech.com/polarion/ria/images/suspect.gif">
          <a:extLst>
            <a:ext uri="{FF2B5EF4-FFF2-40B4-BE49-F238E27FC236}">
              <a16:creationId xmlns:a16="http://schemas.microsoft.com/office/drawing/2014/main" id="{BFDF0A12-0C92-4625-B2C9-953AFE52DE3E}"/>
            </a:ext>
          </a:extLst>
        </xdr:cNvPr>
        <xdr:cNvSpPr>
          <a:spLocks noChangeAspect="1" noChangeArrowheads="1"/>
        </xdr:cNvSpPr>
      </xdr:nvSpPr>
      <xdr:spPr bwMode="auto">
        <a:xfrm>
          <a:off x="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xdr:row>
      <xdr:rowOff>0</xdr:rowOff>
    </xdr:from>
    <xdr:to>
      <xdr:col>0</xdr:col>
      <xdr:colOff>615950</xdr:colOff>
      <xdr:row>26</xdr:row>
      <xdr:rowOff>304800</xdr:rowOff>
    </xdr:to>
    <xdr:sp macro="" textlink="">
      <xdr:nvSpPr>
        <xdr:cNvPr id="17560" name="AutoShape 152">
          <a:extLst>
            <a:ext uri="{FF2B5EF4-FFF2-40B4-BE49-F238E27FC236}">
              <a16:creationId xmlns:a16="http://schemas.microsoft.com/office/drawing/2014/main" id="{4F7ED7B0-6AD4-4EEB-B55F-D5DB3ACC094A}"/>
            </a:ext>
          </a:extLst>
        </xdr:cNvPr>
        <xdr:cNvSpPr>
          <a:spLocks noChangeAspect="1" noChangeArrowheads="1"/>
        </xdr:cNvSpPr>
      </xdr:nvSpPr>
      <xdr:spPr bwMode="auto">
        <a:xfrm>
          <a:off x="31115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xdr:row>
      <xdr:rowOff>0</xdr:rowOff>
    </xdr:from>
    <xdr:to>
      <xdr:col>0</xdr:col>
      <xdr:colOff>927100</xdr:colOff>
      <xdr:row>26</xdr:row>
      <xdr:rowOff>304800</xdr:rowOff>
    </xdr:to>
    <xdr:sp macro="" textlink="">
      <xdr:nvSpPr>
        <xdr:cNvPr id="17561" name="AutoShape 153" descr="https://adas-server.mobiledrivetech.com/polarion/icons/default/enums/type_feature.gif">
          <a:hlinkClick xmlns:r="http://schemas.openxmlformats.org/officeDocument/2006/relationships" r:id="rId51" tgtFrame="_blank"/>
          <a:extLst>
            <a:ext uri="{FF2B5EF4-FFF2-40B4-BE49-F238E27FC236}">
              <a16:creationId xmlns:a16="http://schemas.microsoft.com/office/drawing/2014/main" id="{FF2DF8D9-4A8D-4739-96E1-A0544E0C009D}"/>
            </a:ext>
          </a:extLst>
        </xdr:cNvPr>
        <xdr:cNvSpPr>
          <a:spLocks noChangeAspect="1" noChangeArrowheads="1"/>
        </xdr:cNvSpPr>
      </xdr:nvSpPr>
      <xdr:spPr bwMode="auto">
        <a:xfrm>
          <a:off x="62230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xdr:row>
      <xdr:rowOff>0</xdr:rowOff>
    </xdr:from>
    <xdr:to>
      <xdr:col>1</xdr:col>
      <xdr:colOff>304800</xdr:colOff>
      <xdr:row>26</xdr:row>
      <xdr:rowOff>304800</xdr:rowOff>
    </xdr:to>
    <xdr:sp macro="" textlink="">
      <xdr:nvSpPr>
        <xdr:cNvPr id="17562" name="AutoShape 154" descr="https://adas-server.mobiledrivetech.com/polarion/icons/default/enums/type_feature.gif">
          <a:hlinkClick xmlns:r="http://schemas.openxmlformats.org/officeDocument/2006/relationships" r:id="rId51" tgtFrame="_top"/>
          <a:extLst>
            <a:ext uri="{FF2B5EF4-FFF2-40B4-BE49-F238E27FC236}">
              <a16:creationId xmlns:a16="http://schemas.microsoft.com/office/drawing/2014/main" id="{D1105237-D8CD-4616-BE4C-E1D6DCEA0127}"/>
            </a:ext>
          </a:extLst>
        </xdr:cNvPr>
        <xdr:cNvSpPr>
          <a:spLocks noChangeAspect="1" noChangeArrowheads="1"/>
        </xdr:cNvSpPr>
      </xdr:nvSpPr>
      <xdr:spPr bwMode="auto">
        <a:xfrm>
          <a:off x="202565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26</xdr:row>
      <xdr:rowOff>304800</xdr:rowOff>
    </xdr:to>
    <xdr:sp macro="" textlink="">
      <xdr:nvSpPr>
        <xdr:cNvPr id="17563" name="AutoShape 155" descr="https://adas-server.mobiledrivetech.com/polarion/icons/default/enums/type_spike.gif">
          <a:hlinkClick xmlns:r="http://schemas.openxmlformats.org/officeDocument/2006/relationships" r:id="rId52" tgtFrame="_blank"/>
          <a:extLst>
            <a:ext uri="{FF2B5EF4-FFF2-40B4-BE49-F238E27FC236}">
              <a16:creationId xmlns:a16="http://schemas.microsoft.com/office/drawing/2014/main" id="{0AFA8B34-5EF7-4194-B75A-6E44DE774700}"/>
            </a:ext>
          </a:extLst>
        </xdr:cNvPr>
        <xdr:cNvSpPr>
          <a:spLocks noChangeAspect="1" noChangeArrowheads="1"/>
        </xdr:cNvSpPr>
      </xdr:nvSpPr>
      <xdr:spPr bwMode="auto">
        <a:xfrm>
          <a:off x="265430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xdr:row>
      <xdr:rowOff>0</xdr:rowOff>
    </xdr:from>
    <xdr:to>
      <xdr:col>3</xdr:col>
      <xdr:colOff>304800</xdr:colOff>
      <xdr:row>26</xdr:row>
      <xdr:rowOff>304800</xdr:rowOff>
    </xdr:to>
    <xdr:sp macro="" textlink="">
      <xdr:nvSpPr>
        <xdr:cNvPr id="17564" name="AutoShape 156" descr="https://adas-server.mobiledrivetech.com/polarion/icons/default/enums/type_spike.gif">
          <a:hlinkClick xmlns:r="http://schemas.openxmlformats.org/officeDocument/2006/relationships" r:id="rId52" tgtFrame="_top"/>
          <a:extLst>
            <a:ext uri="{FF2B5EF4-FFF2-40B4-BE49-F238E27FC236}">
              <a16:creationId xmlns:a16="http://schemas.microsoft.com/office/drawing/2014/main" id="{D24E84A6-3046-4F60-BA5E-533EE62F2981}"/>
            </a:ext>
          </a:extLst>
        </xdr:cNvPr>
        <xdr:cNvSpPr>
          <a:spLocks noChangeAspect="1" noChangeArrowheads="1"/>
        </xdr:cNvSpPr>
      </xdr:nvSpPr>
      <xdr:spPr bwMode="auto">
        <a:xfrm>
          <a:off x="579755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304800</xdr:colOff>
      <xdr:row>27</xdr:row>
      <xdr:rowOff>304800</xdr:rowOff>
    </xdr:to>
    <xdr:sp macro="" textlink="">
      <xdr:nvSpPr>
        <xdr:cNvPr id="17565" name="AutoShape 157" descr="https://adas-server.mobiledrivetech.com/polarion/ria/images/suspect.gif">
          <a:extLst>
            <a:ext uri="{FF2B5EF4-FFF2-40B4-BE49-F238E27FC236}">
              <a16:creationId xmlns:a16="http://schemas.microsoft.com/office/drawing/2014/main" id="{4340AD13-E105-44F9-ABC5-1937D6AB6461}"/>
            </a:ext>
          </a:extLst>
        </xdr:cNvPr>
        <xdr:cNvSpPr>
          <a:spLocks noChangeAspect="1" noChangeArrowheads="1"/>
        </xdr:cNvSpPr>
      </xdr:nvSpPr>
      <xdr:spPr bwMode="auto">
        <a:xfrm>
          <a:off x="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xdr:row>
      <xdr:rowOff>0</xdr:rowOff>
    </xdr:from>
    <xdr:to>
      <xdr:col>0</xdr:col>
      <xdr:colOff>615950</xdr:colOff>
      <xdr:row>27</xdr:row>
      <xdr:rowOff>304800</xdr:rowOff>
    </xdr:to>
    <xdr:sp macro="" textlink="">
      <xdr:nvSpPr>
        <xdr:cNvPr id="17566" name="AutoShape 158">
          <a:extLst>
            <a:ext uri="{FF2B5EF4-FFF2-40B4-BE49-F238E27FC236}">
              <a16:creationId xmlns:a16="http://schemas.microsoft.com/office/drawing/2014/main" id="{13F9B680-E069-408E-92AC-ED03B9E52163}"/>
            </a:ext>
          </a:extLst>
        </xdr:cNvPr>
        <xdr:cNvSpPr>
          <a:spLocks noChangeAspect="1" noChangeArrowheads="1"/>
        </xdr:cNvSpPr>
      </xdr:nvSpPr>
      <xdr:spPr bwMode="auto">
        <a:xfrm>
          <a:off x="31115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xdr:row>
      <xdr:rowOff>0</xdr:rowOff>
    </xdr:from>
    <xdr:to>
      <xdr:col>0</xdr:col>
      <xdr:colOff>927100</xdr:colOff>
      <xdr:row>27</xdr:row>
      <xdr:rowOff>304800</xdr:rowOff>
    </xdr:to>
    <xdr:sp macro="" textlink="">
      <xdr:nvSpPr>
        <xdr:cNvPr id="17567" name="AutoShape 159" descr="https://adas-server.mobiledrivetech.com/polarion/icons/default/enums/type_feature.gif">
          <a:hlinkClick xmlns:r="http://schemas.openxmlformats.org/officeDocument/2006/relationships" r:id="rId53" tgtFrame="_blank"/>
          <a:extLst>
            <a:ext uri="{FF2B5EF4-FFF2-40B4-BE49-F238E27FC236}">
              <a16:creationId xmlns:a16="http://schemas.microsoft.com/office/drawing/2014/main" id="{E720AFC5-6A31-4CFD-B60A-A73B990AF28C}"/>
            </a:ext>
          </a:extLst>
        </xdr:cNvPr>
        <xdr:cNvSpPr>
          <a:spLocks noChangeAspect="1" noChangeArrowheads="1"/>
        </xdr:cNvSpPr>
      </xdr:nvSpPr>
      <xdr:spPr bwMode="auto">
        <a:xfrm>
          <a:off x="62230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xdr:row>
      <xdr:rowOff>0</xdr:rowOff>
    </xdr:from>
    <xdr:to>
      <xdr:col>1</xdr:col>
      <xdr:colOff>304800</xdr:colOff>
      <xdr:row>27</xdr:row>
      <xdr:rowOff>304800</xdr:rowOff>
    </xdr:to>
    <xdr:sp macro="" textlink="">
      <xdr:nvSpPr>
        <xdr:cNvPr id="17568" name="AutoShape 160" descr="https://adas-server.mobiledrivetech.com/polarion/icons/default/enums/type_feature.gif">
          <a:hlinkClick xmlns:r="http://schemas.openxmlformats.org/officeDocument/2006/relationships" r:id="rId53" tgtFrame="_top"/>
          <a:extLst>
            <a:ext uri="{FF2B5EF4-FFF2-40B4-BE49-F238E27FC236}">
              <a16:creationId xmlns:a16="http://schemas.microsoft.com/office/drawing/2014/main" id="{BB00C910-C38E-4FC5-9725-268B3C81C4A0}"/>
            </a:ext>
          </a:extLst>
        </xdr:cNvPr>
        <xdr:cNvSpPr>
          <a:spLocks noChangeAspect="1" noChangeArrowheads="1"/>
        </xdr:cNvSpPr>
      </xdr:nvSpPr>
      <xdr:spPr bwMode="auto">
        <a:xfrm>
          <a:off x="202565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7569" name="AutoShape 161" descr="https://adas-server.mobiledrivetech.com/polarion/icons/default/enums/type_spike.gif">
          <a:hlinkClick xmlns:r="http://schemas.openxmlformats.org/officeDocument/2006/relationships" r:id="rId54" tgtFrame="_blank"/>
          <a:extLst>
            <a:ext uri="{FF2B5EF4-FFF2-40B4-BE49-F238E27FC236}">
              <a16:creationId xmlns:a16="http://schemas.microsoft.com/office/drawing/2014/main" id="{32B73306-B3D5-45AC-ABBA-D8BCDB2ED6AF}"/>
            </a:ext>
          </a:extLst>
        </xdr:cNvPr>
        <xdr:cNvSpPr>
          <a:spLocks noChangeAspect="1" noChangeArrowheads="1"/>
        </xdr:cNvSpPr>
      </xdr:nvSpPr>
      <xdr:spPr bwMode="auto">
        <a:xfrm>
          <a:off x="265430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xdr:row>
      <xdr:rowOff>0</xdr:rowOff>
    </xdr:from>
    <xdr:to>
      <xdr:col>3</xdr:col>
      <xdr:colOff>304800</xdr:colOff>
      <xdr:row>27</xdr:row>
      <xdr:rowOff>304800</xdr:rowOff>
    </xdr:to>
    <xdr:sp macro="" textlink="">
      <xdr:nvSpPr>
        <xdr:cNvPr id="17570" name="AutoShape 162" descr="https://adas-server.mobiledrivetech.com/polarion/icons/default/enums/type_spike.gif">
          <a:hlinkClick xmlns:r="http://schemas.openxmlformats.org/officeDocument/2006/relationships" r:id="rId54" tgtFrame="_top"/>
          <a:extLst>
            <a:ext uri="{FF2B5EF4-FFF2-40B4-BE49-F238E27FC236}">
              <a16:creationId xmlns:a16="http://schemas.microsoft.com/office/drawing/2014/main" id="{819900EF-79B3-40E5-9E88-DB147118F9F3}"/>
            </a:ext>
          </a:extLst>
        </xdr:cNvPr>
        <xdr:cNvSpPr>
          <a:spLocks noChangeAspect="1" noChangeArrowheads="1"/>
        </xdr:cNvSpPr>
      </xdr:nvSpPr>
      <xdr:spPr bwMode="auto">
        <a:xfrm>
          <a:off x="5797550" y="171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304800</xdr:colOff>
      <xdr:row>28</xdr:row>
      <xdr:rowOff>304800</xdr:rowOff>
    </xdr:to>
    <xdr:sp macro="" textlink="">
      <xdr:nvSpPr>
        <xdr:cNvPr id="17571" name="AutoShape 163" descr="https://adas-server.mobiledrivetech.com/polarion/ria/images/suspect.gif">
          <a:extLst>
            <a:ext uri="{FF2B5EF4-FFF2-40B4-BE49-F238E27FC236}">
              <a16:creationId xmlns:a16="http://schemas.microsoft.com/office/drawing/2014/main" id="{27F28565-A400-46DA-8CE8-129A25377637}"/>
            </a:ext>
          </a:extLst>
        </xdr:cNvPr>
        <xdr:cNvSpPr>
          <a:spLocks noChangeAspect="1" noChangeArrowheads="1"/>
        </xdr:cNvSpPr>
      </xdr:nvSpPr>
      <xdr:spPr bwMode="auto">
        <a:xfrm>
          <a:off x="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xdr:row>
      <xdr:rowOff>0</xdr:rowOff>
    </xdr:from>
    <xdr:to>
      <xdr:col>0</xdr:col>
      <xdr:colOff>615950</xdr:colOff>
      <xdr:row>28</xdr:row>
      <xdr:rowOff>304800</xdr:rowOff>
    </xdr:to>
    <xdr:sp macro="" textlink="">
      <xdr:nvSpPr>
        <xdr:cNvPr id="17572" name="AutoShape 164">
          <a:extLst>
            <a:ext uri="{FF2B5EF4-FFF2-40B4-BE49-F238E27FC236}">
              <a16:creationId xmlns:a16="http://schemas.microsoft.com/office/drawing/2014/main" id="{C3B879BF-20B2-47DD-8CB0-A9606D7B75F9}"/>
            </a:ext>
          </a:extLst>
        </xdr:cNvPr>
        <xdr:cNvSpPr>
          <a:spLocks noChangeAspect="1" noChangeArrowheads="1"/>
        </xdr:cNvSpPr>
      </xdr:nvSpPr>
      <xdr:spPr bwMode="auto">
        <a:xfrm>
          <a:off x="31115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xdr:row>
      <xdr:rowOff>0</xdr:rowOff>
    </xdr:from>
    <xdr:to>
      <xdr:col>0</xdr:col>
      <xdr:colOff>927100</xdr:colOff>
      <xdr:row>28</xdr:row>
      <xdr:rowOff>304800</xdr:rowOff>
    </xdr:to>
    <xdr:sp macro="" textlink="">
      <xdr:nvSpPr>
        <xdr:cNvPr id="17573" name="AutoShape 165" descr="https://adas-server.mobiledrivetech.com/polarion/icons/default/enums/type_feature.gif">
          <a:hlinkClick xmlns:r="http://schemas.openxmlformats.org/officeDocument/2006/relationships" r:id="rId55" tgtFrame="_blank"/>
          <a:extLst>
            <a:ext uri="{FF2B5EF4-FFF2-40B4-BE49-F238E27FC236}">
              <a16:creationId xmlns:a16="http://schemas.microsoft.com/office/drawing/2014/main" id="{8A80A878-D8FF-4821-81FE-790C636B47D3}"/>
            </a:ext>
          </a:extLst>
        </xdr:cNvPr>
        <xdr:cNvSpPr>
          <a:spLocks noChangeAspect="1" noChangeArrowheads="1"/>
        </xdr:cNvSpPr>
      </xdr:nvSpPr>
      <xdr:spPr bwMode="auto">
        <a:xfrm>
          <a:off x="62230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xdr:row>
      <xdr:rowOff>0</xdr:rowOff>
    </xdr:from>
    <xdr:to>
      <xdr:col>1</xdr:col>
      <xdr:colOff>304800</xdr:colOff>
      <xdr:row>28</xdr:row>
      <xdr:rowOff>304800</xdr:rowOff>
    </xdr:to>
    <xdr:sp macro="" textlink="">
      <xdr:nvSpPr>
        <xdr:cNvPr id="17574" name="AutoShape 166" descr="https://adas-server.mobiledrivetech.com/polarion/icons/default/enums/type_feature.gif">
          <a:hlinkClick xmlns:r="http://schemas.openxmlformats.org/officeDocument/2006/relationships" r:id="rId55" tgtFrame="_top"/>
          <a:extLst>
            <a:ext uri="{FF2B5EF4-FFF2-40B4-BE49-F238E27FC236}">
              <a16:creationId xmlns:a16="http://schemas.microsoft.com/office/drawing/2014/main" id="{63347B5E-F16C-4378-9ED1-1EA8E03503C6}"/>
            </a:ext>
          </a:extLst>
        </xdr:cNvPr>
        <xdr:cNvSpPr>
          <a:spLocks noChangeAspect="1" noChangeArrowheads="1"/>
        </xdr:cNvSpPr>
      </xdr:nvSpPr>
      <xdr:spPr bwMode="auto">
        <a:xfrm>
          <a:off x="202565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28</xdr:row>
      <xdr:rowOff>304800</xdr:rowOff>
    </xdr:to>
    <xdr:sp macro="" textlink="">
      <xdr:nvSpPr>
        <xdr:cNvPr id="17575" name="AutoShape 167" descr="https://adas-server.mobiledrivetech.com/polarion/icons/default/enums/type_spike.gif">
          <a:hlinkClick xmlns:r="http://schemas.openxmlformats.org/officeDocument/2006/relationships" r:id="rId56" tgtFrame="_blank"/>
          <a:extLst>
            <a:ext uri="{FF2B5EF4-FFF2-40B4-BE49-F238E27FC236}">
              <a16:creationId xmlns:a16="http://schemas.microsoft.com/office/drawing/2014/main" id="{69ACD906-B59E-4050-8ABD-306932082D02}"/>
            </a:ext>
          </a:extLst>
        </xdr:cNvPr>
        <xdr:cNvSpPr>
          <a:spLocks noChangeAspect="1" noChangeArrowheads="1"/>
        </xdr:cNvSpPr>
      </xdr:nvSpPr>
      <xdr:spPr bwMode="auto">
        <a:xfrm>
          <a:off x="265430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xdr:row>
      <xdr:rowOff>0</xdr:rowOff>
    </xdr:from>
    <xdr:to>
      <xdr:col>3</xdr:col>
      <xdr:colOff>304800</xdr:colOff>
      <xdr:row>28</xdr:row>
      <xdr:rowOff>304800</xdr:rowOff>
    </xdr:to>
    <xdr:sp macro="" textlink="">
      <xdr:nvSpPr>
        <xdr:cNvPr id="17576" name="AutoShape 168" descr="https://adas-server.mobiledrivetech.com/polarion/icons/default/enums/type_spike.gif">
          <a:hlinkClick xmlns:r="http://schemas.openxmlformats.org/officeDocument/2006/relationships" r:id="rId56" tgtFrame="_top"/>
          <a:extLst>
            <a:ext uri="{FF2B5EF4-FFF2-40B4-BE49-F238E27FC236}">
              <a16:creationId xmlns:a16="http://schemas.microsoft.com/office/drawing/2014/main" id="{5F09F33D-ED86-44F2-A2A7-0CF8940BCC2E}"/>
            </a:ext>
          </a:extLst>
        </xdr:cNvPr>
        <xdr:cNvSpPr>
          <a:spLocks noChangeAspect="1" noChangeArrowheads="1"/>
        </xdr:cNvSpPr>
      </xdr:nvSpPr>
      <xdr:spPr bwMode="auto">
        <a:xfrm>
          <a:off x="5797550" y="17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304800</xdr:colOff>
      <xdr:row>29</xdr:row>
      <xdr:rowOff>304800</xdr:rowOff>
    </xdr:to>
    <xdr:sp macro="" textlink="">
      <xdr:nvSpPr>
        <xdr:cNvPr id="17577" name="AutoShape 169" descr="https://adas-server.mobiledrivetech.com/polarion/icons/default/enums/type_feature.gif">
          <a:hlinkClick xmlns:r="http://schemas.openxmlformats.org/officeDocument/2006/relationships" r:id="rId57" tgtFrame="_blank"/>
          <a:extLst>
            <a:ext uri="{FF2B5EF4-FFF2-40B4-BE49-F238E27FC236}">
              <a16:creationId xmlns:a16="http://schemas.microsoft.com/office/drawing/2014/main" id="{B8FE23B1-56F3-46DE-B449-17DE83354C64}"/>
            </a:ext>
          </a:extLst>
        </xdr:cNvPr>
        <xdr:cNvSpPr>
          <a:spLocks noChangeAspect="1" noChangeArrowheads="1"/>
        </xdr:cNvSpPr>
      </xdr:nvSpPr>
      <xdr:spPr bwMode="auto">
        <a:xfrm>
          <a:off x="0" y="184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xdr:row>
      <xdr:rowOff>0</xdr:rowOff>
    </xdr:from>
    <xdr:to>
      <xdr:col>1</xdr:col>
      <xdr:colOff>304800</xdr:colOff>
      <xdr:row>29</xdr:row>
      <xdr:rowOff>304800</xdr:rowOff>
    </xdr:to>
    <xdr:sp macro="" textlink="">
      <xdr:nvSpPr>
        <xdr:cNvPr id="17578" name="AutoShape 170" descr="https://adas-server.mobiledrivetech.com/polarion/icons/default/enums/type_feature.gif">
          <a:hlinkClick xmlns:r="http://schemas.openxmlformats.org/officeDocument/2006/relationships" r:id="rId57" tgtFrame="_top"/>
          <a:extLst>
            <a:ext uri="{FF2B5EF4-FFF2-40B4-BE49-F238E27FC236}">
              <a16:creationId xmlns:a16="http://schemas.microsoft.com/office/drawing/2014/main" id="{E19CD31C-23FA-4D0A-BAB9-79C5342CB413}"/>
            </a:ext>
          </a:extLst>
        </xdr:cNvPr>
        <xdr:cNvSpPr>
          <a:spLocks noChangeAspect="1" noChangeArrowheads="1"/>
        </xdr:cNvSpPr>
      </xdr:nvSpPr>
      <xdr:spPr bwMode="auto">
        <a:xfrm>
          <a:off x="2025650" y="184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7579" name="AutoShape 171" descr="https://adas-server.mobiledrivetech.com/polarion/icons/default/enums/type_spike.gif">
          <a:hlinkClick xmlns:r="http://schemas.openxmlformats.org/officeDocument/2006/relationships" r:id="rId58" tgtFrame="_blank"/>
          <a:extLst>
            <a:ext uri="{FF2B5EF4-FFF2-40B4-BE49-F238E27FC236}">
              <a16:creationId xmlns:a16="http://schemas.microsoft.com/office/drawing/2014/main" id="{C0F9E0FC-A759-411C-B48D-2C9167EFF6B7}"/>
            </a:ext>
          </a:extLst>
        </xdr:cNvPr>
        <xdr:cNvSpPr>
          <a:spLocks noChangeAspect="1" noChangeArrowheads="1"/>
        </xdr:cNvSpPr>
      </xdr:nvSpPr>
      <xdr:spPr bwMode="auto">
        <a:xfrm>
          <a:off x="2654300" y="184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xdr:row>
      <xdr:rowOff>0</xdr:rowOff>
    </xdr:from>
    <xdr:to>
      <xdr:col>3</xdr:col>
      <xdr:colOff>304800</xdr:colOff>
      <xdr:row>29</xdr:row>
      <xdr:rowOff>304800</xdr:rowOff>
    </xdr:to>
    <xdr:sp macro="" textlink="">
      <xdr:nvSpPr>
        <xdr:cNvPr id="17580" name="AutoShape 172" descr="https://adas-server.mobiledrivetech.com/polarion/icons/default/enums/type_spike.gif">
          <a:hlinkClick xmlns:r="http://schemas.openxmlformats.org/officeDocument/2006/relationships" r:id="rId58" tgtFrame="_top"/>
          <a:extLst>
            <a:ext uri="{FF2B5EF4-FFF2-40B4-BE49-F238E27FC236}">
              <a16:creationId xmlns:a16="http://schemas.microsoft.com/office/drawing/2014/main" id="{B7943D4A-CC83-4239-8B10-ABBFE4214E7E}"/>
            </a:ext>
          </a:extLst>
        </xdr:cNvPr>
        <xdr:cNvSpPr>
          <a:spLocks noChangeAspect="1" noChangeArrowheads="1"/>
        </xdr:cNvSpPr>
      </xdr:nvSpPr>
      <xdr:spPr bwMode="auto">
        <a:xfrm>
          <a:off x="5797550" y="184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304800</xdr:colOff>
      <xdr:row>30</xdr:row>
      <xdr:rowOff>304800</xdr:rowOff>
    </xdr:to>
    <xdr:sp macro="" textlink="">
      <xdr:nvSpPr>
        <xdr:cNvPr id="17581" name="AutoShape 173" descr="https://adas-server.mobiledrivetech.com/polarion/ria/images/suspect.gif">
          <a:extLst>
            <a:ext uri="{FF2B5EF4-FFF2-40B4-BE49-F238E27FC236}">
              <a16:creationId xmlns:a16="http://schemas.microsoft.com/office/drawing/2014/main" id="{86AC9FDF-6D13-4965-9B53-C7C428D86C6D}"/>
            </a:ext>
          </a:extLst>
        </xdr:cNvPr>
        <xdr:cNvSpPr>
          <a:spLocks noChangeAspect="1" noChangeArrowheads="1"/>
        </xdr:cNvSpPr>
      </xdr:nvSpPr>
      <xdr:spPr bwMode="auto">
        <a:xfrm>
          <a:off x="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xdr:row>
      <xdr:rowOff>0</xdr:rowOff>
    </xdr:from>
    <xdr:to>
      <xdr:col>0</xdr:col>
      <xdr:colOff>615950</xdr:colOff>
      <xdr:row>30</xdr:row>
      <xdr:rowOff>304800</xdr:rowOff>
    </xdr:to>
    <xdr:sp macro="" textlink="">
      <xdr:nvSpPr>
        <xdr:cNvPr id="17582" name="AutoShape 174">
          <a:extLst>
            <a:ext uri="{FF2B5EF4-FFF2-40B4-BE49-F238E27FC236}">
              <a16:creationId xmlns:a16="http://schemas.microsoft.com/office/drawing/2014/main" id="{A27FF16B-16DC-43EE-8D5E-CFB8D6A80449}"/>
            </a:ext>
          </a:extLst>
        </xdr:cNvPr>
        <xdr:cNvSpPr>
          <a:spLocks noChangeAspect="1" noChangeArrowheads="1"/>
        </xdr:cNvSpPr>
      </xdr:nvSpPr>
      <xdr:spPr bwMode="auto">
        <a:xfrm>
          <a:off x="31115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xdr:row>
      <xdr:rowOff>0</xdr:rowOff>
    </xdr:from>
    <xdr:to>
      <xdr:col>0</xdr:col>
      <xdr:colOff>927100</xdr:colOff>
      <xdr:row>30</xdr:row>
      <xdr:rowOff>304800</xdr:rowOff>
    </xdr:to>
    <xdr:sp macro="" textlink="">
      <xdr:nvSpPr>
        <xdr:cNvPr id="17583" name="AutoShape 175" descr="https://adas-server.mobiledrivetech.com/polarion/icons/default/enums/type_feature.gif">
          <a:hlinkClick xmlns:r="http://schemas.openxmlformats.org/officeDocument/2006/relationships" r:id="rId59" tgtFrame="_blank"/>
          <a:extLst>
            <a:ext uri="{FF2B5EF4-FFF2-40B4-BE49-F238E27FC236}">
              <a16:creationId xmlns:a16="http://schemas.microsoft.com/office/drawing/2014/main" id="{1B1F1F69-F522-4657-ABB8-EEFCE8803DA3}"/>
            </a:ext>
          </a:extLst>
        </xdr:cNvPr>
        <xdr:cNvSpPr>
          <a:spLocks noChangeAspect="1" noChangeArrowheads="1"/>
        </xdr:cNvSpPr>
      </xdr:nvSpPr>
      <xdr:spPr bwMode="auto">
        <a:xfrm>
          <a:off x="62230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xdr:row>
      <xdr:rowOff>0</xdr:rowOff>
    </xdr:from>
    <xdr:to>
      <xdr:col>1</xdr:col>
      <xdr:colOff>304800</xdr:colOff>
      <xdr:row>30</xdr:row>
      <xdr:rowOff>304800</xdr:rowOff>
    </xdr:to>
    <xdr:sp macro="" textlink="">
      <xdr:nvSpPr>
        <xdr:cNvPr id="17584" name="AutoShape 176" descr="https://adas-server.mobiledrivetech.com/polarion/icons/default/enums/type_feature.gif">
          <a:hlinkClick xmlns:r="http://schemas.openxmlformats.org/officeDocument/2006/relationships" r:id="rId59" tgtFrame="_top"/>
          <a:extLst>
            <a:ext uri="{FF2B5EF4-FFF2-40B4-BE49-F238E27FC236}">
              <a16:creationId xmlns:a16="http://schemas.microsoft.com/office/drawing/2014/main" id="{AAEBB3DA-CA8C-4B34-B301-81AF07B705D1}"/>
            </a:ext>
          </a:extLst>
        </xdr:cNvPr>
        <xdr:cNvSpPr>
          <a:spLocks noChangeAspect="1" noChangeArrowheads="1"/>
        </xdr:cNvSpPr>
      </xdr:nvSpPr>
      <xdr:spPr bwMode="auto">
        <a:xfrm>
          <a:off x="202565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30</xdr:row>
      <xdr:rowOff>304800</xdr:rowOff>
    </xdr:to>
    <xdr:sp macro="" textlink="">
      <xdr:nvSpPr>
        <xdr:cNvPr id="17585" name="AutoShape 177" descr="https://adas-server.mobiledrivetech.com/polarion/icons/default/enums/type_spike.gif">
          <a:hlinkClick xmlns:r="http://schemas.openxmlformats.org/officeDocument/2006/relationships" r:id="rId60" tgtFrame="_blank"/>
          <a:extLst>
            <a:ext uri="{FF2B5EF4-FFF2-40B4-BE49-F238E27FC236}">
              <a16:creationId xmlns:a16="http://schemas.microsoft.com/office/drawing/2014/main" id="{A55DACB4-A25C-4C5A-9C61-9CE411B36D00}"/>
            </a:ext>
          </a:extLst>
        </xdr:cNvPr>
        <xdr:cNvSpPr>
          <a:spLocks noChangeAspect="1" noChangeArrowheads="1"/>
        </xdr:cNvSpPr>
      </xdr:nvSpPr>
      <xdr:spPr bwMode="auto">
        <a:xfrm>
          <a:off x="265430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xdr:row>
      <xdr:rowOff>0</xdr:rowOff>
    </xdr:from>
    <xdr:to>
      <xdr:col>3</xdr:col>
      <xdr:colOff>304800</xdr:colOff>
      <xdr:row>30</xdr:row>
      <xdr:rowOff>304800</xdr:rowOff>
    </xdr:to>
    <xdr:sp macro="" textlink="">
      <xdr:nvSpPr>
        <xdr:cNvPr id="17586" name="AutoShape 178" descr="https://adas-server.mobiledrivetech.com/polarion/icons/default/enums/type_spike.gif">
          <a:hlinkClick xmlns:r="http://schemas.openxmlformats.org/officeDocument/2006/relationships" r:id="rId60" tgtFrame="_top"/>
          <a:extLst>
            <a:ext uri="{FF2B5EF4-FFF2-40B4-BE49-F238E27FC236}">
              <a16:creationId xmlns:a16="http://schemas.microsoft.com/office/drawing/2014/main" id="{64127881-4CA8-4567-AE60-5BDE8412931A}"/>
            </a:ext>
          </a:extLst>
        </xdr:cNvPr>
        <xdr:cNvSpPr>
          <a:spLocks noChangeAspect="1" noChangeArrowheads="1"/>
        </xdr:cNvSpPr>
      </xdr:nvSpPr>
      <xdr:spPr bwMode="auto">
        <a:xfrm>
          <a:off x="5797550" y="19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304800</xdr:colOff>
      <xdr:row>31</xdr:row>
      <xdr:rowOff>304800</xdr:rowOff>
    </xdr:to>
    <xdr:sp macro="" textlink="">
      <xdr:nvSpPr>
        <xdr:cNvPr id="17587" name="AutoShape 179" descr="https://adas-server.mobiledrivetech.com/polarion/ria/images/suspect.gif">
          <a:extLst>
            <a:ext uri="{FF2B5EF4-FFF2-40B4-BE49-F238E27FC236}">
              <a16:creationId xmlns:a16="http://schemas.microsoft.com/office/drawing/2014/main" id="{F865FFE1-8937-4962-B4F5-06F40DDD0508}"/>
            </a:ext>
          </a:extLst>
        </xdr:cNvPr>
        <xdr:cNvSpPr>
          <a:spLocks noChangeAspect="1" noChangeArrowheads="1"/>
        </xdr:cNvSpPr>
      </xdr:nvSpPr>
      <xdr:spPr bwMode="auto">
        <a:xfrm>
          <a:off x="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xdr:row>
      <xdr:rowOff>0</xdr:rowOff>
    </xdr:from>
    <xdr:to>
      <xdr:col>0</xdr:col>
      <xdr:colOff>615950</xdr:colOff>
      <xdr:row>31</xdr:row>
      <xdr:rowOff>304800</xdr:rowOff>
    </xdr:to>
    <xdr:sp macro="" textlink="">
      <xdr:nvSpPr>
        <xdr:cNvPr id="17588" name="AutoShape 180">
          <a:extLst>
            <a:ext uri="{FF2B5EF4-FFF2-40B4-BE49-F238E27FC236}">
              <a16:creationId xmlns:a16="http://schemas.microsoft.com/office/drawing/2014/main" id="{95A892EC-A70E-4256-B492-5E9F15C4142F}"/>
            </a:ext>
          </a:extLst>
        </xdr:cNvPr>
        <xdr:cNvSpPr>
          <a:spLocks noChangeAspect="1" noChangeArrowheads="1"/>
        </xdr:cNvSpPr>
      </xdr:nvSpPr>
      <xdr:spPr bwMode="auto">
        <a:xfrm>
          <a:off x="31115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xdr:row>
      <xdr:rowOff>0</xdr:rowOff>
    </xdr:from>
    <xdr:to>
      <xdr:col>0</xdr:col>
      <xdr:colOff>927100</xdr:colOff>
      <xdr:row>31</xdr:row>
      <xdr:rowOff>304800</xdr:rowOff>
    </xdr:to>
    <xdr:sp macro="" textlink="">
      <xdr:nvSpPr>
        <xdr:cNvPr id="17589" name="AutoShape 181" descr="https://adas-server.mobiledrivetech.com/polarion/icons/default/enums/type_feature.gif">
          <a:hlinkClick xmlns:r="http://schemas.openxmlformats.org/officeDocument/2006/relationships" r:id="rId61" tgtFrame="_blank"/>
          <a:extLst>
            <a:ext uri="{FF2B5EF4-FFF2-40B4-BE49-F238E27FC236}">
              <a16:creationId xmlns:a16="http://schemas.microsoft.com/office/drawing/2014/main" id="{CB92CDF4-D593-4999-A40F-FDEE4B1D5ADF}"/>
            </a:ext>
          </a:extLst>
        </xdr:cNvPr>
        <xdr:cNvSpPr>
          <a:spLocks noChangeAspect="1" noChangeArrowheads="1"/>
        </xdr:cNvSpPr>
      </xdr:nvSpPr>
      <xdr:spPr bwMode="auto">
        <a:xfrm>
          <a:off x="62230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xdr:row>
      <xdr:rowOff>0</xdr:rowOff>
    </xdr:from>
    <xdr:to>
      <xdr:col>1</xdr:col>
      <xdr:colOff>304800</xdr:colOff>
      <xdr:row>31</xdr:row>
      <xdr:rowOff>304800</xdr:rowOff>
    </xdr:to>
    <xdr:sp macro="" textlink="">
      <xdr:nvSpPr>
        <xdr:cNvPr id="17590" name="AutoShape 182" descr="https://adas-server.mobiledrivetech.com/polarion/icons/default/enums/type_feature.gif">
          <a:hlinkClick xmlns:r="http://schemas.openxmlformats.org/officeDocument/2006/relationships" r:id="rId61" tgtFrame="_top"/>
          <a:extLst>
            <a:ext uri="{FF2B5EF4-FFF2-40B4-BE49-F238E27FC236}">
              <a16:creationId xmlns:a16="http://schemas.microsoft.com/office/drawing/2014/main" id="{A14BD320-BEC3-426F-8071-B9935C0CD4F0}"/>
            </a:ext>
          </a:extLst>
        </xdr:cNvPr>
        <xdr:cNvSpPr>
          <a:spLocks noChangeAspect="1" noChangeArrowheads="1"/>
        </xdr:cNvSpPr>
      </xdr:nvSpPr>
      <xdr:spPr bwMode="auto">
        <a:xfrm>
          <a:off x="202565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7591" name="AutoShape 183" descr="https://adas-server.mobiledrivetech.com/polarion/icons/default/enums/type_spike.gif">
          <a:hlinkClick xmlns:r="http://schemas.openxmlformats.org/officeDocument/2006/relationships" r:id="rId62" tgtFrame="_blank"/>
          <a:extLst>
            <a:ext uri="{FF2B5EF4-FFF2-40B4-BE49-F238E27FC236}">
              <a16:creationId xmlns:a16="http://schemas.microsoft.com/office/drawing/2014/main" id="{29D2EE11-3CB7-4917-ABDD-0447D37DABCC}"/>
            </a:ext>
          </a:extLst>
        </xdr:cNvPr>
        <xdr:cNvSpPr>
          <a:spLocks noChangeAspect="1" noChangeArrowheads="1"/>
        </xdr:cNvSpPr>
      </xdr:nvSpPr>
      <xdr:spPr bwMode="auto">
        <a:xfrm>
          <a:off x="265430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xdr:row>
      <xdr:rowOff>0</xdr:rowOff>
    </xdr:from>
    <xdr:to>
      <xdr:col>3</xdr:col>
      <xdr:colOff>304800</xdr:colOff>
      <xdr:row>31</xdr:row>
      <xdr:rowOff>304800</xdr:rowOff>
    </xdr:to>
    <xdr:sp macro="" textlink="">
      <xdr:nvSpPr>
        <xdr:cNvPr id="17592" name="AutoShape 184" descr="https://adas-server.mobiledrivetech.com/polarion/icons/default/enums/type_spike.gif">
          <a:hlinkClick xmlns:r="http://schemas.openxmlformats.org/officeDocument/2006/relationships" r:id="rId62" tgtFrame="_top"/>
          <a:extLst>
            <a:ext uri="{FF2B5EF4-FFF2-40B4-BE49-F238E27FC236}">
              <a16:creationId xmlns:a16="http://schemas.microsoft.com/office/drawing/2014/main" id="{57FA5CE5-B287-4C96-9F65-64DBEB156439}"/>
            </a:ext>
          </a:extLst>
        </xdr:cNvPr>
        <xdr:cNvSpPr>
          <a:spLocks noChangeAspect="1" noChangeArrowheads="1"/>
        </xdr:cNvSpPr>
      </xdr:nvSpPr>
      <xdr:spPr bwMode="auto">
        <a:xfrm>
          <a:off x="5797550" y="196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304800</xdr:colOff>
      <xdr:row>32</xdr:row>
      <xdr:rowOff>304800</xdr:rowOff>
    </xdr:to>
    <xdr:sp macro="" textlink="">
      <xdr:nvSpPr>
        <xdr:cNvPr id="17593" name="AutoShape 185" descr="https://adas-server.mobiledrivetech.com/polarion/ria/images/suspect.gif">
          <a:extLst>
            <a:ext uri="{FF2B5EF4-FFF2-40B4-BE49-F238E27FC236}">
              <a16:creationId xmlns:a16="http://schemas.microsoft.com/office/drawing/2014/main" id="{BC520CA6-5441-4091-8BFD-6F1540C2EFC2}"/>
            </a:ext>
          </a:extLst>
        </xdr:cNvPr>
        <xdr:cNvSpPr>
          <a:spLocks noChangeAspect="1" noChangeArrowheads="1"/>
        </xdr:cNvSpPr>
      </xdr:nvSpPr>
      <xdr:spPr bwMode="auto">
        <a:xfrm>
          <a:off x="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xdr:row>
      <xdr:rowOff>0</xdr:rowOff>
    </xdr:from>
    <xdr:to>
      <xdr:col>0</xdr:col>
      <xdr:colOff>615950</xdr:colOff>
      <xdr:row>32</xdr:row>
      <xdr:rowOff>304800</xdr:rowOff>
    </xdr:to>
    <xdr:sp macro="" textlink="">
      <xdr:nvSpPr>
        <xdr:cNvPr id="17594" name="AutoShape 186">
          <a:extLst>
            <a:ext uri="{FF2B5EF4-FFF2-40B4-BE49-F238E27FC236}">
              <a16:creationId xmlns:a16="http://schemas.microsoft.com/office/drawing/2014/main" id="{EC15BFE0-AF1C-409E-833B-ECFEBF6677AC}"/>
            </a:ext>
          </a:extLst>
        </xdr:cNvPr>
        <xdr:cNvSpPr>
          <a:spLocks noChangeAspect="1" noChangeArrowheads="1"/>
        </xdr:cNvSpPr>
      </xdr:nvSpPr>
      <xdr:spPr bwMode="auto">
        <a:xfrm>
          <a:off x="31115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xdr:row>
      <xdr:rowOff>0</xdr:rowOff>
    </xdr:from>
    <xdr:to>
      <xdr:col>0</xdr:col>
      <xdr:colOff>927100</xdr:colOff>
      <xdr:row>32</xdr:row>
      <xdr:rowOff>304800</xdr:rowOff>
    </xdr:to>
    <xdr:sp macro="" textlink="">
      <xdr:nvSpPr>
        <xdr:cNvPr id="17595" name="AutoShape 187" descr="https://adas-server.mobiledrivetech.com/polarion/icons/default/enums/type_feature.gif">
          <a:hlinkClick xmlns:r="http://schemas.openxmlformats.org/officeDocument/2006/relationships" r:id="rId63" tgtFrame="_blank"/>
          <a:extLst>
            <a:ext uri="{FF2B5EF4-FFF2-40B4-BE49-F238E27FC236}">
              <a16:creationId xmlns:a16="http://schemas.microsoft.com/office/drawing/2014/main" id="{F968E6B8-C148-48B4-8B22-0EDEF168E980}"/>
            </a:ext>
          </a:extLst>
        </xdr:cNvPr>
        <xdr:cNvSpPr>
          <a:spLocks noChangeAspect="1" noChangeArrowheads="1"/>
        </xdr:cNvSpPr>
      </xdr:nvSpPr>
      <xdr:spPr bwMode="auto">
        <a:xfrm>
          <a:off x="62230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xdr:row>
      <xdr:rowOff>0</xdr:rowOff>
    </xdr:from>
    <xdr:to>
      <xdr:col>1</xdr:col>
      <xdr:colOff>304800</xdr:colOff>
      <xdr:row>32</xdr:row>
      <xdr:rowOff>304800</xdr:rowOff>
    </xdr:to>
    <xdr:sp macro="" textlink="">
      <xdr:nvSpPr>
        <xdr:cNvPr id="17596" name="AutoShape 188" descr="https://adas-server.mobiledrivetech.com/polarion/icons/default/enums/type_feature.gif">
          <a:hlinkClick xmlns:r="http://schemas.openxmlformats.org/officeDocument/2006/relationships" r:id="rId63" tgtFrame="_top"/>
          <a:extLst>
            <a:ext uri="{FF2B5EF4-FFF2-40B4-BE49-F238E27FC236}">
              <a16:creationId xmlns:a16="http://schemas.microsoft.com/office/drawing/2014/main" id="{5F8900CE-898E-42E9-9999-9F42D278B731}"/>
            </a:ext>
          </a:extLst>
        </xdr:cNvPr>
        <xdr:cNvSpPr>
          <a:spLocks noChangeAspect="1" noChangeArrowheads="1"/>
        </xdr:cNvSpPr>
      </xdr:nvSpPr>
      <xdr:spPr bwMode="auto">
        <a:xfrm>
          <a:off x="202565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32</xdr:row>
      <xdr:rowOff>304800</xdr:rowOff>
    </xdr:to>
    <xdr:sp macro="" textlink="">
      <xdr:nvSpPr>
        <xdr:cNvPr id="17597" name="AutoShape 189" descr="https://adas-server.mobiledrivetech.com/polarion/icons/default/enums/type_spike.gif">
          <a:hlinkClick xmlns:r="http://schemas.openxmlformats.org/officeDocument/2006/relationships" r:id="rId64" tgtFrame="_blank"/>
          <a:extLst>
            <a:ext uri="{FF2B5EF4-FFF2-40B4-BE49-F238E27FC236}">
              <a16:creationId xmlns:a16="http://schemas.microsoft.com/office/drawing/2014/main" id="{7F86A681-95F7-48E7-9976-C2C92D943A49}"/>
            </a:ext>
          </a:extLst>
        </xdr:cNvPr>
        <xdr:cNvSpPr>
          <a:spLocks noChangeAspect="1" noChangeArrowheads="1"/>
        </xdr:cNvSpPr>
      </xdr:nvSpPr>
      <xdr:spPr bwMode="auto">
        <a:xfrm>
          <a:off x="265430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xdr:row>
      <xdr:rowOff>0</xdr:rowOff>
    </xdr:from>
    <xdr:to>
      <xdr:col>3</xdr:col>
      <xdr:colOff>304800</xdr:colOff>
      <xdr:row>32</xdr:row>
      <xdr:rowOff>304800</xdr:rowOff>
    </xdr:to>
    <xdr:sp macro="" textlink="">
      <xdr:nvSpPr>
        <xdr:cNvPr id="17598" name="AutoShape 190" descr="https://adas-server.mobiledrivetech.com/polarion/icons/default/enums/type_spike.gif">
          <a:hlinkClick xmlns:r="http://schemas.openxmlformats.org/officeDocument/2006/relationships" r:id="rId64" tgtFrame="_top"/>
          <a:extLst>
            <a:ext uri="{FF2B5EF4-FFF2-40B4-BE49-F238E27FC236}">
              <a16:creationId xmlns:a16="http://schemas.microsoft.com/office/drawing/2014/main" id="{0D132635-8221-4CB7-8CB0-693C64292FF6}"/>
            </a:ext>
          </a:extLst>
        </xdr:cNvPr>
        <xdr:cNvSpPr>
          <a:spLocks noChangeAspect="1" noChangeArrowheads="1"/>
        </xdr:cNvSpPr>
      </xdr:nvSpPr>
      <xdr:spPr bwMode="auto">
        <a:xfrm>
          <a:off x="579755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33</xdr:row>
      <xdr:rowOff>304800</xdr:rowOff>
    </xdr:to>
    <xdr:sp macro="" textlink="">
      <xdr:nvSpPr>
        <xdr:cNvPr id="17599" name="AutoShape 191" descr="https://adas-server.mobiledrivetech.com/polarion/ria/images/suspect.gif">
          <a:extLst>
            <a:ext uri="{FF2B5EF4-FFF2-40B4-BE49-F238E27FC236}">
              <a16:creationId xmlns:a16="http://schemas.microsoft.com/office/drawing/2014/main" id="{35071789-E27E-469F-B4DE-0134AFE9A3EA}"/>
            </a:ext>
          </a:extLst>
        </xdr:cNvPr>
        <xdr:cNvSpPr>
          <a:spLocks noChangeAspect="1" noChangeArrowheads="1"/>
        </xdr:cNvSpPr>
      </xdr:nvSpPr>
      <xdr:spPr bwMode="auto">
        <a:xfrm>
          <a:off x="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xdr:row>
      <xdr:rowOff>0</xdr:rowOff>
    </xdr:from>
    <xdr:to>
      <xdr:col>0</xdr:col>
      <xdr:colOff>615950</xdr:colOff>
      <xdr:row>33</xdr:row>
      <xdr:rowOff>304800</xdr:rowOff>
    </xdr:to>
    <xdr:sp macro="" textlink="">
      <xdr:nvSpPr>
        <xdr:cNvPr id="17600" name="AutoShape 192">
          <a:extLst>
            <a:ext uri="{FF2B5EF4-FFF2-40B4-BE49-F238E27FC236}">
              <a16:creationId xmlns:a16="http://schemas.microsoft.com/office/drawing/2014/main" id="{FAE88A9E-B113-4A65-9E2A-C1C5937FF7C9}"/>
            </a:ext>
          </a:extLst>
        </xdr:cNvPr>
        <xdr:cNvSpPr>
          <a:spLocks noChangeAspect="1" noChangeArrowheads="1"/>
        </xdr:cNvSpPr>
      </xdr:nvSpPr>
      <xdr:spPr bwMode="auto">
        <a:xfrm>
          <a:off x="31115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xdr:row>
      <xdr:rowOff>0</xdr:rowOff>
    </xdr:from>
    <xdr:to>
      <xdr:col>0</xdr:col>
      <xdr:colOff>927100</xdr:colOff>
      <xdr:row>33</xdr:row>
      <xdr:rowOff>304800</xdr:rowOff>
    </xdr:to>
    <xdr:sp macro="" textlink="">
      <xdr:nvSpPr>
        <xdr:cNvPr id="17601" name="AutoShape 193" descr="https://adas-server.mobiledrivetech.com/polarion/icons/default/enums/type_feature.gif">
          <a:hlinkClick xmlns:r="http://schemas.openxmlformats.org/officeDocument/2006/relationships" r:id="rId65" tgtFrame="_blank"/>
          <a:extLst>
            <a:ext uri="{FF2B5EF4-FFF2-40B4-BE49-F238E27FC236}">
              <a16:creationId xmlns:a16="http://schemas.microsoft.com/office/drawing/2014/main" id="{9B48D41B-294E-482D-A829-A974DD1AC387}"/>
            </a:ext>
          </a:extLst>
        </xdr:cNvPr>
        <xdr:cNvSpPr>
          <a:spLocks noChangeAspect="1" noChangeArrowheads="1"/>
        </xdr:cNvSpPr>
      </xdr:nvSpPr>
      <xdr:spPr bwMode="auto">
        <a:xfrm>
          <a:off x="62230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xdr:row>
      <xdr:rowOff>0</xdr:rowOff>
    </xdr:from>
    <xdr:to>
      <xdr:col>1</xdr:col>
      <xdr:colOff>304800</xdr:colOff>
      <xdr:row>33</xdr:row>
      <xdr:rowOff>304800</xdr:rowOff>
    </xdr:to>
    <xdr:sp macro="" textlink="">
      <xdr:nvSpPr>
        <xdr:cNvPr id="17602" name="AutoShape 194" descr="https://adas-server.mobiledrivetech.com/polarion/icons/default/enums/type_feature.gif">
          <a:hlinkClick xmlns:r="http://schemas.openxmlformats.org/officeDocument/2006/relationships" r:id="rId65" tgtFrame="_top"/>
          <a:extLst>
            <a:ext uri="{FF2B5EF4-FFF2-40B4-BE49-F238E27FC236}">
              <a16:creationId xmlns:a16="http://schemas.microsoft.com/office/drawing/2014/main" id="{F47F6586-2FBD-4AEF-8526-8C255A43C500}"/>
            </a:ext>
          </a:extLst>
        </xdr:cNvPr>
        <xdr:cNvSpPr>
          <a:spLocks noChangeAspect="1" noChangeArrowheads="1"/>
        </xdr:cNvSpPr>
      </xdr:nvSpPr>
      <xdr:spPr bwMode="auto">
        <a:xfrm>
          <a:off x="202565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7603" name="AutoShape 195" descr="https://adas-server.mobiledrivetech.com/polarion/icons/default/enums/type_spike.gif">
          <a:hlinkClick xmlns:r="http://schemas.openxmlformats.org/officeDocument/2006/relationships" r:id="rId66" tgtFrame="_blank"/>
          <a:extLst>
            <a:ext uri="{FF2B5EF4-FFF2-40B4-BE49-F238E27FC236}">
              <a16:creationId xmlns:a16="http://schemas.microsoft.com/office/drawing/2014/main" id="{EF01EC97-E0F1-4F29-A844-CB012C4CBAE3}"/>
            </a:ext>
          </a:extLst>
        </xdr:cNvPr>
        <xdr:cNvSpPr>
          <a:spLocks noChangeAspect="1" noChangeArrowheads="1"/>
        </xdr:cNvSpPr>
      </xdr:nvSpPr>
      <xdr:spPr bwMode="auto">
        <a:xfrm>
          <a:off x="265430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xdr:row>
      <xdr:rowOff>0</xdr:rowOff>
    </xdr:from>
    <xdr:to>
      <xdr:col>3</xdr:col>
      <xdr:colOff>304800</xdr:colOff>
      <xdr:row>33</xdr:row>
      <xdr:rowOff>304800</xdr:rowOff>
    </xdr:to>
    <xdr:sp macro="" textlink="">
      <xdr:nvSpPr>
        <xdr:cNvPr id="17604" name="AutoShape 196" descr="https://adas-server.mobiledrivetech.com/polarion/icons/default/enums/type_spike.gif">
          <a:hlinkClick xmlns:r="http://schemas.openxmlformats.org/officeDocument/2006/relationships" r:id="rId66" tgtFrame="_top"/>
          <a:extLst>
            <a:ext uri="{FF2B5EF4-FFF2-40B4-BE49-F238E27FC236}">
              <a16:creationId xmlns:a16="http://schemas.microsoft.com/office/drawing/2014/main" id="{C9CA0CA7-1825-4FB0-B6C7-C54E7F4F6930}"/>
            </a:ext>
          </a:extLst>
        </xdr:cNvPr>
        <xdr:cNvSpPr>
          <a:spLocks noChangeAspect="1" noChangeArrowheads="1"/>
        </xdr:cNvSpPr>
      </xdr:nvSpPr>
      <xdr:spPr bwMode="auto">
        <a:xfrm>
          <a:off x="5797550" y="20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304800</xdr:colOff>
      <xdr:row>34</xdr:row>
      <xdr:rowOff>304800</xdr:rowOff>
    </xdr:to>
    <xdr:sp macro="" textlink="">
      <xdr:nvSpPr>
        <xdr:cNvPr id="17605" name="AutoShape 197" descr="https://adas-server.mobiledrivetech.com/polarion/ria/images/suspect.gif">
          <a:extLst>
            <a:ext uri="{FF2B5EF4-FFF2-40B4-BE49-F238E27FC236}">
              <a16:creationId xmlns:a16="http://schemas.microsoft.com/office/drawing/2014/main" id="{F759583B-C48D-40C2-BC4B-EB16AECD45ED}"/>
            </a:ext>
          </a:extLst>
        </xdr:cNvPr>
        <xdr:cNvSpPr>
          <a:spLocks noChangeAspect="1" noChangeArrowheads="1"/>
        </xdr:cNvSpPr>
      </xdr:nvSpPr>
      <xdr:spPr bwMode="auto">
        <a:xfrm>
          <a:off x="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xdr:row>
      <xdr:rowOff>0</xdr:rowOff>
    </xdr:from>
    <xdr:to>
      <xdr:col>0</xdr:col>
      <xdr:colOff>615950</xdr:colOff>
      <xdr:row>34</xdr:row>
      <xdr:rowOff>304800</xdr:rowOff>
    </xdr:to>
    <xdr:sp macro="" textlink="">
      <xdr:nvSpPr>
        <xdr:cNvPr id="17606" name="AutoShape 198">
          <a:extLst>
            <a:ext uri="{FF2B5EF4-FFF2-40B4-BE49-F238E27FC236}">
              <a16:creationId xmlns:a16="http://schemas.microsoft.com/office/drawing/2014/main" id="{BC2E218E-8634-4646-9707-9F35CF351F23}"/>
            </a:ext>
          </a:extLst>
        </xdr:cNvPr>
        <xdr:cNvSpPr>
          <a:spLocks noChangeAspect="1" noChangeArrowheads="1"/>
        </xdr:cNvSpPr>
      </xdr:nvSpPr>
      <xdr:spPr bwMode="auto">
        <a:xfrm>
          <a:off x="31115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xdr:row>
      <xdr:rowOff>0</xdr:rowOff>
    </xdr:from>
    <xdr:to>
      <xdr:col>0</xdr:col>
      <xdr:colOff>927100</xdr:colOff>
      <xdr:row>34</xdr:row>
      <xdr:rowOff>304800</xdr:rowOff>
    </xdr:to>
    <xdr:sp macro="" textlink="">
      <xdr:nvSpPr>
        <xdr:cNvPr id="17607" name="AutoShape 199" descr="https://adas-server.mobiledrivetech.com/polarion/icons/default/enums/type_feature.gif">
          <a:hlinkClick xmlns:r="http://schemas.openxmlformats.org/officeDocument/2006/relationships" r:id="rId67" tgtFrame="_blank"/>
          <a:extLst>
            <a:ext uri="{FF2B5EF4-FFF2-40B4-BE49-F238E27FC236}">
              <a16:creationId xmlns:a16="http://schemas.microsoft.com/office/drawing/2014/main" id="{5A251778-3088-4F2C-9EF8-93B4AF943508}"/>
            </a:ext>
          </a:extLst>
        </xdr:cNvPr>
        <xdr:cNvSpPr>
          <a:spLocks noChangeAspect="1" noChangeArrowheads="1"/>
        </xdr:cNvSpPr>
      </xdr:nvSpPr>
      <xdr:spPr bwMode="auto">
        <a:xfrm>
          <a:off x="62230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xdr:row>
      <xdr:rowOff>0</xdr:rowOff>
    </xdr:from>
    <xdr:to>
      <xdr:col>1</xdr:col>
      <xdr:colOff>304800</xdr:colOff>
      <xdr:row>34</xdr:row>
      <xdr:rowOff>304800</xdr:rowOff>
    </xdr:to>
    <xdr:sp macro="" textlink="">
      <xdr:nvSpPr>
        <xdr:cNvPr id="17608" name="AutoShape 200" descr="https://adas-server.mobiledrivetech.com/polarion/icons/default/enums/type_feature.gif">
          <a:hlinkClick xmlns:r="http://schemas.openxmlformats.org/officeDocument/2006/relationships" r:id="rId67" tgtFrame="_top"/>
          <a:extLst>
            <a:ext uri="{FF2B5EF4-FFF2-40B4-BE49-F238E27FC236}">
              <a16:creationId xmlns:a16="http://schemas.microsoft.com/office/drawing/2014/main" id="{81D2FBA3-61C7-4AC9-B18A-EA995367824A}"/>
            </a:ext>
          </a:extLst>
        </xdr:cNvPr>
        <xdr:cNvSpPr>
          <a:spLocks noChangeAspect="1" noChangeArrowheads="1"/>
        </xdr:cNvSpPr>
      </xdr:nvSpPr>
      <xdr:spPr bwMode="auto">
        <a:xfrm>
          <a:off x="202565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7609" name="AutoShape 201" descr="https://adas-server.mobiledrivetech.com/polarion/icons/default/enums/type_spike.gif">
          <a:hlinkClick xmlns:r="http://schemas.openxmlformats.org/officeDocument/2006/relationships" r:id="rId68" tgtFrame="_blank"/>
          <a:extLst>
            <a:ext uri="{FF2B5EF4-FFF2-40B4-BE49-F238E27FC236}">
              <a16:creationId xmlns:a16="http://schemas.microsoft.com/office/drawing/2014/main" id="{EE72CC46-A747-4764-B181-F8D5B1A8860F}"/>
            </a:ext>
          </a:extLst>
        </xdr:cNvPr>
        <xdr:cNvSpPr>
          <a:spLocks noChangeAspect="1" noChangeArrowheads="1"/>
        </xdr:cNvSpPr>
      </xdr:nvSpPr>
      <xdr:spPr bwMode="auto">
        <a:xfrm>
          <a:off x="265430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xdr:row>
      <xdr:rowOff>0</xdr:rowOff>
    </xdr:from>
    <xdr:to>
      <xdr:col>3</xdr:col>
      <xdr:colOff>304800</xdr:colOff>
      <xdr:row>34</xdr:row>
      <xdr:rowOff>304800</xdr:rowOff>
    </xdr:to>
    <xdr:sp macro="" textlink="">
      <xdr:nvSpPr>
        <xdr:cNvPr id="17610" name="AutoShape 202" descr="https://adas-server.mobiledrivetech.com/polarion/icons/default/enums/type_spike.gif">
          <a:hlinkClick xmlns:r="http://schemas.openxmlformats.org/officeDocument/2006/relationships" r:id="rId68" tgtFrame="_top"/>
          <a:extLst>
            <a:ext uri="{FF2B5EF4-FFF2-40B4-BE49-F238E27FC236}">
              <a16:creationId xmlns:a16="http://schemas.microsoft.com/office/drawing/2014/main" id="{5BC35C11-BB54-4B6E-8FB7-DDE47FBF833E}"/>
            </a:ext>
          </a:extLst>
        </xdr:cNvPr>
        <xdr:cNvSpPr>
          <a:spLocks noChangeAspect="1" noChangeArrowheads="1"/>
        </xdr:cNvSpPr>
      </xdr:nvSpPr>
      <xdr:spPr bwMode="auto">
        <a:xfrm>
          <a:off x="5797550" y="216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35</xdr:row>
      <xdr:rowOff>304800</xdr:rowOff>
    </xdr:to>
    <xdr:sp macro="" textlink="">
      <xdr:nvSpPr>
        <xdr:cNvPr id="17611" name="AutoShape 203" descr="https://adas-server.mobiledrivetech.com/polarion/ria/images/suspect.gif">
          <a:extLst>
            <a:ext uri="{FF2B5EF4-FFF2-40B4-BE49-F238E27FC236}">
              <a16:creationId xmlns:a16="http://schemas.microsoft.com/office/drawing/2014/main" id="{1E17DA03-01D7-45ED-8855-ABB08E345B37}"/>
            </a:ext>
          </a:extLst>
        </xdr:cNvPr>
        <xdr:cNvSpPr>
          <a:spLocks noChangeAspect="1" noChangeArrowheads="1"/>
        </xdr:cNvSpPr>
      </xdr:nvSpPr>
      <xdr:spPr bwMode="auto">
        <a:xfrm>
          <a:off x="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xdr:row>
      <xdr:rowOff>0</xdr:rowOff>
    </xdr:from>
    <xdr:to>
      <xdr:col>0</xdr:col>
      <xdr:colOff>615950</xdr:colOff>
      <xdr:row>35</xdr:row>
      <xdr:rowOff>304800</xdr:rowOff>
    </xdr:to>
    <xdr:sp macro="" textlink="">
      <xdr:nvSpPr>
        <xdr:cNvPr id="17612" name="AutoShape 204">
          <a:extLst>
            <a:ext uri="{FF2B5EF4-FFF2-40B4-BE49-F238E27FC236}">
              <a16:creationId xmlns:a16="http://schemas.microsoft.com/office/drawing/2014/main" id="{577FCC92-ED48-45AA-B80B-0F8001FEB71D}"/>
            </a:ext>
          </a:extLst>
        </xdr:cNvPr>
        <xdr:cNvSpPr>
          <a:spLocks noChangeAspect="1" noChangeArrowheads="1"/>
        </xdr:cNvSpPr>
      </xdr:nvSpPr>
      <xdr:spPr bwMode="auto">
        <a:xfrm>
          <a:off x="31115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xdr:row>
      <xdr:rowOff>0</xdr:rowOff>
    </xdr:from>
    <xdr:to>
      <xdr:col>0</xdr:col>
      <xdr:colOff>927100</xdr:colOff>
      <xdr:row>35</xdr:row>
      <xdr:rowOff>304800</xdr:rowOff>
    </xdr:to>
    <xdr:sp macro="" textlink="">
      <xdr:nvSpPr>
        <xdr:cNvPr id="17613" name="AutoShape 205" descr="https://adas-server.mobiledrivetech.com/polarion/icons/default/enums/type_feature.gif">
          <a:hlinkClick xmlns:r="http://schemas.openxmlformats.org/officeDocument/2006/relationships" r:id="rId69" tgtFrame="_blank"/>
          <a:extLst>
            <a:ext uri="{FF2B5EF4-FFF2-40B4-BE49-F238E27FC236}">
              <a16:creationId xmlns:a16="http://schemas.microsoft.com/office/drawing/2014/main" id="{C1D09CDE-755D-4E0B-9301-36A68F0AF47F}"/>
            </a:ext>
          </a:extLst>
        </xdr:cNvPr>
        <xdr:cNvSpPr>
          <a:spLocks noChangeAspect="1" noChangeArrowheads="1"/>
        </xdr:cNvSpPr>
      </xdr:nvSpPr>
      <xdr:spPr bwMode="auto">
        <a:xfrm>
          <a:off x="62230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xdr:row>
      <xdr:rowOff>0</xdr:rowOff>
    </xdr:from>
    <xdr:to>
      <xdr:col>1</xdr:col>
      <xdr:colOff>304800</xdr:colOff>
      <xdr:row>35</xdr:row>
      <xdr:rowOff>304800</xdr:rowOff>
    </xdr:to>
    <xdr:sp macro="" textlink="">
      <xdr:nvSpPr>
        <xdr:cNvPr id="17614" name="AutoShape 206" descr="https://adas-server.mobiledrivetech.com/polarion/icons/default/enums/type_feature.gif">
          <a:hlinkClick xmlns:r="http://schemas.openxmlformats.org/officeDocument/2006/relationships" r:id="rId69" tgtFrame="_top"/>
          <a:extLst>
            <a:ext uri="{FF2B5EF4-FFF2-40B4-BE49-F238E27FC236}">
              <a16:creationId xmlns:a16="http://schemas.microsoft.com/office/drawing/2014/main" id="{3EE2C2B9-1DEA-411B-86E6-A7E8009B8924}"/>
            </a:ext>
          </a:extLst>
        </xdr:cNvPr>
        <xdr:cNvSpPr>
          <a:spLocks noChangeAspect="1" noChangeArrowheads="1"/>
        </xdr:cNvSpPr>
      </xdr:nvSpPr>
      <xdr:spPr bwMode="auto">
        <a:xfrm>
          <a:off x="202565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7615" name="AutoShape 207" descr="https://adas-server.mobiledrivetech.com/polarion/ria/images/suspect.gif">
          <a:extLst>
            <a:ext uri="{FF2B5EF4-FFF2-40B4-BE49-F238E27FC236}">
              <a16:creationId xmlns:a16="http://schemas.microsoft.com/office/drawing/2014/main" id="{913C5A13-B9BF-4532-BA01-26B753BF4796}"/>
            </a:ext>
          </a:extLst>
        </xdr:cNvPr>
        <xdr:cNvSpPr>
          <a:spLocks noChangeAspect="1" noChangeArrowheads="1"/>
        </xdr:cNvSpPr>
      </xdr:nvSpPr>
      <xdr:spPr bwMode="auto">
        <a:xfrm>
          <a:off x="265430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35</xdr:row>
      <xdr:rowOff>0</xdr:rowOff>
    </xdr:from>
    <xdr:to>
      <xdr:col>2</xdr:col>
      <xdr:colOff>615950</xdr:colOff>
      <xdr:row>35</xdr:row>
      <xdr:rowOff>304800</xdr:rowOff>
    </xdr:to>
    <xdr:sp macro="" textlink="">
      <xdr:nvSpPr>
        <xdr:cNvPr id="17616" name="AutoShape 208">
          <a:extLst>
            <a:ext uri="{FF2B5EF4-FFF2-40B4-BE49-F238E27FC236}">
              <a16:creationId xmlns:a16="http://schemas.microsoft.com/office/drawing/2014/main" id="{A5E309B6-F57E-4D99-86DA-A8F2C9EBDB5C}"/>
            </a:ext>
          </a:extLst>
        </xdr:cNvPr>
        <xdr:cNvSpPr>
          <a:spLocks noChangeAspect="1" noChangeArrowheads="1"/>
        </xdr:cNvSpPr>
      </xdr:nvSpPr>
      <xdr:spPr bwMode="auto">
        <a:xfrm>
          <a:off x="296545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35</xdr:row>
      <xdr:rowOff>0</xdr:rowOff>
    </xdr:from>
    <xdr:to>
      <xdr:col>2</xdr:col>
      <xdr:colOff>927100</xdr:colOff>
      <xdr:row>35</xdr:row>
      <xdr:rowOff>304800</xdr:rowOff>
    </xdr:to>
    <xdr:sp macro="" textlink="">
      <xdr:nvSpPr>
        <xdr:cNvPr id="17617" name="AutoShape 209" descr="https://adas-server.mobiledrivetech.com/polarion/icons/default/enums/type_spike.gif">
          <a:hlinkClick xmlns:r="http://schemas.openxmlformats.org/officeDocument/2006/relationships" r:id="rId70" tgtFrame="_blank"/>
          <a:extLst>
            <a:ext uri="{FF2B5EF4-FFF2-40B4-BE49-F238E27FC236}">
              <a16:creationId xmlns:a16="http://schemas.microsoft.com/office/drawing/2014/main" id="{EB4EA3F6-179F-46DA-B892-6FF83505C511}"/>
            </a:ext>
          </a:extLst>
        </xdr:cNvPr>
        <xdr:cNvSpPr>
          <a:spLocks noChangeAspect="1" noChangeArrowheads="1"/>
        </xdr:cNvSpPr>
      </xdr:nvSpPr>
      <xdr:spPr bwMode="auto">
        <a:xfrm>
          <a:off x="327660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xdr:row>
      <xdr:rowOff>0</xdr:rowOff>
    </xdr:from>
    <xdr:to>
      <xdr:col>3</xdr:col>
      <xdr:colOff>304800</xdr:colOff>
      <xdr:row>35</xdr:row>
      <xdr:rowOff>304800</xdr:rowOff>
    </xdr:to>
    <xdr:sp macro="" textlink="">
      <xdr:nvSpPr>
        <xdr:cNvPr id="17618" name="AutoShape 210" descr="https://adas-server.mobiledrivetech.com/polarion/icons/default/enums/type_spike.gif">
          <a:hlinkClick xmlns:r="http://schemas.openxmlformats.org/officeDocument/2006/relationships" r:id="rId70" tgtFrame="_top"/>
          <a:extLst>
            <a:ext uri="{FF2B5EF4-FFF2-40B4-BE49-F238E27FC236}">
              <a16:creationId xmlns:a16="http://schemas.microsoft.com/office/drawing/2014/main" id="{A3BC70E4-743E-4649-9A0C-584C7B85F309}"/>
            </a:ext>
          </a:extLst>
        </xdr:cNvPr>
        <xdr:cNvSpPr>
          <a:spLocks noChangeAspect="1" noChangeArrowheads="1"/>
        </xdr:cNvSpPr>
      </xdr:nvSpPr>
      <xdr:spPr bwMode="auto">
        <a:xfrm>
          <a:off x="579755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304800</xdr:colOff>
      <xdr:row>36</xdr:row>
      <xdr:rowOff>304800</xdr:rowOff>
    </xdr:to>
    <xdr:sp macro="" textlink="">
      <xdr:nvSpPr>
        <xdr:cNvPr id="17619" name="AutoShape 211" descr="https://adas-server.mobiledrivetech.com/polarion/ria/images/suspect.gif">
          <a:extLst>
            <a:ext uri="{FF2B5EF4-FFF2-40B4-BE49-F238E27FC236}">
              <a16:creationId xmlns:a16="http://schemas.microsoft.com/office/drawing/2014/main" id="{180E30E1-E661-4C53-BB23-5DEF603B7CE4}"/>
            </a:ext>
          </a:extLst>
        </xdr:cNvPr>
        <xdr:cNvSpPr>
          <a:spLocks noChangeAspect="1" noChangeArrowheads="1"/>
        </xdr:cNvSpPr>
      </xdr:nvSpPr>
      <xdr:spPr bwMode="auto">
        <a:xfrm>
          <a:off x="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xdr:row>
      <xdr:rowOff>0</xdr:rowOff>
    </xdr:from>
    <xdr:to>
      <xdr:col>0</xdr:col>
      <xdr:colOff>615950</xdr:colOff>
      <xdr:row>36</xdr:row>
      <xdr:rowOff>304800</xdr:rowOff>
    </xdr:to>
    <xdr:sp macro="" textlink="">
      <xdr:nvSpPr>
        <xdr:cNvPr id="17620" name="AutoShape 212">
          <a:extLst>
            <a:ext uri="{FF2B5EF4-FFF2-40B4-BE49-F238E27FC236}">
              <a16:creationId xmlns:a16="http://schemas.microsoft.com/office/drawing/2014/main" id="{261D43C5-5F3C-4D1C-ABAD-35D05E58843D}"/>
            </a:ext>
          </a:extLst>
        </xdr:cNvPr>
        <xdr:cNvSpPr>
          <a:spLocks noChangeAspect="1" noChangeArrowheads="1"/>
        </xdr:cNvSpPr>
      </xdr:nvSpPr>
      <xdr:spPr bwMode="auto">
        <a:xfrm>
          <a:off x="31115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xdr:row>
      <xdr:rowOff>0</xdr:rowOff>
    </xdr:from>
    <xdr:to>
      <xdr:col>0</xdr:col>
      <xdr:colOff>927100</xdr:colOff>
      <xdr:row>36</xdr:row>
      <xdr:rowOff>304800</xdr:rowOff>
    </xdr:to>
    <xdr:sp macro="" textlink="">
      <xdr:nvSpPr>
        <xdr:cNvPr id="17621" name="AutoShape 213" descr="https://adas-server.mobiledrivetech.com/polarion/icons/default/enums/type_feature.gif">
          <a:hlinkClick xmlns:r="http://schemas.openxmlformats.org/officeDocument/2006/relationships" r:id="rId71" tgtFrame="_blank"/>
          <a:extLst>
            <a:ext uri="{FF2B5EF4-FFF2-40B4-BE49-F238E27FC236}">
              <a16:creationId xmlns:a16="http://schemas.microsoft.com/office/drawing/2014/main" id="{4362D84E-0F0F-4583-A13A-7AB87DF4CB74}"/>
            </a:ext>
          </a:extLst>
        </xdr:cNvPr>
        <xdr:cNvSpPr>
          <a:spLocks noChangeAspect="1" noChangeArrowheads="1"/>
        </xdr:cNvSpPr>
      </xdr:nvSpPr>
      <xdr:spPr bwMode="auto">
        <a:xfrm>
          <a:off x="62230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xdr:row>
      <xdr:rowOff>0</xdr:rowOff>
    </xdr:from>
    <xdr:to>
      <xdr:col>1</xdr:col>
      <xdr:colOff>304800</xdr:colOff>
      <xdr:row>36</xdr:row>
      <xdr:rowOff>304800</xdr:rowOff>
    </xdr:to>
    <xdr:sp macro="" textlink="">
      <xdr:nvSpPr>
        <xdr:cNvPr id="17622" name="AutoShape 214" descr="https://adas-server.mobiledrivetech.com/polarion/icons/default/enums/type_feature.gif">
          <a:hlinkClick xmlns:r="http://schemas.openxmlformats.org/officeDocument/2006/relationships" r:id="rId71" tgtFrame="_top"/>
          <a:extLst>
            <a:ext uri="{FF2B5EF4-FFF2-40B4-BE49-F238E27FC236}">
              <a16:creationId xmlns:a16="http://schemas.microsoft.com/office/drawing/2014/main" id="{D5059D30-17EE-4476-8D4B-E1902298EE12}"/>
            </a:ext>
          </a:extLst>
        </xdr:cNvPr>
        <xdr:cNvSpPr>
          <a:spLocks noChangeAspect="1" noChangeArrowheads="1"/>
        </xdr:cNvSpPr>
      </xdr:nvSpPr>
      <xdr:spPr bwMode="auto">
        <a:xfrm>
          <a:off x="202565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17623" name="AutoShape 215" descr="https://adas-server.mobiledrivetech.com/polarion/ria/images/suspect.gif">
          <a:extLst>
            <a:ext uri="{FF2B5EF4-FFF2-40B4-BE49-F238E27FC236}">
              <a16:creationId xmlns:a16="http://schemas.microsoft.com/office/drawing/2014/main" id="{62BAA68F-3C6F-4A74-9E4A-FF9A25A08CA5}"/>
            </a:ext>
          </a:extLst>
        </xdr:cNvPr>
        <xdr:cNvSpPr>
          <a:spLocks noChangeAspect="1" noChangeArrowheads="1"/>
        </xdr:cNvSpPr>
      </xdr:nvSpPr>
      <xdr:spPr bwMode="auto">
        <a:xfrm>
          <a:off x="265430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36</xdr:row>
      <xdr:rowOff>0</xdr:rowOff>
    </xdr:from>
    <xdr:to>
      <xdr:col>2</xdr:col>
      <xdr:colOff>615950</xdr:colOff>
      <xdr:row>36</xdr:row>
      <xdr:rowOff>304800</xdr:rowOff>
    </xdr:to>
    <xdr:sp macro="" textlink="">
      <xdr:nvSpPr>
        <xdr:cNvPr id="17624" name="AutoShape 216">
          <a:extLst>
            <a:ext uri="{FF2B5EF4-FFF2-40B4-BE49-F238E27FC236}">
              <a16:creationId xmlns:a16="http://schemas.microsoft.com/office/drawing/2014/main" id="{FD1CAAB8-0B7D-4E93-8E7D-ED04A8DB1674}"/>
            </a:ext>
          </a:extLst>
        </xdr:cNvPr>
        <xdr:cNvSpPr>
          <a:spLocks noChangeAspect="1" noChangeArrowheads="1"/>
        </xdr:cNvSpPr>
      </xdr:nvSpPr>
      <xdr:spPr bwMode="auto">
        <a:xfrm>
          <a:off x="296545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36</xdr:row>
      <xdr:rowOff>0</xdr:rowOff>
    </xdr:from>
    <xdr:to>
      <xdr:col>2</xdr:col>
      <xdr:colOff>927100</xdr:colOff>
      <xdr:row>36</xdr:row>
      <xdr:rowOff>304800</xdr:rowOff>
    </xdr:to>
    <xdr:sp macro="" textlink="">
      <xdr:nvSpPr>
        <xdr:cNvPr id="17625" name="AutoShape 217" descr="https://adas-server.mobiledrivetech.com/polarion/icons/default/enums/type_spike.gif">
          <a:hlinkClick xmlns:r="http://schemas.openxmlformats.org/officeDocument/2006/relationships" r:id="rId72" tgtFrame="_blank"/>
          <a:extLst>
            <a:ext uri="{FF2B5EF4-FFF2-40B4-BE49-F238E27FC236}">
              <a16:creationId xmlns:a16="http://schemas.microsoft.com/office/drawing/2014/main" id="{F34D7380-DA5A-4089-B6F3-E55C206146A3}"/>
            </a:ext>
          </a:extLst>
        </xdr:cNvPr>
        <xdr:cNvSpPr>
          <a:spLocks noChangeAspect="1" noChangeArrowheads="1"/>
        </xdr:cNvSpPr>
      </xdr:nvSpPr>
      <xdr:spPr bwMode="auto">
        <a:xfrm>
          <a:off x="327660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xdr:row>
      <xdr:rowOff>0</xdr:rowOff>
    </xdr:from>
    <xdr:to>
      <xdr:col>3</xdr:col>
      <xdr:colOff>304800</xdr:colOff>
      <xdr:row>36</xdr:row>
      <xdr:rowOff>304800</xdr:rowOff>
    </xdr:to>
    <xdr:sp macro="" textlink="">
      <xdr:nvSpPr>
        <xdr:cNvPr id="17626" name="AutoShape 218" descr="https://adas-server.mobiledrivetech.com/polarion/icons/default/enums/type_spike.gif">
          <a:hlinkClick xmlns:r="http://schemas.openxmlformats.org/officeDocument/2006/relationships" r:id="rId72" tgtFrame="_top"/>
          <a:extLst>
            <a:ext uri="{FF2B5EF4-FFF2-40B4-BE49-F238E27FC236}">
              <a16:creationId xmlns:a16="http://schemas.microsoft.com/office/drawing/2014/main" id="{12B65048-0D26-41BA-9A31-F5006DA91C77}"/>
            </a:ext>
          </a:extLst>
        </xdr:cNvPr>
        <xdr:cNvSpPr>
          <a:spLocks noChangeAspect="1" noChangeArrowheads="1"/>
        </xdr:cNvSpPr>
      </xdr:nvSpPr>
      <xdr:spPr bwMode="auto">
        <a:xfrm>
          <a:off x="5797550" y="229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304800</xdr:colOff>
      <xdr:row>37</xdr:row>
      <xdr:rowOff>304800</xdr:rowOff>
    </xdr:to>
    <xdr:sp macro="" textlink="">
      <xdr:nvSpPr>
        <xdr:cNvPr id="17627" name="AutoShape 219" descr="https://adas-server.mobiledrivetech.com/polarion/ria/images/suspect.gif">
          <a:extLst>
            <a:ext uri="{FF2B5EF4-FFF2-40B4-BE49-F238E27FC236}">
              <a16:creationId xmlns:a16="http://schemas.microsoft.com/office/drawing/2014/main" id="{17A7BF78-90CD-4750-B960-809C1846B647}"/>
            </a:ext>
          </a:extLst>
        </xdr:cNvPr>
        <xdr:cNvSpPr>
          <a:spLocks noChangeAspect="1" noChangeArrowheads="1"/>
        </xdr:cNvSpPr>
      </xdr:nvSpPr>
      <xdr:spPr bwMode="auto">
        <a:xfrm>
          <a:off x="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xdr:row>
      <xdr:rowOff>0</xdr:rowOff>
    </xdr:from>
    <xdr:to>
      <xdr:col>0</xdr:col>
      <xdr:colOff>615950</xdr:colOff>
      <xdr:row>37</xdr:row>
      <xdr:rowOff>304800</xdr:rowOff>
    </xdr:to>
    <xdr:sp macro="" textlink="">
      <xdr:nvSpPr>
        <xdr:cNvPr id="17628" name="AutoShape 220">
          <a:extLst>
            <a:ext uri="{FF2B5EF4-FFF2-40B4-BE49-F238E27FC236}">
              <a16:creationId xmlns:a16="http://schemas.microsoft.com/office/drawing/2014/main" id="{1C976E9C-13E1-4341-9606-467DEC6B81DE}"/>
            </a:ext>
          </a:extLst>
        </xdr:cNvPr>
        <xdr:cNvSpPr>
          <a:spLocks noChangeAspect="1" noChangeArrowheads="1"/>
        </xdr:cNvSpPr>
      </xdr:nvSpPr>
      <xdr:spPr bwMode="auto">
        <a:xfrm>
          <a:off x="31115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xdr:row>
      <xdr:rowOff>0</xdr:rowOff>
    </xdr:from>
    <xdr:to>
      <xdr:col>0</xdr:col>
      <xdr:colOff>927100</xdr:colOff>
      <xdr:row>37</xdr:row>
      <xdr:rowOff>304800</xdr:rowOff>
    </xdr:to>
    <xdr:sp macro="" textlink="">
      <xdr:nvSpPr>
        <xdr:cNvPr id="17629" name="AutoShape 221" descr="https://adas-server.mobiledrivetech.com/polarion/icons/default/enums/type_feature.gif">
          <a:hlinkClick xmlns:r="http://schemas.openxmlformats.org/officeDocument/2006/relationships" r:id="rId73" tgtFrame="_blank"/>
          <a:extLst>
            <a:ext uri="{FF2B5EF4-FFF2-40B4-BE49-F238E27FC236}">
              <a16:creationId xmlns:a16="http://schemas.microsoft.com/office/drawing/2014/main" id="{DE7D7110-7A08-4FE3-8DA0-A6474613C13A}"/>
            </a:ext>
          </a:extLst>
        </xdr:cNvPr>
        <xdr:cNvSpPr>
          <a:spLocks noChangeAspect="1" noChangeArrowheads="1"/>
        </xdr:cNvSpPr>
      </xdr:nvSpPr>
      <xdr:spPr bwMode="auto">
        <a:xfrm>
          <a:off x="62230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xdr:row>
      <xdr:rowOff>0</xdr:rowOff>
    </xdr:from>
    <xdr:to>
      <xdr:col>1</xdr:col>
      <xdr:colOff>304800</xdr:colOff>
      <xdr:row>37</xdr:row>
      <xdr:rowOff>304800</xdr:rowOff>
    </xdr:to>
    <xdr:sp macro="" textlink="">
      <xdr:nvSpPr>
        <xdr:cNvPr id="17630" name="AutoShape 222" descr="https://adas-server.mobiledrivetech.com/polarion/icons/default/enums/type_feature.gif">
          <a:hlinkClick xmlns:r="http://schemas.openxmlformats.org/officeDocument/2006/relationships" r:id="rId73" tgtFrame="_top"/>
          <a:extLst>
            <a:ext uri="{FF2B5EF4-FFF2-40B4-BE49-F238E27FC236}">
              <a16:creationId xmlns:a16="http://schemas.microsoft.com/office/drawing/2014/main" id="{937EFFE6-23BD-4D7A-A576-E969470F4A41}"/>
            </a:ext>
          </a:extLst>
        </xdr:cNvPr>
        <xdr:cNvSpPr>
          <a:spLocks noChangeAspect="1" noChangeArrowheads="1"/>
        </xdr:cNvSpPr>
      </xdr:nvSpPr>
      <xdr:spPr bwMode="auto">
        <a:xfrm>
          <a:off x="202565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7631" name="AutoShape 223" descr="https://adas-server.mobiledrivetech.com/polarion/icons/default/enums/type_spike.gif">
          <a:hlinkClick xmlns:r="http://schemas.openxmlformats.org/officeDocument/2006/relationships" r:id="rId74" tgtFrame="_blank"/>
          <a:extLst>
            <a:ext uri="{FF2B5EF4-FFF2-40B4-BE49-F238E27FC236}">
              <a16:creationId xmlns:a16="http://schemas.microsoft.com/office/drawing/2014/main" id="{62165D89-AA3B-4DF6-81F5-9C0CD00ECFDE}"/>
            </a:ext>
          </a:extLst>
        </xdr:cNvPr>
        <xdr:cNvSpPr>
          <a:spLocks noChangeAspect="1" noChangeArrowheads="1"/>
        </xdr:cNvSpPr>
      </xdr:nvSpPr>
      <xdr:spPr bwMode="auto">
        <a:xfrm>
          <a:off x="265430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xdr:row>
      <xdr:rowOff>0</xdr:rowOff>
    </xdr:from>
    <xdr:to>
      <xdr:col>3</xdr:col>
      <xdr:colOff>304800</xdr:colOff>
      <xdr:row>37</xdr:row>
      <xdr:rowOff>304800</xdr:rowOff>
    </xdr:to>
    <xdr:sp macro="" textlink="">
      <xdr:nvSpPr>
        <xdr:cNvPr id="17632" name="AutoShape 224" descr="https://adas-server.mobiledrivetech.com/polarion/icons/default/enums/type_spike.gif">
          <a:hlinkClick xmlns:r="http://schemas.openxmlformats.org/officeDocument/2006/relationships" r:id="rId74" tgtFrame="_top"/>
          <a:extLst>
            <a:ext uri="{FF2B5EF4-FFF2-40B4-BE49-F238E27FC236}">
              <a16:creationId xmlns:a16="http://schemas.microsoft.com/office/drawing/2014/main" id="{1DB192E2-0214-4293-A5FE-A338265FF00F}"/>
            </a:ext>
          </a:extLst>
        </xdr:cNvPr>
        <xdr:cNvSpPr>
          <a:spLocks noChangeAspect="1" noChangeArrowheads="1"/>
        </xdr:cNvSpPr>
      </xdr:nvSpPr>
      <xdr:spPr bwMode="auto">
        <a:xfrm>
          <a:off x="5797550" y="235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304800</xdr:colOff>
      <xdr:row>38</xdr:row>
      <xdr:rowOff>304800</xdr:rowOff>
    </xdr:to>
    <xdr:sp macro="" textlink="">
      <xdr:nvSpPr>
        <xdr:cNvPr id="17633" name="AutoShape 225" descr="https://adas-server.mobiledrivetech.com/polarion/ria/images/suspect.gif">
          <a:extLst>
            <a:ext uri="{FF2B5EF4-FFF2-40B4-BE49-F238E27FC236}">
              <a16:creationId xmlns:a16="http://schemas.microsoft.com/office/drawing/2014/main" id="{CF1440C0-FA62-4EB2-AF99-4EC5633DF0ED}"/>
            </a:ext>
          </a:extLst>
        </xdr:cNvPr>
        <xdr:cNvSpPr>
          <a:spLocks noChangeAspect="1" noChangeArrowheads="1"/>
        </xdr:cNvSpPr>
      </xdr:nvSpPr>
      <xdr:spPr bwMode="auto">
        <a:xfrm>
          <a:off x="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xdr:row>
      <xdr:rowOff>0</xdr:rowOff>
    </xdr:from>
    <xdr:to>
      <xdr:col>0</xdr:col>
      <xdr:colOff>615950</xdr:colOff>
      <xdr:row>38</xdr:row>
      <xdr:rowOff>304800</xdr:rowOff>
    </xdr:to>
    <xdr:sp macro="" textlink="">
      <xdr:nvSpPr>
        <xdr:cNvPr id="17634" name="AutoShape 226">
          <a:extLst>
            <a:ext uri="{FF2B5EF4-FFF2-40B4-BE49-F238E27FC236}">
              <a16:creationId xmlns:a16="http://schemas.microsoft.com/office/drawing/2014/main" id="{F9578788-FB67-4B0F-883A-4ED0F5420780}"/>
            </a:ext>
          </a:extLst>
        </xdr:cNvPr>
        <xdr:cNvSpPr>
          <a:spLocks noChangeAspect="1" noChangeArrowheads="1"/>
        </xdr:cNvSpPr>
      </xdr:nvSpPr>
      <xdr:spPr bwMode="auto">
        <a:xfrm>
          <a:off x="31115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xdr:row>
      <xdr:rowOff>0</xdr:rowOff>
    </xdr:from>
    <xdr:to>
      <xdr:col>0</xdr:col>
      <xdr:colOff>927100</xdr:colOff>
      <xdr:row>38</xdr:row>
      <xdr:rowOff>304800</xdr:rowOff>
    </xdr:to>
    <xdr:sp macro="" textlink="">
      <xdr:nvSpPr>
        <xdr:cNvPr id="17635" name="AutoShape 227" descr="https://adas-server.mobiledrivetech.com/polarion/icons/default/enums/type_feature.gif">
          <a:hlinkClick xmlns:r="http://schemas.openxmlformats.org/officeDocument/2006/relationships" r:id="rId75" tgtFrame="_blank"/>
          <a:extLst>
            <a:ext uri="{FF2B5EF4-FFF2-40B4-BE49-F238E27FC236}">
              <a16:creationId xmlns:a16="http://schemas.microsoft.com/office/drawing/2014/main" id="{50C825B1-3493-421E-A101-D7613F7192C8}"/>
            </a:ext>
          </a:extLst>
        </xdr:cNvPr>
        <xdr:cNvSpPr>
          <a:spLocks noChangeAspect="1" noChangeArrowheads="1"/>
        </xdr:cNvSpPr>
      </xdr:nvSpPr>
      <xdr:spPr bwMode="auto">
        <a:xfrm>
          <a:off x="62230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xdr:row>
      <xdr:rowOff>0</xdr:rowOff>
    </xdr:from>
    <xdr:to>
      <xdr:col>1</xdr:col>
      <xdr:colOff>304800</xdr:colOff>
      <xdr:row>38</xdr:row>
      <xdr:rowOff>304800</xdr:rowOff>
    </xdr:to>
    <xdr:sp macro="" textlink="">
      <xdr:nvSpPr>
        <xdr:cNvPr id="17636" name="AutoShape 228" descr="https://adas-server.mobiledrivetech.com/polarion/icons/default/enums/type_feature.gif">
          <a:hlinkClick xmlns:r="http://schemas.openxmlformats.org/officeDocument/2006/relationships" r:id="rId75" tgtFrame="_top"/>
          <a:extLst>
            <a:ext uri="{FF2B5EF4-FFF2-40B4-BE49-F238E27FC236}">
              <a16:creationId xmlns:a16="http://schemas.microsoft.com/office/drawing/2014/main" id="{FD92B565-D5EC-4160-8E72-A770A7BF7BCA}"/>
            </a:ext>
          </a:extLst>
        </xdr:cNvPr>
        <xdr:cNvSpPr>
          <a:spLocks noChangeAspect="1" noChangeArrowheads="1"/>
        </xdr:cNvSpPr>
      </xdr:nvSpPr>
      <xdr:spPr bwMode="auto">
        <a:xfrm>
          <a:off x="202565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7637" name="AutoShape 229" descr="https://adas-server.mobiledrivetech.com/polarion/icons/default/enums/type_spike.gif">
          <a:hlinkClick xmlns:r="http://schemas.openxmlformats.org/officeDocument/2006/relationships" r:id="rId76" tgtFrame="_blank"/>
          <a:extLst>
            <a:ext uri="{FF2B5EF4-FFF2-40B4-BE49-F238E27FC236}">
              <a16:creationId xmlns:a16="http://schemas.microsoft.com/office/drawing/2014/main" id="{5B22D1A4-1AA0-4B41-A272-5CE0189EDD9C}"/>
            </a:ext>
          </a:extLst>
        </xdr:cNvPr>
        <xdr:cNvSpPr>
          <a:spLocks noChangeAspect="1" noChangeArrowheads="1"/>
        </xdr:cNvSpPr>
      </xdr:nvSpPr>
      <xdr:spPr bwMode="auto">
        <a:xfrm>
          <a:off x="265430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xdr:row>
      <xdr:rowOff>0</xdr:rowOff>
    </xdr:from>
    <xdr:to>
      <xdr:col>3</xdr:col>
      <xdr:colOff>304800</xdr:colOff>
      <xdr:row>38</xdr:row>
      <xdr:rowOff>304800</xdr:rowOff>
    </xdr:to>
    <xdr:sp macro="" textlink="">
      <xdr:nvSpPr>
        <xdr:cNvPr id="17638" name="AutoShape 230" descr="https://adas-server.mobiledrivetech.com/polarion/icons/default/enums/type_spike.gif">
          <a:hlinkClick xmlns:r="http://schemas.openxmlformats.org/officeDocument/2006/relationships" r:id="rId76" tgtFrame="_top"/>
          <a:extLst>
            <a:ext uri="{FF2B5EF4-FFF2-40B4-BE49-F238E27FC236}">
              <a16:creationId xmlns:a16="http://schemas.microsoft.com/office/drawing/2014/main" id="{2507F7C2-6C37-496F-83E0-38A8226A2CC0}"/>
            </a:ext>
          </a:extLst>
        </xdr:cNvPr>
        <xdr:cNvSpPr>
          <a:spLocks noChangeAspect="1" noChangeArrowheads="1"/>
        </xdr:cNvSpPr>
      </xdr:nvSpPr>
      <xdr:spPr bwMode="auto">
        <a:xfrm>
          <a:off x="579755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639" name="AutoShape 231" descr="https://adas-server.mobiledrivetech.com/polarion/ria/images/suspect.gif">
          <a:extLst>
            <a:ext uri="{FF2B5EF4-FFF2-40B4-BE49-F238E27FC236}">
              <a16:creationId xmlns:a16="http://schemas.microsoft.com/office/drawing/2014/main" id="{F26C1C8C-A98D-44C7-9F1E-733E1A9894D3}"/>
            </a:ext>
          </a:extLst>
        </xdr:cNvPr>
        <xdr:cNvSpPr>
          <a:spLocks noChangeAspect="1" noChangeArrowheads="1"/>
        </xdr:cNvSpPr>
      </xdr:nvSpPr>
      <xdr:spPr bwMode="auto">
        <a:xfrm>
          <a:off x="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xdr:row>
      <xdr:rowOff>0</xdr:rowOff>
    </xdr:from>
    <xdr:to>
      <xdr:col>0</xdr:col>
      <xdr:colOff>615950</xdr:colOff>
      <xdr:row>39</xdr:row>
      <xdr:rowOff>304800</xdr:rowOff>
    </xdr:to>
    <xdr:sp macro="" textlink="">
      <xdr:nvSpPr>
        <xdr:cNvPr id="17640" name="AutoShape 232">
          <a:extLst>
            <a:ext uri="{FF2B5EF4-FFF2-40B4-BE49-F238E27FC236}">
              <a16:creationId xmlns:a16="http://schemas.microsoft.com/office/drawing/2014/main" id="{FEA6A694-B9B1-4C01-877C-9DD2B4AF28D5}"/>
            </a:ext>
          </a:extLst>
        </xdr:cNvPr>
        <xdr:cNvSpPr>
          <a:spLocks noChangeAspect="1" noChangeArrowheads="1"/>
        </xdr:cNvSpPr>
      </xdr:nvSpPr>
      <xdr:spPr bwMode="auto">
        <a:xfrm>
          <a:off x="31115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xdr:row>
      <xdr:rowOff>0</xdr:rowOff>
    </xdr:from>
    <xdr:to>
      <xdr:col>0</xdr:col>
      <xdr:colOff>927100</xdr:colOff>
      <xdr:row>39</xdr:row>
      <xdr:rowOff>304800</xdr:rowOff>
    </xdr:to>
    <xdr:sp macro="" textlink="">
      <xdr:nvSpPr>
        <xdr:cNvPr id="17641" name="AutoShape 233" descr="https://adas-server.mobiledrivetech.com/polarion/icons/default/enums/type_feature.gif">
          <a:hlinkClick xmlns:r="http://schemas.openxmlformats.org/officeDocument/2006/relationships" r:id="rId77" tgtFrame="_blank"/>
          <a:extLst>
            <a:ext uri="{FF2B5EF4-FFF2-40B4-BE49-F238E27FC236}">
              <a16:creationId xmlns:a16="http://schemas.microsoft.com/office/drawing/2014/main" id="{A59175CD-125D-41EF-AD3F-529962CA812B}"/>
            </a:ext>
          </a:extLst>
        </xdr:cNvPr>
        <xdr:cNvSpPr>
          <a:spLocks noChangeAspect="1" noChangeArrowheads="1"/>
        </xdr:cNvSpPr>
      </xdr:nvSpPr>
      <xdr:spPr bwMode="auto">
        <a:xfrm>
          <a:off x="62230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xdr:row>
      <xdr:rowOff>0</xdr:rowOff>
    </xdr:from>
    <xdr:to>
      <xdr:col>1</xdr:col>
      <xdr:colOff>304800</xdr:colOff>
      <xdr:row>39</xdr:row>
      <xdr:rowOff>304800</xdr:rowOff>
    </xdr:to>
    <xdr:sp macro="" textlink="">
      <xdr:nvSpPr>
        <xdr:cNvPr id="17642" name="AutoShape 234" descr="https://adas-server.mobiledrivetech.com/polarion/icons/default/enums/type_feature.gif">
          <a:hlinkClick xmlns:r="http://schemas.openxmlformats.org/officeDocument/2006/relationships" r:id="rId77" tgtFrame="_top"/>
          <a:extLst>
            <a:ext uri="{FF2B5EF4-FFF2-40B4-BE49-F238E27FC236}">
              <a16:creationId xmlns:a16="http://schemas.microsoft.com/office/drawing/2014/main" id="{7E31C3DB-D127-4991-820B-20A5A2739BC7}"/>
            </a:ext>
          </a:extLst>
        </xdr:cNvPr>
        <xdr:cNvSpPr>
          <a:spLocks noChangeAspect="1" noChangeArrowheads="1"/>
        </xdr:cNvSpPr>
      </xdr:nvSpPr>
      <xdr:spPr bwMode="auto">
        <a:xfrm>
          <a:off x="202565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xdr:row>
      <xdr:rowOff>0</xdr:rowOff>
    </xdr:from>
    <xdr:to>
      <xdr:col>2</xdr:col>
      <xdr:colOff>304800</xdr:colOff>
      <xdr:row>39</xdr:row>
      <xdr:rowOff>304800</xdr:rowOff>
    </xdr:to>
    <xdr:sp macro="" textlink="">
      <xdr:nvSpPr>
        <xdr:cNvPr id="17643" name="AutoShape 235" descr="https://adas-server.mobiledrivetech.com/polarion/icons/default/enums/type_spike.gif">
          <a:hlinkClick xmlns:r="http://schemas.openxmlformats.org/officeDocument/2006/relationships" r:id="rId78" tgtFrame="_blank"/>
          <a:extLst>
            <a:ext uri="{FF2B5EF4-FFF2-40B4-BE49-F238E27FC236}">
              <a16:creationId xmlns:a16="http://schemas.microsoft.com/office/drawing/2014/main" id="{7FBDEDB8-B5E5-4B79-AFE8-BB525DC518E2}"/>
            </a:ext>
          </a:extLst>
        </xdr:cNvPr>
        <xdr:cNvSpPr>
          <a:spLocks noChangeAspect="1" noChangeArrowheads="1"/>
        </xdr:cNvSpPr>
      </xdr:nvSpPr>
      <xdr:spPr bwMode="auto">
        <a:xfrm>
          <a:off x="265430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xdr:row>
      <xdr:rowOff>0</xdr:rowOff>
    </xdr:from>
    <xdr:to>
      <xdr:col>3</xdr:col>
      <xdr:colOff>304800</xdr:colOff>
      <xdr:row>39</xdr:row>
      <xdr:rowOff>304800</xdr:rowOff>
    </xdr:to>
    <xdr:sp macro="" textlink="">
      <xdr:nvSpPr>
        <xdr:cNvPr id="17644" name="AutoShape 236" descr="https://adas-server.mobiledrivetech.com/polarion/icons/default/enums/type_spike.gif">
          <a:hlinkClick xmlns:r="http://schemas.openxmlformats.org/officeDocument/2006/relationships" r:id="rId78" tgtFrame="_top"/>
          <a:extLst>
            <a:ext uri="{FF2B5EF4-FFF2-40B4-BE49-F238E27FC236}">
              <a16:creationId xmlns:a16="http://schemas.microsoft.com/office/drawing/2014/main" id="{321140CD-683A-4ED1-B0DF-C798173EED8B}"/>
            </a:ext>
          </a:extLst>
        </xdr:cNvPr>
        <xdr:cNvSpPr>
          <a:spLocks noChangeAspect="1" noChangeArrowheads="1"/>
        </xdr:cNvSpPr>
      </xdr:nvSpPr>
      <xdr:spPr bwMode="auto">
        <a:xfrm>
          <a:off x="5797550" y="24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304800</xdr:colOff>
      <xdr:row>40</xdr:row>
      <xdr:rowOff>304800</xdr:rowOff>
    </xdr:to>
    <xdr:sp macro="" textlink="">
      <xdr:nvSpPr>
        <xdr:cNvPr id="17645" name="AutoShape 237" descr="https://adas-server.mobiledrivetech.com/polarion/ria/images/suspect.gif">
          <a:extLst>
            <a:ext uri="{FF2B5EF4-FFF2-40B4-BE49-F238E27FC236}">
              <a16:creationId xmlns:a16="http://schemas.microsoft.com/office/drawing/2014/main" id="{8B33510B-9334-4466-982B-F060A1EECFC2}"/>
            </a:ext>
          </a:extLst>
        </xdr:cNvPr>
        <xdr:cNvSpPr>
          <a:spLocks noChangeAspect="1" noChangeArrowheads="1"/>
        </xdr:cNvSpPr>
      </xdr:nvSpPr>
      <xdr:spPr bwMode="auto">
        <a:xfrm>
          <a:off x="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xdr:row>
      <xdr:rowOff>0</xdr:rowOff>
    </xdr:from>
    <xdr:to>
      <xdr:col>0</xdr:col>
      <xdr:colOff>615950</xdr:colOff>
      <xdr:row>40</xdr:row>
      <xdr:rowOff>304800</xdr:rowOff>
    </xdr:to>
    <xdr:sp macro="" textlink="">
      <xdr:nvSpPr>
        <xdr:cNvPr id="17646" name="AutoShape 238">
          <a:extLst>
            <a:ext uri="{FF2B5EF4-FFF2-40B4-BE49-F238E27FC236}">
              <a16:creationId xmlns:a16="http://schemas.microsoft.com/office/drawing/2014/main" id="{B0502D3B-A6CF-4083-B747-BD39ACADDF46}"/>
            </a:ext>
          </a:extLst>
        </xdr:cNvPr>
        <xdr:cNvSpPr>
          <a:spLocks noChangeAspect="1" noChangeArrowheads="1"/>
        </xdr:cNvSpPr>
      </xdr:nvSpPr>
      <xdr:spPr bwMode="auto">
        <a:xfrm>
          <a:off x="31115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xdr:row>
      <xdr:rowOff>0</xdr:rowOff>
    </xdr:from>
    <xdr:to>
      <xdr:col>0</xdr:col>
      <xdr:colOff>927100</xdr:colOff>
      <xdr:row>40</xdr:row>
      <xdr:rowOff>304800</xdr:rowOff>
    </xdr:to>
    <xdr:sp macro="" textlink="">
      <xdr:nvSpPr>
        <xdr:cNvPr id="17647" name="AutoShape 239" descr="https://adas-server.mobiledrivetech.com/polarion/icons/default/enums/type_feature.gif">
          <a:hlinkClick xmlns:r="http://schemas.openxmlformats.org/officeDocument/2006/relationships" r:id="rId79" tgtFrame="_blank"/>
          <a:extLst>
            <a:ext uri="{FF2B5EF4-FFF2-40B4-BE49-F238E27FC236}">
              <a16:creationId xmlns:a16="http://schemas.microsoft.com/office/drawing/2014/main" id="{99854374-2824-4438-AD2E-D15F091CC319}"/>
            </a:ext>
          </a:extLst>
        </xdr:cNvPr>
        <xdr:cNvSpPr>
          <a:spLocks noChangeAspect="1" noChangeArrowheads="1"/>
        </xdr:cNvSpPr>
      </xdr:nvSpPr>
      <xdr:spPr bwMode="auto">
        <a:xfrm>
          <a:off x="6223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xdr:row>
      <xdr:rowOff>0</xdr:rowOff>
    </xdr:from>
    <xdr:to>
      <xdr:col>1</xdr:col>
      <xdr:colOff>304800</xdr:colOff>
      <xdr:row>40</xdr:row>
      <xdr:rowOff>304800</xdr:rowOff>
    </xdr:to>
    <xdr:sp macro="" textlink="">
      <xdr:nvSpPr>
        <xdr:cNvPr id="17648" name="AutoShape 240" descr="https://adas-server.mobiledrivetech.com/polarion/icons/default/enums/type_feature.gif">
          <a:hlinkClick xmlns:r="http://schemas.openxmlformats.org/officeDocument/2006/relationships" r:id="rId79" tgtFrame="_top"/>
          <a:extLst>
            <a:ext uri="{FF2B5EF4-FFF2-40B4-BE49-F238E27FC236}">
              <a16:creationId xmlns:a16="http://schemas.microsoft.com/office/drawing/2014/main" id="{11BEF26A-5C22-4122-B647-738A9A8A0DAF}"/>
            </a:ext>
          </a:extLst>
        </xdr:cNvPr>
        <xdr:cNvSpPr>
          <a:spLocks noChangeAspect="1" noChangeArrowheads="1"/>
        </xdr:cNvSpPr>
      </xdr:nvSpPr>
      <xdr:spPr bwMode="auto">
        <a:xfrm>
          <a:off x="202565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xdr:row>
      <xdr:rowOff>0</xdr:rowOff>
    </xdr:from>
    <xdr:to>
      <xdr:col>2</xdr:col>
      <xdr:colOff>304800</xdr:colOff>
      <xdr:row>40</xdr:row>
      <xdr:rowOff>304800</xdr:rowOff>
    </xdr:to>
    <xdr:sp macro="" textlink="">
      <xdr:nvSpPr>
        <xdr:cNvPr id="17649" name="AutoShape 241" descr="https://adas-server.mobiledrivetech.com/polarion/icons/default/enums/type_spike.gif">
          <a:hlinkClick xmlns:r="http://schemas.openxmlformats.org/officeDocument/2006/relationships" r:id="rId80" tgtFrame="_blank"/>
          <a:extLst>
            <a:ext uri="{FF2B5EF4-FFF2-40B4-BE49-F238E27FC236}">
              <a16:creationId xmlns:a16="http://schemas.microsoft.com/office/drawing/2014/main" id="{24017965-9DDA-4F6D-B8D0-6EB969054314}"/>
            </a:ext>
          </a:extLst>
        </xdr:cNvPr>
        <xdr:cNvSpPr>
          <a:spLocks noChangeAspect="1" noChangeArrowheads="1"/>
        </xdr:cNvSpPr>
      </xdr:nvSpPr>
      <xdr:spPr bwMode="auto">
        <a:xfrm>
          <a:off x="26543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xdr:row>
      <xdr:rowOff>0</xdr:rowOff>
    </xdr:from>
    <xdr:to>
      <xdr:col>3</xdr:col>
      <xdr:colOff>304800</xdr:colOff>
      <xdr:row>40</xdr:row>
      <xdr:rowOff>304800</xdr:rowOff>
    </xdr:to>
    <xdr:sp macro="" textlink="">
      <xdr:nvSpPr>
        <xdr:cNvPr id="17650" name="AutoShape 242" descr="https://adas-server.mobiledrivetech.com/polarion/icons/default/enums/type_spike.gif">
          <a:hlinkClick xmlns:r="http://schemas.openxmlformats.org/officeDocument/2006/relationships" r:id="rId80" tgtFrame="_top"/>
          <a:extLst>
            <a:ext uri="{FF2B5EF4-FFF2-40B4-BE49-F238E27FC236}">
              <a16:creationId xmlns:a16="http://schemas.microsoft.com/office/drawing/2014/main" id="{9219775A-6FA0-4D22-B8B9-6451D8F73A57}"/>
            </a:ext>
          </a:extLst>
        </xdr:cNvPr>
        <xdr:cNvSpPr>
          <a:spLocks noChangeAspect="1" noChangeArrowheads="1"/>
        </xdr:cNvSpPr>
      </xdr:nvSpPr>
      <xdr:spPr bwMode="auto">
        <a:xfrm>
          <a:off x="579755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304800</xdr:colOff>
      <xdr:row>41</xdr:row>
      <xdr:rowOff>304800</xdr:rowOff>
    </xdr:to>
    <xdr:sp macro="" textlink="">
      <xdr:nvSpPr>
        <xdr:cNvPr id="17651" name="AutoShape 243" descr="https://adas-server.mobiledrivetech.com/polarion/ria/images/suspect.gif">
          <a:extLst>
            <a:ext uri="{FF2B5EF4-FFF2-40B4-BE49-F238E27FC236}">
              <a16:creationId xmlns:a16="http://schemas.microsoft.com/office/drawing/2014/main" id="{D5B0DD08-18CE-423B-893D-DA712221A38A}"/>
            </a:ext>
          </a:extLst>
        </xdr:cNvPr>
        <xdr:cNvSpPr>
          <a:spLocks noChangeAspect="1" noChangeArrowheads="1"/>
        </xdr:cNvSpPr>
      </xdr:nvSpPr>
      <xdr:spPr bwMode="auto">
        <a:xfrm>
          <a:off x="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xdr:row>
      <xdr:rowOff>0</xdr:rowOff>
    </xdr:from>
    <xdr:to>
      <xdr:col>0</xdr:col>
      <xdr:colOff>615950</xdr:colOff>
      <xdr:row>41</xdr:row>
      <xdr:rowOff>304800</xdr:rowOff>
    </xdr:to>
    <xdr:sp macro="" textlink="">
      <xdr:nvSpPr>
        <xdr:cNvPr id="17652" name="AutoShape 244">
          <a:extLst>
            <a:ext uri="{FF2B5EF4-FFF2-40B4-BE49-F238E27FC236}">
              <a16:creationId xmlns:a16="http://schemas.microsoft.com/office/drawing/2014/main" id="{98DB7570-07F9-433D-BBA9-E7FC7D1CC426}"/>
            </a:ext>
          </a:extLst>
        </xdr:cNvPr>
        <xdr:cNvSpPr>
          <a:spLocks noChangeAspect="1" noChangeArrowheads="1"/>
        </xdr:cNvSpPr>
      </xdr:nvSpPr>
      <xdr:spPr bwMode="auto">
        <a:xfrm>
          <a:off x="31115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xdr:row>
      <xdr:rowOff>0</xdr:rowOff>
    </xdr:from>
    <xdr:to>
      <xdr:col>0</xdr:col>
      <xdr:colOff>927100</xdr:colOff>
      <xdr:row>41</xdr:row>
      <xdr:rowOff>304800</xdr:rowOff>
    </xdr:to>
    <xdr:sp macro="" textlink="">
      <xdr:nvSpPr>
        <xdr:cNvPr id="17653" name="AutoShape 245" descr="https://adas-server.mobiledrivetech.com/polarion/icons/default/enums/type_feature.gif">
          <a:hlinkClick xmlns:r="http://schemas.openxmlformats.org/officeDocument/2006/relationships" r:id="rId81" tgtFrame="_blank"/>
          <a:extLst>
            <a:ext uri="{FF2B5EF4-FFF2-40B4-BE49-F238E27FC236}">
              <a16:creationId xmlns:a16="http://schemas.microsoft.com/office/drawing/2014/main" id="{185C579D-2C23-47FB-BE6F-A30564DB60A8}"/>
            </a:ext>
          </a:extLst>
        </xdr:cNvPr>
        <xdr:cNvSpPr>
          <a:spLocks noChangeAspect="1" noChangeArrowheads="1"/>
        </xdr:cNvSpPr>
      </xdr:nvSpPr>
      <xdr:spPr bwMode="auto">
        <a:xfrm>
          <a:off x="62230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xdr:row>
      <xdr:rowOff>0</xdr:rowOff>
    </xdr:from>
    <xdr:to>
      <xdr:col>1</xdr:col>
      <xdr:colOff>304800</xdr:colOff>
      <xdr:row>41</xdr:row>
      <xdr:rowOff>304800</xdr:rowOff>
    </xdr:to>
    <xdr:sp macro="" textlink="">
      <xdr:nvSpPr>
        <xdr:cNvPr id="17654" name="AutoShape 246" descr="https://adas-server.mobiledrivetech.com/polarion/icons/default/enums/type_feature.gif">
          <a:hlinkClick xmlns:r="http://schemas.openxmlformats.org/officeDocument/2006/relationships" r:id="rId81" tgtFrame="_top"/>
          <a:extLst>
            <a:ext uri="{FF2B5EF4-FFF2-40B4-BE49-F238E27FC236}">
              <a16:creationId xmlns:a16="http://schemas.microsoft.com/office/drawing/2014/main" id="{BF363A8E-CA4F-48EB-8DF7-4B9EB1BB1D4B}"/>
            </a:ext>
          </a:extLst>
        </xdr:cNvPr>
        <xdr:cNvSpPr>
          <a:spLocks noChangeAspect="1" noChangeArrowheads="1"/>
        </xdr:cNvSpPr>
      </xdr:nvSpPr>
      <xdr:spPr bwMode="auto">
        <a:xfrm>
          <a:off x="202565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xdr:row>
      <xdr:rowOff>0</xdr:rowOff>
    </xdr:from>
    <xdr:to>
      <xdr:col>2</xdr:col>
      <xdr:colOff>304800</xdr:colOff>
      <xdr:row>41</xdr:row>
      <xdr:rowOff>304800</xdr:rowOff>
    </xdr:to>
    <xdr:sp macro="" textlink="">
      <xdr:nvSpPr>
        <xdr:cNvPr id="17655" name="AutoShape 247" descr="https://adas-server.mobiledrivetech.com/polarion/icons/default/enums/type_spike.gif">
          <a:hlinkClick xmlns:r="http://schemas.openxmlformats.org/officeDocument/2006/relationships" r:id="rId82" tgtFrame="_blank"/>
          <a:extLst>
            <a:ext uri="{FF2B5EF4-FFF2-40B4-BE49-F238E27FC236}">
              <a16:creationId xmlns:a16="http://schemas.microsoft.com/office/drawing/2014/main" id="{0C8BADC5-770A-4755-85B7-2AC087BF874D}"/>
            </a:ext>
          </a:extLst>
        </xdr:cNvPr>
        <xdr:cNvSpPr>
          <a:spLocks noChangeAspect="1" noChangeArrowheads="1"/>
        </xdr:cNvSpPr>
      </xdr:nvSpPr>
      <xdr:spPr bwMode="auto">
        <a:xfrm>
          <a:off x="265430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xdr:row>
      <xdr:rowOff>0</xdr:rowOff>
    </xdr:from>
    <xdr:to>
      <xdr:col>3</xdr:col>
      <xdr:colOff>304800</xdr:colOff>
      <xdr:row>41</xdr:row>
      <xdr:rowOff>304800</xdr:rowOff>
    </xdr:to>
    <xdr:sp macro="" textlink="">
      <xdr:nvSpPr>
        <xdr:cNvPr id="17656" name="AutoShape 248" descr="https://adas-server.mobiledrivetech.com/polarion/icons/default/enums/type_spike.gif">
          <a:hlinkClick xmlns:r="http://schemas.openxmlformats.org/officeDocument/2006/relationships" r:id="rId82" tgtFrame="_top"/>
          <a:extLst>
            <a:ext uri="{FF2B5EF4-FFF2-40B4-BE49-F238E27FC236}">
              <a16:creationId xmlns:a16="http://schemas.microsoft.com/office/drawing/2014/main" id="{221F367F-6B75-43F9-86D3-BB66C025BC7E}"/>
            </a:ext>
          </a:extLst>
        </xdr:cNvPr>
        <xdr:cNvSpPr>
          <a:spLocks noChangeAspect="1" noChangeArrowheads="1"/>
        </xdr:cNvSpPr>
      </xdr:nvSpPr>
      <xdr:spPr bwMode="auto">
        <a:xfrm>
          <a:off x="5797550" y="26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304800</xdr:colOff>
      <xdr:row>42</xdr:row>
      <xdr:rowOff>304800</xdr:rowOff>
    </xdr:to>
    <xdr:sp macro="" textlink="">
      <xdr:nvSpPr>
        <xdr:cNvPr id="17657" name="AutoShape 249" descr="https://adas-server.mobiledrivetech.com/polarion/ria/images/suspect.gif">
          <a:extLst>
            <a:ext uri="{FF2B5EF4-FFF2-40B4-BE49-F238E27FC236}">
              <a16:creationId xmlns:a16="http://schemas.microsoft.com/office/drawing/2014/main" id="{AA5D100C-4DDE-42A5-A590-DD30BDC63FF7}"/>
            </a:ext>
          </a:extLst>
        </xdr:cNvPr>
        <xdr:cNvSpPr>
          <a:spLocks noChangeAspect="1" noChangeArrowheads="1"/>
        </xdr:cNvSpPr>
      </xdr:nvSpPr>
      <xdr:spPr bwMode="auto">
        <a:xfrm>
          <a:off x="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xdr:row>
      <xdr:rowOff>0</xdr:rowOff>
    </xdr:from>
    <xdr:to>
      <xdr:col>0</xdr:col>
      <xdr:colOff>615950</xdr:colOff>
      <xdr:row>42</xdr:row>
      <xdr:rowOff>304800</xdr:rowOff>
    </xdr:to>
    <xdr:sp macro="" textlink="">
      <xdr:nvSpPr>
        <xdr:cNvPr id="17658" name="AutoShape 250">
          <a:extLst>
            <a:ext uri="{FF2B5EF4-FFF2-40B4-BE49-F238E27FC236}">
              <a16:creationId xmlns:a16="http://schemas.microsoft.com/office/drawing/2014/main" id="{F9921060-1115-4229-BFC9-2487EC2F4F87}"/>
            </a:ext>
          </a:extLst>
        </xdr:cNvPr>
        <xdr:cNvSpPr>
          <a:spLocks noChangeAspect="1" noChangeArrowheads="1"/>
        </xdr:cNvSpPr>
      </xdr:nvSpPr>
      <xdr:spPr bwMode="auto">
        <a:xfrm>
          <a:off x="31115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xdr:row>
      <xdr:rowOff>0</xdr:rowOff>
    </xdr:from>
    <xdr:to>
      <xdr:col>0</xdr:col>
      <xdr:colOff>927100</xdr:colOff>
      <xdr:row>42</xdr:row>
      <xdr:rowOff>304800</xdr:rowOff>
    </xdr:to>
    <xdr:sp macro="" textlink="">
      <xdr:nvSpPr>
        <xdr:cNvPr id="17659" name="AutoShape 251" descr="https://adas-server.mobiledrivetech.com/polarion/icons/default/enums/type_feature.gif">
          <a:hlinkClick xmlns:r="http://schemas.openxmlformats.org/officeDocument/2006/relationships" r:id="rId83" tgtFrame="_blank"/>
          <a:extLst>
            <a:ext uri="{FF2B5EF4-FFF2-40B4-BE49-F238E27FC236}">
              <a16:creationId xmlns:a16="http://schemas.microsoft.com/office/drawing/2014/main" id="{B885E7F0-8EEB-4969-B372-723ED04336D4}"/>
            </a:ext>
          </a:extLst>
        </xdr:cNvPr>
        <xdr:cNvSpPr>
          <a:spLocks noChangeAspect="1" noChangeArrowheads="1"/>
        </xdr:cNvSpPr>
      </xdr:nvSpPr>
      <xdr:spPr bwMode="auto">
        <a:xfrm>
          <a:off x="62230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xdr:row>
      <xdr:rowOff>0</xdr:rowOff>
    </xdr:from>
    <xdr:to>
      <xdr:col>1</xdr:col>
      <xdr:colOff>304800</xdr:colOff>
      <xdr:row>42</xdr:row>
      <xdr:rowOff>304800</xdr:rowOff>
    </xdr:to>
    <xdr:sp macro="" textlink="">
      <xdr:nvSpPr>
        <xdr:cNvPr id="17660" name="AutoShape 252" descr="https://adas-server.mobiledrivetech.com/polarion/icons/default/enums/type_feature.gif">
          <a:hlinkClick xmlns:r="http://schemas.openxmlformats.org/officeDocument/2006/relationships" r:id="rId83" tgtFrame="_top"/>
          <a:extLst>
            <a:ext uri="{FF2B5EF4-FFF2-40B4-BE49-F238E27FC236}">
              <a16:creationId xmlns:a16="http://schemas.microsoft.com/office/drawing/2014/main" id="{F4CD6081-B282-42FF-8FE2-4A897262B494}"/>
            </a:ext>
          </a:extLst>
        </xdr:cNvPr>
        <xdr:cNvSpPr>
          <a:spLocks noChangeAspect="1" noChangeArrowheads="1"/>
        </xdr:cNvSpPr>
      </xdr:nvSpPr>
      <xdr:spPr bwMode="auto">
        <a:xfrm>
          <a:off x="202565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7661" name="AutoShape 253" descr="https://adas-server.mobiledrivetech.com/polarion/icons/default/enums/type_spike.gif">
          <a:hlinkClick xmlns:r="http://schemas.openxmlformats.org/officeDocument/2006/relationships" r:id="rId84" tgtFrame="_blank"/>
          <a:extLst>
            <a:ext uri="{FF2B5EF4-FFF2-40B4-BE49-F238E27FC236}">
              <a16:creationId xmlns:a16="http://schemas.microsoft.com/office/drawing/2014/main" id="{2F4D6ABE-6651-42E4-ABAA-481AD52B5C88}"/>
            </a:ext>
          </a:extLst>
        </xdr:cNvPr>
        <xdr:cNvSpPr>
          <a:spLocks noChangeAspect="1" noChangeArrowheads="1"/>
        </xdr:cNvSpPr>
      </xdr:nvSpPr>
      <xdr:spPr bwMode="auto">
        <a:xfrm>
          <a:off x="265430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xdr:row>
      <xdr:rowOff>0</xdr:rowOff>
    </xdr:from>
    <xdr:to>
      <xdr:col>3</xdr:col>
      <xdr:colOff>304800</xdr:colOff>
      <xdr:row>42</xdr:row>
      <xdr:rowOff>304800</xdr:rowOff>
    </xdr:to>
    <xdr:sp macro="" textlink="">
      <xdr:nvSpPr>
        <xdr:cNvPr id="17662" name="AutoShape 254" descr="https://adas-server.mobiledrivetech.com/polarion/icons/default/enums/type_spike.gif">
          <a:hlinkClick xmlns:r="http://schemas.openxmlformats.org/officeDocument/2006/relationships" r:id="rId84" tgtFrame="_top"/>
          <a:extLst>
            <a:ext uri="{FF2B5EF4-FFF2-40B4-BE49-F238E27FC236}">
              <a16:creationId xmlns:a16="http://schemas.microsoft.com/office/drawing/2014/main" id="{27523E88-5689-4E67-821E-F8E6CB5C35CD}"/>
            </a:ext>
          </a:extLst>
        </xdr:cNvPr>
        <xdr:cNvSpPr>
          <a:spLocks noChangeAspect="1" noChangeArrowheads="1"/>
        </xdr:cNvSpPr>
      </xdr:nvSpPr>
      <xdr:spPr bwMode="auto">
        <a:xfrm>
          <a:off x="5797550" y="268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304800</xdr:colOff>
      <xdr:row>43</xdr:row>
      <xdr:rowOff>304800</xdr:rowOff>
    </xdr:to>
    <xdr:sp macro="" textlink="">
      <xdr:nvSpPr>
        <xdr:cNvPr id="17663" name="AutoShape 255" descr="https://adas-server.mobiledrivetech.com/polarion/ria/images/suspect.gif">
          <a:extLst>
            <a:ext uri="{FF2B5EF4-FFF2-40B4-BE49-F238E27FC236}">
              <a16:creationId xmlns:a16="http://schemas.microsoft.com/office/drawing/2014/main" id="{926944A5-B095-4AC8-A368-9DD46D9B9B23}"/>
            </a:ext>
          </a:extLst>
        </xdr:cNvPr>
        <xdr:cNvSpPr>
          <a:spLocks noChangeAspect="1" noChangeArrowheads="1"/>
        </xdr:cNvSpPr>
      </xdr:nvSpPr>
      <xdr:spPr bwMode="auto">
        <a:xfrm>
          <a:off x="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xdr:row>
      <xdr:rowOff>0</xdr:rowOff>
    </xdr:from>
    <xdr:to>
      <xdr:col>0</xdr:col>
      <xdr:colOff>615950</xdr:colOff>
      <xdr:row>43</xdr:row>
      <xdr:rowOff>304800</xdr:rowOff>
    </xdr:to>
    <xdr:sp macro="" textlink="">
      <xdr:nvSpPr>
        <xdr:cNvPr id="17664" name="AutoShape 256">
          <a:extLst>
            <a:ext uri="{FF2B5EF4-FFF2-40B4-BE49-F238E27FC236}">
              <a16:creationId xmlns:a16="http://schemas.microsoft.com/office/drawing/2014/main" id="{CE02A781-2941-4043-A512-0EEB72044369}"/>
            </a:ext>
          </a:extLst>
        </xdr:cNvPr>
        <xdr:cNvSpPr>
          <a:spLocks noChangeAspect="1" noChangeArrowheads="1"/>
        </xdr:cNvSpPr>
      </xdr:nvSpPr>
      <xdr:spPr bwMode="auto">
        <a:xfrm>
          <a:off x="31115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xdr:row>
      <xdr:rowOff>0</xdr:rowOff>
    </xdr:from>
    <xdr:to>
      <xdr:col>0</xdr:col>
      <xdr:colOff>927100</xdr:colOff>
      <xdr:row>43</xdr:row>
      <xdr:rowOff>304800</xdr:rowOff>
    </xdr:to>
    <xdr:sp macro="" textlink="">
      <xdr:nvSpPr>
        <xdr:cNvPr id="17665" name="AutoShape 257" descr="https://adas-server.mobiledrivetech.com/polarion/icons/default/enums/type_feature.gif">
          <a:hlinkClick xmlns:r="http://schemas.openxmlformats.org/officeDocument/2006/relationships" r:id="rId85" tgtFrame="_blank"/>
          <a:extLst>
            <a:ext uri="{FF2B5EF4-FFF2-40B4-BE49-F238E27FC236}">
              <a16:creationId xmlns:a16="http://schemas.microsoft.com/office/drawing/2014/main" id="{B3CE21BA-5F5D-451C-946A-6F40A5455F7B}"/>
            </a:ext>
          </a:extLst>
        </xdr:cNvPr>
        <xdr:cNvSpPr>
          <a:spLocks noChangeAspect="1" noChangeArrowheads="1"/>
        </xdr:cNvSpPr>
      </xdr:nvSpPr>
      <xdr:spPr bwMode="auto">
        <a:xfrm>
          <a:off x="62230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xdr:row>
      <xdr:rowOff>0</xdr:rowOff>
    </xdr:from>
    <xdr:to>
      <xdr:col>1</xdr:col>
      <xdr:colOff>304800</xdr:colOff>
      <xdr:row>43</xdr:row>
      <xdr:rowOff>304800</xdr:rowOff>
    </xdr:to>
    <xdr:sp macro="" textlink="">
      <xdr:nvSpPr>
        <xdr:cNvPr id="17666" name="AutoShape 258" descr="https://adas-server.mobiledrivetech.com/polarion/icons/default/enums/type_feature.gif">
          <a:hlinkClick xmlns:r="http://schemas.openxmlformats.org/officeDocument/2006/relationships" r:id="rId85" tgtFrame="_top"/>
          <a:extLst>
            <a:ext uri="{FF2B5EF4-FFF2-40B4-BE49-F238E27FC236}">
              <a16:creationId xmlns:a16="http://schemas.microsoft.com/office/drawing/2014/main" id="{9FAA323C-B1A8-47BE-9AFC-2CF58E1CCF20}"/>
            </a:ext>
          </a:extLst>
        </xdr:cNvPr>
        <xdr:cNvSpPr>
          <a:spLocks noChangeAspect="1" noChangeArrowheads="1"/>
        </xdr:cNvSpPr>
      </xdr:nvSpPr>
      <xdr:spPr bwMode="auto">
        <a:xfrm>
          <a:off x="202565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7667" name="AutoShape 259" descr="https://adas-server.mobiledrivetech.com/polarion/icons/default/enums/type_spike.gif">
          <a:hlinkClick xmlns:r="http://schemas.openxmlformats.org/officeDocument/2006/relationships" r:id="rId86" tgtFrame="_blank"/>
          <a:extLst>
            <a:ext uri="{FF2B5EF4-FFF2-40B4-BE49-F238E27FC236}">
              <a16:creationId xmlns:a16="http://schemas.microsoft.com/office/drawing/2014/main" id="{206051CE-EB9F-4CDC-B296-944A50079FEB}"/>
            </a:ext>
          </a:extLst>
        </xdr:cNvPr>
        <xdr:cNvSpPr>
          <a:spLocks noChangeAspect="1" noChangeArrowheads="1"/>
        </xdr:cNvSpPr>
      </xdr:nvSpPr>
      <xdr:spPr bwMode="auto">
        <a:xfrm>
          <a:off x="265430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xdr:row>
      <xdr:rowOff>0</xdr:rowOff>
    </xdr:from>
    <xdr:to>
      <xdr:col>3</xdr:col>
      <xdr:colOff>304800</xdr:colOff>
      <xdr:row>43</xdr:row>
      <xdr:rowOff>304800</xdr:rowOff>
    </xdr:to>
    <xdr:sp macro="" textlink="">
      <xdr:nvSpPr>
        <xdr:cNvPr id="17668" name="AutoShape 260" descr="https://adas-server.mobiledrivetech.com/polarion/icons/default/enums/type_spike.gif">
          <a:hlinkClick xmlns:r="http://schemas.openxmlformats.org/officeDocument/2006/relationships" r:id="rId86" tgtFrame="_top"/>
          <a:extLst>
            <a:ext uri="{FF2B5EF4-FFF2-40B4-BE49-F238E27FC236}">
              <a16:creationId xmlns:a16="http://schemas.microsoft.com/office/drawing/2014/main" id="{508059CD-CBCF-4FB9-B0F5-09E00B283BB4}"/>
            </a:ext>
          </a:extLst>
        </xdr:cNvPr>
        <xdr:cNvSpPr>
          <a:spLocks noChangeAspect="1" noChangeArrowheads="1"/>
        </xdr:cNvSpPr>
      </xdr:nvSpPr>
      <xdr:spPr bwMode="auto">
        <a:xfrm>
          <a:off x="5797550" y="274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304800</xdr:colOff>
      <xdr:row>44</xdr:row>
      <xdr:rowOff>304800</xdr:rowOff>
    </xdr:to>
    <xdr:sp macro="" textlink="">
      <xdr:nvSpPr>
        <xdr:cNvPr id="17669" name="AutoShape 261" descr="https://adas-server.mobiledrivetech.com/polarion/ria/images/suspect.gif">
          <a:extLst>
            <a:ext uri="{FF2B5EF4-FFF2-40B4-BE49-F238E27FC236}">
              <a16:creationId xmlns:a16="http://schemas.microsoft.com/office/drawing/2014/main" id="{1CD57A82-71E6-4024-AFCC-2BE9D55EB4F0}"/>
            </a:ext>
          </a:extLst>
        </xdr:cNvPr>
        <xdr:cNvSpPr>
          <a:spLocks noChangeAspect="1" noChangeArrowheads="1"/>
        </xdr:cNvSpPr>
      </xdr:nvSpPr>
      <xdr:spPr bwMode="auto">
        <a:xfrm>
          <a:off x="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xdr:row>
      <xdr:rowOff>0</xdr:rowOff>
    </xdr:from>
    <xdr:to>
      <xdr:col>0</xdr:col>
      <xdr:colOff>615950</xdr:colOff>
      <xdr:row>44</xdr:row>
      <xdr:rowOff>304800</xdr:rowOff>
    </xdr:to>
    <xdr:sp macro="" textlink="">
      <xdr:nvSpPr>
        <xdr:cNvPr id="17670" name="AutoShape 262">
          <a:extLst>
            <a:ext uri="{FF2B5EF4-FFF2-40B4-BE49-F238E27FC236}">
              <a16:creationId xmlns:a16="http://schemas.microsoft.com/office/drawing/2014/main" id="{8E6EF976-430D-4B1C-B414-1485684EB056}"/>
            </a:ext>
          </a:extLst>
        </xdr:cNvPr>
        <xdr:cNvSpPr>
          <a:spLocks noChangeAspect="1" noChangeArrowheads="1"/>
        </xdr:cNvSpPr>
      </xdr:nvSpPr>
      <xdr:spPr bwMode="auto">
        <a:xfrm>
          <a:off x="31115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xdr:row>
      <xdr:rowOff>0</xdr:rowOff>
    </xdr:from>
    <xdr:to>
      <xdr:col>0</xdr:col>
      <xdr:colOff>927100</xdr:colOff>
      <xdr:row>44</xdr:row>
      <xdr:rowOff>304800</xdr:rowOff>
    </xdr:to>
    <xdr:sp macro="" textlink="">
      <xdr:nvSpPr>
        <xdr:cNvPr id="17671" name="AutoShape 263" descr="https://adas-server.mobiledrivetech.com/polarion/icons/default/enums/type_feature.gif">
          <a:hlinkClick xmlns:r="http://schemas.openxmlformats.org/officeDocument/2006/relationships" r:id="rId87" tgtFrame="_blank"/>
          <a:extLst>
            <a:ext uri="{FF2B5EF4-FFF2-40B4-BE49-F238E27FC236}">
              <a16:creationId xmlns:a16="http://schemas.microsoft.com/office/drawing/2014/main" id="{9DD82770-9622-4A18-B9C5-01444FAC6BBB}"/>
            </a:ext>
          </a:extLst>
        </xdr:cNvPr>
        <xdr:cNvSpPr>
          <a:spLocks noChangeAspect="1" noChangeArrowheads="1"/>
        </xdr:cNvSpPr>
      </xdr:nvSpPr>
      <xdr:spPr bwMode="auto">
        <a:xfrm>
          <a:off x="62230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xdr:row>
      <xdr:rowOff>0</xdr:rowOff>
    </xdr:from>
    <xdr:to>
      <xdr:col>1</xdr:col>
      <xdr:colOff>304800</xdr:colOff>
      <xdr:row>44</xdr:row>
      <xdr:rowOff>304800</xdr:rowOff>
    </xdr:to>
    <xdr:sp macro="" textlink="">
      <xdr:nvSpPr>
        <xdr:cNvPr id="17672" name="AutoShape 264" descr="https://adas-server.mobiledrivetech.com/polarion/icons/default/enums/type_feature.gif">
          <a:hlinkClick xmlns:r="http://schemas.openxmlformats.org/officeDocument/2006/relationships" r:id="rId87" tgtFrame="_top"/>
          <a:extLst>
            <a:ext uri="{FF2B5EF4-FFF2-40B4-BE49-F238E27FC236}">
              <a16:creationId xmlns:a16="http://schemas.microsoft.com/office/drawing/2014/main" id="{76EDABA3-9417-47BC-9076-7E13C06B21FB}"/>
            </a:ext>
          </a:extLst>
        </xdr:cNvPr>
        <xdr:cNvSpPr>
          <a:spLocks noChangeAspect="1" noChangeArrowheads="1"/>
        </xdr:cNvSpPr>
      </xdr:nvSpPr>
      <xdr:spPr bwMode="auto">
        <a:xfrm>
          <a:off x="202565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7673" name="AutoShape 265" descr="https://adas-server.mobiledrivetech.com/polarion/icons/default/enums/type_spike.gif">
          <a:hlinkClick xmlns:r="http://schemas.openxmlformats.org/officeDocument/2006/relationships" r:id="rId88" tgtFrame="_blank"/>
          <a:extLst>
            <a:ext uri="{FF2B5EF4-FFF2-40B4-BE49-F238E27FC236}">
              <a16:creationId xmlns:a16="http://schemas.microsoft.com/office/drawing/2014/main" id="{B7D8A5B7-12AC-4E4C-BAA2-E521FA7A2967}"/>
            </a:ext>
          </a:extLst>
        </xdr:cNvPr>
        <xdr:cNvSpPr>
          <a:spLocks noChangeAspect="1" noChangeArrowheads="1"/>
        </xdr:cNvSpPr>
      </xdr:nvSpPr>
      <xdr:spPr bwMode="auto">
        <a:xfrm>
          <a:off x="265430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xdr:row>
      <xdr:rowOff>0</xdr:rowOff>
    </xdr:from>
    <xdr:to>
      <xdr:col>3</xdr:col>
      <xdr:colOff>304800</xdr:colOff>
      <xdr:row>44</xdr:row>
      <xdr:rowOff>304800</xdr:rowOff>
    </xdr:to>
    <xdr:sp macro="" textlink="">
      <xdr:nvSpPr>
        <xdr:cNvPr id="17674" name="AutoShape 266" descr="https://adas-server.mobiledrivetech.com/polarion/icons/default/enums/type_spike.gif">
          <a:hlinkClick xmlns:r="http://schemas.openxmlformats.org/officeDocument/2006/relationships" r:id="rId88" tgtFrame="_top"/>
          <a:extLst>
            <a:ext uri="{FF2B5EF4-FFF2-40B4-BE49-F238E27FC236}">
              <a16:creationId xmlns:a16="http://schemas.microsoft.com/office/drawing/2014/main" id="{03B9CEDB-2FF7-4D79-8AD2-5CFE33FE60B3}"/>
            </a:ext>
          </a:extLst>
        </xdr:cNvPr>
        <xdr:cNvSpPr>
          <a:spLocks noChangeAspect="1" noChangeArrowheads="1"/>
        </xdr:cNvSpPr>
      </xdr:nvSpPr>
      <xdr:spPr bwMode="auto">
        <a:xfrm>
          <a:off x="579755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304800</xdr:colOff>
      <xdr:row>45</xdr:row>
      <xdr:rowOff>304800</xdr:rowOff>
    </xdr:to>
    <xdr:sp macro="" textlink="">
      <xdr:nvSpPr>
        <xdr:cNvPr id="17675" name="AutoShape 267" descr="https://adas-server.mobiledrivetech.com/polarion/ria/images/suspect.gif">
          <a:extLst>
            <a:ext uri="{FF2B5EF4-FFF2-40B4-BE49-F238E27FC236}">
              <a16:creationId xmlns:a16="http://schemas.microsoft.com/office/drawing/2014/main" id="{89E53F00-9E8D-456E-9C1D-419700D89159}"/>
            </a:ext>
          </a:extLst>
        </xdr:cNvPr>
        <xdr:cNvSpPr>
          <a:spLocks noChangeAspect="1" noChangeArrowheads="1"/>
        </xdr:cNvSpPr>
      </xdr:nvSpPr>
      <xdr:spPr bwMode="auto">
        <a:xfrm>
          <a:off x="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xdr:row>
      <xdr:rowOff>0</xdr:rowOff>
    </xdr:from>
    <xdr:to>
      <xdr:col>0</xdr:col>
      <xdr:colOff>615950</xdr:colOff>
      <xdr:row>45</xdr:row>
      <xdr:rowOff>304800</xdr:rowOff>
    </xdr:to>
    <xdr:sp macro="" textlink="">
      <xdr:nvSpPr>
        <xdr:cNvPr id="17676" name="AutoShape 268">
          <a:extLst>
            <a:ext uri="{FF2B5EF4-FFF2-40B4-BE49-F238E27FC236}">
              <a16:creationId xmlns:a16="http://schemas.microsoft.com/office/drawing/2014/main" id="{5CD3B003-8D98-488D-BC04-4D3710905AE2}"/>
            </a:ext>
          </a:extLst>
        </xdr:cNvPr>
        <xdr:cNvSpPr>
          <a:spLocks noChangeAspect="1" noChangeArrowheads="1"/>
        </xdr:cNvSpPr>
      </xdr:nvSpPr>
      <xdr:spPr bwMode="auto">
        <a:xfrm>
          <a:off x="31115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xdr:row>
      <xdr:rowOff>0</xdr:rowOff>
    </xdr:from>
    <xdr:to>
      <xdr:col>0</xdr:col>
      <xdr:colOff>927100</xdr:colOff>
      <xdr:row>45</xdr:row>
      <xdr:rowOff>304800</xdr:rowOff>
    </xdr:to>
    <xdr:sp macro="" textlink="">
      <xdr:nvSpPr>
        <xdr:cNvPr id="17677" name="AutoShape 269" descr="https://adas-server.mobiledrivetech.com/polarion/icons/default/enums/type_feature.gif">
          <a:hlinkClick xmlns:r="http://schemas.openxmlformats.org/officeDocument/2006/relationships" r:id="rId89" tgtFrame="_blank"/>
          <a:extLst>
            <a:ext uri="{FF2B5EF4-FFF2-40B4-BE49-F238E27FC236}">
              <a16:creationId xmlns:a16="http://schemas.microsoft.com/office/drawing/2014/main" id="{AA4E7FE1-1EA3-400D-B901-03CD2DB52368}"/>
            </a:ext>
          </a:extLst>
        </xdr:cNvPr>
        <xdr:cNvSpPr>
          <a:spLocks noChangeAspect="1" noChangeArrowheads="1"/>
        </xdr:cNvSpPr>
      </xdr:nvSpPr>
      <xdr:spPr bwMode="auto">
        <a:xfrm>
          <a:off x="62230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xdr:row>
      <xdr:rowOff>0</xdr:rowOff>
    </xdr:from>
    <xdr:to>
      <xdr:col>1</xdr:col>
      <xdr:colOff>304800</xdr:colOff>
      <xdr:row>45</xdr:row>
      <xdr:rowOff>304800</xdr:rowOff>
    </xdr:to>
    <xdr:sp macro="" textlink="">
      <xdr:nvSpPr>
        <xdr:cNvPr id="17678" name="AutoShape 270" descr="https://adas-server.mobiledrivetech.com/polarion/icons/default/enums/type_feature.gif">
          <a:hlinkClick xmlns:r="http://schemas.openxmlformats.org/officeDocument/2006/relationships" r:id="rId89" tgtFrame="_top"/>
          <a:extLst>
            <a:ext uri="{FF2B5EF4-FFF2-40B4-BE49-F238E27FC236}">
              <a16:creationId xmlns:a16="http://schemas.microsoft.com/office/drawing/2014/main" id="{C36981EE-E293-4F67-A61B-47E8693FB833}"/>
            </a:ext>
          </a:extLst>
        </xdr:cNvPr>
        <xdr:cNvSpPr>
          <a:spLocks noChangeAspect="1" noChangeArrowheads="1"/>
        </xdr:cNvSpPr>
      </xdr:nvSpPr>
      <xdr:spPr bwMode="auto">
        <a:xfrm>
          <a:off x="202565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7679" name="AutoShape 271" descr="https://adas-server.mobiledrivetech.com/polarion/icons/default/enums/type_spike.gif">
          <a:hlinkClick xmlns:r="http://schemas.openxmlformats.org/officeDocument/2006/relationships" r:id="rId90" tgtFrame="_blank"/>
          <a:extLst>
            <a:ext uri="{FF2B5EF4-FFF2-40B4-BE49-F238E27FC236}">
              <a16:creationId xmlns:a16="http://schemas.microsoft.com/office/drawing/2014/main" id="{4F089CE9-F863-427F-A8E1-543443A5C8C0}"/>
            </a:ext>
          </a:extLst>
        </xdr:cNvPr>
        <xdr:cNvSpPr>
          <a:spLocks noChangeAspect="1" noChangeArrowheads="1"/>
        </xdr:cNvSpPr>
      </xdr:nvSpPr>
      <xdr:spPr bwMode="auto">
        <a:xfrm>
          <a:off x="265430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xdr:row>
      <xdr:rowOff>0</xdr:rowOff>
    </xdr:from>
    <xdr:to>
      <xdr:col>3</xdr:col>
      <xdr:colOff>304800</xdr:colOff>
      <xdr:row>45</xdr:row>
      <xdr:rowOff>304800</xdr:rowOff>
    </xdr:to>
    <xdr:sp macro="" textlink="">
      <xdr:nvSpPr>
        <xdr:cNvPr id="17680" name="AutoShape 272" descr="https://adas-server.mobiledrivetech.com/polarion/icons/default/enums/type_spike.gif">
          <a:hlinkClick xmlns:r="http://schemas.openxmlformats.org/officeDocument/2006/relationships" r:id="rId90" tgtFrame="_top"/>
          <a:extLst>
            <a:ext uri="{FF2B5EF4-FFF2-40B4-BE49-F238E27FC236}">
              <a16:creationId xmlns:a16="http://schemas.microsoft.com/office/drawing/2014/main" id="{74D910EC-110D-41D4-87DE-CC9EB82014B9}"/>
            </a:ext>
          </a:extLst>
        </xdr:cNvPr>
        <xdr:cNvSpPr>
          <a:spLocks noChangeAspect="1" noChangeArrowheads="1"/>
        </xdr:cNvSpPr>
      </xdr:nvSpPr>
      <xdr:spPr bwMode="auto">
        <a:xfrm>
          <a:off x="5797550" y="28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304800</xdr:colOff>
      <xdr:row>46</xdr:row>
      <xdr:rowOff>304800</xdr:rowOff>
    </xdr:to>
    <xdr:sp macro="" textlink="">
      <xdr:nvSpPr>
        <xdr:cNvPr id="17681" name="AutoShape 273" descr="https://adas-server.mobiledrivetech.com/polarion/ria/images/suspect.gif">
          <a:extLst>
            <a:ext uri="{FF2B5EF4-FFF2-40B4-BE49-F238E27FC236}">
              <a16:creationId xmlns:a16="http://schemas.microsoft.com/office/drawing/2014/main" id="{97967885-4166-433B-B420-75F2CF9B016C}"/>
            </a:ext>
          </a:extLst>
        </xdr:cNvPr>
        <xdr:cNvSpPr>
          <a:spLocks noChangeAspect="1" noChangeArrowheads="1"/>
        </xdr:cNvSpPr>
      </xdr:nvSpPr>
      <xdr:spPr bwMode="auto">
        <a:xfrm>
          <a:off x="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xdr:row>
      <xdr:rowOff>0</xdr:rowOff>
    </xdr:from>
    <xdr:to>
      <xdr:col>0</xdr:col>
      <xdr:colOff>615950</xdr:colOff>
      <xdr:row>46</xdr:row>
      <xdr:rowOff>304800</xdr:rowOff>
    </xdr:to>
    <xdr:sp macro="" textlink="">
      <xdr:nvSpPr>
        <xdr:cNvPr id="17682" name="AutoShape 274">
          <a:extLst>
            <a:ext uri="{FF2B5EF4-FFF2-40B4-BE49-F238E27FC236}">
              <a16:creationId xmlns:a16="http://schemas.microsoft.com/office/drawing/2014/main" id="{D781D3F8-8568-4642-B5E5-5D4F61768C26}"/>
            </a:ext>
          </a:extLst>
        </xdr:cNvPr>
        <xdr:cNvSpPr>
          <a:spLocks noChangeAspect="1" noChangeArrowheads="1"/>
        </xdr:cNvSpPr>
      </xdr:nvSpPr>
      <xdr:spPr bwMode="auto">
        <a:xfrm>
          <a:off x="31115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xdr:row>
      <xdr:rowOff>0</xdr:rowOff>
    </xdr:from>
    <xdr:to>
      <xdr:col>0</xdr:col>
      <xdr:colOff>927100</xdr:colOff>
      <xdr:row>46</xdr:row>
      <xdr:rowOff>304800</xdr:rowOff>
    </xdr:to>
    <xdr:sp macro="" textlink="">
      <xdr:nvSpPr>
        <xdr:cNvPr id="17683" name="AutoShape 275" descr="https://adas-server.mobiledrivetech.com/polarion/icons/default/enums/type_feature.gif">
          <a:hlinkClick xmlns:r="http://schemas.openxmlformats.org/officeDocument/2006/relationships" r:id="rId91" tgtFrame="_blank"/>
          <a:extLst>
            <a:ext uri="{FF2B5EF4-FFF2-40B4-BE49-F238E27FC236}">
              <a16:creationId xmlns:a16="http://schemas.microsoft.com/office/drawing/2014/main" id="{E1633428-36D3-4BB5-8574-BBAF1841130E}"/>
            </a:ext>
          </a:extLst>
        </xdr:cNvPr>
        <xdr:cNvSpPr>
          <a:spLocks noChangeAspect="1" noChangeArrowheads="1"/>
        </xdr:cNvSpPr>
      </xdr:nvSpPr>
      <xdr:spPr bwMode="auto">
        <a:xfrm>
          <a:off x="62230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xdr:row>
      <xdr:rowOff>0</xdr:rowOff>
    </xdr:from>
    <xdr:to>
      <xdr:col>1</xdr:col>
      <xdr:colOff>304800</xdr:colOff>
      <xdr:row>46</xdr:row>
      <xdr:rowOff>304800</xdr:rowOff>
    </xdr:to>
    <xdr:sp macro="" textlink="">
      <xdr:nvSpPr>
        <xdr:cNvPr id="17684" name="AutoShape 276" descr="https://adas-server.mobiledrivetech.com/polarion/icons/default/enums/type_feature.gif">
          <a:hlinkClick xmlns:r="http://schemas.openxmlformats.org/officeDocument/2006/relationships" r:id="rId91" tgtFrame="_top"/>
          <a:extLst>
            <a:ext uri="{FF2B5EF4-FFF2-40B4-BE49-F238E27FC236}">
              <a16:creationId xmlns:a16="http://schemas.microsoft.com/office/drawing/2014/main" id="{8E4FFF32-55D0-4E65-BE53-49E45C4709CC}"/>
            </a:ext>
          </a:extLst>
        </xdr:cNvPr>
        <xdr:cNvSpPr>
          <a:spLocks noChangeAspect="1" noChangeArrowheads="1"/>
        </xdr:cNvSpPr>
      </xdr:nvSpPr>
      <xdr:spPr bwMode="auto">
        <a:xfrm>
          <a:off x="202565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7685" name="AutoShape 277" descr="https://adas-server.mobiledrivetech.com/polarion/icons/default/enums/type_spike.gif">
          <a:hlinkClick xmlns:r="http://schemas.openxmlformats.org/officeDocument/2006/relationships" r:id="rId92" tgtFrame="_blank"/>
          <a:extLst>
            <a:ext uri="{FF2B5EF4-FFF2-40B4-BE49-F238E27FC236}">
              <a16:creationId xmlns:a16="http://schemas.microsoft.com/office/drawing/2014/main" id="{FF276955-ECE9-46B5-BA29-1C66E054EDCE}"/>
            </a:ext>
          </a:extLst>
        </xdr:cNvPr>
        <xdr:cNvSpPr>
          <a:spLocks noChangeAspect="1" noChangeArrowheads="1"/>
        </xdr:cNvSpPr>
      </xdr:nvSpPr>
      <xdr:spPr bwMode="auto">
        <a:xfrm>
          <a:off x="265430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xdr:row>
      <xdr:rowOff>0</xdr:rowOff>
    </xdr:from>
    <xdr:to>
      <xdr:col>3</xdr:col>
      <xdr:colOff>304800</xdr:colOff>
      <xdr:row>46</xdr:row>
      <xdr:rowOff>304800</xdr:rowOff>
    </xdr:to>
    <xdr:sp macro="" textlink="">
      <xdr:nvSpPr>
        <xdr:cNvPr id="17686" name="AutoShape 278" descr="https://adas-server.mobiledrivetech.com/polarion/icons/default/enums/type_spike.gif">
          <a:hlinkClick xmlns:r="http://schemas.openxmlformats.org/officeDocument/2006/relationships" r:id="rId92" tgtFrame="_top"/>
          <a:extLst>
            <a:ext uri="{FF2B5EF4-FFF2-40B4-BE49-F238E27FC236}">
              <a16:creationId xmlns:a16="http://schemas.microsoft.com/office/drawing/2014/main" id="{9B3CDDB7-30BA-4B73-8F45-66F150BD1358}"/>
            </a:ext>
          </a:extLst>
        </xdr:cNvPr>
        <xdr:cNvSpPr>
          <a:spLocks noChangeAspect="1" noChangeArrowheads="1"/>
        </xdr:cNvSpPr>
      </xdr:nvSpPr>
      <xdr:spPr bwMode="auto">
        <a:xfrm>
          <a:off x="5797550" y="29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304800</xdr:colOff>
      <xdr:row>47</xdr:row>
      <xdr:rowOff>304800</xdr:rowOff>
    </xdr:to>
    <xdr:sp macro="" textlink="">
      <xdr:nvSpPr>
        <xdr:cNvPr id="17687" name="AutoShape 279" descr="https://adas-server.mobiledrivetech.com/polarion/ria/images/suspect.gif">
          <a:extLst>
            <a:ext uri="{FF2B5EF4-FFF2-40B4-BE49-F238E27FC236}">
              <a16:creationId xmlns:a16="http://schemas.microsoft.com/office/drawing/2014/main" id="{F66B7D11-5CEF-44C1-B9E0-009794C9A50C}"/>
            </a:ext>
          </a:extLst>
        </xdr:cNvPr>
        <xdr:cNvSpPr>
          <a:spLocks noChangeAspect="1" noChangeArrowheads="1"/>
        </xdr:cNvSpPr>
      </xdr:nvSpPr>
      <xdr:spPr bwMode="auto">
        <a:xfrm>
          <a:off x="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xdr:row>
      <xdr:rowOff>0</xdr:rowOff>
    </xdr:from>
    <xdr:to>
      <xdr:col>0</xdr:col>
      <xdr:colOff>615950</xdr:colOff>
      <xdr:row>47</xdr:row>
      <xdr:rowOff>304800</xdr:rowOff>
    </xdr:to>
    <xdr:sp macro="" textlink="">
      <xdr:nvSpPr>
        <xdr:cNvPr id="17688" name="AutoShape 280">
          <a:extLst>
            <a:ext uri="{FF2B5EF4-FFF2-40B4-BE49-F238E27FC236}">
              <a16:creationId xmlns:a16="http://schemas.microsoft.com/office/drawing/2014/main" id="{DA09ED4D-A239-4957-AD3D-DA404872E9B0}"/>
            </a:ext>
          </a:extLst>
        </xdr:cNvPr>
        <xdr:cNvSpPr>
          <a:spLocks noChangeAspect="1" noChangeArrowheads="1"/>
        </xdr:cNvSpPr>
      </xdr:nvSpPr>
      <xdr:spPr bwMode="auto">
        <a:xfrm>
          <a:off x="31115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xdr:row>
      <xdr:rowOff>0</xdr:rowOff>
    </xdr:from>
    <xdr:to>
      <xdr:col>0</xdr:col>
      <xdr:colOff>927100</xdr:colOff>
      <xdr:row>47</xdr:row>
      <xdr:rowOff>304800</xdr:rowOff>
    </xdr:to>
    <xdr:sp macro="" textlink="">
      <xdr:nvSpPr>
        <xdr:cNvPr id="17689" name="AutoShape 281" descr="https://adas-server.mobiledrivetech.com/polarion/icons/default/enums/type_feature.gif">
          <a:hlinkClick xmlns:r="http://schemas.openxmlformats.org/officeDocument/2006/relationships" r:id="rId93" tgtFrame="_blank"/>
          <a:extLst>
            <a:ext uri="{FF2B5EF4-FFF2-40B4-BE49-F238E27FC236}">
              <a16:creationId xmlns:a16="http://schemas.microsoft.com/office/drawing/2014/main" id="{231131EB-7468-4932-A329-4B2D206A318A}"/>
            </a:ext>
          </a:extLst>
        </xdr:cNvPr>
        <xdr:cNvSpPr>
          <a:spLocks noChangeAspect="1" noChangeArrowheads="1"/>
        </xdr:cNvSpPr>
      </xdr:nvSpPr>
      <xdr:spPr bwMode="auto">
        <a:xfrm>
          <a:off x="62230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xdr:row>
      <xdr:rowOff>0</xdr:rowOff>
    </xdr:from>
    <xdr:to>
      <xdr:col>1</xdr:col>
      <xdr:colOff>304800</xdr:colOff>
      <xdr:row>47</xdr:row>
      <xdr:rowOff>304800</xdr:rowOff>
    </xdr:to>
    <xdr:sp macro="" textlink="">
      <xdr:nvSpPr>
        <xdr:cNvPr id="17690" name="AutoShape 282" descr="https://adas-server.mobiledrivetech.com/polarion/icons/default/enums/type_feature.gif">
          <a:hlinkClick xmlns:r="http://schemas.openxmlformats.org/officeDocument/2006/relationships" r:id="rId93" tgtFrame="_top"/>
          <a:extLst>
            <a:ext uri="{FF2B5EF4-FFF2-40B4-BE49-F238E27FC236}">
              <a16:creationId xmlns:a16="http://schemas.microsoft.com/office/drawing/2014/main" id="{70DD278D-F6DC-413B-BAD3-D21422997F41}"/>
            </a:ext>
          </a:extLst>
        </xdr:cNvPr>
        <xdr:cNvSpPr>
          <a:spLocks noChangeAspect="1" noChangeArrowheads="1"/>
        </xdr:cNvSpPr>
      </xdr:nvSpPr>
      <xdr:spPr bwMode="auto">
        <a:xfrm>
          <a:off x="202565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xdr:row>
      <xdr:rowOff>0</xdr:rowOff>
    </xdr:from>
    <xdr:to>
      <xdr:col>2</xdr:col>
      <xdr:colOff>304800</xdr:colOff>
      <xdr:row>47</xdr:row>
      <xdr:rowOff>304800</xdr:rowOff>
    </xdr:to>
    <xdr:sp macro="" textlink="">
      <xdr:nvSpPr>
        <xdr:cNvPr id="17691" name="AutoShape 283" descr="https://adas-server.mobiledrivetech.com/polarion/icons/default/enums/type_spike.gif">
          <a:hlinkClick xmlns:r="http://schemas.openxmlformats.org/officeDocument/2006/relationships" r:id="rId94" tgtFrame="_blank"/>
          <a:extLst>
            <a:ext uri="{FF2B5EF4-FFF2-40B4-BE49-F238E27FC236}">
              <a16:creationId xmlns:a16="http://schemas.microsoft.com/office/drawing/2014/main" id="{910AA621-F059-49AB-9E1B-379EB771D9C9}"/>
            </a:ext>
          </a:extLst>
        </xdr:cNvPr>
        <xdr:cNvSpPr>
          <a:spLocks noChangeAspect="1" noChangeArrowheads="1"/>
        </xdr:cNvSpPr>
      </xdr:nvSpPr>
      <xdr:spPr bwMode="auto">
        <a:xfrm>
          <a:off x="265430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xdr:row>
      <xdr:rowOff>0</xdr:rowOff>
    </xdr:from>
    <xdr:to>
      <xdr:col>3</xdr:col>
      <xdr:colOff>304800</xdr:colOff>
      <xdr:row>47</xdr:row>
      <xdr:rowOff>304800</xdr:rowOff>
    </xdr:to>
    <xdr:sp macro="" textlink="">
      <xdr:nvSpPr>
        <xdr:cNvPr id="17692" name="AutoShape 284" descr="https://adas-server.mobiledrivetech.com/polarion/icons/default/enums/type_spike.gif">
          <a:hlinkClick xmlns:r="http://schemas.openxmlformats.org/officeDocument/2006/relationships" r:id="rId94" tgtFrame="_top"/>
          <a:extLst>
            <a:ext uri="{FF2B5EF4-FFF2-40B4-BE49-F238E27FC236}">
              <a16:creationId xmlns:a16="http://schemas.microsoft.com/office/drawing/2014/main" id="{93DD8BB0-4630-4DA4-A448-4FE8502EFF80}"/>
            </a:ext>
          </a:extLst>
        </xdr:cNvPr>
        <xdr:cNvSpPr>
          <a:spLocks noChangeAspect="1" noChangeArrowheads="1"/>
        </xdr:cNvSpPr>
      </xdr:nvSpPr>
      <xdr:spPr bwMode="auto">
        <a:xfrm>
          <a:off x="5797550" y="30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304800</xdr:colOff>
      <xdr:row>48</xdr:row>
      <xdr:rowOff>304800</xdr:rowOff>
    </xdr:to>
    <xdr:sp macro="" textlink="">
      <xdr:nvSpPr>
        <xdr:cNvPr id="17693" name="AutoShape 285" descr="https://adas-server.mobiledrivetech.com/polarion/ria/images/suspect.gif">
          <a:extLst>
            <a:ext uri="{FF2B5EF4-FFF2-40B4-BE49-F238E27FC236}">
              <a16:creationId xmlns:a16="http://schemas.microsoft.com/office/drawing/2014/main" id="{3511BDED-AA31-4BFA-B755-605E017CA060}"/>
            </a:ext>
          </a:extLst>
        </xdr:cNvPr>
        <xdr:cNvSpPr>
          <a:spLocks noChangeAspect="1" noChangeArrowheads="1"/>
        </xdr:cNvSpPr>
      </xdr:nvSpPr>
      <xdr:spPr bwMode="auto">
        <a:xfrm>
          <a:off x="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xdr:row>
      <xdr:rowOff>0</xdr:rowOff>
    </xdr:from>
    <xdr:to>
      <xdr:col>0</xdr:col>
      <xdr:colOff>615950</xdr:colOff>
      <xdr:row>48</xdr:row>
      <xdr:rowOff>304800</xdr:rowOff>
    </xdr:to>
    <xdr:sp macro="" textlink="">
      <xdr:nvSpPr>
        <xdr:cNvPr id="17694" name="AutoShape 286">
          <a:extLst>
            <a:ext uri="{FF2B5EF4-FFF2-40B4-BE49-F238E27FC236}">
              <a16:creationId xmlns:a16="http://schemas.microsoft.com/office/drawing/2014/main" id="{5F2B9133-1F61-42A2-A858-6E07F35425B2}"/>
            </a:ext>
          </a:extLst>
        </xdr:cNvPr>
        <xdr:cNvSpPr>
          <a:spLocks noChangeAspect="1" noChangeArrowheads="1"/>
        </xdr:cNvSpPr>
      </xdr:nvSpPr>
      <xdr:spPr bwMode="auto">
        <a:xfrm>
          <a:off x="31115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xdr:row>
      <xdr:rowOff>0</xdr:rowOff>
    </xdr:from>
    <xdr:to>
      <xdr:col>0</xdr:col>
      <xdr:colOff>927100</xdr:colOff>
      <xdr:row>48</xdr:row>
      <xdr:rowOff>304800</xdr:rowOff>
    </xdr:to>
    <xdr:sp macro="" textlink="">
      <xdr:nvSpPr>
        <xdr:cNvPr id="17695" name="AutoShape 287" descr="https://adas-server.mobiledrivetech.com/polarion/icons/default/enums/type_feature.gif">
          <a:hlinkClick xmlns:r="http://schemas.openxmlformats.org/officeDocument/2006/relationships" r:id="rId95" tgtFrame="_blank"/>
          <a:extLst>
            <a:ext uri="{FF2B5EF4-FFF2-40B4-BE49-F238E27FC236}">
              <a16:creationId xmlns:a16="http://schemas.microsoft.com/office/drawing/2014/main" id="{0DADE0ED-F629-448A-9E42-051BEACA932C}"/>
            </a:ext>
          </a:extLst>
        </xdr:cNvPr>
        <xdr:cNvSpPr>
          <a:spLocks noChangeAspect="1" noChangeArrowheads="1"/>
        </xdr:cNvSpPr>
      </xdr:nvSpPr>
      <xdr:spPr bwMode="auto">
        <a:xfrm>
          <a:off x="62230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xdr:row>
      <xdr:rowOff>0</xdr:rowOff>
    </xdr:from>
    <xdr:to>
      <xdr:col>1</xdr:col>
      <xdr:colOff>304800</xdr:colOff>
      <xdr:row>48</xdr:row>
      <xdr:rowOff>304800</xdr:rowOff>
    </xdr:to>
    <xdr:sp macro="" textlink="">
      <xdr:nvSpPr>
        <xdr:cNvPr id="17696" name="AutoShape 288" descr="https://adas-server.mobiledrivetech.com/polarion/icons/default/enums/type_feature.gif">
          <a:hlinkClick xmlns:r="http://schemas.openxmlformats.org/officeDocument/2006/relationships" r:id="rId95" tgtFrame="_top"/>
          <a:extLst>
            <a:ext uri="{FF2B5EF4-FFF2-40B4-BE49-F238E27FC236}">
              <a16:creationId xmlns:a16="http://schemas.microsoft.com/office/drawing/2014/main" id="{19C126F1-A443-49D8-A2C1-616283EB174C}"/>
            </a:ext>
          </a:extLst>
        </xdr:cNvPr>
        <xdr:cNvSpPr>
          <a:spLocks noChangeAspect="1" noChangeArrowheads="1"/>
        </xdr:cNvSpPr>
      </xdr:nvSpPr>
      <xdr:spPr bwMode="auto">
        <a:xfrm>
          <a:off x="202565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xdr:row>
      <xdr:rowOff>0</xdr:rowOff>
    </xdr:from>
    <xdr:to>
      <xdr:col>2</xdr:col>
      <xdr:colOff>304800</xdr:colOff>
      <xdr:row>48</xdr:row>
      <xdr:rowOff>304800</xdr:rowOff>
    </xdr:to>
    <xdr:sp macro="" textlink="">
      <xdr:nvSpPr>
        <xdr:cNvPr id="17697" name="AutoShape 289" descr="https://adas-server.mobiledrivetech.com/polarion/icons/default/enums/type_spike.gif">
          <a:hlinkClick xmlns:r="http://schemas.openxmlformats.org/officeDocument/2006/relationships" r:id="rId96" tgtFrame="_blank"/>
          <a:extLst>
            <a:ext uri="{FF2B5EF4-FFF2-40B4-BE49-F238E27FC236}">
              <a16:creationId xmlns:a16="http://schemas.microsoft.com/office/drawing/2014/main" id="{4029F7FF-6D16-410F-815B-12AC8AEC5B8C}"/>
            </a:ext>
          </a:extLst>
        </xdr:cNvPr>
        <xdr:cNvSpPr>
          <a:spLocks noChangeAspect="1" noChangeArrowheads="1"/>
        </xdr:cNvSpPr>
      </xdr:nvSpPr>
      <xdr:spPr bwMode="auto">
        <a:xfrm>
          <a:off x="265430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xdr:row>
      <xdr:rowOff>0</xdr:rowOff>
    </xdr:from>
    <xdr:to>
      <xdr:col>3</xdr:col>
      <xdr:colOff>304800</xdr:colOff>
      <xdr:row>48</xdr:row>
      <xdr:rowOff>304800</xdr:rowOff>
    </xdr:to>
    <xdr:sp macro="" textlink="">
      <xdr:nvSpPr>
        <xdr:cNvPr id="17698" name="AutoShape 290" descr="https://adas-server.mobiledrivetech.com/polarion/icons/default/enums/type_spike.gif">
          <a:hlinkClick xmlns:r="http://schemas.openxmlformats.org/officeDocument/2006/relationships" r:id="rId96" tgtFrame="_top"/>
          <a:extLst>
            <a:ext uri="{FF2B5EF4-FFF2-40B4-BE49-F238E27FC236}">
              <a16:creationId xmlns:a16="http://schemas.microsoft.com/office/drawing/2014/main" id="{B4B1360E-6CC6-4EDD-8E8B-B96ED96C6D3B}"/>
            </a:ext>
          </a:extLst>
        </xdr:cNvPr>
        <xdr:cNvSpPr>
          <a:spLocks noChangeAspect="1" noChangeArrowheads="1"/>
        </xdr:cNvSpPr>
      </xdr:nvSpPr>
      <xdr:spPr bwMode="auto">
        <a:xfrm>
          <a:off x="5797550" y="307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304800</xdr:colOff>
      <xdr:row>49</xdr:row>
      <xdr:rowOff>304800</xdr:rowOff>
    </xdr:to>
    <xdr:sp macro="" textlink="">
      <xdr:nvSpPr>
        <xdr:cNvPr id="17699" name="AutoShape 291" descr="https://adas-server.mobiledrivetech.com/polarion/ria/images/suspect.gif">
          <a:extLst>
            <a:ext uri="{FF2B5EF4-FFF2-40B4-BE49-F238E27FC236}">
              <a16:creationId xmlns:a16="http://schemas.microsoft.com/office/drawing/2014/main" id="{CC6F80F6-551E-41B5-90A6-D3E80755BD29}"/>
            </a:ext>
          </a:extLst>
        </xdr:cNvPr>
        <xdr:cNvSpPr>
          <a:spLocks noChangeAspect="1" noChangeArrowheads="1"/>
        </xdr:cNvSpPr>
      </xdr:nvSpPr>
      <xdr:spPr bwMode="auto">
        <a:xfrm>
          <a:off x="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xdr:row>
      <xdr:rowOff>0</xdr:rowOff>
    </xdr:from>
    <xdr:to>
      <xdr:col>0</xdr:col>
      <xdr:colOff>615950</xdr:colOff>
      <xdr:row>49</xdr:row>
      <xdr:rowOff>304800</xdr:rowOff>
    </xdr:to>
    <xdr:sp macro="" textlink="">
      <xdr:nvSpPr>
        <xdr:cNvPr id="17700" name="AutoShape 292">
          <a:extLst>
            <a:ext uri="{FF2B5EF4-FFF2-40B4-BE49-F238E27FC236}">
              <a16:creationId xmlns:a16="http://schemas.microsoft.com/office/drawing/2014/main" id="{E7D0BAE2-D1F3-4B9F-B25F-8205011DB6B4}"/>
            </a:ext>
          </a:extLst>
        </xdr:cNvPr>
        <xdr:cNvSpPr>
          <a:spLocks noChangeAspect="1" noChangeArrowheads="1"/>
        </xdr:cNvSpPr>
      </xdr:nvSpPr>
      <xdr:spPr bwMode="auto">
        <a:xfrm>
          <a:off x="31115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xdr:row>
      <xdr:rowOff>0</xdr:rowOff>
    </xdr:from>
    <xdr:to>
      <xdr:col>0</xdr:col>
      <xdr:colOff>927100</xdr:colOff>
      <xdr:row>49</xdr:row>
      <xdr:rowOff>304800</xdr:rowOff>
    </xdr:to>
    <xdr:sp macro="" textlink="">
      <xdr:nvSpPr>
        <xdr:cNvPr id="17701" name="AutoShape 293" descr="https://adas-server.mobiledrivetech.com/polarion/icons/default/enums/type_feature.gif">
          <a:hlinkClick xmlns:r="http://schemas.openxmlformats.org/officeDocument/2006/relationships" r:id="rId97" tgtFrame="_blank"/>
          <a:extLst>
            <a:ext uri="{FF2B5EF4-FFF2-40B4-BE49-F238E27FC236}">
              <a16:creationId xmlns:a16="http://schemas.microsoft.com/office/drawing/2014/main" id="{98299AF4-28F9-4FC0-A2DB-A019ED697A83}"/>
            </a:ext>
          </a:extLst>
        </xdr:cNvPr>
        <xdr:cNvSpPr>
          <a:spLocks noChangeAspect="1" noChangeArrowheads="1"/>
        </xdr:cNvSpPr>
      </xdr:nvSpPr>
      <xdr:spPr bwMode="auto">
        <a:xfrm>
          <a:off x="62230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xdr:row>
      <xdr:rowOff>0</xdr:rowOff>
    </xdr:from>
    <xdr:to>
      <xdr:col>1</xdr:col>
      <xdr:colOff>304800</xdr:colOff>
      <xdr:row>49</xdr:row>
      <xdr:rowOff>304800</xdr:rowOff>
    </xdr:to>
    <xdr:sp macro="" textlink="">
      <xdr:nvSpPr>
        <xdr:cNvPr id="17702" name="AutoShape 294" descr="https://adas-server.mobiledrivetech.com/polarion/icons/default/enums/type_feature.gif">
          <a:hlinkClick xmlns:r="http://schemas.openxmlformats.org/officeDocument/2006/relationships" r:id="rId97" tgtFrame="_top"/>
          <a:extLst>
            <a:ext uri="{FF2B5EF4-FFF2-40B4-BE49-F238E27FC236}">
              <a16:creationId xmlns:a16="http://schemas.microsoft.com/office/drawing/2014/main" id="{DEF8B837-C971-4C7C-A3BC-60E7927CFCF8}"/>
            </a:ext>
          </a:extLst>
        </xdr:cNvPr>
        <xdr:cNvSpPr>
          <a:spLocks noChangeAspect="1" noChangeArrowheads="1"/>
        </xdr:cNvSpPr>
      </xdr:nvSpPr>
      <xdr:spPr bwMode="auto">
        <a:xfrm>
          <a:off x="202565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xdr:row>
      <xdr:rowOff>0</xdr:rowOff>
    </xdr:from>
    <xdr:to>
      <xdr:col>2</xdr:col>
      <xdr:colOff>304800</xdr:colOff>
      <xdr:row>49</xdr:row>
      <xdr:rowOff>304800</xdr:rowOff>
    </xdr:to>
    <xdr:sp macro="" textlink="">
      <xdr:nvSpPr>
        <xdr:cNvPr id="17703" name="AutoShape 295" descr="https://adas-server.mobiledrivetech.com/polarion/icons/default/enums/type_spike.gif">
          <a:hlinkClick xmlns:r="http://schemas.openxmlformats.org/officeDocument/2006/relationships" r:id="rId98" tgtFrame="_blank"/>
          <a:extLst>
            <a:ext uri="{FF2B5EF4-FFF2-40B4-BE49-F238E27FC236}">
              <a16:creationId xmlns:a16="http://schemas.microsoft.com/office/drawing/2014/main" id="{C287DCDE-4A39-4AD1-A4CA-872E54AC7D75}"/>
            </a:ext>
          </a:extLst>
        </xdr:cNvPr>
        <xdr:cNvSpPr>
          <a:spLocks noChangeAspect="1" noChangeArrowheads="1"/>
        </xdr:cNvSpPr>
      </xdr:nvSpPr>
      <xdr:spPr bwMode="auto">
        <a:xfrm>
          <a:off x="265430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xdr:row>
      <xdr:rowOff>0</xdr:rowOff>
    </xdr:from>
    <xdr:to>
      <xdr:col>3</xdr:col>
      <xdr:colOff>304800</xdr:colOff>
      <xdr:row>49</xdr:row>
      <xdr:rowOff>304800</xdr:rowOff>
    </xdr:to>
    <xdr:sp macro="" textlink="">
      <xdr:nvSpPr>
        <xdr:cNvPr id="17704" name="AutoShape 296" descr="https://adas-server.mobiledrivetech.com/polarion/icons/default/enums/type_spike.gif">
          <a:hlinkClick xmlns:r="http://schemas.openxmlformats.org/officeDocument/2006/relationships" r:id="rId98" tgtFrame="_top"/>
          <a:extLst>
            <a:ext uri="{FF2B5EF4-FFF2-40B4-BE49-F238E27FC236}">
              <a16:creationId xmlns:a16="http://schemas.microsoft.com/office/drawing/2014/main" id="{8314BCAB-B9F7-47E4-99D0-C99F607404F2}"/>
            </a:ext>
          </a:extLst>
        </xdr:cNvPr>
        <xdr:cNvSpPr>
          <a:spLocks noChangeAspect="1" noChangeArrowheads="1"/>
        </xdr:cNvSpPr>
      </xdr:nvSpPr>
      <xdr:spPr bwMode="auto">
        <a:xfrm>
          <a:off x="5797550" y="31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304800</xdr:colOff>
      <xdr:row>50</xdr:row>
      <xdr:rowOff>304800</xdr:rowOff>
    </xdr:to>
    <xdr:sp macro="" textlink="">
      <xdr:nvSpPr>
        <xdr:cNvPr id="17705" name="AutoShape 297" descr="https://adas-server.mobiledrivetech.com/polarion/ria/images/suspect.gif">
          <a:extLst>
            <a:ext uri="{FF2B5EF4-FFF2-40B4-BE49-F238E27FC236}">
              <a16:creationId xmlns:a16="http://schemas.microsoft.com/office/drawing/2014/main" id="{1EB4067E-A210-42F8-A728-13A1B8102739}"/>
            </a:ext>
          </a:extLst>
        </xdr:cNvPr>
        <xdr:cNvSpPr>
          <a:spLocks noChangeAspect="1" noChangeArrowheads="1"/>
        </xdr:cNvSpPr>
      </xdr:nvSpPr>
      <xdr:spPr bwMode="auto">
        <a:xfrm>
          <a:off x="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xdr:row>
      <xdr:rowOff>0</xdr:rowOff>
    </xdr:from>
    <xdr:to>
      <xdr:col>0</xdr:col>
      <xdr:colOff>615950</xdr:colOff>
      <xdr:row>50</xdr:row>
      <xdr:rowOff>304800</xdr:rowOff>
    </xdr:to>
    <xdr:sp macro="" textlink="">
      <xdr:nvSpPr>
        <xdr:cNvPr id="17706" name="AutoShape 298">
          <a:extLst>
            <a:ext uri="{FF2B5EF4-FFF2-40B4-BE49-F238E27FC236}">
              <a16:creationId xmlns:a16="http://schemas.microsoft.com/office/drawing/2014/main" id="{A8E839E3-D6DB-4163-A058-7E9DCAED89B6}"/>
            </a:ext>
          </a:extLst>
        </xdr:cNvPr>
        <xdr:cNvSpPr>
          <a:spLocks noChangeAspect="1" noChangeArrowheads="1"/>
        </xdr:cNvSpPr>
      </xdr:nvSpPr>
      <xdr:spPr bwMode="auto">
        <a:xfrm>
          <a:off x="31115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xdr:row>
      <xdr:rowOff>0</xdr:rowOff>
    </xdr:from>
    <xdr:to>
      <xdr:col>0</xdr:col>
      <xdr:colOff>927100</xdr:colOff>
      <xdr:row>50</xdr:row>
      <xdr:rowOff>304800</xdr:rowOff>
    </xdr:to>
    <xdr:sp macro="" textlink="">
      <xdr:nvSpPr>
        <xdr:cNvPr id="17707" name="AutoShape 299" descr="https://adas-server.mobiledrivetech.com/polarion/icons/default/enums/type_feature.gif">
          <a:hlinkClick xmlns:r="http://schemas.openxmlformats.org/officeDocument/2006/relationships" r:id="rId99" tgtFrame="_blank"/>
          <a:extLst>
            <a:ext uri="{FF2B5EF4-FFF2-40B4-BE49-F238E27FC236}">
              <a16:creationId xmlns:a16="http://schemas.microsoft.com/office/drawing/2014/main" id="{33C1D42E-1A38-49D3-8B32-412D7D68C34E}"/>
            </a:ext>
          </a:extLst>
        </xdr:cNvPr>
        <xdr:cNvSpPr>
          <a:spLocks noChangeAspect="1" noChangeArrowheads="1"/>
        </xdr:cNvSpPr>
      </xdr:nvSpPr>
      <xdr:spPr bwMode="auto">
        <a:xfrm>
          <a:off x="62230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xdr:row>
      <xdr:rowOff>0</xdr:rowOff>
    </xdr:from>
    <xdr:to>
      <xdr:col>1</xdr:col>
      <xdr:colOff>304800</xdr:colOff>
      <xdr:row>50</xdr:row>
      <xdr:rowOff>304800</xdr:rowOff>
    </xdr:to>
    <xdr:sp macro="" textlink="">
      <xdr:nvSpPr>
        <xdr:cNvPr id="17708" name="AutoShape 300" descr="https://adas-server.mobiledrivetech.com/polarion/icons/default/enums/type_feature.gif">
          <a:hlinkClick xmlns:r="http://schemas.openxmlformats.org/officeDocument/2006/relationships" r:id="rId99" tgtFrame="_top"/>
          <a:extLst>
            <a:ext uri="{FF2B5EF4-FFF2-40B4-BE49-F238E27FC236}">
              <a16:creationId xmlns:a16="http://schemas.microsoft.com/office/drawing/2014/main" id="{FA533966-20FD-411D-8DC6-75AD50594FEE}"/>
            </a:ext>
          </a:extLst>
        </xdr:cNvPr>
        <xdr:cNvSpPr>
          <a:spLocks noChangeAspect="1" noChangeArrowheads="1"/>
        </xdr:cNvSpPr>
      </xdr:nvSpPr>
      <xdr:spPr bwMode="auto">
        <a:xfrm>
          <a:off x="202565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xdr:row>
      <xdr:rowOff>0</xdr:rowOff>
    </xdr:from>
    <xdr:to>
      <xdr:col>2</xdr:col>
      <xdr:colOff>304800</xdr:colOff>
      <xdr:row>50</xdr:row>
      <xdr:rowOff>304800</xdr:rowOff>
    </xdr:to>
    <xdr:sp macro="" textlink="">
      <xdr:nvSpPr>
        <xdr:cNvPr id="17709" name="AutoShape 301" descr="https://adas-server.mobiledrivetech.com/polarion/icons/default/enums/type_spike.gif">
          <a:hlinkClick xmlns:r="http://schemas.openxmlformats.org/officeDocument/2006/relationships" r:id="rId100" tgtFrame="_blank"/>
          <a:extLst>
            <a:ext uri="{FF2B5EF4-FFF2-40B4-BE49-F238E27FC236}">
              <a16:creationId xmlns:a16="http://schemas.microsoft.com/office/drawing/2014/main" id="{97A7C8CF-44EA-49BA-8E5F-98BAF18BDC96}"/>
            </a:ext>
          </a:extLst>
        </xdr:cNvPr>
        <xdr:cNvSpPr>
          <a:spLocks noChangeAspect="1" noChangeArrowheads="1"/>
        </xdr:cNvSpPr>
      </xdr:nvSpPr>
      <xdr:spPr bwMode="auto">
        <a:xfrm>
          <a:off x="265430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xdr:row>
      <xdr:rowOff>0</xdr:rowOff>
    </xdr:from>
    <xdr:to>
      <xdr:col>3</xdr:col>
      <xdr:colOff>304800</xdr:colOff>
      <xdr:row>50</xdr:row>
      <xdr:rowOff>304800</xdr:rowOff>
    </xdr:to>
    <xdr:sp macro="" textlink="">
      <xdr:nvSpPr>
        <xdr:cNvPr id="17710" name="AutoShape 302" descr="https://adas-server.mobiledrivetech.com/polarion/icons/default/enums/type_spike.gif">
          <a:hlinkClick xmlns:r="http://schemas.openxmlformats.org/officeDocument/2006/relationships" r:id="rId100" tgtFrame="_top"/>
          <a:extLst>
            <a:ext uri="{FF2B5EF4-FFF2-40B4-BE49-F238E27FC236}">
              <a16:creationId xmlns:a16="http://schemas.microsoft.com/office/drawing/2014/main" id="{582833A7-75EE-4550-B5FD-A20DFE6D0E7B}"/>
            </a:ext>
          </a:extLst>
        </xdr:cNvPr>
        <xdr:cNvSpPr>
          <a:spLocks noChangeAspect="1" noChangeArrowheads="1"/>
        </xdr:cNvSpPr>
      </xdr:nvSpPr>
      <xdr:spPr bwMode="auto">
        <a:xfrm>
          <a:off x="579755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304800</xdr:colOff>
      <xdr:row>51</xdr:row>
      <xdr:rowOff>304800</xdr:rowOff>
    </xdr:to>
    <xdr:sp macro="" textlink="">
      <xdr:nvSpPr>
        <xdr:cNvPr id="17711" name="AutoShape 303" descr="https://adas-server.mobiledrivetech.com/polarion/ria/images/suspect.gif">
          <a:extLst>
            <a:ext uri="{FF2B5EF4-FFF2-40B4-BE49-F238E27FC236}">
              <a16:creationId xmlns:a16="http://schemas.microsoft.com/office/drawing/2014/main" id="{4262385E-A9ED-40B9-839B-FCF1A72DA024}"/>
            </a:ext>
          </a:extLst>
        </xdr:cNvPr>
        <xdr:cNvSpPr>
          <a:spLocks noChangeAspect="1" noChangeArrowheads="1"/>
        </xdr:cNvSpPr>
      </xdr:nvSpPr>
      <xdr:spPr bwMode="auto">
        <a:xfrm>
          <a:off x="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xdr:row>
      <xdr:rowOff>0</xdr:rowOff>
    </xdr:from>
    <xdr:to>
      <xdr:col>0</xdr:col>
      <xdr:colOff>615950</xdr:colOff>
      <xdr:row>51</xdr:row>
      <xdr:rowOff>304800</xdr:rowOff>
    </xdr:to>
    <xdr:sp macro="" textlink="">
      <xdr:nvSpPr>
        <xdr:cNvPr id="17712" name="AutoShape 304">
          <a:extLst>
            <a:ext uri="{FF2B5EF4-FFF2-40B4-BE49-F238E27FC236}">
              <a16:creationId xmlns:a16="http://schemas.microsoft.com/office/drawing/2014/main" id="{B7CEA4DF-DC65-4175-AF18-7985A82EF4EF}"/>
            </a:ext>
          </a:extLst>
        </xdr:cNvPr>
        <xdr:cNvSpPr>
          <a:spLocks noChangeAspect="1" noChangeArrowheads="1"/>
        </xdr:cNvSpPr>
      </xdr:nvSpPr>
      <xdr:spPr bwMode="auto">
        <a:xfrm>
          <a:off x="31115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xdr:row>
      <xdr:rowOff>0</xdr:rowOff>
    </xdr:from>
    <xdr:to>
      <xdr:col>0</xdr:col>
      <xdr:colOff>927100</xdr:colOff>
      <xdr:row>51</xdr:row>
      <xdr:rowOff>304800</xdr:rowOff>
    </xdr:to>
    <xdr:sp macro="" textlink="">
      <xdr:nvSpPr>
        <xdr:cNvPr id="17713" name="AutoShape 305" descr="https://adas-server.mobiledrivetech.com/polarion/icons/default/enums/type_feature.gif">
          <a:hlinkClick xmlns:r="http://schemas.openxmlformats.org/officeDocument/2006/relationships" r:id="rId101" tgtFrame="_blank"/>
          <a:extLst>
            <a:ext uri="{FF2B5EF4-FFF2-40B4-BE49-F238E27FC236}">
              <a16:creationId xmlns:a16="http://schemas.microsoft.com/office/drawing/2014/main" id="{44373064-ED76-4366-B3DD-962B7A4C79FC}"/>
            </a:ext>
          </a:extLst>
        </xdr:cNvPr>
        <xdr:cNvSpPr>
          <a:spLocks noChangeAspect="1" noChangeArrowheads="1"/>
        </xdr:cNvSpPr>
      </xdr:nvSpPr>
      <xdr:spPr bwMode="auto">
        <a:xfrm>
          <a:off x="62230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xdr:row>
      <xdr:rowOff>0</xdr:rowOff>
    </xdr:from>
    <xdr:to>
      <xdr:col>1</xdr:col>
      <xdr:colOff>304800</xdr:colOff>
      <xdr:row>51</xdr:row>
      <xdr:rowOff>304800</xdr:rowOff>
    </xdr:to>
    <xdr:sp macro="" textlink="">
      <xdr:nvSpPr>
        <xdr:cNvPr id="17714" name="AutoShape 306" descr="https://adas-server.mobiledrivetech.com/polarion/icons/default/enums/type_feature.gif">
          <a:hlinkClick xmlns:r="http://schemas.openxmlformats.org/officeDocument/2006/relationships" r:id="rId101" tgtFrame="_top"/>
          <a:extLst>
            <a:ext uri="{FF2B5EF4-FFF2-40B4-BE49-F238E27FC236}">
              <a16:creationId xmlns:a16="http://schemas.microsoft.com/office/drawing/2014/main" id="{B5EFAAC0-DD41-4CA6-9B47-4732F22AF868}"/>
            </a:ext>
          </a:extLst>
        </xdr:cNvPr>
        <xdr:cNvSpPr>
          <a:spLocks noChangeAspect="1" noChangeArrowheads="1"/>
        </xdr:cNvSpPr>
      </xdr:nvSpPr>
      <xdr:spPr bwMode="auto">
        <a:xfrm>
          <a:off x="202565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xdr:row>
      <xdr:rowOff>0</xdr:rowOff>
    </xdr:from>
    <xdr:to>
      <xdr:col>2</xdr:col>
      <xdr:colOff>304800</xdr:colOff>
      <xdr:row>51</xdr:row>
      <xdr:rowOff>304800</xdr:rowOff>
    </xdr:to>
    <xdr:sp macro="" textlink="">
      <xdr:nvSpPr>
        <xdr:cNvPr id="17715" name="AutoShape 307" descr="https://adas-server.mobiledrivetech.com/polarion/icons/default/enums/type_spike.gif">
          <a:hlinkClick xmlns:r="http://schemas.openxmlformats.org/officeDocument/2006/relationships" r:id="rId102" tgtFrame="_blank"/>
          <a:extLst>
            <a:ext uri="{FF2B5EF4-FFF2-40B4-BE49-F238E27FC236}">
              <a16:creationId xmlns:a16="http://schemas.microsoft.com/office/drawing/2014/main" id="{2BB6C95A-F0B5-4CE4-BE9E-C340A5FB7909}"/>
            </a:ext>
          </a:extLst>
        </xdr:cNvPr>
        <xdr:cNvSpPr>
          <a:spLocks noChangeAspect="1" noChangeArrowheads="1"/>
        </xdr:cNvSpPr>
      </xdr:nvSpPr>
      <xdr:spPr bwMode="auto">
        <a:xfrm>
          <a:off x="265430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xdr:row>
      <xdr:rowOff>0</xdr:rowOff>
    </xdr:from>
    <xdr:to>
      <xdr:col>3</xdr:col>
      <xdr:colOff>304800</xdr:colOff>
      <xdr:row>51</xdr:row>
      <xdr:rowOff>304800</xdr:rowOff>
    </xdr:to>
    <xdr:sp macro="" textlink="">
      <xdr:nvSpPr>
        <xdr:cNvPr id="17716" name="AutoShape 308" descr="https://adas-server.mobiledrivetech.com/polarion/icons/default/enums/type_spike.gif">
          <a:hlinkClick xmlns:r="http://schemas.openxmlformats.org/officeDocument/2006/relationships" r:id="rId102" tgtFrame="_top"/>
          <a:extLst>
            <a:ext uri="{FF2B5EF4-FFF2-40B4-BE49-F238E27FC236}">
              <a16:creationId xmlns:a16="http://schemas.microsoft.com/office/drawing/2014/main" id="{B0FA68A8-3DA8-4068-A23F-25AB4B86CCC5}"/>
            </a:ext>
          </a:extLst>
        </xdr:cNvPr>
        <xdr:cNvSpPr>
          <a:spLocks noChangeAspect="1" noChangeArrowheads="1"/>
        </xdr:cNvSpPr>
      </xdr:nvSpPr>
      <xdr:spPr bwMode="auto">
        <a:xfrm>
          <a:off x="5797550" y="326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304800</xdr:colOff>
      <xdr:row>52</xdr:row>
      <xdr:rowOff>304800</xdr:rowOff>
    </xdr:to>
    <xdr:sp macro="" textlink="">
      <xdr:nvSpPr>
        <xdr:cNvPr id="17717" name="AutoShape 309" descr="https://adas-server.mobiledrivetech.com/polarion/ria/images/suspect.gif">
          <a:extLst>
            <a:ext uri="{FF2B5EF4-FFF2-40B4-BE49-F238E27FC236}">
              <a16:creationId xmlns:a16="http://schemas.microsoft.com/office/drawing/2014/main" id="{B6CDA64C-06F4-4B7B-A978-BEF33EB1948E}"/>
            </a:ext>
          </a:extLst>
        </xdr:cNvPr>
        <xdr:cNvSpPr>
          <a:spLocks noChangeAspect="1" noChangeArrowheads="1"/>
        </xdr:cNvSpPr>
      </xdr:nvSpPr>
      <xdr:spPr bwMode="auto">
        <a:xfrm>
          <a:off x="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xdr:row>
      <xdr:rowOff>0</xdr:rowOff>
    </xdr:from>
    <xdr:to>
      <xdr:col>0</xdr:col>
      <xdr:colOff>615950</xdr:colOff>
      <xdr:row>52</xdr:row>
      <xdr:rowOff>304800</xdr:rowOff>
    </xdr:to>
    <xdr:sp macro="" textlink="">
      <xdr:nvSpPr>
        <xdr:cNvPr id="17718" name="AutoShape 310">
          <a:extLst>
            <a:ext uri="{FF2B5EF4-FFF2-40B4-BE49-F238E27FC236}">
              <a16:creationId xmlns:a16="http://schemas.microsoft.com/office/drawing/2014/main" id="{300C2BAF-3AE2-4B08-BDC1-3F9A15B776A9}"/>
            </a:ext>
          </a:extLst>
        </xdr:cNvPr>
        <xdr:cNvSpPr>
          <a:spLocks noChangeAspect="1" noChangeArrowheads="1"/>
        </xdr:cNvSpPr>
      </xdr:nvSpPr>
      <xdr:spPr bwMode="auto">
        <a:xfrm>
          <a:off x="31115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xdr:row>
      <xdr:rowOff>0</xdr:rowOff>
    </xdr:from>
    <xdr:to>
      <xdr:col>0</xdr:col>
      <xdr:colOff>927100</xdr:colOff>
      <xdr:row>52</xdr:row>
      <xdr:rowOff>304800</xdr:rowOff>
    </xdr:to>
    <xdr:sp macro="" textlink="">
      <xdr:nvSpPr>
        <xdr:cNvPr id="17719" name="AutoShape 311" descr="https://adas-server.mobiledrivetech.com/polarion/icons/default/enums/type_feature.gif">
          <a:hlinkClick xmlns:r="http://schemas.openxmlformats.org/officeDocument/2006/relationships" r:id="rId103" tgtFrame="_blank"/>
          <a:extLst>
            <a:ext uri="{FF2B5EF4-FFF2-40B4-BE49-F238E27FC236}">
              <a16:creationId xmlns:a16="http://schemas.microsoft.com/office/drawing/2014/main" id="{366D6189-C6AE-4CDB-862A-ADFFF85507C8}"/>
            </a:ext>
          </a:extLst>
        </xdr:cNvPr>
        <xdr:cNvSpPr>
          <a:spLocks noChangeAspect="1" noChangeArrowheads="1"/>
        </xdr:cNvSpPr>
      </xdr:nvSpPr>
      <xdr:spPr bwMode="auto">
        <a:xfrm>
          <a:off x="62230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xdr:row>
      <xdr:rowOff>0</xdr:rowOff>
    </xdr:from>
    <xdr:to>
      <xdr:col>1</xdr:col>
      <xdr:colOff>304800</xdr:colOff>
      <xdr:row>52</xdr:row>
      <xdr:rowOff>304800</xdr:rowOff>
    </xdr:to>
    <xdr:sp macro="" textlink="">
      <xdr:nvSpPr>
        <xdr:cNvPr id="17720" name="AutoShape 312" descr="https://adas-server.mobiledrivetech.com/polarion/icons/default/enums/type_feature.gif">
          <a:hlinkClick xmlns:r="http://schemas.openxmlformats.org/officeDocument/2006/relationships" r:id="rId103" tgtFrame="_top"/>
          <a:extLst>
            <a:ext uri="{FF2B5EF4-FFF2-40B4-BE49-F238E27FC236}">
              <a16:creationId xmlns:a16="http://schemas.microsoft.com/office/drawing/2014/main" id="{AED492E2-6935-42A6-B38A-CCDB88D40DDA}"/>
            </a:ext>
          </a:extLst>
        </xdr:cNvPr>
        <xdr:cNvSpPr>
          <a:spLocks noChangeAspect="1" noChangeArrowheads="1"/>
        </xdr:cNvSpPr>
      </xdr:nvSpPr>
      <xdr:spPr bwMode="auto">
        <a:xfrm>
          <a:off x="202565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xdr:row>
      <xdr:rowOff>0</xdr:rowOff>
    </xdr:from>
    <xdr:to>
      <xdr:col>2</xdr:col>
      <xdr:colOff>304800</xdr:colOff>
      <xdr:row>52</xdr:row>
      <xdr:rowOff>304800</xdr:rowOff>
    </xdr:to>
    <xdr:sp macro="" textlink="">
      <xdr:nvSpPr>
        <xdr:cNvPr id="17721" name="AutoShape 313" descr="https://adas-server.mobiledrivetech.com/polarion/icons/default/enums/type_spike.gif">
          <a:hlinkClick xmlns:r="http://schemas.openxmlformats.org/officeDocument/2006/relationships" r:id="rId104" tgtFrame="_blank"/>
          <a:extLst>
            <a:ext uri="{FF2B5EF4-FFF2-40B4-BE49-F238E27FC236}">
              <a16:creationId xmlns:a16="http://schemas.microsoft.com/office/drawing/2014/main" id="{97157927-B793-43BD-9443-440F8D835274}"/>
            </a:ext>
          </a:extLst>
        </xdr:cNvPr>
        <xdr:cNvSpPr>
          <a:spLocks noChangeAspect="1" noChangeArrowheads="1"/>
        </xdr:cNvSpPr>
      </xdr:nvSpPr>
      <xdr:spPr bwMode="auto">
        <a:xfrm>
          <a:off x="265430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xdr:row>
      <xdr:rowOff>0</xdr:rowOff>
    </xdr:from>
    <xdr:to>
      <xdr:col>3</xdr:col>
      <xdr:colOff>304800</xdr:colOff>
      <xdr:row>52</xdr:row>
      <xdr:rowOff>304800</xdr:rowOff>
    </xdr:to>
    <xdr:sp macro="" textlink="">
      <xdr:nvSpPr>
        <xdr:cNvPr id="17722" name="AutoShape 314" descr="https://adas-server.mobiledrivetech.com/polarion/icons/default/enums/type_spike.gif">
          <a:hlinkClick xmlns:r="http://schemas.openxmlformats.org/officeDocument/2006/relationships" r:id="rId104" tgtFrame="_top"/>
          <a:extLst>
            <a:ext uri="{FF2B5EF4-FFF2-40B4-BE49-F238E27FC236}">
              <a16:creationId xmlns:a16="http://schemas.microsoft.com/office/drawing/2014/main" id="{E198BC2A-D9EF-4A21-BCA1-027EE50A6465}"/>
            </a:ext>
          </a:extLst>
        </xdr:cNvPr>
        <xdr:cNvSpPr>
          <a:spLocks noChangeAspect="1" noChangeArrowheads="1"/>
        </xdr:cNvSpPr>
      </xdr:nvSpPr>
      <xdr:spPr bwMode="auto">
        <a:xfrm>
          <a:off x="5797550" y="33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304800</xdr:colOff>
      <xdr:row>53</xdr:row>
      <xdr:rowOff>304800</xdr:rowOff>
    </xdr:to>
    <xdr:sp macro="" textlink="">
      <xdr:nvSpPr>
        <xdr:cNvPr id="17723" name="AutoShape 315" descr="https://adas-server.mobiledrivetech.com/polarion/ria/images/suspect.gif">
          <a:extLst>
            <a:ext uri="{FF2B5EF4-FFF2-40B4-BE49-F238E27FC236}">
              <a16:creationId xmlns:a16="http://schemas.microsoft.com/office/drawing/2014/main" id="{CD494A47-4078-4DC3-888B-A7649500B6F8}"/>
            </a:ext>
          </a:extLst>
        </xdr:cNvPr>
        <xdr:cNvSpPr>
          <a:spLocks noChangeAspect="1" noChangeArrowheads="1"/>
        </xdr:cNvSpPr>
      </xdr:nvSpPr>
      <xdr:spPr bwMode="auto">
        <a:xfrm>
          <a:off x="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xdr:row>
      <xdr:rowOff>0</xdr:rowOff>
    </xdr:from>
    <xdr:to>
      <xdr:col>0</xdr:col>
      <xdr:colOff>615950</xdr:colOff>
      <xdr:row>53</xdr:row>
      <xdr:rowOff>304800</xdr:rowOff>
    </xdr:to>
    <xdr:sp macro="" textlink="">
      <xdr:nvSpPr>
        <xdr:cNvPr id="17724" name="AutoShape 316">
          <a:extLst>
            <a:ext uri="{FF2B5EF4-FFF2-40B4-BE49-F238E27FC236}">
              <a16:creationId xmlns:a16="http://schemas.microsoft.com/office/drawing/2014/main" id="{B315C94B-D8F8-456D-A690-63726198424B}"/>
            </a:ext>
          </a:extLst>
        </xdr:cNvPr>
        <xdr:cNvSpPr>
          <a:spLocks noChangeAspect="1" noChangeArrowheads="1"/>
        </xdr:cNvSpPr>
      </xdr:nvSpPr>
      <xdr:spPr bwMode="auto">
        <a:xfrm>
          <a:off x="31115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xdr:row>
      <xdr:rowOff>0</xdr:rowOff>
    </xdr:from>
    <xdr:to>
      <xdr:col>0</xdr:col>
      <xdr:colOff>927100</xdr:colOff>
      <xdr:row>53</xdr:row>
      <xdr:rowOff>304800</xdr:rowOff>
    </xdr:to>
    <xdr:sp macro="" textlink="">
      <xdr:nvSpPr>
        <xdr:cNvPr id="17725" name="AutoShape 317" descr="https://adas-server.mobiledrivetech.com/polarion/icons/default/enums/type_feature.gif">
          <a:hlinkClick xmlns:r="http://schemas.openxmlformats.org/officeDocument/2006/relationships" r:id="rId105" tgtFrame="_blank"/>
          <a:extLst>
            <a:ext uri="{FF2B5EF4-FFF2-40B4-BE49-F238E27FC236}">
              <a16:creationId xmlns:a16="http://schemas.microsoft.com/office/drawing/2014/main" id="{468930CC-57F3-4696-891C-E36E162761CA}"/>
            </a:ext>
          </a:extLst>
        </xdr:cNvPr>
        <xdr:cNvSpPr>
          <a:spLocks noChangeAspect="1" noChangeArrowheads="1"/>
        </xdr:cNvSpPr>
      </xdr:nvSpPr>
      <xdr:spPr bwMode="auto">
        <a:xfrm>
          <a:off x="62230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xdr:row>
      <xdr:rowOff>0</xdr:rowOff>
    </xdr:from>
    <xdr:to>
      <xdr:col>1</xdr:col>
      <xdr:colOff>304800</xdr:colOff>
      <xdr:row>53</xdr:row>
      <xdr:rowOff>304800</xdr:rowOff>
    </xdr:to>
    <xdr:sp macro="" textlink="">
      <xdr:nvSpPr>
        <xdr:cNvPr id="17726" name="AutoShape 318" descr="https://adas-server.mobiledrivetech.com/polarion/icons/default/enums/type_feature.gif">
          <a:hlinkClick xmlns:r="http://schemas.openxmlformats.org/officeDocument/2006/relationships" r:id="rId105" tgtFrame="_top"/>
          <a:extLst>
            <a:ext uri="{FF2B5EF4-FFF2-40B4-BE49-F238E27FC236}">
              <a16:creationId xmlns:a16="http://schemas.microsoft.com/office/drawing/2014/main" id="{C8281E13-AF7B-4C4C-AAC9-3EB9C55646FD}"/>
            </a:ext>
          </a:extLst>
        </xdr:cNvPr>
        <xdr:cNvSpPr>
          <a:spLocks noChangeAspect="1" noChangeArrowheads="1"/>
        </xdr:cNvSpPr>
      </xdr:nvSpPr>
      <xdr:spPr bwMode="auto">
        <a:xfrm>
          <a:off x="202565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7727" name="AutoShape 319" descr="https://adas-server.mobiledrivetech.com/polarion/icons/default/enums/type_spike.gif">
          <a:hlinkClick xmlns:r="http://schemas.openxmlformats.org/officeDocument/2006/relationships" r:id="rId106" tgtFrame="_blank"/>
          <a:extLst>
            <a:ext uri="{FF2B5EF4-FFF2-40B4-BE49-F238E27FC236}">
              <a16:creationId xmlns:a16="http://schemas.microsoft.com/office/drawing/2014/main" id="{DDFE83A6-53E9-4A50-91CD-08AC94C5547C}"/>
            </a:ext>
          </a:extLst>
        </xdr:cNvPr>
        <xdr:cNvSpPr>
          <a:spLocks noChangeAspect="1" noChangeArrowheads="1"/>
        </xdr:cNvSpPr>
      </xdr:nvSpPr>
      <xdr:spPr bwMode="auto">
        <a:xfrm>
          <a:off x="265430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xdr:row>
      <xdr:rowOff>0</xdr:rowOff>
    </xdr:from>
    <xdr:to>
      <xdr:col>3</xdr:col>
      <xdr:colOff>304800</xdr:colOff>
      <xdr:row>53</xdr:row>
      <xdr:rowOff>304800</xdr:rowOff>
    </xdr:to>
    <xdr:sp macro="" textlink="">
      <xdr:nvSpPr>
        <xdr:cNvPr id="17728" name="AutoShape 320" descr="https://adas-server.mobiledrivetech.com/polarion/icons/default/enums/type_spike.gif">
          <a:hlinkClick xmlns:r="http://schemas.openxmlformats.org/officeDocument/2006/relationships" r:id="rId106" tgtFrame="_top"/>
          <a:extLst>
            <a:ext uri="{FF2B5EF4-FFF2-40B4-BE49-F238E27FC236}">
              <a16:creationId xmlns:a16="http://schemas.microsoft.com/office/drawing/2014/main" id="{4BBB9BDA-8B44-40BF-8358-0D594DD62039}"/>
            </a:ext>
          </a:extLst>
        </xdr:cNvPr>
        <xdr:cNvSpPr>
          <a:spLocks noChangeAspect="1" noChangeArrowheads="1"/>
        </xdr:cNvSpPr>
      </xdr:nvSpPr>
      <xdr:spPr bwMode="auto">
        <a:xfrm>
          <a:off x="5797550" y="339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304800</xdr:colOff>
      <xdr:row>54</xdr:row>
      <xdr:rowOff>304800</xdr:rowOff>
    </xdr:to>
    <xdr:sp macro="" textlink="">
      <xdr:nvSpPr>
        <xdr:cNvPr id="17729" name="AutoShape 321" descr="https://adas-server.mobiledrivetech.com/polarion/ria/images/suspect.gif">
          <a:extLst>
            <a:ext uri="{FF2B5EF4-FFF2-40B4-BE49-F238E27FC236}">
              <a16:creationId xmlns:a16="http://schemas.microsoft.com/office/drawing/2014/main" id="{8F8FFE6C-E7B2-4C1F-B95F-4BEA0299CC82}"/>
            </a:ext>
          </a:extLst>
        </xdr:cNvPr>
        <xdr:cNvSpPr>
          <a:spLocks noChangeAspect="1" noChangeArrowheads="1"/>
        </xdr:cNvSpPr>
      </xdr:nvSpPr>
      <xdr:spPr bwMode="auto">
        <a:xfrm>
          <a:off x="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xdr:row>
      <xdr:rowOff>0</xdr:rowOff>
    </xdr:from>
    <xdr:to>
      <xdr:col>0</xdr:col>
      <xdr:colOff>615950</xdr:colOff>
      <xdr:row>54</xdr:row>
      <xdr:rowOff>304800</xdr:rowOff>
    </xdr:to>
    <xdr:sp macro="" textlink="">
      <xdr:nvSpPr>
        <xdr:cNvPr id="17730" name="AutoShape 322">
          <a:extLst>
            <a:ext uri="{FF2B5EF4-FFF2-40B4-BE49-F238E27FC236}">
              <a16:creationId xmlns:a16="http://schemas.microsoft.com/office/drawing/2014/main" id="{6E094818-A9C7-452F-9A68-6D5A071B1F42}"/>
            </a:ext>
          </a:extLst>
        </xdr:cNvPr>
        <xdr:cNvSpPr>
          <a:spLocks noChangeAspect="1" noChangeArrowheads="1"/>
        </xdr:cNvSpPr>
      </xdr:nvSpPr>
      <xdr:spPr bwMode="auto">
        <a:xfrm>
          <a:off x="31115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xdr:row>
      <xdr:rowOff>0</xdr:rowOff>
    </xdr:from>
    <xdr:to>
      <xdr:col>0</xdr:col>
      <xdr:colOff>927100</xdr:colOff>
      <xdr:row>54</xdr:row>
      <xdr:rowOff>304800</xdr:rowOff>
    </xdr:to>
    <xdr:sp macro="" textlink="">
      <xdr:nvSpPr>
        <xdr:cNvPr id="17731" name="AutoShape 323" descr="https://adas-server.mobiledrivetech.com/polarion/icons/default/enums/type_feature.gif">
          <a:hlinkClick xmlns:r="http://schemas.openxmlformats.org/officeDocument/2006/relationships" r:id="rId107" tgtFrame="_blank"/>
          <a:extLst>
            <a:ext uri="{FF2B5EF4-FFF2-40B4-BE49-F238E27FC236}">
              <a16:creationId xmlns:a16="http://schemas.microsoft.com/office/drawing/2014/main" id="{12C2534F-98B9-43B8-9D43-DA11AC625CEF}"/>
            </a:ext>
          </a:extLst>
        </xdr:cNvPr>
        <xdr:cNvSpPr>
          <a:spLocks noChangeAspect="1" noChangeArrowheads="1"/>
        </xdr:cNvSpPr>
      </xdr:nvSpPr>
      <xdr:spPr bwMode="auto">
        <a:xfrm>
          <a:off x="62230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xdr:row>
      <xdr:rowOff>0</xdr:rowOff>
    </xdr:from>
    <xdr:to>
      <xdr:col>1</xdr:col>
      <xdr:colOff>304800</xdr:colOff>
      <xdr:row>54</xdr:row>
      <xdr:rowOff>304800</xdr:rowOff>
    </xdr:to>
    <xdr:sp macro="" textlink="">
      <xdr:nvSpPr>
        <xdr:cNvPr id="17732" name="AutoShape 324" descr="https://adas-server.mobiledrivetech.com/polarion/icons/default/enums/type_feature.gif">
          <a:hlinkClick xmlns:r="http://schemas.openxmlformats.org/officeDocument/2006/relationships" r:id="rId107" tgtFrame="_top"/>
          <a:extLst>
            <a:ext uri="{FF2B5EF4-FFF2-40B4-BE49-F238E27FC236}">
              <a16:creationId xmlns:a16="http://schemas.microsoft.com/office/drawing/2014/main" id="{9A2D4474-998F-485D-8923-8D909A7E3499}"/>
            </a:ext>
          </a:extLst>
        </xdr:cNvPr>
        <xdr:cNvSpPr>
          <a:spLocks noChangeAspect="1" noChangeArrowheads="1"/>
        </xdr:cNvSpPr>
      </xdr:nvSpPr>
      <xdr:spPr bwMode="auto">
        <a:xfrm>
          <a:off x="202565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7733" name="AutoShape 325" descr="https://adas-server.mobiledrivetech.com/polarion/icons/default/enums/type_spike.gif">
          <a:hlinkClick xmlns:r="http://schemas.openxmlformats.org/officeDocument/2006/relationships" r:id="rId108" tgtFrame="_blank"/>
          <a:extLst>
            <a:ext uri="{FF2B5EF4-FFF2-40B4-BE49-F238E27FC236}">
              <a16:creationId xmlns:a16="http://schemas.microsoft.com/office/drawing/2014/main" id="{737622B1-5944-4687-8F27-FC71C2554F83}"/>
            </a:ext>
          </a:extLst>
        </xdr:cNvPr>
        <xdr:cNvSpPr>
          <a:spLocks noChangeAspect="1" noChangeArrowheads="1"/>
        </xdr:cNvSpPr>
      </xdr:nvSpPr>
      <xdr:spPr bwMode="auto">
        <a:xfrm>
          <a:off x="265430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xdr:row>
      <xdr:rowOff>0</xdr:rowOff>
    </xdr:from>
    <xdr:to>
      <xdr:col>3</xdr:col>
      <xdr:colOff>304800</xdr:colOff>
      <xdr:row>54</xdr:row>
      <xdr:rowOff>304800</xdr:rowOff>
    </xdr:to>
    <xdr:sp macro="" textlink="">
      <xdr:nvSpPr>
        <xdr:cNvPr id="17734" name="AutoShape 326" descr="https://adas-server.mobiledrivetech.com/polarion/icons/default/enums/type_spike.gif">
          <a:hlinkClick xmlns:r="http://schemas.openxmlformats.org/officeDocument/2006/relationships" r:id="rId108" tgtFrame="_top"/>
          <a:extLst>
            <a:ext uri="{FF2B5EF4-FFF2-40B4-BE49-F238E27FC236}">
              <a16:creationId xmlns:a16="http://schemas.microsoft.com/office/drawing/2014/main" id="{479B43B1-1A0E-4DF8-A375-87CE483C9EE3}"/>
            </a:ext>
          </a:extLst>
        </xdr:cNvPr>
        <xdr:cNvSpPr>
          <a:spLocks noChangeAspect="1" noChangeArrowheads="1"/>
        </xdr:cNvSpPr>
      </xdr:nvSpPr>
      <xdr:spPr bwMode="auto">
        <a:xfrm>
          <a:off x="579755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304800</xdr:colOff>
      <xdr:row>55</xdr:row>
      <xdr:rowOff>304800</xdr:rowOff>
    </xdr:to>
    <xdr:sp macro="" textlink="">
      <xdr:nvSpPr>
        <xdr:cNvPr id="17735" name="AutoShape 327" descr="https://adas-server.mobiledrivetech.com/polarion/ria/images/suspect.gif">
          <a:extLst>
            <a:ext uri="{FF2B5EF4-FFF2-40B4-BE49-F238E27FC236}">
              <a16:creationId xmlns:a16="http://schemas.microsoft.com/office/drawing/2014/main" id="{933EB59C-2523-4E24-8A46-C9D36E577BF2}"/>
            </a:ext>
          </a:extLst>
        </xdr:cNvPr>
        <xdr:cNvSpPr>
          <a:spLocks noChangeAspect="1" noChangeArrowheads="1"/>
        </xdr:cNvSpPr>
      </xdr:nvSpPr>
      <xdr:spPr bwMode="auto">
        <a:xfrm>
          <a:off x="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xdr:row>
      <xdr:rowOff>0</xdr:rowOff>
    </xdr:from>
    <xdr:to>
      <xdr:col>0</xdr:col>
      <xdr:colOff>615950</xdr:colOff>
      <xdr:row>55</xdr:row>
      <xdr:rowOff>304800</xdr:rowOff>
    </xdr:to>
    <xdr:sp macro="" textlink="">
      <xdr:nvSpPr>
        <xdr:cNvPr id="17736" name="AutoShape 328">
          <a:extLst>
            <a:ext uri="{FF2B5EF4-FFF2-40B4-BE49-F238E27FC236}">
              <a16:creationId xmlns:a16="http://schemas.microsoft.com/office/drawing/2014/main" id="{CD0E46A1-B86B-48DA-9032-66E84374C8CF}"/>
            </a:ext>
          </a:extLst>
        </xdr:cNvPr>
        <xdr:cNvSpPr>
          <a:spLocks noChangeAspect="1" noChangeArrowheads="1"/>
        </xdr:cNvSpPr>
      </xdr:nvSpPr>
      <xdr:spPr bwMode="auto">
        <a:xfrm>
          <a:off x="31115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xdr:row>
      <xdr:rowOff>0</xdr:rowOff>
    </xdr:from>
    <xdr:to>
      <xdr:col>0</xdr:col>
      <xdr:colOff>927100</xdr:colOff>
      <xdr:row>55</xdr:row>
      <xdr:rowOff>304800</xdr:rowOff>
    </xdr:to>
    <xdr:sp macro="" textlink="">
      <xdr:nvSpPr>
        <xdr:cNvPr id="17737" name="AutoShape 329" descr="https://adas-server.mobiledrivetech.com/polarion/icons/default/enums/type_feature.gif">
          <a:hlinkClick xmlns:r="http://schemas.openxmlformats.org/officeDocument/2006/relationships" r:id="rId109" tgtFrame="_blank"/>
          <a:extLst>
            <a:ext uri="{FF2B5EF4-FFF2-40B4-BE49-F238E27FC236}">
              <a16:creationId xmlns:a16="http://schemas.microsoft.com/office/drawing/2014/main" id="{DD4DD6FE-662B-42CD-9FF3-E33F34FF8EFF}"/>
            </a:ext>
          </a:extLst>
        </xdr:cNvPr>
        <xdr:cNvSpPr>
          <a:spLocks noChangeAspect="1" noChangeArrowheads="1"/>
        </xdr:cNvSpPr>
      </xdr:nvSpPr>
      <xdr:spPr bwMode="auto">
        <a:xfrm>
          <a:off x="6223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xdr:row>
      <xdr:rowOff>0</xdr:rowOff>
    </xdr:from>
    <xdr:to>
      <xdr:col>1</xdr:col>
      <xdr:colOff>304800</xdr:colOff>
      <xdr:row>55</xdr:row>
      <xdr:rowOff>304800</xdr:rowOff>
    </xdr:to>
    <xdr:sp macro="" textlink="">
      <xdr:nvSpPr>
        <xdr:cNvPr id="17738" name="AutoShape 330" descr="https://adas-server.mobiledrivetech.com/polarion/icons/default/enums/type_feature.gif">
          <a:hlinkClick xmlns:r="http://schemas.openxmlformats.org/officeDocument/2006/relationships" r:id="rId109" tgtFrame="_top"/>
          <a:extLst>
            <a:ext uri="{FF2B5EF4-FFF2-40B4-BE49-F238E27FC236}">
              <a16:creationId xmlns:a16="http://schemas.microsoft.com/office/drawing/2014/main" id="{78359686-9F33-4E84-85A6-3907415ACF97}"/>
            </a:ext>
          </a:extLst>
        </xdr:cNvPr>
        <xdr:cNvSpPr>
          <a:spLocks noChangeAspect="1" noChangeArrowheads="1"/>
        </xdr:cNvSpPr>
      </xdr:nvSpPr>
      <xdr:spPr bwMode="auto">
        <a:xfrm>
          <a:off x="202565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7739" name="AutoShape 331" descr="https://adas-server.mobiledrivetech.com/polarion/icons/default/enums/type_spike.gif">
          <a:hlinkClick xmlns:r="http://schemas.openxmlformats.org/officeDocument/2006/relationships" r:id="rId110" tgtFrame="_blank"/>
          <a:extLst>
            <a:ext uri="{FF2B5EF4-FFF2-40B4-BE49-F238E27FC236}">
              <a16:creationId xmlns:a16="http://schemas.microsoft.com/office/drawing/2014/main" id="{6FFE51EE-10DE-4ACF-9162-BB6375C911DC}"/>
            </a:ext>
          </a:extLst>
        </xdr:cNvPr>
        <xdr:cNvSpPr>
          <a:spLocks noChangeAspect="1" noChangeArrowheads="1"/>
        </xdr:cNvSpPr>
      </xdr:nvSpPr>
      <xdr:spPr bwMode="auto">
        <a:xfrm>
          <a:off x="26543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xdr:row>
      <xdr:rowOff>0</xdr:rowOff>
    </xdr:from>
    <xdr:to>
      <xdr:col>3</xdr:col>
      <xdr:colOff>304800</xdr:colOff>
      <xdr:row>55</xdr:row>
      <xdr:rowOff>304800</xdr:rowOff>
    </xdr:to>
    <xdr:sp macro="" textlink="">
      <xdr:nvSpPr>
        <xdr:cNvPr id="17740" name="AutoShape 332" descr="https://adas-server.mobiledrivetech.com/polarion/icons/default/enums/type_spike.gif">
          <a:hlinkClick xmlns:r="http://schemas.openxmlformats.org/officeDocument/2006/relationships" r:id="rId110" tgtFrame="_top"/>
          <a:extLst>
            <a:ext uri="{FF2B5EF4-FFF2-40B4-BE49-F238E27FC236}">
              <a16:creationId xmlns:a16="http://schemas.microsoft.com/office/drawing/2014/main" id="{0C1364CE-315D-4FFE-9F59-C040C867B81D}"/>
            </a:ext>
          </a:extLst>
        </xdr:cNvPr>
        <xdr:cNvSpPr>
          <a:spLocks noChangeAspect="1" noChangeArrowheads="1"/>
        </xdr:cNvSpPr>
      </xdr:nvSpPr>
      <xdr:spPr bwMode="auto">
        <a:xfrm>
          <a:off x="579755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304800</xdr:colOff>
      <xdr:row>56</xdr:row>
      <xdr:rowOff>304800</xdr:rowOff>
    </xdr:to>
    <xdr:sp macro="" textlink="">
      <xdr:nvSpPr>
        <xdr:cNvPr id="17741" name="AutoShape 333" descr="https://adas-server.mobiledrivetech.com/polarion/ria/images/suspect.gif">
          <a:extLst>
            <a:ext uri="{FF2B5EF4-FFF2-40B4-BE49-F238E27FC236}">
              <a16:creationId xmlns:a16="http://schemas.microsoft.com/office/drawing/2014/main" id="{ABAF4C4F-284B-4DF1-937D-9B66B938A470}"/>
            </a:ext>
          </a:extLst>
        </xdr:cNvPr>
        <xdr:cNvSpPr>
          <a:spLocks noChangeAspect="1" noChangeArrowheads="1"/>
        </xdr:cNvSpPr>
      </xdr:nvSpPr>
      <xdr:spPr bwMode="auto">
        <a:xfrm>
          <a:off x="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xdr:row>
      <xdr:rowOff>0</xdr:rowOff>
    </xdr:from>
    <xdr:to>
      <xdr:col>0</xdr:col>
      <xdr:colOff>615950</xdr:colOff>
      <xdr:row>56</xdr:row>
      <xdr:rowOff>304800</xdr:rowOff>
    </xdr:to>
    <xdr:sp macro="" textlink="">
      <xdr:nvSpPr>
        <xdr:cNvPr id="17742" name="AutoShape 334">
          <a:extLst>
            <a:ext uri="{FF2B5EF4-FFF2-40B4-BE49-F238E27FC236}">
              <a16:creationId xmlns:a16="http://schemas.microsoft.com/office/drawing/2014/main" id="{45A644E8-43FF-4CC0-9C5E-FDD63FCBA6DB}"/>
            </a:ext>
          </a:extLst>
        </xdr:cNvPr>
        <xdr:cNvSpPr>
          <a:spLocks noChangeAspect="1" noChangeArrowheads="1"/>
        </xdr:cNvSpPr>
      </xdr:nvSpPr>
      <xdr:spPr bwMode="auto">
        <a:xfrm>
          <a:off x="31115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xdr:row>
      <xdr:rowOff>0</xdr:rowOff>
    </xdr:from>
    <xdr:to>
      <xdr:col>0</xdr:col>
      <xdr:colOff>927100</xdr:colOff>
      <xdr:row>56</xdr:row>
      <xdr:rowOff>304800</xdr:rowOff>
    </xdr:to>
    <xdr:sp macro="" textlink="">
      <xdr:nvSpPr>
        <xdr:cNvPr id="17743" name="AutoShape 335" descr="https://adas-server.mobiledrivetech.com/polarion/icons/default/enums/type_feature.gif">
          <a:hlinkClick xmlns:r="http://schemas.openxmlformats.org/officeDocument/2006/relationships" r:id="rId111" tgtFrame="_blank"/>
          <a:extLst>
            <a:ext uri="{FF2B5EF4-FFF2-40B4-BE49-F238E27FC236}">
              <a16:creationId xmlns:a16="http://schemas.microsoft.com/office/drawing/2014/main" id="{940D61BE-1F70-4CE9-826F-FC1C45A23154}"/>
            </a:ext>
          </a:extLst>
        </xdr:cNvPr>
        <xdr:cNvSpPr>
          <a:spLocks noChangeAspect="1" noChangeArrowheads="1"/>
        </xdr:cNvSpPr>
      </xdr:nvSpPr>
      <xdr:spPr bwMode="auto">
        <a:xfrm>
          <a:off x="62230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xdr:row>
      <xdr:rowOff>0</xdr:rowOff>
    </xdr:from>
    <xdr:to>
      <xdr:col>1</xdr:col>
      <xdr:colOff>304800</xdr:colOff>
      <xdr:row>56</xdr:row>
      <xdr:rowOff>304800</xdr:rowOff>
    </xdr:to>
    <xdr:sp macro="" textlink="">
      <xdr:nvSpPr>
        <xdr:cNvPr id="17744" name="AutoShape 336" descr="https://adas-server.mobiledrivetech.com/polarion/icons/default/enums/type_feature.gif">
          <a:hlinkClick xmlns:r="http://schemas.openxmlformats.org/officeDocument/2006/relationships" r:id="rId111" tgtFrame="_top"/>
          <a:extLst>
            <a:ext uri="{FF2B5EF4-FFF2-40B4-BE49-F238E27FC236}">
              <a16:creationId xmlns:a16="http://schemas.microsoft.com/office/drawing/2014/main" id="{02DC289B-441B-4134-A7A9-4B29C6E5493D}"/>
            </a:ext>
          </a:extLst>
        </xdr:cNvPr>
        <xdr:cNvSpPr>
          <a:spLocks noChangeAspect="1" noChangeArrowheads="1"/>
        </xdr:cNvSpPr>
      </xdr:nvSpPr>
      <xdr:spPr bwMode="auto">
        <a:xfrm>
          <a:off x="202565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7745" name="AutoShape 337" descr="https://adas-server.mobiledrivetech.com/polarion/icons/default/enums/type_spike.gif">
          <a:hlinkClick xmlns:r="http://schemas.openxmlformats.org/officeDocument/2006/relationships" r:id="rId112" tgtFrame="_blank"/>
          <a:extLst>
            <a:ext uri="{FF2B5EF4-FFF2-40B4-BE49-F238E27FC236}">
              <a16:creationId xmlns:a16="http://schemas.microsoft.com/office/drawing/2014/main" id="{3A31D22C-031F-45EA-A282-8BE09500FF58}"/>
            </a:ext>
          </a:extLst>
        </xdr:cNvPr>
        <xdr:cNvSpPr>
          <a:spLocks noChangeAspect="1" noChangeArrowheads="1"/>
        </xdr:cNvSpPr>
      </xdr:nvSpPr>
      <xdr:spPr bwMode="auto">
        <a:xfrm>
          <a:off x="265430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xdr:row>
      <xdr:rowOff>0</xdr:rowOff>
    </xdr:from>
    <xdr:to>
      <xdr:col>3</xdr:col>
      <xdr:colOff>304800</xdr:colOff>
      <xdr:row>56</xdr:row>
      <xdr:rowOff>304800</xdr:rowOff>
    </xdr:to>
    <xdr:sp macro="" textlink="">
      <xdr:nvSpPr>
        <xdr:cNvPr id="17746" name="AutoShape 338" descr="https://adas-server.mobiledrivetech.com/polarion/icons/default/enums/type_spike.gif">
          <a:hlinkClick xmlns:r="http://schemas.openxmlformats.org/officeDocument/2006/relationships" r:id="rId112" tgtFrame="_top"/>
          <a:extLst>
            <a:ext uri="{FF2B5EF4-FFF2-40B4-BE49-F238E27FC236}">
              <a16:creationId xmlns:a16="http://schemas.microsoft.com/office/drawing/2014/main" id="{73F8B258-3837-4B28-82C0-BA2791E7A327}"/>
            </a:ext>
          </a:extLst>
        </xdr:cNvPr>
        <xdr:cNvSpPr>
          <a:spLocks noChangeAspect="1" noChangeArrowheads="1"/>
        </xdr:cNvSpPr>
      </xdr:nvSpPr>
      <xdr:spPr bwMode="auto">
        <a:xfrm>
          <a:off x="579755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57</xdr:row>
      <xdr:rowOff>304800</xdr:rowOff>
    </xdr:to>
    <xdr:sp macro="" textlink="">
      <xdr:nvSpPr>
        <xdr:cNvPr id="17747" name="AutoShape 339" descr="https://adas-server.mobiledrivetech.com/polarion/ria/images/suspect.gif">
          <a:extLst>
            <a:ext uri="{FF2B5EF4-FFF2-40B4-BE49-F238E27FC236}">
              <a16:creationId xmlns:a16="http://schemas.microsoft.com/office/drawing/2014/main" id="{625A0BD8-709E-47E1-A052-A4A0E98875DE}"/>
            </a:ext>
          </a:extLst>
        </xdr:cNvPr>
        <xdr:cNvSpPr>
          <a:spLocks noChangeAspect="1" noChangeArrowheads="1"/>
        </xdr:cNvSpPr>
      </xdr:nvSpPr>
      <xdr:spPr bwMode="auto">
        <a:xfrm>
          <a:off x="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xdr:row>
      <xdr:rowOff>0</xdr:rowOff>
    </xdr:from>
    <xdr:to>
      <xdr:col>0</xdr:col>
      <xdr:colOff>615950</xdr:colOff>
      <xdr:row>57</xdr:row>
      <xdr:rowOff>304800</xdr:rowOff>
    </xdr:to>
    <xdr:sp macro="" textlink="">
      <xdr:nvSpPr>
        <xdr:cNvPr id="17748" name="AutoShape 340">
          <a:extLst>
            <a:ext uri="{FF2B5EF4-FFF2-40B4-BE49-F238E27FC236}">
              <a16:creationId xmlns:a16="http://schemas.microsoft.com/office/drawing/2014/main" id="{311EB5F5-C956-4136-8672-697F7EDC633D}"/>
            </a:ext>
          </a:extLst>
        </xdr:cNvPr>
        <xdr:cNvSpPr>
          <a:spLocks noChangeAspect="1" noChangeArrowheads="1"/>
        </xdr:cNvSpPr>
      </xdr:nvSpPr>
      <xdr:spPr bwMode="auto">
        <a:xfrm>
          <a:off x="31115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xdr:row>
      <xdr:rowOff>0</xdr:rowOff>
    </xdr:from>
    <xdr:to>
      <xdr:col>0</xdr:col>
      <xdr:colOff>927100</xdr:colOff>
      <xdr:row>57</xdr:row>
      <xdr:rowOff>304800</xdr:rowOff>
    </xdr:to>
    <xdr:sp macro="" textlink="">
      <xdr:nvSpPr>
        <xdr:cNvPr id="17749" name="AutoShape 341" descr="https://adas-server.mobiledrivetech.com/polarion/icons/default/enums/type_feature.gif">
          <a:hlinkClick xmlns:r="http://schemas.openxmlformats.org/officeDocument/2006/relationships" r:id="rId113" tgtFrame="_blank"/>
          <a:extLst>
            <a:ext uri="{FF2B5EF4-FFF2-40B4-BE49-F238E27FC236}">
              <a16:creationId xmlns:a16="http://schemas.microsoft.com/office/drawing/2014/main" id="{E4273964-3811-4329-91BB-B52C3922EB87}"/>
            </a:ext>
          </a:extLst>
        </xdr:cNvPr>
        <xdr:cNvSpPr>
          <a:spLocks noChangeAspect="1" noChangeArrowheads="1"/>
        </xdr:cNvSpPr>
      </xdr:nvSpPr>
      <xdr:spPr bwMode="auto">
        <a:xfrm>
          <a:off x="62230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xdr:row>
      <xdr:rowOff>0</xdr:rowOff>
    </xdr:from>
    <xdr:to>
      <xdr:col>1</xdr:col>
      <xdr:colOff>304800</xdr:colOff>
      <xdr:row>57</xdr:row>
      <xdr:rowOff>304800</xdr:rowOff>
    </xdr:to>
    <xdr:sp macro="" textlink="">
      <xdr:nvSpPr>
        <xdr:cNvPr id="17750" name="AutoShape 342" descr="https://adas-server.mobiledrivetech.com/polarion/icons/default/enums/type_feature.gif">
          <a:hlinkClick xmlns:r="http://schemas.openxmlformats.org/officeDocument/2006/relationships" r:id="rId113" tgtFrame="_top"/>
          <a:extLst>
            <a:ext uri="{FF2B5EF4-FFF2-40B4-BE49-F238E27FC236}">
              <a16:creationId xmlns:a16="http://schemas.microsoft.com/office/drawing/2014/main" id="{AA8B0E90-CE53-4771-953F-A4C4DCD82DE4}"/>
            </a:ext>
          </a:extLst>
        </xdr:cNvPr>
        <xdr:cNvSpPr>
          <a:spLocks noChangeAspect="1" noChangeArrowheads="1"/>
        </xdr:cNvSpPr>
      </xdr:nvSpPr>
      <xdr:spPr bwMode="auto">
        <a:xfrm>
          <a:off x="202565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xdr:row>
      <xdr:rowOff>0</xdr:rowOff>
    </xdr:from>
    <xdr:to>
      <xdr:col>2</xdr:col>
      <xdr:colOff>304800</xdr:colOff>
      <xdr:row>57</xdr:row>
      <xdr:rowOff>304800</xdr:rowOff>
    </xdr:to>
    <xdr:sp macro="" textlink="">
      <xdr:nvSpPr>
        <xdr:cNvPr id="17751" name="AutoShape 343" descr="https://adas-server.mobiledrivetech.com/polarion/icons/default/enums/type_spike.gif">
          <a:hlinkClick xmlns:r="http://schemas.openxmlformats.org/officeDocument/2006/relationships" r:id="rId114" tgtFrame="_blank"/>
          <a:extLst>
            <a:ext uri="{FF2B5EF4-FFF2-40B4-BE49-F238E27FC236}">
              <a16:creationId xmlns:a16="http://schemas.microsoft.com/office/drawing/2014/main" id="{B0816655-08F7-45CE-940E-9201AF4A653A}"/>
            </a:ext>
          </a:extLst>
        </xdr:cNvPr>
        <xdr:cNvSpPr>
          <a:spLocks noChangeAspect="1" noChangeArrowheads="1"/>
        </xdr:cNvSpPr>
      </xdr:nvSpPr>
      <xdr:spPr bwMode="auto">
        <a:xfrm>
          <a:off x="265430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xdr:row>
      <xdr:rowOff>0</xdr:rowOff>
    </xdr:from>
    <xdr:to>
      <xdr:col>3</xdr:col>
      <xdr:colOff>304800</xdr:colOff>
      <xdr:row>57</xdr:row>
      <xdr:rowOff>304800</xdr:rowOff>
    </xdr:to>
    <xdr:sp macro="" textlink="">
      <xdr:nvSpPr>
        <xdr:cNvPr id="17752" name="AutoShape 344" descr="https://adas-server.mobiledrivetech.com/polarion/icons/default/enums/type_spike.gif">
          <a:hlinkClick xmlns:r="http://schemas.openxmlformats.org/officeDocument/2006/relationships" r:id="rId114" tgtFrame="_top"/>
          <a:extLst>
            <a:ext uri="{FF2B5EF4-FFF2-40B4-BE49-F238E27FC236}">
              <a16:creationId xmlns:a16="http://schemas.microsoft.com/office/drawing/2014/main" id="{BC72DC51-4CD7-4F1C-B2AC-69B9C4930ABB}"/>
            </a:ext>
          </a:extLst>
        </xdr:cNvPr>
        <xdr:cNvSpPr>
          <a:spLocks noChangeAspect="1" noChangeArrowheads="1"/>
        </xdr:cNvSpPr>
      </xdr:nvSpPr>
      <xdr:spPr bwMode="auto">
        <a:xfrm>
          <a:off x="5797550" y="365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304800</xdr:colOff>
      <xdr:row>58</xdr:row>
      <xdr:rowOff>304800</xdr:rowOff>
    </xdr:to>
    <xdr:sp macro="" textlink="">
      <xdr:nvSpPr>
        <xdr:cNvPr id="17753" name="AutoShape 345" descr="https://adas-server.mobiledrivetech.com/polarion/ria/images/suspect.gif">
          <a:extLst>
            <a:ext uri="{FF2B5EF4-FFF2-40B4-BE49-F238E27FC236}">
              <a16:creationId xmlns:a16="http://schemas.microsoft.com/office/drawing/2014/main" id="{0937586A-76CB-4A4D-8497-7F8292DB5D59}"/>
            </a:ext>
          </a:extLst>
        </xdr:cNvPr>
        <xdr:cNvSpPr>
          <a:spLocks noChangeAspect="1" noChangeArrowheads="1"/>
        </xdr:cNvSpPr>
      </xdr:nvSpPr>
      <xdr:spPr bwMode="auto">
        <a:xfrm>
          <a:off x="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xdr:row>
      <xdr:rowOff>0</xdr:rowOff>
    </xdr:from>
    <xdr:to>
      <xdr:col>0</xdr:col>
      <xdr:colOff>615950</xdr:colOff>
      <xdr:row>58</xdr:row>
      <xdr:rowOff>304800</xdr:rowOff>
    </xdr:to>
    <xdr:sp macro="" textlink="">
      <xdr:nvSpPr>
        <xdr:cNvPr id="17754" name="AutoShape 346">
          <a:extLst>
            <a:ext uri="{FF2B5EF4-FFF2-40B4-BE49-F238E27FC236}">
              <a16:creationId xmlns:a16="http://schemas.microsoft.com/office/drawing/2014/main" id="{81CE6905-30BF-4B68-8B16-054F949CD072}"/>
            </a:ext>
          </a:extLst>
        </xdr:cNvPr>
        <xdr:cNvSpPr>
          <a:spLocks noChangeAspect="1" noChangeArrowheads="1"/>
        </xdr:cNvSpPr>
      </xdr:nvSpPr>
      <xdr:spPr bwMode="auto">
        <a:xfrm>
          <a:off x="31115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xdr:row>
      <xdr:rowOff>0</xdr:rowOff>
    </xdr:from>
    <xdr:to>
      <xdr:col>0</xdr:col>
      <xdr:colOff>927100</xdr:colOff>
      <xdr:row>58</xdr:row>
      <xdr:rowOff>304800</xdr:rowOff>
    </xdr:to>
    <xdr:sp macro="" textlink="">
      <xdr:nvSpPr>
        <xdr:cNvPr id="17755" name="AutoShape 347" descr="https://adas-server.mobiledrivetech.com/polarion/icons/default/enums/type_feature.gif">
          <a:hlinkClick xmlns:r="http://schemas.openxmlformats.org/officeDocument/2006/relationships" r:id="rId115" tgtFrame="_blank"/>
          <a:extLst>
            <a:ext uri="{FF2B5EF4-FFF2-40B4-BE49-F238E27FC236}">
              <a16:creationId xmlns:a16="http://schemas.microsoft.com/office/drawing/2014/main" id="{12A0B2D2-888A-486C-B6D0-74BADFF3FD52}"/>
            </a:ext>
          </a:extLst>
        </xdr:cNvPr>
        <xdr:cNvSpPr>
          <a:spLocks noChangeAspect="1" noChangeArrowheads="1"/>
        </xdr:cNvSpPr>
      </xdr:nvSpPr>
      <xdr:spPr bwMode="auto">
        <a:xfrm>
          <a:off x="62230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xdr:row>
      <xdr:rowOff>0</xdr:rowOff>
    </xdr:from>
    <xdr:to>
      <xdr:col>1</xdr:col>
      <xdr:colOff>304800</xdr:colOff>
      <xdr:row>58</xdr:row>
      <xdr:rowOff>304800</xdr:rowOff>
    </xdr:to>
    <xdr:sp macro="" textlink="">
      <xdr:nvSpPr>
        <xdr:cNvPr id="17756" name="AutoShape 348" descr="https://adas-server.mobiledrivetech.com/polarion/icons/default/enums/type_feature.gif">
          <a:hlinkClick xmlns:r="http://schemas.openxmlformats.org/officeDocument/2006/relationships" r:id="rId115" tgtFrame="_top"/>
          <a:extLst>
            <a:ext uri="{FF2B5EF4-FFF2-40B4-BE49-F238E27FC236}">
              <a16:creationId xmlns:a16="http://schemas.microsoft.com/office/drawing/2014/main" id="{B4E0507E-2973-49BA-870E-FDA3CE8205AD}"/>
            </a:ext>
          </a:extLst>
        </xdr:cNvPr>
        <xdr:cNvSpPr>
          <a:spLocks noChangeAspect="1" noChangeArrowheads="1"/>
        </xdr:cNvSpPr>
      </xdr:nvSpPr>
      <xdr:spPr bwMode="auto">
        <a:xfrm>
          <a:off x="202565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xdr:row>
      <xdr:rowOff>0</xdr:rowOff>
    </xdr:from>
    <xdr:to>
      <xdr:col>2</xdr:col>
      <xdr:colOff>304800</xdr:colOff>
      <xdr:row>58</xdr:row>
      <xdr:rowOff>304800</xdr:rowOff>
    </xdr:to>
    <xdr:sp macro="" textlink="">
      <xdr:nvSpPr>
        <xdr:cNvPr id="17757" name="AutoShape 349" descr="https://adas-server.mobiledrivetech.com/polarion/icons/default/enums/type_spike.gif">
          <a:hlinkClick xmlns:r="http://schemas.openxmlformats.org/officeDocument/2006/relationships" r:id="rId116" tgtFrame="_blank"/>
          <a:extLst>
            <a:ext uri="{FF2B5EF4-FFF2-40B4-BE49-F238E27FC236}">
              <a16:creationId xmlns:a16="http://schemas.microsoft.com/office/drawing/2014/main" id="{BF849F40-3DEA-412F-BD9B-E45FB0D64F75}"/>
            </a:ext>
          </a:extLst>
        </xdr:cNvPr>
        <xdr:cNvSpPr>
          <a:spLocks noChangeAspect="1" noChangeArrowheads="1"/>
        </xdr:cNvSpPr>
      </xdr:nvSpPr>
      <xdr:spPr bwMode="auto">
        <a:xfrm>
          <a:off x="265430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xdr:row>
      <xdr:rowOff>0</xdr:rowOff>
    </xdr:from>
    <xdr:to>
      <xdr:col>3</xdr:col>
      <xdr:colOff>304800</xdr:colOff>
      <xdr:row>58</xdr:row>
      <xdr:rowOff>304800</xdr:rowOff>
    </xdr:to>
    <xdr:sp macro="" textlink="">
      <xdr:nvSpPr>
        <xdr:cNvPr id="17758" name="AutoShape 350" descr="https://adas-server.mobiledrivetech.com/polarion/icons/default/enums/type_spike.gif">
          <a:hlinkClick xmlns:r="http://schemas.openxmlformats.org/officeDocument/2006/relationships" r:id="rId116" tgtFrame="_top"/>
          <a:extLst>
            <a:ext uri="{FF2B5EF4-FFF2-40B4-BE49-F238E27FC236}">
              <a16:creationId xmlns:a16="http://schemas.microsoft.com/office/drawing/2014/main" id="{1D2D2199-D289-4B5E-A546-6BD007CBB73A}"/>
            </a:ext>
          </a:extLst>
        </xdr:cNvPr>
        <xdr:cNvSpPr>
          <a:spLocks noChangeAspect="1" noChangeArrowheads="1"/>
        </xdr:cNvSpPr>
      </xdr:nvSpPr>
      <xdr:spPr bwMode="auto">
        <a:xfrm>
          <a:off x="5797550" y="371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304800</xdr:colOff>
      <xdr:row>59</xdr:row>
      <xdr:rowOff>304800</xdr:rowOff>
    </xdr:to>
    <xdr:sp macro="" textlink="">
      <xdr:nvSpPr>
        <xdr:cNvPr id="17759" name="AutoShape 351" descr="https://adas-server.mobiledrivetech.com/polarion/ria/images/suspect.gif">
          <a:extLst>
            <a:ext uri="{FF2B5EF4-FFF2-40B4-BE49-F238E27FC236}">
              <a16:creationId xmlns:a16="http://schemas.microsoft.com/office/drawing/2014/main" id="{42812D05-3DF6-4F3A-945B-51C628F802F1}"/>
            </a:ext>
          </a:extLst>
        </xdr:cNvPr>
        <xdr:cNvSpPr>
          <a:spLocks noChangeAspect="1" noChangeArrowheads="1"/>
        </xdr:cNvSpPr>
      </xdr:nvSpPr>
      <xdr:spPr bwMode="auto">
        <a:xfrm>
          <a:off x="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xdr:row>
      <xdr:rowOff>0</xdr:rowOff>
    </xdr:from>
    <xdr:to>
      <xdr:col>0</xdr:col>
      <xdr:colOff>615950</xdr:colOff>
      <xdr:row>59</xdr:row>
      <xdr:rowOff>304800</xdr:rowOff>
    </xdr:to>
    <xdr:sp macro="" textlink="">
      <xdr:nvSpPr>
        <xdr:cNvPr id="17760" name="AutoShape 352">
          <a:extLst>
            <a:ext uri="{FF2B5EF4-FFF2-40B4-BE49-F238E27FC236}">
              <a16:creationId xmlns:a16="http://schemas.microsoft.com/office/drawing/2014/main" id="{3A9F1B5F-5007-4393-9ED4-96241BA77529}"/>
            </a:ext>
          </a:extLst>
        </xdr:cNvPr>
        <xdr:cNvSpPr>
          <a:spLocks noChangeAspect="1" noChangeArrowheads="1"/>
        </xdr:cNvSpPr>
      </xdr:nvSpPr>
      <xdr:spPr bwMode="auto">
        <a:xfrm>
          <a:off x="31115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xdr:row>
      <xdr:rowOff>0</xdr:rowOff>
    </xdr:from>
    <xdr:to>
      <xdr:col>0</xdr:col>
      <xdr:colOff>927100</xdr:colOff>
      <xdr:row>59</xdr:row>
      <xdr:rowOff>304800</xdr:rowOff>
    </xdr:to>
    <xdr:sp macro="" textlink="">
      <xdr:nvSpPr>
        <xdr:cNvPr id="17761" name="AutoShape 353" descr="https://adas-server.mobiledrivetech.com/polarion/icons/default/enums/type_feature.gif">
          <a:hlinkClick xmlns:r="http://schemas.openxmlformats.org/officeDocument/2006/relationships" r:id="rId117" tgtFrame="_blank"/>
          <a:extLst>
            <a:ext uri="{FF2B5EF4-FFF2-40B4-BE49-F238E27FC236}">
              <a16:creationId xmlns:a16="http://schemas.microsoft.com/office/drawing/2014/main" id="{61A63A91-0D68-4B79-8F00-6CD08246969A}"/>
            </a:ext>
          </a:extLst>
        </xdr:cNvPr>
        <xdr:cNvSpPr>
          <a:spLocks noChangeAspect="1" noChangeArrowheads="1"/>
        </xdr:cNvSpPr>
      </xdr:nvSpPr>
      <xdr:spPr bwMode="auto">
        <a:xfrm>
          <a:off x="62230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xdr:row>
      <xdr:rowOff>0</xdr:rowOff>
    </xdr:from>
    <xdr:to>
      <xdr:col>1</xdr:col>
      <xdr:colOff>304800</xdr:colOff>
      <xdr:row>59</xdr:row>
      <xdr:rowOff>304800</xdr:rowOff>
    </xdr:to>
    <xdr:sp macro="" textlink="">
      <xdr:nvSpPr>
        <xdr:cNvPr id="17762" name="AutoShape 354" descr="https://adas-server.mobiledrivetech.com/polarion/icons/default/enums/type_feature.gif">
          <a:hlinkClick xmlns:r="http://schemas.openxmlformats.org/officeDocument/2006/relationships" r:id="rId117" tgtFrame="_top"/>
          <a:extLst>
            <a:ext uri="{FF2B5EF4-FFF2-40B4-BE49-F238E27FC236}">
              <a16:creationId xmlns:a16="http://schemas.microsoft.com/office/drawing/2014/main" id="{5942A8C3-D914-4E79-A49F-6DAACBDD928D}"/>
            </a:ext>
          </a:extLst>
        </xdr:cNvPr>
        <xdr:cNvSpPr>
          <a:spLocks noChangeAspect="1" noChangeArrowheads="1"/>
        </xdr:cNvSpPr>
      </xdr:nvSpPr>
      <xdr:spPr bwMode="auto">
        <a:xfrm>
          <a:off x="202565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xdr:row>
      <xdr:rowOff>0</xdr:rowOff>
    </xdr:from>
    <xdr:to>
      <xdr:col>2</xdr:col>
      <xdr:colOff>304800</xdr:colOff>
      <xdr:row>59</xdr:row>
      <xdr:rowOff>304800</xdr:rowOff>
    </xdr:to>
    <xdr:sp macro="" textlink="">
      <xdr:nvSpPr>
        <xdr:cNvPr id="17763" name="AutoShape 355" descr="https://adas-server.mobiledrivetech.com/polarion/icons/default/enums/type_spike.gif">
          <a:hlinkClick xmlns:r="http://schemas.openxmlformats.org/officeDocument/2006/relationships" r:id="rId118" tgtFrame="_blank"/>
          <a:extLst>
            <a:ext uri="{FF2B5EF4-FFF2-40B4-BE49-F238E27FC236}">
              <a16:creationId xmlns:a16="http://schemas.microsoft.com/office/drawing/2014/main" id="{5F924A29-AA18-4C88-88D0-26EBD7EB08C0}"/>
            </a:ext>
          </a:extLst>
        </xdr:cNvPr>
        <xdr:cNvSpPr>
          <a:spLocks noChangeAspect="1" noChangeArrowheads="1"/>
        </xdr:cNvSpPr>
      </xdr:nvSpPr>
      <xdr:spPr bwMode="auto">
        <a:xfrm>
          <a:off x="265430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xdr:row>
      <xdr:rowOff>0</xdr:rowOff>
    </xdr:from>
    <xdr:to>
      <xdr:col>3</xdr:col>
      <xdr:colOff>304800</xdr:colOff>
      <xdr:row>59</xdr:row>
      <xdr:rowOff>304800</xdr:rowOff>
    </xdr:to>
    <xdr:sp macro="" textlink="">
      <xdr:nvSpPr>
        <xdr:cNvPr id="17764" name="AutoShape 356" descr="https://adas-server.mobiledrivetech.com/polarion/icons/default/enums/type_spike.gif">
          <a:hlinkClick xmlns:r="http://schemas.openxmlformats.org/officeDocument/2006/relationships" r:id="rId118" tgtFrame="_top"/>
          <a:extLst>
            <a:ext uri="{FF2B5EF4-FFF2-40B4-BE49-F238E27FC236}">
              <a16:creationId xmlns:a16="http://schemas.microsoft.com/office/drawing/2014/main" id="{F504723D-C58E-4C1D-9D71-9D21D93963B7}"/>
            </a:ext>
          </a:extLst>
        </xdr:cNvPr>
        <xdr:cNvSpPr>
          <a:spLocks noChangeAspect="1" noChangeArrowheads="1"/>
        </xdr:cNvSpPr>
      </xdr:nvSpPr>
      <xdr:spPr bwMode="auto">
        <a:xfrm>
          <a:off x="5797550" y="378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304800</xdr:colOff>
      <xdr:row>60</xdr:row>
      <xdr:rowOff>304800</xdr:rowOff>
    </xdr:to>
    <xdr:sp macro="" textlink="">
      <xdr:nvSpPr>
        <xdr:cNvPr id="17765" name="AutoShape 357" descr="https://adas-server.mobiledrivetech.com/polarion/ria/images/suspect.gif">
          <a:extLst>
            <a:ext uri="{FF2B5EF4-FFF2-40B4-BE49-F238E27FC236}">
              <a16:creationId xmlns:a16="http://schemas.microsoft.com/office/drawing/2014/main" id="{26B7F2A7-7048-4BCD-8AA5-73C873F2E8B0}"/>
            </a:ext>
          </a:extLst>
        </xdr:cNvPr>
        <xdr:cNvSpPr>
          <a:spLocks noChangeAspect="1" noChangeArrowheads="1"/>
        </xdr:cNvSpPr>
      </xdr:nvSpPr>
      <xdr:spPr bwMode="auto">
        <a:xfrm>
          <a:off x="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xdr:row>
      <xdr:rowOff>0</xdr:rowOff>
    </xdr:from>
    <xdr:to>
      <xdr:col>0</xdr:col>
      <xdr:colOff>615950</xdr:colOff>
      <xdr:row>60</xdr:row>
      <xdr:rowOff>304800</xdr:rowOff>
    </xdr:to>
    <xdr:sp macro="" textlink="">
      <xdr:nvSpPr>
        <xdr:cNvPr id="17766" name="AutoShape 358">
          <a:extLst>
            <a:ext uri="{FF2B5EF4-FFF2-40B4-BE49-F238E27FC236}">
              <a16:creationId xmlns:a16="http://schemas.microsoft.com/office/drawing/2014/main" id="{F4970D29-BB36-4323-ADBD-9277EDED8995}"/>
            </a:ext>
          </a:extLst>
        </xdr:cNvPr>
        <xdr:cNvSpPr>
          <a:spLocks noChangeAspect="1" noChangeArrowheads="1"/>
        </xdr:cNvSpPr>
      </xdr:nvSpPr>
      <xdr:spPr bwMode="auto">
        <a:xfrm>
          <a:off x="31115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xdr:row>
      <xdr:rowOff>0</xdr:rowOff>
    </xdr:from>
    <xdr:to>
      <xdr:col>0</xdr:col>
      <xdr:colOff>927100</xdr:colOff>
      <xdr:row>60</xdr:row>
      <xdr:rowOff>304800</xdr:rowOff>
    </xdr:to>
    <xdr:sp macro="" textlink="">
      <xdr:nvSpPr>
        <xdr:cNvPr id="17767" name="AutoShape 359" descr="https://adas-server.mobiledrivetech.com/polarion/icons/default/enums/type_feature.gif">
          <a:hlinkClick xmlns:r="http://schemas.openxmlformats.org/officeDocument/2006/relationships" r:id="rId119" tgtFrame="_blank"/>
          <a:extLst>
            <a:ext uri="{FF2B5EF4-FFF2-40B4-BE49-F238E27FC236}">
              <a16:creationId xmlns:a16="http://schemas.microsoft.com/office/drawing/2014/main" id="{1CA6B000-7EF6-45C5-8341-1DEAC194DA7F}"/>
            </a:ext>
          </a:extLst>
        </xdr:cNvPr>
        <xdr:cNvSpPr>
          <a:spLocks noChangeAspect="1" noChangeArrowheads="1"/>
        </xdr:cNvSpPr>
      </xdr:nvSpPr>
      <xdr:spPr bwMode="auto">
        <a:xfrm>
          <a:off x="62230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xdr:row>
      <xdr:rowOff>0</xdr:rowOff>
    </xdr:from>
    <xdr:to>
      <xdr:col>1</xdr:col>
      <xdr:colOff>304800</xdr:colOff>
      <xdr:row>60</xdr:row>
      <xdr:rowOff>304800</xdr:rowOff>
    </xdr:to>
    <xdr:sp macro="" textlink="">
      <xdr:nvSpPr>
        <xdr:cNvPr id="17768" name="AutoShape 360" descr="https://adas-server.mobiledrivetech.com/polarion/icons/default/enums/type_feature.gif">
          <a:hlinkClick xmlns:r="http://schemas.openxmlformats.org/officeDocument/2006/relationships" r:id="rId119" tgtFrame="_top"/>
          <a:extLst>
            <a:ext uri="{FF2B5EF4-FFF2-40B4-BE49-F238E27FC236}">
              <a16:creationId xmlns:a16="http://schemas.microsoft.com/office/drawing/2014/main" id="{329ECB74-C2E9-43AE-B5E8-E89C4E7D8250}"/>
            </a:ext>
          </a:extLst>
        </xdr:cNvPr>
        <xdr:cNvSpPr>
          <a:spLocks noChangeAspect="1" noChangeArrowheads="1"/>
        </xdr:cNvSpPr>
      </xdr:nvSpPr>
      <xdr:spPr bwMode="auto">
        <a:xfrm>
          <a:off x="202565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xdr:row>
      <xdr:rowOff>0</xdr:rowOff>
    </xdr:from>
    <xdr:to>
      <xdr:col>2</xdr:col>
      <xdr:colOff>304800</xdr:colOff>
      <xdr:row>60</xdr:row>
      <xdr:rowOff>304800</xdr:rowOff>
    </xdr:to>
    <xdr:sp macro="" textlink="">
      <xdr:nvSpPr>
        <xdr:cNvPr id="17769" name="AutoShape 361" descr="https://adas-server.mobiledrivetech.com/polarion/icons/default/enums/type_spike.gif">
          <a:hlinkClick xmlns:r="http://schemas.openxmlformats.org/officeDocument/2006/relationships" r:id="rId120" tgtFrame="_blank"/>
          <a:extLst>
            <a:ext uri="{FF2B5EF4-FFF2-40B4-BE49-F238E27FC236}">
              <a16:creationId xmlns:a16="http://schemas.microsoft.com/office/drawing/2014/main" id="{6004F6AA-82E8-4EB2-A39A-D11D102D866B}"/>
            </a:ext>
          </a:extLst>
        </xdr:cNvPr>
        <xdr:cNvSpPr>
          <a:spLocks noChangeAspect="1" noChangeArrowheads="1"/>
        </xdr:cNvSpPr>
      </xdr:nvSpPr>
      <xdr:spPr bwMode="auto">
        <a:xfrm>
          <a:off x="265430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xdr:row>
      <xdr:rowOff>0</xdr:rowOff>
    </xdr:from>
    <xdr:to>
      <xdr:col>3</xdr:col>
      <xdr:colOff>304800</xdr:colOff>
      <xdr:row>60</xdr:row>
      <xdr:rowOff>304800</xdr:rowOff>
    </xdr:to>
    <xdr:sp macro="" textlink="">
      <xdr:nvSpPr>
        <xdr:cNvPr id="17770" name="AutoShape 362" descr="https://adas-server.mobiledrivetech.com/polarion/icons/default/enums/type_spike.gif">
          <a:hlinkClick xmlns:r="http://schemas.openxmlformats.org/officeDocument/2006/relationships" r:id="rId120" tgtFrame="_top"/>
          <a:extLst>
            <a:ext uri="{FF2B5EF4-FFF2-40B4-BE49-F238E27FC236}">
              <a16:creationId xmlns:a16="http://schemas.microsoft.com/office/drawing/2014/main" id="{E5A0166D-E0C3-4B6E-9E5A-AFFB3CAD2146}"/>
            </a:ext>
          </a:extLst>
        </xdr:cNvPr>
        <xdr:cNvSpPr>
          <a:spLocks noChangeAspect="1" noChangeArrowheads="1"/>
        </xdr:cNvSpPr>
      </xdr:nvSpPr>
      <xdr:spPr bwMode="auto">
        <a:xfrm>
          <a:off x="5797550" y="38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304800</xdr:colOff>
      <xdr:row>61</xdr:row>
      <xdr:rowOff>304800</xdr:rowOff>
    </xdr:to>
    <xdr:sp macro="" textlink="">
      <xdr:nvSpPr>
        <xdr:cNvPr id="17771" name="AutoShape 363" descr="https://adas-server.mobiledrivetech.com/polarion/ria/images/suspect.gif">
          <a:extLst>
            <a:ext uri="{FF2B5EF4-FFF2-40B4-BE49-F238E27FC236}">
              <a16:creationId xmlns:a16="http://schemas.microsoft.com/office/drawing/2014/main" id="{CD56AECB-451D-4C16-BB39-13E965817FBF}"/>
            </a:ext>
          </a:extLst>
        </xdr:cNvPr>
        <xdr:cNvSpPr>
          <a:spLocks noChangeAspect="1" noChangeArrowheads="1"/>
        </xdr:cNvSpPr>
      </xdr:nvSpPr>
      <xdr:spPr bwMode="auto">
        <a:xfrm>
          <a:off x="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xdr:row>
      <xdr:rowOff>0</xdr:rowOff>
    </xdr:from>
    <xdr:to>
      <xdr:col>0</xdr:col>
      <xdr:colOff>615950</xdr:colOff>
      <xdr:row>61</xdr:row>
      <xdr:rowOff>304800</xdr:rowOff>
    </xdr:to>
    <xdr:sp macro="" textlink="">
      <xdr:nvSpPr>
        <xdr:cNvPr id="17772" name="AutoShape 364">
          <a:extLst>
            <a:ext uri="{FF2B5EF4-FFF2-40B4-BE49-F238E27FC236}">
              <a16:creationId xmlns:a16="http://schemas.microsoft.com/office/drawing/2014/main" id="{7F4A1410-6F0F-4350-859E-505F6348631B}"/>
            </a:ext>
          </a:extLst>
        </xdr:cNvPr>
        <xdr:cNvSpPr>
          <a:spLocks noChangeAspect="1" noChangeArrowheads="1"/>
        </xdr:cNvSpPr>
      </xdr:nvSpPr>
      <xdr:spPr bwMode="auto">
        <a:xfrm>
          <a:off x="31115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xdr:row>
      <xdr:rowOff>0</xdr:rowOff>
    </xdr:from>
    <xdr:to>
      <xdr:col>0</xdr:col>
      <xdr:colOff>927100</xdr:colOff>
      <xdr:row>61</xdr:row>
      <xdr:rowOff>304800</xdr:rowOff>
    </xdr:to>
    <xdr:sp macro="" textlink="">
      <xdr:nvSpPr>
        <xdr:cNvPr id="17773" name="AutoShape 365" descr="https://adas-server.mobiledrivetech.com/polarion/icons/default/enums/type_feature.gif">
          <a:hlinkClick xmlns:r="http://schemas.openxmlformats.org/officeDocument/2006/relationships" r:id="rId121" tgtFrame="_blank"/>
          <a:extLst>
            <a:ext uri="{FF2B5EF4-FFF2-40B4-BE49-F238E27FC236}">
              <a16:creationId xmlns:a16="http://schemas.microsoft.com/office/drawing/2014/main" id="{9B5154ED-6BF6-4501-815B-99D9F1401964}"/>
            </a:ext>
          </a:extLst>
        </xdr:cNvPr>
        <xdr:cNvSpPr>
          <a:spLocks noChangeAspect="1" noChangeArrowheads="1"/>
        </xdr:cNvSpPr>
      </xdr:nvSpPr>
      <xdr:spPr bwMode="auto">
        <a:xfrm>
          <a:off x="62230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xdr:row>
      <xdr:rowOff>0</xdr:rowOff>
    </xdr:from>
    <xdr:to>
      <xdr:col>1</xdr:col>
      <xdr:colOff>304800</xdr:colOff>
      <xdr:row>61</xdr:row>
      <xdr:rowOff>304800</xdr:rowOff>
    </xdr:to>
    <xdr:sp macro="" textlink="">
      <xdr:nvSpPr>
        <xdr:cNvPr id="17774" name="AutoShape 366" descr="https://adas-server.mobiledrivetech.com/polarion/icons/default/enums/type_feature.gif">
          <a:hlinkClick xmlns:r="http://schemas.openxmlformats.org/officeDocument/2006/relationships" r:id="rId121" tgtFrame="_top"/>
          <a:extLst>
            <a:ext uri="{FF2B5EF4-FFF2-40B4-BE49-F238E27FC236}">
              <a16:creationId xmlns:a16="http://schemas.microsoft.com/office/drawing/2014/main" id="{812F06B0-10D4-4816-9DC8-433FD3E08611}"/>
            </a:ext>
          </a:extLst>
        </xdr:cNvPr>
        <xdr:cNvSpPr>
          <a:spLocks noChangeAspect="1" noChangeArrowheads="1"/>
        </xdr:cNvSpPr>
      </xdr:nvSpPr>
      <xdr:spPr bwMode="auto">
        <a:xfrm>
          <a:off x="202565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xdr:row>
      <xdr:rowOff>0</xdr:rowOff>
    </xdr:from>
    <xdr:to>
      <xdr:col>2</xdr:col>
      <xdr:colOff>304800</xdr:colOff>
      <xdr:row>61</xdr:row>
      <xdr:rowOff>304800</xdr:rowOff>
    </xdr:to>
    <xdr:sp macro="" textlink="">
      <xdr:nvSpPr>
        <xdr:cNvPr id="17775" name="AutoShape 367" descr="https://adas-server.mobiledrivetech.com/polarion/icons/default/enums/type_spike.gif">
          <a:hlinkClick xmlns:r="http://schemas.openxmlformats.org/officeDocument/2006/relationships" r:id="rId122" tgtFrame="_blank"/>
          <a:extLst>
            <a:ext uri="{FF2B5EF4-FFF2-40B4-BE49-F238E27FC236}">
              <a16:creationId xmlns:a16="http://schemas.microsoft.com/office/drawing/2014/main" id="{750AD6F7-3AD1-415F-B595-0C76E7A937D9}"/>
            </a:ext>
          </a:extLst>
        </xdr:cNvPr>
        <xdr:cNvSpPr>
          <a:spLocks noChangeAspect="1" noChangeArrowheads="1"/>
        </xdr:cNvSpPr>
      </xdr:nvSpPr>
      <xdr:spPr bwMode="auto">
        <a:xfrm>
          <a:off x="265430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xdr:row>
      <xdr:rowOff>0</xdr:rowOff>
    </xdr:from>
    <xdr:to>
      <xdr:col>3</xdr:col>
      <xdr:colOff>304800</xdr:colOff>
      <xdr:row>61</xdr:row>
      <xdr:rowOff>304800</xdr:rowOff>
    </xdr:to>
    <xdr:sp macro="" textlink="">
      <xdr:nvSpPr>
        <xdr:cNvPr id="17776" name="AutoShape 368" descr="https://adas-server.mobiledrivetech.com/polarion/icons/default/enums/type_spike.gif">
          <a:hlinkClick xmlns:r="http://schemas.openxmlformats.org/officeDocument/2006/relationships" r:id="rId122" tgtFrame="_top"/>
          <a:extLst>
            <a:ext uri="{FF2B5EF4-FFF2-40B4-BE49-F238E27FC236}">
              <a16:creationId xmlns:a16="http://schemas.microsoft.com/office/drawing/2014/main" id="{14D6DC64-6DE6-42DB-A390-E58BA8C198D8}"/>
            </a:ext>
          </a:extLst>
        </xdr:cNvPr>
        <xdr:cNvSpPr>
          <a:spLocks noChangeAspect="1" noChangeArrowheads="1"/>
        </xdr:cNvSpPr>
      </xdr:nvSpPr>
      <xdr:spPr bwMode="auto">
        <a:xfrm>
          <a:off x="5797550" y="3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304800</xdr:colOff>
      <xdr:row>62</xdr:row>
      <xdr:rowOff>304800</xdr:rowOff>
    </xdr:to>
    <xdr:sp macro="" textlink="">
      <xdr:nvSpPr>
        <xdr:cNvPr id="17777" name="AutoShape 369" descr="https://adas-server.mobiledrivetech.com/polarion/ria/images/suspect.gif">
          <a:extLst>
            <a:ext uri="{FF2B5EF4-FFF2-40B4-BE49-F238E27FC236}">
              <a16:creationId xmlns:a16="http://schemas.microsoft.com/office/drawing/2014/main" id="{37C56144-DE42-4AE1-8689-4D5126D35479}"/>
            </a:ext>
          </a:extLst>
        </xdr:cNvPr>
        <xdr:cNvSpPr>
          <a:spLocks noChangeAspect="1" noChangeArrowheads="1"/>
        </xdr:cNvSpPr>
      </xdr:nvSpPr>
      <xdr:spPr bwMode="auto">
        <a:xfrm>
          <a:off x="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xdr:row>
      <xdr:rowOff>0</xdr:rowOff>
    </xdr:from>
    <xdr:to>
      <xdr:col>0</xdr:col>
      <xdr:colOff>615950</xdr:colOff>
      <xdr:row>62</xdr:row>
      <xdr:rowOff>304800</xdr:rowOff>
    </xdr:to>
    <xdr:sp macro="" textlink="">
      <xdr:nvSpPr>
        <xdr:cNvPr id="17778" name="AutoShape 370">
          <a:extLst>
            <a:ext uri="{FF2B5EF4-FFF2-40B4-BE49-F238E27FC236}">
              <a16:creationId xmlns:a16="http://schemas.microsoft.com/office/drawing/2014/main" id="{37CB5A35-5EF9-4CA6-8AB7-B6C8A4D522E3}"/>
            </a:ext>
          </a:extLst>
        </xdr:cNvPr>
        <xdr:cNvSpPr>
          <a:spLocks noChangeAspect="1" noChangeArrowheads="1"/>
        </xdr:cNvSpPr>
      </xdr:nvSpPr>
      <xdr:spPr bwMode="auto">
        <a:xfrm>
          <a:off x="31115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xdr:row>
      <xdr:rowOff>0</xdr:rowOff>
    </xdr:from>
    <xdr:to>
      <xdr:col>0</xdr:col>
      <xdr:colOff>927100</xdr:colOff>
      <xdr:row>62</xdr:row>
      <xdr:rowOff>304800</xdr:rowOff>
    </xdr:to>
    <xdr:sp macro="" textlink="">
      <xdr:nvSpPr>
        <xdr:cNvPr id="17779" name="AutoShape 371" descr="https://adas-server.mobiledrivetech.com/polarion/icons/default/enums/type_feature.gif">
          <a:hlinkClick xmlns:r="http://schemas.openxmlformats.org/officeDocument/2006/relationships" r:id="rId123" tgtFrame="_blank"/>
          <a:extLst>
            <a:ext uri="{FF2B5EF4-FFF2-40B4-BE49-F238E27FC236}">
              <a16:creationId xmlns:a16="http://schemas.microsoft.com/office/drawing/2014/main" id="{BB8A2BEA-5D3B-476F-A79D-6A29A61DD7EB}"/>
            </a:ext>
          </a:extLst>
        </xdr:cNvPr>
        <xdr:cNvSpPr>
          <a:spLocks noChangeAspect="1" noChangeArrowheads="1"/>
        </xdr:cNvSpPr>
      </xdr:nvSpPr>
      <xdr:spPr bwMode="auto">
        <a:xfrm>
          <a:off x="62230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xdr:row>
      <xdr:rowOff>0</xdr:rowOff>
    </xdr:from>
    <xdr:to>
      <xdr:col>1</xdr:col>
      <xdr:colOff>304800</xdr:colOff>
      <xdr:row>62</xdr:row>
      <xdr:rowOff>304800</xdr:rowOff>
    </xdr:to>
    <xdr:sp macro="" textlink="">
      <xdr:nvSpPr>
        <xdr:cNvPr id="17780" name="AutoShape 372" descr="https://adas-server.mobiledrivetech.com/polarion/icons/default/enums/type_feature.gif">
          <a:hlinkClick xmlns:r="http://schemas.openxmlformats.org/officeDocument/2006/relationships" r:id="rId123" tgtFrame="_top"/>
          <a:extLst>
            <a:ext uri="{FF2B5EF4-FFF2-40B4-BE49-F238E27FC236}">
              <a16:creationId xmlns:a16="http://schemas.microsoft.com/office/drawing/2014/main" id="{F64CA492-8844-405D-8B13-1721F61D6418}"/>
            </a:ext>
          </a:extLst>
        </xdr:cNvPr>
        <xdr:cNvSpPr>
          <a:spLocks noChangeAspect="1" noChangeArrowheads="1"/>
        </xdr:cNvSpPr>
      </xdr:nvSpPr>
      <xdr:spPr bwMode="auto">
        <a:xfrm>
          <a:off x="202565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xdr:row>
      <xdr:rowOff>0</xdr:rowOff>
    </xdr:from>
    <xdr:to>
      <xdr:col>2</xdr:col>
      <xdr:colOff>304800</xdr:colOff>
      <xdr:row>62</xdr:row>
      <xdr:rowOff>304800</xdr:rowOff>
    </xdr:to>
    <xdr:sp macro="" textlink="">
      <xdr:nvSpPr>
        <xdr:cNvPr id="17781" name="AutoShape 373" descr="https://adas-server.mobiledrivetech.com/polarion/icons/default/enums/type_spike.gif">
          <a:hlinkClick xmlns:r="http://schemas.openxmlformats.org/officeDocument/2006/relationships" r:id="rId124" tgtFrame="_blank"/>
          <a:extLst>
            <a:ext uri="{FF2B5EF4-FFF2-40B4-BE49-F238E27FC236}">
              <a16:creationId xmlns:a16="http://schemas.microsoft.com/office/drawing/2014/main" id="{FC7AAE36-B0A4-4A9C-AA87-4D6A18E1F42C}"/>
            </a:ext>
          </a:extLst>
        </xdr:cNvPr>
        <xdr:cNvSpPr>
          <a:spLocks noChangeAspect="1" noChangeArrowheads="1"/>
        </xdr:cNvSpPr>
      </xdr:nvSpPr>
      <xdr:spPr bwMode="auto">
        <a:xfrm>
          <a:off x="265430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xdr:row>
      <xdr:rowOff>0</xdr:rowOff>
    </xdr:from>
    <xdr:to>
      <xdr:col>3</xdr:col>
      <xdr:colOff>304800</xdr:colOff>
      <xdr:row>62</xdr:row>
      <xdr:rowOff>304800</xdr:rowOff>
    </xdr:to>
    <xdr:sp macro="" textlink="">
      <xdr:nvSpPr>
        <xdr:cNvPr id="17782" name="AutoShape 374" descr="https://adas-server.mobiledrivetech.com/polarion/icons/default/enums/type_spike.gif">
          <a:hlinkClick xmlns:r="http://schemas.openxmlformats.org/officeDocument/2006/relationships" r:id="rId124" tgtFrame="_top"/>
          <a:extLst>
            <a:ext uri="{FF2B5EF4-FFF2-40B4-BE49-F238E27FC236}">
              <a16:creationId xmlns:a16="http://schemas.microsoft.com/office/drawing/2014/main" id="{5B5B7AC4-DFF3-4D27-AF47-715F30D35B06}"/>
            </a:ext>
          </a:extLst>
        </xdr:cNvPr>
        <xdr:cNvSpPr>
          <a:spLocks noChangeAspect="1" noChangeArrowheads="1"/>
        </xdr:cNvSpPr>
      </xdr:nvSpPr>
      <xdr:spPr bwMode="auto">
        <a:xfrm>
          <a:off x="5797550" y="39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304800</xdr:colOff>
      <xdr:row>63</xdr:row>
      <xdr:rowOff>304800</xdr:rowOff>
    </xdr:to>
    <xdr:sp macro="" textlink="">
      <xdr:nvSpPr>
        <xdr:cNvPr id="17783" name="AutoShape 375" descr="https://adas-server.mobiledrivetech.com/polarion/ria/images/suspect.gif">
          <a:extLst>
            <a:ext uri="{FF2B5EF4-FFF2-40B4-BE49-F238E27FC236}">
              <a16:creationId xmlns:a16="http://schemas.microsoft.com/office/drawing/2014/main" id="{6735BF21-EBB3-41AD-8588-FC187760732E}"/>
            </a:ext>
          </a:extLst>
        </xdr:cNvPr>
        <xdr:cNvSpPr>
          <a:spLocks noChangeAspect="1" noChangeArrowheads="1"/>
        </xdr:cNvSpPr>
      </xdr:nvSpPr>
      <xdr:spPr bwMode="auto">
        <a:xfrm>
          <a:off x="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xdr:row>
      <xdr:rowOff>0</xdr:rowOff>
    </xdr:from>
    <xdr:to>
      <xdr:col>0</xdr:col>
      <xdr:colOff>615950</xdr:colOff>
      <xdr:row>63</xdr:row>
      <xdr:rowOff>304800</xdr:rowOff>
    </xdr:to>
    <xdr:sp macro="" textlink="">
      <xdr:nvSpPr>
        <xdr:cNvPr id="17784" name="AutoShape 376">
          <a:extLst>
            <a:ext uri="{FF2B5EF4-FFF2-40B4-BE49-F238E27FC236}">
              <a16:creationId xmlns:a16="http://schemas.microsoft.com/office/drawing/2014/main" id="{DB39DC20-13FC-491E-91CC-479C40C12040}"/>
            </a:ext>
          </a:extLst>
        </xdr:cNvPr>
        <xdr:cNvSpPr>
          <a:spLocks noChangeAspect="1" noChangeArrowheads="1"/>
        </xdr:cNvSpPr>
      </xdr:nvSpPr>
      <xdr:spPr bwMode="auto">
        <a:xfrm>
          <a:off x="31115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xdr:row>
      <xdr:rowOff>0</xdr:rowOff>
    </xdr:from>
    <xdr:to>
      <xdr:col>0</xdr:col>
      <xdr:colOff>927100</xdr:colOff>
      <xdr:row>63</xdr:row>
      <xdr:rowOff>304800</xdr:rowOff>
    </xdr:to>
    <xdr:sp macro="" textlink="">
      <xdr:nvSpPr>
        <xdr:cNvPr id="17785" name="AutoShape 377" descr="https://adas-server.mobiledrivetech.com/polarion/icons/default/enums/type_feature.gif">
          <a:hlinkClick xmlns:r="http://schemas.openxmlformats.org/officeDocument/2006/relationships" r:id="rId125" tgtFrame="_blank"/>
          <a:extLst>
            <a:ext uri="{FF2B5EF4-FFF2-40B4-BE49-F238E27FC236}">
              <a16:creationId xmlns:a16="http://schemas.microsoft.com/office/drawing/2014/main" id="{B0804A3E-A16D-4F39-A508-A6ACB1B8E6D2}"/>
            </a:ext>
          </a:extLst>
        </xdr:cNvPr>
        <xdr:cNvSpPr>
          <a:spLocks noChangeAspect="1" noChangeArrowheads="1"/>
        </xdr:cNvSpPr>
      </xdr:nvSpPr>
      <xdr:spPr bwMode="auto">
        <a:xfrm>
          <a:off x="62230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xdr:row>
      <xdr:rowOff>0</xdr:rowOff>
    </xdr:from>
    <xdr:to>
      <xdr:col>1</xdr:col>
      <xdr:colOff>304800</xdr:colOff>
      <xdr:row>63</xdr:row>
      <xdr:rowOff>304800</xdr:rowOff>
    </xdr:to>
    <xdr:sp macro="" textlink="">
      <xdr:nvSpPr>
        <xdr:cNvPr id="17786" name="AutoShape 378" descr="https://adas-server.mobiledrivetech.com/polarion/icons/default/enums/type_feature.gif">
          <a:hlinkClick xmlns:r="http://schemas.openxmlformats.org/officeDocument/2006/relationships" r:id="rId125" tgtFrame="_top"/>
          <a:extLst>
            <a:ext uri="{FF2B5EF4-FFF2-40B4-BE49-F238E27FC236}">
              <a16:creationId xmlns:a16="http://schemas.microsoft.com/office/drawing/2014/main" id="{994A55CA-A050-47E3-8895-EBB3E70F57AA}"/>
            </a:ext>
          </a:extLst>
        </xdr:cNvPr>
        <xdr:cNvSpPr>
          <a:spLocks noChangeAspect="1" noChangeArrowheads="1"/>
        </xdr:cNvSpPr>
      </xdr:nvSpPr>
      <xdr:spPr bwMode="auto">
        <a:xfrm>
          <a:off x="202565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xdr:row>
      <xdr:rowOff>0</xdr:rowOff>
    </xdr:from>
    <xdr:to>
      <xdr:col>2</xdr:col>
      <xdr:colOff>304800</xdr:colOff>
      <xdr:row>63</xdr:row>
      <xdr:rowOff>304800</xdr:rowOff>
    </xdr:to>
    <xdr:sp macro="" textlink="">
      <xdr:nvSpPr>
        <xdr:cNvPr id="17787" name="AutoShape 379" descr="https://adas-server.mobiledrivetech.com/polarion/icons/default/enums/type_spike.gif">
          <a:hlinkClick xmlns:r="http://schemas.openxmlformats.org/officeDocument/2006/relationships" r:id="rId126" tgtFrame="_blank"/>
          <a:extLst>
            <a:ext uri="{FF2B5EF4-FFF2-40B4-BE49-F238E27FC236}">
              <a16:creationId xmlns:a16="http://schemas.microsoft.com/office/drawing/2014/main" id="{5CC0B35D-6315-47C6-B4CD-541D9384A572}"/>
            </a:ext>
          </a:extLst>
        </xdr:cNvPr>
        <xdr:cNvSpPr>
          <a:spLocks noChangeAspect="1" noChangeArrowheads="1"/>
        </xdr:cNvSpPr>
      </xdr:nvSpPr>
      <xdr:spPr bwMode="auto">
        <a:xfrm>
          <a:off x="265430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xdr:row>
      <xdr:rowOff>0</xdr:rowOff>
    </xdr:from>
    <xdr:to>
      <xdr:col>3</xdr:col>
      <xdr:colOff>304800</xdr:colOff>
      <xdr:row>63</xdr:row>
      <xdr:rowOff>304800</xdr:rowOff>
    </xdr:to>
    <xdr:sp macro="" textlink="">
      <xdr:nvSpPr>
        <xdr:cNvPr id="17788" name="AutoShape 380" descr="https://adas-server.mobiledrivetech.com/polarion/icons/default/enums/type_spike.gif">
          <a:hlinkClick xmlns:r="http://schemas.openxmlformats.org/officeDocument/2006/relationships" r:id="rId126" tgtFrame="_top"/>
          <a:extLst>
            <a:ext uri="{FF2B5EF4-FFF2-40B4-BE49-F238E27FC236}">
              <a16:creationId xmlns:a16="http://schemas.microsoft.com/office/drawing/2014/main" id="{EFF433A1-F6B8-471D-8A2E-2F3C046B8E36}"/>
            </a:ext>
          </a:extLst>
        </xdr:cNvPr>
        <xdr:cNvSpPr>
          <a:spLocks noChangeAspect="1" noChangeArrowheads="1"/>
        </xdr:cNvSpPr>
      </xdr:nvSpPr>
      <xdr:spPr bwMode="auto">
        <a:xfrm>
          <a:off x="5797550" y="404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304800</xdr:colOff>
      <xdr:row>64</xdr:row>
      <xdr:rowOff>304800</xdr:rowOff>
    </xdr:to>
    <xdr:sp macro="" textlink="">
      <xdr:nvSpPr>
        <xdr:cNvPr id="17789" name="AutoShape 381" descr="https://adas-server.mobiledrivetech.com/polarion/ria/images/suspect.gif">
          <a:extLst>
            <a:ext uri="{FF2B5EF4-FFF2-40B4-BE49-F238E27FC236}">
              <a16:creationId xmlns:a16="http://schemas.microsoft.com/office/drawing/2014/main" id="{05A0A619-C15F-48CB-80BE-12E43459F507}"/>
            </a:ext>
          </a:extLst>
        </xdr:cNvPr>
        <xdr:cNvSpPr>
          <a:spLocks noChangeAspect="1" noChangeArrowheads="1"/>
        </xdr:cNvSpPr>
      </xdr:nvSpPr>
      <xdr:spPr bwMode="auto">
        <a:xfrm>
          <a:off x="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xdr:row>
      <xdr:rowOff>0</xdr:rowOff>
    </xdr:from>
    <xdr:to>
      <xdr:col>0</xdr:col>
      <xdr:colOff>615950</xdr:colOff>
      <xdr:row>64</xdr:row>
      <xdr:rowOff>304800</xdr:rowOff>
    </xdr:to>
    <xdr:sp macro="" textlink="">
      <xdr:nvSpPr>
        <xdr:cNvPr id="17790" name="AutoShape 382">
          <a:extLst>
            <a:ext uri="{FF2B5EF4-FFF2-40B4-BE49-F238E27FC236}">
              <a16:creationId xmlns:a16="http://schemas.microsoft.com/office/drawing/2014/main" id="{F8CCD86C-9D05-4E03-A959-71422A27EBC1}"/>
            </a:ext>
          </a:extLst>
        </xdr:cNvPr>
        <xdr:cNvSpPr>
          <a:spLocks noChangeAspect="1" noChangeArrowheads="1"/>
        </xdr:cNvSpPr>
      </xdr:nvSpPr>
      <xdr:spPr bwMode="auto">
        <a:xfrm>
          <a:off x="31115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xdr:row>
      <xdr:rowOff>0</xdr:rowOff>
    </xdr:from>
    <xdr:to>
      <xdr:col>0</xdr:col>
      <xdr:colOff>927100</xdr:colOff>
      <xdr:row>64</xdr:row>
      <xdr:rowOff>304800</xdr:rowOff>
    </xdr:to>
    <xdr:sp macro="" textlink="">
      <xdr:nvSpPr>
        <xdr:cNvPr id="17791" name="AutoShape 383" descr="https://adas-server.mobiledrivetech.com/polarion/icons/default/enums/type_feature.gif">
          <a:hlinkClick xmlns:r="http://schemas.openxmlformats.org/officeDocument/2006/relationships" r:id="rId127" tgtFrame="_blank"/>
          <a:extLst>
            <a:ext uri="{FF2B5EF4-FFF2-40B4-BE49-F238E27FC236}">
              <a16:creationId xmlns:a16="http://schemas.microsoft.com/office/drawing/2014/main" id="{A1A495EF-6356-47E6-A7BA-E638B2242F37}"/>
            </a:ext>
          </a:extLst>
        </xdr:cNvPr>
        <xdr:cNvSpPr>
          <a:spLocks noChangeAspect="1" noChangeArrowheads="1"/>
        </xdr:cNvSpPr>
      </xdr:nvSpPr>
      <xdr:spPr bwMode="auto">
        <a:xfrm>
          <a:off x="62230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xdr:row>
      <xdr:rowOff>0</xdr:rowOff>
    </xdr:from>
    <xdr:to>
      <xdr:col>1</xdr:col>
      <xdr:colOff>304800</xdr:colOff>
      <xdr:row>64</xdr:row>
      <xdr:rowOff>304800</xdr:rowOff>
    </xdr:to>
    <xdr:sp macro="" textlink="">
      <xdr:nvSpPr>
        <xdr:cNvPr id="17792" name="AutoShape 384" descr="https://adas-server.mobiledrivetech.com/polarion/icons/default/enums/type_feature.gif">
          <a:hlinkClick xmlns:r="http://schemas.openxmlformats.org/officeDocument/2006/relationships" r:id="rId127" tgtFrame="_top"/>
          <a:extLst>
            <a:ext uri="{FF2B5EF4-FFF2-40B4-BE49-F238E27FC236}">
              <a16:creationId xmlns:a16="http://schemas.microsoft.com/office/drawing/2014/main" id="{27B08F4D-CD19-4C20-AB5E-6639F07453EA}"/>
            </a:ext>
          </a:extLst>
        </xdr:cNvPr>
        <xdr:cNvSpPr>
          <a:spLocks noChangeAspect="1" noChangeArrowheads="1"/>
        </xdr:cNvSpPr>
      </xdr:nvSpPr>
      <xdr:spPr bwMode="auto">
        <a:xfrm>
          <a:off x="202565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xdr:row>
      <xdr:rowOff>0</xdr:rowOff>
    </xdr:from>
    <xdr:to>
      <xdr:col>2</xdr:col>
      <xdr:colOff>304800</xdr:colOff>
      <xdr:row>64</xdr:row>
      <xdr:rowOff>304800</xdr:rowOff>
    </xdr:to>
    <xdr:sp macro="" textlink="">
      <xdr:nvSpPr>
        <xdr:cNvPr id="17793" name="AutoShape 385" descr="https://adas-server.mobiledrivetech.com/polarion/icons/default/enums/type_spike.gif">
          <a:hlinkClick xmlns:r="http://schemas.openxmlformats.org/officeDocument/2006/relationships" r:id="rId128" tgtFrame="_blank"/>
          <a:extLst>
            <a:ext uri="{FF2B5EF4-FFF2-40B4-BE49-F238E27FC236}">
              <a16:creationId xmlns:a16="http://schemas.microsoft.com/office/drawing/2014/main" id="{C3EE0BEF-68E8-4040-AD75-03784B35D113}"/>
            </a:ext>
          </a:extLst>
        </xdr:cNvPr>
        <xdr:cNvSpPr>
          <a:spLocks noChangeAspect="1" noChangeArrowheads="1"/>
        </xdr:cNvSpPr>
      </xdr:nvSpPr>
      <xdr:spPr bwMode="auto">
        <a:xfrm>
          <a:off x="265430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xdr:row>
      <xdr:rowOff>0</xdr:rowOff>
    </xdr:from>
    <xdr:to>
      <xdr:col>3</xdr:col>
      <xdr:colOff>304800</xdr:colOff>
      <xdr:row>64</xdr:row>
      <xdr:rowOff>304800</xdr:rowOff>
    </xdr:to>
    <xdr:sp macro="" textlink="">
      <xdr:nvSpPr>
        <xdr:cNvPr id="17794" name="AutoShape 386" descr="https://adas-server.mobiledrivetech.com/polarion/icons/default/enums/type_spike.gif">
          <a:hlinkClick xmlns:r="http://schemas.openxmlformats.org/officeDocument/2006/relationships" r:id="rId128" tgtFrame="_top"/>
          <a:extLst>
            <a:ext uri="{FF2B5EF4-FFF2-40B4-BE49-F238E27FC236}">
              <a16:creationId xmlns:a16="http://schemas.microsoft.com/office/drawing/2014/main" id="{EB2AA136-FBFC-4467-A6BF-8144937AE856}"/>
            </a:ext>
          </a:extLst>
        </xdr:cNvPr>
        <xdr:cNvSpPr>
          <a:spLocks noChangeAspect="1" noChangeArrowheads="1"/>
        </xdr:cNvSpPr>
      </xdr:nvSpPr>
      <xdr:spPr bwMode="auto">
        <a:xfrm>
          <a:off x="579755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304800</xdr:colOff>
      <xdr:row>65</xdr:row>
      <xdr:rowOff>304800</xdr:rowOff>
    </xdr:to>
    <xdr:sp macro="" textlink="">
      <xdr:nvSpPr>
        <xdr:cNvPr id="17795" name="AutoShape 387" descr="https://adas-server.mobiledrivetech.com/polarion/ria/images/suspect.gif">
          <a:extLst>
            <a:ext uri="{FF2B5EF4-FFF2-40B4-BE49-F238E27FC236}">
              <a16:creationId xmlns:a16="http://schemas.microsoft.com/office/drawing/2014/main" id="{02BE3BA3-64FD-4C7A-B815-8B5D0E2098D6}"/>
            </a:ext>
          </a:extLst>
        </xdr:cNvPr>
        <xdr:cNvSpPr>
          <a:spLocks noChangeAspect="1" noChangeArrowheads="1"/>
        </xdr:cNvSpPr>
      </xdr:nvSpPr>
      <xdr:spPr bwMode="auto">
        <a:xfrm>
          <a:off x="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xdr:row>
      <xdr:rowOff>0</xdr:rowOff>
    </xdr:from>
    <xdr:to>
      <xdr:col>0</xdr:col>
      <xdr:colOff>615950</xdr:colOff>
      <xdr:row>65</xdr:row>
      <xdr:rowOff>304800</xdr:rowOff>
    </xdr:to>
    <xdr:sp macro="" textlink="">
      <xdr:nvSpPr>
        <xdr:cNvPr id="17796" name="AutoShape 388">
          <a:extLst>
            <a:ext uri="{FF2B5EF4-FFF2-40B4-BE49-F238E27FC236}">
              <a16:creationId xmlns:a16="http://schemas.microsoft.com/office/drawing/2014/main" id="{84F90C2B-A8FB-4904-BD05-45E603ABB938}"/>
            </a:ext>
          </a:extLst>
        </xdr:cNvPr>
        <xdr:cNvSpPr>
          <a:spLocks noChangeAspect="1" noChangeArrowheads="1"/>
        </xdr:cNvSpPr>
      </xdr:nvSpPr>
      <xdr:spPr bwMode="auto">
        <a:xfrm>
          <a:off x="31115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xdr:row>
      <xdr:rowOff>0</xdr:rowOff>
    </xdr:from>
    <xdr:to>
      <xdr:col>0</xdr:col>
      <xdr:colOff>927100</xdr:colOff>
      <xdr:row>65</xdr:row>
      <xdr:rowOff>304800</xdr:rowOff>
    </xdr:to>
    <xdr:sp macro="" textlink="">
      <xdr:nvSpPr>
        <xdr:cNvPr id="17797" name="AutoShape 389" descr="https://adas-server.mobiledrivetech.com/polarion/icons/default/enums/type_feature.gif">
          <a:hlinkClick xmlns:r="http://schemas.openxmlformats.org/officeDocument/2006/relationships" r:id="rId129" tgtFrame="_blank"/>
          <a:extLst>
            <a:ext uri="{FF2B5EF4-FFF2-40B4-BE49-F238E27FC236}">
              <a16:creationId xmlns:a16="http://schemas.microsoft.com/office/drawing/2014/main" id="{362F166C-F38A-4FE4-9501-D1F1D8135BA3}"/>
            </a:ext>
          </a:extLst>
        </xdr:cNvPr>
        <xdr:cNvSpPr>
          <a:spLocks noChangeAspect="1" noChangeArrowheads="1"/>
        </xdr:cNvSpPr>
      </xdr:nvSpPr>
      <xdr:spPr bwMode="auto">
        <a:xfrm>
          <a:off x="62230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0</xdr:rowOff>
    </xdr:from>
    <xdr:to>
      <xdr:col>1</xdr:col>
      <xdr:colOff>304800</xdr:colOff>
      <xdr:row>65</xdr:row>
      <xdr:rowOff>304800</xdr:rowOff>
    </xdr:to>
    <xdr:sp macro="" textlink="">
      <xdr:nvSpPr>
        <xdr:cNvPr id="17798" name="AutoShape 390" descr="https://adas-server.mobiledrivetech.com/polarion/icons/default/enums/type_feature.gif">
          <a:hlinkClick xmlns:r="http://schemas.openxmlformats.org/officeDocument/2006/relationships" r:id="rId129" tgtFrame="_top"/>
          <a:extLst>
            <a:ext uri="{FF2B5EF4-FFF2-40B4-BE49-F238E27FC236}">
              <a16:creationId xmlns:a16="http://schemas.microsoft.com/office/drawing/2014/main" id="{3A357CED-B367-4A62-BA35-CC52D751D5DD}"/>
            </a:ext>
          </a:extLst>
        </xdr:cNvPr>
        <xdr:cNvSpPr>
          <a:spLocks noChangeAspect="1" noChangeArrowheads="1"/>
        </xdr:cNvSpPr>
      </xdr:nvSpPr>
      <xdr:spPr bwMode="auto">
        <a:xfrm>
          <a:off x="202565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xdr:row>
      <xdr:rowOff>0</xdr:rowOff>
    </xdr:from>
    <xdr:to>
      <xdr:col>2</xdr:col>
      <xdr:colOff>304800</xdr:colOff>
      <xdr:row>65</xdr:row>
      <xdr:rowOff>304800</xdr:rowOff>
    </xdr:to>
    <xdr:sp macro="" textlink="">
      <xdr:nvSpPr>
        <xdr:cNvPr id="17799" name="AutoShape 391" descr="https://adas-server.mobiledrivetech.com/polarion/icons/default/enums/type_spike.gif">
          <a:hlinkClick xmlns:r="http://schemas.openxmlformats.org/officeDocument/2006/relationships" r:id="rId130" tgtFrame="_blank"/>
          <a:extLst>
            <a:ext uri="{FF2B5EF4-FFF2-40B4-BE49-F238E27FC236}">
              <a16:creationId xmlns:a16="http://schemas.microsoft.com/office/drawing/2014/main" id="{5A7FCC53-410C-45BC-BAFA-7AAB09BD578A}"/>
            </a:ext>
          </a:extLst>
        </xdr:cNvPr>
        <xdr:cNvSpPr>
          <a:spLocks noChangeAspect="1" noChangeArrowheads="1"/>
        </xdr:cNvSpPr>
      </xdr:nvSpPr>
      <xdr:spPr bwMode="auto">
        <a:xfrm>
          <a:off x="265430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xdr:row>
      <xdr:rowOff>0</xdr:rowOff>
    </xdr:from>
    <xdr:to>
      <xdr:col>3</xdr:col>
      <xdr:colOff>304800</xdr:colOff>
      <xdr:row>65</xdr:row>
      <xdr:rowOff>304800</xdr:rowOff>
    </xdr:to>
    <xdr:sp macro="" textlink="">
      <xdr:nvSpPr>
        <xdr:cNvPr id="17800" name="AutoShape 392" descr="https://adas-server.mobiledrivetech.com/polarion/icons/default/enums/type_spike.gif">
          <a:hlinkClick xmlns:r="http://schemas.openxmlformats.org/officeDocument/2006/relationships" r:id="rId130" tgtFrame="_top"/>
          <a:extLst>
            <a:ext uri="{FF2B5EF4-FFF2-40B4-BE49-F238E27FC236}">
              <a16:creationId xmlns:a16="http://schemas.microsoft.com/office/drawing/2014/main" id="{C01F297F-C639-4ABC-8AE1-DB0A562B9E14}"/>
            </a:ext>
          </a:extLst>
        </xdr:cNvPr>
        <xdr:cNvSpPr>
          <a:spLocks noChangeAspect="1" noChangeArrowheads="1"/>
        </xdr:cNvSpPr>
      </xdr:nvSpPr>
      <xdr:spPr bwMode="auto">
        <a:xfrm>
          <a:off x="5797550" y="417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304800</xdr:colOff>
      <xdr:row>66</xdr:row>
      <xdr:rowOff>304800</xdr:rowOff>
    </xdr:to>
    <xdr:sp macro="" textlink="">
      <xdr:nvSpPr>
        <xdr:cNvPr id="17801" name="AutoShape 393" descr="https://adas-server.mobiledrivetech.com/polarion/ria/images/suspect.gif">
          <a:extLst>
            <a:ext uri="{FF2B5EF4-FFF2-40B4-BE49-F238E27FC236}">
              <a16:creationId xmlns:a16="http://schemas.microsoft.com/office/drawing/2014/main" id="{304C53AF-DFE5-4E6A-B5F6-035F62912F8D}"/>
            </a:ext>
          </a:extLst>
        </xdr:cNvPr>
        <xdr:cNvSpPr>
          <a:spLocks noChangeAspect="1" noChangeArrowheads="1"/>
        </xdr:cNvSpPr>
      </xdr:nvSpPr>
      <xdr:spPr bwMode="auto">
        <a:xfrm>
          <a:off x="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xdr:row>
      <xdr:rowOff>0</xdr:rowOff>
    </xdr:from>
    <xdr:to>
      <xdr:col>0</xdr:col>
      <xdr:colOff>615950</xdr:colOff>
      <xdr:row>66</xdr:row>
      <xdr:rowOff>304800</xdr:rowOff>
    </xdr:to>
    <xdr:sp macro="" textlink="">
      <xdr:nvSpPr>
        <xdr:cNvPr id="17802" name="AutoShape 394">
          <a:extLst>
            <a:ext uri="{FF2B5EF4-FFF2-40B4-BE49-F238E27FC236}">
              <a16:creationId xmlns:a16="http://schemas.microsoft.com/office/drawing/2014/main" id="{0981254D-3B78-45C9-9419-12DB2607AA6B}"/>
            </a:ext>
          </a:extLst>
        </xdr:cNvPr>
        <xdr:cNvSpPr>
          <a:spLocks noChangeAspect="1" noChangeArrowheads="1"/>
        </xdr:cNvSpPr>
      </xdr:nvSpPr>
      <xdr:spPr bwMode="auto">
        <a:xfrm>
          <a:off x="31115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xdr:row>
      <xdr:rowOff>0</xdr:rowOff>
    </xdr:from>
    <xdr:to>
      <xdr:col>0</xdr:col>
      <xdr:colOff>927100</xdr:colOff>
      <xdr:row>66</xdr:row>
      <xdr:rowOff>304800</xdr:rowOff>
    </xdr:to>
    <xdr:sp macro="" textlink="">
      <xdr:nvSpPr>
        <xdr:cNvPr id="17803" name="AutoShape 395" descr="https://adas-server.mobiledrivetech.com/polarion/icons/default/enums/type_feature.gif">
          <a:hlinkClick xmlns:r="http://schemas.openxmlformats.org/officeDocument/2006/relationships" r:id="rId131" tgtFrame="_blank"/>
          <a:extLst>
            <a:ext uri="{FF2B5EF4-FFF2-40B4-BE49-F238E27FC236}">
              <a16:creationId xmlns:a16="http://schemas.microsoft.com/office/drawing/2014/main" id="{5809F44B-9369-44BA-8311-3D33D91A3E36}"/>
            </a:ext>
          </a:extLst>
        </xdr:cNvPr>
        <xdr:cNvSpPr>
          <a:spLocks noChangeAspect="1" noChangeArrowheads="1"/>
        </xdr:cNvSpPr>
      </xdr:nvSpPr>
      <xdr:spPr bwMode="auto">
        <a:xfrm>
          <a:off x="62230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xdr:row>
      <xdr:rowOff>0</xdr:rowOff>
    </xdr:from>
    <xdr:to>
      <xdr:col>1</xdr:col>
      <xdr:colOff>304800</xdr:colOff>
      <xdr:row>66</xdr:row>
      <xdr:rowOff>304800</xdr:rowOff>
    </xdr:to>
    <xdr:sp macro="" textlink="">
      <xdr:nvSpPr>
        <xdr:cNvPr id="17804" name="AutoShape 396" descr="https://adas-server.mobiledrivetech.com/polarion/icons/default/enums/type_feature.gif">
          <a:hlinkClick xmlns:r="http://schemas.openxmlformats.org/officeDocument/2006/relationships" r:id="rId131" tgtFrame="_top"/>
          <a:extLst>
            <a:ext uri="{FF2B5EF4-FFF2-40B4-BE49-F238E27FC236}">
              <a16:creationId xmlns:a16="http://schemas.microsoft.com/office/drawing/2014/main" id="{CE2B37A7-9584-41B5-B1D0-DF8D1A880757}"/>
            </a:ext>
          </a:extLst>
        </xdr:cNvPr>
        <xdr:cNvSpPr>
          <a:spLocks noChangeAspect="1" noChangeArrowheads="1"/>
        </xdr:cNvSpPr>
      </xdr:nvSpPr>
      <xdr:spPr bwMode="auto">
        <a:xfrm>
          <a:off x="202565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xdr:row>
      <xdr:rowOff>0</xdr:rowOff>
    </xdr:from>
    <xdr:to>
      <xdr:col>2</xdr:col>
      <xdr:colOff>304800</xdr:colOff>
      <xdr:row>66</xdr:row>
      <xdr:rowOff>304800</xdr:rowOff>
    </xdr:to>
    <xdr:sp macro="" textlink="">
      <xdr:nvSpPr>
        <xdr:cNvPr id="17805" name="AutoShape 397" descr="https://adas-server.mobiledrivetech.com/polarion/icons/default/enums/type_spike.gif">
          <a:hlinkClick xmlns:r="http://schemas.openxmlformats.org/officeDocument/2006/relationships" r:id="rId132" tgtFrame="_blank"/>
          <a:extLst>
            <a:ext uri="{FF2B5EF4-FFF2-40B4-BE49-F238E27FC236}">
              <a16:creationId xmlns:a16="http://schemas.microsoft.com/office/drawing/2014/main" id="{E1DCFAD4-6DD4-4A55-8BF0-359DCE7CE4FF}"/>
            </a:ext>
          </a:extLst>
        </xdr:cNvPr>
        <xdr:cNvSpPr>
          <a:spLocks noChangeAspect="1" noChangeArrowheads="1"/>
        </xdr:cNvSpPr>
      </xdr:nvSpPr>
      <xdr:spPr bwMode="auto">
        <a:xfrm>
          <a:off x="265430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xdr:row>
      <xdr:rowOff>0</xdr:rowOff>
    </xdr:from>
    <xdr:to>
      <xdr:col>3</xdr:col>
      <xdr:colOff>304800</xdr:colOff>
      <xdr:row>66</xdr:row>
      <xdr:rowOff>304800</xdr:rowOff>
    </xdr:to>
    <xdr:sp macro="" textlink="">
      <xdr:nvSpPr>
        <xdr:cNvPr id="17806" name="AutoShape 398" descr="https://adas-server.mobiledrivetech.com/polarion/icons/default/enums/type_spike.gif">
          <a:hlinkClick xmlns:r="http://schemas.openxmlformats.org/officeDocument/2006/relationships" r:id="rId132" tgtFrame="_top"/>
          <a:extLst>
            <a:ext uri="{FF2B5EF4-FFF2-40B4-BE49-F238E27FC236}">
              <a16:creationId xmlns:a16="http://schemas.microsoft.com/office/drawing/2014/main" id="{7E66B5F7-A5E4-4F74-9BF7-B4EA42C96C16}"/>
            </a:ext>
          </a:extLst>
        </xdr:cNvPr>
        <xdr:cNvSpPr>
          <a:spLocks noChangeAspect="1" noChangeArrowheads="1"/>
        </xdr:cNvSpPr>
      </xdr:nvSpPr>
      <xdr:spPr bwMode="auto">
        <a:xfrm>
          <a:off x="5797550" y="423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304800</xdr:colOff>
      <xdr:row>67</xdr:row>
      <xdr:rowOff>304800</xdr:rowOff>
    </xdr:to>
    <xdr:sp macro="" textlink="">
      <xdr:nvSpPr>
        <xdr:cNvPr id="17807" name="AutoShape 399" descr="https://adas-server.mobiledrivetech.com/polarion/ria/images/suspect.gif">
          <a:extLst>
            <a:ext uri="{FF2B5EF4-FFF2-40B4-BE49-F238E27FC236}">
              <a16:creationId xmlns:a16="http://schemas.microsoft.com/office/drawing/2014/main" id="{E6337457-45FA-4ACB-8FED-AB6B56392252}"/>
            </a:ext>
          </a:extLst>
        </xdr:cNvPr>
        <xdr:cNvSpPr>
          <a:spLocks noChangeAspect="1" noChangeArrowheads="1"/>
        </xdr:cNvSpPr>
      </xdr:nvSpPr>
      <xdr:spPr bwMode="auto">
        <a:xfrm>
          <a:off x="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xdr:row>
      <xdr:rowOff>0</xdr:rowOff>
    </xdr:from>
    <xdr:to>
      <xdr:col>0</xdr:col>
      <xdr:colOff>615950</xdr:colOff>
      <xdr:row>67</xdr:row>
      <xdr:rowOff>304800</xdr:rowOff>
    </xdr:to>
    <xdr:sp macro="" textlink="">
      <xdr:nvSpPr>
        <xdr:cNvPr id="17808" name="AutoShape 400">
          <a:extLst>
            <a:ext uri="{FF2B5EF4-FFF2-40B4-BE49-F238E27FC236}">
              <a16:creationId xmlns:a16="http://schemas.microsoft.com/office/drawing/2014/main" id="{CCB96D4B-D8EF-4EC1-8DCD-66E34959FA21}"/>
            </a:ext>
          </a:extLst>
        </xdr:cNvPr>
        <xdr:cNvSpPr>
          <a:spLocks noChangeAspect="1" noChangeArrowheads="1"/>
        </xdr:cNvSpPr>
      </xdr:nvSpPr>
      <xdr:spPr bwMode="auto">
        <a:xfrm>
          <a:off x="31115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xdr:row>
      <xdr:rowOff>0</xdr:rowOff>
    </xdr:from>
    <xdr:to>
      <xdr:col>0</xdr:col>
      <xdr:colOff>927100</xdr:colOff>
      <xdr:row>67</xdr:row>
      <xdr:rowOff>304800</xdr:rowOff>
    </xdr:to>
    <xdr:sp macro="" textlink="">
      <xdr:nvSpPr>
        <xdr:cNvPr id="17809" name="AutoShape 401" descr="https://adas-server.mobiledrivetech.com/polarion/icons/default/enums/type_feature.gif">
          <a:hlinkClick xmlns:r="http://schemas.openxmlformats.org/officeDocument/2006/relationships" r:id="rId133" tgtFrame="_blank"/>
          <a:extLst>
            <a:ext uri="{FF2B5EF4-FFF2-40B4-BE49-F238E27FC236}">
              <a16:creationId xmlns:a16="http://schemas.microsoft.com/office/drawing/2014/main" id="{F43521FD-D9DE-4381-8896-234538C9DBC7}"/>
            </a:ext>
          </a:extLst>
        </xdr:cNvPr>
        <xdr:cNvSpPr>
          <a:spLocks noChangeAspect="1" noChangeArrowheads="1"/>
        </xdr:cNvSpPr>
      </xdr:nvSpPr>
      <xdr:spPr bwMode="auto">
        <a:xfrm>
          <a:off x="62230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xdr:row>
      <xdr:rowOff>0</xdr:rowOff>
    </xdr:from>
    <xdr:to>
      <xdr:col>1</xdr:col>
      <xdr:colOff>304800</xdr:colOff>
      <xdr:row>67</xdr:row>
      <xdr:rowOff>304800</xdr:rowOff>
    </xdr:to>
    <xdr:sp macro="" textlink="">
      <xdr:nvSpPr>
        <xdr:cNvPr id="17810" name="AutoShape 402" descr="https://adas-server.mobiledrivetech.com/polarion/icons/default/enums/type_feature.gif">
          <a:hlinkClick xmlns:r="http://schemas.openxmlformats.org/officeDocument/2006/relationships" r:id="rId133" tgtFrame="_top"/>
          <a:extLst>
            <a:ext uri="{FF2B5EF4-FFF2-40B4-BE49-F238E27FC236}">
              <a16:creationId xmlns:a16="http://schemas.microsoft.com/office/drawing/2014/main" id="{D0279BF4-9BB8-4368-87E5-D38A7E489901}"/>
            </a:ext>
          </a:extLst>
        </xdr:cNvPr>
        <xdr:cNvSpPr>
          <a:spLocks noChangeAspect="1" noChangeArrowheads="1"/>
        </xdr:cNvSpPr>
      </xdr:nvSpPr>
      <xdr:spPr bwMode="auto">
        <a:xfrm>
          <a:off x="202565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7811" name="AutoShape 403" descr="https://adas-server.mobiledrivetech.com/polarion/icons/default/enums/type_spike.gif">
          <a:hlinkClick xmlns:r="http://schemas.openxmlformats.org/officeDocument/2006/relationships" r:id="rId134" tgtFrame="_blank"/>
          <a:extLst>
            <a:ext uri="{FF2B5EF4-FFF2-40B4-BE49-F238E27FC236}">
              <a16:creationId xmlns:a16="http://schemas.microsoft.com/office/drawing/2014/main" id="{947EA920-6C60-444B-8162-64FD1F8836CB}"/>
            </a:ext>
          </a:extLst>
        </xdr:cNvPr>
        <xdr:cNvSpPr>
          <a:spLocks noChangeAspect="1" noChangeArrowheads="1"/>
        </xdr:cNvSpPr>
      </xdr:nvSpPr>
      <xdr:spPr bwMode="auto">
        <a:xfrm>
          <a:off x="265430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xdr:row>
      <xdr:rowOff>0</xdr:rowOff>
    </xdr:from>
    <xdr:to>
      <xdr:col>3</xdr:col>
      <xdr:colOff>304800</xdr:colOff>
      <xdr:row>67</xdr:row>
      <xdr:rowOff>304800</xdr:rowOff>
    </xdr:to>
    <xdr:sp macro="" textlink="">
      <xdr:nvSpPr>
        <xdr:cNvPr id="17812" name="AutoShape 404" descr="https://adas-server.mobiledrivetech.com/polarion/icons/default/enums/type_spike.gif">
          <a:hlinkClick xmlns:r="http://schemas.openxmlformats.org/officeDocument/2006/relationships" r:id="rId134" tgtFrame="_top"/>
          <a:extLst>
            <a:ext uri="{FF2B5EF4-FFF2-40B4-BE49-F238E27FC236}">
              <a16:creationId xmlns:a16="http://schemas.microsoft.com/office/drawing/2014/main" id="{FE1DE377-3723-466B-A749-2DDBEFBA5D09}"/>
            </a:ext>
          </a:extLst>
        </xdr:cNvPr>
        <xdr:cNvSpPr>
          <a:spLocks noChangeAspect="1" noChangeArrowheads="1"/>
        </xdr:cNvSpPr>
      </xdr:nvSpPr>
      <xdr:spPr bwMode="auto">
        <a:xfrm>
          <a:off x="5797550" y="43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304800</xdr:colOff>
      <xdr:row>68</xdr:row>
      <xdr:rowOff>304800</xdr:rowOff>
    </xdr:to>
    <xdr:sp macro="" textlink="">
      <xdr:nvSpPr>
        <xdr:cNvPr id="17813" name="AutoShape 405" descr="https://adas-server.mobiledrivetech.com/polarion/ria/images/suspect.gif">
          <a:extLst>
            <a:ext uri="{FF2B5EF4-FFF2-40B4-BE49-F238E27FC236}">
              <a16:creationId xmlns:a16="http://schemas.microsoft.com/office/drawing/2014/main" id="{A9F7EA50-363B-45E3-A130-B5B23AC3F36A}"/>
            </a:ext>
          </a:extLst>
        </xdr:cNvPr>
        <xdr:cNvSpPr>
          <a:spLocks noChangeAspect="1" noChangeArrowheads="1"/>
        </xdr:cNvSpPr>
      </xdr:nvSpPr>
      <xdr:spPr bwMode="auto">
        <a:xfrm>
          <a:off x="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xdr:row>
      <xdr:rowOff>0</xdr:rowOff>
    </xdr:from>
    <xdr:to>
      <xdr:col>0</xdr:col>
      <xdr:colOff>615950</xdr:colOff>
      <xdr:row>68</xdr:row>
      <xdr:rowOff>304800</xdr:rowOff>
    </xdr:to>
    <xdr:sp macro="" textlink="">
      <xdr:nvSpPr>
        <xdr:cNvPr id="17814" name="AutoShape 406">
          <a:extLst>
            <a:ext uri="{FF2B5EF4-FFF2-40B4-BE49-F238E27FC236}">
              <a16:creationId xmlns:a16="http://schemas.microsoft.com/office/drawing/2014/main" id="{EE8AB8EA-34C8-403D-B540-481BB0597CCD}"/>
            </a:ext>
          </a:extLst>
        </xdr:cNvPr>
        <xdr:cNvSpPr>
          <a:spLocks noChangeAspect="1" noChangeArrowheads="1"/>
        </xdr:cNvSpPr>
      </xdr:nvSpPr>
      <xdr:spPr bwMode="auto">
        <a:xfrm>
          <a:off x="31115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xdr:row>
      <xdr:rowOff>0</xdr:rowOff>
    </xdr:from>
    <xdr:to>
      <xdr:col>0</xdr:col>
      <xdr:colOff>927100</xdr:colOff>
      <xdr:row>68</xdr:row>
      <xdr:rowOff>304800</xdr:rowOff>
    </xdr:to>
    <xdr:sp macro="" textlink="">
      <xdr:nvSpPr>
        <xdr:cNvPr id="17815" name="AutoShape 407" descr="https://adas-server.mobiledrivetech.com/polarion/icons/default/enums/type_feature.gif">
          <a:hlinkClick xmlns:r="http://schemas.openxmlformats.org/officeDocument/2006/relationships" r:id="rId135" tgtFrame="_blank"/>
          <a:extLst>
            <a:ext uri="{FF2B5EF4-FFF2-40B4-BE49-F238E27FC236}">
              <a16:creationId xmlns:a16="http://schemas.microsoft.com/office/drawing/2014/main" id="{FBEE27A3-073F-4B46-A956-AC842992EE74}"/>
            </a:ext>
          </a:extLst>
        </xdr:cNvPr>
        <xdr:cNvSpPr>
          <a:spLocks noChangeAspect="1" noChangeArrowheads="1"/>
        </xdr:cNvSpPr>
      </xdr:nvSpPr>
      <xdr:spPr bwMode="auto">
        <a:xfrm>
          <a:off x="62230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xdr:row>
      <xdr:rowOff>0</xdr:rowOff>
    </xdr:from>
    <xdr:to>
      <xdr:col>1</xdr:col>
      <xdr:colOff>304800</xdr:colOff>
      <xdr:row>68</xdr:row>
      <xdr:rowOff>304800</xdr:rowOff>
    </xdr:to>
    <xdr:sp macro="" textlink="">
      <xdr:nvSpPr>
        <xdr:cNvPr id="17816" name="AutoShape 408" descr="https://adas-server.mobiledrivetech.com/polarion/icons/default/enums/type_feature.gif">
          <a:hlinkClick xmlns:r="http://schemas.openxmlformats.org/officeDocument/2006/relationships" r:id="rId135" tgtFrame="_top"/>
          <a:extLst>
            <a:ext uri="{FF2B5EF4-FFF2-40B4-BE49-F238E27FC236}">
              <a16:creationId xmlns:a16="http://schemas.microsoft.com/office/drawing/2014/main" id="{A196E049-6862-44E1-A46C-F5DB04A91745}"/>
            </a:ext>
          </a:extLst>
        </xdr:cNvPr>
        <xdr:cNvSpPr>
          <a:spLocks noChangeAspect="1" noChangeArrowheads="1"/>
        </xdr:cNvSpPr>
      </xdr:nvSpPr>
      <xdr:spPr bwMode="auto">
        <a:xfrm>
          <a:off x="202565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xdr:row>
      <xdr:rowOff>0</xdr:rowOff>
    </xdr:from>
    <xdr:to>
      <xdr:col>2</xdr:col>
      <xdr:colOff>304800</xdr:colOff>
      <xdr:row>68</xdr:row>
      <xdr:rowOff>304800</xdr:rowOff>
    </xdr:to>
    <xdr:sp macro="" textlink="">
      <xdr:nvSpPr>
        <xdr:cNvPr id="17817" name="AutoShape 409" descr="https://adas-server.mobiledrivetech.com/polarion/icons/default/enums/type_spike.gif">
          <a:hlinkClick xmlns:r="http://schemas.openxmlformats.org/officeDocument/2006/relationships" r:id="rId136" tgtFrame="_blank"/>
          <a:extLst>
            <a:ext uri="{FF2B5EF4-FFF2-40B4-BE49-F238E27FC236}">
              <a16:creationId xmlns:a16="http://schemas.microsoft.com/office/drawing/2014/main" id="{223066EB-D464-40F4-918C-CF3F89E7902D}"/>
            </a:ext>
          </a:extLst>
        </xdr:cNvPr>
        <xdr:cNvSpPr>
          <a:spLocks noChangeAspect="1" noChangeArrowheads="1"/>
        </xdr:cNvSpPr>
      </xdr:nvSpPr>
      <xdr:spPr bwMode="auto">
        <a:xfrm>
          <a:off x="265430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xdr:row>
      <xdr:rowOff>0</xdr:rowOff>
    </xdr:from>
    <xdr:to>
      <xdr:col>3</xdr:col>
      <xdr:colOff>304800</xdr:colOff>
      <xdr:row>68</xdr:row>
      <xdr:rowOff>304800</xdr:rowOff>
    </xdr:to>
    <xdr:sp macro="" textlink="">
      <xdr:nvSpPr>
        <xdr:cNvPr id="17818" name="AutoShape 410" descr="https://adas-server.mobiledrivetech.com/polarion/icons/default/enums/type_spike.gif">
          <a:hlinkClick xmlns:r="http://schemas.openxmlformats.org/officeDocument/2006/relationships" r:id="rId136" tgtFrame="_top"/>
          <a:extLst>
            <a:ext uri="{FF2B5EF4-FFF2-40B4-BE49-F238E27FC236}">
              <a16:creationId xmlns:a16="http://schemas.microsoft.com/office/drawing/2014/main" id="{E8BBB0CC-5EAF-4B52-B358-8BBF66AAA8E0}"/>
            </a:ext>
          </a:extLst>
        </xdr:cNvPr>
        <xdr:cNvSpPr>
          <a:spLocks noChangeAspect="1" noChangeArrowheads="1"/>
        </xdr:cNvSpPr>
      </xdr:nvSpPr>
      <xdr:spPr bwMode="auto">
        <a:xfrm>
          <a:off x="579755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304800</xdr:colOff>
      <xdr:row>69</xdr:row>
      <xdr:rowOff>304800</xdr:rowOff>
    </xdr:to>
    <xdr:sp macro="" textlink="">
      <xdr:nvSpPr>
        <xdr:cNvPr id="17819" name="AutoShape 411" descr="https://adas-server.mobiledrivetech.com/polarion/ria/images/suspect.gif">
          <a:extLst>
            <a:ext uri="{FF2B5EF4-FFF2-40B4-BE49-F238E27FC236}">
              <a16:creationId xmlns:a16="http://schemas.microsoft.com/office/drawing/2014/main" id="{C311140A-0393-489C-A1F4-5AC00E4F7321}"/>
            </a:ext>
          </a:extLst>
        </xdr:cNvPr>
        <xdr:cNvSpPr>
          <a:spLocks noChangeAspect="1" noChangeArrowheads="1"/>
        </xdr:cNvSpPr>
      </xdr:nvSpPr>
      <xdr:spPr bwMode="auto">
        <a:xfrm>
          <a:off x="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xdr:row>
      <xdr:rowOff>0</xdr:rowOff>
    </xdr:from>
    <xdr:to>
      <xdr:col>0</xdr:col>
      <xdr:colOff>615950</xdr:colOff>
      <xdr:row>69</xdr:row>
      <xdr:rowOff>304800</xdr:rowOff>
    </xdr:to>
    <xdr:sp macro="" textlink="">
      <xdr:nvSpPr>
        <xdr:cNvPr id="17820" name="AutoShape 412">
          <a:extLst>
            <a:ext uri="{FF2B5EF4-FFF2-40B4-BE49-F238E27FC236}">
              <a16:creationId xmlns:a16="http://schemas.microsoft.com/office/drawing/2014/main" id="{B6211D5D-B61B-469D-B7A2-527660029EA6}"/>
            </a:ext>
          </a:extLst>
        </xdr:cNvPr>
        <xdr:cNvSpPr>
          <a:spLocks noChangeAspect="1" noChangeArrowheads="1"/>
        </xdr:cNvSpPr>
      </xdr:nvSpPr>
      <xdr:spPr bwMode="auto">
        <a:xfrm>
          <a:off x="31115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xdr:row>
      <xdr:rowOff>0</xdr:rowOff>
    </xdr:from>
    <xdr:to>
      <xdr:col>0</xdr:col>
      <xdr:colOff>927100</xdr:colOff>
      <xdr:row>69</xdr:row>
      <xdr:rowOff>304800</xdr:rowOff>
    </xdr:to>
    <xdr:sp macro="" textlink="">
      <xdr:nvSpPr>
        <xdr:cNvPr id="17821" name="AutoShape 413" descr="https://adas-server.mobiledrivetech.com/polarion/icons/default/enums/type_feature.gif">
          <a:hlinkClick xmlns:r="http://schemas.openxmlformats.org/officeDocument/2006/relationships" r:id="rId137" tgtFrame="_blank"/>
          <a:extLst>
            <a:ext uri="{FF2B5EF4-FFF2-40B4-BE49-F238E27FC236}">
              <a16:creationId xmlns:a16="http://schemas.microsoft.com/office/drawing/2014/main" id="{9FC42357-F295-4666-B633-2C02FC28CCF5}"/>
            </a:ext>
          </a:extLst>
        </xdr:cNvPr>
        <xdr:cNvSpPr>
          <a:spLocks noChangeAspect="1" noChangeArrowheads="1"/>
        </xdr:cNvSpPr>
      </xdr:nvSpPr>
      <xdr:spPr bwMode="auto">
        <a:xfrm>
          <a:off x="62230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xdr:row>
      <xdr:rowOff>0</xdr:rowOff>
    </xdr:from>
    <xdr:to>
      <xdr:col>1</xdr:col>
      <xdr:colOff>304800</xdr:colOff>
      <xdr:row>69</xdr:row>
      <xdr:rowOff>304800</xdr:rowOff>
    </xdr:to>
    <xdr:sp macro="" textlink="">
      <xdr:nvSpPr>
        <xdr:cNvPr id="17822" name="AutoShape 414" descr="https://adas-server.mobiledrivetech.com/polarion/icons/default/enums/type_feature.gif">
          <a:hlinkClick xmlns:r="http://schemas.openxmlformats.org/officeDocument/2006/relationships" r:id="rId137" tgtFrame="_top"/>
          <a:extLst>
            <a:ext uri="{FF2B5EF4-FFF2-40B4-BE49-F238E27FC236}">
              <a16:creationId xmlns:a16="http://schemas.microsoft.com/office/drawing/2014/main" id="{CA4B162A-9634-4A15-BE16-8DE8EF3A08E9}"/>
            </a:ext>
          </a:extLst>
        </xdr:cNvPr>
        <xdr:cNvSpPr>
          <a:spLocks noChangeAspect="1" noChangeArrowheads="1"/>
        </xdr:cNvSpPr>
      </xdr:nvSpPr>
      <xdr:spPr bwMode="auto">
        <a:xfrm>
          <a:off x="202565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xdr:row>
      <xdr:rowOff>0</xdr:rowOff>
    </xdr:from>
    <xdr:to>
      <xdr:col>2</xdr:col>
      <xdr:colOff>304800</xdr:colOff>
      <xdr:row>69</xdr:row>
      <xdr:rowOff>304800</xdr:rowOff>
    </xdr:to>
    <xdr:sp macro="" textlink="">
      <xdr:nvSpPr>
        <xdr:cNvPr id="17823" name="AutoShape 415" descr="https://adas-server.mobiledrivetech.com/polarion/icons/default/enums/type_spike.gif">
          <a:hlinkClick xmlns:r="http://schemas.openxmlformats.org/officeDocument/2006/relationships" r:id="rId138" tgtFrame="_blank"/>
          <a:extLst>
            <a:ext uri="{FF2B5EF4-FFF2-40B4-BE49-F238E27FC236}">
              <a16:creationId xmlns:a16="http://schemas.microsoft.com/office/drawing/2014/main" id="{8927F0A5-2D8C-4438-B475-C1DA2A0D4E42}"/>
            </a:ext>
          </a:extLst>
        </xdr:cNvPr>
        <xdr:cNvSpPr>
          <a:spLocks noChangeAspect="1" noChangeArrowheads="1"/>
        </xdr:cNvSpPr>
      </xdr:nvSpPr>
      <xdr:spPr bwMode="auto">
        <a:xfrm>
          <a:off x="265430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xdr:row>
      <xdr:rowOff>0</xdr:rowOff>
    </xdr:from>
    <xdr:to>
      <xdr:col>3</xdr:col>
      <xdr:colOff>304800</xdr:colOff>
      <xdr:row>69</xdr:row>
      <xdr:rowOff>304800</xdr:rowOff>
    </xdr:to>
    <xdr:sp macro="" textlink="">
      <xdr:nvSpPr>
        <xdr:cNvPr id="17824" name="AutoShape 416" descr="https://adas-server.mobiledrivetech.com/polarion/icons/default/enums/type_spike.gif">
          <a:hlinkClick xmlns:r="http://schemas.openxmlformats.org/officeDocument/2006/relationships" r:id="rId138" tgtFrame="_top"/>
          <a:extLst>
            <a:ext uri="{FF2B5EF4-FFF2-40B4-BE49-F238E27FC236}">
              <a16:creationId xmlns:a16="http://schemas.microsoft.com/office/drawing/2014/main" id="{86293931-134A-41D9-83AC-A8F5B18FCBC7}"/>
            </a:ext>
          </a:extLst>
        </xdr:cNvPr>
        <xdr:cNvSpPr>
          <a:spLocks noChangeAspect="1" noChangeArrowheads="1"/>
        </xdr:cNvSpPr>
      </xdr:nvSpPr>
      <xdr:spPr bwMode="auto">
        <a:xfrm>
          <a:off x="5797550" y="443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304800</xdr:colOff>
      <xdr:row>70</xdr:row>
      <xdr:rowOff>304800</xdr:rowOff>
    </xdr:to>
    <xdr:sp macro="" textlink="">
      <xdr:nvSpPr>
        <xdr:cNvPr id="17825" name="AutoShape 417" descr="https://adas-server.mobiledrivetech.com/polarion/ria/images/suspect.gif">
          <a:extLst>
            <a:ext uri="{FF2B5EF4-FFF2-40B4-BE49-F238E27FC236}">
              <a16:creationId xmlns:a16="http://schemas.microsoft.com/office/drawing/2014/main" id="{717FD57E-0CE0-45CA-B85C-0AEFBEB54E99}"/>
            </a:ext>
          </a:extLst>
        </xdr:cNvPr>
        <xdr:cNvSpPr>
          <a:spLocks noChangeAspect="1" noChangeArrowheads="1"/>
        </xdr:cNvSpPr>
      </xdr:nvSpPr>
      <xdr:spPr bwMode="auto">
        <a:xfrm>
          <a:off x="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xdr:row>
      <xdr:rowOff>0</xdr:rowOff>
    </xdr:from>
    <xdr:to>
      <xdr:col>0</xdr:col>
      <xdr:colOff>615950</xdr:colOff>
      <xdr:row>70</xdr:row>
      <xdr:rowOff>304800</xdr:rowOff>
    </xdr:to>
    <xdr:sp macro="" textlink="">
      <xdr:nvSpPr>
        <xdr:cNvPr id="17826" name="AutoShape 418">
          <a:extLst>
            <a:ext uri="{FF2B5EF4-FFF2-40B4-BE49-F238E27FC236}">
              <a16:creationId xmlns:a16="http://schemas.microsoft.com/office/drawing/2014/main" id="{BCFFFC5F-ACEC-446D-AED0-8A07D1AF7047}"/>
            </a:ext>
          </a:extLst>
        </xdr:cNvPr>
        <xdr:cNvSpPr>
          <a:spLocks noChangeAspect="1" noChangeArrowheads="1"/>
        </xdr:cNvSpPr>
      </xdr:nvSpPr>
      <xdr:spPr bwMode="auto">
        <a:xfrm>
          <a:off x="31115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xdr:row>
      <xdr:rowOff>0</xdr:rowOff>
    </xdr:from>
    <xdr:to>
      <xdr:col>0</xdr:col>
      <xdr:colOff>927100</xdr:colOff>
      <xdr:row>70</xdr:row>
      <xdr:rowOff>304800</xdr:rowOff>
    </xdr:to>
    <xdr:sp macro="" textlink="">
      <xdr:nvSpPr>
        <xdr:cNvPr id="17827" name="AutoShape 419" descr="https://adas-server.mobiledrivetech.com/polarion/icons/default/enums/type_feature.gif">
          <a:hlinkClick xmlns:r="http://schemas.openxmlformats.org/officeDocument/2006/relationships" r:id="rId139" tgtFrame="_blank"/>
          <a:extLst>
            <a:ext uri="{FF2B5EF4-FFF2-40B4-BE49-F238E27FC236}">
              <a16:creationId xmlns:a16="http://schemas.microsoft.com/office/drawing/2014/main" id="{194E6149-6865-4535-8C84-6A66A88B671C}"/>
            </a:ext>
          </a:extLst>
        </xdr:cNvPr>
        <xdr:cNvSpPr>
          <a:spLocks noChangeAspect="1" noChangeArrowheads="1"/>
        </xdr:cNvSpPr>
      </xdr:nvSpPr>
      <xdr:spPr bwMode="auto">
        <a:xfrm>
          <a:off x="62230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xdr:row>
      <xdr:rowOff>0</xdr:rowOff>
    </xdr:from>
    <xdr:to>
      <xdr:col>1</xdr:col>
      <xdr:colOff>304800</xdr:colOff>
      <xdr:row>70</xdr:row>
      <xdr:rowOff>304800</xdr:rowOff>
    </xdr:to>
    <xdr:sp macro="" textlink="">
      <xdr:nvSpPr>
        <xdr:cNvPr id="17828" name="AutoShape 420" descr="https://adas-server.mobiledrivetech.com/polarion/icons/default/enums/type_feature.gif">
          <a:hlinkClick xmlns:r="http://schemas.openxmlformats.org/officeDocument/2006/relationships" r:id="rId139" tgtFrame="_top"/>
          <a:extLst>
            <a:ext uri="{FF2B5EF4-FFF2-40B4-BE49-F238E27FC236}">
              <a16:creationId xmlns:a16="http://schemas.microsoft.com/office/drawing/2014/main" id="{E8503DA5-EB08-4722-9160-6194B5513BF8}"/>
            </a:ext>
          </a:extLst>
        </xdr:cNvPr>
        <xdr:cNvSpPr>
          <a:spLocks noChangeAspect="1" noChangeArrowheads="1"/>
        </xdr:cNvSpPr>
      </xdr:nvSpPr>
      <xdr:spPr bwMode="auto">
        <a:xfrm>
          <a:off x="202565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xdr:row>
      <xdr:rowOff>0</xdr:rowOff>
    </xdr:from>
    <xdr:to>
      <xdr:col>2</xdr:col>
      <xdr:colOff>304800</xdr:colOff>
      <xdr:row>70</xdr:row>
      <xdr:rowOff>304800</xdr:rowOff>
    </xdr:to>
    <xdr:sp macro="" textlink="">
      <xdr:nvSpPr>
        <xdr:cNvPr id="17829" name="AutoShape 421" descr="https://adas-server.mobiledrivetech.com/polarion/icons/default/enums/type_spike.gif">
          <a:hlinkClick xmlns:r="http://schemas.openxmlformats.org/officeDocument/2006/relationships" r:id="rId140" tgtFrame="_blank"/>
          <a:extLst>
            <a:ext uri="{FF2B5EF4-FFF2-40B4-BE49-F238E27FC236}">
              <a16:creationId xmlns:a16="http://schemas.microsoft.com/office/drawing/2014/main" id="{349A241D-E749-486F-9D6F-249F703BD7DD}"/>
            </a:ext>
          </a:extLst>
        </xdr:cNvPr>
        <xdr:cNvSpPr>
          <a:spLocks noChangeAspect="1" noChangeArrowheads="1"/>
        </xdr:cNvSpPr>
      </xdr:nvSpPr>
      <xdr:spPr bwMode="auto">
        <a:xfrm>
          <a:off x="265430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xdr:row>
      <xdr:rowOff>0</xdr:rowOff>
    </xdr:from>
    <xdr:to>
      <xdr:col>3</xdr:col>
      <xdr:colOff>304800</xdr:colOff>
      <xdr:row>70</xdr:row>
      <xdr:rowOff>304800</xdr:rowOff>
    </xdr:to>
    <xdr:sp macro="" textlink="">
      <xdr:nvSpPr>
        <xdr:cNvPr id="17830" name="AutoShape 422" descr="https://adas-server.mobiledrivetech.com/polarion/icons/default/enums/type_spike.gif">
          <a:hlinkClick xmlns:r="http://schemas.openxmlformats.org/officeDocument/2006/relationships" r:id="rId140" tgtFrame="_top"/>
          <a:extLst>
            <a:ext uri="{FF2B5EF4-FFF2-40B4-BE49-F238E27FC236}">
              <a16:creationId xmlns:a16="http://schemas.microsoft.com/office/drawing/2014/main" id="{06CB0849-66B3-4F3F-B53B-5DE8575B35D0}"/>
            </a:ext>
          </a:extLst>
        </xdr:cNvPr>
        <xdr:cNvSpPr>
          <a:spLocks noChangeAspect="1" noChangeArrowheads="1"/>
        </xdr:cNvSpPr>
      </xdr:nvSpPr>
      <xdr:spPr bwMode="auto">
        <a:xfrm>
          <a:off x="579755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304800</xdr:colOff>
      <xdr:row>71</xdr:row>
      <xdr:rowOff>304800</xdr:rowOff>
    </xdr:to>
    <xdr:sp macro="" textlink="">
      <xdr:nvSpPr>
        <xdr:cNvPr id="17831" name="AutoShape 423" descr="https://adas-server.mobiledrivetech.com/polarion/ria/images/suspect.gif">
          <a:extLst>
            <a:ext uri="{FF2B5EF4-FFF2-40B4-BE49-F238E27FC236}">
              <a16:creationId xmlns:a16="http://schemas.microsoft.com/office/drawing/2014/main" id="{29C9F1A3-E494-4ABC-B249-F0F4F827E5CF}"/>
            </a:ext>
          </a:extLst>
        </xdr:cNvPr>
        <xdr:cNvSpPr>
          <a:spLocks noChangeAspect="1" noChangeArrowheads="1"/>
        </xdr:cNvSpPr>
      </xdr:nvSpPr>
      <xdr:spPr bwMode="auto">
        <a:xfrm>
          <a:off x="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xdr:row>
      <xdr:rowOff>0</xdr:rowOff>
    </xdr:from>
    <xdr:to>
      <xdr:col>0</xdr:col>
      <xdr:colOff>615950</xdr:colOff>
      <xdr:row>71</xdr:row>
      <xdr:rowOff>304800</xdr:rowOff>
    </xdr:to>
    <xdr:sp macro="" textlink="">
      <xdr:nvSpPr>
        <xdr:cNvPr id="17832" name="AutoShape 424">
          <a:extLst>
            <a:ext uri="{FF2B5EF4-FFF2-40B4-BE49-F238E27FC236}">
              <a16:creationId xmlns:a16="http://schemas.microsoft.com/office/drawing/2014/main" id="{8027F5B2-6252-4404-834D-68271B41935C}"/>
            </a:ext>
          </a:extLst>
        </xdr:cNvPr>
        <xdr:cNvSpPr>
          <a:spLocks noChangeAspect="1" noChangeArrowheads="1"/>
        </xdr:cNvSpPr>
      </xdr:nvSpPr>
      <xdr:spPr bwMode="auto">
        <a:xfrm>
          <a:off x="31115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xdr:row>
      <xdr:rowOff>0</xdr:rowOff>
    </xdr:from>
    <xdr:to>
      <xdr:col>0</xdr:col>
      <xdr:colOff>927100</xdr:colOff>
      <xdr:row>71</xdr:row>
      <xdr:rowOff>304800</xdr:rowOff>
    </xdr:to>
    <xdr:sp macro="" textlink="">
      <xdr:nvSpPr>
        <xdr:cNvPr id="17833" name="AutoShape 425" descr="https://adas-server.mobiledrivetech.com/polarion/icons/default/enums/type_feature.gif">
          <a:hlinkClick xmlns:r="http://schemas.openxmlformats.org/officeDocument/2006/relationships" r:id="rId141" tgtFrame="_blank"/>
          <a:extLst>
            <a:ext uri="{FF2B5EF4-FFF2-40B4-BE49-F238E27FC236}">
              <a16:creationId xmlns:a16="http://schemas.microsoft.com/office/drawing/2014/main" id="{1D45A77B-CA53-4541-8970-65305BDF04BC}"/>
            </a:ext>
          </a:extLst>
        </xdr:cNvPr>
        <xdr:cNvSpPr>
          <a:spLocks noChangeAspect="1" noChangeArrowheads="1"/>
        </xdr:cNvSpPr>
      </xdr:nvSpPr>
      <xdr:spPr bwMode="auto">
        <a:xfrm>
          <a:off x="62230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xdr:row>
      <xdr:rowOff>0</xdr:rowOff>
    </xdr:from>
    <xdr:to>
      <xdr:col>1</xdr:col>
      <xdr:colOff>304800</xdr:colOff>
      <xdr:row>71</xdr:row>
      <xdr:rowOff>304800</xdr:rowOff>
    </xdr:to>
    <xdr:sp macro="" textlink="">
      <xdr:nvSpPr>
        <xdr:cNvPr id="17834" name="AutoShape 426" descr="https://adas-server.mobiledrivetech.com/polarion/icons/default/enums/type_feature.gif">
          <a:hlinkClick xmlns:r="http://schemas.openxmlformats.org/officeDocument/2006/relationships" r:id="rId141" tgtFrame="_top"/>
          <a:extLst>
            <a:ext uri="{FF2B5EF4-FFF2-40B4-BE49-F238E27FC236}">
              <a16:creationId xmlns:a16="http://schemas.microsoft.com/office/drawing/2014/main" id="{EBE53E58-1B2B-4AC5-BADA-A6D6F938DC3E}"/>
            </a:ext>
          </a:extLst>
        </xdr:cNvPr>
        <xdr:cNvSpPr>
          <a:spLocks noChangeAspect="1" noChangeArrowheads="1"/>
        </xdr:cNvSpPr>
      </xdr:nvSpPr>
      <xdr:spPr bwMode="auto">
        <a:xfrm>
          <a:off x="202565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xdr:row>
      <xdr:rowOff>0</xdr:rowOff>
    </xdr:from>
    <xdr:to>
      <xdr:col>2</xdr:col>
      <xdr:colOff>304800</xdr:colOff>
      <xdr:row>71</xdr:row>
      <xdr:rowOff>304800</xdr:rowOff>
    </xdr:to>
    <xdr:sp macro="" textlink="">
      <xdr:nvSpPr>
        <xdr:cNvPr id="17835" name="AutoShape 427" descr="https://adas-server.mobiledrivetech.com/polarion/icons/default/enums/type_spike.gif">
          <a:hlinkClick xmlns:r="http://schemas.openxmlformats.org/officeDocument/2006/relationships" r:id="rId142" tgtFrame="_blank"/>
          <a:extLst>
            <a:ext uri="{FF2B5EF4-FFF2-40B4-BE49-F238E27FC236}">
              <a16:creationId xmlns:a16="http://schemas.microsoft.com/office/drawing/2014/main" id="{158659E0-3A80-4F74-90F0-B67EAE50E186}"/>
            </a:ext>
          </a:extLst>
        </xdr:cNvPr>
        <xdr:cNvSpPr>
          <a:spLocks noChangeAspect="1" noChangeArrowheads="1"/>
        </xdr:cNvSpPr>
      </xdr:nvSpPr>
      <xdr:spPr bwMode="auto">
        <a:xfrm>
          <a:off x="265430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xdr:row>
      <xdr:rowOff>0</xdr:rowOff>
    </xdr:from>
    <xdr:to>
      <xdr:col>3</xdr:col>
      <xdr:colOff>304800</xdr:colOff>
      <xdr:row>71</xdr:row>
      <xdr:rowOff>304800</xdr:rowOff>
    </xdr:to>
    <xdr:sp macro="" textlink="">
      <xdr:nvSpPr>
        <xdr:cNvPr id="17836" name="AutoShape 428" descr="https://adas-server.mobiledrivetech.com/polarion/icons/default/enums/type_spike.gif">
          <a:hlinkClick xmlns:r="http://schemas.openxmlformats.org/officeDocument/2006/relationships" r:id="rId142" tgtFrame="_top"/>
          <a:extLst>
            <a:ext uri="{FF2B5EF4-FFF2-40B4-BE49-F238E27FC236}">
              <a16:creationId xmlns:a16="http://schemas.microsoft.com/office/drawing/2014/main" id="{6BDC7773-066F-4118-BB82-6E326388ED14}"/>
            </a:ext>
          </a:extLst>
        </xdr:cNvPr>
        <xdr:cNvSpPr>
          <a:spLocks noChangeAspect="1" noChangeArrowheads="1"/>
        </xdr:cNvSpPr>
      </xdr:nvSpPr>
      <xdr:spPr bwMode="auto">
        <a:xfrm>
          <a:off x="5797550" y="456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304800</xdr:colOff>
      <xdr:row>72</xdr:row>
      <xdr:rowOff>304800</xdr:rowOff>
    </xdr:to>
    <xdr:sp macro="" textlink="">
      <xdr:nvSpPr>
        <xdr:cNvPr id="17837" name="AutoShape 429" descr="https://adas-server.mobiledrivetech.com/polarion/ria/images/suspect.gif">
          <a:extLst>
            <a:ext uri="{FF2B5EF4-FFF2-40B4-BE49-F238E27FC236}">
              <a16:creationId xmlns:a16="http://schemas.microsoft.com/office/drawing/2014/main" id="{B2C6DD93-C144-403A-87C0-B7D6CEB897C1}"/>
            </a:ext>
          </a:extLst>
        </xdr:cNvPr>
        <xdr:cNvSpPr>
          <a:spLocks noChangeAspect="1" noChangeArrowheads="1"/>
        </xdr:cNvSpPr>
      </xdr:nvSpPr>
      <xdr:spPr bwMode="auto">
        <a:xfrm>
          <a:off x="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xdr:row>
      <xdr:rowOff>0</xdr:rowOff>
    </xdr:from>
    <xdr:to>
      <xdr:col>0</xdr:col>
      <xdr:colOff>615950</xdr:colOff>
      <xdr:row>72</xdr:row>
      <xdr:rowOff>304800</xdr:rowOff>
    </xdr:to>
    <xdr:sp macro="" textlink="">
      <xdr:nvSpPr>
        <xdr:cNvPr id="17838" name="AutoShape 430">
          <a:extLst>
            <a:ext uri="{FF2B5EF4-FFF2-40B4-BE49-F238E27FC236}">
              <a16:creationId xmlns:a16="http://schemas.microsoft.com/office/drawing/2014/main" id="{48EDC300-AECE-4EF8-B25C-CDCAACC29A50}"/>
            </a:ext>
          </a:extLst>
        </xdr:cNvPr>
        <xdr:cNvSpPr>
          <a:spLocks noChangeAspect="1" noChangeArrowheads="1"/>
        </xdr:cNvSpPr>
      </xdr:nvSpPr>
      <xdr:spPr bwMode="auto">
        <a:xfrm>
          <a:off x="31115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xdr:row>
      <xdr:rowOff>0</xdr:rowOff>
    </xdr:from>
    <xdr:to>
      <xdr:col>0</xdr:col>
      <xdr:colOff>927100</xdr:colOff>
      <xdr:row>72</xdr:row>
      <xdr:rowOff>304800</xdr:rowOff>
    </xdr:to>
    <xdr:sp macro="" textlink="">
      <xdr:nvSpPr>
        <xdr:cNvPr id="17839" name="AutoShape 431" descr="https://adas-server.mobiledrivetech.com/polarion/icons/default/enums/type_feature.gif">
          <a:hlinkClick xmlns:r="http://schemas.openxmlformats.org/officeDocument/2006/relationships" r:id="rId143" tgtFrame="_blank"/>
          <a:extLst>
            <a:ext uri="{FF2B5EF4-FFF2-40B4-BE49-F238E27FC236}">
              <a16:creationId xmlns:a16="http://schemas.microsoft.com/office/drawing/2014/main" id="{8AC3EDD7-9DB0-4271-81CA-6667452B33EA}"/>
            </a:ext>
          </a:extLst>
        </xdr:cNvPr>
        <xdr:cNvSpPr>
          <a:spLocks noChangeAspect="1" noChangeArrowheads="1"/>
        </xdr:cNvSpPr>
      </xdr:nvSpPr>
      <xdr:spPr bwMode="auto">
        <a:xfrm>
          <a:off x="62230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xdr:row>
      <xdr:rowOff>0</xdr:rowOff>
    </xdr:from>
    <xdr:to>
      <xdr:col>1</xdr:col>
      <xdr:colOff>304800</xdr:colOff>
      <xdr:row>72</xdr:row>
      <xdr:rowOff>304800</xdr:rowOff>
    </xdr:to>
    <xdr:sp macro="" textlink="">
      <xdr:nvSpPr>
        <xdr:cNvPr id="17840" name="AutoShape 432" descr="https://adas-server.mobiledrivetech.com/polarion/icons/default/enums/type_feature.gif">
          <a:hlinkClick xmlns:r="http://schemas.openxmlformats.org/officeDocument/2006/relationships" r:id="rId143" tgtFrame="_top"/>
          <a:extLst>
            <a:ext uri="{FF2B5EF4-FFF2-40B4-BE49-F238E27FC236}">
              <a16:creationId xmlns:a16="http://schemas.microsoft.com/office/drawing/2014/main" id="{0D15E7FE-DF50-4AC6-9670-528389EEED9E}"/>
            </a:ext>
          </a:extLst>
        </xdr:cNvPr>
        <xdr:cNvSpPr>
          <a:spLocks noChangeAspect="1" noChangeArrowheads="1"/>
        </xdr:cNvSpPr>
      </xdr:nvSpPr>
      <xdr:spPr bwMode="auto">
        <a:xfrm>
          <a:off x="202565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xdr:row>
      <xdr:rowOff>0</xdr:rowOff>
    </xdr:from>
    <xdr:to>
      <xdr:col>2</xdr:col>
      <xdr:colOff>304800</xdr:colOff>
      <xdr:row>72</xdr:row>
      <xdr:rowOff>304800</xdr:rowOff>
    </xdr:to>
    <xdr:sp macro="" textlink="">
      <xdr:nvSpPr>
        <xdr:cNvPr id="17841" name="AutoShape 433" descr="https://adas-server.mobiledrivetech.com/polarion/icons/default/enums/type_spike.gif">
          <a:hlinkClick xmlns:r="http://schemas.openxmlformats.org/officeDocument/2006/relationships" r:id="rId144" tgtFrame="_blank"/>
          <a:extLst>
            <a:ext uri="{FF2B5EF4-FFF2-40B4-BE49-F238E27FC236}">
              <a16:creationId xmlns:a16="http://schemas.microsoft.com/office/drawing/2014/main" id="{1EB2C25E-C985-40AE-9976-BF644D974A04}"/>
            </a:ext>
          </a:extLst>
        </xdr:cNvPr>
        <xdr:cNvSpPr>
          <a:spLocks noChangeAspect="1" noChangeArrowheads="1"/>
        </xdr:cNvSpPr>
      </xdr:nvSpPr>
      <xdr:spPr bwMode="auto">
        <a:xfrm>
          <a:off x="265430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xdr:row>
      <xdr:rowOff>0</xdr:rowOff>
    </xdr:from>
    <xdr:to>
      <xdr:col>3</xdr:col>
      <xdr:colOff>304800</xdr:colOff>
      <xdr:row>72</xdr:row>
      <xdr:rowOff>304800</xdr:rowOff>
    </xdr:to>
    <xdr:sp macro="" textlink="">
      <xdr:nvSpPr>
        <xdr:cNvPr id="17842" name="AutoShape 434" descr="https://adas-server.mobiledrivetech.com/polarion/icons/default/enums/type_spike.gif">
          <a:hlinkClick xmlns:r="http://schemas.openxmlformats.org/officeDocument/2006/relationships" r:id="rId144" tgtFrame="_top"/>
          <a:extLst>
            <a:ext uri="{FF2B5EF4-FFF2-40B4-BE49-F238E27FC236}">
              <a16:creationId xmlns:a16="http://schemas.microsoft.com/office/drawing/2014/main" id="{AF1FFBAC-7956-48AA-83F8-9F62A5BBCE6A}"/>
            </a:ext>
          </a:extLst>
        </xdr:cNvPr>
        <xdr:cNvSpPr>
          <a:spLocks noChangeAspect="1" noChangeArrowheads="1"/>
        </xdr:cNvSpPr>
      </xdr:nvSpPr>
      <xdr:spPr bwMode="auto">
        <a:xfrm>
          <a:off x="5797550" y="462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304800</xdr:colOff>
      <xdr:row>73</xdr:row>
      <xdr:rowOff>304800</xdr:rowOff>
    </xdr:to>
    <xdr:sp macro="" textlink="">
      <xdr:nvSpPr>
        <xdr:cNvPr id="17843" name="AutoShape 435" descr="https://adas-server.mobiledrivetech.com/polarion/ria/images/suspect.gif">
          <a:extLst>
            <a:ext uri="{FF2B5EF4-FFF2-40B4-BE49-F238E27FC236}">
              <a16:creationId xmlns:a16="http://schemas.microsoft.com/office/drawing/2014/main" id="{FB65DFD4-9D5D-4AA6-8A71-0B85E160EBDA}"/>
            </a:ext>
          </a:extLst>
        </xdr:cNvPr>
        <xdr:cNvSpPr>
          <a:spLocks noChangeAspect="1" noChangeArrowheads="1"/>
        </xdr:cNvSpPr>
      </xdr:nvSpPr>
      <xdr:spPr bwMode="auto">
        <a:xfrm>
          <a:off x="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xdr:row>
      <xdr:rowOff>0</xdr:rowOff>
    </xdr:from>
    <xdr:to>
      <xdr:col>0</xdr:col>
      <xdr:colOff>615950</xdr:colOff>
      <xdr:row>73</xdr:row>
      <xdr:rowOff>304800</xdr:rowOff>
    </xdr:to>
    <xdr:sp macro="" textlink="">
      <xdr:nvSpPr>
        <xdr:cNvPr id="17844" name="AutoShape 436">
          <a:extLst>
            <a:ext uri="{FF2B5EF4-FFF2-40B4-BE49-F238E27FC236}">
              <a16:creationId xmlns:a16="http://schemas.microsoft.com/office/drawing/2014/main" id="{E8176C71-E9C3-4649-9FCE-00A50FD80B7F}"/>
            </a:ext>
          </a:extLst>
        </xdr:cNvPr>
        <xdr:cNvSpPr>
          <a:spLocks noChangeAspect="1" noChangeArrowheads="1"/>
        </xdr:cNvSpPr>
      </xdr:nvSpPr>
      <xdr:spPr bwMode="auto">
        <a:xfrm>
          <a:off x="31115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xdr:row>
      <xdr:rowOff>0</xdr:rowOff>
    </xdr:from>
    <xdr:to>
      <xdr:col>0</xdr:col>
      <xdr:colOff>927100</xdr:colOff>
      <xdr:row>73</xdr:row>
      <xdr:rowOff>304800</xdr:rowOff>
    </xdr:to>
    <xdr:sp macro="" textlink="">
      <xdr:nvSpPr>
        <xdr:cNvPr id="17845" name="AutoShape 437" descr="https://adas-server.mobiledrivetech.com/polarion/icons/default/enums/type_feature.gif">
          <a:hlinkClick xmlns:r="http://schemas.openxmlformats.org/officeDocument/2006/relationships" r:id="rId145" tgtFrame="_blank"/>
          <a:extLst>
            <a:ext uri="{FF2B5EF4-FFF2-40B4-BE49-F238E27FC236}">
              <a16:creationId xmlns:a16="http://schemas.microsoft.com/office/drawing/2014/main" id="{BC8B67B0-3CB6-4011-9B6A-E809D9389E52}"/>
            </a:ext>
          </a:extLst>
        </xdr:cNvPr>
        <xdr:cNvSpPr>
          <a:spLocks noChangeAspect="1" noChangeArrowheads="1"/>
        </xdr:cNvSpPr>
      </xdr:nvSpPr>
      <xdr:spPr bwMode="auto">
        <a:xfrm>
          <a:off x="62230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xdr:row>
      <xdr:rowOff>0</xdr:rowOff>
    </xdr:from>
    <xdr:to>
      <xdr:col>1</xdr:col>
      <xdr:colOff>304800</xdr:colOff>
      <xdr:row>73</xdr:row>
      <xdr:rowOff>304800</xdr:rowOff>
    </xdr:to>
    <xdr:sp macro="" textlink="">
      <xdr:nvSpPr>
        <xdr:cNvPr id="17846" name="AutoShape 438" descr="https://adas-server.mobiledrivetech.com/polarion/icons/default/enums/type_feature.gif">
          <a:hlinkClick xmlns:r="http://schemas.openxmlformats.org/officeDocument/2006/relationships" r:id="rId145" tgtFrame="_top"/>
          <a:extLst>
            <a:ext uri="{FF2B5EF4-FFF2-40B4-BE49-F238E27FC236}">
              <a16:creationId xmlns:a16="http://schemas.microsoft.com/office/drawing/2014/main" id="{7D30AA0A-CE39-4724-ACA5-74529E7F0D9F}"/>
            </a:ext>
          </a:extLst>
        </xdr:cNvPr>
        <xdr:cNvSpPr>
          <a:spLocks noChangeAspect="1" noChangeArrowheads="1"/>
        </xdr:cNvSpPr>
      </xdr:nvSpPr>
      <xdr:spPr bwMode="auto">
        <a:xfrm>
          <a:off x="202565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xdr:row>
      <xdr:rowOff>0</xdr:rowOff>
    </xdr:from>
    <xdr:to>
      <xdr:col>2</xdr:col>
      <xdr:colOff>304800</xdr:colOff>
      <xdr:row>73</xdr:row>
      <xdr:rowOff>304800</xdr:rowOff>
    </xdr:to>
    <xdr:sp macro="" textlink="">
      <xdr:nvSpPr>
        <xdr:cNvPr id="17847" name="AutoShape 439" descr="https://adas-server.mobiledrivetech.com/polarion/icons/default/enums/type_spike.gif">
          <a:hlinkClick xmlns:r="http://schemas.openxmlformats.org/officeDocument/2006/relationships" r:id="rId146" tgtFrame="_blank"/>
          <a:extLst>
            <a:ext uri="{FF2B5EF4-FFF2-40B4-BE49-F238E27FC236}">
              <a16:creationId xmlns:a16="http://schemas.microsoft.com/office/drawing/2014/main" id="{31513C40-C65D-4272-8EE0-B7DFE9AB125A}"/>
            </a:ext>
          </a:extLst>
        </xdr:cNvPr>
        <xdr:cNvSpPr>
          <a:spLocks noChangeAspect="1" noChangeArrowheads="1"/>
        </xdr:cNvSpPr>
      </xdr:nvSpPr>
      <xdr:spPr bwMode="auto">
        <a:xfrm>
          <a:off x="265430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xdr:row>
      <xdr:rowOff>0</xdr:rowOff>
    </xdr:from>
    <xdr:to>
      <xdr:col>3</xdr:col>
      <xdr:colOff>304800</xdr:colOff>
      <xdr:row>73</xdr:row>
      <xdr:rowOff>304800</xdr:rowOff>
    </xdr:to>
    <xdr:sp macro="" textlink="">
      <xdr:nvSpPr>
        <xdr:cNvPr id="17848" name="AutoShape 440" descr="https://adas-server.mobiledrivetech.com/polarion/icons/default/enums/type_spike.gif">
          <a:hlinkClick xmlns:r="http://schemas.openxmlformats.org/officeDocument/2006/relationships" r:id="rId146" tgtFrame="_top"/>
          <a:extLst>
            <a:ext uri="{FF2B5EF4-FFF2-40B4-BE49-F238E27FC236}">
              <a16:creationId xmlns:a16="http://schemas.microsoft.com/office/drawing/2014/main" id="{D5ADD3DF-176D-4808-9225-3DD3908C6A0B}"/>
            </a:ext>
          </a:extLst>
        </xdr:cNvPr>
        <xdr:cNvSpPr>
          <a:spLocks noChangeAspect="1" noChangeArrowheads="1"/>
        </xdr:cNvSpPr>
      </xdr:nvSpPr>
      <xdr:spPr bwMode="auto">
        <a:xfrm>
          <a:off x="579755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304800</xdr:colOff>
      <xdr:row>74</xdr:row>
      <xdr:rowOff>304800</xdr:rowOff>
    </xdr:to>
    <xdr:sp macro="" textlink="">
      <xdr:nvSpPr>
        <xdr:cNvPr id="17849" name="AutoShape 441" descr="https://adas-server.mobiledrivetech.com/polarion/ria/images/suspect.gif">
          <a:extLst>
            <a:ext uri="{FF2B5EF4-FFF2-40B4-BE49-F238E27FC236}">
              <a16:creationId xmlns:a16="http://schemas.microsoft.com/office/drawing/2014/main" id="{21AF3970-F3FD-4968-AB15-47E7E570774D}"/>
            </a:ext>
          </a:extLst>
        </xdr:cNvPr>
        <xdr:cNvSpPr>
          <a:spLocks noChangeAspect="1" noChangeArrowheads="1"/>
        </xdr:cNvSpPr>
      </xdr:nvSpPr>
      <xdr:spPr bwMode="auto">
        <a:xfrm>
          <a:off x="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xdr:row>
      <xdr:rowOff>0</xdr:rowOff>
    </xdr:from>
    <xdr:to>
      <xdr:col>0</xdr:col>
      <xdr:colOff>615950</xdr:colOff>
      <xdr:row>74</xdr:row>
      <xdr:rowOff>304800</xdr:rowOff>
    </xdr:to>
    <xdr:sp macro="" textlink="">
      <xdr:nvSpPr>
        <xdr:cNvPr id="17850" name="AutoShape 442">
          <a:extLst>
            <a:ext uri="{FF2B5EF4-FFF2-40B4-BE49-F238E27FC236}">
              <a16:creationId xmlns:a16="http://schemas.microsoft.com/office/drawing/2014/main" id="{7B27526F-8E72-40BF-8789-C38C1CF903E1}"/>
            </a:ext>
          </a:extLst>
        </xdr:cNvPr>
        <xdr:cNvSpPr>
          <a:spLocks noChangeAspect="1" noChangeArrowheads="1"/>
        </xdr:cNvSpPr>
      </xdr:nvSpPr>
      <xdr:spPr bwMode="auto">
        <a:xfrm>
          <a:off x="31115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xdr:row>
      <xdr:rowOff>0</xdr:rowOff>
    </xdr:from>
    <xdr:to>
      <xdr:col>0</xdr:col>
      <xdr:colOff>927100</xdr:colOff>
      <xdr:row>74</xdr:row>
      <xdr:rowOff>304800</xdr:rowOff>
    </xdr:to>
    <xdr:sp macro="" textlink="">
      <xdr:nvSpPr>
        <xdr:cNvPr id="17851" name="AutoShape 443" descr="https://adas-server.mobiledrivetech.com/polarion/icons/default/enums/type_feature.gif">
          <a:hlinkClick xmlns:r="http://schemas.openxmlformats.org/officeDocument/2006/relationships" r:id="rId147" tgtFrame="_blank"/>
          <a:extLst>
            <a:ext uri="{FF2B5EF4-FFF2-40B4-BE49-F238E27FC236}">
              <a16:creationId xmlns:a16="http://schemas.microsoft.com/office/drawing/2014/main" id="{DACF2BF9-3FCA-4114-A278-37AC8E0029F8}"/>
            </a:ext>
          </a:extLst>
        </xdr:cNvPr>
        <xdr:cNvSpPr>
          <a:spLocks noChangeAspect="1" noChangeArrowheads="1"/>
        </xdr:cNvSpPr>
      </xdr:nvSpPr>
      <xdr:spPr bwMode="auto">
        <a:xfrm>
          <a:off x="62230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xdr:row>
      <xdr:rowOff>0</xdr:rowOff>
    </xdr:from>
    <xdr:to>
      <xdr:col>1</xdr:col>
      <xdr:colOff>304800</xdr:colOff>
      <xdr:row>74</xdr:row>
      <xdr:rowOff>304800</xdr:rowOff>
    </xdr:to>
    <xdr:sp macro="" textlink="">
      <xdr:nvSpPr>
        <xdr:cNvPr id="17852" name="AutoShape 444" descr="https://adas-server.mobiledrivetech.com/polarion/icons/default/enums/type_feature.gif">
          <a:hlinkClick xmlns:r="http://schemas.openxmlformats.org/officeDocument/2006/relationships" r:id="rId147" tgtFrame="_top"/>
          <a:extLst>
            <a:ext uri="{FF2B5EF4-FFF2-40B4-BE49-F238E27FC236}">
              <a16:creationId xmlns:a16="http://schemas.microsoft.com/office/drawing/2014/main" id="{514726F0-0980-4ACA-9B48-C724168670CC}"/>
            </a:ext>
          </a:extLst>
        </xdr:cNvPr>
        <xdr:cNvSpPr>
          <a:spLocks noChangeAspect="1" noChangeArrowheads="1"/>
        </xdr:cNvSpPr>
      </xdr:nvSpPr>
      <xdr:spPr bwMode="auto">
        <a:xfrm>
          <a:off x="202565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xdr:row>
      <xdr:rowOff>0</xdr:rowOff>
    </xdr:from>
    <xdr:to>
      <xdr:col>2</xdr:col>
      <xdr:colOff>304800</xdr:colOff>
      <xdr:row>74</xdr:row>
      <xdr:rowOff>304800</xdr:rowOff>
    </xdr:to>
    <xdr:sp macro="" textlink="">
      <xdr:nvSpPr>
        <xdr:cNvPr id="17853" name="AutoShape 445" descr="https://adas-server.mobiledrivetech.com/polarion/icons/default/enums/type_spike.gif">
          <a:hlinkClick xmlns:r="http://schemas.openxmlformats.org/officeDocument/2006/relationships" r:id="rId148" tgtFrame="_blank"/>
          <a:extLst>
            <a:ext uri="{FF2B5EF4-FFF2-40B4-BE49-F238E27FC236}">
              <a16:creationId xmlns:a16="http://schemas.microsoft.com/office/drawing/2014/main" id="{0F6E71D4-AF4E-4975-A85A-017F3ABFD1AC}"/>
            </a:ext>
          </a:extLst>
        </xdr:cNvPr>
        <xdr:cNvSpPr>
          <a:spLocks noChangeAspect="1" noChangeArrowheads="1"/>
        </xdr:cNvSpPr>
      </xdr:nvSpPr>
      <xdr:spPr bwMode="auto">
        <a:xfrm>
          <a:off x="265430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xdr:row>
      <xdr:rowOff>0</xdr:rowOff>
    </xdr:from>
    <xdr:to>
      <xdr:col>3</xdr:col>
      <xdr:colOff>304800</xdr:colOff>
      <xdr:row>74</xdr:row>
      <xdr:rowOff>304800</xdr:rowOff>
    </xdr:to>
    <xdr:sp macro="" textlink="">
      <xdr:nvSpPr>
        <xdr:cNvPr id="17854" name="AutoShape 446" descr="https://adas-server.mobiledrivetech.com/polarion/icons/default/enums/type_spike.gif">
          <a:hlinkClick xmlns:r="http://schemas.openxmlformats.org/officeDocument/2006/relationships" r:id="rId148" tgtFrame="_top"/>
          <a:extLst>
            <a:ext uri="{FF2B5EF4-FFF2-40B4-BE49-F238E27FC236}">
              <a16:creationId xmlns:a16="http://schemas.microsoft.com/office/drawing/2014/main" id="{E40A2F68-E877-49D1-AC27-ED96A342209B}"/>
            </a:ext>
          </a:extLst>
        </xdr:cNvPr>
        <xdr:cNvSpPr>
          <a:spLocks noChangeAspect="1" noChangeArrowheads="1"/>
        </xdr:cNvSpPr>
      </xdr:nvSpPr>
      <xdr:spPr bwMode="auto">
        <a:xfrm>
          <a:off x="579755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304800</xdr:colOff>
      <xdr:row>75</xdr:row>
      <xdr:rowOff>304800</xdr:rowOff>
    </xdr:to>
    <xdr:sp macro="" textlink="">
      <xdr:nvSpPr>
        <xdr:cNvPr id="17855" name="AutoShape 447" descr="https://adas-server.mobiledrivetech.com/polarion/ria/images/suspect.gif">
          <a:extLst>
            <a:ext uri="{FF2B5EF4-FFF2-40B4-BE49-F238E27FC236}">
              <a16:creationId xmlns:a16="http://schemas.microsoft.com/office/drawing/2014/main" id="{E20593B6-2609-4EFD-B631-42BF8D17772C}"/>
            </a:ext>
          </a:extLst>
        </xdr:cNvPr>
        <xdr:cNvSpPr>
          <a:spLocks noChangeAspect="1" noChangeArrowheads="1"/>
        </xdr:cNvSpPr>
      </xdr:nvSpPr>
      <xdr:spPr bwMode="auto">
        <a:xfrm>
          <a:off x="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xdr:row>
      <xdr:rowOff>0</xdr:rowOff>
    </xdr:from>
    <xdr:to>
      <xdr:col>0</xdr:col>
      <xdr:colOff>615950</xdr:colOff>
      <xdr:row>75</xdr:row>
      <xdr:rowOff>304800</xdr:rowOff>
    </xdr:to>
    <xdr:sp macro="" textlink="">
      <xdr:nvSpPr>
        <xdr:cNvPr id="17856" name="AutoShape 448">
          <a:extLst>
            <a:ext uri="{FF2B5EF4-FFF2-40B4-BE49-F238E27FC236}">
              <a16:creationId xmlns:a16="http://schemas.microsoft.com/office/drawing/2014/main" id="{148F1F68-114F-4D78-8FA9-A865430A6DB5}"/>
            </a:ext>
          </a:extLst>
        </xdr:cNvPr>
        <xdr:cNvSpPr>
          <a:spLocks noChangeAspect="1" noChangeArrowheads="1"/>
        </xdr:cNvSpPr>
      </xdr:nvSpPr>
      <xdr:spPr bwMode="auto">
        <a:xfrm>
          <a:off x="31115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xdr:row>
      <xdr:rowOff>0</xdr:rowOff>
    </xdr:from>
    <xdr:to>
      <xdr:col>0</xdr:col>
      <xdr:colOff>927100</xdr:colOff>
      <xdr:row>75</xdr:row>
      <xdr:rowOff>304800</xdr:rowOff>
    </xdr:to>
    <xdr:sp macro="" textlink="">
      <xdr:nvSpPr>
        <xdr:cNvPr id="17857" name="AutoShape 449" descr="https://adas-server.mobiledrivetech.com/polarion/icons/default/enums/type_feature.gif">
          <a:hlinkClick xmlns:r="http://schemas.openxmlformats.org/officeDocument/2006/relationships" r:id="rId149" tgtFrame="_blank"/>
          <a:extLst>
            <a:ext uri="{FF2B5EF4-FFF2-40B4-BE49-F238E27FC236}">
              <a16:creationId xmlns:a16="http://schemas.microsoft.com/office/drawing/2014/main" id="{80B560AD-5E1D-41E6-B82F-68BDD367DCC8}"/>
            </a:ext>
          </a:extLst>
        </xdr:cNvPr>
        <xdr:cNvSpPr>
          <a:spLocks noChangeAspect="1" noChangeArrowheads="1"/>
        </xdr:cNvSpPr>
      </xdr:nvSpPr>
      <xdr:spPr bwMode="auto">
        <a:xfrm>
          <a:off x="62230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xdr:row>
      <xdr:rowOff>0</xdr:rowOff>
    </xdr:from>
    <xdr:to>
      <xdr:col>1</xdr:col>
      <xdr:colOff>304800</xdr:colOff>
      <xdr:row>75</xdr:row>
      <xdr:rowOff>304800</xdr:rowOff>
    </xdr:to>
    <xdr:sp macro="" textlink="">
      <xdr:nvSpPr>
        <xdr:cNvPr id="17858" name="AutoShape 450" descr="https://adas-server.mobiledrivetech.com/polarion/icons/default/enums/type_feature.gif">
          <a:hlinkClick xmlns:r="http://schemas.openxmlformats.org/officeDocument/2006/relationships" r:id="rId149" tgtFrame="_top"/>
          <a:extLst>
            <a:ext uri="{FF2B5EF4-FFF2-40B4-BE49-F238E27FC236}">
              <a16:creationId xmlns:a16="http://schemas.microsoft.com/office/drawing/2014/main" id="{1F479E08-5EAE-4A88-AF3F-C3A591A20788}"/>
            </a:ext>
          </a:extLst>
        </xdr:cNvPr>
        <xdr:cNvSpPr>
          <a:spLocks noChangeAspect="1" noChangeArrowheads="1"/>
        </xdr:cNvSpPr>
      </xdr:nvSpPr>
      <xdr:spPr bwMode="auto">
        <a:xfrm>
          <a:off x="202565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xdr:row>
      <xdr:rowOff>0</xdr:rowOff>
    </xdr:from>
    <xdr:to>
      <xdr:col>2</xdr:col>
      <xdr:colOff>304800</xdr:colOff>
      <xdr:row>75</xdr:row>
      <xdr:rowOff>304800</xdr:rowOff>
    </xdr:to>
    <xdr:sp macro="" textlink="">
      <xdr:nvSpPr>
        <xdr:cNvPr id="17859" name="AutoShape 451" descr="https://adas-server.mobiledrivetech.com/polarion/icons/default/enums/type_spike.gif">
          <a:hlinkClick xmlns:r="http://schemas.openxmlformats.org/officeDocument/2006/relationships" r:id="rId150" tgtFrame="_blank"/>
          <a:extLst>
            <a:ext uri="{FF2B5EF4-FFF2-40B4-BE49-F238E27FC236}">
              <a16:creationId xmlns:a16="http://schemas.microsoft.com/office/drawing/2014/main" id="{4B1E32D4-C548-4FB1-A776-1999A00CAD06}"/>
            </a:ext>
          </a:extLst>
        </xdr:cNvPr>
        <xdr:cNvSpPr>
          <a:spLocks noChangeAspect="1" noChangeArrowheads="1"/>
        </xdr:cNvSpPr>
      </xdr:nvSpPr>
      <xdr:spPr bwMode="auto">
        <a:xfrm>
          <a:off x="265430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xdr:row>
      <xdr:rowOff>0</xdr:rowOff>
    </xdr:from>
    <xdr:to>
      <xdr:col>3</xdr:col>
      <xdr:colOff>304800</xdr:colOff>
      <xdr:row>75</xdr:row>
      <xdr:rowOff>304800</xdr:rowOff>
    </xdr:to>
    <xdr:sp macro="" textlink="">
      <xdr:nvSpPr>
        <xdr:cNvPr id="17860" name="AutoShape 452" descr="https://adas-server.mobiledrivetech.com/polarion/icons/default/enums/type_spike.gif">
          <a:hlinkClick xmlns:r="http://schemas.openxmlformats.org/officeDocument/2006/relationships" r:id="rId150" tgtFrame="_top"/>
          <a:extLst>
            <a:ext uri="{FF2B5EF4-FFF2-40B4-BE49-F238E27FC236}">
              <a16:creationId xmlns:a16="http://schemas.microsoft.com/office/drawing/2014/main" id="{B83B9A55-6251-4EE0-910C-A2260371F0BE}"/>
            </a:ext>
          </a:extLst>
        </xdr:cNvPr>
        <xdr:cNvSpPr>
          <a:spLocks noChangeAspect="1" noChangeArrowheads="1"/>
        </xdr:cNvSpPr>
      </xdr:nvSpPr>
      <xdr:spPr bwMode="auto">
        <a:xfrm>
          <a:off x="5797550" y="48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304800</xdr:colOff>
      <xdr:row>76</xdr:row>
      <xdr:rowOff>304800</xdr:rowOff>
    </xdr:to>
    <xdr:sp macro="" textlink="">
      <xdr:nvSpPr>
        <xdr:cNvPr id="17861" name="AutoShape 453" descr="https://adas-server.mobiledrivetech.com/polarion/ria/images/suspect.gif">
          <a:extLst>
            <a:ext uri="{FF2B5EF4-FFF2-40B4-BE49-F238E27FC236}">
              <a16:creationId xmlns:a16="http://schemas.microsoft.com/office/drawing/2014/main" id="{84E5D14B-1007-4FAC-BFDE-D43CE0673D02}"/>
            </a:ext>
          </a:extLst>
        </xdr:cNvPr>
        <xdr:cNvSpPr>
          <a:spLocks noChangeAspect="1" noChangeArrowheads="1"/>
        </xdr:cNvSpPr>
      </xdr:nvSpPr>
      <xdr:spPr bwMode="auto">
        <a:xfrm>
          <a:off x="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xdr:row>
      <xdr:rowOff>0</xdr:rowOff>
    </xdr:from>
    <xdr:to>
      <xdr:col>0</xdr:col>
      <xdr:colOff>615950</xdr:colOff>
      <xdr:row>76</xdr:row>
      <xdr:rowOff>304800</xdr:rowOff>
    </xdr:to>
    <xdr:sp macro="" textlink="">
      <xdr:nvSpPr>
        <xdr:cNvPr id="17862" name="AutoShape 454">
          <a:extLst>
            <a:ext uri="{FF2B5EF4-FFF2-40B4-BE49-F238E27FC236}">
              <a16:creationId xmlns:a16="http://schemas.microsoft.com/office/drawing/2014/main" id="{3F7DB6EF-7385-4D22-8734-12E4DEFEF689}"/>
            </a:ext>
          </a:extLst>
        </xdr:cNvPr>
        <xdr:cNvSpPr>
          <a:spLocks noChangeAspect="1" noChangeArrowheads="1"/>
        </xdr:cNvSpPr>
      </xdr:nvSpPr>
      <xdr:spPr bwMode="auto">
        <a:xfrm>
          <a:off x="31115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xdr:row>
      <xdr:rowOff>0</xdr:rowOff>
    </xdr:from>
    <xdr:to>
      <xdr:col>0</xdr:col>
      <xdr:colOff>927100</xdr:colOff>
      <xdr:row>76</xdr:row>
      <xdr:rowOff>304800</xdr:rowOff>
    </xdr:to>
    <xdr:sp macro="" textlink="">
      <xdr:nvSpPr>
        <xdr:cNvPr id="17863" name="AutoShape 455" descr="https://adas-server.mobiledrivetech.com/polarion/icons/default/enums/type_feature.gif">
          <a:hlinkClick xmlns:r="http://schemas.openxmlformats.org/officeDocument/2006/relationships" r:id="rId151" tgtFrame="_blank"/>
          <a:extLst>
            <a:ext uri="{FF2B5EF4-FFF2-40B4-BE49-F238E27FC236}">
              <a16:creationId xmlns:a16="http://schemas.microsoft.com/office/drawing/2014/main" id="{C45BFDCE-E06C-4E68-9DA7-96817A38EE63}"/>
            </a:ext>
          </a:extLst>
        </xdr:cNvPr>
        <xdr:cNvSpPr>
          <a:spLocks noChangeAspect="1" noChangeArrowheads="1"/>
        </xdr:cNvSpPr>
      </xdr:nvSpPr>
      <xdr:spPr bwMode="auto">
        <a:xfrm>
          <a:off x="62230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xdr:row>
      <xdr:rowOff>0</xdr:rowOff>
    </xdr:from>
    <xdr:to>
      <xdr:col>1</xdr:col>
      <xdr:colOff>304800</xdr:colOff>
      <xdr:row>76</xdr:row>
      <xdr:rowOff>304800</xdr:rowOff>
    </xdr:to>
    <xdr:sp macro="" textlink="">
      <xdr:nvSpPr>
        <xdr:cNvPr id="17864" name="AutoShape 456" descr="https://adas-server.mobiledrivetech.com/polarion/icons/default/enums/type_feature.gif">
          <a:hlinkClick xmlns:r="http://schemas.openxmlformats.org/officeDocument/2006/relationships" r:id="rId151" tgtFrame="_top"/>
          <a:extLst>
            <a:ext uri="{FF2B5EF4-FFF2-40B4-BE49-F238E27FC236}">
              <a16:creationId xmlns:a16="http://schemas.microsoft.com/office/drawing/2014/main" id="{514CA00B-60F2-4100-946E-2EE81B6C745E}"/>
            </a:ext>
          </a:extLst>
        </xdr:cNvPr>
        <xdr:cNvSpPr>
          <a:spLocks noChangeAspect="1" noChangeArrowheads="1"/>
        </xdr:cNvSpPr>
      </xdr:nvSpPr>
      <xdr:spPr bwMode="auto">
        <a:xfrm>
          <a:off x="202565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xdr:row>
      <xdr:rowOff>0</xdr:rowOff>
    </xdr:from>
    <xdr:to>
      <xdr:col>2</xdr:col>
      <xdr:colOff>304800</xdr:colOff>
      <xdr:row>76</xdr:row>
      <xdr:rowOff>304800</xdr:rowOff>
    </xdr:to>
    <xdr:sp macro="" textlink="">
      <xdr:nvSpPr>
        <xdr:cNvPr id="17865" name="AutoShape 457" descr="https://adas-server.mobiledrivetech.com/polarion/icons/default/enums/type_spike.gif">
          <a:hlinkClick xmlns:r="http://schemas.openxmlformats.org/officeDocument/2006/relationships" r:id="rId152" tgtFrame="_blank"/>
          <a:extLst>
            <a:ext uri="{FF2B5EF4-FFF2-40B4-BE49-F238E27FC236}">
              <a16:creationId xmlns:a16="http://schemas.microsoft.com/office/drawing/2014/main" id="{A6F5EEB8-9450-4C02-BBBD-304E94DA22A0}"/>
            </a:ext>
          </a:extLst>
        </xdr:cNvPr>
        <xdr:cNvSpPr>
          <a:spLocks noChangeAspect="1" noChangeArrowheads="1"/>
        </xdr:cNvSpPr>
      </xdr:nvSpPr>
      <xdr:spPr bwMode="auto">
        <a:xfrm>
          <a:off x="265430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xdr:row>
      <xdr:rowOff>0</xdr:rowOff>
    </xdr:from>
    <xdr:to>
      <xdr:col>3</xdr:col>
      <xdr:colOff>304800</xdr:colOff>
      <xdr:row>76</xdr:row>
      <xdr:rowOff>304800</xdr:rowOff>
    </xdr:to>
    <xdr:sp macro="" textlink="">
      <xdr:nvSpPr>
        <xdr:cNvPr id="17866" name="AutoShape 458" descr="https://adas-server.mobiledrivetech.com/polarion/icons/default/enums/type_spike.gif">
          <a:hlinkClick xmlns:r="http://schemas.openxmlformats.org/officeDocument/2006/relationships" r:id="rId152" tgtFrame="_top"/>
          <a:extLst>
            <a:ext uri="{FF2B5EF4-FFF2-40B4-BE49-F238E27FC236}">
              <a16:creationId xmlns:a16="http://schemas.microsoft.com/office/drawing/2014/main" id="{759AC77A-F150-4E33-9D56-9270B2EBA229}"/>
            </a:ext>
          </a:extLst>
        </xdr:cNvPr>
        <xdr:cNvSpPr>
          <a:spLocks noChangeAspect="1" noChangeArrowheads="1"/>
        </xdr:cNvSpPr>
      </xdr:nvSpPr>
      <xdr:spPr bwMode="auto">
        <a:xfrm>
          <a:off x="5797550" y="48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304800</xdr:colOff>
      <xdr:row>77</xdr:row>
      <xdr:rowOff>304800</xdr:rowOff>
    </xdr:to>
    <xdr:sp macro="" textlink="">
      <xdr:nvSpPr>
        <xdr:cNvPr id="17867" name="AutoShape 459" descr="https://adas-server.mobiledrivetech.com/polarion/ria/images/suspect.gif">
          <a:extLst>
            <a:ext uri="{FF2B5EF4-FFF2-40B4-BE49-F238E27FC236}">
              <a16:creationId xmlns:a16="http://schemas.microsoft.com/office/drawing/2014/main" id="{2C49BD96-79F7-4422-AF24-8F5E711CC251}"/>
            </a:ext>
          </a:extLst>
        </xdr:cNvPr>
        <xdr:cNvSpPr>
          <a:spLocks noChangeAspect="1" noChangeArrowheads="1"/>
        </xdr:cNvSpPr>
      </xdr:nvSpPr>
      <xdr:spPr bwMode="auto">
        <a:xfrm>
          <a:off x="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xdr:row>
      <xdr:rowOff>0</xdr:rowOff>
    </xdr:from>
    <xdr:to>
      <xdr:col>0</xdr:col>
      <xdr:colOff>615950</xdr:colOff>
      <xdr:row>77</xdr:row>
      <xdr:rowOff>304800</xdr:rowOff>
    </xdr:to>
    <xdr:sp macro="" textlink="">
      <xdr:nvSpPr>
        <xdr:cNvPr id="17868" name="AutoShape 460">
          <a:extLst>
            <a:ext uri="{FF2B5EF4-FFF2-40B4-BE49-F238E27FC236}">
              <a16:creationId xmlns:a16="http://schemas.microsoft.com/office/drawing/2014/main" id="{2D3AF451-454D-4689-916F-8F6F34F84C24}"/>
            </a:ext>
          </a:extLst>
        </xdr:cNvPr>
        <xdr:cNvSpPr>
          <a:spLocks noChangeAspect="1" noChangeArrowheads="1"/>
        </xdr:cNvSpPr>
      </xdr:nvSpPr>
      <xdr:spPr bwMode="auto">
        <a:xfrm>
          <a:off x="31115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xdr:row>
      <xdr:rowOff>0</xdr:rowOff>
    </xdr:from>
    <xdr:to>
      <xdr:col>0</xdr:col>
      <xdr:colOff>927100</xdr:colOff>
      <xdr:row>77</xdr:row>
      <xdr:rowOff>304800</xdr:rowOff>
    </xdr:to>
    <xdr:sp macro="" textlink="">
      <xdr:nvSpPr>
        <xdr:cNvPr id="17869" name="AutoShape 461" descr="https://adas-server.mobiledrivetech.com/polarion/icons/default/enums/type_feature.gif">
          <a:hlinkClick xmlns:r="http://schemas.openxmlformats.org/officeDocument/2006/relationships" r:id="rId153" tgtFrame="_blank"/>
          <a:extLst>
            <a:ext uri="{FF2B5EF4-FFF2-40B4-BE49-F238E27FC236}">
              <a16:creationId xmlns:a16="http://schemas.microsoft.com/office/drawing/2014/main" id="{4CD0BB8C-2DED-4473-BF5E-35DDB926B6A0}"/>
            </a:ext>
          </a:extLst>
        </xdr:cNvPr>
        <xdr:cNvSpPr>
          <a:spLocks noChangeAspect="1" noChangeArrowheads="1"/>
        </xdr:cNvSpPr>
      </xdr:nvSpPr>
      <xdr:spPr bwMode="auto">
        <a:xfrm>
          <a:off x="62230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xdr:row>
      <xdr:rowOff>0</xdr:rowOff>
    </xdr:from>
    <xdr:to>
      <xdr:col>1</xdr:col>
      <xdr:colOff>304800</xdr:colOff>
      <xdr:row>77</xdr:row>
      <xdr:rowOff>304800</xdr:rowOff>
    </xdr:to>
    <xdr:sp macro="" textlink="">
      <xdr:nvSpPr>
        <xdr:cNvPr id="17870" name="AutoShape 462" descr="https://adas-server.mobiledrivetech.com/polarion/icons/default/enums/type_feature.gif">
          <a:hlinkClick xmlns:r="http://schemas.openxmlformats.org/officeDocument/2006/relationships" r:id="rId153" tgtFrame="_top"/>
          <a:extLst>
            <a:ext uri="{FF2B5EF4-FFF2-40B4-BE49-F238E27FC236}">
              <a16:creationId xmlns:a16="http://schemas.microsoft.com/office/drawing/2014/main" id="{9AB6489D-ABF6-4A24-A1D2-B635F8EDE5C1}"/>
            </a:ext>
          </a:extLst>
        </xdr:cNvPr>
        <xdr:cNvSpPr>
          <a:spLocks noChangeAspect="1" noChangeArrowheads="1"/>
        </xdr:cNvSpPr>
      </xdr:nvSpPr>
      <xdr:spPr bwMode="auto">
        <a:xfrm>
          <a:off x="202565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xdr:row>
      <xdr:rowOff>0</xdr:rowOff>
    </xdr:from>
    <xdr:to>
      <xdr:col>2</xdr:col>
      <xdr:colOff>304800</xdr:colOff>
      <xdr:row>77</xdr:row>
      <xdr:rowOff>304800</xdr:rowOff>
    </xdr:to>
    <xdr:sp macro="" textlink="">
      <xdr:nvSpPr>
        <xdr:cNvPr id="17871" name="AutoShape 463" descr="https://adas-server.mobiledrivetech.com/polarion/icons/default/enums/type_spike.gif">
          <a:hlinkClick xmlns:r="http://schemas.openxmlformats.org/officeDocument/2006/relationships" r:id="rId154" tgtFrame="_blank"/>
          <a:extLst>
            <a:ext uri="{FF2B5EF4-FFF2-40B4-BE49-F238E27FC236}">
              <a16:creationId xmlns:a16="http://schemas.microsoft.com/office/drawing/2014/main" id="{4E58CEF7-975A-4420-8D84-AF76D1FC7408}"/>
            </a:ext>
          </a:extLst>
        </xdr:cNvPr>
        <xdr:cNvSpPr>
          <a:spLocks noChangeAspect="1" noChangeArrowheads="1"/>
        </xdr:cNvSpPr>
      </xdr:nvSpPr>
      <xdr:spPr bwMode="auto">
        <a:xfrm>
          <a:off x="265430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xdr:row>
      <xdr:rowOff>0</xdr:rowOff>
    </xdr:from>
    <xdr:to>
      <xdr:col>3</xdr:col>
      <xdr:colOff>304800</xdr:colOff>
      <xdr:row>77</xdr:row>
      <xdr:rowOff>304800</xdr:rowOff>
    </xdr:to>
    <xdr:sp macro="" textlink="">
      <xdr:nvSpPr>
        <xdr:cNvPr id="17872" name="AutoShape 464" descr="https://adas-server.mobiledrivetech.com/polarion/icons/default/enums/type_spike.gif">
          <a:hlinkClick xmlns:r="http://schemas.openxmlformats.org/officeDocument/2006/relationships" r:id="rId154" tgtFrame="_top"/>
          <a:extLst>
            <a:ext uri="{FF2B5EF4-FFF2-40B4-BE49-F238E27FC236}">
              <a16:creationId xmlns:a16="http://schemas.microsoft.com/office/drawing/2014/main" id="{905398AB-8A7B-4D3A-AC01-03A3CF01CD8D}"/>
            </a:ext>
          </a:extLst>
        </xdr:cNvPr>
        <xdr:cNvSpPr>
          <a:spLocks noChangeAspect="1" noChangeArrowheads="1"/>
        </xdr:cNvSpPr>
      </xdr:nvSpPr>
      <xdr:spPr bwMode="auto">
        <a:xfrm>
          <a:off x="5797550" y="494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304800</xdr:colOff>
      <xdr:row>78</xdr:row>
      <xdr:rowOff>304800</xdr:rowOff>
    </xdr:to>
    <xdr:sp macro="" textlink="">
      <xdr:nvSpPr>
        <xdr:cNvPr id="17873" name="AutoShape 465" descr="https://adas-server.mobiledrivetech.com/polarion/ria/images/suspect.gif">
          <a:extLst>
            <a:ext uri="{FF2B5EF4-FFF2-40B4-BE49-F238E27FC236}">
              <a16:creationId xmlns:a16="http://schemas.microsoft.com/office/drawing/2014/main" id="{CF137363-F58B-4418-876D-1E166708DF75}"/>
            </a:ext>
          </a:extLst>
        </xdr:cNvPr>
        <xdr:cNvSpPr>
          <a:spLocks noChangeAspect="1" noChangeArrowheads="1"/>
        </xdr:cNvSpPr>
      </xdr:nvSpPr>
      <xdr:spPr bwMode="auto">
        <a:xfrm>
          <a:off x="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xdr:row>
      <xdr:rowOff>0</xdr:rowOff>
    </xdr:from>
    <xdr:to>
      <xdr:col>0</xdr:col>
      <xdr:colOff>615950</xdr:colOff>
      <xdr:row>78</xdr:row>
      <xdr:rowOff>304800</xdr:rowOff>
    </xdr:to>
    <xdr:sp macro="" textlink="">
      <xdr:nvSpPr>
        <xdr:cNvPr id="17874" name="AutoShape 466">
          <a:extLst>
            <a:ext uri="{FF2B5EF4-FFF2-40B4-BE49-F238E27FC236}">
              <a16:creationId xmlns:a16="http://schemas.microsoft.com/office/drawing/2014/main" id="{78FCDDD8-E297-4CD6-86E4-A81A3B5B8EA8}"/>
            </a:ext>
          </a:extLst>
        </xdr:cNvPr>
        <xdr:cNvSpPr>
          <a:spLocks noChangeAspect="1" noChangeArrowheads="1"/>
        </xdr:cNvSpPr>
      </xdr:nvSpPr>
      <xdr:spPr bwMode="auto">
        <a:xfrm>
          <a:off x="31115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xdr:row>
      <xdr:rowOff>0</xdr:rowOff>
    </xdr:from>
    <xdr:to>
      <xdr:col>0</xdr:col>
      <xdr:colOff>927100</xdr:colOff>
      <xdr:row>78</xdr:row>
      <xdr:rowOff>304800</xdr:rowOff>
    </xdr:to>
    <xdr:sp macro="" textlink="">
      <xdr:nvSpPr>
        <xdr:cNvPr id="17875" name="AutoShape 467" descr="https://adas-server.mobiledrivetech.com/polarion/icons/default/enums/type_feature.gif">
          <a:hlinkClick xmlns:r="http://schemas.openxmlformats.org/officeDocument/2006/relationships" r:id="rId155" tgtFrame="_blank"/>
          <a:extLst>
            <a:ext uri="{FF2B5EF4-FFF2-40B4-BE49-F238E27FC236}">
              <a16:creationId xmlns:a16="http://schemas.microsoft.com/office/drawing/2014/main" id="{EE9249F0-2A5F-4896-A3F8-A19E5B95F9FD}"/>
            </a:ext>
          </a:extLst>
        </xdr:cNvPr>
        <xdr:cNvSpPr>
          <a:spLocks noChangeAspect="1" noChangeArrowheads="1"/>
        </xdr:cNvSpPr>
      </xdr:nvSpPr>
      <xdr:spPr bwMode="auto">
        <a:xfrm>
          <a:off x="62230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1</xdr:col>
      <xdr:colOff>304800</xdr:colOff>
      <xdr:row>78</xdr:row>
      <xdr:rowOff>304800</xdr:rowOff>
    </xdr:to>
    <xdr:sp macro="" textlink="">
      <xdr:nvSpPr>
        <xdr:cNvPr id="17876" name="AutoShape 468" descr="https://adas-server.mobiledrivetech.com/polarion/icons/default/enums/type_feature.gif">
          <a:hlinkClick xmlns:r="http://schemas.openxmlformats.org/officeDocument/2006/relationships" r:id="rId155" tgtFrame="_top"/>
          <a:extLst>
            <a:ext uri="{FF2B5EF4-FFF2-40B4-BE49-F238E27FC236}">
              <a16:creationId xmlns:a16="http://schemas.microsoft.com/office/drawing/2014/main" id="{6EBD8A9A-6361-4190-A1CC-C67D0DADDF9F}"/>
            </a:ext>
          </a:extLst>
        </xdr:cNvPr>
        <xdr:cNvSpPr>
          <a:spLocks noChangeAspect="1" noChangeArrowheads="1"/>
        </xdr:cNvSpPr>
      </xdr:nvSpPr>
      <xdr:spPr bwMode="auto">
        <a:xfrm>
          <a:off x="202565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xdr:row>
      <xdr:rowOff>0</xdr:rowOff>
    </xdr:from>
    <xdr:to>
      <xdr:col>2</xdr:col>
      <xdr:colOff>304800</xdr:colOff>
      <xdr:row>78</xdr:row>
      <xdr:rowOff>304800</xdr:rowOff>
    </xdr:to>
    <xdr:sp macro="" textlink="">
      <xdr:nvSpPr>
        <xdr:cNvPr id="17877" name="AutoShape 469" descr="https://adas-server.mobiledrivetech.com/polarion/icons/default/enums/type_spike.gif">
          <a:hlinkClick xmlns:r="http://schemas.openxmlformats.org/officeDocument/2006/relationships" r:id="rId156" tgtFrame="_blank"/>
          <a:extLst>
            <a:ext uri="{FF2B5EF4-FFF2-40B4-BE49-F238E27FC236}">
              <a16:creationId xmlns:a16="http://schemas.microsoft.com/office/drawing/2014/main" id="{57DC6C2C-1290-4E2C-ACA9-40A15C2686C3}"/>
            </a:ext>
          </a:extLst>
        </xdr:cNvPr>
        <xdr:cNvSpPr>
          <a:spLocks noChangeAspect="1" noChangeArrowheads="1"/>
        </xdr:cNvSpPr>
      </xdr:nvSpPr>
      <xdr:spPr bwMode="auto">
        <a:xfrm>
          <a:off x="265430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xdr:row>
      <xdr:rowOff>0</xdr:rowOff>
    </xdr:from>
    <xdr:to>
      <xdr:col>3</xdr:col>
      <xdr:colOff>304800</xdr:colOff>
      <xdr:row>78</xdr:row>
      <xdr:rowOff>304800</xdr:rowOff>
    </xdr:to>
    <xdr:sp macro="" textlink="">
      <xdr:nvSpPr>
        <xdr:cNvPr id="17878" name="AutoShape 470" descr="https://adas-server.mobiledrivetech.com/polarion/icons/default/enums/type_spike.gif">
          <a:hlinkClick xmlns:r="http://schemas.openxmlformats.org/officeDocument/2006/relationships" r:id="rId156" tgtFrame="_top"/>
          <a:extLst>
            <a:ext uri="{FF2B5EF4-FFF2-40B4-BE49-F238E27FC236}">
              <a16:creationId xmlns:a16="http://schemas.microsoft.com/office/drawing/2014/main" id="{454AD484-8903-4BDE-BA23-1075639E5210}"/>
            </a:ext>
          </a:extLst>
        </xdr:cNvPr>
        <xdr:cNvSpPr>
          <a:spLocks noChangeAspect="1" noChangeArrowheads="1"/>
        </xdr:cNvSpPr>
      </xdr:nvSpPr>
      <xdr:spPr bwMode="auto">
        <a:xfrm>
          <a:off x="579755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79</xdr:row>
      <xdr:rowOff>304800</xdr:rowOff>
    </xdr:to>
    <xdr:sp macro="" textlink="">
      <xdr:nvSpPr>
        <xdr:cNvPr id="17879" name="AutoShape 471" descr="https://adas-server.mobiledrivetech.com/polarion/ria/images/suspect.gif">
          <a:extLst>
            <a:ext uri="{FF2B5EF4-FFF2-40B4-BE49-F238E27FC236}">
              <a16:creationId xmlns:a16="http://schemas.microsoft.com/office/drawing/2014/main" id="{1F816D9C-BA77-4684-A350-BB26B073CFC7}"/>
            </a:ext>
          </a:extLst>
        </xdr:cNvPr>
        <xdr:cNvSpPr>
          <a:spLocks noChangeAspect="1" noChangeArrowheads="1"/>
        </xdr:cNvSpPr>
      </xdr:nvSpPr>
      <xdr:spPr bwMode="auto">
        <a:xfrm>
          <a:off x="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xdr:row>
      <xdr:rowOff>0</xdr:rowOff>
    </xdr:from>
    <xdr:to>
      <xdr:col>0</xdr:col>
      <xdr:colOff>615950</xdr:colOff>
      <xdr:row>79</xdr:row>
      <xdr:rowOff>304800</xdr:rowOff>
    </xdr:to>
    <xdr:sp macro="" textlink="">
      <xdr:nvSpPr>
        <xdr:cNvPr id="17880" name="AutoShape 472">
          <a:extLst>
            <a:ext uri="{FF2B5EF4-FFF2-40B4-BE49-F238E27FC236}">
              <a16:creationId xmlns:a16="http://schemas.microsoft.com/office/drawing/2014/main" id="{5263F95C-5CAF-4A0F-BF37-B641E6222C3D}"/>
            </a:ext>
          </a:extLst>
        </xdr:cNvPr>
        <xdr:cNvSpPr>
          <a:spLocks noChangeAspect="1" noChangeArrowheads="1"/>
        </xdr:cNvSpPr>
      </xdr:nvSpPr>
      <xdr:spPr bwMode="auto">
        <a:xfrm>
          <a:off x="31115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xdr:row>
      <xdr:rowOff>0</xdr:rowOff>
    </xdr:from>
    <xdr:to>
      <xdr:col>0</xdr:col>
      <xdr:colOff>927100</xdr:colOff>
      <xdr:row>79</xdr:row>
      <xdr:rowOff>304800</xdr:rowOff>
    </xdr:to>
    <xdr:sp macro="" textlink="">
      <xdr:nvSpPr>
        <xdr:cNvPr id="17881" name="AutoShape 473" descr="https://adas-server.mobiledrivetech.com/polarion/icons/default/enums/type_feature.gif">
          <a:hlinkClick xmlns:r="http://schemas.openxmlformats.org/officeDocument/2006/relationships" r:id="rId157" tgtFrame="_blank"/>
          <a:extLst>
            <a:ext uri="{FF2B5EF4-FFF2-40B4-BE49-F238E27FC236}">
              <a16:creationId xmlns:a16="http://schemas.microsoft.com/office/drawing/2014/main" id="{59B80390-0CB3-4B6B-9E22-8D724E9709DD}"/>
            </a:ext>
          </a:extLst>
        </xdr:cNvPr>
        <xdr:cNvSpPr>
          <a:spLocks noChangeAspect="1" noChangeArrowheads="1"/>
        </xdr:cNvSpPr>
      </xdr:nvSpPr>
      <xdr:spPr bwMode="auto">
        <a:xfrm>
          <a:off x="62230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xdr:row>
      <xdr:rowOff>0</xdr:rowOff>
    </xdr:from>
    <xdr:to>
      <xdr:col>1</xdr:col>
      <xdr:colOff>304800</xdr:colOff>
      <xdr:row>79</xdr:row>
      <xdr:rowOff>304800</xdr:rowOff>
    </xdr:to>
    <xdr:sp macro="" textlink="">
      <xdr:nvSpPr>
        <xdr:cNvPr id="17882" name="AutoShape 474" descr="https://adas-server.mobiledrivetech.com/polarion/icons/default/enums/type_feature.gif">
          <a:hlinkClick xmlns:r="http://schemas.openxmlformats.org/officeDocument/2006/relationships" r:id="rId157" tgtFrame="_top"/>
          <a:extLst>
            <a:ext uri="{FF2B5EF4-FFF2-40B4-BE49-F238E27FC236}">
              <a16:creationId xmlns:a16="http://schemas.microsoft.com/office/drawing/2014/main" id="{89A44C33-BFA1-4BE8-A3B7-F6F7524DFABE}"/>
            </a:ext>
          </a:extLst>
        </xdr:cNvPr>
        <xdr:cNvSpPr>
          <a:spLocks noChangeAspect="1" noChangeArrowheads="1"/>
        </xdr:cNvSpPr>
      </xdr:nvSpPr>
      <xdr:spPr bwMode="auto">
        <a:xfrm>
          <a:off x="202565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xdr:row>
      <xdr:rowOff>0</xdr:rowOff>
    </xdr:from>
    <xdr:to>
      <xdr:col>2</xdr:col>
      <xdr:colOff>304800</xdr:colOff>
      <xdr:row>79</xdr:row>
      <xdr:rowOff>304800</xdr:rowOff>
    </xdr:to>
    <xdr:sp macro="" textlink="">
      <xdr:nvSpPr>
        <xdr:cNvPr id="17883" name="AutoShape 475" descr="https://adas-server.mobiledrivetech.com/polarion/icons/default/enums/type_spike.gif">
          <a:hlinkClick xmlns:r="http://schemas.openxmlformats.org/officeDocument/2006/relationships" r:id="rId158" tgtFrame="_blank"/>
          <a:extLst>
            <a:ext uri="{FF2B5EF4-FFF2-40B4-BE49-F238E27FC236}">
              <a16:creationId xmlns:a16="http://schemas.microsoft.com/office/drawing/2014/main" id="{08A3CC65-4E63-44C0-8663-10AB7C17D3EF}"/>
            </a:ext>
          </a:extLst>
        </xdr:cNvPr>
        <xdr:cNvSpPr>
          <a:spLocks noChangeAspect="1" noChangeArrowheads="1"/>
        </xdr:cNvSpPr>
      </xdr:nvSpPr>
      <xdr:spPr bwMode="auto">
        <a:xfrm>
          <a:off x="265430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xdr:row>
      <xdr:rowOff>0</xdr:rowOff>
    </xdr:from>
    <xdr:to>
      <xdr:col>3</xdr:col>
      <xdr:colOff>304800</xdr:colOff>
      <xdr:row>79</xdr:row>
      <xdr:rowOff>304800</xdr:rowOff>
    </xdr:to>
    <xdr:sp macro="" textlink="">
      <xdr:nvSpPr>
        <xdr:cNvPr id="17884" name="AutoShape 476" descr="https://adas-server.mobiledrivetech.com/polarion/icons/default/enums/type_spike.gif">
          <a:hlinkClick xmlns:r="http://schemas.openxmlformats.org/officeDocument/2006/relationships" r:id="rId158" tgtFrame="_top"/>
          <a:extLst>
            <a:ext uri="{FF2B5EF4-FFF2-40B4-BE49-F238E27FC236}">
              <a16:creationId xmlns:a16="http://schemas.microsoft.com/office/drawing/2014/main" id="{3FDADE1E-40C0-4162-A2DD-B615D6BFFE43}"/>
            </a:ext>
          </a:extLst>
        </xdr:cNvPr>
        <xdr:cNvSpPr>
          <a:spLocks noChangeAspect="1" noChangeArrowheads="1"/>
        </xdr:cNvSpPr>
      </xdr:nvSpPr>
      <xdr:spPr bwMode="auto">
        <a:xfrm>
          <a:off x="5797550" y="507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304800</xdr:colOff>
      <xdr:row>80</xdr:row>
      <xdr:rowOff>304800</xdr:rowOff>
    </xdr:to>
    <xdr:sp macro="" textlink="">
      <xdr:nvSpPr>
        <xdr:cNvPr id="17885" name="AutoShape 477" descr="https://adas-server.mobiledrivetech.com/polarion/ria/images/suspect.gif">
          <a:extLst>
            <a:ext uri="{FF2B5EF4-FFF2-40B4-BE49-F238E27FC236}">
              <a16:creationId xmlns:a16="http://schemas.microsoft.com/office/drawing/2014/main" id="{7818AD80-D1A8-491C-AF81-78BB95F68A2B}"/>
            </a:ext>
          </a:extLst>
        </xdr:cNvPr>
        <xdr:cNvSpPr>
          <a:spLocks noChangeAspect="1" noChangeArrowheads="1"/>
        </xdr:cNvSpPr>
      </xdr:nvSpPr>
      <xdr:spPr bwMode="auto">
        <a:xfrm>
          <a:off x="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xdr:row>
      <xdr:rowOff>0</xdr:rowOff>
    </xdr:from>
    <xdr:to>
      <xdr:col>0</xdr:col>
      <xdr:colOff>615950</xdr:colOff>
      <xdr:row>80</xdr:row>
      <xdr:rowOff>304800</xdr:rowOff>
    </xdr:to>
    <xdr:sp macro="" textlink="">
      <xdr:nvSpPr>
        <xdr:cNvPr id="17886" name="AutoShape 478">
          <a:extLst>
            <a:ext uri="{FF2B5EF4-FFF2-40B4-BE49-F238E27FC236}">
              <a16:creationId xmlns:a16="http://schemas.microsoft.com/office/drawing/2014/main" id="{59489AE6-57B0-438B-9B05-594B19F23B2D}"/>
            </a:ext>
          </a:extLst>
        </xdr:cNvPr>
        <xdr:cNvSpPr>
          <a:spLocks noChangeAspect="1" noChangeArrowheads="1"/>
        </xdr:cNvSpPr>
      </xdr:nvSpPr>
      <xdr:spPr bwMode="auto">
        <a:xfrm>
          <a:off x="31115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xdr:row>
      <xdr:rowOff>0</xdr:rowOff>
    </xdr:from>
    <xdr:to>
      <xdr:col>0</xdr:col>
      <xdr:colOff>927100</xdr:colOff>
      <xdr:row>80</xdr:row>
      <xdr:rowOff>304800</xdr:rowOff>
    </xdr:to>
    <xdr:sp macro="" textlink="">
      <xdr:nvSpPr>
        <xdr:cNvPr id="17887" name="AutoShape 479" descr="https://adas-server.mobiledrivetech.com/polarion/icons/default/enums/type_feature.gif">
          <a:hlinkClick xmlns:r="http://schemas.openxmlformats.org/officeDocument/2006/relationships" r:id="rId159" tgtFrame="_blank"/>
          <a:extLst>
            <a:ext uri="{FF2B5EF4-FFF2-40B4-BE49-F238E27FC236}">
              <a16:creationId xmlns:a16="http://schemas.microsoft.com/office/drawing/2014/main" id="{90A6EB3D-9305-4E73-8C3D-5F2A78314BFF}"/>
            </a:ext>
          </a:extLst>
        </xdr:cNvPr>
        <xdr:cNvSpPr>
          <a:spLocks noChangeAspect="1" noChangeArrowheads="1"/>
        </xdr:cNvSpPr>
      </xdr:nvSpPr>
      <xdr:spPr bwMode="auto">
        <a:xfrm>
          <a:off x="62230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xdr:row>
      <xdr:rowOff>0</xdr:rowOff>
    </xdr:from>
    <xdr:to>
      <xdr:col>1</xdr:col>
      <xdr:colOff>304800</xdr:colOff>
      <xdr:row>80</xdr:row>
      <xdr:rowOff>304800</xdr:rowOff>
    </xdr:to>
    <xdr:sp macro="" textlink="">
      <xdr:nvSpPr>
        <xdr:cNvPr id="17888" name="AutoShape 480" descr="https://adas-server.mobiledrivetech.com/polarion/icons/default/enums/type_feature.gif">
          <a:hlinkClick xmlns:r="http://schemas.openxmlformats.org/officeDocument/2006/relationships" r:id="rId159" tgtFrame="_top"/>
          <a:extLst>
            <a:ext uri="{FF2B5EF4-FFF2-40B4-BE49-F238E27FC236}">
              <a16:creationId xmlns:a16="http://schemas.microsoft.com/office/drawing/2014/main" id="{B6021E94-2A0C-4043-8B5A-AA5D2CFC27E6}"/>
            </a:ext>
          </a:extLst>
        </xdr:cNvPr>
        <xdr:cNvSpPr>
          <a:spLocks noChangeAspect="1" noChangeArrowheads="1"/>
        </xdr:cNvSpPr>
      </xdr:nvSpPr>
      <xdr:spPr bwMode="auto">
        <a:xfrm>
          <a:off x="202565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xdr:row>
      <xdr:rowOff>0</xdr:rowOff>
    </xdr:from>
    <xdr:to>
      <xdr:col>2</xdr:col>
      <xdr:colOff>304800</xdr:colOff>
      <xdr:row>80</xdr:row>
      <xdr:rowOff>304800</xdr:rowOff>
    </xdr:to>
    <xdr:sp macro="" textlink="">
      <xdr:nvSpPr>
        <xdr:cNvPr id="17889" name="AutoShape 481" descr="https://adas-server.mobiledrivetech.com/polarion/icons/default/enums/type_spike.gif">
          <a:hlinkClick xmlns:r="http://schemas.openxmlformats.org/officeDocument/2006/relationships" r:id="rId160" tgtFrame="_blank"/>
          <a:extLst>
            <a:ext uri="{FF2B5EF4-FFF2-40B4-BE49-F238E27FC236}">
              <a16:creationId xmlns:a16="http://schemas.microsoft.com/office/drawing/2014/main" id="{CD810824-DB87-46D4-89B4-3D99B335CA59}"/>
            </a:ext>
          </a:extLst>
        </xdr:cNvPr>
        <xdr:cNvSpPr>
          <a:spLocks noChangeAspect="1" noChangeArrowheads="1"/>
        </xdr:cNvSpPr>
      </xdr:nvSpPr>
      <xdr:spPr bwMode="auto">
        <a:xfrm>
          <a:off x="265430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xdr:row>
      <xdr:rowOff>0</xdr:rowOff>
    </xdr:from>
    <xdr:to>
      <xdr:col>3</xdr:col>
      <xdr:colOff>304800</xdr:colOff>
      <xdr:row>80</xdr:row>
      <xdr:rowOff>304800</xdr:rowOff>
    </xdr:to>
    <xdr:sp macro="" textlink="">
      <xdr:nvSpPr>
        <xdr:cNvPr id="17890" name="AutoShape 482" descr="https://adas-server.mobiledrivetech.com/polarion/icons/default/enums/type_spike.gif">
          <a:hlinkClick xmlns:r="http://schemas.openxmlformats.org/officeDocument/2006/relationships" r:id="rId160" tgtFrame="_top"/>
          <a:extLst>
            <a:ext uri="{FF2B5EF4-FFF2-40B4-BE49-F238E27FC236}">
              <a16:creationId xmlns:a16="http://schemas.microsoft.com/office/drawing/2014/main" id="{6592D08A-8E25-4936-B495-ADA5AC3296E2}"/>
            </a:ext>
          </a:extLst>
        </xdr:cNvPr>
        <xdr:cNvSpPr>
          <a:spLocks noChangeAspect="1" noChangeArrowheads="1"/>
        </xdr:cNvSpPr>
      </xdr:nvSpPr>
      <xdr:spPr bwMode="auto">
        <a:xfrm>
          <a:off x="579755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304800</xdr:colOff>
      <xdr:row>81</xdr:row>
      <xdr:rowOff>304800</xdr:rowOff>
    </xdr:to>
    <xdr:sp macro="" textlink="">
      <xdr:nvSpPr>
        <xdr:cNvPr id="17891" name="AutoShape 483" descr="https://adas-server.mobiledrivetech.com/polarion/ria/images/suspect.gif">
          <a:extLst>
            <a:ext uri="{FF2B5EF4-FFF2-40B4-BE49-F238E27FC236}">
              <a16:creationId xmlns:a16="http://schemas.microsoft.com/office/drawing/2014/main" id="{2BB1C7F1-B595-412A-B6F5-B4F6719D911E}"/>
            </a:ext>
          </a:extLst>
        </xdr:cNvPr>
        <xdr:cNvSpPr>
          <a:spLocks noChangeAspect="1" noChangeArrowheads="1"/>
        </xdr:cNvSpPr>
      </xdr:nvSpPr>
      <xdr:spPr bwMode="auto">
        <a:xfrm>
          <a:off x="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xdr:row>
      <xdr:rowOff>0</xdr:rowOff>
    </xdr:from>
    <xdr:to>
      <xdr:col>0</xdr:col>
      <xdr:colOff>615950</xdr:colOff>
      <xdr:row>81</xdr:row>
      <xdr:rowOff>304800</xdr:rowOff>
    </xdr:to>
    <xdr:sp macro="" textlink="">
      <xdr:nvSpPr>
        <xdr:cNvPr id="17892" name="AutoShape 484">
          <a:extLst>
            <a:ext uri="{FF2B5EF4-FFF2-40B4-BE49-F238E27FC236}">
              <a16:creationId xmlns:a16="http://schemas.microsoft.com/office/drawing/2014/main" id="{1B46256E-842B-44A3-96BD-6AC007C3A789}"/>
            </a:ext>
          </a:extLst>
        </xdr:cNvPr>
        <xdr:cNvSpPr>
          <a:spLocks noChangeAspect="1" noChangeArrowheads="1"/>
        </xdr:cNvSpPr>
      </xdr:nvSpPr>
      <xdr:spPr bwMode="auto">
        <a:xfrm>
          <a:off x="31115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xdr:row>
      <xdr:rowOff>0</xdr:rowOff>
    </xdr:from>
    <xdr:to>
      <xdr:col>0</xdr:col>
      <xdr:colOff>927100</xdr:colOff>
      <xdr:row>81</xdr:row>
      <xdr:rowOff>304800</xdr:rowOff>
    </xdr:to>
    <xdr:sp macro="" textlink="">
      <xdr:nvSpPr>
        <xdr:cNvPr id="17893" name="AutoShape 485" descr="https://adas-server.mobiledrivetech.com/polarion/icons/default/enums/type_feature.gif">
          <a:hlinkClick xmlns:r="http://schemas.openxmlformats.org/officeDocument/2006/relationships" r:id="rId161" tgtFrame="_blank"/>
          <a:extLst>
            <a:ext uri="{FF2B5EF4-FFF2-40B4-BE49-F238E27FC236}">
              <a16:creationId xmlns:a16="http://schemas.microsoft.com/office/drawing/2014/main" id="{2EAC89EA-CD99-4E6C-B1A3-5E75EFC35E83}"/>
            </a:ext>
          </a:extLst>
        </xdr:cNvPr>
        <xdr:cNvSpPr>
          <a:spLocks noChangeAspect="1" noChangeArrowheads="1"/>
        </xdr:cNvSpPr>
      </xdr:nvSpPr>
      <xdr:spPr bwMode="auto">
        <a:xfrm>
          <a:off x="62230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xdr:row>
      <xdr:rowOff>0</xdr:rowOff>
    </xdr:from>
    <xdr:to>
      <xdr:col>1</xdr:col>
      <xdr:colOff>304800</xdr:colOff>
      <xdr:row>81</xdr:row>
      <xdr:rowOff>304800</xdr:rowOff>
    </xdr:to>
    <xdr:sp macro="" textlink="">
      <xdr:nvSpPr>
        <xdr:cNvPr id="17894" name="AutoShape 486" descr="https://adas-server.mobiledrivetech.com/polarion/icons/default/enums/type_feature.gif">
          <a:hlinkClick xmlns:r="http://schemas.openxmlformats.org/officeDocument/2006/relationships" r:id="rId161" tgtFrame="_top"/>
          <a:extLst>
            <a:ext uri="{FF2B5EF4-FFF2-40B4-BE49-F238E27FC236}">
              <a16:creationId xmlns:a16="http://schemas.microsoft.com/office/drawing/2014/main" id="{9C99245E-5478-43CC-8240-145205F0194B}"/>
            </a:ext>
          </a:extLst>
        </xdr:cNvPr>
        <xdr:cNvSpPr>
          <a:spLocks noChangeAspect="1" noChangeArrowheads="1"/>
        </xdr:cNvSpPr>
      </xdr:nvSpPr>
      <xdr:spPr bwMode="auto">
        <a:xfrm>
          <a:off x="202565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xdr:row>
      <xdr:rowOff>0</xdr:rowOff>
    </xdr:from>
    <xdr:to>
      <xdr:col>2</xdr:col>
      <xdr:colOff>304800</xdr:colOff>
      <xdr:row>81</xdr:row>
      <xdr:rowOff>304800</xdr:rowOff>
    </xdr:to>
    <xdr:sp macro="" textlink="">
      <xdr:nvSpPr>
        <xdr:cNvPr id="17895" name="AutoShape 487" descr="https://adas-server.mobiledrivetech.com/polarion/icons/default/enums/type_spike.gif">
          <a:hlinkClick xmlns:r="http://schemas.openxmlformats.org/officeDocument/2006/relationships" r:id="rId162" tgtFrame="_blank"/>
          <a:extLst>
            <a:ext uri="{FF2B5EF4-FFF2-40B4-BE49-F238E27FC236}">
              <a16:creationId xmlns:a16="http://schemas.microsoft.com/office/drawing/2014/main" id="{AB96646C-2E36-4DF0-B956-99FBE4E553AE}"/>
            </a:ext>
          </a:extLst>
        </xdr:cNvPr>
        <xdr:cNvSpPr>
          <a:spLocks noChangeAspect="1" noChangeArrowheads="1"/>
        </xdr:cNvSpPr>
      </xdr:nvSpPr>
      <xdr:spPr bwMode="auto">
        <a:xfrm>
          <a:off x="265430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xdr:row>
      <xdr:rowOff>0</xdr:rowOff>
    </xdr:from>
    <xdr:to>
      <xdr:col>3</xdr:col>
      <xdr:colOff>304800</xdr:colOff>
      <xdr:row>81</xdr:row>
      <xdr:rowOff>304800</xdr:rowOff>
    </xdr:to>
    <xdr:sp macro="" textlink="">
      <xdr:nvSpPr>
        <xdr:cNvPr id="17896" name="AutoShape 488" descr="https://adas-server.mobiledrivetech.com/polarion/icons/default/enums/type_spike.gif">
          <a:hlinkClick xmlns:r="http://schemas.openxmlformats.org/officeDocument/2006/relationships" r:id="rId162" tgtFrame="_top"/>
          <a:extLst>
            <a:ext uri="{FF2B5EF4-FFF2-40B4-BE49-F238E27FC236}">
              <a16:creationId xmlns:a16="http://schemas.microsoft.com/office/drawing/2014/main" id="{2A4BED10-E323-482C-9C56-355F53276A8B}"/>
            </a:ext>
          </a:extLst>
        </xdr:cNvPr>
        <xdr:cNvSpPr>
          <a:spLocks noChangeAspect="1" noChangeArrowheads="1"/>
        </xdr:cNvSpPr>
      </xdr:nvSpPr>
      <xdr:spPr bwMode="auto">
        <a:xfrm>
          <a:off x="5797550" y="52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304800</xdr:colOff>
      <xdr:row>82</xdr:row>
      <xdr:rowOff>304800</xdr:rowOff>
    </xdr:to>
    <xdr:sp macro="" textlink="">
      <xdr:nvSpPr>
        <xdr:cNvPr id="17897" name="AutoShape 489" descr="https://adas-server.mobiledrivetech.com/polarion/ria/images/suspect.gif">
          <a:extLst>
            <a:ext uri="{FF2B5EF4-FFF2-40B4-BE49-F238E27FC236}">
              <a16:creationId xmlns:a16="http://schemas.microsoft.com/office/drawing/2014/main" id="{4FE42B72-13BD-4257-AB1A-33490AB3EFDB}"/>
            </a:ext>
          </a:extLst>
        </xdr:cNvPr>
        <xdr:cNvSpPr>
          <a:spLocks noChangeAspect="1" noChangeArrowheads="1"/>
        </xdr:cNvSpPr>
      </xdr:nvSpPr>
      <xdr:spPr bwMode="auto">
        <a:xfrm>
          <a:off x="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xdr:row>
      <xdr:rowOff>0</xdr:rowOff>
    </xdr:from>
    <xdr:to>
      <xdr:col>0</xdr:col>
      <xdr:colOff>615950</xdr:colOff>
      <xdr:row>82</xdr:row>
      <xdr:rowOff>304800</xdr:rowOff>
    </xdr:to>
    <xdr:sp macro="" textlink="">
      <xdr:nvSpPr>
        <xdr:cNvPr id="17898" name="AutoShape 490">
          <a:extLst>
            <a:ext uri="{FF2B5EF4-FFF2-40B4-BE49-F238E27FC236}">
              <a16:creationId xmlns:a16="http://schemas.microsoft.com/office/drawing/2014/main" id="{511B9C20-5847-4B05-ABD3-AC395DE4D26C}"/>
            </a:ext>
          </a:extLst>
        </xdr:cNvPr>
        <xdr:cNvSpPr>
          <a:spLocks noChangeAspect="1" noChangeArrowheads="1"/>
        </xdr:cNvSpPr>
      </xdr:nvSpPr>
      <xdr:spPr bwMode="auto">
        <a:xfrm>
          <a:off x="31115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xdr:row>
      <xdr:rowOff>0</xdr:rowOff>
    </xdr:from>
    <xdr:to>
      <xdr:col>0</xdr:col>
      <xdr:colOff>927100</xdr:colOff>
      <xdr:row>82</xdr:row>
      <xdr:rowOff>304800</xdr:rowOff>
    </xdr:to>
    <xdr:sp macro="" textlink="">
      <xdr:nvSpPr>
        <xdr:cNvPr id="17899" name="AutoShape 491" descr="https://adas-server.mobiledrivetech.com/polarion/icons/default/enums/type_feature.gif">
          <a:hlinkClick xmlns:r="http://schemas.openxmlformats.org/officeDocument/2006/relationships" r:id="rId163" tgtFrame="_blank"/>
          <a:extLst>
            <a:ext uri="{FF2B5EF4-FFF2-40B4-BE49-F238E27FC236}">
              <a16:creationId xmlns:a16="http://schemas.microsoft.com/office/drawing/2014/main" id="{12892F39-49AB-46E0-A04B-09878A32CDE9}"/>
            </a:ext>
          </a:extLst>
        </xdr:cNvPr>
        <xdr:cNvSpPr>
          <a:spLocks noChangeAspect="1" noChangeArrowheads="1"/>
        </xdr:cNvSpPr>
      </xdr:nvSpPr>
      <xdr:spPr bwMode="auto">
        <a:xfrm>
          <a:off x="62230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xdr:row>
      <xdr:rowOff>0</xdr:rowOff>
    </xdr:from>
    <xdr:to>
      <xdr:col>1</xdr:col>
      <xdr:colOff>304800</xdr:colOff>
      <xdr:row>82</xdr:row>
      <xdr:rowOff>304800</xdr:rowOff>
    </xdr:to>
    <xdr:sp macro="" textlink="">
      <xdr:nvSpPr>
        <xdr:cNvPr id="17900" name="AutoShape 492" descr="https://adas-server.mobiledrivetech.com/polarion/icons/default/enums/type_feature.gif">
          <a:hlinkClick xmlns:r="http://schemas.openxmlformats.org/officeDocument/2006/relationships" r:id="rId163" tgtFrame="_top"/>
          <a:extLst>
            <a:ext uri="{FF2B5EF4-FFF2-40B4-BE49-F238E27FC236}">
              <a16:creationId xmlns:a16="http://schemas.microsoft.com/office/drawing/2014/main" id="{5784F2DE-4ED5-4F0A-874A-EE92ED71AF7A}"/>
            </a:ext>
          </a:extLst>
        </xdr:cNvPr>
        <xdr:cNvSpPr>
          <a:spLocks noChangeAspect="1" noChangeArrowheads="1"/>
        </xdr:cNvSpPr>
      </xdr:nvSpPr>
      <xdr:spPr bwMode="auto">
        <a:xfrm>
          <a:off x="202565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xdr:row>
      <xdr:rowOff>0</xdr:rowOff>
    </xdr:from>
    <xdr:to>
      <xdr:col>2</xdr:col>
      <xdr:colOff>304800</xdr:colOff>
      <xdr:row>82</xdr:row>
      <xdr:rowOff>304800</xdr:rowOff>
    </xdr:to>
    <xdr:sp macro="" textlink="">
      <xdr:nvSpPr>
        <xdr:cNvPr id="17901" name="AutoShape 493" descr="https://adas-server.mobiledrivetech.com/polarion/icons/default/enums/type_spike.gif">
          <a:hlinkClick xmlns:r="http://schemas.openxmlformats.org/officeDocument/2006/relationships" r:id="rId164" tgtFrame="_blank"/>
          <a:extLst>
            <a:ext uri="{FF2B5EF4-FFF2-40B4-BE49-F238E27FC236}">
              <a16:creationId xmlns:a16="http://schemas.microsoft.com/office/drawing/2014/main" id="{1A6327D7-2AE1-4F9D-9149-ED29FE286BDF}"/>
            </a:ext>
          </a:extLst>
        </xdr:cNvPr>
        <xdr:cNvSpPr>
          <a:spLocks noChangeAspect="1" noChangeArrowheads="1"/>
        </xdr:cNvSpPr>
      </xdr:nvSpPr>
      <xdr:spPr bwMode="auto">
        <a:xfrm>
          <a:off x="265430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xdr:row>
      <xdr:rowOff>0</xdr:rowOff>
    </xdr:from>
    <xdr:to>
      <xdr:col>3</xdr:col>
      <xdr:colOff>304800</xdr:colOff>
      <xdr:row>82</xdr:row>
      <xdr:rowOff>304800</xdr:rowOff>
    </xdr:to>
    <xdr:sp macro="" textlink="">
      <xdr:nvSpPr>
        <xdr:cNvPr id="17902" name="AutoShape 494" descr="https://adas-server.mobiledrivetech.com/polarion/icons/default/enums/type_spike.gif">
          <a:hlinkClick xmlns:r="http://schemas.openxmlformats.org/officeDocument/2006/relationships" r:id="rId164" tgtFrame="_top"/>
          <a:extLst>
            <a:ext uri="{FF2B5EF4-FFF2-40B4-BE49-F238E27FC236}">
              <a16:creationId xmlns:a16="http://schemas.microsoft.com/office/drawing/2014/main" id="{548E538B-9F7B-4ECE-9855-0AE1C863FCB6}"/>
            </a:ext>
          </a:extLst>
        </xdr:cNvPr>
        <xdr:cNvSpPr>
          <a:spLocks noChangeAspect="1" noChangeArrowheads="1"/>
        </xdr:cNvSpPr>
      </xdr:nvSpPr>
      <xdr:spPr bwMode="auto">
        <a:xfrm>
          <a:off x="5797550" y="52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83</xdr:row>
      <xdr:rowOff>304800</xdr:rowOff>
    </xdr:to>
    <xdr:sp macro="" textlink="">
      <xdr:nvSpPr>
        <xdr:cNvPr id="17903" name="AutoShape 495" descr="https://adas-server.mobiledrivetech.com/polarion/ria/images/suspect.gif">
          <a:extLst>
            <a:ext uri="{FF2B5EF4-FFF2-40B4-BE49-F238E27FC236}">
              <a16:creationId xmlns:a16="http://schemas.microsoft.com/office/drawing/2014/main" id="{498D0B00-C3EB-47A9-BD24-846C5633E52C}"/>
            </a:ext>
          </a:extLst>
        </xdr:cNvPr>
        <xdr:cNvSpPr>
          <a:spLocks noChangeAspect="1" noChangeArrowheads="1"/>
        </xdr:cNvSpPr>
      </xdr:nvSpPr>
      <xdr:spPr bwMode="auto">
        <a:xfrm>
          <a:off x="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xdr:row>
      <xdr:rowOff>0</xdr:rowOff>
    </xdr:from>
    <xdr:to>
      <xdr:col>0</xdr:col>
      <xdr:colOff>615950</xdr:colOff>
      <xdr:row>83</xdr:row>
      <xdr:rowOff>304800</xdr:rowOff>
    </xdr:to>
    <xdr:sp macro="" textlink="">
      <xdr:nvSpPr>
        <xdr:cNvPr id="17904" name="AutoShape 496">
          <a:extLst>
            <a:ext uri="{FF2B5EF4-FFF2-40B4-BE49-F238E27FC236}">
              <a16:creationId xmlns:a16="http://schemas.microsoft.com/office/drawing/2014/main" id="{F6C537F7-0743-43BD-ACF2-AB22948CF982}"/>
            </a:ext>
          </a:extLst>
        </xdr:cNvPr>
        <xdr:cNvSpPr>
          <a:spLocks noChangeAspect="1" noChangeArrowheads="1"/>
        </xdr:cNvSpPr>
      </xdr:nvSpPr>
      <xdr:spPr bwMode="auto">
        <a:xfrm>
          <a:off x="31115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xdr:row>
      <xdr:rowOff>0</xdr:rowOff>
    </xdr:from>
    <xdr:to>
      <xdr:col>0</xdr:col>
      <xdr:colOff>927100</xdr:colOff>
      <xdr:row>83</xdr:row>
      <xdr:rowOff>304800</xdr:rowOff>
    </xdr:to>
    <xdr:sp macro="" textlink="">
      <xdr:nvSpPr>
        <xdr:cNvPr id="17905" name="AutoShape 497" descr="https://adas-server.mobiledrivetech.com/polarion/icons/default/enums/type_feature.gif">
          <a:hlinkClick xmlns:r="http://schemas.openxmlformats.org/officeDocument/2006/relationships" r:id="rId165" tgtFrame="_blank"/>
          <a:extLst>
            <a:ext uri="{FF2B5EF4-FFF2-40B4-BE49-F238E27FC236}">
              <a16:creationId xmlns:a16="http://schemas.microsoft.com/office/drawing/2014/main" id="{DFB5A5BA-9E6C-41C8-B786-908A197A7478}"/>
            </a:ext>
          </a:extLst>
        </xdr:cNvPr>
        <xdr:cNvSpPr>
          <a:spLocks noChangeAspect="1" noChangeArrowheads="1"/>
        </xdr:cNvSpPr>
      </xdr:nvSpPr>
      <xdr:spPr bwMode="auto">
        <a:xfrm>
          <a:off x="62230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xdr:row>
      <xdr:rowOff>0</xdr:rowOff>
    </xdr:from>
    <xdr:to>
      <xdr:col>1</xdr:col>
      <xdr:colOff>304800</xdr:colOff>
      <xdr:row>83</xdr:row>
      <xdr:rowOff>304800</xdr:rowOff>
    </xdr:to>
    <xdr:sp macro="" textlink="">
      <xdr:nvSpPr>
        <xdr:cNvPr id="17906" name="AutoShape 498" descr="https://adas-server.mobiledrivetech.com/polarion/icons/default/enums/type_feature.gif">
          <a:hlinkClick xmlns:r="http://schemas.openxmlformats.org/officeDocument/2006/relationships" r:id="rId165" tgtFrame="_top"/>
          <a:extLst>
            <a:ext uri="{FF2B5EF4-FFF2-40B4-BE49-F238E27FC236}">
              <a16:creationId xmlns:a16="http://schemas.microsoft.com/office/drawing/2014/main" id="{396BCD3C-8D77-4BA1-8E54-D19FCD36CB99}"/>
            </a:ext>
          </a:extLst>
        </xdr:cNvPr>
        <xdr:cNvSpPr>
          <a:spLocks noChangeAspect="1" noChangeArrowheads="1"/>
        </xdr:cNvSpPr>
      </xdr:nvSpPr>
      <xdr:spPr bwMode="auto">
        <a:xfrm>
          <a:off x="202565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304800</xdr:colOff>
      <xdr:row>83</xdr:row>
      <xdr:rowOff>304800</xdr:rowOff>
    </xdr:to>
    <xdr:sp macro="" textlink="">
      <xdr:nvSpPr>
        <xdr:cNvPr id="17907" name="AutoShape 499" descr="https://adas-server.mobiledrivetech.com/polarion/icons/default/enums/type_spike.gif">
          <a:hlinkClick xmlns:r="http://schemas.openxmlformats.org/officeDocument/2006/relationships" r:id="rId166" tgtFrame="_blank"/>
          <a:extLst>
            <a:ext uri="{FF2B5EF4-FFF2-40B4-BE49-F238E27FC236}">
              <a16:creationId xmlns:a16="http://schemas.microsoft.com/office/drawing/2014/main" id="{F5F6220B-AF52-4FF2-B658-3CD96CCE37F2}"/>
            </a:ext>
          </a:extLst>
        </xdr:cNvPr>
        <xdr:cNvSpPr>
          <a:spLocks noChangeAspect="1" noChangeArrowheads="1"/>
        </xdr:cNvSpPr>
      </xdr:nvSpPr>
      <xdr:spPr bwMode="auto">
        <a:xfrm>
          <a:off x="265430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xdr:row>
      <xdr:rowOff>0</xdr:rowOff>
    </xdr:from>
    <xdr:to>
      <xdr:col>3</xdr:col>
      <xdr:colOff>304800</xdr:colOff>
      <xdr:row>83</xdr:row>
      <xdr:rowOff>304800</xdr:rowOff>
    </xdr:to>
    <xdr:sp macro="" textlink="">
      <xdr:nvSpPr>
        <xdr:cNvPr id="17908" name="AutoShape 500" descr="https://adas-server.mobiledrivetech.com/polarion/icons/default/enums/type_spike.gif">
          <a:hlinkClick xmlns:r="http://schemas.openxmlformats.org/officeDocument/2006/relationships" r:id="rId166" tgtFrame="_top"/>
          <a:extLst>
            <a:ext uri="{FF2B5EF4-FFF2-40B4-BE49-F238E27FC236}">
              <a16:creationId xmlns:a16="http://schemas.microsoft.com/office/drawing/2014/main" id="{76673D6F-CF8F-4E08-9A93-05C8ACBBD5E9}"/>
            </a:ext>
          </a:extLst>
        </xdr:cNvPr>
        <xdr:cNvSpPr>
          <a:spLocks noChangeAspect="1" noChangeArrowheads="1"/>
        </xdr:cNvSpPr>
      </xdr:nvSpPr>
      <xdr:spPr bwMode="auto">
        <a:xfrm>
          <a:off x="5797550" y="53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304800</xdr:colOff>
      <xdr:row>84</xdr:row>
      <xdr:rowOff>304800</xdr:rowOff>
    </xdr:to>
    <xdr:sp macro="" textlink="">
      <xdr:nvSpPr>
        <xdr:cNvPr id="17909" name="AutoShape 501" descr="https://adas-server.mobiledrivetech.com/polarion/ria/images/suspect.gif">
          <a:extLst>
            <a:ext uri="{FF2B5EF4-FFF2-40B4-BE49-F238E27FC236}">
              <a16:creationId xmlns:a16="http://schemas.microsoft.com/office/drawing/2014/main" id="{B91E795F-AE52-47EF-9320-DBEF27B071D4}"/>
            </a:ext>
          </a:extLst>
        </xdr:cNvPr>
        <xdr:cNvSpPr>
          <a:spLocks noChangeAspect="1" noChangeArrowheads="1"/>
        </xdr:cNvSpPr>
      </xdr:nvSpPr>
      <xdr:spPr bwMode="auto">
        <a:xfrm>
          <a:off x="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xdr:row>
      <xdr:rowOff>0</xdr:rowOff>
    </xdr:from>
    <xdr:to>
      <xdr:col>0</xdr:col>
      <xdr:colOff>615950</xdr:colOff>
      <xdr:row>84</xdr:row>
      <xdr:rowOff>304800</xdr:rowOff>
    </xdr:to>
    <xdr:sp macro="" textlink="">
      <xdr:nvSpPr>
        <xdr:cNvPr id="17910" name="AutoShape 502">
          <a:extLst>
            <a:ext uri="{FF2B5EF4-FFF2-40B4-BE49-F238E27FC236}">
              <a16:creationId xmlns:a16="http://schemas.microsoft.com/office/drawing/2014/main" id="{0B39149E-8285-44E1-8720-6FCC64BDA467}"/>
            </a:ext>
          </a:extLst>
        </xdr:cNvPr>
        <xdr:cNvSpPr>
          <a:spLocks noChangeAspect="1" noChangeArrowheads="1"/>
        </xdr:cNvSpPr>
      </xdr:nvSpPr>
      <xdr:spPr bwMode="auto">
        <a:xfrm>
          <a:off x="31115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xdr:row>
      <xdr:rowOff>0</xdr:rowOff>
    </xdr:from>
    <xdr:to>
      <xdr:col>0</xdr:col>
      <xdr:colOff>927100</xdr:colOff>
      <xdr:row>84</xdr:row>
      <xdr:rowOff>304800</xdr:rowOff>
    </xdr:to>
    <xdr:sp macro="" textlink="">
      <xdr:nvSpPr>
        <xdr:cNvPr id="17911" name="AutoShape 503" descr="https://adas-server.mobiledrivetech.com/polarion/icons/default/enums/type_feature.gif">
          <a:hlinkClick xmlns:r="http://schemas.openxmlformats.org/officeDocument/2006/relationships" r:id="rId167" tgtFrame="_blank"/>
          <a:extLst>
            <a:ext uri="{FF2B5EF4-FFF2-40B4-BE49-F238E27FC236}">
              <a16:creationId xmlns:a16="http://schemas.microsoft.com/office/drawing/2014/main" id="{8CC118D1-182A-4EB8-9A20-87A80AE59523}"/>
            </a:ext>
          </a:extLst>
        </xdr:cNvPr>
        <xdr:cNvSpPr>
          <a:spLocks noChangeAspect="1" noChangeArrowheads="1"/>
        </xdr:cNvSpPr>
      </xdr:nvSpPr>
      <xdr:spPr bwMode="auto">
        <a:xfrm>
          <a:off x="62230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xdr:row>
      <xdr:rowOff>0</xdr:rowOff>
    </xdr:from>
    <xdr:to>
      <xdr:col>1</xdr:col>
      <xdr:colOff>304800</xdr:colOff>
      <xdr:row>84</xdr:row>
      <xdr:rowOff>304800</xdr:rowOff>
    </xdr:to>
    <xdr:sp macro="" textlink="">
      <xdr:nvSpPr>
        <xdr:cNvPr id="17912" name="AutoShape 504" descr="https://adas-server.mobiledrivetech.com/polarion/icons/default/enums/type_feature.gif">
          <a:hlinkClick xmlns:r="http://schemas.openxmlformats.org/officeDocument/2006/relationships" r:id="rId167" tgtFrame="_top"/>
          <a:extLst>
            <a:ext uri="{FF2B5EF4-FFF2-40B4-BE49-F238E27FC236}">
              <a16:creationId xmlns:a16="http://schemas.microsoft.com/office/drawing/2014/main" id="{ACEC0600-AA9E-4055-B55E-2036D7A26C21}"/>
            </a:ext>
          </a:extLst>
        </xdr:cNvPr>
        <xdr:cNvSpPr>
          <a:spLocks noChangeAspect="1" noChangeArrowheads="1"/>
        </xdr:cNvSpPr>
      </xdr:nvSpPr>
      <xdr:spPr bwMode="auto">
        <a:xfrm>
          <a:off x="202565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xdr:row>
      <xdr:rowOff>0</xdr:rowOff>
    </xdr:from>
    <xdr:to>
      <xdr:col>2</xdr:col>
      <xdr:colOff>304800</xdr:colOff>
      <xdr:row>84</xdr:row>
      <xdr:rowOff>304800</xdr:rowOff>
    </xdr:to>
    <xdr:sp macro="" textlink="">
      <xdr:nvSpPr>
        <xdr:cNvPr id="17913" name="AutoShape 505" descr="https://adas-server.mobiledrivetech.com/polarion/icons/default/enums/type_spike.gif">
          <a:hlinkClick xmlns:r="http://schemas.openxmlformats.org/officeDocument/2006/relationships" r:id="rId168" tgtFrame="_blank"/>
          <a:extLst>
            <a:ext uri="{FF2B5EF4-FFF2-40B4-BE49-F238E27FC236}">
              <a16:creationId xmlns:a16="http://schemas.microsoft.com/office/drawing/2014/main" id="{60491CC7-F37B-4CB2-A7F6-D4D896118F17}"/>
            </a:ext>
          </a:extLst>
        </xdr:cNvPr>
        <xdr:cNvSpPr>
          <a:spLocks noChangeAspect="1" noChangeArrowheads="1"/>
        </xdr:cNvSpPr>
      </xdr:nvSpPr>
      <xdr:spPr bwMode="auto">
        <a:xfrm>
          <a:off x="265430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xdr:row>
      <xdr:rowOff>0</xdr:rowOff>
    </xdr:from>
    <xdr:to>
      <xdr:col>3</xdr:col>
      <xdr:colOff>304800</xdr:colOff>
      <xdr:row>84</xdr:row>
      <xdr:rowOff>304800</xdr:rowOff>
    </xdr:to>
    <xdr:sp macro="" textlink="">
      <xdr:nvSpPr>
        <xdr:cNvPr id="17914" name="AutoShape 506" descr="https://adas-server.mobiledrivetech.com/polarion/icons/default/enums/type_spike.gif">
          <a:hlinkClick xmlns:r="http://schemas.openxmlformats.org/officeDocument/2006/relationships" r:id="rId168" tgtFrame="_top"/>
          <a:extLst>
            <a:ext uri="{FF2B5EF4-FFF2-40B4-BE49-F238E27FC236}">
              <a16:creationId xmlns:a16="http://schemas.microsoft.com/office/drawing/2014/main" id="{820FDC5B-F096-4A62-9F5F-2A56956DD195}"/>
            </a:ext>
          </a:extLst>
        </xdr:cNvPr>
        <xdr:cNvSpPr>
          <a:spLocks noChangeAspect="1" noChangeArrowheads="1"/>
        </xdr:cNvSpPr>
      </xdr:nvSpPr>
      <xdr:spPr bwMode="auto">
        <a:xfrm>
          <a:off x="5797550" y="540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304800</xdr:colOff>
      <xdr:row>85</xdr:row>
      <xdr:rowOff>304800</xdr:rowOff>
    </xdr:to>
    <xdr:sp macro="" textlink="">
      <xdr:nvSpPr>
        <xdr:cNvPr id="17915" name="AutoShape 507" descr="https://adas-server.mobiledrivetech.com/polarion/ria/images/suspect.gif">
          <a:extLst>
            <a:ext uri="{FF2B5EF4-FFF2-40B4-BE49-F238E27FC236}">
              <a16:creationId xmlns:a16="http://schemas.microsoft.com/office/drawing/2014/main" id="{FF30D9B4-237E-40E4-86F6-6CE26C0E8AF7}"/>
            </a:ext>
          </a:extLst>
        </xdr:cNvPr>
        <xdr:cNvSpPr>
          <a:spLocks noChangeAspect="1" noChangeArrowheads="1"/>
        </xdr:cNvSpPr>
      </xdr:nvSpPr>
      <xdr:spPr bwMode="auto">
        <a:xfrm>
          <a:off x="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xdr:row>
      <xdr:rowOff>0</xdr:rowOff>
    </xdr:from>
    <xdr:to>
      <xdr:col>0</xdr:col>
      <xdr:colOff>615950</xdr:colOff>
      <xdr:row>85</xdr:row>
      <xdr:rowOff>304800</xdr:rowOff>
    </xdr:to>
    <xdr:sp macro="" textlink="">
      <xdr:nvSpPr>
        <xdr:cNvPr id="17916" name="AutoShape 508">
          <a:extLst>
            <a:ext uri="{FF2B5EF4-FFF2-40B4-BE49-F238E27FC236}">
              <a16:creationId xmlns:a16="http://schemas.microsoft.com/office/drawing/2014/main" id="{68F116B8-7D12-4AC2-AFEC-9082EAF031E9}"/>
            </a:ext>
          </a:extLst>
        </xdr:cNvPr>
        <xdr:cNvSpPr>
          <a:spLocks noChangeAspect="1" noChangeArrowheads="1"/>
        </xdr:cNvSpPr>
      </xdr:nvSpPr>
      <xdr:spPr bwMode="auto">
        <a:xfrm>
          <a:off x="31115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xdr:row>
      <xdr:rowOff>0</xdr:rowOff>
    </xdr:from>
    <xdr:to>
      <xdr:col>0</xdr:col>
      <xdr:colOff>927100</xdr:colOff>
      <xdr:row>85</xdr:row>
      <xdr:rowOff>304800</xdr:rowOff>
    </xdr:to>
    <xdr:sp macro="" textlink="">
      <xdr:nvSpPr>
        <xdr:cNvPr id="17917" name="AutoShape 509" descr="https://adas-server.mobiledrivetech.com/polarion/icons/default/enums/type_feature.gif">
          <a:hlinkClick xmlns:r="http://schemas.openxmlformats.org/officeDocument/2006/relationships" r:id="rId169" tgtFrame="_blank"/>
          <a:extLst>
            <a:ext uri="{FF2B5EF4-FFF2-40B4-BE49-F238E27FC236}">
              <a16:creationId xmlns:a16="http://schemas.microsoft.com/office/drawing/2014/main" id="{8AF69048-43F3-451E-8A42-49450A0DF808}"/>
            </a:ext>
          </a:extLst>
        </xdr:cNvPr>
        <xdr:cNvSpPr>
          <a:spLocks noChangeAspect="1" noChangeArrowheads="1"/>
        </xdr:cNvSpPr>
      </xdr:nvSpPr>
      <xdr:spPr bwMode="auto">
        <a:xfrm>
          <a:off x="62230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xdr:row>
      <xdr:rowOff>0</xdr:rowOff>
    </xdr:from>
    <xdr:to>
      <xdr:col>1</xdr:col>
      <xdr:colOff>304800</xdr:colOff>
      <xdr:row>85</xdr:row>
      <xdr:rowOff>304800</xdr:rowOff>
    </xdr:to>
    <xdr:sp macro="" textlink="">
      <xdr:nvSpPr>
        <xdr:cNvPr id="17918" name="AutoShape 510" descr="https://adas-server.mobiledrivetech.com/polarion/icons/default/enums/type_feature.gif">
          <a:hlinkClick xmlns:r="http://schemas.openxmlformats.org/officeDocument/2006/relationships" r:id="rId169" tgtFrame="_top"/>
          <a:extLst>
            <a:ext uri="{FF2B5EF4-FFF2-40B4-BE49-F238E27FC236}">
              <a16:creationId xmlns:a16="http://schemas.microsoft.com/office/drawing/2014/main" id="{8C7BBB7C-EEFF-44B7-AA02-FEF4515A54A4}"/>
            </a:ext>
          </a:extLst>
        </xdr:cNvPr>
        <xdr:cNvSpPr>
          <a:spLocks noChangeAspect="1" noChangeArrowheads="1"/>
        </xdr:cNvSpPr>
      </xdr:nvSpPr>
      <xdr:spPr bwMode="auto">
        <a:xfrm>
          <a:off x="202565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xdr:row>
      <xdr:rowOff>0</xdr:rowOff>
    </xdr:from>
    <xdr:to>
      <xdr:col>2</xdr:col>
      <xdr:colOff>304800</xdr:colOff>
      <xdr:row>85</xdr:row>
      <xdr:rowOff>304800</xdr:rowOff>
    </xdr:to>
    <xdr:sp macro="" textlink="">
      <xdr:nvSpPr>
        <xdr:cNvPr id="17919" name="AutoShape 511" descr="https://adas-server.mobiledrivetech.com/polarion/icons/default/enums/type_spike.gif">
          <a:hlinkClick xmlns:r="http://schemas.openxmlformats.org/officeDocument/2006/relationships" r:id="rId170" tgtFrame="_blank"/>
          <a:extLst>
            <a:ext uri="{FF2B5EF4-FFF2-40B4-BE49-F238E27FC236}">
              <a16:creationId xmlns:a16="http://schemas.microsoft.com/office/drawing/2014/main" id="{65B0AEFB-E13C-4530-ACE5-385ED836201D}"/>
            </a:ext>
          </a:extLst>
        </xdr:cNvPr>
        <xdr:cNvSpPr>
          <a:spLocks noChangeAspect="1" noChangeArrowheads="1"/>
        </xdr:cNvSpPr>
      </xdr:nvSpPr>
      <xdr:spPr bwMode="auto">
        <a:xfrm>
          <a:off x="265430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xdr:row>
      <xdr:rowOff>0</xdr:rowOff>
    </xdr:from>
    <xdr:to>
      <xdr:col>3</xdr:col>
      <xdr:colOff>304800</xdr:colOff>
      <xdr:row>85</xdr:row>
      <xdr:rowOff>304800</xdr:rowOff>
    </xdr:to>
    <xdr:sp macro="" textlink="">
      <xdr:nvSpPr>
        <xdr:cNvPr id="17920" name="AutoShape 512" descr="https://adas-server.mobiledrivetech.com/polarion/icons/default/enums/type_spike.gif">
          <a:hlinkClick xmlns:r="http://schemas.openxmlformats.org/officeDocument/2006/relationships" r:id="rId170" tgtFrame="_top"/>
          <a:extLst>
            <a:ext uri="{FF2B5EF4-FFF2-40B4-BE49-F238E27FC236}">
              <a16:creationId xmlns:a16="http://schemas.microsoft.com/office/drawing/2014/main" id="{A86165CE-F74F-419C-BE35-440F040D666B}"/>
            </a:ext>
          </a:extLst>
        </xdr:cNvPr>
        <xdr:cNvSpPr>
          <a:spLocks noChangeAspect="1" noChangeArrowheads="1"/>
        </xdr:cNvSpPr>
      </xdr:nvSpPr>
      <xdr:spPr bwMode="auto">
        <a:xfrm>
          <a:off x="579755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304800</xdr:colOff>
      <xdr:row>86</xdr:row>
      <xdr:rowOff>304800</xdr:rowOff>
    </xdr:to>
    <xdr:sp macro="" textlink="">
      <xdr:nvSpPr>
        <xdr:cNvPr id="17921" name="AutoShape 513" descr="https://adas-server.mobiledrivetech.com/polarion/ria/images/suspect.gif">
          <a:extLst>
            <a:ext uri="{FF2B5EF4-FFF2-40B4-BE49-F238E27FC236}">
              <a16:creationId xmlns:a16="http://schemas.microsoft.com/office/drawing/2014/main" id="{AF530AF5-E555-4B48-9D94-FCB0AA2799FE}"/>
            </a:ext>
          </a:extLst>
        </xdr:cNvPr>
        <xdr:cNvSpPr>
          <a:spLocks noChangeAspect="1" noChangeArrowheads="1"/>
        </xdr:cNvSpPr>
      </xdr:nvSpPr>
      <xdr:spPr bwMode="auto">
        <a:xfrm>
          <a:off x="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xdr:row>
      <xdr:rowOff>0</xdr:rowOff>
    </xdr:from>
    <xdr:to>
      <xdr:col>0</xdr:col>
      <xdr:colOff>615950</xdr:colOff>
      <xdr:row>86</xdr:row>
      <xdr:rowOff>304800</xdr:rowOff>
    </xdr:to>
    <xdr:sp macro="" textlink="">
      <xdr:nvSpPr>
        <xdr:cNvPr id="17922" name="AutoShape 514">
          <a:extLst>
            <a:ext uri="{FF2B5EF4-FFF2-40B4-BE49-F238E27FC236}">
              <a16:creationId xmlns:a16="http://schemas.microsoft.com/office/drawing/2014/main" id="{C565C6DE-631F-421B-81AA-0F1BD7EFCEA0}"/>
            </a:ext>
          </a:extLst>
        </xdr:cNvPr>
        <xdr:cNvSpPr>
          <a:spLocks noChangeAspect="1" noChangeArrowheads="1"/>
        </xdr:cNvSpPr>
      </xdr:nvSpPr>
      <xdr:spPr bwMode="auto">
        <a:xfrm>
          <a:off x="31115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xdr:row>
      <xdr:rowOff>0</xdr:rowOff>
    </xdr:from>
    <xdr:to>
      <xdr:col>0</xdr:col>
      <xdr:colOff>927100</xdr:colOff>
      <xdr:row>86</xdr:row>
      <xdr:rowOff>304800</xdr:rowOff>
    </xdr:to>
    <xdr:sp macro="" textlink="">
      <xdr:nvSpPr>
        <xdr:cNvPr id="17923" name="AutoShape 515" descr="https://adas-server.mobiledrivetech.com/polarion/icons/default/enums/type_feature.gif">
          <a:hlinkClick xmlns:r="http://schemas.openxmlformats.org/officeDocument/2006/relationships" r:id="rId171" tgtFrame="_blank"/>
          <a:extLst>
            <a:ext uri="{FF2B5EF4-FFF2-40B4-BE49-F238E27FC236}">
              <a16:creationId xmlns:a16="http://schemas.microsoft.com/office/drawing/2014/main" id="{C6B9F8AE-2C17-461A-9B71-335CD80DA6A5}"/>
            </a:ext>
          </a:extLst>
        </xdr:cNvPr>
        <xdr:cNvSpPr>
          <a:spLocks noChangeAspect="1" noChangeArrowheads="1"/>
        </xdr:cNvSpPr>
      </xdr:nvSpPr>
      <xdr:spPr bwMode="auto">
        <a:xfrm>
          <a:off x="62230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xdr:row>
      <xdr:rowOff>0</xdr:rowOff>
    </xdr:from>
    <xdr:to>
      <xdr:col>1</xdr:col>
      <xdr:colOff>304800</xdr:colOff>
      <xdr:row>86</xdr:row>
      <xdr:rowOff>304800</xdr:rowOff>
    </xdr:to>
    <xdr:sp macro="" textlink="">
      <xdr:nvSpPr>
        <xdr:cNvPr id="17924" name="AutoShape 516" descr="https://adas-server.mobiledrivetech.com/polarion/icons/default/enums/type_feature.gif">
          <a:hlinkClick xmlns:r="http://schemas.openxmlformats.org/officeDocument/2006/relationships" r:id="rId171" tgtFrame="_top"/>
          <a:extLst>
            <a:ext uri="{FF2B5EF4-FFF2-40B4-BE49-F238E27FC236}">
              <a16:creationId xmlns:a16="http://schemas.microsoft.com/office/drawing/2014/main" id="{9C482F03-113F-4980-9CA3-86D91B85A784}"/>
            </a:ext>
          </a:extLst>
        </xdr:cNvPr>
        <xdr:cNvSpPr>
          <a:spLocks noChangeAspect="1" noChangeArrowheads="1"/>
        </xdr:cNvSpPr>
      </xdr:nvSpPr>
      <xdr:spPr bwMode="auto">
        <a:xfrm>
          <a:off x="202565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xdr:row>
      <xdr:rowOff>0</xdr:rowOff>
    </xdr:from>
    <xdr:to>
      <xdr:col>2</xdr:col>
      <xdr:colOff>304800</xdr:colOff>
      <xdr:row>86</xdr:row>
      <xdr:rowOff>304800</xdr:rowOff>
    </xdr:to>
    <xdr:sp macro="" textlink="">
      <xdr:nvSpPr>
        <xdr:cNvPr id="17925" name="AutoShape 517" descr="https://adas-server.mobiledrivetech.com/polarion/icons/default/enums/type_spike.gif">
          <a:hlinkClick xmlns:r="http://schemas.openxmlformats.org/officeDocument/2006/relationships" r:id="rId172" tgtFrame="_blank"/>
          <a:extLst>
            <a:ext uri="{FF2B5EF4-FFF2-40B4-BE49-F238E27FC236}">
              <a16:creationId xmlns:a16="http://schemas.microsoft.com/office/drawing/2014/main" id="{5A3FAC0A-D350-4338-A7C8-1ACDE037F2D5}"/>
            </a:ext>
          </a:extLst>
        </xdr:cNvPr>
        <xdr:cNvSpPr>
          <a:spLocks noChangeAspect="1" noChangeArrowheads="1"/>
        </xdr:cNvSpPr>
      </xdr:nvSpPr>
      <xdr:spPr bwMode="auto">
        <a:xfrm>
          <a:off x="265430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xdr:row>
      <xdr:rowOff>0</xdr:rowOff>
    </xdr:from>
    <xdr:to>
      <xdr:col>3</xdr:col>
      <xdr:colOff>304800</xdr:colOff>
      <xdr:row>86</xdr:row>
      <xdr:rowOff>304800</xdr:rowOff>
    </xdr:to>
    <xdr:sp macro="" textlink="">
      <xdr:nvSpPr>
        <xdr:cNvPr id="17926" name="AutoShape 518" descr="https://adas-server.mobiledrivetech.com/polarion/icons/default/enums/type_spike.gif">
          <a:hlinkClick xmlns:r="http://schemas.openxmlformats.org/officeDocument/2006/relationships" r:id="rId172" tgtFrame="_top"/>
          <a:extLst>
            <a:ext uri="{FF2B5EF4-FFF2-40B4-BE49-F238E27FC236}">
              <a16:creationId xmlns:a16="http://schemas.microsoft.com/office/drawing/2014/main" id="{FEA401BE-07E7-40DF-8D16-3CE8362CD4B6}"/>
            </a:ext>
          </a:extLst>
        </xdr:cNvPr>
        <xdr:cNvSpPr>
          <a:spLocks noChangeAspect="1" noChangeArrowheads="1"/>
        </xdr:cNvSpPr>
      </xdr:nvSpPr>
      <xdr:spPr bwMode="auto">
        <a:xfrm>
          <a:off x="579755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304800</xdr:colOff>
      <xdr:row>87</xdr:row>
      <xdr:rowOff>304800</xdr:rowOff>
    </xdr:to>
    <xdr:sp macro="" textlink="">
      <xdr:nvSpPr>
        <xdr:cNvPr id="17927" name="AutoShape 519" descr="https://adas-server.mobiledrivetech.com/polarion/ria/images/suspect.gif">
          <a:extLst>
            <a:ext uri="{FF2B5EF4-FFF2-40B4-BE49-F238E27FC236}">
              <a16:creationId xmlns:a16="http://schemas.microsoft.com/office/drawing/2014/main" id="{EF199308-ACD4-4461-B675-999F1B037CA8}"/>
            </a:ext>
          </a:extLst>
        </xdr:cNvPr>
        <xdr:cNvSpPr>
          <a:spLocks noChangeAspect="1" noChangeArrowheads="1"/>
        </xdr:cNvSpPr>
      </xdr:nvSpPr>
      <xdr:spPr bwMode="auto">
        <a:xfrm>
          <a:off x="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xdr:row>
      <xdr:rowOff>0</xdr:rowOff>
    </xdr:from>
    <xdr:to>
      <xdr:col>0</xdr:col>
      <xdr:colOff>615950</xdr:colOff>
      <xdr:row>87</xdr:row>
      <xdr:rowOff>304800</xdr:rowOff>
    </xdr:to>
    <xdr:sp macro="" textlink="">
      <xdr:nvSpPr>
        <xdr:cNvPr id="17928" name="AutoShape 520">
          <a:extLst>
            <a:ext uri="{FF2B5EF4-FFF2-40B4-BE49-F238E27FC236}">
              <a16:creationId xmlns:a16="http://schemas.microsoft.com/office/drawing/2014/main" id="{FB81EE64-5E8D-4CC2-8869-DA78960F77B8}"/>
            </a:ext>
          </a:extLst>
        </xdr:cNvPr>
        <xdr:cNvSpPr>
          <a:spLocks noChangeAspect="1" noChangeArrowheads="1"/>
        </xdr:cNvSpPr>
      </xdr:nvSpPr>
      <xdr:spPr bwMode="auto">
        <a:xfrm>
          <a:off x="31115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xdr:row>
      <xdr:rowOff>0</xdr:rowOff>
    </xdr:from>
    <xdr:to>
      <xdr:col>0</xdr:col>
      <xdr:colOff>927100</xdr:colOff>
      <xdr:row>87</xdr:row>
      <xdr:rowOff>304800</xdr:rowOff>
    </xdr:to>
    <xdr:sp macro="" textlink="">
      <xdr:nvSpPr>
        <xdr:cNvPr id="17929" name="AutoShape 521" descr="https://adas-server.mobiledrivetech.com/polarion/icons/default/enums/type_feature.gif">
          <a:hlinkClick xmlns:r="http://schemas.openxmlformats.org/officeDocument/2006/relationships" r:id="rId173" tgtFrame="_blank"/>
          <a:extLst>
            <a:ext uri="{FF2B5EF4-FFF2-40B4-BE49-F238E27FC236}">
              <a16:creationId xmlns:a16="http://schemas.microsoft.com/office/drawing/2014/main" id="{C0B7991A-DAA7-4D4A-B01B-399496D623CF}"/>
            </a:ext>
          </a:extLst>
        </xdr:cNvPr>
        <xdr:cNvSpPr>
          <a:spLocks noChangeAspect="1" noChangeArrowheads="1"/>
        </xdr:cNvSpPr>
      </xdr:nvSpPr>
      <xdr:spPr bwMode="auto">
        <a:xfrm>
          <a:off x="62230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xdr:row>
      <xdr:rowOff>0</xdr:rowOff>
    </xdr:from>
    <xdr:to>
      <xdr:col>1</xdr:col>
      <xdr:colOff>304800</xdr:colOff>
      <xdr:row>87</xdr:row>
      <xdr:rowOff>304800</xdr:rowOff>
    </xdr:to>
    <xdr:sp macro="" textlink="">
      <xdr:nvSpPr>
        <xdr:cNvPr id="17930" name="AutoShape 522" descr="https://adas-server.mobiledrivetech.com/polarion/icons/default/enums/type_feature.gif">
          <a:hlinkClick xmlns:r="http://schemas.openxmlformats.org/officeDocument/2006/relationships" r:id="rId173" tgtFrame="_top"/>
          <a:extLst>
            <a:ext uri="{FF2B5EF4-FFF2-40B4-BE49-F238E27FC236}">
              <a16:creationId xmlns:a16="http://schemas.microsoft.com/office/drawing/2014/main" id="{7EE7FBC1-7F11-4F23-B0D7-232DB8EFE0AD}"/>
            </a:ext>
          </a:extLst>
        </xdr:cNvPr>
        <xdr:cNvSpPr>
          <a:spLocks noChangeAspect="1" noChangeArrowheads="1"/>
        </xdr:cNvSpPr>
      </xdr:nvSpPr>
      <xdr:spPr bwMode="auto">
        <a:xfrm>
          <a:off x="202565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xdr:row>
      <xdr:rowOff>0</xdr:rowOff>
    </xdr:from>
    <xdr:to>
      <xdr:col>2</xdr:col>
      <xdr:colOff>304800</xdr:colOff>
      <xdr:row>87</xdr:row>
      <xdr:rowOff>304800</xdr:rowOff>
    </xdr:to>
    <xdr:sp macro="" textlink="">
      <xdr:nvSpPr>
        <xdr:cNvPr id="17931" name="AutoShape 523" descr="https://adas-server.mobiledrivetech.com/polarion/icons/default/enums/type_spike.gif">
          <a:hlinkClick xmlns:r="http://schemas.openxmlformats.org/officeDocument/2006/relationships" r:id="rId174" tgtFrame="_blank"/>
          <a:extLst>
            <a:ext uri="{FF2B5EF4-FFF2-40B4-BE49-F238E27FC236}">
              <a16:creationId xmlns:a16="http://schemas.microsoft.com/office/drawing/2014/main" id="{CADD8C6C-673F-4213-AE68-14C035FC3D2C}"/>
            </a:ext>
          </a:extLst>
        </xdr:cNvPr>
        <xdr:cNvSpPr>
          <a:spLocks noChangeAspect="1" noChangeArrowheads="1"/>
        </xdr:cNvSpPr>
      </xdr:nvSpPr>
      <xdr:spPr bwMode="auto">
        <a:xfrm>
          <a:off x="265430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xdr:row>
      <xdr:rowOff>0</xdr:rowOff>
    </xdr:from>
    <xdr:to>
      <xdr:col>3</xdr:col>
      <xdr:colOff>304800</xdr:colOff>
      <xdr:row>87</xdr:row>
      <xdr:rowOff>304800</xdr:rowOff>
    </xdr:to>
    <xdr:sp macro="" textlink="">
      <xdr:nvSpPr>
        <xdr:cNvPr id="17932" name="AutoShape 524" descr="https://adas-server.mobiledrivetech.com/polarion/icons/default/enums/type_spike.gif">
          <a:hlinkClick xmlns:r="http://schemas.openxmlformats.org/officeDocument/2006/relationships" r:id="rId174" tgtFrame="_top"/>
          <a:extLst>
            <a:ext uri="{FF2B5EF4-FFF2-40B4-BE49-F238E27FC236}">
              <a16:creationId xmlns:a16="http://schemas.microsoft.com/office/drawing/2014/main" id="{BF5C449C-8AB9-4274-8D63-C92EFA12E3FA}"/>
            </a:ext>
          </a:extLst>
        </xdr:cNvPr>
        <xdr:cNvSpPr>
          <a:spLocks noChangeAspect="1" noChangeArrowheads="1"/>
        </xdr:cNvSpPr>
      </xdr:nvSpPr>
      <xdr:spPr bwMode="auto">
        <a:xfrm>
          <a:off x="5797550" y="559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304800</xdr:colOff>
      <xdr:row>88</xdr:row>
      <xdr:rowOff>304800</xdr:rowOff>
    </xdr:to>
    <xdr:sp macro="" textlink="">
      <xdr:nvSpPr>
        <xdr:cNvPr id="17933" name="AutoShape 525" descr="https://adas-server.mobiledrivetech.com/polarion/ria/images/suspect.gif">
          <a:extLst>
            <a:ext uri="{FF2B5EF4-FFF2-40B4-BE49-F238E27FC236}">
              <a16:creationId xmlns:a16="http://schemas.microsoft.com/office/drawing/2014/main" id="{F8B9F48E-1163-4703-BAB3-8B2196A98273}"/>
            </a:ext>
          </a:extLst>
        </xdr:cNvPr>
        <xdr:cNvSpPr>
          <a:spLocks noChangeAspect="1" noChangeArrowheads="1"/>
        </xdr:cNvSpPr>
      </xdr:nvSpPr>
      <xdr:spPr bwMode="auto">
        <a:xfrm>
          <a:off x="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88</xdr:row>
      <xdr:rowOff>0</xdr:rowOff>
    </xdr:from>
    <xdr:to>
      <xdr:col>0</xdr:col>
      <xdr:colOff>615950</xdr:colOff>
      <xdr:row>88</xdr:row>
      <xdr:rowOff>304800</xdr:rowOff>
    </xdr:to>
    <xdr:sp macro="" textlink="">
      <xdr:nvSpPr>
        <xdr:cNvPr id="17934" name="AutoShape 526">
          <a:extLst>
            <a:ext uri="{FF2B5EF4-FFF2-40B4-BE49-F238E27FC236}">
              <a16:creationId xmlns:a16="http://schemas.microsoft.com/office/drawing/2014/main" id="{CBDCE70A-F6A4-424D-914C-54E68AA87AFE}"/>
            </a:ext>
          </a:extLst>
        </xdr:cNvPr>
        <xdr:cNvSpPr>
          <a:spLocks noChangeAspect="1" noChangeArrowheads="1"/>
        </xdr:cNvSpPr>
      </xdr:nvSpPr>
      <xdr:spPr bwMode="auto">
        <a:xfrm>
          <a:off x="31115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88</xdr:row>
      <xdr:rowOff>0</xdr:rowOff>
    </xdr:from>
    <xdr:to>
      <xdr:col>0</xdr:col>
      <xdr:colOff>927100</xdr:colOff>
      <xdr:row>88</xdr:row>
      <xdr:rowOff>304800</xdr:rowOff>
    </xdr:to>
    <xdr:sp macro="" textlink="">
      <xdr:nvSpPr>
        <xdr:cNvPr id="17935" name="AutoShape 527" descr="https://adas-server.mobiledrivetech.com/polarion/icons/default/enums/type_feature.gif">
          <a:hlinkClick xmlns:r="http://schemas.openxmlformats.org/officeDocument/2006/relationships" r:id="rId175" tgtFrame="_blank"/>
          <a:extLst>
            <a:ext uri="{FF2B5EF4-FFF2-40B4-BE49-F238E27FC236}">
              <a16:creationId xmlns:a16="http://schemas.microsoft.com/office/drawing/2014/main" id="{9D248D7D-1759-4078-8039-C15CA1DFFCB3}"/>
            </a:ext>
          </a:extLst>
        </xdr:cNvPr>
        <xdr:cNvSpPr>
          <a:spLocks noChangeAspect="1" noChangeArrowheads="1"/>
        </xdr:cNvSpPr>
      </xdr:nvSpPr>
      <xdr:spPr bwMode="auto">
        <a:xfrm>
          <a:off x="62230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xdr:row>
      <xdr:rowOff>0</xdr:rowOff>
    </xdr:from>
    <xdr:to>
      <xdr:col>1</xdr:col>
      <xdr:colOff>304800</xdr:colOff>
      <xdr:row>88</xdr:row>
      <xdr:rowOff>304800</xdr:rowOff>
    </xdr:to>
    <xdr:sp macro="" textlink="">
      <xdr:nvSpPr>
        <xdr:cNvPr id="17936" name="AutoShape 528" descr="https://adas-server.mobiledrivetech.com/polarion/icons/default/enums/type_feature.gif">
          <a:hlinkClick xmlns:r="http://schemas.openxmlformats.org/officeDocument/2006/relationships" r:id="rId175" tgtFrame="_top"/>
          <a:extLst>
            <a:ext uri="{FF2B5EF4-FFF2-40B4-BE49-F238E27FC236}">
              <a16:creationId xmlns:a16="http://schemas.microsoft.com/office/drawing/2014/main" id="{0E750580-E9A7-40EB-A797-F5D94E6D65E0}"/>
            </a:ext>
          </a:extLst>
        </xdr:cNvPr>
        <xdr:cNvSpPr>
          <a:spLocks noChangeAspect="1" noChangeArrowheads="1"/>
        </xdr:cNvSpPr>
      </xdr:nvSpPr>
      <xdr:spPr bwMode="auto">
        <a:xfrm>
          <a:off x="202565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xdr:row>
      <xdr:rowOff>0</xdr:rowOff>
    </xdr:from>
    <xdr:to>
      <xdr:col>2</xdr:col>
      <xdr:colOff>304800</xdr:colOff>
      <xdr:row>88</xdr:row>
      <xdr:rowOff>304800</xdr:rowOff>
    </xdr:to>
    <xdr:sp macro="" textlink="">
      <xdr:nvSpPr>
        <xdr:cNvPr id="17937" name="AutoShape 529" descr="https://adas-server.mobiledrivetech.com/polarion/icons/default/enums/type_spike.gif">
          <a:hlinkClick xmlns:r="http://schemas.openxmlformats.org/officeDocument/2006/relationships" r:id="rId176" tgtFrame="_blank"/>
          <a:extLst>
            <a:ext uri="{FF2B5EF4-FFF2-40B4-BE49-F238E27FC236}">
              <a16:creationId xmlns:a16="http://schemas.microsoft.com/office/drawing/2014/main" id="{4F0433AA-98F6-45AF-B176-6377097C1DC9}"/>
            </a:ext>
          </a:extLst>
        </xdr:cNvPr>
        <xdr:cNvSpPr>
          <a:spLocks noChangeAspect="1" noChangeArrowheads="1"/>
        </xdr:cNvSpPr>
      </xdr:nvSpPr>
      <xdr:spPr bwMode="auto">
        <a:xfrm>
          <a:off x="265430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xdr:row>
      <xdr:rowOff>0</xdr:rowOff>
    </xdr:from>
    <xdr:to>
      <xdr:col>3</xdr:col>
      <xdr:colOff>304800</xdr:colOff>
      <xdr:row>88</xdr:row>
      <xdr:rowOff>304800</xdr:rowOff>
    </xdr:to>
    <xdr:sp macro="" textlink="">
      <xdr:nvSpPr>
        <xdr:cNvPr id="17938" name="AutoShape 530" descr="https://adas-server.mobiledrivetech.com/polarion/icons/default/enums/type_spike.gif">
          <a:hlinkClick xmlns:r="http://schemas.openxmlformats.org/officeDocument/2006/relationships" r:id="rId176" tgtFrame="_top"/>
          <a:extLst>
            <a:ext uri="{FF2B5EF4-FFF2-40B4-BE49-F238E27FC236}">
              <a16:creationId xmlns:a16="http://schemas.microsoft.com/office/drawing/2014/main" id="{370C8FBC-ECFF-47F8-A642-4367C23B75C4}"/>
            </a:ext>
          </a:extLst>
        </xdr:cNvPr>
        <xdr:cNvSpPr>
          <a:spLocks noChangeAspect="1" noChangeArrowheads="1"/>
        </xdr:cNvSpPr>
      </xdr:nvSpPr>
      <xdr:spPr bwMode="auto">
        <a:xfrm>
          <a:off x="5797550" y="566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304800</xdr:colOff>
      <xdr:row>89</xdr:row>
      <xdr:rowOff>304800</xdr:rowOff>
    </xdr:to>
    <xdr:sp macro="" textlink="">
      <xdr:nvSpPr>
        <xdr:cNvPr id="17939" name="AutoShape 531" descr="https://adas-server.mobiledrivetech.com/polarion/ria/images/suspect.gif">
          <a:extLst>
            <a:ext uri="{FF2B5EF4-FFF2-40B4-BE49-F238E27FC236}">
              <a16:creationId xmlns:a16="http://schemas.microsoft.com/office/drawing/2014/main" id="{0AC452C8-A05B-4FDE-8DFF-35F97374AE6B}"/>
            </a:ext>
          </a:extLst>
        </xdr:cNvPr>
        <xdr:cNvSpPr>
          <a:spLocks noChangeAspect="1" noChangeArrowheads="1"/>
        </xdr:cNvSpPr>
      </xdr:nvSpPr>
      <xdr:spPr bwMode="auto">
        <a:xfrm>
          <a:off x="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89</xdr:row>
      <xdr:rowOff>0</xdr:rowOff>
    </xdr:from>
    <xdr:to>
      <xdr:col>0</xdr:col>
      <xdr:colOff>615950</xdr:colOff>
      <xdr:row>89</xdr:row>
      <xdr:rowOff>304800</xdr:rowOff>
    </xdr:to>
    <xdr:sp macro="" textlink="">
      <xdr:nvSpPr>
        <xdr:cNvPr id="17940" name="AutoShape 532">
          <a:extLst>
            <a:ext uri="{FF2B5EF4-FFF2-40B4-BE49-F238E27FC236}">
              <a16:creationId xmlns:a16="http://schemas.microsoft.com/office/drawing/2014/main" id="{849C0CC1-FA8A-4ACD-9AEF-0C56E7F9F44F}"/>
            </a:ext>
          </a:extLst>
        </xdr:cNvPr>
        <xdr:cNvSpPr>
          <a:spLocks noChangeAspect="1" noChangeArrowheads="1"/>
        </xdr:cNvSpPr>
      </xdr:nvSpPr>
      <xdr:spPr bwMode="auto">
        <a:xfrm>
          <a:off x="31115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89</xdr:row>
      <xdr:rowOff>0</xdr:rowOff>
    </xdr:from>
    <xdr:to>
      <xdr:col>0</xdr:col>
      <xdr:colOff>927100</xdr:colOff>
      <xdr:row>89</xdr:row>
      <xdr:rowOff>304800</xdr:rowOff>
    </xdr:to>
    <xdr:sp macro="" textlink="">
      <xdr:nvSpPr>
        <xdr:cNvPr id="17941" name="AutoShape 533" descr="https://adas-server.mobiledrivetech.com/polarion/icons/default/enums/type_feature.gif">
          <a:hlinkClick xmlns:r="http://schemas.openxmlformats.org/officeDocument/2006/relationships" r:id="rId177" tgtFrame="_blank"/>
          <a:extLst>
            <a:ext uri="{FF2B5EF4-FFF2-40B4-BE49-F238E27FC236}">
              <a16:creationId xmlns:a16="http://schemas.microsoft.com/office/drawing/2014/main" id="{7289468C-8FA4-4563-ACAB-21F43348862A}"/>
            </a:ext>
          </a:extLst>
        </xdr:cNvPr>
        <xdr:cNvSpPr>
          <a:spLocks noChangeAspect="1" noChangeArrowheads="1"/>
        </xdr:cNvSpPr>
      </xdr:nvSpPr>
      <xdr:spPr bwMode="auto">
        <a:xfrm>
          <a:off x="62230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89</xdr:row>
      <xdr:rowOff>0</xdr:rowOff>
    </xdr:from>
    <xdr:to>
      <xdr:col>1</xdr:col>
      <xdr:colOff>304800</xdr:colOff>
      <xdr:row>89</xdr:row>
      <xdr:rowOff>304800</xdr:rowOff>
    </xdr:to>
    <xdr:sp macro="" textlink="">
      <xdr:nvSpPr>
        <xdr:cNvPr id="17942" name="AutoShape 534" descr="https://adas-server.mobiledrivetech.com/polarion/icons/default/enums/type_feature.gif">
          <a:hlinkClick xmlns:r="http://schemas.openxmlformats.org/officeDocument/2006/relationships" r:id="rId177" tgtFrame="_top"/>
          <a:extLst>
            <a:ext uri="{FF2B5EF4-FFF2-40B4-BE49-F238E27FC236}">
              <a16:creationId xmlns:a16="http://schemas.microsoft.com/office/drawing/2014/main" id="{B640CAE7-0617-4328-9BDF-0003610C95DE}"/>
            </a:ext>
          </a:extLst>
        </xdr:cNvPr>
        <xdr:cNvSpPr>
          <a:spLocks noChangeAspect="1" noChangeArrowheads="1"/>
        </xdr:cNvSpPr>
      </xdr:nvSpPr>
      <xdr:spPr bwMode="auto">
        <a:xfrm>
          <a:off x="202565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89</xdr:row>
      <xdr:rowOff>0</xdr:rowOff>
    </xdr:from>
    <xdr:to>
      <xdr:col>2</xdr:col>
      <xdr:colOff>304800</xdr:colOff>
      <xdr:row>89</xdr:row>
      <xdr:rowOff>304800</xdr:rowOff>
    </xdr:to>
    <xdr:sp macro="" textlink="">
      <xdr:nvSpPr>
        <xdr:cNvPr id="17943" name="AutoShape 535" descr="https://adas-server.mobiledrivetech.com/polarion/icons/default/enums/type_spike.gif">
          <a:hlinkClick xmlns:r="http://schemas.openxmlformats.org/officeDocument/2006/relationships" r:id="rId178" tgtFrame="_blank"/>
          <a:extLst>
            <a:ext uri="{FF2B5EF4-FFF2-40B4-BE49-F238E27FC236}">
              <a16:creationId xmlns:a16="http://schemas.microsoft.com/office/drawing/2014/main" id="{619956CE-40F0-4C24-BEA9-19B8560A5D04}"/>
            </a:ext>
          </a:extLst>
        </xdr:cNvPr>
        <xdr:cNvSpPr>
          <a:spLocks noChangeAspect="1" noChangeArrowheads="1"/>
        </xdr:cNvSpPr>
      </xdr:nvSpPr>
      <xdr:spPr bwMode="auto">
        <a:xfrm>
          <a:off x="265430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89</xdr:row>
      <xdr:rowOff>0</xdr:rowOff>
    </xdr:from>
    <xdr:to>
      <xdr:col>3</xdr:col>
      <xdr:colOff>304800</xdr:colOff>
      <xdr:row>89</xdr:row>
      <xdr:rowOff>304800</xdr:rowOff>
    </xdr:to>
    <xdr:sp macro="" textlink="">
      <xdr:nvSpPr>
        <xdr:cNvPr id="17944" name="AutoShape 536" descr="https://adas-server.mobiledrivetech.com/polarion/icons/default/enums/type_spike.gif">
          <a:hlinkClick xmlns:r="http://schemas.openxmlformats.org/officeDocument/2006/relationships" r:id="rId178" tgtFrame="_top"/>
          <a:extLst>
            <a:ext uri="{FF2B5EF4-FFF2-40B4-BE49-F238E27FC236}">
              <a16:creationId xmlns:a16="http://schemas.microsoft.com/office/drawing/2014/main" id="{97BC3D47-986A-4591-BA74-0DDDCF748948}"/>
            </a:ext>
          </a:extLst>
        </xdr:cNvPr>
        <xdr:cNvSpPr>
          <a:spLocks noChangeAspect="1" noChangeArrowheads="1"/>
        </xdr:cNvSpPr>
      </xdr:nvSpPr>
      <xdr:spPr bwMode="auto">
        <a:xfrm>
          <a:off x="5797550" y="572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304800</xdr:colOff>
      <xdr:row>90</xdr:row>
      <xdr:rowOff>304800</xdr:rowOff>
    </xdr:to>
    <xdr:sp macro="" textlink="">
      <xdr:nvSpPr>
        <xdr:cNvPr id="17945" name="AutoShape 537" descr="https://adas-server.mobiledrivetech.com/polarion/ria/images/suspect.gif">
          <a:extLst>
            <a:ext uri="{FF2B5EF4-FFF2-40B4-BE49-F238E27FC236}">
              <a16:creationId xmlns:a16="http://schemas.microsoft.com/office/drawing/2014/main" id="{8A91DD81-8180-4638-A008-18A52E4AB86F}"/>
            </a:ext>
          </a:extLst>
        </xdr:cNvPr>
        <xdr:cNvSpPr>
          <a:spLocks noChangeAspect="1" noChangeArrowheads="1"/>
        </xdr:cNvSpPr>
      </xdr:nvSpPr>
      <xdr:spPr bwMode="auto">
        <a:xfrm>
          <a:off x="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90</xdr:row>
      <xdr:rowOff>0</xdr:rowOff>
    </xdr:from>
    <xdr:to>
      <xdr:col>0</xdr:col>
      <xdr:colOff>615950</xdr:colOff>
      <xdr:row>90</xdr:row>
      <xdr:rowOff>304800</xdr:rowOff>
    </xdr:to>
    <xdr:sp macro="" textlink="">
      <xdr:nvSpPr>
        <xdr:cNvPr id="17946" name="AutoShape 538">
          <a:extLst>
            <a:ext uri="{FF2B5EF4-FFF2-40B4-BE49-F238E27FC236}">
              <a16:creationId xmlns:a16="http://schemas.microsoft.com/office/drawing/2014/main" id="{ADC8675E-1C68-4B4D-B79D-712E08661BF7}"/>
            </a:ext>
          </a:extLst>
        </xdr:cNvPr>
        <xdr:cNvSpPr>
          <a:spLocks noChangeAspect="1" noChangeArrowheads="1"/>
        </xdr:cNvSpPr>
      </xdr:nvSpPr>
      <xdr:spPr bwMode="auto">
        <a:xfrm>
          <a:off x="31115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90</xdr:row>
      <xdr:rowOff>0</xdr:rowOff>
    </xdr:from>
    <xdr:to>
      <xdr:col>0</xdr:col>
      <xdr:colOff>927100</xdr:colOff>
      <xdr:row>90</xdr:row>
      <xdr:rowOff>304800</xdr:rowOff>
    </xdr:to>
    <xdr:sp macro="" textlink="">
      <xdr:nvSpPr>
        <xdr:cNvPr id="17947" name="AutoShape 539" descr="https://adas-server.mobiledrivetech.com/polarion/icons/default/enums/type_feature.gif">
          <a:hlinkClick xmlns:r="http://schemas.openxmlformats.org/officeDocument/2006/relationships" r:id="rId179" tgtFrame="_blank"/>
          <a:extLst>
            <a:ext uri="{FF2B5EF4-FFF2-40B4-BE49-F238E27FC236}">
              <a16:creationId xmlns:a16="http://schemas.microsoft.com/office/drawing/2014/main" id="{DDA10F1C-6BE6-44F9-A364-9657B3434938}"/>
            </a:ext>
          </a:extLst>
        </xdr:cNvPr>
        <xdr:cNvSpPr>
          <a:spLocks noChangeAspect="1" noChangeArrowheads="1"/>
        </xdr:cNvSpPr>
      </xdr:nvSpPr>
      <xdr:spPr bwMode="auto">
        <a:xfrm>
          <a:off x="62230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90</xdr:row>
      <xdr:rowOff>0</xdr:rowOff>
    </xdr:from>
    <xdr:to>
      <xdr:col>1</xdr:col>
      <xdr:colOff>304800</xdr:colOff>
      <xdr:row>90</xdr:row>
      <xdr:rowOff>304800</xdr:rowOff>
    </xdr:to>
    <xdr:sp macro="" textlink="">
      <xdr:nvSpPr>
        <xdr:cNvPr id="17948" name="AutoShape 540" descr="https://adas-server.mobiledrivetech.com/polarion/icons/default/enums/type_feature.gif">
          <a:hlinkClick xmlns:r="http://schemas.openxmlformats.org/officeDocument/2006/relationships" r:id="rId179" tgtFrame="_top"/>
          <a:extLst>
            <a:ext uri="{FF2B5EF4-FFF2-40B4-BE49-F238E27FC236}">
              <a16:creationId xmlns:a16="http://schemas.microsoft.com/office/drawing/2014/main" id="{CAAAE009-88F3-4F2B-89B9-C06CEAED6FE4}"/>
            </a:ext>
          </a:extLst>
        </xdr:cNvPr>
        <xdr:cNvSpPr>
          <a:spLocks noChangeAspect="1" noChangeArrowheads="1"/>
        </xdr:cNvSpPr>
      </xdr:nvSpPr>
      <xdr:spPr bwMode="auto">
        <a:xfrm>
          <a:off x="202565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xdr:row>
      <xdr:rowOff>0</xdr:rowOff>
    </xdr:from>
    <xdr:to>
      <xdr:col>2</xdr:col>
      <xdr:colOff>304800</xdr:colOff>
      <xdr:row>90</xdr:row>
      <xdr:rowOff>304800</xdr:rowOff>
    </xdr:to>
    <xdr:sp macro="" textlink="">
      <xdr:nvSpPr>
        <xdr:cNvPr id="17949" name="AutoShape 541" descr="https://adas-server.mobiledrivetech.com/polarion/icons/default/enums/type_spike.gif">
          <a:hlinkClick xmlns:r="http://schemas.openxmlformats.org/officeDocument/2006/relationships" r:id="rId180" tgtFrame="_blank"/>
          <a:extLst>
            <a:ext uri="{FF2B5EF4-FFF2-40B4-BE49-F238E27FC236}">
              <a16:creationId xmlns:a16="http://schemas.microsoft.com/office/drawing/2014/main" id="{0D9B3F8C-1A87-4B18-8676-2A502CCF567C}"/>
            </a:ext>
          </a:extLst>
        </xdr:cNvPr>
        <xdr:cNvSpPr>
          <a:spLocks noChangeAspect="1" noChangeArrowheads="1"/>
        </xdr:cNvSpPr>
      </xdr:nvSpPr>
      <xdr:spPr bwMode="auto">
        <a:xfrm>
          <a:off x="265430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90</xdr:row>
      <xdr:rowOff>0</xdr:rowOff>
    </xdr:from>
    <xdr:to>
      <xdr:col>3</xdr:col>
      <xdr:colOff>304800</xdr:colOff>
      <xdr:row>90</xdr:row>
      <xdr:rowOff>304800</xdr:rowOff>
    </xdr:to>
    <xdr:sp macro="" textlink="">
      <xdr:nvSpPr>
        <xdr:cNvPr id="17950" name="AutoShape 542" descr="https://adas-server.mobiledrivetech.com/polarion/icons/default/enums/type_spike.gif">
          <a:hlinkClick xmlns:r="http://schemas.openxmlformats.org/officeDocument/2006/relationships" r:id="rId180" tgtFrame="_top"/>
          <a:extLst>
            <a:ext uri="{FF2B5EF4-FFF2-40B4-BE49-F238E27FC236}">
              <a16:creationId xmlns:a16="http://schemas.microsoft.com/office/drawing/2014/main" id="{3DD6FBC6-2F2C-459F-88D4-A96F4356216A}"/>
            </a:ext>
          </a:extLst>
        </xdr:cNvPr>
        <xdr:cNvSpPr>
          <a:spLocks noChangeAspect="1" noChangeArrowheads="1"/>
        </xdr:cNvSpPr>
      </xdr:nvSpPr>
      <xdr:spPr bwMode="auto">
        <a:xfrm>
          <a:off x="579755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304800</xdr:colOff>
      <xdr:row>91</xdr:row>
      <xdr:rowOff>304800</xdr:rowOff>
    </xdr:to>
    <xdr:sp macro="" textlink="">
      <xdr:nvSpPr>
        <xdr:cNvPr id="17951" name="AutoShape 543" descr="https://adas-server.mobiledrivetech.com/polarion/ria/images/suspect.gif">
          <a:extLst>
            <a:ext uri="{FF2B5EF4-FFF2-40B4-BE49-F238E27FC236}">
              <a16:creationId xmlns:a16="http://schemas.microsoft.com/office/drawing/2014/main" id="{A94B5F68-4703-46EE-ACFB-227A0F1D31C2}"/>
            </a:ext>
          </a:extLst>
        </xdr:cNvPr>
        <xdr:cNvSpPr>
          <a:spLocks noChangeAspect="1" noChangeArrowheads="1"/>
        </xdr:cNvSpPr>
      </xdr:nvSpPr>
      <xdr:spPr bwMode="auto">
        <a:xfrm>
          <a:off x="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91</xdr:row>
      <xdr:rowOff>0</xdr:rowOff>
    </xdr:from>
    <xdr:to>
      <xdr:col>0</xdr:col>
      <xdr:colOff>615950</xdr:colOff>
      <xdr:row>91</xdr:row>
      <xdr:rowOff>304800</xdr:rowOff>
    </xdr:to>
    <xdr:sp macro="" textlink="">
      <xdr:nvSpPr>
        <xdr:cNvPr id="17952" name="AutoShape 544">
          <a:extLst>
            <a:ext uri="{FF2B5EF4-FFF2-40B4-BE49-F238E27FC236}">
              <a16:creationId xmlns:a16="http://schemas.microsoft.com/office/drawing/2014/main" id="{FE4ABECC-F3F3-4096-BF22-D5E6866DCE5F}"/>
            </a:ext>
          </a:extLst>
        </xdr:cNvPr>
        <xdr:cNvSpPr>
          <a:spLocks noChangeAspect="1" noChangeArrowheads="1"/>
        </xdr:cNvSpPr>
      </xdr:nvSpPr>
      <xdr:spPr bwMode="auto">
        <a:xfrm>
          <a:off x="31115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91</xdr:row>
      <xdr:rowOff>0</xdr:rowOff>
    </xdr:from>
    <xdr:to>
      <xdr:col>0</xdr:col>
      <xdr:colOff>927100</xdr:colOff>
      <xdr:row>91</xdr:row>
      <xdr:rowOff>304800</xdr:rowOff>
    </xdr:to>
    <xdr:sp macro="" textlink="">
      <xdr:nvSpPr>
        <xdr:cNvPr id="17953" name="AutoShape 545" descr="https://adas-server.mobiledrivetech.com/polarion/icons/default/enums/type_feature.gif">
          <a:hlinkClick xmlns:r="http://schemas.openxmlformats.org/officeDocument/2006/relationships" r:id="rId181" tgtFrame="_blank"/>
          <a:extLst>
            <a:ext uri="{FF2B5EF4-FFF2-40B4-BE49-F238E27FC236}">
              <a16:creationId xmlns:a16="http://schemas.microsoft.com/office/drawing/2014/main" id="{6F49B51A-4FED-4A7D-B67A-6E3035CBFD61}"/>
            </a:ext>
          </a:extLst>
        </xdr:cNvPr>
        <xdr:cNvSpPr>
          <a:spLocks noChangeAspect="1" noChangeArrowheads="1"/>
        </xdr:cNvSpPr>
      </xdr:nvSpPr>
      <xdr:spPr bwMode="auto">
        <a:xfrm>
          <a:off x="62230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91</xdr:row>
      <xdr:rowOff>0</xdr:rowOff>
    </xdr:from>
    <xdr:to>
      <xdr:col>1</xdr:col>
      <xdr:colOff>304800</xdr:colOff>
      <xdr:row>91</xdr:row>
      <xdr:rowOff>304800</xdr:rowOff>
    </xdr:to>
    <xdr:sp macro="" textlink="">
      <xdr:nvSpPr>
        <xdr:cNvPr id="17954" name="AutoShape 546" descr="https://adas-server.mobiledrivetech.com/polarion/icons/default/enums/type_feature.gif">
          <a:hlinkClick xmlns:r="http://schemas.openxmlformats.org/officeDocument/2006/relationships" r:id="rId181" tgtFrame="_top"/>
          <a:extLst>
            <a:ext uri="{FF2B5EF4-FFF2-40B4-BE49-F238E27FC236}">
              <a16:creationId xmlns:a16="http://schemas.microsoft.com/office/drawing/2014/main" id="{E3B08048-E295-42B1-A8A9-DAB905A194E6}"/>
            </a:ext>
          </a:extLst>
        </xdr:cNvPr>
        <xdr:cNvSpPr>
          <a:spLocks noChangeAspect="1" noChangeArrowheads="1"/>
        </xdr:cNvSpPr>
      </xdr:nvSpPr>
      <xdr:spPr bwMode="auto">
        <a:xfrm>
          <a:off x="202565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91</xdr:row>
      <xdr:rowOff>0</xdr:rowOff>
    </xdr:from>
    <xdr:to>
      <xdr:col>2</xdr:col>
      <xdr:colOff>304800</xdr:colOff>
      <xdr:row>91</xdr:row>
      <xdr:rowOff>304800</xdr:rowOff>
    </xdr:to>
    <xdr:sp macro="" textlink="">
      <xdr:nvSpPr>
        <xdr:cNvPr id="17955" name="AutoShape 547" descr="https://adas-server.mobiledrivetech.com/polarion/icons/default/enums/type_spike.gif">
          <a:hlinkClick xmlns:r="http://schemas.openxmlformats.org/officeDocument/2006/relationships" r:id="rId182" tgtFrame="_blank"/>
          <a:extLst>
            <a:ext uri="{FF2B5EF4-FFF2-40B4-BE49-F238E27FC236}">
              <a16:creationId xmlns:a16="http://schemas.microsoft.com/office/drawing/2014/main" id="{C40D062B-88E4-43E7-BFE5-AF700E486E4B}"/>
            </a:ext>
          </a:extLst>
        </xdr:cNvPr>
        <xdr:cNvSpPr>
          <a:spLocks noChangeAspect="1" noChangeArrowheads="1"/>
        </xdr:cNvSpPr>
      </xdr:nvSpPr>
      <xdr:spPr bwMode="auto">
        <a:xfrm>
          <a:off x="265430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91</xdr:row>
      <xdr:rowOff>0</xdr:rowOff>
    </xdr:from>
    <xdr:to>
      <xdr:col>3</xdr:col>
      <xdr:colOff>304800</xdr:colOff>
      <xdr:row>91</xdr:row>
      <xdr:rowOff>304800</xdr:rowOff>
    </xdr:to>
    <xdr:sp macro="" textlink="">
      <xdr:nvSpPr>
        <xdr:cNvPr id="17956" name="AutoShape 548" descr="https://adas-server.mobiledrivetech.com/polarion/icons/default/enums/type_spike.gif">
          <a:hlinkClick xmlns:r="http://schemas.openxmlformats.org/officeDocument/2006/relationships" r:id="rId182" tgtFrame="_top"/>
          <a:extLst>
            <a:ext uri="{FF2B5EF4-FFF2-40B4-BE49-F238E27FC236}">
              <a16:creationId xmlns:a16="http://schemas.microsoft.com/office/drawing/2014/main" id="{3E520708-8276-4E5E-8116-A52294CB45DF}"/>
            </a:ext>
          </a:extLst>
        </xdr:cNvPr>
        <xdr:cNvSpPr>
          <a:spLocks noChangeAspect="1" noChangeArrowheads="1"/>
        </xdr:cNvSpPr>
      </xdr:nvSpPr>
      <xdr:spPr bwMode="auto">
        <a:xfrm>
          <a:off x="579755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92</xdr:row>
      <xdr:rowOff>304800</xdr:rowOff>
    </xdr:to>
    <xdr:sp macro="" textlink="">
      <xdr:nvSpPr>
        <xdr:cNvPr id="17957" name="AutoShape 549" descr="https://adas-server.mobiledrivetech.com/polarion/ria/images/suspect.gif">
          <a:extLst>
            <a:ext uri="{FF2B5EF4-FFF2-40B4-BE49-F238E27FC236}">
              <a16:creationId xmlns:a16="http://schemas.microsoft.com/office/drawing/2014/main" id="{3EB3B98F-F5C1-4E83-A19F-DE08BBB4B508}"/>
            </a:ext>
          </a:extLst>
        </xdr:cNvPr>
        <xdr:cNvSpPr>
          <a:spLocks noChangeAspect="1" noChangeArrowheads="1"/>
        </xdr:cNvSpPr>
      </xdr:nvSpPr>
      <xdr:spPr bwMode="auto">
        <a:xfrm>
          <a:off x="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92</xdr:row>
      <xdr:rowOff>0</xdr:rowOff>
    </xdr:from>
    <xdr:to>
      <xdr:col>0</xdr:col>
      <xdr:colOff>615950</xdr:colOff>
      <xdr:row>92</xdr:row>
      <xdr:rowOff>304800</xdr:rowOff>
    </xdr:to>
    <xdr:sp macro="" textlink="">
      <xdr:nvSpPr>
        <xdr:cNvPr id="17958" name="AutoShape 550">
          <a:extLst>
            <a:ext uri="{FF2B5EF4-FFF2-40B4-BE49-F238E27FC236}">
              <a16:creationId xmlns:a16="http://schemas.microsoft.com/office/drawing/2014/main" id="{F49CA080-AACA-4DE1-B0CB-6C6F283A0FAF}"/>
            </a:ext>
          </a:extLst>
        </xdr:cNvPr>
        <xdr:cNvSpPr>
          <a:spLocks noChangeAspect="1" noChangeArrowheads="1"/>
        </xdr:cNvSpPr>
      </xdr:nvSpPr>
      <xdr:spPr bwMode="auto">
        <a:xfrm>
          <a:off x="31115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92</xdr:row>
      <xdr:rowOff>0</xdr:rowOff>
    </xdr:from>
    <xdr:to>
      <xdr:col>0</xdr:col>
      <xdr:colOff>927100</xdr:colOff>
      <xdr:row>92</xdr:row>
      <xdr:rowOff>304800</xdr:rowOff>
    </xdr:to>
    <xdr:sp macro="" textlink="">
      <xdr:nvSpPr>
        <xdr:cNvPr id="17959" name="AutoShape 551" descr="https://adas-server.mobiledrivetech.com/polarion/icons/default/enums/type_feature.gif">
          <a:hlinkClick xmlns:r="http://schemas.openxmlformats.org/officeDocument/2006/relationships" r:id="rId183" tgtFrame="_blank"/>
          <a:extLst>
            <a:ext uri="{FF2B5EF4-FFF2-40B4-BE49-F238E27FC236}">
              <a16:creationId xmlns:a16="http://schemas.microsoft.com/office/drawing/2014/main" id="{4CD446CF-2DCC-4A69-9B66-D8C96947911B}"/>
            </a:ext>
          </a:extLst>
        </xdr:cNvPr>
        <xdr:cNvSpPr>
          <a:spLocks noChangeAspect="1" noChangeArrowheads="1"/>
        </xdr:cNvSpPr>
      </xdr:nvSpPr>
      <xdr:spPr bwMode="auto">
        <a:xfrm>
          <a:off x="62230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92</xdr:row>
      <xdr:rowOff>0</xdr:rowOff>
    </xdr:from>
    <xdr:to>
      <xdr:col>1</xdr:col>
      <xdr:colOff>304800</xdr:colOff>
      <xdr:row>92</xdr:row>
      <xdr:rowOff>304800</xdr:rowOff>
    </xdr:to>
    <xdr:sp macro="" textlink="">
      <xdr:nvSpPr>
        <xdr:cNvPr id="17960" name="AutoShape 552" descr="https://adas-server.mobiledrivetech.com/polarion/icons/default/enums/type_feature.gif">
          <a:hlinkClick xmlns:r="http://schemas.openxmlformats.org/officeDocument/2006/relationships" r:id="rId183" tgtFrame="_top"/>
          <a:extLst>
            <a:ext uri="{FF2B5EF4-FFF2-40B4-BE49-F238E27FC236}">
              <a16:creationId xmlns:a16="http://schemas.microsoft.com/office/drawing/2014/main" id="{152C6087-5886-43E0-A748-6831599970D9}"/>
            </a:ext>
          </a:extLst>
        </xdr:cNvPr>
        <xdr:cNvSpPr>
          <a:spLocks noChangeAspect="1" noChangeArrowheads="1"/>
        </xdr:cNvSpPr>
      </xdr:nvSpPr>
      <xdr:spPr bwMode="auto">
        <a:xfrm>
          <a:off x="202565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92</xdr:row>
      <xdr:rowOff>0</xdr:rowOff>
    </xdr:from>
    <xdr:to>
      <xdr:col>2</xdr:col>
      <xdr:colOff>304800</xdr:colOff>
      <xdr:row>92</xdr:row>
      <xdr:rowOff>304800</xdr:rowOff>
    </xdr:to>
    <xdr:sp macro="" textlink="">
      <xdr:nvSpPr>
        <xdr:cNvPr id="17961" name="AutoShape 553" descr="https://adas-server.mobiledrivetech.com/polarion/icons/default/enums/type_spike.gif">
          <a:hlinkClick xmlns:r="http://schemas.openxmlformats.org/officeDocument/2006/relationships" r:id="rId184" tgtFrame="_blank"/>
          <a:extLst>
            <a:ext uri="{FF2B5EF4-FFF2-40B4-BE49-F238E27FC236}">
              <a16:creationId xmlns:a16="http://schemas.microsoft.com/office/drawing/2014/main" id="{8D0D2E9C-0DCE-4B85-9657-D6E13B77297D}"/>
            </a:ext>
          </a:extLst>
        </xdr:cNvPr>
        <xdr:cNvSpPr>
          <a:spLocks noChangeAspect="1" noChangeArrowheads="1"/>
        </xdr:cNvSpPr>
      </xdr:nvSpPr>
      <xdr:spPr bwMode="auto">
        <a:xfrm>
          <a:off x="265430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92</xdr:row>
      <xdr:rowOff>0</xdr:rowOff>
    </xdr:from>
    <xdr:to>
      <xdr:col>3</xdr:col>
      <xdr:colOff>304800</xdr:colOff>
      <xdr:row>92</xdr:row>
      <xdr:rowOff>304800</xdr:rowOff>
    </xdr:to>
    <xdr:sp macro="" textlink="">
      <xdr:nvSpPr>
        <xdr:cNvPr id="17962" name="AutoShape 554" descr="https://adas-server.mobiledrivetech.com/polarion/icons/default/enums/type_spike.gif">
          <a:hlinkClick xmlns:r="http://schemas.openxmlformats.org/officeDocument/2006/relationships" r:id="rId184" tgtFrame="_top"/>
          <a:extLst>
            <a:ext uri="{FF2B5EF4-FFF2-40B4-BE49-F238E27FC236}">
              <a16:creationId xmlns:a16="http://schemas.microsoft.com/office/drawing/2014/main" id="{A222161B-4D0E-42C5-9ACB-7E8F03169298}"/>
            </a:ext>
          </a:extLst>
        </xdr:cNvPr>
        <xdr:cNvSpPr>
          <a:spLocks noChangeAspect="1" noChangeArrowheads="1"/>
        </xdr:cNvSpPr>
      </xdr:nvSpPr>
      <xdr:spPr bwMode="auto">
        <a:xfrm>
          <a:off x="579755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304800</xdr:colOff>
      <xdr:row>93</xdr:row>
      <xdr:rowOff>304800</xdr:rowOff>
    </xdr:to>
    <xdr:sp macro="" textlink="">
      <xdr:nvSpPr>
        <xdr:cNvPr id="17963" name="AutoShape 555" descr="https://adas-server.mobiledrivetech.com/polarion/ria/images/suspect.gif">
          <a:extLst>
            <a:ext uri="{FF2B5EF4-FFF2-40B4-BE49-F238E27FC236}">
              <a16:creationId xmlns:a16="http://schemas.microsoft.com/office/drawing/2014/main" id="{CA222A03-1B3E-4AF2-993E-0C9676D71E12}"/>
            </a:ext>
          </a:extLst>
        </xdr:cNvPr>
        <xdr:cNvSpPr>
          <a:spLocks noChangeAspect="1" noChangeArrowheads="1"/>
        </xdr:cNvSpPr>
      </xdr:nvSpPr>
      <xdr:spPr bwMode="auto">
        <a:xfrm>
          <a:off x="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93</xdr:row>
      <xdr:rowOff>0</xdr:rowOff>
    </xdr:from>
    <xdr:to>
      <xdr:col>0</xdr:col>
      <xdr:colOff>615950</xdr:colOff>
      <xdr:row>93</xdr:row>
      <xdr:rowOff>304800</xdr:rowOff>
    </xdr:to>
    <xdr:sp macro="" textlink="">
      <xdr:nvSpPr>
        <xdr:cNvPr id="17964" name="AutoShape 556">
          <a:extLst>
            <a:ext uri="{FF2B5EF4-FFF2-40B4-BE49-F238E27FC236}">
              <a16:creationId xmlns:a16="http://schemas.microsoft.com/office/drawing/2014/main" id="{070C83CE-58F1-407E-8B28-F4CC1D9AEE8B}"/>
            </a:ext>
          </a:extLst>
        </xdr:cNvPr>
        <xdr:cNvSpPr>
          <a:spLocks noChangeAspect="1" noChangeArrowheads="1"/>
        </xdr:cNvSpPr>
      </xdr:nvSpPr>
      <xdr:spPr bwMode="auto">
        <a:xfrm>
          <a:off x="31115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93</xdr:row>
      <xdr:rowOff>0</xdr:rowOff>
    </xdr:from>
    <xdr:to>
      <xdr:col>0</xdr:col>
      <xdr:colOff>927100</xdr:colOff>
      <xdr:row>93</xdr:row>
      <xdr:rowOff>304800</xdr:rowOff>
    </xdr:to>
    <xdr:sp macro="" textlink="">
      <xdr:nvSpPr>
        <xdr:cNvPr id="17965" name="AutoShape 557" descr="https://adas-server.mobiledrivetech.com/polarion/icons/default/enums/type_feature.gif">
          <a:hlinkClick xmlns:r="http://schemas.openxmlformats.org/officeDocument/2006/relationships" r:id="rId185" tgtFrame="_blank"/>
          <a:extLst>
            <a:ext uri="{FF2B5EF4-FFF2-40B4-BE49-F238E27FC236}">
              <a16:creationId xmlns:a16="http://schemas.microsoft.com/office/drawing/2014/main" id="{AA37E2B4-01A2-411D-B0B1-8F37C4899F64}"/>
            </a:ext>
          </a:extLst>
        </xdr:cNvPr>
        <xdr:cNvSpPr>
          <a:spLocks noChangeAspect="1" noChangeArrowheads="1"/>
        </xdr:cNvSpPr>
      </xdr:nvSpPr>
      <xdr:spPr bwMode="auto">
        <a:xfrm>
          <a:off x="62230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93</xdr:row>
      <xdr:rowOff>0</xdr:rowOff>
    </xdr:from>
    <xdr:to>
      <xdr:col>1</xdr:col>
      <xdr:colOff>304800</xdr:colOff>
      <xdr:row>93</xdr:row>
      <xdr:rowOff>304800</xdr:rowOff>
    </xdr:to>
    <xdr:sp macro="" textlink="">
      <xdr:nvSpPr>
        <xdr:cNvPr id="17966" name="AutoShape 558" descr="https://adas-server.mobiledrivetech.com/polarion/icons/default/enums/type_feature.gif">
          <a:hlinkClick xmlns:r="http://schemas.openxmlformats.org/officeDocument/2006/relationships" r:id="rId185" tgtFrame="_top"/>
          <a:extLst>
            <a:ext uri="{FF2B5EF4-FFF2-40B4-BE49-F238E27FC236}">
              <a16:creationId xmlns:a16="http://schemas.microsoft.com/office/drawing/2014/main" id="{94B79B9B-5984-4A40-AD1F-9FD4DC4B3F0E}"/>
            </a:ext>
          </a:extLst>
        </xdr:cNvPr>
        <xdr:cNvSpPr>
          <a:spLocks noChangeAspect="1" noChangeArrowheads="1"/>
        </xdr:cNvSpPr>
      </xdr:nvSpPr>
      <xdr:spPr bwMode="auto">
        <a:xfrm>
          <a:off x="202565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93</xdr:row>
      <xdr:rowOff>0</xdr:rowOff>
    </xdr:from>
    <xdr:to>
      <xdr:col>2</xdr:col>
      <xdr:colOff>304800</xdr:colOff>
      <xdr:row>93</xdr:row>
      <xdr:rowOff>304800</xdr:rowOff>
    </xdr:to>
    <xdr:sp macro="" textlink="">
      <xdr:nvSpPr>
        <xdr:cNvPr id="17967" name="AutoShape 559" descr="https://adas-server.mobiledrivetech.com/polarion/icons/default/enums/type_spike.gif">
          <a:hlinkClick xmlns:r="http://schemas.openxmlformats.org/officeDocument/2006/relationships" r:id="rId186" tgtFrame="_blank"/>
          <a:extLst>
            <a:ext uri="{FF2B5EF4-FFF2-40B4-BE49-F238E27FC236}">
              <a16:creationId xmlns:a16="http://schemas.microsoft.com/office/drawing/2014/main" id="{278C74E6-43D2-4F8F-9F48-ECDB1FC7E093}"/>
            </a:ext>
          </a:extLst>
        </xdr:cNvPr>
        <xdr:cNvSpPr>
          <a:spLocks noChangeAspect="1" noChangeArrowheads="1"/>
        </xdr:cNvSpPr>
      </xdr:nvSpPr>
      <xdr:spPr bwMode="auto">
        <a:xfrm>
          <a:off x="265430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93</xdr:row>
      <xdr:rowOff>0</xdr:rowOff>
    </xdr:from>
    <xdr:to>
      <xdr:col>3</xdr:col>
      <xdr:colOff>304800</xdr:colOff>
      <xdr:row>93</xdr:row>
      <xdr:rowOff>304800</xdr:rowOff>
    </xdr:to>
    <xdr:sp macro="" textlink="">
      <xdr:nvSpPr>
        <xdr:cNvPr id="17968" name="AutoShape 560" descr="https://adas-server.mobiledrivetech.com/polarion/icons/default/enums/type_spike.gif">
          <a:hlinkClick xmlns:r="http://schemas.openxmlformats.org/officeDocument/2006/relationships" r:id="rId186" tgtFrame="_top"/>
          <a:extLst>
            <a:ext uri="{FF2B5EF4-FFF2-40B4-BE49-F238E27FC236}">
              <a16:creationId xmlns:a16="http://schemas.microsoft.com/office/drawing/2014/main" id="{FB3D912B-D925-4678-8814-7E79E5669B8E}"/>
            </a:ext>
          </a:extLst>
        </xdr:cNvPr>
        <xdr:cNvSpPr>
          <a:spLocks noChangeAspect="1" noChangeArrowheads="1"/>
        </xdr:cNvSpPr>
      </xdr:nvSpPr>
      <xdr:spPr bwMode="auto">
        <a:xfrm>
          <a:off x="5797550" y="5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304800</xdr:colOff>
      <xdr:row>94</xdr:row>
      <xdr:rowOff>304800</xdr:rowOff>
    </xdr:to>
    <xdr:sp macro="" textlink="">
      <xdr:nvSpPr>
        <xdr:cNvPr id="17969" name="AutoShape 561" descr="https://adas-server.mobiledrivetech.com/polarion/ria/images/suspect.gif">
          <a:extLst>
            <a:ext uri="{FF2B5EF4-FFF2-40B4-BE49-F238E27FC236}">
              <a16:creationId xmlns:a16="http://schemas.microsoft.com/office/drawing/2014/main" id="{72BCBC8D-7811-43F1-B0D5-BDEA4BE1593D}"/>
            </a:ext>
          </a:extLst>
        </xdr:cNvPr>
        <xdr:cNvSpPr>
          <a:spLocks noChangeAspect="1" noChangeArrowheads="1"/>
        </xdr:cNvSpPr>
      </xdr:nvSpPr>
      <xdr:spPr bwMode="auto">
        <a:xfrm>
          <a:off x="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94</xdr:row>
      <xdr:rowOff>0</xdr:rowOff>
    </xdr:from>
    <xdr:to>
      <xdr:col>0</xdr:col>
      <xdr:colOff>615950</xdr:colOff>
      <xdr:row>94</xdr:row>
      <xdr:rowOff>304800</xdr:rowOff>
    </xdr:to>
    <xdr:sp macro="" textlink="">
      <xdr:nvSpPr>
        <xdr:cNvPr id="17970" name="AutoShape 562">
          <a:extLst>
            <a:ext uri="{FF2B5EF4-FFF2-40B4-BE49-F238E27FC236}">
              <a16:creationId xmlns:a16="http://schemas.microsoft.com/office/drawing/2014/main" id="{C84D94FF-4898-4A57-9748-662E7F23F7CD}"/>
            </a:ext>
          </a:extLst>
        </xdr:cNvPr>
        <xdr:cNvSpPr>
          <a:spLocks noChangeAspect="1" noChangeArrowheads="1"/>
        </xdr:cNvSpPr>
      </xdr:nvSpPr>
      <xdr:spPr bwMode="auto">
        <a:xfrm>
          <a:off x="31115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94</xdr:row>
      <xdr:rowOff>0</xdr:rowOff>
    </xdr:from>
    <xdr:to>
      <xdr:col>0</xdr:col>
      <xdr:colOff>927100</xdr:colOff>
      <xdr:row>94</xdr:row>
      <xdr:rowOff>304800</xdr:rowOff>
    </xdr:to>
    <xdr:sp macro="" textlink="">
      <xdr:nvSpPr>
        <xdr:cNvPr id="17971" name="AutoShape 563" descr="https://adas-server.mobiledrivetech.com/polarion/icons/default/enums/type_feature.gif">
          <a:hlinkClick xmlns:r="http://schemas.openxmlformats.org/officeDocument/2006/relationships" r:id="rId187" tgtFrame="_blank"/>
          <a:extLst>
            <a:ext uri="{FF2B5EF4-FFF2-40B4-BE49-F238E27FC236}">
              <a16:creationId xmlns:a16="http://schemas.microsoft.com/office/drawing/2014/main" id="{14AC8E1F-F225-4FE5-ACC1-1041AA415E05}"/>
            </a:ext>
          </a:extLst>
        </xdr:cNvPr>
        <xdr:cNvSpPr>
          <a:spLocks noChangeAspect="1" noChangeArrowheads="1"/>
        </xdr:cNvSpPr>
      </xdr:nvSpPr>
      <xdr:spPr bwMode="auto">
        <a:xfrm>
          <a:off x="62230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94</xdr:row>
      <xdr:rowOff>0</xdr:rowOff>
    </xdr:from>
    <xdr:to>
      <xdr:col>1</xdr:col>
      <xdr:colOff>304800</xdr:colOff>
      <xdr:row>94</xdr:row>
      <xdr:rowOff>304800</xdr:rowOff>
    </xdr:to>
    <xdr:sp macro="" textlink="">
      <xdr:nvSpPr>
        <xdr:cNvPr id="17972" name="AutoShape 564" descr="https://adas-server.mobiledrivetech.com/polarion/icons/default/enums/type_feature.gif">
          <a:hlinkClick xmlns:r="http://schemas.openxmlformats.org/officeDocument/2006/relationships" r:id="rId187" tgtFrame="_top"/>
          <a:extLst>
            <a:ext uri="{FF2B5EF4-FFF2-40B4-BE49-F238E27FC236}">
              <a16:creationId xmlns:a16="http://schemas.microsoft.com/office/drawing/2014/main" id="{018A74E7-9F34-47A4-B5F8-8B2D91D39459}"/>
            </a:ext>
          </a:extLst>
        </xdr:cNvPr>
        <xdr:cNvSpPr>
          <a:spLocks noChangeAspect="1" noChangeArrowheads="1"/>
        </xdr:cNvSpPr>
      </xdr:nvSpPr>
      <xdr:spPr bwMode="auto">
        <a:xfrm>
          <a:off x="202565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2</xdr:col>
      <xdr:colOff>304800</xdr:colOff>
      <xdr:row>94</xdr:row>
      <xdr:rowOff>304800</xdr:rowOff>
    </xdr:to>
    <xdr:sp macro="" textlink="">
      <xdr:nvSpPr>
        <xdr:cNvPr id="17973" name="AutoShape 565" descr="https://adas-server.mobiledrivetech.com/polarion/icons/default/enums/type_spike.gif">
          <a:hlinkClick xmlns:r="http://schemas.openxmlformats.org/officeDocument/2006/relationships" r:id="rId188" tgtFrame="_blank"/>
          <a:extLst>
            <a:ext uri="{FF2B5EF4-FFF2-40B4-BE49-F238E27FC236}">
              <a16:creationId xmlns:a16="http://schemas.microsoft.com/office/drawing/2014/main" id="{D2727F8B-3B3D-44C4-8273-EF1CF4FEEF0D}"/>
            </a:ext>
          </a:extLst>
        </xdr:cNvPr>
        <xdr:cNvSpPr>
          <a:spLocks noChangeAspect="1" noChangeArrowheads="1"/>
        </xdr:cNvSpPr>
      </xdr:nvSpPr>
      <xdr:spPr bwMode="auto">
        <a:xfrm>
          <a:off x="265430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94</xdr:row>
      <xdr:rowOff>0</xdr:rowOff>
    </xdr:from>
    <xdr:to>
      <xdr:col>3</xdr:col>
      <xdr:colOff>304800</xdr:colOff>
      <xdr:row>94</xdr:row>
      <xdr:rowOff>304800</xdr:rowOff>
    </xdr:to>
    <xdr:sp macro="" textlink="">
      <xdr:nvSpPr>
        <xdr:cNvPr id="17974" name="AutoShape 566" descr="https://adas-server.mobiledrivetech.com/polarion/icons/default/enums/type_spike.gif">
          <a:hlinkClick xmlns:r="http://schemas.openxmlformats.org/officeDocument/2006/relationships" r:id="rId188" tgtFrame="_top"/>
          <a:extLst>
            <a:ext uri="{FF2B5EF4-FFF2-40B4-BE49-F238E27FC236}">
              <a16:creationId xmlns:a16="http://schemas.microsoft.com/office/drawing/2014/main" id="{3141FAE4-7603-4C5B-B75E-11C2AB0E04C5}"/>
            </a:ext>
          </a:extLst>
        </xdr:cNvPr>
        <xdr:cNvSpPr>
          <a:spLocks noChangeAspect="1" noChangeArrowheads="1"/>
        </xdr:cNvSpPr>
      </xdr:nvSpPr>
      <xdr:spPr bwMode="auto">
        <a:xfrm>
          <a:off x="5797550" y="605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95</xdr:row>
      <xdr:rowOff>304800</xdr:rowOff>
    </xdr:to>
    <xdr:sp macro="" textlink="">
      <xdr:nvSpPr>
        <xdr:cNvPr id="17975" name="AutoShape 567" descr="https://adas-server.mobiledrivetech.com/polarion/ria/images/suspect.gif">
          <a:extLst>
            <a:ext uri="{FF2B5EF4-FFF2-40B4-BE49-F238E27FC236}">
              <a16:creationId xmlns:a16="http://schemas.microsoft.com/office/drawing/2014/main" id="{A6DFBC8B-C76D-42EB-BE0F-A135857E7E6D}"/>
            </a:ext>
          </a:extLst>
        </xdr:cNvPr>
        <xdr:cNvSpPr>
          <a:spLocks noChangeAspect="1" noChangeArrowheads="1"/>
        </xdr:cNvSpPr>
      </xdr:nvSpPr>
      <xdr:spPr bwMode="auto">
        <a:xfrm>
          <a:off x="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95</xdr:row>
      <xdr:rowOff>0</xdr:rowOff>
    </xdr:from>
    <xdr:to>
      <xdr:col>0</xdr:col>
      <xdr:colOff>615950</xdr:colOff>
      <xdr:row>95</xdr:row>
      <xdr:rowOff>304800</xdr:rowOff>
    </xdr:to>
    <xdr:sp macro="" textlink="">
      <xdr:nvSpPr>
        <xdr:cNvPr id="17976" name="AutoShape 568">
          <a:extLst>
            <a:ext uri="{FF2B5EF4-FFF2-40B4-BE49-F238E27FC236}">
              <a16:creationId xmlns:a16="http://schemas.microsoft.com/office/drawing/2014/main" id="{F8F8C49E-CE40-4767-AC64-CAB345A5AC2F}"/>
            </a:ext>
          </a:extLst>
        </xdr:cNvPr>
        <xdr:cNvSpPr>
          <a:spLocks noChangeAspect="1" noChangeArrowheads="1"/>
        </xdr:cNvSpPr>
      </xdr:nvSpPr>
      <xdr:spPr bwMode="auto">
        <a:xfrm>
          <a:off x="31115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95</xdr:row>
      <xdr:rowOff>0</xdr:rowOff>
    </xdr:from>
    <xdr:to>
      <xdr:col>0</xdr:col>
      <xdr:colOff>927100</xdr:colOff>
      <xdr:row>95</xdr:row>
      <xdr:rowOff>304800</xdr:rowOff>
    </xdr:to>
    <xdr:sp macro="" textlink="">
      <xdr:nvSpPr>
        <xdr:cNvPr id="17977" name="AutoShape 569" descr="https://adas-server.mobiledrivetech.com/polarion/icons/default/enums/type_feature.gif">
          <a:hlinkClick xmlns:r="http://schemas.openxmlformats.org/officeDocument/2006/relationships" r:id="rId189" tgtFrame="_blank"/>
          <a:extLst>
            <a:ext uri="{FF2B5EF4-FFF2-40B4-BE49-F238E27FC236}">
              <a16:creationId xmlns:a16="http://schemas.microsoft.com/office/drawing/2014/main" id="{68881752-B2C7-4D31-BCA9-19FD178F4564}"/>
            </a:ext>
          </a:extLst>
        </xdr:cNvPr>
        <xdr:cNvSpPr>
          <a:spLocks noChangeAspect="1" noChangeArrowheads="1"/>
        </xdr:cNvSpPr>
      </xdr:nvSpPr>
      <xdr:spPr bwMode="auto">
        <a:xfrm>
          <a:off x="62230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95</xdr:row>
      <xdr:rowOff>0</xdr:rowOff>
    </xdr:from>
    <xdr:to>
      <xdr:col>1</xdr:col>
      <xdr:colOff>304800</xdr:colOff>
      <xdr:row>95</xdr:row>
      <xdr:rowOff>304800</xdr:rowOff>
    </xdr:to>
    <xdr:sp macro="" textlink="">
      <xdr:nvSpPr>
        <xdr:cNvPr id="17978" name="AutoShape 570" descr="https://adas-server.mobiledrivetech.com/polarion/icons/default/enums/type_feature.gif">
          <a:hlinkClick xmlns:r="http://schemas.openxmlformats.org/officeDocument/2006/relationships" r:id="rId189" tgtFrame="_top"/>
          <a:extLst>
            <a:ext uri="{FF2B5EF4-FFF2-40B4-BE49-F238E27FC236}">
              <a16:creationId xmlns:a16="http://schemas.microsoft.com/office/drawing/2014/main" id="{15306F5C-A7C4-44ED-897B-EC5FEA2414CF}"/>
            </a:ext>
          </a:extLst>
        </xdr:cNvPr>
        <xdr:cNvSpPr>
          <a:spLocks noChangeAspect="1" noChangeArrowheads="1"/>
        </xdr:cNvSpPr>
      </xdr:nvSpPr>
      <xdr:spPr bwMode="auto">
        <a:xfrm>
          <a:off x="202565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7979" name="AutoShape 571" descr="https://adas-server.mobiledrivetech.com/polarion/icons/default/enums/type_spike.gif">
          <a:hlinkClick xmlns:r="http://schemas.openxmlformats.org/officeDocument/2006/relationships" r:id="rId190" tgtFrame="_blank"/>
          <a:extLst>
            <a:ext uri="{FF2B5EF4-FFF2-40B4-BE49-F238E27FC236}">
              <a16:creationId xmlns:a16="http://schemas.microsoft.com/office/drawing/2014/main" id="{3BA72167-8D7E-4CD0-A181-DFCEED12D285}"/>
            </a:ext>
          </a:extLst>
        </xdr:cNvPr>
        <xdr:cNvSpPr>
          <a:spLocks noChangeAspect="1" noChangeArrowheads="1"/>
        </xdr:cNvSpPr>
      </xdr:nvSpPr>
      <xdr:spPr bwMode="auto">
        <a:xfrm>
          <a:off x="265430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95</xdr:row>
      <xdr:rowOff>0</xdr:rowOff>
    </xdr:from>
    <xdr:to>
      <xdr:col>3</xdr:col>
      <xdr:colOff>304800</xdr:colOff>
      <xdr:row>95</xdr:row>
      <xdr:rowOff>304800</xdr:rowOff>
    </xdr:to>
    <xdr:sp macro="" textlink="">
      <xdr:nvSpPr>
        <xdr:cNvPr id="17980" name="AutoShape 572" descr="https://adas-server.mobiledrivetech.com/polarion/icons/default/enums/type_spike.gif">
          <a:hlinkClick xmlns:r="http://schemas.openxmlformats.org/officeDocument/2006/relationships" r:id="rId190" tgtFrame="_top"/>
          <a:extLst>
            <a:ext uri="{FF2B5EF4-FFF2-40B4-BE49-F238E27FC236}">
              <a16:creationId xmlns:a16="http://schemas.microsoft.com/office/drawing/2014/main" id="{86F37CB8-A38D-42B5-8BC8-EA48A90D6F14}"/>
            </a:ext>
          </a:extLst>
        </xdr:cNvPr>
        <xdr:cNvSpPr>
          <a:spLocks noChangeAspect="1" noChangeArrowheads="1"/>
        </xdr:cNvSpPr>
      </xdr:nvSpPr>
      <xdr:spPr bwMode="auto">
        <a:xfrm>
          <a:off x="5797550" y="611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304800</xdr:colOff>
      <xdr:row>96</xdr:row>
      <xdr:rowOff>304800</xdr:rowOff>
    </xdr:to>
    <xdr:sp macro="" textlink="">
      <xdr:nvSpPr>
        <xdr:cNvPr id="17981" name="AutoShape 573" descr="https://adas-server.mobiledrivetech.com/polarion/ria/images/suspect.gif">
          <a:extLst>
            <a:ext uri="{FF2B5EF4-FFF2-40B4-BE49-F238E27FC236}">
              <a16:creationId xmlns:a16="http://schemas.microsoft.com/office/drawing/2014/main" id="{6C3F9FC8-EE1E-406D-ABF8-C406F998F0C9}"/>
            </a:ext>
          </a:extLst>
        </xdr:cNvPr>
        <xdr:cNvSpPr>
          <a:spLocks noChangeAspect="1" noChangeArrowheads="1"/>
        </xdr:cNvSpPr>
      </xdr:nvSpPr>
      <xdr:spPr bwMode="auto">
        <a:xfrm>
          <a:off x="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96</xdr:row>
      <xdr:rowOff>0</xdr:rowOff>
    </xdr:from>
    <xdr:to>
      <xdr:col>0</xdr:col>
      <xdr:colOff>615950</xdr:colOff>
      <xdr:row>96</xdr:row>
      <xdr:rowOff>304800</xdr:rowOff>
    </xdr:to>
    <xdr:sp macro="" textlink="">
      <xdr:nvSpPr>
        <xdr:cNvPr id="17982" name="AutoShape 574">
          <a:extLst>
            <a:ext uri="{FF2B5EF4-FFF2-40B4-BE49-F238E27FC236}">
              <a16:creationId xmlns:a16="http://schemas.microsoft.com/office/drawing/2014/main" id="{76590E61-57C4-4342-B0B4-9814A7DF276F}"/>
            </a:ext>
          </a:extLst>
        </xdr:cNvPr>
        <xdr:cNvSpPr>
          <a:spLocks noChangeAspect="1" noChangeArrowheads="1"/>
        </xdr:cNvSpPr>
      </xdr:nvSpPr>
      <xdr:spPr bwMode="auto">
        <a:xfrm>
          <a:off x="31115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96</xdr:row>
      <xdr:rowOff>0</xdr:rowOff>
    </xdr:from>
    <xdr:to>
      <xdr:col>0</xdr:col>
      <xdr:colOff>927100</xdr:colOff>
      <xdr:row>96</xdr:row>
      <xdr:rowOff>304800</xdr:rowOff>
    </xdr:to>
    <xdr:sp macro="" textlink="">
      <xdr:nvSpPr>
        <xdr:cNvPr id="17983" name="AutoShape 575" descr="https://adas-server.mobiledrivetech.com/polarion/icons/default/enums/type_feature.gif">
          <a:hlinkClick xmlns:r="http://schemas.openxmlformats.org/officeDocument/2006/relationships" r:id="rId191" tgtFrame="_blank"/>
          <a:extLst>
            <a:ext uri="{FF2B5EF4-FFF2-40B4-BE49-F238E27FC236}">
              <a16:creationId xmlns:a16="http://schemas.microsoft.com/office/drawing/2014/main" id="{3CE0B1EA-2541-4C34-B434-152C13F223E6}"/>
            </a:ext>
          </a:extLst>
        </xdr:cNvPr>
        <xdr:cNvSpPr>
          <a:spLocks noChangeAspect="1" noChangeArrowheads="1"/>
        </xdr:cNvSpPr>
      </xdr:nvSpPr>
      <xdr:spPr bwMode="auto">
        <a:xfrm>
          <a:off x="62230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96</xdr:row>
      <xdr:rowOff>0</xdr:rowOff>
    </xdr:from>
    <xdr:to>
      <xdr:col>1</xdr:col>
      <xdr:colOff>304800</xdr:colOff>
      <xdr:row>96</xdr:row>
      <xdr:rowOff>304800</xdr:rowOff>
    </xdr:to>
    <xdr:sp macro="" textlink="">
      <xdr:nvSpPr>
        <xdr:cNvPr id="17984" name="AutoShape 576" descr="https://adas-server.mobiledrivetech.com/polarion/icons/default/enums/type_feature.gif">
          <a:hlinkClick xmlns:r="http://schemas.openxmlformats.org/officeDocument/2006/relationships" r:id="rId191" tgtFrame="_top"/>
          <a:extLst>
            <a:ext uri="{FF2B5EF4-FFF2-40B4-BE49-F238E27FC236}">
              <a16:creationId xmlns:a16="http://schemas.microsoft.com/office/drawing/2014/main" id="{E16EC073-E10D-49C5-8A34-16D4835E80DE}"/>
            </a:ext>
          </a:extLst>
        </xdr:cNvPr>
        <xdr:cNvSpPr>
          <a:spLocks noChangeAspect="1" noChangeArrowheads="1"/>
        </xdr:cNvSpPr>
      </xdr:nvSpPr>
      <xdr:spPr bwMode="auto">
        <a:xfrm>
          <a:off x="202565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xdr:row>
      <xdr:rowOff>0</xdr:rowOff>
    </xdr:from>
    <xdr:to>
      <xdr:col>2</xdr:col>
      <xdr:colOff>304800</xdr:colOff>
      <xdr:row>96</xdr:row>
      <xdr:rowOff>304800</xdr:rowOff>
    </xdr:to>
    <xdr:sp macro="" textlink="">
      <xdr:nvSpPr>
        <xdr:cNvPr id="17985" name="AutoShape 577" descr="https://adas-server.mobiledrivetech.com/polarion/icons/default/enums/type_spike.gif">
          <a:hlinkClick xmlns:r="http://schemas.openxmlformats.org/officeDocument/2006/relationships" r:id="rId192" tgtFrame="_blank"/>
          <a:extLst>
            <a:ext uri="{FF2B5EF4-FFF2-40B4-BE49-F238E27FC236}">
              <a16:creationId xmlns:a16="http://schemas.microsoft.com/office/drawing/2014/main" id="{2F28B66F-5262-4B36-9547-496F5767E149}"/>
            </a:ext>
          </a:extLst>
        </xdr:cNvPr>
        <xdr:cNvSpPr>
          <a:spLocks noChangeAspect="1" noChangeArrowheads="1"/>
        </xdr:cNvSpPr>
      </xdr:nvSpPr>
      <xdr:spPr bwMode="auto">
        <a:xfrm>
          <a:off x="265430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96</xdr:row>
      <xdr:rowOff>0</xdr:rowOff>
    </xdr:from>
    <xdr:to>
      <xdr:col>3</xdr:col>
      <xdr:colOff>304800</xdr:colOff>
      <xdr:row>96</xdr:row>
      <xdr:rowOff>304800</xdr:rowOff>
    </xdr:to>
    <xdr:sp macro="" textlink="">
      <xdr:nvSpPr>
        <xdr:cNvPr id="17986" name="AutoShape 578" descr="https://adas-server.mobiledrivetech.com/polarion/icons/default/enums/type_spike.gif">
          <a:hlinkClick xmlns:r="http://schemas.openxmlformats.org/officeDocument/2006/relationships" r:id="rId192" tgtFrame="_top"/>
          <a:extLst>
            <a:ext uri="{FF2B5EF4-FFF2-40B4-BE49-F238E27FC236}">
              <a16:creationId xmlns:a16="http://schemas.microsoft.com/office/drawing/2014/main" id="{4B60314F-68C7-42A2-8AB7-7A6ABD78F1A3}"/>
            </a:ext>
          </a:extLst>
        </xdr:cNvPr>
        <xdr:cNvSpPr>
          <a:spLocks noChangeAspect="1" noChangeArrowheads="1"/>
        </xdr:cNvSpPr>
      </xdr:nvSpPr>
      <xdr:spPr bwMode="auto">
        <a:xfrm>
          <a:off x="5797550" y="617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304800</xdr:colOff>
      <xdr:row>97</xdr:row>
      <xdr:rowOff>304800</xdr:rowOff>
    </xdr:to>
    <xdr:sp macro="" textlink="">
      <xdr:nvSpPr>
        <xdr:cNvPr id="17987" name="AutoShape 579" descr="https://adas-server.mobiledrivetech.com/polarion/ria/images/suspect.gif">
          <a:extLst>
            <a:ext uri="{FF2B5EF4-FFF2-40B4-BE49-F238E27FC236}">
              <a16:creationId xmlns:a16="http://schemas.microsoft.com/office/drawing/2014/main" id="{3F5F5749-831E-4665-BDAD-D70B056D75D8}"/>
            </a:ext>
          </a:extLst>
        </xdr:cNvPr>
        <xdr:cNvSpPr>
          <a:spLocks noChangeAspect="1" noChangeArrowheads="1"/>
        </xdr:cNvSpPr>
      </xdr:nvSpPr>
      <xdr:spPr bwMode="auto">
        <a:xfrm>
          <a:off x="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97</xdr:row>
      <xdr:rowOff>0</xdr:rowOff>
    </xdr:from>
    <xdr:to>
      <xdr:col>0</xdr:col>
      <xdr:colOff>615950</xdr:colOff>
      <xdr:row>97</xdr:row>
      <xdr:rowOff>304800</xdr:rowOff>
    </xdr:to>
    <xdr:sp macro="" textlink="">
      <xdr:nvSpPr>
        <xdr:cNvPr id="17988" name="AutoShape 580">
          <a:extLst>
            <a:ext uri="{FF2B5EF4-FFF2-40B4-BE49-F238E27FC236}">
              <a16:creationId xmlns:a16="http://schemas.microsoft.com/office/drawing/2014/main" id="{EF4D2C97-94A1-43A5-B87D-5915BCBD8556}"/>
            </a:ext>
          </a:extLst>
        </xdr:cNvPr>
        <xdr:cNvSpPr>
          <a:spLocks noChangeAspect="1" noChangeArrowheads="1"/>
        </xdr:cNvSpPr>
      </xdr:nvSpPr>
      <xdr:spPr bwMode="auto">
        <a:xfrm>
          <a:off x="31115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97</xdr:row>
      <xdr:rowOff>0</xdr:rowOff>
    </xdr:from>
    <xdr:to>
      <xdr:col>0</xdr:col>
      <xdr:colOff>927100</xdr:colOff>
      <xdr:row>97</xdr:row>
      <xdr:rowOff>304800</xdr:rowOff>
    </xdr:to>
    <xdr:sp macro="" textlink="">
      <xdr:nvSpPr>
        <xdr:cNvPr id="17989" name="AutoShape 581" descr="https://adas-server.mobiledrivetech.com/polarion/icons/default/enums/type_feature.gif">
          <a:hlinkClick xmlns:r="http://schemas.openxmlformats.org/officeDocument/2006/relationships" r:id="rId193" tgtFrame="_blank"/>
          <a:extLst>
            <a:ext uri="{FF2B5EF4-FFF2-40B4-BE49-F238E27FC236}">
              <a16:creationId xmlns:a16="http://schemas.microsoft.com/office/drawing/2014/main" id="{0E53BCFE-7EE9-4574-9FA2-22883A6ACBFC}"/>
            </a:ext>
          </a:extLst>
        </xdr:cNvPr>
        <xdr:cNvSpPr>
          <a:spLocks noChangeAspect="1" noChangeArrowheads="1"/>
        </xdr:cNvSpPr>
      </xdr:nvSpPr>
      <xdr:spPr bwMode="auto">
        <a:xfrm>
          <a:off x="62230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97</xdr:row>
      <xdr:rowOff>0</xdr:rowOff>
    </xdr:from>
    <xdr:to>
      <xdr:col>1</xdr:col>
      <xdr:colOff>304800</xdr:colOff>
      <xdr:row>97</xdr:row>
      <xdr:rowOff>304800</xdr:rowOff>
    </xdr:to>
    <xdr:sp macro="" textlink="">
      <xdr:nvSpPr>
        <xdr:cNvPr id="17990" name="AutoShape 582" descr="https://adas-server.mobiledrivetech.com/polarion/icons/default/enums/type_feature.gif">
          <a:hlinkClick xmlns:r="http://schemas.openxmlformats.org/officeDocument/2006/relationships" r:id="rId193" tgtFrame="_top"/>
          <a:extLst>
            <a:ext uri="{FF2B5EF4-FFF2-40B4-BE49-F238E27FC236}">
              <a16:creationId xmlns:a16="http://schemas.microsoft.com/office/drawing/2014/main" id="{F53C9C74-200A-45EC-ADF5-E4336E1C7943}"/>
            </a:ext>
          </a:extLst>
        </xdr:cNvPr>
        <xdr:cNvSpPr>
          <a:spLocks noChangeAspect="1" noChangeArrowheads="1"/>
        </xdr:cNvSpPr>
      </xdr:nvSpPr>
      <xdr:spPr bwMode="auto">
        <a:xfrm>
          <a:off x="202565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xdr:row>
      <xdr:rowOff>0</xdr:rowOff>
    </xdr:from>
    <xdr:to>
      <xdr:col>2</xdr:col>
      <xdr:colOff>304800</xdr:colOff>
      <xdr:row>97</xdr:row>
      <xdr:rowOff>304800</xdr:rowOff>
    </xdr:to>
    <xdr:sp macro="" textlink="">
      <xdr:nvSpPr>
        <xdr:cNvPr id="17991" name="AutoShape 583" descr="https://adas-server.mobiledrivetech.com/polarion/icons/default/enums/type_spike.gif">
          <a:hlinkClick xmlns:r="http://schemas.openxmlformats.org/officeDocument/2006/relationships" r:id="rId194" tgtFrame="_blank"/>
          <a:extLst>
            <a:ext uri="{FF2B5EF4-FFF2-40B4-BE49-F238E27FC236}">
              <a16:creationId xmlns:a16="http://schemas.microsoft.com/office/drawing/2014/main" id="{5DB97C1B-5DF4-4A85-A966-F37BF6071C25}"/>
            </a:ext>
          </a:extLst>
        </xdr:cNvPr>
        <xdr:cNvSpPr>
          <a:spLocks noChangeAspect="1" noChangeArrowheads="1"/>
        </xdr:cNvSpPr>
      </xdr:nvSpPr>
      <xdr:spPr bwMode="auto">
        <a:xfrm>
          <a:off x="265430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97</xdr:row>
      <xdr:rowOff>0</xdr:rowOff>
    </xdr:from>
    <xdr:to>
      <xdr:col>3</xdr:col>
      <xdr:colOff>304800</xdr:colOff>
      <xdr:row>97</xdr:row>
      <xdr:rowOff>304800</xdr:rowOff>
    </xdr:to>
    <xdr:sp macro="" textlink="">
      <xdr:nvSpPr>
        <xdr:cNvPr id="17992" name="AutoShape 584" descr="https://adas-server.mobiledrivetech.com/polarion/icons/default/enums/type_spike.gif">
          <a:hlinkClick xmlns:r="http://schemas.openxmlformats.org/officeDocument/2006/relationships" r:id="rId194" tgtFrame="_top"/>
          <a:extLst>
            <a:ext uri="{FF2B5EF4-FFF2-40B4-BE49-F238E27FC236}">
              <a16:creationId xmlns:a16="http://schemas.microsoft.com/office/drawing/2014/main" id="{C86F51F8-9F4A-4B63-A4ED-3F053C952348}"/>
            </a:ext>
          </a:extLst>
        </xdr:cNvPr>
        <xdr:cNvSpPr>
          <a:spLocks noChangeAspect="1" noChangeArrowheads="1"/>
        </xdr:cNvSpPr>
      </xdr:nvSpPr>
      <xdr:spPr bwMode="auto">
        <a:xfrm>
          <a:off x="5797550" y="624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304800</xdr:colOff>
      <xdr:row>98</xdr:row>
      <xdr:rowOff>304800</xdr:rowOff>
    </xdr:to>
    <xdr:sp macro="" textlink="">
      <xdr:nvSpPr>
        <xdr:cNvPr id="17993" name="AutoShape 585" descr="https://adas-server.mobiledrivetech.com/polarion/ria/images/suspect.gif">
          <a:extLst>
            <a:ext uri="{FF2B5EF4-FFF2-40B4-BE49-F238E27FC236}">
              <a16:creationId xmlns:a16="http://schemas.microsoft.com/office/drawing/2014/main" id="{1448C3BB-4196-499B-AE99-3EEBD3586A3E}"/>
            </a:ext>
          </a:extLst>
        </xdr:cNvPr>
        <xdr:cNvSpPr>
          <a:spLocks noChangeAspect="1" noChangeArrowheads="1"/>
        </xdr:cNvSpPr>
      </xdr:nvSpPr>
      <xdr:spPr bwMode="auto">
        <a:xfrm>
          <a:off x="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98</xdr:row>
      <xdr:rowOff>0</xdr:rowOff>
    </xdr:from>
    <xdr:to>
      <xdr:col>0</xdr:col>
      <xdr:colOff>615950</xdr:colOff>
      <xdr:row>98</xdr:row>
      <xdr:rowOff>304800</xdr:rowOff>
    </xdr:to>
    <xdr:sp macro="" textlink="">
      <xdr:nvSpPr>
        <xdr:cNvPr id="17994" name="AutoShape 586">
          <a:extLst>
            <a:ext uri="{FF2B5EF4-FFF2-40B4-BE49-F238E27FC236}">
              <a16:creationId xmlns:a16="http://schemas.microsoft.com/office/drawing/2014/main" id="{74DB7456-E8A3-4F2D-A01D-3E10C89050DD}"/>
            </a:ext>
          </a:extLst>
        </xdr:cNvPr>
        <xdr:cNvSpPr>
          <a:spLocks noChangeAspect="1" noChangeArrowheads="1"/>
        </xdr:cNvSpPr>
      </xdr:nvSpPr>
      <xdr:spPr bwMode="auto">
        <a:xfrm>
          <a:off x="31115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98</xdr:row>
      <xdr:rowOff>0</xdr:rowOff>
    </xdr:from>
    <xdr:to>
      <xdr:col>0</xdr:col>
      <xdr:colOff>927100</xdr:colOff>
      <xdr:row>98</xdr:row>
      <xdr:rowOff>304800</xdr:rowOff>
    </xdr:to>
    <xdr:sp macro="" textlink="">
      <xdr:nvSpPr>
        <xdr:cNvPr id="17995" name="AutoShape 587" descr="https://adas-server.mobiledrivetech.com/polarion/icons/default/enums/type_feature.gif">
          <a:hlinkClick xmlns:r="http://schemas.openxmlformats.org/officeDocument/2006/relationships" r:id="rId195" tgtFrame="_blank"/>
          <a:extLst>
            <a:ext uri="{FF2B5EF4-FFF2-40B4-BE49-F238E27FC236}">
              <a16:creationId xmlns:a16="http://schemas.microsoft.com/office/drawing/2014/main" id="{0604A10F-5DA8-49EF-A76B-056A9C972EA5}"/>
            </a:ext>
          </a:extLst>
        </xdr:cNvPr>
        <xdr:cNvSpPr>
          <a:spLocks noChangeAspect="1" noChangeArrowheads="1"/>
        </xdr:cNvSpPr>
      </xdr:nvSpPr>
      <xdr:spPr bwMode="auto">
        <a:xfrm>
          <a:off x="62230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98</xdr:row>
      <xdr:rowOff>0</xdr:rowOff>
    </xdr:from>
    <xdr:to>
      <xdr:col>1</xdr:col>
      <xdr:colOff>304800</xdr:colOff>
      <xdr:row>98</xdr:row>
      <xdr:rowOff>304800</xdr:rowOff>
    </xdr:to>
    <xdr:sp macro="" textlink="">
      <xdr:nvSpPr>
        <xdr:cNvPr id="17996" name="AutoShape 588" descr="https://adas-server.mobiledrivetech.com/polarion/icons/default/enums/type_feature.gif">
          <a:hlinkClick xmlns:r="http://schemas.openxmlformats.org/officeDocument/2006/relationships" r:id="rId195" tgtFrame="_top"/>
          <a:extLst>
            <a:ext uri="{FF2B5EF4-FFF2-40B4-BE49-F238E27FC236}">
              <a16:creationId xmlns:a16="http://schemas.microsoft.com/office/drawing/2014/main" id="{F187705D-147E-4780-B452-C12415321CFC}"/>
            </a:ext>
          </a:extLst>
        </xdr:cNvPr>
        <xdr:cNvSpPr>
          <a:spLocks noChangeAspect="1" noChangeArrowheads="1"/>
        </xdr:cNvSpPr>
      </xdr:nvSpPr>
      <xdr:spPr bwMode="auto">
        <a:xfrm>
          <a:off x="202565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xdr:row>
      <xdr:rowOff>0</xdr:rowOff>
    </xdr:from>
    <xdr:to>
      <xdr:col>2</xdr:col>
      <xdr:colOff>304800</xdr:colOff>
      <xdr:row>98</xdr:row>
      <xdr:rowOff>304800</xdr:rowOff>
    </xdr:to>
    <xdr:sp macro="" textlink="">
      <xdr:nvSpPr>
        <xdr:cNvPr id="17997" name="AutoShape 589" descr="https://adas-server.mobiledrivetech.com/polarion/icons/default/enums/type_spike.gif">
          <a:hlinkClick xmlns:r="http://schemas.openxmlformats.org/officeDocument/2006/relationships" r:id="rId196" tgtFrame="_blank"/>
          <a:extLst>
            <a:ext uri="{FF2B5EF4-FFF2-40B4-BE49-F238E27FC236}">
              <a16:creationId xmlns:a16="http://schemas.microsoft.com/office/drawing/2014/main" id="{257ED49F-4BCA-4A26-B1E5-B85565A2CC98}"/>
            </a:ext>
          </a:extLst>
        </xdr:cNvPr>
        <xdr:cNvSpPr>
          <a:spLocks noChangeAspect="1" noChangeArrowheads="1"/>
        </xdr:cNvSpPr>
      </xdr:nvSpPr>
      <xdr:spPr bwMode="auto">
        <a:xfrm>
          <a:off x="265430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98</xdr:row>
      <xdr:rowOff>0</xdr:rowOff>
    </xdr:from>
    <xdr:to>
      <xdr:col>3</xdr:col>
      <xdr:colOff>304800</xdr:colOff>
      <xdr:row>98</xdr:row>
      <xdr:rowOff>304800</xdr:rowOff>
    </xdr:to>
    <xdr:sp macro="" textlink="">
      <xdr:nvSpPr>
        <xdr:cNvPr id="17998" name="AutoShape 590" descr="https://adas-server.mobiledrivetech.com/polarion/icons/default/enums/type_spike.gif">
          <a:hlinkClick xmlns:r="http://schemas.openxmlformats.org/officeDocument/2006/relationships" r:id="rId196" tgtFrame="_top"/>
          <a:extLst>
            <a:ext uri="{FF2B5EF4-FFF2-40B4-BE49-F238E27FC236}">
              <a16:creationId xmlns:a16="http://schemas.microsoft.com/office/drawing/2014/main" id="{EC1A8765-3DDC-4862-BAD2-D3129DF77363}"/>
            </a:ext>
          </a:extLst>
        </xdr:cNvPr>
        <xdr:cNvSpPr>
          <a:spLocks noChangeAspect="1" noChangeArrowheads="1"/>
        </xdr:cNvSpPr>
      </xdr:nvSpPr>
      <xdr:spPr bwMode="auto">
        <a:xfrm>
          <a:off x="579755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99</xdr:row>
      <xdr:rowOff>304800</xdr:rowOff>
    </xdr:to>
    <xdr:sp macro="" textlink="">
      <xdr:nvSpPr>
        <xdr:cNvPr id="17999" name="AutoShape 591" descr="https://adas-server.mobiledrivetech.com/polarion/ria/images/suspect.gif">
          <a:extLst>
            <a:ext uri="{FF2B5EF4-FFF2-40B4-BE49-F238E27FC236}">
              <a16:creationId xmlns:a16="http://schemas.microsoft.com/office/drawing/2014/main" id="{2CFAD5CB-9280-4254-B21D-F446893ABA8C}"/>
            </a:ext>
          </a:extLst>
        </xdr:cNvPr>
        <xdr:cNvSpPr>
          <a:spLocks noChangeAspect="1" noChangeArrowheads="1"/>
        </xdr:cNvSpPr>
      </xdr:nvSpPr>
      <xdr:spPr bwMode="auto">
        <a:xfrm>
          <a:off x="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99</xdr:row>
      <xdr:rowOff>0</xdr:rowOff>
    </xdr:from>
    <xdr:to>
      <xdr:col>0</xdr:col>
      <xdr:colOff>615950</xdr:colOff>
      <xdr:row>99</xdr:row>
      <xdr:rowOff>304800</xdr:rowOff>
    </xdr:to>
    <xdr:sp macro="" textlink="">
      <xdr:nvSpPr>
        <xdr:cNvPr id="18000" name="AutoShape 592">
          <a:extLst>
            <a:ext uri="{FF2B5EF4-FFF2-40B4-BE49-F238E27FC236}">
              <a16:creationId xmlns:a16="http://schemas.microsoft.com/office/drawing/2014/main" id="{1A459FBE-86C4-4715-8A20-A151926BD632}"/>
            </a:ext>
          </a:extLst>
        </xdr:cNvPr>
        <xdr:cNvSpPr>
          <a:spLocks noChangeAspect="1" noChangeArrowheads="1"/>
        </xdr:cNvSpPr>
      </xdr:nvSpPr>
      <xdr:spPr bwMode="auto">
        <a:xfrm>
          <a:off x="31115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99</xdr:row>
      <xdr:rowOff>0</xdr:rowOff>
    </xdr:from>
    <xdr:to>
      <xdr:col>0</xdr:col>
      <xdr:colOff>927100</xdr:colOff>
      <xdr:row>99</xdr:row>
      <xdr:rowOff>304800</xdr:rowOff>
    </xdr:to>
    <xdr:sp macro="" textlink="">
      <xdr:nvSpPr>
        <xdr:cNvPr id="18001" name="AutoShape 593" descr="https://adas-server.mobiledrivetech.com/polarion/icons/default/enums/type_feature.gif">
          <a:hlinkClick xmlns:r="http://schemas.openxmlformats.org/officeDocument/2006/relationships" r:id="rId197" tgtFrame="_blank"/>
          <a:extLst>
            <a:ext uri="{FF2B5EF4-FFF2-40B4-BE49-F238E27FC236}">
              <a16:creationId xmlns:a16="http://schemas.microsoft.com/office/drawing/2014/main" id="{04988FD8-642C-4684-B052-5C6BC728B03C}"/>
            </a:ext>
          </a:extLst>
        </xdr:cNvPr>
        <xdr:cNvSpPr>
          <a:spLocks noChangeAspect="1" noChangeArrowheads="1"/>
        </xdr:cNvSpPr>
      </xdr:nvSpPr>
      <xdr:spPr bwMode="auto">
        <a:xfrm>
          <a:off x="62230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xdr:row>
      <xdr:rowOff>0</xdr:rowOff>
    </xdr:from>
    <xdr:to>
      <xdr:col>1</xdr:col>
      <xdr:colOff>304800</xdr:colOff>
      <xdr:row>99</xdr:row>
      <xdr:rowOff>304800</xdr:rowOff>
    </xdr:to>
    <xdr:sp macro="" textlink="">
      <xdr:nvSpPr>
        <xdr:cNvPr id="18002" name="AutoShape 594" descr="https://adas-server.mobiledrivetech.com/polarion/icons/default/enums/type_feature.gif">
          <a:hlinkClick xmlns:r="http://schemas.openxmlformats.org/officeDocument/2006/relationships" r:id="rId197" tgtFrame="_top"/>
          <a:extLst>
            <a:ext uri="{FF2B5EF4-FFF2-40B4-BE49-F238E27FC236}">
              <a16:creationId xmlns:a16="http://schemas.microsoft.com/office/drawing/2014/main" id="{5D4AE7AD-77A4-4272-A2E8-C95758640D8A}"/>
            </a:ext>
          </a:extLst>
        </xdr:cNvPr>
        <xdr:cNvSpPr>
          <a:spLocks noChangeAspect="1" noChangeArrowheads="1"/>
        </xdr:cNvSpPr>
      </xdr:nvSpPr>
      <xdr:spPr bwMode="auto">
        <a:xfrm>
          <a:off x="202565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99</xdr:row>
      <xdr:rowOff>0</xdr:rowOff>
    </xdr:from>
    <xdr:to>
      <xdr:col>2</xdr:col>
      <xdr:colOff>304800</xdr:colOff>
      <xdr:row>99</xdr:row>
      <xdr:rowOff>304800</xdr:rowOff>
    </xdr:to>
    <xdr:sp macro="" textlink="">
      <xdr:nvSpPr>
        <xdr:cNvPr id="18003" name="AutoShape 595" descr="https://adas-server.mobiledrivetech.com/polarion/icons/default/enums/type_spike.gif">
          <a:hlinkClick xmlns:r="http://schemas.openxmlformats.org/officeDocument/2006/relationships" r:id="rId198" tgtFrame="_blank"/>
          <a:extLst>
            <a:ext uri="{FF2B5EF4-FFF2-40B4-BE49-F238E27FC236}">
              <a16:creationId xmlns:a16="http://schemas.microsoft.com/office/drawing/2014/main" id="{1E9CD9D5-DB16-4264-B3BD-A0C7A892CFC6}"/>
            </a:ext>
          </a:extLst>
        </xdr:cNvPr>
        <xdr:cNvSpPr>
          <a:spLocks noChangeAspect="1" noChangeArrowheads="1"/>
        </xdr:cNvSpPr>
      </xdr:nvSpPr>
      <xdr:spPr bwMode="auto">
        <a:xfrm>
          <a:off x="265430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99</xdr:row>
      <xdr:rowOff>0</xdr:rowOff>
    </xdr:from>
    <xdr:to>
      <xdr:col>3</xdr:col>
      <xdr:colOff>304800</xdr:colOff>
      <xdr:row>99</xdr:row>
      <xdr:rowOff>304800</xdr:rowOff>
    </xdr:to>
    <xdr:sp macro="" textlink="">
      <xdr:nvSpPr>
        <xdr:cNvPr id="18004" name="AutoShape 596" descr="https://adas-server.mobiledrivetech.com/polarion/icons/default/enums/type_spike.gif">
          <a:hlinkClick xmlns:r="http://schemas.openxmlformats.org/officeDocument/2006/relationships" r:id="rId198" tgtFrame="_top"/>
          <a:extLst>
            <a:ext uri="{FF2B5EF4-FFF2-40B4-BE49-F238E27FC236}">
              <a16:creationId xmlns:a16="http://schemas.microsoft.com/office/drawing/2014/main" id="{34807A34-F26B-434A-B046-FF302B26510F}"/>
            </a:ext>
          </a:extLst>
        </xdr:cNvPr>
        <xdr:cNvSpPr>
          <a:spLocks noChangeAspect="1" noChangeArrowheads="1"/>
        </xdr:cNvSpPr>
      </xdr:nvSpPr>
      <xdr:spPr bwMode="auto">
        <a:xfrm>
          <a:off x="5797550" y="637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304800</xdr:colOff>
      <xdr:row>100</xdr:row>
      <xdr:rowOff>304800</xdr:rowOff>
    </xdr:to>
    <xdr:sp macro="" textlink="">
      <xdr:nvSpPr>
        <xdr:cNvPr id="18005" name="AutoShape 597" descr="https://adas-server.mobiledrivetech.com/polarion/ria/images/suspect.gif">
          <a:extLst>
            <a:ext uri="{FF2B5EF4-FFF2-40B4-BE49-F238E27FC236}">
              <a16:creationId xmlns:a16="http://schemas.microsoft.com/office/drawing/2014/main" id="{7E03E163-8E32-4C8C-A1E2-7D5AAD167A59}"/>
            </a:ext>
          </a:extLst>
        </xdr:cNvPr>
        <xdr:cNvSpPr>
          <a:spLocks noChangeAspect="1" noChangeArrowheads="1"/>
        </xdr:cNvSpPr>
      </xdr:nvSpPr>
      <xdr:spPr bwMode="auto">
        <a:xfrm>
          <a:off x="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100</xdr:row>
      <xdr:rowOff>0</xdr:rowOff>
    </xdr:from>
    <xdr:to>
      <xdr:col>0</xdr:col>
      <xdr:colOff>615950</xdr:colOff>
      <xdr:row>100</xdr:row>
      <xdr:rowOff>304800</xdr:rowOff>
    </xdr:to>
    <xdr:sp macro="" textlink="">
      <xdr:nvSpPr>
        <xdr:cNvPr id="18006" name="AutoShape 598">
          <a:extLst>
            <a:ext uri="{FF2B5EF4-FFF2-40B4-BE49-F238E27FC236}">
              <a16:creationId xmlns:a16="http://schemas.microsoft.com/office/drawing/2014/main" id="{B034ABDB-CDE8-40B7-A879-39E0FC4DF957}"/>
            </a:ext>
          </a:extLst>
        </xdr:cNvPr>
        <xdr:cNvSpPr>
          <a:spLocks noChangeAspect="1" noChangeArrowheads="1"/>
        </xdr:cNvSpPr>
      </xdr:nvSpPr>
      <xdr:spPr bwMode="auto">
        <a:xfrm>
          <a:off x="31115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100</xdr:row>
      <xdr:rowOff>0</xdr:rowOff>
    </xdr:from>
    <xdr:to>
      <xdr:col>0</xdr:col>
      <xdr:colOff>927100</xdr:colOff>
      <xdr:row>100</xdr:row>
      <xdr:rowOff>304800</xdr:rowOff>
    </xdr:to>
    <xdr:sp macro="" textlink="">
      <xdr:nvSpPr>
        <xdr:cNvPr id="18007" name="AutoShape 599" descr="https://adas-server.mobiledrivetech.com/polarion/icons/default/enums/type_feature.gif">
          <a:hlinkClick xmlns:r="http://schemas.openxmlformats.org/officeDocument/2006/relationships" r:id="rId199" tgtFrame="_blank"/>
          <a:extLst>
            <a:ext uri="{FF2B5EF4-FFF2-40B4-BE49-F238E27FC236}">
              <a16:creationId xmlns:a16="http://schemas.microsoft.com/office/drawing/2014/main" id="{74432D2C-FE0F-4EF5-BA66-124541C1DFD5}"/>
            </a:ext>
          </a:extLst>
        </xdr:cNvPr>
        <xdr:cNvSpPr>
          <a:spLocks noChangeAspect="1" noChangeArrowheads="1"/>
        </xdr:cNvSpPr>
      </xdr:nvSpPr>
      <xdr:spPr bwMode="auto">
        <a:xfrm>
          <a:off x="62230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100</xdr:row>
      <xdr:rowOff>0</xdr:rowOff>
    </xdr:from>
    <xdr:to>
      <xdr:col>1</xdr:col>
      <xdr:colOff>304800</xdr:colOff>
      <xdr:row>100</xdr:row>
      <xdr:rowOff>304800</xdr:rowOff>
    </xdr:to>
    <xdr:sp macro="" textlink="">
      <xdr:nvSpPr>
        <xdr:cNvPr id="18008" name="AutoShape 600" descr="https://adas-server.mobiledrivetech.com/polarion/icons/default/enums/type_feature.gif">
          <a:hlinkClick xmlns:r="http://schemas.openxmlformats.org/officeDocument/2006/relationships" r:id="rId199" tgtFrame="_top"/>
          <a:extLst>
            <a:ext uri="{FF2B5EF4-FFF2-40B4-BE49-F238E27FC236}">
              <a16:creationId xmlns:a16="http://schemas.microsoft.com/office/drawing/2014/main" id="{CCB830DE-FE45-4210-B2B4-C59571E29A02}"/>
            </a:ext>
          </a:extLst>
        </xdr:cNvPr>
        <xdr:cNvSpPr>
          <a:spLocks noChangeAspect="1" noChangeArrowheads="1"/>
        </xdr:cNvSpPr>
      </xdr:nvSpPr>
      <xdr:spPr bwMode="auto">
        <a:xfrm>
          <a:off x="202565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8009" name="AutoShape 601" descr="https://adas-server.mobiledrivetech.com/polarion/icons/default/enums/type_spike.gif">
          <a:hlinkClick xmlns:r="http://schemas.openxmlformats.org/officeDocument/2006/relationships" r:id="rId200" tgtFrame="_blank"/>
          <a:extLst>
            <a:ext uri="{FF2B5EF4-FFF2-40B4-BE49-F238E27FC236}">
              <a16:creationId xmlns:a16="http://schemas.microsoft.com/office/drawing/2014/main" id="{117D88FF-15FB-42E5-B579-8BC85F4FE816}"/>
            </a:ext>
          </a:extLst>
        </xdr:cNvPr>
        <xdr:cNvSpPr>
          <a:spLocks noChangeAspect="1" noChangeArrowheads="1"/>
        </xdr:cNvSpPr>
      </xdr:nvSpPr>
      <xdr:spPr bwMode="auto">
        <a:xfrm>
          <a:off x="265430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100</xdr:row>
      <xdr:rowOff>0</xdr:rowOff>
    </xdr:from>
    <xdr:to>
      <xdr:col>3</xdr:col>
      <xdr:colOff>304800</xdr:colOff>
      <xdr:row>100</xdr:row>
      <xdr:rowOff>304800</xdr:rowOff>
    </xdr:to>
    <xdr:sp macro="" textlink="">
      <xdr:nvSpPr>
        <xdr:cNvPr id="18010" name="AutoShape 602" descr="https://adas-server.mobiledrivetech.com/polarion/icons/default/enums/type_spike.gif">
          <a:hlinkClick xmlns:r="http://schemas.openxmlformats.org/officeDocument/2006/relationships" r:id="rId200" tgtFrame="_top"/>
          <a:extLst>
            <a:ext uri="{FF2B5EF4-FFF2-40B4-BE49-F238E27FC236}">
              <a16:creationId xmlns:a16="http://schemas.microsoft.com/office/drawing/2014/main" id="{0A7DC692-ED96-4F9B-89F5-2BD34A1732A3}"/>
            </a:ext>
          </a:extLst>
        </xdr:cNvPr>
        <xdr:cNvSpPr>
          <a:spLocks noChangeAspect="1" noChangeArrowheads="1"/>
        </xdr:cNvSpPr>
      </xdr:nvSpPr>
      <xdr:spPr bwMode="auto">
        <a:xfrm>
          <a:off x="5797550" y="64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304800</xdr:colOff>
      <xdr:row>101</xdr:row>
      <xdr:rowOff>304800</xdr:rowOff>
    </xdr:to>
    <xdr:sp macro="" textlink="">
      <xdr:nvSpPr>
        <xdr:cNvPr id="18011" name="AutoShape 603" descr="https://adas-server.mobiledrivetech.com/polarion/ria/images/suspect.gif">
          <a:extLst>
            <a:ext uri="{FF2B5EF4-FFF2-40B4-BE49-F238E27FC236}">
              <a16:creationId xmlns:a16="http://schemas.microsoft.com/office/drawing/2014/main" id="{FBCDC156-9E8A-4BEF-BB61-71157502258E}"/>
            </a:ext>
          </a:extLst>
        </xdr:cNvPr>
        <xdr:cNvSpPr>
          <a:spLocks noChangeAspect="1" noChangeArrowheads="1"/>
        </xdr:cNvSpPr>
      </xdr:nvSpPr>
      <xdr:spPr bwMode="auto">
        <a:xfrm>
          <a:off x="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101</xdr:row>
      <xdr:rowOff>0</xdr:rowOff>
    </xdr:from>
    <xdr:to>
      <xdr:col>0</xdr:col>
      <xdr:colOff>615950</xdr:colOff>
      <xdr:row>101</xdr:row>
      <xdr:rowOff>304800</xdr:rowOff>
    </xdr:to>
    <xdr:sp macro="" textlink="">
      <xdr:nvSpPr>
        <xdr:cNvPr id="18012" name="AutoShape 604">
          <a:extLst>
            <a:ext uri="{FF2B5EF4-FFF2-40B4-BE49-F238E27FC236}">
              <a16:creationId xmlns:a16="http://schemas.microsoft.com/office/drawing/2014/main" id="{0E7BE47E-67E6-4349-9B6E-BAA802301D5C}"/>
            </a:ext>
          </a:extLst>
        </xdr:cNvPr>
        <xdr:cNvSpPr>
          <a:spLocks noChangeAspect="1" noChangeArrowheads="1"/>
        </xdr:cNvSpPr>
      </xdr:nvSpPr>
      <xdr:spPr bwMode="auto">
        <a:xfrm>
          <a:off x="31115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101</xdr:row>
      <xdr:rowOff>0</xdr:rowOff>
    </xdr:from>
    <xdr:to>
      <xdr:col>0</xdr:col>
      <xdr:colOff>927100</xdr:colOff>
      <xdr:row>101</xdr:row>
      <xdr:rowOff>304800</xdr:rowOff>
    </xdr:to>
    <xdr:sp macro="" textlink="">
      <xdr:nvSpPr>
        <xdr:cNvPr id="18013" name="AutoShape 605" descr="https://adas-server.mobiledrivetech.com/polarion/icons/default/enums/type_feature.gif">
          <a:hlinkClick xmlns:r="http://schemas.openxmlformats.org/officeDocument/2006/relationships" r:id="rId201" tgtFrame="_blank"/>
          <a:extLst>
            <a:ext uri="{FF2B5EF4-FFF2-40B4-BE49-F238E27FC236}">
              <a16:creationId xmlns:a16="http://schemas.microsoft.com/office/drawing/2014/main" id="{920FEDA0-028F-4F8B-B061-D6D2C7E367C3}"/>
            </a:ext>
          </a:extLst>
        </xdr:cNvPr>
        <xdr:cNvSpPr>
          <a:spLocks noChangeAspect="1" noChangeArrowheads="1"/>
        </xdr:cNvSpPr>
      </xdr:nvSpPr>
      <xdr:spPr bwMode="auto">
        <a:xfrm>
          <a:off x="62230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101</xdr:row>
      <xdr:rowOff>0</xdr:rowOff>
    </xdr:from>
    <xdr:to>
      <xdr:col>1</xdr:col>
      <xdr:colOff>304800</xdr:colOff>
      <xdr:row>101</xdr:row>
      <xdr:rowOff>304800</xdr:rowOff>
    </xdr:to>
    <xdr:sp macro="" textlink="">
      <xdr:nvSpPr>
        <xdr:cNvPr id="18014" name="AutoShape 606" descr="https://adas-server.mobiledrivetech.com/polarion/icons/default/enums/type_feature.gif">
          <a:hlinkClick xmlns:r="http://schemas.openxmlformats.org/officeDocument/2006/relationships" r:id="rId201" tgtFrame="_top"/>
          <a:extLst>
            <a:ext uri="{FF2B5EF4-FFF2-40B4-BE49-F238E27FC236}">
              <a16:creationId xmlns:a16="http://schemas.microsoft.com/office/drawing/2014/main" id="{E694EB77-C58A-41DD-BC19-ED71D588974D}"/>
            </a:ext>
          </a:extLst>
        </xdr:cNvPr>
        <xdr:cNvSpPr>
          <a:spLocks noChangeAspect="1" noChangeArrowheads="1"/>
        </xdr:cNvSpPr>
      </xdr:nvSpPr>
      <xdr:spPr bwMode="auto">
        <a:xfrm>
          <a:off x="202565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101</xdr:row>
      <xdr:rowOff>0</xdr:rowOff>
    </xdr:from>
    <xdr:to>
      <xdr:col>2</xdr:col>
      <xdr:colOff>304800</xdr:colOff>
      <xdr:row>101</xdr:row>
      <xdr:rowOff>304800</xdr:rowOff>
    </xdr:to>
    <xdr:sp macro="" textlink="">
      <xdr:nvSpPr>
        <xdr:cNvPr id="18015" name="AutoShape 607" descr="https://adas-server.mobiledrivetech.com/polarion/icons/default/enums/type_spike.gif">
          <a:hlinkClick xmlns:r="http://schemas.openxmlformats.org/officeDocument/2006/relationships" r:id="rId202" tgtFrame="_blank"/>
          <a:extLst>
            <a:ext uri="{FF2B5EF4-FFF2-40B4-BE49-F238E27FC236}">
              <a16:creationId xmlns:a16="http://schemas.microsoft.com/office/drawing/2014/main" id="{CF266FDA-8E12-462B-9706-4458B0F7B192}"/>
            </a:ext>
          </a:extLst>
        </xdr:cNvPr>
        <xdr:cNvSpPr>
          <a:spLocks noChangeAspect="1" noChangeArrowheads="1"/>
        </xdr:cNvSpPr>
      </xdr:nvSpPr>
      <xdr:spPr bwMode="auto">
        <a:xfrm>
          <a:off x="265430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101</xdr:row>
      <xdr:rowOff>0</xdr:rowOff>
    </xdr:from>
    <xdr:to>
      <xdr:col>3</xdr:col>
      <xdr:colOff>304800</xdr:colOff>
      <xdr:row>101</xdr:row>
      <xdr:rowOff>304800</xdr:rowOff>
    </xdr:to>
    <xdr:sp macro="" textlink="">
      <xdr:nvSpPr>
        <xdr:cNvPr id="18016" name="AutoShape 608" descr="https://adas-server.mobiledrivetech.com/polarion/icons/default/enums/type_spike.gif">
          <a:hlinkClick xmlns:r="http://schemas.openxmlformats.org/officeDocument/2006/relationships" r:id="rId202" tgtFrame="_top"/>
          <a:extLst>
            <a:ext uri="{FF2B5EF4-FFF2-40B4-BE49-F238E27FC236}">
              <a16:creationId xmlns:a16="http://schemas.microsoft.com/office/drawing/2014/main" id="{A5B052AD-7834-49F3-815A-5D39C437FA3B}"/>
            </a:ext>
          </a:extLst>
        </xdr:cNvPr>
        <xdr:cNvSpPr>
          <a:spLocks noChangeAspect="1" noChangeArrowheads="1"/>
        </xdr:cNvSpPr>
      </xdr:nvSpPr>
      <xdr:spPr bwMode="auto">
        <a:xfrm>
          <a:off x="5797550" y="650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304800</xdr:colOff>
      <xdr:row>102</xdr:row>
      <xdr:rowOff>304800</xdr:rowOff>
    </xdr:to>
    <xdr:sp macro="" textlink="">
      <xdr:nvSpPr>
        <xdr:cNvPr id="18017" name="AutoShape 609" descr="https://adas-server.mobiledrivetech.com/polarion/ria/images/suspect.gif">
          <a:extLst>
            <a:ext uri="{FF2B5EF4-FFF2-40B4-BE49-F238E27FC236}">
              <a16:creationId xmlns:a16="http://schemas.microsoft.com/office/drawing/2014/main" id="{CAAC6F34-4930-48C4-86FD-36649665376F}"/>
            </a:ext>
          </a:extLst>
        </xdr:cNvPr>
        <xdr:cNvSpPr>
          <a:spLocks noChangeAspect="1" noChangeArrowheads="1"/>
        </xdr:cNvSpPr>
      </xdr:nvSpPr>
      <xdr:spPr bwMode="auto">
        <a:xfrm>
          <a:off x="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102</xdr:row>
      <xdr:rowOff>0</xdr:rowOff>
    </xdr:from>
    <xdr:to>
      <xdr:col>0</xdr:col>
      <xdr:colOff>615950</xdr:colOff>
      <xdr:row>102</xdr:row>
      <xdr:rowOff>304800</xdr:rowOff>
    </xdr:to>
    <xdr:sp macro="" textlink="">
      <xdr:nvSpPr>
        <xdr:cNvPr id="18018" name="AutoShape 610">
          <a:extLst>
            <a:ext uri="{FF2B5EF4-FFF2-40B4-BE49-F238E27FC236}">
              <a16:creationId xmlns:a16="http://schemas.microsoft.com/office/drawing/2014/main" id="{7AD91B7C-0E2D-449B-B01D-95614A451D3D}"/>
            </a:ext>
          </a:extLst>
        </xdr:cNvPr>
        <xdr:cNvSpPr>
          <a:spLocks noChangeAspect="1" noChangeArrowheads="1"/>
        </xdr:cNvSpPr>
      </xdr:nvSpPr>
      <xdr:spPr bwMode="auto">
        <a:xfrm>
          <a:off x="31115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102</xdr:row>
      <xdr:rowOff>0</xdr:rowOff>
    </xdr:from>
    <xdr:to>
      <xdr:col>0</xdr:col>
      <xdr:colOff>927100</xdr:colOff>
      <xdr:row>102</xdr:row>
      <xdr:rowOff>304800</xdr:rowOff>
    </xdr:to>
    <xdr:sp macro="" textlink="">
      <xdr:nvSpPr>
        <xdr:cNvPr id="18019" name="AutoShape 611" descr="https://adas-server.mobiledrivetech.com/polarion/icons/default/enums/type_feature.gif">
          <a:hlinkClick xmlns:r="http://schemas.openxmlformats.org/officeDocument/2006/relationships" r:id="rId203" tgtFrame="_blank"/>
          <a:extLst>
            <a:ext uri="{FF2B5EF4-FFF2-40B4-BE49-F238E27FC236}">
              <a16:creationId xmlns:a16="http://schemas.microsoft.com/office/drawing/2014/main" id="{9419BD16-D034-4714-B5A6-0B70A73BC2B8}"/>
            </a:ext>
          </a:extLst>
        </xdr:cNvPr>
        <xdr:cNvSpPr>
          <a:spLocks noChangeAspect="1" noChangeArrowheads="1"/>
        </xdr:cNvSpPr>
      </xdr:nvSpPr>
      <xdr:spPr bwMode="auto">
        <a:xfrm>
          <a:off x="62230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102</xdr:row>
      <xdr:rowOff>0</xdr:rowOff>
    </xdr:from>
    <xdr:to>
      <xdr:col>1</xdr:col>
      <xdr:colOff>304800</xdr:colOff>
      <xdr:row>102</xdr:row>
      <xdr:rowOff>304800</xdr:rowOff>
    </xdr:to>
    <xdr:sp macro="" textlink="">
      <xdr:nvSpPr>
        <xdr:cNvPr id="18020" name="AutoShape 612" descr="https://adas-server.mobiledrivetech.com/polarion/icons/default/enums/type_feature.gif">
          <a:hlinkClick xmlns:r="http://schemas.openxmlformats.org/officeDocument/2006/relationships" r:id="rId203" tgtFrame="_top"/>
          <a:extLst>
            <a:ext uri="{FF2B5EF4-FFF2-40B4-BE49-F238E27FC236}">
              <a16:creationId xmlns:a16="http://schemas.microsoft.com/office/drawing/2014/main" id="{B185A8E2-9B0D-432E-B89F-E3EE19CF1DBE}"/>
            </a:ext>
          </a:extLst>
        </xdr:cNvPr>
        <xdr:cNvSpPr>
          <a:spLocks noChangeAspect="1" noChangeArrowheads="1"/>
        </xdr:cNvSpPr>
      </xdr:nvSpPr>
      <xdr:spPr bwMode="auto">
        <a:xfrm>
          <a:off x="202565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102</xdr:row>
      <xdr:rowOff>0</xdr:rowOff>
    </xdr:from>
    <xdr:to>
      <xdr:col>2</xdr:col>
      <xdr:colOff>304800</xdr:colOff>
      <xdr:row>102</xdr:row>
      <xdr:rowOff>304800</xdr:rowOff>
    </xdr:to>
    <xdr:sp macro="" textlink="">
      <xdr:nvSpPr>
        <xdr:cNvPr id="18021" name="AutoShape 613" descr="https://adas-server.mobiledrivetech.com/polarion/icons/default/enums/type_spike.gif">
          <a:hlinkClick xmlns:r="http://schemas.openxmlformats.org/officeDocument/2006/relationships" r:id="rId204" tgtFrame="_blank"/>
          <a:extLst>
            <a:ext uri="{FF2B5EF4-FFF2-40B4-BE49-F238E27FC236}">
              <a16:creationId xmlns:a16="http://schemas.microsoft.com/office/drawing/2014/main" id="{5C6A818D-B18F-4C7F-9132-808F5C9D0A30}"/>
            </a:ext>
          </a:extLst>
        </xdr:cNvPr>
        <xdr:cNvSpPr>
          <a:spLocks noChangeAspect="1" noChangeArrowheads="1"/>
        </xdr:cNvSpPr>
      </xdr:nvSpPr>
      <xdr:spPr bwMode="auto">
        <a:xfrm>
          <a:off x="265430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102</xdr:row>
      <xdr:rowOff>0</xdr:rowOff>
    </xdr:from>
    <xdr:to>
      <xdr:col>3</xdr:col>
      <xdr:colOff>304800</xdr:colOff>
      <xdr:row>102</xdr:row>
      <xdr:rowOff>304800</xdr:rowOff>
    </xdr:to>
    <xdr:sp macro="" textlink="">
      <xdr:nvSpPr>
        <xdr:cNvPr id="18022" name="AutoShape 614" descr="https://adas-server.mobiledrivetech.com/polarion/icons/default/enums/type_spike.gif">
          <a:hlinkClick xmlns:r="http://schemas.openxmlformats.org/officeDocument/2006/relationships" r:id="rId204" tgtFrame="_top"/>
          <a:extLst>
            <a:ext uri="{FF2B5EF4-FFF2-40B4-BE49-F238E27FC236}">
              <a16:creationId xmlns:a16="http://schemas.microsoft.com/office/drawing/2014/main" id="{B0C28BF0-CB41-4E02-BC1A-91A6691DFC33}"/>
            </a:ext>
          </a:extLst>
        </xdr:cNvPr>
        <xdr:cNvSpPr>
          <a:spLocks noChangeAspect="1" noChangeArrowheads="1"/>
        </xdr:cNvSpPr>
      </xdr:nvSpPr>
      <xdr:spPr bwMode="auto">
        <a:xfrm>
          <a:off x="5797550" y="656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304800</xdr:colOff>
      <xdr:row>103</xdr:row>
      <xdr:rowOff>304800</xdr:rowOff>
    </xdr:to>
    <xdr:sp macro="" textlink="">
      <xdr:nvSpPr>
        <xdr:cNvPr id="18023" name="AutoShape 615" descr="https://adas-server.mobiledrivetech.com/polarion/ria/images/suspect.gif">
          <a:extLst>
            <a:ext uri="{FF2B5EF4-FFF2-40B4-BE49-F238E27FC236}">
              <a16:creationId xmlns:a16="http://schemas.microsoft.com/office/drawing/2014/main" id="{A513AADF-247C-4EFA-9673-A416530E9558}"/>
            </a:ext>
          </a:extLst>
        </xdr:cNvPr>
        <xdr:cNvSpPr>
          <a:spLocks noChangeAspect="1" noChangeArrowheads="1"/>
        </xdr:cNvSpPr>
      </xdr:nvSpPr>
      <xdr:spPr bwMode="auto">
        <a:xfrm>
          <a:off x="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103</xdr:row>
      <xdr:rowOff>0</xdr:rowOff>
    </xdr:from>
    <xdr:to>
      <xdr:col>0</xdr:col>
      <xdr:colOff>615950</xdr:colOff>
      <xdr:row>103</xdr:row>
      <xdr:rowOff>304800</xdr:rowOff>
    </xdr:to>
    <xdr:sp macro="" textlink="">
      <xdr:nvSpPr>
        <xdr:cNvPr id="18024" name="AutoShape 616">
          <a:extLst>
            <a:ext uri="{FF2B5EF4-FFF2-40B4-BE49-F238E27FC236}">
              <a16:creationId xmlns:a16="http://schemas.microsoft.com/office/drawing/2014/main" id="{3EC2C93A-256E-48D7-BC47-EE54E1A6F732}"/>
            </a:ext>
          </a:extLst>
        </xdr:cNvPr>
        <xdr:cNvSpPr>
          <a:spLocks noChangeAspect="1" noChangeArrowheads="1"/>
        </xdr:cNvSpPr>
      </xdr:nvSpPr>
      <xdr:spPr bwMode="auto">
        <a:xfrm>
          <a:off x="31115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103</xdr:row>
      <xdr:rowOff>0</xdr:rowOff>
    </xdr:from>
    <xdr:to>
      <xdr:col>0</xdr:col>
      <xdr:colOff>927100</xdr:colOff>
      <xdr:row>103</xdr:row>
      <xdr:rowOff>304800</xdr:rowOff>
    </xdr:to>
    <xdr:sp macro="" textlink="">
      <xdr:nvSpPr>
        <xdr:cNvPr id="18025" name="AutoShape 617" descr="https://adas-server.mobiledrivetech.com/polarion/icons/default/enums/type_feature.gif">
          <a:hlinkClick xmlns:r="http://schemas.openxmlformats.org/officeDocument/2006/relationships" r:id="rId205" tgtFrame="_blank"/>
          <a:extLst>
            <a:ext uri="{FF2B5EF4-FFF2-40B4-BE49-F238E27FC236}">
              <a16:creationId xmlns:a16="http://schemas.microsoft.com/office/drawing/2014/main" id="{8763657D-5BCE-470A-8EA2-57D8AD49F401}"/>
            </a:ext>
          </a:extLst>
        </xdr:cNvPr>
        <xdr:cNvSpPr>
          <a:spLocks noChangeAspect="1" noChangeArrowheads="1"/>
        </xdr:cNvSpPr>
      </xdr:nvSpPr>
      <xdr:spPr bwMode="auto">
        <a:xfrm>
          <a:off x="62230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103</xdr:row>
      <xdr:rowOff>0</xdr:rowOff>
    </xdr:from>
    <xdr:to>
      <xdr:col>1</xdr:col>
      <xdr:colOff>304800</xdr:colOff>
      <xdr:row>103</xdr:row>
      <xdr:rowOff>304800</xdr:rowOff>
    </xdr:to>
    <xdr:sp macro="" textlink="">
      <xdr:nvSpPr>
        <xdr:cNvPr id="18026" name="AutoShape 618" descr="https://adas-server.mobiledrivetech.com/polarion/icons/default/enums/type_feature.gif">
          <a:hlinkClick xmlns:r="http://schemas.openxmlformats.org/officeDocument/2006/relationships" r:id="rId205" tgtFrame="_top"/>
          <a:extLst>
            <a:ext uri="{FF2B5EF4-FFF2-40B4-BE49-F238E27FC236}">
              <a16:creationId xmlns:a16="http://schemas.microsoft.com/office/drawing/2014/main" id="{B3D2EC2B-6698-4BE2-9851-6B2CFD60222E}"/>
            </a:ext>
          </a:extLst>
        </xdr:cNvPr>
        <xdr:cNvSpPr>
          <a:spLocks noChangeAspect="1" noChangeArrowheads="1"/>
        </xdr:cNvSpPr>
      </xdr:nvSpPr>
      <xdr:spPr bwMode="auto">
        <a:xfrm>
          <a:off x="202565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103</xdr:row>
      <xdr:rowOff>0</xdr:rowOff>
    </xdr:from>
    <xdr:to>
      <xdr:col>2</xdr:col>
      <xdr:colOff>304800</xdr:colOff>
      <xdr:row>103</xdr:row>
      <xdr:rowOff>304800</xdr:rowOff>
    </xdr:to>
    <xdr:sp macro="" textlink="">
      <xdr:nvSpPr>
        <xdr:cNvPr id="18027" name="AutoShape 619" descr="https://adas-server.mobiledrivetech.com/polarion/icons/default/enums/type_spike.gif">
          <a:hlinkClick xmlns:r="http://schemas.openxmlformats.org/officeDocument/2006/relationships" r:id="rId206" tgtFrame="_blank"/>
          <a:extLst>
            <a:ext uri="{FF2B5EF4-FFF2-40B4-BE49-F238E27FC236}">
              <a16:creationId xmlns:a16="http://schemas.microsoft.com/office/drawing/2014/main" id="{E2D72976-4CA1-40D5-ABD6-A0A9DA670FBA}"/>
            </a:ext>
          </a:extLst>
        </xdr:cNvPr>
        <xdr:cNvSpPr>
          <a:spLocks noChangeAspect="1" noChangeArrowheads="1"/>
        </xdr:cNvSpPr>
      </xdr:nvSpPr>
      <xdr:spPr bwMode="auto">
        <a:xfrm>
          <a:off x="265430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103</xdr:row>
      <xdr:rowOff>0</xdr:rowOff>
    </xdr:from>
    <xdr:to>
      <xdr:col>3</xdr:col>
      <xdr:colOff>304800</xdr:colOff>
      <xdr:row>103</xdr:row>
      <xdr:rowOff>304800</xdr:rowOff>
    </xdr:to>
    <xdr:sp macro="" textlink="">
      <xdr:nvSpPr>
        <xdr:cNvPr id="18028" name="AutoShape 620" descr="https://adas-server.mobiledrivetech.com/polarion/icons/default/enums/type_spike.gif">
          <a:hlinkClick xmlns:r="http://schemas.openxmlformats.org/officeDocument/2006/relationships" r:id="rId206" tgtFrame="_top"/>
          <a:extLst>
            <a:ext uri="{FF2B5EF4-FFF2-40B4-BE49-F238E27FC236}">
              <a16:creationId xmlns:a16="http://schemas.microsoft.com/office/drawing/2014/main" id="{C90F77B5-07B3-443C-B11D-E292C988CC17}"/>
            </a:ext>
          </a:extLst>
        </xdr:cNvPr>
        <xdr:cNvSpPr>
          <a:spLocks noChangeAspect="1" noChangeArrowheads="1"/>
        </xdr:cNvSpPr>
      </xdr:nvSpPr>
      <xdr:spPr bwMode="auto">
        <a:xfrm>
          <a:off x="5797550" y="66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304800</xdr:colOff>
      <xdr:row>104</xdr:row>
      <xdr:rowOff>304800</xdr:rowOff>
    </xdr:to>
    <xdr:sp macro="" textlink="">
      <xdr:nvSpPr>
        <xdr:cNvPr id="18029" name="AutoShape 621" descr="https://adas-server.mobiledrivetech.com/polarion/ria/images/suspect.gif">
          <a:extLst>
            <a:ext uri="{FF2B5EF4-FFF2-40B4-BE49-F238E27FC236}">
              <a16:creationId xmlns:a16="http://schemas.microsoft.com/office/drawing/2014/main" id="{00D9EE74-0525-4BCE-9F4F-478A4126ED6B}"/>
            </a:ext>
          </a:extLst>
        </xdr:cNvPr>
        <xdr:cNvSpPr>
          <a:spLocks noChangeAspect="1" noChangeArrowheads="1"/>
        </xdr:cNvSpPr>
      </xdr:nvSpPr>
      <xdr:spPr bwMode="auto">
        <a:xfrm>
          <a:off x="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104</xdr:row>
      <xdr:rowOff>0</xdr:rowOff>
    </xdr:from>
    <xdr:to>
      <xdr:col>0</xdr:col>
      <xdr:colOff>615950</xdr:colOff>
      <xdr:row>104</xdr:row>
      <xdr:rowOff>304800</xdr:rowOff>
    </xdr:to>
    <xdr:sp macro="" textlink="">
      <xdr:nvSpPr>
        <xdr:cNvPr id="18030" name="AutoShape 622">
          <a:extLst>
            <a:ext uri="{FF2B5EF4-FFF2-40B4-BE49-F238E27FC236}">
              <a16:creationId xmlns:a16="http://schemas.microsoft.com/office/drawing/2014/main" id="{42A54DA0-D2C5-4B0E-98FB-BD8080D6F047}"/>
            </a:ext>
          </a:extLst>
        </xdr:cNvPr>
        <xdr:cNvSpPr>
          <a:spLocks noChangeAspect="1" noChangeArrowheads="1"/>
        </xdr:cNvSpPr>
      </xdr:nvSpPr>
      <xdr:spPr bwMode="auto">
        <a:xfrm>
          <a:off x="31115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104</xdr:row>
      <xdr:rowOff>0</xdr:rowOff>
    </xdr:from>
    <xdr:to>
      <xdr:col>0</xdr:col>
      <xdr:colOff>927100</xdr:colOff>
      <xdr:row>104</xdr:row>
      <xdr:rowOff>304800</xdr:rowOff>
    </xdr:to>
    <xdr:sp macro="" textlink="">
      <xdr:nvSpPr>
        <xdr:cNvPr id="18031" name="AutoShape 623" descr="https://adas-server.mobiledrivetech.com/polarion/icons/default/enums/type_feature.gif">
          <a:hlinkClick xmlns:r="http://schemas.openxmlformats.org/officeDocument/2006/relationships" r:id="rId207" tgtFrame="_blank"/>
          <a:extLst>
            <a:ext uri="{FF2B5EF4-FFF2-40B4-BE49-F238E27FC236}">
              <a16:creationId xmlns:a16="http://schemas.microsoft.com/office/drawing/2014/main" id="{28984822-F03E-4D5A-B782-AAB74F29C60D}"/>
            </a:ext>
          </a:extLst>
        </xdr:cNvPr>
        <xdr:cNvSpPr>
          <a:spLocks noChangeAspect="1" noChangeArrowheads="1"/>
        </xdr:cNvSpPr>
      </xdr:nvSpPr>
      <xdr:spPr bwMode="auto">
        <a:xfrm>
          <a:off x="62230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104</xdr:row>
      <xdr:rowOff>0</xdr:rowOff>
    </xdr:from>
    <xdr:to>
      <xdr:col>1</xdr:col>
      <xdr:colOff>304800</xdr:colOff>
      <xdr:row>104</xdr:row>
      <xdr:rowOff>304800</xdr:rowOff>
    </xdr:to>
    <xdr:sp macro="" textlink="">
      <xdr:nvSpPr>
        <xdr:cNvPr id="18032" name="AutoShape 624" descr="https://adas-server.mobiledrivetech.com/polarion/icons/default/enums/type_feature.gif">
          <a:hlinkClick xmlns:r="http://schemas.openxmlformats.org/officeDocument/2006/relationships" r:id="rId207" tgtFrame="_top"/>
          <a:extLst>
            <a:ext uri="{FF2B5EF4-FFF2-40B4-BE49-F238E27FC236}">
              <a16:creationId xmlns:a16="http://schemas.microsoft.com/office/drawing/2014/main" id="{F80F95D3-494C-4BB0-835A-C8ABB603F73A}"/>
            </a:ext>
          </a:extLst>
        </xdr:cNvPr>
        <xdr:cNvSpPr>
          <a:spLocks noChangeAspect="1" noChangeArrowheads="1"/>
        </xdr:cNvSpPr>
      </xdr:nvSpPr>
      <xdr:spPr bwMode="auto">
        <a:xfrm>
          <a:off x="202565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104</xdr:row>
      <xdr:rowOff>0</xdr:rowOff>
    </xdr:from>
    <xdr:to>
      <xdr:col>2</xdr:col>
      <xdr:colOff>304800</xdr:colOff>
      <xdr:row>104</xdr:row>
      <xdr:rowOff>304800</xdr:rowOff>
    </xdr:to>
    <xdr:sp macro="" textlink="">
      <xdr:nvSpPr>
        <xdr:cNvPr id="18033" name="AutoShape 625" descr="https://adas-server.mobiledrivetech.com/polarion/icons/default/enums/type_spike.gif">
          <a:hlinkClick xmlns:r="http://schemas.openxmlformats.org/officeDocument/2006/relationships" r:id="rId208" tgtFrame="_blank"/>
          <a:extLst>
            <a:ext uri="{FF2B5EF4-FFF2-40B4-BE49-F238E27FC236}">
              <a16:creationId xmlns:a16="http://schemas.microsoft.com/office/drawing/2014/main" id="{EFF5AD90-381B-482B-AC18-5A14204B4ED5}"/>
            </a:ext>
          </a:extLst>
        </xdr:cNvPr>
        <xdr:cNvSpPr>
          <a:spLocks noChangeAspect="1" noChangeArrowheads="1"/>
        </xdr:cNvSpPr>
      </xdr:nvSpPr>
      <xdr:spPr bwMode="auto">
        <a:xfrm>
          <a:off x="265430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104</xdr:row>
      <xdr:rowOff>0</xdr:rowOff>
    </xdr:from>
    <xdr:to>
      <xdr:col>3</xdr:col>
      <xdr:colOff>304800</xdr:colOff>
      <xdr:row>104</xdr:row>
      <xdr:rowOff>304800</xdr:rowOff>
    </xdr:to>
    <xdr:sp macro="" textlink="">
      <xdr:nvSpPr>
        <xdr:cNvPr id="18034" name="AutoShape 626" descr="https://adas-server.mobiledrivetech.com/polarion/icons/default/enums/type_spike.gif">
          <a:hlinkClick xmlns:r="http://schemas.openxmlformats.org/officeDocument/2006/relationships" r:id="rId208" tgtFrame="_top"/>
          <a:extLst>
            <a:ext uri="{FF2B5EF4-FFF2-40B4-BE49-F238E27FC236}">
              <a16:creationId xmlns:a16="http://schemas.microsoft.com/office/drawing/2014/main" id="{98532D70-2E5F-42DC-8136-F3130D7A79D2}"/>
            </a:ext>
          </a:extLst>
        </xdr:cNvPr>
        <xdr:cNvSpPr>
          <a:spLocks noChangeAspect="1" noChangeArrowheads="1"/>
        </xdr:cNvSpPr>
      </xdr:nvSpPr>
      <xdr:spPr bwMode="auto">
        <a:xfrm>
          <a:off x="579755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304800</xdr:colOff>
      <xdr:row>105</xdr:row>
      <xdr:rowOff>304800</xdr:rowOff>
    </xdr:to>
    <xdr:sp macro="" textlink="">
      <xdr:nvSpPr>
        <xdr:cNvPr id="18035" name="AutoShape 627" descr="https://adas-server.mobiledrivetech.com/polarion/ria/images/suspect.gif">
          <a:extLst>
            <a:ext uri="{FF2B5EF4-FFF2-40B4-BE49-F238E27FC236}">
              <a16:creationId xmlns:a16="http://schemas.microsoft.com/office/drawing/2014/main" id="{2CCCD0E8-FEFB-431C-A309-0057963A105B}"/>
            </a:ext>
          </a:extLst>
        </xdr:cNvPr>
        <xdr:cNvSpPr>
          <a:spLocks noChangeAspect="1" noChangeArrowheads="1"/>
        </xdr:cNvSpPr>
      </xdr:nvSpPr>
      <xdr:spPr bwMode="auto">
        <a:xfrm>
          <a:off x="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105</xdr:row>
      <xdr:rowOff>0</xdr:rowOff>
    </xdr:from>
    <xdr:to>
      <xdr:col>0</xdr:col>
      <xdr:colOff>615950</xdr:colOff>
      <xdr:row>105</xdr:row>
      <xdr:rowOff>304800</xdr:rowOff>
    </xdr:to>
    <xdr:sp macro="" textlink="">
      <xdr:nvSpPr>
        <xdr:cNvPr id="18036" name="AutoShape 628">
          <a:extLst>
            <a:ext uri="{FF2B5EF4-FFF2-40B4-BE49-F238E27FC236}">
              <a16:creationId xmlns:a16="http://schemas.microsoft.com/office/drawing/2014/main" id="{18B57771-2A31-48A9-A944-92EC69CA95BC}"/>
            </a:ext>
          </a:extLst>
        </xdr:cNvPr>
        <xdr:cNvSpPr>
          <a:spLocks noChangeAspect="1" noChangeArrowheads="1"/>
        </xdr:cNvSpPr>
      </xdr:nvSpPr>
      <xdr:spPr bwMode="auto">
        <a:xfrm>
          <a:off x="31115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105</xdr:row>
      <xdr:rowOff>0</xdr:rowOff>
    </xdr:from>
    <xdr:to>
      <xdr:col>0</xdr:col>
      <xdr:colOff>927100</xdr:colOff>
      <xdr:row>105</xdr:row>
      <xdr:rowOff>304800</xdr:rowOff>
    </xdr:to>
    <xdr:sp macro="" textlink="">
      <xdr:nvSpPr>
        <xdr:cNvPr id="18037" name="AutoShape 629" descr="https://adas-server.mobiledrivetech.com/polarion/icons/default/enums/type_feature.gif">
          <a:hlinkClick xmlns:r="http://schemas.openxmlformats.org/officeDocument/2006/relationships" r:id="rId209" tgtFrame="_blank"/>
          <a:extLst>
            <a:ext uri="{FF2B5EF4-FFF2-40B4-BE49-F238E27FC236}">
              <a16:creationId xmlns:a16="http://schemas.microsoft.com/office/drawing/2014/main" id="{FABC1B74-6936-4656-8637-FAD8DF473959}"/>
            </a:ext>
          </a:extLst>
        </xdr:cNvPr>
        <xdr:cNvSpPr>
          <a:spLocks noChangeAspect="1" noChangeArrowheads="1"/>
        </xdr:cNvSpPr>
      </xdr:nvSpPr>
      <xdr:spPr bwMode="auto">
        <a:xfrm>
          <a:off x="62230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105</xdr:row>
      <xdr:rowOff>0</xdr:rowOff>
    </xdr:from>
    <xdr:to>
      <xdr:col>1</xdr:col>
      <xdr:colOff>304800</xdr:colOff>
      <xdr:row>105</xdr:row>
      <xdr:rowOff>304800</xdr:rowOff>
    </xdr:to>
    <xdr:sp macro="" textlink="">
      <xdr:nvSpPr>
        <xdr:cNvPr id="18038" name="AutoShape 630" descr="https://adas-server.mobiledrivetech.com/polarion/icons/default/enums/type_feature.gif">
          <a:hlinkClick xmlns:r="http://schemas.openxmlformats.org/officeDocument/2006/relationships" r:id="rId209" tgtFrame="_top"/>
          <a:extLst>
            <a:ext uri="{FF2B5EF4-FFF2-40B4-BE49-F238E27FC236}">
              <a16:creationId xmlns:a16="http://schemas.microsoft.com/office/drawing/2014/main" id="{C351E8F0-A1FD-49AE-AF06-C8B6F1CD83F7}"/>
            </a:ext>
          </a:extLst>
        </xdr:cNvPr>
        <xdr:cNvSpPr>
          <a:spLocks noChangeAspect="1" noChangeArrowheads="1"/>
        </xdr:cNvSpPr>
      </xdr:nvSpPr>
      <xdr:spPr bwMode="auto">
        <a:xfrm>
          <a:off x="202565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xdr:row>
      <xdr:rowOff>0</xdr:rowOff>
    </xdr:from>
    <xdr:to>
      <xdr:col>2</xdr:col>
      <xdr:colOff>304800</xdr:colOff>
      <xdr:row>105</xdr:row>
      <xdr:rowOff>304800</xdr:rowOff>
    </xdr:to>
    <xdr:sp macro="" textlink="">
      <xdr:nvSpPr>
        <xdr:cNvPr id="18039" name="AutoShape 631" descr="https://adas-server.mobiledrivetech.com/polarion/icons/default/enums/type_spike.gif">
          <a:hlinkClick xmlns:r="http://schemas.openxmlformats.org/officeDocument/2006/relationships" r:id="rId210" tgtFrame="_blank"/>
          <a:extLst>
            <a:ext uri="{FF2B5EF4-FFF2-40B4-BE49-F238E27FC236}">
              <a16:creationId xmlns:a16="http://schemas.microsoft.com/office/drawing/2014/main" id="{B22085B1-4881-4F24-8557-BA59E74CCCAF}"/>
            </a:ext>
          </a:extLst>
        </xdr:cNvPr>
        <xdr:cNvSpPr>
          <a:spLocks noChangeAspect="1" noChangeArrowheads="1"/>
        </xdr:cNvSpPr>
      </xdr:nvSpPr>
      <xdr:spPr bwMode="auto">
        <a:xfrm>
          <a:off x="265430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105</xdr:row>
      <xdr:rowOff>0</xdr:rowOff>
    </xdr:from>
    <xdr:to>
      <xdr:col>3</xdr:col>
      <xdr:colOff>304800</xdr:colOff>
      <xdr:row>105</xdr:row>
      <xdr:rowOff>304800</xdr:rowOff>
    </xdr:to>
    <xdr:sp macro="" textlink="">
      <xdr:nvSpPr>
        <xdr:cNvPr id="18040" name="AutoShape 632" descr="https://adas-server.mobiledrivetech.com/polarion/icons/default/enums/type_spike.gif">
          <a:hlinkClick xmlns:r="http://schemas.openxmlformats.org/officeDocument/2006/relationships" r:id="rId210" tgtFrame="_top"/>
          <a:extLst>
            <a:ext uri="{FF2B5EF4-FFF2-40B4-BE49-F238E27FC236}">
              <a16:creationId xmlns:a16="http://schemas.microsoft.com/office/drawing/2014/main" id="{1AF9C564-053B-4EA8-8552-8DAEE1E87794}"/>
            </a:ext>
          </a:extLst>
        </xdr:cNvPr>
        <xdr:cNvSpPr>
          <a:spLocks noChangeAspect="1" noChangeArrowheads="1"/>
        </xdr:cNvSpPr>
      </xdr:nvSpPr>
      <xdr:spPr bwMode="auto">
        <a:xfrm>
          <a:off x="579755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304800</xdr:colOff>
      <xdr:row>106</xdr:row>
      <xdr:rowOff>304800</xdr:rowOff>
    </xdr:to>
    <xdr:sp macro="" textlink="">
      <xdr:nvSpPr>
        <xdr:cNvPr id="18041" name="AutoShape 633" descr="https://adas-server.mobiledrivetech.com/polarion/ria/images/suspect.gif">
          <a:extLst>
            <a:ext uri="{FF2B5EF4-FFF2-40B4-BE49-F238E27FC236}">
              <a16:creationId xmlns:a16="http://schemas.microsoft.com/office/drawing/2014/main" id="{539CD64E-EC8F-4828-8893-80CCB0E24E31}"/>
            </a:ext>
          </a:extLst>
        </xdr:cNvPr>
        <xdr:cNvSpPr>
          <a:spLocks noChangeAspect="1" noChangeArrowheads="1"/>
        </xdr:cNvSpPr>
      </xdr:nvSpPr>
      <xdr:spPr bwMode="auto">
        <a:xfrm>
          <a:off x="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106</xdr:row>
      <xdr:rowOff>0</xdr:rowOff>
    </xdr:from>
    <xdr:to>
      <xdr:col>0</xdr:col>
      <xdr:colOff>615950</xdr:colOff>
      <xdr:row>106</xdr:row>
      <xdr:rowOff>304800</xdr:rowOff>
    </xdr:to>
    <xdr:sp macro="" textlink="">
      <xdr:nvSpPr>
        <xdr:cNvPr id="18042" name="AutoShape 634">
          <a:extLst>
            <a:ext uri="{FF2B5EF4-FFF2-40B4-BE49-F238E27FC236}">
              <a16:creationId xmlns:a16="http://schemas.microsoft.com/office/drawing/2014/main" id="{86734B76-9811-49A2-973C-270A4A77FDFE}"/>
            </a:ext>
          </a:extLst>
        </xdr:cNvPr>
        <xdr:cNvSpPr>
          <a:spLocks noChangeAspect="1" noChangeArrowheads="1"/>
        </xdr:cNvSpPr>
      </xdr:nvSpPr>
      <xdr:spPr bwMode="auto">
        <a:xfrm>
          <a:off x="31115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106</xdr:row>
      <xdr:rowOff>0</xdr:rowOff>
    </xdr:from>
    <xdr:to>
      <xdr:col>0</xdr:col>
      <xdr:colOff>927100</xdr:colOff>
      <xdr:row>106</xdr:row>
      <xdr:rowOff>304800</xdr:rowOff>
    </xdr:to>
    <xdr:sp macro="" textlink="">
      <xdr:nvSpPr>
        <xdr:cNvPr id="18043" name="AutoShape 635" descr="https://adas-server.mobiledrivetech.com/polarion/icons/default/enums/type_feature.gif">
          <a:hlinkClick xmlns:r="http://schemas.openxmlformats.org/officeDocument/2006/relationships" r:id="rId211" tgtFrame="_blank"/>
          <a:extLst>
            <a:ext uri="{FF2B5EF4-FFF2-40B4-BE49-F238E27FC236}">
              <a16:creationId xmlns:a16="http://schemas.microsoft.com/office/drawing/2014/main" id="{2EEC000C-C1D1-45A7-ACBC-147711FFAC45}"/>
            </a:ext>
          </a:extLst>
        </xdr:cNvPr>
        <xdr:cNvSpPr>
          <a:spLocks noChangeAspect="1" noChangeArrowheads="1"/>
        </xdr:cNvSpPr>
      </xdr:nvSpPr>
      <xdr:spPr bwMode="auto">
        <a:xfrm>
          <a:off x="62230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106</xdr:row>
      <xdr:rowOff>0</xdr:rowOff>
    </xdr:from>
    <xdr:to>
      <xdr:col>1</xdr:col>
      <xdr:colOff>304800</xdr:colOff>
      <xdr:row>106</xdr:row>
      <xdr:rowOff>304800</xdr:rowOff>
    </xdr:to>
    <xdr:sp macro="" textlink="">
      <xdr:nvSpPr>
        <xdr:cNvPr id="18044" name="AutoShape 636" descr="https://adas-server.mobiledrivetech.com/polarion/icons/default/enums/type_feature.gif">
          <a:hlinkClick xmlns:r="http://schemas.openxmlformats.org/officeDocument/2006/relationships" r:id="rId211" tgtFrame="_top"/>
          <a:extLst>
            <a:ext uri="{FF2B5EF4-FFF2-40B4-BE49-F238E27FC236}">
              <a16:creationId xmlns:a16="http://schemas.microsoft.com/office/drawing/2014/main" id="{6C92D87B-9352-49B2-B7FE-BF14612C1690}"/>
            </a:ext>
          </a:extLst>
        </xdr:cNvPr>
        <xdr:cNvSpPr>
          <a:spLocks noChangeAspect="1" noChangeArrowheads="1"/>
        </xdr:cNvSpPr>
      </xdr:nvSpPr>
      <xdr:spPr bwMode="auto">
        <a:xfrm>
          <a:off x="202565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xdr:row>
      <xdr:rowOff>0</xdr:rowOff>
    </xdr:from>
    <xdr:to>
      <xdr:col>2</xdr:col>
      <xdr:colOff>304800</xdr:colOff>
      <xdr:row>106</xdr:row>
      <xdr:rowOff>304800</xdr:rowOff>
    </xdr:to>
    <xdr:sp macro="" textlink="">
      <xdr:nvSpPr>
        <xdr:cNvPr id="18045" name="AutoShape 637" descr="https://adas-server.mobiledrivetech.com/polarion/icons/default/enums/type_spike.gif">
          <a:hlinkClick xmlns:r="http://schemas.openxmlformats.org/officeDocument/2006/relationships" r:id="rId212" tgtFrame="_blank"/>
          <a:extLst>
            <a:ext uri="{FF2B5EF4-FFF2-40B4-BE49-F238E27FC236}">
              <a16:creationId xmlns:a16="http://schemas.microsoft.com/office/drawing/2014/main" id="{2189C737-BBA8-4A4B-8959-916FCBEF607A}"/>
            </a:ext>
          </a:extLst>
        </xdr:cNvPr>
        <xdr:cNvSpPr>
          <a:spLocks noChangeAspect="1" noChangeArrowheads="1"/>
        </xdr:cNvSpPr>
      </xdr:nvSpPr>
      <xdr:spPr bwMode="auto">
        <a:xfrm>
          <a:off x="265430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106</xdr:row>
      <xdr:rowOff>0</xdr:rowOff>
    </xdr:from>
    <xdr:to>
      <xdr:col>3</xdr:col>
      <xdr:colOff>304800</xdr:colOff>
      <xdr:row>106</xdr:row>
      <xdr:rowOff>304800</xdr:rowOff>
    </xdr:to>
    <xdr:sp macro="" textlink="">
      <xdr:nvSpPr>
        <xdr:cNvPr id="18046" name="AutoShape 638" descr="https://adas-server.mobiledrivetech.com/polarion/icons/default/enums/type_spike.gif">
          <a:hlinkClick xmlns:r="http://schemas.openxmlformats.org/officeDocument/2006/relationships" r:id="rId212" tgtFrame="_top"/>
          <a:extLst>
            <a:ext uri="{FF2B5EF4-FFF2-40B4-BE49-F238E27FC236}">
              <a16:creationId xmlns:a16="http://schemas.microsoft.com/office/drawing/2014/main" id="{1BDBB603-446F-49A0-8827-4890506FC554}"/>
            </a:ext>
          </a:extLst>
        </xdr:cNvPr>
        <xdr:cNvSpPr>
          <a:spLocks noChangeAspect="1" noChangeArrowheads="1"/>
        </xdr:cNvSpPr>
      </xdr:nvSpPr>
      <xdr:spPr bwMode="auto">
        <a:xfrm>
          <a:off x="5797550" y="68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304800</xdr:colOff>
      <xdr:row>107</xdr:row>
      <xdr:rowOff>304800</xdr:rowOff>
    </xdr:to>
    <xdr:sp macro="" textlink="">
      <xdr:nvSpPr>
        <xdr:cNvPr id="18047" name="AutoShape 639" descr="https://adas-server.mobiledrivetech.com/polarion/ria/images/suspect.gif">
          <a:extLst>
            <a:ext uri="{FF2B5EF4-FFF2-40B4-BE49-F238E27FC236}">
              <a16:creationId xmlns:a16="http://schemas.microsoft.com/office/drawing/2014/main" id="{5E8F1C97-68A6-4BA7-929C-191ADA810176}"/>
            </a:ext>
          </a:extLst>
        </xdr:cNvPr>
        <xdr:cNvSpPr>
          <a:spLocks noChangeAspect="1" noChangeArrowheads="1"/>
        </xdr:cNvSpPr>
      </xdr:nvSpPr>
      <xdr:spPr bwMode="auto">
        <a:xfrm>
          <a:off x="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107</xdr:row>
      <xdr:rowOff>0</xdr:rowOff>
    </xdr:from>
    <xdr:to>
      <xdr:col>0</xdr:col>
      <xdr:colOff>615950</xdr:colOff>
      <xdr:row>107</xdr:row>
      <xdr:rowOff>304800</xdr:rowOff>
    </xdr:to>
    <xdr:sp macro="" textlink="">
      <xdr:nvSpPr>
        <xdr:cNvPr id="18048" name="AutoShape 640">
          <a:extLst>
            <a:ext uri="{FF2B5EF4-FFF2-40B4-BE49-F238E27FC236}">
              <a16:creationId xmlns:a16="http://schemas.microsoft.com/office/drawing/2014/main" id="{BFF9D781-AD1F-4B0F-A666-71E50AE0E4C0}"/>
            </a:ext>
          </a:extLst>
        </xdr:cNvPr>
        <xdr:cNvSpPr>
          <a:spLocks noChangeAspect="1" noChangeArrowheads="1"/>
        </xdr:cNvSpPr>
      </xdr:nvSpPr>
      <xdr:spPr bwMode="auto">
        <a:xfrm>
          <a:off x="31115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107</xdr:row>
      <xdr:rowOff>0</xdr:rowOff>
    </xdr:from>
    <xdr:to>
      <xdr:col>0</xdr:col>
      <xdr:colOff>927100</xdr:colOff>
      <xdr:row>107</xdr:row>
      <xdr:rowOff>304800</xdr:rowOff>
    </xdr:to>
    <xdr:sp macro="" textlink="">
      <xdr:nvSpPr>
        <xdr:cNvPr id="18049" name="AutoShape 641" descr="https://adas-server.mobiledrivetech.com/polarion/icons/default/enums/type_feature.gif">
          <a:hlinkClick xmlns:r="http://schemas.openxmlformats.org/officeDocument/2006/relationships" r:id="rId213" tgtFrame="_blank"/>
          <a:extLst>
            <a:ext uri="{FF2B5EF4-FFF2-40B4-BE49-F238E27FC236}">
              <a16:creationId xmlns:a16="http://schemas.microsoft.com/office/drawing/2014/main" id="{1B26EFE6-33FE-4C36-ABD9-B25CEBEF73DB}"/>
            </a:ext>
          </a:extLst>
        </xdr:cNvPr>
        <xdr:cNvSpPr>
          <a:spLocks noChangeAspect="1" noChangeArrowheads="1"/>
        </xdr:cNvSpPr>
      </xdr:nvSpPr>
      <xdr:spPr bwMode="auto">
        <a:xfrm>
          <a:off x="62230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107</xdr:row>
      <xdr:rowOff>0</xdr:rowOff>
    </xdr:from>
    <xdr:to>
      <xdr:col>1</xdr:col>
      <xdr:colOff>304800</xdr:colOff>
      <xdr:row>107</xdr:row>
      <xdr:rowOff>304800</xdr:rowOff>
    </xdr:to>
    <xdr:sp macro="" textlink="">
      <xdr:nvSpPr>
        <xdr:cNvPr id="18050" name="AutoShape 642" descr="https://adas-server.mobiledrivetech.com/polarion/icons/default/enums/type_feature.gif">
          <a:hlinkClick xmlns:r="http://schemas.openxmlformats.org/officeDocument/2006/relationships" r:id="rId213" tgtFrame="_top"/>
          <a:extLst>
            <a:ext uri="{FF2B5EF4-FFF2-40B4-BE49-F238E27FC236}">
              <a16:creationId xmlns:a16="http://schemas.microsoft.com/office/drawing/2014/main" id="{72E313E3-D9C6-451F-8E63-AA18414C6B1B}"/>
            </a:ext>
          </a:extLst>
        </xdr:cNvPr>
        <xdr:cNvSpPr>
          <a:spLocks noChangeAspect="1" noChangeArrowheads="1"/>
        </xdr:cNvSpPr>
      </xdr:nvSpPr>
      <xdr:spPr bwMode="auto">
        <a:xfrm>
          <a:off x="202565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xdr:row>
      <xdr:rowOff>0</xdr:rowOff>
    </xdr:from>
    <xdr:to>
      <xdr:col>2</xdr:col>
      <xdr:colOff>304800</xdr:colOff>
      <xdr:row>107</xdr:row>
      <xdr:rowOff>304800</xdr:rowOff>
    </xdr:to>
    <xdr:sp macro="" textlink="">
      <xdr:nvSpPr>
        <xdr:cNvPr id="18051" name="AutoShape 643" descr="https://adas-server.mobiledrivetech.com/polarion/icons/default/enums/type_spike.gif">
          <a:hlinkClick xmlns:r="http://schemas.openxmlformats.org/officeDocument/2006/relationships" r:id="rId214" tgtFrame="_blank"/>
          <a:extLst>
            <a:ext uri="{FF2B5EF4-FFF2-40B4-BE49-F238E27FC236}">
              <a16:creationId xmlns:a16="http://schemas.microsoft.com/office/drawing/2014/main" id="{334D8FBD-C9AF-4F6D-9652-66D573D59F04}"/>
            </a:ext>
          </a:extLst>
        </xdr:cNvPr>
        <xdr:cNvSpPr>
          <a:spLocks noChangeAspect="1" noChangeArrowheads="1"/>
        </xdr:cNvSpPr>
      </xdr:nvSpPr>
      <xdr:spPr bwMode="auto">
        <a:xfrm>
          <a:off x="265430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107</xdr:row>
      <xdr:rowOff>0</xdr:rowOff>
    </xdr:from>
    <xdr:to>
      <xdr:col>3</xdr:col>
      <xdr:colOff>304800</xdr:colOff>
      <xdr:row>107</xdr:row>
      <xdr:rowOff>304800</xdr:rowOff>
    </xdr:to>
    <xdr:sp macro="" textlink="">
      <xdr:nvSpPr>
        <xdr:cNvPr id="18052" name="AutoShape 644" descr="https://adas-server.mobiledrivetech.com/polarion/icons/default/enums/type_spike.gif">
          <a:hlinkClick xmlns:r="http://schemas.openxmlformats.org/officeDocument/2006/relationships" r:id="rId214" tgtFrame="_top"/>
          <a:extLst>
            <a:ext uri="{FF2B5EF4-FFF2-40B4-BE49-F238E27FC236}">
              <a16:creationId xmlns:a16="http://schemas.microsoft.com/office/drawing/2014/main" id="{94A3F315-1F24-4EBA-8725-B53509C92260}"/>
            </a:ext>
          </a:extLst>
        </xdr:cNvPr>
        <xdr:cNvSpPr>
          <a:spLocks noChangeAspect="1" noChangeArrowheads="1"/>
        </xdr:cNvSpPr>
      </xdr:nvSpPr>
      <xdr:spPr bwMode="auto">
        <a:xfrm>
          <a:off x="5797550" y="689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304800</xdr:colOff>
      <xdr:row>108</xdr:row>
      <xdr:rowOff>304800</xdr:rowOff>
    </xdr:to>
    <xdr:sp macro="" textlink="">
      <xdr:nvSpPr>
        <xdr:cNvPr id="18053" name="AutoShape 645" descr="https://adas-server.mobiledrivetech.com/polarion/ria/images/suspect.gif">
          <a:extLst>
            <a:ext uri="{FF2B5EF4-FFF2-40B4-BE49-F238E27FC236}">
              <a16:creationId xmlns:a16="http://schemas.microsoft.com/office/drawing/2014/main" id="{708D48A8-2505-4CFE-AC01-2323371EF050}"/>
            </a:ext>
          </a:extLst>
        </xdr:cNvPr>
        <xdr:cNvSpPr>
          <a:spLocks noChangeAspect="1" noChangeArrowheads="1"/>
        </xdr:cNvSpPr>
      </xdr:nvSpPr>
      <xdr:spPr bwMode="auto">
        <a:xfrm>
          <a:off x="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108</xdr:row>
      <xdr:rowOff>0</xdr:rowOff>
    </xdr:from>
    <xdr:to>
      <xdr:col>0</xdr:col>
      <xdr:colOff>615950</xdr:colOff>
      <xdr:row>108</xdr:row>
      <xdr:rowOff>304800</xdr:rowOff>
    </xdr:to>
    <xdr:sp macro="" textlink="">
      <xdr:nvSpPr>
        <xdr:cNvPr id="18054" name="AutoShape 646">
          <a:extLst>
            <a:ext uri="{FF2B5EF4-FFF2-40B4-BE49-F238E27FC236}">
              <a16:creationId xmlns:a16="http://schemas.microsoft.com/office/drawing/2014/main" id="{FDE82AF1-8D76-44EA-B2C0-09DE3DE40282}"/>
            </a:ext>
          </a:extLst>
        </xdr:cNvPr>
        <xdr:cNvSpPr>
          <a:spLocks noChangeAspect="1" noChangeArrowheads="1"/>
        </xdr:cNvSpPr>
      </xdr:nvSpPr>
      <xdr:spPr bwMode="auto">
        <a:xfrm>
          <a:off x="31115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108</xdr:row>
      <xdr:rowOff>0</xdr:rowOff>
    </xdr:from>
    <xdr:to>
      <xdr:col>0</xdr:col>
      <xdr:colOff>927100</xdr:colOff>
      <xdr:row>108</xdr:row>
      <xdr:rowOff>304800</xdr:rowOff>
    </xdr:to>
    <xdr:sp macro="" textlink="">
      <xdr:nvSpPr>
        <xdr:cNvPr id="18055" name="AutoShape 647" descr="https://adas-server.mobiledrivetech.com/polarion/icons/default/enums/type_feature.gif">
          <a:hlinkClick xmlns:r="http://schemas.openxmlformats.org/officeDocument/2006/relationships" r:id="rId215" tgtFrame="_blank"/>
          <a:extLst>
            <a:ext uri="{FF2B5EF4-FFF2-40B4-BE49-F238E27FC236}">
              <a16:creationId xmlns:a16="http://schemas.microsoft.com/office/drawing/2014/main" id="{59DB4F68-B38E-4C48-88A0-5BD08C4626F2}"/>
            </a:ext>
          </a:extLst>
        </xdr:cNvPr>
        <xdr:cNvSpPr>
          <a:spLocks noChangeAspect="1" noChangeArrowheads="1"/>
        </xdr:cNvSpPr>
      </xdr:nvSpPr>
      <xdr:spPr bwMode="auto">
        <a:xfrm>
          <a:off x="62230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108</xdr:row>
      <xdr:rowOff>0</xdr:rowOff>
    </xdr:from>
    <xdr:to>
      <xdr:col>1</xdr:col>
      <xdr:colOff>304800</xdr:colOff>
      <xdr:row>108</xdr:row>
      <xdr:rowOff>304800</xdr:rowOff>
    </xdr:to>
    <xdr:sp macro="" textlink="">
      <xdr:nvSpPr>
        <xdr:cNvPr id="18056" name="AutoShape 648" descr="https://adas-server.mobiledrivetech.com/polarion/icons/default/enums/type_feature.gif">
          <a:hlinkClick xmlns:r="http://schemas.openxmlformats.org/officeDocument/2006/relationships" r:id="rId215" tgtFrame="_top"/>
          <a:extLst>
            <a:ext uri="{FF2B5EF4-FFF2-40B4-BE49-F238E27FC236}">
              <a16:creationId xmlns:a16="http://schemas.microsoft.com/office/drawing/2014/main" id="{AA404B54-1770-4D25-BB15-2D049204D202}"/>
            </a:ext>
          </a:extLst>
        </xdr:cNvPr>
        <xdr:cNvSpPr>
          <a:spLocks noChangeAspect="1" noChangeArrowheads="1"/>
        </xdr:cNvSpPr>
      </xdr:nvSpPr>
      <xdr:spPr bwMode="auto">
        <a:xfrm>
          <a:off x="202565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108</xdr:row>
      <xdr:rowOff>0</xdr:rowOff>
    </xdr:from>
    <xdr:to>
      <xdr:col>2</xdr:col>
      <xdr:colOff>304800</xdr:colOff>
      <xdr:row>108</xdr:row>
      <xdr:rowOff>304800</xdr:rowOff>
    </xdr:to>
    <xdr:sp macro="" textlink="">
      <xdr:nvSpPr>
        <xdr:cNvPr id="18057" name="AutoShape 649" descr="https://adas-server.mobiledrivetech.com/polarion/icons/default/enums/type_spike.gif">
          <a:hlinkClick xmlns:r="http://schemas.openxmlformats.org/officeDocument/2006/relationships" r:id="rId216" tgtFrame="_blank"/>
          <a:extLst>
            <a:ext uri="{FF2B5EF4-FFF2-40B4-BE49-F238E27FC236}">
              <a16:creationId xmlns:a16="http://schemas.microsoft.com/office/drawing/2014/main" id="{F2DFA811-D971-4175-9978-54DA4F1F8F5A}"/>
            </a:ext>
          </a:extLst>
        </xdr:cNvPr>
        <xdr:cNvSpPr>
          <a:spLocks noChangeAspect="1" noChangeArrowheads="1"/>
        </xdr:cNvSpPr>
      </xdr:nvSpPr>
      <xdr:spPr bwMode="auto">
        <a:xfrm>
          <a:off x="265430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108</xdr:row>
      <xdr:rowOff>0</xdr:rowOff>
    </xdr:from>
    <xdr:to>
      <xdr:col>3</xdr:col>
      <xdr:colOff>304800</xdr:colOff>
      <xdr:row>108</xdr:row>
      <xdr:rowOff>304800</xdr:rowOff>
    </xdr:to>
    <xdr:sp macro="" textlink="">
      <xdr:nvSpPr>
        <xdr:cNvPr id="18058" name="AutoShape 650" descr="https://adas-server.mobiledrivetech.com/polarion/icons/default/enums/type_spike.gif">
          <a:hlinkClick xmlns:r="http://schemas.openxmlformats.org/officeDocument/2006/relationships" r:id="rId216" tgtFrame="_top"/>
          <a:extLst>
            <a:ext uri="{FF2B5EF4-FFF2-40B4-BE49-F238E27FC236}">
              <a16:creationId xmlns:a16="http://schemas.microsoft.com/office/drawing/2014/main" id="{6BF8273B-9E19-4B70-9E81-5C4CD6F8F0F1}"/>
            </a:ext>
          </a:extLst>
        </xdr:cNvPr>
        <xdr:cNvSpPr>
          <a:spLocks noChangeAspect="1" noChangeArrowheads="1"/>
        </xdr:cNvSpPr>
      </xdr:nvSpPr>
      <xdr:spPr bwMode="auto">
        <a:xfrm>
          <a:off x="5797550" y="6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304800</xdr:colOff>
      <xdr:row>109</xdr:row>
      <xdr:rowOff>304800</xdr:rowOff>
    </xdr:to>
    <xdr:sp macro="" textlink="">
      <xdr:nvSpPr>
        <xdr:cNvPr id="18059" name="AutoShape 651" descr="https://adas-server.mobiledrivetech.com/polarion/ria/images/suspect.gif">
          <a:extLst>
            <a:ext uri="{FF2B5EF4-FFF2-40B4-BE49-F238E27FC236}">
              <a16:creationId xmlns:a16="http://schemas.microsoft.com/office/drawing/2014/main" id="{0605DEA2-1761-4DC0-A962-E179A7F5AA2C}"/>
            </a:ext>
          </a:extLst>
        </xdr:cNvPr>
        <xdr:cNvSpPr>
          <a:spLocks noChangeAspect="1" noChangeArrowheads="1"/>
        </xdr:cNvSpPr>
      </xdr:nvSpPr>
      <xdr:spPr bwMode="auto">
        <a:xfrm>
          <a:off x="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109</xdr:row>
      <xdr:rowOff>0</xdr:rowOff>
    </xdr:from>
    <xdr:to>
      <xdr:col>0</xdr:col>
      <xdr:colOff>615950</xdr:colOff>
      <xdr:row>109</xdr:row>
      <xdr:rowOff>304800</xdr:rowOff>
    </xdr:to>
    <xdr:sp macro="" textlink="">
      <xdr:nvSpPr>
        <xdr:cNvPr id="18060" name="AutoShape 652">
          <a:extLst>
            <a:ext uri="{FF2B5EF4-FFF2-40B4-BE49-F238E27FC236}">
              <a16:creationId xmlns:a16="http://schemas.microsoft.com/office/drawing/2014/main" id="{900EACBC-8842-4D9B-A303-EBD7D2C895D1}"/>
            </a:ext>
          </a:extLst>
        </xdr:cNvPr>
        <xdr:cNvSpPr>
          <a:spLocks noChangeAspect="1" noChangeArrowheads="1"/>
        </xdr:cNvSpPr>
      </xdr:nvSpPr>
      <xdr:spPr bwMode="auto">
        <a:xfrm>
          <a:off x="31115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109</xdr:row>
      <xdr:rowOff>0</xdr:rowOff>
    </xdr:from>
    <xdr:to>
      <xdr:col>0</xdr:col>
      <xdr:colOff>927100</xdr:colOff>
      <xdr:row>109</xdr:row>
      <xdr:rowOff>304800</xdr:rowOff>
    </xdr:to>
    <xdr:sp macro="" textlink="">
      <xdr:nvSpPr>
        <xdr:cNvPr id="18061" name="AutoShape 653" descr="https://adas-server.mobiledrivetech.com/polarion/icons/default/enums/type_feature.gif">
          <a:hlinkClick xmlns:r="http://schemas.openxmlformats.org/officeDocument/2006/relationships" r:id="rId217" tgtFrame="_blank"/>
          <a:extLst>
            <a:ext uri="{FF2B5EF4-FFF2-40B4-BE49-F238E27FC236}">
              <a16:creationId xmlns:a16="http://schemas.microsoft.com/office/drawing/2014/main" id="{BC3275C4-E273-4BB9-9D12-AA09A436530D}"/>
            </a:ext>
          </a:extLst>
        </xdr:cNvPr>
        <xdr:cNvSpPr>
          <a:spLocks noChangeAspect="1" noChangeArrowheads="1"/>
        </xdr:cNvSpPr>
      </xdr:nvSpPr>
      <xdr:spPr bwMode="auto">
        <a:xfrm>
          <a:off x="62230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109</xdr:row>
      <xdr:rowOff>0</xdr:rowOff>
    </xdr:from>
    <xdr:to>
      <xdr:col>1</xdr:col>
      <xdr:colOff>304800</xdr:colOff>
      <xdr:row>109</xdr:row>
      <xdr:rowOff>304800</xdr:rowOff>
    </xdr:to>
    <xdr:sp macro="" textlink="">
      <xdr:nvSpPr>
        <xdr:cNvPr id="18062" name="AutoShape 654" descr="https://adas-server.mobiledrivetech.com/polarion/icons/default/enums/type_feature.gif">
          <a:hlinkClick xmlns:r="http://schemas.openxmlformats.org/officeDocument/2006/relationships" r:id="rId217" tgtFrame="_top"/>
          <a:extLst>
            <a:ext uri="{FF2B5EF4-FFF2-40B4-BE49-F238E27FC236}">
              <a16:creationId xmlns:a16="http://schemas.microsoft.com/office/drawing/2014/main" id="{5911B6B1-8029-457A-BEAB-3D92D24F7601}"/>
            </a:ext>
          </a:extLst>
        </xdr:cNvPr>
        <xdr:cNvSpPr>
          <a:spLocks noChangeAspect="1" noChangeArrowheads="1"/>
        </xdr:cNvSpPr>
      </xdr:nvSpPr>
      <xdr:spPr bwMode="auto">
        <a:xfrm>
          <a:off x="202565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xdr:row>
      <xdr:rowOff>0</xdr:rowOff>
    </xdr:from>
    <xdr:to>
      <xdr:col>2</xdr:col>
      <xdr:colOff>304800</xdr:colOff>
      <xdr:row>109</xdr:row>
      <xdr:rowOff>304800</xdr:rowOff>
    </xdr:to>
    <xdr:sp macro="" textlink="">
      <xdr:nvSpPr>
        <xdr:cNvPr id="18063" name="AutoShape 655" descr="https://adas-server.mobiledrivetech.com/polarion/icons/default/enums/type_spike.gif">
          <a:hlinkClick xmlns:r="http://schemas.openxmlformats.org/officeDocument/2006/relationships" r:id="rId218" tgtFrame="_blank"/>
          <a:extLst>
            <a:ext uri="{FF2B5EF4-FFF2-40B4-BE49-F238E27FC236}">
              <a16:creationId xmlns:a16="http://schemas.microsoft.com/office/drawing/2014/main" id="{CF9F58F7-6B08-4F9F-ACA9-5E4034496CC4}"/>
            </a:ext>
          </a:extLst>
        </xdr:cNvPr>
        <xdr:cNvSpPr>
          <a:spLocks noChangeAspect="1" noChangeArrowheads="1"/>
        </xdr:cNvSpPr>
      </xdr:nvSpPr>
      <xdr:spPr bwMode="auto">
        <a:xfrm>
          <a:off x="265430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109</xdr:row>
      <xdr:rowOff>0</xdr:rowOff>
    </xdr:from>
    <xdr:to>
      <xdr:col>3</xdr:col>
      <xdr:colOff>304800</xdr:colOff>
      <xdr:row>109</xdr:row>
      <xdr:rowOff>304800</xdr:rowOff>
    </xdr:to>
    <xdr:sp macro="" textlink="">
      <xdr:nvSpPr>
        <xdr:cNvPr id="18064" name="AutoShape 656" descr="https://adas-server.mobiledrivetech.com/polarion/icons/default/enums/type_spike.gif">
          <a:hlinkClick xmlns:r="http://schemas.openxmlformats.org/officeDocument/2006/relationships" r:id="rId218" tgtFrame="_top"/>
          <a:extLst>
            <a:ext uri="{FF2B5EF4-FFF2-40B4-BE49-F238E27FC236}">
              <a16:creationId xmlns:a16="http://schemas.microsoft.com/office/drawing/2014/main" id="{4CE4DB0C-9702-4702-AFD0-137704BC8864}"/>
            </a:ext>
          </a:extLst>
        </xdr:cNvPr>
        <xdr:cNvSpPr>
          <a:spLocks noChangeAspect="1" noChangeArrowheads="1"/>
        </xdr:cNvSpPr>
      </xdr:nvSpPr>
      <xdr:spPr bwMode="auto">
        <a:xfrm>
          <a:off x="5797550" y="702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304800</xdr:colOff>
      <xdr:row>110</xdr:row>
      <xdr:rowOff>304800</xdr:rowOff>
    </xdr:to>
    <xdr:sp macro="" textlink="">
      <xdr:nvSpPr>
        <xdr:cNvPr id="18065" name="AutoShape 657" descr="https://adas-server.mobiledrivetech.com/polarion/ria/images/suspect.gif">
          <a:extLst>
            <a:ext uri="{FF2B5EF4-FFF2-40B4-BE49-F238E27FC236}">
              <a16:creationId xmlns:a16="http://schemas.microsoft.com/office/drawing/2014/main" id="{23DBDB08-CEE9-4124-807E-66EB537DE5FB}"/>
            </a:ext>
          </a:extLst>
        </xdr:cNvPr>
        <xdr:cNvSpPr>
          <a:spLocks noChangeAspect="1" noChangeArrowheads="1"/>
        </xdr:cNvSpPr>
      </xdr:nvSpPr>
      <xdr:spPr bwMode="auto">
        <a:xfrm>
          <a:off x="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110</xdr:row>
      <xdr:rowOff>0</xdr:rowOff>
    </xdr:from>
    <xdr:to>
      <xdr:col>0</xdr:col>
      <xdr:colOff>615950</xdr:colOff>
      <xdr:row>110</xdr:row>
      <xdr:rowOff>304800</xdr:rowOff>
    </xdr:to>
    <xdr:sp macro="" textlink="">
      <xdr:nvSpPr>
        <xdr:cNvPr id="18066" name="AutoShape 658">
          <a:extLst>
            <a:ext uri="{FF2B5EF4-FFF2-40B4-BE49-F238E27FC236}">
              <a16:creationId xmlns:a16="http://schemas.microsoft.com/office/drawing/2014/main" id="{AFD719BE-B6FC-4B2C-8405-0A5818D12DB2}"/>
            </a:ext>
          </a:extLst>
        </xdr:cNvPr>
        <xdr:cNvSpPr>
          <a:spLocks noChangeAspect="1" noChangeArrowheads="1"/>
        </xdr:cNvSpPr>
      </xdr:nvSpPr>
      <xdr:spPr bwMode="auto">
        <a:xfrm>
          <a:off x="31115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110</xdr:row>
      <xdr:rowOff>0</xdr:rowOff>
    </xdr:from>
    <xdr:to>
      <xdr:col>0</xdr:col>
      <xdr:colOff>927100</xdr:colOff>
      <xdr:row>110</xdr:row>
      <xdr:rowOff>304800</xdr:rowOff>
    </xdr:to>
    <xdr:sp macro="" textlink="">
      <xdr:nvSpPr>
        <xdr:cNvPr id="18067" name="AutoShape 659" descr="https://adas-server.mobiledrivetech.com/polarion/icons/default/enums/type_feature.gif">
          <a:hlinkClick xmlns:r="http://schemas.openxmlformats.org/officeDocument/2006/relationships" r:id="rId219" tgtFrame="_blank"/>
          <a:extLst>
            <a:ext uri="{FF2B5EF4-FFF2-40B4-BE49-F238E27FC236}">
              <a16:creationId xmlns:a16="http://schemas.microsoft.com/office/drawing/2014/main" id="{5305A7EC-F71B-4C12-BD3A-E8400709E72E}"/>
            </a:ext>
          </a:extLst>
        </xdr:cNvPr>
        <xdr:cNvSpPr>
          <a:spLocks noChangeAspect="1" noChangeArrowheads="1"/>
        </xdr:cNvSpPr>
      </xdr:nvSpPr>
      <xdr:spPr bwMode="auto">
        <a:xfrm>
          <a:off x="62230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110</xdr:row>
      <xdr:rowOff>0</xdr:rowOff>
    </xdr:from>
    <xdr:to>
      <xdr:col>1</xdr:col>
      <xdr:colOff>304800</xdr:colOff>
      <xdr:row>110</xdr:row>
      <xdr:rowOff>304800</xdr:rowOff>
    </xdr:to>
    <xdr:sp macro="" textlink="">
      <xdr:nvSpPr>
        <xdr:cNvPr id="18068" name="AutoShape 660" descr="https://adas-server.mobiledrivetech.com/polarion/icons/default/enums/type_feature.gif">
          <a:hlinkClick xmlns:r="http://schemas.openxmlformats.org/officeDocument/2006/relationships" r:id="rId219" tgtFrame="_top"/>
          <a:extLst>
            <a:ext uri="{FF2B5EF4-FFF2-40B4-BE49-F238E27FC236}">
              <a16:creationId xmlns:a16="http://schemas.microsoft.com/office/drawing/2014/main" id="{615A9F2A-7BE6-42FE-B3D8-001697BF31D2}"/>
            </a:ext>
          </a:extLst>
        </xdr:cNvPr>
        <xdr:cNvSpPr>
          <a:spLocks noChangeAspect="1" noChangeArrowheads="1"/>
        </xdr:cNvSpPr>
      </xdr:nvSpPr>
      <xdr:spPr bwMode="auto">
        <a:xfrm>
          <a:off x="202565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8069" name="AutoShape 661" descr="https://adas-server.mobiledrivetech.com/polarion/icons/default/enums/type_spike.gif">
          <a:hlinkClick xmlns:r="http://schemas.openxmlformats.org/officeDocument/2006/relationships" r:id="rId220" tgtFrame="_blank"/>
          <a:extLst>
            <a:ext uri="{FF2B5EF4-FFF2-40B4-BE49-F238E27FC236}">
              <a16:creationId xmlns:a16="http://schemas.microsoft.com/office/drawing/2014/main" id="{F4EEB5F2-3447-489E-B6D5-512256C3C523}"/>
            </a:ext>
          </a:extLst>
        </xdr:cNvPr>
        <xdr:cNvSpPr>
          <a:spLocks noChangeAspect="1" noChangeArrowheads="1"/>
        </xdr:cNvSpPr>
      </xdr:nvSpPr>
      <xdr:spPr bwMode="auto">
        <a:xfrm>
          <a:off x="265430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110</xdr:row>
      <xdr:rowOff>0</xdr:rowOff>
    </xdr:from>
    <xdr:to>
      <xdr:col>3</xdr:col>
      <xdr:colOff>304800</xdr:colOff>
      <xdr:row>110</xdr:row>
      <xdr:rowOff>304800</xdr:rowOff>
    </xdr:to>
    <xdr:sp macro="" textlink="">
      <xdr:nvSpPr>
        <xdr:cNvPr id="18070" name="AutoShape 662" descr="https://adas-server.mobiledrivetech.com/polarion/icons/default/enums/type_spike.gif">
          <a:hlinkClick xmlns:r="http://schemas.openxmlformats.org/officeDocument/2006/relationships" r:id="rId220" tgtFrame="_top"/>
          <a:extLst>
            <a:ext uri="{FF2B5EF4-FFF2-40B4-BE49-F238E27FC236}">
              <a16:creationId xmlns:a16="http://schemas.microsoft.com/office/drawing/2014/main" id="{A447ADBD-6716-4F2D-85B5-DFB15CC42AF4}"/>
            </a:ext>
          </a:extLst>
        </xdr:cNvPr>
        <xdr:cNvSpPr>
          <a:spLocks noChangeAspect="1" noChangeArrowheads="1"/>
        </xdr:cNvSpPr>
      </xdr:nvSpPr>
      <xdr:spPr bwMode="auto">
        <a:xfrm>
          <a:off x="579755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304800</xdr:colOff>
      <xdr:row>111</xdr:row>
      <xdr:rowOff>304800</xdr:rowOff>
    </xdr:to>
    <xdr:sp macro="" textlink="">
      <xdr:nvSpPr>
        <xdr:cNvPr id="18071" name="AutoShape 663" descr="https://adas-server.mobiledrivetech.com/polarion/ria/images/suspect.gif">
          <a:extLst>
            <a:ext uri="{FF2B5EF4-FFF2-40B4-BE49-F238E27FC236}">
              <a16:creationId xmlns:a16="http://schemas.microsoft.com/office/drawing/2014/main" id="{547E0B59-067A-4B5C-9568-9BF033940BD9}"/>
            </a:ext>
          </a:extLst>
        </xdr:cNvPr>
        <xdr:cNvSpPr>
          <a:spLocks noChangeAspect="1" noChangeArrowheads="1"/>
        </xdr:cNvSpPr>
      </xdr:nvSpPr>
      <xdr:spPr bwMode="auto">
        <a:xfrm>
          <a:off x="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111</xdr:row>
      <xdr:rowOff>0</xdr:rowOff>
    </xdr:from>
    <xdr:to>
      <xdr:col>0</xdr:col>
      <xdr:colOff>615950</xdr:colOff>
      <xdr:row>111</xdr:row>
      <xdr:rowOff>304800</xdr:rowOff>
    </xdr:to>
    <xdr:sp macro="" textlink="">
      <xdr:nvSpPr>
        <xdr:cNvPr id="18072" name="AutoShape 664">
          <a:extLst>
            <a:ext uri="{FF2B5EF4-FFF2-40B4-BE49-F238E27FC236}">
              <a16:creationId xmlns:a16="http://schemas.microsoft.com/office/drawing/2014/main" id="{CA328E1B-2613-4A57-A313-8C177043768E}"/>
            </a:ext>
          </a:extLst>
        </xdr:cNvPr>
        <xdr:cNvSpPr>
          <a:spLocks noChangeAspect="1" noChangeArrowheads="1"/>
        </xdr:cNvSpPr>
      </xdr:nvSpPr>
      <xdr:spPr bwMode="auto">
        <a:xfrm>
          <a:off x="31115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111</xdr:row>
      <xdr:rowOff>0</xdr:rowOff>
    </xdr:from>
    <xdr:to>
      <xdr:col>0</xdr:col>
      <xdr:colOff>927100</xdr:colOff>
      <xdr:row>111</xdr:row>
      <xdr:rowOff>304800</xdr:rowOff>
    </xdr:to>
    <xdr:sp macro="" textlink="">
      <xdr:nvSpPr>
        <xdr:cNvPr id="18073" name="AutoShape 665" descr="https://adas-server.mobiledrivetech.com/polarion/icons/default/enums/type_feature.gif">
          <a:hlinkClick xmlns:r="http://schemas.openxmlformats.org/officeDocument/2006/relationships" r:id="rId221" tgtFrame="_blank"/>
          <a:extLst>
            <a:ext uri="{FF2B5EF4-FFF2-40B4-BE49-F238E27FC236}">
              <a16:creationId xmlns:a16="http://schemas.microsoft.com/office/drawing/2014/main" id="{B545E478-3B07-4E77-83C3-6715E181BE7B}"/>
            </a:ext>
          </a:extLst>
        </xdr:cNvPr>
        <xdr:cNvSpPr>
          <a:spLocks noChangeAspect="1" noChangeArrowheads="1"/>
        </xdr:cNvSpPr>
      </xdr:nvSpPr>
      <xdr:spPr bwMode="auto">
        <a:xfrm>
          <a:off x="62230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111</xdr:row>
      <xdr:rowOff>0</xdr:rowOff>
    </xdr:from>
    <xdr:to>
      <xdr:col>1</xdr:col>
      <xdr:colOff>304800</xdr:colOff>
      <xdr:row>111</xdr:row>
      <xdr:rowOff>304800</xdr:rowOff>
    </xdr:to>
    <xdr:sp macro="" textlink="">
      <xdr:nvSpPr>
        <xdr:cNvPr id="18074" name="AutoShape 666" descr="https://adas-server.mobiledrivetech.com/polarion/icons/default/enums/type_feature.gif">
          <a:hlinkClick xmlns:r="http://schemas.openxmlformats.org/officeDocument/2006/relationships" r:id="rId221" tgtFrame="_top"/>
          <a:extLst>
            <a:ext uri="{FF2B5EF4-FFF2-40B4-BE49-F238E27FC236}">
              <a16:creationId xmlns:a16="http://schemas.microsoft.com/office/drawing/2014/main" id="{399446C5-DA1E-4786-AEE6-8E0CE5030EC7}"/>
            </a:ext>
          </a:extLst>
        </xdr:cNvPr>
        <xdr:cNvSpPr>
          <a:spLocks noChangeAspect="1" noChangeArrowheads="1"/>
        </xdr:cNvSpPr>
      </xdr:nvSpPr>
      <xdr:spPr bwMode="auto">
        <a:xfrm>
          <a:off x="202565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111</xdr:row>
      <xdr:rowOff>0</xdr:rowOff>
    </xdr:from>
    <xdr:to>
      <xdr:col>2</xdr:col>
      <xdr:colOff>304800</xdr:colOff>
      <xdr:row>111</xdr:row>
      <xdr:rowOff>304800</xdr:rowOff>
    </xdr:to>
    <xdr:sp macro="" textlink="">
      <xdr:nvSpPr>
        <xdr:cNvPr id="18075" name="AutoShape 667" descr="https://adas-server.mobiledrivetech.com/polarion/icons/default/enums/type_spike.gif">
          <a:hlinkClick xmlns:r="http://schemas.openxmlformats.org/officeDocument/2006/relationships" r:id="rId222" tgtFrame="_blank"/>
          <a:extLst>
            <a:ext uri="{FF2B5EF4-FFF2-40B4-BE49-F238E27FC236}">
              <a16:creationId xmlns:a16="http://schemas.microsoft.com/office/drawing/2014/main" id="{C33626E2-51A2-4062-886B-B91784399D9B}"/>
            </a:ext>
          </a:extLst>
        </xdr:cNvPr>
        <xdr:cNvSpPr>
          <a:spLocks noChangeAspect="1" noChangeArrowheads="1"/>
        </xdr:cNvSpPr>
      </xdr:nvSpPr>
      <xdr:spPr bwMode="auto">
        <a:xfrm>
          <a:off x="265430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111</xdr:row>
      <xdr:rowOff>0</xdr:rowOff>
    </xdr:from>
    <xdr:to>
      <xdr:col>3</xdr:col>
      <xdr:colOff>304800</xdr:colOff>
      <xdr:row>111</xdr:row>
      <xdr:rowOff>304800</xdr:rowOff>
    </xdr:to>
    <xdr:sp macro="" textlink="">
      <xdr:nvSpPr>
        <xdr:cNvPr id="18076" name="AutoShape 668" descr="https://adas-server.mobiledrivetech.com/polarion/icons/default/enums/type_spike.gif">
          <a:hlinkClick xmlns:r="http://schemas.openxmlformats.org/officeDocument/2006/relationships" r:id="rId222" tgtFrame="_top"/>
          <a:extLst>
            <a:ext uri="{FF2B5EF4-FFF2-40B4-BE49-F238E27FC236}">
              <a16:creationId xmlns:a16="http://schemas.microsoft.com/office/drawing/2014/main" id="{B25F1398-AFA7-4D37-A676-F68D072EA81A}"/>
            </a:ext>
          </a:extLst>
        </xdr:cNvPr>
        <xdr:cNvSpPr>
          <a:spLocks noChangeAspect="1" noChangeArrowheads="1"/>
        </xdr:cNvSpPr>
      </xdr:nvSpPr>
      <xdr:spPr bwMode="auto">
        <a:xfrm>
          <a:off x="5797550" y="715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0</xdr:col>
      <xdr:colOff>304800</xdr:colOff>
      <xdr:row>112</xdr:row>
      <xdr:rowOff>304800</xdr:rowOff>
    </xdr:to>
    <xdr:sp macro="" textlink="">
      <xdr:nvSpPr>
        <xdr:cNvPr id="18077" name="AutoShape 669" descr="https://adas-server.mobiledrivetech.com/polarion/ria/images/suspect.gif">
          <a:extLst>
            <a:ext uri="{FF2B5EF4-FFF2-40B4-BE49-F238E27FC236}">
              <a16:creationId xmlns:a16="http://schemas.microsoft.com/office/drawing/2014/main" id="{46BBA202-A83C-4EC3-9C24-283D2B04FB74}"/>
            </a:ext>
          </a:extLst>
        </xdr:cNvPr>
        <xdr:cNvSpPr>
          <a:spLocks noChangeAspect="1" noChangeArrowheads="1"/>
        </xdr:cNvSpPr>
      </xdr:nvSpPr>
      <xdr:spPr bwMode="auto">
        <a:xfrm>
          <a:off x="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112</xdr:row>
      <xdr:rowOff>0</xdr:rowOff>
    </xdr:from>
    <xdr:to>
      <xdr:col>0</xdr:col>
      <xdr:colOff>615950</xdr:colOff>
      <xdr:row>112</xdr:row>
      <xdr:rowOff>304800</xdr:rowOff>
    </xdr:to>
    <xdr:sp macro="" textlink="">
      <xdr:nvSpPr>
        <xdr:cNvPr id="18078" name="AutoShape 670">
          <a:extLst>
            <a:ext uri="{FF2B5EF4-FFF2-40B4-BE49-F238E27FC236}">
              <a16:creationId xmlns:a16="http://schemas.microsoft.com/office/drawing/2014/main" id="{2CE4D977-441E-4405-9F03-EFAE9ABCC577}"/>
            </a:ext>
          </a:extLst>
        </xdr:cNvPr>
        <xdr:cNvSpPr>
          <a:spLocks noChangeAspect="1" noChangeArrowheads="1"/>
        </xdr:cNvSpPr>
      </xdr:nvSpPr>
      <xdr:spPr bwMode="auto">
        <a:xfrm>
          <a:off x="31115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112</xdr:row>
      <xdr:rowOff>0</xdr:rowOff>
    </xdr:from>
    <xdr:to>
      <xdr:col>0</xdr:col>
      <xdr:colOff>927100</xdr:colOff>
      <xdr:row>112</xdr:row>
      <xdr:rowOff>304800</xdr:rowOff>
    </xdr:to>
    <xdr:sp macro="" textlink="">
      <xdr:nvSpPr>
        <xdr:cNvPr id="18079" name="AutoShape 671" descr="https://adas-server.mobiledrivetech.com/polarion/icons/default/enums/type_feature.gif">
          <a:hlinkClick xmlns:r="http://schemas.openxmlformats.org/officeDocument/2006/relationships" r:id="rId223" tgtFrame="_blank"/>
          <a:extLst>
            <a:ext uri="{FF2B5EF4-FFF2-40B4-BE49-F238E27FC236}">
              <a16:creationId xmlns:a16="http://schemas.microsoft.com/office/drawing/2014/main" id="{136E417A-E593-42F1-B9E4-3A51ACBB810D}"/>
            </a:ext>
          </a:extLst>
        </xdr:cNvPr>
        <xdr:cNvSpPr>
          <a:spLocks noChangeAspect="1" noChangeArrowheads="1"/>
        </xdr:cNvSpPr>
      </xdr:nvSpPr>
      <xdr:spPr bwMode="auto">
        <a:xfrm>
          <a:off x="62230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112</xdr:row>
      <xdr:rowOff>0</xdr:rowOff>
    </xdr:from>
    <xdr:to>
      <xdr:col>1</xdr:col>
      <xdr:colOff>304800</xdr:colOff>
      <xdr:row>112</xdr:row>
      <xdr:rowOff>304800</xdr:rowOff>
    </xdr:to>
    <xdr:sp macro="" textlink="">
      <xdr:nvSpPr>
        <xdr:cNvPr id="18080" name="AutoShape 672" descr="https://adas-server.mobiledrivetech.com/polarion/icons/default/enums/type_feature.gif">
          <a:hlinkClick xmlns:r="http://schemas.openxmlformats.org/officeDocument/2006/relationships" r:id="rId223" tgtFrame="_top"/>
          <a:extLst>
            <a:ext uri="{FF2B5EF4-FFF2-40B4-BE49-F238E27FC236}">
              <a16:creationId xmlns:a16="http://schemas.microsoft.com/office/drawing/2014/main" id="{17B4951B-D581-4313-944C-C147AC664D78}"/>
            </a:ext>
          </a:extLst>
        </xdr:cNvPr>
        <xdr:cNvSpPr>
          <a:spLocks noChangeAspect="1" noChangeArrowheads="1"/>
        </xdr:cNvSpPr>
      </xdr:nvSpPr>
      <xdr:spPr bwMode="auto">
        <a:xfrm>
          <a:off x="202565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xdr:row>
      <xdr:rowOff>0</xdr:rowOff>
    </xdr:from>
    <xdr:to>
      <xdr:col>2</xdr:col>
      <xdr:colOff>304800</xdr:colOff>
      <xdr:row>112</xdr:row>
      <xdr:rowOff>304800</xdr:rowOff>
    </xdr:to>
    <xdr:sp macro="" textlink="">
      <xdr:nvSpPr>
        <xdr:cNvPr id="18081" name="AutoShape 673" descr="https://adas-server.mobiledrivetech.com/polarion/icons/default/enums/type_spike.gif">
          <a:hlinkClick xmlns:r="http://schemas.openxmlformats.org/officeDocument/2006/relationships" r:id="rId224" tgtFrame="_blank"/>
          <a:extLst>
            <a:ext uri="{FF2B5EF4-FFF2-40B4-BE49-F238E27FC236}">
              <a16:creationId xmlns:a16="http://schemas.microsoft.com/office/drawing/2014/main" id="{ECDA5521-D90B-447C-91A7-354BA2EE3D7F}"/>
            </a:ext>
          </a:extLst>
        </xdr:cNvPr>
        <xdr:cNvSpPr>
          <a:spLocks noChangeAspect="1" noChangeArrowheads="1"/>
        </xdr:cNvSpPr>
      </xdr:nvSpPr>
      <xdr:spPr bwMode="auto">
        <a:xfrm>
          <a:off x="265430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112</xdr:row>
      <xdr:rowOff>0</xdr:rowOff>
    </xdr:from>
    <xdr:to>
      <xdr:col>3</xdr:col>
      <xdr:colOff>304800</xdr:colOff>
      <xdr:row>112</xdr:row>
      <xdr:rowOff>304800</xdr:rowOff>
    </xdr:to>
    <xdr:sp macro="" textlink="">
      <xdr:nvSpPr>
        <xdr:cNvPr id="18082" name="AutoShape 674" descr="https://adas-server.mobiledrivetech.com/polarion/icons/default/enums/type_spike.gif">
          <a:hlinkClick xmlns:r="http://schemas.openxmlformats.org/officeDocument/2006/relationships" r:id="rId224" tgtFrame="_top"/>
          <a:extLst>
            <a:ext uri="{FF2B5EF4-FFF2-40B4-BE49-F238E27FC236}">
              <a16:creationId xmlns:a16="http://schemas.microsoft.com/office/drawing/2014/main" id="{196CCBD8-A604-4586-9D74-2CE016D00142}"/>
            </a:ext>
          </a:extLst>
        </xdr:cNvPr>
        <xdr:cNvSpPr>
          <a:spLocks noChangeAspect="1" noChangeArrowheads="1"/>
        </xdr:cNvSpPr>
      </xdr:nvSpPr>
      <xdr:spPr bwMode="auto">
        <a:xfrm>
          <a:off x="5797550" y="721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xdr:row>
      <xdr:rowOff>0</xdr:rowOff>
    </xdr:from>
    <xdr:to>
      <xdr:col>0</xdr:col>
      <xdr:colOff>304800</xdr:colOff>
      <xdr:row>113</xdr:row>
      <xdr:rowOff>304800</xdr:rowOff>
    </xdr:to>
    <xdr:sp macro="" textlink="">
      <xdr:nvSpPr>
        <xdr:cNvPr id="18083" name="AutoShape 675" descr="https://adas-server.mobiledrivetech.com/polarion/ria/images/suspect.gif">
          <a:extLst>
            <a:ext uri="{FF2B5EF4-FFF2-40B4-BE49-F238E27FC236}">
              <a16:creationId xmlns:a16="http://schemas.microsoft.com/office/drawing/2014/main" id="{2E361BF8-EF7A-4D6A-AA6E-ECFDE9BF1F0A}"/>
            </a:ext>
          </a:extLst>
        </xdr:cNvPr>
        <xdr:cNvSpPr>
          <a:spLocks noChangeAspect="1" noChangeArrowheads="1"/>
        </xdr:cNvSpPr>
      </xdr:nvSpPr>
      <xdr:spPr bwMode="auto">
        <a:xfrm>
          <a:off x="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113</xdr:row>
      <xdr:rowOff>0</xdr:rowOff>
    </xdr:from>
    <xdr:to>
      <xdr:col>0</xdr:col>
      <xdr:colOff>615950</xdr:colOff>
      <xdr:row>113</xdr:row>
      <xdr:rowOff>304800</xdr:rowOff>
    </xdr:to>
    <xdr:sp macro="" textlink="">
      <xdr:nvSpPr>
        <xdr:cNvPr id="18084" name="AutoShape 676">
          <a:extLst>
            <a:ext uri="{FF2B5EF4-FFF2-40B4-BE49-F238E27FC236}">
              <a16:creationId xmlns:a16="http://schemas.microsoft.com/office/drawing/2014/main" id="{FB36FBDB-0FF3-438A-AA86-AE2413099844}"/>
            </a:ext>
          </a:extLst>
        </xdr:cNvPr>
        <xdr:cNvSpPr>
          <a:spLocks noChangeAspect="1" noChangeArrowheads="1"/>
        </xdr:cNvSpPr>
      </xdr:nvSpPr>
      <xdr:spPr bwMode="auto">
        <a:xfrm>
          <a:off x="31115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113</xdr:row>
      <xdr:rowOff>0</xdr:rowOff>
    </xdr:from>
    <xdr:to>
      <xdr:col>0</xdr:col>
      <xdr:colOff>927100</xdr:colOff>
      <xdr:row>113</xdr:row>
      <xdr:rowOff>304800</xdr:rowOff>
    </xdr:to>
    <xdr:sp macro="" textlink="">
      <xdr:nvSpPr>
        <xdr:cNvPr id="18085" name="AutoShape 677" descr="https://adas-server.mobiledrivetech.com/polarion/icons/default/enums/type_feature.gif">
          <a:hlinkClick xmlns:r="http://schemas.openxmlformats.org/officeDocument/2006/relationships" r:id="rId225" tgtFrame="_blank"/>
          <a:extLst>
            <a:ext uri="{FF2B5EF4-FFF2-40B4-BE49-F238E27FC236}">
              <a16:creationId xmlns:a16="http://schemas.microsoft.com/office/drawing/2014/main" id="{9F7660B4-A4EA-4F80-8323-DFE1A7B19A3E}"/>
            </a:ext>
          </a:extLst>
        </xdr:cNvPr>
        <xdr:cNvSpPr>
          <a:spLocks noChangeAspect="1" noChangeArrowheads="1"/>
        </xdr:cNvSpPr>
      </xdr:nvSpPr>
      <xdr:spPr bwMode="auto">
        <a:xfrm>
          <a:off x="62230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113</xdr:row>
      <xdr:rowOff>0</xdr:rowOff>
    </xdr:from>
    <xdr:to>
      <xdr:col>1</xdr:col>
      <xdr:colOff>304800</xdr:colOff>
      <xdr:row>113</xdr:row>
      <xdr:rowOff>304800</xdr:rowOff>
    </xdr:to>
    <xdr:sp macro="" textlink="">
      <xdr:nvSpPr>
        <xdr:cNvPr id="18086" name="AutoShape 678" descr="https://adas-server.mobiledrivetech.com/polarion/icons/default/enums/type_feature.gif">
          <a:hlinkClick xmlns:r="http://schemas.openxmlformats.org/officeDocument/2006/relationships" r:id="rId225" tgtFrame="_top"/>
          <a:extLst>
            <a:ext uri="{FF2B5EF4-FFF2-40B4-BE49-F238E27FC236}">
              <a16:creationId xmlns:a16="http://schemas.microsoft.com/office/drawing/2014/main" id="{7F31E605-2D33-4435-BADF-96D83146C4C3}"/>
            </a:ext>
          </a:extLst>
        </xdr:cNvPr>
        <xdr:cNvSpPr>
          <a:spLocks noChangeAspect="1" noChangeArrowheads="1"/>
        </xdr:cNvSpPr>
      </xdr:nvSpPr>
      <xdr:spPr bwMode="auto">
        <a:xfrm>
          <a:off x="202565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113</xdr:row>
      <xdr:rowOff>0</xdr:rowOff>
    </xdr:from>
    <xdr:to>
      <xdr:col>2</xdr:col>
      <xdr:colOff>304800</xdr:colOff>
      <xdr:row>113</xdr:row>
      <xdr:rowOff>304800</xdr:rowOff>
    </xdr:to>
    <xdr:sp macro="" textlink="">
      <xdr:nvSpPr>
        <xdr:cNvPr id="18087" name="AutoShape 679" descr="https://adas-server.mobiledrivetech.com/polarion/icons/default/enums/type_spike.gif">
          <a:hlinkClick xmlns:r="http://schemas.openxmlformats.org/officeDocument/2006/relationships" r:id="rId226" tgtFrame="_blank"/>
          <a:extLst>
            <a:ext uri="{FF2B5EF4-FFF2-40B4-BE49-F238E27FC236}">
              <a16:creationId xmlns:a16="http://schemas.microsoft.com/office/drawing/2014/main" id="{525ECAEC-02F6-4C76-91DA-F466002DF6AA}"/>
            </a:ext>
          </a:extLst>
        </xdr:cNvPr>
        <xdr:cNvSpPr>
          <a:spLocks noChangeAspect="1" noChangeArrowheads="1"/>
        </xdr:cNvSpPr>
      </xdr:nvSpPr>
      <xdr:spPr bwMode="auto">
        <a:xfrm>
          <a:off x="265430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113</xdr:row>
      <xdr:rowOff>0</xdr:rowOff>
    </xdr:from>
    <xdr:to>
      <xdr:col>3</xdr:col>
      <xdr:colOff>304800</xdr:colOff>
      <xdr:row>113</xdr:row>
      <xdr:rowOff>304800</xdr:rowOff>
    </xdr:to>
    <xdr:sp macro="" textlink="">
      <xdr:nvSpPr>
        <xdr:cNvPr id="18088" name="AutoShape 680" descr="https://adas-server.mobiledrivetech.com/polarion/icons/default/enums/type_spike.gif">
          <a:hlinkClick xmlns:r="http://schemas.openxmlformats.org/officeDocument/2006/relationships" r:id="rId226" tgtFrame="_top"/>
          <a:extLst>
            <a:ext uri="{FF2B5EF4-FFF2-40B4-BE49-F238E27FC236}">
              <a16:creationId xmlns:a16="http://schemas.microsoft.com/office/drawing/2014/main" id="{1D61C3B6-12A0-4C1F-883D-5FF26083352F}"/>
            </a:ext>
          </a:extLst>
        </xdr:cNvPr>
        <xdr:cNvSpPr>
          <a:spLocks noChangeAspect="1" noChangeArrowheads="1"/>
        </xdr:cNvSpPr>
      </xdr:nvSpPr>
      <xdr:spPr bwMode="auto">
        <a:xfrm>
          <a:off x="5797550" y="728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xdr:row>
      <xdr:rowOff>0</xdr:rowOff>
    </xdr:from>
    <xdr:to>
      <xdr:col>0</xdr:col>
      <xdr:colOff>304800</xdr:colOff>
      <xdr:row>114</xdr:row>
      <xdr:rowOff>304800</xdr:rowOff>
    </xdr:to>
    <xdr:sp macro="" textlink="">
      <xdr:nvSpPr>
        <xdr:cNvPr id="18089" name="AutoShape 681" descr="https://adas-server.mobiledrivetech.com/polarion/ria/images/suspect.gif">
          <a:extLst>
            <a:ext uri="{FF2B5EF4-FFF2-40B4-BE49-F238E27FC236}">
              <a16:creationId xmlns:a16="http://schemas.microsoft.com/office/drawing/2014/main" id="{3BDEA186-A85D-46A1-BA18-1988E3C2AB28}"/>
            </a:ext>
          </a:extLst>
        </xdr:cNvPr>
        <xdr:cNvSpPr>
          <a:spLocks noChangeAspect="1" noChangeArrowheads="1"/>
        </xdr:cNvSpPr>
      </xdr:nvSpPr>
      <xdr:spPr bwMode="auto">
        <a:xfrm>
          <a:off x="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114</xdr:row>
      <xdr:rowOff>0</xdr:rowOff>
    </xdr:from>
    <xdr:to>
      <xdr:col>0</xdr:col>
      <xdr:colOff>615950</xdr:colOff>
      <xdr:row>114</xdr:row>
      <xdr:rowOff>304800</xdr:rowOff>
    </xdr:to>
    <xdr:sp macro="" textlink="">
      <xdr:nvSpPr>
        <xdr:cNvPr id="18090" name="AutoShape 682">
          <a:extLst>
            <a:ext uri="{FF2B5EF4-FFF2-40B4-BE49-F238E27FC236}">
              <a16:creationId xmlns:a16="http://schemas.microsoft.com/office/drawing/2014/main" id="{F95F5F29-A53F-4BD3-B1B4-DAF383B63370}"/>
            </a:ext>
          </a:extLst>
        </xdr:cNvPr>
        <xdr:cNvSpPr>
          <a:spLocks noChangeAspect="1" noChangeArrowheads="1"/>
        </xdr:cNvSpPr>
      </xdr:nvSpPr>
      <xdr:spPr bwMode="auto">
        <a:xfrm>
          <a:off x="31115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114</xdr:row>
      <xdr:rowOff>0</xdr:rowOff>
    </xdr:from>
    <xdr:to>
      <xdr:col>0</xdr:col>
      <xdr:colOff>927100</xdr:colOff>
      <xdr:row>114</xdr:row>
      <xdr:rowOff>304800</xdr:rowOff>
    </xdr:to>
    <xdr:sp macro="" textlink="">
      <xdr:nvSpPr>
        <xdr:cNvPr id="18091" name="AutoShape 683" descr="https://adas-server.mobiledrivetech.com/polarion/icons/default/enums/type_feature.gif">
          <a:hlinkClick xmlns:r="http://schemas.openxmlformats.org/officeDocument/2006/relationships" r:id="rId227" tgtFrame="_blank"/>
          <a:extLst>
            <a:ext uri="{FF2B5EF4-FFF2-40B4-BE49-F238E27FC236}">
              <a16:creationId xmlns:a16="http://schemas.microsoft.com/office/drawing/2014/main" id="{A8310502-1EB0-444B-A978-389BE1D081A6}"/>
            </a:ext>
          </a:extLst>
        </xdr:cNvPr>
        <xdr:cNvSpPr>
          <a:spLocks noChangeAspect="1" noChangeArrowheads="1"/>
        </xdr:cNvSpPr>
      </xdr:nvSpPr>
      <xdr:spPr bwMode="auto">
        <a:xfrm>
          <a:off x="62230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114</xdr:row>
      <xdr:rowOff>0</xdr:rowOff>
    </xdr:from>
    <xdr:to>
      <xdr:col>1</xdr:col>
      <xdr:colOff>304800</xdr:colOff>
      <xdr:row>114</xdr:row>
      <xdr:rowOff>304800</xdr:rowOff>
    </xdr:to>
    <xdr:sp macro="" textlink="">
      <xdr:nvSpPr>
        <xdr:cNvPr id="18092" name="AutoShape 684" descr="https://adas-server.mobiledrivetech.com/polarion/icons/default/enums/type_feature.gif">
          <a:hlinkClick xmlns:r="http://schemas.openxmlformats.org/officeDocument/2006/relationships" r:id="rId227" tgtFrame="_top"/>
          <a:extLst>
            <a:ext uri="{FF2B5EF4-FFF2-40B4-BE49-F238E27FC236}">
              <a16:creationId xmlns:a16="http://schemas.microsoft.com/office/drawing/2014/main" id="{92FDBD87-A429-4E63-AE34-25ADCEDC1BA7}"/>
            </a:ext>
          </a:extLst>
        </xdr:cNvPr>
        <xdr:cNvSpPr>
          <a:spLocks noChangeAspect="1" noChangeArrowheads="1"/>
        </xdr:cNvSpPr>
      </xdr:nvSpPr>
      <xdr:spPr bwMode="auto">
        <a:xfrm>
          <a:off x="202565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8093" name="AutoShape 685" descr="https://adas-server.mobiledrivetech.com/polarion/icons/default/enums/type_spike.gif">
          <a:hlinkClick xmlns:r="http://schemas.openxmlformats.org/officeDocument/2006/relationships" r:id="rId228" tgtFrame="_blank"/>
          <a:extLst>
            <a:ext uri="{FF2B5EF4-FFF2-40B4-BE49-F238E27FC236}">
              <a16:creationId xmlns:a16="http://schemas.microsoft.com/office/drawing/2014/main" id="{F3586CC6-6FA7-4E30-ABBE-1B6893BEB02F}"/>
            </a:ext>
          </a:extLst>
        </xdr:cNvPr>
        <xdr:cNvSpPr>
          <a:spLocks noChangeAspect="1" noChangeArrowheads="1"/>
        </xdr:cNvSpPr>
      </xdr:nvSpPr>
      <xdr:spPr bwMode="auto">
        <a:xfrm>
          <a:off x="265430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114</xdr:row>
      <xdr:rowOff>0</xdr:rowOff>
    </xdr:from>
    <xdr:to>
      <xdr:col>3</xdr:col>
      <xdr:colOff>304800</xdr:colOff>
      <xdr:row>114</xdr:row>
      <xdr:rowOff>304800</xdr:rowOff>
    </xdr:to>
    <xdr:sp macro="" textlink="">
      <xdr:nvSpPr>
        <xdr:cNvPr id="18094" name="AutoShape 686" descr="https://adas-server.mobiledrivetech.com/polarion/icons/default/enums/type_spike.gif">
          <a:hlinkClick xmlns:r="http://schemas.openxmlformats.org/officeDocument/2006/relationships" r:id="rId228" tgtFrame="_top"/>
          <a:extLst>
            <a:ext uri="{FF2B5EF4-FFF2-40B4-BE49-F238E27FC236}">
              <a16:creationId xmlns:a16="http://schemas.microsoft.com/office/drawing/2014/main" id="{5ADF5D77-316B-4440-A79A-51A79972D35F}"/>
            </a:ext>
          </a:extLst>
        </xdr:cNvPr>
        <xdr:cNvSpPr>
          <a:spLocks noChangeAspect="1" noChangeArrowheads="1"/>
        </xdr:cNvSpPr>
      </xdr:nvSpPr>
      <xdr:spPr bwMode="auto">
        <a:xfrm>
          <a:off x="5797550" y="734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304800</xdr:colOff>
      <xdr:row>115</xdr:row>
      <xdr:rowOff>304800</xdr:rowOff>
    </xdr:to>
    <xdr:sp macro="" textlink="">
      <xdr:nvSpPr>
        <xdr:cNvPr id="18095" name="AutoShape 687" descr="https://adas-server.mobiledrivetech.com/polarion/ria/images/suspect.gif">
          <a:extLst>
            <a:ext uri="{FF2B5EF4-FFF2-40B4-BE49-F238E27FC236}">
              <a16:creationId xmlns:a16="http://schemas.microsoft.com/office/drawing/2014/main" id="{E4F6F935-2BE0-424F-BC57-6EF22264E870}"/>
            </a:ext>
          </a:extLst>
        </xdr:cNvPr>
        <xdr:cNvSpPr>
          <a:spLocks noChangeAspect="1" noChangeArrowheads="1"/>
        </xdr:cNvSpPr>
      </xdr:nvSpPr>
      <xdr:spPr bwMode="auto">
        <a:xfrm>
          <a:off x="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115</xdr:row>
      <xdr:rowOff>0</xdr:rowOff>
    </xdr:from>
    <xdr:to>
      <xdr:col>0</xdr:col>
      <xdr:colOff>615950</xdr:colOff>
      <xdr:row>115</xdr:row>
      <xdr:rowOff>304800</xdr:rowOff>
    </xdr:to>
    <xdr:sp macro="" textlink="">
      <xdr:nvSpPr>
        <xdr:cNvPr id="18096" name="AutoShape 688">
          <a:extLst>
            <a:ext uri="{FF2B5EF4-FFF2-40B4-BE49-F238E27FC236}">
              <a16:creationId xmlns:a16="http://schemas.microsoft.com/office/drawing/2014/main" id="{BBABF548-89D6-46D5-8311-613EF260450B}"/>
            </a:ext>
          </a:extLst>
        </xdr:cNvPr>
        <xdr:cNvSpPr>
          <a:spLocks noChangeAspect="1" noChangeArrowheads="1"/>
        </xdr:cNvSpPr>
      </xdr:nvSpPr>
      <xdr:spPr bwMode="auto">
        <a:xfrm>
          <a:off x="31115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115</xdr:row>
      <xdr:rowOff>0</xdr:rowOff>
    </xdr:from>
    <xdr:to>
      <xdr:col>0</xdr:col>
      <xdr:colOff>927100</xdr:colOff>
      <xdr:row>115</xdr:row>
      <xdr:rowOff>304800</xdr:rowOff>
    </xdr:to>
    <xdr:sp macro="" textlink="">
      <xdr:nvSpPr>
        <xdr:cNvPr id="18097" name="AutoShape 689" descr="https://adas-server.mobiledrivetech.com/polarion/icons/default/enums/type_feature.gif">
          <a:hlinkClick xmlns:r="http://schemas.openxmlformats.org/officeDocument/2006/relationships" r:id="rId229" tgtFrame="_blank"/>
          <a:extLst>
            <a:ext uri="{FF2B5EF4-FFF2-40B4-BE49-F238E27FC236}">
              <a16:creationId xmlns:a16="http://schemas.microsoft.com/office/drawing/2014/main" id="{1C1CC6DB-15D5-46FB-8F78-0640FB57F1FF}"/>
            </a:ext>
          </a:extLst>
        </xdr:cNvPr>
        <xdr:cNvSpPr>
          <a:spLocks noChangeAspect="1" noChangeArrowheads="1"/>
        </xdr:cNvSpPr>
      </xdr:nvSpPr>
      <xdr:spPr bwMode="auto">
        <a:xfrm>
          <a:off x="62230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115</xdr:row>
      <xdr:rowOff>0</xdr:rowOff>
    </xdr:from>
    <xdr:to>
      <xdr:col>1</xdr:col>
      <xdr:colOff>304800</xdr:colOff>
      <xdr:row>115</xdr:row>
      <xdr:rowOff>304800</xdr:rowOff>
    </xdr:to>
    <xdr:sp macro="" textlink="">
      <xdr:nvSpPr>
        <xdr:cNvPr id="18098" name="AutoShape 690" descr="https://adas-server.mobiledrivetech.com/polarion/icons/default/enums/type_feature.gif">
          <a:hlinkClick xmlns:r="http://schemas.openxmlformats.org/officeDocument/2006/relationships" r:id="rId229" tgtFrame="_top"/>
          <a:extLst>
            <a:ext uri="{FF2B5EF4-FFF2-40B4-BE49-F238E27FC236}">
              <a16:creationId xmlns:a16="http://schemas.microsoft.com/office/drawing/2014/main" id="{CB0351E8-C8F6-421D-A039-175E2BF255DA}"/>
            </a:ext>
          </a:extLst>
        </xdr:cNvPr>
        <xdr:cNvSpPr>
          <a:spLocks noChangeAspect="1" noChangeArrowheads="1"/>
        </xdr:cNvSpPr>
      </xdr:nvSpPr>
      <xdr:spPr bwMode="auto">
        <a:xfrm>
          <a:off x="202565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115</xdr:row>
      <xdr:rowOff>0</xdr:rowOff>
    </xdr:from>
    <xdr:to>
      <xdr:col>2</xdr:col>
      <xdr:colOff>304800</xdr:colOff>
      <xdr:row>115</xdr:row>
      <xdr:rowOff>304800</xdr:rowOff>
    </xdr:to>
    <xdr:sp macro="" textlink="">
      <xdr:nvSpPr>
        <xdr:cNvPr id="18099" name="AutoShape 691" descr="https://adas-server.mobiledrivetech.com/polarion/icons/default/enums/type_spike.gif">
          <a:hlinkClick xmlns:r="http://schemas.openxmlformats.org/officeDocument/2006/relationships" r:id="rId230" tgtFrame="_blank"/>
          <a:extLst>
            <a:ext uri="{FF2B5EF4-FFF2-40B4-BE49-F238E27FC236}">
              <a16:creationId xmlns:a16="http://schemas.microsoft.com/office/drawing/2014/main" id="{3C9BDE53-ECA4-4BB0-9B0A-D387DEF9A10B}"/>
            </a:ext>
          </a:extLst>
        </xdr:cNvPr>
        <xdr:cNvSpPr>
          <a:spLocks noChangeAspect="1" noChangeArrowheads="1"/>
        </xdr:cNvSpPr>
      </xdr:nvSpPr>
      <xdr:spPr bwMode="auto">
        <a:xfrm>
          <a:off x="265430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115</xdr:row>
      <xdr:rowOff>0</xdr:rowOff>
    </xdr:from>
    <xdr:to>
      <xdr:col>3</xdr:col>
      <xdr:colOff>304800</xdr:colOff>
      <xdr:row>115</xdr:row>
      <xdr:rowOff>304800</xdr:rowOff>
    </xdr:to>
    <xdr:sp macro="" textlink="">
      <xdr:nvSpPr>
        <xdr:cNvPr id="18100" name="AutoShape 692" descr="https://adas-server.mobiledrivetech.com/polarion/icons/default/enums/type_spike.gif">
          <a:hlinkClick xmlns:r="http://schemas.openxmlformats.org/officeDocument/2006/relationships" r:id="rId230" tgtFrame="_top"/>
          <a:extLst>
            <a:ext uri="{FF2B5EF4-FFF2-40B4-BE49-F238E27FC236}">
              <a16:creationId xmlns:a16="http://schemas.microsoft.com/office/drawing/2014/main" id="{8B11BFFA-CFDB-45E2-8B5A-814852E173CD}"/>
            </a:ext>
          </a:extLst>
        </xdr:cNvPr>
        <xdr:cNvSpPr>
          <a:spLocks noChangeAspect="1" noChangeArrowheads="1"/>
        </xdr:cNvSpPr>
      </xdr:nvSpPr>
      <xdr:spPr bwMode="auto">
        <a:xfrm>
          <a:off x="5797550" y="741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0</xdr:col>
      <xdr:colOff>304800</xdr:colOff>
      <xdr:row>116</xdr:row>
      <xdr:rowOff>304800</xdr:rowOff>
    </xdr:to>
    <xdr:sp macro="" textlink="">
      <xdr:nvSpPr>
        <xdr:cNvPr id="18101" name="AutoShape 693" descr="https://adas-server.mobiledrivetech.com/polarion/ria/images/suspect.gif">
          <a:extLst>
            <a:ext uri="{FF2B5EF4-FFF2-40B4-BE49-F238E27FC236}">
              <a16:creationId xmlns:a16="http://schemas.microsoft.com/office/drawing/2014/main" id="{42E6ABEB-B797-4AB3-9793-6406C6FDBBB1}"/>
            </a:ext>
          </a:extLst>
        </xdr:cNvPr>
        <xdr:cNvSpPr>
          <a:spLocks noChangeAspect="1" noChangeArrowheads="1"/>
        </xdr:cNvSpPr>
      </xdr:nvSpPr>
      <xdr:spPr bwMode="auto">
        <a:xfrm>
          <a:off x="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116</xdr:row>
      <xdr:rowOff>0</xdr:rowOff>
    </xdr:from>
    <xdr:to>
      <xdr:col>0</xdr:col>
      <xdr:colOff>615950</xdr:colOff>
      <xdr:row>116</xdr:row>
      <xdr:rowOff>304800</xdr:rowOff>
    </xdr:to>
    <xdr:sp macro="" textlink="">
      <xdr:nvSpPr>
        <xdr:cNvPr id="18102" name="AutoShape 694">
          <a:extLst>
            <a:ext uri="{FF2B5EF4-FFF2-40B4-BE49-F238E27FC236}">
              <a16:creationId xmlns:a16="http://schemas.microsoft.com/office/drawing/2014/main" id="{2A0CF2C7-69C9-4B7E-9E72-DBC62BB470DE}"/>
            </a:ext>
          </a:extLst>
        </xdr:cNvPr>
        <xdr:cNvSpPr>
          <a:spLocks noChangeAspect="1" noChangeArrowheads="1"/>
        </xdr:cNvSpPr>
      </xdr:nvSpPr>
      <xdr:spPr bwMode="auto">
        <a:xfrm>
          <a:off x="31115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116</xdr:row>
      <xdr:rowOff>0</xdr:rowOff>
    </xdr:from>
    <xdr:to>
      <xdr:col>0</xdr:col>
      <xdr:colOff>927100</xdr:colOff>
      <xdr:row>116</xdr:row>
      <xdr:rowOff>304800</xdr:rowOff>
    </xdr:to>
    <xdr:sp macro="" textlink="">
      <xdr:nvSpPr>
        <xdr:cNvPr id="18103" name="AutoShape 695" descr="https://adas-server.mobiledrivetech.com/polarion/icons/default/enums/type_feature.gif">
          <a:hlinkClick xmlns:r="http://schemas.openxmlformats.org/officeDocument/2006/relationships" r:id="rId231" tgtFrame="_blank"/>
          <a:extLst>
            <a:ext uri="{FF2B5EF4-FFF2-40B4-BE49-F238E27FC236}">
              <a16:creationId xmlns:a16="http://schemas.microsoft.com/office/drawing/2014/main" id="{C8825458-4E89-46B0-9FD8-2704D0B66D87}"/>
            </a:ext>
          </a:extLst>
        </xdr:cNvPr>
        <xdr:cNvSpPr>
          <a:spLocks noChangeAspect="1" noChangeArrowheads="1"/>
        </xdr:cNvSpPr>
      </xdr:nvSpPr>
      <xdr:spPr bwMode="auto">
        <a:xfrm>
          <a:off x="62230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116</xdr:row>
      <xdr:rowOff>0</xdr:rowOff>
    </xdr:from>
    <xdr:to>
      <xdr:col>1</xdr:col>
      <xdr:colOff>304800</xdr:colOff>
      <xdr:row>116</xdr:row>
      <xdr:rowOff>304800</xdr:rowOff>
    </xdr:to>
    <xdr:sp macro="" textlink="">
      <xdr:nvSpPr>
        <xdr:cNvPr id="18104" name="AutoShape 696" descr="https://adas-server.mobiledrivetech.com/polarion/icons/default/enums/type_feature.gif">
          <a:hlinkClick xmlns:r="http://schemas.openxmlformats.org/officeDocument/2006/relationships" r:id="rId231" tgtFrame="_top"/>
          <a:extLst>
            <a:ext uri="{FF2B5EF4-FFF2-40B4-BE49-F238E27FC236}">
              <a16:creationId xmlns:a16="http://schemas.microsoft.com/office/drawing/2014/main" id="{2B698E76-C5BD-4485-8C98-77496F343070}"/>
            </a:ext>
          </a:extLst>
        </xdr:cNvPr>
        <xdr:cNvSpPr>
          <a:spLocks noChangeAspect="1" noChangeArrowheads="1"/>
        </xdr:cNvSpPr>
      </xdr:nvSpPr>
      <xdr:spPr bwMode="auto">
        <a:xfrm>
          <a:off x="202565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116</xdr:row>
      <xdr:rowOff>0</xdr:rowOff>
    </xdr:from>
    <xdr:to>
      <xdr:col>2</xdr:col>
      <xdr:colOff>304800</xdr:colOff>
      <xdr:row>116</xdr:row>
      <xdr:rowOff>304800</xdr:rowOff>
    </xdr:to>
    <xdr:sp macro="" textlink="">
      <xdr:nvSpPr>
        <xdr:cNvPr id="18105" name="AutoShape 697" descr="https://adas-server.mobiledrivetech.com/polarion/icons/default/enums/type_spike.gif">
          <a:hlinkClick xmlns:r="http://schemas.openxmlformats.org/officeDocument/2006/relationships" r:id="rId232" tgtFrame="_blank"/>
          <a:extLst>
            <a:ext uri="{FF2B5EF4-FFF2-40B4-BE49-F238E27FC236}">
              <a16:creationId xmlns:a16="http://schemas.microsoft.com/office/drawing/2014/main" id="{A34FEEE2-EC92-4682-82EA-0C4B4DC4F090}"/>
            </a:ext>
          </a:extLst>
        </xdr:cNvPr>
        <xdr:cNvSpPr>
          <a:spLocks noChangeAspect="1" noChangeArrowheads="1"/>
        </xdr:cNvSpPr>
      </xdr:nvSpPr>
      <xdr:spPr bwMode="auto">
        <a:xfrm>
          <a:off x="265430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116</xdr:row>
      <xdr:rowOff>0</xdr:rowOff>
    </xdr:from>
    <xdr:to>
      <xdr:col>3</xdr:col>
      <xdr:colOff>304800</xdr:colOff>
      <xdr:row>116</xdr:row>
      <xdr:rowOff>304800</xdr:rowOff>
    </xdr:to>
    <xdr:sp macro="" textlink="">
      <xdr:nvSpPr>
        <xdr:cNvPr id="18106" name="AutoShape 698" descr="https://adas-server.mobiledrivetech.com/polarion/icons/default/enums/type_spike.gif">
          <a:hlinkClick xmlns:r="http://schemas.openxmlformats.org/officeDocument/2006/relationships" r:id="rId232" tgtFrame="_top"/>
          <a:extLst>
            <a:ext uri="{FF2B5EF4-FFF2-40B4-BE49-F238E27FC236}">
              <a16:creationId xmlns:a16="http://schemas.microsoft.com/office/drawing/2014/main" id="{C60E5606-9F13-4F1E-953F-CE69F8923931}"/>
            </a:ext>
          </a:extLst>
        </xdr:cNvPr>
        <xdr:cNvSpPr>
          <a:spLocks noChangeAspect="1" noChangeArrowheads="1"/>
        </xdr:cNvSpPr>
      </xdr:nvSpPr>
      <xdr:spPr bwMode="auto">
        <a:xfrm>
          <a:off x="579755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xdr:row>
      <xdr:rowOff>0</xdr:rowOff>
    </xdr:from>
    <xdr:to>
      <xdr:col>0</xdr:col>
      <xdr:colOff>304800</xdr:colOff>
      <xdr:row>117</xdr:row>
      <xdr:rowOff>304800</xdr:rowOff>
    </xdr:to>
    <xdr:sp macro="" textlink="">
      <xdr:nvSpPr>
        <xdr:cNvPr id="18107" name="AutoShape 699" descr="https://adas-server.mobiledrivetech.com/polarion/ria/images/suspect.gif">
          <a:extLst>
            <a:ext uri="{FF2B5EF4-FFF2-40B4-BE49-F238E27FC236}">
              <a16:creationId xmlns:a16="http://schemas.microsoft.com/office/drawing/2014/main" id="{2532E4A0-46A5-448E-804C-6FFB0A74989B}"/>
            </a:ext>
          </a:extLst>
        </xdr:cNvPr>
        <xdr:cNvSpPr>
          <a:spLocks noChangeAspect="1" noChangeArrowheads="1"/>
        </xdr:cNvSpPr>
      </xdr:nvSpPr>
      <xdr:spPr bwMode="auto">
        <a:xfrm>
          <a:off x="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117</xdr:row>
      <xdr:rowOff>0</xdr:rowOff>
    </xdr:from>
    <xdr:to>
      <xdr:col>0</xdr:col>
      <xdr:colOff>615950</xdr:colOff>
      <xdr:row>117</xdr:row>
      <xdr:rowOff>304800</xdr:rowOff>
    </xdr:to>
    <xdr:sp macro="" textlink="">
      <xdr:nvSpPr>
        <xdr:cNvPr id="18108" name="AutoShape 700">
          <a:extLst>
            <a:ext uri="{FF2B5EF4-FFF2-40B4-BE49-F238E27FC236}">
              <a16:creationId xmlns:a16="http://schemas.microsoft.com/office/drawing/2014/main" id="{297DE801-799D-48F7-B2D0-055712A78C0E}"/>
            </a:ext>
          </a:extLst>
        </xdr:cNvPr>
        <xdr:cNvSpPr>
          <a:spLocks noChangeAspect="1" noChangeArrowheads="1"/>
        </xdr:cNvSpPr>
      </xdr:nvSpPr>
      <xdr:spPr bwMode="auto">
        <a:xfrm>
          <a:off x="31115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117</xdr:row>
      <xdr:rowOff>0</xdr:rowOff>
    </xdr:from>
    <xdr:to>
      <xdr:col>0</xdr:col>
      <xdr:colOff>927100</xdr:colOff>
      <xdr:row>117</xdr:row>
      <xdr:rowOff>304800</xdr:rowOff>
    </xdr:to>
    <xdr:sp macro="" textlink="">
      <xdr:nvSpPr>
        <xdr:cNvPr id="18109" name="AutoShape 701" descr="https://adas-server.mobiledrivetech.com/polarion/icons/default/enums/type_feature.gif">
          <a:hlinkClick xmlns:r="http://schemas.openxmlformats.org/officeDocument/2006/relationships" r:id="rId233" tgtFrame="_blank"/>
          <a:extLst>
            <a:ext uri="{FF2B5EF4-FFF2-40B4-BE49-F238E27FC236}">
              <a16:creationId xmlns:a16="http://schemas.microsoft.com/office/drawing/2014/main" id="{962ECFD1-1267-40E0-837D-783D9BA5CCA9}"/>
            </a:ext>
          </a:extLst>
        </xdr:cNvPr>
        <xdr:cNvSpPr>
          <a:spLocks noChangeAspect="1" noChangeArrowheads="1"/>
        </xdr:cNvSpPr>
      </xdr:nvSpPr>
      <xdr:spPr bwMode="auto">
        <a:xfrm>
          <a:off x="62230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117</xdr:row>
      <xdr:rowOff>0</xdr:rowOff>
    </xdr:from>
    <xdr:to>
      <xdr:col>1</xdr:col>
      <xdr:colOff>304800</xdr:colOff>
      <xdr:row>117</xdr:row>
      <xdr:rowOff>304800</xdr:rowOff>
    </xdr:to>
    <xdr:sp macro="" textlink="">
      <xdr:nvSpPr>
        <xdr:cNvPr id="18110" name="AutoShape 702" descr="https://adas-server.mobiledrivetech.com/polarion/icons/default/enums/type_feature.gif">
          <a:hlinkClick xmlns:r="http://schemas.openxmlformats.org/officeDocument/2006/relationships" r:id="rId233" tgtFrame="_top"/>
          <a:extLst>
            <a:ext uri="{FF2B5EF4-FFF2-40B4-BE49-F238E27FC236}">
              <a16:creationId xmlns:a16="http://schemas.microsoft.com/office/drawing/2014/main" id="{231B2C02-0318-4D03-A7A6-B6D39D3FF528}"/>
            </a:ext>
          </a:extLst>
        </xdr:cNvPr>
        <xdr:cNvSpPr>
          <a:spLocks noChangeAspect="1" noChangeArrowheads="1"/>
        </xdr:cNvSpPr>
      </xdr:nvSpPr>
      <xdr:spPr bwMode="auto">
        <a:xfrm>
          <a:off x="202565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117</xdr:row>
      <xdr:rowOff>0</xdr:rowOff>
    </xdr:from>
    <xdr:to>
      <xdr:col>2</xdr:col>
      <xdr:colOff>304800</xdr:colOff>
      <xdr:row>117</xdr:row>
      <xdr:rowOff>304800</xdr:rowOff>
    </xdr:to>
    <xdr:sp macro="" textlink="">
      <xdr:nvSpPr>
        <xdr:cNvPr id="18111" name="AutoShape 703" descr="https://adas-server.mobiledrivetech.com/polarion/icons/default/enums/type_spike.gif">
          <a:hlinkClick xmlns:r="http://schemas.openxmlformats.org/officeDocument/2006/relationships" r:id="rId234" tgtFrame="_blank"/>
          <a:extLst>
            <a:ext uri="{FF2B5EF4-FFF2-40B4-BE49-F238E27FC236}">
              <a16:creationId xmlns:a16="http://schemas.microsoft.com/office/drawing/2014/main" id="{D781BF22-C3F3-465D-8B1B-E8D3E4F51E40}"/>
            </a:ext>
          </a:extLst>
        </xdr:cNvPr>
        <xdr:cNvSpPr>
          <a:spLocks noChangeAspect="1" noChangeArrowheads="1"/>
        </xdr:cNvSpPr>
      </xdr:nvSpPr>
      <xdr:spPr bwMode="auto">
        <a:xfrm>
          <a:off x="265430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117</xdr:row>
      <xdr:rowOff>0</xdr:rowOff>
    </xdr:from>
    <xdr:to>
      <xdr:col>3</xdr:col>
      <xdr:colOff>304800</xdr:colOff>
      <xdr:row>117</xdr:row>
      <xdr:rowOff>304800</xdr:rowOff>
    </xdr:to>
    <xdr:sp macro="" textlink="">
      <xdr:nvSpPr>
        <xdr:cNvPr id="18112" name="AutoShape 704" descr="https://adas-server.mobiledrivetech.com/polarion/icons/default/enums/type_spike.gif">
          <a:hlinkClick xmlns:r="http://schemas.openxmlformats.org/officeDocument/2006/relationships" r:id="rId234" tgtFrame="_top"/>
          <a:extLst>
            <a:ext uri="{FF2B5EF4-FFF2-40B4-BE49-F238E27FC236}">
              <a16:creationId xmlns:a16="http://schemas.microsoft.com/office/drawing/2014/main" id="{6C0D4734-1C1A-4B86-96A8-A9C759ED07FB}"/>
            </a:ext>
          </a:extLst>
        </xdr:cNvPr>
        <xdr:cNvSpPr>
          <a:spLocks noChangeAspect="1" noChangeArrowheads="1"/>
        </xdr:cNvSpPr>
      </xdr:nvSpPr>
      <xdr:spPr bwMode="auto">
        <a:xfrm>
          <a:off x="5797550" y="75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xdr:row>
      <xdr:rowOff>0</xdr:rowOff>
    </xdr:from>
    <xdr:to>
      <xdr:col>0</xdr:col>
      <xdr:colOff>304800</xdr:colOff>
      <xdr:row>118</xdr:row>
      <xdr:rowOff>304800</xdr:rowOff>
    </xdr:to>
    <xdr:sp macro="" textlink="">
      <xdr:nvSpPr>
        <xdr:cNvPr id="18113" name="AutoShape 705" descr="https://adas-server.mobiledrivetech.com/polarion/ria/images/suspect.gif">
          <a:extLst>
            <a:ext uri="{FF2B5EF4-FFF2-40B4-BE49-F238E27FC236}">
              <a16:creationId xmlns:a16="http://schemas.microsoft.com/office/drawing/2014/main" id="{0593D39B-6678-4C83-96F4-D8BAABE00379}"/>
            </a:ext>
          </a:extLst>
        </xdr:cNvPr>
        <xdr:cNvSpPr>
          <a:spLocks noChangeAspect="1" noChangeArrowheads="1"/>
        </xdr:cNvSpPr>
      </xdr:nvSpPr>
      <xdr:spPr bwMode="auto">
        <a:xfrm>
          <a:off x="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118</xdr:row>
      <xdr:rowOff>0</xdr:rowOff>
    </xdr:from>
    <xdr:to>
      <xdr:col>0</xdr:col>
      <xdr:colOff>615950</xdr:colOff>
      <xdr:row>118</xdr:row>
      <xdr:rowOff>304800</xdr:rowOff>
    </xdr:to>
    <xdr:sp macro="" textlink="">
      <xdr:nvSpPr>
        <xdr:cNvPr id="18114" name="AutoShape 706">
          <a:extLst>
            <a:ext uri="{FF2B5EF4-FFF2-40B4-BE49-F238E27FC236}">
              <a16:creationId xmlns:a16="http://schemas.microsoft.com/office/drawing/2014/main" id="{5B0854EE-5AD7-4FA8-93E7-CF9C344C9790}"/>
            </a:ext>
          </a:extLst>
        </xdr:cNvPr>
        <xdr:cNvSpPr>
          <a:spLocks noChangeAspect="1" noChangeArrowheads="1"/>
        </xdr:cNvSpPr>
      </xdr:nvSpPr>
      <xdr:spPr bwMode="auto">
        <a:xfrm>
          <a:off x="31115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118</xdr:row>
      <xdr:rowOff>0</xdr:rowOff>
    </xdr:from>
    <xdr:to>
      <xdr:col>0</xdr:col>
      <xdr:colOff>927100</xdr:colOff>
      <xdr:row>118</xdr:row>
      <xdr:rowOff>304800</xdr:rowOff>
    </xdr:to>
    <xdr:sp macro="" textlink="">
      <xdr:nvSpPr>
        <xdr:cNvPr id="18115" name="AutoShape 707" descr="https://adas-server.mobiledrivetech.com/polarion/icons/default/enums/type_feature.gif">
          <a:hlinkClick xmlns:r="http://schemas.openxmlformats.org/officeDocument/2006/relationships" r:id="rId235" tgtFrame="_blank"/>
          <a:extLst>
            <a:ext uri="{FF2B5EF4-FFF2-40B4-BE49-F238E27FC236}">
              <a16:creationId xmlns:a16="http://schemas.microsoft.com/office/drawing/2014/main" id="{C2E8702C-0041-4503-8A17-257DB02986F2}"/>
            </a:ext>
          </a:extLst>
        </xdr:cNvPr>
        <xdr:cNvSpPr>
          <a:spLocks noChangeAspect="1" noChangeArrowheads="1"/>
        </xdr:cNvSpPr>
      </xdr:nvSpPr>
      <xdr:spPr bwMode="auto">
        <a:xfrm>
          <a:off x="62230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xdr:row>
      <xdr:rowOff>0</xdr:rowOff>
    </xdr:from>
    <xdr:to>
      <xdr:col>1</xdr:col>
      <xdr:colOff>304800</xdr:colOff>
      <xdr:row>118</xdr:row>
      <xdr:rowOff>304800</xdr:rowOff>
    </xdr:to>
    <xdr:sp macro="" textlink="">
      <xdr:nvSpPr>
        <xdr:cNvPr id="18116" name="AutoShape 708" descr="https://adas-server.mobiledrivetech.com/polarion/icons/default/enums/type_feature.gif">
          <a:hlinkClick xmlns:r="http://schemas.openxmlformats.org/officeDocument/2006/relationships" r:id="rId235" tgtFrame="_top"/>
          <a:extLst>
            <a:ext uri="{FF2B5EF4-FFF2-40B4-BE49-F238E27FC236}">
              <a16:creationId xmlns:a16="http://schemas.microsoft.com/office/drawing/2014/main" id="{BE74EF3D-6557-4C8E-94E7-8A141215C36B}"/>
            </a:ext>
          </a:extLst>
        </xdr:cNvPr>
        <xdr:cNvSpPr>
          <a:spLocks noChangeAspect="1" noChangeArrowheads="1"/>
        </xdr:cNvSpPr>
      </xdr:nvSpPr>
      <xdr:spPr bwMode="auto">
        <a:xfrm>
          <a:off x="202565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118</xdr:row>
      <xdr:rowOff>0</xdr:rowOff>
    </xdr:from>
    <xdr:to>
      <xdr:col>2</xdr:col>
      <xdr:colOff>304800</xdr:colOff>
      <xdr:row>118</xdr:row>
      <xdr:rowOff>304800</xdr:rowOff>
    </xdr:to>
    <xdr:sp macro="" textlink="">
      <xdr:nvSpPr>
        <xdr:cNvPr id="18117" name="AutoShape 709" descr="https://adas-server.mobiledrivetech.com/polarion/icons/default/enums/type_spike.gif">
          <a:hlinkClick xmlns:r="http://schemas.openxmlformats.org/officeDocument/2006/relationships" r:id="rId236" tgtFrame="_blank"/>
          <a:extLst>
            <a:ext uri="{FF2B5EF4-FFF2-40B4-BE49-F238E27FC236}">
              <a16:creationId xmlns:a16="http://schemas.microsoft.com/office/drawing/2014/main" id="{80A6C2D9-7907-456A-AB69-96943E1187C0}"/>
            </a:ext>
          </a:extLst>
        </xdr:cNvPr>
        <xdr:cNvSpPr>
          <a:spLocks noChangeAspect="1" noChangeArrowheads="1"/>
        </xdr:cNvSpPr>
      </xdr:nvSpPr>
      <xdr:spPr bwMode="auto">
        <a:xfrm>
          <a:off x="265430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118</xdr:row>
      <xdr:rowOff>0</xdr:rowOff>
    </xdr:from>
    <xdr:to>
      <xdr:col>3</xdr:col>
      <xdr:colOff>304800</xdr:colOff>
      <xdr:row>118</xdr:row>
      <xdr:rowOff>304800</xdr:rowOff>
    </xdr:to>
    <xdr:sp macro="" textlink="">
      <xdr:nvSpPr>
        <xdr:cNvPr id="18118" name="AutoShape 710" descr="https://adas-server.mobiledrivetech.com/polarion/icons/default/enums/type_spike.gif">
          <a:hlinkClick xmlns:r="http://schemas.openxmlformats.org/officeDocument/2006/relationships" r:id="rId236" tgtFrame="_top"/>
          <a:extLst>
            <a:ext uri="{FF2B5EF4-FFF2-40B4-BE49-F238E27FC236}">
              <a16:creationId xmlns:a16="http://schemas.microsoft.com/office/drawing/2014/main" id="{9A4314A4-D22E-4A72-8BA1-A33883C0E3D1}"/>
            </a:ext>
          </a:extLst>
        </xdr:cNvPr>
        <xdr:cNvSpPr>
          <a:spLocks noChangeAspect="1" noChangeArrowheads="1"/>
        </xdr:cNvSpPr>
      </xdr:nvSpPr>
      <xdr:spPr bwMode="auto">
        <a:xfrm>
          <a:off x="5797550" y="760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xdr:row>
      <xdr:rowOff>0</xdr:rowOff>
    </xdr:from>
    <xdr:to>
      <xdr:col>0</xdr:col>
      <xdr:colOff>304800</xdr:colOff>
      <xdr:row>119</xdr:row>
      <xdr:rowOff>304800</xdr:rowOff>
    </xdr:to>
    <xdr:sp macro="" textlink="">
      <xdr:nvSpPr>
        <xdr:cNvPr id="18119" name="AutoShape 711" descr="https://adas-server.mobiledrivetech.com/polarion/ria/images/suspect.gif">
          <a:extLst>
            <a:ext uri="{FF2B5EF4-FFF2-40B4-BE49-F238E27FC236}">
              <a16:creationId xmlns:a16="http://schemas.microsoft.com/office/drawing/2014/main" id="{3A9090D4-1A67-4DCA-87D2-A1E4698559D8}"/>
            </a:ext>
          </a:extLst>
        </xdr:cNvPr>
        <xdr:cNvSpPr>
          <a:spLocks noChangeAspect="1" noChangeArrowheads="1"/>
        </xdr:cNvSpPr>
      </xdr:nvSpPr>
      <xdr:spPr bwMode="auto">
        <a:xfrm>
          <a:off x="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119</xdr:row>
      <xdr:rowOff>0</xdr:rowOff>
    </xdr:from>
    <xdr:to>
      <xdr:col>0</xdr:col>
      <xdr:colOff>615950</xdr:colOff>
      <xdr:row>119</xdr:row>
      <xdr:rowOff>304800</xdr:rowOff>
    </xdr:to>
    <xdr:sp macro="" textlink="">
      <xdr:nvSpPr>
        <xdr:cNvPr id="18120" name="AutoShape 712">
          <a:extLst>
            <a:ext uri="{FF2B5EF4-FFF2-40B4-BE49-F238E27FC236}">
              <a16:creationId xmlns:a16="http://schemas.microsoft.com/office/drawing/2014/main" id="{47EE6496-F283-4142-AAA5-ABF577B12881}"/>
            </a:ext>
          </a:extLst>
        </xdr:cNvPr>
        <xdr:cNvSpPr>
          <a:spLocks noChangeAspect="1" noChangeArrowheads="1"/>
        </xdr:cNvSpPr>
      </xdr:nvSpPr>
      <xdr:spPr bwMode="auto">
        <a:xfrm>
          <a:off x="31115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119</xdr:row>
      <xdr:rowOff>0</xdr:rowOff>
    </xdr:from>
    <xdr:to>
      <xdr:col>0</xdr:col>
      <xdr:colOff>927100</xdr:colOff>
      <xdr:row>119</xdr:row>
      <xdr:rowOff>304800</xdr:rowOff>
    </xdr:to>
    <xdr:sp macro="" textlink="">
      <xdr:nvSpPr>
        <xdr:cNvPr id="18121" name="AutoShape 713" descr="https://adas-server.mobiledrivetech.com/polarion/icons/default/enums/type_feature.gif">
          <a:hlinkClick xmlns:r="http://schemas.openxmlformats.org/officeDocument/2006/relationships" r:id="rId237" tgtFrame="_blank"/>
          <a:extLst>
            <a:ext uri="{FF2B5EF4-FFF2-40B4-BE49-F238E27FC236}">
              <a16:creationId xmlns:a16="http://schemas.microsoft.com/office/drawing/2014/main" id="{301CC84C-D414-4CC9-A959-6A5697C241F2}"/>
            </a:ext>
          </a:extLst>
        </xdr:cNvPr>
        <xdr:cNvSpPr>
          <a:spLocks noChangeAspect="1" noChangeArrowheads="1"/>
        </xdr:cNvSpPr>
      </xdr:nvSpPr>
      <xdr:spPr bwMode="auto">
        <a:xfrm>
          <a:off x="62230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119</xdr:row>
      <xdr:rowOff>0</xdr:rowOff>
    </xdr:from>
    <xdr:to>
      <xdr:col>1</xdr:col>
      <xdr:colOff>304800</xdr:colOff>
      <xdr:row>119</xdr:row>
      <xdr:rowOff>304800</xdr:rowOff>
    </xdr:to>
    <xdr:sp macro="" textlink="">
      <xdr:nvSpPr>
        <xdr:cNvPr id="18122" name="AutoShape 714" descr="https://adas-server.mobiledrivetech.com/polarion/icons/default/enums/type_feature.gif">
          <a:hlinkClick xmlns:r="http://schemas.openxmlformats.org/officeDocument/2006/relationships" r:id="rId237" tgtFrame="_top"/>
          <a:extLst>
            <a:ext uri="{FF2B5EF4-FFF2-40B4-BE49-F238E27FC236}">
              <a16:creationId xmlns:a16="http://schemas.microsoft.com/office/drawing/2014/main" id="{04EB28CD-EE62-4F0D-AD25-BEE684522C14}"/>
            </a:ext>
          </a:extLst>
        </xdr:cNvPr>
        <xdr:cNvSpPr>
          <a:spLocks noChangeAspect="1" noChangeArrowheads="1"/>
        </xdr:cNvSpPr>
      </xdr:nvSpPr>
      <xdr:spPr bwMode="auto">
        <a:xfrm>
          <a:off x="202565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xdr:row>
      <xdr:rowOff>0</xdr:rowOff>
    </xdr:from>
    <xdr:to>
      <xdr:col>2</xdr:col>
      <xdr:colOff>304800</xdr:colOff>
      <xdr:row>119</xdr:row>
      <xdr:rowOff>304800</xdr:rowOff>
    </xdr:to>
    <xdr:sp macro="" textlink="">
      <xdr:nvSpPr>
        <xdr:cNvPr id="18123" name="AutoShape 715" descr="https://adas-server.mobiledrivetech.com/polarion/icons/default/enums/type_spike.gif">
          <a:hlinkClick xmlns:r="http://schemas.openxmlformats.org/officeDocument/2006/relationships" r:id="rId238" tgtFrame="_blank"/>
          <a:extLst>
            <a:ext uri="{FF2B5EF4-FFF2-40B4-BE49-F238E27FC236}">
              <a16:creationId xmlns:a16="http://schemas.microsoft.com/office/drawing/2014/main" id="{12A9C4DB-3440-443C-A94F-B060F114E275}"/>
            </a:ext>
          </a:extLst>
        </xdr:cNvPr>
        <xdr:cNvSpPr>
          <a:spLocks noChangeAspect="1" noChangeArrowheads="1"/>
        </xdr:cNvSpPr>
      </xdr:nvSpPr>
      <xdr:spPr bwMode="auto">
        <a:xfrm>
          <a:off x="265430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119</xdr:row>
      <xdr:rowOff>0</xdr:rowOff>
    </xdr:from>
    <xdr:to>
      <xdr:col>3</xdr:col>
      <xdr:colOff>304800</xdr:colOff>
      <xdr:row>119</xdr:row>
      <xdr:rowOff>304800</xdr:rowOff>
    </xdr:to>
    <xdr:sp macro="" textlink="">
      <xdr:nvSpPr>
        <xdr:cNvPr id="18124" name="AutoShape 716" descr="https://adas-server.mobiledrivetech.com/polarion/icons/default/enums/type_spike.gif">
          <a:hlinkClick xmlns:r="http://schemas.openxmlformats.org/officeDocument/2006/relationships" r:id="rId238" tgtFrame="_top"/>
          <a:extLst>
            <a:ext uri="{FF2B5EF4-FFF2-40B4-BE49-F238E27FC236}">
              <a16:creationId xmlns:a16="http://schemas.microsoft.com/office/drawing/2014/main" id="{3CF091C1-24C7-452A-8BC2-6F5F0AEF634A}"/>
            </a:ext>
          </a:extLst>
        </xdr:cNvPr>
        <xdr:cNvSpPr>
          <a:spLocks noChangeAspect="1" noChangeArrowheads="1"/>
        </xdr:cNvSpPr>
      </xdr:nvSpPr>
      <xdr:spPr bwMode="auto">
        <a:xfrm>
          <a:off x="5797550" y="766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0</xdr:col>
      <xdr:colOff>304800</xdr:colOff>
      <xdr:row>120</xdr:row>
      <xdr:rowOff>304800</xdr:rowOff>
    </xdr:to>
    <xdr:sp macro="" textlink="">
      <xdr:nvSpPr>
        <xdr:cNvPr id="18125" name="AutoShape 717" descr="https://adas-server.mobiledrivetech.com/polarion/ria/images/suspect.gif">
          <a:extLst>
            <a:ext uri="{FF2B5EF4-FFF2-40B4-BE49-F238E27FC236}">
              <a16:creationId xmlns:a16="http://schemas.microsoft.com/office/drawing/2014/main" id="{15FA06D0-336C-4A99-8918-82FD365E98F0}"/>
            </a:ext>
          </a:extLst>
        </xdr:cNvPr>
        <xdr:cNvSpPr>
          <a:spLocks noChangeAspect="1" noChangeArrowheads="1"/>
        </xdr:cNvSpPr>
      </xdr:nvSpPr>
      <xdr:spPr bwMode="auto">
        <a:xfrm>
          <a:off x="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120</xdr:row>
      <xdr:rowOff>0</xdr:rowOff>
    </xdr:from>
    <xdr:to>
      <xdr:col>0</xdr:col>
      <xdr:colOff>615950</xdr:colOff>
      <xdr:row>120</xdr:row>
      <xdr:rowOff>304800</xdr:rowOff>
    </xdr:to>
    <xdr:sp macro="" textlink="">
      <xdr:nvSpPr>
        <xdr:cNvPr id="18126" name="AutoShape 718">
          <a:extLst>
            <a:ext uri="{FF2B5EF4-FFF2-40B4-BE49-F238E27FC236}">
              <a16:creationId xmlns:a16="http://schemas.microsoft.com/office/drawing/2014/main" id="{D1A810FE-7012-42FD-A7A8-B4BF4C62851E}"/>
            </a:ext>
          </a:extLst>
        </xdr:cNvPr>
        <xdr:cNvSpPr>
          <a:spLocks noChangeAspect="1" noChangeArrowheads="1"/>
        </xdr:cNvSpPr>
      </xdr:nvSpPr>
      <xdr:spPr bwMode="auto">
        <a:xfrm>
          <a:off x="31115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120</xdr:row>
      <xdr:rowOff>0</xdr:rowOff>
    </xdr:from>
    <xdr:to>
      <xdr:col>0</xdr:col>
      <xdr:colOff>927100</xdr:colOff>
      <xdr:row>120</xdr:row>
      <xdr:rowOff>304800</xdr:rowOff>
    </xdr:to>
    <xdr:sp macro="" textlink="">
      <xdr:nvSpPr>
        <xdr:cNvPr id="18127" name="AutoShape 719" descr="https://adas-server.mobiledrivetech.com/polarion/icons/default/enums/type_feature.gif">
          <a:hlinkClick xmlns:r="http://schemas.openxmlformats.org/officeDocument/2006/relationships" r:id="rId239" tgtFrame="_blank"/>
          <a:extLst>
            <a:ext uri="{FF2B5EF4-FFF2-40B4-BE49-F238E27FC236}">
              <a16:creationId xmlns:a16="http://schemas.microsoft.com/office/drawing/2014/main" id="{AF7E8CE4-1ADB-4DB1-8112-E9E1E79F8492}"/>
            </a:ext>
          </a:extLst>
        </xdr:cNvPr>
        <xdr:cNvSpPr>
          <a:spLocks noChangeAspect="1" noChangeArrowheads="1"/>
        </xdr:cNvSpPr>
      </xdr:nvSpPr>
      <xdr:spPr bwMode="auto">
        <a:xfrm>
          <a:off x="62230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120</xdr:row>
      <xdr:rowOff>0</xdr:rowOff>
    </xdr:from>
    <xdr:to>
      <xdr:col>1</xdr:col>
      <xdr:colOff>304800</xdr:colOff>
      <xdr:row>120</xdr:row>
      <xdr:rowOff>304800</xdr:rowOff>
    </xdr:to>
    <xdr:sp macro="" textlink="">
      <xdr:nvSpPr>
        <xdr:cNvPr id="18128" name="AutoShape 720" descr="https://adas-server.mobiledrivetech.com/polarion/icons/default/enums/type_feature.gif">
          <a:hlinkClick xmlns:r="http://schemas.openxmlformats.org/officeDocument/2006/relationships" r:id="rId239" tgtFrame="_top"/>
          <a:extLst>
            <a:ext uri="{FF2B5EF4-FFF2-40B4-BE49-F238E27FC236}">
              <a16:creationId xmlns:a16="http://schemas.microsoft.com/office/drawing/2014/main" id="{DB26F190-64A3-49F3-8117-A3CDBBD299BE}"/>
            </a:ext>
          </a:extLst>
        </xdr:cNvPr>
        <xdr:cNvSpPr>
          <a:spLocks noChangeAspect="1" noChangeArrowheads="1"/>
        </xdr:cNvSpPr>
      </xdr:nvSpPr>
      <xdr:spPr bwMode="auto">
        <a:xfrm>
          <a:off x="202565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xdr:row>
      <xdr:rowOff>0</xdr:rowOff>
    </xdr:from>
    <xdr:to>
      <xdr:col>2</xdr:col>
      <xdr:colOff>304800</xdr:colOff>
      <xdr:row>120</xdr:row>
      <xdr:rowOff>304800</xdr:rowOff>
    </xdr:to>
    <xdr:sp macro="" textlink="">
      <xdr:nvSpPr>
        <xdr:cNvPr id="18129" name="AutoShape 721" descr="https://adas-server.mobiledrivetech.com/polarion/icons/default/enums/type_spike.gif">
          <a:hlinkClick xmlns:r="http://schemas.openxmlformats.org/officeDocument/2006/relationships" r:id="rId240" tgtFrame="_blank"/>
          <a:extLst>
            <a:ext uri="{FF2B5EF4-FFF2-40B4-BE49-F238E27FC236}">
              <a16:creationId xmlns:a16="http://schemas.microsoft.com/office/drawing/2014/main" id="{E97FBFB1-D7AC-42F0-BF51-58EB8FFACC22}"/>
            </a:ext>
          </a:extLst>
        </xdr:cNvPr>
        <xdr:cNvSpPr>
          <a:spLocks noChangeAspect="1" noChangeArrowheads="1"/>
        </xdr:cNvSpPr>
      </xdr:nvSpPr>
      <xdr:spPr bwMode="auto">
        <a:xfrm>
          <a:off x="265430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120</xdr:row>
      <xdr:rowOff>0</xdr:rowOff>
    </xdr:from>
    <xdr:to>
      <xdr:col>3</xdr:col>
      <xdr:colOff>304800</xdr:colOff>
      <xdr:row>120</xdr:row>
      <xdr:rowOff>304800</xdr:rowOff>
    </xdr:to>
    <xdr:sp macro="" textlink="">
      <xdr:nvSpPr>
        <xdr:cNvPr id="18130" name="AutoShape 722" descr="https://adas-server.mobiledrivetech.com/polarion/icons/default/enums/type_spike.gif">
          <a:hlinkClick xmlns:r="http://schemas.openxmlformats.org/officeDocument/2006/relationships" r:id="rId240" tgtFrame="_top"/>
          <a:extLst>
            <a:ext uri="{FF2B5EF4-FFF2-40B4-BE49-F238E27FC236}">
              <a16:creationId xmlns:a16="http://schemas.microsoft.com/office/drawing/2014/main" id="{9EB136EA-F7A8-4749-AFF4-9BB90265249C}"/>
            </a:ext>
          </a:extLst>
        </xdr:cNvPr>
        <xdr:cNvSpPr>
          <a:spLocks noChangeAspect="1" noChangeArrowheads="1"/>
        </xdr:cNvSpPr>
      </xdr:nvSpPr>
      <xdr:spPr bwMode="auto">
        <a:xfrm>
          <a:off x="5797550" y="77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xdr:row>
      <xdr:rowOff>0</xdr:rowOff>
    </xdr:from>
    <xdr:to>
      <xdr:col>0</xdr:col>
      <xdr:colOff>304800</xdr:colOff>
      <xdr:row>121</xdr:row>
      <xdr:rowOff>304800</xdr:rowOff>
    </xdr:to>
    <xdr:sp macro="" textlink="">
      <xdr:nvSpPr>
        <xdr:cNvPr id="18131" name="AutoShape 723" descr="https://adas-server.mobiledrivetech.com/polarion/ria/images/suspect.gif">
          <a:extLst>
            <a:ext uri="{FF2B5EF4-FFF2-40B4-BE49-F238E27FC236}">
              <a16:creationId xmlns:a16="http://schemas.microsoft.com/office/drawing/2014/main" id="{7668BA11-37E1-4DA7-AC7F-6869A9149CBE}"/>
            </a:ext>
          </a:extLst>
        </xdr:cNvPr>
        <xdr:cNvSpPr>
          <a:spLocks noChangeAspect="1" noChangeArrowheads="1"/>
        </xdr:cNvSpPr>
      </xdr:nvSpPr>
      <xdr:spPr bwMode="auto">
        <a:xfrm>
          <a:off x="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121</xdr:row>
      <xdr:rowOff>0</xdr:rowOff>
    </xdr:from>
    <xdr:to>
      <xdr:col>0</xdr:col>
      <xdr:colOff>615950</xdr:colOff>
      <xdr:row>121</xdr:row>
      <xdr:rowOff>304800</xdr:rowOff>
    </xdr:to>
    <xdr:sp macro="" textlink="">
      <xdr:nvSpPr>
        <xdr:cNvPr id="18132" name="AutoShape 724">
          <a:extLst>
            <a:ext uri="{FF2B5EF4-FFF2-40B4-BE49-F238E27FC236}">
              <a16:creationId xmlns:a16="http://schemas.microsoft.com/office/drawing/2014/main" id="{408513C5-990E-4197-9D3B-75ADF852716B}"/>
            </a:ext>
          </a:extLst>
        </xdr:cNvPr>
        <xdr:cNvSpPr>
          <a:spLocks noChangeAspect="1" noChangeArrowheads="1"/>
        </xdr:cNvSpPr>
      </xdr:nvSpPr>
      <xdr:spPr bwMode="auto">
        <a:xfrm>
          <a:off x="31115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121</xdr:row>
      <xdr:rowOff>0</xdr:rowOff>
    </xdr:from>
    <xdr:to>
      <xdr:col>0</xdr:col>
      <xdr:colOff>927100</xdr:colOff>
      <xdr:row>121</xdr:row>
      <xdr:rowOff>304800</xdr:rowOff>
    </xdr:to>
    <xdr:sp macro="" textlink="">
      <xdr:nvSpPr>
        <xdr:cNvPr id="18133" name="AutoShape 725" descr="https://adas-server.mobiledrivetech.com/polarion/icons/default/enums/type_feature.gif">
          <a:hlinkClick xmlns:r="http://schemas.openxmlformats.org/officeDocument/2006/relationships" r:id="rId241" tgtFrame="_blank"/>
          <a:extLst>
            <a:ext uri="{FF2B5EF4-FFF2-40B4-BE49-F238E27FC236}">
              <a16:creationId xmlns:a16="http://schemas.microsoft.com/office/drawing/2014/main" id="{40BA2EA1-4E16-424E-96BB-C8024BA443A5}"/>
            </a:ext>
          </a:extLst>
        </xdr:cNvPr>
        <xdr:cNvSpPr>
          <a:spLocks noChangeAspect="1" noChangeArrowheads="1"/>
        </xdr:cNvSpPr>
      </xdr:nvSpPr>
      <xdr:spPr bwMode="auto">
        <a:xfrm>
          <a:off x="62230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121</xdr:row>
      <xdr:rowOff>0</xdr:rowOff>
    </xdr:from>
    <xdr:to>
      <xdr:col>1</xdr:col>
      <xdr:colOff>304800</xdr:colOff>
      <xdr:row>121</xdr:row>
      <xdr:rowOff>304800</xdr:rowOff>
    </xdr:to>
    <xdr:sp macro="" textlink="">
      <xdr:nvSpPr>
        <xdr:cNvPr id="18134" name="AutoShape 726" descr="https://adas-server.mobiledrivetech.com/polarion/icons/default/enums/type_feature.gif">
          <a:hlinkClick xmlns:r="http://schemas.openxmlformats.org/officeDocument/2006/relationships" r:id="rId241" tgtFrame="_top"/>
          <a:extLst>
            <a:ext uri="{FF2B5EF4-FFF2-40B4-BE49-F238E27FC236}">
              <a16:creationId xmlns:a16="http://schemas.microsoft.com/office/drawing/2014/main" id="{4BBCF859-CEA9-46DE-A4E9-1D1DEEC24173}"/>
            </a:ext>
          </a:extLst>
        </xdr:cNvPr>
        <xdr:cNvSpPr>
          <a:spLocks noChangeAspect="1" noChangeArrowheads="1"/>
        </xdr:cNvSpPr>
      </xdr:nvSpPr>
      <xdr:spPr bwMode="auto">
        <a:xfrm>
          <a:off x="202565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xdr:row>
      <xdr:rowOff>0</xdr:rowOff>
    </xdr:from>
    <xdr:to>
      <xdr:col>2</xdr:col>
      <xdr:colOff>304800</xdr:colOff>
      <xdr:row>121</xdr:row>
      <xdr:rowOff>304800</xdr:rowOff>
    </xdr:to>
    <xdr:sp macro="" textlink="">
      <xdr:nvSpPr>
        <xdr:cNvPr id="18135" name="AutoShape 727" descr="https://adas-server.mobiledrivetech.com/polarion/icons/default/enums/type_spike.gif">
          <a:hlinkClick xmlns:r="http://schemas.openxmlformats.org/officeDocument/2006/relationships" r:id="rId242" tgtFrame="_blank"/>
          <a:extLst>
            <a:ext uri="{FF2B5EF4-FFF2-40B4-BE49-F238E27FC236}">
              <a16:creationId xmlns:a16="http://schemas.microsoft.com/office/drawing/2014/main" id="{AFE4CF78-DD90-4846-9630-45CD18A7F7C3}"/>
            </a:ext>
          </a:extLst>
        </xdr:cNvPr>
        <xdr:cNvSpPr>
          <a:spLocks noChangeAspect="1" noChangeArrowheads="1"/>
        </xdr:cNvSpPr>
      </xdr:nvSpPr>
      <xdr:spPr bwMode="auto">
        <a:xfrm>
          <a:off x="265430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121</xdr:row>
      <xdr:rowOff>0</xdr:rowOff>
    </xdr:from>
    <xdr:to>
      <xdr:col>3</xdr:col>
      <xdr:colOff>304800</xdr:colOff>
      <xdr:row>121</xdr:row>
      <xdr:rowOff>304800</xdr:rowOff>
    </xdr:to>
    <xdr:sp macro="" textlink="">
      <xdr:nvSpPr>
        <xdr:cNvPr id="18136" name="AutoShape 728" descr="https://adas-server.mobiledrivetech.com/polarion/icons/default/enums/type_spike.gif">
          <a:hlinkClick xmlns:r="http://schemas.openxmlformats.org/officeDocument/2006/relationships" r:id="rId242" tgtFrame="_top"/>
          <a:extLst>
            <a:ext uri="{FF2B5EF4-FFF2-40B4-BE49-F238E27FC236}">
              <a16:creationId xmlns:a16="http://schemas.microsoft.com/office/drawing/2014/main" id="{2D86FE79-FDB1-4C8E-BEB2-28DACDC2F8E8}"/>
            </a:ext>
          </a:extLst>
        </xdr:cNvPr>
        <xdr:cNvSpPr>
          <a:spLocks noChangeAspect="1" noChangeArrowheads="1"/>
        </xdr:cNvSpPr>
      </xdr:nvSpPr>
      <xdr:spPr bwMode="auto">
        <a:xfrm>
          <a:off x="5797550" y="779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xdr:row>
      <xdr:rowOff>0</xdr:rowOff>
    </xdr:from>
    <xdr:to>
      <xdr:col>0</xdr:col>
      <xdr:colOff>304800</xdr:colOff>
      <xdr:row>122</xdr:row>
      <xdr:rowOff>304800</xdr:rowOff>
    </xdr:to>
    <xdr:sp macro="" textlink="">
      <xdr:nvSpPr>
        <xdr:cNvPr id="18137" name="AutoShape 729" descr="https://adas-server.mobiledrivetech.com/polarion/ria/images/suspect.gif">
          <a:extLst>
            <a:ext uri="{FF2B5EF4-FFF2-40B4-BE49-F238E27FC236}">
              <a16:creationId xmlns:a16="http://schemas.microsoft.com/office/drawing/2014/main" id="{4290A662-DD8F-4AAD-8232-8682267967BF}"/>
            </a:ext>
          </a:extLst>
        </xdr:cNvPr>
        <xdr:cNvSpPr>
          <a:spLocks noChangeAspect="1" noChangeArrowheads="1"/>
        </xdr:cNvSpPr>
      </xdr:nvSpPr>
      <xdr:spPr bwMode="auto">
        <a:xfrm>
          <a:off x="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122</xdr:row>
      <xdr:rowOff>0</xdr:rowOff>
    </xdr:from>
    <xdr:to>
      <xdr:col>0</xdr:col>
      <xdr:colOff>615950</xdr:colOff>
      <xdr:row>122</xdr:row>
      <xdr:rowOff>304800</xdr:rowOff>
    </xdr:to>
    <xdr:sp macro="" textlink="">
      <xdr:nvSpPr>
        <xdr:cNvPr id="18138" name="AutoShape 730">
          <a:extLst>
            <a:ext uri="{FF2B5EF4-FFF2-40B4-BE49-F238E27FC236}">
              <a16:creationId xmlns:a16="http://schemas.microsoft.com/office/drawing/2014/main" id="{470BD1B4-9300-4BA0-B5FA-D34530FD48A3}"/>
            </a:ext>
          </a:extLst>
        </xdr:cNvPr>
        <xdr:cNvSpPr>
          <a:spLocks noChangeAspect="1" noChangeArrowheads="1"/>
        </xdr:cNvSpPr>
      </xdr:nvSpPr>
      <xdr:spPr bwMode="auto">
        <a:xfrm>
          <a:off x="31115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122</xdr:row>
      <xdr:rowOff>0</xdr:rowOff>
    </xdr:from>
    <xdr:to>
      <xdr:col>0</xdr:col>
      <xdr:colOff>927100</xdr:colOff>
      <xdr:row>122</xdr:row>
      <xdr:rowOff>304800</xdr:rowOff>
    </xdr:to>
    <xdr:sp macro="" textlink="">
      <xdr:nvSpPr>
        <xdr:cNvPr id="18139" name="AutoShape 731" descr="https://adas-server.mobiledrivetech.com/polarion/icons/default/enums/type_feature.gif">
          <a:hlinkClick xmlns:r="http://schemas.openxmlformats.org/officeDocument/2006/relationships" r:id="rId243" tgtFrame="_blank"/>
          <a:extLst>
            <a:ext uri="{FF2B5EF4-FFF2-40B4-BE49-F238E27FC236}">
              <a16:creationId xmlns:a16="http://schemas.microsoft.com/office/drawing/2014/main" id="{6487A36C-CF7E-48CD-8BA1-BCCC77687637}"/>
            </a:ext>
          </a:extLst>
        </xdr:cNvPr>
        <xdr:cNvSpPr>
          <a:spLocks noChangeAspect="1" noChangeArrowheads="1"/>
        </xdr:cNvSpPr>
      </xdr:nvSpPr>
      <xdr:spPr bwMode="auto">
        <a:xfrm>
          <a:off x="62230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122</xdr:row>
      <xdr:rowOff>0</xdr:rowOff>
    </xdr:from>
    <xdr:to>
      <xdr:col>1</xdr:col>
      <xdr:colOff>304800</xdr:colOff>
      <xdr:row>122</xdr:row>
      <xdr:rowOff>304800</xdr:rowOff>
    </xdr:to>
    <xdr:sp macro="" textlink="">
      <xdr:nvSpPr>
        <xdr:cNvPr id="18140" name="AutoShape 732" descr="https://adas-server.mobiledrivetech.com/polarion/icons/default/enums/type_feature.gif">
          <a:hlinkClick xmlns:r="http://schemas.openxmlformats.org/officeDocument/2006/relationships" r:id="rId243" tgtFrame="_top"/>
          <a:extLst>
            <a:ext uri="{FF2B5EF4-FFF2-40B4-BE49-F238E27FC236}">
              <a16:creationId xmlns:a16="http://schemas.microsoft.com/office/drawing/2014/main" id="{2356A122-9A63-4972-A7E8-62B8584269E0}"/>
            </a:ext>
          </a:extLst>
        </xdr:cNvPr>
        <xdr:cNvSpPr>
          <a:spLocks noChangeAspect="1" noChangeArrowheads="1"/>
        </xdr:cNvSpPr>
      </xdr:nvSpPr>
      <xdr:spPr bwMode="auto">
        <a:xfrm>
          <a:off x="202565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122</xdr:row>
      <xdr:rowOff>0</xdr:rowOff>
    </xdr:from>
    <xdr:to>
      <xdr:col>2</xdr:col>
      <xdr:colOff>304800</xdr:colOff>
      <xdr:row>122</xdr:row>
      <xdr:rowOff>304800</xdr:rowOff>
    </xdr:to>
    <xdr:sp macro="" textlink="">
      <xdr:nvSpPr>
        <xdr:cNvPr id="18141" name="AutoShape 733" descr="https://adas-server.mobiledrivetech.com/polarion/icons/default/enums/type_spike.gif">
          <a:hlinkClick xmlns:r="http://schemas.openxmlformats.org/officeDocument/2006/relationships" r:id="rId244" tgtFrame="_blank"/>
          <a:extLst>
            <a:ext uri="{FF2B5EF4-FFF2-40B4-BE49-F238E27FC236}">
              <a16:creationId xmlns:a16="http://schemas.microsoft.com/office/drawing/2014/main" id="{E323CEB8-B2A5-4CE5-93A3-30B39DAC4A18}"/>
            </a:ext>
          </a:extLst>
        </xdr:cNvPr>
        <xdr:cNvSpPr>
          <a:spLocks noChangeAspect="1" noChangeArrowheads="1"/>
        </xdr:cNvSpPr>
      </xdr:nvSpPr>
      <xdr:spPr bwMode="auto">
        <a:xfrm>
          <a:off x="265430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122</xdr:row>
      <xdr:rowOff>0</xdr:rowOff>
    </xdr:from>
    <xdr:to>
      <xdr:col>3</xdr:col>
      <xdr:colOff>304800</xdr:colOff>
      <xdr:row>122</xdr:row>
      <xdr:rowOff>304800</xdr:rowOff>
    </xdr:to>
    <xdr:sp macro="" textlink="">
      <xdr:nvSpPr>
        <xdr:cNvPr id="18142" name="AutoShape 734" descr="https://adas-server.mobiledrivetech.com/polarion/icons/default/enums/type_spike.gif">
          <a:hlinkClick xmlns:r="http://schemas.openxmlformats.org/officeDocument/2006/relationships" r:id="rId244" tgtFrame="_top"/>
          <a:extLst>
            <a:ext uri="{FF2B5EF4-FFF2-40B4-BE49-F238E27FC236}">
              <a16:creationId xmlns:a16="http://schemas.microsoft.com/office/drawing/2014/main" id="{E0D493E7-6FE6-4829-B624-F21874E37333}"/>
            </a:ext>
          </a:extLst>
        </xdr:cNvPr>
        <xdr:cNvSpPr>
          <a:spLocks noChangeAspect="1" noChangeArrowheads="1"/>
        </xdr:cNvSpPr>
      </xdr:nvSpPr>
      <xdr:spPr bwMode="auto">
        <a:xfrm>
          <a:off x="5797550" y="78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xdr:row>
      <xdr:rowOff>0</xdr:rowOff>
    </xdr:from>
    <xdr:to>
      <xdr:col>0</xdr:col>
      <xdr:colOff>304800</xdr:colOff>
      <xdr:row>123</xdr:row>
      <xdr:rowOff>304800</xdr:rowOff>
    </xdr:to>
    <xdr:sp macro="" textlink="">
      <xdr:nvSpPr>
        <xdr:cNvPr id="18143" name="AutoShape 735" descr="https://adas-server.mobiledrivetech.com/polarion/ria/images/suspect.gif">
          <a:extLst>
            <a:ext uri="{FF2B5EF4-FFF2-40B4-BE49-F238E27FC236}">
              <a16:creationId xmlns:a16="http://schemas.microsoft.com/office/drawing/2014/main" id="{95C1ACCD-BFCA-471A-92C1-AB8FA7BFA127}"/>
            </a:ext>
          </a:extLst>
        </xdr:cNvPr>
        <xdr:cNvSpPr>
          <a:spLocks noChangeAspect="1" noChangeArrowheads="1"/>
        </xdr:cNvSpPr>
      </xdr:nvSpPr>
      <xdr:spPr bwMode="auto">
        <a:xfrm>
          <a:off x="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123</xdr:row>
      <xdr:rowOff>0</xdr:rowOff>
    </xdr:from>
    <xdr:to>
      <xdr:col>0</xdr:col>
      <xdr:colOff>615950</xdr:colOff>
      <xdr:row>123</xdr:row>
      <xdr:rowOff>304800</xdr:rowOff>
    </xdr:to>
    <xdr:sp macro="" textlink="">
      <xdr:nvSpPr>
        <xdr:cNvPr id="18144" name="AutoShape 736">
          <a:extLst>
            <a:ext uri="{FF2B5EF4-FFF2-40B4-BE49-F238E27FC236}">
              <a16:creationId xmlns:a16="http://schemas.microsoft.com/office/drawing/2014/main" id="{46086E0F-46B2-485A-8CE7-C2FA752ADBE3}"/>
            </a:ext>
          </a:extLst>
        </xdr:cNvPr>
        <xdr:cNvSpPr>
          <a:spLocks noChangeAspect="1" noChangeArrowheads="1"/>
        </xdr:cNvSpPr>
      </xdr:nvSpPr>
      <xdr:spPr bwMode="auto">
        <a:xfrm>
          <a:off x="31115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123</xdr:row>
      <xdr:rowOff>0</xdr:rowOff>
    </xdr:from>
    <xdr:to>
      <xdr:col>0</xdr:col>
      <xdr:colOff>927100</xdr:colOff>
      <xdr:row>123</xdr:row>
      <xdr:rowOff>304800</xdr:rowOff>
    </xdr:to>
    <xdr:sp macro="" textlink="">
      <xdr:nvSpPr>
        <xdr:cNvPr id="18145" name="AutoShape 737" descr="https://adas-server.mobiledrivetech.com/polarion/icons/default/enums/type_feature.gif">
          <a:hlinkClick xmlns:r="http://schemas.openxmlformats.org/officeDocument/2006/relationships" r:id="rId245" tgtFrame="_blank"/>
          <a:extLst>
            <a:ext uri="{FF2B5EF4-FFF2-40B4-BE49-F238E27FC236}">
              <a16:creationId xmlns:a16="http://schemas.microsoft.com/office/drawing/2014/main" id="{331A9EE9-F5F2-4AB4-B64E-44076E05C795}"/>
            </a:ext>
          </a:extLst>
        </xdr:cNvPr>
        <xdr:cNvSpPr>
          <a:spLocks noChangeAspect="1" noChangeArrowheads="1"/>
        </xdr:cNvSpPr>
      </xdr:nvSpPr>
      <xdr:spPr bwMode="auto">
        <a:xfrm>
          <a:off x="62230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123</xdr:row>
      <xdr:rowOff>0</xdr:rowOff>
    </xdr:from>
    <xdr:to>
      <xdr:col>1</xdr:col>
      <xdr:colOff>304800</xdr:colOff>
      <xdr:row>123</xdr:row>
      <xdr:rowOff>304800</xdr:rowOff>
    </xdr:to>
    <xdr:sp macro="" textlink="">
      <xdr:nvSpPr>
        <xdr:cNvPr id="18146" name="AutoShape 738" descr="https://adas-server.mobiledrivetech.com/polarion/icons/default/enums/type_feature.gif">
          <a:hlinkClick xmlns:r="http://schemas.openxmlformats.org/officeDocument/2006/relationships" r:id="rId245" tgtFrame="_top"/>
          <a:extLst>
            <a:ext uri="{FF2B5EF4-FFF2-40B4-BE49-F238E27FC236}">
              <a16:creationId xmlns:a16="http://schemas.microsoft.com/office/drawing/2014/main" id="{86159319-7D8E-4287-A563-279C04F6D2D2}"/>
            </a:ext>
          </a:extLst>
        </xdr:cNvPr>
        <xdr:cNvSpPr>
          <a:spLocks noChangeAspect="1" noChangeArrowheads="1"/>
        </xdr:cNvSpPr>
      </xdr:nvSpPr>
      <xdr:spPr bwMode="auto">
        <a:xfrm>
          <a:off x="202565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xdr:row>
      <xdr:rowOff>0</xdr:rowOff>
    </xdr:from>
    <xdr:to>
      <xdr:col>2</xdr:col>
      <xdr:colOff>304800</xdr:colOff>
      <xdr:row>123</xdr:row>
      <xdr:rowOff>304800</xdr:rowOff>
    </xdr:to>
    <xdr:sp macro="" textlink="">
      <xdr:nvSpPr>
        <xdr:cNvPr id="18147" name="AutoShape 739" descr="https://adas-server.mobiledrivetech.com/polarion/icons/default/enums/type_spike.gif">
          <a:hlinkClick xmlns:r="http://schemas.openxmlformats.org/officeDocument/2006/relationships" r:id="rId246" tgtFrame="_blank"/>
          <a:extLst>
            <a:ext uri="{FF2B5EF4-FFF2-40B4-BE49-F238E27FC236}">
              <a16:creationId xmlns:a16="http://schemas.microsoft.com/office/drawing/2014/main" id="{2132A77A-D7BF-42E7-B9CE-6C0F2818B164}"/>
            </a:ext>
          </a:extLst>
        </xdr:cNvPr>
        <xdr:cNvSpPr>
          <a:spLocks noChangeAspect="1" noChangeArrowheads="1"/>
        </xdr:cNvSpPr>
      </xdr:nvSpPr>
      <xdr:spPr bwMode="auto">
        <a:xfrm>
          <a:off x="265430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123</xdr:row>
      <xdr:rowOff>0</xdr:rowOff>
    </xdr:from>
    <xdr:to>
      <xdr:col>3</xdr:col>
      <xdr:colOff>304800</xdr:colOff>
      <xdr:row>123</xdr:row>
      <xdr:rowOff>304800</xdr:rowOff>
    </xdr:to>
    <xdr:sp macro="" textlink="">
      <xdr:nvSpPr>
        <xdr:cNvPr id="18148" name="AutoShape 740" descr="https://adas-server.mobiledrivetech.com/polarion/icons/default/enums/type_spike.gif">
          <a:hlinkClick xmlns:r="http://schemas.openxmlformats.org/officeDocument/2006/relationships" r:id="rId246" tgtFrame="_top"/>
          <a:extLst>
            <a:ext uri="{FF2B5EF4-FFF2-40B4-BE49-F238E27FC236}">
              <a16:creationId xmlns:a16="http://schemas.microsoft.com/office/drawing/2014/main" id="{21441D4F-2894-4D61-9CA2-64B2BFB1DD5E}"/>
            </a:ext>
          </a:extLst>
        </xdr:cNvPr>
        <xdr:cNvSpPr>
          <a:spLocks noChangeAspect="1" noChangeArrowheads="1"/>
        </xdr:cNvSpPr>
      </xdr:nvSpPr>
      <xdr:spPr bwMode="auto">
        <a:xfrm>
          <a:off x="5797550" y="79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xdr:row>
      <xdr:rowOff>0</xdr:rowOff>
    </xdr:from>
    <xdr:to>
      <xdr:col>0</xdr:col>
      <xdr:colOff>304800</xdr:colOff>
      <xdr:row>124</xdr:row>
      <xdr:rowOff>304800</xdr:rowOff>
    </xdr:to>
    <xdr:sp macro="" textlink="">
      <xdr:nvSpPr>
        <xdr:cNvPr id="18149" name="AutoShape 741" descr="https://adas-server.mobiledrivetech.com/polarion/ria/images/suspect.gif">
          <a:extLst>
            <a:ext uri="{FF2B5EF4-FFF2-40B4-BE49-F238E27FC236}">
              <a16:creationId xmlns:a16="http://schemas.microsoft.com/office/drawing/2014/main" id="{18B4E114-4CA9-422B-B694-50FABFF2EA89}"/>
            </a:ext>
          </a:extLst>
        </xdr:cNvPr>
        <xdr:cNvSpPr>
          <a:spLocks noChangeAspect="1" noChangeArrowheads="1"/>
        </xdr:cNvSpPr>
      </xdr:nvSpPr>
      <xdr:spPr bwMode="auto">
        <a:xfrm>
          <a:off x="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124</xdr:row>
      <xdr:rowOff>0</xdr:rowOff>
    </xdr:from>
    <xdr:to>
      <xdr:col>0</xdr:col>
      <xdr:colOff>615950</xdr:colOff>
      <xdr:row>124</xdr:row>
      <xdr:rowOff>304800</xdr:rowOff>
    </xdr:to>
    <xdr:sp macro="" textlink="">
      <xdr:nvSpPr>
        <xdr:cNvPr id="18150" name="AutoShape 742">
          <a:extLst>
            <a:ext uri="{FF2B5EF4-FFF2-40B4-BE49-F238E27FC236}">
              <a16:creationId xmlns:a16="http://schemas.microsoft.com/office/drawing/2014/main" id="{2EC58E7D-36D9-41DA-B4FB-DD5C35A6E611}"/>
            </a:ext>
          </a:extLst>
        </xdr:cNvPr>
        <xdr:cNvSpPr>
          <a:spLocks noChangeAspect="1" noChangeArrowheads="1"/>
        </xdr:cNvSpPr>
      </xdr:nvSpPr>
      <xdr:spPr bwMode="auto">
        <a:xfrm>
          <a:off x="31115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124</xdr:row>
      <xdr:rowOff>0</xdr:rowOff>
    </xdr:from>
    <xdr:to>
      <xdr:col>0</xdr:col>
      <xdr:colOff>927100</xdr:colOff>
      <xdr:row>124</xdr:row>
      <xdr:rowOff>304800</xdr:rowOff>
    </xdr:to>
    <xdr:sp macro="" textlink="">
      <xdr:nvSpPr>
        <xdr:cNvPr id="18151" name="AutoShape 743" descr="https://adas-server.mobiledrivetech.com/polarion/icons/default/enums/type_feature.gif">
          <a:hlinkClick xmlns:r="http://schemas.openxmlformats.org/officeDocument/2006/relationships" r:id="rId247" tgtFrame="_blank"/>
          <a:extLst>
            <a:ext uri="{FF2B5EF4-FFF2-40B4-BE49-F238E27FC236}">
              <a16:creationId xmlns:a16="http://schemas.microsoft.com/office/drawing/2014/main" id="{FC533229-8B4D-4377-B323-9D952716B24E}"/>
            </a:ext>
          </a:extLst>
        </xdr:cNvPr>
        <xdr:cNvSpPr>
          <a:spLocks noChangeAspect="1" noChangeArrowheads="1"/>
        </xdr:cNvSpPr>
      </xdr:nvSpPr>
      <xdr:spPr bwMode="auto">
        <a:xfrm>
          <a:off x="62230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124</xdr:row>
      <xdr:rowOff>304800</xdr:rowOff>
    </xdr:to>
    <xdr:sp macro="" textlink="">
      <xdr:nvSpPr>
        <xdr:cNvPr id="18152" name="AutoShape 744" descr="https://adas-server.mobiledrivetech.com/polarion/icons/default/enums/type_feature.gif">
          <a:hlinkClick xmlns:r="http://schemas.openxmlformats.org/officeDocument/2006/relationships" r:id="rId247" tgtFrame="_top"/>
          <a:extLst>
            <a:ext uri="{FF2B5EF4-FFF2-40B4-BE49-F238E27FC236}">
              <a16:creationId xmlns:a16="http://schemas.microsoft.com/office/drawing/2014/main" id="{1A4625AE-8DAF-4EC2-BB17-DD9B471AAD05}"/>
            </a:ext>
          </a:extLst>
        </xdr:cNvPr>
        <xdr:cNvSpPr>
          <a:spLocks noChangeAspect="1" noChangeArrowheads="1"/>
        </xdr:cNvSpPr>
      </xdr:nvSpPr>
      <xdr:spPr bwMode="auto">
        <a:xfrm>
          <a:off x="202565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124</xdr:row>
      <xdr:rowOff>0</xdr:rowOff>
    </xdr:from>
    <xdr:to>
      <xdr:col>2</xdr:col>
      <xdr:colOff>304800</xdr:colOff>
      <xdr:row>124</xdr:row>
      <xdr:rowOff>304800</xdr:rowOff>
    </xdr:to>
    <xdr:sp macro="" textlink="">
      <xdr:nvSpPr>
        <xdr:cNvPr id="18153" name="AutoShape 745" descr="https://adas-server.mobiledrivetech.com/polarion/icons/default/enums/type_spike.gif">
          <a:hlinkClick xmlns:r="http://schemas.openxmlformats.org/officeDocument/2006/relationships" r:id="rId248" tgtFrame="_blank"/>
          <a:extLst>
            <a:ext uri="{FF2B5EF4-FFF2-40B4-BE49-F238E27FC236}">
              <a16:creationId xmlns:a16="http://schemas.microsoft.com/office/drawing/2014/main" id="{8ED96A93-C76D-4E49-AD5E-488F9291EA5E}"/>
            </a:ext>
          </a:extLst>
        </xdr:cNvPr>
        <xdr:cNvSpPr>
          <a:spLocks noChangeAspect="1" noChangeArrowheads="1"/>
        </xdr:cNvSpPr>
      </xdr:nvSpPr>
      <xdr:spPr bwMode="auto">
        <a:xfrm>
          <a:off x="265430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124</xdr:row>
      <xdr:rowOff>0</xdr:rowOff>
    </xdr:from>
    <xdr:to>
      <xdr:col>3</xdr:col>
      <xdr:colOff>304800</xdr:colOff>
      <xdr:row>124</xdr:row>
      <xdr:rowOff>304800</xdr:rowOff>
    </xdr:to>
    <xdr:sp macro="" textlink="">
      <xdr:nvSpPr>
        <xdr:cNvPr id="18154" name="AutoShape 746" descr="https://adas-server.mobiledrivetech.com/polarion/icons/default/enums/type_spike.gif">
          <a:hlinkClick xmlns:r="http://schemas.openxmlformats.org/officeDocument/2006/relationships" r:id="rId248" tgtFrame="_top"/>
          <a:extLst>
            <a:ext uri="{FF2B5EF4-FFF2-40B4-BE49-F238E27FC236}">
              <a16:creationId xmlns:a16="http://schemas.microsoft.com/office/drawing/2014/main" id="{FFF31166-93C2-417F-9C3C-49B2D0CFF28E}"/>
            </a:ext>
          </a:extLst>
        </xdr:cNvPr>
        <xdr:cNvSpPr>
          <a:spLocks noChangeAspect="1" noChangeArrowheads="1"/>
        </xdr:cNvSpPr>
      </xdr:nvSpPr>
      <xdr:spPr bwMode="auto">
        <a:xfrm>
          <a:off x="5797550" y="79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xdr:row>
      <xdr:rowOff>0</xdr:rowOff>
    </xdr:from>
    <xdr:to>
      <xdr:col>0</xdr:col>
      <xdr:colOff>304800</xdr:colOff>
      <xdr:row>125</xdr:row>
      <xdr:rowOff>304800</xdr:rowOff>
    </xdr:to>
    <xdr:sp macro="" textlink="">
      <xdr:nvSpPr>
        <xdr:cNvPr id="18155" name="AutoShape 747" descr="https://adas-server.mobiledrivetech.com/polarion/ria/images/suspect.gif">
          <a:extLst>
            <a:ext uri="{FF2B5EF4-FFF2-40B4-BE49-F238E27FC236}">
              <a16:creationId xmlns:a16="http://schemas.microsoft.com/office/drawing/2014/main" id="{58AB86DF-D735-4821-9D85-78A61E70418A}"/>
            </a:ext>
          </a:extLst>
        </xdr:cNvPr>
        <xdr:cNvSpPr>
          <a:spLocks noChangeAspect="1" noChangeArrowheads="1"/>
        </xdr:cNvSpPr>
      </xdr:nvSpPr>
      <xdr:spPr bwMode="auto">
        <a:xfrm>
          <a:off x="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125</xdr:row>
      <xdr:rowOff>0</xdr:rowOff>
    </xdr:from>
    <xdr:to>
      <xdr:col>0</xdr:col>
      <xdr:colOff>615950</xdr:colOff>
      <xdr:row>125</xdr:row>
      <xdr:rowOff>304800</xdr:rowOff>
    </xdr:to>
    <xdr:sp macro="" textlink="">
      <xdr:nvSpPr>
        <xdr:cNvPr id="18156" name="AutoShape 748">
          <a:extLst>
            <a:ext uri="{FF2B5EF4-FFF2-40B4-BE49-F238E27FC236}">
              <a16:creationId xmlns:a16="http://schemas.microsoft.com/office/drawing/2014/main" id="{47ADB4B8-6D5D-4B2F-878A-FD7327E87928}"/>
            </a:ext>
          </a:extLst>
        </xdr:cNvPr>
        <xdr:cNvSpPr>
          <a:spLocks noChangeAspect="1" noChangeArrowheads="1"/>
        </xdr:cNvSpPr>
      </xdr:nvSpPr>
      <xdr:spPr bwMode="auto">
        <a:xfrm>
          <a:off x="31115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125</xdr:row>
      <xdr:rowOff>0</xdr:rowOff>
    </xdr:from>
    <xdr:to>
      <xdr:col>0</xdr:col>
      <xdr:colOff>927100</xdr:colOff>
      <xdr:row>125</xdr:row>
      <xdr:rowOff>304800</xdr:rowOff>
    </xdr:to>
    <xdr:sp macro="" textlink="">
      <xdr:nvSpPr>
        <xdr:cNvPr id="18157" name="AutoShape 749" descr="https://adas-server.mobiledrivetech.com/polarion/icons/default/enums/type_feature.gif">
          <a:hlinkClick xmlns:r="http://schemas.openxmlformats.org/officeDocument/2006/relationships" r:id="rId249" tgtFrame="_blank"/>
          <a:extLst>
            <a:ext uri="{FF2B5EF4-FFF2-40B4-BE49-F238E27FC236}">
              <a16:creationId xmlns:a16="http://schemas.microsoft.com/office/drawing/2014/main" id="{CE65250F-BA7B-4293-9527-D15E6FF13955}"/>
            </a:ext>
          </a:extLst>
        </xdr:cNvPr>
        <xdr:cNvSpPr>
          <a:spLocks noChangeAspect="1" noChangeArrowheads="1"/>
        </xdr:cNvSpPr>
      </xdr:nvSpPr>
      <xdr:spPr bwMode="auto">
        <a:xfrm>
          <a:off x="62230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125</xdr:row>
      <xdr:rowOff>0</xdr:rowOff>
    </xdr:from>
    <xdr:to>
      <xdr:col>1</xdr:col>
      <xdr:colOff>304800</xdr:colOff>
      <xdr:row>125</xdr:row>
      <xdr:rowOff>304800</xdr:rowOff>
    </xdr:to>
    <xdr:sp macro="" textlink="">
      <xdr:nvSpPr>
        <xdr:cNvPr id="18158" name="AutoShape 750" descr="https://adas-server.mobiledrivetech.com/polarion/icons/default/enums/type_feature.gif">
          <a:hlinkClick xmlns:r="http://schemas.openxmlformats.org/officeDocument/2006/relationships" r:id="rId249" tgtFrame="_top"/>
          <a:extLst>
            <a:ext uri="{FF2B5EF4-FFF2-40B4-BE49-F238E27FC236}">
              <a16:creationId xmlns:a16="http://schemas.microsoft.com/office/drawing/2014/main" id="{98C5605B-266B-4C07-892B-A6E624ED8144}"/>
            </a:ext>
          </a:extLst>
        </xdr:cNvPr>
        <xdr:cNvSpPr>
          <a:spLocks noChangeAspect="1" noChangeArrowheads="1"/>
        </xdr:cNvSpPr>
      </xdr:nvSpPr>
      <xdr:spPr bwMode="auto">
        <a:xfrm>
          <a:off x="202565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xdr:row>
      <xdr:rowOff>0</xdr:rowOff>
    </xdr:from>
    <xdr:to>
      <xdr:col>2</xdr:col>
      <xdr:colOff>304800</xdr:colOff>
      <xdr:row>125</xdr:row>
      <xdr:rowOff>304800</xdr:rowOff>
    </xdr:to>
    <xdr:sp macro="" textlink="">
      <xdr:nvSpPr>
        <xdr:cNvPr id="18159" name="AutoShape 751" descr="https://adas-server.mobiledrivetech.com/polarion/icons/default/enums/type_spike.gif">
          <a:hlinkClick xmlns:r="http://schemas.openxmlformats.org/officeDocument/2006/relationships" r:id="rId250" tgtFrame="_blank"/>
          <a:extLst>
            <a:ext uri="{FF2B5EF4-FFF2-40B4-BE49-F238E27FC236}">
              <a16:creationId xmlns:a16="http://schemas.microsoft.com/office/drawing/2014/main" id="{8F18B7E4-6CA9-4959-9689-0D0DED991E2E}"/>
            </a:ext>
          </a:extLst>
        </xdr:cNvPr>
        <xdr:cNvSpPr>
          <a:spLocks noChangeAspect="1" noChangeArrowheads="1"/>
        </xdr:cNvSpPr>
      </xdr:nvSpPr>
      <xdr:spPr bwMode="auto">
        <a:xfrm>
          <a:off x="265430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125</xdr:row>
      <xdr:rowOff>0</xdr:rowOff>
    </xdr:from>
    <xdr:to>
      <xdr:col>3</xdr:col>
      <xdr:colOff>304800</xdr:colOff>
      <xdr:row>125</xdr:row>
      <xdr:rowOff>304800</xdr:rowOff>
    </xdr:to>
    <xdr:sp macro="" textlink="">
      <xdr:nvSpPr>
        <xdr:cNvPr id="18160" name="AutoShape 752" descr="https://adas-server.mobiledrivetech.com/polarion/icons/default/enums/type_spike.gif">
          <a:hlinkClick xmlns:r="http://schemas.openxmlformats.org/officeDocument/2006/relationships" r:id="rId250" tgtFrame="_top"/>
          <a:extLst>
            <a:ext uri="{FF2B5EF4-FFF2-40B4-BE49-F238E27FC236}">
              <a16:creationId xmlns:a16="http://schemas.microsoft.com/office/drawing/2014/main" id="{1AA8ADA0-054F-4282-8CB2-12C88F901386}"/>
            </a:ext>
          </a:extLst>
        </xdr:cNvPr>
        <xdr:cNvSpPr>
          <a:spLocks noChangeAspect="1" noChangeArrowheads="1"/>
        </xdr:cNvSpPr>
      </xdr:nvSpPr>
      <xdr:spPr bwMode="auto">
        <a:xfrm>
          <a:off x="579755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xdr:row>
      <xdr:rowOff>0</xdr:rowOff>
    </xdr:from>
    <xdr:to>
      <xdr:col>0</xdr:col>
      <xdr:colOff>304800</xdr:colOff>
      <xdr:row>126</xdr:row>
      <xdr:rowOff>304800</xdr:rowOff>
    </xdr:to>
    <xdr:sp macro="" textlink="">
      <xdr:nvSpPr>
        <xdr:cNvPr id="18161" name="AutoShape 753" descr="https://adas-server.mobiledrivetech.com/polarion/ria/images/suspect.gif">
          <a:extLst>
            <a:ext uri="{FF2B5EF4-FFF2-40B4-BE49-F238E27FC236}">
              <a16:creationId xmlns:a16="http://schemas.microsoft.com/office/drawing/2014/main" id="{62145956-70F7-47F2-ADB3-EDA4B882D3BD}"/>
            </a:ext>
          </a:extLst>
        </xdr:cNvPr>
        <xdr:cNvSpPr>
          <a:spLocks noChangeAspect="1" noChangeArrowheads="1"/>
        </xdr:cNvSpPr>
      </xdr:nvSpPr>
      <xdr:spPr bwMode="auto">
        <a:xfrm>
          <a:off x="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126</xdr:row>
      <xdr:rowOff>0</xdr:rowOff>
    </xdr:from>
    <xdr:to>
      <xdr:col>0</xdr:col>
      <xdr:colOff>615950</xdr:colOff>
      <xdr:row>126</xdr:row>
      <xdr:rowOff>304800</xdr:rowOff>
    </xdr:to>
    <xdr:sp macro="" textlink="">
      <xdr:nvSpPr>
        <xdr:cNvPr id="18162" name="AutoShape 754">
          <a:extLst>
            <a:ext uri="{FF2B5EF4-FFF2-40B4-BE49-F238E27FC236}">
              <a16:creationId xmlns:a16="http://schemas.microsoft.com/office/drawing/2014/main" id="{9D133440-EB77-4868-B521-B5C44F40330F}"/>
            </a:ext>
          </a:extLst>
        </xdr:cNvPr>
        <xdr:cNvSpPr>
          <a:spLocks noChangeAspect="1" noChangeArrowheads="1"/>
        </xdr:cNvSpPr>
      </xdr:nvSpPr>
      <xdr:spPr bwMode="auto">
        <a:xfrm>
          <a:off x="31115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126</xdr:row>
      <xdr:rowOff>0</xdr:rowOff>
    </xdr:from>
    <xdr:to>
      <xdr:col>0</xdr:col>
      <xdr:colOff>927100</xdr:colOff>
      <xdr:row>126</xdr:row>
      <xdr:rowOff>304800</xdr:rowOff>
    </xdr:to>
    <xdr:sp macro="" textlink="">
      <xdr:nvSpPr>
        <xdr:cNvPr id="18163" name="AutoShape 755" descr="https://adas-server.mobiledrivetech.com/polarion/icons/default/enums/type_feature.gif">
          <a:hlinkClick xmlns:r="http://schemas.openxmlformats.org/officeDocument/2006/relationships" r:id="rId251" tgtFrame="_blank"/>
          <a:extLst>
            <a:ext uri="{FF2B5EF4-FFF2-40B4-BE49-F238E27FC236}">
              <a16:creationId xmlns:a16="http://schemas.microsoft.com/office/drawing/2014/main" id="{CFB62E7C-0BA9-41AF-B8A1-7F7CCBF2D74C}"/>
            </a:ext>
          </a:extLst>
        </xdr:cNvPr>
        <xdr:cNvSpPr>
          <a:spLocks noChangeAspect="1" noChangeArrowheads="1"/>
        </xdr:cNvSpPr>
      </xdr:nvSpPr>
      <xdr:spPr bwMode="auto">
        <a:xfrm>
          <a:off x="62230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126</xdr:row>
      <xdr:rowOff>0</xdr:rowOff>
    </xdr:from>
    <xdr:to>
      <xdr:col>1</xdr:col>
      <xdr:colOff>304800</xdr:colOff>
      <xdr:row>126</xdr:row>
      <xdr:rowOff>304800</xdr:rowOff>
    </xdr:to>
    <xdr:sp macro="" textlink="">
      <xdr:nvSpPr>
        <xdr:cNvPr id="18164" name="AutoShape 756" descr="https://adas-server.mobiledrivetech.com/polarion/icons/default/enums/type_feature.gif">
          <a:hlinkClick xmlns:r="http://schemas.openxmlformats.org/officeDocument/2006/relationships" r:id="rId251" tgtFrame="_top"/>
          <a:extLst>
            <a:ext uri="{FF2B5EF4-FFF2-40B4-BE49-F238E27FC236}">
              <a16:creationId xmlns:a16="http://schemas.microsoft.com/office/drawing/2014/main" id="{FE769C44-CBEB-45F3-A274-9E656D266DD0}"/>
            </a:ext>
          </a:extLst>
        </xdr:cNvPr>
        <xdr:cNvSpPr>
          <a:spLocks noChangeAspect="1" noChangeArrowheads="1"/>
        </xdr:cNvSpPr>
      </xdr:nvSpPr>
      <xdr:spPr bwMode="auto">
        <a:xfrm>
          <a:off x="202565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xdr:row>
      <xdr:rowOff>0</xdr:rowOff>
    </xdr:from>
    <xdr:to>
      <xdr:col>2</xdr:col>
      <xdr:colOff>304800</xdr:colOff>
      <xdr:row>126</xdr:row>
      <xdr:rowOff>304800</xdr:rowOff>
    </xdr:to>
    <xdr:sp macro="" textlink="">
      <xdr:nvSpPr>
        <xdr:cNvPr id="18165" name="AutoShape 757" descr="https://adas-server.mobiledrivetech.com/polarion/icons/default/enums/type_spike.gif">
          <a:hlinkClick xmlns:r="http://schemas.openxmlformats.org/officeDocument/2006/relationships" r:id="rId252" tgtFrame="_blank"/>
          <a:extLst>
            <a:ext uri="{FF2B5EF4-FFF2-40B4-BE49-F238E27FC236}">
              <a16:creationId xmlns:a16="http://schemas.microsoft.com/office/drawing/2014/main" id="{4D6584B0-C97B-4F84-A90B-810C32860F46}"/>
            </a:ext>
          </a:extLst>
        </xdr:cNvPr>
        <xdr:cNvSpPr>
          <a:spLocks noChangeAspect="1" noChangeArrowheads="1"/>
        </xdr:cNvSpPr>
      </xdr:nvSpPr>
      <xdr:spPr bwMode="auto">
        <a:xfrm>
          <a:off x="265430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126</xdr:row>
      <xdr:rowOff>0</xdr:rowOff>
    </xdr:from>
    <xdr:to>
      <xdr:col>3</xdr:col>
      <xdr:colOff>304800</xdr:colOff>
      <xdr:row>126</xdr:row>
      <xdr:rowOff>304800</xdr:rowOff>
    </xdr:to>
    <xdr:sp macro="" textlink="">
      <xdr:nvSpPr>
        <xdr:cNvPr id="18166" name="AutoShape 758" descr="https://adas-server.mobiledrivetech.com/polarion/icons/default/enums/type_spike.gif">
          <a:hlinkClick xmlns:r="http://schemas.openxmlformats.org/officeDocument/2006/relationships" r:id="rId252" tgtFrame="_top"/>
          <a:extLst>
            <a:ext uri="{FF2B5EF4-FFF2-40B4-BE49-F238E27FC236}">
              <a16:creationId xmlns:a16="http://schemas.microsoft.com/office/drawing/2014/main" id="{F667D760-FC80-494A-A89E-1B842368F6A5}"/>
            </a:ext>
          </a:extLst>
        </xdr:cNvPr>
        <xdr:cNvSpPr>
          <a:spLocks noChangeAspect="1" noChangeArrowheads="1"/>
        </xdr:cNvSpPr>
      </xdr:nvSpPr>
      <xdr:spPr bwMode="auto">
        <a:xfrm>
          <a:off x="5797550" y="812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xdr:row>
      <xdr:rowOff>0</xdr:rowOff>
    </xdr:from>
    <xdr:to>
      <xdr:col>0</xdr:col>
      <xdr:colOff>304800</xdr:colOff>
      <xdr:row>127</xdr:row>
      <xdr:rowOff>304800</xdr:rowOff>
    </xdr:to>
    <xdr:sp macro="" textlink="">
      <xdr:nvSpPr>
        <xdr:cNvPr id="18167" name="AutoShape 759" descr="https://adas-server.mobiledrivetech.com/polarion/ria/images/suspect.gif">
          <a:extLst>
            <a:ext uri="{FF2B5EF4-FFF2-40B4-BE49-F238E27FC236}">
              <a16:creationId xmlns:a16="http://schemas.microsoft.com/office/drawing/2014/main" id="{F26D6A24-0303-4DE3-A395-AC57E8118CBA}"/>
            </a:ext>
          </a:extLst>
        </xdr:cNvPr>
        <xdr:cNvSpPr>
          <a:spLocks noChangeAspect="1" noChangeArrowheads="1"/>
        </xdr:cNvSpPr>
      </xdr:nvSpPr>
      <xdr:spPr bwMode="auto">
        <a:xfrm>
          <a:off x="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127</xdr:row>
      <xdr:rowOff>0</xdr:rowOff>
    </xdr:from>
    <xdr:to>
      <xdr:col>0</xdr:col>
      <xdr:colOff>615950</xdr:colOff>
      <xdr:row>127</xdr:row>
      <xdr:rowOff>304800</xdr:rowOff>
    </xdr:to>
    <xdr:sp macro="" textlink="">
      <xdr:nvSpPr>
        <xdr:cNvPr id="18168" name="AutoShape 760">
          <a:extLst>
            <a:ext uri="{FF2B5EF4-FFF2-40B4-BE49-F238E27FC236}">
              <a16:creationId xmlns:a16="http://schemas.microsoft.com/office/drawing/2014/main" id="{C8B04A41-5A30-408F-B8A9-B4F08C2314E5}"/>
            </a:ext>
          </a:extLst>
        </xdr:cNvPr>
        <xdr:cNvSpPr>
          <a:spLocks noChangeAspect="1" noChangeArrowheads="1"/>
        </xdr:cNvSpPr>
      </xdr:nvSpPr>
      <xdr:spPr bwMode="auto">
        <a:xfrm>
          <a:off x="31115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127</xdr:row>
      <xdr:rowOff>0</xdr:rowOff>
    </xdr:from>
    <xdr:to>
      <xdr:col>0</xdr:col>
      <xdr:colOff>927100</xdr:colOff>
      <xdr:row>127</xdr:row>
      <xdr:rowOff>304800</xdr:rowOff>
    </xdr:to>
    <xdr:sp macro="" textlink="">
      <xdr:nvSpPr>
        <xdr:cNvPr id="18169" name="AutoShape 761" descr="https://adas-server.mobiledrivetech.com/polarion/icons/default/enums/type_feature.gif">
          <a:hlinkClick xmlns:r="http://schemas.openxmlformats.org/officeDocument/2006/relationships" r:id="rId253" tgtFrame="_blank"/>
          <a:extLst>
            <a:ext uri="{FF2B5EF4-FFF2-40B4-BE49-F238E27FC236}">
              <a16:creationId xmlns:a16="http://schemas.microsoft.com/office/drawing/2014/main" id="{CC504795-DCD6-4B23-8732-231807866D6F}"/>
            </a:ext>
          </a:extLst>
        </xdr:cNvPr>
        <xdr:cNvSpPr>
          <a:spLocks noChangeAspect="1" noChangeArrowheads="1"/>
        </xdr:cNvSpPr>
      </xdr:nvSpPr>
      <xdr:spPr bwMode="auto">
        <a:xfrm>
          <a:off x="62230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127</xdr:row>
      <xdr:rowOff>0</xdr:rowOff>
    </xdr:from>
    <xdr:to>
      <xdr:col>1</xdr:col>
      <xdr:colOff>304800</xdr:colOff>
      <xdr:row>127</xdr:row>
      <xdr:rowOff>304800</xdr:rowOff>
    </xdr:to>
    <xdr:sp macro="" textlink="">
      <xdr:nvSpPr>
        <xdr:cNvPr id="18170" name="AutoShape 762" descr="https://adas-server.mobiledrivetech.com/polarion/icons/default/enums/type_feature.gif">
          <a:hlinkClick xmlns:r="http://schemas.openxmlformats.org/officeDocument/2006/relationships" r:id="rId253" tgtFrame="_top"/>
          <a:extLst>
            <a:ext uri="{FF2B5EF4-FFF2-40B4-BE49-F238E27FC236}">
              <a16:creationId xmlns:a16="http://schemas.microsoft.com/office/drawing/2014/main" id="{3ABE8497-CA6F-4DBE-9AF4-A5634BB1D6FD}"/>
            </a:ext>
          </a:extLst>
        </xdr:cNvPr>
        <xdr:cNvSpPr>
          <a:spLocks noChangeAspect="1" noChangeArrowheads="1"/>
        </xdr:cNvSpPr>
      </xdr:nvSpPr>
      <xdr:spPr bwMode="auto">
        <a:xfrm>
          <a:off x="202565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127</xdr:row>
      <xdr:rowOff>0</xdr:rowOff>
    </xdr:from>
    <xdr:to>
      <xdr:col>2</xdr:col>
      <xdr:colOff>304800</xdr:colOff>
      <xdr:row>127</xdr:row>
      <xdr:rowOff>304800</xdr:rowOff>
    </xdr:to>
    <xdr:sp macro="" textlink="">
      <xdr:nvSpPr>
        <xdr:cNvPr id="18171" name="AutoShape 763" descr="https://adas-server.mobiledrivetech.com/polarion/icons/default/enums/type_spike.gif">
          <a:hlinkClick xmlns:r="http://schemas.openxmlformats.org/officeDocument/2006/relationships" r:id="rId254" tgtFrame="_blank"/>
          <a:extLst>
            <a:ext uri="{FF2B5EF4-FFF2-40B4-BE49-F238E27FC236}">
              <a16:creationId xmlns:a16="http://schemas.microsoft.com/office/drawing/2014/main" id="{149984D8-1D82-4954-86D7-2F56A1837045}"/>
            </a:ext>
          </a:extLst>
        </xdr:cNvPr>
        <xdr:cNvSpPr>
          <a:spLocks noChangeAspect="1" noChangeArrowheads="1"/>
        </xdr:cNvSpPr>
      </xdr:nvSpPr>
      <xdr:spPr bwMode="auto">
        <a:xfrm>
          <a:off x="265430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127</xdr:row>
      <xdr:rowOff>0</xdr:rowOff>
    </xdr:from>
    <xdr:to>
      <xdr:col>3</xdr:col>
      <xdr:colOff>304800</xdr:colOff>
      <xdr:row>127</xdr:row>
      <xdr:rowOff>304800</xdr:rowOff>
    </xdr:to>
    <xdr:sp macro="" textlink="">
      <xdr:nvSpPr>
        <xdr:cNvPr id="18172" name="AutoShape 764" descr="https://adas-server.mobiledrivetech.com/polarion/icons/default/enums/type_spike.gif">
          <a:hlinkClick xmlns:r="http://schemas.openxmlformats.org/officeDocument/2006/relationships" r:id="rId254" tgtFrame="_top"/>
          <a:extLst>
            <a:ext uri="{FF2B5EF4-FFF2-40B4-BE49-F238E27FC236}">
              <a16:creationId xmlns:a16="http://schemas.microsoft.com/office/drawing/2014/main" id="{9320D34A-1CAC-45E4-BA7F-4C013B074D9D}"/>
            </a:ext>
          </a:extLst>
        </xdr:cNvPr>
        <xdr:cNvSpPr>
          <a:spLocks noChangeAspect="1" noChangeArrowheads="1"/>
        </xdr:cNvSpPr>
      </xdr:nvSpPr>
      <xdr:spPr bwMode="auto">
        <a:xfrm>
          <a:off x="5797550" y="818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xdr:row>
      <xdr:rowOff>0</xdr:rowOff>
    </xdr:from>
    <xdr:to>
      <xdr:col>0</xdr:col>
      <xdr:colOff>304800</xdr:colOff>
      <xdr:row>128</xdr:row>
      <xdr:rowOff>304800</xdr:rowOff>
    </xdr:to>
    <xdr:sp macro="" textlink="">
      <xdr:nvSpPr>
        <xdr:cNvPr id="18173" name="AutoShape 765" descr="https://adas-server.mobiledrivetech.com/polarion/ria/images/suspect.gif">
          <a:extLst>
            <a:ext uri="{FF2B5EF4-FFF2-40B4-BE49-F238E27FC236}">
              <a16:creationId xmlns:a16="http://schemas.microsoft.com/office/drawing/2014/main" id="{AC3EE86F-8A34-4076-AD04-1D599C6CC0C3}"/>
            </a:ext>
          </a:extLst>
        </xdr:cNvPr>
        <xdr:cNvSpPr>
          <a:spLocks noChangeAspect="1" noChangeArrowheads="1"/>
        </xdr:cNvSpPr>
      </xdr:nvSpPr>
      <xdr:spPr bwMode="auto">
        <a:xfrm>
          <a:off x="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128</xdr:row>
      <xdr:rowOff>0</xdr:rowOff>
    </xdr:from>
    <xdr:to>
      <xdr:col>0</xdr:col>
      <xdr:colOff>615950</xdr:colOff>
      <xdr:row>128</xdr:row>
      <xdr:rowOff>304800</xdr:rowOff>
    </xdr:to>
    <xdr:sp macro="" textlink="">
      <xdr:nvSpPr>
        <xdr:cNvPr id="18174" name="AutoShape 766">
          <a:extLst>
            <a:ext uri="{FF2B5EF4-FFF2-40B4-BE49-F238E27FC236}">
              <a16:creationId xmlns:a16="http://schemas.microsoft.com/office/drawing/2014/main" id="{BFA47D43-7243-4007-845A-559D00CB0D53}"/>
            </a:ext>
          </a:extLst>
        </xdr:cNvPr>
        <xdr:cNvSpPr>
          <a:spLocks noChangeAspect="1" noChangeArrowheads="1"/>
        </xdr:cNvSpPr>
      </xdr:nvSpPr>
      <xdr:spPr bwMode="auto">
        <a:xfrm>
          <a:off x="31115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128</xdr:row>
      <xdr:rowOff>0</xdr:rowOff>
    </xdr:from>
    <xdr:to>
      <xdr:col>0</xdr:col>
      <xdr:colOff>927100</xdr:colOff>
      <xdr:row>128</xdr:row>
      <xdr:rowOff>304800</xdr:rowOff>
    </xdr:to>
    <xdr:sp macro="" textlink="">
      <xdr:nvSpPr>
        <xdr:cNvPr id="18175" name="AutoShape 767" descr="https://adas-server.mobiledrivetech.com/polarion/icons/default/enums/type_feature.gif">
          <a:hlinkClick xmlns:r="http://schemas.openxmlformats.org/officeDocument/2006/relationships" r:id="rId255" tgtFrame="_blank"/>
          <a:extLst>
            <a:ext uri="{FF2B5EF4-FFF2-40B4-BE49-F238E27FC236}">
              <a16:creationId xmlns:a16="http://schemas.microsoft.com/office/drawing/2014/main" id="{35F569A0-6990-4D2F-BDD4-D7CD3F96C260}"/>
            </a:ext>
          </a:extLst>
        </xdr:cNvPr>
        <xdr:cNvSpPr>
          <a:spLocks noChangeAspect="1" noChangeArrowheads="1"/>
        </xdr:cNvSpPr>
      </xdr:nvSpPr>
      <xdr:spPr bwMode="auto">
        <a:xfrm>
          <a:off x="62230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128</xdr:row>
      <xdr:rowOff>0</xdr:rowOff>
    </xdr:from>
    <xdr:to>
      <xdr:col>1</xdr:col>
      <xdr:colOff>304800</xdr:colOff>
      <xdr:row>128</xdr:row>
      <xdr:rowOff>304800</xdr:rowOff>
    </xdr:to>
    <xdr:sp macro="" textlink="">
      <xdr:nvSpPr>
        <xdr:cNvPr id="18176" name="AutoShape 768" descr="https://adas-server.mobiledrivetech.com/polarion/icons/default/enums/type_feature.gif">
          <a:hlinkClick xmlns:r="http://schemas.openxmlformats.org/officeDocument/2006/relationships" r:id="rId255" tgtFrame="_top"/>
          <a:extLst>
            <a:ext uri="{FF2B5EF4-FFF2-40B4-BE49-F238E27FC236}">
              <a16:creationId xmlns:a16="http://schemas.microsoft.com/office/drawing/2014/main" id="{6AAFF168-E578-45C4-B6B2-FEDB588FE433}"/>
            </a:ext>
          </a:extLst>
        </xdr:cNvPr>
        <xdr:cNvSpPr>
          <a:spLocks noChangeAspect="1" noChangeArrowheads="1"/>
        </xdr:cNvSpPr>
      </xdr:nvSpPr>
      <xdr:spPr bwMode="auto">
        <a:xfrm>
          <a:off x="202565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xdr:row>
      <xdr:rowOff>0</xdr:rowOff>
    </xdr:from>
    <xdr:to>
      <xdr:col>2</xdr:col>
      <xdr:colOff>304800</xdr:colOff>
      <xdr:row>128</xdr:row>
      <xdr:rowOff>304800</xdr:rowOff>
    </xdr:to>
    <xdr:sp macro="" textlink="">
      <xdr:nvSpPr>
        <xdr:cNvPr id="18177" name="AutoShape 769" descr="https://adas-server.mobiledrivetech.com/polarion/icons/default/enums/type_spike.gif">
          <a:hlinkClick xmlns:r="http://schemas.openxmlformats.org/officeDocument/2006/relationships" r:id="rId256" tgtFrame="_blank"/>
          <a:extLst>
            <a:ext uri="{FF2B5EF4-FFF2-40B4-BE49-F238E27FC236}">
              <a16:creationId xmlns:a16="http://schemas.microsoft.com/office/drawing/2014/main" id="{E740F109-243E-4AAC-8F9D-C6A206515467}"/>
            </a:ext>
          </a:extLst>
        </xdr:cNvPr>
        <xdr:cNvSpPr>
          <a:spLocks noChangeAspect="1" noChangeArrowheads="1"/>
        </xdr:cNvSpPr>
      </xdr:nvSpPr>
      <xdr:spPr bwMode="auto">
        <a:xfrm>
          <a:off x="265430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128</xdr:row>
      <xdr:rowOff>0</xdr:rowOff>
    </xdr:from>
    <xdr:to>
      <xdr:col>3</xdr:col>
      <xdr:colOff>304800</xdr:colOff>
      <xdr:row>128</xdr:row>
      <xdr:rowOff>304800</xdr:rowOff>
    </xdr:to>
    <xdr:sp macro="" textlink="">
      <xdr:nvSpPr>
        <xdr:cNvPr id="18178" name="AutoShape 770" descr="https://adas-server.mobiledrivetech.com/polarion/icons/default/enums/type_spike.gif">
          <a:hlinkClick xmlns:r="http://schemas.openxmlformats.org/officeDocument/2006/relationships" r:id="rId256" tgtFrame="_top"/>
          <a:extLst>
            <a:ext uri="{FF2B5EF4-FFF2-40B4-BE49-F238E27FC236}">
              <a16:creationId xmlns:a16="http://schemas.microsoft.com/office/drawing/2014/main" id="{021F6F71-FA66-46E4-8397-4C5EFAFEF9B6}"/>
            </a:ext>
          </a:extLst>
        </xdr:cNvPr>
        <xdr:cNvSpPr>
          <a:spLocks noChangeAspect="1" noChangeArrowheads="1"/>
        </xdr:cNvSpPr>
      </xdr:nvSpPr>
      <xdr:spPr bwMode="auto">
        <a:xfrm>
          <a:off x="579755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xdr:row>
      <xdr:rowOff>0</xdr:rowOff>
    </xdr:from>
    <xdr:to>
      <xdr:col>0</xdr:col>
      <xdr:colOff>304800</xdr:colOff>
      <xdr:row>129</xdr:row>
      <xdr:rowOff>304800</xdr:rowOff>
    </xdr:to>
    <xdr:sp macro="" textlink="">
      <xdr:nvSpPr>
        <xdr:cNvPr id="18179" name="AutoShape 771" descr="https://adas-server.mobiledrivetech.com/polarion/ria/images/suspect.gif">
          <a:extLst>
            <a:ext uri="{FF2B5EF4-FFF2-40B4-BE49-F238E27FC236}">
              <a16:creationId xmlns:a16="http://schemas.microsoft.com/office/drawing/2014/main" id="{3F4A9A40-06A4-4D6F-B454-630328556DDB}"/>
            </a:ext>
          </a:extLst>
        </xdr:cNvPr>
        <xdr:cNvSpPr>
          <a:spLocks noChangeAspect="1" noChangeArrowheads="1"/>
        </xdr:cNvSpPr>
      </xdr:nvSpPr>
      <xdr:spPr bwMode="auto">
        <a:xfrm>
          <a:off x="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129</xdr:row>
      <xdr:rowOff>0</xdr:rowOff>
    </xdr:from>
    <xdr:to>
      <xdr:col>0</xdr:col>
      <xdr:colOff>615950</xdr:colOff>
      <xdr:row>129</xdr:row>
      <xdr:rowOff>304800</xdr:rowOff>
    </xdr:to>
    <xdr:sp macro="" textlink="">
      <xdr:nvSpPr>
        <xdr:cNvPr id="18180" name="AutoShape 772">
          <a:extLst>
            <a:ext uri="{FF2B5EF4-FFF2-40B4-BE49-F238E27FC236}">
              <a16:creationId xmlns:a16="http://schemas.microsoft.com/office/drawing/2014/main" id="{6B289388-7D8A-4C13-A61B-3137900D97D0}"/>
            </a:ext>
          </a:extLst>
        </xdr:cNvPr>
        <xdr:cNvSpPr>
          <a:spLocks noChangeAspect="1" noChangeArrowheads="1"/>
        </xdr:cNvSpPr>
      </xdr:nvSpPr>
      <xdr:spPr bwMode="auto">
        <a:xfrm>
          <a:off x="31115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129</xdr:row>
      <xdr:rowOff>0</xdr:rowOff>
    </xdr:from>
    <xdr:to>
      <xdr:col>0</xdr:col>
      <xdr:colOff>927100</xdr:colOff>
      <xdr:row>129</xdr:row>
      <xdr:rowOff>304800</xdr:rowOff>
    </xdr:to>
    <xdr:sp macro="" textlink="">
      <xdr:nvSpPr>
        <xdr:cNvPr id="18181" name="AutoShape 773" descr="https://adas-server.mobiledrivetech.com/polarion/icons/default/enums/type_feature.gif">
          <a:hlinkClick xmlns:r="http://schemas.openxmlformats.org/officeDocument/2006/relationships" r:id="rId257" tgtFrame="_blank"/>
          <a:extLst>
            <a:ext uri="{FF2B5EF4-FFF2-40B4-BE49-F238E27FC236}">
              <a16:creationId xmlns:a16="http://schemas.microsoft.com/office/drawing/2014/main" id="{B6C47FE2-BED4-430B-B83C-B2C2E5A806A4}"/>
            </a:ext>
          </a:extLst>
        </xdr:cNvPr>
        <xdr:cNvSpPr>
          <a:spLocks noChangeAspect="1" noChangeArrowheads="1"/>
        </xdr:cNvSpPr>
      </xdr:nvSpPr>
      <xdr:spPr bwMode="auto">
        <a:xfrm>
          <a:off x="62230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129</xdr:row>
      <xdr:rowOff>0</xdr:rowOff>
    </xdr:from>
    <xdr:to>
      <xdr:col>1</xdr:col>
      <xdr:colOff>304800</xdr:colOff>
      <xdr:row>129</xdr:row>
      <xdr:rowOff>304800</xdr:rowOff>
    </xdr:to>
    <xdr:sp macro="" textlink="">
      <xdr:nvSpPr>
        <xdr:cNvPr id="18182" name="AutoShape 774" descr="https://adas-server.mobiledrivetech.com/polarion/icons/default/enums/type_feature.gif">
          <a:hlinkClick xmlns:r="http://schemas.openxmlformats.org/officeDocument/2006/relationships" r:id="rId257" tgtFrame="_top"/>
          <a:extLst>
            <a:ext uri="{FF2B5EF4-FFF2-40B4-BE49-F238E27FC236}">
              <a16:creationId xmlns:a16="http://schemas.microsoft.com/office/drawing/2014/main" id="{ED193795-6AB4-4313-9C34-19D447DA9AE9}"/>
            </a:ext>
          </a:extLst>
        </xdr:cNvPr>
        <xdr:cNvSpPr>
          <a:spLocks noChangeAspect="1" noChangeArrowheads="1"/>
        </xdr:cNvSpPr>
      </xdr:nvSpPr>
      <xdr:spPr bwMode="auto">
        <a:xfrm>
          <a:off x="202565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129</xdr:row>
      <xdr:rowOff>0</xdr:rowOff>
    </xdr:from>
    <xdr:to>
      <xdr:col>2</xdr:col>
      <xdr:colOff>304800</xdr:colOff>
      <xdr:row>129</xdr:row>
      <xdr:rowOff>304800</xdr:rowOff>
    </xdr:to>
    <xdr:sp macro="" textlink="">
      <xdr:nvSpPr>
        <xdr:cNvPr id="18183" name="AutoShape 775" descr="https://adas-server.mobiledrivetech.com/polarion/icons/default/enums/type_spike.gif">
          <a:hlinkClick xmlns:r="http://schemas.openxmlformats.org/officeDocument/2006/relationships" r:id="rId258" tgtFrame="_blank"/>
          <a:extLst>
            <a:ext uri="{FF2B5EF4-FFF2-40B4-BE49-F238E27FC236}">
              <a16:creationId xmlns:a16="http://schemas.microsoft.com/office/drawing/2014/main" id="{3E7208CD-6563-458A-82B6-AB740AC0B94C}"/>
            </a:ext>
          </a:extLst>
        </xdr:cNvPr>
        <xdr:cNvSpPr>
          <a:spLocks noChangeAspect="1" noChangeArrowheads="1"/>
        </xdr:cNvSpPr>
      </xdr:nvSpPr>
      <xdr:spPr bwMode="auto">
        <a:xfrm>
          <a:off x="265430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129</xdr:row>
      <xdr:rowOff>0</xdr:rowOff>
    </xdr:from>
    <xdr:to>
      <xdr:col>3</xdr:col>
      <xdr:colOff>304800</xdr:colOff>
      <xdr:row>129</xdr:row>
      <xdr:rowOff>304800</xdr:rowOff>
    </xdr:to>
    <xdr:sp macro="" textlink="">
      <xdr:nvSpPr>
        <xdr:cNvPr id="18184" name="AutoShape 776" descr="https://adas-server.mobiledrivetech.com/polarion/icons/default/enums/type_spike.gif">
          <a:hlinkClick xmlns:r="http://schemas.openxmlformats.org/officeDocument/2006/relationships" r:id="rId258" tgtFrame="_top"/>
          <a:extLst>
            <a:ext uri="{FF2B5EF4-FFF2-40B4-BE49-F238E27FC236}">
              <a16:creationId xmlns:a16="http://schemas.microsoft.com/office/drawing/2014/main" id="{BBC0AECD-CC2E-4A49-8A5A-DD67097F0A92}"/>
            </a:ext>
          </a:extLst>
        </xdr:cNvPr>
        <xdr:cNvSpPr>
          <a:spLocks noChangeAspect="1" noChangeArrowheads="1"/>
        </xdr:cNvSpPr>
      </xdr:nvSpPr>
      <xdr:spPr bwMode="auto">
        <a:xfrm>
          <a:off x="5797550" y="83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xdr:row>
      <xdr:rowOff>0</xdr:rowOff>
    </xdr:from>
    <xdr:to>
      <xdr:col>0</xdr:col>
      <xdr:colOff>304800</xdr:colOff>
      <xdr:row>130</xdr:row>
      <xdr:rowOff>304800</xdr:rowOff>
    </xdr:to>
    <xdr:sp macro="" textlink="">
      <xdr:nvSpPr>
        <xdr:cNvPr id="18185" name="AutoShape 777" descr="https://adas-server.mobiledrivetech.com/polarion/ria/images/suspect.gif">
          <a:extLst>
            <a:ext uri="{FF2B5EF4-FFF2-40B4-BE49-F238E27FC236}">
              <a16:creationId xmlns:a16="http://schemas.microsoft.com/office/drawing/2014/main" id="{1D7DC82C-25B0-4D44-8182-0D8DF415051C}"/>
            </a:ext>
          </a:extLst>
        </xdr:cNvPr>
        <xdr:cNvSpPr>
          <a:spLocks noChangeAspect="1" noChangeArrowheads="1"/>
        </xdr:cNvSpPr>
      </xdr:nvSpPr>
      <xdr:spPr bwMode="auto">
        <a:xfrm>
          <a:off x="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130</xdr:row>
      <xdr:rowOff>0</xdr:rowOff>
    </xdr:from>
    <xdr:to>
      <xdr:col>0</xdr:col>
      <xdr:colOff>615950</xdr:colOff>
      <xdr:row>130</xdr:row>
      <xdr:rowOff>304800</xdr:rowOff>
    </xdr:to>
    <xdr:sp macro="" textlink="">
      <xdr:nvSpPr>
        <xdr:cNvPr id="18186" name="AutoShape 778">
          <a:extLst>
            <a:ext uri="{FF2B5EF4-FFF2-40B4-BE49-F238E27FC236}">
              <a16:creationId xmlns:a16="http://schemas.microsoft.com/office/drawing/2014/main" id="{65C9751E-D3F3-464D-A6F8-243604CF79E9}"/>
            </a:ext>
          </a:extLst>
        </xdr:cNvPr>
        <xdr:cNvSpPr>
          <a:spLocks noChangeAspect="1" noChangeArrowheads="1"/>
        </xdr:cNvSpPr>
      </xdr:nvSpPr>
      <xdr:spPr bwMode="auto">
        <a:xfrm>
          <a:off x="31115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130</xdr:row>
      <xdr:rowOff>0</xdr:rowOff>
    </xdr:from>
    <xdr:to>
      <xdr:col>0</xdr:col>
      <xdr:colOff>927100</xdr:colOff>
      <xdr:row>130</xdr:row>
      <xdr:rowOff>304800</xdr:rowOff>
    </xdr:to>
    <xdr:sp macro="" textlink="">
      <xdr:nvSpPr>
        <xdr:cNvPr id="18187" name="AutoShape 779" descr="https://adas-server.mobiledrivetech.com/polarion/icons/default/enums/type_feature.gif">
          <a:hlinkClick xmlns:r="http://schemas.openxmlformats.org/officeDocument/2006/relationships" r:id="rId259" tgtFrame="_blank"/>
          <a:extLst>
            <a:ext uri="{FF2B5EF4-FFF2-40B4-BE49-F238E27FC236}">
              <a16:creationId xmlns:a16="http://schemas.microsoft.com/office/drawing/2014/main" id="{7F972B0A-09AB-4A57-A81D-F9EAFF43E112}"/>
            </a:ext>
          </a:extLst>
        </xdr:cNvPr>
        <xdr:cNvSpPr>
          <a:spLocks noChangeAspect="1" noChangeArrowheads="1"/>
        </xdr:cNvSpPr>
      </xdr:nvSpPr>
      <xdr:spPr bwMode="auto">
        <a:xfrm>
          <a:off x="62230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130</xdr:row>
      <xdr:rowOff>0</xdr:rowOff>
    </xdr:from>
    <xdr:to>
      <xdr:col>1</xdr:col>
      <xdr:colOff>304800</xdr:colOff>
      <xdr:row>130</xdr:row>
      <xdr:rowOff>304800</xdr:rowOff>
    </xdr:to>
    <xdr:sp macro="" textlink="">
      <xdr:nvSpPr>
        <xdr:cNvPr id="18188" name="AutoShape 780" descr="https://adas-server.mobiledrivetech.com/polarion/icons/default/enums/type_feature.gif">
          <a:hlinkClick xmlns:r="http://schemas.openxmlformats.org/officeDocument/2006/relationships" r:id="rId259" tgtFrame="_top"/>
          <a:extLst>
            <a:ext uri="{FF2B5EF4-FFF2-40B4-BE49-F238E27FC236}">
              <a16:creationId xmlns:a16="http://schemas.microsoft.com/office/drawing/2014/main" id="{0FB6725B-E630-49A5-8532-00B880F532B5}"/>
            </a:ext>
          </a:extLst>
        </xdr:cNvPr>
        <xdr:cNvSpPr>
          <a:spLocks noChangeAspect="1" noChangeArrowheads="1"/>
        </xdr:cNvSpPr>
      </xdr:nvSpPr>
      <xdr:spPr bwMode="auto">
        <a:xfrm>
          <a:off x="202565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130</xdr:row>
      <xdr:rowOff>0</xdr:rowOff>
    </xdr:from>
    <xdr:to>
      <xdr:col>2</xdr:col>
      <xdr:colOff>304800</xdr:colOff>
      <xdr:row>130</xdr:row>
      <xdr:rowOff>304800</xdr:rowOff>
    </xdr:to>
    <xdr:sp macro="" textlink="">
      <xdr:nvSpPr>
        <xdr:cNvPr id="18189" name="AutoShape 781" descr="https://adas-server.mobiledrivetech.com/polarion/icons/default/enums/type_spike.gif">
          <a:hlinkClick xmlns:r="http://schemas.openxmlformats.org/officeDocument/2006/relationships" r:id="rId260" tgtFrame="_blank"/>
          <a:extLst>
            <a:ext uri="{FF2B5EF4-FFF2-40B4-BE49-F238E27FC236}">
              <a16:creationId xmlns:a16="http://schemas.microsoft.com/office/drawing/2014/main" id="{B6FE1457-82F2-4792-A083-68E0144B26B0}"/>
            </a:ext>
          </a:extLst>
        </xdr:cNvPr>
        <xdr:cNvSpPr>
          <a:spLocks noChangeAspect="1" noChangeArrowheads="1"/>
        </xdr:cNvSpPr>
      </xdr:nvSpPr>
      <xdr:spPr bwMode="auto">
        <a:xfrm>
          <a:off x="265430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130</xdr:row>
      <xdr:rowOff>0</xdr:rowOff>
    </xdr:from>
    <xdr:to>
      <xdr:col>3</xdr:col>
      <xdr:colOff>304800</xdr:colOff>
      <xdr:row>130</xdr:row>
      <xdr:rowOff>304800</xdr:rowOff>
    </xdr:to>
    <xdr:sp macro="" textlink="">
      <xdr:nvSpPr>
        <xdr:cNvPr id="18190" name="AutoShape 782" descr="https://adas-server.mobiledrivetech.com/polarion/icons/default/enums/type_spike.gif">
          <a:hlinkClick xmlns:r="http://schemas.openxmlformats.org/officeDocument/2006/relationships" r:id="rId260" tgtFrame="_top"/>
          <a:extLst>
            <a:ext uri="{FF2B5EF4-FFF2-40B4-BE49-F238E27FC236}">
              <a16:creationId xmlns:a16="http://schemas.microsoft.com/office/drawing/2014/main" id="{CC1CDE87-BB3A-4EEA-A9BD-68B56CAECE9C}"/>
            </a:ext>
          </a:extLst>
        </xdr:cNvPr>
        <xdr:cNvSpPr>
          <a:spLocks noChangeAspect="1" noChangeArrowheads="1"/>
        </xdr:cNvSpPr>
      </xdr:nvSpPr>
      <xdr:spPr bwMode="auto">
        <a:xfrm>
          <a:off x="5797550"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xdr:row>
      <xdr:rowOff>0</xdr:rowOff>
    </xdr:from>
    <xdr:to>
      <xdr:col>0</xdr:col>
      <xdr:colOff>304800</xdr:colOff>
      <xdr:row>131</xdr:row>
      <xdr:rowOff>304800</xdr:rowOff>
    </xdr:to>
    <xdr:sp macro="" textlink="">
      <xdr:nvSpPr>
        <xdr:cNvPr id="18191" name="AutoShape 783" descr="https://adas-server.mobiledrivetech.com/polarion/ria/images/suspect.gif">
          <a:extLst>
            <a:ext uri="{FF2B5EF4-FFF2-40B4-BE49-F238E27FC236}">
              <a16:creationId xmlns:a16="http://schemas.microsoft.com/office/drawing/2014/main" id="{F649C3F2-608A-4A9E-B378-8169F6DC350D}"/>
            </a:ext>
          </a:extLst>
        </xdr:cNvPr>
        <xdr:cNvSpPr>
          <a:spLocks noChangeAspect="1" noChangeArrowheads="1"/>
        </xdr:cNvSpPr>
      </xdr:nvSpPr>
      <xdr:spPr bwMode="auto">
        <a:xfrm>
          <a:off x="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131</xdr:row>
      <xdr:rowOff>0</xdr:rowOff>
    </xdr:from>
    <xdr:to>
      <xdr:col>0</xdr:col>
      <xdr:colOff>615950</xdr:colOff>
      <xdr:row>131</xdr:row>
      <xdr:rowOff>304800</xdr:rowOff>
    </xdr:to>
    <xdr:sp macro="" textlink="">
      <xdr:nvSpPr>
        <xdr:cNvPr id="18192" name="AutoShape 784">
          <a:extLst>
            <a:ext uri="{FF2B5EF4-FFF2-40B4-BE49-F238E27FC236}">
              <a16:creationId xmlns:a16="http://schemas.microsoft.com/office/drawing/2014/main" id="{EA22FFFE-757C-4A08-950F-160002A3A28A}"/>
            </a:ext>
          </a:extLst>
        </xdr:cNvPr>
        <xdr:cNvSpPr>
          <a:spLocks noChangeAspect="1" noChangeArrowheads="1"/>
        </xdr:cNvSpPr>
      </xdr:nvSpPr>
      <xdr:spPr bwMode="auto">
        <a:xfrm>
          <a:off x="31115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131</xdr:row>
      <xdr:rowOff>0</xdr:rowOff>
    </xdr:from>
    <xdr:to>
      <xdr:col>0</xdr:col>
      <xdr:colOff>927100</xdr:colOff>
      <xdr:row>131</xdr:row>
      <xdr:rowOff>304800</xdr:rowOff>
    </xdr:to>
    <xdr:sp macro="" textlink="">
      <xdr:nvSpPr>
        <xdr:cNvPr id="18193" name="AutoShape 785" descr="https://adas-server.mobiledrivetech.com/polarion/icons/default/enums/type_feature.gif">
          <a:hlinkClick xmlns:r="http://schemas.openxmlformats.org/officeDocument/2006/relationships" r:id="rId261" tgtFrame="_blank"/>
          <a:extLst>
            <a:ext uri="{FF2B5EF4-FFF2-40B4-BE49-F238E27FC236}">
              <a16:creationId xmlns:a16="http://schemas.microsoft.com/office/drawing/2014/main" id="{A1EAD4F9-DC4D-4297-BE12-6947C362AA61}"/>
            </a:ext>
          </a:extLst>
        </xdr:cNvPr>
        <xdr:cNvSpPr>
          <a:spLocks noChangeAspect="1" noChangeArrowheads="1"/>
        </xdr:cNvSpPr>
      </xdr:nvSpPr>
      <xdr:spPr bwMode="auto">
        <a:xfrm>
          <a:off x="62230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131</xdr:row>
      <xdr:rowOff>0</xdr:rowOff>
    </xdr:from>
    <xdr:to>
      <xdr:col>1</xdr:col>
      <xdr:colOff>304800</xdr:colOff>
      <xdr:row>131</xdr:row>
      <xdr:rowOff>304800</xdr:rowOff>
    </xdr:to>
    <xdr:sp macro="" textlink="">
      <xdr:nvSpPr>
        <xdr:cNvPr id="18194" name="AutoShape 786" descr="https://adas-server.mobiledrivetech.com/polarion/icons/default/enums/type_feature.gif">
          <a:hlinkClick xmlns:r="http://schemas.openxmlformats.org/officeDocument/2006/relationships" r:id="rId261" tgtFrame="_top"/>
          <a:extLst>
            <a:ext uri="{FF2B5EF4-FFF2-40B4-BE49-F238E27FC236}">
              <a16:creationId xmlns:a16="http://schemas.microsoft.com/office/drawing/2014/main" id="{79CDCCFC-CB35-4F68-A395-FFB329806CDC}"/>
            </a:ext>
          </a:extLst>
        </xdr:cNvPr>
        <xdr:cNvSpPr>
          <a:spLocks noChangeAspect="1" noChangeArrowheads="1"/>
        </xdr:cNvSpPr>
      </xdr:nvSpPr>
      <xdr:spPr bwMode="auto">
        <a:xfrm>
          <a:off x="202565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131</xdr:row>
      <xdr:rowOff>0</xdr:rowOff>
    </xdr:from>
    <xdr:to>
      <xdr:col>2</xdr:col>
      <xdr:colOff>304800</xdr:colOff>
      <xdr:row>131</xdr:row>
      <xdr:rowOff>304800</xdr:rowOff>
    </xdr:to>
    <xdr:sp macro="" textlink="">
      <xdr:nvSpPr>
        <xdr:cNvPr id="18195" name="AutoShape 787" descr="https://adas-server.mobiledrivetech.com/polarion/icons/default/enums/type_spike.gif">
          <a:hlinkClick xmlns:r="http://schemas.openxmlformats.org/officeDocument/2006/relationships" r:id="rId262" tgtFrame="_blank"/>
          <a:extLst>
            <a:ext uri="{FF2B5EF4-FFF2-40B4-BE49-F238E27FC236}">
              <a16:creationId xmlns:a16="http://schemas.microsoft.com/office/drawing/2014/main" id="{ECA8399F-1EBA-45A2-871B-4312E824758F}"/>
            </a:ext>
          </a:extLst>
        </xdr:cNvPr>
        <xdr:cNvSpPr>
          <a:spLocks noChangeAspect="1" noChangeArrowheads="1"/>
        </xdr:cNvSpPr>
      </xdr:nvSpPr>
      <xdr:spPr bwMode="auto">
        <a:xfrm>
          <a:off x="265430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131</xdr:row>
      <xdr:rowOff>0</xdr:rowOff>
    </xdr:from>
    <xdr:to>
      <xdr:col>3</xdr:col>
      <xdr:colOff>304800</xdr:colOff>
      <xdr:row>131</xdr:row>
      <xdr:rowOff>304800</xdr:rowOff>
    </xdr:to>
    <xdr:sp macro="" textlink="">
      <xdr:nvSpPr>
        <xdr:cNvPr id="18196" name="AutoShape 788" descr="https://adas-server.mobiledrivetech.com/polarion/icons/default/enums/type_spike.gif">
          <a:hlinkClick xmlns:r="http://schemas.openxmlformats.org/officeDocument/2006/relationships" r:id="rId262" tgtFrame="_top"/>
          <a:extLst>
            <a:ext uri="{FF2B5EF4-FFF2-40B4-BE49-F238E27FC236}">
              <a16:creationId xmlns:a16="http://schemas.microsoft.com/office/drawing/2014/main" id="{0AA24720-8AB3-45F3-B64F-2CFC6F3B5ED5}"/>
            </a:ext>
          </a:extLst>
        </xdr:cNvPr>
        <xdr:cNvSpPr>
          <a:spLocks noChangeAspect="1" noChangeArrowheads="1"/>
        </xdr:cNvSpPr>
      </xdr:nvSpPr>
      <xdr:spPr bwMode="auto">
        <a:xfrm>
          <a:off x="579755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xdr:row>
      <xdr:rowOff>0</xdr:rowOff>
    </xdr:from>
    <xdr:to>
      <xdr:col>0</xdr:col>
      <xdr:colOff>304800</xdr:colOff>
      <xdr:row>132</xdr:row>
      <xdr:rowOff>304800</xdr:rowOff>
    </xdr:to>
    <xdr:sp macro="" textlink="">
      <xdr:nvSpPr>
        <xdr:cNvPr id="18197" name="AutoShape 789" descr="https://adas-server.mobiledrivetech.com/polarion/ria/images/suspect.gif">
          <a:extLst>
            <a:ext uri="{FF2B5EF4-FFF2-40B4-BE49-F238E27FC236}">
              <a16:creationId xmlns:a16="http://schemas.microsoft.com/office/drawing/2014/main" id="{94960791-95B4-440D-A5E4-62CAB9406541}"/>
            </a:ext>
          </a:extLst>
        </xdr:cNvPr>
        <xdr:cNvSpPr>
          <a:spLocks noChangeAspect="1" noChangeArrowheads="1"/>
        </xdr:cNvSpPr>
      </xdr:nvSpPr>
      <xdr:spPr bwMode="auto">
        <a:xfrm>
          <a:off x="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132</xdr:row>
      <xdr:rowOff>0</xdr:rowOff>
    </xdr:from>
    <xdr:to>
      <xdr:col>0</xdr:col>
      <xdr:colOff>615950</xdr:colOff>
      <xdr:row>132</xdr:row>
      <xdr:rowOff>304800</xdr:rowOff>
    </xdr:to>
    <xdr:sp macro="" textlink="">
      <xdr:nvSpPr>
        <xdr:cNvPr id="18198" name="AutoShape 790">
          <a:extLst>
            <a:ext uri="{FF2B5EF4-FFF2-40B4-BE49-F238E27FC236}">
              <a16:creationId xmlns:a16="http://schemas.microsoft.com/office/drawing/2014/main" id="{59758B55-B098-4060-8870-AE6C0C7159CB}"/>
            </a:ext>
          </a:extLst>
        </xdr:cNvPr>
        <xdr:cNvSpPr>
          <a:spLocks noChangeAspect="1" noChangeArrowheads="1"/>
        </xdr:cNvSpPr>
      </xdr:nvSpPr>
      <xdr:spPr bwMode="auto">
        <a:xfrm>
          <a:off x="31115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132</xdr:row>
      <xdr:rowOff>0</xdr:rowOff>
    </xdr:from>
    <xdr:to>
      <xdr:col>0</xdr:col>
      <xdr:colOff>927100</xdr:colOff>
      <xdr:row>132</xdr:row>
      <xdr:rowOff>304800</xdr:rowOff>
    </xdr:to>
    <xdr:sp macro="" textlink="">
      <xdr:nvSpPr>
        <xdr:cNvPr id="18199" name="AutoShape 791" descr="https://adas-server.mobiledrivetech.com/polarion/icons/default/enums/type_feature.gif">
          <a:hlinkClick xmlns:r="http://schemas.openxmlformats.org/officeDocument/2006/relationships" r:id="rId263" tgtFrame="_blank"/>
          <a:extLst>
            <a:ext uri="{FF2B5EF4-FFF2-40B4-BE49-F238E27FC236}">
              <a16:creationId xmlns:a16="http://schemas.microsoft.com/office/drawing/2014/main" id="{5F62263A-3594-4CCB-B8FC-D2CF17D732A1}"/>
            </a:ext>
          </a:extLst>
        </xdr:cNvPr>
        <xdr:cNvSpPr>
          <a:spLocks noChangeAspect="1" noChangeArrowheads="1"/>
        </xdr:cNvSpPr>
      </xdr:nvSpPr>
      <xdr:spPr bwMode="auto">
        <a:xfrm>
          <a:off x="62230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132</xdr:row>
      <xdr:rowOff>0</xdr:rowOff>
    </xdr:from>
    <xdr:to>
      <xdr:col>1</xdr:col>
      <xdr:colOff>304800</xdr:colOff>
      <xdr:row>132</xdr:row>
      <xdr:rowOff>304800</xdr:rowOff>
    </xdr:to>
    <xdr:sp macro="" textlink="">
      <xdr:nvSpPr>
        <xdr:cNvPr id="18200" name="AutoShape 792" descr="https://adas-server.mobiledrivetech.com/polarion/icons/default/enums/type_feature.gif">
          <a:hlinkClick xmlns:r="http://schemas.openxmlformats.org/officeDocument/2006/relationships" r:id="rId263" tgtFrame="_top"/>
          <a:extLst>
            <a:ext uri="{FF2B5EF4-FFF2-40B4-BE49-F238E27FC236}">
              <a16:creationId xmlns:a16="http://schemas.microsoft.com/office/drawing/2014/main" id="{DC57C5FF-C573-4CEE-BC2A-46F06DADF568}"/>
            </a:ext>
          </a:extLst>
        </xdr:cNvPr>
        <xdr:cNvSpPr>
          <a:spLocks noChangeAspect="1" noChangeArrowheads="1"/>
        </xdr:cNvSpPr>
      </xdr:nvSpPr>
      <xdr:spPr bwMode="auto">
        <a:xfrm>
          <a:off x="202565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132</xdr:row>
      <xdr:rowOff>0</xdr:rowOff>
    </xdr:from>
    <xdr:to>
      <xdr:col>2</xdr:col>
      <xdr:colOff>304800</xdr:colOff>
      <xdr:row>132</xdr:row>
      <xdr:rowOff>304800</xdr:rowOff>
    </xdr:to>
    <xdr:sp macro="" textlink="">
      <xdr:nvSpPr>
        <xdr:cNvPr id="18201" name="AutoShape 793" descr="https://adas-server.mobiledrivetech.com/polarion/icons/default/enums/type_spike.gif">
          <a:hlinkClick xmlns:r="http://schemas.openxmlformats.org/officeDocument/2006/relationships" r:id="rId264" tgtFrame="_blank"/>
          <a:extLst>
            <a:ext uri="{FF2B5EF4-FFF2-40B4-BE49-F238E27FC236}">
              <a16:creationId xmlns:a16="http://schemas.microsoft.com/office/drawing/2014/main" id="{4946E7A6-531A-4E4D-956F-035E51BECA32}"/>
            </a:ext>
          </a:extLst>
        </xdr:cNvPr>
        <xdr:cNvSpPr>
          <a:spLocks noChangeAspect="1" noChangeArrowheads="1"/>
        </xdr:cNvSpPr>
      </xdr:nvSpPr>
      <xdr:spPr bwMode="auto">
        <a:xfrm>
          <a:off x="265430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132</xdr:row>
      <xdr:rowOff>0</xdr:rowOff>
    </xdr:from>
    <xdr:to>
      <xdr:col>3</xdr:col>
      <xdr:colOff>304800</xdr:colOff>
      <xdr:row>132</xdr:row>
      <xdr:rowOff>304800</xdr:rowOff>
    </xdr:to>
    <xdr:sp macro="" textlink="">
      <xdr:nvSpPr>
        <xdr:cNvPr id="18202" name="AutoShape 794" descr="https://adas-server.mobiledrivetech.com/polarion/icons/default/enums/type_spike.gif">
          <a:hlinkClick xmlns:r="http://schemas.openxmlformats.org/officeDocument/2006/relationships" r:id="rId264" tgtFrame="_top"/>
          <a:extLst>
            <a:ext uri="{FF2B5EF4-FFF2-40B4-BE49-F238E27FC236}">
              <a16:creationId xmlns:a16="http://schemas.microsoft.com/office/drawing/2014/main" id="{34D7A1B5-7320-4BC2-AC6B-8E27B214F35B}"/>
            </a:ext>
          </a:extLst>
        </xdr:cNvPr>
        <xdr:cNvSpPr>
          <a:spLocks noChangeAspect="1" noChangeArrowheads="1"/>
        </xdr:cNvSpPr>
      </xdr:nvSpPr>
      <xdr:spPr bwMode="auto">
        <a:xfrm>
          <a:off x="5797550" y="85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xdr:row>
      <xdr:rowOff>0</xdr:rowOff>
    </xdr:from>
    <xdr:to>
      <xdr:col>0</xdr:col>
      <xdr:colOff>304800</xdr:colOff>
      <xdr:row>133</xdr:row>
      <xdr:rowOff>304800</xdr:rowOff>
    </xdr:to>
    <xdr:sp macro="" textlink="">
      <xdr:nvSpPr>
        <xdr:cNvPr id="18203" name="AutoShape 795" descr="https://adas-server.mobiledrivetech.com/polarion/ria/images/suspect.gif">
          <a:extLst>
            <a:ext uri="{FF2B5EF4-FFF2-40B4-BE49-F238E27FC236}">
              <a16:creationId xmlns:a16="http://schemas.microsoft.com/office/drawing/2014/main" id="{35896E51-13A1-4813-8D93-5F085C3F4CE6}"/>
            </a:ext>
          </a:extLst>
        </xdr:cNvPr>
        <xdr:cNvSpPr>
          <a:spLocks noChangeAspect="1" noChangeArrowheads="1"/>
        </xdr:cNvSpPr>
      </xdr:nvSpPr>
      <xdr:spPr bwMode="auto">
        <a:xfrm>
          <a:off x="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133</xdr:row>
      <xdr:rowOff>0</xdr:rowOff>
    </xdr:from>
    <xdr:to>
      <xdr:col>0</xdr:col>
      <xdr:colOff>615950</xdr:colOff>
      <xdr:row>133</xdr:row>
      <xdr:rowOff>304800</xdr:rowOff>
    </xdr:to>
    <xdr:sp macro="" textlink="">
      <xdr:nvSpPr>
        <xdr:cNvPr id="18204" name="AutoShape 796">
          <a:extLst>
            <a:ext uri="{FF2B5EF4-FFF2-40B4-BE49-F238E27FC236}">
              <a16:creationId xmlns:a16="http://schemas.microsoft.com/office/drawing/2014/main" id="{DF737955-5AA5-4B58-A5B8-CC2E79634A84}"/>
            </a:ext>
          </a:extLst>
        </xdr:cNvPr>
        <xdr:cNvSpPr>
          <a:spLocks noChangeAspect="1" noChangeArrowheads="1"/>
        </xdr:cNvSpPr>
      </xdr:nvSpPr>
      <xdr:spPr bwMode="auto">
        <a:xfrm>
          <a:off x="31115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133</xdr:row>
      <xdr:rowOff>0</xdr:rowOff>
    </xdr:from>
    <xdr:to>
      <xdr:col>0</xdr:col>
      <xdr:colOff>927100</xdr:colOff>
      <xdr:row>133</xdr:row>
      <xdr:rowOff>304800</xdr:rowOff>
    </xdr:to>
    <xdr:sp macro="" textlink="">
      <xdr:nvSpPr>
        <xdr:cNvPr id="18205" name="AutoShape 797" descr="https://adas-server.mobiledrivetech.com/polarion/icons/default/enums/type_feature.gif">
          <a:hlinkClick xmlns:r="http://schemas.openxmlformats.org/officeDocument/2006/relationships" r:id="rId265" tgtFrame="_blank"/>
          <a:extLst>
            <a:ext uri="{FF2B5EF4-FFF2-40B4-BE49-F238E27FC236}">
              <a16:creationId xmlns:a16="http://schemas.microsoft.com/office/drawing/2014/main" id="{71779D8F-E4A0-467B-9FBF-289E50E6FDC7}"/>
            </a:ext>
          </a:extLst>
        </xdr:cNvPr>
        <xdr:cNvSpPr>
          <a:spLocks noChangeAspect="1" noChangeArrowheads="1"/>
        </xdr:cNvSpPr>
      </xdr:nvSpPr>
      <xdr:spPr bwMode="auto">
        <a:xfrm>
          <a:off x="62230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133</xdr:row>
      <xdr:rowOff>0</xdr:rowOff>
    </xdr:from>
    <xdr:to>
      <xdr:col>1</xdr:col>
      <xdr:colOff>304800</xdr:colOff>
      <xdr:row>133</xdr:row>
      <xdr:rowOff>304800</xdr:rowOff>
    </xdr:to>
    <xdr:sp macro="" textlink="">
      <xdr:nvSpPr>
        <xdr:cNvPr id="18206" name="AutoShape 798" descr="https://adas-server.mobiledrivetech.com/polarion/icons/default/enums/type_feature.gif">
          <a:hlinkClick xmlns:r="http://schemas.openxmlformats.org/officeDocument/2006/relationships" r:id="rId265" tgtFrame="_top"/>
          <a:extLst>
            <a:ext uri="{FF2B5EF4-FFF2-40B4-BE49-F238E27FC236}">
              <a16:creationId xmlns:a16="http://schemas.microsoft.com/office/drawing/2014/main" id="{A6FEEB7A-BE5C-4C17-861B-F2329BD86EE6}"/>
            </a:ext>
          </a:extLst>
        </xdr:cNvPr>
        <xdr:cNvSpPr>
          <a:spLocks noChangeAspect="1" noChangeArrowheads="1"/>
        </xdr:cNvSpPr>
      </xdr:nvSpPr>
      <xdr:spPr bwMode="auto">
        <a:xfrm>
          <a:off x="202565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xdr:row>
      <xdr:rowOff>0</xdr:rowOff>
    </xdr:from>
    <xdr:to>
      <xdr:col>2</xdr:col>
      <xdr:colOff>304800</xdr:colOff>
      <xdr:row>133</xdr:row>
      <xdr:rowOff>304800</xdr:rowOff>
    </xdr:to>
    <xdr:sp macro="" textlink="">
      <xdr:nvSpPr>
        <xdr:cNvPr id="18207" name="AutoShape 799" descr="https://adas-server.mobiledrivetech.com/polarion/icons/default/enums/type_spike.gif">
          <a:hlinkClick xmlns:r="http://schemas.openxmlformats.org/officeDocument/2006/relationships" r:id="rId266" tgtFrame="_blank"/>
          <a:extLst>
            <a:ext uri="{FF2B5EF4-FFF2-40B4-BE49-F238E27FC236}">
              <a16:creationId xmlns:a16="http://schemas.microsoft.com/office/drawing/2014/main" id="{795E0BC0-7026-41A3-B363-7A0DB3A6242B}"/>
            </a:ext>
          </a:extLst>
        </xdr:cNvPr>
        <xdr:cNvSpPr>
          <a:spLocks noChangeAspect="1" noChangeArrowheads="1"/>
        </xdr:cNvSpPr>
      </xdr:nvSpPr>
      <xdr:spPr bwMode="auto">
        <a:xfrm>
          <a:off x="265430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133</xdr:row>
      <xdr:rowOff>0</xdr:rowOff>
    </xdr:from>
    <xdr:to>
      <xdr:col>3</xdr:col>
      <xdr:colOff>304800</xdr:colOff>
      <xdr:row>133</xdr:row>
      <xdr:rowOff>304800</xdr:rowOff>
    </xdr:to>
    <xdr:sp macro="" textlink="">
      <xdr:nvSpPr>
        <xdr:cNvPr id="18208" name="AutoShape 800" descr="https://adas-server.mobiledrivetech.com/polarion/icons/default/enums/type_spike.gif">
          <a:hlinkClick xmlns:r="http://schemas.openxmlformats.org/officeDocument/2006/relationships" r:id="rId266" tgtFrame="_top"/>
          <a:extLst>
            <a:ext uri="{FF2B5EF4-FFF2-40B4-BE49-F238E27FC236}">
              <a16:creationId xmlns:a16="http://schemas.microsoft.com/office/drawing/2014/main" id="{F4122AD4-3D01-4CFC-8067-1221522C5295}"/>
            </a:ext>
          </a:extLst>
        </xdr:cNvPr>
        <xdr:cNvSpPr>
          <a:spLocks noChangeAspect="1" noChangeArrowheads="1"/>
        </xdr:cNvSpPr>
      </xdr:nvSpPr>
      <xdr:spPr bwMode="auto">
        <a:xfrm>
          <a:off x="5797550" y="85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xdr:row>
      <xdr:rowOff>0</xdr:rowOff>
    </xdr:from>
    <xdr:to>
      <xdr:col>0</xdr:col>
      <xdr:colOff>304800</xdr:colOff>
      <xdr:row>134</xdr:row>
      <xdr:rowOff>304800</xdr:rowOff>
    </xdr:to>
    <xdr:sp macro="" textlink="">
      <xdr:nvSpPr>
        <xdr:cNvPr id="18209" name="AutoShape 801" descr="https://adas-server.mobiledrivetech.com/polarion/ria/images/suspect.gif">
          <a:extLst>
            <a:ext uri="{FF2B5EF4-FFF2-40B4-BE49-F238E27FC236}">
              <a16:creationId xmlns:a16="http://schemas.microsoft.com/office/drawing/2014/main" id="{048CD056-610E-4CE9-97B8-F6A3EBE5DFF1}"/>
            </a:ext>
          </a:extLst>
        </xdr:cNvPr>
        <xdr:cNvSpPr>
          <a:spLocks noChangeAspect="1" noChangeArrowheads="1"/>
        </xdr:cNvSpPr>
      </xdr:nvSpPr>
      <xdr:spPr bwMode="auto">
        <a:xfrm>
          <a:off x="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134</xdr:row>
      <xdr:rowOff>0</xdr:rowOff>
    </xdr:from>
    <xdr:to>
      <xdr:col>0</xdr:col>
      <xdr:colOff>615950</xdr:colOff>
      <xdr:row>134</xdr:row>
      <xdr:rowOff>304800</xdr:rowOff>
    </xdr:to>
    <xdr:sp macro="" textlink="">
      <xdr:nvSpPr>
        <xdr:cNvPr id="18210" name="AutoShape 802">
          <a:extLst>
            <a:ext uri="{FF2B5EF4-FFF2-40B4-BE49-F238E27FC236}">
              <a16:creationId xmlns:a16="http://schemas.microsoft.com/office/drawing/2014/main" id="{77859CC6-06DA-4D6D-A465-DCA843A12619}"/>
            </a:ext>
          </a:extLst>
        </xdr:cNvPr>
        <xdr:cNvSpPr>
          <a:spLocks noChangeAspect="1" noChangeArrowheads="1"/>
        </xdr:cNvSpPr>
      </xdr:nvSpPr>
      <xdr:spPr bwMode="auto">
        <a:xfrm>
          <a:off x="31115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134</xdr:row>
      <xdr:rowOff>0</xdr:rowOff>
    </xdr:from>
    <xdr:to>
      <xdr:col>0</xdr:col>
      <xdr:colOff>927100</xdr:colOff>
      <xdr:row>134</xdr:row>
      <xdr:rowOff>304800</xdr:rowOff>
    </xdr:to>
    <xdr:sp macro="" textlink="">
      <xdr:nvSpPr>
        <xdr:cNvPr id="18211" name="AutoShape 803" descr="https://adas-server.mobiledrivetech.com/polarion/icons/default/enums/type_feature.gif">
          <a:hlinkClick xmlns:r="http://schemas.openxmlformats.org/officeDocument/2006/relationships" r:id="rId267" tgtFrame="_blank"/>
          <a:extLst>
            <a:ext uri="{FF2B5EF4-FFF2-40B4-BE49-F238E27FC236}">
              <a16:creationId xmlns:a16="http://schemas.microsoft.com/office/drawing/2014/main" id="{6B7EB441-711D-42AF-BBB1-462FF46E9B72}"/>
            </a:ext>
          </a:extLst>
        </xdr:cNvPr>
        <xdr:cNvSpPr>
          <a:spLocks noChangeAspect="1" noChangeArrowheads="1"/>
        </xdr:cNvSpPr>
      </xdr:nvSpPr>
      <xdr:spPr bwMode="auto">
        <a:xfrm>
          <a:off x="62230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134</xdr:row>
      <xdr:rowOff>0</xdr:rowOff>
    </xdr:from>
    <xdr:to>
      <xdr:col>1</xdr:col>
      <xdr:colOff>304800</xdr:colOff>
      <xdr:row>134</xdr:row>
      <xdr:rowOff>304800</xdr:rowOff>
    </xdr:to>
    <xdr:sp macro="" textlink="">
      <xdr:nvSpPr>
        <xdr:cNvPr id="18212" name="AutoShape 804" descr="https://adas-server.mobiledrivetech.com/polarion/icons/default/enums/type_feature.gif">
          <a:hlinkClick xmlns:r="http://schemas.openxmlformats.org/officeDocument/2006/relationships" r:id="rId267" tgtFrame="_top"/>
          <a:extLst>
            <a:ext uri="{FF2B5EF4-FFF2-40B4-BE49-F238E27FC236}">
              <a16:creationId xmlns:a16="http://schemas.microsoft.com/office/drawing/2014/main" id="{CAC991C3-7AE8-4CA1-B6FF-E8A200B27E72}"/>
            </a:ext>
          </a:extLst>
        </xdr:cNvPr>
        <xdr:cNvSpPr>
          <a:spLocks noChangeAspect="1" noChangeArrowheads="1"/>
        </xdr:cNvSpPr>
      </xdr:nvSpPr>
      <xdr:spPr bwMode="auto">
        <a:xfrm>
          <a:off x="202565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134</xdr:row>
      <xdr:rowOff>0</xdr:rowOff>
    </xdr:from>
    <xdr:to>
      <xdr:col>2</xdr:col>
      <xdr:colOff>304800</xdr:colOff>
      <xdr:row>134</xdr:row>
      <xdr:rowOff>304800</xdr:rowOff>
    </xdr:to>
    <xdr:sp macro="" textlink="">
      <xdr:nvSpPr>
        <xdr:cNvPr id="18213" name="AutoShape 805" descr="https://adas-server.mobiledrivetech.com/polarion/icons/default/enums/type_spike.gif">
          <a:hlinkClick xmlns:r="http://schemas.openxmlformats.org/officeDocument/2006/relationships" r:id="rId268" tgtFrame="_blank"/>
          <a:extLst>
            <a:ext uri="{FF2B5EF4-FFF2-40B4-BE49-F238E27FC236}">
              <a16:creationId xmlns:a16="http://schemas.microsoft.com/office/drawing/2014/main" id="{AE2C8CED-9276-431C-BD1F-FAFC9038A44A}"/>
            </a:ext>
          </a:extLst>
        </xdr:cNvPr>
        <xdr:cNvSpPr>
          <a:spLocks noChangeAspect="1" noChangeArrowheads="1"/>
        </xdr:cNvSpPr>
      </xdr:nvSpPr>
      <xdr:spPr bwMode="auto">
        <a:xfrm>
          <a:off x="265430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134</xdr:row>
      <xdr:rowOff>0</xdr:rowOff>
    </xdr:from>
    <xdr:to>
      <xdr:col>3</xdr:col>
      <xdr:colOff>304800</xdr:colOff>
      <xdr:row>134</xdr:row>
      <xdr:rowOff>304800</xdr:rowOff>
    </xdr:to>
    <xdr:sp macro="" textlink="">
      <xdr:nvSpPr>
        <xdr:cNvPr id="18214" name="AutoShape 806" descr="https://adas-server.mobiledrivetech.com/polarion/icons/default/enums/type_spike.gif">
          <a:hlinkClick xmlns:r="http://schemas.openxmlformats.org/officeDocument/2006/relationships" r:id="rId268" tgtFrame="_top"/>
          <a:extLst>
            <a:ext uri="{FF2B5EF4-FFF2-40B4-BE49-F238E27FC236}">
              <a16:creationId xmlns:a16="http://schemas.microsoft.com/office/drawing/2014/main" id="{BFB78517-E012-4FDD-A1FC-57C171C4BD9B}"/>
            </a:ext>
          </a:extLst>
        </xdr:cNvPr>
        <xdr:cNvSpPr>
          <a:spLocks noChangeAspect="1" noChangeArrowheads="1"/>
        </xdr:cNvSpPr>
      </xdr:nvSpPr>
      <xdr:spPr bwMode="auto">
        <a:xfrm>
          <a:off x="579755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xdr:row>
      <xdr:rowOff>0</xdr:rowOff>
    </xdr:from>
    <xdr:to>
      <xdr:col>0</xdr:col>
      <xdr:colOff>304800</xdr:colOff>
      <xdr:row>135</xdr:row>
      <xdr:rowOff>304800</xdr:rowOff>
    </xdr:to>
    <xdr:sp macro="" textlink="">
      <xdr:nvSpPr>
        <xdr:cNvPr id="18215" name="AutoShape 807" descr="https://adas-server.mobiledrivetech.com/polarion/ria/images/suspect.gif">
          <a:extLst>
            <a:ext uri="{FF2B5EF4-FFF2-40B4-BE49-F238E27FC236}">
              <a16:creationId xmlns:a16="http://schemas.microsoft.com/office/drawing/2014/main" id="{A64A11BE-7E32-494C-9BEC-A4220092E54C}"/>
            </a:ext>
          </a:extLst>
        </xdr:cNvPr>
        <xdr:cNvSpPr>
          <a:spLocks noChangeAspect="1" noChangeArrowheads="1"/>
        </xdr:cNvSpPr>
      </xdr:nvSpPr>
      <xdr:spPr bwMode="auto">
        <a:xfrm>
          <a:off x="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135</xdr:row>
      <xdr:rowOff>0</xdr:rowOff>
    </xdr:from>
    <xdr:to>
      <xdr:col>0</xdr:col>
      <xdr:colOff>615950</xdr:colOff>
      <xdr:row>135</xdr:row>
      <xdr:rowOff>304800</xdr:rowOff>
    </xdr:to>
    <xdr:sp macro="" textlink="">
      <xdr:nvSpPr>
        <xdr:cNvPr id="18216" name="AutoShape 808">
          <a:extLst>
            <a:ext uri="{FF2B5EF4-FFF2-40B4-BE49-F238E27FC236}">
              <a16:creationId xmlns:a16="http://schemas.microsoft.com/office/drawing/2014/main" id="{4DF3BCAE-CB82-4F3B-B24B-D18C2CA84728}"/>
            </a:ext>
          </a:extLst>
        </xdr:cNvPr>
        <xdr:cNvSpPr>
          <a:spLocks noChangeAspect="1" noChangeArrowheads="1"/>
        </xdr:cNvSpPr>
      </xdr:nvSpPr>
      <xdr:spPr bwMode="auto">
        <a:xfrm>
          <a:off x="31115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135</xdr:row>
      <xdr:rowOff>0</xdr:rowOff>
    </xdr:from>
    <xdr:to>
      <xdr:col>0</xdr:col>
      <xdr:colOff>927100</xdr:colOff>
      <xdr:row>135</xdr:row>
      <xdr:rowOff>304800</xdr:rowOff>
    </xdr:to>
    <xdr:sp macro="" textlink="">
      <xdr:nvSpPr>
        <xdr:cNvPr id="18217" name="AutoShape 809" descr="https://adas-server.mobiledrivetech.com/polarion/icons/default/enums/type_feature.gif">
          <a:hlinkClick xmlns:r="http://schemas.openxmlformats.org/officeDocument/2006/relationships" r:id="rId269" tgtFrame="_blank"/>
          <a:extLst>
            <a:ext uri="{FF2B5EF4-FFF2-40B4-BE49-F238E27FC236}">
              <a16:creationId xmlns:a16="http://schemas.microsoft.com/office/drawing/2014/main" id="{E6776ACD-DA04-4969-B77D-5AD40BBA5728}"/>
            </a:ext>
          </a:extLst>
        </xdr:cNvPr>
        <xdr:cNvSpPr>
          <a:spLocks noChangeAspect="1" noChangeArrowheads="1"/>
        </xdr:cNvSpPr>
      </xdr:nvSpPr>
      <xdr:spPr bwMode="auto">
        <a:xfrm>
          <a:off x="62230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135</xdr:row>
      <xdr:rowOff>0</xdr:rowOff>
    </xdr:from>
    <xdr:to>
      <xdr:col>1</xdr:col>
      <xdr:colOff>304800</xdr:colOff>
      <xdr:row>135</xdr:row>
      <xdr:rowOff>304800</xdr:rowOff>
    </xdr:to>
    <xdr:sp macro="" textlink="">
      <xdr:nvSpPr>
        <xdr:cNvPr id="18218" name="AutoShape 810" descr="https://adas-server.mobiledrivetech.com/polarion/icons/default/enums/type_feature.gif">
          <a:hlinkClick xmlns:r="http://schemas.openxmlformats.org/officeDocument/2006/relationships" r:id="rId269" tgtFrame="_top"/>
          <a:extLst>
            <a:ext uri="{FF2B5EF4-FFF2-40B4-BE49-F238E27FC236}">
              <a16:creationId xmlns:a16="http://schemas.microsoft.com/office/drawing/2014/main" id="{AED43621-B2BA-4D87-A765-D3FB127D2DB5}"/>
            </a:ext>
          </a:extLst>
        </xdr:cNvPr>
        <xdr:cNvSpPr>
          <a:spLocks noChangeAspect="1" noChangeArrowheads="1"/>
        </xdr:cNvSpPr>
      </xdr:nvSpPr>
      <xdr:spPr bwMode="auto">
        <a:xfrm>
          <a:off x="202565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135</xdr:row>
      <xdr:rowOff>0</xdr:rowOff>
    </xdr:from>
    <xdr:to>
      <xdr:col>2</xdr:col>
      <xdr:colOff>304800</xdr:colOff>
      <xdr:row>135</xdr:row>
      <xdr:rowOff>304800</xdr:rowOff>
    </xdr:to>
    <xdr:sp macro="" textlink="">
      <xdr:nvSpPr>
        <xdr:cNvPr id="18219" name="AutoShape 811" descr="https://adas-server.mobiledrivetech.com/polarion/icons/default/enums/type_spike.gif">
          <a:hlinkClick xmlns:r="http://schemas.openxmlformats.org/officeDocument/2006/relationships" r:id="rId270" tgtFrame="_blank"/>
          <a:extLst>
            <a:ext uri="{FF2B5EF4-FFF2-40B4-BE49-F238E27FC236}">
              <a16:creationId xmlns:a16="http://schemas.microsoft.com/office/drawing/2014/main" id="{134F18BB-4E3E-4475-ABDF-D1C2AFA1B553}"/>
            </a:ext>
          </a:extLst>
        </xdr:cNvPr>
        <xdr:cNvSpPr>
          <a:spLocks noChangeAspect="1" noChangeArrowheads="1"/>
        </xdr:cNvSpPr>
      </xdr:nvSpPr>
      <xdr:spPr bwMode="auto">
        <a:xfrm>
          <a:off x="265430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135</xdr:row>
      <xdr:rowOff>0</xdr:rowOff>
    </xdr:from>
    <xdr:to>
      <xdr:col>3</xdr:col>
      <xdr:colOff>304800</xdr:colOff>
      <xdr:row>135</xdr:row>
      <xdr:rowOff>304800</xdr:rowOff>
    </xdr:to>
    <xdr:sp macro="" textlink="">
      <xdr:nvSpPr>
        <xdr:cNvPr id="18220" name="AutoShape 812" descr="https://adas-server.mobiledrivetech.com/polarion/icons/default/enums/type_spike.gif">
          <a:hlinkClick xmlns:r="http://schemas.openxmlformats.org/officeDocument/2006/relationships" r:id="rId270" tgtFrame="_top"/>
          <a:extLst>
            <a:ext uri="{FF2B5EF4-FFF2-40B4-BE49-F238E27FC236}">
              <a16:creationId xmlns:a16="http://schemas.microsoft.com/office/drawing/2014/main" id="{94A37EDE-6C96-4979-B7CB-3329E66637B4}"/>
            </a:ext>
          </a:extLst>
        </xdr:cNvPr>
        <xdr:cNvSpPr>
          <a:spLocks noChangeAspect="1" noChangeArrowheads="1"/>
        </xdr:cNvSpPr>
      </xdr:nvSpPr>
      <xdr:spPr bwMode="auto">
        <a:xfrm>
          <a:off x="5797550" y="87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0</xdr:col>
      <xdr:colOff>304800</xdr:colOff>
      <xdr:row>136</xdr:row>
      <xdr:rowOff>304800</xdr:rowOff>
    </xdr:to>
    <xdr:sp macro="" textlink="">
      <xdr:nvSpPr>
        <xdr:cNvPr id="18221" name="AutoShape 813" descr="https://adas-server.mobiledrivetech.com/polarion/ria/images/suspect.gif">
          <a:extLst>
            <a:ext uri="{FF2B5EF4-FFF2-40B4-BE49-F238E27FC236}">
              <a16:creationId xmlns:a16="http://schemas.microsoft.com/office/drawing/2014/main" id="{7379A3DB-6406-427C-951A-D90CC121626F}"/>
            </a:ext>
          </a:extLst>
        </xdr:cNvPr>
        <xdr:cNvSpPr>
          <a:spLocks noChangeAspect="1" noChangeArrowheads="1"/>
        </xdr:cNvSpPr>
      </xdr:nvSpPr>
      <xdr:spPr bwMode="auto">
        <a:xfrm>
          <a:off x="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136</xdr:row>
      <xdr:rowOff>0</xdr:rowOff>
    </xdr:from>
    <xdr:to>
      <xdr:col>0</xdr:col>
      <xdr:colOff>615950</xdr:colOff>
      <xdr:row>136</xdr:row>
      <xdr:rowOff>304800</xdr:rowOff>
    </xdr:to>
    <xdr:sp macro="" textlink="">
      <xdr:nvSpPr>
        <xdr:cNvPr id="18222" name="AutoShape 814">
          <a:extLst>
            <a:ext uri="{FF2B5EF4-FFF2-40B4-BE49-F238E27FC236}">
              <a16:creationId xmlns:a16="http://schemas.microsoft.com/office/drawing/2014/main" id="{22FBCB5C-6684-44CE-ADBD-B36D103DFDA8}"/>
            </a:ext>
          </a:extLst>
        </xdr:cNvPr>
        <xdr:cNvSpPr>
          <a:spLocks noChangeAspect="1" noChangeArrowheads="1"/>
        </xdr:cNvSpPr>
      </xdr:nvSpPr>
      <xdr:spPr bwMode="auto">
        <a:xfrm>
          <a:off x="31115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136</xdr:row>
      <xdr:rowOff>0</xdr:rowOff>
    </xdr:from>
    <xdr:to>
      <xdr:col>0</xdr:col>
      <xdr:colOff>927100</xdr:colOff>
      <xdr:row>136</xdr:row>
      <xdr:rowOff>304800</xdr:rowOff>
    </xdr:to>
    <xdr:sp macro="" textlink="">
      <xdr:nvSpPr>
        <xdr:cNvPr id="18223" name="AutoShape 815" descr="https://adas-server.mobiledrivetech.com/polarion/icons/default/enums/type_feature.gif">
          <a:hlinkClick xmlns:r="http://schemas.openxmlformats.org/officeDocument/2006/relationships" r:id="rId271" tgtFrame="_blank"/>
          <a:extLst>
            <a:ext uri="{FF2B5EF4-FFF2-40B4-BE49-F238E27FC236}">
              <a16:creationId xmlns:a16="http://schemas.microsoft.com/office/drawing/2014/main" id="{1120E22B-C237-4496-81E9-CE5E28903D49}"/>
            </a:ext>
          </a:extLst>
        </xdr:cNvPr>
        <xdr:cNvSpPr>
          <a:spLocks noChangeAspect="1" noChangeArrowheads="1"/>
        </xdr:cNvSpPr>
      </xdr:nvSpPr>
      <xdr:spPr bwMode="auto">
        <a:xfrm>
          <a:off x="62230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136</xdr:row>
      <xdr:rowOff>0</xdr:rowOff>
    </xdr:from>
    <xdr:to>
      <xdr:col>1</xdr:col>
      <xdr:colOff>304800</xdr:colOff>
      <xdr:row>136</xdr:row>
      <xdr:rowOff>304800</xdr:rowOff>
    </xdr:to>
    <xdr:sp macro="" textlink="">
      <xdr:nvSpPr>
        <xdr:cNvPr id="18224" name="AutoShape 816" descr="https://adas-server.mobiledrivetech.com/polarion/icons/default/enums/type_feature.gif">
          <a:hlinkClick xmlns:r="http://schemas.openxmlformats.org/officeDocument/2006/relationships" r:id="rId271" tgtFrame="_top"/>
          <a:extLst>
            <a:ext uri="{FF2B5EF4-FFF2-40B4-BE49-F238E27FC236}">
              <a16:creationId xmlns:a16="http://schemas.microsoft.com/office/drawing/2014/main" id="{DEF22EF6-85D5-402C-A1AE-06705FB36CD7}"/>
            </a:ext>
          </a:extLst>
        </xdr:cNvPr>
        <xdr:cNvSpPr>
          <a:spLocks noChangeAspect="1" noChangeArrowheads="1"/>
        </xdr:cNvSpPr>
      </xdr:nvSpPr>
      <xdr:spPr bwMode="auto">
        <a:xfrm>
          <a:off x="202565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136</xdr:row>
      <xdr:rowOff>0</xdr:rowOff>
    </xdr:from>
    <xdr:to>
      <xdr:col>2</xdr:col>
      <xdr:colOff>304800</xdr:colOff>
      <xdr:row>136</xdr:row>
      <xdr:rowOff>304800</xdr:rowOff>
    </xdr:to>
    <xdr:sp macro="" textlink="">
      <xdr:nvSpPr>
        <xdr:cNvPr id="18225" name="AutoShape 817" descr="https://adas-server.mobiledrivetech.com/polarion/icons/default/enums/type_spike.gif">
          <a:hlinkClick xmlns:r="http://schemas.openxmlformats.org/officeDocument/2006/relationships" r:id="rId272" tgtFrame="_blank"/>
          <a:extLst>
            <a:ext uri="{FF2B5EF4-FFF2-40B4-BE49-F238E27FC236}">
              <a16:creationId xmlns:a16="http://schemas.microsoft.com/office/drawing/2014/main" id="{FFF49419-D81B-428C-B839-E39BCAFA6714}"/>
            </a:ext>
          </a:extLst>
        </xdr:cNvPr>
        <xdr:cNvSpPr>
          <a:spLocks noChangeAspect="1" noChangeArrowheads="1"/>
        </xdr:cNvSpPr>
      </xdr:nvSpPr>
      <xdr:spPr bwMode="auto">
        <a:xfrm>
          <a:off x="265430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136</xdr:row>
      <xdr:rowOff>0</xdr:rowOff>
    </xdr:from>
    <xdr:to>
      <xdr:col>3</xdr:col>
      <xdr:colOff>304800</xdr:colOff>
      <xdr:row>136</xdr:row>
      <xdr:rowOff>304800</xdr:rowOff>
    </xdr:to>
    <xdr:sp macro="" textlink="">
      <xdr:nvSpPr>
        <xdr:cNvPr id="18226" name="AutoShape 818" descr="https://adas-server.mobiledrivetech.com/polarion/icons/default/enums/type_spike.gif">
          <a:hlinkClick xmlns:r="http://schemas.openxmlformats.org/officeDocument/2006/relationships" r:id="rId272" tgtFrame="_top"/>
          <a:extLst>
            <a:ext uri="{FF2B5EF4-FFF2-40B4-BE49-F238E27FC236}">
              <a16:creationId xmlns:a16="http://schemas.microsoft.com/office/drawing/2014/main" id="{6E4B1F98-303D-477F-B797-94A610F37DB7}"/>
            </a:ext>
          </a:extLst>
        </xdr:cNvPr>
        <xdr:cNvSpPr>
          <a:spLocks noChangeAspect="1" noChangeArrowheads="1"/>
        </xdr:cNvSpPr>
      </xdr:nvSpPr>
      <xdr:spPr bwMode="auto">
        <a:xfrm>
          <a:off x="5797550" y="87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xdr:row>
      <xdr:rowOff>0</xdr:rowOff>
    </xdr:from>
    <xdr:to>
      <xdr:col>0</xdr:col>
      <xdr:colOff>304800</xdr:colOff>
      <xdr:row>137</xdr:row>
      <xdr:rowOff>304800</xdr:rowOff>
    </xdr:to>
    <xdr:sp macro="" textlink="">
      <xdr:nvSpPr>
        <xdr:cNvPr id="18227" name="AutoShape 819" descr="https://adas-server.mobiledrivetech.com/polarion/ria/images/suspect.gif">
          <a:extLst>
            <a:ext uri="{FF2B5EF4-FFF2-40B4-BE49-F238E27FC236}">
              <a16:creationId xmlns:a16="http://schemas.microsoft.com/office/drawing/2014/main" id="{CD37B440-CB7F-43DA-8856-437D4359B213}"/>
            </a:ext>
          </a:extLst>
        </xdr:cNvPr>
        <xdr:cNvSpPr>
          <a:spLocks noChangeAspect="1" noChangeArrowheads="1"/>
        </xdr:cNvSpPr>
      </xdr:nvSpPr>
      <xdr:spPr bwMode="auto">
        <a:xfrm>
          <a:off x="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137</xdr:row>
      <xdr:rowOff>0</xdr:rowOff>
    </xdr:from>
    <xdr:to>
      <xdr:col>0</xdr:col>
      <xdr:colOff>615950</xdr:colOff>
      <xdr:row>137</xdr:row>
      <xdr:rowOff>304800</xdr:rowOff>
    </xdr:to>
    <xdr:sp macro="" textlink="">
      <xdr:nvSpPr>
        <xdr:cNvPr id="18228" name="AutoShape 820">
          <a:extLst>
            <a:ext uri="{FF2B5EF4-FFF2-40B4-BE49-F238E27FC236}">
              <a16:creationId xmlns:a16="http://schemas.microsoft.com/office/drawing/2014/main" id="{7B594DBC-14A4-4001-80DB-0A2BE2BC20E4}"/>
            </a:ext>
          </a:extLst>
        </xdr:cNvPr>
        <xdr:cNvSpPr>
          <a:spLocks noChangeAspect="1" noChangeArrowheads="1"/>
        </xdr:cNvSpPr>
      </xdr:nvSpPr>
      <xdr:spPr bwMode="auto">
        <a:xfrm>
          <a:off x="31115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137</xdr:row>
      <xdr:rowOff>0</xdr:rowOff>
    </xdr:from>
    <xdr:to>
      <xdr:col>0</xdr:col>
      <xdr:colOff>927100</xdr:colOff>
      <xdr:row>137</xdr:row>
      <xdr:rowOff>304800</xdr:rowOff>
    </xdr:to>
    <xdr:sp macro="" textlink="">
      <xdr:nvSpPr>
        <xdr:cNvPr id="18229" name="AutoShape 821" descr="https://adas-server.mobiledrivetech.com/polarion/icons/default/enums/type_feature.gif">
          <a:hlinkClick xmlns:r="http://schemas.openxmlformats.org/officeDocument/2006/relationships" r:id="rId273" tgtFrame="_blank"/>
          <a:extLst>
            <a:ext uri="{FF2B5EF4-FFF2-40B4-BE49-F238E27FC236}">
              <a16:creationId xmlns:a16="http://schemas.microsoft.com/office/drawing/2014/main" id="{58272ED9-3CF2-4B06-BA22-3AFE1CD6379F}"/>
            </a:ext>
          </a:extLst>
        </xdr:cNvPr>
        <xdr:cNvSpPr>
          <a:spLocks noChangeAspect="1" noChangeArrowheads="1"/>
        </xdr:cNvSpPr>
      </xdr:nvSpPr>
      <xdr:spPr bwMode="auto">
        <a:xfrm>
          <a:off x="62230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137</xdr:row>
      <xdr:rowOff>0</xdr:rowOff>
    </xdr:from>
    <xdr:to>
      <xdr:col>1</xdr:col>
      <xdr:colOff>304800</xdr:colOff>
      <xdr:row>137</xdr:row>
      <xdr:rowOff>304800</xdr:rowOff>
    </xdr:to>
    <xdr:sp macro="" textlink="">
      <xdr:nvSpPr>
        <xdr:cNvPr id="18230" name="AutoShape 822" descr="https://adas-server.mobiledrivetech.com/polarion/icons/default/enums/type_feature.gif">
          <a:hlinkClick xmlns:r="http://schemas.openxmlformats.org/officeDocument/2006/relationships" r:id="rId273" tgtFrame="_top"/>
          <a:extLst>
            <a:ext uri="{FF2B5EF4-FFF2-40B4-BE49-F238E27FC236}">
              <a16:creationId xmlns:a16="http://schemas.microsoft.com/office/drawing/2014/main" id="{56856067-F662-4E15-8407-B059CBCF0D49}"/>
            </a:ext>
          </a:extLst>
        </xdr:cNvPr>
        <xdr:cNvSpPr>
          <a:spLocks noChangeAspect="1" noChangeArrowheads="1"/>
        </xdr:cNvSpPr>
      </xdr:nvSpPr>
      <xdr:spPr bwMode="auto">
        <a:xfrm>
          <a:off x="202565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xdr:row>
      <xdr:rowOff>0</xdr:rowOff>
    </xdr:from>
    <xdr:to>
      <xdr:col>2</xdr:col>
      <xdr:colOff>304800</xdr:colOff>
      <xdr:row>137</xdr:row>
      <xdr:rowOff>304800</xdr:rowOff>
    </xdr:to>
    <xdr:sp macro="" textlink="">
      <xdr:nvSpPr>
        <xdr:cNvPr id="18231" name="AutoShape 823" descr="https://adas-server.mobiledrivetech.com/polarion/icons/default/enums/type_spike.gif">
          <a:hlinkClick xmlns:r="http://schemas.openxmlformats.org/officeDocument/2006/relationships" r:id="rId274" tgtFrame="_blank"/>
          <a:extLst>
            <a:ext uri="{FF2B5EF4-FFF2-40B4-BE49-F238E27FC236}">
              <a16:creationId xmlns:a16="http://schemas.microsoft.com/office/drawing/2014/main" id="{1FF4D13A-E0D5-4F95-BAC4-3D4F0A835FF5}"/>
            </a:ext>
          </a:extLst>
        </xdr:cNvPr>
        <xdr:cNvSpPr>
          <a:spLocks noChangeAspect="1" noChangeArrowheads="1"/>
        </xdr:cNvSpPr>
      </xdr:nvSpPr>
      <xdr:spPr bwMode="auto">
        <a:xfrm>
          <a:off x="265430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137</xdr:row>
      <xdr:rowOff>0</xdr:rowOff>
    </xdr:from>
    <xdr:to>
      <xdr:col>3</xdr:col>
      <xdr:colOff>304800</xdr:colOff>
      <xdr:row>137</xdr:row>
      <xdr:rowOff>304800</xdr:rowOff>
    </xdr:to>
    <xdr:sp macro="" textlink="">
      <xdr:nvSpPr>
        <xdr:cNvPr id="18232" name="AutoShape 824" descr="https://adas-server.mobiledrivetech.com/polarion/icons/default/enums/type_spike.gif">
          <a:hlinkClick xmlns:r="http://schemas.openxmlformats.org/officeDocument/2006/relationships" r:id="rId274" tgtFrame="_top"/>
          <a:extLst>
            <a:ext uri="{FF2B5EF4-FFF2-40B4-BE49-F238E27FC236}">
              <a16:creationId xmlns:a16="http://schemas.microsoft.com/office/drawing/2014/main" id="{72372F4F-1541-4838-B4BB-637C8358E995}"/>
            </a:ext>
          </a:extLst>
        </xdr:cNvPr>
        <xdr:cNvSpPr>
          <a:spLocks noChangeAspect="1" noChangeArrowheads="1"/>
        </xdr:cNvSpPr>
      </xdr:nvSpPr>
      <xdr:spPr bwMode="auto">
        <a:xfrm>
          <a:off x="5797550" y="88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xdr:row>
      <xdr:rowOff>0</xdr:rowOff>
    </xdr:from>
    <xdr:to>
      <xdr:col>0</xdr:col>
      <xdr:colOff>304800</xdr:colOff>
      <xdr:row>138</xdr:row>
      <xdr:rowOff>304800</xdr:rowOff>
    </xdr:to>
    <xdr:sp macro="" textlink="">
      <xdr:nvSpPr>
        <xdr:cNvPr id="18233" name="AutoShape 825" descr="https://adas-server.mobiledrivetech.com/polarion/ria/images/suspect.gif">
          <a:extLst>
            <a:ext uri="{FF2B5EF4-FFF2-40B4-BE49-F238E27FC236}">
              <a16:creationId xmlns:a16="http://schemas.microsoft.com/office/drawing/2014/main" id="{7CD7F851-0A4D-42A6-87D8-983FF35609D5}"/>
            </a:ext>
          </a:extLst>
        </xdr:cNvPr>
        <xdr:cNvSpPr>
          <a:spLocks noChangeAspect="1" noChangeArrowheads="1"/>
        </xdr:cNvSpPr>
      </xdr:nvSpPr>
      <xdr:spPr bwMode="auto">
        <a:xfrm>
          <a:off x="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138</xdr:row>
      <xdr:rowOff>0</xdr:rowOff>
    </xdr:from>
    <xdr:to>
      <xdr:col>0</xdr:col>
      <xdr:colOff>615950</xdr:colOff>
      <xdr:row>138</xdr:row>
      <xdr:rowOff>304800</xdr:rowOff>
    </xdr:to>
    <xdr:sp macro="" textlink="">
      <xdr:nvSpPr>
        <xdr:cNvPr id="18234" name="AutoShape 826">
          <a:extLst>
            <a:ext uri="{FF2B5EF4-FFF2-40B4-BE49-F238E27FC236}">
              <a16:creationId xmlns:a16="http://schemas.microsoft.com/office/drawing/2014/main" id="{495C44D1-718F-4335-9168-D678856CFD17}"/>
            </a:ext>
          </a:extLst>
        </xdr:cNvPr>
        <xdr:cNvSpPr>
          <a:spLocks noChangeAspect="1" noChangeArrowheads="1"/>
        </xdr:cNvSpPr>
      </xdr:nvSpPr>
      <xdr:spPr bwMode="auto">
        <a:xfrm>
          <a:off x="31115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138</xdr:row>
      <xdr:rowOff>0</xdr:rowOff>
    </xdr:from>
    <xdr:to>
      <xdr:col>0</xdr:col>
      <xdr:colOff>927100</xdr:colOff>
      <xdr:row>138</xdr:row>
      <xdr:rowOff>304800</xdr:rowOff>
    </xdr:to>
    <xdr:sp macro="" textlink="">
      <xdr:nvSpPr>
        <xdr:cNvPr id="18235" name="AutoShape 827" descr="https://adas-server.mobiledrivetech.com/polarion/icons/default/enums/type_feature.gif">
          <a:hlinkClick xmlns:r="http://schemas.openxmlformats.org/officeDocument/2006/relationships" r:id="rId275" tgtFrame="_blank"/>
          <a:extLst>
            <a:ext uri="{FF2B5EF4-FFF2-40B4-BE49-F238E27FC236}">
              <a16:creationId xmlns:a16="http://schemas.microsoft.com/office/drawing/2014/main" id="{671CEFF0-9F50-4A66-8F5C-1EF77467CAD2}"/>
            </a:ext>
          </a:extLst>
        </xdr:cNvPr>
        <xdr:cNvSpPr>
          <a:spLocks noChangeAspect="1" noChangeArrowheads="1"/>
        </xdr:cNvSpPr>
      </xdr:nvSpPr>
      <xdr:spPr bwMode="auto">
        <a:xfrm>
          <a:off x="62230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138</xdr:row>
      <xdr:rowOff>0</xdr:rowOff>
    </xdr:from>
    <xdr:to>
      <xdr:col>1</xdr:col>
      <xdr:colOff>304800</xdr:colOff>
      <xdr:row>138</xdr:row>
      <xdr:rowOff>304800</xdr:rowOff>
    </xdr:to>
    <xdr:sp macro="" textlink="">
      <xdr:nvSpPr>
        <xdr:cNvPr id="18236" name="AutoShape 828" descr="https://adas-server.mobiledrivetech.com/polarion/icons/default/enums/type_feature.gif">
          <a:hlinkClick xmlns:r="http://schemas.openxmlformats.org/officeDocument/2006/relationships" r:id="rId275" tgtFrame="_top"/>
          <a:extLst>
            <a:ext uri="{FF2B5EF4-FFF2-40B4-BE49-F238E27FC236}">
              <a16:creationId xmlns:a16="http://schemas.microsoft.com/office/drawing/2014/main" id="{C3241C5D-FA1D-4BCF-9DF0-A70EB8859DEA}"/>
            </a:ext>
          </a:extLst>
        </xdr:cNvPr>
        <xdr:cNvSpPr>
          <a:spLocks noChangeAspect="1" noChangeArrowheads="1"/>
        </xdr:cNvSpPr>
      </xdr:nvSpPr>
      <xdr:spPr bwMode="auto">
        <a:xfrm>
          <a:off x="202565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xdr:row>
      <xdr:rowOff>0</xdr:rowOff>
    </xdr:from>
    <xdr:to>
      <xdr:col>2</xdr:col>
      <xdr:colOff>304800</xdr:colOff>
      <xdr:row>138</xdr:row>
      <xdr:rowOff>304800</xdr:rowOff>
    </xdr:to>
    <xdr:sp macro="" textlink="">
      <xdr:nvSpPr>
        <xdr:cNvPr id="18237" name="AutoShape 829" descr="https://adas-server.mobiledrivetech.com/polarion/icons/default/enums/type_spike.gif">
          <a:hlinkClick xmlns:r="http://schemas.openxmlformats.org/officeDocument/2006/relationships" r:id="rId276" tgtFrame="_blank"/>
          <a:extLst>
            <a:ext uri="{FF2B5EF4-FFF2-40B4-BE49-F238E27FC236}">
              <a16:creationId xmlns:a16="http://schemas.microsoft.com/office/drawing/2014/main" id="{66B14B0F-B2D6-4DD7-9866-A7EA086EA726}"/>
            </a:ext>
          </a:extLst>
        </xdr:cNvPr>
        <xdr:cNvSpPr>
          <a:spLocks noChangeAspect="1" noChangeArrowheads="1"/>
        </xdr:cNvSpPr>
      </xdr:nvSpPr>
      <xdr:spPr bwMode="auto">
        <a:xfrm>
          <a:off x="265430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138</xdr:row>
      <xdr:rowOff>0</xdr:rowOff>
    </xdr:from>
    <xdr:to>
      <xdr:col>3</xdr:col>
      <xdr:colOff>304800</xdr:colOff>
      <xdr:row>138</xdr:row>
      <xdr:rowOff>304800</xdr:rowOff>
    </xdr:to>
    <xdr:sp macro="" textlink="">
      <xdr:nvSpPr>
        <xdr:cNvPr id="18238" name="AutoShape 830" descr="https://adas-server.mobiledrivetech.com/polarion/icons/default/enums/type_spike.gif">
          <a:hlinkClick xmlns:r="http://schemas.openxmlformats.org/officeDocument/2006/relationships" r:id="rId276" tgtFrame="_top"/>
          <a:extLst>
            <a:ext uri="{FF2B5EF4-FFF2-40B4-BE49-F238E27FC236}">
              <a16:creationId xmlns:a16="http://schemas.microsoft.com/office/drawing/2014/main" id="{31EB2D10-294F-46E8-8FB1-D410027796CB}"/>
            </a:ext>
          </a:extLst>
        </xdr:cNvPr>
        <xdr:cNvSpPr>
          <a:spLocks noChangeAspect="1" noChangeArrowheads="1"/>
        </xdr:cNvSpPr>
      </xdr:nvSpPr>
      <xdr:spPr bwMode="auto">
        <a:xfrm>
          <a:off x="5797550" y="890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xdr:row>
      <xdr:rowOff>0</xdr:rowOff>
    </xdr:from>
    <xdr:to>
      <xdr:col>0</xdr:col>
      <xdr:colOff>304800</xdr:colOff>
      <xdr:row>139</xdr:row>
      <xdr:rowOff>304800</xdr:rowOff>
    </xdr:to>
    <xdr:sp macro="" textlink="">
      <xdr:nvSpPr>
        <xdr:cNvPr id="18239" name="AutoShape 831" descr="https://adas-server.mobiledrivetech.com/polarion/ria/images/suspect.gif">
          <a:extLst>
            <a:ext uri="{FF2B5EF4-FFF2-40B4-BE49-F238E27FC236}">
              <a16:creationId xmlns:a16="http://schemas.microsoft.com/office/drawing/2014/main" id="{E8B1C9DB-A0D8-4B7A-B9DF-BF14BEB2BA94}"/>
            </a:ext>
          </a:extLst>
        </xdr:cNvPr>
        <xdr:cNvSpPr>
          <a:spLocks noChangeAspect="1" noChangeArrowheads="1"/>
        </xdr:cNvSpPr>
      </xdr:nvSpPr>
      <xdr:spPr bwMode="auto">
        <a:xfrm>
          <a:off x="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139</xdr:row>
      <xdr:rowOff>0</xdr:rowOff>
    </xdr:from>
    <xdr:to>
      <xdr:col>0</xdr:col>
      <xdr:colOff>615950</xdr:colOff>
      <xdr:row>139</xdr:row>
      <xdr:rowOff>304800</xdr:rowOff>
    </xdr:to>
    <xdr:sp macro="" textlink="">
      <xdr:nvSpPr>
        <xdr:cNvPr id="18240" name="AutoShape 832">
          <a:extLst>
            <a:ext uri="{FF2B5EF4-FFF2-40B4-BE49-F238E27FC236}">
              <a16:creationId xmlns:a16="http://schemas.microsoft.com/office/drawing/2014/main" id="{C8145FDD-3242-4013-B32E-BE2093636ABB}"/>
            </a:ext>
          </a:extLst>
        </xdr:cNvPr>
        <xdr:cNvSpPr>
          <a:spLocks noChangeAspect="1" noChangeArrowheads="1"/>
        </xdr:cNvSpPr>
      </xdr:nvSpPr>
      <xdr:spPr bwMode="auto">
        <a:xfrm>
          <a:off x="31115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139</xdr:row>
      <xdr:rowOff>0</xdr:rowOff>
    </xdr:from>
    <xdr:to>
      <xdr:col>0</xdr:col>
      <xdr:colOff>927100</xdr:colOff>
      <xdr:row>139</xdr:row>
      <xdr:rowOff>304800</xdr:rowOff>
    </xdr:to>
    <xdr:sp macro="" textlink="">
      <xdr:nvSpPr>
        <xdr:cNvPr id="18241" name="AutoShape 833" descr="https://adas-server.mobiledrivetech.com/polarion/icons/default/enums/type_feature.gif">
          <a:hlinkClick xmlns:r="http://schemas.openxmlformats.org/officeDocument/2006/relationships" r:id="rId277" tgtFrame="_blank"/>
          <a:extLst>
            <a:ext uri="{FF2B5EF4-FFF2-40B4-BE49-F238E27FC236}">
              <a16:creationId xmlns:a16="http://schemas.microsoft.com/office/drawing/2014/main" id="{98E14A80-3B27-4A57-B8DD-4CE96DF3872D}"/>
            </a:ext>
          </a:extLst>
        </xdr:cNvPr>
        <xdr:cNvSpPr>
          <a:spLocks noChangeAspect="1" noChangeArrowheads="1"/>
        </xdr:cNvSpPr>
      </xdr:nvSpPr>
      <xdr:spPr bwMode="auto">
        <a:xfrm>
          <a:off x="62230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139</xdr:row>
      <xdr:rowOff>0</xdr:rowOff>
    </xdr:from>
    <xdr:to>
      <xdr:col>1</xdr:col>
      <xdr:colOff>304800</xdr:colOff>
      <xdr:row>139</xdr:row>
      <xdr:rowOff>304800</xdr:rowOff>
    </xdr:to>
    <xdr:sp macro="" textlink="">
      <xdr:nvSpPr>
        <xdr:cNvPr id="18242" name="AutoShape 834" descr="https://adas-server.mobiledrivetech.com/polarion/icons/default/enums/type_feature.gif">
          <a:hlinkClick xmlns:r="http://schemas.openxmlformats.org/officeDocument/2006/relationships" r:id="rId277" tgtFrame="_top"/>
          <a:extLst>
            <a:ext uri="{FF2B5EF4-FFF2-40B4-BE49-F238E27FC236}">
              <a16:creationId xmlns:a16="http://schemas.microsoft.com/office/drawing/2014/main" id="{5395E328-76CD-48B0-AF27-B788BA0C2188}"/>
            </a:ext>
          </a:extLst>
        </xdr:cNvPr>
        <xdr:cNvSpPr>
          <a:spLocks noChangeAspect="1" noChangeArrowheads="1"/>
        </xdr:cNvSpPr>
      </xdr:nvSpPr>
      <xdr:spPr bwMode="auto">
        <a:xfrm>
          <a:off x="202565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139</xdr:row>
      <xdr:rowOff>0</xdr:rowOff>
    </xdr:from>
    <xdr:to>
      <xdr:col>2</xdr:col>
      <xdr:colOff>304800</xdr:colOff>
      <xdr:row>139</xdr:row>
      <xdr:rowOff>304800</xdr:rowOff>
    </xdr:to>
    <xdr:sp macro="" textlink="">
      <xdr:nvSpPr>
        <xdr:cNvPr id="18243" name="AutoShape 835" descr="https://adas-server.mobiledrivetech.com/polarion/icons/default/enums/type_spike.gif">
          <a:hlinkClick xmlns:r="http://schemas.openxmlformats.org/officeDocument/2006/relationships" r:id="rId278" tgtFrame="_blank"/>
          <a:extLst>
            <a:ext uri="{FF2B5EF4-FFF2-40B4-BE49-F238E27FC236}">
              <a16:creationId xmlns:a16="http://schemas.microsoft.com/office/drawing/2014/main" id="{407F4FEA-128F-4D6D-8EAB-B5D82536209B}"/>
            </a:ext>
          </a:extLst>
        </xdr:cNvPr>
        <xdr:cNvSpPr>
          <a:spLocks noChangeAspect="1" noChangeArrowheads="1"/>
        </xdr:cNvSpPr>
      </xdr:nvSpPr>
      <xdr:spPr bwMode="auto">
        <a:xfrm>
          <a:off x="265430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139</xdr:row>
      <xdr:rowOff>0</xdr:rowOff>
    </xdr:from>
    <xdr:to>
      <xdr:col>3</xdr:col>
      <xdr:colOff>304800</xdr:colOff>
      <xdr:row>139</xdr:row>
      <xdr:rowOff>304800</xdr:rowOff>
    </xdr:to>
    <xdr:sp macro="" textlink="">
      <xdr:nvSpPr>
        <xdr:cNvPr id="18244" name="AutoShape 836" descr="https://adas-server.mobiledrivetech.com/polarion/icons/default/enums/type_spike.gif">
          <a:hlinkClick xmlns:r="http://schemas.openxmlformats.org/officeDocument/2006/relationships" r:id="rId278" tgtFrame="_top"/>
          <a:extLst>
            <a:ext uri="{FF2B5EF4-FFF2-40B4-BE49-F238E27FC236}">
              <a16:creationId xmlns:a16="http://schemas.microsoft.com/office/drawing/2014/main" id="{48BBFE33-FFEC-4804-95F3-A086FB388F01}"/>
            </a:ext>
          </a:extLst>
        </xdr:cNvPr>
        <xdr:cNvSpPr>
          <a:spLocks noChangeAspect="1" noChangeArrowheads="1"/>
        </xdr:cNvSpPr>
      </xdr:nvSpPr>
      <xdr:spPr bwMode="auto">
        <a:xfrm>
          <a:off x="5797550" y="89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xdr:row>
      <xdr:rowOff>0</xdr:rowOff>
    </xdr:from>
    <xdr:to>
      <xdr:col>0</xdr:col>
      <xdr:colOff>304800</xdr:colOff>
      <xdr:row>140</xdr:row>
      <xdr:rowOff>304800</xdr:rowOff>
    </xdr:to>
    <xdr:sp macro="" textlink="">
      <xdr:nvSpPr>
        <xdr:cNvPr id="18245" name="AutoShape 837" descr="https://adas-server.mobiledrivetech.com/polarion/ria/images/suspect.gif">
          <a:extLst>
            <a:ext uri="{FF2B5EF4-FFF2-40B4-BE49-F238E27FC236}">
              <a16:creationId xmlns:a16="http://schemas.microsoft.com/office/drawing/2014/main" id="{939AFE05-CC23-4D65-AD55-3EB47BD8B62F}"/>
            </a:ext>
          </a:extLst>
        </xdr:cNvPr>
        <xdr:cNvSpPr>
          <a:spLocks noChangeAspect="1" noChangeArrowheads="1"/>
        </xdr:cNvSpPr>
      </xdr:nvSpPr>
      <xdr:spPr bwMode="auto">
        <a:xfrm>
          <a:off x="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140</xdr:row>
      <xdr:rowOff>0</xdr:rowOff>
    </xdr:from>
    <xdr:to>
      <xdr:col>0</xdr:col>
      <xdr:colOff>615950</xdr:colOff>
      <xdr:row>140</xdr:row>
      <xdr:rowOff>304800</xdr:rowOff>
    </xdr:to>
    <xdr:sp macro="" textlink="">
      <xdr:nvSpPr>
        <xdr:cNvPr id="18246" name="AutoShape 838">
          <a:extLst>
            <a:ext uri="{FF2B5EF4-FFF2-40B4-BE49-F238E27FC236}">
              <a16:creationId xmlns:a16="http://schemas.microsoft.com/office/drawing/2014/main" id="{A3A8E1B0-3349-4074-9989-5FD36FBF860F}"/>
            </a:ext>
          </a:extLst>
        </xdr:cNvPr>
        <xdr:cNvSpPr>
          <a:spLocks noChangeAspect="1" noChangeArrowheads="1"/>
        </xdr:cNvSpPr>
      </xdr:nvSpPr>
      <xdr:spPr bwMode="auto">
        <a:xfrm>
          <a:off x="31115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140</xdr:row>
      <xdr:rowOff>0</xdr:rowOff>
    </xdr:from>
    <xdr:to>
      <xdr:col>0</xdr:col>
      <xdr:colOff>927100</xdr:colOff>
      <xdr:row>140</xdr:row>
      <xdr:rowOff>304800</xdr:rowOff>
    </xdr:to>
    <xdr:sp macro="" textlink="">
      <xdr:nvSpPr>
        <xdr:cNvPr id="18247" name="AutoShape 839" descr="https://adas-server.mobiledrivetech.com/polarion/icons/default/enums/type_feature.gif">
          <a:hlinkClick xmlns:r="http://schemas.openxmlformats.org/officeDocument/2006/relationships" r:id="rId279" tgtFrame="_blank"/>
          <a:extLst>
            <a:ext uri="{FF2B5EF4-FFF2-40B4-BE49-F238E27FC236}">
              <a16:creationId xmlns:a16="http://schemas.microsoft.com/office/drawing/2014/main" id="{2C4B17E5-97BA-4663-BD26-44797C10701A}"/>
            </a:ext>
          </a:extLst>
        </xdr:cNvPr>
        <xdr:cNvSpPr>
          <a:spLocks noChangeAspect="1" noChangeArrowheads="1"/>
        </xdr:cNvSpPr>
      </xdr:nvSpPr>
      <xdr:spPr bwMode="auto">
        <a:xfrm>
          <a:off x="62230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140</xdr:row>
      <xdr:rowOff>0</xdr:rowOff>
    </xdr:from>
    <xdr:to>
      <xdr:col>1</xdr:col>
      <xdr:colOff>304800</xdr:colOff>
      <xdr:row>140</xdr:row>
      <xdr:rowOff>304800</xdr:rowOff>
    </xdr:to>
    <xdr:sp macro="" textlink="">
      <xdr:nvSpPr>
        <xdr:cNvPr id="18248" name="AutoShape 840" descr="https://adas-server.mobiledrivetech.com/polarion/icons/default/enums/type_feature.gif">
          <a:hlinkClick xmlns:r="http://schemas.openxmlformats.org/officeDocument/2006/relationships" r:id="rId279" tgtFrame="_top"/>
          <a:extLst>
            <a:ext uri="{FF2B5EF4-FFF2-40B4-BE49-F238E27FC236}">
              <a16:creationId xmlns:a16="http://schemas.microsoft.com/office/drawing/2014/main" id="{FDF5FEBE-6531-4F94-BDBD-1C3242BAF65E}"/>
            </a:ext>
          </a:extLst>
        </xdr:cNvPr>
        <xdr:cNvSpPr>
          <a:spLocks noChangeAspect="1" noChangeArrowheads="1"/>
        </xdr:cNvSpPr>
      </xdr:nvSpPr>
      <xdr:spPr bwMode="auto">
        <a:xfrm>
          <a:off x="202565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140</xdr:row>
      <xdr:rowOff>0</xdr:rowOff>
    </xdr:from>
    <xdr:to>
      <xdr:col>2</xdr:col>
      <xdr:colOff>304800</xdr:colOff>
      <xdr:row>140</xdr:row>
      <xdr:rowOff>304800</xdr:rowOff>
    </xdr:to>
    <xdr:sp macro="" textlink="">
      <xdr:nvSpPr>
        <xdr:cNvPr id="18249" name="AutoShape 841" descr="https://adas-server.mobiledrivetech.com/polarion/icons/default/enums/type_spike.gif">
          <a:hlinkClick xmlns:r="http://schemas.openxmlformats.org/officeDocument/2006/relationships" r:id="rId280" tgtFrame="_blank"/>
          <a:extLst>
            <a:ext uri="{FF2B5EF4-FFF2-40B4-BE49-F238E27FC236}">
              <a16:creationId xmlns:a16="http://schemas.microsoft.com/office/drawing/2014/main" id="{4BCA9B39-B460-4BCF-8548-D4A5745235FA}"/>
            </a:ext>
          </a:extLst>
        </xdr:cNvPr>
        <xdr:cNvSpPr>
          <a:spLocks noChangeAspect="1" noChangeArrowheads="1"/>
        </xdr:cNvSpPr>
      </xdr:nvSpPr>
      <xdr:spPr bwMode="auto">
        <a:xfrm>
          <a:off x="265430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140</xdr:row>
      <xdr:rowOff>0</xdr:rowOff>
    </xdr:from>
    <xdr:to>
      <xdr:col>3</xdr:col>
      <xdr:colOff>304800</xdr:colOff>
      <xdr:row>140</xdr:row>
      <xdr:rowOff>304800</xdr:rowOff>
    </xdr:to>
    <xdr:sp macro="" textlink="">
      <xdr:nvSpPr>
        <xdr:cNvPr id="18250" name="AutoShape 842" descr="https://adas-server.mobiledrivetech.com/polarion/icons/default/enums/type_spike.gif">
          <a:hlinkClick xmlns:r="http://schemas.openxmlformats.org/officeDocument/2006/relationships" r:id="rId280" tgtFrame="_top"/>
          <a:extLst>
            <a:ext uri="{FF2B5EF4-FFF2-40B4-BE49-F238E27FC236}">
              <a16:creationId xmlns:a16="http://schemas.microsoft.com/office/drawing/2014/main" id="{6A485277-0096-4E92-BBF0-C53DE5967261}"/>
            </a:ext>
          </a:extLst>
        </xdr:cNvPr>
        <xdr:cNvSpPr>
          <a:spLocks noChangeAspect="1" noChangeArrowheads="1"/>
        </xdr:cNvSpPr>
      </xdr:nvSpPr>
      <xdr:spPr bwMode="auto">
        <a:xfrm>
          <a:off x="579755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xdr:row>
      <xdr:rowOff>0</xdr:rowOff>
    </xdr:from>
    <xdr:to>
      <xdr:col>0</xdr:col>
      <xdr:colOff>304800</xdr:colOff>
      <xdr:row>141</xdr:row>
      <xdr:rowOff>304800</xdr:rowOff>
    </xdr:to>
    <xdr:sp macro="" textlink="">
      <xdr:nvSpPr>
        <xdr:cNvPr id="18251" name="AutoShape 843" descr="https://adas-server.mobiledrivetech.com/polarion/ria/images/suspect.gif">
          <a:extLst>
            <a:ext uri="{FF2B5EF4-FFF2-40B4-BE49-F238E27FC236}">
              <a16:creationId xmlns:a16="http://schemas.microsoft.com/office/drawing/2014/main" id="{4D99091E-3F0E-4039-AB73-B86CF23EFF33}"/>
            </a:ext>
          </a:extLst>
        </xdr:cNvPr>
        <xdr:cNvSpPr>
          <a:spLocks noChangeAspect="1" noChangeArrowheads="1"/>
        </xdr:cNvSpPr>
      </xdr:nvSpPr>
      <xdr:spPr bwMode="auto">
        <a:xfrm>
          <a:off x="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141</xdr:row>
      <xdr:rowOff>0</xdr:rowOff>
    </xdr:from>
    <xdr:to>
      <xdr:col>0</xdr:col>
      <xdr:colOff>615950</xdr:colOff>
      <xdr:row>141</xdr:row>
      <xdr:rowOff>304800</xdr:rowOff>
    </xdr:to>
    <xdr:sp macro="" textlink="">
      <xdr:nvSpPr>
        <xdr:cNvPr id="18252" name="AutoShape 844">
          <a:extLst>
            <a:ext uri="{FF2B5EF4-FFF2-40B4-BE49-F238E27FC236}">
              <a16:creationId xmlns:a16="http://schemas.microsoft.com/office/drawing/2014/main" id="{A2C80F48-18A5-4C53-A0AF-4D5615ED42DF}"/>
            </a:ext>
          </a:extLst>
        </xdr:cNvPr>
        <xdr:cNvSpPr>
          <a:spLocks noChangeAspect="1" noChangeArrowheads="1"/>
        </xdr:cNvSpPr>
      </xdr:nvSpPr>
      <xdr:spPr bwMode="auto">
        <a:xfrm>
          <a:off x="31115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141</xdr:row>
      <xdr:rowOff>0</xdr:rowOff>
    </xdr:from>
    <xdr:to>
      <xdr:col>0</xdr:col>
      <xdr:colOff>927100</xdr:colOff>
      <xdr:row>141</xdr:row>
      <xdr:rowOff>304800</xdr:rowOff>
    </xdr:to>
    <xdr:sp macro="" textlink="">
      <xdr:nvSpPr>
        <xdr:cNvPr id="18253" name="AutoShape 845" descr="https://adas-server.mobiledrivetech.com/polarion/icons/default/enums/type_feature.gif">
          <a:hlinkClick xmlns:r="http://schemas.openxmlformats.org/officeDocument/2006/relationships" r:id="rId281" tgtFrame="_blank"/>
          <a:extLst>
            <a:ext uri="{FF2B5EF4-FFF2-40B4-BE49-F238E27FC236}">
              <a16:creationId xmlns:a16="http://schemas.microsoft.com/office/drawing/2014/main" id="{82804CAC-C0A7-4E83-9491-68B49E087A84}"/>
            </a:ext>
          </a:extLst>
        </xdr:cNvPr>
        <xdr:cNvSpPr>
          <a:spLocks noChangeAspect="1" noChangeArrowheads="1"/>
        </xdr:cNvSpPr>
      </xdr:nvSpPr>
      <xdr:spPr bwMode="auto">
        <a:xfrm>
          <a:off x="62230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141</xdr:row>
      <xdr:rowOff>0</xdr:rowOff>
    </xdr:from>
    <xdr:to>
      <xdr:col>1</xdr:col>
      <xdr:colOff>304800</xdr:colOff>
      <xdr:row>141</xdr:row>
      <xdr:rowOff>304800</xdr:rowOff>
    </xdr:to>
    <xdr:sp macro="" textlink="">
      <xdr:nvSpPr>
        <xdr:cNvPr id="18254" name="AutoShape 846" descr="https://adas-server.mobiledrivetech.com/polarion/icons/default/enums/type_feature.gif">
          <a:hlinkClick xmlns:r="http://schemas.openxmlformats.org/officeDocument/2006/relationships" r:id="rId281" tgtFrame="_top"/>
          <a:extLst>
            <a:ext uri="{FF2B5EF4-FFF2-40B4-BE49-F238E27FC236}">
              <a16:creationId xmlns:a16="http://schemas.microsoft.com/office/drawing/2014/main" id="{288CCB99-205A-4AB1-8F4E-6A1570A7693B}"/>
            </a:ext>
          </a:extLst>
        </xdr:cNvPr>
        <xdr:cNvSpPr>
          <a:spLocks noChangeAspect="1" noChangeArrowheads="1"/>
        </xdr:cNvSpPr>
      </xdr:nvSpPr>
      <xdr:spPr bwMode="auto">
        <a:xfrm>
          <a:off x="202565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141</xdr:row>
      <xdr:rowOff>0</xdr:rowOff>
    </xdr:from>
    <xdr:to>
      <xdr:col>2</xdr:col>
      <xdr:colOff>304800</xdr:colOff>
      <xdr:row>141</xdr:row>
      <xdr:rowOff>304800</xdr:rowOff>
    </xdr:to>
    <xdr:sp macro="" textlink="">
      <xdr:nvSpPr>
        <xdr:cNvPr id="18255" name="AutoShape 847" descr="https://adas-server.mobiledrivetech.com/polarion/icons/default/enums/type_spike.gif">
          <a:hlinkClick xmlns:r="http://schemas.openxmlformats.org/officeDocument/2006/relationships" r:id="rId282" tgtFrame="_blank"/>
          <a:extLst>
            <a:ext uri="{FF2B5EF4-FFF2-40B4-BE49-F238E27FC236}">
              <a16:creationId xmlns:a16="http://schemas.microsoft.com/office/drawing/2014/main" id="{C777E404-8043-4BDC-B8B8-765073F0AD3A}"/>
            </a:ext>
          </a:extLst>
        </xdr:cNvPr>
        <xdr:cNvSpPr>
          <a:spLocks noChangeAspect="1" noChangeArrowheads="1"/>
        </xdr:cNvSpPr>
      </xdr:nvSpPr>
      <xdr:spPr bwMode="auto">
        <a:xfrm>
          <a:off x="265430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141</xdr:row>
      <xdr:rowOff>0</xdr:rowOff>
    </xdr:from>
    <xdr:to>
      <xdr:col>3</xdr:col>
      <xdr:colOff>304800</xdr:colOff>
      <xdr:row>141</xdr:row>
      <xdr:rowOff>304800</xdr:rowOff>
    </xdr:to>
    <xdr:sp macro="" textlink="">
      <xdr:nvSpPr>
        <xdr:cNvPr id="18256" name="AutoShape 848" descr="https://adas-server.mobiledrivetech.com/polarion/icons/default/enums/type_spike.gif">
          <a:hlinkClick xmlns:r="http://schemas.openxmlformats.org/officeDocument/2006/relationships" r:id="rId282" tgtFrame="_top"/>
          <a:extLst>
            <a:ext uri="{FF2B5EF4-FFF2-40B4-BE49-F238E27FC236}">
              <a16:creationId xmlns:a16="http://schemas.microsoft.com/office/drawing/2014/main" id="{FAEA03E2-D4AD-45BF-859A-01BAB000478A}"/>
            </a:ext>
          </a:extLst>
        </xdr:cNvPr>
        <xdr:cNvSpPr>
          <a:spLocks noChangeAspect="1" noChangeArrowheads="1"/>
        </xdr:cNvSpPr>
      </xdr:nvSpPr>
      <xdr:spPr bwMode="auto">
        <a:xfrm>
          <a:off x="5797550" y="909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xdr:row>
      <xdr:rowOff>0</xdr:rowOff>
    </xdr:from>
    <xdr:to>
      <xdr:col>0</xdr:col>
      <xdr:colOff>304800</xdr:colOff>
      <xdr:row>142</xdr:row>
      <xdr:rowOff>304800</xdr:rowOff>
    </xdr:to>
    <xdr:sp macro="" textlink="">
      <xdr:nvSpPr>
        <xdr:cNvPr id="18257" name="AutoShape 849" descr="https://adas-server.mobiledrivetech.com/polarion/ria/images/suspect.gif">
          <a:extLst>
            <a:ext uri="{FF2B5EF4-FFF2-40B4-BE49-F238E27FC236}">
              <a16:creationId xmlns:a16="http://schemas.microsoft.com/office/drawing/2014/main" id="{B38A56D5-CAF7-4ECD-B49C-AA7F29D89372}"/>
            </a:ext>
          </a:extLst>
        </xdr:cNvPr>
        <xdr:cNvSpPr>
          <a:spLocks noChangeAspect="1" noChangeArrowheads="1"/>
        </xdr:cNvSpPr>
      </xdr:nvSpPr>
      <xdr:spPr bwMode="auto">
        <a:xfrm>
          <a:off x="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142</xdr:row>
      <xdr:rowOff>0</xdr:rowOff>
    </xdr:from>
    <xdr:to>
      <xdr:col>0</xdr:col>
      <xdr:colOff>615950</xdr:colOff>
      <xdr:row>142</xdr:row>
      <xdr:rowOff>304800</xdr:rowOff>
    </xdr:to>
    <xdr:sp macro="" textlink="">
      <xdr:nvSpPr>
        <xdr:cNvPr id="18258" name="AutoShape 850">
          <a:extLst>
            <a:ext uri="{FF2B5EF4-FFF2-40B4-BE49-F238E27FC236}">
              <a16:creationId xmlns:a16="http://schemas.microsoft.com/office/drawing/2014/main" id="{206B27B6-B450-452D-9803-7D4CE0D274B3}"/>
            </a:ext>
          </a:extLst>
        </xdr:cNvPr>
        <xdr:cNvSpPr>
          <a:spLocks noChangeAspect="1" noChangeArrowheads="1"/>
        </xdr:cNvSpPr>
      </xdr:nvSpPr>
      <xdr:spPr bwMode="auto">
        <a:xfrm>
          <a:off x="31115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142</xdr:row>
      <xdr:rowOff>0</xdr:rowOff>
    </xdr:from>
    <xdr:to>
      <xdr:col>0</xdr:col>
      <xdr:colOff>927100</xdr:colOff>
      <xdr:row>142</xdr:row>
      <xdr:rowOff>304800</xdr:rowOff>
    </xdr:to>
    <xdr:sp macro="" textlink="">
      <xdr:nvSpPr>
        <xdr:cNvPr id="18259" name="AutoShape 851" descr="https://adas-server.mobiledrivetech.com/polarion/icons/default/enums/type_feature.gif">
          <a:hlinkClick xmlns:r="http://schemas.openxmlformats.org/officeDocument/2006/relationships" r:id="rId283" tgtFrame="_blank"/>
          <a:extLst>
            <a:ext uri="{FF2B5EF4-FFF2-40B4-BE49-F238E27FC236}">
              <a16:creationId xmlns:a16="http://schemas.microsoft.com/office/drawing/2014/main" id="{A014E262-803C-466E-9A81-E041C9A18F32}"/>
            </a:ext>
          </a:extLst>
        </xdr:cNvPr>
        <xdr:cNvSpPr>
          <a:spLocks noChangeAspect="1" noChangeArrowheads="1"/>
        </xdr:cNvSpPr>
      </xdr:nvSpPr>
      <xdr:spPr bwMode="auto">
        <a:xfrm>
          <a:off x="62230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142</xdr:row>
      <xdr:rowOff>0</xdr:rowOff>
    </xdr:from>
    <xdr:to>
      <xdr:col>1</xdr:col>
      <xdr:colOff>304800</xdr:colOff>
      <xdr:row>142</xdr:row>
      <xdr:rowOff>304800</xdr:rowOff>
    </xdr:to>
    <xdr:sp macro="" textlink="">
      <xdr:nvSpPr>
        <xdr:cNvPr id="18260" name="AutoShape 852" descr="https://adas-server.mobiledrivetech.com/polarion/icons/default/enums/type_feature.gif">
          <a:hlinkClick xmlns:r="http://schemas.openxmlformats.org/officeDocument/2006/relationships" r:id="rId283" tgtFrame="_top"/>
          <a:extLst>
            <a:ext uri="{FF2B5EF4-FFF2-40B4-BE49-F238E27FC236}">
              <a16:creationId xmlns:a16="http://schemas.microsoft.com/office/drawing/2014/main" id="{2422D900-65C5-49C3-B241-C89228874156}"/>
            </a:ext>
          </a:extLst>
        </xdr:cNvPr>
        <xdr:cNvSpPr>
          <a:spLocks noChangeAspect="1" noChangeArrowheads="1"/>
        </xdr:cNvSpPr>
      </xdr:nvSpPr>
      <xdr:spPr bwMode="auto">
        <a:xfrm>
          <a:off x="202565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142</xdr:row>
      <xdr:rowOff>0</xdr:rowOff>
    </xdr:from>
    <xdr:to>
      <xdr:col>2</xdr:col>
      <xdr:colOff>304800</xdr:colOff>
      <xdr:row>142</xdr:row>
      <xdr:rowOff>304800</xdr:rowOff>
    </xdr:to>
    <xdr:sp macro="" textlink="">
      <xdr:nvSpPr>
        <xdr:cNvPr id="18261" name="AutoShape 853" descr="https://adas-server.mobiledrivetech.com/polarion/icons/default/enums/type_spike.gif">
          <a:hlinkClick xmlns:r="http://schemas.openxmlformats.org/officeDocument/2006/relationships" r:id="rId284" tgtFrame="_blank"/>
          <a:extLst>
            <a:ext uri="{FF2B5EF4-FFF2-40B4-BE49-F238E27FC236}">
              <a16:creationId xmlns:a16="http://schemas.microsoft.com/office/drawing/2014/main" id="{6B38892B-8C9F-43FA-84FB-A8D5E828F9FC}"/>
            </a:ext>
          </a:extLst>
        </xdr:cNvPr>
        <xdr:cNvSpPr>
          <a:spLocks noChangeAspect="1" noChangeArrowheads="1"/>
        </xdr:cNvSpPr>
      </xdr:nvSpPr>
      <xdr:spPr bwMode="auto">
        <a:xfrm>
          <a:off x="265430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142</xdr:row>
      <xdr:rowOff>0</xdr:rowOff>
    </xdr:from>
    <xdr:to>
      <xdr:col>3</xdr:col>
      <xdr:colOff>304800</xdr:colOff>
      <xdr:row>142</xdr:row>
      <xdr:rowOff>304800</xdr:rowOff>
    </xdr:to>
    <xdr:sp macro="" textlink="">
      <xdr:nvSpPr>
        <xdr:cNvPr id="18262" name="AutoShape 854" descr="https://adas-server.mobiledrivetech.com/polarion/icons/default/enums/type_spike.gif">
          <a:hlinkClick xmlns:r="http://schemas.openxmlformats.org/officeDocument/2006/relationships" r:id="rId284" tgtFrame="_top"/>
          <a:extLst>
            <a:ext uri="{FF2B5EF4-FFF2-40B4-BE49-F238E27FC236}">
              <a16:creationId xmlns:a16="http://schemas.microsoft.com/office/drawing/2014/main" id="{2049CBEA-6432-49BD-8D37-40F98E18D957}"/>
            </a:ext>
          </a:extLst>
        </xdr:cNvPr>
        <xdr:cNvSpPr>
          <a:spLocks noChangeAspect="1" noChangeArrowheads="1"/>
        </xdr:cNvSpPr>
      </xdr:nvSpPr>
      <xdr:spPr bwMode="auto">
        <a:xfrm>
          <a:off x="5797550" y="91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xdr:row>
      <xdr:rowOff>0</xdr:rowOff>
    </xdr:from>
    <xdr:to>
      <xdr:col>0</xdr:col>
      <xdr:colOff>304800</xdr:colOff>
      <xdr:row>143</xdr:row>
      <xdr:rowOff>304800</xdr:rowOff>
    </xdr:to>
    <xdr:sp macro="" textlink="">
      <xdr:nvSpPr>
        <xdr:cNvPr id="18263" name="AutoShape 855" descr="https://adas-server.mobiledrivetech.com/polarion/ria/images/suspect.gif">
          <a:extLst>
            <a:ext uri="{FF2B5EF4-FFF2-40B4-BE49-F238E27FC236}">
              <a16:creationId xmlns:a16="http://schemas.microsoft.com/office/drawing/2014/main" id="{C2EE37CE-C3E6-4353-854F-50963B880CDC}"/>
            </a:ext>
          </a:extLst>
        </xdr:cNvPr>
        <xdr:cNvSpPr>
          <a:spLocks noChangeAspect="1" noChangeArrowheads="1"/>
        </xdr:cNvSpPr>
      </xdr:nvSpPr>
      <xdr:spPr bwMode="auto">
        <a:xfrm>
          <a:off x="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143</xdr:row>
      <xdr:rowOff>0</xdr:rowOff>
    </xdr:from>
    <xdr:to>
      <xdr:col>0</xdr:col>
      <xdr:colOff>615950</xdr:colOff>
      <xdr:row>143</xdr:row>
      <xdr:rowOff>304800</xdr:rowOff>
    </xdr:to>
    <xdr:sp macro="" textlink="">
      <xdr:nvSpPr>
        <xdr:cNvPr id="18264" name="AutoShape 856">
          <a:extLst>
            <a:ext uri="{FF2B5EF4-FFF2-40B4-BE49-F238E27FC236}">
              <a16:creationId xmlns:a16="http://schemas.microsoft.com/office/drawing/2014/main" id="{0A9DC5BE-9AE3-4914-B49A-EB68FF3E99CA}"/>
            </a:ext>
          </a:extLst>
        </xdr:cNvPr>
        <xdr:cNvSpPr>
          <a:spLocks noChangeAspect="1" noChangeArrowheads="1"/>
        </xdr:cNvSpPr>
      </xdr:nvSpPr>
      <xdr:spPr bwMode="auto">
        <a:xfrm>
          <a:off x="31115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143</xdr:row>
      <xdr:rowOff>0</xdr:rowOff>
    </xdr:from>
    <xdr:to>
      <xdr:col>0</xdr:col>
      <xdr:colOff>927100</xdr:colOff>
      <xdr:row>143</xdr:row>
      <xdr:rowOff>304800</xdr:rowOff>
    </xdr:to>
    <xdr:sp macro="" textlink="">
      <xdr:nvSpPr>
        <xdr:cNvPr id="18265" name="AutoShape 857" descr="https://adas-server.mobiledrivetech.com/polarion/icons/default/enums/type_feature.gif">
          <a:hlinkClick xmlns:r="http://schemas.openxmlformats.org/officeDocument/2006/relationships" r:id="rId285" tgtFrame="_blank"/>
          <a:extLst>
            <a:ext uri="{FF2B5EF4-FFF2-40B4-BE49-F238E27FC236}">
              <a16:creationId xmlns:a16="http://schemas.microsoft.com/office/drawing/2014/main" id="{8B00DF60-4312-4581-907A-6F7FAAD85106}"/>
            </a:ext>
          </a:extLst>
        </xdr:cNvPr>
        <xdr:cNvSpPr>
          <a:spLocks noChangeAspect="1" noChangeArrowheads="1"/>
        </xdr:cNvSpPr>
      </xdr:nvSpPr>
      <xdr:spPr bwMode="auto">
        <a:xfrm>
          <a:off x="62230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143</xdr:row>
      <xdr:rowOff>0</xdr:rowOff>
    </xdr:from>
    <xdr:to>
      <xdr:col>1</xdr:col>
      <xdr:colOff>304800</xdr:colOff>
      <xdr:row>143</xdr:row>
      <xdr:rowOff>304800</xdr:rowOff>
    </xdr:to>
    <xdr:sp macro="" textlink="">
      <xdr:nvSpPr>
        <xdr:cNvPr id="18266" name="AutoShape 858" descr="https://adas-server.mobiledrivetech.com/polarion/icons/default/enums/type_feature.gif">
          <a:hlinkClick xmlns:r="http://schemas.openxmlformats.org/officeDocument/2006/relationships" r:id="rId285" tgtFrame="_top"/>
          <a:extLst>
            <a:ext uri="{FF2B5EF4-FFF2-40B4-BE49-F238E27FC236}">
              <a16:creationId xmlns:a16="http://schemas.microsoft.com/office/drawing/2014/main" id="{7DE3D2A0-A0C5-42C6-9A9E-3C14CDAA8548}"/>
            </a:ext>
          </a:extLst>
        </xdr:cNvPr>
        <xdr:cNvSpPr>
          <a:spLocks noChangeAspect="1" noChangeArrowheads="1"/>
        </xdr:cNvSpPr>
      </xdr:nvSpPr>
      <xdr:spPr bwMode="auto">
        <a:xfrm>
          <a:off x="202565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xdr:row>
      <xdr:rowOff>0</xdr:rowOff>
    </xdr:from>
    <xdr:to>
      <xdr:col>2</xdr:col>
      <xdr:colOff>304800</xdr:colOff>
      <xdr:row>143</xdr:row>
      <xdr:rowOff>304800</xdr:rowOff>
    </xdr:to>
    <xdr:sp macro="" textlink="">
      <xdr:nvSpPr>
        <xdr:cNvPr id="18267" name="AutoShape 859" descr="https://adas-server.mobiledrivetech.com/polarion/icons/default/enums/type_spike.gif">
          <a:hlinkClick xmlns:r="http://schemas.openxmlformats.org/officeDocument/2006/relationships" r:id="rId286" tgtFrame="_blank"/>
          <a:extLst>
            <a:ext uri="{FF2B5EF4-FFF2-40B4-BE49-F238E27FC236}">
              <a16:creationId xmlns:a16="http://schemas.microsoft.com/office/drawing/2014/main" id="{FC629D34-7431-4A27-97B5-8C6926608510}"/>
            </a:ext>
          </a:extLst>
        </xdr:cNvPr>
        <xdr:cNvSpPr>
          <a:spLocks noChangeAspect="1" noChangeArrowheads="1"/>
        </xdr:cNvSpPr>
      </xdr:nvSpPr>
      <xdr:spPr bwMode="auto">
        <a:xfrm>
          <a:off x="265430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143</xdr:row>
      <xdr:rowOff>0</xdr:rowOff>
    </xdr:from>
    <xdr:to>
      <xdr:col>3</xdr:col>
      <xdr:colOff>304800</xdr:colOff>
      <xdr:row>143</xdr:row>
      <xdr:rowOff>304800</xdr:rowOff>
    </xdr:to>
    <xdr:sp macro="" textlink="">
      <xdr:nvSpPr>
        <xdr:cNvPr id="18268" name="AutoShape 860" descr="https://adas-server.mobiledrivetech.com/polarion/icons/default/enums/type_spike.gif">
          <a:hlinkClick xmlns:r="http://schemas.openxmlformats.org/officeDocument/2006/relationships" r:id="rId286" tgtFrame="_top"/>
          <a:extLst>
            <a:ext uri="{FF2B5EF4-FFF2-40B4-BE49-F238E27FC236}">
              <a16:creationId xmlns:a16="http://schemas.microsoft.com/office/drawing/2014/main" id="{490DFAB0-02F3-42EF-A4CE-DED3ADB3BED7}"/>
            </a:ext>
          </a:extLst>
        </xdr:cNvPr>
        <xdr:cNvSpPr>
          <a:spLocks noChangeAspect="1" noChangeArrowheads="1"/>
        </xdr:cNvSpPr>
      </xdr:nvSpPr>
      <xdr:spPr bwMode="auto">
        <a:xfrm>
          <a:off x="5797550" y="92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144</xdr:row>
      <xdr:rowOff>304800</xdr:rowOff>
    </xdr:to>
    <xdr:sp macro="" textlink="">
      <xdr:nvSpPr>
        <xdr:cNvPr id="18269" name="AutoShape 861" descr="https://adas-server.mobiledrivetech.com/polarion/ria/images/suspect.gif">
          <a:extLst>
            <a:ext uri="{FF2B5EF4-FFF2-40B4-BE49-F238E27FC236}">
              <a16:creationId xmlns:a16="http://schemas.microsoft.com/office/drawing/2014/main" id="{CCD6EA6D-0A8A-45A7-8F10-E86ADAC7B927}"/>
            </a:ext>
          </a:extLst>
        </xdr:cNvPr>
        <xdr:cNvSpPr>
          <a:spLocks noChangeAspect="1" noChangeArrowheads="1"/>
        </xdr:cNvSpPr>
      </xdr:nvSpPr>
      <xdr:spPr bwMode="auto">
        <a:xfrm>
          <a:off x="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144</xdr:row>
      <xdr:rowOff>0</xdr:rowOff>
    </xdr:from>
    <xdr:to>
      <xdr:col>0</xdr:col>
      <xdr:colOff>615950</xdr:colOff>
      <xdr:row>144</xdr:row>
      <xdr:rowOff>304800</xdr:rowOff>
    </xdr:to>
    <xdr:sp macro="" textlink="">
      <xdr:nvSpPr>
        <xdr:cNvPr id="18270" name="AutoShape 862">
          <a:extLst>
            <a:ext uri="{FF2B5EF4-FFF2-40B4-BE49-F238E27FC236}">
              <a16:creationId xmlns:a16="http://schemas.microsoft.com/office/drawing/2014/main" id="{F6B52DC2-D1A6-4F01-90E3-32CFDFD6049D}"/>
            </a:ext>
          </a:extLst>
        </xdr:cNvPr>
        <xdr:cNvSpPr>
          <a:spLocks noChangeAspect="1" noChangeArrowheads="1"/>
        </xdr:cNvSpPr>
      </xdr:nvSpPr>
      <xdr:spPr bwMode="auto">
        <a:xfrm>
          <a:off x="31115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144</xdr:row>
      <xdr:rowOff>0</xdr:rowOff>
    </xdr:from>
    <xdr:to>
      <xdr:col>0</xdr:col>
      <xdr:colOff>927100</xdr:colOff>
      <xdr:row>144</xdr:row>
      <xdr:rowOff>304800</xdr:rowOff>
    </xdr:to>
    <xdr:sp macro="" textlink="">
      <xdr:nvSpPr>
        <xdr:cNvPr id="18271" name="AutoShape 863" descr="https://adas-server.mobiledrivetech.com/polarion/icons/default/enums/type_feature.gif">
          <a:hlinkClick xmlns:r="http://schemas.openxmlformats.org/officeDocument/2006/relationships" r:id="rId287" tgtFrame="_blank"/>
          <a:extLst>
            <a:ext uri="{FF2B5EF4-FFF2-40B4-BE49-F238E27FC236}">
              <a16:creationId xmlns:a16="http://schemas.microsoft.com/office/drawing/2014/main" id="{AF61D6DC-1DDC-465E-86CC-746C18226EBA}"/>
            </a:ext>
          </a:extLst>
        </xdr:cNvPr>
        <xdr:cNvSpPr>
          <a:spLocks noChangeAspect="1" noChangeArrowheads="1"/>
        </xdr:cNvSpPr>
      </xdr:nvSpPr>
      <xdr:spPr bwMode="auto">
        <a:xfrm>
          <a:off x="62230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144</xdr:row>
      <xdr:rowOff>0</xdr:rowOff>
    </xdr:from>
    <xdr:to>
      <xdr:col>1</xdr:col>
      <xdr:colOff>304800</xdr:colOff>
      <xdr:row>144</xdr:row>
      <xdr:rowOff>304800</xdr:rowOff>
    </xdr:to>
    <xdr:sp macro="" textlink="">
      <xdr:nvSpPr>
        <xdr:cNvPr id="18272" name="AutoShape 864" descr="https://adas-server.mobiledrivetech.com/polarion/icons/default/enums/type_feature.gif">
          <a:hlinkClick xmlns:r="http://schemas.openxmlformats.org/officeDocument/2006/relationships" r:id="rId287" tgtFrame="_top"/>
          <a:extLst>
            <a:ext uri="{FF2B5EF4-FFF2-40B4-BE49-F238E27FC236}">
              <a16:creationId xmlns:a16="http://schemas.microsoft.com/office/drawing/2014/main" id="{47F3B53C-9AC0-4BC1-A89D-71B176F8909D}"/>
            </a:ext>
          </a:extLst>
        </xdr:cNvPr>
        <xdr:cNvSpPr>
          <a:spLocks noChangeAspect="1" noChangeArrowheads="1"/>
        </xdr:cNvSpPr>
      </xdr:nvSpPr>
      <xdr:spPr bwMode="auto">
        <a:xfrm>
          <a:off x="202565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144</xdr:row>
      <xdr:rowOff>0</xdr:rowOff>
    </xdr:from>
    <xdr:to>
      <xdr:col>2</xdr:col>
      <xdr:colOff>304800</xdr:colOff>
      <xdr:row>144</xdr:row>
      <xdr:rowOff>304800</xdr:rowOff>
    </xdr:to>
    <xdr:sp macro="" textlink="">
      <xdr:nvSpPr>
        <xdr:cNvPr id="18273" name="AutoShape 865" descr="https://adas-server.mobiledrivetech.com/polarion/icons/default/enums/type_spike.gif">
          <a:hlinkClick xmlns:r="http://schemas.openxmlformats.org/officeDocument/2006/relationships" r:id="rId288" tgtFrame="_blank"/>
          <a:extLst>
            <a:ext uri="{FF2B5EF4-FFF2-40B4-BE49-F238E27FC236}">
              <a16:creationId xmlns:a16="http://schemas.microsoft.com/office/drawing/2014/main" id="{C55F9FCA-A43C-4C8D-8ACE-56F129899DD8}"/>
            </a:ext>
          </a:extLst>
        </xdr:cNvPr>
        <xdr:cNvSpPr>
          <a:spLocks noChangeAspect="1" noChangeArrowheads="1"/>
        </xdr:cNvSpPr>
      </xdr:nvSpPr>
      <xdr:spPr bwMode="auto">
        <a:xfrm>
          <a:off x="265430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144</xdr:row>
      <xdr:rowOff>0</xdr:rowOff>
    </xdr:from>
    <xdr:to>
      <xdr:col>3</xdr:col>
      <xdr:colOff>304800</xdr:colOff>
      <xdr:row>144</xdr:row>
      <xdr:rowOff>304800</xdr:rowOff>
    </xdr:to>
    <xdr:sp macro="" textlink="">
      <xdr:nvSpPr>
        <xdr:cNvPr id="18274" name="AutoShape 866" descr="https://adas-server.mobiledrivetech.com/polarion/icons/default/enums/type_spike.gif">
          <a:hlinkClick xmlns:r="http://schemas.openxmlformats.org/officeDocument/2006/relationships" r:id="rId288" tgtFrame="_top"/>
          <a:extLst>
            <a:ext uri="{FF2B5EF4-FFF2-40B4-BE49-F238E27FC236}">
              <a16:creationId xmlns:a16="http://schemas.microsoft.com/office/drawing/2014/main" id="{85C9F188-F220-4C88-A6BB-6A4AF004432A}"/>
            </a:ext>
          </a:extLst>
        </xdr:cNvPr>
        <xdr:cNvSpPr>
          <a:spLocks noChangeAspect="1" noChangeArrowheads="1"/>
        </xdr:cNvSpPr>
      </xdr:nvSpPr>
      <xdr:spPr bwMode="auto">
        <a:xfrm>
          <a:off x="5797550" y="928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18275" name="AutoShape 867" descr="https://adas-server.mobiledrivetech.com/polarion/ria/images/suspect.gif">
          <a:extLst>
            <a:ext uri="{FF2B5EF4-FFF2-40B4-BE49-F238E27FC236}">
              <a16:creationId xmlns:a16="http://schemas.microsoft.com/office/drawing/2014/main" id="{D673FB2E-8C75-4338-AB01-A76243D267BF}"/>
            </a:ext>
          </a:extLst>
        </xdr:cNvPr>
        <xdr:cNvSpPr>
          <a:spLocks noChangeAspect="1" noChangeArrowheads="1"/>
        </xdr:cNvSpPr>
      </xdr:nvSpPr>
      <xdr:spPr bwMode="auto">
        <a:xfrm>
          <a:off x="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145</xdr:row>
      <xdr:rowOff>0</xdr:rowOff>
    </xdr:from>
    <xdr:to>
      <xdr:col>0</xdr:col>
      <xdr:colOff>615950</xdr:colOff>
      <xdr:row>145</xdr:row>
      <xdr:rowOff>304800</xdr:rowOff>
    </xdr:to>
    <xdr:sp macro="" textlink="">
      <xdr:nvSpPr>
        <xdr:cNvPr id="18276" name="AutoShape 868">
          <a:extLst>
            <a:ext uri="{FF2B5EF4-FFF2-40B4-BE49-F238E27FC236}">
              <a16:creationId xmlns:a16="http://schemas.microsoft.com/office/drawing/2014/main" id="{30474E77-8A21-4EBB-AFEA-2AC2882BA176}"/>
            </a:ext>
          </a:extLst>
        </xdr:cNvPr>
        <xdr:cNvSpPr>
          <a:spLocks noChangeAspect="1" noChangeArrowheads="1"/>
        </xdr:cNvSpPr>
      </xdr:nvSpPr>
      <xdr:spPr bwMode="auto">
        <a:xfrm>
          <a:off x="31115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145</xdr:row>
      <xdr:rowOff>0</xdr:rowOff>
    </xdr:from>
    <xdr:to>
      <xdr:col>0</xdr:col>
      <xdr:colOff>927100</xdr:colOff>
      <xdr:row>145</xdr:row>
      <xdr:rowOff>304800</xdr:rowOff>
    </xdr:to>
    <xdr:sp macro="" textlink="">
      <xdr:nvSpPr>
        <xdr:cNvPr id="18277" name="AutoShape 869" descr="https://adas-server.mobiledrivetech.com/polarion/icons/default/enums/type_feature.gif">
          <a:hlinkClick xmlns:r="http://schemas.openxmlformats.org/officeDocument/2006/relationships" r:id="rId289" tgtFrame="_blank"/>
          <a:extLst>
            <a:ext uri="{FF2B5EF4-FFF2-40B4-BE49-F238E27FC236}">
              <a16:creationId xmlns:a16="http://schemas.microsoft.com/office/drawing/2014/main" id="{D1CA0D74-50AB-4642-AA83-76871B587D44}"/>
            </a:ext>
          </a:extLst>
        </xdr:cNvPr>
        <xdr:cNvSpPr>
          <a:spLocks noChangeAspect="1" noChangeArrowheads="1"/>
        </xdr:cNvSpPr>
      </xdr:nvSpPr>
      <xdr:spPr bwMode="auto">
        <a:xfrm>
          <a:off x="62230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145</xdr:row>
      <xdr:rowOff>0</xdr:rowOff>
    </xdr:from>
    <xdr:to>
      <xdr:col>1</xdr:col>
      <xdr:colOff>304800</xdr:colOff>
      <xdr:row>145</xdr:row>
      <xdr:rowOff>304800</xdr:rowOff>
    </xdr:to>
    <xdr:sp macro="" textlink="">
      <xdr:nvSpPr>
        <xdr:cNvPr id="18278" name="AutoShape 870" descr="https://adas-server.mobiledrivetech.com/polarion/icons/default/enums/type_feature.gif">
          <a:hlinkClick xmlns:r="http://schemas.openxmlformats.org/officeDocument/2006/relationships" r:id="rId289" tgtFrame="_top"/>
          <a:extLst>
            <a:ext uri="{FF2B5EF4-FFF2-40B4-BE49-F238E27FC236}">
              <a16:creationId xmlns:a16="http://schemas.microsoft.com/office/drawing/2014/main" id="{AC4A5223-777A-43D5-8E8D-3AEA9B724777}"/>
            </a:ext>
          </a:extLst>
        </xdr:cNvPr>
        <xdr:cNvSpPr>
          <a:spLocks noChangeAspect="1" noChangeArrowheads="1"/>
        </xdr:cNvSpPr>
      </xdr:nvSpPr>
      <xdr:spPr bwMode="auto">
        <a:xfrm>
          <a:off x="202565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145</xdr:row>
      <xdr:rowOff>0</xdr:rowOff>
    </xdr:from>
    <xdr:to>
      <xdr:col>2</xdr:col>
      <xdr:colOff>304800</xdr:colOff>
      <xdr:row>145</xdr:row>
      <xdr:rowOff>304800</xdr:rowOff>
    </xdr:to>
    <xdr:sp macro="" textlink="">
      <xdr:nvSpPr>
        <xdr:cNvPr id="18279" name="AutoShape 871" descr="https://adas-server.mobiledrivetech.com/polarion/icons/default/enums/type_spike.gif">
          <a:hlinkClick xmlns:r="http://schemas.openxmlformats.org/officeDocument/2006/relationships" r:id="rId290" tgtFrame="_blank"/>
          <a:extLst>
            <a:ext uri="{FF2B5EF4-FFF2-40B4-BE49-F238E27FC236}">
              <a16:creationId xmlns:a16="http://schemas.microsoft.com/office/drawing/2014/main" id="{5538E048-37B2-48FE-A613-FB20C6B437A0}"/>
            </a:ext>
          </a:extLst>
        </xdr:cNvPr>
        <xdr:cNvSpPr>
          <a:spLocks noChangeAspect="1" noChangeArrowheads="1"/>
        </xdr:cNvSpPr>
      </xdr:nvSpPr>
      <xdr:spPr bwMode="auto">
        <a:xfrm>
          <a:off x="265430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145</xdr:row>
      <xdr:rowOff>0</xdr:rowOff>
    </xdr:from>
    <xdr:to>
      <xdr:col>3</xdr:col>
      <xdr:colOff>304800</xdr:colOff>
      <xdr:row>145</xdr:row>
      <xdr:rowOff>304800</xdr:rowOff>
    </xdr:to>
    <xdr:sp macro="" textlink="">
      <xdr:nvSpPr>
        <xdr:cNvPr id="18280" name="AutoShape 872" descr="https://adas-server.mobiledrivetech.com/polarion/icons/default/enums/type_spike.gif">
          <a:hlinkClick xmlns:r="http://schemas.openxmlformats.org/officeDocument/2006/relationships" r:id="rId290" tgtFrame="_top"/>
          <a:extLst>
            <a:ext uri="{FF2B5EF4-FFF2-40B4-BE49-F238E27FC236}">
              <a16:creationId xmlns:a16="http://schemas.microsoft.com/office/drawing/2014/main" id="{D6C31A16-5A9C-40ED-AC75-25F6053EBA5C}"/>
            </a:ext>
          </a:extLst>
        </xdr:cNvPr>
        <xdr:cNvSpPr>
          <a:spLocks noChangeAspect="1" noChangeArrowheads="1"/>
        </xdr:cNvSpPr>
      </xdr:nvSpPr>
      <xdr:spPr bwMode="auto">
        <a:xfrm>
          <a:off x="579755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18281" name="AutoShape 873" descr="https://adas-server.mobiledrivetech.com/polarion/ria/images/suspect.gif">
          <a:extLst>
            <a:ext uri="{FF2B5EF4-FFF2-40B4-BE49-F238E27FC236}">
              <a16:creationId xmlns:a16="http://schemas.microsoft.com/office/drawing/2014/main" id="{34CFA0D8-5596-44A0-B66D-53E20A79847C}"/>
            </a:ext>
          </a:extLst>
        </xdr:cNvPr>
        <xdr:cNvSpPr>
          <a:spLocks noChangeAspect="1" noChangeArrowheads="1"/>
        </xdr:cNvSpPr>
      </xdr:nvSpPr>
      <xdr:spPr bwMode="auto">
        <a:xfrm>
          <a:off x="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146</xdr:row>
      <xdr:rowOff>0</xdr:rowOff>
    </xdr:from>
    <xdr:to>
      <xdr:col>0</xdr:col>
      <xdr:colOff>615950</xdr:colOff>
      <xdr:row>146</xdr:row>
      <xdr:rowOff>304800</xdr:rowOff>
    </xdr:to>
    <xdr:sp macro="" textlink="">
      <xdr:nvSpPr>
        <xdr:cNvPr id="18282" name="AutoShape 874">
          <a:extLst>
            <a:ext uri="{FF2B5EF4-FFF2-40B4-BE49-F238E27FC236}">
              <a16:creationId xmlns:a16="http://schemas.microsoft.com/office/drawing/2014/main" id="{E208BE22-C381-4189-845B-992D112A08AF}"/>
            </a:ext>
          </a:extLst>
        </xdr:cNvPr>
        <xdr:cNvSpPr>
          <a:spLocks noChangeAspect="1" noChangeArrowheads="1"/>
        </xdr:cNvSpPr>
      </xdr:nvSpPr>
      <xdr:spPr bwMode="auto">
        <a:xfrm>
          <a:off x="31115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146</xdr:row>
      <xdr:rowOff>0</xdr:rowOff>
    </xdr:from>
    <xdr:to>
      <xdr:col>0</xdr:col>
      <xdr:colOff>927100</xdr:colOff>
      <xdr:row>146</xdr:row>
      <xdr:rowOff>304800</xdr:rowOff>
    </xdr:to>
    <xdr:sp macro="" textlink="">
      <xdr:nvSpPr>
        <xdr:cNvPr id="18283" name="AutoShape 875" descr="https://adas-server.mobiledrivetech.com/polarion/icons/default/enums/type_feature.gif">
          <a:hlinkClick xmlns:r="http://schemas.openxmlformats.org/officeDocument/2006/relationships" r:id="rId291" tgtFrame="_blank"/>
          <a:extLst>
            <a:ext uri="{FF2B5EF4-FFF2-40B4-BE49-F238E27FC236}">
              <a16:creationId xmlns:a16="http://schemas.microsoft.com/office/drawing/2014/main" id="{D3B90102-2047-4506-8135-CF824DFD247E}"/>
            </a:ext>
          </a:extLst>
        </xdr:cNvPr>
        <xdr:cNvSpPr>
          <a:spLocks noChangeAspect="1" noChangeArrowheads="1"/>
        </xdr:cNvSpPr>
      </xdr:nvSpPr>
      <xdr:spPr bwMode="auto">
        <a:xfrm>
          <a:off x="62230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146</xdr:row>
      <xdr:rowOff>0</xdr:rowOff>
    </xdr:from>
    <xdr:to>
      <xdr:col>1</xdr:col>
      <xdr:colOff>304800</xdr:colOff>
      <xdr:row>146</xdr:row>
      <xdr:rowOff>304800</xdr:rowOff>
    </xdr:to>
    <xdr:sp macro="" textlink="">
      <xdr:nvSpPr>
        <xdr:cNvPr id="18284" name="AutoShape 876" descr="https://adas-server.mobiledrivetech.com/polarion/icons/default/enums/type_feature.gif">
          <a:hlinkClick xmlns:r="http://schemas.openxmlformats.org/officeDocument/2006/relationships" r:id="rId291" tgtFrame="_top"/>
          <a:extLst>
            <a:ext uri="{FF2B5EF4-FFF2-40B4-BE49-F238E27FC236}">
              <a16:creationId xmlns:a16="http://schemas.microsoft.com/office/drawing/2014/main" id="{AFA12F60-EA06-4000-867A-1D3510DA79EB}"/>
            </a:ext>
          </a:extLst>
        </xdr:cNvPr>
        <xdr:cNvSpPr>
          <a:spLocks noChangeAspect="1" noChangeArrowheads="1"/>
        </xdr:cNvSpPr>
      </xdr:nvSpPr>
      <xdr:spPr bwMode="auto">
        <a:xfrm>
          <a:off x="202565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146</xdr:row>
      <xdr:rowOff>0</xdr:rowOff>
    </xdr:from>
    <xdr:to>
      <xdr:col>2</xdr:col>
      <xdr:colOff>304800</xdr:colOff>
      <xdr:row>146</xdr:row>
      <xdr:rowOff>304800</xdr:rowOff>
    </xdr:to>
    <xdr:sp macro="" textlink="">
      <xdr:nvSpPr>
        <xdr:cNvPr id="18285" name="AutoShape 877" descr="https://adas-server.mobiledrivetech.com/polarion/icons/default/enums/type_spike.gif">
          <a:hlinkClick xmlns:r="http://schemas.openxmlformats.org/officeDocument/2006/relationships" r:id="rId292" tgtFrame="_blank"/>
          <a:extLst>
            <a:ext uri="{FF2B5EF4-FFF2-40B4-BE49-F238E27FC236}">
              <a16:creationId xmlns:a16="http://schemas.microsoft.com/office/drawing/2014/main" id="{EE058628-9327-491C-94AC-5D000C8D50D6}"/>
            </a:ext>
          </a:extLst>
        </xdr:cNvPr>
        <xdr:cNvSpPr>
          <a:spLocks noChangeAspect="1" noChangeArrowheads="1"/>
        </xdr:cNvSpPr>
      </xdr:nvSpPr>
      <xdr:spPr bwMode="auto">
        <a:xfrm>
          <a:off x="265430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146</xdr:row>
      <xdr:rowOff>0</xdr:rowOff>
    </xdr:from>
    <xdr:to>
      <xdr:col>3</xdr:col>
      <xdr:colOff>304800</xdr:colOff>
      <xdr:row>146</xdr:row>
      <xdr:rowOff>304800</xdr:rowOff>
    </xdr:to>
    <xdr:sp macro="" textlink="">
      <xdr:nvSpPr>
        <xdr:cNvPr id="18286" name="AutoShape 878" descr="https://adas-server.mobiledrivetech.com/polarion/icons/default/enums/type_spike.gif">
          <a:hlinkClick xmlns:r="http://schemas.openxmlformats.org/officeDocument/2006/relationships" r:id="rId292" tgtFrame="_top"/>
          <a:extLst>
            <a:ext uri="{FF2B5EF4-FFF2-40B4-BE49-F238E27FC236}">
              <a16:creationId xmlns:a16="http://schemas.microsoft.com/office/drawing/2014/main" id="{83193EFF-909F-4F3C-A5FB-B56CDAE1DBF9}"/>
            </a:ext>
          </a:extLst>
        </xdr:cNvPr>
        <xdr:cNvSpPr>
          <a:spLocks noChangeAspect="1" noChangeArrowheads="1"/>
        </xdr:cNvSpPr>
      </xdr:nvSpPr>
      <xdr:spPr bwMode="auto">
        <a:xfrm>
          <a:off x="579755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18287" name="AutoShape 879" descr="https://adas-server.mobiledrivetech.com/polarion/ria/images/suspect.gif">
          <a:extLst>
            <a:ext uri="{FF2B5EF4-FFF2-40B4-BE49-F238E27FC236}">
              <a16:creationId xmlns:a16="http://schemas.microsoft.com/office/drawing/2014/main" id="{9489D711-215E-41F2-B845-AF2CA923AA7C}"/>
            </a:ext>
          </a:extLst>
        </xdr:cNvPr>
        <xdr:cNvSpPr>
          <a:spLocks noChangeAspect="1" noChangeArrowheads="1"/>
        </xdr:cNvSpPr>
      </xdr:nvSpPr>
      <xdr:spPr bwMode="auto">
        <a:xfrm>
          <a:off x="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147</xdr:row>
      <xdr:rowOff>0</xdr:rowOff>
    </xdr:from>
    <xdr:to>
      <xdr:col>0</xdr:col>
      <xdr:colOff>615950</xdr:colOff>
      <xdr:row>147</xdr:row>
      <xdr:rowOff>304800</xdr:rowOff>
    </xdr:to>
    <xdr:sp macro="" textlink="">
      <xdr:nvSpPr>
        <xdr:cNvPr id="18288" name="AutoShape 880">
          <a:extLst>
            <a:ext uri="{FF2B5EF4-FFF2-40B4-BE49-F238E27FC236}">
              <a16:creationId xmlns:a16="http://schemas.microsoft.com/office/drawing/2014/main" id="{7D05031F-9257-4B6A-A194-4111083C3D61}"/>
            </a:ext>
          </a:extLst>
        </xdr:cNvPr>
        <xdr:cNvSpPr>
          <a:spLocks noChangeAspect="1" noChangeArrowheads="1"/>
        </xdr:cNvSpPr>
      </xdr:nvSpPr>
      <xdr:spPr bwMode="auto">
        <a:xfrm>
          <a:off x="31115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147</xdr:row>
      <xdr:rowOff>0</xdr:rowOff>
    </xdr:from>
    <xdr:to>
      <xdr:col>0</xdr:col>
      <xdr:colOff>927100</xdr:colOff>
      <xdr:row>147</xdr:row>
      <xdr:rowOff>304800</xdr:rowOff>
    </xdr:to>
    <xdr:sp macro="" textlink="">
      <xdr:nvSpPr>
        <xdr:cNvPr id="18289" name="AutoShape 881" descr="https://adas-server.mobiledrivetech.com/polarion/icons/default/enums/type_feature.gif">
          <a:hlinkClick xmlns:r="http://schemas.openxmlformats.org/officeDocument/2006/relationships" r:id="rId293" tgtFrame="_blank"/>
          <a:extLst>
            <a:ext uri="{FF2B5EF4-FFF2-40B4-BE49-F238E27FC236}">
              <a16:creationId xmlns:a16="http://schemas.microsoft.com/office/drawing/2014/main" id="{0AF975CB-FD62-4E85-B4D9-F19977BDF098}"/>
            </a:ext>
          </a:extLst>
        </xdr:cNvPr>
        <xdr:cNvSpPr>
          <a:spLocks noChangeAspect="1" noChangeArrowheads="1"/>
        </xdr:cNvSpPr>
      </xdr:nvSpPr>
      <xdr:spPr bwMode="auto">
        <a:xfrm>
          <a:off x="62230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147</xdr:row>
      <xdr:rowOff>0</xdr:rowOff>
    </xdr:from>
    <xdr:to>
      <xdr:col>1</xdr:col>
      <xdr:colOff>304800</xdr:colOff>
      <xdr:row>147</xdr:row>
      <xdr:rowOff>304800</xdr:rowOff>
    </xdr:to>
    <xdr:sp macro="" textlink="">
      <xdr:nvSpPr>
        <xdr:cNvPr id="18290" name="AutoShape 882" descr="https://adas-server.mobiledrivetech.com/polarion/icons/default/enums/type_feature.gif">
          <a:hlinkClick xmlns:r="http://schemas.openxmlformats.org/officeDocument/2006/relationships" r:id="rId293" tgtFrame="_top"/>
          <a:extLst>
            <a:ext uri="{FF2B5EF4-FFF2-40B4-BE49-F238E27FC236}">
              <a16:creationId xmlns:a16="http://schemas.microsoft.com/office/drawing/2014/main" id="{26F16646-660A-483D-866B-E13FE6C2CB0F}"/>
            </a:ext>
          </a:extLst>
        </xdr:cNvPr>
        <xdr:cNvSpPr>
          <a:spLocks noChangeAspect="1" noChangeArrowheads="1"/>
        </xdr:cNvSpPr>
      </xdr:nvSpPr>
      <xdr:spPr bwMode="auto">
        <a:xfrm>
          <a:off x="202565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147</xdr:row>
      <xdr:rowOff>0</xdr:rowOff>
    </xdr:from>
    <xdr:to>
      <xdr:col>2</xdr:col>
      <xdr:colOff>304800</xdr:colOff>
      <xdr:row>147</xdr:row>
      <xdr:rowOff>304800</xdr:rowOff>
    </xdr:to>
    <xdr:sp macro="" textlink="">
      <xdr:nvSpPr>
        <xdr:cNvPr id="18291" name="AutoShape 883" descr="https://adas-server.mobiledrivetech.com/polarion/icons/default/enums/type_spike.gif">
          <a:hlinkClick xmlns:r="http://schemas.openxmlformats.org/officeDocument/2006/relationships" r:id="rId294" tgtFrame="_blank"/>
          <a:extLst>
            <a:ext uri="{FF2B5EF4-FFF2-40B4-BE49-F238E27FC236}">
              <a16:creationId xmlns:a16="http://schemas.microsoft.com/office/drawing/2014/main" id="{DB66B9E6-C5F0-42C6-B223-8EA61A7A440C}"/>
            </a:ext>
          </a:extLst>
        </xdr:cNvPr>
        <xdr:cNvSpPr>
          <a:spLocks noChangeAspect="1" noChangeArrowheads="1"/>
        </xdr:cNvSpPr>
      </xdr:nvSpPr>
      <xdr:spPr bwMode="auto">
        <a:xfrm>
          <a:off x="265430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147</xdr:row>
      <xdr:rowOff>0</xdr:rowOff>
    </xdr:from>
    <xdr:to>
      <xdr:col>3</xdr:col>
      <xdr:colOff>304800</xdr:colOff>
      <xdr:row>147</xdr:row>
      <xdr:rowOff>304800</xdr:rowOff>
    </xdr:to>
    <xdr:sp macro="" textlink="">
      <xdr:nvSpPr>
        <xdr:cNvPr id="18292" name="AutoShape 884" descr="https://adas-server.mobiledrivetech.com/polarion/icons/default/enums/type_spike.gif">
          <a:hlinkClick xmlns:r="http://schemas.openxmlformats.org/officeDocument/2006/relationships" r:id="rId294" tgtFrame="_top"/>
          <a:extLst>
            <a:ext uri="{FF2B5EF4-FFF2-40B4-BE49-F238E27FC236}">
              <a16:creationId xmlns:a16="http://schemas.microsoft.com/office/drawing/2014/main" id="{9B4B32B5-5F64-4A3D-AF05-085F32C24C59}"/>
            </a:ext>
          </a:extLst>
        </xdr:cNvPr>
        <xdr:cNvSpPr>
          <a:spLocks noChangeAspect="1" noChangeArrowheads="1"/>
        </xdr:cNvSpPr>
      </xdr:nvSpPr>
      <xdr:spPr bwMode="auto">
        <a:xfrm>
          <a:off x="5797550" y="948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xdr:row>
      <xdr:rowOff>0</xdr:rowOff>
    </xdr:from>
    <xdr:to>
      <xdr:col>0</xdr:col>
      <xdr:colOff>304800</xdr:colOff>
      <xdr:row>148</xdr:row>
      <xdr:rowOff>304800</xdr:rowOff>
    </xdr:to>
    <xdr:sp macro="" textlink="">
      <xdr:nvSpPr>
        <xdr:cNvPr id="18293" name="AutoShape 885" descr="https://adas-server.mobiledrivetech.com/polarion/ria/images/suspect.gif">
          <a:extLst>
            <a:ext uri="{FF2B5EF4-FFF2-40B4-BE49-F238E27FC236}">
              <a16:creationId xmlns:a16="http://schemas.microsoft.com/office/drawing/2014/main" id="{F22718C4-FEC4-4B10-9BF2-EF474A8416CE}"/>
            </a:ext>
          </a:extLst>
        </xdr:cNvPr>
        <xdr:cNvSpPr>
          <a:spLocks noChangeAspect="1" noChangeArrowheads="1"/>
        </xdr:cNvSpPr>
      </xdr:nvSpPr>
      <xdr:spPr bwMode="auto">
        <a:xfrm>
          <a:off x="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148</xdr:row>
      <xdr:rowOff>0</xdr:rowOff>
    </xdr:from>
    <xdr:to>
      <xdr:col>0</xdr:col>
      <xdr:colOff>615950</xdr:colOff>
      <xdr:row>148</xdr:row>
      <xdr:rowOff>304800</xdr:rowOff>
    </xdr:to>
    <xdr:sp macro="" textlink="">
      <xdr:nvSpPr>
        <xdr:cNvPr id="18294" name="AutoShape 886">
          <a:extLst>
            <a:ext uri="{FF2B5EF4-FFF2-40B4-BE49-F238E27FC236}">
              <a16:creationId xmlns:a16="http://schemas.microsoft.com/office/drawing/2014/main" id="{8D391BCE-0A92-4829-ACF0-D805F6EEB017}"/>
            </a:ext>
          </a:extLst>
        </xdr:cNvPr>
        <xdr:cNvSpPr>
          <a:spLocks noChangeAspect="1" noChangeArrowheads="1"/>
        </xdr:cNvSpPr>
      </xdr:nvSpPr>
      <xdr:spPr bwMode="auto">
        <a:xfrm>
          <a:off x="31115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148</xdr:row>
      <xdr:rowOff>0</xdr:rowOff>
    </xdr:from>
    <xdr:to>
      <xdr:col>0</xdr:col>
      <xdr:colOff>927100</xdr:colOff>
      <xdr:row>148</xdr:row>
      <xdr:rowOff>304800</xdr:rowOff>
    </xdr:to>
    <xdr:sp macro="" textlink="">
      <xdr:nvSpPr>
        <xdr:cNvPr id="18295" name="AutoShape 887" descr="https://adas-server.mobiledrivetech.com/polarion/icons/default/enums/type_feature.gif">
          <a:hlinkClick xmlns:r="http://schemas.openxmlformats.org/officeDocument/2006/relationships" r:id="rId295" tgtFrame="_blank"/>
          <a:extLst>
            <a:ext uri="{FF2B5EF4-FFF2-40B4-BE49-F238E27FC236}">
              <a16:creationId xmlns:a16="http://schemas.microsoft.com/office/drawing/2014/main" id="{E69F9F7F-181A-46FC-A685-FBA6D2CAD83B}"/>
            </a:ext>
          </a:extLst>
        </xdr:cNvPr>
        <xdr:cNvSpPr>
          <a:spLocks noChangeAspect="1" noChangeArrowheads="1"/>
        </xdr:cNvSpPr>
      </xdr:nvSpPr>
      <xdr:spPr bwMode="auto">
        <a:xfrm>
          <a:off x="62230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148</xdr:row>
      <xdr:rowOff>0</xdr:rowOff>
    </xdr:from>
    <xdr:to>
      <xdr:col>1</xdr:col>
      <xdr:colOff>304800</xdr:colOff>
      <xdr:row>148</xdr:row>
      <xdr:rowOff>304800</xdr:rowOff>
    </xdr:to>
    <xdr:sp macro="" textlink="">
      <xdr:nvSpPr>
        <xdr:cNvPr id="18296" name="AutoShape 888" descr="https://adas-server.mobiledrivetech.com/polarion/icons/default/enums/type_feature.gif">
          <a:hlinkClick xmlns:r="http://schemas.openxmlformats.org/officeDocument/2006/relationships" r:id="rId295" tgtFrame="_top"/>
          <a:extLst>
            <a:ext uri="{FF2B5EF4-FFF2-40B4-BE49-F238E27FC236}">
              <a16:creationId xmlns:a16="http://schemas.microsoft.com/office/drawing/2014/main" id="{F8471C6C-60C2-4345-BE2E-3D1ABFBE75D2}"/>
            </a:ext>
          </a:extLst>
        </xdr:cNvPr>
        <xdr:cNvSpPr>
          <a:spLocks noChangeAspect="1" noChangeArrowheads="1"/>
        </xdr:cNvSpPr>
      </xdr:nvSpPr>
      <xdr:spPr bwMode="auto">
        <a:xfrm>
          <a:off x="202565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148</xdr:row>
      <xdr:rowOff>0</xdr:rowOff>
    </xdr:from>
    <xdr:to>
      <xdr:col>2</xdr:col>
      <xdr:colOff>304800</xdr:colOff>
      <xdr:row>148</xdr:row>
      <xdr:rowOff>304800</xdr:rowOff>
    </xdr:to>
    <xdr:sp macro="" textlink="">
      <xdr:nvSpPr>
        <xdr:cNvPr id="18297" name="AutoShape 889" descr="https://adas-server.mobiledrivetech.com/polarion/icons/default/enums/type_spike.gif">
          <a:hlinkClick xmlns:r="http://schemas.openxmlformats.org/officeDocument/2006/relationships" r:id="rId296" tgtFrame="_blank"/>
          <a:extLst>
            <a:ext uri="{FF2B5EF4-FFF2-40B4-BE49-F238E27FC236}">
              <a16:creationId xmlns:a16="http://schemas.microsoft.com/office/drawing/2014/main" id="{8198A285-C02A-44EC-8306-1CCF44F2B9B1}"/>
            </a:ext>
          </a:extLst>
        </xdr:cNvPr>
        <xdr:cNvSpPr>
          <a:spLocks noChangeAspect="1" noChangeArrowheads="1"/>
        </xdr:cNvSpPr>
      </xdr:nvSpPr>
      <xdr:spPr bwMode="auto">
        <a:xfrm>
          <a:off x="265430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148</xdr:row>
      <xdr:rowOff>0</xdr:rowOff>
    </xdr:from>
    <xdr:to>
      <xdr:col>3</xdr:col>
      <xdr:colOff>304800</xdr:colOff>
      <xdr:row>148</xdr:row>
      <xdr:rowOff>304800</xdr:rowOff>
    </xdr:to>
    <xdr:sp macro="" textlink="">
      <xdr:nvSpPr>
        <xdr:cNvPr id="18298" name="AutoShape 890" descr="https://adas-server.mobiledrivetech.com/polarion/icons/default/enums/type_spike.gif">
          <a:hlinkClick xmlns:r="http://schemas.openxmlformats.org/officeDocument/2006/relationships" r:id="rId296" tgtFrame="_top"/>
          <a:extLst>
            <a:ext uri="{FF2B5EF4-FFF2-40B4-BE49-F238E27FC236}">
              <a16:creationId xmlns:a16="http://schemas.microsoft.com/office/drawing/2014/main" id="{7D13239A-27CA-4E7C-8987-F2251BDF5E76}"/>
            </a:ext>
          </a:extLst>
        </xdr:cNvPr>
        <xdr:cNvSpPr>
          <a:spLocks noChangeAspect="1" noChangeArrowheads="1"/>
        </xdr:cNvSpPr>
      </xdr:nvSpPr>
      <xdr:spPr bwMode="auto">
        <a:xfrm>
          <a:off x="5797550" y="95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xdr:row>
      <xdr:rowOff>0</xdr:rowOff>
    </xdr:from>
    <xdr:to>
      <xdr:col>0</xdr:col>
      <xdr:colOff>304800</xdr:colOff>
      <xdr:row>149</xdr:row>
      <xdr:rowOff>304800</xdr:rowOff>
    </xdr:to>
    <xdr:sp macro="" textlink="">
      <xdr:nvSpPr>
        <xdr:cNvPr id="18299" name="AutoShape 891" descr="https://adas-server.mobiledrivetech.com/polarion/ria/images/suspect.gif">
          <a:extLst>
            <a:ext uri="{FF2B5EF4-FFF2-40B4-BE49-F238E27FC236}">
              <a16:creationId xmlns:a16="http://schemas.microsoft.com/office/drawing/2014/main" id="{2FAC448C-5563-4168-AAA9-573D8D2596C1}"/>
            </a:ext>
          </a:extLst>
        </xdr:cNvPr>
        <xdr:cNvSpPr>
          <a:spLocks noChangeAspect="1" noChangeArrowheads="1"/>
        </xdr:cNvSpPr>
      </xdr:nvSpPr>
      <xdr:spPr bwMode="auto">
        <a:xfrm>
          <a:off x="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149</xdr:row>
      <xdr:rowOff>0</xdr:rowOff>
    </xdr:from>
    <xdr:to>
      <xdr:col>0</xdr:col>
      <xdr:colOff>615950</xdr:colOff>
      <xdr:row>149</xdr:row>
      <xdr:rowOff>304800</xdr:rowOff>
    </xdr:to>
    <xdr:sp macro="" textlink="">
      <xdr:nvSpPr>
        <xdr:cNvPr id="18300" name="AutoShape 892">
          <a:extLst>
            <a:ext uri="{FF2B5EF4-FFF2-40B4-BE49-F238E27FC236}">
              <a16:creationId xmlns:a16="http://schemas.microsoft.com/office/drawing/2014/main" id="{EE443941-36A7-4A8D-BDCF-A14D5F7A1144}"/>
            </a:ext>
          </a:extLst>
        </xdr:cNvPr>
        <xdr:cNvSpPr>
          <a:spLocks noChangeAspect="1" noChangeArrowheads="1"/>
        </xdr:cNvSpPr>
      </xdr:nvSpPr>
      <xdr:spPr bwMode="auto">
        <a:xfrm>
          <a:off x="31115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149</xdr:row>
      <xdr:rowOff>0</xdr:rowOff>
    </xdr:from>
    <xdr:to>
      <xdr:col>0</xdr:col>
      <xdr:colOff>927100</xdr:colOff>
      <xdr:row>149</xdr:row>
      <xdr:rowOff>304800</xdr:rowOff>
    </xdr:to>
    <xdr:sp macro="" textlink="">
      <xdr:nvSpPr>
        <xdr:cNvPr id="18301" name="AutoShape 893" descr="https://adas-server.mobiledrivetech.com/polarion/icons/default/enums/type_feature.gif">
          <a:hlinkClick xmlns:r="http://schemas.openxmlformats.org/officeDocument/2006/relationships" r:id="rId297" tgtFrame="_blank"/>
          <a:extLst>
            <a:ext uri="{FF2B5EF4-FFF2-40B4-BE49-F238E27FC236}">
              <a16:creationId xmlns:a16="http://schemas.microsoft.com/office/drawing/2014/main" id="{F36FB682-18EE-4AFC-AC38-43C094C9E693}"/>
            </a:ext>
          </a:extLst>
        </xdr:cNvPr>
        <xdr:cNvSpPr>
          <a:spLocks noChangeAspect="1" noChangeArrowheads="1"/>
        </xdr:cNvSpPr>
      </xdr:nvSpPr>
      <xdr:spPr bwMode="auto">
        <a:xfrm>
          <a:off x="62230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149</xdr:row>
      <xdr:rowOff>0</xdr:rowOff>
    </xdr:from>
    <xdr:to>
      <xdr:col>1</xdr:col>
      <xdr:colOff>304800</xdr:colOff>
      <xdr:row>149</xdr:row>
      <xdr:rowOff>304800</xdr:rowOff>
    </xdr:to>
    <xdr:sp macro="" textlink="">
      <xdr:nvSpPr>
        <xdr:cNvPr id="18302" name="AutoShape 894" descr="https://adas-server.mobiledrivetech.com/polarion/icons/default/enums/type_feature.gif">
          <a:hlinkClick xmlns:r="http://schemas.openxmlformats.org/officeDocument/2006/relationships" r:id="rId297" tgtFrame="_top"/>
          <a:extLst>
            <a:ext uri="{FF2B5EF4-FFF2-40B4-BE49-F238E27FC236}">
              <a16:creationId xmlns:a16="http://schemas.microsoft.com/office/drawing/2014/main" id="{A84FB07A-124D-4C27-8C10-F0712BA890A5}"/>
            </a:ext>
          </a:extLst>
        </xdr:cNvPr>
        <xdr:cNvSpPr>
          <a:spLocks noChangeAspect="1" noChangeArrowheads="1"/>
        </xdr:cNvSpPr>
      </xdr:nvSpPr>
      <xdr:spPr bwMode="auto">
        <a:xfrm>
          <a:off x="202565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149</xdr:row>
      <xdr:rowOff>0</xdr:rowOff>
    </xdr:from>
    <xdr:to>
      <xdr:col>2</xdr:col>
      <xdr:colOff>304800</xdr:colOff>
      <xdr:row>149</xdr:row>
      <xdr:rowOff>304800</xdr:rowOff>
    </xdr:to>
    <xdr:sp macro="" textlink="">
      <xdr:nvSpPr>
        <xdr:cNvPr id="18303" name="AutoShape 895" descr="https://adas-server.mobiledrivetech.com/polarion/icons/default/enums/type_spike.gif">
          <a:hlinkClick xmlns:r="http://schemas.openxmlformats.org/officeDocument/2006/relationships" r:id="rId298" tgtFrame="_blank"/>
          <a:extLst>
            <a:ext uri="{FF2B5EF4-FFF2-40B4-BE49-F238E27FC236}">
              <a16:creationId xmlns:a16="http://schemas.microsoft.com/office/drawing/2014/main" id="{0B1CB5B7-6E95-4600-ACEE-912648253D4F}"/>
            </a:ext>
          </a:extLst>
        </xdr:cNvPr>
        <xdr:cNvSpPr>
          <a:spLocks noChangeAspect="1" noChangeArrowheads="1"/>
        </xdr:cNvSpPr>
      </xdr:nvSpPr>
      <xdr:spPr bwMode="auto">
        <a:xfrm>
          <a:off x="265430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149</xdr:row>
      <xdr:rowOff>0</xdr:rowOff>
    </xdr:from>
    <xdr:to>
      <xdr:col>3</xdr:col>
      <xdr:colOff>304800</xdr:colOff>
      <xdr:row>149</xdr:row>
      <xdr:rowOff>304800</xdr:rowOff>
    </xdr:to>
    <xdr:sp macro="" textlink="">
      <xdr:nvSpPr>
        <xdr:cNvPr id="18304" name="AutoShape 896" descr="https://adas-server.mobiledrivetech.com/polarion/icons/default/enums/type_spike.gif">
          <a:hlinkClick xmlns:r="http://schemas.openxmlformats.org/officeDocument/2006/relationships" r:id="rId298" tgtFrame="_top"/>
          <a:extLst>
            <a:ext uri="{FF2B5EF4-FFF2-40B4-BE49-F238E27FC236}">
              <a16:creationId xmlns:a16="http://schemas.microsoft.com/office/drawing/2014/main" id="{26310918-7D6E-49C3-934B-370296784C20}"/>
            </a:ext>
          </a:extLst>
        </xdr:cNvPr>
        <xdr:cNvSpPr>
          <a:spLocks noChangeAspect="1" noChangeArrowheads="1"/>
        </xdr:cNvSpPr>
      </xdr:nvSpPr>
      <xdr:spPr bwMode="auto">
        <a:xfrm>
          <a:off x="5797550" y="961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xdr:row>
      <xdr:rowOff>0</xdr:rowOff>
    </xdr:from>
    <xdr:to>
      <xdr:col>0</xdr:col>
      <xdr:colOff>304800</xdr:colOff>
      <xdr:row>150</xdr:row>
      <xdr:rowOff>304800</xdr:rowOff>
    </xdr:to>
    <xdr:sp macro="" textlink="">
      <xdr:nvSpPr>
        <xdr:cNvPr id="18305" name="AutoShape 897" descr="https://adas-server.mobiledrivetech.com/polarion/ria/images/suspect.gif">
          <a:extLst>
            <a:ext uri="{FF2B5EF4-FFF2-40B4-BE49-F238E27FC236}">
              <a16:creationId xmlns:a16="http://schemas.microsoft.com/office/drawing/2014/main" id="{A1004D88-CCA7-4A1B-AEEA-9C786529228B}"/>
            </a:ext>
          </a:extLst>
        </xdr:cNvPr>
        <xdr:cNvSpPr>
          <a:spLocks noChangeAspect="1" noChangeArrowheads="1"/>
        </xdr:cNvSpPr>
      </xdr:nvSpPr>
      <xdr:spPr bwMode="auto">
        <a:xfrm>
          <a:off x="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150</xdr:row>
      <xdr:rowOff>0</xdr:rowOff>
    </xdr:from>
    <xdr:to>
      <xdr:col>0</xdr:col>
      <xdr:colOff>615950</xdr:colOff>
      <xdr:row>150</xdr:row>
      <xdr:rowOff>304800</xdr:rowOff>
    </xdr:to>
    <xdr:sp macro="" textlink="">
      <xdr:nvSpPr>
        <xdr:cNvPr id="18306" name="AutoShape 898">
          <a:extLst>
            <a:ext uri="{FF2B5EF4-FFF2-40B4-BE49-F238E27FC236}">
              <a16:creationId xmlns:a16="http://schemas.microsoft.com/office/drawing/2014/main" id="{443BE5A8-2212-45F8-80E3-FCC5973F176E}"/>
            </a:ext>
          </a:extLst>
        </xdr:cNvPr>
        <xdr:cNvSpPr>
          <a:spLocks noChangeAspect="1" noChangeArrowheads="1"/>
        </xdr:cNvSpPr>
      </xdr:nvSpPr>
      <xdr:spPr bwMode="auto">
        <a:xfrm>
          <a:off x="31115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150</xdr:row>
      <xdr:rowOff>0</xdr:rowOff>
    </xdr:from>
    <xdr:to>
      <xdr:col>0</xdr:col>
      <xdr:colOff>927100</xdr:colOff>
      <xdr:row>150</xdr:row>
      <xdr:rowOff>304800</xdr:rowOff>
    </xdr:to>
    <xdr:sp macro="" textlink="">
      <xdr:nvSpPr>
        <xdr:cNvPr id="18307" name="AutoShape 899" descr="https://adas-server.mobiledrivetech.com/polarion/icons/default/enums/type_feature.gif">
          <a:hlinkClick xmlns:r="http://schemas.openxmlformats.org/officeDocument/2006/relationships" r:id="rId299" tgtFrame="_blank"/>
          <a:extLst>
            <a:ext uri="{FF2B5EF4-FFF2-40B4-BE49-F238E27FC236}">
              <a16:creationId xmlns:a16="http://schemas.microsoft.com/office/drawing/2014/main" id="{C1E015F2-9BE9-4871-857F-06B7CA472B6C}"/>
            </a:ext>
          </a:extLst>
        </xdr:cNvPr>
        <xdr:cNvSpPr>
          <a:spLocks noChangeAspect="1" noChangeArrowheads="1"/>
        </xdr:cNvSpPr>
      </xdr:nvSpPr>
      <xdr:spPr bwMode="auto">
        <a:xfrm>
          <a:off x="62230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150</xdr:row>
      <xdr:rowOff>0</xdr:rowOff>
    </xdr:from>
    <xdr:to>
      <xdr:col>1</xdr:col>
      <xdr:colOff>304800</xdr:colOff>
      <xdr:row>150</xdr:row>
      <xdr:rowOff>304800</xdr:rowOff>
    </xdr:to>
    <xdr:sp macro="" textlink="">
      <xdr:nvSpPr>
        <xdr:cNvPr id="18308" name="AutoShape 900" descr="https://adas-server.mobiledrivetech.com/polarion/icons/default/enums/type_feature.gif">
          <a:hlinkClick xmlns:r="http://schemas.openxmlformats.org/officeDocument/2006/relationships" r:id="rId299" tgtFrame="_top"/>
          <a:extLst>
            <a:ext uri="{FF2B5EF4-FFF2-40B4-BE49-F238E27FC236}">
              <a16:creationId xmlns:a16="http://schemas.microsoft.com/office/drawing/2014/main" id="{D867676D-1C71-416B-B85E-1B3E3F4D09F9}"/>
            </a:ext>
          </a:extLst>
        </xdr:cNvPr>
        <xdr:cNvSpPr>
          <a:spLocks noChangeAspect="1" noChangeArrowheads="1"/>
        </xdr:cNvSpPr>
      </xdr:nvSpPr>
      <xdr:spPr bwMode="auto">
        <a:xfrm>
          <a:off x="202565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150</xdr:row>
      <xdr:rowOff>0</xdr:rowOff>
    </xdr:from>
    <xdr:to>
      <xdr:col>2</xdr:col>
      <xdr:colOff>304800</xdr:colOff>
      <xdr:row>150</xdr:row>
      <xdr:rowOff>304800</xdr:rowOff>
    </xdr:to>
    <xdr:sp macro="" textlink="">
      <xdr:nvSpPr>
        <xdr:cNvPr id="18309" name="AutoShape 901" descr="https://adas-server.mobiledrivetech.com/polarion/icons/default/enums/type_spike.gif">
          <a:hlinkClick xmlns:r="http://schemas.openxmlformats.org/officeDocument/2006/relationships" r:id="rId300" tgtFrame="_blank"/>
          <a:extLst>
            <a:ext uri="{FF2B5EF4-FFF2-40B4-BE49-F238E27FC236}">
              <a16:creationId xmlns:a16="http://schemas.microsoft.com/office/drawing/2014/main" id="{F6B509D1-663D-4A7D-AE22-F16B1126BFEF}"/>
            </a:ext>
          </a:extLst>
        </xdr:cNvPr>
        <xdr:cNvSpPr>
          <a:spLocks noChangeAspect="1" noChangeArrowheads="1"/>
        </xdr:cNvSpPr>
      </xdr:nvSpPr>
      <xdr:spPr bwMode="auto">
        <a:xfrm>
          <a:off x="265430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150</xdr:row>
      <xdr:rowOff>0</xdr:rowOff>
    </xdr:from>
    <xdr:to>
      <xdr:col>3</xdr:col>
      <xdr:colOff>304800</xdr:colOff>
      <xdr:row>150</xdr:row>
      <xdr:rowOff>304800</xdr:rowOff>
    </xdr:to>
    <xdr:sp macro="" textlink="">
      <xdr:nvSpPr>
        <xdr:cNvPr id="18310" name="AutoShape 902" descr="https://adas-server.mobiledrivetech.com/polarion/icons/default/enums/type_spike.gif">
          <a:hlinkClick xmlns:r="http://schemas.openxmlformats.org/officeDocument/2006/relationships" r:id="rId300" tgtFrame="_top"/>
          <a:extLst>
            <a:ext uri="{FF2B5EF4-FFF2-40B4-BE49-F238E27FC236}">
              <a16:creationId xmlns:a16="http://schemas.microsoft.com/office/drawing/2014/main" id="{A0FA1E3A-C2F6-4D50-8F73-B9A379280ED3}"/>
            </a:ext>
          </a:extLst>
        </xdr:cNvPr>
        <xdr:cNvSpPr>
          <a:spLocks noChangeAspect="1" noChangeArrowheads="1"/>
        </xdr:cNvSpPr>
      </xdr:nvSpPr>
      <xdr:spPr bwMode="auto">
        <a:xfrm>
          <a:off x="5797550" y="967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xdr:row>
      <xdr:rowOff>0</xdr:rowOff>
    </xdr:from>
    <xdr:to>
      <xdr:col>0</xdr:col>
      <xdr:colOff>304800</xdr:colOff>
      <xdr:row>151</xdr:row>
      <xdr:rowOff>304800</xdr:rowOff>
    </xdr:to>
    <xdr:sp macro="" textlink="">
      <xdr:nvSpPr>
        <xdr:cNvPr id="18311" name="AutoShape 903" descr="https://adas-server.mobiledrivetech.com/polarion/ria/images/suspect.gif">
          <a:extLst>
            <a:ext uri="{FF2B5EF4-FFF2-40B4-BE49-F238E27FC236}">
              <a16:creationId xmlns:a16="http://schemas.microsoft.com/office/drawing/2014/main" id="{A2F54DE1-EB17-4A79-9A0D-74A8670BC48B}"/>
            </a:ext>
          </a:extLst>
        </xdr:cNvPr>
        <xdr:cNvSpPr>
          <a:spLocks noChangeAspect="1" noChangeArrowheads="1"/>
        </xdr:cNvSpPr>
      </xdr:nvSpPr>
      <xdr:spPr bwMode="auto">
        <a:xfrm>
          <a:off x="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151</xdr:row>
      <xdr:rowOff>0</xdr:rowOff>
    </xdr:from>
    <xdr:to>
      <xdr:col>0</xdr:col>
      <xdr:colOff>615950</xdr:colOff>
      <xdr:row>151</xdr:row>
      <xdr:rowOff>304800</xdr:rowOff>
    </xdr:to>
    <xdr:sp macro="" textlink="">
      <xdr:nvSpPr>
        <xdr:cNvPr id="18312" name="AutoShape 904">
          <a:extLst>
            <a:ext uri="{FF2B5EF4-FFF2-40B4-BE49-F238E27FC236}">
              <a16:creationId xmlns:a16="http://schemas.microsoft.com/office/drawing/2014/main" id="{867A8002-3C5F-4E36-8F30-5B817E212A4A}"/>
            </a:ext>
          </a:extLst>
        </xdr:cNvPr>
        <xdr:cNvSpPr>
          <a:spLocks noChangeAspect="1" noChangeArrowheads="1"/>
        </xdr:cNvSpPr>
      </xdr:nvSpPr>
      <xdr:spPr bwMode="auto">
        <a:xfrm>
          <a:off x="31115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151</xdr:row>
      <xdr:rowOff>0</xdr:rowOff>
    </xdr:from>
    <xdr:to>
      <xdr:col>0</xdr:col>
      <xdr:colOff>927100</xdr:colOff>
      <xdr:row>151</xdr:row>
      <xdr:rowOff>304800</xdr:rowOff>
    </xdr:to>
    <xdr:sp macro="" textlink="">
      <xdr:nvSpPr>
        <xdr:cNvPr id="18313" name="AutoShape 905" descr="https://adas-server.mobiledrivetech.com/polarion/icons/default/enums/type_feature.gif">
          <a:hlinkClick xmlns:r="http://schemas.openxmlformats.org/officeDocument/2006/relationships" r:id="rId301" tgtFrame="_blank"/>
          <a:extLst>
            <a:ext uri="{FF2B5EF4-FFF2-40B4-BE49-F238E27FC236}">
              <a16:creationId xmlns:a16="http://schemas.microsoft.com/office/drawing/2014/main" id="{715F1A80-25DB-45A4-AA02-CD1BD70F04A2}"/>
            </a:ext>
          </a:extLst>
        </xdr:cNvPr>
        <xdr:cNvSpPr>
          <a:spLocks noChangeAspect="1" noChangeArrowheads="1"/>
        </xdr:cNvSpPr>
      </xdr:nvSpPr>
      <xdr:spPr bwMode="auto">
        <a:xfrm>
          <a:off x="62230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151</xdr:row>
      <xdr:rowOff>0</xdr:rowOff>
    </xdr:from>
    <xdr:to>
      <xdr:col>1</xdr:col>
      <xdr:colOff>304800</xdr:colOff>
      <xdr:row>151</xdr:row>
      <xdr:rowOff>304800</xdr:rowOff>
    </xdr:to>
    <xdr:sp macro="" textlink="">
      <xdr:nvSpPr>
        <xdr:cNvPr id="18314" name="AutoShape 906" descr="https://adas-server.mobiledrivetech.com/polarion/icons/default/enums/type_feature.gif">
          <a:hlinkClick xmlns:r="http://schemas.openxmlformats.org/officeDocument/2006/relationships" r:id="rId301" tgtFrame="_top"/>
          <a:extLst>
            <a:ext uri="{FF2B5EF4-FFF2-40B4-BE49-F238E27FC236}">
              <a16:creationId xmlns:a16="http://schemas.microsoft.com/office/drawing/2014/main" id="{C27F0DA3-C172-4BD3-BE52-BD26F9437240}"/>
            </a:ext>
          </a:extLst>
        </xdr:cNvPr>
        <xdr:cNvSpPr>
          <a:spLocks noChangeAspect="1" noChangeArrowheads="1"/>
        </xdr:cNvSpPr>
      </xdr:nvSpPr>
      <xdr:spPr bwMode="auto">
        <a:xfrm>
          <a:off x="202565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151</xdr:row>
      <xdr:rowOff>0</xdr:rowOff>
    </xdr:from>
    <xdr:to>
      <xdr:col>2</xdr:col>
      <xdr:colOff>304800</xdr:colOff>
      <xdr:row>151</xdr:row>
      <xdr:rowOff>304800</xdr:rowOff>
    </xdr:to>
    <xdr:sp macro="" textlink="">
      <xdr:nvSpPr>
        <xdr:cNvPr id="18315" name="AutoShape 907" descr="https://adas-server.mobiledrivetech.com/polarion/icons/default/enums/type_spike.gif">
          <a:hlinkClick xmlns:r="http://schemas.openxmlformats.org/officeDocument/2006/relationships" r:id="rId302" tgtFrame="_blank"/>
          <a:extLst>
            <a:ext uri="{FF2B5EF4-FFF2-40B4-BE49-F238E27FC236}">
              <a16:creationId xmlns:a16="http://schemas.microsoft.com/office/drawing/2014/main" id="{1DB18B97-8B02-4A44-859D-8E188A5068C5}"/>
            </a:ext>
          </a:extLst>
        </xdr:cNvPr>
        <xdr:cNvSpPr>
          <a:spLocks noChangeAspect="1" noChangeArrowheads="1"/>
        </xdr:cNvSpPr>
      </xdr:nvSpPr>
      <xdr:spPr bwMode="auto">
        <a:xfrm>
          <a:off x="265430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151</xdr:row>
      <xdr:rowOff>0</xdr:rowOff>
    </xdr:from>
    <xdr:to>
      <xdr:col>3</xdr:col>
      <xdr:colOff>304800</xdr:colOff>
      <xdr:row>151</xdr:row>
      <xdr:rowOff>304800</xdr:rowOff>
    </xdr:to>
    <xdr:sp macro="" textlink="">
      <xdr:nvSpPr>
        <xdr:cNvPr id="18316" name="AutoShape 908" descr="https://adas-server.mobiledrivetech.com/polarion/icons/default/enums/type_spike.gif">
          <a:hlinkClick xmlns:r="http://schemas.openxmlformats.org/officeDocument/2006/relationships" r:id="rId302" tgtFrame="_top"/>
          <a:extLst>
            <a:ext uri="{FF2B5EF4-FFF2-40B4-BE49-F238E27FC236}">
              <a16:creationId xmlns:a16="http://schemas.microsoft.com/office/drawing/2014/main" id="{258E0AE8-12AE-4C78-B88A-DB5C4147D96F}"/>
            </a:ext>
          </a:extLst>
        </xdr:cNvPr>
        <xdr:cNvSpPr>
          <a:spLocks noChangeAspect="1" noChangeArrowheads="1"/>
        </xdr:cNvSpPr>
      </xdr:nvSpPr>
      <xdr:spPr bwMode="auto">
        <a:xfrm>
          <a:off x="5797550" y="97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0</xdr:col>
      <xdr:colOff>304800</xdr:colOff>
      <xdr:row>152</xdr:row>
      <xdr:rowOff>304800</xdr:rowOff>
    </xdr:to>
    <xdr:sp macro="" textlink="">
      <xdr:nvSpPr>
        <xdr:cNvPr id="18317" name="AutoShape 909" descr="https://adas-server.mobiledrivetech.com/polarion/ria/images/suspect.gif">
          <a:extLst>
            <a:ext uri="{FF2B5EF4-FFF2-40B4-BE49-F238E27FC236}">
              <a16:creationId xmlns:a16="http://schemas.microsoft.com/office/drawing/2014/main" id="{4DB53C26-ECB6-4D55-B46D-69CA9B89B682}"/>
            </a:ext>
          </a:extLst>
        </xdr:cNvPr>
        <xdr:cNvSpPr>
          <a:spLocks noChangeAspect="1" noChangeArrowheads="1"/>
        </xdr:cNvSpPr>
      </xdr:nvSpPr>
      <xdr:spPr bwMode="auto">
        <a:xfrm>
          <a:off x="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152</xdr:row>
      <xdr:rowOff>0</xdr:rowOff>
    </xdr:from>
    <xdr:to>
      <xdr:col>0</xdr:col>
      <xdr:colOff>615950</xdr:colOff>
      <xdr:row>152</xdr:row>
      <xdr:rowOff>304800</xdr:rowOff>
    </xdr:to>
    <xdr:sp macro="" textlink="">
      <xdr:nvSpPr>
        <xdr:cNvPr id="18318" name="AutoShape 910">
          <a:extLst>
            <a:ext uri="{FF2B5EF4-FFF2-40B4-BE49-F238E27FC236}">
              <a16:creationId xmlns:a16="http://schemas.microsoft.com/office/drawing/2014/main" id="{466D4F98-C9FB-4315-ADA7-28929E0E1F80}"/>
            </a:ext>
          </a:extLst>
        </xdr:cNvPr>
        <xdr:cNvSpPr>
          <a:spLocks noChangeAspect="1" noChangeArrowheads="1"/>
        </xdr:cNvSpPr>
      </xdr:nvSpPr>
      <xdr:spPr bwMode="auto">
        <a:xfrm>
          <a:off x="31115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152</xdr:row>
      <xdr:rowOff>0</xdr:rowOff>
    </xdr:from>
    <xdr:to>
      <xdr:col>0</xdr:col>
      <xdr:colOff>927100</xdr:colOff>
      <xdr:row>152</xdr:row>
      <xdr:rowOff>304800</xdr:rowOff>
    </xdr:to>
    <xdr:sp macro="" textlink="">
      <xdr:nvSpPr>
        <xdr:cNvPr id="18319" name="AutoShape 911" descr="https://adas-server.mobiledrivetech.com/polarion/icons/default/enums/type_feature.gif">
          <a:hlinkClick xmlns:r="http://schemas.openxmlformats.org/officeDocument/2006/relationships" r:id="rId303" tgtFrame="_blank"/>
          <a:extLst>
            <a:ext uri="{FF2B5EF4-FFF2-40B4-BE49-F238E27FC236}">
              <a16:creationId xmlns:a16="http://schemas.microsoft.com/office/drawing/2014/main" id="{3CA02437-61D1-4B3C-9AE9-9805EF0D1A0B}"/>
            </a:ext>
          </a:extLst>
        </xdr:cNvPr>
        <xdr:cNvSpPr>
          <a:spLocks noChangeAspect="1" noChangeArrowheads="1"/>
        </xdr:cNvSpPr>
      </xdr:nvSpPr>
      <xdr:spPr bwMode="auto">
        <a:xfrm>
          <a:off x="62230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152</xdr:row>
      <xdr:rowOff>0</xdr:rowOff>
    </xdr:from>
    <xdr:to>
      <xdr:col>1</xdr:col>
      <xdr:colOff>304800</xdr:colOff>
      <xdr:row>152</xdr:row>
      <xdr:rowOff>304800</xdr:rowOff>
    </xdr:to>
    <xdr:sp macro="" textlink="">
      <xdr:nvSpPr>
        <xdr:cNvPr id="18320" name="AutoShape 912" descr="https://adas-server.mobiledrivetech.com/polarion/icons/default/enums/type_feature.gif">
          <a:hlinkClick xmlns:r="http://schemas.openxmlformats.org/officeDocument/2006/relationships" r:id="rId303" tgtFrame="_top"/>
          <a:extLst>
            <a:ext uri="{FF2B5EF4-FFF2-40B4-BE49-F238E27FC236}">
              <a16:creationId xmlns:a16="http://schemas.microsoft.com/office/drawing/2014/main" id="{E95A6090-27B7-466B-8DCA-2DACD7FA823E}"/>
            </a:ext>
          </a:extLst>
        </xdr:cNvPr>
        <xdr:cNvSpPr>
          <a:spLocks noChangeAspect="1" noChangeArrowheads="1"/>
        </xdr:cNvSpPr>
      </xdr:nvSpPr>
      <xdr:spPr bwMode="auto">
        <a:xfrm>
          <a:off x="202565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152</xdr:row>
      <xdr:rowOff>0</xdr:rowOff>
    </xdr:from>
    <xdr:to>
      <xdr:col>2</xdr:col>
      <xdr:colOff>304800</xdr:colOff>
      <xdr:row>152</xdr:row>
      <xdr:rowOff>304800</xdr:rowOff>
    </xdr:to>
    <xdr:sp macro="" textlink="">
      <xdr:nvSpPr>
        <xdr:cNvPr id="18321" name="AutoShape 913" descr="https://adas-server.mobiledrivetech.com/polarion/icons/default/enums/type_spike.gif">
          <a:hlinkClick xmlns:r="http://schemas.openxmlformats.org/officeDocument/2006/relationships" r:id="rId304" tgtFrame="_blank"/>
          <a:extLst>
            <a:ext uri="{FF2B5EF4-FFF2-40B4-BE49-F238E27FC236}">
              <a16:creationId xmlns:a16="http://schemas.microsoft.com/office/drawing/2014/main" id="{A2ACA098-743D-4F22-BDE2-09E222FA2305}"/>
            </a:ext>
          </a:extLst>
        </xdr:cNvPr>
        <xdr:cNvSpPr>
          <a:spLocks noChangeAspect="1" noChangeArrowheads="1"/>
        </xdr:cNvSpPr>
      </xdr:nvSpPr>
      <xdr:spPr bwMode="auto">
        <a:xfrm>
          <a:off x="265430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152</xdr:row>
      <xdr:rowOff>0</xdr:rowOff>
    </xdr:from>
    <xdr:to>
      <xdr:col>3</xdr:col>
      <xdr:colOff>304800</xdr:colOff>
      <xdr:row>152</xdr:row>
      <xdr:rowOff>304800</xdr:rowOff>
    </xdr:to>
    <xdr:sp macro="" textlink="">
      <xdr:nvSpPr>
        <xdr:cNvPr id="18322" name="AutoShape 914" descr="https://adas-server.mobiledrivetech.com/polarion/icons/default/enums/type_spike.gif">
          <a:hlinkClick xmlns:r="http://schemas.openxmlformats.org/officeDocument/2006/relationships" r:id="rId304" tgtFrame="_top"/>
          <a:extLst>
            <a:ext uri="{FF2B5EF4-FFF2-40B4-BE49-F238E27FC236}">
              <a16:creationId xmlns:a16="http://schemas.microsoft.com/office/drawing/2014/main" id="{0BD117B1-4C7A-4AB0-A6BE-C592828F9402}"/>
            </a:ext>
          </a:extLst>
        </xdr:cNvPr>
        <xdr:cNvSpPr>
          <a:spLocks noChangeAspect="1" noChangeArrowheads="1"/>
        </xdr:cNvSpPr>
      </xdr:nvSpPr>
      <xdr:spPr bwMode="auto">
        <a:xfrm>
          <a:off x="579755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xdr:row>
      <xdr:rowOff>0</xdr:rowOff>
    </xdr:from>
    <xdr:to>
      <xdr:col>0</xdr:col>
      <xdr:colOff>304800</xdr:colOff>
      <xdr:row>153</xdr:row>
      <xdr:rowOff>304800</xdr:rowOff>
    </xdr:to>
    <xdr:sp macro="" textlink="">
      <xdr:nvSpPr>
        <xdr:cNvPr id="18323" name="AutoShape 915" descr="https://adas-server.mobiledrivetech.com/polarion/ria/images/suspect.gif">
          <a:extLst>
            <a:ext uri="{FF2B5EF4-FFF2-40B4-BE49-F238E27FC236}">
              <a16:creationId xmlns:a16="http://schemas.microsoft.com/office/drawing/2014/main" id="{4C82D0E7-E1E3-4665-8B2A-D316628EDA12}"/>
            </a:ext>
          </a:extLst>
        </xdr:cNvPr>
        <xdr:cNvSpPr>
          <a:spLocks noChangeAspect="1" noChangeArrowheads="1"/>
        </xdr:cNvSpPr>
      </xdr:nvSpPr>
      <xdr:spPr bwMode="auto">
        <a:xfrm>
          <a:off x="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153</xdr:row>
      <xdr:rowOff>0</xdr:rowOff>
    </xdr:from>
    <xdr:to>
      <xdr:col>0</xdr:col>
      <xdr:colOff>615950</xdr:colOff>
      <xdr:row>153</xdr:row>
      <xdr:rowOff>304800</xdr:rowOff>
    </xdr:to>
    <xdr:sp macro="" textlink="">
      <xdr:nvSpPr>
        <xdr:cNvPr id="18324" name="AutoShape 916">
          <a:extLst>
            <a:ext uri="{FF2B5EF4-FFF2-40B4-BE49-F238E27FC236}">
              <a16:creationId xmlns:a16="http://schemas.microsoft.com/office/drawing/2014/main" id="{D525806E-04C8-4D10-8C6A-1AA84B4700D4}"/>
            </a:ext>
          </a:extLst>
        </xdr:cNvPr>
        <xdr:cNvSpPr>
          <a:spLocks noChangeAspect="1" noChangeArrowheads="1"/>
        </xdr:cNvSpPr>
      </xdr:nvSpPr>
      <xdr:spPr bwMode="auto">
        <a:xfrm>
          <a:off x="31115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153</xdr:row>
      <xdr:rowOff>0</xdr:rowOff>
    </xdr:from>
    <xdr:to>
      <xdr:col>0</xdr:col>
      <xdr:colOff>927100</xdr:colOff>
      <xdr:row>153</xdr:row>
      <xdr:rowOff>304800</xdr:rowOff>
    </xdr:to>
    <xdr:sp macro="" textlink="">
      <xdr:nvSpPr>
        <xdr:cNvPr id="18325" name="AutoShape 917" descr="https://adas-server.mobiledrivetech.com/polarion/icons/default/enums/type_feature.gif">
          <a:hlinkClick xmlns:r="http://schemas.openxmlformats.org/officeDocument/2006/relationships" r:id="rId305" tgtFrame="_blank"/>
          <a:extLst>
            <a:ext uri="{FF2B5EF4-FFF2-40B4-BE49-F238E27FC236}">
              <a16:creationId xmlns:a16="http://schemas.microsoft.com/office/drawing/2014/main" id="{ED46F578-9D23-4F11-AE3C-4ABA2F6E2148}"/>
            </a:ext>
          </a:extLst>
        </xdr:cNvPr>
        <xdr:cNvSpPr>
          <a:spLocks noChangeAspect="1" noChangeArrowheads="1"/>
        </xdr:cNvSpPr>
      </xdr:nvSpPr>
      <xdr:spPr bwMode="auto">
        <a:xfrm>
          <a:off x="62230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153</xdr:row>
      <xdr:rowOff>0</xdr:rowOff>
    </xdr:from>
    <xdr:to>
      <xdr:col>1</xdr:col>
      <xdr:colOff>304800</xdr:colOff>
      <xdr:row>153</xdr:row>
      <xdr:rowOff>304800</xdr:rowOff>
    </xdr:to>
    <xdr:sp macro="" textlink="">
      <xdr:nvSpPr>
        <xdr:cNvPr id="18326" name="AutoShape 918" descr="https://adas-server.mobiledrivetech.com/polarion/icons/default/enums/type_feature.gif">
          <a:hlinkClick xmlns:r="http://schemas.openxmlformats.org/officeDocument/2006/relationships" r:id="rId305" tgtFrame="_top"/>
          <a:extLst>
            <a:ext uri="{FF2B5EF4-FFF2-40B4-BE49-F238E27FC236}">
              <a16:creationId xmlns:a16="http://schemas.microsoft.com/office/drawing/2014/main" id="{0A7C866C-01A7-4997-9709-9457880BB62F}"/>
            </a:ext>
          </a:extLst>
        </xdr:cNvPr>
        <xdr:cNvSpPr>
          <a:spLocks noChangeAspect="1" noChangeArrowheads="1"/>
        </xdr:cNvSpPr>
      </xdr:nvSpPr>
      <xdr:spPr bwMode="auto">
        <a:xfrm>
          <a:off x="202565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153</xdr:row>
      <xdr:rowOff>0</xdr:rowOff>
    </xdr:from>
    <xdr:to>
      <xdr:col>2</xdr:col>
      <xdr:colOff>304800</xdr:colOff>
      <xdr:row>153</xdr:row>
      <xdr:rowOff>304800</xdr:rowOff>
    </xdr:to>
    <xdr:sp macro="" textlink="">
      <xdr:nvSpPr>
        <xdr:cNvPr id="18327" name="AutoShape 919" descr="https://adas-server.mobiledrivetech.com/polarion/icons/default/enums/type_spike.gif">
          <a:hlinkClick xmlns:r="http://schemas.openxmlformats.org/officeDocument/2006/relationships" r:id="rId306" tgtFrame="_blank"/>
          <a:extLst>
            <a:ext uri="{FF2B5EF4-FFF2-40B4-BE49-F238E27FC236}">
              <a16:creationId xmlns:a16="http://schemas.microsoft.com/office/drawing/2014/main" id="{F262A4FC-11BB-45A6-B9C0-CF8EDAB59CB1}"/>
            </a:ext>
          </a:extLst>
        </xdr:cNvPr>
        <xdr:cNvSpPr>
          <a:spLocks noChangeAspect="1" noChangeArrowheads="1"/>
        </xdr:cNvSpPr>
      </xdr:nvSpPr>
      <xdr:spPr bwMode="auto">
        <a:xfrm>
          <a:off x="265430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153</xdr:row>
      <xdr:rowOff>0</xdr:rowOff>
    </xdr:from>
    <xdr:to>
      <xdr:col>3</xdr:col>
      <xdr:colOff>304800</xdr:colOff>
      <xdr:row>153</xdr:row>
      <xdr:rowOff>304800</xdr:rowOff>
    </xdr:to>
    <xdr:sp macro="" textlink="">
      <xdr:nvSpPr>
        <xdr:cNvPr id="18328" name="AutoShape 920" descr="https://adas-server.mobiledrivetech.com/polarion/icons/default/enums/type_spike.gif">
          <a:hlinkClick xmlns:r="http://schemas.openxmlformats.org/officeDocument/2006/relationships" r:id="rId306" tgtFrame="_top"/>
          <a:extLst>
            <a:ext uri="{FF2B5EF4-FFF2-40B4-BE49-F238E27FC236}">
              <a16:creationId xmlns:a16="http://schemas.microsoft.com/office/drawing/2014/main" id="{84F438C8-61A2-4BA5-A5AB-C9136D235E8E}"/>
            </a:ext>
          </a:extLst>
        </xdr:cNvPr>
        <xdr:cNvSpPr>
          <a:spLocks noChangeAspect="1" noChangeArrowheads="1"/>
        </xdr:cNvSpPr>
      </xdr:nvSpPr>
      <xdr:spPr bwMode="auto">
        <a:xfrm>
          <a:off x="5797550" y="987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xdr:row>
      <xdr:rowOff>0</xdr:rowOff>
    </xdr:from>
    <xdr:to>
      <xdr:col>0</xdr:col>
      <xdr:colOff>304800</xdr:colOff>
      <xdr:row>154</xdr:row>
      <xdr:rowOff>304800</xdr:rowOff>
    </xdr:to>
    <xdr:sp macro="" textlink="">
      <xdr:nvSpPr>
        <xdr:cNvPr id="18329" name="AutoShape 921" descr="https://adas-server.mobiledrivetech.com/polarion/ria/images/suspect.gif">
          <a:extLst>
            <a:ext uri="{FF2B5EF4-FFF2-40B4-BE49-F238E27FC236}">
              <a16:creationId xmlns:a16="http://schemas.microsoft.com/office/drawing/2014/main" id="{45EF7533-4156-4E5D-B31A-6CF28C375DB7}"/>
            </a:ext>
          </a:extLst>
        </xdr:cNvPr>
        <xdr:cNvSpPr>
          <a:spLocks noChangeAspect="1" noChangeArrowheads="1"/>
        </xdr:cNvSpPr>
      </xdr:nvSpPr>
      <xdr:spPr bwMode="auto">
        <a:xfrm>
          <a:off x="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154</xdr:row>
      <xdr:rowOff>0</xdr:rowOff>
    </xdr:from>
    <xdr:to>
      <xdr:col>0</xdr:col>
      <xdr:colOff>615950</xdr:colOff>
      <xdr:row>154</xdr:row>
      <xdr:rowOff>304800</xdr:rowOff>
    </xdr:to>
    <xdr:sp macro="" textlink="">
      <xdr:nvSpPr>
        <xdr:cNvPr id="18330" name="AutoShape 922">
          <a:extLst>
            <a:ext uri="{FF2B5EF4-FFF2-40B4-BE49-F238E27FC236}">
              <a16:creationId xmlns:a16="http://schemas.microsoft.com/office/drawing/2014/main" id="{D16C0F2A-14AA-4435-9DEF-AD847E3F54DC}"/>
            </a:ext>
          </a:extLst>
        </xdr:cNvPr>
        <xdr:cNvSpPr>
          <a:spLocks noChangeAspect="1" noChangeArrowheads="1"/>
        </xdr:cNvSpPr>
      </xdr:nvSpPr>
      <xdr:spPr bwMode="auto">
        <a:xfrm>
          <a:off x="31115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154</xdr:row>
      <xdr:rowOff>0</xdr:rowOff>
    </xdr:from>
    <xdr:to>
      <xdr:col>0</xdr:col>
      <xdr:colOff>927100</xdr:colOff>
      <xdr:row>154</xdr:row>
      <xdr:rowOff>304800</xdr:rowOff>
    </xdr:to>
    <xdr:sp macro="" textlink="">
      <xdr:nvSpPr>
        <xdr:cNvPr id="18331" name="AutoShape 923" descr="https://adas-server.mobiledrivetech.com/polarion/icons/default/enums/type_feature.gif">
          <a:hlinkClick xmlns:r="http://schemas.openxmlformats.org/officeDocument/2006/relationships" r:id="rId307" tgtFrame="_blank"/>
          <a:extLst>
            <a:ext uri="{FF2B5EF4-FFF2-40B4-BE49-F238E27FC236}">
              <a16:creationId xmlns:a16="http://schemas.microsoft.com/office/drawing/2014/main" id="{54021924-7963-47C4-8F8F-853686028144}"/>
            </a:ext>
          </a:extLst>
        </xdr:cNvPr>
        <xdr:cNvSpPr>
          <a:spLocks noChangeAspect="1" noChangeArrowheads="1"/>
        </xdr:cNvSpPr>
      </xdr:nvSpPr>
      <xdr:spPr bwMode="auto">
        <a:xfrm>
          <a:off x="62230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154</xdr:row>
      <xdr:rowOff>0</xdr:rowOff>
    </xdr:from>
    <xdr:to>
      <xdr:col>1</xdr:col>
      <xdr:colOff>304800</xdr:colOff>
      <xdr:row>154</xdr:row>
      <xdr:rowOff>304800</xdr:rowOff>
    </xdr:to>
    <xdr:sp macro="" textlink="">
      <xdr:nvSpPr>
        <xdr:cNvPr id="18332" name="AutoShape 924" descr="https://adas-server.mobiledrivetech.com/polarion/icons/default/enums/type_feature.gif">
          <a:hlinkClick xmlns:r="http://schemas.openxmlformats.org/officeDocument/2006/relationships" r:id="rId307" tgtFrame="_top"/>
          <a:extLst>
            <a:ext uri="{FF2B5EF4-FFF2-40B4-BE49-F238E27FC236}">
              <a16:creationId xmlns:a16="http://schemas.microsoft.com/office/drawing/2014/main" id="{E803FE3D-58F6-464F-A4A3-060860BB9EBF}"/>
            </a:ext>
          </a:extLst>
        </xdr:cNvPr>
        <xdr:cNvSpPr>
          <a:spLocks noChangeAspect="1" noChangeArrowheads="1"/>
        </xdr:cNvSpPr>
      </xdr:nvSpPr>
      <xdr:spPr bwMode="auto">
        <a:xfrm>
          <a:off x="202565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154</xdr:row>
      <xdr:rowOff>0</xdr:rowOff>
    </xdr:from>
    <xdr:to>
      <xdr:col>2</xdr:col>
      <xdr:colOff>304800</xdr:colOff>
      <xdr:row>154</xdr:row>
      <xdr:rowOff>304800</xdr:rowOff>
    </xdr:to>
    <xdr:sp macro="" textlink="">
      <xdr:nvSpPr>
        <xdr:cNvPr id="18333" name="AutoShape 925" descr="https://adas-server.mobiledrivetech.com/polarion/icons/default/enums/type_spike.gif">
          <a:hlinkClick xmlns:r="http://schemas.openxmlformats.org/officeDocument/2006/relationships" r:id="rId308" tgtFrame="_blank"/>
          <a:extLst>
            <a:ext uri="{FF2B5EF4-FFF2-40B4-BE49-F238E27FC236}">
              <a16:creationId xmlns:a16="http://schemas.microsoft.com/office/drawing/2014/main" id="{E7EAC53B-ED73-4B32-9242-C2702F09C9C3}"/>
            </a:ext>
          </a:extLst>
        </xdr:cNvPr>
        <xdr:cNvSpPr>
          <a:spLocks noChangeAspect="1" noChangeArrowheads="1"/>
        </xdr:cNvSpPr>
      </xdr:nvSpPr>
      <xdr:spPr bwMode="auto">
        <a:xfrm>
          <a:off x="265430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154</xdr:row>
      <xdr:rowOff>0</xdr:rowOff>
    </xdr:from>
    <xdr:to>
      <xdr:col>3</xdr:col>
      <xdr:colOff>304800</xdr:colOff>
      <xdr:row>154</xdr:row>
      <xdr:rowOff>304800</xdr:rowOff>
    </xdr:to>
    <xdr:sp macro="" textlink="">
      <xdr:nvSpPr>
        <xdr:cNvPr id="18334" name="AutoShape 926" descr="https://adas-server.mobiledrivetech.com/polarion/icons/default/enums/type_spike.gif">
          <a:hlinkClick xmlns:r="http://schemas.openxmlformats.org/officeDocument/2006/relationships" r:id="rId308" tgtFrame="_top"/>
          <a:extLst>
            <a:ext uri="{FF2B5EF4-FFF2-40B4-BE49-F238E27FC236}">
              <a16:creationId xmlns:a16="http://schemas.microsoft.com/office/drawing/2014/main" id="{77AF1F94-A851-421B-84B9-140C19366102}"/>
            </a:ext>
          </a:extLst>
        </xdr:cNvPr>
        <xdr:cNvSpPr>
          <a:spLocks noChangeAspect="1" noChangeArrowheads="1"/>
        </xdr:cNvSpPr>
      </xdr:nvSpPr>
      <xdr:spPr bwMode="auto">
        <a:xfrm>
          <a:off x="5797550" y="993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xdr:row>
      <xdr:rowOff>0</xdr:rowOff>
    </xdr:from>
    <xdr:to>
      <xdr:col>0</xdr:col>
      <xdr:colOff>304800</xdr:colOff>
      <xdr:row>155</xdr:row>
      <xdr:rowOff>304800</xdr:rowOff>
    </xdr:to>
    <xdr:sp macro="" textlink="">
      <xdr:nvSpPr>
        <xdr:cNvPr id="18335" name="AutoShape 927" descr="https://adas-server.mobiledrivetech.com/polarion/ria/images/suspect.gif">
          <a:extLst>
            <a:ext uri="{FF2B5EF4-FFF2-40B4-BE49-F238E27FC236}">
              <a16:creationId xmlns:a16="http://schemas.microsoft.com/office/drawing/2014/main" id="{146F7229-3114-4BEC-AA47-E8EDC7083A74}"/>
            </a:ext>
          </a:extLst>
        </xdr:cNvPr>
        <xdr:cNvSpPr>
          <a:spLocks noChangeAspect="1" noChangeArrowheads="1"/>
        </xdr:cNvSpPr>
      </xdr:nvSpPr>
      <xdr:spPr bwMode="auto">
        <a:xfrm>
          <a:off x="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155</xdr:row>
      <xdr:rowOff>0</xdr:rowOff>
    </xdr:from>
    <xdr:to>
      <xdr:col>0</xdr:col>
      <xdr:colOff>615950</xdr:colOff>
      <xdr:row>155</xdr:row>
      <xdr:rowOff>304800</xdr:rowOff>
    </xdr:to>
    <xdr:sp macro="" textlink="">
      <xdr:nvSpPr>
        <xdr:cNvPr id="18336" name="AutoShape 928">
          <a:extLst>
            <a:ext uri="{FF2B5EF4-FFF2-40B4-BE49-F238E27FC236}">
              <a16:creationId xmlns:a16="http://schemas.microsoft.com/office/drawing/2014/main" id="{3F18F300-2DCE-4CD4-BF7E-B3BE0DC0D400}"/>
            </a:ext>
          </a:extLst>
        </xdr:cNvPr>
        <xdr:cNvSpPr>
          <a:spLocks noChangeAspect="1" noChangeArrowheads="1"/>
        </xdr:cNvSpPr>
      </xdr:nvSpPr>
      <xdr:spPr bwMode="auto">
        <a:xfrm>
          <a:off x="31115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155</xdr:row>
      <xdr:rowOff>0</xdr:rowOff>
    </xdr:from>
    <xdr:to>
      <xdr:col>0</xdr:col>
      <xdr:colOff>927100</xdr:colOff>
      <xdr:row>155</xdr:row>
      <xdr:rowOff>304800</xdr:rowOff>
    </xdr:to>
    <xdr:sp macro="" textlink="">
      <xdr:nvSpPr>
        <xdr:cNvPr id="18337" name="AutoShape 929" descr="https://adas-server.mobiledrivetech.com/polarion/icons/default/enums/type_feature.gif">
          <a:hlinkClick xmlns:r="http://schemas.openxmlformats.org/officeDocument/2006/relationships" r:id="rId309" tgtFrame="_blank"/>
          <a:extLst>
            <a:ext uri="{FF2B5EF4-FFF2-40B4-BE49-F238E27FC236}">
              <a16:creationId xmlns:a16="http://schemas.microsoft.com/office/drawing/2014/main" id="{C711A43B-FF94-4DA0-8EAE-5D61484B30C5}"/>
            </a:ext>
          </a:extLst>
        </xdr:cNvPr>
        <xdr:cNvSpPr>
          <a:spLocks noChangeAspect="1" noChangeArrowheads="1"/>
        </xdr:cNvSpPr>
      </xdr:nvSpPr>
      <xdr:spPr bwMode="auto">
        <a:xfrm>
          <a:off x="62230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155</xdr:row>
      <xdr:rowOff>0</xdr:rowOff>
    </xdr:from>
    <xdr:to>
      <xdr:col>1</xdr:col>
      <xdr:colOff>304800</xdr:colOff>
      <xdr:row>155</xdr:row>
      <xdr:rowOff>304800</xdr:rowOff>
    </xdr:to>
    <xdr:sp macro="" textlink="">
      <xdr:nvSpPr>
        <xdr:cNvPr id="18338" name="AutoShape 930" descr="https://adas-server.mobiledrivetech.com/polarion/icons/default/enums/type_feature.gif">
          <a:hlinkClick xmlns:r="http://schemas.openxmlformats.org/officeDocument/2006/relationships" r:id="rId309" tgtFrame="_top"/>
          <a:extLst>
            <a:ext uri="{FF2B5EF4-FFF2-40B4-BE49-F238E27FC236}">
              <a16:creationId xmlns:a16="http://schemas.microsoft.com/office/drawing/2014/main" id="{8216E409-82F8-4A12-AEAD-7EB741BBE11D}"/>
            </a:ext>
          </a:extLst>
        </xdr:cNvPr>
        <xdr:cNvSpPr>
          <a:spLocks noChangeAspect="1" noChangeArrowheads="1"/>
        </xdr:cNvSpPr>
      </xdr:nvSpPr>
      <xdr:spPr bwMode="auto">
        <a:xfrm>
          <a:off x="202565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155</xdr:row>
      <xdr:rowOff>0</xdr:rowOff>
    </xdr:from>
    <xdr:to>
      <xdr:col>2</xdr:col>
      <xdr:colOff>304800</xdr:colOff>
      <xdr:row>155</xdr:row>
      <xdr:rowOff>304800</xdr:rowOff>
    </xdr:to>
    <xdr:sp macro="" textlink="">
      <xdr:nvSpPr>
        <xdr:cNvPr id="18339" name="AutoShape 931" descr="https://adas-server.mobiledrivetech.com/polarion/icons/default/enums/type_spike.gif">
          <a:hlinkClick xmlns:r="http://schemas.openxmlformats.org/officeDocument/2006/relationships" r:id="rId310" tgtFrame="_blank"/>
          <a:extLst>
            <a:ext uri="{FF2B5EF4-FFF2-40B4-BE49-F238E27FC236}">
              <a16:creationId xmlns:a16="http://schemas.microsoft.com/office/drawing/2014/main" id="{23A09EED-1ACD-4613-A1E8-2DA888BA5CC7}"/>
            </a:ext>
          </a:extLst>
        </xdr:cNvPr>
        <xdr:cNvSpPr>
          <a:spLocks noChangeAspect="1" noChangeArrowheads="1"/>
        </xdr:cNvSpPr>
      </xdr:nvSpPr>
      <xdr:spPr bwMode="auto">
        <a:xfrm>
          <a:off x="265430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155</xdr:row>
      <xdr:rowOff>0</xdr:rowOff>
    </xdr:from>
    <xdr:to>
      <xdr:col>3</xdr:col>
      <xdr:colOff>304800</xdr:colOff>
      <xdr:row>155</xdr:row>
      <xdr:rowOff>304800</xdr:rowOff>
    </xdr:to>
    <xdr:sp macro="" textlink="">
      <xdr:nvSpPr>
        <xdr:cNvPr id="18340" name="AutoShape 932" descr="https://adas-server.mobiledrivetech.com/polarion/icons/default/enums/type_spike.gif">
          <a:hlinkClick xmlns:r="http://schemas.openxmlformats.org/officeDocument/2006/relationships" r:id="rId310" tgtFrame="_top"/>
          <a:extLst>
            <a:ext uri="{FF2B5EF4-FFF2-40B4-BE49-F238E27FC236}">
              <a16:creationId xmlns:a16="http://schemas.microsoft.com/office/drawing/2014/main" id="{AD7F149B-2E4D-4619-B3B3-9BB43564A75D}"/>
            </a:ext>
          </a:extLst>
        </xdr:cNvPr>
        <xdr:cNvSpPr>
          <a:spLocks noChangeAspect="1" noChangeArrowheads="1"/>
        </xdr:cNvSpPr>
      </xdr:nvSpPr>
      <xdr:spPr bwMode="auto">
        <a:xfrm>
          <a:off x="5797550" y="100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0</xdr:col>
      <xdr:colOff>304800</xdr:colOff>
      <xdr:row>156</xdr:row>
      <xdr:rowOff>304800</xdr:rowOff>
    </xdr:to>
    <xdr:sp macro="" textlink="">
      <xdr:nvSpPr>
        <xdr:cNvPr id="18341" name="AutoShape 933" descr="https://adas-server.mobiledrivetech.com/polarion/ria/images/suspect.gif">
          <a:extLst>
            <a:ext uri="{FF2B5EF4-FFF2-40B4-BE49-F238E27FC236}">
              <a16:creationId xmlns:a16="http://schemas.microsoft.com/office/drawing/2014/main" id="{2C0432CE-1E9F-4B1C-A8FB-D57E12D518F3}"/>
            </a:ext>
          </a:extLst>
        </xdr:cNvPr>
        <xdr:cNvSpPr>
          <a:spLocks noChangeAspect="1" noChangeArrowheads="1"/>
        </xdr:cNvSpPr>
      </xdr:nvSpPr>
      <xdr:spPr bwMode="auto">
        <a:xfrm>
          <a:off x="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156</xdr:row>
      <xdr:rowOff>0</xdr:rowOff>
    </xdr:from>
    <xdr:to>
      <xdr:col>0</xdr:col>
      <xdr:colOff>615950</xdr:colOff>
      <xdr:row>156</xdr:row>
      <xdr:rowOff>304800</xdr:rowOff>
    </xdr:to>
    <xdr:sp macro="" textlink="">
      <xdr:nvSpPr>
        <xdr:cNvPr id="18342" name="AutoShape 934">
          <a:extLst>
            <a:ext uri="{FF2B5EF4-FFF2-40B4-BE49-F238E27FC236}">
              <a16:creationId xmlns:a16="http://schemas.microsoft.com/office/drawing/2014/main" id="{23849029-C61B-4657-A38B-BBD8850E87F5}"/>
            </a:ext>
          </a:extLst>
        </xdr:cNvPr>
        <xdr:cNvSpPr>
          <a:spLocks noChangeAspect="1" noChangeArrowheads="1"/>
        </xdr:cNvSpPr>
      </xdr:nvSpPr>
      <xdr:spPr bwMode="auto">
        <a:xfrm>
          <a:off x="31115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156</xdr:row>
      <xdr:rowOff>0</xdr:rowOff>
    </xdr:from>
    <xdr:to>
      <xdr:col>0</xdr:col>
      <xdr:colOff>927100</xdr:colOff>
      <xdr:row>156</xdr:row>
      <xdr:rowOff>304800</xdr:rowOff>
    </xdr:to>
    <xdr:sp macro="" textlink="">
      <xdr:nvSpPr>
        <xdr:cNvPr id="18343" name="AutoShape 935" descr="https://adas-server.mobiledrivetech.com/polarion/icons/default/enums/type_feature.gif">
          <a:hlinkClick xmlns:r="http://schemas.openxmlformats.org/officeDocument/2006/relationships" r:id="rId311" tgtFrame="_blank"/>
          <a:extLst>
            <a:ext uri="{FF2B5EF4-FFF2-40B4-BE49-F238E27FC236}">
              <a16:creationId xmlns:a16="http://schemas.microsoft.com/office/drawing/2014/main" id="{668FDD62-54FB-433E-83C8-0C5903E59094}"/>
            </a:ext>
          </a:extLst>
        </xdr:cNvPr>
        <xdr:cNvSpPr>
          <a:spLocks noChangeAspect="1" noChangeArrowheads="1"/>
        </xdr:cNvSpPr>
      </xdr:nvSpPr>
      <xdr:spPr bwMode="auto">
        <a:xfrm>
          <a:off x="62230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156</xdr:row>
      <xdr:rowOff>0</xdr:rowOff>
    </xdr:from>
    <xdr:to>
      <xdr:col>1</xdr:col>
      <xdr:colOff>304800</xdr:colOff>
      <xdr:row>156</xdr:row>
      <xdr:rowOff>304800</xdr:rowOff>
    </xdr:to>
    <xdr:sp macro="" textlink="">
      <xdr:nvSpPr>
        <xdr:cNvPr id="18344" name="AutoShape 936" descr="https://adas-server.mobiledrivetech.com/polarion/icons/default/enums/type_feature.gif">
          <a:hlinkClick xmlns:r="http://schemas.openxmlformats.org/officeDocument/2006/relationships" r:id="rId311" tgtFrame="_top"/>
          <a:extLst>
            <a:ext uri="{FF2B5EF4-FFF2-40B4-BE49-F238E27FC236}">
              <a16:creationId xmlns:a16="http://schemas.microsoft.com/office/drawing/2014/main" id="{711AAF8D-241D-4054-AD5F-5E5F824D900D}"/>
            </a:ext>
          </a:extLst>
        </xdr:cNvPr>
        <xdr:cNvSpPr>
          <a:spLocks noChangeAspect="1" noChangeArrowheads="1"/>
        </xdr:cNvSpPr>
      </xdr:nvSpPr>
      <xdr:spPr bwMode="auto">
        <a:xfrm>
          <a:off x="202565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156</xdr:row>
      <xdr:rowOff>0</xdr:rowOff>
    </xdr:from>
    <xdr:to>
      <xdr:col>2</xdr:col>
      <xdr:colOff>304800</xdr:colOff>
      <xdr:row>156</xdr:row>
      <xdr:rowOff>304800</xdr:rowOff>
    </xdr:to>
    <xdr:sp macro="" textlink="">
      <xdr:nvSpPr>
        <xdr:cNvPr id="18345" name="AutoShape 937" descr="https://adas-server.mobiledrivetech.com/polarion/icons/default/enums/type_spike.gif">
          <a:hlinkClick xmlns:r="http://schemas.openxmlformats.org/officeDocument/2006/relationships" r:id="rId312" tgtFrame="_blank"/>
          <a:extLst>
            <a:ext uri="{FF2B5EF4-FFF2-40B4-BE49-F238E27FC236}">
              <a16:creationId xmlns:a16="http://schemas.microsoft.com/office/drawing/2014/main" id="{2497B7BD-CC95-444A-B200-099A47ED09C0}"/>
            </a:ext>
          </a:extLst>
        </xdr:cNvPr>
        <xdr:cNvSpPr>
          <a:spLocks noChangeAspect="1" noChangeArrowheads="1"/>
        </xdr:cNvSpPr>
      </xdr:nvSpPr>
      <xdr:spPr bwMode="auto">
        <a:xfrm>
          <a:off x="265430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156</xdr:row>
      <xdr:rowOff>0</xdr:rowOff>
    </xdr:from>
    <xdr:to>
      <xdr:col>3</xdr:col>
      <xdr:colOff>304800</xdr:colOff>
      <xdr:row>156</xdr:row>
      <xdr:rowOff>304800</xdr:rowOff>
    </xdr:to>
    <xdr:sp macro="" textlink="">
      <xdr:nvSpPr>
        <xdr:cNvPr id="18346" name="AutoShape 938" descr="https://adas-server.mobiledrivetech.com/polarion/icons/default/enums/type_spike.gif">
          <a:hlinkClick xmlns:r="http://schemas.openxmlformats.org/officeDocument/2006/relationships" r:id="rId312" tgtFrame="_top"/>
          <a:extLst>
            <a:ext uri="{FF2B5EF4-FFF2-40B4-BE49-F238E27FC236}">
              <a16:creationId xmlns:a16="http://schemas.microsoft.com/office/drawing/2014/main" id="{7ECCE5E7-41DC-45E4-B440-2EEE815CA0FA}"/>
            </a:ext>
          </a:extLst>
        </xdr:cNvPr>
        <xdr:cNvSpPr>
          <a:spLocks noChangeAspect="1" noChangeArrowheads="1"/>
        </xdr:cNvSpPr>
      </xdr:nvSpPr>
      <xdr:spPr bwMode="auto">
        <a:xfrm>
          <a:off x="5797550" y="1006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xdr:row>
      <xdr:rowOff>0</xdr:rowOff>
    </xdr:from>
    <xdr:to>
      <xdr:col>0</xdr:col>
      <xdr:colOff>304800</xdr:colOff>
      <xdr:row>157</xdr:row>
      <xdr:rowOff>304800</xdr:rowOff>
    </xdr:to>
    <xdr:sp macro="" textlink="">
      <xdr:nvSpPr>
        <xdr:cNvPr id="18347" name="AutoShape 939" descr="https://adas-server.mobiledrivetech.com/polarion/ria/images/suspect.gif">
          <a:extLst>
            <a:ext uri="{FF2B5EF4-FFF2-40B4-BE49-F238E27FC236}">
              <a16:creationId xmlns:a16="http://schemas.microsoft.com/office/drawing/2014/main" id="{ACF5201F-ED69-4C05-9BFE-E3E5AD720F85}"/>
            </a:ext>
          </a:extLst>
        </xdr:cNvPr>
        <xdr:cNvSpPr>
          <a:spLocks noChangeAspect="1" noChangeArrowheads="1"/>
        </xdr:cNvSpPr>
      </xdr:nvSpPr>
      <xdr:spPr bwMode="auto">
        <a:xfrm>
          <a:off x="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157</xdr:row>
      <xdr:rowOff>0</xdr:rowOff>
    </xdr:from>
    <xdr:to>
      <xdr:col>0</xdr:col>
      <xdr:colOff>615950</xdr:colOff>
      <xdr:row>157</xdr:row>
      <xdr:rowOff>304800</xdr:rowOff>
    </xdr:to>
    <xdr:sp macro="" textlink="">
      <xdr:nvSpPr>
        <xdr:cNvPr id="18348" name="AutoShape 940">
          <a:extLst>
            <a:ext uri="{FF2B5EF4-FFF2-40B4-BE49-F238E27FC236}">
              <a16:creationId xmlns:a16="http://schemas.microsoft.com/office/drawing/2014/main" id="{798ED96C-2AAC-4177-ABF7-10D4DB548220}"/>
            </a:ext>
          </a:extLst>
        </xdr:cNvPr>
        <xdr:cNvSpPr>
          <a:spLocks noChangeAspect="1" noChangeArrowheads="1"/>
        </xdr:cNvSpPr>
      </xdr:nvSpPr>
      <xdr:spPr bwMode="auto">
        <a:xfrm>
          <a:off x="31115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157</xdr:row>
      <xdr:rowOff>0</xdr:rowOff>
    </xdr:from>
    <xdr:to>
      <xdr:col>0</xdr:col>
      <xdr:colOff>927100</xdr:colOff>
      <xdr:row>157</xdr:row>
      <xdr:rowOff>304800</xdr:rowOff>
    </xdr:to>
    <xdr:sp macro="" textlink="">
      <xdr:nvSpPr>
        <xdr:cNvPr id="18349" name="AutoShape 941" descr="https://adas-server.mobiledrivetech.com/polarion/icons/default/enums/type_feature.gif">
          <a:hlinkClick xmlns:r="http://schemas.openxmlformats.org/officeDocument/2006/relationships" r:id="rId313" tgtFrame="_blank"/>
          <a:extLst>
            <a:ext uri="{FF2B5EF4-FFF2-40B4-BE49-F238E27FC236}">
              <a16:creationId xmlns:a16="http://schemas.microsoft.com/office/drawing/2014/main" id="{48C4525C-BBC9-4538-8E30-498363220BEA}"/>
            </a:ext>
          </a:extLst>
        </xdr:cNvPr>
        <xdr:cNvSpPr>
          <a:spLocks noChangeAspect="1" noChangeArrowheads="1"/>
        </xdr:cNvSpPr>
      </xdr:nvSpPr>
      <xdr:spPr bwMode="auto">
        <a:xfrm>
          <a:off x="62230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157</xdr:row>
      <xdr:rowOff>0</xdr:rowOff>
    </xdr:from>
    <xdr:to>
      <xdr:col>1</xdr:col>
      <xdr:colOff>304800</xdr:colOff>
      <xdr:row>157</xdr:row>
      <xdr:rowOff>304800</xdr:rowOff>
    </xdr:to>
    <xdr:sp macro="" textlink="">
      <xdr:nvSpPr>
        <xdr:cNvPr id="18350" name="AutoShape 942" descr="https://adas-server.mobiledrivetech.com/polarion/icons/default/enums/type_feature.gif">
          <a:hlinkClick xmlns:r="http://schemas.openxmlformats.org/officeDocument/2006/relationships" r:id="rId313" tgtFrame="_top"/>
          <a:extLst>
            <a:ext uri="{FF2B5EF4-FFF2-40B4-BE49-F238E27FC236}">
              <a16:creationId xmlns:a16="http://schemas.microsoft.com/office/drawing/2014/main" id="{8D746C8B-C309-4429-B6CF-989D620C850D}"/>
            </a:ext>
          </a:extLst>
        </xdr:cNvPr>
        <xdr:cNvSpPr>
          <a:spLocks noChangeAspect="1" noChangeArrowheads="1"/>
        </xdr:cNvSpPr>
      </xdr:nvSpPr>
      <xdr:spPr bwMode="auto">
        <a:xfrm>
          <a:off x="202565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157</xdr:row>
      <xdr:rowOff>0</xdr:rowOff>
    </xdr:from>
    <xdr:to>
      <xdr:col>2</xdr:col>
      <xdr:colOff>304800</xdr:colOff>
      <xdr:row>157</xdr:row>
      <xdr:rowOff>304800</xdr:rowOff>
    </xdr:to>
    <xdr:sp macro="" textlink="">
      <xdr:nvSpPr>
        <xdr:cNvPr id="18351" name="AutoShape 943" descr="https://adas-server.mobiledrivetech.com/polarion/icons/default/enums/type_spike.gif">
          <a:hlinkClick xmlns:r="http://schemas.openxmlformats.org/officeDocument/2006/relationships" r:id="rId314" tgtFrame="_blank"/>
          <a:extLst>
            <a:ext uri="{FF2B5EF4-FFF2-40B4-BE49-F238E27FC236}">
              <a16:creationId xmlns:a16="http://schemas.microsoft.com/office/drawing/2014/main" id="{591978D7-6482-4F93-829E-96E0A5A29AEF}"/>
            </a:ext>
          </a:extLst>
        </xdr:cNvPr>
        <xdr:cNvSpPr>
          <a:spLocks noChangeAspect="1" noChangeArrowheads="1"/>
        </xdr:cNvSpPr>
      </xdr:nvSpPr>
      <xdr:spPr bwMode="auto">
        <a:xfrm>
          <a:off x="265430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157</xdr:row>
      <xdr:rowOff>0</xdr:rowOff>
    </xdr:from>
    <xdr:to>
      <xdr:col>3</xdr:col>
      <xdr:colOff>304800</xdr:colOff>
      <xdr:row>157</xdr:row>
      <xdr:rowOff>304800</xdr:rowOff>
    </xdr:to>
    <xdr:sp macro="" textlink="">
      <xdr:nvSpPr>
        <xdr:cNvPr id="18352" name="AutoShape 944" descr="https://adas-server.mobiledrivetech.com/polarion/icons/default/enums/type_spike.gif">
          <a:hlinkClick xmlns:r="http://schemas.openxmlformats.org/officeDocument/2006/relationships" r:id="rId314" tgtFrame="_top"/>
          <a:extLst>
            <a:ext uri="{FF2B5EF4-FFF2-40B4-BE49-F238E27FC236}">
              <a16:creationId xmlns:a16="http://schemas.microsoft.com/office/drawing/2014/main" id="{8034152B-FD9F-48B2-8F61-5DD2AEC9F7FB}"/>
            </a:ext>
          </a:extLst>
        </xdr:cNvPr>
        <xdr:cNvSpPr>
          <a:spLocks noChangeAspect="1" noChangeArrowheads="1"/>
        </xdr:cNvSpPr>
      </xdr:nvSpPr>
      <xdr:spPr bwMode="auto">
        <a:xfrm>
          <a:off x="5797550" y="101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0</xdr:col>
      <xdr:colOff>304800</xdr:colOff>
      <xdr:row>158</xdr:row>
      <xdr:rowOff>304800</xdr:rowOff>
    </xdr:to>
    <xdr:sp macro="" textlink="">
      <xdr:nvSpPr>
        <xdr:cNvPr id="18353" name="AutoShape 945" descr="https://adas-server.mobiledrivetech.com/polarion/ria/images/suspect.gif">
          <a:extLst>
            <a:ext uri="{FF2B5EF4-FFF2-40B4-BE49-F238E27FC236}">
              <a16:creationId xmlns:a16="http://schemas.microsoft.com/office/drawing/2014/main" id="{FC8B8EA4-29CF-4396-8D2B-760B1BBA7AD0}"/>
            </a:ext>
          </a:extLst>
        </xdr:cNvPr>
        <xdr:cNvSpPr>
          <a:spLocks noChangeAspect="1" noChangeArrowheads="1"/>
        </xdr:cNvSpPr>
      </xdr:nvSpPr>
      <xdr:spPr bwMode="auto">
        <a:xfrm>
          <a:off x="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158</xdr:row>
      <xdr:rowOff>0</xdr:rowOff>
    </xdr:from>
    <xdr:to>
      <xdr:col>0</xdr:col>
      <xdr:colOff>615950</xdr:colOff>
      <xdr:row>158</xdr:row>
      <xdr:rowOff>304800</xdr:rowOff>
    </xdr:to>
    <xdr:sp macro="" textlink="">
      <xdr:nvSpPr>
        <xdr:cNvPr id="18354" name="AutoShape 946">
          <a:extLst>
            <a:ext uri="{FF2B5EF4-FFF2-40B4-BE49-F238E27FC236}">
              <a16:creationId xmlns:a16="http://schemas.microsoft.com/office/drawing/2014/main" id="{58461D9F-8A6B-44C2-A36C-28FFA166A751}"/>
            </a:ext>
          </a:extLst>
        </xdr:cNvPr>
        <xdr:cNvSpPr>
          <a:spLocks noChangeAspect="1" noChangeArrowheads="1"/>
        </xdr:cNvSpPr>
      </xdr:nvSpPr>
      <xdr:spPr bwMode="auto">
        <a:xfrm>
          <a:off x="31115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158</xdr:row>
      <xdr:rowOff>0</xdr:rowOff>
    </xdr:from>
    <xdr:to>
      <xdr:col>0</xdr:col>
      <xdr:colOff>927100</xdr:colOff>
      <xdr:row>158</xdr:row>
      <xdr:rowOff>304800</xdr:rowOff>
    </xdr:to>
    <xdr:sp macro="" textlink="">
      <xdr:nvSpPr>
        <xdr:cNvPr id="18355" name="AutoShape 947" descr="https://adas-server.mobiledrivetech.com/polarion/icons/default/enums/type_feature.gif">
          <a:hlinkClick xmlns:r="http://schemas.openxmlformats.org/officeDocument/2006/relationships" r:id="rId315" tgtFrame="_blank"/>
          <a:extLst>
            <a:ext uri="{FF2B5EF4-FFF2-40B4-BE49-F238E27FC236}">
              <a16:creationId xmlns:a16="http://schemas.microsoft.com/office/drawing/2014/main" id="{BD6DE6F9-72B3-4A93-B91A-26D4107F760D}"/>
            </a:ext>
          </a:extLst>
        </xdr:cNvPr>
        <xdr:cNvSpPr>
          <a:spLocks noChangeAspect="1" noChangeArrowheads="1"/>
        </xdr:cNvSpPr>
      </xdr:nvSpPr>
      <xdr:spPr bwMode="auto">
        <a:xfrm>
          <a:off x="62230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158</xdr:row>
      <xdr:rowOff>0</xdr:rowOff>
    </xdr:from>
    <xdr:to>
      <xdr:col>1</xdr:col>
      <xdr:colOff>304800</xdr:colOff>
      <xdr:row>158</xdr:row>
      <xdr:rowOff>304800</xdr:rowOff>
    </xdr:to>
    <xdr:sp macro="" textlink="">
      <xdr:nvSpPr>
        <xdr:cNvPr id="18356" name="AutoShape 948" descr="https://adas-server.mobiledrivetech.com/polarion/icons/default/enums/type_feature.gif">
          <a:hlinkClick xmlns:r="http://schemas.openxmlformats.org/officeDocument/2006/relationships" r:id="rId315" tgtFrame="_top"/>
          <a:extLst>
            <a:ext uri="{FF2B5EF4-FFF2-40B4-BE49-F238E27FC236}">
              <a16:creationId xmlns:a16="http://schemas.microsoft.com/office/drawing/2014/main" id="{54C4B22E-994D-4215-B1E6-F0F51EF58298}"/>
            </a:ext>
          </a:extLst>
        </xdr:cNvPr>
        <xdr:cNvSpPr>
          <a:spLocks noChangeAspect="1" noChangeArrowheads="1"/>
        </xdr:cNvSpPr>
      </xdr:nvSpPr>
      <xdr:spPr bwMode="auto">
        <a:xfrm>
          <a:off x="202565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158</xdr:row>
      <xdr:rowOff>0</xdr:rowOff>
    </xdr:from>
    <xdr:to>
      <xdr:col>2</xdr:col>
      <xdr:colOff>304800</xdr:colOff>
      <xdr:row>158</xdr:row>
      <xdr:rowOff>304800</xdr:rowOff>
    </xdr:to>
    <xdr:sp macro="" textlink="">
      <xdr:nvSpPr>
        <xdr:cNvPr id="18357" name="AutoShape 949" descr="https://adas-server.mobiledrivetech.com/polarion/icons/default/enums/type_spike.gif">
          <a:hlinkClick xmlns:r="http://schemas.openxmlformats.org/officeDocument/2006/relationships" r:id="rId316" tgtFrame="_blank"/>
          <a:extLst>
            <a:ext uri="{FF2B5EF4-FFF2-40B4-BE49-F238E27FC236}">
              <a16:creationId xmlns:a16="http://schemas.microsoft.com/office/drawing/2014/main" id="{D7F6EC2B-B7C9-4098-922F-A6178DCE9915}"/>
            </a:ext>
          </a:extLst>
        </xdr:cNvPr>
        <xdr:cNvSpPr>
          <a:spLocks noChangeAspect="1" noChangeArrowheads="1"/>
        </xdr:cNvSpPr>
      </xdr:nvSpPr>
      <xdr:spPr bwMode="auto">
        <a:xfrm>
          <a:off x="265430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158</xdr:row>
      <xdr:rowOff>0</xdr:rowOff>
    </xdr:from>
    <xdr:to>
      <xdr:col>3</xdr:col>
      <xdr:colOff>304800</xdr:colOff>
      <xdr:row>158</xdr:row>
      <xdr:rowOff>304800</xdr:rowOff>
    </xdr:to>
    <xdr:sp macro="" textlink="">
      <xdr:nvSpPr>
        <xdr:cNvPr id="18358" name="AutoShape 950" descr="https://adas-server.mobiledrivetech.com/polarion/icons/default/enums/type_spike.gif">
          <a:hlinkClick xmlns:r="http://schemas.openxmlformats.org/officeDocument/2006/relationships" r:id="rId316" tgtFrame="_top"/>
          <a:extLst>
            <a:ext uri="{FF2B5EF4-FFF2-40B4-BE49-F238E27FC236}">
              <a16:creationId xmlns:a16="http://schemas.microsoft.com/office/drawing/2014/main" id="{E6D8E8E7-5F49-40C3-A1E8-4636390938DB}"/>
            </a:ext>
          </a:extLst>
        </xdr:cNvPr>
        <xdr:cNvSpPr>
          <a:spLocks noChangeAspect="1" noChangeArrowheads="1"/>
        </xdr:cNvSpPr>
      </xdr:nvSpPr>
      <xdr:spPr bwMode="auto">
        <a:xfrm>
          <a:off x="579755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xdr:row>
      <xdr:rowOff>0</xdr:rowOff>
    </xdr:from>
    <xdr:to>
      <xdr:col>0</xdr:col>
      <xdr:colOff>304800</xdr:colOff>
      <xdr:row>159</xdr:row>
      <xdr:rowOff>304800</xdr:rowOff>
    </xdr:to>
    <xdr:sp macro="" textlink="">
      <xdr:nvSpPr>
        <xdr:cNvPr id="18359" name="AutoShape 951" descr="https://adas-server.mobiledrivetech.com/polarion/ria/images/suspect.gif">
          <a:extLst>
            <a:ext uri="{FF2B5EF4-FFF2-40B4-BE49-F238E27FC236}">
              <a16:creationId xmlns:a16="http://schemas.microsoft.com/office/drawing/2014/main" id="{79296279-3ABF-417E-AFFF-59FD7CEA74AC}"/>
            </a:ext>
          </a:extLst>
        </xdr:cNvPr>
        <xdr:cNvSpPr>
          <a:spLocks noChangeAspect="1" noChangeArrowheads="1"/>
        </xdr:cNvSpPr>
      </xdr:nvSpPr>
      <xdr:spPr bwMode="auto">
        <a:xfrm>
          <a:off x="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159</xdr:row>
      <xdr:rowOff>0</xdr:rowOff>
    </xdr:from>
    <xdr:to>
      <xdr:col>0</xdr:col>
      <xdr:colOff>615950</xdr:colOff>
      <xdr:row>159</xdr:row>
      <xdr:rowOff>304800</xdr:rowOff>
    </xdr:to>
    <xdr:sp macro="" textlink="">
      <xdr:nvSpPr>
        <xdr:cNvPr id="18360" name="AutoShape 952">
          <a:extLst>
            <a:ext uri="{FF2B5EF4-FFF2-40B4-BE49-F238E27FC236}">
              <a16:creationId xmlns:a16="http://schemas.microsoft.com/office/drawing/2014/main" id="{E33F37B7-23C4-4B52-81F5-DD41DEAB3B99}"/>
            </a:ext>
          </a:extLst>
        </xdr:cNvPr>
        <xdr:cNvSpPr>
          <a:spLocks noChangeAspect="1" noChangeArrowheads="1"/>
        </xdr:cNvSpPr>
      </xdr:nvSpPr>
      <xdr:spPr bwMode="auto">
        <a:xfrm>
          <a:off x="31115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159</xdr:row>
      <xdr:rowOff>0</xdr:rowOff>
    </xdr:from>
    <xdr:to>
      <xdr:col>0</xdr:col>
      <xdr:colOff>927100</xdr:colOff>
      <xdr:row>159</xdr:row>
      <xdr:rowOff>304800</xdr:rowOff>
    </xdr:to>
    <xdr:sp macro="" textlink="">
      <xdr:nvSpPr>
        <xdr:cNvPr id="18361" name="AutoShape 953" descr="https://adas-server.mobiledrivetech.com/polarion/icons/default/enums/type_feature.gif">
          <a:hlinkClick xmlns:r="http://schemas.openxmlformats.org/officeDocument/2006/relationships" r:id="rId317" tgtFrame="_blank"/>
          <a:extLst>
            <a:ext uri="{FF2B5EF4-FFF2-40B4-BE49-F238E27FC236}">
              <a16:creationId xmlns:a16="http://schemas.microsoft.com/office/drawing/2014/main" id="{C1758FA3-EBBC-4E5F-87A2-0293CEF4945E}"/>
            </a:ext>
          </a:extLst>
        </xdr:cNvPr>
        <xdr:cNvSpPr>
          <a:spLocks noChangeAspect="1" noChangeArrowheads="1"/>
        </xdr:cNvSpPr>
      </xdr:nvSpPr>
      <xdr:spPr bwMode="auto">
        <a:xfrm>
          <a:off x="62230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159</xdr:row>
      <xdr:rowOff>0</xdr:rowOff>
    </xdr:from>
    <xdr:to>
      <xdr:col>1</xdr:col>
      <xdr:colOff>304800</xdr:colOff>
      <xdr:row>159</xdr:row>
      <xdr:rowOff>304800</xdr:rowOff>
    </xdr:to>
    <xdr:sp macro="" textlink="">
      <xdr:nvSpPr>
        <xdr:cNvPr id="18362" name="AutoShape 954" descr="https://adas-server.mobiledrivetech.com/polarion/icons/default/enums/type_feature.gif">
          <a:hlinkClick xmlns:r="http://schemas.openxmlformats.org/officeDocument/2006/relationships" r:id="rId317" tgtFrame="_top"/>
          <a:extLst>
            <a:ext uri="{FF2B5EF4-FFF2-40B4-BE49-F238E27FC236}">
              <a16:creationId xmlns:a16="http://schemas.microsoft.com/office/drawing/2014/main" id="{DD126872-C985-4E13-915E-8BC9FB7FC219}"/>
            </a:ext>
          </a:extLst>
        </xdr:cNvPr>
        <xdr:cNvSpPr>
          <a:spLocks noChangeAspect="1" noChangeArrowheads="1"/>
        </xdr:cNvSpPr>
      </xdr:nvSpPr>
      <xdr:spPr bwMode="auto">
        <a:xfrm>
          <a:off x="202565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159</xdr:row>
      <xdr:rowOff>0</xdr:rowOff>
    </xdr:from>
    <xdr:to>
      <xdr:col>2</xdr:col>
      <xdr:colOff>304800</xdr:colOff>
      <xdr:row>159</xdr:row>
      <xdr:rowOff>304800</xdr:rowOff>
    </xdr:to>
    <xdr:sp macro="" textlink="">
      <xdr:nvSpPr>
        <xdr:cNvPr id="18363" name="AutoShape 955" descr="https://adas-server.mobiledrivetech.com/polarion/icons/default/enums/type_spike.gif">
          <a:hlinkClick xmlns:r="http://schemas.openxmlformats.org/officeDocument/2006/relationships" r:id="rId318" tgtFrame="_blank"/>
          <a:extLst>
            <a:ext uri="{FF2B5EF4-FFF2-40B4-BE49-F238E27FC236}">
              <a16:creationId xmlns:a16="http://schemas.microsoft.com/office/drawing/2014/main" id="{F7DBAAEA-0B7E-469D-8D41-21C9ABA7E3E1}"/>
            </a:ext>
          </a:extLst>
        </xdr:cNvPr>
        <xdr:cNvSpPr>
          <a:spLocks noChangeAspect="1" noChangeArrowheads="1"/>
        </xdr:cNvSpPr>
      </xdr:nvSpPr>
      <xdr:spPr bwMode="auto">
        <a:xfrm>
          <a:off x="265430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159</xdr:row>
      <xdr:rowOff>0</xdr:rowOff>
    </xdr:from>
    <xdr:to>
      <xdr:col>3</xdr:col>
      <xdr:colOff>304800</xdr:colOff>
      <xdr:row>159</xdr:row>
      <xdr:rowOff>304800</xdr:rowOff>
    </xdr:to>
    <xdr:sp macro="" textlink="">
      <xdr:nvSpPr>
        <xdr:cNvPr id="18364" name="AutoShape 956" descr="https://adas-server.mobiledrivetech.com/polarion/icons/default/enums/type_spike.gif">
          <a:hlinkClick xmlns:r="http://schemas.openxmlformats.org/officeDocument/2006/relationships" r:id="rId318" tgtFrame="_top"/>
          <a:extLst>
            <a:ext uri="{FF2B5EF4-FFF2-40B4-BE49-F238E27FC236}">
              <a16:creationId xmlns:a16="http://schemas.microsoft.com/office/drawing/2014/main" id="{72220F22-A154-434E-A92A-112367C89121}"/>
            </a:ext>
          </a:extLst>
        </xdr:cNvPr>
        <xdr:cNvSpPr>
          <a:spLocks noChangeAspect="1" noChangeArrowheads="1"/>
        </xdr:cNvSpPr>
      </xdr:nvSpPr>
      <xdr:spPr bwMode="auto">
        <a:xfrm>
          <a:off x="5797550" y="1026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0</xdr:col>
      <xdr:colOff>304800</xdr:colOff>
      <xdr:row>160</xdr:row>
      <xdr:rowOff>304800</xdr:rowOff>
    </xdr:to>
    <xdr:sp macro="" textlink="">
      <xdr:nvSpPr>
        <xdr:cNvPr id="18365" name="AutoShape 957" descr="https://adas-server.mobiledrivetech.com/polarion/ria/images/suspect.gif">
          <a:extLst>
            <a:ext uri="{FF2B5EF4-FFF2-40B4-BE49-F238E27FC236}">
              <a16:creationId xmlns:a16="http://schemas.microsoft.com/office/drawing/2014/main" id="{A5412D71-4089-45D6-BF78-DAB2DC5CF2F6}"/>
            </a:ext>
          </a:extLst>
        </xdr:cNvPr>
        <xdr:cNvSpPr>
          <a:spLocks noChangeAspect="1" noChangeArrowheads="1"/>
        </xdr:cNvSpPr>
      </xdr:nvSpPr>
      <xdr:spPr bwMode="auto">
        <a:xfrm>
          <a:off x="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160</xdr:row>
      <xdr:rowOff>0</xdr:rowOff>
    </xdr:from>
    <xdr:to>
      <xdr:col>0</xdr:col>
      <xdr:colOff>615950</xdr:colOff>
      <xdr:row>160</xdr:row>
      <xdr:rowOff>304800</xdr:rowOff>
    </xdr:to>
    <xdr:sp macro="" textlink="">
      <xdr:nvSpPr>
        <xdr:cNvPr id="18366" name="AutoShape 958">
          <a:extLst>
            <a:ext uri="{FF2B5EF4-FFF2-40B4-BE49-F238E27FC236}">
              <a16:creationId xmlns:a16="http://schemas.microsoft.com/office/drawing/2014/main" id="{4084FA79-805F-4965-A602-74F4C82613BB}"/>
            </a:ext>
          </a:extLst>
        </xdr:cNvPr>
        <xdr:cNvSpPr>
          <a:spLocks noChangeAspect="1" noChangeArrowheads="1"/>
        </xdr:cNvSpPr>
      </xdr:nvSpPr>
      <xdr:spPr bwMode="auto">
        <a:xfrm>
          <a:off x="31115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160</xdr:row>
      <xdr:rowOff>0</xdr:rowOff>
    </xdr:from>
    <xdr:to>
      <xdr:col>0</xdr:col>
      <xdr:colOff>927100</xdr:colOff>
      <xdr:row>160</xdr:row>
      <xdr:rowOff>304800</xdr:rowOff>
    </xdr:to>
    <xdr:sp macro="" textlink="">
      <xdr:nvSpPr>
        <xdr:cNvPr id="18367" name="AutoShape 959" descr="https://adas-server.mobiledrivetech.com/polarion/icons/default/enums/type_feature.gif">
          <a:hlinkClick xmlns:r="http://schemas.openxmlformats.org/officeDocument/2006/relationships" r:id="rId319" tgtFrame="_blank"/>
          <a:extLst>
            <a:ext uri="{FF2B5EF4-FFF2-40B4-BE49-F238E27FC236}">
              <a16:creationId xmlns:a16="http://schemas.microsoft.com/office/drawing/2014/main" id="{F1AF06BC-E2EF-4DEE-B0C7-D1F43AB920C2}"/>
            </a:ext>
          </a:extLst>
        </xdr:cNvPr>
        <xdr:cNvSpPr>
          <a:spLocks noChangeAspect="1" noChangeArrowheads="1"/>
        </xdr:cNvSpPr>
      </xdr:nvSpPr>
      <xdr:spPr bwMode="auto">
        <a:xfrm>
          <a:off x="62230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160</xdr:row>
      <xdr:rowOff>0</xdr:rowOff>
    </xdr:from>
    <xdr:to>
      <xdr:col>1</xdr:col>
      <xdr:colOff>304800</xdr:colOff>
      <xdr:row>160</xdr:row>
      <xdr:rowOff>304800</xdr:rowOff>
    </xdr:to>
    <xdr:sp macro="" textlink="">
      <xdr:nvSpPr>
        <xdr:cNvPr id="18368" name="AutoShape 960" descr="https://adas-server.mobiledrivetech.com/polarion/icons/default/enums/type_feature.gif">
          <a:hlinkClick xmlns:r="http://schemas.openxmlformats.org/officeDocument/2006/relationships" r:id="rId319" tgtFrame="_top"/>
          <a:extLst>
            <a:ext uri="{FF2B5EF4-FFF2-40B4-BE49-F238E27FC236}">
              <a16:creationId xmlns:a16="http://schemas.microsoft.com/office/drawing/2014/main" id="{7EF86B23-3607-4C77-9179-D775133054C7}"/>
            </a:ext>
          </a:extLst>
        </xdr:cNvPr>
        <xdr:cNvSpPr>
          <a:spLocks noChangeAspect="1" noChangeArrowheads="1"/>
        </xdr:cNvSpPr>
      </xdr:nvSpPr>
      <xdr:spPr bwMode="auto">
        <a:xfrm>
          <a:off x="202565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160</xdr:row>
      <xdr:rowOff>0</xdr:rowOff>
    </xdr:from>
    <xdr:to>
      <xdr:col>2</xdr:col>
      <xdr:colOff>304800</xdr:colOff>
      <xdr:row>160</xdr:row>
      <xdr:rowOff>304800</xdr:rowOff>
    </xdr:to>
    <xdr:sp macro="" textlink="">
      <xdr:nvSpPr>
        <xdr:cNvPr id="18369" name="AutoShape 961" descr="https://adas-server.mobiledrivetech.com/polarion/icons/default/enums/type_spike.gif">
          <a:hlinkClick xmlns:r="http://schemas.openxmlformats.org/officeDocument/2006/relationships" r:id="rId320" tgtFrame="_blank"/>
          <a:extLst>
            <a:ext uri="{FF2B5EF4-FFF2-40B4-BE49-F238E27FC236}">
              <a16:creationId xmlns:a16="http://schemas.microsoft.com/office/drawing/2014/main" id="{3B2A612B-FC16-4883-A27B-28C7C8333639}"/>
            </a:ext>
          </a:extLst>
        </xdr:cNvPr>
        <xdr:cNvSpPr>
          <a:spLocks noChangeAspect="1" noChangeArrowheads="1"/>
        </xdr:cNvSpPr>
      </xdr:nvSpPr>
      <xdr:spPr bwMode="auto">
        <a:xfrm>
          <a:off x="265430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160</xdr:row>
      <xdr:rowOff>0</xdr:rowOff>
    </xdr:from>
    <xdr:to>
      <xdr:col>3</xdr:col>
      <xdr:colOff>304800</xdr:colOff>
      <xdr:row>160</xdr:row>
      <xdr:rowOff>304800</xdr:rowOff>
    </xdr:to>
    <xdr:sp macro="" textlink="">
      <xdr:nvSpPr>
        <xdr:cNvPr id="18370" name="AutoShape 962" descr="https://adas-server.mobiledrivetech.com/polarion/icons/default/enums/type_spike.gif">
          <a:hlinkClick xmlns:r="http://schemas.openxmlformats.org/officeDocument/2006/relationships" r:id="rId320" tgtFrame="_top"/>
          <a:extLst>
            <a:ext uri="{FF2B5EF4-FFF2-40B4-BE49-F238E27FC236}">
              <a16:creationId xmlns:a16="http://schemas.microsoft.com/office/drawing/2014/main" id="{0B826EB4-F09C-490E-A6FF-135C413E36CB}"/>
            </a:ext>
          </a:extLst>
        </xdr:cNvPr>
        <xdr:cNvSpPr>
          <a:spLocks noChangeAspect="1" noChangeArrowheads="1"/>
        </xdr:cNvSpPr>
      </xdr:nvSpPr>
      <xdr:spPr bwMode="auto">
        <a:xfrm>
          <a:off x="5797550" y="1032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xdr:row>
      <xdr:rowOff>0</xdr:rowOff>
    </xdr:from>
    <xdr:to>
      <xdr:col>0</xdr:col>
      <xdr:colOff>304800</xdr:colOff>
      <xdr:row>161</xdr:row>
      <xdr:rowOff>304800</xdr:rowOff>
    </xdr:to>
    <xdr:sp macro="" textlink="">
      <xdr:nvSpPr>
        <xdr:cNvPr id="18371" name="AutoShape 963" descr="https://adas-server.mobiledrivetech.com/polarion/ria/images/suspect.gif">
          <a:extLst>
            <a:ext uri="{FF2B5EF4-FFF2-40B4-BE49-F238E27FC236}">
              <a16:creationId xmlns:a16="http://schemas.microsoft.com/office/drawing/2014/main" id="{BA316125-847B-4E2A-ABC0-3D83E3C4BB1A}"/>
            </a:ext>
          </a:extLst>
        </xdr:cNvPr>
        <xdr:cNvSpPr>
          <a:spLocks noChangeAspect="1" noChangeArrowheads="1"/>
        </xdr:cNvSpPr>
      </xdr:nvSpPr>
      <xdr:spPr bwMode="auto">
        <a:xfrm>
          <a:off x="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161</xdr:row>
      <xdr:rowOff>0</xdr:rowOff>
    </xdr:from>
    <xdr:to>
      <xdr:col>0</xdr:col>
      <xdr:colOff>615950</xdr:colOff>
      <xdr:row>161</xdr:row>
      <xdr:rowOff>304800</xdr:rowOff>
    </xdr:to>
    <xdr:sp macro="" textlink="">
      <xdr:nvSpPr>
        <xdr:cNvPr id="18372" name="AutoShape 964">
          <a:extLst>
            <a:ext uri="{FF2B5EF4-FFF2-40B4-BE49-F238E27FC236}">
              <a16:creationId xmlns:a16="http://schemas.microsoft.com/office/drawing/2014/main" id="{2F393965-FD8B-4F72-8C70-FD2D3B281E83}"/>
            </a:ext>
          </a:extLst>
        </xdr:cNvPr>
        <xdr:cNvSpPr>
          <a:spLocks noChangeAspect="1" noChangeArrowheads="1"/>
        </xdr:cNvSpPr>
      </xdr:nvSpPr>
      <xdr:spPr bwMode="auto">
        <a:xfrm>
          <a:off x="31115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161</xdr:row>
      <xdr:rowOff>0</xdr:rowOff>
    </xdr:from>
    <xdr:to>
      <xdr:col>0</xdr:col>
      <xdr:colOff>927100</xdr:colOff>
      <xdr:row>161</xdr:row>
      <xdr:rowOff>304800</xdr:rowOff>
    </xdr:to>
    <xdr:sp macro="" textlink="">
      <xdr:nvSpPr>
        <xdr:cNvPr id="18373" name="AutoShape 965" descr="https://adas-server.mobiledrivetech.com/polarion/icons/default/enums/type_feature.gif">
          <a:hlinkClick xmlns:r="http://schemas.openxmlformats.org/officeDocument/2006/relationships" r:id="rId321" tgtFrame="_blank"/>
          <a:extLst>
            <a:ext uri="{FF2B5EF4-FFF2-40B4-BE49-F238E27FC236}">
              <a16:creationId xmlns:a16="http://schemas.microsoft.com/office/drawing/2014/main" id="{48E43E55-6CEA-42D4-BAFC-3E55934D0A86}"/>
            </a:ext>
          </a:extLst>
        </xdr:cNvPr>
        <xdr:cNvSpPr>
          <a:spLocks noChangeAspect="1" noChangeArrowheads="1"/>
        </xdr:cNvSpPr>
      </xdr:nvSpPr>
      <xdr:spPr bwMode="auto">
        <a:xfrm>
          <a:off x="62230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161</xdr:row>
      <xdr:rowOff>0</xdr:rowOff>
    </xdr:from>
    <xdr:to>
      <xdr:col>1</xdr:col>
      <xdr:colOff>304800</xdr:colOff>
      <xdr:row>161</xdr:row>
      <xdr:rowOff>304800</xdr:rowOff>
    </xdr:to>
    <xdr:sp macro="" textlink="">
      <xdr:nvSpPr>
        <xdr:cNvPr id="18374" name="AutoShape 966" descr="https://adas-server.mobiledrivetech.com/polarion/icons/default/enums/type_feature.gif">
          <a:hlinkClick xmlns:r="http://schemas.openxmlformats.org/officeDocument/2006/relationships" r:id="rId321" tgtFrame="_top"/>
          <a:extLst>
            <a:ext uri="{FF2B5EF4-FFF2-40B4-BE49-F238E27FC236}">
              <a16:creationId xmlns:a16="http://schemas.microsoft.com/office/drawing/2014/main" id="{65A68FF3-A7B3-4406-9DAB-5EE6B6A713C6}"/>
            </a:ext>
          </a:extLst>
        </xdr:cNvPr>
        <xdr:cNvSpPr>
          <a:spLocks noChangeAspect="1" noChangeArrowheads="1"/>
        </xdr:cNvSpPr>
      </xdr:nvSpPr>
      <xdr:spPr bwMode="auto">
        <a:xfrm>
          <a:off x="202565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xdr:row>
      <xdr:rowOff>0</xdr:rowOff>
    </xdr:from>
    <xdr:to>
      <xdr:col>2</xdr:col>
      <xdr:colOff>304800</xdr:colOff>
      <xdr:row>161</xdr:row>
      <xdr:rowOff>304800</xdr:rowOff>
    </xdr:to>
    <xdr:sp macro="" textlink="">
      <xdr:nvSpPr>
        <xdr:cNvPr id="18375" name="AutoShape 967" descr="https://adas-server.mobiledrivetech.com/polarion/icons/default/enums/type_spike.gif">
          <a:hlinkClick xmlns:r="http://schemas.openxmlformats.org/officeDocument/2006/relationships" r:id="rId322" tgtFrame="_blank"/>
          <a:extLst>
            <a:ext uri="{FF2B5EF4-FFF2-40B4-BE49-F238E27FC236}">
              <a16:creationId xmlns:a16="http://schemas.microsoft.com/office/drawing/2014/main" id="{17E2C99E-633F-419A-960B-A39218E42F59}"/>
            </a:ext>
          </a:extLst>
        </xdr:cNvPr>
        <xdr:cNvSpPr>
          <a:spLocks noChangeAspect="1" noChangeArrowheads="1"/>
        </xdr:cNvSpPr>
      </xdr:nvSpPr>
      <xdr:spPr bwMode="auto">
        <a:xfrm>
          <a:off x="265430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161</xdr:row>
      <xdr:rowOff>0</xdr:rowOff>
    </xdr:from>
    <xdr:to>
      <xdr:col>3</xdr:col>
      <xdr:colOff>304800</xdr:colOff>
      <xdr:row>161</xdr:row>
      <xdr:rowOff>304800</xdr:rowOff>
    </xdr:to>
    <xdr:sp macro="" textlink="">
      <xdr:nvSpPr>
        <xdr:cNvPr id="18376" name="AutoShape 968" descr="https://adas-server.mobiledrivetech.com/polarion/icons/default/enums/type_spike.gif">
          <a:hlinkClick xmlns:r="http://schemas.openxmlformats.org/officeDocument/2006/relationships" r:id="rId322" tgtFrame="_top"/>
          <a:extLst>
            <a:ext uri="{FF2B5EF4-FFF2-40B4-BE49-F238E27FC236}">
              <a16:creationId xmlns:a16="http://schemas.microsoft.com/office/drawing/2014/main" id="{C42D91B4-CFC0-41C0-88E7-51CD8DD09D8C}"/>
            </a:ext>
          </a:extLst>
        </xdr:cNvPr>
        <xdr:cNvSpPr>
          <a:spLocks noChangeAspect="1" noChangeArrowheads="1"/>
        </xdr:cNvSpPr>
      </xdr:nvSpPr>
      <xdr:spPr bwMode="auto">
        <a:xfrm>
          <a:off x="5797550" y="1038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xdr:row>
      <xdr:rowOff>0</xdr:rowOff>
    </xdr:from>
    <xdr:to>
      <xdr:col>0</xdr:col>
      <xdr:colOff>304800</xdr:colOff>
      <xdr:row>162</xdr:row>
      <xdr:rowOff>304800</xdr:rowOff>
    </xdr:to>
    <xdr:sp macro="" textlink="">
      <xdr:nvSpPr>
        <xdr:cNvPr id="18377" name="AutoShape 969" descr="https://adas-server.mobiledrivetech.com/polarion/ria/images/suspect.gif">
          <a:extLst>
            <a:ext uri="{FF2B5EF4-FFF2-40B4-BE49-F238E27FC236}">
              <a16:creationId xmlns:a16="http://schemas.microsoft.com/office/drawing/2014/main" id="{DE5674F0-4DF8-4774-8E7F-FD37E35178A9}"/>
            </a:ext>
          </a:extLst>
        </xdr:cNvPr>
        <xdr:cNvSpPr>
          <a:spLocks noChangeAspect="1" noChangeArrowheads="1"/>
        </xdr:cNvSpPr>
      </xdr:nvSpPr>
      <xdr:spPr bwMode="auto">
        <a:xfrm>
          <a:off x="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162</xdr:row>
      <xdr:rowOff>0</xdr:rowOff>
    </xdr:from>
    <xdr:to>
      <xdr:col>0</xdr:col>
      <xdr:colOff>615950</xdr:colOff>
      <xdr:row>162</xdr:row>
      <xdr:rowOff>304800</xdr:rowOff>
    </xdr:to>
    <xdr:sp macro="" textlink="">
      <xdr:nvSpPr>
        <xdr:cNvPr id="18378" name="AutoShape 970">
          <a:extLst>
            <a:ext uri="{FF2B5EF4-FFF2-40B4-BE49-F238E27FC236}">
              <a16:creationId xmlns:a16="http://schemas.microsoft.com/office/drawing/2014/main" id="{7335E5A7-59DC-418E-94D3-890655F2FD56}"/>
            </a:ext>
          </a:extLst>
        </xdr:cNvPr>
        <xdr:cNvSpPr>
          <a:spLocks noChangeAspect="1" noChangeArrowheads="1"/>
        </xdr:cNvSpPr>
      </xdr:nvSpPr>
      <xdr:spPr bwMode="auto">
        <a:xfrm>
          <a:off x="31115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162</xdr:row>
      <xdr:rowOff>0</xdr:rowOff>
    </xdr:from>
    <xdr:to>
      <xdr:col>0</xdr:col>
      <xdr:colOff>927100</xdr:colOff>
      <xdr:row>162</xdr:row>
      <xdr:rowOff>304800</xdr:rowOff>
    </xdr:to>
    <xdr:sp macro="" textlink="">
      <xdr:nvSpPr>
        <xdr:cNvPr id="18379" name="AutoShape 971" descr="https://adas-server.mobiledrivetech.com/polarion/icons/default/enums/type_feature.gif">
          <a:hlinkClick xmlns:r="http://schemas.openxmlformats.org/officeDocument/2006/relationships" r:id="rId323" tgtFrame="_blank"/>
          <a:extLst>
            <a:ext uri="{FF2B5EF4-FFF2-40B4-BE49-F238E27FC236}">
              <a16:creationId xmlns:a16="http://schemas.microsoft.com/office/drawing/2014/main" id="{5112A889-9932-40D8-A37F-DEE49E1C8E96}"/>
            </a:ext>
          </a:extLst>
        </xdr:cNvPr>
        <xdr:cNvSpPr>
          <a:spLocks noChangeAspect="1" noChangeArrowheads="1"/>
        </xdr:cNvSpPr>
      </xdr:nvSpPr>
      <xdr:spPr bwMode="auto">
        <a:xfrm>
          <a:off x="62230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162</xdr:row>
      <xdr:rowOff>0</xdr:rowOff>
    </xdr:from>
    <xdr:to>
      <xdr:col>1</xdr:col>
      <xdr:colOff>304800</xdr:colOff>
      <xdr:row>162</xdr:row>
      <xdr:rowOff>304800</xdr:rowOff>
    </xdr:to>
    <xdr:sp macro="" textlink="">
      <xdr:nvSpPr>
        <xdr:cNvPr id="18380" name="AutoShape 972" descr="https://adas-server.mobiledrivetech.com/polarion/icons/default/enums/type_feature.gif">
          <a:hlinkClick xmlns:r="http://schemas.openxmlformats.org/officeDocument/2006/relationships" r:id="rId323" tgtFrame="_top"/>
          <a:extLst>
            <a:ext uri="{FF2B5EF4-FFF2-40B4-BE49-F238E27FC236}">
              <a16:creationId xmlns:a16="http://schemas.microsoft.com/office/drawing/2014/main" id="{583EDB1A-6420-402F-8A5C-8776A947F0B2}"/>
            </a:ext>
          </a:extLst>
        </xdr:cNvPr>
        <xdr:cNvSpPr>
          <a:spLocks noChangeAspect="1" noChangeArrowheads="1"/>
        </xdr:cNvSpPr>
      </xdr:nvSpPr>
      <xdr:spPr bwMode="auto">
        <a:xfrm>
          <a:off x="202565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162</xdr:row>
      <xdr:rowOff>0</xdr:rowOff>
    </xdr:from>
    <xdr:to>
      <xdr:col>2</xdr:col>
      <xdr:colOff>304800</xdr:colOff>
      <xdr:row>162</xdr:row>
      <xdr:rowOff>304800</xdr:rowOff>
    </xdr:to>
    <xdr:sp macro="" textlink="">
      <xdr:nvSpPr>
        <xdr:cNvPr id="18381" name="AutoShape 973" descr="https://adas-server.mobiledrivetech.com/polarion/icons/default/enums/type_spike.gif">
          <a:hlinkClick xmlns:r="http://schemas.openxmlformats.org/officeDocument/2006/relationships" r:id="rId324" tgtFrame="_blank"/>
          <a:extLst>
            <a:ext uri="{FF2B5EF4-FFF2-40B4-BE49-F238E27FC236}">
              <a16:creationId xmlns:a16="http://schemas.microsoft.com/office/drawing/2014/main" id="{43DB84EC-BE05-489D-97B6-0BD89F674014}"/>
            </a:ext>
          </a:extLst>
        </xdr:cNvPr>
        <xdr:cNvSpPr>
          <a:spLocks noChangeAspect="1" noChangeArrowheads="1"/>
        </xdr:cNvSpPr>
      </xdr:nvSpPr>
      <xdr:spPr bwMode="auto">
        <a:xfrm>
          <a:off x="265430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162</xdr:row>
      <xdr:rowOff>0</xdr:rowOff>
    </xdr:from>
    <xdr:to>
      <xdr:col>3</xdr:col>
      <xdr:colOff>304800</xdr:colOff>
      <xdr:row>162</xdr:row>
      <xdr:rowOff>304800</xdr:rowOff>
    </xdr:to>
    <xdr:sp macro="" textlink="">
      <xdr:nvSpPr>
        <xdr:cNvPr id="18382" name="AutoShape 974" descr="https://adas-server.mobiledrivetech.com/polarion/icons/default/enums/type_spike.gif">
          <a:hlinkClick xmlns:r="http://schemas.openxmlformats.org/officeDocument/2006/relationships" r:id="rId324" tgtFrame="_top"/>
          <a:extLst>
            <a:ext uri="{FF2B5EF4-FFF2-40B4-BE49-F238E27FC236}">
              <a16:creationId xmlns:a16="http://schemas.microsoft.com/office/drawing/2014/main" id="{48AFC170-3398-43FC-94BB-F53377AEEFE2}"/>
            </a:ext>
          </a:extLst>
        </xdr:cNvPr>
        <xdr:cNvSpPr>
          <a:spLocks noChangeAspect="1" noChangeArrowheads="1"/>
        </xdr:cNvSpPr>
      </xdr:nvSpPr>
      <xdr:spPr bwMode="auto">
        <a:xfrm>
          <a:off x="5797550" y="104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xdr:row>
      <xdr:rowOff>0</xdr:rowOff>
    </xdr:from>
    <xdr:to>
      <xdr:col>0</xdr:col>
      <xdr:colOff>304800</xdr:colOff>
      <xdr:row>163</xdr:row>
      <xdr:rowOff>304800</xdr:rowOff>
    </xdr:to>
    <xdr:sp macro="" textlink="">
      <xdr:nvSpPr>
        <xdr:cNvPr id="18383" name="AutoShape 975" descr="https://adas-server.mobiledrivetech.com/polarion/ria/images/suspect.gif">
          <a:extLst>
            <a:ext uri="{FF2B5EF4-FFF2-40B4-BE49-F238E27FC236}">
              <a16:creationId xmlns:a16="http://schemas.microsoft.com/office/drawing/2014/main" id="{AB61368E-6AA5-4DEE-A647-47A60E52EF9E}"/>
            </a:ext>
          </a:extLst>
        </xdr:cNvPr>
        <xdr:cNvSpPr>
          <a:spLocks noChangeAspect="1" noChangeArrowheads="1"/>
        </xdr:cNvSpPr>
      </xdr:nvSpPr>
      <xdr:spPr bwMode="auto">
        <a:xfrm>
          <a:off x="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163</xdr:row>
      <xdr:rowOff>0</xdr:rowOff>
    </xdr:from>
    <xdr:to>
      <xdr:col>0</xdr:col>
      <xdr:colOff>615950</xdr:colOff>
      <xdr:row>163</xdr:row>
      <xdr:rowOff>304800</xdr:rowOff>
    </xdr:to>
    <xdr:sp macro="" textlink="">
      <xdr:nvSpPr>
        <xdr:cNvPr id="18384" name="AutoShape 976">
          <a:extLst>
            <a:ext uri="{FF2B5EF4-FFF2-40B4-BE49-F238E27FC236}">
              <a16:creationId xmlns:a16="http://schemas.microsoft.com/office/drawing/2014/main" id="{A4C00645-0935-4A7C-8DD3-1D15AE22A1ED}"/>
            </a:ext>
          </a:extLst>
        </xdr:cNvPr>
        <xdr:cNvSpPr>
          <a:spLocks noChangeAspect="1" noChangeArrowheads="1"/>
        </xdr:cNvSpPr>
      </xdr:nvSpPr>
      <xdr:spPr bwMode="auto">
        <a:xfrm>
          <a:off x="31115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163</xdr:row>
      <xdr:rowOff>0</xdr:rowOff>
    </xdr:from>
    <xdr:to>
      <xdr:col>0</xdr:col>
      <xdr:colOff>927100</xdr:colOff>
      <xdr:row>163</xdr:row>
      <xdr:rowOff>304800</xdr:rowOff>
    </xdr:to>
    <xdr:sp macro="" textlink="">
      <xdr:nvSpPr>
        <xdr:cNvPr id="18385" name="AutoShape 977" descr="https://adas-server.mobiledrivetech.com/polarion/icons/default/enums/type_feature.gif">
          <a:hlinkClick xmlns:r="http://schemas.openxmlformats.org/officeDocument/2006/relationships" r:id="rId325" tgtFrame="_blank"/>
          <a:extLst>
            <a:ext uri="{FF2B5EF4-FFF2-40B4-BE49-F238E27FC236}">
              <a16:creationId xmlns:a16="http://schemas.microsoft.com/office/drawing/2014/main" id="{7DC0DE0E-128B-42D3-91BB-580661F3E24B}"/>
            </a:ext>
          </a:extLst>
        </xdr:cNvPr>
        <xdr:cNvSpPr>
          <a:spLocks noChangeAspect="1" noChangeArrowheads="1"/>
        </xdr:cNvSpPr>
      </xdr:nvSpPr>
      <xdr:spPr bwMode="auto">
        <a:xfrm>
          <a:off x="62230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163</xdr:row>
      <xdr:rowOff>0</xdr:rowOff>
    </xdr:from>
    <xdr:to>
      <xdr:col>1</xdr:col>
      <xdr:colOff>304800</xdr:colOff>
      <xdr:row>163</xdr:row>
      <xdr:rowOff>304800</xdr:rowOff>
    </xdr:to>
    <xdr:sp macro="" textlink="">
      <xdr:nvSpPr>
        <xdr:cNvPr id="18386" name="AutoShape 978" descr="https://adas-server.mobiledrivetech.com/polarion/icons/default/enums/type_feature.gif">
          <a:hlinkClick xmlns:r="http://schemas.openxmlformats.org/officeDocument/2006/relationships" r:id="rId325" tgtFrame="_top"/>
          <a:extLst>
            <a:ext uri="{FF2B5EF4-FFF2-40B4-BE49-F238E27FC236}">
              <a16:creationId xmlns:a16="http://schemas.microsoft.com/office/drawing/2014/main" id="{E0D8AFEE-F3C5-4A25-B97E-095B297197A0}"/>
            </a:ext>
          </a:extLst>
        </xdr:cNvPr>
        <xdr:cNvSpPr>
          <a:spLocks noChangeAspect="1" noChangeArrowheads="1"/>
        </xdr:cNvSpPr>
      </xdr:nvSpPr>
      <xdr:spPr bwMode="auto">
        <a:xfrm>
          <a:off x="202565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163</xdr:row>
      <xdr:rowOff>0</xdr:rowOff>
    </xdr:from>
    <xdr:to>
      <xdr:col>2</xdr:col>
      <xdr:colOff>304800</xdr:colOff>
      <xdr:row>163</xdr:row>
      <xdr:rowOff>304800</xdr:rowOff>
    </xdr:to>
    <xdr:sp macro="" textlink="">
      <xdr:nvSpPr>
        <xdr:cNvPr id="18387" name="AutoShape 979" descr="https://adas-server.mobiledrivetech.com/polarion/icons/default/enums/type_spike.gif">
          <a:hlinkClick xmlns:r="http://schemas.openxmlformats.org/officeDocument/2006/relationships" r:id="rId326" tgtFrame="_blank"/>
          <a:extLst>
            <a:ext uri="{FF2B5EF4-FFF2-40B4-BE49-F238E27FC236}">
              <a16:creationId xmlns:a16="http://schemas.microsoft.com/office/drawing/2014/main" id="{962045AB-DB7E-48E5-A14D-7A5E21908367}"/>
            </a:ext>
          </a:extLst>
        </xdr:cNvPr>
        <xdr:cNvSpPr>
          <a:spLocks noChangeAspect="1" noChangeArrowheads="1"/>
        </xdr:cNvSpPr>
      </xdr:nvSpPr>
      <xdr:spPr bwMode="auto">
        <a:xfrm>
          <a:off x="265430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163</xdr:row>
      <xdr:rowOff>0</xdr:rowOff>
    </xdr:from>
    <xdr:to>
      <xdr:col>3</xdr:col>
      <xdr:colOff>304800</xdr:colOff>
      <xdr:row>163</xdr:row>
      <xdr:rowOff>304800</xdr:rowOff>
    </xdr:to>
    <xdr:sp macro="" textlink="">
      <xdr:nvSpPr>
        <xdr:cNvPr id="18388" name="AutoShape 980" descr="https://adas-server.mobiledrivetech.com/polarion/icons/default/enums/type_spike.gif">
          <a:hlinkClick xmlns:r="http://schemas.openxmlformats.org/officeDocument/2006/relationships" r:id="rId326" tgtFrame="_top"/>
          <a:extLst>
            <a:ext uri="{FF2B5EF4-FFF2-40B4-BE49-F238E27FC236}">
              <a16:creationId xmlns:a16="http://schemas.microsoft.com/office/drawing/2014/main" id="{8EDBB44A-4D58-41BF-B762-57B85E430FF3}"/>
            </a:ext>
          </a:extLst>
        </xdr:cNvPr>
        <xdr:cNvSpPr>
          <a:spLocks noChangeAspect="1" noChangeArrowheads="1"/>
        </xdr:cNvSpPr>
      </xdr:nvSpPr>
      <xdr:spPr bwMode="auto">
        <a:xfrm>
          <a:off x="5797550" y="105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0</xdr:col>
      <xdr:colOff>304800</xdr:colOff>
      <xdr:row>164</xdr:row>
      <xdr:rowOff>304800</xdr:rowOff>
    </xdr:to>
    <xdr:sp macro="" textlink="">
      <xdr:nvSpPr>
        <xdr:cNvPr id="18389" name="AutoShape 981" descr="https://adas-server.mobiledrivetech.com/polarion/ria/images/suspect.gif">
          <a:extLst>
            <a:ext uri="{FF2B5EF4-FFF2-40B4-BE49-F238E27FC236}">
              <a16:creationId xmlns:a16="http://schemas.microsoft.com/office/drawing/2014/main" id="{F997367F-C9CD-4E0A-83F7-26AC73C20B18}"/>
            </a:ext>
          </a:extLst>
        </xdr:cNvPr>
        <xdr:cNvSpPr>
          <a:spLocks noChangeAspect="1" noChangeArrowheads="1"/>
        </xdr:cNvSpPr>
      </xdr:nvSpPr>
      <xdr:spPr bwMode="auto">
        <a:xfrm>
          <a:off x="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164</xdr:row>
      <xdr:rowOff>0</xdr:rowOff>
    </xdr:from>
    <xdr:to>
      <xdr:col>0</xdr:col>
      <xdr:colOff>615950</xdr:colOff>
      <xdr:row>164</xdr:row>
      <xdr:rowOff>304800</xdr:rowOff>
    </xdr:to>
    <xdr:sp macro="" textlink="">
      <xdr:nvSpPr>
        <xdr:cNvPr id="18390" name="AutoShape 982">
          <a:extLst>
            <a:ext uri="{FF2B5EF4-FFF2-40B4-BE49-F238E27FC236}">
              <a16:creationId xmlns:a16="http://schemas.microsoft.com/office/drawing/2014/main" id="{E0A997EC-6393-471B-B261-016E76718C7F}"/>
            </a:ext>
          </a:extLst>
        </xdr:cNvPr>
        <xdr:cNvSpPr>
          <a:spLocks noChangeAspect="1" noChangeArrowheads="1"/>
        </xdr:cNvSpPr>
      </xdr:nvSpPr>
      <xdr:spPr bwMode="auto">
        <a:xfrm>
          <a:off x="31115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164</xdr:row>
      <xdr:rowOff>0</xdr:rowOff>
    </xdr:from>
    <xdr:to>
      <xdr:col>0</xdr:col>
      <xdr:colOff>927100</xdr:colOff>
      <xdr:row>164</xdr:row>
      <xdr:rowOff>304800</xdr:rowOff>
    </xdr:to>
    <xdr:sp macro="" textlink="">
      <xdr:nvSpPr>
        <xdr:cNvPr id="18391" name="AutoShape 983" descr="https://adas-server.mobiledrivetech.com/polarion/icons/default/enums/type_feature.gif">
          <a:hlinkClick xmlns:r="http://schemas.openxmlformats.org/officeDocument/2006/relationships" r:id="rId327" tgtFrame="_blank"/>
          <a:extLst>
            <a:ext uri="{FF2B5EF4-FFF2-40B4-BE49-F238E27FC236}">
              <a16:creationId xmlns:a16="http://schemas.microsoft.com/office/drawing/2014/main" id="{06F5E7EB-BD6D-4CB9-B3FA-9AC566501287}"/>
            </a:ext>
          </a:extLst>
        </xdr:cNvPr>
        <xdr:cNvSpPr>
          <a:spLocks noChangeAspect="1" noChangeArrowheads="1"/>
        </xdr:cNvSpPr>
      </xdr:nvSpPr>
      <xdr:spPr bwMode="auto">
        <a:xfrm>
          <a:off x="62230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164</xdr:row>
      <xdr:rowOff>0</xdr:rowOff>
    </xdr:from>
    <xdr:to>
      <xdr:col>1</xdr:col>
      <xdr:colOff>304800</xdr:colOff>
      <xdr:row>164</xdr:row>
      <xdr:rowOff>304800</xdr:rowOff>
    </xdr:to>
    <xdr:sp macro="" textlink="">
      <xdr:nvSpPr>
        <xdr:cNvPr id="18392" name="AutoShape 984" descr="https://adas-server.mobiledrivetech.com/polarion/icons/default/enums/type_feature.gif">
          <a:hlinkClick xmlns:r="http://schemas.openxmlformats.org/officeDocument/2006/relationships" r:id="rId327" tgtFrame="_top"/>
          <a:extLst>
            <a:ext uri="{FF2B5EF4-FFF2-40B4-BE49-F238E27FC236}">
              <a16:creationId xmlns:a16="http://schemas.microsoft.com/office/drawing/2014/main" id="{8A59D501-A836-4E0D-97A0-C61680B3F1AE}"/>
            </a:ext>
          </a:extLst>
        </xdr:cNvPr>
        <xdr:cNvSpPr>
          <a:spLocks noChangeAspect="1" noChangeArrowheads="1"/>
        </xdr:cNvSpPr>
      </xdr:nvSpPr>
      <xdr:spPr bwMode="auto">
        <a:xfrm>
          <a:off x="202565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164</xdr:row>
      <xdr:rowOff>0</xdr:rowOff>
    </xdr:from>
    <xdr:to>
      <xdr:col>2</xdr:col>
      <xdr:colOff>304800</xdr:colOff>
      <xdr:row>164</xdr:row>
      <xdr:rowOff>304800</xdr:rowOff>
    </xdr:to>
    <xdr:sp macro="" textlink="">
      <xdr:nvSpPr>
        <xdr:cNvPr id="18393" name="AutoShape 985" descr="https://adas-server.mobiledrivetech.com/polarion/icons/default/enums/type_spike.gif">
          <a:hlinkClick xmlns:r="http://schemas.openxmlformats.org/officeDocument/2006/relationships" r:id="rId328" tgtFrame="_blank"/>
          <a:extLst>
            <a:ext uri="{FF2B5EF4-FFF2-40B4-BE49-F238E27FC236}">
              <a16:creationId xmlns:a16="http://schemas.microsoft.com/office/drawing/2014/main" id="{394BF3C1-5DCB-4C93-8507-AEE60AF38943}"/>
            </a:ext>
          </a:extLst>
        </xdr:cNvPr>
        <xdr:cNvSpPr>
          <a:spLocks noChangeAspect="1" noChangeArrowheads="1"/>
        </xdr:cNvSpPr>
      </xdr:nvSpPr>
      <xdr:spPr bwMode="auto">
        <a:xfrm>
          <a:off x="265430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164</xdr:row>
      <xdr:rowOff>0</xdr:rowOff>
    </xdr:from>
    <xdr:to>
      <xdr:col>3</xdr:col>
      <xdr:colOff>304800</xdr:colOff>
      <xdr:row>164</xdr:row>
      <xdr:rowOff>304800</xdr:rowOff>
    </xdr:to>
    <xdr:sp macro="" textlink="">
      <xdr:nvSpPr>
        <xdr:cNvPr id="18394" name="AutoShape 986" descr="https://adas-server.mobiledrivetech.com/polarion/icons/default/enums/type_spike.gif">
          <a:hlinkClick xmlns:r="http://schemas.openxmlformats.org/officeDocument/2006/relationships" r:id="rId328" tgtFrame="_top"/>
          <a:extLst>
            <a:ext uri="{FF2B5EF4-FFF2-40B4-BE49-F238E27FC236}">
              <a16:creationId xmlns:a16="http://schemas.microsoft.com/office/drawing/2014/main" id="{6480A33E-4246-49DD-8A3A-EF425F2DBD4F}"/>
            </a:ext>
          </a:extLst>
        </xdr:cNvPr>
        <xdr:cNvSpPr>
          <a:spLocks noChangeAspect="1" noChangeArrowheads="1"/>
        </xdr:cNvSpPr>
      </xdr:nvSpPr>
      <xdr:spPr bwMode="auto">
        <a:xfrm>
          <a:off x="579755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0</xdr:col>
      <xdr:colOff>304800</xdr:colOff>
      <xdr:row>165</xdr:row>
      <xdr:rowOff>304800</xdr:rowOff>
    </xdr:to>
    <xdr:sp macro="" textlink="">
      <xdr:nvSpPr>
        <xdr:cNvPr id="18395" name="AutoShape 987" descr="https://adas-server.mobiledrivetech.com/polarion/ria/images/suspect.gif">
          <a:extLst>
            <a:ext uri="{FF2B5EF4-FFF2-40B4-BE49-F238E27FC236}">
              <a16:creationId xmlns:a16="http://schemas.microsoft.com/office/drawing/2014/main" id="{90168B2F-438B-4FE8-B5E7-AED9F138152F}"/>
            </a:ext>
          </a:extLst>
        </xdr:cNvPr>
        <xdr:cNvSpPr>
          <a:spLocks noChangeAspect="1" noChangeArrowheads="1"/>
        </xdr:cNvSpPr>
      </xdr:nvSpPr>
      <xdr:spPr bwMode="auto">
        <a:xfrm>
          <a:off x="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165</xdr:row>
      <xdr:rowOff>0</xdr:rowOff>
    </xdr:from>
    <xdr:to>
      <xdr:col>0</xdr:col>
      <xdr:colOff>615950</xdr:colOff>
      <xdr:row>165</xdr:row>
      <xdr:rowOff>304800</xdr:rowOff>
    </xdr:to>
    <xdr:sp macro="" textlink="">
      <xdr:nvSpPr>
        <xdr:cNvPr id="18396" name="AutoShape 988">
          <a:extLst>
            <a:ext uri="{FF2B5EF4-FFF2-40B4-BE49-F238E27FC236}">
              <a16:creationId xmlns:a16="http://schemas.microsoft.com/office/drawing/2014/main" id="{9CC9F8CF-4FBE-4B57-8C5D-6837A8EE9178}"/>
            </a:ext>
          </a:extLst>
        </xdr:cNvPr>
        <xdr:cNvSpPr>
          <a:spLocks noChangeAspect="1" noChangeArrowheads="1"/>
        </xdr:cNvSpPr>
      </xdr:nvSpPr>
      <xdr:spPr bwMode="auto">
        <a:xfrm>
          <a:off x="31115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165</xdr:row>
      <xdr:rowOff>0</xdr:rowOff>
    </xdr:from>
    <xdr:to>
      <xdr:col>0</xdr:col>
      <xdr:colOff>927100</xdr:colOff>
      <xdr:row>165</xdr:row>
      <xdr:rowOff>304800</xdr:rowOff>
    </xdr:to>
    <xdr:sp macro="" textlink="">
      <xdr:nvSpPr>
        <xdr:cNvPr id="18397" name="AutoShape 989" descr="https://adas-server.mobiledrivetech.com/polarion/icons/default/enums/type_feature.gif">
          <a:hlinkClick xmlns:r="http://schemas.openxmlformats.org/officeDocument/2006/relationships" r:id="rId329" tgtFrame="_blank"/>
          <a:extLst>
            <a:ext uri="{FF2B5EF4-FFF2-40B4-BE49-F238E27FC236}">
              <a16:creationId xmlns:a16="http://schemas.microsoft.com/office/drawing/2014/main" id="{8E1DB6FD-D813-4163-8A1A-802C56C452BD}"/>
            </a:ext>
          </a:extLst>
        </xdr:cNvPr>
        <xdr:cNvSpPr>
          <a:spLocks noChangeAspect="1" noChangeArrowheads="1"/>
        </xdr:cNvSpPr>
      </xdr:nvSpPr>
      <xdr:spPr bwMode="auto">
        <a:xfrm>
          <a:off x="62230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165</xdr:row>
      <xdr:rowOff>0</xdr:rowOff>
    </xdr:from>
    <xdr:to>
      <xdr:col>1</xdr:col>
      <xdr:colOff>304800</xdr:colOff>
      <xdr:row>165</xdr:row>
      <xdr:rowOff>304800</xdr:rowOff>
    </xdr:to>
    <xdr:sp macro="" textlink="">
      <xdr:nvSpPr>
        <xdr:cNvPr id="18398" name="AutoShape 990" descr="https://adas-server.mobiledrivetech.com/polarion/icons/default/enums/type_feature.gif">
          <a:hlinkClick xmlns:r="http://schemas.openxmlformats.org/officeDocument/2006/relationships" r:id="rId329" tgtFrame="_top"/>
          <a:extLst>
            <a:ext uri="{FF2B5EF4-FFF2-40B4-BE49-F238E27FC236}">
              <a16:creationId xmlns:a16="http://schemas.microsoft.com/office/drawing/2014/main" id="{77C9FC77-A908-49BE-AAA3-D6DD82369DB3}"/>
            </a:ext>
          </a:extLst>
        </xdr:cNvPr>
        <xdr:cNvSpPr>
          <a:spLocks noChangeAspect="1" noChangeArrowheads="1"/>
        </xdr:cNvSpPr>
      </xdr:nvSpPr>
      <xdr:spPr bwMode="auto">
        <a:xfrm>
          <a:off x="202565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165</xdr:row>
      <xdr:rowOff>0</xdr:rowOff>
    </xdr:from>
    <xdr:to>
      <xdr:col>2</xdr:col>
      <xdr:colOff>304800</xdr:colOff>
      <xdr:row>165</xdr:row>
      <xdr:rowOff>304800</xdr:rowOff>
    </xdr:to>
    <xdr:sp macro="" textlink="">
      <xdr:nvSpPr>
        <xdr:cNvPr id="18399" name="AutoShape 991" descr="https://adas-server.mobiledrivetech.com/polarion/icons/default/enums/type_spike.gif">
          <a:hlinkClick xmlns:r="http://schemas.openxmlformats.org/officeDocument/2006/relationships" r:id="rId330" tgtFrame="_blank"/>
          <a:extLst>
            <a:ext uri="{FF2B5EF4-FFF2-40B4-BE49-F238E27FC236}">
              <a16:creationId xmlns:a16="http://schemas.microsoft.com/office/drawing/2014/main" id="{7A109233-4429-4F81-9509-1E494A13DBF2}"/>
            </a:ext>
          </a:extLst>
        </xdr:cNvPr>
        <xdr:cNvSpPr>
          <a:spLocks noChangeAspect="1" noChangeArrowheads="1"/>
        </xdr:cNvSpPr>
      </xdr:nvSpPr>
      <xdr:spPr bwMode="auto">
        <a:xfrm>
          <a:off x="265430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165</xdr:row>
      <xdr:rowOff>0</xdr:rowOff>
    </xdr:from>
    <xdr:to>
      <xdr:col>3</xdr:col>
      <xdr:colOff>304800</xdr:colOff>
      <xdr:row>165</xdr:row>
      <xdr:rowOff>304800</xdr:rowOff>
    </xdr:to>
    <xdr:sp macro="" textlink="">
      <xdr:nvSpPr>
        <xdr:cNvPr id="18400" name="AutoShape 992" descr="https://adas-server.mobiledrivetech.com/polarion/icons/default/enums/type_spike.gif">
          <a:hlinkClick xmlns:r="http://schemas.openxmlformats.org/officeDocument/2006/relationships" r:id="rId330" tgtFrame="_top"/>
          <a:extLst>
            <a:ext uri="{FF2B5EF4-FFF2-40B4-BE49-F238E27FC236}">
              <a16:creationId xmlns:a16="http://schemas.microsoft.com/office/drawing/2014/main" id="{88591BE9-22E4-4315-A625-11A10761CE8C}"/>
            </a:ext>
          </a:extLst>
        </xdr:cNvPr>
        <xdr:cNvSpPr>
          <a:spLocks noChangeAspect="1" noChangeArrowheads="1"/>
        </xdr:cNvSpPr>
      </xdr:nvSpPr>
      <xdr:spPr bwMode="auto">
        <a:xfrm>
          <a:off x="5797550" y="106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xdr:row>
      <xdr:rowOff>0</xdr:rowOff>
    </xdr:from>
    <xdr:to>
      <xdr:col>0</xdr:col>
      <xdr:colOff>304800</xdr:colOff>
      <xdr:row>166</xdr:row>
      <xdr:rowOff>304800</xdr:rowOff>
    </xdr:to>
    <xdr:sp macro="" textlink="">
      <xdr:nvSpPr>
        <xdr:cNvPr id="18401" name="AutoShape 993" descr="https://adas-server.mobiledrivetech.com/polarion/ria/images/suspect.gif">
          <a:extLst>
            <a:ext uri="{FF2B5EF4-FFF2-40B4-BE49-F238E27FC236}">
              <a16:creationId xmlns:a16="http://schemas.microsoft.com/office/drawing/2014/main" id="{26FE1D7B-B95D-47B5-858B-A5E586C5DA99}"/>
            </a:ext>
          </a:extLst>
        </xdr:cNvPr>
        <xdr:cNvSpPr>
          <a:spLocks noChangeAspect="1" noChangeArrowheads="1"/>
        </xdr:cNvSpPr>
      </xdr:nvSpPr>
      <xdr:spPr bwMode="auto">
        <a:xfrm>
          <a:off x="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166</xdr:row>
      <xdr:rowOff>0</xdr:rowOff>
    </xdr:from>
    <xdr:to>
      <xdr:col>0</xdr:col>
      <xdr:colOff>615950</xdr:colOff>
      <xdr:row>166</xdr:row>
      <xdr:rowOff>304800</xdr:rowOff>
    </xdr:to>
    <xdr:sp macro="" textlink="">
      <xdr:nvSpPr>
        <xdr:cNvPr id="18402" name="AutoShape 994">
          <a:extLst>
            <a:ext uri="{FF2B5EF4-FFF2-40B4-BE49-F238E27FC236}">
              <a16:creationId xmlns:a16="http://schemas.microsoft.com/office/drawing/2014/main" id="{C510E20B-F655-4D24-84A5-71C7398C1DAB}"/>
            </a:ext>
          </a:extLst>
        </xdr:cNvPr>
        <xdr:cNvSpPr>
          <a:spLocks noChangeAspect="1" noChangeArrowheads="1"/>
        </xdr:cNvSpPr>
      </xdr:nvSpPr>
      <xdr:spPr bwMode="auto">
        <a:xfrm>
          <a:off x="31115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166</xdr:row>
      <xdr:rowOff>0</xdr:rowOff>
    </xdr:from>
    <xdr:to>
      <xdr:col>0</xdr:col>
      <xdr:colOff>927100</xdr:colOff>
      <xdr:row>166</xdr:row>
      <xdr:rowOff>304800</xdr:rowOff>
    </xdr:to>
    <xdr:sp macro="" textlink="">
      <xdr:nvSpPr>
        <xdr:cNvPr id="18403" name="AutoShape 995" descr="https://adas-server.mobiledrivetech.com/polarion/icons/default/enums/type_feature.gif">
          <a:hlinkClick xmlns:r="http://schemas.openxmlformats.org/officeDocument/2006/relationships" r:id="rId331" tgtFrame="_blank"/>
          <a:extLst>
            <a:ext uri="{FF2B5EF4-FFF2-40B4-BE49-F238E27FC236}">
              <a16:creationId xmlns:a16="http://schemas.microsoft.com/office/drawing/2014/main" id="{E0DB812B-24CB-4D80-A739-1D5B24DC67A4}"/>
            </a:ext>
          </a:extLst>
        </xdr:cNvPr>
        <xdr:cNvSpPr>
          <a:spLocks noChangeAspect="1" noChangeArrowheads="1"/>
        </xdr:cNvSpPr>
      </xdr:nvSpPr>
      <xdr:spPr bwMode="auto">
        <a:xfrm>
          <a:off x="62230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166</xdr:row>
      <xdr:rowOff>0</xdr:rowOff>
    </xdr:from>
    <xdr:to>
      <xdr:col>1</xdr:col>
      <xdr:colOff>304800</xdr:colOff>
      <xdr:row>166</xdr:row>
      <xdr:rowOff>304800</xdr:rowOff>
    </xdr:to>
    <xdr:sp macro="" textlink="">
      <xdr:nvSpPr>
        <xdr:cNvPr id="18404" name="AutoShape 996" descr="https://adas-server.mobiledrivetech.com/polarion/icons/default/enums/type_feature.gif">
          <a:hlinkClick xmlns:r="http://schemas.openxmlformats.org/officeDocument/2006/relationships" r:id="rId331" tgtFrame="_top"/>
          <a:extLst>
            <a:ext uri="{FF2B5EF4-FFF2-40B4-BE49-F238E27FC236}">
              <a16:creationId xmlns:a16="http://schemas.microsoft.com/office/drawing/2014/main" id="{4B353067-928A-4A35-8F3A-6947EE881B1C}"/>
            </a:ext>
          </a:extLst>
        </xdr:cNvPr>
        <xdr:cNvSpPr>
          <a:spLocks noChangeAspect="1" noChangeArrowheads="1"/>
        </xdr:cNvSpPr>
      </xdr:nvSpPr>
      <xdr:spPr bwMode="auto">
        <a:xfrm>
          <a:off x="202565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166</xdr:row>
      <xdr:rowOff>0</xdr:rowOff>
    </xdr:from>
    <xdr:to>
      <xdr:col>2</xdr:col>
      <xdr:colOff>304800</xdr:colOff>
      <xdr:row>166</xdr:row>
      <xdr:rowOff>304800</xdr:rowOff>
    </xdr:to>
    <xdr:sp macro="" textlink="">
      <xdr:nvSpPr>
        <xdr:cNvPr id="18405" name="AutoShape 997" descr="https://adas-server.mobiledrivetech.com/polarion/icons/default/enums/type_spike.gif">
          <a:hlinkClick xmlns:r="http://schemas.openxmlformats.org/officeDocument/2006/relationships" r:id="rId332" tgtFrame="_blank"/>
          <a:extLst>
            <a:ext uri="{FF2B5EF4-FFF2-40B4-BE49-F238E27FC236}">
              <a16:creationId xmlns:a16="http://schemas.microsoft.com/office/drawing/2014/main" id="{51D69F36-A987-4175-BA9C-28D6D58435D5}"/>
            </a:ext>
          </a:extLst>
        </xdr:cNvPr>
        <xdr:cNvSpPr>
          <a:spLocks noChangeAspect="1" noChangeArrowheads="1"/>
        </xdr:cNvSpPr>
      </xdr:nvSpPr>
      <xdr:spPr bwMode="auto">
        <a:xfrm>
          <a:off x="265430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166</xdr:row>
      <xdr:rowOff>0</xdr:rowOff>
    </xdr:from>
    <xdr:to>
      <xdr:col>3</xdr:col>
      <xdr:colOff>304800</xdr:colOff>
      <xdr:row>166</xdr:row>
      <xdr:rowOff>304800</xdr:rowOff>
    </xdr:to>
    <xdr:sp macro="" textlink="">
      <xdr:nvSpPr>
        <xdr:cNvPr id="18406" name="AutoShape 998" descr="https://adas-server.mobiledrivetech.com/polarion/icons/default/enums/type_spike.gif">
          <a:hlinkClick xmlns:r="http://schemas.openxmlformats.org/officeDocument/2006/relationships" r:id="rId332" tgtFrame="_top"/>
          <a:extLst>
            <a:ext uri="{FF2B5EF4-FFF2-40B4-BE49-F238E27FC236}">
              <a16:creationId xmlns:a16="http://schemas.microsoft.com/office/drawing/2014/main" id="{96F496A8-FE87-41C4-9530-286B6D767BB3}"/>
            </a:ext>
          </a:extLst>
        </xdr:cNvPr>
        <xdr:cNvSpPr>
          <a:spLocks noChangeAspect="1" noChangeArrowheads="1"/>
        </xdr:cNvSpPr>
      </xdr:nvSpPr>
      <xdr:spPr bwMode="auto">
        <a:xfrm>
          <a:off x="5797550" y="1071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0</xdr:col>
      <xdr:colOff>304800</xdr:colOff>
      <xdr:row>167</xdr:row>
      <xdr:rowOff>304800</xdr:rowOff>
    </xdr:to>
    <xdr:sp macro="" textlink="">
      <xdr:nvSpPr>
        <xdr:cNvPr id="18407" name="AutoShape 999" descr="https://adas-server.mobiledrivetech.com/polarion/ria/images/suspect.gif">
          <a:extLst>
            <a:ext uri="{FF2B5EF4-FFF2-40B4-BE49-F238E27FC236}">
              <a16:creationId xmlns:a16="http://schemas.microsoft.com/office/drawing/2014/main" id="{91EE7F9A-AFBC-4D3E-95C7-D4C239F3FEF7}"/>
            </a:ext>
          </a:extLst>
        </xdr:cNvPr>
        <xdr:cNvSpPr>
          <a:spLocks noChangeAspect="1" noChangeArrowheads="1"/>
        </xdr:cNvSpPr>
      </xdr:nvSpPr>
      <xdr:spPr bwMode="auto">
        <a:xfrm>
          <a:off x="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167</xdr:row>
      <xdr:rowOff>0</xdr:rowOff>
    </xdr:from>
    <xdr:to>
      <xdr:col>0</xdr:col>
      <xdr:colOff>615950</xdr:colOff>
      <xdr:row>167</xdr:row>
      <xdr:rowOff>304800</xdr:rowOff>
    </xdr:to>
    <xdr:sp macro="" textlink="">
      <xdr:nvSpPr>
        <xdr:cNvPr id="18408" name="AutoShape 1000">
          <a:extLst>
            <a:ext uri="{FF2B5EF4-FFF2-40B4-BE49-F238E27FC236}">
              <a16:creationId xmlns:a16="http://schemas.microsoft.com/office/drawing/2014/main" id="{0CF1F192-0B1B-4E01-B5A7-5EFAD5BB082C}"/>
            </a:ext>
          </a:extLst>
        </xdr:cNvPr>
        <xdr:cNvSpPr>
          <a:spLocks noChangeAspect="1" noChangeArrowheads="1"/>
        </xdr:cNvSpPr>
      </xdr:nvSpPr>
      <xdr:spPr bwMode="auto">
        <a:xfrm>
          <a:off x="31115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167</xdr:row>
      <xdr:rowOff>0</xdr:rowOff>
    </xdr:from>
    <xdr:to>
      <xdr:col>0</xdr:col>
      <xdr:colOff>927100</xdr:colOff>
      <xdr:row>167</xdr:row>
      <xdr:rowOff>304800</xdr:rowOff>
    </xdr:to>
    <xdr:sp macro="" textlink="">
      <xdr:nvSpPr>
        <xdr:cNvPr id="18409" name="AutoShape 1001" descr="https://adas-server.mobiledrivetech.com/polarion/icons/default/enums/type_feature.gif">
          <a:hlinkClick xmlns:r="http://schemas.openxmlformats.org/officeDocument/2006/relationships" r:id="rId333" tgtFrame="_blank"/>
          <a:extLst>
            <a:ext uri="{FF2B5EF4-FFF2-40B4-BE49-F238E27FC236}">
              <a16:creationId xmlns:a16="http://schemas.microsoft.com/office/drawing/2014/main" id="{6CD35541-00AF-41D2-A98E-BB2B539B5446}"/>
            </a:ext>
          </a:extLst>
        </xdr:cNvPr>
        <xdr:cNvSpPr>
          <a:spLocks noChangeAspect="1" noChangeArrowheads="1"/>
        </xdr:cNvSpPr>
      </xdr:nvSpPr>
      <xdr:spPr bwMode="auto">
        <a:xfrm>
          <a:off x="62230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167</xdr:row>
      <xdr:rowOff>0</xdr:rowOff>
    </xdr:from>
    <xdr:to>
      <xdr:col>1</xdr:col>
      <xdr:colOff>304800</xdr:colOff>
      <xdr:row>167</xdr:row>
      <xdr:rowOff>304800</xdr:rowOff>
    </xdr:to>
    <xdr:sp macro="" textlink="">
      <xdr:nvSpPr>
        <xdr:cNvPr id="18410" name="AutoShape 1002" descr="https://adas-server.mobiledrivetech.com/polarion/icons/default/enums/type_feature.gif">
          <a:hlinkClick xmlns:r="http://schemas.openxmlformats.org/officeDocument/2006/relationships" r:id="rId333" tgtFrame="_top"/>
          <a:extLst>
            <a:ext uri="{FF2B5EF4-FFF2-40B4-BE49-F238E27FC236}">
              <a16:creationId xmlns:a16="http://schemas.microsoft.com/office/drawing/2014/main" id="{EC47FFA2-4C92-4301-B3C5-80CC72DFF15F}"/>
            </a:ext>
          </a:extLst>
        </xdr:cNvPr>
        <xdr:cNvSpPr>
          <a:spLocks noChangeAspect="1" noChangeArrowheads="1"/>
        </xdr:cNvSpPr>
      </xdr:nvSpPr>
      <xdr:spPr bwMode="auto">
        <a:xfrm>
          <a:off x="202565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167</xdr:row>
      <xdr:rowOff>0</xdr:rowOff>
    </xdr:from>
    <xdr:to>
      <xdr:col>2</xdr:col>
      <xdr:colOff>304800</xdr:colOff>
      <xdr:row>167</xdr:row>
      <xdr:rowOff>304800</xdr:rowOff>
    </xdr:to>
    <xdr:sp macro="" textlink="">
      <xdr:nvSpPr>
        <xdr:cNvPr id="18411" name="AutoShape 1003" descr="https://adas-server.mobiledrivetech.com/polarion/icons/default/enums/type_spike.gif">
          <a:hlinkClick xmlns:r="http://schemas.openxmlformats.org/officeDocument/2006/relationships" r:id="rId334" tgtFrame="_blank"/>
          <a:extLst>
            <a:ext uri="{FF2B5EF4-FFF2-40B4-BE49-F238E27FC236}">
              <a16:creationId xmlns:a16="http://schemas.microsoft.com/office/drawing/2014/main" id="{09A59F05-808B-4479-8A0B-06A8F47D0FD0}"/>
            </a:ext>
          </a:extLst>
        </xdr:cNvPr>
        <xdr:cNvSpPr>
          <a:spLocks noChangeAspect="1" noChangeArrowheads="1"/>
        </xdr:cNvSpPr>
      </xdr:nvSpPr>
      <xdr:spPr bwMode="auto">
        <a:xfrm>
          <a:off x="265430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167</xdr:row>
      <xdr:rowOff>0</xdr:rowOff>
    </xdr:from>
    <xdr:to>
      <xdr:col>3</xdr:col>
      <xdr:colOff>304800</xdr:colOff>
      <xdr:row>167</xdr:row>
      <xdr:rowOff>304800</xdr:rowOff>
    </xdr:to>
    <xdr:sp macro="" textlink="">
      <xdr:nvSpPr>
        <xdr:cNvPr id="18412" name="AutoShape 1004" descr="https://adas-server.mobiledrivetech.com/polarion/icons/default/enums/type_spike.gif">
          <a:hlinkClick xmlns:r="http://schemas.openxmlformats.org/officeDocument/2006/relationships" r:id="rId334" tgtFrame="_top"/>
          <a:extLst>
            <a:ext uri="{FF2B5EF4-FFF2-40B4-BE49-F238E27FC236}">
              <a16:creationId xmlns:a16="http://schemas.microsoft.com/office/drawing/2014/main" id="{46DE38AC-EC99-4F7B-A819-926846F806C2}"/>
            </a:ext>
          </a:extLst>
        </xdr:cNvPr>
        <xdr:cNvSpPr>
          <a:spLocks noChangeAspect="1" noChangeArrowheads="1"/>
        </xdr:cNvSpPr>
      </xdr:nvSpPr>
      <xdr:spPr bwMode="auto">
        <a:xfrm>
          <a:off x="5797550" y="1077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0</xdr:col>
      <xdr:colOff>304800</xdr:colOff>
      <xdr:row>168</xdr:row>
      <xdr:rowOff>304800</xdr:rowOff>
    </xdr:to>
    <xdr:sp macro="" textlink="">
      <xdr:nvSpPr>
        <xdr:cNvPr id="18413" name="AutoShape 1005" descr="https://adas-server.mobiledrivetech.com/polarion/ria/images/suspect.gif">
          <a:extLst>
            <a:ext uri="{FF2B5EF4-FFF2-40B4-BE49-F238E27FC236}">
              <a16:creationId xmlns:a16="http://schemas.microsoft.com/office/drawing/2014/main" id="{91686C05-8764-42F6-BF71-48AF15893AA3}"/>
            </a:ext>
          </a:extLst>
        </xdr:cNvPr>
        <xdr:cNvSpPr>
          <a:spLocks noChangeAspect="1" noChangeArrowheads="1"/>
        </xdr:cNvSpPr>
      </xdr:nvSpPr>
      <xdr:spPr bwMode="auto">
        <a:xfrm>
          <a:off x="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168</xdr:row>
      <xdr:rowOff>0</xdr:rowOff>
    </xdr:from>
    <xdr:to>
      <xdr:col>0</xdr:col>
      <xdr:colOff>615950</xdr:colOff>
      <xdr:row>168</xdr:row>
      <xdr:rowOff>304800</xdr:rowOff>
    </xdr:to>
    <xdr:sp macro="" textlink="">
      <xdr:nvSpPr>
        <xdr:cNvPr id="18414" name="AutoShape 1006">
          <a:extLst>
            <a:ext uri="{FF2B5EF4-FFF2-40B4-BE49-F238E27FC236}">
              <a16:creationId xmlns:a16="http://schemas.microsoft.com/office/drawing/2014/main" id="{62838B0E-83B7-4208-BFC4-355B3131271D}"/>
            </a:ext>
          </a:extLst>
        </xdr:cNvPr>
        <xdr:cNvSpPr>
          <a:spLocks noChangeAspect="1" noChangeArrowheads="1"/>
        </xdr:cNvSpPr>
      </xdr:nvSpPr>
      <xdr:spPr bwMode="auto">
        <a:xfrm>
          <a:off x="31115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168</xdr:row>
      <xdr:rowOff>0</xdr:rowOff>
    </xdr:from>
    <xdr:to>
      <xdr:col>0</xdr:col>
      <xdr:colOff>927100</xdr:colOff>
      <xdr:row>168</xdr:row>
      <xdr:rowOff>304800</xdr:rowOff>
    </xdr:to>
    <xdr:sp macro="" textlink="">
      <xdr:nvSpPr>
        <xdr:cNvPr id="18415" name="AutoShape 1007" descr="https://adas-server.mobiledrivetech.com/polarion/icons/default/enums/type_feature.gif">
          <a:hlinkClick xmlns:r="http://schemas.openxmlformats.org/officeDocument/2006/relationships" r:id="rId335" tgtFrame="_blank"/>
          <a:extLst>
            <a:ext uri="{FF2B5EF4-FFF2-40B4-BE49-F238E27FC236}">
              <a16:creationId xmlns:a16="http://schemas.microsoft.com/office/drawing/2014/main" id="{6ED269D9-56EC-4A4C-A229-A8BE1C6228CD}"/>
            </a:ext>
          </a:extLst>
        </xdr:cNvPr>
        <xdr:cNvSpPr>
          <a:spLocks noChangeAspect="1" noChangeArrowheads="1"/>
        </xdr:cNvSpPr>
      </xdr:nvSpPr>
      <xdr:spPr bwMode="auto">
        <a:xfrm>
          <a:off x="62230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168</xdr:row>
      <xdr:rowOff>0</xdr:rowOff>
    </xdr:from>
    <xdr:to>
      <xdr:col>1</xdr:col>
      <xdr:colOff>304800</xdr:colOff>
      <xdr:row>168</xdr:row>
      <xdr:rowOff>304800</xdr:rowOff>
    </xdr:to>
    <xdr:sp macro="" textlink="">
      <xdr:nvSpPr>
        <xdr:cNvPr id="18416" name="AutoShape 1008" descr="https://adas-server.mobiledrivetech.com/polarion/icons/default/enums/type_feature.gif">
          <a:hlinkClick xmlns:r="http://schemas.openxmlformats.org/officeDocument/2006/relationships" r:id="rId335" tgtFrame="_top"/>
          <a:extLst>
            <a:ext uri="{FF2B5EF4-FFF2-40B4-BE49-F238E27FC236}">
              <a16:creationId xmlns:a16="http://schemas.microsoft.com/office/drawing/2014/main" id="{9FD9021C-A5E1-4C5F-ACD3-2ECE0983FAA2}"/>
            </a:ext>
          </a:extLst>
        </xdr:cNvPr>
        <xdr:cNvSpPr>
          <a:spLocks noChangeAspect="1" noChangeArrowheads="1"/>
        </xdr:cNvSpPr>
      </xdr:nvSpPr>
      <xdr:spPr bwMode="auto">
        <a:xfrm>
          <a:off x="202565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168</xdr:row>
      <xdr:rowOff>0</xdr:rowOff>
    </xdr:from>
    <xdr:to>
      <xdr:col>2</xdr:col>
      <xdr:colOff>304800</xdr:colOff>
      <xdr:row>168</xdr:row>
      <xdr:rowOff>304800</xdr:rowOff>
    </xdr:to>
    <xdr:sp macro="" textlink="">
      <xdr:nvSpPr>
        <xdr:cNvPr id="18417" name="AutoShape 1009" descr="https://adas-server.mobiledrivetech.com/polarion/icons/default/enums/type_spike.gif">
          <a:hlinkClick xmlns:r="http://schemas.openxmlformats.org/officeDocument/2006/relationships" r:id="rId336" tgtFrame="_blank"/>
          <a:extLst>
            <a:ext uri="{FF2B5EF4-FFF2-40B4-BE49-F238E27FC236}">
              <a16:creationId xmlns:a16="http://schemas.microsoft.com/office/drawing/2014/main" id="{8A076AD2-9C82-406B-8437-00F6789CAD19}"/>
            </a:ext>
          </a:extLst>
        </xdr:cNvPr>
        <xdr:cNvSpPr>
          <a:spLocks noChangeAspect="1" noChangeArrowheads="1"/>
        </xdr:cNvSpPr>
      </xdr:nvSpPr>
      <xdr:spPr bwMode="auto">
        <a:xfrm>
          <a:off x="265430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168</xdr:row>
      <xdr:rowOff>0</xdr:rowOff>
    </xdr:from>
    <xdr:to>
      <xdr:col>3</xdr:col>
      <xdr:colOff>304800</xdr:colOff>
      <xdr:row>168</xdr:row>
      <xdr:rowOff>304800</xdr:rowOff>
    </xdr:to>
    <xdr:sp macro="" textlink="">
      <xdr:nvSpPr>
        <xdr:cNvPr id="18418" name="AutoShape 1010" descr="https://adas-server.mobiledrivetech.com/polarion/icons/default/enums/type_spike.gif">
          <a:hlinkClick xmlns:r="http://schemas.openxmlformats.org/officeDocument/2006/relationships" r:id="rId336" tgtFrame="_top"/>
          <a:extLst>
            <a:ext uri="{FF2B5EF4-FFF2-40B4-BE49-F238E27FC236}">
              <a16:creationId xmlns:a16="http://schemas.microsoft.com/office/drawing/2014/main" id="{E3186131-D2A1-4421-B528-7947D03411A2}"/>
            </a:ext>
          </a:extLst>
        </xdr:cNvPr>
        <xdr:cNvSpPr>
          <a:spLocks noChangeAspect="1" noChangeArrowheads="1"/>
        </xdr:cNvSpPr>
      </xdr:nvSpPr>
      <xdr:spPr bwMode="auto">
        <a:xfrm>
          <a:off x="5797550" y="108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0</xdr:col>
      <xdr:colOff>304800</xdr:colOff>
      <xdr:row>169</xdr:row>
      <xdr:rowOff>304800</xdr:rowOff>
    </xdr:to>
    <xdr:sp macro="" textlink="">
      <xdr:nvSpPr>
        <xdr:cNvPr id="18419" name="AutoShape 1011" descr="https://adas-server.mobiledrivetech.com/polarion/ria/images/suspect.gif">
          <a:extLst>
            <a:ext uri="{FF2B5EF4-FFF2-40B4-BE49-F238E27FC236}">
              <a16:creationId xmlns:a16="http://schemas.microsoft.com/office/drawing/2014/main" id="{D5D37933-1714-4704-A9A1-3AE9B4C0A577}"/>
            </a:ext>
          </a:extLst>
        </xdr:cNvPr>
        <xdr:cNvSpPr>
          <a:spLocks noChangeAspect="1" noChangeArrowheads="1"/>
        </xdr:cNvSpPr>
      </xdr:nvSpPr>
      <xdr:spPr bwMode="auto">
        <a:xfrm>
          <a:off x="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169</xdr:row>
      <xdr:rowOff>0</xdr:rowOff>
    </xdr:from>
    <xdr:to>
      <xdr:col>0</xdr:col>
      <xdr:colOff>615950</xdr:colOff>
      <xdr:row>169</xdr:row>
      <xdr:rowOff>304800</xdr:rowOff>
    </xdr:to>
    <xdr:sp macro="" textlink="">
      <xdr:nvSpPr>
        <xdr:cNvPr id="18420" name="AutoShape 1012">
          <a:extLst>
            <a:ext uri="{FF2B5EF4-FFF2-40B4-BE49-F238E27FC236}">
              <a16:creationId xmlns:a16="http://schemas.microsoft.com/office/drawing/2014/main" id="{BCE66B81-A56D-4200-9004-A7BD7DD6F513}"/>
            </a:ext>
          </a:extLst>
        </xdr:cNvPr>
        <xdr:cNvSpPr>
          <a:spLocks noChangeAspect="1" noChangeArrowheads="1"/>
        </xdr:cNvSpPr>
      </xdr:nvSpPr>
      <xdr:spPr bwMode="auto">
        <a:xfrm>
          <a:off x="31115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169</xdr:row>
      <xdr:rowOff>0</xdr:rowOff>
    </xdr:from>
    <xdr:to>
      <xdr:col>0</xdr:col>
      <xdr:colOff>927100</xdr:colOff>
      <xdr:row>169</xdr:row>
      <xdr:rowOff>304800</xdr:rowOff>
    </xdr:to>
    <xdr:sp macro="" textlink="">
      <xdr:nvSpPr>
        <xdr:cNvPr id="18421" name="AutoShape 1013" descr="https://adas-server.mobiledrivetech.com/polarion/icons/default/enums/type_feature.gif">
          <a:hlinkClick xmlns:r="http://schemas.openxmlformats.org/officeDocument/2006/relationships" r:id="rId337" tgtFrame="_blank"/>
          <a:extLst>
            <a:ext uri="{FF2B5EF4-FFF2-40B4-BE49-F238E27FC236}">
              <a16:creationId xmlns:a16="http://schemas.microsoft.com/office/drawing/2014/main" id="{949C7E8A-F6AA-41AE-9C13-4BF5A0F8F80A}"/>
            </a:ext>
          </a:extLst>
        </xdr:cNvPr>
        <xdr:cNvSpPr>
          <a:spLocks noChangeAspect="1" noChangeArrowheads="1"/>
        </xdr:cNvSpPr>
      </xdr:nvSpPr>
      <xdr:spPr bwMode="auto">
        <a:xfrm>
          <a:off x="62230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169</xdr:row>
      <xdr:rowOff>0</xdr:rowOff>
    </xdr:from>
    <xdr:to>
      <xdr:col>1</xdr:col>
      <xdr:colOff>304800</xdr:colOff>
      <xdr:row>169</xdr:row>
      <xdr:rowOff>304800</xdr:rowOff>
    </xdr:to>
    <xdr:sp macro="" textlink="">
      <xdr:nvSpPr>
        <xdr:cNvPr id="18422" name="AutoShape 1014" descr="https://adas-server.mobiledrivetech.com/polarion/icons/default/enums/type_feature.gif">
          <a:hlinkClick xmlns:r="http://schemas.openxmlformats.org/officeDocument/2006/relationships" r:id="rId337" tgtFrame="_top"/>
          <a:extLst>
            <a:ext uri="{FF2B5EF4-FFF2-40B4-BE49-F238E27FC236}">
              <a16:creationId xmlns:a16="http://schemas.microsoft.com/office/drawing/2014/main" id="{67C6404D-2852-49C9-B683-A23880E16298}"/>
            </a:ext>
          </a:extLst>
        </xdr:cNvPr>
        <xdr:cNvSpPr>
          <a:spLocks noChangeAspect="1" noChangeArrowheads="1"/>
        </xdr:cNvSpPr>
      </xdr:nvSpPr>
      <xdr:spPr bwMode="auto">
        <a:xfrm>
          <a:off x="202565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169</xdr:row>
      <xdr:rowOff>0</xdr:rowOff>
    </xdr:from>
    <xdr:to>
      <xdr:col>2</xdr:col>
      <xdr:colOff>304800</xdr:colOff>
      <xdr:row>169</xdr:row>
      <xdr:rowOff>304800</xdr:rowOff>
    </xdr:to>
    <xdr:sp macro="" textlink="">
      <xdr:nvSpPr>
        <xdr:cNvPr id="18423" name="AutoShape 1015" descr="https://adas-server.mobiledrivetech.com/polarion/icons/default/enums/type_spike.gif">
          <a:hlinkClick xmlns:r="http://schemas.openxmlformats.org/officeDocument/2006/relationships" r:id="rId338" tgtFrame="_blank"/>
          <a:extLst>
            <a:ext uri="{FF2B5EF4-FFF2-40B4-BE49-F238E27FC236}">
              <a16:creationId xmlns:a16="http://schemas.microsoft.com/office/drawing/2014/main" id="{B578DB76-CC1E-4096-9F49-B57B90D8EEC9}"/>
            </a:ext>
          </a:extLst>
        </xdr:cNvPr>
        <xdr:cNvSpPr>
          <a:spLocks noChangeAspect="1" noChangeArrowheads="1"/>
        </xdr:cNvSpPr>
      </xdr:nvSpPr>
      <xdr:spPr bwMode="auto">
        <a:xfrm>
          <a:off x="265430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169</xdr:row>
      <xdr:rowOff>0</xdr:rowOff>
    </xdr:from>
    <xdr:to>
      <xdr:col>3</xdr:col>
      <xdr:colOff>304800</xdr:colOff>
      <xdr:row>169</xdr:row>
      <xdr:rowOff>304800</xdr:rowOff>
    </xdr:to>
    <xdr:sp macro="" textlink="">
      <xdr:nvSpPr>
        <xdr:cNvPr id="18424" name="AutoShape 1016" descr="https://adas-server.mobiledrivetech.com/polarion/icons/default/enums/type_spike.gif">
          <a:hlinkClick xmlns:r="http://schemas.openxmlformats.org/officeDocument/2006/relationships" r:id="rId338" tgtFrame="_top"/>
          <a:extLst>
            <a:ext uri="{FF2B5EF4-FFF2-40B4-BE49-F238E27FC236}">
              <a16:creationId xmlns:a16="http://schemas.microsoft.com/office/drawing/2014/main" id="{6F10CF7F-E582-410A-9A23-08CF3E4E5ACF}"/>
            </a:ext>
          </a:extLst>
        </xdr:cNvPr>
        <xdr:cNvSpPr>
          <a:spLocks noChangeAspect="1" noChangeArrowheads="1"/>
        </xdr:cNvSpPr>
      </xdr:nvSpPr>
      <xdr:spPr bwMode="auto">
        <a:xfrm>
          <a:off x="5797550" y="1090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0</xdr:col>
      <xdr:colOff>304800</xdr:colOff>
      <xdr:row>170</xdr:row>
      <xdr:rowOff>304800</xdr:rowOff>
    </xdr:to>
    <xdr:sp macro="" textlink="">
      <xdr:nvSpPr>
        <xdr:cNvPr id="18425" name="AutoShape 1017" descr="https://adas-server.mobiledrivetech.com/polarion/ria/images/suspect.gif">
          <a:extLst>
            <a:ext uri="{FF2B5EF4-FFF2-40B4-BE49-F238E27FC236}">
              <a16:creationId xmlns:a16="http://schemas.microsoft.com/office/drawing/2014/main" id="{06B3609F-4D9F-4EF3-8D16-C2E6ACD20889}"/>
            </a:ext>
          </a:extLst>
        </xdr:cNvPr>
        <xdr:cNvSpPr>
          <a:spLocks noChangeAspect="1" noChangeArrowheads="1"/>
        </xdr:cNvSpPr>
      </xdr:nvSpPr>
      <xdr:spPr bwMode="auto">
        <a:xfrm>
          <a:off x="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170</xdr:row>
      <xdr:rowOff>0</xdr:rowOff>
    </xdr:from>
    <xdr:to>
      <xdr:col>0</xdr:col>
      <xdr:colOff>615950</xdr:colOff>
      <xdr:row>170</xdr:row>
      <xdr:rowOff>304800</xdr:rowOff>
    </xdr:to>
    <xdr:sp macro="" textlink="">
      <xdr:nvSpPr>
        <xdr:cNvPr id="18426" name="AutoShape 1018">
          <a:extLst>
            <a:ext uri="{FF2B5EF4-FFF2-40B4-BE49-F238E27FC236}">
              <a16:creationId xmlns:a16="http://schemas.microsoft.com/office/drawing/2014/main" id="{927C980F-5D7B-4BCE-8FD1-673D31185F36}"/>
            </a:ext>
          </a:extLst>
        </xdr:cNvPr>
        <xdr:cNvSpPr>
          <a:spLocks noChangeAspect="1" noChangeArrowheads="1"/>
        </xdr:cNvSpPr>
      </xdr:nvSpPr>
      <xdr:spPr bwMode="auto">
        <a:xfrm>
          <a:off x="31115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170</xdr:row>
      <xdr:rowOff>0</xdr:rowOff>
    </xdr:from>
    <xdr:to>
      <xdr:col>0</xdr:col>
      <xdr:colOff>927100</xdr:colOff>
      <xdr:row>170</xdr:row>
      <xdr:rowOff>304800</xdr:rowOff>
    </xdr:to>
    <xdr:sp macro="" textlink="">
      <xdr:nvSpPr>
        <xdr:cNvPr id="18427" name="AutoShape 1019" descr="https://adas-server.mobiledrivetech.com/polarion/icons/default/enums/type_feature.gif">
          <a:hlinkClick xmlns:r="http://schemas.openxmlformats.org/officeDocument/2006/relationships" r:id="rId339" tgtFrame="_blank"/>
          <a:extLst>
            <a:ext uri="{FF2B5EF4-FFF2-40B4-BE49-F238E27FC236}">
              <a16:creationId xmlns:a16="http://schemas.microsoft.com/office/drawing/2014/main" id="{3C149C46-DF0A-4ACF-B7F6-6EFA20D0B4FA}"/>
            </a:ext>
          </a:extLst>
        </xdr:cNvPr>
        <xdr:cNvSpPr>
          <a:spLocks noChangeAspect="1" noChangeArrowheads="1"/>
        </xdr:cNvSpPr>
      </xdr:nvSpPr>
      <xdr:spPr bwMode="auto">
        <a:xfrm>
          <a:off x="62230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170</xdr:row>
      <xdr:rowOff>0</xdr:rowOff>
    </xdr:from>
    <xdr:to>
      <xdr:col>1</xdr:col>
      <xdr:colOff>304800</xdr:colOff>
      <xdr:row>170</xdr:row>
      <xdr:rowOff>304800</xdr:rowOff>
    </xdr:to>
    <xdr:sp macro="" textlink="">
      <xdr:nvSpPr>
        <xdr:cNvPr id="18428" name="AutoShape 1020" descr="https://adas-server.mobiledrivetech.com/polarion/icons/default/enums/type_feature.gif">
          <a:hlinkClick xmlns:r="http://schemas.openxmlformats.org/officeDocument/2006/relationships" r:id="rId339" tgtFrame="_top"/>
          <a:extLst>
            <a:ext uri="{FF2B5EF4-FFF2-40B4-BE49-F238E27FC236}">
              <a16:creationId xmlns:a16="http://schemas.microsoft.com/office/drawing/2014/main" id="{2DCDA21C-139F-429B-9613-C674D111195A}"/>
            </a:ext>
          </a:extLst>
        </xdr:cNvPr>
        <xdr:cNvSpPr>
          <a:spLocks noChangeAspect="1" noChangeArrowheads="1"/>
        </xdr:cNvSpPr>
      </xdr:nvSpPr>
      <xdr:spPr bwMode="auto">
        <a:xfrm>
          <a:off x="202565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170</xdr:row>
      <xdr:rowOff>0</xdr:rowOff>
    </xdr:from>
    <xdr:to>
      <xdr:col>2</xdr:col>
      <xdr:colOff>304800</xdr:colOff>
      <xdr:row>170</xdr:row>
      <xdr:rowOff>304800</xdr:rowOff>
    </xdr:to>
    <xdr:sp macro="" textlink="">
      <xdr:nvSpPr>
        <xdr:cNvPr id="18429" name="AutoShape 1021" descr="https://adas-server.mobiledrivetech.com/polarion/icons/default/enums/type_spike.gif">
          <a:hlinkClick xmlns:r="http://schemas.openxmlformats.org/officeDocument/2006/relationships" r:id="rId340" tgtFrame="_blank"/>
          <a:extLst>
            <a:ext uri="{FF2B5EF4-FFF2-40B4-BE49-F238E27FC236}">
              <a16:creationId xmlns:a16="http://schemas.microsoft.com/office/drawing/2014/main" id="{8C5A664A-84C7-4518-93D2-529A291E9F72}"/>
            </a:ext>
          </a:extLst>
        </xdr:cNvPr>
        <xdr:cNvSpPr>
          <a:spLocks noChangeAspect="1" noChangeArrowheads="1"/>
        </xdr:cNvSpPr>
      </xdr:nvSpPr>
      <xdr:spPr bwMode="auto">
        <a:xfrm>
          <a:off x="265430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170</xdr:row>
      <xdr:rowOff>0</xdr:rowOff>
    </xdr:from>
    <xdr:to>
      <xdr:col>3</xdr:col>
      <xdr:colOff>304800</xdr:colOff>
      <xdr:row>170</xdr:row>
      <xdr:rowOff>304800</xdr:rowOff>
    </xdr:to>
    <xdr:sp macro="" textlink="">
      <xdr:nvSpPr>
        <xdr:cNvPr id="18430" name="AutoShape 1022" descr="https://adas-server.mobiledrivetech.com/polarion/icons/default/enums/type_spike.gif">
          <a:hlinkClick xmlns:r="http://schemas.openxmlformats.org/officeDocument/2006/relationships" r:id="rId340" tgtFrame="_top"/>
          <a:extLst>
            <a:ext uri="{FF2B5EF4-FFF2-40B4-BE49-F238E27FC236}">
              <a16:creationId xmlns:a16="http://schemas.microsoft.com/office/drawing/2014/main" id="{D34B1A68-25B1-44A0-8FF8-F04BB1FC95CA}"/>
            </a:ext>
          </a:extLst>
        </xdr:cNvPr>
        <xdr:cNvSpPr>
          <a:spLocks noChangeAspect="1" noChangeArrowheads="1"/>
        </xdr:cNvSpPr>
      </xdr:nvSpPr>
      <xdr:spPr bwMode="auto">
        <a:xfrm>
          <a:off x="579755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0</xdr:col>
      <xdr:colOff>304800</xdr:colOff>
      <xdr:row>171</xdr:row>
      <xdr:rowOff>304800</xdr:rowOff>
    </xdr:to>
    <xdr:sp macro="" textlink="">
      <xdr:nvSpPr>
        <xdr:cNvPr id="18431" name="AutoShape 1023" descr="https://adas-server.mobiledrivetech.com/polarion/ria/images/suspect.gif">
          <a:extLst>
            <a:ext uri="{FF2B5EF4-FFF2-40B4-BE49-F238E27FC236}">
              <a16:creationId xmlns:a16="http://schemas.microsoft.com/office/drawing/2014/main" id="{A81FF236-A64B-4BFB-8904-591538C7D5D5}"/>
            </a:ext>
          </a:extLst>
        </xdr:cNvPr>
        <xdr:cNvSpPr>
          <a:spLocks noChangeAspect="1" noChangeArrowheads="1"/>
        </xdr:cNvSpPr>
      </xdr:nvSpPr>
      <xdr:spPr bwMode="auto">
        <a:xfrm>
          <a:off x="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171</xdr:row>
      <xdr:rowOff>0</xdr:rowOff>
    </xdr:from>
    <xdr:to>
      <xdr:col>0</xdr:col>
      <xdr:colOff>615950</xdr:colOff>
      <xdr:row>171</xdr:row>
      <xdr:rowOff>304800</xdr:rowOff>
    </xdr:to>
    <xdr:sp macro="" textlink="">
      <xdr:nvSpPr>
        <xdr:cNvPr id="24576" name="AutoShape 1024">
          <a:extLst>
            <a:ext uri="{FF2B5EF4-FFF2-40B4-BE49-F238E27FC236}">
              <a16:creationId xmlns:a16="http://schemas.microsoft.com/office/drawing/2014/main" id="{3DFEDA40-DD50-4AC0-9958-911CA4D6B431}"/>
            </a:ext>
          </a:extLst>
        </xdr:cNvPr>
        <xdr:cNvSpPr>
          <a:spLocks noChangeAspect="1" noChangeArrowheads="1"/>
        </xdr:cNvSpPr>
      </xdr:nvSpPr>
      <xdr:spPr bwMode="auto">
        <a:xfrm>
          <a:off x="31115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171</xdr:row>
      <xdr:rowOff>0</xdr:rowOff>
    </xdr:from>
    <xdr:to>
      <xdr:col>0</xdr:col>
      <xdr:colOff>927100</xdr:colOff>
      <xdr:row>171</xdr:row>
      <xdr:rowOff>304800</xdr:rowOff>
    </xdr:to>
    <xdr:sp macro="" textlink="">
      <xdr:nvSpPr>
        <xdr:cNvPr id="24577" name="AutoShape 1025" descr="https://adas-server.mobiledrivetech.com/polarion/icons/default/enums/type_feature.gif">
          <a:hlinkClick xmlns:r="http://schemas.openxmlformats.org/officeDocument/2006/relationships" r:id="rId341" tgtFrame="_blank"/>
          <a:extLst>
            <a:ext uri="{FF2B5EF4-FFF2-40B4-BE49-F238E27FC236}">
              <a16:creationId xmlns:a16="http://schemas.microsoft.com/office/drawing/2014/main" id="{C5642FB1-E708-400A-A5AC-1B25E9B6F31D}"/>
            </a:ext>
          </a:extLst>
        </xdr:cNvPr>
        <xdr:cNvSpPr>
          <a:spLocks noChangeAspect="1" noChangeArrowheads="1"/>
        </xdr:cNvSpPr>
      </xdr:nvSpPr>
      <xdr:spPr bwMode="auto">
        <a:xfrm>
          <a:off x="62230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171</xdr:row>
      <xdr:rowOff>0</xdr:rowOff>
    </xdr:from>
    <xdr:to>
      <xdr:col>1</xdr:col>
      <xdr:colOff>304800</xdr:colOff>
      <xdr:row>171</xdr:row>
      <xdr:rowOff>304800</xdr:rowOff>
    </xdr:to>
    <xdr:sp macro="" textlink="">
      <xdr:nvSpPr>
        <xdr:cNvPr id="24578" name="AutoShape 1026" descr="https://adas-server.mobiledrivetech.com/polarion/icons/default/enums/type_feature.gif">
          <a:hlinkClick xmlns:r="http://schemas.openxmlformats.org/officeDocument/2006/relationships" r:id="rId341" tgtFrame="_top"/>
          <a:extLst>
            <a:ext uri="{FF2B5EF4-FFF2-40B4-BE49-F238E27FC236}">
              <a16:creationId xmlns:a16="http://schemas.microsoft.com/office/drawing/2014/main" id="{7DF4F0B3-72CC-4EFA-BE67-BC9A22600FFC}"/>
            </a:ext>
          </a:extLst>
        </xdr:cNvPr>
        <xdr:cNvSpPr>
          <a:spLocks noChangeAspect="1" noChangeArrowheads="1"/>
        </xdr:cNvSpPr>
      </xdr:nvSpPr>
      <xdr:spPr bwMode="auto">
        <a:xfrm>
          <a:off x="202565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171</xdr:row>
      <xdr:rowOff>0</xdr:rowOff>
    </xdr:from>
    <xdr:to>
      <xdr:col>2</xdr:col>
      <xdr:colOff>304800</xdr:colOff>
      <xdr:row>171</xdr:row>
      <xdr:rowOff>304800</xdr:rowOff>
    </xdr:to>
    <xdr:sp macro="" textlink="">
      <xdr:nvSpPr>
        <xdr:cNvPr id="24579" name="AutoShape 1027" descr="https://adas-server.mobiledrivetech.com/polarion/icons/default/enums/type_spike.gif">
          <a:hlinkClick xmlns:r="http://schemas.openxmlformats.org/officeDocument/2006/relationships" r:id="rId342" tgtFrame="_blank"/>
          <a:extLst>
            <a:ext uri="{FF2B5EF4-FFF2-40B4-BE49-F238E27FC236}">
              <a16:creationId xmlns:a16="http://schemas.microsoft.com/office/drawing/2014/main" id="{8CD2EA09-6946-4315-933E-234324169A01}"/>
            </a:ext>
          </a:extLst>
        </xdr:cNvPr>
        <xdr:cNvSpPr>
          <a:spLocks noChangeAspect="1" noChangeArrowheads="1"/>
        </xdr:cNvSpPr>
      </xdr:nvSpPr>
      <xdr:spPr bwMode="auto">
        <a:xfrm>
          <a:off x="265430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171</xdr:row>
      <xdr:rowOff>0</xdr:rowOff>
    </xdr:from>
    <xdr:to>
      <xdr:col>3</xdr:col>
      <xdr:colOff>304800</xdr:colOff>
      <xdr:row>171</xdr:row>
      <xdr:rowOff>304800</xdr:rowOff>
    </xdr:to>
    <xdr:sp macro="" textlink="">
      <xdr:nvSpPr>
        <xdr:cNvPr id="24580" name="AutoShape 1028" descr="https://adas-server.mobiledrivetech.com/polarion/icons/default/enums/type_spike.gif">
          <a:hlinkClick xmlns:r="http://schemas.openxmlformats.org/officeDocument/2006/relationships" r:id="rId342" tgtFrame="_top"/>
          <a:extLst>
            <a:ext uri="{FF2B5EF4-FFF2-40B4-BE49-F238E27FC236}">
              <a16:creationId xmlns:a16="http://schemas.microsoft.com/office/drawing/2014/main" id="{6D47112C-F876-4589-860A-ACCE4D65A417}"/>
            </a:ext>
          </a:extLst>
        </xdr:cNvPr>
        <xdr:cNvSpPr>
          <a:spLocks noChangeAspect="1" noChangeArrowheads="1"/>
        </xdr:cNvSpPr>
      </xdr:nvSpPr>
      <xdr:spPr bwMode="auto">
        <a:xfrm>
          <a:off x="5797550" y="1103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0</xdr:col>
      <xdr:colOff>304800</xdr:colOff>
      <xdr:row>172</xdr:row>
      <xdr:rowOff>304800</xdr:rowOff>
    </xdr:to>
    <xdr:sp macro="" textlink="">
      <xdr:nvSpPr>
        <xdr:cNvPr id="24581" name="AutoShape 1029" descr="https://adas-server.mobiledrivetech.com/polarion/ria/images/suspect.gif">
          <a:extLst>
            <a:ext uri="{FF2B5EF4-FFF2-40B4-BE49-F238E27FC236}">
              <a16:creationId xmlns:a16="http://schemas.microsoft.com/office/drawing/2014/main" id="{9958A088-C055-453F-8358-3E5A0673BE69}"/>
            </a:ext>
          </a:extLst>
        </xdr:cNvPr>
        <xdr:cNvSpPr>
          <a:spLocks noChangeAspect="1" noChangeArrowheads="1"/>
        </xdr:cNvSpPr>
      </xdr:nvSpPr>
      <xdr:spPr bwMode="auto">
        <a:xfrm>
          <a:off x="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172</xdr:row>
      <xdr:rowOff>0</xdr:rowOff>
    </xdr:from>
    <xdr:to>
      <xdr:col>0</xdr:col>
      <xdr:colOff>615950</xdr:colOff>
      <xdr:row>172</xdr:row>
      <xdr:rowOff>304800</xdr:rowOff>
    </xdr:to>
    <xdr:sp macro="" textlink="">
      <xdr:nvSpPr>
        <xdr:cNvPr id="24582" name="AutoShape 1030">
          <a:extLst>
            <a:ext uri="{FF2B5EF4-FFF2-40B4-BE49-F238E27FC236}">
              <a16:creationId xmlns:a16="http://schemas.microsoft.com/office/drawing/2014/main" id="{CFC4A717-D81D-4CFA-9972-3F24EEF62474}"/>
            </a:ext>
          </a:extLst>
        </xdr:cNvPr>
        <xdr:cNvSpPr>
          <a:spLocks noChangeAspect="1" noChangeArrowheads="1"/>
        </xdr:cNvSpPr>
      </xdr:nvSpPr>
      <xdr:spPr bwMode="auto">
        <a:xfrm>
          <a:off x="31115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172</xdr:row>
      <xdr:rowOff>0</xdr:rowOff>
    </xdr:from>
    <xdr:to>
      <xdr:col>0</xdr:col>
      <xdr:colOff>927100</xdr:colOff>
      <xdr:row>172</xdr:row>
      <xdr:rowOff>304800</xdr:rowOff>
    </xdr:to>
    <xdr:sp macro="" textlink="">
      <xdr:nvSpPr>
        <xdr:cNvPr id="24583" name="AutoShape 1031" descr="https://adas-server.mobiledrivetech.com/polarion/icons/default/enums/type_feature.gif">
          <a:hlinkClick xmlns:r="http://schemas.openxmlformats.org/officeDocument/2006/relationships" r:id="rId343" tgtFrame="_blank"/>
          <a:extLst>
            <a:ext uri="{FF2B5EF4-FFF2-40B4-BE49-F238E27FC236}">
              <a16:creationId xmlns:a16="http://schemas.microsoft.com/office/drawing/2014/main" id="{997DF051-C941-443A-BCA3-BAB39A3A2266}"/>
            </a:ext>
          </a:extLst>
        </xdr:cNvPr>
        <xdr:cNvSpPr>
          <a:spLocks noChangeAspect="1" noChangeArrowheads="1"/>
        </xdr:cNvSpPr>
      </xdr:nvSpPr>
      <xdr:spPr bwMode="auto">
        <a:xfrm>
          <a:off x="62230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172</xdr:row>
      <xdr:rowOff>0</xdr:rowOff>
    </xdr:from>
    <xdr:to>
      <xdr:col>1</xdr:col>
      <xdr:colOff>304800</xdr:colOff>
      <xdr:row>172</xdr:row>
      <xdr:rowOff>304800</xdr:rowOff>
    </xdr:to>
    <xdr:sp macro="" textlink="">
      <xdr:nvSpPr>
        <xdr:cNvPr id="24584" name="AutoShape 1032" descr="https://adas-server.mobiledrivetech.com/polarion/icons/default/enums/type_feature.gif">
          <a:hlinkClick xmlns:r="http://schemas.openxmlformats.org/officeDocument/2006/relationships" r:id="rId343" tgtFrame="_top"/>
          <a:extLst>
            <a:ext uri="{FF2B5EF4-FFF2-40B4-BE49-F238E27FC236}">
              <a16:creationId xmlns:a16="http://schemas.microsoft.com/office/drawing/2014/main" id="{59440024-1ACA-4DBE-9D79-E81E6D710541}"/>
            </a:ext>
          </a:extLst>
        </xdr:cNvPr>
        <xdr:cNvSpPr>
          <a:spLocks noChangeAspect="1" noChangeArrowheads="1"/>
        </xdr:cNvSpPr>
      </xdr:nvSpPr>
      <xdr:spPr bwMode="auto">
        <a:xfrm>
          <a:off x="202565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24585" name="AutoShape 1033" descr="https://adas-server.mobiledrivetech.com/polarion/icons/default/enums/type_spike.gif">
          <a:hlinkClick xmlns:r="http://schemas.openxmlformats.org/officeDocument/2006/relationships" r:id="rId344" tgtFrame="_blank"/>
          <a:extLst>
            <a:ext uri="{FF2B5EF4-FFF2-40B4-BE49-F238E27FC236}">
              <a16:creationId xmlns:a16="http://schemas.microsoft.com/office/drawing/2014/main" id="{0BF6D8E0-2560-41AB-AA78-F41B5F9E08EF}"/>
            </a:ext>
          </a:extLst>
        </xdr:cNvPr>
        <xdr:cNvSpPr>
          <a:spLocks noChangeAspect="1" noChangeArrowheads="1"/>
        </xdr:cNvSpPr>
      </xdr:nvSpPr>
      <xdr:spPr bwMode="auto">
        <a:xfrm>
          <a:off x="265430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172</xdr:row>
      <xdr:rowOff>0</xdr:rowOff>
    </xdr:from>
    <xdr:to>
      <xdr:col>3</xdr:col>
      <xdr:colOff>304800</xdr:colOff>
      <xdr:row>172</xdr:row>
      <xdr:rowOff>304800</xdr:rowOff>
    </xdr:to>
    <xdr:sp macro="" textlink="">
      <xdr:nvSpPr>
        <xdr:cNvPr id="24586" name="AutoShape 1034" descr="https://adas-server.mobiledrivetech.com/polarion/icons/default/enums/type_spike.gif">
          <a:hlinkClick xmlns:r="http://schemas.openxmlformats.org/officeDocument/2006/relationships" r:id="rId344" tgtFrame="_top"/>
          <a:extLst>
            <a:ext uri="{FF2B5EF4-FFF2-40B4-BE49-F238E27FC236}">
              <a16:creationId xmlns:a16="http://schemas.microsoft.com/office/drawing/2014/main" id="{0E2D8731-AA64-4FFC-97D2-527A0E9F63F9}"/>
            </a:ext>
          </a:extLst>
        </xdr:cNvPr>
        <xdr:cNvSpPr>
          <a:spLocks noChangeAspect="1" noChangeArrowheads="1"/>
        </xdr:cNvSpPr>
      </xdr:nvSpPr>
      <xdr:spPr bwMode="auto">
        <a:xfrm>
          <a:off x="5797550" y="1110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0</xdr:col>
      <xdr:colOff>304800</xdr:colOff>
      <xdr:row>173</xdr:row>
      <xdr:rowOff>304800</xdr:rowOff>
    </xdr:to>
    <xdr:sp macro="" textlink="">
      <xdr:nvSpPr>
        <xdr:cNvPr id="24587" name="AutoShape 1035" descr="https://adas-server.mobiledrivetech.com/polarion/ria/images/suspect.gif">
          <a:extLst>
            <a:ext uri="{FF2B5EF4-FFF2-40B4-BE49-F238E27FC236}">
              <a16:creationId xmlns:a16="http://schemas.microsoft.com/office/drawing/2014/main" id="{77CE7F50-0862-4838-9079-5916CB7AD504}"/>
            </a:ext>
          </a:extLst>
        </xdr:cNvPr>
        <xdr:cNvSpPr>
          <a:spLocks noChangeAspect="1" noChangeArrowheads="1"/>
        </xdr:cNvSpPr>
      </xdr:nvSpPr>
      <xdr:spPr bwMode="auto">
        <a:xfrm>
          <a:off x="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173</xdr:row>
      <xdr:rowOff>0</xdr:rowOff>
    </xdr:from>
    <xdr:to>
      <xdr:col>0</xdr:col>
      <xdr:colOff>615950</xdr:colOff>
      <xdr:row>173</xdr:row>
      <xdr:rowOff>304800</xdr:rowOff>
    </xdr:to>
    <xdr:sp macro="" textlink="">
      <xdr:nvSpPr>
        <xdr:cNvPr id="24588" name="AutoShape 1036">
          <a:extLst>
            <a:ext uri="{FF2B5EF4-FFF2-40B4-BE49-F238E27FC236}">
              <a16:creationId xmlns:a16="http://schemas.microsoft.com/office/drawing/2014/main" id="{C970D2EC-7A1D-4893-95CB-3B6AC6FD92A3}"/>
            </a:ext>
          </a:extLst>
        </xdr:cNvPr>
        <xdr:cNvSpPr>
          <a:spLocks noChangeAspect="1" noChangeArrowheads="1"/>
        </xdr:cNvSpPr>
      </xdr:nvSpPr>
      <xdr:spPr bwMode="auto">
        <a:xfrm>
          <a:off x="31115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173</xdr:row>
      <xdr:rowOff>0</xdr:rowOff>
    </xdr:from>
    <xdr:to>
      <xdr:col>0</xdr:col>
      <xdr:colOff>927100</xdr:colOff>
      <xdr:row>173</xdr:row>
      <xdr:rowOff>304800</xdr:rowOff>
    </xdr:to>
    <xdr:sp macro="" textlink="">
      <xdr:nvSpPr>
        <xdr:cNvPr id="24589" name="AutoShape 1037" descr="https://adas-server.mobiledrivetech.com/polarion/icons/default/enums/type_feature.gif">
          <a:hlinkClick xmlns:r="http://schemas.openxmlformats.org/officeDocument/2006/relationships" r:id="rId345" tgtFrame="_blank"/>
          <a:extLst>
            <a:ext uri="{FF2B5EF4-FFF2-40B4-BE49-F238E27FC236}">
              <a16:creationId xmlns:a16="http://schemas.microsoft.com/office/drawing/2014/main" id="{1F678B35-21DF-46F8-93BC-36F30F2FF2AE}"/>
            </a:ext>
          </a:extLst>
        </xdr:cNvPr>
        <xdr:cNvSpPr>
          <a:spLocks noChangeAspect="1" noChangeArrowheads="1"/>
        </xdr:cNvSpPr>
      </xdr:nvSpPr>
      <xdr:spPr bwMode="auto">
        <a:xfrm>
          <a:off x="62230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173</xdr:row>
      <xdr:rowOff>0</xdr:rowOff>
    </xdr:from>
    <xdr:to>
      <xdr:col>1</xdr:col>
      <xdr:colOff>304800</xdr:colOff>
      <xdr:row>173</xdr:row>
      <xdr:rowOff>304800</xdr:rowOff>
    </xdr:to>
    <xdr:sp macro="" textlink="">
      <xdr:nvSpPr>
        <xdr:cNvPr id="24590" name="AutoShape 1038" descr="https://adas-server.mobiledrivetech.com/polarion/icons/default/enums/type_feature.gif">
          <a:hlinkClick xmlns:r="http://schemas.openxmlformats.org/officeDocument/2006/relationships" r:id="rId345" tgtFrame="_top"/>
          <a:extLst>
            <a:ext uri="{FF2B5EF4-FFF2-40B4-BE49-F238E27FC236}">
              <a16:creationId xmlns:a16="http://schemas.microsoft.com/office/drawing/2014/main" id="{2EC878B2-B350-443C-A520-E14DE50340C3}"/>
            </a:ext>
          </a:extLst>
        </xdr:cNvPr>
        <xdr:cNvSpPr>
          <a:spLocks noChangeAspect="1" noChangeArrowheads="1"/>
        </xdr:cNvSpPr>
      </xdr:nvSpPr>
      <xdr:spPr bwMode="auto">
        <a:xfrm>
          <a:off x="202565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173</xdr:row>
      <xdr:rowOff>0</xdr:rowOff>
    </xdr:from>
    <xdr:to>
      <xdr:col>2</xdr:col>
      <xdr:colOff>304800</xdr:colOff>
      <xdr:row>173</xdr:row>
      <xdr:rowOff>304800</xdr:rowOff>
    </xdr:to>
    <xdr:sp macro="" textlink="">
      <xdr:nvSpPr>
        <xdr:cNvPr id="24591" name="AutoShape 1039" descr="https://adas-server.mobiledrivetech.com/polarion/icons/default/enums/type_spike.gif">
          <a:hlinkClick xmlns:r="http://schemas.openxmlformats.org/officeDocument/2006/relationships" r:id="rId346" tgtFrame="_blank"/>
          <a:extLst>
            <a:ext uri="{FF2B5EF4-FFF2-40B4-BE49-F238E27FC236}">
              <a16:creationId xmlns:a16="http://schemas.microsoft.com/office/drawing/2014/main" id="{44775D95-9683-4701-A5F0-A581C2B9B4BC}"/>
            </a:ext>
          </a:extLst>
        </xdr:cNvPr>
        <xdr:cNvSpPr>
          <a:spLocks noChangeAspect="1" noChangeArrowheads="1"/>
        </xdr:cNvSpPr>
      </xdr:nvSpPr>
      <xdr:spPr bwMode="auto">
        <a:xfrm>
          <a:off x="265430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173</xdr:row>
      <xdr:rowOff>0</xdr:rowOff>
    </xdr:from>
    <xdr:to>
      <xdr:col>3</xdr:col>
      <xdr:colOff>304800</xdr:colOff>
      <xdr:row>173</xdr:row>
      <xdr:rowOff>304800</xdr:rowOff>
    </xdr:to>
    <xdr:sp macro="" textlink="">
      <xdr:nvSpPr>
        <xdr:cNvPr id="24592" name="AutoShape 1040" descr="https://adas-server.mobiledrivetech.com/polarion/icons/default/enums/type_spike.gif">
          <a:hlinkClick xmlns:r="http://schemas.openxmlformats.org/officeDocument/2006/relationships" r:id="rId346" tgtFrame="_top"/>
          <a:extLst>
            <a:ext uri="{FF2B5EF4-FFF2-40B4-BE49-F238E27FC236}">
              <a16:creationId xmlns:a16="http://schemas.microsoft.com/office/drawing/2014/main" id="{6BD02714-B41C-4F6A-AC84-D68422FA530E}"/>
            </a:ext>
          </a:extLst>
        </xdr:cNvPr>
        <xdr:cNvSpPr>
          <a:spLocks noChangeAspect="1" noChangeArrowheads="1"/>
        </xdr:cNvSpPr>
      </xdr:nvSpPr>
      <xdr:spPr bwMode="auto">
        <a:xfrm>
          <a:off x="5797550" y="111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0</xdr:col>
      <xdr:colOff>304800</xdr:colOff>
      <xdr:row>174</xdr:row>
      <xdr:rowOff>304800</xdr:rowOff>
    </xdr:to>
    <xdr:sp macro="" textlink="">
      <xdr:nvSpPr>
        <xdr:cNvPr id="24593" name="AutoShape 1041" descr="https://adas-server.mobiledrivetech.com/polarion/ria/images/suspect.gif">
          <a:extLst>
            <a:ext uri="{FF2B5EF4-FFF2-40B4-BE49-F238E27FC236}">
              <a16:creationId xmlns:a16="http://schemas.microsoft.com/office/drawing/2014/main" id="{7496C67E-B86F-4A24-ADC9-D1141EB78BB2}"/>
            </a:ext>
          </a:extLst>
        </xdr:cNvPr>
        <xdr:cNvSpPr>
          <a:spLocks noChangeAspect="1" noChangeArrowheads="1"/>
        </xdr:cNvSpPr>
      </xdr:nvSpPr>
      <xdr:spPr bwMode="auto">
        <a:xfrm>
          <a:off x="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174</xdr:row>
      <xdr:rowOff>0</xdr:rowOff>
    </xdr:from>
    <xdr:to>
      <xdr:col>0</xdr:col>
      <xdr:colOff>615950</xdr:colOff>
      <xdr:row>174</xdr:row>
      <xdr:rowOff>304800</xdr:rowOff>
    </xdr:to>
    <xdr:sp macro="" textlink="">
      <xdr:nvSpPr>
        <xdr:cNvPr id="24594" name="AutoShape 1042">
          <a:extLst>
            <a:ext uri="{FF2B5EF4-FFF2-40B4-BE49-F238E27FC236}">
              <a16:creationId xmlns:a16="http://schemas.microsoft.com/office/drawing/2014/main" id="{7A28445A-A5CF-42DA-A2C9-AF4025B43694}"/>
            </a:ext>
          </a:extLst>
        </xdr:cNvPr>
        <xdr:cNvSpPr>
          <a:spLocks noChangeAspect="1" noChangeArrowheads="1"/>
        </xdr:cNvSpPr>
      </xdr:nvSpPr>
      <xdr:spPr bwMode="auto">
        <a:xfrm>
          <a:off x="31115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174</xdr:row>
      <xdr:rowOff>0</xdr:rowOff>
    </xdr:from>
    <xdr:to>
      <xdr:col>0</xdr:col>
      <xdr:colOff>927100</xdr:colOff>
      <xdr:row>174</xdr:row>
      <xdr:rowOff>304800</xdr:rowOff>
    </xdr:to>
    <xdr:sp macro="" textlink="">
      <xdr:nvSpPr>
        <xdr:cNvPr id="24595" name="AutoShape 1043" descr="https://adas-server.mobiledrivetech.com/polarion/icons/default/enums/type_feature.gif">
          <a:hlinkClick xmlns:r="http://schemas.openxmlformats.org/officeDocument/2006/relationships" r:id="rId347" tgtFrame="_blank"/>
          <a:extLst>
            <a:ext uri="{FF2B5EF4-FFF2-40B4-BE49-F238E27FC236}">
              <a16:creationId xmlns:a16="http://schemas.microsoft.com/office/drawing/2014/main" id="{813228DA-5AFB-4113-9D54-A51A62544ED3}"/>
            </a:ext>
          </a:extLst>
        </xdr:cNvPr>
        <xdr:cNvSpPr>
          <a:spLocks noChangeAspect="1" noChangeArrowheads="1"/>
        </xdr:cNvSpPr>
      </xdr:nvSpPr>
      <xdr:spPr bwMode="auto">
        <a:xfrm>
          <a:off x="62230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174</xdr:row>
      <xdr:rowOff>0</xdr:rowOff>
    </xdr:from>
    <xdr:to>
      <xdr:col>1</xdr:col>
      <xdr:colOff>304800</xdr:colOff>
      <xdr:row>174</xdr:row>
      <xdr:rowOff>304800</xdr:rowOff>
    </xdr:to>
    <xdr:sp macro="" textlink="">
      <xdr:nvSpPr>
        <xdr:cNvPr id="24596" name="AutoShape 1044" descr="https://adas-server.mobiledrivetech.com/polarion/icons/default/enums/type_feature.gif">
          <a:hlinkClick xmlns:r="http://schemas.openxmlformats.org/officeDocument/2006/relationships" r:id="rId347" tgtFrame="_top"/>
          <a:extLst>
            <a:ext uri="{FF2B5EF4-FFF2-40B4-BE49-F238E27FC236}">
              <a16:creationId xmlns:a16="http://schemas.microsoft.com/office/drawing/2014/main" id="{9155C62E-C34A-4890-847E-5E5F22DF0C20}"/>
            </a:ext>
          </a:extLst>
        </xdr:cNvPr>
        <xdr:cNvSpPr>
          <a:spLocks noChangeAspect="1" noChangeArrowheads="1"/>
        </xdr:cNvSpPr>
      </xdr:nvSpPr>
      <xdr:spPr bwMode="auto">
        <a:xfrm>
          <a:off x="202565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174</xdr:row>
      <xdr:rowOff>0</xdr:rowOff>
    </xdr:from>
    <xdr:to>
      <xdr:col>2</xdr:col>
      <xdr:colOff>304800</xdr:colOff>
      <xdr:row>174</xdr:row>
      <xdr:rowOff>304800</xdr:rowOff>
    </xdr:to>
    <xdr:sp macro="" textlink="">
      <xdr:nvSpPr>
        <xdr:cNvPr id="24597" name="AutoShape 1045" descr="https://adas-server.mobiledrivetech.com/polarion/icons/default/enums/type_spike.gif">
          <a:hlinkClick xmlns:r="http://schemas.openxmlformats.org/officeDocument/2006/relationships" r:id="rId348" tgtFrame="_blank"/>
          <a:extLst>
            <a:ext uri="{FF2B5EF4-FFF2-40B4-BE49-F238E27FC236}">
              <a16:creationId xmlns:a16="http://schemas.microsoft.com/office/drawing/2014/main" id="{4894A387-AA22-49BE-ADDB-7E6FC41FCB7F}"/>
            </a:ext>
          </a:extLst>
        </xdr:cNvPr>
        <xdr:cNvSpPr>
          <a:spLocks noChangeAspect="1" noChangeArrowheads="1"/>
        </xdr:cNvSpPr>
      </xdr:nvSpPr>
      <xdr:spPr bwMode="auto">
        <a:xfrm>
          <a:off x="265430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174</xdr:row>
      <xdr:rowOff>0</xdr:rowOff>
    </xdr:from>
    <xdr:to>
      <xdr:col>3</xdr:col>
      <xdr:colOff>304800</xdr:colOff>
      <xdr:row>174</xdr:row>
      <xdr:rowOff>304800</xdr:rowOff>
    </xdr:to>
    <xdr:sp macro="" textlink="">
      <xdr:nvSpPr>
        <xdr:cNvPr id="24598" name="AutoShape 1046" descr="https://adas-server.mobiledrivetech.com/polarion/icons/default/enums/type_spike.gif">
          <a:hlinkClick xmlns:r="http://schemas.openxmlformats.org/officeDocument/2006/relationships" r:id="rId348" tgtFrame="_top"/>
          <a:extLst>
            <a:ext uri="{FF2B5EF4-FFF2-40B4-BE49-F238E27FC236}">
              <a16:creationId xmlns:a16="http://schemas.microsoft.com/office/drawing/2014/main" id="{98D0EB0F-A0C8-4F93-A4B7-DDC4C25A5E1A}"/>
            </a:ext>
          </a:extLst>
        </xdr:cNvPr>
        <xdr:cNvSpPr>
          <a:spLocks noChangeAspect="1" noChangeArrowheads="1"/>
        </xdr:cNvSpPr>
      </xdr:nvSpPr>
      <xdr:spPr bwMode="auto">
        <a:xfrm>
          <a:off x="5797550" y="1123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0</xdr:col>
      <xdr:colOff>304800</xdr:colOff>
      <xdr:row>175</xdr:row>
      <xdr:rowOff>304800</xdr:rowOff>
    </xdr:to>
    <xdr:sp macro="" textlink="">
      <xdr:nvSpPr>
        <xdr:cNvPr id="24599" name="AutoShape 1047" descr="https://adas-server.mobiledrivetech.com/polarion/ria/images/suspect.gif">
          <a:extLst>
            <a:ext uri="{FF2B5EF4-FFF2-40B4-BE49-F238E27FC236}">
              <a16:creationId xmlns:a16="http://schemas.microsoft.com/office/drawing/2014/main" id="{26932D29-6747-41DD-BF05-B6AB3BCF6000}"/>
            </a:ext>
          </a:extLst>
        </xdr:cNvPr>
        <xdr:cNvSpPr>
          <a:spLocks noChangeAspect="1" noChangeArrowheads="1"/>
        </xdr:cNvSpPr>
      </xdr:nvSpPr>
      <xdr:spPr bwMode="auto">
        <a:xfrm>
          <a:off x="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175</xdr:row>
      <xdr:rowOff>0</xdr:rowOff>
    </xdr:from>
    <xdr:to>
      <xdr:col>0</xdr:col>
      <xdr:colOff>615950</xdr:colOff>
      <xdr:row>175</xdr:row>
      <xdr:rowOff>304800</xdr:rowOff>
    </xdr:to>
    <xdr:sp macro="" textlink="">
      <xdr:nvSpPr>
        <xdr:cNvPr id="24600" name="AutoShape 1048">
          <a:extLst>
            <a:ext uri="{FF2B5EF4-FFF2-40B4-BE49-F238E27FC236}">
              <a16:creationId xmlns:a16="http://schemas.microsoft.com/office/drawing/2014/main" id="{B833E51B-746C-44AE-82F0-F0D1168B269B}"/>
            </a:ext>
          </a:extLst>
        </xdr:cNvPr>
        <xdr:cNvSpPr>
          <a:spLocks noChangeAspect="1" noChangeArrowheads="1"/>
        </xdr:cNvSpPr>
      </xdr:nvSpPr>
      <xdr:spPr bwMode="auto">
        <a:xfrm>
          <a:off x="31115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175</xdr:row>
      <xdr:rowOff>0</xdr:rowOff>
    </xdr:from>
    <xdr:to>
      <xdr:col>0</xdr:col>
      <xdr:colOff>927100</xdr:colOff>
      <xdr:row>175</xdr:row>
      <xdr:rowOff>304800</xdr:rowOff>
    </xdr:to>
    <xdr:sp macro="" textlink="">
      <xdr:nvSpPr>
        <xdr:cNvPr id="24601" name="AutoShape 1049" descr="https://adas-server.mobiledrivetech.com/polarion/icons/default/enums/type_feature.gif">
          <a:hlinkClick xmlns:r="http://schemas.openxmlformats.org/officeDocument/2006/relationships" r:id="rId349" tgtFrame="_blank"/>
          <a:extLst>
            <a:ext uri="{FF2B5EF4-FFF2-40B4-BE49-F238E27FC236}">
              <a16:creationId xmlns:a16="http://schemas.microsoft.com/office/drawing/2014/main" id="{7AE6C64C-5EE2-4127-9526-998EA61CDBC0}"/>
            </a:ext>
          </a:extLst>
        </xdr:cNvPr>
        <xdr:cNvSpPr>
          <a:spLocks noChangeAspect="1" noChangeArrowheads="1"/>
        </xdr:cNvSpPr>
      </xdr:nvSpPr>
      <xdr:spPr bwMode="auto">
        <a:xfrm>
          <a:off x="62230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175</xdr:row>
      <xdr:rowOff>0</xdr:rowOff>
    </xdr:from>
    <xdr:to>
      <xdr:col>1</xdr:col>
      <xdr:colOff>304800</xdr:colOff>
      <xdr:row>175</xdr:row>
      <xdr:rowOff>304800</xdr:rowOff>
    </xdr:to>
    <xdr:sp macro="" textlink="">
      <xdr:nvSpPr>
        <xdr:cNvPr id="24602" name="AutoShape 1050" descr="https://adas-server.mobiledrivetech.com/polarion/icons/default/enums/type_feature.gif">
          <a:hlinkClick xmlns:r="http://schemas.openxmlformats.org/officeDocument/2006/relationships" r:id="rId349" tgtFrame="_top"/>
          <a:extLst>
            <a:ext uri="{FF2B5EF4-FFF2-40B4-BE49-F238E27FC236}">
              <a16:creationId xmlns:a16="http://schemas.microsoft.com/office/drawing/2014/main" id="{2171879C-636E-4920-A9C5-5DC5893C579F}"/>
            </a:ext>
          </a:extLst>
        </xdr:cNvPr>
        <xdr:cNvSpPr>
          <a:spLocks noChangeAspect="1" noChangeArrowheads="1"/>
        </xdr:cNvSpPr>
      </xdr:nvSpPr>
      <xdr:spPr bwMode="auto">
        <a:xfrm>
          <a:off x="202565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175</xdr:row>
      <xdr:rowOff>0</xdr:rowOff>
    </xdr:from>
    <xdr:to>
      <xdr:col>2</xdr:col>
      <xdr:colOff>304800</xdr:colOff>
      <xdr:row>175</xdr:row>
      <xdr:rowOff>304800</xdr:rowOff>
    </xdr:to>
    <xdr:sp macro="" textlink="">
      <xdr:nvSpPr>
        <xdr:cNvPr id="24603" name="AutoShape 1051" descr="https://adas-server.mobiledrivetech.com/polarion/icons/default/enums/type_spike.gif">
          <a:hlinkClick xmlns:r="http://schemas.openxmlformats.org/officeDocument/2006/relationships" r:id="rId350" tgtFrame="_blank"/>
          <a:extLst>
            <a:ext uri="{FF2B5EF4-FFF2-40B4-BE49-F238E27FC236}">
              <a16:creationId xmlns:a16="http://schemas.microsoft.com/office/drawing/2014/main" id="{DEB5D1B6-2EE4-466C-B6F8-1A23325454AC}"/>
            </a:ext>
          </a:extLst>
        </xdr:cNvPr>
        <xdr:cNvSpPr>
          <a:spLocks noChangeAspect="1" noChangeArrowheads="1"/>
        </xdr:cNvSpPr>
      </xdr:nvSpPr>
      <xdr:spPr bwMode="auto">
        <a:xfrm>
          <a:off x="265430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175</xdr:row>
      <xdr:rowOff>0</xdr:rowOff>
    </xdr:from>
    <xdr:to>
      <xdr:col>3</xdr:col>
      <xdr:colOff>304800</xdr:colOff>
      <xdr:row>175</xdr:row>
      <xdr:rowOff>304800</xdr:rowOff>
    </xdr:to>
    <xdr:sp macro="" textlink="">
      <xdr:nvSpPr>
        <xdr:cNvPr id="24604" name="AutoShape 1052" descr="https://adas-server.mobiledrivetech.com/polarion/icons/default/enums/type_spike.gif">
          <a:hlinkClick xmlns:r="http://schemas.openxmlformats.org/officeDocument/2006/relationships" r:id="rId350" tgtFrame="_top"/>
          <a:extLst>
            <a:ext uri="{FF2B5EF4-FFF2-40B4-BE49-F238E27FC236}">
              <a16:creationId xmlns:a16="http://schemas.microsoft.com/office/drawing/2014/main" id="{F1E6337F-F357-439B-85A2-F6CF47823B9A}"/>
            </a:ext>
          </a:extLst>
        </xdr:cNvPr>
        <xdr:cNvSpPr>
          <a:spLocks noChangeAspect="1" noChangeArrowheads="1"/>
        </xdr:cNvSpPr>
      </xdr:nvSpPr>
      <xdr:spPr bwMode="auto">
        <a:xfrm>
          <a:off x="5797550" y="112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0</xdr:col>
      <xdr:colOff>304800</xdr:colOff>
      <xdr:row>176</xdr:row>
      <xdr:rowOff>304800</xdr:rowOff>
    </xdr:to>
    <xdr:sp macro="" textlink="">
      <xdr:nvSpPr>
        <xdr:cNvPr id="24605" name="AutoShape 1053" descr="https://adas-server.mobiledrivetech.com/polarion/ria/images/suspect.gif">
          <a:extLst>
            <a:ext uri="{FF2B5EF4-FFF2-40B4-BE49-F238E27FC236}">
              <a16:creationId xmlns:a16="http://schemas.microsoft.com/office/drawing/2014/main" id="{DFBED359-163C-4F5D-8D23-180668E332A5}"/>
            </a:ext>
          </a:extLst>
        </xdr:cNvPr>
        <xdr:cNvSpPr>
          <a:spLocks noChangeAspect="1" noChangeArrowheads="1"/>
        </xdr:cNvSpPr>
      </xdr:nvSpPr>
      <xdr:spPr bwMode="auto">
        <a:xfrm>
          <a:off x="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176</xdr:row>
      <xdr:rowOff>0</xdr:rowOff>
    </xdr:from>
    <xdr:to>
      <xdr:col>0</xdr:col>
      <xdr:colOff>615950</xdr:colOff>
      <xdr:row>176</xdr:row>
      <xdr:rowOff>304800</xdr:rowOff>
    </xdr:to>
    <xdr:sp macro="" textlink="">
      <xdr:nvSpPr>
        <xdr:cNvPr id="24606" name="AutoShape 1054">
          <a:extLst>
            <a:ext uri="{FF2B5EF4-FFF2-40B4-BE49-F238E27FC236}">
              <a16:creationId xmlns:a16="http://schemas.microsoft.com/office/drawing/2014/main" id="{D3725447-1872-4EC2-B6BB-2411693AA9BE}"/>
            </a:ext>
          </a:extLst>
        </xdr:cNvPr>
        <xdr:cNvSpPr>
          <a:spLocks noChangeAspect="1" noChangeArrowheads="1"/>
        </xdr:cNvSpPr>
      </xdr:nvSpPr>
      <xdr:spPr bwMode="auto">
        <a:xfrm>
          <a:off x="31115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176</xdr:row>
      <xdr:rowOff>0</xdr:rowOff>
    </xdr:from>
    <xdr:to>
      <xdr:col>0</xdr:col>
      <xdr:colOff>927100</xdr:colOff>
      <xdr:row>176</xdr:row>
      <xdr:rowOff>304800</xdr:rowOff>
    </xdr:to>
    <xdr:sp macro="" textlink="">
      <xdr:nvSpPr>
        <xdr:cNvPr id="24607" name="AutoShape 1055" descr="https://adas-server.mobiledrivetech.com/polarion/icons/default/enums/type_feature.gif">
          <a:hlinkClick xmlns:r="http://schemas.openxmlformats.org/officeDocument/2006/relationships" r:id="rId351" tgtFrame="_blank"/>
          <a:extLst>
            <a:ext uri="{FF2B5EF4-FFF2-40B4-BE49-F238E27FC236}">
              <a16:creationId xmlns:a16="http://schemas.microsoft.com/office/drawing/2014/main" id="{C7B4CD78-D6D7-46FD-AFD8-9A1EC2A45DE3}"/>
            </a:ext>
          </a:extLst>
        </xdr:cNvPr>
        <xdr:cNvSpPr>
          <a:spLocks noChangeAspect="1" noChangeArrowheads="1"/>
        </xdr:cNvSpPr>
      </xdr:nvSpPr>
      <xdr:spPr bwMode="auto">
        <a:xfrm>
          <a:off x="62230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176</xdr:row>
      <xdr:rowOff>0</xdr:rowOff>
    </xdr:from>
    <xdr:to>
      <xdr:col>1</xdr:col>
      <xdr:colOff>304800</xdr:colOff>
      <xdr:row>176</xdr:row>
      <xdr:rowOff>304800</xdr:rowOff>
    </xdr:to>
    <xdr:sp macro="" textlink="">
      <xdr:nvSpPr>
        <xdr:cNvPr id="24608" name="AutoShape 1056" descr="https://adas-server.mobiledrivetech.com/polarion/icons/default/enums/type_feature.gif">
          <a:hlinkClick xmlns:r="http://schemas.openxmlformats.org/officeDocument/2006/relationships" r:id="rId351" tgtFrame="_top"/>
          <a:extLst>
            <a:ext uri="{FF2B5EF4-FFF2-40B4-BE49-F238E27FC236}">
              <a16:creationId xmlns:a16="http://schemas.microsoft.com/office/drawing/2014/main" id="{32D46930-5C6F-4256-AF2A-457EB7767B4E}"/>
            </a:ext>
          </a:extLst>
        </xdr:cNvPr>
        <xdr:cNvSpPr>
          <a:spLocks noChangeAspect="1" noChangeArrowheads="1"/>
        </xdr:cNvSpPr>
      </xdr:nvSpPr>
      <xdr:spPr bwMode="auto">
        <a:xfrm>
          <a:off x="202565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176</xdr:row>
      <xdr:rowOff>0</xdr:rowOff>
    </xdr:from>
    <xdr:to>
      <xdr:col>2</xdr:col>
      <xdr:colOff>304800</xdr:colOff>
      <xdr:row>176</xdr:row>
      <xdr:rowOff>304800</xdr:rowOff>
    </xdr:to>
    <xdr:sp macro="" textlink="">
      <xdr:nvSpPr>
        <xdr:cNvPr id="24609" name="AutoShape 1057" descr="https://adas-server.mobiledrivetech.com/polarion/icons/default/enums/type_spike.gif">
          <a:hlinkClick xmlns:r="http://schemas.openxmlformats.org/officeDocument/2006/relationships" r:id="rId352" tgtFrame="_blank"/>
          <a:extLst>
            <a:ext uri="{FF2B5EF4-FFF2-40B4-BE49-F238E27FC236}">
              <a16:creationId xmlns:a16="http://schemas.microsoft.com/office/drawing/2014/main" id="{9B0BEE33-D8C4-4753-B023-9ED859DA6974}"/>
            </a:ext>
          </a:extLst>
        </xdr:cNvPr>
        <xdr:cNvSpPr>
          <a:spLocks noChangeAspect="1" noChangeArrowheads="1"/>
        </xdr:cNvSpPr>
      </xdr:nvSpPr>
      <xdr:spPr bwMode="auto">
        <a:xfrm>
          <a:off x="265430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176</xdr:row>
      <xdr:rowOff>0</xdr:rowOff>
    </xdr:from>
    <xdr:to>
      <xdr:col>3</xdr:col>
      <xdr:colOff>304800</xdr:colOff>
      <xdr:row>176</xdr:row>
      <xdr:rowOff>304800</xdr:rowOff>
    </xdr:to>
    <xdr:sp macro="" textlink="">
      <xdr:nvSpPr>
        <xdr:cNvPr id="24610" name="AutoShape 1058" descr="https://adas-server.mobiledrivetech.com/polarion/icons/default/enums/type_spike.gif">
          <a:hlinkClick xmlns:r="http://schemas.openxmlformats.org/officeDocument/2006/relationships" r:id="rId352" tgtFrame="_top"/>
          <a:extLst>
            <a:ext uri="{FF2B5EF4-FFF2-40B4-BE49-F238E27FC236}">
              <a16:creationId xmlns:a16="http://schemas.microsoft.com/office/drawing/2014/main" id="{B1FA6869-3EC9-4F1E-8DAE-0B3614524FFF}"/>
            </a:ext>
          </a:extLst>
        </xdr:cNvPr>
        <xdr:cNvSpPr>
          <a:spLocks noChangeAspect="1" noChangeArrowheads="1"/>
        </xdr:cNvSpPr>
      </xdr:nvSpPr>
      <xdr:spPr bwMode="auto">
        <a:xfrm>
          <a:off x="579755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0</xdr:col>
      <xdr:colOff>304800</xdr:colOff>
      <xdr:row>177</xdr:row>
      <xdr:rowOff>304800</xdr:rowOff>
    </xdr:to>
    <xdr:sp macro="" textlink="">
      <xdr:nvSpPr>
        <xdr:cNvPr id="24611" name="AutoShape 1059" descr="https://adas-server.mobiledrivetech.com/polarion/ria/images/suspect.gif">
          <a:extLst>
            <a:ext uri="{FF2B5EF4-FFF2-40B4-BE49-F238E27FC236}">
              <a16:creationId xmlns:a16="http://schemas.microsoft.com/office/drawing/2014/main" id="{AA7A5173-71D5-4C72-8429-63576BA18F37}"/>
            </a:ext>
          </a:extLst>
        </xdr:cNvPr>
        <xdr:cNvSpPr>
          <a:spLocks noChangeAspect="1" noChangeArrowheads="1"/>
        </xdr:cNvSpPr>
      </xdr:nvSpPr>
      <xdr:spPr bwMode="auto">
        <a:xfrm>
          <a:off x="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177</xdr:row>
      <xdr:rowOff>0</xdr:rowOff>
    </xdr:from>
    <xdr:to>
      <xdr:col>0</xdr:col>
      <xdr:colOff>615950</xdr:colOff>
      <xdr:row>177</xdr:row>
      <xdr:rowOff>304800</xdr:rowOff>
    </xdr:to>
    <xdr:sp macro="" textlink="">
      <xdr:nvSpPr>
        <xdr:cNvPr id="24612" name="AutoShape 1060">
          <a:extLst>
            <a:ext uri="{FF2B5EF4-FFF2-40B4-BE49-F238E27FC236}">
              <a16:creationId xmlns:a16="http://schemas.microsoft.com/office/drawing/2014/main" id="{274C8E89-BF23-4B9F-822D-45586772C328}"/>
            </a:ext>
          </a:extLst>
        </xdr:cNvPr>
        <xdr:cNvSpPr>
          <a:spLocks noChangeAspect="1" noChangeArrowheads="1"/>
        </xdr:cNvSpPr>
      </xdr:nvSpPr>
      <xdr:spPr bwMode="auto">
        <a:xfrm>
          <a:off x="31115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177</xdr:row>
      <xdr:rowOff>0</xdr:rowOff>
    </xdr:from>
    <xdr:to>
      <xdr:col>0</xdr:col>
      <xdr:colOff>927100</xdr:colOff>
      <xdr:row>177</xdr:row>
      <xdr:rowOff>304800</xdr:rowOff>
    </xdr:to>
    <xdr:sp macro="" textlink="">
      <xdr:nvSpPr>
        <xdr:cNvPr id="24613" name="AutoShape 1061" descr="https://adas-server.mobiledrivetech.com/polarion/icons/default/enums/type_feature.gif">
          <a:hlinkClick xmlns:r="http://schemas.openxmlformats.org/officeDocument/2006/relationships" r:id="rId353" tgtFrame="_blank"/>
          <a:extLst>
            <a:ext uri="{FF2B5EF4-FFF2-40B4-BE49-F238E27FC236}">
              <a16:creationId xmlns:a16="http://schemas.microsoft.com/office/drawing/2014/main" id="{D052C2BC-E3BB-47F0-8D34-EFE7C7869A91}"/>
            </a:ext>
          </a:extLst>
        </xdr:cNvPr>
        <xdr:cNvSpPr>
          <a:spLocks noChangeAspect="1" noChangeArrowheads="1"/>
        </xdr:cNvSpPr>
      </xdr:nvSpPr>
      <xdr:spPr bwMode="auto">
        <a:xfrm>
          <a:off x="62230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177</xdr:row>
      <xdr:rowOff>0</xdr:rowOff>
    </xdr:from>
    <xdr:to>
      <xdr:col>1</xdr:col>
      <xdr:colOff>304800</xdr:colOff>
      <xdr:row>177</xdr:row>
      <xdr:rowOff>304800</xdr:rowOff>
    </xdr:to>
    <xdr:sp macro="" textlink="">
      <xdr:nvSpPr>
        <xdr:cNvPr id="24614" name="AutoShape 1062" descr="https://adas-server.mobiledrivetech.com/polarion/icons/default/enums/type_feature.gif">
          <a:hlinkClick xmlns:r="http://schemas.openxmlformats.org/officeDocument/2006/relationships" r:id="rId353" tgtFrame="_top"/>
          <a:extLst>
            <a:ext uri="{FF2B5EF4-FFF2-40B4-BE49-F238E27FC236}">
              <a16:creationId xmlns:a16="http://schemas.microsoft.com/office/drawing/2014/main" id="{5C2ECC5E-553E-4F92-85F6-B85A5A40EFA3}"/>
            </a:ext>
          </a:extLst>
        </xdr:cNvPr>
        <xdr:cNvSpPr>
          <a:spLocks noChangeAspect="1" noChangeArrowheads="1"/>
        </xdr:cNvSpPr>
      </xdr:nvSpPr>
      <xdr:spPr bwMode="auto">
        <a:xfrm>
          <a:off x="202565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177</xdr:row>
      <xdr:rowOff>0</xdr:rowOff>
    </xdr:from>
    <xdr:to>
      <xdr:col>2</xdr:col>
      <xdr:colOff>304800</xdr:colOff>
      <xdr:row>177</xdr:row>
      <xdr:rowOff>304800</xdr:rowOff>
    </xdr:to>
    <xdr:sp macro="" textlink="">
      <xdr:nvSpPr>
        <xdr:cNvPr id="24615" name="AutoShape 1063" descr="https://adas-server.mobiledrivetech.com/polarion/icons/default/enums/type_spike.gif">
          <a:hlinkClick xmlns:r="http://schemas.openxmlformats.org/officeDocument/2006/relationships" r:id="rId354" tgtFrame="_blank"/>
          <a:extLst>
            <a:ext uri="{FF2B5EF4-FFF2-40B4-BE49-F238E27FC236}">
              <a16:creationId xmlns:a16="http://schemas.microsoft.com/office/drawing/2014/main" id="{2F7FE7C4-2D9C-4A72-A7F4-23871CEAF009}"/>
            </a:ext>
          </a:extLst>
        </xdr:cNvPr>
        <xdr:cNvSpPr>
          <a:spLocks noChangeAspect="1" noChangeArrowheads="1"/>
        </xdr:cNvSpPr>
      </xdr:nvSpPr>
      <xdr:spPr bwMode="auto">
        <a:xfrm>
          <a:off x="265430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177</xdr:row>
      <xdr:rowOff>0</xdr:rowOff>
    </xdr:from>
    <xdr:to>
      <xdr:col>3</xdr:col>
      <xdr:colOff>304800</xdr:colOff>
      <xdr:row>177</xdr:row>
      <xdr:rowOff>304800</xdr:rowOff>
    </xdr:to>
    <xdr:sp macro="" textlink="">
      <xdr:nvSpPr>
        <xdr:cNvPr id="24616" name="AutoShape 1064" descr="https://adas-server.mobiledrivetech.com/polarion/icons/default/enums/type_spike.gif">
          <a:hlinkClick xmlns:r="http://schemas.openxmlformats.org/officeDocument/2006/relationships" r:id="rId354" tgtFrame="_top"/>
          <a:extLst>
            <a:ext uri="{FF2B5EF4-FFF2-40B4-BE49-F238E27FC236}">
              <a16:creationId xmlns:a16="http://schemas.microsoft.com/office/drawing/2014/main" id="{98BF40F1-4CF8-4C76-838E-9886300BDA0C}"/>
            </a:ext>
          </a:extLst>
        </xdr:cNvPr>
        <xdr:cNvSpPr>
          <a:spLocks noChangeAspect="1" noChangeArrowheads="1"/>
        </xdr:cNvSpPr>
      </xdr:nvSpPr>
      <xdr:spPr bwMode="auto">
        <a:xfrm>
          <a:off x="5797550" y="1142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xdr:row>
      <xdr:rowOff>0</xdr:rowOff>
    </xdr:from>
    <xdr:to>
      <xdr:col>0</xdr:col>
      <xdr:colOff>304800</xdr:colOff>
      <xdr:row>178</xdr:row>
      <xdr:rowOff>304800</xdr:rowOff>
    </xdr:to>
    <xdr:sp macro="" textlink="">
      <xdr:nvSpPr>
        <xdr:cNvPr id="24617" name="AutoShape 1065" descr="https://adas-server.mobiledrivetech.com/polarion/ria/images/suspect.gif">
          <a:extLst>
            <a:ext uri="{FF2B5EF4-FFF2-40B4-BE49-F238E27FC236}">
              <a16:creationId xmlns:a16="http://schemas.microsoft.com/office/drawing/2014/main" id="{F6A02A11-F734-405C-A5B2-7DF97047EBA8}"/>
            </a:ext>
          </a:extLst>
        </xdr:cNvPr>
        <xdr:cNvSpPr>
          <a:spLocks noChangeAspect="1" noChangeArrowheads="1"/>
        </xdr:cNvSpPr>
      </xdr:nvSpPr>
      <xdr:spPr bwMode="auto">
        <a:xfrm>
          <a:off x="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178</xdr:row>
      <xdr:rowOff>0</xdr:rowOff>
    </xdr:from>
    <xdr:to>
      <xdr:col>0</xdr:col>
      <xdr:colOff>615950</xdr:colOff>
      <xdr:row>178</xdr:row>
      <xdr:rowOff>304800</xdr:rowOff>
    </xdr:to>
    <xdr:sp macro="" textlink="">
      <xdr:nvSpPr>
        <xdr:cNvPr id="24618" name="AutoShape 1066">
          <a:extLst>
            <a:ext uri="{FF2B5EF4-FFF2-40B4-BE49-F238E27FC236}">
              <a16:creationId xmlns:a16="http://schemas.microsoft.com/office/drawing/2014/main" id="{17161C4D-CCB0-403A-97BC-6622B33A3691}"/>
            </a:ext>
          </a:extLst>
        </xdr:cNvPr>
        <xdr:cNvSpPr>
          <a:spLocks noChangeAspect="1" noChangeArrowheads="1"/>
        </xdr:cNvSpPr>
      </xdr:nvSpPr>
      <xdr:spPr bwMode="auto">
        <a:xfrm>
          <a:off x="31115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178</xdr:row>
      <xdr:rowOff>0</xdr:rowOff>
    </xdr:from>
    <xdr:to>
      <xdr:col>0</xdr:col>
      <xdr:colOff>927100</xdr:colOff>
      <xdr:row>178</xdr:row>
      <xdr:rowOff>304800</xdr:rowOff>
    </xdr:to>
    <xdr:sp macro="" textlink="">
      <xdr:nvSpPr>
        <xdr:cNvPr id="24619" name="AutoShape 1067" descr="https://adas-server.mobiledrivetech.com/polarion/icons/default/enums/type_feature.gif">
          <a:hlinkClick xmlns:r="http://schemas.openxmlformats.org/officeDocument/2006/relationships" r:id="rId355" tgtFrame="_blank"/>
          <a:extLst>
            <a:ext uri="{FF2B5EF4-FFF2-40B4-BE49-F238E27FC236}">
              <a16:creationId xmlns:a16="http://schemas.microsoft.com/office/drawing/2014/main" id="{F5FB9036-A3AC-457C-9AD6-4F3EF6A15B03}"/>
            </a:ext>
          </a:extLst>
        </xdr:cNvPr>
        <xdr:cNvSpPr>
          <a:spLocks noChangeAspect="1" noChangeArrowheads="1"/>
        </xdr:cNvSpPr>
      </xdr:nvSpPr>
      <xdr:spPr bwMode="auto">
        <a:xfrm>
          <a:off x="62230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178</xdr:row>
      <xdr:rowOff>0</xdr:rowOff>
    </xdr:from>
    <xdr:to>
      <xdr:col>1</xdr:col>
      <xdr:colOff>304800</xdr:colOff>
      <xdr:row>178</xdr:row>
      <xdr:rowOff>304800</xdr:rowOff>
    </xdr:to>
    <xdr:sp macro="" textlink="">
      <xdr:nvSpPr>
        <xdr:cNvPr id="24620" name="AutoShape 1068" descr="https://adas-server.mobiledrivetech.com/polarion/icons/default/enums/type_feature.gif">
          <a:hlinkClick xmlns:r="http://schemas.openxmlformats.org/officeDocument/2006/relationships" r:id="rId355" tgtFrame="_top"/>
          <a:extLst>
            <a:ext uri="{FF2B5EF4-FFF2-40B4-BE49-F238E27FC236}">
              <a16:creationId xmlns:a16="http://schemas.microsoft.com/office/drawing/2014/main" id="{4340F954-9D5F-4FA0-BB30-929B59C10FB0}"/>
            </a:ext>
          </a:extLst>
        </xdr:cNvPr>
        <xdr:cNvSpPr>
          <a:spLocks noChangeAspect="1" noChangeArrowheads="1"/>
        </xdr:cNvSpPr>
      </xdr:nvSpPr>
      <xdr:spPr bwMode="auto">
        <a:xfrm>
          <a:off x="202565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178</xdr:row>
      <xdr:rowOff>0</xdr:rowOff>
    </xdr:from>
    <xdr:to>
      <xdr:col>2</xdr:col>
      <xdr:colOff>304800</xdr:colOff>
      <xdr:row>178</xdr:row>
      <xdr:rowOff>304800</xdr:rowOff>
    </xdr:to>
    <xdr:sp macro="" textlink="">
      <xdr:nvSpPr>
        <xdr:cNvPr id="24621" name="AutoShape 1069" descr="https://adas-server.mobiledrivetech.com/polarion/icons/default/enums/type_spike.gif">
          <a:hlinkClick xmlns:r="http://schemas.openxmlformats.org/officeDocument/2006/relationships" r:id="rId356" tgtFrame="_blank"/>
          <a:extLst>
            <a:ext uri="{FF2B5EF4-FFF2-40B4-BE49-F238E27FC236}">
              <a16:creationId xmlns:a16="http://schemas.microsoft.com/office/drawing/2014/main" id="{3CBB50AA-2572-4D32-BE90-3E254874A620}"/>
            </a:ext>
          </a:extLst>
        </xdr:cNvPr>
        <xdr:cNvSpPr>
          <a:spLocks noChangeAspect="1" noChangeArrowheads="1"/>
        </xdr:cNvSpPr>
      </xdr:nvSpPr>
      <xdr:spPr bwMode="auto">
        <a:xfrm>
          <a:off x="265430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178</xdr:row>
      <xdr:rowOff>0</xdr:rowOff>
    </xdr:from>
    <xdr:to>
      <xdr:col>3</xdr:col>
      <xdr:colOff>304800</xdr:colOff>
      <xdr:row>178</xdr:row>
      <xdr:rowOff>304800</xdr:rowOff>
    </xdr:to>
    <xdr:sp macro="" textlink="">
      <xdr:nvSpPr>
        <xdr:cNvPr id="24622" name="AutoShape 1070" descr="https://adas-server.mobiledrivetech.com/polarion/icons/default/enums/type_spike.gif">
          <a:hlinkClick xmlns:r="http://schemas.openxmlformats.org/officeDocument/2006/relationships" r:id="rId356" tgtFrame="_top"/>
          <a:extLst>
            <a:ext uri="{FF2B5EF4-FFF2-40B4-BE49-F238E27FC236}">
              <a16:creationId xmlns:a16="http://schemas.microsoft.com/office/drawing/2014/main" id="{D466860A-6A3A-4E7F-8ECC-F207AD19D948}"/>
            </a:ext>
          </a:extLst>
        </xdr:cNvPr>
        <xdr:cNvSpPr>
          <a:spLocks noChangeAspect="1" noChangeArrowheads="1"/>
        </xdr:cNvSpPr>
      </xdr:nvSpPr>
      <xdr:spPr bwMode="auto">
        <a:xfrm>
          <a:off x="5797550" y="114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0</xdr:col>
      <xdr:colOff>304800</xdr:colOff>
      <xdr:row>179</xdr:row>
      <xdr:rowOff>304800</xdr:rowOff>
    </xdr:to>
    <xdr:sp macro="" textlink="">
      <xdr:nvSpPr>
        <xdr:cNvPr id="24623" name="AutoShape 1071" descr="https://adas-server.mobiledrivetech.com/polarion/ria/images/suspect.gif">
          <a:extLst>
            <a:ext uri="{FF2B5EF4-FFF2-40B4-BE49-F238E27FC236}">
              <a16:creationId xmlns:a16="http://schemas.microsoft.com/office/drawing/2014/main" id="{09B4463E-E8C7-41B1-9F4A-EC11749EBB5C}"/>
            </a:ext>
          </a:extLst>
        </xdr:cNvPr>
        <xdr:cNvSpPr>
          <a:spLocks noChangeAspect="1" noChangeArrowheads="1"/>
        </xdr:cNvSpPr>
      </xdr:nvSpPr>
      <xdr:spPr bwMode="auto">
        <a:xfrm>
          <a:off x="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179</xdr:row>
      <xdr:rowOff>0</xdr:rowOff>
    </xdr:from>
    <xdr:to>
      <xdr:col>0</xdr:col>
      <xdr:colOff>615950</xdr:colOff>
      <xdr:row>179</xdr:row>
      <xdr:rowOff>304800</xdr:rowOff>
    </xdr:to>
    <xdr:sp macro="" textlink="">
      <xdr:nvSpPr>
        <xdr:cNvPr id="24624" name="AutoShape 1072">
          <a:extLst>
            <a:ext uri="{FF2B5EF4-FFF2-40B4-BE49-F238E27FC236}">
              <a16:creationId xmlns:a16="http://schemas.microsoft.com/office/drawing/2014/main" id="{EF302DCE-BCD9-4B36-A741-F09AC1F87787}"/>
            </a:ext>
          </a:extLst>
        </xdr:cNvPr>
        <xdr:cNvSpPr>
          <a:spLocks noChangeAspect="1" noChangeArrowheads="1"/>
        </xdr:cNvSpPr>
      </xdr:nvSpPr>
      <xdr:spPr bwMode="auto">
        <a:xfrm>
          <a:off x="31115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179</xdr:row>
      <xdr:rowOff>0</xdr:rowOff>
    </xdr:from>
    <xdr:to>
      <xdr:col>0</xdr:col>
      <xdr:colOff>927100</xdr:colOff>
      <xdr:row>179</xdr:row>
      <xdr:rowOff>304800</xdr:rowOff>
    </xdr:to>
    <xdr:sp macro="" textlink="">
      <xdr:nvSpPr>
        <xdr:cNvPr id="24625" name="AutoShape 1073" descr="https://adas-server.mobiledrivetech.com/polarion/icons/default/enums/type_feature.gif">
          <a:hlinkClick xmlns:r="http://schemas.openxmlformats.org/officeDocument/2006/relationships" r:id="rId357" tgtFrame="_blank"/>
          <a:extLst>
            <a:ext uri="{FF2B5EF4-FFF2-40B4-BE49-F238E27FC236}">
              <a16:creationId xmlns:a16="http://schemas.microsoft.com/office/drawing/2014/main" id="{E220B5EC-8B2C-4C59-838D-E268797BF4F6}"/>
            </a:ext>
          </a:extLst>
        </xdr:cNvPr>
        <xdr:cNvSpPr>
          <a:spLocks noChangeAspect="1" noChangeArrowheads="1"/>
        </xdr:cNvSpPr>
      </xdr:nvSpPr>
      <xdr:spPr bwMode="auto">
        <a:xfrm>
          <a:off x="62230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179</xdr:row>
      <xdr:rowOff>0</xdr:rowOff>
    </xdr:from>
    <xdr:to>
      <xdr:col>1</xdr:col>
      <xdr:colOff>304800</xdr:colOff>
      <xdr:row>179</xdr:row>
      <xdr:rowOff>304800</xdr:rowOff>
    </xdr:to>
    <xdr:sp macro="" textlink="">
      <xdr:nvSpPr>
        <xdr:cNvPr id="24626" name="AutoShape 1074" descr="https://adas-server.mobiledrivetech.com/polarion/icons/default/enums/type_feature.gif">
          <a:hlinkClick xmlns:r="http://schemas.openxmlformats.org/officeDocument/2006/relationships" r:id="rId357" tgtFrame="_top"/>
          <a:extLst>
            <a:ext uri="{FF2B5EF4-FFF2-40B4-BE49-F238E27FC236}">
              <a16:creationId xmlns:a16="http://schemas.microsoft.com/office/drawing/2014/main" id="{8C7BD4B1-56BA-4D62-BBC6-16800DDAC629}"/>
            </a:ext>
          </a:extLst>
        </xdr:cNvPr>
        <xdr:cNvSpPr>
          <a:spLocks noChangeAspect="1" noChangeArrowheads="1"/>
        </xdr:cNvSpPr>
      </xdr:nvSpPr>
      <xdr:spPr bwMode="auto">
        <a:xfrm>
          <a:off x="202565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179</xdr:row>
      <xdr:rowOff>0</xdr:rowOff>
    </xdr:from>
    <xdr:to>
      <xdr:col>2</xdr:col>
      <xdr:colOff>304800</xdr:colOff>
      <xdr:row>179</xdr:row>
      <xdr:rowOff>304800</xdr:rowOff>
    </xdr:to>
    <xdr:sp macro="" textlink="">
      <xdr:nvSpPr>
        <xdr:cNvPr id="24627" name="AutoShape 1075" descr="https://adas-server.mobiledrivetech.com/polarion/icons/default/enums/type_spike.gif">
          <a:hlinkClick xmlns:r="http://schemas.openxmlformats.org/officeDocument/2006/relationships" r:id="rId358" tgtFrame="_blank"/>
          <a:extLst>
            <a:ext uri="{FF2B5EF4-FFF2-40B4-BE49-F238E27FC236}">
              <a16:creationId xmlns:a16="http://schemas.microsoft.com/office/drawing/2014/main" id="{16ADC79A-E162-41A0-B803-AF5AC999C915}"/>
            </a:ext>
          </a:extLst>
        </xdr:cNvPr>
        <xdr:cNvSpPr>
          <a:spLocks noChangeAspect="1" noChangeArrowheads="1"/>
        </xdr:cNvSpPr>
      </xdr:nvSpPr>
      <xdr:spPr bwMode="auto">
        <a:xfrm>
          <a:off x="265430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179</xdr:row>
      <xdr:rowOff>0</xdr:rowOff>
    </xdr:from>
    <xdr:to>
      <xdr:col>3</xdr:col>
      <xdr:colOff>304800</xdr:colOff>
      <xdr:row>179</xdr:row>
      <xdr:rowOff>304800</xdr:rowOff>
    </xdr:to>
    <xdr:sp macro="" textlink="">
      <xdr:nvSpPr>
        <xdr:cNvPr id="24628" name="AutoShape 1076" descr="https://adas-server.mobiledrivetech.com/polarion/icons/default/enums/type_spike.gif">
          <a:hlinkClick xmlns:r="http://schemas.openxmlformats.org/officeDocument/2006/relationships" r:id="rId358" tgtFrame="_top"/>
          <a:extLst>
            <a:ext uri="{FF2B5EF4-FFF2-40B4-BE49-F238E27FC236}">
              <a16:creationId xmlns:a16="http://schemas.microsoft.com/office/drawing/2014/main" id="{5256C03B-DF6B-40D3-B3B5-88285EFC54DA}"/>
            </a:ext>
          </a:extLst>
        </xdr:cNvPr>
        <xdr:cNvSpPr>
          <a:spLocks noChangeAspect="1" noChangeArrowheads="1"/>
        </xdr:cNvSpPr>
      </xdr:nvSpPr>
      <xdr:spPr bwMode="auto">
        <a:xfrm>
          <a:off x="5797550" y="1155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0</xdr:col>
      <xdr:colOff>304800</xdr:colOff>
      <xdr:row>180</xdr:row>
      <xdr:rowOff>304800</xdr:rowOff>
    </xdr:to>
    <xdr:sp macro="" textlink="">
      <xdr:nvSpPr>
        <xdr:cNvPr id="24629" name="AutoShape 1077" descr="https://adas-server.mobiledrivetech.com/polarion/ria/images/suspect.gif">
          <a:extLst>
            <a:ext uri="{FF2B5EF4-FFF2-40B4-BE49-F238E27FC236}">
              <a16:creationId xmlns:a16="http://schemas.microsoft.com/office/drawing/2014/main" id="{149C4E6C-7FF2-485A-8ED9-C9EFAF77803E}"/>
            </a:ext>
          </a:extLst>
        </xdr:cNvPr>
        <xdr:cNvSpPr>
          <a:spLocks noChangeAspect="1" noChangeArrowheads="1"/>
        </xdr:cNvSpPr>
      </xdr:nvSpPr>
      <xdr:spPr bwMode="auto">
        <a:xfrm>
          <a:off x="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180</xdr:row>
      <xdr:rowOff>0</xdr:rowOff>
    </xdr:from>
    <xdr:to>
      <xdr:col>0</xdr:col>
      <xdr:colOff>615950</xdr:colOff>
      <xdr:row>180</xdr:row>
      <xdr:rowOff>304800</xdr:rowOff>
    </xdr:to>
    <xdr:sp macro="" textlink="">
      <xdr:nvSpPr>
        <xdr:cNvPr id="24630" name="AutoShape 1078">
          <a:extLst>
            <a:ext uri="{FF2B5EF4-FFF2-40B4-BE49-F238E27FC236}">
              <a16:creationId xmlns:a16="http://schemas.microsoft.com/office/drawing/2014/main" id="{B43E9FC5-4A79-47FF-AF39-153DFCA717FD}"/>
            </a:ext>
          </a:extLst>
        </xdr:cNvPr>
        <xdr:cNvSpPr>
          <a:spLocks noChangeAspect="1" noChangeArrowheads="1"/>
        </xdr:cNvSpPr>
      </xdr:nvSpPr>
      <xdr:spPr bwMode="auto">
        <a:xfrm>
          <a:off x="31115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180</xdr:row>
      <xdr:rowOff>0</xdr:rowOff>
    </xdr:from>
    <xdr:to>
      <xdr:col>0</xdr:col>
      <xdr:colOff>927100</xdr:colOff>
      <xdr:row>180</xdr:row>
      <xdr:rowOff>304800</xdr:rowOff>
    </xdr:to>
    <xdr:sp macro="" textlink="">
      <xdr:nvSpPr>
        <xdr:cNvPr id="24631" name="AutoShape 1079" descr="https://adas-server.mobiledrivetech.com/polarion/icons/default/enums/type_feature.gif">
          <a:hlinkClick xmlns:r="http://schemas.openxmlformats.org/officeDocument/2006/relationships" r:id="rId359" tgtFrame="_blank"/>
          <a:extLst>
            <a:ext uri="{FF2B5EF4-FFF2-40B4-BE49-F238E27FC236}">
              <a16:creationId xmlns:a16="http://schemas.microsoft.com/office/drawing/2014/main" id="{BC6BE9D5-D057-4463-9FD5-93822DEF66DD}"/>
            </a:ext>
          </a:extLst>
        </xdr:cNvPr>
        <xdr:cNvSpPr>
          <a:spLocks noChangeAspect="1" noChangeArrowheads="1"/>
        </xdr:cNvSpPr>
      </xdr:nvSpPr>
      <xdr:spPr bwMode="auto">
        <a:xfrm>
          <a:off x="62230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180</xdr:row>
      <xdr:rowOff>0</xdr:rowOff>
    </xdr:from>
    <xdr:to>
      <xdr:col>1</xdr:col>
      <xdr:colOff>304800</xdr:colOff>
      <xdr:row>180</xdr:row>
      <xdr:rowOff>304800</xdr:rowOff>
    </xdr:to>
    <xdr:sp macro="" textlink="">
      <xdr:nvSpPr>
        <xdr:cNvPr id="24632" name="AutoShape 1080" descr="https://adas-server.mobiledrivetech.com/polarion/icons/default/enums/type_feature.gif">
          <a:hlinkClick xmlns:r="http://schemas.openxmlformats.org/officeDocument/2006/relationships" r:id="rId359" tgtFrame="_top"/>
          <a:extLst>
            <a:ext uri="{FF2B5EF4-FFF2-40B4-BE49-F238E27FC236}">
              <a16:creationId xmlns:a16="http://schemas.microsoft.com/office/drawing/2014/main" id="{D076C87E-A6C7-43CE-9855-C5A84879E1DC}"/>
            </a:ext>
          </a:extLst>
        </xdr:cNvPr>
        <xdr:cNvSpPr>
          <a:spLocks noChangeAspect="1" noChangeArrowheads="1"/>
        </xdr:cNvSpPr>
      </xdr:nvSpPr>
      <xdr:spPr bwMode="auto">
        <a:xfrm>
          <a:off x="202565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180</xdr:row>
      <xdr:rowOff>0</xdr:rowOff>
    </xdr:from>
    <xdr:to>
      <xdr:col>2</xdr:col>
      <xdr:colOff>304800</xdr:colOff>
      <xdr:row>180</xdr:row>
      <xdr:rowOff>304800</xdr:rowOff>
    </xdr:to>
    <xdr:sp macro="" textlink="">
      <xdr:nvSpPr>
        <xdr:cNvPr id="24633" name="AutoShape 1081" descr="https://adas-server.mobiledrivetech.com/polarion/icons/default/enums/type_spike.gif">
          <a:hlinkClick xmlns:r="http://schemas.openxmlformats.org/officeDocument/2006/relationships" r:id="rId360" tgtFrame="_blank"/>
          <a:extLst>
            <a:ext uri="{FF2B5EF4-FFF2-40B4-BE49-F238E27FC236}">
              <a16:creationId xmlns:a16="http://schemas.microsoft.com/office/drawing/2014/main" id="{163BAA35-F61B-4261-BEA3-80ABDCD89003}"/>
            </a:ext>
          </a:extLst>
        </xdr:cNvPr>
        <xdr:cNvSpPr>
          <a:spLocks noChangeAspect="1" noChangeArrowheads="1"/>
        </xdr:cNvSpPr>
      </xdr:nvSpPr>
      <xdr:spPr bwMode="auto">
        <a:xfrm>
          <a:off x="265430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180</xdr:row>
      <xdr:rowOff>0</xdr:rowOff>
    </xdr:from>
    <xdr:to>
      <xdr:col>3</xdr:col>
      <xdr:colOff>304800</xdr:colOff>
      <xdr:row>180</xdr:row>
      <xdr:rowOff>304800</xdr:rowOff>
    </xdr:to>
    <xdr:sp macro="" textlink="">
      <xdr:nvSpPr>
        <xdr:cNvPr id="24634" name="AutoShape 1082" descr="https://adas-server.mobiledrivetech.com/polarion/icons/default/enums/type_spike.gif">
          <a:hlinkClick xmlns:r="http://schemas.openxmlformats.org/officeDocument/2006/relationships" r:id="rId360" tgtFrame="_top"/>
          <a:extLst>
            <a:ext uri="{FF2B5EF4-FFF2-40B4-BE49-F238E27FC236}">
              <a16:creationId xmlns:a16="http://schemas.microsoft.com/office/drawing/2014/main" id="{27D0C5E7-0B64-4B59-A99E-3C31A5F52B6E}"/>
            </a:ext>
          </a:extLst>
        </xdr:cNvPr>
        <xdr:cNvSpPr>
          <a:spLocks noChangeAspect="1" noChangeArrowheads="1"/>
        </xdr:cNvSpPr>
      </xdr:nvSpPr>
      <xdr:spPr bwMode="auto">
        <a:xfrm>
          <a:off x="5797550"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0</xdr:col>
      <xdr:colOff>304800</xdr:colOff>
      <xdr:row>181</xdr:row>
      <xdr:rowOff>304800</xdr:rowOff>
    </xdr:to>
    <xdr:sp macro="" textlink="">
      <xdr:nvSpPr>
        <xdr:cNvPr id="24635" name="AutoShape 1083" descr="https://adas-server.mobiledrivetech.com/polarion/ria/images/suspect.gif">
          <a:extLst>
            <a:ext uri="{FF2B5EF4-FFF2-40B4-BE49-F238E27FC236}">
              <a16:creationId xmlns:a16="http://schemas.microsoft.com/office/drawing/2014/main" id="{4880FE4F-3460-40D2-95FB-8D8B58A00845}"/>
            </a:ext>
          </a:extLst>
        </xdr:cNvPr>
        <xdr:cNvSpPr>
          <a:spLocks noChangeAspect="1" noChangeArrowheads="1"/>
        </xdr:cNvSpPr>
      </xdr:nvSpPr>
      <xdr:spPr bwMode="auto">
        <a:xfrm>
          <a:off x="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181</xdr:row>
      <xdr:rowOff>0</xdr:rowOff>
    </xdr:from>
    <xdr:to>
      <xdr:col>0</xdr:col>
      <xdr:colOff>615950</xdr:colOff>
      <xdr:row>181</xdr:row>
      <xdr:rowOff>304800</xdr:rowOff>
    </xdr:to>
    <xdr:sp macro="" textlink="">
      <xdr:nvSpPr>
        <xdr:cNvPr id="24636" name="AutoShape 1084">
          <a:extLst>
            <a:ext uri="{FF2B5EF4-FFF2-40B4-BE49-F238E27FC236}">
              <a16:creationId xmlns:a16="http://schemas.microsoft.com/office/drawing/2014/main" id="{B0F506E0-85DA-417E-8CBB-0C2F40BF4354}"/>
            </a:ext>
          </a:extLst>
        </xdr:cNvPr>
        <xdr:cNvSpPr>
          <a:spLocks noChangeAspect="1" noChangeArrowheads="1"/>
        </xdr:cNvSpPr>
      </xdr:nvSpPr>
      <xdr:spPr bwMode="auto">
        <a:xfrm>
          <a:off x="31115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181</xdr:row>
      <xdr:rowOff>0</xdr:rowOff>
    </xdr:from>
    <xdr:to>
      <xdr:col>0</xdr:col>
      <xdr:colOff>927100</xdr:colOff>
      <xdr:row>181</xdr:row>
      <xdr:rowOff>304800</xdr:rowOff>
    </xdr:to>
    <xdr:sp macro="" textlink="">
      <xdr:nvSpPr>
        <xdr:cNvPr id="24637" name="AutoShape 1085" descr="https://adas-server.mobiledrivetech.com/polarion/icons/default/enums/type_feature.gif">
          <a:hlinkClick xmlns:r="http://schemas.openxmlformats.org/officeDocument/2006/relationships" r:id="rId361" tgtFrame="_blank"/>
          <a:extLst>
            <a:ext uri="{FF2B5EF4-FFF2-40B4-BE49-F238E27FC236}">
              <a16:creationId xmlns:a16="http://schemas.microsoft.com/office/drawing/2014/main" id="{FB1C9F53-6243-4831-B83F-15825D3632E5}"/>
            </a:ext>
          </a:extLst>
        </xdr:cNvPr>
        <xdr:cNvSpPr>
          <a:spLocks noChangeAspect="1" noChangeArrowheads="1"/>
        </xdr:cNvSpPr>
      </xdr:nvSpPr>
      <xdr:spPr bwMode="auto">
        <a:xfrm>
          <a:off x="62230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181</xdr:row>
      <xdr:rowOff>0</xdr:rowOff>
    </xdr:from>
    <xdr:to>
      <xdr:col>1</xdr:col>
      <xdr:colOff>304800</xdr:colOff>
      <xdr:row>181</xdr:row>
      <xdr:rowOff>304800</xdr:rowOff>
    </xdr:to>
    <xdr:sp macro="" textlink="">
      <xdr:nvSpPr>
        <xdr:cNvPr id="24638" name="AutoShape 1086" descr="https://adas-server.mobiledrivetech.com/polarion/icons/default/enums/type_feature.gif">
          <a:hlinkClick xmlns:r="http://schemas.openxmlformats.org/officeDocument/2006/relationships" r:id="rId361" tgtFrame="_top"/>
          <a:extLst>
            <a:ext uri="{FF2B5EF4-FFF2-40B4-BE49-F238E27FC236}">
              <a16:creationId xmlns:a16="http://schemas.microsoft.com/office/drawing/2014/main" id="{D7EF5FDB-82CE-4E4A-A3AA-8B9494BC3837}"/>
            </a:ext>
          </a:extLst>
        </xdr:cNvPr>
        <xdr:cNvSpPr>
          <a:spLocks noChangeAspect="1" noChangeArrowheads="1"/>
        </xdr:cNvSpPr>
      </xdr:nvSpPr>
      <xdr:spPr bwMode="auto">
        <a:xfrm>
          <a:off x="202565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181</xdr:row>
      <xdr:rowOff>0</xdr:rowOff>
    </xdr:from>
    <xdr:to>
      <xdr:col>2</xdr:col>
      <xdr:colOff>304800</xdr:colOff>
      <xdr:row>181</xdr:row>
      <xdr:rowOff>304800</xdr:rowOff>
    </xdr:to>
    <xdr:sp macro="" textlink="">
      <xdr:nvSpPr>
        <xdr:cNvPr id="24639" name="AutoShape 1087" descr="https://adas-server.mobiledrivetech.com/polarion/icons/default/enums/type_spike.gif">
          <a:hlinkClick xmlns:r="http://schemas.openxmlformats.org/officeDocument/2006/relationships" r:id="rId362" tgtFrame="_blank"/>
          <a:extLst>
            <a:ext uri="{FF2B5EF4-FFF2-40B4-BE49-F238E27FC236}">
              <a16:creationId xmlns:a16="http://schemas.microsoft.com/office/drawing/2014/main" id="{511F01FD-D42B-4778-95F4-DCA74D4F658A}"/>
            </a:ext>
          </a:extLst>
        </xdr:cNvPr>
        <xdr:cNvSpPr>
          <a:spLocks noChangeAspect="1" noChangeArrowheads="1"/>
        </xdr:cNvSpPr>
      </xdr:nvSpPr>
      <xdr:spPr bwMode="auto">
        <a:xfrm>
          <a:off x="265430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181</xdr:row>
      <xdr:rowOff>0</xdr:rowOff>
    </xdr:from>
    <xdr:to>
      <xdr:col>3</xdr:col>
      <xdr:colOff>304800</xdr:colOff>
      <xdr:row>181</xdr:row>
      <xdr:rowOff>304800</xdr:rowOff>
    </xdr:to>
    <xdr:sp macro="" textlink="">
      <xdr:nvSpPr>
        <xdr:cNvPr id="24640" name="AutoShape 1088" descr="https://adas-server.mobiledrivetech.com/polarion/icons/default/enums/type_spike.gif">
          <a:hlinkClick xmlns:r="http://schemas.openxmlformats.org/officeDocument/2006/relationships" r:id="rId362" tgtFrame="_top"/>
          <a:extLst>
            <a:ext uri="{FF2B5EF4-FFF2-40B4-BE49-F238E27FC236}">
              <a16:creationId xmlns:a16="http://schemas.microsoft.com/office/drawing/2014/main" id="{102AF6CC-913C-46FC-934E-248D46FE2219}"/>
            </a:ext>
          </a:extLst>
        </xdr:cNvPr>
        <xdr:cNvSpPr>
          <a:spLocks noChangeAspect="1" noChangeArrowheads="1"/>
        </xdr:cNvSpPr>
      </xdr:nvSpPr>
      <xdr:spPr bwMode="auto">
        <a:xfrm>
          <a:off x="5797550" y="116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0</xdr:col>
      <xdr:colOff>304800</xdr:colOff>
      <xdr:row>182</xdr:row>
      <xdr:rowOff>304800</xdr:rowOff>
    </xdr:to>
    <xdr:sp macro="" textlink="">
      <xdr:nvSpPr>
        <xdr:cNvPr id="24641" name="AutoShape 1089" descr="https://adas-server.mobiledrivetech.com/polarion/ria/images/suspect.gif">
          <a:extLst>
            <a:ext uri="{FF2B5EF4-FFF2-40B4-BE49-F238E27FC236}">
              <a16:creationId xmlns:a16="http://schemas.microsoft.com/office/drawing/2014/main" id="{17EE18E3-5567-4089-A704-B64354EFC799}"/>
            </a:ext>
          </a:extLst>
        </xdr:cNvPr>
        <xdr:cNvSpPr>
          <a:spLocks noChangeAspect="1" noChangeArrowheads="1"/>
        </xdr:cNvSpPr>
      </xdr:nvSpPr>
      <xdr:spPr bwMode="auto">
        <a:xfrm>
          <a:off x="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182</xdr:row>
      <xdr:rowOff>0</xdr:rowOff>
    </xdr:from>
    <xdr:to>
      <xdr:col>0</xdr:col>
      <xdr:colOff>615950</xdr:colOff>
      <xdr:row>182</xdr:row>
      <xdr:rowOff>304800</xdr:rowOff>
    </xdr:to>
    <xdr:sp macro="" textlink="">
      <xdr:nvSpPr>
        <xdr:cNvPr id="24642" name="AutoShape 1090">
          <a:extLst>
            <a:ext uri="{FF2B5EF4-FFF2-40B4-BE49-F238E27FC236}">
              <a16:creationId xmlns:a16="http://schemas.microsoft.com/office/drawing/2014/main" id="{15C6418E-6F98-47FB-9410-6DE85EDABF82}"/>
            </a:ext>
          </a:extLst>
        </xdr:cNvPr>
        <xdr:cNvSpPr>
          <a:spLocks noChangeAspect="1" noChangeArrowheads="1"/>
        </xdr:cNvSpPr>
      </xdr:nvSpPr>
      <xdr:spPr bwMode="auto">
        <a:xfrm>
          <a:off x="31115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182</xdr:row>
      <xdr:rowOff>0</xdr:rowOff>
    </xdr:from>
    <xdr:to>
      <xdr:col>0</xdr:col>
      <xdr:colOff>927100</xdr:colOff>
      <xdr:row>182</xdr:row>
      <xdr:rowOff>304800</xdr:rowOff>
    </xdr:to>
    <xdr:sp macro="" textlink="">
      <xdr:nvSpPr>
        <xdr:cNvPr id="24643" name="AutoShape 1091" descr="https://adas-server.mobiledrivetech.com/polarion/icons/default/enums/type_feature.gif">
          <a:hlinkClick xmlns:r="http://schemas.openxmlformats.org/officeDocument/2006/relationships" r:id="rId363" tgtFrame="_blank"/>
          <a:extLst>
            <a:ext uri="{FF2B5EF4-FFF2-40B4-BE49-F238E27FC236}">
              <a16:creationId xmlns:a16="http://schemas.microsoft.com/office/drawing/2014/main" id="{2144A12A-EEB6-414D-91A9-281B998253B0}"/>
            </a:ext>
          </a:extLst>
        </xdr:cNvPr>
        <xdr:cNvSpPr>
          <a:spLocks noChangeAspect="1" noChangeArrowheads="1"/>
        </xdr:cNvSpPr>
      </xdr:nvSpPr>
      <xdr:spPr bwMode="auto">
        <a:xfrm>
          <a:off x="62230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182</xdr:row>
      <xdr:rowOff>0</xdr:rowOff>
    </xdr:from>
    <xdr:to>
      <xdr:col>1</xdr:col>
      <xdr:colOff>304800</xdr:colOff>
      <xdr:row>182</xdr:row>
      <xdr:rowOff>304800</xdr:rowOff>
    </xdr:to>
    <xdr:sp macro="" textlink="">
      <xdr:nvSpPr>
        <xdr:cNvPr id="24644" name="AutoShape 1092" descr="https://adas-server.mobiledrivetech.com/polarion/icons/default/enums/type_feature.gif">
          <a:hlinkClick xmlns:r="http://schemas.openxmlformats.org/officeDocument/2006/relationships" r:id="rId363" tgtFrame="_top"/>
          <a:extLst>
            <a:ext uri="{FF2B5EF4-FFF2-40B4-BE49-F238E27FC236}">
              <a16:creationId xmlns:a16="http://schemas.microsoft.com/office/drawing/2014/main" id="{A3917015-0BD3-4552-8B59-F2D762CBB735}"/>
            </a:ext>
          </a:extLst>
        </xdr:cNvPr>
        <xdr:cNvSpPr>
          <a:spLocks noChangeAspect="1" noChangeArrowheads="1"/>
        </xdr:cNvSpPr>
      </xdr:nvSpPr>
      <xdr:spPr bwMode="auto">
        <a:xfrm>
          <a:off x="202565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182</xdr:row>
      <xdr:rowOff>0</xdr:rowOff>
    </xdr:from>
    <xdr:to>
      <xdr:col>2</xdr:col>
      <xdr:colOff>304800</xdr:colOff>
      <xdr:row>182</xdr:row>
      <xdr:rowOff>304800</xdr:rowOff>
    </xdr:to>
    <xdr:sp macro="" textlink="">
      <xdr:nvSpPr>
        <xdr:cNvPr id="24645" name="AutoShape 1093" descr="https://adas-server.mobiledrivetech.com/polarion/icons/default/enums/type_spike.gif">
          <a:hlinkClick xmlns:r="http://schemas.openxmlformats.org/officeDocument/2006/relationships" r:id="rId364" tgtFrame="_blank"/>
          <a:extLst>
            <a:ext uri="{FF2B5EF4-FFF2-40B4-BE49-F238E27FC236}">
              <a16:creationId xmlns:a16="http://schemas.microsoft.com/office/drawing/2014/main" id="{77B9C3E7-BEDE-4131-9295-F041AEA82D1E}"/>
            </a:ext>
          </a:extLst>
        </xdr:cNvPr>
        <xdr:cNvSpPr>
          <a:spLocks noChangeAspect="1" noChangeArrowheads="1"/>
        </xdr:cNvSpPr>
      </xdr:nvSpPr>
      <xdr:spPr bwMode="auto">
        <a:xfrm>
          <a:off x="265430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182</xdr:row>
      <xdr:rowOff>0</xdr:rowOff>
    </xdr:from>
    <xdr:to>
      <xdr:col>3</xdr:col>
      <xdr:colOff>304800</xdr:colOff>
      <xdr:row>182</xdr:row>
      <xdr:rowOff>304800</xdr:rowOff>
    </xdr:to>
    <xdr:sp macro="" textlink="">
      <xdr:nvSpPr>
        <xdr:cNvPr id="24646" name="AutoShape 1094" descr="https://adas-server.mobiledrivetech.com/polarion/icons/default/enums/type_spike.gif">
          <a:hlinkClick xmlns:r="http://schemas.openxmlformats.org/officeDocument/2006/relationships" r:id="rId364" tgtFrame="_top"/>
          <a:extLst>
            <a:ext uri="{FF2B5EF4-FFF2-40B4-BE49-F238E27FC236}">
              <a16:creationId xmlns:a16="http://schemas.microsoft.com/office/drawing/2014/main" id="{163BE91A-6709-47FA-B327-7FB2729F29CB}"/>
            </a:ext>
          </a:extLst>
        </xdr:cNvPr>
        <xdr:cNvSpPr>
          <a:spLocks noChangeAspect="1" noChangeArrowheads="1"/>
        </xdr:cNvSpPr>
      </xdr:nvSpPr>
      <xdr:spPr bwMode="auto">
        <a:xfrm>
          <a:off x="579755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0</xdr:col>
      <xdr:colOff>304800</xdr:colOff>
      <xdr:row>183</xdr:row>
      <xdr:rowOff>304800</xdr:rowOff>
    </xdr:to>
    <xdr:sp macro="" textlink="">
      <xdr:nvSpPr>
        <xdr:cNvPr id="24647" name="AutoShape 1095" descr="https://adas-server.mobiledrivetech.com/polarion/ria/images/suspect.gif">
          <a:extLst>
            <a:ext uri="{FF2B5EF4-FFF2-40B4-BE49-F238E27FC236}">
              <a16:creationId xmlns:a16="http://schemas.microsoft.com/office/drawing/2014/main" id="{7F77B255-C03D-4C3C-BFF8-E52DD3B7F669}"/>
            </a:ext>
          </a:extLst>
        </xdr:cNvPr>
        <xdr:cNvSpPr>
          <a:spLocks noChangeAspect="1" noChangeArrowheads="1"/>
        </xdr:cNvSpPr>
      </xdr:nvSpPr>
      <xdr:spPr bwMode="auto">
        <a:xfrm>
          <a:off x="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183</xdr:row>
      <xdr:rowOff>0</xdr:rowOff>
    </xdr:from>
    <xdr:to>
      <xdr:col>0</xdr:col>
      <xdr:colOff>615950</xdr:colOff>
      <xdr:row>183</xdr:row>
      <xdr:rowOff>304800</xdr:rowOff>
    </xdr:to>
    <xdr:sp macro="" textlink="">
      <xdr:nvSpPr>
        <xdr:cNvPr id="24648" name="AutoShape 1096">
          <a:extLst>
            <a:ext uri="{FF2B5EF4-FFF2-40B4-BE49-F238E27FC236}">
              <a16:creationId xmlns:a16="http://schemas.microsoft.com/office/drawing/2014/main" id="{4512D7B8-8BB7-44E2-9779-BEE1BF0D4483}"/>
            </a:ext>
          </a:extLst>
        </xdr:cNvPr>
        <xdr:cNvSpPr>
          <a:spLocks noChangeAspect="1" noChangeArrowheads="1"/>
        </xdr:cNvSpPr>
      </xdr:nvSpPr>
      <xdr:spPr bwMode="auto">
        <a:xfrm>
          <a:off x="31115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183</xdr:row>
      <xdr:rowOff>0</xdr:rowOff>
    </xdr:from>
    <xdr:to>
      <xdr:col>0</xdr:col>
      <xdr:colOff>927100</xdr:colOff>
      <xdr:row>183</xdr:row>
      <xdr:rowOff>304800</xdr:rowOff>
    </xdr:to>
    <xdr:sp macro="" textlink="">
      <xdr:nvSpPr>
        <xdr:cNvPr id="24649" name="AutoShape 1097" descr="https://adas-server.mobiledrivetech.com/polarion/icons/default/enums/type_feature.gif">
          <a:hlinkClick xmlns:r="http://schemas.openxmlformats.org/officeDocument/2006/relationships" r:id="rId365" tgtFrame="_blank"/>
          <a:extLst>
            <a:ext uri="{FF2B5EF4-FFF2-40B4-BE49-F238E27FC236}">
              <a16:creationId xmlns:a16="http://schemas.microsoft.com/office/drawing/2014/main" id="{87010443-6011-4424-8352-241D07E01D22}"/>
            </a:ext>
          </a:extLst>
        </xdr:cNvPr>
        <xdr:cNvSpPr>
          <a:spLocks noChangeAspect="1" noChangeArrowheads="1"/>
        </xdr:cNvSpPr>
      </xdr:nvSpPr>
      <xdr:spPr bwMode="auto">
        <a:xfrm>
          <a:off x="62230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183</xdr:row>
      <xdr:rowOff>0</xdr:rowOff>
    </xdr:from>
    <xdr:to>
      <xdr:col>1</xdr:col>
      <xdr:colOff>304800</xdr:colOff>
      <xdr:row>183</xdr:row>
      <xdr:rowOff>304800</xdr:rowOff>
    </xdr:to>
    <xdr:sp macro="" textlink="">
      <xdr:nvSpPr>
        <xdr:cNvPr id="24650" name="AutoShape 1098" descr="https://adas-server.mobiledrivetech.com/polarion/icons/default/enums/type_feature.gif">
          <a:hlinkClick xmlns:r="http://schemas.openxmlformats.org/officeDocument/2006/relationships" r:id="rId365" tgtFrame="_top"/>
          <a:extLst>
            <a:ext uri="{FF2B5EF4-FFF2-40B4-BE49-F238E27FC236}">
              <a16:creationId xmlns:a16="http://schemas.microsoft.com/office/drawing/2014/main" id="{2AE1B6E3-25DC-4A0F-9368-DDF2FA0A0B9B}"/>
            </a:ext>
          </a:extLst>
        </xdr:cNvPr>
        <xdr:cNvSpPr>
          <a:spLocks noChangeAspect="1" noChangeArrowheads="1"/>
        </xdr:cNvSpPr>
      </xdr:nvSpPr>
      <xdr:spPr bwMode="auto">
        <a:xfrm>
          <a:off x="202565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183</xdr:row>
      <xdr:rowOff>0</xdr:rowOff>
    </xdr:from>
    <xdr:to>
      <xdr:col>2</xdr:col>
      <xdr:colOff>304800</xdr:colOff>
      <xdr:row>183</xdr:row>
      <xdr:rowOff>304800</xdr:rowOff>
    </xdr:to>
    <xdr:sp macro="" textlink="">
      <xdr:nvSpPr>
        <xdr:cNvPr id="24651" name="AutoShape 1099" descr="https://adas-server.mobiledrivetech.com/polarion/ria/images/suspect.gif">
          <a:extLst>
            <a:ext uri="{FF2B5EF4-FFF2-40B4-BE49-F238E27FC236}">
              <a16:creationId xmlns:a16="http://schemas.microsoft.com/office/drawing/2014/main" id="{EEF98D80-31D4-4ADB-9A7F-946B84478EEF}"/>
            </a:ext>
          </a:extLst>
        </xdr:cNvPr>
        <xdr:cNvSpPr>
          <a:spLocks noChangeAspect="1" noChangeArrowheads="1"/>
        </xdr:cNvSpPr>
      </xdr:nvSpPr>
      <xdr:spPr bwMode="auto">
        <a:xfrm>
          <a:off x="265430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183</xdr:row>
      <xdr:rowOff>0</xdr:rowOff>
    </xdr:from>
    <xdr:to>
      <xdr:col>2</xdr:col>
      <xdr:colOff>615950</xdr:colOff>
      <xdr:row>183</xdr:row>
      <xdr:rowOff>304800</xdr:rowOff>
    </xdr:to>
    <xdr:sp macro="" textlink="">
      <xdr:nvSpPr>
        <xdr:cNvPr id="24652" name="AutoShape 1100">
          <a:extLst>
            <a:ext uri="{FF2B5EF4-FFF2-40B4-BE49-F238E27FC236}">
              <a16:creationId xmlns:a16="http://schemas.microsoft.com/office/drawing/2014/main" id="{C49E9AAD-6DE8-4765-9F40-7EB53FAA05CB}"/>
            </a:ext>
          </a:extLst>
        </xdr:cNvPr>
        <xdr:cNvSpPr>
          <a:spLocks noChangeAspect="1" noChangeArrowheads="1"/>
        </xdr:cNvSpPr>
      </xdr:nvSpPr>
      <xdr:spPr bwMode="auto">
        <a:xfrm>
          <a:off x="296545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183</xdr:row>
      <xdr:rowOff>0</xdr:rowOff>
    </xdr:from>
    <xdr:to>
      <xdr:col>2</xdr:col>
      <xdr:colOff>927100</xdr:colOff>
      <xdr:row>183</xdr:row>
      <xdr:rowOff>304800</xdr:rowOff>
    </xdr:to>
    <xdr:sp macro="" textlink="">
      <xdr:nvSpPr>
        <xdr:cNvPr id="24653" name="AutoShape 1101" descr="https://adas-server.mobiledrivetech.com/polarion/icons/default/enums/type_spike.gif">
          <a:hlinkClick xmlns:r="http://schemas.openxmlformats.org/officeDocument/2006/relationships" r:id="rId366" tgtFrame="_blank"/>
          <a:extLst>
            <a:ext uri="{FF2B5EF4-FFF2-40B4-BE49-F238E27FC236}">
              <a16:creationId xmlns:a16="http://schemas.microsoft.com/office/drawing/2014/main" id="{699B80EB-5182-4448-B4E5-0D0091765C70}"/>
            </a:ext>
          </a:extLst>
        </xdr:cNvPr>
        <xdr:cNvSpPr>
          <a:spLocks noChangeAspect="1" noChangeArrowheads="1"/>
        </xdr:cNvSpPr>
      </xdr:nvSpPr>
      <xdr:spPr bwMode="auto">
        <a:xfrm>
          <a:off x="327660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183</xdr:row>
      <xdr:rowOff>0</xdr:rowOff>
    </xdr:from>
    <xdr:to>
      <xdr:col>3</xdr:col>
      <xdr:colOff>304800</xdr:colOff>
      <xdr:row>183</xdr:row>
      <xdr:rowOff>304800</xdr:rowOff>
    </xdr:to>
    <xdr:sp macro="" textlink="">
      <xdr:nvSpPr>
        <xdr:cNvPr id="24654" name="AutoShape 1102" descr="https://adas-server.mobiledrivetech.com/polarion/icons/default/enums/type_spike.gif">
          <a:hlinkClick xmlns:r="http://schemas.openxmlformats.org/officeDocument/2006/relationships" r:id="rId366" tgtFrame="_top"/>
          <a:extLst>
            <a:ext uri="{FF2B5EF4-FFF2-40B4-BE49-F238E27FC236}">
              <a16:creationId xmlns:a16="http://schemas.microsoft.com/office/drawing/2014/main" id="{2A0BADB5-C858-4769-A45A-7C4DC7D51756}"/>
            </a:ext>
          </a:extLst>
        </xdr:cNvPr>
        <xdr:cNvSpPr>
          <a:spLocks noChangeAspect="1" noChangeArrowheads="1"/>
        </xdr:cNvSpPr>
      </xdr:nvSpPr>
      <xdr:spPr bwMode="auto">
        <a:xfrm>
          <a:off x="5797550" y="118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184</xdr:row>
      <xdr:rowOff>304800</xdr:rowOff>
    </xdr:to>
    <xdr:sp macro="" textlink="">
      <xdr:nvSpPr>
        <xdr:cNvPr id="24655" name="AutoShape 1103" descr="https://adas-server.mobiledrivetech.com/polarion/ria/images/suspect.gif">
          <a:extLst>
            <a:ext uri="{FF2B5EF4-FFF2-40B4-BE49-F238E27FC236}">
              <a16:creationId xmlns:a16="http://schemas.microsoft.com/office/drawing/2014/main" id="{0E594041-3ACB-471C-A24A-E0D838536DC9}"/>
            </a:ext>
          </a:extLst>
        </xdr:cNvPr>
        <xdr:cNvSpPr>
          <a:spLocks noChangeAspect="1" noChangeArrowheads="1"/>
        </xdr:cNvSpPr>
      </xdr:nvSpPr>
      <xdr:spPr bwMode="auto">
        <a:xfrm>
          <a:off x="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184</xdr:row>
      <xdr:rowOff>0</xdr:rowOff>
    </xdr:from>
    <xdr:to>
      <xdr:col>0</xdr:col>
      <xdr:colOff>615950</xdr:colOff>
      <xdr:row>184</xdr:row>
      <xdr:rowOff>304800</xdr:rowOff>
    </xdr:to>
    <xdr:sp macro="" textlink="">
      <xdr:nvSpPr>
        <xdr:cNvPr id="24656" name="AutoShape 1104">
          <a:extLst>
            <a:ext uri="{FF2B5EF4-FFF2-40B4-BE49-F238E27FC236}">
              <a16:creationId xmlns:a16="http://schemas.microsoft.com/office/drawing/2014/main" id="{B05963AD-32F1-4652-95A8-307E2E64D21D}"/>
            </a:ext>
          </a:extLst>
        </xdr:cNvPr>
        <xdr:cNvSpPr>
          <a:spLocks noChangeAspect="1" noChangeArrowheads="1"/>
        </xdr:cNvSpPr>
      </xdr:nvSpPr>
      <xdr:spPr bwMode="auto">
        <a:xfrm>
          <a:off x="31115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184</xdr:row>
      <xdr:rowOff>0</xdr:rowOff>
    </xdr:from>
    <xdr:to>
      <xdr:col>0</xdr:col>
      <xdr:colOff>927100</xdr:colOff>
      <xdr:row>184</xdr:row>
      <xdr:rowOff>304800</xdr:rowOff>
    </xdr:to>
    <xdr:sp macro="" textlink="">
      <xdr:nvSpPr>
        <xdr:cNvPr id="24657" name="AutoShape 1105" descr="https://adas-server.mobiledrivetech.com/polarion/icons/default/enums/type_feature.gif">
          <a:hlinkClick xmlns:r="http://schemas.openxmlformats.org/officeDocument/2006/relationships" r:id="rId367" tgtFrame="_blank"/>
          <a:extLst>
            <a:ext uri="{FF2B5EF4-FFF2-40B4-BE49-F238E27FC236}">
              <a16:creationId xmlns:a16="http://schemas.microsoft.com/office/drawing/2014/main" id="{D03DB182-E24A-42C8-A5DF-FAF5B57816D2}"/>
            </a:ext>
          </a:extLst>
        </xdr:cNvPr>
        <xdr:cNvSpPr>
          <a:spLocks noChangeAspect="1" noChangeArrowheads="1"/>
        </xdr:cNvSpPr>
      </xdr:nvSpPr>
      <xdr:spPr bwMode="auto">
        <a:xfrm>
          <a:off x="62230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184</xdr:row>
      <xdr:rowOff>0</xdr:rowOff>
    </xdr:from>
    <xdr:to>
      <xdr:col>1</xdr:col>
      <xdr:colOff>304800</xdr:colOff>
      <xdr:row>184</xdr:row>
      <xdr:rowOff>304800</xdr:rowOff>
    </xdr:to>
    <xdr:sp macro="" textlink="">
      <xdr:nvSpPr>
        <xdr:cNvPr id="24658" name="AutoShape 1106" descr="https://adas-server.mobiledrivetech.com/polarion/icons/default/enums/type_feature.gif">
          <a:hlinkClick xmlns:r="http://schemas.openxmlformats.org/officeDocument/2006/relationships" r:id="rId367" tgtFrame="_top"/>
          <a:extLst>
            <a:ext uri="{FF2B5EF4-FFF2-40B4-BE49-F238E27FC236}">
              <a16:creationId xmlns:a16="http://schemas.microsoft.com/office/drawing/2014/main" id="{5909B878-6F4D-46AD-ACF8-29D3C94E76FB}"/>
            </a:ext>
          </a:extLst>
        </xdr:cNvPr>
        <xdr:cNvSpPr>
          <a:spLocks noChangeAspect="1" noChangeArrowheads="1"/>
        </xdr:cNvSpPr>
      </xdr:nvSpPr>
      <xdr:spPr bwMode="auto">
        <a:xfrm>
          <a:off x="202565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184</xdr:row>
      <xdr:rowOff>0</xdr:rowOff>
    </xdr:from>
    <xdr:to>
      <xdr:col>2</xdr:col>
      <xdr:colOff>304800</xdr:colOff>
      <xdr:row>184</xdr:row>
      <xdr:rowOff>304800</xdr:rowOff>
    </xdr:to>
    <xdr:sp macro="" textlink="">
      <xdr:nvSpPr>
        <xdr:cNvPr id="24659" name="AutoShape 1107" descr="https://adas-server.mobiledrivetech.com/polarion/icons/default/enums/type_spike.gif">
          <a:hlinkClick xmlns:r="http://schemas.openxmlformats.org/officeDocument/2006/relationships" r:id="rId368" tgtFrame="_blank"/>
          <a:extLst>
            <a:ext uri="{FF2B5EF4-FFF2-40B4-BE49-F238E27FC236}">
              <a16:creationId xmlns:a16="http://schemas.microsoft.com/office/drawing/2014/main" id="{835EBA10-DF1F-4EDB-91C1-003EECC04CAF}"/>
            </a:ext>
          </a:extLst>
        </xdr:cNvPr>
        <xdr:cNvSpPr>
          <a:spLocks noChangeAspect="1" noChangeArrowheads="1"/>
        </xdr:cNvSpPr>
      </xdr:nvSpPr>
      <xdr:spPr bwMode="auto">
        <a:xfrm>
          <a:off x="265430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184</xdr:row>
      <xdr:rowOff>0</xdr:rowOff>
    </xdr:from>
    <xdr:to>
      <xdr:col>3</xdr:col>
      <xdr:colOff>304800</xdr:colOff>
      <xdr:row>184</xdr:row>
      <xdr:rowOff>304800</xdr:rowOff>
    </xdr:to>
    <xdr:sp macro="" textlink="">
      <xdr:nvSpPr>
        <xdr:cNvPr id="24660" name="AutoShape 1108" descr="https://adas-server.mobiledrivetech.com/polarion/icons/default/enums/type_spike.gif">
          <a:hlinkClick xmlns:r="http://schemas.openxmlformats.org/officeDocument/2006/relationships" r:id="rId368" tgtFrame="_top"/>
          <a:extLst>
            <a:ext uri="{FF2B5EF4-FFF2-40B4-BE49-F238E27FC236}">
              <a16:creationId xmlns:a16="http://schemas.microsoft.com/office/drawing/2014/main" id="{28C44472-E18E-484E-846C-BF78A932BF02}"/>
            </a:ext>
          </a:extLst>
        </xdr:cNvPr>
        <xdr:cNvSpPr>
          <a:spLocks noChangeAspect="1" noChangeArrowheads="1"/>
        </xdr:cNvSpPr>
      </xdr:nvSpPr>
      <xdr:spPr bwMode="auto">
        <a:xfrm>
          <a:off x="5797550" y="1187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0</xdr:col>
      <xdr:colOff>304800</xdr:colOff>
      <xdr:row>185</xdr:row>
      <xdr:rowOff>304800</xdr:rowOff>
    </xdr:to>
    <xdr:sp macro="" textlink="">
      <xdr:nvSpPr>
        <xdr:cNvPr id="24661" name="AutoShape 1109" descr="https://adas-server.mobiledrivetech.com/polarion/ria/images/suspect.gif">
          <a:extLst>
            <a:ext uri="{FF2B5EF4-FFF2-40B4-BE49-F238E27FC236}">
              <a16:creationId xmlns:a16="http://schemas.microsoft.com/office/drawing/2014/main" id="{829BD4C0-2EC8-4144-AA3E-2F4EBF53F11C}"/>
            </a:ext>
          </a:extLst>
        </xdr:cNvPr>
        <xdr:cNvSpPr>
          <a:spLocks noChangeAspect="1" noChangeArrowheads="1"/>
        </xdr:cNvSpPr>
      </xdr:nvSpPr>
      <xdr:spPr bwMode="auto">
        <a:xfrm>
          <a:off x="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185</xdr:row>
      <xdr:rowOff>0</xdr:rowOff>
    </xdr:from>
    <xdr:to>
      <xdr:col>0</xdr:col>
      <xdr:colOff>615950</xdr:colOff>
      <xdr:row>185</xdr:row>
      <xdr:rowOff>304800</xdr:rowOff>
    </xdr:to>
    <xdr:sp macro="" textlink="">
      <xdr:nvSpPr>
        <xdr:cNvPr id="24662" name="AutoShape 1110">
          <a:extLst>
            <a:ext uri="{FF2B5EF4-FFF2-40B4-BE49-F238E27FC236}">
              <a16:creationId xmlns:a16="http://schemas.microsoft.com/office/drawing/2014/main" id="{DD8349DE-0759-4E05-A8C8-F5D850162B46}"/>
            </a:ext>
          </a:extLst>
        </xdr:cNvPr>
        <xdr:cNvSpPr>
          <a:spLocks noChangeAspect="1" noChangeArrowheads="1"/>
        </xdr:cNvSpPr>
      </xdr:nvSpPr>
      <xdr:spPr bwMode="auto">
        <a:xfrm>
          <a:off x="31115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185</xdr:row>
      <xdr:rowOff>0</xdr:rowOff>
    </xdr:from>
    <xdr:to>
      <xdr:col>0</xdr:col>
      <xdr:colOff>927100</xdr:colOff>
      <xdr:row>185</xdr:row>
      <xdr:rowOff>304800</xdr:rowOff>
    </xdr:to>
    <xdr:sp macro="" textlink="">
      <xdr:nvSpPr>
        <xdr:cNvPr id="24663" name="AutoShape 1111" descr="https://adas-server.mobiledrivetech.com/polarion/icons/default/enums/type_feature.gif">
          <a:hlinkClick xmlns:r="http://schemas.openxmlformats.org/officeDocument/2006/relationships" r:id="rId369" tgtFrame="_blank"/>
          <a:extLst>
            <a:ext uri="{FF2B5EF4-FFF2-40B4-BE49-F238E27FC236}">
              <a16:creationId xmlns:a16="http://schemas.microsoft.com/office/drawing/2014/main" id="{523079E5-201C-482F-BA5A-1C1B7A95F517}"/>
            </a:ext>
          </a:extLst>
        </xdr:cNvPr>
        <xdr:cNvSpPr>
          <a:spLocks noChangeAspect="1" noChangeArrowheads="1"/>
        </xdr:cNvSpPr>
      </xdr:nvSpPr>
      <xdr:spPr bwMode="auto">
        <a:xfrm>
          <a:off x="62230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185</xdr:row>
      <xdr:rowOff>0</xdr:rowOff>
    </xdr:from>
    <xdr:to>
      <xdr:col>1</xdr:col>
      <xdr:colOff>304800</xdr:colOff>
      <xdr:row>185</xdr:row>
      <xdr:rowOff>304800</xdr:rowOff>
    </xdr:to>
    <xdr:sp macro="" textlink="">
      <xdr:nvSpPr>
        <xdr:cNvPr id="24664" name="AutoShape 1112" descr="https://adas-server.mobiledrivetech.com/polarion/icons/default/enums/type_feature.gif">
          <a:hlinkClick xmlns:r="http://schemas.openxmlformats.org/officeDocument/2006/relationships" r:id="rId369" tgtFrame="_top"/>
          <a:extLst>
            <a:ext uri="{FF2B5EF4-FFF2-40B4-BE49-F238E27FC236}">
              <a16:creationId xmlns:a16="http://schemas.microsoft.com/office/drawing/2014/main" id="{F2DE80F2-0A9F-470B-8EB2-94888E820C53}"/>
            </a:ext>
          </a:extLst>
        </xdr:cNvPr>
        <xdr:cNvSpPr>
          <a:spLocks noChangeAspect="1" noChangeArrowheads="1"/>
        </xdr:cNvSpPr>
      </xdr:nvSpPr>
      <xdr:spPr bwMode="auto">
        <a:xfrm>
          <a:off x="202565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185</xdr:row>
      <xdr:rowOff>0</xdr:rowOff>
    </xdr:from>
    <xdr:to>
      <xdr:col>2</xdr:col>
      <xdr:colOff>304800</xdr:colOff>
      <xdr:row>185</xdr:row>
      <xdr:rowOff>304800</xdr:rowOff>
    </xdr:to>
    <xdr:sp macro="" textlink="">
      <xdr:nvSpPr>
        <xdr:cNvPr id="24665" name="AutoShape 1113" descr="https://adas-server.mobiledrivetech.com/polarion/icons/default/enums/type_spike.gif">
          <a:hlinkClick xmlns:r="http://schemas.openxmlformats.org/officeDocument/2006/relationships" r:id="rId370" tgtFrame="_blank"/>
          <a:extLst>
            <a:ext uri="{FF2B5EF4-FFF2-40B4-BE49-F238E27FC236}">
              <a16:creationId xmlns:a16="http://schemas.microsoft.com/office/drawing/2014/main" id="{3656A26A-C697-4A96-ABF5-D08DABAC4C86}"/>
            </a:ext>
          </a:extLst>
        </xdr:cNvPr>
        <xdr:cNvSpPr>
          <a:spLocks noChangeAspect="1" noChangeArrowheads="1"/>
        </xdr:cNvSpPr>
      </xdr:nvSpPr>
      <xdr:spPr bwMode="auto">
        <a:xfrm>
          <a:off x="265430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185</xdr:row>
      <xdr:rowOff>0</xdr:rowOff>
    </xdr:from>
    <xdr:to>
      <xdr:col>3</xdr:col>
      <xdr:colOff>304800</xdr:colOff>
      <xdr:row>185</xdr:row>
      <xdr:rowOff>304800</xdr:rowOff>
    </xdr:to>
    <xdr:sp macro="" textlink="">
      <xdr:nvSpPr>
        <xdr:cNvPr id="24666" name="AutoShape 1114" descr="https://adas-server.mobiledrivetech.com/polarion/icons/default/enums/type_spike.gif">
          <a:hlinkClick xmlns:r="http://schemas.openxmlformats.org/officeDocument/2006/relationships" r:id="rId370" tgtFrame="_top"/>
          <a:extLst>
            <a:ext uri="{FF2B5EF4-FFF2-40B4-BE49-F238E27FC236}">
              <a16:creationId xmlns:a16="http://schemas.microsoft.com/office/drawing/2014/main" id="{08F7E19A-D326-4D9A-9D3F-72D6B938EFFD}"/>
            </a:ext>
          </a:extLst>
        </xdr:cNvPr>
        <xdr:cNvSpPr>
          <a:spLocks noChangeAspect="1" noChangeArrowheads="1"/>
        </xdr:cNvSpPr>
      </xdr:nvSpPr>
      <xdr:spPr bwMode="auto">
        <a:xfrm>
          <a:off x="5797550" y="1194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0</xdr:col>
      <xdr:colOff>304800</xdr:colOff>
      <xdr:row>186</xdr:row>
      <xdr:rowOff>304800</xdr:rowOff>
    </xdr:to>
    <xdr:sp macro="" textlink="">
      <xdr:nvSpPr>
        <xdr:cNvPr id="24667" name="AutoShape 1115" descr="https://adas-server.mobiledrivetech.com/polarion/ria/images/suspect.gif">
          <a:extLst>
            <a:ext uri="{FF2B5EF4-FFF2-40B4-BE49-F238E27FC236}">
              <a16:creationId xmlns:a16="http://schemas.microsoft.com/office/drawing/2014/main" id="{14B80FF1-4B5D-41D2-B09E-DCF23C854E82}"/>
            </a:ext>
          </a:extLst>
        </xdr:cNvPr>
        <xdr:cNvSpPr>
          <a:spLocks noChangeAspect="1" noChangeArrowheads="1"/>
        </xdr:cNvSpPr>
      </xdr:nvSpPr>
      <xdr:spPr bwMode="auto">
        <a:xfrm>
          <a:off x="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186</xdr:row>
      <xdr:rowOff>0</xdr:rowOff>
    </xdr:from>
    <xdr:to>
      <xdr:col>0</xdr:col>
      <xdr:colOff>615950</xdr:colOff>
      <xdr:row>186</xdr:row>
      <xdr:rowOff>304800</xdr:rowOff>
    </xdr:to>
    <xdr:sp macro="" textlink="">
      <xdr:nvSpPr>
        <xdr:cNvPr id="24668" name="AutoShape 1116">
          <a:extLst>
            <a:ext uri="{FF2B5EF4-FFF2-40B4-BE49-F238E27FC236}">
              <a16:creationId xmlns:a16="http://schemas.microsoft.com/office/drawing/2014/main" id="{03244DBE-79B5-4173-9508-3C3AB41E0661}"/>
            </a:ext>
          </a:extLst>
        </xdr:cNvPr>
        <xdr:cNvSpPr>
          <a:spLocks noChangeAspect="1" noChangeArrowheads="1"/>
        </xdr:cNvSpPr>
      </xdr:nvSpPr>
      <xdr:spPr bwMode="auto">
        <a:xfrm>
          <a:off x="31115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186</xdr:row>
      <xdr:rowOff>0</xdr:rowOff>
    </xdr:from>
    <xdr:to>
      <xdr:col>0</xdr:col>
      <xdr:colOff>927100</xdr:colOff>
      <xdr:row>186</xdr:row>
      <xdr:rowOff>304800</xdr:rowOff>
    </xdr:to>
    <xdr:sp macro="" textlink="">
      <xdr:nvSpPr>
        <xdr:cNvPr id="24669" name="AutoShape 1117" descr="https://adas-server.mobiledrivetech.com/polarion/icons/default/enums/type_feature.gif">
          <a:hlinkClick xmlns:r="http://schemas.openxmlformats.org/officeDocument/2006/relationships" r:id="rId371" tgtFrame="_blank"/>
          <a:extLst>
            <a:ext uri="{FF2B5EF4-FFF2-40B4-BE49-F238E27FC236}">
              <a16:creationId xmlns:a16="http://schemas.microsoft.com/office/drawing/2014/main" id="{EC8DE41A-626F-4FFE-84F2-FD167D5F5105}"/>
            </a:ext>
          </a:extLst>
        </xdr:cNvPr>
        <xdr:cNvSpPr>
          <a:spLocks noChangeAspect="1" noChangeArrowheads="1"/>
        </xdr:cNvSpPr>
      </xdr:nvSpPr>
      <xdr:spPr bwMode="auto">
        <a:xfrm>
          <a:off x="62230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186</xdr:row>
      <xdr:rowOff>0</xdr:rowOff>
    </xdr:from>
    <xdr:to>
      <xdr:col>1</xdr:col>
      <xdr:colOff>304800</xdr:colOff>
      <xdr:row>186</xdr:row>
      <xdr:rowOff>304800</xdr:rowOff>
    </xdr:to>
    <xdr:sp macro="" textlink="">
      <xdr:nvSpPr>
        <xdr:cNvPr id="24670" name="AutoShape 1118" descr="https://adas-server.mobiledrivetech.com/polarion/icons/default/enums/type_feature.gif">
          <a:hlinkClick xmlns:r="http://schemas.openxmlformats.org/officeDocument/2006/relationships" r:id="rId371" tgtFrame="_top"/>
          <a:extLst>
            <a:ext uri="{FF2B5EF4-FFF2-40B4-BE49-F238E27FC236}">
              <a16:creationId xmlns:a16="http://schemas.microsoft.com/office/drawing/2014/main" id="{2EF9D365-12C4-4D29-805A-D88BF706728A}"/>
            </a:ext>
          </a:extLst>
        </xdr:cNvPr>
        <xdr:cNvSpPr>
          <a:spLocks noChangeAspect="1" noChangeArrowheads="1"/>
        </xdr:cNvSpPr>
      </xdr:nvSpPr>
      <xdr:spPr bwMode="auto">
        <a:xfrm>
          <a:off x="202565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186</xdr:row>
      <xdr:rowOff>0</xdr:rowOff>
    </xdr:from>
    <xdr:to>
      <xdr:col>2</xdr:col>
      <xdr:colOff>304800</xdr:colOff>
      <xdr:row>186</xdr:row>
      <xdr:rowOff>304800</xdr:rowOff>
    </xdr:to>
    <xdr:sp macro="" textlink="">
      <xdr:nvSpPr>
        <xdr:cNvPr id="24671" name="AutoShape 1119" descr="https://adas-server.mobiledrivetech.com/polarion/ria/images/suspect.gif">
          <a:extLst>
            <a:ext uri="{FF2B5EF4-FFF2-40B4-BE49-F238E27FC236}">
              <a16:creationId xmlns:a16="http://schemas.microsoft.com/office/drawing/2014/main" id="{71BD9D44-AD82-4FDA-B1BE-5326003B73A7}"/>
            </a:ext>
          </a:extLst>
        </xdr:cNvPr>
        <xdr:cNvSpPr>
          <a:spLocks noChangeAspect="1" noChangeArrowheads="1"/>
        </xdr:cNvSpPr>
      </xdr:nvSpPr>
      <xdr:spPr bwMode="auto">
        <a:xfrm>
          <a:off x="265430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186</xdr:row>
      <xdr:rowOff>0</xdr:rowOff>
    </xdr:from>
    <xdr:to>
      <xdr:col>2</xdr:col>
      <xdr:colOff>615950</xdr:colOff>
      <xdr:row>186</xdr:row>
      <xdr:rowOff>304800</xdr:rowOff>
    </xdr:to>
    <xdr:sp macro="" textlink="">
      <xdr:nvSpPr>
        <xdr:cNvPr id="24672" name="AutoShape 1120">
          <a:extLst>
            <a:ext uri="{FF2B5EF4-FFF2-40B4-BE49-F238E27FC236}">
              <a16:creationId xmlns:a16="http://schemas.microsoft.com/office/drawing/2014/main" id="{DB9AB252-8E68-4C1C-A40D-4D61A740EABB}"/>
            </a:ext>
          </a:extLst>
        </xdr:cNvPr>
        <xdr:cNvSpPr>
          <a:spLocks noChangeAspect="1" noChangeArrowheads="1"/>
        </xdr:cNvSpPr>
      </xdr:nvSpPr>
      <xdr:spPr bwMode="auto">
        <a:xfrm>
          <a:off x="296545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186</xdr:row>
      <xdr:rowOff>0</xdr:rowOff>
    </xdr:from>
    <xdr:to>
      <xdr:col>2</xdr:col>
      <xdr:colOff>927100</xdr:colOff>
      <xdr:row>186</xdr:row>
      <xdr:rowOff>304800</xdr:rowOff>
    </xdr:to>
    <xdr:sp macro="" textlink="">
      <xdr:nvSpPr>
        <xdr:cNvPr id="24673" name="AutoShape 1121" descr="https://adas-server.mobiledrivetech.com/polarion/icons/default/enums/type_spike.gif">
          <a:hlinkClick xmlns:r="http://schemas.openxmlformats.org/officeDocument/2006/relationships" r:id="rId372" tgtFrame="_blank"/>
          <a:extLst>
            <a:ext uri="{FF2B5EF4-FFF2-40B4-BE49-F238E27FC236}">
              <a16:creationId xmlns:a16="http://schemas.microsoft.com/office/drawing/2014/main" id="{FBD42123-2D16-4527-8A15-E4ED3FBFD3E9}"/>
            </a:ext>
          </a:extLst>
        </xdr:cNvPr>
        <xdr:cNvSpPr>
          <a:spLocks noChangeAspect="1" noChangeArrowheads="1"/>
        </xdr:cNvSpPr>
      </xdr:nvSpPr>
      <xdr:spPr bwMode="auto">
        <a:xfrm>
          <a:off x="327660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186</xdr:row>
      <xdr:rowOff>0</xdr:rowOff>
    </xdr:from>
    <xdr:to>
      <xdr:col>3</xdr:col>
      <xdr:colOff>304800</xdr:colOff>
      <xdr:row>186</xdr:row>
      <xdr:rowOff>304800</xdr:rowOff>
    </xdr:to>
    <xdr:sp macro="" textlink="">
      <xdr:nvSpPr>
        <xdr:cNvPr id="24674" name="AutoShape 1122" descr="https://adas-server.mobiledrivetech.com/polarion/icons/default/enums/type_spike.gif">
          <a:hlinkClick xmlns:r="http://schemas.openxmlformats.org/officeDocument/2006/relationships" r:id="rId372" tgtFrame="_top"/>
          <a:extLst>
            <a:ext uri="{FF2B5EF4-FFF2-40B4-BE49-F238E27FC236}">
              <a16:creationId xmlns:a16="http://schemas.microsoft.com/office/drawing/2014/main" id="{B767FA91-6552-416F-ABFF-4CA6DD197761}"/>
            </a:ext>
          </a:extLst>
        </xdr:cNvPr>
        <xdr:cNvSpPr>
          <a:spLocks noChangeAspect="1" noChangeArrowheads="1"/>
        </xdr:cNvSpPr>
      </xdr:nvSpPr>
      <xdr:spPr bwMode="auto">
        <a:xfrm>
          <a:off x="5797550" y="120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0</xdr:col>
      <xdr:colOff>304800</xdr:colOff>
      <xdr:row>187</xdr:row>
      <xdr:rowOff>304800</xdr:rowOff>
    </xdr:to>
    <xdr:sp macro="" textlink="">
      <xdr:nvSpPr>
        <xdr:cNvPr id="24675" name="AutoShape 1123" descr="https://adas-server.mobiledrivetech.com/polarion/ria/images/suspect.gif">
          <a:extLst>
            <a:ext uri="{FF2B5EF4-FFF2-40B4-BE49-F238E27FC236}">
              <a16:creationId xmlns:a16="http://schemas.microsoft.com/office/drawing/2014/main" id="{B5F4E068-8C90-4773-A623-2DBD5C861E87}"/>
            </a:ext>
          </a:extLst>
        </xdr:cNvPr>
        <xdr:cNvSpPr>
          <a:spLocks noChangeAspect="1" noChangeArrowheads="1"/>
        </xdr:cNvSpPr>
      </xdr:nvSpPr>
      <xdr:spPr bwMode="auto">
        <a:xfrm>
          <a:off x="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187</xdr:row>
      <xdr:rowOff>0</xdr:rowOff>
    </xdr:from>
    <xdr:to>
      <xdr:col>0</xdr:col>
      <xdr:colOff>615950</xdr:colOff>
      <xdr:row>187</xdr:row>
      <xdr:rowOff>304800</xdr:rowOff>
    </xdr:to>
    <xdr:sp macro="" textlink="">
      <xdr:nvSpPr>
        <xdr:cNvPr id="24676" name="AutoShape 1124">
          <a:extLst>
            <a:ext uri="{FF2B5EF4-FFF2-40B4-BE49-F238E27FC236}">
              <a16:creationId xmlns:a16="http://schemas.microsoft.com/office/drawing/2014/main" id="{D844DA73-7D67-4711-A742-622281EA3143}"/>
            </a:ext>
          </a:extLst>
        </xdr:cNvPr>
        <xdr:cNvSpPr>
          <a:spLocks noChangeAspect="1" noChangeArrowheads="1"/>
        </xdr:cNvSpPr>
      </xdr:nvSpPr>
      <xdr:spPr bwMode="auto">
        <a:xfrm>
          <a:off x="31115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187</xdr:row>
      <xdr:rowOff>0</xdr:rowOff>
    </xdr:from>
    <xdr:to>
      <xdr:col>0</xdr:col>
      <xdr:colOff>927100</xdr:colOff>
      <xdr:row>187</xdr:row>
      <xdr:rowOff>304800</xdr:rowOff>
    </xdr:to>
    <xdr:sp macro="" textlink="">
      <xdr:nvSpPr>
        <xdr:cNvPr id="24677" name="AutoShape 1125" descr="https://adas-server.mobiledrivetech.com/polarion/icons/default/enums/type_feature.gif">
          <a:hlinkClick xmlns:r="http://schemas.openxmlformats.org/officeDocument/2006/relationships" r:id="rId373" tgtFrame="_blank"/>
          <a:extLst>
            <a:ext uri="{FF2B5EF4-FFF2-40B4-BE49-F238E27FC236}">
              <a16:creationId xmlns:a16="http://schemas.microsoft.com/office/drawing/2014/main" id="{74B1745B-5344-477F-8383-16B8EAD20E6B}"/>
            </a:ext>
          </a:extLst>
        </xdr:cNvPr>
        <xdr:cNvSpPr>
          <a:spLocks noChangeAspect="1" noChangeArrowheads="1"/>
        </xdr:cNvSpPr>
      </xdr:nvSpPr>
      <xdr:spPr bwMode="auto">
        <a:xfrm>
          <a:off x="62230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187</xdr:row>
      <xdr:rowOff>0</xdr:rowOff>
    </xdr:from>
    <xdr:to>
      <xdr:col>1</xdr:col>
      <xdr:colOff>304800</xdr:colOff>
      <xdr:row>187</xdr:row>
      <xdr:rowOff>304800</xdr:rowOff>
    </xdr:to>
    <xdr:sp macro="" textlink="">
      <xdr:nvSpPr>
        <xdr:cNvPr id="24678" name="AutoShape 1126" descr="https://adas-server.mobiledrivetech.com/polarion/icons/default/enums/type_feature.gif">
          <a:hlinkClick xmlns:r="http://schemas.openxmlformats.org/officeDocument/2006/relationships" r:id="rId373" tgtFrame="_top"/>
          <a:extLst>
            <a:ext uri="{FF2B5EF4-FFF2-40B4-BE49-F238E27FC236}">
              <a16:creationId xmlns:a16="http://schemas.microsoft.com/office/drawing/2014/main" id="{FBF73177-9734-47E7-BC6D-ABBA6CBF3B9F}"/>
            </a:ext>
          </a:extLst>
        </xdr:cNvPr>
        <xdr:cNvSpPr>
          <a:spLocks noChangeAspect="1" noChangeArrowheads="1"/>
        </xdr:cNvSpPr>
      </xdr:nvSpPr>
      <xdr:spPr bwMode="auto">
        <a:xfrm>
          <a:off x="202565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187</xdr:row>
      <xdr:rowOff>0</xdr:rowOff>
    </xdr:from>
    <xdr:to>
      <xdr:col>2</xdr:col>
      <xdr:colOff>304800</xdr:colOff>
      <xdr:row>187</xdr:row>
      <xdr:rowOff>304800</xdr:rowOff>
    </xdr:to>
    <xdr:sp macro="" textlink="">
      <xdr:nvSpPr>
        <xdr:cNvPr id="24679" name="AutoShape 1127" descr="https://adas-server.mobiledrivetech.com/polarion/icons/default/enums/type_spike.gif">
          <a:hlinkClick xmlns:r="http://schemas.openxmlformats.org/officeDocument/2006/relationships" r:id="rId374" tgtFrame="_blank"/>
          <a:extLst>
            <a:ext uri="{FF2B5EF4-FFF2-40B4-BE49-F238E27FC236}">
              <a16:creationId xmlns:a16="http://schemas.microsoft.com/office/drawing/2014/main" id="{F30A5B92-0927-4BCB-9DBD-C12CB2257A43}"/>
            </a:ext>
          </a:extLst>
        </xdr:cNvPr>
        <xdr:cNvSpPr>
          <a:spLocks noChangeAspect="1" noChangeArrowheads="1"/>
        </xdr:cNvSpPr>
      </xdr:nvSpPr>
      <xdr:spPr bwMode="auto">
        <a:xfrm>
          <a:off x="265430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187</xdr:row>
      <xdr:rowOff>0</xdr:rowOff>
    </xdr:from>
    <xdr:to>
      <xdr:col>3</xdr:col>
      <xdr:colOff>304800</xdr:colOff>
      <xdr:row>187</xdr:row>
      <xdr:rowOff>304800</xdr:rowOff>
    </xdr:to>
    <xdr:sp macro="" textlink="">
      <xdr:nvSpPr>
        <xdr:cNvPr id="24680" name="AutoShape 1128" descr="https://adas-server.mobiledrivetech.com/polarion/icons/default/enums/type_spike.gif">
          <a:hlinkClick xmlns:r="http://schemas.openxmlformats.org/officeDocument/2006/relationships" r:id="rId374" tgtFrame="_top"/>
          <a:extLst>
            <a:ext uri="{FF2B5EF4-FFF2-40B4-BE49-F238E27FC236}">
              <a16:creationId xmlns:a16="http://schemas.microsoft.com/office/drawing/2014/main" id="{411009EC-A2D4-4EE2-8B8C-53C3DC31146F}"/>
            </a:ext>
          </a:extLst>
        </xdr:cNvPr>
        <xdr:cNvSpPr>
          <a:spLocks noChangeAspect="1" noChangeArrowheads="1"/>
        </xdr:cNvSpPr>
      </xdr:nvSpPr>
      <xdr:spPr bwMode="auto">
        <a:xfrm>
          <a:off x="5797550"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0</xdr:col>
      <xdr:colOff>304800</xdr:colOff>
      <xdr:row>188</xdr:row>
      <xdr:rowOff>304800</xdr:rowOff>
    </xdr:to>
    <xdr:sp macro="" textlink="">
      <xdr:nvSpPr>
        <xdr:cNvPr id="24681" name="AutoShape 1129" descr="https://adas-server.mobiledrivetech.com/polarion/ria/images/suspect.gif">
          <a:extLst>
            <a:ext uri="{FF2B5EF4-FFF2-40B4-BE49-F238E27FC236}">
              <a16:creationId xmlns:a16="http://schemas.microsoft.com/office/drawing/2014/main" id="{79D778F0-B480-47DA-B7AE-95FDDEA1186B}"/>
            </a:ext>
          </a:extLst>
        </xdr:cNvPr>
        <xdr:cNvSpPr>
          <a:spLocks noChangeAspect="1" noChangeArrowheads="1"/>
        </xdr:cNvSpPr>
      </xdr:nvSpPr>
      <xdr:spPr bwMode="auto">
        <a:xfrm>
          <a:off x="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188</xdr:row>
      <xdr:rowOff>0</xdr:rowOff>
    </xdr:from>
    <xdr:to>
      <xdr:col>0</xdr:col>
      <xdr:colOff>615950</xdr:colOff>
      <xdr:row>188</xdr:row>
      <xdr:rowOff>304800</xdr:rowOff>
    </xdr:to>
    <xdr:sp macro="" textlink="">
      <xdr:nvSpPr>
        <xdr:cNvPr id="24682" name="AutoShape 1130">
          <a:extLst>
            <a:ext uri="{FF2B5EF4-FFF2-40B4-BE49-F238E27FC236}">
              <a16:creationId xmlns:a16="http://schemas.microsoft.com/office/drawing/2014/main" id="{EA136A66-91FE-496A-B251-22DA7B375AE2}"/>
            </a:ext>
          </a:extLst>
        </xdr:cNvPr>
        <xdr:cNvSpPr>
          <a:spLocks noChangeAspect="1" noChangeArrowheads="1"/>
        </xdr:cNvSpPr>
      </xdr:nvSpPr>
      <xdr:spPr bwMode="auto">
        <a:xfrm>
          <a:off x="31115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188</xdr:row>
      <xdr:rowOff>0</xdr:rowOff>
    </xdr:from>
    <xdr:to>
      <xdr:col>0</xdr:col>
      <xdr:colOff>927100</xdr:colOff>
      <xdr:row>188</xdr:row>
      <xdr:rowOff>304800</xdr:rowOff>
    </xdr:to>
    <xdr:sp macro="" textlink="">
      <xdr:nvSpPr>
        <xdr:cNvPr id="24683" name="AutoShape 1131" descr="https://adas-server.mobiledrivetech.com/polarion/icons/default/enums/type_feature.gif">
          <a:hlinkClick xmlns:r="http://schemas.openxmlformats.org/officeDocument/2006/relationships" r:id="rId375" tgtFrame="_blank"/>
          <a:extLst>
            <a:ext uri="{FF2B5EF4-FFF2-40B4-BE49-F238E27FC236}">
              <a16:creationId xmlns:a16="http://schemas.microsoft.com/office/drawing/2014/main" id="{B58E8888-208E-4B32-852A-52C02DAAF1E0}"/>
            </a:ext>
          </a:extLst>
        </xdr:cNvPr>
        <xdr:cNvSpPr>
          <a:spLocks noChangeAspect="1" noChangeArrowheads="1"/>
        </xdr:cNvSpPr>
      </xdr:nvSpPr>
      <xdr:spPr bwMode="auto">
        <a:xfrm>
          <a:off x="62230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188</xdr:row>
      <xdr:rowOff>0</xdr:rowOff>
    </xdr:from>
    <xdr:to>
      <xdr:col>1</xdr:col>
      <xdr:colOff>304800</xdr:colOff>
      <xdr:row>188</xdr:row>
      <xdr:rowOff>304800</xdr:rowOff>
    </xdr:to>
    <xdr:sp macro="" textlink="">
      <xdr:nvSpPr>
        <xdr:cNvPr id="24684" name="AutoShape 1132" descr="https://adas-server.mobiledrivetech.com/polarion/icons/default/enums/type_feature.gif">
          <a:hlinkClick xmlns:r="http://schemas.openxmlformats.org/officeDocument/2006/relationships" r:id="rId375" tgtFrame="_top"/>
          <a:extLst>
            <a:ext uri="{FF2B5EF4-FFF2-40B4-BE49-F238E27FC236}">
              <a16:creationId xmlns:a16="http://schemas.microsoft.com/office/drawing/2014/main" id="{26D06FE0-F5E7-466D-8EE2-CE061A22785F}"/>
            </a:ext>
          </a:extLst>
        </xdr:cNvPr>
        <xdr:cNvSpPr>
          <a:spLocks noChangeAspect="1" noChangeArrowheads="1"/>
        </xdr:cNvSpPr>
      </xdr:nvSpPr>
      <xdr:spPr bwMode="auto">
        <a:xfrm>
          <a:off x="202565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188</xdr:row>
      <xdr:rowOff>0</xdr:rowOff>
    </xdr:from>
    <xdr:to>
      <xdr:col>2</xdr:col>
      <xdr:colOff>304800</xdr:colOff>
      <xdr:row>188</xdr:row>
      <xdr:rowOff>304800</xdr:rowOff>
    </xdr:to>
    <xdr:sp macro="" textlink="">
      <xdr:nvSpPr>
        <xdr:cNvPr id="24685" name="AutoShape 1133" descr="https://adas-server.mobiledrivetech.com/polarion/icons/default/enums/type_spike.gif">
          <a:hlinkClick xmlns:r="http://schemas.openxmlformats.org/officeDocument/2006/relationships" r:id="rId376" tgtFrame="_blank"/>
          <a:extLst>
            <a:ext uri="{FF2B5EF4-FFF2-40B4-BE49-F238E27FC236}">
              <a16:creationId xmlns:a16="http://schemas.microsoft.com/office/drawing/2014/main" id="{CD20F70A-BFCA-4F60-A2F8-079FB1990D76}"/>
            </a:ext>
          </a:extLst>
        </xdr:cNvPr>
        <xdr:cNvSpPr>
          <a:spLocks noChangeAspect="1" noChangeArrowheads="1"/>
        </xdr:cNvSpPr>
      </xdr:nvSpPr>
      <xdr:spPr bwMode="auto">
        <a:xfrm>
          <a:off x="265430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188</xdr:row>
      <xdr:rowOff>0</xdr:rowOff>
    </xdr:from>
    <xdr:to>
      <xdr:col>3</xdr:col>
      <xdr:colOff>304800</xdr:colOff>
      <xdr:row>188</xdr:row>
      <xdr:rowOff>304800</xdr:rowOff>
    </xdr:to>
    <xdr:sp macro="" textlink="">
      <xdr:nvSpPr>
        <xdr:cNvPr id="24686" name="AutoShape 1134" descr="https://adas-server.mobiledrivetech.com/polarion/icons/default/enums/type_spike.gif">
          <a:hlinkClick xmlns:r="http://schemas.openxmlformats.org/officeDocument/2006/relationships" r:id="rId376" tgtFrame="_top"/>
          <a:extLst>
            <a:ext uri="{FF2B5EF4-FFF2-40B4-BE49-F238E27FC236}">
              <a16:creationId xmlns:a16="http://schemas.microsoft.com/office/drawing/2014/main" id="{5DD17C74-D1ED-4780-A301-C409827874FA}"/>
            </a:ext>
          </a:extLst>
        </xdr:cNvPr>
        <xdr:cNvSpPr>
          <a:spLocks noChangeAspect="1" noChangeArrowheads="1"/>
        </xdr:cNvSpPr>
      </xdr:nvSpPr>
      <xdr:spPr bwMode="auto">
        <a:xfrm>
          <a:off x="579755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0</xdr:col>
      <xdr:colOff>304800</xdr:colOff>
      <xdr:row>189</xdr:row>
      <xdr:rowOff>304800</xdr:rowOff>
    </xdr:to>
    <xdr:sp macro="" textlink="">
      <xdr:nvSpPr>
        <xdr:cNvPr id="24687" name="AutoShape 1135" descr="https://adas-server.mobiledrivetech.com/polarion/ria/images/suspect.gif">
          <a:extLst>
            <a:ext uri="{FF2B5EF4-FFF2-40B4-BE49-F238E27FC236}">
              <a16:creationId xmlns:a16="http://schemas.microsoft.com/office/drawing/2014/main" id="{4BED12BF-DE40-4967-83BA-32C5907AF431}"/>
            </a:ext>
          </a:extLst>
        </xdr:cNvPr>
        <xdr:cNvSpPr>
          <a:spLocks noChangeAspect="1" noChangeArrowheads="1"/>
        </xdr:cNvSpPr>
      </xdr:nvSpPr>
      <xdr:spPr bwMode="auto">
        <a:xfrm>
          <a:off x="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189</xdr:row>
      <xdr:rowOff>0</xdr:rowOff>
    </xdr:from>
    <xdr:to>
      <xdr:col>0</xdr:col>
      <xdr:colOff>615950</xdr:colOff>
      <xdr:row>189</xdr:row>
      <xdr:rowOff>304800</xdr:rowOff>
    </xdr:to>
    <xdr:sp macro="" textlink="">
      <xdr:nvSpPr>
        <xdr:cNvPr id="24688" name="AutoShape 1136">
          <a:extLst>
            <a:ext uri="{FF2B5EF4-FFF2-40B4-BE49-F238E27FC236}">
              <a16:creationId xmlns:a16="http://schemas.microsoft.com/office/drawing/2014/main" id="{76612CBA-8307-4F7C-9012-5C48EBF2E8CE}"/>
            </a:ext>
          </a:extLst>
        </xdr:cNvPr>
        <xdr:cNvSpPr>
          <a:spLocks noChangeAspect="1" noChangeArrowheads="1"/>
        </xdr:cNvSpPr>
      </xdr:nvSpPr>
      <xdr:spPr bwMode="auto">
        <a:xfrm>
          <a:off x="31115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189</xdr:row>
      <xdr:rowOff>0</xdr:rowOff>
    </xdr:from>
    <xdr:to>
      <xdr:col>0</xdr:col>
      <xdr:colOff>927100</xdr:colOff>
      <xdr:row>189</xdr:row>
      <xdr:rowOff>304800</xdr:rowOff>
    </xdr:to>
    <xdr:sp macro="" textlink="">
      <xdr:nvSpPr>
        <xdr:cNvPr id="24689" name="AutoShape 1137" descr="https://adas-server.mobiledrivetech.com/polarion/icons/default/enums/type_feature.gif">
          <a:hlinkClick xmlns:r="http://schemas.openxmlformats.org/officeDocument/2006/relationships" r:id="rId377" tgtFrame="_blank"/>
          <a:extLst>
            <a:ext uri="{FF2B5EF4-FFF2-40B4-BE49-F238E27FC236}">
              <a16:creationId xmlns:a16="http://schemas.microsoft.com/office/drawing/2014/main" id="{F66952BF-17D0-4A81-B94B-552608F4954B}"/>
            </a:ext>
          </a:extLst>
        </xdr:cNvPr>
        <xdr:cNvSpPr>
          <a:spLocks noChangeAspect="1" noChangeArrowheads="1"/>
        </xdr:cNvSpPr>
      </xdr:nvSpPr>
      <xdr:spPr bwMode="auto">
        <a:xfrm>
          <a:off x="62230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189</xdr:row>
      <xdr:rowOff>0</xdr:rowOff>
    </xdr:from>
    <xdr:to>
      <xdr:col>1</xdr:col>
      <xdr:colOff>304800</xdr:colOff>
      <xdr:row>189</xdr:row>
      <xdr:rowOff>304800</xdr:rowOff>
    </xdr:to>
    <xdr:sp macro="" textlink="">
      <xdr:nvSpPr>
        <xdr:cNvPr id="24690" name="AutoShape 1138" descr="https://adas-server.mobiledrivetech.com/polarion/icons/default/enums/type_feature.gif">
          <a:hlinkClick xmlns:r="http://schemas.openxmlformats.org/officeDocument/2006/relationships" r:id="rId377" tgtFrame="_top"/>
          <a:extLst>
            <a:ext uri="{FF2B5EF4-FFF2-40B4-BE49-F238E27FC236}">
              <a16:creationId xmlns:a16="http://schemas.microsoft.com/office/drawing/2014/main" id="{29D4BF4B-7212-461D-A0E6-B1AACA76E9C4}"/>
            </a:ext>
          </a:extLst>
        </xdr:cNvPr>
        <xdr:cNvSpPr>
          <a:spLocks noChangeAspect="1" noChangeArrowheads="1"/>
        </xdr:cNvSpPr>
      </xdr:nvSpPr>
      <xdr:spPr bwMode="auto">
        <a:xfrm>
          <a:off x="202565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189</xdr:row>
      <xdr:rowOff>0</xdr:rowOff>
    </xdr:from>
    <xdr:to>
      <xdr:col>2</xdr:col>
      <xdr:colOff>304800</xdr:colOff>
      <xdr:row>189</xdr:row>
      <xdr:rowOff>304800</xdr:rowOff>
    </xdr:to>
    <xdr:sp macro="" textlink="">
      <xdr:nvSpPr>
        <xdr:cNvPr id="24691" name="AutoShape 1139" descr="https://adas-server.mobiledrivetech.com/polarion/icons/default/enums/type_spike.gif">
          <a:hlinkClick xmlns:r="http://schemas.openxmlformats.org/officeDocument/2006/relationships" r:id="rId378" tgtFrame="_blank"/>
          <a:extLst>
            <a:ext uri="{FF2B5EF4-FFF2-40B4-BE49-F238E27FC236}">
              <a16:creationId xmlns:a16="http://schemas.microsoft.com/office/drawing/2014/main" id="{EFBC5463-6686-4FDA-B91D-8B79C783A215}"/>
            </a:ext>
          </a:extLst>
        </xdr:cNvPr>
        <xdr:cNvSpPr>
          <a:spLocks noChangeAspect="1" noChangeArrowheads="1"/>
        </xdr:cNvSpPr>
      </xdr:nvSpPr>
      <xdr:spPr bwMode="auto">
        <a:xfrm>
          <a:off x="265430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189</xdr:row>
      <xdr:rowOff>0</xdr:rowOff>
    </xdr:from>
    <xdr:to>
      <xdr:col>3</xdr:col>
      <xdr:colOff>304800</xdr:colOff>
      <xdr:row>189</xdr:row>
      <xdr:rowOff>304800</xdr:rowOff>
    </xdr:to>
    <xdr:sp macro="" textlink="">
      <xdr:nvSpPr>
        <xdr:cNvPr id="24692" name="AutoShape 1140" descr="https://adas-server.mobiledrivetech.com/polarion/icons/default/enums/type_spike.gif">
          <a:hlinkClick xmlns:r="http://schemas.openxmlformats.org/officeDocument/2006/relationships" r:id="rId378" tgtFrame="_top"/>
          <a:extLst>
            <a:ext uri="{FF2B5EF4-FFF2-40B4-BE49-F238E27FC236}">
              <a16:creationId xmlns:a16="http://schemas.microsoft.com/office/drawing/2014/main" id="{928EFAA1-6082-41FC-B791-D1A49D278C63}"/>
            </a:ext>
          </a:extLst>
        </xdr:cNvPr>
        <xdr:cNvSpPr>
          <a:spLocks noChangeAspect="1" noChangeArrowheads="1"/>
        </xdr:cNvSpPr>
      </xdr:nvSpPr>
      <xdr:spPr bwMode="auto">
        <a:xfrm>
          <a:off x="5797550" y="1220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0</xdr:col>
      <xdr:colOff>304800</xdr:colOff>
      <xdr:row>190</xdr:row>
      <xdr:rowOff>304800</xdr:rowOff>
    </xdr:to>
    <xdr:sp macro="" textlink="">
      <xdr:nvSpPr>
        <xdr:cNvPr id="24693" name="AutoShape 1141" descr="https://adas-server.mobiledrivetech.com/polarion/ria/images/suspect.gif">
          <a:extLst>
            <a:ext uri="{FF2B5EF4-FFF2-40B4-BE49-F238E27FC236}">
              <a16:creationId xmlns:a16="http://schemas.microsoft.com/office/drawing/2014/main" id="{18CAB7FB-1C81-4EBA-9C80-E348058498FA}"/>
            </a:ext>
          </a:extLst>
        </xdr:cNvPr>
        <xdr:cNvSpPr>
          <a:spLocks noChangeAspect="1" noChangeArrowheads="1"/>
        </xdr:cNvSpPr>
      </xdr:nvSpPr>
      <xdr:spPr bwMode="auto">
        <a:xfrm>
          <a:off x="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190</xdr:row>
      <xdr:rowOff>0</xdr:rowOff>
    </xdr:from>
    <xdr:to>
      <xdr:col>0</xdr:col>
      <xdr:colOff>615950</xdr:colOff>
      <xdr:row>190</xdr:row>
      <xdr:rowOff>304800</xdr:rowOff>
    </xdr:to>
    <xdr:sp macro="" textlink="">
      <xdr:nvSpPr>
        <xdr:cNvPr id="24694" name="AutoShape 1142">
          <a:extLst>
            <a:ext uri="{FF2B5EF4-FFF2-40B4-BE49-F238E27FC236}">
              <a16:creationId xmlns:a16="http://schemas.microsoft.com/office/drawing/2014/main" id="{07DDD74B-4828-4B16-9170-89B99C8CDBFE}"/>
            </a:ext>
          </a:extLst>
        </xdr:cNvPr>
        <xdr:cNvSpPr>
          <a:spLocks noChangeAspect="1" noChangeArrowheads="1"/>
        </xdr:cNvSpPr>
      </xdr:nvSpPr>
      <xdr:spPr bwMode="auto">
        <a:xfrm>
          <a:off x="31115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190</xdr:row>
      <xdr:rowOff>0</xdr:rowOff>
    </xdr:from>
    <xdr:to>
      <xdr:col>0</xdr:col>
      <xdr:colOff>927100</xdr:colOff>
      <xdr:row>190</xdr:row>
      <xdr:rowOff>304800</xdr:rowOff>
    </xdr:to>
    <xdr:sp macro="" textlink="">
      <xdr:nvSpPr>
        <xdr:cNvPr id="24695" name="AutoShape 1143" descr="https://adas-server.mobiledrivetech.com/polarion/icons/default/enums/type_feature.gif">
          <a:hlinkClick xmlns:r="http://schemas.openxmlformats.org/officeDocument/2006/relationships" r:id="rId379" tgtFrame="_blank"/>
          <a:extLst>
            <a:ext uri="{FF2B5EF4-FFF2-40B4-BE49-F238E27FC236}">
              <a16:creationId xmlns:a16="http://schemas.microsoft.com/office/drawing/2014/main" id="{54E42215-8689-4579-9F91-1190959BD4F6}"/>
            </a:ext>
          </a:extLst>
        </xdr:cNvPr>
        <xdr:cNvSpPr>
          <a:spLocks noChangeAspect="1" noChangeArrowheads="1"/>
        </xdr:cNvSpPr>
      </xdr:nvSpPr>
      <xdr:spPr bwMode="auto">
        <a:xfrm>
          <a:off x="62230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190</xdr:row>
      <xdr:rowOff>0</xdr:rowOff>
    </xdr:from>
    <xdr:to>
      <xdr:col>1</xdr:col>
      <xdr:colOff>304800</xdr:colOff>
      <xdr:row>190</xdr:row>
      <xdr:rowOff>304800</xdr:rowOff>
    </xdr:to>
    <xdr:sp macro="" textlink="">
      <xdr:nvSpPr>
        <xdr:cNvPr id="24696" name="AutoShape 1144" descr="https://adas-server.mobiledrivetech.com/polarion/icons/default/enums/type_feature.gif">
          <a:hlinkClick xmlns:r="http://schemas.openxmlformats.org/officeDocument/2006/relationships" r:id="rId379" tgtFrame="_top"/>
          <a:extLst>
            <a:ext uri="{FF2B5EF4-FFF2-40B4-BE49-F238E27FC236}">
              <a16:creationId xmlns:a16="http://schemas.microsoft.com/office/drawing/2014/main" id="{2727A33E-3942-464C-A244-F4B304C44B55}"/>
            </a:ext>
          </a:extLst>
        </xdr:cNvPr>
        <xdr:cNvSpPr>
          <a:spLocks noChangeAspect="1" noChangeArrowheads="1"/>
        </xdr:cNvSpPr>
      </xdr:nvSpPr>
      <xdr:spPr bwMode="auto">
        <a:xfrm>
          <a:off x="202565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190</xdr:row>
      <xdr:rowOff>0</xdr:rowOff>
    </xdr:from>
    <xdr:to>
      <xdr:col>2</xdr:col>
      <xdr:colOff>304800</xdr:colOff>
      <xdr:row>190</xdr:row>
      <xdr:rowOff>304800</xdr:rowOff>
    </xdr:to>
    <xdr:sp macro="" textlink="">
      <xdr:nvSpPr>
        <xdr:cNvPr id="24697" name="AutoShape 1145" descr="https://adas-server.mobiledrivetech.com/polarion/icons/default/enums/type_spike.gif">
          <a:hlinkClick xmlns:r="http://schemas.openxmlformats.org/officeDocument/2006/relationships" r:id="rId380" tgtFrame="_blank"/>
          <a:extLst>
            <a:ext uri="{FF2B5EF4-FFF2-40B4-BE49-F238E27FC236}">
              <a16:creationId xmlns:a16="http://schemas.microsoft.com/office/drawing/2014/main" id="{0C8181A1-A213-40F8-BD4D-2253D1CB8283}"/>
            </a:ext>
          </a:extLst>
        </xdr:cNvPr>
        <xdr:cNvSpPr>
          <a:spLocks noChangeAspect="1" noChangeArrowheads="1"/>
        </xdr:cNvSpPr>
      </xdr:nvSpPr>
      <xdr:spPr bwMode="auto">
        <a:xfrm>
          <a:off x="265430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190</xdr:row>
      <xdr:rowOff>0</xdr:rowOff>
    </xdr:from>
    <xdr:to>
      <xdr:col>3</xdr:col>
      <xdr:colOff>304800</xdr:colOff>
      <xdr:row>190</xdr:row>
      <xdr:rowOff>304800</xdr:rowOff>
    </xdr:to>
    <xdr:sp macro="" textlink="">
      <xdr:nvSpPr>
        <xdr:cNvPr id="24698" name="AutoShape 1146" descr="https://adas-server.mobiledrivetech.com/polarion/icons/default/enums/type_spike.gif">
          <a:hlinkClick xmlns:r="http://schemas.openxmlformats.org/officeDocument/2006/relationships" r:id="rId380" tgtFrame="_top"/>
          <a:extLst>
            <a:ext uri="{FF2B5EF4-FFF2-40B4-BE49-F238E27FC236}">
              <a16:creationId xmlns:a16="http://schemas.microsoft.com/office/drawing/2014/main" id="{69434914-193F-4525-A6E2-D681F8D95C8E}"/>
            </a:ext>
          </a:extLst>
        </xdr:cNvPr>
        <xdr:cNvSpPr>
          <a:spLocks noChangeAspect="1" noChangeArrowheads="1"/>
        </xdr:cNvSpPr>
      </xdr:nvSpPr>
      <xdr:spPr bwMode="auto">
        <a:xfrm>
          <a:off x="5797550" y="1226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0</xdr:col>
      <xdr:colOff>304800</xdr:colOff>
      <xdr:row>191</xdr:row>
      <xdr:rowOff>304800</xdr:rowOff>
    </xdr:to>
    <xdr:sp macro="" textlink="">
      <xdr:nvSpPr>
        <xdr:cNvPr id="24699" name="AutoShape 1147" descr="https://adas-server.mobiledrivetech.com/polarion/ria/images/suspect.gif">
          <a:extLst>
            <a:ext uri="{FF2B5EF4-FFF2-40B4-BE49-F238E27FC236}">
              <a16:creationId xmlns:a16="http://schemas.microsoft.com/office/drawing/2014/main" id="{10BB2FF0-A8B5-472B-913F-DD019FFF95CD}"/>
            </a:ext>
          </a:extLst>
        </xdr:cNvPr>
        <xdr:cNvSpPr>
          <a:spLocks noChangeAspect="1" noChangeArrowheads="1"/>
        </xdr:cNvSpPr>
      </xdr:nvSpPr>
      <xdr:spPr bwMode="auto">
        <a:xfrm>
          <a:off x="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191</xdr:row>
      <xdr:rowOff>0</xdr:rowOff>
    </xdr:from>
    <xdr:to>
      <xdr:col>0</xdr:col>
      <xdr:colOff>615950</xdr:colOff>
      <xdr:row>191</xdr:row>
      <xdr:rowOff>304800</xdr:rowOff>
    </xdr:to>
    <xdr:sp macro="" textlink="">
      <xdr:nvSpPr>
        <xdr:cNvPr id="24700" name="AutoShape 1148">
          <a:extLst>
            <a:ext uri="{FF2B5EF4-FFF2-40B4-BE49-F238E27FC236}">
              <a16:creationId xmlns:a16="http://schemas.microsoft.com/office/drawing/2014/main" id="{B8B83808-7BA3-45DB-9E39-8F5960440132}"/>
            </a:ext>
          </a:extLst>
        </xdr:cNvPr>
        <xdr:cNvSpPr>
          <a:spLocks noChangeAspect="1" noChangeArrowheads="1"/>
        </xdr:cNvSpPr>
      </xdr:nvSpPr>
      <xdr:spPr bwMode="auto">
        <a:xfrm>
          <a:off x="31115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191</xdr:row>
      <xdr:rowOff>0</xdr:rowOff>
    </xdr:from>
    <xdr:to>
      <xdr:col>0</xdr:col>
      <xdr:colOff>927100</xdr:colOff>
      <xdr:row>191</xdr:row>
      <xdr:rowOff>304800</xdr:rowOff>
    </xdr:to>
    <xdr:sp macro="" textlink="">
      <xdr:nvSpPr>
        <xdr:cNvPr id="24701" name="AutoShape 1149" descr="https://adas-server.mobiledrivetech.com/polarion/icons/default/enums/type_feature.gif">
          <a:hlinkClick xmlns:r="http://schemas.openxmlformats.org/officeDocument/2006/relationships" r:id="rId381" tgtFrame="_blank"/>
          <a:extLst>
            <a:ext uri="{FF2B5EF4-FFF2-40B4-BE49-F238E27FC236}">
              <a16:creationId xmlns:a16="http://schemas.microsoft.com/office/drawing/2014/main" id="{FE8CA93E-E9BC-41D6-B867-1FC441AACC2E}"/>
            </a:ext>
          </a:extLst>
        </xdr:cNvPr>
        <xdr:cNvSpPr>
          <a:spLocks noChangeAspect="1" noChangeArrowheads="1"/>
        </xdr:cNvSpPr>
      </xdr:nvSpPr>
      <xdr:spPr bwMode="auto">
        <a:xfrm>
          <a:off x="62230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191</xdr:row>
      <xdr:rowOff>0</xdr:rowOff>
    </xdr:from>
    <xdr:to>
      <xdr:col>1</xdr:col>
      <xdr:colOff>304800</xdr:colOff>
      <xdr:row>191</xdr:row>
      <xdr:rowOff>304800</xdr:rowOff>
    </xdr:to>
    <xdr:sp macro="" textlink="">
      <xdr:nvSpPr>
        <xdr:cNvPr id="24702" name="AutoShape 1150" descr="https://adas-server.mobiledrivetech.com/polarion/icons/default/enums/type_feature.gif">
          <a:hlinkClick xmlns:r="http://schemas.openxmlformats.org/officeDocument/2006/relationships" r:id="rId381" tgtFrame="_top"/>
          <a:extLst>
            <a:ext uri="{FF2B5EF4-FFF2-40B4-BE49-F238E27FC236}">
              <a16:creationId xmlns:a16="http://schemas.microsoft.com/office/drawing/2014/main" id="{950FCAF7-DB04-4C4F-9B77-5960C096D78A}"/>
            </a:ext>
          </a:extLst>
        </xdr:cNvPr>
        <xdr:cNvSpPr>
          <a:spLocks noChangeAspect="1" noChangeArrowheads="1"/>
        </xdr:cNvSpPr>
      </xdr:nvSpPr>
      <xdr:spPr bwMode="auto">
        <a:xfrm>
          <a:off x="202565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191</xdr:row>
      <xdr:rowOff>0</xdr:rowOff>
    </xdr:from>
    <xdr:to>
      <xdr:col>2</xdr:col>
      <xdr:colOff>304800</xdr:colOff>
      <xdr:row>191</xdr:row>
      <xdr:rowOff>304800</xdr:rowOff>
    </xdr:to>
    <xdr:sp macro="" textlink="">
      <xdr:nvSpPr>
        <xdr:cNvPr id="24703" name="AutoShape 1151" descr="https://adas-server.mobiledrivetech.com/polarion/icons/default/enums/type_spike.gif">
          <a:hlinkClick xmlns:r="http://schemas.openxmlformats.org/officeDocument/2006/relationships" r:id="rId382" tgtFrame="_blank"/>
          <a:extLst>
            <a:ext uri="{FF2B5EF4-FFF2-40B4-BE49-F238E27FC236}">
              <a16:creationId xmlns:a16="http://schemas.microsoft.com/office/drawing/2014/main" id="{9B8751D3-89AE-4B9A-B7CB-D31F13254645}"/>
            </a:ext>
          </a:extLst>
        </xdr:cNvPr>
        <xdr:cNvSpPr>
          <a:spLocks noChangeAspect="1" noChangeArrowheads="1"/>
        </xdr:cNvSpPr>
      </xdr:nvSpPr>
      <xdr:spPr bwMode="auto">
        <a:xfrm>
          <a:off x="265430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191</xdr:row>
      <xdr:rowOff>0</xdr:rowOff>
    </xdr:from>
    <xdr:to>
      <xdr:col>3</xdr:col>
      <xdr:colOff>304800</xdr:colOff>
      <xdr:row>191</xdr:row>
      <xdr:rowOff>304800</xdr:rowOff>
    </xdr:to>
    <xdr:sp macro="" textlink="">
      <xdr:nvSpPr>
        <xdr:cNvPr id="24704" name="AutoShape 1152" descr="https://adas-server.mobiledrivetech.com/polarion/icons/default/enums/type_spike.gif">
          <a:hlinkClick xmlns:r="http://schemas.openxmlformats.org/officeDocument/2006/relationships" r:id="rId382" tgtFrame="_top"/>
          <a:extLst>
            <a:ext uri="{FF2B5EF4-FFF2-40B4-BE49-F238E27FC236}">
              <a16:creationId xmlns:a16="http://schemas.microsoft.com/office/drawing/2014/main" id="{7032A14F-7B80-4E7C-81FD-2DD4737C2D0F}"/>
            </a:ext>
          </a:extLst>
        </xdr:cNvPr>
        <xdr:cNvSpPr>
          <a:spLocks noChangeAspect="1" noChangeArrowheads="1"/>
        </xdr:cNvSpPr>
      </xdr:nvSpPr>
      <xdr:spPr bwMode="auto">
        <a:xfrm>
          <a:off x="5797550" y="123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0</xdr:col>
      <xdr:colOff>304800</xdr:colOff>
      <xdr:row>192</xdr:row>
      <xdr:rowOff>304800</xdr:rowOff>
    </xdr:to>
    <xdr:sp macro="" textlink="">
      <xdr:nvSpPr>
        <xdr:cNvPr id="24705" name="AutoShape 1153" descr="https://adas-server.mobiledrivetech.com/polarion/ria/images/suspect.gif">
          <a:extLst>
            <a:ext uri="{FF2B5EF4-FFF2-40B4-BE49-F238E27FC236}">
              <a16:creationId xmlns:a16="http://schemas.microsoft.com/office/drawing/2014/main" id="{D844F10A-AD99-4D58-8D2B-D335E16C007A}"/>
            </a:ext>
          </a:extLst>
        </xdr:cNvPr>
        <xdr:cNvSpPr>
          <a:spLocks noChangeAspect="1" noChangeArrowheads="1"/>
        </xdr:cNvSpPr>
      </xdr:nvSpPr>
      <xdr:spPr bwMode="auto">
        <a:xfrm>
          <a:off x="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192</xdr:row>
      <xdr:rowOff>0</xdr:rowOff>
    </xdr:from>
    <xdr:to>
      <xdr:col>0</xdr:col>
      <xdr:colOff>615950</xdr:colOff>
      <xdr:row>192</xdr:row>
      <xdr:rowOff>304800</xdr:rowOff>
    </xdr:to>
    <xdr:sp macro="" textlink="">
      <xdr:nvSpPr>
        <xdr:cNvPr id="24706" name="AutoShape 1154">
          <a:extLst>
            <a:ext uri="{FF2B5EF4-FFF2-40B4-BE49-F238E27FC236}">
              <a16:creationId xmlns:a16="http://schemas.microsoft.com/office/drawing/2014/main" id="{BDE6ACF2-48A2-4C07-9EE8-8C612B7244EF}"/>
            </a:ext>
          </a:extLst>
        </xdr:cNvPr>
        <xdr:cNvSpPr>
          <a:spLocks noChangeAspect="1" noChangeArrowheads="1"/>
        </xdr:cNvSpPr>
      </xdr:nvSpPr>
      <xdr:spPr bwMode="auto">
        <a:xfrm>
          <a:off x="31115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192</xdr:row>
      <xdr:rowOff>0</xdr:rowOff>
    </xdr:from>
    <xdr:to>
      <xdr:col>0</xdr:col>
      <xdr:colOff>927100</xdr:colOff>
      <xdr:row>192</xdr:row>
      <xdr:rowOff>304800</xdr:rowOff>
    </xdr:to>
    <xdr:sp macro="" textlink="">
      <xdr:nvSpPr>
        <xdr:cNvPr id="24707" name="AutoShape 1155" descr="https://adas-server.mobiledrivetech.com/polarion/icons/default/enums/type_feature.gif">
          <a:hlinkClick xmlns:r="http://schemas.openxmlformats.org/officeDocument/2006/relationships" r:id="rId383" tgtFrame="_blank"/>
          <a:extLst>
            <a:ext uri="{FF2B5EF4-FFF2-40B4-BE49-F238E27FC236}">
              <a16:creationId xmlns:a16="http://schemas.microsoft.com/office/drawing/2014/main" id="{695F786A-AF12-41D5-9BA2-AC13544679E8}"/>
            </a:ext>
          </a:extLst>
        </xdr:cNvPr>
        <xdr:cNvSpPr>
          <a:spLocks noChangeAspect="1" noChangeArrowheads="1"/>
        </xdr:cNvSpPr>
      </xdr:nvSpPr>
      <xdr:spPr bwMode="auto">
        <a:xfrm>
          <a:off x="62230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192</xdr:row>
      <xdr:rowOff>0</xdr:rowOff>
    </xdr:from>
    <xdr:to>
      <xdr:col>1</xdr:col>
      <xdr:colOff>304800</xdr:colOff>
      <xdr:row>192</xdr:row>
      <xdr:rowOff>304800</xdr:rowOff>
    </xdr:to>
    <xdr:sp macro="" textlink="">
      <xdr:nvSpPr>
        <xdr:cNvPr id="24708" name="AutoShape 1156" descr="https://adas-server.mobiledrivetech.com/polarion/icons/default/enums/type_feature.gif">
          <a:hlinkClick xmlns:r="http://schemas.openxmlformats.org/officeDocument/2006/relationships" r:id="rId383" tgtFrame="_top"/>
          <a:extLst>
            <a:ext uri="{FF2B5EF4-FFF2-40B4-BE49-F238E27FC236}">
              <a16:creationId xmlns:a16="http://schemas.microsoft.com/office/drawing/2014/main" id="{0E597802-3465-4CD7-84A9-4590D7D56802}"/>
            </a:ext>
          </a:extLst>
        </xdr:cNvPr>
        <xdr:cNvSpPr>
          <a:spLocks noChangeAspect="1" noChangeArrowheads="1"/>
        </xdr:cNvSpPr>
      </xdr:nvSpPr>
      <xdr:spPr bwMode="auto">
        <a:xfrm>
          <a:off x="202565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192</xdr:row>
      <xdr:rowOff>0</xdr:rowOff>
    </xdr:from>
    <xdr:to>
      <xdr:col>2</xdr:col>
      <xdr:colOff>304800</xdr:colOff>
      <xdr:row>192</xdr:row>
      <xdr:rowOff>304800</xdr:rowOff>
    </xdr:to>
    <xdr:sp macro="" textlink="">
      <xdr:nvSpPr>
        <xdr:cNvPr id="24709" name="AutoShape 1157" descr="https://adas-server.mobiledrivetech.com/polarion/icons/default/enums/type_spike.gif">
          <a:hlinkClick xmlns:r="http://schemas.openxmlformats.org/officeDocument/2006/relationships" r:id="rId384" tgtFrame="_blank"/>
          <a:extLst>
            <a:ext uri="{FF2B5EF4-FFF2-40B4-BE49-F238E27FC236}">
              <a16:creationId xmlns:a16="http://schemas.microsoft.com/office/drawing/2014/main" id="{CB05733A-7B48-4042-B35D-FE550E9785A8}"/>
            </a:ext>
          </a:extLst>
        </xdr:cNvPr>
        <xdr:cNvSpPr>
          <a:spLocks noChangeAspect="1" noChangeArrowheads="1"/>
        </xdr:cNvSpPr>
      </xdr:nvSpPr>
      <xdr:spPr bwMode="auto">
        <a:xfrm>
          <a:off x="265430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192</xdr:row>
      <xdr:rowOff>0</xdr:rowOff>
    </xdr:from>
    <xdr:to>
      <xdr:col>3</xdr:col>
      <xdr:colOff>304800</xdr:colOff>
      <xdr:row>192</xdr:row>
      <xdr:rowOff>304800</xdr:rowOff>
    </xdr:to>
    <xdr:sp macro="" textlink="">
      <xdr:nvSpPr>
        <xdr:cNvPr id="24710" name="AutoShape 1158" descr="https://adas-server.mobiledrivetech.com/polarion/icons/default/enums/type_spike.gif">
          <a:hlinkClick xmlns:r="http://schemas.openxmlformats.org/officeDocument/2006/relationships" r:id="rId384" tgtFrame="_top"/>
          <a:extLst>
            <a:ext uri="{FF2B5EF4-FFF2-40B4-BE49-F238E27FC236}">
              <a16:creationId xmlns:a16="http://schemas.microsoft.com/office/drawing/2014/main" id="{3B49D0E0-D8D8-4CAB-8D9D-77CABCEA455C}"/>
            </a:ext>
          </a:extLst>
        </xdr:cNvPr>
        <xdr:cNvSpPr>
          <a:spLocks noChangeAspect="1" noChangeArrowheads="1"/>
        </xdr:cNvSpPr>
      </xdr:nvSpPr>
      <xdr:spPr bwMode="auto">
        <a:xfrm>
          <a:off x="5797550" y="1239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0</xdr:col>
      <xdr:colOff>304800</xdr:colOff>
      <xdr:row>193</xdr:row>
      <xdr:rowOff>304800</xdr:rowOff>
    </xdr:to>
    <xdr:sp macro="" textlink="">
      <xdr:nvSpPr>
        <xdr:cNvPr id="24711" name="AutoShape 1159" descr="https://adas-server.mobiledrivetech.com/polarion/ria/images/suspect.gif">
          <a:extLst>
            <a:ext uri="{FF2B5EF4-FFF2-40B4-BE49-F238E27FC236}">
              <a16:creationId xmlns:a16="http://schemas.microsoft.com/office/drawing/2014/main" id="{F73C9E5E-BEDA-46D5-B059-D54204C34B1B}"/>
            </a:ext>
          </a:extLst>
        </xdr:cNvPr>
        <xdr:cNvSpPr>
          <a:spLocks noChangeAspect="1" noChangeArrowheads="1"/>
        </xdr:cNvSpPr>
      </xdr:nvSpPr>
      <xdr:spPr bwMode="auto">
        <a:xfrm>
          <a:off x="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193</xdr:row>
      <xdr:rowOff>0</xdr:rowOff>
    </xdr:from>
    <xdr:to>
      <xdr:col>0</xdr:col>
      <xdr:colOff>615950</xdr:colOff>
      <xdr:row>193</xdr:row>
      <xdr:rowOff>304800</xdr:rowOff>
    </xdr:to>
    <xdr:sp macro="" textlink="">
      <xdr:nvSpPr>
        <xdr:cNvPr id="24712" name="AutoShape 1160">
          <a:extLst>
            <a:ext uri="{FF2B5EF4-FFF2-40B4-BE49-F238E27FC236}">
              <a16:creationId xmlns:a16="http://schemas.microsoft.com/office/drawing/2014/main" id="{8D2644A9-F4A3-4B5C-B1A5-D8FCC2AA96A4}"/>
            </a:ext>
          </a:extLst>
        </xdr:cNvPr>
        <xdr:cNvSpPr>
          <a:spLocks noChangeAspect="1" noChangeArrowheads="1"/>
        </xdr:cNvSpPr>
      </xdr:nvSpPr>
      <xdr:spPr bwMode="auto">
        <a:xfrm>
          <a:off x="31115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193</xdr:row>
      <xdr:rowOff>0</xdr:rowOff>
    </xdr:from>
    <xdr:to>
      <xdr:col>0</xdr:col>
      <xdr:colOff>927100</xdr:colOff>
      <xdr:row>193</xdr:row>
      <xdr:rowOff>304800</xdr:rowOff>
    </xdr:to>
    <xdr:sp macro="" textlink="">
      <xdr:nvSpPr>
        <xdr:cNvPr id="24713" name="AutoShape 1161" descr="https://adas-server.mobiledrivetech.com/polarion/icons/default/enums/type_feature.gif">
          <a:hlinkClick xmlns:r="http://schemas.openxmlformats.org/officeDocument/2006/relationships" r:id="rId385" tgtFrame="_blank"/>
          <a:extLst>
            <a:ext uri="{FF2B5EF4-FFF2-40B4-BE49-F238E27FC236}">
              <a16:creationId xmlns:a16="http://schemas.microsoft.com/office/drawing/2014/main" id="{4ECC9F12-D885-401C-8485-143A561C546F}"/>
            </a:ext>
          </a:extLst>
        </xdr:cNvPr>
        <xdr:cNvSpPr>
          <a:spLocks noChangeAspect="1" noChangeArrowheads="1"/>
        </xdr:cNvSpPr>
      </xdr:nvSpPr>
      <xdr:spPr bwMode="auto">
        <a:xfrm>
          <a:off x="62230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193</xdr:row>
      <xdr:rowOff>0</xdr:rowOff>
    </xdr:from>
    <xdr:to>
      <xdr:col>1</xdr:col>
      <xdr:colOff>304800</xdr:colOff>
      <xdr:row>193</xdr:row>
      <xdr:rowOff>304800</xdr:rowOff>
    </xdr:to>
    <xdr:sp macro="" textlink="">
      <xdr:nvSpPr>
        <xdr:cNvPr id="24714" name="AutoShape 1162" descr="https://adas-server.mobiledrivetech.com/polarion/icons/default/enums/type_feature.gif">
          <a:hlinkClick xmlns:r="http://schemas.openxmlformats.org/officeDocument/2006/relationships" r:id="rId385" tgtFrame="_top"/>
          <a:extLst>
            <a:ext uri="{FF2B5EF4-FFF2-40B4-BE49-F238E27FC236}">
              <a16:creationId xmlns:a16="http://schemas.microsoft.com/office/drawing/2014/main" id="{761F7CC7-1111-4B42-952E-AA56ACB1322E}"/>
            </a:ext>
          </a:extLst>
        </xdr:cNvPr>
        <xdr:cNvSpPr>
          <a:spLocks noChangeAspect="1" noChangeArrowheads="1"/>
        </xdr:cNvSpPr>
      </xdr:nvSpPr>
      <xdr:spPr bwMode="auto">
        <a:xfrm>
          <a:off x="202565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193</xdr:row>
      <xdr:rowOff>0</xdr:rowOff>
    </xdr:from>
    <xdr:to>
      <xdr:col>2</xdr:col>
      <xdr:colOff>304800</xdr:colOff>
      <xdr:row>193</xdr:row>
      <xdr:rowOff>304800</xdr:rowOff>
    </xdr:to>
    <xdr:sp macro="" textlink="">
      <xdr:nvSpPr>
        <xdr:cNvPr id="24715" name="AutoShape 1163" descr="https://adas-server.mobiledrivetech.com/polarion/icons/default/enums/type_spike.gif">
          <a:hlinkClick xmlns:r="http://schemas.openxmlformats.org/officeDocument/2006/relationships" r:id="rId386" tgtFrame="_blank"/>
          <a:extLst>
            <a:ext uri="{FF2B5EF4-FFF2-40B4-BE49-F238E27FC236}">
              <a16:creationId xmlns:a16="http://schemas.microsoft.com/office/drawing/2014/main" id="{694A7A1B-5A8E-4529-9DB0-11CEDA57F549}"/>
            </a:ext>
          </a:extLst>
        </xdr:cNvPr>
        <xdr:cNvSpPr>
          <a:spLocks noChangeAspect="1" noChangeArrowheads="1"/>
        </xdr:cNvSpPr>
      </xdr:nvSpPr>
      <xdr:spPr bwMode="auto">
        <a:xfrm>
          <a:off x="265430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193</xdr:row>
      <xdr:rowOff>0</xdr:rowOff>
    </xdr:from>
    <xdr:to>
      <xdr:col>3</xdr:col>
      <xdr:colOff>304800</xdr:colOff>
      <xdr:row>193</xdr:row>
      <xdr:rowOff>304800</xdr:rowOff>
    </xdr:to>
    <xdr:sp macro="" textlink="">
      <xdr:nvSpPr>
        <xdr:cNvPr id="24716" name="AutoShape 1164" descr="https://adas-server.mobiledrivetech.com/polarion/icons/default/enums/type_spike.gif">
          <a:hlinkClick xmlns:r="http://schemas.openxmlformats.org/officeDocument/2006/relationships" r:id="rId386" tgtFrame="_top"/>
          <a:extLst>
            <a:ext uri="{FF2B5EF4-FFF2-40B4-BE49-F238E27FC236}">
              <a16:creationId xmlns:a16="http://schemas.microsoft.com/office/drawing/2014/main" id="{F8182342-516C-4936-BFDE-2C5B7953F6E6}"/>
            </a:ext>
          </a:extLst>
        </xdr:cNvPr>
        <xdr:cNvSpPr>
          <a:spLocks noChangeAspect="1" noChangeArrowheads="1"/>
        </xdr:cNvSpPr>
      </xdr:nvSpPr>
      <xdr:spPr bwMode="auto">
        <a:xfrm>
          <a:off x="5797550" y="1246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0</xdr:col>
      <xdr:colOff>304800</xdr:colOff>
      <xdr:row>194</xdr:row>
      <xdr:rowOff>304800</xdr:rowOff>
    </xdr:to>
    <xdr:sp macro="" textlink="">
      <xdr:nvSpPr>
        <xdr:cNvPr id="24717" name="AutoShape 1165" descr="https://adas-server.mobiledrivetech.com/polarion/ria/images/suspect.gif">
          <a:extLst>
            <a:ext uri="{FF2B5EF4-FFF2-40B4-BE49-F238E27FC236}">
              <a16:creationId xmlns:a16="http://schemas.microsoft.com/office/drawing/2014/main" id="{243F8810-BCB4-4687-9400-90CE4D10CFEF}"/>
            </a:ext>
          </a:extLst>
        </xdr:cNvPr>
        <xdr:cNvSpPr>
          <a:spLocks noChangeAspect="1" noChangeArrowheads="1"/>
        </xdr:cNvSpPr>
      </xdr:nvSpPr>
      <xdr:spPr bwMode="auto">
        <a:xfrm>
          <a:off x="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194</xdr:row>
      <xdr:rowOff>0</xdr:rowOff>
    </xdr:from>
    <xdr:to>
      <xdr:col>0</xdr:col>
      <xdr:colOff>615950</xdr:colOff>
      <xdr:row>194</xdr:row>
      <xdr:rowOff>304800</xdr:rowOff>
    </xdr:to>
    <xdr:sp macro="" textlink="">
      <xdr:nvSpPr>
        <xdr:cNvPr id="24718" name="AutoShape 1166">
          <a:extLst>
            <a:ext uri="{FF2B5EF4-FFF2-40B4-BE49-F238E27FC236}">
              <a16:creationId xmlns:a16="http://schemas.microsoft.com/office/drawing/2014/main" id="{95DD9B36-E4FD-460F-826A-873070EFB9A5}"/>
            </a:ext>
          </a:extLst>
        </xdr:cNvPr>
        <xdr:cNvSpPr>
          <a:spLocks noChangeAspect="1" noChangeArrowheads="1"/>
        </xdr:cNvSpPr>
      </xdr:nvSpPr>
      <xdr:spPr bwMode="auto">
        <a:xfrm>
          <a:off x="31115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194</xdr:row>
      <xdr:rowOff>0</xdr:rowOff>
    </xdr:from>
    <xdr:to>
      <xdr:col>0</xdr:col>
      <xdr:colOff>927100</xdr:colOff>
      <xdr:row>194</xdr:row>
      <xdr:rowOff>304800</xdr:rowOff>
    </xdr:to>
    <xdr:sp macro="" textlink="">
      <xdr:nvSpPr>
        <xdr:cNvPr id="24719" name="AutoShape 1167" descr="https://adas-server.mobiledrivetech.com/polarion/icons/default/enums/type_feature.gif">
          <a:hlinkClick xmlns:r="http://schemas.openxmlformats.org/officeDocument/2006/relationships" r:id="rId387" tgtFrame="_blank"/>
          <a:extLst>
            <a:ext uri="{FF2B5EF4-FFF2-40B4-BE49-F238E27FC236}">
              <a16:creationId xmlns:a16="http://schemas.microsoft.com/office/drawing/2014/main" id="{BF475AD2-C8E6-4EEC-8BC1-15321C11E811}"/>
            </a:ext>
          </a:extLst>
        </xdr:cNvPr>
        <xdr:cNvSpPr>
          <a:spLocks noChangeAspect="1" noChangeArrowheads="1"/>
        </xdr:cNvSpPr>
      </xdr:nvSpPr>
      <xdr:spPr bwMode="auto">
        <a:xfrm>
          <a:off x="62230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194</xdr:row>
      <xdr:rowOff>0</xdr:rowOff>
    </xdr:from>
    <xdr:to>
      <xdr:col>1</xdr:col>
      <xdr:colOff>304800</xdr:colOff>
      <xdr:row>194</xdr:row>
      <xdr:rowOff>304800</xdr:rowOff>
    </xdr:to>
    <xdr:sp macro="" textlink="">
      <xdr:nvSpPr>
        <xdr:cNvPr id="24720" name="AutoShape 1168" descr="https://adas-server.mobiledrivetech.com/polarion/icons/default/enums/type_feature.gif">
          <a:hlinkClick xmlns:r="http://schemas.openxmlformats.org/officeDocument/2006/relationships" r:id="rId387" tgtFrame="_top"/>
          <a:extLst>
            <a:ext uri="{FF2B5EF4-FFF2-40B4-BE49-F238E27FC236}">
              <a16:creationId xmlns:a16="http://schemas.microsoft.com/office/drawing/2014/main" id="{6DEF3E19-212C-48BC-886B-01F1FF663C73}"/>
            </a:ext>
          </a:extLst>
        </xdr:cNvPr>
        <xdr:cNvSpPr>
          <a:spLocks noChangeAspect="1" noChangeArrowheads="1"/>
        </xdr:cNvSpPr>
      </xdr:nvSpPr>
      <xdr:spPr bwMode="auto">
        <a:xfrm>
          <a:off x="202565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194</xdr:row>
      <xdr:rowOff>0</xdr:rowOff>
    </xdr:from>
    <xdr:to>
      <xdr:col>2</xdr:col>
      <xdr:colOff>304800</xdr:colOff>
      <xdr:row>194</xdr:row>
      <xdr:rowOff>304800</xdr:rowOff>
    </xdr:to>
    <xdr:sp macro="" textlink="">
      <xdr:nvSpPr>
        <xdr:cNvPr id="24721" name="AutoShape 1169" descr="https://adas-server.mobiledrivetech.com/polarion/ria/images/suspect.gif">
          <a:extLst>
            <a:ext uri="{FF2B5EF4-FFF2-40B4-BE49-F238E27FC236}">
              <a16:creationId xmlns:a16="http://schemas.microsoft.com/office/drawing/2014/main" id="{699A7D01-6CEB-4D79-95C2-6A5F501731CC}"/>
            </a:ext>
          </a:extLst>
        </xdr:cNvPr>
        <xdr:cNvSpPr>
          <a:spLocks noChangeAspect="1" noChangeArrowheads="1"/>
        </xdr:cNvSpPr>
      </xdr:nvSpPr>
      <xdr:spPr bwMode="auto">
        <a:xfrm>
          <a:off x="265430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194</xdr:row>
      <xdr:rowOff>0</xdr:rowOff>
    </xdr:from>
    <xdr:to>
      <xdr:col>2</xdr:col>
      <xdr:colOff>615950</xdr:colOff>
      <xdr:row>194</xdr:row>
      <xdr:rowOff>304800</xdr:rowOff>
    </xdr:to>
    <xdr:sp macro="" textlink="">
      <xdr:nvSpPr>
        <xdr:cNvPr id="24722" name="AutoShape 1170">
          <a:extLst>
            <a:ext uri="{FF2B5EF4-FFF2-40B4-BE49-F238E27FC236}">
              <a16:creationId xmlns:a16="http://schemas.microsoft.com/office/drawing/2014/main" id="{CCE96DCE-09C0-41EE-9BEF-7C1242E5E4F1}"/>
            </a:ext>
          </a:extLst>
        </xdr:cNvPr>
        <xdr:cNvSpPr>
          <a:spLocks noChangeAspect="1" noChangeArrowheads="1"/>
        </xdr:cNvSpPr>
      </xdr:nvSpPr>
      <xdr:spPr bwMode="auto">
        <a:xfrm>
          <a:off x="296545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194</xdr:row>
      <xdr:rowOff>0</xdr:rowOff>
    </xdr:from>
    <xdr:to>
      <xdr:col>2</xdr:col>
      <xdr:colOff>927100</xdr:colOff>
      <xdr:row>194</xdr:row>
      <xdr:rowOff>304800</xdr:rowOff>
    </xdr:to>
    <xdr:sp macro="" textlink="">
      <xdr:nvSpPr>
        <xdr:cNvPr id="24723" name="AutoShape 1171" descr="https://adas-server.mobiledrivetech.com/polarion/icons/default/enums/type_spike.gif">
          <a:hlinkClick xmlns:r="http://schemas.openxmlformats.org/officeDocument/2006/relationships" r:id="rId388" tgtFrame="_blank"/>
          <a:extLst>
            <a:ext uri="{FF2B5EF4-FFF2-40B4-BE49-F238E27FC236}">
              <a16:creationId xmlns:a16="http://schemas.microsoft.com/office/drawing/2014/main" id="{7A572A27-C429-4850-A360-F28F8C5D62C7}"/>
            </a:ext>
          </a:extLst>
        </xdr:cNvPr>
        <xdr:cNvSpPr>
          <a:spLocks noChangeAspect="1" noChangeArrowheads="1"/>
        </xdr:cNvSpPr>
      </xdr:nvSpPr>
      <xdr:spPr bwMode="auto">
        <a:xfrm>
          <a:off x="327660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194</xdr:row>
      <xdr:rowOff>0</xdr:rowOff>
    </xdr:from>
    <xdr:to>
      <xdr:col>3</xdr:col>
      <xdr:colOff>304800</xdr:colOff>
      <xdr:row>194</xdr:row>
      <xdr:rowOff>304800</xdr:rowOff>
    </xdr:to>
    <xdr:sp macro="" textlink="">
      <xdr:nvSpPr>
        <xdr:cNvPr id="24724" name="AutoShape 1172" descr="https://adas-server.mobiledrivetech.com/polarion/icons/default/enums/type_spike.gif">
          <a:hlinkClick xmlns:r="http://schemas.openxmlformats.org/officeDocument/2006/relationships" r:id="rId388" tgtFrame="_top"/>
          <a:extLst>
            <a:ext uri="{FF2B5EF4-FFF2-40B4-BE49-F238E27FC236}">
              <a16:creationId xmlns:a16="http://schemas.microsoft.com/office/drawing/2014/main" id="{8FD470AA-EBBF-4817-B9DC-F3743E26D2A3}"/>
            </a:ext>
          </a:extLst>
        </xdr:cNvPr>
        <xdr:cNvSpPr>
          <a:spLocks noChangeAspect="1" noChangeArrowheads="1"/>
        </xdr:cNvSpPr>
      </xdr:nvSpPr>
      <xdr:spPr bwMode="auto">
        <a:xfrm>
          <a:off x="579755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0</xdr:col>
      <xdr:colOff>304800</xdr:colOff>
      <xdr:row>195</xdr:row>
      <xdr:rowOff>304800</xdr:rowOff>
    </xdr:to>
    <xdr:sp macro="" textlink="">
      <xdr:nvSpPr>
        <xdr:cNvPr id="24725" name="AutoShape 1173" descr="https://adas-server.mobiledrivetech.com/polarion/ria/images/suspect.gif">
          <a:extLst>
            <a:ext uri="{FF2B5EF4-FFF2-40B4-BE49-F238E27FC236}">
              <a16:creationId xmlns:a16="http://schemas.microsoft.com/office/drawing/2014/main" id="{46A17840-2487-4BA6-A2D9-8A09DDD5CB7F}"/>
            </a:ext>
          </a:extLst>
        </xdr:cNvPr>
        <xdr:cNvSpPr>
          <a:spLocks noChangeAspect="1" noChangeArrowheads="1"/>
        </xdr:cNvSpPr>
      </xdr:nvSpPr>
      <xdr:spPr bwMode="auto">
        <a:xfrm>
          <a:off x="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195</xdr:row>
      <xdr:rowOff>0</xdr:rowOff>
    </xdr:from>
    <xdr:to>
      <xdr:col>0</xdr:col>
      <xdr:colOff>615950</xdr:colOff>
      <xdr:row>195</xdr:row>
      <xdr:rowOff>304800</xdr:rowOff>
    </xdr:to>
    <xdr:sp macro="" textlink="">
      <xdr:nvSpPr>
        <xdr:cNvPr id="24726" name="AutoShape 1174">
          <a:extLst>
            <a:ext uri="{FF2B5EF4-FFF2-40B4-BE49-F238E27FC236}">
              <a16:creationId xmlns:a16="http://schemas.microsoft.com/office/drawing/2014/main" id="{89B85D4B-8C1A-4F2D-BF64-7105E5B3488C}"/>
            </a:ext>
          </a:extLst>
        </xdr:cNvPr>
        <xdr:cNvSpPr>
          <a:spLocks noChangeAspect="1" noChangeArrowheads="1"/>
        </xdr:cNvSpPr>
      </xdr:nvSpPr>
      <xdr:spPr bwMode="auto">
        <a:xfrm>
          <a:off x="31115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195</xdr:row>
      <xdr:rowOff>0</xdr:rowOff>
    </xdr:from>
    <xdr:to>
      <xdr:col>0</xdr:col>
      <xdr:colOff>927100</xdr:colOff>
      <xdr:row>195</xdr:row>
      <xdr:rowOff>304800</xdr:rowOff>
    </xdr:to>
    <xdr:sp macro="" textlink="">
      <xdr:nvSpPr>
        <xdr:cNvPr id="24727" name="AutoShape 1175" descr="https://adas-server.mobiledrivetech.com/polarion/icons/default/enums/type_feature.gif">
          <a:hlinkClick xmlns:r="http://schemas.openxmlformats.org/officeDocument/2006/relationships" r:id="rId389" tgtFrame="_blank"/>
          <a:extLst>
            <a:ext uri="{FF2B5EF4-FFF2-40B4-BE49-F238E27FC236}">
              <a16:creationId xmlns:a16="http://schemas.microsoft.com/office/drawing/2014/main" id="{F815FD24-167D-4B45-8BAE-4D6ABD760A51}"/>
            </a:ext>
          </a:extLst>
        </xdr:cNvPr>
        <xdr:cNvSpPr>
          <a:spLocks noChangeAspect="1" noChangeArrowheads="1"/>
        </xdr:cNvSpPr>
      </xdr:nvSpPr>
      <xdr:spPr bwMode="auto">
        <a:xfrm>
          <a:off x="62230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195</xdr:row>
      <xdr:rowOff>0</xdr:rowOff>
    </xdr:from>
    <xdr:to>
      <xdr:col>1</xdr:col>
      <xdr:colOff>304800</xdr:colOff>
      <xdr:row>195</xdr:row>
      <xdr:rowOff>304800</xdr:rowOff>
    </xdr:to>
    <xdr:sp macro="" textlink="">
      <xdr:nvSpPr>
        <xdr:cNvPr id="24728" name="AutoShape 1176" descr="https://adas-server.mobiledrivetech.com/polarion/icons/default/enums/type_feature.gif">
          <a:hlinkClick xmlns:r="http://schemas.openxmlformats.org/officeDocument/2006/relationships" r:id="rId389" tgtFrame="_top"/>
          <a:extLst>
            <a:ext uri="{FF2B5EF4-FFF2-40B4-BE49-F238E27FC236}">
              <a16:creationId xmlns:a16="http://schemas.microsoft.com/office/drawing/2014/main" id="{9E8FB865-79EE-487C-B102-408AFC382AB2}"/>
            </a:ext>
          </a:extLst>
        </xdr:cNvPr>
        <xdr:cNvSpPr>
          <a:spLocks noChangeAspect="1" noChangeArrowheads="1"/>
        </xdr:cNvSpPr>
      </xdr:nvSpPr>
      <xdr:spPr bwMode="auto">
        <a:xfrm>
          <a:off x="202565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195</xdr:row>
      <xdr:rowOff>0</xdr:rowOff>
    </xdr:from>
    <xdr:to>
      <xdr:col>2</xdr:col>
      <xdr:colOff>304800</xdr:colOff>
      <xdr:row>195</xdr:row>
      <xdr:rowOff>304800</xdr:rowOff>
    </xdr:to>
    <xdr:sp macro="" textlink="">
      <xdr:nvSpPr>
        <xdr:cNvPr id="24729" name="AutoShape 1177" descr="https://adas-server.mobiledrivetech.com/polarion/icons/default/enums/type_spike.gif">
          <a:hlinkClick xmlns:r="http://schemas.openxmlformats.org/officeDocument/2006/relationships" r:id="rId390" tgtFrame="_blank"/>
          <a:extLst>
            <a:ext uri="{FF2B5EF4-FFF2-40B4-BE49-F238E27FC236}">
              <a16:creationId xmlns:a16="http://schemas.microsoft.com/office/drawing/2014/main" id="{C330ABDA-BC25-4C78-AE3C-7C894458E3C8}"/>
            </a:ext>
          </a:extLst>
        </xdr:cNvPr>
        <xdr:cNvSpPr>
          <a:spLocks noChangeAspect="1" noChangeArrowheads="1"/>
        </xdr:cNvSpPr>
      </xdr:nvSpPr>
      <xdr:spPr bwMode="auto">
        <a:xfrm>
          <a:off x="265430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195</xdr:row>
      <xdr:rowOff>0</xdr:rowOff>
    </xdr:from>
    <xdr:to>
      <xdr:col>3</xdr:col>
      <xdr:colOff>304800</xdr:colOff>
      <xdr:row>195</xdr:row>
      <xdr:rowOff>304800</xdr:rowOff>
    </xdr:to>
    <xdr:sp macro="" textlink="">
      <xdr:nvSpPr>
        <xdr:cNvPr id="24730" name="AutoShape 1178" descr="https://adas-server.mobiledrivetech.com/polarion/icons/default/enums/type_spike.gif">
          <a:hlinkClick xmlns:r="http://schemas.openxmlformats.org/officeDocument/2006/relationships" r:id="rId390" tgtFrame="_top"/>
          <a:extLst>
            <a:ext uri="{FF2B5EF4-FFF2-40B4-BE49-F238E27FC236}">
              <a16:creationId xmlns:a16="http://schemas.microsoft.com/office/drawing/2014/main" id="{D836A74C-0D2A-493C-BAFB-0B3B8853A574}"/>
            </a:ext>
          </a:extLst>
        </xdr:cNvPr>
        <xdr:cNvSpPr>
          <a:spLocks noChangeAspect="1" noChangeArrowheads="1"/>
        </xdr:cNvSpPr>
      </xdr:nvSpPr>
      <xdr:spPr bwMode="auto">
        <a:xfrm>
          <a:off x="5797550" y="125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xdr:row>
      <xdr:rowOff>0</xdr:rowOff>
    </xdr:from>
    <xdr:to>
      <xdr:col>0</xdr:col>
      <xdr:colOff>304800</xdr:colOff>
      <xdr:row>196</xdr:row>
      <xdr:rowOff>304800</xdr:rowOff>
    </xdr:to>
    <xdr:sp macro="" textlink="">
      <xdr:nvSpPr>
        <xdr:cNvPr id="24731" name="AutoShape 1179" descr="https://adas-server.mobiledrivetech.com/polarion/ria/images/suspect.gif">
          <a:extLst>
            <a:ext uri="{FF2B5EF4-FFF2-40B4-BE49-F238E27FC236}">
              <a16:creationId xmlns:a16="http://schemas.microsoft.com/office/drawing/2014/main" id="{3249EB44-16D1-4C3D-8CBE-F7EE87FDCA97}"/>
            </a:ext>
          </a:extLst>
        </xdr:cNvPr>
        <xdr:cNvSpPr>
          <a:spLocks noChangeAspect="1" noChangeArrowheads="1"/>
        </xdr:cNvSpPr>
      </xdr:nvSpPr>
      <xdr:spPr bwMode="auto">
        <a:xfrm>
          <a:off x="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196</xdr:row>
      <xdr:rowOff>0</xdr:rowOff>
    </xdr:from>
    <xdr:to>
      <xdr:col>0</xdr:col>
      <xdr:colOff>615950</xdr:colOff>
      <xdr:row>196</xdr:row>
      <xdr:rowOff>304800</xdr:rowOff>
    </xdr:to>
    <xdr:sp macro="" textlink="">
      <xdr:nvSpPr>
        <xdr:cNvPr id="24732" name="AutoShape 1180">
          <a:extLst>
            <a:ext uri="{FF2B5EF4-FFF2-40B4-BE49-F238E27FC236}">
              <a16:creationId xmlns:a16="http://schemas.microsoft.com/office/drawing/2014/main" id="{F5DC2F83-FF53-4C30-A820-FF2FA3E2AA1C}"/>
            </a:ext>
          </a:extLst>
        </xdr:cNvPr>
        <xdr:cNvSpPr>
          <a:spLocks noChangeAspect="1" noChangeArrowheads="1"/>
        </xdr:cNvSpPr>
      </xdr:nvSpPr>
      <xdr:spPr bwMode="auto">
        <a:xfrm>
          <a:off x="31115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196</xdr:row>
      <xdr:rowOff>0</xdr:rowOff>
    </xdr:from>
    <xdr:to>
      <xdr:col>0</xdr:col>
      <xdr:colOff>927100</xdr:colOff>
      <xdr:row>196</xdr:row>
      <xdr:rowOff>304800</xdr:rowOff>
    </xdr:to>
    <xdr:sp macro="" textlink="">
      <xdr:nvSpPr>
        <xdr:cNvPr id="24733" name="AutoShape 1181" descr="https://adas-server.mobiledrivetech.com/polarion/icons/default/enums/type_feature.gif">
          <a:hlinkClick xmlns:r="http://schemas.openxmlformats.org/officeDocument/2006/relationships" r:id="rId391" tgtFrame="_blank"/>
          <a:extLst>
            <a:ext uri="{FF2B5EF4-FFF2-40B4-BE49-F238E27FC236}">
              <a16:creationId xmlns:a16="http://schemas.microsoft.com/office/drawing/2014/main" id="{95303AA1-05AA-4601-835F-7D9F22D3A0F1}"/>
            </a:ext>
          </a:extLst>
        </xdr:cNvPr>
        <xdr:cNvSpPr>
          <a:spLocks noChangeAspect="1" noChangeArrowheads="1"/>
        </xdr:cNvSpPr>
      </xdr:nvSpPr>
      <xdr:spPr bwMode="auto">
        <a:xfrm>
          <a:off x="62230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196</xdr:row>
      <xdr:rowOff>0</xdr:rowOff>
    </xdr:from>
    <xdr:to>
      <xdr:col>1</xdr:col>
      <xdr:colOff>304800</xdr:colOff>
      <xdr:row>196</xdr:row>
      <xdr:rowOff>304800</xdr:rowOff>
    </xdr:to>
    <xdr:sp macro="" textlink="">
      <xdr:nvSpPr>
        <xdr:cNvPr id="24734" name="AutoShape 1182" descr="https://adas-server.mobiledrivetech.com/polarion/icons/default/enums/type_feature.gif">
          <a:hlinkClick xmlns:r="http://schemas.openxmlformats.org/officeDocument/2006/relationships" r:id="rId391" tgtFrame="_top"/>
          <a:extLst>
            <a:ext uri="{FF2B5EF4-FFF2-40B4-BE49-F238E27FC236}">
              <a16:creationId xmlns:a16="http://schemas.microsoft.com/office/drawing/2014/main" id="{C974BC97-8B58-439D-B3C2-A7B407D18B2E}"/>
            </a:ext>
          </a:extLst>
        </xdr:cNvPr>
        <xdr:cNvSpPr>
          <a:spLocks noChangeAspect="1" noChangeArrowheads="1"/>
        </xdr:cNvSpPr>
      </xdr:nvSpPr>
      <xdr:spPr bwMode="auto">
        <a:xfrm>
          <a:off x="202565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196</xdr:row>
      <xdr:rowOff>0</xdr:rowOff>
    </xdr:from>
    <xdr:to>
      <xdr:col>2</xdr:col>
      <xdr:colOff>304800</xdr:colOff>
      <xdr:row>196</xdr:row>
      <xdr:rowOff>304800</xdr:rowOff>
    </xdr:to>
    <xdr:sp macro="" textlink="">
      <xdr:nvSpPr>
        <xdr:cNvPr id="24735" name="AutoShape 1183" descr="https://adas-server.mobiledrivetech.com/polarion/icons/default/enums/type_spike.gif">
          <a:hlinkClick xmlns:r="http://schemas.openxmlformats.org/officeDocument/2006/relationships" r:id="rId392" tgtFrame="_blank"/>
          <a:extLst>
            <a:ext uri="{FF2B5EF4-FFF2-40B4-BE49-F238E27FC236}">
              <a16:creationId xmlns:a16="http://schemas.microsoft.com/office/drawing/2014/main" id="{419795AD-B465-46EF-9992-BD391FC91B4F}"/>
            </a:ext>
          </a:extLst>
        </xdr:cNvPr>
        <xdr:cNvSpPr>
          <a:spLocks noChangeAspect="1" noChangeArrowheads="1"/>
        </xdr:cNvSpPr>
      </xdr:nvSpPr>
      <xdr:spPr bwMode="auto">
        <a:xfrm>
          <a:off x="265430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196</xdr:row>
      <xdr:rowOff>0</xdr:rowOff>
    </xdr:from>
    <xdr:to>
      <xdr:col>3</xdr:col>
      <xdr:colOff>304800</xdr:colOff>
      <xdr:row>196</xdr:row>
      <xdr:rowOff>304800</xdr:rowOff>
    </xdr:to>
    <xdr:sp macro="" textlink="">
      <xdr:nvSpPr>
        <xdr:cNvPr id="24736" name="AutoShape 1184" descr="https://adas-server.mobiledrivetech.com/polarion/icons/default/enums/type_spike.gif">
          <a:hlinkClick xmlns:r="http://schemas.openxmlformats.org/officeDocument/2006/relationships" r:id="rId392" tgtFrame="_top"/>
          <a:extLst>
            <a:ext uri="{FF2B5EF4-FFF2-40B4-BE49-F238E27FC236}">
              <a16:creationId xmlns:a16="http://schemas.microsoft.com/office/drawing/2014/main" id="{73079665-403A-44EC-9900-CA3DC190A4D4}"/>
            </a:ext>
          </a:extLst>
        </xdr:cNvPr>
        <xdr:cNvSpPr>
          <a:spLocks noChangeAspect="1" noChangeArrowheads="1"/>
        </xdr:cNvSpPr>
      </xdr:nvSpPr>
      <xdr:spPr bwMode="auto">
        <a:xfrm>
          <a:off x="5797550" y="126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304800</xdr:colOff>
      <xdr:row>197</xdr:row>
      <xdr:rowOff>304800</xdr:rowOff>
    </xdr:to>
    <xdr:sp macro="" textlink="">
      <xdr:nvSpPr>
        <xdr:cNvPr id="24737" name="AutoShape 1185" descr="https://adas-server.mobiledrivetech.com/polarion/ria/images/suspect.gif">
          <a:extLst>
            <a:ext uri="{FF2B5EF4-FFF2-40B4-BE49-F238E27FC236}">
              <a16:creationId xmlns:a16="http://schemas.microsoft.com/office/drawing/2014/main" id="{CC76740D-39DB-4134-B087-B960B9E8F203}"/>
            </a:ext>
          </a:extLst>
        </xdr:cNvPr>
        <xdr:cNvSpPr>
          <a:spLocks noChangeAspect="1" noChangeArrowheads="1"/>
        </xdr:cNvSpPr>
      </xdr:nvSpPr>
      <xdr:spPr bwMode="auto">
        <a:xfrm>
          <a:off x="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197</xdr:row>
      <xdr:rowOff>0</xdr:rowOff>
    </xdr:from>
    <xdr:to>
      <xdr:col>0</xdr:col>
      <xdr:colOff>615950</xdr:colOff>
      <xdr:row>197</xdr:row>
      <xdr:rowOff>304800</xdr:rowOff>
    </xdr:to>
    <xdr:sp macro="" textlink="">
      <xdr:nvSpPr>
        <xdr:cNvPr id="24738" name="AutoShape 1186">
          <a:extLst>
            <a:ext uri="{FF2B5EF4-FFF2-40B4-BE49-F238E27FC236}">
              <a16:creationId xmlns:a16="http://schemas.microsoft.com/office/drawing/2014/main" id="{948F1A6E-ACA2-407A-BC9C-DFFA61C548A6}"/>
            </a:ext>
          </a:extLst>
        </xdr:cNvPr>
        <xdr:cNvSpPr>
          <a:spLocks noChangeAspect="1" noChangeArrowheads="1"/>
        </xdr:cNvSpPr>
      </xdr:nvSpPr>
      <xdr:spPr bwMode="auto">
        <a:xfrm>
          <a:off x="31115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197</xdr:row>
      <xdr:rowOff>0</xdr:rowOff>
    </xdr:from>
    <xdr:to>
      <xdr:col>0</xdr:col>
      <xdr:colOff>927100</xdr:colOff>
      <xdr:row>197</xdr:row>
      <xdr:rowOff>304800</xdr:rowOff>
    </xdr:to>
    <xdr:sp macro="" textlink="">
      <xdr:nvSpPr>
        <xdr:cNvPr id="24739" name="AutoShape 1187" descr="https://adas-server.mobiledrivetech.com/polarion/icons/default/enums/type_feature.gif">
          <a:hlinkClick xmlns:r="http://schemas.openxmlformats.org/officeDocument/2006/relationships" r:id="rId393" tgtFrame="_blank"/>
          <a:extLst>
            <a:ext uri="{FF2B5EF4-FFF2-40B4-BE49-F238E27FC236}">
              <a16:creationId xmlns:a16="http://schemas.microsoft.com/office/drawing/2014/main" id="{245AADA7-FA9E-47B4-83A5-8394170ED1B3}"/>
            </a:ext>
          </a:extLst>
        </xdr:cNvPr>
        <xdr:cNvSpPr>
          <a:spLocks noChangeAspect="1" noChangeArrowheads="1"/>
        </xdr:cNvSpPr>
      </xdr:nvSpPr>
      <xdr:spPr bwMode="auto">
        <a:xfrm>
          <a:off x="62230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197</xdr:row>
      <xdr:rowOff>0</xdr:rowOff>
    </xdr:from>
    <xdr:to>
      <xdr:col>1</xdr:col>
      <xdr:colOff>304800</xdr:colOff>
      <xdr:row>197</xdr:row>
      <xdr:rowOff>304800</xdr:rowOff>
    </xdr:to>
    <xdr:sp macro="" textlink="">
      <xdr:nvSpPr>
        <xdr:cNvPr id="24740" name="AutoShape 1188" descr="https://adas-server.mobiledrivetech.com/polarion/icons/default/enums/type_feature.gif">
          <a:hlinkClick xmlns:r="http://schemas.openxmlformats.org/officeDocument/2006/relationships" r:id="rId393" tgtFrame="_top"/>
          <a:extLst>
            <a:ext uri="{FF2B5EF4-FFF2-40B4-BE49-F238E27FC236}">
              <a16:creationId xmlns:a16="http://schemas.microsoft.com/office/drawing/2014/main" id="{3677A243-BEC2-47E0-84E5-51B1AF045DC9}"/>
            </a:ext>
          </a:extLst>
        </xdr:cNvPr>
        <xdr:cNvSpPr>
          <a:spLocks noChangeAspect="1" noChangeArrowheads="1"/>
        </xdr:cNvSpPr>
      </xdr:nvSpPr>
      <xdr:spPr bwMode="auto">
        <a:xfrm>
          <a:off x="202565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197</xdr:row>
      <xdr:rowOff>0</xdr:rowOff>
    </xdr:from>
    <xdr:to>
      <xdr:col>2</xdr:col>
      <xdr:colOff>304800</xdr:colOff>
      <xdr:row>197</xdr:row>
      <xdr:rowOff>304800</xdr:rowOff>
    </xdr:to>
    <xdr:sp macro="" textlink="">
      <xdr:nvSpPr>
        <xdr:cNvPr id="24741" name="AutoShape 1189" descr="https://adas-server.mobiledrivetech.com/polarion/icons/default/enums/type_spike.gif">
          <a:hlinkClick xmlns:r="http://schemas.openxmlformats.org/officeDocument/2006/relationships" r:id="rId394" tgtFrame="_blank"/>
          <a:extLst>
            <a:ext uri="{FF2B5EF4-FFF2-40B4-BE49-F238E27FC236}">
              <a16:creationId xmlns:a16="http://schemas.microsoft.com/office/drawing/2014/main" id="{E17FDAE8-ABFB-4CF6-BA64-830AAB0F55D9}"/>
            </a:ext>
          </a:extLst>
        </xdr:cNvPr>
        <xdr:cNvSpPr>
          <a:spLocks noChangeAspect="1" noChangeArrowheads="1"/>
        </xdr:cNvSpPr>
      </xdr:nvSpPr>
      <xdr:spPr bwMode="auto">
        <a:xfrm>
          <a:off x="265430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197</xdr:row>
      <xdr:rowOff>0</xdr:rowOff>
    </xdr:from>
    <xdr:to>
      <xdr:col>3</xdr:col>
      <xdr:colOff>304800</xdr:colOff>
      <xdr:row>197</xdr:row>
      <xdr:rowOff>304800</xdr:rowOff>
    </xdr:to>
    <xdr:sp macro="" textlink="">
      <xdr:nvSpPr>
        <xdr:cNvPr id="24742" name="AutoShape 1190" descr="https://adas-server.mobiledrivetech.com/polarion/icons/default/enums/type_spike.gif">
          <a:hlinkClick xmlns:r="http://schemas.openxmlformats.org/officeDocument/2006/relationships" r:id="rId394" tgtFrame="_top"/>
          <a:extLst>
            <a:ext uri="{FF2B5EF4-FFF2-40B4-BE49-F238E27FC236}">
              <a16:creationId xmlns:a16="http://schemas.microsoft.com/office/drawing/2014/main" id="{83E6F992-2C35-4121-ABCE-3A7B9957BEED}"/>
            </a:ext>
          </a:extLst>
        </xdr:cNvPr>
        <xdr:cNvSpPr>
          <a:spLocks noChangeAspect="1" noChangeArrowheads="1"/>
        </xdr:cNvSpPr>
      </xdr:nvSpPr>
      <xdr:spPr bwMode="auto">
        <a:xfrm>
          <a:off x="5797550" y="127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304800</xdr:colOff>
      <xdr:row>198</xdr:row>
      <xdr:rowOff>304800</xdr:rowOff>
    </xdr:to>
    <xdr:sp macro="" textlink="">
      <xdr:nvSpPr>
        <xdr:cNvPr id="24743" name="AutoShape 1191" descr="https://adas-server.mobiledrivetech.com/polarion/ria/images/suspect.gif">
          <a:extLst>
            <a:ext uri="{FF2B5EF4-FFF2-40B4-BE49-F238E27FC236}">
              <a16:creationId xmlns:a16="http://schemas.microsoft.com/office/drawing/2014/main" id="{F37A2C57-7C4C-4785-B0A8-CEC6DD6A0069}"/>
            </a:ext>
          </a:extLst>
        </xdr:cNvPr>
        <xdr:cNvSpPr>
          <a:spLocks noChangeAspect="1" noChangeArrowheads="1"/>
        </xdr:cNvSpPr>
      </xdr:nvSpPr>
      <xdr:spPr bwMode="auto">
        <a:xfrm>
          <a:off x="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198</xdr:row>
      <xdr:rowOff>0</xdr:rowOff>
    </xdr:from>
    <xdr:to>
      <xdr:col>0</xdr:col>
      <xdr:colOff>615950</xdr:colOff>
      <xdr:row>198</xdr:row>
      <xdr:rowOff>304800</xdr:rowOff>
    </xdr:to>
    <xdr:sp macro="" textlink="">
      <xdr:nvSpPr>
        <xdr:cNvPr id="24744" name="AutoShape 1192">
          <a:extLst>
            <a:ext uri="{FF2B5EF4-FFF2-40B4-BE49-F238E27FC236}">
              <a16:creationId xmlns:a16="http://schemas.microsoft.com/office/drawing/2014/main" id="{D6FD0B6C-2070-4843-83EE-59B966552C53}"/>
            </a:ext>
          </a:extLst>
        </xdr:cNvPr>
        <xdr:cNvSpPr>
          <a:spLocks noChangeAspect="1" noChangeArrowheads="1"/>
        </xdr:cNvSpPr>
      </xdr:nvSpPr>
      <xdr:spPr bwMode="auto">
        <a:xfrm>
          <a:off x="31115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198</xdr:row>
      <xdr:rowOff>0</xdr:rowOff>
    </xdr:from>
    <xdr:to>
      <xdr:col>0</xdr:col>
      <xdr:colOff>927100</xdr:colOff>
      <xdr:row>198</xdr:row>
      <xdr:rowOff>304800</xdr:rowOff>
    </xdr:to>
    <xdr:sp macro="" textlink="">
      <xdr:nvSpPr>
        <xdr:cNvPr id="24745" name="AutoShape 1193" descr="https://adas-server.mobiledrivetech.com/polarion/icons/default/enums/type_feature.gif">
          <a:hlinkClick xmlns:r="http://schemas.openxmlformats.org/officeDocument/2006/relationships" r:id="rId395" tgtFrame="_blank"/>
          <a:extLst>
            <a:ext uri="{FF2B5EF4-FFF2-40B4-BE49-F238E27FC236}">
              <a16:creationId xmlns:a16="http://schemas.microsoft.com/office/drawing/2014/main" id="{91E0051E-98F5-46E2-9C27-0A2035ABCBA3}"/>
            </a:ext>
          </a:extLst>
        </xdr:cNvPr>
        <xdr:cNvSpPr>
          <a:spLocks noChangeAspect="1" noChangeArrowheads="1"/>
        </xdr:cNvSpPr>
      </xdr:nvSpPr>
      <xdr:spPr bwMode="auto">
        <a:xfrm>
          <a:off x="62230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198</xdr:row>
      <xdr:rowOff>0</xdr:rowOff>
    </xdr:from>
    <xdr:to>
      <xdr:col>1</xdr:col>
      <xdr:colOff>304800</xdr:colOff>
      <xdr:row>198</xdr:row>
      <xdr:rowOff>304800</xdr:rowOff>
    </xdr:to>
    <xdr:sp macro="" textlink="">
      <xdr:nvSpPr>
        <xdr:cNvPr id="24746" name="AutoShape 1194" descr="https://adas-server.mobiledrivetech.com/polarion/icons/default/enums/type_feature.gif">
          <a:hlinkClick xmlns:r="http://schemas.openxmlformats.org/officeDocument/2006/relationships" r:id="rId395" tgtFrame="_top"/>
          <a:extLst>
            <a:ext uri="{FF2B5EF4-FFF2-40B4-BE49-F238E27FC236}">
              <a16:creationId xmlns:a16="http://schemas.microsoft.com/office/drawing/2014/main" id="{B5F25CDE-1074-498F-A1EB-B4F619BAB149}"/>
            </a:ext>
          </a:extLst>
        </xdr:cNvPr>
        <xdr:cNvSpPr>
          <a:spLocks noChangeAspect="1" noChangeArrowheads="1"/>
        </xdr:cNvSpPr>
      </xdr:nvSpPr>
      <xdr:spPr bwMode="auto">
        <a:xfrm>
          <a:off x="202565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198</xdr:row>
      <xdr:rowOff>0</xdr:rowOff>
    </xdr:from>
    <xdr:to>
      <xdr:col>2</xdr:col>
      <xdr:colOff>304800</xdr:colOff>
      <xdr:row>198</xdr:row>
      <xdr:rowOff>304800</xdr:rowOff>
    </xdr:to>
    <xdr:sp macro="" textlink="">
      <xdr:nvSpPr>
        <xdr:cNvPr id="24747" name="AutoShape 1195" descr="https://adas-server.mobiledrivetech.com/polarion/icons/default/enums/type_spike.gif">
          <a:hlinkClick xmlns:r="http://schemas.openxmlformats.org/officeDocument/2006/relationships" r:id="rId396" tgtFrame="_blank"/>
          <a:extLst>
            <a:ext uri="{FF2B5EF4-FFF2-40B4-BE49-F238E27FC236}">
              <a16:creationId xmlns:a16="http://schemas.microsoft.com/office/drawing/2014/main" id="{BA56A36C-4108-46D2-8784-656D6B808455}"/>
            </a:ext>
          </a:extLst>
        </xdr:cNvPr>
        <xdr:cNvSpPr>
          <a:spLocks noChangeAspect="1" noChangeArrowheads="1"/>
        </xdr:cNvSpPr>
      </xdr:nvSpPr>
      <xdr:spPr bwMode="auto">
        <a:xfrm>
          <a:off x="265430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198</xdr:row>
      <xdr:rowOff>0</xdr:rowOff>
    </xdr:from>
    <xdr:to>
      <xdr:col>3</xdr:col>
      <xdr:colOff>304800</xdr:colOff>
      <xdr:row>198</xdr:row>
      <xdr:rowOff>304800</xdr:rowOff>
    </xdr:to>
    <xdr:sp macro="" textlink="">
      <xdr:nvSpPr>
        <xdr:cNvPr id="24748" name="AutoShape 1196" descr="https://adas-server.mobiledrivetech.com/polarion/icons/default/enums/type_spike.gif">
          <a:hlinkClick xmlns:r="http://schemas.openxmlformats.org/officeDocument/2006/relationships" r:id="rId396" tgtFrame="_top"/>
          <a:extLst>
            <a:ext uri="{FF2B5EF4-FFF2-40B4-BE49-F238E27FC236}">
              <a16:creationId xmlns:a16="http://schemas.microsoft.com/office/drawing/2014/main" id="{DA6061AA-B133-44E9-9D09-41CA9427C1B4}"/>
            </a:ext>
          </a:extLst>
        </xdr:cNvPr>
        <xdr:cNvSpPr>
          <a:spLocks noChangeAspect="1" noChangeArrowheads="1"/>
        </xdr:cNvSpPr>
      </xdr:nvSpPr>
      <xdr:spPr bwMode="auto">
        <a:xfrm>
          <a:off x="5797550" y="1278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304800</xdr:colOff>
      <xdr:row>199</xdr:row>
      <xdr:rowOff>304800</xdr:rowOff>
    </xdr:to>
    <xdr:sp macro="" textlink="">
      <xdr:nvSpPr>
        <xdr:cNvPr id="24749" name="AutoShape 1197" descr="https://adas-server.mobiledrivetech.com/polarion/ria/images/suspect.gif">
          <a:extLst>
            <a:ext uri="{FF2B5EF4-FFF2-40B4-BE49-F238E27FC236}">
              <a16:creationId xmlns:a16="http://schemas.microsoft.com/office/drawing/2014/main" id="{2B7AC6C9-D6E2-4587-8974-167392BCC0D4}"/>
            </a:ext>
          </a:extLst>
        </xdr:cNvPr>
        <xdr:cNvSpPr>
          <a:spLocks noChangeAspect="1" noChangeArrowheads="1"/>
        </xdr:cNvSpPr>
      </xdr:nvSpPr>
      <xdr:spPr bwMode="auto">
        <a:xfrm>
          <a:off x="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199</xdr:row>
      <xdr:rowOff>0</xdr:rowOff>
    </xdr:from>
    <xdr:to>
      <xdr:col>0</xdr:col>
      <xdr:colOff>615950</xdr:colOff>
      <xdr:row>199</xdr:row>
      <xdr:rowOff>304800</xdr:rowOff>
    </xdr:to>
    <xdr:sp macro="" textlink="">
      <xdr:nvSpPr>
        <xdr:cNvPr id="24750" name="AutoShape 1198">
          <a:extLst>
            <a:ext uri="{FF2B5EF4-FFF2-40B4-BE49-F238E27FC236}">
              <a16:creationId xmlns:a16="http://schemas.microsoft.com/office/drawing/2014/main" id="{955534E3-6D78-424C-9E78-5DDC6160B07E}"/>
            </a:ext>
          </a:extLst>
        </xdr:cNvPr>
        <xdr:cNvSpPr>
          <a:spLocks noChangeAspect="1" noChangeArrowheads="1"/>
        </xdr:cNvSpPr>
      </xdr:nvSpPr>
      <xdr:spPr bwMode="auto">
        <a:xfrm>
          <a:off x="31115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199</xdr:row>
      <xdr:rowOff>0</xdr:rowOff>
    </xdr:from>
    <xdr:to>
      <xdr:col>0</xdr:col>
      <xdr:colOff>927100</xdr:colOff>
      <xdr:row>199</xdr:row>
      <xdr:rowOff>304800</xdr:rowOff>
    </xdr:to>
    <xdr:sp macro="" textlink="">
      <xdr:nvSpPr>
        <xdr:cNvPr id="24751" name="AutoShape 1199" descr="https://adas-server.mobiledrivetech.com/polarion/icons/default/enums/type_feature.gif">
          <a:hlinkClick xmlns:r="http://schemas.openxmlformats.org/officeDocument/2006/relationships" r:id="rId397" tgtFrame="_blank"/>
          <a:extLst>
            <a:ext uri="{FF2B5EF4-FFF2-40B4-BE49-F238E27FC236}">
              <a16:creationId xmlns:a16="http://schemas.microsoft.com/office/drawing/2014/main" id="{E4683624-941D-4ACA-96F9-5DEA77572A70}"/>
            </a:ext>
          </a:extLst>
        </xdr:cNvPr>
        <xdr:cNvSpPr>
          <a:spLocks noChangeAspect="1" noChangeArrowheads="1"/>
        </xdr:cNvSpPr>
      </xdr:nvSpPr>
      <xdr:spPr bwMode="auto">
        <a:xfrm>
          <a:off x="62230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199</xdr:row>
      <xdr:rowOff>0</xdr:rowOff>
    </xdr:from>
    <xdr:to>
      <xdr:col>1</xdr:col>
      <xdr:colOff>304800</xdr:colOff>
      <xdr:row>199</xdr:row>
      <xdr:rowOff>304800</xdr:rowOff>
    </xdr:to>
    <xdr:sp macro="" textlink="">
      <xdr:nvSpPr>
        <xdr:cNvPr id="24752" name="AutoShape 1200" descr="https://adas-server.mobiledrivetech.com/polarion/icons/default/enums/type_feature.gif">
          <a:hlinkClick xmlns:r="http://schemas.openxmlformats.org/officeDocument/2006/relationships" r:id="rId397" tgtFrame="_top"/>
          <a:extLst>
            <a:ext uri="{FF2B5EF4-FFF2-40B4-BE49-F238E27FC236}">
              <a16:creationId xmlns:a16="http://schemas.microsoft.com/office/drawing/2014/main" id="{93469944-8FA0-4547-A106-4B6917516393}"/>
            </a:ext>
          </a:extLst>
        </xdr:cNvPr>
        <xdr:cNvSpPr>
          <a:spLocks noChangeAspect="1" noChangeArrowheads="1"/>
        </xdr:cNvSpPr>
      </xdr:nvSpPr>
      <xdr:spPr bwMode="auto">
        <a:xfrm>
          <a:off x="202565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199</xdr:row>
      <xdr:rowOff>0</xdr:rowOff>
    </xdr:from>
    <xdr:to>
      <xdr:col>2</xdr:col>
      <xdr:colOff>304800</xdr:colOff>
      <xdr:row>199</xdr:row>
      <xdr:rowOff>304800</xdr:rowOff>
    </xdr:to>
    <xdr:sp macro="" textlink="">
      <xdr:nvSpPr>
        <xdr:cNvPr id="24753" name="AutoShape 1201" descr="https://adas-server.mobiledrivetech.com/polarion/icons/default/enums/type_spike.gif">
          <a:hlinkClick xmlns:r="http://schemas.openxmlformats.org/officeDocument/2006/relationships" r:id="rId398" tgtFrame="_blank"/>
          <a:extLst>
            <a:ext uri="{FF2B5EF4-FFF2-40B4-BE49-F238E27FC236}">
              <a16:creationId xmlns:a16="http://schemas.microsoft.com/office/drawing/2014/main" id="{9D485CA6-FD4C-458D-9FA6-950570C6F392}"/>
            </a:ext>
          </a:extLst>
        </xdr:cNvPr>
        <xdr:cNvSpPr>
          <a:spLocks noChangeAspect="1" noChangeArrowheads="1"/>
        </xdr:cNvSpPr>
      </xdr:nvSpPr>
      <xdr:spPr bwMode="auto">
        <a:xfrm>
          <a:off x="265430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199</xdr:row>
      <xdr:rowOff>0</xdr:rowOff>
    </xdr:from>
    <xdr:to>
      <xdr:col>3</xdr:col>
      <xdr:colOff>304800</xdr:colOff>
      <xdr:row>199</xdr:row>
      <xdr:rowOff>304800</xdr:rowOff>
    </xdr:to>
    <xdr:sp macro="" textlink="">
      <xdr:nvSpPr>
        <xdr:cNvPr id="24754" name="AutoShape 1202" descr="https://adas-server.mobiledrivetech.com/polarion/icons/default/enums/type_spike.gif">
          <a:hlinkClick xmlns:r="http://schemas.openxmlformats.org/officeDocument/2006/relationships" r:id="rId398" tgtFrame="_top"/>
          <a:extLst>
            <a:ext uri="{FF2B5EF4-FFF2-40B4-BE49-F238E27FC236}">
              <a16:creationId xmlns:a16="http://schemas.microsoft.com/office/drawing/2014/main" id="{E4FFB43F-16E3-4AB4-A89E-D28549DD891E}"/>
            </a:ext>
          </a:extLst>
        </xdr:cNvPr>
        <xdr:cNvSpPr>
          <a:spLocks noChangeAspect="1" noChangeArrowheads="1"/>
        </xdr:cNvSpPr>
      </xdr:nvSpPr>
      <xdr:spPr bwMode="auto">
        <a:xfrm>
          <a:off x="5797550" y="1285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304800</xdr:colOff>
      <xdr:row>200</xdr:row>
      <xdr:rowOff>304800</xdr:rowOff>
    </xdr:to>
    <xdr:sp macro="" textlink="">
      <xdr:nvSpPr>
        <xdr:cNvPr id="24755" name="AutoShape 1203" descr="https://adas-server.mobiledrivetech.com/polarion/ria/images/suspect.gif">
          <a:extLst>
            <a:ext uri="{FF2B5EF4-FFF2-40B4-BE49-F238E27FC236}">
              <a16:creationId xmlns:a16="http://schemas.microsoft.com/office/drawing/2014/main" id="{C876965B-938A-4DB0-AAEE-051D700BF773}"/>
            </a:ext>
          </a:extLst>
        </xdr:cNvPr>
        <xdr:cNvSpPr>
          <a:spLocks noChangeAspect="1" noChangeArrowheads="1"/>
        </xdr:cNvSpPr>
      </xdr:nvSpPr>
      <xdr:spPr bwMode="auto">
        <a:xfrm>
          <a:off x="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200</xdr:row>
      <xdr:rowOff>0</xdr:rowOff>
    </xdr:from>
    <xdr:to>
      <xdr:col>0</xdr:col>
      <xdr:colOff>615950</xdr:colOff>
      <xdr:row>200</xdr:row>
      <xdr:rowOff>304800</xdr:rowOff>
    </xdr:to>
    <xdr:sp macro="" textlink="">
      <xdr:nvSpPr>
        <xdr:cNvPr id="24756" name="AutoShape 1204">
          <a:extLst>
            <a:ext uri="{FF2B5EF4-FFF2-40B4-BE49-F238E27FC236}">
              <a16:creationId xmlns:a16="http://schemas.microsoft.com/office/drawing/2014/main" id="{8861DD2E-4324-4AB9-8651-69FDE4959ED2}"/>
            </a:ext>
          </a:extLst>
        </xdr:cNvPr>
        <xdr:cNvSpPr>
          <a:spLocks noChangeAspect="1" noChangeArrowheads="1"/>
        </xdr:cNvSpPr>
      </xdr:nvSpPr>
      <xdr:spPr bwMode="auto">
        <a:xfrm>
          <a:off x="31115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200</xdr:row>
      <xdr:rowOff>0</xdr:rowOff>
    </xdr:from>
    <xdr:to>
      <xdr:col>0</xdr:col>
      <xdr:colOff>927100</xdr:colOff>
      <xdr:row>200</xdr:row>
      <xdr:rowOff>304800</xdr:rowOff>
    </xdr:to>
    <xdr:sp macro="" textlink="">
      <xdr:nvSpPr>
        <xdr:cNvPr id="24757" name="AutoShape 1205" descr="https://adas-server.mobiledrivetech.com/polarion/icons/default/enums/type_feature.gif">
          <a:hlinkClick xmlns:r="http://schemas.openxmlformats.org/officeDocument/2006/relationships" r:id="rId399" tgtFrame="_blank"/>
          <a:extLst>
            <a:ext uri="{FF2B5EF4-FFF2-40B4-BE49-F238E27FC236}">
              <a16:creationId xmlns:a16="http://schemas.microsoft.com/office/drawing/2014/main" id="{9BDA83E4-21CD-4B31-8273-00D2A37085B9}"/>
            </a:ext>
          </a:extLst>
        </xdr:cNvPr>
        <xdr:cNvSpPr>
          <a:spLocks noChangeAspect="1" noChangeArrowheads="1"/>
        </xdr:cNvSpPr>
      </xdr:nvSpPr>
      <xdr:spPr bwMode="auto">
        <a:xfrm>
          <a:off x="62230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200</xdr:row>
      <xdr:rowOff>0</xdr:rowOff>
    </xdr:from>
    <xdr:to>
      <xdr:col>1</xdr:col>
      <xdr:colOff>304800</xdr:colOff>
      <xdr:row>200</xdr:row>
      <xdr:rowOff>304800</xdr:rowOff>
    </xdr:to>
    <xdr:sp macro="" textlink="">
      <xdr:nvSpPr>
        <xdr:cNvPr id="24758" name="AutoShape 1206" descr="https://adas-server.mobiledrivetech.com/polarion/icons/default/enums/type_feature.gif">
          <a:hlinkClick xmlns:r="http://schemas.openxmlformats.org/officeDocument/2006/relationships" r:id="rId399" tgtFrame="_top"/>
          <a:extLst>
            <a:ext uri="{FF2B5EF4-FFF2-40B4-BE49-F238E27FC236}">
              <a16:creationId xmlns:a16="http://schemas.microsoft.com/office/drawing/2014/main" id="{8DD5588C-0773-48FB-B666-1591716EFF1E}"/>
            </a:ext>
          </a:extLst>
        </xdr:cNvPr>
        <xdr:cNvSpPr>
          <a:spLocks noChangeAspect="1" noChangeArrowheads="1"/>
        </xdr:cNvSpPr>
      </xdr:nvSpPr>
      <xdr:spPr bwMode="auto">
        <a:xfrm>
          <a:off x="202565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200</xdr:row>
      <xdr:rowOff>0</xdr:rowOff>
    </xdr:from>
    <xdr:to>
      <xdr:col>2</xdr:col>
      <xdr:colOff>304800</xdr:colOff>
      <xdr:row>200</xdr:row>
      <xdr:rowOff>304800</xdr:rowOff>
    </xdr:to>
    <xdr:sp macro="" textlink="">
      <xdr:nvSpPr>
        <xdr:cNvPr id="24759" name="AutoShape 1207" descr="https://adas-server.mobiledrivetech.com/polarion/icons/default/enums/type_spike.gif">
          <a:hlinkClick xmlns:r="http://schemas.openxmlformats.org/officeDocument/2006/relationships" r:id="rId400" tgtFrame="_blank"/>
          <a:extLst>
            <a:ext uri="{FF2B5EF4-FFF2-40B4-BE49-F238E27FC236}">
              <a16:creationId xmlns:a16="http://schemas.microsoft.com/office/drawing/2014/main" id="{D22ED7F5-9366-4C31-8B2B-09E6561D919B}"/>
            </a:ext>
          </a:extLst>
        </xdr:cNvPr>
        <xdr:cNvSpPr>
          <a:spLocks noChangeAspect="1" noChangeArrowheads="1"/>
        </xdr:cNvSpPr>
      </xdr:nvSpPr>
      <xdr:spPr bwMode="auto">
        <a:xfrm>
          <a:off x="265430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200</xdr:row>
      <xdr:rowOff>0</xdr:rowOff>
    </xdr:from>
    <xdr:to>
      <xdr:col>3</xdr:col>
      <xdr:colOff>304800</xdr:colOff>
      <xdr:row>200</xdr:row>
      <xdr:rowOff>304800</xdr:rowOff>
    </xdr:to>
    <xdr:sp macro="" textlink="">
      <xdr:nvSpPr>
        <xdr:cNvPr id="24760" name="AutoShape 1208" descr="https://adas-server.mobiledrivetech.com/polarion/icons/default/enums/type_spike.gif">
          <a:hlinkClick xmlns:r="http://schemas.openxmlformats.org/officeDocument/2006/relationships" r:id="rId400" tgtFrame="_top"/>
          <a:extLst>
            <a:ext uri="{FF2B5EF4-FFF2-40B4-BE49-F238E27FC236}">
              <a16:creationId xmlns:a16="http://schemas.microsoft.com/office/drawing/2014/main" id="{3707F45E-419C-4505-86C7-8DCF9E34D430}"/>
            </a:ext>
          </a:extLst>
        </xdr:cNvPr>
        <xdr:cNvSpPr>
          <a:spLocks noChangeAspect="1" noChangeArrowheads="1"/>
        </xdr:cNvSpPr>
      </xdr:nvSpPr>
      <xdr:spPr bwMode="auto">
        <a:xfrm>
          <a:off x="579755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0</xdr:col>
      <xdr:colOff>304800</xdr:colOff>
      <xdr:row>201</xdr:row>
      <xdr:rowOff>304800</xdr:rowOff>
    </xdr:to>
    <xdr:sp macro="" textlink="">
      <xdr:nvSpPr>
        <xdr:cNvPr id="24761" name="AutoShape 1209" descr="https://adas-server.mobiledrivetech.com/polarion/ria/images/suspect.gif">
          <a:extLst>
            <a:ext uri="{FF2B5EF4-FFF2-40B4-BE49-F238E27FC236}">
              <a16:creationId xmlns:a16="http://schemas.microsoft.com/office/drawing/2014/main" id="{71720085-67B2-4D7E-9435-4EC82EA5CCD9}"/>
            </a:ext>
          </a:extLst>
        </xdr:cNvPr>
        <xdr:cNvSpPr>
          <a:spLocks noChangeAspect="1" noChangeArrowheads="1"/>
        </xdr:cNvSpPr>
      </xdr:nvSpPr>
      <xdr:spPr bwMode="auto">
        <a:xfrm>
          <a:off x="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201</xdr:row>
      <xdr:rowOff>0</xdr:rowOff>
    </xdr:from>
    <xdr:to>
      <xdr:col>0</xdr:col>
      <xdr:colOff>615950</xdr:colOff>
      <xdr:row>201</xdr:row>
      <xdr:rowOff>304800</xdr:rowOff>
    </xdr:to>
    <xdr:sp macro="" textlink="">
      <xdr:nvSpPr>
        <xdr:cNvPr id="24762" name="AutoShape 1210">
          <a:extLst>
            <a:ext uri="{FF2B5EF4-FFF2-40B4-BE49-F238E27FC236}">
              <a16:creationId xmlns:a16="http://schemas.microsoft.com/office/drawing/2014/main" id="{B55904F6-3F06-4741-8F36-671C31B78807}"/>
            </a:ext>
          </a:extLst>
        </xdr:cNvPr>
        <xdr:cNvSpPr>
          <a:spLocks noChangeAspect="1" noChangeArrowheads="1"/>
        </xdr:cNvSpPr>
      </xdr:nvSpPr>
      <xdr:spPr bwMode="auto">
        <a:xfrm>
          <a:off x="31115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201</xdr:row>
      <xdr:rowOff>0</xdr:rowOff>
    </xdr:from>
    <xdr:to>
      <xdr:col>0</xdr:col>
      <xdr:colOff>927100</xdr:colOff>
      <xdr:row>201</xdr:row>
      <xdr:rowOff>304800</xdr:rowOff>
    </xdr:to>
    <xdr:sp macro="" textlink="">
      <xdr:nvSpPr>
        <xdr:cNvPr id="24763" name="AutoShape 1211" descr="https://adas-server.mobiledrivetech.com/polarion/icons/default/enums/type_feature.gif">
          <a:hlinkClick xmlns:r="http://schemas.openxmlformats.org/officeDocument/2006/relationships" r:id="rId401" tgtFrame="_blank"/>
          <a:extLst>
            <a:ext uri="{FF2B5EF4-FFF2-40B4-BE49-F238E27FC236}">
              <a16:creationId xmlns:a16="http://schemas.microsoft.com/office/drawing/2014/main" id="{490F1B00-DBD4-4A8C-8CB4-455A09B04C58}"/>
            </a:ext>
          </a:extLst>
        </xdr:cNvPr>
        <xdr:cNvSpPr>
          <a:spLocks noChangeAspect="1" noChangeArrowheads="1"/>
        </xdr:cNvSpPr>
      </xdr:nvSpPr>
      <xdr:spPr bwMode="auto">
        <a:xfrm>
          <a:off x="62230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201</xdr:row>
      <xdr:rowOff>0</xdr:rowOff>
    </xdr:from>
    <xdr:to>
      <xdr:col>1</xdr:col>
      <xdr:colOff>304800</xdr:colOff>
      <xdr:row>201</xdr:row>
      <xdr:rowOff>304800</xdr:rowOff>
    </xdr:to>
    <xdr:sp macro="" textlink="">
      <xdr:nvSpPr>
        <xdr:cNvPr id="24764" name="AutoShape 1212" descr="https://adas-server.mobiledrivetech.com/polarion/icons/default/enums/type_feature.gif">
          <a:hlinkClick xmlns:r="http://schemas.openxmlformats.org/officeDocument/2006/relationships" r:id="rId401" tgtFrame="_top"/>
          <a:extLst>
            <a:ext uri="{FF2B5EF4-FFF2-40B4-BE49-F238E27FC236}">
              <a16:creationId xmlns:a16="http://schemas.microsoft.com/office/drawing/2014/main" id="{4E94D33A-35D8-4652-A348-3E4F0935EFB3}"/>
            </a:ext>
          </a:extLst>
        </xdr:cNvPr>
        <xdr:cNvSpPr>
          <a:spLocks noChangeAspect="1" noChangeArrowheads="1"/>
        </xdr:cNvSpPr>
      </xdr:nvSpPr>
      <xdr:spPr bwMode="auto">
        <a:xfrm>
          <a:off x="202565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201</xdr:row>
      <xdr:rowOff>0</xdr:rowOff>
    </xdr:from>
    <xdr:to>
      <xdr:col>2</xdr:col>
      <xdr:colOff>304800</xdr:colOff>
      <xdr:row>201</xdr:row>
      <xdr:rowOff>304800</xdr:rowOff>
    </xdr:to>
    <xdr:sp macro="" textlink="">
      <xdr:nvSpPr>
        <xdr:cNvPr id="24765" name="AutoShape 1213" descr="https://adas-server.mobiledrivetech.com/polarion/icons/default/enums/type_spike.gif">
          <a:hlinkClick xmlns:r="http://schemas.openxmlformats.org/officeDocument/2006/relationships" r:id="rId402" tgtFrame="_blank"/>
          <a:extLst>
            <a:ext uri="{FF2B5EF4-FFF2-40B4-BE49-F238E27FC236}">
              <a16:creationId xmlns:a16="http://schemas.microsoft.com/office/drawing/2014/main" id="{EC52482F-D717-49D1-A2AA-7E0AAA96EDF8}"/>
            </a:ext>
          </a:extLst>
        </xdr:cNvPr>
        <xdr:cNvSpPr>
          <a:spLocks noChangeAspect="1" noChangeArrowheads="1"/>
        </xdr:cNvSpPr>
      </xdr:nvSpPr>
      <xdr:spPr bwMode="auto">
        <a:xfrm>
          <a:off x="265430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201</xdr:row>
      <xdr:rowOff>0</xdr:rowOff>
    </xdr:from>
    <xdr:to>
      <xdr:col>3</xdr:col>
      <xdr:colOff>304800</xdr:colOff>
      <xdr:row>201</xdr:row>
      <xdr:rowOff>304800</xdr:rowOff>
    </xdr:to>
    <xdr:sp macro="" textlink="">
      <xdr:nvSpPr>
        <xdr:cNvPr id="24766" name="AutoShape 1214" descr="https://adas-server.mobiledrivetech.com/polarion/icons/default/enums/type_spike.gif">
          <a:hlinkClick xmlns:r="http://schemas.openxmlformats.org/officeDocument/2006/relationships" r:id="rId402" tgtFrame="_top"/>
          <a:extLst>
            <a:ext uri="{FF2B5EF4-FFF2-40B4-BE49-F238E27FC236}">
              <a16:creationId xmlns:a16="http://schemas.microsoft.com/office/drawing/2014/main" id="{12949B80-71CC-486A-BA17-630324D6A621}"/>
            </a:ext>
          </a:extLst>
        </xdr:cNvPr>
        <xdr:cNvSpPr>
          <a:spLocks noChangeAspect="1" noChangeArrowheads="1"/>
        </xdr:cNvSpPr>
      </xdr:nvSpPr>
      <xdr:spPr bwMode="auto">
        <a:xfrm>
          <a:off x="5797550" y="1298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304800</xdr:colOff>
      <xdr:row>202</xdr:row>
      <xdr:rowOff>304800</xdr:rowOff>
    </xdr:to>
    <xdr:sp macro="" textlink="">
      <xdr:nvSpPr>
        <xdr:cNvPr id="24767" name="AutoShape 1215" descr="https://adas-server.mobiledrivetech.com/polarion/ria/images/suspect.gif">
          <a:extLst>
            <a:ext uri="{FF2B5EF4-FFF2-40B4-BE49-F238E27FC236}">
              <a16:creationId xmlns:a16="http://schemas.microsoft.com/office/drawing/2014/main" id="{6B54DEF6-26F2-4DF1-AD16-BFFEA2E6A9D5}"/>
            </a:ext>
          </a:extLst>
        </xdr:cNvPr>
        <xdr:cNvSpPr>
          <a:spLocks noChangeAspect="1" noChangeArrowheads="1"/>
        </xdr:cNvSpPr>
      </xdr:nvSpPr>
      <xdr:spPr bwMode="auto">
        <a:xfrm>
          <a:off x="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202</xdr:row>
      <xdr:rowOff>0</xdr:rowOff>
    </xdr:from>
    <xdr:to>
      <xdr:col>0</xdr:col>
      <xdr:colOff>615950</xdr:colOff>
      <xdr:row>202</xdr:row>
      <xdr:rowOff>304800</xdr:rowOff>
    </xdr:to>
    <xdr:sp macro="" textlink="">
      <xdr:nvSpPr>
        <xdr:cNvPr id="24768" name="AutoShape 1216">
          <a:extLst>
            <a:ext uri="{FF2B5EF4-FFF2-40B4-BE49-F238E27FC236}">
              <a16:creationId xmlns:a16="http://schemas.microsoft.com/office/drawing/2014/main" id="{D7A3C7D3-43AB-42A7-9D53-F7783AA14587}"/>
            </a:ext>
          </a:extLst>
        </xdr:cNvPr>
        <xdr:cNvSpPr>
          <a:spLocks noChangeAspect="1" noChangeArrowheads="1"/>
        </xdr:cNvSpPr>
      </xdr:nvSpPr>
      <xdr:spPr bwMode="auto">
        <a:xfrm>
          <a:off x="31115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202</xdr:row>
      <xdr:rowOff>0</xdr:rowOff>
    </xdr:from>
    <xdr:to>
      <xdr:col>0</xdr:col>
      <xdr:colOff>927100</xdr:colOff>
      <xdr:row>202</xdr:row>
      <xdr:rowOff>304800</xdr:rowOff>
    </xdr:to>
    <xdr:sp macro="" textlink="">
      <xdr:nvSpPr>
        <xdr:cNvPr id="24769" name="AutoShape 1217" descr="https://adas-server.mobiledrivetech.com/polarion/icons/default/enums/type_feature.gif">
          <a:hlinkClick xmlns:r="http://schemas.openxmlformats.org/officeDocument/2006/relationships" r:id="rId403" tgtFrame="_blank"/>
          <a:extLst>
            <a:ext uri="{FF2B5EF4-FFF2-40B4-BE49-F238E27FC236}">
              <a16:creationId xmlns:a16="http://schemas.microsoft.com/office/drawing/2014/main" id="{72AF2778-45EB-4E22-8D82-FBD238729F9F}"/>
            </a:ext>
          </a:extLst>
        </xdr:cNvPr>
        <xdr:cNvSpPr>
          <a:spLocks noChangeAspect="1" noChangeArrowheads="1"/>
        </xdr:cNvSpPr>
      </xdr:nvSpPr>
      <xdr:spPr bwMode="auto">
        <a:xfrm>
          <a:off x="62230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202</xdr:row>
      <xdr:rowOff>0</xdr:rowOff>
    </xdr:from>
    <xdr:to>
      <xdr:col>1</xdr:col>
      <xdr:colOff>304800</xdr:colOff>
      <xdr:row>202</xdr:row>
      <xdr:rowOff>304800</xdr:rowOff>
    </xdr:to>
    <xdr:sp macro="" textlink="">
      <xdr:nvSpPr>
        <xdr:cNvPr id="24770" name="AutoShape 1218" descr="https://adas-server.mobiledrivetech.com/polarion/icons/default/enums/type_feature.gif">
          <a:hlinkClick xmlns:r="http://schemas.openxmlformats.org/officeDocument/2006/relationships" r:id="rId403" tgtFrame="_top"/>
          <a:extLst>
            <a:ext uri="{FF2B5EF4-FFF2-40B4-BE49-F238E27FC236}">
              <a16:creationId xmlns:a16="http://schemas.microsoft.com/office/drawing/2014/main" id="{199C30CE-5F26-4C98-AF6C-A9F0AB4EA775}"/>
            </a:ext>
          </a:extLst>
        </xdr:cNvPr>
        <xdr:cNvSpPr>
          <a:spLocks noChangeAspect="1" noChangeArrowheads="1"/>
        </xdr:cNvSpPr>
      </xdr:nvSpPr>
      <xdr:spPr bwMode="auto">
        <a:xfrm>
          <a:off x="202565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202</xdr:row>
      <xdr:rowOff>0</xdr:rowOff>
    </xdr:from>
    <xdr:to>
      <xdr:col>2</xdr:col>
      <xdr:colOff>304800</xdr:colOff>
      <xdr:row>202</xdr:row>
      <xdr:rowOff>304800</xdr:rowOff>
    </xdr:to>
    <xdr:sp macro="" textlink="">
      <xdr:nvSpPr>
        <xdr:cNvPr id="24771" name="AutoShape 1219" descr="https://adas-server.mobiledrivetech.com/polarion/icons/default/enums/type_spike.gif">
          <a:hlinkClick xmlns:r="http://schemas.openxmlformats.org/officeDocument/2006/relationships" r:id="rId404" tgtFrame="_blank"/>
          <a:extLst>
            <a:ext uri="{FF2B5EF4-FFF2-40B4-BE49-F238E27FC236}">
              <a16:creationId xmlns:a16="http://schemas.microsoft.com/office/drawing/2014/main" id="{68BB30A8-213A-4965-A3C7-189883A42A08}"/>
            </a:ext>
          </a:extLst>
        </xdr:cNvPr>
        <xdr:cNvSpPr>
          <a:spLocks noChangeAspect="1" noChangeArrowheads="1"/>
        </xdr:cNvSpPr>
      </xdr:nvSpPr>
      <xdr:spPr bwMode="auto">
        <a:xfrm>
          <a:off x="265430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202</xdr:row>
      <xdr:rowOff>0</xdr:rowOff>
    </xdr:from>
    <xdr:to>
      <xdr:col>3</xdr:col>
      <xdr:colOff>304800</xdr:colOff>
      <xdr:row>202</xdr:row>
      <xdr:rowOff>304800</xdr:rowOff>
    </xdr:to>
    <xdr:sp macro="" textlink="">
      <xdr:nvSpPr>
        <xdr:cNvPr id="24772" name="AutoShape 1220" descr="https://adas-server.mobiledrivetech.com/polarion/icons/default/enums/type_spike.gif">
          <a:hlinkClick xmlns:r="http://schemas.openxmlformats.org/officeDocument/2006/relationships" r:id="rId404" tgtFrame="_top"/>
          <a:extLst>
            <a:ext uri="{FF2B5EF4-FFF2-40B4-BE49-F238E27FC236}">
              <a16:creationId xmlns:a16="http://schemas.microsoft.com/office/drawing/2014/main" id="{007E3C63-37DF-4F57-9C54-FDFE66BA1204}"/>
            </a:ext>
          </a:extLst>
        </xdr:cNvPr>
        <xdr:cNvSpPr>
          <a:spLocks noChangeAspect="1" noChangeArrowheads="1"/>
        </xdr:cNvSpPr>
      </xdr:nvSpPr>
      <xdr:spPr bwMode="auto">
        <a:xfrm>
          <a:off x="579755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304800</xdr:colOff>
      <xdr:row>203</xdr:row>
      <xdr:rowOff>304800</xdr:rowOff>
    </xdr:to>
    <xdr:sp macro="" textlink="">
      <xdr:nvSpPr>
        <xdr:cNvPr id="24773" name="AutoShape 1221" descr="https://adas-server.mobiledrivetech.com/polarion/ria/images/suspect.gif">
          <a:extLst>
            <a:ext uri="{FF2B5EF4-FFF2-40B4-BE49-F238E27FC236}">
              <a16:creationId xmlns:a16="http://schemas.microsoft.com/office/drawing/2014/main" id="{F940F736-6CF6-4228-8296-B7CBA62CF8C7}"/>
            </a:ext>
          </a:extLst>
        </xdr:cNvPr>
        <xdr:cNvSpPr>
          <a:spLocks noChangeAspect="1" noChangeArrowheads="1"/>
        </xdr:cNvSpPr>
      </xdr:nvSpPr>
      <xdr:spPr bwMode="auto">
        <a:xfrm>
          <a:off x="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203</xdr:row>
      <xdr:rowOff>0</xdr:rowOff>
    </xdr:from>
    <xdr:to>
      <xdr:col>0</xdr:col>
      <xdr:colOff>615950</xdr:colOff>
      <xdr:row>203</xdr:row>
      <xdr:rowOff>304800</xdr:rowOff>
    </xdr:to>
    <xdr:sp macro="" textlink="">
      <xdr:nvSpPr>
        <xdr:cNvPr id="24774" name="AutoShape 1222">
          <a:extLst>
            <a:ext uri="{FF2B5EF4-FFF2-40B4-BE49-F238E27FC236}">
              <a16:creationId xmlns:a16="http://schemas.microsoft.com/office/drawing/2014/main" id="{B95EFB4A-FC8F-48AC-B41D-680A97702F5A}"/>
            </a:ext>
          </a:extLst>
        </xdr:cNvPr>
        <xdr:cNvSpPr>
          <a:spLocks noChangeAspect="1" noChangeArrowheads="1"/>
        </xdr:cNvSpPr>
      </xdr:nvSpPr>
      <xdr:spPr bwMode="auto">
        <a:xfrm>
          <a:off x="31115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203</xdr:row>
      <xdr:rowOff>0</xdr:rowOff>
    </xdr:from>
    <xdr:to>
      <xdr:col>0</xdr:col>
      <xdr:colOff>927100</xdr:colOff>
      <xdr:row>203</xdr:row>
      <xdr:rowOff>304800</xdr:rowOff>
    </xdr:to>
    <xdr:sp macro="" textlink="">
      <xdr:nvSpPr>
        <xdr:cNvPr id="24775" name="AutoShape 1223" descr="https://adas-server.mobiledrivetech.com/polarion/icons/default/enums/type_feature.gif">
          <a:hlinkClick xmlns:r="http://schemas.openxmlformats.org/officeDocument/2006/relationships" r:id="rId405" tgtFrame="_blank"/>
          <a:extLst>
            <a:ext uri="{FF2B5EF4-FFF2-40B4-BE49-F238E27FC236}">
              <a16:creationId xmlns:a16="http://schemas.microsoft.com/office/drawing/2014/main" id="{99D1D2D8-58CD-4B2E-ACB7-80BD3C8C1E55}"/>
            </a:ext>
          </a:extLst>
        </xdr:cNvPr>
        <xdr:cNvSpPr>
          <a:spLocks noChangeAspect="1" noChangeArrowheads="1"/>
        </xdr:cNvSpPr>
      </xdr:nvSpPr>
      <xdr:spPr bwMode="auto">
        <a:xfrm>
          <a:off x="62230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203</xdr:row>
      <xdr:rowOff>0</xdr:rowOff>
    </xdr:from>
    <xdr:to>
      <xdr:col>1</xdr:col>
      <xdr:colOff>304800</xdr:colOff>
      <xdr:row>203</xdr:row>
      <xdr:rowOff>304800</xdr:rowOff>
    </xdr:to>
    <xdr:sp macro="" textlink="">
      <xdr:nvSpPr>
        <xdr:cNvPr id="24776" name="AutoShape 1224" descr="https://adas-server.mobiledrivetech.com/polarion/icons/default/enums/type_feature.gif">
          <a:hlinkClick xmlns:r="http://schemas.openxmlformats.org/officeDocument/2006/relationships" r:id="rId405" tgtFrame="_top"/>
          <a:extLst>
            <a:ext uri="{FF2B5EF4-FFF2-40B4-BE49-F238E27FC236}">
              <a16:creationId xmlns:a16="http://schemas.microsoft.com/office/drawing/2014/main" id="{AD83019D-A93D-4964-B055-E737F371892B}"/>
            </a:ext>
          </a:extLst>
        </xdr:cNvPr>
        <xdr:cNvSpPr>
          <a:spLocks noChangeAspect="1" noChangeArrowheads="1"/>
        </xdr:cNvSpPr>
      </xdr:nvSpPr>
      <xdr:spPr bwMode="auto">
        <a:xfrm>
          <a:off x="202565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203</xdr:row>
      <xdr:rowOff>0</xdr:rowOff>
    </xdr:from>
    <xdr:to>
      <xdr:col>2</xdr:col>
      <xdr:colOff>304800</xdr:colOff>
      <xdr:row>203</xdr:row>
      <xdr:rowOff>304800</xdr:rowOff>
    </xdr:to>
    <xdr:sp macro="" textlink="">
      <xdr:nvSpPr>
        <xdr:cNvPr id="24777" name="AutoShape 1225" descr="https://adas-server.mobiledrivetech.com/polarion/icons/default/enums/type_spike.gif">
          <a:hlinkClick xmlns:r="http://schemas.openxmlformats.org/officeDocument/2006/relationships" r:id="rId406" tgtFrame="_blank"/>
          <a:extLst>
            <a:ext uri="{FF2B5EF4-FFF2-40B4-BE49-F238E27FC236}">
              <a16:creationId xmlns:a16="http://schemas.microsoft.com/office/drawing/2014/main" id="{A2DBEDDB-16FC-4043-9643-08105F19D557}"/>
            </a:ext>
          </a:extLst>
        </xdr:cNvPr>
        <xdr:cNvSpPr>
          <a:spLocks noChangeAspect="1" noChangeArrowheads="1"/>
        </xdr:cNvSpPr>
      </xdr:nvSpPr>
      <xdr:spPr bwMode="auto">
        <a:xfrm>
          <a:off x="265430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203</xdr:row>
      <xdr:rowOff>0</xdr:rowOff>
    </xdr:from>
    <xdr:to>
      <xdr:col>3</xdr:col>
      <xdr:colOff>304800</xdr:colOff>
      <xdr:row>203</xdr:row>
      <xdr:rowOff>304800</xdr:rowOff>
    </xdr:to>
    <xdr:sp macro="" textlink="">
      <xdr:nvSpPr>
        <xdr:cNvPr id="24778" name="AutoShape 1226" descr="https://adas-server.mobiledrivetech.com/polarion/icons/default/enums/type_spike.gif">
          <a:hlinkClick xmlns:r="http://schemas.openxmlformats.org/officeDocument/2006/relationships" r:id="rId406" tgtFrame="_top"/>
          <a:extLst>
            <a:ext uri="{FF2B5EF4-FFF2-40B4-BE49-F238E27FC236}">
              <a16:creationId xmlns:a16="http://schemas.microsoft.com/office/drawing/2014/main" id="{4B3B3458-A2B7-4337-8F35-FCF34A6057F9}"/>
            </a:ext>
          </a:extLst>
        </xdr:cNvPr>
        <xdr:cNvSpPr>
          <a:spLocks noChangeAspect="1" noChangeArrowheads="1"/>
        </xdr:cNvSpPr>
      </xdr:nvSpPr>
      <xdr:spPr bwMode="auto">
        <a:xfrm>
          <a:off x="5797550" y="1311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304800</xdr:colOff>
      <xdr:row>204</xdr:row>
      <xdr:rowOff>304800</xdr:rowOff>
    </xdr:to>
    <xdr:sp macro="" textlink="">
      <xdr:nvSpPr>
        <xdr:cNvPr id="24779" name="AutoShape 1227" descr="https://adas-server.mobiledrivetech.com/polarion/ria/images/suspect.gif">
          <a:extLst>
            <a:ext uri="{FF2B5EF4-FFF2-40B4-BE49-F238E27FC236}">
              <a16:creationId xmlns:a16="http://schemas.microsoft.com/office/drawing/2014/main" id="{61052794-24BA-4A6C-9E34-1F183A9DF232}"/>
            </a:ext>
          </a:extLst>
        </xdr:cNvPr>
        <xdr:cNvSpPr>
          <a:spLocks noChangeAspect="1" noChangeArrowheads="1"/>
        </xdr:cNvSpPr>
      </xdr:nvSpPr>
      <xdr:spPr bwMode="auto">
        <a:xfrm>
          <a:off x="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204</xdr:row>
      <xdr:rowOff>0</xdr:rowOff>
    </xdr:from>
    <xdr:to>
      <xdr:col>0</xdr:col>
      <xdr:colOff>615950</xdr:colOff>
      <xdr:row>204</xdr:row>
      <xdr:rowOff>304800</xdr:rowOff>
    </xdr:to>
    <xdr:sp macro="" textlink="">
      <xdr:nvSpPr>
        <xdr:cNvPr id="24780" name="AutoShape 1228">
          <a:extLst>
            <a:ext uri="{FF2B5EF4-FFF2-40B4-BE49-F238E27FC236}">
              <a16:creationId xmlns:a16="http://schemas.microsoft.com/office/drawing/2014/main" id="{4F858EC5-E5E0-4CF4-905F-7EDE0CCDE221}"/>
            </a:ext>
          </a:extLst>
        </xdr:cNvPr>
        <xdr:cNvSpPr>
          <a:spLocks noChangeAspect="1" noChangeArrowheads="1"/>
        </xdr:cNvSpPr>
      </xdr:nvSpPr>
      <xdr:spPr bwMode="auto">
        <a:xfrm>
          <a:off x="31115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204</xdr:row>
      <xdr:rowOff>0</xdr:rowOff>
    </xdr:from>
    <xdr:to>
      <xdr:col>0</xdr:col>
      <xdr:colOff>927100</xdr:colOff>
      <xdr:row>204</xdr:row>
      <xdr:rowOff>304800</xdr:rowOff>
    </xdr:to>
    <xdr:sp macro="" textlink="">
      <xdr:nvSpPr>
        <xdr:cNvPr id="24781" name="AutoShape 1229" descr="https://adas-server.mobiledrivetech.com/polarion/icons/default/enums/type_feature.gif">
          <a:hlinkClick xmlns:r="http://schemas.openxmlformats.org/officeDocument/2006/relationships" r:id="rId407" tgtFrame="_blank"/>
          <a:extLst>
            <a:ext uri="{FF2B5EF4-FFF2-40B4-BE49-F238E27FC236}">
              <a16:creationId xmlns:a16="http://schemas.microsoft.com/office/drawing/2014/main" id="{7DF1A35E-62D5-4838-A477-C6F2FCEE9917}"/>
            </a:ext>
          </a:extLst>
        </xdr:cNvPr>
        <xdr:cNvSpPr>
          <a:spLocks noChangeAspect="1" noChangeArrowheads="1"/>
        </xdr:cNvSpPr>
      </xdr:nvSpPr>
      <xdr:spPr bwMode="auto">
        <a:xfrm>
          <a:off x="62230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204</xdr:row>
      <xdr:rowOff>0</xdr:rowOff>
    </xdr:from>
    <xdr:to>
      <xdr:col>1</xdr:col>
      <xdr:colOff>304800</xdr:colOff>
      <xdr:row>204</xdr:row>
      <xdr:rowOff>304800</xdr:rowOff>
    </xdr:to>
    <xdr:sp macro="" textlink="">
      <xdr:nvSpPr>
        <xdr:cNvPr id="24782" name="AutoShape 1230" descr="https://adas-server.mobiledrivetech.com/polarion/icons/default/enums/type_feature.gif">
          <a:hlinkClick xmlns:r="http://schemas.openxmlformats.org/officeDocument/2006/relationships" r:id="rId407" tgtFrame="_top"/>
          <a:extLst>
            <a:ext uri="{FF2B5EF4-FFF2-40B4-BE49-F238E27FC236}">
              <a16:creationId xmlns:a16="http://schemas.microsoft.com/office/drawing/2014/main" id="{0FB7DD2D-09E9-4695-A1D1-9987F848CABA}"/>
            </a:ext>
          </a:extLst>
        </xdr:cNvPr>
        <xdr:cNvSpPr>
          <a:spLocks noChangeAspect="1" noChangeArrowheads="1"/>
        </xdr:cNvSpPr>
      </xdr:nvSpPr>
      <xdr:spPr bwMode="auto">
        <a:xfrm>
          <a:off x="202565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204</xdr:row>
      <xdr:rowOff>0</xdr:rowOff>
    </xdr:from>
    <xdr:to>
      <xdr:col>2</xdr:col>
      <xdr:colOff>304800</xdr:colOff>
      <xdr:row>204</xdr:row>
      <xdr:rowOff>304800</xdr:rowOff>
    </xdr:to>
    <xdr:sp macro="" textlink="">
      <xdr:nvSpPr>
        <xdr:cNvPr id="24783" name="AutoShape 1231" descr="https://adas-server.mobiledrivetech.com/polarion/icons/default/enums/type_spike.gif">
          <a:hlinkClick xmlns:r="http://schemas.openxmlformats.org/officeDocument/2006/relationships" r:id="rId408" tgtFrame="_blank"/>
          <a:extLst>
            <a:ext uri="{FF2B5EF4-FFF2-40B4-BE49-F238E27FC236}">
              <a16:creationId xmlns:a16="http://schemas.microsoft.com/office/drawing/2014/main" id="{09D85311-D6E2-40E3-A99B-1367018926BA}"/>
            </a:ext>
          </a:extLst>
        </xdr:cNvPr>
        <xdr:cNvSpPr>
          <a:spLocks noChangeAspect="1" noChangeArrowheads="1"/>
        </xdr:cNvSpPr>
      </xdr:nvSpPr>
      <xdr:spPr bwMode="auto">
        <a:xfrm>
          <a:off x="265430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204</xdr:row>
      <xdr:rowOff>0</xdr:rowOff>
    </xdr:from>
    <xdr:to>
      <xdr:col>3</xdr:col>
      <xdr:colOff>304800</xdr:colOff>
      <xdr:row>204</xdr:row>
      <xdr:rowOff>304800</xdr:rowOff>
    </xdr:to>
    <xdr:sp macro="" textlink="">
      <xdr:nvSpPr>
        <xdr:cNvPr id="24784" name="AutoShape 1232" descr="https://adas-server.mobiledrivetech.com/polarion/icons/default/enums/type_spike.gif">
          <a:hlinkClick xmlns:r="http://schemas.openxmlformats.org/officeDocument/2006/relationships" r:id="rId408" tgtFrame="_top"/>
          <a:extLst>
            <a:ext uri="{FF2B5EF4-FFF2-40B4-BE49-F238E27FC236}">
              <a16:creationId xmlns:a16="http://schemas.microsoft.com/office/drawing/2014/main" id="{0529BAEE-7517-4C30-89C5-4AA3051F47DE}"/>
            </a:ext>
          </a:extLst>
        </xdr:cNvPr>
        <xdr:cNvSpPr>
          <a:spLocks noChangeAspect="1" noChangeArrowheads="1"/>
        </xdr:cNvSpPr>
      </xdr:nvSpPr>
      <xdr:spPr bwMode="auto">
        <a:xfrm>
          <a:off x="5797550" y="1317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xdr:row>
      <xdr:rowOff>0</xdr:rowOff>
    </xdr:from>
    <xdr:to>
      <xdr:col>0</xdr:col>
      <xdr:colOff>304800</xdr:colOff>
      <xdr:row>205</xdr:row>
      <xdr:rowOff>304800</xdr:rowOff>
    </xdr:to>
    <xdr:sp macro="" textlink="">
      <xdr:nvSpPr>
        <xdr:cNvPr id="24785" name="AutoShape 1233" descr="https://adas-server.mobiledrivetech.com/polarion/ria/images/suspect.gif">
          <a:extLst>
            <a:ext uri="{FF2B5EF4-FFF2-40B4-BE49-F238E27FC236}">
              <a16:creationId xmlns:a16="http://schemas.microsoft.com/office/drawing/2014/main" id="{F19AFB37-C349-46FF-9421-8BA5C54187DE}"/>
            </a:ext>
          </a:extLst>
        </xdr:cNvPr>
        <xdr:cNvSpPr>
          <a:spLocks noChangeAspect="1" noChangeArrowheads="1"/>
        </xdr:cNvSpPr>
      </xdr:nvSpPr>
      <xdr:spPr bwMode="auto">
        <a:xfrm>
          <a:off x="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205</xdr:row>
      <xdr:rowOff>0</xdr:rowOff>
    </xdr:from>
    <xdr:to>
      <xdr:col>0</xdr:col>
      <xdr:colOff>615950</xdr:colOff>
      <xdr:row>205</xdr:row>
      <xdr:rowOff>304800</xdr:rowOff>
    </xdr:to>
    <xdr:sp macro="" textlink="">
      <xdr:nvSpPr>
        <xdr:cNvPr id="24786" name="AutoShape 1234">
          <a:extLst>
            <a:ext uri="{FF2B5EF4-FFF2-40B4-BE49-F238E27FC236}">
              <a16:creationId xmlns:a16="http://schemas.microsoft.com/office/drawing/2014/main" id="{5C143B41-5F22-47D8-AAEE-8BB4211C29CD}"/>
            </a:ext>
          </a:extLst>
        </xdr:cNvPr>
        <xdr:cNvSpPr>
          <a:spLocks noChangeAspect="1" noChangeArrowheads="1"/>
        </xdr:cNvSpPr>
      </xdr:nvSpPr>
      <xdr:spPr bwMode="auto">
        <a:xfrm>
          <a:off x="31115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205</xdr:row>
      <xdr:rowOff>0</xdr:rowOff>
    </xdr:from>
    <xdr:to>
      <xdr:col>0</xdr:col>
      <xdr:colOff>927100</xdr:colOff>
      <xdr:row>205</xdr:row>
      <xdr:rowOff>304800</xdr:rowOff>
    </xdr:to>
    <xdr:sp macro="" textlink="">
      <xdr:nvSpPr>
        <xdr:cNvPr id="24787" name="AutoShape 1235" descr="https://adas-server.mobiledrivetech.com/polarion/icons/default/enums/type_feature.gif">
          <a:hlinkClick xmlns:r="http://schemas.openxmlformats.org/officeDocument/2006/relationships" r:id="rId409" tgtFrame="_blank"/>
          <a:extLst>
            <a:ext uri="{FF2B5EF4-FFF2-40B4-BE49-F238E27FC236}">
              <a16:creationId xmlns:a16="http://schemas.microsoft.com/office/drawing/2014/main" id="{ADD60290-61E1-4A31-9FE6-E5BF923FFC1B}"/>
            </a:ext>
          </a:extLst>
        </xdr:cNvPr>
        <xdr:cNvSpPr>
          <a:spLocks noChangeAspect="1" noChangeArrowheads="1"/>
        </xdr:cNvSpPr>
      </xdr:nvSpPr>
      <xdr:spPr bwMode="auto">
        <a:xfrm>
          <a:off x="62230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205</xdr:row>
      <xdr:rowOff>0</xdr:rowOff>
    </xdr:from>
    <xdr:to>
      <xdr:col>1</xdr:col>
      <xdr:colOff>304800</xdr:colOff>
      <xdr:row>205</xdr:row>
      <xdr:rowOff>304800</xdr:rowOff>
    </xdr:to>
    <xdr:sp macro="" textlink="">
      <xdr:nvSpPr>
        <xdr:cNvPr id="24788" name="AutoShape 1236" descr="https://adas-server.mobiledrivetech.com/polarion/icons/default/enums/type_feature.gif">
          <a:hlinkClick xmlns:r="http://schemas.openxmlformats.org/officeDocument/2006/relationships" r:id="rId409" tgtFrame="_top"/>
          <a:extLst>
            <a:ext uri="{FF2B5EF4-FFF2-40B4-BE49-F238E27FC236}">
              <a16:creationId xmlns:a16="http://schemas.microsoft.com/office/drawing/2014/main" id="{70A01E7D-8765-41C6-96A7-94A96DA6DAA9}"/>
            </a:ext>
          </a:extLst>
        </xdr:cNvPr>
        <xdr:cNvSpPr>
          <a:spLocks noChangeAspect="1" noChangeArrowheads="1"/>
        </xdr:cNvSpPr>
      </xdr:nvSpPr>
      <xdr:spPr bwMode="auto">
        <a:xfrm>
          <a:off x="202565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205</xdr:row>
      <xdr:rowOff>0</xdr:rowOff>
    </xdr:from>
    <xdr:to>
      <xdr:col>2</xdr:col>
      <xdr:colOff>304800</xdr:colOff>
      <xdr:row>205</xdr:row>
      <xdr:rowOff>304800</xdr:rowOff>
    </xdr:to>
    <xdr:sp macro="" textlink="">
      <xdr:nvSpPr>
        <xdr:cNvPr id="24789" name="AutoShape 1237" descr="https://adas-server.mobiledrivetech.com/polarion/icons/default/enums/type_spike.gif">
          <a:hlinkClick xmlns:r="http://schemas.openxmlformats.org/officeDocument/2006/relationships" r:id="rId410" tgtFrame="_blank"/>
          <a:extLst>
            <a:ext uri="{FF2B5EF4-FFF2-40B4-BE49-F238E27FC236}">
              <a16:creationId xmlns:a16="http://schemas.microsoft.com/office/drawing/2014/main" id="{7286C20D-CCBD-450D-8E09-BBF8842900F6}"/>
            </a:ext>
          </a:extLst>
        </xdr:cNvPr>
        <xdr:cNvSpPr>
          <a:spLocks noChangeAspect="1" noChangeArrowheads="1"/>
        </xdr:cNvSpPr>
      </xdr:nvSpPr>
      <xdr:spPr bwMode="auto">
        <a:xfrm>
          <a:off x="265430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205</xdr:row>
      <xdr:rowOff>0</xdr:rowOff>
    </xdr:from>
    <xdr:to>
      <xdr:col>3</xdr:col>
      <xdr:colOff>304800</xdr:colOff>
      <xdr:row>205</xdr:row>
      <xdr:rowOff>304800</xdr:rowOff>
    </xdr:to>
    <xdr:sp macro="" textlink="">
      <xdr:nvSpPr>
        <xdr:cNvPr id="24790" name="AutoShape 1238" descr="https://adas-server.mobiledrivetech.com/polarion/icons/default/enums/type_spike.gif">
          <a:hlinkClick xmlns:r="http://schemas.openxmlformats.org/officeDocument/2006/relationships" r:id="rId410" tgtFrame="_top"/>
          <a:extLst>
            <a:ext uri="{FF2B5EF4-FFF2-40B4-BE49-F238E27FC236}">
              <a16:creationId xmlns:a16="http://schemas.microsoft.com/office/drawing/2014/main" id="{50E91BC6-A942-48B2-8CB0-0528762DBDAB}"/>
            </a:ext>
          </a:extLst>
        </xdr:cNvPr>
        <xdr:cNvSpPr>
          <a:spLocks noChangeAspect="1" noChangeArrowheads="1"/>
        </xdr:cNvSpPr>
      </xdr:nvSpPr>
      <xdr:spPr bwMode="auto">
        <a:xfrm>
          <a:off x="5797550" y="1323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xdr:row>
      <xdr:rowOff>0</xdr:rowOff>
    </xdr:from>
    <xdr:to>
      <xdr:col>0</xdr:col>
      <xdr:colOff>304800</xdr:colOff>
      <xdr:row>206</xdr:row>
      <xdr:rowOff>304800</xdr:rowOff>
    </xdr:to>
    <xdr:sp macro="" textlink="">
      <xdr:nvSpPr>
        <xdr:cNvPr id="24791" name="AutoShape 1239" descr="https://adas-server.mobiledrivetech.com/polarion/ria/images/suspect.gif">
          <a:extLst>
            <a:ext uri="{FF2B5EF4-FFF2-40B4-BE49-F238E27FC236}">
              <a16:creationId xmlns:a16="http://schemas.microsoft.com/office/drawing/2014/main" id="{A9AA81CF-1CD4-42C1-BA29-0AE2B91F9444}"/>
            </a:ext>
          </a:extLst>
        </xdr:cNvPr>
        <xdr:cNvSpPr>
          <a:spLocks noChangeAspect="1" noChangeArrowheads="1"/>
        </xdr:cNvSpPr>
      </xdr:nvSpPr>
      <xdr:spPr bwMode="auto">
        <a:xfrm>
          <a:off x="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206</xdr:row>
      <xdr:rowOff>0</xdr:rowOff>
    </xdr:from>
    <xdr:to>
      <xdr:col>0</xdr:col>
      <xdr:colOff>615950</xdr:colOff>
      <xdr:row>206</xdr:row>
      <xdr:rowOff>304800</xdr:rowOff>
    </xdr:to>
    <xdr:sp macro="" textlink="">
      <xdr:nvSpPr>
        <xdr:cNvPr id="24792" name="AutoShape 1240">
          <a:extLst>
            <a:ext uri="{FF2B5EF4-FFF2-40B4-BE49-F238E27FC236}">
              <a16:creationId xmlns:a16="http://schemas.microsoft.com/office/drawing/2014/main" id="{F0504A4B-8348-455D-B5DE-ABBD87B71AF8}"/>
            </a:ext>
          </a:extLst>
        </xdr:cNvPr>
        <xdr:cNvSpPr>
          <a:spLocks noChangeAspect="1" noChangeArrowheads="1"/>
        </xdr:cNvSpPr>
      </xdr:nvSpPr>
      <xdr:spPr bwMode="auto">
        <a:xfrm>
          <a:off x="31115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206</xdr:row>
      <xdr:rowOff>0</xdr:rowOff>
    </xdr:from>
    <xdr:to>
      <xdr:col>0</xdr:col>
      <xdr:colOff>927100</xdr:colOff>
      <xdr:row>206</xdr:row>
      <xdr:rowOff>304800</xdr:rowOff>
    </xdr:to>
    <xdr:sp macro="" textlink="">
      <xdr:nvSpPr>
        <xdr:cNvPr id="24793" name="AutoShape 1241" descr="https://adas-server.mobiledrivetech.com/polarion/icons/default/enums/type_feature.gif">
          <a:hlinkClick xmlns:r="http://schemas.openxmlformats.org/officeDocument/2006/relationships" r:id="rId411" tgtFrame="_blank"/>
          <a:extLst>
            <a:ext uri="{FF2B5EF4-FFF2-40B4-BE49-F238E27FC236}">
              <a16:creationId xmlns:a16="http://schemas.microsoft.com/office/drawing/2014/main" id="{6F957914-2E59-46D1-ACA0-CB3E57F025E2}"/>
            </a:ext>
          </a:extLst>
        </xdr:cNvPr>
        <xdr:cNvSpPr>
          <a:spLocks noChangeAspect="1" noChangeArrowheads="1"/>
        </xdr:cNvSpPr>
      </xdr:nvSpPr>
      <xdr:spPr bwMode="auto">
        <a:xfrm>
          <a:off x="62230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206</xdr:row>
      <xdr:rowOff>0</xdr:rowOff>
    </xdr:from>
    <xdr:to>
      <xdr:col>1</xdr:col>
      <xdr:colOff>304800</xdr:colOff>
      <xdr:row>206</xdr:row>
      <xdr:rowOff>304800</xdr:rowOff>
    </xdr:to>
    <xdr:sp macro="" textlink="">
      <xdr:nvSpPr>
        <xdr:cNvPr id="24794" name="AutoShape 1242" descr="https://adas-server.mobiledrivetech.com/polarion/icons/default/enums/type_feature.gif">
          <a:hlinkClick xmlns:r="http://schemas.openxmlformats.org/officeDocument/2006/relationships" r:id="rId411" tgtFrame="_top"/>
          <a:extLst>
            <a:ext uri="{FF2B5EF4-FFF2-40B4-BE49-F238E27FC236}">
              <a16:creationId xmlns:a16="http://schemas.microsoft.com/office/drawing/2014/main" id="{6E3F2397-4084-4B8A-9DFB-01D67D094FDB}"/>
            </a:ext>
          </a:extLst>
        </xdr:cNvPr>
        <xdr:cNvSpPr>
          <a:spLocks noChangeAspect="1" noChangeArrowheads="1"/>
        </xdr:cNvSpPr>
      </xdr:nvSpPr>
      <xdr:spPr bwMode="auto">
        <a:xfrm>
          <a:off x="202565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206</xdr:row>
      <xdr:rowOff>0</xdr:rowOff>
    </xdr:from>
    <xdr:to>
      <xdr:col>2</xdr:col>
      <xdr:colOff>304800</xdr:colOff>
      <xdr:row>206</xdr:row>
      <xdr:rowOff>304800</xdr:rowOff>
    </xdr:to>
    <xdr:sp macro="" textlink="">
      <xdr:nvSpPr>
        <xdr:cNvPr id="24795" name="AutoShape 1243" descr="https://adas-server.mobiledrivetech.com/polarion/icons/default/enums/type_spike.gif">
          <a:hlinkClick xmlns:r="http://schemas.openxmlformats.org/officeDocument/2006/relationships" r:id="rId412" tgtFrame="_blank"/>
          <a:extLst>
            <a:ext uri="{FF2B5EF4-FFF2-40B4-BE49-F238E27FC236}">
              <a16:creationId xmlns:a16="http://schemas.microsoft.com/office/drawing/2014/main" id="{9FB154D7-F398-4B7C-BE0C-7C8B9A3307F5}"/>
            </a:ext>
          </a:extLst>
        </xdr:cNvPr>
        <xdr:cNvSpPr>
          <a:spLocks noChangeAspect="1" noChangeArrowheads="1"/>
        </xdr:cNvSpPr>
      </xdr:nvSpPr>
      <xdr:spPr bwMode="auto">
        <a:xfrm>
          <a:off x="265430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206</xdr:row>
      <xdr:rowOff>0</xdr:rowOff>
    </xdr:from>
    <xdr:to>
      <xdr:col>3</xdr:col>
      <xdr:colOff>304800</xdr:colOff>
      <xdr:row>206</xdr:row>
      <xdr:rowOff>304800</xdr:rowOff>
    </xdr:to>
    <xdr:sp macro="" textlink="">
      <xdr:nvSpPr>
        <xdr:cNvPr id="24796" name="AutoShape 1244" descr="https://adas-server.mobiledrivetech.com/polarion/icons/default/enums/type_spike.gif">
          <a:hlinkClick xmlns:r="http://schemas.openxmlformats.org/officeDocument/2006/relationships" r:id="rId412" tgtFrame="_top"/>
          <a:extLst>
            <a:ext uri="{FF2B5EF4-FFF2-40B4-BE49-F238E27FC236}">
              <a16:creationId xmlns:a16="http://schemas.microsoft.com/office/drawing/2014/main" id="{810B3905-79D1-4B08-9141-6E1EA3C4E0E2}"/>
            </a:ext>
          </a:extLst>
        </xdr:cNvPr>
        <xdr:cNvSpPr>
          <a:spLocks noChangeAspect="1" noChangeArrowheads="1"/>
        </xdr:cNvSpPr>
      </xdr:nvSpPr>
      <xdr:spPr bwMode="auto">
        <a:xfrm>
          <a:off x="579755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0</xdr:col>
      <xdr:colOff>304800</xdr:colOff>
      <xdr:row>207</xdr:row>
      <xdr:rowOff>304800</xdr:rowOff>
    </xdr:to>
    <xdr:sp macro="" textlink="">
      <xdr:nvSpPr>
        <xdr:cNvPr id="24797" name="AutoShape 1245" descr="https://adas-server.mobiledrivetech.com/polarion/ria/images/suspect.gif">
          <a:extLst>
            <a:ext uri="{FF2B5EF4-FFF2-40B4-BE49-F238E27FC236}">
              <a16:creationId xmlns:a16="http://schemas.microsoft.com/office/drawing/2014/main" id="{7E92B43D-55C2-4614-B8D9-05AD5196C216}"/>
            </a:ext>
          </a:extLst>
        </xdr:cNvPr>
        <xdr:cNvSpPr>
          <a:spLocks noChangeAspect="1" noChangeArrowheads="1"/>
        </xdr:cNvSpPr>
      </xdr:nvSpPr>
      <xdr:spPr bwMode="auto">
        <a:xfrm>
          <a:off x="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207</xdr:row>
      <xdr:rowOff>0</xdr:rowOff>
    </xdr:from>
    <xdr:to>
      <xdr:col>0</xdr:col>
      <xdr:colOff>615950</xdr:colOff>
      <xdr:row>207</xdr:row>
      <xdr:rowOff>304800</xdr:rowOff>
    </xdr:to>
    <xdr:sp macro="" textlink="">
      <xdr:nvSpPr>
        <xdr:cNvPr id="24798" name="AutoShape 1246">
          <a:extLst>
            <a:ext uri="{FF2B5EF4-FFF2-40B4-BE49-F238E27FC236}">
              <a16:creationId xmlns:a16="http://schemas.microsoft.com/office/drawing/2014/main" id="{698B4DEE-6623-4FD6-9F62-8AD872D6F8A4}"/>
            </a:ext>
          </a:extLst>
        </xdr:cNvPr>
        <xdr:cNvSpPr>
          <a:spLocks noChangeAspect="1" noChangeArrowheads="1"/>
        </xdr:cNvSpPr>
      </xdr:nvSpPr>
      <xdr:spPr bwMode="auto">
        <a:xfrm>
          <a:off x="31115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207</xdr:row>
      <xdr:rowOff>0</xdr:rowOff>
    </xdr:from>
    <xdr:to>
      <xdr:col>0</xdr:col>
      <xdr:colOff>927100</xdr:colOff>
      <xdr:row>207</xdr:row>
      <xdr:rowOff>304800</xdr:rowOff>
    </xdr:to>
    <xdr:sp macro="" textlink="">
      <xdr:nvSpPr>
        <xdr:cNvPr id="24799" name="AutoShape 1247" descr="https://adas-server.mobiledrivetech.com/polarion/icons/default/enums/type_feature.gif">
          <a:hlinkClick xmlns:r="http://schemas.openxmlformats.org/officeDocument/2006/relationships" r:id="rId413" tgtFrame="_blank"/>
          <a:extLst>
            <a:ext uri="{FF2B5EF4-FFF2-40B4-BE49-F238E27FC236}">
              <a16:creationId xmlns:a16="http://schemas.microsoft.com/office/drawing/2014/main" id="{BE67FAB6-A760-4D2A-AB96-64C6BCAA658B}"/>
            </a:ext>
          </a:extLst>
        </xdr:cNvPr>
        <xdr:cNvSpPr>
          <a:spLocks noChangeAspect="1" noChangeArrowheads="1"/>
        </xdr:cNvSpPr>
      </xdr:nvSpPr>
      <xdr:spPr bwMode="auto">
        <a:xfrm>
          <a:off x="62230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207</xdr:row>
      <xdr:rowOff>0</xdr:rowOff>
    </xdr:from>
    <xdr:to>
      <xdr:col>1</xdr:col>
      <xdr:colOff>304800</xdr:colOff>
      <xdr:row>207</xdr:row>
      <xdr:rowOff>304800</xdr:rowOff>
    </xdr:to>
    <xdr:sp macro="" textlink="">
      <xdr:nvSpPr>
        <xdr:cNvPr id="24800" name="AutoShape 1248" descr="https://adas-server.mobiledrivetech.com/polarion/icons/default/enums/type_feature.gif">
          <a:hlinkClick xmlns:r="http://schemas.openxmlformats.org/officeDocument/2006/relationships" r:id="rId413" tgtFrame="_top"/>
          <a:extLst>
            <a:ext uri="{FF2B5EF4-FFF2-40B4-BE49-F238E27FC236}">
              <a16:creationId xmlns:a16="http://schemas.microsoft.com/office/drawing/2014/main" id="{18CD6760-ECD1-47EF-A506-4E05BA04C17A}"/>
            </a:ext>
          </a:extLst>
        </xdr:cNvPr>
        <xdr:cNvSpPr>
          <a:spLocks noChangeAspect="1" noChangeArrowheads="1"/>
        </xdr:cNvSpPr>
      </xdr:nvSpPr>
      <xdr:spPr bwMode="auto">
        <a:xfrm>
          <a:off x="202565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207</xdr:row>
      <xdr:rowOff>0</xdr:rowOff>
    </xdr:from>
    <xdr:to>
      <xdr:col>2</xdr:col>
      <xdr:colOff>304800</xdr:colOff>
      <xdr:row>207</xdr:row>
      <xdr:rowOff>304800</xdr:rowOff>
    </xdr:to>
    <xdr:sp macro="" textlink="">
      <xdr:nvSpPr>
        <xdr:cNvPr id="24801" name="AutoShape 1249" descr="https://adas-server.mobiledrivetech.com/polarion/icons/default/enums/type_spike.gif">
          <a:hlinkClick xmlns:r="http://schemas.openxmlformats.org/officeDocument/2006/relationships" r:id="rId414" tgtFrame="_blank"/>
          <a:extLst>
            <a:ext uri="{FF2B5EF4-FFF2-40B4-BE49-F238E27FC236}">
              <a16:creationId xmlns:a16="http://schemas.microsoft.com/office/drawing/2014/main" id="{475A9B6B-DEEB-403C-A58C-4B21B8D33222}"/>
            </a:ext>
          </a:extLst>
        </xdr:cNvPr>
        <xdr:cNvSpPr>
          <a:spLocks noChangeAspect="1" noChangeArrowheads="1"/>
        </xdr:cNvSpPr>
      </xdr:nvSpPr>
      <xdr:spPr bwMode="auto">
        <a:xfrm>
          <a:off x="265430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207</xdr:row>
      <xdr:rowOff>0</xdr:rowOff>
    </xdr:from>
    <xdr:to>
      <xdr:col>3</xdr:col>
      <xdr:colOff>304800</xdr:colOff>
      <xdr:row>207</xdr:row>
      <xdr:rowOff>304800</xdr:rowOff>
    </xdr:to>
    <xdr:sp macro="" textlink="">
      <xdr:nvSpPr>
        <xdr:cNvPr id="24802" name="AutoShape 1250" descr="https://adas-server.mobiledrivetech.com/polarion/icons/default/enums/type_spike.gif">
          <a:hlinkClick xmlns:r="http://schemas.openxmlformats.org/officeDocument/2006/relationships" r:id="rId414" tgtFrame="_top"/>
          <a:extLst>
            <a:ext uri="{FF2B5EF4-FFF2-40B4-BE49-F238E27FC236}">
              <a16:creationId xmlns:a16="http://schemas.microsoft.com/office/drawing/2014/main" id="{B8A5BEF7-F31D-4018-8B83-313D1F34C159}"/>
            </a:ext>
          </a:extLst>
        </xdr:cNvPr>
        <xdr:cNvSpPr>
          <a:spLocks noChangeAspect="1" noChangeArrowheads="1"/>
        </xdr:cNvSpPr>
      </xdr:nvSpPr>
      <xdr:spPr bwMode="auto">
        <a:xfrm>
          <a:off x="5797550" y="1336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0</xdr:col>
      <xdr:colOff>304800</xdr:colOff>
      <xdr:row>208</xdr:row>
      <xdr:rowOff>304800</xdr:rowOff>
    </xdr:to>
    <xdr:sp macro="" textlink="">
      <xdr:nvSpPr>
        <xdr:cNvPr id="24803" name="AutoShape 1251" descr="https://adas-server.mobiledrivetech.com/polarion/ria/images/suspect.gif">
          <a:extLst>
            <a:ext uri="{FF2B5EF4-FFF2-40B4-BE49-F238E27FC236}">
              <a16:creationId xmlns:a16="http://schemas.microsoft.com/office/drawing/2014/main" id="{F6C80860-FFAB-4497-9F61-649C16820787}"/>
            </a:ext>
          </a:extLst>
        </xdr:cNvPr>
        <xdr:cNvSpPr>
          <a:spLocks noChangeAspect="1" noChangeArrowheads="1"/>
        </xdr:cNvSpPr>
      </xdr:nvSpPr>
      <xdr:spPr bwMode="auto">
        <a:xfrm>
          <a:off x="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208</xdr:row>
      <xdr:rowOff>0</xdr:rowOff>
    </xdr:from>
    <xdr:to>
      <xdr:col>0</xdr:col>
      <xdr:colOff>615950</xdr:colOff>
      <xdr:row>208</xdr:row>
      <xdr:rowOff>304800</xdr:rowOff>
    </xdr:to>
    <xdr:sp macro="" textlink="">
      <xdr:nvSpPr>
        <xdr:cNvPr id="24804" name="AutoShape 1252">
          <a:extLst>
            <a:ext uri="{FF2B5EF4-FFF2-40B4-BE49-F238E27FC236}">
              <a16:creationId xmlns:a16="http://schemas.microsoft.com/office/drawing/2014/main" id="{E6948546-E52B-44C2-BC0D-EF57A7ED2096}"/>
            </a:ext>
          </a:extLst>
        </xdr:cNvPr>
        <xdr:cNvSpPr>
          <a:spLocks noChangeAspect="1" noChangeArrowheads="1"/>
        </xdr:cNvSpPr>
      </xdr:nvSpPr>
      <xdr:spPr bwMode="auto">
        <a:xfrm>
          <a:off x="31115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208</xdr:row>
      <xdr:rowOff>0</xdr:rowOff>
    </xdr:from>
    <xdr:to>
      <xdr:col>0</xdr:col>
      <xdr:colOff>927100</xdr:colOff>
      <xdr:row>208</xdr:row>
      <xdr:rowOff>304800</xdr:rowOff>
    </xdr:to>
    <xdr:sp macro="" textlink="">
      <xdr:nvSpPr>
        <xdr:cNvPr id="24805" name="AutoShape 1253" descr="https://adas-server.mobiledrivetech.com/polarion/icons/default/enums/type_feature.gif">
          <a:hlinkClick xmlns:r="http://schemas.openxmlformats.org/officeDocument/2006/relationships" r:id="rId415" tgtFrame="_blank"/>
          <a:extLst>
            <a:ext uri="{FF2B5EF4-FFF2-40B4-BE49-F238E27FC236}">
              <a16:creationId xmlns:a16="http://schemas.microsoft.com/office/drawing/2014/main" id="{27CEC414-8891-432C-AC0E-709BE5B24C9D}"/>
            </a:ext>
          </a:extLst>
        </xdr:cNvPr>
        <xdr:cNvSpPr>
          <a:spLocks noChangeAspect="1" noChangeArrowheads="1"/>
        </xdr:cNvSpPr>
      </xdr:nvSpPr>
      <xdr:spPr bwMode="auto">
        <a:xfrm>
          <a:off x="62230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208</xdr:row>
      <xdr:rowOff>0</xdr:rowOff>
    </xdr:from>
    <xdr:to>
      <xdr:col>1</xdr:col>
      <xdr:colOff>304800</xdr:colOff>
      <xdr:row>208</xdr:row>
      <xdr:rowOff>304800</xdr:rowOff>
    </xdr:to>
    <xdr:sp macro="" textlink="">
      <xdr:nvSpPr>
        <xdr:cNvPr id="24806" name="AutoShape 1254" descr="https://adas-server.mobiledrivetech.com/polarion/icons/default/enums/type_feature.gif">
          <a:hlinkClick xmlns:r="http://schemas.openxmlformats.org/officeDocument/2006/relationships" r:id="rId415" tgtFrame="_top"/>
          <a:extLst>
            <a:ext uri="{FF2B5EF4-FFF2-40B4-BE49-F238E27FC236}">
              <a16:creationId xmlns:a16="http://schemas.microsoft.com/office/drawing/2014/main" id="{F4F2FE9A-670D-4D19-8CD7-0159643FA732}"/>
            </a:ext>
          </a:extLst>
        </xdr:cNvPr>
        <xdr:cNvSpPr>
          <a:spLocks noChangeAspect="1" noChangeArrowheads="1"/>
        </xdr:cNvSpPr>
      </xdr:nvSpPr>
      <xdr:spPr bwMode="auto">
        <a:xfrm>
          <a:off x="202565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208</xdr:row>
      <xdr:rowOff>0</xdr:rowOff>
    </xdr:from>
    <xdr:to>
      <xdr:col>2</xdr:col>
      <xdr:colOff>304800</xdr:colOff>
      <xdr:row>208</xdr:row>
      <xdr:rowOff>304800</xdr:rowOff>
    </xdr:to>
    <xdr:sp macro="" textlink="">
      <xdr:nvSpPr>
        <xdr:cNvPr id="24807" name="AutoShape 1255" descr="https://adas-server.mobiledrivetech.com/polarion/icons/default/enums/type_spike.gif">
          <a:hlinkClick xmlns:r="http://schemas.openxmlformats.org/officeDocument/2006/relationships" r:id="rId416" tgtFrame="_blank"/>
          <a:extLst>
            <a:ext uri="{FF2B5EF4-FFF2-40B4-BE49-F238E27FC236}">
              <a16:creationId xmlns:a16="http://schemas.microsoft.com/office/drawing/2014/main" id="{B40D9A86-A6B9-4AB0-8FC2-1057E838AE6D}"/>
            </a:ext>
          </a:extLst>
        </xdr:cNvPr>
        <xdr:cNvSpPr>
          <a:spLocks noChangeAspect="1" noChangeArrowheads="1"/>
        </xdr:cNvSpPr>
      </xdr:nvSpPr>
      <xdr:spPr bwMode="auto">
        <a:xfrm>
          <a:off x="265430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208</xdr:row>
      <xdr:rowOff>0</xdr:rowOff>
    </xdr:from>
    <xdr:to>
      <xdr:col>3</xdr:col>
      <xdr:colOff>304800</xdr:colOff>
      <xdr:row>208</xdr:row>
      <xdr:rowOff>304800</xdr:rowOff>
    </xdr:to>
    <xdr:sp macro="" textlink="">
      <xdr:nvSpPr>
        <xdr:cNvPr id="24808" name="AutoShape 1256" descr="https://adas-server.mobiledrivetech.com/polarion/icons/default/enums/type_spike.gif">
          <a:hlinkClick xmlns:r="http://schemas.openxmlformats.org/officeDocument/2006/relationships" r:id="rId416" tgtFrame="_top"/>
          <a:extLst>
            <a:ext uri="{FF2B5EF4-FFF2-40B4-BE49-F238E27FC236}">
              <a16:creationId xmlns:a16="http://schemas.microsoft.com/office/drawing/2014/main" id="{58FA4DFF-64E1-4337-A841-F554B54DCD17}"/>
            </a:ext>
          </a:extLst>
        </xdr:cNvPr>
        <xdr:cNvSpPr>
          <a:spLocks noChangeAspect="1" noChangeArrowheads="1"/>
        </xdr:cNvSpPr>
      </xdr:nvSpPr>
      <xdr:spPr bwMode="auto">
        <a:xfrm>
          <a:off x="5797550" y="1343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xdr:row>
      <xdr:rowOff>0</xdr:rowOff>
    </xdr:from>
    <xdr:to>
      <xdr:col>0</xdr:col>
      <xdr:colOff>304800</xdr:colOff>
      <xdr:row>209</xdr:row>
      <xdr:rowOff>304800</xdr:rowOff>
    </xdr:to>
    <xdr:sp macro="" textlink="">
      <xdr:nvSpPr>
        <xdr:cNvPr id="24809" name="AutoShape 1257" descr="https://adas-server.mobiledrivetech.com/polarion/ria/images/suspect.gif">
          <a:extLst>
            <a:ext uri="{FF2B5EF4-FFF2-40B4-BE49-F238E27FC236}">
              <a16:creationId xmlns:a16="http://schemas.microsoft.com/office/drawing/2014/main" id="{DDD8901A-8B98-4E23-8DB7-46BC1A6D4BA8}"/>
            </a:ext>
          </a:extLst>
        </xdr:cNvPr>
        <xdr:cNvSpPr>
          <a:spLocks noChangeAspect="1" noChangeArrowheads="1"/>
        </xdr:cNvSpPr>
      </xdr:nvSpPr>
      <xdr:spPr bwMode="auto">
        <a:xfrm>
          <a:off x="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209</xdr:row>
      <xdr:rowOff>0</xdr:rowOff>
    </xdr:from>
    <xdr:to>
      <xdr:col>0</xdr:col>
      <xdr:colOff>615950</xdr:colOff>
      <xdr:row>209</xdr:row>
      <xdr:rowOff>304800</xdr:rowOff>
    </xdr:to>
    <xdr:sp macro="" textlink="">
      <xdr:nvSpPr>
        <xdr:cNvPr id="24810" name="AutoShape 1258">
          <a:extLst>
            <a:ext uri="{FF2B5EF4-FFF2-40B4-BE49-F238E27FC236}">
              <a16:creationId xmlns:a16="http://schemas.microsoft.com/office/drawing/2014/main" id="{7A8BA39C-0F62-4452-879D-D01E7E007AE1}"/>
            </a:ext>
          </a:extLst>
        </xdr:cNvPr>
        <xdr:cNvSpPr>
          <a:spLocks noChangeAspect="1" noChangeArrowheads="1"/>
        </xdr:cNvSpPr>
      </xdr:nvSpPr>
      <xdr:spPr bwMode="auto">
        <a:xfrm>
          <a:off x="31115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209</xdr:row>
      <xdr:rowOff>0</xdr:rowOff>
    </xdr:from>
    <xdr:to>
      <xdr:col>0</xdr:col>
      <xdr:colOff>927100</xdr:colOff>
      <xdr:row>209</xdr:row>
      <xdr:rowOff>304800</xdr:rowOff>
    </xdr:to>
    <xdr:sp macro="" textlink="">
      <xdr:nvSpPr>
        <xdr:cNvPr id="24811" name="AutoShape 1259" descr="https://adas-server.mobiledrivetech.com/polarion/icons/default/enums/type_feature.gif">
          <a:hlinkClick xmlns:r="http://schemas.openxmlformats.org/officeDocument/2006/relationships" r:id="rId417" tgtFrame="_blank"/>
          <a:extLst>
            <a:ext uri="{FF2B5EF4-FFF2-40B4-BE49-F238E27FC236}">
              <a16:creationId xmlns:a16="http://schemas.microsoft.com/office/drawing/2014/main" id="{2741FA2E-6C0A-4BA7-9C26-CB7E7D02E19B}"/>
            </a:ext>
          </a:extLst>
        </xdr:cNvPr>
        <xdr:cNvSpPr>
          <a:spLocks noChangeAspect="1" noChangeArrowheads="1"/>
        </xdr:cNvSpPr>
      </xdr:nvSpPr>
      <xdr:spPr bwMode="auto">
        <a:xfrm>
          <a:off x="62230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209</xdr:row>
      <xdr:rowOff>0</xdr:rowOff>
    </xdr:from>
    <xdr:to>
      <xdr:col>1</xdr:col>
      <xdr:colOff>304800</xdr:colOff>
      <xdr:row>209</xdr:row>
      <xdr:rowOff>304800</xdr:rowOff>
    </xdr:to>
    <xdr:sp macro="" textlink="">
      <xdr:nvSpPr>
        <xdr:cNvPr id="24812" name="AutoShape 1260" descr="https://adas-server.mobiledrivetech.com/polarion/icons/default/enums/type_feature.gif">
          <a:hlinkClick xmlns:r="http://schemas.openxmlformats.org/officeDocument/2006/relationships" r:id="rId417" tgtFrame="_top"/>
          <a:extLst>
            <a:ext uri="{FF2B5EF4-FFF2-40B4-BE49-F238E27FC236}">
              <a16:creationId xmlns:a16="http://schemas.microsoft.com/office/drawing/2014/main" id="{03FF2536-3D8B-49B8-8DD7-FDE667015101}"/>
            </a:ext>
          </a:extLst>
        </xdr:cNvPr>
        <xdr:cNvSpPr>
          <a:spLocks noChangeAspect="1" noChangeArrowheads="1"/>
        </xdr:cNvSpPr>
      </xdr:nvSpPr>
      <xdr:spPr bwMode="auto">
        <a:xfrm>
          <a:off x="202565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209</xdr:row>
      <xdr:rowOff>0</xdr:rowOff>
    </xdr:from>
    <xdr:to>
      <xdr:col>2</xdr:col>
      <xdr:colOff>304800</xdr:colOff>
      <xdr:row>209</xdr:row>
      <xdr:rowOff>304800</xdr:rowOff>
    </xdr:to>
    <xdr:sp macro="" textlink="">
      <xdr:nvSpPr>
        <xdr:cNvPr id="24813" name="AutoShape 1261" descr="https://adas-server.mobiledrivetech.com/polarion/icons/default/enums/type_spike.gif">
          <a:hlinkClick xmlns:r="http://schemas.openxmlformats.org/officeDocument/2006/relationships" r:id="rId418" tgtFrame="_blank"/>
          <a:extLst>
            <a:ext uri="{FF2B5EF4-FFF2-40B4-BE49-F238E27FC236}">
              <a16:creationId xmlns:a16="http://schemas.microsoft.com/office/drawing/2014/main" id="{3177A45A-802A-4107-AB91-33FC2092E11B}"/>
            </a:ext>
          </a:extLst>
        </xdr:cNvPr>
        <xdr:cNvSpPr>
          <a:spLocks noChangeAspect="1" noChangeArrowheads="1"/>
        </xdr:cNvSpPr>
      </xdr:nvSpPr>
      <xdr:spPr bwMode="auto">
        <a:xfrm>
          <a:off x="265430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209</xdr:row>
      <xdr:rowOff>0</xdr:rowOff>
    </xdr:from>
    <xdr:to>
      <xdr:col>3</xdr:col>
      <xdr:colOff>304800</xdr:colOff>
      <xdr:row>209</xdr:row>
      <xdr:rowOff>304800</xdr:rowOff>
    </xdr:to>
    <xdr:sp macro="" textlink="">
      <xdr:nvSpPr>
        <xdr:cNvPr id="24814" name="AutoShape 1262" descr="https://adas-server.mobiledrivetech.com/polarion/icons/default/enums/type_spike.gif">
          <a:hlinkClick xmlns:r="http://schemas.openxmlformats.org/officeDocument/2006/relationships" r:id="rId418" tgtFrame="_top"/>
          <a:extLst>
            <a:ext uri="{FF2B5EF4-FFF2-40B4-BE49-F238E27FC236}">
              <a16:creationId xmlns:a16="http://schemas.microsoft.com/office/drawing/2014/main" id="{973428DE-650A-4DF9-9F1B-9C592ED71C12}"/>
            </a:ext>
          </a:extLst>
        </xdr:cNvPr>
        <xdr:cNvSpPr>
          <a:spLocks noChangeAspect="1" noChangeArrowheads="1"/>
        </xdr:cNvSpPr>
      </xdr:nvSpPr>
      <xdr:spPr bwMode="auto">
        <a:xfrm>
          <a:off x="5797550" y="1349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0</xdr:col>
      <xdr:colOff>304800</xdr:colOff>
      <xdr:row>210</xdr:row>
      <xdr:rowOff>304800</xdr:rowOff>
    </xdr:to>
    <xdr:sp macro="" textlink="">
      <xdr:nvSpPr>
        <xdr:cNvPr id="24815" name="AutoShape 1263" descr="https://adas-server.mobiledrivetech.com/polarion/ria/images/suspect.gif">
          <a:extLst>
            <a:ext uri="{FF2B5EF4-FFF2-40B4-BE49-F238E27FC236}">
              <a16:creationId xmlns:a16="http://schemas.microsoft.com/office/drawing/2014/main" id="{CB3019E1-D72F-4F9A-9E62-A01BFC2A7295}"/>
            </a:ext>
          </a:extLst>
        </xdr:cNvPr>
        <xdr:cNvSpPr>
          <a:spLocks noChangeAspect="1" noChangeArrowheads="1"/>
        </xdr:cNvSpPr>
      </xdr:nvSpPr>
      <xdr:spPr bwMode="auto">
        <a:xfrm>
          <a:off x="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210</xdr:row>
      <xdr:rowOff>0</xdr:rowOff>
    </xdr:from>
    <xdr:to>
      <xdr:col>0</xdr:col>
      <xdr:colOff>615950</xdr:colOff>
      <xdr:row>210</xdr:row>
      <xdr:rowOff>304800</xdr:rowOff>
    </xdr:to>
    <xdr:sp macro="" textlink="">
      <xdr:nvSpPr>
        <xdr:cNvPr id="24816" name="AutoShape 1264">
          <a:extLst>
            <a:ext uri="{FF2B5EF4-FFF2-40B4-BE49-F238E27FC236}">
              <a16:creationId xmlns:a16="http://schemas.microsoft.com/office/drawing/2014/main" id="{7E05F9D2-B664-47FC-AFD4-4D4044792DD1}"/>
            </a:ext>
          </a:extLst>
        </xdr:cNvPr>
        <xdr:cNvSpPr>
          <a:spLocks noChangeAspect="1" noChangeArrowheads="1"/>
        </xdr:cNvSpPr>
      </xdr:nvSpPr>
      <xdr:spPr bwMode="auto">
        <a:xfrm>
          <a:off x="31115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210</xdr:row>
      <xdr:rowOff>0</xdr:rowOff>
    </xdr:from>
    <xdr:to>
      <xdr:col>0</xdr:col>
      <xdr:colOff>927100</xdr:colOff>
      <xdr:row>210</xdr:row>
      <xdr:rowOff>304800</xdr:rowOff>
    </xdr:to>
    <xdr:sp macro="" textlink="">
      <xdr:nvSpPr>
        <xdr:cNvPr id="24817" name="AutoShape 1265" descr="https://adas-server.mobiledrivetech.com/polarion/icons/default/enums/type_feature.gif">
          <a:hlinkClick xmlns:r="http://schemas.openxmlformats.org/officeDocument/2006/relationships" r:id="rId419" tgtFrame="_blank"/>
          <a:extLst>
            <a:ext uri="{FF2B5EF4-FFF2-40B4-BE49-F238E27FC236}">
              <a16:creationId xmlns:a16="http://schemas.microsoft.com/office/drawing/2014/main" id="{C3554CD0-FE6B-49CC-BCE2-00FC56FD1C43}"/>
            </a:ext>
          </a:extLst>
        </xdr:cNvPr>
        <xdr:cNvSpPr>
          <a:spLocks noChangeAspect="1" noChangeArrowheads="1"/>
        </xdr:cNvSpPr>
      </xdr:nvSpPr>
      <xdr:spPr bwMode="auto">
        <a:xfrm>
          <a:off x="62230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210</xdr:row>
      <xdr:rowOff>0</xdr:rowOff>
    </xdr:from>
    <xdr:to>
      <xdr:col>1</xdr:col>
      <xdr:colOff>304800</xdr:colOff>
      <xdr:row>210</xdr:row>
      <xdr:rowOff>304800</xdr:rowOff>
    </xdr:to>
    <xdr:sp macro="" textlink="">
      <xdr:nvSpPr>
        <xdr:cNvPr id="24818" name="AutoShape 1266" descr="https://adas-server.mobiledrivetech.com/polarion/icons/default/enums/type_feature.gif">
          <a:hlinkClick xmlns:r="http://schemas.openxmlformats.org/officeDocument/2006/relationships" r:id="rId419" tgtFrame="_top"/>
          <a:extLst>
            <a:ext uri="{FF2B5EF4-FFF2-40B4-BE49-F238E27FC236}">
              <a16:creationId xmlns:a16="http://schemas.microsoft.com/office/drawing/2014/main" id="{2A16BC27-3D08-45E5-94D1-ED176EBCD712}"/>
            </a:ext>
          </a:extLst>
        </xdr:cNvPr>
        <xdr:cNvSpPr>
          <a:spLocks noChangeAspect="1" noChangeArrowheads="1"/>
        </xdr:cNvSpPr>
      </xdr:nvSpPr>
      <xdr:spPr bwMode="auto">
        <a:xfrm>
          <a:off x="202565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210</xdr:row>
      <xdr:rowOff>0</xdr:rowOff>
    </xdr:from>
    <xdr:to>
      <xdr:col>2</xdr:col>
      <xdr:colOff>304800</xdr:colOff>
      <xdr:row>210</xdr:row>
      <xdr:rowOff>304800</xdr:rowOff>
    </xdr:to>
    <xdr:sp macro="" textlink="">
      <xdr:nvSpPr>
        <xdr:cNvPr id="24819" name="AutoShape 1267" descr="https://adas-server.mobiledrivetech.com/polarion/icons/default/enums/type_spike.gif">
          <a:hlinkClick xmlns:r="http://schemas.openxmlformats.org/officeDocument/2006/relationships" r:id="rId420" tgtFrame="_blank"/>
          <a:extLst>
            <a:ext uri="{FF2B5EF4-FFF2-40B4-BE49-F238E27FC236}">
              <a16:creationId xmlns:a16="http://schemas.microsoft.com/office/drawing/2014/main" id="{9887AF76-9AD8-4CD3-B951-F3B1E09D3AC7}"/>
            </a:ext>
          </a:extLst>
        </xdr:cNvPr>
        <xdr:cNvSpPr>
          <a:spLocks noChangeAspect="1" noChangeArrowheads="1"/>
        </xdr:cNvSpPr>
      </xdr:nvSpPr>
      <xdr:spPr bwMode="auto">
        <a:xfrm>
          <a:off x="265430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210</xdr:row>
      <xdr:rowOff>0</xdr:rowOff>
    </xdr:from>
    <xdr:to>
      <xdr:col>3</xdr:col>
      <xdr:colOff>304800</xdr:colOff>
      <xdr:row>210</xdr:row>
      <xdr:rowOff>304800</xdr:rowOff>
    </xdr:to>
    <xdr:sp macro="" textlink="">
      <xdr:nvSpPr>
        <xdr:cNvPr id="24820" name="AutoShape 1268" descr="https://adas-server.mobiledrivetech.com/polarion/icons/default/enums/type_spike.gif">
          <a:hlinkClick xmlns:r="http://schemas.openxmlformats.org/officeDocument/2006/relationships" r:id="rId420" tgtFrame="_top"/>
          <a:extLst>
            <a:ext uri="{FF2B5EF4-FFF2-40B4-BE49-F238E27FC236}">
              <a16:creationId xmlns:a16="http://schemas.microsoft.com/office/drawing/2014/main" id="{8F33118F-8E20-4458-9A5F-1FDC988DB5B1}"/>
            </a:ext>
          </a:extLst>
        </xdr:cNvPr>
        <xdr:cNvSpPr>
          <a:spLocks noChangeAspect="1" noChangeArrowheads="1"/>
        </xdr:cNvSpPr>
      </xdr:nvSpPr>
      <xdr:spPr bwMode="auto">
        <a:xfrm>
          <a:off x="5797550" y="135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0</xdr:col>
      <xdr:colOff>304800</xdr:colOff>
      <xdr:row>211</xdr:row>
      <xdr:rowOff>304800</xdr:rowOff>
    </xdr:to>
    <xdr:sp macro="" textlink="">
      <xdr:nvSpPr>
        <xdr:cNvPr id="24821" name="AutoShape 1269" descr="https://adas-server.mobiledrivetech.com/polarion/ria/images/suspect.gif">
          <a:extLst>
            <a:ext uri="{FF2B5EF4-FFF2-40B4-BE49-F238E27FC236}">
              <a16:creationId xmlns:a16="http://schemas.microsoft.com/office/drawing/2014/main" id="{CDA67A30-C775-4AD9-91C7-A2EE66232E90}"/>
            </a:ext>
          </a:extLst>
        </xdr:cNvPr>
        <xdr:cNvSpPr>
          <a:spLocks noChangeAspect="1" noChangeArrowheads="1"/>
        </xdr:cNvSpPr>
      </xdr:nvSpPr>
      <xdr:spPr bwMode="auto">
        <a:xfrm>
          <a:off x="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211</xdr:row>
      <xdr:rowOff>0</xdr:rowOff>
    </xdr:from>
    <xdr:to>
      <xdr:col>0</xdr:col>
      <xdr:colOff>615950</xdr:colOff>
      <xdr:row>211</xdr:row>
      <xdr:rowOff>304800</xdr:rowOff>
    </xdr:to>
    <xdr:sp macro="" textlink="">
      <xdr:nvSpPr>
        <xdr:cNvPr id="24822" name="AutoShape 1270">
          <a:extLst>
            <a:ext uri="{FF2B5EF4-FFF2-40B4-BE49-F238E27FC236}">
              <a16:creationId xmlns:a16="http://schemas.microsoft.com/office/drawing/2014/main" id="{656D1CED-6542-4B78-A9DA-170D2C7D0252}"/>
            </a:ext>
          </a:extLst>
        </xdr:cNvPr>
        <xdr:cNvSpPr>
          <a:spLocks noChangeAspect="1" noChangeArrowheads="1"/>
        </xdr:cNvSpPr>
      </xdr:nvSpPr>
      <xdr:spPr bwMode="auto">
        <a:xfrm>
          <a:off x="31115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211</xdr:row>
      <xdr:rowOff>0</xdr:rowOff>
    </xdr:from>
    <xdr:to>
      <xdr:col>0</xdr:col>
      <xdr:colOff>927100</xdr:colOff>
      <xdr:row>211</xdr:row>
      <xdr:rowOff>304800</xdr:rowOff>
    </xdr:to>
    <xdr:sp macro="" textlink="">
      <xdr:nvSpPr>
        <xdr:cNvPr id="24823" name="AutoShape 1271" descr="https://adas-server.mobiledrivetech.com/polarion/icons/default/enums/type_feature.gif">
          <a:hlinkClick xmlns:r="http://schemas.openxmlformats.org/officeDocument/2006/relationships" r:id="rId421" tgtFrame="_blank"/>
          <a:extLst>
            <a:ext uri="{FF2B5EF4-FFF2-40B4-BE49-F238E27FC236}">
              <a16:creationId xmlns:a16="http://schemas.microsoft.com/office/drawing/2014/main" id="{2278B698-A82F-4B2F-8472-53A118DBAB80}"/>
            </a:ext>
          </a:extLst>
        </xdr:cNvPr>
        <xdr:cNvSpPr>
          <a:spLocks noChangeAspect="1" noChangeArrowheads="1"/>
        </xdr:cNvSpPr>
      </xdr:nvSpPr>
      <xdr:spPr bwMode="auto">
        <a:xfrm>
          <a:off x="62230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211</xdr:row>
      <xdr:rowOff>0</xdr:rowOff>
    </xdr:from>
    <xdr:to>
      <xdr:col>1</xdr:col>
      <xdr:colOff>304800</xdr:colOff>
      <xdr:row>211</xdr:row>
      <xdr:rowOff>304800</xdr:rowOff>
    </xdr:to>
    <xdr:sp macro="" textlink="">
      <xdr:nvSpPr>
        <xdr:cNvPr id="24824" name="AutoShape 1272" descr="https://adas-server.mobiledrivetech.com/polarion/icons/default/enums/type_feature.gif">
          <a:hlinkClick xmlns:r="http://schemas.openxmlformats.org/officeDocument/2006/relationships" r:id="rId421" tgtFrame="_top"/>
          <a:extLst>
            <a:ext uri="{FF2B5EF4-FFF2-40B4-BE49-F238E27FC236}">
              <a16:creationId xmlns:a16="http://schemas.microsoft.com/office/drawing/2014/main" id="{A3BEBF53-0A9F-494C-A9E9-7CA89BE8D4C1}"/>
            </a:ext>
          </a:extLst>
        </xdr:cNvPr>
        <xdr:cNvSpPr>
          <a:spLocks noChangeAspect="1" noChangeArrowheads="1"/>
        </xdr:cNvSpPr>
      </xdr:nvSpPr>
      <xdr:spPr bwMode="auto">
        <a:xfrm>
          <a:off x="202565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211</xdr:row>
      <xdr:rowOff>0</xdr:rowOff>
    </xdr:from>
    <xdr:to>
      <xdr:col>2</xdr:col>
      <xdr:colOff>304800</xdr:colOff>
      <xdr:row>211</xdr:row>
      <xdr:rowOff>304800</xdr:rowOff>
    </xdr:to>
    <xdr:sp macro="" textlink="">
      <xdr:nvSpPr>
        <xdr:cNvPr id="24825" name="AutoShape 1273" descr="https://adas-server.mobiledrivetech.com/polarion/icons/default/enums/type_spike.gif">
          <a:hlinkClick xmlns:r="http://schemas.openxmlformats.org/officeDocument/2006/relationships" r:id="rId422" tgtFrame="_blank"/>
          <a:extLst>
            <a:ext uri="{FF2B5EF4-FFF2-40B4-BE49-F238E27FC236}">
              <a16:creationId xmlns:a16="http://schemas.microsoft.com/office/drawing/2014/main" id="{6D7A498F-F0CD-4D86-8FF6-96044F8E48C1}"/>
            </a:ext>
          </a:extLst>
        </xdr:cNvPr>
        <xdr:cNvSpPr>
          <a:spLocks noChangeAspect="1" noChangeArrowheads="1"/>
        </xdr:cNvSpPr>
      </xdr:nvSpPr>
      <xdr:spPr bwMode="auto">
        <a:xfrm>
          <a:off x="265430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211</xdr:row>
      <xdr:rowOff>0</xdr:rowOff>
    </xdr:from>
    <xdr:to>
      <xdr:col>3</xdr:col>
      <xdr:colOff>304800</xdr:colOff>
      <xdr:row>211</xdr:row>
      <xdr:rowOff>304800</xdr:rowOff>
    </xdr:to>
    <xdr:sp macro="" textlink="">
      <xdr:nvSpPr>
        <xdr:cNvPr id="24826" name="AutoShape 1274" descr="https://adas-server.mobiledrivetech.com/polarion/icons/default/enums/type_spike.gif">
          <a:hlinkClick xmlns:r="http://schemas.openxmlformats.org/officeDocument/2006/relationships" r:id="rId422" tgtFrame="_top"/>
          <a:extLst>
            <a:ext uri="{FF2B5EF4-FFF2-40B4-BE49-F238E27FC236}">
              <a16:creationId xmlns:a16="http://schemas.microsoft.com/office/drawing/2014/main" id="{D19F836A-EC8D-4166-9A69-A03B7DC29CFF}"/>
            </a:ext>
          </a:extLst>
        </xdr:cNvPr>
        <xdr:cNvSpPr>
          <a:spLocks noChangeAspect="1" noChangeArrowheads="1"/>
        </xdr:cNvSpPr>
      </xdr:nvSpPr>
      <xdr:spPr bwMode="auto">
        <a:xfrm>
          <a:off x="5797550" y="136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xdr:row>
      <xdr:rowOff>0</xdr:rowOff>
    </xdr:from>
    <xdr:to>
      <xdr:col>0</xdr:col>
      <xdr:colOff>304800</xdr:colOff>
      <xdr:row>212</xdr:row>
      <xdr:rowOff>304800</xdr:rowOff>
    </xdr:to>
    <xdr:sp macro="" textlink="">
      <xdr:nvSpPr>
        <xdr:cNvPr id="24827" name="AutoShape 1275" descr="https://adas-server.mobiledrivetech.com/polarion/ria/images/suspect.gif">
          <a:extLst>
            <a:ext uri="{FF2B5EF4-FFF2-40B4-BE49-F238E27FC236}">
              <a16:creationId xmlns:a16="http://schemas.microsoft.com/office/drawing/2014/main" id="{5D068B26-0A60-4288-8A05-DED7B1D08936}"/>
            </a:ext>
          </a:extLst>
        </xdr:cNvPr>
        <xdr:cNvSpPr>
          <a:spLocks noChangeAspect="1" noChangeArrowheads="1"/>
        </xdr:cNvSpPr>
      </xdr:nvSpPr>
      <xdr:spPr bwMode="auto">
        <a:xfrm>
          <a:off x="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212</xdr:row>
      <xdr:rowOff>0</xdr:rowOff>
    </xdr:from>
    <xdr:to>
      <xdr:col>0</xdr:col>
      <xdr:colOff>615950</xdr:colOff>
      <xdr:row>212</xdr:row>
      <xdr:rowOff>304800</xdr:rowOff>
    </xdr:to>
    <xdr:sp macro="" textlink="">
      <xdr:nvSpPr>
        <xdr:cNvPr id="24828" name="AutoShape 1276">
          <a:extLst>
            <a:ext uri="{FF2B5EF4-FFF2-40B4-BE49-F238E27FC236}">
              <a16:creationId xmlns:a16="http://schemas.microsoft.com/office/drawing/2014/main" id="{A408F9DE-5FA3-41F2-B4D4-F364AA00413C}"/>
            </a:ext>
          </a:extLst>
        </xdr:cNvPr>
        <xdr:cNvSpPr>
          <a:spLocks noChangeAspect="1" noChangeArrowheads="1"/>
        </xdr:cNvSpPr>
      </xdr:nvSpPr>
      <xdr:spPr bwMode="auto">
        <a:xfrm>
          <a:off x="31115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212</xdr:row>
      <xdr:rowOff>0</xdr:rowOff>
    </xdr:from>
    <xdr:to>
      <xdr:col>0</xdr:col>
      <xdr:colOff>927100</xdr:colOff>
      <xdr:row>212</xdr:row>
      <xdr:rowOff>304800</xdr:rowOff>
    </xdr:to>
    <xdr:sp macro="" textlink="">
      <xdr:nvSpPr>
        <xdr:cNvPr id="24829" name="AutoShape 1277" descr="https://adas-server.mobiledrivetech.com/polarion/icons/default/enums/type_feature.gif">
          <a:hlinkClick xmlns:r="http://schemas.openxmlformats.org/officeDocument/2006/relationships" r:id="rId423" tgtFrame="_blank"/>
          <a:extLst>
            <a:ext uri="{FF2B5EF4-FFF2-40B4-BE49-F238E27FC236}">
              <a16:creationId xmlns:a16="http://schemas.microsoft.com/office/drawing/2014/main" id="{A154D5C4-3EA8-49B0-BF13-3434AA37F8B0}"/>
            </a:ext>
          </a:extLst>
        </xdr:cNvPr>
        <xdr:cNvSpPr>
          <a:spLocks noChangeAspect="1" noChangeArrowheads="1"/>
        </xdr:cNvSpPr>
      </xdr:nvSpPr>
      <xdr:spPr bwMode="auto">
        <a:xfrm>
          <a:off x="62230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212</xdr:row>
      <xdr:rowOff>0</xdr:rowOff>
    </xdr:from>
    <xdr:to>
      <xdr:col>1</xdr:col>
      <xdr:colOff>304800</xdr:colOff>
      <xdr:row>212</xdr:row>
      <xdr:rowOff>304800</xdr:rowOff>
    </xdr:to>
    <xdr:sp macro="" textlink="">
      <xdr:nvSpPr>
        <xdr:cNvPr id="24830" name="AutoShape 1278" descr="https://adas-server.mobiledrivetech.com/polarion/icons/default/enums/type_feature.gif">
          <a:hlinkClick xmlns:r="http://schemas.openxmlformats.org/officeDocument/2006/relationships" r:id="rId423" tgtFrame="_top"/>
          <a:extLst>
            <a:ext uri="{FF2B5EF4-FFF2-40B4-BE49-F238E27FC236}">
              <a16:creationId xmlns:a16="http://schemas.microsoft.com/office/drawing/2014/main" id="{D72B3DF2-9F85-4176-80DB-18281D86E5B9}"/>
            </a:ext>
          </a:extLst>
        </xdr:cNvPr>
        <xdr:cNvSpPr>
          <a:spLocks noChangeAspect="1" noChangeArrowheads="1"/>
        </xdr:cNvSpPr>
      </xdr:nvSpPr>
      <xdr:spPr bwMode="auto">
        <a:xfrm>
          <a:off x="202565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212</xdr:row>
      <xdr:rowOff>0</xdr:rowOff>
    </xdr:from>
    <xdr:to>
      <xdr:col>2</xdr:col>
      <xdr:colOff>304800</xdr:colOff>
      <xdr:row>212</xdr:row>
      <xdr:rowOff>304800</xdr:rowOff>
    </xdr:to>
    <xdr:sp macro="" textlink="">
      <xdr:nvSpPr>
        <xdr:cNvPr id="24831" name="AutoShape 1279" descr="https://adas-server.mobiledrivetech.com/polarion/icons/default/enums/type_spike.gif">
          <a:hlinkClick xmlns:r="http://schemas.openxmlformats.org/officeDocument/2006/relationships" r:id="rId424" tgtFrame="_blank"/>
          <a:extLst>
            <a:ext uri="{FF2B5EF4-FFF2-40B4-BE49-F238E27FC236}">
              <a16:creationId xmlns:a16="http://schemas.microsoft.com/office/drawing/2014/main" id="{80A70041-7C2E-41A3-B787-C2AFF401FD48}"/>
            </a:ext>
          </a:extLst>
        </xdr:cNvPr>
        <xdr:cNvSpPr>
          <a:spLocks noChangeAspect="1" noChangeArrowheads="1"/>
        </xdr:cNvSpPr>
      </xdr:nvSpPr>
      <xdr:spPr bwMode="auto">
        <a:xfrm>
          <a:off x="265430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212</xdr:row>
      <xdr:rowOff>0</xdr:rowOff>
    </xdr:from>
    <xdr:to>
      <xdr:col>3</xdr:col>
      <xdr:colOff>304800</xdr:colOff>
      <xdr:row>212</xdr:row>
      <xdr:rowOff>304800</xdr:rowOff>
    </xdr:to>
    <xdr:sp macro="" textlink="">
      <xdr:nvSpPr>
        <xdr:cNvPr id="24832" name="AutoShape 1280" descr="https://adas-server.mobiledrivetech.com/polarion/icons/default/enums/type_spike.gif">
          <a:hlinkClick xmlns:r="http://schemas.openxmlformats.org/officeDocument/2006/relationships" r:id="rId424" tgtFrame="_top"/>
          <a:extLst>
            <a:ext uri="{FF2B5EF4-FFF2-40B4-BE49-F238E27FC236}">
              <a16:creationId xmlns:a16="http://schemas.microsoft.com/office/drawing/2014/main" id="{DF89CB75-2C78-43F1-BB8C-00BEB46A1D84}"/>
            </a:ext>
          </a:extLst>
        </xdr:cNvPr>
        <xdr:cNvSpPr>
          <a:spLocks noChangeAspect="1" noChangeArrowheads="1"/>
        </xdr:cNvSpPr>
      </xdr:nvSpPr>
      <xdr:spPr bwMode="auto">
        <a:xfrm>
          <a:off x="579755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xdr:row>
      <xdr:rowOff>0</xdr:rowOff>
    </xdr:from>
    <xdr:to>
      <xdr:col>0</xdr:col>
      <xdr:colOff>304800</xdr:colOff>
      <xdr:row>213</xdr:row>
      <xdr:rowOff>304800</xdr:rowOff>
    </xdr:to>
    <xdr:sp macro="" textlink="">
      <xdr:nvSpPr>
        <xdr:cNvPr id="24833" name="AutoShape 1281" descr="https://adas-server.mobiledrivetech.com/polarion/ria/images/suspect.gif">
          <a:extLst>
            <a:ext uri="{FF2B5EF4-FFF2-40B4-BE49-F238E27FC236}">
              <a16:creationId xmlns:a16="http://schemas.microsoft.com/office/drawing/2014/main" id="{86C795E2-66C1-44F1-9D6B-432D6ADEED3C}"/>
            </a:ext>
          </a:extLst>
        </xdr:cNvPr>
        <xdr:cNvSpPr>
          <a:spLocks noChangeAspect="1" noChangeArrowheads="1"/>
        </xdr:cNvSpPr>
      </xdr:nvSpPr>
      <xdr:spPr bwMode="auto">
        <a:xfrm>
          <a:off x="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213</xdr:row>
      <xdr:rowOff>0</xdr:rowOff>
    </xdr:from>
    <xdr:to>
      <xdr:col>0</xdr:col>
      <xdr:colOff>615950</xdr:colOff>
      <xdr:row>213</xdr:row>
      <xdr:rowOff>304800</xdr:rowOff>
    </xdr:to>
    <xdr:sp macro="" textlink="">
      <xdr:nvSpPr>
        <xdr:cNvPr id="24834" name="AutoShape 1282">
          <a:extLst>
            <a:ext uri="{FF2B5EF4-FFF2-40B4-BE49-F238E27FC236}">
              <a16:creationId xmlns:a16="http://schemas.microsoft.com/office/drawing/2014/main" id="{BC75C7D1-22ED-4B8D-A729-CB135E1F8953}"/>
            </a:ext>
          </a:extLst>
        </xdr:cNvPr>
        <xdr:cNvSpPr>
          <a:spLocks noChangeAspect="1" noChangeArrowheads="1"/>
        </xdr:cNvSpPr>
      </xdr:nvSpPr>
      <xdr:spPr bwMode="auto">
        <a:xfrm>
          <a:off x="31115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213</xdr:row>
      <xdr:rowOff>0</xdr:rowOff>
    </xdr:from>
    <xdr:to>
      <xdr:col>0</xdr:col>
      <xdr:colOff>927100</xdr:colOff>
      <xdr:row>213</xdr:row>
      <xdr:rowOff>304800</xdr:rowOff>
    </xdr:to>
    <xdr:sp macro="" textlink="">
      <xdr:nvSpPr>
        <xdr:cNvPr id="24835" name="AutoShape 1283" descr="https://adas-server.mobiledrivetech.com/polarion/icons/default/enums/type_feature.gif">
          <a:hlinkClick xmlns:r="http://schemas.openxmlformats.org/officeDocument/2006/relationships" r:id="rId425" tgtFrame="_blank"/>
          <a:extLst>
            <a:ext uri="{FF2B5EF4-FFF2-40B4-BE49-F238E27FC236}">
              <a16:creationId xmlns:a16="http://schemas.microsoft.com/office/drawing/2014/main" id="{5973E276-5B39-478D-86B1-CFDD229702FD}"/>
            </a:ext>
          </a:extLst>
        </xdr:cNvPr>
        <xdr:cNvSpPr>
          <a:spLocks noChangeAspect="1" noChangeArrowheads="1"/>
        </xdr:cNvSpPr>
      </xdr:nvSpPr>
      <xdr:spPr bwMode="auto">
        <a:xfrm>
          <a:off x="62230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213</xdr:row>
      <xdr:rowOff>0</xdr:rowOff>
    </xdr:from>
    <xdr:to>
      <xdr:col>1</xdr:col>
      <xdr:colOff>304800</xdr:colOff>
      <xdr:row>213</xdr:row>
      <xdr:rowOff>304800</xdr:rowOff>
    </xdr:to>
    <xdr:sp macro="" textlink="">
      <xdr:nvSpPr>
        <xdr:cNvPr id="24836" name="AutoShape 1284" descr="https://adas-server.mobiledrivetech.com/polarion/icons/default/enums/type_feature.gif">
          <a:hlinkClick xmlns:r="http://schemas.openxmlformats.org/officeDocument/2006/relationships" r:id="rId425" tgtFrame="_top"/>
          <a:extLst>
            <a:ext uri="{FF2B5EF4-FFF2-40B4-BE49-F238E27FC236}">
              <a16:creationId xmlns:a16="http://schemas.microsoft.com/office/drawing/2014/main" id="{4F65D8AB-2067-480F-9026-8DC813E0D52D}"/>
            </a:ext>
          </a:extLst>
        </xdr:cNvPr>
        <xdr:cNvSpPr>
          <a:spLocks noChangeAspect="1" noChangeArrowheads="1"/>
        </xdr:cNvSpPr>
      </xdr:nvSpPr>
      <xdr:spPr bwMode="auto">
        <a:xfrm>
          <a:off x="202565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213</xdr:row>
      <xdr:rowOff>0</xdr:rowOff>
    </xdr:from>
    <xdr:to>
      <xdr:col>2</xdr:col>
      <xdr:colOff>304800</xdr:colOff>
      <xdr:row>213</xdr:row>
      <xdr:rowOff>304800</xdr:rowOff>
    </xdr:to>
    <xdr:sp macro="" textlink="">
      <xdr:nvSpPr>
        <xdr:cNvPr id="24837" name="AutoShape 1285" descr="https://adas-server.mobiledrivetech.com/polarion/icons/default/enums/type_spike.gif">
          <a:hlinkClick xmlns:r="http://schemas.openxmlformats.org/officeDocument/2006/relationships" r:id="rId426" tgtFrame="_blank"/>
          <a:extLst>
            <a:ext uri="{FF2B5EF4-FFF2-40B4-BE49-F238E27FC236}">
              <a16:creationId xmlns:a16="http://schemas.microsoft.com/office/drawing/2014/main" id="{50A5C024-5A89-49A4-A732-50AFD594E9FB}"/>
            </a:ext>
          </a:extLst>
        </xdr:cNvPr>
        <xdr:cNvSpPr>
          <a:spLocks noChangeAspect="1" noChangeArrowheads="1"/>
        </xdr:cNvSpPr>
      </xdr:nvSpPr>
      <xdr:spPr bwMode="auto">
        <a:xfrm>
          <a:off x="265430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213</xdr:row>
      <xdr:rowOff>0</xdr:rowOff>
    </xdr:from>
    <xdr:to>
      <xdr:col>3</xdr:col>
      <xdr:colOff>304800</xdr:colOff>
      <xdr:row>213</xdr:row>
      <xdr:rowOff>304800</xdr:rowOff>
    </xdr:to>
    <xdr:sp macro="" textlink="">
      <xdr:nvSpPr>
        <xdr:cNvPr id="24838" name="AutoShape 1286" descr="https://adas-server.mobiledrivetech.com/polarion/icons/default/enums/type_spike.gif">
          <a:hlinkClick xmlns:r="http://schemas.openxmlformats.org/officeDocument/2006/relationships" r:id="rId426" tgtFrame="_top"/>
          <a:extLst>
            <a:ext uri="{FF2B5EF4-FFF2-40B4-BE49-F238E27FC236}">
              <a16:creationId xmlns:a16="http://schemas.microsoft.com/office/drawing/2014/main" id="{DC07401E-BD13-4449-B92E-2B136937555E}"/>
            </a:ext>
          </a:extLst>
        </xdr:cNvPr>
        <xdr:cNvSpPr>
          <a:spLocks noChangeAspect="1" noChangeArrowheads="1"/>
        </xdr:cNvSpPr>
      </xdr:nvSpPr>
      <xdr:spPr bwMode="auto">
        <a:xfrm>
          <a:off x="5797550" y="1375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xdr:row>
      <xdr:rowOff>0</xdr:rowOff>
    </xdr:from>
    <xdr:to>
      <xdr:col>0</xdr:col>
      <xdr:colOff>304800</xdr:colOff>
      <xdr:row>214</xdr:row>
      <xdr:rowOff>304800</xdr:rowOff>
    </xdr:to>
    <xdr:sp macro="" textlink="">
      <xdr:nvSpPr>
        <xdr:cNvPr id="24839" name="AutoShape 1287" descr="https://adas-server.mobiledrivetech.com/polarion/ria/images/suspect.gif">
          <a:extLst>
            <a:ext uri="{FF2B5EF4-FFF2-40B4-BE49-F238E27FC236}">
              <a16:creationId xmlns:a16="http://schemas.microsoft.com/office/drawing/2014/main" id="{821EDACF-7AA9-49FD-A3EF-12207303637B}"/>
            </a:ext>
          </a:extLst>
        </xdr:cNvPr>
        <xdr:cNvSpPr>
          <a:spLocks noChangeAspect="1" noChangeArrowheads="1"/>
        </xdr:cNvSpPr>
      </xdr:nvSpPr>
      <xdr:spPr bwMode="auto">
        <a:xfrm>
          <a:off x="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214</xdr:row>
      <xdr:rowOff>0</xdr:rowOff>
    </xdr:from>
    <xdr:to>
      <xdr:col>0</xdr:col>
      <xdr:colOff>615950</xdr:colOff>
      <xdr:row>214</xdr:row>
      <xdr:rowOff>304800</xdr:rowOff>
    </xdr:to>
    <xdr:sp macro="" textlink="">
      <xdr:nvSpPr>
        <xdr:cNvPr id="24840" name="AutoShape 1288">
          <a:extLst>
            <a:ext uri="{FF2B5EF4-FFF2-40B4-BE49-F238E27FC236}">
              <a16:creationId xmlns:a16="http://schemas.microsoft.com/office/drawing/2014/main" id="{DC710760-75EE-486B-B8B6-30708945DB80}"/>
            </a:ext>
          </a:extLst>
        </xdr:cNvPr>
        <xdr:cNvSpPr>
          <a:spLocks noChangeAspect="1" noChangeArrowheads="1"/>
        </xdr:cNvSpPr>
      </xdr:nvSpPr>
      <xdr:spPr bwMode="auto">
        <a:xfrm>
          <a:off x="31115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214</xdr:row>
      <xdr:rowOff>0</xdr:rowOff>
    </xdr:from>
    <xdr:to>
      <xdr:col>0</xdr:col>
      <xdr:colOff>927100</xdr:colOff>
      <xdr:row>214</xdr:row>
      <xdr:rowOff>304800</xdr:rowOff>
    </xdr:to>
    <xdr:sp macro="" textlink="">
      <xdr:nvSpPr>
        <xdr:cNvPr id="24841" name="AutoShape 1289" descr="https://adas-server.mobiledrivetech.com/polarion/icons/default/enums/type_feature.gif">
          <a:hlinkClick xmlns:r="http://schemas.openxmlformats.org/officeDocument/2006/relationships" r:id="rId427" tgtFrame="_blank"/>
          <a:extLst>
            <a:ext uri="{FF2B5EF4-FFF2-40B4-BE49-F238E27FC236}">
              <a16:creationId xmlns:a16="http://schemas.microsoft.com/office/drawing/2014/main" id="{C4E5E4A6-5D4F-4576-BBC8-42D9E54CD2F9}"/>
            </a:ext>
          </a:extLst>
        </xdr:cNvPr>
        <xdr:cNvSpPr>
          <a:spLocks noChangeAspect="1" noChangeArrowheads="1"/>
        </xdr:cNvSpPr>
      </xdr:nvSpPr>
      <xdr:spPr bwMode="auto">
        <a:xfrm>
          <a:off x="62230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214</xdr:row>
      <xdr:rowOff>0</xdr:rowOff>
    </xdr:from>
    <xdr:to>
      <xdr:col>1</xdr:col>
      <xdr:colOff>304800</xdr:colOff>
      <xdr:row>214</xdr:row>
      <xdr:rowOff>304800</xdr:rowOff>
    </xdr:to>
    <xdr:sp macro="" textlink="">
      <xdr:nvSpPr>
        <xdr:cNvPr id="24842" name="AutoShape 1290" descr="https://adas-server.mobiledrivetech.com/polarion/icons/default/enums/type_feature.gif">
          <a:hlinkClick xmlns:r="http://schemas.openxmlformats.org/officeDocument/2006/relationships" r:id="rId427" tgtFrame="_top"/>
          <a:extLst>
            <a:ext uri="{FF2B5EF4-FFF2-40B4-BE49-F238E27FC236}">
              <a16:creationId xmlns:a16="http://schemas.microsoft.com/office/drawing/2014/main" id="{7AA2D6A8-BF94-4665-9F0E-30E4678DDB5B}"/>
            </a:ext>
          </a:extLst>
        </xdr:cNvPr>
        <xdr:cNvSpPr>
          <a:spLocks noChangeAspect="1" noChangeArrowheads="1"/>
        </xdr:cNvSpPr>
      </xdr:nvSpPr>
      <xdr:spPr bwMode="auto">
        <a:xfrm>
          <a:off x="202565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214</xdr:row>
      <xdr:rowOff>0</xdr:rowOff>
    </xdr:from>
    <xdr:to>
      <xdr:col>2</xdr:col>
      <xdr:colOff>304800</xdr:colOff>
      <xdr:row>214</xdr:row>
      <xdr:rowOff>304800</xdr:rowOff>
    </xdr:to>
    <xdr:sp macro="" textlink="">
      <xdr:nvSpPr>
        <xdr:cNvPr id="24843" name="AutoShape 1291" descr="https://adas-server.mobiledrivetech.com/polarion/icons/default/enums/type_spike.gif">
          <a:hlinkClick xmlns:r="http://schemas.openxmlformats.org/officeDocument/2006/relationships" r:id="rId428" tgtFrame="_blank"/>
          <a:extLst>
            <a:ext uri="{FF2B5EF4-FFF2-40B4-BE49-F238E27FC236}">
              <a16:creationId xmlns:a16="http://schemas.microsoft.com/office/drawing/2014/main" id="{7EEA161C-E8E0-445C-BB65-1708EB129B67}"/>
            </a:ext>
          </a:extLst>
        </xdr:cNvPr>
        <xdr:cNvSpPr>
          <a:spLocks noChangeAspect="1" noChangeArrowheads="1"/>
        </xdr:cNvSpPr>
      </xdr:nvSpPr>
      <xdr:spPr bwMode="auto">
        <a:xfrm>
          <a:off x="265430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214</xdr:row>
      <xdr:rowOff>0</xdr:rowOff>
    </xdr:from>
    <xdr:to>
      <xdr:col>3</xdr:col>
      <xdr:colOff>304800</xdr:colOff>
      <xdr:row>214</xdr:row>
      <xdr:rowOff>304800</xdr:rowOff>
    </xdr:to>
    <xdr:sp macro="" textlink="">
      <xdr:nvSpPr>
        <xdr:cNvPr id="24844" name="AutoShape 1292" descr="https://adas-server.mobiledrivetech.com/polarion/icons/default/enums/type_spike.gif">
          <a:hlinkClick xmlns:r="http://schemas.openxmlformats.org/officeDocument/2006/relationships" r:id="rId428" tgtFrame="_top"/>
          <a:extLst>
            <a:ext uri="{FF2B5EF4-FFF2-40B4-BE49-F238E27FC236}">
              <a16:creationId xmlns:a16="http://schemas.microsoft.com/office/drawing/2014/main" id="{348F069E-0D4D-42CD-9D22-B6809C95E01C}"/>
            </a:ext>
          </a:extLst>
        </xdr:cNvPr>
        <xdr:cNvSpPr>
          <a:spLocks noChangeAspect="1" noChangeArrowheads="1"/>
        </xdr:cNvSpPr>
      </xdr:nvSpPr>
      <xdr:spPr bwMode="auto">
        <a:xfrm>
          <a:off x="5797550" y="1382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0</xdr:col>
      <xdr:colOff>304800</xdr:colOff>
      <xdr:row>215</xdr:row>
      <xdr:rowOff>304800</xdr:rowOff>
    </xdr:to>
    <xdr:sp macro="" textlink="">
      <xdr:nvSpPr>
        <xdr:cNvPr id="24845" name="AutoShape 1293" descr="https://adas-server.mobiledrivetech.com/polarion/ria/images/suspect.gif">
          <a:extLst>
            <a:ext uri="{FF2B5EF4-FFF2-40B4-BE49-F238E27FC236}">
              <a16:creationId xmlns:a16="http://schemas.microsoft.com/office/drawing/2014/main" id="{DAF6CF4F-240D-4645-B0E8-6549AB654FA1}"/>
            </a:ext>
          </a:extLst>
        </xdr:cNvPr>
        <xdr:cNvSpPr>
          <a:spLocks noChangeAspect="1" noChangeArrowheads="1"/>
        </xdr:cNvSpPr>
      </xdr:nvSpPr>
      <xdr:spPr bwMode="auto">
        <a:xfrm>
          <a:off x="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215</xdr:row>
      <xdr:rowOff>0</xdr:rowOff>
    </xdr:from>
    <xdr:to>
      <xdr:col>0</xdr:col>
      <xdr:colOff>615950</xdr:colOff>
      <xdr:row>215</xdr:row>
      <xdr:rowOff>304800</xdr:rowOff>
    </xdr:to>
    <xdr:sp macro="" textlink="">
      <xdr:nvSpPr>
        <xdr:cNvPr id="24846" name="AutoShape 1294">
          <a:extLst>
            <a:ext uri="{FF2B5EF4-FFF2-40B4-BE49-F238E27FC236}">
              <a16:creationId xmlns:a16="http://schemas.microsoft.com/office/drawing/2014/main" id="{22E2E4BD-5718-4733-957A-5B6D8CB03031}"/>
            </a:ext>
          </a:extLst>
        </xdr:cNvPr>
        <xdr:cNvSpPr>
          <a:spLocks noChangeAspect="1" noChangeArrowheads="1"/>
        </xdr:cNvSpPr>
      </xdr:nvSpPr>
      <xdr:spPr bwMode="auto">
        <a:xfrm>
          <a:off x="31115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215</xdr:row>
      <xdr:rowOff>0</xdr:rowOff>
    </xdr:from>
    <xdr:to>
      <xdr:col>0</xdr:col>
      <xdr:colOff>927100</xdr:colOff>
      <xdr:row>215</xdr:row>
      <xdr:rowOff>304800</xdr:rowOff>
    </xdr:to>
    <xdr:sp macro="" textlink="">
      <xdr:nvSpPr>
        <xdr:cNvPr id="24847" name="AutoShape 1295" descr="https://adas-server.mobiledrivetech.com/polarion/icons/default/enums/type_feature.gif">
          <a:hlinkClick xmlns:r="http://schemas.openxmlformats.org/officeDocument/2006/relationships" r:id="rId429" tgtFrame="_blank"/>
          <a:extLst>
            <a:ext uri="{FF2B5EF4-FFF2-40B4-BE49-F238E27FC236}">
              <a16:creationId xmlns:a16="http://schemas.microsoft.com/office/drawing/2014/main" id="{73CB5225-6C8C-4C2B-9231-DB20E2060911}"/>
            </a:ext>
          </a:extLst>
        </xdr:cNvPr>
        <xdr:cNvSpPr>
          <a:spLocks noChangeAspect="1" noChangeArrowheads="1"/>
        </xdr:cNvSpPr>
      </xdr:nvSpPr>
      <xdr:spPr bwMode="auto">
        <a:xfrm>
          <a:off x="62230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215</xdr:row>
      <xdr:rowOff>0</xdr:rowOff>
    </xdr:from>
    <xdr:to>
      <xdr:col>1</xdr:col>
      <xdr:colOff>304800</xdr:colOff>
      <xdr:row>215</xdr:row>
      <xdr:rowOff>304800</xdr:rowOff>
    </xdr:to>
    <xdr:sp macro="" textlink="">
      <xdr:nvSpPr>
        <xdr:cNvPr id="24848" name="AutoShape 1296" descr="https://adas-server.mobiledrivetech.com/polarion/icons/default/enums/type_feature.gif">
          <a:hlinkClick xmlns:r="http://schemas.openxmlformats.org/officeDocument/2006/relationships" r:id="rId429" tgtFrame="_top"/>
          <a:extLst>
            <a:ext uri="{FF2B5EF4-FFF2-40B4-BE49-F238E27FC236}">
              <a16:creationId xmlns:a16="http://schemas.microsoft.com/office/drawing/2014/main" id="{9A955105-06E7-4F8A-B634-E717996E46ED}"/>
            </a:ext>
          </a:extLst>
        </xdr:cNvPr>
        <xdr:cNvSpPr>
          <a:spLocks noChangeAspect="1" noChangeArrowheads="1"/>
        </xdr:cNvSpPr>
      </xdr:nvSpPr>
      <xdr:spPr bwMode="auto">
        <a:xfrm>
          <a:off x="202565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215</xdr:row>
      <xdr:rowOff>0</xdr:rowOff>
    </xdr:from>
    <xdr:to>
      <xdr:col>2</xdr:col>
      <xdr:colOff>304800</xdr:colOff>
      <xdr:row>215</xdr:row>
      <xdr:rowOff>304800</xdr:rowOff>
    </xdr:to>
    <xdr:sp macro="" textlink="">
      <xdr:nvSpPr>
        <xdr:cNvPr id="24849" name="AutoShape 1297" descr="https://adas-server.mobiledrivetech.com/polarion/icons/default/enums/type_spike.gif">
          <a:hlinkClick xmlns:r="http://schemas.openxmlformats.org/officeDocument/2006/relationships" r:id="rId430" tgtFrame="_blank"/>
          <a:extLst>
            <a:ext uri="{FF2B5EF4-FFF2-40B4-BE49-F238E27FC236}">
              <a16:creationId xmlns:a16="http://schemas.microsoft.com/office/drawing/2014/main" id="{CE02474A-8E9E-4DE8-A64E-2FB450206F93}"/>
            </a:ext>
          </a:extLst>
        </xdr:cNvPr>
        <xdr:cNvSpPr>
          <a:spLocks noChangeAspect="1" noChangeArrowheads="1"/>
        </xdr:cNvSpPr>
      </xdr:nvSpPr>
      <xdr:spPr bwMode="auto">
        <a:xfrm>
          <a:off x="265430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215</xdr:row>
      <xdr:rowOff>0</xdr:rowOff>
    </xdr:from>
    <xdr:to>
      <xdr:col>3</xdr:col>
      <xdr:colOff>304800</xdr:colOff>
      <xdr:row>215</xdr:row>
      <xdr:rowOff>304800</xdr:rowOff>
    </xdr:to>
    <xdr:sp macro="" textlink="">
      <xdr:nvSpPr>
        <xdr:cNvPr id="24850" name="AutoShape 1298" descr="https://adas-server.mobiledrivetech.com/polarion/icons/default/enums/type_spike.gif">
          <a:hlinkClick xmlns:r="http://schemas.openxmlformats.org/officeDocument/2006/relationships" r:id="rId430" tgtFrame="_top"/>
          <a:extLst>
            <a:ext uri="{FF2B5EF4-FFF2-40B4-BE49-F238E27FC236}">
              <a16:creationId xmlns:a16="http://schemas.microsoft.com/office/drawing/2014/main" id="{1EFB0977-DADA-4EEE-9223-354F4B6D90DF}"/>
            </a:ext>
          </a:extLst>
        </xdr:cNvPr>
        <xdr:cNvSpPr>
          <a:spLocks noChangeAspect="1" noChangeArrowheads="1"/>
        </xdr:cNvSpPr>
      </xdr:nvSpPr>
      <xdr:spPr bwMode="auto">
        <a:xfrm>
          <a:off x="5797550" y="138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xdr:row>
      <xdr:rowOff>0</xdr:rowOff>
    </xdr:from>
    <xdr:to>
      <xdr:col>0</xdr:col>
      <xdr:colOff>304800</xdr:colOff>
      <xdr:row>216</xdr:row>
      <xdr:rowOff>304800</xdr:rowOff>
    </xdr:to>
    <xdr:sp macro="" textlink="">
      <xdr:nvSpPr>
        <xdr:cNvPr id="24851" name="AutoShape 1299" descr="https://adas-server.mobiledrivetech.com/polarion/ria/images/suspect.gif">
          <a:extLst>
            <a:ext uri="{FF2B5EF4-FFF2-40B4-BE49-F238E27FC236}">
              <a16:creationId xmlns:a16="http://schemas.microsoft.com/office/drawing/2014/main" id="{C1879FB1-6F73-4C4A-97E5-30093D2E6695}"/>
            </a:ext>
          </a:extLst>
        </xdr:cNvPr>
        <xdr:cNvSpPr>
          <a:spLocks noChangeAspect="1" noChangeArrowheads="1"/>
        </xdr:cNvSpPr>
      </xdr:nvSpPr>
      <xdr:spPr bwMode="auto">
        <a:xfrm>
          <a:off x="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216</xdr:row>
      <xdr:rowOff>0</xdr:rowOff>
    </xdr:from>
    <xdr:to>
      <xdr:col>0</xdr:col>
      <xdr:colOff>615950</xdr:colOff>
      <xdr:row>216</xdr:row>
      <xdr:rowOff>304800</xdr:rowOff>
    </xdr:to>
    <xdr:sp macro="" textlink="">
      <xdr:nvSpPr>
        <xdr:cNvPr id="24852" name="AutoShape 1300">
          <a:extLst>
            <a:ext uri="{FF2B5EF4-FFF2-40B4-BE49-F238E27FC236}">
              <a16:creationId xmlns:a16="http://schemas.microsoft.com/office/drawing/2014/main" id="{CEB3C5A5-B669-4483-A2EA-E49A01428C51}"/>
            </a:ext>
          </a:extLst>
        </xdr:cNvPr>
        <xdr:cNvSpPr>
          <a:spLocks noChangeAspect="1" noChangeArrowheads="1"/>
        </xdr:cNvSpPr>
      </xdr:nvSpPr>
      <xdr:spPr bwMode="auto">
        <a:xfrm>
          <a:off x="31115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216</xdr:row>
      <xdr:rowOff>0</xdr:rowOff>
    </xdr:from>
    <xdr:to>
      <xdr:col>0</xdr:col>
      <xdr:colOff>927100</xdr:colOff>
      <xdr:row>216</xdr:row>
      <xdr:rowOff>304800</xdr:rowOff>
    </xdr:to>
    <xdr:sp macro="" textlink="">
      <xdr:nvSpPr>
        <xdr:cNvPr id="24853" name="AutoShape 1301" descr="https://adas-server.mobiledrivetech.com/polarion/icons/default/enums/type_feature.gif">
          <a:hlinkClick xmlns:r="http://schemas.openxmlformats.org/officeDocument/2006/relationships" r:id="rId431" tgtFrame="_blank"/>
          <a:extLst>
            <a:ext uri="{FF2B5EF4-FFF2-40B4-BE49-F238E27FC236}">
              <a16:creationId xmlns:a16="http://schemas.microsoft.com/office/drawing/2014/main" id="{EF08D8FD-20A2-404C-88F0-96E6500E14C8}"/>
            </a:ext>
          </a:extLst>
        </xdr:cNvPr>
        <xdr:cNvSpPr>
          <a:spLocks noChangeAspect="1" noChangeArrowheads="1"/>
        </xdr:cNvSpPr>
      </xdr:nvSpPr>
      <xdr:spPr bwMode="auto">
        <a:xfrm>
          <a:off x="62230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216</xdr:row>
      <xdr:rowOff>0</xdr:rowOff>
    </xdr:from>
    <xdr:to>
      <xdr:col>1</xdr:col>
      <xdr:colOff>304800</xdr:colOff>
      <xdr:row>216</xdr:row>
      <xdr:rowOff>304800</xdr:rowOff>
    </xdr:to>
    <xdr:sp macro="" textlink="">
      <xdr:nvSpPr>
        <xdr:cNvPr id="24854" name="AutoShape 1302" descr="https://adas-server.mobiledrivetech.com/polarion/icons/default/enums/type_feature.gif">
          <a:hlinkClick xmlns:r="http://schemas.openxmlformats.org/officeDocument/2006/relationships" r:id="rId431" tgtFrame="_top"/>
          <a:extLst>
            <a:ext uri="{FF2B5EF4-FFF2-40B4-BE49-F238E27FC236}">
              <a16:creationId xmlns:a16="http://schemas.microsoft.com/office/drawing/2014/main" id="{49296B66-3A0C-4C5B-A9F8-7997316B7869}"/>
            </a:ext>
          </a:extLst>
        </xdr:cNvPr>
        <xdr:cNvSpPr>
          <a:spLocks noChangeAspect="1" noChangeArrowheads="1"/>
        </xdr:cNvSpPr>
      </xdr:nvSpPr>
      <xdr:spPr bwMode="auto">
        <a:xfrm>
          <a:off x="202565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216</xdr:row>
      <xdr:rowOff>0</xdr:rowOff>
    </xdr:from>
    <xdr:to>
      <xdr:col>2</xdr:col>
      <xdr:colOff>304800</xdr:colOff>
      <xdr:row>216</xdr:row>
      <xdr:rowOff>304800</xdr:rowOff>
    </xdr:to>
    <xdr:sp macro="" textlink="">
      <xdr:nvSpPr>
        <xdr:cNvPr id="24855" name="AutoShape 1303" descr="https://adas-server.mobiledrivetech.com/polarion/icons/default/enums/type_spike.gif">
          <a:hlinkClick xmlns:r="http://schemas.openxmlformats.org/officeDocument/2006/relationships" r:id="rId432" tgtFrame="_blank"/>
          <a:extLst>
            <a:ext uri="{FF2B5EF4-FFF2-40B4-BE49-F238E27FC236}">
              <a16:creationId xmlns:a16="http://schemas.microsoft.com/office/drawing/2014/main" id="{D02E2920-25BF-4ACC-9D72-6489E7ED5BCE}"/>
            </a:ext>
          </a:extLst>
        </xdr:cNvPr>
        <xdr:cNvSpPr>
          <a:spLocks noChangeAspect="1" noChangeArrowheads="1"/>
        </xdr:cNvSpPr>
      </xdr:nvSpPr>
      <xdr:spPr bwMode="auto">
        <a:xfrm>
          <a:off x="265430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216</xdr:row>
      <xdr:rowOff>0</xdr:rowOff>
    </xdr:from>
    <xdr:to>
      <xdr:col>3</xdr:col>
      <xdr:colOff>304800</xdr:colOff>
      <xdr:row>216</xdr:row>
      <xdr:rowOff>304800</xdr:rowOff>
    </xdr:to>
    <xdr:sp macro="" textlink="">
      <xdr:nvSpPr>
        <xdr:cNvPr id="24856" name="AutoShape 1304" descr="https://adas-server.mobiledrivetech.com/polarion/icons/default/enums/type_spike.gif">
          <a:hlinkClick xmlns:r="http://schemas.openxmlformats.org/officeDocument/2006/relationships" r:id="rId432" tgtFrame="_top"/>
          <a:extLst>
            <a:ext uri="{FF2B5EF4-FFF2-40B4-BE49-F238E27FC236}">
              <a16:creationId xmlns:a16="http://schemas.microsoft.com/office/drawing/2014/main" id="{62E45259-D39E-42D9-BD14-0A4D090225EA}"/>
            </a:ext>
          </a:extLst>
        </xdr:cNvPr>
        <xdr:cNvSpPr>
          <a:spLocks noChangeAspect="1" noChangeArrowheads="1"/>
        </xdr:cNvSpPr>
      </xdr:nvSpPr>
      <xdr:spPr bwMode="auto">
        <a:xfrm>
          <a:off x="5797550" y="1395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xdr:row>
      <xdr:rowOff>0</xdr:rowOff>
    </xdr:from>
    <xdr:to>
      <xdr:col>0</xdr:col>
      <xdr:colOff>304800</xdr:colOff>
      <xdr:row>217</xdr:row>
      <xdr:rowOff>304800</xdr:rowOff>
    </xdr:to>
    <xdr:sp macro="" textlink="">
      <xdr:nvSpPr>
        <xdr:cNvPr id="24857" name="AutoShape 1305" descr="https://adas-server.mobiledrivetech.com/polarion/ria/images/suspect.gif">
          <a:extLst>
            <a:ext uri="{FF2B5EF4-FFF2-40B4-BE49-F238E27FC236}">
              <a16:creationId xmlns:a16="http://schemas.microsoft.com/office/drawing/2014/main" id="{8E69CD77-53AE-4BD0-8594-31E4EC6B494A}"/>
            </a:ext>
          </a:extLst>
        </xdr:cNvPr>
        <xdr:cNvSpPr>
          <a:spLocks noChangeAspect="1" noChangeArrowheads="1"/>
        </xdr:cNvSpPr>
      </xdr:nvSpPr>
      <xdr:spPr bwMode="auto">
        <a:xfrm>
          <a:off x="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217</xdr:row>
      <xdr:rowOff>0</xdr:rowOff>
    </xdr:from>
    <xdr:to>
      <xdr:col>0</xdr:col>
      <xdr:colOff>615950</xdr:colOff>
      <xdr:row>217</xdr:row>
      <xdr:rowOff>304800</xdr:rowOff>
    </xdr:to>
    <xdr:sp macro="" textlink="">
      <xdr:nvSpPr>
        <xdr:cNvPr id="24858" name="AutoShape 1306">
          <a:extLst>
            <a:ext uri="{FF2B5EF4-FFF2-40B4-BE49-F238E27FC236}">
              <a16:creationId xmlns:a16="http://schemas.microsoft.com/office/drawing/2014/main" id="{21450E8C-9CB5-4FFE-A517-40DC5C2B1D51}"/>
            </a:ext>
          </a:extLst>
        </xdr:cNvPr>
        <xdr:cNvSpPr>
          <a:spLocks noChangeAspect="1" noChangeArrowheads="1"/>
        </xdr:cNvSpPr>
      </xdr:nvSpPr>
      <xdr:spPr bwMode="auto">
        <a:xfrm>
          <a:off x="31115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217</xdr:row>
      <xdr:rowOff>0</xdr:rowOff>
    </xdr:from>
    <xdr:to>
      <xdr:col>0</xdr:col>
      <xdr:colOff>927100</xdr:colOff>
      <xdr:row>217</xdr:row>
      <xdr:rowOff>304800</xdr:rowOff>
    </xdr:to>
    <xdr:sp macro="" textlink="">
      <xdr:nvSpPr>
        <xdr:cNvPr id="24859" name="AutoShape 1307" descr="https://adas-server.mobiledrivetech.com/polarion/icons/default/enums/type_feature.gif">
          <a:hlinkClick xmlns:r="http://schemas.openxmlformats.org/officeDocument/2006/relationships" r:id="rId433" tgtFrame="_blank"/>
          <a:extLst>
            <a:ext uri="{FF2B5EF4-FFF2-40B4-BE49-F238E27FC236}">
              <a16:creationId xmlns:a16="http://schemas.microsoft.com/office/drawing/2014/main" id="{09CAA9B2-AC4B-46F7-992C-49EF1945B062}"/>
            </a:ext>
          </a:extLst>
        </xdr:cNvPr>
        <xdr:cNvSpPr>
          <a:spLocks noChangeAspect="1" noChangeArrowheads="1"/>
        </xdr:cNvSpPr>
      </xdr:nvSpPr>
      <xdr:spPr bwMode="auto">
        <a:xfrm>
          <a:off x="62230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217</xdr:row>
      <xdr:rowOff>0</xdr:rowOff>
    </xdr:from>
    <xdr:to>
      <xdr:col>1</xdr:col>
      <xdr:colOff>304800</xdr:colOff>
      <xdr:row>217</xdr:row>
      <xdr:rowOff>304800</xdr:rowOff>
    </xdr:to>
    <xdr:sp macro="" textlink="">
      <xdr:nvSpPr>
        <xdr:cNvPr id="24860" name="AutoShape 1308" descr="https://adas-server.mobiledrivetech.com/polarion/icons/default/enums/type_feature.gif">
          <a:hlinkClick xmlns:r="http://schemas.openxmlformats.org/officeDocument/2006/relationships" r:id="rId433" tgtFrame="_top"/>
          <a:extLst>
            <a:ext uri="{FF2B5EF4-FFF2-40B4-BE49-F238E27FC236}">
              <a16:creationId xmlns:a16="http://schemas.microsoft.com/office/drawing/2014/main" id="{2F7C75CA-822F-408D-8443-E313BA911A5F}"/>
            </a:ext>
          </a:extLst>
        </xdr:cNvPr>
        <xdr:cNvSpPr>
          <a:spLocks noChangeAspect="1" noChangeArrowheads="1"/>
        </xdr:cNvSpPr>
      </xdr:nvSpPr>
      <xdr:spPr bwMode="auto">
        <a:xfrm>
          <a:off x="202565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217</xdr:row>
      <xdr:rowOff>0</xdr:rowOff>
    </xdr:from>
    <xdr:to>
      <xdr:col>2</xdr:col>
      <xdr:colOff>304800</xdr:colOff>
      <xdr:row>217</xdr:row>
      <xdr:rowOff>304800</xdr:rowOff>
    </xdr:to>
    <xdr:sp macro="" textlink="">
      <xdr:nvSpPr>
        <xdr:cNvPr id="24861" name="AutoShape 1309" descr="https://adas-server.mobiledrivetech.com/polarion/icons/default/enums/type_spike.gif">
          <a:hlinkClick xmlns:r="http://schemas.openxmlformats.org/officeDocument/2006/relationships" r:id="rId434" tgtFrame="_blank"/>
          <a:extLst>
            <a:ext uri="{FF2B5EF4-FFF2-40B4-BE49-F238E27FC236}">
              <a16:creationId xmlns:a16="http://schemas.microsoft.com/office/drawing/2014/main" id="{9B4E64D0-DC7A-4267-875B-9B549D55EC70}"/>
            </a:ext>
          </a:extLst>
        </xdr:cNvPr>
        <xdr:cNvSpPr>
          <a:spLocks noChangeAspect="1" noChangeArrowheads="1"/>
        </xdr:cNvSpPr>
      </xdr:nvSpPr>
      <xdr:spPr bwMode="auto">
        <a:xfrm>
          <a:off x="265430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217</xdr:row>
      <xdr:rowOff>0</xdr:rowOff>
    </xdr:from>
    <xdr:to>
      <xdr:col>3</xdr:col>
      <xdr:colOff>304800</xdr:colOff>
      <xdr:row>217</xdr:row>
      <xdr:rowOff>304800</xdr:rowOff>
    </xdr:to>
    <xdr:sp macro="" textlink="">
      <xdr:nvSpPr>
        <xdr:cNvPr id="24862" name="AutoShape 1310" descr="https://adas-server.mobiledrivetech.com/polarion/icons/default/enums/type_spike.gif">
          <a:hlinkClick xmlns:r="http://schemas.openxmlformats.org/officeDocument/2006/relationships" r:id="rId434" tgtFrame="_top"/>
          <a:extLst>
            <a:ext uri="{FF2B5EF4-FFF2-40B4-BE49-F238E27FC236}">
              <a16:creationId xmlns:a16="http://schemas.microsoft.com/office/drawing/2014/main" id="{3616453D-67FC-4204-88CD-5AF65DA84180}"/>
            </a:ext>
          </a:extLst>
        </xdr:cNvPr>
        <xdr:cNvSpPr>
          <a:spLocks noChangeAspect="1" noChangeArrowheads="1"/>
        </xdr:cNvSpPr>
      </xdr:nvSpPr>
      <xdr:spPr bwMode="auto">
        <a:xfrm>
          <a:off x="5797550" y="1401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xdr:row>
      <xdr:rowOff>0</xdr:rowOff>
    </xdr:from>
    <xdr:to>
      <xdr:col>0</xdr:col>
      <xdr:colOff>304800</xdr:colOff>
      <xdr:row>218</xdr:row>
      <xdr:rowOff>304800</xdr:rowOff>
    </xdr:to>
    <xdr:sp macro="" textlink="">
      <xdr:nvSpPr>
        <xdr:cNvPr id="24863" name="AutoShape 1311" descr="https://adas-server.mobiledrivetech.com/polarion/ria/images/suspect.gif">
          <a:extLst>
            <a:ext uri="{FF2B5EF4-FFF2-40B4-BE49-F238E27FC236}">
              <a16:creationId xmlns:a16="http://schemas.microsoft.com/office/drawing/2014/main" id="{7BB4BFFF-7990-4AE4-9DC7-5834FE5FE1AC}"/>
            </a:ext>
          </a:extLst>
        </xdr:cNvPr>
        <xdr:cNvSpPr>
          <a:spLocks noChangeAspect="1" noChangeArrowheads="1"/>
        </xdr:cNvSpPr>
      </xdr:nvSpPr>
      <xdr:spPr bwMode="auto">
        <a:xfrm>
          <a:off x="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218</xdr:row>
      <xdr:rowOff>0</xdr:rowOff>
    </xdr:from>
    <xdr:to>
      <xdr:col>0</xdr:col>
      <xdr:colOff>615950</xdr:colOff>
      <xdr:row>218</xdr:row>
      <xdr:rowOff>304800</xdr:rowOff>
    </xdr:to>
    <xdr:sp macro="" textlink="">
      <xdr:nvSpPr>
        <xdr:cNvPr id="24864" name="AutoShape 1312">
          <a:extLst>
            <a:ext uri="{FF2B5EF4-FFF2-40B4-BE49-F238E27FC236}">
              <a16:creationId xmlns:a16="http://schemas.microsoft.com/office/drawing/2014/main" id="{E8ACCF7A-26BF-48A6-A032-6F13F021C3FC}"/>
            </a:ext>
          </a:extLst>
        </xdr:cNvPr>
        <xdr:cNvSpPr>
          <a:spLocks noChangeAspect="1" noChangeArrowheads="1"/>
        </xdr:cNvSpPr>
      </xdr:nvSpPr>
      <xdr:spPr bwMode="auto">
        <a:xfrm>
          <a:off x="31115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218</xdr:row>
      <xdr:rowOff>0</xdr:rowOff>
    </xdr:from>
    <xdr:to>
      <xdr:col>0</xdr:col>
      <xdr:colOff>927100</xdr:colOff>
      <xdr:row>218</xdr:row>
      <xdr:rowOff>304800</xdr:rowOff>
    </xdr:to>
    <xdr:sp macro="" textlink="">
      <xdr:nvSpPr>
        <xdr:cNvPr id="24865" name="AutoShape 1313" descr="https://adas-server.mobiledrivetech.com/polarion/icons/default/enums/type_feature.gif">
          <a:hlinkClick xmlns:r="http://schemas.openxmlformats.org/officeDocument/2006/relationships" r:id="rId435" tgtFrame="_blank"/>
          <a:extLst>
            <a:ext uri="{FF2B5EF4-FFF2-40B4-BE49-F238E27FC236}">
              <a16:creationId xmlns:a16="http://schemas.microsoft.com/office/drawing/2014/main" id="{6F5E4ECD-63D0-4EFD-8C98-9FD284F25A96}"/>
            </a:ext>
          </a:extLst>
        </xdr:cNvPr>
        <xdr:cNvSpPr>
          <a:spLocks noChangeAspect="1" noChangeArrowheads="1"/>
        </xdr:cNvSpPr>
      </xdr:nvSpPr>
      <xdr:spPr bwMode="auto">
        <a:xfrm>
          <a:off x="62230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218</xdr:row>
      <xdr:rowOff>0</xdr:rowOff>
    </xdr:from>
    <xdr:to>
      <xdr:col>1</xdr:col>
      <xdr:colOff>304800</xdr:colOff>
      <xdr:row>218</xdr:row>
      <xdr:rowOff>304800</xdr:rowOff>
    </xdr:to>
    <xdr:sp macro="" textlink="">
      <xdr:nvSpPr>
        <xdr:cNvPr id="24866" name="AutoShape 1314" descr="https://adas-server.mobiledrivetech.com/polarion/icons/default/enums/type_feature.gif">
          <a:hlinkClick xmlns:r="http://schemas.openxmlformats.org/officeDocument/2006/relationships" r:id="rId435" tgtFrame="_top"/>
          <a:extLst>
            <a:ext uri="{FF2B5EF4-FFF2-40B4-BE49-F238E27FC236}">
              <a16:creationId xmlns:a16="http://schemas.microsoft.com/office/drawing/2014/main" id="{2277A5AB-D696-4D68-BB4B-F7C1E74647EC}"/>
            </a:ext>
          </a:extLst>
        </xdr:cNvPr>
        <xdr:cNvSpPr>
          <a:spLocks noChangeAspect="1" noChangeArrowheads="1"/>
        </xdr:cNvSpPr>
      </xdr:nvSpPr>
      <xdr:spPr bwMode="auto">
        <a:xfrm>
          <a:off x="202565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218</xdr:row>
      <xdr:rowOff>0</xdr:rowOff>
    </xdr:from>
    <xdr:to>
      <xdr:col>2</xdr:col>
      <xdr:colOff>304800</xdr:colOff>
      <xdr:row>218</xdr:row>
      <xdr:rowOff>304800</xdr:rowOff>
    </xdr:to>
    <xdr:sp macro="" textlink="">
      <xdr:nvSpPr>
        <xdr:cNvPr id="24867" name="AutoShape 1315" descr="https://adas-server.mobiledrivetech.com/polarion/icons/default/enums/type_spike.gif">
          <a:hlinkClick xmlns:r="http://schemas.openxmlformats.org/officeDocument/2006/relationships" r:id="rId436" tgtFrame="_blank"/>
          <a:extLst>
            <a:ext uri="{FF2B5EF4-FFF2-40B4-BE49-F238E27FC236}">
              <a16:creationId xmlns:a16="http://schemas.microsoft.com/office/drawing/2014/main" id="{76666A70-6BC2-4237-BEC6-78A463B4AB56}"/>
            </a:ext>
          </a:extLst>
        </xdr:cNvPr>
        <xdr:cNvSpPr>
          <a:spLocks noChangeAspect="1" noChangeArrowheads="1"/>
        </xdr:cNvSpPr>
      </xdr:nvSpPr>
      <xdr:spPr bwMode="auto">
        <a:xfrm>
          <a:off x="265430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218</xdr:row>
      <xdr:rowOff>0</xdr:rowOff>
    </xdr:from>
    <xdr:to>
      <xdr:col>3</xdr:col>
      <xdr:colOff>304800</xdr:colOff>
      <xdr:row>218</xdr:row>
      <xdr:rowOff>304800</xdr:rowOff>
    </xdr:to>
    <xdr:sp macro="" textlink="">
      <xdr:nvSpPr>
        <xdr:cNvPr id="24868" name="AutoShape 1316" descr="https://adas-server.mobiledrivetech.com/polarion/icons/default/enums/type_spike.gif">
          <a:hlinkClick xmlns:r="http://schemas.openxmlformats.org/officeDocument/2006/relationships" r:id="rId436" tgtFrame="_top"/>
          <a:extLst>
            <a:ext uri="{FF2B5EF4-FFF2-40B4-BE49-F238E27FC236}">
              <a16:creationId xmlns:a16="http://schemas.microsoft.com/office/drawing/2014/main" id="{618A0B14-0DCA-4963-B418-73F544E83498}"/>
            </a:ext>
          </a:extLst>
        </xdr:cNvPr>
        <xdr:cNvSpPr>
          <a:spLocks noChangeAspect="1" noChangeArrowheads="1"/>
        </xdr:cNvSpPr>
      </xdr:nvSpPr>
      <xdr:spPr bwMode="auto">
        <a:xfrm>
          <a:off x="579755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0</xdr:col>
      <xdr:colOff>304800</xdr:colOff>
      <xdr:row>219</xdr:row>
      <xdr:rowOff>304800</xdr:rowOff>
    </xdr:to>
    <xdr:sp macro="" textlink="">
      <xdr:nvSpPr>
        <xdr:cNvPr id="24869" name="AutoShape 1317" descr="https://adas-server.mobiledrivetech.com/polarion/ria/images/suspect.gif">
          <a:extLst>
            <a:ext uri="{FF2B5EF4-FFF2-40B4-BE49-F238E27FC236}">
              <a16:creationId xmlns:a16="http://schemas.microsoft.com/office/drawing/2014/main" id="{25627C62-03A4-4A5E-9E7F-BDC0E5EAF7E9}"/>
            </a:ext>
          </a:extLst>
        </xdr:cNvPr>
        <xdr:cNvSpPr>
          <a:spLocks noChangeAspect="1" noChangeArrowheads="1"/>
        </xdr:cNvSpPr>
      </xdr:nvSpPr>
      <xdr:spPr bwMode="auto">
        <a:xfrm>
          <a:off x="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219</xdr:row>
      <xdr:rowOff>0</xdr:rowOff>
    </xdr:from>
    <xdr:to>
      <xdr:col>0</xdr:col>
      <xdr:colOff>615950</xdr:colOff>
      <xdr:row>219</xdr:row>
      <xdr:rowOff>304800</xdr:rowOff>
    </xdr:to>
    <xdr:sp macro="" textlink="">
      <xdr:nvSpPr>
        <xdr:cNvPr id="24870" name="AutoShape 1318">
          <a:extLst>
            <a:ext uri="{FF2B5EF4-FFF2-40B4-BE49-F238E27FC236}">
              <a16:creationId xmlns:a16="http://schemas.microsoft.com/office/drawing/2014/main" id="{96CA9AB9-3C07-4911-8232-F5E314C38FE0}"/>
            </a:ext>
          </a:extLst>
        </xdr:cNvPr>
        <xdr:cNvSpPr>
          <a:spLocks noChangeAspect="1" noChangeArrowheads="1"/>
        </xdr:cNvSpPr>
      </xdr:nvSpPr>
      <xdr:spPr bwMode="auto">
        <a:xfrm>
          <a:off x="31115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219</xdr:row>
      <xdr:rowOff>0</xdr:rowOff>
    </xdr:from>
    <xdr:to>
      <xdr:col>0</xdr:col>
      <xdr:colOff>927100</xdr:colOff>
      <xdr:row>219</xdr:row>
      <xdr:rowOff>304800</xdr:rowOff>
    </xdr:to>
    <xdr:sp macro="" textlink="">
      <xdr:nvSpPr>
        <xdr:cNvPr id="24871" name="AutoShape 1319" descr="https://adas-server.mobiledrivetech.com/polarion/icons/default/enums/type_feature.gif">
          <a:hlinkClick xmlns:r="http://schemas.openxmlformats.org/officeDocument/2006/relationships" r:id="rId437" tgtFrame="_blank"/>
          <a:extLst>
            <a:ext uri="{FF2B5EF4-FFF2-40B4-BE49-F238E27FC236}">
              <a16:creationId xmlns:a16="http://schemas.microsoft.com/office/drawing/2014/main" id="{778A7E9A-D161-4C55-85D5-C15603632960}"/>
            </a:ext>
          </a:extLst>
        </xdr:cNvPr>
        <xdr:cNvSpPr>
          <a:spLocks noChangeAspect="1" noChangeArrowheads="1"/>
        </xdr:cNvSpPr>
      </xdr:nvSpPr>
      <xdr:spPr bwMode="auto">
        <a:xfrm>
          <a:off x="62230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219</xdr:row>
      <xdr:rowOff>0</xdr:rowOff>
    </xdr:from>
    <xdr:to>
      <xdr:col>1</xdr:col>
      <xdr:colOff>304800</xdr:colOff>
      <xdr:row>219</xdr:row>
      <xdr:rowOff>304800</xdr:rowOff>
    </xdr:to>
    <xdr:sp macro="" textlink="">
      <xdr:nvSpPr>
        <xdr:cNvPr id="24872" name="AutoShape 1320" descr="https://adas-server.mobiledrivetech.com/polarion/icons/default/enums/type_feature.gif">
          <a:hlinkClick xmlns:r="http://schemas.openxmlformats.org/officeDocument/2006/relationships" r:id="rId437" tgtFrame="_top"/>
          <a:extLst>
            <a:ext uri="{FF2B5EF4-FFF2-40B4-BE49-F238E27FC236}">
              <a16:creationId xmlns:a16="http://schemas.microsoft.com/office/drawing/2014/main" id="{67ACB873-DB9A-4D47-A638-6664F4F559F0}"/>
            </a:ext>
          </a:extLst>
        </xdr:cNvPr>
        <xdr:cNvSpPr>
          <a:spLocks noChangeAspect="1" noChangeArrowheads="1"/>
        </xdr:cNvSpPr>
      </xdr:nvSpPr>
      <xdr:spPr bwMode="auto">
        <a:xfrm>
          <a:off x="202565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219</xdr:row>
      <xdr:rowOff>0</xdr:rowOff>
    </xdr:from>
    <xdr:to>
      <xdr:col>2</xdr:col>
      <xdr:colOff>304800</xdr:colOff>
      <xdr:row>219</xdr:row>
      <xdr:rowOff>304800</xdr:rowOff>
    </xdr:to>
    <xdr:sp macro="" textlink="">
      <xdr:nvSpPr>
        <xdr:cNvPr id="24873" name="AutoShape 1321" descr="https://adas-server.mobiledrivetech.com/polarion/icons/default/enums/type_spike.gif">
          <a:hlinkClick xmlns:r="http://schemas.openxmlformats.org/officeDocument/2006/relationships" r:id="rId438" tgtFrame="_blank"/>
          <a:extLst>
            <a:ext uri="{FF2B5EF4-FFF2-40B4-BE49-F238E27FC236}">
              <a16:creationId xmlns:a16="http://schemas.microsoft.com/office/drawing/2014/main" id="{D144F022-B125-4E43-9410-A4228E2EA714}"/>
            </a:ext>
          </a:extLst>
        </xdr:cNvPr>
        <xdr:cNvSpPr>
          <a:spLocks noChangeAspect="1" noChangeArrowheads="1"/>
        </xdr:cNvSpPr>
      </xdr:nvSpPr>
      <xdr:spPr bwMode="auto">
        <a:xfrm>
          <a:off x="265430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219</xdr:row>
      <xdr:rowOff>0</xdr:rowOff>
    </xdr:from>
    <xdr:to>
      <xdr:col>3</xdr:col>
      <xdr:colOff>304800</xdr:colOff>
      <xdr:row>219</xdr:row>
      <xdr:rowOff>304800</xdr:rowOff>
    </xdr:to>
    <xdr:sp macro="" textlink="">
      <xdr:nvSpPr>
        <xdr:cNvPr id="24874" name="AutoShape 1322" descr="https://adas-server.mobiledrivetech.com/polarion/icons/default/enums/type_spike.gif">
          <a:hlinkClick xmlns:r="http://schemas.openxmlformats.org/officeDocument/2006/relationships" r:id="rId438" tgtFrame="_top"/>
          <a:extLst>
            <a:ext uri="{FF2B5EF4-FFF2-40B4-BE49-F238E27FC236}">
              <a16:creationId xmlns:a16="http://schemas.microsoft.com/office/drawing/2014/main" id="{F79FF20B-B8B0-4B43-9B50-2C6D5915A7E9}"/>
            </a:ext>
          </a:extLst>
        </xdr:cNvPr>
        <xdr:cNvSpPr>
          <a:spLocks noChangeAspect="1" noChangeArrowheads="1"/>
        </xdr:cNvSpPr>
      </xdr:nvSpPr>
      <xdr:spPr bwMode="auto">
        <a:xfrm>
          <a:off x="5797550" y="1414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0</xdr:col>
      <xdr:colOff>304800</xdr:colOff>
      <xdr:row>220</xdr:row>
      <xdr:rowOff>304800</xdr:rowOff>
    </xdr:to>
    <xdr:sp macro="" textlink="">
      <xdr:nvSpPr>
        <xdr:cNvPr id="24875" name="AutoShape 1323" descr="https://adas-server.mobiledrivetech.com/polarion/ria/images/suspect.gif">
          <a:extLst>
            <a:ext uri="{FF2B5EF4-FFF2-40B4-BE49-F238E27FC236}">
              <a16:creationId xmlns:a16="http://schemas.microsoft.com/office/drawing/2014/main" id="{48594DA0-501F-413C-A2B1-F5FA67041EE8}"/>
            </a:ext>
          </a:extLst>
        </xdr:cNvPr>
        <xdr:cNvSpPr>
          <a:spLocks noChangeAspect="1" noChangeArrowheads="1"/>
        </xdr:cNvSpPr>
      </xdr:nvSpPr>
      <xdr:spPr bwMode="auto">
        <a:xfrm>
          <a:off x="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220</xdr:row>
      <xdr:rowOff>0</xdr:rowOff>
    </xdr:from>
    <xdr:to>
      <xdr:col>0</xdr:col>
      <xdr:colOff>615950</xdr:colOff>
      <xdr:row>220</xdr:row>
      <xdr:rowOff>304800</xdr:rowOff>
    </xdr:to>
    <xdr:sp macro="" textlink="">
      <xdr:nvSpPr>
        <xdr:cNvPr id="24876" name="AutoShape 1324">
          <a:extLst>
            <a:ext uri="{FF2B5EF4-FFF2-40B4-BE49-F238E27FC236}">
              <a16:creationId xmlns:a16="http://schemas.microsoft.com/office/drawing/2014/main" id="{DEA7F725-0DF6-493C-BE7B-ADD5B0E08759}"/>
            </a:ext>
          </a:extLst>
        </xdr:cNvPr>
        <xdr:cNvSpPr>
          <a:spLocks noChangeAspect="1" noChangeArrowheads="1"/>
        </xdr:cNvSpPr>
      </xdr:nvSpPr>
      <xdr:spPr bwMode="auto">
        <a:xfrm>
          <a:off x="31115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220</xdr:row>
      <xdr:rowOff>0</xdr:rowOff>
    </xdr:from>
    <xdr:to>
      <xdr:col>0</xdr:col>
      <xdr:colOff>927100</xdr:colOff>
      <xdr:row>220</xdr:row>
      <xdr:rowOff>304800</xdr:rowOff>
    </xdr:to>
    <xdr:sp macro="" textlink="">
      <xdr:nvSpPr>
        <xdr:cNvPr id="24877" name="AutoShape 1325" descr="https://adas-server.mobiledrivetech.com/polarion/icons/default/enums/type_feature.gif">
          <a:hlinkClick xmlns:r="http://schemas.openxmlformats.org/officeDocument/2006/relationships" r:id="rId439" tgtFrame="_blank"/>
          <a:extLst>
            <a:ext uri="{FF2B5EF4-FFF2-40B4-BE49-F238E27FC236}">
              <a16:creationId xmlns:a16="http://schemas.microsoft.com/office/drawing/2014/main" id="{44DB5A8D-AA39-4F1C-A7FA-1F08336FDA1D}"/>
            </a:ext>
          </a:extLst>
        </xdr:cNvPr>
        <xdr:cNvSpPr>
          <a:spLocks noChangeAspect="1" noChangeArrowheads="1"/>
        </xdr:cNvSpPr>
      </xdr:nvSpPr>
      <xdr:spPr bwMode="auto">
        <a:xfrm>
          <a:off x="62230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220</xdr:row>
      <xdr:rowOff>0</xdr:rowOff>
    </xdr:from>
    <xdr:to>
      <xdr:col>1</xdr:col>
      <xdr:colOff>304800</xdr:colOff>
      <xdr:row>220</xdr:row>
      <xdr:rowOff>304800</xdr:rowOff>
    </xdr:to>
    <xdr:sp macro="" textlink="">
      <xdr:nvSpPr>
        <xdr:cNvPr id="24878" name="AutoShape 1326" descr="https://adas-server.mobiledrivetech.com/polarion/icons/default/enums/type_feature.gif">
          <a:hlinkClick xmlns:r="http://schemas.openxmlformats.org/officeDocument/2006/relationships" r:id="rId439" tgtFrame="_top"/>
          <a:extLst>
            <a:ext uri="{FF2B5EF4-FFF2-40B4-BE49-F238E27FC236}">
              <a16:creationId xmlns:a16="http://schemas.microsoft.com/office/drawing/2014/main" id="{389E8771-F690-4BDF-93A5-33B6B839B7CE}"/>
            </a:ext>
          </a:extLst>
        </xdr:cNvPr>
        <xdr:cNvSpPr>
          <a:spLocks noChangeAspect="1" noChangeArrowheads="1"/>
        </xdr:cNvSpPr>
      </xdr:nvSpPr>
      <xdr:spPr bwMode="auto">
        <a:xfrm>
          <a:off x="202565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220</xdr:row>
      <xdr:rowOff>0</xdr:rowOff>
    </xdr:from>
    <xdr:to>
      <xdr:col>2</xdr:col>
      <xdr:colOff>304800</xdr:colOff>
      <xdr:row>220</xdr:row>
      <xdr:rowOff>304800</xdr:rowOff>
    </xdr:to>
    <xdr:sp macro="" textlink="">
      <xdr:nvSpPr>
        <xdr:cNvPr id="24879" name="AutoShape 1327" descr="https://adas-server.mobiledrivetech.com/polarion/icons/default/enums/type_spike.gif">
          <a:hlinkClick xmlns:r="http://schemas.openxmlformats.org/officeDocument/2006/relationships" r:id="rId440" tgtFrame="_blank"/>
          <a:extLst>
            <a:ext uri="{FF2B5EF4-FFF2-40B4-BE49-F238E27FC236}">
              <a16:creationId xmlns:a16="http://schemas.microsoft.com/office/drawing/2014/main" id="{0BF48225-163A-44D8-9A95-FEE9461FC043}"/>
            </a:ext>
          </a:extLst>
        </xdr:cNvPr>
        <xdr:cNvSpPr>
          <a:spLocks noChangeAspect="1" noChangeArrowheads="1"/>
        </xdr:cNvSpPr>
      </xdr:nvSpPr>
      <xdr:spPr bwMode="auto">
        <a:xfrm>
          <a:off x="265430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220</xdr:row>
      <xdr:rowOff>0</xdr:rowOff>
    </xdr:from>
    <xdr:to>
      <xdr:col>3</xdr:col>
      <xdr:colOff>304800</xdr:colOff>
      <xdr:row>220</xdr:row>
      <xdr:rowOff>304800</xdr:rowOff>
    </xdr:to>
    <xdr:sp macro="" textlink="">
      <xdr:nvSpPr>
        <xdr:cNvPr id="24880" name="AutoShape 1328" descr="https://adas-server.mobiledrivetech.com/polarion/icons/default/enums/type_spike.gif">
          <a:hlinkClick xmlns:r="http://schemas.openxmlformats.org/officeDocument/2006/relationships" r:id="rId440" tgtFrame="_top"/>
          <a:extLst>
            <a:ext uri="{FF2B5EF4-FFF2-40B4-BE49-F238E27FC236}">
              <a16:creationId xmlns:a16="http://schemas.microsoft.com/office/drawing/2014/main" id="{88E60493-AA2F-4400-BA25-34AB111064C9}"/>
            </a:ext>
          </a:extLst>
        </xdr:cNvPr>
        <xdr:cNvSpPr>
          <a:spLocks noChangeAspect="1" noChangeArrowheads="1"/>
        </xdr:cNvSpPr>
      </xdr:nvSpPr>
      <xdr:spPr bwMode="auto">
        <a:xfrm>
          <a:off x="5797550" y="142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xdr:row>
      <xdr:rowOff>0</xdr:rowOff>
    </xdr:from>
    <xdr:to>
      <xdr:col>0</xdr:col>
      <xdr:colOff>304800</xdr:colOff>
      <xdr:row>221</xdr:row>
      <xdr:rowOff>304800</xdr:rowOff>
    </xdr:to>
    <xdr:sp macro="" textlink="">
      <xdr:nvSpPr>
        <xdr:cNvPr id="24881" name="AutoShape 1329" descr="https://adas-server.mobiledrivetech.com/polarion/ria/images/suspect.gif">
          <a:extLst>
            <a:ext uri="{FF2B5EF4-FFF2-40B4-BE49-F238E27FC236}">
              <a16:creationId xmlns:a16="http://schemas.microsoft.com/office/drawing/2014/main" id="{F7004B16-26B4-45A3-BBCA-B640619C3785}"/>
            </a:ext>
          </a:extLst>
        </xdr:cNvPr>
        <xdr:cNvSpPr>
          <a:spLocks noChangeAspect="1" noChangeArrowheads="1"/>
        </xdr:cNvSpPr>
      </xdr:nvSpPr>
      <xdr:spPr bwMode="auto">
        <a:xfrm>
          <a:off x="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221</xdr:row>
      <xdr:rowOff>0</xdr:rowOff>
    </xdr:from>
    <xdr:to>
      <xdr:col>0</xdr:col>
      <xdr:colOff>615950</xdr:colOff>
      <xdr:row>221</xdr:row>
      <xdr:rowOff>304800</xdr:rowOff>
    </xdr:to>
    <xdr:sp macro="" textlink="">
      <xdr:nvSpPr>
        <xdr:cNvPr id="24882" name="AutoShape 1330">
          <a:extLst>
            <a:ext uri="{FF2B5EF4-FFF2-40B4-BE49-F238E27FC236}">
              <a16:creationId xmlns:a16="http://schemas.microsoft.com/office/drawing/2014/main" id="{E1A0B2E5-B613-40F7-B71F-85FC1349EE6E}"/>
            </a:ext>
          </a:extLst>
        </xdr:cNvPr>
        <xdr:cNvSpPr>
          <a:spLocks noChangeAspect="1" noChangeArrowheads="1"/>
        </xdr:cNvSpPr>
      </xdr:nvSpPr>
      <xdr:spPr bwMode="auto">
        <a:xfrm>
          <a:off x="31115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221</xdr:row>
      <xdr:rowOff>0</xdr:rowOff>
    </xdr:from>
    <xdr:to>
      <xdr:col>0</xdr:col>
      <xdr:colOff>927100</xdr:colOff>
      <xdr:row>221</xdr:row>
      <xdr:rowOff>304800</xdr:rowOff>
    </xdr:to>
    <xdr:sp macro="" textlink="">
      <xdr:nvSpPr>
        <xdr:cNvPr id="24883" name="AutoShape 1331" descr="https://adas-server.mobiledrivetech.com/polarion/icons/default/enums/type_feature.gif">
          <a:hlinkClick xmlns:r="http://schemas.openxmlformats.org/officeDocument/2006/relationships" r:id="rId441" tgtFrame="_blank"/>
          <a:extLst>
            <a:ext uri="{FF2B5EF4-FFF2-40B4-BE49-F238E27FC236}">
              <a16:creationId xmlns:a16="http://schemas.microsoft.com/office/drawing/2014/main" id="{30AD551D-FE91-4263-8CE9-B90FBA34AE0A}"/>
            </a:ext>
          </a:extLst>
        </xdr:cNvPr>
        <xdr:cNvSpPr>
          <a:spLocks noChangeAspect="1" noChangeArrowheads="1"/>
        </xdr:cNvSpPr>
      </xdr:nvSpPr>
      <xdr:spPr bwMode="auto">
        <a:xfrm>
          <a:off x="62230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221</xdr:row>
      <xdr:rowOff>0</xdr:rowOff>
    </xdr:from>
    <xdr:to>
      <xdr:col>1</xdr:col>
      <xdr:colOff>304800</xdr:colOff>
      <xdr:row>221</xdr:row>
      <xdr:rowOff>304800</xdr:rowOff>
    </xdr:to>
    <xdr:sp macro="" textlink="">
      <xdr:nvSpPr>
        <xdr:cNvPr id="24884" name="AutoShape 1332" descr="https://adas-server.mobiledrivetech.com/polarion/icons/default/enums/type_feature.gif">
          <a:hlinkClick xmlns:r="http://schemas.openxmlformats.org/officeDocument/2006/relationships" r:id="rId441" tgtFrame="_top"/>
          <a:extLst>
            <a:ext uri="{FF2B5EF4-FFF2-40B4-BE49-F238E27FC236}">
              <a16:creationId xmlns:a16="http://schemas.microsoft.com/office/drawing/2014/main" id="{3E95178F-097F-4BA8-89BC-65B59D241AAA}"/>
            </a:ext>
          </a:extLst>
        </xdr:cNvPr>
        <xdr:cNvSpPr>
          <a:spLocks noChangeAspect="1" noChangeArrowheads="1"/>
        </xdr:cNvSpPr>
      </xdr:nvSpPr>
      <xdr:spPr bwMode="auto">
        <a:xfrm>
          <a:off x="202565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221</xdr:row>
      <xdr:rowOff>0</xdr:rowOff>
    </xdr:from>
    <xdr:to>
      <xdr:col>2</xdr:col>
      <xdr:colOff>304800</xdr:colOff>
      <xdr:row>221</xdr:row>
      <xdr:rowOff>304800</xdr:rowOff>
    </xdr:to>
    <xdr:sp macro="" textlink="">
      <xdr:nvSpPr>
        <xdr:cNvPr id="24885" name="AutoShape 1333" descr="https://adas-server.mobiledrivetech.com/polarion/icons/default/enums/type_spike.gif">
          <a:hlinkClick xmlns:r="http://schemas.openxmlformats.org/officeDocument/2006/relationships" r:id="rId442" tgtFrame="_blank"/>
          <a:extLst>
            <a:ext uri="{FF2B5EF4-FFF2-40B4-BE49-F238E27FC236}">
              <a16:creationId xmlns:a16="http://schemas.microsoft.com/office/drawing/2014/main" id="{54E8B741-7580-42A4-A2D2-D631B003E763}"/>
            </a:ext>
          </a:extLst>
        </xdr:cNvPr>
        <xdr:cNvSpPr>
          <a:spLocks noChangeAspect="1" noChangeArrowheads="1"/>
        </xdr:cNvSpPr>
      </xdr:nvSpPr>
      <xdr:spPr bwMode="auto">
        <a:xfrm>
          <a:off x="265430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221</xdr:row>
      <xdr:rowOff>0</xdr:rowOff>
    </xdr:from>
    <xdr:to>
      <xdr:col>3</xdr:col>
      <xdr:colOff>304800</xdr:colOff>
      <xdr:row>221</xdr:row>
      <xdr:rowOff>304800</xdr:rowOff>
    </xdr:to>
    <xdr:sp macro="" textlink="">
      <xdr:nvSpPr>
        <xdr:cNvPr id="24886" name="AutoShape 1334" descr="https://adas-server.mobiledrivetech.com/polarion/icons/default/enums/type_spike.gif">
          <a:hlinkClick xmlns:r="http://schemas.openxmlformats.org/officeDocument/2006/relationships" r:id="rId442" tgtFrame="_top"/>
          <a:extLst>
            <a:ext uri="{FF2B5EF4-FFF2-40B4-BE49-F238E27FC236}">
              <a16:creationId xmlns:a16="http://schemas.microsoft.com/office/drawing/2014/main" id="{C91E22D1-02E8-4438-B438-7CDC6DDA4E7C}"/>
            </a:ext>
          </a:extLst>
        </xdr:cNvPr>
        <xdr:cNvSpPr>
          <a:spLocks noChangeAspect="1" noChangeArrowheads="1"/>
        </xdr:cNvSpPr>
      </xdr:nvSpPr>
      <xdr:spPr bwMode="auto">
        <a:xfrm>
          <a:off x="5797550" y="14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xdr:row>
      <xdr:rowOff>0</xdr:rowOff>
    </xdr:from>
    <xdr:to>
      <xdr:col>0</xdr:col>
      <xdr:colOff>304800</xdr:colOff>
      <xdr:row>222</xdr:row>
      <xdr:rowOff>304800</xdr:rowOff>
    </xdr:to>
    <xdr:sp macro="" textlink="">
      <xdr:nvSpPr>
        <xdr:cNvPr id="24887" name="AutoShape 1335" descr="https://adas-server.mobiledrivetech.com/polarion/ria/images/suspect.gif">
          <a:extLst>
            <a:ext uri="{FF2B5EF4-FFF2-40B4-BE49-F238E27FC236}">
              <a16:creationId xmlns:a16="http://schemas.microsoft.com/office/drawing/2014/main" id="{807F163B-2372-4933-A54F-181AA1005A4D}"/>
            </a:ext>
          </a:extLst>
        </xdr:cNvPr>
        <xdr:cNvSpPr>
          <a:spLocks noChangeAspect="1" noChangeArrowheads="1"/>
        </xdr:cNvSpPr>
      </xdr:nvSpPr>
      <xdr:spPr bwMode="auto">
        <a:xfrm>
          <a:off x="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222</xdr:row>
      <xdr:rowOff>0</xdr:rowOff>
    </xdr:from>
    <xdr:to>
      <xdr:col>0</xdr:col>
      <xdr:colOff>615950</xdr:colOff>
      <xdr:row>222</xdr:row>
      <xdr:rowOff>304800</xdr:rowOff>
    </xdr:to>
    <xdr:sp macro="" textlink="">
      <xdr:nvSpPr>
        <xdr:cNvPr id="24888" name="AutoShape 1336">
          <a:extLst>
            <a:ext uri="{FF2B5EF4-FFF2-40B4-BE49-F238E27FC236}">
              <a16:creationId xmlns:a16="http://schemas.microsoft.com/office/drawing/2014/main" id="{CC27EAE5-92A4-46F9-B111-1E8CF297D97D}"/>
            </a:ext>
          </a:extLst>
        </xdr:cNvPr>
        <xdr:cNvSpPr>
          <a:spLocks noChangeAspect="1" noChangeArrowheads="1"/>
        </xdr:cNvSpPr>
      </xdr:nvSpPr>
      <xdr:spPr bwMode="auto">
        <a:xfrm>
          <a:off x="31115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222</xdr:row>
      <xdr:rowOff>0</xdr:rowOff>
    </xdr:from>
    <xdr:to>
      <xdr:col>0</xdr:col>
      <xdr:colOff>927100</xdr:colOff>
      <xdr:row>222</xdr:row>
      <xdr:rowOff>304800</xdr:rowOff>
    </xdr:to>
    <xdr:sp macro="" textlink="">
      <xdr:nvSpPr>
        <xdr:cNvPr id="24889" name="AutoShape 1337" descr="https://adas-server.mobiledrivetech.com/polarion/icons/default/enums/type_feature.gif">
          <a:hlinkClick xmlns:r="http://schemas.openxmlformats.org/officeDocument/2006/relationships" r:id="rId443" tgtFrame="_blank"/>
          <a:extLst>
            <a:ext uri="{FF2B5EF4-FFF2-40B4-BE49-F238E27FC236}">
              <a16:creationId xmlns:a16="http://schemas.microsoft.com/office/drawing/2014/main" id="{D6949066-FD31-4B0A-8E10-855E3DBEA54E}"/>
            </a:ext>
          </a:extLst>
        </xdr:cNvPr>
        <xdr:cNvSpPr>
          <a:spLocks noChangeAspect="1" noChangeArrowheads="1"/>
        </xdr:cNvSpPr>
      </xdr:nvSpPr>
      <xdr:spPr bwMode="auto">
        <a:xfrm>
          <a:off x="62230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222</xdr:row>
      <xdr:rowOff>0</xdr:rowOff>
    </xdr:from>
    <xdr:to>
      <xdr:col>1</xdr:col>
      <xdr:colOff>304800</xdr:colOff>
      <xdr:row>222</xdr:row>
      <xdr:rowOff>304800</xdr:rowOff>
    </xdr:to>
    <xdr:sp macro="" textlink="">
      <xdr:nvSpPr>
        <xdr:cNvPr id="24890" name="AutoShape 1338" descr="https://adas-server.mobiledrivetech.com/polarion/icons/default/enums/type_feature.gif">
          <a:hlinkClick xmlns:r="http://schemas.openxmlformats.org/officeDocument/2006/relationships" r:id="rId443" tgtFrame="_top"/>
          <a:extLst>
            <a:ext uri="{FF2B5EF4-FFF2-40B4-BE49-F238E27FC236}">
              <a16:creationId xmlns:a16="http://schemas.microsoft.com/office/drawing/2014/main" id="{9EA99D9B-4E94-4724-9C7B-AC40DF1564B6}"/>
            </a:ext>
          </a:extLst>
        </xdr:cNvPr>
        <xdr:cNvSpPr>
          <a:spLocks noChangeAspect="1" noChangeArrowheads="1"/>
        </xdr:cNvSpPr>
      </xdr:nvSpPr>
      <xdr:spPr bwMode="auto">
        <a:xfrm>
          <a:off x="202565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222</xdr:row>
      <xdr:rowOff>0</xdr:rowOff>
    </xdr:from>
    <xdr:to>
      <xdr:col>2</xdr:col>
      <xdr:colOff>304800</xdr:colOff>
      <xdr:row>222</xdr:row>
      <xdr:rowOff>304800</xdr:rowOff>
    </xdr:to>
    <xdr:sp macro="" textlink="">
      <xdr:nvSpPr>
        <xdr:cNvPr id="24891" name="AutoShape 1339" descr="https://adas-server.mobiledrivetech.com/polarion/icons/default/enums/type_spike.gif">
          <a:hlinkClick xmlns:r="http://schemas.openxmlformats.org/officeDocument/2006/relationships" r:id="rId444" tgtFrame="_blank"/>
          <a:extLst>
            <a:ext uri="{FF2B5EF4-FFF2-40B4-BE49-F238E27FC236}">
              <a16:creationId xmlns:a16="http://schemas.microsoft.com/office/drawing/2014/main" id="{43378CD7-2009-4CE4-8866-9F044EB6B258}"/>
            </a:ext>
          </a:extLst>
        </xdr:cNvPr>
        <xdr:cNvSpPr>
          <a:spLocks noChangeAspect="1" noChangeArrowheads="1"/>
        </xdr:cNvSpPr>
      </xdr:nvSpPr>
      <xdr:spPr bwMode="auto">
        <a:xfrm>
          <a:off x="265430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222</xdr:row>
      <xdr:rowOff>0</xdr:rowOff>
    </xdr:from>
    <xdr:to>
      <xdr:col>3</xdr:col>
      <xdr:colOff>304800</xdr:colOff>
      <xdr:row>222</xdr:row>
      <xdr:rowOff>304800</xdr:rowOff>
    </xdr:to>
    <xdr:sp macro="" textlink="">
      <xdr:nvSpPr>
        <xdr:cNvPr id="24892" name="AutoShape 1340" descr="https://adas-server.mobiledrivetech.com/polarion/icons/default/enums/type_spike.gif">
          <a:hlinkClick xmlns:r="http://schemas.openxmlformats.org/officeDocument/2006/relationships" r:id="rId444" tgtFrame="_top"/>
          <a:extLst>
            <a:ext uri="{FF2B5EF4-FFF2-40B4-BE49-F238E27FC236}">
              <a16:creationId xmlns:a16="http://schemas.microsoft.com/office/drawing/2014/main" id="{2784D3A8-1C64-440C-88A6-0B3AF4E012F8}"/>
            </a:ext>
          </a:extLst>
        </xdr:cNvPr>
        <xdr:cNvSpPr>
          <a:spLocks noChangeAspect="1" noChangeArrowheads="1"/>
        </xdr:cNvSpPr>
      </xdr:nvSpPr>
      <xdr:spPr bwMode="auto">
        <a:xfrm>
          <a:off x="579755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0</xdr:col>
      <xdr:colOff>304800</xdr:colOff>
      <xdr:row>223</xdr:row>
      <xdr:rowOff>304800</xdr:rowOff>
    </xdr:to>
    <xdr:sp macro="" textlink="">
      <xdr:nvSpPr>
        <xdr:cNvPr id="24893" name="AutoShape 1341" descr="https://adas-server.mobiledrivetech.com/polarion/ria/images/suspect.gif">
          <a:extLst>
            <a:ext uri="{FF2B5EF4-FFF2-40B4-BE49-F238E27FC236}">
              <a16:creationId xmlns:a16="http://schemas.microsoft.com/office/drawing/2014/main" id="{B438D433-5723-42A1-894D-64B7788B111F}"/>
            </a:ext>
          </a:extLst>
        </xdr:cNvPr>
        <xdr:cNvSpPr>
          <a:spLocks noChangeAspect="1" noChangeArrowheads="1"/>
        </xdr:cNvSpPr>
      </xdr:nvSpPr>
      <xdr:spPr bwMode="auto">
        <a:xfrm>
          <a:off x="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223</xdr:row>
      <xdr:rowOff>0</xdr:rowOff>
    </xdr:from>
    <xdr:to>
      <xdr:col>0</xdr:col>
      <xdr:colOff>615950</xdr:colOff>
      <xdr:row>223</xdr:row>
      <xdr:rowOff>304800</xdr:rowOff>
    </xdr:to>
    <xdr:sp macro="" textlink="">
      <xdr:nvSpPr>
        <xdr:cNvPr id="24894" name="AutoShape 1342">
          <a:extLst>
            <a:ext uri="{FF2B5EF4-FFF2-40B4-BE49-F238E27FC236}">
              <a16:creationId xmlns:a16="http://schemas.microsoft.com/office/drawing/2014/main" id="{DC1129A8-79DC-490A-A7F5-1C2EDC25C3FA}"/>
            </a:ext>
          </a:extLst>
        </xdr:cNvPr>
        <xdr:cNvSpPr>
          <a:spLocks noChangeAspect="1" noChangeArrowheads="1"/>
        </xdr:cNvSpPr>
      </xdr:nvSpPr>
      <xdr:spPr bwMode="auto">
        <a:xfrm>
          <a:off x="31115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223</xdr:row>
      <xdr:rowOff>0</xdr:rowOff>
    </xdr:from>
    <xdr:to>
      <xdr:col>0</xdr:col>
      <xdr:colOff>927100</xdr:colOff>
      <xdr:row>223</xdr:row>
      <xdr:rowOff>304800</xdr:rowOff>
    </xdr:to>
    <xdr:sp macro="" textlink="">
      <xdr:nvSpPr>
        <xdr:cNvPr id="24895" name="AutoShape 1343" descr="https://adas-server.mobiledrivetech.com/polarion/icons/default/enums/type_feature.gif">
          <a:hlinkClick xmlns:r="http://schemas.openxmlformats.org/officeDocument/2006/relationships" r:id="rId445" tgtFrame="_blank"/>
          <a:extLst>
            <a:ext uri="{FF2B5EF4-FFF2-40B4-BE49-F238E27FC236}">
              <a16:creationId xmlns:a16="http://schemas.microsoft.com/office/drawing/2014/main" id="{F2DAB654-A537-4B83-8512-7624340F1983}"/>
            </a:ext>
          </a:extLst>
        </xdr:cNvPr>
        <xdr:cNvSpPr>
          <a:spLocks noChangeAspect="1" noChangeArrowheads="1"/>
        </xdr:cNvSpPr>
      </xdr:nvSpPr>
      <xdr:spPr bwMode="auto">
        <a:xfrm>
          <a:off x="62230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223</xdr:row>
      <xdr:rowOff>0</xdr:rowOff>
    </xdr:from>
    <xdr:to>
      <xdr:col>1</xdr:col>
      <xdr:colOff>304800</xdr:colOff>
      <xdr:row>223</xdr:row>
      <xdr:rowOff>304800</xdr:rowOff>
    </xdr:to>
    <xdr:sp macro="" textlink="">
      <xdr:nvSpPr>
        <xdr:cNvPr id="24896" name="AutoShape 1344" descr="https://adas-server.mobiledrivetech.com/polarion/icons/default/enums/type_feature.gif">
          <a:hlinkClick xmlns:r="http://schemas.openxmlformats.org/officeDocument/2006/relationships" r:id="rId445" tgtFrame="_top"/>
          <a:extLst>
            <a:ext uri="{FF2B5EF4-FFF2-40B4-BE49-F238E27FC236}">
              <a16:creationId xmlns:a16="http://schemas.microsoft.com/office/drawing/2014/main" id="{92BF7E3E-FBE3-4339-A4FE-3EF21B45D520}"/>
            </a:ext>
          </a:extLst>
        </xdr:cNvPr>
        <xdr:cNvSpPr>
          <a:spLocks noChangeAspect="1" noChangeArrowheads="1"/>
        </xdr:cNvSpPr>
      </xdr:nvSpPr>
      <xdr:spPr bwMode="auto">
        <a:xfrm>
          <a:off x="202565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223</xdr:row>
      <xdr:rowOff>0</xdr:rowOff>
    </xdr:from>
    <xdr:to>
      <xdr:col>2</xdr:col>
      <xdr:colOff>304800</xdr:colOff>
      <xdr:row>223</xdr:row>
      <xdr:rowOff>304800</xdr:rowOff>
    </xdr:to>
    <xdr:sp macro="" textlink="">
      <xdr:nvSpPr>
        <xdr:cNvPr id="24897" name="AutoShape 1345" descr="https://adas-server.mobiledrivetech.com/polarion/icons/default/enums/type_spike.gif">
          <a:hlinkClick xmlns:r="http://schemas.openxmlformats.org/officeDocument/2006/relationships" r:id="rId446" tgtFrame="_blank"/>
          <a:extLst>
            <a:ext uri="{FF2B5EF4-FFF2-40B4-BE49-F238E27FC236}">
              <a16:creationId xmlns:a16="http://schemas.microsoft.com/office/drawing/2014/main" id="{1A6AF7BA-06E4-4381-A85B-EF0510C82B16}"/>
            </a:ext>
          </a:extLst>
        </xdr:cNvPr>
        <xdr:cNvSpPr>
          <a:spLocks noChangeAspect="1" noChangeArrowheads="1"/>
        </xdr:cNvSpPr>
      </xdr:nvSpPr>
      <xdr:spPr bwMode="auto">
        <a:xfrm>
          <a:off x="265430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223</xdr:row>
      <xdr:rowOff>0</xdr:rowOff>
    </xdr:from>
    <xdr:to>
      <xdr:col>3</xdr:col>
      <xdr:colOff>304800</xdr:colOff>
      <xdr:row>223</xdr:row>
      <xdr:rowOff>304800</xdr:rowOff>
    </xdr:to>
    <xdr:sp macro="" textlink="">
      <xdr:nvSpPr>
        <xdr:cNvPr id="24898" name="AutoShape 1346" descr="https://adas-server.mobiledrivetech.com/polarion/icons/default/enums/type_spike.gif">
          <a:hlinkClick xmlns:r="http://schemas.openxmlformats.org/officeDocument/2006/relationships" r:id="rId446" tgtFrame="_top"/>
          <a:extLst>
            <a:ext uri="{FF2B5EF4-FFF2-40B4-BE49-F238E27FC236}">
              <a16:creationId xmlns:a16="http://schemas.microsoft.com/office/drawing/2014/main" id="{C9D82F2A-B770-4009-BF6D-89774C8EBC85}"/>
            </a:ext>
          </a:extLst>
        </xdr:cNvPr>
        <xdr:cNvSpPr>
          <a:spLocks noChangeAspect="1" noChangeArrowheads="1"/>
        </xdr:cNvSpPr>
      </xdr:nvSpPr>
      <xdr:spPr bwMode="auto">
        <a:xfrm>
          <a:off x="5797550" y="144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xdr:row>
      <xdr:rowOff>0</xdr:rowOff>
    </xdr:from>
    <xdr:to>
      <xdr:col>0</xdr:col>
      <xdr:colOff>304800</xdr:colOff>
      <xdr:row>224</xdr:row>
      <xdr:rowOff>304800</xdr:rowOff>
    </xdr:to>
    <xdr:sp macro="" textlink="">
      <xdr:nvSpPr>
        <xdr:cNvPr id="24899" name="AutoShape 1347" descr="https://adas-server.mobiledrivetech.com/polarion/ria/images/suspect.gif">
          <a:extLst>
            <a:ext uri="{FF2B5EF4-FFF2-40B4-BE49-F238E27FC236}">
              <a16:creationId xmlns:a16="http://schemas.microsoft.com/office/drawing/2014/main" id="{DAFECDE8-2032-49EF-A228-6B99EC1ED2A0}"/>
            </a:ext>
          </a:extLst>
        </xdr:cNvPr>
        <xdr:cNvSpPr>
          <a:spLocks noChangeAspect="1" noChangeArrowheads="1"/>
        </xdr:cNvSpPr>
      </xdr:nvSpPr>
      <xdr:spPr bwMode="auto">
        <a:xfrm>
          <a:off x="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224</xdr:row>
      <xdr:rowOff>0</xdr:rowOff>
    </xdr:from>
    <xdr:to>
      <xdr:col>0</xdr:col>
      <xdr:colOff>615950</xdr:colOff>
      <xdr:row>224</xdr:row>
      <xdr:rowOff>304800</xdr:rowOff>
    </xdr:to>
    <xdr:sp macro="" textlink="">
      <xdr:nvSpPr>
        <xdr:cNvPr id="24900" name="AutoShape 1348">
          <a:extLst>
            <a:ext uri="{FF2B5EF4-FFF2-40B4-BE49-F238E27FC236}">
              <a16:creationId xmlns:a16="http://schemas.microsoft.com/office/drawing/2014/main" id="{60153FEE-D823-4874-9188-B70649876DAA}"/>
            </a:ext>
          </a:extLst>
        </xdr:cNvPr>
        <xdr:cNvSpPr>
          <a:spLocks noChangeAspect="1" noChangeArrowheads="1"/>
        </xdr:cNvSpPr>
      </xdr:nvSpPr>
      <xdr:spPr bwMode="auto">
        <a:xfrm>
          <a:off x="31115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224</xdr:row>
      <xdr:rowOff>0</xdr:rowOff>
    </xdr:from>
    <xdr:to>
      <xdr:col>0</xdr:col>
      <xdr:colOff>927100</xdr:colOff>
      <xdr:row>224</xdr:row>
      <xdr:rowOff>304800</xdr:rowOff>
    </xdr:to>
    <xdr:sp macro="" textlink="">
      <xdr:nvSpPr>
        <xdr:cNvPr id="24901" name="AutoShape 1349" descr="https://adas-server.mobiledrivetech.com/polarion/icons/default/enums/type_feature.gif">
          <a:hlinkClick xmlns:r="http://schemas.openxmlformats.org/officeDocument/2006/relationships" r:id="rId447" tgtFrame="_blank"/>
          <a:extLst>
            <a:ext uri="{FF2B5EF4-FFF2-40B4-BE49-F238E27FC236}">
              <a16:creationId xmlns:a16="http://schemas.microsoft.com/office/drawing/2014/main" id="{926072DE-3E42-4644-971A-552C6285701A}"/>
            </a:ext>
          </a:extLst>
        </xdr:cNvPr>
        <xdr:cNvSpPr>
          <a:spLocks noChangeAspect="1" noChangeArrowheads="1"/>
        </xdr:cNvSpPr>
      </xdr:nvSpPr>
      <xdr:spPr bwMode="auto">
        <a:xfrm>
          <a:off x="62230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224</xdr:row>
      <xdr:rowOff>0</xdr:rowOff>
    </xdr:from>
    <xdr:to>
      <xdr:col>1</xdr:col>
      <xdr:colOff>304800</xdr:colOff>
      <xdr:row>224</xdr:row>
      <xdr:rowOff>304800</xdr:rowOff>
    </xdr:to>
    <xdr:sp macro="" textlink="">
      <xdr:nvSpPr>
        <xdr:cNvPr id="24902" name="AutoShape 1350" descr="https://adas-server.mobiledrivetech.com/polarion/icons/default/enums/type_feature.gif">
          <a:hlinkClick xmlns:r="http://schemas.openxmlformats.org/officeDocument/2006/relationships" r:id="rId447" tgtFrame="_top"/>
          <a:extLst>
            <a:ext uri="{FF2B5EF4-FFF2-40B4-BE49-F238E27FC236}">
              <a16:creationId xmlns:a16="http://schemas.microsoft.com/office/drawing/2014/main" id="{6B13CBEA-705D-44D7-AEDB-A6D6E9266266}"/>
            </a:ext>
          </a:extLst>
        </xdr:cNvPr>
        <xdr:cNvSpPr>
          <a:spLocks noChangeAspect="1" noChangeArrowheads="1"/>
        </xdr:cNvSpPr>
      </xdr:nvSpPr>
      <xdr:spPr bwMode="auto">
        <a:xfrm>
          <a:off x="202565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224</xdr:row>
      <xdr:rowOff>0</xdr:rowOff>
    </xdr:from>
    <xdr:to>
      <xdr:col>2</xdr:col>
      <xdr:colOff>304800</xdr:colOff>
      <xdr:row>224</xdr:row>
      <xdr:rowOff>304800</xdr:rowOff>
    </xdr:to>
    <xdr:sp macro="" textlink="">
      <xdr:nvSpPr>
        <xdr:cNvPr id="24903" name="AutoShape 1351" descr="https://adas-server.mobiledrivetech.com/polarion/icons/default/enums/type_spike.gif">
          <a:hlinkClick xmlns:r="http://schemas.openxmlformats.org/officeDocument/2006/relationships" r:id="rId448" tgtFrame="_blank"/>
          <a:extLst>
            <a:ext uri="{FF2B5EF4-FFF2-40B4-BE49-F238E27FC236}">
              <a16:creationId xmlns:a16="http://schemas.microsoft.com/office/drawing/2014/main" id="{E4C8AFB0-80E3-4218-AEF9-4FEF8FF407BB}"/>
            </a:ext>
          </a:extLst>
        </xdr:cNvPr>
        <xdr:cNvSpPr>
          <a:spLocks noChangeAspect="1" noChangeArrowheads="1"/>
        </xdr:cNvSpPr>
      </xdr:nvSpPr>
      <xdr:spPr bwMode="auto">
        <a:xfrm>
          <a:off x="265430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224</xdr:row>
      <xdr:rowOff>0</xdr:rowOff>
    </xdr:from>
    <xdr:to>
      <xdr:col>3</xdr:col>
      <xdr:colOff>304800</xdr:colOff>
      <xdr:row>224</xdr:row>
      <xdr:rowOff>304800</xdr:rowOff>
    </xdr:to>
    <xdr:sp macro="" textlink="">
      <xdr:nvSpPr>
        <xdr:cNvPr id="24904" name="AutoShape 1352" descr="https://adas-server.mobiledrivetech.com/polarion/icons/default/enums/type_spike.gif">
          <a:hlinkClick xmlns:r="http://schemas.openxmlformats.org/officeDocument/2006/relationships" r:id="rId448" tgtFrame="_top"/>
          <a:extLst>
            <a:ext uri="{FF2B5EF4-FFF2-40B4-BE49-F238E27FC236}">
              <a16:creationId xmlns:a16="http://schemas.microsoft.com/office/drawing/2014/main" id="{98F47F8E-019E-4598-A950-351597A190FD}"/>
            </a:ext>
          </a:extLst>
        </xdr:cNvPr>
        <xdr:cNvSpPr>
          <a:spLocks noChangeAspect="1" noChangeArrowheads="1"/>
        </xdr:cNvSpPr>
      </xdr:nvSpPr>
      <xdr:spPr bwMode="auto">
        <a:xfrm>
          <a:off x="579755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xdr:row>
      <xdr:rowOff>0</xdr:rowOff>
    </xdr:from>
    <xdr:to>
      <xdr:col>0</xdr:col>
      <xdr:colOff>304800</xdr:colOff>
      <xdr:row>225</xdr:row>
      <xdr:rowOff>304800</xdr:rowOff>
    </xdr:to>
    <xdr:sp macro="" textlink="">
      <xdr:nvSpPr>
        <xdr:cNvPr id="24905" name="AutoShape 1353" descr="https://adas-server.mobiledrivetech.com/polarion/ria/images/suspect.gif">
          <a:extLst>
            <a:ext uri="{FF2B5EF4-FFF2-40B4-BE49-F238E27FC236}">
              <a16:creationId xmlns:a16="http://schemas.microsoft.com/office/drawing/2014/main" id="{8D839A3E-6249-4BA1-AADE-E97874B23A04}"/>
            </a:ext>
          </a:extLst>
        </xdr:cNvPr>
        <xdr:cNvSpPr>
          <a:spLocks noChangeAspect="1" noChangeArrowheads="1"/>
        </xdr:cNvSpPr>
      </xdr:nvSpPr>
      <xdr:spPr bwMode="auto">
        <a:xfrm>
          <a:off x="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225</xdr:row>
      <xdr:rowOff>0</xdr:rowOff>
    </xdr:from>
    <xdr:to>
      <xdr:col>0</xdr:col>
      <xdr:colOff>615950</xdr:colOff>
      <xdr:row>225</xdr:row>
      <xdr:rowOff>304800</xdr:rowOff>
    </xdr:to>
    <xdr:sp macro="" textlink="">
      <xdr:nvSpPr>
        <xdr:cNvPr id="24906" name="AutoShape 1354">
          <a:extLst>
            <a:ext uri="{FF2B5EF4-FFF2-40B4-BE49-F238E27FC236}">
              <a16:creationId xmlns:a16="http://schemas.microsoft.com/office/drawing/2014/main" id="{61B88B62-0178-4AA4-9A2B-410A4CEAE7E4}"/>
            </a:ext>
          </a:extLst>
        </xdr:cNvPr>
        <xdr:cNvSpPr>
          <a:spLocks noChangeAspect="1" noChangeArrowheads="1"/>
        </xdr:cNvSpPr>
      </xdr:nvSpPr>
      <xdr:spPr bwMode="auto">
        <a:xfrm>
          <a:off x="31115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225</xdr:row>
      <xdr:rowOff>0</xdr:rowOff>
    </xdr:from>
    <xdr:to>
      <xdr:col>0</xdr:col>
      <xdr:colOff>927100</xdr:colOff>
      <xdr:row>225</xdr:row>
      <xdr:rowOff>304800</xdr:rowOff>
    </xdr:to>
    <xdr:sp macro="" textlink="">
      <xdr:nvSpPr>
        <xdr:cNvPr id="24907" name="AutoShape 1355" descr="https://adas-server.mobiledrivetech.com/polarion/icons/default/enums/type_feature.gif">
          <a:hlinkClick xmlns:r="http://schemas.openxmlformats.org/officeDocument/2006/relationships" r:id="rId449" tgtFrame="_blank"/>
          <a:extLst>
            <a:ext uri="{FF2B5EF4-FFF2-40B4-BE49-F238E27FC236}">
              <a16:creationId xmlns:a16="http://schemas.microsoft.com/office/drawing/2014/main" id="{32402382-8695-4ED3-9F25-D0EC191B1617}"/>
            </a:ext>
          </a:extLst>
        </xdr:cNvPr>
        <xdr:cNvSpPr>
          <a:spLocks noChangeAspect="1" noChangeArrowheads="1"/>
        </xdr:cNvSpPr>
      </xdr:nvSpPr>
      <xdr:spPr bwMode="auto">
        <a:xfrm>
          <a:off x="62230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225</xdr:row>
      <xdr:rowOff>0</xdr:rowOff>
    </xdr:from>
    <xdr:to>
      <xdr:col>1</xdr:col>
      <xdr:colOff>304800</xdr:colOff>
      <xdr:row>225</xdr:row>
      <xdr:rowOff>304800</xdr:rowOff>
    </xdr:to>
    <xdr:sp macro="" textlink="">
      <xdr:nvSpPr>
        <xdr:cNvPr id="24908" name="AutoShape 1356" descr="https://adas-server.mobiledrivetech.com/polarion/icons/default/enums/type_feature.gif">
          <a:hlinkClick xmlns:r="http://schemas.openxmlformats.org/officeDocument/2006/relationships" r:id="rId449" tgtFrame="_top"/>
          <a:extLst>
            <a:ext uri="{FF2B5EF4-FFF2-40B4-BE49-F238E27FC236}">
              <a16:creationId xmlns:a16="http://schemas.microsoft.com/office/drawing/2014/main" id="{B7C84137-6E69-4BCE-B8E7-AB4C1F990770}"/>
            </a:ext>
          </a:extLst>
        </xdr:cNvPr>
        <xdr:cNvSpPr>
          <a:spLocks noChangeAspect="1" noChangeArrowheads="1"/>
        </xdr:cNvSpPr>
      </xdr:nvSpPr>
      <xdr:spPr bwMode="auto">
        <a:xfrm>
          <a:off x="202565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225</xdr:row>
      <xdr:rowOff>0</xdr:rowOff>
    </xdr:from>
    <xdr:to>
      <xdr:col>2</xdr:col>
      <xdr:colOff>304800</xdr:colOff>
      <xdr:row>225</xdr:row>
      <xdr:rowOff>304800</xdr:rowOff>
    </xdr:to>
    <xdr:sp macro="" textlink="">
      <xdr:nvSpPr>
        <xdr:cNvPr id="24909" name="AutoShape 1357" descr="https://adas-server.mobiledrivetech.com/polarion/icons/default/enums/type_spike.gif">
          <a:hlinkClick xmlns:r="http://schemas.openxmlformats.org/officeDocument/2006/relationships" r:id="rId450" tgtFrame="_blank"/>
          <a:extLst>
            <a:ext uri="{FF2B5EF4-FFF2-40B4-BE49-F238E27FC236}">
              <a16:creationId xmlns:a16="http://schemas.microsoft.com/office/drawing/2014/main" id="{46096D49-7C60-486E-AD40-DF9B0D9C42B3}"/>
            </a:ext>
          </a:extLst>
        </xdr:cNvPr>
        <xdr:cNvSpPr>
          <a:spLocks noChangeAspect="1" noChangeArrowheads="1"/>
        </xdr:cNvSpPr>
      </xdr:nvSpPr>
      <xdr:spPr bwMode="auto">
        <a:xfrm>
          <a:off x="265430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225</xdr:row>
      <xdr:rowOff>0</xdr:rowOff>
    </xdr:from>
    <xdr:to>
      <xdr:col>3</xdr:col>
      <xdr:colOff>304800</xdr:colOff>
      <xdr:row>225</xdr:row>
      <xdr:rowOff>304800</xdr:rowOff>
    </xdr:to>
    <xdr:sp macro="" textlink="">
      <xdr:nvSpPr>
        <xdr:cNvPr id="24910" name="AutoShape 1358" descr="https://adas-server.mobiledrivetech.com/polarion/icons/default/enums/type_spike.gif">
          <a:hlinkClick xmlns:r="http://schemas.openxmlformats.org/officeDocument/2006/relationships" r:id="rId450" tgtFrame="_top"/>
          <a:extLst>
            <a:ext uri="{FF2B5EF4-FFF2-40B4-BE49-F238E27FC236}">
              <a16:creationId xmlns:a16="http://schemas.microsoft.com/office/drawing/2014/main" id="{65A08243-A186-4D55-8393-A714774E2500}"/>
            </a:ext>
          </a:extLst>
        </xdr:cNvPr>
        <xdr:cNvSpPr>
          <a:spLocks noChangeAspect="1" noChangeArrowheads="1"/>
        </xdr:cNvSpPr>
      </xdr:nvSpPr>
      <xdr:spPr bwMode="auto">
        <a:xfrm>
          <a:off x="5797550" y="145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xdr:row>
      <xdr:rowOff>0</xdr:rowOff>
    </xdr:from>
    <xdr:to>
      <xdr:col>0</xdr:col>
      <xdr:colOff>304800</xdr:colOff>
      <xdr:row>226</xdr:row>
      <xdr:rowOff>304800</xdr:rowOff>
    </xdr:to>
    <xdr:sp macro="" textlink="">
      <xdr:nvSpPr>
        <xdr:cNvPr id="24911" name="AutoShape 1359" descr="https://adas-server.mobiledrivetech.com/polarion/ria/images/suspect.gif">
          <a:extLst>
            <a:ext uri="{FF2B5EF4-FFF2-40B4-BE49-F238E27FC236}">
              <a16:creationId xmlns:a16="http://schemas.microsoft.com/office/drawing/2014/main" id="{6A8844B3-F539-4877-B520-D5A75140EFAE}"/>
            </a:ext>
          </a:extLst>
        </xdr:cNvPr>
        <xdr:cNvSpPr>
          <a:spLocks noChangeAspect="1" noChangeArrowheads="1"/>
        </xdr:cNvSpPr>
      </xdr:nvSpPr>
      <xdr:spPr bwMode="auto">
        <a:xfrm>
          <a:off x="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226</xdr:row>
      <xdr:rowOff>0</xdr:rowOff>
    </xdr:from>
    <xdr:to>
      <xdr:col>0</xdr:col>
      <xdr:colOff>615950</xdr:colOff>
      <xdr:row>226</xdr:row>
      <xdr:rowOff>304800</xdr:rowOff>
    </xdr:to>
    <xdr:sp macro="" textlink="">
      <xdr:nvSpPr>
        <xdr:cNvPr id="24912" name="AutoShape 1360">
          <a:extLst>
            <a:ext uri="{FF2B5EF4-FFF2-40B4-BE49-F238E27FC236}">
              <a16:creationId xmlns:a16="http://schemas.microsoft.com/office/drawing/2014/main" id="{B22E9F71-4A2D-491B-A849-8CAF7E16EFE1}"/>
            </a:ext>
          </a:extLst>
        </xdr:cNvPr>
        <xdr:cNvSpPr>
          <a:spLocks noChangeAspect="1" noChangeArrowheads="1"/>
        </xdr:cNvSpPr>
      </xdr:nvSpPr>
      <xdr:spPr bwMode="auto">
        <a:xfrm>
          <a:off x="31115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226</xdr:row>
      <xdr:rowOff>0</xdr:rowOff>
    </xdr:from>
    <xdr:to>
      <xdr:col>0</xdr:col>
      <xdr:colOff>927100</xdr:colOff>
      <xdr:row>226</xdr:row>
      <xdr:rowOff>304800</xdr:rowOff>
    </xdr:to>
    <xdr:sp macro="" textlink="">
      <xdr:nvSpPr>
        <xdr:cNvPr id="24913" name="AutoShape 1361" descr="https://adas-server.mobiledrivetech.com/polarion/icons/default/enums/type_feature.gif">
          <a:hlinkClick xmlns:r="http://schemas.openxmlformats.org/officeDocument/2006/relationships" r:id="rId451" tgtFrame="_blank"/>
          <a:extLst>
            <a:ext uri="{FF2B5EF4-FFF2-40B4-BE49-F238E27FC236}">
              <a16:creationId xmlns:a16="http://schemas.microsoft.com/office/drawing/2014/main" id="{14574004-8F97-4C8F-AD5E-40C196241BBE}"/>
            </a:ext>
          </a:extLst>
        </xdr:cNvPr>
        <xdr:cNvSpPr>
          <a:spLocks noChangeAspect="1" noChangeArrowheads="1"/>
        </xdr:cNvSpPr>
      </xdr:nvSpPr>
      <xdr:spPr bwMode="auto">
        <a:xfrm>
          <a:off x="62230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226</xdr:row>
      <xdr:rowOff>0</xdr:rowOff>
    </xdr:from>
    <xdr:to>
      <xdr:col>1</xdr:col>
      <xdr:colOff>304800</xdr:colOff>
      <xdr:row>226</xdr:row>
      <xdr:rowOff>304800</xdr:rowOff>
    </xdr:to>
    <xdr:sp macro="" textlink="">
      <xdr:nvSpPr>
        <xdr:cNvPr id="24914" name="AutoShape 1362" descr="https://adas-server.mobiledrivetech.com/polarion/icons/default/enums/type_feature.gif">
          <a:hlinkClick xmlns:r="http://schemas.openxmlformats.org/officeDocument/2006/relationships" r:id="rId451" tgtFrame="_top"/>
          <a:extLst>
            <a:ext uri="{FF2B5EF4-FFF2-40B4-BE49-F238E27FC236}">
              <a16:creationId xmlns:a16="http://schemas.microsoft.com/office/drawing/2014/main" id="{8C1A0B70-93DB-44B1-8A8B-26D89D304B19}"/>
            </a:ext>
          </a:extLst>
        </xdr:cNvPr>
        <xdr:cNvSpPr>
          <a:spLocks noChangeAspect="1" noChangeArrowheads="1"/>
        </xdr:cNvSpPr>
      </xdr:nvSpPr>
      <xdr:spPr bwMode="auto">
        <a:xfrm>
          <a:off x="202565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226</xdr:row>
      <xdr:rowOff>0</xdr:rowOff>
    </xdr:from>
    <xdr:to>
      <xdr:col>2</xdr:col>
      <xdr:colOff>304800</xdr:colOff>
      <xdr:row>226</xdr:row>
      <xdr:rowOff>304800</xdr:rowOff>
    </xdr:to>
    <xdr:sp macro="" textlink="">
      <xdr:nvSpPr>
        <xdr:cNvPr id="24915" name="AutoShape 1363" descr="https://adas-server.mobiledrivetech.com/polarion/icons/default/enums/type_spike.gif">
          <a:hlinkClick xmlns:r="http://schemas.openxmlformats.org/officeDocument/2006/relationships" r:id="rId452" tgtFrame="_blank"/>
          <a:extLst>
            <a:ext uri="{FF2B5EF4-FFF2-40B4-BE49-F238E27FC236}">
              <a16:creationId xmlns:a16="http://schemas.microsoft.com/office/drawing/2014/main" id="{21BA9BBA-C145-42B8-99CF-0363081A5EDC}"/>
            </a:ext>
          </a:extLst>
        </xdr:cNvPr>
        <xdr:cNvSpPr>
          <a:spLocks noChangeAspect="1" noChangeArrowheads="1"/>
        </xdr:cNvSpPr>
      </xdr:nvSpPr>
      <xdr:spPr bwMode="auto">
        <a:xfrm>
          <a:off x="265430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226</xdr:row>
      <xdr:rowOff>0</xdr:rowOff>
    </xdr:from>
    <xdr:to>
      <xdr:col>3</xdr:col>
      <xdr:colOff>304800</xdr:colOff>
      <xdr:row>226</xdr:row>
      <xdr:rowOff>304800</xdr:rowOff>
    </xdr:to>
    <xdr:sp macro="" textlink="">
      <xdr:nvSpPr>
        <xdr:cNvPr id="24916" name="AutoShape 1364" descr="https://adas-server.mobiledrivetech.com/polarion/icons/default/enums/type_spike.gif">
          <a:hlinkClick xmlns:r="http://schemas.openxmlformats.org/officeDocument/2006/relationships" r:id="rId452" tgtFrame="_top"/>
          <a:extLst>
            <a:ext uri="{FF2B5EF4-FFF2-40B4-BE49-F238E27FC236}">
              <a16:creationId xmlns:a16="http://schemas.microsoft.com/office/drawing/2014/main" id="{49322F48-C34D-4400-86DD-0A712FA5914B}"/>
            </a:ext>
          </a:extLst>
        </xdr:cNvPr>
        <xdr:cNvSpPr>
          <a:spLocks noChangeAspect="1" noChangeArrowheads="1"/>
        </xdr:cNvSpPr>
      </xdr:nvSpPr>
      <xdr:spPr bwMode="auto">
        <a:xfrm>
          <a:off x="5797550" y="1459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0</xdr:col>
      <xdr:colOff>304800</xdr:colOff>
      <xdr:row>227</xdr:row>
      <xdr:rowOff>304800</xdr:rowOff>
    </xdr:to>
    <xdr:sp macro="" textlink="">
      <xdr:nvSpPr>
        <xdr:cNvPr id="24917" name="AutoShape 1365" descr="https://adas-server.mobiledrivetech.com/polarion/ria/images/suspect.gif">
          <a:extLst>
            <a:ext uri="{FF2B5EF4-FFF2-40B4-BE49-F238E27FC236}">
              <a16:creationId xmlns:a16="http://schemas.microsoft.com/office/drawing/2014/main" id="{0B7F0DE2-E842-469B-84F1-DC9438A59657}"/>
            </a:ext>
          </a:extLst>
        </xdr:cNvPr>
        <xdr:cNvSpPr>
          <a:spLocks noChangeAspect="1" noChangeArrowheads="1"/>
        </xdr:cNvSpPr>
      </xdr:nvSpPr>
      <xdr:spPr bwMode="auto">
        <a:xfrm>
          <a:off x="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227</xdr:row>
      <xdr:rowOff>0</xdr:rowOff>
    </xdr:from>
    <xdr:to>
      <xdr:col>0</xdr:col>
      <xdr:colOff>615950</xdr:colOff>
      <xdr:row>227</xdr:row>
      <xdr:rowOff>304800</xdr:rowOff>
    </xdr:to>
    <xdr:sp macro="" textlink="">
      <xdr:nvSpPr>
        <xdr:cNvPr id="24918" name="AutoShape 1366">
          <a:extLst>
            <a:ext uri="{FF2B5EF4-FFF2-40B4-BE49-F238E27FC236}">
              <a16:creationId xmlns:a16="http://schemas.microsoft.com/office/drawing/2014/main" id="{71FA4DC7-97D1-4D04-97B5-7006EB4E1853}"/>
            </a:ext>
          </a:extLst>
        </xdr:cNvPr>
        <xdr:cNvSpPr>
          <a:spLocks noChangeAspect="1" noChangeArrowheads="1"/>
        </xdr:cNvSpPr>
      </xdr:nvSpPr>
      <xdr:spPr bwMode="auto">
        <a:xfrm>
          <a:off x="31115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227</xdr:row>
      <xdr:rowOff>0</xdr:rowOff>
    </xdr:from>
    <xdr:to>
      <xdr:col>0</xdr:col>
      <xdr:colOff>927100</xdr:colOff>
      <xdr:row>227</xdr:row>
      <xdr:rowOff>304800</xdr:rowOff>
    </xdr:to>
    <xdr:sp macro="" textlink="">
      <xdr:nvSpPr>
        <xdr:cNvPr id="24919" name="AutoShape 1367" descr="https://adas-server.mobiledrivetech.com/polarion/icons/default/enums/type_feature.gif">
          <a:hlinkClick xmlns:r="http://schemas.openxmlformats.org/officeDocument/2006/relationships" r:id="rId453" tgtFrame="_blank"/>
          <a:extLst>
            <a:ext uri="{FF2B5EF4-FFF2-40B4-BE49-F238E27FC236}">
              <a16:creationId xmlns:a16="http://schemas.microsoft.com/office/drawing/2014/main" id="{A7680EE5-C2F8-4252-A1EB-3D65FD182893}"/>
            </a:ext>
          </a:extLst>
        </xdr:cNvPr>
        <xdr:cNvSpPr>
          <a:spLocks noChangeAspect="1" noChangeArrowheads="1"/>
        </xdr:cNvSpPr>
      </xdr:nvSpPr>
      <xdr:spPr bwMode="auto">
        <a:xfrm>
          <a:off x="62230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227</xdr:row>
      <xdr:rowOff>0</xdr:rowOff>
    </xdr:from>
    <xdr:to>
      <xdr:col>1</xdr:col>
      <xdr:colOff>304800</xdr:colOff>
      <xdr:row>227</xdr:row>
      <xdr:rowOff>304800</xdr:rowOff>
    </xdr:to>
    <xdr:sp macro="" textlink="">
      <xdr:nvSpPr>
        <xdr:cNvPr id="24920" name="AutoShape 1368" descr="https://adas-server.mobiledrivetech.com/polarion/icons/default/enums/type_feature.gif">
          <a:hlinkClick xmlns:r="http://schemas.openxmlformats.org/officeDocument/2006/relationships" r:id="rId453" tgtFrame="_top"/>
          <a:extLst>
            <a:ext uri="{FF2B5EF4-FFF2-40B4-BE49-F238E27FC236}">
              <a16:creationId xmlns:a16="http://schemas.microsoft.com/office/drawing/2014/main" id="{9C206261-407D-4BD9-94DA-D5A8EA481BE8}"/>
            </a:ext>
          </a:extLst>
        </xdr:cNvPr>
        <xdr:cNvSpPr>
          <a:spLocks noChangeAspect="1" noChangeArrowheads="1"/>
        </xdr:cNvSpPr>
      </xdr:nvSpPr>
      <xdr:spPr bwMode="auto">
        <a:xfrm>
          <a:off x="202565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227</xdr:row>
      <xdr:rowOff>0</xdr:rowOff>
    </xdr:from>
    <xdr:to>
      <xdr:col>2</xdr:col>
      <xdr:colOff>304800</xdr:colOff>
      <xdr:row>227</xdr:row>
      <xdr:rowOff>304800</xdr:rowOff>
    </xdr:to>
    <xdr:sp macro="" textlink="">
      <xdr:nvSpPr>
        <xdr:cNvPr id="24921" name="AutoShape 1369" descr="https://adas-server.mobiledrivetech.com/polarion/ria/images/suspect.gif">
          <a:extLst>
            <a:ext uri="{FF2B5EF4-FFF2-40B4-BE49-F238E27FC236}">
              <a16:creationId xmlns:a16="http://schemas.microsoft.com/office/drawing/2014/main" id="{918C1BD8-2629-4567-BB59-D4DED3CAA15F}"/>
            </a:ext>
          </a:extLst>
        </xdr:cNvPr>
        <xdr:cNvSpPr>
          <a:spLocks noChangeAspect="1" noChangeArrowheads="1"/>
        </xdr:cNvSpPr>
      </xdr:nvSpPr>
      <xdr:spPr bwMode="auto">
        <a:xfrm>
          <a:off x="265430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227</xdr:row>
      <xdr:rowOff>0</xdr:rowOff>
    </xdr:from>
    <xdr:to>
      <xdr:col>2</xdr:col>
      <xdr:colOff>615950</xdr:colOff>
      <xdr:row>227</xdr:row>
      <xdr:rowOff>304800</xdr:rowOff>
    </xdr:to>
    <xdr:sp macro="" textlink="">
      <xdr:nvSpPr>
        <xdr:cNvPr id="24922" name="AutoShape 1370">
          <a:extLst>
            <a:ext uri="{FF2B5EF4-FFF2-40B4-BE49-F238E27FC236}">
              <a16:creationId xmlns:a16="http://schemas.microsoft.com/office/drawing/2014/main" id="{E7F081C5-0ECB-43A8-8A9E-15D7D818B5F6}"/>
            </a:ext>
          </a:extLst>
        </xdr:cNvPr>
        <xdr:cNvSpPr>
          <a:spLocks noChangeAspect="1" noChangeArrowheads="1"/>
        </xdr:cNvSpPr>
      </xdr:nvSpPr>
      <xdr:spPr bwMode="auto">
        <a:xfrm>
          <a:off x="296545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227</xdr:row>
      <xdr:rowOff>0</xdr:rowOff>
    </xdr:from>
    <xdr:to>
      <xdr:col>2</xdr:col>
      <xdr:colOff>927100</xdr:colOff>
      <xdr:row>227</xdr:row>
      <xdr:rowOff>304800</xdr:rowOff>
    </xdr:to>
    <xdr:sp macro="" textlink="">
      <xdr:nvSpPr>
        <xdr:cNvPr id="24923" name="AutoShape 1371" descr="https://adas-server.mobiledrivetech.com/polarion/icons/default/enums/type_spike.gif">
          <a:hlinkClick xmlns:r="http://schemas.openxmlformats.org/officeDocument/2006/relationships" r:id="rId454" tgtFrame="_blank"/>
          <a:extLst>
            <a:ext uri="{FF2B5EF4-FFF2-40B4-BE49-F238E27FC236}">
              <a16:creationId xmlns:a16="http://schemas.microsoft.com/office/drawing/2014/main" id="{1E2504E2-3D18-40E9-82F3-0E68F2AB7E6F}"/>
            </a:ext>
          </a:extLst>
        </xdr:cNvPr>
        <xdr:cNvSpPr>
          <a:spLocks noChangeAspect="1" noChangeArrowheads="1"/>
        </xdr:cNvSpPr>
      </xdr:nvSpPr>
      <xdr:spPr bwMode="auto">
        <a:xfrm>
          <a:off x="327660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227</xdr:row>
      <xdr:rowOff>0</xdr:rowOff>
    </xdr:from>
    <xdr:to>
      <xdr:col>3</xdr:col>
      <xdr:colOff>304800</xdr:colOff>
      <xdr:row>227</xdr:row>
      <xdr:rowOff>304800</xdr:rowOff>
    </xdr:to>
    <xdr:sp macro="" textlink="">
      <xdr:nvSpPr>
        <xdr:cNvPr id="24924" name="AutoShape 1372" descr="https://adas-server.mobiledrivetech.com/polarion/icons/default/enums/type_spike.gif">
          <a:hlinkClick xmlns:r="http://schemas.openxmlformats.org/officeDocument/2006/relationships" r:id="rId454" tgtFrame="_top"/>
          <a:extLst>
            <a:ext uri="{FF2B5EF4-FFF2-40B4-BE49-F238E27FC236}">
              <a16:creationId xmlns:a16="http://schemas.microsoft.com/office/drawing/2014/main" id="{A0CBC9B6-A501-42E5-8351-79DD281BCFAF}"/>
            </a:ext>
          </a:extLst>
        </xdr:cNvPr>
        <xdr:cNvSpPr>
          <a:spLocks noChangeAspect="1" noChangeArrowheads="1"/>
        </xdr:cNvSpPr>
      </xdr:nvSpPr>
      <xdr:spPr bwMode="auto">
        <a:xfrm>
          <a:off x="5797550" y="1466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xdr:row>
      <xdr:rowOff>0</xdr:rowOff>
    </xdr:from>
    <xdr:to>
      <xdr:col>0</xdr:col>
      <xdr:colOff>304800</xdr:colOff>
      <xdr:row>228</xdr:row>
      <xdr:rowOff>304800</xdr:rowOff>
    </xdr:to>
    <xdr:sp macro="" textlink="">
      <xdr:nvSpPr>
        <xdr:cNvPr id="24925" name="AutoShape 1373" descr="https://adas-server.mobiledrivetech.com/polarion/ria/images/suspect.gif">
          <a:extLst>
            <a:ext uri="{FF2B5EF4-FFF2-40B4-BE49-F238E27FC236}">
              <a16:creationId xmlns:a16="http://schemas.microsoft.com/office/drawing/2014/main" id="{879F79E4-60F9-4E12-92A3-0BEEB1FE3D94}"/>
            </a:ext>
          </a:extLst>
        </xdr:cNvPr>
        <xdr:cNvSpPr>
          <a:spLocks noChangeAspect="1" noChangeArrowheads="1"/>
        </xdr:cNvSpPr>
      </xdr:nvSpPr>
      <xdr:spPr bwMode="auto">
        <a:xfrm>
          <a:off x="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228</xdr:row>
      <xdr:rowOff>0</xdr:rowOff>
    </xdr:from>
    <xdr:to>
      <xdr:col>0</xdr:col>
      <xdr:colOff>615950</xdr:colOff>
      <xdr:row>228</xdr:row>
      <xdr:rowOff>304800</xdr:rowOff>
    </xdr:to>
    <xdr:sp macro="" textlink="">
      <xdr:nvSpPr>
        <xdr:cNvPr id="24926" name="AutoShape 1374">
          <a:extLst>
            <a:ext uri="{FF2B5EF4-FFF2-40B4-BE49-F238E27FC236}">
              <a16:creationId xmlns:a16="http://schemas.microsoft.com/office/drawing/2014/main" id="{F7EF47CD-D5B1-4F9C-9B01-C49C756FDB91}"/>
            </a:ext>
          </a:extLst>
        </xdr:cNvPr>
        <xdr:cNvSpPr>
          <a:spLocks noChangeAspect="1" noChangeArrowheads="1"/>
        </xdr:cNvSpPr>
      </xdr:nvSpPr>
      <xdr:spPr bwMode="auto">
        <a:xfrm>
          <a:off x="31115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228</xdr:row>
      <xdr:rowOff>0</xdr:rowOff>
    </xdr:from>
    <xdr:to>
      <xdr:col>0</xdr:col>
      <xdr:colOff>927100</xdr:colOff>
      <xdr:row>228</xdr:row>
      <xdr:rowOff>304800</xdr:rowOff>
    </xdr:to>
    <xdr:sp macro="" textlink="">
      <xdr:nvSpPr>
        <xdr:cNvPr id="24927" name="AutoShape 1375" descr="https://adas-server.mobiledrivetech.com/polarion/icons/default/enums/type_feature.gif">
          <a:hlinkClick xmlns:r="http://schemas.openxmlformats.org/officeDocument/2006/relationships" r:id="rId455" tgtFrame="_blank"/>
          <a:extLst>
            <a:ext uri="{FF2B5EF4-FFF2-40B4-BE49-F238E27FC236}">
              <a16:creationId xmlns:a16="http://schemas.microsoft.com/office/drawing/2014/main" id="{B6DE12A2-38AE-4A14-8E56-11223EDEA4CC}"/>
            </a:ext>
          </a:extLst>
        </xdr:cNvPr>
        <xdr:cNvSpPr>
          <a:spLocks noChangeAspect="1" noChangeArrowheads="1"/>
        </xdr:cNvSpPr>
      </xdr:nvSpPr>
      <xdr:spPr bwMode="auto">
        <a:xfrm>
          <a:off x="62230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228</xdr:row>
      <xdr:rowOff>0</xdr:rowOff>
    </xdr:from>
    <xdr:to>
      <xdr:col>1</xdr:col>
      <xdr:colOff>304800</xdr:colOff>
      <xdr:row>228</xdr:row>
      <xdr:rowOff>304800</xdr:rowOff>
    </xdr:to>
    <xdr:sp macro="" textlink="">
      <xdr:nvSpPr>
        <xdr:cNvPr id="24928" name="AutoShape 1376" descr="https://adas-server.mobiledrivetech.com/polarion/icons/default/enums/type_feature.gif">
          <a:hlinkClick xmlns:r="http://schemas.openxmlformats.org/officeDocument/2006/relationships" r:id="rId455" tgtFrame="_top"/>
          <a:extLst>
            <a:ext uri="{FF2B5EF4-FFF2-40B4-BE49-F238E27FC236}">
              <a16:creationId xmlns:a16="http://schemas.microsoft.com/office/drawing/2014/main" id="{8FF6C9AC-BB88-480E-90D7-0ECEA1E6862D}"/>
            </a:ext>
          </a:extLst>
        </xdr:cNvPr>
        <xdr:cNvSpPr>
          <a:spLocks noChangeAspect="1" noChangeArrowheads="1"/>
        </xdr:cNvSpPr>
      </xdr:nvSpPr>
      <xdr:spPr bwMode="auto">
        <a:xfrm>
          <a:off x="202565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228</xdr:row>
      <xdr:rowOff>0</xdr:rowOff>
    </xdr:from>
    <xdr:to>
      <xdr:col>2</xdr:col>
      <xdr:colOff>304800</xdr:colOff>
      <xdr:row>228</xdr:row>
      <xdr:rowOff>304800</xdr:rowOff>
    </xdr:to>
    <xdr:sp macro="" textlink="">
      <xdr:nvSpPr>
        <xdr:cNvPr id="24929" name="AutoShape 1377" descr="https://adas-server.mobiledrivetech.com/polarion/icons/default/enums/type_spike.gif">
          <a:hlinkClick xmlns:r="http://schemas.openxmlformats.org/officeDocument/2006/relationships" r:id="rId456" tgtFrame="_blank"/>
          <a:extLst>
            <a:ext uri="{FF2B5EF4-FFF2-40B4-BE49-F238E27FC236}">
              <a16:creationId xmlns:a16="http://schemas.microsoft.com/office/drawing/2014/main" id="{6241955B-639D-43E4-AA05-605A71C51E73}"/>
            </a:ext>
          </a:extLst>
        </xdr:cNvPr>
        <xdr:cNvSpPr>
          <a:spLocks noChangeAspect="1" noChangeArrowheads="1"/>
        </xdr:cNvSpPr>
      </xdr:nvSpPr>
      <xdr:spPr bwMode="auto">
        <a:xfrm>
          <a:off x="265430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228</xdr:row>
      <xdr:rowOff>0</xdr:rowOff>
    </xdr:from>
    <xdr:to>
      <xdr:col>3</xdr:col>
      <xdr:colOff>304800</xdr:colOff>
      <xdr:row>228</xdr:row>
      <xdr:rowOff>304800</xdr:rowOff>
    </xdr:to>
    <xdr:sp macro="" textlink="">
      <xdr:nvSpPr>
        <xdr:cNvPr id="24930" name="AutoShape 1378" descr="https://adas-server.mobiledrivetech.com/polarion/icons/default/enums/type_spike.gif">
          <a:hlinkClick xmlns:r="http://schemas.openxmlformats.org/officeDocument/2006/relationships" r:id="rId456" tgtFrame="_top"/>
          <a:extLst>
            <a:ext uri="{FF2B5EF4-FFF2-40B4-BE49-F238E27FC236}">
              <a16:creationId xmlns:a16="http://schemas.microsoft.com/office/drawing/2014/main" id="{9B1B0609-4182-4E69-A443-B6452D95BF05}"/>
            </a:ext>
          </a:extLst>
        </xdr:cNvPr>
        <xdr:cNvSpPr>
          <a:spLocks noChangeAspect="1" noChangeArrowheads="1"/>
        </xdr:cNvSpPr>
      </xdr:nvSpPr>
      <xdr:spPr bwMode="auto">
        <a:xfrm>
          <a:off x="5797550" y="147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xdr:row>
      <xdr:rowOff>0</xdr:rowOff>
    </xdr:from>
    <xdr:to>
      <xdr:col>0</xdr:col>
      <xdr:colOff>304800</xdr:colOff>
      <xdr:row>229</xdr:row>
      <xdr:rowOff>304800</xdr:rowOff>
    </xdr:to>
    <xdr:sp macro="" textlink="">
      <xdr:nvSpPr>
        <xdr:cNvPr id="24931" name="AutoShape 1379" descr="https://adas-server.mobiledrivetech.com/polarion/ria/images/suspect.gif">
          <a:extLst>
            <a:ext uri="{FF2B5EF4-FFF2-40B4-BE49-F238E27FC236}">
              <a16:creationId xmlns:a16="http://schemas.microsoft.com/office/drawing/2014/main" id="{075EB36B-8C38-4CC7-80C4-8FA03DD88F38}"/>
            </a:ext>
          </a:extLst>
        </xdr:cNvPr>
        <xdr:cNvSpPr>
          <a:spLocks noChangeAspect="1" noChangeArrowheads="1"/>
        </xdr:cNvSpPr>
      </xdr:nvSpPr>
      <xdr:spPr bwMode="auto">
        <a:xfrm>
          <a:off x="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229</xdr:row>
      <xdr:rowOff>0</xdr:rowOff>
    </xdr:from>
    <xdr:to>
      <xdr:col>0</xdr:col>
      <xdr:colOff>615950</xdr:colOff>
      <xdr:row>229</xdr:row>
      <xdr:rowOff>304800</xdr:rowOff>
    </xdr:to>
    <xdr:sp macro="" textlink="">
      <xdr:nvSpPr>
        <xdr:cNvPr id="24932" name="AutoShape 1380">
          <a:extLst>
            <a:ext uri="{FF2B5EF4-FFF2-40B4-BE49-F238E27FC236}">
              <a16:creationId xmlns:a16="http://schemas.microsoft.com/office/drawing/2014/main" id="{5D1A9318-C8AC-4DCA-9A3C-4A4AB7A3A515}"/>
            </a:ext>
          </a:extLst>
        </xdr:cNvPr>
        <xdr:cNvSpPr>
          <a:spLocks noChangeAspect="1" noChangeArrowheads="1"/>
        </xdr:cNvSpPr>
      </xdr:nvSpPr>
      <xdr:spPr bwMode="auto">
        <a:xfrm>
          <a:off x="31115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229</xdr:row>
      <xdr:rowOff>0</xdr:rowOff>
    </xdr:from>
    <xdr:to>
      <xdr:col>0</xdr:col>
      <xdr:colOff>927100</xdr:colOff>
      <xdr:row>229</xdr:row>
      <xdr:rowOff>304800</xdr:rowOff>
    </xdr:to>
    <xdr:sp macro="" textlink="">
      <xdr:nvSpPr>
        <xdr:cNvPr id="24933" name="AutoShape 1381" descr="https://adas-server.mobiledrivetech.com/polarion/icons/default/enums/type_feature.gif">
          <a:hlinkClick xmlns:r="http://schemas.openxmlformats.org/officeDocument/2006/relationships" r:id="rId457" tgtFrame="_blank"/>
          <a:extLst>
            <a:ext uri="{FF2B5EF4-FFF2-40B4-BE49-F238E27FC236}">
              <a16:creationId xmlns:a16="http://schemas.microsoft.com/office/drawing/2014/main" id="{9E2C7704-F874-40CA-8070-3E8D786C9651}"/>
            </a:ext>
          </a:extLst>
        </xdr:cNvPr>
        <xdr:cNvSpPr>
          <a:spLocks noChangeAspect="1" noChangeArrowheads="1"/>
        </xdr:cNvSpPr>
      </xdr:nvSpPr>
      <xdr:spPr bwMode="auto">
        <a:xfrm>
          <a:off x="62230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229</xdr:row>
      <xdr:rowOff>0</xdr:rowOff>
    </xdr:from>
    <xdr:to>
      <xdr:col>1</xdr:col>
      <xdr:colOff>304800</xdr:colOff>
      <xdr:row>229</xdr:row>
      <xdr:rowOff>304800</xdr:rowOff>
    </xdr:to>
    <xdr:sp macro="" textlink="">
      <xdr:nvSpPr>
        <xdr:cNvPr id="24934" name="AutoShape 1382" descr="https://adas-server.mobiledrivetech.com/polarion/icons/default/enums/type_feature.gif">
          <a:hlinkClick xmlns:r="http://schemas.openxmlformats.org/officeDocument/2006/relationships" r:id="rId457" tgtFrame="_top"/>
          <a:extLst>
            <a:ext uri="{FF2B5EF4-FFF2-40B4-BE49-F238E27FC236}">
              <a16:creationId xmlns:a16="http://schemas.microsoft.com/office/drawing/2014/main" id="{F136F358-DD8A-45B1-BDA8-EBA34003C1B2}"/>
            </a:ext>
          </a:extLst>
        </xdr:cNvPr>
        <xdr:cNvSpPr>
          <a:spLocks noChangeAspect="1" noChangeArrowheads="1"/>
        </xdr:cNvSpPr>
      </xdr:nvSpPr>
      <xdr:spPr bwMode="auto">
        <a:xfrm>
          <a:off x="202565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229</xdr:row>
      <xdr:rowOff>0</xdr:rowOff>
    </xdr:from>
    <xdr:to>
      <xdr:col>2</xdr:col>
      <xdr:colOff>304800</xdr:colOff>
      <xdr:row>229</xdr:row>
      <xdr:rowOff>304800</xdr:rowOff>
    </xdr:to>
    <xdr:sp macro="" textlink="">
      <xdr:nvSpPr>
        <xdr:cNvPr id="24935" name="AutoShape 1383" descr="https://adas-server.mobiledrivetech.com/polarion/icons/default/enums/type_spike.gif">
          <a:hlinkClick xmlns:r="http://schemas.openxmlformats.org/officeDocument/2006/relationships" r:id="rId458" tgtFrame="_blank"/>
          <a:extLst>
            <a:ext uri="{FF2B5EF4-FFF2-40B4-BE49-F238E27FC236}">
              <a16:creationId xmlns:a16="http://schemas.microsoft.com/office/drawing/2014/main" id="{9A68D8A8-B12A-4F41-AE9B-6001CA539E3D}"/>
            </a:ext>
          </a:extLst>
        </xdr:cNvPr>
        <xdr:cNvSpPr>
          <a:spLocks noChangeAspect="1" noChangeArrowheads="1"/>
        </xdr:cNvSpPr>
      </xdr:nvSpPr>
      <xdr:spPr bwMode="auto">
        <a:xfrm>
          <a:off x="265430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229</xdr:row>
      <xdr:rowOff>0</xdr:rowOff>
    </xdr:from>
    <xdr:to>
      <xdr:col>3</xdr:col>
      <xdr:colOff>304800</xdr:colOff>
      <xdr:row>229</xdr:row>
      <xdr:rowOff>304800</xdr:rowOff>
    </xdr:to>
    <xdr:sp macro="" textlink="">
      <xdr:nvSpPr>
        <xdr:cNvPr id="24936" name="AutoShape 1384" descr="https://adas-server.mobiledrivetech.com/polarion/icons/default/enums/type_spike.gif">
          <a:hlinkClick xmlns:r="http://schemas.openxmlformats.org/officeDocument/2006/relationships" r:id="rId458" tgtFrame="_top"/>
          <a:extLst>
            <a:ext uri="{FF2B5EF4-FFF2-40B4-BE49-F238E27FC236}">
              <a16:creationId xmlns:a16="http://schemas.microsoft.com/office/drawing/2014/main" id="{E0CCFA2C-E0DD-4C6E-901C-A4350A1E2F1B}"/>
            </a:ext>
          </a:extLst>
        </xdr:cNvPr>
        <xdr:cNvSpPr>
          <a:spLocks noChangeAspect="1" noChangeArrowheads="1"/>
        </xdr:cNvSpPr>
      </xdr:nvSpPr>
      <xdr:spPr bwMode="auto">
        <a:xfrm>
          <a:off x="5797550" y="147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xdr:row>
      <xdr:rowOff>0</xdr:rowOff>
    </xdr:from>
    <xdr:to>
      <xdr:col>0</xdr:col>
      <xdr:colOff>304800</xdr:colOff>
      <xdr:row>230</xdr:row>
      <xdr:rowOff>304800</xdr:rowOff>
    </xdr:to>
    <xdr:sp macro="" textlink="">
      <xdr:nvSpPr>
        <xdr:cNvPr id="24937" name="AutoShape 1385" descr="https://adas-server.mobiledrivetech.com/polarion/ria/images/suspect.gif">
          <a:extLst>
            <a:ext uri="{FF2B5EF4-FFF2-40B4-BE49-F238E27FC236}">
              <a16:creationId xmlns:a16="http://schemas.microsoft.com/office/drawing/2014/main" id="{6AF26628-9E4A-4983-899A-2E51D0F6BF8D}"/>
            </a:ext>
          </a:extLst>
        </xdr:cNvPr>
        <xdr:cNvSpPr>
          <a:spLocks noChangeAspect="1" noChangeArrowheads="1"/>
        </xdr:cNvSpPr>
      </xdr:nvSpPr>
      <xdr:spPr bwMode="auto">
        <a:xfrm>
          <a:off x="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230</xdr:row>
      <xdr:rowOff>0</xdr:rowOff>
    </xdr:from>
    <xdr:to>
      <xdr:col>0</xdr:col>
      <xdr:colOff>615950</xdr:colOff>
      <xdr:row>230</xdr:row>
      <xdr:rowOff>304800</xdr:rowOff>
    </xdr:to>
    <xdr:sp macro="" textlink="">
      <xdr:nvSpPr>
        <xdr:cNvPr id="24938" name="AutoShape 1386">
          <a:extLst>
            <a:ext uri="{FF2B5EF4-FFF2-40B4-BE49-F238E27FC236}">
              <a16:creationId xmlns:a16="http://schemas.microsoft.com/office/drawing/2014/main" id="{08A74B5F-8482-4F55-BD35-3CA465697E70}"/>
            </a:ext>
          </a:extLst>
        </xdr:cNvPr>
        <xdr:cNvSpPr>
          <a:spLocks noChangeAspect="1" noChangeArrowheads="1"/>
        </xdr:cNvSpPr>
      </xdr:nvSpPr>
      <xdr:spPr bwMode="auto">
        <a:xfrm>
          <a:off x="31115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230</xdr:row>
      <xdr:rowOff>0</xdr:rowOff>
    </xdr:from>
    <xdr:to>
      <xdr:col>0</xdr:col>
      <xdr:colOff>927100</xdr:colOff>
      <xdr:row>230</xdr:row>
      <xdr:rowOff>304800</xdr:rowOff>
    </xdr:to>
    <xdr:sp macro="" textlink="">
      <xdr:nvSpPr>
        <xdr:cNvPr id="24939" name="AutoShape 1387" descr="https://adas-server.mobiledrivetech.com/polarion/icons/default/enums/type_feature.gif">
          <a:hlinkClick xmlns:r="http://schemas.openxmlformats.org/officeDocument/2006/relationships" r:id="rId459" tgtFrame="_blank"/>
          <a:extLst>
            <a:ext uri="{FF2B5EF4-FFF2-40B4-BE49-F238E27FC236}">
              <a16:creationId xmlns:a16="http://schemas.microsoft.com/office/drawing/2014/main" id="{4D60BDDA-5505-4138-AE35-A020CBB9E511}"/>
            </a:ext>
          </a:extLst>
        </xdr:cNvPr>
        <xdr:cNvSpPr>
          <a:spLocks noChangeAspect="1" noChangeArrowheads="1"/>
        </xdr:cNvSpPr>
      </xdr:nvSpPr>
      <xdr:spPr bwMode="auto">
        <a:xfrm>
          <a:off x="62230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230</xdr:row>
      <xdr:rowOff>0</xdr:rowOff>
    </xdr:from>
    <xdr:to>
      <xdr:col>1</xdr:col>
      <xdr:colOff>304800</xdr:colOff>
      <xdr:row>230</xdr:row>
      <xdr:rowOff>304800</xdr:rowOff>
    </xdr:to>
    <xdr:sp macro="" textlink="">
      <xdr:nvSpPr>
        <xdr:cNvPr id="24940" name="AutoShape 1388" descr="https://adas-server.mobiledrivetech.com/polarion/icons/default/enums/type_feature.gif">
          <a:hlinkClick xmlns:r="http://schemas.openxmlformats.org/officeDocument/2006/relationships" r:id="rId459" tgtFrame="_top"/>
          <a:extLst>
            <a:ext uri="{FF2B5EF4-FFF2-40B4-BE49-F238E27FC236}">
              <a16:creationId xmlns:a16="http://schemas.microsoft.com/office/drawing/2014/main" id="{114954E4-406A-4AC2-92C6-FBF4AD34E0B5}"/>
            </a:ext>
          </a:extLst>
        </xdr:cNvPr>
        <xdr:cNvSpPr>
          <a:spLocks noChangeAspect="1" noChangeArrowheads="1"/>
        </xdr:cNvSpPr>
      </xdr:nvSpPr>
      <xdr:spPr bwMode="auto">
        <a:xfrm>
          <a:off x="202565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230</xdr:row>
      <xdr:rowOff>0</xdr:rowOff>
    </xdr:from>
    <xdr:to>
      <xdr:col>2</xdr:col>
      <xdr:colOff>304800</xdr:colOff>
      <xdr:row>230</xdr:row>
      <xdr:rowOff>304800</xdr:rowOff>
    </xdr:to>
    <xdr:sp macro="" textlink="">
      <xdr:nvSpPr>
        <xdr:cNvPr id="24941" name="AutoShape 1389" descr="https://adas-server.mobiledrivetech.com/polarion/icons/default/enums/type_spike.gif">
          <a:hlinkClick xmlns:r="http://schemas.openxmlformats.org/officeDocument/2006/relationships" r:id="rId460" tgtFrame="_blank"/>
          <a:extLst>
            <a:ext uri="{FF2B5EF4-FFF2-40B4-BE49-F238E27FC236}">
              <a16:creationId xmlns:a16="http://schemas.microsoft.com/office/drawing/2014/main" id="{67917572-BBD4-48B2-AFCD-A2943C521612}"/>
            </a:ext>
          </a:extLst>
        </xdr:cNvPr>
        <xdr:cNvSpPr>
          <a:spLocks noChangeAspect="1" noChangeArrowheads="1"/>
        </xdr:cNvSpPr>
      </xdr:nvSpPr>
      <xdr:spPr bwMode="auto">
        <a:xfrm>
          <a:off x="265430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230</xdr:row>
      <xdr:rowOff>0</xdr:rowOff>
    </xdr:from>
    <xdr:to>
      <xdr:col>3</xdr:col>
      <xdr:colOff>304800</xdr:colOff>
      <xdr:row>230</xdr:row>
      <xdr:rowOff>304800</xdr:rowOff>
    </xdr:to>
    <xdr:sp macro="" textlink="">
      <xdr:nvSpPr>
        <xdr:cNvPr id="24942" name="AutoShape 1390" descr="https://adas-server.mobiledrivetech.com/polarion/icons/default/enums/type_spike.gif">
          <a:hlinkClick xmlns:r="http://schemas.openxmlformats.org/officeDocument/2006/relationships" r:id="rId460" tgtFrame="_top"/>
          <a:extLst>
            <a:ext uri="{FF2B5EF4-FFF2-40B4-BE49-F238E27FC236}">
              <a16:creationId xmlns:a16="http://schemas.microsoft.com/office/drawing/2014/main" id="{3CD84024-2603-44C9-BDF5-A808F050C398}"/>
            </a:ext>
          </a:extLst>
        </xdr:cNvPr>
        <xdr:cNvSpPr>
          <a:spLocks noChangeAspect="1" noChangeArrowheads="1"/>
        </xdr:cNvSpPr>
      </xdr:nvSpPr>
      <xdr:spPr bwMode="auto">
        <a:xfrm>
          <a:off x="579755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xdr:row>
      <xdr:rowOff>0</xdr:rowOff>
    </xdr:from>
    <xdr:to>
      <xdr:col>0</xdr:col>
      <xdr:colOff>304800</xdr:colOff>
      <xdr:row>231</xdr:row>
      <xdr:rowOff>304800</xdr:rowOff>
    </xdr:to>
    <xdr:sp macro="" textlink="">
      <xdr:nvSpPr>
        <xdr:cNvPr id="24943" name="AutoShape 1391" descr="https://adas-server.mobiledrivetech.com/polarion/ria/images/suspect.gif">
          <a:extLst>
            <a:ext uri="{FF2B5EF4-FFF2-40B4-BE49-F238E27FC236}">
              <a16:creationId xmlns:a16="http://schemas.microsoft.com/office/drawing/2014/main" id="{ED43E24F-9798-49C8-9087-5D8ABD15A65E}"/>
            </a:ext>
          </a:extLst>
        </xdr:cNvPr>
        <xdr:cNvSpPr>
          <a:spLocks noChangeAspect="1" noChangeArrowheads="1"/>
        </xdr:cNvSpPr>
      </xdr:nvSpPr>
      <xdr:spPr bwMode="auto">
        <a:xfrm>
          <a:off x="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231</xdr:row>
      <xdr:rowOff>0</xdr:rowOff>
    </xdr:from>
    <xdr:to>
      <xdr:col>0</xdr:col>
      <xdr:colOff>615950</xdr:colOff>
      <xdr:row>231</xdr:row>
      <xdr:rowOff>304800</xdr:rowOff>
    </xdr:to>
    <xdr:sp macro="" textlink="">
      <xdr:nvSpPr>
        <xdr:cNvPr id="24944" name="AutoShape 1392">
          <a:extLst>
            <a:ext uri="{FF2B5EF4-FFF2-40B4-BE49-F238E27FC236}">
              <a16:creationId xmlns:a16="http://schemas.microsoft.com/office/drawing/2014/main" id="{DA76DF09-27A0-4665-B1FF-FA3A17DA435D}"/>
            </a:ext>
          </a:extLst>
        </xdr:cNvPr>
        <xdr:cNvSpPr>
          <a:spLocks noChangeAspect="1" noChangeArrowheads="1"/>
        </xdr:cNvSpPr>
      </xdr:nvSpPr>
      <xdr:spPr bwMode="auto">
        <a:xfrm>
          <a:off x="31115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231</xdr:row>
      <xdr:rowOff>0</xdr:rowOff>
    </xdr:from>
    <xdr:to>
      <xdr:col>0</xdr:col>
      <xdr:colOff>927100</xdr:colOff>
      <xdr:row>231</xdr:row>
      <xdr:rowOff>304800</xdr:rowOff>
    </xdr:to>
    <xdr:sp macro="" textlink="">
      <xdr:nvSpPr>
        <xdr:cNvPr id="24945" name="AutoShape 1393" descr="https://adas-server.mobiledrivetech.com/polarion/icons/default/enums/type_feature.gif">
          <a:hlinkClick xmlns:r="http://schemas.openxmlformats.org/officeDocument/2006/relationships" r:id="rId461" tgtFrame="_blank"/>
          <a:extLst>
            <a:ext uri="{FF2B5EF4-FFF2-40B4-BE49-F238E27FC236}">
              <a16:creationId xmlns:a16="http://schemas.microsoft.com/office/drawing/2014/main" id="{4869979E-EBB0-4156-9499-1192FE813091}"/>
            </a:ext>
          </a:extLst>
        </xdr:cNvPr>
        <xdr:cNvSpPr>
          <a:spLocks noChangeAspect="1" noChangeArrowheads="1"/>
        </xdr:cNvSpPr>
      </xdr:nvSpPr>
      <xdr:spPr bwMode="auto">
        <a:xfrm>
          <a:off x="62230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231</xdr:row>
      <xdr:rowOff>0</xdr:rowOff>
    </xdr:from>
    <xdr:to>
      <xdr:col>1</xdr:col>
      <xdr:colOff>304800</xdr:colOff>
      <xdr:row>231</xdr:row>
      <xdr:rowOff>304800</xdr:rowOff>
    </xdr:to>
    <xdr:sp macro="" textlink="">
      <xdr:nvSpPr>
        <xdr:cNvPr id="24946" name="AutoShape 1394" descr="https://adas-server.mobiledrivetech.com/polarion/icons/default/enums/type_feature.gif">
          <a:hlinkClick xmlns:r="http://schemas.openxmlformats.org/officeDocument/2006/relationships" r:id="rId461" tgtFrame="_top"/>
          <a:extLst>
            <a:ext uri="{FF2B5EF4-FFF2-40B4-BE49-F238E27FC236}">
              <a16:creationId xmlns:a16="http://schemas.microsoft.com/office/drawing/2014/main" id="{150DF65C-F893-4A2C-93CA-9C16FB63EA46}"/>
            </a:ext>
          </a:extLst>
        </xdr:cNvPr>
        <xdr:cNvSpPr>
          <a:spLocks noChangeAspect="1" noChangeArrowheads="1"/>
        </xdr:cNvSpPr>
      </xdr:nvSpPr>
      <xdr:spPr bwMode="auto">
        <a:xfrm>
          <a:off x="202565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231</xdr:row>
      <xdr:rowOff>0</xdr:rowOff>
    </xdr:from>
    <xdr:to>
      <xdr:col>2</xdr:col>
      <xdr:colOff>304800</xdr:colOff>
      <xdr:row>231</xdr:row>
      <xdr:rowOff>304800</xdr:rowOff>
    </xdr:to>
    <xdr:sp macro="" textlink="">
      <xdr:nvSpPr>
        <xdr:cNvPr id="24947" name="AutoShape 1395" descr="https://adas-server.mobiledrivetech.com/polarion/icons/default/enums/type_spike.gif">
          <a:hlinkClick xmlns:r="http://schemas.openxmlformats.org/officeDocument/2006/relationships" r:id="rId462" tgtFrame="_blank"/>
          <a:extLst>
            <a:ext uri="{FF2B5EF4-FFF2-40B4-BE49-F238E27FC236}">
              <a16:creationId xmlns:a16="http://schemas.microsoft.com/office/drawing/2014/main" id="{27856F9A-CCB7-49B5-9637-3FEE4A2CB8AF}"/>
            </a:ext>
          </a:extLst>
        </xdr:cNvPr>
        <xdr:cNvSpPr>
          <a:spLocks noChangeAspect="1" noChangeArrowheads="1"/>
        </xdr:cNvSpPr>
      </xdr:nvSpPr>
      <xdr:spPr bwMode="auto">
        <a:xfrm>
          <a:off x="265430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231</xdr:row>
      <xdr:rowOff>0</xdr:rowOff>
    </xdr:from>
    <xdr:to>
      <xdr:col>3</xdr:col>
      <xdr:colOff>304800</xdr:colOff>
      <xdr:row>231</xdr:row>
      <xdr:rowOff>304800</xdr:rowOff>
    </xdr:to>
    <xdr:sp macro="" textlink="">
      <xdr:nvSpPr>
        <xdr:cNvPr id="24948" name="AutoShape 1396" descr="https://adas-server.mobiledrivetech.com/polarion/icons/default/enums/type_spike.gif">
          <a:hlinkClick xmlns:r="http://schemas.openxmlformats.org/officeDocument/2006/relationships" r:id="rId462" tgtFrame="_top"/>
          <a:extLst>
            <a:ext uri="{FF2B5EF4-FFF2-40B4-BE49-F238E27FC236}">
              <a16:creationId xmlns:a16="http://schemas.microsoft.com/office/drawing/2014/main" id="{B12B37DC-36A0-409D-B777-9A623E1E12D3}"/>
            </a:ext>
          </a:extLst>
        </xdr:cNvPr>
        <xdr:cNvSpPr>
          <a:spLocks noChangeAspect="1" noChangeArrowheads="1"/>
        </xdr:cNvSpPr>
      </xdr:nvSpPr>
      <xdr:spPr bwMode="auto">
        <a:xfrm>
          <a:off x="5797550" y="149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0</xdr:col>
      <xdr:colOff>304800</xdr:colOff>
      <xdr:row>232</xdr:row>
      <xdr:rowOff>304800</xdr:rowOff>
    </xdr:to>
    <xdr:sp macro="" textlink="">
      <xdr:nvSpPr>
        <xdr:cNvPr id="24949" name="AutoShape 1397" descr="https://adas-server.mobiledrivetech.com/polarion/ria/images/suspect.gif">
          <a:extLst>
            <a:ext uri="{FF2B5EF4-FFF2-40B4-BE49-F238E27FC236}">
              <a16:creationId xmlns:a16="http://schemas.microsoft.com/office/drawing/2014/main" id="{5C762553-623C-4CAA-9081-8D440BD517C4}"/>
            </a:ext>
          </a:extLst>
        </xdr:cNvPr>
        <xdr:cNvSpPr>
          <a:spLocks noChangeAspect="1" noChangeArrowheads="1"/>
        </xdr:cNvSpPr>
      </xdr:nvSpPr>
      <xdr:spPr bwMode="auto">
        <a:xfrm>
          <a:off x="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232</xdr:row>
      <xdr:rowOff>0</xdr:rowOff>
    </xdr:from>
    <xdr:to>
      <xdr:col>0</xdr:col>
      <xdr:colOff>615950</xdr:colOff>
      <xdr:row>232</xdr:row>
      <xdr:rowOff>304800</xdr:rowOff>
    </xdr:to>
    <xdr:sp macro="" textlink="">
      <xdr:nvSpPr>
        <xdr:cNvPr id="24950" name="AutoShape 1398">
          <a:extLst>
            <a:ext uri="{FF2B5EF4-FFF2-40B4-BE49-F238E27FC236}">
              <a16:creationId xmlns:a16="http://schemas.microsoft.com/office/drawing/2014/main" id="{741903C9-663E-47AF-B40A-DFC0DDD54144}"/>
            </a:ext>
          </a:extLst>
        </xdr:cNvPr>
        <xdr:cNvSpPr>
          <a:spLocks noChangeAspect="1" noChangeArrowheads="1"/>
        </xdr:cNvSpPr>
      </xdr:nvSpPr>
      <xdr:spPr bwMode="auto">
        <a:xfrm>
          <a:off x="31115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232</xdr:row>
      <xdr:rowOff>0</xdr:rowOff>
    </xdr:from>
    <xdr:to>
      <xdr:col>0</xdr:col>
      <xdr:colOff>927100</xdr:colOff>
      <xdr:row>232</xdr:row>
      <xdr:rowOff>304800</xdr:rowOff>
    </xdr:to>
    <xdr:sp macro="" textlink="">
      <xdr:nvSpPr>
        <xdr:cNvPr id="24951" name="AutoShape 1399" descr="https://adas-server.mobiledrivetech.com/polarion/icons/default/enums/type_feature.gif">
          <a:hlinkClick xmlns:r="http://schemas.openxmlformats.org/officeDocument/2006/relationships" r:id="rId463" tgtFrame="_blank"/>
          <a:extLst>
            <a:ext uri="{FF2B5EF4-FFF2-40B4-BE49-F238E27FC236}">
              <a16:creationId xmlns:a16="http://schemas.microsoft.com/office/drawing/2014/main" id="{F7313E36-3236-447B-9762-AE2387FA4147}"/>
            </a:ext>
          </a:extLst>
        </xdr:cNvPr>
        <xdr:cNvSpPr>
          <a:spLocks noChangeAspect="1" noChangeArrowheads="1"/>
        </xdr:cNvSpPr>
      </xdr:nvSpPr>
      <xdr:spPr bwMode="auto">
        <a:xfrm>
          <a:off x="62230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232</xdr:row>
      <xdr:rowOff>0</xdr:rowOff>
    </xdr:from>
    <xdr:to>
      <xdr:col>1</xdr:col>
      <xdr:colOff>304800</xdr:colOff>
      <xdr:row>232</xdr:row>
      <xdr:rowOff>304800</xdr:rowOff>
    </xdr:to>
    <xdr:sp macro="" textlink="">
      <xdr:nvSpPr>
        <xdr:cNvPr id="24952" name="AutoShape 1400" descr="https://adas-server.mobiledrivetech.com/polarion/icons/default/enums/type_feature.gif">
          <a:hlinkClick xmlns:r="http://schemas.openxmlformats.org/officeDocument/2006/relationships" r:id="rId463" tgtFrame="_top"/>
          <a:extLst>
            <a:ext uri="{FF2B5EF4-FFF2-40B4-BE49-F238E27FC236}">
              <a16:creationId xmlns:a16="http://schemas.microsoft.com/office/drawing/2014/main" id="{AD87179B-4F3C-484E-A350-581514ADB01E}"/>
            </a:ext>
          </a:extLst>
        </xdr:cNvPr>
        <xdr:cNvSpPr>
          <a:spLocks noChangeAspect="1" noChangeArrowheads="1"/>
        </xdr:cNvSpPr>
      </xdr:nvSpPr>
      <xdr:spPr bwMode="auto">
        <a:xfrm>
          <a:off x="202565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232</xdr:row>
      <xdr:rowOff>0</xdr:rowOff>
    </xdr:from>
    <xdr:to>
      <xdr:col>2</xdr:col>
      <xdr:colOff>304800</xdr:colOff>
      <xdr:row>232</xdr:row>
      <xdr:rowOff>304800</xdr:rowOff>
    </xdr:to>
    <xdr:sp macro="" textlink="">
      <xdr:nvSpPr>
        <xdr:cNvPr id="24953" name="AutoShape 1401" descr="https://adas-server.mobiledrivetech.com/polarion/icons/default/enums/type_spike.gif">
          <a:hlinkClick xmlns:r="http://schemas.openxmlformats.org/officeDocument/2006/relationships" r:id="rId464" tgtFrame="_blank"/>
          <a:extLst>
            <a:ext uri="{FF2B5EF4-FFF2-40B4-BE49-F238E27FC236}">
              <a16:creationId xmlns:a16="http://schemas.microsoft.com/office/drawing/2014/main" id="{8C7B4291-C194-4759-B2E9-0F10C5957934}"/>
            </a:ext>
          </a:extLst>
        </xdr:cNvPr>
        <xdr:cNvSpPr>
          <a:spLocks noChangeAspect="1" noChangeArrowheads="1"/>
        </xdr:cNvSpPr>
      </xdr:nvSpPr>
      <xdr:spPr bwMode="auto">
        <a:xfrm>
          <a:off x="265430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232</xdr:row>
      <xdr:rowOff>0</xdr:rowOff>
    </xdr:from>
    <xdr:to>
      <xdr:col>3</xdr:col>
      <xdr:colOff>304800</xdr:colOff>
      <xdr:row>232</xdr:row>
      <xdr:rowOff>304800</xdr:rowOff>
    </xdr:to>
    <xdr:sp macro="" textlink="">
      <xdr:nvSpPr>
        <xdr:cNvPr id="24954" name="AutoShape 1402" descr="https://adas-server.mobiledrivetech.com/polarion/icons/default/enums/type_spike.gif">
          <a:hlinkClick xmlns:r="http://schemas.openxmlformats.org/officeDocument/2006/relationships" r:id="rId464" tgtFrame="_top"/>
          <a:extLst>
            <a:ext uri="{FF2B5EF4-FFF2-40B4-BE49-F238E27FC236}">
              <a16:creationId xmlns:a16="http://schemas.microsoft.com/office/drawing/2014/main" id="{818AFC99-0E3F-4EDD-8358-024301637356}"/>
            </a:ext>
          </a:extLst>
        </xdr:cNvPr>
        <xdr:cNvSpPr>
          <a:spLocks noChangeAspect="1" noChangeArrowheads="1"/>
        </xdr:cNvSpPr>
      </xdr:nvSpPr>
      <xdr:spPr bwMode="auto">
        <a:xfrm>
          <a:off x="5797550" y="149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xdr:row>
      <xdr:rowOff>0</xdr:rowOff>
    </xdr:from>
    <xdr:to>
      <xdr:col>0</xdr:col>
      <xdr:colOff>304800</xdr:colOff>
      <xdr:row>233</xdr:row>
      <xdr:rowOff>304800</xdr:rowOff>
    </xdr:to>
    <xdr:sp macro="" textlink="">
      <xdr:nvSpPr>
        <xdr:cNvPr id="24955" name="AutoShape 1403" descr="https://adas-server.mobiledrivetech.com/polarion/ria/images/suspect.gif">
          <a:extLst>
            <a:ext uri="{FF2B5EF4-FFF2-40B4-BE49-F238E27FC236}">
              <a16:creationId xmlns:a16="http://schemas.microsoft.com/office/drawing/2014/main" id="{B8946C32-6A9A-4BB7-A2F6-DC7DC7C90E64}"/>
            </a:ext>
          </a:extLst>
        </xdr:cNvPr>
        <xdr:cNvSpPr>
          <a:spLocks noChangeAspect="1" noChangeArrowheads="1"/>
        </xdr:cNvSpPr>
      </xdr:nvSpPr>
      <xdr:spPr bwMode="auto">
        <a:xfrm>
          <a:off x="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233</xdr:row>
      <xdr:rowOff>0</xdr:rowOff>
    </xdr:from>
    <xdr:to>
      <xdr:col>0</xdr:col>
      <xdr:colOff>615950</xdr:colOff>
      <xdr:row>233</xdr:row>
      <xdr:rowOff>304800</xdr:rowOff>
    </xdr:to>
    <xdr:sp macro="" textlink="">
      <xdr:nvSpPr>
        <xdr:cNvPr id="24956" name="AutoShape 1404">
          <a:extLst>
            <a:ext uri="{FF2B5EF4-FFF2-40B4-BE49-F238E27FC236}">
              <a16:creationId xmlns:a16="http://schemas.microsoft.com/office/drawing/2014/main" id="{0B574544-1172-4518-B49F-9A025062A920}"/>
            </a:ext>
          </a:extLst>
        </xdr:cNvPr>
        <xdr:cNvSpPr>
          <a:spLocks noChangeAspect="1" noChangeArrowheads="1"/>
        </xdr:cNvSpPr>
      </xdr:nvSpPr>
      <xdr:spPr bwMode="auto">
        <a:xfrm>
          <a:off x="31115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233</xdr:row>
      <xdr:rowOff>0</xdr:rowOff>
    </xdr:from>
    <xdr:to>
      <xdr:col>0</xdr:col>
      <xdr:colOff>927100</xdr:colOff>
      <xdr:row>233</xdr:row>
      <xdr:rowOff>304800</xdr:rowOff>
    </xdr:to>
    <xdr:sp macro="" textlink="">
      <xdr:nvSpPr>
        <xdr:cNvPr id="24957" name="AutoShape 1405" descr="https://adas-server.mobiledrivetech.com/polarion/icons/default/enums/type_feature.gif">
          <a:hlinkClick xmlns:r="http://schemas.openxmlformats.org/officeDocument/2006/relationships" r:id="rId465" tgtFrame="_blank"/>
          <a:extLst>
            <a:ext uri="{FF2B5EF4-FFF2-40B4-BE49-F238E27FC236}">
              <a16:creationId xmlns:a16="http://schemas.microsoft.com/office/drawing/2014/main" id="{F1A1CCD7-621E-428D-B9F3-1558B7919F6E}"/>
            </a:ext>
          </a:extLst>
        </xdr:cNvPr>
        <xdr:cNvSpPr>
          <a:spLocks noChangeAspect="1" noChangeArrowheads="1"/>
        </xdr:cNvSpPr>
      </xdr:nvSpPr>
      <xdr:spPr bwMode="auto">
        <a:xfrm>
          <a:off x="62230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233</xdr:row>
      <xdr:rowOff>0</xdr:rowOff>
    </xdr:from>
    <xdr:to>
      <xdr:col>1</xdr:col>
      <xdr:colOff>304800</xdr:colOff>
      <xdr:row>233</xdr:row>
      <xdr:rowOff>304800</xdr:rowOff>
    </xdr:to>
    <xdr:sp macro="" textlink="">
      <xdr:nvSpPr>
        <xdr:cNvPr id="24958" name="AutoShape 1406" descr="https://adas-server.mobiledrivetech.com/polarion/icons/default/enums/type_feature.gif">
          <a:hlinkClick xmlns:r="http://schemas.openxmlformats.org/officeDocument/2006/relationships" r:id="rId465" tgtFrame="_top"/>
          <a:extLst>
            <a:ext uri="{FF2B5EF4-FFF2-40B4-BE49-F238E27FC236}">
              <a16:creationId xmlns:a16="http://schemas.microsoft.com/office/drawing/2014/main" id="{7582090F-001E-4582-B0A9-A041A339794D}"/>
            </a:ext>
          </a:extLst>
        </xdr:cNvPr>
        <xdr:cNvSpPr>
          <a:spLocks noChangeAspect="1" noChangeArrowheads="1"/>
        </xdr:cNvSpPr>
      </xdr:nvSpPr>
      <xdr:spPr bwMode="auto">
        <a:xfrm>
          <a:off x="202565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233</xdr:row>
      <xdr:rowOff>0</xdr:rowOff>
    </xdr:from>
    <xdr:to>
      <xdr:col>2</xdr:col>
      <xdr:colOff>304800</xdr:colOff>
      <xdr:row>233</xdr:row>
      <xdr:rowOff>304800</xdr:rowOff>
    </xdr:to>
    <xdr:sp macro="" textlink="">
      <xdr:nvSpPr>
        <xdr:cNvPr id="24959" name="AutoShape 1407" descr="https://adas-server.mobiledrivetech.com/polarion/icons/default/enums/type_spike.gif">
          <a:hlinkClick xmlns:r="http://schemas.openxmlformats.org/officeDocument/2006/relationships" r:id="rId466" tgtFrame="_blank"/>
          <a:extLst>
            <a:ext uri="{FF2B5EF4-FFF2-40B4-BE49-F238E27FC236}">
              <a16:creationId xmlns:a16="http://schemas.microsoft.com/office/drawing/2014/main" id="{F7D5F6BE-6AB9-4404-9670-E2226D2F7DBC}"/>
            </a:ext>
          </a:extLst>
        </xdr:cNvPr>
        <xdr:cNvSpPr>
          <a:spLocks noChangeAspect="1" noChangeArrowheads="1"/>
        </xdr:cNvSpPr>
      </xdr:nvSpPr>
      <xdr:spPr bwMode="auto">
        <a:xfrm>
          <a:off x="265430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233</xdr:row>
      <xdr:rowOff>0</xdr:rowOff>
    </xdr:from>
    <xdr:to>
      <xdr:col>3</xdr:col>
      <xdr:colOff>304800</xdr:colOff>
      <xdr:row>233</xdr:row>
      <xdr:rowOff>304800</xdr:rowOff>
    </xdr:to>
    <xdr:sp macro="" textlink="">
      <xdr:nvSpPr>
        <xdr:cNvPr id="24960" name="AutoShape 1408" descr="https://adas-server.mobiledrivetech.com/polarion/icons/default/enums/type_spike.gif">
          <a:hlinkClick xmlns:r="http://schemas.openxmlformats.org/officeDocument/2006/relationships" r:id="rId466" tgtFrame="_top"/>
          <a:extLst>
            <a:ext uri="{FF2B5EF4-FFF2-40B4-BE49-F238E27FC236}">
              <a16:creationId xmlns:a16="http://schemas.microsoft.com/office/drawing/2014/main" id="{1E24D426-72C7-40F9-992E-1631DC0714D0}"/>
            </a:ext>
          </a:extLst>
        </xdr:cNvPr>
        <xdr:cNvSpPr>
          <a:spLocks noChangeAspect="1" noChangeArrowheads="1"/>
        </xdr:cNvSpPr>
      </xdr:nvSpPr>
      <xdr:spPr bwMode="auto">
        <a:xfrm>
          <a:off x="5797550" y="150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xdr:row>
      <xdr:rowOff>0</xdr:rowOff>
    </xdr:from>
    <xdr:to>
      <xdr:col>0</xdr:col>
      <xdr:colOff>304800</xdr:colOff>
      <xdr:row>234</xdr:row>
      <xdr:rowOff>304800</xdr:rowOff>
    </xdr:to>
    <xdr:sp macro="" textlink="">
      <xdr:nvSpPr>
        <xdr:cNvPr id="24961" name="AutoShape 1409" descr="https://adas-server.mobiledrivetech.com/polarion/ria/images/suspect.gif">
          <a:extLst>
            <a:ext uri="{FF2B5EF4-FFF2-40B4-BE49-F238E27FC236}">
              <a16:creationId xmlns:a16="http://schemas.microsoft.com/office/drawing/2014/main" id="{7E7720C6-3538-41F9-9B18-642173979BBA}"/>
            </a:ext>
          </a:extLst>
        </xdr:cNvPr>
        <xdr:cNvSpPr>
          <a:spLocks noChangeAspect="1" noChangeArrowheads="1"/>
        </xdr:cNvSpPr>
      </xdr:nvSpPr>
      <xdr:spPr bwMode="auto">
        <a:xfrm>
          <a:off x="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234</xdr:row>
      <xdr:rowOff>0</xdr:rowOff>
    </xdr:from>
    <xdr:to>
      <xdr:col>0</xdr:col>
      <xdr:colOff>615950</xdr:colOff>
      <xdr:row>234</xdr:row>
      <xdr:rowOff>304800</xdr:rowOff>
    </xdr:to>
    <xdr:sp macro="" textlink="">
      <xdr:nvSpPr>
        <xdr:cNvPr id="24962" name="AutoShape 1410">
          <a:extLst>
            <a:ext uri="{FF2B5EF4-FFF2-40B4-BE49-F238E27FC236}">
              <a16:creationId xmlns:a16="http://schemas.microsoft.com/office/drawing/2014/main" id="{2E8AE9A6-E840-47C2-B37E-B4C6F93C6934}"/>
            </a:ext>
          </a:extLst>
        </xdr:cNvPr>
        <xdr:cNvSpPr>
          <a:spLocks noChangeAspect="1" noChangeArrowheads="1"/>
        </xdr:cNvSpPr>
      </xdr:nvSpPr>
      <xdr:spPr bwMode="auto">
        <a:xfrm>
          <a:off x="31115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234</xdr:row>
      <xdr:rowOff>0</xdr:rowOff>
    </xdr:from>
    <xdr:to>
      <xdr:col>0</xdr:col>
      <xdr:colOff>927100</xdr:colOff>
      <xdr:row>234</xdr:row>
      <xdr:rowOff>304800</xdr:rowOff>
    </xdr:to>
    <xdr:sp macro="" textlink="">
      <xdr:nvSpPr>
        <xdr:cNvPr id="24963" name="AutoShape 1411" descr="https://adas-server.mobiledrivetech.com/polarion/icons/default/enums/type_feature.gif">
          <a:hlinkClick xmlns:r="http://schemas.openxmlformats.org/officeDocument/2006/relationships" r:id="rId467" tgtFrame="_blank"/>
          <a:extLst>
            <a:ext uri="{FF2B5EF4-FFF2-40B4-BE49-F238E27FC236}">
              <a16:creationId xmlns:a16="http://schemas.microsoft.com/office/drawing/2014/main" id="{5AACF2F1-8C73-42D8-AC1B-BF4F93EAFC75}"/>
            </a:ext>
          </a:extLst>
        </xdr:cNvPr>
        <xdr:cNvSpPr>
          <a:spLocks noChangeAspect="1" noChangeArrowheads="1"/>
        </xdr:cNvSpPr>
      </xdr:nvSpPr>
      <xdr:spPr bwMode="auto">
        <a:xfrm>
          <a:off x="62230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234</xdr:row>
      <xdr:rowOff>0</xdr:rowOff>
    </xdr:from>
    <xdr:to>
      <xdr:col>1</xdr:col>
      <xdr:colOff>304800</xdr:colOff>
      <xdr:row>234</xdr:row>
      <xdr:rowOff>304800</xdr:rowOff>
    </xdr:to>
    <xdr:sp macro="" textlink="">
      <xdr:nvSpPr>
        <xdr:cNvPr id="24964" name="AutoShape 1412" descr="https://adas-server.mobiledrivetech.com/polarion/icons/default/enums/type_feature.gif">
          <a:hlinkClick xmlns:r="http://schemas.openxmlformats.org/officeDocument/2006/relationships" r:id="rId467" tgtFrame="_top"/>
          <a:extLst>
            <a:ext uri="{FF2B5EF4-FFF2-40B4-BE49-F238E27FC236}">
              <a16:creationId xmlns:a16="http://schemas.microsoft.com/office/drawing/2014/main" id="{4012FF6E-B114-459B-BDE9-A547D1A58389}"/>
            </a:ext>
          </a:extLst>
        </xdr:cNvPr>
        <xdr:cNvSpPr>
          <a:spLocks noChangeAspect="1" noChangeArrowheads="1"/>
        </xdr:cNvSpPr>
      </xdr:nvSpPr>
      <xdr:spPr bwMode="auto">
        <a:xfrm>
          <a:off x="202565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234</xdr:row>
      <xdr:rowOff>0</xdr:rowOff>
    </xdr:from>
    <xdr:to>
      <xdr:col>2</xdr:col>
      <xdr:colOff>304800</xdr:colOff>
      <xdr:row>234</xdr:row>
      <xdr:rowOff>304800</xdr:rowOff>
    </xdr:to>
    <xdr:sp macro="" textlink="">
      <xdr:nvSpPr>
        <xdr:cNvPr id="24965" name="AutoShape 1413" descr="https://adas-server.mobiledrivetech.com/polarion/icons/default/enums/type_spike.gif">
          <a:hlinkClick xmlns:r="http://schemas.openxmlformats.org/officeDocument/2006/relationships" r:id="rId468" tgtFrame="_blank"/>
          <a:extLst>
            <a:ext uri="{FF2B5EF4-FFF2-40B4-BE49-F238E27FC236}">
              <a16:creationId xmlns:a16="http://schemas.microsoft.com/office/drawing/2014/main" id="{3606FCA7-EDA0-49A4-B1EB-9C5E43270504}"/>
            </a:ext>
          </a:extLst>
        </xdr:cNvPr>
        <xdr:cNvSpPr>
          <a:spLocks noChangeAspect="1" noChangeArrowheads="1"/>
        </xdr:cNvSpPr>
      </xdr:nvSpPr>
      <xdr:spPr bwMode="auto">
        <a:xfrm>
          <a:off x="265430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234</xdr:row>
      <xdr:rowOff>0</xdr:rowOff>
    </xdr:from>
    <xdr:to>
      <xdr:col>3</xdr:col>
      <xdr:colOff>304800</xdr:colOff>
      <xdr:row>234</xdr:row>
      <xdr:rowOff>304800</xdr:rowOff>
    </xdr:to>
    <xdr:sp macro="" textlink="">
      <xdr:nvSpPr>
        <xdr:cNvPr id="24966" name="AutoShape 1414" descr="https://adas-server.mobiledrivetech.com/polarion/icons/default/enums/type_spike.gif">
          <a:hlinkClick xmlns:r="http://schemas.openxmlformats.org/officeDocument/2006/relationships" r:id="rId468" tgtFrame="_top"/>
          <a:extLst>
            <a:ext uri="{FF2B5EF4-FFF2-40B4-BE49-F238E27FC236}">
              <a16:creationId xmlns:a16="http://schemas.microsoft.com/office/drawing/2014/main" id="{57DBF3B3-0C64-4F3A-8BD8-ADAAEBEB343A}"/>
            </a:ext>
          </a:extLst>
        </xdr:cNvPr>
        <xdr:cNvSpPr>
          <a:spLocks noChangeAspect="1" noChangeArrowheads="1"/>
        </xdr:cNvSpPr>
      </xdr:nvSpPr>
      <xdr:spPr bwMode="auto">
        <a:xfrm>
          <a:off x="5797550" y="151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xdr:row>
      <xdr:rowOff>0</xdr:rowOff>
    </xdr:from>
    <xdr:to>
      <xdr:col>0</xdr:col>
      <xdr:colOff>304800</xdr:colOff>
      <xdr:row>235</xdr:row>
      <xdr:rowOff>304800</xdr:rowOff>
    </xdr:to>
    <xdr:sp macro="" textlink="">
      <xdr:nvSpPr>
        <xdr:cNvPr id="24967" name="AutoShape 1415" descr="https://adas-server.mobiledrivetech.com/polarion/ria/images/suspect.gif">
          <a:extLst>
            <a:ext uri="{FF2B5EF4-FFF2-40B4-BE49-F238E27FC236}">
              <a16:creationId xmlns:a16="http://schemas.microsoft.com/office/drawing/2014/main" id="{E9D9194F-8819-4EF0-880F-EC9B9D69EA34}"/>
            </a:ext>
          </a:extLst>
        </xdr:cNvPr>
        <xdr:cNvSpPr>
          <a:spLocks noChangeAspect="1" noChangeArrowheads="1"/>
        </xdr:cNvSpPr>
      </xdr:nvSpPr>
      <xdr:spPr bwMode="auto">
        <a:xfrm>
          <a:off x="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235</xdr:row>
      <xdr:rowOff>0</xdr:rowOff>
    </xdr:from>
    <xdr:to>
      <xdr:col>0</xdr:col>
      <xdr:colOff>615950</xdr:colOff>
      <xdr:row>235</xdr:row>
      <xdr:rowOff>304800</xdr:rowOff>
    </xdr:to>
    <xdr:sp macro="" textlink="">
      <xdr:nvSpPr>
        <xdr:cNvPr id="24968" name="AutoShape 1416">
          <a:extLst>
            <a:ext uri="{FF2B5EF4-FFF2-40B4-BE49-F238E27FC236}">
              <a16:creationId xmlns:a16="http://schemas.microsoft.com/office/drawing/2014/main" id="{7500A107-6267-4A1E-A58E-C9E6CE6BDD9A}"/>
            </a:ext>
          </a:extLst>
        </xdr:cNvPr>
        <xdr:cNvSpPr>
          <a:spLocks noChangeAspect="1" noChangeArrowheads="1"/>
        </xdr:cNvSpPr>
      </xdr:nvSpPr>
      <xdr:spPr bwMode="auto">
        <a:xfrm>
          <a:off x="31115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235</xdr:row>
      <xdr:rowOff>0</xdr:rowOff>
    </xdr:from>
    <xdr:to>
      <xdr:col>0</xdr:col>
      <xdr:colOff>927100</xdr:colOff>
      <xdr:row>235</xdr:row>
      <xdr:rowOff>304800</xdr:rowOff>
    </xdr:to>
    <xdr:sp macro="" textlink="">
      <xdr:nvSpPr>
        <xdr:cNvPr id="24969" name="AutoShape 1417" descr="https://adas-server.mobiledrivetech.com/polarion/icons/default/enums/type_feature.gif">
          <a:hlinkClick xmlns:r="http://schemas.openxmlformats.org/officeDocument/2006/relationships" r:id="rId469" tgtFrame="_blank"/>
          <a:extLst>
            <a:ext uri="{FF2B5EF4-FFF2-40B4-BE49-F238E27FC236}">
              <a16:creationId xmlns:a16="http://schemas.microsoft.com/office/drawing/2014/main" id="{BF97D531-6CF0-4D3C-8F5D-ECDFC37AA7F8}"/>
            </a:ext>
          </a:extLst>
        </xdr:cNvPr>
        <xdr:cNvSpPr>
          <a:spLocks noChangeAspect="1" noChangeArrowheads="1"/>
        </xdr:cNvSpPr>
      </xdr:nvSpPr>
      <xdr:spPr bwMode="auto">
        <a:xfrm>
          <a:off x="62230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235</xdr:row>
      <xdr:rowOff>0</xdr:rowOff>
    </xdr:from>
    <xdr:to>
      <xdr:col>1</xdr:col>
      <xdr:colOff>304800</xdr:colOff>
      <xdr:row>235</xdr:row>
      <xdr:rowOff>304800</xdr:rowOff>
    </xdr:to>
    <xdr:sp macro="" textlink="">
      <xdr:nvSpPr>
        <xdr:cNvPr id="24970" name="AutoShape 1418" descr="https://adas-server.mobiledrivetech.com/polarion/icons/default/enums/type_feature.gif">
          <a:hlinkClick xmlns:r="http://schemas.openxmlformats.org/officeDocument/2006/relationships" r:id="rId469" tgtFrame="_top"/>
          <a:extLst>
            <a:ext uri="{FF2B5EF4-FFF2-40B4-BE49-F238E27FC236}">
              <a16:creationId xmlns:a16="http://schemas.microsoft.com/office/drawing/2014/main" id="{48FD7D5A-4260-42AD-A408-CF181A9DAD65}"/>
            </a:ext>
          </a:extLst>
        </xdr:cNvPr>
        <xdr:cNvSpPr>
          <a:spLocks noChangeAspect="1" noChangeArrowheads="1"/>
        </xdr:cNvSpPr>
      </xdr:nvSpPr>
      <xdr:spPr bwMode="auto">
        <a:xfrm>
          <a:off x="202565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235</xdr:row>
      <xdr:rowOff>0</xdr:rowOff>
    </xdr:from>
    <xdr:to>
      <xdr:col>2</xdr:col>
      <xdr:colOff>304800</xdr:colOff>
      <xdr:row>235</xdr:row>
      <xdr:rowOff>304800</xdr:rowOff>
    </xdr:to>
    <xdr:sp macro="" textlink="">
      <xdr:nvSpPr>
        <xdr:cNvPr id="24971" name="AutoShape 1419" descr="https://adas-server.mobiledrivetech.com/polarion/icons/default/enums/type_spike.gif">
          <a:hlinkClick xmlns:r="http://schemas.openxmlformats.org/officeDocument/2006/relationships" r:id="rId470" tgtFrame="_blank"/>
          <a:extLst>
            <a:ext uri="{FF2B5EF4-FFF2-40B4-BE49-F238E27FC236}">
              <a16:creationId xmlns:a16="http://schemas.microsoft.com/office/drawing/2014/main" id="{42226DE6-BBB6-42FF-B277-E3509DEE70D3}"/>
            </a:ext>
          </a:extLst>
        </xdr:cNvPr>
        <xdr:cNvSpPr>
          <a:spLocks noChangeAspect="1" noChangeArrowheads="1"/>
        </xdr:cNvSpPr>
      </xdr:nvSpPr>
      <xdr:spPr bwMode="auto">
        <a:xfrm>
          <a:off x="265430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235</xdr:row>
      <xdr:rowOff>0</xdr:rowOff>
    </xdr:from>
    <xdr:to>
      <xdr:col>3</xdr:col>
      <xdr:colOff>304800</xdr:colOff>
      <xdr:row>235</xdr:row>
      <xdr:rowOff>304800</xdr:rowOff>
    </xdr:to>
    <xdr:sp macro="" textlink="">
      <xdr:nvSpPr>
        <xdr:cNvPr id="24972" name="AutoShape 1420" descr="https://adas-server.mobiledrivetech.com/polarion/icons/default/enums/type_spike.gif">
          <a:hlinkClick xmlns:r="http://schemas.openxmlformats.org/officeDocument/2006/relationships" r:id="rId470" tgtFrame="_top"/>
          <a:extLst>
            <a:ext uri="{FF2B5EF4-FFF2-40B4-BE49-F238E27FC236}">
              <a16:creationId xmlns:a16="http://schemas.microsoft.com/office/drawing/2014/main" id="{F2E5D665-D919-418A-B980-85747B3AE203}"/>
            </a:ext>
          </a:extLst>
        </xdr:cNvPr>
        <xdr:cNvSpPr>
          <a:spLocks noChangeAspect="1" noChangeArrowheads="1"/>
        </xdr:cNvSpPr>
      </xdr:nvSpPr>
      <xdr:spPr bwMode="auto">
        <a:xfrm>
          <a:off x="579755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0</xdr:col>
      <xdr:colOff>304800</xdr:colOff>
      <xdr:row>236</xdr:row>
      <xdr:rowOff>304800</xdr:rowOff>
    </xdr:to>
    <xdr:sp macro="" textlink="">
      <xdr:nvSpPr>
        <xdr:cNvPr id="24973" name="AutoShape 1421" descr="https://adas-server.mobiledrivetech.com/polarion/ria/images/suspect.gif">
          <a:extLst>
            <a:ext uri="{FF2B5EF4-FFF2-40B4-BE49-F238E27FC236}">
              <a16:creationId xmlns:a16="http://schemas.microsoft.com/office/drawing/2014/main" id="{49DA6DA5-69C4-44A7-84C4-FD303A2D5A00}"/>
            </a:ext>
          </a:extLst>
        </xdr:cNvPr>
        <xdr:cNvSpPr>
          <a:spLocks noChangeAspect="1" noChangeArrowheads="1"/>
        </xdr:cNvSpPr>
      </xdr:nvSpPr>
      <xdr:spPr bwMode="auto">
        <a:xfrm>
          <a:off x="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236</xdr:row>
      <xdr:rowOff>0</xdr:rowOff>
    </xdr:from>
    <xdr:to>
      <xdr:col>0</xdr:col>
      <xdr:colOff>615950</xdr:colOff>
      <xdr:row>236</xdr:row>
      <xdr:rowOff>304800</xdr:rowOff>
    </xdr:to>
    <xdr:sp macro="" textlink="">
      <xdr:nvSpPr>
        <xdr:cNvPr id="24974" name="AutoShape 1422">
          <a:extLst>
            <a:ext uri="{FF2B5EF4-FFF2-40B4-BE49-F238E27FC236}">
              <a16:creationId xmlns:a16="http://schemas.microsoft.com/office/drawing/2014/main" id="{6595F6A8-2775-43C7-8FA0-366B9977D4F2}"/>
            </a:ext>
          </a:extLst>
        </xdr:cNvPr>
        <xdr:cNvSpPr>
          <a:spLocks noChangeAspect="1" noChangeArrowheads="1"/>
        </xdr:cNvSpPr>
      </xdr:nvSpPr>
      <xdr:spPr bwMode="auto">
        <a:xfrm>
          <a:off x="31115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236</xdr:row>
      <xdr:rowOff>0</xdr:rowOff>
    </xdr:from>
    <xdr:to>
      <xdr:col>0</xdr:col>
      <xdr:colOff>927100</xdr:colOff>
      <xdr:row>236</xdr:row>
      <xdr:rowOff>304800</xdr:rowOff>
    </xdr:to>
    <xdr:sp macro="" textlink="">
      <xdr:nvSpPr>
        <xdr:cNvPr id="24975" name="AutoShape 1423" descr="https://adas-server.mobiledrivetech.com/polarion/icons/default/enums/type_feature.gif">
          <a:hlinkClick xmlns:r="http://schemas.openxmlformats.org/officeDocument/2006/relationships" r:id="rId471" tgtFrame="_blank"/>
          <a:extLst>
            <a:ext uri="{FF2B5EF4-FFF2-40B4-BE49-F238E27FC236}">
              <a16:creationId xmlns:a16="http://schemas.microsoft.com/office/drawing/2014/main" id="{F11FBC5D-B788-4C1F-8B33-8B1FC3ED6783}"/>
            </a:ext>
          </a:extLst>
        </xdr:cNvPr>
        <xdr:cNvSpPr>
          <a:spLocks noChangeAspect="1" noChangeArrowheads="1"/>
        </xdr:cNvSpPr>
      </xdr:nvSpPr>
      <xdr:spPr bwMode="auto">
        <a:xfrm>
          <a:off x="62230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236</xdr:row>
      <xdr:rowOff>0</xdr:rowOff>
    </xdr:from>
    <xdr:to>
      <xdr:col>1</xdr:col>
      <xdr:colOff>304800</xdr:colOff>
      <xdr:row>236</xdr:row>
      <xdr:rowOff>304800</xdr:rowOff>
    </xdr:to>
    <xdr:sp macro="" textlink="">
      <xdr:nvSpPr>
        <xdr:cNvPr id="24976" name="AutoShape 1424" descr="https://adas-server.mobiledrivetech.com/polarion/icons/default/enums/type_feature.gif">
          <a:hlinkClick xmlns:r="http://schemas.openxmlformats.org/officeDocument/2006/relationships" r:id="rId471" tgtFrame="_top"/>
          <a:extLst>
            <a:ext uri="{FF2B5EF4-FFF2-40B4-BE49-F238E27FC236}">
              <a16:creationId xmlns:a16="http://schemas.microsoft.com/office/drawing/2014/main" id="{937C18CD-F9A0-4576-807F-0890A8C4045D}"/>
            </a:ext>
          </a:extLst>
        </xdr:cNvPr>
        <xdr:cNvSpPr>
          <a:spLocks noChangeAspect="1" noChangeArrowheads="1"/>
        </xdr:cNvSpPr>
      </xdr:nvSpPr>
      <xdr:spPr bwMode="auto">
        <a:xfrm>
          <a:off x="202565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236</xdr:row>
      <xdr:rowOff>0</xdr:rowOff>
    </xdr:from>
    <xdr:to>
      <xdr:col>2</xdr:col>
      <xdr:colOff>304800</xdr:colOff>
      <xdr:row>236</xdr:row>
      <xdr:rowOff>304800</xdr:rowOff>
    </xdr:to>
    <xdr:sp macro="" textlink="">
      <xdr:nvSpPr>
        <xdr:cNvPr id="24977" name="AutoShape 1425" descr="https://adas-server.mobiledrivetech.com/polarion/icons/default/enums/type_spike.gif">
          <a:hlinkClick xmlns:r="http://schemas.openxmlformats.org/officeDocument/2006/relationships" r:id="rId472" tgtFrame="_blank"/>
          <a:extLst>
            <a:ext uri="{FF2B5EF4-FFF2-40B4-BE49-F238E27FC236}">
              <a16:creationId xmlns:a16="http://schemas.microsoft.com/office/drawing/2014/main" id="{C42AD8AB-55FA-42DD-9EE6-D7DC38E5B7CD}"/>
            </a:ext>
          </a:extLst>
        </xdr:cNvPr>
        <xdr:cNvSpPr>
          <a:spLocks noChangeAspect="1" noChangeArrowheads="1"/>
        </xdr:cNvSpPr>
      </xdr:nvSpPr>
      <xdr:spPr bwMode="auto">
        <a:xfrm>
          <a:off x="265430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236</xdr:row>
      <xdr:rowOff>0</xdr:rowOff>
    </xdr:from>
    <xdr:to>
      <xdr:col>3</xdr:col>
      <xdr:colOff>304800</xdr:colOff>
      <xdr:row>236</xdr:row>
      <xdr:rowOff>304800</xdr:rowOff>
    </xdr:to>
    <xdr:sp macro="" textlink="">
      <xdr:nvSpPr>
        <xdr:cNvPr id="24978" name="AutoShape 1426" descr="https://adas-server.mobiledrivetech.com/polarion/icons/default/enums/type_spike.gif">
          <a:hlinkClick xmlns:r="http://schemas.openxmlformats.org/officeDocument/2006/relationships" r:id="rId472" tgtFrame="_top"/>
          <a:extLst>
            <a:ext uri="{FF2B5EF4-FFF2-40B4-BE49-F238E27FC236}">
              <a16:creationId xmlns:a16="http://schemas.microsoft.com/office/drawing/2014/main" id="{0613ABC7-60D3-4E27-B907-5B9CAE376AF6}"/>
            </a:ext>
          </a:extLst>
        </xdr:cNvPr>
        <xdr:cNvSpPr>
          <a:spLocks noChangeAspect="1" noChangeArrowheads="1"/>
        </xdr:cNvSpPr>
      </xdr:nvSpPr>
      <xdr:spPr bwMode="auto">
        <a:xfrm>
          <a:off x="579755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xdr:row>
      <xdr:rowOff>0</xdr:rowOff>
    </xdr:from>
    <xdr:to>
      <xdr:col>0</xdr:col>
      <xdr:colOff>304800</xdr:colOff>
      <xdr:row>237</xdr:row>
      <xdr:rowOff>304800</xdr:rowOff>
    </xdr:to>
    <xdr:sp macro="" textlink="">
      <xdr:nvSpPr>
        <xdr:cNvPr id="24979" name="AutoShape 1427" descr="https://adas-server.mobiledrivetech.com/polarion/ria/images/suspect.gif">
          <a:extLst>
            <a:ext uri="{FF2B5EF4-FFF2-40B4-BE49-F238E27FC236}">
              <a16:creationId xmlns:a16="http://schemas.microsoft.com/office/drawing/2014/main" id="{F17816C7-2CD8-44F1-A2B6-00F7E684C328}"/>
            </a:ext>
          </a:extLst>
        </xdr:cNvPr>
        <xdr:cNvSpPr>
          <a:spLocks noChangeAspect="1" noChangeArrowheads="1"/>
        </xdr:cNvSpPr>
      </xdr:nvSpPr>
      <xdr:spPr bwMode="auto">
        <a:xfrm>
          <a:off x="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237</xdr:row>
      <xdr:rowOff>0</xdr:rowOff>
    </xdr:from>
    <xdr:to>
      <xdr:col>0</xdr:col>
      <xdr:colOff>615950</xdr:colOff>
      <xdr:row>237</xdr:row>
      <xdr:rowOff>304800</xdr:rowOff>
    </xdr:to>
    <xdr:sp macro="" textlink="">
      <xdr:nvSpPr>
        <xdr:cNvPr id="24980" name="AutoShape 1428">
          <a:extLst>
            <a:ext uri="{FF2B5EF4-FFF2-40B4-BE49-F238E27FC236}">
              <a16:creationId xmlns:a16="http://schemas.microsoft.com/office/drawing/2014/main" id="{B0EF0B44-D46A-40C3-96A0-6590512D0645}"/>
            </a:ext>
          </a:extLst>
        </xdr:cNvPr>
        <xdr:cNvSpPr>
          <a:spLocks noChangeAspect="1" noChangeArrowheads="1"/>
        </xdr:cNvSpPr>
      </xdr:nvSpPr>
      <xdr:spPr bwMode="auto">
        <a:xfrm>
          <a:off x="31115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237</xdr:row>
      <xdr:rowOff>0</xdr:rowOff>
    </xdr:from>
    <xdr:to>
      <xdr:col>0</xdr:col>
      <xdr:colOff>927100</xdr:colOff>
      <xdr:row>237</xdr:row>
      <xdr:rowOff>304800</xdr:rowOff>
    </xdr:to>
    <xdr:sp macro="" textlink="">
      <xdr:nvSpPr>
        <xdr:cNvPr id="24981" name="AutoShape 1429" descr="https://adas-server.mobiledrivetech.com/polarion/icons/default/enums/type_feature.gif">
          <a:hlinkClick xmlns:r="http://schemas.openxmlformats.org/officeDocument/2006/relationships" r:id="rId473" tgtFrame="_blank"/>
          <a:extLst>
            <a:ext uri="{FF2B5EF4-FFF2-40B4-BE49-F238E27FC236}">
              <a16:creationId xmlns:a16="http://schemas.microsoft.com/office/drawing/2014/main" id="{77972B05-0B25-4809-9133-8C1928EBE5F5}"/>
            </a:ext>
          </a:extLst>
        </xdr:cNvPr>
        <xdr:cNvSpPr>
          <a:spLocks noChangeAspect="1" noChangeArrowheads="1"/>
        </xdr:cNvSpPr>
      </xdr:nvSpPr>
      <xdr:spPr bwMode="auto">
        <a:xfrm>
          <a:off x="62230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237</xdr:row>
      <xdr:rowOff>0</xdr:rowOff>
    </xdr:from>
    <xdr:to>
      <xdr:col>1</xdr:col>
      <xdr:colOff>304800</xdr:colOff>
      <xdr:row>237</xdr:row>
      <xdr:rowOff>304800</xdr:rowOff>
    </xdr:to>
    <xdr:sp macro="" textlink="">
      <xdr:nvSpPr>
        <xdr:cNvPr id="24982" name="AutoShape 1430" descr="https://adas-server.mobiledrivetech.com/polarion/icons/default/enums/type_feature.gif">
          <a:hlinkClick xmlns:r="http://schemas.openxmlformats.org/officeDocument/2006/relationships" r:id="rId473" tgtFrame="_top"/>
          <a:extLst>
            <a:ext uri="{FF2B5EF4-FFF2-40B4-BE49-F238E27FC236}">
              <a16:creationId xmlns:a16="http://schemas.microsoft.com/office/drawing/2014/main" id="{973132BD-CFEE-425E-A642-283EBD4FF4F0}"/>
            </a:ext>
          </a:extLst>
        </xdr:cNvPr>
        <xdr:cNvSpPr>
          <a:spLocks noChangeAspect="1" noChangeArrowheads="1"/>
        </xdr:cNvSpPr>
      </xdr:nvSpPr>
      <xdr:spPr bwMode="auto">
        <a:xfrm>
          <a:off x="202565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237</xdr:row>
      <xdr:rowOff>0</xdr:rowOff>
    </xdr:from>
    <xdr:to>
      <xdr:col>2</xdr:col>
      <xdr:colOff>304800</xdr:colOff>
      <xdr:row>237</xdr:row>
      <xdr:rowOff>304800</xdr:rowOff>
    </xdr:to>
    <xdr:sp macro="" textlink="">
      <xdr:nvSpPr>
        <xdr:cNvPr id="24983" name="AutoShape 1431" descr="https://adas-server.mobiledrivetech.com/polarion/icons/default/enums/type_spike.gif">
          <a:hlinkClick xmlns:r="http://schemas.openxmlformats.org/officeDocument/2006/relationships" r:id="rId474" tgtFrame="_blank"/>
          <a:extLst>
            <a:ext uri="{FF2B5EF4-FFF2-40B4-BE49-F238E27FC236}">
              <a16:creationId xmlns:a16="http://schemas.microsoft.com/office/drawing/2014/main" id="{6AAEF2FF-66DA-4BF4-9577-EB492FB2F5CE}"/>
            </a:ext>
          </a:extLst>
        </xdr:cNvPr>
        <xdr:cNvSpPr>
          <a:spLocks noChangeAspect="1" noChangeArrowheads="1"/>
        </xdr:cNvSpPr>
      </xdr:nvSpPr>
      <xdr:spPr bwMode="auto">
        <a:xfrm>
          <a:off x="265430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237</xdr:row>
      <xdr:rowOff>0</xdr:rowOff>
    </xdr:from>
    <xdr:to>
      <xdr:col>3</xdr:col>
      <xdr:colOff>304800</xdr:colOff>
      <xdr:row>237</xdr:row>
      <xdr:rowOff>304800</xdr:rowOff>
    </xdr:to>
    <xdr:sp macro="" textlink="">
      <xdr:nvSpPr>
        <xdr:cNvPr id="24984" name="AutoShape 1432" descr="https://adas-server.mobiledrivetech.com/polarion/icons/default/enums/type_spike.gif">
          <a:hlinkClick xmlns:r="http://schemas.openxmlformats.org/officeDocument/2006/relationships" r:id="rId474" tgtFrame="_top"/>
          <a:extLst>
            <a:ext uri="{FF2B5EF4-FFF2-40B4-BE49-F238E27FC236}">
              <a16:creationId xmlns:a16="http://schemas.microsoft.com/office/drawing/2014/main" id="{2733928D-526C-4C56-8D2A-F4CDD6CEB87F}"/>
            </a:ext>
          </a:extLst>
        </xdr:cNvPr>
        <xdr:cNvSpPr>
          <a:spLocks noChangeAspect="1" noChangeArrowheads="1"/>
        </xdr:cNvSpPr>
      </xdr:nvSpPr>
      <xdr:spPr bwMode="auto">
        <a:xfrm>
          <a:off x="5797550" y="153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xdr:row>
      <xdr:rowOff>0</xdr:rowOff>
    </xdr:from>
    <xdr:to>
      <xdr:col>0</xdr:col>
      <xdr:colOff>304800</xdr:colOff>
      <xdr:row>238</xdr:row>
      <xdr:rowOff>304800</xdr:rowOff>
    </xdr:to>
    <xdr:sp macro="" textlink="">
      <xdr:nvSpPr>
        <xdr:cNvPr id="24985" name="AutoShape 1433" descr="https://adas-server.mobiledrivetech.com/polarion/ria/images/suspect.gif">
          <a:extLst>
            <a:ext uri="{FF2B5EF4-FFF2-40B4-BE49-F238E27FC236}">
              <a16:creationId xmlns:a16="http://schemas.microsoft.com/office/drawing/2014/main" id="{27847148-C66C-4EBD-A360-3FA39FEA395A}"/>
            </a:ext>
          </a:extLst>
        </xdr:cNvPr>
        <xdr:cNvSpPr>
          <a:spLocks noChangeAspect="1" noChangeArrowheads="1"/>
        </xdr:cNvSpPr>
      </xdr:nvSpPr>
      <xdr:spPr bwMode="auto">
        <a:xfrm>
          <a:off x="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238</xdr:row>
      <xdr:rowOff>0</xdr:rowOff>
    </xdr:from>
    <xdr:to>
      <xdr:col>0</xdr:col>
      <xdr:colOff>615950</xdr:colOff>
      <xdr:row>238</xdr:row>
      <xdr:rowOff>304800</xdr:rowOff>
    </xdr:to>
    <xdr:sp macro="" textlink="">
      <xdr:nvSpPr>
        <xdr:cNvPr id="24986" name="AutoShape 1434">
          <a:extLst>
            <a:ext uri="{FF2B5EF4-FFF2-40B4-BE49-F238E27FC236}">
              <a16:creationId xmlns:a16="http://schemas.microsoft.com/office/drawing/2014/main" id="{4EBE1A45-BEF2-4BCB-8A00-1DD5820E01D3}"/>
            </a:ext>
          </a:extLst>
        </xdr:cNvPr>
        <xdr:cNvSpPr>
          <a:spLocks noChangeAspect="1" noChangeArrowheads="1"/>
        </xdr:cNvSpPr>
      </xdr:nvSpPr>
      <xdr:spPr bwMode="auto">
        <a:xfrm>
          <a:off x="31115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238</xdr:row>
      <xdr:rowOff>0</xdr:rowOff>
    </xdr:from>
    <xdr:to>
      <xdr:col>0</xdr:col>
      <xdr:colOff>927100</xdr:colOff>
      <xdr:row>238</xdr:row>
      <xdr:rowOff>304800</xdr:rowOff>
    </xdr:to>
    <xdr:sp macro="" textlink="">
      <xdr:nvSpPr>
        <xdr:cNvPr id="24987" name="AutoShape 1435" descr="https://adas-server.mobiledrivetech.com/polarion/icons/default/enums/type_feature.gif">
          <a:hlinkClick xmlns:r="http://schemas.openxmlformats.org/officeDocument/2006/relationships" r:id="rId475" tgtFrame="_blank"/>
          <a:extLst>
            <a:ext uri="{FF2B5EF4-FFF2-40B4-BE49-F238E27FC236}">
              <a16:creationId xmlns:a16="http://schemas.microsoft.com/office/drawing/2014/main" id="{CF0023BF-0129-412B-910F-1ADC30D6D628}"/>
            </a:ext>
          </a:extLst>
        </xdr:cNvPr>
        <xdr:cNvSpPr>
          <a:spLocks noChangeAspect="1" noChangeArrowheads="1"/>
        </xdr:cNvSpPr>
      </xdr:nvSpPr>
      <xdr:spPr bwMode="auto">
        <a:xfrm>
          <a:off x="62230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238</xdr:row>
      <xdr:rowOff>0</xdr:rowOff>
    </xdr:from>
    <xdr:to>
      <xdr:col>1</xdr:col>
      <xdr:colOff>304800</xdr:colOff>
      <xdr:row>238</xdr:row>
      <xdr:rowOff>304800</xdr:rowOff>
    </xdr:to>
    <xdr:sp macro="" textlink="">
      <xdr:nvSpPr>
        <xdr:cNvPr id="24988" name="AutoShape 1436" descr="https://adas-server.mobiledrivetech.com/polarion/icons/default/enums/type_feature.gif">
          <a:hlinkClick xmlns:r="http://schemas.openxmlformats.org/officeDocument/2006/relationships" r:id="rId475" tgtFrame="_top"/>
          <a:extLst>
            <a:ext uri="{FF2B5EF4-FFF2-40B4-BE49-F238E27FC236}">
              <a16:creationId xmlns:a16="http://schemas.microsoft.com/office/drawing/2014/main" id="{4F1B497C-243E-4FE0-B8D7-D46A72A649C1}"/>
            </a:ext>
          </a:extLst>
        </xdr:cNvPr>
        <xdr:cNvSpPr>
          <a:spLocks noChangeAspect="1" noChangeArrowheads="1"/>
        </xdr:cNvSpPr>
      </xdr:nvSpPr>
      <xdr:spPr bwMode="auto">
        <a:xfrm>
          <a:off x="202565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238</xdr:row>
      <xdr:rowOff>0</xdr:rowOff>
    </xdr:from>
    <xdr:to>
      <xdr:col>2</xdr:col>
      <xdr:colOff>304800</xdr:colOff>
      <xdr:row>238</xdr:row>
      <xdr:rowOff>304800</xdr:rowOff>
    </xdr:to>
    <xdr:sp macro="" textlink="">
      <xdr:nvSpPr>
        <xdr:cNvPr id="24989" name="AutoShape 1437" descr="https://adas-server.mobiledrivetech.com/polarion/icons/default/enums/type_spike.gif">
          <a:hlinkClick xmlns:r="http://schemas.openxmlformats.org/officeDocument/2006/relationships" r:id="rId476" tgtFrame="_blank"/>
          <a:extLst>
            <a:ext uri="{FF2B5EF4-FFF2-40B4-BE49-F238E27FC236}">
              <a16:creationId xmlns:a16="http://schemas.microsoft.com/office/drawing/2014/main" id="{0E1CE670-AD38-4C28-8EE1-5216BFBD985A}"/>
            </a:ext>
          </a:extLst>
        </xdr:cNvPr>
        <xdr:cNvSpPr>
          <a:spLocks noChangeAspect="1" noChangeArrowheads="1"/>
        </xdr:cNvSpPr>
      </xdr:nvSpPr>
      <xdr:spPr bwMode="auto">
        <a:xfrm>
          <a:off x="265430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238</xdr:row>
      <xdr:rowOff>0</xdr:rowOff>
    </xdr:from>
    <xdr:to>
      <xdr:col>3</xdr:col>
      <xdr:colOff>304800</xdr:colOff>
      <xdr:row>238</xdr:row>
      <xdr:rowOff>304800</xdr:rowOff>
    </xdr:to>
    <xdr:sp macro="" textlink="">
      <xdr:nvSpPr>
        <xdr:cNvPr id="24990" name="AutoShape 1438" descr="https://adas-server.mobiledrivetech.com/polarion/icons/default/enums/type_spike.gif">
          <a:hlinkClick xmlns:r="http://schemas.openxmlformats.org/officeDocument/2006/relationships" r:id="rId476" tgtFrame="_top"/>
          <a:extLst>
            <a:ext uri="{FF2B5EF4-FFF2-40B4-BE49-F238E27FC236}">
              <a16:creationId xmlns:a16="http://schemas.microsoft.com/office/drawing/2014/main" id="{A8B39F7C-DA66-44C4-B49E-655D717F9B84}"/>
            </a:ext>
          </a:extLst>
        </xdr:cNvPr>
        <xdr:cNvSpPr>
          <a:spLocks noChangeAspect="1" noChangeArrowheads="1"/>
        </xdr:cNvSpPr>
      </xdr:nvSpPr>
      <xdr:spPr bwMode="auto">
        <a:xfrm>
          <a:off x="5797550" y="153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xdr:row>
      <xdr:rowOff>0</xdr:rowOff>
    </xdr:from>
    <xdr:to>
      <xdr:col>0</xdr:col>
      <xdr:colOff>304800</xdr:colOff>
      <xdr:row>239</xdr:row>
      <xdr:rowOff>304800</xdr:rowOff>
    </xdr:to>
    <xdr:sp macro="" textlink="">
      <xdr:nvSpPr>
        <xdr:cNvPr id="24991" name="AutoShape 1439" descr="https://adas-server.mobiledrivetech.com/polarion/ria/images/suspect.gif">
          <a:extLst>
            <a:ext uri="{FF2B5EF4-FFF2-40B4-BE49-F238E27FC236}">
              <a16:creationId xmlns:a16="http://schemas.microsoft.com/office/drawing/2014/main" id="{C1CD9757-0837-4DE9-A536-E07BEDC29ADE}"/>
            </a:ext>
          </a:extLst>
        </xdr:cNvPr>
        <xdr:cNvSpPr>
          <a:spLocks noChangeAspect="1" noChangeArrowheads="1"/>
        </xdr:cNvSpPr>
      </xdr:nvSpPr>
      <xdr:spPr bwMode="auto">
        <a:xfrm>
          <a:off x="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239</xdr:row>
      <xdr:rowOff>0</xdr:rowOff>
    </xdr:from>
    <xdr:to>
      <xdr:col>0</xdr:col>
      <xdr:colOff>615950</xdr:colOff>
      <xdr:row>239</xdr:row>
      <xdr:rowOff>304800</xdr:rowOff>
    </xdr:to>
    <xdr:sp macro="" textlink="">
      <xdr:nvSpPr>
        <xdr:cNvPr id="24992" name="AutoShape 1440">
          <a:extLst>
            <a:ext uri="{FF2B5EF4-FFF2-40B4-BE49-F238E27FC236}">
              <a16:creationId xmlns:a16="http://schemas.microsoft.com/office/drawing/2014/main" id="{35A0DB85-EBAC-49C5-828D-80610CDF2335}"/>
            </a:ext>
          </a:extLst>
        </xdr:cNvPr>
        <xdr:cNvSpPr>
          <a:spLocks noChangeAspect="1" noChangeArrowheads="1"/>
        </xdr:cNvSpPr>
      </xdr:nvSpPr>
      <xdr:spPr bwMode="auto">
        <a:xfrm>
          <a:off x="31115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239</xdr:row>
      <xdr:rowOff>0</xdr:rowOff>
    </xdr:from>
    <xdr:to>
      <xdr:col>0</xdr:col>
      <xdr:colOff>927100</xdr:colOff>
      <xdr:row>239</xdr:row>
      <xdr:rowOff>304800</xdr:rowOff>
    </xdr:to>
    <xdr:sp macro="" textlink="">
      <xdr:nvSpPr>
        <xdr:cNvPr id="24993" name="AutoShape 1441" descr="https://adas-server.mobiledrivetech.com/polarion/icons/default/enums/type_feature.gif">
          <a:hlinkClick xmlns:r="http://schemas.openxmlformats.org/officeDocument/2006/relationships" r:id="rId477" tgtFrame="_blank"/>
          <a:extLst>
            <a:ext uri="{FF2B5EF4-FFF2-40B4-BE49-F238E27FC236}">
              <a16:creationId xmlns:a16="http://schemas.microsoft.com/office/drawing/2014/main" id="{53FD9F3E-C958-4A68-9FB8-F5F5CD72B183}"/>
            </a:ext>
          </a:extLst>
        </xdr:cNvPr>
        <xdr:cNvSpPr>
          <a:spLocks noChangeAspect="1" noChangeArrowheads="1"/>
        </xdr:cNvSpPr>
      </xdr:nvSpPr>
      <xdr:spPr bwMode="auto">
        <a:xfrm>
          <a:off x="62230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239</xdr:row>
      <xdr:rowOff>0</xdr:rowOff>
    </xdr:from>
    <xdr:to>
      <xdr:col>1</xdr:col>
      <xdr:colOff>304800</xdr:colOff>
      <xdr:row>239</xdr:row>
      <xdr:rowOff>304800</xdr:rowOff>
    </xdr:to>
    <xdr:sp macro="" textlink="">
      <xdr:nvSpPr>
        <xdr:cNvPr id="24994" name="AutoShape 1442" descr="https://adas-server.mobiledrivetech.com/polarion/icons/default/enums/type_feature.gif">
          <a:hlinkClick xmlns:r="http://schemas.openxmlformats.org/officeDocument/2006/relationships" r:id="rId477" tgtFrame="_top"/>
          <a:extLst>
            <a:ext uri="{FF2B5EF4-FFF2-40B4-BE49-F238E27FC236}">
              <a16:creationId xmlns:a16="http://schemas.microsoft.com/office/drawing/2014/main" id="{415B1B26-E8A2-4DD8-82AA-E4E4AEAA40B1}"/>
            </a:ext>
          </a:extLst>
        </xdr:cNvPr>
        <xdr:cNvSpPr>
          <a:spLocks noChangeAspect="1" noChangeArrowheads="1"/>
        </xdr:cNvSpPr>
      </xdr:nvSpPr>
      <xdr:spPr bwMode="auto">
        <a:xfrm>
          <a:off x="202565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239</xdr:row>
      <xdr:rowOff>0</xdr:rowOff>
    </xdr:from>
    <xdr:to>
      <xdr:col>2</xdr:col>
      <xdr:colOff>304800</xdr:colOff>
      <xdr:row>239</xdr:row>
      <xdr:rowOff>304800</xdr:rowOff>
    </xdr:to>
    <xdr:sp macro="" textlink="">
      <xdr:nvSpPr>
        <xdr:cNvPr id="24995" name="AutoShape 1443" descr="https://adas-server.mobiledrivetech.com/polarion/icons/default/enums/type_spike.gif">
          <a:hlinkClick xmlns:r="http://schemas.openxmlformats.org/officeDocument/2006/relationships" r:id="rId478" tgtFrame="_blank"/>
          <a:extLst>
            <a:ext uri="{FF2B5EF4-FFF2-40B4-BE49-F238E27FC236}">
              <a16:creationId xmlns:a16="http://schemas.microsoft.com/office/drawing/2014/main" id="{50C1B738-DB51-42B6-A65C-D8A5185724D9}"/>
            </a:ext>
          </a:extLst>
        </xdr:cNvPr>
        <xdr:cNvSpPr>
          <a:spLocks noChangeAspect="1" noChangeArrowheads="1"/>
        </xdr:cNvSpPr>
      </xdr:nvSpPr>
      <xdr:spPr bwMode="auto">
        <a:xfrm>
          <a:off x="265430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239</xdr:row>
      <xdr:rowOff>0</xdr:rowOff>
    </xdr:from>
    <xdr:to>
      <xdr:col>3</xdr:col>
      <xdr:colOff>304800</xdr:colOff>
      <xdr:row>239</xdr:row>
      <xdr:rowOff>304800</xdr:rowOff>
    </xdr:to>
    <xdr:sp macro="" textlink="">
      <xdr:nvSpPr>
        <xdr:cNvPr id="24996" name="AutoShape 1444" descr="https://adas-server.mobiledrivetech.com/polarion/icons/default/enums/type_spike.gif">
          <a:hlinkClick xmlns:r="http://schemas.openxmlformats.org/officeDocument/2006/relationships" r:id="rId478" tgtFrame="_top"/>
          <a:extLst>
            <a:ext uri="{FF2B5EF4-FFF2-40B4-BE49-F238E27FC236}">
              <a16:creationId xmlns:a16="http://schemas.microsoft.com/office/drawing/2014/main" id="{9D2020B7-83C5-41D9-B650-89C7FF6CB185}"/>
            </a:ext>
          </a:extLst>
        </xdr:cNvPr>
        <xdr:cNvSpPr>
          <a:spLocks noChangeAspect="1" noChangeArrowheads="1"/>
        </xdr:cNvSpPr>
      </xdr:nvSpPr>
      <xdr:spPr bwMode="auto">
        <a:xfrm>
          <a:off x="5797550" y="154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xdr:row>
      <xdr:rowOff>0</xdr:rowOff>
    </xdr:from>
    <xdr:to>
      <xdr:col>0</xdr:col>
      <xdr:colOff>304800</xdr:colOff>
      <xdr:row>240</xdr:row>
      <xdr:rowOff>304800</xdr:rowOff>
    </xdr:to>
    <xdr:sp macro="" textlink="">
      <xdr:nvSpPr>
        <xdr:cNvPr id="24997" name="AutoShape 1445" descr="https://adas-server.mobiledrivetech.com/polarion/ria/images/suspect.gif">
          <a:extLst>
            <a:ext uri="{FF2B5EF4-FFF2-40B4-BE49-F238E27FC236}">
              <a16:creationId xmlns:a16="http://schemas.microsoft.com/office/drawing/2014/main" id="{E4462A4E-D676-4EEF-9150-C3F769713ECF}"/>
            </a:ext>
          </a:extLst>
        </xdr:cNvPr>
        <xdr:cNvSpPr>
          <a:spLocks noChangeAspect="1" noChangeArrowheads="1"/>
        </xdr:cNvSpPr>
      </xdr:nvSpPr>
      <xdr:spPr bwMode="auto">
        <a:xfrm>
          <a:off x="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240</xdr:row>
      <xdr:rowOff>0</xdr:rowOff>
    </xdr:from>
    <xdr:to>
      <xdr:col>0</xdr:col>
      <xdr:colOff>615950</xdr:colOff>
      <xdr:row>240</xdr:row>
      <xdr:rowOff>304800</xdr:rowOff>
    </xdr:to>
    <xdr:sp macro="" textlink="">
      <xdr:nvSpPr>
        <xdr:cNvPr id="24998" name="AutoShape 1446">
          <a:extLst>
            <a:ext uri="{FF2B5EF4-FFF2-40B4-BE49-F238E27FC236}">
              <a16:creationId xmlns:a16="http://schemas.microsoft.com/office/drawing/2014/main" id="{744BBF94-914B-438A-9CCF-E270E4024195}"/>
            </a:ext>
          </a:extLst>
        </xdr:cNvPr>
        <xdr:cNvSpPr>
          <a:spLocks noChangeAspect="1" noChangeArrowheads="1"/>
        </xdr:cNvSpPr>
      </xdr:nvSpPr>
      <xdr:spPr bwMode="auto">
        <a:xfrm>
          <a:off x="31115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240</xdr:row>
      <xdr:rowOff>0</xdr:rowOff>
    </xdr:from>
    <xdr:to>
      <xdr:col>0</xdr:col>
      <xdr:colOff>927100</xdr:colOff>
      <xdr:row>240</xdr:row>
      <xdr:rowOff>304800</xdr:rowOff>
    </xdr:to>
    <xdr:sp macro="" textlink="">
      <xdr:nvSpPr>
        <xdr:cNvPr id="24999" name="AutoShape 1447" descr="https://adas-server.mobiledrivetech.com/polarion/icons/default/enums/type_feature.gif">
          <a:hlinkClick xmlns:r="http://schemas.openxmlformats.org/officeDocument/2006/relationships" r:id="rId479" tgtFrame="_blank"/>
          <a:extLst>
            <a:ext uri="{FF2B5EF4-FFF2-40B4-BE49-F238E27FC236}">
              <a16:creationId xmlns:a16="http://schemas.microsoft.com/office/drawing/2014/main" id="{CCA4A61D-7871-4E20-A0D0-23A293DE5335}"/>
            </a:ext>
          </a:extLst>
        </xdr:cNvPr>
        <xdr:cNvSpPr>
          <a:spLocks noChangeAspect="1" noChangeArrowheads="1"/>
        </xdr:cNvSpPr>
      </xdr:nvSpPr>
      <xdr:spPr bwMode="auto">
        <a:xfrm>
          <a:off x="62230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240</xdr:row>
      <xdr:rowOff>0</xdr:rowOff>
    </xdr:from>
    <xdr:to>
      <xdr:col>1</xdr:col>
      <xdr:colOff>304800</xdr:colOff>
      <xdr:row>240</xdr:row>
      <xdr:rowOff>304800</xdr:rowOff>
    </xdr:to>
    <xdr:sp macro="" textlink="">
      <xdr:nvSpPr>
        <xdr:cNvPr id="25000" name="AutoShape 1448" descr="https://adas-server.mobiledrivetech.com/polarion/icons/default/enums/type_feature.gif">
          <a:hlinkClick xmlns:r="http://schemas.openxmlformats.org/officeDocument/2006/relationships" r:id="rId479" tgtFrame="_top"/>
          <a:extLst>
            <a:ext uri="{FF2B5EF4-FFF2-40B4-BE49-F238E27FC236}">
              <a16:creationId xmlns:a16="http://schemas.microsoft.com/office/drawing/2014/main" id="{04A3C9F9-875E-48E1-A849-47F5099FBEC6}"/>
            </a:ext>
          </a:extLst>
        </xdr:cNvPr>
        <xdr:cNvSpPr>
          <a:spLocks noChangeAspect="1" noChangeArrowheads="1"/>
        </xdr:cNvSpPr>
      </xdr:nvSpPr>
      <xdr:spPr bwMode="auto">
        <a:xfrm>
          <a:off x="202565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240</xdr:row>
      <xdr:rowOff>0</xdr:rowOff>
    </xdr:from>
    <xdr:to>
      <xdr:col>2</xdr:col>
      <xdr:colOff>304800</xdr:colOff>
      <xdr:row>240</xdr:row>
      <xdr:rowOff>304800</xdr:rowOff>
    </xdr:to>
    <xdr:sp macro="" textlink="">
      <xdr:nvSpPr>
        <xdr:cNvPr id="25001" name="AutoShape 1449" descr="https://adas-server.mobiledrivetech.com/polarion/icons/default/enums/type_spike.gif">
          <a:hlinkClick xmlns:r="http://schemas.openxmlformats.org/officeDocument/2006/relationships" r:id="rId480" tgtFrame="_blank"/>
          <a:extLst>
            <a:ext uri="{FF2B5EF4-FFF2-40B4-BE49-F238E27FC236}">
              <a16:creationId xmlns:a16="http://schemas.microsoft.com/office/drawing/2014/main" id="{82E71BFD-0A62-4AD9-BDBC-04076B0A2AAA}"/>
            </a:ext>
          </a:extLst>
        </xdr:cNvPr>
        <xdr:cNvSpPr>
          <a:spLocks noChangeAspect="1" noChangeArrowheads="1"/>
        </xdr:cNvSpPr>
      </xdr:nvSpPr>
      <xdr:spPr bwMode="auto">
        <a:xfrm>
          <a:off x="265430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240</xdr:row>
      <xdr:rowOff>0</xdr:rowOff>
    </xdr:from>
    <xdr:to>
      <xdr:col>3</xdr:col>
      <xdr:colOff>304800</xdr:colOff>
      <xdr:row>240</xdr:row>
      <xdr:rowOff>304800</xdr:rowOff>
    </xdr:to>
    <xdr:sp macro="" textlink="">
      <xdr:nvSpPr>
        <xdr:cNvPr id="25002" name="AutoShape 1450" descr="https://adas-server.mobiledrivetech.com/polarion/icons/default/enums/type_spike.gif">
          <a:hlinkClick xmlns:r="http://schemas.openxmlformats.org/officeDocument/2006/relationships" r:id="rId480" tgtFrame="_top"/>
          <a:extLst>
            <a:ext uri="{FF2B5EF4-FFF2-40B4-BE49-F238E27FC236}">
              <a16:creationId xmlns:a16="http://schemas.microsoft.com/office/drawing/2014/main" id="{86C6E212-3A93-43B6-A675-C9EB8048870E}"/>
            </a:ext>
          </a:extLst>
        </xdr:cNvPr>
        <xdr:cNvSpPr>
          <a:spLocks noChangeAspect="1" noChangeArrowheads="1"/>
        </xdr:cNvSpPr>
      </xdr:nvSpPr>
      <xdr:spPr bwMode="auto">
        <a:xfrm>
          <a:off x="5797550" y="155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xdr:row>
      <xdr:rowOff>0</xdr:rowOff>
    </xdr:from>
    <xdr:to>
      <xdr:col>0</xdr:col>
      <xdr:colOff>304800</xdr:colOff>
      <xdr:row>241</xdr:row>
      <xdr:rowOff>304800</xdr:rowOff>
    </xdr:to>
    <xdr:sp macro="" textlink="">
      <xdr:nvSpPr>
        <xdr:cNvPr id="25003" name="AutoShape 1451" descr="https://adas-server.mobiledrivetech.com/polarion/ria/images/suspect.gif">
          <a:extLst>
            <a:ext uri="{FF2B5EF4-FFF2-40B4-BE49-F238E27FC236}">
              <a16:creationId xmlns:a16="http://schemas.microsoft.com/office/drawing/2014/main" id="{69A19E79-53A3-4F00-B7BA-09BAE4DB205C}"/>
            </a:ext>
          </a:extLst>
        </xdr:cNvPr>
        <xdr:cNvSpPr>
          <a:spLocks noChangeAspect="1" noChangeArrowheads="1"/>
        </xdr:cNvSpPr>
      </xdr:nvSpPr>
      <xdr:spPr bwMode="auto">
        <a:xfrm>
          <a:off x="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241</xdr:row>
      <xdr:rowOff>0</xdr:rowOff>
    </xdr:from>
    <xdr:to>
      <xdr:col>0</xdr:col>
      <xdr:colOff>615950</xdr:colOff>
      <xdr:row>241</xdr:row>
      <xdr:rowOff>304800</xdr:rowOff>
    </xdr:to>
    <xdr:sp macro="" textlink="">
      <xdr:nvSpPr>
        <xdr:cNvPr id="25004" name="AutoShape 1452">
          <a:extLst>
            <a:ext uri="{FF2B5EF4-FFF2-40B4-BE49-F238E27FC236}">
              <a16:creationId xmlns:a16="http://schemas.microsoft.com/office/drawing/2014/main" id="{7F7D4071-2965-44F2-99F6-0CDBC916731F}"/>
            </a:ext>
          </a:extLst>
        </xdr:cNvPr>
        <xdr:cNvSpPr>
          <a:spLocks noChangeAspect="1" noChangeArrowheads="1"/>
        </xdr:cNvSpPr>
      </xdr:nvSpPr>
      <xdr:spPr bwMode="auto">
        <a:xfrm>
          <a:off x="31115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241</xdr:row>
      <xdr:rowOff>0</xdr:rowOff>
    </xdr:from>
    <xdr:to>
      <xdr:col>0</xdr:col>
      <xdr:colOff>927100</xdr:colOff>
      <xdr:row>241</xdr:row>
      <xdr:rowOff>304800</xdr:rowOff>
    </xdr:to>
    <xdr:sp macro="" textlink="">
      <xdr:nvSpPr>
        <xdr:cNvPr id="25005" name="AutoShape 1453" descr="https://adas-server.mobiledrivetech.com/polarion/icons/default/enums/type_feature.gif">
          <a:hlinkClick xmlns:r="http://schemas.openxmlformats.org/officeDocument/2006/relationships" r:id="rId481" tgtFrame="_blank"/>
          <a:extLst>
            <a:ext uri="{FF2B5EF4-FFF2-40B4-BE49-F238E27FC236}">
              <a16:creationId xmlns:a16="http://schemas.microsoft.com/office/drawing/2014/main" id="{0FAE5219-242F-4AAF-B538-78B856C05976}"/>
            </a:ext>
          </a:extLst>
        </xdr:cNvPr>
        <xdr:cNvSpPr>
          <a:spLocks noChangeAspect="1" noChangeArrowheads="1"/>
        </xdr:cNvSpPr>
      </xdr:nvSpPr>
      <xdr:spPr bwMode="auto">
        <a:xfrm>
          <a:off x="62230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241</xdr:row>
      <xdr:rowOff>0</xdr:rowOff>
    </xdr:from>
    <xdr:to>
      <xdr:col>1</xdr:col>
      <xdr:colOff>304800</xdr:colOff>
      <xdr:row>241</xdr:row>
      <xdr:rowOff>304800</xdr:rowOff>
    </xdr:to>
    <xdr:sp macro="" textlink="">
      <xdr:nvSpPr>
        <xdr:cNvPr id="25006" name="AutoShape 1454" descr="https://adas-server.mobiledrivetech.com/polarion/icons/default/enums/type_feature.gif">
          <a:hlinkClick xmlns:r="http://schemas.openxmlformats.org/officeDocument/2006/relationships" r:id="rId481" tgtFrame="_top"/>
          <a:extLst>
            <a:ext uri="{FF2B5EF4-FFF2-40B4-BE49-F238E27FC236}">
              <a16:creationId xmlns:a16="http://schemas.microsoft.com/office/drawing/2014/main" id="{CE0FE0B0-EE13-4499-99A0-F7A811670195}"/>
            </a:ext>
          </a:extLst>
        </xdr:cNvPr>
        <xdr:cNvSpPr>
          <a:spLocks noChangeAspect="1" noChangeArrowheads="1"/>
        </xdr:cNvSpPr>
      </xdr:nvSpPr>
      <xdr:spPr bwMode="auto">
        <a:xfrm>
          <a:off x="202565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241</xdr:row>
      <xdr:rowOff>0</xdr:rowOff>
    </xdr:from>
    <xdr:to>
      <xdr:col>2</xdr:col>
      <xdr:colOff>304800</xdr:colOff>
      <xdr:row>241</xdr:row>
      <xdr:rowOff>304800</xdr:rowOff>
    </xdr:to>
    <xdr:sp macro="" textlink="">
      <xdr:nvSpPr>
        <xdr:cNvPr id="25007" name="AutoShape 1455" descr="https://adas-server.mobiledrivetech.com/polarion/icons/default/enums/type_spike.gif">
          <a:hlinkClick xmlns:r="http://schemas.openxmlformats.org/officeDocument/2006/relationships" r:id="rId482" tgtFrame="_blank"/>
          <a:extLst>
            <a:ext uri="{FF2B5EF4-FFF2-40B4-BE49-F238E27FC236}">
              <a16:creationId xmlns:a16="http://schemas.microsoft.com/office/drawing/2014/main" id="{7E049261-44DA-4B89-BE37-61AB3AC1C328}"/>
            </a:ext>
          </a:extLst>
        </xdr:cNvPr>
        <xdr:cNvSpPr>
          <a:spLocks noChangeAspect="1" noChangeArrowheads="1"/>
        </xdr:cNvSpPr>
      </xdr:nvSpPr>
      <xdr:spPr bwMode="auto">
        <a:xfrm>
          <a:off x="265430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241</xdr:row>
      <xdr:rowOff>0</xdr:rowOff>
    </xdr:from>
    <xdr:to>
      <xdr:col>3</xdr:col>
      <xdr:colOff>304800</xdr:colOff>
      <xdr:row>241</xdr:row>
      <xdr:rowOff>304800</xdr:rowOff>
    </xdr:to>
    <xdr:sp macro="" textlink="">
      <xdr:nvSpPr>
        <xdr:cNvPr id="25008" name="AutoShape 1456" descr="https://adas-server.mobiledrivetech.com/polarion/icons/default/enums/type_spike.gif">
          <a:hlinkClick xmlns:r="http://schemas.openxmlformats.org/officeDocument/2006/relationships" r:id="rId482" tgtFrame="_top"/>
          <a:extLst>
            <a:ext uri="{FF2B5EF4-FFF2-40B4-BE49-F238E27FC236}">
              <a16:creationId xmlns:a16="http://schemas.microsoft.com/office/drawing/2014/main" id="{1AAE358F-9537-4756-8976-33D3D5ED8313}"/>
            </a:ext>
          </a:extLst>
        </xdr:cNvPr>
        <xdr:cNvSpPr>
          <a:spLocks noChangeAspect="1" noChangeArrowheads="1"/>
        </xdr:cNvSpPr>
      </xdr:nvSpPr>
      <xdr:spPr bwMode="auto">
        <a:xfrm>
          <a:off x="5797550" y="155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xdr:row>
      <xdr:rowOff>0</xdr:rowOff>
    </xdr:from>
    <xdr:to>
      <xdr:col>0</xdr:col>
      <xdr:colOff>304800</xdr:colOff>
      <xdr:row>242</xdr:row>
      <xdr:rowOff>304800</xdr:rowOff>
    </xdr:to>
    <xdr:sp macro="" textlink="">
      <xdr:nvSpPr>
        <xdr:cNvPr id="25009" name="AutoShape 1457" descr="https://adas-server.mobiledrivetech.com/polarion/ria/images/suspect.gif">
          <a:extLst>
            <a:ext uri="{FF2B5EF4-FFF2-40B4-BE49-F238E27FC236}">
              <a16:creationId xmlns:a16="http://schemas.microsoft.com/office/drawing/2014/main" id="{519C084E-7E11-490F-A8CC-0C6BFD03FC7F}"/>
            </a:ext>
          </a:extLst>
        </xdr:cNvPr>
        <xdr:cNvSpPr>
          <a:spLocks noChangeAspect="1" noChangeArrowheads="1"/>
        </xdr:cNvSpPr>
      </xdr:nvSpPr>
      <xdr:spPr bwMode="auto">
        <a:xfrm>
          <a:off x="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242</xdr:row>
      <xdr:rowOff>0</xdr:rowOff>
    </xdr:from>
    <xdr:to>
      <xdr:col>0</xdr:col>
      <xdr:colOff>615950</xdr:colOff>
      <xdr:row>242</xdr:row>
      <xdr:rowOff>304800</xdr:rowOff>
    </xdr:to>
    <xdr:sp macro="" textlink="">
      <xdr:nvSpPr>
        <xdr:cNvPr id="25010" name="AutoShape 1458">
          <a:extLst>
            <a:ext uri="{FF2B5EF4-FFF2-40B4-BE49-F238E27FC236}">
              <a16:creationId xmlns:a16="http://schemas.microsoft.com/office/drawing/2014/main" id="{A70C785D-5A1D-45E3-A520-B89CBB41E948}"/>
            </a:ext>
          </a:extLst>
        </xdr:cNvPr>
        <xdr:cNvSpPr>
          <a:spLocks noChangeAspect="1" noChangeArrowheads="1"/>
        </xdr:cNvSpPr>
      </xdr:nvSpPr>
      <xdr:spPr bwMode="auto">
        <a:xfrm>
          <a:off x="31115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242</xdr:row>
      <xdr:rowOff>0</xdr:rowOff>
    </xdr:from>
    <xdr:to>
      <xdr:col>0</xdr:col>
      <xdr:colOff>927100</xdr:colOff>
      <xdr:row>242</xdr:row>
      <xdr:rowOff>304800</xdr:rowOff>
    </xdr:to>
    <xdr:sp macro="" textlink="">
      <xdr:nvSpPr>
        <xdr:cNvPr id="25011" name="AutoShape 1459" descr="https://adas-server.mobiledrivetech.com/polarion/icons/default/enums/type_feature.gif">
          <a:hlinkClick xmlns:r="http://schemas.openxmlformats.org/officeDocument/2006/relationships" r:id="rId483" tgtFrame="_blank"/>
          <a:extLst>
            <a:ext uri="{FF2B5EF4-FFF2-40B4-BE49-F238E27FC236}">
              <a16:creationId xmlns:a16="http://schemas.microsoft.com/office/drawing/2014/main" id="{1E109FA6-EE03-4F16-AC38-243DCC892FEA}"/>
            </a:ext>
          </a:extLst>
        </xdr:cNvPr>
        <xdr:cNvSpPr>
          <a:spLocks noChangeAspect="1" noChangeArrowheads="1"/>
        </xdr:cNvSpPr>
      </xdr:nvSpPr>
      <xdr:spPr bwMode="auto">
        <a:xfrm>
          <a:off x="62230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242</xdr:row>
      <xdr:rowOff>0</xdr:rowOff>
    </xdr:from>
    <xdr:to>
      <xdr:col>1</xdr:col>
      <xdr:colOff>304800</xdr:colOff>
      <xdr:row>242</xdr:row>
      <xdr:rowOff>304800</xdr:rowOff>
    </xdr:to>
    <xdr:sp macro="" textlink="">
      <xdr:nvSpPr>
        <xdr:cNvPr id="25012" name="AutoShape 1460" descr="https://adas-server.mobiledrivetech.com/polarion/icons/default/enums/type_feature.gif">
          <a:hlinkClick xmlns:r="http://schemas.openxmlformats.org/officeDocument/2006/relationships" r:id="rId483" tgtFrame="_top"/>
          <a:extLst>
            <a:ext uri="{FF2B5EF4-FFF2-40B4-BE49-F238E27FC236}">
              <a16:creationId xmlns:a16="http://schemas.microsoft.com/office/drawing/2014/main" id="{F4DDF645-85B2-46E9-9118-DDAF8A3EDBC9}"/>
            </a:ext>
          </a:extLst>
        </xdr:cNvPr>
        <xdr:cNvSpPr>
          <a:spLocks noChangeAspect="1" noChangeArrowheads="1"/>
        </xdr:cNvSpPr>
      </xdr:nvSpPr>
      <xdr:spPr bwMode="auto">
        <a:xfrm>
          <a:off x="202565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242</xdr:row>
      <xdr:rowOff>0</xdr:rowOff>
    </xdr:from>
    <xdr:to>
      <xdr:col>2</xdr:col>
      <xdr:colOff>304800</xdr:colOff>
      <xdr:row>242</xdr:row>
      <xdr:rowOff>304800</xdr:rowOff>
    </xdr:to>
    <xdr:sp macro="" textlink="">
      <xdr:nvSpPr>
        <xdr:cNvPr id="25013" name="AutoShape 1461" descr="https://adas-server.mobiledrivetech.com/polarion/icons/default/enums/type_spike.gif">
          <a:hlinkClick xmlns:r="http://schemas.openxmlformats.org/officeDocument/2006/relationships" r:id="rId484" tgtFrame="_blank"/>
          <a:extLst>
            <a:ext uri="{FF2B5EF4-FFF2-40B4-BE49-F238E27FC236}">
              <a16:creationId xmlns:a16="http://schemas.microsoft.com/office/drawing/2014/main" id="{AAC78E24-5B6F-44EC-BD75-6C67F70B6AF1}"/>
            </a:ext>
          </a:extLst>
        </xdr:cNvPr>
        <xdr:cNvSpPr>
          <a:spLocks noChangeAspect="1" noChangeArrowheads="1"/>
        </xdr:cNvSpPr>
      </xdr:nvSpPr>
      <xdr:spPr bwMode="auto">
        <a:xfrm>
          <a:off x="265430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242</xdr:row>
      <xdr:rowOff>0</xdr:rowOff>
    </xdr:from>
    <xdr:to>
      <xdr:col>3</xdr:col>
      <xdr:colOff>304800</xdr:colOff>
      <xdr:row>242</xdr:row>
      <xdr:rowOff>304800</xdr:rowOff>
    </xdr:to>
    <xdr:sp macro="" textlink="">
      <xdr:nvSpPr>
        <xdr:cNvPr id="25014" name="AutoShape 1462" descr="https://adas-server.mobiledrivetech.com/polarion/icons/default/enums/type_spike.gif">
          <a:hlinkClick xmlns:r="http://schemas.openxmlformats.org/officeDocument/2006/relationships" r:id="rId484" tgtFrame="_top"/>
          <a:extLst>
            <a:ext uri="{FF2B5EF4-FFF2-40B4-BE49-F238E27FC236}">
              <a16:creationId xmlns:a16="http://schemas.microsoft.com/office/drawing/2014/main" id="{F0B15606-2D34-47F0-B785-35C685EA664D}"/>
            </a:ext>
          </a:extLst>
        </xdr:cNvPr>
        <xdr:cNvSpPr>
          <a:spLocks noChangeAspect="1" noChangeArrowheads="1"/>
        </xdr:cNvSpPr>
      </xdr:nvSpPr>
      <xdr:spPr bwMode="auto">
        <a:xfrm>
          <a:off x="579755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xdr:row>
      <xdr:rowOff>0</xdr:rowOff>
    </xdr:from>
    <xdr:to>
      <xdr:col>0</xdr:col>
      <xdr:colOff>304800</xdr:colOff>
      <xdr:row>243</xdr:row>
      <xdr:rowOff>304800</xdr:rowOff>
    </xdr:to>
    <xdr:sp macro="" textlink="">
      <xdr:nvSpPr>
        <xdr:cNvPr id="25015" name="AutoShape 1463" descr="https://adas-server.mobiledrivetech.com/polarion/ria/images/suspect.gif">
          <a:extLst>
            <a:ext uri="{FF2B5EF4-FFF2-40B4-BE49-F238E27FC236}">
              <a16:creationId xmlns:a16="http://schemas.microsoft.com/office/drawing/2014/main" id="{FF3D4830-6E96-4565-B6F9-260047D45E3F}"/>
            </a:ext>
          </a:extLst>
        </xdr:cNvPr>
        <xdr:cNvSpPr>
          <a:spLocks noChangeAspect="1" noChangeArrowheads="1"/>
        </xdr:cNvSpPr>
      </xdr:nvSpPr>
      <xdr:spPr bwMode="auto">
        <a:xfrm>
          <a:off x="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243</xdr:row>
      <xdr:rowOff>0</xdr:rowOff>
    </xdr:from>
    <xdr:to>
      <xdr:col>0</xdr:col>
      <xdr:colOff>615950</xdr:colOff>
      <xdr:row>243</xdr:row>
      <xdr:rowOff>304800</xdr:rowOff>
    </xdr:to>
    <xdr:sp macro="" textlink="">
      <xdr:nvSpPr>
        <xdr:cNvPr id="25016" name="AutoShape 1464">
          <a:extLst>
            <a:ext uri="{FF2B5EF4-FFF2-40B4-BE49-F238E27FC236}">
              <a16:creationId xmlns:a16="http://schemas.microsoft.com/office/drawing/2014/main" id="{086D83C4-5913-47AE-971A-53EED021BE3A}"/>
            </a:ext>
          </a:extLst>
        </xdr:cNvPr>
        <xdr:cNvSpPr>
          <a:spLocks noChangeAspect="1" noChangeArrowheads="1"/>
        </xdr:cNvSpPr>
      </xdr:nvSpPr>
      <xdr:spPr bwMode="auto">
        <a:xfrm>
          <a:off x="31115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243</xdr:row>
      <xdr:rowOff>0</xdr:rowOff>
    </xdr:from>
    <xdr:to>
      <xdr:col>0</xdr:col>
      <xdr:colOff>927100</xdr:colOff>
      <xdr:row>243</xdr:row>
      <xdr:rowOff>304800</xdr:rowOff>
    </xdr:to>
    <xdr:sp macro="" textlink="">
      <xdr:nvSpPr>
        <xdr:cNvPr id="25017" name="AutoShape 1465" descr="https://adas-server.mobiledrivetech.com/polarion/icons/default/enums/type_feature.gif">
          <a:hlinkClick xmlns:r="http://schemas.openxmlformats.org/officeDocument/2006/relationships" r:id="rId485" tgtFrame="_blank"/>
          <a:extLst>
            <a:ext uri="{FF2B5EF4-FFF2-40B4-BE49-F238E27FC236}">
              <a16:creationId xmlns:a16="http://schemas.microsoft.com/office/drawing/2014/main" id="{D36DC4D4-9DC0-4302-B6A1-81D3CF4E7660}"/>
            </a:ext>
          </a:extLst>
        </xdr:cNvPr>
        <xdr:cNvSpPr>
          <a:spLocks noChangeAspect="1" noChangeArrowheads="1"/>
        </xdr:cNvSpPr>
      </xdr:nvSpPr>
      <xdr:spPr bwMode="auto">
        <a:xfrm>
          <a:off x="62230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243</xdr:row>
      <xdr:rowOff>0</xdr:rowOff>
    </xdr:from>
    <xdr:to>
      <xdr:col>1</xdr:col>
      <xdr:colOff>304800</xdr:colOff>
      <xdr:row>243</xdr:row>
      <xdr:rowOff>304800</xdr:rowOff>
    </xdr:to>
    <xdr:sp macro="" textlink="">
      <xdr:nvSpPr>
        <xdr:cNvPr id="25018" name="AutoShape 1466" descr="https://adas-server.mobiledrivetech.com/polarion/icons/default/enums/type_feature.gif">
          <a:hlinkClick xmlns:r="http://schemas.openxmlformats.org/officeDocument/2006/relationships" r:id="rId485" tgtFrame="_top"/>
          <a:extLst>
            <a:ext uri="{FF2B5EF4-FFF2-40B4-BE49-F238E27FC236}">
              <a16:creationId xmlns:a16="http://schemas.microsoft.com/office/drawing/2014/main" id="{987446F8-9A98-4ADA-8885-1C3937DD0C14}"/>
            </a:ext>
          </a:extLst>
        </xdr:cNvPr>
        <xdr:cNvSpPr>
          <a:spLocks noChangeAspect="1" noChangeArrowheads="1"/>
        </xdr:cNvSpPr>
      </xdr:nvSpPr>
      <xdr:spPr bwMode="auto">
        <a:xfrm>
          <a:off x="202565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243</xdr:row>
      <xdr:rowOff>0</xdr:rowOff>
    </xdr:from>
    <xdr:to>
      <xdr:col>2</xdr:col>
      <xdr:colOff>304800</xdr:colOff>
      <xdr:row>243</xdr:row>
      <xdr:rowOff>304800</xdr:rowOff>
    </xdr:to>
    <xdr:sp macro="" textlink="">
      <xdr:nvSpPr>
        <xdr:cNvPr id="25019" name="AutoShape 1467" descr="https://adas-server.mobiledrivetech.com/polarion/icons/default/enums/type_spike.gif">
          <a:hlinkClick xmlns:r="http://schemas.openxmlformats.org/officeDocument/2006/relationships" r:id="rId486" tgtFrame="_blank"/>
          <a:extLst>
            <a:ext uri="{FF2B5EF4-FFF2-40B4-BE49-F238E27FC236}">
              <a16:creationId xmlns:a16="http://schemas.microsoft.com/office/drawing/2014/main" id="{FFDF4BB5-98F3-43B1-B17D-9A3269D48F1B}"/>
            </a:ext>
          </a:extLst>
        </xdr:cNvPr>
        <xdr:cNvSpPr>
          <a:spLocks noChangeAspect="1" noChangeArrowheads="1"/>
        </xdr:cNvSpPr>
      </xdr:nvSpPr>
      <xdr:spPr bwMode="auto">
        <a:xfrm>
          <a:off x="265430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243</xdr:row>
      <xdr:rowOff>0</xdr:rowOff>
    </xdr:from>
    <xdr:to>
      <xdr:col>3</xdr:col>
      <xdr:colOff>304800</xdr:colOff>
      <xdr:row>243</xdr:row>
      <xdr:rowOff>304800</xdr:rowOff>
    </xdr:to>
    <xdr:sp macro="" textlink="">
      <xdr:nvSpPr>
        <xdr:cNvPr id="25020" name="AutoShape 1468" descr="https://adas-server.mobiledrivetech.com/polarion/icons/default/enums/type_spike.gif">
          <a:hlinkClick xmlns:r="http://schemas.openxmlformats.org/officeDocument/2006/relationships" r:id="rId486" tgtFrame="_top"/>
          <a:extLst>
            <a:ext uri="{FF2B5EF4-FFF2-40B4-BE49-F238E27FC236}">
              <a16:creationId xmlns:a16="http://schemas.microsoft.com/office/drawing/2014/main" id="{AA7A6C61-8D6A-4A7D-8225-EEF9C30A2D6F}"/>
            </a:ext>
          </a:extLst>
        </xdr:cNvPr>
        <xdr:cNvSpPr>
          <a:spLocks noChangeAspect="1" noChangeArrowheads="1"/>
        </xdr:cNvSpPr>
      </xdr:nvSpPr>
      <xdr:spPr bwMode="auto">
        <a:xfrm>
          <a:off x="5797550" y="157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0</xdr:col>
      <xdr:colOff>304800</xdr:colOff>
      <xdr:row>244</xdr:row>
      <xdr:rowOff>304800</xdr:rowOff>
    </xdr:to>
    <xdr:sp macro="" textlink="">
      <xdr:nvSpPr>
        <xdr:cNvPr id="25021" name="AutoShape 1469" descr="https://adas-server.mobiledrivetech.com/polarion/ria/images/suspect.gif">
          <a:extLst>
            <a:ext uri="{FF2B5EF4-FFF2-40B4-BE49-F238E27FC236}">
              <a16:creationId xmlns:a16="http://schemas.microsoft.com/office/drawing/2014/main" id="{10B1A0DC-917B-433C-9704-A9B52E5C85D0}"/>
            </a:ext>
          </a:extLst>
        </xdr:cNvPr>
        <xdr:cNvSpPr>
          <a:spLocks noChangeAspect="1" noChangeArrowheads="1"/>
        </xdr:cNvSpPr>
      </xdr:nvSpPr>
      <xdr:spPr bwMode="auto">
        <a:xfrm>
          <a:off x="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244</xdr:row>
      <xdr:rowOff>0</xdr:rowOff>
    </xdr:from>
    <xdr:to>
      <xdr:col>0</xdr:col>
      <xdr:colOff>615950</xdr:colOff>
      <xdr:row>244</xdr:row>
      <xdr:rowOff>304800</xdr:rowOff>
    </xdr:to>
    <xdr:sp macro="" textlink="">
      <xdr:nvSpPr>
        <xdr:cNvPr id="25022" name="AutoShape 1470">
          <a:extLst>
            <a:ext uri="{FF2B5EF4-FFF2-40B4-BE49-F238E27FC236}">
              <a16:creationId xmlns:a16="http://schemas.microsoft.com/office/drawing/2014/main" id="{AB0EF46A-9D6B-4C24-88AA-6091091CCD46}"/>
            </a:ext>
          </a:extLst>
        </xdr:cNvPr>
        <xdr:cNvSpPr>
          <a:spLocks noChangeAspect="1" noChangeArrowheads="1"/>
        </xdr:cNvSpPr>
      </xdr:nvSpPr>
      <xdr:spPr bwMode="auto">
        <a:xfrm>
          <a:off x="31115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244</xdr:row>
      <xdr:rowOff>0</xdr:rowOff>
    </xdr:from>
    <xdr:to>
      <xdr:col>0</xdr:col>
      <xdr:colOff>927100</xdr:colOff>
      <xdr:row>244</xdr:row>
      <xdr:rowOff>304800</xdr:rowOff>
    </xdr:to>
    <xdr:sp macro="" textlink="">
      <xdr:nvSpPr>
        <xdr:cNvPr id="25023" name="AutoShape 1471" descr="https://adas-server.mobiledrivetech.com/polarion/icons/default/enums/type_feature.gif">
          <a:hlinkClick xmlns:r="http://schemas.openxmlformats.org/officeDocument/2006/relationships" r:id="rId487" tgtFrame="_blank"/>
          <a:extLst>
            <a:ext uri="{FF2B5EF4-FFF2-40B4-BE49-F238E27FC236}">
              <a16:creationId xmlns:a16="http://schemas.microsoft.com/office/drawing/2014/main" id="{AEA46E13-F914-40C9-915A-2125F271BFD4}"/>
            </a:ext>
          </a:extLst>
        </xdr:cNvPr>
        <xdr:cNvSpPr>
          <a:spLocks noChangeAspect="1" noChangeArrowheads="1"/>
        </xdr:cNvSpPr>
      </xdr:nvSpPr>
      <xdr:spPr bwMode="auto">
        <a:xfrm>
          <a:off x="62230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244</xdr:row>
      <xdr:rowOff>0</xdr:rowOff>
    </xdr:from>
    <xdr:to>
      <xdr:col>1</xdr:col>
      <xdr:colOff>304800</xdr:colOff>
      <xdr:row>244</xdr:row>
      <xdr:rowOff>304800</xdr:rowOff>
    </xdr:to>
    <xdr:sp macro="" textlink="">
      <xdr:nvSpPr>
        <xdr:cNvPr id="25024" name="AutoShape 1472" descr="https://adas-server.mobiledrivetech.com/polarion/icons/default/enums/type_feature.gif">
          <a:hlinkClick xmlns:r="http://schemas.openxmlformats.org/officeDocument/2006/relationships" r:id="rId487" tgtFrame="_top"/>
          <a:extLst>
            <a:ext uri="{FF2B5EF4-FFF2-40B4-BE49-F238E27FC236}">
              <a16:creationId xmlns:a16="http://schemas.microsoft.com/office/drawing/2014/main" id="{CA327D09-C7E7-4D0C-A756-8094670AD681}"/>
            </a:ext>
          </a:extLst>
        </xdr:cNvPr>
        <xdr:cNvSpPr>
          <a:spLocks noChangeAspect="1" noChangeArrowheads="1"/>
        </xdr:cNvSpPr>
      </xdr:nvSpPr>
      <xdr:spPr bwMode="auto">
        <a:xfrm>
          <a:off x="202565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244</xdr:row>
      <xdr:rowOff>0</xdr:rowOff>
    </xdr:from>
    <xdr:to>
      <xdr:col>2</xdr:col>
      <xdr:colOff>304800</xdr:colOff>
      <xdr:row>244</xdr:row>
      <xdr:rowOff>304800</xdr:rowOff>
    </xdr:to>
    <xdr:sp macro="" textlink="">
      <xdr:nvSpPr>
        <xdr:cNvPr id="25025" name="AutoShape 1473" descr="https://adas-server.mobiledrivetech.com/polarion/icons/default/enums/type_spike.gif">
          <a:hlinkClick xmlns:r="http://schemas.openxmlformats.org/officeDocument/2006/relationships" r:id="rId488" tgtFrame="_blank"/>
          <a:extLst>
            <a:ext uri="{FF2B5EF4-FFF2-40B4-BE49-F238E27FC236}">
              <a16:creationId xmlns:a16="http://schemas.microsoft.com/office/drawing/2014/main" id="{2D35A2FA-6B32-4254-94FB-FBF0208A1852}"/>
            </a:ext>
          </a:extLst>
        </xdr:cNvPr>
        <xdr:cNvSpPr>
          <a:spLocks noChangeAspect="1" noChangeArrowheads="1"/>
        </xdr:cNvSpPr>
      </xdr:nvSpPr>
      <xdr:spPr bwMode="auto">
        <a:xfrm>
          <a:off x="265430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244</xdr:row>
      <xdr:rowOff>0</xdr:rowOff>
    </xdr:from>
    <xdr:to>
      <xdr:col>3</xdr:col>
      <xdr:colOff>304800</xdr:colOff>
      <xdr:row>244</xdr:row>
      <xdr:rowOff>304800</xdr:rowOff>
    </xdr:to>
    <xdr:sp macro="" textlink="">
      <xdr:nvSpPr>
        <xdr:cNvPr id="25026" name="AutoShape 1474" descr="https://adas-server.mobiledrivetech.com/polarion/icons/default/enums/type_spike.gif">
          <a:hlinkClick xmlns:r="http://schemas.openxmlformats.org/officeDocument/2006/relationships" r:id="rId488" tgtFrame="_top"/>
          <a:extLst>
            <a:ext uri="{FF2B5EF4-FFF2-40B4-BE49-F238E27FC236}">
              <a16:creationId xmlns:a16="http://schemas.microsoft.com/office/drawing/2014/main" id="{05733564-2710-45DC-8FEB-DCF1A64F11F9}"/>
            </a:ext>
          </a:extLst>
        </xdr:cNvPr>
        <xdr:cNvSpPr>
          <a:spLocks noChangeAspect="1" noChangeArrowheads="1"/>
        </xdr:cNvSpPr>
      </xdr:nvSpPr>
      <xdr:spPr bwMode="auto">
        <a:xfrm>
          <a:off x="5797550" y="157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xdr:row>
      <xdr:rowOff>0</xdr:rowOff>
    </xdr:from>
    <xdr:to>
      <xdr:col>0</xdr:col>
      <xdr:colOff>304800</xdr:colOff>
      <xdr:row>245</xdr:row>
      <xdr:rowOff>304800</xdr:rowOff>
    </xdr:to>
    <xdr:sp macro="" textlink="">
      <xdr:nvSpPr>
        <xdr:cNvPr id="25027" name="AutoShape 1475" descr="https://adas-server.mobiledrivetech.com/polarion/ria/images/suspect.gif">
          <a:extLst>
            <a:ext uri="{FF2B5EF4-FFF2-40B4-BE49-F238E27FC236}">
              <a16:creationId xmlns:a16="http://schemas.microsoft.com/office/drawing/2014/main" id="{F4859FCD-3F41-45DC-9E30-142B2B760155}"/>
            </a:ext>
          </a:extLst>
        </xdr:cNvPr>
        <xdr:cNvSpPr>
          <a:spLocks noChangeAspect="1" noChangeArrowheads="1"/>
        </xdr:cNvSpPr>
      </xdr:nvSpPr>
      <xdr:spPr bwMode="auto">
        <a:xfrm>
          <a:off x="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245</xdr:row>
      <xdr:rowOff>0</xdr:rowOff>
    </xdr:from>
    <xdr:to>
      <xdr:col>0</xdr:col>
      <xdr:colOff>615950</xdr:colOff>
      <xdr:row>245</xdr:row>
      <xdr:rowOff>304800</xdr:rowOff>
    </xdr:to>
    <xdr:sp macro="" textlink="">
      <xdr:nvSpPr>
        <xdr:cNvPr id="25028" name="AutoShape 1476">
          <a:extLst>
            <a:ext uri="{FF2B5EF4-FFF2-40B4-BE49-F238E27FC236}">
              <a16:creationId xmlns:a16="http://schemas.microsoft.com/office/drawing/2014/main" id="{1BD55DAA-3543-4EB8-BD17-863D7C3DE0B7}"/>
            </a:ext>
          </a:extLst>
        </xdr:cNvPr>
        <xdr:cNvSpPr>
          <a:spLocks noChangeAspect="1" noChangeArrowheads="1"/>
        </xdr:cNvSpPr>
      </xdr:nvSpPr>
      <xdr:spPr bwMode="auto">
        <a:xfrm>
          <a:off x="31115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245</xdr:row>
      <xdr:rowOff>0</xdr:rowOff>
    </xdr:from>
    <xdr:to>
      <xdr:col>0</xdr:col>
      <xdr:colOff>927100</xdr:colOff>
      <xdr:row>245</xdr:row>
      <xdr:rowOff>304800</xdr:rowOff>
    </xdr:to>
    <xdr:sp macro="" textlink="">
      <xdr:nvSpPr>
        <xdr:cNvPr id="25029" name="AutoShape 1477" descr="https://adas-server.mobiledrivetech.com/polarion/icons/default/enums/type_feature.gif">
          <a:hlinkClick xmlns:r="http://schemas.openxmlformats.org/officeDocument/2006/relationships" r:id="rId489" tgtFrame="_blank"/>
          <a:extLst>
            <a:ext uri="{FF2B5EF4-FFF2-40B4-BE49-F238E27FC236}">
              <a16:creationId xmlns:a16="http://schemas.microsoft.com/office/drawing/2014/main" id="{83CED5C1-1C9E-4EB7-9AA3-AD4518F713C9}"/>
            </a:ext>
          </a:extLst>
        </xdr:cNvPr>
        <xdr:cNvSpPr>
          <a:spLocks noChangeAspect="1" noChangeArrowheads="1"/>
        </xdr:cNvSpPr>
      </xdr:nvSpPr>
      <xdr:spPr bwMode="auto">
        <a:xfrm>
          <a:off x="62230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245</xdr:row>
      <xdr:rowOff>0</xdr:rowOff>
    </xdr:from>
    <xdr:to>
      <xdr:col>1</xdr:col>
      <xdr:colOff>304800</xdr:colOff>
      <xdr:row>245</xdr:row>
      <xdr:rowOff>304800</xdr:rowOff>
    </xdr:to>
    <xdr:sp macro="" textlink="">
      <xdr:nvSpPr>
        <xdr:cNvPr id="25030" name="AutoShape 1478" descr="https://adas-server.mobiledrivetech.com/polarion/icons/default/enums/type_feature.gif">
          <a:hlinkClick xmlns:r="http://schemas.openxmlformats.org/officeDocument/2006/relationships" r:id="rId489" tgtFrame="_top"/>
          <a:extLst>
            <a:ext uri="{FF2B5EF4-FFF2-40B4-BE49-F238E27FC236}">
              <a16:creationId xmlns:a16="http://schemas.microsoft.com/office/drawing/2014/main" id="{58F8FE36-613A-4A41-ABD2-606B3895893D}"/>
            </a:ext>
          </a:extLst>
        </xdr:cNvPr>
        <xdr:cNvSpPr>
          <a:spLocks noChangeAspect="1" noChangeArrowheads="1"/>
        </xdr:cNvSpPr>
      </xdr:nvSpPr>
      <xdr:spPr bwMode="auto">
        <a:xfrm>
          <a:off x="202565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245</xdr:row>
      <xdr:rowOff>0</xdr:rowOff>
    </xdr:from>
    <xdr:to>
      <xdr:col>2</xdr:col>
      <xdr:colOff>304800</xdr:colOff>
      <xdr:row>245</xdr:row>
      <xdr:rowOff>304800</xdr:rowOff>
    </xdr:to>
    <xdr:sp macro="" textlink="">
      <xdr:nvSpPr>
        <xdr:cNvPr id="25031" name="AutoShape 1479" descr="https://adas-server.mobiledrivetech.com/polarion/icons/default/enums/type_spike.gif">
          <a:hlinkClick xmlns:r="http://schemas.openxmlformats.org/officeDocument/2006/relationships" r:id="rId490" tgtFrame="_blank"/>
          <a:extLst>
            <a:ext uri="{FF2B5EF4-FFF2-40B4-BE49-F238E27FC236}">
              <a16:creationId xmlns:a16="http://schemas.microsoft.com/office/drawing/2014/main" id="{9C9D459E-3BE2-4DB7-9877-FBF3CD8B65E2}"/>
            </a:ext>
          </a:extLst>
        </xdr:cNvPr>
        <xdr:cNvSpPr>
          <a:spLocks noChangeAspect="1" noChangeArrowheads="1"/>
        </xdr:cNvSpPr>
      </xdr:nvSpPr>
      <xdr:spPr bwMode="auto">
        <a:xfrm>
          <a:off x="265430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245</xdr:row>
      <xdr:rowOff>0</xdr:rowOff>
    </xdr:from>
    <xdr:to>
      <xdr:col>3</xdr:col>
      <xdr:colOff>304800</xdr:colOff>
      <xdr:row>245</xdr:row>
      <xdr:rowOff>304800</xdr:rowOff>
    </xdr:to>
    <xdr:sp macro="" textlink="">
      <xdr:nvSpPr>
        <xdr:cNvPr id="25032" name="AutoShape 1480" descr="https://adas-server.mobiledrivetech.com/polarion/icons/default/enums/type_spike.gif">
          <a:hlinkClick xmlns:r="http://schemas.openxmlformats.org/officeDocument/2006/relationships" r:id="rId490" tgtFrame="_top"/>
          <a:extLst>
            <a:ext uri="{FF2B5EF4-FFF2-40B4-BE49-F238E27FC236}">
              <a16:creationId xmlns:a16="http://schemas.microsoft.com/office/drawing/2014/main" id="{8A98AAB2-9080-4F7E-8549-8C5F7BB79FDC}"/>
            </a:ext>
          </a:extLst>
        </xdr:cNvPr>
        <xdr:cNvSpPr>
          <a:spLocks noChangeAspect="1" noChangeArrowheads="1"/>
        </xdr:cNvSpPr>
      </xdr:nvSpPr>
      <xdr:spPr bwMode="auto">
        <a:xfrm>
          <a:off x="5797550" y="158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xdr:row>
      <xdr:rowOff>0</xdr:rowOff>
    </xdr:from>
    <xdr:to>
      <xdr:col>0</xdr:col>
      <xdr:colOff>304800</xdr:colOff>
      <xdr:row>246</xdr:row>
      <xdr:rowOff>304800</xdr:rowOff>
    </xdr:to>
    <xdr:sp macro="" textlink="">
      <xdr:nvSpPr>
        <xdr:cNvPr id="25033" name="AutoShape 1481" descr="https://adas-server.mobiledrivetech.com/polarion/ria/images/suspect.gif">
          <a:extLst>
            <a:ext uri="{FF2B5EF4-FFF2-40B4-BE49-F238E27FC236}">
              <a16:creationId xmlns:a16="http://schemas.microsoft.com/office/drawing/2014/main" id="{7E313CA1-3849-4677-95A0-186558B61EDC}"/>
            </a:ext>
          </a:extLst>
        </xdr:cNvPr>
        <xdr:cNvSpPr>
          <a:spLocks noChangeAspect="1" noChangeArrowheads="1"/>
        </xdr:cNvSpPr>
      </xdr:nvSpPr>
      <xdr:spPr bwMode="auto">
        <a:xfrm>
          <a:off x="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246</xdr:row>
      <xdr:rowOff>0</xdr:rowOff>
    </xdr:from>
    <xdr:to>
      <xdr:col>0</xdr:col>
      <xdr:colOff>615950</xdr:colOff>
      <xdr:row>246</xdr:row>
      <xdr:rowOff>304800</xdr:rowOff>
    </xdr:to>
    <xdr:sp macro="" textlink="">
      <xdr:nvSpPr>
        <xdr:cNvPr id="25034" name="AutoShape 1482">
          <a:extLst>
            <a:ext uri="{FF2B5EF4-FFF2-40B4-BE49-F238E27FC236}">
              <a16:creationId xmlns:a16="http://schemas.microsoft.com/office/drawing/2014/main" id="{163B1C07-4759-4748-9406-E9077B533CA8}"/>
            </a:ext>
          </a:extLst>
        </xdr:cNvPr>
        <xdr:cNvSpPr>
          <a:spLocks noChangeAspect="1" noChangeArrowheads="1"/>
        </xdr:cNvSpPr>
      </xdr:nvSpPr>
      <xdr:spPr bwMode="auto">
        <a:xfrm>
          <a:off x="31115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246</xdr:row>
      <xdr:rowOff>0</xdr:rowOff>
    </xdr:from>
    <xdr:to>
      <xdr:col>0</xdr:col>
      <xdr:colOff>927100</xdr:colOff>
      <xdr:row>246</xdr:row>
      <xdr:rowOff>304800</xdr:rowOff>
    </xdr:to>
    <xdr:sp macro="" textlink="">
      <xdr:nvSpPr>
        <xdr:cNvPr id="25035" name="AutoShape 1483" descr="https://adas-server.mobiledrivetech.com/polarion/icons/default/enums/type_feature.gif">
          <a:hlinkClick xmlns:r="http://schemas.openxmlformats.org/officeDocument/2006/relationships" r:id="rId491" tgtFrame="_blank"/>
          <a:extLst>
            <a:ext uri="{FF2B5EF4-FFF2-40B4-BE49-F238E27FC236}">
              <a16:creationId xmlns:a16="http://schemas.microsoft.com/office/drawing/2014/main" id="{4B5E61FB-E75F-4678-AD06-BED9A3ED6CF7}"/>
            </a:ext>
          </a:extLst>
        </xdr:cNvPr>
        <xdr:cNvSpPr>
          <a:spLocks noChangeAspect="1" noChangeArrowheads="1"/>
        </xdr:cNvSpPr>
      </xdr:nvSpPr>
      <xdr:spPr bwMode="auto">
        <a:xfrm>
          <a:off x="62230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246</xdr:row>
      <xdr:rowOff>0</xdr:rowOff>
    </xdr:from>
    <xdr:to>
      <xdr:col>1</xdr:col>
      <xdr:colOff>304800</xdr:colOff>
      <xdr:row>246</xdr:row>
      <xdr:rowOff>304800</xdr:rowOff>
    </xdr:to>
    <xdr:sp macro="" textlink="">
      <xdr:nvSpPr>
        <xdr:cNvPr id="25036" name="AutoShape 1484" descr="https://adas-server.mobiledrivetech.com/polarion/icons/default/enums/type_feature.gif">
          <a:hlinkClick xmlns:r="http://schemas.openxmlformats.org/officeDocument/2006/relationships" r:id="rId491" tgtFrame="_top"/>
          <a:extLst>
            <a:ext uri="{FF2B5EF4-FFF2-40B4-BE49-F238E27FC236}">
              <a16:creationId xmlns:a16="http://schemas.microsoft.com/office/drawing/2014/main" id="{39CE940F-2E93-4F73-9A4C-592C7DAEE6BF}"/>
            </a:ext>
          </a:extLst>
        </xdr:cNvPr>
        <xdr:cNvSpPr>
          <a:spLocks noChangeAspect="1" noChangeArrowheads="1"/>
        </xdr:cNvSpPr>
      </xdr:nvSpPr>
      <xdr:spPr bwMode="auto">
        <a:xfrm>
          <a:off x="202565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246</xdr:row>
      <xdr:rowOff>0</xdr:rowOff>
    </xdr:from>
    <xdr:to>
      <xdr:col>2</xdr:col>
      <xdr:colOff>304800</xdr:colOff>
      <xdr:row>246</xdr:row>
      <xdr:rowOff>304800</xdr:rowOff>
    </xdr:to>
    <xdr:sp macro="" textlink="">
      <xdr:nvSpPr>
        <xdr:cNvPr id="25037" name="AutoShape 1485" descr="https://adas-server.mobiledrivetech.com/polarion/ria/images/suspect.gif">
          <a:extLst>
            <a:ext uri="{FF2B5EF4-FFF2-40B4-BE49-F238E27FC236}">
              <a16:creationId xmlns:a16="http://schemas.microsoft.com/office/drawing/2014/main" id="{7B04E45B-474B-4087-B4B4-E32665588130}"/>
            </a:ext>
          </a:extLst>
        </xdr:cNvPr>
        <xdr:cNvSpPr>
          <a:spLocks noChangeAspect="1" noChangeArrowheads="1"/>
        </xdr:cNvSpPr>
      </xdr:nvSpPr>
      <xdr:spPr bwMode="auto">
        <a:xfrm>
          <a:off x="265430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246</xdr:row>
      <xdr:rowOff>0</xdr:rowOff>
    </xdr:from>
    <xdr:to>
      <xdr:col>2</xdr:col>
      <xdr:colOff>615950</xdr:colOff>
      <xdr:row>246</xdr:row>
      <xdr:rowOff>304800</xdr:rowOff>
    </xdr:to>
    <xdr:sp macro="" textlink="">
      <xdr:nvSpPr>
        <xdr:cNvPr id="25038" name="AutoShape 1486">
          <a:extLst>
            <a:ext uri="{FF2B5EF4-FFF2-40B4-BE49-F238E27FC236}">
              <a16:creationId xmlns:a16="http://schemas.microsoft.com/office/drawing/2014/main" id="{20F821B0-ECA2-4B86-AAEF-784B20016B83}"/>
            </a:ext>
          </a:extLst>
        </xdr:cNvPr>
        <xdr:cNvSpPr>
          <a:spLocks noChangeAspect="1" noChangeArrowheads="1"/>
        </xdr:cNvSpPr>
      </xdr:nvSpPr>
      <xdr:spPr bwMode="auto">
        <a:xfrm>
          <a:off x="296545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246</xdr:row>
      <xdr:rowOff>0</xdr:rowOff>
    </xdr:from>
    <xdr:to>
      <xdr:col>2</xdr:col>
      <xdr:colOff>927100</xdr:colOff>
      <xdr:row>246</xdr:row>
      <xdr:rowOff>304800</xdr:rowOff>
    </xdr:to>
    <xdr:sp macro="" textlink="">
      <xdr:nvSpPr>
        <xdr:cNvPr id="25039" name="AutoShape 1487" descr="https://adas-server.mobiledrivetech.com/polarion/icons/default/enums/type_spike.gif">
          <a:hlinkClick xmlns:r="http://schemas.openxmlformats.org/officeDocument/2006/relationships" r:id="rId492" tgtFrame="_blank"/>
          <a:extLst>
            <a:ext uri="{FF2B5EF4-FFF2-40B4-BE49-F238E27FC236}">
              <a16:creationId xmlns:a16="http://schemas.microsoft.com/office/drawing/2014/main" id="{C6F13AAD-AA5E-40CB-80AE-6745E3459953}"/>
            </a:ext>
          </a:extLst>
        </xdr:cNvPr>
        <xdr:cNvSpPr>
          <a:spLocks noChangeAspect="1" noChangeArrowheads="1"/>
        </xdr:cNvSpPr>
      </xdr:nvSpPr>
      <xdr:spPr bwMode="auto">
        <a:xfrm>
          <a:off x="327660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246</xdr:row>
      <xdr:rowOff>0</xdr:rowOff>
    </xdr:from>
    <xdr:to>
      <xdr:col>3</xdr:col>
      <xdr:colOff>304800</xdr:colOff>
      <xdr:row>246</xdr:row>
      <xdr:rowOff>304800</xdr:rowOff>
    </xdr:to>
    <xdr:sp macro="" textlink="">
      <xdr:nvSpPr>
        <xdr:cNvPr id="25040" name="AutoShape 1488" descr="https://adas-server.mobiledrivetech.com/polarion/icons/default/enums/type_spike.gif">
          <a:hlinkClick xmlns:r="http://schemas.openxmlformats.org/officeDocument/2006/relationships" r:id="rId492" tgtFrame="_top"/>
          <a:extLst>
            <a:ext uri="{FF2B5EF4-FFF2-40B4-BE49-F238E27FC236}">
              <a16:creationId xmlns:a16="http://schemas.microsoft.com/office/drawing/2014/main" id="{057938DA-E5A5-4133-9750-A3B093D88E69}"/>
            </a:ext>
          </a:extLst>
        </xdr:cNvPr>
        <xdr:cNvSpPr>
          <a:spLocks noChangeAspect="1" noChangeArrowheads="1"/>
        </xdr:cNvSpPr>
      </xdr:nvSpPr>
      <xdr:spPr bwMode="auto">
        <a:xfrm>
          <a:off x="5797550" y="158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xdr:row>
      <xdr:rowOff>0</xdr:rowOff>
    </xdr:from>
    <xdr:to>
      <xdr:col>0</xdr:col>
      <xdr:colOff>304800</xdr:colOff>
      <xdr:row>247</xdr:row>
      <xdr:rowOff>304800</xdr:rowOff>
    </xdr:to>
    <xdr:sp macro="" textlink="">
      <xdr:nvSpPr>
        <xdr:cNvPr id="25041" name="AutoShape 1489" descr="https://adas-server.mobiledrivetech.com/polarion/ria/images/suspect.gif">
          <a:extLst>
            <a:ext uri="{FF2B5EF4-FFF2-40B4-BE49-F238E27FC236}">
              <a16:creationId xmlns:a16="http://schemas.microsoft.com/office/drawing/2014/main" id="{DC1F9F5D-E5DA-47D4-9A44-15EF27CD2F34}"/>
            </a:ext>
          </a:extLst>
        </xdr:cNvPr>
        <xdr:cNvSpPr>
          <a:spLocks noChangeAspect="1" noChangeArrowheads="1"/>
        </xdr:cNvSpPr>
      </xdr:nvSpPr>
      <xdr:spPr bwMode="auto">
        <a:xfrm>
          <a:off x="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247</xdr:row>
      <xdr:rowOff>0</xdr:rowOff>
    </xdr:from>
    <xdr:to>
      <xdr:col>0</xdr:col>
      <xdr:colOff>615950</xdr:colOff>
      <xdr:row>247</xdr:row>
      <xdr:rowOff>304800</xdr:rowOff>
    </xdr:to>
    <xdr:sp macro="" textlink="">
      <xdr:nvSpPr>
        <xdr:cNvPr id="25042" name="AutoShape 1490">
          <a:extLst>
            <a:ext uri="{FF2B5EF4-FFF2-40B4-BE49-F238E27FC236}">
              <a16:creationId xmlns:a16="http://schemas.microsoft.com/office/drawing/2014/main" id="{A91BC857-5433-4452-B388-20ADF00516A5}"/>
            </a:ext>
          </a:extLst>
        </xdr:cNvPr>
        <xdr:cNvSpPr>
          <a:spLocks noChangeAspect="1" noChangeArrowheads="1"/>
        </xdr:cNvSpPr>
      </xdr:nvSpPr>
      <xdr:spPr bwMode="auto">
        <a:xfrm>
          <a:off x="31115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247</xdr:row>
      <xdr:rowOff>0</xdr:rowOff>
    </xdr:from>
    <xdr:to>
      <xdr:col>0</xdr:col>
      <xdr:colOff>927100</xdr:colOff>
      <xdr:row>247</xdr:row>
      <xdr:rowOff>304800</xdr:rowOff>
    </xdr:to>
    <xdr:sp macro="" textlink="">
      <xdr:nvSpPr>
        <xdr:cNvPr id="25043" name="AutoShape 1491" descr="https://adas-server.mobiledrivetech.com/polarion/icons/default/enums/type_feature.gif">
          <a:hlinkClick xmlns:r="http://schemas.openxmlformats.org/officeDocument/2006/relationships" r:id="rId493" tgtFrame="_blank"/>
          <a:extLst>
            <a:ext uri="{FF2B5EF4-FFF2-40B4-BE49-F238E27FC236}">
              <a16:creationId xmlns:a16="http://schemas.microsoft.com/office/drawing/2014/main" id="{C8A013AE-0326-4CB1-A007-E2743065576F}"/>
            </a:ext>
          </a:extLst>
        </xdr:cNvPr>
        <xdr:cNvSpPr>
          <a:spLocks noChangeAspect="1" noChangeArrowheads="1"/>
        </xdr:cNvSpPr>
      </xdr:nvSpPr>
      <xdr:spPr bwMode="auto">
        <a:xfrm>
          <a:off x="62230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247</xdr:row>
      <xdr:rowOff>0</xdr:rowOff>
    </xdr:from>
    <xdr:to>
      <xdr:col>1</xdr:col>
      <xdr:colOff>304800</xdr:colOff>
      <xdr:row>247</xdr:row>
      <xdr:rowOff>304800</xdr:rowOff>
    </xdr:to>
    <xdr:sp macro="" textlink="">
      <xdr:nvSpPr>
        <xdr:cNvPr id="25044" name="AutoShape 1492" descr="https://adas-server.mobiledrivetech.com/polarion/icons/default/enums/type_feature.gif">
          <a:hlinkClick xmlns:r="http://schemas.openxmlformats.org/officeDocument/2006/relationships" r:id="rId493" tgtFrame="_top"/>
          <a:extLst>
            <a:ext uri="{FF2B5EF4-FFF2-40B4-BE49-F238E27FC236}">
              <a16:creationId xmlns:a16="http://schemas.microsoft.com/office/drawing/2014/main" id="{A3EB39CD-45DF-4AD3-9D5A-8CC694BA30DB}"/>
            </a:ext>
          </a:extLst>
        </xdr:cNvPr>
        <xdr:cNvSpPr>
          <a:spLocks noChangeAspect="1" noChangeArrowheads="1"/>
        </xdr:cNvSpPr>
      </xdr:nvSpPr>
      <xdr:spPr bwMode="auto">
        <a:xfrm>
          <a:off x="202565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247</xdr:row>
      <xdr:rowOff>0</xdr:rowOff>
    </xdr:from>
    <xdr:to>
      <xdr:col>2</xdr:col>
      <xdr:colOff>304800</xdr:colOff>
      <xdr:row>247</xdr:row>
      <xdr:rowOff>304800</xdr:rowOff>
    </xdr:to>
    <xdr:sp macro="" textlink="">
      <xdr:nvSpPr>
        <xdr:cNvPr id="25045" name="AutoShape 1493" descr="https://adas-server.mobiledrivetech.com/polarion/icons/default/enums/type_spike.gif">
          <a:hlinkClick xmlns:r="http://schemas.openxmlformats.org/officeDocument/2006/relationships" r:id="rId494" tgtFrame="_blank"/>
          <a:extLst>
            <a:ext uri="{FF2B5EF4-FFF2-40B4-BE49-F238E27FC236}">
              <a16:creationId xmlns:a16="http://schemas.microsoft.com/office/drawing/2014/main" id="{41D77328-D5EF-4F6C-8AD6-BEB20E4BB432}"/>
            </a:ext>
          </a:extLst>
        </xdr:cNvPr>
        <xdr:cNvSpPr>
          <a:spLocks noChangeAspect="1" noChangeArrowheads="1"/>
        </xdr:cNvSpPr>
      </xdr:nvSpPr>
      <xdr:spPr bwMode="auto">
        <a:xfrm>
          <a:off x="265430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247</xdr:row>
      <xdr:rowOff>0</xdr:rowOff>
    </xdr:from>
    <xdr:to>
      <xdr:col>3</xdr:col>
      <xdr:colOff>304800</xdr:colOff>
      <xdr:row>247</xdr:row>
      <xdr:rowOff>304800</xdr:rowOff>
    </xdr:to>
    <xdr:sp macro="" textlink="">
      <xdr:nvSpPr>
        <xdr:cNvPr id="25046" name="AutoShape 1494" descr="https://adas-server.mobiledrivetech.com/polarion/icons/default/enums/type_spike.gif">
          <a:hlinkClick xmlns:r="http://schemas.openxmlformats.org/officeDocument/2006/relationships" r:id="rId494" tgtFrame="_top"/>
          <a:extLst>
            <a:ext uri="{FF2B5EF4-FFF2-40B4-BE49-F238E27FC236}">
              <a16:creationId xmlns:a16="http://schemas.microsoft.com/office/drawing/2014/main" id="{FB929A20-D8CA-4C8A-9F80-D88DB32839A5}"/>
            </a:ext>
          </a:extLst>
        </xdr:cNvPr>
        <xdr:cNvSpPr>
          <a:spLocks noChangeAspect="1" noChangeArrowheads="1"/>
        </xdr:cNvSpPr>
      </xdr:nvSpPr>
      <xdr:spPr bwMode="auto">
        <a:xfrm>
          <a:off x="5797550" y="159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xdr:row>
      <xdr:rowOff>0</xdr:rowOff>
    </xdr:from>
    <xdr:to>
      <xdr:col>0</xdr:col>
      <xdr:colOff>304800</xdr:colOff>
      <xdr:row>248</xdr:row>
      <xdr:rowOff>304800</xdr:rowOff>
    </xdr:to>
    <xdr:sp macro="" textlink="">
      <xdr:nvSpPr>
        <xdr:cNvPr id="25047" name="AutoShape 1495" descr="https://adas-server.mobiledrivetech.com/polarion/ria/images/suspect.gif">
          <a:extLst>
            <a:ext uri="{FF2B5EF4-FFF2-40B4-BE49-F238E27FC236}">
              <a16:creationId xmlns:a16="http://schemas.microsoft.com/office/drawing/2014/main" id="{81D33C5F-706B-4DBC-8AE0-89A2E6E5BA95}"/>
            </a:ext>
          </a:extLst>
        </xdr:cNvPr>
        <xdr:cNvSpPr>
          <a:spLocks noChangeAspect="1" noChangeArrowheads="1"/>
        </xdr:cNvSpPr>
      </xdr:nvSpPr>
      <xdr:spPr bwMode="auto">
        <a:xfrm>
          <a:off x="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248</xdr:row>
      <xdr:rowOff>0</xdr:rowOff>
    </xdr:from>
    <xdr:to>
      <xdr:col>0</xdr:col>
      <xdr:colOff>615950</xdr:colOff>
      <xdr:row>248</xdr:row>
      <xdr:rowOff>304800</xdr:rowOff>
    </xdr:to>
    <xdr:sp macro="" textlink="">
      <xdr:nvSpPr>
        <xdr:cNvPr id="25048" name="AutoShape 1496">
          <a:extLst>
            <a:ext uri="{FF2B5EF4-FFF2-40B4-BE49-F238E27FC236}">
              <a16:creationId xmlns:a16="http://schemas.microsoft.com/office/drawing/2014/main" id="{6C804185-893A-42AD-B97D-8F0B024541C4}"/>
            </a:ext>
          </a:extLst>
        </xdr:cNvPr>
        <xdr:cNvSpPr>
          <a:spLocks noChangeAspect="1" noChangeArrowheads="1"/>
        </xdr:cNvSpPr>
      </xdr:nvSpPr>
      <xdr:spPr bwMode="auto">
        <a:xfrm>
          <a:off x="31115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248</xdr:row>
      <xdr:rowOff>0</xdr:rowOff>
    </xdr:from>
    <xdr:to>
      <xdr:col>0</xdr:col>
      <xdr:colOff>927100</xdr:colOff>
      <xdr:row>248</xdr:row>
      <xdr:rowOff>304800</xdr:rowOff>
    </xdr:to>
    <xdr:sp macro="" textlink="">
      <xdr:nvSpPr>
        <xdr:cNvPr id="25049" name="AutoShape 1497" descr="https://adas-server.mobiledrivetech.com/polarion/icons/default/enums/type_feature.gif">
          <a:hlinkClick xmlns:r="http://schemas.openxmlformats.org/officeDocument/2006/relationships" r:id="rId495" tgtFrame="_blank"/>
          <a:extLst>
            <a:ext uri="{FF2B5EF4-FFF2-40B4-BE49-F238E27FC236}">
              <a16:creationId xmlns:a16="http://schemas.microsoft.com/office/drawing/2014/main" id="{6BD68A5A-B33E-43BE-9B18-880FB3656003}"/>
            </a:ext>
          </a:extLst>
        </xdr:cNvPr>
        <xdr:cNvSpPr>
          <a:spLocks noChangeAspect="1" noChangeArrowheads="1"/>
        </xdr:cNvSpPr>
      </xdr:nvSpPr>
      <xdr:spPr bwMode="auto">
        <a:xfrm>
          <a:off x="62230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248</xdr:row>
      <xdr:rowOff>0</xdr:rowOff>
    </xdr:from>
    <xdr:to>
      <xdr:col>1</xdr:col>
      <xdr:colOff>304800</xdr:colOff>
      <xdr:row>248</xdr:row>
      <xdr:rowOff>304800</xdr:rowOff>
    </xdr:to>
    <xdr:sp macro="" textlink="">
      <xdr:nvSpPr>
        <xdr:cNvPr id="25050" name="AutoShape 1498" descr="https://adas-server.mobiledrivetech.com/polarion/icons/default/enums/type_feature.gif">
          <a:hlinkClick xmlns:r="http://schemas.openxmlformats.org/officeDocument/2006/relationships" r:id="rId495" tgtFrame="_top"/>
          <a:extLst>
            <a:ext uri="{FF2B5EF4-FFF2-40B4-BE49-F238E27FC236}">
              <a16:creationId xmlns:a16="http://schemas.microsoft.com/office/drawing/2014/main" id="{F5CA8030-AB61-4ACE-BB64-2127073F6686}"/>
            </a:ext>
          </a:extLst>
        </xdr:cNvPr>
        <xdr:cNvSpPr>
          <a:spLocks noChangeAspect="1" noChangeArrowheads="1"/>
        </xdr:cNvSpPr>
      </xdr:nvSpPr>
      <xdr:spPr bwMode="auto">
        <a:xfrm>
          <a:off x="202565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248</xdr:row>
      <xdr:rowOff>0</xdr:rowOff>
    </xdr:from>
    <xdr:to>
      <xdr:col>2</xdr:col>
      <xdr:colOff>304800</xdr:colOff>
      <xdr:row>248</xdr:row>
      <xdr:rowOff>304800</xdr:rowOff>
    </xdr:to>
    <xdr:sp macro="" textlink="">
      <xdr:nvSpPr>
        <xdr:cNvPr id="25051" name="AutoShape 1499" descr="https://adas-server.mobiledrivetech.com/polarion/icons/default/enums/type_spike.gif">
          <a:hlinkClick xmlns:r="http://schemas.openxmlformats.org/officeDocument/2006/relationships" r:id="rId496" tgtFrame="_blank"/>
          <a:extLst>
            <a:ext uri="{FF2B5EF4-FFF2-40B4-BE49-F238E27FC236}">
              <a16:creationId xmlns:a16="http://schemas.microsoft.com/office/drawing/2014/main" id="{41C20D6C-D494-4D5C-A379-EF5FDA36B65B}"/>
            </a:ext>
          </a:extLst>
        </xdr:cNvPr>
        <xdr:cNvSpPr>
          <a:spLocks noChangeAspect="1" noChangeArrowheads="1"/>
        </xdr:cNvSpPr>
      </xdr:nvSpPr>
      <xdr:spPr bwMode="auto">
        <a:xfrm>
          <a:off x="265430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248</xdr:row>
      <xdr:rowOff>0</xdr:rowOff>
    </xdr:from>
    <xdr:to>
      <xdr:col>3</xdr:col>
      <xdr:colOff>304800</xdr:colOff>
      <xdr:row>248</xdr:row>
      <xdr:rowOff>304800</xdr:rowOff>
    </xdr:to>
    <xdr:sp macro="" textlink="">
      <xdr:nvSpPr>
        <xdr:cNvPr id="25052" name="AutoShape 1500" descr="https://adas-server.mobiledrivetech.com/polarion/icons/default/enums/type_spike.gif">
          <a:hlinkClick xmlns:r="http://schemas.openxmlformats.org/officeDocument/2006/relationships" r:id="rId496" tgtFrame="_top"/>
          <a:extLst>
            <a:ext uri="{FF2B5EF4-FFF2-40B4-BE49-F238E27FC236}">
              <a16:creationId xmlns:a16="http://schemas.microsoft.com/office/drawing/2014/main" id="{E13E0DCA-4EDA-4AF5-A43D-9E36770F8928}"/>
            </a:ext>
          </a:extLst>
        </xdr:cNvPr>
        <xdr:cNvSpPr>
          <a:spLocks noChangeAspect="1" noChangeArrowheads="1"/>
        </xdr:cNvSpPr>
      </xdr:nvSpPr>
      <xdr:spPr bwMode="auto">
        <a:xfrm>
          <a:off x="579755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xdr:row>
      <xdr:rowOff>0</xdr:rowOff>
    </xdr:from>
    <xdr:to>
      <xdr:col>0</xdr:col>
      <xdr:colOff>304800</xdr:colOff>
      <xdr:row>249</xdr:row>
      <xdr:rowOff>304800</xdr:rowOff>
    </xdr:to>
    <xdr:sp macro="" textlink="">
      <xdr:nvSpPr>
        <xdr:cNvPr id="25053" name="AutoShape 1501" descr="https://adas-server.mobiledrivetech.com/polarion/ria/images/suspect.gif">
          <a:extLst>
            <a:ext uri="{FF2B5EF4-FFF2-40B4-BE49-F238E27FC236}">
              <a16:creationId xmlns:a16="http://schemas.microsoft.com/office/drawing/2014/main" id="{1095D11F-E214-44B1-A6AD-19F0933D5735}"/>
            </a:ext>
          </a:extLst>
        </xdr:cNvPr>
        <xdr:cNvSpPr>
          <a:spLocks noChangeAspect="1" noChangeArrowheads="1"/>
        </xdr:cNvSpPr>
      </xdr:nvSpPr>
      <xdr:spPr bwMode="auto">
        <a:xfrm>
          <a:off x="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249</xdr:row>
      <xdr:rowOff>0</xdr:rowOff>
    </xdr:from>
    <xdr:to>
      <xdr:col>0</xdr:col>
      <xdr:colOff>615950</xdr:colOff>
      <xdr:row>249</xdr:row>
      <xdr:rowOff>304800</xdr:rowOff>
    </xdr:to>
    <xdr:sp macro="" textlink="">
      <xdr:nvSpPr>
        <xdr:cNvPr id="25054" name="AutoShape 1502">
          <a:extLst>
            <a:ext uri="{FF2B5EF4-FFF2-40B4-BE49-F238E27FC236}">
              <a16:creationId xmlns:a16="http://schemas.microsoft.com/office/drawing/2014/main" id="{48A5D099-E004-476F-8254-5830FEDCB19C}"/>
            </a:ext>
          </a:extLst>
        </xdr:cNvPr>
        <xdr:cNvSpPr>
          <a:spLocks noChangeAspect="1" noChangeArrowheads="1"/>
        </xdr:cNvSpPr>
      </xdr:nvSpPr>
      <xdr:spPr bwMode="auto">
        <a:xfrm>
          <a:off x="31115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249</xdr:row>
      <xdr:rowOff>0</xdr:rowOff>
    </xdr:from>
    <xdr:to>
      <xdr:col>0</xdr:col>
      <xdr:colOff>927100</xdr:colOff>
      <xdr:row>249</xdr:row>
      <xdr:rowOff>304800</xdr:rowOff>
    </xdr:to>
    <xdr:sp macro="" textlink="">
      <xdr:nvSpPr>
        <xdr:cNvPr id="25055" name="AutoShape 1503" descr="https://adas-server.mobiledrivetech.com/polarion/icons/default/enums/type_feature.gif">
          <a:hlinkClick xmlns:r="http://schemas.openxmlformats.org/officeDocument/2006/relationships" r:id="rId497" tgtFrame="_blank"/>
          <a:extLst>
            <a:ext uri="{FF2B5EF4-FFF2-40B4-BE49-F238E27FC236}">
              <a16:creationId xmlns:a16="http://schemas.microsoft.com/office/drawing/2014/main" id="{CAEFDF21-C35F-41D2-BE4C-D724C1526437}"/>
            </a:ext>
          </a:extLst>
        </xdr:cNvPr>
        <xdr:cNvSpPr>
          <a:spLocks noChangeAspect="1" noChangeArrowheads="1"/>
        </xdr:cNvSpPr>
      </xdr:nvSpPr>
      <xdr:spPr bwMode="auto">
        <a:xfrm>
          <a:off x="62230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249</xdr:row>
      <xdr:rowOff>0</xdr:rowOff>
    </xdr:from>
    <xdr:to>
      <xdr:col>1</xdr:col>
      <xdr:colOff>304800</xdr:colOff>
      <xdr:row>249</xdr:row>
      <xdr:rowOff>304800</xdr:rowOff>
    </xdr:to>
    <xdr:sp macro="" textlink="">
      <xdr:nvSpPr>
        <xdr:cNvPr id="25056" name="AutoShape 1504" descr="https://adas-server.mobiledrivetech.com/polarion/icons/default/enums/type_feature.gif">
          <a:hlinkClick xmlns:r="http://schemas.openxmlformats.org/officeDocument/2006/relationships" r:id="rId497" tgtFrame="_top"/>
          <a:extLst>
            <a:ext uri="{FF2B5EF4-FFF2-40B4-BE49-F238E27FC236}">
              <a16:creationId xmlns:a16="http://schemas.microsoft.com/office/drawing/2014/main" id="{1DA7AA00-8378-4042-A442-66634D1BD661}"/>
            </a:ext>
          </a:extLst>
        </xdr:cNvPr>
        <xdr:cNvSpPr>
          <a:spLocks noChangeAspect="1" noChangeArrowheads="1"/>
        </xdr:cNvSpPr>
      </xdr:nvSpPr>
      <xdr:spPr bwMode="auto">
        <a:xfrm>
          <a:off x="202565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249</xdr:row>
      <xdr:rowOff>0</xdr:rowOff>
    </xdr:from>
    <xdr:to>
      <xdr:col>2</xdr:col>
      <xdr:colOff>304800</xdr:colOff>
      <xdr:row>249</xdr:row>
      <xdr:rowOff>304800</xdr:rowOff>
    </xdr:to>
    <xdr:sp macro="" textlink="">
      <xdr:nvSpPr>
        <xdr:cNvPr id="25057" name="AutoShape 1505" descr="https://adas-server.mobiledrivetech.com/polarion/icons/default/enums/type_spike.gif">
          <a:hlinkClick xmlns:r="http://schemas.openxmlformats.org/officeDocument/2006/relationships" r:id="rId498" tgtFrame="_blank"/>
          <a:extLst>
            <a:ext uri="{FF2B5EF4-FFF2-40B4-BE49-F238E27FC236}">
              <a16:creationId xmlns:a16="http://schemas.microsoft.com/office/drawing/2014/main" id="{244915C6-C47C-4D89-9ADE-1BC5D4E196F5}"/>
            </a:ext>
          </a:extLst>
        </xdr:cNvPr>
        <xdr:cNvSpPr>
          <a:spLocks noChangeAspect="1" noChangeArrowheads="1"/>
        </xdr:cNvSpPr>
      </xdr:nvSpPr>
      <xdr:spPr bwMode="auto">
        <a:xfrm>
          <a:off x="265430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249</xdr:row>
      <xdr:rowOff>0</xdr:rowOff>
    </xdr:from>
    <xdr:to>
      <xdr:col>3</xdr:col>
      <xdr:colOff>304800</xdr:colOff>
      <xdr:row>249</xdr:row>
      <xdr:rowOff>304800</xdr:rowOff>
    </xdr:to>
    <xdr:sp macro="" textlink="">
      <xdr:nvSpPr>
        <xdr:cNvPr id="25058" name="AutoShape 1506" descr="https://adas-server.mobiledrivetech.com/polarion/icons/default/enums/type_spike.gif">
          <a:hlinkClick xmlns:r="http://schemas.openxmlformats.org/officeDocument/2006/relationships" r:id="rId498" tgtFrame="_top"/>
          <a:extLst>
            <a:ext uri="{FF2B5EF4-FFF2-40B4-BE49-F238E27FC236}">
              <a16:creationId xmlns:a16="http://schemas.microsoft.com/office/drawing/2014/main" id="{B8DA57E9-083B-44B2-B282-33763294E2AB}"/>
            </a:ext>
          </a:extLst>
        </xdr:cNvPr>
        <xdr:cNvSpPr>
          <a:spLocks noChangeAspect="1" noChangeArrowheads="1"/>
        </xdr:cNvSpPr>
      </xdr:nvSpPr>
      <xdr:spPr bwMode="auto">
        <a:xfrm>
          <a:off x="5797550" y="160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xdr:row>
      <xdr:rowOff>0</xdr:rowOff>
    </xdr:from>
    <xdr:to>
      <xdr:col>0</xdr:col>
      <xdr:colOff>304800</xdr:colOff>
      <xdr:row>250</xdr:row>
      <xdr:rowOff>304800</xdr:rowOff>
    </xdr:to>
    <xdr:sp macro="" textlink="">
      <xdr:nvSpPr>
        <xdr:cNvPr id="25059" name="AutoShape 1507" descr="https://adas-server.mobiledrivetech.com/polarion/ria/images/suspect.gif">
          <a:extLst>
            <a:ext uri="{FF2B5EF4-FFF2-40B4-BE49-F238E27FC236}">
              <a16:creationId xmlns:a16="http://schemas.microsoft.com/office/drawing/2014/main" id="{CF1AC01A-4741-461F-A5B5-9F7E22145679}"/>
            </a:ext>
          </a:extLst>
        </xdr:cNvPr>
        <xdr:cNvSpPr>
          <a:spLocks noChangeAspect="1" noChangeArrowheads="1"/>
        </xdr:cNvSpPr>
      </xdr:nvSpPr>
      <xdr:spPr bwMode="auto">
        <a:xfrm>
          <a:off x="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250</xdr:row>
      <xdr:rowOff>0</xdr:rowOff>
    </xdr:from>
    <xdr:to>
      <xdr:col>0</xdr:col>
      <xdr:colOff>615950</xdr:colOff>
      <xdr:row>250</xdr:row>
      <xdr:rowOff>304800</xdr:rowOff>
    </xdr:to>
    <xdr:sp macro="" textlink="">
      <xdr:nvSpPr>
        <xdr:cNvPr id="25060" name="AutoShape 1508">
          <a:extLst>
            <a:ext uri="{FF2B5EF4-FFF2-40B4-BE49-F238E27FC236}">
              <a16:creationId xmlns:a16="http://schemas.microsoft.com/office/drawing/2014/main" id="{C1153731-64B0-429D-A8CB-3EFCD54E61CF}"/>
            </a:ext>
          </a:extLst>
        </xdr:cNvPr>
        <xdr:cNvSpPr>
          <a:spLocks noChangeAspect="1" noChangeArrowheads="1"/>
        </xdr:cNvSpPr>
      </xdr:nvSpPr>
      <xdr:spPr bwMode="auto">
        <a:xfrm>
          <a:off x="31115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250</xdr:row>
      <xdr:rowOff>0</xdr:rowOff>
    </xdr:from>
    <xdr:to>
      <xdr:col>0</xdr:col>
      <xdr:colOff>927100</xdr:colOff>
      <xdr:row>250</xdr:row>
      <xdr:rowOff>304800</xdr:rowOff>
    </xdr:to>
    <xdr:sp macro="" textlink="">
      <xdr:nvSpPr>
        <xdr:cNvPr id="25061" name="AutoShape 1509" descr="https://adas-server.mobiledrivetech.com/polarion/icons/default/enums/type_feature.gif">
          <a:hlinkClick xmlns:r="http://schemas.openxmlformats.org/officeDocument/2006/relationships" r:id="rId499" tgtFrame="_blank"/>
          <a:extLst>
            <a:ext uri="{FF2B5EF4-FFF2-40B4-BE49-F238E27FC236}">
              <a16:creationId xmlns:a16="http://schemas.microsoft.com/office/drawing/2014/main" id="{BD884930-7DF3-4CAA-865E-7A8D282039A3}"/>
            </a:ext>
          </a:extLst>
        </xdr:cNvPr>
        <xdr:cNvSpPr>
          <a:spLocks noChangeAspect="1" noChangeArrowheads="1"/>
        </xdr:cNvSpPr>
      </xdr:nvSpPr>
      <xdr:spPr bwMode="auto">
        <a:xfrm>
          <a:off x="62230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250</xdr:row>
      <xdr:rowOff>0</xdr:rowOff>
    </xdr:from>
    <xdr:to>
      <xdr:col>1</xdr:col>
      <xdr:colOff>304800</xdr:colOff>
      <xdr:row>250</xdr:row>
      <xdr:rowOff>304800</xdr:rowOff>
    </xdr:to>
    <xdr:sp macro="" textlink="">
      <xdr:nvSpPr>
        <xdr:cNvPr id="25062" name="AutoShape 1510" descr="https://adas-server.mobiledrivetech.com/polarion/icons/default/enums/type_feature.gif">
          <a:hlinkClick xmlns:r="http://schemas.openxmlformats.org/officeDocument/2006/relationships" r:id="rId499" tgtFrame="_top"/>
          <a:extLst>
            <a:ext uri="{FF2B5EF4-FFF2-40B4-BE49-F238E27FC236}">
              <a16:creationId xmlns:a16="http://schemas.microsoft.com/office/drawing/2014/main" id="{3CA8F3DE-B5CF-43F5-AF5B-F669DC9DA8FB}"/>
            </a:ext>
          </a:extLst>
        </xdr:cNvPr>
        <xdr:cNvSpPr>
          <a:spLocks noChangeAspect="1" noChangeArrowheads="1"/>
        </xdr:cNvSpPr>
      </xdr:nvSpPr>
      <xdr:spPr bwMode="auto">
        <a:xfrm>
          <a:off x="202565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250</xdr:row>
      <xdr:rowOff>0</xdr:rowOff>
    </xdr:from>
    <xdr:to>
      <xdr:col>2</xdr:col>
      <xdr:colOff>304800</xdr:colOff>
      <xdr:row>250</xdr:row>
      <xdr:rowOff>304800</xdr:rowOff>
    </xdr:to>
    <xdr:sp macro="" textlink="">
      <xdr:nvSpPr>
        <xdr:cNvPr id="25063" name="AutoShape 1511" descr="https://adas-server.mobiledrivetech.com/polarion/icons/default/enums/type_spike.gif">
          <a:hlinkClick xmlns:r="http://schemas.openxmlformats.org/officeDocument/2006/relationships" r:id="rId500" tgtFrame="_blank"/>
          <a:extLst>
            <a:ext uri="{FF2B5EF4-FFF2-40B4-BE49-F238E27FC236}">
              <a16:creationId xmlns:a16="http://schemas.microsoft.com/office/drawing/2014/main" id="{D13BA2DE-F52F-410D-B8E6-CEA15ED6CD9A}"/>
            </a:ext>
          </a:extLst>
        </xdr:cNvPr>
        <xdr:cNvSpPr>
          <a:spLocks noChangeAspect="1" noChangeArrowheads="1"/>
        </xdr:cNvSpPr>
      </xdr:nvSpPr>
      <xdr:spPr bwMode="auto">
        <a:xfrm>
          <a:off x="265430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250</xdr:row>
      <xdr:rowOff>0</xdr:rowOff>
    </xdr:from>
    <xdr:to>
      <xdr:col>3</xdr:col>
      <xdr:colOff>304800</xdr:colOff>
      <xdr:row>250</xdr:row>
      <xdr:rowOff>304800</xdr:rowOff>
    </xdr:to>
    <xdr:sp macro="" textlink="">
      <xdr:nvSpPr>
        <xdr:cNvPr id="25064" name="AutoShape 1512" descr="https://adas-server.mobiledrivetech.com/polarion/icons/default/enums/type_spike.gif">
          <a:hlinkClick xmlns:r="http://schemas.openxmlformats.org/officeDocument/2006/relationships" r:id="rId500" tgtFrame="_top"/>
          <a:extLst>
            <a:ext uri="{FF2B5EF4-FFF2-40B4-BE49-F238E27FC236}">
              <a16:creationId xmlns:a16="http://schemas.microsoft.com/office/drawing/2014/main" id="{280DC226-8F0D-4ED6-8881-2E64EFF63328}"/>
            </a:ext>
          </a:extLst>
        </xdr:cNvPr>
        <xdr:cNvSpPr>
          <a:spLocks noChangeAspect="1" noChangeArrowheads="1"/>
        </xdr:cNvSpPr>
      </xdr:nvSpPr>
      <xdr:spPr bwMode="auto">
        <a:xfrm>
          <a:off x="5797550" y="161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xdr:row>
      <xdr:rowOff>0</xdr:rowOff>
    </xdr:from>
    <xdr:to>
      <xdr:col>0</xdr:col>
      <xdr:colOff>304800</xdr:colOff>
      <xdr:row>251</xdr:row>
      <xdr:rowOff>304800</xdr:rowOff>
    </xdr:to>
    <xdr:sp macro="" textlink="">
      <xdr:nvSpPr>
        <xdr:cNvPr id="25065" name="AutoShape 1513" descr="https://adas-server.mobiledrivetech.com/polarion/ria/images/suspect.gif">
          <a:extLst>
            <a:ext uri="{FF2B5EF4-FFF2-40B4-BE49-F238E27FC236}">
              <a16:creationId xmlns:a16="http://schemas.microsoft.com/office/drawing/2014/main" id="{F9BF5046-BEEC-4BB2-86ED-67C87256265D}"/>
            </a:ext>
          </a:extLst>
        </xdr:cNvPr>
        <xdr:cNvSpPr>
          <a:spLocks noChangeAspect="1" noChangeArrowheads="1"/>
        </xdr:cNvSpPr>
      </xdr:nvSpPr>
      <xdr:spPr bwMode="auto">
        <a:xfrm>
          <a:off x="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251</xdr:row>
      <xdr:rowOff>0</xdr:rowOff>
    </xdr:from>
    <xdr:to>
      <xdr:col>0</xdr:col>
      <xdr:colOff>615950</xdr:colOff>
      <xdr:row>251</xdr:row>
      <xdr:rowOff>304800</xdr:rowOff>
    </xdr:to>
    <xdr:sp macro="" textlink="">
      <xdr:nvSpPr>
        <xdr:cNvPr id="25066" name="AutoShape 1514">
          <a:extLst>
            <a:ext uri="{FF2B5EF4-FFF2-40B4-BE49-F238E27FC236}">
              <a16:creationId xmlns:a16="http://schemas.microsoft.com/office/drawing/2014/main" id="{02ACFE43-AB31-4D93-8B43-F7987BE63BFA}"/>
            </a:ext>
          </a:extLst>
        </xdr:cNvPr>
        <xdr:cNvSpPr>
          <a:spLocks noChangeAspect="1" noChangeArrowheads="1"/>
        </xdr:cNvSpPr>
      </xdr:nvSpPr>
      <xdr:spPr bwMode="auto">
        <a:xfrm>
          <a:off x="31115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251</xdr:row>
      <xdr:rowOff>0</xdr:rowOff>
    </xdr:from>
    <xdr:to>
      <xdr:col>0</xdr:col>
      <xdr:colOff>927100</xdr:colOff>
      <xdr:row>251</xdr:row>
      <xdr:rowOff>304800</xdr:rowOff>
    </xdr:to>
    <xdr:sp macro="" textlink="">
      <xdr:nvSpPr>
        <xdr:cNvPr id="25067" name="AutoShape 1515" descr="https://adas-server.mobiledrivetech.com/polarion/icons/default/enums/type_feature.gif">
          <a:hlinkClick xmlns:r="http://schemas.openxmlformats.org/officeDocument/2006/relationships" r:id="rId501" tgtFrame="_blank"/>
          <a:extLst>
            <a:ext uri="{FF2B5EF4-FFF2-40B4-BE49-F238E27FC236}">
              <a16:creationId xmlns:a16="http://schemas.microsoft.com/office/drawing/2014/main" id="{3BD20B80-AFE6-4DE6-900E-66E871FD69BF}"/>
            </a:ext>
          </a:extLst>
        </xdr:cNvPr>
        <xdr:cNvSpPr>
          <a:spLocks noChangeAspect="1" noChangeArrowheads="1"/>
        </xdr:cNvSpPr>
      </xdr:nvSpPr>
      <xdr:spPr bwMode="auto">
        <a:xfrm>
          <a:off x="62230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251</xdr:row>
      <xdr:rowOff>0</xdr:rowOff>
    </xdr:from>
    <xdr:to>
      <xdr:col>1</xdr:col>
      <xdr:colOff>304800</xdr:colOff>
      <xdr:row>251</xdr:row>
      <xdr:rowOff>304800</xdr:rowOff>
    </xdr:to>
    <xdr:sp macro="" textlink="">
      <xdr:nvSpPr>
        <xdr:cNvPr id="25068" name="AutoShape 1516" descr="https://adas-server.mobiledrivetech.com/polarion/icons/default/enums/type_feature.gif">
          <a:hlinkClick xmlns:r="http://schemas.openxmlformats.org/officeDocument/2006/relationships" r:id="rId501" tgtFrame="_top"/>
          <a:extLst>
            <a:ext uri="{FF2B5EF4-FFF2-40B4-BE49-F238E27FC236}">
              <a16:creationId xmlns:a16="http://schemas.microsoft.com/office/drawing/2014/main" id="{3B0179EF-0D9C-4B6E-BC1A-FC94AAD35614}"/>
            </a:ext>
          </a:extLst>
        </xdr:cNvPr>
        <xdr:cNvSpPr>
          <a:spLocks noChangeAspect="1" noChangeArrowheads="1"/>
        </xdr:cNvSpPr>
      </xdr:nvSpPr>
      <xdr:spPr bwMode="auto">
        <a:xfrm>
          <a:off x="202565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251</xdr:row>
      <xdr:rowOff>0</xdr:rowOff>
    </xdr:from>
    <xdr:to>
      <xdr:col>2</xdr:col>
      <xdr:colOff>304800</xdr:colOff>
      <xdr:row>251</xdr:row>
      <xdr:rowOff>304800</xdr:rowOff>
    </xdr:to>
    <xdr:sp macro="" textlink="">
      <xdr:nvSpPr>
        <xdr:cNvPr id="25069" name="AutoShape 1517" descr="https://adas-server.mobiledrivetech.com/polarion/icons/default/enums/type_spike.gif">
          <a:hlinkClick xmlns:r="http://schemas.openxmlformats.org/officeDocument/2006/relationships" r:id="rId502" tgtFrame="_blank"/>
          <a:extLst>
            <a:ext uri="{FF2B5EF4-FFF2-40B4-BE49-F238E27FC236}">
              <a16:creationId xmlns:a16="http://schemas.microsoft.com/office/drawing/2014/main" id="{54FEC29D-129C-4613-94AA-10A3AC3CBBE5}"/>
            </a:ext>
          </a:extLst>
        </xdr:cNvPr>
        <xdr:cNvSpPr>
          <a:spLocks noChangeAspect="1" noChangeArrowheads="1"/>
        </xdr:cNvSpPr>
      </xdr:nvSpPr>
      <xdr:spPr bwMode="auto">
        <a:xfrm>
          <a:off x="265430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251</xdr:row>
      <xdr:rowOff>0</xdr:rowOff>
    </xdr:from>
    <xdr:to>
      <xdr:col>3</xdr:col>
      <xdr:colOff>304800</xdr:colOff>
      <xdr:row>251</xdr:row>
      <xdr:rowOff>304800</xdr:rowOff>
    </xdr:to>
    <xdr:sp macro="" textlink="">
      <xdr:nvSpPr>
        <xdr:cNvPr id="25070" name="AutoShape 1518" descr="https://adas-server.mobiledrivetech.com/polarion/icons/default/enums/type_spike.gif">
          <a:hlinkClick xmlns:r="http://schemas.openxmlformats.org/officeDocument/2006/relationships" r:id="rId502" tgtFrame="_top"/>
          <a:extLst>
            <a:ext uri="{FF2B5EF4-FFF2-40B4-BE49-F238E27FC236}">
              <a16:creationId xmlns:a16="http://schemas.microsoft.com/office/drawing/2014/main" id="{C139A06C-13FC-4CA8-A190-D3562F59826E}"/>
            </a:ext>
          </a:extLst>
        </xdr:cNvPr>
        <xdr:cNvSpPr>
          <a:spLocks noChangeAspect="1" noChangeArrowheads="1"/>
        </xdr:cNvSpPr>
      </xdr:nvSpPr>
      <xdr:spPr bwMode="auto">
        <a:xfrm>
          <a:off x="5797550" y="162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xdr:row>
      <xdr:rowOff>0</xdr:rowOff>
    </xdr:from>
    <xdr:to>
      <xdr:col>0</xdr:col>
      <xdr:colOff>304800</xdr:colOff>
      <xdr:row>252</xdr:row>
      <xdr:rowOff>304800</xdr:rowOff>
    </xdr:to>
    <xdr:sp macro="" textlink="">
      <xdr:nvSpPr>
        <xdr:cNvPr id="25071" name="AutoShape 1519" descr="https://adas-server.mobiledrivetech.com/polarion/ria/images/suspect.gif">
          <a:extLst>
            <a:ext uri="{FF2B5EF4-FFF2-40B4-BE49-F238E27FC236}">
              <a16:creationId xmlns:a16="http://schemas.microsoft.com/office/drawing/2014/main" id="{AACB29E8-EDC9-415B-9E1C-972C9CBC4305}"/>
            </a:ext>
          </a:extLst>
        </xdr:cNvPr>
        <xdr:cNvSpPr>
          <a:spLocks noChangeAspect="1" noChangeArrowheads="1"/>
        </xdr:cNvSpPr>
      </xdr:nvSpPr>
      <xdr:spPr bwMode="auto">
        <a:xfrm>
          <a:off x="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252</xdr:row>
      <xdr:rowOff>0</xdr:rowOff>
    </xdr:from>
    <xdr:to>
      <xdr:col>0</xdr:col>
      <xdr:colOff>615950</xdr:colOff>
      <xdr:row>252</xdr:row>
      <xdr:rowOff>304800</xdr:rowOff>
    </xdr:to>
    <xdr:sp macro="" textlink="">
      <xdr:nvSpPr>
        <xdr:cNvPr id="25072" name="AutoShape 1520">
          <a:extLst>
            <a:ext uri="{FF2B5EF4-FFF2-40B4-BE49-F238E27FC236}">
              <a16:creationId xmlns:a16="http://schemas.microsoft.com/office/drawing/2014/main" id="{F450AEFF-3805-4D38-9A37-B9866B35895D}"/>
            </a:ext>
          </a:extLst>
        </xdr:cNvPr>
        <xdr:cNvSpPr>
          <a:spLocks noChangeAspect="1" noChangeArrowheads="1"/>
        </xdr:cNvSpPr>
      </xdr:nvSpPr>
      <xdr:spPr bwMode="auto">
        <a:xfrm>
          <a:off x="31115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252</xdr:row>
      <xdr:rowOff>0</xdr:rowOff>
    </xdr:from>
    <xdr:to>
      <xdr:col>0</xdr:col>
      <xdr:colOff>927100</xdr:colOff>
      <xdr:row>252</xdr:row>
      <xdr:rowOff>304800</xdr:rowOff>
    </xdr:to>
    <xdr:sp macro="" textlink="">
      <xdr:nvSpPr>
        <xdr:cNvPr id="25073" name="AutoShape 1521" descr="https://adas-server.mobiledrivetech.com/polarion/icons/default/enums/type_feature.gif">
          <a:hlinkClick xmlns:r="http://schemas.openxmlformats.org/officeDocument/2006/relationships" r:id="rId503" tgtFrame="_blank"/>
          <a:extLst>
            <a:ext uri="{FF2B5EF4-FFF2-40B4-BE49-F238E27FC236}">
              <a16:creationId xmlns:a16="http://schemas.microsoft.com/office/drawing/2014/main" id="{CF572932-18FE-493B-946F-59188D40B996}"/>
            </a:ext>
          </a:extLst>
        </xdr:cNvPr>
        <xdr:cNvSpPr>
          <a:spLocks noChangeAspect="1" noChangeArrowheads="1"/>
        </xdr:cNvSpPr>
      </xdr:nvSpPr>
      <xdr:spPr bwMode="auto">
        <a:xfrm>
          <a:off x="62230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252</xdr:row>
      <xdr:rowOff>0</xdr:rowOff>
    </xdr:from>
    <xdr:to>
      <xdr:col>1</xdr:col>
      <xdr:colOff>304800</xdr:colOff>
      <xdr:row>252</xdr:row>
      <xdr:rowOff>304800</xdr:rowOff>
    </xdr:to>
    <xdr:sp macro="" textlink="">
      <xdr:nvSpPr>
        <xdr:cNvPr id="25074" name="AutoShape 1522" descr="https://adas-server.mobiledrivetech.com/polarion/icons/default/enums/type_feature.gif">
          <a:hlinkClick xmlns:r="http://schemas.openxmlformats.org/officeDocument/2006/relationships" r:id="rId503" tgtFrame="_top"/>
          <a:extLst>
            <a:ext uri="{FF2B5EF4-FFF2-40B4-BE49-F238E27FC236}">
              <a16:creationId xmlns:a16="http://schemas.microsoft.com/office/drawing/2014/main" id="{8278CFF0-B9C8-4DCA-9AB1-42D6D1404F13}"/>
            </a:ext>
          </a:extLst>
        </xdr:cNvPr>
        <xdr:cNvSpPr>
          <a:spLocks noChangeAspect="1" noChangeArrowheads="1"/>
        </xdr:cNvSpPr>
      </xdr:nvSpPr>
      <xdr:spPr bwMode="auto">
        <a:xfrm>
          <a:off x="202565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252</xdr:row>
      <xdr:rowOff>0</xdr:rowOff>
    </xdr:from>
    <xdr:to>
      <xdr:col>2</xdr:col>
      <xdr:colOff>304800</xdr:colOff>
      <xdr:row>252</xdr:row>
      <xdr:rowOff>304800</xdr:rowOff>
    </xdr:to>
    <xdr:sp macro="" textlink="">
      <xdr:nvSpPr>
        <xdr:cNvPr id="25075" name="AutoShape 1523" descr="https://adas-server.mobiledrivetech.com/polarion/icons/default/enums/type_spike.gif">
          <a:hlinkClick xmlns:r="http://schemas.openxmlformats.org/officeDocument/2006/relationships" r:id="rId504" tgtFrame="_blank"/>
          <a:extLst>
            <a:ext uri="{FF2B5EF4-FFF2-40B4-BE49-F238E27FC236}">
              <a16:creationId xmlns:a16="http://schemas.microsoft.com/office/drawing/2014/main" id="{8FB4BFDA-31D0-461F-B63D-AD44AE4CB234}"/>
            </a:ext>
          </a:extLst>
        </xdr:cNvPr>
        <xdr:cNvSpPr>
          <a:spLocks noChangeAspect="1" noChangeArrowheads="1"/>
        </xdr:cNvSpPr>
      </xdr:nvSpPr>
      <xdr:spPr bwMode="auto">
        <a:xfrm>
          <a:off x="265430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252</xdr:row>
      <xdr:rowOff>0</xdr:rowOff>
    </xdr:from>
    <xdr:to>
      <xdr:col>3</xdr:col>
      <xdr:colOff>304800</xdr:colOff>
      <xdr:row>252</xdr:row>
      <xdr:rowOff>304800</xdr:rowOff>
    </xdr:to>
    <xdr:sp macro="" textlink="">
      <xdr:nvSpPr>
        <xdr:cNvPr id="25076" name="AutoShape 1524" descr="https://adas-server.mobiledrivetech.com/polarion/icons/default/enums/type_spike.gif">
          <a:hlinkClick xmlns:r="http://schemas.openxmlformats.org/officeDocument/2006/relationships" r:id="rId504" tgtFrame="_top"/>
          <a:extLst>
            <a:ext uri="{FF2B5EF4-FFF2-40B4-BE49-F238E27FC236}">
              <a16:creationId xmlns:a16="http://schemas.microsoft.com/office/drawing/2014/main" id="{470FC2B1-F504-487B-AA89-53D3E47063C9}"/>
            </a:ext>
          </a:extLst>
        </xdr:cNvPr>
        <xdr:cNvSpPr>
          <a:spLocks noChangeAspect="1" noChangeArrowheads="1"/>
        </xdr:cNvSpPr>
      </xdr:nvSpPr>
      <xdr:spPr bwMode="auto">
        <a:xfrm>
          <a:off x="5797550" y="162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xdr:row>
      <xdr:rowOff>0</xdr:rowOff>
    </xdr:from>
    <xdr:to>
      <xdr:col>0</xdr:col>
      <xdr:colOff>304800</xdr:colOff>
      <xdr:row>253</xdr:row>
      <xdr:rowOff>304800</xdr:rowOff>
    </xdr:to>
    <xdr:sp macro="" textlink="">
      <xdr:nvSpPr>
        <xdr:cNvPr id="25077" name="AutoShape 1525" descr="https://adas-server.mobiledrivetech.com/polarion/ria/images/suspect.gif">
          <a:extLst>
            <a:ext uri="{FF2B5EF4-FFF2-40B4-BE49-F238E27FC236}">
              <a16:creationId xmlns:a16="http://schemas.microsoft.com/office/drawing/2014/main" id="{85647C99-A02E-4BCC-BE6B-BC6DF531D560}"/>
            </a:ext>
          </a:extLst>
        </xdr:cNvPr>
        <xdr:cNvSpPr>
          <a:spLocks noChangeAspect="1" noChangeArrowheads="1"/>
        </xdr:cNvSpPr>
      </xdr:nvSpPr>
      <xdr:spPr bwMode="auto">
        <a:xfrm>
          <a:off x="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253</xdr:row>
      <xdr:rowOff>0</xdr:rowOff>
    </xdr:from>
    <xdr:to>
      <xdr:col>0</xdr:col>
      <xdr:colOff>615950</xdr:colOff>
      <xdr:row>253</xdr:row>
      <xdr:rowOff>304800</xdr:rowOff>
    </xdr:to>
    <xdr:sp macro="" textlink="">
      <xdr:nvSpPr>
        <xdr:cNvPr id="25078" name="AutoShape 1526">
          <a:extLst>
            <a:ext uri="{FF2B5EF4-FFF2-40B4-BE49-F238E27FC236}">
              <a16:creationId xmlns:a16="http://schemas.microsoft.com/office/drawing/2014/main" id="{1F859727-6222-4437-9080-FA0BE4173306}"/>
            </a:ext>
          </a:extLst>
        </xdr:cNvPr>
        <xdr:cNvSpPr>
          <a:spLocks noChangeAspect="1" noChangeArrowheads="1"/>
        </xdr:cNvSpPr>
      </xdr:nvSpPr>
      <xdr:spPr bwMode="auto">
        <a:xfrm>
          <a:off x="31115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253</xdr:row>
      <xdr:rowOff>0</xdr:rowOff>
    </xdr:from>
    <xdr:to>
      <xdr:col>0</xdr:col>
      <xdr:colOff>927100</xdr:colOff>
      <xdr:row>253</xdr:row>
      <xdr:rowOff>304800</xdr:rowOff>
    </xdr:to>
    <xdr:sp macro="" textlink="">
      <xdr:nvSpPr>
        <xdr:cNvPr id="25079" name="AutoShape 1527" descr="https://adas-server.mobiledrivetech.com/polarion/icons/default/enums/type_feature.gif">
          <a:hlinkClick xmlns:r="http://schemas.openxmlformats.org/officeDocument/2006/relationships" r:id="rId505" tgtFrame="_blank"/>
          <a:extLst>
            <a:ext uri="{FF2B5EF4-FFF2-40B4-BE49-F238E27FC236}">
              <a16:creationId xmlns:a16="http://schemas.microsoft.com/office/drawing/2014/main" id="{CA26BCC2-3592-43A8-94F1-465FC97330E0}"/>
            </a:ext>
          </a:extLst>
        </xdr:cNvPr>
        <xdr:cNvSpPr>
          <a:spLocks noChangeAspect="1" noChangeArrowheads="1"/>
        </xdr:cNvSpPr>
      </xdr:nvSpPr>
      <xdr:spPr bwMode="auto">
        <a:xfrm>
          <a:off x="62230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253</xdr:row>
      <xdr:rowOff>0</xdr:rowOff>
    </xdr:from>
    <xdr:to>
      <xdr:col>1</xdr:col>
      <xdr:colOff>304800</xdr:colOff>
      <xdr:row>253</xdr:row>
      <xdr:rowOff>304800</xdr:rowOff>
    </xdr:to>
    <xdr:sp macro="" textlink="">
      <xdr:nvSpPr>
        <xdr:cNvPr id="25080" name="AutoShape 1528" descr="https://adas-server.mobiledrivetech.com/polarion/icons/default/enums/type_feature.gif">
          <a:hlinkClick xmlns:r="http://schemas.openxmlformats.org/officeDocument/2006/relationships" r:id="rId505" tgtFrame="_top"/>
          <a:extLst>
            <a:ext uri="{FF2B5EF4-FFF2-40B4-BE49-F238E27FC236}">
              <a16:creationId xmlns:a16="http://schemas.microsoft.com/office/drawing/2014/main" id="{FE2D57D1-8BD0-408E-A33C-02B3C5FD814C}"/>
            </a:ext>
          </a:extLst>
        </xdr:cNvPr>
        <xdr:cNvSpPr>
          <a:spLocks noChangeAspect="1" noChangeArrowheads="1"/>
        </xdr:cNvSpPr>
      </xdr:nvSpPr>
      <xdr:spPr bwMode="auto">
        <a:xfrm>
          <a:off x="202565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253</xdr:row>
      <xdr:rowOff>0</xdr:rowOff>
    </xdr:from>
    <xdr:to>
      <xdr:col>2</xdr:col>
      <xdr:colOff>304800</xdr:colOff>
      <xdr:row>253</xdr:row>
      <xdr:rowOff>304800</xdr:rowOff>
    </xdr:to>
    <xdr:sp macro="" textlink="">
      <xdr:nvSpPr>
        <xdr:cNvPr id="25081" name="AutoShape 1529" descr="https://adas-server.mobiledrivetech.com/polarion/icons/default/enums/type_spike.gif">
          <a:hlinkClick xmlns:r="http://schemas.openxmlformats.org/officeDocument/2006/relationships" r:id="rId506" tgtFrame="_blank"/>
          <a:extLst>
            <a:ext uri="{FF2B5EF4-FFF2-40B4-BE49-F238E27FC236}">
              <a16:creationId xmlns:a16="http://schemas.microsoft.com/office/drawing/2014/main" id="{E578413C-416E-485B-A86F-66956DB2AB17}"/>
            </a:ext>
          </a:extLst>
        </xdr:cNvPr>
        <xdr:cNvSpPr>
          <a:spLocks noChangeAspect="1" noChangeArrowheads="1"/>
        </xdr:cNvSpPr>
      </xdr:nvSpPr>
      <xdr:spPr bwMode="auto">
        <a:xfrm>
          <a:off x="265430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253</xdr:row>
      <xdr:rowOff>0</xdr:rowOff>
    </xdr:from>
    <xdr:to>
      <xdr:col>3</xdr:col>
      <xdr:colOff>304800</xdr:colOff>
      <xdr:row>253</xdr:row>
      <xdr:rowOff>304800</xdr:rowOff>
    </xdr:to>
    <xdr:sp macro="" textlink="">
      <xdr:nvSpPr>
        <xdr:cNvPr id="25082" name="AutoShape 1530" descr="https://adas-server.mobiledrivetech.com/polarion/icons/default/enums/type_spike.gif">
          <a:hlinkClick xmlns:r="http://schemas.openxmlformats.org/officeDocument/2006/relationships" r:id="rId506" tgtFrame="_top"/>
          <a:extLst>
            <a:ext uri="{FF2B5EF4-FFF2-40B4-BE49-F238E27FC236}">
              <a16:creationId xmlns:a16="http://schemas.microsoft.com/office/drawing/2014/main" id="{021D7E96-E6B0-4FD6-8075-EB690E040AAE}"/>
            </a:ext>
          </a:extLst>
        </xdr:cNvPr>
        <xdr:cNvSpPr>
          <a:spLocks noChangeAspect="1" noChangeArrowheads="1"/>
        </xdr:cNvSpPr>
      </xdr:nvSpPr>
      <xdr:spPr bwMode="auto">
        <a:xfrm>
          <a:off x="5797550" y="163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xdr:row>
      <xdr:rowOff>0</xdr:rowOff>
    </xdr:from>
    <xdr:to>
      <xdr:col>0</xdr:col>
      <xdr:colOff>304800</xdr:colOff>
      <xdr:row>254</xdr:row>
      <xdr:rowOff>304800</xdr:rowOff>
    </xdr:to>
    <xdr:sp macro="" textlink="">
      <xdr:nvSpPr>
        <xdr:cNvPr id="25083" name="AutoShape 1531" descr="https://adas-server.mobiledrivetech.com/polarion/ria/images/suspect.gif">
          <a:extLst>
            <a:ext uri="{FF2B5EF4-FFF2-40B4-BE49-F238E27FC236}">
              <a16:creationId xmlns:a16="http://schemas.microsoft.com/office/drawing/2014/main" id="{66B776A3-0226-4788-A6FC-C8270F329037}"/>
            </a:ext>
          </a:extLst>
        </xdr:cNvPr>
        <xdr:cNvSpPr>
          <a:spLocks noChangeAspect="1" noChangeArrowheads="1"/>
        </xdr:cNvSpPr>
      </xdr:nvSpPr>
      <xdr:spPr bwMode="auto">
        <a:xfrm>
          <a:off x="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254</xdr:row>
      <xdr:rowOff>0</xdr:rowOff>
    </xdr:from>
    <xdr:to>
      <xdr:col>0</xdr:col>
      <xdr:colOff>615950</xdr:colOff>
      <xdr:row>254</xdr:row>
      <xdr:rowOff>304800</xdr:rowOff>
    </xdr:to>
    <xdr:sp macro="" textlink="">
      <xdr:nvSpPr>
        <xdr:cNvPr id="25084" name="AutoShape 1532">
          <a:extLst>
            <a:ext uri="{FF2B5EF4-FFF2-40B4-BE49-F238E27FC236}">
              <a16:creationId xmlns:a16="http://schemas.microsoft.com/office/drawing/2014/main" id="{94568D3B-C161-45F3-ADFE-A3DE059A8F95}"/>
            </a:ext>
          </a:extLst>
        </xdr:cNvPr>
        <xdr:cNvSpPr>
          <a:spLocks noChangeAspect="1" noChangeArrowheads="1"/>
        </xdr:cNvSpPr>
      </xdr:nvSpPr>
      <xdr:spPr bwMode="auto">
        <a:xfrm>
          <a:off x="31115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254</xdr:row>
      <xdr:rowOff>0</xdr:rowOff>
    </xdr:from>
    <xdr:to>
      <xdr:col>0</xdr:col>
      <xdr:colOff>927100</xdr:colOff>
      <xdr:row>254</xdr:row>
      <xdr:rowOff>304800</xdr:rowOff>
    </xdr:to>
    <xdr:sp macro="" textlink="">
      <xdr:nvSpPr>
        <xdr:cNvPr id="25085" name="AutoShape 1533" descr="https://adas-server.mobiledrivetech.com/polarion/icons/default/enums/type_feature.gif">
          <a:hlinkClick xmlns:r="http://schemas.openxmlformats.org/officeDocument/2006/relationships" r:id="rId507" tgtFrame="_blank"/>
          <a:extLst>
            <a:ext uri="{FF2B5EF4-FFF2-40B4-BE49-F238E27FC236}">
              <a16:creationId xmlns:a16="http://schemas.microsoft.com/office/drawing/2014/main" id="{EE4841F3-27DF-4380-8751-83F2F3310F0A}"/>
            </a:ext>
          </a:extLst>
        </xdr:cNvPr>
        <xdr:cNvSpPr>
          <a:spLocks noChangeAspect="1" noChangeArrowheads="1"/>
        </xdr:cNvSpPr>
      </xdr:nvSpPr>
      <xdr:spPr bwMode="auto">
        <a:xfrm>
          <a:off x="62230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254</xdr:row>
      <xdr:rowOff>0</xdr:rowOff>
    </xdr:from>
    <xdr:to>
      <xdr:col>1</xdr:col>
      <xdr:colOff>304800</xdr:colOff>
      <xdr:row>254</xdr:row>
      <xdr:rowOff>304800</xdr:rowOff>
    </xdr:to>
    <xdr:sp macro="" textlink="">
      <xdr:nvSpPr>
        <xdr:cNvPr id="25086" name="AutoShape 1534" descr="https://adas-server.mobiledrivetech.com/polarion/icons/default/enums/type_feature.gif">
          <a:hlinkClick xmlns:r="http://schemas.openxmlformats.org/officeDocument/2006/relationships" r:id="rId507" tgtFrame="_top"/>
          <a:extLst>
            <a:ext uri="{FF2B5EF4-FFF2-40B4-BE49-F238E27FC236}">
              <a16:creationId xmlns:a16="http://schemas.microsoft.com/office/drawing/2014/main" id="{ADFC1DA9-987D-4476-A579-D17EF608F5B0}"/>
            </a:ext>
          </a:extLst>
        </xdr:cNvPr>
        <xdr:cNvSpPr>
          <a:spLocks noChangeAspect="1" noChangeArrowheads="1"/>
        </xdr:cNvSpPr>
      </xdr:nvSpPr>
      <xdr:spPr bwMode="auto">
        <a:xfrm>
          <a:off x="202565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254</xdr:row>
      <xdr:rowOff>0</xdr:rowOff>
    </xdr:from>
    <xdr:to>
      <xdr:col>2</xdr:col>
      <xdr:colOff>304800</xdr:colOff>
      <xdr:row>254</xdr:row>
      <xdr:rowOff>304800</xdr:rowOff>
    </xdr:to>
    <xdr:sp macro="" textlink="">
      <xdr:nvSpPr>
        <xdr:cNvPr id="25087" name="AutoShape 1535" descr="https://adas-server.mobiledrivetech.com/polarion/icons/default/enums/type_spike.gif">
          <a:hlinkClick xmlns:r="http://schemas.openxmlformats.org/officeDocument/2006/relationships" r:id="rId508" tgtFrame="_blank"/>
          <a:extLst>
            <a:ext uri="{FF2B5EF4-FFF2-40B4-BE49-F238E27FC236}">
              <a16:creationId xmlns:a16="http://schemas.microsoft.com/office/drawing/2014/main" id="{46B95AC0-7BD3-4ADF-8B90-C0465766F77C}"/>
            </a:ext>
          </a:extLst>
        </xdr:cNvPr>
        <xdr:cNvSpPr>
          <a:spLocks noChangeAspect="1" noChangeArrowheads="1"/>
        </xdr:cNvSpPr>
      </xdr:nvSpPr>
      <xdr:spPr bwMode="auto">
        <a:xfrm>
          <a:off x="265430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254</xdr:row>
      <xdr:rowOff>0</xdr:rowOff>
    </xdr:from>
    <xdr:to>
      <xdr:col>3</xdr:col>
      <xdr:colOff>304800</xdr:colOff>
      <xdr:row>254</xdr:row>
      <xdr:rowOff>304800</xdr:rowOff>
    </xdr:to>
    <xdr:sp macro="" textlink="">
      <xdr:nvSpPr>
        <xdr:cNvPr id="25088" name="AutoShape 1536" descr="https://adas-server.mobiledrivetech.com/polarion/icons/default/enums/type_spike.gif">
          <a:hlinkClick xmlns:r="http://schemas.openxmlformats.org/officeDocument/2006/relationships" r:id="rId508" tgtFrame="_top"/>
          <a:extLst>
            <a:ext uri="{FF2B5EF4-FFF2-40B4-BE49-F238E27FC236}">
              <a16:creationId xmlns:a16="http://schemas.microsoft.com/office/drawing/2014/main" id="{DB90BE63-E34B-4788-A38A-94BD5D4955DC}"/>
            </a:ext>
          </a:extLst>
        </xdr:cNvPr>
        <xdr:cNvSpPr>
          <a:spLocks noChangeAspect="1" noChangeArrowheads="1"/>
        </xdr:cNvSpPr>
      </xdr:nvSpPr>
      <xdr:spPr bwMode="auto">
        <a:xfrm>
          <a:off x="579755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xdr:row>
      <xdr:rowOff>0</xdr:rowOff>
    </xdr:from>
    <xdr:to>
      <xdr:col>0</xdr:col>
      <xdr:colOff>304800</xdr:colOff>
      <xdr:row>255</xdr:row>
      <xdr:rowOff>304800</xdr:rowOff>
    </xdr:to>
    <xdr:sp macro="" textlink="">
      <xdr:nvSpPr>
        <xdr:cNvPr id="25089" name="AutoShape 1537" descr="https://adas-server.mobiledrivetech.com/polarion/ria/images/suspect.gif">
          <a:extLst>
            <a:ext uri="{FF2B5EF4-FFF2-40B4-BE49-F238E27FC236}">
              <a16:creationId xmlns:a16="http://schemas.microsoft.com/office/drawing/2014/main" id="{C31C62A4-2ECC-4F0C-BEFA-8E43EC1E7DF2}"/>
            </a:ext>
          </a:extLst>
        </xdr:cNvPr>
        <xdr:cNvSpPr>
          <a:spLocks noChangeAspect="1" noChangeArrowheads="1"/>
        </xdr:cNvSpPr>
      </xdr:nvSpPr>
      <xdr:spPr bwMode="auto">
        <a:xfrm>
          <a:off x="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255</xdr:row>
      <xdr:rowOff>0</xdr:rowOff>
    </xdr:from>
    <xdr:to>
      <xdr:col>0</xdr:col>
      <xdr:colOff>615950</xdr:colOff>
      <xdr:row>255</xdr:row>
      <xdr:rowOff>304800</xdr:rowOff>
    </xdr:to>
    <xdr:sp macro="" textlink="">
      <xdr:nvSpPr>
        <xdr:cNvPr id="25090" name="AutoShape 1538">
          <a:extLst>
            <a:ext uri="{FF2B5EF4-FFF2-40B4-BE49-F238E27FC236}">
              <a16:creationId xmlns:a16="http://schemas.microsoft.com/office/drawing/2014/main" id="{55402223-A597-4D04-ABBE-3B27C378EE75}"/>
            </a:ext>
          </a:extLst>
        </xdr:cNvPr>
        <xdr:cNvSpPr>
          <a:spLocks noChangeAspect="1" noChangeArrowheads="1"/>
        </xdr:cNvSpPr>
      </xdr:nvSpPr>
      <xdr:spPr bwMode="auto">
        <a:xfrm>
          <a:off x="31115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255</xdr:row>
      <xdr:rowOff>0</xdr:rowOff>
    </xdr:from>
    <xdr:to>
      <xdr:col>0</xdr:col>
      <xdr:colOff>927100</xdr:colOff>
      <xdr:row>255</xdr:row>
      <xdr:rowOff>304800</xdr:rowOff>
    </xdr:to>
    <xdr:sp macro="" textlink="">
      <xdr:nvSpPr>
        <xdr:cNvPr id="25091" name="AutoShape 1539" descr="https://adas-server.mobiledrivetech.com/polarion/icons/default/enums/type_feature.gif">
          <a:hlinkClick xmlns:r="http://schemas.openxmlformats.org/officeDocument/2006/relationships" r:id="rId509" tgtFrame="_blank"/>
          <a:extLst>
            <a:ext uri="{FF2B5EF4-FFF2-40B4-BE49-F238E27FC236}">
              <a16:creationId xmlns:a16="http://schemas.microsoft.com/office/drawing/2014/main" id="{525E8E2E-5A9F-44E2-B93C-5F4DA8894519}"/>
            </a:ext>
          </a:extLst>
        </xdr:cNvPr>
        <xdr:cNvSpPr>
          <a:spLocks noChangeAspect="1" noChangeArrowheads="1"/>
        </xdr:cNvSpPr>
      </xdr:nvSpPr>
      <xdr:spPr bwMode="auto">
        <a:xfrm>
          <a:off x="62230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255</xdr:row>
      <xdr:rowOff>0</xdr:rowOff>
    </xdr:from>
    <xdr:to>
      <xdr:col>1</xdr:col>
      <xdr:colOff>304800</xdr:colOff>
      <xdr:row>255</xdr:row>
      <xdr:rowOff>304800</xdr:rowOff>
    </xdr:to>
    <xdr:sp macro="" textlink="">
      <xdr:nvSpPr>
        <xdr:cNvPr id="25092" name="AutoShape 1540" descr="https://adas-server.mobiledrivetech.com/polarion/icons/default/enums/type_feature.gif">
          <a:hlinkClick xmlns:r="http://schemas.openxmlformats.org/officeDocument/2006/relationships" r:id="rId509" tgtFrame="_top"/>
          <a:extLst>
            <a:ext uri="{FF2B5EF4-FFF2-40B4-BE49-F238E27FC236}">
              <a16:creationId xmlns:a16="http://schemas.microsoft.com/office/drawing/2014/main" id="{01E4B6FA-E563-4A80-8DCA-B0D632ADA851}"/>
            </a:ext>
          </a:extLst>
        </xdr:cNvPr>
        <xdr:cNvSpPr>
          <a:spLocks noChangeAspect="1" noChangeArrowheads="1"/>
        </xdr:cNvSpPr>
      </xdr:nvSpPr>
      <xdr:spPr bwMode="auto">
        <a:xfrm>
          <a:off x="202565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255</xdr:row>
      <xdr:rowOff>0</xdr:rowOff>
    </xdr:from>
    <xdr:to>
      <xdr:col>2</xdr:col>
      <xdr:colOff>304800</xdr:colOff>
      <xdr:row>255</xdr:row>
      <xdr:rowOff>304800</xdr:rowOff>
    </xdr:to>
    <xdr:sp macro="" textlink="">
      <xdr:nvSpPr>
        <xdr:cNvPr id="25093" name="AutoShape 1541" descr="https://adas-server.mobiledrivetech.com/polarion/icons/default/enums/type_spike.gif">
          <a:hlinkClick xmlns:r="http://schemas.openxmlformats.org/officeDocument/2006/relationships" r:id="rId510" tgtFrame="_blank"/>
          <a:extLst>
            <a:ext uri="{FF2B5EF4-FFF2-40B4-BE49-F238E27FC236}">
              <a16:creationId xmlns:a16="http://schemas.microsoft.com/office/drawing/2014/main" id="{224C7ABC-4A52-4525-8B3A-CF8D7C5069BC}"/>
            </a:ext>
          </a:extLst>
        </xdr:cNvPr>
        <xdr:cNvSpPr>
          <a:spLocks noChangeAspect="1" noChangeArrowheads="1"/>
        </xdr:cNvSpPr>
      </xdr:nvSpPr>
      <xdr:spPr bwMode="auto">
        <a:xfrm>
          <a:off x="265430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255</xdr:row>
      <xdr:rowOff>0</xdr:rowOff>
    </xdr:from>
    <xdr:to>
      <xdr:col>3</xdr:col>
      <xdr:colOff>304800</xdr:colOff>
      <xdr:row>255</xdr:row>
      <xdr:rowOff>304800</xdr:rowOff>
    </xdr:to>
    <xdr:sp macro="" textlink="">
      <xdr:nvSpPr>
        <xdr:cNvPr id="25094" name="AutoShape 1542" descr="https://adas-server.mobiledrivetech.com/polarion/icons/default/enums/type_spike.gif">
          <a:hlinkClick xmlns:r="http://schemas.openxmlformats.org/officeDocument/2006/relationships" r:id="rId510" tgtFrame="_top"/>
          <a:extLst>
            <a:ext uri="{FF2B5EF4-FFF2-40B4-BE49-F238E27FC236}">
              <a16:creationId xmlns:a16="http://schemas.microsoft.com/office/drawing/2014/main" id="{438D8E9B-B3F2-4D48-9D6C-42CF5C9CADB7}"/>
            </a:ext>
          </a:extLst>
        </xdr:cNvPr>
        <xdr:cNvSpPr>
          <a:spLocks noChangeAspect="1" noChangeArrowheads="1"/>
        </xdr:cNvSpPr>
      </xdr:nvSpPr>
      <xdr:spPr bwMode="auto">
        <a:xfrm>
          <a:off x="5797550" y="164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xdr:row>
      <xdr:rowOff>0</xdr:rowOff>
    </xdr:from>
    <xdr:to>
      <xdr:col>0</xdr:col>
      <xdr:colOff>304800</xdr:colOff>
      <xdr:row>256</xdr:row>
      <xdr:rowOff>304800</xdr:rowOff>
    </xdr:to>
    <xdr:sp macro="" textlink="">
      <xdr:nvSpPr>
        <xdr:cNvPr id="25095" name="AutoShape 1543" descr="https://adas-server.mobiledrivetech.com/polarion/ria/images/suspect.gif">
          <a:extLst>
            <a:ext uri="{FF2B5EF4-FFF2-40B4-BE49-F238E27FC236}">
              <a16:creationId xmlns:a16="http://schemas.microsoft.com/office/drawing/2014/main" id="{3E08A874-1376-4008-B22D-4043CAA2CE8E}"/>
            </a:ext>
          </a:extLst>
        </xdr:cNvPr>
        <xdr:cNvSpPr>
          <a:spLocks noChangeAspect="1" noChangeArrowheads="1"/>
        </xdr:cNvSpPr>
      </xdr:nvSpPr>
      <xdr:spPr bwMode="auto">
        <a:xfrm>
          <a:off x="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256</xdr:row>
      <xdr:rowOff>0</xdr:rowOff>
    </xdr:from>
    <xdr:to>
      <xdr:col>0</xdr:col>
      <xdr:colOff>615950</xdr:colOff>
      <xdr:row>256</xdr:row>
      <xdr:rowOff>304800</xdr:rowOff>
    </xdr:to>
    <xdr:sp macro="" textlink="">
      <xdr:nvSpPr>
        <xdr:cNvPr id="25096" name="AutoShape 1544">
          <a:extLst>
            <a:ext uri="{FF2B5EF4-FFF2-40B4-BE49-F238E27FC236}">
              <a16:creationId xmlns:a16="http://schemas.microsoft.com/office/drawing/2014/main" id="{267C7B4D-E327-4C0A-91CF-27A6CDAFEDC6}"/>
            </a:ext>
          </a:extLst>
        </xdr:cNvPr>
        <xdr:cNvSpPr>
          <a:spLocks noChangeAspect="1" noChangeArrowheads="1"/>
        </xdr:cNvSpPr>
      </xdr:nvSpPr>
      <xdr:spPr bwMode="auto">
        <a:xfrm>
          <a:off x="31115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256</xdr:row>
      <xdr:rowOff>0</xdr:rowOff>
    </xdr:from>
    <xdr:to>
      <xdr:col>0</xdr:col>
      <xdr:colOff>927100</xdr:colOff>
      <xdr:row>256</xdr:row>
      <xdr:rowOff>304800</xdr:rowOff>
    </xdr:to>
    <xdr:sp macro="" textlink="">
      <xdr:nvSpPr>
        <xdr:cNvPr id="25097" name="AutoShape 1545" descr="https://adas-server.mobiledrivetech.com/polarion/icons/default/enums/type_feature.gif">
          <a:hlinkClick xmlns:r="http://schemas.openxmlformats.org/officeDocument/2006/relationships" r:id="rId511" tgtFrame="_blank"/>
          <a:extLst>
            <a:ext uri="{FF2B5EF4-FFF2-40B4-BE49-F238E27FC236}">
              <a16:creationId xmlns:a16="http://schemas.microsoft.com/office/drawing/2014/main" id="{E0BC95F7-BC33-48B3-A86C-A42A4FF42664}"/>
            </a:ext>
          </a:extLst>
        </xdr:cNvPr>
        <xdr:cNvSpPr>
          <a:spLocks noChangeAspect="1" noChangeArrowheads="1"/>
        </xdr:cNvSpPr>
      </xdr:nvSpPr>
      <xdr:spPr bwMode="auto">
        <a:xfrm>
          <a:off x="62230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256</xdr:row>
      <xdr:rowOff>0</xdr:rowOff>
    </xdr:from>
    <xdr:to>
      <xdr:col>1</xdr:col>
      <xdr:colOff>304800</xdr:colOff>
      <xdr:row>256</xdr:row>
      <xdr:rowOff>304800</xdr:rowOff>
    </xdr:to>
    <xdr:sp macro="" textlink="">
      <xdr:nvSpPr>
        <xdr:cNvPr id="25098" name="AutoShape 1546" descr="https://adas-server.mobiledrivetech.com/polarion/icons/default/enums/type_feature.gif">
          <a:hlinkClick xmlns:r="http://schemas.openxmlformats.org/officeDocument/2006/relationships" r:id="rId511" tgtFrame="_top"/>
          <a:extLst>
            <a:ext uri="{FF2B5EF4-FFF2-40B4-BE49-F238E27FC236}">
              <a16:creationId xmlns:a16="http://schemas.microsoft.com/office/drawing/2014/main" id="{71579841-11C3-403B-A47C-1D7EF223E401}"/>
            </a:ext>
          </a:extLst>
        </xdr:cNvPr>
        <xdr:cNvSpPr>
          <a:spLocks noChangeAspect="1" noChangeArrowheads="1"/>
        </xdr:cNvSpPr>
      </xdr:nvSpPr>
      <xdr:spPr bwMode="auto">
        <a:xfrm>
          <a:off x="202565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256</xdr:row>
      <xdr:rowOff>0</xdr:rowOff>
    </xdr:from>
    <xdr:to>
      <xdr:col>2</xdr:col>
      <xdr:colOff>304800</xdr:colOff>
      <xdr:row>256</xdr:row>
      <xdr:rowOff>304800</xdr:rowOff>
    </xdr:to>
    <xdr:sp macro="" textlink="">
      <xdr:nvSpPr>
        <xdr:cNvPr id="25099" name="AutoShape 1547" descr="https://adas-server.mobiledrivetech.com/polarion/icons/default/enums/type_spike.gif">
          <a:hlinkClick xmlns:r="http://schemas.openxmlformats.org/officeDocument/2006/relationships" r:id="rId512" tgtFrame="_blank"/>
          <a:extLst>
            <a:ext uri="{FF2B5EF4-FFF2-40B4-BE49-F238E27FC236}">
              <a16:creationId xmlns:a16="http://schemas.microsoft.com/office/drawing/2014/main" id="{36B3D9CE-2B0F-4A66-8722-9C5D9BFCA354}"/>
            </a:ext>
          </a:extLst>
        </xdr:cNvPr>
        <xdr:cNvSpPr>
          <a:spLocks noChangeAspect="1" noChangeArrowheads="1"/>
        </xdr:cNvSpPr>
      </xdr:nvSpPr>
      <xdr:spPr bwMode="auto">
        <a:xfrm>
          <a:off x="265430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256</xdr:row>
      <xdr:rowOff>0</xdr:rowOff>
    </xdr:from>
    <xdr:to>
      <xdr:col>3</xdr:col>
      <xdr:colOff>304800</xdr:colOff>
      <xdr:row>256</xdr:row>
      <xdr:rowOff>304800</xdr:rowOff>
    </xdr:to>
    <xdr:sp macro="" textlink="">
      <xdr:nvSpPr>
        <xdr:cNvPr id="25100" name="AutoShape 1548" descr="https://adas-server.mobiledrivetech.com/polarion/icons/default/enums/type_spike.gif">
          <a:hlinkClick xmlns:r="http://schemas.openxmlformats.org/officeDocument/2006/relationships" r:id="rId512" tgtFrame="_top"/>
          <a:extLst>
            <a:ext uri="{FF2B5EF4-FFF2-40B4-BE49-F238E27FC236}">
              <a16:creationId xmlns:a16="http://schemas.microsoft.com/office/drawing/2014/main" id="{2426745A-40EC-407A-A574-983E1881F725}"/>
            </a:ext>
          </a:extLst>
        </xdr:cNvPr>
        <xdr:cNvSpPr>
          <a:spLocks noChangeAspect="1" noChangeArrowheads="1"/>
        </xdr:cNvSpPr>
      </xdr:nvSpPr>
      <xdr:spPr bwMode="auto">
        <a:xfrm>
          <a:off x="5797550" y="165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xdr:row>
      <xdr:rowOff>0</xdr:rowOff>
    </xdr:from>
    <xdr:to>
      <xdr:col>0</xdr:col>
      <xdr:colOff>304800</xdr:colOff>
      <xdr:row>257</xdr:row>
      <xdr:rowOff>304800</xdr:rowOff>
    </xdr:to>
    <xdr:sp macro="" textlink="">
      <xdr:nvSpPr>
        <xdr:cNvPr id="25101" name="AutoShape 1549" descr="https://adas-server.mobiledrivetech.com/polarion/ria/images/suspect.gif">
          <a:extLst>
            <a:ext uri="{FF2B5EF4-FFF2-40B4-BE49-F238E27FC236}">
              <a16:creationId xmlns:a16="http://schemas.microsoft.com/office/drawing/2014/main" id="{4C8BF336-D46A-4CA2-A1B3-3F736ADEB672}"/>
            </a:ext>
          </a:extLst>
        </xdr:cNvPr>
        <xdr:cNvSpPr>
          <a:spLocks noChangeAspect="1" noChangeArrowheads="1"/>
        </xdr:cNvSpPr>
      </xdr:nvSpPr>
      <xdr:spPr bwMode="auto">
        <a:xfrm>
          <a:off x="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257</xdr:row>
      <xdr:rowOff>0</xdr:rowOff>
    </xdr:from>
    <xdr:to>
      <xdr:col>0</xdr:col>
      <xdr:colOff>615950</xdr:colOff>
      <xdr:row>257</xdr:row>
      <xdr:rowOff>304800</xdr:rowOff>
    </xdr:to>
    <xdr:sp macro="" textlink="">
      <xdr:nvSpPr>
        <xdr:cNvPr id="25102" name="AutoShape 1550">
          <a:extLst>
            <a:ext uri="{FF2B5EF4-FFF2-40B4-BE49-F238E27FC236}">
              <a16:creationId xmlns:a16="http://schemas.microsoft.com/office/drawing/2014/main" id="{F008B87B-2555-45ED-8D94-542109F1923B}"/>
            </a:ext>
          </a:extLst>
        </xdr:cNvPr>
        <xdr:cNvSpPr>
          <a:spLocks noChangeAspect="1" noChangeArrowheads="1"/>
        </xdr:cNvSpPr>
      </xdr:nvSpPr>
      <xdr:spPr bwMode="auto">
        <a:xfrm>
          <a:off x="31115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257</xdr:row>
      <xdr:rowOff>0</xdr:rowOff>
    </xdr:from>
    <xdr:to>
      <xdr:col>0</xdr:col>
      <xdr:colOff>927100</xdr:colOff>
      <xdr:row>257</xdr:row>
      <xdr:rowOff>304800</xdr:rowOff>
    </xdr:to>
    <xdr:sp macro="" textlink="">
      <xdr:nvSpPr>
        <xdr:cNvPr id="25103" name="AutoShape 1551" descr="https://adas-server.mobiledrivetech.com/polarion/icons/default/enums/type_feature.gif">
          <a:hlinkClick xmlns:r="http://schemas.openxmlformats.org/officeDocument/2006/relationships" r:id="rId513" tgtFrame="_blank"/>
          <a:extLst>
            <a:ext uri="{FF2B5EF4-FFF2-40B4-BE49-F238E27FC236}">
              <a16:creationId xmlns:a16="http://schemas.microsoft.com/office/drawing/2014/main" id="{8E637FAC-92D3-48D7-B2E1-2B4B27083427}"/>
            </a:ext>
          </a:extLst>
        </xdr:cNvPr>
        <xdr:cNvSpPr>
          <a:spLocks noChangeAspect="1" noChangeArrowheads="1"/>
        </xdr:cNvSpPr>
      </xdr:nvSpPr>
      <xdr:spPr bwMode="auto">
        <a:xfrm>
          <a:off x="62230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257</xdr:row>
      <xdr:rowOff>0</xdr:rowOff>
    </xdr:from>
    <xdr:to>
      <xdr:col>1</xdr:col>
      <xdr:colOff>304800</xdr:colOff>
      <xdr:row>257</xdr:row>
      <xdr:rowOff>304800</xdr:rowOff>
    </xdr:to>
    <xdr:sp macro="" textlink="">
      <xdr:nvSpPr>
        <xdr:cNvPr id="25104" name="AutoShape 1552" descr="https://adas-server.mobiledrivetech.com/polarion/icons/default/enums/type_feature.gif">
          <a:hlinkClick xmlns:r="http://schemas.openxmlformats.org/officeDocument/2006/relationships" r:id="rId513" tgtFrame="_top"/>
          <a:extLst>
            <a:ext uri="{FF2B5EF4-FFF2-40B4-BE49-F238E27FC236}">
              <a16:creationId xmlns:a16="http://schemas.microsoft.com/office/drawing/2014/main" id="{2C1F5018-BB32-46DD-A458-AA0D3141352C}"/>
            </a:ext>
          </a:extLst>
        </xdr:cNvPr>
        <xdr:cNvSpPr>
          <a:spLocks noChangeAspect="1" noChangeArrowheads="1"/>
        </xdr:cNvSpPr>
      </xdr:nvSpPr>
      <xdr:spPr bwMode="auto">
        <a:xfrm>
          <a:off x="202565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257</xdr:row>
      <xdr:rowOff>0</xdr:rowOff>
    </xdr:from>
    <xdr:to>
      <xdr:col>2</xdr:col>
      <xdr:colOff>304800</xdr:colOff>
      <xdr:row>257</xdr:row>
      <xdr:rowOff>304800</xdr:rowOff>
    </xdr:to>
    <xdr:sp macro="" textlink="">
      <xdr:nvSpPr>
        <xdr:cNvPr id="25105" name="AutoShape 1553" descr="https://adas-server.mobiledrivetech.com/polarion/icons/default/enums/type_spike.gif">
          <a:hlinkClick xmlns:r="http://schemas.openxmlformats.org/officeDocument/2006/relationships" r:id="rId514" tgtFrame="_blank"/>
          <a:extLst>
            <a:ext uri="{FF2B5EF4-FFF2-40B4-BE49-F238E27FC236}">
              <a16:creationId xmlns:a16="http://schemas.microsoft.com/office/drawing/2014/main" id="{D5E7D87F-7A38-485B-8C40-A4697810F760}"/>
            </a:ext>
          </a:extLst>
        </xdr:cNvPr>
        <xdr:cNvSpPr>
          <a:spLocks noChangeAspect="1" noChangeArrowheads="1"/>
        </xdr:cNvSpPr>
      </xdr:nvSpPr>
      <xdr:spPr bwMode="auto">
        <a:xfrm>
          <a:off x="265430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257</xdr:row>
      <xdr:rowOff>0</xdr:rowOff>
    </xdr:from>
    <xdr:to>
      <xdr:col>3</xdr:col>
      <xdr:colOff>304800</xdr:colOff>
      <xdr:row>257</xdr:row>
      <xdr:rowOff>304800</xdr:rowOff>
    </xdr:to>
    <xdr:sp macro="" textlink="">
      <xdr:nvSpPr>
        <xdr:cNvPr id="25106" name="AutoShape 1554" descr="https://adas-server.mobiledrivetech.com/polarion/icons/default/enums/type_spike.gif">
          <a:hlinkClick xmlns:r="http://schemas.openxmlformats.org/officeDocument/2006/relationships" r:id="rId514" tgtFrame="_top"/>
          <a:extLst>
            <a:ext uri="{FF2B5EF4-FFF2-40B4-BE49-F238E27FC236}">
              <a16:creationId xmlns:a16="http://schemas.microsoft.com/office/drawing/2014/main" id="{657F2DBE-18B5-4DC4-BAB7-054F29F33C08}"/>
            </a:ext>
          </a:extLst>
        </xdr:cNvPr>
        <xdr:cNvSpPr>
          <a:spLocks noChangeAspect="1" noChangeArrowheads="1"/>
        </xdr:cNvSpPr>
      </xdr:nvSpPr>
      <xdr:spPr bwMode="auto">
        <a:xfrm>
          <a:off x="579755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xdr:row>
      <xdr:rowOff>0</xdr:rowOff>
    </xdr:from>
    <xdr:to>
      <xdr:col>0</xdr:col>
      <xdr:colOff>304800</xdr:colOff>
      <xdr:row>258</xdr:row>
      <xdr:rowOff>304800</xdr:rowOff>
    </xdr:to>
    <xdr:sp macro="" textlink="">
      <xdr:nvSpPr>
        <xdr:cNvPr id="25107" name="AutoShape 1555" descr="https://adas-server.mobiledrivetech.com/polarion/ria/images/suspect.gif">
          <a:extLst>
            <a:ext uri="{FF2B5EF4-FFF2-40B4-BE49-F238E27FC236}">
              <a16:creationId xmlns:a16="http://schemas.microsoft.com/office/drawing/2014/main" id="{1846D121-50EE-4CCB-BDF1-EAE1E00B860C}"/>
            </a:ext>
          </a:extLst>
        </xdr:cNvPr>
        <xdr:cNvSpPr>
          <a:spLocks noChangeAspect="1" noChangeArrowheads="1"/>
        </xdr:cNvSpPr>
      </xdr:nvSpPr>
      <xdr:spPr bwMode="auto">
        <a:xfrm>
          <a:off x="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258</xdr:row>
      <xdr:rowOff>0</xdr:rowOff>
    </xdr:from>
    <xdr:to>
      <xdr:col>0</xdr:col>
      <xdr:colOff>615950</xdr:colOff>
      <xdr:row>258</xdr:row>
      <xdr:rowOff>304800</xdr:rowOff>
    </xdr:to>
    <xdr:sp macro="" textlink="">
      <xdr:nvSpPr>
        <xdr:cNvPr id="25108" name="AutoShape 1556">
          <a:extLst>
            <a:ext uri="{FF2B5EF4-FFF2-40B4-BE49-F238E27FC236}">
              <a16:creationId xmlns:a16="http://schemas.microsoft.com/office/drawing/2014/main" id="{241BECEB-9B60-40EB-8B82-5F69AAE2E4FA}"/>
            </a:ext>
          </a:extLst>
        </xdr:cNvPr>
        <xdr:cNvSpPr>
          <a:spLocks noChangeAspect="1" noChangeArrowheads="1"/>
        </xdr:cNvSpPr>
      </xdr:nvSpPr>
      <xdr:spPr bwMode="auto">
        <a:xfrm>
          <a:off x="31115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258</xdr:row>
      <xdr:rowOff>0</xdr:rowOff>
    </xdr:from>
    <xdr:to>
      <xdr:col>0</xdr:col>
      <xdr:colOff>927100</xdr:colOff>
      <xdr:row>258</xdr:row>
      <xdr:rowOff>304800</xdr:rowOff>
    </xdr:to>
    <xdr:sp macro="" textlink="">
      <xdr:nvSpPr>
        <xdr:cNvPr id="25109" name="AutoShape 1557" descr="https://adas-server.mobiledrivetech.com/polarion/icons/default/enums/type_feature.gif">
          <a:hlinkClick xmlns:r="http://schemas.openxmlformats.org/officeDocument/2006/relationships" r:id="rId515" tgtFrame="_blank"/>
          <a:extLst>
            <a:ext uri="{FF2B5EF4-FFF2-40B4-BE49-F238E27FC236}">
              <a16:creationId xmlns:a16="http://schemas.microsoft.com/office/drawing/2014/main" id="{9DADD9AC-42B5-4B4E-B1A5-B94927B943B7}"/>
            </a:ext>
          </a:extLst>
        </xdr:cNvPr>
        <xdr:cNvSpPr>
          <a:spLocks noChangeAspect="1" noChangeArrowheads="1"/>
        </xdr:cNvSpPr>
      </xdr:nvSpPr>
      <xdr:spPr bwMode="auto">
        <a:xfrm>
          <a:off x="62230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25110" name="AutoShape 1558" descr="https://adas-server.mobiledrivetech.com/polarion/icons/default/enums/type_feature.gif">
          <a:hlinkClick xmlns:r="http://schemas.openxmlformats.org/officeDocument/2006/relationships" r:id="rId515" tgtFrame="_top"/>
          <a:extLst>
            <a:ext uri="{FF2B5EF4-FFF2-40B4-BE49-F238E27FC236}">
              <a16:creationId xmlns:a16="http://schemas.microsoft.com/office/drawing/2014/main" id="{EC407C67-47B4-448D-953C-DBF577733B9D}"/>
            </a:ext>
          </a:extLst>
        </xdr:cNvPr>
        <xdr:cNvSpPr>
          <a:spLocks noChangeAspect="1" noChangeArrowheads="1"/>
        </xdr:cNvSpPr>
      </xdr:nvSpPr>
      <xdr:spPr bwMode="auto">
        <a:xfrm>
          <a:off x="202565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258</xdr:row>
      <xdr:rowOff>0</xdr:rowOff>
    </xdr:from>
    <xdr:to>
      <xdr:col>2</xdr:col>
      <xdr:colOff>304800</xdr:colOff>
      <xdr:row>258</xdr:row>
      <xdr:rowOff>304800</xdr:rowOff>
    </xdr:to>
    <xdr:sp macro="" textlink="">
      <xdr:nvSpPr>
        <xdr:cNvPr id="25111" name="AutoShape 1559" descr="https://adas-server.mobiledrivetech.com/polarion/icons/default/enums/type_spike.gif">
          <a:hlinkClick xmlns:r="http://schemas.openxmlformats.org/officeDocument/2006/relationships" r:id="rId516" tgtFrame="_blank"/>
          <a:extLst>
            <a:ext uri="{FF2B5EF4-FFF2-40B4-BE49-F238E27FC236}">
              <a16:creationId xmlns:a16="http://schemas.microsoft.com/office/drawing/2014/main" id="{359FD28B-AFE3-47CA-9847-6265F870F0A5}"/>
            </a:ext>
          </a:extLst>
        </xdr:cNvPr>
        <xdr:cNvSpPr>
          <a:spLocks noChangeAspect="1" noChangeArrowheads="1"/>
        </xdr:cNvSpPr>
      </xdr:nvSpPr>
      <xdr:spPr bwMode="auto">
        <a:xfrm>
          <a:off x="265430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258</xdr:row>
      <xdr:rowOff>0</xdr:rowOff>
    </xdr:from>
    <xdr:to>
      <xdr:col>3</xdr:col>
      <xdr:colOff>304800</xdr:colOff>
      <xdr:row>258</xdr:row>
      <xdr:rowOff>304800</xdr:rowOff>
    </xdr:to>
    <xdr:sp macro="" textlink="">
      <xdr:nvSpPr>
        <xdr:cNvPr id="25112" name="AutoShape 1560" descr="https://adas-server.mobiledrivetech.com/polarion/icons/default/enums/type_spike.gif">
          <a:hlinkClick xmlns:r="http://schemas.openxmlformats.org/officeDocument/2006/relationships" r:id="rId516" tgtFrame="_top"/>
          <a:extLst>
            <a:ext uri="{FF2B5EF4-FFF2-40B4-BE49-F238E27FC236}">
              <a16:creationId xmlns:a16="http://schemas.microsoft.com/office/drawing/2014/main" id="{02DDEDBB-696C-4E8C-A635-F56F52894640}"/>
            </a:ext>
          </a:extLst>
        </xdr:cNvPr>
        <xdr:cNvSpPr>
          <a:spLocks noChangeAspect="1" noChangeArrowheads="1"/>
        </xdr:cNvSpPr>
      </xdr:nvSpPr>
      <xdr:spPr bwMode="auto">
        <a:xfrm>
          <a:off x="5797550" y="166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xdr:row>
      <xdr:rowOff>0</xdr:rowOff>
    </xdr:from>
    <xdr:to>
      <xdr:col>0</xdr:col>
      <xdr:colOff>304800</xdr:colOff>
      <xdr:row>259</xdr:row>
      <xdr:rowOff>304800</xdr:rowOff>
    </xdr:to>
    <xdr:sp macro="" textlink="">
      <xdr:nvSpPr>
        <xdr:cNvPr id="25113" name="AutoShape 1561" descr="https://adas-server.mobiledrivetech.com/polarion/ria/images/suspect.gif">
          <a:extLst>
            <a:ext uri="{FF2B5EF4-FFF2-40B4-BE49-F238E27FC236}">
              <a16:creationId xmlns:a16="http://schemas.microsoft.com/office/drawing/2014/main" id="{22EE6B95-E017-4AE3-9DA9-58C794C11FDE}"/>
            </a:ext>
          </a:extLst>
        </xdr:cNvPr>
        <xdr:cNvSpPr>
          <a:spLocks noChangeAspect="1" noChangeArrowheads="1"/>
        </xdr:cNvSpPr>
      </xdr:nvSpPr>
      <xdr:spPr bwMode="auto">
        <a:xfrm>
          <a:off x="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259</xdr:row>
      <xdr:rowOff>0</xdr:rowOff>
    </xdr:from>
    <xdr:to>
      <xdr:col>0</xdr:col>
      <xdr:colOff>615950</xdr:colOff>
      <xdr:row>259</xdr:row>
      <xdr:rowOff>304800</xdr:rowOff>
    </xdr:to>
    <xdr:sp macro="" textlink="">
      <xdr:nvSpPr>
        <xdr:cNvPr id="25114" name="AutoShape 1562">
          <a:extLst>
            <a:ext uri="{FF2B5EF4-FFF2-40B4-BE49-F238E27FC236}">
              <a16:creationId xmlns:a16="http://schemas.microsoft.com/office/drawing/2014/main" id="{7B5A3270-2874-4AC3-B4E2-11A44A83BC99}"/>
            </a:ext>
          </a:extLst>
        </xdr:cNvPr>
        <xdr:cNvSpPr>
          <a:spLocks noChangeAspect="1" noChangeArrowheads="1"/>
        </xdr:cNvSpPr>
      </xdr:nvSpPr>
      <xdr:spPr bwMode="auto">
        <a:xfrm>
          <a:off x="31115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259</xdr:row>
      <xdr:rowOff>0</xdr:rowOff>
    </xdr:from>
    <xdr:to>
      <xdr:col>0</xdr:col>
      <xdr:colOff>927100</xdr:colOff>
      <xdr:row>259</xdr:row>
      <xdr:rowOff>304800</xdr:rowOff>
    </xdr:to>
    <xdr:sp macro="" textlink="">
      <xdr:nvSpPr>
        <xdr:cNvPr id="25115" name="AutoShape 1563" descr="https://adas-server.mobiledrivetech.com/polarion/icons/default/enums/type_feature.gif">
          <a:hlinkClick xmlns:r="http://schemas.openxmlformats.org/officeDocument/2006/relationships" r:id="rId517" tgtFrame="_blank"/>
          <a:extLst>
            <a:ext uri="{FF2B5EF4-FFF2-40B4-BE49-F238E27FC236}">
              <a16:creationId xmlns:a16="http://schemas.microsoft.com/office/drawing/2014/main" id="{E34FBDA6-51AF-4980-B8A3-249AEB2497CA}"/>
            </a:ext>
          </a:extLst>
        </xdr:cNvPr>
        <xdr:cNvSpPr>
          <a:spLocks noChangeAspect="1" noChangeArrowheads="1"/>
        </xdr:cNvSpPr>
      </xdr:nvSpPr>
      <xdr:spPr bwMode="auto">
        <a:xfrm>
          <a:off x="62230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259</xdr:row>
      <xdr:rowOff>0</xdr:rowOff>
    </xdr:from>
    <xdr:to>
      <xdr:col>1</xdr:col>
      <xdr:colOff>304800</xdr:colOff>
      <xdr:row>259</xdr:row>
      <xdr:rowOff>304800</xdr:rowOff>
    </xdr:to>
    <xdr:sp macro="" textlink="">
      <xdr:nvSpPr>
        <xdr:cNvPr id="25116" name="AutoShape 1564" descr="https://adas-server.mobiledrivetech.com/polarion/icons/default/enums/type_feature.gif">
          <a:hlinkClick xmlns:r="http://schemas.openxmlformats.org/officeDocument/2006/relationships" r:id="rId517" tgtFrame="_top"/>
          <a:extLst>
            <a:ext uri="{FF2B5EF4-FFF2-40B4-BE49-F238E27FC236}">
              <a16:creationId xmlns:a16="http://schemas.microsoft.com/office/drawing/2014/main" id="{69EC0078-99F2-4941-BB1D-D02EE767F990}"/>
            </a:ext>
          </a:extLst>
        </xdr:cNvPr>
        <xdr:cNvSpPr>
          <a:spLocks noChangeAspect="1" noChangeArrowheads="1"/>
        </xdr:cNvSpPr>
      </xdr:nvSpPr>
      <xdr:spPr bwMode="auto">
        <a:xfrm>
          <a:off x="202565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259</xdr:row>
      <xdr:rowOff>0</xdr:rowOff>
    </xdr:from>
    <xdr:to>
      <xdr:col>2</xdr:col>
      <xdr:colOff>304800</xdr:colOff>
      <xdr:row>259</xdr:row>
      <xdr:rowOff>304800</xdr:rowOff>
    </xdr:to>
    <xdr:sp macro="" textlink="">
      <xdr:nvSpPr>
        <xdr:cNvPr id="25117" name="AutoShape 1565" descr="https://adas-server.mobiledrivetech.com/polarion/icons/default/enums/type_spike.gif">
          <a:hlinkClick xmlns:r="http://schemas.openxmlformats.org/officeDocument/2006/relationships" r:id="rId518" tgtFrame="_blank"/>
          <a:extLst>
            <a:ext uri="{FF2B5EF4-FFF2-40B4-BE49-F238E27FC236}">
              <a16:creationId xmlns:a16="http://schemas.microsoft.com/office/drawing/2014/main" id="{C3A62B1C-0F49-440A-9957-3B4F144E0835}"/>
            </a:ext>
          </a:extLst>
        </xdr:cNvPr>
        <xdr:cNvSpPr>
          <a:spLocks noChangeAspect="1" noChangeArrowheads="1"/>
        </xdr:cNvSpPr>
      </xdr:nvSpPr>
      <xdr:spPr bwMode="auto">
        <a:xfrm>
          <a:off x="265430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259</xdr:row>
      <xdr:rowOff>0</xdr:rowOff>
    </xdr:from>
    <xdr:to>
      <xdr:col>3</xdr:col>
      <xdr:colOff>304800</xdr:colOff>
      <xdr:row>259</xdr:row>
      <xdr:rowOff>304800</xdr:rowOff>
    </xdr:to>
    <xdr:sp macro="" textlink="">
      <xdr:nvSpPr>
        <xdr:cNvPr id="25118" name="AutoShape 1566" descr="https://adas-server.mobiledrivetech.com/polarion/icons/default/enums/type_spike.gif">
          <a:hlinkClick xmlns:r="http://schemas.openxmlformats.org/officeDocument/2006/relationships" r:id="rId518" tgtFrame="_top"/>
          <a:extLst>
            <a:ext uri="{FF2B5EF4-FFF2-40B4-BE49-F238E27FC236}">
              <a16:creationId xmlns:a16="http://schemas.microsoft.com/office/drawing/2014/main" id="{529FE1B4-2DFC-426E-B20C-2D2009774BA1}"/>
            </a:ext>
          </a:extLst>
        </xdr:cNvPr>
        <xdr:cNvSpPr>
          <a:spLocks noChangeAspect="1" noChangeArrowheads="1"/>
        </xdr:cNvSpPr>
      </xdr:nvSpPr>
      <xdr:spPr bwMode="auto">
        <a:xfrm>
          <a:off x="5797550" y="167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xdr:row>
      <xdr:rowOff>0</xdr:rowOff>
    </xdr:from>
    <xdr:to>
      <xdr:col>0</xdr:col>
      <xdr:colOff>304800</xdr:colOff>
      <xdr:row>260</xdr:row>
      <xdr:rowOff>304800</xdr:rowOff>
    </xdr:to>
    <xdr:sp macro="" textlink="">
      <xdr:nvSpPr>
        <xdr:cNvPr id="25119" name="AutoShape 1567" descr="https://adas-server.mobiledrivetech.com/polarion/ria/images/suspect.gif">
          <a:extLst>
            <a:ext uri="{FF2B5EF4-FFF2-40B4-BE49-F238E27FC236}">
              <a16:creationId xmlns:a16="http://schemas.microsoft.com/office/drawing/2014/main" id="{51E2044C-82C3-44F1-B3FF-718F763E69F1}"/>
            </a:ext>
          </a:extLst>
        </xdr:cNvPr>
        <xdr:cNvSpPr>
          <a:spLocks noChangeAspect="1" noChangeArrowheads="1"/>
        </xdr:cNvSpPr>
      </xdr:nvSpPr>
      <xdr:spPr bwMode="auto">
        <a:xfrm>
          <a:off x="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260</xdr:row>
      <xdr:rowOff>0</xdr:rowOff>
    </xdr:from>
    <xdr:to>
      <xdr:col>0</xdr:col>
      <xdr:colOff>615950</xdr:colOff>
      <xdr:row>260</xdr:row>
      <xdr:rowOff>304800</xdr:rowOff>
    </xdr:to>
    <xdr:sp macro="" textlink="">
      <xdr:nvSpPr>
        <xdr:cNvPr id="25120" name="AutoShape 1568">
          <a:extLst>
            <a:ext uri="{FF2B5EF4-FFF2-40B4-BE49-F238E27FC236}">
              <a16:creationId xmlns:a16="http://schemas.microsoft.com/office/drawing/2014/main" id="{E3FF621B-4189-469A-8E6E-DEF392DE8CAD}"/>
            </a:ext>
          </a:extLst>
        </xdr:cNvPr>
        <xdr:cNvSpPr>
          <a:spLocks noChangeAspect="1" noChangeArrowheads="1"/>
        </xdr:cNvSpPr>
      </xdr:nvSpPr>
      <xdr:spPr bwMode="auto">
        <a:xfrm>
          <a:off x="31115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260</xdr:row>
      <xdr:rowOff>0</xdr:rowOff>
    </xdr:from>
    <xdr:to>
      <xdr:col>0</xdr:col>
      <xdr:colOff>927100</xdr:colOff>
      <xdr:row>260</xdr:row>
      <xdr:rowOff>304800</xdr:rowOff>
    </xdr:to>
    <xdr:sp macro="" textlink="">
      <xdr:nvSpPr>
        <xdr:cNvPr id="25121" name="AutoShape 1569" descr="https://adas-server.mobiledrivetech.com/polarion/icons/default/enums/type_feature.gif">
          <a:hlinkClick xmlns:r="http://schemas.openxmlformats.org/officeDocument/2006/relationships" r:id="rId519" tgtFrame="_blank"/>
          <a:extLst>
            <a:ext uri="{FF2B5EF4-FFF2-40B4-BE49-F238E27FC236}">
              <a16:creationId xmlns:a16="http://schemas.microsoft.com/office/drawing/2014/main" id="{7F36F801-CF48-49D3-932B-EEE3E34A8D42}"/>
            </a:ext>
          </a:extLst>
        </xdr:cNvPr>
        <xdr:cNvSpPr>
          <a:spLocks noChangeAspect="1" noChangeArrowheads="1"/>
        </xdr:cNvSpPr>
      </xdr:nvSpPr>
      <xdr:spPr bwMode="auto">
        <a:xfrm>
          <a:off x="62230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260</xdr:row>
      <xdr:rowOff>0</xdr:rowOff>
    </xdr:from>
    <xdr:to>
      <xdr:col>1</xdr:col>
      <xdr:colOff>304800</xdr:colOff>
      <xdr:row>260</xdr:row>
      <xdr:rowOff>304800</xdr:rowOff>
    </xdr:to>
    <xdr:sp macro="" textlink="">
      <xdr:nvSpPr>
        <xdr:cNvPr id="25122" name="AutoShape 1570" descr="https://adas-server.mobiledrivetech.com/polarion/icons/default/enums/type_feature.gif">
          <a:hlinkClick xmlns:r="http://schemas.openxmlformats.org/officeDocument/2006/relationships" r:id="rId519" tgtFrame="_top"/>
          <a:extLst>
            <a:ext uri="{FF2B5EF4-FFF2-40B4-BE49-F238E27FC236}">
              <a16:creationId xmlns:a16="http://schemas.microsoft.com/office/drawing/2014/main" id="{AC368AA0-9999-4E5C-9854-3FF6F10CF0B6}"/>
            </a:ext>
          </a:extLst>
        </xdr:cNvPr>
        <xdr:cNvSpPr>
          <a:spLocks noChangeAspect="1" noChangeArrowheads="1"/>
        </xdr:cNvSpPr>
      </xdr:nvSpPr>
      <xdr:spPr bwMode="auto">
        <a:xfrm>
          <a:off x="202565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260</xdr:row>
      <xdr:rowOff>0</xdr:rowOff>
    </xdr:from>
    <xdr:to>
      <xdr:col>2</xdr:col>
      <xdr:colOff>304800</xdr:colOff>
      <xdr:row>260</xdr:row>
      <xdr:rowOff>304800</xdr:rowOff>
    </xdr:to>
    <xdr:sp macro="" textlink="">
      <xdr:nvSpPr>
        <xdr:cNvPr id="25123" name="AutoShape 1571" descr="https://adas-server.mobiledrivetech.com/polarion/icons/default/enums/type_spike.gif">
          <a:hlinkClick xmlns:r="http://schemas.openxmlformats.org/officeDocument/2006/relationships" r:id="rId520" tgtFrame="_blank"/>
          <a:extLst>
            <a:ext uri="{FF2B5EF4-FFF2-40B4-BE49-F238E27FC236}">
              <a16:creationId xmlns:a16="http://schemas.microsoft.com/office/drawing/2014/main" id="{8040EE23-BBF2-4864-83E8-9DF378FDBA49}"/>
            </a:ext>
          </a:extLst>
        </xdr:cNvPr>
        <xdr:cNvSpPr>
          <a:spLocks noChangeAspect="1" noChangeArrowheads="1"/>
        </xdr:cNvSpPr>
      </xdr:nvSpPr>
      <xdr:spPr bwMode="auto">
        <a:xfrm>
          <a:off x="265430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260</xdr:row>
      <xdr:rowOff>0</xdr:rowOff>
    </xdr:from>
    <xdr:to>
      <xdr:col>3</xdr:col>
      <xdr:colOff>304800</xdr:colOff>
      <xdr:row>260</xdr:row>
      <xdr:rowOff>304800</xdr:rowOff>
    </xdr:to>
    <xdr:sp macro="" textlink="">
      <xdr:nvSpPr>
        <xdr:cNvPr id="25124" name="AutoShape 1572" descr="https://adas-server.mobiledrivetech.com/polarion/icons/default/enums/type_spike.gif">
          <a:hlinkClick xmlns:r="http://schemas.openxmlformats.org/officeDocument/2006/relationships" r:id="rId520" tgtFrame="_top"/>
          <a:extLst>
            <a:ext uri="{FF2B5EF4-FFF2-40B4-BE49-F238E27FC236}">
              <a16:creationId xmlns:a16="http://schemas.microsoft.com/office/drawing/2014/main" id="{E5049C98-00C9-4D73-B281-18638912BA93}"/>
            </a:ext>
          </a:extLst>
        </xdr:cNvPr>
        <xdr:cNvSpPr>
          <a:spLocks noChangeAspect="1" noChangeArrowheads="1"/>
        </xdr:cNvSpPr>
      </xdr:nvSpPr>
      <xdr:spPr bwMode="auto">
        <a:xfrm>
          <a:off x="5797550" y="168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xdr:row>
      <xdr:rowOff>0</xdr:rowOff>
    </xdr:from>
    <xdr:to>
      <xdr:col>0</xdr:col>
      <xdr:colOff>304800</xdr:colOff>
      <xdr:row>261</xdr:row>
      <xdr:rowOff>304800</xdr:rowOff>
    </xdr:to>
    <xdr:sp macro="" textlink="">
      <xdr:nvSpPr>
        <xdr:cNvPr id="25125" name="AutoShape 1573" descr="https://adas-server.mobiledrivetech.com/polarion/ria/images/suspect.gif">
          <a:extLst>
            <a:ext uri="{FF2B5EF4-FFF2-40B4-BE49-F238E27FC236}">
              <a16:creationId xmlns:a16="http://schemas.microsoft.com/office/drawing/2014/main" id="{23839B42-588E-4B3A-85AE-9FA74376597E}"/>
            </a:ext>
          </a:extLst>
        </xdr:cNvPr>
        <xdr:cNvSpPr>
          <a:spLocks noChangeAspect="1" noChangeArrowheads="1"/>
        </xdr:cNvSpPr>
      </xdr:nvSpPr>
      <xdr:spPr bwMode="auto">
        <a:xfrm>
          <a:off x="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261</xdr:row>
      <xdr:rowOff>0</xdr:rowOff>
    </xdr:from>
    <xdr:to>
      <xdr:col>0</xdr:col>
      <xdr:colOff>615950</xdr:colOff>
      <xdr:row>261</xdr:row>
      <xdr:rowOff>304800</xdr:rowOff>
    </xdr:to>
    <xdr:sp macro="" textlink="">
      <xdr:nvSpPr>
        <xdr:cNvPr id="25126" name="AutoShape 1574">
          <a:extLst>
            <a:ext uri="{FF2B5EF4-FFF2-40B4-BE49-F238E27FC236}">
              <a16:creationId xmlns:a16="http://schemas.microsoft.com/office/drawing/2014/main" id="{F76A1C0A-7647-4B0B-BCE5-32916E58A916}"/>
            </a:ext>
          </a:extLst>
        </xdr:cNvPr>
        <xdr:cNvSpPr>
          <a:spLocks noChangeAspect="1" noChangeArrowheads="1"/>
        </xdr:cNvSpPr>
      </xdr:nvSpPr>
      <xdr:spPr bwMode="auto">
        <a:xfrm>
          <a:off x="31115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261</xdr:row>
      <xdr:rowOff>0</xdr:rowOff>
    </xdr:from>
    <xdr:to>
      <xdr:col>0</xdr:col>
      <xdr:colOff>927100</xdr:colOff>
      <xdr:row>261</xdr:row>
      <xdr:rowOff>304800</xdr:rowOff>
    </xdr:to>
    <xdr:sp macro="" textlink="">
      <xdr:nvSpPr>
        <xdr:cNvPr id="25127" name="AutoShape 1575" descr="https://adas-server.mobiledrivetech.com/polarion/icons/default/enums/type_feature.gif">
          <a:hlinkClick xmlns:r="http://schemas.openxmlformats.org/officeDocument/2006/relationships" r:id="rId521" tgtFrame="_blank"/>
          <a:extLst>
            <a:ext uri="{FF2B5EF4-FFF2-40B4-BE49-F238E27FC236}">
              <a16:creationId xmlns:a16="http://schemas.microsoft.com/office/drawing/2014/main" id="{F57650E8-3377-46AC-BF3A-9902E1C10F0F}"/>
            </a:ext>
          </a:extLst>
        </xdr:cNvPr>
        <xdr:cNvSpPr>
          <a:spLocks noChangeAspect="1" noChangeArrowheads="1"/>
        </xdr:cNvSpPr>
      </xdr:nvSpPr>
      <xdr:spPr bwMode="auto">
        <a:xfrm>
          <a:off x="62230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261</xdr:row>
      <xdr:rowOff>0</xdr:rowOff>
    </xdr:from>
    <xdr:to>
      <xdr:col>1</xdr:col>
      <xdr:colOff>304800</xdr:colOff>
      <xdr:row>261</xdr:row>
      <xdr:rowOff>304800</xdr:rowOff>
    </xdr:to>
    <xdr:sp macro="" textlink="">
      <xdr:nvSpPr>
        <xdr:cNvPr id="25128" name="AutoShape 1576" descr="https://adas-server.mobiledrivetech.com/polarion/icons/default/enums/type_feature.gif">
          <a:hlinkClick xmlns:r="http://schemas.openxmlformats.org/officeDocument/2006/relationships" r:id="rId521" tgtFrame="_top"/>
          <a:extLst>
            <a:ext uri="{FF2B5EF4-FFF2-40B4-BE49-F238E27FC236}">
              <a16:creationId xmlns:a16="http://schemas.microsoft.com/office/drawing/2014/main" id="{3C422B90-99B1-4D5D-913F-5F478B2926FC}"/>
            </a:ext>
          </a:extLst>
        </xdr:cNvPr>
        <xdr:cNvSpPr>
          <a:spLocks noChangeAspect="1" noChangeArrowheads="1"/>
        </xdr:cNvSpPr>
      </xdr:nvSpPr>
      <xdr:spPr bwMode="auto">
        <a:xfrm>
          <a:off x="202565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261</xdr:row>
      <xdr:rowOff>0</xdr:rowOff>
    </xdr:from>
    <xdr:to>
      <xdr:col>2</xdr:col>
      <xdr:colOff>304800</xdr:colOff>
      <xdr:row>261</xdr:row>
      <xdr:rowOff>304800</xdr:rowOff>
    </xdr:to>
    <xdr:sp macro="" textlink="">
      <xdr:nvSpPr>
        <xdr:cNvPr id="25129" name="AutoShape 1577" descr="https://adas-server.mobiledrivetech.com/polarion/ria/images/suspect.gif">
          <a:extLst>
            <a:ext uri="{FF2B5EF4-FFF2-40B4-BE49-F238E27FC236}">
              <a16:creationId xmlns:a16="http://schemas.microsoft.com/office/drawing/2014/main" id="{7190FD2B-84E3-4B40-9B0B-27957CEE7D17}"/>
            </a:ext>
          </a:extLst>
        </xdr:cNvPr>
        <xdr:cNvSpPr>
          <a:spLocks noChangeAspect="1" noChangeArrowheads="1"/>
        </xdr:cNvSpPr>
      </xdr:nvSpPr>
      <xdr:spPr bwMode="auto">
        <a:xfrm>
          <a:off x="265430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261</xdr:row>
      <xdr:rowOff>0</xdr:rowOff>
    </xdr:from>
    <xdr:to>
      <xdr:col>2</xdr:col>
      <xdr:colOff>615950</xdr:colOff>
      <xdr:row>261</xdr:row>
      <xdr:rowOff>304800</xdr:rowOff>
    </xdr:to>
    <xdr:sp macro="" textlink="">
      <xdr:nvSpPr>
        <xdr:cNvPr id="25130" name="AutoShape 1578">
          <a:extLst>
            <a:ext uri="{FF2B5EF4-FFF2-40B4-BE49-F238E27FC236}">
              <a16:creationId xmlns:a16="http://schemas.microsoft.com/office/drawing/2014/main" id="{E7ADF0A9-3780-4B2F-8054-7E2CD738C25E}"/>
            </a:ext>
          </a:extLst>
        </xdr:cNvPr>
        <xdr:cNvSpPr>
          <a:spLocks noChangeAspect="1" noChangeArrowheads="1"/>
        </xdr:cNvSpPr>
      </xdr:nvSpPr>
      <xdr:spPr bwMode="auto">
        <a:xfrm>
          <a:off x="296545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261</xdr:row>
      <xdr:rowOff>0</xdr:rowOff>
    </xdr:from>
    <xdr:to>
      <xdr:col>2</xdr:col>
      <xdr:colOff>927100</xdr:colOff>
      <xdr:row>261</xdr:row>
      <xdr:rowOff>304800</xdr:rowOff>
    </xdr:to>
    <xdr:sp macro="" textlink="">
      <xdr:nvSpPr>
        <xdr:cNvPr id="25131" name="AutoShape 1579" descr="https://adas-server.mobiledrivetech.com/polarion/icons/default/enums/type_spike.gif">
          <a:hlinkClick xmlns:r="http://schemas.openxmlformats.org/officeDocument/2006/relationships" r:id="rId522" tgtFrame="_blank"/>
          <a:extLst>
            <a:ext uri="{FF2B5EF4-FFF2-40B4-BE49-F238E27FC236}">
              <a16:creationId xmlns:a16="http://schemas.microsoft.com/office/drawing/2014/main" id="{5D647F38-7A86-46A3-B976-E2D38D568D25}"/>
            </a:ext>
          </a:extLst>
        </xdr:cNvPr>
        <xdr:cNvSpPr>
          <a:spLocks noChangeAspect="1" noChangeArrowheads="1"/>
        </xdr:cNvSpPr>
      </xdr:nvSpPr>
      <xdr:spPr bwMode="auto">
        <a:xfrm>
          <a:off x="327660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261</xdr:row>
      <xdr:rowOff>0</xdr:rowOff>
    </xdr:from>
    <xdr:to>
      <xdr:col>3</xdr:col>
      <xdr:colOff>304800</xdr:colOff>
      <xdr:row>261</xdr:row>
      <xdr:rowOff>304800</xdr:rowOff>
    </xdr:to>
    <xdr:sp macro="" textlink="">
      <xdr:nvSpPr>
        <xdr:cNvPr id="25132" name="AutoShape 1580" descr="https://adas-server.mobiledrivetech.com/polarion/icons/default/enums/type_spike.gif">
          <a:hlinkClick xmlns:r="http://schemas.openxmlformats.org/officeDocument/2006/relationships" r:id="rId522" tgtFrame="_top"/>
          <a:extLst>
            <a:ext uri="{FF2B5EF4-FFF2-40B4-BE49-F238E27FC236}">
              <a16:creationId xmlns:a16="http://schemas.microsoft.com/office/drawing/2014/main" id="{CE8E14F0-25DA-4938-B7D6-59D58919F241}"/>
            </a:ext>
          </a:extLst>
        </xdr:cNvPr>
        <xdr:cNvSpPr>
          <a:spLocks noChangeAspect="1" noChangeArrowheads="1"/>
        </xdr:cNvSpPr>
      </xdr:nvSpPr>
      <xdr:spPr bwMode="auto">
        <a:xfrm>
          <a:off x="5797550" y="168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xdr:row>
      <xdr:rowOff>0</xdr:rowOff>
    </xdr:from>
    <xdr:to>
      <xdr:col>0</xdr:col>
      <xdr:colOff>304800</xdr:colOff>
      <xdr:row>262</xdr:row>
      <xdr:rowOff>304800</xdr:rowOff>
    </xdr:to>
    <xdr:sp macro="" textlink="">
      <xdr:nvSpPr>
        <xdr:cNvPr id="25133" name="AutoShape 1581" descr="https://adas-server.mobiledrivetech.com/polarion/ria/images/suspect.gif">
          <a:extLst>
            <a:ext uri="{FF2B5EF4-FFF2-40B4-BE49-F238E27FC236}">
              <a16:creationId xmlns:a16="http://schemas.microsoft.com/office/drawing/2014/main" id="{0B813024-2DC4-4B42-A008-4B4C160C6C6A}"/>
            </a:ext>
          </a:extLst>
        </xdr:cNvPr>
        <xdr:cNvSpPr>
          <a:spLocks noChangeAspect="1" noChangeArrowheads="1"/>
        </xdr:cNvSpPr>
      </xdr:nvSpPr>
      <xdr:spPr bwMode="auto">
        <a:xfrm>
          <a:off x="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262</xdr:row>
      <xdr:rowOff>0</xdr:rowOff>
    </xdr:from>
    <xdr:to>
      <xdr:col>0</xdr:col>
      <xdr:colOff>615950</xdr:colOff>
      <xdr:row>262</xdr:row>
      <xdr:rowOff>304800</xdr:rowOff>
    </xdr:to>
    <xdr:sp macro="" textlink="">
      <xdr:nvSpPr>
        <xdr:cNvPr id="25134" name="AutoShape 1582">
          <a:extLst>
            <a:ext uri="{FF2B5EF4-FFF2-40B4-BE49-F238E27FC236}">
              <a16:creationId xmlns:a16="http://schemas.microsoft.com/office/drawing/2014/main" id="{77A5DAA2-BEBC-4B1F-AFA4-D957D13DAD40}"/>
            </a:ext>
          </a:extLst>
        </xdr:cNvPr>
        <xdr:cNvSpPr>
          <a:spLocks noChangeAspect="1" noChangeArrowheads="1"/>
        </xdr:cNvSpPr>
      </xdr:nvSpPr>
      <xdr:spPr bwMode="auto">
        <a:xfrm>
          <a:off x="31115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262</xdr:row>
      <xdr:rowOff>0</xdr:rowOff>
    </xdr:from>
    <xdr:to>
      <xdr:col>0</xdr:col>
      <xdr:colOff>927100</xdr:colOff>
      <xdr:row>262</xdr:row>
      <xdr:rowOff>304800</xdr:rowOff>
    </xdr:to>
    <xdr:sp macro="" textlink="">
      <xdr:nvSpPr>
        <xdr:cNvPr id="25135" name="AutoShape 1583" descr="https://adas-server.mobiledrivetech.com/polarion/icons/default/enums/type_feature.gif">
          <a:hlinkClick xmlns:r="http://schemas.openxmlformats.org/officeDocument/2006/relationships" r:id="rId523" tgtFrame="_blank"/>
          <a:extLst>
            <a:ext uri="{FF2B5EF4-FFF2-40B4-BE49-F238E27FC236}">
              <a16:creationId xmlns:a16="http://schemas.microsoft.com/office/drawing/2014/main" id="{4D79D9BD-8A46-42C7-BA2D-85C68A3CEC0E}"/>
            </a:ext>
          </a:extLst>
        </xdr:cNvPr>
        <xdr:cNvSpPr>
          <a:spLocks noChangeAspect="1" noChangeArrowheads="1"/>
        </xdr:cNvSpPr>
      </xdr:nvSpPr>
      <xdr:spPr bwMode="auto">
        <a:xfrm>
          <a:off x="62230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262</xdr:row>
      <xdr:rowOff>0</xdr:rowOff>
    </xdr:from>
    <xdr:to>
      <xdr:col>1</xdr:col>
      <xdr:colOff>304800</xdr:colOff>
      <xdr:row>262</xdr:row>
      <xdr:rowOff>304800</xdr:rowOff>
    </xdr:to>
    <xdr:sp macro="" textlink="">
      <xdr:nvSpPr>
        <xdr:cNvPr id="25136" name="AutoShape 1584" descr="https://adas-server.mobiledrivetech.com/polarion/icons/default/enums/type_feature.gif">
          <a:hlinkClick xmlns:r="http://schemas.openxmlformats.org/officeDocument/2006/relationships" r:id="rId523" tgtFrame="_top"/>
          <a:extLst>
            <a:ext uri="{FF2B5EF4-FFF2-40B4-BE49-F238E27FC236}">
              <a16:creationId xmlns:a16="http://schemas.microsoft.com/office/drawing/2014/main" id="{1C232CDF-8840-435C-8BAE-E36BF74DA418}"/>
            </a:ext>
          </a:extLst>
        </xdr:cNvPr>
        <xdr:cNvSpPr>
          <a:spLocks noChangeAspect="1" noChangeArrowheads="1"/>
        </xdr:cNvSpPr>
      </xdr:nvSpPr>
      <xdr:spPr bwMode="auto">
        <a:xfrm>
          <a:off x="202565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262</xdr:row>
      <xdr:rowOff>0</xdr:rowOff>
    </xdr:from>
    <xdr:to>
      <xdr:col>2</xdr:col>
      <xdr:colOff>304800</xdr:colOff>
      <xdr:row>262</xdr:row>
      <xdr:rowOff>304800</xdr:rowOff>
    </xdr:to>
    <xdr:sp macro="" textlink="">
      <xdr:nvSpPr>
        <xdr:cNvPr id="25137" name="AutoShape 1585" descr="https://adas-server.mobiledrivetech.com/polarion/icons/default/enums/type_spike.gif">
          <a:hlinkClick xmlns:r="http://schemas.openxmlformats.org/officeDocument/2006/relationships" r:id="rId524" tgtFrame="_blank"/>
          <a:extLst>
            <a:ext uri="{FF2B5EF4-FFF2-40B4-BE49-F238E27FC236}">
              <a16:creationId xmlns:a16="http://schemas.microsoft.com/office/drawing/2014/main" id="{C972DEC4-6210-41D8-9FA8-3C255B71D837}"/>
            </a:ext>
          </a:extLst>
        </xdr:cNvPr>
        <xdr:cNvSpPr>
          <a:spLocks noChangeAspect="1" noChangeArrowheads="1"/>
        </xdr:cNvSpPr>
      </xdr:nvSpPr>
      <xdr:spPr bwMode="auto">
        <a:xfrm>
          <a:off x="265430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262</xdr:row>
      <xdr:rowOff>0</xdr:rowOff>
    </xdr:from>
    <xdr:to>
      <xdr:col>3</xdr:col>
      <xdr:colOff>304800</xdr:colOff>
      <xdr:row>262</xdr:row>
      <xdr:rowOff>304800</xdr:rowOff>
    </xdr:to>
    <xdr:sp macro="" textlink="">
      <xdr:nvSpPr>
        <xdr:cNvPr id="25138" name="AutoShape 1586" descr="https://adas-server.mobiledrivetech.com/polarion/icons/default/enums/type_spike.gif">
          <a:hlinkClick xmlns:r="http://schemas.openxmlformats.org/officeDocument/2006/relationships" r:id="rId524" tgtFrame="_top"/>
          <a:extLst>
            <a:ext uri="{FF2B5EF4-FFF2-40B4-BE49-F238E27FC236}">
              <a16:creationId xmlns:a16="http://schemas.microsoft.com/office/drawing/2014/main" id="{6EAE4781-B735-4692-8101-616198EE418A}"/>
            </a:ext>
          </a:extLst>
        </xdr:cNvPr>
        <xdr:cNvSpPr>
          <a:spLocks noChangeAspect="1" noChangeArrowheads="1"/>
        </xdr:cNvSpPr>
      </xdr:nvSpPr>
      <xdr:spPr bwMode="auto">
        <a:xfrm>
          <a:off x="5797550" y="16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xdr:row>
      <xdr:rowOff>0</xdr:rowOff>
    </xdr:from>
    <xdr:to>
      <xdr:col>0</xdr:col>
      <xdr:colOff>304800</xdr:colOff>
      <xdr:row>263</xdr:row>
      <xdr:rowOff>304800</xdr:rowOff>
    </xdr:to>
    <xdr:sp macro="" textlink="">
      <xdr:nvSpPr>
        <xdr:cNvPr id="25139" name="AutoShape 1587" descr="https://adas-server.mobiledrivetech.com/polarion/ria/images/suspect.gif">
          <a:extLst>
            <a:ext uri="{FF2B5EF4-FFF2-40B4-BE49-F238E27FC236}">
              <a16:creationId xmlns:a16="http://schemas.microsoft.com/office/drawing/2014/main" id="{A4AF0922-21BE-4653-B07E-D70F1CB02A70}"/>
            </a:ext>
          </a:extLst>
        </xdr:cNvPr>
        <xdr:cNvSpPr>
          <a:spLocks noChangeAspect="1" noChangeArrowheads="1"/>
        </xdr:cNvSpPr>
      </xdr:nvSpPr>
      <xdr:spPr bwMode="auto">
        <a:xfrm>
          <a:off x="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263</xdr:row>
      <xdr:rowOff>0</xdr:rowOff>
    </xdr:from>
    <xdr:to>
      <xdr:col>0</xdr:col>
      <xdr:colOff>615950</xdr:colOff>
      <xdr:row>263</xdr:row>
      <xdr:rowOff>304800</xdr:rowOff>
    </xdr:to>
    <xdr:sp macro="" textlink="">
      <xdr:nvSpPr>
        <xdr:cNvPr id="25140" name="AutoShape 1588">
          <a:extLst>
            <a:ext uri="{FF2B5EF4-FFF2-40B4-BE49-F238E27FC236}">
              <a16:creationId xmlns:a16="http://schemas.microsoft.com/office/drawing/2014/main" id="{25FA94EE-77DB-4BB8-856F-A8D9D6BB6ADA}"/>
            </a:ext>
          </a:extLst>
        </xdr:cNvPr>
        <xdr:cNvSpPr>
          <a:spLocks noChangeAspect="1" noChangeArrowheads="1"/>
        </xdr:cNvSpPr>
      </xdr:nvSpPr>
      <xdr:spPr bwMode="auto">
        <a:xfrm>
          <a:off x="31115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263</xdr:row>
      <xdr:rowOff>0</xdr:rowOff>
    </xdr:from>
    <xdr:to>
      <xdr:col>0</xdr:col>
      <xdr:colOff>927100</xdr:colOff>
      <xdr:row>263</xdr:row>
      <xdr:rowOff>304800</xdr:rowOff>
    </xdr:to>
    <xdr:sp macro="" textlink="">
      <xdr:nvSpPr>
        <xdr:cNvPr id="25141" name="AutoShape 1589" descr="https://adas-server.mobiledrivetech.com/polarion/icons/default/enums/type_feature.gif">
          <a:hlinkClick xmlns:r="http://schemas.openxmlformats.org/officeDocument/2006/relationships" r:id="rId525" tgtFrame="_blank"/>
          <a:extLst>
            <a:ext uri="{FF2B5EF4-FFF2-40B4-BE49-F238E27FC236}">
              <a16:creationId xmlns:a16="http://schemas.microsoft.com/office/drawing/2014/main" id="{88DF0B0D-9622-442C-8AD4-20B1DE617D93}"/>
            </a:ext>
          </a:extLst>
        </xdr:cNvPr>
        <xdr:cNvSpPr>
          <a:spLocks noChangeAspect="1" noChangeArrowheads="1"/>
        </xdr:cNvSpPr>
      </xdr:nvSpPr>
      <xdr:spPr bwMode="auto">
        <a:xfrm>
          <a:off x="62230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263</xdr:row>
      <xdr:rowOff>0</xdr:rowOff>
    </xdr:from>
    <xdr:to>
      <xdr:col>1</xdr:col>
      <xdr:colOff>304800</xdr:colOff>
      <xdr:row>263</xdr:row>
      <xdr:rowOff>304800</xdr:rowOff>
    </xdr:to>
    <xdr:sp macro="" textlink="">
      <xdr:nvSpPr>
        <xdr:cNvPr id="25142" name="AutoShape 1590" descr="https://adas-server.mobiledrivetech.com/polarion/icons/default/enums/type_feature.gif">
          <a:hlinkClick xmlns:r="http://schemas.openxmlformats.org/officeDocument/2006/relationships" r:id="rId525" tgtFrame="_top"/>
          <a:extLst>
            <a:ext uri="{FF2B5EF4-FFF2-40B4-BE49-F238E27FC236}">
              <a16:creationId xmlns:a16="http://schemas.microsoft.com/office/drawing/2014/main" id="{811D02EA-4CE6-4C27-B522-FABA1C9DB7D0}"/>
            </a:ext>
          </a:extLst>
        </xdr:cNvPr>
        <xdr:cNvSpPr>
          <a:spLocks noChangeAspect="1" noChangeArrowheads="1"/>
        </xdr:cNvSpPr>
      </xdr:nvSpPr>
      <xdr:spPr bwMode="auto">
        <a:xfrm>
          <a:off x="202565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263</xdr:row>
      <xdr:rowOff>0</xdr:rowOff>
    </xdr:from>
    <xdr:to>
      <xdr:col>2</xdr:col>
      <xdr:colOff>304800</xdr:colOff>
      <xdr:row>263</xdr:row>
      <xdr:rowOff>304800</xdr:rowOff>
    </xdr:to>
    <xdr:sp macro="" textlink="">
      <xdr:nvSpPr>
        <xdr:cNvPr id="25143" name="AutoShape 1591" descr="https://adas-server.mobiledrivetech.com/polarion/icons/default/enums/type_spike.gif">
          <a:hlinkClick xmlns:r="http://schemas.openxmlformats.org/officeDocument/2006/relationships" r:id="rId526" tgtFrame="_blank"/>
          <a:extLst>
            <a:ext uri="{FF2B5EF4-FFF2-40B4-BE49-F238E27FC236}">
              <a16:creationId xmlns:a16="http://schemas.microsoft.com/office/drawing/2014/main" id="{9A972603-2B84-42EC-A3D8-5B4A0981A180}"/>
            </a:ext>
          </a:extLst>
        </xdr:cNvPr>
        <xdr:cNvSpPr>
          <a:spLocks noChangeAspect="1" noChangeArrowheads="1"/>
        </xdr:cNvSpPr>
      </xdr:nvSpPr>
      <xdr:spPr bwMode="auto">
        <a:xfrm>
          <a:off x="265430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263</xdr:row>
      <xdr:rowOff>0</xdr:rowOff>
    </xdr:from>
    <xdr:to>
      <xdr:col>3</xdr:col>
      <xdr:colOff>304800</xdr:colOff>
      <xdr:row>263</xdr:row>
      <xdr:rowOff>304800</xdr:rowOff>
    </xdr:to>
    <xdr:sp macro="" textlink="">
      <xdr:nvSpPr>
        <xdr:cNvPr id="25144" name="AutoShape 1592" descr="https://adas-server.mobiledrivetech.com/polarion/icons/default/enums/type_spike.gif">
          <a:hlinkClick xmlns:r="http://schemas.openxmlformats.org/officeDocument/2006/relationships" r:id="rId526" tgtFrame="_top"/>
          <a:extLst>
            <a:ext uri="{FF2B5EF4-FFF2-40B4-BE49-F238E27FC236}">
              <a16:creationId xmlns:a16="http://schemas.microsoft.com/office/drawing/2014/main" id="{E8081B66-4FCC-466C-959F-DC32A3D482F9}"/>
            </a:ext>
          </a:extLst>
        </xdr:cNvPr>
        <xdr:cNvSpPr>
          <a:spLocks noChangeAspect="1" noChangeArrowheads="1"/>
        </xdr:cNvSpPr>
      </xdr:nvSpPr>
      <xdr:spPr bwMode="auto">
        <a:xfrm>
          <a:off x="5797550" y="169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264</xdr:row>
      <xdr:rowOff>304800</xdr:rowOff>
    </xdr:to>
    <xdr:sp macro="" textlink="">
      <xdr:nvSpPr>
        <xdr:cNvPr id="25145" name="AutoShape 1593" descr="https://adas-server.mobiledrivetech.com/polarion/ria/images/suspect.gif">
          <a:extLst>
            <a:ext uri="{FF2B5EF4-FFF2-40B4-BE49-F238E27FC236}">
              <a16:creationId xmlns:a16="http://schemas.microsoft.com/office/drawing/2014/main" id="{73B0CC7B-751A-475E-84A8-C7601F100111}"/>
            </a:ext>
          </a:extLst>
        </xdr:cNvPr>
        <xdr:cNvSpPr>
          <a:spLocks noChangeAspect="1" noChangeArrowheads="1"/>
        </xdr:cNvSpPr>
      </xdr:nvSpPr>
      <xdr:spPr bwMode="auto">
        <a:xfrm>
          <a:off x="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264</xdr:row>
      <xdr:rowOff>0</xdr:rowOff>
    </xdr:from>
    <xdr:to>
      <xdr:col>0</xdr:col>
      <xdr:colOff>615950</xdr:colOff>
      <xdr:row>264</xdr:row>
      <xdr:rowOff>304800</xdr:rowOff>
    </xdr:to>
    <xdr:sp macro="" textlink="">
      <xdr:nvSpPr>
        <xdr:cNvPr id="25146" name="AutoShape 1594">
          <a:extLst>
            <a:ext uri="{FF2B5EF4-FFF2-40B4-BE49-F238E27FC236}">
              <a16:creationId xmlns:a16="http://schemas.microsoft.com/office/drawing/2014/main" id="{788C0F93-BA55-43C0-BF42-699AFE1801E6}"/>
            </a:ext>
          </a:extLst>
        </xdr:cNvPr>
        <xdr:cNvSpPr>
          <a:spLocks noChangeAspect="1" noChangeArrowheads="1"/>
        </xdr:cNvSpPr>
      </xdr:nvSpPr>
      <xdr:spPr bwMode="auto">
        <a:xfrm>
          <a:off x="31115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264</xdr:row>
      <xdr:rowOff>0</xdr:rowOff>
    </xdr:from>
    <xdr:to>
      <xdr:col>0</xdr:col>
      <xdr:colOff>927100</xdr:colOff>
      <xdr:row>264</xdr:row>
      <xdr:rowOff>304800</xdr:rowOff>
    </xdr:to>
    <xdr:sp macro="" textlink="">
      <xdr:nvSpPr>
        <xdr:cNvPr id="25147" name="AutoShape 1595" descr="https://adas-server.mobiledrivetech.com/polarion/icons/default/enums/type_feature.gif">
          <a:hlinkClick xmlns:r="http://schemas.openxmlformats.org/officeDocument/2006/relationships" r:id="rId527" tgtFrame="_blank"/>
          <a:extLst>
            <a:ext uri="{FF2B5EF4-FFF2-40B4-BE49-F238E27FC236}">
              <a16:creationId xmlns:a16="http://schemas.microsoft.com/office/drawing/2014/main" id="{37E8B747-12D1-43CF-A6AD-6B818E748A77}"/>
            </a:ext>
          </a:extLst>
        </xdr:cNvPr>
        <xdr:cNvSpPr>
          <a:spLocks noChangeAspect="1" noChangeArrowheads="1"/>
        </xdr:cNvSpPr>
      </xdr:nvSpPr>
      <xdr:spPr bwMode="auto">
        <a:xfrm>
          <a:off x="62230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264</xdr:row>
      <xdr:rowOff>0</xdr:rowOff>
    </xdr:from>
    <xdr:to>
      <xdr:col>1</xdr:col>
      <xdr:colOff>304800</xdr:colOff>
      <xdr:row>264</xdr:row>
      <xdr:rowOff>304800</xdr:rowOff>
    </xdr:to>
    <xdr:sp macro="" textlink="">
      <xdr:nvSpPr>
        <xdr:cNvPr id="25148" name="AutoShape 1596" descr="https://adas-server.mobiledrivetech.com/polarion/icons/default/enums/type_feature.gif">
          <a:hlinkClick xmlns:r="http://schemas.openxmlformats.org/officeDocument/2006/relationships" r:id="rId527" tgtFrame="_top"/>
          <a:extLst>
            <a:ext uri="{FF2B5EF4-FFF2-40B4-BE49-F238E27FC236}">
              <a16:creationId xmlns:a16="http://schemas.microsoft.com/office/drawing/2014/main" id="{F453EE18-804E-44DF-8A39-416EA4A060AC}"/>
            </a:ext>
          </a:extLst>
        </xdr:cNvPr>
        <xdr:cNvSpPr>
          <a:spLocks noChangeAspect="1" noChangeArrowheads="1"/>
        </xdr:cNvSpPr>
      </xdr:nvSpPr>
      <xdr:spPr bwMode="auto">
        <a:xfrm>
          <a:off x="202565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264</xdr:row>
      <xdr:rowOff>0</xdr:rowOff>
    </xdr:from>
    <xdr:to>
      <xdr:col>2</xdr:col>
      <xdr:colOff>304800</xdr:colOff>
      <xdr:row>264</xdr:row>
      <xdr:rowOff>304800</xdr:rowOff>
    </xdr:to>
    <xdr:sp macro="" textlink="">
      <xdr:nvSpPr>
        <xdr:cNvPr id="25149" name="AutoShape 1597" descr="https://adas-server.mobiledrivetech.com/polarion/icons/default/enums/type_spike.gif">
          <a:hlinkClick xmlns:r="http://schemas.openxmlformats.org/officeDocument/2006/relationships" r:id="rId528" tgtFrame="_blank"/>
          <a:extLst>
            <a:ext uri="{FF2B5EF4-FFF2-40B4-BE49-F238E27FC236}">
              <a16:creationId xmlns:a16="http://schemas.microsoft.com/office/drawing/2014/main" id="{0D58CFB9-B092-44F0-A3E9-765E74617D59}"/>
            </a:ext>
          </a:extLst>
        </xdr:cNvPr>
        <xdr:cNvSpPr>
          <a:spLocks noChangeAspect="1" noChangeArrowheads="1"/>
        </xdr:cNvSpPr>
      </xdr:nvSpPr>
      <xdr:spPr bwMode="auto">
        <a:xfrm>
          <a:off x="265430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264</xdr:row>
      <xdr:rowOff>0</xdr:rowOff>
    </xdr:from>
    <xdr:to>
      <xdr:col>3</xdr:col>
      <xdr:colOff>304800</xdr:colOff>
      <xdr:row>264</xdr:row>
      <xdr:rowOff>304800</xdr:rowOff>
    </xdr:to>
    <xdr:sp macro="" textlink="">
      <xdr:nvSpPr>
        <xdr:cNvPr id="25150" name="AutoShape 1598" descr="https://adas-server.mobiledrivetech.com/polarion/icons/default/enums/type_spike.gif">
          <a:hlinkClick xmlns:r="http://schemas.openxmlformats.org/officeDocument/2006/relationships" r:id="rId528" tgtFrame="_top"/>
          <a:extLst>
            <a:ext uri="{FF2B5EF4-FFF2-40B4-BE49-F238E27FC236}">
              <a16:creationId xmlns:a16="http://schemas.microsoft.com/office/drawing/2014/main" id="{1967370F-30FF-48C1-B6D9-E5FB70D94324}"/>
            </a:ext>
          </a:extLst>
        </xdr:cNvPr>
        <xdr:cNvSpPr>
          <a:spLocks noChangeAspect="1" noChangeArrowheads="1"/>
        </xdr:cNvSpPr>
      </xdr:nvSpPr>
      <xdr:spPr bwMode="auto">
        <a:xfrm>
          <a:off x="5797550" y="170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xdr:row>
      <xdr:rowOff>0</xdr:rowOff>
    </xdr:from>
    <xdr:to>
      <xdr:col>0</xdr:col>
      <xdr:colOff>304800</xdr:colOff>
      <xdr:row>265</xdr:row>
      <xdr:rowOff>304800</xdr:rowOff>
    </xdr:to>
    <xdr:sp macro="" textlink="">
      <xdr:nvSpPr>
        <xdr:cNvPr id="25151" name="AutoShape 1599" descr="https://adas-server.mobiledrivetech.com/polarion/ria/images/suspect.gif">
          <a:extLst>
            <a:ext uri="{FF2B5EF4-FFF2-40B4-BE49-F238E27FC236}">
              <a16:creationId xmlns:a16="http://schemas.microsoft.com/office/drawing/2014/main" id="{E73E40B1-E1A8-4C47-AD8C-84396CBD9028}"/>
            </a:ext>
          </a:extLst>
        </xdr:cNvPr>
        <xdr:cNvSpPr>
          <a:spLocks noChangeAspect="1" noChangeArrowheads="1"/>
        </xdr:cNvSpPr>
      </xdr:nvSpPr>
      <xdr:spPr bwMode="auto">
        <a:xfrm>
          <a:off x="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265</xdr:row>
      <xdr:rowOff>0</xdr:rowOff>
    </xdr:from>
    <xdr:to>
      <xdr:col>0</xdr:col>
      <xdr:colOff>615950</xdr:colOff>
      <xdr:row>265</xdr:row>
      <xdr:rowOff>304800</xdr:rowOff>
    </xdr:to>
    <xdr:sp macro="" textlink="">
      <xdr:nvSpPr>
        <xdr:cNvPr id="25152" name="AutoShape 1600">
          <a:extLst>
            <a:ext uri="{FF2B5EF4-FFF2-40B4-BE49-F238E27FC236}">
              <a16:creationId xmlns:a16="http://schemas.microsoft.com/office/drawing/2014/main" id="{6B4A9D20-28E2-4AF6-ADC3-8B51A8C57681}"/>
            </a:ext>
          </a:extLst>
        </xdr:cNvPr>
        <xdr:cNvSpPr>
          <a:spLocks noChangeAspect="1" noChangeArrowheads="1"/>
        </xdr:cNvSpPr>
      </xdr:nvSpPr>
      <xdr:spPr bwMode="auto">
        <a:xfrm>
          <a:off x="31115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265</xdr:row>
      <xdr:rowOff>0</xdr:rowOff>
    </xdr:from>
    <xdr:to>
      <xdr:col>0</xdr:col>
      <xdr:colOff>927100</xdr:colOff>
      <xdr:row>265</xdr:row>
      <xdr:rowOff>304800</xdr:rowOff>
    </xdr:to>
    <xdr:sp macro="" textlink="">
      <xdr:nvSpPr>
        <xdr:cNvPr id="25153" name="AutoShape 1601" descr="https://adas-server.mobiledrivetech.com/polarion/icons/default/enums/type_feature.gif">
          <a:hlinkClick xmlns:r="http://schemas.openxmlformats.org/officeDocument/2006/relationships" r:id="rId529" tgtFrame="_blank"/>
          <a:extLst>
            <a:ext uri="{FF2B5EF4-FFF2-40B4-BE49-F238E27FC236}">
              <a16:creationId xmlns:a16="http://schemas.microsoft.com/office/drawing/2014/main" id="{447CA0B8-0F19-4578-AB6D-2A4F4E0FC84F}"/>
            </a:ext>
          </a:extLst>
        </xdr:cNvPr>
        <xdr:cNvSpPr>
          <a:spLocks noChangeAspect="1" noChangeArrowheads="1"/>
        </xdr:cNvSpPr>
      </xdr:nvSpPr>
      <xdr:spPr bwMode="auto">
        <a:xfrm>
          <a:off x="62230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265</xdr:row>
      <xdr:rowOff>0</xdr:rowOff>
    </xdr:from>
    <xdr:to>
      <xdr:col>1</xdr:col>
      <xdr:colOff>304800</xdr:colOff>
      <xdr:row>265</xdr:row>
      <xdr:rowOff>304800</xdr:rowOff>
    </xdr:to>
    <xdr:sp macro="" textlink="">
      <xdr:nvSpPr>
        <xdr:cNvPr id="25154" name="AutoShape 1602" descr="https://adas-server.mobiledrivetech.com/polarion/icons/default/enums/type_feature.gif">
          <a:hlinkClick xmlns:r="http://schemas.openxmlformats.org/officeDocument/2006/relationships" r:id="rId529" tgtFrame="_top"/>
          <a:extLst>
            <a:ext uri="{FF2B5EF4-FFF2-40B4-BE49-F238E27FC236}">
              <a16:creationId xmlns:a16="http://schemas.microsoft.com/office/drawing/2014/main" id="{A5D81705-BB38-4C1D-B2FA-D7DFBAC40E56}"/>
            </a:ext>
          </a:extLst>
        </xdr:cNvPr>
        <xdr:cNvSpPr>
          <a:spLocks noChangeAspect="1" noChangeArrowheads="1"/>
        </xdr:cNvSpPr>
      </xdr:nvSpPr>
      <xdr:spPr bwMode="auto">
        <a:xfrm>
          <a:off x="202565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265</xdr:row>
      <xdr:rowOff>0</xdr:rowOff>
    </xdr:from>
    <xdr:to>
      <xdr:col>2</xdr:col>
      <xdr:colOff>304800</xdr:colOff>
      <xdr:row>265</xdr:row>
      <xdr:rowOff>304800</xdr:rowOff>
    </xdr:to>
    <xdr:sp macro="" textlink="">
      <xdr:nvSpPr>
        <xdr:cNvPr id="25155" name="AutoShape 1603" descr="https://adas-server.mobiledrivetech.com/polarion/icons/default/enums/type_spike.gif">
          <a:hlinkClick xmlns:r="http://schemas.openxmlformats.org/officeDocument/2006/relationships" r:id="rId530" tgtFrame="_blank"/>
          <a:extLst>
            <a:ext uri="{FF2B5EF4-FFF2-40B4-BE49-F238E27FC236}">
              <a16:creationId xmlns:a16="http://schemas.microsoft.com/office/drawing/2014/main" id="{F05C6939-9346-49AC-A0B2-C5A30A89A251}"/>
            </a:ext>
          </a:extLst>
        </xdr:cNvPr>
        <xdr:cNvSpPr>
          <a:spLocks noChangeAspect="1" noChangeArrowheads="1"/>
        </xdr:cNvSpPr>
      </xdr:nvSpPr>
      <xdr:spPr bwMode="auto">
        <a:xfrm>
          <a:off x="265430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265</xdr:row>
      <xdr:rowOff>0</xdr:rowOff>
    </xdr:from>
    <xdr:to>
      <xdr:col>3</xdr:col>
      <xdr:colOff>304800</xdr:colOff>
      <xdr:row>265</xdr:row>
      <xdr:rowOff>304800</xdr:rowOff>
    </xdr:to>
    <xdr:sp macro="" textlink="">
      <xdr:nvSpPr>
        <xdr:cNvPr id="25156" name="AutoShape 1604" descr="https://adas-server.mobiledrivetech.com/polarion/icons/default/enums/type_spike.gif">
          <a:hlinkClick xmlns:r="http://schemas.openxmlformats.org/officeDocument/2006/relationships" r:id="rId530" tgtFrame="_top"/>
          <a:extLst>
            <a:ext uri="{FF2B5EF4-FFF2-40B4-BE49-F238E27FC236}">
              <a16:creationId xmlns:a16="http://schemas.microsoft.com/office/drawing/2014/main" id="{371D164A-A470-468C-BA84-6A3A8CEBDADF}"/>
            </a:ext>
          </a:extLst>
        </xdr:cNvPr>
        <xdr:cNvSpPr>
          <a:spLocks noChangeAspect="1" noChangeArrowheads="1"/>
        </xdr:cNvSpPr>
      </xdr:nvSpPr>
      <xdr:spPr bwMode="auto">
        <a:xfrm>
          <a:off x="5797550" y="171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xdr:row>
      <xdr:rowOff>0</xdr:rowOff>
    </xdr:from>
    <xdr:to>
      <xdr:col>0</xdr:col>
      <xdr:colOff>304800</xdr:colOff>
      <xdr:row>266</xdr:row>
      <xdr:rowOff>304800</xdr:rowOff>
    </xdr:to>
    <xdr:sp macro="" textlink="">
      <xdr:nvSpPr>
        <xdr:cNvPr id="25157" name="AutoShape 1605" descr="https://adas-server.mobiledrivetech.com/polarion/ria/images/suspect.gif">
          <a:extLst>
            <a:ext uri="{FF2B5EF4-FFF2-40B4-BE49-F238E27FC236}">
              <a16:creationId xmlns:a16="http://schemas.microsoft.com/office/drawing/2014/main" id="{BB261E42-394B-4CAF-ADF0-B9A28F8A6DBC}"/>
            </a:ext>
          </a:extLst>
        </xdr:cNvPr>
        <xdr:cNvSpPr>
          <a:spLocks noChangeAspect="1" noChangeArrowheads="1"/>
        </xdr:cNvSpPr>
      </xdr:nvSpPr>
      <xdr:spPr bwMode="auto">
        <a:xfrm>
          <a:off x="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266</xdr:row>
      <xdr:rowOff>0</xdr:rowOff>
    </xdr:from>
    <xdr:to>
      <xdr:col>0</xdr:col>
      <xdr:colOff>615950</xdr:colOff>
      <xdr:row>266</xdr:row>
      <xdr:rowOff>304800</xdr:rowOff>
    </xdr:to>
    <xdr:sp macro="" textlink="">
      <xdr:nvSpPr>
        <xdr:cNvPr id="25158" name="AutoShape 1606">
          <a:extLst>
            <a:ext uri="{FF2B5EF4-FFF2-40B4-BE49-F238E27FC236}">
              <a16:creationId xmlns:a16="http://schemas.microsoft.com/office/drawing/2014/main" id="{7E28BC65-2263-43C4-9712-86DB5681DABB}"/>
            </a:ext>
          </a:extLst>
        </xdr:cNvPr>
        <xdr:cNvSpPr>
          <a:spLocks noChangeAspect="1" noChangeArrowheads="1"/>
        </xdr:cNvSpPr>
      </xdr:nvSpPr>
      <xdr:spPr bwMode="auto">
        <a:xfrm>
          <a:off x="31115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266</xdr:row>
      <xdr:rowOff>0</xdr:rowOff>
    </xdr:from>
    <xdr:to>
      <xdr:col>0</xdr:col>
      <xdr:colOff>927100</xdr:colOff>
      <xdr:row>266</xdr:row>
      <xdr:rowOff>304800</xdr:rowOff>
    </xdr:to>
    <xdr:sp macro="" textlink="">
      <xdr:nvSpPr>
        <xdr:cNvPr id="25159" name="AutoShape 1607" descr="https://adas-server.mobiledrivetech.com/polarion/icons/default/enums/type_feature.gif">
          <a:hlinkClick xmlns:r="http://schemas.openxmlformats.org/officeDocument/2006/relationships" r:id="rId531" tgtFrame="_blank"/>
          <a:extLst>
            <a:ext uri="{FF2B5EF4-FFF2-40B4-BE49-F238E27FC236}">
              <a16:creationId xmlns:a16="http://schemas.microsoft.com/office/drawing/2014/main" id="{C3733C24-C115-4A41-92E0-10F24AF3E74B}"/>
            </a:ext>
          </a:extLst>
        </xdr:cNvPr>
        <xdr:cNvSpPr>
          <a:spLocks noChangeAspect="1" noChangeArrowheads="1"/>
        </xdr:cNvSpPr>
      </xdr:nvSpPr>
      <xdr:spPr bwMode="auto">
        <a:xfrm>
          <a:off x="62230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266</xdr:row>
      <xdr:rowOff>0</xdr:rowOff>
    </xdr:from>
    <xdr:to>
      <xdr:col>1</xdr:col>
      <xdr:colOff>304800</xdr:colOff>
      <xdr:row>266</xdr:row>
      <xdr:rowOff>304800</xdr:rowOff>
    </xdr:to>
    <xdr:sp macro="" textlink="">
      <xdr:nvSpPr>
        <xdr:cNvPr id="25160" name="AutoShape 1608" descr="https://adas-server.mobiledrivetech.com/polarion/icons/default/enums/type_feature.gif">
          <a:hlinkClick xmlns:r="http://schemas.openxmlformats.org/officeDocument/2006/relationships" r:id="rId531" tgtFrame="_top"/>
          <a:extLst>
            <a:ext uri="{FF2B5EF4-FFF2-40B4-BE49-F238E27FC236}">
              <a16:creationId xmlns:a16="http://schemas.microsoft.com/office/drawing/2014/main" id="{0E13F20A-E1A9-4248-BFA0-FF41B57B7C5E}"/>
            </a:ext>
          </a:extLst>
        </xdr:cNvPr>
        <xdr:cNvSpPr>
          <a:spLocks noChangeAspect="1" noChangeArrowheads="1"/>
        </xdr:cNvSpPr>
      </xdr:nvSpPr>
      <xdr:spPr bwMode="auto">
        <a:xfrm>
          <a:off x="202565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266</xdr:row>
      <xdr:rowOff>0</xdr:rowOff>
    </xdr:from>
    <xdr:to>
      <xdr:col>2</xdr:col>
      <xdr:colOff>304800</xdr:colOff>
      <xdr:row>266</xdr:row>
      <xdr:rowOff>304800</xdr:rowOff>
    </xdr:to>
    <xdr:sp macro="" textlink="">
      <xdr:nvSpPr>
        <xdr:cNvPr id="25161" name="AutoShape 1609" descr="https://adas-server.mobiledrivetech.com/polarion/icons/default/enums/type_spike.gif">
          <a:hlinkClick xmlns:r="http://schemas.openxmlformats.org/officeDocument/2006/relationships" r:id="rId532" tgtFrame="_blank"/>
          <a:extLst>
            <a:ext uri="{FF2B5EF4-FFF2-40B4-BE49-F238E27FC236}">
              <a16:creationId xmlns:a16="http://schemas.microsoft.com/office/drawing/2014/main" id="{7612272B-CAFA-4F4D-A255-4BEAB962B3EB}"/>
            </a:ext>
          </a:extLst>
        </xdr:cNvPr>
        <xdr:cNvSpPr>
          <a:spLocks noChangeAspect="1" noChangeArrowheads="1"/>
        </xdr:cNvSpPr>
      </xdr:nvSpPr>
      <xdr:spPr bwMode="auto">
        <a:xfrm>
          <a:off x="265430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266</xdr:row>
      <xdr:rowOff>0</xdr:rowOff>
    </xdr:from>
    <xdr:to>
      <xdr:col>3</xdr:col>
      <xdr:colOff>304800</xdr:colOff>
      <xdr:row>266</xdr:row>
      <xdr:rowOff>304800</xdr:rowOff>
    </xdr:to>
    <xdr:sp macro="" textlink="">
      <xdr:nvSpPr>
        <xdr:cNvPr id="25162" name="AutoShape 1610" descr="https://adas-server.mobiledrivetech.com/polarion/icons/default/enums/type_spike.gif">
          <a:hlinkClick xmlns:r="http://schemas.openxmlformats.org/officeDocument/2006/relationships" r:id="rId532" tgtFrame="_top"/>
          <a:extLst>
            <a:ext uri="{FF2B5EF4-FFF2-40B4-BE49-F238E27FC236}">
              <a16:creationId xmlns:a16="http://schemas.microsoft.com/office/drawing/2014/main" id="{75FC022A-AE8C-4F52-815E-0F751FC43637}"/>
            </a:ext>
          </a:extLst>
        </xdr:cNvPr>
        <xdr:cNvSpPr>
          <a:spLocks noChangeAspect="1" noChangeArrowheads="1"/>
        </xdr:cNvSpPr>
      </xdr:nvSpPr>
      <xdr:spPr bwMode="auto">
        <a:xfrm>
          <a:off x="579755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xdr:row>
      <xdr:rowOff>0</xdr:rowOff>
    </xdr:from>
    <xdr:to>
      <xdr:col>0</xdr:col>
      <xdr:colOff>304800</xdr:colOff>
      <xdr:row>267</xdr:row>
      <xdr:rowOff>304800</xdr:rowOff>
    </xdr:to>
    <xdr:sp macro="" textlink="">
      <xdr:nvSpPr>
        <xdr:cNvPr id="25163" name="AutoShape 1611" descr="https://adas-server.mobiledrivetech.com/polarion/ria/images/suspect.gif">
          <a:extLst>
            <a:ext uri="{FF2B5EF4-FFF2-40B4-BE49-F238E27FC236}">
              <a16:creationId xmlns:a16="http://schemas.microsoft.com/office/drawing/2014/main" id="{8C93A21C-B216-4C0D-977E-153619D4814E}"/>
            </a:ext>
          </a:extLst>
        </xdr:cNvPr>
        <xdr:cNvSpPr>
          <a:spLocks noChangeAspect="1" noChangeArrowheads="1"/>
        </xdr:cNvSpPr>
      </xdr:nvSpPr>
      <xdr:spPr bwMode="auto">
        <a:xfrm>
          <a:off x="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267</xdr:row>
      <xdr:rowOff>0</xdr:rowOff>
    </xdr:from>
    <xdr:to>
      <xdr:col>0</xdr:col>
      <xdr:colOff>615950</xdr:colOff>
      <xdr:row>267</xdr:row>
      <xdr:rowOff>304800</xdr:rowOff>
    </xdr:to>
    <xdr:sp macro="" textlink="">
      <xdr:nvSpPr>
        <xdr:cNvPr id="25164" name="AutoShape 1612">
          <a:extLst>
            <a:ext uri="{FF2B5EF4-FFF2-40B4-BE49-F238E27FC236}">
              <a16:creationId xmlns:a16="http://schemas.microsoft.com/office/drawing/2014/main" id="{3CB61A14-7D30-4F71-8C8C-865B3E7F5E8A}"/>
            </a:ext>
          </a:extLst>
        </xdr:cNvPr>
        <xdr:cNvSpPr>
          <a:spLocks noChangeAspect="1" noChangeArrowheads="1"/>
        </xdr:cNvSpPr>
      </xdr:nvSpPr>
      <xdr:spPr bwMode="auto">
        <a:xfrm>
          <a:off x="31115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267</xdr:row>
      <xdr:rowOff>0</xdr:rowOff>
    </xdr:from>
    <xdr:to>
      <xdr:col>0</xdr:col>
      <xdr:colOff>927100</xdr:colOff>
      <xdr:row>267</xdr:row>
      <xdr:rowOff>304800</xdr:rowOff>
    </xdr:to>
    <xdr:sp macro="" textlink="">
      <xdr:nvSpPr>
        <xdr:cNvPr id="25165" name="AutoShape 1613" descr="https://adas-server.mobiledrivetech.com/polarion/icons/default/enums/type_feature.gif">
          <a:hlinkClick xmlns:r="http://schemas.openxmlformats.org/officeDocument/2006/relationships" r:id="rId533" tgtFrame="_blank"/>
          <a:extLst>
            <a:ext uri="{FF2B5EF4-FFF2-40B4-BE49-F238E27FC236}">
              <a16:creationId xmlns:a16="http://schemas.microsoft.com/office/drawing/2014/main" id="{CCA22B41-7A07-4D76-9CFF-EEC1D870AD01}"/>
            </a:ext>
          </a:extLst>
        </xdr:cNvPr>
        <xdr:cNvSpPr>
          <a:spLocks noChangeAspect="1" noChangeArrowheads="1"/>
        </xdr:cNvSpPr>
      </xdr:nvSpPr>
      <xdr:spPr bwMode="auto">
        <a:xfrm>
          <a:off x="62230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25166" name="AutoShape 1614" descr="https://adas-server.mobiledrivetech.com/polarion/icons/default/enums/type_feature.gif">
          <a:hlinkClick xmlns:r="http://schemas.openxmlformats.org/officeDocument/2006/relationships" r:id="rId533" tgtFrame="_top"/>
          <a:extLst>
            <a:ext uri="{FF2B5EF4-FFF2-40B4-BE49-F238E27FC236}">
              <a16:creationId xmlns:a16="http://schemas.microsoft.com/office/drawing/2014/main" id="{AABE3BD4-CFF4-4318-ACE7-FE3F9EA448AF}"/>
            </a:ext>
          </a:extLst>
        </xdr:cNvPr>
        <xdr:cNvSpPr>
          <a:spLocks noChangeAspect="1" noChangeArrowheads="1"/>
        </xdr:cNvSpPr>
      </xdr:nvSpPr>
      <xdr:spPr bwMode="auto">
        <a:xfrm>
          <a:off x="202565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267</xdr:row>
      <xdr:rowOff>0</xdr:rowOff>
    </xdr:from>
    <xdr:to>
      <xdr:col>2</xdr:col>
      <xdr:colOff>304800</xdr:colOff>
      <xdr:row>267</xdr:row>
      <xdr:rowOff>304800</xdr:rowOff>
    </xdr:to>
    <xdr:sp macro="" textlink="">
      <xdr:nvSpPr>
        <xdr:cNvPr id="25167" name="AutoShape 1615" descr="https://adas-server.mobiledrivetech.com/polarion/icons/default/enums/type_spike.gif">
          <a:hlinkClick xmlns:r="http://schemas.openxmlformats.org/officeDocument/2006/relationships" r:id="rId534" tgtFrame="_blank"/>
          <a:extLst>
            <a:ext uri="{FF2B5EF4-FFF2-40B4-BE49-F238E27FC236}">
              <a16:creationId xmlns:a16="http://schemas.microsoft.com/office/drawing/2014/main" id="{55EEDB16-52FD-4152-A21F-D7C8A9E0CF91}"/>
            </a:ext>
          </a:extLst>
        </xdr:cNvPr>
        <xdr:cNvSpPr>
          <a:spLocks noChangeAspect="1" noChangeArrowheads="1"/>
        </xdr:cNvSpPr>
      </xdr:nvSpPr>
      <xdr:spPr bwMode="auto">
        <a:xfrm>
          <a:off x="265430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267</xdr:row>
      <xdr:rowOff>0</xdr:rowOff>
    </xdr:from>
    <xdr:to>
      <xdr:col>3</xdr:col>
      <xdr:colOff>304800</xdr:colOff>
      <xdr:row>267</xdr:row>
      <xdr:rowOff>304800</xdr:rowOff>
    </xdr:to>
    <xdr:sp macro="" textlink="">
      <xdr:nvSpPr>
        <xdr:cNvPr id="25168" name="AutoShape 1616" descr="https://adas-server.mobiledrivetech.com/polarion/icons/default/enums/type_spike.gif">
          <a:hlinkClick xmlns:r="http://schemas.openxmlformats.org/officeDocument/2006/relationships" r:id="rId534" tgtFrame="_top"/>
          <a:extLst>
            <a:ext uri="{FF2B5EF4-FFF2-40B4-BE49-F238E27FC236}">
              <a16:creationId xmlns:a16="http://schemas.microsoft.com/office/drawing/2014/main" id="{E17D7FE6-3AD7-4A75-B394-1F513CAF22D0}"/>
            </a:ext>
          </a:extLst>
        </xdr:cNvPr>
        <xdr:cNvSpPr>
          <a:spLocks noChangeAspect="1" noChangeArrowheads="1"/>
        </xdr:cNvSpPr>
      </xdr:nvSpPr>
      <xdr:spPr bwMode="auto">
        <a:xfrm>
          <a:off x="5797550" y="172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0</xdr:col>
      <xdr:colOff>304800</xdr:colOff>
      <xdr:row>268</xdr:row>
      <xdr:rowOff>304800</xdr:rowOff>
    </xdr:to>
    <xdr:sp macro="" textlink="">
      <xdr:nvSpPr>
        <xdr:cNvPr id="25169" name="AutoShape 1617" descr="https://adas-server.mobiledrivetech.com/polarion/ria/images/suspect.gif">
          <a:extLst>
            <a:ext uri="{FF2B5EF4-FFF2-40B4-BE49-F238E27FC236}">
              <a16:creationId xmlns:a16="http://schemas.microsoft.com/office/drawing/2014/main" id="{9F6045FE-6A10-4B4D-9DF8-9A848FCB060E}"/>
            </a:ext>
          </a:extLst>
        </xdr:cNvPr>
        <xdr:cNvSpPr>
          <a:spLocks noChangeAspect="1" noChangeArrowheads="1"/>
        </xdr:cNvSpPr>
      </xdr:nvSpPr>
      <xdr:spPr bwMode="auto">
        <a:xfrm>
          <a:off x="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268</xdr:row>
      <xdr:rowOff>0</xdr:rowOff>
    </xdr:from>
    <xdr:to>
      <xdr:col>0</xdr:col>
      <xdr:colOff>615950</xdr:colOff>
      <xdr:row>268</xdr:row>
      <xdr:rowOff>304800</xdr:rowOff>
    </xdr:to>
    <xdr:sp macro="" textlink="">
      <xdr:nvSpPr>
        <xdr:cNvPr id="25170" name="AutoShape 1618">
          <a:extLst>
            <a:ext uri="{FF2B5EF4-FFF2-40B4-BE49-F238E27FC236}">
              <a16:creationId xmlns:a16="http://schemas.microsoft.com/office/drawing/2014/main" id="{A8A4BB4D-8183-41A7-A14E-59B8390742E9}"/>
            </a:ext>
          </a:extLst>
        </xdr:cNvPr>
        <xdr:cNvSpPr>
          <a:spLocks noChangeAspect="1" noChangeArrowheads="1"/>
        </xdr:cNvSpPr>
      </xdr:nvSpPr>
      <xdr:spPr bwMode="auto">
        <a:xfrm>
          <a:off x="31115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268</xdr:row>
      <xdr:rowOff>0</xdr:rowOff>
    </xdr:from>
    <xdr:to>
      <xdr:col>0</xdr:col>
      <xdr:colOff>927100</xdr:colOff>
      <xdr:row>268</xdr:row>
      <xdr:rowOff>304800</xdr:rowOff>
    </xdr:to>
    <xdr:sp macro="" textlink="">
      <xdr:nvSpPr>
        <xdr:cNvPr id="25171" name="AutoShape 1619" descr="https://adas-server.mobiledrivetech.com/polarion/icons/default/enums/type_feature.gif">
          <a:hlinkClick xmlns:r="http://schemas.openxmlformats.org/officeDocument/2006/relationships" r:id="rId535" tgtFrame="_blank"/>
          <a:extLst>
            <a:ext uri="{FF2B5EF4-FFF2-40B4-BE49-F238E27FC236}">
              <a16:creationId xmlns:a16="http://schemas.microsoft.com/office/drawing/2014/main" id="{1452C55B-C155-4544-8566-8FE6881F0CAA}"/>
            </a:ext>
          </a:extLst>
        </xdr:cNvPr>
        <xdr:cNvSpPr>
          <a:spLocks noChangeAspect="1" noChangeArrowheads="1"/>
        </xdr:cNvSpPr>
      </xdr:nvSpPr>
      <xdr:spPr bwMode="auto">
        <a:xfrm>
          <a:off x="62230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268</xdr:row>
      <xdr:rowOff>0</xdr:rowOff>
    </xdr:from>
    <xdr:to>
      <xdr:col>1</xdr:col>
      <xdr:colOff>304800</xdr:colOff>
      <xdr:row>268</xdr:row>
      <xdr:rowOff>304800</xdr:rowOff>
    </xdr:to>
    <xdr:sp macro="" textlink="">
      <xdr:nvSpPr>
        <xdr:cNvPr id="25172" name="AutoShape 1620" descr="https://adas-server.mobiledrivetech.com/polarion/icons/default/enums/type_feature.gif">
          <a:hlinkClick xmlns:r="http://schemas.openxmlformats.org/officeDocument/2006/relationships" r:id="rId535" tgtFrame="_top"/>
          <a:extLst>
            <a:ext uri="{FF2B5EF4-FFF2-40B4-BE49-F238E27FC236}">
              <a16:creationId xmlns:a16="http://schemas.microsoft.com/office/drawing/2014/main" id="{EC66A6D4-FF02-4569-BE35-E316F75182A1}"/>
            </a:ext>
          </a:extLst>
        </xdr:cNvPr>
        <xdr:cNvSpPr>
          <a:spLocks noChangeAspect="1" noChangeArrowheads="1"/>
        </xdr:cNvSpPr>
      </xdr:nvSpPr>
      <xdr:spPr bwMode="auto">
        <a:xfrm>
          <a:off x="202565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268</xdr:row>
      <xdr:rowOff>0</xdr:rowOff>
    </xdr:from>
    <xdr:to>
      <xdr:col>2</xdr:col>
      <xdr:colOff>304800</xdr:colOff>
      <xdr:row>268</xdr:row>
      <xdr:rowOff>304800</xdr:rowOff>
    </xdr:to>
    <xdr:sp macro="" textlink="">
      <xdr:nvSpPr>
        <xdr:cNvPr id="25173" name="AutoShape 1621" descr="https://adas-server.mobiledrivetech.com/polarion/icons/default/enums/type_spike.gif">
          <a:hlinkClick xmlns:r="http://schemas.openxmlformats.org/officeDocument/2006/relationships" r:id="rId536" tgtFrame="_blank"/>
          <a:extLst>
            <a:ext uri="{FF2B5EF4-FFF2-40B4-BE49-F238E27FC236}">
              <a16:creationId xmlns:a16="http://schemas.microsoft.com/office/drawing/2014/main" id="{21B55DDF-0B38-4A4B-8A68-DEEFE86A7261}"/>
            </a:ext>
          </a:extLst>
        </xdr:cNvPr>
        <xdr:cNvSpPr>
          <a:spLocks noChangeAspect="1" noChangeArrowheads="1"/>
        </xdr:cNvSpPr>
      </xdr:nvSpPr>
      <xdr:spPr bwMode="auto">
        <a:xfrm>
          <a:off x="265430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268</xdr:row>
      <xdr:rowOff>0</xdr:rowOff>
    </xdr:from>
    <xdr:to>
      <xdr:col>3</xdr:col>
      <xdr:colOff>304800</xdr:colOff>
      <xdr:row>268</xdr:row>
      <xdr:rowOff>304800</xdr:rowOff>
    </xdr:to>
    <xdr:sp macro="" textlink="">
      <xdr:nvSpPr>
        <xdr:cNvPr id="25174" name="AutoShape 1622" descr="https://adas-server.mobiledrivetech.com/polarion/icons/default/enums/type_spike.gif">
          <a:hlinkClick xmlns:r="http://schemas.openxmlformats.org/officeDocument/2006/relationships" r:id="rId536" tgtFrame="_top"/>
          <a:extLst>
            <a:ext uri="{FF2B5EF4-FFF2-40B4-BE49-F238E27FC236}">
              <a16:creationId xmlns:a16="http://schemas.microsoft.com/office/drawing/2014/main" id="{3D713299-314B-40DE-8B40-C14446A0629D}"/>
            </a:ext>
          </a:extLst>
        </xdr:cNvPr>
        <xdr:cNvSpPr>
          <a:spLocks noChangeAspect="1" noChangeArrowheads="1"/>
        </xdr:cNvSpPr>
      </xdr:nvSpPr>
      <xdr:spPr bwMode="auto">
        <a:xfrm>
          <a:off x="5797550" y="173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xdr:row>
      <xdr:rowOff>0</xdr:rowOff>
    </xdr:from>
    <xdr:to>
      <xdr:col>0</xdr:col>
      <xdr:colOff>304800</xdr:colOff>
      <xdr:row>269</xdr:row>
      <xdr:rowOff>304800</xdr:rowOff>
    </xdr:to>
    <xdr:sp macro="" textlink="">
      <xdr:nvSpPr>
        <xdr:cNvPr id="25175" name="AutoShape 1623" descr="https://adas-server.mobiledrivetech.com/polarion/ria/images/suspect.gif">
          <a:extLst>
            <a:ext uri="{FF2B5EF4-FFF2-40B4-BE49-F238E27FC236}">
              <a16:creationId xmlns:a16="http://schemas.microsoft.com/office/drawing/2014/main" id="{35FA9AC3-BD5E-49CE-ADBD-B15EFB164042}"/>
            </a:ext>
          </a:extLst>
        </xdr:cNvPr>
        <xdr:cNvSpPr>
          <a:spLocks noChangeAspect="1" noChangeArrowheads="1"/>
        </xdr:cNvSpPr>
      </xdr:nvSpPr>
      <xdr:spPr bwMode="auto">
        <a:xfrm>
          <a:off x="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269</xdr:row>
      <xdr:rowOff>0</xdr:rowOff>
    </xdr:from>
    <xdr:to>
      <xdr:col>0</xdr:col>
      <xdr:colOff>615950</xdr:colOff>
      <xdr:row>269</xdr:row>
      <xdr:rowOff>304800</xdr:rowOff>
    </xdr:to>
    <xdr:sp macro="" textlink="">
      <xdr:nvSpPr>
        <xdr:cNvPr id="25176" name="AutoShape 1624">
          <a:extLst>
            <a:ext uri="{FF2B5EF4-FFF2-40B4-BE49-F238E27FC236}">
              <a16:creationId xmlns:a16="http://schemas.microsoft.com/office/drawing/2014/main" id="{E36D612F-2337-4E02-8A85-680DD0749D39}"/>
            </a:ext>
          </a:extLst>
        </xdr:cNvPr>
        <xdr:cNvSpPr>
          <a:spLocks noChangeAspect="1" noChangeArrowheads="1"/>
        </xdr:cNvSpPr>
      </xdr:nvSpPr>
      <xdr:spPr bwMode="auto">
        <a:xfrm>
          <a:off x="31115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269</xdr:row>
      <xdr:rowOff>0</xdr:rowOff>
    </xdr:from>
    <xdr:to>
      <xdr:col>0</xdr:col>
      <xdr:colOff>927100</xdr:colOff>
      <xdr:row>269</xdr:row>
      <xdr:rowOff>304800</xdr:rowOff>
    </xdr:to>
    <xdr:sp macro="" textlink="">
      <xdr:nvSpPr>
        <xdr:cNvPr id="25177" name="AutoShape 1625" descr="https://adas-server.mobiledrivetech.com/polarion/icons/default/enums/type_feature.gif">
          <a:hlinkClick xmlns:r="http://schemas.openxmlformats.org/officeDocument/2006/relationships" r:id="rId537" tgtFrame="_blank"/>
          <a:extLst>
            <a:ext uri="{FF2B5EF4-FFF2-40B4-BE49-F238E27FC236}">
              <a16:creationId xmlns:a16="http://schemas.microsoft.com/office/drawing/2014/main" id="{452A4368-DE6D-4C0E-B2EF-3C504D47B9AA}"/>
            </a:ext>
          </a:extLst>
        </xdr:cNvPr>
        <xdr:cNvSpPr>
          <a:spLocks noChangeAspect="1" noChangeArrowheads="1"/>
        </xdr:cNvSpPr>
      </xdr:nvSpPr>
      <xdr:spPr bwMode="auto">
        <a:xfrm>
          <a:off x="62230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269</xdr:row>
      <xdr:rowOff>0</xdr:rowOff>
    </xdr:from>
    <xdr:to>
      <xdr:col>1</xdr:col>
      <xdr:colOff>304800</xdr:colOff>
      <xdr:row>269</xdr:row>
      <xdr:rowOff>304800</xdr:rowOff>
    </xdr:to>
    <xdr:sp macro="" textlink="">
      <xdr:nvSpPr>
        <xdr:cNvPr id="25178" name="AutoShape 1626" descr="https://adas-server.mobiledrivetech.com/polarion/icons/default/enums/type_feature.gif">
          <a:hlinkClick xmlns:r="http://schemas.openxmlformats.org/officeDocument/2006/relationships" r:id="rId537" tgtFrame="_top"/>
          <a:extLst>
            <a:ext uri="{FF2B5EF4-FFF2-40B4-BE49-F238E27FC236}">
              <a16:creationId xmlns:a16="http://schemas.microsoft.com/office/drawing/2014/main" id="{15040BC4-F72A-427B-A10A-D813755919B1}"/>
            </a:ext>
          </a:extLst>
        </xdr:cNvPr>
        <xdr:cNvSpPr>
          <a:spLocks noChangeAspect="1" noChangeArrowheads="1"/>
        </xdr:cNvSpPr>
      </xdr:nvSpPr>
      <xdr:spPr bwMode="auto">
        <a:xfrm>
          <a:off x="202565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269</xdr:row>
      <xdr:rowOff>0</xdr:rowOff>
    </xdr:from>
    <xdr:to>
      <xdr:col>2</xdr:col>
      <xdr:colOff>304800</xdr:colOff>
      <xdr:row>269</xdr:row>
      <xdr:rowOff>304800</xdr:rowOff>
    </xdr:to>
    <xdr:sp macro="" textlink="">
      <xdr:nvSpPr>
        <xdr:cNvPr id="25179" name="AutoShape 1627" descr="https://adas-server.mobiledrivetech.com/polarion/icons/default/enums/type_spike.gif">
          <a:hlinkClick xmlns:r="http://schemas.openxmlformats.org/officeDocument/2006/relationships" r:id="rId538" tgtFrame="_blank"/>
          <a:extLst>
            <a:ext uri="{FF2B5EF4-FFF2-40B4-BE49-F238E27FC236}">
              <a16:creationId xmlns:a16="http://schemas.microsoft.com/office/drawing/2014/main" id="{33B4BA73-0CF1-4032-8040-8C84F7A8CC8B}"/>
            </a:ext>
          </a:extLst>
        </xdr:cNvPr>
        <xdr:cNvSpPr>
          <a:spLocks noChangeAspect="1" noChangeArrowheads="1"/>
        </xdr:cNvSpPr>
      </xdr:nvSpPr>
      <xdr:spPr bwMode="auto">
        <a:xfrm>
          <a:off x="265430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269</xdr:row>
      <xdr:rowOff>0</xdr:rowOff>
    </xdr:from>
    <xdr:to>
      <xdr:col>3</xdr:col>
      <xdr:colOff>304800</xdr:colOff>
      <xdr:row>269</xdr:row>
      <xdr:rowOff>304800</xdr:rowOff>
    </xdr:to>
    <xdr:sp macro="" textlink="">
      <xdr:nvSpPr>
        <xdr:cNvPr id="25180" name="AutoShape 1628" descr="https://adas-server.mobiledrivetech.com/polarion/icons/default/enums/type_spike.gif">
          <a:hlinkClick xmlns:r="http://schemas.openxmlformats.org/officeDocument/2006/relationships" r:id="rId538" tgtFrame="_top"/>
          <a:extLst>
            <a:ext uri="{FF2B5EF4-FFF2-40B4-BE49-F238E27FC236}">
              <a16:creationId xmlns:a16="http://schemas.microsoft.com/office/drawing/2014/main" id="{3DC6464A-6BC9-424F-AB38-17A7F310CAC5}"/>
            </a:ext>
          </a:extLst>
        </xdr:cNvPr>
        <xdr:cNvSpPr>
          <a:spLocks noChangeAspect="1" noChangeArrowheads="1"/>
        </xdr:cNvSpPr>
      </xdr:nvSpPr>
      <xdr:spPr bwMode="auto">
        <a:xfrm>
          <a:off x="5797550" y="1738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xdr:row>
      <xdr:rowOff>0</xdr:rowOff>
    </xdr:from>
    <xdr:to>
      <xdr:col>0</xdr:col>
      <xdr:colOff>304800</xdr:colOff>
      <xdr:row>270</xdr:row>
      <xdr:rowOff>304800</xdr:rowOff>
    </xdr:to>
    <xdr:sp macro="" textlink="">
      <xdr:nvSpPr>
        <xdr:cNvPr id="25181" name="AutoShape 1629" descr="https://adas-server.mobiledrivetech.com/polarion/ria/images/suspect.gif">
          <a:extLst>
            <a:ext uri="{FF2B5EF4-FFF2-40B4-BE49-F238E27FC236}">
              <a16:creationId xmlns:a16="http://schemas.microsoft.com/office/drawing/2014/main" id="{756BF5A9-19F4-46A9-A213-B4F65CDF59B7}"/>
            </a:ext>
          </a:extLst>
        </xdr:cNvPr>
        <xdr:cNvSpPr>
          <a:spLocks noChangeAspect="1" noChangeArrowheads="1"/>
        </xdr:cNvSpPr>
      </xdr:nvSpPr>
      <xdr:spPr bwMode="auto">
        <a:xfrm>
          <a:off x="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270</xdr:row>
      <xdr:rowOff>0</xdr:rowOff>
    </xdr:from>
    <xdr:to>
      <xdr:col>0</xdr:col>
      <xdr:colOff>615950</xdr:colOff>
      <xdr:row>270</xdr:row>
      <xdr:rowOff>304800</xdr:rowOff>
    </xdr:to>
    <xdr:sp macro="" textlink="">
      <xdr:nvSpPr>
        <xdr:cNvPr id="25182" name="AutoShape 1630">
          <a:extLst>
            <a:ext uri="{FF2B5EF4-FFF2-40B4-BE49-F238E27FC236}">
              <a16:creationId xmlns:a16="http://schemas.microsoft.com/office/drawing/2014/main" id="{89CD6137-02B5-4F9A-9881-B49439BE4FE0}"/>
            </a:ext>
          </a:extLst>
        </xdr:cNvPr>
        <xdr:cNvSpPr>
          <a:spLocks noChangeAspect="1" noChangeArrowheads="1"/>
        </xdr:cNvSpPr>
      </xdr:nvSpPr>
      <xdr:spPr bwMode="auto">
        <a:xfrm>
          <a:off x="31115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270</xdr:row>
      <xdr:rowOff>0</xdr:rowOff>
    </xdr:from>
    <xdr:to>
      <xdr:col>0</xdr:col>
      <xdr:colOff>927100</xdr:colOff>
      <xdr:row>270</xdr:row>
      <xdr:rowOff>304800</xdr:rowOff>
    </xdr:to>
    <xdr:sp macro="" textlink="">
      <xdr:nvSpPr>
        <xdr:cNvPr id="25183" name="AutoShape 1631" descr="https://adas-server.mobiledrivetech.com/polarion/icons/default/enums/type_feature.gif">
          <a:hlinkClick xmlns:r="http://schemas.openxmlformats.org/officeDocument/2006/relationships" r:id="rId539" tgtFrame="_blank"/>
          <a:extLst>
            <a:ext uri="{FF2B5EF4-FFF2-40B4-BE49-F238E27FC236}">
              <a16:creationId xmlns:a16="http://schemas.microsoft.com/office/drawing/2014/main" id="{538026F7-A620-44AC-958A-25263AA4BAA6}"/>
            </a:ext>
          </a:extLst>
        </xdr:cNvPr>
        <xdr:cNvSpPr>
          <a:spLocks noChangeAspect="1" noChangeArrowheads="1"/>
        </xdr:cNvSpPr>
      </xdr:nvSpPr>
      <xdr:spPr bwMode="auto">
        <a:xfrm>
          <a:off x="62230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270</xdr:row>
      <xdr:rowOff>0</xdr:rowOff>
    </xdr:from>
    <xdr:to>
      <xdr:col>1</xdr:col>
      <xdr:colOff>304800</xdr:colOff>
      <xdr:row>270</xdr:row>
      <xdr:rowOff>304800</xdr:rowOff>
    </xdr:to>
    <xdr:sp macro="" textlink="">
      <xdr:nvSpPr>
        <xdr:cNvPr id="25184" name="AutoShape 1632" descr="https://adas-server.mobiledrivetech.com/polarion/icons/default/enums/type_feature.gif">
          <a:hlinkClick xmlns:r="http://schemas.openxmlformats.org/officeDocument/2006/relationships" r:id="rId539" tgtFrame="_top"/>
          <a:extLst>
            <a:ext uri="{FF2B5EF4-FFF2-40B4-BE49-F238E27FC236}">
              <a16:creationId xmlns:a16="http://schemas.microsoft.com/office/drawing/2014/main" id="{5BA4039D-8CF2-4F74-8317-9D47E4797AC3}"/>
            </a:ext>
          </a:extLst>
        </xdr:cNvPr>
        <xdr:cNvSpPr>
          <a:spLocks noChangeAspect="1" noChangeArrowheads="1"/>
        </xdr:cNvSpPr>
      </xdr:nvSpPr>
      <xdr:spPr bwMode="auto">
        <a:xfrm>
          <a:off x="202565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270</xdr:row>
      <xdr:rowOff>0</xdr:rowOff>
    </xdr:from>
    <xdr:to>
      <xdr:col>2</xdr:col>
      <xdr:colOff>304800</xdr:colOff>
      <xdr:row>270</xdr:row>
      <xdr:rowOff>304800</xdr:rowOff>
    </xdr:to>
    <xdr:sp macro="" textlink="">
      <xdr:nvSpPr>
        <xdr:cNvPr id="25185" name="AutoShape 1633" descr="https://adas-server.mobiledrivetech.com/polarion/icons/default/enums/type_spike.gif">
          <a:hlinkClick xmlns:r="http://schemas.openxmlformats.org/officeDocument/2006/relationships" r:id="rId540" tgtFrame="_blank"/>
          <a:extLst>
            <a:ext uri="{FF2B5EF4-FFF2-40B4-BE49-F238E27FC236}">
              <a16:creationId xmlns:a16="http://schemas.microsoft.com/office/drawing/2014/main" id="{E18A1203-8CC9-463A-A732-E7BA16007908}"/>
            </a:ext>
          </a:extLst>
        </xdr:cNvPr>
        <xdr:cNvSpPr>
          <a:spLocks noChangeAspect="1" noChangeArrowheads="1"/>
        </xdr:cNvSpPr>
      </xdr:nvSpPr>
      <xdr:spPr bwMode="auto">
        <a:xfrm>
          <a:off x="265430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270</xdr:row>
      <xdr:rowOff>0</xdr:rowOff>
    </xdr:from>
    <xdr:to>
      <xdr:col>3</xdr:col>
      <xdr:colOff>304800</xdr:colOff>
      <xdr:row>270</xdr:row>
      <xdr:rowOff>304800</xdr:rowOff>
    </xdr:to>
    <xdr:sp macro="" textlink="">
      <xdr:nvSpPr>
        <xdr:cNvPr id="25186" name="AutoShape 1634" descr="https://adas-server.mobiledrivetech.com/polarion/icons/default/enums/type_spike.gif">
          <a:hlinkClick xmlns:r="http://schemas.openxmlformats.org/officeDocument/2006/relationships" r:id="rId540" tgtFrame="_top"/>
          <a:extLst>
            <a:ext uri="{FF2B5EF4-FFF2-40B4-BE49-F238E27FC236}">
              <a16:creationId xmlns:a16="http://schemas.microsoft.com/office/drawing/2014/main" id="{14D25102-CB6F-42AD-ADA3-193BA741F297}"/>
            </a:ext>
          </a:extLst>
        </xdr:cNvPr>
        <xdr:cNvSpPr>
          <a:spLocks noChangeAspect="1" noChangeArrowheads="1"/>
        </xdr:cNvSpPr>
      </xdr:nvSpPr>
      <xdr:spPr bwMode="auto">
        <a:xfrm>
          <a:off x="5797550" y="174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xdr:row>
      <xdr:rowOff>0</xdr:rowOff>
    </xdr:from>
    <xdr:to>
      <xdr:col>0</xdr:col>
      <xdr:colOff>304800</xdr:colOff>
      <xdr:row>271</xdr:row>
      <xdr:rowOff>304800</xdr:rowOff>
    </xdr:to>
    <xdr:sp macro="" textlink="">
      <xdr:nvSpPr>
        <xdr:cNvPr id="25187" name="AutoShape 1635" descr="https://adas-server.mobiledrivetech.com/polarion/ria/images/suspect.gif">
          <a:extLst>
            <a:ext uri="{FF2B5EF4-FFF2-40B4-BE49-F238E27FC236}">
              <a16:creationId xmlns:a16="http://schemas.microsoft.com/office/drawing/2014/main" id="{0EB09368-13B6-4192-A97F-443705DFBEC0}"/>
            </a:ext>
          </a:extLst>
        </xdr:cNvPr>
        <xdr:cNvSpPr>
          <a:spLocks noChangeAspect="1" noChangeArrowheads="1"/>
        </xdr:cNvSpPr>
      </xdr:nvSpPr>
      <xdr:spPr bwMode="auto">
        <a:xfrm>
          <a:off x="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271</xdr:row>
      <xdr:rowOff>0</xdr:rowOff>
    </xdr:from>
    <xdr:to>
      <xdr:col>0</xdr:col>
      <xdr:colOff>615950</xdr:colOff>
      <xdr:row>271</xdr:row>
      <xdr:rowOff>304800</xdr:rowOff>
    </xdr:to>
    <xdr:sp macro="" textlink="">
      <xdr:nvSpPr>
        <xdr:cNvPr id="25188" name="AutoShape 1636">
          <a:extLst>
            <a:ext uri="{FF2B5EF4-FFF2-40B4-BE49-F238E27FC236}">
              <a16:creationId xmlns:a16="http://schemas.microsoft.com/office/drawing/2014/main" id="{3148D28A-087E-4BD0-88C0-13C3F6C7E19F}"/>
            </a:ext>
          </a:extLst>
        </xdr:cNvPr>
        <xdr:cNvSpPr>
          <a:spLocks noChangeAspect="1" noChangeArrowheads="1"/>
        </xdr:cNvSpPr>
      </xdr:nvSpPr>
      <xdr:spPr bwMode="auto">
        <a:xfrm>
          <a:off x="31115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271</xdr:row>
      <xdr:rowOff>0</xdr:rowOff>
    </xdr:from>
    <xdr:to>
      <xdr:col>0</xdr:col>
      <xdr:colOff>927100</xdr:colOff>
      <xdr:row>271</xdr:row>
      <xdr:rowOff>304800</xdr:rowOff>
    </xdr:to>
    <xdr:sp macro="" textlink="">
      <xdr:nvSpPr>
        <xdr:cNvPr id="25189" name="AutoShape 1637" descr="https://adas-server.mobiledrivetech.com/polarion/icons/default/enums/type_feature.gif">
          <a:hlinkClick xmlns:r="http://schemas.openxmlformats.org/officeDocument/2006/relationships" r:id="rId541" tgtFrame="_blank"/>
          <a:extLst>
            <a:ext uri="{FF2B5EF4-FFF2-40B4-BE49-F238E27FC236}">
              <a16:creationId xmlns:a16="http://schemas.microsoft.com/office/drawing/2014/main" id="{69447ED1-A71E-4391-9BBA-D02CEF94E2BC}"/>
            </a:ext>
          </a:extLst>
        </xdr:cNvPr>
        <xdr:cNvSpPr>
          <a:spLocks noChangeAspect="1" noChangeArrowheads="1"/>
        </xdr:cNvSpPr>
      </xdr:nvSpPr>
      <xdr:spPr bwMode="auto">
        <a:xfrm>
          <a:off x="62230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271</xdr:row>
      <xdr:rowOff>0</xdr:rowOff>
    </xdr:from>
    <xdr:to>
      <xdr:col>1</xdr:col>
      <xdr:colOff>304800</xdr:colOff>
      <xdr:row>271</xdr:row>
      <xdr:rowOff>304800</xdr:rowOff>
    </xdr:to>
    <xdr:sp macro="" textlink="">
      <xdr:nvSpPr>
        <xdr:cNvPr id="25190" name="AutoShape 1638" descr="https://adas-server.mobiledrivetech.com/polarion/icons/default/enums/type_feature.gif">
          <a:hlinkClick xmlns:r="http://schemas.openxmlformats.org/officeDocument/2006/relationships" r:id="rId541" tgtFrame="_top"/>
          <a:extLst>
            <a:ext uri="{FF2B5EF4-FFF2-40B4-BE49-F238E27FC236}">
              <a16:creationId xmlns:a16="http://schemas.microsoft.com/office/drawing/2014/main" id="{1A816EB3-6DD4-4256-A5C1-A86A254D4C9A}"/>
            </a:ext>
          </a:extLst>
        </xdr:cNvPr>
        <xdr:cNvSpPr>
          <a:spLocks noChangeAspect="1" noChangeArrowheads="1"/>
        </xdr:cNvSpPr>
      </xdr:nvSpPr>
      <xdr:spPr bwMode="auto">
        <a:xfrm>
          <a:off x="202565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271</xdr:row>
      <xdr:rowOff>0</xdr:rowOff>
    </xdr:from>
    <xdr:to>
      <xdr:col>2</xdr:col>
      <xdr:colOff>304800</xdr:colOff>
      <xdr:row>271</xdr:row>
      <xdr:rowOff>304800</xdr:rowOff>
    </xdr:to>
    <xdr:sp macro="" textlink="">
      <xdr:nvSpPr>
        <xdr:cNvPr id="25191" name="AutoShape 1639" descr="https://adas-server.mobiledrivetech.com/polarion/icons/default/enums/type_spike.gif">
          <a:hlinkClick xmlns:r="http://schemas.openxmlformats.org/officeDocument/2006/relationships" r:id="rId542" tgtFrame="_blank"/>
          <a:extLst>
            <a:ext uri="{FF2B5EF4-FFF2-40B4-BE49-F238E27FC236}">
              <a16:creationId xmlns:a16="http://schemas.microsoft.com/office/drawing/2014/main" id="{681F90CD-8DF6-49BE-BFAB-03E816B96A67}"/>
            </a:ext>
          </a:extLst>
        </xdr:cNvPr>
        <xdr:cNvSpPr>
          <a:spLocks noChangeAspect="1" noChangeArrowheads="1"/>
        </xdr:cNvSpPr>
      </xdr:nvSpPr>
      <xdr:spPr bwMode="auto">
        <a:xfrm>
          <a:off x="265430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271</xdr:row>
      <xdr:rowOff>0</xdr:rowOff>
    </xdr:from>
    <xdr:to>
      <xdr:col>3</xdr:col>
      <xdr:colOff>304800</xdr:colOff>
      <xdr:row>271</xdr:row>
      <xdr:rowOff>304800</xdr:rowOff>
    </xdr:to>
    <xdr:sp macro="" textlink="">
      <xdr:nvSpPr>
        <xdr:cNvPr id="25192" name="AutoShape 1640" descr="https://adas-server.mobiledrivetech.com/polarion/icons/default/enums/type_spike.gif">
          <a:hlinkClick xmlns:r="http://schemas.openxmlformats.org/officeDocument/2006/relationships" r:id="rId542" tgtFrame="_top"/>
          <a:extLst>
            <a:ext uri="{FF2B5EF4-FFF2-40B4-BE49-F238E27FC236}">
              <a16:creationId xmlns:a16="http://schemas.microsoft.com/office/drawing/2014/main" id="{93201C1E-DC49-4C33-BE19-223D78814552}"/>
            </a:ext>
          </a:extLst>
        </xdr:cNvPr>
        <xdr:cNvSpPr>
          <a:spLocks noChangeAspect="1" noChangeArrowheads="1"/>
        </xdr:cNvSpPr>
      </xdr:nvSpPr>
      <xdr:spPr bwMode="auto">
        <a:xfrm>
          <a:off x="5797550" y="175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272</xdr:row>
      <xdr:rowOff>304800</xdr:rowOff>
    </xdr:to>
    <xdr:sp macro="" textlink="">
      <xdr:nvSpPr>
        <xdr:cNvPr id="25193" name="AutoShape 1641" descr="https://adas-server.mobiledrivetech.com/polarion/ria/images/suspect.gif">
          <a:extLst>
            <a:ext uri="{FF2B5EF4-FFF2-40B4-BE49-F238E27FC236}">
              <a16:creationId xmlns:a16="http://schemas.microsoft.com/office/drawing/2014/main" id="{FB063D07-DC47-46BD-A084-C174CB78DD79}"/>
            </a:ext>
          </a:extLst>
        </xdr:cNvPr>
        <xdr:cNvSpPr>
          <a:spLocks noChangeAspect="1" noChangeArrowheads="1"/>
        </xdr:cNvSpPr>
      </xdr:nvSpPr>
      <xdr:spPr bwMode="auto">
        <a:xfrm>
          <a:off x="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272</xdr:row>
      <xdr:rowOff>0</xdr:rowOff>
    </xdr:from>
    <xdr:to>
      <xdr:col>0</xdr:col>
      <xdr:colOff>615950</xdr:colOff>
      <xdr:row>272</xdr:row>
      <xdr:rowOff>304800</xdr:rowOff>
    </xdr:to>
    <xdr:sp macro="" textlink="">
      <xdr:nvSpPr>
        <xdr:cNvPr id="25194" name="AutoShape 1642">
          <a:extLst>
            <a:ext uri="{FF2B5EF4-FFF2-40B4-BE49-F238E27FC236}">
              <a16:creationId xmlns:a16="http://schemas.microsoft.com/office/drawing/2014/main" id="{4C719CEA-4C2E-48C5-8AB2-E7AA8B078732}"/>
            </a:ext>
          </a:extLst>
        </xdr:cNvPr>
        <xdr:cNvSpPr>
          <a:spLocks noChangeAspect="1" noChangeArrowheads="1"/>
        </xdr:cNvSpPr>
      </xdr:nvSpPr>
      <xdr:spPr bwMode="auto">
        <a:xfrm>
          <a:off x="31115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272</xdr:row>
      <xdr:rowOff>0</xdr:rowOff>
    </xdr:from>
    <xdr:to>
      <xdr:col>0</xdr:col>
      <xdr:colOff>927100</xdr:colOff>
      <xdr:row>272</xdr:row>
      <xdr:rowOff>304800</xdr:rowOff>
    </xdr:to>
    <xdr:sp macro="" textlink="">
      <xdr:nvSpPr>
        <xdr:cNvPr id="25195" name="AutoShape 1643" descr="https://adas-server.mobiledrivetech.com/polarion/icons/default/enums/type_feature.gif">
          <a:hlinkClick xmlns:r="http://schemas.openxmlformats.org/officeDocument/2006/relationships" r:id="rId543" tgtFrame="_blank"/>
          <a:extLst>
            <a:ext uri="{FF2B5EF4-FFF2-40B4-BE49-F238E27FC236}">
              <a16:creationId xmlns:a16="http://schemas.microsoft.com/office/drawing/2014/main" id="{B8B1F16D-0E0B-41C3-8E8D-9FC8CF7F7B5B}"/>
            </a:ext>
          </a:extLst>
        </xdr:cNvPr>
        <xdr:cNvSpPr>
          <a:spLocks noChangeAspect="1" noChangeArrowheads="1"/>
        </xdr:cNvSpPr>
      </xdr:nvSpPr>
      <xdr:spPr bwMode="auto">
        <a:xfrm>
          <a:off x="62230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272</xdr:row>
      <xdr:rowOff>0</xdr:rowOff>
    </xdr:from>
    <xdr:to>
      <xdr:col>1</xdr:col>
      <xdr:colOff>304800</xdr:colOff>
      <xdr:row>272</xdr:row>
      <xdr:rowOff>304800</xdr:rowOff>
    </xdr:to>
    <xdr:sp macro="" textlink="">
      <xdr:nvSpPr>
        <xdr:cNvPr id="25196" name="AutoShape 1644" descr="https://adas-server.mobiledrivetech.com/polarion/icons/default/enums/type_feature.gif">
          <a:hlinkClick xmlns:r="http://schemas.openxmlformats.org/officeDocument/2006/relationships" r:id="rId543" tgtFrame="_top"/>
          <a:extLst>
            <a:ext uri="{FF2B5EF4-FFF2-40B4-BE49-F238E27FC236}">
              <a16:creationId xmlns:a16="http://schemas.microsoft.com/office/drawing/2014/main" id="{352C1218-FA55-4D77-8A04-F046AF238541}"/>
            </a:ext>
          </a:extLst>
        </xdr:cNvPr>
        <xdr:cNvSpPr>
          <a:spLocks noChangeAspect="1" noChangeArrowheads="1"/>
        </xdr:cNvSpPr>
      </xdr:nvSpPr>
      <xdr:spPr bwMode="auto">
        <a:xfrm>
          <a:off x="202565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272</xdr:row>
      <xdr:rowOff>0</xdr:rowOff>
    </xdr:from>
    <xdr:to>
      <xdr:col>2</xdr:col>
      <xdr:colOff>304800</xdr:colOff>
      <xdr:row>272</xdr:row>
      <xdr:rowOff>304800</xdr:rowOff>
    </xdr:to>
    <xdr:sp macro="" textlink="">
      <xdr:nvSpPr>
        <xdr:cNvPr id="25197" name="AutoShape 1645" descr="https://adas-server.mobiledrivetech.com/polarion/icons/default/enums/type_spike.gif">
          <a:hlinkClick xmlns:r="http://schemas.openxmlformats.org/officeDocument/2006/relationships" r:id="rId544" tgtFrame="_blank"/>
          <a:extLst>
            <a:ext uri="{FF2B5EF4-FFF2-40B4-BE49-F238E27FC236}">
              <a16:creationId xmlns:a16="http://schemas.microsoft.com/office/drawing/2014/main" id="{BC10EB0D-49B9-4E33-888C-1F0225146DAF}"/>
            </a:ext>
          </a:extLst>
        </xdr:cNvPr>
        <xdr:cNvSpPr>
          <a:spLocks noChangeAspect="1" noChangeArrowheads="1"/>
        </xdr:cNvSpPr>
      </xdr:nvSpPr>
      <xdr:spPr bwMode="auto">
        <a:xfrm>
          <a:off x="265430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272</xdr:row>
      <xdr:rowOff>0</xdr:rowOff>
    </xdr:from>
    <xdr:to>
      <xdr:col>3</xdr:col>
      <xdr:colOff>304800</xdr:colOff>
      <xdr:row>272</xdr:row>
      <xdr:rowOff>304800</xdr:rowOff>
    </xdr:to>
    <xdr:sp macro="" textlink="">
      <xdr:nvSpPr>
        <xdr:cNvPr id="25198" name="AutoShape 1646" descr="https://adas-server.mobiledrivetech.com/polarion/icons/default/enums/type_spike.gif">
          <a:hlinkClick xmlns:r="http://schemas.openxmlformats.org/officeDocument/2006/relationships" r:id="rId544" tgtFrame="_top"/>
          <a:extLst>
            <a:ext uri="{FF2B5EF4-FFF2-40B4-BE49-F238E27FC236}">
              <a16:creationId xmlns:a16="http://schemas.microsoft.com/office/drawing/2014/main" id="{739C35D4-8D45-4486-AB9B-3852A7D7F49C}"/>
            </a:ext>
          </a:extLst>
        </xdr:cNvPr>
        <xdr:cNvSpPr>
          <a:spLocks noChangeAspect="1" noChangeArrowheads="1"/>
        </xdr:cNvSpPr>
      </xdr:nvSpPr>
      <xdr:spPr bwMode="auto">
        <a:xfrm>
          <a:off x="579755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xdr:row>
      <xdr:rowOff>0</xdr:rowOff>
    </xdr:from>
    <xdr:to>
      <xdr:col>0</xdr:col>
      <xdr:colOff>304800</xdr:colOff>
      <xdr:row>273</xdr:row>
      <xdr:rowOff>304800</xdr:rowOff>
    </xdr:to>
    <xdr:sp macro="" textlink="">
      <xdr:nvSpPr>
        <xdr:cNvPr id="25199" name="AutoShape 1647" descr="https://adas-server.mobiledrivetech.com/polarion/ria/images/suspect.gif">
          <a:extLst>
            <a:ext uri="{FF2B5EF4-FFF2-40B4-BE49-F238E27FC236}">
              <a16:creationId xmlns:a16="http://schemas.microsoft.com/office/drawing/2014/main" id="{752B320D-4E9A-4C6D-BF76-A957287B145D}"/>
            </a:ext>
          </a:extLst>
        </xdr:cNvPr>
        <xdr:cNvSpPr>
          <a:spLocks noChangeAspect="1" noChangeArrowheads="1"/>
        </xdr:cNvSpPr>
      </xdr:nvSpPr>
      <xdr:spPr bwMode="auto">
        <a:xfrm>
          <a:off x="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273</xdr:row>
      <xdr:rowOff>0</xdr:rowOff>
    </xdr:from>
    <xdr:to>
      <xdr:col>0</xdr:col>
      <xdr:colOff>615950</xdr:colOff>
      <xdr:row>273</xdr:row>
      <xdr:rowOff>304800</xdr:rowOff>
    </xdr:to>
    <xdr:sp macro="" textlink="">
      <xdr:nvSpPr>
        <xdr:cNvPr id="25200" name="AutoShape 1648">
          <a:extLst>
            <a:ext uri="{FF2B5EF4-FFF2-40B4-BE49-F238E27FC236}">
              <a16:creationId xmlns:a16="http://schemas.microsoft.com/office/drawing/2014/main" id="{3577A8A0-2AAD-49E0-B297-09D1C9331672}"/>
            </a:ext>
          </a:extLst>
        </xdr:cNvPr>
        <xdr:cNvSpPr>
          <a:spLocks noChangeAspect="1" noChangeArrowheads="1"/>
        </xdr:cNvSpPr>
      </xdr:nvSpPr>
      <xdr:spPr bwMode="auto">
        <a:xfrm>
          <a:off x="31115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273</xdr:row>
      <xdr:rowOff>0</xdr:rowOff>
    </xdr:from>
    <xdr:to>
      <xdr:col>0</xdr:col>
      <xdr:colOff>927100</xdr:colOff>
      <xdr:row>273</xdr:row>
      <xdr:rowOff>304800</xdr:rowOff>
    </xdr:to>
    <xdr:sp macro="" textlink="">
      <xdr:nvSpPr>
        <xdr:cNvPr id="25201" name="AutoShape 1649" descr="https://adas-server.mobiledrivetech.com/polarion/icons/default/enums/type_feature.gif">
          <a:hlinkClick xmlns:r="http://schemas.openxmlformats.org/officeDocument/2006/relationships" r:id="rId545" tgtFrame="_blank"/>
          <a:extLst>
            <a:ext uri="{FF2B5EF4-FFF2-40B4-BE49-F238E27FC236}">
              <a16:creationId xmlns:a16="http://schemas.microsoft.com/office/drawing/2014/main" id="{4986A9BE-B9A9-430A-9EBF-2D4541CFB772}"/>
            </a:ext>
          </a:extLst>
        </xdr:cNvPr>
        <xdr:cNvSpPr>
          <a:spLocks noChangeAspect="1" noChangeArrowheads="1"/>
        </xdr:cNvSpPr>
      </xdr:nvSpPr>
      <xdr:spPr bwMode="auto">
        <a:xfrm>
          <a:off x="62230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273</xdr:row>
      <xdr:rowOff>0</xdr:rowOff>
    </xdr:from>
    <xdr:to>
      <xdr:col>1</xdr:col>
      <xdr:colOff>304800</xdr:colOff>
      <xdr:row>273</xdr:row>
      <xdr:rowOff>304800</xdr:rowOff>
    </xdr:to>
    <xdr:sp macro="" textlink="">
      <xdr:nvSpPr>
        <xdr:cNvPr id="25202" name="AutoShape 1650" descr="https://adas-server.mobiledrivetech.com/polarion/icons/default/enums/type_feature.gif">
          <a:hlinkClick xmlns:r="http://schemas.openxmlformats.org/officeDocument/2006/relationships" r:id="rId545" tgtFrame="_top"/>
          <a:extLst>
            <a:ext uri="{FF2B5EF4-FFF2-40B4-BE49-F238E27FC236}">
              <a16:creationId xmlns:a16="http://schemas.microsoft.com/office/drawing/2014/main" id="{B7C168B3-9CE9-4C95-A904-5463F9277EA0}"/>
            </a:ext>
          </a:extLst>
        </xdr:cNvPr>
        <xdr:cNvSpPr>
          <a:spLocks noChangeAspect="1" noChangeArrowheads="1"/>
        </xdr:cNvSpPr>
      </xdr:nvSpPr>
      <xdr:spPr bwMode="auto">
        <a:xfrm>
          <a:off x="202565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273</xdr:row>
      <xdr:rowOff>0</xdr:rowOff>
    </xdr:from>
    <xdr:to>
      <xdr:col>2</xdr:col>
      <xdr:colOff>304800</xdr:colOff>
      <xdr:row>273</xdr:row>
      <xdr:rowOff>304800</xdr:rowOff>
    </xdr:to>
    <xdr:sp macro="" textlink="">
      <xdr:nvSpPr>
        <xdr:cNvPr id="25203" name="AutoShape 1651" descr="https://adas-server.mobiledrivetech.com/polarion/icons/default/enums/type_spike.gif">
          <a:hlinkClick xmlns:r="http://schemas.openxmlformats.org/officeDocument/2006/relationships" r:id="rId546" tgtFrame="_blank"/>
          <a:extLst>
            <a:ext uri="{FF2B5EF4-FFF2-40B4-BE49-F238E27FC236}">
              <a16:creationId xmlns:a16="http://schemas.microsoft.com/office/drawing/2014/main" id="{4F0D2255-E53B-4157-B0F7-92E5A63E1C5D}"/>
            </a:ext>
          </a:extLst>
        </xdr:cNvPr>
        <xdr:cNvSpPr>
          <a:spLocks noChangeAspect="1" noChangeArrowheads="1"/>
        </xdr:cNvSpPr>
      </xdr:nvSpPr>
      <xdr:spPr bwMode="auto">
        <a:xfrm>
          <a:off x="265430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273</xdr:row>
      <xdr:rowOff>0</xdr:rowOff>
    </xdr:from>
    <xdr:to>
      <xdr:col>3</xdr:col>
      <xdr:colOff>304800</xdr:colOff>
      <xdr:row>273</xdr:row>
      <xdr:rowOff>304800</xdr:rowOff>
    </xdr:to>
    <xdr:sp macro="" textlink="">
      <xdr:nvSpPr>
        <xdr:cNvPr id="25204" name="AutoShape 1652" descr="https://adas-server.mobiledrivetech.com/polarion/icons/default/enums/type_spike.gif">
          <a:hlinkClick xmlns:r="http://schemas.openxmlformats.org/officeDocument/2006/relationships" r:id="rId546" tgtFrame="_top"/>
          <a:extLst>
            <a:ext uri="{FF2B5EF4-FFF2-40B4-BE49-F238E27FC236}">
              <a16:creationId xmlns:a16="http://schemas.microsoft.com/office/drawing/2014/main" id="{24C384FE-EA73-4A74-A26A-1976D25837C4}"/>
            </a:ext>
          </a:extLst>
        </xdr:cNvPr>
        <xdr:cNvSpPr>
          <a:spLocks noChangeAspect="1" noChangeArrowheads="1"/>
        </xdr:cNvSpPr>
      </xdr:nvSpPr>
      <xdr:spPr bwMode="auto">
        <a:xfrm>
          <a:off x="5797550" y="1764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xdr:row>
      <xdr:rowOff>0</xdr:rowOff>
    </xdr:from>
    <xdr:to>
      <xdr:col>0</xdr:col>
      <xdr:colOff>304800</xdr:colOff>
      <xdr:row>274</xdr:row>
      <xdr:rowOff>304800</xdr:rowOff>
    </xdr:to>
    <xdr:sp macro="" textlink="">
      <xdr:nvSpPr>
        <xdr:cNvPr id="25205" name="AutoShape 1653" descr="https://adas-server.mobiledrivetech.com/polarion/ria/images/suspect.gif">
          <a:extLst>
            <a:ext uri="{FF2B5EF4-FFF2-40B4-BE49-F238E27FC236}">
              <a16:creationId xmlns:a16="http://schemas.microsoft.com/office/drawing/2014/main" id="{D9D36B9C-6402-463C-B0AF-14B889CD347E}"/>
            </a:ext>
          </a:extLst>
        </xdr:cNvPr>
        <xdr:cNvSpPr>
          <a:spLocks noChangeAspect="1" noChangeArrowheads="1"/>
        </xdr:cNvSpPr>
      </xdr:nvSpPr>
      <xdr:spPr bwMode="auto">
        <a:xfrm>
          <a:off x="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274</xdr:row>
      <xdr:rowOff>0</xdr:rowOff>
    </xdr:from>
    <xdr:to>
      <xdr:col>0</xdr:col>
      <xdr:colOff>615950</xdr:colOff>
      <xdr:row>274</xdr:row>
      <xdr:rowOff>304800</xdr:rowOff>
    </xdr:to>
    <xdr:sp macro="" textlink="">
      <xdr:nvSpPr>
        <xdr:cNvPr id="25206" name="AutoShape 1654">
          <a:extLst>
            <a:ext uri="{FF2B5EF4-FFF2-40B4-BE49-F238E27FC236}">
              <a16:creationId xmlns:a16="http://schemas.microsoft.com/office/drawing/2014/main" id="{C8B3C22A-85CF-471E-962D-423FB63DEF5B}"/>
            </a:ext>
          </a:extLst>
        </xdr:cNvPr>
        <xdr:cNvSpPr>
          <a:spLocks noChangeAspect="1" noChangeArrowheads="1"/>
        </xdr:cNvSpPr>
      </xdr:nvSpPr>
      <xdr:spPr bwMode="auto">
        <a:xfrm>
          <a:off x="31115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274</xdr:row>
      <xdr:rowOff>0</xdr:rowOff>
    </xdr:from>
    <xdr:to>
      <xdr:col>0</xdr:col>
      <xdr:colOff>927100</xdr:colOff>
      <xdr:row>274</xdr:row>
      <xdr:rowOff>304800</xdr:rowOff>
    </xdr:to>
    <xdr:sp macro="" textlink="">
      <xdr:nvSpPr>
        <xdr:cNvPr id="25207" name="AutoShape 1655" descr="https://adas-server.mobiledrivetech.com/polarion/icons/default/enums/type_feature.gif">
          <a:hlinkClick xmlns:r="http://schemas.openxmlformats.org/officeDocument/2006/relationships" r:id="rId547" tgtFrame="_blank"/>
          <a:extLst>
            <a:ext uri="{FF2B5EF4-FFF2-40B4-BE49-F238E27FC236}">
              <a16:creationId xmlns:a16="http://schemas.microsoft.com/office/drawing/2014/main" id="{FBCC01A0-105C-4205-9B06-D46AF47DCBB1}"/>
            </a:ext>
          </a:extLst>
        </xdr:cNvPr>
        <xdr:cNvSpPr>
          <a:spLocks noChangeAspect="1" noChangeArrowheads="1"/>
        </xdr:cNvSpPr>
      </xdr:nvSpPr>
      <xdr:spPr bwMode="auto">
        <a:xfrm>
          <a:off x="62230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274</xdr:row>
      <xdr:rowOff>0</xdr:rowOff>
    </xdr:from>
    <xdr:to>
      <xdr:col>1</xdr:col>
      <xdr:colOff>304800</xdr:colOff>
      <xdr:row>274</xdr:row>
      <xdr:rowOff>304800</xdr:rowOff>
    </xdr:to>
    <xdr:sp macro="" textlink="">
      <xdr:nvSpPr>
        <xdr:cNvPr id="25208" name="AutoShape 1656" descr="https://adas-server.mobiledrivetech.com/polarion/icons/default/enums/type_feature.gif">
          <a:hlinkClick xmlns:r="http://schemas.openxmlformats.org/officeDocument/2006/relationships" r:id="rId547" tgtFrame="_top"/>
          <a:extLst>
            <a:ext uri="{FF2B5EF4-FFF2-40B4-BE49-F238E27FC236}">
              <a16:creationId xmlns:a16="http://schemas.microsoft.com/office/drawing/2014/main" id="{099DCA56-65D5-44DC-AA43-FE04DBA2CCCD}"/>
            </a:ext>
          </a:extLst>
        </xdr:cNvPr>
        <xdr:cNvSpPr>
          <a:spLocks noChangeAspect="1" noChangeArrowheads="1"/>
        </xdr:cNvSpPr>
      </xdr:nvSpPr>
      <xdr:spPr bwMode="auto">
        <a:xfrm>
          <a:off x="202565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274</xdr:row>
      <xdr:rowOff>0</xdr:rowOff>
    </xdr:from>
    <xdr:to>
      <xdr:col>2</xdr:col>
      <xdr:colOff>304800</xdr:colOff>
      <xdr:row>274</xdr:row>
      <xdr:rowOff>304800</xdr:rowOff>
    </xdr:to>
    <xdr:sp macro="" textlink="">
      <xdr:nvSpPr>
        <xdr:cNvPr id="25209" name="AutoShape 1657" descr="https://adas-server.mobiledrivetech.com/polarion/ria/images/suspect.gif">
          <a:extLst>
            <a:ext uri="{FF2B5EF4-FFF2-40B4-BE49-F238E27FC236}">
              <a16:creationId xmlns:a16="http://schemas.microsoft.com/office/drawing/2014/main" id="{C421069D-E6E2-45FA-9A0B-54C1DF4057D9}"/>
            </a:ext>
          </a:extLst>
        </xdr:cNvPr>
        <xdr:cNvSpPr>
          <a:spLocks noChangeAspect="1" noChangeArrowheads="1"/>
        </xdr:cNvSpPr>
      </xdr:nvSpPr>
      <xdr:spPr bwMode="auto">
        <a:xfrm>
          <a:off x="265430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274</xdr:row>
      <xdr:rowOff>0</xdr:rowOff>
    </xdr:from>
    <xdr:to>
      <xdr:col>2</xdr:col>
      <xdr:colOff>615950</xdr:colOff>
      <xdr:row>274</xdr:row>
      <xdr:rowOff>304800</xdr:rowOff>
    </xdr:to>
    <xdr:sp macro="" textlink="">
      <xdr:nvSpPr>
        <xdr:cNvPr id="25210" name="AutoShape 1658">
          <a:extLst>
            <a:ext uri="{FF2B5EF4-FFF2-40B4-BE49-F238E27FC236}">
              <a16:creationId xmlns:a16="http://schemas.microsoft.com/office/drawing/2014/main" id="{E0CD55E8-2606-4C66-BEFD-91E3EBF82ABC}"/>
            </a:ext>
          </a:extLst>
        </xdr:cNvPr>
        <xdr:cNvSpPr>
          <a:spLocks noChangeAspect="1" noChangeArrowheads="1"/>
        </xdr:cNvSpPr>
      </xdr:nvSpPr>
      <xdr:spPr bwMode="auto">
        <a:xfrm>
          <a:off x="296545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274</xdr:row>
      <xdr:rowOff>0</xdr:rowOff>
    </xdr:from>
    <xdr:to>
      <xdr:col>2</xdr:col>
      <xdr:colOff>927100</xdr:colOff>
      <xdr:row>274</xdr:row>
      <xdr:rowOff>304800</xdr:rowOff>
    </xdr:to>
    <xdr:sp macro="" textlink="">
      <xdr:nvSpPr>
        <xdr:cNvPr id="25211" name="AutoShape 1659" descr="https://adas-server.mobiledrivetech.com/polarion/icons/default/enums/type_spike.gif">
          <a:hlinkClick xmlns:r="http://schemas.openxmlformats.org/officeDocument/2006/relationships" r:id="rId548" tgtFrame="_blank"/>
          <a:extLst>
            <a:ext uri="{FF2B5EF4-FFF2-40B4-BE49-F238E27FC236}">
              <a16:creationId xmlns:a16="http://schemas.microsoft.com/office/drawing/2014/main" id="{F81EE4FE-D074-41C1-851E-605BCCBB96B8}"/>
            </a:ext>
          </a:extLst>
        </xdr:cNvPr>
        <xdr:cNvSpPr>
          <a:spLocks noChangeAspect="1" noChangeArrowheads="1"/>
        </xdr:cNvSpPr>
      </xdr:nvSpPr>
      <xdr:spPr bwMode="auto">
        <a:xfrm>
          <a:off x="327660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274</xdr:row>
      <xdr:rowOff>0</xdr:rowOff>
    </xdr:from>
    <xdr:to>
      <xdr:col>3</xdr:col>
      <xdr:colOff>304800</xdr:colOff>
      <xdr:row>274</xdr:row>
      <xdr:rowOff>304800</xdr:rowOff>
    </xdr:to>
    <xdr:sp macro="" textlink="">
      <xdr:nvSpPr>
        <xdr:cNvPr id="25212" name="AutoShape 1660" descr="https://adas-server.mobiledrivetech.com/polarion/icons/default/enums/type_spike.gif">
          <a:hlinkClick xmlns:r="http://schemas.openxmlformats.org/officeDocument/2006/relationships" r:id="rId548" tgtFrame="_top"/>
          <a:extLst>
            <a:ext uri="{FF2B5EF4-FFF2-40B4-BE49-F238E27FC236}">
              <a16:creationId xmlns:a16="http://schemas.microsoft.com/office/drawing/2014/main" id="{41B13796-0D25-4900-AA26-D40C93D5C3B1}"/>
            </a:ext>
          </a:extLst>
        </xdr:cNvPr>
        <xdr:cNvSpPr>
          <a:spLocks noChangeAspect="1" noChangeArrowheads="1"/>
        </xdr:cNvSpPr>
      </xdr:nvSpPr>
      <xdr:spPr bwMode="auto">
        <a:xfrm>
          <a:off x="5797550" y="177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xdr:row>
      <xdr:rowOff>0</xdr:rowOff>
    </xdr:from>
    <xdr:to>
      <xdr:col>0</xdr:col>
      <xdr:colOff>304800</xdr:colOff>
      <xdr:row>275</xdr:row>
      <xdr:rowOff>304800</xdr:rowOff>
    </xdr:to>
    <xdr:sp macro="" textlink="">
      <xdr:nvSpPr>
        <xdr:cNvPr id="25213" name="AutoShape 1661" descr="https://adas-server.mobiledrivetech.com/polarion/ria/images/suspect.gif">
          <a:extLst>
            <a:ext uri="{FF2B5EF4-FFF2-40B4-BE49-F238E27FC236}">
              <a16:creationId xmlns:a16="http://schemas.microsoft.com/office/drawing/2014/main" id="{679822A8-8784-4BD7-B7C9-BC5950CBD9E2}"/>
            </a:ext>
          </a:extLst>
        </xdr:cNvPr>
        <xdr:cNvSpPr>
          <a:spLocks noChangeAspect="1" noChangeArrowheads="1"/>
        </xdr:cNvSpPr>
      </xdr:nvSpPr>
      <xdr:spPr bwMode="auto">
        <a:xfrm>
          <a:off x="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275</xdr:row>
      <xdr:rowOff>0</xdr:rowOff>
    </xdr:from>
    <xdr:to>
      <xdr:col>0</xdr:col>
      <xdr:colOff>615950</xdr:colOff>
      <xdr:row>275</xdr:row>
      <xdr:rowOff>304800</xdr:rowOff>
    </xdr:to>
    <xdr:sp macro="" textlink="">
      <xdr:nvSpPr>
        <xdr:cNvPr id="25214" name="AutoShape 1662">
          <a:extLst>
            <a:ext uri="{FF2B5EF4-FFF2-40B4-BE49-F238E27FC236}">
              <a16:creationId xmlns:a16="http://schemas.microsoft.com/office/drawing/2014/main" id="{80C2DFDB-8074-40B1-A25C-C3062EA3E506}"/>
            </a:ext>
          </a:extLst>
        </xdr:cNvPr>
        <xdr:cNvSpPr>
          <a:spLocks noChangeAspect="1" noChangeArrowheads="1"/>
        </xdr:cNvSpPr>
      </xdr:nvSpPr>
      <xdr:spPr bwMode="auto">
        <a:xfrm>
          <a:off x="31115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275</xdr:row>
      <xdr:rowOff>0</xdr:rowOff>
    </xdr:from>
    <xdr:to>
      <xdr:col>0</xdr:col>
      <xdr:colOff>927100</xdr:colOff>
      <xdr:row>275</xdr:row>
      <xdr:rowOff>304800</xdr:rowOff>
    </xdr:to>
    <xdr:sp macro="" textlink="">
      <xdr:nvSpPr>
        <xdr:cNvPr id="25215" name="AutoShape 1663" descr="https://adas-server.mobiledrivetech.com/polarion/icons/default/enums/type_feature.gif">
          <a:hlinkClick xmlns:r="http://schemas.openxmlformats.org/officeDocument/2006/relationships" r:id="rId549" tgtFrame="_blank"/>
          <a:extLst>
            <a:ext uri="{FF2B5EF4-FFF2-40B4-BE49-F238E27FC236}">
              <a16:creationId xmlns:a16="http://schemas.microsoft.com/office/drawing/2014/main" id="{1027D8E9-CAF8-4E74-8627-7E395CE132AD}"/>
            </a:ext>
          </a:extLst>
        </xdr:cNvPr>
        <xdr:cNvSpPr>
          <a:spLocks noChangeAspect="1" noChangeArrowheads="1"/>
        </xdr:cNvSpPr>
      </xdr:nvSpPr>
      <xdr:spPr bwMode="auto">
        <a:xfrm>
          <a:off x="62230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275</xdr:row>
      <xdr:rowOff>0</xdr:rowOff>
    </xdr:from>
    <xdr:to>
      <xdr:col>1</xdr:col>
      <xdr:colOff>304800</xdr:colOff>
      <xdr:row>275</xdr:row>
      <xdr:rowOff>304800</xdr:rowOff>
    </xdr:to>
    <xdr:sp macro="" textlink="">
      <xdr:nvSpPr>
        <xdr:cNvPr id="25216" name="AutoShape 1664" descr="https://adas-server.mobiledrivetech.com/polarion/icons/default/enums/type_feature.gif">
          <a:hlinkClick xmlns:r="http://schemas.openxmlformats.org/officeDocument/2006/relationships" r:id="rId549" tgtFrame="_top"/>
          <a:extLst>
            <a:ext uri="{FF2B5EF4-FFF2-40B4-BE49-F238E27FC236}">
              <a16:creationId xmlns:a16="http://schemas.microsoft.com/office/drawing/2014/main" id="{0D4C0742-E9A0-48B2-809D-57C3E06CDCEA}"/>
            </a:ext>
          </a:extLst>
        </xdr:cNvPr>
        <xdr:cNvSpPr>
          <a:spLocks noChangeAspect="1" noChangeArrowheads="1"/>
        </xdr:cNvSpPr>
      </xdr:nvSpPr>
      <xdr:spPr bwMode="auto">
        <a:xfrm>
          <a:off x="202565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275</xdr:row>
      <xdr:rowOff>0</xdr:rowOff>
    </xdr:from>
    <xdr:to>
      <xdr:col>2</xdr:col>
      <xdr:colOff>304800</xdr:colOff>
      <xdr:row>275</xdr:row>
      <xdr:rowOff>304800</xdr:rowOff>
    </xdr:to>
    <xdr:sp macro="" textlink="">
      <xdr:nvSpPr>
        <xdr:cNvPr id="25217" name="AutoShape 1665" descr="https://adas-server.mobiledrivetech.com/polarion/icons/default/enums/type_spike.gif">
          <a:hlinkClick xmlns:r="http://schemas.openxmlformats.org/officeDocument/2006/relationships" r:id="rId550" tgtFrame="_blank"/>
          <a:extLst>
            <a:ext uri="{FF2B5EF4-FFF2-40B4-BE49-F238E27FC236}">
              <a16:creationId xmlns:a16="http://schemas.microsoft.com/office/drawing/2014/main" id="{8E9005B0-2FEB-4B7C-A293-DC18C05EFECE}"/>
            </a:ext>
          </a:extLst>
        </xdr:cNvPr>
        <xdr:cNvSpPr>
          <a:spLocks noChangeAspect="1" noChangeArrowheads="1"/>
        </xdr:cNvSpPr>
      </xdr:nvSpPr>
      <xdr:spPr bwMode="auto">
        <a:xfrm>
          <a:off x="265430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275</xdr:row>
      <xdr:rowOff>0</xdr:rowOff>
    </xdr:from>
    <xdr:to>
      <xdr:col>3</xdr:col>
      <xdr:colOff>304800</xdr:colOff>
      <xdr:row>275</xdr:row>
      <xdr:rowOff>304800</xdr:rowOff>
    </xdr:to>
    <xdr:sp macro="" textlink="">
      <xdr:nvSpPr>
        <xdr:cNvPr id="25218" name="AutoShape 1666" descr="https://adas-server.mobiledrivetech.com/polarion/icons/default/enums/type_spike.gif">
          <a:hlinkClick xmlns:r="http://schemas.openxmlformats.org/officeDocument/2006/relationships" r:id="rId550" tgtFrame="_top"/>
          <a:extLst>
            <a:ext uri="{FF2B5EF4-FFF2-40B4-BE49-F238E27FC236}">
              <a16:creationId xmlns:a16="http://schemas.microsoft.com/office/drawing/2014/main" id="{84841A2E-2092-4ED9-BA58-2F0EEA8A6C53}"/>
            </a:ext>
          </a:extLst>
        </xdr:cNvPr>
        <xdr:cNvSpPr>
          <a:spLocks noChangeAspect="1" noChangeArrowheads="1"/>
        </xdr:cNvSpPr>
      </xdr:nvSpPr>
      <xdr:spPr bwMode="auto">
        <a:xfrm>
          <a:off x="5797550" y="177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0</xdr:col>
      <xdr:colOff>304800</xdr:colOff>
      <xdr:row>276</xdr:row>
      <xdr:rowOff>304800</xdr:rowOff>
    </xdr:to>
    <xdr:sp macro="" textlink="">
      <xdr:nvSpPr>
        <xdr:cNvPr id="25219" name="AutoShape 1667" descr="https://adas-server.mobiledrivetech.com/polarion/ria/images/suspect.gif">
          <a:extLst>
            <a:ext uri="{FF2B5EF4-FFF2-40B4-BE49-F238E27FC236}">
              <a16:creationId xmlns:a16="http://schemas.microsoft.com/office/drawing/2014/main" id="{3CD59B50-FD8D-4E3F-8C5D-D642D0B943EF}"/>
            </a:ext>
          </a:extLst>
        </xdr:cNvPr>
        <xdr:cNvSpPr>
          <a:spLocks noChangeAspect="1" noChangeArrowheads="1"/>
        </xdr:cNvSpPr>
      </xdr:nvSpPr>
      <xdr:spPr bwMode="auto">
        <a:xfrm>
          <a:off x="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276</xdr:row>
      <xdr:rowOff>0</xdr:rowOff>
    </xdr:from>
    <xdr:to>
      <xdr:col>0</xdr:col>
      <xdr:colOff>615950</xdr:colOff>
      <xdr:row>276</xdr:row>
      <xdr:rowOff>304800</xdr:rowOff>
    </xdr:to>
    <xdr:sp macro="" textlink="">
      <xdr:nvSpPr>
        <xdr:cNvPr id="25220" name="AutoShape 1668">
          <a:extLst>
            <a:ext uri="{FF2B5EF4-FFF2-40B4-BE49-F238E27FC236}">
              <a16:creationId xmlns:a16="http://schemas.microsoft.com/office/drawing/2014/main" id="{6988A081-8DE5-4FB1-8BAA-01949724808F}"/>
            </a:ext>
          </a:extLst>
        </xdr:cNvPr>
        <xdr:cNvSpPr>
          <a:spLocks noChangeAspect="1" noChangeArrowheads="1"/>
        </xdr:cNvSpPr>
      </xdr:nvSpPr>
      <xdr:spPr bwMode="auto">
        <a:xfrm>
          <a:off x="31115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276</xdr:row>
      <xdr:rowOff>0</xdr:rowOff>
    </xdr:from>
    <xdr:to>
      <xdr:col>0</xdr:col>
      <xdr:colOff>927100</xdr:colOff>
      <xdr:row>276</xdr:row>
      <xdr:rowOff>304800</xdr:rowOff>
    </xdr:to>
    <xdr:sp macro="" textlink="">
      <xdr:nvSpPr>
        <xdr:cNvPr id="25221" name="AutoShape 1669" descr="https://adas-server.mobiledrivetech.com/polarion/icons/default/enums/type_feature.gif">
          <a:hlinkClick xmlns:r="http://schemas.openxmlformats.org/officeDocument/2006/relationships" r:id="rId551" tgtFrame="_blank"/>
          <a:extLst>
            <a:ext uri="{FF2B5EF4-FFF2-40B4-BE49-F238E27FC236}">
              <a16:creationId xmlns:a16="http://schemas.microsoft.com/office/drawing/2014/main" id="{04C63650-B08C-4642-AD91-FAF01CF791DD}"/>
            </a:ext>
          </a:extLst>
        </xdr:cNvPr>
        <xdr:cNvSpPr>
          <a:spLocks noChangeAspect="1" noChangeArrowheads="1"/>
        </xdr:cNvSpPr>
      </xdr:nvSpPr>
      <xdr:spPr bwMode="auto">
        <a:xfrm>
          <a:off x="62230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276</xdr:row>
      <xdr:rowOff>0</xdr:rowOff>
    </xdr:from>
    <xdr:to>
      <xdr:col>1</xdr:col>
      <xdr:colOff>304800</xdr:colOff>
      <xdr:row>276</xdr:row>
      <xdr:rowOff>304800</xdr:rowOff>
    </xdr:to>
    <xdr:sp macro="" textlink="">
      <xdr:nvSpPr>
        <xdr:cNvPr id="25222" name="AutoShape 1670" descr="https://adas-server.mobiledrivetech.com/polarion/icons/default/enums/type_feature.gif">
          <a:hlinkClick xmlns:r="http://schemas.openxmlformats.org/officeDocument/2006/relationships" r:id="rId551" tgtFrame="_top"/>
          <a:extLst>
            <a:ext uri="{FF2B5EF4-FFF2-40B4-BE49-F238E27FC236}">
              <a16:creationId xmlns:a16="http://schemas.microsoft.com/office/drawing/2014/main" id="{70DAAB7F-8567-43FA-A97A-9CC5C73968BA}"/>
            </a:ext>
          </a:extLst>
        </xdr:cNvPr>
        <xdr:cNvSpPr>
          <a:spLocks noChangeAspect="1" noChangeArrowheads="1"/>
        </xdr:cNvSpPr>
      </xdr:nvSpPr>
      <xdr:spPr bwMode="auto">
        <a:xfrm>
          <a:off x="202565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276</xdr:row>
      <xdr:rowOff>0</xdr:rowOff>
    </xdr:from>
    <xdr:to>
      <xdr:col>2</xdr:col>
      <xdr:colOff>304800</xdr:colOff>
      <xdr:row>276</xdr:row>
      <xdr:rowOff>304800</xdr:rowOff>
    </xdr:to>
    <xdr:sp macro="" textlink="">
      <xdr:nvSpPr>
        <xdr:cNvPr id="25223" name="AutoShape 1671" descr="https://adas-server.mobiledrivetech.com/polarion/ria/images/suspect.gif">
          <a:extLst>
            <a:ext uri="{FF2B5EF4-FFF2-40B4-BE49-F238E27FC236}">
              <a16:creationId xmlns:a16="http://schemas.microsoft.com/office/drawing/2014/main" id="{E771794B-32F3-4CA0-AE3B-CB03DB51F8D8}"/>
            </a:ext>
          </a:extLst>
        </xdr:cNvPr>
        <xdr:cNvSpPr>
          <a:spLocks noChangeAspect="1" noChangeArrowheads="1"/>
        </xdr:cNvSpPr>
      </xdr:nvSpPr>
      <xdr:spPr bwMode="auto">
        <a:xfrm>
          <a:off x="265430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276</xdr:row>
      <xdr:rowOff>0</xdr:rowOff>
    </xdr:from>
    <xdr:to>
      <xdr:col>2</xdr:col>
      <xdr:colOff>615950</xdr:colOff>
      <xdr:row>276</xdr:row>
      <xdr:rowOff>304800</xdr:rowOff>
    </xdr:to>
    <xdr:sp macro="" textlink="">
      <xdr:nvSpPr>
        <xdr:cNvPr id="25224" name="AutoShape 1672">
          <a:extLst>
            <a:ext uri="{FF2B5EF4-FFF2-40B4-BE49-F238E27FC236}">
              <a16:creationId xmlns:a16="http://schemas.microsoft.com/office/drawing/2014/main" id="{7BFF3FFA-9F6E-4CBF-8E38-8037CCB76BFE}"/>
            </a:ext>
          </a:extLst>
        </xdr:cNvPr>
        <xdr:cNvSpPr>
          <a:spLocks noChangeAspect="1" noChangeArrowheads="1"/>
        </xdr:cNvSpPr>
      </xdr:nvSpPr>
      <xdr:spPr bwMode="auto">
        <a:xfrm>
          <a:off x="296545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276</xdr:row>
      <xdr:rowOff>0</xdr:rowOff>
    </xdr:from>
    <xdr:to>
      <xdr:col>2</xdr:col>
      <xdr:colOff>927100</xdr:colOff>
      <xdr:row>276</xdr:row>
      <xdr:rowOff>304800</xdr:rowOff>
    </xdr:to>
    <xdr:sp macro="" textlink="">
      <xdr:nvSpPr>
        <xdr:cNvPr id="25225" name="AutoShape 1673" descr="https://adas-server.mobiledrivetech.com/polarion/icons/default/enums/type_spike.gif">
          <a:hlinkClick xmlns:r="http://schemas.openxmlformats.org/officeDocument/2006/relationships" r:id="rId552" tgtFrame="_blank"/>
          <a:extLst>
            <a:ext uri="{FF2B5EF4-FFF2-40B4-BE49-F238E27FC236}">
              <a16:creationId xmlns:a16="http://schemas.microsoft.com/office/drawing/2014/main" id="{BA9E88EB-A662-453C-8398-F8FD1C22A8E2}"/>
            </a:ext>
          </a:extLst>
        </xdr:cNvPr>
        <xdr:cNvSpPr>
          <a:spLocks noChangeAspect="1" noChangeArrowheads="1"/>
        </xdr:cNvSpPr>
      </xdr:nvSpPr>
      <xdr:spPr bwMode="auto">
        <a:xfrm>
          <a:off x="327660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276</xdr:row>
      <xdr:rowOff>0</xdr:rowOff>
    </xdr:from>
    <xdr:to>
      <xdr:col>3</xdr:col>
      <xdr:colOff>304800</xdr:colOff>
      <xdr:row>276</xdr:row>
      <xdr:rowOff>304800</xdr:rowOff>
    </xdr:to>
    <xdr:sp macro="" textlink="">
      <xdr:nvSpPr>
        <xdr:cNvPr id="25226" name="AutoShape 1674" descr="https://adas-server.mobiledrivetech.com/polarion/icons/default/enums/type_spike.gif">
          <a:hlinkClick xmlns:r="http://schemas.openxmlformats.org/officeDocument/2006/relationships" r:id="rId552" tgtFrame="_top"/>
          <a:extLst>
            <a:ext uri="{FF2B5EF4-FFF2-40B4-BE49-F238E27FC236}">
              <a16:creationId xmlns:a16="http://schemas.microsoft.com/office/drawing/2014/main" id="{F21685E7-758B-4B35-B599-D1A00444FF18}"/>
            </a:ext>
          </a:extLst>
        </xdr:cNvPr>
        <xdr:cNvSpPr>
          <a:spLocks noChangeAspect="1" noChangeArrowheads="1"/>
        </xdr:cNvSpPr>
      </xdr:nvSpPr>
      <xdr:spPr bwMode="auto">
        <a:xfrm>
          <a:off x="5797550" y="178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xdr:row>
      <xdr:rowOff>0</xdr:rowOff>
    </xdr:from>
    <xdr:to>
      <xdr:col>0</xdr:col>
      <xdr:colOff>304800</xdr:colOff>
      <xdr:row>277</xdr:row>
      <xdr:rowOff>304800</xdr:rowOff>
    </xdr:to>
    <xdr:sp macro="" textlink="">
      <xdr:nvSpPr>
        <xdr:cNvPr id="25227" name="AutoShape 1675" descr="https://adas-server.mobiledrivetech.com/polarion/ria/images/suspect.gif">
          <a:extLst>
            <a:ext uri="{FF2B5EF4-FFF2-40B4-BE49-F238E27FC236}">
              <a16:creationId xmlns:a16="http://schemas.microsoft.com/office/drawing/2014/main" id="{A42F71F2-363C-497E-B656-50C8299D5281}"/>
            </a:ext>
          </a:extLst>
        </xdr:cNvPr>
        <xdr:cNvSpPr>
          <a:spLocks noChangeAspect="1" noChangeArrowheads="1"/>
        </xdr:cNvSpPr>
      </xdr:nvSpPr>
      <xdr:spPr bwMode="auto">
        <a:xfrm>
          <a:off x="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277</xdr:row>
      <xdr:rowOff>0</xdr:rowOff>
    </xdr:from>
    <xdr:to>
      <xdr:col>0</xdr:col>
      <xdr:colOff>615950</xdr:colOff>
      <xdr:row>277</xdr:row>
      <xdr:rowOff>304800</xdr:rowOff>
    </xdr:to>
    <xdr:sp macro="" textlink="">
      <xdr:nvSpPr>
        <xdr:cNvPr id="25228" name="AutoShape 1676">
          <a:extLst>
            <a:ext uri="{FF2B5EF4-FFF2-40B4-BE49-F238E27FC236}">
              <a16:creationId xmlns:a16="http://schemas.microsoft.com/office/drawing/2014/main" id="{287F7872-421E-49DE-8E76-237BE29C5DDA}"/>
            </a:ext>
          </a:extLst>
        </xdr:cNvPr>
        <xdr:cNvSpPr>
          <a:spLocks noChangeAspect="1" noChangeArrowheads="1"/>
        </xdr:cNvSpPr>
      </xdr:nvSpPr>
      <xdr:spPr bwMode="auto">
        <a:xfrm>
          <a:off x="31115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277</xdr:row>
      <xdr:rowOff>0</xdr:rowOff>
    </xdr:from>
    <xdr:to>
      <xdr:col>0</xdr:col>
      <xdr:colOff>927100</xdr:colOff>
      <xdr:row>277</xdr:row>
      <xdr:rowOff>304800</xdr:rowOff>
    </xdr:to>
    <xdr:sp macro="" textlink="">
      <xdr:nvSpPr>
        <xdr:cNvPr id="25229" name="AutoShape 1677" descr="https://adas-server.mobiledrivetech.com/polarion/icons/default/enums/type_feature.gif">
          <a:hlinkClick xmlns:r="http://schemas.openxmlformats.org/officeDocument/2006/relationships" r:id="rId553" tgtFrame="_blank"/>
          <a:extLst>
            <a:ext uri="{FF2B5EF4-FFF2-40B4-BE49-F238E27FC236}">
              <a16:creationId xmlns:a16="http://schemas.microsoft.com/office/drawing/2014/main" id="{07EDCA89-521F-4E31-A2E8-69CE95A2F138}"/>
            </a:ext>
          </a:extLst>
        </xdr:cNvPr>
        <xdr:cNvSpPr>
          <a:spLocks noChangeAspect="1" noChangeArrowheads="1"/>
        </xdr:cNvSpPr>
      </xdr:nvSpPr>
      <xdr:spPr bwMode="auto">
        <a:xfrm>
          <a:off x="62230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277</xdr:row>
      <xdr:rowOff>0</xdr:rowOff>
    </xdr:from>
    <xdr:to>
      <xdr:col>1</xdr:col>
      <xdr:colOff>304800</xdr:colOff>
      <xdr:row>277</xdr:row>
      <xdr:rowOff>304800</xdr:rowOff>
    </xdr:to>
    <xdr:sp macro="" textlink="">
      <xdr:nvSpPr>
        <xdr:cNvPr id="25230" name="AutoShape 1678" descr="https://adas-server.mobiledrivetech.com/polarion/icons/default/enums/type_feature.gif">
          <a:hlinkClick xmlns:r="http://schemas.openxmlformats.org/officeDocument/2006/relationships" r:id="rId553" tgtFrame="_top"/>
          <a:extLst>
            <a:ext uri="{FF2B5EF4-FFF2-40B4-BE49-F238E27FC236}">
              <a16:creationId xmlns:a16="http://schemas.microsoft.com/office/drawing/2014/main" id="{4E57FE07-F7CE-473B-B48D-ECB3FABABC2A}"/>
            </a:ext>
          </a:extLst>
        </xdr:cNvPr>
        <xdr:cNvSpPr>
          <a:spLocks noChangeAspect="1" noChangeArrowheads="1"/>
        </xdr:cNvSpPr>
      </xdr:nvSpPr>
      <xdr:spPr bwMode="auto">
        <a:xfrm>
          <a:off x="202565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277</xdr:row>
      <xdr:rowOff>0</xdr:rowOff>
    </xdr:from>
    <xdr:to>
      <xdr:col>2</xdr:col>
      <xdr:colOff>304800</xdr:colOff>
      <xdr:row>277</xdr:row>
      <xdr:rowOff>304800</xdr:rowOff>
    </xdr:to>
    <xdr:sp macro="" textlink="">
      <xdr:nvSpPr>
        <xdr:cNvPr id="25231" name="AutoShape 1679" descr="https://adas-server.mobiledrivetech.com/polarion/icons/default/enums/type_spike.gif">
          <a:hlinkClick xmlns:r="http://schemas.openxmlformats.org/officeDocument/2006/relationships" r:id="rId554" tgtFrame="_blank"/>
          <a:extLst>
            <a:ext uri="{FF2B5EF4-FFF2-40B4-BE49-F238E27FC236}">
              <a16:creationId xmlns:a16="http://schemas.microsoft.com/office/drawing/2014/main" id="{1B9F85D4-C9FC-45E1-94D9-48280EF6D4F9}"/>
            </a:ext>
          </a:extLst>
        </xdr:cNvPr>
        <xdr:cNvSpPr>
          <a:spLocks noChangeAspect="1" noChangeArrowheads="1"/>
        </xdr:cNvSpPr>
      </xdr:nvSpPr>
      <xdr:spPr bwMode="auto">
        <a:xfrm>
          <a:off x="265430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277</xdr:row>
      <xdr:rowOff>0</xdr:rowOff>
    </xdr:from>
    <xdr:to>
      <xdr:col>3</xdr:col>
      <xdr:colOff>304800</xdr:colOff>
      <xdr:row>277</xdr:row>
      <xdr:rowOff>304800</xdr:rowOff>
    </xdr:to>
    <xdr:sp macro="" textlink="">
      <xdr:nvSpPr>
        <xdr:cNvPr id="25232" name="AutoShape 1680" descr="https://adas-server.mobiledrivetech.com/polarion/icons/default/enums/type_spike.gif">
          <a:hlinkClick xmlns:r="http://schemas.openxmlformats.org/officeDocument/2006/relationships" r:id="rId554" tgtFrame="_top"/>
          <a:extLst>
            <a:ext uri="{FF2B5EF4-FFF2-40B4-BE49-F238E27FC236}">
              <a16:creationId xmlns:a16="http://schemas.microsoft.com/office/drawing/2014/main" id="{91209ED9-7DC4-428C-A1CD-226039432964}"/>
            </a:ext>
          </a:extLst>
        </xdr:cNvPr>
        <xdr:cNvSpPr>
          <a:spLocks noChangeAspect="1" noChangeArrowheads="1"/>
        </xdr:cNvSpPr>
      </xdr:nvSpPr>
      <xdr:spPr bwMode="auto">
        <a:xfrm>
          <a:off x="5797550" y="179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xdr:row>
      <xdr:rowOff>0</xdr:rowOff>
    </xdr:from>
    <xdr:to>
      <xdr:col>0</xdr:col>
      <xdr:colOff>304800</xdr:colOff>
      <xdr:row>278</xdr:row>
      <xdr:rowOff>304800</xdr:rowOff>
    </xdr:to>
    <xdr:sp macro="" textlink="">
      <xdr:nvSpPr>
        <xdr:cNvPr id="25233" name="AutoShape 1681" descr="https://adas-server.mobiledrivetech.com/polarion/ria/images/suspect.gif">
          <a:extLst>
            <a:ext uri="{FF2B5EF4-FFF2-40B4-BE49-F238E27FC236}">
              <a16:creationId xmlns:a16="http://schemas.microsoft.com/office/drawing/2014/main" id="{A25DD7B0-C73C-4000-AA51-BECCDF692557}"/>
            </a:ext>
          </a:extLst>
        </xdr:cNvPr>
        <xdr:cNvSpPr>
          <a:spLocks noChangeAspect="1" noChangeArrowheads="1"/>
        </xdr:cNvSpPr>
      </xdr:nvSpPr>
      <xdr:spPr bwMode="auto">
        <a:xfrm>
          <a:off x="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278</xdr:row>
      <xdr:rowOff>0</xdr:rowOff>
    </xdr:from>
    <xdr:to>
      <xdr:col>0</xdr:col>
      <xdr:colOff>615950</xdr:colOff>
      <xdr:row>278</xdr:row>
      <xdr:rowOff>304800</xdr:rowOff>
    </xdr:to>
    <xdr:sp macro="" textlink="">
      <xdr:nvSpPr>
        <xdr:cNvPr id="25234" name="AutoShape 1682">
          <a:extLst>
            <a:ext uri="{FF2B5EF4-FFF2-40B4-BE49-F238E27FC236}">
              <a16:creationId xmlns:a16="http://schemas.microsoft.com/office/drawing/2014/main" id="{2EEA7EDC-A24F-40D5-B6CF-713C777827D7}"/>
            </a:ext>
          </a:extLst>
        </xdr:cNvPr>
        <xdr:cNvSpPr>
          <a:spLocks noChangeAspect="1" noChangeArrowheads="1"/>
        </xdr:cNvSpPr>
      </xdr:nvSpPr>
      <xdr:spPr bwMode="auto">
        <a:xfrm>
          <a:off x="31115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278</xdr:row>
      <xdr:rowOff>0</xdr:rowOff>
    </xdr:from>
    <xdr:to>
      <xdr:col>0</xdr:col>
      <xdr:colOff>927100</xdr:colOff>
      <xdr:row>278</xdr:row>
      <xdr:rowOff>304800</xdr:rowOff>
    </xdr:to>
    <xdr:sp macro="" textlink="">
      <xdr:nvSpPr>
        <xdr:cNvPr id="25235" name="AutoShape 1683" descr="https://adas-server.mobiledrivetech.com/polarion/icons/default/enums/type_feature.gif">
          <a:hlinkClick xmlns:r="http://schemas.openxmlformats.org/officeDocument/2006/relationships" r:id="rId555" tgtFrame="_blank"/>
          <a:extLst>
            <a:ext uri="{FF2B5EF4-FFF2-40B4-BE49-F238E27FC236}">
              <a16:creationId xmlns:a16="http://schemas.microsoft.com/office/drawing/2014/main" id="{0B1B3AA3-6082-443E-A56A-28890C4E4F14}"/>
            </a:ext>
          </a:extLst>
        </xdr:cNvPr>
        <xdr:cNvSpPr>
          <a:spLocks noChangeAspect="1" noChangeArrowheads="1"/>
        </xdr:cNvSpPr>
      </xdr:nvSpPr>
      <xdr:spPr bwMode="auto">
        <a:xfrm>
          <a:off x="62230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278</xdr:row>
      <xdr:rowOff>0</xdr:rowOff>
    </xdr:from>
    <xdr:to>
      <xdr:col>1</xdr:col>
      <xdr:colOff>304800</xdr:colOff>
      <xdr:row>278</xdr:row>
      <xdr:rowOff>304800</xdr:rowOff>
    </xdr:to>
    <xdr:sp macro="" textlink="">
      <xdr:nvSpPr>
        <xdr:cNvPr id="25236" name="AutoShape 1684" descr="https://adas-server.mobiledrivetech.com/polarion/icons/default/enums/type_feature.gif">
          <a:hlinkClick xmlns:r="http://schemas.openxmlformats.org/officeDocument/2006/relationships" r:id="rId555" tgtFrame="_top"/>
          <a:extLst>
            <a:ext uri="{FF2B5EF4-FFF2-40B4-BE49-F238E27FC236}">
              <a16:creationId xmlns:a16="http://schemas.microsoft.com/office/drawing/2014/main" id="{F225808C-5EB9-437D-AD10-3FF103922606}"/>
            </a:ext>
          </a:extLst>
        </xdr:cNvPr>
        <xdr:cNvSpPr>
          <a:spLocks noChangeAspect="1" noChangeArrowheads="1"/>
        </xdr:cNvSpPr>
      </xdr:nvSpPr>
      <xdr:spPr bwMode="auto">
        <a:xfrm>
          <a:off x="202565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278</xdr:row>
      <xdr:rowOff>0</xdr:rowOff>
    </xdr:from>
    <xdr:to>
      <xdr:col>2</xdr:col>
      <xdr:colOff>304800</xdr:colOff>
      <xdr:row>278</xdr:row>
      <xdr:rowOff>304800</xdr:rowOff>
    </xdr:to>
    <xdr:sp macro="" textlink="">
      <xdr:nvSpPr>
        <xdr:cNvPr id="25237" name="AutoShape 1685" descr="https://adas-server.mobiledrivetech.com/polarion/icons/default/enums/type_spike.gif">
          <a:hlinkClick xmlns:r="http://schemas.openxmlformats.org/officeDocument/2006/relationships" r:id="rId556" tgtFrame="_blank"/>
          <a:extLst>
            <a:ext uri="{FF2B5EF4-FFF2-40B4-BE49-F238E27FC236}">
              <a16:creationId xmlns:a16="http://schemas.microsoft.com/office/drawing/2014/main" id="{DB01C879-5855-4502-A594-F36E24910A9E}"/>
            </a:ext>
          </a:extLst>
        </xdr:cNvPr>
        <xdr:cNvSpPr>
          <a:spLocks noChangeAspect="1" noChangeArrowheads="1"/>
        </xdr:cNvSpPr>
      </xdr:nvSpPr>
      <xdr:spPr bwMode="auto">
        <a:xfrm>
          <a:off x="265430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278</xdr:row>
      <xdr:rowOff>0</xdr:rowOff>
    </xdr:from>
    <xdr:to>
      <xdr:col>3</xdr:col>
      <xdr:colOff>304800</xdr:colOff>
      <xdr:row>278</xdr:row>
      <xdr:rowOff>304800</xdr:rowOff>
    </xdr:to>
    <xdr:sp macro="" textlink="">
      <xdr:nvSpPr>
        <xdr:cNvPr id="25238" name="AutoShape 1686" descr="https://adas-server.mobiledrivetech.com/polarion/icons/default/enums/type_spike.gif">
          <a:hlinkClick xmlns:r="http://schemas.openxmlformats.org/officeDocument/2006/relationships" r:id="rId556" tgtFrame="_top"/>
          <a:extLst>
            <a:ext uri="{FF2B5EF4-FFF2-40B4-BE49-F238E27FC236}">
              <a16:creationId xmlns:a16="http://schemas.microsoft.com/office/drawing/2014/main" id="{0D2019DE-BEFB-456D-8635-5BECD7F2DB32}"/>
            </a:ext>
          </a:extLst>
        </xdr:cNvPr>
        <xdr:cNvSpPr>
          <a:spLocks noChangeAspect="1" noChangeArrowheads="1"/>
        </xdr:cNvSpPr>
      </xdr:nvSpPr>
      <xdr:spPr bwMode="auto">
        <a:xfrm>
          <a:off x="579755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xdr:row>
      <xdr:rowOff>0</xdr:rowOff>
    </xdr:from>
    <xdr:to>
      <xdr:col>0</xdr:col>
      <xdr:colOff>304800</xdr:colOff>
      <xdr:row>279</xdr:row>
      <xdr:rowOff>304800</xdr:rowOff>
    </xdr:to>
    <xdr:sp macro="" textlink="">
      <xdr:nvSpPr>
        <xdr:cNvPr id="25239" name="AutoShape 1687" descr="https://adas-server.mobiledrivetech.com/polarion/ria/images/suspect.gif">
          <a:extLst>
            <a:ext uri="{FF2B5EF4-FFF2-40B4-BE49-F238E27FC236}">
              <a16:creationId xmlns:a16="http://schemas.microsoft.com/office/drawing/2014/main" id="{5290B76E-CFBC-4E0A-BE3A-1311C9294028}"/>
            </a:ext>
          </a:extLst>
        </xdr:cNvPr>
        <xdr:cNvSpPr>
          <a:spLocks noChangeAspect="1" noChangeArrowheads="1"/>
        </xdr:cNvSpPr>
      </xdr:nvSpPr>
      <xdr:spPr bwMode="auto">
        <a:xfrm>
          <a:off x="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279</xdr:row>
      <xdr:rowOff>0</xdr:rowOff>
    </xdr:from>
    <xdr:to>
      <xdr:col>0</xdr:col>
      <xdr:colOff>615950</xdr:colOff>
      <xdr:row>279</xdr:row>
      <xdr:rowOff>304800</xdr:rowOff>
    </xdr:to>
    <xdr:sp macro="" textlink="">
      <xdr:nvSpPr>
        <xdr:cNvPr id="25240" name="AutoShape 1688">
          <a:extLst>
            <a:ext uri="{FF2B5EF4-FFF2-40B4-BE49-F238E27FC236}">
              <a16:creationId xmlns:a16="http://schemas.microsoft.com/office/drawing/2014/main" id="{19DC370D-2684-495E-8115-29EF10B53F58}"/>
            </a:ext>
          </a:extLst>
        </xdr:cNvPr>
        <xdr:cNvSpPr>
          <a:spLocks noChangeAspect="1" noChangeArrowheads="1"/>
        </xdr:cNvSpPr>
      </xdr:nvSpPr>
      <xdr:spPr bwMode="auto">
        <a:xfrm>
          <a:off x="31115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279</xdr:row>
      <xdr:rowOff>0</xdr:rowOff>
    </xdr:from>
    <xdr:to>
      <xdr:col>0</xdr:col>
      <xdr:colOff>927100</xdr:colOff>
      <xdr:row>279</xdr:row>
      <xdr:rowOff>304800</xdr:rowOff>
    </xdr:to>
    <xdr:sp macro="" textlink="">
      <xdr:nvSpPr>
        <xdr:cNvPr id="25241" name="AutoShape 1689" descr="https://adas-server.mobiledrivetech.com/polarion/icons/default/enums/type_feature.gif">
          <a:hlinkClick xmlns:r="http://schemas.openxmlformats.org/officeDocument/2006/relationships" r:id="rId557" tgtFrame="_blank"/>
          <a:extLst>
            <a:ext uri="{FF2B5EF4-FFF2-40B4-BE49-F238E27FC236}">
              <a16:creationId xmlns:a16="http://schemas.microsoft.com/office/drawing/2014/main" id="{94749082-059A-42A0-BDD0-FF3CC907CCC3}"/>
            </a:ext>
          </a:extLst>
        </xdr:cNvPr>
        <xdr:cNvSpPr>
          <a:spLocks noChangeAspect="1" noChangeArrowheads="1"/>
        </xdr:cNvSpPr>
      </xdr:nvSpPr>
      <xdr:spPr bwMode="auto">
        <a:xfrm>
          <a:off x="62230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279</xdr:row>
      <xdr:rowOff>0</xdr:rowOff>
    </xdr:from>
    <xdr:to>
      <xdr:col>1</xdr:col>
      <xdr:colOff>304800</xdr:colOff>
      <xdr:row>279</xdr:row>
      <xdr:rowOff>304800</xdr:rowOff>
    </xdr:to>
    <xdr:sp macro="" textlink="">
      <xdr:nvSpPr>
        <xdr:cNvPr id="25242" name="AutoShape 1690" descr="https://adas-server.mobiledrivetech.com/polarion/icons/default/enums/type_feature.gif">
          <a:hlinkClick xmlns:r="http://schemas.openxmlformats.org/officeDocument/2006/relationships" r:id="rId557" tgtFrame="_top"/>
          <a:extLst>
            <a:ext uri="{FF2B5EF4-FFF2-40B4-BE49-F238E27FC236}">
              <a16:creationId xmlns:a16="http://schemas.microsoft.com/office/drawing/2014/main" id="{10ABDA5B-62FC-466F-8130-9F2F6B54FEEC}"/>
            </a:ext>
          </a:extLst>
        </xdr:cNvPr>
        <xdr:cNvSpPr>
          <a:spLocks noChangeAspect="1" noChangeArrowheads="1"/>
        </xdr:cNvSpPr>
      </xdr:nvSpPr>
      <xdr:spPr bwMode="auto">
        <a:xfrm>
          <a:off x="202565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279</xdr:row>
      <xdr:rowOff>0</xdr:rowOff>
    </xdr:from>
    <xdr:to>
      <xdr:col>2</xdr:col>
      <xdr:colOff>304800</xdr:colOff>
      <xdr:row>279</xdr:row>
      <xdr:rowOff>304800</xdr:rowOff>
    </xdr:to>
    <xdr:sp macro="" textlink="">
      <xdr:nvSpPr>
        <xdr:cNvPr id="25243" name="AutoShape 1691" descr="https://adas-server.mobiledrivetech.com/polarion/icons/default/enums/type_spike.gif">
          <a:hlinkClick xmlns:r="http://schemas.openxmlformats.org/officeDocument/2006/relationships" r:id="rId558" tgtFrame="_blank"/>
          <a:extLst>
            <a:ext uri="{FF2B5EF4-FFF2-40B4-BE49-F238E27FC236}">
              <a16:creationId xmlns:a16="http://schemas.microsoft.com/office/drawing/2014/main" id="{298F0AB3-C436-4127-B195-44D42851C3BC}"/>
            </a:ext>
          </a:extLst>
        </xdr:cNvPr>
        <xdr:cNvSpPr>
          <a:spLocks noChangeAspect="1" noChangeArrowheads="1"/>
        </xdr:cNvSpPr>
      </xdr:nvSpPr>
      <xdr:spPr bwMode="auto">
        <a:xfrm>
          <a:off x="265430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279</xdr:row>
      <xdr:rowOff>0</xdr:rowOff>
    </xdr:from>
    <xdr:to>
      <xdr:col>3</xdr:col>
      <xdr:colOff>304800</xdr:colOff>
      <xdr:row>279</xdr:row>
      <xdr:rowOff>304800</xdr:rowOff>
    </xdr:to>
    <xdr:sp macro="" textlink="">
      <xdr:nvSpPr>
        <xdr:cNvPr id="25244" name="AutoShape 1692" descr="https://adas-server.mobiledrivetech.com/polarion/icons/default/enums/type_spike.gif">
          <a:hlinkClick xmlns:r="http://schemas.openxmlformats.org/officeDocument/2006/relationships" r:id="rId558" tgtFrame="_top"/>
          <a:extLst>
            <a:ext uri="{FF2B5EF4-FFF2-40B4-BE49-F238E27FC236}">
              <a16:creationId xmlns:a16="http://schemas.microsoft.com/office/drawing/2014/main" id="{61911A8C-297A-4506-9761-FF7322A13F5A}"/>
            </a:ext>
          </a:extLst>
        </xdr:cNvPr>
        <xdr:cNvSpPr>
          <a:spLocks noChangeAspect="1" noChangeArrowheads="1"/>
        </xdr:cNvSpPr>
      </xdr:nvSpPr>
      <xdr:spPr bwMode="auto">
        <a:xfrm>
          <a:off x="5797550" y="18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280</xdr:row>
      <xdr:rowOff>304800</xdr:rowOff>
    </xdr:to>
    <xdr:sp macro="" textlink="">
      <xdr:nvSpPr>
        <xdr:cNvPr id="25245" name="AutoShape 1693" descr="https://adas-server.mobiledrivetech.com/polarion/ria/images/suspect.gif">
          <a:extLst>
            <a:ext uri="{FF2B5EF4-FFF2-40B4-BE49-F238E27FC236}">
              <a16:creationId xmlns:a16="http://schemas.microsoft.com/office/drawing/2014/main" id="{BCCC4700-EBAB-4D49-9BAD-FFD84B8EEA83}"/>
            </a:ext>
          </a:extLst>
        </xdr:cNvPr>
        <xdr:cNvSpPr>
          <a:spLocks noChangeAspect="1" noChangeArrowheads="1"/>
        </xdr:cNvSpPr>
      </xdr:nvSpPr>
      <xdr:spPr bwMode="auto">
        <a:xfrm>
          <a:off x="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280</xdr:row>
      <xdr:rowOff>0</xdr:rowOff>
    </xdr:from>
    <xdr:to>
      <xdr:col>0</xdr:col>
      <xdr:colOff>615950</xdr:colOff>
      <xdr:row>280</xdr:row>
      <xdr:rowOff>304800</xdr:rowOff>
    </xdr:to>
    <xdr:sp macro="" textlink="">
      <xdr:nvSpPr>
        <xdr:cNvPr id="25246" name="AutoShape 1694">
          <a:extLst>
            <a:ext uri="{FF2B5EF4-FFF2-40B4-BE49-F238E27FC236}">
              <a16:creationId xmlns:a16="http://schemas.microsoft.com/office/drawing/2014/main" id="{17025E4F-5CF8-4B8D-8EDC-C8069C6C8011}"/>
            </a:ext>
          </a:extLst>
        </xdr:cNvPr>
        <xdr:cNvSpPr>
          <a:spLocks noChangeAspect="1" noChangeArrowheads="1"/>
        </xdr:cNvSpPr>
      </xdr:nvSpPr>
      <xdr:spPr bwMode="auto">
        <a:xfrm>
          <a:off x="31115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280</xdr:row>
      <xdr:rowOff>0</xdr:rowOff>
    </xdr:from>
    <xdr:to>
      <xdr:col>0</xdr:col>
      <xdr:colOff>927100</xdr:colOff>
      <xdr:row>280</xdr:row>
      <xdr:rowOff>304800</xdr:rowOff>
    </xdr:to>
    <xdr:sp macro="" textlink="">
      <xdr:nvSpPr>
        <xdr:cNvPr id="25247" name="AutoShape 1695" descr="https://adas-server.mobiledrivetech.com/polarion/icons/default/enums/type_feature.gif">
          <a:hlinkClick xmlns:r="http://schemas.openxmlformats.org/officeDocument/2006/relationships" r:id="rId559" tgtFrame="_blank"/>
          <a:extLst>
            <a:ext uri="{FF2B5EF4-FFF2-40B4-BE49-F238E27FC236}">
              <a16:creationId xmlns:a16="http://schemas.microsoft.com/office/drawing/2014/main" id="{EF0A081E-6CE3-4895-B15B-F3FCC9C6954C}"/>
            </a:ext>
          </a:extLst>
        </xdr:cNvPr>
        <xdr:cNvSpPr>
          <a:spLocks noChangeAspect="1" noChangeArrowheads="1"/>
        </xdr:cNvSpPr>
      </xdr:nvSpPr>
      <xdr:spPr bwMode="auto">
        <a:xfrm>
          <a:off x="62230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280</xdr:row>
      <xdr:rowOff>0</xdr:rowOff>
    </xdr:from>
    <xdr:to>
      <xdr:col>1</xdr:col>
      <xdr:colOff>304800</xdr:colOff>
      <xdr:row>280</xdr:row>
      <xdr:rowOff>304800</xdr:rowOff>
    </xdr:to>
    <xdr:sp macro="" textlink="">
      <xdr:nvSpPr>
        <xdr:cNvPr id="25248" name="AutoShape 1696" descr="https://adas-server.mobiledrivetech.com/polarion/icons/default/enums/type_feature.gif">
          <a:hlinkClick xmlns:r="http://schemas.openxmlformats.org/officeDocument/2006/relationships" r:id="rId559" tgtFrame="_top"/>
          <a:extLst>
            <a:ext uri="{FF2B5EF4-FFF2-40B4-BE49-F238E27FC236}">
              <a16:creationId xmlns:a16="http://schemas.microsoft.com/office/drawing/2014/main" id="{C512CE16-8423-4DC3-B1A8-F8EEDFE20315}"/>
            </a:ext>
          </a:extLst>
        </xdr:cNvPr>
        <xdr:cNvSpPr>
          <a:spLocks noChangeAspect="1" noChangeArrowheads="1"/>
        </xdr:cNvSpPr>
      </xdr:nvSpPr>
      <xdr:spPr bwMode="auto">
        <a:xfrm>
          <a:off x="202565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280</xdr:row>
      <xdr:rowOff>0</xdr:rowOff>
    </xdr:from>
    <xdr:to>
      <xdr:col>2</xdr:col>
      <xdr:colOff>304800</xdr:colOff>
      <xdr:row>280</xdr:row>
      <xdr:rowOff>304800</xdr:rowOff>
    </xdr:to>
    <xdr:sp macro="" textlink="">
      <xdr:nvSpPr>
        <xdr:cNvPr id="25249" name="AutoShape 1697" descr="https://adas-server.mobiledrivetech.com/polarion/icons/default/enums/type_spike.gif">
          <a:hlinkClick xmlns:r="http://schemas.openxmlformats.org/officeDocument/2006/relationships" r:id="rId560" tgtFrame="_blank"/>
          <a:extLst>
            <a:ext uri="{FF2B5EF4-FFF2-40B4-BE49-F238E27FC236}">
              <a16:creationId xmlns:a16="http://schemas.microsoft.com/office/drawing/2014/main" id="{15B8B426-2CD1-40D2-8270-EC37FE0B14BF}"/>
            </a:ext>
          </a:extLst>
        </xdr:cNvPr>
        <xdr:cNvSpPr>
          <a:spLocks noChangeAspect="1" noChangeArrowheads="1"/>
        </xdr:cNvSpPr>
      </xdr:nvSpPr>
      <xdr:spPr bwMode="auto">
        <a:xfrm>
          <a:off x="265430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280</xdr:row>
      <xdr:rowOff>0</xdr:rowOff>
    </xdr:from>
    <xdr:to>
      <xdr:col>3</xdr:col>
      <xdr:colOff>304800</xdr:colOff>
      <xdr:row>280</xdr:row>
      <xdr:rowOff>304800</xdr:rowOff>
    </xdr:to>
    <xdr:sp macro="" textlink="">
      <xdr:nvSpPr>
        <xdr:cNvPr id="25250" name="AutoShape 1698" descr="https://adas-server.mobiledrivetech.com/polarion/icons/default/enums/type_spike.gif">
          <a:hlinkClick xmlns:r="http://schemas.openxmlformats.org/officeDocument/2006/relationships" r:id="rId560" tgtFrame="_top"/>
          <a:extLst>
            <a:ext uri="{FF2B5EF4-FFF2-40B4-BE49-F238E27FC236}">
              <a16:creationId xmlns:a16="http://schemas.microsoft.com/office/drawing/2014/main" id="{4880300F-4FD0-43B3-BC61-9A09C7E16301}"/>
            </a:ext>
          </a:extLst>
        </xdr:cNvPr>
        <xdr:cNvSpPr>
          <a:spLocks noChangeAspect="1" noChangeArrowheads="1"/>
        </xdr:cNvSpPr>
      </xdr:nvSpPr>
      <xdr:spPr bwMode="auto">
        <a:xfrm>
          <a:off x="5797550"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xdr:row>
      <xdr:rowOff>0</xdr:rowOff>
    </xdr:from>
    <xdr:to>
      <xdr:col>0</xdr:col>
      <xdr:colOff>304800</xdr:colOff>
      <xdr:row>281</xdr:row>
      <xdr:rowOff>304800</xdr:rowOff>
    </xdr:to>
    <xdr:sp macro="" textlink="">
      <xdr:nvSpPr>
        <xdr:cNvPr id="25251" name="AutoShape 1699" descr="https://adas-server.mobiledrivetech.com/polarion/ria/images/suspect.gif">
          <a:extLst>
            <a:ext uri="{FF2B5EF4-FFF2-40B4-BE49-F238E27FC236}">
              <a16:creationId xmlns:a16="http://schemas.microsoft.com/office/drawing/2014/main" id="{224E531E-DE32-4E8B-80F3-0A2C2CFDB9F1}"/>
            </a:ext>
          </a:extLst>
        </xdr:cNvPr>
        <xdr:cNvSpPr>
          <a:spLocks noChangeAspect="1" noChangeArrowheads="1"/>
        </xdr:cNvSpPr>
      </xdr:nvSpPr>
      <xdr:spPr bwMode="auto">
        <a:xfrm>
          <a:off x="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281</xdr:row>
      <xdr:rowOff>0</xdr:rowOff>
    </xdr:from>
    <xdr:to>
      <xdr:col>0</xdr:col>
      <xdr:colOff>615950</xdr:colOff>
      <xdr:row>281</xdr:row>
      <xdr:rowOff>304800</xdr:rowOff>
    </xdr:to>
    <xdr:sp macro="" textlink="">
      <xdr:nvSpPr>
        <xdr:cNvPr id="25252" name="AutoShape 1700">
          <a:extLst>
            <a:ext uri="{FF2B5EF4-FFF2-40B4-BE49-F238E27FC236}">
              <a16:creationId xmlns:a16="http://schemas.microsoft.com/office/drawing/2014/main" id="{F1F5205B-67E5-4B0E-A2A2-42F3CF03538E}"/>
            </a:ext>
          </a:extLst>
        </xdr:cNvPr>
        <xdr:cNvSpPr>
          <a:spLocks noChangeAspect="1" noChangeArrowheads="1"/>
        </xdr:cNvSpPr>
      </xdr:nvSpPr>
      <xdr:spPr bwMode="auto">
        <a:xfrm>
          <a:off x="31115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281</xdr:row>
      <xdr:rowOff>0</xdr:rowOff>
    </xdr:from>
    <xdr:to>
      <xdr:col>0</xdr:col>
      <xdr:colOff>927100</xdr:colOff>
      <xdr:row>281</xdr:row>
      <xdr:rowOff>304800</xdr:rowOff>
    </xdr:to>
    <xdr:sp macro="" textlink="">
      <xdr:nvSpPr>
        <xdr:cNvPr id="25253" name="AutoShape 1701" descr="https://adas-server.mobiledrivetech.com/polarion/icons/default/enums/type_feature.gif">
          <a:hlinkClick xmlns:r="http://schemas.openxmlformats.org/officeDocument/2006/relationships" r:id="rId561" tgtFrame="_blank"/>
          <a:extLst>
            <a:ext uri="{FF2B5EF4-FFF2-40B4-BE49-F238E27FC236}">
              <a16:creationId xmlns:a16="http://schemas.microsoft.com/office/drawing/2014/main" id="{BE90E064-8C85-47E8-9ED7-E2C3C5F51178}"/>
            </a:ext>
          </a:extLst>
        </xdr:cNvPr>
        <xdr:cNvSpPr>
          <a:spLocks noChangeAspect="1" noChangeArrowheads="1"/>
        </xdr:cNvSpPr>
      </xdr:nvSpPr>
      <xdr:spPr bwMode="auto">
        <a:xfrm>
          <a:off x="62230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281</xdr:row>
      <xdr:rowOff>0</xdr:rowOff>
    </xdr:from>
    <xdr:to>
      <xdr:col>1</xdr:col>
      <xdr:colOff>304800</xdr:colOff>
      <xdr:row>281</xdr:row>
      <xdr:rowOff>304800</xdr:rowOff>
    </xdr:to>
    <xdr:sp macro="" textlink="">
      <xdr:nvSpPr>
        <xdr:cNvPr id="25254" name="AutoShape 1702" descr="https://adas-server.mobiledrivetech.com/polarion/icons/default/enums/type_feature.gif">
          <a:hlinkClick xmlns:r="http://schemas.openxmlformats.org/officeDocument/2006/relationships" r:id="rId561" tgtFrame="_top"/>
          <a:extLst>
            <a:ext uri="{FF2B5EF4-FFF2-40B4-BE49-F238E27FC236}">
              <a16:creationId xmlns:a16="http://schemas.microsoft.com/office/drawing/2014/main" id="{023EBE3F-687A-42B6-9BE8-66E204F25D58}"/>
            </a:ext>
          </a:extLst>
        </xdr:cNvPr>
        <xdr:cNvSpPr>
          <a:spLocks noChangeAspect="1" noChangeArrowheads="1"/>
        </xdr:cNvSpPr>
      </xdr:nvSpPr>
      <xdr:spPr bwMode="auto">
        <a:xfrm>
          <a:off x="202565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281</xdr:row>
      <xdr:rowOff>0</xdr:rowOff>
    </xdr:from>
    <xdr:to>
      <xdr:col>2</xdr:col>
      <xdr:colOff>304800</xdr:colOff>
      <xdr:row>281</xdr:row>
      <xdr:rowOff>304800</xdr:rowOff>
    </xdr:to>
    <xdr:sp macro="" textlink="">
      <xdr:nvSpPr>
        <xdr:cNvPr id="25255" name="AutoShape 1703" descr="https://adas-server.mobiledrivetech.com/polarion/icons/default/enums/type_spike.gif">
          <a:hlinkClick xmlns:r="http://schemas.openxmlformats.org/officeDocument/2006/relationships" r:id="rId562" tgtFrame="_blank"/>
          <a:extLst>
            <a:ext uri="{FF2B5EF4-FFF2-40B4-BE49-F238E27FC236}">
              <a16:creationId xmlns:a16="http://schemas.microsoft.com/office/drawing/2014/main" id="{4A772631-9C1E-45E1-8B06-74198929BB45}"/>
            </a:ext>
          </a:extLst>
        </xdr:cNvPr>
        <xdr:cNvSpPr>
          <a:spLocks noChangeAspect="1" noChangeArrowheads="1"/>
        </xdr:cNvSpPr>
      </xdr:nvSpPr>
      <xdr:spPr bwMode="auto">
        <a:xfrm>
          <a:off x="265430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281</xdr:row>
      <xdr:rowOff>0</xdr:rowOff>
    </xdr:from>
    <xdr:to>
      <xdr:col>3</xdr:col>
      <xdr:colOff>304800</xdr:colOff>
      <xdr:row>281</xdr:row>
      <xdr:rowOff>304800</xdr:rowOff>
    </xdr:to>
    <xdr:sp macro="" textlink="">
      <xdr:nvSpPr>
        <xdr:cNvPr id="25256" name="AutoShape 1704" descr="https://adas-server.mobiledrivetech.com/polarion/icons/default/enums/type_spike.gif">
          <a:hlinkClick xmlns:r="http://schemas.openxmlformats.org/officeDocument/2006/relationships" r:id="rId562" tgtFrame="_top"/>
          <a:extLst>
            <a:ext uri="{FF2B5EF4-FFF2-40B4-BE49-F238E27FC236}">
              <a16:creationId xmlns:a16="http://schemas.microsoft.com/office/drawing/2014/main" id="{E50598CB-0045-4D39-BD12-960C4AE946F8}"/>
            </a:ext>
          </a:extLst>
        </xdr:cNvPr>
        <xdr:cNvSpPr>
          <a:spLocks noChangeAspect="1" noChangeArrowheads="1"/>
        </xdr:cNvSpPr>
      </xdr:nvSpPr>
      <xdr:spPr bwMode="auto">
        <a:xfrm>
          <a:off x="5797550" y="181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xdr:row>
      <xdr:rowOff>0</xdr:rowOff>
    </xdr:from>
    <xdr:to>
      <xdr:col>0</xdr:col>
      <xdr:colOff>304800</xdr:colOff>
      <xdr:row>282</xdr:row>
      <xdr:rowOff>304800</xdr:rowOff>
    </xdr:to>
    <xdr:sp macro="" textlink="">
      <xdr:nvSpPr>
        <xdr:cNvPr id="25257" name="AutoShape 1705" descr="https://adas-server.mobiledrivetech.com/polarion/ria/images/suspect.gif">
          <a:extLst>
            <a:ext uri="{FF2B5EF4-FFF2-40B4-BE49-F238E27FC236}">
              <a16:creationId xmlns:a16="http://schemas.microsoft.com/office/drawing/2014/main" id="{499C8342-23EE-49DC-B83B-7C6102FF2397}"/>
            </a:ext>
          </a:extLst>
        </xdr:cNvPr>
        <xdr:cNvSpPr>
          <a:spLocks noChangeAspect="1" noChangeArrowheads="1"/>
        </xdr:cNvSpPr>
      </xdr:nvSpPr>
      <xdr:spPr bwMode="auto">
        <a:xfrm>
          <a:off x="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282</xdr:row>
      <xdr:rowOff>0</xdr:rowOff>
    </xdr:from>
    <xdr:to>
      <xdr:col>0</xdr:col>
      <xdr:colOff>615950</xdr:colOff>
      <xdr:row>282</xdr:row>
      <xdr:rowOff>304800</xdr:rowOff>
    </xdr:to>
    <xdr:sp macro="" textlink="">
      <xdr:nvSpPr>
        <xdr:cNvPr id="25258" name="AutoShape 1706">
          <a:extLst>
            <a:ext uri="{FF2B5EF4-FFF2-40B4-BE49-F238E27FC236}">
              <a16:creationId xmlns:a16="http://schemas.microsoft.com/office/drawing/2014/main" id="{F0D59A64-273B-4248-B263-8B265E9ACE1C}"/>
            </a:ext>
          </a:extLst>
        </xdr:cNvPr>
        <xdr:cNvSpPr>
          <a:spLocks noChangeAspect="1" noChangeArrowheads="1"/>
        </xdr:cNvSpPr>
      </xdr:nvSpPr>
      <xdr:spPr bwMode="auto">
        <a:xfrm>
          <a:off x="31115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282</xdr:row>
      <xdr:rowOff>0</xdr:rowOff>
    </xdr:from>
    <xdr:to>
      <xdr:col>0</xdr:col>
      <xdr:colOff>927100</xdr:colOff>
      <xdr:row>282</xdr:row>
      <xdr:rowOff>304800</xdr:rowOff>
    </xdr:to>
    <xdr:sp macro="" textlink="">
      <xdr:nvSpPr>
        <xdr:cNvPr id="25259" name="AutoShape 1707" descr="https://adas-server.mobiledrivetech.com/polarion/icons/default/enums/type_feature.gif">
          <a:hlinkClick xmlns:r="http://schemas.openxmlformats.org/officeDocument/2006/relationships" r:id="rId563" tgtFrame="_blank"/>
          <a:extLst>
            <a:ext uri="{FF2B5EF4-FFF2-40B4-BE49-F238E27FC236}">
              <a16:creationId xmlns:a16="http://schemas.microsoft.com/office/drawing/2014/main" id="{7E59C0CB-D12F-46E5-971C-E70508B94838}"/>
            </a:ext>
          </a:extLst>
        </xdr:cNvPr>
        <xdr:cNvSpPr>
          <a:spLocks noChangeAspect="1" noChangeArrowheads="1"/>
        </xdr:cNvSpPr>
      </xdr:nvSpPr>
      <xdr:spPr bwMode="auto">
        <a:xfrm>
          <a:off x="62230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282</xdr:row>
      <xdr:rowOff>0</xdr:rowOff>
    </xdr:from>
    <xdr:to>
      <xdr:col>1</xdr:col>
      <xdr:colOff>304800</xdr:colOff>
      <xdr:row>282</xdr:row>
      <xdr:rowOff>304800</xdr:rowOff>
    </xdr:to>
    <xdr:sp macro="" textlink="">
      <xdr:nvSpPr>
        <xdr:cNvPr id="25260" name="AutoShape 1708" descr="https://adas-server.mobiledrivetech.com/polarion/icons/default/enums/type_feature.gif">
          <a:hlinkClick xmlns:r="http://schemas.openxmlformats.org/officeDocument/2006/relationships" r:id="rId563" tgtFrame="_top"/>
          <a:extLst>
            <a:ext uri="{FF2B5EF4-FFF2-40B4-BE49-F238E27FC236}">
              <a16:creationId xmlns:a16="http://schemas.microsoft.com/office/drawing/2014/main" id="{DC5A725D-EAAB-4DF2-82E1-55B53753CB4E}"/>
            </a:ext>
          </a:extLst>
        </xdr:cNvPr>
        <xdr:cNvSpPr>
          <a:spLocks noChangeAspect="1" noChangeArrowheads="1"/>
        </xdr:cNvSpPr>
      </xdr:nvSpPr>
      <xdr:spPr bwMode="auto">
        <a:xfrm>
          <a:off x="202565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282</xdr:row>
      <xdr:rowOff>0</xdr:rowOff>
    </xdr:from>
    <xdr:to>
      <xdr:col>2</xdr:col>
      <xdr:colOff>304800</xdr:colOff>
      <xdr:row>282</xdr:row>
      <xdr:rowOff>304800</xdr:rowOff>
    </xdr:to>
    <xdr:sp macro="" textlink="">
      <xdr:nvSpPr>
        <xdr:cNvPr id="25261" name="AutoShape 1709" descr="https://adas-server.mobiledrivetech.com/polarion/icons/default/enums/type_spike.gif">
          <a:hlinkClick xmlns:r="http://schemas.openxmlformats.org/officeDocument/2006/relationships" r:id="rId564" tgtFrame="_blank"/>
          <a:extLst>
            <a:ext uri="{FF2B5EF4-FFF2-40B4-BE49-F238E27FC236}">
              <a16:creationId xmlns:a16="http://schemas.microsoft.com/office/drawing/2014/main" id="{B1F892BD-C091-4E4E-8E88-6C714BEA8DD7}"/>
            </a:ext>
          </a:extLst>
        </xdr:cNvPr>
        <xdr:cNvSpPr>
          <a:spLocks noChangeAspect="1" noChangeArrowheads="1"/>
        </xdr:cNvSpPr>
      </xdr:nvSpPr>
      <xdr:spPr bwMode="auto">
        <a:xfrm>
          <a:off x="265430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282</xdr:row>
      <xdr:rowOff>0</xdr:rowOff>
    </xdr:from>
    <xdr:to>
      <xdr:col>3</xdr:col>
      <xdr:colOff>304800</xdr:colOff>
      <xdr:row>282</xdr:row>
      <xdr:rowOff>304800</xdr:rowOff>
    </xdr:to>
    <xdr:sp macro="" textlink="">
      <xdr:nvSpPr>
        <xdr:cNvPr id="25262" name="AutoShape 1710" descr="https://adas-server.mobiledrivetech.com/polarion/icons/default/enums/type_spike.gif">
          <a:hlinkClick xmlns:r="http://schemas.openxmlformats.org/officeDocument/2006/relationships" r:id="rId564" tgtFrame="_top"/>
          <a:extLst>
            <a:ext uri="{FF2B5EF4-FFF2-40B4-BE49-F238E27FC236}">
              <a16:creationId xmlns:a16="http://schemas.microsoft.com/office/drawing/2014/main" id="{B4DA4DBB-6BE4-4DD8-8E15-9DCB28F041C6}"/>
            </a:ext>
          </a:extLst>
        </xdr:cNvPr>
        <xdr:cNvSpPr>
          <a:spLocks noChangeAspect="1" noChangeArrowheads="1"/>
        </xdr:cNvSpPr>
      </xdr:nvSpPr>
      <xdr:spPr bwMode="auto">
        <a:xfrm>
          <a:off x="5797550" y="1822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xdr:row>
      <xdr:rowOff>0</xdr:rowOff>
    </xdr:from>
    <xdr:to>
      <xdr:col>0</xdr:col>
      <xdr:colOff>304800</xdr:colOff>
      <xdr:row>283</xdr:row>
      <xdr:rowOff>304800</xdr:rowOff>
    </xdr:to>
    <xdr:sp macro="" textlink="">
      <xdr:nvSpPr>
        <xdr:cNvPr id="25263" name="AutoShape 1711" descr="https://adas-server.mobiledrivetech.com/polarion/ria/images/suspect.gif">
          <a:extLst>
            <a:ext uri="{FF2B5EF4-FFF2-40B4-BE49-F238E27FC236}">
              <a16:creationId xmlns:a16="http://schemas.microsoft.com/office/drawing/2014/main" id="{7DC92DD1-943D-4C40-A3D5-011920266948}"/>
            </a:ext>
          </a:extLst>
        </xdr:cNvPr>
        <xdr:cNvSpPr>
          <a:spLocks noChangeAspect="1" noChangeArrowheads="1"/>
        </xdr:cNvSpPr>
      </xdr:nvSpPr>
      <xdr:spPr bwMode="auto">
        <a:xfrm>
          <a:off x="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283</xdr:row>
      <xdr:rowOff>0</xdr:rowOff>
    </xdr:from>
    <xdr:to>
      <xdr:col>0</xdr:col>
      <xdr:colOff>615950</xdr:colOff>
      <xdr:row>283</xdr:row>
      <xdr:rowOff>304800</xdr:rowOff>
    </xdr:to>
    <xdr:sp macro="" textlink="">
      <xdr:nvSpPr>
        <xdr:cNvPr id="25264" name="AutoShape 1712">
          <a:extLst>
            <a:ext uri="{FF2B5EF4-FFF2-40B4-BE49-F238E27FC236}">
              <a16:creationId xmlns:a16="http://schemas.microsoft.com/office/drawing/2014/main" id="{154A27A8-25DD-4D97-AD67-518FA520A25E}"/>
            </a:ext>
          </a:extLst>
        </xdr:cNvPr>
        <xdr:cNvSpPr>
          <a:spLocks noChangeAspect="1" noChangeArrowheads="1"/>
        </xdr:cNvSpPr>
      </xdr:nvSpPr>
      <xdr:spPr bwMode="auto">
        <a:xfrm>
          <a:off x="31115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283</xdr:row>
      <xdr:rowOff>0</xdr:rowOff>
    </xdr:from>
    <xdr:to>
      <xdr:col>0</xdr:col>
      <xdr:colOff>927100</xdr:colOff>
      <xdr:row>283</xdr:row>
      <xdr:rowOff>304800</xdr:rowOff>
    </xdr:to>
    <xdr:sp macro="" textlink="">
      <xdr:nvSpPr>
        <xdr:cNvPr id="25265" name="AutoShape 1713" descr="https://adas-server.mobiledrivetech.com/polarion/icons/default/enums/type_feature.gif">
          <a:hlinkClick xmlns:r="http://schemas.openxmlformats.org/officeDocument/2006/relationships" r:id="rId565" tgtFrame="_blank"/>
          <a:extLst>
            <a:ext uri="{FF2B5EF4-FFF2-40B4-BE49-F238E27FC236}">
              <a16:creationId xmlns:a16="http://schemas.microsoft.com/office/drawing/2014/main" id="{0C98DC6C-045F-4F65-80A3-8E9DBC5CF7A4}"/>
            </a:ext>
          </a:extLst>
        </xdr:cNvPr>
        <xdr:cNvSpPr>
          <a:spLocks noChangeAspect="1" noChangeArrowheads="1"/>
        </xdr:cNvSpPr>
      </xdr:nvSpPr>
      <xdr:spPr bwMode="auto">
        <a:xfrm>
          <a:off x="62230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283</xdr:row>
      <xdr:rowOff>0</xdr:rowOff>
    </xdr:from>
    <xdr:to>
      <xdr:col>1</xdr:col>
      <xdr:colOff>304800</xdr:colOff>
      <xdr:row>283</xdr:row>
      <xdr:rowOff>304800</xdr:rowOff>
    </xdr:to>
    <xdr:sp macro="" textlink="">
      <xdr:nvSpPr>
        <xdr:cNvPr id="25266" name="AutoShape 1714" descr="https://adas-server.mobiledrivetech.com/polarion/icons/default/enums/type_feature.gif">
          <a:hlinkClick xmlns:r="http://schemas.openxmlformats.org/officeDocument/2006/relationships" r:id="rId565" tgtFrame="_top"/>
          <a:extLst>
            <a:ext uri="{FF2B5EF4-FFF2-40B4-BE49-F238E27FC236}">
              <a16:creationId xmlns:a16="http://schemas.microsoft.com/office/drawing/2014/main" id="{FFB4A14D-41B7-4BA7-A6BB-AA75AC0D0EBF}"/>
            </a:ext>
          </a:extLst>
        </xdr:cNvPr>
        <xdr:cNvSpPr>
          <a:spLocks noChangeAspect="1" noChangeArrowheads="1"/>
        </xdr:cNvSpPr>
      </xdr:nvSpPr>
      <xdr:spPr bwMode="auto">
        <a:xfrm>
          <a:off x="202565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283</xdr:row>
      <xdr:rowOff>0</xdr:rowOff>
    </xdr:from>
    <xdr:to>
      <xdr:col>2</xdr:col>
      <xdr:colOff>304800</xdr:colOff>
      <xdr:row>283</xdr:row>
      <xdr:rowOff>304800</xdr:rowOff>
    </xdr:to>
    <xdr:sp macro="" textlink="">
      <xdr:nvSpPr>
        <xdr:cNvPr id="25267" name="AutoShape 1715" descr="https://adas-server.mobiledrivetech.com/polarion/icons/default/enums/type_spike.gif">
          <a:hlinkClick xmlns:r="http://schemas.openxmlformats.org/officeDocument/2006/relationships" r:id="rId566" tgtFrame="_blank"/>
          <a:extLst>
            <a:ext uri="{FF2B5EF4-FFF2-40B4-BE49-F238E27FC236}">
              <a16:creationId xmlns:a16="http://schemas.microsoft.com/office/drawing/2014/main" id="{236319E3-F39B-4D0E-A8E9-0DFCA9ED5686}"/>
            </a:ext>
          </a:extLst>
        </xdr:cNvPr>
        <xdr:cNvSpPr>
          <a:spLocks noChangeAspect="1" noChangeArrowheads="1"/>
        </xdr:cNvSpPr>
      </xdr:nvSpPr>
      <xdr:spPr bwMode="auto">
        <a:xfrm>
          <a:off x="265430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283</xdr:row>
      <xdr:rowOff>0</xdr:rowOff>
    </xdr:from>
    <xdr:to>
      <xdr:col>3</xdr:col>
      <xdr:colOff>304800</xdr:colOff>
      <xdr:row>283</xdr:row>
      <xdr:rowOff>304800</xdr:rowOff>
    </xdr:to>
    <xdr:sp macro="" textlink="">
      <xdr:nvSpPr>
        <xdr:cNvPr id="25268" name="AutoShape 1716" descr="https://adas-server.mobiledrivetech.com/polarion/icons/default/enums/type_spike.gif">
          <a:hlinkClick xmlns:r="http://schemas.openxmlformats.org/officeDocument/2006/relationships" r:id="rId566" tgtFrame="_top"/>
          <a:extLst>
            <a:ext uri="{FF2B5EF4-FFF2-40B4-BE49-F238E27FC236}">
              <a16:creationId xmlns:a16="http://schemas.microsoft.com/office/drawing/2014/main" id="{DC2EF593-DF24-4123-8F5A-7AD618FF7EC3}"/>
            </a:ext>
          </a:extLst>
        </xdr:cNvPr>
        <xdr:cNvSpPr>
          <a:spLocks noChangeAspect="1" noChangeArrowheads="1"/>
        </xdr:cNvSpPr>
      </xdr:nvSpPr>
      <xdr:spPr bwMode="auto">
        <a:xfrm>
          <a:off x="5797550" y="1829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0</xdr:col>
      <xdr:colOff>304800</xdr:colOff>
      <xdr:row>284</xdr:row>
      <xdr:rowOff>304800</xdr:rowOff>
    </xdr:to>
    <xdr:sp macro="" textlink="">
      <xdr:nvSpPr>
        <xdr:cNvPr id="25269" name="AutoShape 1717" descr="https://adas-server.mobiledrivetech.com/polarion/ria/images/suspect.gif">
          <a:extLst>
            <a:ext uri="{FF2B5EF4-FFF2-40B4-BE49-F238E27FC236}">
              <a16:creationId xmlns:a16="http://schemas.microsoft.com/office/drawing/2014/main" id="{02F09F90-54AA-4B8C-8802-6232161FE3D1}"/>
            </a:ext>
          </a:extLst>
        </xdr:cNvPr>
        <xdr:cNvSpPr>
          <a:spLocks noChangeAspect="1" noChangeArrowheads="1"/>
        </xdr:cNvSpPr>
      </xdr:nvSpPr>
      <xdr:spPr bwMode="auto">
        <a:xfrm>
          <a:off x="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284</xdr:row>
      <xdr:rowOff>0</xdr:rowOff>
    </xdr:from>
    <xdr:to>
      <xdr:col>0</xdr:col>
      <xdr:colOff>615950</xdr:colOff>
      <xdr:row>284</xdr:row>
      <xdr:rowOff>304800</xdr:rowOff>
    </xdr:to>
    <xdr:sp macro="" textlink="">
      <xdr:nvSpPr>
        <xdr:cNvPr id="25270" name="AutoShape 1718">
          <a:extLst>
            <a:ext uri="{FF2B5EF4-FFF2-40B4-BE49-F238E27FC236}">
              <a16:creationId xmlns:a16="http://schemas.microsoft.com/office/drawing/2014/main" id="{6BEF4D06-F0F1-4CAF-9756-F5678E0F0C98}"/>
            </a:ext>
          </a:extLst>
        </xdr:cNvPr>
        <xdr:cNvSpPr>
          <a:spLocks noChangeAspect="1" noChangeArrowheads="1"/>
        </xdr:cNvSpPr>
      </xdr:nvSpPr>
      <xdr:spPr bwMode="auto">
        <a:xfrm>
          <a:off x="31115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284</xdr:row>
      <xdr:rowOff>0</xdr:rowOff>
    </xdr:from>
    <xdr:to>
      <xdr:col>0</xdr:col>
      <xdr:colOff>927100</xdr:colOff>
      <xdr:row>284</xdr:row>
      <xdr:rowOff>304800</xdr:rowOff>
    </xdr:to>
    <xdr:sp macro="" textlink="">
      <xdr:nvSpPr>
        <xdr:cNvPr id="25271" name="AutoShape 1719" descr="https://adas-server.mobiledrivetech.com/polarion/icons/default/enums/type_feature.gif">
          <a:hlinkClick xmlns:r="http://schemas.openxmlformats.org/officeDocument/2006/relationships" r:id="rId567" tgtFrame="_blank"/>
          <a:extLst>
            <a:ext uri="{FF2B5EF4-FFF2-40B4-BE49-F238E27FC236}">
              <a16:creationId xmlns:a16="http://schemas.microsoft.com/office/drawing/2014/main" id="{9CDE9F1C-6B82-4147-B50C-90270D2B8F10}"/>
            </a:ext>
          </a:extLst>
        </xdr:cNvPr>
        <xdr:cNvSpPr>
          <a:spLocks noChangeAspect="1" noChangeArrowheads="1"/>
        </xdr:cNvSpPr>
      </xdr:nvSpPr>
      <xdr:spPr bwMode="auto">
        <a:xfrm>
          <a:off x="62230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284</xdr:row>
      <xdr:rowOff>0</xdr:rowOff>
    </xdr:from>
    <xdr:to>
      <xdr:col>1</xdr:col>
      <xdr:colOff>304800</xdr:colOff>
      <xdr:row>284</xdr:row>
      <xdr:rowOff>304800</xdr:rowOff>
    </xdr:to>
    <xdr:sp macro="" textlink="">
      <xdr:nvSpPr>
        <xdr:cNvPr id="25272" name="AutoShape 1720" descr="https://adas-server.mobiledrivetech.com/polarion/icons/default/enums/type_feature.gif">
          <a:hlinkClick xmlns:r="http://schemas.openxmlformats.org/officeDocument/2006/relationships" r:id="rId567" tgtFrame="_top"/>
          <a:extLst>
            <a:ext uri="{FF2B5EF4-FFF2-40B4-BE49-F238E27FC236}">
              <a16:creationId xmlns:a16="http://schemas.microsoft.com/office/drawing/2014/main" id="{D276BC79-D718-46CA-8E13-1F14D5A8DC28}"/>
            </a:ext>
          </a:extLst>
        </xdr:cNvPr>
        <xdr:cNvSpPr>
          <a:spLocks noChangeAspect="1" noChangeArrowheads="1"/>
        </xdr:cNvSpPr>
      </xdr:nvSpPr>
      <xdr:spPr bwMode="auto">
        <a:xfrm>
          <a:off x="202565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284</xdr:row>
      <xdr:rowOff>0</xdr:rowOff>
    </xdr:from>
    <xdr:to>
      <xdr:col>2</xdr:col>
      <xdr:colOff>304800</xdr:colOff>
      <xdr:row>284</xdr:row>
      <xdr:rowOff>304800</xdr:rowOff>
    </xdr:to>
    <xdr:sp macro="" textlink="">
      <xdr:nvSpPr>
        <xdr:cNvPr id="25273" name="AutoShape 1721" descr="https://adas-server.mobiledrivetech.com/polarion/icons/default/enums/type_spike.gif">
          <a:hlinkClick xmlns:r="http://schemas.openxmlformats.org/officeDocument/2006/relationships" r:id="rId568" tgtFrame="_blank"/>
          <a:extLst>
            <a:ext uri="{FF2B5EF4-FFF2-40B4-BE49-F238E27FC236}">
              <a16:creationId xmlns:a16="http://schemas.microsoft.com/office/drawing/2014/main" id="{D2BB651A-240F-4C46-A0A3-450D3493F3D0}"/>
            </a:ext>
          </a:extLst>
        </xdr:cNvPr>
        <xdr:cNvSpPr>
          <a:spLocks noChangeAspect="1" noChangeArrowheads="1"/>
        </xdr:cNvSpPr>
      </xdr:nvSpPr>
      <xdr:spPr bwMode="auto">
        <a:xfrm>
          <a:off x="265430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284</xdr:row>
      <xdr:rowOff>0</xdr:rowOff>
    </xdr:from>
    <xdr:to>
      <xdr:col>3</xdr:col>
      <xdr:colOff>304800</xdr:colOff>
      <xdr:row>284</xdr:row>
      <xdr:rowOff>304800</xdr:rowOff>
    </xdr:to>
    <xdr:sp macro="" textlink="">
      <xdr:nvSpPr>
        <xdr:cNvPr id="25274" name="AutoShape 1722" descr="https://adas-server.mobiledrivetech.com/polarion/icons/default/enums/type_spike.gif">
          <a:hlinkClick xmlns:r="http://schemas.openxmlformats.org/officeDocument/2006/relationships" r:id="rId568" tgtFrame="_top"/>
          <a:extLst>
            <a:ext uri="{FF2B5EF4-FFF2-40B4-BE49-F238E27FC236}">
              <a16:creationId xmlns:a16="http://schemas.microsoft.com/office/drawing/2014/main" id="{72440117-4E9E-479B-BCBE-4430D78F7320}"/>
            </a:ext>
          </a:extLst>
        </xdr:cNvPr>
        <xdr:cNvSpPr>
          <a:spLocks noChangeAspect="1" noChangeArrowheads="1"/>
        </xdr:cNvSpPr>
      </xdr:nvSpPr>
      <xdr:spPr bwMode="auto">
        <a:xfrm>
          <a:off x="579755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xdr:row>
      <xdr:rowOff>0</xdr:rowOff>
    </xdr:from>
    <xdr:to>
      <xdr:col>0</xdr:col>
      <xdr:colOff>304800</xdr:colOff>
      <xdr:row>285</xdr:row>
      <xdr:rowOff>304800</xdr:rowOff>
    </xdr:to>
    <xdr:sp macro="" textlink="">
      <xdr:nvSpPr>
        <xdr:cNvPr id="25275" name="AutoShape 1723" descr="https://adas-server.mobiledrivetech.com/polarion/ria/images/suspect.gif">
          <a:extLst>
            <a:ext uri="{FF2B5EF4-FFF2-40B4-BE49-F238E27FC236}">
              <a16:creationId xmlns:a16="http://schemas.microsoft.com/office/drawing/2014/main" id="{4CA0A572-7C04-47B0-90DF-83C4F149FDA8}"/>
            </a:ext>
          </a:extLst>
        </xdr:cNvPr>
        <xdr:cNvSpPr>
          <a:spLocks noChangeAspect="1" noChangeArrowheads="1"/>
        </xdr:cNvSpPr>
      </xdr:nvSpPr>
      <xdr:spPr bwMode="auto">
        <a:xfrm>
          <a:off x="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285</xdr:row>
      <xdr:rowOff>0</xdr:rowOff>
    </xdr:from>
    <xdr:to>
      <xdr:col>0</xdr:col>
      <xdr:colOff>615950</xdr:colOff>
      <xdr:row>285</xdr:row>
      <xdr:rowOff>304800</xdr:rowOff>
    </xdr:to>
    <xdr:sp macro="" textlink="">
      <xdr:nvSpPr>
        <xdr:cNvPr id="25276" name="AutoShape 1724">
          <a:extLst>
            <a:ext uri="{FF2B5EF4-FFF2-40B4-BE49-F238E27FC236}">
              <a16:creationId xmlns:a16="http://schemas.microsoft.com/office/drawing/2014/main" id="{CD95D1D6-CEDF-4D3E-ABAC-7A5D040370D6}"/>
            </a:ext>
          </a:extLst>
        </xdr:cNvPr>
        <xdr:cNvSpPr>
          <a:spLocks noChangeAspect="1" noChangeArrowheads="1"/>
        </xdr:cNvSpPr>
      </xdr:nvSpPr>
      <xdr:spPr bwMode="auto">
        <a:xfrm>
          <a:off x="31115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285</xdr:row>
      <xdr:rowOff>0</xdr:rowOff>
    </xdr:from>
    <xdr:to>
      <xdr:col>0</xdr:col>
      <xdr:colOff>927100</xdr:colOff>
      <xdr:row>285</xdr:row>
      <xdr:rowOff>304800</xdr:rowOff>
    </xdr:to>
    <xdr:sp macro="" textlink="">
      <xdr:nvSpPr>
        <xdr:cNvPr id="25277" name="AutoShape 1725" descr="https://adas-server.mobiledrivetech.com/polarion/icons/default/enums/type_feature.gif">
          <a:hlinkClick xmlns:r="http://schemas.openxmlformats.org/officeDocument/2006/relationships" r:id="rId569" tgtFrame="_blank"/>
          <a:extLst>
            <a:ext uri="{FF2B5EF4-FFF2-40B4-BE49-F238E27FC236}">
              <a16:creationId xmlns:a16="http://schemas.microsoft.com/office/drawing/2014/main" id="{564A460E-DED4-478C-BFE4-E86E93BB40DA}"/>
            </a:ext>
          </a:extLst>
        </xdr:cNvPr>
        <xdr:cNvSpPr>
          <a:spLocks noChangeAspect="1" noChangeArrowheads="1"/>
        </xdr:cNvSpPr>
      </xdr:nvSpPr>
      <xdr:spPr bwMode="auto">
        <a:xfrm>
          <a:off x="62230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285</xdr:row>
      <xdr:rowOff>0</xdr:rowOff>
    </xdr:from>
    <xdr:to>
      <xdr:col>1</xdr:col>
      <xdr:colOff>304800</xdr:colOff>
      <xdr:row>285</xdr:row>
      <xdr:rowOff>304800</xdr:rowOff>
    </xdr:to>
    <xdr:sp macro="" textlink="">
      <xdr:nvSpPr>
        <xdr:cNvPr id="25278" name="AutoShape 1726" descr="https://adas-server.mobiledrivetech.com/polarion/icons/default/enums/type_feature.gif">
          <a:hlinkClick xmlns:r="http://schemas.openxmlformats.org/officeDocument/2006/relationships" r:id="rId569" tgtFrame="_top"/>
          <a:extLst>
            <a:ext uri="{FF2B5EF4-FFF2-40B4-BE49-F238E27FC236}">
              <a16:creationId xmlns:a16="http://schemas.microsoft.com/office/drawing/2014/main" id="{B2F6A48A-9D7E-4453-8088-2B4812B5EB87}"/>
            </a:ext>
          </a:extLst>
        </xdr:cNvPr>
        <xdr:cNvSpPr>
          <a:spLocks noChangeAspect="1" noChangeArrowheads="1"/>
        </xdr:cNvSpPr>
      </xdr:nvSpPr>
      <xdr:spPr bwMode="auto">
        <a:xfrm>
          <a:off x="202565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285</xdr:row>
      <xdr:rowOff>0</xdr:rowOff>
    </xdr:from>
    <xdr:to>
      <xdr:col>2</xdr:col>
      <xdr:colOff>304800</xdr:colOff>
      <xdr:row>285</xdr:row>
      <xdr:rowOff>304800</xdr:rowOff>
    </xdr:to>
    <xdr:sp macro="" textlink="">
      <xdr:nvSpPr>
        <xdr:cNvPr id="25279" name="AutoShape 1727" descr="https://adas-server.mobiledrivetech.com/polarion/icons/default/enums/type_spike.gif">
          <a:hlinkClick xmlns:r="http://schemas.openxmlformats.org/officeDocument/2006/relationships" r:id="rId570" tgtFrame="_blank"/>
          <a:extLst>
            <a:ext uri="{FF2B5EF4-FFF2-40B4-BE49-F238E27FC236}">
              <a16:creationId xmlns:a16="http://schemas.microsoft.com/office/drawing/2014/main" id="{3BC9A9C9-0B33-41A0-BDAC-25E6010A9AD9}"/>
            </a:ext>
          </a:extLst>
        </xdr:cNvPr>
        <xdr:cNvSpPr>
          <a:spLocks noChangeAspect="1" noChangeArrowheads="1"/>
        </xdr:cNvSpPr>
      </xdr:nvSpPr>
      <xdr:spPr bwMode="auto">
        <a:xfrm>
          <a:off x="265430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285</xdr:row>
      <xdr:rowOff>0</xdr:rowOff>
    </xdr:from>
    <xdr:to>
      <xdr:col>3</xdr:col>
      <xdr:colOff>304800</xdr:colOff>
      <xdr:row>285</xdr:row>
      <xdr:rowOff>304800</xdr:rowOff>
    </xdr:to>
    <xdr:sp macro="" textlink="">
      <xdr:nvSpPr>
        <xdr:cNvPr id="25280" name="AutoShape 1728" descr="https://adas-server.mobiledrivetech.com/polarion/icons/default/enums/type_spike.gif">
          <a:hlinkClick xmlns:r="http://schemas.openxmlformats.org/officeDocument/2006/relationships" r:id="rId570" tgtFrame="_top"/>
          <a:extLst>
            <a:ext uri="{FF2B5EF4-FFF2-40B4-BE49-F238E27FC236}">
              <a16:creationId xmlns:a16="http://schemas.microsoft.com/office/drawing/2014/main" id="{C691C152-84CB-44CC-8F0C-314B68037C4D}"/>
            </a:ext>
          </a:extLst>
        </xdr:cNvPr>
        <xdr:cNvSpPr>
          <a:spLocks noChangeAspect="1" noChangeArrowheads="1"/>
        </xdr:cNvSpPr>
      </xdr:nvSpPr>
      <xdr:spPr bwMode="auto">
        <a:xfrm>
          <a:off x="5797550" y="1842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xdr:row>
      <xdr:rowOff>0</xdr:rowOff>
    </xdr:from>
    <xdr:to>
      <xdr:col>0</xdr:col>
      <xdr:colOff>304800</xdr:colOff>
      <xdr:row>286</xdr:row>
      <xdr:rowOff>304800</xdr:rowOff>
    </xdr:to>
    <xdr:sp macro="" textlink="">
      <xdr:nvSpPr>
        <xdr:cNvPr id="25281" name="AutoShape 1729" descr="https://adas-server.mobiledrivetech.com/polarion/ria/images/suspect.gif">
          <a:extLst>
            <a:ext uri="{FF2B5EF4-FFF2-40B4-BE49-F238E27FC236}">
              <a16:creationId xmlns:a16="http://schemas.microsoft.com/office/drawing/2014/main" id="{564FC229-D0EE-439F-B024-1EFDD31E85B3}"/>
            </a:ext>
          </a:extLst>
        </xdr:cNvPr>
        <xdr:cNvSpPr>
          <a:spLocks noChangeAspect="1" noChangeArrowheads="1"/>
        </xdr:cNvSpPr>
      </xdr:nvSpPr>
      <xdr:spPr bwMode="auto">
        <a:xfrm>
          <a:off x="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286</xdr:row>
      <xdr:rowOff>0</xdr:rowOff>
    </xdr:from>
    <xdr:to>
      <xdr:col>0</xdr:col>
      <xdr:colOff>615950</xdr:colOff>
      <xdr:row>286</xdr:row>
      <xdr:rowOff>304800</xdr:rowOff>
    </xdr:to>
    <xdr:sp macro="" textlink="">
      <xdr:nvSpPr>
        <xdr:cNvPr id="25282" name="AutoShape 1730">
          <a:extLst>
            <a:ext uri="{FF2B5EF4-FFF2-40B4-BE49-F238E27FC236}">
              <a16:creationId xmlns:a16="http://schemas.microsoft.com/office/drawing/2014/main" id="{E4F50D93-03B6-4DEE-BF99-D1DA6899436E}"/>
            </a:ext>
          </a:extLst>
        </xdr:cNvPr>
        <xdr:cNvSpPr>
          <a:spLocks noChangeAspect="1" noChangeArrowheads="1"/>
        </xdr:cNvSpPr>
      </xdr:nvSpPr>
      <xdr:spPr bwMode="auto">
        <a:xfrm>
          <a:off x="31115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286</xdr:row>
      <xdr:rowOff>0</xdr:rowOff>
    </xdr:from>
    <xdr:to>
      <xdr:col>0</xdr:col>
      <xdr:colOff>927100</xdr:colOff>
      <xdr:row>286</xdr:row>
      <xdr:rowOff>304800</xdr:rowOff>
    </xdr:to>
    <xdr:sp macro="" textlink="">
      <xdr:nvSpPr>
        <xdr:cNvPr id="25283" name="AutoShape 1731" descr="https://adas-server.mobiledrivetech.com/polarion/icons/default/enums/type_feature.gif">
          <a:hlinkClick xmlns:r="http://schemas.openxmlformats.org/officeDocument/2006/relationships" r:id="rId571" tgtFrame="_blank"/>
          <a:extLst>
            <a:ext uri="{FF2B5EF4-FFF2-40B4-BE49-F238E27FC236}">
              <a16:creationId xmlns:a16="http://schemas.microsoft.com/office/drawing/2014/main" id="{D6C0A80A-420D-4D92-9FEB-B1FE8DD5113B}"/>
            </a:ext>
          </a:extLst>
        </xdr:cNvPr>
        <xdr:cNvSpPr>
          <a:spLocks noChangeAspect="1" noChangeArrowheads="1"/>
        </xdr:cNvSpPr>
      </xdr:nvSpPr>
      <xdr:spPr bwMode="auto">
        <a:xfrm>
          <a:off x="62230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286</xdr:row>
      <xdr:rowOff>0</xdr:rowOff>
    </xdr:from>
    <xdr:to>
      <xdr:col>1</xdr:col>
      <xdr:colOff>304800</xdr:colOff>
      <xdr:row>286</xdr:row>
      <xdr:rowOff>304800</xdr:rowOff>
    </xdr:to>
    <xdr:sp macro="" textlink="">
      <xdr:nvSpPr>
        <xdr:cNvPr id="25284" name="AutoShape 1732" descr="https://adas-server.mobiledrivetech.com/polarion/icons/default/enums/type_feature.gif">
          <a:hlinkClick xmlns:r="http://schemas.openxmlformats.org/officeDocument/2006/relationships" r:id="rId571" tgtFrame="_top"/>
          <a:extLst>
            <a:ext uri="{FF2B5EF4-FFF2-40B4-BE49-F238E27FC236}">
              <a16:creationId xmlns:a16="http://schemas.microsoft.com/office/drawing/2014/main" id="{640BD44F-02F2-42F7-AAD9-558A1019F006}"/>
            </a:ext>
          </a:extLst>
        </xdr:cNvPr>
        <xdr:cNvSpPr>
          <a:spLocks noChangeAspect="1" noChangeArrowheads="1"/>
        </xdr:cNvSpPr>
      </xdr:nvSpPr>
      <xdr:spPr bwMode="auto">
        <a:xfrm>
          <a:off x="202565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286</xdr:row>
      <xdr:rowOff>0</xdr:rowOff>
    </xdr:from>
    <xdr:to>
      <xdr:col>2</xdr:col>
      <xdr:colOff>304800</xdr:colOff>
      <xdr:row>286</xdr:row>
      <xdr:rowOff>304800</xdr:rowOff>
    </xdr:to>
    <xdr:sp macro="" textlink="">
      <xdr:nvSpPr>
        <xdr:cNvPr id="25285" name="AutoShape 1733" descr="https://adas-server.mobiledrivetech.com/polarion/icons/default/enums/type_spike.gif">
          <a:hlinkClick xmlns:r="http://schemas.openxmlformats.org/officeDocument/2006/relationships" r:id="rId572" tgtFrame="_blank"/>
          <a:extLst>
            <a:ext uri="{FF2B5EF4-FFF2-40B4-BE49-F238E27FC236}">
              <a16:creationId xmlns:a16="http://schemas.microsoft.com/office/drawing/2014/main" id="{971A41C9-795F-4F51-8363-71C73A1DF6CD}"/>
            </a:ext>
          </a:extLst>
        </xdr:cNvPr>
        <xdr:cNvSpPr>
          <a:spLocks noChangeAspect="1" noChangeArrowheads="1"/>
        </xdr:cNvSpPr>
      </xdr:nvSpPr>
      <xdr:spPr bwMode="auto">
        <a:xfrm>
          <a:off x="265430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286</xdr:row>
      <xdr:rowOff>0</xdr:rowOff>
    </xdr:from>
    <xdr:to>
      <xdr:col>3</xdr:col>
      <xdr:colOff>304800</xdr:colOff>
      <xdr:row>286</xdr:row>
      <xdr:rowOff>304800</xdr:rowOff>
    </xdr:to>
    <xdr:sp macro="" textlink="">
      <xdr:nvSpPr>
        <xdr:cNvPr id="25286" name="AutoShape 1734" descr="https://adas-server.mobiledrivetech.com/polarion/icons/default/enums/type_spike.gif">
          <a:hlinkClick xmlns:r="http://schemas.openxmlformats.org/officeDocument/2006/relationships" r:id="rId572" tgtFrame="_top"/>
          <a:extLst>
            <a:ext uri="{FF2B5EF4-FFF2-40B4-BE49-F238E27FC236}">
              <a16:creationId xmlns:a16="http://schemas.microsoft.com/office/drawing/2014/main" id="{1871E726-C668-40F6-9659-8DEDB1AF8098}"/>
            </a:ext>
          </a:extLst>
        </xdr:cNvPr>
        <xdr:cNvSpPr>
          <a:spLocks noChangeAspect="1" noChangeArrowheads="1"/>
        </xdr:cNvSpPr>
      </xdr:nvSpPr>
      <xdr:spPr bwMode="auto">
        <a:xfrm>
          <a:off x="5797550" y="184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xdr:row>
      <xdr:rowOff>0</xdr:rowOff>
    </xdr:from>
    <xdr:to>
      <xdr:col>0</xdr:col>
      <xdr:colOff>304800</xdr:colOff>
      <xdr:row>287</xdr:row>
      <xdr:rowOff>304800</xdr:rowOff>
    </xdr:to>
    <xdr:sp macro="" textlink="">
      <xdr:nvSpPr>
        <xdr:cNvPr id="25287" name="AutoShape 1735" descr="https://adas-server.mobiledrivetech.com/polarion/ria/images/suspect.gif">
          <a:extLst>
            <a:ext uri="{FF2B5EF4-FFF2-40B4-BE49-F238E27FC236}">
              <a16:creationId xmlns:a16="http://schemas.microsoft.com/office/drawing/2014/main" id="{3148B1B4-6D35-4D06-94D2-A583315BE181}"/>
            </a:ext>
          </a:extLst>
        </xdr:cNvPr>
        <xdr:cNvSpPr>
          <a:spLocks noChangeAspect="1" noChangeArrowheads="1"/>
        </xdr:cNvSpPr>
      </xdr:nvSpPr>
      <xdr:spPr bwMode="auto">
        <a:xfrm>
          <a:off x="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287</xdr:row>
      <xdr:rowOff>0</xdr:rowOff>
    </xdr:from>
    <xdr:to>
      <xdr:col>0</xdr:col>
      <xdr:colOff>615950</xdr:colOff>
      <xdr:row>287</xdr:row>
      <xdr:rowOff>304800</xdr:rowOff>
    </xdr:to>
    <xdr:sp macro="" textlink="">
      <xdr:nvSpPr>
        <xdr:cNvPr id="25288" name="AutoShape 1736">
          <a:extLst>
            <a:ext uri="{FF2B5EF4-FFF2-40B4-BE49-F238E27FC236}">
              <a16:creationId xmlns:a16="http://schemas.microsoft.com/office/drawing/2014/main" id="{6A1D5ADD-96DE-4D8C-BC84-00E6458CF7DC}"/>
            </a:ext>
          </a:extLst>
        </xdr:cNvPr>
        <xdr:cNvSpPr>
          <a:spLocks noChangeAspect="1" noChangeArrowheads="1"/>
        </xdr:cNvSpPr>
      </xdr:nvSpPr>
      <xdr:spPr bwMode="auto">
        <a:xfrm>
          <a:off x="31115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287</xdr:row>
      <xdr:rowOff>0</xdr:rowOff>
    </xdr:from>
    <xdr:to>
      <xdr:col>0</xdr:col>
      <xdr:colOff>927100</xdr:colOff>
      <xdr:row>287</xdr:row>
      <xdr:rowOff>304800</xdr:rowOff>
    </xdr:to>
    <xdr:sp macro="" textlink="">
      <xdr:nvSpPr>
        <xdr:cNvPr id="25289" name="AutoShape 1737" descr="https://adas-server.mobiledrivetech.com/polarion/icons/default/enums/type_feature.gif">
          <a:hlinkClick xmlns:r="http://schemas.openxmlformats.org/officeDocument/2006/relationships" r:id="rId573" tgtFrame="_blank"/>
          <a:extLst>
            <a:ext uri="{FF2B5EF4-FFF2-40B4-BE49-F238E27FC236}">
              <a16:creationId xmlns:a16="http://schemas.microsoft.com/office/drawing/2014/main" id="{0A9BEFA4-D91D-4594-8BC8-057E6924E8F5}"/>
            </a:ext>
          </a:extLst>
        </xdr:cNvPr>
        <xdr:cNvSpPr>
          <a:spLocks noChangeAspect="1" noChangeArrowheads="1"/>
        </xdr:cNvSpPr>
      </xdr:nvSpPr>
      <xdr:spPr bwMode="auto">
        <a:xfrm>
          <a:off x="62230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287</xdr:row>
      <xdr:rowOff>0</xdr:rowOff>
    </xdr:from>
    <xdr:to>
      <xdr:col>1</xdr:col>
      <xdr:colOff>304800</xdr:colOff>
      <xdr:row>287</xdr:row>
      <xdr:rowOff>304800</xdr:rowOff>
    </xdr:to>
    <xdr:sp macro="" textlink="">
      <xdr:nvSpPr>
        <xdr:cNvPr id="25290" name="AutoShape 1738" descr="https://adas-server.mobiledrivetech.com/polarion/icons/default/enums/type_feature.gif">
          <a:hlinkClick xmlns:r="http://schemas.openxmlformats.org/officeDocument/2006/relationships" r:id="rId573" tgtFrame="_top"/>
          <a:extLst>
            <a:ext uri="{FF2B5EF4-FFF2-40B4-BE49-F238E27FC236}">
              <a16:creationId xmlns:a16="http://schemas.microsoft.com/office/drawing/2014/main" id="{77FD823D-19D6-438D-AAB0-C5FC84B52EFB}"/>
            </a:ext>
          </a:extLst>
        </xdr:cNvPr>
        <xdr:cNvSpPr>
          <a:spLocks noChangeAspect="1" noChangeArrowheads="1"/>
        </xdr:cNvSpPr>
      </xdr:nvSpPr>
      <xdr:spPr bwMode="auto">
        <a:xfrm>
          <a:off x="202565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287</xdr:row>
      <xdr:rowOff>0</xdr:rowOff>
    </xdr:from>
    <xdr:to>
      <xdr:col>2</xdr:col>
      <xdr:colOff>304800</xdr:colOff>
      <xdr:row>287</xdr:row>
      <xdr:rowOff>304800</xdr:rowOff>
    </xdr:to>
    <xdr:sp macro="" textlink="">
      <xdr:nvSpPr>
        <xdr:cNvPr id="25291" name="AutoShape 1739" descr="https://adas-server.mobiledrivetech.com/polarion/icons/default/enums/type_spike.gif">
          <a:hlinkClick xmlns:r="http://schemas.openxmlformats.org/officeDocument/2006/relationships" r:id="rId574" tgtFrame="_blank"/>
          <a:extLst>
            <a:ext uri="{FF2B5EF4-FFF2-40B4-BE49-F238E27FC236}">
              <a16:creationId xmlns:a16="http://schemas.microsoft.com/office/drawing/2014/main" id="{EFD22D44-2F3D-44FA-AEE3-076D20CE0A94}"/>
            </a:ext>
          </a:extLst>
        </xdr:cNvPr>
        <xdr:cNvSpPr>
          <a:spLocks noChangeAspect="1" noChangeArrowheads="1"/>
        </xdr:cNvSpPr>
      </xdr:nvSpPr>
      <xdr:spPr bwMode="auto">
        <a:xfrm>
          <a:off x="265430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287</xdr:row>
      <xdr:rowOff>0</xdr:rowOff>
    </xdr:from>
    <xdr:to>
      <xdr:col>3</xdr:col>
      <xdr:colOff>304800</xdr:colOff>
      <xdr:row>287</xdr:row>
      <xdr:rowOff>304800</xdr:rowOff>
    </xdr:to>
    <xdr:sp macro="" textlink="">
      <xdr:nvSpPr>
        <xdr:cNvPr id="25292" name="AutoShape 1740" descr="https://adas-server.mobiledrivetech.com/polarion/icons/default/enums/type_spike.gif">
          <a:hlinkClick xmlns:r="http://schemas.openxmlformats.org/officeDocument/2006/relationships" r:id="rId574" tgtFrame="_top"/>
          <a:extLst>
            <a:ext uri="{FF2B5EF4-FFF2-40B4-BE49-F238E27FC236}">
              <a16:creationId xmlns:a16="http://schemas.microsoft.com/office/drawing/2014/main" id="{9A116102-F4BA-4818-A05F-331CAD294446}"/>
            </a:ext>
          </a:extLst>
        </xdr:cNvPr>
        <xdr:cNvSpPr>
          <a:spLocks noChangeAspect="1" noChangeArrowheads="1"/>
        </xdr:cNvSpPr>
      </xdr:nvSpPr>
      <xdr:spPr bwMode="auto">
        <a:xfrm>
          <a:off x="5797550" y="1855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xdr:row>
      <xdr:rowOff>0</xdr:rowOff>
    </xdr:from>
    <xdr:to>
      <xdr:col>0</xdr:col>
      <xdr:colOff>304800</xdr:colOff>
      <xdr:row>288</xdr:row>
      <xdr:rowOff>304800</xdr:rowOff>
    </xdr:to>
    <xdr:sp macro="" textlink="">
      <xdr:nvSpPr>
        <xdr:cNvPr id="25293" name="AutoShape 1741" descr="https://adas-server.mobiledrivetech.com/polarion/ria/images/suspect.gif">
          <a:extLst>
            <a:ext uri="{FF2B5EF4-FFF2-40B4-BE49-F238E27FC236}">
              <a16:creationId xmlns:a16="http://schemas.microsoft.com/office/drawing/2014/main" id="{55764684-D64B-45B6-B837-4AEB06F98999}"/>
            </a:ext>
          </a:extLst>
        </xdr:cNvPr>
        <xdr:cNvSpPr>
          <a:spLocks noChangeAspect="1" noChangeArrowheads="1"/>
        </xdr:cNvSpPr>
      </xdr:nvSpPr>
      <xdr:spPr bwMode="auto">
        <a:xfrm>
          <a:off x="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288</xdr:row>
      <xdr:rowOff>0</xdr:rowOff>
    </xdr:from>
    <xdr:to>
      <xdr:col>0</xdr:col>
      <xdr:colOff>615950</xdr:colOff>
      <xdr:row>288</xdr:row>
      <xdr:rowOff>304800</xdr:rowOff>
    </xdr:to>
    <xdr:sp macro="" textlink="">
      <xdr:nvSpPr>
        <xdr:cNvPr id="25294" name="AutoShape 1742">
          <a:extLst>
            <a:ext uri="{FF2B5EF4-FFF2-40B4-BE49-F238E27FC236}">
              <a16:creationId xmlns:a16="http://schemas.microsoft.com/office/drawing/2014/main" id="{E8E18C28-200B-4E13-9251-1E27FB07316B}"/>
            </a:ext>
          </a:extLst>
        </xdr:cNvPr>
        <xdr:cNvSpPr>
          <a:spLocks noChangeAspect="1" noChangeArrowheads="1"/>
        </xdr:cNvSpPr>
      </xdr:nvSpPr>
      <xdr:spPr bwMode="auto">
        <a:xfrm>
          <a:off x="31115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288</xdr:row>
      <xdr:rowOff>0</xdr:rowOff>
    </xdr:from>
    <xdr:to>
      <xdr:col>0</xdr:col>
      <xdr:colOff>927100</xdr:colOff>
      <xdr:row>288</xdr:row>
      <xdr:rowOff>304800</xdr:rowOff>
    </xdr:to>
    <xdr:sp macro="" textlink="">
      <xdr:nvSpPr>
        <xdr:cNvPr id="25295" name="AutoShape 1743" descr="https://adas-server.mobiledrivetech.com/polarion/icons/default/enums/type_feature.gif">
          <a:hlinkClick xmlns:r="http://schemas.openxmlformats.org/officeDocument/2006/relationships" r:id="rId575" tgtFrame="_blank"/>
          <a:extLst>
            <a:ext uri="{FF2B5EF4-FFF2-40B4-BE49-F238E27FC236}">
              <a16:creationId xmlns:a16="http://schemas.microsoft.com/office/drawing/2014/main" id="{22E4CB40-9B6E-4297-B132-8911ADC8CC78}"/>
            </a:ext>
          </a:extLst>
        </xdr:cNvPr>
        <xdr:cNvSpPr>
          <a:spLocks noChangeAspect="1" noChangeArrowheads="1"/>
        </xdr:cNvSpPr>
      </xdr:nvSpPr>
      <xdr:spPr bwMode="auto">
        <a:xfrm>
          <a:off x="62230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288</xdr:row>
      <xdr:rowOff>0</xdr:rowOff>
    </xdr:from>
    <xdr:to>
      <xdr:col>1</xdr:col>
      <xdr:colOff>304800</xdr:colOff>
      <xdr:row>288</xdr:row>
      <xdr:rowOff>304800</xdr:rowOff>
    </xdr:to>
    <xdr:sp macro="" textlink="">
      <xdr:nvSpPr>
        <xdr:cNvPr id="25296" name="AutoShape 1744" descr="https://adas-server.mobiledrivetech.com/polarion/icons/default/enums/type_feature.gif">
          <a:hlinkClick xmlns:r="http://schemas.openxmlformats.org/officeDocument/2006/relationships" r:id="rId575" tgtFrame="_top"/>
          <a:extLst>
            <a:ext uri="{FF2B5EF4-FFF2-40B4-BE49-F238E27FC236}">
              <a16:creationId xmlns:a16="http://schemas.microsoft.com/office/drawing/2014/main" id="{9B5853B0-E00F-49FB-96FF-E7BD532A74E4}"/>
            </a:ext>
          </a:extLst>
        </xdr:cNvPr>
        <xdr:cNvSpPr>
          <a:spLocks noChangeAspect="1" noChangeArrowheads="1"/>
        </xdr:cNvSpPr>
      </xdr:nvSpPr>
      <xdr:spPr bwMode="auto">
        <a:xfrm>
          <a:off x="202565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288</xdr:row>
      <xdr:rowOff>0</xdr:rowOff>
    </xdr:from>
    <xdr:to>
      <xdr:col>2</xdr:col>
      <xdr:colOff>304800</xdr:colOff>
      <xdr:row>288</xdr:row>
      <xdr:rowOff>304800</xdr:rowOff>
    </xdr:to>
    <xdr:sp macro="" textlink="">
      <xdr:nvSpPr>
        <xdr:cNvPr id="25297" name="AutoShape 1745" descr="https://adas-server.mobiledrivetech.com/polarion/icons/default/enums/type_spike.gif">
          <a:hlinkClick xmlns:r="http://schemas.openxmlformats.org/officeDocument/2006/relationships" r:id="rId576" tgtFrame="_blank"/>
          <a:extLst>
            <a:ext uri="{FF2B5EF4-FFF2-40B4-BE49-F238E27FC236}">
              <a16:creationId xmlns:a16="http://schemas.microsoft.com/office/drawing/2014/main" id="{AC097AAE-5C51-4E81-ADF8-D17B54EC0984}"/>
            </a:ext>
          </a:extLst>
        </xdr:cNvPr>
        <xdr:cNvSpPr>
          <a:spLocks noChangeAspect="1" noChangeArrowheads="1"/>
        </xdr:cNvSpPr>
      </xdr:nvSpPr>
      <xdr:spPr bwMode="auto">
        <a:xfrm>
          <a:off x="265430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288</xdr:row>
      <xdr:rowOff>0</xdr:rowOff>
    </xdr:from>
    <xdr:to>
      <xdr:col>3</xdr:col>
      <xdr:colOff>304800</xdr:colOff>
      <xdr:row>288</xdr:row>
      <xdr:rowOff>304800</xdr:rowOff>
    </xdr:to>
    <xdr:sp macro="" textlink="">
      <xdr:nvSpPr>
        <xdr:cNvPr id="25298" name="AutoShape 1746" descr="https://adas-server.mobiledrivetech.com/polarion/icons/default/enums/type_spike.gif">
          <a:hlinkClick xmlns:r="http://schemas.openxmlformats.org/officeDocument/2006/relationships" r:id="rId576" tgtFrame="_top"/>
          <a:extLst>
            <a:ext uri="{FF2B5EF4-FFF2-40B4-BE49-F238E27FC236}">
              <a16:creationId xmlns:a16="http://schemas.microsoft.com/office/drawing/2014/main" id="{0AD98A7E-6214-4761-916B-CAE373185598}"/>
            </a:ext>
          </a:extLst>
        </xdr:cNvPr>
        <xdr:cNvSpPr>
          <a:spLocks noChangeAspect="1" noChangeArrowheads="1"/>
        </xdr:cNvSpPr>
      </xdr:nvSpPr>
      <xdr:spPr bwMode="auto">
        <a:xfrm>
          <a:off x="5797550" y="1861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xdr:row>
      <xdr:rowOff>0</xdr:rowOff>
    </xdr:from>
    <xdr:to>
      <xdr:col>0</xdr:col>
      <xdr:colOff>304800</xdr:colOff>
      <xdr:row>289</xdr:row>
      <xdr:rowOff>304800</xdr:rowOff>
    </xdr:to>
    <xdr:sp macro="" textlink="">
      <xdr:nvSpPr>
        <xdr:cNvPr id="25299" name="AutoShape 1747" descr="https://adas-server.mobiledrivetech.com/polarion/ria/images/suspect.gif">
          <a:extLst>
            <a:ext uri="{FF2B5EF4-FFF2-40B4-BE49-F238E27FC236}">
              <a16:creationId xmlns:a16="http://schemas.microsoft.com/office/drawing/2014/main" id="{321ECD1A-2B7A-4FFE-86ED-A4AECEBE2AB1}"/>
            </a:ext>
          </a:extLst>
        </xdr:cNvPr>
        <xdr:cNvSpPr>
          <a:spLocks noChangeAspect="1" noChangeArrowheads="1"/>
        </xdr:cNvSpPr>
      </xdr:nvSpPr>
      <xdr:spPr bwMode="auto">
        <a:xfrm>
          <a:off x="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289</xdr:row>
      <xdr:rowOff>0</xdr:rowOff>
    </xdr:from>
    <xdr:to>
      <xdr:col>0</xdr:col>
      <xdr:colOff>615950</xdr:colOff>
      <xdr:row>289</xdr:row>
      <xdr:rowOff>304800</xdr:rowOff>
    </xdr:to>
    <xdr:sp macro="" textlink="">
      <xdr:nvSpPr>
        <xdr:cNvPr id="25300" name="AutoShape 1748">
          <a:extLst>
            <a:ext uri="{FF2B5EF4-FFF2-40B4-BE49-F238E27FC236}">
              <a16:creationId xmlns:a16="http://schemas.microsoft.com/office/drawing/2014/main" id="{5FF06633-782A-4281-9BE2-CB7DCC294EB0}"/>
            </a:ext>
          </a:extLst>
        </xdr:cNvPr>
        <xdr:cNvSpPr>
          <a:spLocks noChangeAspect="1" noChangeArrowheads="1"/>
        </xdr:cNvSpPr>
      </xdr:nvSpPr>
      <xdr:spPr bwMode="auto">
        <a:xfrm>
          <a:off x="31115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289</xdr:row>
      <xdr:rowOff>0</xdr:rowOff>
    </xdr:from>
    <xdr:to>
      <xdr:col>0</xdr:col>
      <xdr:colOff>927100</xdr:colOff>
      <xdr:row>289</xdr:row>
      <xdr:rowOff>304800</xdr:rowOff>
    </xdr:to>
    <xdr:sp macro="" textlink="">
      <xdr:nvSpPr>
        <xdr:cNvPr id="25301" name="AutoShape 1749" descr="https://adas-server.mobiledrivetech.com/polarion/icons/default/enums/type_feature.gif">
          <a:hlinkClick xmlns:r="http://schemas.openxmlformats.org/officeDocument/2006/relationships" r:id="rId577" tgtFrame="_blank"/>
          <a:extLst>
            <a:ext uri="{FF2B5EF4-FFF2-40B4-BE49-F238E27FC236}">
              <a16:creationId xmlns:a16="http://schemas.microsoft.com/office/drawing/2014/main" id="{A1D02E9F-55D2-495C-B36E-D2D349B5355D}"/>
            </a:ext>
          </a:extLst>
        </xdr:cNvPr>
        <xdr:cNvSpPr>
          <a:spLocks noChangeAspect="1" noChangeArrowheads="1"/>
        </xdr:cNvSpPr>
      </xdr:nvSpPr>
      <xdr:spPr bwMode="auto">
        <a:xfrm>
          <a:off x="62230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289</xdr:row>
      <xdr:rowOff>0</xdr:rowOff>
    </xdr:from>
    <xdr:to>
      <xdr:col>1</xdr:col>
      <xdr:colOff>304800</xdr:colOff>
      <xdr:row>289</xdr:row>
      <xdr:rowOff>304800</xdr:rowOff>
    </xdr:to>
    <xdr:sp macro="" textlink="">
      <xdr:nvSpPr>
        <xdr:cNvPr id="25302" name="AutoShape 1750" descr="https://adas-server.mobiledrivetech.com/polarion/icons/default/enums/type_feature.gif">
          <a:hlinkClick xmlns:r="http://schemas.openxmlformats.org/officeDocument/2006/relationships" r:id="rId577" tgtFrame="_top"/>
          <a:extLst>
            <a:ext uri="{FF2B5EF4-FFF2-40B4-BE49-F238E27FC236}">
              <a16:creationId xmlns:a16="http://schemas.microsoft.com/office/drawing/2014/main" id="{6ACBE23B-2145-4DF7-A39A-D74DBBD0FC4A}"/>
            </a:ext>
          </a:extLst>
        </xdr:cNvPr>
        <xdr:cNvSpPr>
          <a:spLocks noChangeAspect="1" noChangeArrowheads="1"/>
        </xdr:cNvSpPr>
      </xdr:nvSpPr>
      <xdr:spPr bwMode="auto">
        <a:xfrm>
          <a:off x="202565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289</xdr:row>
      <xdr:rowOff>0</xdr:rowOff>
    </xdr:from>
    <xdr:to>
      <xdr:col>2</xdr:col>
      <xdr:colOff>304800</xdr:colOff>
      <xdr:row>289</xdr:row>
      <xdr:rowOff>304800</xdr:rowOff>
    </xdr:to>
    <xdr:sp macro="" textlink="">
      <xdr:nvSpPr>
        <xdr:cNvPr id="25303" name="AutoShape 1751" descr="https://adas-server.mobiledrivetech.com/polarion/icons/default/enums/type_spike.gif">
          <a:hlinkClick xmlns:r="http://schemas.openxmlformats.org/officeDocument/2006/relationships" r:id="rId578" tgtFrame="_blank"/>
          <a:extLst>
            <a:ext uri="{FF2B5EF4-FFF2-40B4-BE49-F238E27FC236}">
              <a16:creationId xmlns:a16="http://schemas.microsoft.com/office/drawing/2014/main" id="{425A26F2-1D31-4FEC-9A20-4F9DC4395359}"/>
            </a:ext>
          </a:extLst>
        </xdr:cNvPr>
        <xdr:cNvSpPr>
          <a:spLocks noChangeAspect="1" noChangeArrowheads="1"/>
        </xdr:cNvSpPr>
      </xdr:nvSpPr>
      <xdr:spPr bwMode="auto">
        <a:xfrm>
          <a:off x="265430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289</xdr:row>
      <xdr:rowOff>0</xdr:rowOff>
    </xdr:from>
    <xdr:to>
      <xdr:col>3</xdr:col>
      <xdr:colOff>304800</xdr:colOff>
      <xdr:row>289</xdr:row>
      <xdr:rowOff>304800</xdr:rowOff>
    </xdr:to>
    <xdr:sp macro="" textlink="">
      <xdr:nvSpPr>
        <xdr:cNvPr id="25304" name="AutoShape 1752" descr="https://adas-server.mobiledrivetech.com/polarion/icons/default/enums/type_spike.gif">
          <a:hlinkClick xmlns:r="http://schemas.openxmlformats.org/officeDocument/2006/relationships" r:id="rId578" tgtFrame="_top"/>
          <a:extLst>
            <a:ext uri="{FF2B5EF4-FFF2-40B4-BE49-F238E27FC236}">
              <a16:creationId xmlns:a16="http://schemas.microsoft.com/office/drawing/2014/main" id="{95B40E09-1541-4C67-9A67-475835898A23}"/>
            </a:ext>
          </a:extLst>
        </xdr:cNvPr>
        <xdr:cNvSpPr>
          <a:spLocks noChangeAspect="1" noChangeArrowheads="1"/>
        </xdr:cNvSpPr>
      </xdr:nvSpPr>
      <xdr:spPr bwMode="auto">
        <a:xfrm>
          <a:off x="5797550" y="1868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xdr:row>
      <xdr:rowOff>0</xdr:rowOff>
    </xdr:from>
    <xdr:to>
      <xdr:col>0</xdr:col>
      <xdr:colOff>304800</xdr:colOff>
      <xdr:row>290</xdr:row>
      <xdr:rowOff>304800</xdr:rowOff>
    </xdr:to>
    <xdr:sp macro="" textlink="">
      <xdr:nvSpPr>
        <xdr:cNvPr id="25305" name="AutoShape 1753" descr="https://adas-server.mobiledrivetech.com/polarion/ria/images/suspect.gif">
          <a:extLst>
            <a:ext uri="{FF2B5EF4-FFF2-40B4-BE49-F238E27FC236}">
              <a16:creationId xmlns:a16="http://schemas.microsoft.com/office/drawing/2014/main" id="{D2D2708C-19AF-4221-B3A5-6E060DB947C6}"/>
            </a:ext>
          </a:extLst>
        </xdr:cNvPr>
        <xdr:cNvSpPr>
          <a:spLocks noChangeAspect="1" noChangeArrowheads="1"/>
        </xdr:cNvSpPr>
      </xdr:nvSpPr>
      <xdr:spPr bwMode="auto">
        <a:xfrm>
          <a:off x="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290</xdr:row>
      <xdr:rowOff>0</xdr:rowOff>
    </xdr:from>
    <xdr:to>
      <xdr:col>0</xdr:col>
      <xdr:colOff>615950</xdr:colOff>
      <xdr:row>290</xdr:row>
      <xdr:rowOff>304800</xdr:rowOff>
    </xdr:to>
    <xdr:sp macro="" textlink="">
      <xdr:nvSpPr>
        <xdr:cNvPr id="25306" name="AutoShape 1754">
          <a:extLst>
            <a:ext uri="{FF2B5EF4-FFF2-40B4-BE49-F238E27FC236}">
              <a16:creationId xmlns:a16="http://schemas.microsoft.com/office/drawing/2014/main" id="{0E6BE8DA-A8EE-4F93-8E02-0B6D8009634F}"/>
            </a:ext>
          </a:extLst>
        </xdr:cNvPr>
        <xdr:cNvSpPr>
          <a:spLocks noChangeAspect="1" noChangeArrowheads="1"/>
        </xdr:cNvSpPr>
      </xdr:nvSpPr>
      <xdr:spPr bwMode="auto">
        <a:xfrm>
          <a:off x="31115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290</xdr:row>
      <xdr:rowOff>0</xdr:rowOff>
    </xdr:from>
    <xdr:to>
      <xdr:col>0</xdr:col>
      <xdr:colOff>927100</xdr:colOff>
      <xdr:row>290</xdr:row>
      <xdr:rowOff>304800</xdr:rowOff>
    </xdr:to>
    <xdr:sp macro="" textlink="">
      <xdr:nvSpPr>
        <xdr:cNvPr id="25307" name="AutoShape 1755" descr="https://adas-server.mobiledrivetech.com/polarion/icons/default/enums/type_feature.gif">
          <a:hlinkClick xmlns:r="http://schemas.openxmlformats.org/officeDocument/2006/relationships" r:id="rId579" tgtFrame="_blank"/>
          <a:extLst>
            <a:ext uri="{FF2B5EF4-FFF2-40B4-BE49-F238E27FC236}">
              <a16:creationId xmlns:a16="http://schemas.microsoft.com/office/drawing/2014/main" id="{1C38F69E-7362-42DC-8C16-D7BEA4B41957}"/>
            </a:ext>
          </a:extLst>
        </xdr:cNvPr>
        <xdr:cNvSpPr>
          <a:spLocks noChangeAspect="1" noChangeArrowheads="1"/>
        </xdr:cNvSpPr>
      </xdr:nvSpPr>
      <xdr:spPr bwMode="auto">
        <a:xfrm>
          <a:off x="62230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290</xdr:row>
      <xdr:rowOff>0</xdr:rowOff>
    </xdr:from>
    <xdr:to>
      <xdr:col>1</xdr:col>
      <xdr:colOff>304800</xdr:colOff>
      <xdr:row>290</xdr:row>
      <xdr:rowOff>304800</xdr:rowOff>
    </xdr:to>
    <xdr:sp macro="" textlink="">
      <xdr:nvSpPr>
        <xdr:cNvPr id="25308" name="AutoShape 1756" descr="https://adas-server.mobiledrivetech.com/polarion/icons/default/enums/type_feature.gif">
          <a:hlinkClick xmlns:r="http://schemas.openxmlformats.org/officeDocument/2006/relationships" r:id="rId579" tgtFrame="_top"/>
          <a:extLst>
            <a:ext uri="{FF2B5EF4-FFF2-40B4-BE49-F238E27FC236}">
              <a16:creationId xmlns:a16="http://schemas.microsoft.com/office/drawing/2014/main" id="{8A3CF411-6AEE-4781-B765-A907436C9B4B}"/>
            </a:ext>
          </a:extLst>
        </xdr:cNvPr>
        <xdr:cNvSpPr>
          <a:spLocks noChangeAspect="1" noChangeArrowheads="1"/>
        </xdr:cNvSpPr>
      </xdr:nvSpPr>
      <xdr:spPr bwMode="auto">
        <a:xfrm>
          <a:off x="202565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290</xdr:row>
      <xdr:rowOff>0</xdr:rowOff>
    </xdr:from>
    <xdr:to>
      <xdr:col>2</xdr:col>
      <xdr:colOff>304800</xdr:colOff>
      <xdr:row>290</xdr:row>
      <xdr:rowOff>304800</xdr:rowOff>
    </xdr:to>
    <xdr:sp macro="" textlink="">
      <xdr:nvSpPr>
        <xdr:cNvPr id="25309" name="AutoShape 1757" descr="https://adas-server.mobiledrivetech.com/polarion/icons/default/enums/type_spike.gif">
          <a:hlinkClick xmlns:r="http://schemas.openxmlformats.org/officeDocument/2006/relationships" r:id="rId580" tgtFrame="_blank"/>
          <a:extLst>
            <a:ext uri="{FF2B5EF4-FFF2-40B4-BE49-F238E27FC236}">
              <a16:creationId xmlns:a16="http://schemas.microsoft.com/office/drawing/2014/main" id="{CA5CAE26-D1B1-413D-A8BF-A522602BF50D}"/>
            </a:ext>
          </a:extLst>
        </xdr:cNvPr>
        <xdr:cNvSpPr>
          <a:spLocks noChangeAspect="1" noChangeArrowheads="1"/>
        </xdr:cNvSpPr>
      </xdr:nvSpPr>
      <xdr:spPr bwMode="auto">
        <a:xfrm>
          <a:off x="265430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290</xdr:row>
      <xdr:rowOff>0</xdr:rowOff>
    </xdr:from>
    <xdr:to>
      <xdr:col>3</xdr:col>
      <xdr:colOff>304800</xdr:colOff>
      <xdr:row>290</xdr:row>
      <xdr:rowOff>304800</xdr:rowOff>
    </xdr:to>
    <xdr:sp macro="" textlink="">
      <xdr:nvSpPr>
        <xdr:cNvPr id="25310" name="AutoShape 1758" descr="https://adas-server.mobiledrivetech.com/polarion/icons/default/enums/type_spike.gif">
          <a:hlinkClick xmlns:r="http://schemas.openxmlformats.org/officeDocument/2006/relationships" r:id="rId580" tgtFrame="_top"/>
          <a:extLst>
            <a:ext uri="{FF2B5EF4-FFF2-40B4-BE49-F238E27FC236}">
              <a16:creationId xmlns:a16="http://schemas.microsoft.com/office/drawing/2014/main" id="{B36A0099-D397-4792-BB77-20C299469097}"/>
            </a:ext>
          </a:extLst>
        </xdr:cNvPr>
        <xdr:cNvSpPr>
          <a:spLocks noChangeAspect="1" noChangeArrowheads="1"/>
        </xdr:cNvSpPr>
      </xdr:nvSpPr>
      <xdr:spPr bwMode="auto">
        <a:xfrm>
          <a:off x="579755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xdr:row>
      <xdr:rowOff>0</xdr:rowOff>
    </xdr:from>
    <xdr:to>
      <xdr:col>0</xdr:col>
      <xdr:colOff>304800</xdr:colOff>
      <xdr:row>291</xdr:row>
      <xdr:rowOff>304800</xdr:rowOff>
    </xdr:to>
    <xdr:sp macro="" textlink="">
      <xdr:nvSpPr>
        <xdr:cNvPr id="25311" name="AutoShape 1759" descr="https://adas-server.mobiledrivetech.com/polarion/ria/images/suspect.gif">
          <a:extLst>
            <a:ext uri="{FF2B5EF4-FFF2-40B4-BE49-F238E27FC236}">
              <a16:creationId xmlns:a16="http://schemas.microsoft.com/office/drawing/2014/main" id="{83FB2A13-0149-4462-B3E7-3CB1D7507FA9}"/>
            </a:ext>
          </a:extLst>
        </xdr:cNvPr>
        <xdr:cNvSpPr>
          <a:spLocks noChangeAspect="1" noChangeArrowheads="1"/>
        </xdr:cNvSpPr>
      </xdr:nvSpPr>
      <xdr:spPr bwMode="auto">
        <a:xfrm>
          <a:off x="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291</xdr:row>
      <xdr:rowOff>0</xdr:rowOff>
    </xdr:from>
    <xdr:to>
      <xdr:col>0</xdr:col>
      <xdr:colOff>615950</xdr:colOff>
      <xdr:row>291</xdr:row>
      <xdr:rowOff>304800</xdr:rowOff>
    </xdr:to>
    <xdr:sp macro="" textlink="">
      <xdr:nvSpPr>
        <xdr:cNvPr id="25312" name="AutoShape 1760">
          <a:extLst>
            <a:ext uri="{FF2B5EF4-FFF2-40B4-BE49-F238E27FC236}">
              <a16:creationId xmlns:a16="http://schemas.microsoft.com/office/drawing/2014/main" id="{DD0FF79C-1486-4B80-B6FB-08BB0F5CA273}"/>
            </a:ext>
          </a:extLst>
        </xdr:cNvPr>
        <xdr:cNvSpPr>
          <a:spLocks noChangeAspect="1" noChangeArrowheads="1"/>
        </xdr:cNvSpPr>
      </xdr:nvSpPr>
      <xdr:spPr bwMode="auto">
        <a:xfrm>
          <a:off x="31115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291</xdr:row>
      <xdr:rowOff>0</xdr:rowOff>
    </xdr:from>
    <xdr:to>
      <xdr:col>0</xdr:col>
      <xdr:colOff>927100</xdr:colOff>
      <xdr:row>291</xdr:row>
      <xdr:rowOff>304800</xdr:rowOff>
    </xdr:to>
    <xdr:sp macro="" textlink="">
      <xdr:nvSpPr>
        <xdr:cNvPr id="25313" name="AutoShape 1761" descr="https://adas-server.mobiledrivetech.com/polarion/icons/default/enums/type_feature.gif">
          <a:hlinkClick xmlns:r="http://schemas.openxmlformats.org/officeDocument/2006/relationships" r:id="rId581" tgtFrame="_blank"/>
          <a:extLst>
            <a:ext uri="{FF2B5EF4-FFF2-40B4-BE49-F238E27FC236}">
              <a16:creationId xmlns:a16="http://schemas.microsoft.com/office/drawing/2014/main" id="{DDA7EF53-6832-4C27-A514-7DF54D76F76D}"/>
            </a:ext>
          </a:extLst>
        </xdr:cNvPr>
        <xdr:cNvSpPr>
          <a:spLocks noChangeAspect="1" noChangeArrowheads="1"/>
        </xdr:cNvSpPr>
      </xdr:nvSpPr>
      <xdr:spPr bwMode="auto">
        <a:xfrm>
          <a:off x="62230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291</xdr:row>
      <xdr:rowOff>0</xdr:rowOff>
    </xdr:from>
    <xdr:to>
      <xdr:col>1</xdr:col>
      <xdr:colOff>304800</xdr:colOff>
      <xdr:row>291</xdr:row>
      <xdr:rowOff>304800</xdr:rowOff>
    </xdr:to>
    <xdr:sp macro="" textlink="">
      <xdr:nvSpPr>
        <xdr:cNvPr id="25314" name="AutoShape 1762" descr="https://adas-server.mobiledrivetech.com/polarion/icons/default/enums/type_feature.gif">
          <a:hlinkClick xmlns:r="http://schemas.openxmlformats.org/officeDocument/2006/relationships" r:id="rId581" tgtFrame="_top"/>
          <a:extLst>
            <a:ext uri="{FF2B5EF4-FFF2-40B4-BE49-F238E27FC236}">
              <a16:creationId xmlns:a16="http://schemas.microsoft.com/office/drawing/2014/main" id="{74619E05-FC19-48FB-90F5-C46C5F6095D5}"/>
            </a:ext>
          </a:extLst>
        </xdr:cNvPr>
        <xdr:cNvSpPr>
          <a:spLocks noChangeAspect="1" noChangeArrowheads="1"/>
        </xdr:cNvSpPr>
      </xdr:nvSpPr>
      <xdr:spPr bwMode="auto">
        <a:xfrm>
          <a:off x="202565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291</xdr:row>
      <xdr:rowOff>0</xdr:rowOff>
    </xdr:from>
    <xdr:to>
      <xdr:col>2</xdr:col>
      <xdr:colOff>304800</xdr:colOff>
      <xdr:row>291</xdr:row>
      <xdr:rowOff>304800</xdr:rowOff>
    </xdr:to>
    <xdr:sp macro="" textlink="">
      <xdr:nvSpPr>
        <xdr:cNvPr id="25315" name="AutoShape 1763" descr="https://adas-server.mobiledrivetech.com/polarion/icons/default/enums/type_spike.gif">
          <a:hlinkClick xmlns:r="http://schemas.openxmlformats.org/officeDocument/2006/relationships" r:id="rId582" tgtFrame="_blank"/>
          <a:extLst>
            <a:ext uri="{FF2B5EF4-FFF2-40B4-BE49-F238E27FC236}">
              <a16:creationId xmlns:a16="http://schemas.microsoft.com/office/drawing/2014/main" id="{2D3E427B-10F6-4C3F-9EDE-A12E114E10B7}"/>
            </a:ext>
          </a:extLst>
        </xdr:cNvPr>
        <xdr:cNvSpPr>
          <a:spLocks noChangeAspect="1" noChangeArrowheads="1"/>
        </xdr:cNvSpPr>
      </xdr:nvSpPr>
      <xdr:spPr bwMode="auto">
        <a:xfrm>
          <a:off x="265430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291</xdr:row>
      <xdr:rowOff>0</xdr:rowOff>
    </xdr:from>
    <xdr:to>
      <xdr:col>3</xdr:col>
      <xdr:colOff>304800</xdr:colOff>
      <xdr:row>291</xdr:row>
      <xdr:rowOff>304800</xdr:rowOff>
    </xdr:to>
    <xdr:sp macro="" textlink="">
      <xdr:nvSpPr>
        <xdr:cNvPr id="25316" name="AutoShape 1764" descr="https://adas-server.mobiledrivetech.com/polarion/icons/default/enums/type_spike.gif">
          <a:hlinkClick xmlns:r="http://schemas.openxmlformats.org/officeDocument/2006/relationships" r:id="rId582" tgtFrame="_top"/>
          <a:extLst>
            <a:ext uri="{FF2B5EF4-FFF2-40B4-BE49-F238E27FC236}">
              <a16:creationId xmlns:a16="http://schemas.microsoft.com/office/drawing/2014/main" id="{E51B1723-F368-4A7D-8091-CC8F8553A52B}"/>
            </a:ext>
          </a:extLst>
        </xdr:cNvPr>
        <xdr:cNvSpPr>
          <a:spLocks noChangeAspect="1" noChangeArrowheads="1"/>
        </xdr:cNvSpPr>
      </xdr:nvSpPr>
      <xdr:spPr bwMode="auto">
        <a:xfrm>
          <a:off x="5797550" y="1880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xdr:row>
      <xdr:rowOff>0</xdr:rowOff>
    </xdr:from>
    <xdr:to>
      <xdr:col>0</xdr:col>
      <xdr:colOff>304800</xdr:colOff>
      <xdr:row>292</xdr:row>
      <xdr:rowOff>304800</xdr:rowOff>
    </xdr:to>
    <xdr:sp macro="" textlink="">
      <xdr:nvSpPr>
        <xdr:cNvPr id="25317" name="AutoShape 1765" descr="https://adas-server.mobiledrivetech.com/polarion/ria/images/suspect.gif">
          <a:extLst>
            <a:ext uri="{FF2B5EF4-FFF2-40B4-BE49-F238E27FC236}">
              <a16:creationId xmlns:a16="http://schemas.microsoft.com/office/drawing/2014/main" id="{984D3574-213C-4693-8A7B-5ECF92F08211}"/>
            </a:ext>
          </a:extLst>
        </xdr:cNvPr>
        <xdr:cNvSpPr>
          <a:spLocks noChangeAspect="1" noChangeArrowheads="1"/>
        </xdr:cNvSpPr>
      </xdr:nvSpPr>
      <xdr:spPr bwMode="auto">
        <a:xfrm>
          <a:off x="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292</xdr:row>
      <xdr:rowOff>0</xdr:rowOff>
    </xdr:from>
    <xdr:to>
      <xdr:col>0</xdr:col>
      <xdr:colOff>615950</xdr:colOff>
      <xdr:row>292</xdr:row>
      <xdr:rowOff>304800</xdr:rowOff>
    </xdr:to>
    <xdr:sp macro="" textlink="">
      <xdr:nvSpPr>
        <xdr:cNvPr id="25318" name="AutoShape 1766">
          <a:extLst>
            <a:ext uri="{FF2B5EF4-FFF2-40B4-BE49-F238E27FC236}">
              <a16:creationId xmlns:a16="http://schemas.microsoft.com/office/drawing/2014/main" id="{98359916-0C06-42CE-B8BD-EBD38F1F3378}"/>
            </a:ext>
          </a:extLst>
        </xdr:cNvPr>
        <xdr:cNvSpPr>
          <a:spLocks noChangeAspect="1" noChangeArrowheads="1"/>
        </xdr:cNvSpPr>
      </xdr:nvSpPr>
      <xdr:spPr bwMode="auto">
        <a:xfrm>
          <a:off x="31115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292</xdr:row>
      <xdr:rowOff>0</xdr:rowOff>
    </xdr:from>
    <xdr:to>
      <xdr:col>0</xdr:col>
      <xdr:colOff>927100</xdr:colOff>
      <xdr:row>292</xdr:row>
      <xdr:rowOff>304800</xdr:rowOff>
    </xdr:to>
    <xdr:sp macro="" textlink="">
      <xdr:nvSpPr>
        <xdr:cNvPr id="25319" name="AutoShape 1767" descr="https://adas-server.mobiledrivetech.com/polarion/icons/default/enums/type_feature.gif">
          <a:hlinkClick xmlns:r="http://schemas.openxmlformats.org/officeDocument/2006/relationships" r:id="rId583" tgtFrame="_blank"/>
          <a:extLst>
            <a:ext uri="{FF2B5EF4-FFF2-40B4-BE49-F238E27FC236}">
              <a16:creationId xmlns:a16="http://schemas.microsoft.com/office/drawing/2014/main" id="{31E93BD1-137A-40BF-841A-22166A271637}"/>
            </a:ext>
          </a:extLst>
        </xdr:cNvPr>
        <xdr:cNvSpPr>
          <a:spLocks noChangeAspect="1" noChangeArrowheads="1"/>
        </xdr:cNvSpPr>
      </xdr:nvSpPr>
      <xdr:spPr bwMode="auto">
        <a:xfrm>
          <a:off x="62230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292</xdr:row>
      <xdr:rowOff>0</xdr:rowOff>
    </xdr:from>
    <xdr:to>
      <xdr:col>1</xdr:col>
      <xdr:colOff>304800</xdr:colOff>
      <xdr:row>292</xdr:row>
      <xdr:rowOff>304800</xdr:rowOff>
    </xdr:to>
    <xdr:sp macro="" textlink="">
      <xdr:nvSpPr>
        <xdr:cNvPr id="25320" name="AutoShape 1768" descr="https://adas-server.mobiledrivetech.com/polarion/icons/default/enums/type_feature.gif">
          <a:hlinkClick xmlns:r="http://schemas.openxmlformats.org/officeDocument/2006/relationships" r:id="rId583" tgtFrame="_top"/>
          <a:extLst>
            <a:ext uri="{FF2B5EF4-FFF2-40B4-BE49-F238E27FC236}">
              <a16:creationId xmlns:a16="http://schemas.microsoft.com/office/drawing/2014/main" id="{2668EF47-2FA8-410C-8194-7CF4E8BDD3F3}"/>
            </a:ext>
          </a:extLst>
        </xdr:cNvPr>
        <xdr:cNvSpPr>
          <a:spLocks noChangeAspect="1" noChangeArrowheads="1"/>
        </xdr:cNvSpPr>
      </xdr:nvSpPr>
      <xdr:spPr bwMode="auto">
        <a:xfrm>
          <a:off x="202565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292</xdr:row>
      <xdr:rowOff>0</xdr:rowOff>
    </xdr:from>
    <xdr:to>
      <xdr:col>2</xdr:col>
      <xdr:colOff>304800</xdr:colOff>
      <xdr:row>292</xdr:row>
      <xdr:rowOff>304800</xdr:rowOff>
    </xdr:to>
    <xdr:sp macro="" textlink="">
      <xdr:nvSpPr>
        <xdr:cNvPr id="25321" name="AutoShape 1769" descr="https://adas-server.mobiledrivetech.com/polarion/icons/default/enums/type_spike.gif">
          <a:hlinkClick xmlns:r="http://schemas.openxmlformats.org/officeDocument/2006/relationships" r:id="rId584" tgtFrame="_blank"/>
          <a:extLst>
            <a:ext uri="{FF2B5EF4-FFF2-40B4-BE49-F238E27FC236}">
              <a16:creationId xmlns:a16="http://schemas.microsoft.com/office/drawing/2014/main" id="{EF11DBC3-CE32-4449-9B5E-1EBDF089C3CF}"/>
            </a:ext>
          </a:extLst>
        </xdr:cNvPr>
        <xdr:cNvSpPr>
          <a:spLocks noChangeAspect="1" noChangeArrowheads="1"/>
        </xdr:cNvSpPr>
      </xdr:nvSpPr>
      <xdr:spPr bwMode="auto">
        <a:xfrm>
          <a:off x="265430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292</xdr:row>
      <xdr:rowOff>0</xdr:rowOff>
    </xdr:from>
    <xdr:to>
      <xdr:col>3</xdr:col>
      <xdr:colOff>304800</xdr:colOff>
      <xdr:row>292</xdr:row>
      <xdr:rowOff>304800</xdr:rowOff>
    </xdr:to>
    <xdr:sp macro="" textlink="">
      <xdr:nvSpPr>
        <xdr:cNvPr id="25322" name="AutoShape 1770" descr="https://adas-server.mobiledrivetech.com/polarion/icons/default/enums/type_spike.gif">
          <a:hlinkClick xmlns:r="http://schemas.openxmlformats.org/officeDocument/2006/relationships" r:id="rId584" tgtFrame="_top"/>
          <a:extLst>
            <a:ext uri="{FF2B5EF4-FFF2-40B4-BE49-F238E27FC236}">
              <a16:creationId xmlns:a16="http://schemas.microsoft.com/office/drawing/2014/main" id="{6CB0FD1A-93E9-4456-B8BF-C9D1EF8A2E62}"/>
            </a:ext>
          </a:extLst>
        </xdr:cNvPr>
        <xdr:cNvSpPr>
          <a:spLocks noChangeAspect="1" noChangeArrowheads="1"/>
        </xdr:cNvSpPr>
      </xdr:nvSpPr>
      <xdr:spPr bwMode="auto">
        <a:xfrm>
          <a:off x="5797550" y="1887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xdr:row>
      <xdr:rowOff>0</xdr:rowOff>
    </xdr:from>
    <xdr:to>
      <xdr:col>0</xdr:col>
      <xdr:colOff>304800</xdr:colOff>
      <xdr:row>293</xdr:row>
      <xdr:rowOff>304800</xdr:rowOff>
    </xdr:to>
    <xdr:sp macro="" textlink="">
      <xdr:nvSpPr>
        <xdr:cNvPr id="25323" name="AutoShape 1771" descr="https://adas-server.mobiledrivetech.com/polarion/ria/images/suspect.gif">
          <a:extLst>
            <a:ext uri="{FF2B5EF4-FFF2-40B4-BE49-F238E27FC236}">
              <a16:creationId xmlns:a16="http://schemas.microsoft.com/office/drawing/2014/main" id="{38977A2D-E24C-47B3-8F68-A9711C73A44F}"/>
            </a:ext>
          </a:extLst>
        </xdr:cNvPr>
        <xdr:cNvSpPr>
          <a:spLocks noChangeAspect="1" noChangeArrowheads="1"/>
        </xdr:cNvSpPr>
      </xdr:nvSpPr>
      <xdr:spPr bwMode="auto">
        <a:xfrm>
          <a:off x="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293</xdr:row>
      <xdr:rowOff>0</xdr:rowOff>
    </xdr:from>
    <xdr:to>
      <xdr:col>0</xdr:col>
      <xdr:colOff>615950</xdr:colOff>
      <xdr:row>293</xdr:row>
      <xdr:rowOff>304800</xdr:rowOff>
    </xdr:to>
    <xdr:sp macro="" textlink="">
      <xdr:nvSpPr>
        <xdr:cNvPr id="25324" name="AutoShape 1772">
          <a:extLst>
            <a:ext uri="{FF2B5EF4-FFF2-40B4-BE49-F238E27FC236}">
              <a16:creationId xmlns:a16="http://schemas.microsoft.com/office/drawing/2014/main" id="{EA556D5F-EDC2-4650-90C8-589323473CF1}"/>
            </a:ext>
          </a:extLst>
        </xdr:cNvPr>
        <xdr:cNvSpPr>
          <a:spLocks noChangeAspect="1" noChangeArrowheads="1"/>
        </xdr:cNvSpPr>
      </xdr:nvSpPr>
      <xdr:spPr bwMode="auto">
        <a:xfrm>
          <a:off x="31115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293</xdr:row>
      <xdr:rowOff>0</xdr:rowOff>
    </xdr:from>
    <xdr:to>
      <xdr:col>0</xdr:col>
      <xdr:colOff>927100</xdr:colOff>
      <xdr:row>293</xdr:row>
      <xdr:rowOff>304800</xdr:rowOff>
    </xdr:to>
    <xdr:sp macro="" textlink="">
      <xdr:nvSpPr>
        <xdr:cNvPr id="25325" name="AutoShape 1773" descr="https://adas-server.mobiledrivetech.com/polarion/icons/default/enums/type_feature.gif">
          <a:hlinkClick xmlns:r="http://schemas.openxmlformats.org/officeDocument/2006/relationships" r:id="rId585" tgtFrame="_blank"/>
          <a:extLst>
            <a:ext uri="{FF2B5EF4-FFF2-40B4-BE49-F238E27FC236}">
              <a16:creationId xmlns:a16="http://schemas.microsoft.com/office/drawing/2014/main" id="{41B8A7AA-F0E6-441C-BF8C-5764BBC3D235}"/>
            </a:ext>
          </a:extLst>
        </xdr:cNvPr>
        <xdr:cNvSpPr>
          <a:spLocks noChangeAspect="1" noChangeArrowheads="1"/>
        </xdr:cNvSpPr>
      </xdr:nvSpPr>
      <xdr:spPr bwMode="auto">
        <a:xfrm>
          <a:off x="62230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293</xdr:row>
      <xdr:rowOff>0</xdr:rowOff>
    </xdr:from>
    <xdr:to>
      <xdr:col>1</xdr:col>
      <xdr:colOff>304800</xdr:colOff>
      <xdr:row>293</xdr:row>
      <xdr:rowOff>304800</xdr:rowOff>
    </xdr:to>
    <xdr:sp macro="" textlink="">
      <xdr:nvSpPr>
        <xdr:cNvPr id="25326" name="AutoShape 1774" descr="https://adas-server.mobiledrivetech.com/polarion/icons/default/enums/type_feature.gif">
          <a:hlinkClick xmlns:r="http://schemas.openxmlformats.org/officeDocument/2006/relationships" r:id="rId585" tgtFrame="_top"/>
          <a:extLst>
            <a:ext uri="{FF2B5EF4-FFF2-40B4-BE49-F238E27FC236}">
              <a16:creationId xmlns:a16="http://schemas.microsoft.com/office/drawing/2014/main" id="{46C67C49-2B35-4996-83B1-5EE74A42A129}"/>
            </a:ext>
          </a:extLst>
        </xdr:cNvPr>
        <xdr:cNvSpPr>
          <a:spLocks noChangeAspect="1" noChangeArrowheads="1"/>
        </xdr:cNvSpPr>
      </xdr:nvSpPr>
      <xdr:spPr bwMode="auto">
        <a:xfrm>
          <a:off x="202565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293</xdr:row>
      <xdr:rowOff>0</xdr:rowOff>
    </xdr:from>
    <xdr:to>
      <xdr:col>2</xdr:col>
      <xdr:colOff>304800</xdr:colOff>
      <xdr:row>293</xdr:row>
      <xdr:rowOff>304800</xdr:rowOff>
    </xdr:to>
    <xdr:sp macro="" textlink="">
      <xdr:nvSpPr>
        <xdr:cNvPr id="25327" name="AutoShape 1775" descr="https://adas-server.mobiledrivetech.com/polarion/icons/default/enums/type_spike.gif">
          <a:hlinkClick xmlns:r="http://schemas.openxmlformats.org/officeDocument/2006/relationships" r:id="rId586" tgtFrame="_blank"/>
          <a:extLst>
            <a:ext uri="{FF2B5EF4-FFF2-40B4-BE49-F238E27FC236}">
              <a16:creationId xmlns:a16="http://schemas.microsoft.com/office/drawing/2014/main" id="{644C8757-4516-4AD7-8BE0-E72545680914}"/>
            </a:ext>
          </a:extLst>
        </xdr:cNvPr>
        <xdr:cNvSpPr>
          <a:spLocks noChangeAspect="1" noChangeArrowheads="1"/>
        </xdr:cNvSpPr>
      </xdr:nvSpPr>
      <xdr:spPr bwMode="auto">
        <a:xfrm>
          <a:off x="265430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293</xdr:row>
      <xdr:rowOff>0</xdr:rowOff>
    </xdr:from>
    <xdr:to>
      <xdr:col>3</xdr:col>
      <xdr:colOff>304800</xdr:colOff>
      <xdr:row>293</xdr:row>
      <xdr:rowOff>304800</xdr:rowOff>
    </xdr:to>
    <xdr:sp macro="" textlink="">
      <xdr:nvSpPr>
        <xdr:cNvPr id="25328" name="AutoShape 1776" descr="https://adas-server.mobiledrivetech.com/polarion/icons/default/enums/type_spike.gif">
          <a:hlinkClick xmlns:r="http://schemas.openxmlformats.org/officeDocument/2006/relationships" r:id="rId586" tgtFrame="_top"/>
          <a:extLst>
            <a:ext uri="{FF2B5EF4-FFF2-40B4-BE49-F238E27FC236}">
              <a16:creationId xmlns:a16="http://schemas.microsoft.com/office/drawing/2014/main" id="{7139CC89-569F-42F0-93E3-C9B00149DE78}"/>
            </a:ext>
          </a:extLst>
        </xdr:cNvPr>
        <xdr:cNvSpPr>
          <a:spLocks noChangeAspect="1" noChangeArrowheads="1"/>
        </xdr:cNvSpPr>
      </xdr:nvSpPr>
      <xdr:spPr bwMode="auto">
        <a:xfrm>
          <a:off x="5797550" y="18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25329" name="AutoShape 1777" descr="https://adas-server.mobiledrivetech.com/polarion/ria/images/suspect.gif">
          <a:extLst>
            <a:ext uri="{FF2B5EF4-FFF2-40B4-BE49-F238E27FC236}">
              <a16:creationId xmlns:a16="http://schemas.microsoft.com/office/drawing/2014/main" id="{013BC3D0-4832-4A87-B350-64D38C14FEE8}"/>
            </a:ext>
          </a:extLst>
        </xdr:cNvPr>
        <xdr:cNvSpPr>
          <a:spLocks noChangeAspect="1" noChangeArrowheads="1"/>
        </xdr:cNvSpPr>
      </xdr:nvSpPr>
      <xdr:spPr bwMode="auto">
        <a:xfrm>
          <a:off x="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294</xdr:row>
      <xdr:rowOff>0</xdr:rowOff>
    </xdr:from>
    <xdr:to>
      <xdr:col>0</xdr:col>
      <xdr:colOff>615950</xdr:colOff>
      <xdr:row>294</xdr:row>
      <xdr:rowOff>304800</xdr:rowOff>
    </xdr:to>
    <xdr:sp macro="" textlink="">
      <xdr:nvSpPr>
        <xdr:cNvPr id="25330" name="AutoShape 1778">
          <a:extLst>
            <a:ext uri="{FF2B5EF4-FFF2-40B4-BE49-F238E27FC236}">
              <a16:creationId xmlns:a16="http://schemas.microsoft.com/office/drawing/2014/main" id="{2C6DE123-84F1-4C46-A0DA-933A10A7A684}"/>
            </a:ext>
          </a:extLst>
        </xdr:cNvPr>
        <xdr:cNvSpPr>
          <a:spLocks noChangeAspect="1" noChangeArrowheads="1"/>
        </xdr:cNvSpPr>
      </xdr:nvSpPr>
      <xdr:spPr bwMode="auto">
        <a:xfrm>
          <a:off x="31115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294</xdr:row>
      <xdr:rowOff>0</xdr:rowOff>
    </xdr:from>
    <xdr:to>
      <xdr:col>0</xdr:col>
      <xdr:colOff>927100</xdr:colOff>
      <xdr:row>294</xdr:row>
      <xdr:rowOff>304800</xdr:rowOff>
    </xdr:to>
    <xdr:sp macro="" textlink="">
      <xdr:nvSpPr>
        <xdr:cNvPr id="25331" name="AutoShape 1779" descr="https://adas-server.mobiledrivetech.com/polarion/icons/default/enums/type_feature.gif">
          <a:hlinkClick xmlns:r="http://schemas.openxmlformats.org/officeDocument/2006/relationships" r:id="rId587" tgtFrame="_blank"/>
          <a:extLst>
            <a:ext uri="{FF2B5EF4-FFF2-40B4-BE49-F238E27FC236}">
              <a16:creationId xmlns:a16="http://schemas.microsoft.com/office/drawing/2014/main" id="{9A214D90-3F62-4FF9-8AC4-91558F503750}"/>
            </a:ext>
          </a:extLst>
        </xdr:cNvPr>
        <xdr:cNvSpPr>
          <a:spLocks noChangeAspect="1" noChangeArrowheads="1"/>
        </xdr:cNvSpPr>
      </xdr:nvSpPr>
      <xdr:spPr bwMode="auto">
        <a:xfrm>
          <a:off x="62230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294</xdr:row>
      <xdr:rowOff>0</xdr:rowOff>
    </xdr:from>
    <xdr:to>
      <xdr:col>1</xdr:col>
      <xdr:colOff>304800</xdr:colOff>
      <xdr:row>294</xdr:row>
      <xdr:rowOff>304800</xdr:rowOff>
    </xdr:to>
    <xdr:sp macro="" textlink="">
      <xdr:nvSpPr>
        <xdr:cNvPr id="25332" name="AutoShape 1780" descr="https://adas-server.mobiledrivetech.com/polarion/icons/default/enums/type_feature.gif">
          <a:hlinkClick xmlns:r="http://schemas.openxmlformats.org/officeDocument/2006/relationships" r:id="rId587" tgtFrame="_top"/>
          <a:extLst>
            <a:ext uri="{FF2B5EF4-FFF2-40B4-BE49-F238E27FC236}">
              <a16:creationId xmlns:a16="http://schemas.microsoft.com/office/drawing/2014/main" id="{4D1D96E4-2A58-4E99-9963-3AFEF74DEF39}"/>
            </a:ext>
          </a:extLst>
        </xdr:cNvPr>
        <xdr:cNvSpPr>
          <a:spLocks noChangeAspect="1" noChangeArrowheads="1"/>
        </xdr:cNvSpPr>
      </xdr:nvSpPr>
      <xdr:spPr bwMode="auto">
        <a:xfrm>
          <a:off x="202565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294</xdr:row>
      <xdr:rowOff>0</xdr:rowOff>
    </xdr:from>
    <xdr:to>
      <xdr:col>2</xdr:col>
      <xdr:colOff>304800</xdr:colOff>
      <xdr:row>294</xdr:row>
      <xdr:rowOff>304800</xdr:rowOff>
    </xdr:to>
    <xdr:sp macro="" textlink="">
      <xdr:nvSpPr>
        <xdr:cNvPr id="25333" name="AutoShape 1781" descr="https://adas-server.mobiledrivetech.com/polarion/icons/default/enums/type_spike.gif">
          <a:hlinkClick xmlns:r="http://schemas.openxmlformats.org/officeDocument/2006/relationships" r:id="rId588" tgtFrame="_blank"/>
          <a:extLst>
            <a:ext uri="{FF2B5EF4-FFF2-40B4-BE49-F238E27FC236}">
              <a16:creationId xmlns:a16="http://schemas.microsoft.com/office/drawing/2014/main" id="{5771E182-1323-4F12-8406-43273C422E33}"/>
            </a:ext>
          </a:extLst>
        </xdr:cNvPr>
        <xdr:cNvSpPr>
          <a:spLocks noChangeAspect="1" noChangeArrowheads="1"/>
        </xdr:cNvSpPr>
      </xdr:nvSpPr>
      <xdr:spPr bwMode="auto">
        <a:xfrm>
          <a:off x="265430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294</xdr:row>
      <xdr:rowOff>0</xdr:rowOff>
    </xdr:from>
    <xdr:to>
      <xdr:col>3</xdr:col>
      <xdr:colOff>304800</xdr:colOff>
      <xdr:row>294</xdr:row>
      <xdr:rowOff>304800</xdr:rowOff>
    </xdr:to>
    <xdr:sp macro="" textlink="">
      <xdr:nvSpPr>
        <xdr:cNvPr id="25334" name="AutoShape 1782" descr="https://adas-server.mobiledrivetech.com/polarion/icons/default/enums/type_spike.gif">
          <a:hlinkClick xmlns:r="http://schemas.openxmlformats.org/officeDocument/2006/relationships" r:id="rId588" tgtFrame="_top"/>
          <a:extLst>
            <a:ext uri="{FF2B5EF4-FFF2-40B4-BE49-F238E27FC236}">
              <a16:creationId xmlns:a16="http://schemas.microsoft.com/office/drawing/2014/main" id="{4942C9F0-301D-4F67-821D-C9297DD89337}"/>
            </a:ext>
          </a:extLst>
        </xdr:cNvPr>
        <xdr:cNvSpPr>
          <a:spLocks noChangeAspect="1" noChangeArrowheads="1"/>
        </xdr:cNvSpPr>
      </xdr:nvSpPr>
      <xdr:spPr bwMode="auto">
        <a:xfrm>
          <a:off x="5797550" y="190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xdr:row>
      <xdr:rowOff>0</xdr:rowOff>
    </xdr:from>
    <xdr:to>
      <xdr:col>0</xdr:col>
      <xdr:colOff>304800</xdr:colOff>
      <xdr:row>295</xdr:row>
      <xdr:rowOff>304800</xdr:rowOff>
    </xdr:to>
    <xdr:sp macro="" textlink="">
      <xdr:nvSpPr>
        <xdr:cNvPr id="25335" name="AutoShape 1783" descr="https://adas-server.mobiledrivetech.com/polarion/ria/images/suspect.gif">
          <a:extLst>
            <a:ext uri="{FF2B5EF4-FFF2-40B4-BE49-F238E27FC236}">
              <a16:creationId xmlns:a16="http://schemas.microsoft.com/office/drawing/2014/main" id="{BCFF918C-888D-4532-A477-D408A250F31D}"/>
            </a:ext>
          </a:extLst>
        </xdr:cNvPr>
        <xdr:cNvSpPr>
          <a:spLocks noChangeAspect="1" noChangeArrowheads="1"/>
        </xdr:cNvSpPr>
      </xdr:nvSpPr>
      <xdr:spPr bwMode="auto">
        <a:xfrm>
          <a:off x="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295</xdr:row>
      <xdr:rowOff>0</xdr:rowOff>
    </xdr:from>
    <xdr:to>
      <xdr:col>0</xdr:col>
      <xdr:colOff>615950</xdr:colOff>
      <xdr:row>295</xdr:row>
      <xdr:rowOff>304800</xdr:rowOff>
    </xdr:to>
    <xdr:sp macro="" textlink="">
      <xdr:nvSpPr>
        <xdr:cNvPr id="25336" name="AutoShape 1784">
          <a:extLst>
            <a:ext uri="{FF2B5EF4-FFF2-40B4-BE49-F238E27FC236}">
              <a16:creationId xmlns:a16="http://schemas.microsoft.com/office/drawing/2014/main" id="{2A790B32-B183-4E31-9840-FB7CAF628CE2}"/>
            </a:ext>
          </a:extLst>
        </xdr:cNvPr>
        <xdr:cNvSpPr>
          <a:spLocks noChangeAspect="1" noChangeArrowheads="1"/>
        </xdr:cNvSpPr>
      </xdr:nvSpPr>
      <xdr:spPr bwMode="auto">
        <a:xfrm>
          <a:off x="31115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295</xdr:row>
      <xdr:rowOff>0</xdr:rowOff>
    </xdr:from>
    <xdr:to>
      <xdr:col>0</xdr:col>
      <xdr:colOff>927100</xdr:colOff>
      <xdr:row>295</xdr:row>
      <xdr:rowOff>304800</xdr:rowOff>
    </xdr:to>
    <xdr:sp macro="" textlink="">
      <xdr:nvSpPr>
        <xdr:cNvPr id="25337" name="AutoShape 1785" descr="https://adas-server.mobiledrivetech.com/polarion/icons/default/enums/type_feature.gif">
          <a:hlinkClick xmlns:r="http://schemas.openxmlformats.org/officeDocument/2006/relationships" r:id="rId589" tgtFrame="_blank"/>
          <a:extLst>
            <a:ext uri="{FF2B5EF4-FFF2-40B4-BE49-F238E27FC236}">
              <a16:creationId xmlns:a16="http://schemas.microsoft.com/office/drawing/2014/main" id="{38B342B0-A67B-430C-BB07-D9FEF85739B6}"/>
            </a:ext>
          </a:extLst>
        </xdr:cNvPr>
        <xdr:cNvSpPr>
          <a:spLocks noChangeAspect="1" noChangeArrowheads="1"/>
        </xdr:cNvSpPr>
      </xdr:nvSpPr>
      <xdr:spPr bwMode="auto">
        <a:xfrm>
          <a:off x="62230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295</xdr:row>
      <xdr:rowOff>0</xdr:rowOff>
    </xdr:from>
    <xdr:to>
      <xdr:col>1</xdr:col>
      <xdr:colOff>304800</xdr:colOff>
      <xdr:row>295</xdr:row>
      <xdr:rowOff>304800</xdr:rowOff>
    </xdr:to>
    <xdr:sp macro="" textlink="">
      <xdr:nvSpPr>
        <xdr:cNvPr id="25338" name="AutoShape 1786" descr="https://adas-server.mobiledrivetech.com/polarion/icons/default/enums/type_feature.gif">
          <a:hlinkClick xmlns:r="http://schemas.openxmlformats.org/officeDocument/2006/relationships" r:id="rId589" tgtFrame="_top"/>
          <a:extLst>
            <a:ext uri="{FF2B5EF4-FFF2-40B4-BE49-F238E27FC236}">
              <a16:creationId xmlns:a16="http://schemas.microsoft.com/office/drawing/2014/main" id="{AE0FF278-AB7A-42AE-A99E-A56E0A5D5FFA}"/>
            </a:ext>
          </a:extLst>
        </xdr:cNvPr>
        <xdr:cNvSpPr>
          <a:spLocks noChangeAspect="1" noChangeArrowheads="1"/>
        </xdr:cNvSpPr>
      </xdr:nvSpPr>
      <xdr:spPr bwMode="auto">
        <a:xfrm>
          <a:off x="202565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295</xdr:row>
      <xdr:rowOff>0</xdr:rowOff>
    </xdr:from>
    <xdr:to>
      <xdr:col>2</xdr:col>
      <xdr:colOff>304800</xdr:colOff>
      <xdr:row>295</xdr:row>
      <xdr:rowOff>304800</xdr:rowOff>
    </xdr:to>
    <xdr:sp macro="" textlink="">
      <xdr:nvSpPr>
        <xdr:cNvPr id="25339" name="AutoShape 1787" descr="https://adas-server.mobiledrivetech.com/polarion/icons/default/enums/type_spike.gif">
          <a:hlinkClick xmlns:r="http://schemas.openxmlformats.org/officeDocument/2006/relationships" r:id="rId590" tgtFrame="_blank"/>
          <a:extLst>
            <a:ext uri="{FF2B5EF4-FFF2-40B4-BE49-F238E27FC236}">
              <a16:creationId xmlns:a16="http://schemas.microsoft.com/office/drawing/2014/main" id="{C082AE30-5B50-4657-8F83-6B3D70BDDD91}"/>
            </a:ext>
          </a:extLst>
        </xdr:cNvPr>
        <xdr:cNvSpPr>
          <a:spLocks noChangeAspect="1" noChangeArrowheads="1"/>
        </xdr:cNvSpPr>
      </xdr:nvSpPr>
      <xdr:spPr bwMode="auto">
        <a:xfrm>
          <a:off x="265430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295</xdr:row>
      <xdr:rowOff>0</xdr:rowOff>
    </xdr:from>
    <xdr:to>
      <xdr:col>3</xdr:col>
      <xdr:colOff>304800</xdr:colOff>
      <xdr:row>295</xdr:row>
      <xdr:rowOff>304800</xdr:rowOff>
    </xdr:to>
    <xdr:sp macro="" textlink="">
      <xdr:nvSpPr>
        <xdr:cNvPr id="25340" name="AutoShape 1788" descr="https://adas-server.mobiledrivetech.com/polarion/icons/default/enums/type_spike.gif">
          <a:hlinkClick xmlns:r="http://schemas.openxmlformats.org/officeDocument/2006/relationships" r:id="rId590" tgtFrame="_top"/>
          <a:extLst>
            <a:ext uri="{FF2B5EF4-FFF2-40B4-BE49-F238E27FC236}">
              <a16:creationId xmlns:a16="http://schemas.microsoft.com/office/drawing/2014/main" id="{11B57265-B24C-4627-A9A1-DB4686846AD8}"/>
            </a:ext>
          </a:extLst>
        </xdr:cNvPr>
        <xdr:cNvSpPr>
          <a:spLocks noChangeAspect="1" noChangeArrowheads="1"/>
        </xdr:cNvSpPr>
      </xdr:nvSpPr>
      <xdr:spPr bwMode="auto">
        <a:xfrm>
          <a:off x="5797550" y="1906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296</xdr:row>
      <xdr:rowOff>304800</xdr:rowOff>
    </xdr:to>
    <xdr:sp macro="" textlink="">
      <xdr:nvSpPr>
        <xdr:cNvPr id="25341" name="AutoShape 1789" descr="https://adas-server.mobiledrivetech.com/polarion/ria/images/suspect.gif">
          <a:extLst>
            <a:ext uri="{FF2B5EF4-FFF2-40B4-BE49-F238E27FC236}">
              <a16:creationId xmlns:a16="http://schemas.microsoft.com/office/drawing/2014/main" id="{CF5DDE21-54CA-4035-92EA-3A43452B2C98}"/>
            </a:ext>
          </a:extLst>
        </xdr:cNvPr>
        <xdr:cNvSpPr>
          <a:spLocks noChangeAspect="1" noChangeArrowheads="1"/>
        </xdr:cNvSpPr>
      </xdr:nvSpPr>
      <xdr:spPr bwMode="auto">
        <a:xfrm>
          <a:off x="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296</xdr:row>
      <xdr:rowOff>0</xdr:rowOff>
    </xdr:from>
    <xdr:to>
      <xdr:col>0</xdr:col>
      <xdr:colOff>615950</xdr:colOff>
      <xdr:row>296</xdr:row>
      <xdr:rowOff>304800</xdr:rowOff>
    </xdr:to>
    <xdr:sp macro="" textlink="">
      <xdr:nvSpPr>
        <xdr:cNvPr id="25342" name="AutoShape 1790">
          <a:extLst>
            <a:ext uri="{FF2B5EF4-FFF2-40B4-BE49-F238E27FC236}">
              <a16:creationId xmlns:a16="http://schemas.microsoft.com/office/drawing/2014/main" id="{4A4FAE8F-03C8-40AC-B435-0E1FB356CD15}"/>
            </a:ext>
          </a:extLst>
        </xdr:cNvPr>
        <xdr:cNvSpPr>
          <a:spLocks noChangeAspect="1" noChangeArrowheads="1"/>
        </xdr:cNvSpPr>
      </xdr:nvSpPr>
      <xdr:spPr bwMode="auto">
        <a:xfrm>
          <a:off x="31115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296</xdr:row>
      <xdr:rowOff>0</xdr:rowOff>
    </xdr:from>
    <xdr:to>
      <xdr:col>0</xdr:col>
      <xdr:colOff>927100</xdr:colOff>
      <xdr:row>296</xdr:row>
      <xdr:rowOff>304800</xdr:rowOff>
    </xdr:to>
    <xdr:sp macro="" textlink="">
      <xdr:nvSpPr>
        <xdr:cNvPr id="25343" name="AutoShape 1791" descr="https://adas-server.mobiledrivetech.com/polarion/icons/default/enums/type_feature.gif">
          <a:hlinkClick xmlns:r="http://schemas.openxmlformats.org/officeDocument/2006/relationships" r:id="rId591" tgtFrame="_blank"/>
          <a:extLst>
            <a:ext uri="{FF2B5EF4-FFF2-40B4-BE49-F238E27FC236}">
              <a16:creationId xmlns:a16="http://schemas.microsoft.com/office/drawing/2014/main" id="{793F5820-B8CD-4906-B269-C9D6762BECB4}"/>
            </a:ext>
          </a:extLst>
        </xdr:cNvPr>
        <xdr:cNvSpPr>
          <a:spLocks noChangeAspect="1" noChangeArrowheads="1"/>
        </xdr:cNvSpPr>
      </xdr:nvSpPr>
      <xdr:spPr bwMode="auto">
        <a:xfrm>
          <a:off x="62230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296</xdr:row>
      <xdr:rowOff>0</xdr:rowOff>
    </xdr:from>
    <xdr:to>
      <xdr:col>1</xdr:col>
      <xdr:colOff>304800</xdr:colOff>
      <xdr:row>296</xdr:row>
      <xdr:rowOff>304800</xdr:rowOff>
    </xdr:to>
    <xdr:sp macro="" textlink="">
      <xdr:nvSpPr>
        <xdr:cNvPr id="25344" name="AutoShape 1792" descr="https://adas-server.mobiledrivetech.com/polarion/icons/default/enums/type_feature.gif">
          <a:hlinkClick xmlns:r="http://schemas.openxmlformats.org/officeDocument/2006/relationships" r:id="rId591" tgtFrame="_top"/>
          <a:extLst>
            <a:ext uri="{FF2B5EF4-FFF2-40B4-BE49-F238E27FC236}">
              <a16:creationId xmlns:a16="http://schemas.microsoft.com/office/drawing/2014/main" id="{3D1E8A02-1CA7-4DE2-9B27-8422B1317FEC}"/>
            </a:ext>
          </a:extLst>
        </xdr:cNvPr>
        <xdr:cNvSpPr>
          <a:spLocks noChangeAspect="1" noChangeArrowheads="1"/>
        </xdr:cNvSpPr>
      </xdr:nvSpPr>
      <xdr:spPr bwMode="auto">
        <a:xfrm>
          <a:off x="202565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296</xdr:row>
      <xdr:rowOff>0</xdr:rowOff>
    </xdr:from>
    <xdr:to>
      <xdr:col>2</xdr:col>
      <xdr:colOff>304800</xdr:colOff>
      <xdr:row>296</xdr:row>
      <xdr:rowOff>304800</xdr:rowOff>
    </xdr:to>
    <xdr:sp macro="" textlink="">
      <xdr:nvSpPr>
        <xdr:cNvPr id="25345" name="AutoShape 1793" descr="https://adas-server.mobiledrivetech.com/polarion/icons/default/enums/type_spike.gif">
          <a:hlinkClick xmlns:r="http://schemas.openxmlformats.org/officeDocument/2006/relationships" r:id="rId592" tgtFrame="_blank"/>
          <a:extLst>
            <a:ext uri="{FF2B5EF4-FFF2-40B4-BE49-F238E27FC236}">
              <a16:creationId xmlns:a16="http://schemas.microsoft.com/office/drawing/2014/main" id="{4E14E65A-6CBE-4307-A3D9-125D0304C4EF}"/>
            </a:ext>
          </a:extLst>
        </xdr:cNvPr>
        <xdr:cNvSpPr>
          <a:spLocks noChangeAspect="1" noChangeArrowheads="1"/>
        </xdr:cNvSpPr>
      </xdr:nvSpPr>
      <xdr:spPr bwMode="auto">
        <a:xfrm>
          <a:off x="265430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296</xdr:row>
      <xdr:rowOff>0</xdr:rowOff>
    </xdr:from>
    <xdr:to>
      <xdr:col>3</xdr:col>
      <xdr:colOff>304800</xdr:colOff>
      <xdr:row>296</xdr:row>
      <xdr:rowOff>304800</xdr:rowOff>
    </xdr:to>
    <xdr:sp macro="" textlink="">
      <xdr:nvSpPr>
        <xdr:cNvPr id="25346" name="AutoShape 1794" descr="https://adas-server.mobiledrivetech.com/polarion/icons/default/enums/type_spike.gif">
          <a:hlinkClick xmlns:r="http://schemas.openxmlformats.org/officeDocument/2006/relationships" r:id="rId592" tgtFrame="_top"/>
          <a:extLst>
            <a:ext uri="{FF2B5EF4-FFF2-40B4-BE49-F238E27FC236}">
              <a16:creationId xmlns:a16="http://schemas.microsoft.com/office/drawing/2014/main" id="{AB126E2E-AEB1-4027-849C-216096C95DD4}"/>
            </a:ext>
          </a:extLst>
        </xdr:cNvPr>
        <xdr:cNvSpPr>
          <a:spLocks noChangeAspect="1" noChangeArrowheads="1"/>
        </xdr:cNvSpPr>
      </xdr:nvSpPr>
      <xdr:spPr bwMode="auto">
        <a:xfrm>
          <a:off x="579755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xdr:row>
      <xdr:rowOff>0</xdr:rowOff>
    </xdr:from>
    <xdr:to>
      <xdr:col>0</xdr:col>
      <xdr:colOff>304800</xdr:colOff>
      <xdr:row>297</xdr:row>
      <xdr:rowOff>304800</xdr:rowOff>
    </xdr:to>
    <xdr:sp macro="" textlink="">
      <xdr:nvSpPr>
        <xdr:cNvPr id="25347" name="AutoShape 1795" descr="https://adas-server.mobiledrivetech.com/polarion/ria/images/suspect.gif">
          <a:extLst>
            <a:ext uri="{FF2B5EF4-FFF2-40B4-BE49-F238E27FC236}">
              <a16:creationId xmlns:a16="http://schemas.microsoft.com/office/drawing/2014/main" id="{A981CA34-A66D-48AD-B362-93E78CFD766A}"/>
            </a:ext>
          </a:extLst>
        </xdr:cNvPr>
        <xdr:cNvSpPr>
          <a:spLocks noChangeAspect="1" noChangeArrowheads="1"/>
        </xdr:cNvSpPr>
      </xdr:nvSpPr>
      <xdr:spPr bwMode="auto">
        <a:xfrm>
          <a:off x="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297</xdr:row>
      <xdr:rowOff>0</xdr:rowOff>
    </xdr:from>
    <xdr:to>
      <xdr:col>0</xdr:col>
      <xdr:colOff>615950</xdr:colOff>
      <xdr:row>297</xdr:row>
      <xdr:rowOff>304800</xdr:rowOff>
    </xdr:to>
    <xdr:sp macro="" textlink="">
      <xdr:nvSpPr>
        <xdr:cNvPr id="25348" name="AutoShape 1796">
          <a:extLst>
            <a:ext uri="{FF2B5EF4-FFF2-40B4-BE49-F238E27FC236}">
              <a16:creationId xmlns:a16="http://schemas.microsoft.com/office/drawing/2014/main" id="{F24A7F0A-E790-45A2-866F-9A7FB589A7C7}"/>
            </a:ext>
          </a:extLst>
        </xdr:cNvPr>
        <xdr:cNvSpPr>
          <a:spLocks noChangeAspect="1" noChangeArrowheads="1"/>
        </xdr:cNvSpPr>
      </xdr:nvSpPr>
      <xdr:spPr bwMode="auto">
        <a:xfrm>
          <a:off x="31115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297</xdr:row>
      <xdr:rowOff>0</xdr:rowOff>
    </xdr:from>
    <xdr:to>
      <xdr:col>0</xdr:col>
      <xdr:colOff>927100</xdr:colOff>
      <xdr:row>297</xdr:row>
      <xdr:rowOff>304800</xdr:rowOff>
    </xdr:to>
    <xdr:sp macro="" textlink="">
      <xdr:nvSpPr>
        <xdr:cNvPr id="25349" name="AutoShape 1797" descr="https://adas-server.mobiledrivetech.com/polarion/icons/default/enums/type_feature.gif">
          <a:hlinkClick xmlns:r="http://schemas.openxmlformats.org/officeDocument/2006/relationships" r:id="rId593" tgtFrame="_blank"/>
          <a:extLst>
            <a:ext uri="{FF2B5EF4-FFF2-40B4-BE49-F238E27FC236}">
              <a16:creationId xmlns:a16="http://schemas.microsoft.com/office/drawing/2014/main" id="{9F4A34C8-BBC3-42CD-B36E-8FF61D4B1855}"/>
            </a:ext>
          </a:extLst>
        </xdr:cNvPr>
        <xdr:cNvSpPr>
          <a:spLocks noChangeAspect="1" noChangeArrowheads="1"/>
        </xdr:cNvSpPr>
      </xdr:nvSpPr>
      <xdr:spPr bwMode="auto">
        <a:xfrm>
          <a:off x="62230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297</xdr:row>
      <xdr:rowOff>0</xdr:rowOff>
    </xdr:from>
    <xdr:to>
      <xdr:col>1</xdr:col>
      <xdr:colOff>304800</xdr:colOff>
      <xdr:row>297</xdr:row>
      <xdr:rowOff>304800</xdr:rowOff>
    </xdr:to>
    <xdr:sp macro="" textlink="">
      <xdr:nvSpPr>
        <xdr:cNvPr id="25350" name="AutoShape 1798" descr="https://adas-server.mobiledrivetech.com/polarion/icons/default/enums/type_feature.gif">
          <a:hlinkClick xmlns:r="http://schemas.openxmlformats.org/officeDocument/2006/relationships" r:id="rId593" tgtFrame="_top"/>
          <a:extLst>
            <a:ext uri="{FF2B5EF4-FFF2-40B4-BE49-F238E27FC236}">
              <a16:creationId xmlns:a16="http://schemas.microsoft.com/office/drawing/2014/main" id="{D0395AA6-5519-48F3-BE2D-FFEB14190C35}"/>
            </a:ext>
          </a:extLst>
        </xdr:cNvPr>
        <xdr:cNvSpPr>
          <a:spLocks noChangeAspect="1" noChangeArrowheads="1"/>
        </xdr:cNvSpPr>
      </xdr:nvSpPr>
      <xdr:spPr bwMode="auto">
        <a:xfrm>
          <a:off x="202565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297</xdr:row>
      <xdr:rowOff>0</xdr:rowOff>
    </xdr:from>
    <xdr:to>
      <xdr:col>2</xdr:col>
      <xdr:colOff>304800</xdr:colOff>
      <xdr:row>297</xdr:row>
      <xdr:rowOff>304800</xdr:rowOff>
    </xdr:to>
    <xdr:sp macro="" textlink="">
      <xdr:nvSpPr>
        <xdr:cNvPr id="25351" name="AutoShape 1799" descr="https://adas-server.mobiledrivetech.com/polarion/icons/default/enums/type_spike.gif">
          <a:hlinkClick xmlns:r="http://schemas.openxmlformats.org/officeDocument/2006/relationships" r:id="rId594" tgtFrame="_blank"/>
          <a:extLst>
            <a:ext uri="{FF2B5EF4-FFF2-40B4-BE49-F238E27FC236}">
              <a16:creationId xmlns:a16="http://schemas.microsoft.com/office/drawing/2014/main" id="{704A07CB-367C-4541-8856-D04C0446A53F}"/>
            </a:ext>
          </a:extLst>
        </xdr:cNvPr>
        <xdr:cNvSpPr>
          <a:spLocks noChangeAspect="1" noChangeArrowheads="1"/>
        </xdr:cNvSpPr>
      </xdr:nvSpPr>
      <xdr:spPr bwMode="auto">
        <a:xfrm>
          <a:off x="265430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297</xdr:row>
      <xdr:rowOff>0</xdr:rowOff>
    </xdr:from>
    <xdr:to>
      <xdr:col>3</xdr:col>
      <xdr:colOff>304800</xdr:colOff>
      <xdr:row>297</xdr:row>
      <xdr:rowOff>304800</xdr:rowOff>
    </xdr:to>
    <xdr:sp macro="" textlink="">
      <xdr:nvSpPr>
        <xdr:cNvPr id="25352" name="AutoShape 1800" descr="https://adas-server.mobiledrivetech.com/polarion/icons/default/enums/type_spike.gif">
          <a:hlinkClick xmlns:r="http://schemas.openxmlformats.org/officeDocument/2006/relationships" r:id="rId594" tgtFrame="_top"/>
          <a:extLst>
            <a:ext uri="{FF2B5EF4-FFF2-40B4-BE49-F238E27FC236}">
              <a16:creationId xmlns:a16="http://schemas.microsoft.com/office/drawing/2014/main" id="{E88CA93A-A073-4802-971D-5EA160AC5B82}"/>
            </a:ext>
          </a:extLst>
        </xdr:cNvPr>
        <xdr:cNvSpPr>
          <a:spLocks noChangeAspect="1" noChangeArrowheads="1"/>
        </xdr:cNvSpPr>
      </xdr:nvSpPr>
      <xdr:spPr bwMode="auto">
        <a:xfrm>
          <a:off x="5797550" y="191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xdr:row>
      <xdr:rowOff>0</xdr:rowOff>
    </xdr:from>
    <xdr:to>
      <xdr:col>0</xdr:col>
      <xdr:colOff>304800</xdr:colOff>
      <xdr:row>298</xdr:row>
      <xdr:rowOff>304800</xdr:rowOff>
    </xdr:to>
    <xdr:sp macro="" textlink="">
      <xdr:nvSpPr>
        <xdr:cNvPr id="25353" name="AutoShape 1801" descr="https://adas-server.mobiledrivetech.com/polarion/ria/images/suspect.gif">
          <a:extLst>
            <a:ext uri="{FF2B5EF4-FFF2-40B4-BE49-F238E27FC236}">
              <a16:creationId xmlns:a16="http://schemas.microsoft.com/office/drawing/2014/main" id="{CCBEA476-BB2C-4577-B933-ED3F63CC5609}"/>
            </a:ext>
          </a:extLst>
        </xdr:cNvPr>
        <xdr:cNvSpPr>
          <a:spLocks noChangeAspect="1" noChangeArrowheads="1"/>
        </xdr:cNvSpPr>
      </xdr:nvSpPr>
      <xdr:spPr bwMode="auto">
        <a:xfrm>
          <a:off x="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298</xdr:row>
      <xdr:rowOff>0</xdr:rowOff>
    </xdr:from>
    <xdr:to>
      <xdr:col>0</xdr:col>
      <xdr:colOff>615950</xdr:colOff>
      <xdr:row>298</xdr:row>
      <xdr:rowOff>304800</xdr:rowOff>
    </xdr:to>
    <xdr:sp macro="" textlink="">
      <xdr:nvSpPr>
        <xdr:cNvPr id="25354" name="AutoShape 1802">
          <a:extLst>
            <a:ext uri="{FF2B5EF4-FFF2-40B4-BE49-F238E27FC236}">
              <a16:creationId xmlns:a16="http://schemas.microsoft.com/office/drawing/2014/main" id="{2685838F-7284-40B9-B37D-3D66327B85E2}"/>
            </a:ext>
          </a:extLst>
        </xdr:cNvPr>
        <xdr:cNvSpPr>
          <a:spLocks noChangeAspect="1" noChangeArrowheads="1"/>
        </xdr:cNvSpPr>
      </xdr:nvSpPr>
      <xdr:spPr bwMode="auto">
        <a:xfrm>
          <a:off x="31115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298</xdr:row>
      <xdr:rowOff>0</xdr:rowOff>
    </xdr:from>
    <xdr:to>
      <xdr:col>0</xdr:col>
      <xdr:colOff>927100</xdr:colOff>
      <xdr:row>298</xdr:row>
      <xdr:rowOff>304800</xdr:rowOff>
    </xdr:to>
    <xdr:sp macro="" textlink="">
      <xdr:nvSpPr>
        <xdr:cNvPr id="25355" name="AutoShape 1803" descr="https://adas-server.mobiledrivetech.com/polarion/icons/default/enums/type_feature.gif">
          <a:hlinkClick xmlns:r="http://schemas.openxmlformats.org/officeDocument/2006/relationships" r:id="rId595" tgtFrame="_blank"/>
          <a:extLst>
            <a:ext uri="{FF2B5EF4-FFF2-40B4-BE49-F238E27FC236}">
              <a16:creationId xmlns:a16="http://schemas.microsoft.com/office/drawing/2014/main" id="{BEE8C28A-63AB-4342-9739-8577785600BA}"/>
            </a:ext>
          </a:extLst>
        </xdr:cNvPr>
        <xdr:cNvSpPr>
          <a:spLocks noChangeAspect="1" noChangeArrowheads="1"/>
        </xdr:cNvSpPr>
      </xdr:nvSpPr>
      <xdr:spPr bwMode="auto">
        <a:xfrm>
          <a:off x="62230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298</xdr:row>
      <xdr:rowOff>0</xdr:rowOff>
    </xdr:from>
    <xdr:to>
      <xdr:col>1</xdr:col>
      <xdr:colOff>304800</xdr:colOff>
      <xdr:row>298</xdr:row>
      <xdr:rowOff>304800</xdr:rowOff>
    </xdr:to>
    <xdr:sp macro="" textlink="">
      <xdr:nvSpPr>
        <xdr:cNvPr id="25356" name="AutoShape 1804" descr="https://adas-server.mobiledrivetech.com/polarion/icons/default/enums/type_feature.gif">
          <a:hlinkClick xmlns:r="http://schemas.openxmlformats.org/officeDocument/2006/relationships" r:id="rId595" tgtFrame="_top"/>
          <a:extLst>
            <a:ext uri="{FF2B5EF4-FFF2-40B4-BE49-F238E27FC236}">
              <a16:creationId xmlns:a16="http://schemas.microsoft.com/office/drawing/2014/main" id="{16187F99-FA23-4E87-95DB-D1376D4BCF1D}"/>
            </a:ext>
          </a:extLst>
        </xdr:cNvPr>
        <xdr:cNvSpPr>
          <a:spLocks noChangeAspect="1" noChangeArrowheads="1"/>
        </xdr:cNvSpPr>
      </xdr:nvSpPr>
      <xdr:spPr bwMode="auto">
        <a:xfrm>
          <a:off x="202565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298</xdr:row>
      <xdr:rowOff>0</xdr:rowOff>
    </xdr:from>
    <xdr:to>
      <xdr:col>2</xdr:col>
      <xdr:colOff>304800</xdr:colOff>
      <xdr:row>298</xdr:row>
      <xdr:rowOff>304800</xdr:rowOff>
    </xdr:to>
    <xdr:sp macro="" textlink="">
      <xdr:nvSpPr>
        <xdr:cNvPr id="25357" name="AutoShape 1805" descr="https://adas-server.mobiledrivetech.com/polarion/icons/default/enums/type_spike.gif">
          <a:hlinkClick xmlns:r="http://schemas.openxmlformats.org/officeDocument/2006/relationships" r:id="rId596" tgtFrame="_blank"/>
          <a:extLst>
            <a:ext uri="{FF2B5EF4-FFF2-40B4-BE49-F238E27FC236}">
              <a16:creationId xmlns:a16="http://schemas.microsoft.com/office/drawing/2014/main" id="{8BEB1446-6511-4DD3-BA57-CBB1484973CC}"/>
            </a:ext>
          </a:extLst>
        </xdr:cNvPr>
        <xdr:cNvSpPr>
          <a:spLocks noChangeAspect="1" noChangeArrowheads="1"/>
        </xdr:cNvSpPr>
      </xdr:nvSpPr>
      <xdr:spPr bwMode="auto">
        <a:xfrm>
          <a:off x="265430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298</xdr:row>
      <xdr:rowOff>0</xdr:rowOff>
    </xdr:from>
    <xdr:to>
      <xdr:col>3</xdr:col>
      <xdr:colOff>304800</xdr:colOff>
      <xdr:row>298</xdr:row>
      <xdr:rowOff>304800</xdr:rowOff>
    </xdr:to>
    <xdr:sp macro="" textlink="">
      <xdr:nvSpPr>
        <xdr:cNvPr id="25358" name="AutoShape 1806" descr="https://adas-server.mobiledrivetech.com/polarion/icons/default/enums/type_spike.gif">
          <a:hlinkClick xmlns:r="http://schemas.openxmlformats.org/officeDocument/2006/relationships" r:id="rId596" tgtFrame="_top"/>
          <a:extLst>
            <a:ext uri="{FF2B5EF4-FFF2-40B4-BE49-F238E27FC236}">
              <a16:creationId xmlns:a16="http://schemas.microsoft.com/office/drawing/2014/main" id="{005E9310-1563-40AB-BAA0-BC885747F8CF}"/>
            </a:ext>
          </a:extLst>
        </xdr:cNvPr>
        <xdr:cNvSpPr>
          <a:spLocks noChangeAspect="1" noChangeArrowheads="1"/>
        </xdr:cNvSpPr>
      </xdr:nvSpPr>
      <xdr:spPr bwMode="auto">
        <a:xfrm>
          <a:off x="5797550" y="192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xdr:row>
      <xdr:rowOff>0</xdr:rowOff>
    </xdr:from>
    <xdr:to>
      <xdr:col>0</xdr:col>
      <xdr:colOff>304800</xdr:colOff>
      <xdr:row>299</xdr:row>
      <xdr:rowOff>304800</xdr:rowOff>
    </xdr:to>
    <xdr:sp macro="" textlink="">
      <xdr:nvSpPr>
        <xdr:cNvPr id="25359" name="AutoShape 1807" descr="https://adas-server.mobiledrivetech.com/polarion/ria/images/suspect.gif">
          <a:extLst>
            <a:ext uri="{FF2B5EF4-FFF2-40B4-BE49-F238E27FC236}">
              <a16:creationId xmlns:a16="http://schemas.microsoft.com/office/drawing/2014/main" id="{0ACD571D-30BE-46A8-953B-6963D0918783}"/>
            </a:ext>
          </a:extLst>
        </xdr:cNvPr>
        <xdr:cNvSpPr>
          <a:spLocks noChangeAspect="1" noChangeArrowheads="1"/>
        </xdr:cNvSpPr>
      </xdr:nvSpPr>
      <xdr:spPr bwMode="auto">
        <a:xfrm>
          <a:off x="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299</xdr:row>
      <xdr:rowOff>0</xdr:rowOff>
    </xdr:from>
    <xdr:to>
      <xdr:col>0</xdr:col>
      <xdr:colOff>615950</xdr:colOff>
      <xdr:row>299</xdr:row>
      <xdr:rowOff>304800</xdr:rowOff>
    </xdr:to>
    <xdr:sp macro="" textlink="">
      <xdr:nvSpPr>
        <xdr:cNvPr id="25360" name="AutoShape 1808">
          <a:extLst>
            <a:ext uri="{FF2B5EF4-FFF2-40B4-BE49-F238E27FC236}">
              <a16:creationId xmlns:a16="http://schemas.microsoft.com/office/drawing/2014/main" id="{8D08FDAA-9F3E-4F0F-9EEB-7D70A316680B}"/>
            </a:ext>
          </a:extLst>
        </xdr:cNvPr>
        <xdr:cNvSpPr>
          <a:spLocks noChangeAspect="1" noChangeArrowheads="1"/>
        </xdr:cNvSpPr>
      </xdr:nvSpPr>
      <xdr:spPr bwMode="auto">
        <a:xfrm>
          <a:off x="31115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299</xdr:row>
      <xdr:rowOff>0</xdr:rowOff>
    </xdr:from>
    <xdr:to>
      <xdr:col>0</xdr:col>
      <xdr:colOff>927100</xdr:colOff>
      <xdr:row>299</xdr:row>
      <xdr:rowOff>304800</xdr:rowOff>
    </xdr:to>
    <xdr:sp macro="" textlink="">
      <xdr:nvSpPr>
        <xdr:cNvPr id="25361" name="AutoShape 1809" descr="https://adas-server.mobiledrivetech.com/polarion/icons/default/enums/type_feature.gif">
          <a:hlinkClick xmlns:r="http://schemas.openxmlformats.org/officeDocument/2006/relationships" r:id="rId597" tgtFrame="_blank"/>
          <a:extLst>
            <a:ext uri="{FF2B5EF4-FFF2-40B4-BE49-F238E27FC236}">
              <a16:creationId xmlns:a16="http://schemas.microsoft.com/office/drawing/2014/main" id="{656F263B-7E4A-4DBD-9745-C22F8344FA2E}"/>
            </a:ext>
          </a:extLst>
        </xdr:cNvPr>
        <xdr:cNvSpPr>
          <a:spLocks noChangeAspect="1" noChangeArrowheads="1"/>
        </xdr:cNvSpPr>
      </xdr:nvSpPr>
      <xdr:spPr bwMode="auto">
        <a:xfrm>
          <a:off x="62230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299</xdr:row>
      <xdr:rowOff>0</xdr:rowOff>
    </xdr:from>
    <xdr:to>
      <xdr:col>1</xdr:col>
      <xdr:colOff>304800</xdr:colOff>
      <xdr:row>299</xdr:row>
      <xdr:rowOff>304800</xdr:rowOff>
    </xdr:to>
    <xdr:sp macro="" textlink="">
      <xdr:nvSpPr>
        <xdr:cNvPr id="25362" name="AutoShape 1810" descr="https://adas-server.mobiledrivetech.com/polarion/icons/default/enums/type_feature.gif">
          <a:hlinkClick xmlns:r="http://schemas.openxmlformats.org/officeDocument/2006/relationships" r:id="rId597" tgtFrame="_top"/>
          <a:extLst>
            <a:ext uri="{FF2B5EF4-FFF2-40B4-BE49-F238E27FC236}">
              <a16:creationId xmlns:a16="http://schemas.microsoft.com/office/drawing/2014/main" id="{E8FF0548-AF8B-4F00-AE0B-94E808906912}"/>
            </a:ext>
          </a:extLst>
        </xdr:cNvPr>
        <xdr:cNvSpPr>
          <a:spLocks noChangeAspect="1" noChangeArrowheads="1"/>
        </xdr:cNvSpPr>
      </xdr:nvSpPr>
      <xdr:spPr bwMode="auto">
        <a:xfrm>
          <a:off x="202565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299</xdr:row>
      <xdr:rowOff>0</xdr:rowOff>
    </xdr:from>
    <xdr:to>
      <xdr:col>2</xdr:col>
      <xdr:colOff>304800</xdr:colOff>
      <xdr:row>299</xdr:row>
      <xdr:rowOff>304800</xdr:rowOff>
    </xdr:to>
    <xdr:sp macro="" textlink="">
      <xdr:nvSpPr>
        <xdr:cNvPr id="25363" name="AutoShape 1811" descr="https://adas-server.mobiledrivetech.com/polarion/icons/default/enums/type_spike.gif">
          <a:hlinkClick xmlns:r="http://schemas.openxmlformats.org/officeDocument/2006/relationships" r:id="rId598" tgtFrame="_blank"/>
          <a:extLst>
            <a:ext uri="{FF2B5EF4-FFF2-40B4-BE49-F238E27FC236}">
              <a16:creationId xmlns:a16="http://schemas.microsoft.com/office/drawing/2014/main" id="{500F9820-84BA-4A2D-9BCD-428F843B1856}"/>
            </a:ext>
          </a:extLst>
        </xdr:cNvPr>
        <xdr:cNvSpPr>
          <a:spLocks noChangeAspect="1" noChangeArrowheads="1"/>
        </xdr:cNvSpPr>
      </xdr:nvSpPr>
      <xdr:spPr bwMode="auto">
        <a:xfrm>
          <a:off x="265430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299</xdr:row>
      <xdr:rowOff>0</xdr:rowOff>
    </xdr:from>
    <xdr:to>
      <xdr:col>3</xdr:col>
      <xdr:colOff>304800</xdr:colOff>
      <xdr:row>299</xdr:row>
      <xdr:rowOff>304800</xdr:rowOff>
    </xdr:to>
    <xdr:sp macro="" textlink="">
      <xdr:nvSpPr>
        <xdr:cNvPr id="25364" name="AutoShape 1812" descr="https://adas-server.mobiledrivetech.com/polarion/icons/default/enums/type_spike.gif">
          <a:hlinkClick xmlns:r="http://schemas.openxmlformats.org/officeDocument/2006/relationships" r:id="rId598" tgtFrame="_top"/>
          <a:extLst>
            <a:ext uri="{FF2B5EF4-FFF2-40B4-BE49-F238E27FC236}">
              <a16:creationId xmlns:a16="http://schemas.microsoft.com/office/drawing/2014/main" id="{189AC532-DB72-4DFE-A815-9056B8C56E8D}"/>
            </a:ext>
          </a:extLst>
        </xdr:cNvPr>
        <xdr:cNvSpPr>
          <a:spLocks noChangeAspect="1" noChangeArrowheads="1"/>
        </xdr:cNvSpPr>
      </xdr:nvSpPr>
      <xdr:spPr bwMode="auto">
        <a:xfrm>
          <a:off x="5797550" y="1932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xdr:row>
      <xdr:rowOff>0</xdr:rowOff>
    </xdr:from>
    <xdr:to>
      <xdr:col>0</xdr:col>
      <xdr:colOff>304800</xdr:colOff>
      <xdr:row>300</xdr:row>
      <xdr:rowOff>304800</xdr:rowOff>
    </xdr:to>
    <xdr:sp macro="" textlink="">
      <xdr:nvSpPr>
        <xdr:cNvPr id="25365" name="AutoShape 1813" descr="https://adas-server.mobiledrivetech.com/polarion/ria/images/suspect.gif">
          <a:extLst>
            <a:ext uri="{FF2B5EF4-FFF2-40B4-BE49-F238E27FC236}">
              <a16:creationId xmlns:a16="http://schemas.microsoft.com/office/drawing/2014/main" id="{A2FB0D72-EF58-4B26-A875-AF59EF8D6C6C}"/>
            </a:ext>
          </a:extLst>
        </xdr:cNvPr>
        <xdr:cNvSpPr>
          <a:spLocks noChangeAspect="1" noChangeArrowheads="1"/>
        </xdr:cNvSpPr>
      </xdr:nvSpPr>
      <xdr:spPr bwMode="auto">
        <a:xfrm>
          <a:off x="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300</xdr:row>
      <xdr:rowOff>0</xdr:rowOff>
    </xdr:from>
    <xdr:to>
      <xdr:col>0</xdr:col>
      <xdr:colOff>615950</xdr:colOff>
      <xdr:row>300</xdr:row>
      <xdr:rowOff>304800</xdr:rowOff>
    </xdr:to>
    <xdr:sp macro="" textlink="">
      <xdr:nvSpPr>
        <xdr:cNvPr id="25366" name="AutoShape 1814">
          <a:extLst>
            <a:ext uri="{FF2B5EF4-FFF2-40B4-BE49-F238E27FC236}">
              <a16:creationId xmlns:a16="http://schemas.microsoft.com/office/drawing/2014/main" id="{97F6898D-4726-424E-BA9E-ECF5AD0DE439}"/>
            </a:ext>
          </a:extLst>
        </xdr:cNvPr>
        <xdr:cNvSpPr>
          <a:spLocks noChangeAspect="1" noChangeArrowheads="1"/>
        </xdr:cNvSpPr>
      </xdr:nvSpPr>
      <xdr:spPr bwMode="auto">
        <a:xfrm>
          <a:off x="31115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300</xdr:row>
      <xdr:rowOff>0</xdr:rowOff>
    </xdr:from>
    <xdr:to>
      <xdr:col>0</xdr:col>
      <xdr:colOff>927100</xdr:colOff>
      <xdr:row>300</xdr:row>
      <xdr:rowOff>304800</xdr:rowOff>
    </xdr:to>
    <xdr:sp macro="" textlink="">
      <xdr:nvSpPr>
        <xdr:cNvPr id="25367" name="AutoShape 1815" descr="https://adas-server.mobiledrivetech.com/polarion/icons/default/enums/type_feature.gif">
          <a:hlinkClick xmlns:r="http://schemas.openxmlformats.org/officeDocument/2006/relationships" r:id="rId599" tgtFrame="_blank"/>
          <a:extLst>
            <a:ext uri="{FF2B5EF4-FFF2-40B4-BE49-F238E27FC236}">
              <a16:creationId xmlns:a16="http://schemas.microsoft.com/office/drawing/2014/main" id="{D3028EEC-06B8-4576-A75F-36BC1617C20A}"/>
            </a:ext>
          </a:extLst>
        </xdr:cNvPr>
        <xdr:cNvSpPr>
          <a:spLocks noChangeAspect="1" noChangeArrowheads="1"/>
        </xdr:cNvSpPr>
      </xdr:nvSpPr>
      <xdr:spPr bwMode="auto">
        <a:xfrm>
          <a:off x="62230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300</xdr:row>
      <xdr:rowOff>0</xdr:rowOff>
    </xdr:from>
    <xdr:to>
      <xdr:col>1</xdr:col>
      <xdr:colOff>304800</xdr:colOff>
      <xdr:row>300</xdr:row>
      <xdr:rowOff>304800</xdr:rowOff>
    </xdr:to>
    <xdr:sp macro="" textlink="">
      <xdr:nvSpPr>
        <xdr:cNvPr id="25368" name="AutoShape 1816" descr="https://adas-server.mobiledrivetech.com/polarion/icons/default/enums/type_feature.gif">
          <a:hlinkClick xmlns:r="http://schemas.openxmlformats.org/officeDocument/2006/relationships" r:id="rId599" tgtFrame="_top"/>
          <a:extLst>
            <a:ext uri="{FF2B5EF4-FFF2-40B4-BE49-F238E27FC236}">
              <a16:creationId xmlns:a16="http://schemas.microsoft.com/office/drawing/2014/main" id="{3C8BA139-FD49-4C06-B2E8-864674A63163}"/>
            </a:ext>
          </a:extLst>
        </xdr:cNvPr>
        <xdr:cNvSpPr>
          <a:spLocks noChangeAspect="1" noChangeArrowheads="1"/>
        </xdr:cNvSpPr>
      </xdr:nvSpPr>
      <xdr:spPr bwMode="auto">
        <a:xfrm>
          <a:off x="202565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300</xdr:row>
      <xdr:rowOff>0</xdr:rowOff>
    </xdr:from>
    <xdr:to>
      <xdr:col>2</xdr:col>
      <xdr:colOff>304800</xdr:colOff>
      <xdr:row>300</xdr:row>
      <xdr:rowOff>304800</xdr:rowOff>
    </xdr:to>
    <xdr:sp macro="" textlink="">
      <xdr:nvSpPr>
        <xdr:cNvPr id="25369" name="AutoShape 1817" descr="https://adas-server.mobiledrivetech.com/polarion/icons/default/enums/type_spike.gif">
          <a:hlinkClick xmlns:r="http://schemas.openxmlformats.org/officeDocument/2006/relationships" r:id="rId600" tgtFrame="_blank"/>
          <a:extLst>
            <a:ext uri="{FF2B5EF4-FFF2-40B4-BE49-F238E27FC236}">
              <a16:creationId xmlns:a16="http://schemas.microsoft.com/office/drawing/2014/main" id="{AF0C1661-9771-45E6-85E3-D933A72E4C59}"/>
            </a:ext>
          </a:extLst>
        </xdr:cNvPr>
        <xdr:cNvSpPr>
          <a:spLocks noChangeAspect="1" noChangeArrowheads="1"/>
        </xdr:cNvSpPr>
      </xdr:nvSpPr>
      <xdr:spPr bwMode="auto">
        <a:xfrm>
          <a:off x="265430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300</xdr:row>
      <xdr:rowOff>0</xdr:rowOff>
    </xdr:from>
    <xdr:to>
      <xdr:col>3</xdr:col>
      <xdr:colOff>304800</xdr:colOff>
      <xdr:row>300</xdr:row>
      <xdr:rowOff>304800</xdr:rowOff>
    </xdr:to>
    <xdr:sp macro="" textlink="">
      <xdr:nvSpPr>
        <xdr:cNvPr id="25370" name="AutoShape 1818" descr="https://adas-server.mobiledrivetech.com/polarion/icons/default/enums/type_spike.gif">
          <a:hlinkClick xmlns:r="http://schemas.openxmlformats.org/officeDocument/2006/relationships" r:id="rId600" tgtFrame="_top"/>
          <a:extLst>
            <a:ext uri="{FF2B5EF4-FFF2-40B4-BE49-F238E27FC236}">
              <a16:creationId xmlns:a16="http://schemas.microsoft.com/office/drawing/2014/main" id="{C60F62B6-2673-46AE-ACF6-E7A9435FE755}"/>
            </a:ext>
          </a:extLst>
        </xdr:cNvPr>
        <xdr:cNvSpPr>
          <a:spLocks noChangeAspect="1" noChangeArrowheads="1"/>
        </xdr:cNvSpPr>
      </xdr:nvSpPr>
      <xdr:spPr bwMode="auto">
        <a:xfrm>
          <a:off x="5797550" y="1939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xdr:row>
      <xdr:rowOff>0</xdr:rowOff>
    </xdr:from>
    <xdr:to>
      <xdr:col>0</xdr:col>
      <xdr:colOff>304800</xdr:colOff>
      <xdr:row>301</xdr:row>
      <xdr:rowOff>304800</xdr:rowOff>
    </xdr:to>
    <xdr:sp macro="" textlink="">
      <xdr:nvSpPr>
        <xdr:cNvPr id="25371" name="AutoShape 1819" descr="https://adas-server.mobiledrivetech.com/polarion/ria/images/suspect.gif">
          <a:extLst>
            <a:ext uri="{FF2B5EF4-FFF2-40B4-BE49-F238E27FC236}">
              <a16:creationId xmlns:a16="http://schemas.microsoft.com/office/drawing/2014/main" id="{BED78EE1-396C-4DEE-AE75-5098C2E9983C}"/>
            </a:ext>
          </a:extLst>
        </xdr:cNvPr>
        <xdr:cNvSpPr>
          <a:spLocks noChangeAspect="1" noChangeArrowheads="1"/>
        </xdr:cNvSpPr>
      </xdr:nvSpPr>
      <xdr:spPr bwMode="auto">
        <a:xfrm>
          <a:off x="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301</xdr:row>
      <xdr:rowOff>0</xdr:rowOff>
    </xdr:from>
    <xdr:to>
      <xdr:col>0</xdr:col>
      <xdr:colOff>615950</xdr:colOff>
      <xdr:row>301</xdr:row>
      <xdr:rowOff>304800</xdr:rowOff>
    </xdr:to>
    <xdr:sp macro="" textlink="">
      <xdr:nvSpPr>
        <xdr:cNvPr id="25372" name="AutoShape 1820">
          <a:extLst>
            <a:ext uri="{FF2B5EF4-FFF2-40B4-BE49-F238E27FC236}">
              <a16:creationId xmlns:a16="http://schemas.microsoft.com/office/drawing/2014/main" id="{D32AFF38-48BA-443D-8D81-53373C7B3028}"/>
            </a:ext>
          </a:extLst>
        </xdr:cNvPr>
        <xdr:cNvSpPr>
          <a:spLocks noChangeAspect="1" noChangeArrowheads="1"/>
        </xdr:cNvSpPr>
      </xdr:nvSpPr>
      <xdr:spPr bwMode="auto">
        <a:xfrm>
          <a:off x="31115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301</xdr:row>
      <xdr:rowOff>0</xdr:rowOff>
    </xdr:from>
    <xdr:to>
      <xdr:col>0</xdr:col>
      <xdr:colOff>927100</xdr:colOff>
      <xdr:row>301</xdr:row>
      <xdr:rowOff>304800</xdr:rowOff>
    </xdr:to>
    <xdr:sp macro="" textlink="">
      <xdr:nvSpPr>
        <xdr:cNvPr id="25373" name="AutoShape 1821" descr="https://adas-server.mobiledrivetech.com/polarion/icons/default/enums/type_feature.gif">
          <a:hlinkClick xmlns:r="http://schemas.openxmlformats.org/officeDocument/2006/relationships" r:id="rId601" tgtFrame="_blank"/>
          <a:extLst>
            <a:ext uri="{FF2B5EF4-FFF2-40B4-BE49-F238E27FC236}">
              <a16:creationId xmlns:a16="http://schemas.microsoft.com/office/drawing/2014/main" id="{1838C5D2-A5D5-401B-8A9E-916CD817E3C9}"/>
            </a:ext>
          </a:extLst>
        </xdr:cNvPr>
        <xdr:cNvSpPr>
          <a:spLocks noChangeAspect="1" noChangeArrowheads="1"/>
        </xdr:cNvSpPr>
      </xdr:nvSpPr>
      <xdr:spPr bwMode="auto">
        <a:xfrm>
          <a:off x="62230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301</xdr:row>
      <xdr:rowOff>0</xdr:rowOff>
    </xdr:from>
    <xdr:to>
      <xdr:col>1</xdr:col>
      <xdr:colOff>304800</xdr:colOff>
      <xdr:row>301</xdr:row>
      <xdr:rowOff>304800</xdr:rowOff>
    </xdr:to>
    <xdr:sp macro="" textlink="">
      <xdr:nvSpPr>
        <xdr:cNvPr id="25374" name="AutoShape 1822" descr="https://adas-server.mobiledrivetech.com/polarion/icons/default/enums/type_feature.gif">
          <a:hlinkClick xmlns:r="http://schemas.openxmlformats.org/officeDocument/2006/relationships" r:id="rId601" tgtFrame="_top"/>
          <a:extLst>
            <a:ext uri="{FF2B5EF4-FFF2-40B4-BE49-F238E27FC236}">
              <a16:creationId xmlns:a16="http://schemas.microsoft.com/office/drawing/2014/main" id="{6654080C-8B9C-4668-A5FA-55A327236586}"/>
            </a:ext>
          </a:extLst>
        </xdr:cNvPr>
        <xdr:cNvSpPr>
          <a:spLocks noChangeAspect="1" noChangeArrowheads="1"/>
        </xdr:cNvSpPr>
      </xdr:nvSpPr>
      <xdr:spPr bwMode="auto">
        <a:xfrm>
          <a:off x="202565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301</xdr:row>
      <xdr:rowOff>0</xdr:rowOff>
    </xdr:from>
    <xdr:to>
      <xdr:col>2</xdr:col>
      <xdr:colOff>304800</xdr:colOff>
      <xdr:row>301</xdr:row>
      <xdr:rowOff>304800</xdr:rowOff>
    </xdr:to>
    <xdr:sp macro="" textlink="">
      <xdr:nvSpPr>
        <xdr:cNvPr id="25375" name="AutoShape 1823" descr="https://adas-server.mobiledrivetech.com/polarion/icons/default/enums/type_spike.gif">
          <a:hlinkClick xmlns:r="http://schemas.openxmlformats.org/officeDocument/2006/relationships" r:id="rId602" tgtFrame="_blank"/>
          <a:extLst>
            <a:ext uri="{FF2B5EF4-FFF2-40B4-BE49-F238E27FC236}">
              <a16:creationId xmlns:a16="http://schemas.microsoft.com/office/drawing/2014/main" id="{3161E3AF-E2D8-4390-A3BD-A24DB018A252}"/>
            </a:ext>
          </a:extLst>
        </xdr:cNvPr>
        <xdr:cNvSpPr>
          <a:spLocks noChangeAspect="1" noChangeArrowheads="1"/>
        </xdr:cNvSpPr>
      </xdr:nvSpPr>
      <xdr:spPr bwMode="auto">
        <a:xfrm>
          <a:off x="265430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301</xdr:row>
      <xdr:rowOff>0</xdr:rowOff>
    </xdr:from>
    <xdr:to>
      <xdr:col>3</xdr:col>
      <xdr:colOff>304800</xdr:colOff>
      <xdr:row>301</xdr:row>
      <xdr:rowOff>304800</xdr:rowOff>
    </xdr:to>
    <xdr:sp macro="" textlink="">
      <xdr:nvSpPr>
        <xdr:cNvPr id="25376" name="AutoShape 1824" descr="https://adas-server.mobiledrivetech.com/polarion/icons/default/enums/type_spike.gif">
          <a:hlinkClick xmlns:r="http://schemas.openxmlformats.org/officeDocument/2006/relationships" r:id="rId602" tgtFrame="_top"/>
          <a:extLst>
            <a:ext uri="{FF2B5EF4-FFF2-40B4-BE49-F238E27FC236}">
              <a16:creationId xmlns:a16="http://schemas.microsoft.com/office/drawing/2014/main" id="{A8B93E6B-1913-4F06-BD64-E3016B0B3720}"/>
            </a:ext>
          </a:extLst>
        </xdr:cNvPr>
        <xdr:cNvSpPr>
          <a:spLocks noChangeAspect="1" noChangeArrowheads="1"/>
        </xdr:cNvSpPr>
      </xdr:nvSpPr>
      <xdr:spPr bwMode="auto">
        <a:xfrm>
          <a:off x="5797550" y="1945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xdr:row>
      <xdr:rowOff>0</xdr:rowOff>
    </xdr:from>
    <xdr:to>
      <xdr:col>0</xdr:col>
      <xdr:colOff>304800</xdr:colOff>
      <xdr:row>302</xdr:row>
      <xdr:rowOff>304800</xdr:rowOff>
    </xdr:to>
    <xdr:sp macro="" textlink="">
      <xdr:nvSpPr>
        <xdr:cNvPr id="25377" name="AutoShape 1825" descr="https://adas-server.mobiledrivetech.com/polarion/ria/images/suspect.gif">
          <a:extLst>
            <a:ext uri="{FF2B5EF4-FFF2-40B4-BE49-F238E27FC236}">
              <a16:creationId xmlns:a16="http://schemas.microsoft.com/office/drawing/2014/main" id="{0C01ABC1-A736-45DB-AEC5-6E2DAD2C05B4}"/>
            </a:ext>
          </a:extLst>
        </xdr:cNvPr>
        <xdr:cNvSpPr>
          <a:spLocks noChangeAspect="1" noChangeArrowheads="1"/>
        </xdr:cNvSpPr>
      </xdr:nvSpPr>
      <xdr:spPr bwMode="auto">
        <a:xfrm>
          <a:off x="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302</xdr:row>
      <xdr:rowOff>0</xdr:rowOff>
    </xdr:from>
    <xdr:to>
      <xdr:col>0</xdr:col>
      <xdr:colOff>615950</xdr:colOff>
      <xdr:row>302</xdr:row>
      <xdr:rowOff>304800</xdr:rowOff>
    </xdr:to>
    <xdr:sp macro="" textlink="">
      <xdr:nvSpPr>
        <xdr:cNvPr id="25378" name="AutoShape 1826">
          <a:extLst>
            <a:ext uri="{FF2B5EF4-FFF2-40B4-BE49-F238E27FC236}">
              <a16:creationId xmlns:a16="http://schemas.microsoft.com/office/drawing/2014/main" id="{2377374E-4FFC-431F-9853-51F5A7C1CABF}"/>
            </a:ext>
          </a:extLst>
        </xdr:cNvPr>
        <xdr:cNvSpPr>
          <a:spLocks noChangeAspect="1" noChangeArrowheads="1"/>
        </xdr:cNvSpPr>
      </xdr:nvSpPr>
      <xdr:spPr bwMode="auto">
        <a:xfrm>
          <a:off x="31115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302</xdr:row>
      <xdr:rowOff>0</xdr:rowOff>
    </xdr:from>
    <xdr:to>
      <xdr:col>0</xdr:col>
      <xdr:colOff>927100</xdr:colOff>
      <xdr:row>302</xdr:row>
      <xdr:rowOff>304800</xdr:rowOff>
    </xdr:to>
    <xdr:sp macro="" textlink="">
      <xdr:nvSpPr>
        <xdr:cNvPr id="25379" name="AutoShape 1827" descr="https://adas-server.mobiledrivetech.com/polarion/icons/default/enums/type_feature.gif">
          <a:hlinkClick xmlns:r="http://schemas.openxmlformats.org/officeDocument/2006/relationships" r:id="rId603" tgtFrame="_blank"/>
          <a:extLst>
            <a:ext uri="{FF2B5EF4-FFF2-40B4-BE49-F238E27FC236}">
              <a16:creationId xmlns:a16="http://schemas.microsoft.com/office/drawing/2014/main" id="{5631D574-44B0-4FA1-BFCB-6211E94F7B96}"/>
            </a:ext>
          </a:extLst>
        </xdr:cNvPr>
        <xdr:cNvSpPr>
          <a:spLocks noChangeAspect="1" noChangeArrowheads="1"/>
        </xdr:cNvSpPr>
      </xdr:nvSpPr>
      <xdr:spPr bwMode="auto">
        <a:xfrm>
          <a:off x="62230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302</xdr:row>
      <xdr:rowOff>0</xdr:rowOff>
    </xdr:from>
    <xdr:to>
      <xdr:col>1</xdr:col>
      <xdr:colOff>304800</xdr:colOff>
      <xdr:row>302</xdr:row>
      <xdr:rowOff>304800</xdr:rowOff>
    </xdr:to>
    <xdr:sp macro="" textlink="">
      <xdr:nvSpPr>
        <xdr:cNvPr id="25380" name="AutoShape 1828" descr="https://adas-server.mobiledrivetech.com/polarion/icons/default/enums/type_feature.gif">
          <a:hlinkClick xmlns:r="http://schemas.openxmlformats.org/officeDocument/2006/relationships" r:id="rId603" tgtFrame="_top"/>
          <a:extLst>
            <a:ext uri="{FF2B5EF4-FFF2-40B4-BE49-F238E27FC236}">
              <a16:creationId xmlns:a16="http://schemas.microsoft.com/office/drawing/2014/main" id="{CB381557-89B5-4490-9B5F-D2A5798AA1A6}"/>
            </a:ext>
          </a:extLst>
        </xdr:cNvPr>
        <xdr:cNvSpPr>
          <a:spLocks noChangeAspect="1" noChangeArrowheads="1"/>
        </xdr:cNvSpPr>
      </xdr:nvSpPr>
      <xdr:spPr bwMode="auto">
        <a:xfrm>
          <a:off x="202565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302</xdr:row>
      <xdr:rowOff>0</xdr:rowOff>
    </xdr:from>
    <xdr:to>
      <xdr:col>2</xdr:col>
      <xdr:colOff>304800</xdr:colOff>
      <xdr:row>302</xdr:row>
      <xdr:rowOff>304800</xdr:rowOff>
    </xdr:to>
    <xdr:sp macro="" textlink="">
      <xdr:nvSpPr>
        <xdr:cNvPr id="25381" name="AutoShape 1829" descr="https://adas-server.mobiledrivetech.com/polarion/icons/default/enums/type_spike.gif">
          <a:hlinkClick xmlns:r="http://schemas.openxmlformats.org/officeDocument/2006/relationships" r:id="rId604" tgtFrame="_blank"/>
          <a:extLst>
            <a:ext uri="{FF2B5EF4-FFF2-40B4-BE49-F238E27FC236}">
              <a16:creationId xmlns:a16="http://schemas.microsoft.com/office/drawing/2014/main" id="{EE35A2A4-85D7-460C-AD44-3E9678847B4A}"/>
            </a:ext>
          </a:extLst>
        </xdr:cNvPr>
        <xdr:cNvSpPr>
          <a:spLocks noChangeAspect="1" noChangeArrowheads="1"/>
        </xdr:cNvSpPr>
      </xdr:nvSpPr>
      <xdr:spPr bwMode="auto">
        <a:xfrm>
          <a:off x="265430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302</xdr:row>
      <xdr:rowOff>0</xdr:rowOff>
    </xdr:from>
    <xdr:to>
      <xdr:col>3</xdr:col>
      <xdr:colOff>304800</xdr:colOff>
      <xdr:row>302</xdr:row>
      <xdr:rowOff>304800</xdr:rowOff>
    </xdr:to>
    <xdr:sp macro="" textlink="">
      <xdr:nvSpPr>
        <xdr:cNvPr id="25382" name="AutoShape 1830" descr="https://adas-server.mobiledrivetech.com/polarion/icons/default/enums/type_spike.gif">
          <a:hlinkClick xmlns:r="http://schemas.openxmlformats.org/officeDocument/2006/relationships" r:id="rId604" tgtFrame="_top"/>
          <a:extLst>
            <a:ext uri="{FF2B5EF4-FFF2-40B4-BE49-F238E27FC236}">
              <a16:creationId xmlns:a16="http://schemas.microsoft.com/office/drawing/2014/main" id="{E9E71EA9-EAA2-44BA-A6B5-F326977393EF}"/>
            </a:ext>
          </a:extLst>
        </xdr:cNvPr>
        <xdr:cNvSpPr>
          <a:spLocks noChangeAspect="1" noChangeArrowheads="1"/>
        </xdr:cNvSpPr>
      </xdr:nvSpPr>
      <xdr:spPr bwMode="auto">
        <a:xfrm>
          <a:off x="579755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303</xdr:row>
      <xdr:rowOff>304800</xdr:rowOff>
    </xdr:to>
    <xdr:sp macro="" textlink="">
      <xdr:nvSpPr>
        <xdr:cNvPr id="25383" name="AutoShape 1831" descr="https://adas-server.mobiledrivetech.com/polarion/ria/images/suspect.gif">
          <a:extLst>
            <a:ext uri="{FF2B5EF4-FFF2-40B4-BE49-F238E27FC236}">
              <a16:creationId xmlns:a16="http://schemas.microsoft.com/office/drawing/2014/main" id="{CD8840BE-D76F-4EA5-A0CD-073BBA8492F0}"/>
            </a:ext>
          </a:extLst>
        </xdr:cNvPr>
        <xdr:cNvSpPr>
          <a:spLocks noChangeAspect="1" noChangeArrowheads="1"/>
        </xdr:cNvSpPr>
      </xdr:nvSpPr>
      <xdr:spPr bwMode="auto">
        <a:xfrm>
          <a:off x="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303</xdr:row>
      <xdr:rowOff>0</xdr:rowOff>
    </xdr:from>
    <xdr:to>
      <xdr:col>0</xdr:col>
      <xdr:colOff>615950</xdr:colOff>
      <xdr:row>303</xdr:row>
      <xdr:rowOff>304800</xdr:rowOff>
    </xdr:to>
    <xdr:sp macro="" textlink="">
      <xdr:nvSpPr>
        <xdr:cNvPr id="25384" name="AutoShape 1832">
          <a:extLst>
            <a:ext uri="{FF2B5EF4-FFF2-40B4-BE49-F238E27FC236}">
              <a16:creationId xmlns:a16="http://schemas.microsoft.com/office/drawing/2014/main" id="{615D4634-02E4-4905-8E5D-097DE96D905E}"/>
            </a:ext>
          </a:extLst>
        </xdr:cNvPr>
        <xdr:cNvSpPr>
          <a:spLocks noChangeAspect="1" noChangeArrowheads="1"/>
        </xdr:cNvSpPr>
      </xdr:nvSpPr>
      <xdr:spPr bwMode="auto">
        <a:xfrm>
          <a:off x="31115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303</xdr:row>
      <xdr:rowOff>0</xdr:rowOff>
    </xdr:from>
    <xdr:to>
      <xdr:col>0</xdr:col>
      <xdr:colOff>927100</xdr:colOff>
      <xdr:row>303</xdr:row>
      <xdr:rowOff>304800</xdr:rowOff>
    </xdr:to>
    <xdr:sp macro="" textlink="">
      <xdr:nvSpPr>
        <xdr:cNvPr id="25385" name="AutoShape 1833" descr="https://adas-server.mobiledrivetech.com/polarion/icons/default/enums/type_feature.gif">
          <a:hlinkClick xmlns:r="http://schemas.openxmlformats.org/officeDocument/2006/relationships" r:id="rId605" tgtFrame="_blank"/>
          <a:extLst>
            <a:ext uri="{FF2B5EF4-FFF2-40B4-BE49-F238E27FC236}">
              <a16:creationId xmlns:a16="http://schemas.microsoft.com/office/drawing/2014/main" id="{71AF2DF1-6970-4FC7-9234-F0B01D008317}"/>
            </a:ext>
          </a:extLst>
        </xdr:cNvPr>
        <xdr:cNvSpPr>
          <a:spLocks noChangeAspect="1" noChangeArrowheads="1"/>
        </xdr:cNvSpPr>
      </xdr:nvSpPr>
      <xdr:spPr bwMode="auto">
        <a:xfrm>
          <a:off x="62230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303</xdr:row>
      <xdr:rowOff>0</xdr:rowOff>
    </xdr:from>
    <xdr:to>
      <xdr:col>1</xdr:col>
      <xdr:colOff>304800</xdr:colOff>
      <xdr:row>303</xdr:row>
      <xdr:rowOff>304800</xdr:rowOff>
    </xdr:to>
    <xdr:sp macro="" textlink="">
      <xdr:nvSpPr>
        <xdr:cNvPr id="25386" name="AutoShape 1834" descr="https://adas-server.mobiledrivetech.com/polarion/icons/default/enums/type_feature.gif">
          <a:hlinkClick xmlns:r="http://schemas.openxmlformats.org/officeDocument/2006/relationships" r:id="rId605" tgtFrame="_top"/>
          <a:extLst>
            <a:ext uri="{FF2B5EF4-FFF2-40B4-BE49-F238E27FC236}">
              <a16:creationId xmlns:a16="http://schemas.microsoft.com/office/drawing/2014/main" id="{AF6BA21E-31FE-4E99-B1FF-9B672A2928E9}"/>
            </a:ext>
          </a:extLst>
        </xdr:cNvPr>
        <xdr:cNvSpPr>
          <a:spLocks noChangeAspect="1" noChangeArrowheads="1"/>
        </xdr:cNvSpPr>
      </xdr:nvSpPr>
      <xdr:spPr bwMode="auto">
        <a:xfrm>
          <a:off x="202565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303</xdr:row>
      <xdr:rowOff>0</xdr:rowOff>
    </xdr:from>
    <xdr:to>
      <xdr:col>2</xdr:col>
      <xdr:colOff>304800</xdr:colOff>
      <xdr:row>303</xdr:row>
      <xdr:rowOff>304800</xdr:rowOff>
    </xdr:to>
    <xdr:sp macro="" textlink="">
      <xdr:nvSpPr>
        <xdr:cNvPr id="25387" name="AutoShape 1835" descr="https://adas-server.mobiledrivetech.com/polarion/icons/default/enums/type_spike.gif">
          <a:hlinkClick xmlns:r="http://schemas.openxmlformats.org/officeDocument/2006/relationships" r:id="rId606" tgtFrame="_blank"/>
          <a:extLst>
            <a:ext uri="{FF2B5EF4-FFF2-40B4-BE49-F238E27FC236}">
              <a16:creationId xmlns:a16="http://schemas.microsoft.com/office/drawing/2014/main" id="{DC86204C-70DB-4B8B-8C91-1D6AA91A3B3D}"/>
            </a:ext>
          </a:extLst>
        </xdr:cNvPr>
        <xdr:cNvSpPr>
          <a:spLocks noChangeAspect="1" noChangeArrowheads="1"/>
        </xdr:cNvSpPr>
      </xdr:nvSpPr>
      <xdr:spPr bwMode="auto">
        <a:xfrm>
          <a:off x="265430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303</xdr:row>
      <xdr:rowOff>0</xdr:rowOff>
    </xdr:from>
    <xdr:to>
      <xdr:col>3</xdr:col>
      <xdr:colOff>304800</xdr:colOff>
      <xdr:row>303</xdr:row>
      <xdr:rowOff>304800</xdr:rowOff>
    </xdr:to>
    <xdr:sp macro="" textlink="">
      <xdr:nvSpPr>
        <xdr:cNvPr id="25388" name="AutoShape 1836" descr="https://adas-server.mobiledrivetech.com/polarion/icons/default/enums/type_spike.gif">
          <a:hlinkClick xmlns:r="http://schemas.openxmlformats.org/officeDocument/2006/relationships" r:id="rId606" tgtFrame="_top"/>
          <a:extLst>
            <a:ext uri="{FF2B5EF4-FFF2-40B4-BE49-F238E27FC236}">
              <a16:creationId xmlns:a16="http://schemas.microsoft.com/office/drawing/2014/main" id="{5D0711DE-5B8B-4B0C-92A9-5589B1458CCB}"/>
            </a:ext>
          </a:extLst>
        </xdr:cNvPr>
        <xdr:cNvSpPr>
          <a:spLocks noChangeAspect="1" noChangeArrowheads="1"/>
        </xdr:cNvSpPr>
      </xdr:nvSpPr>
      <xdr:spPr bwMode="auto">
        <a:xfrm>
          <a:off x="5797550" y="195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0</xdr:col>
      <xdr:colOff>304800</xdr:colOff>
      <xdr:row>304</xdr:row>
      <xdr:rowOff>304800</xdr:rowOff>
    </xdr:to>
    <xdr:sp macro="" textlink="">
      <xdr:nvSpPr>
        <xdr:cNvPr id="25389" name="AutoShape 1837" descr="https://adas-server.mobiledrivetech.com/polarion/ria/images/suspect.gif">
          <a:extLst>
            <a:ext uri="{FF2B5EF4-FFF2-40B4-BE49-F238E27FC236}">
              <a16:creationId xmlns:a16="http://schemas.microsoft.com/office/drawing/2014/main" id="{2F033CBE-10C3-4EF7-BA15-0F808BBE47BF}"/>
            </a:ext>
          </a:extLst>
        </xdr:cNvPr>
        <xdr:cNvSpPr>
          <a:spLocks noChangeAspect="1" noChangeArrowheads="1"/>
        </xdr:cNvSpPr>
      </xdr:nvSpPr>
      <xdr:spPr bwMode="auto">
        <a:xfrm>
          <a:off x="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304</xdr:row>
      <xdr:rowOff>0</xdr:rowOff>
    </xdr:from>
    <xdr:to>
      <xdr:col>0</xdr:col>
      <xdr:colOff>615950</xdr:colOff>
      <xdr:row>304</xdr:row>
      <xdr:rowOff>304800</xdr:rowOff>
    </xdr:to>
    <xdr:sp macro="" textlink="">
      <xdr:nvSpPr>
        <xdr:cNvPr id="25390" name="AutoShape 1838">
          <a:extLst>
            <a:ext uri="{FF2B5EF4-FFF2-40B4-BE49-F238E27FC236}">
              <a16:creationId xmlns:a16="http://schemas.microsoft.com/office/drawing/2014/main" id="{CF30D636-0292-4A60-BE10-AF6A52A1C6CB}"/>
            </a:ext>
          </a:extLst>
        </xdr:cNvPr>
        <xdr:cNvSpPr>
          <a:spLocks noChangeAspect="1" noChangeArrowheads="1"/>
        </xdr:cNvSpPr>
      </xdr:nvSpPr>
      <xdr:spPr bwMode="auto">
        <a:xfrm>
          <a:off x="31115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304</xdr:row>
      <xdr:rowOff>0</xdr:rowOff>
    </xdr:from>
    <xdr:to>
      <xdr:col>0</xdr:col>
      <xdr:colOff>927100</xdr:colOff>
      <xdr:row>304</xdr:row>
      <xdr:rowOff>304800</xdr:rowOff>
    </xdr:to>
    <xdr:sp macro="" textlink="">
      <xdr:nvSpPr>
        <xdr:cNvPr id="25391" name="AutoShape 1839" descr="https://adas-server.mobiledrivetech.com/polarion/icons/default/enums/type_feature.gif">
          <a:hlinkClick xmlns:r="http://schemas.openxmlformats.org/officeDocument/2006/relationships" r:id="rId607" tgtFrame="_blank"/>
          <a:extLst>
            <a:ext uri="{FF2B5EF4-FFF2-40B4-BE49-F238E27FC236}">
              <a16:creationId xmlns:a16="http://schemas.microsoft.com/office/drawing/2014/main" id="{22E1277F-722A-486D-8660-63A8A38AB447}"/>
            </a:ext>
          </a:extLst>
        </xdr:cNvPr>
        <xdr:cNvSpPr>
          <a:spLocks noChangeAspect="1" noChangeArrowheads="1"/>
        </xdr:cNvSpPr>
      </xdr:nvSpPr>
      <xdr:spPr bwMode="auto">
        <a:xfrm>
          <a:off x="62230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304</xdr:row>
      <xdr:rowOff>0</xdr:rowOff>
    </xdr:from>
    <xdr:to>
      <xdr:col>1</xdr:col>
      <xdr:colOff>304800</xdr:colOff>
      <xdr:row>304</xdr:row>
      <xdr:rowOff>304800</xdr:rowOff>
    </xdr:to>
    <xdr:sp macro="" textlink="">
      <xdr:nvSpPr>
        <xdr:cNvPr id="25392" name="AutoShape 1840" descr="https://adas-server.mobiledrivetech.com/polarion/icons/default/enums/type_feature.gif">
          <a:hlinkClick xmlns:r="http://schemas.openxmlformats.org/officeDocument/2006/relationships" r:id="rId607" tgtFrame="_top"/>
          <a:extLst>
            <a:ext uri="{FF2B5EF4-FFF2-40B4-BE49-F238E27FC236}">
              <a16:creationId xmlns:a16="http://schemas.microsoft.com/office/drawing/2014/main" id="{EDE4CF38-7806-4162-BFE1-3441D8EC4BB5}"/>
            </a:ext>
          </a:extLst>
        </xdr:cNvPr>
        <xdr:cNvSpPr>
          <a:spLocks noChangeAspect="1" noChangeArrowheads="1"/>
        </xdr:cNvSpPr>
      </xdr:nvSpPr>
      <xdr:spPr bwMode="auto">
        <a:xfrm>
          <a:off x="202565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304</xdr:row>
      <xdr:rowOff>0</xdr:rowOff>
    </xdr:from>
    <xdr:to>
      <xdr:col>2</xdr:col>
      <xdr:colOff>304800</xdr:colOff>
      <xdr:row>304</xdr:row>
      <xdr:rowOff>304800</xdr:rowOff>
    </xdr:to>
    <xdr:sp macro="" textlink="">
      <xdr:nvSpPr>
        <xdr:cNvPr id="25393" name="AutoShape 1841" descr="https://adas-server.mobiledrivetech.com/polarion/icons/default/enums/type_spike.gif">
          <a:hlinkClick xmlns:r="http://schemas.openxmlformats.org/officeDocument/2006/relationships" r:id="rId608" tgtFrame="_blank"/>
          <a:extLst>
            <a:ext uri="{FF2B5EF4-FFF2-40B4-BE49-F238E27FC236}">
              <a16:creationId xmlns:a16="http://schemas.microsoft.com/office/drawing/2014/main" id="{5ACB8B83-A688-40A1-94FA-1A73602AF94D}"/>
            </a:ext>
          </a:extLst>
        </xdr:cNvPr>
        <xdr:cNvSpPr>
          <a:spLocks noChangeAspect="1" noChangeArrowheads="1"/>
        </xdr:cNvSpPr>
      </xdr:nvSpPr>
      <xdr:spPr bwMode="auto">
        <a:xfrm>
          <a:off x="265430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304</xdr:row>
      <xdr:rowOff>0</xdr:rowOff>
    </xdr:from>
    <xdr:to>
      <xdr:col>3</xdr:col>
      <xdr:colOff>304800</xdr:colOff>
      <xdr:row>304</xdr:row>
      <xdr:rowOff>304800</xdr:rowOff>
    </xdr:to>
    <xdr:sp macro="" textlink="">
      <xdr:nvSpPr>
        <xdr:cNvPr id="25394" name="AutoShape 1842" descr="https://adas-server.mobiledrivetech.com/polarion/icons/default/enums/type_spike.gif">
          <a:hlinkClick xmlns:r="http://schemas.openxmlformats.org/officeDocument/2006/relationships" r:id="rId608" tgtFrame="_top"/>
          <a:extLst>
            <a:ext uri="{FF2B5EF4-FFF2-40B4-BE49-F238E27FC236}">
              <a16:creationId xmlns:a16="http://schemas.microsoft.com/office/drawing/2014/main" id="{0095800F-1A47-4D81-A520-DD73235D6D97}"/>
            </a:ext>
          </a:extLst>
        </xdr:cNvPr>
        <xdr:cNvSpPr>
          <a:spLocks noChangeAspect="1" noChangeArrowheads="1"/>
        </xdr:cNvSpPr>
      </xdr:nvSpPr>
      <xdr:spPr bwMode="auto">
        <a:xfrm>
          <a:off x="5797550" y="1965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xdr:row>
      <xdr:rowOff>0</xdr:rowOff>
    </xdr:from>
    <xdr:to>
      <xdr:col>0</xdr:col>
      <xdr:colOff>304800</xdr:colOff>
      <xdr:row>305</xdr:row>
      <xdr:rowOff>304800</xdr:rowOff>
    </xdr:to>
    <xdr:sp macro="" textlink="">
      <xdr:nvSpPr>
        <xdr:cNvPr id="25395" name="AutoShape 1843" descr="https://adas-server.mobiledrivetech.com/polarion/ria/images/suspect.gif">
          <a:extLst>
            <a:ext uri="{FF2B5EF4-FFF2-40B4-BE49-F238E27FC236}">
              <a16:creationId xmlns:a16="http://schemas.microsoft.com/office/drawing/2014/main" id="{0B82C242-4B9A-4FBD-888E-098AE4BAE409}"/>
            </a:ext>
          </a:extLst>
        </xdr:cNvPr>
        <xdr:cNvSpPr>
          <a:spLocks noChangeAspect="1" noChangeArrowheads="1"/>
        </xdr:cNvSpPr>
      </xdr:nvSpPr>
      <xdr:spPr bwMode="auto">
        <a:xfrm>
          <a:off x="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305</xdr:row>
      <xdr:rowOff>0</xdr:rowOff>
    </xdr:from>
    <xdr:to>
      <xdr:col>0</xdr:col>
      <xdr:colOff>615950</xdr:colOff>
      <xdr:row>305</xdr:row>
      <xdr:rowOff>304800</xdr:rowOff>
    </xdr:to>
    <xdr:sp macro="" textlink="">
      <xdr:nvSpPr>
        <xdr:cNvPr id="25396" name="AutoShape 1844">
          <a:extLst>
            <a:ext uri="{FF2B5EF4-FFF2-40B4-BE49-F238E27FC236}">
              <a16:creationId xmlns:a16="http://schemas.microsoft.com/office/drawing/2014/main" id="{6B6653D7-5B78-4286-AAAC-40EB9823F660}"/>
            </a:ext>
          </a:extLst>
        </xdr:cNvPr>
        <xdr:cNvSpPr>
          <a:spLocks noChangeAspect="1" noChangeArrowheads="1"/>
        </xdr:cNvSpPr>
      </xdr:nvSpPr>
      <xdr:spPr bwMode="auto">
        <a:xfrm>
          <a:off x="31115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305</xdr:row>
      <xdr:rowOff>0</xdr:rowOff>
    </xdr:from>
    <xdr:to>
      <xdr:col>0</xdr:col>
      <xdr:colOff>927100</xdr:colOff>
      <xdr:row>305</xdr:row>
      <xdr:rowOff>304800</xdr:rowOff>
    </xdr:to>
    <xdr:sp macro="" textlink="">
      <xdr:nvSpPr>
        <xdr:cNvPr id="25397" name="AutoShape 1845" descr="https://adas-server.mobiledrivetech.com/polarion/icons/default/enums/type_feature.gif">
          <a:hlinkClick xmlns:r="http://schemas.openxmlformats.org/officeDocument/2006/relationships" r:id="rId609" tgtFrame="_blank"/>
          <a:extLst>
            <a:ext uri="{FF2B5EF4-FFF2-40B4-BE49-F238E27FC236}">
              <a16:creationId xmlns:a16="http://schemas.microsoft.com/office/drawing/2014/main" id="{39017390-5A79-4791-99BB-E817E4237591}"/>
            </a:ext>
          </a:extLst>
        </xdr:cNvPr>
        <xdr:cNvSpPr>
          <a:spLocks noChangeAspect="1" noChangeArrowheads="1"/>
        </xdr:cNvSpPr>
      </xdr:nvSpPr>
      <xdr:spPr bwMode="auto">
        <a:xfrm>
          <a:off x="62230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305</xdr:row>
      <xdr:rowOff>0</xdr:rowOff>
    </xdr:from>
    <xdr:to>
      <xdr:col>1</xdr:col>
      <xdr:colOff>304800</xdr:colOff>
      <xdr:row>305</xdr:row>
      <xdr:rowOff>304800</xdr:rowOff>
    </xdr:to>
    <xdr:sp macro="" textlink="">
      <xdr:nvSpPr>
        <xdr:cNvPr id="25398" name="AutoShape 1846" descr="https://adas-server.mobiledrivetech.com/polarion/icons/default/enums/type_feature.gif">
          <a:hlinkClick xmlns:r="http://schemas.openxmlformats.org/officeDocument/2006/relationships" r:id="rId609" tgtFrame="_top"/>
          <a:extLst>
            <a:ext uri="{FF2B5EF4-FFF2-40B4-BE49-F238E27FC236}">
              <a16:creationId xmlns:a16="http://schemas.microsoft.com/office/drawing/2014/main" id="{E0923A00-AE93-4C11-831E-09107A30EFA4}"/>
            </a:ext>
          </a:extLst>
        </xdr:cNvPr>
        <xdr:cNvSpPr>
          <a:spLocks noChangeAspect="1" noChangeArrowheads="1"/>
        </xdr:cNvSpPr>
      </xdr:nvSpPr>
      <xdr:spPr bwMode="auto">
        <a:xfrm>
          <a:off x="202565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305</xdr:row>
      <xdr:rowOff>0</xdr:rowOff>
    </xdr:from>
    <xdr:to>
      <xdr:col>2</xdr:col>
      <xdr:colOff>304800</xdr:colOff>
      <xdr:row>305</xdr:row>
      <xdr:rowOff>304800</xdr:rowOff>
    </xdr:to>
    <xdr:sp macro="" textlink="">
      <xdr:nvSpPr>
        <xdr:cNvPr id="25399" name="AutoShape 1847" descr="https://adas-server.mobiledrivetech.com/polarion/icons/default/enums/type_spike.gif">
          <a:hlinkClick xmlns:r="http://schemas.openxmlformats.org/officeDocument/2006/relationships" r:id="rId610" tgtFrame="_blank"/>
          <a:extLst>
            <a:ext uri="{FF2B5EF4-FFF2-40B4-BE49-F238E27FC236}">
              <a16:creationId xmlns:a16="http://schemas.microsoft.com/office/drawing/2014/main" id="{C6B98168-D7D4-44B4-B4EE-B5CFE614367A}"/>
            </a:ext>
          </a:extLst>
        </xdr:cNvPr>
        <xdr:cNvSpPr>
          <a:spLocks noChangeAspect="1" noChangeArrowheads="1"/>
        </xdr:cNvSpPr>
      </xdr:nvSpPr>
      <xdr:spPr bwMode="auto">
        <a:xfrm>
          <a:off x="265430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305</xdr:row>
      <xdr:rowOff>0</xdr:rowOff>
    </xdr:from>
    <xdr:to>
      <xdr:col>3</xdr:col>
      <xdr:colOff>304800</xdr:colOff>
      <xdr:row>305</xdr:row>
      <xdr:rowOff>304800</xdr:rowOff>
    </xdr:to>
    <xdr:sp macro="" textlink="">
      <xdr:nvSpPr>
        <xdr:cNvPr id="25400" name="AutoShape 1848" descr="https://adas-server.mobiledrivetech.com/polarion/icons/default/enums/type_spike.gif">
          <a:hlinkClick xmlns:r="http://schemas.openxmlformats.org/officeDocument/2006/relationships" r:id="rId610" tgtFrame="_top"/>
          <a:extLst>
            <a:ext uri="{FF2B5EF4-FFF2-40B4-BE49-F238E27FC236}">
              <a16:creationId xmlns:a16="http://schemas.microsoft.com/office/drawing/2014/main" id="{589A9C13-0914-4173-9D6C-9DAAB4ACB179}"/>
            </a:ext>
          </a:extLst>
        </xdr:cNvPr>
        <xdr:cNvSpPr>
          <a:spLocks noChangeAspect="1" noChangeArrowheads="1"/>
        </xdr:cNvSpPr>
      </xdr:nvSpPr>
      <xdr:spPr bwMode="auto">
        <a:xfrm>
          <a:off x="5797550" y="1971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xdr:row>
      <xdr:rowOff>0</xdr:rowOff>
    </xdr:from>
    <xdr:to>
      <xdr:col>0</xdr:col>
      <xdr:colOff>304800</xdr:colOff>
      <xdr:row>306</xdr:row>
      <xdr:rowOff>304800</xdr:rowOff>
    </xdr:to>
    <xdr:sp macro="" textlink="">
      <xdr:nvSpPr>
        <xdr:cNvPr id="25401" name="AutoShape 1849" descr="https://adas-server.mobiledrivetech.com/polarion/ria/images/suspect.gif">
          <a:extLst>
            <a:ext uri="{FF2B5EF4-FFF2-40B4-BE49-F238E27FC236}">
              <a16:creationId xmlns:a16="http://schemas.microsoft.com/office/drawing/2014/main" id="{76E178D7-104D-4A0F-A396-87EC296C654F}"/>
            </a:ext>
          </a:extLst>
        </xdr:cNvPr>
        <xdr:cNvSpPr>
          <a:spLocks noChangeAspect="1" noChangeArrowheads="1"/>
        </xdr:cNvSpPr>
      </xdr:nvSpPr>
      <xdr:spPr bwMode="auto">
        <a:xfrm>
          <a:off x="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306</xdr:row>
      <xdr:rowOff>0</xdr:rowOff>
    </xdr:from>
    <xdr:to>
      <xdr:col>0</xdr:col>
      <xdr:colOff>615950</xdr:colOff>
      <xdr:row>306</xdr:row>
      <xdr:rowOff>304800</xdr:rowOff>
    </xdr:to>
    <xdr:sp macro="" textlink="">
      <xdr:nvSpPr>
        <xdr:cNvPr id="25402" name="AutoShape 1850">
          <a:extLst>
            <a:ext uri="{FF2B5EF4-FFF2-40B4-BE49-F238E27FC236}">
              <a16:creationId xmlns:a16="http://schemas.microsoft.com/office/drawing/2014/main" id="{8CACEC19-A5B5-4E38-8CD9-78BB4A7923C4}"/>
            </a:ext>
          </a:extLst>
        </xdr:cNvPr>
        <xdr:cNvSpPr>
          <a:spLocks noChangeAspect="1" noChangeArrowheads="1"/>
        </xdr:cNvSpPr>
      </xdr:nvSpPr>
      <xdr:spPr bwMode="auto">
        <a:xfrm>
          <a:off x="31115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306</xdr:row>
      <xdr:rowOff>0</xdr:rowOff>
    </xdr:from>
    <xdr:to>
      <xdr:col>0</xdr:col>
      <xdr:colOff>927100</xdr:colOff>
      <xdr:row>306</xdr:row>
      <xdr:rowOff>304800</xdr:rowOff>
    </xdr:to>
    <xdr:sp macro="" textlink="">
      <xdr:nvSpPr>
        <xdr:cNvPr id="25403" name="AutoShape 1851" descr="https://adas-server.mobiledrivetech.com/polarion/icons/default/enums/type_feature.gif">
          <a:hlinkClick xmlns:r="http://schemas.openxmlformats.org/officeDocument/2006/relationships" r:id="rId611" tgtFrame="_blank"/>
          <a:extLst>
            <a:ext uri="{FF2B5EF4-FFF2-40B4-BE49-F238E27FC236}">
              <a16:creationId xmlns:a16="http://schemas.microsoft.com/office/drawing/2014/main" id="{51DA4AA2-25DC-4DEE-96DD-68BEDA92CE9D}"/>
            </a:ext>
          </a:extLst>
        </xdr:cNvPr>
        <xdr:cNvSpPr>
          <a:spLocks noChangeAspect="1" noChangeArrowheads="1"/>
        </xdr:cNvSpPr>
      </xdr:nvSpPr>
      <xdr:spPr bwMode="auto">
        <a:xfrm>
          <a:off x="62230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306</xdr:row>
      <xdr:rowOff>0</xdr:rowOff>
    </xdr:from>
    <xdr:to>
      <xdr:col>1</xdr:col>
      <xdr:colOff>304800</xdr:colOff>
      <xdr:row>306</xdr:row>
      <xdr:rowOff>304800</xdr:rowOff>
    </xdr:to>
    <xdr:sp macro="" textlink="">
      <xdr:nvSpPr>
        <xdr:cNvPr id="25404" name="AutoShape 1852" descr="https://adas-server.mobiledrivetech.com/polarion/icons/default/enums/type_feature.gif">
          <a:hlinkClick xmlns:r="http://schemas.openxmlformats.org/officeDocument/2006/relationships" r:id="rId611" tgtFrame="_top"/>
          <a:extLst>
            <a:ext uri="{FF2B5EF4-FFF2-40B4-BE49-F238E27FC236}">
              <a16:creationId xmlns:a16="http://schemas.microsoft.com/office/drawing/2014/main" id="{B8A9DB82-48DA-41CF-BA11-CBA0917E1D3C}"/>
            </a:ext>
          </a:extLst>
        </xdr:cNvPr>
        <xdr:cNvSpPr>
          <a:spLocks noChangeAspect="1" noChangeArrowheads="1"/>
        </xdr:cNvSpPr>
      </xdr:nvSpPr>
      <xdr:spPr bwMode="auto">
        <a:xfrm>
          <a:off x="202565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306</xdr:row>
      <xdr:rowOff>0</xdr:rowOff>
    </xdr:from>
    <xdr:to>
      <xdr:col>2</xdr:col>
      <xdr:colOff>304800</xdr:colOff>
      <xdr:row>306</xdr:row>
      <xdr:rowOff>304800</xdr:rowOff>
    </xdr:to>
    <xdr:sp macro="" textlink="">
      <xdr:nvSpPr>
        <xdr:cNvPr id="25405" name="AutoShape 1853" descr="https://adas-server.mobiledrivetech.com/polarion/icons/default/enums/type_spike.gif">
          <a:hlinkClick xmlns:r="http://schemas.openxmlformats.org/officeDocument/2006/relationships" r:id="rId612" tgtFrame="_blank"/>
          <a:extLst>
            <a:ext uri="{FF2B5EF4-FFF2-40B4-BE49-F238E27FC236}">
              <a16:creationId xmlns:a16="http://schemas.microsoft.com/office/drawing/2014/main" id="{EBE110DF-55F5-49EE-8E5C-58D646878786}"/>
            </a:ext>
          </a:extLst>
        </xdr:cNvPr>
        <xdr:cNvSpPr>
          <a:spLocks noChangeAspect="1" noChangeArrowheads="1"/>
        </xdr:cNvSpPr>
      </xdr:nvSpPr>
      <xdr:spPr bwMode="auto">
        <a:xfrm>
          <a:off x="265430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306</xdr:row>
      <xdr:rowOff>0</xdr:rowOff>
    </xdr:from>
    <xdr:to>
      <xdr:col>3</xdr:col>
      <xdr:colOff>304800</xdr:colOff>
      <xdr:row>306</xdr:row>
      <xdr:rowOff>304800</xdr:rowOff>
    </xdr:to>
    <xdr:sp macro="" textlink="">
      <xdr:nvSpPr>
        <xdr:cNvPr id="25406" name="AutoShape 1854" descr="https://adas-server.mobiledrivetech.com/polarion/icons/default/enums/type_spike.gif">
          <a:hlinkClick xmlns:r="http://schemas.openxmlformats.org/officeDocument/2006/relationships" r:id="rId612" tgtFrame="_top"/>
          <a:extLst>
            <a:ext uri="{FF2B5EF4-FFF2-40B4-BE49-F238E27FC236}">
              <a16:creationId xmlns:a16="http://schemas.microsoft.com/office/drawing/2014/main" id="{811B7F2D-2073-4FA0-A892-707A18E49604}"/>
            </a:ext>
          </a:extLst>
        </xdr:cNvPr>
        <xdr:cNvSpPr>
          <a:spLocks noChangeAspect="1" noChangeArrowheads="1"/>
        </xdr:cNvSpPr>
      </xdr:nvSpPr>
      <xdr:spPr bwMode="auto">
        <a:xfrm>
          <a:off x="5797550" y="1978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xdr:row>
      <xdr:rowOff>0</xdr:rowOff>
    </xdr:from>
    <xdr:to>
      <xdr:col>0</xdr:col>
      <xdr:colOff>304800</xdr:colOff>
      <xdr:row>307</xdr:row>
      <xdr:rowOff>304800</xdr:rowOff>
    </xdr:to>
    <xdr:sp macro="" textlink="">
      <xdr:nvSpPr>
        <xdr:cNvPr id="25407" name="AutoShape 1855" descr="https://adas-server.mobiledrivetech.com/polarion/ria/images/suspect.gif">
          <a:extLst>
            <a:ext uri="{FF2B5EF4-FFF2-40B4-BE49-F238E27FC236}">
              <a16:creationId xmlns:a16="http://schemas.microsoft.com/office/drawing/2014/main" id="{AF30D597-6AFA-493B-B574-091E8118B8B2}"/>
            </a:ext>
          </a:extLst>
        </xdr:cNvPr>
        <xdr:cNvSpPr>
          <a:spLocks noChangeAspect="1" noChangeArrowheads="1"/>
        </xdr:cNvSpPr>
      </xdr:nvSpPr>
      <xdr:spPr bwMode="auto">
        <a:xfrm>
          <a:off x="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307</xdr:row>
      <xdr:rowOff>0</xdr:rowOff>
    </xdr:from>
    <xdr:to>
      <xdr:col>0</xdr:col>
      <xdr:colOff>615950</xdr:colOff>
      <xdr:row>307</xdr:row>
      <xdr:rowOff>304800</xdr:rowOff>
    </xdr:to>
    <xdr:sp macro="" textlink="">
      <xdr:nvSpPr>
        <xdr:cNvPr id="25408" name="AutoShape 1856">
          <a:extLst>
            <a:ext uri="{FF2B5EF4-FFF2-40B4-BE49-F238E27FC236}">
              <a16:creationId xmlns:a16="http://schemas.microsoft.com/office/drawing/2014/main" id="{E225238F-B8C2-4203-87F3-40416A8EA1D4}"/>
            </a:ext>
          </a:extLst>
        </xdr:cNvPr>
        <xdr:cNvSpPr>
          <a:spLocks noChangeAspect="1" noChangeArrowheads="1"/>
        </xdr:cNvSpPr>
      </xdr:nvSpPr>
      <xdr:spPr bwMode="auto">
        <a:xfrm>
          <a:off x="31115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307</xdr:row>
      <xdr:rowOff>0</xdr:rowOff>
    </xdr:from>
    <xdr:to>
      <xdr:col>0</xdr:col>
      <xdr:colOff>927100</xdr:colOff>
      <xdr:row>307</xdr:row>
      <xdr:rowOff>304800</xdr:rowOff>
    </xdr:to>
    <xdr:sp macro="" textlink="">
      <xdr:nvSpPr>
        <xdr:cNvPr id="25409" name="AutoShape 1857" descr="https://adas-server.mobiledrivetech.com/polarion/icons/default/enums/type_feature.gif">
          <a:hlinkClick xmlns:r="http://schemas.openxmlformats.org/officeDocument/2006/relationships" r:id="rId613" tgtFrame="_blank"/>
          <a:extLst>
            <a:ext uri="{FF2B5EF4-FFF2-40B4-BE49-F238E27FC236}">
              <a16:creationId xmlns:a16="http://schemas.microsoft.com/office/drawing/2014/main" id="{26D5D890-0791-4023-AE78-18CE557F0AAF}"/>
            </a:ext>
          </a:extLst>
        </xdr:cNvPr>
        <xdr:cNvSpPr>
          <a:spLocks noChangeAspect="1" noChangeArrowheads="1"/>
        </xdr:cNvSpPr>
      </xdr:nvSpPr>
      <xdr:spPr bwMode="auto">
        <a:xfrm>
          <a:off x="62230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307</xdr:row>
      <xdr:rowOff>0</xdr:rowOff>
    </xdr:from>
    <xdr:to>
      <xdr:col>1</xdr:col>
      <xdr:colOff>304800</xdr:colOff>
      <xdr:row>307</xdr:row>
      <xdr:rowOff>304800</xdr:rowOff>
    </xdr:to>
    <xdr:sp macro="" textlink="">
      <xdr:nvSpPr>
        <xdr:cNvPr id="25410" name="AutoShape 1858" descr="https://adas-server.mobiledrivetech.com/polarion/icons/default/enums/type_feature.gif">
          <a:hlinkClick xmlns:r="http://schemas.openxmlformats.org/officeDocument/2006/relationships" r:id="rId613" tgtFrame="_top"/>
          <a:extLst>
            <a:ext uri="{FF2B5EF4-FFF2-40B4-BE49-F238E27FC236}">
              <a16:creationId xmlns:a16="http://schemas.microsoft.com/office/drawing/2014/main" id="{5FC61425-A762-451A-BF62-2974F57EFEC0}"/>
            </a:ext>
          </a:extLst>
        </xdr:cNvPr>
        <xdr:cNvSpPr>
          <a:spLocks noChangeAspect="1" noChangeArrowheads="1"/>
        </xdr:cNvSpPr>
      </xdr:nvSpPr>
      <xdr:spPr bwMode="auto">
        <a:xfrm>
          <a:off x="202565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307</xdr:row>
      <xdr:rowOff>0</xdr:rowOff>
    </xdr:from>
    <xdr:to>
      <xdr:col>2</xdr:col>
      <xdr:colOff>304800</xdr:colOff>
      <xdr:row>307</xdr:row>
      <xdr:rowOff>304800</xdr:rowOff>
    </xdr:to>
    <xdr:sp macro="" textlink="">
      <xdr:nvSpPr>
        <xdr:cNvPr id="25411" name="AutoShape 1859" descr="https://adas-server.mobiledrivetech.com/polarion/icons/default/enums/type_spike.gif">
          <a:hlinkClick xmlns:r="http://schemas.openxmlformats.org/officeDocument/2006/relationships" r:id="rId614" tgtFrame="_blank"/>
          <a:extLst>
            <a:ext uri="{FF2B5EF4-FFF2-40B4-BE49-F238E27FC236}">
              <a16:creationId xmlns:a16="http://schemas.microsoft.com/office/drawing/2014/main" id="{7ACB6397-EECE-46E9-967B-16620ECCC6EF}"/>
            </a:ext>
          </a:extLst>
        </xdr:cNvPr>
        <xdr:cNvSpPr>
          <a:spLocks noChangeAspect="1" noChangeArrowheads="1"/>
        </xdr:cNvSpPr>
      </xdr:nvSpPr>
      <xdr:spPr bwMode="auto">
        <a:xfrm>
          <a:off x="265430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307</xdr:row>
      <xdr:rowOff>0</xdr:rowOff>
    </xdr:from>
    <xdr:to>
      <xdr:col>3</xdr:col>
      <xdr:colOff>304800</xdr:colOff>
      <xdr:row>307</xdr:row>
      <xdr:rowOff>304800</xdr:rowOff>
    </xdr:to>
    <xdr:sp macro="" textlink="">
      <xdr:nvSpPr>
        <xdr:cNvPr id="25412" name="AutoShape 1860" descr="https://adas-server.mobiledrivetech.com/polarion/icons/default/enums/type_spike.gif">
          <a:hlinkClick xmlns:r="http://schemas.openxmlformats.org/officeDocument/2006/relationships" r:id="rId614" tgtFrame="_top"/>
          <a:extLst>
            <a:ext uri="{FF2B5EF4-FFF2-40B4-BE49-F238E27FC236}">
              <a16:creationId xmlns:a16="http://schemas.microsoft.com/office/drawing/2014/main" id="{F6790270-C16D-467A-A700-F41D78F62FD3}"/>
            </a:ext>
          </a:extLst>
        </xdr:cNvPr>
        <xdr:cNvSpPr>
          <a:spLocks noChangeAspect="1" noChangeArrowheads="1"/>
        </xdr:cNvSpPr>
      </xdr:nvSpPr>
      <xdr:spPr bwMode="auto">
        <a:xfrm>
          <a:off x="5797550" y="198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xdr:row>
      <xdr:rowOff>0</xdr:rowOff>
    </xdr:from>
    <xdr:to>
      <xdr:col>0</xdr:col>
      <xdr:colOff>304800</xdr:colOff>
      <xdr:row>308</xdr:row>
      <xdr:rowOff>304800</xdr:rowOff>
    </xdr:to>
    <xdr:sp macro="" textlink="">
      <xdr:nvSpPr>
        <xdr:cNvPr id="25413" name="AutoShape 1861" descr="https://adas-server.mobiledrivetech.com/polarion/ria/images/suspect.gif">
          <a:extLst>
            <a:ext uri="{FF2B5EF4-FFF2-40B4-BE49-F238E27FC236}">
              <a16:creationId xmlns:a16="http://schemas.microsoft.com/office/drawing/2014/main" id="{6F847102-8B17-4705-B5CD-EB8E861AA4B8}"/>
            </a:ext>
          </a:extLst>
        </xdr:cNvPr>
        <xdr:cNvSpPr>
          <a:spLocks noChangeAspect="1" noChangeArrowheads="1"/>
        </xdr:cNvSpPr>
      </xdr:nvSpPr>
      <xdr:spPr bwMode="auto">
        <a:xfrm>
          <a:off x="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308</xdr:row>
      <xdr:rowOff>0</xdr:rowOff>
    </xdr:from>
    <xdr:to>
      <xdr:col>0</xdr:col>
      <xdr:colOff>615950</xdr:colOff>
      <xdr:row>308</xdr:row>
      <xdr:rowOff>304800</xdr:rowOff>
    </xdr:to>
    <xdr:sp macro="" textlink="">
      <xdr:nvSpPr>
        <xdr:cNvPr id="25414" name="AutoShape 1862">
          <a:extLst>
            <a:ext uri="{FF2B5EF4-FFF2-40B4-BE49-F238E27FC236}">
              <a16:creationId xmlns:a16="http://schemas.microsoft.com/office/drawing/2014/main" id="{7BA03367-B403-4265-A555-6C0A3838D57F}"/>
            </a:ext>
          </a:extLst>
        </xdr:cNvPr>
        <xdr:cNvSpPr>
          <a:spLocks noChangeAspect="1" noChangeArrowheads="1"/>
        </xdr:cNvSpPr>
      </xdr:nvSpPr>
      <xdr:spPr bwMode="auto">
        <a:xfrm>
          <a:off x="31115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308</xdr:row>
      <xdr:rowOff>0</xdr:rowOff>
    </xdr:from>
    <xdr:to>
      <xdr:col>0</xdr:col>
      <xdr:colOff>927100</xdr:colOff>
      <xdr:row>308</xdr:row>
      <xdr:rowOff>304800</xdr:rowOff>
    </xdr:to>
    <xdr:sp macro="" textlink="">
      <xdr:nvSpPr>
        <xdr:cNvPr id="25415" name="AutoShape 1863" descr="https://adas-server.mobiledrivetech.com/polarion/icons/default/enums/type_feature.gif">
          <a:hlinkClick xmlns:r="http://schemas.openxmlformats.org/officeDocument/2006/relationships" r:id="rId615" tgtFrame="_blank"/>
          <a:extLst>
            <a:ext uri="{FF2B5EF4-FFF2-40B4-BE49-F238E27FC236}">
              <a16:creationId xmlns:a16="http://schemas.microsoft.com/office/drawing/2014/main" id="{167D8418-04C8-44B7-AA6E-9F6F79072586}"/>
            </a:ext>
          </a:extLst>
        </xdr:cNvPr>
        <xdr:cNvSpPr>
          <a:spLocks noChangeAspect="1" noChangeArrowheads="1"/>
        </xdr:cNvSpPr>
      </xdr:nvSpPr>
      <xdr:spPr bwMode="auto">
        <a:xfrm>
          <a:off x="62230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308</xdr:row>
      <xdr:rowOff>0</xdr:rowOff>
    </xdr:from>
    <xdr:to>
      <xdr:col>1</xdr:col>
      <xdr:colOff>304800</xdr:colOff>
      <xdr:row>308</xdr:row>
      <xdr:rowOff>304800</xdr:rowOff>
    </xdr:to>
    <xdr:sp macro="" textlink="">
      <xdr:nvSpPr>
        <xdr:cNvPr id="25416" name="AutoShape 1864" descr="https://adas-server.mobiledrivetech.com/polarion/icons/default/enums/type_feature.gif">
          <a:hlinkClick xmlns:r="http://schemas.openxmlformats.org/officeDocument/2006/relationships" r:id="rId615" tgtFrame="_top"/>
          <a:extLst>
            <a:ext uri="{FF2B5EF4-FFF2-40B4-BE49-F238E27FC236}">
              <a16:creationId xmlns:a16="http://schemas.microsoft.com/office/drawing/2014/main" id="{120B264D-214E-4C7B-8863-9D66BDA1382F}"/>
            </a:ext>
          </a:extLst>
        </xdr:cNvPr>
        <xdr:cNvSpPr>
          <a:spLocks noChangeAspect="1" noChangeArrowheads="1"/>
        </xdr:cNvSpPr>
      </xdr:nvSpPr>
      <xdr:spPr bwMode="auto">
        <a:xfrm>
          <a:off x="202565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308</xdr:row>
      <xdr:rowOff>0</xdr:rowOff>
    </xdr:from>
    <xdr:to>
      <xdr:col>2</xdr:col>
      <xdr:colOff>304800</xdr:colOff>
      <xdr:row>308</xdr:row>
      <xdr:rowOff>304800</xdr:rowOff>
    </xdr:to>
    <xdr:sp macro="" textlink="">
      <xdr:nvSpPr>
        <xdr:cNvPr id="25417" name="AutoShape 1865" descr="https://adas-server.mobiledrivetech.com/polarion/icons/default/enums/type_spike.gif">
          <a:hlinkClick xmlns:r="http://schemas.openxmlformats.org/officeDocument/2006/relationships" r:id="rId616" tgtFrame="_blank"/>
          <a:extLst>
            <a:ext uri="{FF2B5EF4-FFF2-40B4-BE49-F238E27FC236}">
              <a16:creationId xmlns:a16="http://schemas.microsoft.com/office/drawing/2014/main" id="{7231286B-7D26-4FB7-96F3-EFD172C7C810}"/>
            </a:ext>
          </a:extLst>
        </xdr:cNvPr>
        <xdr:cNvSpPr>
          <a:spLocks noChangeAspect="1" noChangeArrowheads="1"/>
        </xdr:cNvSpPr>
      </xdr:nvSpPr>
      <xdr:spPr bwMode="auto">
        <a:xfrm>
          <a:off x="265430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308</xdr:row>
      <xdr:rowOff>0</xdr:rowOff>
    </xdr:from>
    <xdr:to>
      <xdr:col>3</xdr:col>
      <xdr:colOff>304800</xdr:colOff>
      <xdr:row>308</xdr:row>
      <xdr:rowOff>304800</xdr:rowOff>
    </xdr:to>
    <xdr:sp macro="" textlink="">
      <xdr:nvSpPr>
        <xdr:cNvPr id="25418" name="AutoShape 1866" descr="https://adas-server.mobiledrivetech.com/polarion/icons/default/enums/type_spike.gif">
          <a:hlinkClick xmlns:r="http://schemas.openxmlformats.org/officeDocument/2006/relationships" r:id="rId616" tgtFrame="_top"/>
          <a:extLst>
            <a:ext uri="{FF2B5EF4-FFF2-40B4-BE49-F238E27FC236}">
              <a16:creationId xmlns:a16="http://schemas.microsoft.com/office/drawing/2014/main" id="{B3F0C08F-87ED-4ED9-9C9C-F2EEF3F41181}"/>
            </a:ext>
          </a:extLst>
        </xdr:cNvPr>
        <xdr:cNvSpPr>
          <a:spLocks noChangeAspect="1" noChangeArrowheads="1"/>
        </xdr:cNvSpPr>
      </xdr:nvSpPr>
      <xdr:spPr bwMode="auto">
        <a:xfrm>
          <a:off x="579755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xdr:row>
      <xdr:rowOff>0</xdr:rowOff>
    </xdr:from>
    <xdr:to>
      <xdr:col>0</xdr:col>
      <xdr:colOff>304800</xdr:colOff>
      <xdr:row>309</xdr:row>
      <xdr:rowOff>304800</xdr:rowOff>
    </xdr:to>
    <xdr:sp macro="" textlink="">
      <xdr:nvSpPr>
        <xdr:cNvPr id="25419" name="AutoShape 1867" descr="https://adas-server.mobiledrivetech.com/polarion/ria/images/suspect.gif">
          <a:extLst>
            <a:ext uri="{FF2B5EF4-FFF2-40B4-BE49-F238E27FC236}">
              <a16:creationId xmlns:a16="http://schemas.microsoft.com/office/drawing/2014/main" id="{2483060B-18D8-437D-B191-5AF900578051}"/>
            </a:ext>
          </a:extLst>
        </xdr:cNvPr>
        <xdr:cNvSpPr>
          <a:spLocks noChangeAspect="1" noChangeArrowheads="1"/>
        </xdr:cNvSpPr>
      </xdr:nvSpPr>
      <xdr:spPr bwMode="auto">
        <a:xfrm>
          <a:off x="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309</xdr:row>
      <xdr:rowOff>0</xdr:rowOff>
    </xdr:from>
    <xdr:to>
      <xdr:col>0</xdr:col>
      <xdr:colOff>615950</xdr:colOff>
      <xdr:row>309</xdr:row>
      <xdr:rowOff>304800</xdr:rowOff>
    </xdr:to>
    <xdr:sp macro="" textlink="">
      <xdr:nvSpPr>
        <xdr:cNvPr id="25420" name="AutoShape 1868">
          <a:extLst>
            <a:ext uri="{FF2B5EF4-FFF2-40B4-BE49-F238E27FC236}">
              <a16:creationId xmlns:a16="http://schemas.microsoft.com/office/drawing/2014/main" id="{8C2AFFAC-C7FE-459F-A6AA-AB4C11FB1CF5}"/>
            </a:ext>
          </a:extLst>
        </xdr:cNvPr>
        <xdr:cNvSpPr>
          <a:spLocks noChangeAspect="1" noChangeArrowheads="1"/>
        </xdr:cNvSpPr>
      </xdr:nvSpPr>
      <xdr:spPr bwMode="auto">
        <a:xfrm>
          <a:off x="31115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309</xdr:row>
      <xdr:rowOff>0</xdr:rowOff>
    </xdr:from>
    <xdr:to>
      <xdr:col>0</xdr:col>
      <xdr:colOff>927100</xdr:colOff>
      <xdr:row>309</xdr:row>
      <xdr:rowOff>304800</xdr:rowOff>
    </xdr:to>
    <xdr:sp macro="" textlink="">
      <xdr:nvSpPr>
        <xdr:cNvPr id="25421" name="AutoShape 1869" descr="https://adas-server.mobiledrivetech.com/polarion/icons/default/enums/type_feature.gif">
          <a:hlinkClick xmlns:r="http://schemas.openxmlformats.org/officeDocument/2006/relationships" r:id="rId617" tgtFrame="_blank"/>
          <a:extLst>
            <a:ext uri="{FF2B5EF4-FFF2-40B4-BE49-F238E27FC236}">
              <a16:creationId xmlns:a16="http://schemas.microsoft.com/office/drawing/2014/main" id="{E37DEBCD-36D9-4FEC-82B2-C06C0EF1D1EC}"/>
            </a:ext>
          </a:extLst>
        </xdr:cNvPr>
        <xdr:cNvSpPr>
          <a:spLocks noChangeAspect="1" noChangeArrowheads="1"/>
        </xdr:cNvSpPr>
      </xdr:nvSpPr>
      <xdr:spPr bwMode="auto">
        <a:xfrm>
          <a:off x="62230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309</xdr:row>
      <xdr:rowOff>0</xdr:rowOff>
    </xdr:from>
    <xdr:to>
      <xdr:col>1</xdr:col>
      <xdr:colOff>304800</xdr:colOff>
      <xdr:row>309</xdr:row>
      <xdr:rowOff>304800</xdr:rowOff>
    </xdr:to>
    <xdr:sp macro="" textlink="">
      <xdr:nvSpPr>
        <xdr:cNvPr id="25422" name="AutoShape 1870" descr="https://adas-server.mobiledrivetech.com/polarion/icons/default/enums/type_feature.gif">
          <a:hlinkClick xmlns:r="http://schemas.openxmlformats.org/officeDocument/2006/relationships" r:id="rId617" tgtFrame="_top"/>
          <a:extLst>
            <a:ext uri="{FF2B5EF4-FFF2-40B4-BE49-F238E27FC236}">
              <a16:creationId xmlns:a16="http://schemas.microsoft.com/office/drawing/2014/main" id="{8FEACEFB-C7D5-4BE6-B2AC-10EFED5D8558}"/>
            </a:ext>
          </a:extLst>
        </xdr:cNvPr>
        <xdr:cNvSpPr>
          <a:spLocks noChangeAspect="1" noChangeArrowheads="1"/>
        </xdr:cNvSpPr>
      </xdr:nvSpPr>
      <xdr:spPr bwMode="auto">
        <a:xfrm>
          <a:off x="202565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309</xdr:row>
      <xdr:rowOff>0</xdr:rowOff>
    </xdr:from>
    <xdr:to>
      <xdr:col>2</xdr:col>
      <xdr:colOff>304800</xdr:colOff>
      <xdr:row>309</xdr:row>
      <xdr:rowOff>304800</xdr:rowOff>
    </xdr:to>
    <xdr:sp macro="" textlink="">
      <xdr:nvSpPr>
        <xdr:cNvPr id="25423" name="AutoShape 1871" descr="https://adas-server.mobiledrivetech.com/polarion/icons/default/enums/type_spike.gif">
          <a:hlinkClick xmlns:r="http://schemas.openxmlformats.org/officeDocument/2006/relationships" r:id="rId618" tgtFrame="_blank"/>
          <a:extLst>
            <a:ext uri="{FF2B5EF4-FFF2-40B4-BE49-F238E27FC236}">
              <a16:creationId xmlns:a16="http://schemas.microsoft.com/office/drawing/2014/main" id="{81D951CE-8208-416E-B46A-DA0C3683454E}"/>
            </a:ext>
          </a:extLst>
        </xdr:cNvPr>
        <xdr:cNvSpPr>
          <a:spLocks noChangeAspect="1" noChangeArrowheads="1"/>
        </xdr:cNvSpPr>
      </xdr:nvSpPr>
      <xdr:spPr bwMode="auto">
        <a:xfrm>
          <a:off x="265430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309</xdr:row>
      <xdr:rowOff>0</xdr:rowOff>
    </xdr:from>
    <xdr:to>
      <xdr:col>3</xdr:col>
      <xdr:colOff>304800</xdr:colOff>
      <xdr:row>309</xdr:row>
      <xdr:rowOff>304800</xdr:rowOff>
    </xdr:to>
    <xdr:sp macro="" textlink="">
      <xdr:nvSpPr>
        <xdr:cNvPr id="25424" name="AutoShape 1872" descr="https://adas-server.mobiledrivetech.com/polarion/icons/default/enums/type_spike.gif">
          <a:hlinkClick xmlns:r="http://schemas.openxmlformats.org/officeDocument/2006/relationships" r:id="rId618" tgtFrame="_top"/>
          <a:extLst>
            <a:ext uri="{FF2B5EF4-FFF2-40B4-BE49-F238E27FC236}">
              <a16:creationId xmlns:a16="http://schemas.microsoft.com/office/drawing/2014/main" id="{29781638-EDEE-4C00-8C5A-900CD092B1BD}"/>
            </a:ext>
          </a:extLst>
        </xdr:cNvPr>
        <xdr:cNvSpPr>
          <a:spLocks noChangeAspect="1" noChangeArrowheads="1"/>
        </xdr:cNvSpPr>
      </xdr:nvSpPr>
      <xdr:spPr bwMode="auto">
        <a:xfrm>
          <a:off x="5797550" y="1997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xdr:row>
      <xdr:rowOff>0</xdr:rowOff>
    </xdr:from>
    <xdr:to>
      <xdr:col>0</xdr:col>
      <xdr:colOff>304800</xdr:colOff>
      <xdr:row>310</xdr:row>
      <xdr:rowOff>304800</xdr:rowOff>
    </xdr:to>
    <xdr:sp macro="" textlink="">
      <xdr:nvSpPr>
        <xdr:cNvPr id="25425" name="AutoShape 1873" descr="https://adas-server.mobiledrivetech.com/polarion/ria/images/suspect.gif">
          <a:extLst>
            <a:ext uri="{FF2B5EF4-FFF2-40B4-BE49-F238E27FC236}">
              <a16:creationId xmlns:a16="http://schemas.microsoft.com/office/drawing/2014/main" id="{7173B056-207C-47F7-A026-982E76685F4A}"/>
            </a:ext>
          </a:extLst>
        </xdr:cNvPr>
        <xdr:cNvSpPr>
          <a:spLocks noChangeAspect="1" noChangeArrowheads="1"/>
        </xdr:cNvSpPr>
      </xdr:nvSpPr>
      <xdr:spPr bwMode="auto">
        <a:xfrm>
          <a:off x="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310</xdr:row>
      <xdr:rowOff>0</xdr:rowOff>
    </xdr:from>
    <xdr:to>
      <xdr:col>0</xdr:col>
      <xdr:colOff>615950</xdr:colOff>
      <xdr:row>310</xdr:row>
      <xdr:rowOff>304800</xdr:rowOff>
    </xdr:to>
    <xdr:sp macro="" textlink="">
      <xdr:nvSpPr>
        <xdr:cNvPr id="25426" name="AutoShape 1874">
          <a:extLst>
            <a:ext uri="{FF2B5EF4-FFF2-40B4-BE49-F238E27FC236}">
              <a16:creationId xmlns:a16="http://schemas.microsoft.com/office/drawing/2014/main" id="{C9CB9213-1422-4BB8-906A-B659CB4A72A1}"/>
            </a:ext>
          </a:extLst>
        </xdr:cNvPr>
        <xdr:cNvSpPr>
          <a:spLocks noChangeAspect="1" noChangeArrowheads="1"/>
        </xdr:cNvSpPr>
      </xdr:nvSpPr>
      <xdr:spPr bwMode="auto">
        <a:xfrm>
          <a:off x="31115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310</xdr:row>
      <xdr:rowOff>0</xdr:rowOff>
    </xdr:from>
    <xdr:to>
      <xdr:col>0</xdr:col>
      <xdr:colOff>927100</xdr:colOff>
      <xdr:row>310</xdr:row>
      <xdr:rowOff>304800</xdr:rowOff>
    </xdr:to>
    <xdr:sp macro="" textlink="">
      <xdr:nvSpPr>
        <xdr:cNvPr id="25427" name="AutoShape 1875" descr="https://adas-server.mobiledrivetech.com/polarion/icons/default/enums/type_feature.gif">
          <a:hlinkClick xmlns:r="http://schemas.openxmlformats.org/officeDocument/2006/relationships" r:id="rId619" tgtFrame="_blank"/>
          <a:extLst>
            <a:ext uri="{FF2B5EF4-FFF2-40B4-BE49-F238E27FC236}">
              <a16:creationId xmlns:a16="http://schemas.microsoft.com/office/drawing/2014/main" id="{6D78327B-3906-41DD-AE89-678C16220A0C}"/>
            </a:ext>
          </a:extLst>
        </xdr:cNvPr>
        <xdr:cNvSpPr>
          <a:spLocks noChangeAspect="1" noChangeArrowheads="1"/>
        </xdr:cNvSpPr>
      </xdr:nvSpPr>
      <xdr:spPr bwMode="auto">
        <a:xfrm>
          <a:off x="62230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310</xdr:row>
      <xdr:rowOff>0</xdr:rowOff>
    </xdr:from>
    <xdr:to>
      <xdr:col>1</xdr:col>
      <xdr:colOff>304800</xdr:colOff>
      <xdr:row>310</xdr:row>
      <xdr:rowOff>304800</xdr:rowOff>
    </xdr:to>
    <xdr:sp macro="" textlink="">
      <xdr:nvSpPr>
        <xdr:cNvPr id="25428" name="AutoShape 1876" descr="https://adas-server.mobiledrivetech.com/polarion/icons/default/enums/type_feature.gif">
          <a:hlinkClick xmlns:r="http://schemas.openxmlformats.org/officeDocument/2006/relationships" r:id="rId619" tgtFrame="_top"/>
          <a:extLst>
            <a:ext uri="{FF2B5EF4-FFF2-40B4-BE49-F238E27FC236}">
              <a16:creationId xmlns:a16="http://schemas.microsoft.com/office/drawing/2014/main" id="{BB520E38-8C1E-469F-849A-205AF9C5772D}"/>
            </a:ext>
          </a:extLst>
        </xdr:cNvPr>
        <xdr:cNvSpPr>
          <a:spLocks noChangeAspect="1" noChangeArrowheads="1"/>
        </xdr:cNvSpPr>
      </xdr:nvSpPr>
      <xdr:spPr bwMode="auto">
        <a:xfrm>
          <a:off x="202565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310</xdr:row>
      <xdr:rowOff>0</xdr:rowOff>
    </xdr:from>
    <xdr:to>
      <xdr:col>2</xdr:col>
      <xdr:colOff>304800</xdr:colOff>
      <xdr:row>310</xdr:row>
      <xdr:rowOff>304800</xdr:rowOff>
    </xdr:to>
    <xdr:sp macro="" textlink="">
      <xdr:nvSpPr>
        <xdr:cNvPr id="25429" name="AutoShape 1877" descr="https://adas-server.mobiledrivetech.com/polarion/icons/default/enums/type_spike.gif">
          <a:hlinkClick xmlns:r="http://schemas.openxmlformats.org/officeDocument/2006/relationships" r:id="rId620" tgtFrame="_blank"/>
          <a:extLst>
            <a:ext uri="{FF2B5EF4-FFF2-40B4-BE49-F238E27FC236}">
              <a16:creationId xmlns:a16="http://schemas.microsoft.com/office/drawing/2014/main" id="{41C15BED-8AA2-4B97-BA85-A13A5E7C07CD}"/>
            </a:ext>
          </a:extLst>
        </xdr:cNvPr>
        <xdr:cNvSpPr>
          <a:spLocks noChangeAspect="1" noChangeArrowheads="1"/>
        </xdr:cNvSpPr>
      </xdr:nvSpPr>
      <xdr:spPr bwMode="auto">
        <a:xfrm>
          <a:off x="265430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310</xdr:row>
      <xdr:rowOff>0</xdr:rowOff>
    </xdr:from>
    <xdr:to>
      <xdr:col>3</xdr:col>
      <xdr:colOff>304800</xdr:colOff>
      <xdr:row>310</xdr:row>
      <xdr:rowOff>304800</xdr:rowOff>
    </xdr:to>
    <xdr:sp macro="" textlink="">
      <xdr:nvSpPr>
        <xdr:cNvPr id="25430" name="AutoShape 1878" descr="https://adas-server.mobiledrivetech.com/polarion/icons/default/enums/type_spike.gif">
          <a:hlinkClick xmlns:r="http://schemas.openxmlformats.org/officeDocument/2006/relationships" r:id="rId620" tgtFrame="_top"/>
          <a:extLst>
            <a:ext uri="{FF2B5EF4-FFF2-40B4-BE49-F238E27FC236}">
              <a16:creationId xmlns:a16="http://schemas.microsoft.com/office/drawing/2014/main" id="{EB62F788-C20E-402D-80A2-2063F37955D5}"/>
            </a:ext>
          </a:extLst>
        </xdr:cNvPr>
        <xdr:cNvSpPr>
          <a:spLocks noChangeAspect="1" noChangeArrowheads="1"/>
        </xdr:cNvSpPr>
      </xdr:nvSpPr>
      <xdr:spPr bwMode="auto">
        <a:xfrm>
          <a:off x="5797550" y="2004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xdr:row>
      <xdr:rowOff>0</xdr:rowOff>
    </xdr:from>
    <xdr:to>
      <xdr:col>0</xdr:col>
      <xdr:colOff>304800</xdr:colOff>
      <xdr:row>311</xdr:row>
      <xdr:rowOff>304800</xdr:rowOff>
    </xdr:to>
    <xdr:sp macro="" textlink="">
      <xdr:nvSpPr>
        <xdr:cNvPr id="25431" name="AutoShape 1879" descr="https://adas-server.mobiledrivetech.com/polarion/ria/images/suspect.gif">
          <a:extLst>
            <a:ext uri="{FF2B5EF4-FFF2-40B4-BE49-F238E27FC236}">
              <a16:creationId xmlns:a16="http://schemas.microsoft.com/office/drawing/2014/main" id="{A0934ACC-7FC3-44DA-B5B0-D0B158ED3A27}"/>
            </a:ext>
          </a:extLst>
        </xdr:cNvPr>
        <xdr:cNvSpPr>
          <a:spLocks noChangeAspect="1" noChangeArrowheads="1"/>
        </xdr:cNvSpPr>
      </xdr:nvSpPr>
      <xdr:spPr bwMode="auto">
        <a:xfrm>
          <a:off x="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311</xdr:row>
      <xdr:rowOff>0</xdr:rowOff>
    </xdr:from>
    <xdr:to>
      <xdr:col>0</xdr:col>
      <xdr:colOff>615950</xdr:colOff>
      <xdr:row>311</xdr:row>
      <xdr:rowOff>304800</xdr:rowOff>
    </xdr:to>
    <xdr:sp macro="" textlink="">
      <xdr:nvSpPr>
        <xdr:cNvPr id="25432" name="AutoShape 1880">
          <a:extLst>
            <a:ext uri="{FF2B5EF4-FFF2-40B4-BE49-F238E27FC236}">
              <a16:creationId xmlns:a16="http://schemas.microsoft.com/office/drawing/2014/main" id="{F6BE6754-A4AD-4D83-A03C-769AADA6B28E}"/>
            </a:ext>
          </a:extLst>
        </xdr:cNvPr>
        <xdr:cNvSpPr>
          <a:spLocks noChangeAspect="1" noChangeArrowheads="1"/>
        </xdr:cNvSpPr>
      </xdr:nvSpPr>
      <xdr:spPr bwMode="auto">
        <a:xfrm>
          <a:off x="31115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311</xdr:row>
      <xdr:rowOff>0</xdr:rowOff>
    </xdr:from>
    <xdr:to>
      <xdr:col>0</xdr:col>
      <xdr:colOff>927100</xdr:colOff>
      <xdr:row>311</xdr:row>
      <xdr:rowOff>304800</xdr:rowOff>
    </xdr:to>
    <xdr:sp macro="" textlink="">
      <xdr:nvSpPr>
        <xdr:cNvPr id="25433" name="AutoShape 1881" descr="https://adas-server.mobiledrivetech.com/polarion/icons/default/enums/type_feature.gif">
          <a:hlinkClick xmlns:r="http://schemas.openxmlformats.org/officeDocument/2006/relationships" r:id="rId621" tgtFrame="_blank"/>
          <a:extLst>
            <a:ext uri="{FF2B5EF4-FFF2-40B4-BE49-F238E27FC236}">
              <a16:creationId xmlns:a16="http://schemas.microsoft.com/office/drawing/2014/main" id="{561EAA05-B795-45E4-A540-AB7895BFA6F8}"/>
            </a:ext>
          </a:extLst>
        </xdr:cNvPr>
        <xdr:cNvSpPr>
          <a:spLocks noChangeAspect="1" noChangeArrowheads="1"/>
        </xdr:cNvSpPr>
      </xdr:nvSpPr>
      <xdr:spPr bwMode="auto">
        <a:xfrm>
          <a:off x="62230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311</xdr:row>
      <xdr:rowOff>0</xdr:rowOff>
    </xdr:from>
    <xdr:to>
      <xdr:col>1</xdr:col>
      <xdr:colOff>304800</xdr:colOff>
      <xdr:row>311</xdr:row>
      <xdr:rowOff>304800</xdr:rowOff>
    </xdr:to>
    <xdr:sp macro="" textlink="">
      <xdr:nvSpPr>
        <xdr:cNvPr id="25434" name="AutoShape 1882" descr="https://adas-server.mobiledrivetech.com/polarion/icons/default/enums/type_feature.gif">
          <a:hlinkClick xmlns:r="http://schemas.openxmlformats.org/officeDocument/2006/relationships" r:id="rId621" tgtFrame="_top"/>
          <a:extLst>
            <a:ext uri="{FF2B5EF4-FFF2-40B4-BE49-F238E27FC236}">
              <a16:creationId xmlns:a16="http://schemas.microsoft.com/office/drawing/2014/main" id="{447A70C9-CD83-4882-B70A-F28FDBDF7C12}"/>
            </a:ext>
          </a:extLst>
        </xdr:cNvPr>
        <xdr:cNvSpPr>
          <a:spLocks noChangeAspect="1" noChangeArrowheads="1"/>
        </xdr:cNvSpPr>
      </xdr:nvSpPr>
      <xdr:spPr bwMode="auto">
        <a:xfrm>
          <a:off x="202565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311</xdr:row>
      <xdr:rowOff>0</xdr:rowOff>
    </xdr:from>
    <xdr:to>
      <xdr:col>2</xdr:col>
      <xdr:colOff>304800</xdr:colOff>
      <xdr:row>311</xdr:row>
      <xdr:rowOff>304800</xdr:rowOff>
    </xdr:to>
    <xdr:sp macro="" textlink="">
      <xdr:nvSpPr>
        <xdr:cNvPr id="25435" name="AutoShape 1883" descr="https://adas-server.mobiledrivetech.com/polarion/icons/default/enums/type_spike.gif">
          <a:hlinkClick xmlns:r="http://schemas.openxmlformats.org/officeDocument/2006/relationships" r:id="rId622" tgtFrame="_blank"/>
          <a:extLst>
            <a:ext uri="{FF2B5EF4-FFF2-40B4-BE49-F238E27FC236}">
              <a16:creationId xmlns:a16="http://schemas.microsoft.com/office/drawing/2014/main" id="{DF45D2F3-AA35-4908-9E02-A03F344F8C17}"/>
            </a:ext>
          </a:extLst>
        </xdr:cNvPr>
        <xdr:cNvSpPr>
          <a:spLocks noChangeAspect="1" noChangeArrowheads="1"/>
        </xdr:cNvSpPr>
      </xdr:nvSpPr>
      <xdr:spPr bwMode="auto">
        <a:xfrm>
          <a:off x="265430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311</xdr:row>
      <xdr:rowOff>0</xdr:rowOff>
    </xdr:from>
    <xdr:to>
      <xdr:col>3</xdr:col>
      <xdr:colOff>304800</xdr:colOff>
      <xdr:row>311</xdr:row>
      <xdr:rowOff>304800</xdr:rowOff>
    </xdr:to>
    <xdr:sp macro="" textlink="">
      <xdr:nvSpPr>
        <xdr:cNvPr id="25436" name="AutoShape 1884" descr="https://adas-server.mobiledrivetech.com/polarion/icons/default/enums/type_spike.gif">
          <a:hlinkClick xmlns:r="http://schemas.openxmlformats.org/officeDocument/2006/relationships" r:id="rId622" tgtFrame="_top"/>
          <a:extLst>
            <a:ext uri="{FF2B5EF4-FFF2-40B4-BE49-F238E27FC236}">
              <a16:creationId xmlns:a16="http://schemas.microsoft.com/office/drawing/2014/main" id="{C77EB593-2F95-4E8E-A78C-75EDAAF3C81A}"/>
            </a:ext>
          </a:extLst>
        </xdr:cNvPr>
        <xdr:cNvSpPr>
          <a:spLocks noChangeAspect="1" noChangeArrowheads="1"/>
        </xdr:cNvSpPr>
      </xdr:nvSpPr>
      <xdr:spPr bwMode="auto">
        <a:xfrm>
          <a:off x="5797550" y="201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0</xdr:col>
      <xdr:colOff>304800</xdr:colOff>
      <xdr:row>312</xdr:row>
      <xdr:rowOff>304800</xdr:rowOff>
    </xdr:to>
    <xdr:sp macro="" textlink="">
      <xdr:nvSpPr>
        <xdr:cNvPr id="25437" name="AutoShape 1885" descr="https://adas-server.mobiledrivetech.com/polarion/ria/images/suspect.gif">
          <a:extLst>
            <a:ext uri="{FF2B5EF4-FFF2-40B4-BE49-F238E27FC236}">
              <a16:creationId xmlns:a16="http://schemas.microsoft.com/office/drawing/2014/main" id="{D1CE6536-2F81-4AFF-B0A1-6DABCDC79A29}"/>
            </a:ext>
          </a:extLst>
        </xdr:cNvPr>
        <xdr:cNvSpPr>
          <a:spLocks noChangeAspect="1" noChangeArrowheads="1"/>
        </xdr:cNvSpPr>
      </xdr:nvSpPr>
      <xdr:spPr bwMode="auto">
        <a:xfrm>
          <a:off x="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312</xdr:row>
      <xdr:rowOff>0</xdr:rowOff>
    </xdr:from>
    <xdr:to>
      <xdr:col>0</xdr:col>
      <xdr:colOff>615950</xdr:colOff>
      <xdr:row>312</xdr:row>
      <xdr:rowOff>304800</xdr:rowOff>
    </xdr:to>
    <xdr:sp macro="" textlink="">
      <xdr:nvSpPr>
        <xdr:cNvPr id="25438" name="AutoShape 1886">
          <a:extLst>
            <a:ext uri="{FF2B5EF4-FFF2-40B4-BE49-F238E27FC236}">
              <a16:creationId xmlns:a16="http://schemas.microsoft.com/office/drawing/2014/main" id="{6D0D0618-7F58-4C97-8D65-A181FE2E9502}"/>
            </a:ext>
          </a:extLst>
        </xdr:cNvPr>
        <xdr:cNvSpPr>
          <a:spLocks noChangeAspect="1" noChangeArrowheads="1"/>
        </xdr:cNvSpPr>
      </xdr:nvSpPr>
      <xdr:spPr bwMode="auto">
        <a:xfrm>
          <a:off x="31115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312</xdr:row>
      <xdr:rowOff>0</xdr:rowOff>
    </xdr:from>
    <xdr:to>
      <xdr:col>0</xdr:col>
      <xdr:colOff>927100</xdr:colOff>
      <xdr:row>312</xdr:row>
      <xdr:rowOff>304800</xdr:rowOff>
    </xdr:to>
    <xdr:sp macro="" textlink="">
      <xdr:nvSpPr>
        <xdr:cNvPr id="25439" name="AutoShape 1887" descr="https://adas-server.mobiledrivetech.com/polarion/icons/default/enums/type_feature.gif">
          <a:hlinkClick xmlns:r="http://schemas.openxmlformats.org/officeDocument/2006/relationships" r:id="rId623" tgtFrame="_blank"/>
          <a:extLst>
            <a:ext uri="{FF2B5EF4-FFF2-40B4-BE49-F238E27FC236}">
              <a16:creationId xmlns:a16="http://schemas.microsoft.com/office/drawing/2014/main" id="{7B115E89-54B9-47E4-9634-822EF029CB31}"/>
            </a:ext>
          </a:extLst>
        </xdr:cNvPr>
        <xdr:cNvSpPr>
          <a:spLocks noChangeAspect="1" noChangeArrowheads="1"/>
        </xdr:cNvSpPr>
      </xdr:nvSpPr>
      <xdr:spPr bwMode="auto">
        <a:xfrm>
          <a:off x="62230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312</xdr:row>
      <xdr:rowOff>0</xdr:rowOff>
    </xdr:from>
    <xdr:to>
      <xdr:col>1</xdr:col>
      <xdr:colOff>304800</xdr:colOff>
      <xdr:row>312</xdr:row>
      <xdr:rowOff>304800</xdr:rowOff>
    </xdr:to>
    <xdr:sp macro="" textlink="">
      <xdr:nvSpPr>
        <xdr:cNvPr id="25440" name="AutoShape 1888" descr="https://adas-server.mobiledrivetech.com/polarion/icons/default/enums/type_feature.gif">
          <a:hlinkClick xmlns:r="http://schemas.openxmlformats.org/officeDocument/2006/relationships" r:id="rId623" tgtFrame="_top"/>
          <a:extLst>
            <a:ext uri="{FF2B5EF4-FFF2-40B4-BE49-F238E27FC236}">
              <a16:creationId xmlns:a16="http://schemas.microsoft.com/office/drawing/2014/main" id="{20D81C2D-1F8F-4D3F-A027-099BDB8BDDC5}"/>
            </a:ext>
          </a:extLst>
        </xdr:cNvPr>
        <xdr:cNvSpPr>
          <a:spLocks noChangeAspect="1" noChangeArrowheads="1"/>
        </xdr:cNvSpPr>
      </xdr:nvSpPr>
      <xdr:spPr bwMode="auto">
        <a:xfrm>
          <a:off x="202565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312</xdr:row>
      <xdr:rowOff>0</xdr:rowOff>
    </xdr:from>
    <xdr:to>
      <xdr:col>2</xdr:col>
      <xdr:colOff>304800</xdr:colOff>
      <xdr:row>312</xdr:row>
      <xdr:rowOff>304800</xdr:rowOff>
    </xdr:to>
    <xdr:sp macro="" textlink="">
      <xdr:nvSpPr>
        <xdr:cNvPr id="25441" name="AutoShape 1889" descr="https://adas-server.mobiledrivetech.com/polarion/icons/default/enums/type_spike.gif">
          <a:hlinkClick xmlns:r="http://schemas.openxmlformats.org/officeDocument/2006/relationships" r:id="rId624" tgtFrame="_blank"/>
          <a:extLst>
            <a:ext uri="{FF2B5EF4-FFF2-40B4-BE49-F238E27FC236}">
              <a16:creationId xmlns:a16="http://schemas.microsoft.com/office/drawing/2014/main" id="{ECD9F2CD-C6E2-4957-90C0-A3F7094DA36E}"/>
            </a:ext>
          </a:extLst>
        </xdr:cNvPr>
        <xdr:cNvSpPr>
          <a:spLocks noChangeAspect="1" noChangeArrowheads="1"/>
        </xdr:cNvSpPr>
      </xdr:nvSpPr>
      <xdr:spPr bwMode="auto">
        <a:xfrm>
          <a:off x="265430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312</xdr:row>
      <xdr:rowOff>0</xdr:rowOff>
    </xdr:from>
    <xdr:to>
      <xdr:col>3</xdr:col>
      <xdr:colOff>304800</xdr:colOff>
      <xdr:row>312</xdr:row>
      <xdr:rowOff>304800</xdr:rowOff>
    </xdr:to>
    <xdr:sp macro="" textlink="">
      <xdr:nvSpPr>
        <xdr:cNvPr id="25442" name="AutoShape 1890" descr="https://adas-server.mobiledrivetech.com/polarion/icons/default/enums/type_spike.gif">
          <a:hlinkClick xmlns:r="http://schemas.openxmlformats.org/officeDocument/2006/relationships" r:id="rId624" tgtFrame="_top"/>
          <a:extLst>
            <a:ext uri="{FF2B5EF4-FFF2-40B4-BE49-F238E27FC236}">
              <a16:creationId xmlns:a16="http://schemas.microsoft.com/office/drawing/2014/main" id="{FF8CA773-EA0D-4E1C-9FAF-6080D410EAE7}"/>
            </a:ext>
          </a:extLst>
        </xdr:cNvPr>
        <xdr:cNvSpPr>
          <a:spLocks noChangeAspect="1" noChangeArrowheads="1"/>
        </xdr:cNvSpPr>
      </xdr:nvSpPr>
      <xdr:spPr bwMode="auto">
        <a:xfrm>
          <a:off x="5797550" y="201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xdr:row>
      <xdr:rowOff>0</xdr:rowOff>
    </xdr:from>
    <xdr:to>
      <xdr:col>0</xdr:col>
      <xdr:colOff>304800</xdr:colOff>
      <xdr:row>313</xdr:row>
      <xdr:rowOff>304800</xdr:rowOff>
    </xdr:to>
    <xdr:sp macro="" textlink="">
      <xdr:nvSpPr>
        <xdr:cNvPr id="25443" name="AutoShape 1891" descr="https://adas-server.mobiledrivetech.com/polarion/ria/images/suspect.gif">
          <a:extLst>
            <a:ext uri="{FF2B5EF4-FFF2-40B4-BE49-F238E27FC236}">
              <a16:creationId xmlns:a16="http://schemas.microsoft.com/office/drawing/2014/main" id="{A86782DB-BAD0-4C1D-ACD9-F9A2FE793861}"/>
            </a:ext>
          </a:extLst>
        </xdr:cNvPr>
        <xdr:cNvSpPr>
          <a:spLocks noChangeAspect="1" noChangeArrowheads="1"/>
        </xdr:cNvSpPr>
      </xdr:nvSpPr>
      <xdr:spPr bwMode="auto">
        <a:xfrm>
          <a:off x="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313</xdr:row>
      <xdr:rowOff>0</xdr:rowOff>
    </xdr:from>
    <xdr:to>
      <xdr:col>0</xdr:col>
      <xdr:colOff>615950</xdr:colOff>
      <xdr:row>313</xdr:row>
      <xdr:rowOff>304800</xdr:rowOff>
    </xdr:to>
    <xdr:sp macro="" textlink="">
      <xdr:nvSpPr>
        <xdr:cNvPr id="25444" name="AutoShape 1892">
          <a:extLst>
            <a:ext uri="{FF2B5EF4-FFF2-40B4-BE49-F238E27FC236}">
              <a16:creationId xmlns:a16="http://schemas.microsoft.com/office/drawing/2014/main" id="{DAA063B0-04F4-42D1-BA69-96C687D7983A}"/>
            </a:ext>
          </a:extLst>
        </xdr:cNvPr>
        <xdr:cNvSpPr>
          <a:spLocks noChangeAspect="1" noChangeArrowheads="1"/>
        </xdr:cNvSpPr>
      </xdr:nvSpPr>
      <xdr:spPr bwMode="auto">
        <a:xfrm>
          <a:off x="31115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313</xdr:row>
      <xdr:rowOff>0</xdr:rowOff>
    </xdr:from>
    <xdr:to>
      <xdr:col>0</xdr:col>
      <xdr:colOff>927100</xdr:colOff>
      <xdr:row>313</xdr:row>
      <xdr:rowOff>304800</xdr:rowOff>
    </xdr:to>
    <xdr:sp macro="" textlink="">
      <xdr:nvSpPr>
        <xdr:cNvPr id="25445" name="AutoShape 1893" descr="https://adas-server.mobiledrivetech.com/polarion/icons/default/enums/type_feature.gif">
          <a:hlinkClick xmlns:r="http://schemas.openxmlformats.org/officeDocument/2006/relationships" r:id="rId625" tgtFrame="_blank"/>
          <a:extLst>
            <a:ext uri="{FF2B5EF4-FFF2-40B4-BE49-F238E27FC236}">
              <a16:creationId xmlns:a16="http://schemas.microsoft.com/office/drawing/2014/main" id="{28DAEAAC-2CEE-458A-96D0-28AA9BDA5BA2}"/>
            </a:ext>
          </a:extLst>
        </xdr:cNvPr>
        <xdr:cNvSpPr>
          <a:spLocks noChangeAspect="1" noChangeArrowheads="1"/>
        </xdr:cNvSpPr>
      </xdr:nvSpPr>
      <xdr:spPr bwMode="auto">
        <a:xfrm>
          <a:off x="62230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313</xdr:row>
      <xdr:rowOff>0</xdr:rowOff>
    </xdr:from>
    <xdr:to>
      <xdr:col>1</xdr:col>
      <xdr:colOff>304800</xdr:colOff>
      <xdr:row>313</xdr:row>
      <xdr:rowOff>304800</xdr:rowOff>
    </xdr:to>
    <xdr:sp macro="" textlink="">
      <xdr:nvSpPr>
        <xdr:cNvPr id="25446" name="AutoShape 1894" descr="https://adas-server.mobiledrivetech.com/polarion/icons/default/enums/type_feature.gif">
          <a:hlinkClick xmlns:r="http://schemas.openxmlformats.org/officeDocument/2006/relationships" r:id="rId625" tgtFrame="_top"/>
          <a:extLst>
            <a:ext uri="{FF2B5EF4-FFF2-40B4-BE49-F238E27FC236}">
              <a16:creationId xmlns:a16="http://schemas.microsoft.com/office/drawing/2014/main" id="{B8EDC1DD-D221-4D35-A017-656328B9CE35}"/>
            </a:ext>
          </a:extLst>
        </xdr:cNvPr>
        <xdr:cNvSpPr>
          <a:spLocks noChangeAspect="1" noChangeArrowheads="1"/>
        </xdr:cNvSpPr>
      </xdr:nvSpPr>
      <xdr:spPr bwMode="auto">
        <a:xfrm>
          <a:off x="202565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313</xdr:row>
      <xdr:rowOff>0</xdr:rowOff>
    </xdr:from>
    <xdr:to>
      <xdr:col>2</xdr:col>
      <xdr:colOff>304800</xdr:colOff>
      <xdr:row>313</xdr:row>
      <xdr:rowOff>304800</xdr:rowOff>
    </xdr:to>
    <xdr:sp macro="" textlink="">
      <xdr:nvSpPr>
        <xdr:cNvPr id="25447" name="AutoShape 1895" descr="https://adas-server.mobiledrivetech.com/polarion/icons/default/enums/type_spike.gif">
          <a:hlinkClick xmlns:r="http://schemas.openxmlformats.org/officeDocument/2006/relationships" r:id="rId626" tgtFrame="_blank"/>
          <a:extLst>
            <a:ext uri="{FF2B5EF4-FFF2-40B4-BE49-F238E27FC236}">
              <a16:creationId xmlns:a16="http://schemas.microsoft.com/office/drawing/2014/main" id="{AD14E6A5-5E8D-4FCC-8F90-1F55DF51ECA3}"/>
            </a:ext>
          </a:extLst>
        </xdr:cNvPr>
        <xdr:cNvSpPr>
          <a:spLocks noChangeAspect="1" noChangeArrowheads="1"/>
        </xdr:cNvSpPr>
      </xdr:nvSpPr>
      <xdr:spPr bwMode="auto">
        <a:xfrm>
          <a:off x="265430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313</xdr:row>
      <xdr:rowOff>0</xdr:rowOff>
    </xdr:from>
    <xdr:to>
      <xdr:col>3</xdr:col>
      <xdr:colOff>304800</xdr:colOff>
      <xdr:row>313</xdr:row>
      <xdr:rowOff>304800</xdr:rowOff>
    </xdr:to>
    <xdr:sp macro="" textlink="">
      <xdr:nvSpPr>
        <xdr:cNvPr id="25448" name="AutoShape 1896" descr="https://adas-server.mobiledrivetech.com/polarion/icons/default/enums/type_spike.gif">
          <a:hlinkClick xmlns:r="http://schemas.openxmlformats.org/officeDocument/2006/relationships" r:id="rId626" tgtFrame="_top"/>
          <a:extLst>
            <a:ext uri="{FF2B5EF4-FFF2-40B4-BE49-F238E27FC236}">
              <a16:creationId xmlns:a16="http://schemas.microsoft.com/office/drawing/2014/main" id="{7FD1F106-DD7B-4099-9801-711EF6FED860}"/>
            </a:ext>
          </a:extLst>
        </xdr:cNvPr>
        <xdr:cNvSpPr>
          <a:spLocks noChangeAspect="1" noChangeArrowheads="1"/>
        </xdr:cNvSpPr>
      </xdr:nvSpPr>
      <xdr:spPr bwMode="auto">
        <a:xfrm>
          <a:off x="5797550" y="2023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xdr:row>
      <xdr:rowOff>0</xdr:rowOff>
    </xdr:from>
    <xdr:to>
      <xdr:col>0</xdr:col>
      <xdr:colOff>304800</xdr:colOff>
      <xdr:row>314</xdr:row>
      <xdr:rowOff>304800</xdr:rowOff>
    </xdr:to>
    <xdr:sp macro="" textlink="">
      <xdr:nvSpPr>
        <xdr:cNvPr id="25449" name="AutoShape 1897" descr="https://adas-server.mobiledrivetech.com/polarion/ria/images/suspect.gif">
          <a:extLst>
            <a:ext uri="{FF2B5EF4-FFF2-40B4-BE49-F238E27FC236}">
              <a16:creationId xmlns:a16="http://schemas.microsoft.com/office/drawing/2014/main" id="{779B3BBF-4593-4D30-AC2E-6D29F0E2402E}"/>
            </a:ext>
          </a:extLst>
        </xdr:cNvPr>
        <xdr:cNvSpPr>
          <a:spLocks noChangeAspect="1" noChangeArrowheads="1"/>
        </xdr:cNvSpPr>
      </xdr:nvSpPr>
      <xdr:spPr bwMode="auto">
        <a:xfrm>
          <a:off x="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314</xdr:row>
      <xdr:rowOff>0</xdr:rowOff>
    </xdr:from>
    <xdr:to>
      <xdr:col>0</xdr:col>
      <xdr:colOff>615950</xdr:colOff>
      <xdr:row>314</xdr:row>
      <xdr:rowOff>304800</xdr:rowOff>
    </xdr:to>
    <xdr:sp macro="" textlink="">
      <xdr:nvSpPr>
        <xdr:cNvPr id="25450" name="AutoShape 1898">
          <a:extLst>
            <a:ext uri="{FF2B5EF4-FFF2-40B4-BE49-F238E27FC236}">
              <a16:creationId xmlns:a16="http://schemas.microsoft.com/office/drawing/2014/main" id="{5795F9BA-9499-4156-AC95-A8980123B5C4}"/>
            </a:ext>
          </a:extLst>
        </xdr:cNvPr>
        <xdr:cNvSpPr>
          <a:spLocks noChangeAspect="1" noChangeArrowheads="1"/>
        </xdr:cNvSpPr>
      </xdr:nvSpPr>
      <xdr:spPr bwMode="auto">
        <a:xfrm>
          <a:off x="31115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314</xdr:row>
      <xdr:rowOff>0</xdr:rowOff>
    </xdr:from>
    <xdr:to>
      <xdr:col>0</xdr:col>
      <xdr:colOff>927100</xdr:colOff>
      <xdr:row>314</xdr:row>
      <xdr:rowOff>304800</xdr:rowOff>
    </xdr:to>
    <xdr:sp macro="" textlink="">
      <xdr:nvSpPr>
        <xdr:cNvPr id="25451" name="AutoShape 1899" descr="https://adas-server.mobiledrivetech.com/polarion/icons/default/enums/type_feature.gif">
          <a:hlinkClick xmlns:r="http://schemas.openxmlformats.org/officeDocument/2006/relationships" r:id="rId627" tgtFrame="_blank"/>
          <a:extLst>
            <a:ext uri="{FF2B5EF4-FFF2-40B4-BE49-F238E27FC236}">
              <a16:creationId xmlns:a16="http://schemas.microsoft.com/office/drawing/2014/main" id="{210951F1-F692-49AF-8819-C4D96EAC518A}"/>
            </a:ext>
          </a:extLst>
        </xdr:cNvPr>
        <xdr:cNvSpPr>
          <a:spLocks noChangeAspect="1" noChangeArrowheads="1"/>
        </xdr:cNvSpPr>
      </xdr:nvSpPr>
      <xdr:spPr bwMode="auto">
        <a:xfrm>
          <a:off x="62230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314</xdr:row>
      <xdr:rowOff>0</xdr:rowOff>
    </xdr:from>
    <xdr:to>
      <xdr:col>1</xdr:col>
      <xdr:colOff>304800</xdr:colOff>
      <xdr:row>314</xdr:row>
      <xdr:rowOff>304800</xdr:rowOff>
    </xdr:to>
    <xdr:sp macro="" textlink="">
      <xdr:nvSpPr>
        <xdr:cNvPr id="25452" name="AutoShape 1900" descr="https://adas-server.mobiledrivetech.com/polarion/icons/default/enums/type_feature.gif">
          <a:hlinkClick xmlns:r="http://schemas.openxmlformats.org/officeDocument/2006/relationships" r:id="rId627" tgtFrame="_top"/>
          <a:extLst>
            <a:ext uri="{FF2B5EF4-FFF2-40B4-BE49-F238E27FC236}">
              <a16:creationId xmlns:a16="http://schemas.microsoft.com/office/drawing/2014/main" id="{9CB8F236-2730-4469-B72D-A53C21393B73}"/>
            </a:ext>
          </a:extLst>
        </xdr:cNvPr>
        <xdr:cNvSpPr>
          <a:spLocks noChangeAspect="1" noChangeArrowheads="1"/>
        </xdr:cNvSpPr>
      </xdr:nvSpPr>
      <xdr:spPr bwMode="auto">
        <a:xfrm>
          <a:off x="202565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314</xdr:row>
      <xdr:rowOff>0</xdr:rowOff>
    </xdr:from>
    <xdr:to>
      <xdr:col>2</xdr:col>
      <xdr:colOff>304800</xdr:colOff>
      <xdr:row>314</xdr:row>
      <xdr:rowOff>304800</xdr:rowOff>
    </xdr:to>
    <xdr:sp macro="" textlink="">
      <xdr:nvSpPr>
        <xdr:cNvPr id="25453" name="AutoShape 1901" descr="https://adas-server.mobiledrivetech.com/polarion/icons/default/enums/type_spike.gif">
          <a:hlinkClick xmlns:r="http://schemas.openxmlformats.org/officeDocument/2006/relationships" r:id="rId628" tgtFrame="_blank"/>
          <a:extLst>
            <a:ext uri="{FF2B5EF4-FFF2-40B4-BE49-F238E27FC236}">
              <a16:creationId xmlns:a16="http://schemas.microsoft.com/office/drawing/2014/main" id="{BD68D144-1C36-4A2B-8EC2-CF84444ECBA5}"/>
            </a:ext>
          </a:extLst>
        </xdr:cNvPr>
        <xdr:cNvSpPr>
          <a:spLocks noChangeAspect="1" noChangeArrowheads="1"/>
        </xdr:cNvSpPr>
      </xdr:nvSpPr>
      <xdr:spPr bwMode="auto">
        <a:xfrm>
          <a:off x="265430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314</xdr:row>
      <xdr:rowOff>0</xdr:rowOff>
    </xdr:from>
    <xdr:to>
      <xdr:col>3</xdr:col>
      <xdr:colOff>304800</xdr:colOff>
      <xdr:row>314</xdr:row>
      <xdr:rowOff>304800</xdr:rowOff>
    </xdr:to>
    <xdr:sp macro="" textlink="">
      <xdr:nvSpPr>
        <xdr:cNvPr id="25454" name="AutoShape 1902" descr="https://adas-server.mobiledrivetech.com/polarion/icons/default/enums/type_spike.gif">
          <a:hlinkClick xmlns:r="http://schemas.openxmlformats.org/officeDocument/2006/relationships" r:id="rId628" tgtFrame="_top"/>
          <a:extLst>
            <a:ext uri="{FF2B5EF4-FFF2-40B4-BE49-F238E27FC236}">
              <a16:creationId xmlns:a16="http://schemas.microsoft.com/office/drawing/2014/main" id="{BEFAEDF1-97F9-4469-8F94-F2C0DF4A3E70}"/>
            </a:ext>
          </a:extLst>
        </xdr:cNvPr>
        <xdr:cNvSpPr>
          <a:spLocks noChangeAspect="1" noChangeArrowheads="1"/>
        </xdr:cNvSpPr>
      </xdr:nvSpPr>
      <xdr:spPr bwMode="auto">
        <a:xfrm>
          <a:off x="579755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xdr:row>
      <xdr:rowOff>0</xdr:rowOff>
    </xdr:from>
    <xdr:to>
      <xdr:col>0</xdr:col>
      <xdr:colOff>304800</xdr:colOff>
      <xdr:row>315</xdr:row>
      <xdr:rowOff>304800</xdr:rowOff>
    </xdr:to>
    <xdr:sp macro="" textlink="">
      <xdr:nvSpPr>
        <xdr:cNvPr id="25455" name="AutoShape 1903" descr="https://adas-server.mobiledrivetech.com/polarion/ria/images/suspect.gif">
          <a:extLst>
            <a:ext uri="{FF2B5EF4-FFF2-40B4-BE49-F238E27FC236}">
              <a16:creationId xmlns:a16="http://schemas.microsoft.com/office/drawing/2014/main" id="{EF3A3DEE-EC7D-4DDC-A7FE-C939E296CF3A}"/>
            </a:ext>
          </a:extLst>
        </xdr:cNvPr>
        <xdr:cNvSpPr>
          <a:spLocks noChangeAspect="1" noChangeArrowheads="1"/>
        </xdr:cNvSpPr>
      </xdr:nvSpPr>
      <xdr:spPr bwMode="auto">
        <a:xfrm>
          <a:off x="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315</xdr:row>
      <xdr:rowOff>0</xdr:rowOff>
    </xdr:from>
    <xdr:to>
      <xdr:col>0</xdr:col>
      <xdr:colOff>615950</xdr:colOff>
      <xdr:row>315</xdr:row>
      <xdr:rowOff>304800</xdr:rowOff>
    </xdr:to>
    <xdr:sp macro="" textlink="">
      <xdr:nvSpPr>
        <xdr:cNvPr id="25456" name="AutoShape 1904">
          <a:extLst>
            <a:ext uri="{FF2B5EF4-FFF2-40B4-BE49-F238E27FC236}">
              <a16:creationId xmlns:a16="http://schemas.microsoft.com/office/drawing/2014/main" id="{D6B1FB0C-C452-4A11-9E0B-9DD7CDB35979}"/>
            </a:ext>
          </a:extLst>
        </xdr:cNvPr>
        <xdr:cNvSpPr>
          <a:spLocks noChangeAspect="1" noChangeArrowheads="1"/>
        </xdr:cNvSpPr>
      </xdr:nvSpPr>
      <xdr:spPr bwMode="auto">
        <a:xfrm>
          <a:off x="31115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315</xdr:row>
      <xdr:rowOff>0</xdr:rowOff>
    </xdr:from>
    <xdr:to>
      <xdr:col>0</xdr:col>
      <xdr:colOff>927100</xdr:colOff>
      <xdr:row>315</xdr:row>
      <xdr:rowOff>304800</xdr:rowOff>
    </xdr:to>
    <xdr:sp macro="" textlink="">
      <xdr:nvSpPr>
        <xdr:cNvPr id="25457" name="AutoShape 1905" descr="https://adas-server.mobiledrivetech.com/polarion/icons/default/enums/type_feature.gif">
          <a:hlinkClick xmlns:r="http://schemas.openxmlformats.org/officeDocument/2006/relationships" r:id="rId629" tgtFrame="_blank"/>
          <a:extLst>
            <a:ext uri="{FF2B5EF4-FFF2-40B4-BE49-F238E27FC236}">
              <a16:creationId xmlns:a16="http://schemas.microsoft.com/office/drawing/2014/main" id="{8409150C-EEAB-4A3F-8CBC-A2031A990312}"/>
            </a:ext>
          </a:extLst>
        </xdr:cNvPr>
        <xdr:cNvSpPr>
          <a:spLocks noChangeAspect="1" noChangeArrowheads="1"/>
        </xdr:cNvSpPr>
      </xdr:nvSpPr>
      <xdr:spPr bwMode="auto">
        <a:xfrm>
          <a:off x="62230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315</xdr:row>
      <xdr:rowOff>0</xdr:rowOff>
    </xdr:from>
    <xdr:to>
      <xdr:col>1</xdr:col>
      <xdr:colOff>304800</xdr:colOff>
      <xdr:row>315</xdr:row>
      <xdr:rowOff>304800</xdr:rowOff>
    </xdr:to>
    <xdr:sp macro="" textlink="">
      <xdr:nvSpPr>
        <xdr:cNvPr id="25458" name="AutoShape 1906" descr="https://adas-server.mobiledrivetech.com/polarion/icons/default/enums/type_feature.gif">
          <a:hlinkClick xmlns:r="http://schemas.openxmlformats.org/officeDocument/2006/relationships" r:id="rId629" tgtFrame="_top"/>
          <a:extLst>
            <a:ext uri="{FF2B5EF4-FFF2-40B4-BE49-F238E27FC236}">
              <a16:creationId xmlns:a16="http://schemas.microsoft.com/office/drawing/2014/main" id="{1B3C418A-F97D-4711-B48D-661C9782DF4B}"/>
            </a:ext>
          </a:extLst>
        </xdr:cNvPr>
        <xdr:cNvSpPr>
          <a:spLocks noChangeAspect="1" noChangeArrowheads="1"/>
        </xdr:cNvSpPr>
      </xdr:nvSpPr>
      <xdr:spPr bwMode="auto">
        <a:xfrm>
          <a:off x="202565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315</xdr:row>
      <xdr:rowOff>0</xdr:rowOff>
    </xdr:from>
    <xdr:to>
      <xdr:col>2</xdr:col>
      <xdr:colOff>304800</xdr:colOff>
      <xdr:row>315</xdr:row>
      <xdr:rowOff>304800</xdr:rowOff>
    </xdr:to>
    <xdr:sp macro="" textlink="">
      <xdr:nvSpPr>
        <xdr:cNvPr id="25459" name="AutoShape 1907" descr="https://adas-server.mobiledrivetech.com/polarion/icons/default/enums/type_spike.gif">
          <a:hlinkClick xmlns:r="http://schemas.openxmlformats.org/officeDocument/2006/relationships" r:id="rId630" tgtFrame="_blank"/>
          <a:extLst>
            <a:ext uri="{FF2B5EF4-FFF2-40B4-BE49-F238E27FC236}">
              <a16:creationId xmlns:a16="http://schemas.microsoft.com/office/drawing/2014/main" id="{7CC56323-78D8-46B5-A8AF-A484AB561997}"/>
            </a:ext>
          </a:extLst>
        </xdr:cNvPr>
        <xdr:cNvSpPr>
          <a:spLocks noChangeAspect="1" noChangeArrowheads="1"/>
        </xdr:cNvSpPr>
      </xdr:nvSpPr>
      <xdr:spPr bwMode="auto">
        <a:xfrm>
          <a:off x="265430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315</xdr:row>
      <xdr:rowOff>0</xdr:rowOff>
    </xdr:from>
    <xdr:to>
      <xdr:col>3</xdr:col>
      <xdr:colOff>304800</xdr:colOff>
      <xdr:row>315</xdr:row>
      <xdr:rowOff>304800</xdr:rowOff>
    </xdr:to>
    <xdr:sp macro="" textlink="">
      <xdr:nvSpPr>
        <xdr:cNvPr id="25460" name="AutoShape 1908" descr="https://adas-server.mobiledrivetech.com/polarion/icons/default/enums/type_spike.gif">
          <a:hlinkClick xmlns:r="http://schemas.openxmlformats.org/officeDocument/2006/relationships" r:id="rId630" tgtFrame="_top"/>
          <a:extLst>
            <a:ext uri="{FF2B5EF4-FFF2-40B4-BE49-F238E27FC236}">
              <a16:creationId xmlns:a16="http://schemas.microsoft.com/office/drawing/2014/main" id="{399ACC22-131F-43F4-8E42-C91F0245D316}"/>
            </a:ext>
          </a:extLst>
        </xdr:cNvPr>
        <xdr:cNvSpPr>
          <a:spLocks noChangeAspect="1" noChangeArrowheads="1"/>
        </xdr:cNvSpPr>
      </xdr:nvSpPr>
      <xdr:spPr bwMode="auto">
        <a:xfrm>
          <a:off x="5797550" y="203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xdr:row>
      <xdr:rowOff>0</xdr:rowOff>
    </xdr:from>
    <xdr:to>
      <xdr:col>0</xdr:col>
      <xdr:colOff>304800</xdr:colOff>
      <xdr:row>316</xdr:row>
      <xdr:rowOff>304800</xdr:rowOff>
    </xdr:to>
    <xdr:sp macro="" textlink="">
      <xdr:nvSpPr>
        <xdr:cNvPr id="25461" name="AutoShape 1909" descr="https://adas-server.mobiledrivetech.com/polarion/ria/images/suspect.gif">
          <a:extLst>
            <a:ext uri="{FF2B5EF4-FFF2-40B4-BE49-F238E27FC236}">
              <a16:creationId xmlns:a16="http://schemas.microsoft.com/office/drawing/2014/main" id="{BFE6A225-26A9-485C-8145-744B324F6E4F}"/>
            </a:ext>
          </a:extLst>
        </xdr:cNvPr>
        <xdr:cNvSpPr>
          <a:spLocks noChangeAspect="1" noChangeArrowheads="1"/>
        </xdr:cNvSpPr>
      </xdr:nvSpPr>
      <xdr:spPr bwMode="auto">
        <a:xfrm>
          <a:off x="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316</xdr:row>
      <xdr:rowOff>0</xdr:rowOff>
    </xdr:from>
    <xdr:to>
      <xdr:col>0</xdr:col>
      <xdr:colOff>615950</xdr:colOff>
      <xdr:row>316</xdr:row>
      <xdr:rowOff>304800</xdr:rowOff>
    </xdr:to>
    <xdr:sp macro="" textlink="">
      <xdr:nvSpPr>
        <xdr:cNvPr id="25462" name="AutoShape 1910">
          <a:extLst>
            <a:ext uri="{FF2B5EF4-FFF2-40B4-BE49-F238E27FC236}">
              <a16:creationId xmlns:a16="http://schemas.microsoft.com/office/drawing/2014/main" id="{3E39AA66-95E9-4D54-9BD3-91D070221D0A}"/>
            </a:ext>
          </a:extLst>
        </xdr:cNvPr>
        <xdr:cNvSpPr>
          <a:spLocks noChangeAspect="1" noChangeArrowheads="1"/>
        </xdr:cNvSpPr>
      </xdr:nvSpPr>
      <xdr:spPr bwMode="auto">
        <a:xfrm>
          <a:off x="31115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316</xdr:row>
      <xdr:rowOff>0</xdr:rowOff>
    </xdr:from>
    <xdr:to>
      <xdr:col>0</xdr:col>
      <xdr:colOff>927100</xdr:colOff>
      <xdr:row>316</xdr:row>
      <xdr:rowOff>304800</xdr:rowOff>
    </xdr:to>
    <xdr:sp macro="" textlink="">
      <xdr:nvSpPr>
        <xdr:cNvPr id="25463" name="AutoShape 1911" descr="https://adas-server.mobiledrivetech.com/polarion/icons/default/enums/type_feature.gif">
          <a:hlinkClick xmlns:r="http://schemas.openxmlformats.org/officeDocument/2006/relationships" r:id="rId631" tgtFrame="_blank"/>
          <a:extLst>
            <a:ext uri="{FF2B5EF4-FFF2-40B4-BE49-F238E27FC236}">
              <a16:creationId xmlns:a16="http://schemas.microsoft.com/office/drawing/2014/main" id="{6BD645A5-27CD-495B-B3FD-DE88A720101F}"/>
            </a:ext>
          </a:extLst>
        </xdr:cNvPr>
        <xdr:cNvSpPr>
          <a:spLocks noChangeAspect="1" noChangeArrowheads="1"/>
        </xdr:cNvSpPr>
      </xdr:nvSpPr>
      <xdr:spPr bwMode="auto">
        <a:xfrm>
          <a:off x="62230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316</xdr:row>
      <xdr:rowOff>0</xdr:rowOff>
    </xdr:from>
    <xdr:to>
      <xdr:col>1</xdr:col>
      <xdr:colOff>304800</xdr:colOff>
      <xdr:row>316</xdr:row>
      <xdr:rowOff>304800</xdr:rowOff>
    </xdr:to>
    <xdr:sp macro="" textlink="">
      <xdr:nvSpPr>
        <xdr:cNvPr id="25464" name="AutoShape 1912" descr="https://adas-server.mobiledrivetech.com/polarion/icons/default/enums/type_feature.gif">
          <a:hlinkClick xmlns:r="http://schemas.openxmlformats.org/officeDocument/2006/relationships" r:id="rId631" tgtFrame="_top"/>
          <a:extLst>
            <a:ext uri="{FF2B5EF4-FFF2-40B4-BE49-F238E27FC236}">
              <a16:creationId xmlns:a16="http://schemas.microsoft.com/office/drawing/2014/main" id="{10F98033-93FC-4220-8EC7-825F4D296CD4}"/>
            </a:ext>
          </a:extLst>
        </xdr:cNvPr>
        <xdr:cNvSpPr>
          <a:spLocks noChangeAspect="1" noChangeArrowheads="1"/>
        </xdr:cNvSpPr>
      </xdr:nvSpPr>
      <xdr:spPr bwMode="auto">
        <a:xfrm>
          <a:off x="202565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316</xdr:row>
      <xdr:rowOff>0</xdr:rowOff>
    </xdr:from>
    <xdr:to>
      <xdr:col>2</xdr:col>
      <xdr:colOff>304800</xdr:colOff>
      <xdr:row>316</xdr:row>
      <xdr:rowOff>304800</xdr:rowOff>
    </xdr:to>
    <xdr:sp macro="" textlink="">
      <xdr:nvSpPr>
        <xdr:cNvPr id="25465" name="AutoShape 1913" descr="https://adas-server.mobiledrivetech.com/polarion/icons/default/enums/type_spike.gif">
          <a:hlinkClick xmlns:r="http://schemas.openxmlformats.org/officeDocument/2006/relationships" r:id="rId632" tgtFrame="_blank"/>
          <a:extLst>
            <a:ext uri="{FF2B5EF4-FFF2-40B4-BE49-F238E27FC236}">
              <a16:creationId xmlns:a16="http://schemas.microsoft.com/office/drawing/2014/main" id="{2A1614BE-4714-4D44-B34F-8FB776111561}"/>
            </a:ext>
          </a:extLst>
        </xdr:cNvPr>
        <xdr:cNvSpPr>
          <a:spLocks noChangeAspect="1" noChangeArrowheads="1"/>
        </xdr:cNvSpPr>
      </xdr:nvSpPr>
      <xdr:spPr bwMode="auto">
        <a:xfrm>
          <a:off x="265430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316</xdr:row>
      <xdr:rowOff>0</xdr:rowOff>
    </xdr:from>
    <xdr:to>
      <xdr:col>3</xdr:col>
      <xdr:colOff>304800</xdr:colOff>
      <xdr:row>316</xdr:row>
      <xdr:rowOff>304800</xdr:rowOff>
    </xdr:to>
    <xdr:sp macro="" textlink="">
      <xdr:nvSpPr>
        <xdr:cNvPr id="25466" name="AutoShape 1914" descr="https://adas-server.mobiledrivetech.com/polarion/icons/default/enums/type_spike.gif">
          <a:hlinkClick xmlns:r="http://schemas.openxmlformats.org/officeDocument/2006/relationships" r:id="rId632" tgtFrame="_top"/>
          <a:extLst>
            <a:ext uri="{FF2B5EF4-FFF2-40B4-BE49-F238E27FC236}">
              <a16:creationId xmlns:a16="http://schemas.microsoft.com/office/drawing/2014/main" id="{A64F34E0-9D14-4F3B-ADDE-FAF30A4BE559}"/>
            </a:ext>
          </a:extLst>
        </xdr:cNvPr>
        <xdr:cNvSpPr>
          <a:spLocks noChangeAspect="1" noChangeArrowheads="1"/>
        </xdr:cNvSpPr>
      </xdr:nvSpPr>
      <xdr:spPr bwMode="auto">
        <a:xfrm>
          <a:off x="5797550" y="2042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xdr:row>
      <xdr:rowOff>0</xdr:rowOff>
    </xdr:from>
    <xdr:to>
      <xdr:col>0</xdr:col>
      <xdr:colOff>304800</xdr:colOff>
      <xdr:row>317</xdr:row>
      <xdr:rowOff>304800</xdr:rowOff>
    </xdr:to>
    <xdr:sp macro="" textlink="">
      <xdr:nvSpPr>
        <xdr:cNvPr id="25467" name="AutoShape 1915" descr="https://adas-server.mobiledrivetech.com/polarion/ria/images/suspect.gif">
          <a:extLst>
            <a:ext uri="{FF2B5EF4-FFF2-40B4-BE49-F238E27FC236}">
              <a16:creationId xmlns:a16="http://schemas.microsoft.com/office/drawing/2014/main" id="{3A8C64EA-4C10-4F86-9B13-2F55C0EBF63B}"/>
            </a:ext>
          </a:extLst>
        </xdr:cNvPr>
        <xdr:cNvSpPr>
          <a:spLocks noChangeAspect="1" noChangeArrowheads="1"/>
        </xdr:cNvSpPr>
      </xdr:nvSpPr>
      <xdr:spPr bwMode="auto">
        <a:xfrm>
          <a:off x="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317</xdr:row>
      <xdr:rowOff>0</xdr:rowOff>
    </xdr:from>
    <xdr:to>
      <xdr:col>0</xdr:col>
      <xdr:colOff>615950</xdr:colOff>
      <xdr:row>317</xdr:row>
      <xdr:rowOff>304800</xdr:rowOff>
    </xdr:to>
    <xdr:sp macro="" textlink="">
      <xdr:nvSpPr>
        <xdr:cNvPr id="25468" name="AutoShape 1916">
          <a:extLst>
            <a:ext uri="{FF2B5EF4-FFF2-40B4-BE49-F238E27FC236}">
              <a16:creationId xmlns:a16="http://schemas.microsoft.com/office/drawing/2014/main" id="{D026B41F-CF0C-4911-A76E-EF84F20E6F3C}"/>
            </a:ext>
          </a:extLst>
        </xdr:cNvPr>
        <xdr:cNvSpPr>
          <a:spLocks noChangeAspect="1" noChangeArrowheads="1"/>
        </xdr:cNvSpPr>
      </xdr:nvSpPr>
      <xdr:spPr bwMode="auto">
        <a:xfrm>
          <a:off x="31115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317</xdr:row>
      <xdr:rowOff>0</xdr:rowOff>
    </xdr:from>
    <xdr:to>
      <xdr:col>0</xdr:col>
      <xdr:colOff>927100</xdr:colOff>
      <xdr:row>317</xdr:row>
      <xdr:rowOff>304800</xdr:rowOff>
    </xdr:to>
    <xdr:sp macro="" textlink="">
      <xdr:nvSpPr>
        <xdr:cNvPr id="25469" name="AutoShape 1917" descr="https://adas-server.mobiledrivetech.com/polarion/icons/default/enums/type_feature.gif">
          <a:hlinkClick xmlns:r="http://schemas.openxmlformats.org/officeDocument/2006/relationships" r:id="rId633" tgtFrame="_blank"/>
          <a:extLst>
            <a:ext uri="{FF2B5EF4-FFF2-40B4-BE49-F238E27FC236}">
              <a16:creationId xmlns:a16="http://schemas.microsoft.com/office/drawing/2014/main" id="{4920AE08-1F30-415E-A57B-3E1E3F84B86C}"/>
            </a:ext>
          </a:extLst>
        </xdr:cNvPr>
        <xdr:cNvSpPr>
          <a:spLocks noChangeAspect="1" noChangeArrowheads="1"/>
        </xdr:cNvSpPr>
      </xdr:nvSpPr>
      <xdr:spPr bwMode="auto">
        <a:xfrm>
          <a:off x="62230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317</xdr:row>
      <xdr:rowOff>0</xdr:rowOff>
    </xdr:from>
    <xdr:to>
      <xdr:col>1</xdr:col>
      <xdr:colOff>304800</xdr:colOff>
      <xdr:row>317</xdr:row>
      <xdr:rowOff>304800</xdr:rowOff>
    </xdr:to>
    <xdr:sp macro="" textlink="">
      <xdr:nvSpPr>
        <xdr:cNvPr id="25470" name="AutoShape 1918" descr="https://adas-server.mobiledrivetech.com/polarion/icons/default/enums/type_feature.gif">
          <a:hlinkClick xmlns:r="http://schemas.openxmlformats.org/officeDocument/2006/relationships" r:id="rId633" tgtFrame="_top"/>
          <a:extLst>
            <a:ext uri="{FF2B5EF4-FFF2-40B4-BE49-F238E27FC236}">
              <a16:creationId xmlns:a16="http://schemas.microsoft.com/office/drawing/2014/main" id="{994B4375-18FE-4A28-9CDB-E599261E7C1F}"/>
            </a:ext>
          </a:extLst>
        </xdr:cNvPr>
        <xdr:cNvSpPr>
          <a:spLocks noChangeAspect="1" noChangeArrowheads="1"/>
        </xdr:cNvSpPr>
      </xdr:nvSpPr>
      <xdr:spPr bwMode="auto">
        <a:xfrm>
          <a:off x="202565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317</xdr:row>
      <xdr:rowOff>0</xdr:rowOff>
    </xdr:from>
    <xdr:to>
      <xdr:col>2</xdr:col>
      <xdr:colOff>304800</xdr:colOff>
      <xdr:row>317</xdr:row>
      <xdr:rowOff>304800</xdr:rowOff>
    </xdr:to>
    <xdr:sp macro="" textlink="">
      <xdr:nvSpPr>
        <xdr:cNvPr id="25471" name="AutoShape 1919" descr="https://adas-server.mobiledrivetech.com/polarion/icons/default/enums/type_spike.gif">
          <a:hlinkClick xmlns:r="http://schemas.openxmlformats.org/officeDocument/2006/relationships" r:id="rId634" tgtFrame="_blank"/>
          <a:extLst>
            <a:ext uri="{FF2B5EF4-FFF2-40B4-BE49-F238E27FC236}">
              <a16:creationId xmlns:a16="http://schemas.microsoft.com/office/drawing/2014/main" id="{C7C0F279-2F94-4F86-90AD-2356BCCEA3D8}"/>
            </a:ext>
          </a:extLst>
        </xdr:cNvPr>
        <xdr:cNvSpPr>
          <a:spLocks noChangeAspect="1" noChangeArrowheads="1"/>
        </xdr:cNvSpPr>
      </xdr:nvSpPr>
      <xdr:spPr bwMode="auto">
        <a:xfrm>
          <a:off x="265430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317</xdr:row>
      <xdr:rowOff>0</xdr:rowOff>
    </xdr:from>
    <xdr:to>
      <xdr:col>3</xdr:col>
      <xdr:colOff>304800</xdr:colOff>
      <xdr:row>317</xdr:row>
      <xdr:rowOff>304800</xdr:rowOff>
    </xdr:to>
    <xdr:sp macro="" textlink="">
      <xdr:nvSpPr>
        <xdr:cNvPr id="25472" name="AutoShape 1920" descr="https://adas-server.mobiledrivetech.com/polarion/icons/default/enums/type_spike.gif">
          <a:hlinkClick xmlns:r="http://schemas.openxmlformats.org/officeDocument/2006/relationships" r:id="rId634" tgtFrame="_top"/>
          <a:extLst>
            <a:ext uri="{FF2B5EF4-FFF2-40B4-BE49-F238E27FC236}">
              <a16:creationId xmlns:a16="http://schemas.microsoft.com/office/drawing/2014/main" id="{417AB0A0-1EF9-470B-A879-4A80EF8BC84B}"/>
            </a:ext>
          </a:extLst>
        </xdr:cNvPr>
        <xdr:cNvSpPr>
          <a:spLocks noChangeAspect="1" noChangeArrowheads="1"/>
        </xdr:cNvSpPr>
      </xdr:nvSpPr>
      <xdr:spPr bwMode="auto">
        <a:xfrm>
          <a:off x="5797550" y="2049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xdr:row>
      <xdr:rowOff>0</xdr:rowOff>
    </xdr:from>
    <xdr:to>
      <xdr:col>0</xdr:col>
      <xdr:colOff>304800</xdr:colOff>
      <xdr:row>318</xdr:row>
      <xdr:rowOff>304800</xdr:rowOff>
    </xdr:to>
    <xdr:sp macro="" textlink="">
      <xdr:nvSpPr>
        <xdr:cNvPr id="25473" name="AutoShape 1921" descr="https://adas-server.mobiledrivetech.com/polarion/ria/images/suspect.gif">
          <a:extLst>
            <a:ext uri="{FF2B5EF4-FFF2-40B4-BE49-F238E27FC236}">
              <a16:creationId xmlns:a16="http://schemas.microsoft.com/office/drawing/2014/main" id="{7713FC8C-9883-4E6E-9020-B59C7265704E}"/>
            </a:ext>
          </a:extLst>
        </xdr:cNvPr>
        <xdr:cNvSpPr>
          <a:spLocks noChangeAspect="1" noChangeArrowheads="1"/>
        </xdr:cNvSpPr>
      </xdr:nvSpPr>
      <xdr:spPr bwMode="auto">
        <a:xfrm>
          <a:off x="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318</xdr:row>
      <xdr:rowOff>0</xdr:rowOff>
    </xdr:from>
    <xdr:to>
      <xdr:col>0</xdr:col>
      <xdr:colOff>615950</xdr:colOff>
      <xdr:row>318</xdr:row>
      <xdr:rowOff>304800</xdr:rowOff>
    </xdr:to>
    <xdr:sp macro="" textlink="">
      <xdr:nvSpPr>
        <xdr:cNvPr id="25474" name="AutoShape 1922">
          <a:extLst>
            <a:ext uri="{FF2B5EF4-FFF2-40B4-BE49-F238E27FC236}">
              <a16:creationId xmlns:a16="http://schemas.microsoft.com/office/drawing/2014/main" id="{8DC372AB-4140-415A-9B4F-AEB4B4AFE819}"/>
            </a:ext>
          </a:extLst>
        </xdr:cNvPr>
        <xdr:cNvSpPr>
          <a:spLocks noChangeAspect="1" noChangeArrowheads="1"/>
        </xdr:cNvSpPr>
      </xdr:nvSpPr>
      <xdr:spPr bwMode="auto">
        <a:xfrm>
          <a:off x="31115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318</xdr:row>
      <xdr:rowOff>0</xdr:rowOff>
    </xdr:from>
    <xdr:to>
      <xdr:col>0</xdr:col>
      <xdr:colOff>927100</xdr:colOff>
      <xdr:row>318</xdr:row>
      <xdr:rowOff>304800</xdr:rowOff>
    </xdr:to>
    <xdr:sp macro="" textlink="">
      <xdr:nvSpPr>
        <xdr:cNvPr id="25475" name="AutoShape 1923" descr="https://adas-server.mobiledrivetech.com/polarion/icons/default/enums/type_feature.gif">
          <a:hlinkClick xmlns:r="http://schemas.openxmlformats.org/officeDocument/2006/relationships" r:id="rId635" tgtFrame="_blank"/>
          <a:extLst>
            <a:ext uri="{FF2B5EF4-FFF2-40B4-BE49-F238E27FC236}">
              <a16:creationId xmlns:a16="http://schemas.microsoft.com/office/drawing/2014/main" id="{1757ACFA-C200-41C5-BD56-27BBFACD5890}"/>
            </a:ext>
          </a:extLst>
        </xdr:cNvPr>
        <xdr:cNvSpPr>
          <a:spLocks noChangeAspect="1" noChangeArrowheads="1"/>
        </xdr:cNvSpPr>
      </xdr:nvSpPr>
      <xdr:spPr bwMode="auto">
        <a:xfrm>
          <a:off x="62230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25476" name="AutoShape 1924" descr="https://adas-server.mobiledrivetech.com/polarion/icons/default/enums/type_feature.gif">
          <a:hlinkClick xmlns:r="http://schemas.openxmlformats.org/officeDocument/2006/relationships" r:id="rId635" tgtFrame="_top"/>
          <a:extLst>
            <a:ext uri="{FF2B5EF4-FFF2-40B4-BE49-F238E27FC236}">
              <a16:creationId xmlns:a16="http://schemas.microsoft.com/office/drawing/2014/main" id="{928F4CD1-C6CC-4816-8583-C7EA3F2F8764}"/>
            </a:ext>
          </a:extLst>
        </xdr:cNvPr>
        <xdr:cNvSpPr>
          <a:spLocks noChangeAspect="1" noChangeArrowheads="1"/>
        </xdr:cNvSpPr>
      </xdr:nvSpPr>
      <xdr:spPr bwMode="auto">
        <a:xfrm>
          <a:off x="202565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318</xdr:row>
      <xdr:rowOff>0</xdr:rowOff>
    </xdr:from>
    <xdr:to>
      <xdr:col>2</xdr:col>
      <xdr:colOff>304800</xdr:colOff>
      <xdr:row>318</xdr:row>
      <xdr:rowOff>304800</xdr:rowOff>
    </xdr:to>
    <xdr:sp macro="" textlink="">
      <xdr:nvSpPr>
        <xdr:cNvPr id="25477" name="AutoShape 1925" descr="https://adas-server.mobiledrivetech.com/polarion/ria/images/suspect.gif">
          <a:extLst>
            <a:ext uri="{FF2B5EF4-FFF2-40B4-BE49-F238E27FC236}">
              <a16:creationId xmlns:a16="http://schemas.microsoft.com/office/drawing/2014/main" id="{4CBE22A0-659D-4BEF-9C44-B43F42D16EE5}"/>
            </a:ext>
          </a:extLst>
        </xdr:cNvPr>
        <xdr:cNvSpPr>
          <a:spLocks noChangeAspect="1" noChangeArrowheads="1"/>
        </xdr:cNvSpPr>
      </xdr:nvSpPr>
      <xdr:spPr bwMode="auto">
        <a:xfrm>
          <a:off x="265430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318</xdr:row>
      <xdr:rowOff>0</xdr:rowOff>
    </xdr:from>
    <xdr:to>
      <xdr:col>2</xdr:col>
      <xdr:colOff>615950</xdr:colOff>
      <xdr:row>318</xdr:row>
      <xdr:rowOff>304800</xdr:rowOff>
    </xdr:to>
    <xdr:sp macro="" textlink="">
      <xdr:nvSpPr>
        <xdr:cNvPr id="25478" name="AutoShape 1926">
          <a:extLst>
            <a:ext uri="{FF2B5EF4-FFF2-40B4-BE49-F238E27FC236}">
              <a16:creationId xmlns:a16="http://schemas.microsoft.com/office/drawing/2014/main" id="{66589FD4-4ED7-47AF-A4FB-EEB60A4BB1A3}"/>
            </a:ext>
          </a:extLst>
        </xdr:cNvPr>
        <xdr:cNvSpPr>
          <a:spLocks noChangeAspect="1" noChangeArrowheads="1"/>
        </xdr:cNvSpPr>
      </xdr:nvSpPr>
      <xdr:spPr bwMode="auto">
        <a:xfrm>
          <a:off x="296545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318</xdr:row>
      <xdr:rowOff>0</xdr:rowOff>
    </xdr:from>
    <xdr:to>
      <xdr:col>2</xdr:col>
      <xdr:colOff>927100</xdr:colOff>
      <xdr:row>318</xdr:row>
      <xdr:rowOff>304800</xdr:rowOff>
    </xdr:to>
    <xdr:sp macro="" textlink="">
      <xdr:nvSpPr>
        <xdr:cNvPr id="25479" name="AutoShape 1927" descr="https://adas-server.mobiledrivetech.com/polarion/icons/default/enums/type_spike.gif">
          <a:hlinkClick xmlns:r="http://schemas.openxmlformats.org/officeDocument/2006/relationships" r:id="rId636" tgtFrame="_blank"/>
          <a:extLst>
            <a:ext uri="{FF2B5EF4-FFF2-40B4-BE49-F238E27FC236}">
              <a16:creationId xmlns:a16="http://schemas.microsoft.com/office/drawing/2014/main" id="{E205F956-3FE1-470F-BA97-A89EEE87AF31}"/>
            </a:ext>
          </a:extLst>
        </xdr:cNvPr>
        <xdr:cNvSpPr>
          <a:spLocks noChangeAspect="1" noChangeArrowheads="1"/>
        </xdr:cNvSpPr>
      </xdr:nvSpPr>
      <xdr:spPr bwMode="auto">
        <a:xfrm>
          <a:off x="327660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318</xdr:row>
      <xdr:rowOff>0</xdr:rowOff>
    </xdr:from>
    <xdr:to>
      <xdr:col>3</xdr:col>
      <xdr:colOff>304800</xdr:colOff>
      <xdr:row>318</xdr:row>
      <xdr:rowOff>304800</xdr:rowOff>
    </xdr:to>
    <xdr:sp macro="" textlink="">
      <xdr:nvSpPr>
        <xdr:cNvPr id="25480" name="AutoShape 1928" descr="https://adas-server.mobiledrivetech.com/polarion/icons/default/enums/type_spike.gif">
          <a:hlinkClick xmlns:r="http://schemas.openxmlformats.org/officeDocument/2006/relationships" r:id="rId636" tgtFrame="_top"/>
          <a:extLst>
            <a:ext uri="{FF2B5EF4-FFF2-40B4-BE49-F238E27FC236}">
              <a16:creationId xmlns:a16="http://schemas.microsoft.com/office/drawing/2014/main" id="{D6BFCD92-2FAD-4B98-9684-1E3A33BE74CB}"/>
            </a:ext>
          </a:extLst>
        </xdr:cNvPr>
        <xdr:cNvSpPr>
          <a:spLocks noChangeAspect="1" noChangeArrowheads="1"/>
        </xdr:cNvSpPr>
      </xdr:nvSpPr>
      <xdr:spPr bwMode="auto">
        <a:xfrm>
          <a:off x="5797550" y="2055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xdr:row>
      <xdr:rowOff>0</xdr:rowOff>
    </xdr:from>
    <xdr:to>
      <xdr:col>0</xdr:col>
      <xdr:colOff>304800</xdr:colOff>
      <xdr:row>319</xdr:row>
      <xdr:rowOff>304800</xdr:rowOff>
    </xdr:to>
    <xdr:sp macro="" textlink="">
      <xdr:nvSpPr>
        <xdr:cNvPr id="25481" name="AutoShape 1929" descr="https://adas-server.mobiledrivetech.com/polarion/ria/images/suspect.gif">
          <a:extLst>
            <a:ext uri="{FF2B5EF4-FFF2-40B4-BE49-F238E27FC236}">
              <a16:creationId xmlns:a16="http://schemas.microsoft.com/office/drawing/2014/main" id="{44E25D63-F44C-4033-9DBC-2AAB51A0AF44}"/>
            </a:ext>
          </a:extLst>
        </xdr:cNvPr>
        <xdr:cNvSpPr>
          <a:spLocks noChangeAspect="1" noChangeArrowheads="1"/>
        </xdr:cNvSpPr>
      </xdr:nvSpPr>
      <xdr:spPr bwMode="auto">
        <a:xfrm>
          <a:off x="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319</xdr:row>
      <xdr:rowOff>0</xdr:rowOff>
    </xdr:from>
    <xdr:to>
      <xdr:col>0</xdr:col>
      <xdr:colOff>615950</xdr:colOff>
      <xdr:row>319</xdr:row>
      <xdr:rowOff>304800</xdr:rowOff>
    </xdr:to>
    <xdr:sp macro="" textlink="">
      <xdr:nvSpPr>
        <xdr:cNvPr id="25482" name="AutoShape 1930">
          <a:extLst>
            <a:ext uri="{FF2B5EF4-FFF2-40B4-BE49-F238E27FC236}">
              <a16:creationId xmlns:a16="http://schemas.microsoft.com/office/drawing/2014/main" id="{B1DFD3D0-CFE0-4144-B94B-EE76B6795B7F}"/>
            </a:ext>
          </a:extLst>
        </xdr:cNvPr>
        <xdr:cNvSpPr>
          <a:spLocks noChangeAspect="1" noChangeArrowheads="1"/>
        </xdr:cNvSpPr>
      </xdr:nvSpPr>
      <xdr:spPr bwMode="auto">
        <a:xfrm>
          <a:off x="31115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319</xdr:row>
      <xdr:rowOff>0</xdr:rowOff>
    </xdr:from>
    <xdr:to>
      <xdr:col>0</xdr:col>
      <xdr:colOff>927100</xdr:colOff>
      <xdr:row>319</xdr:row>
      <xdr:rowOff>304800</xdr:rowOff>
    </xdr:to>
    <xdr:sp macro="" textlink="">
      <xdr:nvSpPr>
        <xdr:cNvPr id="25483" name="AutoShape 1931" descr="https://adas-server.mobiledrivetech.com/polarion/icons/default/enums/type_feature.gif">
          <a:hlinkClick xmlns:r="http://schemas.openxmlformats.org/officeDocument/2006/relationships" r:id="rId637" tgtFrame="_blank"/>
          <a:extLst>
            <a:ext uri="{FF2B5EF4-FFF2-40B4-BE49-F238E27FC236}">
              <a16:creationId xmlns:a16="http://schemas.microsoft.com/office/drawing/2014/main" id="{D93CE876-7AF9-4D0A-98BF-DB83BF2A2DB3}"/>
            </a:ext>
          </a:extLst>
        </xdr:cNvPr>
        <xdr:cNvSpPr>
          <a:spLocks noChangeAspect="1" noChangeArrowheads="1"/>
        </xdr:cNvSpPr>
      </xdr:nvSpPr>
      <xdr:spPr bwMode="auto">
        <a:xfrm>
          <a:off x="62230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319</xdr:row>
      <xdr:rowOff>0</xdr:rowOff>
    </xdr:from>
    <xdr:to>
      <xdr:col>1</xdr:col>
      <xdr:colOff>304800</xdr:colOff>
      <xdr:row>319</xdr:row>
      <xdr:rowOff>304800</xdr:rowOff>
    </xdr:to>
    <xdr:sp macro="" textlink="">
      <xdr:nvSpPr>
        <xdr:cNvPr id="25484" name="AutoShape 1932" descr="https://adas-server.mobiledrivetech.com/polarion/icons/default/enums/type_feature.gif">
          <a:hlinkClick xmlns:r="http://schemas.openxmlformats.org/officeDocument/2006/relationships" r:id="rId637" tgtFrame="_top"/>
          <a:extLst>
            <a:ext uri="{FF2B5EF4-FFF2-40B4-BE49-F238E27FC236}">
              <a16:creationId xmlns:a16="http://schemas.microsoft.com/office/drawing/2014/main" id="{6A62EFDC-60B1-4F76-A3B8-46A23B3968A2}"/>
            </a:ext>
          </a:extLst>
        </xdr:cNvPr>
        <xdr:cNvSpPr>
          <a:spLocks noChangeAspect="1" noChangeArrowheads="1"/>
        </xdr:cNvSpPr>
      </xdr:nvSpPr>
      <xdr:spPr bwMode="auto">
        <a:xfrm>
          <a:off x="202565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319</xdr:row>
      <xdr:rowOff>0</xdr:rowOff>
    </xdr:from>
    <xdr:to>
      <xdr:col>2</xdr:col>
      <xdr:colOff>304800</xdr:colOff>
      <xdr:row>319</xdr:row>
      <xdr:rowOff>304800</xdr:rowOff>
    </xdr:to>
    <xdr:sp macro="" textlink="">
      <xdr:nvSpPr>
        <xdr:cNvPr id="25485" name="AutoShape 1933" descr="https://adas-server.mobiledrivetech.com/polarion/icons/default/enums/type_spike.gif">
          <a:hlinkClick xmlns:r="http://schemas.openxmlformats.org/officeDocument/2006/relationships" r:id="rId638" tgtFrame="_blank"/>
          <a:extLst>
            <a:ext uri="{FF2B5EF4-FFF2-40B4-BE49-F238E27FC236}">
              <a16:creationId xmlns:a16="http://schemas.microsoft.com/office/drawing/2014/main" id="{41DC25AB-5DE5-4B39-83A7-B7A2B9767E42}"/>
            </a:ext>
          </a:extLst>
        </xdr:cNvPr>
        <xdr:cNvSpPr>
          <a:spLocks noChangeAspect="1" noChangeArrowheads="1"/>
        </xdr:cNvSpPr>
      </xdr:nvSpPr>
      <xdr:spPr bwMode="auto">
        <a:xfrm>
          <a:off x="265430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319</xdr:row>
      <xdr:rowOff>0</xdr:rowOff>
    </xdr:from>
    <xdr:to>
      <xdr:col>3</xdr:col>
      <xdr:colOff>304800</xdr:colOff>
      <xdr:row>319</xdr:row>
      <xdr:rowOff>304800</xdr:rowOff>
    </xdr:to>
    <xdr:sp macro="" textlink="">
      <xdr:nvSpPr>
        <xdr:cNvPr id="25486" name="AutoShape 1934" descr="https://adas-server.mobiledrivetech.com/polarion/icons/default/enums/type_spike.gif">
          <a:hlinkClick xmlns:r="http://schemas.openxmlformats.org/officeDocument/2006/relationships" r:id="rId638" tgtFrame="_top"/>
          <a:extLst>
            <a:ext uri="{FF2B5EF4-FFF2-40B4-BE49-F238E27FC236}">
              <a16:creationId xmlns:a16="http://schemas.microsoft.com/office/drawing/2014/main" id="{6D58F2AE-CD59-485E-B82F-0FF5E4DD59EA}"/>
            </a:ext>
          </a:extLst>
        </xdr:cNvPr>
        <xdr:cNvSpPr>
          <a:spLocks noChangeAspect="1" noChangeArrowheads="1"/>
        </xdr:cNvSpPr>
      </xdr:nvSpPr>
      <xdr:spPr bwMode="auto">
        <a:xfrm>
          <a:off x="5797550" y="206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xdr:row>
      <xdr:rowOff>0</xdr:rowOff>
    </xdr:from>
    <xdr:to>
      <xdr:col>0</xdr:col>
      <xdr:colOff>304800</xdr:colOff>
      <xdr:row>320</xdr:row>
      <xdr:rowOff>304800</xdr:rowOff>
    </xdr:to>
    <xdr:sp macro="" textlink="">
      <xdr:nvSpPr>
        <xdr:cNvPr id="25487" name="AutoShape 1935" descr="https://adas-server.mobiledrivetech.com/polarion/ria/images/suspect.gif">
          <a:extLst>
            <a:ext uri="{FF2B5EF4-FFF2-40B4-BE49-F238E27FC236}">
              <a16:creationId xmlns:a16="http://schemas.microsoft.com/office/drawing/2014/main" id="{75FD4E61-F650-481F-9FBD-0C954AEA757F}"/>
            </a:ext>
          </a:extLst>
        </xdr:cNvPr>
        <xdr:cNvSpPr>
          <a:spLocks noChangeAspect="1" noChangeArrowheads="1"/>
        </xdr:cNvSpPr>
      </xdr:nvSpPr>
      <xdr:spPr bwMode="auto">
        <a:xfrm>
          <a:off x="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320</xdr:row>
      <xdr:rowOff>0</xdr:rowOff>
    </xdr:from>
    <xdr:to>
      <xdr:col>0</xdr:col>
      <xdr:colOff>615950</xdr:colOff>
      <xdr:row>320</xdr:row>
      <xdr:rowOff>304800</xdr:rowOff>
    </xdr:to>
    <xdr:sp macro="" textlink="">
      <xdr:nvSpPr>
        <xdr:cNvPr id="25488" name="AutoShape 1936">
          <a:extLst>
            <a:ext uri="{FF2B5EF4-FFF2-40B4-BE49-F238E27FC236}">
              <a16:creationId xmlns:a16="http://schemas.microsoft.com/office/drawing/2014/main" id="{57673672-C9D8-4BC6-B2FB-4AB73603012B}"/>
            </a:ext>
          </a:extLst>
        </xdr:cNvPr>
        <xdr:cNvSpPr>
          <a:spLocks noChangeAspect="1" noChangeArrowheads="1"/>
        </xdr:cNvSpPr>
      </xdr:nvSpPr>
      <xdr:spPr bwMode="auto">
        <a:xfrm>
          <a:off x="31115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320</xdr:row>
      <xdr:rowOff>0</xdr:rowOff>
    </xdr:from>
    <xdr:to>
      <xdr:col>0</xdr:col>
      <xdr:colOff>927100</xdr:colOff>
      <xdr:row>320</xdr:row>
      <xdr:rowOff>304800</xdr:rowOff>
    </xdr:to>
    <xdr:sp macro="" textlink="">
      <xdr:nvSpPr>
        <xdr:cNvPr id="25489" name="AutoShape 1937" descr="https://adas-server.mobiledrivetech.com/polarion/icons/default/enums/type_feature.gif">
          <a:hlinkClick xmlns:r="http://schemas.openxmlformats.org/officeDocument/2006/relationships" r:id="rId639" tgtFrame="_blank"/>
          <a:extLst>
            <a:ext uri="{FF2B5EF4-FFF2-40B4-BE49-F238E27FC236}">
              <a16:creationId xmlns:a16="http://schemas.microsoft.com/office/drawing/2014/main" id="{EF915613-98CA-4C03-BD60-3A111BA4AF1B}"/>
            </a:ext>
          </a:extLst>
        </xdr:cNvPr>
        <xdr:cNvSpPr>
          <a:spLocks noChangeAspect="1" noChangeArrowheads="1"/>
        </xdr:cNvSpPr>
      </xdr:nvSpPr>
      <xdr:spPr bwMode="auto">
        <a:xfrm>
          <a:off x="62230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304800</xdr:rowOff>
    </xdr:to>
    <xdr:sp macro="" textlink="">
      <xdr:nvSpPr>
        <xdr:cNvPr id="25490" name="AutoShape 1938" descr="https://adas-server.mobiledrivetech.com/polarion/icons/default/enums/type_feature.gif">
          <a:hlinkClick xmlns:r="http://schemas.openxmlformats.org/officeDocument/2006/relationships" r:id="rId639" tgtFrame="_top"/>
          <a:extLst>
            <a:ext uri="{FF2B5EF4-FFF2-40B4-BE49-F238E27FC236}">
              <a16:creationId xmlns:a16="http://schemas.microsoft.com/office/drawing/2014/main" id="{B48E91DA-89EA-4CE4-AA5B-C428712495A6}"/>
            </a:ext>
          </a:extLst>
        </xdr:cNvPr>
        <xdr:cNvSpPr>
          <a:spLocks noChangeAspect="1" noChangeArrowheads="1"/>
        </xdr:cNvSpPr>
      </xdr:nvSpPr>
      <xdr:spPr bwMode="auto">
        <a:xfrm>
          <a:off x="202565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320</xdr:row>
      <xdr:rowOff>0</xdr:rowOff>
    </xdr:from>
    <xdr:to>
      <xdr:col>2</xdr:col>
      <xdr:colOff>304800</xdr:colOff>
      <xdr:row>320</xdr:row>
      <xdr:rowOff>304800</xdr:rowOff>
    </xdr:to>
    <xdr:sp macro="" textlink="">
      <xdr:nvSpPr>
        <xdr:cNvPr id="25491" name="AutoShape 1939" descr="https://adas-server.mobiledrivetech.com/polarion/icons/default/enums/type_spike.gif">
          <a:hlinkClick xmlns:r="http://schemas.openxmlformats.org/officeDocument/2006/relationships" r:id="rId640" tgtFrame="_blank"/>
          <a:extLst>
            <a:ext uri="{FF2B5EF4-FFF2-40B4-BE49-F238E27FC236}">
              <a16:creationId xmlns:a16="http://schemas.microsoft.com/office/drawing/2014/main" id="{864BEA3E-6581-4A29-872C-BE6E99D67F95}"/>
            </a:ext>
          </a:extLst>
        </xdr:cNvPr>
        <xdr:cNvSpPr>
          <a:spLocks noChangeAspect="1" noChangeArrowheads="1"/>
        </xdr:cNvSpPr>
      </xdr:nvSpPr>
      <xdr:spPr bwMode="auto">
        <a:xfrm>
          <a:off x="265430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320</xdr:row>
      <xdr:rowOff>0</xdr:rowOff>
    </xdr:from>
    <xdr:to>
      <xdr:col>3</xdr:col>
      <xdr:colOff>304800</xdr:colOff>
      <xdr:row>320</xdr:row>
      <xdr:rowOff>304800</xdr:rowOff>
    </xdr:to>
    <xdr:sp macro="" textlink="">
      <xdr:nvSpPr>
        <xdr:cNvPr id="25492" name="AutoShape 1940" descr="https://adas-server.mobiledrivetech.com/polarion/icons/default/enums/type_spike.gif">
          <a:hlinkClick xmlns:r="http://schemas.openxmlformats.org/officeDocument/2006/relationships" r:id="rId640" tgtFrame="_top"/>
          <a:extLst>
            <a:ext uri="{FF2B5EF4-FFF2-40B4-BE49-F238E27FC236}">
              <a16:creationId xmlns:a16="http://schemas.microsoft.com/office/drawing/2014/main" id="{FDAAA15D-9E8D-495D-A02B-22D2B08B646F}"/>
            </a:ext>
          </a:extLst>
        </xdr:cNvPr>
        <xdr:cNvSpPr>
          <a:spLocks noChangeAspect="1" noChangeArrowheads="1"/>
        </xdr:cNvSpPr>
      </xdr:nvSpPr>
      <xdr:spPr bwMode="auto">
        <a:xfrm>
          <a:off x="579755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xdr:row>
      <xdr:rowOff>0</xdr:rowOff>
    </xdr:from>
    <xdr:to>
      <xdr:col>0</xdr:col>
      <xdr:colOff>304800</xdr:colOff>
      <xdr:row>321</xdr:row>
      <xdr:rowOff>304800</xdr:rowOff>
    </xdr:to>
    <xdr:sp macro="" textlink="">
      <xdr:nvSpPr>
        <xdr:cNvPr id="25493" name="AutoShape 1941" descr="https://adas-server.mobiledrivetech.com/polarion/ria/images/suspect.gif">
          <a:extLst>
            <a:ext uri="{FF2B5EF4-FFF2-40B4-BE49-F238E27FC236}">
              <a16:creationId xmlns:a16="http://schemas.microsoft.com/office/drawing/2014/main" id="{F68DF8FD-7176-4484-B927-961CC2550DB6}"/>
            </a:ext>
          </a:extLst>
        </xdr:cNvPr>
        <xdr:cNvSpPr>
          <a:spLocks noChangeAspect="1" noChangeArrowheads="1"/>
        </xdr:cNvSpPr>
      </xdr:nvSpPr>
      <xdr:spPr bwMode="auto">
        <a:xfrm>
          <a:off x="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321</xdr:row>
      <xdr:rowOff>0</xdr:rowOff>
    </xdr:from>
    <xdr:to>
      <xdr:col>0</xdr:col>
      <xdr:colOff>615950</xdr:colOff>
      <xdr:row>321</xdr:row>
      <xdr:rowOff>304800</xdr:rowOff>
    </xdr:to>
    <xdr:sp macro="" textlink="">
      <xdr:nvSpPr>
        <xdr:cNvPr id="25494" name="AutoShape 1942">
          <a:extLst>
            <a:ext uri="{FF2B5EF4-FFF2-40B4-BE49-F238E27FC236}">
              <a16:creationId xmlns:a16="http://schemas.microsoft.com/office/drawing/2014/main" id="{C4AB5DA5-70FE-4E5C-842A-899A0778A04F}"/>
            </a:ext>
          </a:extLst>
        </xdr:cNvPr>
        <xdr:cNvSpPr>
          <a:spLocks noChangeAspect="1" noChangeArrowheads="1"/>
        </xdr:cNvSpPr>
      </xdr:nvSpPr>
      <xdr:spPr bwMode="auto">
        <a:xfrm>
          <a:off x="31115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321</xdr:row>
      <xdr:rowOff>0</xdr:rowOff>
    </xdr:from>
    <xdr:to>
      <xdr:col>0</xdr:col>
      <xdr:colOff>927100</xdr:colOff>
      <xdr:row>321</xdr:row>
      <xdr:rowOff>304800</xdr:rowOff>
    </xdr:to>
    <xdr:sp macro="" textlink="">
      <xdr:nvSpPr>
        <xdr:cNvPr id="25495" name="AutoShape 1943" descr="https://adas-server.mobiledrivetech.com/polarion/icons/default/enums/type_feature.gif">
          <a:hlinkClick xmlns:r="http://schemas.openxmlformats.org/officeDocument/2006/relationships" r:id="rId641" tgtFrame="_blank"/>
          <a:extLst>
            <a:ext uri="{FF2B5EF4-FFF2-40B4-BE49-F238E27FC236}">
              <a16:creationId xmlns:a16="http://schemas.microsoft.com/office/drawing/2014/main" id="{7EE1DC20-2410-4310-A6CE-4ABC207A051C}"/>
            </a:ext>
          </a:extLst>
        </xdr:cNvPr>
        <xdr:cNvSpPr>
          <a:spLocks noChangeAspect="1" noChangeArrowheads="1"/>
        </xdr:cNvSpPr>
      </xdr:nvSpPr>
      <xdr:spPr bwMode="auto">
        <a:xfrm>
          <a:off x="62230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304800</xdr:rowOff>
    </xdr:to>
    <xdr:sp macro="" textlink="">
      <xdr:nvSpPr>
        <xdr:cNvPr id="25496" name="AutoShape 1944" descr="https://adas-server.mobiledrivetech.com/polarion/icons/default/enums/type_feature.gif">
          <a:hlinkClick xmlns:r="http://schemas.openxmlformats.org/officeDocument/2006/relationships" r:id="rId641" tgtFrame="_top"/>
          <a:extLst>
            <a:ext uri="{FF2B5EF4-FFF2-40B4-BE49-F238E27FC236}">
              <a16:creationId xmlns:a16="http://schemas.microsoft.com/office/drawing/2014/main" id="{BAEC3E14-504C-49E7-BBC5-00DFF3A46D40}"/>
            </a:ext>
          </a:extLst>
        </xdr:cNvPr>
        <xdr:cNvSpPr>
          <a:spLocks noChangeAspect="1" noChangeArrowheads="1"/>
        </xdr:cNvSpPr>
      </xdr:nvSpPr>
      <xdr:spPr bwMode="auto">
        <a:xfrm>
          <a:off x="202565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321</xdr:row>
      <xdr:rowOff>0</xdr:rowOff>
    </xdr:from>
    <xdr:to>
      <xdr:col>2</xdr:col>
      <xdr:colOff>304800</xdr:colOff>
      <xdr:row>321</xdr:row>
      <xdr:rowOff>304800</xdr:rowOff>
    </xdr:to>
    <xdr:sp macro="" textlink="">
      <xdr:nvSpPr>
        <xdr:cNvPr id="25497" name="AutoShape 1945" descr="https://adas-server.mobiledrivetech.com/polarion/icons/default/enums/type_spike.gif">
          <a:hlinkClick xmlns:r="http://schemas.openxmlformats.org/officeDocument/2006/relationships" r:id="rId642" tgtFrame="_blank"/>
          <a:extLst>
            <a:ext uri="{FF2B5EF4-FFF2-40B4-BE49-F238E27FC236}">
              <a16:creationId xmlns:a16="http://schemas.microsoft.com/office/drawing/2014/main" id="{3EFD1B6E-333B-4A4A-84AF-46E9D10FA339}"/>
            </a:ext>
          </a:extLst>
        </xdr:cNvPr>
        <xdr:cNvSpPr>
          <a:spLocks noChangeAspect="1" noChangeArrowheads="1"/>
        </xdr:cNvSpPr>
      </xdr:nvSpPr>
      <xdr:spPr bwMode="auto">
        <a:xfrm>
          <a:off x="265430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321</xdr:row>
      <xdr:rowOff>0</xdr:rowOff>
    </xdr:from>
    <xdr:to>
      <xdr:col>3</xdr:col>
      <xdr:colOff>304800</xdr:colOff>
      <xdr:row>321</xdr:row>
      <xdr:rowOff>304800</xdr:rowOff>
    </xdr:to>
    <xdr:sp macro="" textlink="">
      <xdr:nvSpPr>
        <xdr:cNvPr id="25498" name="AutoShape 1946" descr="https://adas-server.mobiledrivetech.com/polarion/icons/default/enums/type_spike.gif">
          <a:hlinkClick xmlns:r="http://schemas.openxmlformats.org/officeDocument/2006/relationships" r:id="rId642" tgtFrame="_top"/>
          <a:extLst>
            <a:ext uri="{FF2B5EF4-FFF2-40B4-BE49-F238E27FC236}">
              <a16:creationId xmlns:a16="http://schemas.microsoft.com/office/drawing/2014/main" id="{C1DB41EC-CFAE-4613-9E7A-0170BABA926E}"/>
            </a:ext>
          </a:extLst>
        </xdr:cNvPr>
        <xdr:cNvSpPr>
          <a:spLocks noChangeAspect="1" noChangeArrowheads="1"/>
        </xdr:cNvSpPr>
      </xdr:nvSpPr>
      <xdr:spPr bwMode="auto">
        <a:xfrm>
          <a:off x="5797550" y="207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xdr:row>
      <xdr:rowOff>0</xdr:rowOff>
    </xdr:from>
    <xdr:to>
      <xdr:col>0</xdr:col>
      <xdr:colOff>304800</xdr:colOff>
      <xdr:row>322</xdr:row>
      <xdr:rowOff>304800</xdr:rowOff>
    </xdr:to>
    <xdr:sp macro="" textlink="">
      <xdr:nvSpPr>
        <xdr:cNvPr id="25499" name="AutoShape 1947" descr="https://adas-server.mobiledrivetech.com/polarion/ria/images/suspect.gif">
          <a:extLst>
            <a:ext uri="{FF2B5EF4-FFF2-40B4-BE49-F238E27FC236}">
              <a16:creationId xmlns:a16="http://schemas.microsoft.com/office/drawing/2014/main" id="{63DD6748-1D9D-458F-9CD9-AD9609B0606C}"/>
            </a:ext>
          </a:extLst>
        </xdr:cNvPr>
        <xdr:cNvSpPr>
          <a:spLocks noChangeAspect="1" noChangeArrowheads="1"/>
        </xdr:cNvSpPr>
      </xdr:nvSpPr>
      <xdr:spPr bwMode="auto">
        <a:xfrm>
          <a:off x="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322</xdr:row>
      <xdr:rowOff>0</xdr:rowOff>
    </xdr:from>
    <xdr:to>
      <xdr:col>0</xdr:col>
      <xdr:colOff>615950</xdr:colOff>
      <xdr:row>322</xdr:row>
      <xdr:rowOff>304800</xdr:rowOff>
    </xdr:to>
    <xdr:sp macro="" textlink="">
      <xdr:nvSpPr>
        <xdr:cNvPr id="25500" name="AutoShape 1948">
          <a:extLst>
            <a:ext uri="{FF2B5EF4-FFF2-40B4-BE49-F238E27FC236}">
              <a16:creationId xmlns:a16="http://schemas.microsoft.com/office/drawing/2014/main" id="{33C1A87C-C44A-454C-8FF6-7718DDD0BEAA}"/>
            </a:ext>
          </a:extLst>
        </xdr:cNvPr>
        <xdr:cNvSpPr>
          <a:spLocks noChangeAspect="1" noChangeArrowheads="1"/>
        </xdr:cNvSpPr>
      </xdr:nvSpPr>
      <xdr:spPr bwMode="auto">
        <a:xfrm>
          <a:off x="31115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322</xdr:row>
      <xdr:rowOff>0</xdr:rowOff>
    </xdr:from>
    <xdr:to>
      <xdr:col>0</xdr:col>
      <xdr:colOff>927100</xdr:colOff>
      <xdr:row>322</xdr:row>
      <xdr:rowOff>304800</xdr:rowOff>
    </xdr:to>
    <xdr:sp macro="" textlink="">
      <xdr:nvSpPr>
        <xdr:cNvPr id="25501" name="AutoShape 1949" descr="https://adas-server.mobiledrivetech.com/polarion/icons/default/enums/type_feature.gif">
          <a:hlinkClick xmlns:r="http://schemas.openxmlformats.org/officeDocument/2006/relationships" r:id="rId643" tgtFrame="_blank"/>
          <a:extLst>
            <a:ext uri="{FF2B5EF4-FFF2-40B4-BE49-F238E27FC236}">
              <a16:creationId xmlns:a16="http://schemas.microsoft.com/office/drawing/2014/main" id="{90C22BCD-1924-4E74-B546-AC1E73DC1959}"/>
            </a:ext>
          </a:extLst>
        </xdr:cNvPr>
        <xdr:cNvSpPr>
          <a:spLocks noChangeAspect="1" noChangeArrowheads="1"/>
        </xdr:cNvSpPr>
      </xdr:nvSpPr>
      <xdr:spPr bwMode="auto">
        <a:xfrm>
          <a:off x="62230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322</xdr:row>
      <xdr:rowOff>0</xdr:rowOff>
    </xdr:from>
    <xdr:to>
      <xdr:col>1</xdr:col>
      <xdr:colOff>304800</xdr:colOff>
      <xdr:row>322</xdr:row>
      <xdr:rowOff>304800</xdr:rowOff>
    </xdr:to>
    <xdr:sp macro="" textlink="">
      <xdr:nvSpPr>
        <xdr:cNvPr id="25502" name="AutoShape 1950" descr="https://adas-server.mobiledrivetech.com/polarion/icons/default/enums/type_feature.gif">
          <a:hlinkClick xmlns:r="http://schemas.openxmlformats.org/officeDocument/2006/relationships" r:id="rId643" tgtFrame="_top"/>
          <a:extLst>
            <a:ext uri="{FF2B5EF4-FFF2-40B4-BE49-F238E27FC236}">
              <a16:creationId xmlns:a16="http://schemas.microsoft.com/office/drawing/2014/main" id="{33A823B2-8833-457A-B32D-5A50DFD843DB}"/>
            </a:ext>
          </a:extLst>
        </xdr:cNvPr>
        <xdr:cNvSpPr>
          <a:spLocks noChangeAspect="1" noChangeArrowheads="1"/>
        </xdr:cNvSpPr>
      </xdr:nvSpPr>
      <xdr:spPr bwMode="auto">
        <a:xfrm>
          <a:off x="202565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322</xdr:row>
      <xdr:rowOff>0</xdr:rowOff>
    </xdr:from>
    <xdr:to>
      <xdr:col>2</xdr:col>
      <xdr:colOff>304800</xdr:colOff>
      <xdr:row>322</xdr:row>
      <xdr:rowOff>304800</xdr:rowOff>
    </xdr:to>
    <xdr:sp macro="" textlink="">
      <xdr:nvSpPr>
        <xdr:cNvPr id="25503" name="AutoShape 1951" descr="https://adas-server.mobiledrivetech.com/polarion/icons/default/enums/type_spike.gif">
          <a:hlinkClick xmlns:r="http://schemas.openxmlformats.org/officeDocument/2006/relationships" r:id="rId644" tgtFrame="_blank"/>
          <a:extLst>
            <a:ext uri="{FF2B5EF4-FFF2-40B4-BE49-F238E27FC236}">
              <a16:creationId xmlns:a16="http://schemas.microsoft.com/office/drawing/2014/main" id="{CA186915-965D-4F17-94AC-88B6F52D1388}"/>
            </a:ext>
          </a:extLst>
        </xdr:cNvPr>
        <xdr:cNvSpPr>
          <a:spLocks noChangeAspect="1" noChangeArrowheads="1"/>
        </xdr:cNvSpPr>
      </xdr:nvSpPr>
      <xdr:spPr bwMode="auto">
        <a:xfrm>
          <a:off x="265430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322</xdr:row>
      <xdr:rowOff>0</xdr:rowOff>
    </xdr:from>
    <xdr:to>
      <xdr:col>3</xdr:col>
      <xdr:colOff>304800</xdr:colOff>
      <xdr:row>322</xdr:row>
      <xdr:rowOff>304800</xdr:rowOff>
    </xdr:to>
    <xdr:sp macro="" textlink="">
      <xdr:nvSpPr>
        <xdr:cNvPr id="25504" name="AutoShape 1952" descr="https://adas-server.mobiledrivetech.com/polarion/icons/default/enums/type_spike.gif">
          <a:hlinkClick xmlns:r="http://schemas.openxmlformats.org/officeDocument/2006/relationships" r:id="rId644" tgtFrame="_top"/>
          <a:extLst>
            <a:ext uri="{FF2B5EF4-FFF2-40B4-BE49-F238E27FC236}">
              <a16:creationId xmlns:a16="http://schemas.microsoft.com/office/drawing/2014/main" id="{03861F06-CCEA-493B-9152-37B87EDDFCFE}"/>
            </a:ext>
          </a:extLst>
        </xdr:cNvPr>
        <xdr:cNvSpPr>
          <a:spLocks noChangeAspect="1" noChangeArrowheads="1"/>
        </xdr:cNvSpPr>
      </xdr:nvSpPr>
      <xdr:spPr bwMode="auto">
        <a:xfrm>
          <a:off x="5797550" y="2081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xdr:row>
      <xdr:rowOff>0</xdr:rowOff>
    </xdr:from>
    <xdr:to>
      <xdr:col>0</xdr:col>
      <xdr:colOff>304800</xdr:colOff>
      <xdr:row>323</xdr:row>
      <xdr:rowOff>304800</xdr:rowOff>
    </xdr:to>
    <xdr:sp macro="" textlink="">
      <xdr:nvSpPr>
        <xdr:cNvPr id="25505" name="AutoShape 1953" descr="https://adas-server.mobiledrivetech.com/polarion/ria/images/suspect.gif">
          <a:extLst>
            <a:ext uri="{FF2B5EF4-FFF2-40B4-BE49-F238E27FC236}">
              <a16:creationId xmlns:a16="http://schemas.microsoft.com/office/drawing/2014/main" id="{3DD08FAB-C9D0-40DA-9301-12BD31CABE4E}"/>
            </a:ext>
          </a:extLst>
        </xdr:cNvPr>
        <xdr:cNvSpPr>
          <a:spLocks noChangeAspect="1" noChangeArrowheads="1"/>
        </xdr:cNvSpPr>
      </xdr:nvSpPr>
      <xdr:spPr bwMode="auto">
        <a:xfrm>
          <a:off x="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323</xdr:row>
      <xdr:rowOff>0</xdr:rowOff>
    </xdr:from>
    <xdr:to>
      <xdr:col>0</xdr:col>
      <xdr:colOff>615950</xdr:colOff>
      <xdr:row>323</xdr:row>
      <xdr:rowOff>304800</xdr:rowOff>
    </xdr:to>
    <xdr:sp macro="" textlink="">
      <xdr:nvSpPr>
        <xdr:cNvPr id="25506" name="AutoShape 1954">
          <a:extLst>
            <a:ext uri="{FF2B5EF4-FFF2-40B4-BE49-F238E27FC236}">
              <a16:creationId xmlns:a16="http://schemas.microsoft.com/office/drawing/2014/main" id="{8E3B2BFE-FA3E-4195-90F7-EBFF07AEC464}"/>
            </a:ext>
          </a:extLst>
        </xdr:cNvPr>
        <xdr:cNvSpPr>
          <a:spLocks noChangeAspect="1" noChangeArrowheads="1"/>
        </xdr:cNvSpPr>
      </xdr:nvSpPr>
      <xdr:spPr bwMode="auto">
        <a:xfrm>
          <a:off x="31115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323</xdr:row>
      <xdr:rowOff>0</xdr:rowOff>
    </xdr:from>
    <xdr:to>
      <xdr:col>0</xdr:col>
      <xdr:colOff>927100</xdr:colOff>
      <xdr:row>323</xdr:row>
      <xdr:rowOff>304800</xdr:rowOff>
    </xdr:to>
    <xdr:sp macro="" textlink="">
      <xdr:nvSpPr>
        <xdr:cNvPr id="25507" name="AutoShape 1955" descr="https://adas-server.mobiledrivetech.com/polarion/icons/default/enums/type_feature.gif">
          <a:hlinkClick xmlns:r="http://schemas.openxmlformats.org/officeDocument/2006/relationships" r:id="rId645" tgtFrame="_blank"/>
          <a:extLst>
            <a:ext uri="{FF2B5EF4-FFF2-40B4-BE49-F238E27FC236}">
              <a16:creationId xmlns:a16="http://schemas.microsoft.com/office/drawing/2014/main" id="{068628BF-8FCD-48E4-A37C-4BC729563055}"/>
            </a:ext>
          </a:extLst>
        </xdr:cNvPr>
        <xdr:cNvSpPr>
          <a:spLocks noChangeAspect="1" noChangeArrowheads="1"/>
        </xdr:cNvSpPr>
      </xdr:nvSpPr>
      <xdr:spPr bwMode="auto">
        <a:xfrm>
          <a:off x="62230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323</xdr:row>
      <xdr:rowOff>0</xdr:rowOff>
    </xdr:from>
    <xdr:to>
      <xdr:col>1</xdr:col>
      <xdr:colOff>304800</xdr:colOff>
      <xdr:row>323</xdr:row>
      <xdr:rowOff>304800</xdr:rowOff>
    </xdr:to>
    <xdr:sp macro="" textlink="">
      <xdr:nvSpPr>
        <xdr:cNvPr id="25508" name="AutoShape 1956" descr="https://adas-server.mobiledrivetech.com/polarion/icons/default/enums/type_feature.gif">
          <a:hlinkClick xmlns:r="http://schemas.openxmlformats.org/officeDocument/2006/relationships" r:id="rId645" tgtFrame="_top"/>
          <a:extLst>
            <a:ext uri="{FF2B5EF4-FFF2-40B4-BE49-F238E27FC236}">
              <a16:creationId xmlns:a16="http://schemas.microsoft.com/office/drawing/2014/main" id="{C5BB304C-3936-4385-B492-6C46FCCDD9C0}"/>
            </a:ext>
          </a:extLst>
        </xdr:cNvPr>
        <xdr:cNvSpPr>
          <a:spLocks noChangeAspect="1" noChangeArrowheads="1"/>
        </xdr:cNvSpPr>
      </xdr:nvSpPr>
      <xdr:spPr bwMode="auto">
        <a:xfrm>
          <a:off x="202565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323</xdr:row>
      <xdr:rowOff>0</xdr:rowOff>
    </xdr:from>
    <xdr:to>
      <xdr:col>2</xdr:col>
      <xdr:colOff>304800</xdr:colOff>
      <xdr:row>323</xdr:row>
      <xdr:rowOff>304800</xdr:rowOff>
    </xdr:to>
    <xdr:sp macro="" textlink="">
      <xdr:nvSpPr>
        <xdr:cNvPr id="25509" name="AutoShape 1957" descr="https://adas-server.mobiledrivetech.com/polarion/icons/default/enums/type_spike.gif">
          <a:hlinkClick xmlns:r="http://schemas.openxmlformats.org/officeDocument/2006/relationships" r:id="rId646" tgtFrame="_blank"/>
          <a:extLst>
            <a:ext uri="{FF2B5EF4-FFF2-40B4-BE49-F238E27FC236}">
              <a16:creationId xmlns:a16="http://schemas.microsoft.com/office/drawing/2014/main" id="{E6014054-F2BB-4E35-9B31-1C7AC8F9D1F2}"/>
            </a:ext>
          </a:extLst>
        </xdr:cNvPr>
        <xdr:cNvSpPr>
          <a:spLocks noChangeAspect="1" noChangeArrowheads="1"/>
        </xdr:cNvSpPr>
      </xdr:nvSpPr>
      <xdr:spPr bwMode="auto">
        <a:xfrm>
          <a:off x="265430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323</xdr:row>
      <xdr:rowOff>0</xdr:rowOff>
    </xdr:from>
    <xdr:to>
      <xdr:col>3</xdr:col>
      <xdr:colOff>304800</xdr:colOff>
      <xdr:row>323</xdr:row>
      <xdr:rowOff>304800</xdr:rowOff>
    </xdr:to>
    <xdr:sp macro="" textlink="">
      <xdr:nvSpPr>
        <xdr:cNvPr id="25510" name="AutoShape 1958" descr="https://adas-server.mobiledrivetech.com/polarion/icons/default/enums/type_spike.gif">
          <a:hlinkClick xmlns:r="http://schemas.openxmlformats.org/officeDocument/2006/relationships" r:id="rId646" tgtFrame="_top"/>
          <a:extLst>
            <a:ext uri="{FF2B5EF4-FFF2-40B4-BE49-F238E27FC236}">
              <a16:creationId xmlns:a16="http://schemas.microsoft.com/office/drawing/2014/main" id="{20DA6864-EB82-442A-821B-E9E72FFE668A}"/>
            </a:ext>
          </a:extLst>
        </xdr:cNvPr>
        <xdr:cNvSpPr>
          <a:spLocks noChangeAspect="1" noChangeArrowheads="1"/>
        </xdr:cNvSpPr>
      </xdr:nvSpPr>
      <xdr:spPr bwMode="auto">
        <a:xfrm>
          <a:off x="5797550" y="2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xdr:row>
      <xdr:rowOff>0</xdr:rowOff>
    </xdr:from>
    <xdr:to>
      <xdr:col>0</xdr:col>
      <xdr:colOff>304800</xdr:colOff>
      <xdr:row>324</xdr:row>
      <xdr:rowOff>304800</xdr:rowOff>
    </xdr:to>
    <xdr:sp macro="" textlink="">
      <xdr:nvSpPr>
        <xdr:cNvPr id="25511" name="AutoShape 1959" descr="https://adas-server.mobiledrivetech.com/polarion/ria/images/suspect.gif">
          <a:extLst>
            <a:ext uri="{FF2B5EF4-FFF2-40B4-BE49-F238E27FC236}">
              <a16:creationId xmlns:a16="http://schemas.microsoft.com/office/drawing/2014/main" id="{423C555E-929F-4ACB-A55B-61763C56CD50}"/>
            </a:ext>
          </a:extLst>
        </xdr:cNvPr>
        <xdr:cNvSpPr>
          <a:spLocks noChangeAspect="1" noChangeArrowheads="1"/>
        </xdr:cNvSpPr>
      </xdr:nvSpPr>
      <xdr:spPr bwMode="auto">
        <a:xfrm>
          <a:off x="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324</xdr:row>
      <xdr:rowOff>0</xdr:rowOff>
    </xdr:from>
    <xdr:to>
      <xdr:col>0</xdr:col>
      <xdr:colOff>615950</xdr:colOff>
      <xdr:row>324</xdr:row>
      <xdr:rowOff>304800</xdr:rowOff>
    </xdr:to>
    <xdr:sp macro="" textlink="">
      <xdr:nvSpPr>
        <xdr:cNvPr id="25512" name="AutoShape 1960">
          <a:extLst>
            <a:ext uri="{FF2B5EF4-FFF2-40B4-BE49-F238E27FC236}">
              <a16:creationId xmlns:a16="http://schemas.microsoft.com/office/drawing/2014/main" id="{F810B9EF-5D23-4DF1-AA27-6F8AC51B6B3C}"/>
            </a:ext>
          </a:extLst>
        </xdr:cNvPr>
        <xdr:cNvSpPr>
          <a:spLocks noChangeAspect="1" noChangeArrowheads="1"/>
        </xdr:cNvSpPr>
      </xdr:nvSpPr>
      <xdr:spPr bwMode="auto">
        <a:xfrm>
          <a:off x="31115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324</xdr:row>
      <xdr:rowOff>0</xdr:rowOff>
    </xdr:from>
    <xdr:to>
      <xdr:col>0</xdr:col>
      <xdr:colOff>927100</xdr:colOff>
      <xdr:row>324</xdr:row>
      <xdr:rowOff>304800</xdr:rowOff>
    </xdr:to>
    <xdr:sp macro="" textlink="">
      <xdr:nvSpPr>
        <xdr:cNvPr id="25513" name="AutoShape 1961" descr="https://adas-server.mobiledrivetech.com/polarion/icons/default/enums/type_feature.gif">
          <a:hlinkClick xmlns:r="http://schemas.openxmlformats.org/officeDocument/2006/relationships" r:id="rId647" tgtFrame="_blank"/>
          <a:extLst>
            <a:ext uri="{FF2B5EF4-FFF2-40B4-BE49-F238E27FC236}">
              <a16:creationId xmlns:a16="http://schemas.microsoft.com/office/drawing/2014/main" id="{4A9994FD-0088-4616-851E-0A067D3A596A}"/>
            </a:ext>
          </a:extLst>
        </xdr:cNvPr>
        <xdr:cNvSpPr>
          <a:spLocks noChangeAspect="1" noChangeArrowheads="1"/>
        </xdr:cNvSpPr>
      </xdr:nvSpPr>
      <xdr:spPr bwMode="auto">
        <a:xfrm>
          <a:off x="62230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324</xdr:row>
      <xdr:rowOff>0</xdr:rowOff>
    </xdr:from>
    <xdr:to>
      <xdr:col>1</xdr:col>
      <xdr:colOff>304800</xdr:colOff>
      <xdr:row>324</xdr:row>
      <xdr:rowOff>304800</xdr:rowOff>
    </xdr:to>
    <xdr:sp macro="" textlink="">
      <xdr:nvSpPr>
        <xdr:cNvPr id="25514" name="AutoShape 1962" descr="https://adas-server.mobiledrivetech.com/polarion/icons/default/enums/type_feature.gif">
          <a:hlinkClick xmlns:r="http://schemas.openxmlformats.org/officeDocument/2006/relationships" r:id="rId647" tgtFrame="_top"/>
          <a:extLst>
            <a:ext uri="{FF2B5EF4-FFF2-40B4-BE49-F238E27FC236}">
              <a16:creationId xmlns:a16="http://schemas.microsoft.com/office/drawing/2014/main" id="{88620A60-D377-47EB-B703-1C1C0A373720}"/>
            </a:ext>
          </a:extLst>
        </xdr:cNvPr>
        <xdr:cNvSpPr>
          <a:spLocks noChangeAspect="1" noChangeArrowheads="1"/>
        </xdr:cNvSpPr>
      </xdr:nvSpPr>
      <xdr:spPr bwMode="auto">
        <a:xfrm>
          <a:off x="202565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324</xdr:row>
      <xdr:rowOff>0</xdr:rowOff>
    </xdr:from>
    <xdr:to>
      <xdr:col>2</xdr:col>
      <xdr:colOff>304800</xdr:colOff>
      <xdr:row>324</xdr:row>
      <xdr:rowOff>304800</xdr:rowOff>
    </xdr:to>
    <xdr:sp macro="" textlink="">
      <xdr:nvSpPr>
        <xdr:cNvPr id="25515" name="AutoShape 1963" descr="https://adas-server.mobiledrivetech.com/polarion/icons/default/enums/type_spike.gif">
          <a:hlinkClick xmlns:r="http://schemas.openxmlformats.org/officeDocument/2006/relationships" r:id="rId648" tgtFrame="_blank"/>
          <a:extLst>
            <a:ext uri="{FF2B5EF4-FFF2-40B4-BE49-F238E27FC236}">
              <a16:creationId xmlns:a16="http://schemas.microsoft.com/office/drawing/2014/main" id="{7AF0DED2-5531-4D00-B9AE-3406C63E1800}"/>
            </a:ext>
          </a:extLst>
        </xdr:cNvPr>
        <xdr:cNvSpPr>
          <a:spLocks noChangeAspect="1" noChangeArrowheads="1"/>
        </xdr:cNvSpPr>
      </xdr:nvSpPr>
      <xdr:spPr bwMode="auto">
        <a:xfrm>
          <a:off x="265430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324</xdr:row>
      <xdr:rowOff>0</xdr:rowOff>
    </xdr:from>
    <xdr:to>
      <xdr:col>3</xdr:col>
      <xdr:colOff>304800</xdr:colOff>
      <xdr:row>324</xdr:row>
      <xdr:rowOff>304800</xdr:rowOff>
    </xdr:to>
    <xdr:sp macro="" textlink="">
      <xdr:nvSpPr>
        <xdr:cNvPr id="25516" name="AutoShape 1964" descr="https://adas-server.mobiledrivetech.com/polarion/icons/default/enums/type_spike.gif">
          <a:hlinkClick xmlns:r="http://schemas.openxmlformats.org/officeDocument/2006/relationships" r:id="rId648" tgtFrame="_top"/>
          <a:extLst>
            <a:ext uri="{FF2B5EF4-FFF2-40B4-BE49-F238E27FC236}">
              <a16:creationId xmlns:a16="http://schemas.microsoft.com/office/drawing/2014/main" id="{A4712667-B591-497D-BB5E-180E5182614F}"/>
            </a:ext>
          </a:extLst>
        </xdr:cNvPr>
        <xdr:cNvSpPr>
          <a:spLocks noChangeAspect="1" noChangeArrowheads="1"/>
        </xdr:cNvSpPr>
      </xdr:nvSpPr>
      <xdr:spPr bwMode="auto">
        <a:xfrm>
          <a:off x="5797550" y="2094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xdr:row>
      <xdr:rowOff>0</xdr:rowOff>
    </xdr:from>
    <xdr:to>
      <xdr:col>0</xdr:col>
      <xdr:colOff>304800</xdr:colOff>
      <xdr:row>325</xdr:row>
      <xdr:rowOff>304800</xdr:rowOff>
    </xdr:to>
    <xdr:sp macro="" textlink="">
      <xdr:nvSpPr>
        <xdr:cNvPr id="25517" name="AutoShape 1965" descr="https://adas-server.mobiledrivetech.com/polarion/ria/images/suspect.gif">
          <a:extLst>
            <a:ext uri="{FF2B5EF4-FFF2-40B4-BE49-F238E27FC236}">
              <a16:creationId xmlns:a16="http://schemas.microsoft.com/office/drawing/2014/main" id="{4A9CB946-D5AE-4242-A9CD-ED99251B42C2}"/>
            </a:ext>
          </a:extLst>
        </xdr:cNvPr>
        <xdr:cNvSpPr>
          <a:spLocks noChangeAspect="1" noChangeArrowheads="1"/>
        </xdr:cNvSpPr>
      </xdr:nvSpPr>
      <xdr:spPr bwMode="auto">
        <a:xfrm>
          <a:off x="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325</xdr:row>
      <xdr:rowOff>0</xdr:rowOff>
    </xdr:from>
    <xdr:to>
      <xdr:col>0</xdr:col>
      <xdr:colOff>615950</xdr:colOff>
      <xdr:row>325</xdr:row>
      <xdr:rowOff>304800</xdr:rowOff>
    </xdr:to>
    <xdr:sp macro="" textlink="">
      <xdr:nvSpPr>
        <xdr:cNvPr id="25518" name="AutoShape 1966">
          <a:extLst>
            <a:ext uri="{FF2B5EF4-FFF2-40B4-BE49-F238E27FC236}">
              <a16:creationId xmlns:a16="http://schemas.microsoft.com/office/drawing/2014/main" id="{539BB29C-C8A4-4602-A82F-8E647CBF9852}"/>
            </a:ext>
          </a:extLst>
        </xdr:cNvPr>
        <xdr:cNvSpPr>
          <a:spLocks noChangeAspect="1" noChangeArrowheads="1"/>
        </xdr:cNvSpPr>
      </xdr:nvSpPr>
      <xdr:spPr bwMode="auto">
        <a:xfrm>
          <a:off x="31115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325</xdr:row>
      <xdr:rowOff>0</xdr:rowOff>
    </xdr:from>
    <xdr:to>
      <xdr:col>0</xdr:col>
      <xdr:colOff>927100</xdr:colOff>
      <xdr:row>325</xdr:row>
      <xdr:rowOff>304800</xdr:rowOff>
    </xdr:to>
    <xdr:sp macro="" textlink="">
      <xdr:nvSpPr>
        <xdr:cNvPr id="25519" name="AutoShape 1967" descr="https://adas-server.mobiledrivetech.com/polarion/icons/default/enums/type_feature.gif">
          <a:hlinkClick xmlns:r="http://schemas.openxmlformats.org/officeDocument/2006/relationships" r:id="rId649" tgtFrame="_blank"/>
          <a:extLst>
            <a:ext uri="{FF2B5EF4-FFF2-40B4-BE49-F238E27FC236}">
              <a16:creationId xmlns:a16="http://schemas.microsoft.com/office/drawing/2014/main" id="{40C1918E-8AF3-49AB-BF64-68BC52F3DE24}"/>
            </a:ext>
          </a:extLst>
        </xdr:cNvPr>
        <xdr:cNvSpPr>
          <a:spLocks noChangeAspect="1" noChangeArrowheads="1"/>
        </xdr:cNvSpPr>
      </xdr:nvSpPr>
      <xdr:spPr bwMode="auto">
        <a:xfrm>
          <a:off x="62230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325</xdr:row>
      <xdr:rowOff>0</xdr:rowOff>
    </xdr:from>
    <xdr:to>
      <xdr:col>1</xdr:col>
      <xdr:colOff>304800</xdr:colOff>
      <xdr:row>325</xdr:row>
      <xdr:rowOff>304800</xdr:rowOff>
    </xdr:to>
    <xdr:sp macro="" textlink="">
      <xdr:nvSpPr>
        <xdr:cNvPr id="25520" name="AutoShape 1968" descr="https://adas-server.mobiledrivetech.com/polarion/icons/default/enums/type_feature.gif">
          <a:hlinkClick xmlns:r="http://schemas.openxmlformats.org/officeDocument/2006/relationships" r:id="rId649" tgtFrame="_top"/>
          <a:extLst>
            <a:ext uri="{FF2B5EF4-FFF2-40B4-BE49-F238E27FC236}">
              <a16:creationId xmlns:a16="http://schemas.microsoft.com/office/drawing/2014/main" id="{4C17632A-31A0-4533-8835-5B04AE87C5B4}"/>
            </a:ext>
          </a:extLst>
        </xdr:cNvPr>
        <xdr:cNvSpPr>
          <a:spLocks noChangeAspect="1" noChangeArrowheads="1"/>
        </xdr:cNvSpPr>
      </xdr:nvSpPr>
      <xdr:spPr bwMode="auto">
        <a:xfrm>
          <a:off x="202565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325</xdr:row>
      <xdr:rowOff>0</xdr:rowOff>
    </xdr:from>
    <xdr:to>
      <xdr:col>2</xdr:col>
      <xdr:colOff>304800</xdr:colOff>
      <xdr:row>325</xdr:row>
      <xdr:rowOff>304800</xdr:rowOff>
    </xdr:to>
    <xdr:sp macro="" textlink="">
      <xdr:nvSpPr>
        <xdr:cNvPr id="25521" name="AutoShape 1969" descr="https://adas-server.mobiledrivetech.com/polarion/icons/default/enums/type_spike.gif">
          <a:hlinkClick xmlns:r="http://schemas.openxmlformats.org/officeDocument/2006/relationships" r:id="rId650" tgtFrame="_blank"/>
          <a:extLst>
            <a:ext uri="{FF2B5EF4-FFF2-40B4-BE49-F238E27FC236}">
              <a16:creationId xmlns:a16="http://schemas.microsoft.com/office/drawing/2014/main" id="{9DCEFE94-D804-4015-98B8-4C909A3F1DAB}"/>
            </a:ext>
          </a:extLst>
        </xdr:cNvPr>
        <xdr:cNvSpPr>
          <a:spLocks noChangeAspect="1" noChangeArrowheads="1"/>
        </xdr:cNvSpPr>
      </xdr:nvSpPr>
      <xdr:spPr bwMode="auto">
        <a:xfrm>
          <a:off x="265430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325</xdr:row>
      <xdr:rowOff>0</xdr:rowOff>
    </xdr:from>
    <xdr:to>
      <xdr:col>3</xdr:col>
      <xdr:colOff>304800</xdr:colOff>
      <xdr:row>325</xdr:row>
      <xdr:rowOff>304800</xdr:rowOff>
    </xdr:to>
    <xdr:sp macro="" textlink="">
      <xdr:nvSpPr>
        <xdr:cNvPr id="25522" name="AutoShape 1970" descr="https://adas-server.mobiledrivetech.com/polarion/icons/default/enums/type_spike.gif">
          <a:hlinkClick xmlns:r="http://schemas.openxmlformats.org/officeDocument/2006/relationships" r:id="rId650" tgtFrame="_top"/>
          <a:extLst>
            <a:ext uri="{FF2B5EF4-FFF2-40B4-BE49-F238E27FC236}">
              <a16:creationId xmlns:a16="http://schemas.microsoft.com/office/drawing/2014/main" id="{2B46FEA9-6789-4B9F-8EBD-E8FE03D4195A}"/>
            </a:ext>
          </a:extLst>
        </xdr:cNvPr>
        <xdr:cNvSpPr>
          <a:spLocks noChangeAspect="1" noChangeArrowheads="1"/>
        </xdr:cNvSpPr>
      </xdr:nvSpPr>
      <xdr:spPr bwMode="auto">
        <a:xfrm>
          <a:off x="5797550" y="2101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xdr:row>
      <xdr:rowOff>0</xdr:rowOff>
    </xdr:from>
    <xdr:to>
      <xdr:col>0</xdr:col>
      <xdr:colOff>304800</xdr:colOff>
      <xdr:row>326</xdr:row>
      <xdr:rowOff>304800</xdr:rowOff>
    </xdr:to>
    <xdr:sp macro="" textlink="">
      <xdr:nvSpPr>
        <xdr:cNvPr id="25523" name="AutoShape 1971" descr="https://adas-server.mobiledrivetech.com/polarion/ria/images/suspect.gif">
          <a:extLst>
            <a:ext uri="{FF2B5EF4-FFF2-40B4-BE49-F238E27FC236}">
              <a16:creationId xmlns:a16="http://schemas.microsoft.com/office/drawing/2014/main" id="{D97EA6A8-6D90-4968-A0FD-D0DCE070F1AF}"/>
            </a:ext>
          </a:extLst>
        </xdr:cNvPr>
        <xdr:cNvSpPr>
          <a:spLocks noChangeAspect="1" noChangeArrowheads="1"/>
        </xdr:cNvSpPr>
      </xdr:nvSpPr>
      <xdr:spPr bwMode="auto">
        <a:xfrm>
          <a:off x="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326</xdr:row>
      <xdr:rowOff>0</xdr:rowOff>
    </xdr:from>
    <xdr:to>
      <xdr:col>0</xdr:col>
      <xdr:colOff>615950</xdr:colOff>
      <xdr:row>326</xdr:row>
      <xdr:rowOff>304800</xdr:rowOff>
    </xdr:to>
    <xdr:sp macro="" textlink="">
      <xdr:nvSpPr>
        <xdr:cNvPr id="25524" name="AutoShape 1972">
          <a:extLst>
            <a:ext uri="{FF2B5EF4-FFF2-40B4-BE49-F238E27FC236}">
              <a16:creationId xmlns:a16="http://schemas.microsoft.com/office/drawing/2014/main" id="{D3CD1A33-D367-416C-8624-A3AA4E3B482B}"/>
            </a:ext>
          </a:extLst>
        </xdr:cNvPr>
        <xdr:cNvSpPr>
          <a:spLocks noChangeAspect="1" noChangeArrowheads="1"/>
        </xdr:cNvSpPr>
      </xdr:nvSpPr>
      <xdr:spPr bwMode="auto">
        <a:xfrm>
          <a:off x="31115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326</xdr:row>
      <xdr:rowOff>0</xdr:rowOff>
    </xdr:from>
    <xdr:to>
      <xdr:col>0</xdr:col>
      <xdr:colOff>927100</xdr:colOff>
      <xdr:row>326</xdr:row>
      <xdr:rowOff>304800</xdr:rowOff>
    </xdr:to>
    <xdr:sp macro="" textlink="">
      <xdr:nvSpPr>
        <xdr:cNvPr id="25525" name="AutoShape 1973" descr="https://adas-server.mobiledrivetech.com/polarion/icons/default/enums/type_feature.gif">
          <a:hlinkClick xmlns:r="http://schemas.openxmlformats.org/officeDocument/2006/relationships" r:id="rId651" tgtFrame="_blank"/>
          <a:extLst>
            <a:ext uri="{FF2B5EF4-FFF2-40B4-BE49-F238E27FC236}">
              <a16:creationId xmlns:a16="http://schemas.microsoft.com/office/drawing/2014/main" id="{14575B53-2A5C-42D7-AA5C-B07A893CF5FB}"/>
            </a:ext>
          </a:extLst>
        </xdr:cNvPr>
        <xdr:cNvSpPr>
          <a:spLocks noChangeAspect="1" noChangeArrowheads="1"/>
        </xdr:cNvSpPr>
      </xdr:nvSpPr>
      <xdr:spPr bwMode="auto">
        <a:xfrm>
          <a:off x="62230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326</xdr:row>
      <xdr:rowOff>0</xdr:rowOff>
    </xdr:from>
    <xdr:to>
      <xdr:col>1</xdr:col>
      <xdr:colOff>304800</xdr:colOff>
      <xdr:row>326</xdr:row>
      <xdr:rowOff>304800</xdr:rowOff>
    </xdr:to>
    <xdr:sp macro="" textlink="">
      <xdr:nvSpPr>
        <xdr:cNvPr id="25526" name="AutoShape 1974" descr="https://adas-server.mobiledrivetech.com/polarion/icons/default/enums/type_feature.gif">
          <a:hlinkClick xmlns:r="http://schemas.openxmlformats.org/officeDocument/2006/relationships" r:id="rId651" tgtFrame="_top"/>
          <a:extLst>
            <a:ext uri="{FF2B5EF4-FFF2-40B4-BE49-F238E27FC236}">
              <a16:creationId xmlns:a16="http://schemas.microsoft.com/office/drawing/2014/main" id="{8A380E0F-5453-40BD-925D-1DD459A68510}"/>
            </a:ext>
          </a:extLst>
        </xdr:cNvPr>
        <xdr:cNvSpPr>
          <a:spLocks noChangeAspect="1" noChangeArrowheads="1"/>
        </xdr:cNvSpPr>
      </xdr:nvSpPr>
      <xdr:spPr bwMode="auto">
        <a:xfrm>
          <a:off x="202565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326</xdr:row>
      <xdr:rowOff>0</xdr:rowOff>
    </xdr:from>
    <xdr:to>
      <xdr:col>2</xdr:col>
      <xdr:colOff>304800</xdr:colOff>
      <xdr:row>326</xdr:row>
      <xdr:rowOff>304800</xdr:rowOff>
    </xdr:to>
    <xdr:sp macro="" textlink="">
      <xdr:nvSpPr>
        <xdr:cNvPr id="25527" name="AutoShape 1975" descr="https://adas-server.mobiledrivetech.com/polarion/ria/images/suspect.gif">
          <a:extLst>
            <a:ext uri="{FF2B5EF4-FFF2-40B4-BE49-F238E27FC236}">
              <a16:creationId xmlns:a16="http://schemas.microsoft.com/office/drawing/2014/main" id="{3C75FB7F-EE5B-46FA-AE70-921BEF7FE288}"/>
            </a:ext>
          </a:extLst>
        </xdr:cNvPr>
        <xdr:cNvSpPr>
          <a:spLocks noChangeAspect="1" noChangeArrowheads="1"/>
        </xdr:cNvSpPr>
      </xdr:nvSpPr>
      <xdr:spPr bwMode="auto">
        <a:xfrm>
          <a:off x="265430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326</xdr:row>
      <xdr:rowOff>0</xdr:rowOff>
    </xdr:from>
    <xdr:to>
      <xdr:col>2</xdr:col>
      <xdr:colOff>615950</xdr:colOff>
      <xdr:row>326</xdr:row>
      <xdr:rowOff>304800</xdr:rowOff>
    </xdr:to>
    <xdr:sp macro="" textlink="">
      <xdr:nvSpPr>
        <xdr:cNvPr id="25528" name="AutoShape 1976">
          <a:extLst>
            <a:ext uri="{FF2B5EF4-FFF2-40B4-BE49-F238E27FC236}">
              <a16:creationId xmlns:a16="http://schemas.microsoft.com/office/drawing/2014/main" id="{3DA0F00D-04F9-4DF3-B5D1-F66CFE95F0C5}"/>
            </a:ext>
          </a:extLst>
        </xdr:cNvPr>
        <xdr:cNvSpPr>
          <a:spLocks noChangeAspect="1" noChangeArrowheads="1"/>
        </xdr:cNvSpPr>
      </xdr:nvSpPr>
      <xdr:spPr bwMode="auto">
        <a:xfrm>
          <a:off x="296545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326</xdr:row>
      <xdr:rowOff>0</xdr:rowOff>
    </xdr:from>
    <xdr:to>
      <xdr:col>2</xdr:col>
      <xdr:colOff>927100</xdr:colOff>
      <xdr:row>326</xdr:row>
      <xdr:rowOff>304800</xdr:rowOff>
    </xdr:to>
    <xdr:sp macro="" textlink="">
      <xdr:nvSpPr>
        <xdr:cNvPr id="25529" name="AutoShape 1977" descr="https://adas-server.mobiledrivetech.com/polarion/icons/default/enums/type_spike.gif">
          <a:hlinkClick xmlns:r="http://schemas.openxmlformats.org/officeDocument/2006/relationships" r:id="rId652" tgtFrame="_blank"/>
          <a:extLst>
            <a:ext uri="{FF2B5EF4-FFF2-40B4-BE49-F238E27FC236}">
              <a16:creationId xmlns:a16="http://schemas.microsoft.com/office/drawing/2014/main" id="{D6A964C7-DE21-46A9-AF6D-14A6CA79BF46}"/>
            </a:ext>
          </a:extLst>
        </xdr:cNvPr>
        <xdr:cNvSpPr>
          <a:spLocks noChangeAspect="1" noChangeArrowheads="1"/>
        </xdr:cNvSpPr>
      </xdr:nvSpPr>
      <xdr:spPr bwMode="auto">
        <a:xfrm>
          <a:off x="327660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326</xdr:row>
      <xdr:rowOff>0</xdr:rowOff>
    </xdr:from>
    <xdr:to>
      <xdr:col>3</xdr:col>
      <xdr:colOff>304800</xdr:colOff>
      <xdr:row>326</xdr:row>
      <xdr:rowOff>304800</xdr:rowOff>
    </xdr:to>
    <xdr:sp macro="" textlink="">
      <xdr:nvSpPr>
        <xdr:cNvPr id="25530" name="AutoShape 1978" descr="https://adas-server.mobiledrivetech.com/polarion/icons/default/enums/type_spike.gif">
          <a:hlinkClick xmlns:r="http://schemas.openxmlformats.org/officeDocument/2006/relationships" r:id="rId652" tgtFrame="_top"/>
          <a:extLst>
            <a:ext uri="{FF2B5EF4-FFF2-40B4-BE49-F238E27FC236}">
              <a16:creationId xmlns:a16="http://schemas.microsoft.com/office/drawing/2014/main" id="{2388E346-5EF4-42A8-A570-BF502C82F5CA}"/>
            </a:ext>
          </a:extLst>
        </xdr:cNvPr>
        <xdr:cNvSpPr>
          <a:spLocks noChangeAspect="1" noChangeArrowheads="1"/>
        </xdr:cNvSpPr>
      </xdr:nvSpPr>
      <xdr:spPr bwMode="auto">
        <a:xfrm>
          <a:off x="579755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xdr:row>
      <xdr:rowOff>0</xdr:rowOff>
    </xdr:from>
    <xdr:to>
      <xdr:col>0</xdr:col>
      <xdr:colOff>304800</xdr:colOff>
      <xdr:row>327</xdr:row>
      <xdr:rowOff>304800</xdr:rowOff>
    </xdr:to>
    <xdr:sp macro="" textlink="">
      <xdr:nvSpPr>
        <xdr:cNvPr id="25531" name="AutoShape 1979" descr="https://adas-server.mobiledrivetech.com/polarion/ria/images/suspect.gif">
          <a:extLst>
            <a:ext uri="{FF2B5EF4-FFF2-40B4-BE49-F238E27FC236}">
              <a16:creationId xmlns:a16="http://schemas.microsoft.com/office/drawing/2014/main" id="{811ED3A6-9B00-45E7-9B50-EDA4B0C04046}"/>
            </a:ext>
          </a:extLst>
        </xdr:cNvPr>
        <xdr:cNvSpPr>
          <a:spLocks noChangeAspect="1" noChangeArrowheads="1"/>
        </xdr:cNvSpPr>
      </xdr:nvSpPr>
      <xdr:spPr bwMode="auto">
        <a:xfrm>
          <a:off x="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327</xdr:row>
      <xdr:rowOff>0</xdr:rowOff>
    </xdr:from>
    <xdr:to>
      <xdr:col>0</xdr:col>
      <xdr:colOff>615950</xdr:colOff>
      <xdr:row>327</xdr:row>
      <xdr:rowOff>304800</xdr:rowOff>
    </xdr:to>
    <xdr:sp macro="" textlink="">
      <xdr:nvSpPr>
        <xdr:cNvPr id="25532" name="AutoShape 1980">
          <a:extLst>
            <a:ext uri="{FF2B5EF4-FFF2-40B4-BE49-F238E27FC236}">
              <a16:creationId xmlns:a16="http://schemas.microsoft.com/office/drawing/2014/main" id="{5535C24C-668F-46E8-AC5F-6B1CD32E761A}"/>
            </a:ext>
          </a:extLst>
        </xdr:cNvPr>
        <xdr:cNvSpPr>
          <a:spLocks noChangeAspect="1" noChangeArrowheads="1"/>
        </xdr:cNvSpPr>
      </xdr:nvSpPr>
      <xdr:spPr bwMode="auto">
        <a:xfrm>
          <a:off x="31115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327</xdr:row>
      <xdr:rowOff>0</xdr:rowOff>
    </xdr:from>
    <xdr:to>
      <xdr:col>0</xdr:col>
      <xdr:colOff>927100</xdr:colOff>
      <xdr:row>327</xdr:row>
      <xdr:rowOff>304800</xdr:rowOff>
    </xdr:to>
    <xdr:sp macro="" textlink="">
      <xdr:nvSpPr>
        <xdr:cNvPr id="25533" name="AutoShape 1981" descr="https://adas-server.mobiledrivetech.com/polarion/icons/default/enums/type_feature.gif">
          <a:hlinkClick xmlns:r="http://schemas.openxmlformats.org/officeDocument/2006/relationships" r:id="rId653" tgtFrame="_blank"/>
          <a:extLst>
            <a:ext uri="{FF2B5EF4-FFF2-40B4-BE49-F238E27FC236}">
              <a16:creationId xmlns:a16="http://schemas.microsoft.com/office/drawing/2014/main" id="{86C8A300-19C8-45C5-B950-82327A86D6C4}"/>
            </a:ext>
          </a:extLst>
        </xdr:cNvPr>
        <xdr:cNvSpPr>
          <a:spLocks noChangeAspect="1" noChangeArrowheads="1"/>
        </xdr:cNvSpPr>
      </xdr:nvSpPr>
      <xdr:spPr bwMode="auto">
        <a:xfrm>
          <a:off x="62230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327</xdr:row>
      <xdr:rowOff>0</xdr:rowOff>
    </xdr:from>
    <xdr:to>
      <xdr:col>1</xdr:col>
      <xdr:colOff>304800</xdr:colOff>
      <xdr:row>327</xdr:row>
      <xdr:rowOff>304800</xdr:rowOff>
    </xdr:to>
    <xdr:sp macro="" textlink="">
      <xdr:nvSpPr>
        <xdr:cNvPr id="25534" name="AutoShape 1982" descr="https://adas-server.mobiledrivetech.com/polarion/icons/default/enums/type_feature.gif">
          <a:hlinkClick xmlns:r="http://schemas.openxmlformats.org/officeDocument/2006/relationships" r:id="rId653" tgtFrame="_top"/>
          <a:extLst>
            <a:ext uri="{FF2B5EF4-FFF2-40B4-BE49-F238E27FC236}">
              <a16:creationId xmlns:a16="http://schemas.microsoft.com/office/drawing/2014/main" id="{11E94D98-D2D3-47F3-B741-9726948A1456}"/>
            </a:ext>
          </a:extLst>
        </xdr:cNvPr>
        <xdr:cNvSpPr>
          <a:spLocks noChangeAspect="1" noChangeArrowheads="1"/>
        </xdr:cNvSpPr>
      </xdr:nvSpPr>
      <xdr:spPr bwMode="auto">
        <a:xfrm>
          <a:off x="202565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327</xdr:row>
      <xdr:rowOff>0</xdr:rowOff>
    </xdr:from>
    <xdr:to>
      <xdr:col>2</xdr:col>
      <xdr:colOff>304800</xdr:colOff>
      <xdr:row>327</xdr:row>
      <xdr:rowOff>304800</xdr:rowOff>
    </xdr:to>
    <xdr:sp macro="" textlink="">
      <xdr:nvSpPr>
        <xdr:cNvPr id="25535" name="AutoShape 1983" descr="https://adas-server.mobiledrivetech.com/polarion/icons/default/enums/type_spike.gif">
          <a:hlinkClick xmlns:r="http://schemas.openxmlformats.org/officeDocument/2006/relationships" r:id="rId654" tgtFrame="_blank"/>
          <a:extLst>
            <a:ext uri="{FF2B5EF4-FFF2-40B4-BE49-F238E27FC236}">
              <a16:creationId xmlns:a16="http://schemas.microsoft.com/office/drawing/2014/main" id="{F82CF764-A590-48D5-B449-1BC614D1FD6A}"/>
            </a:ext>
          </a:extLst>
        </xdr:cNvPr>
        <xdr:cNvSpPr>
          <a:spLocks noChangeAspect="1" noChangeArrowheads="1"/>
        </xdr:cNvSpPr>
      </xdr:nvSpPr>
      <xdr:spPr bwMode="auto">
        <a:xfrm>
          <a:off x="265430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327</xdr:row>
      <xdr:rowOff>0</xdr:rowOff>
    </xdr:from>
    <xdr:to>
      <xdr:col>3</xdr:col>
      <xdr:colOff>304800</xdr:colOff>
      <xdr:row>327</xdr:row>
      <xdr:rowOff>304800</xdr:rowOff>
    </xdr:to>
    <xdr:sp macro="" textlink="">
      <xdr:nvSpPr>
        <xdr:cNvPr id="25536" name="AutoShape 1984" descr="https://adas-server.mobiledrivetech.com/polarion/icons/default/enums/type_spike.gif">
          <a:hlinkClick xmlns:r="http://schemas.openxmlformats.org/officeDocument/2006/relationships" r:id="rId654" tgtFrame="_top"/>
          <a:extLst>
            <a:ext uri="{FF2B5EF4-FFF2-40B4-BE49-F238E27FC236}">
              <a16:creationId xmlns:a16="http://schemas.microsoft.com/office/drawing/2014/main" id="{C45ACC09-50DB-4B02-A226-CFA9A904C733}"/>
            </a:ext>
          </a:extLst>
        </xdr:cNvPr>
        <xdr:cNvSpPr>
          <a:spLocks noChangeAspect="1" noChangeArrowheads="1"/>
        </xdr:cNvSpPr>
      </xdr:nvSpPr>
      <xdr:spPr bwMode="auto">
        <a:xfrm>
          <a:off x="5797550" y="21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xdr:row>
      <xdr:rowOff>0</xdr:rowOff>
    </xdr:from>
    <xdr:to>
      <xdr:col>0</xdr:col>
      <xdr:colOff>304800</xdr:colOff>
      <xdr:row>328</xdr:row>
      <xdr:rowOff>304800</xdr:rowOff>
    </xdr:to>
    <xdr:sp macro="" textlink="">
      <xdr:nvSpPr>
        <xdr:cNvPr id="25537" name="AutoShape 1985" descr="https://adas-server.mobiledrivetech.com/polarion/ria/images/suspect.gif">
          <a:extLst>
            <a:ext uri="{FF2B5EF4-FFF2-40B4-BE49-F238E27FC236}">
              <a16:creationId xmlns:a16="http://schemas.microsoft.com/office/drawing/2014/main" id="{E05D019A-3E2C-4F14-B738-B62E969C6CC4}"/>
            </a:ext>
          </a:extLst>
        </xdr:cNvPr>
        <xdr:cNvSpPr>
          <a:spLocks noChangeAspect="1" noChangeArrowheads="1"/>
        </xdr:cNvSpPr>
      </xdr:nvSpPr>
      <xdr:spPr bwMode="auto">
        <a:xfrm>
          <a:off x="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328</xdr:row>
      <xdr:rowOff>0</xdr:rowOff>
    </xdr:from>
    <xdr:to>
      <xdr:col>0</xdr:col>
      <xdr:colOff>615950</xdr:colOff>
      <xdr:row>328</xdr:row>
      <xdr:rowOff>304800</xdr:rowOff>
    </xdr:to>
    <xdr:sp macro="" textlink="">
      <xdr:nvSpPr>
        <xdr:cNvPr id="25538" name="AutoShape 1986">
          <a:extLst>
            <a:ext uri="{FF2B5EF4-FFF2-40B4-BE49-F238E27FC236}">
              <a16:creationId xmlns:a16="http://schemas.microsoft.com/office/drawing/2014/main" id="{85129FD3-EE32-4E08-B816-EFCF2C8E29B9}"/>
            </a:ext>
          </a:extLst>
        </xdr:cNvPr>
        <xdr:cNvSpPr>
          <a:spLocks noChangeAspect="1" noChangeArrowheads="1"/>
        </xdr:cNvSpPr>
      </xdr:nvSpPr>
      <xdr:spPr bwMode="auto">
        <a:xfrm>
          <a:off x="31115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328</xdr:row>
      <xdr:rowOff>0</xdr:rowOff>
    </xdr:from>
    <xdr:to>
      <xdr:col>0</xdr:col>
      <xdr:colOff>927100</xdr:colOff>
      <xdr:row>328</xdr:row>
      <xdr:rowOff>304800</xdr:rowOff>
    </xdr:to>
    <xdr:sp macro="" textlink="">
      <xdr:nvSpPr>
        <xdr:cNvPr id="25539" name="AutoShape 1987" descr="https://adas-server.mobiledrivetech.com/polarion/icons/default/enums/type_feature.gif">
          <a:hlinkClick xmlns:r="http://schemas.openxmlformats.org/officeDocument/2006/relationships" r:id="rId655" tgtFrame="_blank"/>
          <a:extLst>
            <a:ext uri="{FF2B5EF4-FFF2-40B4-BE49-F238E27FC236}">
              <a16:creationId xmlns:a16="http://schemas.microsoft.com/office/drawing/2014/main" id="{EEC6D82A-914E-404E-B878-4AE962AE9AD8}"/>
            </a:ext>
          </a:extLst>
        </xdr:cNvPr>
        <xdr:cNvSpPr>
          <a:spLocks noChangeAspect="1" noChangeArrowheads="1"/>
        </xdr:cNvSpPr>
      </xdr:nvSpPr>
      <xdr:spPr bwMode="auto">
        <a:xfrm>
          <a:off x="62230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328</xdr:row>
      <xdr:rowOff>0</xdr:rowOff>
    </xdr:from>
    <xdr:to>
      <xdr:col>1</xdr:col>
      <xdr:colOff>304800</xdr:colOff>
      <xdr:row>328</xdr:row>
      <xdr:rowOff>304800</xdr:rowOff>
    </xdr:to>
    <xdr:sp macro="" textlink="">
      <xdr:nvSpPr>
        <xdr:cNvPr id="25540" name="AutoShape 1988" descr="https://adas-server.mobiledrivetech.com/polarion/icons/default/enums/type_feature.gif">
          <a:hlinkClick xmlns:r="http://schemas.openxmlformats.org/officeDocument/2006/relationships" r:id="rId655" tgtFrame="_top"/>
          <a:extLst>
            <a:ext uri="{FF2B5EF4-FFF2-40B4-BE49-F238E27FC236}">
              <a16:creationId xmlns:a16="http://schemas.microsoft.com/office/drawing/2014/main" id="{0849305A-936A-4E5B-8986-F103A755002D}"/>
            </a:ext>
          </a:extLst>
        </xdr:cNvPr>
        <xdr:cNvSpPr>
          <a:spLocks noChangeAspect="1" noChangeArrowheads="1"/>
        </xdr:cNvSpPr>
      </xdr:nvSpPr>
      <xdr:spPr bwMode="auto">
        <a:xfrm>
          <a:off x="202565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328</xdr:row>
      <xdr:rowOff>0</xdr:rowOff>
    </xdr:from>
    <xdr:to>
      <xdr:col>2</xdr:col>
      <xdr:colOff>304800</xdr:colOff>
      <xdr:row>328</xdr:row>
      <xdr:rowOff>304800</xdr:rowOff>
    </xdr:to>
    <xdr:sp macro="" textlink="">
      <xdr:nvSpPr>
        <xdr:cNvPr id="25541" name="AutoShape 1989" descr="https://adas-server.mobiledrivetech.com/polarion/icons/default/enums/type_spike.gif">
          <a:hlinkClick xmlns:r="http://schemas.openxmlformats.org/officeDocument/2006/relationships" r:id="rId656" tgtFrame="_blank"/>
          <a:extLst>
            <a:ext uri="{FF2B5EF4-FFF2-40B4-BE49-F238E27FC236}">
              <a16:creationId xmlns:a16="http://schemas.microsoft.com/office/drawing/2014/main" id="{429A11EB-E414-4665-A0FA-0E5E5160CDAD}"/>
            </a:ext>
          </a:extLst>
        </xdr:cNvPr>
        <xdr:cNvSpPr>
          <a:spLocks noChangeAspect="1" noChangeArrowheads="1"/>
        </xdr:cNvSpPr>
      </xdr:nvSpPr>
      <xdr:spPr bwMode="auto">
        <a:xfrm>
          <a:off x="265430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328</xdr:row>
      <xdr:rowOff>0</xdr:rowOff>
    </xdr:from>
    <xdr:to>
      <xdr:col>3</xdr:col>
      <xdr:colOff>304800</xdr:colOff>
      <xdr:row>328</xdr:row>
      <xdr:rowOff>304800</xdr:rowOff>
    </xdr:to>
    <xdr:sp macro="" textlink="">
      <xdr:nvSpPr>
        <xdr:cNvPr id="25542" name="AutoShape 1990" descr="https://adas-server.mobiledrivetech.com/polarion/icons/default/enums/type_spike.gif">
          <a:hlinkClick xmlns:r="http://schemas.openxmlformats.org/officeDocument/2006/relationships" r:id="rId656" tgtFrame="_top"/>
          <a:extLst>
            <a:ext uri="{FF2B5EF4-FFF2-40B4-BE49-F238E27FC236}">
              <a16:creationId xmlns:a16="http://schemas.microsoft.com/office/drawing/2014/main" id="{B6D42F02-C1D6-4BCE-89C4-AC9146015B5C}"/>
            </a:ext>
          </a:extLst>
        </xdr:cNvPr>
        <xdr:cNvSpPr>
          <a:spLocks noChangeAspect="1" noChangeArrowheads="1"/>
        </xdr:cNvSpPr>
      </xdr:nvSpPr>
      <xdr:spPr bwMode="auto">
        <a:xfrm>
          <a:off x="5797550" y="2120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xdr:row>
      <xdr:rowOff>0</xdr:rowOff>
    </xdr:from>
    <xdr:to>
      <xdr:col>0</xdr:col>
      <xdr:colOff>304800</xdr:colOff>
      <xdr:row>329</xdr:row>
      <xdr:rowOff>304800</xdr:rowOff>
    </xdr:to>
    <xdr:sp macro="" textlink="">
      <xdr:nvSpPr>
        <xdr:cNvPr id="25543" name="AutoShape 1991" descr="https://adas-server.mobiledrivetech.com/polarion/ria/images/suspect.gif">
          <a:extLst>
            <a:ext uri="{FF2B5EF4-FFF2-40B4-BE49-F238E27FC236}">
              <a16:creationId xmlns:a16="http://schemas.microsoft.com/office/drawing/2014/main" id="{CA6869A7-C7F7-45DC-96AA-48A3D4DF1A8E}"/>
            </a:ext>
          </a:extLst>
        </xdr:cNvPr>
        <xdr:cNvSpPr>
          <a:spLocks noChangeAspect="1" noChangeArrowheads="1"/>
        </xdr:cNvSpPr>
      </xdr:nvSpPr>
      <xdr:spPr bwMode="auto">
        <a:xfrm>
          <a:off x="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329</xdr:row>
      <xdr:rowOff>0</xdr:rowOff>
    </xdr:from>
    <xdr:to>
      <xdr:col>0</xdr:col>
      <xdr:colOff>615950</xdr:colOff>
      <xdr:row>329</xdr:row>
      <xdr:rowOff>304800</xdr:rowOff>
    </xdr:to>
    <xdr:sp macro="" textlink="">
      <xdr:nvSpPr>
        <xdr:cNvPr id="25544" name="AutoShape 1992">
          <a:extLst>
            <a:ext uri="{FF2B5EF4-FFF2-40B4-BE49-F238E27FC236}">
              <a16:creationId xmlns:a16="http://schemas.microsoft.com/office/drawing/2014/main" id="{5A463831-8194-4661-9948-1E88F969B030}"/>
            </a:ext>
          </a:extLst>
        </xdr:cNvPr>
        <xdr:cNvSpPr>
          <a:spLocks noChangeAspect="1" noChangeArrowheads="1"/>
        </xdr:cNvSpPr>
      </xdr:nvSpPr>
      <xdr:spPr bwMode="auto">
        <a:xfrm>
          <a:off x="31115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329</xdr:row>
      <xdr:rowOff>0</xdr:rowOff>
    </xdr:from>
    <xdr:to>
      <xdr:col>0</xdr:col>
      <xdr:colOff>927100</xdr:colOff>
      <xdr:row>329</xdr:row>
      <xdr:rowOff>304800</xdr:rowOff>
    </xdr:to>
    <xdr:sp macro="" textlink="">
      <xdr:nvSpPr>
        <xdr:cNvPr id="25545" name="AutoShape 1993" descr="https://adas-server.mobiledrivetech.com/polarion/icons/default/enums/type_feature.gif">
          <a:hlinkClick xmlns:r="http://schemas.openxmlformats.org/officeDocument/2006/relationships" r:id="rId657" tgtFrame="_blank"/>
          <a:extLst>
            <a:ext uri="{FF2B5EF4-FFF2-40B4-BE49-F238E27FC236}">
              <a16:creationId xmlns:a16="http://schemas.microsoft.com/office/drawing/2014/main" id="{C6D45D4A-E9C2-43D4-AEE9-74A0247F9088}"/>
            </a:ext>
          </a:extLst>
        </xdr:cNvPr>
        <xdr:cNvSpPr>
          <a:spLocks noChangeAspect="1" noChangeArrowheads="1"/>
        </xdr:cNvSpPr>
      </xdr:nvSpPr>
      <xdr:spPr bwMode="auto">
        <a:xfrm>
          <a:off x="62230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329</xdr:row>
      <xdr:rowOff>0</xdr:rowOff>
    </xdr:from>
    <xdr:to>
      <xdr:col>1</xdr:col>
      <xdr:colOff>304800</xdr:colOff>
      <xdr:row>329</xdr:row>
      <xdr:rowOff>304800</xdr:rowOff>
    </xdr:to>
    <xdr:sp macro="" textlink="">
      <xdr:nvSpPr>
        <xdr:cNvPr id="25546" name="AutoShape 1994" descr="https://adas-server.mobiledrivetech.com/polarion/icons/default/enums/type_feature.gif">
          <a:hlinkClick xmlns:r="http://schemas.openxmlformats.org/officeDocument/2006/relationships" r:id="rId657" tgtFrame="_top"/>
          <a:extLst>
            <a:ext uri="{FF2B5EF4-FFF2-40B4-BE49-F238E27FC236}">
              <a16:creationId xmlns:a16="http://schemas.microsoft.com/office/drawing/2014/main" id="{05C7CA6B-98A4-4702-8377-B1174A17271F}"/>
            </a:ext>
          </a:extLst>
        </xdr:cNvPr>
        <xdr:cNvSpPr>
          <a:spLocks noChangeAspect="1" noChangeArrowheads="1"/>
        </xdr:cNvSpPr>
      </xdr:nvSpPr>
      <xdr:spPr bwMode="auto">
        <a:xfrm>
          <a:off x="202565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329</xdr:row>
      <xdr:rowOff>0</xdr:rowOff>
    </xdr:from>
    <xdr:to>
      <xdr:col>2</xdr:col>
      <xdr:colOff>304800</xdr:colOff>
      <xdr:row>329</xdr:row>
      <xdr:rowOff>304800</xdr:rowOff>
    </xdr:to>
    <xdr:sp macro="" textlink="">
      <xdr:nvSpPr>
        <xdr:cNvPr id="25547" name="AutoShape 1995" descr="https://adas-server.mobiledrivetech.com/polarion/icons/default/enums/type_spike.gif">
          <a:hlinkClick xmlns:r="http://schemas.openxmlformats.org/officeDocument/2006/relationships" r:id="rId658" tgtFrame="_blank"/>
          <a:extLst>
            <a:ext uri="{FF2B5EF4-FFF2-40B4-BE49-F238E27FC236}">
              <a16:creationId xmlns:a16="http://schemas.microsoft.com/office/drawing/2014/main" id="{AB35C7E2-D266-4B19-85E9-433EF3DF7A9F}"/>
            </a:ext>
          </a:extLst>
        </xdr:cNvPr>
        <xdr:cNvSpPr>
          <a:spLocks noChangeAspect="1" noChangeArrowheads="1"/>
        </xdr:cNvSpPr>
      </xdr:nvSpPr>
      <xdr:spPr bwMode="auto">
        <a:xfrm>
          <a:off x="265430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329</xdr:row>
      <xdr:rowOff>0</xdr:rowOff>
    </xdr:from>
    <xdr:to>
      <xdr:col>3</xdr:col>
      <xdr:colOff>304800</xdr:colOff>
      <xdr:row>329</xdr:row>
      <xdr:rowOff>304800</xdr:rowOff>
    </xdr:to>
    <xdr:sp macro="" textlink="">
      <xdr:nvSpPr>
        <xdr:cNvPr id="25548" name="AutoShape 1996" descr="https://adas-server.mobiledrivetech.com/polarion/icons/default/enums/type_spike.gif">
          <a:hlinkClick xmlns:r="http://schemas.openxmlformats.org/officeDocument/2006/relationships" r:id="rId658" tgtFrame="_top"/>
          <a:extLst>
            <a:ext uri="{FF2B5EF4-FFF2-40B4-BE49-F238E27FC236}">
              <a16:creationId xmlns:a16="http://schemas.microsoft.com/office/drawing/2014/main" id="{BB0D2E2A-8971-4FF0-B9C0-6D93E13258B5}"/>
            </a:ext>
          </a:extLst>
        </xdr:cNvPr>
        <xdr:cNvSpPr>
          <a:spLocks noChangeAspect="1" noChangeArrowheads="1"/>
        </xdr:cNvSpPr>
      </xdr:nvSpPr>
      <xdr:spPr bwMode="auto">
        <a:xfrm>
          <a:off x="5797550" y="2127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xdr:row>
      <xdr:rowOff>0</xdr:rowOff>
    </xdr:from>
    <xdr:to>
      <xdr:col>0</xdr:col>
      <xdr:colOff>304800</xdr:colOff>
      <xdr:row>330</xdr:row>
      <xdr:rowOff>304800</xdr:rowOff>
    </xdr:to>
    <xdr:sp macro="" textlink="">
      <xdr:nvSpPr>
        <xdr:cNvPr id="25549" name="AutoShape 1997" descr="https://adas-server.mobiledrivetech.com/polarion/ria/images/suspect.gif">
          <a:extLst>
            <a:ext uri="{FF2B5EF4-FFF2-40B4-BE49-F238E27FC236}">
              <a16:creationId xmlns:a16="http://schemas.microsoft.com/office/drawing/2014/main" id="{48F85202-F677-471A-A3FA-DBE4B35F7D4F}"/>
            </a:ext>
          </a:extLst>
        </xdr:cNvPr>
        <xdr:cNvSpPr>
          <a:spLocks noChangeAspect="1" noChangeArrowheads="1"/>
        </xdr:cNvSpPr>
      </xdr:nvSpPr>
      <xdr:spPr bwMode="auto">
        <a:xfrm>
          <a:off x="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330</xdr:row>
      <xdr:rowOff>0</xdr:rowOff>
    </xdr:from>
    <xdr:to>
      <xdr:col>0</xdr:col>
      <xdr:colOff>615950</xdr:colOff>
      <xdr:row>330</xdr:row>
      <xdr:rowOff>304800</xdr:rowOff>
    </xdr:to>
    <xdr:sp macro="" textlink="">
      <xdr:nvSpPr>
        <xdr:cNvPr id="25550" name="AutoShape 1998">
          <a:extLst>
            <a:ext uri="{FF2B5EF4-FFF2-40B4-BE49-F238E27FC236}">
              <a16:creationId xmlns:a16="http://schemas.microsoft.com/office/drawing/2014/main" id="{049BA160-770E-4F99-A984-1966F735DF33}"/>
            </a:ext>
          </a:extLst>
        </xdr:cNvPr>
        <xdr:cNvSpPr>
          <a:spLocks noChangeAspect="1" noChangeArrowheads="1"/>
        </xdr:cNvSpPr>
      </xdr:nvSpPr>
      <xdr:spPr bwMode="auto">
        <a:xfrm>
          <a:off x="31115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330</xdr:row>
      <xdr:rowOff>0</xdr:rowOff>
    </xdr:from>
    <xdr:to>
      <xdr:col>0</xdr:col>
      <xdr:colOff>927100</xdr:colOff>
      <xdr:row>330</xdr:row>
      <xdr:rowOff>304800</xdr:rowOff>
    </xdr:to>
    <xdr:sp macro="" textlink="">
      <xdr:nvSpPr>
        <xdr:cNvPr id="25551" name="AutoShape 1999" descr="https://adas-server.mobiledrivetech.com/polarion/icons/default/enums/type_feature.gif">
          <a:hlinkClick xmlns:r="http://schemas.openxmlformats.org/officeDocument/2006/relationships" r:id="rId659" tgtFrame="_blank"/>
          <a:extLst>
            <a:ext uri="{FF2B5EF4-FFF2-40B4-BE49-F238E27FC236}">
              <a16:creationId xmlns:a16="http://schemas.microsoft.com/office/drawing/2014/main" id="{6E561159-8002-43CE-AB3C-C1E56E3A9257}"/>
            </a:ext>
          </a:extLst>
        </xdr:cNvPr>
        <xdr:cNvSpPr>
          <a:spLocks noChangeAspect="1" noChangeArrowheads="1"/>
        </xdr:cNvSpPr>
      </xdr:nvSpPr>
      <xdr:spPr bwMode="auto">
        <a:xfrm>
          <a:off x="62230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330</xdr:row>
      <xdr:rowOff>0</xdr:rowOff>
    </xdr:from>
    <xdr:to>
      <xdr:col>1</xdr:col>
      <xdr:colOff>304800</xdr:colOff>
      <xdr:row>330</xdr:row>
      <xdr:rowOff>304800</xdr:rowOff>
    </xdr:to>
    <xdr:sp macro="" textlink="">
      <xdr:nvSpPr>
        <xdr:cNvPr id="25552" name="AutoShape 2000" descr="https://adas-server.mobiledrivetech.com/polarion/icons/default/enums/type_feature.gif">
          <a:hlinkClick xmlns:r="http://schemas.openxmlformats.org/officeDocument/2006/relationships" r:id="rId659" tgtFrame="_top"/>
          <a:extLst>
            <a:ext uri="{FF2B5EF4-FFF2-40B4-BE49-F238E27FC236}">
              <a16:creationId xmlns:a16="http://schemas.microsoft.com/office/drawing/2014/main" id="{1FD98A1A-651E-4FD9-BF1C-45F2CC376A7F}"/>
            </a:ext>
          </a:extLst>
        </xdr:cNvPr>
        <xdr:cNvSpPr>
          <a:spLocks noChangeAspect="1" noChangeArrowheads="1"/>
        </xdr:cNvSpPr>
      </xdr:nvSpPr>
      <xdr:spPr bwMode="auto">
        <a:xfrm>
          <a:off x="202565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330</xdr:row>
      <xdr:rowOff>0</xdr:rowOff>
    </xdr:from>
    <xdr:to>
      <xdr:col>2</xdr:col>
      <xdr:colOff>304800</xdr:colOff>
      <xdr:row>330</xdr:row>
      <xdr:rowOff>304800</xdr:rowOff>
    </xdr:to>
    <xdr:sp macro="" textlink="">
      <xdr:nvSpPr>
        <xdr:cNvPr id="25553" name="AutoShape 2001" descr="https://adas-server.mobiledrivetech.com/polarion/icons/default/enums/type_spike.gif">
          <a:hlinkClick xmlns:r="http://schemas.openxmlformats.org/officeDocument/2006/relationships" r:id="rId660" tgtFrame="_blank"/>
          <a:extLst>
            <a:ext uri="{FF2B5EF4-FFF2-40B4-BE49-F238E27FC236}">
              <a16:creationId xmlns:a16="http://schemas.microsoft.com/office/drawing/2014/main" id="{B0330699-6827-45F2-A08D-43E42A8B70EF}"/>
            </a:ext>
          </a:extLst>
        </xdr:cNvPr>
        <xdr:cNvSpPr>
          <a:spLocks noChangeAspect="1" noChangeArrowheads="1"/>
        </xdr:cNvSpPr>
      </xdr:nvSpPr>
      <xdr:spPr bwMode="auto">
        <a:xfrm>
          <a:off x="265430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330</xdr:row>
      <xdr:rowOff>0</xdr:rowOff>
    </xdr:from>
    <xdr:to>
      <xdr:col>3</xdr:col>
      <xdr:colOff>304800</xdr:colOff>
      <xdr:row>330</xdr:row>
      <xdr:rowOff>304800</xdr:rowOff>
    </xdr:to>
    <xdr:sp macro="" textlink="">
      <xdr:nvSpPr>
        <xdr:cNvPr id="25554" name="AutoShape 2002" descr="https://adas-server.mobiledrivetech.com/polarion/icons/default/enums/type_spike.gif">
          <a:hlinkClick xmlns:r="http://schemas.openxmlformats.org/officeDocument/2006/relationships" r:id="rId660" tgtFrame="_top"/>
          <a:extLst>
            <a:ext uri="{FF2B5EF4-FFF2-40B4-BE49-F238E27FC236}">
              <a16:creationId xmlns:a16="http://schemas.microsoft.com/office/drawing/2014/main" id="{F0833438-1D69-46F5-BC43-FEC662683110}"/>
            </a:ext>
          </a:extLst>
        </xdr:cNvPr>
        <xdr:cNvSpPr>
          <a:spLocks noChangeAspect="1" noChangeArrowheads="1"/>
        </xdr:cNvSpPr>
      </xdr:nvSpPr>
      <xdr:spPr bwMode="auto">
        <a:xfrm>
          <a:off x="5797550"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xdr:row>
      <xdr:rowOff>0</xdr:rowOff>
    </xdr:from>
    <xdr:to>
      <xdr:col>0</xdr:col>
      <xdr:colOff>304800</xdr:colOff>
      <xdr:row>331</xdr:row>
      <xdr:rowOff>304800</xdr:rowOff>
    </xdr:to>
    <xdr:sp macro="" textlink="">
      <xdr:nvSpPr>
        <xdr:cNvPr id="25555" name="AutoShape 2003" descr="https://adas-server.mobiledrivetech.com/polarion/ria/images/suspect.gif">
          <a:extLst>
            <a:ext uri="{FF2B5EF4-FFF2-40B4-BE49-F238E27FC236}">
              <a16:creationId xmlns:a16="http://schemas.microsoft.com/office/drawing/2014/main" id="{D851E2EA-C8F5-4806-84C4-589729B88D57}"/>
            </a:ext>
          </a:extLst>
        </xdr:cNvPr>
        <xdr:cNvSpPr>
          <a:spLocks noChangeAspect="1" noChangeArrowheads="1"/>
        </xdr:cNvSpPr>
      </xdr:nvSpPr>
      <xdr:spPr bwMode="auto">
        <a:xfrm>
          <a:off x="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331</xdr:row>
      <xdr:rowOff>0</xdr:rowOff>
    </xdr:from>
    <xdr:to>
      <xdr:col>0</xdr:col>
      <xdr:colOff>615950</xdr:colOff>
      <xdr:row>331</xdr:row>
      <xdr:rowOff>304800</xdr:rowOff>
    </xdr:to>
    <xdr:sp macro="" textlink="">
      <xdr:nvSpPr>
        <xdr:cNvPr id="25556" name="AutoShape 2004">
          <a:extLst>
            <a:ext uri="{FF2B5EF4-FFF2-40B4-BE49-F238E27FC236}">
              <a16:creationId xmlns:a16="http://schemas.microsoft.com/office/drawing/2014/main" id="{8EE8E123-8A14-4219-BE46-05E31FC4F128}"/>
            </a:ext>
          </a:extLst>
        </xdr:cNvPr>
        <xdr:cNvSpPr>
          <a:spLocks noChangeAspect="1" noChangeArrowheads="1"/>
        </xdr:cNvSpPr>
      </xdr:nvSpPr>
      <xdr:spPr bwMode="auto">
        <a:xfrm>
          <a:off x="31115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331</xdr:row>
      <xdr:rowOff>0</xdr:rowOff>
    </xdr:from>
    <xdr:to>
      <xdr:col>0</xdr:col>
      <xdr:colOff>927100</xdr:colOff>
      <xdr:row>331</xdr:row>
      <xdr:rowOff>304800</xdr:rowOff>
    </xdr:to>
    <xdr:sp macro="" textlink="">
      <xdr:nvSpPr>
        <xdr:cNvPr id="25557" name="AutoShape 2005" descr="https://adas-server.mobiledrivetech.com/polarion/icons/default/enums/type_feature.gif">
          <a:hlinkClick xmlns:r="http://schemas.openxmlformats.org/officeDocument/2006/relationships" r:id="rId661" tgtFrame="_blank"/>
          <a:extLst>
            <a:ext uri="{FF2B5EF4-FFF2-40B4-BE49-F238E27FC236}">
              <a16:creationId xmlns:a16="http://schemas.microsoft.com/office/drawing/2014/main" id="{E0D108F7-A7F7-4169-A7D6-5EE2D3B96AE0}"/>
            </a:ext>
          </a:extLst>
        </xdr:cNvPr>
        <xdr:cNvSpPr>
          <a:spLocks noChangeAspect="1" noChangeArrowheads="1"/>
        </xdr:cNvSpPr>
      </xdr:nvSpPr>
      <xdr:spPr bwMode="auto">
        <a:xfrm>
          <a:off x="62230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331</xdr:row>
      <xdr:rowOff>0</xdr:rowOff>
    </xdr:from>
    <xdr:to>
      <xdr:col>1</xdr:col>
      <xdr:colOff>304800</xdr:colOff>
      <xdr:row>331</xdr:row>
      <xdr:rowOff>304800</xdr:rowOff>
    </xdr:to>
    <xdr:sp macro="" textlink="">
      <xdr:nvSpPr>
        <xdr:cNvPr id="25558" name="AutoShape 2006" descr="https://adas-server.mobiledrivetech.com/polarion/icons/default/enums/type_feature.gif">
          <a:hlinkClick xmlns:r="http://schemas.openxmlformats.org/officeDocument/2006/relationships" r:id="rId661" tgtFrame="_top"/>
          <a:extLst>
            <a:ext uri="{FF2B5EF4-FFF2-40B4-BE49-F238E27FC236}">
              <a16:creationId xmlns:a16="http://schemas.microsoft.com/office/drawing/2014/main" id="{8741D2D9-4FBF-479C-A186-A0BE17A1F120}"/>
            </a:ext>
          </a:extLst>
        </xdr:cNvPr>
        <xdr:cNvSpPr>
          <a:spLocks noChangeAspect="1" noChangeArrowheads="1"/>
        </xdr:cNvSpPr>
      </xdr:nvSpPr>
      <xdr:spPr bwMode="auto">
        <a:xfrm>
          <a:off x="202565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331</xdr:row>
      <xdr:rowOff>0</xdr:rowOff>
    </xdr:from>
    <xdr:to>
      <xdr:col>2</xdr:col>
      <xdr:colOff>304800</xdr:colOff>
      <xdr:row>331</xdr:row>
      <xdr:rowOff>304800</xdr:rowOff>
    </xdr:to>
    <xdr:sp macro="" textlink="">
      <xdr:nvSpPr>
        <xdr:cNvPr id="25559" name="AutoShape 2007" descr="https://adas-server.mobiledrivetech.com/polarion/icons/default/enums/type_spike.gif">
          <a:hlinkClick xmlns:r="http://schemas.openxmlformats.org/officeDocument/2006/relationships" r:id="rId662" tgtFrame="_blank"/>
          <a:extLst>
            <a:ext uri="{FF2B5EF4-FFF2-40B4-BE49-F238E27FC236}">
              <a16:creationId xmlns:a16="http://schemas.microsoft.com/office/drawing/2014/main" id="{BB025FAE-1E97-4511-BF7F-B340E2470846}"/>
            </a:ext>
          </a:extLst>
        </xdr:cNvPr>
        <xdr:cNvSpPr>
          <a:spLocks noChangeAspect="1" noChangeArrowheads="1"/>
        </xdr:cNvSpPr>
      </xdr:nvSpPr>
      <xdr:spPr bwMode="auto">
        <a:xfrm>
          <a:off x="265430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331</xdr:row>
      <xdr:rowOff>0</xdr:rowOff>
    </xdr:from>
    <xdr:to>
      <xdr:col>3</xdr:col>
      <xdr:colOff>304800</xdr:colOff>
      <xdr:row>331</xdr:row>
      <xdr:rowOff>304800</xdr:rowOff>
    </xdr:to>
    <xdr:sp macro="" textlink="">
      <xdr:nvSpPr>
        <xdr:cNvPr id="25560" name="AutoShape 2008" descr="https://adas-server.mobiledrivetech.com/polarion/icons/default/enums/type_spike.gif">
          <a:hlinkClick xmlns:r="http://schemas.openxmlformats.org/officeDocument/2006/relationships" r:id="rId662" tgtFrame="_top"/>
          <a:extLst>
            <a:ext uri="{FF2B5EF4-FFF2-40B4-BE49-F238E27FC236}">
              <a16:creationId xmlns:a16="http://schemas.microsoft.com/office/drawing/2014/main" id="{122AA2AB-FEAA-4981-9E79-EFF79588B61F}"/>
            </a:ext>
          </a:extLst>
        </xdr:cNvPr>
        <xdr:cNvSpPr>
          <a:spLocks noChangeAspect="1" noChangeArrowheads="1"/>
        </xdr:cNvSpPr>
      </xdr:nvSpPr>
      <xdr:spPr bwMode="auto">
        <a:xfrm>
          <a:off x="5797550" y="2140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xdr:row>
      <xdr:rowOff>0</xdr:rowOff>
    </xdr:from>
    <xdr:to>
      <xdr:col>0</xdr:col>
      <xdr:colOff>304800</xdr:colOff>
      <xdr:row>332</xdr:row>
      <xdr:rowOff>304800</xdr:rowOff>
    </xdr:to>
    <xdr:sp macro="" textlink="">
      <xdr:nvSpPr>
        <xdr:cNvPr id="25561" name="AutoShape 2009" descr="https://adas-server.mobiledrivetech.com/polarion/ria/images/suspect.gif">
          <a:extLst>
            <a:ext uri="{FF2B5EF4-FFF2-40B4-BE49-F238E27FC236}">
              <a16:creationId xmlns:a16="http://schemas.microsoft.com/office/drawing/2014/main" id="{6F80D9A5-F632-41B0-9B74-BAFF6706D976}"/>
            </a:ext>
          </a:extLst>
        </xdr:cNvPr>
        <xdr:cNvSpPr>
          <a:spLocks noChangeAspect="1" noChangeArrowheads="1"/>
        </xdr:cNvSpPr>
      </xdr:nvSpPr>
      <xdr:spPr bwMode="auto">
        <a:xfrm>
          <a:off x="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332</xdr:row>
      <xdr:rowOff>0</xdr:rowOff>
    </xdr:from>
    <xdr:to>
      <xdr:col>0</xdr:col>
      <xdr:colOff>615950</xdr:colOff>
      <xdr:row>332</xdr:row>
      <xdr:rowOff>304800</xdr:rowOff>
    </xdr:to>
    <xdr:sp macro="" textlink="">
      <xdr:nvSpPr>
        <xdr:cNvPr id="25562" name="AutoShape 2010">
          <a:extLst>
            <a:ext uri="{FF2B5EF4-FFF2-40B4-BE49-F238E27FC236}">
              <a16:creationId xmlns:a16="http://schemas.microsoft.com/office/drawing/2014/main" id="{A33DE555-F4CD-439E-9CB3-9FA0B0F1D25E}"/>
            </a:ext>
          </a:extLst>
        </xdr:cNvPr>
        <xdr:cNvSpPr>
          <a:spLocks noChangeAspect="1" noChangeArrowheads="1"/>
        </xdr:cNvSpPr>
      </xdr:nvSpPr>
      <xdr:spPr bwMode="auto">
        <a:xfrm>
          <a:off x="31115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332</xdr:row>
      <xdr:rowOff>0</xdr:rowOff>
    </xdr:from>
    <xdr:to>
      <xdr:col>0</xdr:col>
      <xdr:colOff>927100</xdr:colOff>
      <xdr:row>332</xdr:row>
      <xdr:rowOff>304800</xdr:rowOff>
    </xdr:to>
    <xdr:sp macro="" textlink="">
      <xdr:nvSpPr>
        <xdr:cNvPr id="25563" name="AutoShape 2011" descr="https://adas-server.mobiledrivetech.com/polarion/icons/default/enums/type_feature.gif">
          <a:hlinkClick xmlns:r="http://schemas.openxmlformats.org/officeDocument/2006/relationships" r:id="rId663" tgtFrame="_blank"/>
          <a:extLst>
            <a:ext uri="{FF2B5EF4-FFF2-40B4-BE49-F238E27FC236}">
              <a16:creationId xmlns:a16="http://schemas.microsoft.com/office/drawing/2014/main" id="{E5D5E062-BC4F-47CC-BA34-FEDC2AEBADF7}"/>
            </a:ext>
          </a:extLst>
        </xdr:cNvPr>
        <xdr:cNvSpPr>
          <a:spLocks noChangeAspect="1" noChangeArrowheads="1"/>
        </xdr:cNvSpPr>
      </xdr:nvSpPr>
      <xdr:spPr bwMode="auto">
        <a:xfrm>
          <a:off x="62230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332</xdr:row>
      <xdr:rowOff>0</xdr:rowOff>
    </xdr:from>
    <xdr:to>
      <xdr:col>1</xdr:col>
      <xdr:colOff>304800</xdr:colOff>
      <xdr:row>332</xdr:row>
      <xdr:rowOff>304800</xdr:rowOff>
    </xdr:to>
    <xdr:sp macro="" textlink="">
      <xdr:nvSpPr>
        <xdr:cNvPr id="25564" name="AutoShape 2012" descr="https://adas-server.mobiledrivetech.com/polarion/icons/default/enums/type_feature.gif">
          <a:hlinkClick xmlns:r="http://schemas.openxmlformats.org/officeDocument/2006/relationships" r:id="rId663" tgtFrame="_top"/>
          <a:extLst>
            <a:ext uri="{FF2B5EF4-FFF2-40B4-BE49-F238E27FC236}">
              <a16:creationId xmlns:a16="http://schemas.microsoft.com/office/drawing/2014/main" id="{D497BA93-9A65-42B0-A632-4EC10015EDD1}"/>
            </a:ext>
          </a:extLst>
        </xdr:cNvPr>
        <xdr:cNvSpPr>
          <a:spLocks noChangeAspect="1" noChangeArrowheads="1"/>
        </xdr:cNvSpPr>
      </xdr:nvSpPr>
      <xdr:spPr bwMode="auto">
        <a:xfrm>
          <a:off x="202565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332</xdr:row>
      <xdr:rowOff>0</xdr:rowOff>
    </xdr:from>
    <xdr:to>
      <xdr:col>2</xdr:col>
      <xdr:colOff>304800</xdr:colOff>
      <xdr:row>332</xdr:row>
      <xdr:rowOff>304800</xdr:rowOff>
    </xdr:to>
    <xdr:sp macro="" textlink="">
      <xdr:nvSpPr>
        <xdr:cNvPr id="25565" name="AutoShape 2013" descr="https://adas-server.mobiledrivetech.com/polarion/ria/images/suspect.gif">
          <a:extLst>
            <a:ext uri="{FF2B5EF4-FFF2-40B4-BE49-F238E27FC236}">
              <a16:creationId xmlns:a16="http://schemas.microsoft.com/office/drawing/2014/main" id="{71BB630C-3A22-43D1-A9C0-CD3B6121B787}"/>
            </a:ext>
          </a:extLst>
        </xdr:cNvPr>
        <xdr:cNvSpPr>
          <a:spLocks noChangeAspect="1" noChangeArrowheads="1"/>
        </xdr:cNvSpPr>
      </xdr:nvSpPr>
      <xdr:spPr bwMode="auto">
        <a:xfrm>
          <a:off x="265430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332</xdr:row>
      <xdr:rowOff>0</xdr:rowOff>
    </xdr:from>
    <xdr:to>
      <xdr:col>2</xdr:col>
      <xdr:colOff>615950</xdr:colOff>
      <xdr:row>332</xdr:row>
      <xdr:rowOff>304800</xdr:rowOff>
    </xdr:to>
    <xdr:sp macro="" textlink="">
      <xdr:nvSpPr>
        <xdr:cNvPr id="25566" name="AutoShape 2014">
          <a:extLst>
            <a:ext uri="{FF2B5EF4-FFF2-40B4-BE49-F238E27FC236}">
              <a16:creationId xmlns:a16="http://schemas.microsoft.com/office/drawing/2014/main" id="{31F5C899-E376-4888-BFFF-C875F6126D6F}"/>
            </a:ext>
          </a:extLst>
        </xdr:cNvPr>
        <xdr:cNvSpPr>
          <a:spLocks noChangeAspect="1" noChangeArrowheads="1"/>
        </xdr:cNvSpPr>
      </xdr:nvSpPr>
      <xdr:spPr bwMode="auto">
        <a:xfrm>
          <a:off x="296545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332</xdr:row>
      <xdr:rowOff>0</xdr:rowOff>
    </xdr:from>
    <xdr:to>
      <xdr:col>2</xdr:col>
      <xdr:colOff>927100</xdr:colOff>
      <xdr:row>332</xdr:row>
      <xdr:rowOff>304800</xdr:rowOff>
    </xdr:to>
    <xdr:sp macro="" textlink="">
      <xdr:nvSpPr>
        <xdr:cNvPr id="25567" name="AutoShape 2015" descr="https://adas-server.mobiledrivetech.com/polarion/icons/default/enums/type_spike.gif">
          <a:hlinkClick xmlns:r="http://schemas.openxmlformats.org/officeDocument/2006/relationships" r:id="rId664" tgtFrame="_blank"/>
          <a:extLst>
            <a:ext uri="{FF2B5EF4-FFF2-40B4-BE49-F238E27FC236}">
              <a16:creationId xmlns:a16="http://schemas.microsoft.com/office/drawing/2014/main" id="{68835562-FC8A-4BF9-8DCA-F659FB326296}"/>
            </a:ext>
          </a:extLst>
        </xdr:cNvPr>
        <xdr:cNvSpPr>
          <a:spLocks noChangeAspect="1" noChangeArrowheads="1"/>
        </xdr:cNvSpPr>
      </xdr:nvSpPr>
      <xdr:spPr bwMode="auto">
        <a:xfrm>
          <a:off x="327660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332</xdr:row>
      <xdr:rowOff>0</xdr:rowOff>
    </xdr:from>
    <xdr:to>
      <xdr:col>3</xdr:col>
      <xdr:colOff>304800</xdr:colOff>
      <xdr:row>332</xdr:row>
      <xdr:rowOff>304800</xdr:rowOff>
    </xdr:to>
    <xdr:sp macro="" textlink="">
      <xdr:nvSpPr>
        <xdr:cNvPr id="25568" name="AutoShape 2016" descr="https://adas-server.mobiledrivetech.com/polarion/icons/default/enums/type_spike.gif">
          <a:hlinkClick xmlns:r="http://schemas.openxmlformats.org/officeDocument/2006/relationships" r:id="rId664" tgtFrame="_top"/>
          <a:extLst>
            <a:ext uri="{FF2B5EF4-FFF2-40B4-BE49-F238E27FC236}">
              <a16:creationId xmlns:a16="http://schemas.microsoft.com/office/drawing/2014/main" id="{6F3FBF13-6CF5-455D-B84D-F595542FF165}"/>
            </a:ext>
          </a:extLst>
        </xdr:cNvPr>
        <xdr:cNvSpPr>
          <a:spLocks noChangeAspect="1" noChangeArrowheads="1"/>
        </xdr:cNvSpPr>
      </xdr:nvSpPr>
      <xdr:spPr bwMode="auto">
        <a:xfrm>
          <a:off x="579755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xdr:row>
      <xdr:rowOff>0</xdr:rowOff>
    </xdr:from>
    <xdr:to>
      <xdr:col>0</xdr:col>
      <xdr:colOff>304800</xdr:colOff>
      <xdr:row>333</xdr:row>
      <xdr:rowOff>304800</xdr:rowOff>
    </xdr:to>
    <xdr:sp macro="" textlink="">
      <xdr:nvSpPr>
        <xdr:cNvPr id="25569" name="AutoShape 2017" descr="https://adas-server.mobiledrivetech.com/polarion/ria/images/suspect.gif">
          <a:extLst>
            <a:ext uri="{FF2B5EF4-FFF2-40B4-BE49-F238E27FC236}">
              <a16:creationId xmlns:a16="http://schemas.microsoft.com/office/drawing/2014/main" id="{BD816185-FF43-43D1-81DA-B18AEFC61179}"/>
            </a:ext>
          </a:extLst>
        </xdr:cNvPr>
        <xdr:cNvSpPr>
          <a:spLocks noChangeAspect="1" noChangeArrowheads="1"/>
        </xdr:cNvSpPr>
      </xdr:nvSpPr>
      <xdr:spPr bwMode="auto">
        <a:xfrm>
          <a:off x="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333</xdr:row>
      <xdr:rowOff>0</xdr:rowOff>
    </xdr:from>
    <xdr:to>
      <xdr:col>0</xdr:col>
      <xdr:colOff>615950</xdr:colOff>
      <xdr:row>333</xdr:row>
      <xdr:rowOff>304800</xdr:rowOff>
    </xdr:to>
    <xdr:sp macro="" textlink="">
      <xdr:nvSpPr>
        <xdr:cNvPr id="25570" name="AutoShape 2018">
          <a:extLst>
            <a:ext uri="{FF2B5EF4-FFF2-40B4-BE49-F238E27FC236}">
              <a16:creationId xmlns:a16="http://schemas.microsoft.com/office/drawing/2014/main" id="{53059989-8AC1-4007-9C48-92C0B4C3194F}"/>
            </a:ext>
          </a:extLst>
        </xdr:cNvPr>
        <xdr:cNvSpPr>
          <a:spLocks noChangeAspect="1" noChangeArrowheads="1"/>
        </xdr:cNvSpPr>
      </xdr:nvSpPr>
      <xdr:spPr bwMode="auto">
        <a:xfrm>
          <a:off x="31115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333</xdr:row>
      <xdr:rowOff>0</xdr:rowOff>
    </xdr:from>
    <xdr:to>
      <xdr:col>0</xdr:col>
      <xdr:colOff>927100</xdr:colOff>
      <xdr:row>333</xdr:row>
      <xdr:rowOff>304800</xdr:rowOff>
    </xdr:to>
    <xdr:sp macro="" textlink="">
      <xdr:nvSpPr>
        <xdr:cNvPr id="25571" name="AutoShape 2019" descr="https://adas-server.mobiledrivetech.com/polarion/icons/default/enums/type_feature.gif">
          <a:hlinkClick xmlns:r="http://schemas.openxmlformats.org/officeDocument/2006/relationships" r:id="rId665" tgtFrame="_blank"/>
          <a:extLst>
            <a:ext uri="{FF2B5EF4-FFF2-40B4-BE49-F238E27FC236}">
              <a16:creationId xmlns:a16="http://schemas.microsoft.com/office/drawing/2014/main" id="{A17684C7-2B01-4E6C-B2EE-E3C597E96E2F}"/>
            </a:ext>
          </a:extLst>
        </xdr:cNvPr>
        <xdr:cNvSpPr>
          <a:spLocks noChangeAspect="1" noChangeArrowheads="1"/>
        </xdr:cNvSpPr>
      </xdr:nvSpPr>
      <xdr:spPr bwMode="auto">
        <a:xfrm>
          <a:off x="62230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333</xdr:row>
      <xdr:rowOff>0</xdr:rowOff>
    </xdr:from>
    <xdr:to>
      <xdr:col>1</xdr:col>
      <xdr:colOff>304800</xdr:colOff>
      <xdr:row>333</xdr:row>
      <xdr:rowOff>304800</xdr:rowOff>
    </xdr:to>
    <xdr:sp macro="" textlink="">
      <xdr:nvSpPr>
        <xdr:cNvPr id="25572" name="AutoShape 2020" descr="https://adas-server.mobiledrivetech.com/polarion/icons/default/enums/type_feature.gif">
          <a:hlinkClick xmlns:r="http://schemas.openxmlformats.org/officeDocument/2006/relationships" r:id="rId665" tgtFrame="_top"/>
          <a:extLst>
            <a:ext uri="{FF2B5EF4-FFF2-40B4-BE49-F238E27FC236}">
              <a16:creationId xmlns:a16="http://schemas.microsoft.com/office/drawing/2014/main" id="{9A7BA4C2-1DD8-46AC-992F-01C5DF2A9A8D}"/>
            </a:ext>
          </a:extLst>
        </xdr:cNvPr>
        <xdr:cNvSpPr>
          <a:spLocks noChangeAspect="1" noChangeArrowheads="1"/>
        </xdr:cNvSpPr>
      </xdr:nvSpPr>
      <xdr:spPr bwMode="auto">
        <a:xfrm>
          <a:off x="202565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333</xdr:row>
      <xdr:rowOff>0</xdr:rowOff>
    </xdr:from>
    <xdr:to>
      <xdr:col>2</xdr:col>
      <xdr:colOff>304800</xdr:colOff>
      <xdr:row>333</xdr:row>
      <xdr:rowOff>304800</xdr:rowOff>
    </xdr:to>
    <xdr:sp macro="" textlink="">
      <xdr:nvSpPr>
        <xdr:cNvPr id="25573" name="AutoShape 2021" descr="https://adas-server.mobiledrivetech.com/polarion/ria/images/suspect.gif">
          <a:extLst>
            <a:ext uri="{FF2B5EF4-FFF2-40B4-BE49-F238E27FC236}">
              <a16:creationId xmlns:a16="http://schemas.microsoft.com/office/drawing/2014/main" id="{68CE512F-3FCF-4FFE-A43F-3DFDEC7FF95B}"/>
            </a:ext>
          </a:extLst>
        </xdr:cNvPr>
        <xdr:cNvSpPr>
          <a:spLocks noChangeAspect="1" noChangeArrowheads="1"/>
        </xdr:cNvSpPr>
      </xdr:nvSpPr>
      <xdr:spPr bwMode="auto">
        <a:xfrm>
          <a:off x="265430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333</xdr:row>
      <xdr:rowOff>0</xdr:rowOff>
    </xdr:from>
    <xdr:to>
      <xdr:col>2</xdr:col>
      <xdr:colOff>615950</xdr:colOff>
      <xdr:row>333</xdr:row>
      <xdr:rowOff>304800</xdr:rowOff>
    </xdr:to>
    <xdr:sp macro="" textlink="">
      <xdr:nvSpPr>
        <xdr:cNvPr id="25574" name="AutoShape 2022">
          <a:extLst>
            <a:ext uri="{FF2B5EF4-FFF2-40B4-BE49-F238E27FC236}">
              <a16:creationId xmlns:a16="http://schemas.microsoft.com/office/drawing/2014/main" id="{C5FC14A3-73BF-466E-B865-BDDD974646D8}"/>
            </a:ext>
          </a:extLst>
        </xdr:cNvPr>
        <xdr:cNvSpPr>
          <a:spLocks noChangeAspect="1" noChangeArrowheads="1"/>
        </xdr:cNvSpPr>
      </xdr:nvSpPr>
      <xdr:spPr bwMode="auto">
        <a:xfrm>
          <a:off x="296545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333</xdr:row>
      <xdr:rowOff>0</xdr:rowOff>
    </xdr:from>
    <xdr:to>
      <xdr:col>2</xdr:col>
      <xdr:colOff>927100</xdr:colOff>
      <xdr:row>333</xdr:row>
      <xdr:rowOff>304800</xdr:rowOff>
    </xdr:to>
    <xdr:sp macro="" textlink="">
      <xdr:nvSpPr>
        <xdr:cNvPr id="25575" name="AutoShape 2023" descr="https://adas-server.mobiledrivetech.com/polarion/icons/default/enums/type_spike.gif">
          <a:hlinkClick xmlns:r="http://schemas.openxmlformats.org/officeDocument/2006/relationships" r:id="rId666" tgtFrame="_blank"/>
          <a:extLst>
            <a:ext uri="{FF2B5EF4-FFF2-40B4-BE49-F238E27FC236}">
              <a16:creationId xmlns:a16="http://schemas.microsoft.com/office/drawing/2014/main" id="{12ABC724-7BB4-43FB-8ECC-BCBB0D9DE9AD}"/>
            </a:ext>
          </a:extLst>
        </xdr:cNvPr>
        <xdr:cNvSpPr>
          <a:spLocks noChangeAspect="1" noChangeArrowheads="1"/>
        </xdr:cNvSpPr>
      </xdr:nvSpPr>
      <xdr:spPr bwMode="auto">
        <a:xfrm>
          <a:off x="327660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333</xdr:row>
      <xdr:rowOff>0</xdr:rowOff>
    </xdr:from>
    <xdr:to>
      <xdr:col>3</xdr:col>
      <xdr:colOff>304800</xdr:colOff>
      <xdr:row>333</xdr:row>
      <xdr:rowOff>304800</xdr:rowOff>
    </xdr:to>
    <xdr:sp macro="" textlink="">
      <xdr:nvSpPr>
        <xdr:cNvPr id="25576" name="AutoShape 2024" descr="https://adas-server.mobiledrivetech.com/polarion/icons/default/enums/type_spike.gif">
          <a:hlinkClick xmlns:r="http://schemas.openxmlformats.org/officeDocument/2006/relationships" r:id="rId666" tgtFrame="_top"/>
          <a:extLst>
            <a:ext uri="{FF2B5EF4-FFF2-40B4-BE49-F238E27FC236}">
              <a16:creationId xmlns:a16="http://schemas.microsoft.com/office/drawing/2014/main" id="{E2BB2DAE-ED20-4E48-8DFF-09A0F4FC56DA}"/>
            </a:ext>
          </a:extLst>
        </xdr:cNvPr>
        <xdr:cNvSpPr>
          <a:spLocks noChangeAspect="1" noChangeArrowheads="1"/>
        </xdr:cNvSpPr>
      </xdr:nvSpPr>
      <xdr:spPr bwMode="auto">
        <a:xfrm>
          <a:off x="5797550" y="215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xdr:row>
      <xdr:rowOff>0</xdr:rowOff>
    </xdr:from>
    <xdr:to>
      <xdr:col>0</xdr:col>
      <xdr:colOff>304800</xdr:colOff>
      <xdr:row>334</xdr:row>
      <xdr:rowOff>304800</xdr:rowOff>
    </xdr:to>
    <xdr:sp macro="" textlink="">
      <xdr:nvSpPr>
        <xdr:cNvPr id="25577" name="AutoShape 2025" descr="https://adas-server.mobiledrivetech.com/polarion/ria/images/suspect.gif">
          <a:extLst>
            <a:ext uri="{FF2B5EF4-FFF2-40B4-BE49-F238E27FC236}">
              <a16:creationId xmlns:a16="http://schemas.microsoft.com/office/drawing/2014/main" id="{28BF4474-7CA3-46AA-8E3F-13F02CF141FF}"/>
            </a:ext>
          </a:extLst>
        </xdr:cNvPr>
        <xdr:cNvSpPr>
          <a:spLocks noChangeAspect="1" noChangeArrowheads="1"/>
        </xdr:cNvSpPr>
      </xdr:nvSpPr>
      <xdr:spPr bwMode="auto">
        <a:xfrm>
          <a:off x="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334</xdr:row>
      <xdr:rowOff>0</xdr:rowOff>
    </xdr:from>
    <xdr:to>
      <xdr:col>0</xdr:col>
      <xdr:colOff>615950</xdr:colOff>
      <xdr:row>334</xdr:row>
      <xdr:rowOff>304800</xdr:rowOff>
    </xdr:to>
    <xdr:sp macro="" textlink="">
      <xdr:nvSpPr>
        <xdr:cNvPr id="25578" name="AutoShape 2026">
          <a:extLst>
            <a:ext uri="{FF2B5EF4-FFF2-40B4-BE49-F238E27FC236}">
              <a16:creationId xmlns:a16="http://schemas.microsoft.com/office/drawing/2014/main" id="{87A88DAC-3AD5-4BA5-A73A-5C1DCB8B2607}"/>
            </a:ext>
          </a:extLst>
        </xdr:cNvPr>
        <xdr:cNvSpPr>
          <a:spLocks noChangeAspect="1" noChangeArrowheads="1"/>
        </xdr:cNvSpPr>
      </xdr:nvSpPr>
      <xdr:spPr bwMode="auto">
        <a:xfrm>
          <a:off x="31115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334</xdr:row>
      <xdr:rowOff>0</xdr:rowOff>
    </xdr:from>
    <xdr:to>
      <xdr:col>0</xdr:col>
      <xdr:colOff>927100</xdr:colOff>
      <xdr:row>334</xdr:row>
      <xdr:rowOff>304800</xdr:rowOff>
    </xdr:to>
    <xdr:sp macro="" textlink="">
      <xdr:nvSpPr>
        <xdr:cNvPr id="25579" name="AutoShape 2027" descr="https://adas-server.mobiledrivetech.com/polarion/icons/default/enums/type_feature.gif">
          <a:hlinkClick xmlns:r="http://schemas.openxmlformats.org/officeDocument/2006/relationships" r:id="rId667" tgtFrame="_blank"/>
          <a:extLst>
            <a:ext uri="{FF2B5EF4-FFF2-40B4-BE49-F238E27FC236}">
              <a16:creationId xmlns:a16="http://schemas.microsoft.com/office/drawing/2014/main" id="{2E3AFC33-2A61-4298-98A8-9826DA99FE9A}"/>
            </a:ext>
          </a:extLst>
        </xdr:cNvPr>
        <xdr:cNvSpPr>
          <a:spLocks noChangeAspect="1" noChangeArrowheads="1"/>
        </xdr:cNvSpPr>
      </xdr:nvSpPr>
      <xdr:spPr bwMode="auto">
        <a:xfrm>
          <a:off x="62230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334</xdr:row>
      <xdr:rowOff>0</xdr:rowOff>
    </xdr:from>
    <xdr:to>
      <xdr:col>1</xdr:col>
      <xdr:colOff>304800</xdr:colOff>
      <xdr:row>334</xdr:row>
      <xdr:rowOff>304800</xdr:rowOff>
    </xdr:to>
    <xdr:sp macro="" textlink="">
      <xdr:nvSpPr>
        <xdr:cNvPr id="25580" name="AutoShape 2028" descr="https://adas-server.mobiledrivetech.com/polarion/icons/default/enums/type_feature.gif">
          <a:hlinkClick xmlns:r="http://schemas.openxmlformats.org/officeDocument/2006/relationships" r:id="rId667" tgtFrame="_top"/>
          <a:extLst>
            <a:ext uri="{FF2B5EF4-FFF2-40B4-BE49-F238E27FC236}">
              <a16:creationId xmlns:a16="http://schemas.microsoft.com/office/drawing/2014/main" id="{A676F012-E73B-44BE-A4AF-03EC7214C0B3}"/>
            </a:ext>
          </a:extLst>
        </xdr:cNvPr>
        <xdr:cNvSpPr>
          <a:spLocks noChangeAspect="1" noChangeArrowheads="1"/>
        </xdr:cNvSpPr>
      </xdr:nvSpPr>
      <xdr:spPr bwMode="auto">
        <a:xfrm>
          <a:off x="202565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334</xdr:row>
      <xdr:rowOff>0</xdr:rowOff>
    </xdr:from>
    <xdr:to>
      <xdr:col>2</xdr:col>
      <xdr:colOff>304800</xdr:colOff>
      <xdr:row>334</xdr:row>
      <xdr:rowOff>304800</xdr:rowOff>
    </xdr:to>
    <xdr:sp macro="" textlink="">
      <xdr:nvSpPr>
        <xdr:cNvPr id="25581" name="AutoShape 2029" descr="https://adas-server.mobiledrivetech.com/polarion/ria/images/suspect.gif">
          <a:extLst>
            <a:ext uri="{FF2B5EF4-FFF2-40B4-BE49-F238E27FC236}">
              <a16:creationId xmlns:a16="http://schemas.microsoft.com/office/drawing/2014/main" id="{25829BAC-8C01-46FB-9195-61EBCE8180F5}"/>
            </a:ext>
          </a:extLst>
        </xdr:cNvPr>
        <xdr:cNvSpPr>
          <a:spLocks noChangeAspect="1" noChangeArrowheads="1"/>
        </xdr:cNvSpPr>
      </xdr:nvSpPr>
      <xdr:spPr bwMode="auto">
        <a:xfrm>
          <a:off x="265430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334</xdr:row>
      <xdr:rowOff>0</xdr:rowOff>
    </xdr:from>
    <xdr:to>
      <xdr:col>2</xdr:col>
      <xdr:colOff>615950</xdr:colOff>
      <xdr:row>334</xdr:row>
      <xdr:rowOff>304800</xdr:rowOff>
    </xdr:to>
    <xdr:sp macro="" textlink="">
      <xdr:nvSpPr>
        <xdr:cNvPr id="25582" name="AutoShape 2030">
          <a:extLst>
            <a:ext uri="{FF2B5EF4-FFF2-40B4-BE49-F238E27FC236}">
              <a16:creationId xmlns:a16="http://schemas.microsoft.com/office/drawing/2014/main" id="{B66CC77C-DDF6-4209-B18E-9D8762789915}"/>
            </a:ext>
          </a:extLst>
        </xdr:cNvPr>
        <xdr:cNvSpPr>
          <a:spLocks noChangeAspect="1" noChangeArrowheads="1"/>
        </xdr:cNvSpPr>
      </xdr:nvSpPr>
      <xdr:spPr bwMode="auto">
        <a:xfrm>
          <a:off x="296545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334</xdr:row>
      <xdr:rowOff>0</xdr:rowOff>
    </xdr:from>
    <xdr:to>
      <xdr:col>2</xdr:col>
      <xdr:colOff>927100</xdr:colOff>
      <xdr:row>334</xdr:row>
      <xdr:rowOff>304800</xdr:rowOff>
    </xdr:to>
    <xdr:sp macro="" textlink="">
      <xdr:nvSpPr>
        <xdr:cNvPr id="25583" name="AutoShape 2031" descr="https://adas-server.mobiledrivetech.com/polarion/icons/default/enums/type_spike.gif">
          <a:hlinkClick xmlns:r="http://schemas.openxmlformats.org/officeDocument/2006/relationships" r:id="rId668" tgtFrame="_blank"/>
          <a:extLst>
            <a:ext uri="{FF2B5EF4-FFF2-40B4-BE49-F238E27FC236}">
              <a16:creationId xmlns:a16="http://schemas.microsoft.com/office/drawing/2014/main" id="{7B36DB65-E433-4094-8A88-C3FB4B6CDE1A}"/>
            </a:ext>
          </a:extLst>
        </xdr:cNvPr>
        <xdr:cNvSpPr>
          <a:spLocks noChangeAspect="1" noChangeArrowheads="1"/>
        </xdr:cNvSpPr>
      </xdr:nvSpPr>
      <xdr:spPr bwMode="auto">
        <a:xfrm>
          <a:off x="327660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334</xdr:row>
      <xdr:rowOff>0</xdr:rowOff>
    </xdr:from>
    <xdr:to>
      <xdr:col>3</xdr:col>
      <xdr:colOff>304800</xdr:colOff>
      <xdr:row>334</xdr:row>
      <xdr:rowOff>304800</xdr:rowOff>
    </xdr:to>
    <xdr:sp macro="" textlink="">
      <xdr:nvSpPr>
        <xdr:cNvPr id="25584" name="AutoShape 2032" descr="https://adas-server.mobiledrivetech.com/polarion/icons/default/enums/type_spike.gif">
          <a:hlinkClick xmlns:r="http://schemas.openxmlformats.org/officeDocument/2006/relationships" r:id="rId668" tgtFrame="_top"/>
          <a:extLst>
            <a:ext uri="{FF2B5EF4-FFF2-40B4-BE49-F238E27FC236}">
              <a16:creationId xmlns:a16="http://schemas.microsoft.com/office/drawing/2014/main" id="{06CD431F-8622-42CA-97CD-63998570D426}"/>
            </a:ext>
          </a:extLst>
        </xdr:cNvPr>
        <xdr:cNvSpPr>
          <a:spLocks noChangeAspect="1" noChangeArrowheads="1"/>
        </xdr:cNvSpPr>
      </xdr:nvSpPr>
      <xdr:spPr bwMode="auto">
        <a:xfrm>
          <a:off x="5797550" y="2165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xdr:row>
      <xdr:rowOff>0</xdr:rowOff>
    </xdr:from>
    <xdr:to>
      <xdr:col>0</xdr:col>
      <xdr:colOff>304800</xdr:colOff>
      <xdr:row>335</xdr:row>
      <xdr:rowOff>304800</xdr:rowOff>
    </xdr:to>
    <xdr:sp macro="" textlink="">
      <xdr:nvSpPr>
        <xdr:cNvPr id="25585" name="AutoShape 2033" descr="https://adas-server.mobiledrivetech.com/polarion/ria/images/suspect.gif">
          <a:extLst>
            <a:ext uri="{FF2B5EF4-FFF2-40B4-BE49-F238E27FC236}">
              <a16:creationId xmlns:a16="http://schemas.microsoft.com/office/drawing/2014/main" id="{C68F8D8D-FBF7-4C70-9878-5EBCFF1DC978}"/>
            </a:ext>
          </a:extLst>
        </xdr:cNvPr>
        <xdr:cNvSpPr>
          <a:spLocks noChangeAspect="1" noChangeArrowheads="1"/>
        </xdr:cNvSpPr>
      </xdr:nvSpPr>
      <xdr:spPr bwMode="auto">
        <a:xfrm>
          <a:off x="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335</xdr:row>
      <xdr:rowOff>0</xdr:rowOff>
    </xdr:from>
    <xdr:to>
      <xdr:col>0</xdr:col>
      <xdr:colOff>615950</xdr:colOff>
      <xdr:row>335</xdr:row>
      <xdr:rowOff>304800</xdr:rowOff>
    </xdr:to>
    <xdr:sp macro="" textlink="">
      <xdr:nvSpPr>
        <xdr:cNvPr id="25586" name="AutoShape 2034">
          <a:extLst>
            <a:ext uri="{FF2B5EF4-FFF2-40B4-BE49-F238E27FC236}">
              <a16:creationId xmlns:a16="http://schemas.microsoft.com/office/drawing/2014/main" id="{808169A8-BDF0-4C1F-B8D9-5D4E92C95285}"/>
            </a:ext>
          </a:extLst>
        </xdr:cNvPr>
        <xdr:cNvSpPr>
          <a:spLocks noChangeAspect="1" noChangeArrowheads="1"/>
        </xdr:cNvSpPr>
      </xdr:nvSpPr>
      <xdr:spPr bwMode="auto">
        <a:xfrm>
          <a:off x="31115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335</xdr:row>
      <xdr:rowOff>0</xdr:rowOff>
    </xdr:from>
    <xdr:to>
      <xdr:col>0</xdr:col>
      <xdr:colOff>927100</xdr:colOff>
      <xdr:row>335</xdr:row>
      <xdr:rowOff>304800</xdr:rowOff>
    </xdr:to>
    <xdr:sp macro="" textlink="">
      <xdr:nvSpPr>
        <xdr:cNvPr id="25587" name="AutoShape 2035" descr="https://adas-server.mobiledrivetech.com/polarion/icons/default/enums/type_feature.gif">
          <a:hlinkClick xmlns:r="http://schemas.openxmlformats.org/officeDocument/2006/relationships" r:id="rId669" tgtFrame="_blank"/>
          <a:extLst>
            <a:ext uri="{FF2B5EF4-FFF2-40B4-BE49-F238E27FC236}">
              <a16:creationId xmlns:a16="http://schemas.microsoft.com/office/drawing/2014/main" id="{A290C293-285C-4A7B-8E24-84460E479201}"/>
            </a:ext>
          </a:extLst>
        </xdr:cNvPr>
        <xdr:cNvSpPr>
          <a:spLocks noChangeAspect="1" noChangeArrowheads="1"/>
        </xdr:cNvSpPr>
      </xdr:nvSpPr>
      <xdr:spPr bwMode="auto">
        <a:xfrm>
          <a:off x="62230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335</xdr:row>
      <xdr:rowOff>0</xdr:rowOff>
    </xdr:from>
    <xdr:to>
      <xdr:col>1</xdr:col>
      <xdr:colOff>304800</xdr:colOff>
      <xdr:row>335</xdr:row>
      <xdr:rowOff>304800</xdr:rowOff>
    </xdr:to>
    <xdr:sp macro="" textlink="">
      <xdr:nvSpPr>
        <xdr:cNvPr id="25588" name="AutoShape 2036" descr="https://adas-server.mobiledrivetech.com/polarion/icons/default/enums/type_feature.gif">
          <a:hlinkClick xmlns:r="http://schemas.openxmlformats.org/officeDocument/2006/relationships" r:id="rId669" tgtFrame="_top"/>
          <a:extLst>
            <a:ext uri="{FF2B5EF4-FFF2-40B4-BE49-F238E27FC236}">
              <a16:creationId xmlns:a16="http://schemas.microsoft.com/office/drawing/2014/main" id="{1C982E3A-D8F7-4765-9716-886437E2FF9F}"/>
            </a:ext>
          </a:extLst>
        </xdr:cNvPr>
        <xdr:cNvSpPr>
          <a:spLocks noChangeAspect="1" noChangeArrowheads="1"/>
        </xdr:cNvSpPr>
      </xdr:nvSpPr>
      <xdr:spPr bwMode="auto">
        <a:xfrm>
          <a:off x="202565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335</xdr:row>
      <xdr:rowOff>0</xdr:rowOff>
    </xdr:from>
    <xdr:to>
      <xdr:col>2</xdr:col>
      <xdr:colOff>304800</xdr:colOff>
      <xdr:row>335</xdr:row>
      <xdr:rowOff>304800</xdr:rowOff>
    </xdr:to>
    <xdr:sp macro="" textlink="">
      <xdr:nvSpPr>
        <xdr:cNvPr id="25589" name="AutoShape 2037" descr="https://adas-server.mobiledrivetech.com/polarion/ria/images/suspect.gif">
          <a:extLst>
            <a:ext uri="{FF2B5EF4-FFF2-40B4-BE49-F238E27FC236}">
              <a16:creationId xmlns:a16="http://schemas.microsoft.com/office/drawing/2014/main" id="{97D35B75-A811-4455-BDAE-FF97B48C91E4}"/>
            </a:ext>
          </a:extLst>
        </xdr:cNvPr>
        <xdr:cNvSpPr>
          <a:spLocks noChangeAspect="1" noChangeArrowheads="1"/>
        </xdr:cNvSpPr>
      </xdr:nvSpPr>
      <xdr:spPr bwMode="auto">
        <a:xfrm>
          <a:off x="265430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335</xdr:row>
      <xdr:rowOff>0</xdr:rowOff>
    </xdr:from>
    <xdr:to>
      <xdr:col>2</xdr:col>
      <xdr:colOff>615950</xdr:colOff>
      <xdr:row>335</xdr:row>
      <xdr:rowOff>304800</xdr:rowOff>
    </xdr:to>
    <xdr:sp macro="" textlink="">
      <xdr:nvSpPr>
        <xdr:cNvPr id="25590" name="AutoShape 2038">
          <a:extLst>
            <a:ext uri="{FF2B5EF4-FFF2-40B4-BE49-F238E27FC236}">
              <a16:creationId xmlns:a16="http://schemas.microsoft.com/office/drawing/2014/main" id="{A44DE474-42B4-4B20-A405-40850A2AF59E}"/>
            </a:ext>
          </a:extLst>
        </xdr:cNvPr>
        <xdr:cNvSpPr>
          <a:spLocks noChangeAspect="1" noChangeArrowheads="1"/>
        </xdr:cNvSpPr>
      </xdr:nvSpPr>
      <xdr:spPr bwMode="auto">
        <a:xfrm>
          <a:off x="296545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335</xdr:row>
      <xdr:rowOff>0</xdr:rowOff>
    </xdr:from>
    <xdr:to>
      <xdr:col>2</xdr:col>
      <xdr:colOff>927100</xdr:colOff>
      <xdr:row>335</xdr:row>
      <xdr:rowOff>304800</xdr:rowOff>
    </xdr:to>
    <xdr:sp macro="" textlink="">
      <xdr:nvSpPr>
        <xdr:cNvPr id="25591" name="AutoShape 2039" descr="https://adas-server.mobiledrivetech.com/polarion/icons/default/enums/type_spike.gif">
          <a:hlinkClick xmlns:r="http://schemas.openxmlformats.org/officeDocument/2006/relationships" r:id="rId670" tgtFrame="_blank"/>
          <a:extLst>
            <a:ext uri="{FF2B5EF4-FFF2-40B4-BE49-F238E27FC236}">
              <a16:creationId xmlns:a16="http://schemas.microsoft.com/office/drawing/2014/main" id="{6376D991-9CC9-40DE-838B-1ED1876EFE74}"/>
            </a:ext>
          </a:extLst>
        </xdr:cNvPr>
        <xdr:cNvSpPr>
          <a:spLocks noChangeAspect="1" noChangeArrowheads="1"/>
        </xdr:cNvSpPr>
      </xdr:nvSpPr>
      <xdr:spPr bwMode="auto">
        <a:xfrm>
          <a:off x="327660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335</xdr:row>
      <xdr:rowOff>0</xdr:rowOff>
    </xdr:from>
    <xdr:to>
      <xdr:col>3</xdr:col>
      <xdr:colOff>304800</xdr:colOff>
      <xdr:row>335</xdr:row>
      <xdr:rowOff>304800</xdr:rowOff>
    </xdr:to>
    <xdr:sp macro="" textlink="">
      <xdr:nvSpPr>
        <xdr:cNvPr id="25592" name="AutoShape 2040" descr="https://adas-server.mobiledrivetech.com/polarion/icons/default/enums/type_spike.gif">
          <a:hlinkClick xmlns:r="http://schemas.openxmlformats.org/officeDocument/2006/relationships" r:id="rId670" tgtFrame="_top"/>
          <a:extLst>
            <a:ext uri="{FF2B5EF4-FFF2-40B4-BE49-F238E27FC236}">
              <a16:creationId xmlns:a16="http://schemas.microsoft.com/office/drawing/2014/main" id="{4B7F761D-8AED-44A3-9751-9117F4F11ECC}"/>
            </a:ext>
          </a:extLst>
        </xdr:cNvPr>
        <xdr:cNvSpPr>
          <a:spLocks noChangeAspect="1" noChangeArrowheads="1"/>
        </xdr:cNvSpPr>
      </xdr:nvSpPr>
      <xdr:spPr bwMode="auto">
        <a:xfrm>
          <a:off x="5797550" y="2174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0</xdr:col>
      <xdr:colOff>304800</xdr:colOff>
      <xdr:row>336</xdr:row>
      <xdr:rowOff>304800</xdr:rowOff>
    </xdr:to>
    <xdr:sp macro="" textlink="">
      <xdr:nvSpPr>
        <xdr:cNvPr id="25593" name="AutoShape 2041" descr="https://adas-server.mobiledrivetech.com/polarion/ria/images/suspect.gif">
          <a:extLst>
            <a:ext uri="{FF2B5EF4-FFF2-40B4-BE49-F238E27FC236}">
              <a16:creationId xmlns:a16="http://schemas.microsoft.com/office/drawing/2014/main" id="{64F23A15-52EB-4838-A65D-E48B79751DA8}"/>
            </a:ext>
          </a:extLst>
        </xdr:cNvPr>
        <xdr:cNvSpPr>
          <a:spLocks noChangeAspect="1" noChangeArrowheads="1"/>
        </xdr:cNvSpPr>
      </xdr:nvSpPr>
      <xdr:spPr bwMode="auto">
        <a:xfrm>
          <a:off x="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336</xdr:row>
      <xdr:rowOff>0</xdr:rowOff>
    </xdr:from>
    <xdr:to>
      <xdr:col>0</xdr:col>
      <xdr:colOff>615950</xdr:colOff>
      <xdr:row>336</xdr:row>
      <xdr:rowOff>304800</xdr:rowOff>
    </xdr:to>
    <xdr:sp macro="" textlink="">
      <xdr:nvSpPr>
        <xdr:cNvPr id="25594" name="AutoShape 2042">
          <a:extLst>
            <a:ext uri="{FF2B5EF4-FFF2-40B4-BE49-F238E27FC236}">
              <a16:creationId xmlns:a16="http://schemas.microsoft.com/office/drawing/2014/main" id="{A7C19665-419C-4DD2-955A-C6EDBED13539}"/>
            </a:ext>
          </a:extLst>
        </xdr:cNvPr>
        <xdr:cNvSpPr>
          <a:spLocks noChangeAspect="1" noChangeArrowheads="1"/>
        </xdr:cNvSpPr>
      </xdr:nvSpPr>
      <xdr:spPr bwMode="auto">
        <a:xfrm>
          <a:off x="31115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336</xdr:row>
      <xdr:rowOff>0</xdr:rowOff>
    </xdr:from>
    <xdr:to>
      <xdr:col>0</xdr:col>
      <xdr:colOff>927100</xdr:colOff>
      <xdr:row>336</xdr:row>
      <xdr:rowOff>304800</xdr:rowOff>
    </xdr:to>
    <xdr:sp macro="" textlink="">
      <xdr:nvSpPr>
        <xdr:cNvPr id="25595" name="AutoShape 2043" descr="https://adas-server.mobiledrivetech.com/polarion/icons/default/enums/type_feature.gif">
          <a:hlinkClick xmlns:r="http://schemas.openxmlformats.org/officeDocument/2006/relationships" r:id="rId671" tgtFrame="_blank"/>
          <a:extLst>
            <a:ext uri="{FF2B5EF4-FFF2-40B4-BE49-F238E27FC236}">
              <a16:creationId xmlns:a16="http://schemas.microsoft.com/office/drawing/2014/main" id="{CE812028-5693-4434-A904-CCA56C1C8137}"/>
            </a:ext>
          </a:extLst>
        </xdr:cNvPr>
        <xdr:cNvSpPr>
          <a:spLocks noChangeAspect="1" noChangeArrowheads="1"/>
        </xdr:cNvSpPr>
      </xdr:nvSpPr>
      <xdr:spPr bwMode="auto">
        <a:xfrm>
          <a:off x="62230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336</xdr:row>
      <xdr:rowOff>0</xdr:rowOff>
    </xdr:from>
    <xdr:to>
      <xdr:col>1</xdr:col>
      <xdr:colOff>304800</xdr:colOff>
      <xdr:row>336</xdr:row>
      <xdr:rowOff>304800</xdr:rowOff>
    </xdr:to>
    <xdr:sp macro="" textlink="">
      <xdr:nvSpPr>
        <xdr:cNvPr id="25596" name="AutoShape 2044" descr="https://adas-server.mobiledrivetech.com/polarion/icons/default/enums/type_feature.gif">
          <a:hlinkClick xmlns:r="http://schemas.openxmlformats.org/officeDocument/2006/relationships" r:id="rId671" tgtFrame="_top"/>
          <a:extLst>
            <a:ext uri="{FF2B5EF4-FFF2-40B4-BE49-F238E27FC236}">
              <a16:creationId xmlns:a16="http://schemas.microsoft.com/office/drawing/2014/main" id="{1473252C-1A57-4374-9A52-596C160904F9}"/>
            </a:ext>
          </a:extLst>
        </xdr:cNvPr>
        <xdr:cNvSpPr>
          <a:spLocks noChangeAspect="1" noChangeArrowheads="1"/>
        </xdr:cNvSpPr>
      </xdr:nvSpPr>
      <xdr:spPr bwMode="auto">
        <a:xfrm>
          <a:off x="202565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336</xdr:row>
      <xdr:rowOff>0</xdr:rowOff>
    </xdr:from>
    <xdr:to>
      <xdr:col>2</xdr:col>
      <xdr:colOff>304800</xdr:colOff>
      <xdr:row>336</xdr:row>
      <xdr:rowOff>304800</xdr:rowOff>
    </xdr:to>
    <xdr:sp macro="" textlink="">
      <xdr:nvSpPr>
        <xdr:cNvPr id="25597" name="AutoShape 2045" descr="https://adas-server.mobiledrivetech.com/polarion/icons/default/enums/type_spike.gif">
          <a:hlinkClick xmlns:r="http://schemas.openxmlformats.org/officeDocument/2006/relationships" r:id="rId672" tgtFrame="_blank"/>
          <a:extLst>
            <a:ext uri="{FF2B5EF4-FFF2-40B4-BE49-F238E27FC236}">
              <a16:creationId xmlns:a16="http://schemas.microsoft.com/office/drawing/2014/main" id="{F97BF82A-4276-4A48-A72E-112B12B649D8}"/>
            </a:ext>
          </a:extLst>
        </xdr:cNvPr>
        <xdr:cNvSpPr>
          <a:spLocks noChangeAspect="1" noChangeArrowheads="1"/>
        </xdr:cNvSpPr>
      </xdr:nvSpPr>
      <xdr:spPr bwMode="auto">
        <a:xfrm>
          <a:off x="265430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336</xdr:row>
      <xdr:rowOff>0</xdr:rowOff>
    </xdr:from>
    <xdr:to>
      <xdr:col>3</xdr:col>
      <xdr:colOff>304800</xdr:colOff>
      <xdr:row>336</xdr:row>
      <xdr:rowOff>304800</xdr:rowOff>
    </xdr:to>
    <xdr:sp macro="" textlink="">
      <xdr:nvSpPr>
        <xdr:cNvPr id="25598" name="AutoShape 2046" descr="https://adas-server.mobiledrivetech.com/polarion/icons/default/enums/type_spike.gif">
          <a:hlinkClick xmlns:r="http://schemas.openxmlformats.org/officeDocument/2006/relationships" r:id="rId672" tgtFrame="_top"/>
          <a:extLst>
            <a:ext uri="{FF2B5EF4-FFF2-40B4-BE49-F238E27FC236}">
              <a16:creationId xmlns:a16="http://schemas.microsoft.com/office/drawing/2014/main" id="{556FC363-DE94-4813-B6BA-15703B2E24A7}"/>
            </a:ext>
          </a:extLst>
        </xdr:cNvPr>
        <xdr:cNvSpPr>
          <a:spLocks noChangeAspect="1" noChangeArrowheads="1"/>
        </xdr:cNvSpPr>
      </xdr:nvSpPr>
      <xdr:spPr bwMode="auto">
        <a:xfrm>
          <a:off x="5797550" y="218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xdr:row>
      <xdr:rowOff>0</xdr:rowOff>
    </xdr:from>
    <xdr:to>
      <xdr:col>0</xdr:col>
      <xdr:colOff>304800</xdr:colOff>
      <xdr:row>337</xdr:row>
      <xdr:rowOff>304800</xdr:rowOff>
    </xdr:to>
    <xdr:sp macro="" textlink="">
      <xdr:nvSpPr>
        <xdr:cNvPr id="25599" name="AutoShape 2047" descr="https://adas-server.mobiledrivetech.com/polarion/ria/images/suspect.gif">
          <a:extLst>
            <a:ext uri="{FF2B5EF4-FFF2-40B4-BE49-F238E27FC236}">
              <a16:creationId xmlns:a16="http://schemas.microsoft.com/office/drawing/2014/main" id="{FA8374E9-1EFE-4F7D-A6D7-8500BADA3149}"/>
            </a:ext>
          </a:extLst>
        </xdr:cNvPr>
        <xdr:cNvSpPr>
          <a:spLocks noChangeAspect="1" noChangeArrowheads="1"/>
        </xdr:cNvSpPr>
      </xdr:nvSpPr>
      <xdr:spPr bwMode="auto">
        <a:xfrm>
          <a:off x="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337</xdr:row>
      <xdr:rowOff>0</xdr:rowOff>
    </xdr:from>
    <xdr:to>
      <xdr:col>0</xdr:col>
      <xdr:colOff>615950</xdr:colOff>
      <xdr:row>337</xdr:row>
      <xdr:rowOff>304800</xdr:rowOff>
    </xdr:to>
    <xdr:sp macro="" textlink="">
      <xdr:nvSpPr>
        <xdr:cNvPr id="25600" name="AutoShape 2048">
          <a:extLst>
            <a:ext uri="{FF2B5EF4-FFF2-40B4-BE49-F238E27FC236}">
              <a16:creationId xmlns:a16="http://schemas.microsoft.com/office/drawing/2014/main" id="{7F1D0634-29DF-4F03-9A15-DD9FCD04C87A}"/>
            </a:ext>
          </a:extLst>
        </xdr:cNvPr>
        <xdr:cNvSpPr>
          <a:spLocks noChangeAspect="1" noChangeArrowheads="1"/>
        </xdr:cNvSpPr>
      </xdr:nvSpPr>
      <xdr:spPr bwMode="auto">
        <a:xfrm>
          <a:off x="31115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337</xdr:row>
      <xdr:rowOff>0</xdr:rowOff>
    </xdr:from>
    <xdr:to>
      <xdr:col>0</xdr:col>
      <xdr:colOff>927100</xdr:colOff>
      <xdr:row>337</xdr:row>
      <xdr:rowOff>304800</xdr:rowOff>
    </xdr:to>
    <xdr:sp macro="" textlink="">
      <xdr:nvSpPr>
        <xdr:cNvPr id="25601" name="AutoShape 2049" descr="https://adas-server.mobiledrivetech.com/polarion/icons/default/enums/type_feature.gif">
          <a:hlinkClick xmlns:r="http://schemas.openxmlformats.org/officeDocument/2006/relationships" r:id="rId673" tgtFrame="_blank"/>
          <a:extLst>
            <a:ext uri="{FF2B5EF4-FFF2-40B4-BE49-F238E27FC236}">
              <a16:creationId xmlns:a16="http://schemas.microsoft.com/office/drawing/2014/main" id="{F897BDB4-32F0-4DD0-8DA6-96F8D3B2CF79}"/>
            </a:ext>
          </a:extLst>
        </xdr:cNvPr>
        <xdr:cNvSpPr>
          <a:spLocks noChangeAspect="1" noChangeArrowheads="1"/>
        </xdr:cNvSpPr>
      </xdr:nvSpPr>
      <xdr:spPr bwMode="auto">
        <a:xfrm>
          <a:off x="62230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337</xdr:row>
      <xdr:rowOff>0</xdr:rowOff>
    </xdr:from>
    <xdr:to>
      <xdr:col>1</xdr:col>
      <xdr:colOff>304800</xdr:colOff>
      <xdr:row>337</xdr:row>
      <xdr:rowOff>304800</xdr:rowOff>
    </xdr:to>
    <xdr:sp macro="" textlink="">
      <xdr:nvSpPr>
        <xdr:cNvPr id="25602" name="AutoShape 2050" descr="https://adas-server.mobiledrivetech.com/polarion/icons/default/enums/type_feature.gif">
          <a:hlinkClick xmlns:r="http://schemas.openxmlformats.org/officeDocument/2006/relationships" r:id="rId673" tgtFrame="_top"/>
          <a:extLst>
            <a:ext uri="{FF2B5EF4-FFF2-40B4-BE49-F238E27FC236}">
              <a16:creationId xmlns:a16="http://schemas.microsoft.com/office/drawing/2014/main" id="{9EA640CD-CB52-451D-9F16-FF7EB08BA0F2}"/>
            </a:ext>
          </a:extLst>
        </xdr:cNvPr>
        <xdr:cNvSpPr>
          <a:spLocks noChangeAspect="1" noChangeArrowheads="1"/>
        </xdr:cNvSpPr>
      </xdr:nvSpPr>
      <xdr:spPr bwMode="auto">
        <a:xfrm>
          <a:off x="202565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337</xdr:row>
      <xdr:rowOff>0</xdr:rowOff>
    </xdr:from>
    <xdr:to>
      <xdr:col>2</xdr:col>
      <xdr:colOff>304800</xdr:colOff>
      <xdr:row>337</xdr:row>
      <xdr:rowOff>304800</xdr:rowOff>
    </xdr:to>
    <xdr:sp macro="" textlink="">
      <xdr:nvSpPr>
        <xdr:cNvPr id="25603" name="AutoShape 2051" descr="https://adas-server.mobiledrivetech.com/polarion/icons/default/enums/type_spike.gif">
          <a:hlinkClick xmlns:r="http://schemas.openxmlformats.org/officeDocument/2006/relationships" r:id="rId674" tgtFrame="_blank"/>
          <a:extLst>
            <a:ext uri="{FF2B5EF4-FFF2-40B4-BE49-F238E27FC236}">
              <a16:creationId xmlns:a16="http://schemas.microsoft.com/office/drawing/2014/main" id="{D14B84C0-0BC0-4CE0-8D13-392957B34DC5}"/>
            </a:ext>
          </a:extLst>
        </xdr:cNvPr>
        <xdr:cNvSpPr>
          <a:spLocks noChangeAspect="1" noChangeArrowheads="1"/>
        </xdr:cNvSpPr>
      </xdr:nvSpPr>
      <xdr:spPr bwMode="auto">
        <a:xfrm>
          <a:off x="265430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337</xdr:row>
      <xdr:rowOff>0</xdr:rowOff>
    </xdr:from>
    <xdr:to>
      <xdr:col>3</xdr:col>
      <xdr:colOff>304800</xdr:colOff>
      <xdr:row>337</xdr:row>
      <xdr:rowOff>304800</xdr:rowOff>
    </xdr:to>
    <xdr:sp macro="" textlink="">
      <xdr:nvSpPr>
        <xdr:cNvPr id="25604" name="AutoShape 2052" descr="https://adas-server.mobiledrivetech.com/polarion/icons/default/enums/type_spike.gif">
          <a:hlinkClick xmlns:r="http://schemas.openxmlformats.org/officeDocument/2006/relationships" r:id="rId674" tgtFrame="_top"/>
          <a:extLst>
            <a:ext uri="{FF2B5EF4-FFF2-40B4-BE49-F238E27FC236}">
              <a16:creationId xmlns:a16="http://schemas.microsoft.com/office/drawing/2014/main" id="{00DFE735-49B6-435C-BEAB-2C231ADA6EBB}"/>
            </a:ext>
          </a:extLst>
        </xdr:cNvPr>
        <xdr:cNvSpPr>
          <a:spLocks noChangeAspect="1" noChangeArrowheads="1"/>
        </xdr:cNvSpPr>
      </xdr:nvSpPr>
      <xdr:spPr bwMode="auto">
        <a:xfrm>
          <a:off x="5797550" y="218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xdr:row>
      <xdr:rowOff>0</xdr:rowOff>
    </xdr:from>
    <xdr:to>
      <xdr:col>0</xdr:col>
      <xdr:colOff>304800</xdr:colOff>
      <xdr:row>338</xdr:row>
      <xdr:rowOff>304800</xdr:rowOff>
    </xdr:to>
    <xdr:sp macro="" textlink="">
      <xdr:nvSpPr>
        <xdr:cNvPr id="25605" name="AutoShape 2053" descr="https://adas-server.mobiledrivetech.com/polarion/ria/images/suspect.gif">
          <a:extLst>
            <a:ext uri="{FF2B5EF4-FFF2-40B4-BE49-F238E27FC236}">
              <a16:creationId xmlns:a16="http://schemas.microsoft.com/office/drawing/2014/main" id="{35D625D8-AB40-440B-AFD0-58D22D693992}"/>
            </a:ext>
          </a:extLst>
        </xdr:cNvPr>
        <xdr:cNvSpPr>
          <a:spLocks noChangeAspect="1" noChangeArrowheads="1"/>
        </xdr:cNvSpPr>
      </xdr:nvSpPr>
      <xdr:spPr bwMode="auto">
        <a:xfrm>
          <a:off x="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338</xdr:row>
      <xdr:rowOff>0</xdr:rowOff>
    </xdr:from>
    <xdr:to>
      <xdr:col>0</xdr:col>
      <xdr:colOff>615950</xdr:colOff>
      <xdr:row>338</xdr:row>
      <xdr:rowOff>304800</xdr:rowOff>
    </xdr:to>
    <xdr:sp macro="" textlink="">
      <xdr:nvSpPr>
        <xdr:cNvPr id="25606" name="AutoShape 2054">
          <a:extLst>
            <a:ext uri="{FF2B5EF4-FFF2-40B4-BE49-F238E27FC236}">
              <a16:creationId xmlns:a16="http://schemas.microsoft.com/office/drawing/2014/main" id="{AC259E68-233D-4E49-892F-9A6F296EE22E}"/>
            </a:ext>
          </a:extLst>
        </xdr:cNvPr>
        <xdr:cNvSpPr>
          <a:spLocks noChangeAspect="1" noChangeArrowheads="1"/>
        </xdr:cNvSpPr>
      </xdr:nvSpPr>
      <xdr:spPr bwMode="auto">
        <a:xfrm>
          <a:off x="31115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338</xdr:row>
      <xdr:rowOff>0</xdr:rowOff>
    </xdr:from>
    <xdr:to>
      <xdr:col>0</xdr:col>
      <xdr:colOff>927100</xdr:colOff>
      <xdr:row>338</xdr:row>
      <xdr:rowOff>304800</xdr:rowOff>
    </xdr:to>
    <xdr:sp macro="" textlink="">
      <xdr:nvSpPr>
        <xdr:cNvPr id="25607" name="AutoShape 2055" descr="https://adas-server.mobiledrivetech.com/polarion/icons/default/enums/type_feature.gif">
          <a:hlinkClick xmlns:r="http://schemas.openxmlformats.org/officeDocument/2006/relationships" r:id="rId675" tgtFrame="_blank"/>
          <a:extLst>
            <a:ext uri="{FF2B5EF4-FFF2-40B4-BE49-F238E27FC236}">
              <a16:creationId xmlns:a16="http://schemas.microsoft.com/office/drawing/2014/main" id="{343EBA4B-89AE-49A2-91EC-2ED0FCE960EA}"/>
            </a:ext>
          </a:extLst>
        </xdr:cNvPr>
        <xdr:cNvSpPr>
          <a:spLocks noChangeAspect="1" noChangeArrowheads="1"/>
        </xdr:cNvSpPr>
      </xdr:nvSpPr>
      <xdr:spPr bwMode="auto">
        <a:xfrm>
          <a:off x="62230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338</xdr:row>
      <xdr:rowOff>0</xdr:rowOff>
    </xdr:from>
    <xdr:to>
      <xdr:col>1</xdr:col>
      <xdr:colOff>304800</xdr:colOff>
      <xdr:row>338</xdr:row>
      <xdr:rowOff>304800</xdr:rowOff>
    </xdr:to>
    <xdr:sp macro="" textlink="">
      <xdr:nvSpPr>
        <xdr:cNvPr id="25608" name="AutoShape 2056" descr="https://adas-server.mobiledrivetech.com/polarion/icons/default/enums/type_feature.gif">
          <a:hlinkClick xmlns:r="http://schemas.openxmlformats.org/officeDocument/2006/relationships" r:id="rId675" tgtFrame="_top"/>
          <a:extLst>
            <a:ext uri="{FF2B5EF4-FFF2-40B4-BE49-F238E27FC236}">
              <a16:creationId xmlns:a16="http://schemas.microsoft.com/office/drawing/2014/main" id="{ECA0CCE8-BC47-4605-9B88-4C31B892A45B}"/>
            </a:ext>
          </a:extLst>
        </xdr:cNvPr>
        <xdr:cNvSpPr>
          <a:spLocks noChangeAspect="1" noChangeArrowheads="1"/>
        </xdr:cNvSpPr>
      </xdr:nvSpPr>
      <xdr:spPr bwMode="auto">
        <a:xfrm>
          <a:off x="202565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338</xdr:row>
      <xdr:rowOff>0</xdr:rowOff>
    </xdr:from>
    <xdr:to>
      <xdr:col>2</xdr:col>
      <xdr:colOff>304800</xdr:colOff>
      <xdr:row>338</xdr:row>
      <xdr:rowOff>304800</xdr:rowOff>
    </xdr:to>
    <xdr:sp macro="" textlink="">
      <xdr:nvSpPr>
        <xdr:cNvPr id="25609" name="AutoShape 2057" descr="https://adas-server.mobiledrivetech.com/polarion/icons/default/enums/type_spike.gif">
          <a:hlinkClick xmlns:r="http://schemas.openxmlformats.org/officeDocument/2006/relationships" r:id="rId676" tgtFrame="_blank"/>
          <a:extLst>
            <a:ext uri="{FF2B5EF4-FFF2-40B4-BE49-F238E27FC236}">
              <a16:creationId xmlns:a16="http://schemas.microsoft.com/office/drawing/2014/main" id="{E20987CE-9ADA-4CB6-829E-73A24EFE45A1}"/>
            </a:ext>
          </a:extLst>
        </xdr:cNvPr>
        <xdr:cNvSpPr>
          <a:spLocks noChangeAspect="1" noChangeArrowheads="1"/>
        </xdr:cNvSpPr>
      </xdr:nvSpPr>
      <xdr:spPr bwMode="auto">
        <a:xfrm>
          <a:off x="265430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338</xdr:row>
      <xdr:rowOff>0</xdr:rowOff>
    </xdr:from>
    <xdr:to>
      <xdr:col>3</xdr:col>
      <xdr:colOff>304800</xdr:colOff>
      <xdr:row>338</xdr:row>
      <xdr:rowOff>304800</xdr:rowOff>
    </xdr:to>
    <xdr:sp macro="" textlink="">
      <xdr:nvSpPr>
        <xdr:cNvPr id="25610" name="AutoShape 2058" descr="https://adas-server.mobiledrivetech.com/polarion/icons/default/enums/type_spike.gif">
          <a:hlinkClick xmlns:r="http://schemas.openxmlformats.org/officeDocument/2006/relationships" r:id="rId676" tgtFrame="_top"/>
          <a:extLst>
            <a:ext uri="{FF2B5EF4-FFF2-40B4-BE49-F238E27FC236}">
              <a16:creationId xmlns:a16="http://schemas.microsoft.com/office/drawing/2014/main" id="{BA10170B-EF67-4230-9F47-607A1841E3CE}"/>
            </a:ext>
          </a:extLst>
        </xdr:cNvPr>
        <xdr:cNvSpPr>
          <a:spLocks noChangeAspect="1" noChangeArrowheads="1"/>
        </xdr:cNvSpPr>
      </xdr:nvSpPr>
      <xdr:spPr bwMode="auto">
        <a:xfrm>
          <a:off x="5797550" y="219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xdr:row>
      <xdr:rowOff>0</xdr:rowOff>
    </xdr:from>
    <xdr:to>
      <xdr:col>0</xdr:col>
      <xdr:colOff>304800</xdr:colOff>
      <xdr:row>339</xdr:row>
      <xdr:rowOff>304800</xdr:rowOff>
    </xdr:to>
    <xdr:sp macro="" textlink="">
      <xdr:nvSpPr>
        <xdr:cNvPr id="25611" name="AutoShape 2059" descr="https://adas-server.mobiledrivetech.com/polarion/ria/images/suspect.gif">
          <a:extLst>
            <a:ext uri="{FF2B5EF4-FFF2-40B4-BE49-F238E27FC236}">
              <a16:creationId xmlns:a16="http://schemas.microsoft.com/office/drawing/2014/main" id="{6EA10180-8328-4D20-9831-5474EF5F1C47}"/>
            </a:ext>
          </a:extLst>
        </xdr:cNvPr>
        <xdr:cNvSpPr>
          <a:spLocks noChangeAspect="1" noChangeArrowheads="1"/>
        </xdr:cNvSpPr>
      </xdr:nvSpPr>
      <xdr:spPr bwMode="auto">
        <a:xfrm>
          <a:off x="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339</xdr:row>
      <xdr:rowOff>0</xdr:rowOff>
    </xdr:from>
    <xdr:to>
      <xdr:col>0</xdr:col>
      <xdr:colOff>615950</xdr:colOff>
      <xdr:row>339</xdr:row>
      <xdr:rowOff>304800</xdr:rowOff>
    </xdr:to>
    <xdr:sp macro="" textlink="">
      <xdr:nvSpPr>
        <xdr:cNvPr id="25612" name="AutoShape 2060">
          <a:extLst>
            <a:ext uri="{FF2B5EF4-FFF2-40B4-BE49-F238E27FC236}">
              <a16:creationId xmlns:a16="http://schemas.microsoft.com/office/drawing/2014/main" id="{A8D23C3A-14DB-4890-B7DD-080CEF714938}"/>
            </a:ext>
          </a:extLst>
        </xdr:cNvPr>
        <xdr:cNvSpPr>
          <a:spLocks noChangeAspect="1" noChangeArrowheads="1"/>
        </xdr:cNvSpPr>
      </xdr:nvSpPr>
      <xdr:spPr bwMode="auto">
        <a:xfrm>
          <a:off x="31115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339</xdr:row>
      <xdr:rowOff>0</xdr:rowOff>
    </xdr:from>
    <xdr:to>
      <xdr:col>0</xdr:col>
      <xdr:colOff>927100</xdr:colOff>
      <xdr:row>339</xdr:row>
      <xdr:rowOff>304800</xdr:rowOff>
    </xdr:to>
    <xdr:sp macro="" textlink="">
      <xdr:nvSpPr>
        <xdr:cNvPr id="25613" name="AutoShape 2061" descr="https://adas-server.mobiledrivetech.com/polarion/icons/default/enums/type_feature.gif">
          <a:hlinkClick xmlns:r="http://schemas.openxmlformats.org/officeDocument/2006/relationships" r:id="rId677" tgtFrame="_blank"/>
          <a:extLst>
            <a:ext uri="{FF2B5EF4-FFF2-40B4-BE49-F238E27FC236}">
              <a16:creationId xmlns:a16="http://schemas.microsoft.com/office/drawing/2014/main" id="{04FD54AC-FFCA-449D-9D9B-1E4F44342A44}"/>
            </a:ext>
          </a:extLst>
        </xdr:cNvPr>
        <xdr:cNvSpPr>
          <a:spLocks noChangeAspect="1" noChangeArrowheads="1"/>
        </xdr:cNvSpPr>
      </xdr:nvSpPr>
      <xdr:spPr bwMode="auto">
        <a:xfrm>
          <a:off x="62230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339</xdr:row>
      <xdr:rowOff>0</xdr:rowOff>
    </xdr:from>
    <xdr:to>
      <xdr:col>1</xdr:col>
      <xdr:colOff>304800</xdr:colOff>
      <xdr:row>339</xdr:row>
      <xdr:rowOff>304800</xdr:rowOff>
    </xdr:to>
    <xdr:sp macro="" textlink="">
      <xdr:nvSpPr>
        <xdr:cNvPr id="25614" name="AutoShape 2062" descr="https://adas-server.mobiledrivetech.com/polarion/icons/default/enums/type_feature.gif">
          <a:hlinkClick xmlns:r="http://schemas.openxmlformats.org/officeDocument/2006/relationships" r:id="rId677" tgtFrame="_top"/>
          <a:extLst>
            <a:ext uri="{FF2B5EF4-FFF2-40B4-BE49-F238E27FC236}">
              <a16:creationId xmlns:a16="http://schemas.microsoft.com/office/drawing/2014/main" id="{7FBD775B-A33C-44F1-8ED9-7C0C55968F05}"/>
            </a:ext>
          </a:extLst>
        </xdr:cNvPr>
        <xdr:cNvSpPr>
          <a:spLocks noChangeAspect="1" noChangeArrowheads="1"/>
        </xdr:cNvSpPr>
      </xdr:nvSpPr>
      <xdr:spPr bwMode="auto">
        <a:xfrm>
          <a:off x="202565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339</xdr:row>
      <xdr:rowOff>0</xdr:rowOff>
    </xdr:from>
    <xdr:to>
      <xdr:col>2</xdr:col>
      <xdr:colOff>304800</xdr:colOff>
      <xdr:row>339</xdr:row>
      <xdr:rowOff>304800</xdr:rowOff>
    </xdr:to>
    <xdr:sp macro="" textlink="">
      <xdr:nvSpPr>
        <xdr:cNvPr id="25615" name="AutoShape 2063" descr="https://adas-server.mobiledrivetech.com/polarion/icons/default/enums/type_spike.gif">
          <a:hlinkClick xmlns:r="http://schemas.openxmlformats.org/officeDocument/2006/relationships" r:id="rId678" tgtFrame="_blank"/>
          <a:extLst>
            <a:ext uri="{FF2B5EF4-FFF2-40B4-BE49-F238E27FC236}">
              <a16:creationId xmlns:a16="http://schemas.microsoft.com/office/drawing/2014/main" id="{4C3F06FE-AE7D-45DA-B536-9AE3877A26EC}"/>
            </a:ext>
          </a:extLst>
        </xdr:cNvPr>
        <xdr:cNvSpPr>
          <a:spLocks noChangeAspect="1" noChangeArrowheads="1"/>
        </xdr:cNvSpPr>
      </xdr:nvSpPr>
      <xdr:spPr bwMode="auto">
        <a:xfrm>
          <a:off x="265430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339</xdr:row>
      <xdr:rowOff>0</xdr:rowOff>
    </xdr:from>
    <xdr:to>
      <xdr:col>3</xdr:col>
      <xdr:colOff>304800</xdr:colOff>
      <xdr:row>339</xdr:row>
      <xdr:rowOff>304800</xdr:rowOff>
    </xdr:to>
    <xdr:sp macro="" textlink="">
      <xdr:nvSpPr>
        <xdr:cNvPr id="25616" name="AutoShape 2064" descr="https://adas-server.mobiledrivetech.com/polarion/icons/default/enums/type_spike.gif">
          <a:hlinkClick xmlns:r="http://schemas.openxmlformats.org/officeDocument/2006/relationships" r:id="rId678" tgtFrame="_top"/>
          <a:extLst>
            <a:ext uri="{FF2B5EF4-FFF2-40B4-BE49-F238E27FC236}">
              <a16:creationId xmlns:a16="http://schemas.microsoft.com/office/drawing/2014/main" id="{6DED1365-18B1-4654-B830-8174BABA8E9A}"/>
            </a:ext>
          </a:extLst>
        </xdr:cNvPr>
        <xdr:cNvSpPr>
          <a:spLocks noChangeAspect="1" noChangeArrowheads="1"/>
        </xdr:cNvSpPr>
      </xdr:nvSpPr>
      <xdr:spPr bwMode="auto">
        <a:xfrm>
          <a:off x="5797550" y="220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xdr:row>
      <xdr:rowOff>0</xdr:rowOff>
    </xdr:from>
    <xdr:to>
      <xdr:col>0</xdr:col>
      <xdr:colOff>304800</xdr:colOff>
      <xdr:row>340</xdr:row>
      <xdr:rowOff>304800</xdr:rowOff>
    </xdr:to>
    <xdr:sp macro="" textlink="">
      <xdr:nvSpPr>
        <xdr:cNvPr id="25617" name="AutoShape 2065" descr="https://adas-server.mobiledrivetech.com/polarion/ria/images/suspect.gif">
          <a:extLst>
            <a:ext uri="{FF2B5EF4-FFF2-40B4-BE49-F238E27FC236}">
              <a16:creationId xmlns:a16="http://schemas.microsoft.com/office/drawing/2014/main" id="{DF70ABAE-ACB8-4F3C-A30D-7AF5118BDFDD}"/>
            </a:ext>
          </a:extLst>
        </xdr:cNvPr>
        <xdr:cNvSpPr>
          <a:spLocks noChangeAspect="1" noChangeArrowheads="1"/>
        </xdr:cNvSpPr>
      </xdr:nvSpPr>
      <xdr:spPr bwMode="auto">
        <a:xfrm>
          <a:off x="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340</xdr:row>
      <xdr:rowOff>0</xdr:rowOff>
    </xdr:from>
    <xdr:to>
      <xdr:col>0</xdr:col>
      <xdr:colOff>615950</xdr:colOff>
      <xdr:row>340</xdr:row>
      <xdr:rowOff>304800</xdr:rowOff>
    </xdr:to>
    <xdr:sp macro="" textlink="">
      <xdr:nvSpPr>
        <xdr:cNvPr id="25618" name="AutoShape 2066">
          <a:extLst>
            <a:ext uri="{FF2B5EF4-FFF2-40B4-BE49-F238E27FC236}">
              <a16:creationId xmlns:a16="http://schemas.microsoft.com/office/drawing/2014/main" id="{C6ED64AB-F4E4-4303-95BD-D6AB601A9041}"/>
            </a:ext>
          </a:extLst>
        </xdr:cNvPr>
        <xdr:cNvSpPr>
          <a:spLocks noChangeAspect="1" noChangeArrowheads="1"/>
        </xdr:cNvSpPr>
      </xdr:nvSpPr>
      <xdr:spPr bwMode="auto">
        <a:xfrm>
          <a:off x="31115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340</xdr:row>
      <xdr:rowOff>0</xdr:rowOff>
    </xdr:from>
    <xdr:to>
      <xdr:col>0</xdr:col>
      <xdr:colOff>927100</xdr:colOff>
      <xdr:row>340</xdr:row>
      <xdr:rowOff>304800</xdr:rowOff>
    </xdr:to>
    <xdr:sp macro="" textlink="">
      <xdr:nvSpPr>
        <xdr:cNvPr id="25619" name="AutoShape 2067" descr="https://adas-server.mobiledrivetech.com/polarion/icons/default/enums/type_feature.gif">
          <a:hlinkClick xmlns:r="http://schemas.openxmlformats.org/officeDocument/2006/relationships" r:id="rId679" tgtFrame="_blank"/>
          <a:extLst>
            <a:ext uri="{FF2B5EF4-FFF2-40B4-BE49-F238E27FC236}">
              <a16:creationId xmlns:a16="http://schemas.microsoft.com/office/drawing/2014/main" id="{5C46FB73-0AE5-4632-BEA1-A8D06396B560}"/>
            </a:ext>
          </a:extLst>
        </xdr:cNvPr>
        <xdr:cNvSpPr>
          <a:spLocks noChangeAspect="1" noChangeArrowheads="1"/>
        </xdr:cNvSpPr>
      </xdr:nvSpPr>
      <xdr:spPr bwMode="auto">
        <a:xfrm>
          <a:off x="62230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25620" name="AutoShape 2068" descr="https://adas-server.mobiledrivetech.com/polarion/icons/default/enums/type_feature.gif">
          <a:hlinkClick xmlns:r="http://schemas.openxmlformats.org/officeDocument/2006/relationships" r:id="rId679" tgtFrame="_top"/>
          <a:extLst>
            <a:ext uri="{FF2B5EF4-FFF2-40B4-BE49-F238E27FC236}">
              <a16:creationId xmlns:a16="http://schemas.microsoft.com/office/drawing/2014/main" id="{4C1758D7-7ECD-45D0-B227-F84103A6DCB8}"/>
            </a:ext>
          </a:extLst>
        </xdr:cNvPr>
        <xdr:cNvSpPr>
          <a:spLocks noChangeAspect="1" noChangeArrowheads="1"/>
        </xdr:cNvSpPr>
      </xdr:nvSpPr>
      <xdr:spPr bwMode="auto">
        <a:xfrm>
          <a:off x="202565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340</xdr:row>
      <xdr:rowOff>0</xdr:rowOff>
    </xdr:from>
    <xdr:to>
      <xdr:col>2</xdr:col>
      <xdr:colOff>304800</xdr:colOff>
      <xdr:row>340</xdr:row>
      <xdr:rowOff>304800</xdr:rowOff>
    </xdr:to>
    <xdr:sp macro="" textlink="">
      <xdr:nvSpPr>
        <xdr:cNvPr id="25621" name="AutoShape 2069" descr="https://adas-server.mobiledrivetech.com/polarion/icons/default/enums/type_spike.gif">
          <a:hlinkClick xmlns:r="http://schemas.openxmlformats.org/officeDocument/2006/relationships" r:id="rId680" tgtFrame="_blank"/>
          <a:extLst>
            <a:ext uri="{FF2B5EF4-FFF2-40B4-BE49-F238E27FC236}">
              <a16:creationId xmlns:a16="http://schemas.microsoft.com/office/drawing/2014/main" id="{D39C6417-6828-4C5D-B19B-40966976069F}"/>
            </a:ext>
          </a:extLst>
        </xdr:cNvPr>
        <xdr:cNvSpPr>
          <a:spLocks noChangeAspect="1" noChangeArrowheads="1"/>
        </xdr:cNvSpPr>
      </xdr:nvSpPr>
      <xdr:spPr bwMode="auto">
        <a:xfrm>
          <a:off x="265430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340</xdr:row>
      <xdr:rowOff>0</xdr:rowOff>
    </xdr:from>
    <xdr:to>
      <xdr:col>3</xdr:col>
      <xdr:colOff>304800</xdr:colOff>
      <xdr:row>340</xdr:row>
      <xdr:rowOff>304800</xdr:rowOff>
    </xdr:to>
    <xdr:sp macro="" textlink="">
      <xdr:nvSpPr>
        <xdr:cNvPr id="25622" name="AutoShape 2070" descr="https://adas-server.mobiledrivetech.com/polarion/icons/default/enums/type_spike.gif">
          <a:hlinkClick xmlns:r="http://schemas.openxmlformats.org/officeDocument/2006/relationships" r:id="rId680" tgtFrame="_top"/>
          <a:extLst>
            <a:ext uri="{FF2B5EF4-FFF2-40B4-BE49-F238E27FC236}">
              <a16:creationId xmlns:a16="http://schemas.microsoft.com/office/drawing/2014/main" id="{1B0FE558-12DF-43B6-BE9B-22FE43642AEB}"/>
            </a:ext>
          </a:extLst>
        </xdr:cNvPr>
        <xdr:cNvSpPr>
          <a:spLocks noChangeAspect="1" noChangeArrowheads="1"/>
        </xdr:cNvSpPr>
      </xdr:nvSpPr>
      <xdr:spPr bwMode="auto">
        <a:xfrm>
          <a:off x="5797550" y="220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xdr:row>
      <xdr:rowOff>0</xdr:rowOff>
    </xdr:from>
    <xdr:to>
      <xdr:col>0</xdr:col>
      <xdr:colOff>304800</xdr:colOff>
      <xdr:row>341</xdr:row>
      <xdr:rowOff>304800</xdr:rowOff>
    </xdr:to>
    <xdr:sp macro="" textlink="">
      <xdr:nvSpPr>
        <xdr:cNvPr id="25623" name="AutoShape 2071" descr="https://adas-server.mobiledrivetech.com/polarion/ria/images/suspect.gif">
          <a:extLst>
            <a:ext uri="{FF2B5EF4-FFF2-40B4-BE49-F238E27FC236}">
              <a16:creationId xmlns:a16="http://schemas.microsoft.com/office/drawing/2014/main" id="{60247D9C-BF02-45D2-A3C9-92A8C31261B8}"/>
            </a:ext>
          </a:extLst>
        </xdr:cNvPr>
        <xdr:cNvSpPr>
          <a:spLocks noChangeAspect="1" noChangeArrowheads="1"/>
        </xdr:cNvSpPr>
      </xdr:nvSpPr>
      <xdr:spPr bwMode="auto">
        <a:xfrm>
          <a:off x="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341</xdr:row>
      <xdr:rowOff>0</xdr:rowOff>
    </xdr:from>
    <xdr:to>
      <xdr:col>0</xdr:col>
      <xdr:colOff>615950</xdr:colOff>
      <xdr:row>341</xdr:row>
      <xdr:rowOff>304800</xdr:rowOff>
    </xdr:to>
    <xdr:sp macro="" textlink="">
      <xdr:nvSpPr>
        <xdr:cNvPr id="25624" name="AutoShape 2072">
          <a:extLst>
            <a:ext uri="{FF2B5EF4-FFF2-40B4-BE49-F238E27FC236}">
              <a16:creationId xmlns:a16="http://schemas.microsoft.com/office/drawing/2014/main" id="{6D736B29-B7DC-4562-A9DD-7E2CA3A83AD0}"/>
            </a:ext>
          </a:extLst>
        </xdr:cNvPr>
        <xdr:cNvSpPr>
          <a:spLocks noChangeAspect="1" noChangeArrowheads="1"/>
        </xdr:cNvSpPr>
      </xdr:nvSpPr>
      <xdr:spPr bwMode="auto">
        <a:xfrm>
          <a:off x="31115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341</xdr:row>
      <xdr:rowOff>0</xdr:rowOff>
    </xdr:from>
    <xdr:to>
      <xdr:col>0</xdr:col>
      <xdr:colOff>927100</xdr:colOff>
      <xdr:row>341</xdr:row>
      <xdr:rowOff>304800</xdr:rowOff>
    </xdr:to>
    <xdr:sp macro="" textlink="">
      <xdr:nvSpPr>
        <xdr:cNvPr id="25625" name="AutoShape 2073" descr="https://adas-server.mobiledrivetech.com/polarion/icons/default/enums/type_feature.gif">
          <a:hlinkClick xmlns:r="http://schemas.openxmlformats.org/officeDocument/2006/relationships" r:id="rId681" tgtFrame="_blank"/>
          <a:extLst>
            <a:ext uri="{FF2B5EF4-FFF2-40B4-BE49-F238E27FC236}">
              <a16:creationId xmlns:a16="http://schemas.microsoft.com/office/drawing/2014/main" id="{32AD1134-0DF6-4A09-8539-87BA736DE4B4}"/>
            </a:ext>
          </a:extLst>
        </xdr:cNvPr>
        <xdr:cNvSpPr>
          <a:spLocks noChangeAspect="1" noChangeArrowheads="1"/>
        </xdr:cNvSpPr>
      </xdr:nvSpPr>
      <xdr:spPr bwMode="auto">
        <a:xfrm>
          <a:off x="62230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341</xdr:row>
      <xdr:rowOff>0</xdr:rowOff>
    </xdr:from>
    <xdr:to>
      <xdr:col>1</xdr:col>
      <xdr:colOff>304800</xdr:colOff>
      <xdr:row>341</xdr:row>
      <xdr:rowOff>304800</xdr:rowOff>
    </xdr:to>
    <xdr:sp macro="" textlink="">
      <xdr:nvSpPr>
        <xdr:cNvPr id="25626" name="AutoShape 2074" descr="https://adas-server.mobiledrivetech.com/polarion/icons/default/enums/type_feature.gif">
          <a:hlinkClick xmlns:r="http://schemas.openxmlformats.org/officeDocument/2006/relationships" r:id="rId681" tgtFrame="_top"/>
          <a:extLst>
            <a:ext uri="{FF2B5EF4-FFF2-40B4-BE49-F238E27FC236}">
              <a16:creationId xmlns:a16="http://schemas.microsoft.com/office/drawing/2014/main" id="{0C97F5CB-B95F-4534-B54A-0D657AEE21C6}"/>
            </a:ext>
          </a:extLst>
        </xdr:cNvPr>
        <xdr:cNvSpPr>
          <a:spLocks noChangeAspect="1" noChangeArrowheads="1"/>
        </xdr:cNvSpPr>
      </xdr:nvSpPr>
      <xdr:spPr bwMode="auto">
        <a:xfrm>
          <a:off x="202565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341</xdr:row>
      <xdr:rowOff>0</xdr:rowOff>
    </xdr:from>
    <xdr:to>
      <xdr:col>2</xdr:col>
      <xdr:colOff>304800</xdr:colOff>
      <xdr:row>341</xdr:row>
      <xdr:rowOff>304800</xdr:rowOff>
    </xdr:to>
    <xdr:sp macro="" textlink="">
      <xdr:nvSpPr>
        <xdr:cNvPr id="25627" name="AutoShape 2075" descr="https://adas-server.mobiledrivetech.com/polarion/icons/default/enums/type_spike.gif">
          <a:hlinkClick xmlns:r="http://schemas.openxmlformats.org/officeDocument/2006/relationships" r:id="rId682" tgtFrame="_blank"/>
          <a:extLst>
            <a:ext uri="{FF2B5EF4-FFF2-40B4-BE49-F238E27FC236}">
              <a16:creationId xmlns:a16="http://schemas.microsoft.com/office/drawing/2014/main" id="{3282B6F3-A104-40E4-B235-9BA2622CD183}"/>
            </a:ext>
          </a:extLst>
        </xdr:cNvPr>
        <xdr:cNvSpPr>
          <a:spLocks noChangeAspect="1" noChangeArrowheads="1"/>
        </xdr:cNvSpPr>
      </xdr:nvSpPr>
      <xdr:spPr bwMode="auto">
        <a:xfrm>
          <a:off x="265430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341</xdr:row>
      <xdr:rowOff>0</xdr:rowOff>
    </xdr:from>
    <xdr:to>
      <xdr:col>3</xdr:col>
      <xdr:colOff>304800</xdr:colOff>
      <xdr:row>341</xdr:row>
      <xdr:rowOff>304800</xdr:rowOff>
    </xdr:to>
    <xdr:sp macro="" textlink="">
      <xdr:nvSpPr>
        <xdr:cNvPr id="25628" name="AutoShape 2076" descr="https://adas-server.mobiledrivetech.com/polarion/icons/default/enums/type_spike.gif">
          <a:hlinkClick xmlns:r="http://schemas.openxmlformats.org/officeDocument/2006/relationships" r:id="rId682" tgtFrame="_top"/>
          <a:extLst>
            <a:ext uri="{FF2B5EF4-FFF2-40B4-BE49-F238E27FC236}">
              <a16:creationId xmlns:a16="http://schemas.microsoft.com/office/drawing/2014/main" id="{7D65EE80-D3BE-4712-AA9C-8DD2006C17C1}"/>
            </a:ext>
          </a:extLst>
        </xdr:cNvPr>
        <xdr:cNvSpPr>
          <a:spLocks noChangeAspect="1" noChangeArrowheads="1"/>
        </xdr:cNvSpPr>
      </xdr:nvSpPr>
      <xdr:spPr bwMode="auto">
        <a:xfrm>
          <a:off x="5797550" y="221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xdr:row>
      <xdr:rowOff>0</xdr:rowOff>
    </xdr:from>
    <xdr:to>
      <xdr:col>0</xdr:col>
      <xdr:colOff>304800</xdr:colOff>
      <xdr:row>342</xdr:row>
      <xdr:rowOff>304800</xdr:rowOff>
    </xdr:to>
    <xdr:sp macro="" textlink="">
      <xdr:nvSpPr>
        <xdr:cNvPr id="25629" name="AutoShape 2077" descr="https://adas-server.mobiledrivetech.com/polarion/ria/images/suspect.gif">
          <a:extLst>
            <a:ext uri="{FF2B5EF4-FFF2-40B4-BE49-F238E27FC236}">
              <a16:creationId xmlns:a16="http://schemas.microsoft.com/office/drawing/2014/main" id="{302672FB-6D9A-4CE0-8349-E707B958787C}"/>
            </a:ext>
          </a:extLst>
        </xdr:cNvPr>
        <xdr:cNvSpPr>
          <a:spLocks noChangeAspect="1" noChangeArrowheads="1"/>
        </xdr:cNvSpPr>
      </xdr:nvSpPr>
      <xdr:spPr bwMode="auto">
        <a:xfrm>
          <a:off x="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342</xdr:row>
      <xdr:rowOff>0</xdr:rowOff>
    </xdr:from>
    <xdr:to>
      <xdr:col>0</xdr:col>
      <xdr:colOff>615950</xdr:colOff>
      <xdr:row>342</xdr:row>
      <xdr:rowOff>304800</xdr:rowOff>
    </xdr:to>
    <xdr:sp macro="" textlink="">
      <xdr:nvSpPr>
        <xdr:cNvPr id="25630" name="AutoShape 2078">
          <a:extLst>
            <a:ext uri="{FF2B5EF4-FFF2-40B4-BE49-F238E27FC236}">
              <a16:creationId xmlns:a16="http://schemas.microsoft.com/office/drawing/2014/main" id="{FB417FFA-33E3-4514-AFBB-B8D57897C7C1}"/>
            </a:ext>
          </a:extLst>
        </xdr:cNvPr>
        <xdr:cNvSpPr>
          <a:spLocks noChangeAspect="1" noChangeArrowheads="1"/>
        </xdr:cNvSpPr>
      </xdr:nvSpPr>
      <xdr:spPr bwMode="auto">
        <a:xfrm>
          <a:off x="31115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342</xdr:row>
      <xdr:rowOff>0</xdr:rowOff>
    </xdr:from>
    <xdr:to>
      <xdr:col>0</xdr:col>
      <xdr:colOff>927100</xdr:colOff>
      <xdr:row>342</xdr:row>
      <xdr:rowOff>304800</xdr:rowOff>
    </xdr:to>
    <xdr:sp macro="" textlink="">
      <xdr:nvSpPr>
        <xdr:cNvPr id="25631" name="AutoShape 2079" descr="https://adas-server.mobiledrivetech.com/polarion/icons/default/enums/type_feature.gif">
          <a:hlinkClick xmlns:r="http://schemas.openxmlformats.org/officeDocument/2006/relationships" r:id="rId683" tgtFrame="_blank"/>
          <a:extLst>
            <a:ext uri="{FF2B5EF4-FFF2-40B4-BE49-F238E27FC236}">
              <a16:creationId xmlns:a16="http://schemas.microsoft.com/office/drawing/2014/main" id="{F9BA5599-7796-4F9E-8954-BBBCD8E608DF}"/>
            </a:ext>
          </a:extLst>
        </xdr:cNvPr>
        <xdr:cNvSpPr>
          <a:spLocks noChangeAspect="1" noChangeArrowheads="1"/>
        </xdr:cNvSpPr>
      </xdr:nvSpPr>
      <xdr:spPr bwMode="auto">
        <a:xfrm>
          <a:off x="62230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342</xdr:row>
      <xdr:rowOff>0</xdr:rowOff>
    </xdr:from>
    <xdr:to>
      <xdr:col>1</xdr:col>
      <xdr:colOff>304800</xdr:colOff>
      <xdr:row>342</xdr:row>
      <xdr:rowOff>304800</xdr:rowOff>
    </xdr:to>
    <xdr:sp macro="" textlink="">
      <xdr:nvSpPr>
        <xdr:cNvPr id="25632" name="AutoShape 2080" descr="https://adas-server.mobiledrivetech.com/polarion/icons/default/enums/type_feature.gif">
          <a:hlinkClick xmlns:r="http://schemas.openxmlformats.org/officeDocument/2006/relationships" r:id="rId683" tgtFrame="_top"/>
          <a:extLst>
            <a:ext uri="{FF2B5EF4-FFF2-40B4-BE49-F238E27FC236}">
              <a16:creationId xmlns:a16="http://schemas.microsoft.com/office/drawing/2014/main" id="{0A9AFF76-32A6-4383-9597-CCBCBEA5EF9A}"/>
            </a:ext>
          </a:extLst>
        </xdr:cNvPr>
        <xdr:cNvSpPr>
          <a:spLocks noChangeAspect="1" noChangeArrowheads="1"/>
        </xdr:cNvSpPr>
      </xdr:nvSpPr>
      <xdr:spPr bwMode="auto">
        <a:xfrm>
          <a:off x="202565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342</xdr:row>
      <xdr:rowOff>0</xdr:rowOff>
    </xdr:from>
    <xdr:to>
      <xdr:col>2</xdr:col>
      <xdr:colOff>304800</xdr:colOff>
      <xdr:row>342</xdr:row>
      <xdr:rowOff>304800</xdr:rowOff>
    </xdr:to>
    <xdr:sp macro="" textlink="">
      <xdr:nvSpPr>
        <xdr:cNvPr id="25633" name="AutoShape 2081" descr="https://adas-server.mobiledrivetech.com/polarion/icons/default/enums/type_spike.gif">
          <a:hlinkClick xmlns:r="http://schemas.openxmlformats.org/officeDocument/2006/relationships" r:id="rId684" tgtFrame="_blank"/>
          <a:extLst>
            <a:ext uri="{FF2B5EF4-FFF2-40B4-BE49-F238E27FC236}">
              <a16:creationId xmlns:a16="http://schemas.microsoft.com/office/drawing/2014/main" id="{5E1CA7A8-DEAF-4A23-84FE-DEA36045A913}"/>
            </a:ext>
          </a:extLst>
        </xdr:cNvPr>
        <xdr:cNvSpPr>
          <a:spLocks noChangeAspect="1" noChangeArrowheads="1"/>
        </xdr:cNvSpPr>
      </xdr:nvSpPr>
      <xdr:spPr bwMode="auto">
        <a:xfrm>
          <a:off x="265430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342</xdr:row>
      <xdr:rowOff>0</xdr:rowOff>
    </xdr:from>
    <xdr:to>
      <xdr:col>3</xdr:col>
      <xdr:colOff>304800</xdr:colOff>
      <xdr:row>342</xdr:row>
      <xdr:rowOff>304800</xdr:rowOff>
    </xdr:to>
    <xdr:sp macro="" textlink="">
      <xdr:nvSpPr>
        <xdr:cNvPr id="25634" name="AutoShape 2082" descr="https://adas-server.mobiledrivetech.com/polarion/icons/default/enums/type_spike.gif">
          <a:hlinkClick xmlns:r="http://schemas.openxmlformats.org/officeDocument/2006/relationships" r:id="rId684" tgtFrame="_top"/>
          <a:extLst>
            <a:ext uri="{FF2B5EF4-FFF2-40B4-BE49-F238E27FC236}">
              <a16:creationId xmlns:a16="http://schemas.microsoft.com/office/drawing/2014/main" id="{AE06B774-FF32-4074-9F4F-546910A7C2CD}"/>
            </a:ext>
          </a:extLst>
        </xdr:cNvPr>
        <xdr:cNvSpPr>
          <a:spLocks noChangeAspect="1" noChangeArrowheads="1"/>
        </xdr:cNvSpPr>
      </xdr:nvSpPr>
      <xdr:spPr bwMode="auto">
        <a:xfrm>
          <a:off x="5797550" y="222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xdr:row>
      <xdr:rowOff>0</xdr:rowOff>
    </xdr:from>
    <xdr:to>
      <xdr:col>0</xdr:col>
      <xdr:colOff>304800</xdr:colOff>
      <xdr:row>343</xdr:row>
      <xdr:rowOff>304800</xdr:rowOff>
    </xdr:to>
    <xdr:sp macro="" textlink="">
      <xdr:nvSpPr>
        <xdr:cNvPr id="25635" name="AutoShape 2083" descr="https://adas-server.mobiledrivetech.com/polarion/ria/images/suspect.gif">
          <a:extLst>
            <a:ext uri="{FF2B5EF4-FFF2-40B4-BE49-F238E27FC236}">
              <a16:creationId xmlns:a16="http://schemas.microsoft.com/office/drawing/2014/main" id="{1CC58731-7C40-4E16-9DF2-7D6240BFD995}"/>
            </a:ext>
          </a:extLst>
        </xdr:cNvPr>
        <xdr:cNvSpPr>
          <a:spLocks noChangeAspect="1" noChangeArrowheads="1"/>
        </xdr:cNvSpPr>
      </xdr:nvSpPr>
      <xdr:spPr bwMode="auto">
        <a:xfrm>
          <a:off x="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343</xdr:row>
      <xdr:rowOff>0</xdr:rowOff>
    </xdr:from>
    <xdr:to>
      <xdr:col>0</xdr:col>
      <xdr:colOff>615950</xdr:colOff>
      <xdr:row>343</xdr:row>
      <xdr:rowOff>304800</xdr:rowOff>
    </xdr:to>
    <xdr:sp macro="" textlink="">
      <xdr:nvSpPr>
        <xdr:cNvPr id="25636" name="AutoShape 2084">
          <a:extLst>
            <a:ext uri="{FF2B5EF4-FFF2-40B4-BE49-F238E27FC236}">
              <a16:creationId xmlns:a16="http://schemas.microsoft.com/office/drawing/2014/main" id="{D2B0A261-7632-4E97-BE1C-3E6D3B072D96}"/>
            </a:ext>
          </a:extLst>
        </xdr:cNvPr>
        <xdr:cNvSpPr>
          <a:spLocks noChangeAspect="1" noChangeArrowheads="1"/>
        </xdr:cNvSpPr>
      </xdr:nvSpPr>
      <xdr:spPr bwMode="auto">
        <a:xfrm>
          <a:off x="31115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343</xdr:row>
      <xdr:rowOff>0</xdr:rowOff>
    </xdr:from>
    <xdr:to>
      <xdr:col>0</xdr:col>
      <xdr:colOff>927100</xdr:colOff>
      <xdr:row>343</xdr:row>
      <xdr:rowOff>304800</xdr:rowOff>
    </xdr:to>
    <xdr:sp macro="" textlink="">
      <xdr:nvSpPr>
        <xdr:cNvPr id="25637" name="AutoShape 2085" descr="https://adas-server.mobiledrivetech.com/polarion/icons/default/enums/type_feature.gif">
          <a:hlinkClick xmlns:r="http://schemas.openxmlformats.org/officeDocument/2006/relationships" r:id="rId685" tgtFrame="_blank"/>
          <a:extLst>
            <a:ext uri="{FF2B5EF4-FFF2-40B4-BE49-F238E27FC236}">
              <a16:creationId xmlns:a16="http://schemas.microsoft.com/office/drawing/2014/main" id="{C7572CE2-AB5E-47FD-B97D-CB830BDC9521}"/>
            </a:ext>
          </a:extLst>
        </xdr:cNvPr>
        <xdr:cNvSpPr>
          <a:spLocks noChangeAspect="1" noChangeArrowheads="1"/>
        </xdr:cNvSpPr>
      </xdr:nvSpPr>
      <xdr:spPr bwMode="auto">
        <a:xfrm>
          <a:off x="62230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343</xdr:row>
      <xdr:rowOff>0</xdr:rowOff>
    </xdr:from>
    <xdr:to>
      <xdr:col>1</xdr:col>
      <xdr:colOff>304800</xdr:colOff>
      <xdr:row>343</xdr:row>
      <xdr:rowOff>304800</xdr:rowOff>
    </xdr:to>
    <xdr:sp macro="" textlink="">
      <xdr:nvSpPr>
        <xdr:cNvPr id="25638" name="AutoShape 2086" descr="https://adas-server.mobiledrivetech.com/polarion/icons/default/enums/type_feature.gif">
          <a:hlinkClick xmlns:r="http://schemas.openxmlformats.org/officeDocument/2006/relationships" r:id="rId685" tgtFrame="_top"/>
          <a:extLst>
            <a:ext uri="{FF2B5EF4-FFF2-40B4-BE49-F238E27FC236}">
              <a16:creationId xmlns:a16="http://schemas.microsoft.com/office/drawing/2014/main" id="{467351BA-BF0E-4CDF-B439-931631512CF7}"/>
            </a:ext>
          </a:extLst>
        </xdr:cNvPr>
        <xdr:cNvSpPr>
          <a:spLocks noChangeAspect="1" noChangeArrowheads="1"/>
        </xdr:cNvSpPr>
      </xdr:nvSpPr>
      <xdr:spPr bwMode="auto">
        <a:xfrm>
          <a:off x="202565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343</xdr:row>
      <xdr:rowOff>0</xdr:rowOff>
    </xdr:from>
    <xdr:to>
      <xdr:col>2</xdr:col>
      <xdr:colOff>304800</xdr:colOff>
      <xdr:row>343</xdr:row>
      <xdr:rowOff>304800</xdr:rowOff>
    </xdr:to>
    <xdr:sp macro="" textlink="">
      <xdr:nvSpPr>
        <xdr:cNvPr id="25639" name="AutoShape 2087" descr="https://adas-server.mobiledrivetech.com/polarion/icons/default/enums/type_spike.gif">
          <a:hlinkClick xmlns:r="http://schemas.openxmlformats.org/officeDocument/2006/relationships" r:id="rId686" tgtFrame="_blank"/>
          <a:extLst>
            <a:ext uri="{FF2B5EF4-FFF2-40B4-BE49-F238E27FC236}">
              <a16:creationId xmlns:a16="http://schemas.microsoft.com/office/drawing/2014/main" id="{BAC61F17-6644-4305-A97B-8C717E326582}"/>
            </a:ext>
          </a:extLst>
        </xdr:cNvPr>
        <xdr:cNvSpPr>
          <a:spLocks noChangeAspect="1" noChangeArrowheads="1"/>
        </xdr:cNvSpPr>
      </xdr:nvSpPr>
      <xdr:spPr bwMode="auto">
        <a:xfrm>
          <a:off x="265430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343</xdr:row>
      <xdr:rowOff>0</xdr:rowOff>
    </xdr:from>
    <xdr:to>
      <xdr:col>3</xdr:col>
      <xdr:colOff>304800</xdr:colOff>
      <xdr:row>343</xdr:row>
      <xdr:rowOff>304800</xdr:rowOff>
    </xdr:to>
    <xdr:sp macro="" textlink="">
      <xdr:nvSpPr>
        <xdr:cNvPr id="25640" name="AutoShape 2088" descr="https://adas-server.mobiledrivetech.com/polarion/icons/default/enums/type_spike.gif">
          <a:hlinkClick xmlns:r="http://schemas.openxmlformats.org/officeDocument/2006/relationships" r:id="rId686" tgtFrame="_top"/>
          <a:extLst>
            <a:ext uri="{FF2B5EF4-FFF2-40B4-BE49-F238E27FC236}">
              <a16:creationId xmlns:a16="http://schemas.microsoft.com/office/drawing/2014/main" id="{3616BEE9-B830-4029-A273-EAAC98E0F6A1}"/>
            </a:ext>
          </a:extLst>
        </xdr:cNvPr>
        <xdr:cNvSpPr>
          <a:spLocks noChangeAspect="1" noChangeArrowheads="1"/>
        </xdr:cNvSpPr>
      </xdr:nvSpPr>
      <xdr:spPr bwMode="auto">
        <a:xfrm>
          <a:off x="5797550" y="222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0</xdr:col>
      <xdr:colOff>304800</xdr:colOff>
      <xdr:row>344</xdr:row>
      <xdr:rowOff>304800</xdr:rowOff>
    </xdr:to>
    <xdr:sp macro="" textlink="">
      <xdr:nvSpPr>
        <xdr:cNvPr id="25641" name="AutoShape 2089" descr="https://adas-server.mobiledrivetech.com/polarion/ria/images/suspect.gif">
          <a:extLst>
            <a:ext uri="{FF2B5EF4-FFF2-40B4-BE49-F238E27FC236}">
              <a16:creationId xmlns:a16="http://schemas.microsoft.com/office/drawing/2014/main" id="{14390502-DC08-4FAF-AE8C-B3234A1AD891}"/>
            </a:ext>
          </a:extLst>
        </xdr:cNvPr>
        <xdr:cNvSpPr>
          <a:spLocks noChangeAspect="1" noChangeArrowheads="1"/>
        </xdr:cNvSpPr>
      </xdr:nvSpPr>
      <xdr:spPr bwMode="auto">
        <a:xfrm>
          <a:off x="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344</xdr:row>
      <xdr:rowOff>0</xdr:rowOff>
    </xdr:from>
    <xdr:to>
      <xdr:col>0</xdr:col>
      <xdr:colOff>615950</xdr:colOff>
      <xdr:row>344</xdr:row>
      <xdr:rowOff>304800</xdr:rowOff>
    </xdr:to>
    <xdr:sp macro="" textlink="">
      <xdr:nvSpPr>
        <xdr:cNvPr id="25642" name="AutoShape 2090">
          <a:extLst>
            <a:ext uri="{FF2B5EF4-FFF2-40B4-BE49-F238E27FC236}">
              <a16:creationId xmlns:a16="http://schemas.microsoft.com/office/drawing/2014/main" id="{74CF13DC-451B-4394-A27D-5D37E3C1C9D9}"/>
            </a:ext>
          </a:extLst>
        </xdr:cNvPr>
        <xdr:cNvSpPr>
          <a:spLocks noChangeAspect="1" noChangeArrowheads="1"/>
        </xdr:cNvSpPr>
      </xdr:nvSpPr>
      <xdr:spPr bwMode="auto">
        <a:xfrm>
          <a:off x="31115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344</xdr:row>
      <xdr:rowOff>0</xdr:rowOff>
    </xdr:from>
    <xdr:to>
      <xdr:col>0</xdr:col>
      <xdr:colOff>927100</xdr:colOff>
      <xdr:row>344</xdr:row>
      <xdr:rowOff>304800</xdr:rowOff>
    </xdr:to>
    <xdr:sp macro="" textlink="">
      <xdr:nvSpPr>
        <xdr:cNvPr id="25643" name="AutoShape 2091" descr="https://adas-server.mobiledrivetech.com/polarion/icons/default/enums/type_feature.gif">
          <a:hlinkClick xmlns:r="http://schemas.openxmlformats.org/officeDocument/2006/relationships" r:id="rId687" tgtFrame="_blank"/>
          <a:extLst>
            <a:ext uri="{FF2B5EF4-FFF2-40B4-BE49-F238E27FC236}">
              <a16:creationId xmlns:a16="http://schemas.microsoft.com/office/drawing/2014/main" id="{B44D7192-8F2B-42AA-87B6-B71C55CF6348}"/>
            </a:ext>
          </a:extLst>
        </xdr:cNvPr>
        <xdr:cNvSpPr>
          <a:spLocks noChangeAspect="1" noChangeArrowheads="1"/>
        </xdr:cNvSpPr>
      </xdr:nvSpPr>
      <xdr:spPr bwMode="auto">
        <a:xfrm>
          <a:off x="62230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344</xdr:row>
      <xdr:rowOff>0</xdr:rowOff>
    </xdr:from>
    <xdr:to>
      <xdr:col>1</xdr:col>
      <xdr:colOff>304800</xdr:colOff>
      <xdr:row>344</xdr:row>
      <xdr:rowOff>304800</xdr:rowOff>
    </xdr:to>
    <xdr:sp macro="" textlink="">
      <xdr:nvSpPr>
        <xdr:cNvPr id="25644" name="AutoShape 2092" descr="https://adas-server.mobiledrivetech.com/polarion/icons/default/enums/type_feature.gif">
          <a:hlinkClick xmlns:r="http://schemas.openxmlformats.org/officeDocument/2006/relationships" r:id="rId687" tgtFrame="_top"/>
          <a:extLst>
            <a:ext uri="{FF2B5EF4-FFF2-40B4-BE49-F238E27FC236}">
              <a16:creationId xmlns:a16="http://schemas.microsoft.com/office/drawing/2014/main" id="{A41D975A-90BB-42A4-94DB-3E62C59323DA}"/>
            </a:ext>
          </a:extLst>
        </xdr:cNvPr>
        <xdr:cNvSpPr>
          <a:spLocks noChangeAspect="1" noChangeArrowheads="1"/>
        </xdr:cNvSpPr>
      </xdr:nvSpPr>
      <xdr:spPr bwMode="auto">
        <a:xfrm>
          <a:off x="202565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344</xdr:row>
      <xdr:rowOff>0</xdr:rowOff>
    </xdr:from>
    <xdr:to>
      <xdr:col>2</xdr:col>
      <xdr:colOff>304800</xdr:colOff>
      <xdr:row>344</xdr:row>
      <xdr:rowOff>304800</xdr:rowOff>
    </xdr:to>
    <xdr:sp macro="" textlink="">
      <xdr:nvSpPr>
        <xdr:cNvPr id="25645" name="AutoShape 2093" descr="https://adas-server.mobiledrivetech.com/polarion/icons/default/enums/type_spike.gif">
          <a:hlinkClick xmlns:r="http://schemas.openxmlformats.org/officeDocument/2006/relationships" r:id="rId688" tgtFrame="_blank"/>
          <a:extLst>
            <a:ext uri="{FF2B5EF4-FFF2-40B4-BE49-F238E27FC236}">
              <a16:creationId xmlns:a16="http://schemas.microsoft.com/office/drawing/2014/main" id="{76D6719C-8867-4A4B-89DC-400592976093}"/>
            </a:ext>
          </a:extLst>
        </xdr:cNvPr>
        <xdr:cNvSpPr>
          <a:spLocks noChangeAspect="1" noChangeArrowheads="1"/>
        </xdr:cNvSpPr>
      </xdr:nvSpPr>
      <xdr:spPr bwMode="auto">
        <a:xfrm>
          <a:off x="265430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344</xdr:row>
      <xdr:rowOff>0</xdr:rowOff>
    </xdr:from>
    <xdr:to>
      <xdr:col>3</xdr:col>
      <xdr:colOff>304800</xdr:colOff>
      <xdr:row>344</xdr:row>
      <xdr:rowOff>304800</xdr:rowOff>
    </xdr:to>
    <xdr:sp macro="" textlink="">
      <xdr:nvSpPr>
        <xdr:cNvPr id="25646" name="AutoShape 2094" descr="https://adas-server.mobiledrivetech.com/polarion/icons/default/enums/type_spike.gif">
          <a:hlinkClick xmlns:r="http://schemas.openxmlformats.org/officeDocument/2006/relationships" r:id="rId688" tgtFrame="_top"/>
          <a:extLst>
            <a:ext uri="{FF2B5EF4-FFF2-40B4-BE49-F238E27FC236}">
              <a16:creationId xmlns:a16="http://schemas.microsoft.com/office/drawing/2014/main" id="{55B26909-6D67-4EAD-82BB-049791252ABF}"/>
            </a:ext>
          </a:extLst>
        </xdr:cNvPr>
        <xdr:cNvSpPr>
          <a:spLocks noChangeAspect="1" noChangeArrowheads="1"/>
        </xdr:cNvSpPr>
      </xdr:nvSpPr>
      <xdr:spPr bwMode="auto">
        <a:xfrm>
          <a:off x="5797550" y="223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xdr:row>
      <xdr:rowOff>0</xdr:rowOff>
    </xdr:from>
    <xdr:to>
      <xdr:col>0</xdr:col>
      <xdr:colOff>304800</xdr:colOff>
      <xdr:row>345</xdr:row>
      <xdr:rowOff>304800</xdr:rowOff>
    </xdr:to>
    <xdr:sp macro="" textlink="">
      <xdr:nvSpPr>
        <xdr:cNvPr id="25647" name="AutoShape 2095" descr="https://adas-server.mobiledrivetech.com/polarion/ria/images/suspect.gif">
          <a:extLst>
            <a:ext uri="{FF2B5EF4-FFF2-40B4-BE49-F238E27FC236}">
              <a16:creationId xmlns:a16="http://schemas.microsoft.com/office/drawing/2014/main" id="{E31FFD7F-C79B-4C47-AAA7-4C832BF95341}"/>
            </a:ext>
          </a:extLst>
        </xdr:cNvPr>
        <xdr:cNvSpPr>
          <a:spLocks noChangeAspect="1" noChangeArrowheads="1"/>
        </xdr:cNvSpPr>
      </xdr:nvSpPr>
      <xdr:spPr bwMode="auto">
        <a:xfrm>
          <a:off x="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345</xdr:row>
      <xdr:rowOff>0</xdr:rowOff>
    </xdr:from>
    <xdr:to>
      <xdr:col>0</xdr:col>
      <xdr:colOff>615950</xdr:colOff>
      <xdr:row>345</xdr:row>
      <xdr:rowOff>304800</xdr:rowOff>
    </xdr:to>
    <xdr:sp macro="" textlink="">
      <xdr:nvSpPr>
        <xdr:cNvPr id="25648" name="AutoShape 2096">
          <a:extLst>
            <a:ext uri="{FF2B5EF4-FFF2-40B4-BE49-F238E27FC236}">
              <a16:creationId xmlns:a16="http://schemas.microsoft.com/office/drawing/2014/main" id="{0D58FC5F-A436-4EA3-84B5-C26FD68DAFBB}"/>
            </a:ext>
          </a:extLst>
        </xdr:cNvPr>
        <xdr:cNvSpPr>
          <a:spLocks noChangeAspect="1" noChangeArrowheads="1"/>
        </xdr:cNvSpPr>
      </xdr:nvSpPr>
      <xdr:spPr bwMode="auto">
        <a:xfrm>
          <a:off x="31115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345</xdr:row>
      <xdr:rowOff>0</xdr:rowOff>
    </xdr:from>
    <xdr:to>
      <xdr:col>0</xdr:col>
      <xdr:colOff>927100</xdr:colOff>
      <xdr:row>345</xdr:row>
      <xdr:rowOff>304800</xdr:rowOff>
    </xdr:to>
    <xdr:sp macro="" textlink="">
      <xdr:nvSpPr>
        <xdr:cNvPr id="25649" name="AutoShape 2097" descr="https://adas-server.mobiledrivetech.com/polarion/icons/default/enums/type_feature.gif">
          <a:hlinkClick xmlns:r="http://schemas.openxmlformats.org/officeDocument/2006/relationships" r:id="rId689" tgtFrame="_blank"/>
          <a:extLst>
            <a:ext uri="{FF2B5EF4-FFF2-40B4-BE49-F238E27FC236}">
              <a16:creationId xmlns:a16="http://schemas.microsoft.com/office/drawing/2014/main" id="{4D0FFDCB-1F05-4FDF-9F80-1EA802A308BE}"/>
            </a:ext>
          </a:extLst>
        </xdr:cNvPr>
        <xdr:cNvSpPr>
          <a:spLocks noChangeAspect="1" noChangeArrowheads="1"/>
        </xdr:cNvSpPr>
      </xdr:nvSpPr>
      <xdr:spPr bwMode="auto">
        <a:xfrm>
          <a:off x="62230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345</xdr:row>
      <xdr:rowOff>0</xdr:rowOff>
    </xdr:from>
    <xdr:to>
      <xdr:col>1</xdr:col>
      <xdr:colOff>304800</xdr:colOff>
      <xdr:row>345</xdr:row>
      <xdr:rowOff>304800</xdr:rowOff>
    </xdr:to>
    <xdr:sp macro="" textlink="">
      <xdr:nvSpPr>
        <xdr:cNvPr id="25650" name="AutoShape 2098" descr="https://adas-server.mobiledrivetech.com/polarion/icons/default/enums/type_feature.gif">
          <a:hlinkClick xmlns:r="http://schemas.openxmlformats.org/officeDocument/2006/relationships" r:id="rId689" tgtFrame="_top"/>
          <a:extLst>
            <a:ext uri="{FF2B5EF4-FFF2-40B4-BE49-F238E27FC236}">
              <a16:creationId xmlns:a16="http://schemas.microsoft.com/office/drawing/2014/main" id="{7C67DFA2-3530-4641-86AE-DB7C827B9659}"/>
            </a:ext>
          </a:extLst>
        </xdr:cNvPr>
        <xdr:cNvSpPr>
          <a:spLocks noChangeAspect="1" noChangeArrowheads="1"/>
        </xdr:cNvSpPr>
      </xdr:nvSpPr>
      <xdr:spPr bwMode="auto">
        <a:xfrm>
          <a:off x="202565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345</xdr:row>
      <xdr:rowOff>0</xdr:rowOff>
    </xdr:from>
    <xdr:to>
      <xdr:col>2</xdr:col>
      <xdr:colOff>304800</xdr:colOff>
      <xdr:row>345</xdr:row>
      <xdr:rowOff>304800</xdr:rowOff>
    </xdr:to>
    <xdr:sp macro="" textlink="">
      <xdr:nvSpPr>
        <xdr:cNvPr id="25651" name="AutoShape 2099" descr="https://adas-server.mobiledrivetech.com/polarion/ria/images/suspect.gif">
          <a:extLst>
            <a:ext uri="{FF2B5EF4-FFF2-40B4-BE49-F238E27FC236}">
              <a16:creationId xmlns:a16="http://schemas.microsoft.com/office/drawing/2014/main" id="{D2091158-C39F-4535-9CAF-B39D5F140800}"/>
            </a:ext>
          </a:extLst>
        </xdr:cNvPr>
        <xdr:cNvSpPr>
          <a:spLocks noChangeAspect="1" noChangeArrowheads="1"/>
        </xdr:cNvSpPr>
      </xdr:nvSpPr>
      <xdr:spPr bwMode="auto">
        <a:xfrm>
          <a:off x="265430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345</xdr:row>
      <xdr:rowOff>0</xdr:rowOff>
    </xdr:from>
    <xdr:to>
      <xdr:col>2</xdr:col>
      <xdr:colOff>615950</xdr:colOff>
      <xdr:row>345</xdr:row>
      <xdr:rowOff>304800</xdr:rowOff>
    </xdr:to>
    <xdr:sp macro="" textlink="">
      <xdr:nvSpPr>
        <xdr:cNvPr id="25652" name="AutoShape 2100">
          <a:extLst>
            <a:ext uri="{FF2B5EF4-FFF2-40B4-BE49-F238E27FC236}">
              <a16:creationId xmlns:a16="http://schemas.microsoft.com/office/drawing/2014/main" id="{42495D2F-2C52-42E6-A009-C8A1E003380C}"/>
            </a:ext>
          </a:extLst>
        </xdr:cNvPr>
        <xdr:cNvSpPr>
          <a:spLocks noChangeAspect="1" noChangeArrowheads="1"/>
        </xdr:cNvSpPr>
      </xdr:nvSpPr>
      <xdr:spPr bwMode="auto">
        <a:xfrm>
          <a:off x="296545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345</xdr:row>
      <xdr:rowOff>0</xdr:rowOff>
    </xdr:from>
    <xdr:to>
      <xdr:col>2</xdr:col>
      <xdr:colOff>927100</xdr:colOff>
      <xdr:row>345</xdr:row>
      <xdr:rowOff>304800</xdr:rowOff>
    </xdr:to>
    <xdr:sp macro="" textlink="">
      <xdr:nvSpPr>
        <xdr:cNvPr id="25653" name="AutoShape 2101" descr="https://adas-server.mobiledrivetech.com/polarion/icons/default/enums/type_spike.gif">
          <a:hlinkClick xmlns:r="http://schemas.openxmlformats.org/officeDocument/2006/relationships" r:id="rId690" tgtFrame="_blank"/>
          <a:extLst>
            <a:ext uri="{FF2B5EF4-FFF2-40B4-BE49-F238E27FC236}">
              <a16:creationId xmlns:a16="http://schemas.microsoft.com/office/drawing/2014/main" id="{D85077FB-A9D4-4793-BEAC-7B6C8CB94809}"/>
            </a:ext>
          </a:extLst>
        </xdr:cNvPr>
        <xdr:cNvSpPr>
          <a:spLocks noChangeAspect="1" noChangeArrowheads="1"/>
        </xdr:cNvSpPr>
      </xdr:nvSpPr>
      <xdr:spPr bwMode="auto">
        <a:xfrm>
          <a:off x="327660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345</xdr:row>
      <xdr:rowOff>0</xdr:rowOff>
    </xdr:from>
    <xdr:to>
      <xdr:col>3</xdr:col>
      <xdr:colOff>304800</xdr:colOff>
      <xdr:row>345</xdr:row>
      <xdr:rowOff>304800</xdr:rowOff>
    </xdr:to>
    <xdr:sp macro="" textlink="">
      <xdr:nvSpPr>
        <xdr:cNvPr id="25654" name="AutoShape 2102" descr="https://adas-server.mobiledrivetech.com/polarion/icons/default/enums/type_spike.gif">
          <a:hlinkClick xmlns:r="http://schemas.openxmlformats.org/officeDocument/2006/relationships" r:id="rId690" tgtFrame="_top"/>
          <a:extLst>
            <a:ext uri="{FF2B5EF4-FFF2-40B4-BE49-F238E27FC236}">
              <a16:creationId xmlns:a16="http://schemas.microsoft.com/office/drawing/2014/main" id="{3E4A09B3-F9C9-4CE0-B00D-FBA92B704067}"/>
            </a:ext>
          </a:extLst>
        </xdr:cNvPr>
        <xdr:cNvSpPr>
          <a:spLocks noChangeAspect="1" noChangeArrowheads="1"/>
        </xdr:cNvSpPr>
      </xdr:nvSpPr>
      <xdr:spPr bwMode="auto">
        <a:xfrm>
          <a:off x="5797550" y="224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xdr:row>
      <xdr:rowOff>0</xdr:rowOff>
    </xdr:from>
    <xdr:to>
      <xdr:col>0</xdr:col>
      <xdr:colOff>304800</xdr:colOff>
      <xdr:row>346</xdr:row>
      <xdr:rowOff>304800</xdr:rowOff>
    </xdr:to>
    <xdr:sp macro="" textlink="">
      <xdr:nvSpPr>
        <xdr:cNvPr id="25655" name="AutoShape 2103" descr="https://adas-server.mobiledrivetech.com/polarion/ria/images/suspect.gif">
          <a:extLst>
            <a:ext uri="{FF2B5EF4-FFF2-40B4-BE49-F238E27FC236}">
              <a16:creationId xmlns:a16="http://schemas.microsoft.com/office/drawing/2014/main" id="{CC8114AB-2468-4464-84EB-6A93F24F132E}"/>
            </a:ext>
          </a:extLst>
        </xdr:cNvPr>
        <xdr:cNvSpPr>
          <a:spLocks noChangeAspect="1" noChangeArrowheads="1"/>
        </xdr:cNvSpPr>
      </xdr:nvSpPr>
      <xdr:spPr bwMode="auto">
        <a:xfrm>
          <a:off x="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346</xdr:row>
      <xdr:rowOff>0</xdr:rowOff>
    </xdr:from>
    <xdr:to>
      <xdr:col>0</xdr:col>
      <xdr:colOff>615950</xdr:colOff>
      <xdr:row>346</xdr:row>
      <xdr:rowOff>304800</xdr:rowOff>
    </xdr:to>
    <xdr:sp macro="" textlink="">
      <xdr:nvSpPr>
        <xdr:cNvPr id="25656" name="AutoShape 2104">
          <a:extLst>
            <a:ext uri="{FF2B5EF4-FFF2-40B4-BE49-F238E27FC236}">
              <a16:creationId xmlns:a16="http://schemas.microsoft.com/office/drawing/2014/main" id="{9E4B6741-F340-4BC6-A54D-3E8AF20071CD}"/>
            </a:ext>
          </a:extLst>
        </xdr:cNvPr>
        <xdr:cNvSpPr>
          <a:spLocks noChangeAspect="1" noChangeArrowheads="1"/>
        </xdr:cNvSpPr>
      </xdr:nvSpPr>
      <xdr:spPr bwMode="auto">
        <a:xfrm>
          <a:off x="31115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346</xdr:row>
      <xdr:rowOff>0</xdr:rowOff>
    </xdr:from>
    <xdr:to>
      <xdr:col>0</xdr:col>
      <xdr:colOff>927100</xdr:colOff>
      <xdr:row>346</xdr:row>
      <xdr:rowOff>304800</xdr:rowOff>
    </xdr:to>
    <xdr:sp macro="" textlink="">
      <xdr:nvSpPr>
        <xdr:cNvPr id="25657" name="AutoShape 2105" descr="https://adas-server.mobiledrivetech.com/polarion/icons/default/enums/type_feature.gif">
          <a:hlinkClick xmlns:r="http://schemas.openxmlformats.org/officeDocument/2006/relationships" r:id="rId691" tgtFrame="_blank"/>
          <a:extLst>
            <a:ext uri="{FF2B5EF4-FFF2-40B4-BE49-F238E27FC236}">
              <a16:creationId xmlns:a16="http://schemas.microsoft.com/office/drawing/2014/main" id="{4244E1A6-5990-4089-9B3F-3BF54FBAF21D}"/>
            </a:ext>
          </a:extLst>
        </xdr:cNvPr>
        <xdr:cNvSpPr>
          <a:spLocks noChangeAspect="1" noChangeArrowheads="1"/>
        </xdr:cNvSpPr>
      </xdr:nvSpPr>
      <xdr:spPr bwMode="auto">
        <a:xfrm>
          <a:off x="62230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346</xdr:row>
      <xdr:rowOff>0</xdr:rowOff>
    </xdr:from>
    <xdr:to>
      <xdr:col>1</xdr:col>
      <xdr:colOff>304800</xdr:colOff>
      <xdr:row>346</xdr:row>
      <xdr:rowOff>304800</xdr:rowOff>
    </xdr:to>
    <xdr:sp macro="" textlink="">
      <xdr:nvSpPr>
        <xdr:cNvPr id="25658" name="AutoShape 2106" descr="https://adas-server.mobiledrivetech.com/polarion/icons/default/enums/type_feature.gif">
          <a:hlinkClick xmlns:r="http://schemas.openxmlformats.org/officeDocument/2006/relationships" r:id="rId691" tgtFrame="_top"/>
          <a:extLst>
            <a:ext uri="{FF2B5EF4-FFF2-40B4-BE49-F238E27FC236}">
              <a16:creationId xmlns:a16="http://schemas.microsoft.com/office/drawing/2014/main" id="{BE78ECE6-2235-4DA6-8047-C04EC599545E}"/>
            </a:ext>
          </a:extLst>
        </xdr:cNvPr>
        <xdr:cNvSpPr>
          <a:spLocks noChangeAspect="1" noChangeArrowheads="1"/>
        </xdr:cNvSpPr>
      </xdr:nvSpPr>
      <xdr:spPr bwMode="auto">
        <a:xfrm>
          <a:off x="202565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346</xdr:row>
      <xdr:rowOff>0</xdr:rowOff>
    </xdr:from>
    <xdr:to>
      <xdr:col>2</xdr:col>
      <xdr:colOff>304800</xdr:colOff>
      <xdr:row>346</xdr:row>
      <xdr:rowOff>304800</xdr:rowOff>
    </xdr:to>
    <xdr:sp macro="" textlink="">
      <xdr:nvSpPr>
        <xdr:cNvPr id="25659" name="AutoShape 2107" descr="https://adas-server.mobiledrivetech.com/polarion/icons/default/enums/type_spike.gif">
          <a:hlinkClick xmlns:r="http://schemas.openxmlformats.org/officeDocument/2006/relationships" r:id="rId692" tgtFrame="_blank"/>
          <a:extLst>
            <a:ext uri="{FF2B5EF4-FFF2-40B4-BE49-F238E27FC236}">
              <a16:creationId xmlns:a16="http://schemas.microsoft.com/office/drawing/2014/main" id="{F83B8D3F-B765-4B2B-AE92-519F2AC69AFA}"/>
            </a:ext>
          </a:extLst>
        </xdr:cNvPr>
        <xdr:cNvSpPr>
          <a:spLocks noChangeAspect="1" noChangeArrowheads="1"/>
        </xdr:cNvSpPr>
      </xdr:nvSpPr>
      <xdr:spPr bwMode="auto">
        <a:xfrm>
          <a:off x="265430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346</xdr:row>
      <xdr:rowOff>0</xdr:rowOff>
    </xdr:from>
    <xdr:to>
      <xdr:col>3</xdr:col>
      <xdr:colOff>304800</xdr:colOff>
      <xdr:row>346</xdr:row>
      <xdr:rowOff>304800</xdr:rowOff>
    </xdr:to>
    <xdr:sp macro="" textlink="">
      <xdr:nvSpPr>
        <xdr:cNvPr id="25660" name="AutoShape 2108" descr="https://adas-server.mobiledrivetech.com/polarion/icons/default/enums/type_spike.gif">
          <a:hlinkClick xmlns:r="http://schemas.openxmlformats.org/officeDocument/2006/relationships" r:id="rId692" tgtFrame="_top"/>
          <a:extLst>
            <a:ext uri="{FF2B5EF4-FFF2-40B4-BE49-F238E27FC236}">
              <a16:creationId xmlns:a16="http://schemas.microsoft.com/office/drawing/2014/main" id="{1510D6B6-1D94-4BED-BB57-A49277BC018F}"/>
            </a:ext>
          </a:extLst>
        </xdr:cNvPr>
        <xdr:cNvSpPr>
          <a:spLocks noChangeAspect="1" noChangeArrowheads="1"/>
        </xdr:cNvSpPr>
      </xdr:nvSpPr>
      <xdr:spPr bwMode="auto">
        <a:xfrm>
          <a:off x="5797550" y="224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xdr:row>
      <xdr:rowOff>0</xdr:rowOff>
    </xdr:from>
    <xdr:to>
      <xdr:col>0</xdr:col>
      <xdr:colOff>304800</xdr:colOff>
      <xdr:row>347</xdr:row>
      <xdr:rowOff>304800</xdr:rowOff>
    </xdr:to>
    <xdr:sp macro="" textlink="">
      <xdr:nvSpPr>
        <xdr:cNvPr id="25661" name="AutoShape 2109" descr="https://adas-server.mobiledrivetech.com/polarion/ria/images/suspect.gif">
          <a:extLst>
            <a:ext uri="{FF2B5EF4-FFF2-40B4-BE49-F238E27FC236}">
              <a16:creationId xmlns:a16="http://schemas.microsoft.com/office/drawing/2014/main" id="{3F910F20-1464-452C-BBC4-3B7FC23E0997}"/>
            </a:ext>
          </a:extLst>
        </xdr:cNvPr>
        <xdr:cNvSpPr>
          <a:spLocks noChangeAspect="1" noChangeArrowheads="1"/>
        </xdr:cNvSpPr>
      </xdr:nvSpPr>
      <xdr:spPr bwMode="auto">
        <a:xfrm>
          <a:off x="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347</xdr:row>
      <xdr:rowOff>0</xdr:rowOff>
    </xdr:from>
    <xdr:to>
      <xdr:col>0</xdr:col>
      <xdr:colOff>615950</xdr:colOff>
      <xdr:row>347</xdr:row>
      <xdr:rowOff>304800</xdr:rowOff>
    </xdr:to>
    <xdr:sp macro="" textlink="">
      <xdr:nvSpPr>
        <xdr:cNvPr id="25662" name="AutoShape 2110">
          <a:extLst>
            <a:ext uri="{FF2B5EF4-FFF2-40B4-BE49-F238E27FC236}">
              <a16:creationId xmlns:a16="http://schemas.microsoft.com/office/drawing/2014/main" id="{C51C9723-D975-4941-8D82-7BBC3CF022FD}"/>
            </a:ext>
          </a:extLst>
        </xdr:cNvPr>
        <xdr:cNvSpPr>
          <a:spLocks noChangeAspect="1" noChangeArrowheads="1"/>
        </xdr:cNvSpPr>
      </xdr:nvSpPr>
      <xdr:spPr bwMode="auto">
        <a:xfrm>
          <a:off x="31115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347</xdr:row>
      <xdr:rowOff>0</xdr:rowOff>
    </xdr:from>
    <xdr:to>
      <xdr:col>0</xdr:col>
      <xdr:colOff>927100</xdr:colOff>
      <xdr:row>347</xdr:row>
      <xdr:rowOff>304800</xdr:rowOff>
    </xdr:to>
    <xdr:sp macro="" textlink="">
      <xdr:nvSpPr>
        <xdr:cNvPr id="25663" name="AutoShape 2111" descr="https://adas-server.mobiledrivetech.com/polarion/icons/default/enums/type_feature.gif">
          <a:hlinkClick xmlns:r="http://schemas.openxmlformats.org/officeDocument/2006/relationships" r:id="rId693" tgtFrame="_blank"/>
          <a:extLst>
            <a:ext uri="{FF2B5EF4-FFF2-40B4-BE49-F238E27FC236}">
              <a16:creationId xmlns:a16="http://schemas.microsoft.com/office/drawing/2014/main" id="{FBE8C3AF-7C04-4F72-8C02-DE447B362EC6}"/>
            </a:ext>
          </a:extLst>
        </xdr:cNvPr>
        <xdr:cNvSpPr>
          <a:spLocks noChangeAspect="1" noChangeArrowheads="1"/>
        </xdr:cNvSpPr>
      </xdr:nvSpPr>
      <xdr:spPr bwMode="auto">
        <a:xfrm>
          <a:off x="62230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xdr:col>
      <xdr:colOff>304800</xdr:colOff>
      <xdr:row>347</xdr:row>
      <xdr:rowOff>304800</xdr:rowOff>
    </xdr:to>
    <xdr:sp macro="" textlink="">
      <xdr:nvSpPr>
        <xdr:cNvPr id="25664" name="AutoShape 2112" descr="https://adas-server.mobiledrivetech.com/polarion/icons/default/enums/type_feature.gif">
          <a:hlinkClick xmlns:r="http://schemas.openxmlformats.org/officeDocument/2006/relationships" r:id="rId693" tgtFrame="_top"/>
          <a:extLst>
            <a:ext uri="{FF2B5EF4-FFF2-40B4-BE49-F238E27FC236}">
              <a16:creationId xmlns:a16="http://schemas.microsoft.com/office/drawing/2014/main" id="{3240FB45-4867-476F-9102-EB7DC3098D5A}"/>
            </a:ext>
          </a:extLst>
        </xdr:cNvPr>
        <xdr:cNvSpPr>
          <a:spLocks noChangeAspect="1" noChangeArrowheads="1"/>
        </xdr:cNvSpPr>
      </xdr:nvSpPr>
      <xdr:spPr bwMode="auto">
        <a:xfrm>
          <a:off x="202565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347</xdr:row>
      <xdr:rowOff>0</xdr:rowOff>
    </xdr:from>
    <xdr:to>
      <xdr:col>2</xdr:col>
      <xdr:colOff>304800</xdr:colOff>
      <xdr:row>347</xdr:row>
      <xdr:rowOff>304800</xdr:rowOff>
    </xdr:to>
    <xdr:sp macro="" textlink="">
      <xdr:nvSpPr>
        <xdr:cNvPr id="25665" name="AutoShape 2113" descr="https://adas-server.mobiledrivetech.com/polarion/icons/default/enums/type_spike.gif">
          <a:hlinkClick xmlns:r="http://schemas.openxmlformats.org/officeDocument/2006/relationships" r:id="rId694" tgtFrame="_blank"/>
          <a:extLst>
            <a:ext uri="{FF2B5EF4-FFF2-40B4-BE49-F238E27FC236}">
              <a16:creationId xmlns:a16="http://schemas.microsoft.com/office/drawing/2014/main" id="{E38F6883-B829-4F35-8E81-DCE355302ADD}"/>
            </a:ext>
          </a:extLst>
        </xdr:cNvPr>
        <xdr:cNvSpPr>
          <a:spLocks noChangeAspect="1" noChangeArrowheads="1"/>
        </xdr:cNvSpPr>
      </xdr:nvSpPr>
      <xdr:spPr bwMode="auto">
        <a:xfrm>
          <a:off x="265430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347</xdr:row>
      <xdr:rowOff>0</xdr:rowOff>
    </xdr:from>
    <xdr:to>
      <xdr:col>3</xdr:col>
      <xdr:colOff>304800</xdr:colOff>
      <xdr:row>347</xdr:row>
      <xdr:rowOff>304800</xdr:rowOff>
    </xdr:to>
    <xdr:sp macro="" textlink="">
      <xdr:nvSpPr>
        <xdr:cNvPr id="25666" name="AutoShape 2114" descr="https://adas-server.mobiledrivetech.com/polarion/icons/default/enums/type_spike.gif">
          <a:hlinkClick xmlns:r="http://schemas.openxmlformats.org/officeDocument/2006/relationships" r:id="rId694" tgtFrame="_top"/>
          <a:extLst>
            <a:ext uri="{FF2B5EF4-FFF2-40B4-BE49-F238E27FC236}">
              <a16:creationId xmlns:a16="http://schemas.microsoft.com/office/drawing/2014/main" id="{CC6CCA77-67F4-425C-AD05-9967407234B5}"/>
            </a:ext>
          </a:extLst>
        </xdr:cNvPr>
        <xdr:cNvSpPr>
          <a:spLocks noChangeAspect="1" noChangeArrowheads="1"/>
        </xdr:cNvSpPr>
      </xdr:nvSpPr>
      <xdr:spPr bwMode="auto">
        <a:xfrm>
          <a:off x="5797550" y="225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xdr:row>
      <xdr:rowOff>0</xdr:rowOff>
    </xdr:from>
    <xdr:to>
      <xdr:col>0</xdr:col>
      <xdr:colOff>304800</xdr:colOff>
      <xdr:row>348</xdr:row>
      <xdr:rowOff>304800</xdr:rowOff>
    </xdr:to>
    <xdr:sp macro="" textlink="">
      <xdr:nvSpPr>
        <xdr:cNvPr id="25667" name="AutoShape 2115" descr="https://adas-server.mobiledrivetech.com/polarion/ria/images/suspect.gif">
          <a:extLst>
            <a:ext uri="{FF2B5EF4-FFF2-40B4-BE49-F238E27FC236}">
              <a16:creationId xmlns:a16="http://schemas.microsoft.com/office/drawing/2014/main" id="{182726DA-37A2-4F38-B443-1ADEA62A9789}"/>
            </a:ext>
          </a:extLst>
        </xdr:cNvPr>
        <xdr:cNvSpPr>
          <a:spLocks noChangeAspect="1" noChangeArrowheads="1"/>
        </xdr:cNvSpPr>
      </xdr:nvSpPr>
      <xdr:spPr bwMode="auto">
        <a:xfrm>
          <a:off x="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348</xdr:row>
      <xdr:rowOff>0</xdr:rowOff>
    </xdr:from>
    <xdr:to>
      <xdr:col>0</xdr:col>
      <xdr:colOff>615950</xdr:colOff>
      <xdr:row>348</xdr:row>
      <xdr:rowOff>304800</xdr:rowOff>
    </xdr:to>
    <xdr:sp macro="" textlink="">
      <xdr:nvSpPr>
        <xdr:cNvPr id="25668" name="AutoShape 2116">
          <a:extLst>
            <a:ext uri="{FF2B5EF4-FFF2-40B4-BE49-F238E27FC236}">
              <a16:creationId xmlns:a16="http://schemas.microsoft.com/office/drawing/2014/main" id="{80B874A3-4862-43BB-97C3-68A7518DCE5B}"/>
            </a:ext>
          </a:extLst>
        </xdr:cNvPr>
        <xdr:cNvSpPr>
          <a:spLocks noChangeAspect="1" noChangeArrowheads="1"/>
        </xdr:cNvSpPr>
      </xdr:nvSpPr>
      <xdr:spPr bwMode="auto">
        <a:xfrm>
          <a:off x="31115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348</xdr:row>
      <xdr:rowOff>0</xdr:rowOff>
    </xdr:from>
    <xdr:to>
      <xdr:col>0</xdr:col>
      <xdr:colOff>927100</xdr:colOff>
      <xdr:row>348</xdr:row>
      <xdr:rowOff>304800</xdr:rowOff>
    </xdr:to>
    <xdr:sp macro="" textlink="">
      <xdr:nvSpPr>
        <xdr:cNvPr id="25669" name="AutoShape 2117" descr="https://adas-server.mobiledrivetech.com/polarion/icons/default/enums/type_feature.gif">
          <a:hlinkClick xmlns:r="http://schemas.openxmlformats.org/officeDocument/2006/relationships" r:id="rId695" tgtFrame="_blank"/>
          <a:extLst>
            <a:ext uri="{FF2B5EF4-FFF2-40B4-BE49-F238E27FC236}">
              <a16:creationId xmlns:a16="http://schemas.microsoft.com/office/drawing/2014/main" id="{E3B627C4-88C1-4D0D-A078-C5A2C397892E}"/>
            </a:ext>
          </a:extLst>
        </xdr:cNvPr>
        <xdr:cNvSpPr>
          <a:spLocks noChangeAspect="1" noChangeArrowheads="1"/>
        </xdr:cNvSpPr>
      </xdr:nvSpPr>
      <xdr:spPr bwMode="auto">
        <a:xfrm>
          <a:off x="62230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348</xdr:row>
      <xdr:rowOff>304800</xdr:rowOff>
    </xdr:to>
    <xdr:sp macro="" textlink="">
      <xdr:nvSpPr>
        <xdr:cNvPr id="25670" name="AutoShape 2118" descr="https://adas-server.mobiledrivetech.com/polarion/icons/default/enums/type_feature.gif">
          <a:hlinkClick xmlns:r="http://schemas.openxmlformats.org/officeDocument/2006/relationships" r:id="rId695" tgtFrame="_top"/>
          <a:extLst>
            <a:ext uri="{FF2B5EF4-FFF2-40B4-BE49-F238E27FC236}">
              <a16:creationId xmlns:a16="http://schemas.microsoft.com/office/drawing/2014/main" id="{FC48EC16-500A-43DC-AF04-4441F78D07F3}"/>
            </a:ext>
          </a:extLst>
        </xdr:cNvPr>
        <xdr:cNvSpPr>
          <a:spLocks noChangeAspect="1" noChangeArrowheads="1"/>
        </xdr:cNvSpPr>
      </xdr:nvSpPr>
      <xdr:spPr bwMode="auto">
        <a:xfrm>
          <a:off x="202565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348</xdr:row>
      <xdr:rowOff>0</xdr:rowOff>
    </xdr:from>
    <xdr:to>
      <xdr:col>2</xdr:col>
      <xdr:colOff>304800</xdr:colOff>
      <xdr:row>348</xdr:row>
      <xdr:rowOff>304800</xdr:rowOff>
    </xdr:to>
    <xdr:sp macro="" textlink="">
      <xdr:nvSpPr>
        <xdr:cNvPr id="25671" name="AutoShape 2119" descr="https://adas-server.mobiledrivetech.com/polarion/icons/default/enums/type_spike.gif">
          <a:hlinkClick xmlns:r="http://schemas.openxmlformats.org/officeDocument/2006/relationships" r:id="rId696" tgtFrame="_blank"/>
          <a:extLst>
            <a:ext uri="{FF2B5EF4-FFF2-40B4-BE49-F238E27FC236}">
              <a16:creationId xmlns:a16="http://schemas.microsoft.com/office/drawing/2014/main" id="{07D494E8-CACF-4BC7-AD0F-8536FEAC802E}"/>
            </a:ext>
          </a:extLst>
        </xdr:cNvPr>
        <xdr:cNvSpPr>
          <a:spLocks noChangeAspect="1" noChangeArrowheads="1"/>
        </xdr:cNvSpPr>
      </xdr:nvSpPr>
      <xdr:spPr bwMode="auto">
        <a:xfrm>
          <a:off x="265430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348</xdr:row>
      <xdr:rowOff>0</xdr:rowOff>
    </xdr:from>
    <xdr:to>
      <xdr:col>3</xdr:col>
      <xdr:colOff>304800</xdr:colOff>
      <xdr:row>348</xdr:row>
      <xdr:rowOff>304800</xdr:rowOff>
    </xdr:to>
    <xdr:sp macro="" textlink="">
      <xdr:nvSpPr>
        <xdr:cNvPr id="25672" name="AutoShape 2120" descr="https://adas-server.mobiledrivetech.com/polarion/icons/default/enums/type_spike.gif">
          <a:hlinkClick xmlns:r="http://schemas.openxmlformats.org/officeDocument/2006/relationships" r:id="rId696" tgtFrame="_top"/>
          <a:extLst>
            <a:ext uri="{FF2B5EF4-FFF2-40B4-BE49-F238E27FC236}">
              <a16:creationId xmlns:a16="http://schemas.microsoft.com/office/drawing/2014/main" id="{BECA9949-3A58-4479-97D3-9662B66B4E31}"/>
            </a:ext>
          </a:extLst>
        </xdr:cNvPr>
        <xdr:cNvSpPr>
          <a:spLocks noChangeAspect="1" noChangeArrowheads="1"/>
        </xdr:cNvSpPr>
      </xdr:nvSpPr>
      <xdr:spPr bwMode="auto">
        <a:xfrm>
          <a:off x="5797550" y="226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xdr:row>
      <xdr:rowOff>0</xdr:rowOff>
    </xdr:from>
    <xdr:to>
      <xdr:col>0</xdr:col>
      <xdr:colOff>304800</xdr:colOff>
      <xdr:row>349</xdr:row>
      <xdr:rowOff>304800</xdr:rowOff>
    </xdr:to>
    <xdr:sp macro="" textlink="">
      <xdr:nvSpPr>
        <xdr:cNvPr id="25673" name="AutoShape 2121" descr="https://adas-server.mobiledrivetech.com/polarion/ria/images/suspect.gif">
          <a:extLst>
            <a:ext uri="{FF2B5EF4-FFF2-40B4-BE49-F238E27FC236}">
              <a16:creationId xmlns:a16="http://schemas.microsoft.com/office/drawing/2014/main" id="{50400B2E-4904-466D-A21B-9A2C4A56F77A}"/>
            </a:ext>
          </a:extLst>
        </xdr:cNvPr>
        <xdr:cNvSpPr>
          <a:spLocks noChangeAspect="1" noChangeArrowheads="1"/>
        </xdr:cNvSpPr>
      </xdr:nvSpPr>
      <xdr:spPr bwMode="auto">
        <a:xfrm>
          <a:off x="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349</xdr:row>
      <xdr:rowOff>0</xdr:rowOff>
    </xdr:from>
    <xdr:to>
      <xdr:col>0</xdr:col>
      <xdr:colOff>615950</xdr:colOff>
      <xdr:row>349</xdr:row>
      <xdr:rowOff>304800</xdr:rowOff>
    </xdr:to>
    <xdr:sp macro="" textlink="">
      <xdr:nvSpPr>
        <xdr:cNvPr id="25674" name="AutoShape 2122">
          <a:extLst>
            <a:ext uri="{FF2B5EF4-FFF2-40B4-BE49-F238E27FC236}">
              <a16:creationId xmlns:a16="http://schemas.microsoft.com/office/drawing/2014/main" id="{51F32ACE-677D-431E-9720-6C21FCFF9A9A}"/>
            </a:ext>
          </a:extLst>
        </xdr:cNvPr>
        <xdr:cNvSpPr>
          <a:spLocks noChangeAspect="1" noChangeArrowheads="1"/>
        </xdr:cNvSpPr>
      </xdr:nvSpPr>
      <xdr:spPr bwMode="auto">
        <a:xfrm>
          <a:off x="31115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349</xdr:row>
      <xdr:rowOff>0</xdr:rowOff>
    </xdr:from>
    <xdr:to>
      <xdr:col>0</xdr:col>
      <xdr:colOff>927100</xdr:colOff>
      <xdr:row>349</xdr:row>
      <xdr:rowOff>304800</xdr:rowOff>
    </xdr:to>
    <xdr:sp macro="" textlink="">
      <xdr:nvSpPr>
        <xdr:cNvPr id="25675" name="AutoShape 2123" descr="https://adas-server.mobiledrivetech.com/polarion/icons/default/enums/type_feature.gif">
          <a:hlinkClick xmlns:r="http://schemas.openxmlformats.org/officeDocument/2006/relationships" r:id="rId697" tgtFrame="_blank"/>
          <a:extLst>
            <a:ext uri="{FF2B5EF4-FFF2-40B4-BE49-F238E27FC236}">
              <a16:creationId xmlns:a16="http://schemas.microsoft.com/office/drawing/2014/main" id="{9392964B-B9B8-427E-BD8A-7CA84D284009}"/>
            </a:ext>
          </a:extLst>
        </xdr:cNvPr>
        <xdr:cNvSpPr>
          <a:spLocks noChangeAspect="1" noChangeArrowheads="1"/>
        </xdr:cNvSpPr>
      </xdr:nvSpPr>
      <xdr:spPr bwMode="auto">
        <a:xfrm>
          <a:off x="62230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349</xdr:row>
      <xdr:rowOff>304800</xdr:rowOff>
    </xdr:to>
    <xdr:sp macro="" textlink="">
      <xdr:nvSpPr>
        <xdr:cNvPr id="25676" name="AutoShape 2124" descr="https://adas-server.mobiledrivetech.com/polarion/icons/default/enums/type_feature.gif">
          <a:hlinkClick xmlns:r="http://schemas.openxmlformats.org/officeDocument/2006/relationships" r:id="rId697" tgtFrame="_top"/>
          <a:extLst>
            <a:ext uri="{FF2B5EF4-FFF2-40B4-BE49-F238E27FC236}">
              <a16:creationId xmlns:a16="http://schemas.microsoft.com/office/drawing/2014/main" id="{1AEC7125-3E9D-49C0-B185-FC979DE84C9D}"/>
            </a:ext>
          </a:extLst>
        </xdr:cNvPr>
        <xdr:cNvSpPr>
          <a:spLocks noChangeAspect="1" noChangeArrowheads="1"/>
        </xdr:cNvSpPr>
      </xdr:nvSpPr>
      <xdr:spPr bwMode="auto">
        <a:xfrm>
          <a:off x="202565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349</xdr:row>
      <xdr:rowOff>0</xdr:rowOff>
    </xdr:from>
    <xdr:to>
      <xdr:col>2</xdr:col>
      <xdr:colOff>304800</xdr:colOff>
      <xdr:row>349</xdr:row>
      <xdr:rowOff>304800</xdr:rowOff>
    </xdr:to>
    <xdr:sp macro="" textlink="">
      <xdr:nvSpPr>
        <xdr:cNvPr id="25677" name="AutoShape 2125" descr="https://adas-server.mobiledrivetech.com/polarion/icons/default/enums/type_spike.gif">
          <a:hlinkClick xmlns:r="http://schemas.openxmlformats.org/officeDocument/2006/relationships" r:id="rId698" tgtFrame="_blank"/>
          <a:extLst>
            <a:ext uri="{FF2B5EF4-FFF2-40B4-BE49-F238E27FC236}">
              <a16:creationId xmlns:a16="http://schemas.microsoft.com/office/drawing/2014/main" id="{5A603E3D-98E0-480D-9287-F5B9E61912EF}"/>
            </a:ext>
          </a:extLst>
        </xdr:cNvPr>
        <xdr:cNvSpPr>
          <a:spLocks noChangeAspect="1" noChangeArrowheads="1"/>
        </xdr:cNvSpPr>
      </xdr:nvSpPr>
      <xdr:spPr bwMode="auto">
        <a:xfrm>
          <a:off x="265430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349</xdr:row>
      <xdr:rowOff>0</xdr:rowOff>
    </xdr:from>
    <xdr:to>
      <xdr:col>3</xdr:col>
      <xdr:colOff>304800</xdr:colOff>
      <xdr:row>349</xdr:row>
      <xdr:rowOff>304800</xdr:rowOff>
    </xdr:to>
    <xdr:sp macro="" textlink="">
      <xdr:nvSpPr>
        <xdr:cNvPr id="25678" name="AutoShape 2126" descr="https://adas-server.mobiledrivetech.com/polarion/icons/default/enums/type_spike.gif">
          <a:hlinkClick xmlns:r="http://schemas.openxmlformats.org/officeDocument/2006/relationships" r:id="rId698" tgtFrame="_top"/>
          <a:extLst>
            <a:ext uri="{FF2B5EF4-FFF2-40B4-BE49-F238E27FC236}">
              <a16:creationId xmlns:a16="http://schemas.microsoft.com/office/drawing/2014/main" id="{C8DE4775-9C88-46EC-899D-7323235D4715}"/>
            </a:ext>
          </a:extLst>
        </xdr:cNvPr>
        <xdr:cNvSpPr>
          <a:spLocks noChangeAspect="1" noChangeArrowheads="1"/>
        </xdr:cNvSpPr>
      </xdr:nvSpPr>
      <xdr:spPr bwMode="auto">
        <a:xfrm>
          <a:off x="5797550" y="226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xdr:row>
      <xdr:rowOff>0</xdr:rowOff>
    </xdr:from>
    <xdr:to>
      <xdr:col>0</xdr:col>
      <xdr:colOff>304800</xdr:colOff>
      <xdr:row>350</xdr:row>
      <xdr:rowOff>304800</xdr:rowOff>
    </xdr:to>
    <xdr:sp macro="" textlink="">
      <xdr:nvSpPr>
        <xdr:cNvPr id="25679" name="AutoShape 2127" descr="https://adas-server.mobiledrivetech.com/polarion/ria/images/suspect.gif">
          <a:extLst>
            <a:ext uri="{FF2B5EF4-FFF2-40B4-BE49-F238E27FC236}">
              <a16:creationId xmlns:a16="http://schemas.microsoft.com/office/drawing/2014/main" id="{F16395FC-24EC-471A-A088-478F513FCA07}"/>
            </a:ext>
          </a:extLst>
        </xdr:cNvPr>
        <xdr:cNvSpPr>
          <a:spLocks noChangeAspect="1" noChangeArrowheads="1"/>
        </xdr:cNvSpPr>
      </xdr:nvSpPr>
      <xdr:spPr bwMode="auto">
        <a:xfrm>
          <a:off x="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350</xdr:row>
      <xdr:rowOff>0</xdr:rowOff>
    </xdr:from>
    <xdr:to>
      <xdr:col>0</xdr:col>
      <xdr:colOff>615950</xdr:colOff>
      <xdr:row>350</xdr:row>
      <xdr:rowOff>304800</xdr:rowOff>
    </xdr:to>
    <xdr:sp macro="" textlink="">
      <xdr:nvSpPr>
        <xdr:cNvPr id="25680" name="AutoShape 2128">
          <a:extLst>
            <a:ext uri="{FF2B5EF4-FFF2-40B4-BE49-F238E27FC236}">
              <a16:creationId xmlns:a16="http://schemas.microsoft.com/office/drawing/2014/main" id="{C870DB5E-E801-4A58-A3BE-3F7A6B7C85E3}"/>
            </a:ext>
          </a:extLst>
        </xdr:cNvPr>
        <xdr:cNvSpPr>
          <a:spLocks noChangeAspect="1" noChangeArrowheads="1"/>
        </xdr:cNvSpPr>
      </xdr:nvSpPr>
      <xdr:spPr bwMode="auto">
        <a:xfrm>
          <a:off x="31115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350</xdr:row>
      <xdr:rowOff>0</xdr:rowOff>
    </xdr:from>
    <xdr:to>
      <xdr:col>0</xdr:col>
      <xdr:colOff>927100</xdr:colOff>
      <xdr:row>350</xdr:row>
      <xdr:rowOff>304800</xdr:rowOff>
    </xdr:to>
    <xdr:sp macro="" textlink="">
      <xdr:nvSpPr>
        <xdr:cNvPr id="25681" name="AutoShape 2129" descr="https://adas-server.mobiledrivetech.com/polarion/icons/default/enums/type_feature.gif">
          <a:hlinkClick xmlns:r="http://schemas.openxmlformats.org/officeDocument/2006/relationships" r:id="rId699" tgtFrame="_blank"/>
          <a:extLst>
            <a:ext uri="{FF2B5EF4-FFF2-40B4-BE49-F238E27FC236}">
              <a16:creationId xmlns:a16="http://schemas.microsoft.com/office/drawing/2014/main" id="{88C31B1B-AE55-40D4-ACB9-286B0D1D5CFF}"/>
            </a:ext>
          </a:extLst>
        </xdr:cNvPr>
        <xdr:cNvSpPr>
          <a:spLocks noChangeAspect="1" noChangeArrowheads="1"/>
        </xdr:cNvSpPr>
      </xdr:nvSpPr>
      <xdr:spPr bwMode="auto">
        <a:xfrm>
          <a:off x="62230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350</xdr:row>
      <xdr:rowOff>0</xdr:rowOff>
    </xdr:from>
    <xdr:to>
      <xdr:col>1</xdr:col>
      <xdr:colOff>304800</xdr:colOff>
      <xdr:row>350</xdr:row>
      <xdr:rowOff>304800</xdr:rowOff>
    </xdr:to>
    <xdr:sp macro="" textlink="">
      <xdr:nvSpPr>
        <xdr:cNvPr id="25682" name="AutoShape 2130" descr="https://adas-server.mobiledrivetech.com/polarion/icons/default/enums/type_feature.gif">
          <a:hlinkClick xmlns:r="http://schemas.openxmlformats.org/officeDocument/2006/relationships" r:id="rId699" tgtFrame="_top"/>
          <a:extLst>
            <a:ext uri="{FF2B5EF4-FFF2-40B4-BE49-F238E27FC236}">
              <a16:creationId xmlns:a16="http://schemas.microsoft.com/office/drawing/2014/main" id="{EAED149C-6259-4F17-9200-6A872D1ABA65}"/>
            </a:ext>
          </a:extLst>
        </xdr:cNvPr>
        <xdr:cNvSpPr>
          <a:spLocks noChangeAspect="1" noChangeArrowheads="1"/>
        </xdr:cNvSpPr>
      </xdr:nvSpPr>
      <xdr:spPr bwMode="auto">
        <a:xfrm>
          <a:off x="202565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350</xdr:row>
      <xdr:rowOff>0</xdr:rowOff>
    </xdr:from>
    <xdr:to>
      <xdr:col>2</xdr:col>
      <xdr:colOff>304800</xdr:colOff>
      <xdr:row>350</xdr:row>
      <xdr:rowOff>304800</xdr:rowOff>
    </xdr:to>
    <xdr:sp macro="" textlink="">
      <xdr:nvSpPr>
        <xdr:cNvPr id="25683" name="AutoShape 2131" descr="https://adas-server.mobiledrivetech.com/polarion/icons/default/enums/type_spike.gif">
          <a:hlinkClick xmlns:r="http://schemas.openxmlformats.org/officeDocument/2006/relationships" r:id="rId700" tgtFrame="_blank"/>
          <a:extLst>
            <a:ext uri="{FF2B5EF4-FFF2-40B4-BE49-F238E27FC236}">
              <a16:creationId xmlns:a16="http://schemas.microsoft.com/office/drawing/2014/main" id="{E9EAFD02-5FAF-45BC-9668-31AAE146ED44}"/>
            </a:ext>
          </a:extLst>
        </xdr:cNvPr>
        <xdr:cNvSpPr>
          <a:spLocks noChangeAspect="1" noChangeArrowheads="1"/>
        </xdr:cNvSpPr>
      </xdr:nvSpPr>
      <xdr:spPr bwMode="auto">
        <a:xfrm>
          <a:off x="265430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350</xdr:row>
      <xdr:rowOff>0</xdr:rowOff>
    </xdr:from>
    <xdr:to>
      <xdr:col>3</xdr:col>
      <xdr:colOff>304800</xdr:colOff>
      <xdr:row>350</xdr:row>
      <xdr:rowOff>304800</xdr:rowOff>
    </xdr:to>
    <xdr:sp macro="" textlink="">
      <xdr:nvSpPr>
        <xdr:cNvPr id="25684" name="AutoShape 2132" descr="https://adas-server.mobiledrivetech.com/polarion/icons/default/enums/type_spike.gif">
          <a:hlinkClick xmlns:r="http://schemas.openxmlformats.org/officeDocument/2006/relationships" r:id="rId700" tgtFrame="_top"/>
          <a:extLst>
            <a:ext uri="{FF2B5EF4-FFF2-40B4-BE49-F238E27FC236}">
              <a16:creationId xmlns:a16="http://schemas.microsoft.com/office/drawing/2014/main" id="{5517CCED-1790-4060-BF1B-2A2B13F48048}"/>
            </a:ext>
          </a:extLst>
        </xdr:cNvPr>
        <xdr:cNvSpPr>
          <a:spLocks noChangeAspect="1" noChangeArrowheads="1"/>
        </xdr:cNvSpPr>
      </xdr:nvSpPr>
      <xdr:spPr bwMode="auto">
        <a:xfrm>
          <a:off x="5797550" y="227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xdr:row>
      <xdr:rowOff>0</xdr:rowOff>
    </xdr:from>
    <xdr:to>
      <xdr:col>0</xdr:col>
      <xdr:colOff>304800</xdr:colOff>
      <xdr:row>351</xdr:row>
      <xdr:rowOff>304800</xdr:rowOff>
    </xdr:to>
    <xdr:sp macro="" textlink="">
      <xdr:nvSpPr>
        <xdr:cNvPr id="25685" name="AutoShape 2133" descr="https://adas-server.mobiledrivetech.com/polarion/ria/images/suspect.gif">
          <a:extLst>
            <a:ext uri="{FF2B5EF4-FFF2-40B4-BE49-F238E27FC236}">
              <a16:creationId xmlns:a16="http://schemas.microsoft.com/office/drawing/2014/main" id="{C90E8EAA-2835-4FF6-B2B2-5005DF89B1C3}"/>
            </a:ext>
          </a:extLst>
        </xdr:cNvPr>
        <xdr:cNvSpPr>
          <a:spLocks noChangeAspect="1" noChangeArrowheads="1"/>
        </xdr:cNvSpPr>
      </xdr:nvSpPr>
      <xdr:spPr bwMode="auto">
        <a:xfrm>
          <a:off x="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351</xdr:row>
      <xdr:rowOff>0</xdr:rowOff>
    </xdr:from>
    <xdr:to>
      <xdr:col>0</xdr:col>
      <xdr:colOff>615950</xdr:colOff>
      <xdr:row>351</xdr:row>
      <xdr:rowOff>304800</xdr:rowOff>
    </xdr:to>
    <xdr:sp macro="" textlink="">
      <xdr:nvSpPr>
        <xdr:cNvPr id="25686" name="AutoShape 2134">
          <a:extLst>
            <a:ext uri="{FF2B5EF4-FFF2-40B4-BE49-F238E27FC236}">
              <a16:creationId xmlns:a16="http://schemas.microsoft.com/office/drawing/2014/main" id="{6DA0DA81-7E08-4899-B15B-D1C73D7F0381}"/>
            </a:ext>
          </a:extLst>
        </xdr:cNvPr>
        <xdr:cNvSpPr>
          <a:spLocks noChangeAspect="1" noChangeArrowheads="1"/>
        </xdr:cNvSpPr>
      </xdr:nvSpPr>
      <xdr:spPr bwMode="auto">
        <a:xfrm>
          <a:off x="31115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351</xdr:row>
      <xdr:rowOff>0</xdr:rowOff>
    </xdr:from>
    <xdr:to>
      <xdr:col>0</xdr:col>
      <xdr:colOff>927100</xdr:colOff>
      <xdr:row>351</xdr:row>
      <xdr:rowOff>304800</xdr:rowOff>
    </xdr:to>
    <xdr:sp macro="" textlink="">
      <xdr:nvSpPr>
        <xdr:cNvPr id="25687" name="AutoShape 2135" descr="https://adas-server.mobiledrivetech.com/polarion/icons/default/enums/type_feature.gif">
          <a:hlinkClick xmlns:r="http://schemas.openxmlformats.org/officeDocument/2006/relationships" r:id="rId701" tgtFrame="_blank"/>
          <a:extLst>
            <a:ext uri="{FF2B5EF4-FFF2-40B4-BE49-F238E27FC236}">
              <a16:creationId xmlns:a16="http://schemas.microsoft.com/office/drawing/2014/main" id="{C2495F63-AB2A-4838-81BA-5022D6C2B3E6}"/>
            </a:ext>
          </a:extLst>
        </xdr:cNvPr>
        <xdr:cNvSpPr>
          <a:spLocks noChangeAspect="1" noChangeArrowheads="1"/>
        </xdr:cNvSpPr>
      </xdr:nvSpPr>
      <xdr:spPr bwMode="auto">
        <a:xfrm>
          <a:off x="62230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351</xdr:row>
      <xdr:rowOff>0</xdr:rowOff>
    </xdr:from>
    <xdr:to>
      <xdr:col>1</xdr:col>
      <xdr:colOff>304800</xdr:colOff>
      <xdr:row>351</xdr:row>
      <xdr:rowOff>304800</xdr:rowOff>
    </xdr:to>
    <xdr:sp macro="" textlink="">
      <xdr:nvSpPr>
        <xdr:cNvPr id="25688" name="AutoShape 2136" descr="https://adas-server.mobiledrivetech.com/polarion/icons/default/enums/type_feature.gif">
          <a:hlinkClick xmlns:r="http://schemas.openxmlformats.org/officeDocument/2006/relationships" r:id="rId701" tgtFrame="_top"/>
          <a:extLst>
            <a:ext uri="{FF2B5EF4-FFF2-40B4-BE49-F238E27FC236}">
              <a16:creationId xmlns:a16="http://schemas.microsoft.com/office/drawing/2014/main" id="{6CFC148D-F8BD-400D-834D-54E88C3C4C40}"/>
            </a:ext>
          </a:extLst>
        </xdr:cNvPr>
        <xdr:cNvSpPr>
          <a:spLocks noChangeAspect="1" noChangeArrowheads="1"/>
        </xdr:cNvSpPr>
      </xdr:nvSpPr>
      <xdr:spPr bwMode="auto">
        <a:xfrm>
          <a:off x="202565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351</xdr:row>
      <xdr:rowOff>0</xdr:rowOff>
    </xdr:from>
    <xdr:to>
      <xdr:col>2</xdr:col>
      <xdr:colOff>304800</xdr:colOff>
      <xdr:row>351</xdr:row>
      <xdr:rowOff>304800</xdr:rowOff>
    </xdr:to>
    <xdr:sp macro="" textlink="">
      <xdr:nvSpPr>
        <xdr:cNvPr id="25689" name="AutoShape 2137" descr="https://adas-server.mobiledrivetech.com/polarion/icons/default/enums/type_spike.gif">
          <a:hlinkClick xmlns:r="http://schemas.openxmlformats.org/officeDocument/2006/relationships" r:id="rId702" tgtFrame="_blank"/>
          <a:extLst>
            <a:ext uri="{FF2B5EF4-FFF2-40B4-BE49-F238E27FC236}">
              <a16:creationId xmlns:a16="http://schemas.microsoft.com/office/drawing/2014/main" id="{C12C9A34-FF82-4D33-A6F4-C1796CB3D1D6}"/>
            </a:ext>
          </a:extLst>
        </xdr:cNvPr>
        <xdr:cNvSpPr>
          <a:spLocks noChangeAspect="1" noChangeArrowheads="1"/>
        </xdr:cNvSpPr>
      </xdr:nvSpPr>
      <xdr:spPr bwMode="auto">
        <a:xfrm>
          <a:off x="265430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351</xdr:row>
      <xdr:rowOff>0</xdr:rowOff>
    </xdr:from>
    <xdr:to>
      <xdr:col>3</xdr:col>
      <xdr:colOff>304800</xdr:colOff>
      <xdr:row>351</xdr:row>
      <xdr:rowOff>304800</xdr:rowOff>
    </xdr:to>
    <xdr:sp macro="" textlink="">
      <xdr:nvSpPr>
        <xdr:cNvPr id="25690" name="AutoShape 2138" descr="https://adas-server.mobiledrivetech.com/polarion/icons/default/enums/type_spike.gif">
          <a:hlinkClick xmlns:r="http://schemas.openxmlformats.org/officeDocument/2006/relationships" r:id="rId702" tgtFrame="_top"/>
          <a:extLst>
            <a:ext uri="{FF2B5EF4-FFF2-40B4-BE49-F238E27FC236}">
              <a16:creationId xmlns:a16="http://schemas.microsoft.com/office/drawing/2014/main" id="{3C9A7CAA-57E2-49B9-B5ED-1C15EC929277}"/>
            </a:ext>
          </a:extLst>
        </xdr:cNvPr>
        <xdr:cNvSpPr>
          <a:spLocks noChangeAspect="1" noChangeArrowheads="1"/>
        </xdr:cNvSpPr>
      </xdr:nvSpPr>
      <xdr:spPr bwMode="auto">
        <a:xfrm>
          <a:off x="5797550" y="228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0</xdr:col>
      <xdr:colOff>304800</xdr:colOff>
      <xdr:row>352</xdr:row>
      <xdr:rowOff>304800</xdr:rowOff>
    </xdr:to>
    <xdr:sp macro="" textlink="">
      <xdr:nvSpPr>
        <xdr:cNvPr id="25691" name="AutoShape 2139" descr="https://adas-server.mobiledrivetech.com/polarion/ria/images/suspect.gif">
          <a:extLst>
            <a:ext uri="{FF2B5EF4-FFF2-40B4-BE49-F238E27FC236}">
              <a16:creationId xmlns:a16="http://schemas.microsoft.com/office/drawing/2014/main" id="{B9F95559-0C72-4833-B8F3-D106300520CF}"/>
            </a:ext>
          </a:extLst>
        </xdr:cNvPr>
        <xdr:cNvSpPr>
          <a:spLocks noChangeAspect="1" noChangeArrowheads="1"/>
        </xdr:cNvSpPr>
      </xdr:nvSpPr>
      <xdr:spPr bwMode="auto">
        <a:xfrm>
          <a:off x="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352</xdr:row>
      <xdr:rowOff>0</xdr:rowOff>
    </xdr:from>
    <xdr:to>
      <xdr:col>0</xdr:col>
      <xdr:colOff>615950</xdr:colOff>
      <xdr:row>352</xdr:row>
      <xdr:rowOff>304800</xdr:rowOff>
    </xdr:to>
    <xdr:sp macro="" textlink="">
      <xdr:nvSpPr>
        <xdr:cNvPr id="25692" name="AutoShape 2140">
          <a:extLst>
            <a:ext uri="{FF2B5EF4-FFF2-40B4-BE49-F238E27FC236}">
              <a16:creationId xmlns:a16="http://schemas.microsoft.com/office/drawing/2014/main" id="{60D22907-A864-4AFB-8E13-5958B2DFB8E0}"/>
            </a:ext>
          </a:extLst>
        </xdr:cNvPr>
        <xdr:cNvSpPr>
          <a:spLocks noChangeAspect="1" noChangeArrowheads="1"/>
        </xdr:cNvSpPr>
      </xdr:nvSpPr>
      <xdr:spPr bwMode="auto">
        <a:xfrm>
          <a:off x="31115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352</xdr:row>
      <xdr:rowOff>0</xdr:rowOff>
    </xdr:from>
    <xdr:to>
      <xdr:col>0</xdr:col>
      <xdr:colOff>927100</xdr:colOff>
      <xdr:row>352</xdr:row>
      <xdr:rowOff>304800</xdr:rowOff>
    </xdr:to>
    <xdr:sp macro="" textlink="">
      <xdr:nvSpPr>
        <xdr:cNvPr id="25693" name="AutoShape 2141" descr="https://adas-server.mobiledrivetech.com/polarion/icons/default/enums/type_feature.gif">
          <a:hlinkClick xmlns:r="http://schemas.openxmlformats.org/officeDocument/2006/relationships" r:id="rId703" tgtFrame="_blank"/>
          <a:extLst>
            <a:ext uri="{FF2B5EF4-FFF2-40B4-BE49-F238E27FC236}">
              <a16:creationId xmlns:a16="http://schemas.microsoft.com/office/drawing/2014/main" id="{1E669440-1A48-4D76-8658-AE513433967D}"/>
            </a:ext>
          </a:extLst>
        </xdr:cNvPr>
        <xdr:cNvSpPr>
          <a:spLocks noChangeAspect="1" noChangeArrowheads="1"/>
        </xdr:cNvSpPr>
      </xdr:nvSpPr>
      <xdr:spPr bwMode="auto">
        <a:xfrm>
          <a:off x="62230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352</xdr:row>
      <xdr:rowOff>0</xdr:rowOff>
    </xdr:from>
    <xdr:to>
      <xdr:col>1</xdr:col>
      <xdr:colOff>304800</xdr:colOff>
      <xdr:row>352</xdr:row>
      <xdr:rowOff>304800</xdr:rowOff>
    </xdr:to>
    <xdr:sp macro="" textlink="">
      <xdr:nvSpPr>
        <xdr:cNvPr id="25694" name="AutoShape 2142" descr="https://adas-server.mobiledrivetech.com/polarion/icons/default/enums/type_feature.gif">
          <a:hlinkClick xmlns:r="http://schemas.openxmlformats.org/officeDocument/2006/relationships" r:id="rId703" tgtFrame="_top"/>
          <a:extLst>
            <a:ext uri="{FF2B5EF4-FFF2-40B4-BE49-F238E27FC236}">
              <a16:creationId xmlns:a16="http://schemas.microsoft.com/office/drawing/2014/main" id="{69509483-01CA-4B9E-82BF-9029174455AE}"/>
            </a:ext>
          </a:extLst>
        </xdr:cNvPr>
        <xdr:cNvSpPr>
          <a:spLocks noChangeAspect="1" noChangeArrowheads="1"/>
        </xdr:cNvSpPr>
      </xdr:nvSpPr>
      <xdr:spPr bwMode="auto">
        <a:xfrm>
          <a:off x="202565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352</xdr:row>
      <xdr:rowOff>0</xdr:rowOff>
    </xdr:from>
    <xdr:to>
      <xdr:col>2</xdr:col>
      <xdr:colOff>304800</xdr:colOff>
      <xdr:row>352</xdr:row>
      <xdr:rowOff>304800</xdr:rowOff>
    </xdr:to>
    <xdr:sp macro="" textlink="">
      <xdr:nvSpPr>
        <xdr:cNvPr id="25695" name="AutoShape 2143" descr="https://adas-server.mobiledrivetech.com/polarion/icons/default/enums/type_spike.gif">
          <a:hlinkClick xmlns:r="http://schemas.openxmlformats.org/officeDocument/2006/relationships" r:id="rId704" tgtFrame="_blank"/>
          <a:extLst>
            <a:ext uri="{FF2B5EF4-FFF2-40B4-BE49-F238E27FC236}">
              <a16:creationId xmlns:a16="http://schemas.microsoft.com/office/drawing/2014/main" id="{CD939242-E9EC-4BCF-9EF6-3025713DE4BF}"/>
            </a:ext>
          </a:extLst>
        </xdr:cNvPr>
        <xdr:cNvSpPr>
          <a:spLocks noChangeAspect="1" noChangeArrowheads="1"/>
        </xdr:cNvSpPr>
      </xdr:nvSpPr>
      <xdr:spPr bwMode="auto">
        <a:xfrm>
          <a:off x="265430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352</xdr:row>
      <xdr:rowOff>0</xdr:rowOff>
    </xdr:from>
    <xdr:to>
      <xdr:col>3</xdr:col>
      <xdr:colOff>304800</xdr:colOff>
      <xdr:row>352</xdr:row>
      <xdr:rowOff>304800</xdr:rowOff>
    </xdr:to>
    <xdr:sp macro="" textlink="">
      <xdr:nvSpPr>
        <xdr:cNvPr id="25696" name="AutoShape 2144" descr="https://adas-server.mobiledrivetech.com/polarion/icons/default/enums/type_spike.gif">
          <a:hlinkClick xmlns:r="http://schemas.openxmlformats.org/officeDocument/2006/relationships" r:id="rId704" tgtFrame="_top"/>
          <a:extLst>
            <a:ext uri="{FF2B5EF4-FFF2-40B4-BE49-F238E27FC236}">
              <a16:creationId xmlns:a16="http://schemas.microsoft.com/office/drawing/2014/main" id="{D731DBCF-4D04-415E-9992-3959BDBFCF79}"/>
            </a:ext>
          </a:extLst>
        </xdr:cNvPr>
        <xdr:cNvSpPr>
          <a:spLocks noChangeAspect="1" noChangeArrowheads="1"/>
        </xdr:cNvSpPr>
      </xdr:nvSpPr>
      <xdr:spPr bwMode="auto">
        <a:xfrm>
          <a:off x="5797550" y="228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xdr:row>
      <xdr:rowOff>0</xdr:rowOff>
    </xdr:from>
    <xdr:to>
      <xdr:col>0</xdr:col>
      <xdr:colOff>304800</xdr:colOff>
      <xdr:row>353</xdr:row>
      <xdr:rowOff>304800</xdr:rowOff>
    </xdr:to>
    <xdr:sp macro="" textlink="">
      <xdr:nvSpPr>
        <xdr:cNvPr id="25697" name="AutoShape 2145" descr="https://adas-server.mobiledrivetech.com/polarion/ria/images/suspect.gif">
          <a:extLst>
            <a:ext uri="{FF2B5EF4-FFF2-40B4-BE49-F238E27FC236}">
              <a16:creationId xmlns:a16="http://schemas.microsoft.com/office/drawing/2014/main" id="{505EAD7C-5D42-48BB-B5E4-E0CA266D319F}"/>
            </a:ext>
          </a:extLst>
        </xdr:cNvPr>
        <xdr:cNvSpPr>
          <a:spLocks noChangeAspect="1" noChangeArrowheads="1"/>
        </xdr:cNvSpPr>
      </xdr:nvSpPr>
      <xdr:spPr bwMode="auto">
        <a:xfrm>
          <a:off x="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353</xdr:row>
      <xdr:rowOff>0</xdr:rowOff>
    </xdr:from>
    <xdr:to>
      <xdr:col>0</xdr:col>
      <xdr:colOff>615950</xdr:colOff>
      <xdr:row>353</xdr:row>
      <xdr:rowOff>304800</xdr:rowOff>
    </xdr:to>
    <xdr:sp macro="" textlink="">
      <xdr:nvSpPr>
        <xdr:cNvPr id="25698" name="AutoShape 2146">
          <a:extLst>
            <a:ext uri="{FF2B5EF4-FFF2-40B4-BE49-F238E27FC236}">
              <a16:creationId xmlns:a16="http://schemas.microsoft.com/office/drawing/2014/main" id="{139512A3-6A54-4CE0-B7DB-0E69156B7273}"/>
            </a:ext>
          </a:extLst>
        </xdr:cNvPr>
        <xdr:cNvSpPr>
          <a:spLocks noChangeAspect="1" noChangeArrowheads="1"/>
        </xdr:cNvSpPr>
      </xdr:nvSpPr>
      <xdr:spPr bwMode="auto">
        <a:xfrm>
          <a:off x="31115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353</xdr:row>
      <xdr:rowOff>0</xdr:rowOff>
    </xdr:from>
    <xdr:to>
      <xdr:col>0</xdr:col>
      <xdr:colOff>927100</xdr:colOff>
      <xdr:row>353</xdr:row>
      <xdr:rowOff>304800</xdr:rowOff>
    </xdr:to>
    <xdr:sp macro="" textlink="">
      <xdr:nvSpPr>
        <xdr:cNvPr id="25699" name="AutoShape 2147" descr="https://adas-server.mobiledrivetech.com/polarion/icons/default/enums/type_feature.gif">
          <a:hlinkClick xmlns:r="http://schemas.openxmlformats.org/officeDocument/2006/relationships" r:id="rId705" tgtFrame="_blank"/>
          <a:extLst>
            <a:ext uri="{FF2B5EF4-FFF2-40B4-BE49-F238E27FC236}">
              <a16:creationId xmlns:a16="http://schemas.microsoft.com/office/drawing/2014/main" id="{52FB825E-C287-4EDD-84CD-75A3F84F6978}"/>
            </a:ext>
          </a:extLst>
        </xdr:cNvPr>
        <xdr:cNvSpPr>
          <a:spLocks noChangeAspect="1" noChangeArrowheads="1"/>
        </xdr:cNvSpPr>
      </xdr:nvSpPr>
      <xdr:spPr bwMode="auto">
        <a:xfrm>
          <a:off x="62230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353</xdr:row>
      <xdr:rowOff>0</xdr:rowOff>
    </xdr:from>
    <xdr:to>
      <xdr:col>1</xdr:col>
      <xdr:colOff>304800</xdr:colOff>
      <xdr:row>353</xdr:row>
      <xdr:rowOff>304800</xdr:rowOff>
    </xdr:to>
    <xdr:sp macro="" textlink="">
      <xdr:nvSpPr>
        <xdr:cNvPr id="25700" name="AutoShape 2148" descr="https://adas-server.mobiledrivetech.com/polarion/icons/default/enums/type_feature.gif">
          <a:hlinkClick xmlns:r="http://schemas.openxmlformats.org/officeDocument/2006/relationships" r:id="rId705" tgtFrame="_top"/>
          <a:extLst>
            <a:ext uri="{FF2B5EF4-FFF2-40B4-BE49-F238E27FC236}">
              <a16:creationId xmlns:a16="http://schemas.microsoft.com/office/drawing/2014/main" id="{D6A5A7BE-1AE1-4319-A291-E9DF907C26EB}"/>
            </a:ext>
          </a:extLst>
        </xdr:cNvPr>
        <xdr:cNvSpPr>
          <a:spLocks noChangeAspect="1" noChangeArrowheads="1"/>
        </xdr:cNvSpPr>
      </xdr:nvSpPr>
      <xdr:spPr bwMode="auto">
        <a:xfrm>
          <a:off x="202565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353</xdr:row>
      <xdr:rowOff>0</xdr:rowOff>
    </xdr:from>
    <xdr:to>
      <xdr:col>2</xdr:col>
      <xdr:colOff>304800</xdr:colOff>
      <xdr:row>353</xdr:row>
      <xdr:rowOff>304800</xdr:rowOff>
    </xdr:to>
    <xdr:sp macro="" textlink="">
      <xdr:nvSpPr>
        <xdr:cNvPr id="25701" name="AutoShape 2149" descr="https://adas-server.mobiledrivetech.com/polarion/icons/default/enums/type_spike.gif">
          <a:hlinkClick xmlns:r="http://schemas.openxmlformats.org/officeDocument/2006/relationships" r:id="rId706" tgtFrame="_blank"/>
          <a:extLst>
            <a:ext uri="{FF2B5EF4-FFF2-40B4-BE49-F238E27FC236}">
              <a16:creationId xmlns:a16="http://schemas.microsoft.com/office/drawing/2014/main" id="{53DF5A03-F5C3-4237-81DA-AFDA34E5AE5E}"/>
            </a:ext>
          </a:extLst>
        </xdr:cNvPr>
        <xdr:cNvSpPr>
          <a:spLocks noChangeAspect="1" noChangeArrowheads="1"/>
        </xdr:cNvSpPr>
      </xdr:nvSpPr>
      <xdr:spPr bwMode="auto">
        <a:xfrm>
          <a:off x="265430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353</xdr:row>
      <xdr:rowOff>0</xdr:rowOff>
    </xdr:from>
    <xdr:to>
      <xdr:col>3</xdr:col>
      <xdr:colOff>304800</xdr:colOff>
      <xdr:row>353</xdr:row>
      <xdr:rowOff>304800</xdr:rowOff>
    </xdr:to>
    <xdr:sp macro="" textlink="">
      <xdr:nvSpPr>
        <xdr:cNvPr id="25702" name="AutoShape 2150" descr="https://adas-server.mobiledrivetech.com/polarion/icons/default/enums/type_spike.gif">
          <a:hlinkClick xmlns:r="http://schemas.openxmlformats.org/officeDocument/2006/relationships" r:id="rId706" tgtFrame="_top"/>
          <a:extLst>
            <a:ext uri="{FF2B5EF4-FFF2-40B4-BE49-F238E27FC236}">
              <a16:creationId xmlns:a16="http://schemas.microsoft.com/office/drawing/2014/main" id="{D7900C32-1E8D-41BE-888C-6DA6826B7702}"/>
            </a:ext>
          </a:extLst>
        </xdr:cNvPr>
        <xdr:cNvSpPr>
          <a:spLocks noChangeAspect="1" noChangeArrowheads="1"/>
        </xdr:cNvSpPr>
      </xdr:nvSpPr>
      <xdr:spPr bwMode="auto">
        <a:xfrm>
          <a:off x="5797550" y="229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xdr:row>
      <xdr:rowOff>0</xdr:rowOff>
    </xdr:from>
    <xdr:to>
      <xdr:col>0</xdr:col>
      <xdr:colOff>304800</xdr:colOff>
      <xdr:row>354</xdr:row>
      <xdr:rowOff>304800</xdr:rowOff>
    </xdr:to>
    <xdr:sp macro="" textlink="">
      <xdr:nvSpPr>
        <xdr:cNvPr id="25703" name="AutoShape 2151" descr="https://adas-server.mobiledrivetech.com/polarion/ria/images/suspect.gif">
          <a:extLst>
            <a:ext uri="{FF2B5EF4-FFF2-40B4-BE49-F238E27FC236}">
              <a16:creationId xmlns:a16="http://schemas.microsoft.com/office/drawing/2014/main" id="{B31BDF19-5B8D-4798-A7EA-16D434ADC387}"/>
            </a:ext>
          </a:extLst>
        </xdr:cNvPr>
        <xdr:cNvSpPr>
          <a:spLocks noChangeAspect="1" noChangeArrowheads="1"/>
        </xdr:cNvSpPr>
      </xdr:nvSpPr>
      <xdr:spPr bwMode="auto">
        <a:xfrm>
          <a:off x="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354</xdr:row>
      <xdr:rowOff>0</xdr:rowOff>
    </xdr:from>
    <xdr:to>
      <xdr:col>0</xdr:col>
      <xdr:colOff>615950</xdr:colOff>
      <xdr:row>354</xdr:row>
      <xdr:rowOff>304800</xdr:rowOff>
    </xdr:to>
    <xdr:sp macro="" textlink="">
      <xdr:nvSpPr>
        <xdr:cNvPr id="25704" name="AutoShape 2152">
          <a:extLst>
            <a:ext uri="{FF2B5EF4-FFF2-40B4-BE49-F238E27FC236}">
              <a16:creationId xmlns:a16="http://schemas.microsoft.com/office/drawing/2014/main" id="{AAE1E002-E328-487C-BB21-F40B5AFC17E9}"/>
            </a:ext>
          </a:extLst>
        </xdr:cNvPr>
        <xdr:cNvSpPr>
          <a:spLocks noChangeAspect="1" noChangeArrowheads="1"/>
        </xdr:cNvSpPr>
      </xdr:nvSpPr>
      <xdr:spPr bwMode="auto">
        <a:xfrm>
          <a:off x="31115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354</xdr:row>
      <xdr:rowOff>0</xdr:rowOff>
    </xdr:from>
    <xdr:to>
      <xdr:col>0</xdr:col>
      <xdr:colOff>927100</xdr:colOff>
      <xdr:row>354</xdr:row>
      <xdr:rowOff>304800</xdr:rowOff>
    </xdr:to>
    <xdr:sp macro="" textlink="">
      <xdr:nvSpPr>
        <xdr:cNvPr id="25705" name="AutoShape 2153" descr="https://adas-server.mobiledrivetech.com/polarion/icons/default/enums/type_feature.gif">
          <a:hlinkClick xmlns:r="http://schemas.openxmlformats.org/officeDocument/2006/relationships" r:id="rId707" tgtFrame="_blank"/>
          <a:extLst>
            <a:ext uri="{FF2B5EF4-FFF2-40B4-BE49-F238E27FC236}">
              <a16:creationId xmlns:a16="http://schemas.microsoft.com/office/drawing/2014/main" id="{FE44C590-CAB1-4E89-8A8C-93C4AFA412F1}"/>
            </a:ext>
          </a:extLst>
        </xdr:cNvPr>
        <xdr:cNvSpPr>
          <a:spLocks noChangeAspect="1" noChangeArrowheads="1"/>
        </xdr:cNvSpPr>
      </xdr:nvSpPr>
      <xdr:spPr bwMode="auto">
        <a:xfrm>
          <a:off x="62230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354</xdr:row>
      <xdr:rowOff>0</xdr:rowOff>
    </xdr:from>
    <xdr:to>
      <xdr:col>1</xdr:col>
      <xdr:colOff>304800</xdr:colOff>
      <xdr:row>354</xdr:row>
      <xdr:rowOff>304800</xdr:rowOff>
    </xdr:to>
    <xdr:sp macro="" textlink="">
      <xdr:nvSpPr>
        <xdr:cNvPr id="25706" name="AutoShape 2154" descr="https://adas-server.mobiledrivetech.com/polarion/icons/default/enums/type_feature.gif">
          <a:hlinkClick xmlns:r="http://schemas.openxmlformats.org/officeDocument/2006/relationships" r:id="rId707" tgtFrame="_top"/>
          <a:extLst>
            <a:ext uri="{FF2B5EF4-FFF2-40B4-BE49-F238E27FC236}">
              <a16:creationId xmlns:a16="http://schemas.microsoft.com/office/drawing/2014/main" id="{3BCF9945-7DC2-4B9A-BDB3-9E6D32190849}"/>
            </a:ext>
          </a:extLst>
        </xdr:cNvPr>
        <xdr:cNvSpPr>
          <a:spLocks noChangeAspect="1" noChangeArrowheads="1"/>
        </xdr:cNvSpPr>
      </xdr:nvSpPr>
      <xdr:spPr bwMode="auto">
        <a:xfrm>
          <a:off x="202565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354</xdr:row>
      <xdr:rowOff>0</xdr:rowOff>
    </xdr:from>
    <xdr:to>
      <xdr:col>2</xdr:col>
      <xdr:colOff>304800</xdr:colOff>
      <xdr:row>354</xdr:row>
      <xdr:rowOff>304800</xdr:rowOff>
    </xdr:to>
    <xdr:sp macro="" textlink="">
      <xdr:nvSpPr>
        <xdr:cNvPr id="25707" name="AutoShape 2155" descr="https://adas-server.mobiledrivetech.com/polarion/icons/default/enums/type_spike.gif">
          <a:hlinkClick xmlns:r="http://schemas.openxmlformats.org/officeDocument/2006/relationships" r:id="rId708" tgtFrame="_blank"/>
          <a:extLst>
            <a:ext uri="{FF2B5EF4-FFF2-40B4-BE49-F238E27FC236}">
              <a16:creationId xmlns:a16="http://schemas.microsoft.com/office/drawing/2014/main" id="{E95581CE-BF00-4B66-A2E6-138AAB3C0B39}"/>
            </a:ext>
          </a:extLst>
        </xdr:cNvPr>
        <xdr:cNvSpPr>
          <a:spLocks noChangeAspect="1" noChangeArrowheads="1"/>
        </xdr:cNvSpPr>
      </xdr:nvSpPr>
      <xdr:spPr bwMode="auto">
        <a:xfrm>
          <a:off x="265430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354</xdr:row>
      <xdr:rowOff>0</xdr:rowOff>
    </xdr:from>
    <xdr:to>
      <xdr:col>3</xdr:col>
      <xdr:colOff>304800</xdr:colOff>
      <xdr:row>354</xdr:row>
      <xdr:rowOff>304800</xdr:rowOff>
    </xdr:to>
    <xdr:sp macro="" textlink="">
      <xdr:nvSpPr>
        <xdr:cNvPr id="25708" name="AutoShape 2156" descr="https://adas-server.mobiledrivetech.com/polarion/icons/default/enums/type_spike.gif">
          <a:hlinkClick xmlns:r="http://schemas.openxmlformats.org/officeDocument/2006/relationships" r:id="rId708" tgtFrame="_top"/>
          <a:extLst>
            <a:ext uri="{FF2B5EF4-FFF2-40B4-BE49-F238E27FC236}">
              <a16:creationId xmlns:a16="http://schemas.microsoft.com/office/drawing/2014/main" id="{7E2ECD58-6D3F-44B8-A777-4FB4E8B6DD9E}"/>
            </a:ext>
          </a:extLst>
        </xdr:cNvPr>
        <xdr:cNvSpPr>
          <a:spLocks noChangeAspect="1" noChangeArrowheads="1"/>
        </xdr:cNvSpPr>
      </xdr:nvSpPr>
      <xdr:spPr bwMode="auto">
        <a:xfrm>
          <a:off x="5797550" y="229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xdr:row>
      <xdr:rowOff>0</xdr:rowOff>
    </xdr:from>
    <xdr:to>
      <xdr:col>0</xdr:col>
      <xdr:colOff>304800</xdr:colOff>
      <xdr:row>355</xdr:row>
      <xdr:rowOff>304800</xdr:rowOff>
    </xdr:to>
    <xdr:sp macro="" textlink="">
      <xdr:nvSpPr>
        <xdr:cNvPr id="25709" name="AutoShape 2157" descr="https://adas-server.mobiledrivetech.com/polarion/ria/images/suspect.gif">
          <a:extLst>
            <a:ext uri="{FF2B5EF4-FFF2-40B4-BE49-F238E27FC236}">
              <a16:creationId xmlns:a16="http://schemas.microsoft.com/office/drawing/2014/main" id="{E1685C84-1354-43FF-9C09-4C15E037B66C}"/>
            </a:ext>
          </a:extLst>
        </xdr:cNvPr>
        <xdr:cNvSpPr>
          <a:spLocks noChangeAspect="1" noChangeArrowheads="1"/>
        </xdr:cNvSpPr>
      </xdr:nvSpPr>
      <xdr:spPr bwMode="auto">
        <a:xfrm>
          <a:off x="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355</xdr:row>
      <xdr:rowOff>0</xdr:rowOff>
    </xdr:from>
    <xdr:to>
      <xdr:col>0</xdr:col>
      <xdr:colOff>615950</xdr:colOff>
      <xdr:row>355</xdr:row>
      <xdr:rowOff>304800</xdr:rowOff>
    </xdr:to>
    <xdr:sp macro="" textlink="">
      <xdr:nvSpPr>
        <xdr:cNvPr id="25710" name="AutoShape 2158">
          <a:extLst>
            <a:ext uri="{FF2B5EF4-FFF2-40B4-BE49-F238E27FC236}">
              <a16:creationId xmlns:a16="http://schemas.microsoft.com/office/drawing/2014/main" id="{CA706F5A-7C9D-4CA5-9E47-BC81A9383BE1}"/>
            </a:ext>
          </a:extLst>
        </xdr:cNvPr>
        <xdr:cNvSpPr>
          <a:spLocks noChangeAspect="1" noChangeArrowheads="1"/>
        </xdr:cNvSpPr>
      </xdr:nvSpPr>
      <xdr:spPr bwMode="auto">
        <a:xfrm>
          <a:off x="31115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355</xdr:row>
      <xdr:rowOff>0</xdr:rowOff>
    </xdr:from>
    <xdr:to>
      <xdr:col>0</xdr:col>
      <xdr:colOff>927100</xdr:colOff>
      <xdr:row>355</xdr:row>
      <xdr:rowOff>304800</xdr:rowOff>
    </xdr:to>
    <xdr:sp macro="" textlink="">
      <xdr:nvSpPr>
        <xdr:cNvPr id="25711" name="AutoShape 2159" descr="https://adas-server.mobiledrivetech.com/polarion/icons/default/enums/type_feature.gif">
          <a:hlinkClick xmlns:r="http://schemas.openxmlformats.org/officeDocument/2006/relationships" r:id="rId709" tgtFrame="_blank"/>
          <a:extLst>
            <a:ext uri="{FF2B5EF4-FFF2-40B4-BE49-F238E27FC236}">
              <a16:creationId xmlns:a16="http://schemas.microsoft.com/office/drawing/2014/main" id="{818C0D51-8634-4DF3-B662-5A914F5261ED}"/>
            </a:ext>
          </a:extLst>
        </xdr:cNvPr>
        <xdr:cNvSpPr>
          <a:spLocks noChangeAspect="1" noChangeArrowheads="1"/>
        </xdr:cNvSpPr>
      </xdr:nvSpPr>
      <xdr:spPr bwMode="auto">
        <a:xfrm>
          <a:off x="62230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355</xdr:row>
      <xdr:rowOff>0</xdr:rowOff>
    </xdr:from>
    <xdr:to>
      <xdr:col>1</xdr:col>
      <xdr:colOff>304800</xdr:colOff>
      <xdr:row>355</xdr:row>
      <xdr:rowOff>304800</xdr:rowOff>
    </xdr:to>
    <xdr:sp macro="" textlink="">
      <xdr:nvSpPr>
        <xdr:cNvPr id="25712" name="AutoShape 2160" descr="https://adas-server.mobiledrivetech.com/polarion/icons/default/enums/type_feature.gif">
          <a:hlinkClick xmlns:r="http://schemas.openxmlformats.org/officeDocument/2006/relationships" r:id="rId709" tgtFrame="_top"/>
          <a:extLst>
            <a:ext uri="{FF2B5EF4-FFF2-40B4-BE49-F238E27FC236}">
              <a16:creationId xmlns:a16="http://schemas.microsoft.com/office/drawing/2014/main" id="{36263A09-AA1C-40D2-B4D3-5EF71CB79972}"/>
            </a:ext>
          </a:extLst>
        </xdr:cNvPr>
        <xdr:cNvSpPr>
          <a:spLocks noChangeAspect="1" noChangeArrowheads="1"/>
        </xdr:cNvSpPr>
      </xdr:nvSpPr>
      <xdr:spPr bwMode="auto">
        <a:xfrm>
          <a:off x="202565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355</xdr:row>
      <xdr:rowOff>0</xdr:rowOff>
    </xdr:from>
    <xdr:to>
      <xdr:col>2</xdr:col>
      <xdr:colOff>304800</xdr:colOff>
      <xdr:row>355</xdr:row>
      <xdr:rowOff>304800</xdr:rowOff>
    </xdr:to>
    <xdr:sp macro="" textlink="">
      <xdr:nvSpPr>
        <xdr:cNvPr id="25713" name="AutoShape 2161" descr="https://adas-server.mobiledrivetech.com/polarion/icons/default/enums/type_spike.gif">
          <a:hlinkClick xmlns:r="http://schemas.openxmlformats.org/officeDocument/2006/relationships" r:id="rId710" tgtFrame="_blank"/>
          <a:extLst>
            <a:ext uri="{FF2B5EF4-FFF2-40B4-BE49-F238E27FC236}">
              <a16:creationId xmlns:a16="http://schemas.microsoft.com/office/drawing/2014/main" id="{00F7F3F5-5FB3-44A0-B74D-EDA076408E7C}"/>
            </a:ext>
          </a:extLst>
        </xdr:cNvPr>
        <xdr:cNvSpPr>
          <a:spLocks noChangeAspect="1" noChangeArrowheads="1"/>
        </xdr:cNvSpPr>
      </xdr:nvSpPr>
      <xdr:spPr bwMode="auto">
        <a:xfrm>
          <a:off x="265430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355</xdr:row>
      <xdr:rowOff>0</xdr:rowOff>
    </xdr:from>
    <xdr:to>
      <xdr:col>3</xdr:col>
      <xdr:colOff>304800</xdr:colOff>
      <xdr:row>355</xdr:row>
      <xdr:rowOff>304800</xdr:rowOff>
    </xdr:to>
    <xdr:sp macro="" textlink="">
      <xdr:nvSpPr>
        <xdr:cNvPr id="25714" name="AutoShape 2162" descr="https://adas-server.mobiledrivetech.com/polarion/icons/default/enums/type_spike.gif">
          <a:hlinkClick xmlns:r="http://schemas.openxmlformats.org/officeDocument/2006/relationships" r:id="rId710" tgtFrame="_top"/>
          <a:extLst>
            <a:ext uri="{FF2B5EF4-FFF2-40B4-BE49-F238E27FC236}">
              <a16:creationId xmlns:a16="http://schemas.microsoft.com/office/drawing/2014/main" id="{E7676A6B-A02A-4907-B1A0-7C98C7E62163}"/>
            </a:ext>
          </a:extLst>
        </xdr:cNvPr>
        <xdr:cNvSpPr>
          <a:spLocks noChangeAspect="1" noChangeArrowheads="1"/>
        </xdr:cNvSpPr>
      </xdr:nvSpPr>
      <xdr:spPr bwMode="auto">
        <a:xfrm>
          <a:off x="5797550" y="230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xdr:row>
      <xdr:rowOff>0</xdr:rowOff>
    </xdr:from>
    <xdr:to>
      <xdr:col>0</xdr:col>
      <xdr:colOff>304800</xdr:colOff>
      <xdr:row>356</xdr:row>
      <xdr:rowOff>304800</xdr:rowOff>
    </xdr:to>
    <xdr:sp macro="" textlink="">
      <xdr:nvSpPr>
        <xdr:cNvPr id="25715" name="AutoShape 2163" descr="https://adas-server.mobiledrivetech.com/polarion/ria/images/suspect.gif">
          <a:extLst>
            <a:ext uri="{FF2B5EF4-FFF2-40B4-BE49-F238E27FC236}">
              <a16:creationId xmlns:a16="http://schemas.microsoft.com/office/drawing/2014/main" id="{75085390-B391-4F48-95D2-2784FD2D26EB}"/>
            </a:ext>
          </a:extLst>
        </xdr:cNvPr>
        <xdr:cNvSpPr>
          <a:spLocks noChangeAspect="1" noChangeArrowheads="1"/>
        </xdr:cNvSpPr>
      </xdr:nvSpPr>
      <xdr:spPr bwMode="auto">
        <a:xfrm>
          <a:off x="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356</xdr:row>
      <xdr:rowOff>0</xdr:rowOff>
    </xdr:from>
    <xdr:to>
      <xdr:col>0</xdr:col>
      <xdr:colOff>615950</xdr:colOff>
      <xdr:row>356</xdr:row>
      <xdr:rowOff>304800</xdr:rowOff>
    </xdr:to>
    <xdr:sp macro="" textlink="">
      <xdr:nvSpPr>
        <xdr:cNvPr id="25716" name="AutoShape 2164">
          <a:extLst>
            <a:ext uri="{FF2B5EF4-FFF2-40B4-BE49-F238E27FC236}">
              <a16:creationId xmlns:a16="http://schemas.microsoft.com/office/drawing/2014/main" id="{A4D2650B-827B-4CA0-AADC-FAD0BD2187D4}"/>
            </a:ext>
          </a:extLst>
        </xdr:cNvPr>
        <xdr:cNvSpPr>
          <a:spLocks noChangeAspect="1" noChangeArrowheads="1"/>
        </xdr:cNvSpPr>
      </xdr:nvSpPr>
      <xdr:spPr bwMode="auto">
        <a:xfrm>
          <a:off x="31115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356</xdr:row>
      <xdr:rowOff>0</xdr:rowOff>
    </xdr:from>
    <xdr:to>
      <xdr:col>0</xdr:col>
      <xdr:colOff>927100</xdr:colOff>
      <xdr:row>356</xdr:row>
      <xdr:rowOff>304800</xdr:rowOff>
    </xdr:to>
    <xdr:sp macro="" textlink="">
      <xdr:nvSpPr>
        <xdr:cNvPr id="25717" name="AutoShape 2165" descr="https://adas-server.mobiledrivetech.com/polarion/icons/default/enums/type_feature.gif">
          <a:hlinkClick xmlns:r="http://schemas.openxmlformats.org/officeDocument/2006/relationships" r:id="rId711" tgtFrame="_blank"/>
          <a:extLst>
            <a:ext uri="{FF2B5EF4-FFF2-40B4-BE49-F238E27FC236}">
              <a16:creationId xmlns:a16="http://schemas.microsoft.com/office/drawing/2014/main" id="{5C1D2781-1D55-4466-9F15-6844C593AC38}"/>
            </a:ext>
          </a:extLst>
        </xdr:cNvPr>
        <xdr:cNvSpPr>
          <a:spLocks noChangeAspect="1" noChangeArrowheads="1"/>
        </xdr:cNvSpPr>
      </xdr:nvSpPr>
      <xdr:spPr bwMode="auto">
        <a:xfrm>
          <a:off x="62230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356</xdr:row>
      <xdr:rowOff>304800</xdr:rowOff>
    </xdr:to>
    <xdr:sp macro="" textlink="">
      <xdr:nvSpPr>
        <xdr:cNvPr id="25718" name="AutoShape 2166" descr="https://adas-server.mobiledrivetech.com/polarion/icons/default/enums/type_feature.gif">
          <a:hlinkClick xmlns:r="http://schemas.openxmlformats.org/officeDocument/2006/relationships" r:id="rId711" tgtFrame="_top"/>
          <a:extLst>
            <a:ext uri="{FF2B5EF4-FFF2-40B4-BE49-F238E27FC236}">
              <a16:creationId xmlns:a16="http://schemas.microsoft.com/office/drawing/2014/main" id="{4DA8519C-6E5F-4AA6-88E6-77E8BC885E58}"/>
            </a:ext>
          </a:extLst>
        </xdr:cNvPr>
        <xdr:cNvSpPr>
          <a:spLocks noChangeAspect="1" noChangeArrowheads="1"/>
        </xdr:cNvSpPr>
      </xdr:nvSpPr>
      <xdr:spPr bwMode="auto">
        <a:xfrm>
          <a:off x="202565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356</xdr:row>
      <xdr:rowOff>0</xdr:rowOff>
    </xdr:from>
    <xdr:to>
      <xdr:col>2</xdr:col>
      <xdr:colOff>304800</xdr:colOff>
      <xdr:row>356</xdr:row>
      <xdr:rowOff>304800</xdr:rowOff>
    </xdr:to>
    <xdr:sp macro="" textlink="">
      <xdr:nvSpPr>
        <xdr:cNvPr id="25719" name="AutoShape 2167" descr="https://adas-server.mobiledrivetech.com/polarion/icons/default/enums/type_spike.gif">
          <a:hlinkClick xmlns:r="http://schemas.openxmlformats.org/officeDocument/2006/relationships" r:id="rId712" tgtFrame="_blank"/>
          <a:extLst>
            <a:ext uri="{FF2B5EF4-FFF2-40B4-BE49-F238E27FC236}">
              <a16:creationId xmlns:a16="http://schemas.microsoft.com/office/drawing/2014/main" id="{F2B137FA-C73F-4C5E-B93A-E1B916F753C6}"/>
            </a:ext>
          </a:extLst>
        </xdr:cNvPr>
        <xdr:cNvSpPr>
          <a:spLocks noChangeAspect="1" noChangeArrowheads="1"/>
        </xdr:cNvSpPr>
      </xdr:nvSpPr>
      <xdr:spPr bwMode="auto">
        <a:xfrm>
          <a:off x="265430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356</xdr:row>
      <xdr:rowOff>0</xdr:rowOff>
    </xdr:from>
    <xdr:to>
      <xdr:col>3</xdr:col>
      <xdr:colOff>304800</xdr:colOff>
      <xdr:row>356</xdr:row>
      <xdr:rowOff>304800</xdr:rowOff>
    </xdr:to>
    <xdr:sp macro="" textlink="">
      <xdr:nvSpPr>
        <xdr:cNvPr id="25720" name="AutoShape 2168" descr="https://adas-server.mobiledrivetech.com/polarion/icons/default/enums/type_spike.gif">
          <a:hlinkClick xmlns:r="http://schemas.openxmlformats.org/officeDocument/2006/relationships" r:id="rId712" tgtFrame="_top"/>
          <a:extLst>
            <a:ext uri="{FF2B5EF4-FFF2-40B4-BE49-F238E27FC236}">
              <a16:creationId xmlns:a16="http://schemas.microsoft.com/office/drawing/2014/main" id="{54C449C1-CAB0-41E7-B7D8-9D8035A899EF}"/>
            </a:ext>
          </a:extLst>
        </xdr:cNvPr>
        <xdr:cNvSpPr>
          <a:spLocks noChangeAspect="1" noChangeArrowheads="1"/>
        </xdr:cNvSpPr>
      </xdr:nvSpPr>
      <xdr:spPr bwMode="auto">
        <a:xfrm>
          <a:off x="5797550" y="231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xdr:row>
      <xdr:rowOff>0</xdr:rowOff>
    </xdr:from>
    <xdr:to>
      <xdr:col>0</xdr:col>
      <xdr:colOff>304800</xdr:colOff>
      <xdr:row>357</xdr:row>
      <xdr:rowOff>304800</xdr:rowOff>
    </xdr:to>
    <xdr:sp macro="" textlink="">
      <xdr:nvSpPr>
        <xdr:cNvPr id="25721" name="AutoShape 2169" descr="https://adas-server.mobiledrivetech.com/polarion/ria/images/suspect.gif">
          <a:extLst>
            <a:ext uri="{FF2B5EF4-FFF2-40B4-BE49-F238E27FC236}">
              <a16:creationId xmlns:a16="http://schemas.microsoft.com/office/drawing/2014/main" id="{DC5FC5B7-86B9-444D-8C2D-4CBBE24477A8}"/>
            </a:ext>
          </a:extLst>
        </xdr:cNvPr>
        <xdr:cNvSpPr>
          <a:spLocks noChangeAspect="1" noChangeArrowheads="1"/>
        </xdr:cNvSpPr>
      </xdr:nvSpPr>
      <xdr:spPr bwMode="auto">
        <a:xfrm>
          <a:off x="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357</xdr:row>
      <xdr:rowOff>0</xdr:rowOff>
    </xdr:from>
    <xdr:to>
      <xdr:col>0</xdr:col>
      <xdr:colOff>615950</xdr:colOff>
      <xdr:row>357</xdr:row>
      <xdr:rowOff>304800</xdr:rowOff>
    </xdr:to>
    <xdr:sp macro="" textlink="">
      <xdr:nvSpPr>
        <xdr:cNvPr id="25722" name="AutoShape 2170">
          <a:extLst>
            <a:ext uri="{FF2B5EF4-FFF2-40B4-BE49-F238E27FC236}">
              <a16:creationId xmlns:a16="http://schemas.microsoft.com/office/drawing/2014/main" id="{D4C9C4CC-FF95-4FB6-A988-54396B6ADC45}"/>
            </a:ext>
          </a:extLst>
        </xdr:cNvPr>
        <xdr:cNvSpPr>
          <a:spLocks noChangeAspect="1" noChangeArrowheads="1"/>
        </xdr:cNvSpPr>
      </xdr:nvSpPr>
      <xdr:spPr bwMode="auto">
        <a:xfrm>
          <a:off x="31115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357</xdr:row>
      <xdr:rowOff>0</xdr:rowOff>
    </xdr:from>
    <xdr:to>
      <xdr:col>0</xdr:col>
      <xdr:colOff>927100</xdr:colOff>
      <xdr:row>357</xdr:row>
      <xdr:rowOff>304800</xdr:rowOff>
    </xdr:to>
    <xdr:sp macro="" textlink="">
      <xdr:nvSpPr>
        <xdr:cNvPr id="25723" name="AutoShape 2171" descr="https://adas-server.mobiledrivetech.com/polarion/icons/default/enums/type_feature.gif">
          <a:hlinkClick xmlns:r="http://schemas.openxmlformats.org/officeDocument/2006/relationships" r:id="rId713" tgtFrame="_blank"/>
          <a:extLst>
            <a:ext uri="{FF2B5EF4-FFF2-40B4-BE49-F238E27FC236}">
              <a16:creationId xmlns:a16="http://schemas.microsoft.com/office/drawing/2014/main" id="{40425DEC-C839-461C-B621-97680F82708A}"/>
            </a:ext>
          </a:extLst>
        </xdr:cNvPr>
        <xdr:cNvSpPr>
          <a:spLocks noChangeAspect="1" noChangeArrowheads="1"/>
        </xdr:cNvSpPr>
      </xdr:nvSpPr>
      <xdr:spPr bwMode="auto">
        <a:xfrm>
          <a:off x="62230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357</xdr:row>
      <xdr:rowOff>0</xdr:rowOff>
    </xdr:from>
    <xdr:to>
      <xdr:col>1</xdr:col>
      <xdr:colOff>304800</xdr:colOff>
      <xdr:row>357</xdr:row>
      <xdr:rowOff>304800</xdr:rowOff>
    </xdr:to>
    <xdr:sp macro="" textlink="">
      <xdr:nvSpPr>
        <xdr:cNvPr id="25724" name="AutoShape 2172" descr="https://adas-server.mobiledrivetech.com/polarion/icons/default/enums/type_feature.gif">
          <a:hlinkClick xmlns:r="http://schemas.openxmlformats.org/officeDocument/2006/relationships" r:id="rId713" tgtFrame="_top"/>
          <a:extLst>
            <a:ext uri="{FF2B5EF4-FFF2-40B4-BE49-F238E27FC236}">
              <a16:creationId xmlns:a16="http://schemas.microsoft.com/office/drawing/2014/main" id="{2E9E966A-D308-4CDE-B01A-46B20C6F42A6}"/>
            </a:ext>
          </a:extLst>
        </xdr:cNvPr>
        <xdr:cNvSpPr>
          <a:spLocks noChangeAspect="1" noChangeArrowheads="1"/>
        </xdr:cNvSpPr>
      </xdr:nvSpPr>
      <xdr:spPr bwMode="auto">
        <a:xfrm>
          <a:off x="202565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357</xdr:row>
      <xdr:rowOff>0</xdr:rowOff>
    </xdr:from>
    <xdr:to>
      <xdr:col>2</xdr:col>
      <xdr:colOff>304800</xdr:colOff>
      <xdr:row>357</xdr:row>
      <xdr:rowOff>304800</xdr:rowOff>
    </xdr:to>
    <xdr:sp macro="" textlink="">
      <xdr:nvSpPr>
        <xdr:cNvPr id="25725" name="AutoShape 2173" descr="https://adas-server.mobiledrivetech.com/polarion/icons/default/enums/type_spike.gif">
          <a:hlinkClick xmlns:r="http://schemas.openxmlformats.org/officeDocument/2006/relationships" r:id="rId714" tgtFrame="_blank"/>
          <a:extLst>
            <a:ext uri="{FF2B5EF4-FFF2-40B4-BE49-F238E27FC236}">
              <a16:creationId xmlns:a16="http://schemas.microsoft.com/office/drawing/2014/main" id="{0C944783-18DF-465E-94FC-444DCDD480E8}"/>
            </a:ext>
          </a:extLst>
        </xdr:cNvPr>
        <xdr:cNvSpPr>
          <a:spLocks noChangeAspect="1" noChangeArrowheads="1"/>
        </xdr:cNvSpPr>
      </xdr:nvSpPr>
      <xdr:spPr bwMode="auto">
        <a:xfrm>
          <a:off x="265430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357</xdr:row>
      <xdr:rowOff>0</xdr:rowOff>
    </xdr:from>
    <xdr:to>
      <xdr:col>3</xdr:col>
      <xdr:colOff>304800</xdr:colOff>
      <xdr:row>357</xdr:row>
      <xdr:rowOff>304800</xdr:rowOff>
    </xdr:to>
    <xdr:sp macro="" textlink="">
      <xdr:nvSpPr>
        <xdr:cNvPr id="25726" name="AutoShape 2174" descr="https://adas-server.mobiledrivetech.com/polarion/icons/default/enums/type_spike.gif">
          <a:hlinkClick xmlns:r="http://schemas.openxmlformats.org/officeDocument/2006/relationships" r:id="rId714" tgtFrame="_top"/>
          <a:extLst>
            <a:ext uri="{FF2B5EF4-FFF2-40B4-BE49-F238E27FC236}">
              <a16:creationId xmlns:a16="http://schemas.microsoft.com/office/drawing/2014/main" id="{CBC261AC-2016-443F-88EC-CE0BEA6F77E9}"/>
            </a:ext>
          </a:extLst>
        </xdr:cNvPr>
        <xdr:cNvSpPr>
          <a:spLocks noChangeAspect="1" noChangeArrowheads="1"/>
        </xdr:cNvSpPr>
      </xdr:nvSpPr>
      <xdr:spPr bwMode="auto">
        <a:xfrm>
          <a:off x="5797550" y="232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xdr:row>
      <xdr:rowOff>0</xdr:rowOff>
    </xdr:from>
    <xdr:to>
      <xdr:col>0</xdr:col>
      <xdr:colOff>304800</xdr:colOff>
      <xdr:row>358</xdr:row>
      <xdr:rowOff>304800</xdr:rowOff>
    </xdr:to>
    <xdr:sp macro="" textlink="">
      <xdr:nvSpPr>
        <xdr:cNvPr id="25727" name="AutoShape 2175" descr="https://adas-server.mobiledrivetech.com/polarion/ria/images/suspect.gif">
          <a:extLst>
            <a:ext uri="{FF2B5EF4-FFF2-40B4-BE49-F238E27FC236}">
              <a16:creationId xmlns:a16="http://schemas.microsoft.com/office/drawing/2014/main" id="{E22579BB-6A1E-4758-AA20-53B0199C14E0}"/>
            </a:ext>
          </a:extLst>
        </xdr:cNvPr>
        <xdr:cNvSpPr>
          <a:spLocks noChangeAspect="1" noChangeArrowheads="1"/>
        </xdr:cNvSpPr>
      </xdr:nvSpPr>
      <xdr:spPr bwMode="auto">
        <a:xfrm>
          <a:off x="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358</xdr:row>
      <xdr:rowOff>0</xdr:rowOff>
    </xdr:from>
    <xdr:to>
      <xdr:col>0</xdr:col>
      <xdr:colOff>615950</xdr:colOff>
      <xdr:row>358</xdr:row>
      <xdr:rowOff>304800</xdr:rowOff>
    </xdr:to>
    <xdr:sp macro="" textlink="">
      <xdr:nvSpPr>
        <xdr:cNvPr id="25728" name="AutoShape 2176">
          <a:extLst>
            <a:ext uri="{FF2B5EF4-FFF2-40B4-BE49-F238E27FC236}">
              <a16:creationId xmlns:a16="http://schemas.microsoft.com/office/drawing/2014/main" id="{127CA9FC-03E7-4900-9545-79ED56769679}"/>
            </a:ext>
          </a:extLst>
        </xdr:cNvPr>
        <xdr:cNvSpPr>
          <a:spLocks noChangeAspect="1" noChangeArrowheads="1"/>
        </xdr:cNvSpPr>
      </xdr:nvSpPr>
      <xdr:spPr bwMode="auto">
        <a:xfrm>
          <a:off x="31115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358</xdr:row>
      <xdr:rowOff>0</xdr:rowOff>
    </xdr:from>
    <xdr:to>
      <xdr:col>0</xdr:col>
      <xdr:colOff>927100</xdr:colOff>
      <xdr:row>358</xdr:row>
      <xdr:rowOff>304800</xdr:rowOff>
    </xdr:to>
    <xdr:sp macro="" textlink="">
      <xdr:nvSpPr>
        <xdr:cNvPr id="25729" name="AutoShape 2177" descr="https://adas-server.mobiledrivetech.com/polarion/icons/default/enums/type_feature.gif">
          <a:hlinkClick xmlns:r="http://schemas.openxmlformats.org/officeDocument/2006/relationships" r:id="rId715" tgtFrame="_blank"/>
          <a:extLst>
            <a:ext uri="{FF2B5EF4-FFF2-40B4-BE49-F238E27FC236}">
              <a16:creationId xmlns:a16="http://schemas.microsoft.com/office/drawing/2014/main" id="{87824F0E-AB8D-4CB5-9731-1F0A9E5CF9E1}"/>
            </a:ext>
          </a:extLst>
        </xdr:cNvPr>
        <xdr:cNvSpPr>
          <a:spLocks noChangeAspect="1" noChangeArrowheads="1"/>
        </xdr:cNvSpPr>
      </xdr:nvSpPr>
      <xdr:spPr bwMode="auto">
        <a:xfrm>
          <a:off x="62230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358</xdr:row>
      <xdr:rowOff>0</xdr:rowOff>
    </xdr:from>
    <xdr:to>
      <xdr:col>1</xdr:col>
      <xdr:colOff>304800</xdr:colOff>
      <xdr:row>358</xdr:row>
      <xdr:rowOff>304800</xdr:rowOff>
    </xdr:to>
    <xdr:sp macro="" textlink="">
      <xdr:nvSpPr>
        <xdr:cNvPr id="25730" name="AutoShape 2178" descr="https://adas-server.mobiledrivetech.com/polarion/icons/default/enums/type_feature.gif">
          <a:hlinkClick xmlns:r="http://schemas.openxmlformats.org/officeDocument/2006/relationships" r:id="rId715" tgtFrame="_top"/>
          <a:extLst>
            <a:ext uri="{FF2B5EF4-FFF2-40B4-BE49-F238E27FC236}">
              <a16:creationId xmlns:a16="http://schemas.microsoft.com/office/drawing/2014/main" id="{C42DFF53-DEEF-4945-A086-EB356A827BFC}"/>
            </a:ext>
          </a:extLst>
        </xdr:cNvPr>
        <xdr:cNvSpPr>
          <a:spLocks noChangeAspect="1" noChangeArrowheads="1"/>
        </xdr:cNvSpPr>
      </xdr:nvSpPr>
      <xdr:spPr bwMode="auto">
        <a:xfrm>
          <a:off x="202565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358</xdr:row>
      <xdr:rowOff>0</xdr:rowOff>
    </xdr:from>
    <xdr:to>
      <xdr:col>2</xdr:col>
      <xdr:colOff>304800</xdr:colOff>
      <xdr:row>358</xdr:row>
      <xdr:rowOff>304800</xdr:rowOff>
    </xdr:to>
    <xdr:sp macro="" textlink="">
      <xdr:nvSpPr>
        <xdr:cNvPr id="25731" name="AutoShape 2179" descr="https://adas-server.mobiledrivetech.com/polarion/icons/default/enums/type_spike.gif">
          <a:hlinkClick xmlns:r="http://schemas.openxmlformats.org/officeDocument/2006/relationships" r:id="rId716" tgtFrame="_blank"/>
          <a:extLst>
            <a:ext uri="{FF2B5EF4-FFF2-40B4-BE49-F238E27FC236}">
              <a16:creationId xmlns:a16="http://schemas.microsoft.com/office/drawing/2014/main" id="{4C63EDFC-90FB-4C8C-B9B3-F99A8CFA1AD8}"/>
            </a:ext>
          </a:extLst>
        </xdr:cNvPr>
        <xdr:cNvSpPr>
          <a:spLocks noChangeAspect="1" noChangeArrowheads="1"/>
        </xdr:cNvSpPr>
      </xdr:nvSpPr>
      <xdr:spPr bwMode="auto">
        <a:xfrm>
          <a:off x="265430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358</xdr:row>
      <xdr:rowOff>0</xdr:rowOff>
    </xdr:from>
    <xdr:to>
      <xdr:col>3</xdr:col>
      <xdr:colOff>304800</xdr:colOff>
      <xdr:row>358</xdr:row>
      <xdr:rowOff>304800</xdr:rowOff>
    </xdr:to>
    <xdr:sp macro="" textlink="">
      <xdr:nvSpPr>
        <xdr:cNvPr id="25732" name="AutoShape 2180" descr="https://adas-server.mobiledrivetech.com/polarion/icons/default/enums/type_spike.gif">
          <a:hlinkClick xmlns:r="http://schemas.openxmlformats.org/officeDocument/2006/relationships" r:id="rId716" tgtFrame="_top"/>
          <a:extLst>
            <a:ext uri="{FF2B5EF4-FFF2-40B4-BE49-F238E27FC236}">
              <a16:creationId xmlns:a16="http://schemas.microsoft.com/office/drawing/2014/main" id="{44F9B19F-0932-4EA4-8D4F-CE37626660CC}"/>
            </a:ext>
          </a:extLst>
        </xdr:cNvPr>
        <xdr:cNvSpPr>
          <a:spLocks noChangeAspect="1" noChangeArrowheads="1"/>
        </xdr:cNvSpPr>
      </xdr:nvSpPr>
      <xdr:spPr bwMode="auto">
        <a:xfrm>
          <a:off x="5797550" y="233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xdr:row>
      <xdr:rowOff>0</xdr:rowOff>
    </xdr:from>
    <xdr:to>
      <xdr:col>0</xdr:col>
      <xdr:colOff>304800</xdr:colOff>
      <xdr:row>359</xdr:row>
      <xdr:rowOff>304800</xdr:rowOff>
    </xdr:to>
    <xdr:sp macro="" textlink="">
      <xdr:nvSpPr>
        <xdr:cNvPr id="25733" name="AutoShape 2181" descr="https://adas-server.mobiledrivetech.com/polarion/ria/images/suspect.gif">
          <a:extLst>
            <a:ext uri="{FF2B5EF4-FFF2-40B4-BE49-F238E27FC236}">
              <a16:creationId xmlns:a16="http://schemas.microsoft.com/office/drawing/2014/main" id="{8C45DC3A-9F98-4244-9A4C-29F89A0F6AE9}"/>
            </a:ext>
          </a:extLst>
        </xdr:cNvPr>
        <xdr:cNvSpPr>
          <a:spLocks noChangeAspect="1" noChangeArrowheads="1"/>
        </xdr:cNvSpPr>
      </xdr:nvSpPr>
      <xdr:spPr bwMode="auto">
        <a:xfrm>
          <a:off x="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359</xdr:row>
      <xdr:rowOff>0</xdr:rowOff>
    </xdr:from>
    <xdr:to>
      <xdr:col>0</xdr:col>
      <xdr:colOff>615950</xdr:colOff>
      <xdr:row>359</xdr:row>
      <xdr:rowOff>304800</xdr:rowOff>
    </xdr:to>
    <xdr:sp macro="" textlink="">
      <xdr:nvSpPr>
        <xdr:cNvPr id="25734" name="AutoShape 2182">
          <a:extLst>
            <a:ext uri="{FF2B5EF4-FFF2-40B4-BE49-F238E27FC236}">
              <a16:creationId xmlns:a16="http://schemas.microsoft.com/office/drawing/2014/main" id="{4CE1D7CC-FFA1-42D9-BA66-D7DF28874BCF}"/>
            </a:ext>
          </a:extLst>
        </xdr:cNvPr>
        <xdr:cNvSpPr>
          <a:spLocks noChangeAspect="1" noChangeArrowheads="1"/>
        </xdr:cNvSpPr>
      </xdr:nvSpPr>
      <xdr:spPr bwMode="auto">
        <a:xfrm>
          <a:off x="31115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359</xdr:row>
      <xdr:rowOff>0</xdr:rowOff>
    </xdr:from>
    <xdr:to>
      <xdr:col>0</xdr:col>
      <xdr:colOff>927100</xdr:colOff>
      <xdr:row>359</xdr:row>
      <xdr:rowOff>304800</xdr:rowOff>
    </xdr:to>
    <xdr:sp macro="" textlink="">
      <xdr:nvSpPr>
        <xdr:cNvPr id="25735" name="AutoShape 2183" descr="https://adas-server.mobiledrivetech.com/polarion/icons/default/enums/type_feature.gif">
          <a:hlinkClick xmlns:r="http://schemas.openxmlformats.org/officeDocument/2006/relationships" r:id="rId717" tgtFrame="_blank"/>
          <a:extLst>
            <a:ext uri="{FF2B5EF4-FFF2-40B4-BE49-F238E27FC236}">
              <a16:creationId xmlns:a16="http://schemas.microsoft.com/office/drawing/2014/main" id="{03BFDF51-316F-4626-B2E8-A12D7BFAD0B7}"/>
            </a:ext>
          </a:extLst>
        </xdr:cNvPr>
        <xdr:cNvSpPr>
          <a:spLocks noChangeAspect="1" noChangeArrowheads="1"/>
        </xdr:cNvSpPr>
      </xdr:nvSpPr>
      <xdr:spPr bwMode="auto">
        <a:xfrm>
          <a:off x="62230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359</xdr:row>
      <xdr:rowOff>0</xdr:rowOff>
    </xdr:from>
    <xdr:to>
      <xdr:col>1</xdr:col>
      <xdr:colOff>304800</xdr:colOff>
      <xdr:row>359</xdr:row>
      <xdr:rowOff>304800</xdr:rowOff>
    </xdr:to>
    <xdr:sp macro="" textlink="">
      <xdr:nvSpPr>
        <xdr:cNvPr id="25736" name="AutoShape 2184" descr="https://adas-server.mobiledrivetech.com/polarion/icons/default/enums/type_feature.gif">
          <a:hlinkClick xmlns:r="http://schemas.openxmlformats.org/officeDocument/2006/relationships" r:id="rId717" tgtFrame="_top"/>
          <a:extLst>
            <a:ext uri="{FF2B5EF4-FFF2-40B4-BE49-F238E27FC236}">
              <a16:creationId xmlns:a16="http://schemas.microsoft.com/office/drawing/2014/main" id="{2E004875-9004-4507-B1B6-37762F8CFC0F}"/>
            </a:ext>
          </a:extLst>
        </xdr:cNvPr>
        <xdr:cNvSpPr>
          <a:spLocks noChangeAspect="1" noChangeArrowheads="1"/>
        </xdr:cNvSpPr>
      </xdr:nvSpPr>
      <xdr:spPr bwMode="auto">
        <a:xfrm>
          <a:off x="202565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359</xdr:row>
      <xdr:rowOff>0</xdr:rowOff>
    </xdr:from>
    <xdr:to>
      <xdr:col>2</xdr:col>
      <xdr:colOff>304800</xdr:colOff>
      <xdr:row>359</xdr:row>
      <xdr:rowOff>304800</xdr:rowOff>
    </xdr:to>
    <xdr:sp macro="" textlink="">
      <xdr:nvSpPr>
        <xdr:cNvPr id="25737" name="AutoShape 2185" descr="https://adas-server.mobiledrivetech.com/polarion/icons/default/enums/type_spike.gif">
          <a:hlinkClick xmlns:r="http://schemas.openxmlformats.org/officeDocument/2006/relationships" r:id="rId718" tgtFrame="_blank"/>
          <a:extLst>
            <a:ext uri="{FF2B5EF4-FFF2-40B4-BE49-F238E27FC236}">
              <a16:creationId xmlns:a16="http://schemas.microsoft.com/office/drawing/2014/main" id="{087A95D0-C3BB-4130-8DEC-B7078C25AA88}"/>
            </a:ext>
          </a:extLst>
        </xdr:cNvPr>
        <xdr:cNvSpPr>
          <a:spLocks noChangeAspect="1" noChangeArrowheads="1"/>
        </xdr:cNvSpPr>
      </xdr:nvSpPr>
      <xdr:spPr bwMode="auto">
        <a:xfrm>
          <a:off x="265430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359</xdr:row>
      <xdr:rowOff>0</xdr:rowOff>
    </xdr:from>
    <xdr:to>
      <xdr:col>3</xdr:col>
      <xdr:colOff>304800</xdr:colOff>
      <xdr:row>359</xdr:row>
      <xdr:rowOff>304800</xdr:rowOff>
    </xdr:to>
    <xdr:sp macro="" textlink="">
      <xdr:nvSpPr>
        <xdr:cNvPr id="25738" name="AutoShape 2186" descr="https://adas-server.mobiledrivetech.com/polarion/icons/default/enums/type_spike.gif">
          <a:hlinkClick xmlns:r="http://schemas.openxmlformats.org/officeDocument/2006/relationships" r:id="rId718" tgtFrame="_top"/>
          <a:extLst>
            <a:ext uri="{FF2B5EF4-FFF2-40B4-BE49-F238E27FC236}">
              <a16:creationId xmlns:a16="http://schemas.microsoft.com/office/drawing/2014/main" id="{A27679C6-5608-4E93-994B-2A7C05B084BD}"/>
            </a:ext>
          </a:extLst>
        </xdr:cNvPr>
        <xdr:cNvSpPr>
          <a:spLocks noChangeAspect="1" noChangeArrowheads="1"/>
        </xdr:cNvSpPr>
      </xdr:nvSpPr>
      <xdr:spPr bwMode="auto">
        <a:xfrm>
          <a:off x="5797550" y="233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xdr:row>
      <xdr:rowOff>0</xdr:rowOff>
    </xdr:from>
    <xdr:to>
      <xdr:col>0</xdr:col>
      <xdr:colOff>304800</xdr:colOff>
      <xdr:row>360</xdr:row>
      <xdr:rowOff>304800</xdr:rowOff>
    </xdr:to>
    <xdr:sp macro="" textlink="">
      <xdr:nvSpPr>
        <xdr:cNvPr id="25739" name="AutoShape 2187" descr="https://adas-server.mobiledrivetech.com/polarion/ria/images/suspect.gif">
          <a:extLst>
            <a:ext uri="{FF2B5EF4-FFF2-40B4-BE49-F238E27FC236}">
              <a16:creationId xmlns:a16="http://schemas.microsoft.com/office/drawing/2014/main" id="{E9D2D5A2-52D7-4FD8-BBC2-748E08829912}"/>
            </a:ext>
          </a:extLst>
        </xdr:cNvPr>
        <xdr:cNvSpPr>
          <a:spLocks noChangeAspect="1" noChangeArrowheads="1"/>
        </xdr:cNvSpPr>
      </xdr:nvSpPr>
      <xdr:spPr bwMode="auto">
        <a:xfrm>
          <a:off x="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360</xdr:row>
      <xdr:rowOff>0</xdr:rowOff>
    </xdr:from>
    <xdr:to>
      <xdr:col>0</xdr:col>
      <xdr:colOff>615950</xdr:colOff>
      <xdr:row>360</xdr:row>
      <xdr:rowOff>304800</xdr:rowOff>
    </xdr:to>
    <xdr:sp macro="" textlink="">
      <xdr:nvSpPr>
        <xdr:cNvPr id="25740" name="AutoShape 2188">
          <a:extLst>
            <a:ext uri="{FF2B5EF4-FFF2-40B4-BE49-F238E27FC236}">
              <a16:creationId xmlns:a16="http://schemas.microsoft.com/office/drawing/2014/main" id="{F76A6967-0135-45D7-BDF5-0D20E3844217}"/>
            </a:ext>
          </a:extLst>
        </xdr:cNvPr>
        <xdr:cNvSpPr>
          <a:spLocks noChangeAspect="1" noChangeArrowheads="1"/>
        </xdr:cNvSpPr>
      </xdr:nvSpPr>
      <xdr:spPr bwMode="auto">
        <a:xfrm>
          <a:off x="31115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360</xdr:row>
      <xdr:rowOff>0</xdr:rowOff>
    </xdr:from>
    <xdr:to>
      <xdr:col>0</xdr:col>
      <xdr:colOff>927100</xdr:colOff>
      <xdr:row>360</xdr:row>
      <xdr:rowOff>304800</xdr:rowOff>
    </xdr:to>
    <xdr:sp macro="" textlink="">
      <xdr:nvSpPr>
        <xdr:cNvPr id="25741" name="AutoShape 2189" descr="https://adas-server.mobiledrivetech.com/polarion/icons/default/enums/type_feature.gif">
          <a:hlinkClick xmlns:r="http://schemas.openxmlformats.org/officeDocument/2006/relationships" r:id="rId719" tgtFrame="_blank"/>
          <a:extLst>
            <a:ext uri="{FF2B5EF4-FFF2-40B4-BE49-F238E27FC236}">
              <a16:creationId xmlns:a16="http://schemas.microsoft.com/office/drawing/2014/main" id="{931993C3-4BCA-4FE3-838C-B5176047DCE1}"/>
            </a:ext>
          </a:extLst>
        </xdr:cNvPr>
        <xdr:cNvSpPr>
          <a:spLocks noChangeAspect="1" noChangeArrowheads="1"/>
        </xdr:cNvSpPr>
      </xdr:nvSpPr>
      <xdr:spPr bwMode="auto">
        <a:xfrm>
          <a:off x="62230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360</xdr:row>
      <xdr:rowOff>0</xdr:rowOff>
    </xdr:from>
    <xdr:to>
      <xdr:col>1</xdr:col>
      <xdr:colOff>304800</xdr:colOff>
      <xdr:row>360</xdr:row>
      <xdr:rowOff>304800</xdr:rowOff>
    </xdr:to>
    <xdr:sp macro="" textlink="">
      <xdr:nvSpPr>
        <xdr:cNvPr id="25742" name="AutoShape 2190" descr="https://adas-server.mobiledrivetech.com/polarion/icons/default/enums/type_feature.gif">
          <a:hlinkClick xmlns:r="http://schemas.openxmlformats.org/officeDocument/2006/relationships" r:id="rId719" tgtFrame="_top"/>
          <a:extLst>
            <a:ext uri="{FF2B5EF4-FFF2-40B4-BE49-F238E27FC236}">
              <a16:creationId xmlns:a16="http://schemas.microsoft.com/office/drawing/2014/main" id="{6B806C43-1811-4A36-91EC-7AEB1CF92D1B}"/>
            </a:ext>
          </a:extLst>
        </xdr:cNvPr>
        <xdr:cNvSpPr>
          <a:spLocks noChangeAspect="1" noChangeArrowheads="1"/>
        </xdr:cNvSpPr>
      </xdr:nvSpPr>
      <xdr:spPr bwMode="auto">
        <a:xfrm>
          <a:off x="202565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360</xdr:row>
      <xdr:rowOff>0</xdr:rowOff>
    </xdr:from>
    <xdr:to>
      <xdr:col>2</xdr:col>
      <xdr:colOff>304800</xdr:colOff>
      <xdr:row>360</xdr:row>
      <xdr:rowOff>304800</xdr:rowOff>
    </xdr:to>
    <xdr:sp macro="" textlink="">
      <xdr:nvSpPr>
        <xdr:cNvPr id="25743" name="AutoShape 2191" descr="https://adas-server.mobiledrivetech.com/polarion/icons/default/enums/type_spike.gif">
          <a:hlinkClick xmlns:r="http://schemas.openxmlformats.org/officeDocument/2006/relationships" r:id="rId720" tgtFrame="_blank"/>
          <a:extLst>
            <a:ext uri="{FF2B5EF4-FFF2-40B4-BE49-F238E27FC236}">
              <a16:creationId xmlns:a16="http://schemas.microsoft.com/office/drawing/2014/main" id="{CD4020D4-D130-4A66-97E3-E1886AE7E779}"/>
            </a:ext>
          </a:extLst>
        </xdr:cNvPr>
        <xdr:cNvSpPr>
          <a:spLocks noChangeAspect="1" noChangeArrowheads="1"/>
        </xdr:cNvSpPr>
      </xdr:nvSpPr>
      <xdr:spPr bwMode="auto">
        <a:xfrm>
          <a:off x="265430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360</xdr:row>
      <xdr:rowOff>0</xdr:rowOff>
    </xdr:from>
    <xdr:to>
      <xdr:col>3</xdr:col>
      <xdr:colOff>304800</xdr:colOff>
      <xdr:row>360</xdr:row>
      <xdr:rowOff>304800</xdr:rowOff>
    </xdr:to>
    <xdr:sp macro="" textlink="">
      <xdr:nvSpPr>
        <xdr:cNvPr id="25744" name="AutoShape 2192" descr="https://adas-server.mobiledrivetech.com/polarion/icons/default/enums/type_spike.gif">
          <a:hlinkClick xmlns:r="http://schemas.openxmlformats.org/officeDocument/2006/relationships" r:id="rId720" tgtFrame="_top"/>
          <a:extLst>
            <a:ext uri="{FF2B5EF4-FFF2-40B4-BE49-F238E27FC236}">
              <a16:creationId xmlns:a16="http://schemas.microsoft.com/office/drawing/2014/main" id="{938FC43B-63A9-4663-B9DB-C69ACDE0646F}"/>
            </a:ext>
          </a:extLst>
        </xdr:cNvPr>
        <xdr:cNvSpPr>
          <a:spLocks noChangeAspect="1" noChangeArrowheads="1"/>
        </xdr:cNvSpPr>
      </xdr:nvSpPr>
      <xdr:spPr bwMode="auto">
        <a:xfrm>
          <a:off x="5797550" y="234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xdr:row>
      <xdr:rowOff>0</xdr:rowOff>
    </xdr:from>
    <xdr:to>
      <xdr:col>0</xdr:col>
      <xdr:colOff>304800</xdr:colOff>
      <xdr:row>361</xdr:row>
      <xdr:rowOff>304800</xdr:rowOff>
    </xdr:to>
    <xdr:sp macro="" textlink="">
      <xdr:nvSpPr>
        <xdr:cNvPr id="25745" name="AutoShape 2193" descr="https://adas-server.mobiledrivetech.com/polarion/ria/images/suspect.gif">
          <a:extLst>
            <a:ext uri="{FF2B5EF4-FFF2-40B4-BE49-F238E27FC236}">
              <a16:creationId xmlns:a16="http://schemas.microsoft.com/office/drawing/2014/main" id="{719C9143-F5B6-420A-90FD-E62CB68B4DFA}"/>
            </a:ext>
          </a:extLst>
        </xdr:cNvPr>
        <xdr:cNvSpPr>
          <a:spLocks noChangeAspect="1" noChangeArrowheads="1"/>
        </xdr:cNvSpPr>
      </xdr:nvSpPr>
      <xdr:spPr bwMode="auto">
        <a:xfrm>
          <a:off x="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361</xdr:row>
      <xdr:rowOff>0</xdr:rowOff>
    </xdr:from>
    <xdr:to>
      <xdr:col>0</xdr:col>
      <xdr:colOff>615950</xdr:colOff>
      <xdr:row>361</xdr:row>
      <xdr:rowOff>304800</xdr:rowOff>
    </xdr:to>
    <xdr:sp macro="" textlink="">
      <xdr:nvSpPr>
        <xdr:cNvPr id="25746" name="AutoShape 2194">
          <a:extLst>
            <a:ext uri="{FF2B5EF4-FFF2-40B4-BE49-F238E27FC236}">
              <a16:creationId xmlns:a16="http://schemas.microsoft.com/office/drawing/2014/main" id="{0C01DCA7-50BF-4B93-861F-9EF3DFF8AB10}"/>
            </a:ext>
          </a:extLst>
        </xdr:cNvPr>
        <xdr:cNvSpPr>
          <a:spLocks noChangeAspect="1" noChangeArrowheads="1"/>
        </xdr:cNvSpPr>
      </xdr:nvSpPr>
      <xdr:spPr bwMode="auto">
        <a:xfrm>
          <a:off x="31115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361</xdr:row>
      <xdr:rowOff>0</xdr:rowOff>
    </xdr:from>
    <xdr:to>
      <xdr:col>0</xdr:col>
      <xdr:colOff>927100</xdr:colOff>
      <xdr:row>361</xdr:row>
      <xdr:rowOff>304800</xdr:rowOff>
    </xdr:to>
    <xdr:sp macro="" textlink="">
      <xdr:nvSpPr>
        <xdr:cNvPr id="25747" name="AutoShape 2195" descr="https://adas-server.mobiledrivetech.com/polarion/icons/default/enums/type_feature.gif">
          <a:hlinkClick xmlns:r="http://schemas.openxmlformats.org/officeDocument/2006/relationships" r:id="rId721" tgtFrame="_blank"/>
          <a:extLst>
            <a:ext uri="{FF2B5EF4-FFF2-40B4-BE49-F238E27FC236}">
              <a16:creationId xmlns:a16="http://schemas.microsoft.com/office/drawing/2014/main" id="{9ADA2C20-EB6E-40D4-A2B0-7ADC730ABC02}"/>
            </a:ext>
          </a:extLst>
        </xdr:cNvPr>
        <xdr:cNvSpPr>
          <a:spLocks noChangeAspect="1" noChangeArrowheads="1"/>
        </xdr:cNvSpPr>
      </xdr:nvSpPr>
      <xdr:spPr bwMode="auto">
        <a:xfrm>
          <a:off x="62230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361</xdr:row>
      <xdr:rowOff>0</xdr:rowOff>
    </xdr:from>
    <xdr:to>
      <xdr:col>1</xdr:col>
      <xdr:colOff>304800</xdr:colOff>
      <xdr:row>361</xdr:row>
      <xdr:rowOff>304800</xdr:rowOff>
    </xdr:to>
    <xdr:sp macro="" textlink="">
      <xdr:nvSpPr>
        <xdr:cNvPr id="25748" name="AutoShape 2196" descr="https://adas-server.mobiledrivetech.com/polarion/icons/default/enums/type_feature.gif">
          <a:hlinkClick xmlns:r="http://schemas.openxmlformats.org/officeDocument/2006/relationships" r:id="rId721" tgtFrame="_top"/>
          <a:extLst>
            <a:ext uri="{FF2B5EF4-FFF2-40B4-BE49-F238E27FC236}">
              <a16:creationId xmlns:a16="http://schemas.microsoft.com/office/drawing/2014/main" id="{0E64C159-FED9-48D5-ABB7-237586516BA3}"/>
            </a:ext>
          </a:extLst>
        </xdr:cNvPr>
        <xdr:cNvSpPr>
          <a:spLocks noChangeAspect="1" noChangeArrowheads="1"/>
        </xdr:cNvSpPr>
      </xdr:nvSpPr>
      <xdr:spPr bwMode="auto">
        <a:xfrm>
          <a:off x="202565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361</xdr:row>
      <xdr:rowOff>0</xdr:rowOff>
    </xdr:from>
    <xdr:to>
      <xdr:col>2</xdr:col>
      <xdr:colOff>304800</xdr:colOff>
      <xdr:row>361</xdr:row>
      <xdr:rowOff>304800</xdr:rowOff>
    </xdr:to>
    <xdr:sp macro="" textlink="">
      <xdr:nvSpPr>
        <xdr:cNvPr id="25749" name="AutoShape 2197" descr="https://adas-server.mobiledrivetech.com/polarion/icons/default/enums/type_spike.gif">
          <a:hlinkClick xmlns:r="http://schemas.openxmlformats.org/officeDocument/2006/relationships" r:id="rId722" tgtFrame="_blank"/>
          <a:extLst>
            <a:ext uri="{FF2B5EF4-FFF2-40B4-BE49-F238E27FC236}">
              <a16:creationId xmlns:a16="http://schemas.microsoft.com/office/drawing/2014/main" id="{37A1EE46-13FA-4577-A552-3DC6CC67F155}"/>
            </a:ext>
          </a:extLst>
        </xdr:cNvPr>
        <xdr:cNvSpPr>
          <a:spLocks noChangeAspect="1" noChangeArrowheads="1"/>
        </xdr:cNvSpPr>
      </xdr:nvSpPr>
      <xdr:spPr bwMode="auto">
        <a:xfrm>
          <a:off x="265430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361</xdr:row>
      <xdr:rowOff>0</xdr:rowOff>
    </xdr:from>
    <xdr:to>
      <xdr:col>3</xdr:col>
      <xdr:colOff>304800</xdr:colOff>
      <xdr:row>361</xdr:row>
      <xdr:rowOff>304800</xdr:rowOff>
    </xdr:to>
    <xdr:sp macro="" textlink="">
      <xdr:nvSpPr>
        <xdr:cNvPr id="25750" name="AutoShape 2198" descr="https://adas-server.mobiledrivetech.com/polarion/icons/default/enums/type_spike.gif">
          <a:hlinkClick xmlns:r="http://schemas.openxmlformats.org/officeDocument/2006/relationships" r:id="rId722" tgtFrame="_top"/>
          <a:extLst>
            <a:ext uri="{FF2B5EF4-FFF2-40B4-BE49-F238E27FC236}">
              <a16:creationId xmlns:a16="http://schemas.microsoft.com/office/drawing/2014/main" id="{0D758F2C-DF1C-4C58-9E3D-20D01AF2F872}"/>
            </a:ext>
          </a:extLst>
        </xdr:cNvPr>
        <xdr:cNvSpPr>
          <a:spLocks noChangeAspect="1" noChangeArrowheads="1"/>
        </xdr:cNvSpPr>
      </xdr:nvSpPr>
      <xdr:spPr bwMode="auto">
        <a:xfrm>
          <a:off x="5797550" y="2349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xdr:row>
      <xdr:rowOff>0</xdr:rowOff>
    </xdr:from>
    <xdr:to>
      <xdr:col>0</xdr:col>
      <xdr:colOff>304800</xdr:colOff>
      <xdr:row>362</xdr:row>
      <xdr:rowOff>304800</xdr:rowOff>
    </xdr:to>
    <xdr:sp macro="" textlink="">
      <xdr:nvSpPr>
        <xdr:cNvPr id="25751" name="AutoShape 2199" descr="https://adas-server.mobiledrivetech.com/polarion/ria/images/suspect.gif">
          <a:extLst>
            <a:ext uri="{FF2B5EF4-FFF2-40B4-BE49-F238E27FC236}">
              <a16:creationId xmlns:a16="http://schemas.microsoft.com/office/drawing/2014/main" id="{486507DE-AAD3-401C-A9EC-FA2D5BCD30A4}"/>
            </a:ext>
          </a:extLst>
        </xdr:cNvPr>
        <xdr:cNvSpPr>
          <a:spLocks noChangeAspect="1" noChangeArrowheads="1"/>
        </xdr:cNvSpPr>
      </xdr:nvSpPr>
      <xdr:spPr bwMode="auto">
        <a:xfrm>
          <a:off x="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362</xdr:row>
      <xdr:rowOff>0</xdr:rowOff>
    </xdr:from>
    <xdr:to>
      <xdr:col>0</xdr:col>
      <xdr:colOff>615950</xdr:colOff>
      <xdr:row>362</xdr:row>
      <xdr:rowOff>304800</xdr:rowOff>
    </xdr:to>
    <xdr:sp macro="" textlink="">
      <xdr:nvSpPr>
        <xdr:cNvPr id="25752" name="AutoShape 2200">
          <a:extLst>
            <a:ext uri="{FF2B5EF4-FFF2-40B4-BE49-F238E27FC236}">
              <a16:creationId xmlns:a16="http://schemas.microsoft.com/office/drawing/2014/main" id="{0ED0C3D8-4E23-49D1-978B-7910DD3DB2F4}"/>
            </a:ext>
          </a:extLst>
        </xdr:cNvPr>
        <xdr:cNvSpPr>
          <a:spLocks noChangeAspect="1" noChangeArrowheads="1"/>
        </xdr:cNvSpPr>
      </xdr:nvSpPr>
      <xdr:spPr bwMode="auto">
        <a:xfrm>
          <a:off x="31115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362</xdr:row>
      <xdr:rowOff>0</xdr:rowOff>
    </xdr:from>
    <xdr:to>
      <xdr:col>0</xdr:col>
      <xdr:colOff>927100</xdr:colOff>
      <xdr:row>362</xdr:row>
      <xdr:rowOff>304800</xdr:rowOff>
    </xdr:to>
    <xdr:sp macro="" textlink="">
      <xdr:nvSpPr>
        <xdr:cNvPr id="25753" name="AutoShape 2201" descr="https://adas-server.mobiledrivetech.com/polarion/icons/default/enums/type_feature.gif">
          <a:hlinkClick xmlns:r="http://schemas.openxmlformats.org/officeDocument/2006/relationships" r:id="rId723" tgtFrame="_blank"/>
          <a:extLst>
            <a:ext uri="{FF2B5EF4-FFF2-40B4-BE49-F238E27FC236}">
              <a16:creationId xmlns:a16="http://schemas.microsoft.com/office/drawing/2014/main" id="{AE23A8FF-2927-4EFC-B8DC-14B3090A7DB0}"/>
            </a:ext>
          </a:extLst>
        </xdr:cNvPr>
        <xdr:cNvSpPr>
          <a:spLocks noChangeAspect="1" noChangeArrowheads="1"/>
        </xdr:cNvSpPr>
      </xdr:nvSpPr>
      <xdr:spPr bwMode="auto">
        <a:xfrm>
          <a:off x="62230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362</xdr:row>
      <xdr:rowOff>0</xdr:rowOff>
    </xdr:from>
    <xdr:to>
      <xdr:col>1</xdr:col>
      <xdr:colOff>304800</xdr:colOff>
      <xdr:row>362</xdr:row>
      <xdr:rowOff>304800</xdr:rowOff>
    </xdr:to>
    <xdr:sp macro="" textlink="">
      <xdr:nvSpPr>
        <xdr:cNvPr id="25754" name="AutoShape 2202" descr="https://adas-server.mobiledrivetech.com/polarion/icons/default/enums/type_feature.gif">
          <a:hlinkClick xmlns:r="http://schemas.openxmlformats.org/officeDocument/2006/relationships" r:id="rId723" tgtFrame="_top"/>
          <a:extLst>
            <a:ext uri="{FF2B5EF4-FFF2-40B4-BE49-F238E27FC236}">
              <a16:creationId xmlns:a16="http://schemas.microsoft.com/office/drawing/2014/main" id="{545C2501-196D-46ED-9B88-DA2D25A03561}"/>
            </a:ext>
          </a:extLst>
        </xdr:cNvPr>
        <xdr:cNvSpPr>
          <a:spLocks noChangeAspect="1" noChangeArrowheads="1"/>
        </xdr:cNvSpPr>
      </xdr:nvSpPr>
      <xdr:spPr bwMode="auto">
        <a:xfrm>
          <a:off x="202565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362</xdr:row>
      <xdr:rowOff>0</xdr:rowOff>
    </xdr:from>
    <xdr:to>
      <xdr:col>2</xdr:col>
      <xdr:colOff>304800</xdr:colOff>
      <xdr:row>362</xdr:row>
      <xdr:rowOff>304800</xdr:rowOff>
    </xdr:to>
    <xdr:sp macro="" textlink="">
      <xdr:nvSpPr>
        <xdr:cNvPr id="25755" name="AutoShape 2203" descr="https://adas-server.mobiledrivetech.com/polarion/icons/default/enums/type_spike.gif">
          <a:hlinkClick xmlns:r="http://schemas.openxmlformats.org/officeDocument/2006/relationships" r:id="rId724" tgtFrame="_blank"/>
          <a:extLst>
            <a:ext uri="{FF2B5EF4-FFF2-40B4-BE49-F238E27FC236}">
              <a16:creationId xmlns:a16="http://schemas.microsoft.com/office/drawing/2014/main" id="{BCBF4A9E-D9C7-415C-905B-2D7857089E14}"/>
            </a:ext>
          </a:extLst>
        </xdr:cNvPr>
        <xdr:cNvSpPr>
          <a:spLocks noChangeAspect="1" noChangeArrowheads="1"/>
        </xdr:cNvSpPr>
      </xdr:nvSpPr>
      <xdr:spPr bwMode="auto">
        <a:xfrm>
          <a:off x="265430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362</xdr:row>
      <xdr:rowOff>0</xdr:rowOff>
    </xdr:from>
    <xdr:to>
      <xdr:col>3</xdr:col>
      <xdr:colOff>304800</xdr:colOff>
      <xdr:row>362</xdr:row>
      <xdr:rowOff>304800</xdr:rowOff>
    </xdr:to>
    <xdr:sp macro="" textlink="">
      <xdr:nvSpPr>
        <xdr:cNvPr id="25756" name="AutoShape 2204" descr="https://adas-server.mobiledrivetech.com/polarion/icons/default/enums/type_spike.gif">
          <a:hlinkClick xmlns:r="http://schemas.openxmlformats.org/officeDocument/2006/relationships" r:id="rId724" tgtFrame="_top"/>
          <a:extLst>
            <a:ext uri="{FF2B5EF4-FFF2-40B4-BE49-F238E27FC236}">
              <a16:creationId xmlns:a16="http://schemas.microsoft.com/office/drawing/2014/main" id="{6447042B-A491-440C-B758-C622A038F37A}"/>
            </a:ext>
          </a:extLst>
        </xdr:cNvPr>
        <xdr:cNvSpPr>
          <a:spLocks noChangeAspect="1" noChangeArrowheads="1"/>
        </xdr:cNvSpPr>
      </xdr:nvSpPr>
      <xdr:spPr bwMode="auto">
        <a:xfrm>
          <a:off x="5797550" y="2355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xdr:row>
      <xdr:rowOff>0</xdr:rowOff>
    </xdr:from>
    <xdr:to>
      <xdr:col>0</xdr:col>
      <xdr:colOff>304800</xdr:colOff>
      <xdr:row>363</xdr:row>
      <xdr:rowOff>304800</xdr:rowOff>
    </xdr:to>
    <xdr:sp macro="" textlink="">
      <xdr:nvSpPr>
        <xdr:cNvPr id="25757" name="AutoShape 2205" descr="https://adas-server.mobiledrivetech.com/polarion/ria/images/suspect.gif">
          <a:extLst>
            <a:ext uri="{FF2B5EF4-FFF2-40B4-BE49-F238E27FC236}">
              <a16:creationId xmlns:a16="http://schemas.microsoft.com/office/drawing/2014/main" id="{17076515-131F-45FB-9C13-3972B87BE3B9}"/>
            </a:ext>
          </a:extLst>
        </xdr:cNvPr>
        <xdr:cNvSpPr>
          <a:spLocks noChangeAspect="1" noChangeArrowheads="1"/>
        </xdr:cNvSpPr>
      </xdr:nvSpPr>
      <xdr:spPr bwMode="auto">
        <a:xfrm>
          <a:off x="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363</xdr:row>
      <xdr:rowOff>0</xdr:rowOff>
    </xdr:from>
    <xdr:to>
      <xdr:col>0</xdr:col>
      <xdr:colOff>615950</xdr:colOff>
      <xdr:row>363</xdr:row>
      <xdr:rowOff>304800</xdr:rowOff>
    </xdr:to>
    <xdr:sp macro="" textlink="">
      <xdr:nvSpPr>
        <xdr:cNvPr id="25758" name="AutoShape 2206">
          <a:extLst>
            <a:ext uri="{FF2B5EF4-FFF2-40B4-BE49-F238E27FC236}">
              <a16:creationId xmlns:a16="http://schemas.microsoft.com/office/drawing/2014/main" id="{97B2BFB5-F510-43A5-9778-6C30CC09CF4D}"/>
            </a:ext>
          </a:extLst>
        </xdr:cNvPr>
        <xdr:cNvSpPr>
          <a:spLocks noChangeAspect="1" noChangeArrowheads="1"/>
        </xdr:cNvSpPr>
      </xdr:nvSpPr>
      <xdr:spPr bwMode="auto">
        <a:xfrm>
          <a:off x="31115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363</xdr:row>
      <xdr:rowOff>0</xdr:rowOff>
    </xdr:from>
    <xdr:to>
      <xdr:col>0</xdr:col>
      <xdr:colOff>927100</xdr:colOff>
      <xdr:row>363</xdr:row>
      <xdr:rowOff>304800</xdr:rowOff>
    </xdr:to>
    <xdr:sp macro="" textlink="">
      <xdr:nvSpPr>
        <xdr:cNvPr id="25759" name="AutoShape 2207" descr="https://adas-server.mobiledrivetech.com/polarion/icons/default/enums/type_feature.gif">
          <a:hlinkClick xmlns:r="http://schemas.openxmlformats.org/officeDocument/2006/relationships" r:id="rId725" tgtFrame="_blank"/>
          <a:extLst>
            <a:ext uri="{FF2B5EF4-FFF2-40B4-BE49-F238E27FC236}">
              <a16:creationId xmlns:a16="http://schemas.microsoft.com/office/drawing/2014/main" id="{60CF7D2C-B767-4740-BF29-D0A930ADB69B}"/>
            </a:ext>
          </a:extLst>
        </xdr:cNvPr>
        <xdr:cNvSpPr>
          <a:spLocks noChangeAspect="1" noChangeArrowheads="1"/>
        </xdr:cNvSpPr>
      </xdr:nvSpPr>
      <xdr:spPr bwMode="auto">
        <a:xfrm>
          <a:off x="62230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363</xdr:row>
      <xdr:rowOff>0</xdr:rowOff>
    </xdr:from>
    <xdr:to>
      <xdr:col>1</xdr:col>
      <xdr:colOff>304800</xdr:colOff>
      <xdr:row>363</xdr:row>
      <xdr:rowOff>304800</xdr:rowOff>
    </xdr:to>
    <xdr:sp macro="" textlink="">
      <xdr:nvSpPr>
        <xdr:cNvPr id="25760" name="AutoShape 2208" descr="https://adas-server.mobiledrivetech.com/polarion/icons/default/enums/type_feature.gif">
          <a:hlinkClick xmlns:r="http://schemas.openxmlformats.org/officeDocument/2006/relationships" r:id="rId725" tgtFrame="_top"/>
          <a:extLst>
            <a:ext uri="{FF2B5EF4-FFF2-40B4-BE49-F238E27FC236}">
              <a16:creationId xmlns:a16="http://schemas.microsoft.com/office/drawing/2014/main" id="{C0451278-E658-4438-965E-5E4680753BD6}"/>
            </a:ext>
          </a:extLst>
        </xdr:cNvPr>
        <xdr:cNvSpPr>
          <a:spLocks noChangeAspect="1" noChangeArrowheads="1"/>
        </xdr:cNvSpPr>
      </xdr:nvSpPr>
      <xdr:spPr bwMode="auto">
        <a:xfrm>
          <a:off x="202565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363</xdr:row>
      <xdr:rowOff>0</xdr:rowOff>
    </xdr:from>
    <xdr:to>
      <xdr:col>2</xdr:col>
      <xdr:colOff>304800</xdr:colOff>
      <xdr:row>363</xdr:row>
      <xdr:rowOff>304800</xdr:rowOff>
    </xdr:to>
    <xdr:sp macro="" textlink="">
      <xdr:nvSpPr>
        <xdr:cNvPr id="25761" name="AutoShape 2209" descr="https://adas-server.mobiledrivetech.com/polarion/icons/default/enums/type_spike.gif">
          <a:hlinkClick xmlns:r="http://schemas.openxmlformats.org/officeDocument/2006/relationships" r:id="rId726" tgtFrame="_blank"/>
          <a:extLst>
            <a:ext uri="{FF2B5EF4-FFF2-40B4-BE49-F238E27FC236}">
              <a16:creationId xmlns:a16="http://schemas.microsoft.com/office/drawing/2014/main" id="{9F33C15D-1BD3-4FBE-A1E6-CB8CEBA6A662}"/>
            </a:ext>
          </a:extLst>
        </xdr:cNvPr>
        <xdr:cNvSpPr>
          <a:spLocks noChangeAspect="1" noChangeArrowheads="1"/>
        </xdr:cNvSpPr>
      </xdr:nvSpPr>
      <xdr:spPr bwMode="auto">
        <a:xfrm>
          <a:off x="265430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363</xdr:row>
      <xdr:rowOff>0</xdr:rowOff>
    </xdr:from>
    <xdr:to>
      <xdr:col>3</xdr:col>
      <xdr:colOff>304800</xdr:colOff>
      <xdr:row>363</xdr:row>
      <xdr:rowOff>304800</xdr:rowOff>
    </xdr:to>
    <xdr:sp macro="" textlink="">
      <xdr:nvSpPr>
        <xdr:cNvPr id="25762" name="AutoShape 2210" descr="https://adas-server.mobiledrivetech.com/polarion/icons/default/enums/type_spike.gif">
          <a:hlinkClick xmlns:r="http://schemas.openxmlformats.org/officeDocument/2006/relationships" r:id="rId726" tgtFrame="_top"/>
          <a:extLst>
            <a:ext uri="{FF2B5EF4-FFF2-40B4-BE49-F238E27FC236}">
              <a16:creationId xmlns:a16="http://schemas.microsoft.com/office/drawing/2014/main" id="{C5B66188-57B8-4140-93DD-9935430767C7}"/>
            </a:ext>
          </a:extLst>
        </xdr:cNvPr>
        <xdr:cNvSpPr>
          <a:spLocks noChangeAspect="1" noChangeArrowheads="1"/>
        </xdr:cNvSpPr>
      </xdr:nvSpPr>
      <xdr:spPr bwMode="auto">
        <a:xfrm>
          <a:off x="5797550" y="2362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xdr:row>
      <xdr:rowOff>0</xdr:rowOff>
    </xdr:from>
    <xdr:to>
      <xdr:col>0</xdr:col>
      <xdr:colOff>304800</xdr:colOff>
      <xdr:row>364</xdr:row>
      <xdr:rowOff>304800</xdr:rowOff>
    </xdr:to>
    <xdr:sp macro="" textlink="">
      <xdr:nvSpPr>
        <xdr:cNvPr id="25763" name="AutoShape 2211" descr="https://adas-server.mobiledrivetech.com/polarion/ria/images/suspect.gif">
          <a:extLst>
            <a:ext uri="{FF2B5EF4-FFF2-40B4-BE49-F238E27FC236}">
              <a16:creationId xmlns:a16="http://schemas.microsoft.com/office/drawing/2014/main" id="{22FD1655-0D03-4F8F-9C94-0404F8AC7948}"/>
            </a:ext>
          </a:extLst>
        </xdr:cNvPr>
        <xdr:cNvSpPr>
          <a:spLocks noChangeAspect="1" noChangeArrowheads="1"/>
        </xdr:cNvSpPr>
      </xdr:nvSpPr>
      <xdr:spPr bwMode="auto">
        <a:xfrm>
          <a:off x="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364</xdr:row>
      <xdr:rowOff>0</xdr:rowOff>
    </xdr:from>
    <xdr:to>
      <xdr:col>0</xdr:col>
      <xdr:colOff>615950</xdr:colOff>
      <xdr:row>364</xdr:row>
      <xdr:rowOff>304800</xdr:rowOff>
    </xdr:to>
    <xdr:sp macro="" textlink="">
      <xdr:nvSpPr>
        <xdr:cNvPr id="25764" name="AutoShape 2212">
          <a:extLst>
            <a:ext uri="{FF2B5EF4-FFF2-40B4-BE49-F238E27FC236}">
              <a16:creationId xmlns:a16="http://schemas.microsoft.com/office/drawing/2014/main" id="{51FDEECE-8E5B-4522-A866-A03E8BEE5B2A}"/>
            </a:ext>
          </a:extLst>
        </xdr:cNvPr>
        <xdr:cNvSpPr>
          <a:spLocks noChangeAspect="1" noChangeArrowheads="1"/>
        </xdr:cNvSpPr>
      </xdr:nvSpPr>
      <xdr:spPr bwMode="auto">
        <a:xfrm>
          <a:off x="31115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364</xdr:row>
      <xdr:rowOff>0</xdr:rowOff>
    </xdr:from>
    <xdr:to>
      <xdr:col>0</xdr:col>
      <xdr:colOff>927100</xdr:colOff>
      <xdr:row>364</xdr:row>
      <xdr:rowOff>304800</xdr:rowOff>
    </xdr:to>
    <xdr:sp macro="" textlink="">
      <xdr:nvSpPr>
        <xdr:cNvPr id="25765" name="AutoShape 2213" descr="https://adas-server.mobiledrivetech.com/polarion/icons/default/enums/type_feature.gif">
          <a:hlinkClick xmlns:r="http://schemas.openxmlformats.org/officeDocument/2006/relationships" r:id="rId727" tgtFrame="_blank"/>
          <a:extLst>
            <a:ext uri="{FF2B5EF4-FFF2-40B4-BE49-F238E27FC236}">
              <a16:creationId xmlns:a16="http://schemas.microsoft.com/office/drawing/2014/main" id="{B3726FCF-48EE-4E2E-B518-4BD2C3B2AD75}"/>
            </a:ext>
          </a:extLst>
        </xdr:cNvPr>
        <xdr:cNvSpPr>
          <a:spLocks noChangeAspect="1" noChangeArrowheads="1"/>
        </xdr:cNvSpPr>
      </xdr:nvSpPr>
      <xdr:spPr bwMode="auto">
        <a:xfrm>
          <a:off x="62230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364</xdr:row>
      <xdr:rowOff>0</xdr:rowOff>
    </xdr:from>
    <xdr:to>
      <xdr:col>1</xdr:col>
      <xdr:colOff>304800</xdr:colOff>
      <xdr:row>364</xdr:row>
      <xdr:rowOff>304800</xdr:rowOff>
    </xdr:to>
    <xdr:sp macro="" textlink="">
      <xdr:nvSpPr>
        <xdr:cNvPr id="25766" name="AutoShape 2214" descr="https://adas-server.mobiledrivetech.com/polarion/icons/default/enums/type_feature.gif">
          <a:hlinkClick xmlns:r="http://schemas.openxmlformats.org/officeDocument/2006/relationships" r:id="rId727" tgtFrame="_top"/>
          <a:extLst>
            <a:ext uri="{FF2B5EF4-FFF2-40B4-BE49-F238E27FC236}">
              <a16:creationId xmlns:a16="http://schemas.microsoft.com/office/drawing/2014/main" id="{FFFB2E43-4B50-4C0F-8656-6FDDA45D112D}"/>
            </a:ext>
          </a:extLst>
        </xdr:cNvPr>
        <xdr:cNvSpPr>
          <a:spLocks noChangeAspect="1" noChangeArrowheads="1"/>
        </xdr:cNvSpPr>
      </xdr:nvSpPr>
      <xdr:spPr bwMode="auto">
        <a:xfrm>
          <a:off x="202565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364</xdr:row>
      <xdr:rowOff>0</xdr:rowOff>
    </xdr:from>
    <xdr:to>
      <xdr:col>2</xdr:col>
      <xdr:colOff>304800</xdr:colOff>
      <xdr:row>364</xdr:row>
      <xdr:rowOff>304800</xdr:rowOff>
    </xdr:to>
    <xdr:sp macro="" textlink="">
      <xdr:nvSpPr>
        <xdr:cNvPr id="25767" name="AutoShape 2215" descr="https://adas-server.mobiledrivetech.com/polarion/icons/default/enums/type_spike.gif">
          <a:hlinkClick xmlns:r="http://schemas.openxmlformats.org/officeDocument/2006/relationships" r:id="rId728" tgtFrame="_blank"/>
          <a:extLst>
            <a:ext uri="{FF2B5EF4-FFF2-40B4-BE49-F238E27FC236}">
              <a16:creationId xmlns:a16="http://schemas.microsoft.com/office/drawing/2014/main" id="{47FEEF91-ED95-453F-A2DA-C10CACF3BCA3}"/>
            </a:ext>
          </a:extLst>
        </xdr:cNvPr>
        <xdr:cNvSpPr>
          <a:spLocks noChangeAspect="1" noChangeArrowheads="1"/>
        </xdr:cNvSpPr>
      </xdr:nvSpPr>
      <xdr:spPr bwMode="auto">
        <a:xfrm>
          <a:off x="265430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364</xdr:row>
      <xdr:rowOff>0</xdr:rowOff>
    </xdr:from>
    <xdr:to>
      <xdr:col>3</xdr:col>
      <xdr:colOff>304800</xdr:colOff>
      <xdr:row>364</xdr:row>
      <xdr:rowOff>304800</xdr:rowOff>
    </xdr:to>
    <xdr:sp macro="" textlink="">
      <xdr:nvSpPr>
        <xdr:cNvPr id="25768" name="AutoShape 2216" descr="https://adas-server.mobiledrivetech.com/polarion/icons/default/enums/type_spike.gif">
          <a:hlinkClick xmlns:r="http://schemas.openxmlformats.org/officeDocument/2006/relationships" r:id="rId728" tgtFrame="_top"/>
          <a:extLst>
            <a:ext uri="{FF2B5EF4-FFF2-40B4-BE49-F238E27FC236}">
              <a16:creationId xmlns:a16="http://schemas.microsoft.com/office/drawing/2014/main" id="{54BB3AD5-041B-44F5-9B80-EE048E9EC7AF}"/>
            </a:ext>
          </a:extLst>
        </xdr:cNvPr>
        <xdr:cNvSpPr>
          <a:spLocks noChangeAspect="1" noChangeArrowheads="1"/>
        </xdr:cNvSpPr>
      </xdr:nvSpPr>
      <xdr:spPr bwMode="auto">
        <a:xfrm>
          <a:off x="5797550" y="2368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xdr:row>
      <xdr:rowOff>0</xdr:rowOff>
    </xdr:from>
    <xdr:to>
      <xdr:col>0</xdr:col>
      <xdr:colOff>304800</xdr:colOff>
      <xdr:row>365</xdr:row>
      <xdr:rowOff>304800</xdr:rowOff>
    </xdr:to>
    <xdr:sp macro="" textlink="">
      <xdr:nvSpPr>
        <xdr:cNvPr id="25769" name="AutoShape 2217" descr="https://adas-server.mobiledrivetech.com/polarion/ria/images/suspect.gif">
          <a:extLst>
            <a:ext uri="{FF2B5EF4-FFF2-40B4-BE49-F238E27FC236}">
              <a16:creationId xmlns:a16="http://schemas.microsoft.com/office/drawing/2014/main" id="{40F2144B-0691-4CDA-A000-7DEBE180C460}"/>
            </a:ext>
          </a:extLst>
        </xdr:cNvPr>
        <xdr:cNvSpPr>
          <a:spLocks noChangeAspect="1" noChangeArrowheads="1"/>
        </xdr:cNvSpPr>
      </xdr:nvSpPr>
      <xdr:spPr bwMode="auto">
        <a:xfrm>
          <a:off x="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365</xdr:row>
      <xdr:rowOff>0</xdr:rowOff>
    </xdr:from>
    <xdr:to>
      <xdr:col>0</xdr:col>
      <xdr:colOff>615950</xdr:colOff>
      <xdr:row>365</xdr:row>
      <xdr:rowOff>304800</xdr:rowOff>
    </xdr:to>
    <xdr:sp macro="" textlink="">
      <xdr:nvSpPr>
        <xdr:cNvPr id="25770" name="AutoShape 2218">
          <a:extLst>
            <a:ext uri="{FF2B5EF4-FFF2-40B4-BE49-F238E27FC236}">
              <a16:creationId xmlns:a16="http://schemas.microsoft.com/office/drawing/2014/main" id="{5E2CC374-4AD6-4487-A767-453393F0BEBC}"/>
            </a:ext>
          </a:extLst>
        </xdr:cNvPr>
        <xdr:cNvSpPr>
          <a:spLocks noChangeAspect="1" noChangeArrowheads="1"/>
        </xdr:cNvSpPr>
      </xdr:nvSpPr>
      <xdr:spPr bwMode="auto">
        <a:xfrm>
          <a:off x="31115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365</xdr:row>
      <xdr:rowOff>0</xdr:rowOff>
    </xdr:from>
    <xdr:to>
      <xdr:col>0</xdr:col>
      <xdr:colOff>927100</xdr:colOff>
      <xdr:row>365</xdr:row>
      <xdr:rowOff>304800</xdr:rowOff>
    </xdr:to>
    <xdr:sp macro="" textlink="">
      <xdr:nvSpPr>
        <xdr:cNvPr id="25771" name="AutoShape 2219" descr="https://adas-server.mobiledrivetech.com/polarion/icons/default/enums/type_feature.gif">
          <a:hlinkClick xmlns:r="http://schemas.openxmlformats.org/officeDocument/2006/relationships" r:id="rId729" tgtFrame="_blank"/>
          <a:extLst>
            <a:ext uri="{FF2B5EF4-FFF2-40B4-BE49-F238E27FC236}">
              <a16:creationId xmlns:a16="http://schemas.microsoft.com/office/drawing/2014/main" id="{695DD4A1-4401-4CD6-88F7-4D38D2647CFD}"/>
            </a:ext>
          </a:extLst>
        </xdr:cNvPr>
        <xdr:cNvSpPr>
          <a:spLocks noChangeAspect="1" noChangeArrowheads="1"/>
        </xdr:cNvSpPr>
      </xdr:nvSpPr>
      <xdr:spPr bwMode="auto">
        <a:xfrm>
          <a:off x="62230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365</xdr:row>
      <xdr:rowOff>0</xdr:rowOff>
    </xdr:from>
    <xdr:to>
      <xdr:col>1</xdr:col>
      <xdr:colOff>304800</xdr:colOff>
      <xdr:row>365</xdr:row>
      <xdr:rowOff>304800</xdr:rowOff>
    </xdr:to>
    <xdr:sp macro="" textlink="">
      <xdr:nvSpPr>
        <xdr:cNvPr id="25772" name="AutoShape 2220" descr="https://adas-server.mobiledrivetech.com/polarion/icons/default/enums/type_feature.gif">
          <a:hlinkClick xmlns:r="http://schemas.openxmlformats.org/officeDocument/2006/relationships" r:id="rId729" tgtFrame="_top"/>
          <a:extLst>
            <a:ext uri="{FF2B5EF4-FFF2-40B4-BE49-F238E27FC236}">
              <a16:creationId xmlns:a16="http://schemas.microsoft.com/office/drawing/2014/main" id="{B228D2E0-22AE-402B-B75B-D347A654DEE8}"/>
            </a:ext>
          </a:extLst>
        </xdr:cNvPr>
        <xdr:cNvSpPr>
          <a:spLocks noChangeAspect="1" noChangeArrowheads="1"/>
        </xdr:cNvSpPr>
      </xdr:nvSpPr>
      <xdr:spPr bwMode="auto">
        <a:xfrm>
          <a:off x="202565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365</xdr:row>
      <xdr:rowOff>0</xdr:rowOff>
    </xdr:from>
    <xdr:to>
      <xdr:col>2</xdr:col>
      <xdr:colOff>304800</xdr:colOff>
      <xdr:row>365</xdr:row>
      <xdr:rowOff>304800</xdr:rowOff>
    </xdr:to>
    <xdr:sp macro="" textlink="">
      <xdr:nvSpPr>
        <xdr:cNvPr id="25773" name="AutoShape 2221" descr="https://adas-server.mobiledrivetech.com/polarion/icons/default/enums/type_spike.gif">
          <a:hlinkClick xmlns:r="http://schemas.openxmlformats.org/officeDocument/2006/relationships" r:id="rId730" tgtFrame="_blank"/>
          <a:extLst>
            <a:ext uri="{FF2B5EF4-FFF2-40B4-BE49-F238E27FC236}">
              <a16:creationId xmlns:a16="http://schemas.microsoft.com/office/drawing/2014/main" id="{7B0CC4AF-4841-4611-85C9-C1738AB07798}"/>
            </a:ext>
          </a:extLst>
        </xdr:cNvPr>
        <xdr:cNvSpPr>
          <a:spLocks noChangeAspect="1" noChangeArrowheads="1"/>
        </xdr:cNvSpPr>
      </xdr:nvSpPr>
      <xdr:spPr bwMode="auto">
        <a:xfrm>
          <a:off x="265430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365</xdr:row>
      <xdr:rowOff>0</xdr:rowOff>
    </xdr:from>
    <xdr:to>
      <xdr:col>3</xdr:col>
      <xdr:colOff>304800</xdr:colOff>
      <xdr:row>365</xdr:row>
      <xdr:rowOff>304800</xdr:rowOff>
    </xdr:to>
    <xdr:sp macro="" textlink="">
      <xdr:nvSpPr>
        <xdr:cNvPr id="25774" name="AutoShape 2222" descr="https://adas-server.mobiledrivetech.com/polarion/icons/default/enums/type_spike.gif">
          <a:hlinkClick xmlns:r="http://schemas.openxmlformats.org/officeDocument/2006/relationships" r:id="rId730" tgtFrame="_top"/>
          <a:extLst>
            <a:ext uri="{FF2B5EF4-FFF2-40B4-BE49-F238E27FC236}">
              <a16:creationId xmlns:a16="http://schemas.microsoft.com/office/drawing/2014/main" id="{4B1C20F6-43DD-4F32-A976-A2D1FD04AE22}"/>
            </a:ext>
          </a:extLst>
        </xdr:cNvPr>
        <xdr:cNvSpPr>
          <a:spLocks noChangeAspect="1" noChangeArrowheads="1"/>
        </xdr:cNvSpPr>
      </xdr:nvSpPr>
      <xdr:spPr bwMode="auto">
        <a:xfrm>
          <a:off x="5797550" y="2375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xdr:row>
      <xdr:rowOff>0</xdr:rowOff>
    </xdr:from>
    <xdr:to>
      <xdr:col>0</xdr:col>
      <xdr:colOff>304800</xdr:colOff>
      <xdr:row>366</xdr:row>
      <xdr:rowOff>304800</xdr:rowOff>
    </xdr:to>
    <xdr:sp macro="" textlink="">
      <xdr:nvSpPr>
        <xdr:cNvPr id="25775" name="AutoShape 2223" descr="https://adas-server.mobiledrivetech.com/polarion/ria/images/suspect.gif">
          <a:extLst>
            <a:ext uri="{FF2B5EF4-FFF2-40B4-BE49-F238E27FC236}">
              <a16:creationId xmlns:a16="http://schemas.microsoft.com/office/drawing/2014/main" id="{35630FD4-92FE-4B14-80A2-FEB9FB068E7A}"/>
            </a:ext>
          </a:extLst>
        </xdr:cNvPr>
        <xdr:cNvSpPr>
          <a:spLocks noChangeAspect="1" noChangeArrowheads="1"/>
        </xdr:cNvSpPr>
      </xdr:nvSpPr>
      <xdr:spPr bwMode="auto">
        <a:xfrm>
          <a:off x="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366</xdr:row>
      <xdr:rowOff>0</xdr:rowOff>
    </xdr:from>
    <xdr:to>
      <xdr:col>0</xdr:col>
      <xdr:colOff>615950</xdr:colOff>
      <xdr:row>366</xdr:row>
      <xdr:rowOff>304800</xdr:rowOff>
    </xdr:to>
    <xdr:sp macro="" textlink="">
      <xdr:nvSpPr>
        <xdr:cNvPr id="25776" name="AutoShape 2224">
          <a:extLst>
            <a:ext uri="{FF2B5EF4-FFF2-40B4-BE49-F238E27FC236}">
              <a16:creationId xmlns:a16="http://schemas.microsoft.com/office/drawing/2014/main" id="{E8BAD135-A5BA-4929-9B22-9908DAEB87BD}"/>
            </a:ext>
          </a:extLst>
        </xdr:cNvPr>
        <xdr:cNvSpPr>
          <a:spLocks noChangeAspect="1" noChangeArrowheads="1"/>
        </xdr:cNvSpPr>
      </xdr:nvSpPr>
      <xdr:spPr bwMode="auto">
        <a:xfrm>
          <a:off x="31115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366</xdr:row>
      <xdr:rowOff>0</xdr:rowOff>
    </xdr:from>
    <xdr:to>
      <xdr:col>0</xdr:col>
      <xdr:colOff>927100</xdr:colOff>
      <xdr:row>366</xdr:row>
      <xdr:rowOff>304800</xdr:rowOff>
    </xdr:to>
    <xdr:sp macro="" textlink="">
      <xdr:nvSpPr>
        <xdr:cNvPr id="25777" name="AutoShape 2225" descr="https://adas-server.mobiledrivetech.com/polarion/icons/default/enums/type_feature.gif">
          <a:hlinkClick xmlns:r="http://schemas.openxmlformats.org/officeDocument/2006/relationships" r:id="rId731" tgtFrame="_blank"/>
          <a:extLst>
            <a:ext uri="{FF2B5EF4-FFF2-40B4-BE49-F238E27FC236}">
              <a16:creationId xmlns:a16="http://schemas.microsoft.com/office/drawing/2014/main" id="{CF0C77B0-BB2E-40D6-9887-94FCF5BEC2FE}"/>
            </a:ext>
          </a:extLst>
        </xdr:cNvPr>
        <xdr:cNvSpPr>
          <a:spLocks noChangeAspect="1" noChangeArrowheads="1"/>
        </xdr:cNvSpPr>
      </xdr:nvSpPr>
      <xdr:spPr bwMode="auto">
        <a:xfrm>
          <a:off x="62230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366</xdr:row>
      <xdr:rowOff>0</xdr:rowOff>
    </xdr:from>
    <xdr:to>
      <xdr:col>1</xdr:col>
      <xdr:colOff>304800</xdr:colOff>
      <xdr:row>366</xdr:row>
      <xdr:rowOff>304800</xdr:rowOff>
    </xdr:to>
    <xdr:sp macro="" textlink="">
      <xdr:nvSpPr>
        <xdr:cNvPr id="25778" name="AutoShape 2226" descr="https://adas-server.mobiledrivetech.com/polarion/icons/default/enums/type_feature.gif">
          <a:hlinkClick xmlns:r="http://schemas.openxmlformats.org/officeDocument/2006/relationships" r:id="rId731" tgtFrame="_top"/>
          <a:extLst>
            <a:ext uri="{FF2B5EF4-FFF2-40B4-BE49-F238E27FC236}">
              <a16:creationId xmlns:a16="http://schemas.microsoft.com/office/drawing/2014/main" id="{0FBFF97C-612C-414F-B0CE-41A7E1A2F920}"/>
            </a:ext>
          </a:extLst>
        </xdr:cNvPr>
        <xdr:cNvSpPr>
          <a:spLocks noChangeAspect="1" noChangeArrowheads="1"/>
        </xdr:cNvSpPr>
      </xdr:nvSpPr>
      <xdr:spPr bwMode="auto">
        <a:xfrm>
          <a:off x="202565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366</xdr:row>
      <xdr:rowOff>0</xdr:rowOff>
    </xdr:from>
    <xdr:to>
      <xdr:col>2</xdr:col>
      <xdr:colOff>304800</xdr:colOff>
      <xdr:row>366</xdr:row>
      <xdr:rowOff>304800</xdr:rowOff>
    </xdr:to>
    <xdr:sp macro="" textlink="">
      <xdr:nvSpPr>
        <xdr:cNvPr id="25779" name="AutoShape 2227" descr="https://adas-server.mobiledrivetech.com/polarion/icons/default/enums/type_spike.gif">
          <a:hlinkClick xmlns:r="http://schemas.openxmlformats.org/officeDocument/2006/relationships" r:id="rId732" tgtFrame="_blank"/>
          <a:extLst>
            <a:ext uri="{FF2B5EF4-FFF2-40B4-BE49-F238E27FC236}">
              <a16:creationId xmlns:a16="http://schemas.microsoft.com/office/drawing/2014/main" id="{C3EF8973-1629-4DC1-B73F-8EF258CF618E}"/>
            </a:ext>
          </a:extLst>
        </xdr:cNvPr>
        <xdr:cNvSpPr>
          <a:spLocks noChangeAspect="1" noChangeArrowheads="1"/>
        </xdr:cNvSpPr>
      </xdr:nvSpPr>
      <xdr:spPr bwMode="auto">
        <a:xfrm>
          <a:off x="265430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366</xdr:row>
      <xdr:rowOff>0</xdr:rowOff>
    </xdr:from>
    <xdr:to>
      <xdr:col>3</xdr:col>
      <xdr:colOff>304800</xdr:colOff>
      <xdr:row>366</xdr:row>
      <xdr:rowOff>304800</xdr:rowOff>
    </xdr:to>
    <xdr:sp macro="" textlink="">
      <xdr:nvSpPr>
        <xdr:cNvPr id="25780" name="AutoShape 2228" descr="https://adas-server.mobiledrivetech.com/polarion/icons/default/enums/type_spike.gif">
          <a:hlinkClick xmlns:r="http://schemas.openxmlformats.org/officeDocument/2006/relationships" r:id="rId732" tgtFrame="_top"/>
          <a:extLst>
            <a:ext uri="{FF2B5EF4-FFF2-40B4-BE49-F238E27FC236}">
              <a16:creationId xmlns:a16="http://schemas.microsoft.com/office/drawing/2014/main" id="{B8A796ED-4AA2-4A6E-AB7B-D56FB56E3CBB}"/>
            </a:ext>
          </a:extLst>
        </xdr:cNvPr>
        <xdr:cNvSpPr>
          <a:spLocks noChangeAspect="1" noChangeArrowheads="1"/>
        </xdr:cNvSpPr>
      </xdr:nvSpPr>
      <xdr:spPr bwMode="auto">
        <a:xfrm>
          <a:off x="5797550" y="2381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xdr:row>
      <xdr:rowOff>0</xdr:rowOff>
    </xdr:from>
    <xdr:to>
      <xdr:col>0</xdr:col>
      <xdr:colOff>304800</xdr:colOff>
      <xdr:row>367</xdr:row>
      <xdr:rowOff>304800</xdr:rowOff>
    </xdr:to>
    <xdr:sp macro="" textlink="">
      <xdr:nvSpPr>
        <xdr:cNvPr id="25781" name="AutoShape 2229" descr="https://adas-server.mobiledrivetech.com/polarion/ria/images/suspect.gif">
          <a:extLst>
            <a:ext uri="{FF2B5EF4-FFF2-40B4-BE49-F238E27FC236}">
              <a16:creationId xmlns:a16="http://schemas.microsoft.com/office/drawing/2014/main" id="{AA9F88EB-06BF-4648-8828-4A584919617F}"/>
            </a:ext>
          </a:extLst>
        </xdr:cNvPr>
        <xdr:cNvSpPr>
          <a:spLocks noChangeAspect="1" noChangeArrowheads="1"/>
        </xdr:cNvSpPr>
      </xdr:nvSpPr>
      <xdr:spPr bwMode="auto">
        <a:xfrm>
          <a:off x="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367</xdr:row>
      <xdr:rowOff>0</xdr:rowOff>
    </xdr:from>
    <xdr:to>
      <xdr:col>0</xdr:col>
      <xdr:colOff>615950</xdr:colOff>
      <xdr:row>367</xdr:row>
      <xdr:rowOff>304800</xdr:rowOff>
    </xdr:to>
    <xdr:sp macro="" textlink="">
      <xdr:nvSpPr>
        <xdr:cNvPr id="25782" name="AutoShape 2230">
          <a:extLst>
            <a:ext uri="{FF2B5EF4-FFF2-40B4-BE49-F238E27FC236}">
              <a16:creationId xmlns:a16="http://schemas.microsoft.com/office/drawing/2014/main" id="{127B27D9-F198-4C1E-9007-523A8D8E83C4}"/>
            </a:ext>
          </a:extLst>
        </xdr:cNvPr>
        <xdr:cNvSpPr>
          <a:spLocks noChangeAspect="1" noChangeArrowheads="1"/>
        </xdr:cNvSpPr>
      </xdr:nvSpPr>
      <xdr:spPr bwMode="auto">
        <a:xfrm>
          <a:off x="31115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367</xdr:row>
      <xdr:rowOff>0</xdr:rowOff>
    </xdr:from>
    <xdr:to>
      <xdr:col>0</xdr:col>
      <xdr:colOff>927100</xdr:colOff>
      <xdr:row>367</xdr:row>
      <xdr:rowOff>304800</xdr:rowOff>
    </xdr:to>
    <xdr:sp macro="" textlink="">
      <xdr:nvSpPr>
        <xdr:cNvPr id="25783" name="AutoShape 2231" descr="https://adas-server.mobiledrivetech.com/polarion/icons/default/enums/type_feature.gif">
          <a:hlinkClick xmlns:r="http://schemas.openxmlformats.org/officeDocument/2006/relationships" r:id="rId733" tgtFrame="_blank"/>
          <a:extLst>
            <a:ext uri="{FF2B5EF4-FFF2-40B4-BE49-F238E27FC236}">
              <a16:creationId xmlns:a16="http://schemas.microsoft.com/office/drawing/2014/main" id="{35CA8078-24C3-4B50-8679-C311E2E9C614}"/>
            </a:ext>
          </a:extLst>
        </xdr:cNvPr>
        <xdr:cNvSpPr>
          <a:spLocks noChangeAspect="1" noChangeArrowheads="1"/>
        </xdr:cNvSpPr>
      </xdr:nvSpPr>
      <xdr:spPr bwMode="auto">
        <a:xfrm>
          <a:off x="62230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367</xdr:row>
      <xdr:rowOff>304800</xdr:rowOff>
    </xdr:to>
    <xdr:sp macro="" textlink="">
      <xdr:nvSpPr>
        <xdr:cNvPr id="25784" name="AutoShape 2232" descr="https://adas-server.mobiledrivetech.com/polarion/icons/default/enums/type_feature.gif">
          <a:hlinkClick xmlns:r="http://schemas.openxmlformats.org/officeDocument/2006/relationships" r:id="rId733" tgtFrame="_top"/>
          <a:extLst>
            <a:ext uri="{FF2B5EF4-FFF2-40B4-BE49-F238E27FC236}">
              <a16:creationId xmlns:a16="http://schemas.microsoft.com/office/drawing/2014/main" id="{2628C1E5-3603-4FDC-B8D9-09FA82154EF9}"/>
            </a:ext>
          </a:extLst>
        </xdr:cNvPr>
        <xdr:cNvSpPr>
          <a:spLocks noChangeAspect="1" noChangeArrowheads="1"/>
        </xdr:cNvSpPr>
      </xdr:nvSpPr>
      <xdr:spPr bwMode="auto">
        <a:xfrm>
          <a:off x="202565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367</xdr:row>
      <xdr:rowOff>0</xdr:rowOff>
    </xdr:from>
    <xdr:to>
      <xdr:col>2</xdr:col>
      <xdr:colOff>304800</xdr:colOff>
      <xdr:row>367</xdr:row>
      <xdr:rowOff>304800</xdr:rowOff>
    </xdr:to>
    <xdr:sp macro="" textlink="">
      <xdr:nvSpPr>
        <xdr:cNvPr id="25785" name="AutoShape 2233" descr="https://adas-server.mobiledrivetech.com/polarion/icons/default/enums/type_spike.gif">
          <a:hlinkClick xmlns:r="http://schemas.openxmlformats.org/officeDocument/2006/relationships" r:id="rId734" tgtFrame="_blank"/>
          <a:extLst>
            <a:ext uri="{FF2B5EF4-FFF2-40B4-BE49-F238E27FC236}">
              <a16:creationId xmlns:a16="http://schemas.microsoft.com/office/drawing/2014/main" id="{746D81C5-B708-4629-812A-594B47B0C229}"/>
            </a:ext>
          </a:extLst>
        </xdr:cNvPr>
        <xdr:cNvSpPr>
          <a:spLocks noChangeAspect="1" noChangeArrowheads="1"/>
        </xdr:cNvSpPr>
      </xdr:nvSpPr>
      <xdr:spPr bwMode="auto">
        <a:xfrm>
          <a:off x="265430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367</xdr:row>
      <xdr:rowOff>0</xdr:rowOff>
    </xdr:from>
    <xdr:to>
      <xdr:col>3</xdr:col>
      <xdr:colOff>304800</xdr:colOff>
      <xdr:row>367</xdr:row>
      <xdr:rowOff>304800</xdr:rowOff>
    </xdr:to>
    <xdr:sp macro="" textlink="">
      <xdr:nvSpPr>
        <xdr:cNvPr id="25786" name="AutoShape 2234" descr="https://adas-server.mobiledrivetech.com/polarion/icons/default/enums/type_spike.gif">
          <a:hlinkClick xmlns:r="http://schemas.openxmlformats.org/officeDocument/2006/relationships" r:id="rId734" tgtFrame="_top"/>
          <a:extLst>
            <a:ext uri="{FF2B5EF4-FFF2-40B4-BE49-F238E27FC236}">
              <a16:creationId xmlns:a16="http://schemas.microsoft.com/office/drawing/2014/main" id="{44B2F0E1-DB98-45BB-8F65-AAF0A512EAB1}"/>
            </a:ext>
          </a:extLst>
        </xdr:cNvPr>
        <xdr:cNvSpPr>
          <a:spLocks noChangeAspect="1" noChangeArrowheads="1"/>
        </xdr:cNvSpPr>
      </xdr:nvSpPr>
      <xdr:spPr bwMode="auto">
        <a:xfrm>
          <a:off x="5797550" y="2388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0</xdr:col>
      <xdr:colOff>304800</xdr:colOff>
      <xdr:row>368</xdr:row>
      <xdr:rowOff>304800</xdr:rowOff>
    </xdr:to>
    <xdr:sp macro="" textlink="">
      <xdr:nvSpPr>
        <xdr:cNvPr id="25787" name="AutoShape 2235" descr="https://adas-server.mobiledrivetech.com/polarion/ria/images/suspect.gif">
          <a:extLst>
            <a:ext uri="{FF2B5EF4-FFF2-40B4-BE49-F238E27FC236}">
              <a16:creationId xmlns:a16="http://schemas.microsoft.com/office/drawing/2014/main" id="{319BA44E-6B3C-4F48-9009-6DE76A0FC004}"/>
            </a:ext>
          </a:extLst>
        </xdr:cNvPr>
        <xdr:cNvSpPr>
          <a:spLocks noChangeAspect="1" noChangeArrowheads="1"/>
        </xdr:cNvSpPr>
      </xdr:nvSpPr>
      <xdr:spPr bwMode="auto">
        <a:xfrm>
          <a:off x="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368</xdr:row>
      <xdr:rowOff>0</xdr:rowOff>
    </xdr:from>
    <xdr:to>
      <xdr:col>0</xdr:col>
      <xdr:colOff>615950</xdr:colOff>
      <xdr:row>368</xdr:row>
      <xdr:rowOff>304800</xdr:rowOff>
    </xdr:to>
    <xdr:sp macro="" textlink="">
      <xdr:nvSpPr>
        <xdr:cNvPr id="25788" name="AutoShape 2236">
          <a:extLst>
            <a:ext uri="{FF2B5EF4-FFF2-40B4-BE49-F238E27FC236}">
              <a16:creationId xmlns:a16="http://schemas.microsoft.com/office/drawing/2014/main" id="{28E35131-D9EF-410F-A709-E558EC515F36}"/>
            </a:ext>
          </a:extLst>
        </xdr:cNvPr>
        <xdr:cNvSpPr>
          <a:spLocks noChangeAspect="1" noChangeArrowheads="1"/>
        </xdr:cNvSpPr>
      </xdr:nvSpPr>
      <xdr:spPr bwMode="auto">
        <a:xfrm>
          <a:off x="31115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368</xdr:row>
      <xdr:rowOff>0</xdr:rowOff>
    </xdr:from>
    <xdr:to>
      <xdr:col>0</xdr:col>
      <xdr:colOff>927100</xdr:colOff>
      <xdr:row>368</xdr:row>
      <xdr:rowOff>304800</xdr:rowOff>
    </xdr:to>
    <xdr:sp macro="" textlink="">
      <xdr:nvSpPr>
        <xdr:cNvPr id="25789" name="AutoShape 2237" descr="https://adas-server.mobiledrivetech.com/polarion/icons/default/enums/type_feature.gif">
          <a:hlinkClick xmlns:r="http://schemas.openxmlformats.org/officeDocument/2006/relationships" r:id="rId735" tgtFrame="_blank"/>
          <a:extLst>
            <a:ext uri="{FF2B5EF4-FFF2-40B4-BE49-F238E27FC236}">
              <a16:creationId xmlns:a16="http://schemas.microsoft.com/office/drawing/2014/main" id="{2F78C0EC-DBB7-4FEF-B8AE-14A6A37ECF2D}"/>
            </a:ext>
          </a:extLst>
        </xdr:cNvPr>
        <xdr:cNvSpPr>
          <a:spLocks noChangeAspect="1" noChangeArrowheads="1"/>
        </xdr:cNvSpPr>
      </xdr:nvSpPr>
      <xdr:spPr bwMode="auto">
        <a:xfrm>
          <a:off x="62230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1</xdr:col>
      <xdr:colOff>304800</xdr:colOff>
      <xdr:row>368</xdr:row>
      <xdr:rowOff>304800</xdr:rowOff>
    </xdr:to>
    <xdr:sp macro="" textlink="">
      <xdr:nvSpPr>
        <xdr:cNvPr id="25790" name="AutoShape 2238" descr="https://adas-server.mobiledrivetech.com/polarion/icons/default/enums/type_feature.gif">
          <a:hlinkClick xmlns:r="http://schemas.openxmlformats.org/officeDocument/2006/relationships" r:id="rId735" tgtFrame="_top"/>
          <a:extLst>
            <a:ext uri="{FF2B5EF4-FFF2-40B4-BE49-F238E27FC236}">
              <a16:creationId xmlns:a16="http://schemas.microsoft.com/office/drawing/2014/main" id="{51F6C613-F722-4AC4-B6AE-3079517DED96}"/>
            </a:ext>
          </a:extLst>
        </xdr:cNvPr>
        <xdr:cNvSpPr>
          <a:spLocks noChangeAspect="1" noChangeArrowheads="1"/>
        </xdr:cNvSpPr>
      </xdr:nvSpPr>
      <xdr:spPr bwMode="auto">
        <a:xfrm>
          <a:off x="202565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368</xdr:row>
      <xdr:rowOff>0</xdr:rowOff>
    </xdr:from>
    <xdr:to>
      <xdr:col>2</xdr:col>
      <xdr:colOff>304800</xdr:colOff>
      <xdr:row>368</xdr:row>
      <xdr:rowOff>304800</xdr:rowOff>
    </xdr:to>
    <xdr:sp macro="" textlink="">
      <xdr:nvSpPr>
        <xdr:cNvPr id="25791" name="AutoShape 2239" descr="https://adas-server.mobiledrivetech.com/polarion/icons/default/enums/type_spike.gif">
          <a:hlinkClick xmlns:r="http://schemas.openxmlformats.org/officeDocument/2006/relationships" r:id="rId736" tgtFrame="_blank"/>
          <a:extLst>
            <a:ext uri="{FF2B5EF4-FFF2-40B4-BE49-F238E27FC236}">
              <a16:creationId xmlns:a16="http://schemas.microsoft.com/office/drawing/2014/main" id="{7E57EA35-04E8-4DA6-BEC0-BD3F453D0D83}"/>
            </a:ext>
          </a:extLst>
        </xdr:cNvPr>
        <xdr:cNvSpPr>
          <a:spLocks noChangeAspect="1" noChangeArrowheads="1"/>
        </xdr:cNvSpPr>
      </xdr:nvSpPr>
      <xdr:spPr bwMode="auto">
        <a:xfrm>
          <a:off x="265430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368</xdr:row>
      <xdr:rowOff>0</xdr:rowOff>
    </xdr:from>
    <xdr:to>
      <xdr:col>3</xdr:col>
      <xdr:colOff>304800</xdr:colOff>
      <xdr:row>368</xdr:row>
      <xdr:rowOff>304800</xdr:rowOff>
    </xdr:to>
    <xdr:sp macro="" textlink="">
      <xdr:nvSpPr>
        <xdr:cNvPr id="25792" name="AutoShape 2240" descr="https://adas-server.mobiledrivetech.com/polarion/icons/default/enums/type_spike.gif">
          <a:hlinkClick xmlns:r="http://schemas.openxmlformats.org/officeDocument/2006/relationships" r:id="rId736" tgtFrame="_top"/>
          <a:extLst>
            <a:ext uri="{FF2B5EF4-FFF2-40B4-BE49-F238E27FC236}">
              <a16:creationId xmlns:a16="http://schemas.microsoft.com/office/drawing/2014/main" id="{64BC9D2C-354B-4A11-A50D-7EA97A315C3C}"/>
            </a:ext>
          </a:extLst>
        </xdr:cNvPr>
        <xdr:cNvSpPr>
          <a:spLocks noChangeAspect="1" noChangeArrowheads="1"/>
        </xdr:cNvSpPr>
      </xdr:nvSpPr>
      <xdr:spPr bwMode="auto">
        <a:xfrm>
          <a:off x="5797550" y="2394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xdr:row>
      <xdr:rowOff>0</xdr:rowOff>
    </xdr:from>
    <xdr:to>
      <xdr:col>0</xdr:col>
      <xdr:colOff>304800</xdr:colOff>
      <xdr:row>369</xdr:row>
      <xdr:rowOff>304800</xdr:rowOff>
    </xdr:to>
    <xdr:sp macro="" textlink="">
      <xdr:nvSpPr>
        <xdr:cNvPr id="25793" name="AutoShape 2241" descr="https://adas-server.mobiledrivetech.com/polarion/ria/images/suspect.gif">
          <a:extLst>
            <a:ext uri="{FF2B5EF4-FFF2-40B4-BE49-F238E27FC236}">
              <a16:creationId xmlns:a16="http://schemas.microsoft.com/office/drawing/2014/main" id="{08F6D247-5338-43C8-82F3-556C992779B5}"/>
            </a:ext>
          </a:extLst>
        </xdr:cNvPr>
        <xdr:cNvSpPr>
          <a:spLocks noChangeAspect="1" noChangeArrowheads="1"/>
        </xdr:cNvSpPr>
      </xdr:nvSpPr>
      <xdr:spPr bwMode="auto">
        <a:xfrm>
          <a:off x="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369</xdr:row>
      <xdr:rowOff>0</xdr:rowOff>
    </xdr:from>
    <xdr:to>
      <xdr:col>0</xdr:col>
      <xdr:colOff>615950</xdr:colOff>
      <xdr:row>369</xdr:row>
      <xdr:rowOff>304800</xdr:rowOff>
    </xdr:to>
    <xdr:sp macro="" textlink="">
      <xdr:nvSpPr>
        <xdr:cNvPr id="25794" name="AutoShape 2242">
          <a:extLst>
            <a:ext uri="{FF2B5EF4-FFF2-40B4-BE49-F238E27FC236}">
              <a16:creationId xmlns:a16="http://schemas.microsoft.com/office/drawing/2014/main" id="{F6E0901E-9782-4072-81C7-28BEF2D742C5}"/>
            </a:ext>
          </a:extLst>
        </xdr:cNvPr>
        <xdr:cNvSpPr>
          <a:spLocks noChangeAspect="1" noChangeArrowheads="1"/>
        </xdr:cNvSpPr>
      </xdr:nvSpPr>
      <xdr:spPr bwMode="auto">
        <a:xfrm>
          <a:off x="31115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369</xdr:row>
      <xdr:rowOff>0</xdr:rowOff>
    </xdr:from>
    <xdr:to>
      <xdr:col>0</xdr:col>
      <xdr:colOff>927100</xdr:colOff>
      <xdr:row>369</xdr:row>
      <xdr:rowOff>304800</xdr:rowOff>
    </xdr:to>
    <xdr:sp macro="" textlink="">
      <xdr:nvSpPr>
        <xdr:cNvPr id="25795" name="AutoShape 2243" descr="https://adas-server.mobiledrivetech.com/polarion/icons/default/enums/type_feature.gif">
          <a:hlinkClick xmlns:r="http://schemas.openxmlformats.org/officeDocument/2006/relationships" r:id="rId737" tgtFrame="_blank"/>
          <a:extLst>
            <a:ext uri="{FF2B5EF4-FFF2-40B4-BE49-F238E27FC236}">
              <a16:creationId xmlns:a16="http://schemas.microsoft.com/office/drawing/2014/main" id="{26435A4F-F960-47A8-8B66-06779CBB0CD3}"/>
            </a:ext>
          </a:extLst>
        </xdr:cNvPr>
        <xdr:cNvSpPr>
          <a:spLocks noChangeAspect="1" noChangeArrowheads="1"/>
        </xdr:cNvSpPr>
      </xdr:nvSpPr>
      <xdr:spPr bwMode="auto">
        <a:xfrm>
          <a:off x="62230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369</xdr:row>
      <xdr:rowOff>0</xdr:rowOff>
    </xdr:from>
    <xdr:to>
      <xdr:col>1</xdr:col>
      <xdr:colOff>304800</xdr:colOff>
      <xdr:row>369</xdr:row>
      <xdr:rowOff>304800</xdr:rowOff>
    </xdr:to>
    <xdr:sp macro="" textlink="">
      <xdr:nvSpPr>
        <xdr:cNvPr id="25796" name="AutoShape 2244" descr="https://adas-server.mobiledrivetech.com/polarion/icons/default/enums/type_feature.gif">
          <a:hlinkClick xmlns:r="http://schemas.openxmlformats.org/officeDocument/2006/relationships" r:id="rId737" tgtFrame="_top"/>
          <a:extLst>
            <a:ext uri="{FF2B5EF4-FFF2-40B4-BE49-F238E27FC236}">
              <a16:creationId xmlns:a16="http://schemas.microsoft.com/office/drawing/2014/main" id="{FF41272A-653E-4F36-940B-F85774EB0D40}"/>
            </a:ext>
          </a:extLst>
        </xdr:cNvPr>
        <xdr:cNvSpPr>
          <a:spLocks noChangeAspect="1" noChangeArrowheads="1"/>
        </xdr:cNvSpPr>
      </xdr:nvSpPr>
      <xdr:spPr bwMode="auto">
        <a:xfrm>
          <a:off x="202565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369</xdr:row>
      <xdr:rowOff>0</xdr:rowOff>
    </xdr:from>
    <xdr:to>
      <xdr:col>2</xdr:col>
      <xdr:colOff>304800</xdr:colOff>
      <xdr:row>369</xdr:row>
      <xdr:rowOff>304800</xdr:rowOff>
    </xdr:to>
    <xdr:sp macro="" textlink="">
      <xdr:nvSpPr>
        <xdr:cNvPr id="25797" name="AutoShape 2245" descr="https://adas-server.mobiledrivetech.com/polarion/icons/default/enums/type_spike.gif">
          <a:hlinkClick xmlns:r="http://schemas.openxmlformats.org/officeDocument/2006/relationships" r:id="rId738" tgtFrame="_blank"/>
          <a:extLst>
            <a:ext uri="{FF2B5EF4-FFF2-40B4-BE49-F238E27FC236}">
              <a16:creationId xmlns:a16="http://schemas.microsoft.com/office/drawing/2014/main" id="{05B3F24D-68A6-4716-92E6-9ED5064D3149}"/>
            </a:ext>
          </a:extLst>
        </xdr:cNvPr>
        <xdr:cNvSpPr>
          <a:spLocks noChangeAspect="1" noChangeArrowheads="1"/>
        </xdr:cNvSpPr>
      </xdr:nvSpPr>
      <xdr:spPr bwMode="auto">
        <a:xfrm>
          <a:off x="265430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369</xdr:row>
      <xdr:rowOff>0</xdr:rowOff>
    </xdr:from>
    <xdr:to>
      <xdr:col>3</xdr:col>
      <xdr:colOff>304800</xdr:colOff>
      <xdr:row>369</xdr:row>
      <xdr:rowOff>304800</xdr:rowOff>
    </xdr:to>
    <xdr:sp macro="" textlink="">
      <xdr:nvSpPr>
        <xdr:cNvPr id="25798" name="AutoShape 2246" descr="https://adas-server.mobiledrivetech.com/polarion/icons/default/enums/type_spike.gif">
          <a:hlinkClick xmlns:r="http://schemas.openxmlformats.org/officeDocument/2006/relationships" r:id="rId738" tgtFrame="_top"/>
          <a:extLst>
            <a:ext uri="{FF2B5EF4-FFF2-40B4-BE49-F238E27FC236}">
              <a16:creationId xmlns:a16="http://schemas.microsoft.com/office/drawing/2014/main" id="{5FEBF793-1211-4776-973B-3104A960B49C}"/>
            </a:ext>
          </a:extLst>
        </xdr:cNvPr>
        <xdr:cNvSpPr>
          <a:spLocks noChangeAspect="1" noChangeArrowheads="1"/>
        </xdr:cNvSpPr>
      </xdr:nvSpPr>
      <xdr:spPr bwMode="auto">
        <a:xfrm>
          <a:off x="5797550" y="240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xdr:row>
      <xdr:rowOff>0</xdr:rowOff>
    </xdr:from>
    <xdr:to>
      <xdr:col>0</xdr:col>
      <xdr:colOff>304800</xdr:colOff>
      <xdr:row>370</xdr:row>
      <xdr:rowOff>304800</xdr:rowOff>
    </xdr:to>
    <xdr:sp macro="" textlink="">
      <xdr:nvSpPr>
        <xdr:cNvPr id="25799" name="AutoShape 2247" descr="https://adas-server.mobiledrivetech.com/polarion/ria/images/suspect.gif">
          <a:extLst>
            <a:ext uri="{FF2B5EF4-FFF2-40B4-BE49-F238E27FC236}">
              <a16:creationId xmlns:a16="http://schemas.microsoft.com/office/drawing/2014/main" id="{7ACD2522-0574-45A7-8258-628BF7B6807A}"/>
            </a:ext>
          </a:extLst>
        </xdr:cNvPr>
        <xdr:cNvSpPr>
          <a:spLocks noChangeAspect="1" noChangeArrowheads="1"/>
        </xdr:cNvSpPr>
      </xdr:nvSpPr>
      <xdr:spPr bwMode="auto">
        <a:xfrm>
          <a:off x="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370</xdr:row>
      <xdr:rowOff>0</xdr:rowOff>
    </xdr:from>
    <xdr:to>
      <xdr:col>0</xdr:col>
      <xdr:colOff>615950</xdr:colOff>
      <xdr:row>370</xdr:row>
      <xdr:rowOff>304800</xdr:rowOff>
    </xdr:to>
    <xdr:sp macro="" textlink="">
      <xdr:nvSpPr>
        <xdr:cNvPr id="25800" name="AutoShape 2248">
          <a:extLst>
            <a:ext uri="{FF2B5EF4-FFF2-40B4-BE49-F238E27FC236}">
              <a16:creationId xmlns:a16="http://schemas.microsoft.com/office/drawing/2014/main" id="{B8938DE2-C378-417B-BADB-7707A751AB7F}"/>
            </a:ext>
          </a:extLst>
        </xdr:cNvPr>
        <xdr:cNvSpPr>
          <a:spLocks noChangeAspect="1" noChangeArrowheads="1"/>
        </xdr:cNvSpPr>
      </xdr:nvSpPr>
      <xdr:spPr bwMode="auto">
        <a:xfrm>
          <a:off x="31115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370</xdr:row>
      <xdr:rowOff>0</xdr:rowOff>
    </xdr:from>
    <xdr:to>
      <xdr:col>0</xdr:col>
      <xdr:colOff>927100</xdr:colOff>
      <xdr:row>370</xdr:row>
      <xdr:rowOff>304800</xdr:rowOff>
    </xdr:to>
    <xdr:sp macro="" textlink="">
      <xdr:nvSpPr>
        <xdr:cNvPr id="25801" name="AutoShape 2249" descr="https://adas-server.mobiledrivetech.com/polarion/icons/default/enums/type_feature.gif">
          <a:hlinkClick xmlns:r="http://schemas.openxmlformats.org/officeDocument/2006/relationships" r:id="rId739" tgtFrame="_blank"/>
          <a:extLst>
            <a:ext uri="{FF2B5EF4-FFF2-40B4-BE49-F238E27FC236}">
              <a16:creationId xmlns:a16="http://schemas.microsoft.com/office/drawing/2014/main" id="{F8B8FC7E-2C35-4148-A60D-2F5C1D2D8981}"/>
            </a:ext>
          </a:extLst>
        </xdr:cNvPr>
        <xdr:cNvSpPr>
          <a:spLocks noChangeAspect="1" noChangeArrowheads="1"/>
        </xdr:cNvSpPr>
      </xdr:nvSpPr>
      <xdr:spPr bwMode="auto">
        <a:xfrm>
          <a:off x="62230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370</xdr:row>
      <xdr:rowOff>0</xdr:rowOff>
    </xdr:from>
    <xdr:to>
      <xdr:col>1</xdr:col>
      <xdr:colOff>304800</xdr:colOff>
      <xdr:row>370</xdr:row>
      <xdr:rowOff>304800</xdr:rowOff>
    </xdr:to>
    <xdr:sp macro="" textlink="">
      <xdr:nvSpPr>
        <xdr:cNvPr id="25802" name="AutoShape 2250" descr="https://adas-server.mobiledrivetech.com/polarion/icons/default/enums/type_feature.gif">
          <a:hlinkClick xmlns:r="http://schemas.openxmlformats.org/officeDocument/2006/relationships" r:id="rId739" tgtFrame="_top"/>
          <a:extLst>
            <a:ext uri="{FF2B5EF4-FFF2-40B4-BE49-F238E27FC236}">
              <a16:creationId xmlns:a16="http://schemas.microsoft.com/office/drawing/2014/main" id="{C4A382B9-A9B8-4F1C-B7EE-685D904C1E18}"/>
            </a:ext>
          </a:extLst>
        </xdr:cNvPr>
        <xdr:cNvSpPr>
          <a:spLocks noChangeAspect="1" noChangeArrowheads="1"/>
        </xdr:cNvSpPr>
      </xdr:nvSpPr>
      <xdr:spPr bwMode="auto">
        <a:xfrm>
          <a:off x="202565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370</xdr:row>
      <xdr:rowOff>0</xdr:rowOff>
    </xdr:from>
    <xdr:to>
      <xdr:col>2</xdr:col>
      <xdr:colOff>304800</xdr:colOff>
      <xdr:row>370</xdr:row>
      <xdr:rowOff>304800</xdr:rowOff>
    </xdr:to>
    <xdr:sp macro="" textlink="">
      <xdr:nvSpPr>
        <xdr:cNvPr id="25803" name="AutoShape 2251" descr="https://adas-server.mobiledrivetech.com/polarion/icons/default/enums/type_spike.gif">
          <a:hlinkClick xmlns:r="http://schemas.openxmlformats.org/officeDocument/2006/relationships" r:id="rId740" tgtFrame="_blank"/>
          <a:extLst>
            <a:ext uri="{FF2B5EF4-FFF2-40B4-BE49-F238E27FC236}">
              <a16:creationId xmlns:a16="http://schemas.microsoft.com/office/drawing/2014/main" id="{3601CE5A-BA9F-41B4-B691-641D2C6A7541}"/>
            </a:ext>
          </a:extLst>
        </xdr:cNvPr>
        <xdr:cNvSpPr>
          <a:spLocks noChangeAspect="1" noChangeArrowheads="1"/>
        </xdr:cNvSpPr>
      </xdr:nvSpPr>
      <xdr:spPr bwMode="auto">
        <a:xfrm>
          <a:off x="265430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370</xdr:row>
      <xdr:rowOff>0</xdr:rowOff>
    </xdr:from>
    <xdr:to>
      <xdr:col>3</xdr:col>
      <xdr:colOff>304800</xdr:colOff>
      <xdr:row>370</xdr:row>
      <xdr:rowOff>304800</xdr:rowOff>
    </xdr:to>
    <xdr:sp macro="" textlink="">
      <xdr:nvSpPr>
        <xdr:cNvPr id="25804" name="AutoShape 2252" descr="https://adas-server.mobiledrivetech.com/polarion/icons/default/enums/type_spike.gif">
          <a:hlinkClick xmlns:r="http://schemas.openxmlformats.org/officeDocument/2006/relationships" r:id="rId740" tgtFrame="_top"/>
          <a:extLst>
            <a:ext uri="{FF2B5EF4-FFF2-40B4-BE49-F238E27FC236}">
              <a16:creationId xmlns:a16="http://schemas.microsoft.com/office/drawing/2014/main" id="{B1946961-332D-46C4-BC45-333B74DF6277}"/>
            </a:ext>
          </a:extLst>
        </xdr:cNvPr>
        <xdr:cNvSpPr>
          <a:spLocks noChangeAspect="1" noChangeArrowheads="1"/>
        </xdr:cNvSpPr>
      </xdr:nvSpPr>
      <xdr:spPr bwMode="auto">
        <a:xfrm>
          <a:off x="5797550" y="2407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xdr:row>
      <xdr:rowOff>0</xdr:rowOff>
    </xdr:from>
    <xdr:to>
      <xdr:col>0</xdr:col>
      <xdr:colOff>304800</xdr:colOff>
      <xdr:row>371</xdr:row>
      <xdr:rowOff>304800</xdr:rowOff>
    </xdr:to>
    <xdr:sp macro="" textlink="">
      <xdr:nvSpPr>
        <xdr:cNvPr id="25805" name="AutoShape 2253" descr="https://adas-server.mobiledrivetech.com/polarion/ria/images/suspect.gif">
          <a:extLst>
            <a:ext uri="{FF2B5EF4-FFF2-40B4-BE49-F238E27FC236}">
              <a16:creationId xmlns:a16="http://schemas.microsoft.com/office/drawing/2014/main" id="{80E2FA52-C22E-4735-9716-8F3D5585EE2E}"/>
            </a:ext>
          </a:extLst>
        </xdr:cNvPr>
        <xdr:cNvSpPr>
          <a:spLocks noChangeAspect="1" noChangeArrowheads="1"/>
        </xdr:cNvSpPr>
      </xdr:nvSpPr>
      <xdr:spPr bwMode="auto">
        <a:xfrm>
          <a:off x="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371</xdr:row>
      <xdr:rowOff>0</xdr:rowOff>
    </xdr:from>
    <xdr:to>
      <xdr:col>0</xdr:col>
      <xdr:colOff>615950</xdr:colOff>
      <xdr:row>371</xdr:row>
      <xdr:rowOff>304800</xdr:rowOff>
    </xdr:to>
    <xdr:sp macro="" textlink="">
      <xdr:nvSpPr>
        <xdr:cNvPr id="25806" name="AutoShape 2254">
          <a:extLst>
            <a:ext uri="{FF2B5EF4-FFF2-40B4-BE49-F238E27FC236}">
              <a16:creationId xmlns:a16="http://schemas.microsoft.com/office/drawing/2014/main" id="{AF119AB0-A152-4C41-B8AE-960FE28A9A76}"/>
            </a:ext>
          </a:extLst>
        </xdr:cNvPr>
        <xdr:cNvSpPr>
          <a:spLocks noChangeAspect="1" noChangeArrowheads="1"/>
        </xdr:cNvSpPr>
      </xdr:nvSpPr>
      <xdr:spPr bwMode="auto">
        <a:xfrm>
          <a:off x="31115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371</xdr:row>
      <xdr:rowOff>0</xdr:rowOff>
    </xdr:from>
    <xdr:to>
      <xdr:col>0</xdr:col>
      <xdr:colOff>927100</xdr:colOff>
      <xdr:row>371</xdr:row>
      <xdr:rowOff>304800</xdr:rowOff>
    </xdr:to>
    <xdr:sp macro="" textlink="">
      <xdr:nvSpPr>
        <xdr:cNvPr id="25807" name="AutoShape 2255" descr="https://adas-server.mobiledrivetech.com/polarion/icons/default/enums/type_feature.gif">
          <a:hlinkClick xmlns:r="http://schemas.openxmlformats.org/officeDocument/2006/relationships" r:id="rId741" tgtFrame="_blank"/>
          <a:extLst>
            <a:ext uri="{FF2B5EF4-FFF2-40B4-BE49-F238E27FC236}">
              <a16:creationId xmlns:a16="http://schemas.microsoft.com/office/drawing/2014/main" id="{68BDCFC5-CE95-427E-BD6A-2257DD0FE768}"/>
            </a:ext>
          </a:extLst>
        </xdr:cNvPr>
        <xdr:cNvSpPr>
          <a:spLocks noChangeAspect="1" noChangeArrowheads="1"/>
        </xdr:cNvSpPr>
      </xdr:nvSpPr>
      <xdr:spPr bwMode="auto">
        <a:xfrm>
          <a:off x="62230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371</xdr:row>
      <xdr:rowOff>0</xdr:rowOff>
    </xdr:from>
    <xdr:to>
      <xdr:col>1</xdr:col>
      <xdr:colOff>304800</xdr:colOff>
      <xdr:row>371</xdr:row>
      <xdr:rowOff>304800</xdr:rowOff>
    </xdr:to>
    <xdr:sp macro="" textlink="">
      <xdr:nvSpPr>
        <xdr:cNvPr id="25808" name="AutoShape 2256" descr="https://adas-server.mobiledrivetech.com/polarion/icons/default/enums/type_feature.gif">
          <a:hlinkClick xmlns:r="http://schemas.openxmlformats.org/officeDocument/2006/relationships" r:id="rId741" tgtFrame="_top"/>
          <a:extLst>
            <a:ext uri="{FF2B5EF4-FFF2-40B4-BE49-F238E27FC236}">
              <a16:creationId xmlns:a16="http://schemas.microsoft.com/office/drawing/2014/main" id="{8396AE8C-E2D7-4F3C-BEEE-815BFFB37AB6}"/>
            </a:ext>
          </a:extLst>
        </xdr:cNvPr>
        <xdr:cNvSpPr>
          <a:spLocks noChangeAspect="1" noChangeArrowheads="1"/>
        </xdr:cNvSpPr>
      </xdr:nvSpPr>
      <xdr:spPr bwMode="auto">
        <a:xfrm>
          <a:off x="202565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371</xdr:row>
      <xdr:rowOff>0</xdr:rowOff>
    </xdr:from>
    <xdr:to>
      <xdr:col>2</xdr:col>
      <xdr:colOff>304800</xdr:colOff>
      <xdr:row>371</xdr:row>
      <xdr:rowOff>304800</xdr:rowOff>
    </xdr:to>
    <xdr:sp macro="" textlink="">
      <xdr:nvSpPr>
        <xdr:cNvPr id="25809" name="AutoShape 2257" descr="https://adas-server.mobiledrivetech.com/polarion/ria/images/suspect.gif">
          <a:extLst>
            <a:ext uri="{FF2B5EF4-FFF2-40B4-BE49-F238E27FC236}">
              <a16:creationId xmlns:a16="http://schemas.microsoft.com/office/drawing/2014/main" id="{91731792-141E-49CE-9AAA-D37FA5341A49}"/>
            </a:ext>
          </a:extLst>
        </xdr:cNvPr>
        <xdr:cNvSpPr>
          <a:spLocks noChangeAspect="1" noChangeArrowheads="1"/>
        </xdr:cNvSpPr>
      </xdr:nvSpPr>
      <xdr:spPr bwMode="auto">
        <a:xfrm>
          <a:off x="265430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371</xdr:row>
      <xdr:rowOff>0</xdr:rowOff>
    </xdr:from>
    <xdr:to>
      <xdr:col>2</xdr:col>
      <xdr:colOff>615950</xdr:colOff>
      <xdr:row>371</xdr:row>
      <xdr:rowOff>304800</xdr:rowOff>
    </xdr:to>
    <xdr:sp macro="" textlink="">
      <xdr:nvSpPr>
        <xdr:cNvPr id="25810" name="AutoShape 2258">
          <a:extLst>
            <a:ext uri="{FF2B5EF4-FFF2-40B4-BE49-F238E27FC236}">
              <a16:creationId xmlns:a16="http://schemas.microsoft.com/office/drawing/2014/main" id="{89A3D5E8-6F86-4A33-BA32-625E863B6709}"/>
            </a:ext>
          </a:extLst>
        </xdr:cNvPr>
        <xdr:cNvSpPr>
          <a:spLocks noChangeAspect="1" noChangeArrowheads="1"/>
        </xdr:cNvSpPr>
      </xdr:nvSpPr>
      <xdr:spPr bwMode="auto">
        <a:xfrm>
          <a:off x="296545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371</xdr:row>
      <xdr:rowOff>0</xdr:rowOff>
    </xdr:from>
    <xdr:to>
      <xdr:col>2</xdr:col>
      <xdr:colOff>927100</xdr:colOff>
      <xdr:row>371</xdr:row>
      <xdr:rowOff>304800</xdr:rowOff>
    </xdr:to>
    <xdr:sp macro="" textlink="">
      <xdr:nvSpPr>
        <xdr:cNvPr id="25811" name="AutoShape 2259" descr="https://adas-server.mobiledrivetech.com/polarion/icons/default/enums/type_spike.gif">
          <a:hlinkClick xmlns:r="http://schemas.openxmlformats.org/officeDocument/2006/relationships" r:id="rId742" tgtFrame="_blank"/>
          <a:extLst>
            <a:ext uri="{FF2B5EF4-FFF2-40B4-BE49-F238E27FC236}">
              <a16:creationId xmlns:a16="http://schemas.microsoft.com/office/drawing/2014/main" id="{A59AABF8-23C3-4591-91A7-AC93333249A7}"/>
            </a:ext>
          </a:extLst>
        </xdr:cNvPr>
        <xdr:cNvSpPr>
          <a:spLocks noChangeAspect="1" noChangeArrowheads="1"/>
        </xdr:cNvSpPr>
      </xdr:nvSpPr>
      <xdr:spPr bwMode="auto">
        <a:xfrm>
          <a:off x="327660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371</xdr:row>
      <xdr:rowOff>0</xdr:rowOff>
    </xdr:from>
    <xdr:to>
      <xdr:col>3</xdr:col>
      <xdr:colOff>304800</xdr:colOff>
      <xdr:row>371</xdr:row>
      <xdr:rowOff>304800</xdr:rowOff>
    </xdr:to>
    <xdr:sp macro="" textlink="">
      <xdr:nvSpPr>
        <xdr:cNvPr id="25812" name="AutoShape 2260" descr="https://adas-server.mobiledrivetech.com/polarion/icons/default/enums/type_spike.gif">
          <a:hlinkClick xmlns:r="http://schemas.openxmlformats.org/officeDocument/2006/relationships" r:id="rId742" tgtFrame="_top"/>
          <a:extLst>
            <a:ext uri="{FF2B5EF4-FFF2-40B4-BE49-F238E27FC236}">
              <a16:creationId xmlns:a16="http://schemas.microsoft.com/office/drawing/2014/main" id="{83896801-6159-4819-A56D-5318FF3F03F3}"/>
            </a:ext>
          </a:extLst>
        </xdr:cNvPr>
        <xdr:cNvSpPr>
          <a:spLocks noChangeAspect="1" noChangeArrowheads="1"/>
        </xdr:cNvSpPr>
      </xdr:nvSpPr>
      <xdr:spPr bwMode="auto">
        <a:xfrm>
          <a:off x="5797550" y="241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xdr:row>
      <xdr:rowOff>0</xdr:rowOff>
    </xdr:from>
    <xdr:to>
      <xdr:col>0</xdr:col>
      <xdr:colOff>304800</xdr:colOff>
      <xdr:row>372</xdr:row>
      <xdr:rowOff>304800</xdr:rowOff>
    </xdr:to>
    <xdr:sp macro="" textlink="">
      <xdr:nvSpPr>
        <xdr:cNvPr id="25813" name="AutoShape 2261" descr="https://adas-server.mobiledrivetech.com/polarion/ria/images/suspect.gif">
          <a:extLst>
            <a:ext uri="{FF2B5EF4-FFF2-40B4-BE49-F238E27FC236}">
              <a16:creationId xmlns:a16="http://schemas.microsoft.com/office/drawing/2014/main" id="{B5A2DCA8-0DFA-4AD3-A0D3-1255D0B1F7B2}"/>
            </a:ext>
          </a:extLst>
        </xdr:cNvPr>
        <xdr:cNvSpPr>
          <a:spLocks noChangeAspect="1" noChangeArrowheads="1"/>
        </xdr:cNvSpPr>
      </xdr:nvSpPr>
      <xdr:spPr bwMode="auto">
        <a:xfrm>
          <a:off x="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372</xdr:row>
      <xdr:rowOff>0</xdr:rowOff>
    </xdr:from>
    <xdr:to>
      <xdr:col>0</xdr:col>
      <xdr:colOff>615950</xdr:colOff>
      <xdr:row>372</xdr:row>
      <xdr:rowOff>304800</xdr:rowOff>
    </xdr:to>
    <xdr:sp macro="" textlink="">
      <xdr:nvSpPr>
        <xdr:cNvPr id="25814" name="AutoShape 2262">
          <a:extLst>
            <a:ext uri="{FF2B5EF4-FFF2-40B4-BE49-F238E27FC236}">
              <a16:creationId xmlns:a16="http://schemas.microsoft.com/office/drawing/2014/main" id="{71B38677-36CB-47D6-B66A-1EC42DB776A5}"/>
            </a:ext>
          </a:extLst>
        </xdr:cNvPr>
        <xdr:cNvSpPr>
          <a:spLocks noChangeAspect="1" noChangeArrowheads="1"/>
        </xdr:cNvSpPr>
      </xdr:nvSpPr>
      <xdr:spPr bwMode="auto">
        <a:xfrm>
          <a:off x="31115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372</xdr:row>
      <xdr:rowOff>0</xdr:rowOff>
    </xdr:from>
    <xdr:to>
      <xdr:col>0</xdr:col>
      <xdr:colOff>927100</xdr:colOff>
      <xdr:row>372</xdr:row>
      <xdr:rowOff>304800</xdr:rowOff>
    </xdr:to>
    <xdr:sp macro="" textlink="">
      <xdr:nvSpPr>
        <xdr:cNvPr id="25815" name="AutoShape 2263" descr="https://adas-server.mobiledrivetech.com/polarion/icons/default/enums/type_feature.gif">
          <a:hlinkClick xmlns:r="http://schemas.openxmlformats.org/officeDocument/2006/relationships" r:id="rId743" tgtFrame="_blank"/>
          <a:extLst>
            <a:ext uri="{FF2B5EF4-FFF2-40B4-BE49-F238E27FC236}">
              <a16:creationId xmlns:a16="http://schemas.microsoft.com/office/drawing/2014/main" id="{FD7DD38A-98F3-44A6-A207-C9002DF0797E}"/>
            </a:ext>
          </a:extLst>
        </xdr:cNvPr>
        <xdr:cNvSpPr>
          <a:spLocks noChangeAspect="1" noChangeArrowheads="1"/>
        </xdr:cNvSpPr>
      </xdr:nvSpPr>
      <xdr:spPr bwMode="auto">
        <a:xfrm>
          <a:off x="62230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372</xdr:row>
      <xdr:rowOff>0</xdr:rowOff>
    </xdr:from>
    <xdr:to>
      <xdr:col>1</xdr:col>
      <xdr:colOff>304800</xdr:colOff>
      <xdr:row>372</xdr:row>
      <xdr:rowOff>304800</xdr:rowOff>
    </xdr:to>
    <xdr:sp macro="" textlink="">
      <xdr:nvSpPr>
        <xdr:cNvPr id="25816" name="AutoShape 2264" descr="https://adas-server.mobiledrivetech.com/polarion/icons/default/enums/type_feature.gif">
          <a:hlinkClick xmlns:r="http://schemas.openxmlformats.org/officeDocument/2006/relationships" r:id="rId743" tgtFrame="_top"/>
          <a:extLst>
            <a:ext uri="{FF2B5EF4-FFF2-40B4-BE49-F238E27FC236}">
              <a16:creationId xmlns:a16="http://schemas.microsoft.com/office/drawing/2014/main" id="{523282D1-3F18-49C4-97F3-EDB706073668}"/>
            </a:ext>
          </a:extLst>
        </xdr:cNvPr>
        <xdr:cNvSpPr>
          <a:spLocks noChangeAspect="1" noChangeArrowheads="1"/>
        </xdr:cNvSpPr>
      </xdr:nvSpPr>
      <xdr:spPr bwMode="auto">
        <a:xfrm>
          <a:off x="202565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372</xdr:row>
      <xdr:rowOff>0</xdr:rowOff>
    </xdr:from>
    <xdr:to>
      <xdr:col>2</xdr:col>
      <xdr:colOff>304800</xdr:colOff>
      <xdr:row>372</xdr:row>
      <xdr:rowOff>304800</xdr:rowOff>
    </xdr:to>
    <xdr:sp macro="" textlink="">
      <xdr:nvSpPr>
        <xdr:cNvPr id="25817" name="AutoShape 2265" descr="https://adas-server.mobiledrivetech.com/polarion/icons/default/enums/type_spike.gif">
          <a:hlinkClick xmlns:r="http://schemas.openxmlformats.org/officeDocument/2006/relationships" r:id="rId744" tgtFrame="_blank"/>
          <a:extLst>
            <a:ext uri="{FF2B5EF4-FFF2-40B4-BE49-F238E27FC236}">
              <a16:creationId xmlns:a16="http://schemas.microsoft.com/office/drawing/2014/main" id="{A9264784-118D-4079-925E-4107195BD924}"/>
            </a:ext>
          </a:extLst>
        </xdr:cNvPr>
        <xdr:cNvSpPr>
          <a:spLocks noChangeAspect="1" noChangeArrowheads="1"/>
        </xdr:cNvSpPr>
      </xdr:nvSpPr>
      <xdr:spPr bwMode="auto">
        <a:xfrm>
          <a:off x="265430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372</xdr:row>
      <xdr:rowOff>0</xdr:rowOff>
    </xdr:from>
    <xdr:to>
      <xdr:col>3</xdr:col>
      <xdr:colOff>304800</xdr:colOff>
      <xdr:row>372</xdr:row>
      <xdr:rowOff>304800</xdr:rowOff>
    </xdr:to>
    <xdr:sp macro="" textlink="">
      <xdr:nvSpPr>
        <xdr:cNvPr id="25818" name="AutoShape 2266" descr="https://adas-server.mobiledrivetech.com/polarion/icons/default/enums/type_spike.gif">
          <a:hlinkClick xmlns:r="http://schemas.openxmlformats.org/officeDocument/2006/relationships" r:id="rId744" tgtFrame="_top"/>
          <a:extLst>
            <a:ext uri="{FF2B5EF4-FFF2-40B4-BE49-F238E27FC236}">
              <a16:creationId xmlns:a16="http://schemas.microsoft.com/office/drawing/2014/main" id="{9AC2C0BA-09B6-400B-ABD0-18943B862EF5}"/>
            </a:ext>
          </a:extLst>
        </xdr:cNvPr>
        <xdr:cNvSpPr>
          <a:spLocks noChangeAspect="1" noChangeArrowheads="1"/>
        </xdr:cNvSpPr>
      </xdr:nvSpPr>
      <xdr:spPr bwMode="auto">
        <a:xfrm>
          <a:off x="5797550" y="242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xdr:row>
      <xdr:rowOff>0</xdr:rowOff>
    </xdr:from>
    <xdr:to>
      <xdr:col>0</xdr:col>
      <xdr:colOff>304800</xdr:colOff>
      <xdr:row>373</xdr:row>
      <xdr:rowOff>304800</xdr:rowOff>
    </xdr:to>
    <xdr:sp macro="" textlink="">
      <xdr:nvSpPr>
        <xdr:cNvPr id="25819" name="AutoShape 2267" descr="https://adas-server.mobiledrivetech.com/polarion/ria/images/suspect.gif">
          <a:extLst>
            <a:ext uri="{FF2B5EF4-FFF2-40B4-BE49-F238E27FC236}">
              <a16:creationId xmlns:a16="http://schemas.microsoft.com/office/drawing/2014/main" id="{007C5B8E-B960-4410-8FEA-16926A0B5F57}"/>
            </a:ext>
          </a:extLst>
        </xdr:cNvPr>
        <xdr:cNvSpPr>
          <a:spLocks noChangeAspect="1" noChangeArrowheads="1"/>
        </xdr:cNvSpPr>
      </xdr:nvSpPr>
      <xdr:spPr bwMode="auto">
        <a:xfrm>
          <a:off x="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373</xdr:row>
      <xdr:rowOff>0</xdr:rowOff>
    </xdr:from>
    <xdr:to>
      <xdr:col>0</xdr:col>
      <xdr:colOff>615950</xdr:colOff>
      <xdr:row>373</xdr:row>
      <xdr:rowOff>304800</xdr:rowOff>
    </xdr:to>
    <xdr:sp macro="" textlink="">
      <xdr:nvSpPr>
        <xdr:cNvPr id="25820" name="AutoShape 2268">
          <a:extLst>
            <a:ext uri="{FF2B5EF4-FFF2-40B4-BE49-F238E27FC236}">
              <a16:creationId xmlns:a16="http://schemas.microsoft.com/office/drawing/2014/main" id="{20CECFEA-657A-413D-9801-DFBBAD482423}"/>
            </a:ext>
          </a:extLst>
        </xdr:cNvPr>
        <xdr:cNvSpPr>
          <a:spLocks noChangeAspect="1" noChangeArrowheads="1"/>
        </xdr:cNvSpPr>
      </xdr:nvSpPr>
      <xdr:spPr bwMode="auto">
        <a:xfrm>
          <a:off x="31115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373</xdr:row>
      <xdr:rowOff>0</xdr:rowOff>
    </xdr:from>
    <xdr:to>
      <xdr:col>0</xdr:col>
      <xdr:colOff>927100</xdr:colOff>
      <xdr:row>373</xdr:row>
      <xdr:rowOff>304800</xdr:rowOff>
    </xdr:to>
    <xdr:sp macro="" textlink="">
      <xdr:nvSpPr>
        <xdr:cNvPr id="25821" name="AutoShape 2269" descr="https://adas-server.mobiledrivetech.com/polarion/icons/default/enums/type_feature.gif">
          <a:hlinkClick xmlns:r="http://schemas.openxmlformats.org/officeDocument/2006/relationships" r:id="rId745" tgtFrame="_blank"/>
          <a:extLst>
            <a:ext uri="{FF2B5EF4-FFF2-40B4-BE49-F238E27FC236}">
              <a16:creationId xmlns:a16="http://schemas.microsoft.com/office/drawing/2014/main" id="{124865DD-7AD9-4315-BFE1-5A957FAB4194}"/>
            </a:ext>
          </a:extLst>
        </xdr:cNvPr>
        <xdr:cNvSpPr>
          <a:spLocks noChangeAspect="1" noChangeArrowheads="1"/>
        </xdr:cNvSpPr>
      </xdr:nvSpPr>
      <xdr:spPr bwMode="auto">
        <a:xfrm>
          <a:off x="62230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373</xdr:row>
      <xdr:rowOff>0</xdr:rowOff>
    </xdr:from>
    <xdr:to>
      <xdr:col>1</xdr:col>
      <xdr:colOff>304800</xdr:colOff>
      <xdr:row>373</xdr:row>
      <xdr:rowOff>304800</xdr:rowOff>
    </xdr:to>
    <xdr:sp macro="" textlink="">
      <xdr:nvSpPr>
        <xdr:cNvPr id="25822" name="AutoShape 2270" descr="https://adas-server.mobiledrivetech.com/polarion/icons/default/enums/type_feature.gif">
          <a:hlinkClick xmlns:r="http://schemas.openxmlformats.org/officeDocument/2006/relationships" r:id="rId745" tgtFrame="_top"/>
          <a:extLst>
            <a:ext uri="{FF2B5EF4-FFF2-40B4-BE49-F238E27FC236}">
              <a16:creationId xmlns:a16="http://schemas.microsoft.com/office/drawing/2014/main" id="{20CADBB8-7A26-419C-AE7A-72C771516C63}"/>
            </a:ext>
          </a:extLst>
        </xdr:cNvPr>
        <xdr:cNvSpPr>
          <a:spLocks noChangeAspect="1" noChangeArrowheads="1"/>
        </xdr:cNvSpPr>
      </xdr:nvSpPr>
      <xdr:spPr bwMode="auto">
        <a:xfrm>
          <a:off x="202565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373</xdr:row>
      <xdr:rowOff>0</xdr:rowOff>
    </xdr:from>
    <xdr:to>
      <xdr:col>2</xdr:col>
      <xdr:colOff>304800</xdr:colOff>
      <xdr:row>373</xdr:row>
      <xdr:rowOff>304800</xdr:rowOff>
    </xdr:to>
    <xdr:sp macro="" textlink="">
      <xdr:nvSpPr>
        <xdr:cNvPr id="25823" name="AutoShape 2271" descr="https://adas-server.mobiledrivetech.com/polarion/icons/default/enums/type_spike.gif">
          <a:hlinkClick xmlns:r="http://schemas.openxmlformats.org/officeDocument/2006/relationships" r:id="rId746" tgtFrame="_blank"/>
          <a:extLst>
            <a:ext uri="{FF2B5EF4-FFF2-40B4-BE49-F238E27FC236}">
              <a16:creationId xmlns:a16="http://schemas.microsoft.com/office/drawing/2014/main" id="{22DDBFC6-CD5F-4C27-8608-C97D77C72CC4}"/>
            </a:ext>
          </a:extLst>
        </xdr:cNvPr>
        <xdr:cNvSpPr>
          <a:spLocks noChangeAspect="1" noChangeArrowheads="1"/>
        </xdr:cNvSpPr>
      </xdr:nvSpPr>
      <xdr:spPr bwMode="auto">
        <a:xfrm>
          <a:off x="265430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373</xdr:row>
      <xdr:rowOff>0</xdr:rowOff>
    </xdr:from>
    <xdr:to>
      <xdr:col>3</xdr:col>
      <xdr:colOff>304800</xdr:colOff>
      <xdr:row>373</xdr:row>
      <xdr:rowOff>304800</xdr:rowOff>
    </xdr:to>
    <xdr:sp macro="" textlink="">
      <xdr:nvSpPr>
        <xdr:cNvPr id="25824" name="AutoShape 2272" descr="https://adas-server.mobiledrivetech.com/polarion/icons/default/enums/type_spike.gif">
          <a:hlinkClick xmlns:r="http://schemas.openxmlformats.org/officeDocument/2006/relationships" r:id="rId746" tgtFrame="_top"/>
          <a:extLst>
            <a:ext uri="{FF2B5EF4-FFF2-40B4-BE49-F238E27FC236}">
              <a16:creationId xmlns:a16="http://schemas.microsoft.com/office/drawing/2014/main" id="{DA3F7D21-C895-4076-AA31-ED0F59E083AB}"/>
            </a:ext>
          </a:extLst>
        </xdr:cNvPr>
        <xdr:cNvSpPr>
          <a:spLocks noChangeAspect="1" noChangeArrowheads="1"/>
        </xdr:cNvSpPr>
      </xdr:nvSpPr>
      <xdr:spPr bwMode="auto">
        <a:xfrm>
          <a:off x="5797550" y="242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xdr:row>
      <xdr:rowOff>0</xdr:rowOff>
    </xdr:from>
    <xdr:to>
      <xdr:col>0</xdr:col>
      <xdr:colOff>304800</xdr:colOff>
      <xdr:row>374</xdr:row>
      <xdr:rowOff>304800</xdr:rowOff>
    </xdr:to>
    <xdr:sp macro="" textlink="">
      <xdr:nvSpPr>
        <xdr:cNvPr id="25825" name="AutoShape 2273" descr="https://adas-server.mobiledrivetech.com/polarion/ria/images/suspect.gif">
          <a:extLst>
            <a:ext uri="{FF2B5EF4-FFF2-40B4-BE49-F238E27FC236}">
              <a16:creationId xmlns:a16="http://schemas.microsoft.com/office/drawing/2014/main" id="{264603D4-1CC5-41D4-B42F-D222D0EF1F41}"/>
            </a:ext>
          </a:extLst>
        </xdr:cNvPr>
        <xdr:cNvSpPr>
          <a:spLocks noChangeAspect="1" noChangeArrowheads="1"/>
        </xdr:cNvSpPr>
      </xdr:nvSpPr>
      <xdr:spPr bwMode="auto">
        <a:xfrm>
          <a:off x="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374</xdr:row>
      <xdr:rowOff>0</xdr:rowOff>
    </xdr:from>
    <xdr:to>
      <xdr:col>0</xdr:col>
      <xdr:colOff>615950</xdr:colOff>
      <xdr:row>374</xdr:row>
      <xdr:rowOff>304800</xdr:rowOff>
    </xdr:to>
    <xdr:sp macro="" textlink="">
      <xdr:nvSpPr>
        <xdr:cNvPr id="25826" name="AutoShape 2274">
          <a:extLst>
            <a:ext uri="{FF2B5EF4-FFF2-40B4-BE49-F238E27FC236}">
              <a16:creationId xmlns:a16="http://schemas.microsoft.com/office/drawing/2014/main" id="{19AED173-9592-41D2-88DE-CC6833E597E2}"/>
            </a:ext>
          </a:extLst>
        </xdr:cNvPr>
        <xdr:cNvSpPr>
          <a:spLocks noChangeAspect="1" noChangeArrowheads="1"/>
        </xdr:cNvSpPr>
      </xdr:nvSpPr>
      <xdr:spPr bwMode="auto">
        <a:xfrm>
          <a:off x="31115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374</xdr:row>
      <xdr:rowOff>0</xdr:rowOff>
    </xdr:from>
    <xdr:to>
      <xdr:col>0</xdr:col>
      <xdr:colOff>927100</xdr:colOff>
      <xdr:row>374</xdr:row>
      <xdr:rowOff>304800</xdr:rowOff>
    </xdr:to>
    <xdr:sp macro="" textlink="">
      <xdr:nvSpPr>
        <xdr:cNvPr id="25827" name="AutoShape 2275" descr="https://adas-server.mobiledrivetech.com/polarion/icons/default/enums/type_feature.gif">
          <a:hlinkClick xmlns:r="http://schemas.openxmlformats.org/officeDocument/2006/relationships" r:id="rId747" tgtFrame="_blank"/>
          <a:extLst>
            <a:ext uri="{FF2B5EF4-FFF2-40B4-BE49-F238E27FC236}">
              <a16:creationId xmlns:a16="http://schemas.microsoft.com/office/drawing/2014/main" id="{27018CE8-DC5E-4393-B1AA-241C47BBBE3E}"/>
            </a:ext>
          </a:extLst>
        </xdr:cNvPr>
        <xdr:cNvSpPr>
          <a:spLocks noChangeAspect="1" noChangeArrowheads="1"/>
        </xdr:cNvSpPr>
      </xdr:nvSpPr>
      <xdr:spPr bwMode="auto">
        <a:xfrm>
          <a:off x="62230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374</xdr:row>
      <xdr:rowOff>0</xdr:rowOff>
    </xdr:from>
    <xdr:to>
      <xdr:col>1</xdr:col>
      <xdr:colOff>304800</xdr:colOff>
      <xdr:row>374</xdr:row>
      <xdr:rowOff>304800</xdr:rowOff>
    </xdr:to>
    <xdr:sp macro="" textlink="">
      <xdr:nvSpPr>
        <xdr:cNvPr id="25828" name="AutoShape 2276" descr="https://adas-server.mobiledrivetech.com/polarion/icons/default/enums/type_feature.gif">
          <a:hlinkClick xmlns:r="http://schemas.openxmlformats.org/officeDocument/2006/relationships" r:id="rId747" tgtFrame="_top"/>
          <a:extLst>
            <a:ext uri="{FF2B5EF4-FFF2-40B4-BE49-F238E27FC236}">
              <a16:creationId xmlns:a16="http://schemas.microsoft.com/office/drawing/2014/main" id="{1597DCAA-CE6A-44E8-A3C3-09E3880091AE}"/>
            </a:ext>
          </a:extLst>
        </xdr:cNvPr>
        <xdr:cNvSpPr>
          <a:spLocks noChangeAspect="1" noChangeArrowheads="1"/>
        </xdr:cNvSpPr>
      </xdr:nvSpPr>
      <xdr:spPr bwMode="auto">
        <a:xfrm>
          <a:off x="202565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374</xdr:row>
      <xdr:rowOff>0</xdr:rowOff>
    </xdr:from>
    <xdr:to>
      <xdr:col>2</xdr:col>
      <xdr:colOff>304800</xdr:colOff>
      <xdr:row>374</xdr:row>
      <xdr:rowOff>304800</xdr:rowOff>
    </xdr:to>
    <xdr:sp macro="" textlink="">
      <xdr:nvSpPr>
        <xdr:cNvPr id="25829" name="AutoShape 2277" descr="https://adas-server.mobiledrivetech.com/polarion/icons/default/enums/type_spike.gif">
          <a:hlinkClick xmlns:r="http://schemas.openxmlformats.org/officeDocument/2006/relationships" r:id="rId748" tgtFrame="_blank"/>
          <a:extLst>
            <a:ext uri="{FF2B5EF4-FFF2-40B4-BE49-F238E27FC236}">
              <a16:creationId xmlns:a16="http://schemas.microsoft.com/office/drawing/2014/main" id="{48997E69-AA0D-45EB-AD69-B75B32D97A66}"/>
            </a:ext>
          </a:extLst>
        </xdr:cNvPr>
        <xdr:cNvSpPr>
          <a:spLocks noChangeAspect="1" noChangeArrowheads="1"/>
        </xdr:cNvSpPr>
      </xdr:nvSpPr>
      <xdr:spPr bwMode="auto">
        <a:xfrm>
          <a:off x="265430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374</xdr:row>
      <xdr:rowOff>0</xdr:rowOff>
    </xdr:from>
    <xdr:to>
      <xdr:col>3</xdr:col>
      <xdr:colOff>304800</xdr:colOff>
      <xdr:row>374</xdr:row>
      <xdr:rowOff>304800</xdr:rowOff>
    </xdr:to>
    <xdr:sp macro="" textlink="">
      <xdr:nvSpPr>
        <xdr:cNvPr id="25830" name="AutoShape 2278" descr="https://adas-server.mobiledrivetech.com/polarion/icons/default/enums/type_spike.gif">
          <a:hlinkClick xmlns:r="http://schemas.openxmlformats.org/officeDocument/2006/relationships" r:id="rId748" tgtFrame="_top"/>
          <a:extLst>
            <a:ext uri="{FF2B5EF4-FFF2-40B4-BE49-F238E27FC236}">
              <a16:creationId xmlns:a16="http://schemas.microsoft.com/office/drawing/2014/main" id="{7192777A-4E20-4F49-9C78-E13AD01F17FD}"/>
            </a:ext>
          </a:extLst>
        </xdr:cNvPr>
        <xdr:cNvSpPr>
          <a:spLocks noChangeAspect="1" noChangeArrowheads="1"/>
        </xdr:cNvSpPr>
      </xdr:nvSpPr>
      <xdr:spPr bwMode="auto">
        <a:xfrm>
          <a:off x="5797550" y="243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xdr:row>
      <xdr:rowOff>0</xdr:rowOff>
    </xdr:from>
    <xdr:to>
      <xdr:col>0</xdr:col>
      <xdr:colOff>304800</xdr:colOff>
      <xdr:row>375</xdr:row>
      <xdr:rowOff>304800</xdr:rowOff>
    </xdr:to>
    <xdr:sp macro="" textlink="">
      <xdr:nvSpPr>
        <xdr:cNvPr id="25831" name="AutoShape 2279" descr="https://adas-server.mobiledrivetech.com/polarion/ria/images/suspect.gif">
          <a:extLst>
            <a:ext uri="{FF2B5EF4-FFF2-40B4-BE49-F238E27FC236}">
              <a16:creationId xmlns:a16="http://schemas.microsoft.com/office/drawing/2014/main" id="{2BC14694-2037-4F32-A8F5-82247C7708AE}"/>
            </a:ext>
          </a:extLst>
        </xdr:cNvPr>
        <xdr:cNvSpPr>
          <a:spLocks noChangeAspect="1" noChangeArrowheads="1"/>
        </xdr:cNvSpPr>
      </xdr:nvSpPr>
      <xdr:spPr bwMode="auto">
        <a:xfrm>
          <a:off x="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375</xdr:row>
      <xdr:rowOff>0</xdr:rowOff>
    </xdr:from>
    <xdr:to>
      <xdr:col>0</xdr:col>
      <xdr:colOff>615950</xdr:colOff>
      <xdr:row>375</xdr:row>
      <xdr:rowOff>304800</xdr:rowOff>
    </xdr:to>
    <xdr:sp macro="" textlink="">
      <xdr:nvSpPr>
        <xdr:cNvPr id="25832" name="AutoShape 2280">
          <a:extLst>
            <a:ext uri="{FF2B5EF4-FFF2-40B4-BE49-F238E27FC236}">
              <a16:creationId xmlns:a16="http://schemas.microsoft.com/office/drawing/2014/main" id="{272A9F5D-3ABA-47BB-B5DD-9DEF92663FA7}"/>
            </a:ext>
          </a:extLst>
        </xdr:cNvPr>
        <xdr:cNvSpPr>
          <a:spLocks noChangeAspect="1" noChangeArrowheads="1"/>
        </xdr:cNvSpPr>
      </xdr:nvSpPr>
      <xdr:spPr bwMode="auto">
        <a:xfrm>
          <a:off x="31115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375</xdr:row>
      <xdr:rowOff>0</xdr:rowOff>
    </xdr:from>
    <xdr:to>
      <xdr:col>0</xdr:col>
      <xdr:colOff>927100</xdr:colOff>
      <xdr:row>375</xdr:row>
      <xdr:rowOff>304800</xdr:rowOff>
    </xdr:to>
    <xdr:sp macro="" textlink="">
      <xdr:nvSpPr>
        <xdr:cNvPr id="25833" name="AutoShape 2281" descr="https://adas-server.mobiledrivetech.com/polarion/icons/default/enums/type_feature.gif">
          <a:hlinkClick xmlns:r="http://schemas.openxmlformats.org/officeDocument/2006/relationships" r:id="rId749" tgtFrame="_blank"/>
          <a:extLst>
            <a:ext uri="{FF2B5EF4-FFF2-40B4-BE49-F238E27FC236}">
              <a16:creationId xmlns:a16="http://schemas.microsoft.com/office/drawing/2014/main" id="{06BC0452-D370-4702-BFB4-2119578973D9}"/>
            </a:ext>
          </a:extLst>
        </xdr:cNvPr>
        <xdr:cNvSpPr>
          <a:spLocks noChangeAspect="1" noChangeArrowheads="1"/>
        </xdr:cNvSpPr>
      </xdr:nvSpPr>
      <xdr:spPr bwMode="auto">
        <a:xfrm>
          <a:off x="62230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375</xdr:row>
      <xdr:rowOff>0</xdr:rowOff>
    </xdr:from>
    <xdr:to>
      <xdr:col>1</xdr:col>
      <xdr:colOff>304800</xdr:colOff>
      <xdr:row>375</xdr:row>
      <xdr:rowOff>304800</xdr:rowOff>
    </xdr:to>
    <xdr:sp macro="" textlink="">
      <xdr:nvSpPr>
        <xdr:cNvPr id="25834" name="AutoShape 2282" descr="https://adas-server.mobiledrivetech.com/polarion/icons/default/enums/type_feature.gif">
          <a:hlinkClick xmlns:r="http://schemas.openxmlformats.org/officeDocument/2006/relationships" r:id="rId749" tgtFrame="_top"/>
          <a:extLst>
            <a:ext uri="{FF2B5EF4-FFF2-40B4-BE49-F238E27FC236}">
              <a16:creationId xmlns:a16="http://schemas.microsoft.com/office/drawing/2014/main" id="{09DC90B8-53B7-4CA8-A094-0E3E0086DCF9}"/>
            </a:ext>
          </a:extLst>
        </xdr:cNvPr>
        <xdr:cNvSpPr>
          <a:spLocks noChangeAspect="1" noChangeArrowheads="1"/>
        </xdr:cNvSpPr>
      </xdr:nvSpPr>
      <xdr:spPr bwMode="auto">
        <a:xfrm>
          <a:off x="202565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375</xdr:row>
      <xdr:rowOff>0</xdr:rowOff>
    </xdr:from>
    <xdr:to>
      <xdr:col>2</xdr:col>
      <xdr:colOff>304800</xdr:colOff>
      <xdr:row>375</xdr:row>
      <xdr:rowOff>304800</xdr:rowOff>
    </xdr:to>
    <xdr:sp macro="" textlink="">
      <xdr:nvSpPr>
        <xdr:cNvPr id="25835" name="AutoShape 2283" descr="https://adas-server.mobiledrivetech.com/polarion/icons/default/enums/type_spike.gif">
          <a:hlinkClick xmlns:r="http://schemas.openxmlformats.org/officeDocument/2006/relationships" r:id="rId750" tgtFrame="_blank"/>
          <a:extLst>
            <a:ext uri="{FF2B5EF4-FFF2-40B4-BE49-F238E27FC236}">
              <a16:creationId xmlns:a16="http://schemas.microsoft.com/office/drawing/2014/main" id="{63F956FE-F58C-4163-871F-BD443C3D5126}"/>
            </a:ext>
          </a:extLst>
        </xdr:cNvPr>
        <xdr:cNvSpPr>
          <a:spLocks noChangeAspect="1" noChangeArrowheads="1"/>
        </xdr:cNvSpPr>
      </xdr:nvSpPr>
      <xdr:spPr bwMode="auto">
        <a:xfrm>
          <a:off x="265430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375</xdr:row>
      <xdr:rowOff>0</xdr:rowOff>
    </xdr:from>
    <xdr:to>
      <xdr:col>3</xdr:col>
      <xdr:colOff>304800</xdr:colOff>
      <xdr:row>375</xdr:row>
      <xdr:rowOff>304800</xdr:rowOff>
    </xdr:to>
    <xdr:sp macro="" textlink="">
      <xdr:nvSpPr>
        <xdr:cNvPr id="25836" name="AutoShape 2284" descr="https://adas-server.mobiledrivetech.com/polarion/icons/default/enums/type_spike.gif">
          <a:hlinkClick xmlns:r="http://schemas.openxmlformats.org/officeDocument/2006/relationships" r:id="rId750" tgtFrame="_top"/>
          <a:extLst>
            <a:ext uri="{FF2B5EF4-FFF2-40B4-BE49-F238E27FC236}">
              <a16:creationId xmlns:a16="http://schemas.microsoft.com/office/drawing/2014/main" id="{54AC6E77-8280-4326-9825-26F0A868EE5A}"/>
            </a:ext>
          </a:extLst>
        </xdr:cNvPr>
        <xdr:cNvSpPr>
          <a:spLocks noChangeAspect="1" noChangeArrowheads="1"/>
        </xdr:cNvSpPr>
      </xdr:nvSpPr>
      <xdr:spPr bwMode="auto">
        <a:xfrm>
          <a:off x="5797550" y="2440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xdr:row>
      <xdr:rowOff>0</xdr:rowOff>
    </xdr:from>
    <xdr:to>
      <xdr:col>0</xdr:col>
      <xdr:colOff>304800</xdr:colOff>
      <xdr:row>376</xdr:row>
      <xdr:rowOff>304800</xdr:rowOff>
    </xdr:to>
    <xdr:sp macro="" textlink="">
      <xdr:nvSpPr>
        <xdr:cNvPr id="25837" name="AutoShape 2285" descr="https://adas-server.mobiledrivetech.com/polarion/ria/images/suspect.gif">
          <a:extLst>
            <a:ext uri="{FF2B5EF4-FFF2-40B4-BE49-F238E27FC236}">
              <a16:creationId xmlns:a16="http://schemas.microsoft.com/office/drawing/2014/main" id="{85894166-12FF-434F-85CD-E2C34050FBAB}"/>
            </a:ext>
          </a:extLst>
        </xdr:cNvPr>
        <xdr:cNvSpPr>
          <a:spLocks noChangeAspect="1" noChangeArrowheads="1"/>
        </xdr:cNvSpPr>
      </xdr:nvSpPr>
      <xdr:spPr bwMode="auto">
        <a:xfrm>
          <a:off x="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376</xdr:row>
      <xdr:rowOff>0</xdr:rowOff>
    </xdr:from>
    <xdr:to>
      <xdr:col>0</xdr:col>
      <xdr:colOff>615950</xdr:colOff>
      <xdr:row>376</xdr:row>
      <xdr:rowOff>304800</xdr:rowOff>
    </xdr:to>
    <xdr:sp macro="" textlink="">
      <xdr:nvSpPr>
        <xdr:cNvPr id="25838" name="AutoShape 2286">
          <a:extLst>
            <a:ext uri="{FF2B5EF4-FFF2-40B4-BE49-F238E27FC236}">
              <a16:creationId xmlns:a16="http://schemas.microsoft.com/office/drawing/2014/main" id="{B02B7AD5-0591-4319-9A4D-54AA46B5767A}"/>
            </a:ext>
          </a:extLst>
        </xdr:cNvPr>
        <xdr:cNvSpPr>
          <a:spLocks noChangeAspect="1" noChangeArrowheads="1"/>
        </xdr:cNvSpPr>
      </xdr:nvSpPr>
      <xdr:spPr bwMode="auto">
        <a:xfrm>
          <a:off x="31115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376</xdr:row>
      <xdr:rowOff>0</xdr:rowOff>
    </xdr:from>
    <xdr:to>
      <xdr:col>0</xdr:col>
      <xdr:colOff>927100</xdr:colOff>
      <xdr:row>376</xdr:row>
      <xdr:rowOff>304800</xdr:rowOff>
    </xdr:to>
    <xdr:sp macro="" textlink="">
      <xdr:nvSpPr>
        <xdr:cNvPr id="25839" name="AutoShape 2287" descr="https://adas-server.mobiledrivetech.com/polarion/icons/default/enums/type_feature.gif">
          <a:hlinkClick xmlns:r="http://schemas.openxmlformats.org/officeDocument/2006/relationships" r:id="rId751" tgtFrame="_blank"/>
          <a:extLst>
            <a:ext uri="{FF2B5EF4-FFF2-40B4-BE49-F238E27FC236}">
              <a16:creationId xmlns:a16="http://schemas.microsoft.com/office/drawing/2014/main" id="{74326F53-9E3F-42D0-86BE-C2A0DDB6F624}"/>
            </a:ext>
          </a:extLst>
        </xdr:cNvPr>
        <xdr:cNvSpPr>
          <a:spLocks noChangeAspect="1" noChangeArrowheads="1"/>
        </xdr:cNvSpPr>
      </xdr:nvSpPr>
      <xdr:spPr bwMode="auto">
        <a:xfrm>
          <a:off x="62230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376</xdr:row>
      <xdr:rowOff>0</xdr:rowOff>
    </xdr:from>
    <xdr:to>
      <xdr:col>1</xdr:col>
      <xdr:colOff>304800</xdr:colOff>
      <xdr:row>376</xdr:row>
      <xdr:rowOff>304800</xdr:rowOff>
    </xdr:to>
    <xdr:sp macro="" textlink="">
      <xdr:nvSpPr>
        <xdr:cNvPr id="25840" name="AutoShape 2288" descr="https://adas-server.mobiledrivetech.com/polarion/icons/default/enums/type_feature.gif">
          <a:hlinkClick xmlns:r="http://schemas.openxmlformats.org/officeDocument/2006/relationships" r:id="rId751" tgtFrame="_top"/>
          <a:extLst>
            <a:ext uri="{FF2B5EF4-FFF2-40B4-BE49-F238E27FC236}">
              <a16:creationId xmlns:a16="http://schemas.microsoft.com/office/drawing/2014/main" id="{F79395B7-BF87-4EE1-84CE-93CDC45336D3}"/>
            </a:ext>
          </a:extLst>
        </xdr:cNvPr>
        <xdr:cNvSpPr>
          <a:spLocks noChangeAspect="1" noChangeArrowheads="1"/>
        </xdr:cNvSpPr>
      </xdr:nvSpPr>
      <xdr:spPr bwMode="auto">
        <a:xfrm>
          <a:off x="202565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376</xdr:row>
      <xdr:rowOff>0</xdr:rowOff>
    </xdr:from>
    <xdr:to>
      <xdr:col>2</xdr:col>
      <xdr:colOff>304800</xdr:colOff>
      <xdr:row>376</xdr:row>
      <xdr:rowOff>304800</xdr:rowOff>
    </xdr:to>
    <xdr:sp macro="" textlink="">
      <xdr:nvSpPr>
        <xdr:cNvPr id="25841" name="AutoShape 2289" descr="https://adas-server.mobiledrivetech.com/polarion/icons/default/enums/type_spike.gif">
          <a:hlinkClick xmlns:r="http://schemas.openxmlformats.org/officeDocument/2006/relationships" r:id="rId752" tgtFrame="_blank"/>
          <a:extLst>
            <a:ext uri="{FF2B5EF4-FFF2-40B4-BE49-F238E27FC236}">
              <a16:creationId xmlns:a16="http://schemas.microsoft.com/office/drawing/2014/main" id="{DD0C6FA9-A76D-4D91-9888-B28BA89EC7E1}"/>
            </a:ext>
          </a:extLst>
        </xdr:cNvPr>
        <xdr:cNvSpPr>
          <a:spLocks noChangeAspect="1" noChangeArrowheads="1"/>
        </xdr:cNvSpPr>
      </xdr:nvSpPr>
      <xdr:spPr bwMode="auto">
        <a:xfrm>
          <a:off x="265430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376</xdr:row>
      <xdr:rowOff>0</xdr:rowOff>
    </xdr:from>
    <xdr:to>
      <xdr:col>3</xdr:col>
      <xdr:colOff>304800</xdr:colOff>
      <xdr:row>376</xdr:row>
      <xdr:rowOff>304800</xdr:rowOff>
    </xdr:to>
    <xdr:sp macro="" textlink="">
      <xdr:nvSpPr>
        <xdr:cNvPr id="25842" name="AutoShape 2290" descr="https://adas-server.mobiledrivetech.com/polarion/icons/default/enums/type_spike.gif">
          <a:hlinkClick xmlns:r="http://schemas.openxmlformats.org/officeDocument/2006/relationships" r:id="rId752" tgtFrame="_top"/>
          <a:extLst>
            <a:ext uri="{FF2B5EF4-FFF2-40B4-BE49-F238E27FC236}">
              <a16:creationId xmlns:a16="http://schemas.microsoft.com/office/drawing/2014/main" id="{75679697-02FC-461F-AD00-44279133683A}"/>
            </a:ext>
          </a:extLst>
        </xdr:cNvPr>
        <xdr:cNvSpPr>
          <a:spLocks noChangeAspect="1" noChangeArrowheads="1"/>
        </xdr:cNvSpPr>
      </xdr:nvSpPr>
      <xdr:spPr bwMode="auto">
        <a:xfrm>
          <a:off x="5797550" y="24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xdr:row>
      <xdr:rowOff>0</xdr:rowOff>
    </xdr:from>
    <xdr:to>
      <xdr:col>0</xdr:col>
      <xdr:colOff>304800</xdr:colOff>
      <xdr:row>377</xdr:row>
      <xdr:rowOff>304800</xdr:rowOff>
    </xdr:to>
    <xdr:sp macro="" textlink="">
      <xdr:nvSpPr>
        <xdr:cNvPr id="25843" name="AutoShape 2291" descr="https://adas-server.mobiledrivetech.com/polarion/ria/images/suspect.gif">
          <a:extLst>
            <a:ext uri="{FF2B5EF4-FFF2-40B4-BE49-F238E27FC236}">
              <a16:creationId xmlns:a16="http://schemas.microsoft.com/office/drawing/2014/main" id="{3BEEB082-9E86-4122-A2B1-A1E89AF9C610}"/>
            </a:ext>
          </a:extLst>
        </xdr:cNvPr>
        <xdr:cNvSpPr>
          <a:spLocks noChangeAspect="1" noChangeArrowheads="1"/>
        </xdr:cNvSpPr>
      </xdr:nvSpPr>
      <xdr:spPr bwMode="auto">
        <a:xfrm>
          <a:off x="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377</xdr:row>
      <xdr:rowOff>0</xdr:rowOff>
    </xdr:from>
    <xdr:to>
      <xdr:col>0</xdr:col>
      <xdr:colOff>615950</xdr:colOff>
      <xdr:row>377</xdr:row>
      <xdr:rowOff>304800</xdr:rowOff>
    </xdr:to>
    <xdr:sp macro="" textlink="">
      <xdr:nvSpPr>
        <xdr:cNvPr id="25844" name="AutoShape 2292">
          <a:extLst>
            <a:ext uri="{FF2B5EF4-FFF2-40B4-BE49-F238E27FC236}">
              <a16:creationId xmlns:a16="http://schemas.microsoft.com/office/drawing/2014/main" id="{05961627-DAED-44BF-A355-163431E9D2DF}"/>
            </a:ext>
          </a:extLst>
        </xdr:cNvPr>
        <xdr:cNvSpPr>
          <a:spLocks noChangeAspect="1" noChangeArrowheads="1"/>
        </xdr:cNvSpPr>
      </xdr:nvSpPr>
      <xdr:spPr bwMode="auto">
        <a:xfrm>
          <a:off x="31115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377</xdr:row>
      <xdr:rowOff>0</xdr:rowOff>
    </xdr:from>
    <xdr:to>
      <xdr:col>0</xdr:col>
      <xdr:colOff>927100</xdr:colOff>
      <xdr:row>377</xdr:row>
      <xdr:rowOff>304800</xdr:rowOff>
    </xdr:to>
    <xdr:sp macro="" textlink="">
      <xdr:nvSpPr>
        <xdr:cNvPr id="25845" name="AutoShape 2293" descr="https://adas-server.mobiledrivetech.com/polarion/icons/default/enums/type_feature.gif">
          <a:hlinkClick xmlns:r="http://schemas.openxmlformats.org/officeDocument/2006/relationships" r:id="rId753" tgtFrame="_blank"/>
          <a:extLst>
            <a:ext uri="{FF2B5EF4-FFF2-40B4-BE49-F238E27FC236}">
              <a16:creationId xmlns:a16="http://schemas.microsoft.com/office/drawing/2014/main" id="{F673B3AA-78B3-4FFA-9563-3C8A4E76B2EF}"/>
            </a:ext>
          </a:extLst>
        </xdr:cNvPr>
        <xdr:cNvSpPr>
          <a:spLocks noChangeAspect="1" noChangeArrowheads="1"/>
        </xdr:cNvSpPr>
      </xdr:nvSpPr>
      <xdr:spPr bwMode="auto">
        <a:xfrm>
          <a:off x="62230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377</xdr:row>
      <xdr:rowOff>0</xdr:rowOff>
    </xdr:from>
    <xdr:to>
      <xdr:col>1</xdr:col>
      <xdr:colOff>304800</xdr:colOff>
      <xdr:row>377</xdr:row>
      <xdr:rowOff>304800</xdr:rowOff>
    </xdr:to>
    <xdr:sp macro="" textlink="">
      <xdr:nvSpPr>
        <xdr:cNvPr id="25846" name="AutoShape 2294" descr="https://adas-server.mobiledrivetech.com/polarion/icons/default/enums/type_feature.gif">
          <a:hlinkClick xmlns:r="http://schemas.openxmlformats.org/officeDocument/2006/relationships" r:id="rId753" tgtFrame="_top"/>
          <a:extLst>
            <a:ext uri="{FF2B5EF4-FFF2-40B4-BE49-F238E27FC236}">
              <a16:creationId xmlns:a16="http://schemas.microsoft.com/office/drawing/2014/main" id="{16295A06-38C8-485F-9066-CD69521D4F62}"/>
            </a:ext>
          </a:extLst>
        </xdr:cNvPr>
        <xdr:cNvSpPr>
          <a:spLocks noChangeAspect="1" noChangeArrowheads="1"/>
        </xdr:cNvSpPr>
      </xdr:nvSpPr>
      <xdr:spPr bwMode="auto">
        <a:xfrm>
          <a:off x="202565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377</xdr:row>
      <xdr:rowOff>0</xdr:rowOff>
    </xdr:from>
    <xdr:to>
      <xdr:col>2</xdr:col>
      <xdr:colOff>304800</xdr:colOff>
      <xdr:row>377</xdr:row>
      <xdr:rowOff>304800</xdr:rowOff>
    </xdr:to>
    <xdr:sp macro="" textlink="">
      <xdr:nvSpPr>
        <xdr:cNvPr id="25847" name="AutoShape 2295" descr="https://adas-server.mobiledrivetech.com/polarion/icons/default/enums/type_spike.gif">
          <a:hlinkClick xmlns:r="http://schemas.openxmlformats.org/officeDocument/2006/relationships" r:id="rId754" tgtFrame="_blank"/>
          <a:extLst>
            <a:ext uri="{FF2B5EF4-FFF2-40B4-BE49-F238E27FC236}">
              <a16:creationId xmlns:a16="http://schemas.microsoft.com/office/drawing/2014/main" id="{B622A208-2E5A-40C7-A62F-1D1F8BB12CBD}"/>
            </a:ext>
          </a:extLst>
        </xdr:cNvPr>
        <xdr:cNvSpPr>
          <a:spLocks noChangeAspect="1" noChangeArrowheads="1"/>
        </xdr:cNvSpPr>
      </xdr:nvSpPr>
      <xdr:spPr bwMode="auto">
        <a:xfrm>
          <a:off x="265430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377</xdr:row>
      <xdr:rowOff>0</xdr:rowOff>
    </xdr:from>
    <xdr:to>
      <xdr:col>3</xdr:col>
      <xdr:colOff>304800</xdr:colOff>
      <xdr:row>377</xdr:row>
      <xdr:rowOff>304800</xdr:rowOff>
    </xdr:to>
    <xdr:sp macro="" textlink="">
      <xdr:nvSpPr>
        <xdr:cNvPr id="25848" name="AutoShape 2296" descr="https://adas-server.mobiledrivetech.com/polarion/icons/default/enums/type_spike.gif">
          <a:hlinkClick xmlns:r="http://schemas.openxmlformats.org/officeDocument/2006/relationships" r:id="rId754" tgtFrame="_top"/>
          <a:extLst>
            <a:ext uri="{FF2B5EF4-FFF2-40B4-BE49-F238E27FC236}">
              <a16:creationId xmlns:a16="http://schemas.microsoft.com/office/drawing/2014/main" id="{145F3041-9BD3-4BFA-9D98-94F9DA0779BF}"/>
            </a:ext>
          </a:extLst>
        </xdr:cNvPr>
        <xdr:cNvSpPr>
          <a:spLocks noChangeAspect="1" noChangeArrowheads="1"/>
        </xdr:cNvSpPr>
      </xdr:nvSpPr>
      <xdr:spPr bwMode="auto">
        <a:xfrm>
          <a:off x="5797550" y="245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xdr:row>
      <xdr:rowOff>0</xdr:rowOff>
    </xdr:from>
    <xdr:to>
      <xdr:col>0</xdr:col>
      <xdr:colOff>304800</xdr:colOff>
      <xdr:row>378</xdr:row>
      <xdr:rowOff>304800</xdr:rowOff>
    </xdr:to>
    <xdr:sp macro="" textlink="">
      <xdr:nvSpPr>
        <xdr:cNvPr id="25849" name="AutoShape 2297" descr="https://adas-server.mobiledrivetech.com/polarion/ria/images/suspect.gif">
          <a:extLst>
            <a:ext uri="{FF2B5EF4-FFF2-40B4-BE49-F238E27FC236}">
              <a16:creationId xmlns:a16="http://schemas.microsoft.com/office/drawing/2014/main" id="{AC7CA255-B9B5-4EC8-8F7C-51C04248AB87}"/>
            </a:ext>
          </a:extLst>
        </xdr:cNvPr>
        <xdr:cNvSpPr>
          <a:spLocks noChangeAspect="1" noChangeArrowheads="1"/>
        </xdr:cNvSpPr>
      </xdr:nvSpPr>
      <xdr:spPr bwMode="auto">
        <a:xfrm>
          <a:off x="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378</xdr:row>
      <xdr:rowOff>0</xdr:rowOff>
    </xdr:from>
    <xdr:to>
      <xdr:col>0</xdr:col>
      <xdr:colOff>615950</xdr:colOff>
      <xdr:row>378</xdr:row>
      <xdr:rowOff>304800</xdr:rowOff>
    </xdr:to>
    <xdr:sp macro="" textlink="">
      <xdr:nvSpPr>
        <xdr:cNvPr id="25850" name="AutoShape 2298">
          <a:extLst>
            <a:ext uri="{FF2B5EF4-FFF2-40B4-BE49-F238E27FC236}">
              <a16:creationId xmlns:a16="http://schemas.microsoft.com/office/drawing/2014/main" id="{F3A7D425-F63E-4C3B-B06B-A57B405889D3}"/>
            </a:ext>
          </a:extLst>
        </xdr:cNvPr>
        <xdr:cNvSpPr>
          <a:spLocks noChangeAspect="1" noChangeArrowheads="1"/>
        </xdr:cNvSpPr>
      </xdr:nvSpPr>
      <xdr:spPr bwMode="auto">
        <a:xfrm>
          <a:off x="31115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378</xdr:row>
      <xdr:rowOff>0</xdr:rowOff>
    </xdr:from>
    <xdr:to>
      <xdr:col>0</xdr:col>
      <xdr:colOff>927100</xdr:colOff>
      <xdr:row>378</xdr:row>
      <xdr:rowOff>304800</xdr:rowOff>
    </xdr:to>
    <xdr:sp macro="" textlink="">
      <xdr:nvSpPr>
        <xdr:cNvPr id="25851" name="AutoShape 2299" descr="https://adas-server.mobiledrivetech.com/polarion/icons/default/enums/type_feature.gif">
          <a:hlinkClick xmlns:r="http://schemas.openxmlformats.org/officeDocument/2006/relationships" r:id="rId755" tgtFrame="_blank"/>
          <a:extLst>
            <a:ext uri="{FF2B5EF4-FFF2-40B4-BE49-F238E27FC236}">
              <a16:creationId xmlns:a16="http://schemas.microsoft.com/office/drawing/2014/main" id="{EC79AC39-5820-4E35-AC34-D1209ABE9AA4}"/>
            </a:ext>
          </a:extLst>
        </xdr:cNvPr>
        <xdr:cNvSpPr>
          <a:spLocks noChangeAspect="1" noChangeArrowheads="1"/>
        </xdr:cNvSpPr>
      </xdr:nvSpPr>
      <xdr:spPr bwMode="auto">
        <a:xfrm>
          <a:off x="62230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378</xdr:row>
      <xdr:rowOff>0</xdr:rowOff>
    </xdr:from>
    <xdr:to>
      <xdr:col>1</xdr:col>
      <xdr:colOff>304800</xdr:colOff>
      <xdr:row>378</xdr:row>
      <xdr:rowOff>304800</xdr:rowOff>
    </xdr:to>
    <xdr:sp macro="" textlink="">
      <xdr:nvSpPr>
        <xdr:cNvPr id="25852" name="AutoShape 2300" descr="https://adas-server.mobiledrivetech.com/polarion/icons/default/enums/type_feature.gif">
          <a:hlinkClick xmlns:r="http://schemas.openxmlformats.org/officeDocument/2006/relationships" r:id="rId755" tgtFrame="_top"/>
          <a:extLst>
            <a:ext uri="{FF2B5EF4-FFF2-40B4-BE49-F238E27FC236}">
              <a16:creationId xmlns:a16="http://schemas.microsoft.com/office/drawing/2014/main" id="{5D003891-D14F-4A51-A224-080F15731704}"/>
            </a:ext>
          </a:extLst>
        </xdr:cNvPr>
        <xdr:cNvSpPr>
          <a:spLocks noChangeAspect="1" noChangeArrowheads="1"/>
        </xdr:cNvSpPr>
      </xdr:nvSpPr>
      <xdr:spPr bwMode="auto">
        <a:xfrm>
          <a:off x="202565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378</xdr:row>
      <xdr:rowOff>0</xdr:rowOff>
    </xdr:from>
    <xdr:to>
      <xdr:col>2</xdr:col>
      <xdr:colOff>304800</xdr:colOff>
      <xdr:row>378</xdr:row>
      <xdr:rowOff>304800</xdr:rowOff>
    </xdr:to>
    <xdr:sp macro="" textlink="">
      <xdr:nvSpPr>
        <xdr:cNvPr id="25853" name="AutoShape 2301" descr="https://adas-server.mobiledrivetech.com/polarion/icons/default/enums/type_spike.gif">
          <a:hlinkClick xmlns:r="http://schemas.openxmlformats.org/officeDocument/2006/relationships" r:id="rId756" tgtFrame="_blank"/>
          <a:extLst>
            <a:ext uri="{FF2B5EF4-FFF2-40B4-BE49-F238E27FC236}">
              <a16:creationId xmlns:a16="http://schemas.microsoft.com/office/drawing/2014/main" id="{57D7BA7C-5B66-496E-9700-A7EB33416E52}"/>
            </a:ext>
          </a:extLst>
        </xdr:cNvPr>
        <xdr:cNvSpPr>
          <a:spLocks noChangeAspect="1" noChangeArrowheads="1"/>
        </xdr:cNvSpPr>
      </xdr:nvSpPr>
      <xdr:spPr bwMode="auto">
        <a:xfrm>
          <a:off x="265430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378</xdr:row>
      <xdr:rowOff>0</xdr:rowOff>
    </xdr:from>
    <xdr:to>
      <xdr:col>3</xdr:col>
      <xdr:colOff>304800</xdr:colOff>
      <xdr:row>378</xdr:row>
      <xdr:rowOff>304800</xdr:rowOff>
    </xdr:to>
    <xdr:sp macro="" textlink="">
      <xdr:nvSpPr>
        <xdr:cNvPr id="25854" name="AutoShape 2302" descr="https://adas-server.mobiledrivetech.com/polarion/icons/default/enums/type_spike.gif">
          <a:hlinkClick xmlns:r="http://schemas.openxmlformats.org/officeDocument/2006/relationships" r:id="rId756" tgtFrame="_top"/>
          <a:extLst>
            <a:ext uri="{FF2B5EF4-FFF2-40B4-BE49-F238E27FC236}">
              <a16:creationId xmlns:a16="http://schemas.microsoft.com/office/drawing/2014/main" id="{DD24AC7D-23AE-4124-916A-487F37EA67CE}"/>
            </a:ext>
          </a:extLst>
        </xdr:cNvPr>
        <xdr:cNvSpPr>
          <a:spLocks noChangeAspect="1" noChangeArrowheads="1"/>
        </xdr:cNvSpPr>
      </xdr:nvSpPr>
      <xdr:spPr bwMode="auto">
        <a:xfrm>
          <a:off x="5797550" y="245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xdr:row>
      <xdr:rowOff>0</xdr:rowOff>
    </xdr:from>
    <xdr:to>
      <xdr:col>0</xdr:col>
      <xdr:colOff>304800</xdr:colOff>
      <xdr:row>379</xdr:row>
      <xdr:rowOff>304800</xdr:rowOff>
    </xdr:to>
    <xdr:sp macro="" textlink="">
      <xdr:nvSpPr>
        <xdr:cNvPr id="25855" name="AutoShape 2303" descr="https://adas-server.mobiledrivetech.com/polarion/ria/images/suspect.gif">
          <a:extLst>
            <a:ext uri="{FF2B5EF4-FFF2-40B4-BE49-F238E27FC236}">
              <a16:creationId xmlns:a16="http://schemas.microsoft.com/office/drawing/2014/main" id="{7F58AB09-D530-486B-BE91-C29E23F08249}"/>
            </a:ext>
          </a:extLst>
        </xdr:cNvPr>
        <xdr:cNvSpPr>
          <a:spLocks noChangeAspect="1" noChangeArrowheads="1"/>
        </xdr:cNvSpPr>
      </xdr:nvSpPr>
      <xdr:spPr bwMode="auto">
        <a:xfrm>
          <a:off x="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379</xdr:row>
      <xdr:rowOff>0</xdr:rowOff>
    </xdr:from>
    <xdr:to>
      <xdr:col>0</xdr:col>
      <xdr:colOff>615950</xdr:colOff>
      <xdr:row>379</xdr:row>
      <xdr:rowOff>304800</xdr:rowOff>
    </xdr:to>
    <xdr:sp macro="" textlink="">
      <xdr:nvSpPr>
        <xdr:cNvPr id="25856" name="AutoShape 2304">
          <a:extLst>
            <a:ext uri="{FF2B5EF4-FFF2-40B4-BE49-F238E27FC236}">
              <a16:creationId xmlns:a16="http://schemas.microsoft.com/office/drawing/2014/main" id="{9445B699-FB3E-4E5E-9F40-1BB1D0987265}"/>
            </a:ext>
          </a:extLst>
        </xdr:cNvPr>
        <xdr:cNvSpPr>
          <a:spLocks noChangeAspect="1" noChangeArrowheads="1"/>
        </xdr:cNvSpPr>
      </xdr:nvSpPr>
      <xdr:spPr bwMode="auto">
        <a:xfrm>
          <a:off x="31115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379</xdr:row>
      <xdr:rowOff>0</xdr:rowOff>
    </xdr:from>
    <xdr:to>
      <xdr:col>0</xdr:col>
      <xdr:colOff>927100</xdr:colOff>
      <xdr:row>379</xdr:row>
      <xdr:rowOff>304800</xdr:rowOff>
    </xdr:to>
    <xdr:sp macro="" textlink="">
      <xdr:nvSpPr>
        <xdr:cNvPr id="25857" name="AutoShape 2305" descr="https://adas-server.mobiledrivetech.com/polarion/icons/default/enums/type_feature.gif">
          <a:hlinkClick xmlns:r="http://schemas.openxmlformats.org/officeDocument/2006/relationships" r:id="rId757" tgtFrame="_blank"/>
          <a:extLst>
            <a:ext uri="{FF2B5EF4-FFF2-40B4-BE49-F238E27FC236}">
              <a16:creationId xmlns:a16="http://schemas.microsoft.com/office/drawing/2014/main" id="{742D3B93-30E7-44D3-89EC-FF5FB169D52E}"/>
            </a:ext>
          </a:extLst>
        </xdr:cNvPr>
        <xdr:cNvSpPr>
          <a:spLocks noChangeAspect="1" noChangeArrowheads="1"/>
        </xdr:cNvSpPr>
      </xdr:nvSpPr>
      <xdr:spPr bwMode="auto">
        <a:xfrm>
          <a:off x="62230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379</xdr:row>
      <xdr:rowOff>0</xdr:rowOff>
    </xdr:from>
    <xdr:to>
      <xdr:col>1</xdr:col>
      <xdr:colOff>304800</xdr:colOff>
      <xdr:row>379</xdr:row>
      <xdr:rowOff>304800</xdr:rowOff>
    </xdr:to>
    <xdr:sp macro="" textlink="">
      <xdr:nvSpPr>
        <xdr:cNvPr id="25858" name="AutoShape 2306" descr="https://adas-server.mobiledrivetech.com/polarion/icons/default/enums/type_feature.gif">
          <a:hlinkClick xmlns:r="http://schemas.openxmlformats.org/officeDocument/2006/relationships" r:id="rId757" tgtFrame="_top"/>
          <a:extLst>
            <a:ext uri="{FF2B5EF4-FFF2-40B4-BE49-F238E27FC236}">
              <a16:creationId xmlns:a16="http://schemas.microsoft.com/office/drawing/2014/main" id="{EC8B0770-7280-4126-A582-781892F66CA0}"/>
            </a:ext>
          </a:extLst>
        </xdr:cNvPr>
        <xdr:cNvSpPr>
          <a:spLocks noChangeAspect="1" noChangeArrowheads="1"/>
        </xdr:cNvSpPr>
      </xdr:nvSpPr>
      <xdr:spPr bwMode="auto">
        <a:xfrm>
          <a:off x="202565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379</xdr:row>
      <xdr:rowOff>0</xdr:rowOff>
    </xdr:from>
    <xdr:to>
      <xdr:col>2</xdr:col>
      <xdr:colOff>304800</xdr:colOff>
      <xdr:row>379</xdr:row>
      <xdr:rowOff>304800</xdr:rowOff>
    </xdr:to>
    <xdr:sp macro="" textlink="">
      <xdr:nvSpPr>
        <xdr:cNvPr id="25859" name="AutoShape 2307" descr="https://adas-server.mobiledrivetech.com/polarion/icons/default/enums/type_spike.gif">
          <a:hlinkClick xmlns:r="http://schemas.openxmlformats.org/officeDocument/2006/relationships" r:id="rId758" tgtFrame="_blank"/>
          <a:extLst>
            <a:ext uri="{FF2B5EF4-FFF2-40B4-BE49-F238E27FC236}">
              <a16:creationId xmlns:a16="http://schemas.microsoft.com/office/drawing/2014/main" id="{F2CCEB00-8D24-49CA-8CB7-C08B970435AD}"/>
            </a:ext>
          </a:extLst>
        </xdr:cNvPr>
        <xdr:cNvSpPr>
          <a:spLocks noChangeAspect="1" noChangeArrowheads="1"/>
        </xdr:cNvSpPr>
      </xdr:nvSpPr>
      <xdr:spPr bwMode="auto">
        <a:xfrm>
          <a:off x="265430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379</xdr:row>
      <xdr:rowOff>0</xdr:rowOff>
    </xdr:from>
    <xdr:to>
      <xdr:col>3</xdr:col>
      <xdr:colOff>304800</xdr:colOff>
      <xdr:row>379</xdr:row>
      <xdr:rowOff>304800</xdr:rowOff>
    </xdr:to>
    <xdr:sp macro="" textlink="">
      <xdr:nvSpPr>
        <xdr:cNvPr id="25860" name="AutoShape 2308" descr="https://adas-server.mobiledrivetech.com/polarion/icons/default/enums/type_spike.gif">
          <a:hlinkClick xmlns:r="http://schemas.openxmlformats.org/officeDocument/2006/relationships" r:id="rId758" tgtFrame="_top"/>
          <a:extLst>
            <a:ext uri="{FF2B5EF4-FFF2-40B4-BE49-F238E27FC236}">
              <a16:creationId xmlns:a16="http://schemas.microsoft.com/office/drawing/2014/main" id="{D7CA6698-80C1-4B24-9C00-1C9D01E2409B}"/>
            </a:ext>
          </a:extLst>
        </xdr:cNvPr>
        <xdr:cNvSpPr>
          <a:spLocks noChangeAspect="1" noChangeArrowheads="1"/>
        </xdr:cNvSpPr>
      </xdr:nvSpPr>
      <xdr:spPr bwMode="auto">
        <a:xfrm>
          <a:off x="5797550" y="246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304800</xdr:colOff>
      <xdr:row>380</xdr:row>
      <xdr:rowOff>304800</xdr:rowOff>
    </xdr:to>
    <xdr:sp macro="" textlink="">
      <xdr:nvSpPr>
        <xdr:cNvPr id="25861" name="AutoShape 2309" descr="https://adas-server.mobiledrivetech.com/polarion/ria/images/suspect.gif">
          <a:extLst>
            <a:ext uri="{FF2B5EF4-FFF2-40B4-BE49-F238E27FC236}">
              <a16:creationId xmlns:a16="http://schemas.microsoft.com/office/drawing/2014/main" id="{057A27B4-D41F-4B7A-AD15-AAAFAC7210CA}"/>
            </a:ext>
          </a:extLst>
        </xdr:cNvPr>
        <xdr:cNvSpPr>
          <a:spLocks noChangeAspect="1" noChangeArrowheads="1"/>
        </xdr:cNvSpPr>
      </xdr:nvSpPr>
      <xdr:spPr bwMode="auto">
        <a:xfrm>
          <a:off x="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380</xdr:row>
      <xdr:rowOff>0</xdr:rowOff>
    </xdr:from>
    <xdr:to>
      <xdr:col>0</xdr:col>
      <xdr:colOff>615950</xdr:colOff>
      <xdr:row>380</xdr:row>
      <xdr:rowOff>304800</xdr:rowOff>
    </xdr:to>
    <xdr:sp macro="" textlink="">
      <xdr:nvSpPr>
        <xdr:cNvPr id="25862" name="AutoShape 2310">
          <a:extLst>
            <a:ext uri="{FF2B5EF4-FFF2-40B4-BE49-F238E27FC236}">
              <a16:creationId xmlns:a16="http://schemas.microsoft.com/office/drawing/2014/main" id="{C5A9D308-AFD0-4D86-99AE-60708BF3F68A}"/>
            </a:ext>
          </a:extLst>
        </xdr:cNvPr>
        <xdr:cNvSpPr>
          <a:spLocks noChangeAspect="1" noChangeArrowheads="1"/>
        </xdr:cNvSpPr>
      </xdr:nvSpPr>
      <xdr:spPr bwMode="auto">
        <a:xfrm>
          <a:off x="31115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380</xdr:row>
      <xdr:rowOff>0</xdr:rowOff>
    </xdr:from>
    <xdr:to>
      <xdr:col>0</xdr:col>
      <xdr:colOff>927100</xdr:colOff>
      <xdr:row>380</xdr:row>
      <xdr:rowOff>304800</xdr:rowOff>
    </xdr:to>
    <xdr:sp macro="" textlink="">
      <xdr:nvSpPr>
        <xdr:cNvPr id="25863" name="AutoShape 2311" descr="https://adas-server.mobiledrivetech.com/polarion/icons/default/enums/type_feature.gif">
          <a:hlinkClick xmlns:r="http://schemas.openxmlformats.org/officeDocument/2006/relationships" r:id="rId759" tgtFrame="_blank"/>
          <a:extLst>
            <a:ext uri="{FF2B5EF4-FFF2-40B4-BE49-F238E27FC236}">
              <a16:creationId xmlns:a16="http://schemas.microsoft.com/office/drawing/2014/main" id="{F921C064-E044-4844-99FC-9535CBFA348F}"/>
            </a:ext>
          </a:extLst>
        </xdr:cNvPr>
        <xdr:cNvSpPr>
          <a:spLocks noChangeAspect="1" noChangeArrowheads="1"/>
        </xdr:cNvSpPr>
      </xdr:nvSpPr>
      <xdr:spPr bwMode="auto">
        <a:xfrm>
          <a:off x="62230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380</xdr:row>
      <xdr:rowOff>0</xdr:rowOff>
    </xdr:from>
    <xdr:to>
      <xdr:col>1</xdr:col>
      <xdr:colOff>304800</xdr:colOff>
      <xdr:row>380</xdr:row>
      <xdr:rowOff>304800</xdr:rowOff>
    </xdr:to>
    <xdr:sp macro="" textlink="">
      <xdr:nvSpPr>
        <xdr:cNvPr id="25864" name="AutoShape 2312" descr="https://adas-server.mobiledrivetech.com/polarion/icons/default/enums/type_feature.gif">
          <a:hlinkClick xmlns:r="http://schemas.openxmlformats.org/officeDocument/2006/relationships" r:id="rId759" tgtFrame="_top"/>
          <a:extLst>
            <a:ext uri="{FF2B5EF4-FFF2-40B4-BE49-F238E27FC236}">
              <a16:creationId xmlns:a16="http://schemas.microsoft.com/office/drawing/2014/main" id="{8C8C91DF-D15E-4881-8362-12DE2063812A}"/>
            </a:ext>
          </a:extLst>
        </xdr:cNvPr>
        <xdr:cNvSpPr>
          <a:spLocks noChangeAspect="1" noChangeArrowheads="1"/>
        </xdr:cNvSpPr>
      </xdr:nvSpPr>
      <xdr:spPr bwMode="auto">
        <a:xfrm>
          <a:off x="202565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380</xdr:row>
      <xdr:rowOff>0</xdr:rowOff>
    </xdr:from>
    <xdr:to>
      <xdr:col>2</xdr:col>
      <xdr:colOff>304800</xdr:colOff>
      <xdr:row>380</xdr:row>
      <xdr:rowOff>304800</xdr:rowOff>
    </xdr:to>
    <xdr:sp macro="" textlink="">
      <xdr:nvSpPr>
        <xdr:cNvPr id="25865" name="AutoShape 2313" descr="https://adas-server.mobiledrivetech.com/polarion/icons/default/enums/type_spike.gif">
          <a:hlinkClick xmlns:r="http://schemas.openxmlformats.org/officeDocument/2006/relationships" r:id="rId760" tgtFrame="_blank"/>
          <a:extLst>
            <a:ext uri="{FF2B5EF4-FFF2-40B4-BE49-F238E27FC236}">
              <a16:creationId xmlns:a16="http://schemas.microsoft.com/office/drawing/2014/main" id="{A20301CA-BAFF-417B-83E7-BC4464E1BF43}"/>
            </a:ext>
          </a:extLst>
        </xdr:cNvPr>
        <xdr:cNvSpPr>
          <a:spLocks noChangeAspect="1" noChangeArrowheads="1"/>
        </xdr:cNvSpPr>
      </xdr:nvSpPr>
      <xdr:spPr bwMode="auto">
        <a:xfrm>
          <a:off x="265430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380</xdr:row>
      <xdr:rowOff>0</xdr:rowOff>
    </xdr:from>
    <xdr:to>
      <xdr:col>3</xdr:col>
      <xdr:colOff>304800</xdr:colOff>
      <xdr:row>380</xdr:row>
      <xdr:rowOff>304800</xdr:rowOff>
    </xdr:to>
    <xdr:sp macro="" textlink="">
      <xdr:nvSpPr>
        <xdr:cNvPr id="25866" name="AutoShape 2314" descr="https://adas-server.mobiledrivetech.com/polarion/icons/default/enums/type_spike.gif">
          <a:hlinkClick xmlns:r="http://schemas.openxmlformats.org/officeDocument/2006/relationships" r:id="rId760" tgtFrame="_top"/>
          <a:extLst>
            <a:ext uri="{FF2B5EF4-FFF2-40B4-BE49-F238E27FC236}">
              <a16:creationId xmlns:a16="http://schemas.microsoft.com/office/drawing/2014/main" id="{B2F692F2-4BF1-4F12-8B4B-AE73596AE338}"/>
            </a:ext>
          </a:extLst>
        </xdr:cNvPr>
        <xdr:cNvSpPr>
          <a:spLocks noChangeAspect="1" noChangeArrowheads="1"/>
        </xdr:cNvSpPr>
      </xdr:nvSpPr>
      <xdr:spPr bwMode="auto">
        <a:xfrm>
          <a:off x="5797550" y="2472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xdr:row>
      <xdr:rowOff>0</xdr:rowOff>
    </xdr:from>
    <xdr:to>
      <xdr:col>0</xdr:col>
      <xdr:colOff>304800</xdr:colOff>
      <xdr:row>381</xdr:row>
      <xdr:rowOff>304800</xdr:rowOff>
    </xdr:to>
    <xdr:sp macro="" textlink="">
      <xdr:nvSpPr>
        <xdr:cNvPr id="25867" name="AutoShape 2315" descr="https://adas-server.mobiledrivetech.com/polarion/ria/images/suspect.gif">
          <a:extLst>
            <a:ext uri="{FF2B5EF4-FFF2-40B4-BE49-F238E27FC236}">
              <a16:creationId xmlns:a16="http://schemas.microsoft.com/office/drawing/2014/main" id="{EF02B02B-3B94-488F-8E97-7C8ACBE49A60}"/>
            </a:ext>
          </a:extLst>
        </xdr:cNvPr>
        <xdr:cNvSpPr>
          <a:spLocks noChangeAspect="1" noChangeArrowheads="1"/>
        </xdr:cNvSpPr>
      </xdr:nvSpPr>
      <xdr:spPr bwMode="auto">
        <a:xfrm>
          <a:off x="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381</xdr:row>
      <xdr:rowOff>0</xdr:rowOff>
    </xdr:from>
    <xdr:to>
      <xdr:col>0</xdr:col>
      <xdr:colOff>615950</xdr:colOff>
      <xdr:row>381</xdr:row>
      <xdr:rowOff>304800</xdr:rowOff>
    </xdr:to>
    <xdr:sp macro="" textlink="">
      <xdr:nvSpPr>
        <xdr:cNvPr id="25868" name="AutoShape 2316">
          <a:extLst>
            <a:ext uri="{FF2B5EF4-FFF2-40B4-BE49-F238E27FC236}">
              <a16:creationId xmlns:a16="http://schemas.microsoft.com/office/drawing/2014/main" id="{C6AEF681-2CB3-47ED-A6E3-8BA18DE5695C}"/>
            </a:ext>
          </a:extLst>
        </xdr:cNvPr>
        <xdr:cNvSpPr>
          <a:spLocks noChangeAspect="1" noChangeArrowheads="1"/>
        </xdr:cNvSpPr>
      </xdr:nvSpPr>
      <xdr:spPr bwMode="auto">
        <a:xfrm>
          <a:off x="31115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381</xdr:row>
      <xdr:rowOff>0</xdr:rowOff>
    </xdr:from>
    <xdr:to>
      <xdr:col>0</xdr:col>
      <xdr:colOff>927100</xdr:colOff>
      <xdr:row>381</xdr:row>
      <xdr:rowOff>304800</xdr:rowOff>
    </xdr:to>
    <xdr:sp macro="" textlink="">
      <xdr:nvSpPr>
        <xdr:cNvPr id="25869" name="AutoShape 2317" descr="https://adas-server.mobiledrivetech.com/polarion/icons/default/enums/type_feature.gif">
          <a:hlinkClick xmlns:r="http://schemas.openxmlformats.org/officeDocument/2006/relationships" r:id="rId761" tgtFrame="_blank"/>
          <a:extLst>
            <a:ext uri="{FF2B5EF4-FFF2-40B4-BE49-F238E27FC236}">
              <a16:creationId xmlns:a16="http://schemas.microsoft.com/office/drawing/2014/main" id="{19070AD7-4167-4265-9DF6-A8E19660B688}"/>
            </a:ext>
          </a:extLst>
        </xdr:cNvPr>
        <xdr:cNvSpPr>
          <a:spLocks noChangeAspect="1" noChangeArrowheads="1"/>
        </xdr:cNvSpPr>
      </xdr:nvSpPr>
      <xdr:spPr bwMode="auto">
        <a:xfrm>
          <a:off x="62230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381</xdr:row>
      <xdr:rowOff>0</xdr:rowOff>
    </xdr:from>
    <xdr:to>
      <xdr:col>1</xdr:col>
      <xdr:colOff>304800</xdr:colOff>
      <xdr:row>381</xdr:row>
      <xdr:rowOff>304800</xdr:rowOff>
    </xdr:to>
    <xdr:sp macro="" textlink="">
      <xdr:nvSpPr>
        <xdr:cNvPr id="25870" name="AutoShape 2318" descr="https://adas-server.mobiledrivetech.com/polarion/icons/default/enums/type_feature.gif">
          <a:hlinkClick xmlns:r="http://schemas.openxmlformats.org/officeDocument/2006/relationships" r:id="rId761" tgtFrame="_top"/>
          <a:extLst>
            <a:ext uri="{FF2B5EF4-FFF2-40B4-BE49-F238E27FC236}">
              <a16:creationId xmlns:a16="http://schemas.microsoft.com/office/drawing/2014/main" id="{39C0663C-D539-4FE6-BF1B-5D43CC83F383}"/>
            </a:ext>
          </a:extLst>
        </xdr:cNvPr>
        <xdr:cNvSpPr>
          <a:spLocks noChangeAspect="1" noChangeArrowheads="1"/>
        </xdr:cNvSpPr>
      </xdr:nvSpPr>
      <xdr:spPr bwMode="auto">
        <a:xfrm>
          <a:off x="202565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381</xdr:row>
      <xdr:rowOff>0</xdr:rowOff>
    </xdr:from>
    <xdr:to>
      <xdr:col>2</xdr:col>
      <xdr:colOff>304800</xdr:colOff>
      <xdr:row>381</xdr:row>
      <xdr:rowOff>304800</xdr:rowOff>
    </xdr:to>
    <xdr:sp macro="" textlink="">
      <xdr:nvSpPr>
        <xdr:cNvPr id="25871" name="AutoShape 2319" descr="https://adas-server.mobiledrivetech.com/polarion/icons/default/enums/type_spike.gif">
          <a:hlinkClick xmlns:r="http://schemas.openxmlformats.org/officeDocument/2006/relationships" r:id="rId762" tgtFrame="_blank"/>
          <a:extLst>
            <a:ext uri="{FF2B5EF4-FFF2-40B4-BE49-F238E27FC236}">
              <a16:creationId xmlns:a16="http://schemas.microsoft.com/office/drawing/2014/main" id="{4FFF1F7D-6527-4525-BD1E-E2C742A855C9}"/>
            </a:ext>
          </a:extLst>
        </xdr:cNvPr>
        <xdr:cNvSpPr>
          <a:spLocks noChangeAspect="1" noChangeArrowheads="1"/>
        </xdr:cNvSpPr>
      </xdr:nvSpPr>
      <xdr:spPr bwMode="auto">
        <a:xfrm>
          <a:off x="265430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381</xdr:row>
      <xdr:rowOff>0</xdr:rowOff>
    </xdr:from>
    <xdr:to>
      <xdr:col>3</xdr:col>
      <xdr:colOff>304800</xdr:colOff>
      <xdr:row>381</xdr:row>
      <xdr:rowOff>304800</xdr:rowOff>
    </xdr:to>
    <xdr:sp macro="" textlink="">
      <xdr:nvSpPr>
        <xdr:cNvPr id="25872" name="AutoShape 2320" descr="https://adas-server.mobiledrivetech.com/polarion/icons/default/enums/type_spike.gif">
          <a:hlinkClick xmlns:r="http://schemas.openxmlformats.org/officeDocument/2006/relationships" r:id="rId762" tgtFrame="_top"/>
          <a:extLst>
            <a:ext uri="{FF2B5EF4-FFF2-40B4-BE49-F238E27FC236}">
              <a16:creationId xmlns:a16="http://schemas.microsoft.com/office/drawing/2014/main" id="{4D0EF09C-A452-486E-9CFE-3412AF87B0B6}"/>
            </a:ext>
          </a:extLst>
        </xdr:cNvPr>
        <xdr:cNvSpPr>
          <a:spLocks noChangeAspect="1" noChangeArrowheads="1"/>
        </xdr:cNvSpPr>
      </xdr:nvSpPr>
      <xdr:spPr bwMode="auto">
        <a:xfrm>
          <a:off x="5797550" y="2479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xdr:row>
      <xdr:rowOff>0</xdr:rowOff>
    </xdr:from>
    <xdr:to>
      <xdr:col>0</xdr:col>
      <xdr:colOff>304800</xdr:colOff>
      <xdr:row>382</xdr:row>
      <xdr:rowOff>304800</xdr:rowOff>
    </xdr:to>
    <xdr:sp macro="" textlink="">
      <xdr:nvSpPr>
        <xdr:cNvPr id="25873" name="AutoShape 2321" descr="https://adas-server.mobiledrivetech.com/polarion/ria/images/suspect.gif">
          <a:extLst>
            <a:ext uri="{FF2B5EF4-FFF2-40B4-BE49-F238E27FC236}">
              <a16:creationId xmlns:a16="http://schemas.microsoft.com/office/drawing/2014/main" id="{7DBC42BD-8BAC-41E0-893F-9E71F767F669}"/>
            </a:ext>
          </a:extLst>
        </xdr:cNvPr>
        <xdr:cNvSpPr>
          <a:spLocks noChangeAspect="1" noChangeArrowheads="1"/>
        </xdr:cNvSpPr>
      </xdr:nvSpPr>
      <xdr:spPr bwMode="auto">
        <a:xfrm>
          <a:off x="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382</xdr:row>
      <xdr:rowOff>0</xdr:rowOff>
    </xdr:from>
    <xdr:to>
      <xdr:col>0</xdr:col>
      <xdr:colOff>615950</xdr:colOff>
      <xdr:row>382</xdr:row>
      <xdr:rowOff>304800</xdr:rowOff>
    </xdr:to>
    <xdr:sp macro="" textlink="">
      <xdr:nvSpPr>
        <xdr:cNvPr id="25874" name="AutoShape 2322">
          <a:extLst>
            <a:ext uri="{FF2B5EF4-FFF2-40B4-BE49-F238E27FC236}">
              <a16:creationId xmlns:a16="http://schemas.microsoft.com/office/drawing/2014/main" id="{3958E1E0-BBF8-41B5-9B44-41A0B480819C}"/>
            </a:ext>
          </a:extLst>
        </xdr:cNvPr>
        <xdr:cNvSpPr>
          <a:spLocks noChangeAspect="1" noChangeArrowheads="1"/>
        </xdr:cNvSpPr>
      </xdr:nvSpPr>
      <xdr:spPr bwMode="auto">
        <a:xfrm>
          <a:off x="31115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382</xdr:row>
      <xdr:rowOff>0</xdr:rowOff>
    </xdr:from>
    <xdr:to>
      <xdr:col>0</xdr:col>
      <xdr:colOff>927100</xdr:colOff>
      <xdr:row>382</xdr:row>
      <xdr:rowOff>304800</xdr:rowOff>
    </xdr:to>
    <xdr:sp macro="" textlink="">
      <xdr:nvSpPr>
        <xdr:cNvPr id="25875" name="AutoShape 2323" descr="https://adas-server.mobiledrivetech.com/polarion/icons/default/enums/type_feature.gif">
          <a:hlinkClick xmlns:r="http://schemas.openxmlformats.org/officeDocument/2006/relationships" r:id="rId763" tgtFrame="_blank"/>
          <a:extLst>
            <a:ext uri="{FF2B5EF4-FFF2-40B4-BE49-F238E27FC236}">
              <a16:creationId xmlns:a16="http://schemas.microsoft.com/office/drawing/2014/main" id="{3013E207-B090-46AE-963D-F56127181532}"/>
            </a:ext>
          </a:extLst>
        </xdr:cNvPr>
        <xdr:cNvSpPr>
          <a:spLocks noChangeAspect="1" noChangeArrowheads="1"/>
        </xdr:cNvSpPr>
      </xdr:nvSpPr>
      <xdr:spPr bwMode="auto">
        <a:xfrm>
          <a:off x="62230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382</xdr:row>
      <xdr:rowOff>0</xdr:rowOff>
    </xdr:from>
    <xdr:to>
      <xdr:col>1</xdr:col>
      <xdr:colOff>304800</xdr:colOff>
      <xdr:row>382</xdr:row>
      <xdr:rowOff>304800</xdr:rowOff>
    </xdr:to>
    <xdr:sp macro="" textlink="">
      <xdr:nvSpPr>
        <xdr:cNvPr id="25876" name="AutoShape 2324" descr="https://adas-server.mobiledrivetech.com/polarion/icons/default/enums/type_feature.gif">
          <a:hlinkClick xmlns:r="http://schemas.openxmlformats.org/officeDocument/2006/relationships" r:id="rId763" tgtFrame="_top"/>
          <a:extLst>
            <a:ext uri="{FF2B5EF4-FFF2-40B4-BE49-F238E27FC236}">
              <a16:creationId xmlns:a16="http://schemas.microsoft.com/office/drawing/2014/main" id="{6AFDDA14-F31E-4F3F-9829-8C9D409408E9}"/>
            </a:ext>
          </a:extLst>
        </xdr:cNvPr>
        <xdr:cNvSpPr>
          <a:spLocks noChangeAspect="1" noChangeArrowheads="1"/>
        </xdr:cNvSpPr>
      </xdr:nvSpPr>
      <xdr:spPr bwMode="auto">
        <a:xfrm>
          <a:off x="202565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382</xdr:row>
      <xdr:rowOff>0</xdr:rowOff>
    </xdr:from>
    <xdr:to>
      <xdr:col>2</xdr:col>
      <xdr:colOff>304800</xdr:colOff>
      <xdr:row>382</xdr:row>
      <xdr:rowOff>304800</xdr:rowOff>
    </xdr:to>
    <xdr:sp macro="" textlink="">
      <xdr:nvSpPr>
        <xdr:cNvPr id="25877" name="AutoShape 2325" descr="https://adas-server.mobiledrivetech.com/polarion/icons/default/enums/type_spike.gif">
          <a:hlinkClick xmlns:r="http://schemas.openxmlformats.org/officeDocument/2006/relationships" r:id="rId764" tgtFrame="_blank"/>
          <a:extLst>
            <a:ext uri="{FF2B5EF4-FFF2-40B4-BE49-F238E27FC236}">
              <a16:creationId xmlns:a16="http://schemas.microsoft.com/office/drawing/2014/main" id="{3E624F6A-8602-49EB-80F6-D77AF8686D11}"/>
            </a:ext>
          </a:extLst>
        </xdr:cNvPr>
        <xdr:cNvSpPr>
          <a:spLocks noChangeAspect="1" noChangeArrowheads="1"/>
        </xdr:cNvSpPr>
      </xdr:nvSpPr>
      <xdr:spPr bwMode="auto">
        <a:xfrm>
          <a:off x="265430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382</xdr:row>
      <xdr:rowOff>0</xdr:rowOff>
    </xdr:from>
    <xdr:to>
      <xdr:col>3</xdr:col>
      <xdr:colOff>304800</xdr:colOff>
      <xdr:row>382</xdr:row>
      <xdr:rowOff>304800</xdr:rowOff>
    </xdr:to>
    <xdr:sp macro="" textlink="">
      <xdr:nvSpPr>
        <xdr:cNvPr id="25878" name="AutoShape 2326" descr="https://adas-server.mobiledrivetech.com/polarion/icons/default/enums/type_spike.gif">
          <a:hlinkClick xmlns:r="http://schemas.openxmlformats.org/officeDocument/2006/relationships" r:id="rId764" tgtFrame="_top"/>
          <a:extLst>
            <a:ext uri="{FF2B5EF4-FFF2-40B4-BE49-F238E27FC236}">
              <a16:creationId xmlns:a16="http://schemas.microsoft.com/office/drawing/2014/main" id="{4AD57A2F-56F7-4466-9896-E6F34EB0941A}"/>
            </a:ext>
          </a:extLst>
        </xdr:cNvPr>
        <xdr:cNvSpPr>
          <a:spLocks noChangeAspect="1" noChangeArrowheads="1"/>
        </xdr:cNvSpPr>
      </xdr:nvSpPr>
      <xdr:spPr bwMode="auto">
        <a:xfrm>
          <a:off x="5797550" y="2485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xdr:row>
      <xdr:rowOff>0</xdr:rowOff>
    </xdr:from>
    <xdr:to>
      <xdr:col>0</xdr:col>
      <xdr:colOff>304800</xdr:colOff>
      <xdr:row>383</xdr:row>
      <xdr:rowOff>304800</xdr:rowOff>
    </xdr:to>
    <xdr:sp macro="" textlink="">
      <xdr:nvSpPr>
        <xdr:cNvPr id="25879" name="AutoShape 2327" descr="https://adas-server.mobiledrivetech.com/polarion/ria/images/suspect.gif">
          <a:extLst>
            <a:ext uri="{FF2B5EF4-FFF2-40B4-BE49-F238E27FC236}">
              <a16:creationId xmlns:a16="http://schemas.microsoft.com/office/drawing/2014/main" id="{29DEDF9E-BA8D-4AF5-AC52-33EB5ECB89E8}"/>
            </a:ext>
          </a:extLst>
        </xdr:cNvPr>
        <xdr:cNvSpPr>
          <a:spLocks noChangeAspect="1" noChangeArrowheads="1"/>
        </xdr:cNvSpPr>
      </xdr:nvSpPr>
      <xdr:spPr bwMode="auto">
        <a:xfrm>
          <a:off x="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383</xdr:row>
      <xdr:rowOff>0</xdr:rowOff>
    </xdr:from>
    <xdr:to>
      <xdr:col>0</xdr:col>
      <xdr:colOff>615950</xdr:colOff>
      <xdr:row>383</xdr:row>
      <xdr:rowOff>304800</xdr:rowOff>
    </xdr:to>
    <xdr:sp macro="" textlink="">
      <xdr:nvSpPr>
        <xdr:cNvPr id="25880" name="AutoShape 2328">
          <a:extLst>
            <a:ext uri="{FF2B5EF4-FFF2-40B4-BE49-F238E27FC236}">
              <a16:creationId xmlns:a16="http://schemas.microsoft.com/office/drawing/2014/main" id="{50B286C7-A219-4D8D-B594-C970FC027C0C}"/>
            </a:ext>
          </a:extLst>
        </xdr:cNvPr>
        <xdr:cNvSpPr>
          <a:spLocks noChangeAspect="1" noChangeArrowheads="1"/>
        </xdr:cNvSpPr>
      </xdr:nvSpPr>
      <xdr:spPr bwMode="auto">
        <a:xfrm>
          <a:off x="31115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383</xdr:row>
      <xdr:rowOff>0</xdr:rowOff>
    </xdr:from>
    <xdr:to>
      <xdr:col>0</xdr:col>
      <xdr:colOff>927100</xdr:colOff>
      <xdr:row>383</xdr:row>
      <xdr:rowOff>304800</xdr:rowOff>
    </xdr:to>
    <xdr:sp macro="" textlink="">
      <xdr:nvSpPr>
        <xdr:cNvPr id="25881" name="AutoShape 2329" descr="https://adas-server.mobiledrivetech.com/polarion/icons/default/enums/type_feature.gif">
          <a:hlinkClick xmlns:r="http://schemas.openxmlformats.org/officeDocument/2006/relationships" r:id="rId765" tgtFrame="_blank"/>
          <a:extLst>
            <a:ext uri="{FF2B5EF4-FFF2-40B4-BE49-F238E27FC236}">
              <a16:creationId xmlns:a16="http://schemas.microsoft.com/office/drawing/2014/main" id="{1C109DF6-2B00-4F6D-832B-BEB6D93B5C29}"/>
            </a:ext>
          </a:extLst>
        </xdr:cNvPr>
        <xdr:cNvSpPr>
          <a:spLocks noChangeAspect="1" noChangeArrowheads="1"/>
        </xdr:cNvSpPr>
      </xdr:nvSpPr>
      <xdr:spPr bwMode="auto">
        <a:xfrm>
          <a:off x="62230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383</xdr:row>
      <xdr:rowOff>0</xdr:rowOff>
    </xdr:from>
    <xdr:to>
      <xdr:col>1</xdr:col>
      <xdr:colOff>304800</xdr:colOff>
      <xdr:row>383</xdr:row>
      <xdr:rowOff>304800</xdr:rowOff>
    </xdr:to>
    <xdr:sp macro="" textlink="">
      <xdr:nvSpPr>
        <xdr:cNvPr id="25882" name="AutoShape 2330" descr="https://adas-server.mobiledrivetech.com/polarion/icons/default/enums/type_feature.gif">
          <a:hlinkClick xmlns:r="http://schemas.openxmlformats.org/officeDocument/2006/relationships" r:id="rId765" tgtFrame="_top"/>
          <a:extLst>
            <a:ext uri="{FF2B5EF4-FFF2-40B4-BE49-F238E27FC236}">
              <a16:creationId xmlns:a16="http://schemas.microsoft.com/office/drawing/2014/main" id="{69B918A9-E50B-43C4-9BEA-D5A42BA60D77}"/>
            </a:ext>
          </a:extLst>
        </xdr:cNvPr>
        <xdr:cNvSpPr>
          <a:spLocks noChangeAspect="1" noChangeArrowheads="1"/>
        </xdr:cNvSpPr>
      </xdr:nvSpPr>
      <xdr:spPr bwMode="auto">
        <a:xfrm>
          <a:off x="202565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383</xdr:row>
      <xdr:rowOff>0</xdr:rowOff>
    </xdr:from>
    <xdr:to>
      <xdr:col>2</xdr:col>
      <xdr:colOff>304800</xdr:colOff>
      <xdr:row>383</xdr:row>
      <xdr:rowOff>304800</xdr:rowOff>
    </xdr:to>
    <xdr:sp macro="" textlink="">
      <xdr:nvSpPr>
        <xdr:cNvPr id="25883" name="AutoShape 2331" descr="https://adas-server.mobiledrivetech.com/polarion/icons/default/enums/type_spike.gif">
          <a:hlinkClick xmlns:r="http://schemas.openxmlformats.org/officeDocument/2006/relationships" r:id="rId766" tgtFrame="_blank"/>
          <a:extLst>
            <a:ext uri="{FF2B5EF4-FFF2-40B4-BE49-F238E27FC236}">
              <a16:creationId xmlns:a16="http://schemas.microsoft.com/office/drawing/2014/main" id="{86B14C45-0F71-4265-8A57-AC7CBDCC3DCA}"/>
            </a:ext>
          </a:extLst>
        </xdr:cNvPr>
        <xdr:cNvSpPr>
          <a:spLocks noChangeAspect="1" noChangeArrowheads="1"/>
        </xdr:cNvSpPr>
      </xdr:nvSpPr>
      <xdr:spPr bwMode="auto">
        <a:xfrm>
          <a:off x="265430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383</xdr:row>
      <xdr:rowOff>0</xdr:rowOff>
    </xdr:from>
    <xdr:to>
      <xdr:col>3</xdr:col>
      <xdr:colOff>304800</xdr:colOff>
      <xdr:row>383</xdr:row>
      <xdr:rowOff>304800</xdr:rowOff>
    </xdr:to>
    <xdr:sp macro="" textlink="">
      <xdr:nvSpPr>
        <xdr:cNvPr id="25884" name="AutoShape 2332" descr="https://adas-server.mobiledrivetech.com/polarion/icons/default/enums/type_spike.gif">
          <a:hlinkClick xmlns:r="http://schemas.openxmlformats.org/officeDocument/2006/relationships" r:id="rId766" tgtFrame="_top"/>
          <a:extLst>
            <a:ext uri="{FF2B5EF4-FFF2-40B4-BE49-F238E27FC236}">
              <a16:creationId xmlns:a16="http://schemas.microsoft.com/office/drawing/2014/main" id="{CC467FD8-9E03-492A-AF19-A20B32053DA0}"/>
            </a:ext>
          </a:extLst>
        </xdr:cNvPr>
        <xdr:cNvSpPr>
          <a:spLocks noChangeAspect="1" noChangeArrowheads="1"/>
        </xdr:cNvSpPr>
      </xdr:nvSpPr>
      <xdr:spPr bwMode="auto">
        <a:xfrm>
          <a:off x="5797550" y="249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0</xdr:col>
      <xdr:colOff>304800</xdr:colOff>
      <xdr:row>384</xdr:row>
      <xdr:rowOff>304800</xdr:rowOff>
    </xdr:to>
    <xdr:sp macro="" textlink="">
      <xdr:nvSpPr>
        <xdr:cNvPr id="25885" name="AutoShape 2333" descr="https://adas-server.mobiledrivetech.com/polarion/ria/images/suspect.gif">
          <a:extLst>
            <a:ext uri="{FF2B5EF4-FFF2-40B4-BE49-F238E27FC236}">
              <a16:creationId xmlns:a16="http://schemas.microsoft.com/office/drawing/2014/main" id="{3178A7E1-BBA6-42D6-927E-B105342ABDE8}"/>
            </a:ext>
          </a:extLst>
        </xdr:cNvPr>
        <xdr:cNvSpPr>
          <a:spLocks noChangeAspect="1" noChangeArrowheads="1"/>
        </xdr:cNvSpPr>
      </xdr:nvSpPr>
      <xdr:spPr bwMode="auto">
        <a:xfrm>
          <a:off x="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384</xdr:row>
      <xdr:rowOff>0</xdr:rowOff>
    </xdr:from>
    <xdr:to>
      <xdr:col>0</xdr:col>
      <xdr:colOff>615950</xdr:colOff>
      <xdr:row>384</xdr:row>
      <xdr:rowOff>304800</xdr:rowOff>
    </xdr:to>
    <xdr:sp macro="" textlink="">
      <xdr:nvSpPr>
        <xdr:cNvPr id="25886" name="AutoShape 2334">
          <a:extLst>
            <a:ext uri="{FF2B5EF4-FFF2-40B4-BE49-F238E27FC236}">
              <a16:creationId xmlns:a16="http://schemas.microsoft.com/office/drawing/2014/main" id="{9E261822-9124-4A62-A8D9-95B9BE9B2416}"/>
            </a:ext>
          </a:extLst>
        </xdr:cNvPr>
        <xdr:cNvSpPr>
          <a:spLocks noChangeAspect="1" noChangeArrowheads="1"/>
        </xdr:cNvSpPr>
      </xdr:nvSpPr>
      <xdr:spPr bwMode="auto">
        <a:xfrm>
          <a:off x="31115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384</xdr:row>
      <xdr:rowOff>0</xdr:rowOff>
    </xdr:from>
    <xdr:to>
      <xdr:col>0</xdr:col>
      <xdr:colOff>927100</xdr:colOff>
      <xdr:row>384</xdr:row>
      <xdr:rowOff>304800</xdr:rowOff>
    </xdr:to>
    <xdr:sp macro="" textlink="">
      <xdr:nvSpPr>
        <xdr:cNvPr id="25887" name="AutoShape 2335" descr="https://adas-server.mobiledrivetech.com/polarion/icons/default/enums/type_feature.gif">
          <a:hlinkClick xmlns:r="http://schemas.openxmlformats.org/officeDocument/2006/relationships" r:id="rId767" tgtFrame="_blank"/>
          <a:extLst>
            <a:ext uri="{FF2B5EF4-FFF2-40B4-BE49-F238E27FC236}">
              <a16:creationId xmlns:a16="http://schemas.microsoft.com/office/drawing/2014/main" id="{75AFC9CB-729C-4EB2-B798-B3666172A7A9}"/>
            </a:ext>
          </a:extLst>
        </xdr:cNvPr>
        <xdr:cNvSpPr>
          <a:spLocks noChangeAspect="1" noChangeArrowheads="1"/>
        </xdr:cNvSpPr>
      </xdr:nvSpPr>
      <xdr:spPr bwMode="auto">
        <a:xfrm>
          <a:off x="62230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384</xdr:row>
      <xdr:rowOff>0</xdr:rowOff>
    </xdr:from>
    <xdr:to>
      <xdr:col>1</xdr:col>
      <xdr:colOff>304800</xdr:colOff>
      <xdr:row>384</xdr:row>
      <xdr:rowOff>304800</xdr:rowOff>
    </xdr:to>
    <xdr:sp macro="" textlink="">
      <xdr:nvSpPr>
        <xdr:cNvPr id="25888" name="AutoShape 2336" descr="https://adas-server.mobiledrivetech.com/polarion/icons/default/enums/type_feature.gif">
          <a:hlinkClick xmlns:r="http://schemas.openxmlformats.org/officeDocument/2006/relationships" r:id="rId767" tgtFrame="_top"/>
          <a:extLst>
            <a:ext uri="{FF2B5EF4-FFF2-40B4-BE49-F238E27FC236}">
              <a16:creationId xmlns:a16="http://schemas.microsoft.com/office/drawing/2014/main" id="{D139BDE8-F31C-4500-90C8-1FA2F1438C83}"/>
            </a:ext>
          </a:extLst>
        </xdr:cNvPr>
        <xdr:cNvSpPr>
          <a:spLocks noChangeAspect="1" noChangeArrowheads="1"/>
        </xdr:cNvSpPr>
      </xdr:nvSpPr>
      <xdr:spPr bwMode="auto">
        <a:xfrm>
          <a:off x="202565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384</xdr:row>
      <xdr:rowOff>0</xdr:rowOff>
    </xdr:from>
    <xdr:to>
      <xdr:col>2</xdr:col>
      <xdr:colOff>304800</xdr:colOff>
      <xdr:row>384</xdr:row>
      <xdr:rowOff>304800</xdr:rowOff>
    </xdr:to>
    <xdr:sp macro="" textlink="">
      <xdr:nvSpPr>
        <xdr:cNvPr id="25889" name="AutoShape 2337" descr="https://adas-server.mobiledrivetech.com/polarion/icons/default/enums/type_spike.gif">
          <a:hlinkClick xmlns:r="http://schemas.openxmlformats.org/officeDocument/2006/relationships" r:id="rId768" tgtFrame="_blank"/>
          <a:extLst>
            <a:ext uri="{FF2B5EF4-FFF2-40B4-BE49-F238E27FC236}">
              <a16:creationId xmlns:a16="http://schemas.microsoft.com/office/drawing/2014/main" id="{F575F74B-E736-4342-95E6-2FD90A97811E}"/>
            </a:ext>
          </a:extLst>
        </xdr:cNvPr>
        <xdr:cNvSpPr>
          <a:spLocks noChangeAspect="1" noChangeArrowheads="1"/>
        </xdr:cNvSpPr>
      </xdr:nvSpPr>
      <xdr:spPr bwMode="auto">
        <a:xfrm>
          <a:off x="265430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384</xdr:row>
      <xdr:rowOff>0</xdr:rowOff>
    </xdr:from>
    <xdr:to>
      <xdr:col>3</xdr:col>
      <xdr:colOff>304800</xdr:colOff>
      <xdr:row>384</xdr:row>
      <xdr:rowOff>304800</xdr:rowOff>
    </xdr:to>
    <xdr:sp macro="" textlink="">
      <xdr:nvSpPr>
        <xdr:cNvPr id="25890" name="AutoShape 2338" descr="https://adas-server.mobiledrivetech.com/polarion/icons/default/enums/type_spike.gif">
          <a:hlinkClick xmlns:r="http://schemas.openxmlformats.org/officeDocument/2006/relationships" r:id="rId768" tgtFrame="_top"/>
          <a:extLst>
            <a:ext uri="{FF2B5EF4-FFF2-40B4-BE49-F238E27FC236}">
              <a16:creationId xmlns:a16="http://schemas.microsoft.com/office/drawing/2014/main" id="{FA6AD878-8F6B-4D74-8653-BEAD14B76094}"/>
            </a:ext>
          </a:extLst>
        </xdr:cNvPr>
        <xdr:cNvSpPr>
          <a:spLocks noChangeAspect="1" noChangeArrowheads="1"/>
        </xdr:cNvSpPr>
      </xdr:nvSpPr>
      <xdr:spPr bwMode="auto">
        <a:xfrm>
          <a:off x="5797550" y="249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xdr:row>
      <xdr:rowOff>0</xdr:rowOff>
    </xdr:from>
    <xdr:to>
      <xdr:col>0</xdr:col>
      <xdr:colOff>304800</xdr:colOff>
      <xdr:row>385</xdr:row>
      <xdr:rowOff>304800</xdr:rowOff>
    </xdr:to>
    <xdr:sp macro="" textlink="">
      <xdr:nvSpPr>
        <xdr:cNvPr id="25891" name="AutoShape 2339" descr="https://adas-server.mobiledrivetech.com/polarion/ria/images/suspect.gif">
          <a:extLst>
            <a:ext uri="{FF2B5EF4-FFF2-40B4-BE49-F238E27FC236}">
              <a16:creationId xmlns:a16="http://schemas.microsoft.com/office/drawing/2014/main" id="{972210F0-F1F8-4E01-A551-D9A3781F0A71}"/>
            </a:ext>
          </a:extLst>
        </xdr:cNvPr>
        <xdr:cNvSpPr>
          <a:spLocks noChangeAspect="1" noChangeArrowheads="1"/>
        </xdr:cNvSpPr>
      </xdr:nvSpPr>
      <xdr:spPr bwMode="auto">
        <a:xfrm>
          <a:off x="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385</xdr:row>
      <xdr:rowOff>0</xdr:rowOff>
    </xdr:from>
    <xdr:to>
      <xdr:col>0</xdr:col>
      <xdr:colOff>615950</xdr:colOff>
      <xdr:row>385</xdr:row>
      <xdr:rowOff>304800</xdr:rowOff>
    </xdr:to>
    <xdr:sp macro="" textlink="">
      <xdr:nvSpPr>
        <xdr:cNvPr id="25892" name="AutoShape 2340">
          <a:extLst>
            <a:ext uri="{FF2B5EF4-FFF2-40B4-BE49-F238E27FC236}">
              <a16:creationId xmlns:a16="http://schemas.microsoft.com/office/drawing/2014/main" id="{76059C79-1122-4780-BA88-B5F195E05ECA}"/>
            </a:ext>
          </a:extLst>
        </xdr:cNvPr>
        <xdr:cNvSpPr>
          <a:spLocks noChangeAspect="1" noChangeArrowheads="1"/>
        </xdr:cNvSpPr>
      </xdr:nvSpPr>
      <xdr:spPr bwMode="auto">
        <a:xfrm>
          <a:off x="31115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385</xdr:row>
      <xdr:rowOff>0</xdr:rowOff>
    </xdr:from>
    <xdr:to>
      <xdr:col>0</xdr:col>
      <xdr:colOff>927100</xdr:colOff>
      <xdr:row>385</xdr:row>
      <xdr:rowOff>304800</xdr:rowOff>
    </xdr:to>
    <xdr:sp macro="" textlink="">
      <xdr:nvSpPr>
        <xdr:cNvPr id="25893" name="AutoShape 2341" descr="https://adas-server.mobiledrivetech.com/polarion/icons/default/enums/type_feature.gif">
          <a:hlinkClick xmlns:r="http://schemas.openxmlformats.org/officeDocument/2006/relationships" r:id="rId769" tgtFrame="_blank"/>
          <a:extLst>
            <a:ext uri="{FF2B5EF4-FFF2-40B4-BE49-F238E27FC236}">
              <a16:creationId xmlns:a16="http://schemas.microsoft.com/office/drawing/2014/main" id="{66E1DBDA-3F61-4C65-87C9-73A7D4AB0D95}"/>
            </a:ext>
          </a:extLst>
        </xdr:cNvPr>
        <xdr:cNvSpPr>
          <a:spLocks noChangeAspect="1" noChangeArrowheads="1"/>
        </xdr:cNvSpPr>
      </xdr:nvSpPr>
      <xdr:spPr bwMode="auto">
        <a:xfrm>
          <a:off x="62230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385</xdr:row>
      <xdr:rowOff>0</xdr:rowOff>
    </xdr:from>
    <xdr:to>
      <xdr:col>1</xdr:col>
      <xdr:colOff>304800</xdr:colOff>
      <xdr:row>385</xdr:row>
      <xdr:rowOff>304800</xdr:rowOff>
    </xdr:to>
    <xdr:sp macro="" textlink="">
      <xdr:nvSpPr>
        <xdr:cNvPr id="25894" name="AutoShape 2342" descr="https://adas-server.mobiledrivetech.com/polarion/icons/default/enums/type_feature.gif">
          <a:hlinkClick xmlns:r="http://schemas.openxmlformats.org/officeDocument/2006/relationships" r:id="rId769" tgtFrame="_top"/>
          <a:extLst>
            <a:ext uri="{FF2B5EF4-FFF2-40B4-BE49-F238E27FC236}">
              <a16:creationId xmlns:a16="http://schemas.microsoft.com/office/drawing/2014/main" id="{6620DFBB-7B94-4786-A179-77E98D393870}"/>
            </a:ext>
          </a:extLst>
        </xdr:cNvPr>
        <xdr:cNvSpPr>
          <a:spLocks noChangeAspect="1" noChangeArrowheads="1"/>
        </xdr:cNvSpPr>
      </xdr:nvSpPr>
      <xdr:spPr bwMode="auto">
        <a:xfrm>
          <a:off x="202565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385</xdr:row>
      <xdr:rowOff>0</xdr:rowOff>
    </xdr:from>
    <xdr:to>
      <xdr:col>2</xdr:col>
      <xdr:colOff>304800</xdr:colOff>
      <xdr:row>385</xdr:row>
      <xdr:rowOff>304800</xdr:rowOff>
    </xdr:to>
    <xdr:sp macro="" textlink="">
      <xdr:nvSpPr>
        <xdr:cNvPr id="25895" name="AutoShape 2343" descr="https://adas-server.mobiledrivetech.com/polarion/icons/default/enums/type_spike.gif">
          <a:hlinkClick xmlns:r="http://schemas.openxmlformats.org/officeDocument/2006/relationships" r:id="rId770" tgtFrame="_blank"/>
          <a:extLst>
            <a:ext uri="{FF2B5EF4-FFF2-40B4-BE49-F238E27FC236}">
              <a16:creationId xmlns:a16="http://schemas.microsoft.com/office/drawing/2014/main" id="{78131AD8-FF46-4F8C-912C-09DAE3CDDF53}"/>
            </a:ext>
          </a:extLst>
        </xdr:cNvPr>
        <xdr:cNvSpPr>
          <a:spLocks noChangeAspect="1" noChangeArrowheads="1"/>
        </xdr:cNvSpPr>
      </xdr:nvSpPr>
      <xdr:spPr bwMode="auto">
        <a:xfrm>
          <a:off x="265430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385</xdr:row>
      <xdr:rowOff>0</xdr:rowOff>
    </xdr:from>
    <xdr:to>
      <xdr:col>3</xdr:col>
      <xdr:colOff>304800</xdr:colOff>
      <xdr:row>385</xdr:row>
      <xdr:rowOff>304800</xdr:rowOff>
    </xdr:to>
    <xdr:sp macro="" textlink="">
      <xdr:nvSpPr>
        <xdr:cNvPr id="25896" name="AutoShape 2344" descr="https://adas-server.mobiledrivetech.com/polarion/icons/default/enums/type_spike.gif">
          <a:hlinkClick xmlns:r="http://schemas.openxmlformats.org/officeDocument/2006/relationships" r:id="rId770" tgtFrame="_top"/>
          <a:extLst>
            <a:ext uri="{FF2B5EF4-FFF2-40B4-BE49-F238E27FC236}">
              <a16:creationId xmlns:a16="http://schemas.microsoft.com/office/drawing/2014/main" id="{5262994A-6638-4527-BFFC-5FE0058ADDC0}"/>
            </a:ext>
          </a:extLst>
        </xdr:cNvPr>
        <xdr:cNvSpPr>
          <a:spLocks noChangeAspect="1" noChangeArrowheads="1"/>
        </xdr:cNvSpPr>
      </xdr:nvSpPr>
      <xdr:spPr bwMode="auto">
        <a:xfrm>
          <a:off x="5797550" y="250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xdr:row>
      <xdr:rowOff>0</xdr:rowOff>
    </xdr:from>
    <xdr:to>
      <xdr:col>0</xdr:col>
      <xdr:colOff>304800</xdr:colOff>
      <xdr:row>386</xdr:row>
      <xdr:rowOff>304800</xdr:rowOff>
    </xdr:to>
    <xdr:sp macro="" textlink="">
      <xdr:nvSpPr>
        <xdr:cNvPr id="25897" name="AutoShape 2345" descr="https://adas-server.mobiledrivetech.com/polarion/ria/images/suspect.gif">
          <a:extLst>
            <a:ext uri="{FF2B5EF4-FFF2-40B4-BE49-F238E27FC236}">
              <a16:creationId xmlns:a16="http://schemas.microsoft.com/office/drawing/2014/main" id="{B7E804CD-E741-4F78-931B-54D809D6464F}"/>
            </a:ext>
          </a:extLst>
        </xdr:cNvPr>
        <xdr:cNvSpPr>
          <a:spLocks noChangeAspect="1" noChangeArrowheads="1"/>
        </xdr:cNvSpPr>
      </xdr:nvSpPr>
      <xdr:spPr bwMode="auto">
        <a:xfrm>
          <a:off x="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386</xdr:row>
      <xdr:rowOff>0</xdr:rowOff>
    </xdr:from>
    <xdr:to>
      <xdr:col>0</xdr:col>
      <xdr:colOff>615950</xdr:colOff>
      <xdr:row>386</xdr:row>
      <xdr:rowOff>304800</xdr:rowOff>
    </xdr:to>
    <xdr:sp macro="" textlink="">
      <xdr:nvSpPr>
        <xdr:cNvPr id="25898" name="AutoShape 2346">
          <a:extLst>
            <a:ext uri="{FF2B5EF4-FFF2-40B4-BE49-F238E27FC236}">
              <a16:creationId xmlns:a16="http://schemas.microsoft.com/office/drawing/2014/main" id="{770EFD55-7E9F-4E00-AF93-E913A28D7B61}"/>
            </a:ext>
          </a:extLst>
        </xdr:cNvPr>
        <xdr:cNvSpPr>
          <a:spLocks noChangeAspect="1" noChangeArrowheads="1"/>
        </xdr:cNvSpPr>
      </xdr:nvSpPr>
      <xdr:spPr bwMode="auto">
        <a:xfrm>
          <a:off x="31115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386</xdr:row>
      <xdr:rowOff>0</xdr:rowOff>
    </xdr:from>
    <xdr:to>
      <xdr:col>0</xdr:col>
      <xdr:colOff>927100</xdr:colOff>
      <xdr:row>386</xdr:row>
      <xdr:rowOff>304800</xdr:rowOff>
    </xdr:to>
    <xdr:sp macro="" textlink="">
      <xdr:nvSpPr>
        <xdr:cNvPr id="25899" name="AutoShape 2347" descr="https://adas-server.mobiledrivetech.com/polarion/icons/default/enums/type_feature.gif">
          <a:hlinkClick xmlns:r="http://schemas.openxmlformats.org/officeDocument/2006/relationships" r:id="rId771" tgtFrame="_blank"/>
          <a:extLst>
            <a:ext uri="{FF2B5EF4-FFF2-40B4-BE49-F238E27FC236}">
              <a16:creationId xmlns:a16="http://schemas.microsoft.com/office/drawing/2014/main" id="{74274018-EE10-4949-81F7-AB7EEEE7A343}"/>
            </a:ext>
          </a:extLst>
        </xdr:cNvPr>
        <xdr:cNvSpPr>
          <a:spLocks noChangeAspect="1" noChangeArrowheads="1"/>
        </xdr:cNvSpPr>
      </xdr:nvSpPr>
      <xdr:spPr bwMode="auto">
        <a:xfrm>
          <a:off x="62230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386</xdr:row>
      <xdr:rowOff>0</xdr:rowOff>
    </xdr:from>
    <xdr:to>
      <xdr:col>1</xdr:col>
      <xdr:colOff>304800</xdr:colOff>
      <xdr:row>386</xdr:row>
      <xdr:rowOff>304800</xdr:rowOff>
    </xdr:to>
    <xdr:sp macro="" textlink="">
      <xdr:nvSpPr>
        <xdr:cNvPr id="25900" name="AutoShape 2348" descr="https://adas-server.mobiledrivetech.com/polarion/icons/default/enums/type_feature.gif">
          <a:hlinkClick xmlns:r="http://schemas.openxmlformats.org/officeDocument/2006/relationships" r:id="rId771" tgtFrame="_top"/>
          <a:extLst>
            <a:ext uri="{FF2B5EF4-FFF2-40B4-BE49-F238E27FC236}">
              <a16:creationId xmlns:a16="http://schemas.microsoft.com/office/drawing/2014/main" id="{7A0E4A1F-C11A-470E-B540-72966071D5B7}"/>
            </a:ext>
          </a:extLst>
        </xdr:cNvPr>
        <xdr:cNvSpPr>
          <a:spLocks noChangeAspect="1" noChangeArrowheads="1"/>
        </xdr:cNvSpPr>
      </xdr:nvSpPr>
      <xdr:spPr bwMode="auto">
        <a:xfrm>
          <a:off x="202565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386</xdr:row>
      <xdr:rowOff>0</xdr:rowOff>
    </xdr:from>
    <xdr:to>
      <xdr:col>2</xdr:col>
      <xdr:colOff>304800</xdr:colOff>
      <xdr:row>386</xdr:row>
      <xdr:rowOff>304800</xdr:rowOff>
    </xdr:to>
    <xdr:sp macro="" textlink="">
      <xdr:nvSpPr>
        <xdr:cNvPr id="25901" name="AutoShape 2349" descr="https://adas-server.mobiledrivetech.com/polarion/icons/default/enums/type_spike.gif">
          <a:hlinkClick xmlns:r="http://schemas.openxmlformats.org/officeDocument/2006/relationships" r:id="rId772" tgtFrame="_blank"/>
          <a:extLst>
            <a:ext uri="{FF2B5EF4-FFF2-40B4-BE49-F238E27FC236}">
              <a16:creationId xmlns:a16="http://schemas.microsoft.com/office/drawing/2014/main" id="{4B973A2F-4A2F-4E2F-86F1-8CA4D0F19479}"/>
            </a:ext>
          </a:extLst>
        </xdr:cNvPr>
        <xdr:cNvSpPr>
          <a:spLocks noChangeAspect="1" noChangeArrowheads="1"/>
        </xdr:cNvSpPr>
      </xdr:nvSpPr>
      <xdr:spPr bwMode="auto">
        <a:xfrm>
          <a:off x="265430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386</xdr:row>
      <xdr:rowOff>0</xdr:rowOff>
    </xdr:from>
    <xdr:to>
      <xdr:col>3</xdr:col>
      <xdr:colOff>304800</xdr:colOff>
      <xdr:row>386</xdr:row>
      <xdr:rowOff>304800</xdr:rowOff>
    </xdr:to>
    <xdr:sp macro="" textlink="">
      <xdr:nvSpPr>
        <xdr:cNvPr id="25902" name="AutoShape 2350" descr="https://adas-server.mobiledrivetech.com/polarion/icons/default/enums/type_spike.gif">
          <a:hlinkClick xmlns:r="http://schemas.openxmlformats.org/officeDocument/2006/relationships" r:id="rId772" tgtFrame="_top"/>
          <a:extLst>
            <a:ext uri="{FF2B5EF4-FFF2-40B4-BE49-F238E27FC236}">
              <a16:creationId xmlns:a16="http://schemas.microsoft.com/office/drawing/2014/main" id="{755CB2CC-6E34-4D73-A2ED-258C33843813}"/>
            </a:ext>
          </a:extLst>
        </xdr:cNvPr>
        <xdr:cNvSpPr>
          <a:spLocks noChangeAspect="1" noChangeArrowheads="1"/>
        </xdr:cNvSpPr>
      </xdr:nvSpPr>
      <xdr:spPr bwMode="auto">
        <a:xfrm>
          <a:off x="5797550" y="2511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xdr:row>
      <xdr:rowOff>0</xdr:rowOff>
    </xdr:from>
    <xdr:to>
      <xdr:col>0</xdr:col>
      <xdr:colOff>304800</xdr:colOff>
      <xdr:row>387</xdr:row>
      <xdr:rowOff>304800</xdr:rowOff>
    </xdr:to>
    <xdr:sp macro="" textlink="">
      <xdr:nvSpPr>
        <xdr:cNvPr id="25903" name="AutoShape 2351" descr="https://adas-server.mobiledrivetech.com/polarion/ria/images/suspect.gif">
          <a:extLst>
            <a:ext uri="{FF2B5EF4-FFF2-40B4-BE49-F238E27FC236}">
              <a16:creationId xmlns:a16="http://schemas.microsoft.com/office/drawing/2014/main" id="{C6288B7F-4807-4D65-8680-CF082FC08A1E}"/>
            </a:ext>
          </a:extLst>
        </xdr:cNvPr>
        <xdr:cNvSpPr>
          <a:spLocks noChangeAspect="1" noChangeArrowheads="1"/>
        </xdr:cNvSpPr>
      </xdr:nvSpPr>
      <xdr:spPr bwMode="auto">
        <a:xfrm>
          <a:off x="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387</xdr:row>
      <xdr:rowOff>0</xdr:rowOff>
    </xdr:from>
    <xdr:to>
      <xdr:col>0</xdr:col>
      <xdr:colOff>615950</xdr:colOff>
      <xdr:row>387</xdr:row>
      <xdr:rowOff>304800</xdr:rowOff>
    </xdr:to>
    <xdr:sp macro="" textlink="">
      <xdr:nvSpPr>
        <xdr:cNvPr id="25904" name="AutoShape 2352">
          <a:extLst>
            <a:ext uri="{FF2B5EF4-FFF2-40B4-BE49-F238E27FC236}">
              <a16:creationId xmlns:a16="http://schemas.microsoft.com/office/drawing/2014/main" id="{06701371-7AC8-4FF5-9EFB-3BEEA71B84DD}"/>
            </a:ext>
          </a:extLst>
        </xdr:cNvPr>
        <xdr:cNvSpPr>
          <a:spLocks noChangeAspect="1" noChangeArrowheads="1"/>
        </xdr:cNvSpPr>
      </xdr:nvSpPr>
      <xdr:spPr bwMode="auto">
        <a:xfrm>
          <a:off x="31115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387</xdr:row>
      <xdr:rowOff>0</xdr:rowOff>
    </xdr:from>
    <xdr:to>
      <xdr:col>0</xdr:col>
      <xdr:colOff>927100</xdr:colOff>
      <xdr:row>387</xdr:row>
      <xdr:rowOff>304800</xdr:rowOff>
    </xdr:to>
    <xdr:sp macro="" textlink="">
      <xdr:nvSpPr>
        <xdr:cNvPr id="25905" name="AutoShape 2353" descr="https://adas-server.mobiledrivetech.com/polarion/icons/default/enums/type_feature.gif">
          <a:hlinkClick xmlns:r="http://schemas.openxmlformats.org/officeDocument/2006/relationships" r:id="rId773" tgtFrame="_blank"/>
          <a:extLst>
            <a:ext uri="{FF2B5EF4-FFF2-40B4-BE49-F238E27FC236}">
              <a16:creationId xmlns:a16="http://schemas.microsoft.com/office/drawing/2014/main" id="{E9C404E7-2600-4DE1-A880-495D427E1CAE}"/>
            </a:ext>
          </a:extLst>
        </xdr:cNvPr>
        <xdr:cNvSpPr>
          <a:spLocks noChangeAspect="1" noChangeArrowheads="1"/>
        </xdr:cNvSpPr>
      </xdr:nvSpPr>
      <xdr:spPr bwMode="auto">
        <a:xfrm>
          <a:off x="62230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387</xdr:row>
      <xdr:rowOff>0</xdr:rowOff>
    </xdr:from>
    <xdr:to>
      <xdr:col>1</xdr:col>
      <xdr:colOff>304800</xdr:colOff>
      <xdr:row>387</xdr:row>
      <xdr:rowOff>304800</xdr:rowOff>
    </xdr:to>
    <xdr:sp macro="" textlink="">
      <xdr:nvSpPr>
        <xdr:cNvPr id="25906" name="AutoShape 2354" descr="https://adas-server.mobiledrivetech.com/polarion/icons/default/enums/type_feature.gif">
          <a:hlinkClick xmlns:r="http://schemas.openxmlformats.org/officeDocument/2006/relationships" r:id="rId773" tgtFrame="_top"/>
          <a:extLst>
            <a:ext uri="{FF2B5EF4-FFF2-40B4-BE49-F238E27FC236}">
              <a16:creationId xmlns:a16="http://schemas.microsoft.com/office/drawing/2014/main" id="{3E8AE2DB-CA40-4B2C-8F82-B5E838720A77}"/>
            </a:ext>
          </a:extLst>
        </xdr:cNvPr>
        <xdr:cNvSpPr>
          <a:spLocks noChangeAspect="1" noChangeArrowheads="1"/>
        </xdr:cNvSpPr>
      </xdr:nvSpPr>
      <xdr:spPr bwMode="auto">
        <a:xfrm>
          <a:off x="202565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387</xdr:row>
      <xdr:rowOff>0</xdr:rowOff>
    </xdr:from>
    <xdr:to>
      <xdr:col>2</xdr:col>
      <xdr:colOff>304800</xdr:colOff>
      <xdr:row>387</xdr:row>
      <xdr:rowOff>304800</xdr:rowOff>
    </xdr:to>
    <xdr:sp macro="" textlink="">
      <xdr:nvSpPr>
        <xdr:cNvPr id="25907" name="AutoShape 2355" descr="https://adas-server.mobiledrivetech.com/polarion/icons/default/enums/type_spike.gif">
          <a:hlinkClick xmlns:r="http://schemas.openxmlformats.org/officeDocument/2006/relationships" r:id="rId774" tgtFrame="_blank"/>
          <a:extLst>
            <a:ext uri="{FF2B5EF4-FFF2-40B4-BE49-F238E27FC236}">
              <a16:creationId xmlns:a16="http://schemas.microsoft.com/office/drawing/2014/main" id="{6E01B2B1-2859-4E9B-B4F1-C33F2F18669B}"/>
            </a:ext>
          </a:extLst>
        </xdr:cNvPr>
        <xdr:cNvSpPr>
          <a:spLocks noChangeAspect="1" noChangeArrowheads="1"/>
        </xdr:cNvSpPr>
      </xdr:nvSpPr>
      <xdr:spPr bwMode="auto">
        <a:xfrm>
          <a:off x="265430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387</xdr:row>
      <xdr:rowOff>0</xdr:rowOff>
    </xdr:from>
    <xdr:to>
      <xdr:col>3</xdr:col>
      <xdr:colOff>304800</xdr:colOff>
      <xdr:row>387</xdr:row>
      <xdr:rowOff>304800</xdr:rowOff>
    </xdr:to>
    <xdr:sp macro="" textlink="">
      <xdr:nvSpPr>
        <xdr:cNvPr id="25908" name="AutoShape 2356" descr="https://adas-server.mobiledrivetech.com/polarion/icons/default/enums/type_spike.gif">
          <a:hlinkClick xmlns:r="http://schemas.openxmlformats.org/officeDocument/2006/relationships" r:id="rId774" tgtFrame="_top"/>
          <a:extLst>
            <a:ext uri="{FF2B5EF4-FFF2-40B4-BE49-F238E27FC236}">
              <a16:creationId xmlns:a16="http://schemas.microsoft.com/office/drawing/2014/main" id="{2DE65C12-236E-4ED9-941F-42B2F15E4ADD}"/>
            </a:ext>
          </a:extLst>
        </xdr:cNvPr>
        <xdr:cNvSpPr>
          <a:spLocks noChangeAspect="1" noChangeArrowheads="1"/>
        </xdr:cNvSpPr>
      </xdr:nvSpPr>
      <xdr:spPr bwMode="auto">
        <a:xfrm>
          <a:off x="5797550" y="2517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388</xdr:row>
      <xdr:rowOff>304800</xdr:rowOff>
    </xdr:to>
    <xdr:sp macro="" textlink="">
      <xdr:nvSpPr>
        <xdr:cNvPr id="25909" name="AutoShape 2357" descr="https://adas-server.mobiledrivetech.com/polarion/ria/images/suspect.gif">
          <a:extLst>
            <a:ext uri="{FF2B5EF4-FFF2-40B4-BE49-F238E27FC236}">
              <a16:creationId xmlns:a16="http://schemas.microsoft.com/office/drawing/2014/main" id="{326A6381-906E-4C38-9FC6-8E816EDBDAB7}"/>
            </a:ext>
          </a:extLst>
        </xdr:cNvPr>
        <xdr:cNvSpPr>
          <a:spLocks noChangeAspect="1" noChangeArrowheads="1"/>
        </xdr:cNvSpPr>
      </xdr:nvSpPr>
      <xdr:spPr bwMode="auto">
        <a:xfrm>
          <a:off x="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388</xdr:row>
      <xdr:rowOff>0</xdr:rowOff>
    </xdr:from>
    <xdr:to>
      <xdr:col>0</xdr:col>
      <xdr:colOff>615950</xdr:colOff>
      <xdr:row>388</xdr:row>
      <xdr:rowOff>304800</xdr:rowOff>
    </xdr:to>
    <xdr:sp macro="" textlink="">
      <xdr:nvSpPr>
        <xdr:cNvPr id="25910" name="AutoShape 2358">
          <a:extLst>
            <a:ext uri="{FF2B5EF4-FFF2-40B4-BE49-F238E27FC236}">
              <a16:creationId xmlns:a16="http://schemas.microsoft.com/office/drawing/2014/main" id="{610F2752-4459-4074-A922-E3230E2F189E}"/>
            </a:ext>
          </a:extLst>
        </xdr:cNvPr>
        <xdr:cNvSpPr>
          <a:spLocks noChangeAspect="1" noChangeArrowheads="1"/>
        </xdr:cNvSpPr>
      </xdr:nvSpPr>
      <xdr:spPr bwMode="auto">
        <a:xfrm>
          <a:off x="31115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388</xdr:row>
      <xdr:rowOff>0</xdr:rowOff>
    </xdr:from>
    <xdr:to>
      <xdr:col>0</xdr:col>
      <xdr:colOff>927100</xdr:colOff>
      <xdr:row>388</xdr:row>
      <xdr:rowOff>304800</xdr:rowOff>
    </xdr:to>
    <xdr:sp macro="" textlink="">
      <xdr:nvSpPr>
        <xdr:cNvPr id="25911" name="AutoShape 2359" descr="https://adas-server.mobiledrivetech.com/polarion/icons/default/enums/type_feature.gif">
          <a:hlinkClick xmlns:r="http://schemas.openxmlformats.org/officeDocument/2006/relationships" r:id="rId775" tgtFrame="_blank"/>
          <a:extLst>
            <a:ext uri="{FF2B5EF4-FFF2-40B4-BE49-F238E27FC236}">
              <a16:creationId xmlns:a16="http://schemas.microsoft.com/office/drawing/2014/main" id="{F0A41957-60E7-4926-9038-B674EEAC9639}"/>
            </a:ext>
          </a:extLst>
        </xdr:cNvPr>
        <xdr:cNvSpPr>
          <a:spLocks noChangeAspect="1" noChangeArrowheads="1"/>
        </xdr:cNvSpPr>
      </xdr:nvSpPr>
      <xdr:spPr bwMode="auto">
        <a:xfrm>
          <a:off x="62230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388</xdr:row>
      <xdr:rowOff>0</xdr:rowOff>
    </xdr:from>
    <xdr:to>
      <xdr:col>1</xdr:col>
      <xdr:colOff>304800</xdr:colOff>
      <xdr:row>388</xdr:row>
      <xdr:rowOff>304800</xdr:rowOff>
    </xdr:to>
    <xdr:sp macro="" textlink="">
      <xdr:nvSpPr>
        <xdr:cNvPr id="25912" name="AutoShape 2360" descr="https://adas-server.mobiledrivetech.com/polarion/icons/default/enums/type_feature.gif">
          <a:hlinkClick xmlns:r="http://schemas.openxmlformats.org/officeDocument/2006/relationships" r:id="rId775" tgtFrame="_top"/>
          <a:extLst>
            <a:ext uri="{FF2B5EF4-FFF2-40B4-BE49-F238E27FC236}">
              <a16:creationId xmlns:a16="http://schemas.microsoft.com/office/drawing/2014/main" id="{ED30F7C6-92CF-43E4-9A05-96D5C2F51C6B}"/>
            </a:ext>
          </a:extLst>
        </xdr:cNvPr>
        <xdr:cNvSpPr>
          <a:spLocks noChangeAspect="1" noChangeArrowheads="1"/>
        </xdr:cNvSpPr>
      </xdr:nvSpPr>
      <xdr:spPr bwMode="auto">
        <a:xfrm>
          <a:off x="202565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388</xdr:row>
      <xdr:rowOff>0</xdr:rowOff>
    </xdr:from>
    <xdr:to>
      <xdr:col>2</xdr:col>
      <xdr:colOff>304800</xdr:colOff>
      <xdr:row>388</xdr:row>
      <xdr:rowOff>304800</xdr:rowOff>
    </xdr:to>
    <xdr:sp macro="" textlink="">
      <xdr:nvSpPr>
        <xdr:cNvPr id="25913" name="AutoShape 2361" descr="https://adas-server.mobiledrivetech.com/polarion/icons/default/enums/type_spike.gif">
          <a:hlinkClick xmlns:r="http://schemas.openxmlformats.org/officeDocument/2006/relationships" r:id="rId776" tgtFrame="_blank"/>
          <a:extLst>
            <a:ext uri="{FF2B5EF4-FFF2-40B4-BE49-F238E27FC236}">
              <a16:creationId xmlns:a16="http://schemas.microsoft.com/office/drawing/2014/main" id="{DD217E62-E451-4E27-83B4-CA03DC79EFB5}"/>
            </a:ext>
          </a:extLst>
        </xdr:cNvPr>
        <xdr:cNvSpPr>
          <a:spLocks noChangeAspect="1" noChangeArrowheads="1"/>
        </xdr:cNvSpPr>
      </xdr:nvSpPr>
      <xdr:spPr bwMode="auto">
        <a:xfrm>
          <a:off x="265430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388</xdr:row>
      <xdr:rowOff>0</xdr:rowOff>
    </xdr:from>
    <xdr:to>
      <xdr:col>3</xdr:col>
      <xdr:colOff>304800</xdr:colOff>
      <xdr:row>388</xdr:row>
      <xdr:rowOff>304800</xdr:rowOff>
    </xdr:to>
    <xdr:sp macro="" textlink="">
      <xdr:nvSpPr>
        <xdr:cNvPr id="25914" name="AutoShape 2362" descr="https://adas-server.mobiledrivetech.com/polarion/icons/default/enums/type_spike.gif">
          <a:hlinkClick xmlns:r="http://schemas.openxmlformats.org/officeDocument/2006/relationships" r:id="rId776" tgtFrame="_top"/>
          <a:extLst>
            <a:ext uri="{FF2B5EF4-FFF2-40B4-BE49-F238E27FC236}">
              <a16:creationId xmlns:a16="http://schemas.microsoft.com/office/drawing/2014/main" id="{8192F7DC-9F58-4E7A-9675-3D6E25C3FDA5}"/>
            </a:ext>
          </a:extLst>
        </xdr:cNvPr>
        <xdr:cNvSpPr>
          <a:spLocks noChangeAspect="1" noChangeArrowheads="1"/>
        </xdr:cNvSpPr>
      </xdr:nvSpPr>
      <xdr:spPr bwMode="auto">
        <a:xfrm>
          <a:off x="5797550" y="2524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xdr:row>
      <xdr:rowOff>0</xdr:rowOff>
    </xdr:from>
    <xdr:to>
      <xdr:col>0</xdr:col>
      <xdr:colOff>304800</xdr:colOff>
      <xdr:row>389</xdr:row>
      <xdr:rowOff>304800</xdr:rowOff>
    </xdr:to>
    <xdr:sp macro="" textlink="">
      <xdr:nvSpPr>
        <xdr:cNvPr id="25915" name="AutoShape 2363" descr="https://adas-server.mobiledrivetech.com/polarion/ria/images/suspect.gif">
          <a:extLst>
            <a:ext uri="{FF2B5EF4-FFF2-40B4-BE49-F238E27FC236}">
              <a16:creationId xmlns:a16="http://schemas.microsoft.com/office/drawing/2014/main" id="{B40C73F8-C66F-407E-944C-D3AC67AF543D}"/>
            </a:ext>
          </a:extLst>
        </xdr:cNvPr>
        <xdr:cNvSpPr>
          <a:spLocks noChangeAspect="1" noChangeArrowheads="1"/>
        </xdr:cNvSpPr>
      </xdr:nvSpPr>
      <xdr:spPr bwMode="auto">
        <a:xfrm>
          <a:off x="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389</xdr:row>
      <xdr:rowOff>0</xdr:rowOff>
    </xdr:from>
    <xdr:to>
      <xdr:col>0</xdr:col>
      <xdr:colOff>615950</xdr:colOff>
      <xdr:row>389</xdr:row>
      <xdr:rowOff>304800</xdr:rowOff>
    </xdr:to>
    <xdr:sp macro="" textlink="">
      <xdr:nvSpPr>
        <xdr:cNvPr id="25916" name="AutoShape 2364">
          <a:extLst>
            <a:ext uri="{FF2B5EF4-FFF2-40B4-BE49-F238E27FC236}">
              <a16:creationId xmlns:a16="http://schemas.microsoft.com/office/drawing/2014/main" id="{7E06550C-7D1E-41A4-8022-672C09E3BA2E}"/>
            </a:ext>
          </a:extLst>
        </xdr:cNvPr>
        <xdr:cNvSpPr>
          <a:spLocks noChangeAspect="1" noChangeArrowheads="1"/>
        </xdr:cNvSpPr>
      </xdr:nvSpPr>
      <xdr:spPr bwMode="auto">
        <a:xfrm>
          <a:off x="31115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389</xdr:row>
      <xdr:rowOff>0</xdr:rowOff>
    </xdr:from>
    <xdr:to>
      <xdr:col>0</xdr:col>
      <xdr:colOff>927100</xdr:colOff>
      <xdr:row>389</xdr:row>
      <xdr:rowOff>304800</xdr:rowOff>
    </xdr:to>
    <xdr:sp macro="" textlink="">
      <xdr:nvSpPr>
        <xdr:cNvPr id="25917" name="AutoShape 2365" descr="https://adas-server.mobiledrivetech.com/polarion/icons/default/enums/type_feature.gif">
          <a:hlinkClick xmlns:r="http://schemas.openxmlformats.org/officeDocument/2006/relationships" r:id="rId777" tgtFrame="_blank"/>
          <a:extLst>
            <a:ext uri="{FF2B5EF4-FFF2-40B4-BE49-F238E27FC236}">
              <a16:creationId xmlns:a16="http://schemas.microsoft.com/office/drawing/2014/main" id="{6F30C46D-447C-4E4A-92CC-C8DFA495F848}"/>
            </a:ext>
          </a:extLst>
        </xdr:cNvPr>
        <xdr:cNvSpPr>
          <a:spLocks noChangeAspect="1" noChangeArrowheads="1"/>
        </xdr:cNvSpPr>
      </xdr:nvSpPr>
      <xdr:spPr bwMode="auto">
        <a:xfrm>
          <a:off x="62230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389</xdr:row>
      <xdr:rowOff>0</xdr:rowOff>
    </xdr:from>
    <xdr:to>
      <xdr:col>1</xdr:col>
      <xdr:colOff>304800</xdr:colOff>
      <xdr:row>389</xdr:row>
      <xdr:rowOff>304800</xdr:rowOff>
    </xdr:to>
    <xdr:sp macro="" textlink="">
      <xdr:nvSpPr>
        <xdr:cNvPr id="25918" name="AutoShape 2366" descr="https://adas-server.mobiledrivetech.com/polarion/icons/default/enums/type_feature.gif">
          <a:hlinkClick xmlns:r="http://schemas.openxmlformats.org/officeDocument/2006/relationships" r:id="rId777" tgtFrame="_top"/>
          <a:extLst>
            <a:ext uri="{FF2B5EF4-FFF2-40B4-BE49-F238E27FC236}">
              <a16:creationId xmlns:a16="http://schemas.microsoft.com/office/drawing/2014/main" id="{A1618A6E-740E-4B60-B8DB-8BBDE25912C2}"/>
            </a:ext>
          </a:extLst>
        </xdr:cNvPr>
        <xdr:cNvSpPr>
          <a:spLocks noChangeAspect="1" noChangeArrowheads="1"/>
        </xdr:cNvSpPr>
      </xdr:nvSpPr>
      <xdr:spPr bwMode="auto">
        <a:xfrm>
          <a:off x="202565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389</xdr:row>
      <xdr:rowOff>0</xdr:rowOff>
    </xdr:from>
    <xdr:to>
      <xdr:col>2</xdr:col>
      <xdr:colOff>304800</xdr:colOff>
      <xdr:row>389</xdr:row>
      <xdr:rowOff>304800</xdr:rowOff>
    </xdr:to>
    <xdr:sp macro="" textlink="">
      <xdr:nvSpPr>
        <xdr:cNvPr id="25919" name="AutoShape 2367" descr="https://adas-server.mobiledrivetech.com/polarion/icons/default/enums/type_spike.gif">
          <a:hlinkClick xmlns:r="http://schemas.openxmlformats.org/officeDocument/2006/relationships" r:id="rId778" tgtFrame="_blank"/>
          <a:extLst>
            <a:ext uri="{FF2B5EF4-FFF2-40B4-BE49-F238E27FC236}">
              <a16:creationId xmlns:a16="http://schemas.microsoft.com/office/drawing/2014/main" id="{BBDCF4A4-3724-40E4-8FCE-80565B19D6B7}"/>
            </a:ext>
          </a:extLst>
        </xdr:cNvPr>
        <xdr:cNvSpPr>
          <a:spLocks noChangeAspect="1" noChangeArrowheads="1"/>
        </xdr:cNvSpPr>
      </xdr:nvSpPr>
      <xdr:spPr bwMode="auto">
        <a:xfrm>
          <a:off x="265430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389</xdr:row>
      <xdr:rowOff>0</xdr:rowOff>
    </xdr:from>
    <xdr:to>
      <xdr:col>3</xdr:col>
      <xdr:colOff>304800</xdr:colOff>
      <xdr:row>389</xdr:row>
      <xdr:rowOff>304800</xdr:rowOff>
    </xdr:to>
    <xdr:sp macro="" textlink="">
      <xdr:nvSpPr>
        <xdr:cNvPr id="25920" name="AutoShape 2368" descr="https://adas-server.mobiledrivetech.com/polarion/icons/default/enums/type_spike.gif">
          <a:hlinkClick xmlns:r="http://schemas.openxmlformats.org/officeDocument/2006/relationships" r:id="rId778" tgtFrame="_top"/>
          <a:extLst>
            <a:ext uri="{FF2B5EF4-FFF2-40B4-BE49-F238E27FC236}">
              <a16:creationId xmlns:a16="http://schemas.microsoft.com/office/drawing/2014/main" id="{814514EF-D85E-4307-AB1A-4E98C1EAC70B}"/>
            </a:ext>
          </a:extLst>
        </xdr:cNvPr>
        <xdr:cNvSpPr>
          <a:spLocks noChangeAspect="1" noChangeArrowheads="1"/>
        </xdr:cNvSpPr>
      </xdr:nvSpPr>
      <xdr:spPr bwMode="auto">
        <a:xfrm>
          <a:off x="5797550" y="253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xdr:row>
      <xdr:rowOff>0</xdr:rowOff>
    </xdr:from>
    <xdr:to>
      <xdr:col>0</xdr:col>
      <xdr:colOff>304800</xdr:colOff>
      <xdr:row>390</xdr:row>
      <xdr:rowOff>304800</xdr:rowOff>
    </xdr:to>
    <xdr:sp macro="" textlink="">
      <xdr:nvSpPr>
        <xdr:cNvPr id="25921" name="AutoShape 2369" descr="https://adas-server.mobiledrivetech.com/polarion/ria/images/suspect.gif">
          <a:extLst>
            <a:ext uri="{FF2B5EF4-FFF2-40B4-BE49-F238E27FC236}">
              <a16:creationId xmlns:a16="http://schemas.microsoft.com/office/drawing/2014/main" id="{C741A63C-BCED-4B5B-AA18-351456C73F23}"/>
            </a:ext>
          </a:extLst>
        </xdr:cNvPr>
        <xdr:cNvSpPr>
          <a:spLocks noChangeAspect="1" noChangeArrowheads="1"/>
        </xdr:cNvSpPr>
      </xdr:nvSpPr>
      <xdr:spPr bwMode="auto">
        <a:xfrm>
          <a:off x="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390</xdr:row>
      <xdr:rowOff>0</xdr:rowOff>
    </xdr:from>
    <xdr:to>
      <xdr:col>0</xdr:col>
      <xdr:colOff>615950</xdr:colOff>
      <xdr:row>390</xdr:row>
      <xdr:rowOff>304800</xdr:rowOff>
    </xdr:to>
    <xdr:sp macro="" textlink="">
      <xdr:nvSpPr>
        <xdr:cNvPr id="25922" name="AutoShape 2370">
          <a:extLst>
            <a:ext uri="{FF2B5EF4-FFF2-40B4-BE49-F238E27FC236}">
              <a16:creationId xmlns:a16="http://schemas.microsoft.com/office/drawing/2014/main" id="{C27061AC-B425-4FF4-BD3D-8A51B3999E25}"/>
            </a:ext>
          </a:extLst>
        </xdr:cNvPr>
        <xdr:cNvSpPr>
          <a:spLocks noChangeAspect="1" noChangeArrowheads="1"/>
        </xdr:cNvSpPr>
      </xdr:nvSpPr>
      <xdr:spPr bwMode="auto">
        <a:xfrm>
          <a:off x="31115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390</xdr:row>
      <xdr:rowOff>0</xdr:rowOff>
    </xdr:from>
    <xdr:to>
      <xdr:col>0</xdr:col>
      <xdr:colOff>927100</xdr:colOff>
      <xdr:row>390</xdr:row>
      <xdr:rowOff>304800</xdr:rowOff>
    </xdr:to>
    <xdr:sp macro="" textlink="">
      <xdr:nvSpPr>
        <xdr:cNvPr id="25923" name="AutoShape 2371" descr="https://adas-server.mobiledrivetech.com/polarion/icons/default/enums/type_feature.gif">
          <a:hlinkClick xmlns:r="http://schemas.openxmlformats.org/officeDocument/2006/relationships" r:id="rId779" tgtFrame="_blank"/>
          <a:extLst>
            <a:ext uri="{FF2B5EF4-FFF2-40B4-BE49-F238E27FC236}">
              <a16:creationId xmlns:a16="http://schemas.microsoft.com/office/drawing/2014/main" id="{E78E50B5-E3C0-4A5F-B1C4-A3967891762F}"/>
            </a:ext>
          </a:extLst>
        </xdr:cNvPr>
        <xdr:cNvSpPr>
          <a:spLocks noChangeAspect="1" noChangeArrowheads="1"/>
        </xdr:cNvSpPr>
      </xdr:nvSpPr>
      <xdr:spPr bwMode="auto">
        <a:xfrm>
          <a:off x="62230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304800</xdr:rowOff>
    </xdr:to>
    <xdr:sp macro="" textlink="">
      <xdr:nvSpPr>
        <xdr:cNvPr id="25924" name="AutoShape 2372" descr="https://adas-server.mobiledrivetech.com/polarion/icons/default/enums/type_feature.gif">
          <a:hlinkClick xmlns:r="http://schemas.openxmlformats.org/officeDocument/2006/relationships" r:id="rId779" tgtFrame="_top"/>
          <a:extLst>
            <a:ext uri="{FF2B5EF4-FFF2-40B4-BE49-F238E27FC236}">
              <a16:creationId xmlns:a16="http://schemas.microsoft.com/office/drawing/2014/main" id="{04E82055-7704-4140-8397-F1C5E475EEC2}"/>
            </a:ext>
          </a:extLst>
        </xdr:cNvPr>
        <xdr:cNvSpPr>
          <a:spLocks noChangeAspect="1" noChangeArrowheads="1"/>
        </xdr:cNvSpPr>
      </xdr:nvSpPr>
      <xdr:spPr bwMode="auto">
        <a:xfrm>
          <a:off x="202565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390</xdr:row>
      <xdr:rowOff>0</xdr:rowOff>
    </xdr:from>
    <xdr:to>
      <xdr:col>2</xdr:col>
      <xdr:colOff>304800</xdr:colOff>
      <xdr:row>390</xdr:row>
      <xdr:rowOff>304800</xdr:rowOff>
    </xdr:to>
    <xdr:sp macro="" textlink="">
      <xdr:nvSpPr>
        <xdr:cNvPr id="25925" name="AutoShape 2373" descr="https://adas-server.mobiledrivetech.com/polarion/icons/default/enums/type_spike.gif">
          <a:hlinkClick xmlns:r="http://schemas.openxmlformats.org/officeDocument/2006/relationships" r:id="rId780" tgtFrame="_blank"/>
          <a:extLst>
            <a:ext uri="{FF2B5EF4-FFF2-40B4-BE49-F238E27FC236}">
              <a16:creationId xmlns:a16="http://schemas.microsoft.com/office/drawing/2014/main" id="{4B01EFE8-9682-47F3-A20D-1951C2FECEBB}"/>
            </a:ext>
          </a:extLst>
        </xdr:cNvPr>
        <xdr:cNvSpPr>
          <a:spLocks noChangeAspect="1" noChangeArrowheads="1"/>
        </xdr:cNvSpPr>
      </xdr:nvSpPr>
      <xdr:spPr bwMode="auto">
        <a:xfrm>
          <a:off x="265430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390</xdr:row>
      <xdr:rowOff>0</xdr:rowOff>
    </xdr:from>
    <xdr:to>
      <xdr:col>3</xdr:col>
      <xdr:colOff>304800</xdr:colOff>
      <xdr:row>390</xdr:row>
      <xdr:rowOff>304800</xdr:rowOff>
    </xdr:to>
    <xdr:sp macro="" textlink="">
      <xdr:nvSpPr>
        <xdr:cNvPr id="25926" name="AutoShape 2374" descr="https://adas-server.mobiledrivetech.com/polarion/icons/default/enums/type_spike.gif">
          <a:hlinkClick xmlns:r="http://schemas.openxmlformats.org/officeDocument/2006/relationships" r:id="rId780" tgtFrame="_top"/>
          <a:extLst>
            <a:ext uri="{FF2B5EF4-FFF2-40B4-BE49-F238E27FC236}">
              <a16:creationId xmlns:a16="http://schemas.microsoft.com/office/drawing/2014/main" id="{D8578E9D-9999-4879-BDCE-92EF622FB9AB}"/>
            </a:ext>
          </a:extLst>
        </xdr:cNvPr>
        <xdr:cNvSpPr>
          <a:spLocks noChangeAspect="1" noChangeArrowheads="1"/>
        </xdr:cNvSpPr>
      </xdr:nvSpPr>
      <xdr:spPr bwMode="auto">
        <a:xfrm>
          <a:off x="5797550" y="253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xdr:row>
      <xdr:rowOff>0</xdr:rowOff>
    </xdr:from>
    <xdr:to>
      <xdr:col>0</xdr:col>
      <xdr:colOff>304800</xdr:colOff>
      <xdr:row>391</xdr:row>
      <xdr:rowOff>304800</xdr:rowOff>
    </xdr:to>
    <xdr:sp macro="" textlink="">
      <xdr:nvSpPr>
        <xdr:cNvPr id="25927" name="AutoShape 2375" descr="https://adas-server.mobiledrivetech.com/polarion/ria/images/suspect.gif">
          <a:extLst>
            <a:ext uri="{FF2B5EF4-FFF2-40B4-BE49-F238E27FC236}">
              <a16:creationId xmlns:a16="http://schemas.microsoft.com/office/drawing/2014/main" id="{722ED9E8-7FCC-47C8-8AA4-13DC05059005}"/>
            </a:ext>
          </a:extLst>
        </xdr:cNvPr>
        <xdr:cNvSpPr>
          <a:spLocks noChangeAspect="1" noChangeArrowheads="1"/>
        </xdr:cNvSpPr>
      </xdr:nvSpPr>
      <xdr:spPr bwMode="auto">
        <a:xfrm>
          <a:off x="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391</xdr:row>
      <xdr:rowOff>0</xdr:rowOff>
    </xdr:from>
    <xdr:to>
      <xdr:col>0</xdr:col>
      <xdr:colOff>615950</xdr:colOff>
      <xdr:row>391</xdr:row>
      <xdr:rowOff>304800</xdr:rowOff>
    </xdr:to>
    <xdr:sp macro="" textlink="">
      <xdr:nvSpPr>
        <xdr:cNvPr id="25928" name="AutoShape 2376">
          <a:extLst>
            <a:ext uri="{FF2B5EF4-FFF2-40B4-BE49-F238E27FC236}">
              <a16:creationId xmlns:a16="http://schemas.microsoft.com/office/drawing/2014/main" id="{7D51A774-F840-4619-9C3D-A39AB025D61E}"/>
            </a:ext>
          </a:extLst>
        </xdr:cNvPr>
        <xdr:cNvSpPr>
          <a:spLocks noChangeAspect="1" noChangeArrowheads="1"/>
        </xdr:cNvSpPr>
      </xdr:nvSpPr>
      <xdr:spPr bwMode="auto">
        <a:xfrm>
          <a:off x="31115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391</xdr:row>
      <xdr:rowOff>0</xdr:rowOff>
    </xdr:from>
    <xdr:to>
      <xdr:col>0</xdr:col>
      <xdr:colOff>927100</xdr:colOff>
      <xdr:row>391</xdr:row>
      <xdr:rowOff>304800</xdr:rowOff>
    </xdr:to>
    <xdr:sp macro="" textlink="">
      <xdr:nvSpPr>
        <xdr:cNvPr id="25929" name="AutoShape 2377" descr="https://adas-server.mobiledrivetech.com/polarion/icons/default/enums/type_feature.gif">
          <a:hlinkClick xmlns:r="http://schemas.openxmlformats.org/officeDocument/2006/relationships" r:id="rId781" tgtFrame="_blank"/>
          <a:extLst>
            <a:ext uri="{FF2B5EF4-FFF2-40B4-BE49-F238E27FC236}">
              <a16:creationId xmlns:a16="http://schemas.microsoft.com/office/drawing/2014/main" id="{EB1DC369-0FAC-4D4E-A723-82C8D8EF67F8}"/>
            </a:ext>
          </a:extLst>
        </xdr:cNvPr>
        <xdr:cNvSpPr>
          <a:spLocks noChangeAspect="1" noChangeArrowheads="1"/>
        </xdr:cNvSpPr>
      </xdr:nvSpPr>
      <xdr:spPr bwMode="auto">
        <a:xfrm>
          <a:off x="62230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391</xdr:row>
      <xdr:rowOff>0</xdr:rowOff>
    </xdr:from>
    <xdr:to>
      <xdr:col>1</xdr:col>
      <xdr:colOff>304800</xdr:colOff>
      <xdr:row>391</xdr:row>
      <xdr:rowOff>304800</xdr:rowOff>
    </xdr:to>
    <xdr:sp macro="" textlink="">
      <xdr:nvSpPr>
        <xdr:cNvPr id="25930" name="AutoShape 2378" descr="https://adas-server.mobiledrivetech.com/polarion/icons/default/enums/type_feature.gif">
          <a:hlinkClick xmlns:r="http://schemas.openxmlformats.org/officeDocument/2006/relationships" r:id="rId781" tgtFrame="_top"/>
          <a:extLst>
            <a:ext uri="{FF2B5EF4-FFF2-40B4-BE49-F238E27FC236}">
              <a16:creationId xmlns:a16="http://schemas.microsoft.com/office/drawing/2014/main" id="{1648DBAF-1820-4847-8128-ED5A3B4C2D2F}"/>
            </a:ext>
          </a:extLst>
        </xdr:cNvPr>
        <xdr:cNvSpPr>
          <a:spLocks noChangeAspect="1" noChangeArrowheads="1"/>
        </xdr:cNvSpPr>
      </xdr:nvSpPr>
      <xdr:spPr bwMode="auto">
        <a:xfrm>
          <a:off x="202565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391</xdr:row>
      <xdr:rowOff>0</xdr:rowOff>
    </xdr:from>
    <xdr:to>
      <xdr:col>2</xdr:col>
      <xdr:colOff>304800</xdr:colOff>
      <xdr:row>391</xdr:row>
      <xdr:rowOff>304800</xdr:rowOff>
    </xdr:to>
    <xdr:sp macro="" textlink="">
      <xdr:nvSpPr>
        <xdr:cNvPr id="25931" name="AutoShape 2379" descr="https://adas-server.mobiledrivetech.com/polarion/icons/default/enums/type_spike.gif">
          <a:hlinkClick xmlns:r="http://schemas.openxmlformats.org/officeDocument/2006/relationships" r:id="rId782" tgtFrame="_blank"/>
          <a:extLst>
            <a:ext uri="{FF2B5EF4-FFF2-40B4-BE49-F238E27FC236}">
              <a16:creationId xmlns:a16="http://schemas.microsoft.com/office/drawing/2014/main" id="{1CE850E4-ABF1-4BA8-8E7A-162E3EC86B21}"/>
            </a:ext>
          </a:extLst>
        </xdr:cNvPr>
        <xdr:cNvSpPr>
          <a:spLocks noChangeAspect="1" noChangeArrowheads="1"/>
        </xdr:cNvSpPr>
      </xdr:nvSpPr>
      <xdr:spPr bwMode="auto">
        <a:xfrm>
          <a:off x="265430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391</xdr:row>
      <xdr:rowOff>0</xdr:rowOff>
    </xdr:from>
    <xdr:to>
      <xdr:col>3</xdr:col>
      <xdr:colOff>304800</xdr:colOff>
      <xdr:row>391</xdr:row>
      <xdr:rowOff>304800</xdr:rowOff>
    </xdr:to>
    <xdr:sp macro="" textlink="">
      <xdr:nvSpPr>
        <xdr:cNvPr id="25932" name="AutoShape 2380" descr="https://adas-server.mobiledrivetech.com/polarion/icons/default/enums/type_spike.gif">
          <a:hlinkClick xmlns:r="http://schemas.openxmlformats.org/officeDocument/2006/relationships" r:id="rId782" tgtFrame="_top"/>
          <a:extLst>
            <a:ext uri="{FF2B5EF4-FFF2-40B4-BE49-F238E27FC236}">
              <a16:creationId xmlns:a16="http://schemas.microsoft.com/office/drawing/2014/main" id="{233CAE33-63E7-4089-A1A0-0C26FCE864AC}"/>
            </a:ext>
          </a:extLst>
        </xdr:cNvPr>
        <xdr:cNvSpPr>
          <a:spLocks noChangeAspect="1" noChangeArrowheads="1"/>
        </xdr:cNvSpPr>
      </xdr:nvSpPr>
      <xdr:spPr bwMode="auto">
        <a:xfrm>
          <a:off x="5797550" y="254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xdr:row>
      <xdr:rowOff>0</xdr:rowOff>
    </xdr:from>
    <xdr:to>
      <xdr:col>0</xdr:col>
      <xdr:colOff>304800</xdr:colOff>
      <xdr:row>392</xdr:row>
      <xdr:rowOff>304800</xdr:rowOff>
    </xdr:to>
    <xdr:sp macro="" textlink="">
      <xdr:nvSpPr>
        <xdr:cNvPr id="25933" name="AutoShape 2381" descr="https://adas-server.mobiledrivetech.com/polarion/ria/images/suspect.gif">
          <a:extLst>
            <a:ext uri="{FF2B5EF4-FFF2-40B4-BE49-F238E27FC236}">
              <a16:creationId xmlns:a16="http://schemas.microsoft.com/office/drawing/2014/main" id="{C95F9359-2EDF-4C66-B571-28F1FCEF9474}"/>
            </a:ext>
          </a:extLst>
        </xdr:cNvPr>
        <xdr:cNvSpPr>
          <a:spLocks noChangeAspect="1" noChangeArrowheads="1"/>
        </xdr:cNvSpPr>
      </xdr:nvSpPr>
      <xdr:spPr bwMode="auto">
        <a:xfrm>
          <a:off x="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392</xdr:row>
      <xdr:rowOff>0</xdr:rowOff>
    </xdr:from>
    <xdr:to>
      <xdr:col>0</xdr:col>
      <xdr:colOff>615950</xdr:colOff>
      <xdr:row>392</xdr:row>
      <xdr:rowOff>304800</xdr:rowOff>
    </xdr:to>
    <xdr:sp macro="" textlink="">
      <xdr:nvSpPr>
        <xdr:cNvPr id="25934" name="AutoShape 2382">
          <a:extLst>
            <a:ext uri="{FF2B5EF4-FFF2-40B4-BE49-F238E27FC236}">
              <a16:creationId xmlns:a16="http://schemas.microsoft.com/office/drawing/2014/main" id="{6894459D-2F1F-4BB0-B8A6-1EE2F9CC4AE8}"/>
            </a:ext>
          </a:extLst>
        </xdr:cNvPr>
        <xdr:cNvSpPr>
          <a:spLocks noChangeAspect="1" noChangeArrowheads="1"/>
        </xdr:cNvSpPr>
      </xdr:nvSpPr>
      <xdr:spPr bwMode="auto">
        <a:xfrm>
          <a:off x="31115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392</xdr:row>
      <xdr:rowOff>0</xdr:rowOff>
    </xdr:from>
    <xdr:to>
      <xdr:col>0</xdr:col>
      <xdr:colOff>927100</xdr:colOff>
      <xdr:row>392</xdr:row>
      <xdr:rowOff>304800</xdr:rowOff>
    </xdr:to>
    <xdr:sp macro="" textlink="">
      <xdr:nvSpPr>
        <xdr:cNvPr id="25935" name="AutoShape 2383" descr="https://adas-server.mobiledrivetech.com/polarion/icons/default/enums/type_feature.gif">
          <a:hlinkClick xmlns:r="http://schemas.openxmlformats.org/officeDocument/2006/relationships" r:id="rId783" tgtFrame="_blank"/>
          <a:extLst>
            <a:ext uri="{FF2B5EF4-FFF2-40B4-BE49-F238E27FC236}">
              <a16:creationId xmlns:a16="http://schemas.microsoft.com/office/drawing/2014/main" id="{A95D8DD2-4F19-487A-B6ED-54B5DADD0EA2}"/>
            </a:ext>
          </a:extLst>
        </xdr:cNvPr>
        <xdr:cNvSpPr>
          <a:spLocks noChangeAspect="1" noChangeArrowheads="1"/>
        </xdr:cNvSpPr>
      </xdr:nvSpPr>
      <xdr:spPr bwMode="auto">
        <a:xfrm>
          <a:off x="62230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392</xdr:row>
      <xdr:rowOff>0</xdr:rowOff>
    </xdr:from>
    <xdr:to>
      <xdr:col>1</xdr:col>
      <xdr:colOff>304800</xdr:colOff>
      <xdr:row>392</xdr:row>
      <xdr:rowOff>304800</xdr:rowOff>
    </xdr:to>
    <xdr:sp macro="" textlink="">
      <xdr:nvSpPr>
        <xdr:cNvPr id="25936" name="AutoShape 2384" descr="https://adas-server.mobiledrivetech.com/polarion/icons/default/enums/type_feature.gif">
          <a:hlinkClick xmlns:r="http://schemas.openxmlformats.org/officeDocument/2006/relationships" r:id="rId783" tgtFrame="_top"/>
          <a:extLst>
            <a:ext uri="{FF2B5EF4-FFF2-40B4-BE49-F238E27FC236}">
              <a16:creationId xmlns:a16="http://schemas.microsoft.com/office/drawing/2014/main" id="{2A97B6EE-5818-4C35-A1B3-5F0E32D0C4F4}"/>
            </a:ext>
          </a:extLst>
        </xdr:cNvPr>
        <xdr:cNvSpPr>
          <a:spLocks noChangeAspect="1" noChangeArrowheads="1"/>
        </xdr:cNvSpPr>
      </xdr:nvSpPr>
      <xdr:spPr bwMode="auto">
        <a:xfrm>
          <a:off x="202565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392</xdr:row>
      <xdr:rowOff>0</xdr:rowOff>
    </xdr:from>
    <xdr:to>
      <xdr:col>2</xdr:col>
      <xdr:colOff>304800</xdr:colOff>
      <xdr:row>392</xdr:row>
      <xdr:rowOff>304800</xdr:rowOff>
    </xdr:to>
    <xdr:sp macro="" textlink="">
      <xdr:nvSpPr>
        <xdr:cNvPr id="25937" name="AutoShape 2385" descr="https://adas-server.mobiledrivetech.com/polarion/icons/default/enums/type_spike.gif">
          <a:hlinkClick xmlns:r="http://schemas.openxmlformats.org/officeDocument/2006/relationships" r:id="rId784" tgtFrame="_blank"/>
          <a:extLst>
            <a:ext uri="{FF2B5EF4-FFF2-40B4-BE49-F238E27FC236}">
              <a16:creationId xmlns:a16="http://schemas.microsoft.com/office/drawing/2014/main" id="{336FAC99-5085-4BF5-9DAB-F64362F90BB0}"/>
            </a:ext>
          </a:extLst>
        </xdr:cNvPr>
        <xdr:cNvSpPr>
          <a:spLocks noChangeAspect="1" noChangeArrowheads="1"/>
        </xdr:cNvSpPr>
      </xdr:nvSpPr>
      <xdr:spPr bwMode="auto">
        <a:xfrm>
          <a:off x="265430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392</xdr:row>
      <xdr:rowOff>0</xdr:rowOff>
    </xdr:from>
    <xdr:to>
      <xdr:col>3</xdr:col>
      <xdr:colOff>304800</xdr:colOff>
      <xdr:row>392</xdr:row>
      <xdr:rowOff>304800</xdr:rowOff>
    </xdr:to>
    <xdr:sp macro="" textlink="">
      <xdr:nvSpPr>
        <xdr:cNvPr id="25938" name="AutoShape 2386" descr="https://adas-server.mobiledrivetech.com/polarion/icons/default/enums/type_spike.gif">
          <a:hlinkClick xmlns:r="http://schemas.openxmlformats.org/officeDocument/2006/relationships" r:id="rId784" tgtFrame="_top"/>
          <a:extLst>
            <a:ext uri="{FF2B5EF4-FFF2-40B4-BE49-F238E27FC236}">
              <a16:creationId xmlns:a16="http://schemas.microsoft.com/office/drawing/2014/main" id="{0138D44D-4CF1-42D4-8235-C49E6F970F5D}"/>
            </a:ext>
          </a:extLst>
        </xdr:cNvPr>
        <xdr:cNvSpPr>
          <a:spLocks noChangeAspect="1" noChangeArrowheads="1"/>
        </xdr:cNvSpPr>
      </xdr:nvSpPr>
      <xdr:spPr bwMode="auto">
        <a:xfrm>
          <a:off x="5797550" y="255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xdr:row>
      <xdr:rowOff>0</xdr:rowOff>
    </xdr:from>
    <xdr:to>
      <xdr:col>0</xdr:col>
      <xdr:colOff>304800</xdr:colOff>
      <xdr:row>393</xdr:row>
      <xdr:rowOff>304800</xdr:rowOff>
    </xdr:to>
    <xdr:sp macro="" textlink="">
      <xdr:nvSpPr>
        <xdr:cNvPr id="25939" name="AutoShape 2387" descr="https://adas-server.mobiledrivetech.com/polarion/ria/images/suspect.gif">
          <a:extLst>
            <a:ext uri="{FF2B5EF4-FFF2-40B4-BE49-F238E27FC236}">
              <a16:creationId xmlns:a16="http://schemas.microsoft.com/office/drawing/2014/main" id="{42910558-3844-4A84-9C0B-DD49AA84DE21}"/>
            </a:ext>
          </a:extLst>
        </xdr:cNvPr>
        <xdr:cNvSpPr>
          <a:spLocks noChangeAspect="1" noChangeArrowheads="1"/>
        </xdr:cNvSpPr>
      </xdr:nvSpPr>
      <xdr:spPr bwMode="auto">
        <a:xfrm>
          <a:off x="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393</xdr:row>
      <xdr:rowOff>0</xdr:rowOff>
    </xdr:from>
    <xdr:to>
      <xdr:col>0</xdr:col>
      <xdr:colOff>615950</xdr:colOff>
      <xdr:row>393</xdr:row>
      <xdr:rowOff>304800</xdr:rowOff>
    </xdr:to>
    <xdr:sp macro="" textlink="">
      <xdr:nvSpPr>
        <xdr:cNvPr id="25940" name="AutoShape 2388">
          <a:extLst>
            <a:ext uri="{FF2B5EF4-FFF2-40B4-BE49-F238E27FC236}">
              <a16:creationId xmlns:a16="http://schemas.microsoft.com/office/drawing/2014/main" id="{5981D1B6-4EC3-4824-9545-47C0DD1960F8}"/>
            </a:ext>
          </a:extLst>
        </xdr:cNvPr>
        <xdr:cNvSpPr>
          <a:spLocks noChangeAspect="1" noChangeArrowheads="1"/>
        </xdr:cNvSpPr>
      </xdr:nvSpPr>
      <xdr:spPr bwMode="auto">
        <a:xfrm>
          <a:off x="31115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393</xdr:row>
      <xdr:rowOff>0</xdr:rowOff>
    </xdr:from>
    <xdr:to>
      <xdr:col>0</xdr:col>
      <xdr:colOff>927100</xdr:colOff>
      <xdr:row>393</xdr:row>
      <xdr:rowOff>304800</xdr:rowOff>
    </xdr:to>
    <xdr:sp macro="" textlink="">
      <xdr:nvSpPr>
        <xdr:cNvPr id="25941" name="AutoShape 2389" descr="https://adas-server.mobiledrivetech.com/polarion/icons/default/enums/type_feature.gif">
          <a:hlinkClick xmlns:r="http://schemas.openxmlformats.org/officeDocument/2006/relationships" r:id="rId785" tgtFrame="_blank"/>
          <a:extLst>
            <a:ext uri="{FF2B5EF4-FFF2-40B4-BE49-F238E27FC236}">
              <a16:creationId xmlns:a16="http://schemas.microsoft.com/office/drawing/2014/main" id="{4BC07611-F71F-4DA3-BBC3-AC68338B40EF}"/>
            </a:ext>
          </a:extLst>
        </xdr:cNvPr>
        <xdr:cNvSpPr>
          <a:spLocks noChangeAspect="1" noChangeArrowheads="1"/>
        </xdr:cNvSpPr>
      </xdr:nvSpPr>
      <xdr:spPr bwMode="auto">
        <a:xfrm>
          <a:off x="62230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393</xdr:row>
      <xdr:rowOff>0</xdr:rowOff>
    </xdr:from>
    <xdr:to>
      <xdr:col>1</xdr:col>
      <xdr:colOff>304800</xdr:colOff>
      <xdr:row>393</xdr:row>
      <xdr:rowOff>304800</xdr:rowOff>
    </xdr:to>
    <xdr:sp macro="" textlink="">
      <xdr:nvSpPr>
        <xdr:cNvPr id="25942" name="AutoShape 2390" descr="https://adas-server.mobiledrivetech.com/polarion/icons/default/enums/type_feature.gif">
          <a:hlinkClick xmlns:r="http://schemas.openxmlformats.org/officeDocument/2006/relationships" r:id="rId785" tgtFrame="_top"/>
          <a:extLst>
            <a:ext uri="{FF2B5EF4-FFF2-40B4-BE49-F238E27FC236}">
              <a16:creationId xmlns:a16="http://schemas.microsoft.com/office/drawing/2014/main" id="{EC04FEFA-FDC0-4796-AEEA-AC6B234A5B05}"/>
            </a:ext>
          </a:extLst>
        </xdr:cNvPr>
        <xdr:cNvSpPr>
          <a:spLocks noChangeAspect="1" noChangeArrowheads="1"/>
        </xdr:cNvSpPr>
      </xdr:nvSpPr>
      <xdr:spPr bwMode="auto">
        <a:xfrm>
          <a:off x="202565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393</xdr:row>
      <xdr:rowOff>0</xdr:rowOff>
    </xdr:from>
    <xdr:to>
      <xdr:col>2</xdr:col>
      <xdr:colOff>304800</xdr:colOff>
      <xdr:row>393</xdr:row>
      <xdr:rowOff>304800</xdr:rowOff>
    </xdr:to>
    <xdr:sp macro="" textlink="">
      <xdr:nvSpPr>
        <xdr:cNvPr id="25943" name="AutoShape 2391" descr="https://adas-server.mobiledrivetech.com/polarion/icons/default/enums/type_spike.gif">
          <a:hlinkClick xmlns:r="http://schemas.openxmlformats.org/officeDocument/2006/relationships" r:id="rId786" tgtFrame="_blank"/>
          <a:extLst>
            <a:ext uri="{FF2B5EF4-FFF2-40B4-BE49-F238E27FC236}">
              <a16:creationId xmlns:a16="http://schemas.microsoft.com/office/drawing/2014/main" id="{1C77BDAD-0E05-4B5B-8CC1-AF9677FC4C6B}"/>
            </a:ext>
          </a:extLst>
        </xdr:cNvPr>
        <xdr:cNvSpPr>
          <a:spLocks noChangeAspect="1" noChangeArrowheads="1"/>
        </xdr:cNvSpPr>
      </xdr:nvSpPr>
      <xdr:spPr bwMode="auto">
        <a:xfrm>
          <a:off x="265430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393</xdr:row>
      <xdr:rowOff>0</xdr:rowOff>
    </xdr:from>
    <xdr:to>
      <xdr:col>3</xdr:col>
      <xdr:colOff>304800</xdr:colOff>
      <xdr:row>393</xdr:row>
      <xdr:rowOff>304800</xdr:rowOff>
    </xdr:to>
    <xdr:sp macro="" textlink="">
      <xdr:nvSpPr>
        <xdr:cNvPr id="25944" name="AutoShape 2392" descr="https://adas-server.mobiledrivetech.com/polarion/icons/default/enums/type_spike.gif">
          <a:hlinkClick xmlns:r="http://schemas.openxmlformats.org/officeDocument/2006/relationships" r:id="rId786" tgtFrame="_top"/>
          <a:extLst>
            <a:ext uri="{FF2B5EF4-FFF2-40B4-BE49-F238E27FC236}">
              <a16:creationId xmlns:a16="http://schemas.microsoft.com/office/drawing/2014/main" id="{A898F762-B503-46C5-8FBD-68BB5EEB1E6F}"/>
            </a:ext>
          </a:extLst>
        </xdr:cNvPr>
        <xdr:cNvSpPr>
          <a:spLocks noChangeAspect="1" noChangeArrowheads="1"/>
        </xdr:cNvSpPr>
      </xdr:nvSpPr>
      <xdr:spPr bwMode="auto">
        <a:xfrm>
          <a:off x="5797550" y="255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xdr:row>
      <xdr:rowOff>0</xdr:rowOff>
    </xdr:from>
    <xdr:to>
      <xdr:col>0</xdr:col>
      <xdr:colOff>304800</xdr:colOff>
      <xdr:row>394</xdr:row>
      <xdr:rowOff>304800</xdr:rowOff>
    </xdr:to>
    <xdr:sp macro="" textlink="">
      <xdr:nvSpPr>
        <xdr:cNvPr id="25945" name="AutoShape 2393" descr="https://adas-server.mobiledrivetech.com/polarion/ria/images/suspect.gif">
          <a:extLst>
            <a:ext uri="{FF2B5EF4-FFF2-40B4-BE49-F238E27FC236}">
              <a16:creationId xmlns:a16="http://schemas.microsoft.com/office/drawing/2014/main" id="{9C395DB6-7239-4A48-AE95-B4EAD22C2D2E}"/>
            </a:ext>
          </a:extLst>
        </xdr:cNvPr>
        <xdr:cNvSpPr>
          <a:spLocks noChangeAspect="1" noChangeArrowheads="1"/>
        </xdr:cNvSpPr>
      </xdr:nvSpPr>
      <xdr:spPr bwMode="auto">
        <a:xfrm>
          <a:off x="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394</xdr:row>
      <xdr:rowOff>0</xdr:rowOff>
    </xdr:from>
    <xdr:to>
      <xdr:col>0</xdr:col>
      <xdr:colOff>615950</xdr:colOff>
      <xdr:row>394</xdr:row>
      <xdr:rowOff>304800</xdr:rowOff>
    </xdr:to>
    <xdr:sp macro="" textlink="">
      <xdr:nvSpPr>
        <xdr:cNvPr id="25946" name="AutoShape 2394">
          <a:extLst>
            <a:ext uri="{FF2B5EF4-FFF2-40B4-BE49-F238E27FC236}">
              <a16:creationId xmlns:a16="http://schemas.microsoft.com/office/drawing/2014/main" id="{265C971E-1D05-468A-823D-68483AFFF674}"/>
            </a:ext>
          </a:extLst>
        </xdr:cNvPr>
        <xdr:cNvSpPr>
          <a:spLocks noChangeAspect="1" noChangeArrowheads="1"/>
        </xdr:cNvSpPr>
      </xdr:nvSpPr>
      <xdr:spPr bwMode="auto">
        <a:xfrm>
          <a:off x="31115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394</xdr:row>
      <xdr:rowOff>0</xdr:rowOff>
    </xdr:from>
    <xdr:to>
      <xdr:col>0</xdr:col>
      <xdr:colOff>927100</xdr:colOff>
      <xdr:row>394</xdr:row>
      <xdr:rowOff>304800</xdr:rowOff>
    </xdr:to>
    <xdr:sp macro="" textlink="">
      <xdr:nvSpPr>
        <xdr:cNvPr id="25947" name="AutoShape 2395" descr="https://adas-server.mobiledrivetech.com/polarion/icons/default/enums/type_feature.gif">
          <a:hlinkClick xmlns:r="http://schemas.openxmlformats.org/officeDocument/2006/relationships" r:id="rId787" tgtFrame="_blank"/>
          <a:extLst>
            <a:ext uri="{FF2B5EF4-FFF2-40B4-BE49-F238E27FC236}">
              <a16:creationId xmlns:a16="http://schemas.microsoft.com/office/drawing/2014/main" id="{3B2BAA86-5276-4915-83E6-E2BE4EB2E001}"/>
            </a:ext>
          </a:extLst>
        </xdr:cNvPr>
        <xdr:cNvSpPr>
          <a:spLocks noChangeAspect="1" noChangeArrowheads="1"/>
        </xdr:cNvSpPr>
      </xdr:nvSpPr>
      <xdr:spPr bwMode="auto">
        <a:xfrm>
          <a:off x="62230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394</xdr:row>
      <xdr:rowOff>0</xdr:rowOff>
    </xdr:from>
    <xdr:to>
      <xdr:col>1</xdr:col>
      <xdr:colOff>304800</xdr:colOff>
      <xdr:row>394</xdr:row>
      <xdr:rowOff>304800</xdr:rowOff>
    </xdr:to>
    <xdr:sp macro="" textlink="">
      <xdr:nvSpPr>
        <xdr:cNvPr id="25948" name="AutoShape 2396" descr="https://adas-server.mobiledrivetech.com/polarion/icons/default/enums/type_feature.gif">
          <a:hlinkClick xmlns:r="http://schemas.openxmlformats.org/officeDocument/2006/relationships" r:id="rId787" tgtFrame="_top"/>
          <a:extLst>
            <a:ext uri="{FF2B5EF4-FFF2-40B4-BE49-F238E27FC236}">
              <a16:creationId xmlns:a16="http://schemas.microsoft.com/office/drawing/2014/main" id="{E3B8C932-33E3-4308-9C31-82B78CCB2ADC}"/>
            </a:ext>
          </a:extLst>
        </xdr:cNvPr>
        <xdr:cNvSpPr>
          <a:spLocks noChangeAspect="1" noChangeArrowheads="1"/>
        </xdr:cNvSpPr>
      </xdr:nvSpPr>
      <xdr:spPr bwMode="auto">
        <a:xfrm>
          <a:off x="202565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394</xdr:row>
      <xdr:rowOff>0</xdr:rowOff>
    </xdr:from>
    <xdr:to>
      <xdr:col>2</xdr:col>
      <xdr:colOff>304800</xdr:colOff>
      <xdr:row>394</xdr:row>
      <xdr:rowOff>304800</xdr:rowOff>
    </xdr:to>
    <xdr:sp macro="" textlink="">
      <xdr:nvSpPr>
        <xdr:cNvPr id="25949" name="AutoShape 2397" descr="https://adas-server.mobiledrivetech.com/polarion/icons/default/enums/type_spike.gif">
          <a:hlinkClick xmlns:r="http://schemas.openxmlformats.org/officeDocument/2006/relationships" r:id="rId788" tgtFrame="_blank"/>
          <a:extLst>
            <a:ext uri="{FF2B5EF4-FFF2-40B4-BE49-F238E27FC236}">
              <a16:creationId xmlns:a16="http://schemas.microsoft.com/office/drawing/2014/main" id="{280DCAFC-1C5B-449F-9308-B467973451AB}"/>
            </a:ext>
          </a:extLst>
        </xdr:cNvPr>
        <xdr:cNvSpPr>
          <a:spLocks noChangeAspect="1" noChangeArrowheads="1"/>
        </xdr:cNvSpPr>
      </xdr:nvSpPr>
      <xdr:spPr bwMode="auto">
        <a:xfrm>
          <a:off x="265430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394</xdr:row>
      <xdr:rowOff>0</xdr:rowOff>
    </xdr:from>
    <xdr:to>
      <xdr:col>3</xdr:col>
      <xdr:colOff>304800</xdr:colOff>
      <xdr:row>394</xdr:row>
      <xdr:rowOff>304800</xdr:rowOff>
    </xdr:to>
    <xdr:sp macro="" textlink="">
      <xdr:nvSpPr>
        <xdr:cNvPr id="25950" name="AutoShape 2398" descr="https://adas-server.mobiledrivetech.com/polarion/icons/default/enums/type_spike.gif">
          <a:hlinkClick xmlns:r="http://schemas.openxmlformats.org/officeDocument/2006/relationships" r:id="rId788" tgtFrame="_top"/>
          <a:extLst>
            <a:ext uri="{FF2B5EF4-FFF2-40B4-BE49-F238E27FC236}">
              <a16:creationId xmlns:a16="http://schemas.microsoft.com/office/drawing/2014/main" id="{9C2C89E0-7149-406A-B918-1B767A145479}"/>
            </a:ext>
          </a:extLst>
        </xdr:cNvPr>
        <xdr:cNvSpPr>
          <a:spLocks noChangeAspect="1" noChangeArrowheads="1"/>
        </xdr:cNvSpPr>
      </xdr:nvSpPr>
      <xdr:spPr bwMode="auto">
        <a:xfrm>
          <a:off x="5797550" y="256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xdr:row>
      <xdr:rowOff>0</xdr:rowOff>
    </xdr:from>
    <xdr:to>
      <xdr:col>0</xdr:col>
      <xdr:colOff>304800</xdr:colOff>
      <xdr:row>395</xdr:row>
      <xdr:rowOff>304800</xdr:rowOff>
    </xdr:to>
    <xdr:sp macro="" textlink="">
      <xdr:nvSpPr>
        <xdr:cNvPr id="25951" name="AutoShape 2399" descr="https://adas-server.mobiledrivetech.com/polarion/ria/images/suspect.gif">
          <a:extLst>
            <a:ext uri="{FF2B5EF4-FFF2-40B4-BE49-F238E27FC236}">
              <a16:creationId xmlns:a16="http://schemas.microsoft.com/office/drawing/2014/main" id="{B9F9FBEA-9254-4634-9087-C3B37BEDF1C1}"/>
            </a:ext>
          </a:extLst>
        </xdr:cNvPr>
        <xdr:cNvSpPr>
          <a:spLocks noChangeAspect="1" noChangeArrowheads="1"/>
        </xdr:cNvSpPr>
      </xdr:nvSpPr>
      <xdr:spPr bwMode="auto">
        <a:xfrm>
          <a:off x="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395</xdr:row>
      <xdr:rowOff>0</xdr:rowOff>
    </xdr:from>
    <xdr:to>
      <xdr:col>0</xdr:col>
      <xdr:colOff>615950</xdr:colOff>
      <xdr:row>395</xdr:row>
      <xdr:rowOff>304800</xdr:rowOff>
    </xdr:to>
    <xdr:sp macro="" textlink="">
      <xdr:nvSpPr>
        <xdr:cNvPr id="25952" name="AutoShape 2400">
          <a:extLst>
            <a:ext uri="{FF2B5EF4-FFF2-40B4-BE49-F238E27FC236}">
              <a16:creationId xmlns:a16="http://schemas.microsoft.com/office/drawing/2014/main" id="{26B5CEB5-D6B9-42EC-8D6A-CC084B2DE53D}"/>
            </a:ext>
          </a:extLst>
        </xdr:cNvPr>
        <xdr:cNvSpPr>
          <a:spLocks noChangeAspect="1" noChangeArrowheads="1"/>
        </xdr:cNvSpPr>
      </xdr:nvSpPr>
      <xdr:spPr bwMode="auto">
        <a:xfrm>
          <a:off x="31115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395</xdr:row>
      <xdr:rowOff>0</xdr:rowOff>
    </xdr:from>
    <xdr:to>
      <xdr:col>0</xdr:col>
      <xdr:colOff>927100</xdr:colOff>
      <xdr:row>395</xdr:row>
      <xdr:rowOff>304800</xdr:rowOff>
    </xdr:to>
    <xdr:sp macro="" textlink="">
      <xdr:nvSpPr>
        <xdr:cNvPr id="25953" name="AutoShape 2401" descr="https://adas-server.mobiledrivetech.com/polarion/icons/default/enums/type_feature.gif">
          <a:hlinkClick xmlns:r="http://schemas.openxmlformats.org/officeDocument/2006/relationships" r:id="rId789" tgtFrame="_blank"/>
          <a:extLst>
            <a:ext uri="{FF2B5EF4-FFF2-40B4-BE49-F238E27FC236}">
              <a16:creationId xmlns:a16="http://schemas.microsoft.com/office/drawing/2014/main" id="{E363F09A-4A6E-483C-94FD-2AA3C8CB16AD}"/>
            </a:ext>
          </a:extLst>
        </xdr:cNvPr>
        <xdr:cNvSpPr>
          <a:spLocks noChangeAspect="1" noChangeArrowheads="1"/>
        </xdr:cNvSpPr>
      </xdr:nvSpPr>
      <xdr:spPr bwMode="auto">
        <a:xfrm>
          <a:off x="62230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395</xdr:row>
      <xdr:rowOff>0</xdr:rowOff>
    </xdr:from>
    <xdr:to>
      <xdr:col>1</xdr:col>
      <xdr:colOff>304800</xdr:colOff>
      <xdr:row>395</xdr:row>
      <xdr:rowOff>304800</xdr:rowOff>
    </xdr:to>
    <xdr:sp macro="" textlink="">
      <xdr:nvSpPr>
        <xdr:cNvPr id="25954" name="AutoShape 2402" descr="https://adas-server.mobiledrivetech.com/polarion/icons/default/enums/type_feature.gif">
          <a:hlinkClick xmlns:r="http://schemas.openxmlformats.org/officeDocument/2006/relationships" r:id="rId789" tgtFrame="_top"/>
          <a:extLst>
            <a:ext uri="{FF2B5EF4-FFF2-40B4-BE49-F238E27FC236}">
              <a16:creationId xmlns:a16="http://schemas.microsoft.com/office/drawing/2014/main" id="{626D915E-6C30-43C4-B344-FE4CD6CFD525}"/>
            </a:ext>
          </a:extLst>
        </xdr:cNvPr>
        <xdr:cNvSpPr>
          <a:spLocks noChangeAspect="1" noChangeArrowheads="1"/>
        </xdr:cNvSpPr>
      </xdr:nvSpPr>
      <xdr:spPr bwMode="auto">
        <a:xfrm>
          <a:off x="202565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395</xdr:row>
      <xdr:rowOff>0</xdr:rowOff>
    </xdr:from>
    <xdr:to>
      <xdr:col>2</xdr:col>
      <xdr:colOff>304800</xdr:colOff>
      <xdr:row>395</xdr:row>
      <xdr:rowOff>304800</xdr:rowOff>
    </xdr:to>
    <xdr:sp macro="" textlink="">
      <xdr:nvSpPr>
        <xdr:cNvPr id="25955" name="AutoShape 2403" descr="https://adas-server.mobiledrivetech.com/polarion/icons/default/enums/type_spike.gif">
          <a:hlinkClick xmlns:r="http://schemas.openxmlformats.org/officeDocument/2006/relationships" r:id="rId790" tgtFrame="_blank"/>
          <a:extLst>
            <a:ext uri="{FF2B5EF4-FFF2-40B4-BE49-F238E27FC236}">
              <a16:creationId xmlns:a16="http://schemas.microsoft.com/office/drawing/2014/main" id="{27E095F8-1DD5-4440-8632-B3111C34C0AB}"/>
            </a:ext>
          </a:extLst>
        </xdr:cNvPr>
        <xdr:cNvSpPr>
          <a:spLocks noChangeAspect="1" noChangeArrowheads="1"/>
        </xdr:cNvSpPr>
      </xdr:nvSpPr>
      <xdr:spPr bwMode="auto">
        <a:xfrm>
          <a:off x="265430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395</xdr:row>
      <xdr:rowOff>0</xdr:rowOff>
    </xdr:from>
    <xdr:to>
      <xdr:col>3</xdr:col>
      <xdr:colOff>304800</xdr:colOff>
      <xdr:row>395</xdr:row>
      <xdr:rowOff>304800</xdr:rowOff>
    </xdr:to>
    <xdr:sp macro="" textlink="">
      <xdr:nvSpPr>
        <xdr:cNvPr id="25956" name="AutoShape 2404" descr="https://adas-server.mobiledrivetech.com/polarion/icons/default/enums/type_spike.gif">
          <a:hlinkClick xmlns:r="http://schemas.openxmlformats.org/officeDocument/2006/relationships" r:id="rId790" tgtFrame="_top"/>
          <a:extLst>
            <a:ext uri="{FF2B5EF4-FFF2-40B4-BE49-F238E27FC236}">
              <a16:creationId xmlns:a16="http://schemas.microsoft.com/office/drawing/2014/main" id="{24E84AF2-9134-4F5F-A82A-35D65B9F7066}"/>
            </a:ext>
          </a:extLst>
        </xdr:cNvPr>
        <xdr:cNvSpPr>
          <a:spLocks noChangeAspect="1" noChangeArrowheads="1"/>
        </xdr:cNvSpPr>
      </xdr:nvSpPr>
      <xdr:spPr bwMode="auto">
        <a:xfrm>
          <a:off x="5797550" y="256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xdr:row>
      <xdr:rowOff>0</xdr:rowOff>
    </xdr:from>
    <xdr:to>
      <xdr:col>0</xdr:col>
      <xdr:colOff>304800</xdr:colOff>
      <xdr:row>396</xdr:row>
      <xdr:rowOff>304800</xdr:rowOff>
    </xdr:to>
    <xdr:sp macro="" textlink="">
      <xdr:nvSpPr>
        <xdr:cNvPr id="25957" name="AutoShape 2405" descr="https://adas-server.mobiledrivetech.com/polarion/ria/images/suspect.gif">
          <a:extLst>
            <a:ext uri="{FF2B5EF4-FFF2-40B4-BE49-F238E27FC236}">
              <a16:creationId xmlns:a16="http://schemas.microsoft.com/office/drawing/2014/main" id="{E6774573-5FCE-4CD8-B252-A5D26FFB6D41}"/>
            </a:ext>
          </a:extLst>
        </xdr:cNvPr>
        <xdr:cNvSpPr>
          <a:spLocks noChangeAspect="1" noChangeArrowheads="1"/>
        </xdr:cNvSpPr>
      </xdr:nvSpPr>
      <xdr:spPr bwMode="auto">
        <a:xfrm>
          <a:off x="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396</xdr:row>
      <xdr:rowOff>0</xdr:rowOff>
    </xdr:from>
    <xdr:to>
      <xdr:col>0</xdr:col>
      <xdr:colOff>615950</xdr:colOff>
      <xdr:row>396</xdr:row>
      <xdr:rowOff>304800</xdr:rowOff>
    </xdr:to>
    <xdr:sp macro="" textlink="">
      <xdr:nvSpPr>
        <xdr:cNvPr id="25958" name="AutoShape 2406">
          <a:extLst>
            <a:ext uri="{FF2B5EF4-FFF2-40B4-BE49-F238E27FC236}">
              <a16:creationId xmlns:a16="http://schemas.microsoft.com/office/drawing/2014/main" id="{A7784C47-3956-424E-A1D1-AE195483CD11}"/>
            </a:ext>
          </a:extLst>
        </xdr:cNvPr>
        <xdr:cNvSpPr>
          <a:spLocks noChangeAspect="1" noChangeArrowheads="1"/>
        </xdr:cNvSpPr>
      </xdr:nvSpPr>
      <xdr:spPr bwMode="auto">
        <a:xfrm>
          <a:off x="31115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396</xdr:row>
      <xdr:rowOff>0</xdr:rowOff>
    </xdr:from>
    <xdr:to>
      <xdr:col>0</xdr:col>
      <xdr:colOff>927100</xdr:colOff>
      <xdr:row>396</xdr:row>
      <xdr:rowOff>304800</xdr:rowOff>
    </xdr:to>
    <xdr:sp macro="" textlink="">
      <xdr:nvSpPr>
        <xdr:cNvPr id="25959" name="AutoShape 2407" descr="https://adas-server.mobiledrivetech.com/polarion/icons/default/enums/type_feature.gif">
          <a:hlinkClick xmlns:r="http://schemas.openxmlformats.org/officeDocument/2006/relationships" r:id="rId791" tgtFrame="_blank"/>
          <a:extLst>
            <a:ext uri="{FF2B5EF4-FFF2-40B4-BE49-F238E27FC236}">
              <a16:creationId xmlns:a16="http://schemas.microsoft.com/office/drawing/2014/main" id="{B7E6382D-3B5B-42D6-B4B9-BDD3DCA455B1}"/>
            </a:ext>
          </a:extLst>
        </xdr:cNvPr>
        <xdr:cNvSpPr>
          <a:spLocks noChangeAspect="1" noChangeArrowheads="1"/>
        </xdr:cNvSpPr>
      </xdr:nvSpPr>
      <xdr:spPr bwMode="auto">
        <a:xfrm>
          <a:off x="62230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396</xdr:row>
      <xdr:rowOff>0</xdr:rowOff>
    </xdr:from>
    <xdr:to>
      <xdr:col>1</xdr:col>
      <xdr:colOff>304800</xdr:colOff>
      <xdr:row>396</xdr:row>
      <xdr:rowOff>304800</xdr:rowOff>
    </xdr:to>
    <xdr:sp macro="" textlink="">
      <xdr:nvSpPr>
        <xdr:cNvPr id="25960" name="AutoShape 2408" descr="https://adas-server.mobiledrivetech.com/polarion/icons/default/enums/type_feature.gif">
          <a:hlinkClick xmlns:r="http://schemas.openxmlformats.org/officeDocument/2006/relationships" r:id="rId791" tgtFrame="_top"/>
          <a:extLst>
            <a:ext uri="{FF2B5EF4-FFF2-40B4-BE49-F238E27FC236}">
              <a16:creationId xmlns:a16="http://schemas.microsoft.com/office/drawing/2014/main" id="{D8D3D18B-AF34-4F36-935C-A291DEA9EC82}"/>
            </a:ext>
          </a:extLst>
        </xdr:cNvPr>
        <xdr:cNvSpPr>
          <a:spLocks noChangeAspect="1" noChangeArrowheads="1"/>
        </xdr:cNvSpPr>
      </xdr:nvSpPr>
      <xdr:spPr bwMode="auto">
        <a:xfrm>
          <a:off x="202565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396</xdr:row>
      <xdr:rowOff>0</xdr:rowOff>
    </xdr:from>
    <xdr:to>
      <xdr:col>2</xdr:col>
      <xdr:colOff>304800</xdr:colOff>
      <xdr:row>396</xdr:row>
      <xdr:rowOff>304800</xdr:rowOff>
    </xdr:to>
    <xdr:sp macro="" textlink="">
      <xdr:nvSpPr>
        <xdr:cNvPr id="25961" name="AutoShape 2409" descr="https://adas-server.mobiledrivetech.com/polarion/icons/default/enums/type_spike.gif">
          <a:hlinkClick xmlns:r="http://schemas.openxmlformats.org/officeDocument/2006/relationships" r:id="rId792" tgtFrame="_blank"/>
          <a:extLst>
            <a:ext uri="{FF2B5EF4-FFF2-40B4-BE49-F238E27FC236}">
              <a16:creationId xmlns:a16="http://schemas.microsoft.com/office/drawing/2014/main" id="{9F8B3E70-0D42-431C-898D-8F64B41F47D3}"/>
            </a:ext>
          </a:extLst>
        </xdr:cNvPr>
        <xdr:cNvSpPr>
          <a:spLocks noChangeAspect="1" noChangeArrowheads="1"/>
        </xdr:cNvSpPr>
      </xdr:nvSpPr>
      <xdr:spPr bwMode="auto">
        <a:xfrm>
          <a:off x="265430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396</xdr:row>
      <xdr:rowOff>0</xdr:rowOff>
    </xdr:from>
    <xdr:to>
      <xdr:col>3</xdr:col>
      <xdr:colOff>304800</xdr:colOff>
      <xdr:row>396</xdr:row>
      <xdr:rowOff>304800</xdr:rowOff>
    </xdr:to>
    <xdr:sp macro="" textlink="">
      <xdr:nvSpPr>
        <xdr:cNvPr id="25962" name="AutoShape 2410" descr="https://adas-server.mobiledrivetech.com/polarion/icons/default/enums/type_spike.gif">
          <a:hlinkClick xmlns:r="http://schemas.openxmlformats.org/officeDocument/2006/relationships" r:id="rId792" tgtFrame="_top"/>
          <a:extLst>
            <a:ext uri="{FF2B5EF4-FFF2-40B4-BE49-F238E27FC236}">
              <a16:creationId xmlns:a16="http://schemas.microsoft.com/office/drawing/2014/main" id="{A9F89EEC-7F53-4887-82D2-1918A6315540}"/>
            </a:ext>
          </a:extLst>
        </xdr:cNvPr>
        <xdr:cNvSpPr>
          <a:spLocks noChangeAspect="1" noChangeArrowheads="1"/>
        </xdr:cNvSpPr>
      </xdr:nvSpPr>
      <xdr:spPr bwMode="auto">
        <a:xfrm>
          <a:off x="5797550" y="2576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xdr:row>
      <xdr:rowOff>0</xdr:rowOff>
    </xdr:from>
    <xdr:to>
      <xdr:col>0</xdr:col>
      <xdr:colOff>304800</xdr:colOff>
      <xdr:row>397</xdr:row>
      <xdr:rowOff>304800</xdr:rowOff>
    </xdr:to>
    <xdr:sp macro="" textlink="">
      <xdr:nvSpPr>
        <xdr:cNvPr id="25963" name="AutoShape 2411" descr="https://adas-server.mobiledrivetech.com/polarion/ria/images/suspect.gif">
          <a:extLst>
            <a:ext uri="{FF2B5EF4-FFF2-40B4-BE49-F238E27FC236}">
              <a16:creationId xmlns:a16="http://schemas.microsoft.com/office/drawing/2014/main" id="{D16AA777-55F7-468C-92F9-6F05D108237D}"/>
            </a:ext>
          </a:extLst>
        </xdr:cNvPr>
        <xdr:cNvSpPr>
          <a:spLocks noChangeAspect="1" noChangeArrowheads="1"/>
        </xdr:cNvSpPr>
      </xdr:nvSpPr>
      <xdr:spPr bwMode="auto">
        <a:xfrm>
          <a:off x="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397</xdr:row>
      <xdr:rowOff>0</xdr:rowOff>
    </xdr:from>
    <xdr:to>
      <xdr:col>0</xdr:col>
      <xdr:colOff>615950</xdr:colOff>
      <xdr:row>397</xdr:row>
      <xdr:rowOff>304800</xdr:rowOff>
    </xdr:to>
    <xdr:sp macro="" textlink="">
      <xdr:nvSpPr>
        <xdr:cNvPr id="25964" name="AutoShape 2412">
          <a:extLst>
            <a:ext uri="{FF2B5EF4-FFF2-40B4-BE49-F238E27FC236}">
              <a16:creationId xmlns:a16="http://schemas.microsoft.com/office/drawing/2014/main" id="{7FA6F306-74E1-475B-A4CD-8A284C17C214}"/>
            </a:ext>
          </a:extLst>
        </xdr:cNvPr>
        <xdr:cNvSpPr>
          <a:spLocks noChangeAspect="1" noChangeArrowheads="1"/>
        </xdr:cNvSpPr>
      </xdr:nvSpPr>
      <xdr:spPr bwMode="auto">
        <a:xfrm>
          <a:off x="31115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397</xdr:row>
      <xdr:rowOff>0</xdr:rowOff>
    </xdr:from>
    <xdr:to>
      <xdr:col>0</xdr:col>
      <xdr:colOff>927100</xdr:colOff>
      <xdr:row>397</xdr:row>
      <xdr:rowOff>304800</xdr:rowOff>
    </xdr:to>
    <xdr:sp macro="" textlink="">
      <xdr:nvSpPr>
        <xdr:cNvPr id="25965" name="AutoShape 2413" descr="https://adas-server.mobiledrivetech.com/polarion/icons/default/enums/type_feature.gif">
          <a:hlinkClick xmlns:r="http://schemas.openxmlformats.org/officeDocument/2006/relationships" r:id="rId793" tgtFrame="_blank"/>
          <a:extLst>
            <a:ext uri="{FF2B5EF4-FFF2-40B4-BE49-F238E27FC236}">
              <a16:creationId xmlns:a16="http://schemas.microsoft.com/office/drawing/2014/main" id="{B30E9816-E9A2-43D2-ABDD-00E9E09A3935}"/>
            </a:ext>
          </a:extLst>
        </xdr:cNvPr>
        <xdr:cNvSpPr>
          <a:spLocks noChangeAspect="1" noChangeArrowheads="1"/>
        </xdr:cNvSpPr>
      </xdr:nvSpPr>
      <xdr:spPr bwMode="auto">
        <a:xfrm>
          <a:off x="62230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397</xdr:row>
      <xdr:rowOff>0</xdr:rowOff>
    </xdr:from>
    <xdr:to>
      <xdr:col>1</xdr:col>
      <xdr:colOff>304800</xdr:colOff>
      <xdr:row>397</xdr:row>
      <xdr:rowOff>304800</xdr:rowOff>
    </xdr:to>
    <xdr:sp macro="" textlink="">
      <xdr:nvSpPr>
        <xdr:cNvPr id="25966" name="AutoShape 2414" descr="https://adas-server.mobiledrivetech.com/polarion/icons/default/enums/type_feature.gif">
          <a:hlinkClick xmlns:r="http://schemas.openxmlformats.org/officeDocument/2006/relationships" r:id="rId793" tgtFrame="_top"/>
          <a:extLst>
            <a:ext uri="{FF2B5EF4-FFF2-40B4-BE49-F238E27FC236}">
              <a16:creationId xmlns:a16="http://schemas.microsoft.com/office/drawing/2014/main" id="{BEE5CEAB-FE93-447A-916D-9FF2397F0701}"/>
            </a:ext>
          </a:extLst>
        </xdr:cNvPr>
        <xdr:cNvSpPr>
          <a:spLocks noChangeAspect="1" noChangeArrowheads="1"/>
        </xdr:cNvSpPr>
      </xdr:nvSpPr>
      <xdr:spPr bwMode="auto">
        <a:xfrm>
          <a:off x="202565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397</xdr:row>
      <xdr:rowOff>0</xdr:rowOff>
    </xdr:from>
    <xdr:to>
      <xdr:col>2</xdr:col>
      <xdr:colOff>304800</xdr:colOff>
      <xdr:row>397</xdr:row>
      <xdr:rowOff>304800</xdr:rowOff>
    </xdr:to>
    <xdr:sp macro="" textlink="">
      <xdr:nvSpPr>
        <xdr:cNvPr id="25967" name="AutoShape 2415" descr="https://adas-server.mobiledrivetech.com/polarion/icons/default/enums/type_spike.gif">
          <a:hlinkClick xmlns:r="http://schemas.openxmlformats.org/officeDocument/2006/relationships" r:id="rId794" tgtFrame="_blank"/>
          <a:extLst>
            <a:ext uri="{FF2B5EF4-FFF2-40B4-BE49-F238E27FC236}">
              <a16:creationId xmlns:a16="http://schemas.microsoft.com/office/drawing/2014/main" id="{8D515370-DA1F-41B9-BC14-4DBF032AB7E2}"/>
            </a:ext>
          </a:extLst>
        </xdr:cNvPr>
        <xdr:cNvSpPr>
          <a:spLocks noChangeAspect="1" noChangeArrowheads="1"/>
        </xdr:cNvSpPr>
      </xdr:nvSpPr>
      <xdr:spPr bwMode="auto">
        <a:xfrm>
          <a:off x="265430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397</xdr:row>
      <xdr:rowOff>0</xdr:rowOff>
    </xdr:from>
    <xdr:to>
      <xdr:col>3</xdr:col>
      <xdr:colOff>304800</xdr:colOff>
      <xdr:row>397</xdr:row>
      <xdr:rowOff>304800</xdr:rowOff>
    </xdr:to>
    <xdr:sp macro="" textlink="">
      <xdr:nvSpPr>
        <xdr:cNvPr id="25968" name="AutoShape 2416" descr="https://adas-server.mobiledrivetech.com/polarion/icons/default/enums/type_spike.gif">
          <a:hlinkClick xmlns:r="http://schemas.openxmlformats.org/officeDocument/2006/relationships" r:id="rId794" tgtFrame="_top"/>
          <a:extLst>
            <a:ext uri="{FF2B5EF4-FFF2-40B4-BE49-F238E27FC236}">
              <a16:creationId xmlns:a16="http://schemas.microsoft.com/office/drawing/2014/main" id="{9FB75DA6-5E91-4F48-A468-E0714846B598}"/>
            </a:ext>
          </a:extLst>
        </xdr:cNvPr>
        <xdr:cNvSpPr>
          <a:spLocks noChangeAspect="1" noChangeArrowheads="1"/>
        </xdr:cNvSpPr>
      </xdr:nvSpPr>
      <xdr:spPr bwMode="auto">
        <a:xfrm>
          <a:off x="5797550" y="258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xdr:row>
      <xdr:rowOff>0</xdr:rowOff>
    </xdr:from>
    <xdr:to>
      <xdr:col>0</xdr:col>
      <xdr:colOff>304800</xdr:colOff>
      <xdr:row>398</xdr:row>
      <xdr:rowOff>304800</xdr:rowOff>
    </xdr:to>
    <xdr:sp macro="" textlink="">
      <xdr:nvSpPr>
        <xdr:cNvPr id="25969" name="AutoShape 2417" descr="https://adas-server.mobiledrivetech.com/polarion/ria/images/suspect.gif">
          <a:extLst>
            <a:ext uri="{FF2B5EF4-FFF2-40B4-BE49-F238E27FC236}">
              <a16:creationId xmlns:a16="http://schemas.microsoft.com/office/drawing/2014/main" id="{98C0AB51-EA03-4657-BD05-8122A0B917BE}"/>
            </a:ext>
          </a:extLst>
        </xdr:cNvPr>
        <xdr:cNvSpPr>
          <a:spLocks noChangeAspect="1" noChangeArrowheads="1"/>
        </xdr:cNvSpPr>
      </xdr:nvSpPr>
      <xdr:spPr bwMode="auto">
        <a:xfrm>
          <a:off x="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398</xdr:row>
      <xdr:rowOff>0</xdr:rowOff>
    </xdr:from>
    <xdr:to>
      <xdr:col>0</xdr:col>
      <xdr:colOff>615950</xdr:colOff>
      <xdr:row>398</xdr:row>
      <xdr:rowOff>304800</xdr:rowOff>
    </xdr:to>
    <xdr:sp macro="" textlink="">
      <xdr:nvSpPr>
        <xdr:cNvPr id="25970" name="AutoShape 2418">
          <a:extLst>
            <a:ext uri="{FF2B5EF4-FFF2-40B4-BE49-F238E27FC236}">
              <a16:creationId xmlns:a16="http://schemas.microsoft.com/office/drawing/2014/main" id="{C57B3793-ACD1-4681-A478-8C9A27E7F320}"/>
            </a:ext>
          </a:extLst>
        </xdr:cNvPr>
        <xdr:cNvSpPr>
          <a:spLocks noChangeAspect="1" noChangeArrowheads="1"/>
        </xdr:cNvSpPr>
      </xdr:nvSpPr>
      <xdr:spPr bwMode="auto">
        <a:xfrm>
          <a:off x="31115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398</xdr:row>
      <xdr:rowOff>0</xdr:rowOff>
    </xdr:from>
    <xdr:to>
      <xdr:col>0</xdr:col>
      <xdr:colOff>927100</xdr:colOff>
      <xdr:row>398</xdr:row>
      <xdr:rowOff>304800</xdr:rowOff>
    </xdr:to>
    <xdr:sp macro="" textlink="">
      <xdr:nvSpPr>
        <xdr:cNvPr id="25971" name="AutoShape 2419" descr="https://adas-server.mobiledrivetech.com/polarion/icons/default/enums/type_feature.gif">
          <a:hlinkClick xmlns:r="http://schemas.openxmlformats.org/officeDocument/2006/relationships" r:id="rId795" tgtFrame="_blank"/>
          <a:extLst>
            <a:ext uri="{FF2B5EF4-FFF2-40B4-BE49-F238E27FC236}">
              <a16:creationId xmlns:a16="http://schemas.microsoft.com/office/drawing/2014/main" id="{7D0FBC51-FDF4-4BD4-9597-68EF69D4F68E}"/>
            </a:ext>
          </a:extLst>
        </xdr:cNvPr>
        <xdr:cNvSpPr>
          <a:spLocks noChangeAspect="1" noChangeArrowheads="1"/>
        </xdr:cNvSpPr>
      </xdr:nvSpPr>
      <xdr:spPr bwMode="auto">
        <a:xfrm>
          <a:off x="62230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398</xdr:row>
      <xdr:rowOff>0</xdr:rowOff>
    </xdr:from>
    <xdr:to>
      <xdr:col>1</xdr:col>
      <xdr:colOff>304800</xdr:colOff>
      <xdr:row>398</xdr:row>
      <xdr:rowOff>304800</xdr:rowOff>
    </xdr:to>
    <xdr:sp macro="" textlink="">
      <xdr:nvSpPr>
        <xdr:cNvPr id="25972" name="AutoShape 2420" descr="https://adas-server.mobiledrivetech.com/polarion/icons/default/enums/type_feature.gif">
          <a:hlinkClick xmlns:r="http://schemas.openxmlformats.org/officeDocument/2006/relationships" r:id="rId795" tgtFrame="_top"/>
          <a:extLst>
            <a:ext uri="{FF2B5EF4-FFF2-40B4-BE49-F238E27FC236}">
              <a16:creationId xmlns:a16="http://schemas.microsoft.com/office/drawing/2014/main" id="{8CC6A42F-EBA4-471B-ACA7-21785697955F}"/>
            </a:ext>
          </a:extLst>
        </xdr:cNvPr>
        <xdr:cNvSpPr>
          <a:spLocks noChangeAspect="1" noChangeArrowheads="1"/>
        </xdr:cNvSpPr>
      </xdr:nvSpPr>
      <xdr:spPr bwMode="auto">
        <a:xfrm>
          <a:off x="202565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398</xdr:row>
      <xdr:rowOff>0</xdr:rowOff>
    </xdr:from>
    <xdr:to>
      <xdr:col>2</xdr:col>
      <xdr:colOff>304800</xdr:colOff>
      <xdr:row>398</xdr:row>
      <xdr:rowOff>304800</xdr:rowOff>
    </xdr:to>
    <xdr:sp macro="" textlink="">
      <xdr:nvSpPr>
        <xdr:cNvPr id="25973" name="AutoShape 2421" descr="https://adas-server.mobiledrivetech.com/polarion/icons/default/enums/type_spike.gif">
          <a:hlinkClick xmlns:r="http://schemas.openxmlformats.org/officeDocument/2006/relationships" r:id="rId796" tgtFrame="_blank"/>
          <a:extLst>
            <a:ext uri="{FF2B5EF4-FFF2-40B4-BE49-F238E27FC236}">
              <a16:creationId xmlns:a16="http://schemas.microsoft.com/office/drawing/2014/main" id="{BB57BC79-EBD6-49F7-A72F-8B3B9A62EC48}"/>
            </a:ext>
          </a:extLst>
        </xdr:cNvPr>
        <xdr:cNvSpPr>
          <a:spLocks noChangeAspect="1" noChangeArrowheads="1"/>
        </xdr:cNvSpPr>
      </xdr:nvSpPr>
      <xdr:spPr bwMode="auto">
        <a:xfrm>
          <a:off x="265430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398</xdr:row>
      <xdr:rowOff>0</xdr:rowOff>
    </xdr:from>
    <xdr:to>
      <xdr:col>3</xdr:col>
      <xdr:colOff>304800</xdr:colOff>
      <xdr:row>398</xdr:row>
      <xdr:rowOff>304800</xdr:rowOff>
    </xdr:to>
    <xdr:sp macro="" textlink="">
      <xdr:nvSpPr>
        <xdr:cNvPr id="25974" name="AutoShape 2422" descr="https://adas-server.mobiledrivetech.com/polarion/icons/default/enums/type_spike.gif">
          <a:hlinkClick xmlns:r="http://schemas.openxmlformats.org/officeDocument/2006/relationships" r:id="rId796" tgtFrame="_top"/>
          <a:extLst>
            <a:ext uri="{FF2B5EF4-FFF2-40B4-BE49-F238E27FC236}">
              <a16:creationId xmlns:a16="http://schemas.microsoft.com/office/drawing/2014/main" id="{F13462F2-6224-4219-B6BE-D85712EBFBD1}"/>
            </a:ext>
          </a:extLst>
        </xdr:cNvPr>
        <xdr:cNvSpPr>
          <a:spLocks noChangeAspect="1" noChangeArrowheads="1"/>
        </xdr:cNvSpPr>
      </xdr:nvSpPr>
      <xdr:spPr bwMode="auto">
        <a:xfrm>
          <a:off x="5797550" y="2589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xdr:row>
      <xdr:rowOff>0</xdr:rowOff>
    </xdr:from>
    <xdr:to>
      <xdr:col>0</xdr:col>
      <xdr:colOff>304800</xdr:colOff>
      <xdr:row>399</xdr:row>
      <xdr:rowOff>304800</xdr:rowOff>
    </xdr:to>
    <xdr:sp macro="" textlink="">
      <xdr:nvSpPr>
        <xdr:cNvPr id="25975" name="AutoShape 2423" descr="https://adas-server.mobiledrivetech.com/polarion/ria/images/suspect.gif">
          <a:extLst>
            <a:ext uri="{FF2B5EF4-FFF2-40B4-BE49-F238E27FC236}">
              <a16:creationId xmlns:a16="http://schemas.microsoft.com/office/drawing/2014/main" id="{26D8A3BE-4A61-45C0-A4DD-F9C18B80462C}"/>
            </a:ext>
          </a:extLst>
        </xdr:cNvPr>
        <xdr:cNvSpPr>
          <a:spLocks noChangeAspect="1" noChangeArrowheads="1"/>
        </xdr:cNvSpPr>
      </xdr:nvSpPr>
      <xdr:spPr bwMode="auto">
        <a:xfrm>
          <a:off x="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399</xdr:row>
      <xdr:rowOff>0</xdr:rowOff>
    </xdr:from>
    <xdr:to>
      <xdr:col>0</xdr:col>
      <xdr:colOff>615950</xdr:colOff>
      <xdr:row>399</xdr:row>
      <xdr:rowOff>304800</xdr:rowOff>
    </xdr:to>
    <xdr:sp macro="" textlink="">
      <xdr:nvSpPr>
        <xdr:cNvPr id="25976" name="AutoShape 2424">
          <a:extLst>
            <a:ext uri="{FF2B5EF4-FFF2-40B4-BE49-F238E27FC236}">
              <a16:creationId xmlns:a16="http://schemas.microsoft.com/office/drawing/2014/main" id="{E8F666BF-7A5F-417A-B8A2-7E4765458A11}"/>
            </a:ext>
          </a:extLst>
        </xdr:cNvPr>
        <xdr:cNvSpPr>
          <a:spLocks noChangeAspect="1" noChangeArrowheads="1"/>
        </xdr:cNvSpPr>
      </xdr:nvSpPr>
      <xdr:spPr bwMode="auto">
        <a:xfrm>
          <a:off x="31115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399</xdr:row>
      <xdr:rowOff>0</xdr:rowOff>
    </xdr:from>
    <xdr:to>
      <xdr:col>0</xdr:col>
      <xdr:colOff>927100</xdr:colOff>
      <xdr:row>399</xdr:row>
      <xdr:rowOff>304800</xdr:rowOff>
    </xdr:to>
    <xdr:sp macro="" textlink="">
      <xdr:nvSpPr>
        <xdr:cNvPr id="25977" name="AutoShape 2425" descr="https://adas-server.mobiledrivetech.com/polarion/icons/default/enums/type_feature.gif">
          <a:hlinkClick xmlns:r="http://schemas.openxmlformats.org/officeDocument/2006/relationships" r:id="rId797" tgtFrame="_blank"/>
          <a:extLst>
            <a:ext uri="{FF2B5EF4-FFF2-40B4-BE49-F238E27FC236}">
              <a16:creationId xmlns:a16="http://schemas.microsoft.com/office/drawing/2014/main" id="{DE43038B-A11B-4E33-80AE-B45278A01F05}"/>
            </a:ext>
          </a:extLst>
        </xdr:cNvPr>
        <xdr:cNvSpPr>
          <a:spLocks noChangeAspect="1" noChangeArrowheads="1"/>
        </xdr:cNvSpPr>
      </xdr:nvSpPr>
      <xdr:spPr bwMode="auto">
        <a:xfrm>
          <a:off x="62230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399</xdr:row>
      <xdr:rowOff>0</xdr:rowOff>
    </xdr:from>
    <xdr:to>
      <xdr:col>1</xdr:col>
      <xdr:colOff>304800</xdr:colOff>
      <xdr:row>399</xdr:row>
      <xdr:rowOff>304800</xdr:rowOff>
    </xdr:to>
    <xdr:sp macro="" textlink="">
      <xdr:nvSpPr>
        <xdr:cNvPr id="25978" name="AutoShape 2426" descr="https://adas-server.mobiledrivetech.com/polarion/icons/default/enums/type_feature.gif">
          <a:hlinkClick xmlns:r="http://schemas.openxmlformats.org/officeDocument/2006/relationships" r:id="rId797" tgtFrame="_top"/>
          <a:extLst>
            <a:ext uri="{FF2B5EF4-FFF2-40B4-BE49-F238E27FC236}">
              <a16:creationId xmlns:a16="http://schemas.microsoft.com/office/drawing/2014/main" id="{1F441E44-9F8E-4AEB-9749-580DB6805D11}"/>
            </a:ext>
          </a:extLst>
        </xdr:cNvPr>
        <xdr:cNvSpPr>
          <a:spLocks noChangeAspect="1" noChangeArrowheads="1"/>
        </xdr:cNvSpPr>
      </xdr:nvSpPr>
      <xdr:spPr bwMode="auto">
        <a:xfrm>
          <a:off x="202565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399</xdr:row>
      <xdr:rowOff>0</xdr:rowOff>
    </xdr:from>
    <xdr:to>
      <xdr:col>2</xdr:col>
      <xdr:colOff>304800</xdr:colOff>
      <xdr:row>399</xdr:row>
      <xdr:rowOff>304800</xdr:rowOff>
    </xdr:to>
    <xdr:sp macro="" textlink="">
      <xdr:nvSpPr>
        <xdr:cNvPr id="25979" name="AutoShape 2427" descr="https://adas-server.mobiledrivetech.com/polarion/icons/default/enums/type_spike.gif">
          <a:hlinkClick xmlns:r="http://schemas.openxmlformats.org/officeDocument/2006/relationships" r:id="rId798" tgtFrame="_blank"/>
          <a:extLst>
            <a:ext uri="{FF2B5EF4-FFF2-40B4-BE49-F238E27FC236}">
              <a16:creationId xmlns:a16="http://schemas.microsoft.com/office/drawing/2014/main" id="{8185DAF8-8EAD-4F77-88D2-7BF186974DDA}"/>
            </a:ext>
          </a:extLst>
        </xdr:cNvPr>
        <xdr:cNvSpPr>
          <a:spLocks noChangeAspect="1" noChangeArrowheads="1"/>
        </xdr:cNvSpPr>
      </xdr:nvSpPr>
      <xdr:spPr bwMode="auto">
        <a:xfrm>
          <a:off x="265430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399</xdr:row>
      <xdr:rowOff>0</xdr:rowOff>
    </xdr:from>
    <xdr:to>
      <xdr:col>3</xdr:col>
      <xdr:colOff>304800</xdr:colOff>
      <xdr:row>399</xdr:row>
      <xdr:rowOff>304800</xdr:rowOff>
    </xdr:to>
    <xdr:sp macro="" textlink="">
      <xdr:nvSpPr>
        <xdr:cNvPr id="25980" name="AutoShape 2428" descr="https://adas-server.mobiledrivetech.com/polarion/icons/default/enums/type_spike.gif">
          <a:hlinkClick xmlns:r="http://schemas.openxmlformats.org/officeDocument/2006/relationships" r:id="rId798" tgtFrame="_top"/>
          <a:extLst>
            <a:ext uri="{FF2B5EF4-FFF2-40B4-BE49-F238E27FC236}">
              <a16:creationId xmlns:a16="http://schemas.microsoft.com/office/drawing/2014/main" id="{AA9AA06B-6780-4FB0-B4D2-A3170A1240C0}"/>
            </a:ext>
          </a:extLst>
        </xdr:cNvPr>
        <xdr:cNvSpPr>
          <a:spLocks noChangeAspect="1" noChangeArrowheads="1"/>
        </xdr:cNvSpPr>
      </xdr:nvSpPr>
      <xdr:spPr bwMode="auto">
        <a:xfrm>
          <a:off x="5797550" y="25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xdr:row>
      <xdr:rowOff>0</xdr:rowOff>
    </xdr:from>
    <xdr:to>
      <xdr:col>0</xdr:col>
      <xdr:colOff>304800</xdr:colOff>
      <xdr:row>400</xdr:row>
      <xdr:rowOff>304800</xdr:rowOff>
    </xdr:to>
    <xdr:sp macro="" textlink="">
      <xdr:nvSpPr>
        <xdr:cNvPr id="25981" name="AutoShape 2429" descr="https://adas-server.mobiledrivetech.com/polarion/ria/images/suspect.gif">
          <a:extLst>
            <a:ext uri="{FF2B5EF4-FFF2-40B4-BE49-F238E27FC236}">
              <a16:creationId xmlns:a16="http://schemas.microsoft.com/office/drawing/2014/main" id="{20E46E03-F7AE-4A09-8EB4-15533C03E8F9}"/>
            </a:ext>
          </a:extLst>
        </xdr:cNvPr>
        <xdr:cNvSpPr>
          <a:spLocks noChangeAspect="1" noChangeArrowheads="1"/>
        </xdr:cNvSpPr>
      </xdr:nvSpPr>
      <xdr:spPr bwMode="auto">
        <a:xfrm>
          <a:off x="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400</xdr:row>
      <xdr:rowOff>0</xdr:rowOff>
    </xdr:from>
    <xdr:to>
      <xdr:col>0</xdr:col>
      <xdr:colOff>615950</xdr:colOff>
      <xdr:row>400</xdr:row>
      <xdr:rowOff>304800</xdr:rowOff>
    </xdr:to>
    <xdr:sp macro="" textlink="">
      <xdr:nvSpPr>
        <xdr:cNvPr id="25982" name="AutoShape 2430">
          <a:extLst>
            <a:ext uri="{FF2B5EF4-FFF2-40B4-BE49-F238E27FC236}">
              <a16:creationId xmlns:a16="http://schemas.microsoft.com/office/drawing/2014/main" id="{5C0A827A-11F2-42C6-AA60-58AF69B2ED08}"/>
            </a:ext>
          </a:extLst>
        </xdr:cNvPr>
        <xdr:cNvSpPr>
          <a:spLocks noChangeAspect="1" noChangeArrowheads="1"/>
        </xdr:cNvSpPr>
      </xdr:nvSpPr>
      <xdr:spPr bwMode="auto">
        <a:xfrm>
          <a:off x="31115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400</xdr:row>
      <xdr:rowOff>0</xdr:rowOff>
    </xdr:from>
    <xdr:to>
      <xdr:col>0</xdr:col>
      <xdr:colOff>927100</xdr:colOff>
      <xdr:row>400</xdr:row>
      <xdr:rowOff>304800</xdr:rowOff>
    </xdr:to>
    <xdr:sp macro="" textlink="">
      <xdr:nvSpPr>
        <xdr:cNvPr id="25983" name="AutoShape 2431" descr="https://adas-server.mobiledrivetech.com/polarion/icons/default/enums/type_feature.gif">
          <a:hlinkClick xmlns:r="http://schemas.openxmlformats.org/officeDocument/2006/relationships" r:id="rId799" tgtFrame="_blank"/>
          <a:extLst>
            <a:ext uri="{FF2B5EF4-FFF2-40B4-BE49-F238E27FC236}">
              <a16:creationId xmlns:a16="http://schemas.microsoft.com/office/drawing/2014/main" id="{65B0512C-1F84-4FCF-A2CD-E80C65E31236}"/>
            </a:ext>
          </a:extLst>
        </xdr:cNvPr>
        <xdr:cNvSpPr>
          <a:spLocks noChangeAspect="1" noChangeArrowheads="1"/>
        </xdr:cNvSpPr>
      </xdr:nvSpPr>
      <xdr:spPr bwMode="auto">
        <a:xfrm>
          <a:off x="62230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304800</xdr:rowOff>
    </xdr:to>
    <xdr:sp macro="" textlink="">
      <xdr:nvSpPr>
        <xdr:cNvPr id="25984" name="AutoShape 2432" descr="https://adas-server.mobiledrivetech.com/polarion/icons/default/enums/type_feature.gif">
          <a:hlinkClick xmlns:r="http://schemas.openxmlformats.org/officeDocument/2006/relationships" r:id="rId799" tgtFrame="_top"/>
          <a:extLst>
            <a:ext uri="{FF2B5EF4-FFF2-40B4-BE49-F238E27FC236}">
              <a16:creationId xmlns:a16="http://schemas.microsoft.com/office/drawing/2014/main" id="{E405C55F-3DBF-4D74-AC90-2FD9253BE315}"/>
            </a:ext>
          </a:extLst>
        </xdr:cNvPr>
        <xdr:cNvSpPr>
          <a:spLocks noChangeAspect="1" noChangeArrowheads="1"/>
        </xdr:cNvSpPr>
      </xdr:nvSpPr>
      <xdr:spPr bwMode="auto">
        <a:xfrm>
          <a:off x="202565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400</xdr:row>
      <xdr:rowOff>0</xdr:rowOff>
    </xdr:from>
    <xdr:to>
      <xdr:col>2</xdr:col>
      <xdr:colOff>304800</xdr:colOff>
      <xdr:row>400</xdr:row>
      <xdr:rowOff>304800</xdr:rowOff>
    </xdr:to>
    <xdr:sp macro="" textlink="">
      <xdr:nvSpPr>
        <xdr:cNvPr id="25985" name="AutoShape 2433" descr="https://adas-server.mobiledrivetech.com/polarion/icons/default/enums/type_spike.gif">
          <a:hlinkClick xmlns:r="http://schemas.openxmlformats.org/officeDocument/2006/relationships" r:id="rId800" tgtFrame="_blank"/>
          <a:extLst>
            <a:ext uri="{FF2B5EF4-FFF2-40B4-BE49-F238E27FC236}">
              <a16:creationId xmlns:a16="http://schemas.microsoft.com/office/drawing/2014/main" id="{F3D53AF3-AD66-4B2D-B5FF-C2AAB62CF5AA}"/>
            </a:ext>
          </a:extLst>
        </xdr:cNvPr>
        <xdr:cNvSpPr>
          <a:spLocks noChangeAspect="1" noChangeArrowheads="1"/>
        </xdr:cNvSpPr>
      </xdr:nvSpPr>
      <xdr:spPr bwMode="auto">
        <a:xfrm>
          <a:off x="265430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400</xdr:row>
      <xdr:rowOff>0</xdr:rowOff>
    </xdr:from>
    <xdr:to>
      <xdr:col>3</xdr:col>
      <xdr:colOff>304800</xdr:colOff>
      <xdr:row>400</xdr:row>
      <xdr:rowOff>304800</xdr:rowOff>
    </xdr:to>
    <xdr:sp macro="" textlink="">
      <xdr:nvSpPr>
        <xdr:cNvPr id="25986" name="AutoShape 2434" descr="https://adas-server.mobiledrivetech.com/polarion/icons/default/enums/type_spike.gif">
          <a:hlinkClick xmlns:r="http://schemas.openxmlformats.org/officeDocument/2006/relationships" r:id="rId800" tgtFrame="_top"/>
          <a:extLst>
            <a:ext uri="{FF2B5EF4-FFF2-40B4-BE49-F238E27FC236}">
              <a16:creationId xmlns:a16="http://schemas.microsoft.com/office/drawing/2014/main" id="{1E166AAF-14B6-46BD-83CC-38E6FE24D84C}"/>
            </a:ext>
          </a:extLst>
        </xdr:cNvPr>
        <xdr:cNvSpPr>
          <a:spLocks noChangeAspect="1" noChangeArrowheads="1"/>
        </xdr:cNvSpPr>
      </xdr:nvSpPr>
      <xdr:spPr bwMode="auto">
        <a:xfrm>
          <a:off x="5797550" y="260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xdr:row>
      <xdr:rowOff>0</xdr:rowOff>
    </xdr:from>
    <xdr:to>
      <xdr:col>0</xdr:col>
      <xdr:colOff>304800</xdr:colOff>
      <xdr:row>401</xdr:row>
      <xdr:rowOff>304800</xdr:rowOff>
    </xdr:to>
    <xdr:sp macro="" textlink="">
      <xdr:nvSpPr>
        <xdr:cNvPr id="25987" name="AutoShape 2435" descr="https://adas-server.mobiledrivetech.com/polarion/ria/images/suspect.gif">
          <a:extLst>
            <a:ext uri="{FF2B5EF4-FFF2-40B4-BE49-F238E27FC236}">
              <a16:creationId xmlns:a16="http://schemas.microsoft.com/office/drawing/2014/main" id="{09415C3E-C1CB-4E78-8D34-80E873FC524C}"/>
            </a:ext>
          </a:extLst>
        </xdr:cNvPr>
        <xdr:cNvSpPr>
          <a:spLocks noChangeAspect="1" noChangeArrowheads="1"/>
        </xdr:cNvSpPr>
      </xdr:nvSpPr>
      <xdr:spPr bwMode="auto">
        <a:xfrm>
          <a:off x="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401</xdr:row>
      <xdr:rowOff>0</xdr:rowOff>
    </xdr:from>
    <xdr:to>
      <xdr:col>0</xdr:col>
      <xdr:colOff>615950</xdr:colOff>
      <xdr:row>401</xdr:row>
      <xdr:rowOff>304800</xdr:rowOff>
    </xdr:to>
    <xdr:sp macro="" textlink="">
      <xdr:nvSpPr>
        <xdr:cNvPr id="25988" name="AutoShape 2436">
          <a:extLst>
            <a:ext uri="{FF2B5EF4-FFF2-40B4-BE49-F238E27FC236}">
              <a16:creationId xmlns:a16="http://schemas.microsoft.com/office/drawing/2014/main" id="{5B354A37-974E-4365-A6A1-A687C12914F7}"/>
            </a:ext>
          </a:extLst>
        </xdr:cNvPr>
        <xdr:cNvSpPr>
          <a:spLocks noChangeAspect="1" noChangeArrowheads="1"/>
        </xdr:cNvSpPr>
      </xdr:nvSpPr>
      <xdr:spPr bwMode="auto">
        <a:xfrm>
          <a:off x="31115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401</xdr:row>
      <xdr:rowOff>0</xdr:rowOff>
    </xdr:from>
    <xdr:to>
      <xdr:col>0</xdr:col>
      <xdr:colOff>927100</xdr:colOff>
      <xdr:row>401</xdr:row>
      <xdr:rowOff>304800</xdr:rowOff>
    </xdr:to>
    <xdr:sp macro="" textlink="">
      <xdr:nvSpPr>
        <xdr:cNvPr id="25989" name="AutoShape 2437" descr="https://adas-server.mobiledrivetech.com/polarion/icons/default/enums/type_feature.gif">
          <a:hlinkClick xmlns:r="http://schemas.openxmlformats.org/officeDocument/2006/relationships" r:id="rId801" tgtFrame="_blank"/>
          <a:extLst>
            <a:ext uri="{FF2B5EF4-FFF2-40B4-BE49-F238E27FC236}">
              <a16:creationId xmlns:a16="http://schemas.microsoft.com/office/drawing/2014/main" id="{770DE2B2-FDD4-4D57-A154-E0623BB6A1E3}"/>
            </a:ext>
          </a:extLst>
        </xdr:cNvPr>
        <xdr:cNvSpPr>
          <a:spLocks noChangeAspect="1" noChangeArrowheads="1"/>
        </xdr:cNvSpPr>
      </xdr:nvSpPr>
      <xdr:spPr bwMode="auto">
        <a:xfrm>
          <a:off x="62230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401</xdr:row>
      <xdr:rowOff>0</xdr:rowOff>
    </xdr:from>
    <xdr:to>
      <xdr:col>1</xdr:col>
      <xdr:colOff>304800</xdr:colOff>
      <xdr:row>401</xdr:row>
      <xdr:rowOff>304800</xdr:rowOff>
    </xdr:to>
    <xdr:sp macro="" textlink="">
      <xdr:nvSpPr>
        <xdr:cNvPr id="25990" name="AutoShape 2438" descr="https://adas-server.mobiledrivetech.com/polarion/icons/default/enums/type_feature.gif">
          <a:hlinkClick xmlns:r="http://schemas.openxmlformats.org/officeDocument/2006/relationships" r:id="rId801" tgtFrame="_top"/>
          <a:extLst>
            <a:ext uri="{FF2B5EF4-FFF2-40B4-BE49-F238E27FC236}">
              <a16:creationId xmlns:a16="http://schemas.microsoft.com/office/drawing/2014/main" id="{E1B21CB5-00A3-46CF-8248-8FBF65B30A73}"/>
            </a:ext>
          </a:extLst>
        </xdr:cNvPr>
        <xdr:cNvSpPr>
          <a:spLocks noChangeAspect="1" noChangeArrowheads="1"/>
        </xdr:cNvSpPr>
      </xdr:nvSpPr>
      <xdr:spPr bwMode="auto">
        <a:xfrm>
          <a:off x="202565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401</xdr:row>
      <xdr:rowOff>0</xdr:rowOff>
    </xdr:from>
    <xdr:to>
      <xdr:col>2</xdr:col>
      <xdr:colOff>304800</xdr:colOff>
      <xdr:row>401</xdr:row>
      <xdr:rowOff>304800</xdr:rowOff>
    </xdr:to>
    <xdr:sp macro="" textlink="">
      <xdr:nvSpPr>
        <xdr:cNvPr id="25991" name="AutoShape 2439" descr="https://adas-server.mobiledrivetech.com/polarion/icons/default/enums/type_spike.gif">
          <a:hlinkClick xmlns:r="http://schemas.openxmlformats.org/officeDocument/2006/relationships" r:id="rId802" tgtFrame="_blank"/>
          <a:extLst>
            <a:ext uri="{FF2B5EF4-FFF2-40B4-BE49-F238E27FC236}">
              <a16:creationId xmlns:a16="http://schemas.microsoft.com/office/drawing/2014/main" id="{2D21F3A4-85C9-4BB5-8060-1035F87917E5}"/>
            </a:ext>
          </a:extLst>
        </xdr:cNvPr>
        <xdr:cNvSpPr>
          <a:spLocks noChangeAspect="1" noChangeArrowheads="1"/>
        </xdr:cNvSpPr>
      </xdr:nvSpPr>
      <xdr:spPr bwMode="auto">
        <a:xfrm>
          <a:off x="265430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401</xdr:row>
      <xdr:rowOff>0</xdr:rowOff>
    </xdr:from>
    <xdr:to>
      <xdr:col>3</xdr:col>
      <xdr:colOff>304800</xdr:colOff>
      <xdr:row>401</xdr:row>
      <xdr:rowOff>304800</xdr:rowOff>
    </xdr:to>
    <xdr:sp macro="" textlink="">
      <xdr:nvSpPr>
        <xdr:cNvPr id="25992" name="AutoShape 2440" descr="https://adas-server.mobiledrivetech.com/polarion/icons/default/enums/type_spike.gif">
          <a:hlinkClick xmlns:r="http://schemas.openxmlformats.org/officeDocument/2006/relationships" r:id="rId802" tgtFrame="_top"/>
          <a:extLst>
            <a:ext uri="{FF2B5EF4-FFF2-40B4-BE49-F238E27FC236}">
              <a16:creationId xmlns:a16="http://schemas.microsoft.com/office/drawing/2014/main" id="{3407DBA8-E7C8-48E4-95DB-A053B36D5887}"/>
            </a:ext>
          </a:extLst>
        </xdr:cNvPr>
        <xdr:cNvSpPr>
          <a:spLocks noChangeAspect="1" noChangeArrowheads="1"/>
        </xdr:cNvSpPr>
      </xdr:nvSpPr>
      <xdr:spPr bwMode="auto">
        <a:xfrm>
          <a:off x="5797550" y="260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xdr:row>
      <xdr:rowOff>0</xdr:rowOff>
    </xdr:from>
    <xdr:to>
      <xdr:col>0</xdr:col>
      <xdr:colOff>304800</xdr:colOff>
      <xdr:row>402</xdr:row>
      <xdr:rowOff>304800</xdr:rowOff>
    </xdr:to>
    <xdr:sp macro="" textlink="">
      <xdr:nvSpPr>
        <xdr:cNvPr id="25993" name="AutoShape 2441" descr="https://adas-server.mobiledrivetech.com/polarion/ria/images/suspect.gif">
          <a:extLst>
            <a:ext uri="{FF2B5EF4-FFF2-40B4-BE49-F238E27FC236}">
              <a16:creationId xmlns:a16="http://schemas.microsoft.com/office/drawing/2014/main" id="{5DB262BF-5B01-495F-BC7D-CC0FC6D94CC4}"/>
            </a:ext>
          </a:extLst>
        </xdr:cNvPr>
        <xdr:cNvSpPr>
          <a:spLocks noChangeAspect="1" noChangeArrowheads="1"/>
        </xdr:cNvSpPr>
      </xdr:nvSpPr>
      <xdr:spPr bwMode="auto">
        <a:xfrm>
          <a:off x="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402</xdr:row>
      <xdr:rowOff>0</xdr:rowOff>
    </xdr:from>
    <xdr:to>
      <xdr:col>0</xdr:col>
      <xdr:colOff>615950</xdr:colOff>
      <xdr:row>402</xdr:row>
      <xdr:rowOff>304800</xdr:rowOff>
    </xdr:to>
    <xdr:sp macro="" textlink="">
      <xdr:nvSpPr>
        <xdr:cNvPr id="25994" name="AutoShape 2442">
          <a:extLst>
            <a:ext uri="{FF2B5EF4-FFF2-40B4-BE49-F238E27FC236}">
              <a16:creationId xmlns:a16="http://schemas.microsoft.com/office/drawing/2014/main" id="{A261A37E-0095-4BCF-8A7B-82F26B8276BE}"/>
            </a:ext>
          </a:extLst>
        </xdr:cNvPr>
        <xdr:cNvSpPr>
          <a:spLocks noChangeAspect="1" noChangeArrowheads="1"/>
        </xdr:cNvSpPr>
      </xdr:nvSpPr>
      <xdr:spPr bwMode="auto">
        <a:xfrm>
          <a:off x="31115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402</xdr:row>
      <xdr:rowOff>0</xdr:rowOff>
    </xdr:from>
    <xdr:to>
      <xdr:col>0</xdr:col>
      <xdr:colOff>927100</xdr:colOff>
      <xdr:row>402</xdr:row>
      <xdr:rowOff>304800</xdr:rowOff>
    </xdr:to>
    <xdr:sp macro="" textlink="">
      <xdr:nvSpPr>
        <xdr:cNvPr id="25995" name="AutoShape 2443" descr="https://adas-server.mobiledrivetech.com/polarion/icons/default/enums/type_feature.gif">
          <a:hlinkClick xmlns:r="http://schemas.openxmlformats.org/officeDocument/2006/relationships" r:id="rId803" tgtFrame="_blank"/>
          <a:extLst>
            <a:ext uri="{FF2B5EF4-FFF2-40B4-BE49-F238E27FC236}">
              <a16:creationId xmlns:a16="http://schemas.microsoft.com/office/drawing/2014/main" id="{021C878D-CB92-42A1-8441-177D4838D083}"/>
            </a:ext>
          </a:extLst>
        </xdr:cNvPr>
        <xdr:cNvSpPr>
          <a:spLocks noChangeAspect="1" noChangeArrowheads="1"/>
        </xdr:cNvSpPr>
      </xdr:nvSpPr>
      <xdr:spPr bwMode="auto">
        <a:xfrm>
          <a:off x="62230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304800</xdr:rowOff>
    </xdr:to>
    <xdr:sp macro="" textlink="">
      <xdr:nvSpPr>
        <xdr:cNvPr id="25996" name="AutoShape 2444" descr="https://adas-server.mobiledrivetech.com/polarion/icons/default/enums/type_feature.gif">
          <a:hlinkClick xmlns:r="http://schemas.openxmlformats.org/officeDocument/2006/relationships" r:id="rId803" tgtFrame="_top"/>
          <a:extLst>
            <a:ext uri="{FF2B5EF4-FFF2-40B4-BE49-F238E27FC236}">
              <a16:creationId xmlns:a16="http://schemas.microsoft.com/office/drawing/2014/main" id="{197C2337-5139-4EFB-9B29-A3A4427E5D35}"/>
            </a:ext>
          </a:extLst>
        </xdr:cNvPr>
        <xdr:cNvSpPr>
          <a:spLocks noChangeAspect="1" noChangeArrowheads="1"/>
        </xdr:cNvSpPr>
      </xdr:nvSpPr>
      <xdr:spPr bwMode="auto">
        <a:xfrm>
          <a:off x="202565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402</xdr:row>
      <xdr:rowOff>0</xdr:rowOff>
    </xdr:from>
    <xdr:to>
      <xdr:col>2</xdr:col>
      <xdr:colOff>304800</xdr:colOff>
      <xdr:row>402</xdr:row>
      <xdr:rowOff>304800</xdr:rowOff>
    </xdr:to>
    <xdr:sp macro="" textlink="">
      <xdr:nvSpPr>
        <xdr:cNvPr id="25997" name="AutoShape 2445" descr="https://adas-server.mobiledrivetech.com/polarion/icons/default/enums/type_spike.gif">
          <a:hlinkClick xmlns:r="http://schemas.openxmlformats.org/officeDocument/2006/relationships" r:id="rId804" tgtFrame="_blank"/>
          <a:extLst>
            <a:ext uri="{FF2B5EF4-FFF2-40B4-BE49-F238E27FC236}">
              <a16:creationId xmlns:a16="http://schemas.microsoft.com/office/drawing/2014/main" id="{7D062D20-1A4A-45C7-BA9E-E2ECF5769AF4}"/>
            </a:ext>
          </a:extLst>
        </xdr:cNvPr>
        <xdr:cNvSpPr>
          <a:spLocks noChangeAspect="1" noChangeArrowheads="1"/>
        </xdr:cNvSpPr>
      </xdr:nvSpPr>
      <xdr:spPr bwMode="auto">
        <a:xfrm>
          <a:off x="265430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402</xdr:row>
      <xdr:rowOff>0</xdr:rowOff>
    </xdr:from>
    <xdr:to>
      <xdr:col>3</xdr:col>
      <xdr:colOff>304800</xdr:colOff>
      <xdr:row>402</xdr:row>
      <xdr:rowOff>304800</xdr:rowOff>
    </xdr:to>
    <xdr:sp macro="" textlink="">
      <xdr:nvSpPr>
        <xdr:cNvPr id="25998" name="AutoShape 2446" descr="https://adas-server.mobiledrivetech.com/polarion/icons/default/enums/type_spike.gif">
          <a:hlinkClick xmlns:r="http://schemas.openxmlformats.org/officeDocument/2006/relationships" r:id="rId804" tgtFrame="_top"/>
          <a:extLst>
            <a:ext uri="{FF2B5EF4-FFF2-40B4-BE49-F238E27FC236}">
              <a16:creationId xmlns:a16="http://schemas.microsoft.com/office/drawing/2014/main" id="{99795E1C-DA84-4EC1-A5C4-4AE0FCA4E18E}"/>
            </a:ext>
          </a:extLst>
        </xdr:cNvPr>
        <xdr:cNvSpPr>
          <a:spLocks noChangeAspect="1" noChangeArrowheads="1"/>
        </xdr:cNvSpPr>
      </xdr:nvSpPr>
      <xdr:spPr bwMode="auto">
        <a:xfrm>
          <a:off x="5797550" y="261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xdr:row>
      <xdr:rowOff>0</xdr:rowOff>
    </xdr:from>
    <xdr:to>
      <xdr:col>0</xdr:col>
      <xdr:colOff>304800</xdr:colOff>
      <xdr:row>403</xdr:row>
      <xdr:rowOff>304800</xdr:rowOff>
    </xdr:to>
    <xdr:sp macro="" textlink="">
      <xdr:nvSpPr>
        <xdr:cNvPr id="25999" name="AutoShape 2447" descr="https://adas-server.mobiledrivetech.com/polarion/ria/images/suspect.gif">
          <a:extLst>
            <a:ext uri="{FF2B5EF4-FFF2-40B4-BE49-F238E27FC236}">
              <a16:creationId xmlns:a16="http://schemas.microsoft.com/office/drawing/2014/main" id="{8A7F0483-6AF7-45E2-99E3-5328781EEFC2}"/>
            </a:ext>
          </a:extLst>
        </xdr:cNvPr>
        <xdr:cNvSpPr>
          <a:spLocks noChangeAspect="1" noChangeArrowheads="1"/>
        </xdr:cNvSpPr>
      </xdr:nvSpPr>
      <xdr:spPr bwMode="auto">
        <a:xfrm>
          <a:off x="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403</xdr:row>
      <xdr:rowOff>0</xdr:rowOff>
    </xdr:from>
    <xdr:to>
      <xdr:col>0</xdr:col>
      <xdr:colOff>615950</xdr:colOff>
      <xdr:row>403</xdr:row>
      <xdr:rowOff>304800</xdr:rowOff>
    </xdr:to>
    <xdr:sp macro="" textlink="">
      <xdr:nvSpPr>
        <xdr:cNvPr id="26000" name="AutoShape 2448">
          <a:extLst>
            <a:ext uri="{FF2B5EF4-FFF2-40B4-BE49-F238E27FC236}">
              <a16:creationId xmlns:a16="http://schemas.microsoft.com/office/drawing/2014/main" id="{7B3B4BA7-F5CB-4470-AC2F-8916D8B02DC9}"/>
            </a:ext>
          </a:extLst>
        </xdr:cNvPr>
        <xdr:cNvSpPr>
          <a:spLocks noChangeAspect="1" noChangeArrowheads="1"/>
        </xdr:cNvSpPr>
      </xdr:nvSpPr>
      <xdr:spPr bwMode="auto">
        <a:xfrm>
          <a:off x="31115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403</xdr:row>
      <xdr:rowOff>0</xdr:rowOff>
    </xdr:from>
    <xdr:to>
      <xdr:col>0</xdr:col>
      <xdr:colOff>927100</xdr:colOff>
      <xdr:row>403</xdr:row>
      <xdr:rowOff>304800</xdr:rowOff>
    </xdr:to>
    <xdr:sp macro="" textlink="">
      <xdr:nvSpPr>
        <xdr:cNvPr id="26001" name="AutoShape 2449" descr="https://adas-server.mobiledrivetech.com/polarion/icons/default/enums/type_feature.gif">
          <a:hlinkClick xmlns:r="http://schemas.openxmlformats.org/officeDocument/2006/relationships" r:id="rId805" tgtFrame="_blank"/>
          <a:extLst>
            <a:ext uri="{FF2B5EF4-FFF2-40B4-BE49-F238E27FC236}">
              <a16:creationId xmlns:a16="http://schemas.microsoft.com/office/drawing/2014/main" id="{970759AB-C589-499D-BE1C-2ACDC8188A1B}"/>
            </a:ext>
          </a:extLst>
        </xdr:cNvPr>
        <xdr:cNvSpPr>
          <a:spLocks noChangeAspect="1" noChangeArrowheads="1"/>
        </xdr:cNvSpPr>
      </xdr:nvSpPr>
      <xdr:spPr bwMode="auto">
        <a:xfrm>
          <a:off x="62230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403</xdr:row>
      <xdr:rowOff>0</xdr:rowOff>
    </xdr:from>
    <xdr:to>
      <xdr:col>1</xdr:col>
      <xdr:colOff>304800</xdr:colOff>
      <xdr:row>403</xdr:row>
      <xdr:rowOff>304800</xdr:rowOff>
    </xdr:to>
    <xdr:sp macro="" textlink="">
      <xdr:nvSpPr>
        <xdr:cNvPr id="26002" name="AutoShape 2450" descr="https://adas-server.mobiledrivetech.com/polarion/icons/default/enums/type_feature.gif">
          <a:hlinkClick xmlns:r="http://schemas.openxmlformats.org/officeDocument/2006/relationships" r:id="rId805" tgtFrame="_top"/>
          <a:extLst>
            <a:ext uri="{FF2B5EF4-FFF2-40B4-BE49-F238E27FC236}">
              <a16:creationId xmlns:a16="http://schemas.microsoft.com/office/drawing/2014/main" id="{AFCFF277-DD39-4A00-B506-CFF5D631611D}"/>
            </a:ext>
          </a:extLst>
        </xdr:cNvPr>
        <xdr:cNvSpPr>
          <a:spLocks noChangeAspect="1" noChangeArrowheads="1"/>
        </xdr:cNvSpPr>
      </xdr:nvSpPr>
      <xdr:spPr bwMode="auto">
        <a:xfrm>
          <a:off x="202565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403</xdr:row>
      <xdr:rowOff>0</xdr:rowOff>
    </xdr:from>
    <xdr:to>
      <xdr:col>2</xdr:col>
      <xdr:colOff>304800</xdr:colOff>
      <xdr:row>403</xdr:row>
      <xdr:rowOff>304800</xdr:rowOff>
    </xdr:to>
    <xdr:sp macro="" textlink="">
      <xdr:nvSpPr>
        <xdr:cNvPr id="26003" name="AutoShape 2451" descr="https://adas-server.mobiledrivetech.com/polarion/icons/default/enums/type_spike.gif">
          <a:hlinkClick xmlns:r="http://schemas.openxmlformats.org/officeDocument/2006/relationships" r:id="rId806" tgtFrame="_blank"/>
          <a:extLst>
            <a:ext uri="{FF2B5EF4-FFF2-40B4-BE49-F238E27FC236}">
              <a16:creationId xmlns:a16="http://schemas.microsoft.com/office/drawing/2014/main" id="{522AE9ED-779E-499A-8B30-1FDA395ABBA4}"/>
            </a:ext>
          </a:extLst>
        </xdr:cNvPr>
        <xdr:cNvSpPr>
          <a:spLocks noChangeAspect="1" noChangeArrowheads="1"/>
        </xdr:cNvSpPr>
      </xdr:nvSpPr>
      <xdr:spPr bwMode="auto">
        <a:xfrm>
          <a:off x="265430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403</xdr:row>
      <xdr:rowOff>0</xdr:rowOff>
    </xdr:from>
    <xdr:to>
      <xdr:col>3</xdr:col>
      <xdr:colOff>304800</xdr:colOff>
      <xdr:row>403</xdr:row>
      <xdr:rowOff>304800</xdr:rowOff>
    </xdr:to>
    <xdr:sp macro="" textlink="">
      <xdr:nvSpPr>
        <xdr:cNvPr id="26004" name="AutoShape 2452" descr="https://adas-server.mobiledrivetech.com/polarion/icons/default/enums/type_spike.gif">
          <a:hlinkClick xmlns:r="http://schemas.openxmlformats.org/officeDocument/2006/relationships" r:id="rId806" tgtFrame="_top"/>
          <a:extLst>
            <a:ext uri="{FF2B5EF4-FFF2-40B4-BE49-F238E27FC236}">
              <a16:creationId xmlns:a16="http://schemas.microsoft.com/office/drawing/2014/main" id="{269167C3-DE49-4297-B8BD-D615A95FF14A}"/>
            </a:ext>
          </a:extLst>
        </xdr:cNvPr>
        <xdr:cNvSpPr>
          <a:spLocks noChangeAspect="1" noChangeArrowheads="1"/>
        </xdr:cNvSpPr>
      </xdr:nvSpPr>
      <xdr:spPr bwMode="auto">
        <a:xfrm>
          <a:off x="5797550" y="262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404</xdr:row>
      <xdr:rowOff>304800</xdr:rowOff>
    </xdr:to>
    <xdr:sp macro="" textlink="">
      <xdr:nvSpPr>
        <xdr:cNvPr id="26005" name="AutoShape 2453" descr="https://adas-server.mobiledrivetech.com/polarion/ria/images/suspect.gif">
          <a:extLst>
            <a:ext uri="{FF2B5EF4-FFF2-40B4-BE49-F238E27FC236}">
              <a16:creationId xmlns:a16="http://schemas.microsoft.com/office/drawing/2014/main" id="{1DA91227-0191-47B1-B223-F3A35148A142}"/>
            </a:ext>
          </a:extLst>
        </xdr:cNvPr>
        <xdr:cNvSpPr>
          <a:spLocks noChangeAspect="1" noChangeArrowheads="1"/>
        </xdr:cNvSpPr>
      </xdr:nvSpPr>
      <xdr:spPr bwMode="auto">
        <a:xfrm>
          <a:off x="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404</xdr:row>
      <xdr:rowOff>0</xdr:rowOff>
    </xdr:from>
    <xdr:to>
      <xdr:col>0</xdr:col>
      <xdr:colOff>615950</xdr:colOff>
      <xdr:row>404</xdr:row>
      <xdr:rowOff>304800</xdr:rowOff>
    </xdr:to>
    <xdr:sp macro="" textlink="">
      <xdr:nvSpPr>
        <xdr:cNvPr id="26006" name="AutoShape 2454">
          <a:extLst>
            <a:ext uri="{FF2B5EF4-FFF2-40B4-BE49-F238E27FC236}">
              <a16:creationId xmlns:a16="http://schemas.microsoft.com/office/drawing/2014/main" id="{47333276-5D14-4045-8B7F-D02AB9F98538}"/>
            </a:ext>
          </a:extLst>
        </xdr:cNvPr>
        <xdr:cNvSpPr>
          <a:spLocks noChangeAspect="1" noChangeArrowheads="1"/>
        </xdr:cNvSpPr>
      </xdr:nvSpPr>
      <xdr:spPr bwMode="auto">
        <a:xfrm>
          <a:off x="31115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404</xdr:row>
      <xdr:rowOff>0</xdr:rowOff>
    </xdr:from>
    <xdr:to>
      <xdr:col>0</xdr:col>
      <xdr:colOff>927100</xdr:colOff>
      <xdr:row>404</xdr:row>
      <xdr:rowOff>304800</xdr:rowOff>
    </xdr:to>
    <xdr:sp macro="" textlink="">
      <xdr:nvSpPr>
        <xdr:cNvPr id="26007" name="AutoShape 2455" descr="https://adas-server.mobiledrivetech.com/polarion/icons/default/enums/type_feature.gif">
          <a:hlinkClick xmlns:r="http://schemas.openxmlformats.org/officeDocument/2006/relationships" r:id="rId807" tgtFrame="_blank"/>
          <a:extLst>
            <a:ext uri="{FF2B5EF4-FFF2-40B4-BE49-F238E27FC236}">
              <a16:creationId xmlns:a16="http://schemas.microsoft.com/office/drawing/2014/main" id="{CE45C8FD-73F3-41AB-883C-C904D1AA91AA}"/>
            </a:ext>
          </a:extLst>
        </xdr:cNvPr>
        <xdr:cNvSpPr>
          <a:spLocks noChangeAspect="1" noChangeArrowheads="1"/>
        </xdr:cNvSpPr>
      </xdr:nvSpPr>
      <xdr:spPr bwMode="auto">
        <a:xfrm>
          <a:off x="62230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404</xdr:row>
      <xdr:rowOff>0</xdr:rowOff>
    </xdr:from>
    <xdr:to>
      <xdr:col>1</xdr:col>
      <xdr:colOff>304800</xdr:colOff>
      <xdr:row>404</xdr:row>
      <xdr:rowOff>304800</xdr:rowOff>
    </xdr:to>
    <xdr:sp macro="" textlink="">
      <xdr:nvSpPr>
        <xdr:cNvPr id="26008" name="AutoShape 2456" descr="https://adas-server.mobiledrivetech.com/polarion/icons/default/enums/type_feature.gif">
          <a:hlinkClick xmlns:r="http://schemas.openxmlformats.org/officeDocument/2006/relationships" r:id="rId807" tgtFrame="_top"/>
          <a:extLst>
            <a:ext uri="{FF2B5EF4-FFF2-40B4-BE49-F238E27FC236}">
              <a16:creationId xmlns:a16="http://schemas.microsoft.com/office/drawing/2014/main" id="{A94B9834-31B7-4902-A471-A9D24688883D}"/>
            </a:ext>
          </a:extLst>
        </xdr:cNvPr>
        <xdr:cNvSpPr>
          <a:spLocks noChangeAspect="1" noChangeArrowheads="1"/>
        </xdr:cNvSpPr>
      </xdr:nvSpPr>
      <xdr:spPr bwMode="auto">
        <a:xfrm>
          <a:off x="202565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404</xdr:row>
      <xdr:rowOff>0</xdr:rowOff>
    </xdr:from>
    <xdr:to>
      <xdr:col>2</xdr:col>
      <xdr:colOff>304800</xdr:colOff>
      <xdr:row>404</xdr:row>
      <xdr:rowOff>304800</xdr:rowOff>
    </xdr:to>
    <xdr:sp macro="" textlink="">
      <xdr:nvSpPr>
        <xdr:cNvPr id="26009" name="AutoShape 2457" descr="https://adas-server.mobiledrivetech.com/polarion/icons/default/enums/type_spike.gif">
          <a:hlinkClick xmlns:r="http://schemas.openxmlformats.org/officeDocument/2006/relationships" r:id="rId808" tgtFrame="_blank"/>
          <a:extLst>
            <a:ext uri="{FF2B5EF4-FFF2-40B4-BE49-F238E27FC236}">
              <a16:creationId xmlns:a16="http://schemas.microsoft.com/office/drawing/2014/main" id="{5BAB4EEA-395D-410F-9A65-8DAD6CF93CAE}"/>
            </a:ext>
          </a:extLst>
        </xdr:cNvPr>
        <xdr:cNvSpPr>
          <a:spLocks noChangeAspect="1" noChangeArrowheads="1"/>
        </xdr:cNvSpPr>
      </xdr:nvSpPr>
      <xdr:spPr bwMode="auto">
        <a:xfrm>
          <a:off x="265430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404</xdr:row>
      <xdr:rowOff>0</xdr:rowOff>
    </xdr:from>
    <xdr:to>
      <xdr:col>3</xdr:col>
      <xdr:colOff>304800</xdr:colOff>
      <xdr:row>404</xdr:row>
      <xdr:rowOff>304800</xdr:rowOff>
    </xdr:to>
    <xdr:sp macro="" textlink="">
      <xdr:nvSpPr>
        <xdr:cNvPr id="26010" name="AutoShape 2458" descr="https://adas-server.mobiledrivetech.com/polarion/icons/default/enums/type_spike.gif">
          <a:hlinkClick xmlns:r="http://schemas.openxmlformats.org/officeDocument/2006/relationships" r:id="rId808" tgtFrame="_top"/>
          <a:extLst>
            <a:ext uri="{FF2B5EF4-FFF2-40B4-BE49-F238E27FC236}">
              <a16:creationId xmlns:a16="http://schemas.microsoft.com/office/drawing/2014/main" id="{41578261-B892-42EB-BE60-F64BB4963969}"/>
            </a:ext>
          </a:extLst>
        </xdr:cNvPr>
        <xdr:cNvSpPr>
          <a:spLocks noChangeAspect="1" noChangeArrowheads="1"/>
        </xdr:cNvSpPr>
      </xdr:nvSpPr>
      <xdr:spPr bwMode="auto">
        <a:xfrm>
          <a:off x="5797550" y="2628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xdr:row>
      <xdr:rowOff>0</xdr:rowOff>
    </xdr:from>
    <xdr:to>
      <xdr:col>0</xdr:col>
      <xdr:colOff>304800</xdr:colOff>
      <xdr:row>405</xdr:row>
      <xdr:rowOff>304800</xdr:rowOff>
    </xdr:to>
    <xdr:sp macro="" textlink="">
      <xdr:nvSpPr>
        <xdr:cNvPr id="26011" name="AutoShape 2459" descr="https://adas-server.mobiledrivetech.com/polarion/ria/images/suspect.gif">
          <a:extLst>
            <a:ext uri="{FF2B5EF4-FFF2-40B4-BE49-F238E27FC236}">
              <a16:creationId xmlns:a16="http://schemas.microsoft.com/office/drawing/2014/main" id="{BAE4106B-E7E5-49E0-B5D7-CF5EB7B88401}"/>
            </a:ext>
          </a:extLst>
        </xdr:cNvPr>
        <xdr:cNvSpPr>
          <a:spLocks noChangeAspect="1" noChangeArrowheads="1"/>
        </xdr:cNvSpPr>
      </xdr:nvSpPr>
      <xdr:spPr bwMode="auto">
        <a:xfrm>
          <a:off x="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405</xdr:row>
      <xdr:rowOff>0</xdr:rowOff>
    </xdr:from>
    <xdr:to>
      <xdr:col>0</xdr:col>
      <xdr:colOff>615950</xdr:colOff>
      <xdr:row>405</xdr:row>
      <xdr:rowOff>304800</xdr:rowOff>
    </xdr:to>
    <xdr:sp macro="" textlink="">
      <xdr:nvSpPr>
        <xdr:cNvPr id="26012" name="AutoShape 2460">
          <a:extLst>
            <a:ext uri="{FF2B5EF4-FFF2-40B4-BE49-F238E27FC236}">
              <a16:creationId xmlns:a16="http://schemas.microsoft.com/office/drawing/2014/main" id="{F1D641E2-C36F-4F1C-8A9B-6ADD20CFD770}"/>
            </a:ext>
          </a:extLst>
        </xdr:cNvPr>
        <xdr:cNvSpPr>
          <a:spLocks noChangeAspect="1" noChangeArrowheads="1"/>
        </xdr:cNvSpPr>
      </xdr:nvSpPr>
      <xdr:spPr bwMode="auto">
        <a:xfrm>
          <a:off x="31115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405</xdr:row>
      <xdr:rowOff>0</xdr:rowOff>
    </xdr:from>
    <xdr:to>
      <xdr:col>0</xdr:col>
      <xdr:colOff>927100</xdr:colOff>
      <xdr:row>405</xdr:row>
      <xdr:rowOff>304800</xdr:rowOff>
    </xdr:to>
    <xdr:sp macro="" textlink="">
      <xdr:nvSpPr>
        <xdr:cNvPr id="26013" name="AutoShape 2461" descr="https://adas-server.mobiledrivetech.com/polarion/icons/default/enums/type_feature.gif">
          <a:hlinkClick xmlns:r="http://schemas.openxmlformats.org/officeDocument/2006/relationships" r:id="rId809" tgtFrame="_blank"/>
          <a:extLst>
            <a:ext uri="{FF2B5EF4-FFF2-40B4-BE49-F238E27FC236}">
              <a16:creationId xmlns:a16="http://schemas.microsoft.com/office/drawing/2014/main" id="{62824A14-F18C-47B5-BC18-687758CD4FDC}"/>
            </a:ext>
          </a:extLst>
        </xdr:cNvPr>
        <xdr:cNvSpPr>
          <a:spLocks noChangeAspect="1" noChangeArrowheads="1"/>
        </xdr:cNvSpPr>
      </xdr:nvSpPr>
      <xdr:spPr bwMode="auto">
        <a:xfrm>
          <a:off x="62230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405</xdr:row>
      <xdr:rowOff>0</xdr:rowOff>
    </xdr:from>
    <xdr:to>
      <xdr:col>1</xdr:col>
      <xdr:colOff>304800</xdr:colOff>
      <xdr:row>405</xdr:row>
      <xdr:rowOff>304800</xdr:rowOff>
    </xdr:to>
    <xdr:sp macro="" textlink="">
      <xdr:nvSpPr>
        <xdr:cNvPr id="26014" name="AutoShape 2462" descr="https://adas-server.mobiledrivetech.com/polarion/icons/default/enums/type_feature.gif">
          <a:hlinkClick xmlns:r="http://schemas.openxmlformats.org/officeDocument/2006/relationships" r:id="rId809" tgtFrame="_top"/>
          <a:extLst>
            <a:ext uri="{FF2B5EF4-FFF2-40B4-BE49-F238E27FC236}">
              <a16:creationId xmlns:a16="http://schemas.microsoft.com/office/drawing/2014/main" id="{471136C0-3DAA-4BBE-8C36-CF80E4292AFD}"/>
            </a:ext>
          </a:extLst>
        </xdr:cNvPr>
        <xdr:cNvSpPr>
          <a:spLocks noChangeAspect="1" noChangeArrowheads="1"/>
        </xdr:cNvSpPr>
      </xdr:nvSpPr>
      <xdr:spPr bwMode="auto">
        <a:xfrm>
          <a:off x="202565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405</xdr:row>
      <xdr:rowOff>0</xdr:rowOff>
    </xdr:from>
    <xdr:to>
      <xdr:col>2</xdr:col>
      <xdr:colOff>304800</xdr:colOff>
      <xdr:row>405</xdr:row>
      <xdr:rowOff>304800</xdr:rowOff>
    </xdr:to>
    <xdr:sp macro="" textlink="">
      <xdr:nvSpPr>
        <xdr:cNvPr id="26015" name="AutoShape 2463" descr="https://adas-server.mobiledrivetech.com/polarion/icons/default/enums/type_spike.gif">
          <a:hlinkClick xmlns:r="http://schemas.openxmlformats.org/officeDocument/2006/relationships" r:id="rId810" tgtFrame="_blank"/>
          <a:extLst>
            <a:ext uri="{FF2B5EF4-FFF2-40B4-BE49-F238E27FC236}">
              <a16:creationId xmlns:a16="http://schemas.microsoft.com/office/drawing/2014/main" id="{2AC55217-3C61-4786-B522-8BF1C04D41A8}"/>
            </a:ext>
          </a:extLst>
        </xdr:cNvPr>
        <xdr:cNvSpPr>
          <a:spLocks noChangeAspect="1" noChangeArrowheads="1"/>
        </xdr:cNvSpPr>
      </xdr:nvSpPr>
      <xdr:spPr bwMode="auto">
        <a:xfrm>
          <a:off x="265430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405</xdr:row>
      <xdr:rowOff>0</xdr:rowOff>
    </xdr:from>
    <xdr:to>
      <xdr:col>3</xdr:col>
      <xdr:colOff>304800</xdr:colOff>
      <xdr:row>405</xdr:row>
      <xdr:rowOff>304800</xdr:rowOff>
    </xdr:to>
    <xdr:sp macro="" textlink="">
      <xdr:nvSpPr>
        <xdr:cNvPr id="26016" name="AutoShape 2464" descr="https://adas-server.mobiledrivetech.com/polarion/icons/default/enums/type_spike.gif">
          <a:hlinkClick xmlns:r="http://schemas.openxmlformats.org/officeDocument/2006/relationships" r:id="rId810" tgtFrame="_top"/>
          <a:extLst>
            <a:ext uri="{FF2B5EF4-FFF2-40B4-BE49-F238E27FC236}">
              <a16:creationId xmlns:a16="http://schemas.microsoft.com/office/drawing/2014/main" id="{81C412DF-AF23-4256-8B67-A5655C799BC1}"/>
            </a:ext>
          </a:extLst>
        </xdr:cNvPr>
        <xdr:cNvSpPr>
          <a:spLocks noChangeAspect="1" noChangeArrowheads="1"/>
        </xdr:cNvSpPr>
      </xdr:nvSpPr>
      <xdr:spPr bwMode="auto">
        <a:xfrm>
          <a:off x="5797550" y="2634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xdr:row>
      <xdr:rowOff>0</xdr:rowOff>
    </xdr:from>
    <xdr:to>
      <xdr:col>0</xdr:col>
      <xdr:colOff>304800</xdr:colOff>
      <xdr:row>406</xdr:row>
      <xdr:rowOff>304800</xdr:rowOff>
    </xdr:to>
    <xdr:sp macro="" textlink="">
      <xdr:nvSpPr>
        <xdr:cNvPr id="26017" name="AutoShape 2465" descr="https://adas-server.mobiledrivetech.com/polarion/ria/images/suspect.gif">
          <a:extLst>
            <a:ext uri="{FF2B5EF4-FFF2-40B4-BE49-F238E27FC236}">
              <a16:creationId xmlns:a16="http://schemas.microsoft.com/office/drawing/2014/main" id="{41222923-69FA-43D6-823C-DE0DF9C3878C}"/>
            </a:ext>
          </a:extLst>
        </xdr:cNvPr>
        <xdr:cNvSpPr>
          <a:spLocks noChangeAspect="1" noChangeArrowheads="1"/>
        </xdr:cNvSpPr>
      </xdr:nvSpPr>
      <xdr:spPr bwMode="auto">
        <a:xfrm>
          <a:off x="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406</xdr:row>
      <xdr:rowOff>0</xdr:rowOff>
    </xdr:from>
    <xdr:to>
      <xdr:col>0</xdr:col>
      <xdr:colOff>615950</xdr:colOff>
      <xdr:row>406</xdr:row>
      <xdr:rowOff>304800</xdr:rowOff>
    </xdr:to>
    <xdr:sp macro="" textlink="">
      <xdr:nvSpPr>
        <xdr:cNvPr id="26018" name="AutoShape 2466">
          <a:extLst>
            <a:ext uri="{FF2B5EF4-FFF2-40B4-BE49-F238E27FC236}">
              <a16:creationId xmlns:a16="http://schemas.microsoft.com/office/drawing/2014/main" id="{01500B71-AB10-494A-B41E-2C232F818DD3}"/>
            </a:ext>
          </a:extLst>
        </xdr:cNvPr>
        <xdr:cNvSpPr>
          <a:spLocks noChangeAspect="1" noChangeArrowheads="1"/>
        </xdr:cNvSpPr>
      </xdr:nvSpPr>
      <xdr:spPr bwMode="auto">
        <a:xfrm>
          <a:off x="31115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406</xdr:row>
      <xdr:rowOff>0</xdr:rowOff>
    </xdr:from>
    <xdr:to>
      <xdr:col>0</xdr:col>
      <xdr:colOff>927100</xdr:colOff>
      <xdr:row>406</xdr:row>
      <xdr:rowOff>304800</xdr:rowOff>
    </xdr:to>
    <xdr:sp macro="" textlink="">
      <xdr:nvSpPr>
        <xdr:cNvPr id="26019" name="AutoShape 2467" descr="https://adas-server.mobiledrivetech.com/polarion/icons/default/enums/type_feature.gif">
          <a:hlinkClick xmlns:r="http://schemas.openxmlformats.org/officeDocument/2006/relationships" r:id="rId811" tgtFrame="_blank"/>
          <a:extLst>
            <a:ext uri="{FF2B5EF4-FFF2-40B4-BE49-F238E27FC236}">
              <a16:creationId xmlns:a16="http://schemas.microsoft.com/office/drawing/2014/main" id="{E148B5CA-0C73-4EB6-9950-80F454D88ECB}"/>
            </a:ext>
          </a:extLst>
        </xdr:cNvPr>
        <xdr:cNvSpPr>
          <a:spLocks noChangeAspect="1" noChangeArrowheads="1"/>
        </xdr:cNvSpPr>
      </xdr:nvSpPr>
      <xdr:spPr bwMode="auto">
        <a:xfrm>
          <a:off x="62230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406</xdr:row>
      <xdr:rowOff>0</xdr:rowOff>
    </xdr:from>
    <xdr:to>
      <xdr:col>1</xdr:col>
      <xdr:colOff>304800</xdr:colOff>
      <xdr:row>406</xdr:row>
      <xdr:rowOff>304800</xdr:rowOff>
    </xdr:to>
    <xdr:sp macro="" textlink="">
      <xdr:nvSpPr>
        <xdr:cNvPr id="26020" name="AutoShape 2468" descr="https://adas-server.mobiledrivetech.com/polarion/icons/default/enums/type_feature.gif">
          <a:hlinkClick xmlns:r="http://schemas.openxmlformats.org/officeDocument/2006/relationships" r:id="rId811" tgtFrame="_top"/>
          <a:extLst>
            <a:ext uri="{FF2B5EF4-FFF2-40B4-BE49-F238E27FC236}">
              <a16:creationId xmlns:a16="http://schemas.microsoft.com/office/drawing/2014/main" id="{682F3BAD-15DB-4870-9A3B-2B8DA9855CC2}"/>
            </a:ext>
          </a:extLst>
        </xdr:cNvPr>
        <xdr:cNvSpPr>
          <a:spLocks noChangeAspect="1" noChangeArrowheads="1"/>
        </xdr:cNvSpPr>
      </xdr:nvSpPr>
      <xdr:spPr bwMode="auto">
        <a:xfrm>
          <a:off x="202565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406</xdr:row>
      <xdr:rowOff>0</xdr:rowOff>
    </xdr:from>
    <xdr:to>
      <xdr:col>2</xdr:col>
      <xdr:colOff>304800</xdr:colOff>
      <xdr:row>406</xdr:row>
      <xdr:rowOff>304800</xdr:rowOff>
    </xdr:to>
    <xdr:sp macro="" textlink="">
      <xdr:nvSpPr>
        <xdr:cNvPr id="26021" name="AutoShape 2469" descr="https://adas-server.mobiledrivetech.com/polarion/ria/images/suspect.gif">
          <a:extLst>
            <a:ext uri="{FF2B5EF4-FFF2-40B4-BE49-F238E27FC236}">
              <a16:creationId xmlns:a16="http://schemas.microsoft.com/office/drawing/2014/main" id="{7727BEE7-AFBA-4176-9F11-3881E0839873}"/>
            </a:ext>
          </a:extLst>
        </xdr:cNvPr>
        <xdr:cNvSpPr>
          <a:spLocks noChangeAspect="1" noChangeArrowheads="1"/>
        </xdr:cNvSpPr>
      </xdr:nvSpPr>
      <xdr:spPr bwMode="auto">
        <a:xfrm>
          <a:off x="265430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406</xdr:row>
      <xdr:rowOff>0</xdr:rowOff>
    </xdr:from>
    <xdr:to>
      <xdr:col>2</xdr:col>
      <xdr:colOff>615950</xdr:colOff>
      <xdr:row>406</xdr:row>
      <xdr:rowOff>304800</xdr:rowOff>
    </xdr:to>
    <xdr:sp macro="" textlink="">
      <xdr:nvSpPr>
        <xdr:cNvPr id="26022" name="AutoShape 2470">
          <a:extLst>
            <a:ext uri="{FF2B5EF4-FFF2-40B4-BE49-F238E27FC236}">
              <a16:creationId xmlns:a16="http://schemas.microsoft.com/office/drawing/2014/main" id="{14FCAE26-96E4-437B-8665-71A3389E7AA9}"/>
            </a:ext>
          </a:extLst>
        </xdr:cNvPr>
        <xdr:cNvSpPr>
          <a:spLocks noChangeAspect="1" noChangeArrowheads="1"/>
        </xdr:cNvSpPr>
      </xdr:nvSpPr>
      <xdr:spPr bwMode="auto">
        <a:xfrm>
          <a:off x="296545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406</xdr:row>
      <xdr:rowOff>0</xdr:rowOff>
    </xdr:from>
    <xdr:to>
      <xdr:col>2</xdr:col>
      <xdr:colOff>927100</xdr:colOff>
      <xdr:row>406</xdr:row>
      <xdr:rowOff>304800</xdr:rowOff>
    </xdr:to>
    <xdr:sp macro="" textlink="">
      <xdr:nvSpPr>
        <xdr:cNvPr id="26023" name="AutoShape 2471" descr="https://adas-server.mobiledrivetech.com/polarion/icons/default/enums/type_spike.gif">
          <a:hlinkClick xmlns:r="http://schemas.openxmlformats.org/officeDocument/2006/relationships" r:id="rId812" tgtFrame="_blank"/>
          <a:extLst>
            <a:ext uri="{FF2B5EF4-FFF2-40B4-BE49-F238E27FC236}">
              <a16:creationId xmlns:a16="http://schemas.microsoft.com/office/drawing/2014/main" id="{6136D191-81E9-41EF-A9D6-C1D2C925D8FC}"/>
            </a:ext>
          </a:extLst>
        </xdr:cNvPr>
        <xdr:cNvSpPr>
          <a:spLocks noChangeAspect="1" noChangeArrowheads="1"/>
        </xdr:cNvSpPr>
      </xdr:nvSpPr>
      <xdr:spPr bwMode="auto">
        <a:xfrm>
          <a:off x="327660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406</xdr:row>
      <xdr:rowOff>0</xdr:rowOff>
    </xdr:from>
    <xdr:to>
      <xdr:col>3</xdr:col>
      <xdr:colOff>304800</xdr:colOff>
      <xdr:row>406</xdr:row>
      <xdr:rowOff>304800</xdr:rowOff>
    </xdr:to>
    <xdr:sp macro="" textlink="">
      <xdr:nvSpPr>
        <xdr:cNvPr id="26024" name="AutoShape 2472" descr="https://adas-server.mobiledrivetech.com/polarion/icons/default/enums/type_spike.gif">
          <a:hlinkClick xmlns:r="http://schemas.openxmlformats.org/officeDocument/2006/relationships" r:id="rId812" tgtFrame="_top"/>
          <a:extLst>
            <a:ext uri="{FF2B5EF4-FFF2-40B4-BE49-F238E27FC236}">
              <a16:creationId xmlns:a16="http://schemas.microsoft.com/office/drawing/2014/main" id="{7AC1F1B0-49AA-401D-8924-442EFCBF29B1}"/>
            </a:ext>
          </a:extLst>
        </xdr:cNvPr>
        <xdr:cNvSpPr>
          <a:spLocks noChangeAspect="1" noChangeArrowheads="1"/>
        </xdr:cNvSpPr>
      </xdr:nvSpPr>
      <xdr:spPr bwMode="auto">
        <a:xfrm>
          <a:off x="5797550" y="2640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xdr:row>
      <xdr:rowOff>0</xdr:rowOff>
    </xdr:from>
    <xdr:to>
      <xdr:col>0</xdr:col>
      <xdr:colOff>304800</xdr:colOff>
      <xdr:row>407</xdr:row>
      <xdr:rowOff>304800</xdr:rowOff>
    </xdr:to>
    <xdr:sp macro="" textlink="">
      <xdr:nvSpPr>
        <xdr:cNvPr id="26025" name="AutoShape 2473" descr="https://adas-server.mobiledrivetech.com/polarion/ria/images/suspect.gif">
          <a:extLst>
            <a:ext uri="{FF2B5EF4-FFF2-40B4-BE49-F238E27FC236}">
              <a16:creationId xmlns:a16="http://schemas.microsoft.com/office/drawing/2014/main" id="{3BE3ED46-C475-4B97-8D86-00CB664EBC5F}"/>
            </a:ext>
          </a:extLst>
        </xdr:cNvPr>
        <xdr:cNvSpPr>
          <a:spLocks noChangeAspect="1" noChangeArrowheads="1"/>
        </xdr:cNvSpPr>
      </xdr:nvSpPr>
      <xdr:spPr bwMode="auto">
        <a:xfrm>
          <a:off x="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407</xdr:row>
      <xdr:rowOff>0</xdr:rowOff>
    </xdr:from>
    <xdr:to>
      <xdr:col>0</xdr:col>
      <xdr:colOff>615950</xdr:colOff>
      <xdr:row>407</xdr:row>
      <xdr:rowOff>304800</xdr:rowOff>
    </xdr:to>
    <xdr:sp macro="" textlink="">
      <xdr:nvSpPr>
        <xdr:cNvPr id="26026" name="AutoShape 2474">
          <a:extLst>
            <a:ext uri="{FF2B5EF4-FFF2-40B4-BE49-F238E27FC236}">
              <a16:creationId xmlns:a16="http://schemas.microsoft.com/office/drawing/2014/main" id="{4F7DC312-FE0E-4EE8-A681-FF97139BB91B}"/>
            </a:ext>
          </a:extLst>
        </xdr:cNvPr>
        <xdr:cNvSpPr>
          <a:spLocks noChangeAspect="1" noChangeArrowheads="1"/>
        </xdr:cNvSpPr>
      </xdr:nvSpPr>
      <xdr:spPr bwMode="auto">
        <a:xfrm>
          <a:off x="31115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407</xdr:row>
      <xdr:rowOff>0</xdr:rowOff>
    </xdr:from>
    <xdr:to>
      <xdr:col>0</xdr:col>
      <xdr:colOff>927100</xdr:colOff>
      <xdr:row>407</xdr:row>
      <xdr:rowOff>304800</xdr:rowOff>
    </xdr:to>
    <xdr:sp macro="" textlink="">
      <xdr:nvSpPr>
        <xdr:cNvPr id="26027" name="AutoShape 2475" descr="https://adas-server.mobiledrivetech.com/polarion/icons/default/enums/type_feature.gif">
          <a:hlinkClick xmlns:r="http://schemas.openxmlformats.org/officeDocument/2006/relationships" r:id="rId813" tgtFrame="_blank"/>
          <a:extLst>
            <a:ext uri="{FF2B5EF4-FFF2-40B4-BE49-F238E27FC236}">
              <a16:creationId xmlns:a16="http://schemas.microsoft.com/office/drawing/2014/main" id="{4C9759DE-68B6-430B-8074-DD5CDA50A3A6}"/>
            </a:ext>
          </a:extLst>
        </xdr:cNvPr>
        <xdr:cNvSpPr>
          <a:spLocks noChangeAspect="1" noChangeArrowheads="1"/>
        </xdr:cNvSpPr>
      </xdr:nvSpPr>
      <xdr:spPr bwMode="auto">
        <a:xfrm>
          <a:off x="62230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407</xdr:row>
      <xdr:rowOff>0</xdr:rowOff>
    </xdr:from>
    <xdr:to>
      <xdr:col>1</xdr:col>
      <xdr:colOff>304800</xdr:colOff>
      <xdr:row>407</xdr:row>
      <xdr:rowOff>304800</xdr:rowOff>
    </xdr:to>
    <xdr:sp macro="" textlink="">
      <xdr:nvSpPr>
        <xdr:cNvPr id="26028" name="AutoShape 2476" descr="https://adas-server.mobiledrivetech.com/polarion/icons/default/enums/type_feature.gif">
          <a:hlinkClick xmlns:r="http://schemas.openxmlformats.org/officeDocument/2006/relationships" r:id="rId813" tgtFrame="_top"/>
          <a:extLst>
            <a:ext uri="{FF2B5EF4-FFF2-40B4-BE49-F238E27FC236}">
              <a16:creationId xmlns:a16="http://schemas.microsoft.com/office/drawing/2014/main" id="{9E526C04-CAFB-42A7-ADE9-519D1A645600}"/>
            </a:ext>
          </a:extLst>
        </xdr:cNvPr>
        <xdr:cNvSpPr>
          <a:spLocks noChangeAspect="1" noChangeArrowheads="1"/>
        </xdr:cNvSpPr>
      </xdr:nvSpPr>
      <xdr:spPr bwMode="auto">
        <a:xfrm>
          <a:off x="202565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407</xdr:row>
      <xdr:rowOff>0</xdr:rowOff>
    </xdr:from>
    <xdr:to>
      <xdr:col>2</xdr:col>
      <xdr:colOff>304800</xdr:colOff>
      <xdr:row>407</xdr:row>
      <xdr:rowOff>304800</xdr:rowOff>
    </xdr:to>
    <xdr:sp macro="" textlink="">
      <xdr:nvSpPr>
        <xdr:cNvPr id="26029" name="AutoShape 2477" descr="https://adas-server.mobiledrivetech.com/polarion/icons/default/enums/type_spike.gif">
          <a:hlinkClick xmlns:r="http://schemas.openxmlformats.org/officeDocument/2006/relationships" r:id="rId814" tgtFrame="_blank"/>
          <a:extLst>
            <a:ext uri="{FF2B5EF4-FFF2-40B4-BE49-F238E27FC236}">
              <a16:creationId xmlns:a16="http://schemas.microsoft.com/office/drawing/2014/main" id="{9358E999-923D-45EA-A3CB-C7F6B236ED49}"/>
            </a:ext>
          </a:extLst>
        </xdr:cNvPr>
        <xdr:cNvSpPr>
          <a:spLocks noChangeAspect="1" noChangeArrowheads="1"/>
        </xdr:cNvSpPr>
      </xdr:nvSpPr>
      <xdr:spPr bwMode="auto">
        <a:xfrm>
          <a:off x="265430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407</xdr:row>
      <xdr:rowOff>0</xdr:rowOff>
    </xdr:from>
    <xdr:to>
      <xdr:col>3</xdr:col>
      <xdr:colOff>304800</xdr:colOff>
      <xdr:row>407</xdr:row>
      <xdr:rowOff>304800</xdr:rowOff>
    </xdr:to>
    <xdr:sp macro="" textlink="">
      <xdr:nvSpPr>
        <xdr:cNvPr id="26030" name="AutoShape 2478" descr="https://adas-server.mobiledrivetech.com/polarion/icons/default/enums/type_spike.gif">
          <a:hlinkClick xmlns:r="http://schemas.openxmlformats.org/officeDocument/2006/relationships" r:id="rId814" tgtFrame="_top"/>
          <a:extLst>
            <a:ext uri="{FF2B5EF4-FFF2-40B4-BE49-F238E27FC236}">
              <a16:creationId xmlns:a16="http://schemas.microsoft.com/office/drawing/2014/main" id="{D2A18666-F7ED-4F69-B9BA-75D927C60AFE}"/>
            </a:ext>
          </a:extLst>
        </xdr:cNvPr>
        <xdr:cNvSpPr>
          <a:spLocks noChangeAspect="1" noChangeArrowheads="1"/>
        </xdr:cNvSpPr>
      </xdr:nvSpPr>
      <xdr:spPr bwMode="auto">
        <a:xfrm>
          <a:off x="579755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0</xdr:col>
      <xdr:colOff>304800</xdr:colOff>
      <xdr:row>408</xdr:row>
      <xdr:rowOff>304800</xdr:rowOff>
    </xdr:to>
    <xdr:sp macro="" textlink="">
      <xdr:nvSpPr>
        <xdr:cNvPr id="26031" name="AutoShape 2479" descr="https://adas-server.mobiledrivetech.com/polarion/ria/images/suspect.gif">
          <a:extLst>
            <a:ext uri="{FF2B5EF4-FFF2-40B4-BE49-F238E27FC236}">
              <a16:creationId xmlns:a16="http://schemas.microsoft.com/office/drawing/2014/main" id="{778F6EC1-B1AC-44C4-9E4D-8153B6379081}"/>
            </a:ext>
          </a:extLst>
        </xdr:cNvPr>
        <xdr:cNvSpPr>
          <a:spLocks noChangeAspect="1" noChangeArrowheads="1"/>
        </xdr:cNvSpPr>
      </xdr:nvSpPr>
      <xdr:spPr bwMode="auto">
        <a:xfrm>
          <a:off x="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408</xdr:row>
      <xdr:rowOff>0</xdr:rowOff>
    </xdr:from>
    <xdr:to>
      <xdr:col>0</xdr:col>
      <xdr:colOff>615950</xdr:colOff>
      <xdr:row>408</xdr:row>
      <xdr:rowOff>304800</xdr:rowOff>
    </xdr:to>
    <xdr:sp macro="" textlink="">
      <xdr:nvSpPr>
        <xdr:cNvPr id="26032" name="AutoShape 2480">
          <a:extLst>
            <a:ext uri="{FF2B5EF4-FFF2-40B4-BE49-F238E27FC236}">
              <a16:creationId xmlns:a16="http://schemas.microsoft.com/office/drawing/2014/main" id="{647B4248-2C41-4E3F-84E8-3C6C6E0C4D6D}"/>
            </a:ext>
          </a:extLst>
        </xdr:cNvPr>
        <xdr:cNvSpPr>
          <a:spLocks noChangeAspect="1" noChangeArrowheads="1"/>
        </xdr:cNvSpPr>
      </xdr:nvSpPr>
      <xdr:spPr bwMode="auto">
        <a:xfrm>
          <a:off x="31115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408</xdr:row>
      <xdr:rowOff>0</xdr:rowOff>
    </xdr:from>
    <xdr:to>
      <xdr:col>0</xdr:col>
      <xdr:colOff>927100</xdr:colOff>
      <xdr:row>408</xdr:row>
      <xdr:rowOff>304800</xdr:rowOff>
    </xdr:to>
    <xdr:sp macro="" textlink="">
      <xdr:nvSpPr>
        <xdr:cNvPr id="26033" name="AutoShape 2481" descr="https://adas-server.mobiledrivetech.com/polarion/icons/default/enums/type_feature.gif">
          <a:hlinkClick xmlns:r="http://schemas.openxmlformats.org/officeDocument/2006/relationships" r:id="rId815" tgtFrame="_blank"/>
          <a:extLst>
            <a:ext uri="{FF2B5EF4-FFF2-40B4-BE49-F238E27FC236}">
              <a16:creationId xmlns:a16="http://schemas.microsoft.com/office/drawing/2014/main" id="{625B8B0D-82DD-43D7-B4BB-5E10DA77115B}"/>
            </a:ext>
          </a:extLst>
        </xdr:cNvPr>
        <xdr:cNvSpPr>
          <a:spLocks noChangeAspect="1" noChangeArrowheads="1"/>
        </xdr:cNvSpPr>
      </xdr:nvSpPr>
      <xdr:spPr bwMode="auto">
        <a:xfrm>
          <a:off x="62230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408</xdr:row>
      <xdr:rowOff>0</xdr:rowOff>
    </xdr:from>
    <xdr:to>
      <xdr:col>1</xdr:col>
      <xdr:colOff>304800</xdr:colOff>
      <xdr:row>408</xdr:row>
      <xdr:rowOff>304800</xdr:rowOff>
    </xdr:to>
    <xdr:sp macro="" textlink="">
      <xdr:nvSpPr>
        <xdr:cNvPr id="26034" name="AutoShape 2482" descr="https://adas-server.mobiledrivetech.com/polarion/icons/default/enums/type_feature.gif">
          <a:hlinkClick xmlns:r="http://schemas.openxmlformats.org/officeDocument/2006/relationships" r:id="rId815" tgtFrame="_top"/>
          <a:extLst>
            <a:ext uri="{FF2B5EF4-FFF2-40B4-BE49-F238E27FC236}">
              <a16:creationId xmlns:a16="http://schemas.microsoft.com/office/drawing/2014/main" id="{241CC878-47CD-4D18-9FA7-8E8FF9A037EC}"/>
            </a:ext>
          </a:extLst>
        </xdr:cNvPr>
        <xdr:cNvSpPr>
          <a:spLocks noChangeAspect="1" noChangeArrowheads="1"/>
        </xdr:cNvSpPr>
      </xdr:nvSpPr>
      <xdr:spPr bwMode="auto">
        <a:xfrm>
          <a:off x="202565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408</xdr:row>
      <xdr:rowOff>0</xdr:rowOff>
    </xdr:from>
    <xdr:to>
      <xdr:col>2</xdr:col>
      <xdr:colOff>304800</xdr:colOff>
      <xdr:row>408</xdr:row>
      <xdr:rowOff>304800</xdr:rowOff>
    </xdr:to>
    <xdr:sp macro="" textlink="">
      <xdr:nvSpPr>
        <xdr:cNvPr id="26035" name="AutoShape 2483" descr="https://adas-server.mobiledrivetech.com/polarion/icons/default/enums/type_spike.gif">
          <a:hlinkClick xmlns:r="http://schemas.openxmlformats.org/officeDocument/2006/relationships" r:id="rId816" tgtFrame="_blank"/>
          <a:extLst>
            <a:ext uri="{FF2B5EF4-FFF2-40B4-BE49-F238E27FC236}">
              <a16:creationId xmlns:a16="http://schemas.microsoft.com/office/drawing/2014/main" id="{2FE09E2D-D20E-4B1F-AD66-D98B164DFBD9}"/>
            </a:ext>
          </a:extLst>
        </xdr:cNvPr>
        <xdr:cNvSpPr>
          <a:spLocks noChangeAspect="1" noChangeArrowheads="1"/>
        </xdr:cNvSpPr>
      </xdr:nvSpPr>
      <xdr:spPr bwMode="auto">
        <a:xfrm>
          <a:off x="265430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408</xdr:row>
      <xdr:rowOff>0</xdr:rowOff>
    </xdr:from>
    <xdr:to>
      <xdr:col>3</xdr:col>
      <xdr:colOff>304800</xdr:colOff>
      <xdr:row>408</xdr:row>
      <xdr:rowOff>304800</xdr:rowOff>
    </xdr:to>
    <xdr:sp macro="" textlink="">
      <xdr:nvSpPr>
        <xdr:cNvPr id="26036" name="AutoShape 2484" descr="https://adas-server.mobiledrivetech.com/polarion/icons/default/enums/type_spike.gif">
          <a:hlinkClick xmlns:r="http://schemas.openxmlformats.org/officeDocument/2006/relationships" r:id="rId816" tgtFrame="_top"/>
          <a:extLst>
            <a:ext uri="{FF2B5EF4-FFF2-40B4-BE49-F238E27FC236}">
              <a16:creationId xmlns:a16="http://schemas.microsoft.com/office/drawing/2014/main" id="{B4988388-18F9-4178-8613-A3E3FDE797AF}"/>
            </a:ext>
          </a:extLst>
        </xdr:cNvPr>
        <xdr:cNvSpPr>
          <a:spLocks noChangeAspect="1" noChangeArrowheads="1"/>
        </xdr:cNvSpPr>
      </xdr:nvSpPr>
      <xdr:spPr bwMode="auto">
        <a:xfrm>
          <a:off x="5797550" y="2653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xdr:row>
      <xdr:rowOff>0</xdr:rowOff>
    </xdr:from>
    <xdr:to>
      <xdr:col>0</xdr:col>
      <xdr:colOff>304800</xdr:colOff>
      <xdr:row>409</xdr:row>
      <xdr:rowOff>304800</xdr:rowOff>
    </xdr:to>
    <xdr:sp macro="" textlink="">
      <xdr:nvSpPr>
        <xdr:cNvPr id="26037" name="AutoShape 2485" descr="https://adas-server.mobiledrivetech.com/polarion/ria/images/suspect.gif">
          <a:extLst>
            <a:ext uri="{FF2B5EF4-FFF2-40B4-BE49-F238E27FC236}">
              <a16:creationId xmlns:a16="http://schemas.microsoft.com/office/drawing/2014/main" id="{D144C583-85D1-47A7-B95C-40163D0E1C88}"/>
            </a:ext>
          </a:extLst>
        </xdr:cNvPr>
        <xdr:cNvSpPr>
          <a:spLocks noChangeAspect="1" noChangeArrowheads="1"/>
        </xdr:cNvSpPr>
      </xdr:nvSpPr>
      <xdr:spPr bwMode="auto">
        <a:xfrm>
          <a:off x="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409</xdr:row>
      <xdr:rowOff>0</xdr:rowOff>
    </xdr:from>
    <xdr:to>
      <xdr:col>0</xdr:col>
      <xdr:colOff>615950</xdr:colOff>
      <xdr:row>409</xdr:row>
      <xdr:rowOff>304800</xdr:rowOff>
    </xdr:to>
    <xdr:sp macro="" textlink="">
      <xdr:nvSpPr>
        <xdr:cNvPr id="26038" name="AutoShape 2486">
          <a:extLst>
            <a:ext uri="{FF2B5EF4-FFF2-40B4-BE49-F238E27FC236}">
              <a16:creationId xmlns:a16="http://schemas.microsoft.com/office/drawing/2014/main" id="{0A4F86DA-92A5-4B5E-89A1-A458D5FAADDF}"/>
            </a:ext>
          </a:extLst>
        </xdr:cNvPr>
        <xdr:cNvSpPr>
          <a:spLocks noChangeAspect="1" noChangeArrowheads="1"/>
        </xdr:cNvSpPr>
      </xdr:nvSpPr>
      <xdr:spPr bwMode="auto">
        <a:xfrm>
          <a:off x="31115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409</xdr:row>
      <xdr:rowOff>0</xdr:rowOff>
    </xdr:from>
    <xdr:to>
      <xdr:col>0</xdr:col>
      <xdr:colOff>927100</xdr:colOff>
      <xdr:row>409</xdr:row>
      <xdr:rowOff>304800</xdr:rowOff>
    </xdr:to>
    <xdr:sp macro="" textlink="">
      <xdr:nvSpPr>
        <xdr:cNvPr id="26039" name="AutoShape 2487" descr="https://adas-server.mobiledrivetech.com/polarion/icons/default/enums/type_feature.gif">
          <a:hlinkClick xmlns:r="http://schemas.openxmlformats.org/officeDocument/2006/relationships" r:id="rId817" tgtFrame="_blank"/>
          <a:extLst>
            <a:ext uri="{FF2B5EF4-FFF2-40B4-BE49-F238E27FC236}">
              <a16:creationId xmlns:a16="http://schemas.microsoft.com/office/drawing/2014/main" id="{532AF39F-3D65-4319-94D1-BC0A08556F07}"/>
            </a:ext>
          </a:extLst>
        </xdr:cNvPr>
        <xdr:cNvSpPr>
          <a:spLocks noChangeAspect="1" noChangeArrowheads="1"/>
        </xdr:cNvSpPr>
      </xdr:nvSpPr>
      <xdr:spPr bwMode="auto">
        <a:xfrm>
          <a:off x="62230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304800</xdr:rowOff>
    </xdr:to>
    <xdr:sp macro="" textlink="">
      <xdr:nvSpPr>
        <xdr:cNvPr id="26040" name="AutoShape 2488" descr="https://adas-server.mobiledrivetech.com/polarion/icons/default/enums/type_feature.gif">
          <a:hlinkClick xmlns:r="http://schemas.openxmlformats.org/officeDocument/2006/relationships" r:id="rId817" tgtFrame="_top"/>
          <a:extLst>
            <a:ext uri="{FF2B5EF4-FFF2-40B4-BE49-F238E27FC236}">
              <a16:creationId xmlns:a16="http://schemas.microsoft.com/office/drawing/2014/main" id="{373AD3F7-4DCD-48D5-9009-4C048723A9AA}"/>
            </a:ext>
          </a:extLst>
        </xdr:cNvPr>
        <xdr:cNvSpPr>
          <a:spLocks noChangeAspect="1" noChangeArrowheads="1"/>
        </xdr:cNvSpPr>
      </xdr:nvSpPr>
      <xdr:spPr bwMode="auto">
        <a:xfrm>
          <a:off x="202565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409</xdr:row>
      <xdr:rowOff>0</xdr:rowOff>
    </xdr:from>
    <xdr:to>
      <xdr:col>2</xdr:col>
      <xdr:colOff>304800</xdr:colOff>
      <xdr:row>409</xdr:row>
      <xdr:rowOff>304800</xdr:rowOff>
    </xdr:to>
    <xdr:sp macro="" textlink="">
      <xdr:nvSpPr>
        <xdr:cNvPr id="26041" name="AutoShape 2489" descr="https://adas-server.mobiledrivetech.com/polarion/icons/default/enums/type_spike.gif">
          <a:hlinkClick xmlns:r="http://schemas.openxmlformats.org/officeDocument/2006/relationships" r:id="rId818" tgtFrame="_blank"/>
          <a:extLst>
            <a:ext uri="{FF2B5EF4-FFF2-40B4-BE49-F238E27FC236}">
              <a16:creationId xmlns:a16="http://schemas.microsoft.com/office/drawing/2014/main" id="{051BAE88-1AA0-422D-B64A-3D5535B60485}"/>
            </a:ext>
          </a:extLst>
        </xdr:cNvPr>
        <xdr:cNvSpPr>
          <a:spLocks noChangeAspect="1" noChangeArrowheads="1"/>
        </xdr:cNvSpPr>
      </xdr:nvSpPr>
      <xdr:spPr bwMode="auto">
        <a:xfrm>
          <a:off x="265430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409</xdr:row>
      <xdr:rowOff>0</xdr:rowOff>
    </xdr:from>
    <xdr:to>
      <xdr:col>3</xdr:col>
      <xdr:colOff>304800</xdr:colOff>
      <xdr:row>409</xdr:row>
      <xdr:rowOff>304800</xdr:rowOff>
    </xdr:to>
    <xdr:sp macro="" textlink="">
      <xdr:nvSpPr>
        <xdr:cNvPr id="26042" name="AutoShape 2490" descr="https://adas-server.mobiledrivetech.com/polarion/icons/default/enums/type_spike.gif">
          <a:hlinkClick xmlns:r="http://schemas.openxmlformats.org/officeDocument/2006/relationships" r:id="rId818" tgtFrame="_top"/>
          <a:extLst>
            <a:ext uri="{FF2B5EF4-FFF2-40B4-BE49-F238E27FC236}">
              <a16:creationId xmlns:a16="http://schemas.microsoft.com/office/drawing/2014/main" id="{05C72C80-A5E8-496C-A0B8-A6E22CB0695E}"/>
            </a:ext>
          </a:extLst>
        </xdr:cNvPr>
        <xdr:cNvSpPr>
          <a:spLocks noChangeAspect="1" noChangeArrowheads="1"/>
        </xdr:cNvSpPr>
      </xdr:nvSpPr>
      <xdr:spPr bwMode="auto">
        <a:xfrm>
          <a:off x="5797550" y="266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xdr:row>
      <xdr:rowOff>0</xdr:rowOff>
    </xdr:from>
    <xdr:to>
      <xdr:col>0</xdr:col>
      <xdr:colOff>304800</xdr:colOff>
      <xdr:row>410</xdr:row>
      <xdr:rowOff>304800</xdr:rowOff>
    </xdr:to>
    <xdr:sp macro="" textlink="">
      <xdr:nvSpPr>
        <xdr:cNvPr id="26043" name="AutoShape 2491" descr="https://adas-server.mobiledrivetech.com/polarion/ria/images/suspect.gif">
          <a:extLst>
            <a:ext uri="{FF2B5EF4-FFF2-40B4-BE49-F238E27FC236}">
              <a16:creationId xmlns:a16="http://schemas.microsoft.com/office/drawing/2014/main" id="{FE232A95-05E3-4966-B915-830E02B0E43B}"/>
            </a:ext>
          </a:extLst>
        </xdr:cNvPr>
        <xdr:cNvSpPr>
          <a:spLocks noChangeAspect="1" noChangeArrowheads="1"/>
        </xdr:cNvSpPr>
      </xdr:nvSpPr>
      <xdr:spPr bwMode="auto">
        <a:xfrm>
          <a:off x="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410</xdr:row>
      <xdr:rowOff>0</xdr:rowOff>
    </xdr:from>
    <xdr:to>
      <xdr:col>0</xdr:col>
      <xdr:colOff>615950</xdr:colOff>
      <xdr:row>410</xdr:row>
      <xdr:rowOff>304800</xdr:rowOff>
    </xdr:to>
    <xdr:sp macro="" textlink="">
      <xdr:nvSpPr>
        <xdr:cNvPr id="26044" name="AutoShape 2492">
          <a:extLst>
            <a:ext uri="{FF2B5EF4-FFF2-40B4-BE49-F238E27FC236}">
              <a16:creationId xmlns:a16="http://schemas.microsoft.com/office/drawing/2014/main" id="{0AC99A88-03BE-422D-887D-5694C509DD12}"/>
            </a:ext>
          </a:extLst>
        </xdr:cNvPr>
        <xdr:cNvSpPr>
          <a:spLocks noChangeAspect="1" noChangeArrowheads="1"/>
        </xdr:cNvSpPr>
      </xdr:nvSpPr>
      <xdr:spPr bwMode="auto">
        <a:xfrm>
          <a:off x="31115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410</xdr:row>
      <xdr:rowOff>0</xdr:rowOff>
    </xdr:from>
    <xdr:to>
      <xdr:col>0</xdr:col>
      <xdr:colOff>927100</xdr:colOff>
      <xdr:row>410</xdr:row>
      <xdr:rowOff>304800</xdr:rowOff>
    </xdr:to>
    <xdr:sp macro="" textlink="">
      <xdr:nvSpPr>
        <xdr:cNvPr id="26045" name="AutoShape 2493" descr="https://adas-server.mobiledrivetech.com/polarion/icons/default/enums/type_feature.gif">
          <a:hlinkClick xmlns:r="http://schemas.openxmlformats.org/officeDocument/2006/relationships" r:id="rId819" tgtFrame="_blank"/>
          <a:extLst>
            <a:ext uri="{FF2B5EF4-FFF2-40B4-BE49-F238E27FC236}">
              <a16:creationId xmlns:a16="http://schemas.microsoft.com/office/drawing/2014/main" id="{148C9451-AAAB-4338-8ACE-43C48F5CB311}"/>
            </a:ext>
          </a:extLst>
        </xdr:cNvPr>
        <xdr:cNvSpPr>
          <a:spLocks noChangeAspect="1" noChangeArrowheads="1"/>
        </xdr:cNvSpPr>
      </xdr:nvSpPr>
      <xdr:spPr bwMode="auto">
        <a:xfrm>
          <a:off x="62230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410</xdr:row>
      <xdr:rowOff>0</xdr:rowOff>
    </xdr:from>
    <xdr:to>
      <xdr:col>1</xdr:col>
      <xdr:colOff>304800</xdr:colOff>
      <xdr:row>410</xdr:row>
      <xdr:rowOff>304800</xdr:rowOff>
    </xdr:to>
    <xdr:sp macro="" textlink="">
      <xdr:nvSpPr>
        <xdr:cNvPr id="26046" name="AutoShape 2494" descr="https://adas-server.mobiledrivetech.com/polarion/icons/default/enums/type_feature.gif">
          <a:hlinkClick xmlns:r="http://schemas.openxmlformats.org/officeDocument/2006/relationships" r:id="rId819" tgtFrame="_top"/>
          <a:extLst>
            <a:ext uri="{FF2B5EF4-FFF2-40B4-BE49-F238E27FC236}">
              <a16:creationId xmlns:a16="http://schemas.microsoft.com/office/drawing/2014/main" id="{26B4BAE6-F64C-48F3-AFDC-BB0E1043EF6A}"/>
            </a:ext>
          </a:extLst>
        </xdr:cNvPr>
        <xdr:cNvSpPr>
          <a:spLocks noChangeAspect="1" noChangeArrowheads="1"/>
        </xdr:cNvSpPr>
      </xdr:nvSpPr>
      <xdr:spPr bwMode="auto">
        <a:xfrm>
          <a:off x="202565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410</xdr:row>
      <xdr:rowOff>0</xdr:rowOff>
    </xdr:from>
    <xdr:to>
      <xdr:col>2</xdr:col>
      <xdr:colOff>304800</xdr:colOff>
      <xdr:row>410</xdr:row>
      <xdr:rowOff>304800</xdr:rowOff>
    </xdr:to>
    <xdr:sp macro="" textlink="">
      <xdr:nvSpPr>
        <xdr:cNvPr id="26047" name="AutoShape 2495" descr="https://adas-server.mobiledrivetech.com/polarion/icons/default/enums/type_spike.gif">
          <a:hlinkClick xmlns:r="http://schemas.openxmlformats.org/officeDocument/2006/relationships" r:id="rId820" tgtFrame="_blank"/>
          <a:extLst>
            <a:ext uri="{FF2B5EF4-FFF2-40B4-BE49-F238E27FC236}">
              <a16:creationId xmlns:a16="http://schemas.microsoft.com/office/drawing/2014/main" id="{B71557F2-776D-46F9-9F12-0FBF06991570}"/>
            </a:ext>
          </a:extLst>
        </xdr:cNvPr>
        <xdr:cNvSpPr>
          <a:spLocks noChangeAspect="1" noChangeArrowheads="1"/>
        </xdr:cNvSpPr>
      </xdr:nvSpPr>
      <xdr:spPr bwMode="auto">
        <a:xfrm>
          <a:off x="265430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410</xdr:row>
      <xdr:rowOff>0</xdr:rowOff>
    </xdr:from>
    <xdr:to>
      <xdr:col>3</xdr:col>
      <xdr:colOff>304800</xdr:colOff>
      <xdr:row>410</xdr:row>
      <xdr:rowOff>304800</xdr:rowOff>
    </xdr:to>
    <xdr:sp macro="" textlink="">
      <xdr:nvSpPr>
        <xdr:cNvPr id="26048" name="AutoShape 2496" descr="https://adas-server.mobiledrivetech.com/polarion/icons/default/enums/type_spike.gif">
          <a:hlinkClick xmlns:r="http://schemas.openxmlformats.org/officeDocument/2006/relationships" r:id="rId820" tgtFrame="_top"/>
          <a:extLst>
            <a:ext uri="{FF2B5EF4-FFF2-40B4-BE49-F238E27FC236}">
              <a16:creationId xmlns:a16="http://schemas.microsoft.com/office/drawing/2014/main" id="{75BFA68A-5328-404B-80E7-63A315562887}"/>
            </a:ext>
          </a:extLst>
        </xdr:cNvPr>
        <xdr:cNvSpPr>
          <a:spLocks noChangeAspect="1" noChangeArrowheads="1"/>
        </xdr:cNvSpPr>
      </xdr:nvSpPr>
      <xdr:spPr bwMode="auto">
        <a:xfrm>
          <a:off x="5797550" y="266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xdr:row>
      <xdr:rowOff>0</xdr:rowOff>
    </xdr:from>
    <xdr:to>
      <xdr:col>0</xdr:col>
      <xdr:colOff>304800</xdr:colOff>
      <xdr:row>411</xdr:row>
      <xdr:rowOff>304800</xdr:rowOff>
    </xdr:to>
    <xdr:sp macro="" textlink="">
      <xdr:nvSpPr>
        <xdr:cNvPr id="26049" name="AutoShape 2497" descr="https://adas-server.mobiledrivetech.com/polarion/ria/images/suspect.gif">
          <a:extLst>
            <a:ext uri="{FF2B5EF4-FFF2-40B4-BE49-F238E27FC236}">
              <a16:creationId xmlns:a16="http://schemas.microsoft.com/office/drawing/2014/main" id="{7D1AFFA7-A5F3-4FD0-BE99-795B2F497724}"/>
            </a:ext>
          </a:extLst>
        </xdr:cNvPr>
        <xdr:cNvSpPr>
          <a:spLocks noChangeAspect="1" noChangeArrowheads="1"/>
        </xdr:cNvSpPr>
      </xdr:nvSpPr>
      <xdr:spPr bwMode="auto">
        <a:xfrm>
          <a:off x="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411</xdr:row>
      <xdr:rowOff>0</xdr:rowOff>
    </xdr:from>
    <xdr:to>
      <xdr:col>0</xdr:col>
      <xdr:colOff>615950</xdr:colOff>
      <xdr:row>411</xdr:row>
      <xdr:rowOff>304800</xdr:rowOff>
    </xdr:to>
    <xdr:sp macro="" textlink="">
      <xdr:nvSpPr>
        <xdr:cNvPr id="26050" name="AutoShape 2498">
          <a:extLst>
            <a:ext uri="{FF2B5EF4-FFF2-40B4-BE49-F238E27FC236}">
              <a16:creationId xmlns:a16="http://schemas.microsoft.com/office/drawing/2014/main" id="{83B1FC4E-859B-4A55-8473-0B1966E52B67}"/>
            </a:ext>
          </a:extLst>
        </xdr:cNvPr>
        <xdr:cNvSpPr>
          <a:spLocks noChangeAspect="1" noChangeArrowheads="1"/>
        </xdr:cNvSpPr>
      </xdr:nvSpPr>
      <xdr:spPr bwMode="auto">
        <a:xfrm>
          <a:off x="31115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411</xdr:row>
      <xdr:rowOff>0</xdr:rowOff>
    </xdr:from>
    <xdr:to>
      <xdr:col>0</xdr:col>
      <xdr:colOff>927100</xdr:colOff>
      <xdr:row>411</xdr:row>
      <xdr:rowOff>304800</xdr:rowOff>
    </xdr:to>
    <xdr:sp macro="" textlink="">
      <xdr:nvSpPr>
        <xdr:cNvPr id="26051" name="AutoShape 2499" descr="https://adas-server.mobiledrivetech.com/polarion/icons/default/enums/type_feature.gif">
          <a:hlinkClick xmlns:r="http://schemas.openxmlformats.org/officeDocument/2006/relationships" r:id="rId821" tgtFrame="_blank"/>
          <a:extLst>
            <a:ext uri="{FF2B5EF4-FFF2-40B4-BE49-F238E27FC236}">
              <a16:creationId xmlns:a16="http://schemas.microsoft.com/office/drawing/2014/main" id="{DBF72881-6A31-4C3F-8447-650B8517831B}"/>
            </a:ext>
          </a:extLst>
        </xdr:cNvPr>
        <xdr:cNvSpPr>
          <a:spLocks noChangeAspect="1" noChangeArrowheads="1"/>
        </xdr:cNvSpPr>
      </xdr:nvSpPr>
      <xdr:spPr bwMode="auto">
        <a:xfrm>
          <a:off x="62230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411</xdr:row>
      <xdr:rowOff>0</xdr:rowOff>
    </xdr:from>
    <xdr:to>
      <xdr:col>1</xdr:col>
      <xdr:colOff>304800</xdr:colOff>
      <xdr:row>411</xdr:row>
      <xdr:rowOff>304800</xdr:rowOff>
    </xdr:to>
    <xdr:sp macro="" textlink="">
      <xdr:nvSpPr>
        <xdr:cNvPr id="26052" name="AutoShape 2500" descr="https://adas-server.mobiledrivetech.com/polarion/icons/default/enums/type_feature.gif">
          <a:hlinkClick xmlns:r="http://schemas.openxmlformats.org/officeDocument/2006/relationships" r:id="rId821" tgtFrame="_top"/>
          <a:extLst>
            <a:ext uri="{FF2B5EF4-FFF2-40B4-BE49-F238E27FC236}">
              <a16:creationId xmlns:a16="http://schemas.microsoft.com/office/drawing/2014/main" id="{0971583A-9D8A-4EA0-A2FF-D2782EF2B226}"/>
            </a:ext>
          </a:extLst>
        </xdr:cNvPr>
        <xdr:cNvSpPr>
          <a:spLocks noChangeAspect="1" noChangeArrowheads="1"/>
        </xdr:cNvSpPr>
      </xdr:nvSpPr>
      <xdr:spPr bwMode="auto">
        <a:xfrm>
          <a:off x="202565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411</xdr:row>
      <xdr:rowOff>0</xdr:rowOff>
    </xdr:from>
    <xdr:to>
      <xdr:col>2</xdr:col>
      <xdr:colOff>304800</xdr:colOff>
      <xdr:row>411</xdr:row>
      <xdr:rowOff>304800</xdr:rowOff>
    </xdr:to>
    <xdr:sp macro="" textlink="">
      <xdr:nvSpPr>
        <xdr:cNvPr id="26053" name="AutoShape 2501" descr="https://adas-server.mobiledrivetech.com/polarion/icons/default/enums/type_spike.gif">
          <a:hlinkClick xmlns:r="http://schemas.openxmlformats.org/officeDocument/2006/relationships" r:id="rId822" tgtFrame="_blank"/>
          <a:extLst>
            <a:ext uri="{FF2B5EF4-FFF2-40B4-BE49-F238E27FC236}">
              <a16:creationId xmlns:a16="http://schemas.microsoft.com/office/drawing/2014/main" id="{038B6A92-DF5C-4740-8585-C1930451C2C5}"/>
            </a:ext>
          </a:extLst>
        </xdr:cNvPr>
        <xdr:cNvSpPr>
          <a:spLocks noChangeAspect="1" noChangeArrowheads="1"/>
        </xdr:cNvSpPr>
      </xdr:nvSpPr>
      <xdr:spPr bwMode="auto">
        <a:xfrm>
          <a:off x="265430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411</xdr:row>
      <xdr:rowOff>0</xdr:rowOff>
    </xdr:from>
    <xdr:to>
      <xdr:col>3</xdr:col>
      <xdr:colOff>304800</xdr:colOff>
      <xdr:row>411</xdr:row>
      <xdr:rowOff>304800</xdr:rowOff>
    </xdr:to>
    <xdr:sp macro="" textlink="">
      <xdr:nvSpPr>
        <xdr:cNvPr id="26054" name="AutoShape 2502" descr="https://adas-server.mobiledrivetech.com/polarion/icons/default/enums/type_spike.gif">
          <a:hlinkClick xmlns:r="http://schemas.openxmlformats.org/officeDocument/2006/relationships" r:id="rId822" tgtFrame="_top"/>
          <a:extLst>
            <a:ext uri="{FF2B5EF4-FFF2-40B4-BE49-F238E27FC236}">
              <a16:creationId xmlns:a16="http://schemas.microsoft.com/office/drawing/2014/main" id="{7FFD93C4-8C4B-424D-B68C-DDC6D35BB3CD}"/>
            </a:ext>
          </a:extLst>
        </xdr:cNvPr>
        <xdr:cNvSpPr>
          <a:spLocks noChangeAspect="1" noChangeArrowheads="1"/>
        </xdr:cNvSpPr>
      </xdr:nvSpPr>
      <xdr:spPr bwMode="auto">
        <a:xfrm>
          <a:off x="5797550" y="267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xdr:row>
      <xdr:rowOff>0</xdr:rowOff>
    </xdr:from>
    <xdr:to>
      <xdr:col>0</xdr:col>
      <xdr:colOff>304800</xdr:colOff>
      <xdr:row>412</xdr:row>
      <xdr:rowOff>304800</xdr:rowOff>
    </xdr:to>
    <xdr:sp macro="" textlink="">
      <xdr:nvSpPr>
        <xdr:cNvPr id="26055" name="AutoShape 2503" descr="https://adas-server.mobiledrivetech.com/polarion/ria/images/suspect.gif">
          <a:extLst>
            <a:ext uri="{FF2B5EF4-FFF2-40B4-BE49-F238E27FC236}">
              <a16:creationId xmlns:a16="http://schemas.microsoft.com/office/drawing/2014/main" id="{48837591-9B56-4651-9445-9CB6B8F0BA4E}"/>
            </a:ext>
          </a:extLst>
        </xdr:cNvPr>
        <xdr:cNvSpPr>
          <a:spLocks noChangeAspect="1" noChangeArrowheads="1"/>
        </xdr:cNvSpPr>
      </xdr:nvSpPr>
      <xdr:spPr bwMode="auto">
        <a:xfrm>
          <a:off x="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412</xdr:row>
      <xdr:rowOff>0</xdr:rowOff>
    </xdr:from>
    <xdr:to>
      <xdr:col>0</xdr:col>
      <xdr:colOff>615950</xdr:colOff>
      <xdr:row>412</xdr:row>
      <xdr:rowOff>304800</xdr:rowOff>
    </xdr:to>
    <xdr:sp macro="" textlink="">
      <xdr:nvSpPr>
        <xdr:cNvPr id="26056" name="AutoShape 2504">
          <a:extLst>
            <a:ext uri="{FF2B5EF4-FFF2-40B4-BE49-F238E27FC236}">
              <a16:creationId xmlns:a16="http://schemas.microsoft.com/office/drawing/2014/main" id="{EB914F24-49B2-42AA-9BFB-5E6C85C246AD}"/>
            </a:ext>
          </a:extLst>
        </xdr:cNvPr>
        <xdr:cNvSpPr>
          <a:spLocks noChangeAspect="1" noChangeArrowheads="1"/>
        </xdr:cNvSpPr>
      </xdr:nvSpPr>
      <xdr:spPr bwMode="auto">
        <a:xfrm>
          <a:off x="31115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412</xdr:row>
      <xdr:rowOff>0</xdr:rowOff>
    </xdr:from>
    <xdr:to>
      <xdr:col>0</xdr:col>
      <xdr:colOff>927100</xdr:colOff>
      <xdr:row>412</xdr:row>
      <xdr:rowOff>304800</xdr:rowOff>
    </xdr:to>
    <xdr:sp macro="" textlink="">
      <xdr:nvSpPr>
        <xdr:cNvPr id="26057" name="AutoShape 2505" descr="https://adas-server.mobiledrivetech.com/polarion/icons/default/enums/type_feature.gif">
          <a:hlinkClick xmlns:r="http://schemas.openxmlformats.org/officeDocument/2006/relationships" r:id="rId823" tgtFrame="_blank"/>
          <a:extLst>
            <a:ext uri="{FF2B5EF4-FFF2-40B4-BE49-F238E27FC236}">
              <a16:creationId xmlns:a16="http://schemas.microsoft.com/office/drawing/2014/main" id="{8D0C6850-467A-43D1-8877-D3575E39C0B9}"/>
            </a:ext>
          </a:extLst>
        </xdr:cNvPr>
        <xdr:cNvSpPr>
          <a:spLocks noChangeAspect="1" noChangeArrowheads="1"/>
        </xdr:cNvSpPr>
      </xdr:nvSpPr>
      <xdr:spPr bwMode="auto">
        <a:xfrm>
          <a:off x="62230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412</xdr:row>
      <xdr:rowOff>0</xdr:rowOff>
    </xdr:from>
    <xdr:to>
      <xdr:col>1</xdr:col>
      <xdr:colOff>304800</xdr:colOff>
      <xdr:row>412</xdr:row>
      <xdr:rowOff>304800</xdr:rowOff>
    </xdr:to>
    <xdr:sp macro="" textlink="">
      <xdr:nvSpPr>
        <xdr:cNvPr id="26058" name="AutoShape 2506" descr="https://adas-server.mobiledrivetech.com/polarion/icons/default/enums/type_feature.gif">
          <a:hlinkClick xmlns:r="http://schemas.openxmlformats.org/officeDocument/2006/relationships" r:id="rId823" tgtFrame="_top"/>
          <a:extLst>
            <a:ext uri="{FF2B5EF4-FFF2-40B4-BE49-F238E27FC236}">
              <a16:creationId xmlns:a16="http://schemas.microsoft.com/office/drawing/2014/main" id="{32583A40-418D-4D71-B549-FDFE53D2FD0B}"/>
            </a:ext>
          </a:extLst>
        </xdr:cNvPr>
        <xdr:cNvSpPr>
          <a:spLocks noChangeAspect="1" noChangeArrowheads="1"/>
        </xdr:cNvSpPr>
      </xdr:nvSpPr>
      <xdr:spPr bwMode="auto">
        <a:xfrm>
          <a:off x="202565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412</xdr:row>
      <xdr:rowOff>0</xdr:rowOff>
    </xdr:from>
    <xdr:to>
      <xdr:col>2</xdr:col>
      <xdr:colOff>304800</xdr:colOff>
      <xdr:row>412</xdr:row>
      <xdr:rowOff>304800</xdr:rowOff>
    </xdr:to>
    <xdr:sp macro="" textlink="">
      <xdr:nvSpPr>
        <xdr:cNvPr id="26059" name="AutoShape 2507" descr="https://adas-server.mobiledrivetech.com/polarion/icons/default/enums/type_spike.gif">
          <a:hlinkClick xmlns:r="http://schemas.openxmlformats.org/officeDocument/2006/relationships" r:id="rId824" tgtFrame="_blank"/>
          <a:extLst>
            <a:ext uri="{FF2B5EF4-FFF2-40B4-BE49-F238E27FC236}">
              <a16:creationId xmlns:a16="http://schemas.microsoft.com/office/drawing/2014/main" id="{6E435212-933A-4FF0-9D15-C54E413CD144}"/>
            </a:ext>
          </a:extLst>
        </xdr:cNvPr>
        <xdr:cNvSpPr>
          <a:spLocks noChangeAspect="1" noChangeArrowheads="1"/>
        </xdr:cNvSpPr>
      </xdr:nvSpPr>
      <xdr:spPr bwMode="auto">
        <a:xfrm>
          <a:off x="265430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412</xdr:row>
      <xdr:rowOff>0</xdr:rowOff>
    </xdr:from>
    <xdr:to>
      <xdr:col>3</xdr:col>
      <xdr:colOff>304800</xdr:colOff>
      <xdr:row>412</xdr:row>
      <xdr:rowOff>304800</xdr:rowOff>
    </xdr:to>
    <xdr:sp macro="" textlink="">
      <xdr:nvSpPr>
        <xdr:cNvPr id="26060" name="AutoShape 2508" descr="https://adas-server.mobiledrivetech.com/polarion/icons/default/enums/type_spike.gif">
          <a:hlinkClick xmlns:r="http://schemas.openxmlformats.org/officeDocument/2006/relationships" r:id="rId824" tgtFrame="_top"/>
          <a:extLst>
            <a:ext uri="{FF2B5EF4-FFF2-40B4-BE49-F238E27FC236}">
              <a16:creationId xmlns:a16="http://schemas.microsoft.com/office/drawing/2014/main" id="{63C6F6C3-287D-49D1-B75C-FD41DA73993F}"/>
            </a:ext>
          </a:extLst>
        </xdr:cNvPr>
        <xdr:cNvSpPr>
          <a:spLocks noChangeAspect="1" noChangeArrowheads="1"/>
        </xdr:cNvSpPr>
      </xdr:nvSpPr>
      <xdr:spPr bwMode="auto">
        <a:xfrm>
          <a:off x="5797550" y="267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xdr:row>
      <xdr:rowOff>0</xdr:rowOff>
    </xdr:from>
    <xdr:to>
      <xdr:col>0</xdr:col>
      <xdr:colOff>304800</xdr:colOff>
      <xdr:row>415</xdr:row>
      <xdr:rowOff>101600</xdr:rowOff>
    </xdr:to>
    <xdr:sp macro="" textlink="">
      <xdr:nvSpPr>
        <xdr:cNvPr id="26061" name="AutoShape 2509" descr="https://adas-server.mobiledrivetech.com/polarion/ria/images/suspect.gif">
          <a:extLst>
            <a:ext uri="{FF2B5EF4-FFF2-40B4-BE49-F238E27FC236}">
              <a16:creationId xmlns:a16="http://schemas.microsoft.com/office/drawing/2014/main" id="{7452B4AB-3241-4AFA-B724-AD9836F80CF1}"/>
            </a:ext>
          </a:extLst>
        </xdr:cNvPr>
        <xdr:cNvSpPr>
          <a:spLocks noChangeAspect="1" noChangeArrowheads="1"/>
        </xdr:cNvSpPr>
      </xdr:nvSpPr>
      <xdr:spPr bwMode="auto">
        <a:xfrm>
          <a:off x="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414</xdr:row>
      <xdr:rowOff>0</xdr:rowOff>
    </xdr:from>
    <xdr:to>
      <xdr:col>0</xdr:col>
      <xdr:colOff>615950</xdr:colOff>
      <xdr:row>415</xdr:row>
      <xdr:rowOff>101600</xdr:rowOff>
    </xdr:to>
    <xdr:sp macro="" textlink="">
      <xdr:nvSpPr>
        <xdr:cNvPr id="26062" name="AutoShape 2510">
          <a:extLst>
            <a:ext uri="{FF2B5EF4-FFF2-40B4-BE49-F238E27FC236}">
              <a16:creationId xmlns:a16="http://schemas.microsoft.com/office/drawing/2014/main" id="{7E9FFF4A-0DC4-4A37-84AF-8D75B7D62C72}"/>
            </a:ext>
          </a:extLst>
        </xdr:cNvPr>
        <xdr:cNvSpPr>
          <a:spLocks noChangeAspect="1" noChangeArrowheads="1"/>
        </xdr:cNvSpPr>
      </xdr:nvSpPr>
      <xdr:spPr bwMode="auto">
        <a:xfrm>
          <a:off x="31115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414</xdr:row>
      <xdr:rowOff>0</xdr:rowOff>
    </xdr:from>
    <xdr:to>
      <xdr:col>0</xdr:col>
      <xdr:colOff>927100</xdr:colOff>
      <xdr:row>415</xdr:row>
      <xdr:rowOff>101600</xdr:rowOff>
    </xdr:to>
    <xdr:sp macro="" textlink="">
      <xdr:nvSpPr>
        <xdr:cNvPr id="26063" name="AutoShape 2511" descr="https://adas-server.mobiledrivetech.com/polarion/icons/default/enums/type_purple_spec.png">
          <a:hlinkClick xmlns:r="http://schemas.openxmlformats.org/officeDocument/2006/relationships" r:id="rId825" tgtFrame="_blank"/>
          <a:extLst>
            <a:ext uri="{FF2B5EF4-FFF2-40B4-BE49-F238E27FC236}">
              <a16:creationId xmlns:a16="http://schemas.microsoft.com/office/drawing/2014/main" id="{034391E4-CCF8-4D4D-8A82-DDF29DE0B1D2}"/>
            </a:ext>
          </a:extLst>
        </xdr:cNvPr>
        <xdr:cNvSpPr>
          <a:spLocks noChangeAspect="1" noChangeArrowheads="1"/>
        </xdr:cNvSpPr>
      </xdr:nvSpPr>
      <xdr:spPr bwMode="auto">
        <a:xfrm>
          <a:off x="62230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414</xdr:row>
      <xdr:rowOff>0</xdr:rowOff>
    </xdr:from>
    <xdr:to>
      <xdr:col>1</xdr:col>
      <xdr:colOff>304800</xdr:colOff>
      <xdr:row>415</xdr:row>
      <xdr:rowOff>101600</xdr:rowOff>
    </xdr:to>
    <xdr:sp macro="" textlink="">
      <xdr:nvSpPr>
        <xdr:cNvPr id="26064" name="AutoShape 2512" descr="https://adas-server.mobiledrivetech.com/polarion/icons/default/enums/type_purple_spec.png">
          <a:hlinkClick xmlns:r="http://schemas.openxmlformats.org/officeDocument/2006/relationships" r:id="rId825" tgtFrame="_top"/>
          <a:extLst>
            <a:ext uri="{FF2B5EF4-FFF2-40B4-BE49-F238E27FC236}">
              <a16:creationId xmlns:a16="http://schemas.microsoft.com/office/drawing/2014/main" id="{7CEC8BB5-60C6-48BD-A7F9-6512872821D2}"/>
            </a:ext>
          </a:extLst>
        </xdr:cNvPr>
        <xdr:cNvSpPr>
          <a:spLocks noChangeAspect="1" noChangeArrowheads="1"/>
        </xdr:cNvSpPr>
      </xdr:nvSpPr>
      <xdr:spPr bwMode="auto">
        <a:xfrm>
          <a:off x="202565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414</xdr:row>
      <xdr:rowOff>0</xdr:rowOff>
    </xdr:from>
    <xdr:to>
      <xdr:col>2</xdr:col>
      <xdr:colOff>304800</xdr:colOff>
      <xdr:row>415</xdr:row>
      <xdr:rowOff>101600</xdr:rowOff>
    </xdr:to>
    <xdr:sp macro="" textlink="">
      <xdr:nvSpPr>
        <xdr:cNvPr id="26065" name="AutoShape 2513" descr="https://adas-server.mobiledrivetech.com/polarion/icons/default/enums/type_spike.gif">
          <a:hlinkClick xmlns:r="http://schemas.openxmlformats.org/officeDocument/2006/relationships" r:id="rId826" tgtFrame="_blank"/>
          <a:extLst>
            <a:ext uri="{FF2B5EF4-FFF2-40B4-BE49-F238E27FC236}">
              <a16:creationId xmlns:a16="http://schemas.microsoft.com/office/drawing/2014/main" id="{A028578D-A278-4FBE-977C-8434EFD8B138}"/>
            </a:ext>
          </a:extLst>
        </xdr:cNvPr>
        <xdr:cNvSpPr>
          <a:spLocks noChangeAspect="1" noChangeArrowheads="1"/>
        </xdr:cNvSpPr>
      </xdr:nvSpPr>
      <xdr:spPr bwMode="auto">
        <a:xfrm>
          <a:off x="265430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414</xdr:row>
      <xdr:rowOff>0</xdr:rowOff>
    </xdr:from>
    <xdr:to>
      <xdr:col>3</xdr:col>
      <xdr:colOff>304800</xdr:colOff>
      <xdr:row>415</xdr:row>
      <xdr:rowOff>101600</xdr:rowOff>
    </xdr:to>
    <xdr:sp macro="" textlink="">
      <xdr:nvSpPr>
        <xdr:cNvPr id="26066" name="AutoShape 2514" descr="https://adas-server.mobiledrivetech.com/polarion/icons/default/enums/type_spike.gif">
          <a:hlinkClick xmlns:r="http://schemas.openxmlformats.org/officeDocument/2006/relationships" r:id="rId826" tgtFrame="_top"/>
          <a:extLst>
            <a:ext uri="{FF2B5EF4-FFF2-40B4-BE49-F238E27FC236}">
              <a16:creationId xmlns:a16="http://schemas.microsoft.com/office/drawing/2014/main" id="{981FF914-756F-49C3-8B87-A470EA24C350}"/>
            </a:ext>
          </a:extLst>
        </xdr:cNvPr>
        <xdr:cNvSpPr>
          <a:spLocks noChangeAspect="1" noChangeArrowheads="1"/>
        </xdr:cNvSpPr>
      </xdr:nvSpPr>
      <xdr:spPr bwMode="auto">
        <a:xfrm>
          <a:off x="5797550" y="2691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xdr:row>
      <xdr:rowOff>0</xdr:rowOff>
    </xdr:from>
    <xdr:to>
      <xdr:col>0</xdr:col>
      <xdr:colOff>304800</xdr:colOff>
      <xdr:row>415</xdr:row>
      <xdr:rowOff>304800</xdr:rowOff>
    </xdr:to>
    <xdr:sp macro="" textlink="">
      <xdr:nvSpPr>
        <xdr:cNvPr id="26067" name="AutoShape 2515" descr="https://adas-server.mobiledrivetech.com/polarion/ria/images/suspect.gif">
          <a:extLst>
            <a:ext uri="{FF2B5EF4-FFF2-40B4-BE49-F238E27FC236}">
              <a16:creationId xmlns:a16="http://schemas.microsoft.com/office/drawing/2014/main" id="{99973756-AE65-45BB-8E5D-6FDC072A0307}"/>
            </a:ext>
          </a:extLst>
        </xdr:cNvPr>
        <xdr:cNvSpPr>
          <a:spLocks noChangeAspect="1" noChangeArrowheads="1"/>
        </xdr:cNvSpPr>
      </xdr:nvSpPr>
      <xdr:spPr bwMode="auto">
        <a:xfrm>
          <a:off x="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415</xdr:row>
      <xdr:rowOff>0</xdr:rowOff>
    </xdr:from>
    <xdr:to>
      <xdr:col>0</xdr:col>
      <xdr:colOff>615950</xdr:colOff>
      <xdr:row>415</xdr:row>
      <xdr:rowOff>304800</xdr:rowOff>
    </xdr:to>
    <xdr:sp macro="" textlink="">
      <xdr:nvSpPr>
        <xdr:cNvPr id="26068" name="AutoShape 2516">
          <a:extLst>
            <a:ext uri="{FF2B5EF4-FFF2-40B4-BE49-F238E27FC236}">
              <a16:creationId xmlns:a16="http://schemas.microsoft.com/office/drawing/2014/main" id="{1A501E12-4145-4B6C-8008-8E638D6FE53B}"/>
            </a:ext>
          </a:extLst>
        </xdr:cNvPr>
        <xdr:cNvSpPr>
          <a:spLocks noChangeAspect="1" noChangeArrowheads="1"/>
        </xdr:cNvSpPr>
      </xdr:nvSpPr>
      <xdr:spPr bwMode="auto">
        <a:xfrm>
          <a:off x="31115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415</xdr:row>
      <xdr:rowOff>0</xdr:rowOff>
    </xdr:from>
    <xdr:to>
      <xdr:col>0</xdr:col>
      <xdr:colOff>927100</xdr:colOff>
      <xdr:row>415</xdr:row>
      <xdr:rowOff>304800</xdr:rowOff>
    </xdr:to>
    <xdr:sp macro="" textlink="">
      <xdr:nvSpPr>
        <xdr:cNvPr id="26069" name="AutoShape 2517" descr="https://adas-server.mobiledrivetech.com/polarion/icons/default/enums/type_purple_spec.png">
          <a:hlinkClick xmlns:r="http://schemas.openxmlformats.org/officeDocument/2006/relationships" r:id="rId827" tgtFrame="_blank"/>
          <a:extLst>
            <a:ext uri="{FF2B5EF4-FFF2-40B4-BE49-F238E27FC236}">
              <a16:creationId xmlns:a16="http://schemas.microsoft.com/office/drawing/2014/main" id="{560FDC5A-E1D2-44D8-B17E-F410E8E8A156}"/>
            </a:ext>
          </a:extLst>
        </xdr:cNvPr>
        <xdr:cNvSpPr>
          <a:spLocks noChangeAspect="1" noChangeArrowheads="1"/>
        </xdr:cNvSpPr>
      </xdr:nvSpPr>
      <xdr:spPr bwMode="auto">
        <a:xfrm>
          <a:off x="62230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415</xdr:row>
      <xdr:rowOff>0</xdr:rowOff>
    </xdr:from>
    <xdr:to>
      <xdr:col>1</xdr:col>
      <xdr:colOff>304800</xdr:colOff>
      <xdr:row>415</xdr:row>
      <xdr:rowOff>304800</xdr:rowOff>
    </xdr:to>
    <xdr:sp macro="" textlink="">
      <xdr:nvSpPr>
        <xdr:cNvPr id="26070" name="AutoShape 2518" descr="https://adas-server.mobiledrivetech.com/polarion/icons/default/enums/type_purple_spec.png">
          <a:hlinkClick xmlns:r="http://schemas.openxmlformats.org/officeDocument/2006/relationships" r:id="rId827" tgtFrame="_top"/>
          <a:extLst>
            <a:ext uri="{FF2B5EF4-FFF2-40B4-BE49-F238E27FC236}">
              <a16:creationId xmlns:a16="http://schemas.microsoft.com/office/drawing/2014/main" id="{F8A8678E-3E38-4337-B8B8-6AF61CEAABF4}"/>
            </a:ext>
          </a:extLst>
        </xdr:cNvPr>
        <xdr:cNvSpPr>
          <a:spLocks noChangeAspect="1" noChangeArrowheads="1"/>
        </xdr:cNvSpPr>
      </xdr:nvSpPr>
      <xdr:spPr bwMode="auto">
        <a:xfrm>
          <a:off x="202565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415</xdr:row>
      <xdr:rowOff>0</xdr:rowOff>
    </xdr:from>
    <xdr:to>
      <xdr:col>2</xdr:col>
      <xdr:colOff>304800</xdr:colOff>
      <xdr:row>415</xdr:row>
      <xdr:rowOff>304800</xdr:rowOff>
    </xdr:to>
    <xdr:sp macro="" textlink="">
      <xdr:nvSpPr>
        <xdr:cNvPr id="26071" name="AutoShape 2519" descr="https://adas-server.mobiledrivetech.com/polarion/icons/default/enums/type_spike.gif">
          <a:hlinkClick xmlns:r="http://schemas.openxmlformats.org/officeDocument/2006/relationships" r:id="rId828" tgtFrame="_blank"/>
          <a:extLst>
            <a:ext uri="{FF2B5EF4-FFF2-40B4-BE49-F238E27FC236}">
              <a16:creationId xmlns:a16="http://schemas.microsoft.com/office/drawing/2014/main" id="{7302E4DA-A229-4A51-BFD8-3F6F7BFF4EE6}"/>
            </a:ext>
          </a:extLst>
        </xdr:cNvPr>
        <xdr:cNvSpPr>
          <a:spLocks noChangeAspect="1" noChangeArrowheads="1"/>
        </xdr:cNvSpPr>
      </xdr:nvSpPr>
      <xdr:spPr bwMode="auto">
        <a:xfrm>
          <a:off x="265430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415</xdr:row>
      <xdr:rowOff>0</xdr:rowOff>
    </xdr:from>
    <xdr:to>
      <xdr:col>3</xdr:col>
      <xdr:colOff>304800</xdr:colOff>
      <xdr:row>415</xdr:row>
      <xdr:rowOff>304800</xdr:rowOff>
    </xdr:to>
    <xdr:sp macro="" textlink="">
      <xdr:nvSpPr>
        <xdr:cNvPr id="26072" name="AutoShape 2520" descr="https://adas-server.mobiledrivetech.com/polarion/icons/default/enums/type_spike.gif">
          <a:hlinkClick xmlns:r="http://schemas.openxmlformats.org/officeDocument/2006/relationships" r:id="rId828" tgtFrame="_top"/>
          <a:extLst>
            <a:ext uri="{FF2B5EF4-FFF2-40B4-BE49-F238E27FC236}">
              <a16:creationId xmlns:a16="http://schemas.microsoft.com/office/drawing/2014/main" id="{76AB595C-D171-4022-91BC-9F4880AAC0FF}"/>
            </a:ext>
          </a:extLst>
        </xdr:cNvPr>
        <xdr:cNvSpPr>
          <a:spLocks noChangeAspect="1" noChangeArrowheads="1"/>
        </xdr:cNvSpPr>
      </xdr:nvSpPr>
      <xdr:spPr bwMode="auto">
        <a:xfrm>
          <a:off x="5797550" y="26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xdr:row>
      <xdr:rowOff>0</xdr:rowOff>
    </xdr:from>
    <xdr:to>
      <xdr:col>0</xdr:col>
      <xdr:colOff>304800</xdr:colOff>
      <xdr:row>416</xdr:row>
      <xdr:rowOff>304800</xdr:rowOff>
    </xdr:to>
    <xdr:sp macro="" textlink="">
      <xdr:nvSpPr>
        <xdr:cNvPr id="26073" name="AutoShape 2521" descr="https://adas-server.mobiledrivetech.com/polarion/ria/images/suspect.gif">
          <a:extLst>
            <a:ext uri="{FF2B5EF4-FFF2-40B4-BE49-F238E27FC236}">
              <a16:creationId xmlns:a16="http://schemas.microsoft.com/office/drawing/2014/main" id="{E2501AD9-E0C1-46B3-ABE8-30A15D817928}"/>
            </a:ext>
          </a:extLst>
        </xdr:cNvPr>
        <xdr:cNvSpPr>
          <a:spLocks noChangeAspect="1" noChangeArrowheads="1"/>
        </xdr:cNvSpPr>
      </xdr:nvSpPr>
      <xdr:spPr bwMode="auto">
        <a:xfrm>
          <a:off x="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416</xdr:row>
      <xdr:rowOff>0</xdr:rowOff>
    </xdr:from>
    <xdr:to>
      <xdr:col>0</xdr:col>
      <xdr:colOff>615950</xdr:colOff>
      <xdr:row>416</xdr:row>
      <xdr:rowOff>304800</xdr:rowOff>
    </xdr:to>
    <xdr:sp macro="" textlink="">
      <xdr:nvSpPr>
        <xdr:cNvPr id="26074" name="AutoShape 2522">
          <a:extLst>
            <a:ext uri="{FF2B5EF4-FFF2-40B4-BE49-F238E27FC236}">
              <a16:creationId xmlns:a16="http://schemas.microsoft.com/office/drawing/2014/main" id="{387720C5-F677-405E-A934-BCB4123853D2}"/>
            </a:ext>
          </a:extLst>
        </xdr:cNvPr>
        <xdr:cNvSpPr>
          <a:spLocks noChangeAspect="1" noChangeArrowheads="1"/>
        </xdr:cNvSpPr>
      </xdr:nvSpPr>
      <xdr:spPr bwMode="auto">
        <a:xfrm>
          <a:off x="31115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416</xdr:row>
      <xdr:rowOff>0</xdr:rowOff>
    </xdr:from>
    <xdr:to>
      <xdr:col>0</xdr:col>
      <xdr:colOff>927100</xdr:colOff>
      <xdr:row>416</xdr:row>
      <xdr:rowOff>304800</xdr:rowOff>
    </xdr:to>
    <xdr:sp macro="" textlink="">
      <xdr:nvSpPr>
        <xdr:cNvPr id="26075" name="AutoShape 2523" descr="https://adas-server.mobiledrivetech.com/polarion/icons/default/enums/type_purple_spec.png">
          <a:hlinkClick xmlns:r="http://schemas.openxmlformats.org/officeDocument/2006/relationships" r:id="rId829" tgtFrame="_blank"/>
          <a:extLst>
            <a:ext uri="{FF2B5EF4-FFF2-40B4-BE49-F238E27FC236}">
              <a16:creationId xmlns:a16="http://schemas.microsoft.com/office/drawing/2014/main" id="{F284FD0F-79F2-4B70-8342-4828F8092EAA}"/>
            </a:ext>
          </a:extLst>
        </xdr:cNvPr>
        <xdr:cNvSpPr>
          <a:spLocks noChangeAspect="1" noChangeArrowheads="1"/>
        </xdr:cNvSpPr>
      </xdr:nvSpPr>
      <xdr:spPr bwMode="auto">
        <a:xfrm>
          <a:off x="62230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416</xdr:row>
      <xdr:rowOff>0</xdr:rowOff>
    </xdr:from>
    <xdr:to>
      <xdr:col>1</xdr:col>
      <xdr:colOff>304800</xdr:colOff>
      <xdr:row>416</xdr:row>
      <xdr:rowOff>304800</xdr:rowOff>
    </xdr:to>
    <xdr:sp macro="" textlink="">
      <xdr:nvSpPr>
        <xdr:cNvPr id="26076" name="AutoShape 2524" descr="https://adas-server.mobiledrivetech.com/polarion/icons/default/enums/type_purple_spec.png">
          <a:hlinkClick xmlns:r="http://schemas.openxmlformats.org/officeDocument/2006/relationships" r:id="rId829" tgtFrame="_top"/>
          <a:extLst>
            <a:ext uri="{FF2B5EF4-FFF2-40B4-BE49-F238E27FC236}">
              <a16:creationId xmlns:a16="http://schemas.microsoft.com/office/drawing/2014/main" id="{65AA1D7F-0D28-4DC9-A698-B87C4C15DC0A}"/>
            </a:ext>
          </a:extLst>
        </xdr:cNvPr>
        <xdr:cNvSpPr>
          <a:spLocks noChangeAspect="1" noChangeArrowheads="1"/>
        </xdr:cNvSpPr>
      </xdr:nvSpPr>
      <xdr:spPr bwMode="auto">
        <a:xfrm>
          <a:off x="202565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416</xdr:row>
      <xdr:rowOff>0</xdr:rowOff>
    </xdr:from>
    <xdr:to>
      <xdr:col>2</xdr:col>
      <xdr:colOff>304800</xdr:colOff>
      <xdr:row>416</xdr:row>
      <xdr:rowOff>304800</xdr:rowOff>
    </xdr:to>
    <xdr:sp macro="" textlink="">
      <xdr:nvSpPr>
        <xdr:cNvPr id="26077" name="AutoShape 2525" descr="https://adas-server.mobiledrivetech.com/polarion/icons/default/enums/type_spike.gif">
          <a:hlinkClick xmlns:r="http://schemas.openxmlformats.org/officeDocument/2006/relationships" r:id="rId830" tgtFrame="_blank"/>
          <a:extLst>
            <a:ext uri="{FF2B5EF4-FFF2-40B4-BE49-F238E27FC236}">
              <a16:creationId xmlns:a16="http://schemas.microsoft.com/office/drawing/2014/main" id="{1899FA3A-D34C-42BD-9D33-5AD691059C78}"/>
            </a:ext>
          </a:extLst>
        </xdr:cNvPr>
        <xdr:cNvSpPr>
          <a:spLocks noChangeAspect="1" noChangeArrowheads="1"/>
        </xdr:cNvSpPr>
      </xdr:nvSpPr>
      <xdr:spPr bwMode="auto">
        <a:xfrm>
          <a:off x="265430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416</xdr:row>
      <xdr:rowOff>0</xdr:rowOff>
    </xdr:from>
    <xdr:to>
      <xdr:col>3</xdr:col>
      <xdr:colOff>304800</xdr:colOff>
      <xdr:row>416</xdr:row>
      <xdr:rowOff>304800</xdr:rowOff>
    </xdr:to>
    <xdr:sp macro="" textlink="">
      <xdr:nvSpPr>
        <xdr:cNvPr id="26078" name="AutoShape 2526" descr="https://adas-server.mobiledrivetech.com/polarion/icons/default/enums/type_spike.gif">
          <a:hlinkClick xmlns:r="http://schemas.openxmlformats.org/officeDocument/2006/relationships" r:id="rId830" tgtFrame="_top"/>
          <a:extLst>
            <a:ext uri="{FF2B5EF4-FFF2-40B4-BE49-F238E27FC236}">
              <a16:creationId xmlns:a16="http://schemas.microsoft.com/office/drawing/2014/main" id="{BF2A6FCD-0367-4964-AEB1-1B6EA027AA63}"/>
            </a:ext>
          </a:extLst>
        </xdr:cNvPr>
        <xdr:cNvSpPr>
          <a:spLocks noChangeAspect="1" noChangeArrowheads="1"/>
        </xdr:cNvSpPr>
      </xdr:nvSpPr>
      <xdr:spPr bwMode="auto">
        <a:xfrm>
          <a:off x="5797550" y="270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xdr:row>
      <xdr:rowOff>0</xdr:rowOff>
    </xdr:from>
    <xdr:to>
      <xdr:col>0</xdr:col>
      <xdr:colOff>304800</xdr:colOff>
      <xdr:row>417</xdr:row>
      <xdr:rowOff>304800</xdr:rowOff>
    </xdr:to>
    <xdr:sp macro="" textlink="">
      <xdr:nvSpPr>
        <xdr:cNvPr id="26079" name="AutoShape 2527" descr="https://adas-server.mobiledrivetech.com/polarion/ria/images/suspect.gif">
          <a:extLst>
            <a:ext uri="{FF2B5EF4-FFF2-40B4-BE49-F238E27FC236}">
              <a16:creationId xmlns:a16="http://schemas.microsoft.com/office/drawing/2014/main" id="{F8C869A4-9A26-4FDC-B1F4-AACB3966087A}"/>
            </a:ext>
          </a:extLst>
        </xdr:cNvPr>
        <xdr:cNvSpPr>
          <a:spLocks noChangeAspect="1" noChangeArrowheads="1"/>
        </xdr:cNvSpPr>
      </xdr:nvSpPr>
      <xdr:spPr bwMode="auto">
        <a:xfrm>
          <a:off x="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417</xdr:row>
      <xdr:rowOff>0</xdr:rowOff>
    </xdr:from>
    <xdr:to>
      <xdr:col>0</xdr:col>
      <xdr:colOff>615950</xdr:colOff>
      <xdr:row>417</xdr:row>
      <xdr:rowOff>304800</xdr:rowOff>
    </xdr:to>
    <xdr:sp macro="" textlink="">
      <xdr:nvSpPr>
        <xdr:cNvPr id="26080" name="AutoShape 2528">
          <a:extLst>
            <a:ext uri="{FF2B5EF4-FFF2-40B4-BE49-F238E27FC236}">
              <a16:creationId xmlns:a16="http://schemas.microsoft.com/office/drawing/2014/main" id="{8DE6B92F-D4B9-4C88-B843-BDD023D9A4EF}"/>
            </a:ext>
          </a:extLst>
        </xdr:cNvPr>
        <xdr:cNvSpPr>
          <a:spLocks noChangeAspect="1" noChangeArrowheads="1"/>
        </xdr:cNvSpPr>
      </xdr:nvSpPr>
      <xdr:spPr bwMode="auto">
        <a:xfrm>
          <a:off x="31115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417</xdr:row>
      <xdr:rowOff>0</xdr:rowOff>
    </xdr:from>
    <xdr:to>
      <xdr:col>0</xdr:col>
      <xdr:colOff>927100</xdr:colOff>
      <xdr:row>417</xdr:row>
      <xdr:rowOff>304800</xdr:rowOff>
    </xdr:to>
    <xdr:sp macro="" textlink="">
      <xdr:nvSpPr>
        <xdr:cNvPr id="26081" name="AutoShape 2529" descr="https://adas-server.mobiledrivetech.com/polarion/icons/default/enums/type_purple_spec.png">
          <a:hlinkClick xmlns:r="http://schemas.openxmlformats.org/officeDocument/2006/relationships" r:id="rId831" tgtFrame="_blank"/>
          <a:extLst>
            <a:ext uri="{FF2B5EF4-FFF2-40B4-BE49-F238E27FC236}">
              <a16:creationId xmlns:a16="http://schemas.microsoft.com/office/drawing/2014/main" id="{E983E45F-19AA-456F-9A53-14B6AAFC54AD}"/>
            </a:ext>
          </a:extLst>
        </xdr:cNvPr>
        <xdr:cNvSpPr>
          <a:spLocks noChangeAspect="1" noChangeArrowheads="1"/>
        </xdr:cNvSpPr>
      </xdr:nvSpPr>
      <xdr:spPr bwMode="auto">
        <a:xfrm>
          <a:off x="62230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417</xdr:row>
      <xdr:rowOff>0</xdr:rowOff>
    </xdr:from>
    <xdr:to>
      <xdr:col>1</xdr:col>
      <xdr:colOff>304800</xdr:colOff>
      <xdr:row>417</xdr:row>
      <xdr:rowOff>304800</xdr:rowOff>
    </xdr:to>
    <xdr:sp macro="" textlink="">
      <xdr:nvSpPr>
        <xdr:cNvPr id="26082" name="AutoShape 2530" descr="https://adas-server.mobiledrivetech.com/polarion/icons/default/enums/type_purple_spec.png">
          <a:hlinkClick xmlns:r="http://schemas.openxmlformats.org/officeDocument/2006/relationships" r:id="rId831" tgtFrame="_top"/>
          <a:extLst>
            <a:ext uri="{FF2B5EF4-FFF2-40B4-BE49-F238E27FC236}">
              <a16:creationId xmlns:a16="http://schemas.microsoft.com/office/drawing/2014/main" id="{EE757B61-2BE8-42E8-B477-82EF0A4842A1}"/>
            </a:ext>
          </a:extLst>
        </xdr:cNvPr>
        <xdr:cNvSpPr>
          <a:spLocks noChangeAspect="1" noChangeArrowheads="1"/>
        </xdr:cNvSpPr>
      </xdr:nvSpPr>
      <xdr:spPr bwMode="auto">
        <a:xfrm>
          <a:off x="202565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417</xdr:row>
      <xdr:rowOff>0</xdr:rowOff>
    </xdr:from>
    <xdr:to>
      <xdr:col>2</xdr:col>
      <xdr:colOff>304800</xdr:colOff>
      <xdr:row>417</xdr:row>
      <xdr:rowOff>304800</xdr:rowOff>
    </xdr:to>
    <xdr:sp macro="" textlink="">
      <xdr:nvSpPr>
        <xdr:cNvPr id="26083" name="AutoShape 2531" descr="https://adas-server.mobiledrivetech.com/polarion/icons/default/enums/type_spike.gif">
          <a:hlinkClick xmlns:r="http://schemas.openxmlformats.org/officeDocument/2006/relationships" r:id="rId832" tgtFrame="_blank"/>
          <a:extLst>
            <a:ext uri="{FF2B5EF4-FFF2-40B4-BE49-F238E27FC236}">
              <a16:creationId xmlns:a16="http://schemas.microsoft.com/office/drawing/2014/main" id="{5393C32C-48EB-4A4C-A1C0-C624D7132DD9}"/>
            </a:ext>
          </a:extLst>
        </xdr:cNvPr>
        <xdr:cNvSpPr>
          <a:spLocks noChangeAspect="1" noChangeArrowheads="1"/>
        </xdr:cNvSpPr>
      </xdr:nvSpPr>
      <xdr:spPr bwMode="auto">
        <a:xfrm>
          <a:off x="265430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417</xdr:row>
      <xdr:rowOff>0</xdr:rowOff>
    </xdr:from>
    <xdr:to>
      <xdr:col>3</xdr:col>
      <xdr:colOff>304800</xdr:colOff>
      <xdr:row>417</xdr:row>
      <xdr:rowOff>304800</xdr:rowOff>
    </xdr:to>
    <xdr:sp macro="" textlink="">
      <xdr:nvSpPr>
        <xdr:cNvPr id="26084" name="AutoShape 2532" descr="https://adas-server.mobiledrivetech.com/polarion/icons/default/enums/type_spike.gif">
          <a:hlinkClick xmlns:r="http://schemas.openxmlformats.org/officeDocument/2006/relationships" r:id="rId832" tgtFrame="_top"/>
          <a:extLst>
            <a:ext uri="{FF2B5EF4-FFF2-40B4-BE49-F238E27FC236}">
              <a16:creationId xmlns:a16="http://schemas.microsoft.com/office/drawing/2014/main" id="{9BAF001A-DC38-406F-AE7F-5D2EFC1D816D}"/>
            </a:ext>
          </a:extLst>
        </xdr:cNvPr>
        <xdr:cNvSpPr>
          <a:spLocks noChangeAspect="1" noChangeArrowheads="1"/>
        </xdr:cNvSpPr>
      </xdr:nvSpPr>
      <xdr:spPr bwMode="auto">
        <a:xfrm>
          <a:off x="5797550" y="271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xdr:row>
      <xdr:rowOff>0</xdr:rowOff>
    </xdr:from>
    <xdr:to>
      <xdr:col>0</xdr:col>
      <xdr:colOff>304800</xdr:colOff>
      <xdr:row>418</xdr:row>
      <xdr:rowOff>304800</xdr:rowOff>
    </xdr:to>
    <xdr:sp macro="" textlink="">
      <xdr:nvSpPr>
        <xdr:cNvPr id="26085" name="AutoShape 2533" descr="https://adas-server.mobiledrivetech.com/polarion/ria/images/suspect.gif">
          <a:extLst>
            <a:ext uri="{FF2B5EF4-FFF2-40B4-BE49-F238E27FC236}">
              <a16:creationId xmlns:a16="http://schemas.microsoft.com/office/drawing/2014/main" id="{78DE3DEE-9885-409C-961E-079FC0C13956}"/>
            </a:ext>
          </a:extLst>
        </xdr:cNvPr>
        <xdr:cNvSpPr>
          <a:spLocks noChangeAspect="1" noChangeArrowheads="1"/>
        </xdr:cNvSpPr>
      </xdr:nvSpPr>
      <xdr:spPr bwMode="auto">
        <a:xfrm>
          <a:off x="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418</xdr:row>
      <xdr:rowOff>0</xdr:rowOff>
    </xdr:from>
    <xdr:to>
      <xdr:col>0</xdr:col>
      <xdr:colOff>615950</xdr:colOff>
      <xdr:row>418</xdr:row>
      <xdr:rowOff>304800</xdr:rowOff>
    </xdr:to>
    <xdr:sp macro="" textlink="">
      <xdr:nvSpPr>
        <xdr:cNvPr id="26086" name="AutoShape 2534">
          <a:extLst>
            <a:ext uri="{FF2B5EF4-FFF2-40B4-BE49-F238E27FC236}">
              <a16:creationId xmlns:a16="http://schemas.microsoft.com/office/drawing/2014/main" id="{B33F7DA9-BD82-46E7-A114-45369FC18098}"/>
            </a:ext>
          </a:extLst>
        </xdr:cNvPr>
        <xdr:cNvSpPr>
          <a:spLocks noChangeAspect="1" noChangeArrowheads="1"/>
        </xdr:cNvSpPr>
      </xdr:nvSpPr>
      <xdr:spPr bwMode="auto">
        <a:xfrm>
          <a:off x="31115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418</xdr:row>
      <xdr:rowOff>0</xdr:rowOff>
    </xdr:from>
    <xdr:to>
      <xdr:col>0</xdr:col>
      <xdr:colOff>927100</xdr:colOff>
      <xdr:row>418</xdr:row>
      <xdr:rowOff>304800</xdr:rowOff>
    </xdr:to>
    <xdr:sp macro="" textlink="">
      <xdr:nvSpPr>
        <xdr:cNvPr id="26087" name="AutoShape 2535" descr="https://adas-server.mobiledrivetech.com/polarion/icons/default/enums/type_purple_spec.png">
          <a:hlinkClick xmlns:r="http://schemas.openxmlformats.org/officeDocument/2006/relationships" r:id="rId833" tgtFrame="_blank"/>
          <a:extLst>
            <a:ext uri="{FF2B5EF4-FFF2-40B4-BE49-F238E27FC236}">
              <a16:creationId xmlns:a16="http://schemas.microsoft.com/office/drawing/2014/main" id="{DD52ACE7-304D-4E70-832E-2523F7861B3D}"/>
            </a:ext>
          </a:extLst>
        </xdr:cNvPr>
        <xdr:cNvSpPr>
          <a:spLocks noChangeAspect="1" noChangeArrowheads="1"/>
        </xdr:cNvSpPr>
      </xdr:nvSpPr>
      <xdr:spPr bwMode="auto">
        <a:xfrm>
          <a:off x="62230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418</xdr:row>
      <xdr:rowOff>0</xdr:rowOff>
    </xdr:from>
    <xdr:to>
      <xdr:col>1</xdr:col>
      <xdr:colOff>304800</xdr:colOff>
      <xdr:row>418</xdr:row>
      <xdr:rowOff>304800</xdr:rowOff>
    </xdr:to>
    <xdr:sp macro="" textlink="">
      <xdr:nvSpPr>
        <xdr:cNvPr id="26088" name="AutoShape 2536" descr="https://adas-server.mobiledrivetech.com/polarion/icons/default/enums/type_purple_spec.png">
          <a:hlinkClick xmlns:r="http://schemas.openxmlformats.org/officeDocument/2006/relationships" r:id="rId833" tgtFrame="_top"/>
          <a:extLst>
            <a:ext uri="{FF2B5EF4-FFF2-40B4-BE49-F238E27FC236}">
              <a16:creationId xmlns:a16="http://schemas.microsoft.com/office/drawing/2014/main" id="{094B4008-F59D-4D32-8191-1112FD742EF8}"/>
            </a:ext>
          </a:extLst>
        </xdr:cNvPr>
        <xdr:cNvSpPr>
          <a:spLocks noChangeAspect="1" noChangeArrowheads="1"/>
        </xdr:cNvSpPr>
      </xdr:nvSpPr>
      <xdr:spPr bwMode="auto">
        <a:xfrm>
          <a:off x="202565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418</xdr:row>
      <xdr:rowOff>0</xdr:rowOff>
    </xdr:from>
    <xdr:to>
      <xdr:col>2</xdr:col>
      <xdr:colOff>304800</xdr:colOff>
      <xdr:row>418</xdr:row>
      <xdr:rowOff>304800</xdr:rowOff>
    </xdr:to>
    <xdr:sp macro="" textlink="">
      <xdr:nvSpPr>
        <xdr:cNvPr id="26089" name="AutoShape 2537" descr="https://adas-server.mobiledrivetech.com/polarion/icons/default/enums/type_spike.gif">
          <a:hlinkClick xmlns:r="http://schemas.openxmlformats.org/officeDocument/2006/relationships" r:id="rId834" tgtFrame="_blank"/>
          <a:extLst>
            <a:ext uri="{FF2B5EF4-FFF2-40B4-BE49-F238E27FC236}">
              <a16:creationId xmlns:a16="http://schemas.microsoft.com/office/drawing/2014/main" id="{537DFE5A-E7F7-4921-8724-6A52E5347FD3}"/>
            </a:ext>
          </a:extLst>
        </xdr:cNvPr>
        <xdr:cNvSpPr>
          <a:spLocks noChangeAspect="1" noChangeArrowheads="1"/>
        </xdr:cNvSpPr>
      </xdr:nvSpPr>
      <xdr:spPr bwMode="auto">
        <a:xfrm>
          <a:off x="265430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418</xdr:row>
      <xdr:rowOff>0</xdr:rowOff>
    </xdr:from>
    <xdr:to>
      <xdr:col>3</xdr:col>
      <xdr:colOff>304800</xdr:colOff>
      <xdr:row>418</xdr:row>
      <xdr:rowOff>304800</xdr:rowOff>
    </xdr:to>
    <xdr:sp macro="" textlink="">
      <xdr:nvSpPr>
        <xdr:cNvPr id="26090" name="AutoShape 2538" descr="https://adas-server.mobiledrivetech.com/polarion/icons/default/enums/type_spike.gif">
          <a:hlinkClick xmlns:r="http://schemas.openxmlformats.org/officeDocument/2006/relationships" r:id="rId834" tgtFrame="_top"/>
          <a:extLst>
            <a:ext uri="{FF2B5EF4-FFF2-40B4-BE49-F238E27FC236}">
              <a16:creationId xmlns:a16="http://schemas.microsoft.com/office/drawing/2014/main" id="{0CF68065-5ED8-412F-A1A1-517A7DA407E4}"/>
            </a:ext>
          </a:extLst>
        </xdr:cNvPr>
        <xdr:cNvSpPr>
          <a:spLocks noChangeAspect="1" noChangeArrowheads="1"/>
        </xdr:cNvSpPr>
      </xdr:nvSpPr>
      <xdr:spPr bwMode="auto">
        <a:xfrm>
          <a:off x="5797550" y="271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xdr:row>
      <xdr:rowOff>0</xdr:rowOff>
    </xdr:from>
    <xdr:to>
      <xdr:col>0</xdr:col>
      <xdr:colOff>304800</xdr:colOff>
      <xdr:row>419</xdr:row>
      <xdr:rowOff>304800</xdr:rowOff>
    </xdr:to>
    <xdr:sp macro="" textlink="">
      <xdr:nvSpPr>
        <xdr:cNvPr id="26091" name="AutoShape 2539" descr="https://adas-server.mobiledrivetech.com/polarion/ria/images/suspect.gif">
          <a:extLst>
            <a:ext uri="{FF2B5EF4-FFF2-40B4-BE49-F238E27FC236}">
              <a16:creationId xmlns:a16="http://schemas.microsoft.com/office/drawing/2014/main" id="{9301D950-0305-49EC-9725-912D8DCFBFB1}"/>
            </a:ext>
          </a:extLst>
        </xdr:cNvPr>
        <xdr:cNvSpPr>
          <a:spLocks noChangeAspect="1" noChangeArrowheads="1"/>
        </xdr:cNvSpPr>
      </xdr:nvSpPr>
      <xdr:spPr bwMode="auto">
        <a:xfrm>
          <a:off x="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419</xdr:row>
      <xdr:rowOff>0</xdr:rowOff>
    </xdr:from>
    <xdr:to>
      <xdr:col>0</xdr:col>
      <xdr:colOff>615950</xdr:colOff>
      <xdr:row>419</xdr:row>
      <xdr:rowOff>304800</xdr:rowOff>
    </xdr:to>
    <xdr:sp macro="" textlink="">
      <xdr:nvSpPr>
        <xdr:cNvPr id="26092" name="AutoShape 2540">
          <a:extLst>
            <a:ext uri="{FF2B5EF4-FFF2-40B4-BE49-F238E27FC236}">
              <a16:creationId xmlns:a16="http://schemas.microsoft.com/office/drawing/2014/main" id="{55CFFECF-5751-454E-8098-617901A9BC58}"/>
            </a:ext>
          </a:extLst>
        </xdr:cNvPr>
        <xdr:cNvSpPr>
          <a:spLocks noChangeAspect="1" noChangeArrowheads="1"/>
        </xdr:cNvSpPr>
      </xdr:nvSpPr>
      <xdr:spPr bwMode="auto">
        <a:xfrm>
          <a:off x="31115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419</xdr:row>
      <xdr:rowOff>0</xdr:rowOff>
    </xdr:from>
    <xdr:to>
      <xdr:col>0</xdr:col>
      <xdr:colOff>927100</xdr:colOff>
      <xdr:row>419</xdr:row>
      <xdr:rowOff>304800</xdr:rowOff>
    </xdr:to>
    <xdr:sp macro="" textlink="">
      <xdr:nvSpPr>
        <xdr:cNvPr id="26093" name="AutoShape 2541" descr="https://adas-server.mobiledrivetech.com/polarion/icons/default/enums/type_purple_spec.png">
          <a:hlinkClick xmlns:r="http://schemas.openxmlformats.org/officeDocument/2006/relationships" r:id="rId835" tgtFrame="_blank"/>
          <a:extLst>
            <a:ext uri="{FF2B5EF4-FFF2-40B4-BE49-F238E27FC236}">
              <a16:creationId xmlns:a16="http://schemas.microsoft.com/office/drawing/2014/main" id="{6B22746E-A07B-489F-B2E2-9280749026B3}"/>
            </a:ext>
          </a:extLst>
        </xdr:cNvPr>
        <xdr:cNvSpPr>
          <a:spLocks noChangeAspect="1" noChangeArrowheads="1"/>
        </xdr:cNvSpPr>
      </xdr:nvSpPr>
      <xdr:spPr bwMode="auto">
        <a:xfrm>
          <a:off x="62230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419</xdr:row>
      <xdr:rowOff>0</xdr:rowOff>
    </xdr:from>
    <xdr:to>
      <xdr:col>1</xdr:col>
      <xdr:colOff>304800</xdr:colOff>
      <xdr:row>419</xdr:row>
      <xdr:rowOff>304800</xdr:rowOff>
    </xdr:to>
    <xdr:sp macro="" textlink="">
      <xdr:nvSpPr>
        <xdr:cNvPr id="26094" name="AutoShape 2542" descr="https://adas-server.mobiledrivetech.com/polarion/icons/default/enums/type_purple_spec.png">
          <a:hlinkClick xmlns:r="http://schemas.openxmlformats.org/officeDocument/2006/relationships" r:id="rId835" tgtFrame="_top"/>
          <a:extLst>
            <a:ext uri="{FF2B5EF4-FFF2-40B4-BE49-F238E27FC236}">
              <a16:creationId xmlns:a16="http://schemas.microsoft.com/office/drawing/2014/main" id="{F75AE93D-F551-4EAB-8C98-F4957ADCC1D1}"/>
            </a:ext>
          </a:extLst>
        </xdr:cNvPr>
        <xdr:cNvSpPr>
          <a:spLocks noChangeAspect="1" noChangeArrowheads="1"/>
        </xdr:cNvSpPr>
      </xdr:nvSpPr>
      <xdr:spPr bwMode="auto">
        <a:xfrm>
          <a:off x="202565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419</xdr:row>
      <xdr:rowOff>0</xdr:rowOff>
    </xdr:from>
    <xdr:to>
      <xdr:col>2</xdr:col>
      <xdr:colOff>304800</xdr:colOff>
      <xdr:row>419</xdr:row>
      <xdr:rowOff>304800</xdr:rowOff>
    </xdr:to>
    <xdr:sp macro="" textlink="">
      <xdr:nvSpPr>
        <xdr:cNvPr id="26095" name="AutoShape 2543" descr="https://adas-server.mobiledrivetech.com/polarion/icons/default/enums/type_spike.gif">
          <a:hlinkClick xmlns:r="http://schemas.openxmlformats.org/officeDocument/2006/relationships" r:id="rId836" tgtFrame="_blank"/>
          <a:extLst>
            <a:ext uri="{FF2B5EF4-FFF2-40B4-BE49-F238E27FC236}">
              <a16:creationId xmlns:a16="http://schemas.microsoft.com/office/drawing/2014/main" id="{56FC79FD-9A75-4904-A1DD-AF815FA07771}"/>
            </a:ext>
          </a:extLst>
        </xdr:cNvPr>
        <xdr:cNvSpPr>
          <a:spLocks noChangeAspect="1" noChangeArrowheads="1"/>
        </xdr:cNvSpPr>
      </xdr:nvSpPr>
      <xdr:spPr bwMode="auto">
        <a:xfrm>
          <a:off x="265430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419</xdr:row>
      <xdr:rowOff>0</xdr:rowOff>
    </xdr:from>
    <xdr:to>
      <xdr:col>3</xdr:col>
      <xdr:colOff>304800</xdr:colOff>
      <xdr:row>419</xdr:row>
      <xdr:rowOff>304800</xdr:rowOff>
    </xdr:to>
    <xdr:sp macro="" textlink="">
      <xdr:nvSpPr>
        <xdr:cNvPr id="26096" name="AutoShape 2544" descr="https://adas-server.mobiledrivetech.com/polarion/icons/default/enums/type_spike.gif">
          <a:hlinkClick xmlns:r="http://schemas.openxmlformats.org/officeDocument/2006/relationships" r:id="rId836" tgtFrame="_top"/>
          <a:extLst>
            <a:ext uri="{FF2B5EF4-FFF2-40B4-BE49-F238E27FC236}">
              <a16:creationId xmlns:a16="http://schemas.microsoft.com/office/drawing/2014/main" id="{E5DFDDB2-0F0D-4F1C-8125-C011C7341ED7}"/>
            </a:ext>
          </a:extLst>
        </xdr:cNvPr>
        <xdr:cNvSpPr>
          <a:spLocks noChangeAspect="1" noChangeArrowheads="1"/>
        </xdr:cNvSpPr>
      </xdr:nvSpPr>
      <xdr:spPr bwMode="auto">
        <a:xfrm>
          <a:off x="5797550" y="27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xdr:row>
      <xdr:rowOff>0</xdr:rowOff>
    </xdr:from>
    <xdr:to>
      <xdr:col>0</xdr:col>
      <xdr:colOff>304800</xdr:colOff>
      <xdr:row>420</xdr:row>
      <xdr:rowOff>304800</xdr:rowOff>
    </xdr:to>
    <xdr:sp macro="" textlink="">
      <xdr:nvSpPr>
        <xdr:cNvPr id="26097" name="AutoShape 2545" descr="https://adas-server.mobiledrivetech.com/polarion/ria/images/suspect.gif">
          <a:extLst>
            <a:ext uri="{FF2B5EF4-FFF2-40B4-BE49-F238E27FC236}">
              <a16:creationId xmlns:a16="http://schemas.microsoft.com/office/drawing/2014/main" id="{5D396A5D-6B4C-4489-8A55-FCD294E14056}"/>
            </a:ext>
          </a:extLst>
        </xdr:cNvPr>
        <xdr:cNvSpPr>
          <a:spLocks noChangeAspect="1" noChangeArrowheads="1"/>
        </xdr:cNvSpPr>
      </xdr:nvSpPr>
      <xdr:spPr bwMode="auto">
        <a:xfrm>
          <a:off x="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420</xdr:row>
      <xdr:rowOff>0</xdr:rowOff>
    </xdr:from>
    <xdr:to>
      <xdr:col>0</xdr:col>
      <xdr:colOff>615950</xdr:colOff>
      <xdr:row>420</xdr:row>
      <xdr:rowOff>304800</xdr:rowOff>
    </xdr:to>
    <xdr:sp macro="" textlink="">
      <xdr:nvSpPr>
        <xdr:cNvPr id="26098" name="AutoShape 2546">
          <a:extLst>
            <a:ext uri="{FF2B5EF4-FFF2-40B4-BE49-F238E27FC236}">
              <a16:creationId xmlns:a16="http://schemas.microsoft.com/office/drawing/2014/main" id="{94A5BEDA-73E8-49FD-A247-E416512B4D92}"/>
            </a:ext>
          </a:extLst>
        </xdr:cNvPr>
        <xdr:cNvSpPr>
          <a:spLocks noChangeAspect="1" noChangeArrowheads="1"/>
        </xdr:cNvSpPr>
      </xdr:nvSpPr>
      <xdr:spPr bwMode="auto">
        <a:xfrm>
          <a:off x="31115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420</xdr:row>
      <xdr:rowOff>0</xdr:rowOff>
    </xdr:from>
    <xdr:to>
      <xdr:col>0</xdr:col>
      <xdr:colOff>927100</xdr:colOff>
      <xdr:row>420</xdr:row>
      <xdr:rowOff>304800</xdr:rowOff>
    </xdr:to>
    <xdr:sp macro="" textlink="">
      <xdr:nvSpPr>
        <xdr:cNvPr id="26099" name="AutoShape 2547" descr="https://adas-server.mobiledrivetech.com/polarion/icons/default/enums/type_purple_spec.png">
          <a:hlinkClick xmlns:r="http://schemas.openxmlformats.org/officeDocument/2006/relationships" r:id="rId837" tgtFrame="_blank"/>
          <a:extLst>
            <a:ext uri="{FF2B5EF4-FFF2-40B4-BE49-F238E27FC236}">
              <a16:creationId xmlns:a16="http://schemas.microsoft.com/office/drawing/2014/main" id="{B0293421-24C1-4616-9824-C301228B26F7}"/>
            </a:ext>
          </a:extLst>
        </xdr:cNvPr>
        <xdr:cNvSpPr>
          <a:spLocks noChangeAspect="1" noChangeArrowheads="1"/>
        </xdr:cNvSpPr>
      </xdr:nvSpPr>
      <xdr:spPr bwMode="auto">
        <a:xfrm>
          <a:off x="62230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420</xdr:row>
      <xdr:rowOff>0</xdr:rowOff>
    </xdr:from>
    <xdr:to>
      <xdr:col>1</xdr:col>
      <xdr:colOff>304800</xdr:colOff>
      <xdr:row>420</xdr:row>
      <xdr:rowOff>304800</xdr:rowOff>
    </xdr:to>
    <xdr:sp macro="" textlink="">
      <xdr:nvSpPr>
        <xdr:cNvPr id="26100" name="AutoShape 2548" descr="https://adas-server.mobiledrivetech.com/polarion/icons/default/enums/type_purple_spec.png">
          <a:hlinkClick xmlns:r="http://schemas.openxmlformats.org/officeDocument/2006/relationships" r:id="rId837" tgtFrame="_top"/>
          <a:extLst>
            <a:ext uri="{FF2B5EF4-FFF2-40B4-BE49-F238E27FC236}">
              <a16:creationId xmlns:a16="http://schemas.microsoft.com/office/drawing/2014/main" id="{BC8DBAF7-1214-4DE9-84D8-33E5539D777A}"/>
            </a:ext>
          </a:extLst>
        </xdr:cNvPr>
        <xdr:cNvSpPr>
          <a:spLocks noChangeAspect="1" noChangeArrowheads="1"/>
        </xdr:cNvSpPr>
      </xdr:nvSpPr>
      <xdr:spPr bwMode="auto">
        <a:xfrm>
          <a:off x="202565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420</xdr:row>
      <xdr:rowOff>0</xdr:rowOff>
    </xdr:from>
    <xdr:to>
      <xdr:col>2</xdr:col>
      <xdr:colOff>304800</xdr:colOff>
      <xdr:row>420</xdr:row>
      <xdr:rowOff>304800</xdr:rowOff>
    </xdr:to>
    <xdr:sp macro="" textlink="">
      <xdr:nvSpPr>
        <xdr:cNvPr id="26101" name="AutoShape 2549" descr="https://adas-server.mobiledrivetech.com/polarion/icons/default/enums/type_spike.gif">
          <a:hlinkClick xmlns:r="http://schemas.openxmlformats.org/officeDocument/2006/relationships" r:id="rId838" tgtFrame="_blank"/>
          <a:extLst>
            <a:ext uri="{FF2B5EF4-FFF2-40B4-BE49-F238E27FC236}">
              <a16:creationId xmlns:a16="http://schemas.microsoft.com/office/drawing/2014/main" id="{39D0523B-D724-4DB4-9A82-D2566DC0E91A}"/>
            </a:ext>
          </a:extLst>
        </xdr:cNvPr>
        <xdr:cNvSpPr>
          <a:spLocks noChangeAspect="1" noChangeArrowheads="1"/>
        </xdr:cNvSpPr>
      </xdr:nvSpPr>
      <xdr:spPr bwMode="auto">
        <a:xfrm>
          <a:off x="265430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420</xdr:row>
      <xdr:rowOff>0</xdr:rowOff>
    </xdr:from>
    <xdr:to>
      <xdr:col>3</xdr:col>
      <xdr:colOff>304800</xdr:colOff>
      <xdr:row>420</xdr:row>
      <xdr:rowOff>304800</xdr:rowOff>
    </xdr:to>
    <xdr:sp macro="" textlink="">
      <xdr:nvSpPr>
        <xdr:cNvPr id="26102" name="AutoShape 2550" descr="https://adas-server.mobiledrivetech.com/polarion/icons/default/enums/type_spike.gif">
          <a:hlinkClick xmlns:r="http://schemas.openxmlformats.org/officeDocument/2006/relationships" r:id="rId838" tgtFrame="_top"/>
          <a:extLst>
            <a:ext uri="{FF2B5EF4-FFF2-40B4-BE49-F238E27FC236}">
              <a16:creationId xmlns:a16="http://schemas.microsoft.com/office/drawing/2014/main" id="{C52A491C-3F14-41FA-8A24-CF0028E8548A}"/>
            </a:ext>
          </a:extLst>
        </xdr:cNvPr>
        <xdr:cNvSpPr>
          <a:spLocks noChangeAspect="1" noChangeArrowheads="1"/>
        </xdr:cNvSpPr>
      </xdr:nvSpPr>
      <xdr:spPr bwMode="auto">
        <a:xfrm>
          <a:off x="5797550" y="2732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xdr:row>
      <xdr:rowOff>0</xdr:rowOff>
    </xdr:from>
    <xdr:to>
      <xdr:col>0</xdr:col>
      <xdr:colOff>304800</xdr:colOff>
      <xdr:row>421</xdr:row>
      <xdr:rowOff>304800</xdr:rowOff>
    </xdr:to>
    <xdr:sp macro="" textlink="">
      <xdr:nvSpPr>
        <xdr:cNvPr id="26103" name="AutoShape 2551" descr="https://adas-server.mobiledrivetech.com/polarion/ria/images/suspect.gif">
          <a:extLst>
            <a:ext uri="{FF2B5EF4-FFF2-40B4-BE49-F238E27FC236}">
              <a16:creationId xmlns:a16="http://schemas.microsoft.com/office/drawing/2014/main" id="{6F0661DF-EE94-4B55-97F3-A24EAAADA80A}"/>
            </a:ext>
          </a:extLst>
        </xdr:cNvPr>
        <xdr:cNvSpPr>
          <a:spLocks noChangeAspect="1" noChangeArrowheads="1"/>
        </xdr:cNvSpPr>
      </xdr:nvSpPr>
      <xdr:spPr bwMode="auto">
        <a:xfrm>
          <a:off x="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421</xdr:row>
      <xdr:rowOff>0</xdr:rowOff>
    </xdr:from>
    <xdr:to>
      <xdr:col>0</xdr:col>
      <xdr:colOff>615950</xdr:colOff>
      <xdr:row>421</xdr:row>
      <xdr:rowOff>304800</xdr:rowOff>
    </xdr:to>
    <xdr:sp macro="" textlink="">
      <xdr:nvSpPr>
        <xdr:cNvPr id="26104" name="AutoShape 2552">
          <a:extLst>
            <a:ext uri="{FF2B5EF4-FFF2-40B4-BE49-F238E27FC236}">
              <a16:creationId xmlns:a16="http://schemas.microsoft.com/office/drawing/2014/main" id="{3D08961D-EA09-4FFD-968E-E6323491CB46}"/>
            </a:ext>
          </a:extLst>
        </xdr:cNvPr>
        <xdr:cNvSpPr>
          <a:spLocks noChangeAspect="1" noChangeArrowheads="1"/>
        </xdr:cNvSpPr>
      </xdr:nvSpPr>
      <xdr:spPr bwMode="auto">
        <a:xfrm>
          <a:off x="31115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421</xdr:row>
      <xdr:rowOff>0</xdr:rowOff>
    </xdr:from>
    <xdr:to>
      <xdr:col>0</xdr:col>
      <xdr:colOff>927100</xdr:colOff>
      <xdr:row>421</xdr:row>
      <xdr:rowOff>304800</xdr:rowOff>
    </xdr:to>
    <xdr:sp macro="" textlink="">
      <xdr:nvSpPr>
        <xdr:cNvPr id="26105" name="AutoShape 2553" descr="https://adas-server.mobiledrivetech.com/polarion/icons/default/enums/type_purple_spec.png">
          <a:hlinkClick xmlns:r="http://schemas.openxmlformats.org/officeDocument/2006/relationships" r:id="rId839" tgtFrame="_blank"/>
          <a:extLst>
            <a:ext uri="{FF2B5EF4-FFF2-40B4-BE49-F238E27FC236}">
              <a16:creationId xmlns:a16="http://schemas.microsoft.com/office/drawing/2014/main" id="{1E49E3A6-9EA1-4394-BE88-5E1D609E1E20}"/>
            </a:ext>
          </a:extLst>
        </xdr:cNvPr>
        <xdr:cNvSpPr>
          <a:spLocks noChangeAspect="1" noChangeArrowheads="1"/>
        </xdr:cNvSpPr>
      </xdr:nvSpPr>
      <xdr:spPr bwMode="auto">
        <a:xfrm>
          <a:off x="62230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421</xdr:row>
      <xdr:rowOff>0</xdr:rowOff>
    </xdr:from>
    <xdr:to>
      <xdr:col>1</xdr:col>
      <xdr:colOff>304800</xdr:colOff>
      <xdr:row>421</xdr:row>
      <xdr:rowOff>304800</xdr:rowOff>
    </xdr:to>
    <xdr:sp macro="" textlink="">
      <xdr:nvSpPr>
        <xdr:cNvPr id="26106" name="AutoShape 2554" descr="https://adas-server.mobiledrivetech.com/polarion/icons/default/enums/type_purple_spec.png">
          <a:hlinkClick xmlns:r="http://schemas.openxmlformats.org/officeDocument/2006/relationships" r:id="rId839" tgtFrame="_top"/>
          <a:extLst>
            <a:ext uri="{FF2B5EF4-FFF2-40B4-BE49-F238E27FC236}">
              <a16:creationId xmlns:a16="http://schemas.microsoft.com/office/drawing/2014/main" id="{5BBF3D51-C612-4F22-A657-D5C81B4048B7}"/>
            </a:ext>
          </a:extLst>
        </xdr:cNvPr>
        <xdr:cNvSpPr>
          <a:spLocks noChangeAspect="1" noChangeArrowheads="1"/>
        </xdr:cNvSpPr>
      </xdr:nvSpPr>
      <xdr:spPr bwMode="auto">
        <a:xfrm>
          <a:off x="202565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421</xdr:row>
      <xdr:rowOff>0</xdr:rowOff>
    </xdr:from>
    <xdr:to>
      <xdr:col>2</xdr:col>
      <xdr:colOff>304800</xdr:colOff>
      <xdr:row>421</xdr:row>
      <xdr:rowOff>304800</xdr:rowOff>
    </xdr:to>
    <xdr:sp macro="" textlink="">
      <xdr:nvSpPr>
        <xdr:cNvPr id="26107" name="AutoShape 2555" descr="https://adas-server.mobiledrivetech.com/polarion/icons/default/enums/type_spike.gif">
          <a:hlinkClick xmlns:r="http://schemas.openxmlformats.org/officeDocument/2006/relationships" r:id="rId840" tgtFrame="_blank"/>
          <a:extLst>
            <a:ext uri="{FF2B5EF4-FFF2-40B4-BE49-F238E27FC236}">
              <a16:creationId xmlns:a16="http://schemas.microsoft.com/office/drawing/2014/main" id="{57623D00-814D-4942-B0F9-55E8B548D6B0}"/>
            </a:ext>
          </a:extLst>
        </xdr:cNvPr>
        <xdr:cNvSpPr>
          <a:spLocks noChangeAspect="1" noChangeArrowheads="1"/>
        </xdr:cNvSpPr>
      </xdr:nvSpPr>
      <xdr:spPr bwMode="auto">
        <a:xfrm>
          <a:off x="265430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421</xdr:row>
      <xdr:rowOff>0</xdr:rowOff>
    </xdr:from>
    <xdr:to>
      <xdr:col>3</xdr:col>
      <xdr:colOff>304800</xdr:colOff>
      <xdr:row>421</xdr:row>
      <xdr:rowOff>304800</xdr:rowOff>
    </xdr:to>
    <xdr:sp macro="" textlink="">
      <xdr:nvSpPr>
        <xdr:cNvPr id="26108" name="AutoShape 2556" descr="https://adas-server.mobiledrivetech.com/polarion/icons/default/enums/type_spike.gif">
          <a:hlinkClick xmlns:r="http://schemas.openxmlformats.org/officeDocument/2006/relationships" r:id="rId840" tgtFrame="_top"/>
          <a:extLst>
            <a:ext uri="{FF2B5EF4-FFF2-40B4-BE49-F238E27FC236}">
              <a16:creationId xmlns:a16="http://schemas.microsoft.com/office/drawing/2014/main" id="{84FB0357-812B-4707-B2E6-A9322B476993}"/>
            </a:ext>
          </a:extLst>
        </xdr:cNvPr>
        <xdr:cNvSpPr>
          <a:spLocks noChangeAspect="1" noChangeArrowheads="1"/>
        </xdr:cNvSpPr>
      </xdr:nvSpPr>
      <xdr:spPr bwMode="auto">
        <a:xfrm>
          <a:off x="579755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xdr:row>
      <xdr:rowOff>0</xdr:rowOff>
    </xdr:from>
    <xdr:to>
      <xdr:col>0</xdr:col>
      <xdr:colOff>304800</xdr:colOff>
      <xdr:row>422</xdr:row>
      <xdr:rowOff>304800</xdr:rowOff>
    </xdr:to>
    <xdr:sp macro="" textlink="">
      <xdr:nvSpPr>
        <xdr:cNvPr id="26109" name="AutoShape 2557" descr="https://adas-server.mobiledrivetech.com/polarion/ria/images/suspect.gif">
          <a:extLst>
            <a:ext uri="{FF2B5EF4-FFF2-40B4-BE49-F238E27FC236}">
              <a16:creationId xmlns:a16="http://schemas.microsoft.com/office/drawing/2014/main" id="{E1455D30-E7C7-4506-ACDC-919132876338}"/>
            </a:ext>
          </a:extLst>
        </xdr:cNvPr>
        <xdr:cNvSpPr>
          <a:spLocks noChangeAspect="1" noChangeArrowheads="1"/>
        </xdr:cNvSpPr>
      </xdr:nvSpPr>
      <xdr:spPr bwMode="auto">
        <a:xfrm>
          <a:off x="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422</xdr:row>
      <xdr:rowOff>0</xdr:rowOff>
    </xdr:from>
    <xdr:to>
      <xdr:col>0</xdr:col>
      <xdr:colOff>615950</xdr:colOff>
      <xdr:row>422</xdr:row>
      <xdr:rowOff>304800</xdr:rowOff>
    </xdr:to>
    <xdr:sp macro="" textlink="">
      <xdr:nvSpPr>
        <xdr:cNvPr id="26110" name="AutoShape 2558">
          <a:extLst>
            <a:ext uri="{FF2B5EF4-FFF2-40B4-BE49-F238E27FC236}">
              <a16:creationId xmlns:a16="http://schemas.microsoft.com/office/drawing/2014/main" id="{902E3A9D-7D3B-4D52-A4A6-724B62D7B5C0}"/>
            </a:ext>
          </a:extLst>
        </xdr:cNvPr>
        <xdr:cNvSpPr>
          <a:spLocks noChangeAspect="1" noChangeArrowheads="1"/>
        </xdr:cNvSpPr>
      </xdr:nvSpPr>
      <xdr:spPr bwMode="auto">
        <a:xfrm>
          <a:off x="31115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422</xdr:row>
      <xdr:rowOff>0</xdr:rowOff>
    </xdr:from>
    <xdr:to>
      <xdr:col>0</xdr:col>
      <xdr:colOff>927100</xdr:colOff>
      <xdr:row>422</xdr:row>
      <xdr:rowOff>304800</xdr:rowOff>
    </xdr:to>
    <xdr:sp macro="" textlink="">
      <xdr:nvSpPr>
        <xdr:cNvPr id="26111" name="AutoShape 2559" descr="https://adas-server.mobiledrivetech.com/polarion/icons/default/enums/type_purple_spec.png">
          <a:hlinkClick xmlns:r="http://schemas.openxmlformats.org/officeDocument/2006/relationships" r:id="rId841" tgtFrame="_blank"/>
          <a:extLst>
            <a:ext uri="{FF2B5EF4-FFF2-40B4-BE49-F238E27FC236}">
              <a16:creationId xmlns:a16="http://schemas.microsoft.com/office/drawing/2014/main" id="{DBC4BB22-3AB2-4652-9F11-3E4EBD169FF2}"/>
            </a:ext>
          </a:extLst>
        </xdr:cNvPr>
        <xdr:cNvSpPr>
          <a:spLocks noChangeAspect="1" noChangeArrowheads="1"/>
        </xdr:cNvSpPr>
      </xdr:nvSpPr>
      <xdr:spPr bwMode="auto">
        <a:xfrm>
          <a:off x="62230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422</xdr:row>
      <xdr:rowOff>0</xdr:rowOff>
    </xdr:from>
    <xdr:to>
      <xdr:col>1</xdr:col>
      <xdr:colOff>304800</xdr:colOff>
      <xdr:row>422</xdr:row>
      <xdr:rowOff>304800</xdr:rowOff>
    </xdr:to>
    <xdr:sp macro="" textlink="">
      <xdr:nvSpPr>
        <xdr:cNvPr id="26112" name="AutoShape 2560" descr="https://adas-server.mobiledrivetech.com/polarion/icons/default/enums/type_purple_spec.png">
          <a:hlinkClick xmlns:r="http://schemas.openxmlformats.org/officeDocument/2006/relationships" r:id="rId841" tgtFrame="_top"/>
          <a:extLst>
            <a:ext uri="{FF2B5EF4-FFF2-40B4-BE49-F238E27FC236}">
              <a16:creationId xmlns:a16="http://schemas.microsoft.com/office/drawing/2014/main" id="{A0325857-479E-4CEA-87B5-E6E4FF344B49}"/>
            </a:ext>
          </a:extLst>
        </xdr:cNvPr>
        <xdr:cNvSpPr>
          <a:spLocks noChangeAspect="1" noChangeArrowheads="1"/>
        </xdr:cNvSpPr>
      </xdr:nvSpPr>
      <xdr:spPr bwMode="auto">
        <a:xfrm>
          <a:off x="202565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422</xdr:row>
      <xdr:rowOff>0</xdr:rowOff>
    </xdr:from>
    <xdr:to>
      <xdr:col>2</xdr:col>
      <xdr:colOff>304800</xdr:colOff>
      <xdr:row>422</xdr:row>
      <xdr:rowOff>304800</xdr:rowOff>
    </xdr:to>
    <xdr:sp macro="" textlink="">
      <xdr:nvSpPr>
        <xdr:cNvPr id="26113" name="AutoShape 2561" descr="https://adas-server.mobiledrivetech.com/polarion/icons/default/enums/type_spike.gif">
          <a:hlinkClick xmlns:r="http://schemas.openxmlformats.org/officeDocument/2006/relationships" r:id="rId842" tgtFrame="_blank"/>
          <a:extLst>
            <a:ext uri="{FF2B5EF4-FFF2-40B4-BE49-F238E27FC236}">
              <a16:creationId xmlns:a16="http://schemas.microsoft.com/office/drawing/2014/main" id="{3DFB0AD5-692D-4D36-888D-4A0F47F83F9C}"/>
            </a:ext>
          </a:extLst>
        </xdr:cNvPr>
        <xdr:cNvSpPr>
          <a:spLocks noChangeAspect="1" noChangeArrowheads="1"/>
        </xdr:cNvSpPr>
      </xdr:nvSpPr>
      <xdr:spPr bwMode="auto">
        <a:xfrm>
          <a:off x="265430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422</xdr:row>
      <xdr:rowOff>0</xdr:rowOff>
    </xdr:from>
    <xdr:to>
      <xdr:col>3</xdr:col>
      <xdr:colOff>304800</xdr:colOff>
      <xdr:row>422</xdr:row>
      <xdr:rowOff>304800</xdr:rowOff>
    </xdr:to>
    <xdr:sp macro="" textlink="">
      <xdr:nvSpPr>
        <xdr:cNvPr id="26114" name="AutoShape 2562" descr="https://adas-server.mobiledrivetech.com/polarion/icons/default/enums/type_spike.gif">
          <a:hlinkClick xmlns:r="http://schemas.openxmlformats.org/officeDocument/2006/relationships" r:id="rId842" tgtFrame="_top"/>
          <a:extLst>
            <a:ext uri="{FF2B5EF4-FFF2-40B4-BE49-F238E27FC236}">
              <a16:creationId xmlns:a16="http://schemas.microsoft.com/office/drawing/2014/main" id="{6491B863-1FCC-4A77-964A-45DB948727C6}"/>
            </a:ext>
          </a:extLst>
        </xdr:cNvPr>
        <xdr:cNvSpPr>
          <a:spLocks noChangeAspect="1" noChangeArrowheads="1"/>
        </xdr:cNvSpPr>
      </xdr:nvSpPr>
      <xdr:spPr bwMode="auto">
        <a:xfrm>
          <a:off x="5797550" y="2745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xdr:row>
      <xdr:rowOff>0</xdr:rowOff>
    </xdr:from>
    <xdr:to>
      <xdr:col>0</xdr:col>
      <xdr:colOff>304800</xdr:colOff>
      <xdr:row>423</xdr:row>
      <xdr:rowOff>304800</xdr:rowOff>
    </xdr:to>
    <xdr:sp macro="" textlink="">
      <xdr:nvSpPr>
        <xdr:cNvPr id="26115" name="AutoShape 2563" descr="https://adas-server.mobiledrivetech.com/polarion/ria/images/suspect.gif">
          <a:extLst>
            <a:ext uri="{FF2B5EF4-FFF2-40B4-BE49-F238E27FC236}">
              <a16:creationId xmlns:a16="http://schemas.microsoft.com/office/drawing/2014/main" id="{840565D3-4326-45D3-8650-F5A434E9D992}"/>
            </a:ext>
          </a:extLst>
        </xdr:cNvPr>
        <xdr:cNvSpPr>
          <a:spLocks noChangeAspect="1" noChangeArrowheads="1"/>
        </xdr:cNvSpPr>
      </xdr:nvSpPr>
      <xdr:spPr bwMode="auto">
        <a:xfrm>
          <a:off x="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423</xdr:row>
      <xdr:rowOff>0</xdr:rowOff>
    </xdr:from>
    <xdr:to>
      <xdr:col>0</xdr:col>
      <xdr:colOff>615950</xdr:colOff>
      <xdr:row>423</xdr:row>
      <xdr:rowOff>304800</xdr:rowOff>
    </xdr:to>
    <xdr:sp macro="" textlink="">
      <xdr:nvSpPr>
        <xdr:cNvPr id="26116" name="AutoShape 2564">
          <a:extLst>
            <a:ext uri="{FF2B5EF4-FFF2-40B4-BE49-F238E27FC236}">
              <a16:creationId xmlns:a16="http://schemas.microsoft.com/office/drawing/2014/main" id="{8E8920D8-D8A5-4C7B-B77B-45D9BE8AD4FB}"/>
            </a:ext>
          </a:extLst>
        </xdr:cNvPr>
        <xdr:cNvSpPr>
          <a:spLocks noChangeAspect="1" noChangeArrowheads="1"/>
        </xdr:cNvSpPr>
      </xdr:nvSpPr>
      <xdr:spPr bwMode="auto">
        <a:xfrm>
          <a:off x="31115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423</xdr:row>
      <xdr:rowOff>0</xdr:rowOff>
    </xdr:from>
    <xdr:to>
      <xdr:col>0</xdr:col>
      <xdr:colOff>927100</xdr:colOff>
      <xdr:row>423</xdr:row>
      <xdr:rowOff>304800</xdr:rowOff>
    </xdr:to>
    <xdr:sp macro="" textlink="">
      <xdr:nvSpPr>
        <xdr:cNvPr id="26117" name="AutoShape 2565" descr="https://adas-server.mobiledrivetech.com/polarion/icons/default/enums/type_purple_spec.png">
          <a:hlinkClick xmlns:r="http://schemas.openxmlformats.org/officeDocument/2006/relationships" r:id="rId843" tgtFrame="_blank"/>
          <a:extLst>
            <a:ext uri="{FF2B5EF4-FFF2-40B4-BE49-F238E27FC236}">
              <a16:creationId xmlns:a16="http://schemas.microsoft.com/office/drawing/2014/main" id="{6F3C0CFF-2B84-409F-B67E-F53E614C7BB9}"/>
            </a:ext>
          </a:extLst>
        </xdr:cNvPr>
        <xdr:cNvSpPr>
          <a:spLocks noChangeAspect="1" noChangeArrowheads="1"/>
        </xdr:cNvSpPr>
      </xdr:nvSpPr>
      <xdr:spPr bwMode="auto">
        <a:xfrm>
          <a:off x="62230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423</xdr:row>
      <xdr:rowOff>0</xdr:rowOff>
    </xdr:from>
    <xdr:to>
      <xdr:col>1</xdr:col>
      <xdr:colOff>304800</xdr:colOff>
      <xdr:row>423</xdr:row>
      <xdr:rowOff>304800</xdr:rowOff>
    </xdr:to>
    <xdr:sp macro="" textlink="">
      <xdr:nvSpPr>
        <xdr:cNvPr id="26118" name="AutoShape 2566" descr="https://adas-server.mobiledrivetech.com/polarion/icons/default/enums/type_purple_spec.png">
          <a:hlinkClick xmlns:r="http://schemas.openxmlformats.org/officeDocument/2006/relationships" r:id="rId843" tgtFrame="_top"/>
          <a:extLst>
            <a:ext uri="{FF2B5EF4-FFF2-40B4-BE49-F238E27FC236}">
              <a16:creationId xmlns:a16="http://schemas.microsoft.com/office/drawing/2014/main" id="{AF04929A-CED6-4660-82D8-1E2375DBD8EA}"/>
            </a:ext>
          </a:extLst>
        </xdr:cNvPr>
        <xdr:cNvSpPr>
          <a:spLocks noChangeAspect="1" noChangeArrowheads="1"/>
        </xdr:cNvSpPr>
      </xdr:nvSpPr>
      <xdr:spPr bwMode="auto">
        <a:xfrm>
          <a:off x="202565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423</xdr:row>
      <xdr:rowOff>0</xdr:rowOff>
    </xdr:from>
    <xdr:to>
      <xdr:col>2</xdr:col>
      <xdr:colOff>304800</xdr:colOff>
      <xdr:row>423</xdr:row>
      <xdr:rowOff>304800</xdr:rowOff>
    </xdr:to>
    <xdr:sp macro="" textlink="">
      <xdr:nvSpPr>
        <xdr:cNvPr id="26119" name="AutoShape 2567" descr="https://adas-server.mobiledrivetech.com/polarion/icons/default/enums/type_spike.gif">
          <a:hlinkClick xmlns:r="http://schemas.openxmlformats.org/officeDocument/2006/relationships" r:id="rId844" tgtFrame="_blank"/>
          <a:extLst>
            <a:ext uri="{FF2B5EF4-FFF2-40B4-BE49-F238E27FC236}">
              <a16:creationId xmlns:a16="http://schemas.microsoft.com/office/drawing/2014/main" id="{3AC7D00E-8C55-412E-9F68-EC0DCFA8B210}"/>
            </a:ext>
          </a:extLst>
        </xdr:cNvPr>
        <xdr:cNvSpPr>
          <a:spLocks noChangeAspect="1" noChangeArrowheads="1"/>
        </xdr:cNvSpPr>
      </xdr:nvSpPr>
      <xdr:spPr bwMode="auto">
        <a:xfrm>
          <a:off x="265430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423</xdr:row>
      <xdr:rowOff>0</xdr:rowOff>
    </xdr:from>
    <xdr:to>
      <xdr:col>3</xdr:col>
      <xdr:colOff>304800</xdr:colOff>
      <xdr:row>423</xdr:row>
      <xdr:rowOff>304800</xdr:rowOff>
    </xdr:to>
    <xdr:sp macro="" textlink="">
      <xdr:nvSpPr>
        <xdr:cNvPr id="26120" name="AutoShape 2568" descr="https://adas-server.mobiledrivetech.com/polarion/icons/default/enums/type_spike.gif">
          <a:hlinkClick xmlns:r="http://schemas.openxmlformats.org/officeDocument/2006/relationships" r:id="rId844" tgtFrame="_top"/>
          <a:extLst>
            <a:ext uri="{FF2B5EF4-FFF2-40B4-BE49-F238E27FC236}">
              <a16:creationId xmlns:a16="http://schemas.microsoft.com/office/drawing/2014/main" id="{9A063147-7E46-4AC0-A9A1-39B259285F84}"/>
            </a:ext>
          </a:extLst>
        </xdr:cNvPr>
        <xdr:cNvSpPr>
          <a:spLocks noChangeAspect="1" noChangeArrowheads="1"/>
        </xdr:cNvSpPr>
      </xdr:nvSpPr>
      <xdr:spPr bwMode="auto">
        <a:xfrm>
          <a:off x="5797550" y="275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xdr:row>
      <xdr:rowOff>0</xdr:rowOff>
    </xdr:from>
    <xdr:to>
      <xdr:col>0</xdr:col>
      <xdr:colOff>304800</xdr:colOff>
      <xdr:row>424</xdr:row>
      <xdr:rowOff>304800</xdr:rowOff>
    </xdr:to>
    <xdr:sp macro="" textlink="">
      <xdr:nvSpPr>
        <xdr:cNvPr id="26121" name="AutoShape 2569" descr="https://adas-server.mobiledrivetech.com/polarion/ria/images/suspect.gif">
          <a:extLst>
            <a:ext uri="{FF2B5EF4-FFF2-40B4-BE49-F238E27FC236}">
              <a16:creationId xmlns:a16="http://schemas.microsoft.com/office/drawing/2014/main" id="{D3B16CEE-E000-4E58-B406-A53D459ABFA3}"/>
            </a:ext>
          </a:extLst>
        </xdr:cNvPr>
        <xdr:cNvSpPr>
          <a:spLocks noChangeAspect="1" noChangeArrowheads="1"/>
        </xdr:cNvSpPr>
      </xdr:nvSpPr>
      <xdr:spPr bwMode="auto">
        <a:xfrm>
          <a:off x="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424</xdr:row>
      <xdr:rowOff>0</xdr:rowOff>
    </xdr:from>
    <xdr:to>
      <xdr:col>0</xdr:col>
      <xdr:colOff>615950</xdr:colOff>
      <xdr:row>424</xdr:row>
      <xdr:rowOff>304800</xdr:rowOff>
    </xdr:to>
    <xdr:sp macro="" textlink="">
      <xdr:nvSpPr>
        <xdr:cNvPr id="26122" name="AutoShape 2570">
          <a:extLst>
            <a:ext uri="{FF2B5EF4-FFF2-40B4-BE49-F238E27FC236}">
              <a16:creationId xmlns:a16="http://schemas.microsoft.com/office/drawing/2014/main" id="{BE6F0906-5E61-4538-A33A-70E5BA857D0D}"/>
            </a:ext>
          </a:extLst>
        </xdr:cNvPr>
        <xdr:cNvSpPr>
          <a:spLocks noChangeAspect="1" noChangeArrowheads="1"/>
        </xdr:cNvSpPr>
      </xdr:nvSpPr>
      <xdr:spPr bwMode="auto">
        <a:xfrm>
          <a:off x="31115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424</xdr:row>
      <xdr:rowOff>0</xdr:rowOff>
    </xdr:from>
    <xdr:to>
      <xdr:col>0</xdr:col>
      <xdr:colOff>927100</xdr:colOff>
      <xdr:row>424</xdr:row>
      <xdr:rowOff>304800</xdr:rowOff>
    </xdr:to>
    <xdr:sp macro="" textlink="">
      <xdr:nvSpPr>
        <xdr:cNvPr id="26123" name="AutoShape 2571" descr="https://adas-server.mobiledrivetech.com/polarion/icons/default/enums/type_purple_spec.png">
          <a:hlinkClick xmlns:r="http://schemas.openxmlformats.org/officeDocument/2006/relationships" r:id="rId845" tgtFrame="_blank"/>
          <a:extLst>
            <a:ext uri="{FF2B5EF4-FFF2-40B4-BE49-F238E27FC236}">
              <a16:creationId xmlns:a16="http://schemas.microsoft.com/office/drawing/2014/main" id="{2C60AF3F-F0EB-4271-BBE4-BA2DA7742A1E}"/>
            </a:ext>
          </a:extLst>
        </xdr:cNvPr>
        <xdr:cNvSpPr>
          <a:spLocks noChangeAspect="1" noChangeArrowheads="1"/>
        </xdr:cNvSpPr>
      </xdr:nvSpPr>
      <xdr:spPr bwMode="auto">
        <a:xfrm>
          <a:off x="62230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424</xdr:row>
      <xdr:rowOff>0</xdr:rowOff>
    </xdr:from>
    <xdr:to>
      <xdr:col>1</xdr:col>
      <xdr:colOff>304800</xdr:colOff>
      <xdr:row>424</xdr:row>
      <xdr:rowOff>304800</xdr:rowOff>
    </xdr:to>
    <xdr:sp macro="" textlink="">
      <xdr:nvSpPr>
        <xdr:cNvPr id="26124" name="AutoShape 2572" descr="https://adas-server.mobiledrivetech.com/polarion/icons/default/enums/type_purple_spec.png">
          <a:hlinkClick xmlns:r="http://schemas.openxmlformats.org/officeDocument/2006/relationships" r:id="rId845" tgtFrame="_top"/>
          <a:extLst>
            <a:ext uri="{FF2B5EF4-FFF2-40B4-BE49-F238E27FC236}">
              <a16:creationId xmlns:a16="http://schemas.microsoft.com/office/drawing/2014/main" id="{5CE2FF76-D1B8-483F-A31A-FFAE91FFE58E}"/>
            </a:ext>
          </a:extLst>
        </xdr:cNvPr>
        <xdr:cNvSpPr>
          <a:spLocks noChangeAspect="1" noChangeArrowheads="1"/>
        </xdr:cNvSpPr>
      </xdr:nvSpPr>
      <xdr:spPr bwMode="auto">
        <a:xfrm>
          <a:off x="202565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424</xdr:row>
      <xdr:rowOff>0</xdr:rowOff>
    </xdr:from>
    <xdr:to>
      <xdr:col>2</xdr:col>
      <xdr:colOff>304800</xdr:colOff>
      <xdr:row>424</xdr:row>
      <xdr:rowOff>304800</xdr:rowOff>
    </xdr:to>
    <xdr:sp macro="" textlink="">
      <xdr:nvSpPr>
        <xdr:cNvPr id="26125" name="AutoShape 2573" descr="https://adas-server.mobiledrivetech.com/polarion/icons/default/enums/type_spike.gif">
          <a:hlinkClick xmlns:r="http://schemas.openxmlformats.org/officeDocument/2006/relationships" r:id="rId846" tgtFrame="_blank"/>
          <a:extLst>
            <a:ext uri="{FF2B5EF4-FFF2-40B4-BE49-F238E27FC236}">
              <a16:creationId xmlns:a16="http://schemas.microsoft.com/office/drawing/2014/main" id="{86312055-74B9-4695-AEC7-72367B0E1885}"/>
            </a:ext>
          </a:extLst>
        </xdr:cNvPr>
        <xdr:cNvSpPr>
          <a:spLocks noChangeAspect="1" noChangeArrowheads="1"/>
        </xdr:cNvSpPr>
      </xdr:nvSpPr>
      <xdr:spPr bwMode="auto">
        <a:xfrm>
          <a:off x="265430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424</xdr:row>
      <xdr:rowOff>0</xdr:rowOff>
    </xdr:from>
    <xdr:to>
      <xdr:col>3</xdr:col>
      <xdr:colOff>304800</xdr:colOff>
      <xdr:row>424</xdr:row>
      <xdr:rowOff>304800</xdr:rowOff>
    </xdr:to>
    <xdr:sp macro="" textlink="">
      <xdr:nvSpPr>
        <xdr:cNvPr id="26126" name="AutoShape 2574" descr="https://adas-server.mobiledrivetech.com/polarion/icons/default/enums/type_spike.gif">
          <a:hlinkClick xmlns:r="http://schemas.openxmlformats.org/officeDocument/2006/relationships" r:id="rId846" tgtFrame="_top"/>
          <a:extLst>
            <a:ext uri="{FF2B5EF4-FFF2-40B4-BE49-F238E27FC236}">
              <a16:creationId xmlns:a16="http://schemas.microsoft.com/office/drawing/2014/main" id="{56D572B0-ED69-40CE-882D-6D083D0C3FCB}"/>
            </a:ext>
          </a:extLst>
        </xdr:cNvPr>
        <xdr:cNvSpPr>
          <a:spLocks noChangeAspect="1" noChangeArrowheads="1"/>
        </xdr:cNvSpPr>
      </xdr:nvSpPr>
      <xdr:spPr bwMode="auto">
        <a:xfrm>
          <a:off x="5797550" y="276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xdr:row>
      <xdr:rowOff>0</xdr:rowOff>
    </xdr:from>
    <xdr:to>
      <xdr:col>0</xdr:col>
      <xdr:colOff>304800</xdr:colOff>
      <xdr:row>425</xdr:row>
      <xdr:rowOff>304800</xdr:rowOff>
    </xdr:to>
    <xdr:sp macro="" textlink="">
      <xdr:nvSpPr>
        <xdr:cNvPr id="26127" name="AutoShape 2575" descr="https://adas-server.mobiledrivetech.com/polarion/ria/images/suspect.gif">
          <a:extLst>
            <a:ext uri="{FF2B5EF4-FFF2-40B4-BE49-F238E27FC236}">
              <a16:creationId xmlns:a16="http://schemas.microsoft.com/office/drawing/2014/main" id="{823627C9-D421-4809-ADBF-6AF846F998B5}"/>
            </a:ext>
          </a:extLst>
        </xdr:cNvPr>
        <xdr:cNvSpPr>
          <a:spLocks noChangeAspect="1" noChangeArrowheads="1"/>
        </xdr:cNvSpPr>
      </xdr:nvSpPr>
      <xdr:spPr bwMode="auto">
        <a:xfrm>
          <a:off x="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425</xdr:row>
      <xdr:rowOff>0</xdr:rowOff>
    </xdr:from>
    <xdr:to>
      <xdr:col>0</xdr:col>
      <xdr:colOff>615950</xdr:colOff>
      <xdr:row>425</xdr:row>
      <xdr:rowOff>304800</xdr:rowOff>
    </xdr:to>
    <xdr:sp macro="" textlink="">
      <xdr:nvSpPr>
        <xdr:cNvPr id="26128" name="AutoShape 2576">
          <a:extLst>
            <a:ext uri="{FF2B5EF4-FFF2-40B4-BE49-F238E27FC236}">
              <a16:creationId xmlns:a16="http://schemas.microsoft.com/office/drawing/2014/main" id="{E86A7599-88D7-4B3F-87D7-A8C53A75FFBA}"/>
            </a:ext>
          </a:extLst>
        </xdr:cNvPr>
        <xdr:cNvSpPr>
          <a:spLocks noChangeAspect="1" noChangeArrowheads="1"/>
        </xdr:cNvSpPr>
      </xdr:nvSpPr>
      <xdr:spPr bwMode="auto">
        <a:xfrm>
          <a:off x="31115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425</xdr:row>
      <xdr:rowOff>0</xdr:rowOff>
    </xdr:from>
    <xdr:to>
      <xdr:col>0</xdr:col>
      <xdr:colOff>927100</xdr:colOff>
      <xdr:row>425</xdr:row>
      <xdr:rowOff>304800</xdr:rowOff>
    </xdr:to>
    <xdr:sp macro="" textlink="">
      <xdr:nvSpPr>
        <xdr:cNvPr id="26129" name="AutoShape 2577" descr="https://adas-server.mobiledrivetech.com/polarion/icons/default/enums/type_purple_spec.png">
          <a:hlinkClick xmlns:r="http://schemas.openxmlformats.org/officeDocument/2006/relationships" r:id="rId847" tgtFrame="_blank"/>
          <a:extLst>
            <a:ext uri="{FF2B5EF4-FFF2-40B4-BE49-F238E27FC236}">
              <a16:creationId xmlns:a16="http://schemas.microsoft.com/office/drawing/2014/main" id="{C49B9454-5582-477A-B327-70F659245A75}"/>
            </a:ext>
          </a:extLst>
        </xdr:cNvPr>
        <xdr:cNvSpPr>
          <a:spLocks noChangeAspect="1" noChangeArrowheads="1"/>
        </xdr:cNvSpPr>
      </xdr:nvSpPr>
      <xdr:spPr bwMode="auto">
        <a:xfrm>
          <a:off x="62230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425</xdr:row>
      <xdr:rowOff>0</xdr:rowOff>
    </xdr:from>
    <xdr:to>
      <xdr:col>1</xdr:col>
      <xdr:colOff>304800</xdr:colOff>
      <xdr:row>425</xdr:row>
      <xdr:rowOff>304800</xdr:rowOff>
    </xdr:to>
    <xdr:sp macro="" textlink="">
      <xdr:nvSpPr>
        <xdr:cNvPr id="26130" name="AutoShape 2578" descr="https://adas-server.mobiledrivetech.com/polarion/icons/default/enums/type_purple_spec.png">
          <a:hlinkClick xmlns:r="http://schemas.openxmlformats.org/officeDocument/2006/relationships" r:id="rId847" tgtFrame="_top"/>
          <a:extLst>
            <a:ext uri="{FF2B5EF4-FFF2-40B4-BE49-F238E27FC236}">
              <a16:creationId xmlns:a16="http://schemas.microsoft.com/office/drawing/2014/main" id="{3ED9160C-AF5D-43C9-B778-568275B6B663}"/>
            </a:ext>
          </a:extLst>
        </xdr:cNvPr>
        <xdr:cNvSpPr>
          <a:spLocks noChangeAspect="1" noChangeArrowheads="1"/>
        </xdr:cNvSpPr>
      </xdr:nvSpPr>
      <xdr:spPr bwMode="auto">
        <a:xfrm>
          <a:off x="202565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425</xdr:row>
      <xdr:rowOff>0</xdr:rowOff>
    </xdr:from>
    <xdr:to>
      <xdr:col>2</xdr:col>
      <xdr:colOff>304800</xdr:colOff>
      <xdr:row>425</xdr:row>
      <xdr:rowOff>304800</xdr:rowOff>
    </xdr:to>
    <xdr:sp macro="" textlink="">
      <xdr:nvSpPr>
        <xdr:cNvPr id="26131" name="AutoShape 2579" descr="https://adas-server.mobiledrivetech.com/polarion/icons/default/enums/type_spike.gif">
          <a:hlinkClick xmlns:r="http://schemas.openxmlformats.org/officeDocument/2006/relationships" r:id="rId848" tgtFrame="_blank"/>
          <a:extLst>
            <a:ext uri="{FF2B5EF4-FFF2-40B4-BE49-F238E27FC236}">
              <a16:creationId xmlns:a16="http://schemas.microsoft.com/office/drawing/2014/main" id="{DC2AD376-80F6-42E8-AC77-BA0E01E292EF}"/>
            </a:ext>
          </a:extLst>
        </xdr:cNvPr>
        <xdr:cNvSpPr>
          <a:spLocks noChangeAspect="1" noChangeArrowheads="1"/>
        </xdr:cNvSpPr>
      </xdr:nvSpPr>
      <xdr:spPr bwMode="auto">
        <a:xfrm>
          <a:off x="265430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425</xdr:row>
      <xdr:rowOff>0</xdr:rowOff>
    </xdr:from>
    <xdr:to>
      <xdr:col>3</xdr:col>
      <xdr:colOff>304800</xdr:colOff>
      <xdr:row>425</xdr:row>
      <xdr:rowOff>304800</xdr:rowOff>
    </xdr:to>
    <xdr:sp macro="" textlink="">
      <xdr:nvSpPr>
        <xdr:cNvPr id="26132" name="AutoShape 2580" descr="https://adas-server.mobiledrivetech.com/polarion/icons/default/enums/type_spike.gif">
          <a:hlinkClick xmlns:r="http://schemas.openxmlformats.org/officeDocument/2006/relationships" r:id="rId848" tgtFrame="_top"/>
          <a:extLst>
            <a:ext uri="{FF2B5EF4-FFF2-40B4-BE49-F238E27FC236}">
              <a16:creationId xmlns:a16="http://schemas.microsoft.com/office/drawing/2014/main" id="{4A7DF748-FBB1-455C-9905-2E61E49E8FF2}"/>
            </a:ext>
          </a:extLst>
        </xdr:cNvPr>
        <xdr:cNvSpPr>
          <a:spLocks noChangeAspect="1" noChangeArrowheads="1"/>
        </xdr:cNvSpPr>
      </xdr:nvSpPr>
      <xdr:spPr bwMode="auto">
        <a:xfrm>
          <a:off x="5797550" y="2766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xdr:row>
      <xdr:rowOff>0</xdr:rowOff>
    </xdr:from>
    <xdr:to>
      <xdr:col>0</xdr:col>
      <xdr:colOff>304800</xdr:colOff>
      <xdr:row>426</xdr:row>
      <xdr:rowOff>304800</xdr:rowOff>
    </xdr:to>
    <xdr:sp macro="" textlink="">
      <xdr:nvSpPr>
        <xdr:cNvPr id="26133" name="AutoShape 2581" descr="https://adas-server.mobiledrivetech.com/polarion/ria/images/suspect.gif">
          <a:extLst>
            <a:ext uri="{FF2B5EF4-FFF2-40B4-BE49-F238E27FC236}">
              <a16:creationId xmlns:a16="http://schemas.microsoft.com/office/drawing/2014/main" id="{3CC6E45F-2350-4776-8056-22807FE5E9F6}"/>
            </a:ext>
          </a:extLst>
        </xdr:cNvPr>
        <xdr:cNvSpPr>
          <a:spLocks noChangeAspect="1" noChangeArrowheads="1"/>
        </xdr:cNvSpPr>
      </xdr:nvSpPr>
      <xdr:spPr bwMode="auto">
        <a:xfrm>
          <a:off x="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426</xdr:row>
      <xdr:rowOff>0</xdr:rowOff>
    </xdr:from>
    <xdr:to>
      <xdr:col>0</xdr:col>
      <xdr:colOff>615950</xdr:colOff>
      <xdr:row>426</xdr:row>
      <xdr:rowOff>304800</xdr:rowOff>
    </xdr:to>
    <xdr:sp macro="" textlink="">
      <xdr:nvSpPr>
        <xdr:cNvPr id="26134" name="AutoShape 2582">
          <a:extLst>
            <a:ext uri="{FF2B5EF4-FFF2-40B4-BE49-F238E27FC236}">
              <a16:creationId xmlns:a16="http://schemas.microsoft.com/office/drawing/2014/main" id="{C9DE30A0-8397-4471-844F-33B379C3CB83}"/>
            </a:ext>
          </a:extLst>
        </xdr:cNvPr>
        <xdr:cNvSpPr>
          <a:spLocks noChangeAspect="1" noChangeArrowheads="1"/>
        </xdr:cNvSpPr>
      </xdr:nvSpPr>
      <xdr:spPr bwMode="auto">
        <a:xfrm>
          <a:off x="31115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426</xdr:row>
      <xdr:rowOff>0</xdr:rowOff>
    </xdr:from>
    <xdr:to>
      <xdr:col>0</xdr:col>
      <xdr:colOff>927100</xdr:colOff>
      <xdr:row>426</xdr:row>
      <xdr:rowOff>304800</xdr:rowOff>
    </xdr:to>
    <xdr:sp macro="" textlink="">
      <xdr:nvSpPr>
        <xdr:cNvPr id="26135" name="AutoShape 2583" descr="https://adas-server.mobiledrivetech.com/polarion/icons/default/enums/type_purple_spec.png">
          <a:hlinkClick xmlns:r="http://schemas.openxmlformats.org/officeDocument/2006/relationships" r:id="rId849" tgtFrame="_blank"/>
          <a:extLst>
            <a:ext uri="{FF2B5EF4-FFF2-40B4-BE49-F238E27FC236}">
              <a16:creationId xmlns:a16="http://schemas.microsoft.com/office/drawing/2014/main" id="{BED98AA3-4A2E-43A9-AEA3-7822410FD73E}"/>
            </a:ext>
          </a:extLst>
        </xdr:cNvPr>
        <xdr:cNvSpPr>
          <a:spLocks noChangeAspect="1" noChangeArrowheads="1"/>
        </xdr:cNvSpPr>
      </xdr:nvSpPr>
      <xdr:spPr bwMode="auto">
        <a:xfrm>
          <a:off x="62230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426</xdr:row>
      <xdr:rowOff>0</xdr:rowOff>
    </xdr:from>
    <xdr:to>
      <xdr:col>1</xdr:col>
      <xdr:colOff>304800</xdr:colOff>
      <xdr:row>426</xdr:row>
      <xdr:rowOff>304800</xdr:rowOff>
    </xdr:to>
    <xdr:sp macro="" textlink="">
      <xdr:nvSpPr>
        <xdr:cNvPr id="26136" name="AutoShape 2584" descr="https://adas-server.mobiledrivetech.com/polarion/icons/default/enums/type_purple_spec.png">
          <a:hlinkClick xmlns:r="http://schemas.openxmlformats.org/officeDocument/2006/relationships" r:id="rId849" tgtFrame="_top"/>
          <a:extLst>
            <a:ext uri="{FF2B5EF4-FFF2-40B4-BE49-F238E27FC236}">
              <a16:creationId xmlns:a16="http://schemas.microsoft.com/office/drawing/2014/main" id="{E7C0909C-94EE-4B01-99FD-B63DA2490CD7}"/>
            </a:ext>
          </a:extLst>
        </xdr:cNvPr>
        <xdr:cNvSpPr>
          <a:spLocks noChangeAspect="1" noChangeArrowheads="1"/>
        </xdr:cNvSpPr>
      </xdr:nvSpPr>
      <xdr:spPr bwMode="auto">
        <a:xfrm>
          <a:off x="202565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426</xdr:row>
      <xdr:rowOff>0</xdr:rowOff>
    </xdr:from>
    <xdr:to>
      <xdr:col>2</xdr:col>
      <xdr:colOff>304800</xdr:colOff>
      <xdr:row>426</xdr:row>
      <xdr:rowOff>304800</xdr:rowOff>
    </xdr:to>
    <xdr:sp macro="" textlink="">
      <xdr:nvSpPr>
        <xdr:cNvPr id="26137" name="AutoShape 2585" descr="https://adas-server.mobiledrivetech.com/polarion/icons/default/enums/type_spike.gif">
          <a:hlinkClick xmlns:r="http://schemas.openxmlformats.org/officeDocument/2006/relationships" r:id="rId850" tgtFrame="_blank"/>
          <a:extLst>
            <a:ext uri="{FF2B5EF4-FFF2-40B4-BE49-F238E27FC236}">
              <a16:creationId xmlns:a16="http://schemas.microsoft.com/office/drawing/2014/main" id="{93FC3CA9-624F-4339-8F00-D53A445F9405}"/>
            </a:ext>
          </a:extLst>
        </xdr:cNvPr>
        <xdr:cNvSpPr>
          <a:spLocks noChangeAspect="1" noChangeArrowheads="1"/>
        </xdr:cNvSpPr>
      </xdr:nvSpPr>
      <xdr:spPr bwMode="auto">
        <a:xfrm>
          <a:off x="265430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426</xdr:row>
      <xdr:rowOff>0</xdr:rowOff>
    </xdr:from>
    <xdr:to>
      <xdr:col>3</xdr:col>
      <xdr:colOff>304800</xdr:colOff>
      <xdr:row>426</xdr:row>
      <xdr:rowOff>304800</xdr:rowOff>
    </xdr:to>
    <xdr:sp macro="" textlink="">
      <xdr:nvSpPr>
        <xdr:cNvPr id="26138" name="AutoShape 2586" descr="https://adas-server.mobiledrivetech.com/polarion/icons/default/enums/type_spike.gif">
          <a:hlinkClick xmlns:r="http://schemas.openxmlformats.org/officeDocument/2006/relationships" r:id="rId850" tgtFrame="_top"/>
          <a:extLst>
            <a:ext uri="{FF2B5EF4-FFF2-40B4-BE49-F238E27FC236}">
              <a16:creationId xmlns:a16="http://schemas.microsoft.com/office/drawing/2014/main" id="{9BEF33FB-4837-40B3-9DE4-6FEBA89EDBFA}"/>
            </a:ext>
          </a:extLst>
        </xdr:cNvPr>
        <xdr:cNvSpPr>
          <a:spLocks noChangeAspect="1" noChangeArrowheads="1"/>
        </xdr:cNvSpPr>
      </xdr:nvSpPr>
      <xdr:spPr bwMode="auto">
        <a:xfrm>
          <a:off x="5797550" y="277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xdr:row>
      <xdr:rowOff>0</xdr:rowOff>
    </xdr:from>
    <xdr:to>
      <xdr:col>0</xdr:col>
      <xdr:colOff>304800</xdr:colOff>
      <xdr:row>427</xdr:row>
      <xdr:rowOff>304800</xdr:rowOff>
    </xdr:to>
    <xdr:sp macro="" textlink="">
      <xdr:nvSpPr>
        <xdr:cNvPr id="26139" name="AutoShape 2587" descr="https://adas-server.mobiledrivetech.com/polarion/ria/images/suspect.gif">
          <a:extLst>
            <a:ext uri="{FF2B5EF4-FFF2-40B4-BE49-F238E27FC236}">
              <a16:creationId xmlns:a16="http://schemas.microsoft.com/office/drawing/2014/main" id="{C5859257-E780-44D5-A43B-4BBF57D6B210}"/>
            </a:ext>
          </a:extLst>
        </xdr:cNvPr>
        <xdr:cNvSpPr>
          <a:spLocks noChangeAspect="1" noChangeArrowheads="1"/>
        </xdr:cNvSpPr>
      </xdr:nvSpPr>
      <xdr:spPr bwMode="auto">
        <a:xfrm>
          <a:off x="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427</xdr:row>
      <xdr:rowOff>0</xdr:rowOff>
    </xdr:from>
    <xdr:to>
      <xdr:col>0</xdr:col>
      <xdr:colOff>615950</xdr:colOff>
      <xdr:row>427</xdr:row>
      <xdr:rowOff>304800</xdr:rowOff>
    </xdr:to>
    <xdr:sp macro="" textlink="">
      <xdr:nvSpPr>
        <xdr:cNvPr id="26140" name="AutoShape 2588">
          <a:extLst>
            <a:ext uri="{FF2B5EF4-FFF2-40B4-BE49-F238E27FC236}">
              <a16:creationId xmlns:a16="http://schemas.microsoft.com/office/drawing/2014/main" id="{48345481-36C2-413B-9ADD-F82BF2F4413D}"/>
            </a:ext>
          </a:extLst>
        </xdr:cNvPr>
        <xdr:cNvSpPr>
          <a:spLocks noChangeAspect="1" noChangeArrowheads="1"/>
        </xdr:cNvSpPr>
      </xdr:nvSpPr>
      <xdr:spPr bwMode="auto">
        <a:xfrm>
          <a:off x="31115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427</xdr:row>
      <xdr:rowOff>0</xdr:rowOff>
    </xdr:from>
    <xdr:to>
      <xdr:col>0</xdr:col>
      <xdr:colOff>927100</xdr:colOff>
      <xdr:row>427</xdr:row>
      <xdr:rowOff>304800</xdr:rowOff>
    </xdr:to>
    <xdr:sp macro="" textlink="">
      <xdr:nvSpPr>
        <xdr:cNvPr id="26141" name="AutoShape 2589" descr="https://adas-server.mobiledrivetech.com/polarion/icons/default/enums/type_purple_spec.png">
          <a:hlinkClick xmlns:r="http://schemas.openxmlformats.org/officeDocument/2006/relationships" r:id="rId851" tgtFrame="_blank"/>
          <a:extLst>
            <a:ext uri="{FF2B5EF4-FFF2-40B4-BE49-F238E27FC236}">
              <a16:creationId xmlns:a16="http://schemas.microsoft.com/office/drawing/2014/main" id="{05FE3B9E-9416-42A8-BB66-FFCE3A9A57CE}"/>
            </a:ext>
          </a:extLst>
        </xdr:cNvPr>
        <xdr:cNvSpPr>
          <a:spLocks noChangeAspect="1" noChangeArrowheads="1"/>
        </xdr:cNvSpPr>
      </xdr:nvSpPr>
      <xdr:spPr bwMode="auto">
        <a:xfrm>
          <a:off x="62230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427</xdr:row>
      <xdr:rowOff>0</xdr:rowOff>
    </xdr:from>
    <xdr:to>
      <xdr:col>1</xdr:col>
      <xdr:colOff>304800</xdr:colOff>
      <xdr:row>427</xdr:row>
      <xdr:rowOff>304800</xdr:rowOff>
    </xdr:to>
    <xdr:sp macro="" textlink="">
      <xdr:nvSpPr>
        <xdr:cNvPr id="26142" name="AutoShape 2590" descr="https://adas-server.mobiledrivetech.com/polarion/icons/default/enums/type_purple_spec.png">
          <a:hlinkClick xmlns:r="http://schemas.openxmlformats.org/officeDocument/2006/relationships" r:id="rId851" tgtFrame="_top"/>
          <a:extLst>
            <a:ext uri="{FF2B5EF4-FFF2-40B4-BE49-F238E27FC236}">
              <a16:creationId xmlns:a16="http://schemas.microsoft.com/office/drawing/2014/main" id="{5A43A0CE-ABC5-4ED2-B260-401B05E1D791}"/>
            </a:ext>
          </a:extLst>
        </xdr:cNvPr>
        <xdr:cNvSpPr>
          <a:spLocks noChangeAspect="1" noChangeArrowheads="1"/>
        </xdr:cNvSpPr>
      </xdr:nvSpPr>
      <xdr:spPr bwMode="auto">
        <a:xfrm>
          <a:off x="202565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427</xdr:row>
      <xdr:rowOff>0</xdr:rowOff>
    </xdr:from>
    <xdr:to>
      <xdr:col>2</xdr:col>
      <xdr:colOff>304800</xdr:colOff>
      <xdr:row>427</xdr:row>
      <xdr:rowOff>304800</xdr:rowOff>
    </xdr:to>
    <xdr:sp macro="" textlink="">
      <xdr:nvSpPr>
        <xdr:cNvPr id="26143" name="AutoShape 2591" descr="https://adas-server.mobiledrivetech.com/polarion/icons/default/enums/type_spike.gif">
          <a:hlinkClick xmlns:r="http://schemas.openxmlformats.org/officeDocument/2006/relationships" r:id="rId852" tgtFrame="_blank"/>
          <a:extLst>
            <a:ext uri="{FF2B5EF4-FFF2-40B4-BE49-F238E27FC236}">
              <a16:creationId xmlns:a16="http://schemas.microsoft.com/office/drawing/2014/main" id="{6D905CE8-4BC1-493E-9ED9-77D24DA09E28}"/>
            </a:ext>
          </a:extLst>
        </xdr:cNvPr>
        <xdr:cNvSpPr>
          <a:spLocks noChangeAspect="1" noChangeArrowheads="1"/>
        </xdr:cNvSpPr>
      </xdr:nvSpPr>
      <xdr:spPr bwMode="auto">
        <a:xfrm>
          <a:off x="265430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427</xdr:row>
      <xdr:rowOff>0</xdr:rowOff>
    </xdr:from>
    <xdr:to>
      <xdr:col>3</xdr:col>
      <xdr:colOff>304800</xdr:colOff>
      <xdr:row>427</xdr:row>
      <xdr:rowOff>304800</xdr:rowOff>
    </xdr:to>
    <xdr:sp macro="" textlink="">
      <xdr:nvSpPr>
        <xdr:cNvPr id="26144" name="AutoShape 2592" descr="https://adas-server.mobiledrivetech.com/polarion/icons/default/enums/type_spike.gif">
          <a:hlinkClick xmlns:r="http://schemas.openxmlformats.org/officeDocument/2006/relationships" r:id="rId852" tgtFrame="_top"/>
          <a:extLst>
            <a:ext uri="{FF2B5EF4-FFF2-40B4-BE49-F238E27FC236}">
              <a16:creationId xmlns:a16="http://schemas.microsoft.com/office/drawing/2014/main" id="{07879EBD-3173-4523-B01D-35674C1ECB57}"/>
            </a:ext>
          </a:extLst>
        </xdr:cNvPr>
        <xdr:cNvSpPr>
          <a:spLocks noChangeAspect="1" noChangeArrowheads="1"/>
        </xdr:cNvSpPr>
      </xdr:nvSpPr>
      <xdr:spPr bwMode="auto">
        <a:xfrm>
          <a:off x="5797550" y="278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0</xdr:col>
      <xdr:colOff>304800</xdr:colOff>
      <xdr:row>428</xdr:row>
      <xdr:rowOff>304800</xdr:rowOff>
    </xdr:to>
    <xdr:sp macro="" textlink="">
      <xdr:nvSpPr>
        <xdr:cNvPr id="26145" name="AutoShape 2593" descr="https://adas-server.mobiledrivetech.com/polarion/ria/images/suspect.gif">
          <a:extLst>
            <a:ext uri="{FF2B5EF4-FFF2-40B4-BE49-F238E27FC236}">
              <a16:creationId xmlns:a16="http://schemas.microsoft.com/office/drawing/2014/main" id="{3A2B2AF9-4453-4CF2-A86E-8376E10D9691}"/>
            </a:ext>
          </a:extLst>
        </xdr:cNvPr>
        <xdr:cNvSpPr>
          <a:spLocks noChangeAspect="1" noChangeArrowheads="1"/>
        </xdr:cNvSpPr>
      </xdr:nvSpPr>
      <xdr:spPr bwMode="auto">
        <a:xfrm>
          <a:off x="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428</xdr:row>
      <xdr:rowOff>0</xdr:rowOff>
    </xdr:from>
    <xdr:to>
      <xdr:col>0</xdr:col>
      <xdr:colOff>615950</xdr:colOff>
      <xdr:row>428</xdr:row>
      <xdr:rowOff>304800</xdr:rowOff>
    </xdr:to>
    <xdr:sp macro="" textlink="">
      <xdr:nvSpPr>
        <xdr:cNvPr id="26146" name="AutoShape 2594">
          <a:extLst>
            <a:ext uri="{FF2B5EF4-FFF2-40B4-BE49-F238E27FC236}">
              <a16:creationId xmlns:a16="http://schemas.microsoft.com/office/drawing/2014/main" id="{BD261DE5-6F2D-414C-B02E-2477F0D2D034}"/>
            </a:ext>
          </a:extLst>
        </xdr:cNvPr>
        <xdr:cNvSpPr>
          <a:spLocks noChangeAspect="1" noChangeArrowheads="1"/>
        </xdr:cNvSpPr>
      </xdr:nvSpPr>
      <xdr:spPr bwMode="auto">
        <a:xfrm>
          <a:off x="31115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428</xdr:row>
      <xdr:rowOff>0</xdr:rowOff>
    </xdr:from>
    <xdr:to>
      <xdr:col>0</xdr:col>
      <xdr:colOff>927100</xdr:colOff>
      <xdr:row>428</xdr:row>
      <xdr:rowOff>304800</xdr:rowOff>
    </xdr:to>
    <xdr:sp macro="" textlink="">
      <xdr:nvSpPr>
        <xdr:cNvPr id="26147" name="AutoShape 2595" descr="https://adas-server.mobiledrivetech.com/polarion/icons/default/enums/type_purple_spec.png">
          <a:hlinkClick xmlns:r="http://schemas.openxmlformats.org/officeDocument/2006/relationships" r:id="rId853" tgtFrame="_blank"/>
          <a:extLst>
            <a:ext uri="{FF2B5EF4-FFF2-40B4-BE49-F238E27FC236}">
              <a16:creationId xmlns:a16="http://schemas.microsoft.com/office/drawing/2014/main" id="{055E08AA-872C-4B29-9EC6-A7CC66AD7B9C}"/>
            </a:ext>
          </a:extLst>
        </xdr:cNvPr>
        <xdr:cNvSpPr>
          <a:spLocks noChangeAspect="1" noChangeArrowheads="1"/>
        </xdr:cNvSpPr>
      </xdr:nvSpPr>
      <xdr:spPr bwMode="auto">
        <a:xfrm>
          <a:off x="62230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428</xdr:row>
      <xdr:rowOff>0</xdr:rowOff>
    </xdr:from>
    <xdr:to>
      <xdr:col>1</xdr:col>
      <xdr:colOff>304800</xdr:colOff>
      <xdr:row>428</xdr:row>
      <xdr:rowOff>304800</xdr:rowOff>
    </xdr:to>
    <xdr:sp macro="" textlink="">
      <xdr:nvSpPr>
        <xdr:cNvPr id="26148" name="AutoShape 2596" descr="https://adas-server.mobiledrivetech.com/polarion/icons/default/enums/type_purple_spec.png">
          <a:hlinkClick xmlns:r="http://schemas.openxmlformats.org/officeDocument/2006/relationships" r:id="rId853" tgtFrame="_top"/>
          <a:extLst>
            <a:ext uri="{FF2B5EF4-FFF2-40B4-BE49-F238E27FC236}">
              <a16:creationId xmlns:a16="http://schemas.microsoft.com/office/drawing/2014/main" id="{C11549AA-62E5-44E9-A4BB-553E2DA63FEA}"/>
            </a:ext>
          </a:extLst>
        </xdr:cNvPr>
        <xdr:cNvSpPr>
          <a:spLocks noChangeAspect="1" noChangeArrowheads="1"/>
        </xdr:cNvSpPr>
      </xdr:nvSpPr>
      <xdr:spPr bwMode="auto">
        <a:xfrm>
          <a:off x="202565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428</xdr:row>
      <xdr:rowOff>0</xdr:rowOff>
    </xdr:from>
    <xdr:to>
      <xdr:col>2</xdr:col>
      <xdr:colOff>304800</xdr:colOff>
      <xdr:row>428</xdr:row>
      <xdr:rowOff>304800</xdr:rowOff>
    </xdr:to>
    <xdr:sp macro="" textlink="">
      <xdr:nvSpPr>
        <xdr:cNvPr id="26149" name="AutoShape 2597" descr="https://adas-server.mobiledrivetech.com/polarion/icons/default/enums/type_spike.gif">
          <a:hlinkClick xmlns:r="http://schemas.openxmlformats.org/officeDocument/2006/relationships" r:id="rId854" tgtFrame="_blank"/>
          <a:extLst>
            <a:ext uri="{FF2B5EF4-FFF2-40B4-BE49-F238E27FC236}">
              <a16:creationId xmlns:a16="http://schemas.microsoft.com/office/drawing/2014/main" id="{C567A0D7-E61D-4A9A-B1A9-15EEDEA01503}"/>
            </a:ext>
          </a:extLst>
        </xdr:cNvPr>
        <xdr:cNvSpPr>
          <a:spLocks noChangeAspect="1" noChangeArrowheads="1"/>
        </xdr:cNvSpPr>
      </xdr:nvSpPr>
      <xdr:spPr bwMode="auto">
        <a:xfrm>
          <a:off x="265430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428</xdr:row>
      <xdr:rowOff>0</xdr:rowOff>
    </xdr:from>
    <xdr:to>
      <xdr:col>3</xdr:col>
      <xdr:colOff>304800</xdr:colOff>
      <xdr:row>428</xdr:row>
      <xdr:rowOff>304800</xdr:rowOff>
    </xdr:to>
    <xdr:sp macro="" textlink="">
      <xdr:nvSpPr>
        <xdr:cNvPr id="26150" name="AutoShape 2598" descr="https://adas-server.mobiledrivetech.com/polarion/icons/default/enums/type_spike.gif">
          <a:hlinkClick xmlns:r="http://schemas.openxmlformats.org/officeDocument/2006/relationships" r:id="rId854" tgtFrame="_top"/>
          <a:extLst>
            <a:ext uri="{FF2B5EF4-FFF2-40B4-BE49-F238E27FC236}">
              <a16:creationId xmlns:a16="http://schemas.microsoft.com/office/drawing/2014/main" id="{506C999F-37B0-4815-BB02-8CA01961FA0D}"/>
            </a:ext>
          </a:extLst>
        </xdr:cNvPr>
        <xdr:cNvSpPr>
          <a:spLocks noChangeAspect="1" noChangeArrowheads="1"/>
        </xdr:cNvSpPr>
      </xdr:nvSpPr>
      <xdr:spPr bwMode="auto">
        <a:xfrm>
          <a:off x="5797550" y="278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xdr:row>
      <xdr:rowOff>0</xdr:rowOff>
    </xdr:from>
    <xdr:to>
      <xdr:col>0</xdr:col>
      <xdr:colOff>304800</xdr:colOff>
      <xdr:row>429</xdr:row>
      <xdr:rowOff>304800</xdr:rowOff>
    </xdr:to>
    <xdr:sp macro="" textlink="">
      <xdr:nvSpPr>
        <xdr:cNvPr id="26151" name="AutoShape 2599" descr="https://adas-server.mobiledrivetech.com/polarion/ria/images/suspect.gif">
          <a:extLst>
            <a:ext uri="{FF2B5EF4-FFF2-40B4-BE49-F238E27FC236}">
              <a16:creationId xmlns:a16="http://schemas.microsoft.com/office/drawing/2014/main" id="{4D2AA8A5-007B-4ECF-9C6F-7CED8CF474CF}"/>
            </a:ext>
          </a:extLst>
        </xdr:cNvPr>
        <xdr:cNvSpPr>
          <a:spLocks noChangeAspect="1" noChangeArrowheads="1"/>
        </xdr:cNvSpPr>
      </xdr:nvSpPr>
      <xdr:spPr bwMode="auto">
        <a:xfrm>
          <a:off x="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429</xdr:row>
      <xdr:rowOff>0</xdr:rowOff>
    </xdr:from>
    <xdr:to>
      <xdr:col>0</xdr:col>
      <xdr:colOff>615950</xdr:colOff>
      <xdr:row>429</xdr:row>
      <xdr:rowOff>304800</xdr:rowOff>
    </xdr:to>
    <xdr:sp macro="" textlink="">
      <xdr:nvSpPr>
        <xdr:cNvPr id="26152" name="AutoShape 2600">
          <a:extLst>
            <a:ext uri="{FF2B5EF4-FFF2-40B4-BE49-F238E27FC236}">
              <a16:creationId xmlns:a16="http://schemas.microsoft.com/office/drawing/2014/main" id="{52F22E49-EC3D-43BD-9154-8BE27F0724AF}"/>
            </a:ext>
          </a:extLst>
        </xdr:cNvPr>
        <xdr:cNvSpPr>
          <a:spLocks noChangeAspect="1" noChangeArrowheads="1"/>
        </xdr:cNvSpPr>
      </xdr:nvSpPr>
      <xdr:spPr bwMode="auto">
        <a:xfrm>
          <a:off x="31115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429</xdr:row>
      <xdr:rowOff>0</xdr:rowOff>
    </xdr:from>
    <xdr:to>
      <xdr:col>0</xdr:col>
      <xdr:colOff>927100</xdr:colOff>
      <xdr:row>429</xdr:row>
      <xdr:rowOff>304800</xdr:rowOff>
    </xdr:to>
    <xdr:sp macro="" textlink="">
      <xdr:nvSpPr>
        <xdr:cNvPr id="26153" name="AutoShape 2601" descr="https://adas-server.mobiledrivetech.com/polarion/icons/default/enums/type_purple_spec.png">
          <a:hlinkClick xmlns:r="http://schemas.openxmlformats.org/officeDocument/2006/relationships" r:id="rId855" tgtFrame="_blank"/>
          <a:extLst>
            <a:ext uri="{FF2B5EF4-FFF2-40B4-BE49-F238E27FC236}">
              <a16:creationId xmlns:a16="http://schemas.microsoft.com/office/drawing/2014/main" id="{1E48416D-D318-423A-BDC9-B3C4DD2CA2AA}"/>
            </a:ext>
          </a:extLst>
        </xdr:cNvPr>
        <xdr:cNvSpPr>
          <a:spLocks noChangeAspect="1" noChangeArrowheads="1"/>
        </xdr:cNvSpPr>
      </xdr:nvSpPr>
      <xdr:spPr bwMode="auto">
        <a:xfrm>
          <a:off x="62230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429</xdr:row>
      <xdr:rowOff>0</xdr:rowOff>
    </xdr:from>
    <xdr:to>
      <xdr:col>1</xdr:col>
      <xdr:colOff>304800</xdr:colOff>
      <xdr:row>429</xdr:row>
      <xdr:rowOff>304800</xdr:rowOff>
    </xdr:to>
    <xdr:sp macro="" textlink="">
      <xdr:nvSpPr>
        <xdr:cNvPr id="26154" name="AutoShape 2602" descr="https://adas-server.mobiledrivetech.com/polarion/icons/default/enums/type_purple_spec.png">
          <a:hlinkClick xmlns:r="http://schemas.openxmlformats.org/officeDocument/2006/relationships" r:id="rId855" tgtFrame="_top"/>
          <a:extLst>
            <a:ext uri="{FF2B5EF4-FFF2-40B4-BE49-F238E27FC236}">
              <a16:creationId xmlns:a16="http://schemas.microsoft.com/office/drawing/2014/main" id="{C281730E-7C35-4842-BE17-3DDC5AA2A025}"/>
            </a:ext>
          </a:extLst>
        </xdr:cNvPr>
        <xdr:cNvSpPr>
          <a:spLocks noChangeAspect="1" noChangeArrowheads="1"/>
        </xdr:cNvSpPr>
      </xdr:nvSpPr>
      <xdr:spPr bwMode="auto">
        <a:xfrm>
          <a:off x="202565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429</xdr:row>
      <xdr:rowOff>0</xdr:rowOff>
    </xdr:from>
    <xdr:to>
      <xdr:col>2</xdr:col>
      <xdr:colOff>304800</xdr:colOff>
      <xdr:row>429</xdr:row>
      <xdr:rowOff>304800</xdr:rowOff>
    </xdr:to>
    <xdr:sp macro="" textlink="">
      <xdr:nvSpPr>
        <xdr:cNvPr id="26155" name="AutoShape 2603" descr="https://adas-server.mobiledrivetech.com/polarion/icons/default/enums/type_spike.gif">
          <a:hlinkClick xmlns:r="http://schemas.openxmlformats.org/officeDocument/2006/relationships" r:id="rId856" tgtFrame="_blank"/>
          <a:extLst>
            <a:ext uri="{FF2B5EF4-FFF2-40B4-BE49-F238E27FC236}">
              <a16:creationId xmlns:a16="http://schemas.microsoft.com/office/drawing/2014/main" id="{CCC4D2AA-DCBD-4211-96E5-74189A978451}"/>
            </a:ext>
          </a:extLst>
        </xdr:cNvPr>
        <xdr:cNvSpPr>
          <a:spLocks noChangeAspect="1" noChangeArrowheads="1"/>
        </xdr:cNvSpPr>
      </xdr:nvSpPr>
      <xdr:spPr bwMode="auto">
        <a:xfrm>
          <a:off x="265430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429</xdr:row>
      <xdr:rowOff>0</xdr:rowOff>
    </xdr:from>
    <xdr:to>
      <xdr:col>3</xdr:col>
      <xdr:colOff>304800</xdr:colOff>
      <xdr:row>429</xdr:row>
      <xdr:rowOff>304800</xdr:rowOff>
    </xdr:to>
    <xdr:sp macro="" textlink="">
      <xdr:nvSpPr>
        <xdr:cNvPr id="26156" name="AutoShape 2604" descr="https://adas-server.mobiledrivetech.com/polarion/icons/default/enums/type_spike.gif">
          <a:hlinkClick xmlns:r="http://schemas.openxmlformats.org/officeDocument/2006/relationships" r:id="rId856" tgtFrame="_top"/>
          <a:extLst>
            <a:ext uri="{FF2B5EF4-FFF2-40B4-BE49-F238E27FC236}">
              <a16:creationId xmlns:a16="http://schemas.microsoft.com/office/drawing/2014/main" id="{3DA5F01E-8BED-415E-8D53-2C57C8A91A4F}"/>
            </a:ext>
          </a:extLst>
        </xdr:cNvPr>
        <xdr:cNvSpPr>
          <a:spLocks noChangeAspect="1" noChangeArrowheads="1"/>
        </xdr:cNvSpPr>
      </xdr:nvSpPr>
      <xdr:spPr bwMode="auto">
        <a:xfrm>
          <a:off x="5797550" y="2794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xdr:row>
      <xdr:rowOff>0</xdr:rowOff>
    </xdr:from>
    <xdr:to>
      <xdr:col>0</xdr:col>
      <xdr:colOff>304800</xdr:colOff>
      <xdr:row>430</xdr:row>
      <xdr:rowOff>304800</xdr:rowOff>
    </xdr:to>
    <xdr:sp macro="" textlink="">
      <xdr:nvSpPr>
        <xdr:cNvPr id="26157" name="AutoShape 2605" descr="https://adas-server.mobiledrivetech.com/polarion/ria/images/suspect.gif">
          <a:extLst>
            <a:ext uri="{FF2B5EF4-FFF2-40B4-BE49-F238E27FC236}">
              <a16:creationId xmlns:a16="http://schemas.microsoft.com/office/drawing/2014/main" id="{1E205009-9798-4734-8D12-CD10ED870236}"/>
            </a:ext>
          </a:extLst>
        </xdr:cNvPr>
        <xdr:cNvSpPr>
          <a:spLocks noChangeAspect="1" noChangeArrowheads="1"/>
        </xdr:cNvSpPr>
      </xdr:nvSpPr>
      <xdr:spPr bwMode="auto">
        <a:xfrm>
          <a:off x="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430</xdr:row>
      <xdr:rowOff>0</xdr:rowOff>
    </xdr:from>
    <xdr:to>
      <xdr:col>0</xdr:col>
      <xdr:colOff>615950</xdr:colOff>
      <xdr:row>430</xdr:row>
      <xdr:rowOff>304800</xdr:rowOff>
    </xdr:to>
    <xdr:sp macro="" textlink="">
      <xdr:nvSpPr>
        <xdr:cNvPr id="26158" name="AutoShape 2606">
          <a:extLst>
            <a:ext uri="{FF2B5EF4-FFF2-40B4-BE49-F238E27FC236}">
              <a16:creationId xmlns:a16="http://schemas.microsoft.com/office/drawing/2014/main" id="{2919305C-3C86-409B-864D-C1B21A11A7BC}"/>
            </a:ext>
          </a:extLst>
        </xdr:cNvPr>
        <xdr:cNvSpPr>
          <a:spLocks noChangeAspect="1" noChangeArrowheads="1"/>
        </xdr:cNvSpPr>
      </xdr:nvSpPr>
      <xdr:spPr bwMode="auto">
        <a:xfrm>
          <a:off x="31115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430</xdr:row>
      <xdr:rowOff>0</xdr:rowOff>
    </xdr:from>
    <xdr:to>
      <xdr:col>0</xdr:col>
      <xdr:colOff>927100</xdr:colOff>
      <xdr:row>430</xdr:row>
      <xdr:rowOff>304800</xdr:rowOff>
    </xdr:to>
    <xdr:sp macro="" textlink="">
      <xdr:nvSpPr>
        <xdr:cNvPr id="26159" name="AutoShape 2607" descr="https://adas-server.mobiledrivetech.com/polarion/icons/default/enums/type_purple_spec.png">
          <a:hlinkClick xmlns:r="http://schemas.openxmlformats.org/officeDocument/2006/relationships" r:id="rId857" tgtFrame="_blank"/>
          <a:extLst>
            <a:ext uri="{FF2B5EF4-FFF2-40B4-BE49-F238E27FC236}">
              <a16:creationId xmlns:a16="http://schemas.microsoft.com/office/drawing/2014/main" id="{2ACE86A7-F644-46DA-8C62-31B4001CC618}"/>
            </a:ext>
          </a:extLst>
        </xdr:cNvPr>
        <xdr:cNvSpPr>
          <a:spLocks noChangeAspect="1" noChangeArrowheads="1"/>
        </xdr:cNvSpPr>
      </xdr:nvSpPr>
      <xdr:spPr bwMode="auto">
        <a:xfrm>
          <a:off x="62230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430</xdr:row>
      <xdr:rowOff>0</xdr:rowOff>
    </xdr:from>
    <xdr:to>
      <xdr:col>1</xdr:col>
      <xdr:colOff>304800</xdr:colOff>
      <xdr:row>430</xdr:row>
      <xdr:rowOff>304800</xdr:rowOff>
    </xdr:to>
    <xdr:sp macro="" textlink="">
      <xdr:nvSpPr>
        <xdr:cNvPr id="26160" name="AutoShape 2608" descr="https://adas-server.mobiledrivetech.com/polarion/icons/default/enums/type_purple_spec.png">
          <a:hlinkClick xmlns:r="http://schemas.openxmlformats.org/officeDocument/2006/relationships" r:id="rId857" tgtFrame="_top"/>
          <a:extLst>
            <a:ext uri="{FF2B5EF4-FFF2-40B4-BE49-F238E27FC236}">
              <a16:creationId xmlns:a16="http://schemas.microsoft.com/office/drawing/2014/main" id="{7508DEC5-9047-40CC-BD8D-B11536DDF8BD}"/>
            </a:ext>
          </a:extLst>
        </xdr:cNvPr>
        <xdr:cNvSpPr>
          <a:spLocks noChangeAspect="1" noChangeArrowheads="1"/>
        </xdr:cNvSpPr>
      </xdr:nvSpPr>
      <xdr:spPr bwMode="auto">
        <a:xfrm>
          <a:off x="202565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430</xdr:row>
      <xdr:rowOff>0</xdr:rowOff>
    </xdr:from>
    <xdr:to>
      <xdr:col>2</xdr:col>
      <xdr:colOff>304800</xdr:colOff>
      <xdr:row>430</xdr:row>
      <xdr:rowOff>304800</xdr:rowOff>
    </xdr:to>
    <xdr:sp macro="" textlink="">
      <xdr:nvSpPr>
        <xdr:cNvPr id="26161" name="AutoShape 2609" descr="https://adas-server.mobiledrivetech.com/polarion/icons/default/enums/type_spike.gif">
          <a:hlinkClick xmlns:r="http://schemas.openxmlformats.org/officeDocument/2006/relationships" r:id="rId858" tgtFrame="_blank"/>
          <a:extLst>
            <a:ext uri="{FF2B5EF4-FFF2-40B4-BE49-F238E27FC236}">
              <a16:creationId xmlns:a16="http://schemas.microsoft.com/office/drawing/2014/main" id="{2F9F1109-64E3-4B9A-A618-C042D7DA8E48}"/>
            </a:ext>
          </a:extLst>
        </xdr:cNvPr>
        <xdr:cNvSpPr>
          <a:spLocks noChangeAspect="1" noChangeArrowheads="1"/>
        </xdr:cNvSpPr>
      </xdr:nvSpPr>
      <xdr:spPr bwMode="auto">
        <a:xfrm>
          <a:off x="265430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430</xdr:row>
      <xdr:rowOff>0</xdr:rowOff>
    </xdr:from>
    <xdr:to>
      <xdr:col>3</xdr:col>
      <xdr:colOff>304800</xdr:colOff>
      <xdr:row>430</xdr:row>
      <xdr:rowOff>304800</xdr:rowOff>
    </xdr:to>
    <xdr:sp macro="" textlink="">
      <xdr:nvSpPr>
        <xdr:cNvPr id="26162" name="AutoShape 2610" descr="https://adas-server.mobiledrivetech.com/polarion/icons/default/enums/type_spike.gif">
          <a:hlinkClick xmlns:r="http://schemas.openxmlformats.org/officeDocument/2006/relationships" r:id="rId858" tgtFrame="_top"/>
          <a:extLst>
            <a:ext uri="{FF2B5EF4-FFF2-40B4-BE49-F238E27FC236}">
              <a16:creationId xmlns:a16="http://schemas.microsoft.com/office/drawing/2014/main" id="{BB2EF2A0-A603-4C7F-8BEF-5F97C5F02B3C}"/>
            </a:ext>
          </a:extLst>
        </xdr:cNvPr>
        <xdr:cNvSpPr>
          <a:spLocks noChangeAspect="1" noChangeArrowheads="1"/>
        </xdr:cNvSpPr>
      </xdr:nvSpPr>
      <xdr:spPr bwMode="auto">
        <a:xfrm>
          <a:off x="5797550" y="2801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xdr:row>
      <xdr:rowOff>0</xdr:rowOff>
    </xdr:from>
    <xdr:to>
      <xdr:col>0</xdr:col>
      <xdr:colOff>304800</xdr:colOff>
      <xdr:row>431</xdr:row>
      <xdr:rowOff>304800</xdr:rowOff>
    </xdr:to>
    <xdr:sp macro="" textlink="">
      <xdr:nvSpPr>
        <xdr:cNvPr id="26163" name="AutoShape 2611" descr="https://adas-server.mobiledrivetech.com/polarion/ria/images/suspect.gif">
          <a:extLst>
            <a:ext uri="{FF2B5EF4-FFF2-40B4-BE49-F238E27FC236}">
              <a16:creationId xmlns:a16="http://schemas.microsoft.com/office/drawing/2014/main" id="{006443BA-63A1-47E8-8668-B133AF197C97}"/>
            </a:ext>
          </a:extLst>
        </xdr:cNvPr>
        <xdr:cNvSpPr>
          <a:spLocks noChangeAspect="1" noChangeArrowheads="1"/>
        </xdr:cNvSpPr>
      </xdr:nvSpPr>
      <xdr:spPr bwMode="auto">
        <a:xfrm>
          <a:off x="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431</xdr:row>
      <xdr:rowOff>0</xdr:rowOff>
    </xdr:from>
    <xdr:to>
      <xdr:col>0</xdr:col>
      <xdr:colOff>615950</xdr:colOff>
      <xdr:row>431</xdr:row>
      <xdr:rowOff>304800</xdr:rowOff>
    </xdr:to>
    <xdr:sp macro="" textlink="">
      <xdr:nvSpPr>
        <xdr:cNvPr id="26164" name="AutoShape 2612">
          <a:extLst>
            <a:ext uri="{FF2B5EF4-FFF2-40B4-BE49-F238E27FC236}">
              <a16:creationId xmlns:a16="http://schemas.microsoft.com/office/drawing/2014/main" id="{722050D8-A8B1-4F02-95FC-CC7ACDFF371B}"/>
            </a:ext>
          </a:extLst>
        </xdr:cNvPr>
        <xdr:cNvSpPr>
          <a:spLocks noChangeAspect="1" noChangeArrowheads="1"/>
        </xdr:cNvSpPr>
      </xdr:nvSpPr>
      <xdr:spPr bwMode="auto">
        <a:xfrm>
          <a:off x="31115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431</xdr:row>
      <xdr:rowOff>0</xdr:rowOff>
    </xdr:from>
    <xdr:to>
      <xdr:col>0</xdr:col>
      <xdr:colOff>927100</xdr:colOff>
      <xdr:row>431</xdr:row>
      <xdr:rowOff>304800</xdr:rowOff>
    </xdr:to>
    <xdr:sp macro="" textlink="">
      <xdr:nvSpPr>
        <xdr:cNvPr id="26165" name="AutoShape 2613" descr="https://adas-server.mobiledrivetech.com/polarion/icons/default/enums/type_purple_spec.png">
          <a:hlinkClick xmlns:r="http://schemas.openxmlformats.org/officeDocument/2006/relationships" r:id="rId859" tgtFrame="_blank"/>
          <a:extLst>
            <a:ext uri="{FF2B5EF4-FFF2-40B4-BE49-F238E27FC236}">
              <a16:creationId xmlns:a16="http://schemas.microsoft.com/office/drawing/2014/main" id="{BA0480DC-428B-4609-AF3B-B79615571759}"/>
            </a:ext>
          </a:extLst>
        </xdr:cNvPr>
        <xdr:cNvSpPr>
          <a:spLocks noChangeAspect="1" noChangeArrowheads="1"/>
        </xdr:cNvSpPr>
      </xdr:nvSpPr>
      <xdr:spPr bwMode="auto">
        <a:xfrm>
          <a:off x="62230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431</xdr:row>
      <xdr:rowOff>0</xdr:rowOff>
    </xdr:from>
    <xdr:to>
      <xdr:col>1</xdr:col>
      <xdr:colOff>304800</xdr:colOff>
      <xdr:row>431</xdr:row>
      <xdr:rowOff>304800</xdr:rowOff>
    </xdr:to>
    <xdr:sp macro="" textlink="">
      <xdr:nvSpPr>
        <xdr:cNvPr id="26166" name="AutoShape 2614" descr="https://adas-server.mobiledrivetech.com/polarion/icons/default/enums/type_purple_spec.png">
          <a:hlinkClick xmlns:r="http://schemas.openxmlformats.org/officeDocument/2006/relationships" r:id="rId859" tgtFrame="_top"/>
          <a:extLst>
            <a:ext uri="{FF2B5EF4-FFF2-40B4-BE49-F238E27FC236}">
              <a16:creationId xmlns:a16="http://schemas.microsoft.com/office/drawing/2014/main" id="{68CE70A4-6B16-4812-9683-CA02D174860C}"/>
            </a:ext>
          </a:extLst>
        </xdr:cNvPr>
        <xdr:cNvSpPr>
          <a:spLocks noChangeAspect="1" noChangeArrowheads="1"/>
        </xdr:cNvSpPr>
      </xdr:nvSpPr>
      <xdr:spPr bwMode="auto">
        <a:xfrm>
          <a:off x="202565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431</xdr:row>
      <xdr:rowOff>0</xdr:rowOff>
    </xdr:from>
    <xdr:to>
      <xdr:col>2</xdr:col>
      <xdr:colOff>304800</xdr:colOff>
      <xdr:row>431</xdr:row>
      <xdr:rowOff>304800</xdr:rowOff>
    </xdr:to>
    <xdr:sp macro="" textlink="">
      <xdr:nvSpPr>
        <xdr:cNvPr id="26167" name="AutoShape 2615" descr="https://adas-server.mobiledrivetech.com/polarion/icons/default/enums/type_spike.gif">
          <a:hlinkClick xmlns:r="http://schemas.openxmlformats.org/officeDocument/2006/relationships" r:id="rId860" tgtFrame="_blank"/>
          <a:extLst>
            <a:ext uri="{FF2B5EF4-FFF2-40B4-BE49-F238E27FC236}">
              <a16:creationId xmlns:a16="http://schemas.microsoft.com/office/drawing/2014/main" id="{F4C2469C-B078-412C-AB69-D824890A24BC}"/>
            </a:ext>
          </a:extLst>
        </xdr:cNvPr>
        <xdr:cNvSpPr>
          <a:spLocks noChangeAspect="1" noChangeArrowheads="1"/>
        </xdr:cNvSpPr>
      </xdr:nvSpPr>
      <xdr:spPr bwMode="auto">
        <a:xfrm>
          <a:off x="265430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431</xdr:row>
      <xdr:rowOff>0</xdr:rowOff>
    </xdr:from>
    <xdr:to>
      <xdr:col>3</xdr:col>
      <xdr:colOff>304800</xdr:colOff>
      <xdr:row>431</xdr:row>
      <xdr:rowOff>304800</xdr:rowOff>
    </xdr:to>
    <xdr:sp macro="" textlink="">
      <xdr:nvSpPr>
        <xdr:cNvPr id="26168" name="AutoShape 2616" descr="https://adas-server.mobiledrivetech.com/polarion/icons/default/enums/type_spike.gif">
          <a:hlinkClick xmlns:r="http://schemas.openxmlformats.org/officeDocument/2006/relationships" r:id="rId860" tgtFrame="_top"/>
          <a:extLst>
            <a:ext uri="{FF2B5EF4-FFF2-40B4-BE49-F238E27FC236}">
              <a16:creationId xmlns:a16="http://schemas.microsoft.com/office/drawing/2014/main" id="{A78DD47C-DBBD-4F0B-9876-8A3917051299}"/>
            </a:ext>
          </a:extLst>
        </xdr:cNvPr>
        <xdr:cNvSpPr>
          <a:spLocks noChangeAspect="1" noChangeArrowheads="1"/>
        </xdr:cNvSpPr>
      </xdr:nvSpPr>
      <xdr:spPr bwMode="auto">
        <a:xfrm>
          <a:off x="5797550" y="280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xdr:row>
      <xdr:rowOff>0</xdr:rowOff>
    </xdr:from>
    <xdr:to>
      <xdr:col>0</xdr:col>
      <xdr:colOff>304800</xdr:colOff>
      <xdr:row>432</xdr:row>
      <xdr:rowOff>304800</xdr:rowOff>
    </xdr:to>
    <xdr:sp macro="" textlink="">
      <xdr:nvSpPr>
        <xdr:cNvPr id="26169" name="AutoShape 2617" descr="https://adas-server.mobiledrivetech.com/polarion/ria/images/suspect.gif">
          <a:extLst>
            <a:ext uri="{FF2B5EF4-FFF2-40B4-BE49-F238E27FC236}">
              <a16:creationId xmlns:a16="http://schemas.microsoft.com/office/drawing/2014/main" id="{B5216E41-196F-400E-AE9A-FB142BC73231}"/>
            </a:ext>
          </a:extLst>
        </xdr:cNvPr>
        <xdr:cNvSpPr>
          <a:spLocks noChangeAspect="1" noChangeArrowheads="1"/>
        </xdr:cNvSpPr>
      </xdr:nvSpPr>
      <xdr:spPr bwMode="auto">
        <a:xfrm>
          <a:off x="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432</xdr:row>
      <xdr:rowOff>0</xdr:rowOff>
    </xdr:from>
    <xdr:to>
      <xdr:col>0</xdr:col>
      <xdr:colOff>615950</xdr:colOff>
      <xdr:row>432</xdr:row>
      <xdr:rowOff>304800</xdr:rowOff>
    </xdr:to>
    <xdr:sp macro="" textlink="">
      <xdr:nvSpPr>
        <xdr:cNvPr id="26170" name="AutoShape 2618">
          <a:extLst>
            <a:ext uri="{FF2B5EF4-FFF2-40B4-BE49-F238E27FC236}">
              <a16:creationId xmlns:a16="http://schemas.microsoft.com/office/drawing/2014/main" id="{2B008434-A7BA-427A-BAD1-2F301DBCE848}"/>
            </a:ext>
          </a:extLst>
        </xdr:cNvPr>
        <xdr:cNvSpPr>
          <a:spLocks noChangeAspect="1" noChangeArrowheads="1"/>
        </xdr:cNvSpPr>
      </xdr:nvSpPr>
      <xdr:spPr bwMode="auto">
        <a:xfrm>
          <a:off x="31115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432</xdr:row>
      <xdr:rowOff>0</xdr:rowOff>
    </xdr:from>
    <xdr:to>
      <xdr:col>0</xdr:col>
      <xdr:colOff>927100</xdr:colOff>
      <xdr:row>432</xdr:row>
      <xdr:rowOff>304800</xdr:rowOff>
    </xdr:to>
    <xdr:sp macro="" textlink="">
      <xdr:nvSpPr>
        <xdr:cNvPr id="26171" name="AutoShape 2619" descr="https://adas-server.mobiledrivetech.com/polarion/icons/default/enums/type_purple_spec.png">
          <a:hlinkClick xmlns:r="http://schemas.openxmlformats.org/officeDocument/2006/relationships" r:id="rId861" tgtFrame="_blank"/>
          <a:extLst>
            <a:ext uri="{FF2B5EF4-FFF2-40B4-BE49-F238E27FC236}">
              <a16:creationId xmlns:a16="http://schemas.microsoft.com/office/drawing/2014/main" id="{139D2CD4-F87F-4DBC-BCDF-5897A0DF465D}"/>
            </a:ext>
          </a:extLst>
        </xdr:cNvPr>
        <xdr:cNvSpPr>
          <a:spLocks noChangeAspect="1" noChangeArrowheads="1"/>
        </xdr:cNvSpPr>
      </xdr:nvSpPr>
      <xdr:spPr bwMode="auto">
        <a:xfrm>
          <a:off x="62230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432</xdr:row>
      <xdr:rowOff>0</xdr:rowOff>
    </xdr:from>
    <xdr:to>
      <xdr:col>1</xdr:col>
      <xdr:colOff>304800</xdr:colOff>
      <xdr:row>432</xdr:row>
      <xdr:rowOff>304800</xdr:rowOff>
    </xdr:to>
    <xdr:sp macro="" textlink="">
      <xdr:nvSpPr>
        <xdr:cNvPr id="26172" name="AutoShape 2620" descr="https://adas-server.mobiledrivetech.com/polarion/icons/default/enums/type_purple_spec.png">
          <a:hlinkClick xmlns:r="http://schemas.openxmlformats.org/officeDocument/2006/relationships" r:id="rId861" tgtFrame="_top"/>
          <a:extLst>
            <a:ext uri="{FF2B5EF4-FFF2-40B4-BE49-F238E27FC236}">
              <a16:creationId xmlns:a16="http://schemas.microsoft.com/office/drawing/2014/main" id="{B18A991C-CC78-4D47-99A4-910480CF4CD4}"/>
            </a:ext>
          </a:extLst>
        </xdr:cNvPr>
        <xdr:cNvSpPr>
          <a:spLocks noChangeAspect="1" noChangeArrowheads="1"/>
        </xdr:cNvSpPr>
      </xdr:nvSpPr>
      <xdr:spPr bwMode="auto">
        <a:xfrm>
          <a:off x="202565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432</xdr:row>
      <xdr:rowOff>0</xdr:rowOff>
    </xdr:from>
    <xdr:to>
      <xdr:col>2</xdr:col>
      <xdr:colOff>304800</xdr:colOff>
      <xdr:row>432</xdr:row>
      <xdr:rowOff>304800</xdr:rowOff>
    </xdr:to>
    <xdr:sp macro="" textlink="">
      <xdr:nvSpPr>
        <xdr:cNvPr id="26173" name="AutoShape 2621" descr="https://adas-server.mobiledrivetech.com/polarion/ria/images/suspect.gif">
          <a:extLst>
            <a:ext uri="{FF2B5EF4-FFF2-40B4-BE49-F238E27FC236}">
              <a16:creationId xmlns:a16="http://schemas.microsoft.com/office/drawing/2014/main" id="{0780BDFF-16C9-4342-A52A-A2DF4B275EFD}"/>
            </a:ext>
          </a:extLst>
        </xdr:cNvPr>
        <xdr:cNvSpPr>
          <a:spLocks noChangeAspect="1" noChangeArrowheads="1"/>
        </xdr:cNvSpPr>
      </xdr:nvSpPr>
      <xdr:spPr bwMode="auto">
        <a:xfrm>
          <a:off x="265430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432</xdr:row>
      <xdr:rowOff>0</xdr:rowOff>
    </xdr:from>
    <xdr:to>
      <xdr:col>2</xdr:col>
      <xdr:colOff>615950</xdr:colOff>
      <xdr:row>432</xdr:row>
      <xdr:rowOff>304800</xdr:rowOff>
    </xdr:to>
    <xdr:sp macro="" textlink="">
      <xdr:nvSpPr>
        <xdr:cNvPr id="26174" name="AutoShape 2622">
          <a:extLst>
            <a:ext uri="{FF2B5EF4-FFF2-40B4-BE49-F238E27FC236}">
              <a16:creationId xmlns:a16="http://schemas.microsoft.com/office/drawing/2014/main" id="{A842DA5C-24BD-41C0-B119-2FE52335682E}"/>
            </a:ext>
          </a:extLst>
        </xdr:cNvPr>
        <xdr:cNvSpPr>
          <a:spLocks noChangeAspect="1" noChangeArrowheads="1"/>
        </xdr:cNvSpPr>
      </xdr:nvSpPr>
      <xdr:spPr bwMode="auto">
        <a:xfrm>
          <a:off x="296545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432</xdr:row>
      <xdr:rowOff>0</xdr:rowOff>
    </xdr:from>
    <xdr:to>
      <xdr:col>2</xdr:col>
      <xdr:colOff>927100</xdr:colOff>
      <xdr:row>432</xdr:row>
      <xdr:rowOff>304800</xdr:rowOff>
    </xdr:to>
    <xdr:sp macro="" textlink="">
      <xdr:nvSpPr>
        <xdr:cNvPr id="26175" name="AutoShape 2623" descr="https://adas-server.mobiledrivetech.com/polarion/icons/default/enums/type_spike.gif">
          <a:hlinkClick xmlns:r="http://schemas.openxmlformats.org/officeDocument/2006/relationships" r:id="rId862" tgtFrame="_blank"/>
          <a:extLst>
            <a:ext uri="{FF2B5EF4-FFF2-40B4-BE49-F238E27FC236}">
              <a16:creationId xmlns:a16="http://schemas.microsoft.com/office/drawing/2014/main" id="{4D7ACC59-BE4A-43DF-9F38-3A18BDC3E8A2}"/>
            </a:ext>
          </a:extLst>
        </xdr:cNvPr>
        <xdr:cNvSpPr>
          <a:spLocks noChangeAspect="1" noChangeArrowheads="1"/>
        </xdr:cNvSpPr>
      </xdr:nvSpPr>
      <xdr:spPr bwMode="auto">
        <a:xfrm>
          <a:off x="327660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432</xdr:row>
      <xdr:rowOff>0</xdr:rowOff>
    </xdr:from>
    <xdr:to>
      <xdr:col>3</xdr:col>
      <xdr:colOff>304800</xdr:colOff>
      <xdr:row>432</xdr:row>
      <xdr:rowOff>304800</xdr:rowOff>
    </xdr:to>
    <xdr:sp macro="" textlink="">
      <xdr:nvSpPr>
        <xdr:cNvPr id="26176" name="AutoShape 2624" descr="https://adas-server.mobiledrivetech.com/polarion/icons/default/enums/type_spike.gif">
          <a:hlinkClick xmlns:r="http://schemas.openxmlformats.org/officeDocument/2006/relationships" r:id="rId862" tgtFrame="_top"/>
          <a:extLst>
            <a:ext uri="{FF2B5EF4-FFF2-40B4-BE49-F238E27FC236}">
              <a16:creationId xmlns:a16="http://schemas.microsoft.com/office/drawing/2014/main" id="{E3F817E8-890F-422B-B2C2-EB61D0C3C7D0}"/>
            </a:ext>
          </a:extLst>
        </xdr:cNvPr>
        <xdr:cNvSpPr>
          <a:spLocks noChangeAspect="1" noChangeArrowheads="1"/>
        </xdr:cNvSpPr>
      </xdr:nvSpPr>
      <xdr:spPr bwMode="auto">
        <a:xfrm>
          <a:off x="5797550" y="2814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xdr:row>
      <xdr:rowOff>0</xdr:rowOff>
    </xdr:from>
    <xdr:to>
      <xdr:col>0</xdr:col>
      <xdr:colOff>304800</xdr:colOff>
      <xdr:row>433</xdr:row>
      <xdr:rowOff>304800</xdr:rowOff>
    </xdr:to>
    <xdr:sp macro="" textlink="">
      <xdr:nvSpPr>
        <xdr:cNvPr id="26177" name="AutoShape 2625" descr="https://adas-server.mobiledrivetech.com/polarion/ria/images/suspect.gif">
          <a:extLst>
            <a:ext uri="{FF2B5EF4-FFF2-40B4-BE49-F238E27FC236}">
              <a16:creationId xmlns:a16="http://schemas.microsoft.com/office/drawing/2014/main" id="{1C0822E0-6182-43C3-A5FB-7E5BE35FF774}"/>
            </a:ext>
          </a:extLst>
        </xdr:cNvPr>
        <xdr:cNvSpPr>
          <a:spLocks noChangeAspect="1" noChangeArrowheads="1"/>
        </xdr:cNvSpPr>
      </xdr:nvSpPr>
      <xdr:spPr bwMode="auto">
        <a:xfrm>
          <a:off x="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433</xdr:row>
      <xdr:rowOff>0</xdr:rowOff>
    </xdr:from>
    <xdr:to>
      <xdr:col>0</xdr:col>
      <xdr:colOff>615950</xdr:colOff>
      <xdr:row>433</xdr:row>
      <xdr:rowOff>304800</xdr:rowOff>
    </xdr:to>
    <xdr:sp macro="" textlink="">
      <xdr:nvSpPr>
        <xdr:cNvPr id="26178" name="AutoShape 2626">
          <a:extLst>
            <a:ext uri="{FF2B5EF4-FFF2-40B4-BE49-F238E27FC236}">
              <a16:creationId xmlns:a16="http://schemas.microsoft.com/office/drawing/2014/main" id="{21382B4B-C10A-4AE7-A99F-A7EB1DA9E667}"/>
            </a:ext>
          </a:extLst>
        </xdr:cNvPr>
        <xdr:cNvSpPr>
          <a:spLocks noChangeAspect="1" noChangeArrowheads="1"/>
        </xdr:cNvSpPr>
      </xdr:nvSpPr>
      <xdr:spPr bwMode="auto">
        <a:xfrm>
          <a:off x="31115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433</xdr:row>
      <xdr:rowOff>0</xdr:rowOff>
    </xdr:from>
    <xdr:to>
      <xdr:col>0</xdr:col>
      <xdr:colOff>927100</xdr:colOff>
      <xdr:row>433</xdr:row>
      <xdr:rowOff>304800</xdr:rowOff>
    </xdr:to>
    <xdr:sp macro="" textlink="">
      <xdr:nvSpPr>
        <xdr:cNvPr id="26179" name="AutoShape 2627" descr="https://adas-server.mobiledrivetech.com/polarion/icons/default/enums/type_purple_spec.png">
          <a:hlinkClick xmlns:r="http://schemas.openxmlformats.org/officeDocument/2006/relationships" r:id="rId863" tgtFrame="_blank"/>
          <a:extLst>
            <a:ext uri="{FF2B5EF4-FFF2-40B4-BE49-F238E27FC236}">
              <a16:creationId xmlns:a16="http://schemas.microsoft.com/office/drawing/2014/main" id="{659994DF-705D-44C7-905E-3E2D72A3C3C6}"/>
            </a:ext>
          </a:extLst>
        </xdr:cNvPr>
        <xdr:cNvSpPr>
          <a:spLocks noChangeAspect="1" noChangeArrowheads="1"/>
        </xdr:cNvSpPr>
      </xdr:nvSpPr>
      <xdr:spPr bwMode="auto">
        <a:xfrm>
          <a:off x="62230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433</xdr:row>
      <xdr:rowOff>0</xdr:rowOff>
    </xdr:from>
    <xdr:to>
      <xdr:col>1</xdr:col>
      <xdr:colOff>304800</xdr:colOff>
      <xdr:row>433</xdr:row>
      <xdr:rowOff>304800</xdr:rowOff>
    </xdr:to>
    <xdr:sp macro="" textlink="">
      <xdr:nvSpPr>
        <xdr:cNvPr id="26180" name="AutoShape 2628" descr="https://adas-server.mobiledrivetech.com/polarion/icons/default/enums/type_purple_spec.png">
          <a:hlinkClick xmlns:r="http://schemas.openxmlformats.org/officeDocument/2006/relationships" r:id="rId863" tgtFrame="_top"/>
          <a:extLst>
            <a:ext uri="{FF2B5EF4-FFF2-40B4-BE49-F238E27FC236}">
              <a16:creationId xmlns:a16="http://schemas.microsoft.com/office/drawing/2014/main" id="{91F4EBF7-06C6-4B0C-9A0E-59C9EA4BFA8D}"/>
            </a:ext>
          </a:extLst>
        </xdr:cNvPr>
        <xdr:cNvSpPr>
          <a:spLocks noChangeAspect="1" noChangeArrowheads="1"/>
        </xdr:cNvSpPr>
      </xdr:nvSpPr>
      <xdr:spPr bwMode="auto">
        <a:xfrm>
          <a:off x="202565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433</xdr:row>
      <xdr:rowOff>0</xdr:rowOff>
    </xdr:from>
    <xdr:to>
      <xdr:col>2</xdr:col>
      <xdr:colOff>304800</xdr:colOff>
      <xdr:row>433</xdr:row>
      <xdr:rowOff>304800</xdr:rowOff>
    </xdr:to>
    <xdr:sp macro="" textlink="">
      <xdr:nvSpPr>
        <xdr:cNvPr id="26181" name="AutoShape 2629" descr="https://adas-server.mobiledrivetech.com/polarion/icons/default/enums/type_spike.gif">
          <a:hlinkClick xmlns:r="http://schemas.openxmlformats.org/officeDocument/2006/relationships" r:id="rId864" tgtFrame="_blank"/>
          <a:extLst>
            <a:ext uri="{FF2B5EF4-FFF2-40B4-BE49-F238E27FC236}">
              <a16:creationId xmlns:a16="http://schemas.microsoft.com/office/drawing/2014/main" id="{6335E097-8952-4902-8121-ADDB6603B227}"/>
            </a:ext>
          </a:extLst>
        </xdr:cNvPr>
        <xdr:cNvSpPr>
          <a:spLocks noChangeAspect="1" noChangeArrowheads="1"/>
        </xdr:cNvSpPr>
      </xdr:nvSpPr>
      <xdr:spPr bwMode="auto">
        <a:xfrm>
          <a:off x="265430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433</xdr:row>
      <xdr:rowOff>0</xdr:rowOff>
    </xdr:from>
    <xdr:to>
      <xdr:col>3</xdr:col>
      <xdr:colOff>304800</xdr:colOff>
      <xdr:row>433</xdr:row>
      <xdr:rowOff>304800</xdr:rowOff>
    </xdr:to>
    <xdr:sp macro="" textlink="">
      <xdr:nvSpPr>
        <xdr:cNvPr id="26182" name="AutoShape 2630" descr="https://adas-server.mobiledrivetech.com/polarion/icons/default/enums/type_spike.gif">
          <a:hlinkClick xmlns:r="http://schemas.openxmlformats.org/officeDocument/2006/relationships" r:id="rId864" tgtFrame="_top"/>
          <a:extLst>
            <a:ext uri="{FF2B5EF4-FFF2-40B4-BE49-F238E27FC236}">
              <a16:creationId xmlns:a16="http://schemas.microsoft.com/office/drawing/2014/main" id="{84E74AD7-F7E9-4F5A-83AA-FC5B1009C6E4}"/>
            </a:ext>
          </a:extLst>
        </xdr:cNvPr>
        <xdr:cNvSpPr>
          <a:spLocks noChangeAspect="1" noChangeArrowheads="1"/>
        </xdr:cNvSpPr>
      </xdr:nvSpPr>
      <xdr:spPr bwMode="auto">
        <a:xfrm>
          <a:off x="5797550" y="2820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xdr:row>
      <xdr:rowOff>0</xdr:rowOff>
    </xdr:from>
    <xdr:to>
      <xdr:col>0</xdr:col>
      <xdr:colOff>304800</xdr:colOff>
      <xdr:row>434</xdr:row>
      <xdr:rowOff>304800</xdr:rowOff>
    </xdr:to>
    <xdr:sp macro="" textlink="">
      <xdr:nvSpPr>
        <xdr:cNvPr id="26183" name="AutoShape 2631" descr="https://adas-server.mobiledrivetech.com/polarion/ria/images/suspect.gif">
          <a:extLst>
            <a:ext uri="{FF2B5EF4-FFF2-40B4-BE49-F238E27FC236}">
              <a16:creationId xmlns:a16="http://schemas.microsoft.com/office/drawing/2014/main" id="{34164876-8526-49EB-91D1-4BA256714136}"/>
            </a:ext>
          </a:extLst>
        </xdr:cNvPr>
        <xdr:cNvSpPr>
          <a:spLocks noChangeAspect="1" noChangeArrowheads="1"/>
        </xdr:cNvSpPr>
      </xdr:nvSpPr>
      <xdr:spPr bwMode="auto">
        <a:xfrm>
          <a:off x="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434</xdr:row>
      <xdr:rowOff>0</xdr:rowOff>
    </xdr:from>
    <xdr:to>
      <xdr:col>0</xdr:col>
      <xdr:colOff>615950</xdr:colOff>
      <xdr:row>434</xdr:row>
      <xdr:rowOff>304800</xdr:rowOff>
    </xdr:to>
    <xdr:sp macro="" textlink="">
      <xdr:nvSpPr>
        <xdr:cNvPr id="26184" name="AutoShape 2632">
          <a:extLst>
            <a:ext uri="{FF2B5EF4-FFF2-40B4-BE49-F238E27FC236}">
              <a16:creationId xmlns:a16="http://schemas.microsoft.com/office/drawing/2014/main" id="{8EF5CB70-195B-4E1E-9306-C46ED0C31B47}"/>
            </a:ext>
          </a:extLst>
        </xdr:cNvPr>
        <xdr:cNvSpPr>
          <a:spLocks noChangeAspect="1" noChangeArrowheads="1"/>
        </xdr:cNvSpPr>
      </xdr:nvSpPr>
      <xdr:spPr bwMode="auto">
        <a:xfrm>
          <a:off x="31115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434</xdr:row>
      <xdr:rowOff>0</xdr:rowOff>
    </xdr:from>
    <xdr:to>
      <xdr:col>0</xdr:col>
      <xdr:colOff>927100</xdr:colOff>
      <xdr:row>434</xdr:row>
      <xdr:rowOff>304800</xdr:rowOff>
    </xdr:to>
    <xdr:sp macro="" textlink="">
      <xdr:nvSpPr>
        <xdr:cNvPr id="26185" name="AutoShape 2633" descr="https://adas-server.mobiledrivetech.com/polarion/icons/default/enums/type_purple_spec.png">
          <a:hlinkClick xmlns:r="http://schemas.openxmlformats.org/officeDocument/2006/relationships" r:id="rId865" tgtFrame="_blank"/>
          <a:extLst>
            <a:ext uri="{FF2B5EF4-FFF2-40B4-BE49-F238E27FC236}">
              <a16:creationId xmlns:a16="http://schemas.microsoft.com/office/drawing/2014/main" id="{12E6CADF-8F5A-4FB5-AB40-1A0E8571844C}"/>
            </a:ext>
          </a:extLst>
        </xdr:cNvPr>
        <xdr:cNvSpPr>
          <a:spLocks noChangeAspect="1" noChangeArrowheads="1"/>
        </xdr:cNvSpPr>
      </xdr:nvSpPr>
      <xdr:spPr bwMode="auto">
        <a:xfrm>
          <a:off x="62230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434</xdr:row>
      <xdr:rowOff>0</xdr:rowOff>
    </xdr:from>
    <xdr:to>
      <xdr:col>1</xdr:col>
      <xdr:colOff>304800</xdr:colOff>
      <xdr:row>434</xdr:row>
      <xdr:rowOff>304800</xdr:rowOff>
    </xdr:to>
    <xdr:sp macro="" textlink="">
      <xdr:nvSpPr>
        <xdr:cNvPr id="26186" name="AutoShape 2634" descr="https://adas-server.mobiledrivetech.com/polarion/icons/default/enums/type_purple_spec.png">
          <a:hlinkClick xmlns:r="http://schemas.openxmlformats.org/officeDocument/2006/relationships" r:id="rId865" tgtFrame="_top"/>
          <a:extLst>
            <a:ext uri="{FF2B5EF4-FFF2-40B4-BE49-F238E27FC236}">
              <a16:creationId xmlns:a16="http://schemas.microsoft.com/office/drawing/2014/main" id="{3EEEE11D-6CD3-4CD8-9378-88A496B52849}"/>
            </a:ext>
          </a:extLst>
        </xdr:cNvPr>
        <xdr:cNvSpPr>
          <a:spLocks noChangeAspect="1" noChangeArrowheads="1"/>
        </xdr:cNvSpPr>
      </xdr:nvSpPr>
      <xdr:spPr bwMode="auto">
        <a:xfrm>
          <a:off x="202565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434</xdr:row>
      <xdr:rowOff>0</xdr:rowOff>
    </xdr:from>
    <xdr:to>
      <xdr:col>2</xdr:col>
      <xdr:colOff>304800</xdr:colOff>
      <xdr:row>434</xdr:row>
      <xdr:rowOff>304800</xdr:rowOff>
    </xdr:to>
    <xdr:sp macro="" textlink="">
      <xdr:nvSpPr>
        <xdr:cNvPr id="26187" name="AutoShape 2635" descr="https://adas-server.mobiledrivetech.com/polarion/icons/default/enums/type_spike.gif">
          <a:hlinkClick xmlns:r="http://schemas.openxmlformats.org/officeDocument/2006/relationships" r:id="rId866" tgtFrame="_blank"/>
          <a:extLst>
            <a:ext uri="{FF2B5EF4-FFF2-40B4-BE49-F238E27FC236}">
              <a16:creationId xmlns:a16="http://schemas.microsoft.com/office/drawing/2014/main" id="{D0202FF2-28F2-449C-972F-1EEB2F847919}"/>
            </a:ext>
          </a:extLst>
        </xdr:cNvPr>
        <xdr:cNvSpPr>
          <a:spLocks noChangeAspect="1" noChangeArrowheads="1"/>
        </xdr:cNvSpPr>
      </xdr:nvSpPr>
      <xdr:spPr bwMode="auto">
        <a:xfrm>
          <a:off x="265430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434</xdr:row>
      <xdr:rowOff>0</xdr:rowOff>
    </xdr:from>
    <xdr:to>
      <xdr:col>3</xdr:col>
      <xdr:colOff>304800</xdr:colOff>
      <xdr:row>434</xdr:row>
      <xdr:rowOff>304800</xdr:rowOff>
    </xdr:to>
    <xdr:sp macro="" textlink="">
      <xdr:nvSpPr>
        <xdr:cNvPr id="26188" name="AutoShape 2636" descr="https://adas-server.mobiledrivetech.com/polarion/icons/default/enums/type_spike.gif">
          <a:hlinkClick xmlns:r="http://schemas.openxmlformats.org/officeDocument/2006/relationships" r:id="rId866" tgtFrame="_top"/>
          <a:extLst>
            <a:ext uri="{FF2B5EF4-FFF2-40B4-BE49-F238E27FC236}">
              <a16:creationId xmlns:a16="http://schemas.microsoft.com/office/drawing/2014/main" id="{465A7995-B09F-4F52-B55F-0A39CF6FF894}"/>
            </a:ext>
          </a:extLst>
        </xdr:cNvPr>
        <xdr:cNvSpPr>
          <a:spLocks noChangeAspect="1" noChangeArrowheads="1"/>
        </xdr:cNvSpPr>
      </xdr:nvSpPr>
      <xdr:spPr bwMode="auto">
        <a:xfrm>
          <a:off x="5797550" y="282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xdr:row>
      <xdr:rowOff>0</xdr:rowOff>
    </xdr:from>
    <xdr:to>
      <xdr:col>0</xdr:col>
      <xdr:colOff>304800</xdr:colOff>
      <xdr:row>435</xdr:row>
      <xdr:rowOff>304800</xdr:rowOff>
    </xdr:to>
    <xdr:sp macro="" textlink="">
      <xdr:nvSpPr>
        <xdr:cNvPr id="26189" name="AutoShape 2637" descr="https://adas-server.mobiledrivetech.com/polarion/ria/images/suspect.gif">
          <a:extLst>
            <a:ext uri="{FF2B5EF4-FFF2-40B4-BE49-F238E27FC236}">
              <a16:creationId xmlns:a16="http://schemas.microsoft.com/office/drawing/2014/main" id="{E87E93AB-70E6-4754-9DE3-0E0485A47110}"/>
            </a:ext>
          </a:extLst>
        </xdr:cNvPr>
        <xdr:cNvSpPr>
          <a:spLocks noChangeAspect="1" noChangeArrowheads="1"/>
        </xdr:cNvSpPr>
      </xdr:nvSpPr>
      <xdr:spPr bwMode="auto">
        <a:xfrm>
          <a:off x="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435</xdr:row>
      <xdr:rowOff>0</xdr:rowOff>
    </xdr:from>
    <xdr:to>
      <xdr:col>0</xdr:col>
      <xdr:colOff>615950</xdr:colOff>
      <xdr:row>435</xdr:row>
      <xdr:rowOff>304800</xdr:rowOff>
    </xdr:to>
    <xdr:sp macro="" textlink="">
      <xdr:nvSpPr>
        <xdr:cNvPr id="26190" name="AutoShape 2638">
          <a:extLst>
            <a:ext uri="{FF2B5EF4-FFF2-40B4-BE49-F238E27FC236}">
              <a16:creationId xmlns:a16="http://schemas.microsoft.com/office/drawing/2014/main" id="{895618D8-3281-4A88-AC48-9376D7133009}"/>
            </a:ext>
          </a:extLst>
        </xdr:cNvPr>
        <xdr:cNvSpPr>
          <a:spLocks noChangeAspect="1" noChangeArrowheads="1"/>
        </xdr:cNvSpPr>
      </xdr:nvSpPr>
      <xdr:spPr bwMode="auto">
        <a:xfrm>
          <a:off x="31115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435</xdr:row>
      <xdr:rowOff>0</xdr:rowOff>
    </xdr:from>
    <xdr:to>
      <xdr:col>0</xdr:col>
      <xdr:colOff>927100</xdr:colOff>
      <xdr:row>435</xdr:row>
      <xdr:rowOff>304800</xdr:rowOff>
    </xdr:to>
    <xdr:sp macro="" textlink="">
      <xdr:nvSpPr>
        <xdr:cNvPr id="26191" name="AutoShape 2639" descr="https://adas-server.mobiledrivetech.com/polarion/icons/default/enums/type_purple_spec.png">
          <a:hlinkClick xmlns:r="http://schemas.openxmlformats.org/officeDocument/2006/relationships" r:id="rId867" tgtFrame="_blank"/>
          <a:extLst>
            <a:ext uri="{FF2B5EF4-FFF2-40B4-BE49-F238E27FC236}">
              <a16:creationId xmlns:a16="http://schemas.microsoft.com/office/drawing/2014/main" id="{E4F568D1-A509-4C5F-BD5D-7D70A35DB65A}"/>
            </a:ext>
          </a:extLst>
        </xdr:cNvPr>
        <xdr:cNvSpPr>
          <a:spLocks noChangeAspect="1" noChangeArrowheads="1"/>
        </xdr:cNvSpPr>
      </xdr:nvSpPr>
      <xdr:spPr bwMode="auto">
        <a:xfrm>
          <a:off x="62230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435</xdr:row>
      <xdr:rowOff>0</xdr:rowOff>
    </xdr:from>
    <xdr:to>
      <xdr:col>1</xdr:col>
      <xdr:colOff>304800</xdr:colOff>
      <xdr:row>435</xdr:row>
      <xdr:rowOff>304800</xdr:rowOff>
    </xdr:to>
    <xdr:sp macro="" textlink="">
      <xdr:nvSpPr>
        <xdr:cNvPr id="26192" name="AutoShape 2640" descr="https://adas-server.mobiledrivetech.com/polarion/icons/default/enums/type_purple_spec.png">
          <a:hlinkClick xmlns:r="http://schemas.openxmlformats.org/officeDocument/2006/relationships" r:id="rId867" tgtFrame="_top"/>
          <a:extLst>
            <a:ext uri="{FF2B5EF4-FFF2-40B4-BE49-F238E27FC236}">
              <a16:creationId xmlns:a16="http://schemas.microsoft.com/office/drawing/2014/main" id="{323D2DB5-495F-4522-9D18-110DD086B90D}"/>
            </a:ext>
          </a:extLst>
        </xdr:cNvPr>
        <xdr:cNvSpPr>
          <a:spLocks noChangeAspect="1" noChangeArrowheads="1"/>
        </xdr:cNvSpPr>
      </xdr:nvSpPr>
      <xdr:spPr bwMode="auto">
        <a:xfrm>
          <a:off x="202565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435</xdr:row>
      <xdr:rowOff>0</xdr:rowOff>
    </xdr:from>
    <xdr:to>
      <xdr:col>2</xdr:col>
      <xdr:colOff>304800</xdr:colOff>
      <xdr:row>435</xdr:row>
      <xdr:rowOff>304800</xdr:rowOff>
    </xdr:to>
    <xdr:sp macro="" textlink="">
      <xdr:nvSpPr>
        <xdr:cNvPr id="26193" name="AutoShape 2641" descr="https://adas-server.mobiledrivetech.com/polarion/icons/default/enums/type_spike.gif">
          <a:hlinkClick xmlns:r="http://schemas.openxmlformats.org/officeDocument/2006/relationships" r:id="rId868" tgtFrame="_blank"/>
          <a:extLst>
            <a:ext uri="{FF2B5EF4-FFF2-40B4-BE49-F238E27FC236}">
              <a16:creationId xmlns:a16="http://schemas.microsoft.com/office/drawing/2014/main" id="{19B847F2-422F-4D9E-952D-3493BABEBA83}"/>
            </a:ext>
          </a:extLst>
        </xdr:cNvPr>
        <xdr:cNvSpPr>
          <a:spLocks noChangeAspect="1" noChangeArrowheads="1"/>
        </xdr:cNvSpPr>
      </xdr:nvSpPr>
      <xdr:spPr bwMode="auto">
        <a:xfrm>
          <a:off x="265430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435</xdr:row>
      <xdr:rowOff>0</xdr:rowOff>
    </xdr:from>
    <xdr:to>
      <xdr:col>3</xdr:col>
      <xdr:colOff>304800</xdr:colOff>
      <xdr:row>435</xdr:row>
      <xdr:rowOff>304800</xdr:rowOff>
    </xdr:to>
    <xdr:sp macro="" textlink="">
      <xdr:nvSpPr>
        <xdr:cNvPr id="26194" name="AutoShape 2642" descr="https://adas-server.mobiledrivetech.com/polarion/icons/default/enums/type_spike.gif">
          <a:hlinkClick xmlns:r="http://schemas.openxmlformats.org/officeDocument/2006/relationships" r:id="rId868" tgtFrame="_top"/>
          <a:extLst>
            <a:ext uri="{FF2B5EF4-FFF2-40B4-BE49-F238E27FC236}">
              <a16:creationId xmlns:a16="http://schemas.microsoft.com/office/drawing/2014/main" id="{EAB594FC-2457-4394-9E1B-623BE24448CB}"/>
            </a:ext>
          </a:extLst>
        </xdr:cNvPr>
        <xdr:cNvSpPr>
          <a:spLocks noChangeAspect="1" noChangeArrowheads="1"/>
        </xdr:cNvSpPr>
      </xdr:nvSpPr>
      <xdr:spPr bwMode="auto">
        <a:xfrm>
          <a:off x="5797550" y="28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xdr:row>
      <xdr:rowOff>0</xdr:rowOff>
    </xdr:from>
    <xdr:to>
      <xdr:col>0</xdr:col>
      <xdr:colOff>304800</xdr:colOff>
      <xdr:row>436</xdr:row>
      <xdr:rowOff>304800</xdr:rowOff>
    </xdr:to>
    <xdr:sp macro="" textlink="">
      <xdr:nvSpPr>
        <xdr:cNvPr id="26195" name="AutoShape 2643" descr="https://adas-server.mobiledrivetech.com/polarion/ria/images/suspect.gif">
          <a:extLst>
            <a:ext uri="{FF2B5EF4-FFF2-40B4-BE49-F238E27FC236}">
              <a16:creationId xmlns:a16="http://schemas.microsoft.com/office/drawing/2014/main" id="{09EF810F-215F-4520-8EF3-2C230A9B3710}"/>
            </a:ext>
          </a:extLst>
        </xdr:cNvPr>
        <xdr:cNvSpPr>
          <a:spLocks noChangeAspect="1" noChangeArrowheads="1"/>
        </xdr:cNvSpPr>
      </xdr:nvSpPr>
      <xdr:spPr bwMode="auto">
        <a:xfrm>
          <a:off x="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436</xdr:row>
      <xdr:rowOff>0</xdr:rowOff>
    </xdr:from>
    <xdr:to>
      <xdr:col>0</xdr:col>
      <xdr:colOff>615950</xdr:colOff>
      <xdr:row>436</xdr:row>
      <xdr:rowOff>304800</xdr:rowOff>
    </xdr:to>
    <xdr:sp macro="" textlink="">
      <xdr:nvSpPr>
        <xdr:cNvPr id="26196" name="AutoShape 2644">
          <a:extLst>
            <a:ext uri="{FF2B5EF4-FFF2-40B4-BE49-F238E27FC236}">
              <a16:creationId xmlns:a16="http://schemas.microsoft.com/office/drawing/2014/main" id="{888D485F-5D32-4ECE-A762-98436D5CBB6E}"/>
            </a:ext>
          </a:extLst>
        </xdr:cNvPr>
        <xdr:cNvSpPr>
          <a:spLocks noChangeAspect="1" noChangeArrowheads="1"/>
        </xdr:cNvSpPr>
      </xdr:nvSpPr>
      <xdr:spPr bwMode="auto">
        <a:xfrm>
          <a:off x="31115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436</xdr:row>
      <xdr:rowOff>0</xdr:rowOff>
    </xdr:from>
    <xdr:to>
      <xdr:col>0</xdr:col>
      <xdr:colOff>927100</xdr:colOff>
      <xdr:row>436</xdr:row>
      <xdr:rowOff>304800</xdr:rowOff>
    </xdr:to>
    <xdr:sp macro="" textlink="">
      <xdr:nvSpPr>
        <xdr:cNvPr id="26197" name="AutoShape 2645" descr="https://adas-server.mobiledrivetech.com/polarion/icons/default/enums/type_purple_spec.png">
          <a:hlinkClick xmlns:r="http://schemas.openxmlformats.org/officeDocument/2006/relationships" r:id="rId869" tgtFrame="_blank"/>
          <a:extLst>
            <a:ext uri="{FF2B5EF4-FFF2-40B4-BE49-F238E27FC236}">
              <a16:creationId xmlns:a16="http://schemas.microsoft.com/office/drawing/2014/main" id="{CFFCC2DF-42BF-46C5-AFD3-69DC0DF872AA}"/>
            </a:ext>
          </a:extLst>
        </xdr:cNvPr>
        <xdr:cNvSpPr>
          <a:spLocks noChangeAspect="1" noChangeArrowheads="1"/>
        </xdr:cNvSpPr>
      </xdr:nvSpPr>
      <xdr:spPr bwMode="auto">
        <a:xfrm>
          <a:off x="62230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436</xdr:row>
      <xdr:rowOff>0</xdr:rowOff>
    </xdr:from>
    <xdr:to>
      <xdr:col>1</xdr:col>
      <xdr:colOff>304800</xdr:colOff>
      <xdr:row>436</xdr:row>
      <xdr:rowOff>304800</xdr:rowOff>
    </xdr:to>
    <xdr:sp macro="" textlink="">
      <xdr:nvSpPr>
        <xdr:cNvPr id="26198" name="AutoShape 2646" descr="https://adas-server.mobiledrivetech.com/polarion/icons/default/enums/type_purple_spec.png">
          <a:hlinkClick xmlns:r="http://schemas.openxmlformats.org/officeDocument/2006/relationships" r:id="rId869" tgtFrame="_top"/>
          <a:extLst>
            <a:ext uri="{FF2B5EF4-FFF2-40B4-BE49-F238E27FC236}">
              <a16:creationId xmlns:a16="http://schemas.microsoft.com/office/drawing/2014/main" id="{30AEC617-5669-4A9D-9E29-C4DBB7CA3EA1}"/>
            </a:ext>
          </a:extLst>
        </xdr:cNvPr>
        <xdr:cNvSpPr>
          <a:spLocks noChangeAspect="1" noChangeArrowheads="1"/>
        </xdr:cNvSpPr>
      </xdr:nvSpPr>
      <xdr:spPr bwMode="auto">
        <a:xfrm>
          <a:off x="202565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436</xdr:row>
      <xdr:rowOff>0</xdr:rowOff>
    </xdr:from>
    <xdr:to>
      <xdr:col>2</xdr:col>
      <xdr:colOff>304800</xdr:colOff>
      <xdr:row>436</xdr:row>
      <xdr:rowOff>304800</xdr:rowOff>
    </xdr:to>
    <xdr:sp macro="" textlink="">
      <xdr:nvSpPr>
        <xdr:cNvPr id="26199" name="AutoShape 2647" descr="https://adas-server.mobiledrivetech.com/polarion/icons/default/enums/type_spike.gif">
          <a:hlinkClick xmlns:r="http://schemas.openxmlformats.org/officeDocument/2006/relationships" r:id="rId870" tgtFrame="_blank"/>
          <a:extLst>
            <a:ext uri="{FF2B5EF4-FFF2-40B4-BE49-F238E27FC236}">
              <a16:creationId xmlns:a16="http://schemas.microsoft.com/office/drawing/2014/main" id="{35B8C44D-C801-4D8D-890D-ABAD4D6589D4}"/>
            </a:ext>
          </a:extLst>
        </xdr:cNvPr>
        <xdr:cNvSpPr>
          <a:spLocks noChangeAspect="1" noChangeArrowheads="1"/>
        </xdr:cNvSpPr>
      </xdr:nvSpPr>
      <xdr:spPr bwMode="auto">
        <a:xfrm>
          <a:off x="265430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436</xdr:row>
      <xdr:rowOff>0</xdr:rowOff>
    </xdr:from>
    <xdr:to>
      <xdr:col>3</xdr:col>
      <xdr:colOff>304800</xdr:colOff>
      <xdr:row>436</xdr:row>
      <xdr:rowOff>304800</xdr:rowOff>
    </xdr:to>
    <xdr:sp macro="" textlink="">
      <xdr:nvSpPr>
        <xdr:cNvPr id="26200" name="AutoShape 2648" descr="https://adas-server.mobiledrivetech.com/polarion/icons/default/enums/type_spike.gif">
          <a:hlinkClick xmlns:r="http://schemas.openxmlformats.org/officeDocument/2006/relationships" r:id="rId870" tgtFrame="_top"/>
          <a:extLst>
            <a:ext uri="{FF2B5EF4-FFF2-40B4-BE49-F238E27FC236}">
              <a16:creationId xmlns:a16="http://schemas.microsoft.com/office/drawing/2014/main" id="{9FEF5B9D-4D74-4F45-959B-27DB281AC4BE}"/>
            </a:ext>
          </a:extLst>
        </xdr:cNvPr>
        <xdr:cNvSpPr>
          <a:spLocks noChangeAspect="1" noChangeArrowheads="1"/>
        </xdr:cNvSpPr>
      </xdr:nvSpPr>
      <xdr:spPr bwMode="auto">
        <a:xfrm>
          <a:off x="5797550" y="28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xdr:row>
      <xdr:rowOff>0</xdr:rowOff>
    </xdr:from>
    <xdr:to>
      <xdr:col>0</xdr:col>
      <xdr:colOff>304800</xdr:colOff>
      <xdr:row>437</xdr:row>
      <xdr:rowOff>304800</xdr:rowOff>
    </xdr:to>
    <xdr:sp macro="" textlink="">
      <xdr:nvSpPr>
        <xdr:cNvPr id="26201" name="AutoShape 2649" descr="https://adas-server.mobiledrivetech.com/polarion/ria/images/suspect.gif">
          <a:extLst>
            <a:ext uri="{FF2B5EF4-FFF2-40B4-BE49-F238E27FC236}">
              <a16:creationId xmlns:a16="http://schemas.microsoft.com/office/drawing/2014/main" id="{D70C9AAB-EB3D-4CC2-BB7B-98E0DBD51A38}"/>
            </a:ext>
          </a:extLst>
        </xdr:cNvPr>
        <xdr:cNvSpPr>
          <a:spLocks noChangeAspect="1" noChangeArrowheads="1"/>
        </xdr:cNvSpPr>
      </xdr:nvSpPr>
      <xdr:spPr bwMode="auto">
        <a:xfrm>
          <a:off x="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437</xdr:row>
      <xdr:rowOff>0</xdr:rowOff>
    </xdr:from>
    <xdr:to>
      <xdr:col>0</xdr:col>
      <xdr:colOff>615950</xdr:colOff>
      <xdr:row>437</xdr:row>
      <xdr:rowOff>304800</xdr:rowOff>
    </xdr:to>
    <xdr:sp macro="" textlink="">
      <xdr:nvSpPr>
        <xdr:cNvPr id="26202" name="AutoShape 2650">
          <a:extLst>
            <a:ext uri="{FF2B5EF4-FFF2-40B4-BE49-F238E27FC236}">
              <a16:creationId xmlns:a16="http://schemas.microsoft.com/office/drawing/2014/main" id="{04347BEB-01AD-429B-8CCF-5C9959C26B62}"/>
            </a:ext>
          </a:extLst>
        </xdr:cNvPr>
        <xdr:cNvSpPr>
          <a:spLocks noChangeAspect="1" noChangeArrowheads="1"/>
        </xdr:cNvSpPr>
      </xdr:nvSpPr>
      <xdr:spPr bwMode="auto">
        <a:xfrm>
          <a:off x="31115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437</xdr:row>
      <xdr:rowOff>0</xdr:rowOff>
    </xdr:from>
    <xdr:to>
      <xdr:col>0</xdr:col>
      <xdr:colOff>927100</xdr:colOff>
      <xdr:row>437</xdr:row>
      <xdr:rowOff>304800</xdr:rowOff>
    </xdr:to>
    <xdr:sp macro="" textlink="">
      <xdr:nvSpPr>
        <xdr:cNvPr id="26203" name="AutoShape 2651" descr="https://adas-server.mobiledrivetech.com/polarion/icons/default/enums/type_purple_spec.png">
          <a:hlinkClick xmlns:r="http://schemas.openxmlformats.org/officeDocument/2006/relationships" r:id="rId871" tgtFrame="_blank"/>
          <a:extLst>
            <a:ext uri="{FF2B5EF4-FFF2-40B4-BE49-F238E27FC236}">
              <a16:creationId xmlns:a16="http://schemas.microsoft.com/office/drawing/2014/main" id="{EE42252B-41D2-4387-8E71-3EF19A36E818}"/>
            </a:ext>
          </a:extLst>
        </xdr:cNvPr>
        <xdr:cNvSpPr>
          <a:spLocks noChangeAspect="1" noChangeArrowheads="1"/>
        </xdr:cNvSpPr>
      </xdr:nvSpPr>
      <xdr:spPr bwMode="auto">
        <a:xfrm>
          <a:off x="62230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437</xdr:row>
      <xdr:rowOff>0</xdr:rowOff>
    </xdr:from>
    <xdr:to>
      <xdr:col>1</xdr:col>
      <xdr:colOff>304800</xdr:colOff>
      <xdr:row>437</xdr:row>
      <xdr:rowOff>304800</xdr:rowOff>
    </xdr:to>
    <xdr:sp macro="" textlink="">
      <xdr:nvSpPr>
        <xdr:cNvPr id="26204" name="AutoShape 2652" descr="https://adas-server.mobiledrivetech.com/polarion/icons/default/enums/type_purple_spec.png">
          <a:hlinkClick xmlns:r="http://schemas.openxmlformats.org/officeDocument/2006/relationships" r:id="rId871" tgtFrame="_top"/>
          <a:extLst>
            <a:ext uri="{FF2B5EF4-FFF2-40B4-BE49-F238E27FC236}">
              <a16:creationId xmlns:a16="http://schemas.microsoft.com/office/drawing/2014/main" id="{5867ABB1-FE6B-47FC-AB1F-87EDFAAB4744}"/>
            </a:ext>
          </a:extLst>
        </xdr:cNvPr>
        <xdr:cNvSpPr>
          <a:spLocks noChangeAspect="1" noChangeArrowheads="1"/>
        </xdr:cNvSpPr>
      </xdr:nvSpPr>
      <xdr:spPr bwMode="auto">
        <a:xfrm>
          <a:off x="202565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437</xdr:row>
      <xdr:rowOff>0</xdr:rowOff>
    </xdr:from>
    <xdr:to>
      <xdr:col>2</xdr:col>
      <xdr:colOff>304800</xdr:colOff>
      <xdr:row>437</xdr:row>
      <xdr:rowOff>304800</xdr:rowOff>
    </xdr:to>
    <xdr:sp macro="" textlink="">
      <xdr:nvSpPr>
        <xdr:cNvPr id="26205" name="AutoShape 2653" descr="https://adas-server.mobiledrivetech.com/polarion/icons/default/enums/type_spike.gif">
          <a:hlinkClick xmlns:r="http://schemas.openxmlformats.org/officeDocument/2006/relationships" r:id="rId872" tgtFrame="_blank"/>
          <a:extLst>
            <a:ext uri="{FF2B5EF4-FFF2-40B4-BE49-F238E27FC236}">
              <a16:creationId xmlns:a16="http://schemas.microsoft.com/office/drawing/2014/main" id="{8A6A289D-43F3-42F0-8804-80553A705D35}"/>
            </a:ext>
          </a:extLst>
        </xdr:cNvPr>
        <xdr:cNvSpPr>
          <a:spLocks noChangeAspect="1" noChangeArrowheads="1"/>
        </xdr:cNvSpPr>
      </xdr:nvSpPr>
      <xdr:spPr bwMode="auto">
        <a:xfrm>
          <a:off x="265430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437</xdr:row>
      <xdr:rowOff>0</xdr:rowOff>
    </xdr:from>
    <xdr:to>
      <xdr:col>3</xdr:col>
      <xdr:colOff>304800</xdr:colOff>
      <xdr:row>437</xdr:row>
      <xdr:rowOff>304800</xdr:rowOff>
    </xdr:to>
    <xdr:sp macro="" textlink="">
      <xdr:nvSpPr>
        <xdr:cNvPr id="26206" name="AutoShape 2654" descr="https://adas-server.mobiledrivetech.com/polarion/icons/default/enums/type_spike.gif">
          <a:hlinkClick xmlns:r="http://schemas.openxmlformats.org/officeDocument/2006/relationships" r:id="rId872" tgtFrame="_top"/>
          <a:extLst>
            <a:ext uri="{FF2B5EF4-FFF2-40B4-BE49-F238E27FC236}">
              <a16:creationId xmlns:a16="http://schemas.microsoft.com/office/drawing/2014/main" id="{A40A378E-61E5-4AA7-B7E8-BC8073CBF046}"/>
            </a:ext>
          </a:extLst>
        </xdr:cNvPr>
        <xdr:cNvSpPr>
          <a:spLocks noChangeAspect="1" noChangeArrowheads="1"/>
        </xdr:cNvSpPr>
      </xdr:nvSpPr>
      <xdr:spPr bwMode="auto">
        <a:xfrm>
          <a:off x="5797550" y="284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xdr:row>
      <xdr:rowOff>0</xdr:rowOff>
    </xdr:from>
    <xdr:to>
      <xdr:col>0</xdr:col>
      <xdr:colOff>304800</xdr:colOff>
      <xdr:row>438</xdr:row>
      <xdr:rowOff>304800</xdr:rowOff>
    </xdr:to>
    <xdr:sp macro="" textlink="">
      <xdr:nvSpPr>
        <xdr:cNvPr id="26207" name="AutoShape 2655" descr="https://adas-server.mobiledrivetech.com/polarion/ria/images/suspect.gif">
          <a:extLst>
            <a:ext uri="{FF2B5EF4-FFF2-40B4-BE49-F238E27FC236}">
              <a16:creationId xmlns:a16="http://schemas.microsoft.com/office/drawing/2014/main" id="{FC2E65F3-29D2-495A-9BAA-F9F54A8FF0E2}"/>
            </a:ext>
          </a:extLst>
        </xdr:cNvPr>
        <xdr:cNvSpPr>
          <a:spLocks noChangeAspect="1" noChangeArrowheads="1"/>
        </xdr:cNvSpPr>
      </xdr:nvSpPr>
      <xdr:spPr bwMode="auto">
        <a:xfrm>
          <a:off x="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438</xdr:row>
      <xdr:rowOff>0</xdr:rowOff>
    </xdr:from>
    <xdr:to>
      <xdr:col>0</xdr:col>
      <xdr:colOff>615950</xdr:colOff>
      <xdr:row>438</xdr:row>
      <xdr:rowOff>304800</xdr:rowOff>
    </xdr:to>
    <xdr:sp macro="" textlink="">
      <xdr:nvSpPr>
        <xdr:cNvPr id="26208" name="AutoShape 2656">
          <a:extLst>
            <a:ext uri="{FF2B5EF4-FFF2-40B4-BE49-F238E27FC236}">
              <a16:creationId xmlns:a16="http://schemas.microsoft.com/office/drawing/2014/main" id="{80F7DA3C-367C-42AC-A135-32C0D47D4890}"/>
            </a:ext>
          </a:extLst>
        </xdr:cNvPr>
        <xdr:cNvSpPr>
          <a:spLocks noChangeAspect="1" noChangeArrowheads="1"/>
        </xdr:cNvSpPr>
      </xdr:nvSpPr>
      <xdr:spPr bwMode="auto">
        <a:xfrm>
          <a:off x="31115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438</xdr:row>
      <xdr:rowOff>0</xdr:rowOff>
    </xdr:from>
    <xdr:to>
      <xdr:col>0</xdr:col>
      <xdr:colOff>927100</xdr:colOff>
      <xdr:row>438</xdr:row>
      <xdr:rowOff>304800</xdr:rowOff>
    </xdr:to>
    <xdr:sp macro="" textlink="">
      <xdr:nvSpPr>
        <xdr:cNvPr id="26209" name="AutoShape 2657" descr="https://adas-server.mobiledrivetech.com/polarion/icons/default/enums/type_purple_spec.png">
          <a:hlinkClick xmlns:r="http://schemas.openxmlformats.org/officeDocument/2006/relationships" r:id="rId873" tgtFrame="_blank"/>
          <a:extLst>
            <a:ext uri="{FF2B5EF4-FFF2-40B4-BE49-F238E27FC236}">
              <a16:creationId xmlns:a16="http://schemas.microsoft.com/office/drawing/2014/main" id="{67E71DD3-D5A0-4DDD-8A25-AC7475E8317E}"/>
            </a:ext>
          </a:extLst>
        </xdr:cNvPr>
        <xdr:cNvSpPr>
          <a:spLocks noChangeAspect="1" noChangeArrowheads="1"/>
        </xdr:cNvSpPr>
      </xdr:nvSpPr>
      <xdr:spPr bwMode="auto">
        <a:xfrm>
          <a:off x="62230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438</xdr:row>
      <xdr:rowOff>0</xdr:rowOff>
    </xdr:from>
    <xdr:to>
      <xdr:col>1</xdr:col>
      <xdr:colOff>304800</xdr:colOff>
      <xdr:row>438</xdr:row>
      <xdr:rowOff>304800</xdr:rowOff>
    </xdr:to>
    <xdr:sp macro="" textlink="">
      <xdr:nvSpPr>
        <xdr:cNvPr id="26210" name="AutoShape 2658" descr="https://adas-server.mobiledrivetech.com/polarion/icons/default/enums/type_purple_spec.png">
          <a:hlinkClick xmlns:r="http://schemas.openxmlformats.org/officeDocument/2006/relationships" r:id="rId873" tgtFrame="_top"/>
          <a:extLst>
            <a:ext uri="{FF2B5EF4-FFF2-40B4-BE49-F238E27FC236}">
              <a16:creationId xmlns:a16="http://schemas.microsoft.com/office/drawing/2014/main" id="{0415C22B-737D-4858-A3B1-1A4D5EF83F30}"/>
            </a:ext>
          </a:extLst>
        </xdr:cNvPr>
        <xdr:cNvSpPr>
          <a:spLocks noChangeAspect="1" noChangeArrowheads="1"/>
        </xdr:cNvSpPr>
      </xdr:nvSpPr>
      <xdr:spPr bwMode="auto">
        <a:xfrm>
          <a:off x="202565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438</xdr:row>
      <xdr:rowOff>0</xdr:rowOff>
    </xdr:from>
    <xdr:to>
      <xdr:col>2</xdr:col>
      <xdr:colOff>304800</xdr:colOff>
      <xdr:row>438</xdr:row>
      <xdr:rowOff>304800</xdr:rowOff>
    </xdr:to>
    <xdr:sp macro="" textlink="">
      <xdr:nvSpPr>
        <xdr:cNvPr id="26211" name="AutoShape 2659" descr="https://adas-server.mobiledrivetech.com/polarion/icons/default/enums/type_spike.gif">
          <a:hlinkClick xmlns:r="http://schemas.openxmlformats.org/officeDocument/2006/relationships" r:id="rId874" tgtFrame="_blank"/>
          <a:extLst>
            <a:ext uri="{FF2B5EF4-FFF2-40B4-BE49-F238E27FC236}">
              <a16:creationId xmlns:a16="http://schemas.microsoft.com/office/drawing/2014/main" id="{F5B23D1B-FC3F-446B-B4D1-76E6301D77F5}"/>
            </a:ext>
          </a:extLst>
        </xdr:cNvPr>
        <xdr:cNvSpPr>
          <a:spLocks noChangeAspect="1" noChangeArrowheads="1"/>
        </xdr:cNvSpPr>
      </xdr:nvSpPr>
      <xdr:spPr bwMode="auto">
        <a:xfrm>
          <a:off x="265430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438</xdr:row>
      <xdr:rowOff>0</xdr:rowOff>
    </xdr:from>
    <xdr:to>
      <xdr:col>3</xdr:col>
      <xdr:colOff>304800</xdr:colOff>
      <xdr:row>438</xdr:row>
      <xdr:rowOff>304800</xdr:rowOff>
    </xdr:to>
    <xdr:sp macro="" textlink="">
      <xdr:nvSpPr>
        <xdr:cNvPr id="26212" name="AutoShape 2660" descr="https://adas-server.mobiledrivetech.com/polarion/icons/default/enums/type_spike.gif">
          <a:hlinkClick xmlns:r="http://schemas.openxmlformats.org/officeDocument/2006/relationships" r:id="rId874" tgtFrame="_top"/>
          <a:extLst>
            <a:ext uri="{FF2B5EF4-FFF2-40B4-BE49-F238E27FC236}">
              <a16:creationId xmlns:a16="http://schemas.microsoft.com/office/drawing/2014/main" id="{BECF52FD-2B81-4B16-809E-0E4098267496}"/>
            </a:ext>
          </a:extLst>
        </xdr:cNvPr>
        <xdr:cNvSpPr>
          <a:spLocks noChangeAspect="1" noChangeArrowheads="1"/>
        </xdr:cNvSpPr>
      </xdr:nvSpPr>
      <xdr:spPr bwMode="auto">
        <a:xfrm>
          <a:off x="5797550" y="285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xdr:row>
      <xdr:rowOff>0</xdr:rowOff>
    </xdr:from>
    <xdr:to>
      <xdr:col>0</xdr:col>
      <xdr:colOff>304800</xdr:colOff>
      <xdr:row>439</xdr:row>
      <xdr:rowOff>304800</xdr:rowOff>
    </xdr:to>
    <xdr:sp macro="" textlink="">
      <xdr:nvSpPr>
        <xdr:cNvPr id="26213" name="AutoShape 2661" descr="https://adas-server.mobiledrivetech.com/polarion/ria/images/suspect.gif">
          <a:extLst>
            <a:ext uri="{FF2B5EF4-FFF2-40B4-BE49-F238E27FC236}">
              <a16:creationId xmlns:a16="http://schemas.microsoft.com/office/drawing/2014/main" id="{6F9C7686-2554-43E9-AF9E-88FD37F499E8}"/>
            </a:ext>
          </a:extLst>
        </xdr:cNvPr>
        <xdr:cNvSpPr>
          <a:spLocks noChangeAspect="1" noChangeArrowheads="1"/>
        </xdr:cNvSpPr>
      </xdr:nvSpPr>
      <xdr:spPr bwMode="auto">
        <a:xfrm>
          <a:off x="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439</xdr:row>
      <xdr:rowOff>0</xdr:rowOff>
    </xdr:from>
    <xdr:to>
      <xdr:col>0</xdr:col>
      <xdr:colOff>615950</xdr:colOff>
      <xdr:row>439</xdr:row>
      <xdr:rowOff>304800</xdr:rowOff>
    </xdr:to>
    <xdr:sp macro="" textlink="">
      <xdr:nvSpPr>
        <xdr:cNvPr id="26214" name="AutoShape 2662">
          <a:extLst>
            <a:ext uri="{FF2B5EF4-FFF2-40B4-BE49-F238E27FC236}">
              <a16:creationId xmlns:a16="http://schemas.microsoft.com/office/drawing/2014/main" id="{9067CBF6-3DBC-4C47-9337-2A70BFDFF297}"/>
            </a:ext>
          </a:extLst>
        </xdr:cNvPr>
        <xdr:cNvSpPr>
          <a:spLocks noChangeAspect="1" noChangeArrowheads="1"/>
        </xdr:cNvSpPr>
      </xdr:nvSpPr>
      <xdr:spPr bwMode="auto">
        <a:xfrm>
          <a:off x="31115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439</xdr:row>
      <xdr:rowOff>0</xdr:rowOff>
    </xdr:from>
    <xdr:to>
      <xdr:col>0</xdr:col>
      <xdr:colOff>927100</xdr:colOff>
      <xdr:row>439</xdr:row>
      <xdr:rowOff>304800</xdr:rowOff>
    </xdr:to>
    <xdr:sp macro="" textlink="">
      <xdr:nvSpPr>
        <xdr:cNvPr id="26215" name="AutoShape 2663" descr="https://adas-server.mobiledrivetech.com/polarion/icons/default/enums/type_purple_spec.png">
          <a:hlinkClick xmlns:r="http://schemas.openxmlformats.org/officeDocument/2006/relationships" r:id="rId875" tgtFrame="_blank"/>
          <a:extLst>
            <a:ext uri="{FF2B5EF4-FFF2-40B4-BE49-F238E27FC236}">
              <a16:creationId xmlns:a16="http://schemas.microsoft.com/office/drawing/2014/main" id="{CD56A6FC-E22A-4C8F-916E-163F05E3646E}"/>
            </a:ext>
          </a:extLst>
        </xdr:cNvPr>
        <xdr:cNvSpPr>
          <a:spLocks noChangeAspect="1" noChangeArrowheads="1"/>
        </xdr:cNvSpPr>
      </xdr:nvSpPr>
      <xdr:spPr bwMode="auto">
        <a:xfrm>
          <a:off x="62230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439</xdr:row>
      <xdr:rowOff>0</xdr:rowOff>
    </xdr:from>
    <xdr:to>
      <xdr:col>1</xdr:col>
      <xdr:colOff>304800</xdr:colOff>
      <xdr:row>439</xdr:row>
      <xdr:rowOff>304800</xdr:rowOff>
    </xdr:to>
    <xdr:sp macro="" textlink="">
      <xdr:nvSpPr>
        <xdr:cNvPr id="26216" name="AutoShape 2664" descr="https://adas-server.mobiledrivetech.com/polarion/icons/default/enums/type_purple_spec.png">
          <a:hlinkClick xmlns:r="http://schemas.openxmlformats.org/officeDocument/2006/relationships" r:id="rId875" tgtFrame="_top"/>
          <a:extLst>
            <a:ext uri="{FF2B5EF4-FFF2-40B4-BE49-F238E27FC236}">
              <a16:creationId xmlns:a16="http://schemas.microsoft.com/office/drawing/2014/main" id="{174874C6-D7E3-41FA-9AB2-3472A428D763}"/>
            </a:ext>
          </a:extLst>
        </xdr:cNvPr>
        <xdr:cNvSpPr>
          <a:spLocks noChangeAspect="1" noChangeArrowheads="1"/>
        </xdr:cNvSpPr>
      </xdr:nvSpPr>
      <xdr:spPr bwMode="auto">
        <a:xfrm>
          <a:off x="202565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439</xdr:row>
      <xdr:rowOff>0</xdr:rowOff>
    </xdr:from>
    <xdr:to>
      <xdr:col>2</xdr:col>
      <xdr:colOff>304800</xdr:colOff>
      <xdr:row>439</xdr:row>
      <xdr:rowOff>304800</xdr:rowOff>
    </xdr:to>
    <xdr:sp macro="" textlink="">
      <xdr:nvSpPr>
        <xdr:cNvPr id="26217" name="AutoShape 2665" descr="https://adas-server.mobiledrivetech.com/polarion/icons/default/enums/type_spike.gif">
          <a:hlinkClick xmlns:r="http://schemas.openxmlformats.org/officeDocument/2006/relationships" r:id="rId876" tgtFrame="_blank"/>
          <a:extLst>
            <a:ext uri="{FF2B5EF4-FFF2-40B4-BE49-F238E27FC236}">
              <a16:creationId xmlns:a16="http://schemas.microsoft.com/office/drawing/2014/main" id="{1FE3AF79-5390-4938-B9C9-4D1D07D262B0}"/>
            </a:ext>
          </a:extLst>
        </xdr:cNvPr>
        <xdr:cNvSpPr>
          <a:spLocks noChangeAspect="1" noChangeArrowheads="1"/>
        </xdr:cNvSpPr>
      </xdr:nvSpPr>
      <xdr:spPr bwMode="auto">
        <a:xfrm>
          <a:off x="265430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439</xdr:row>
      <xdr:rowOff>0</xdr:rowOff>
    </xdr:from>
    <xdr:to>
      <xdr:col>3</xdr:col>
      <xdr:colOff>304800</xdr:colOff>
      <xdr:row>439</xdr:row>
      <xdr:rowOff>304800</xdr:rowOff>
    </xdr:to>
    <xdr:sp macro="" textlink="">
      <xdr:nvSpPr>
        <xdr:cNvPr id="26218" name="AutoShape 2666" descr="https://adas-server.mobiledrivetech.com/polarion/icons/default/enums/type_spike.gif">
          <a:hlinkClick xmlns:r="http://schemas.openxmlformats.org/officeDocument/2006/relationships" r:id="rId876" tgtFrame="_top"/>
          <a:extLst>
            <a:ext uri="{FF2B5EF4-FFF2-40B4-BE49-F238E27FC236}">
              <a16:creationId xmlns:a16="http://schemas.microsoft.com/office/drawing/2014/main" id="{E8FFCAA1-FBE5-4A3F-9743-5FD93C3F6D33}"/>
            </a:ext>
          </a:extLst>
        </xdr:cNvPr>
        <xdr:cNvSpPr>
          <a:spLocks noChangeAspect="1" noChangeArrowheads="1"/>
        </xdr:cNvSpPr>
      </xdr:nvSpPr>
      <xdr:spPr bwMode="auto">
        <a:xfrm>
          <a:off x="5797550" y="2859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xdr:row>
      <xdr:rowOff>0</xdr:rowOff>
    </xdr:from>
    <xdr:to>
      <xdr:col>0</xdr:col>
      <xdr:colOff>304800</xdr:colOff>
      <xdr:row>440</xdr:row>
      <xdr:rowOff>304800</xdr:rowOff>
    </xdr:to>
    <xdr:sp macro="" textlink="">
      <xdr:nvSpPr>
        <xdr:cNvPr id="26219" name="AutoShape 2667" descr="https://adas-server.mobiledrivetech.com/polarion/ria/images/suspect.gif">
          <a:extLst>
            <a:ext uri="{FF2B5EF4-FFF2-40B4-BE49-F238E27FC236}">
              <a16:creationId xmlns:a16="http://schemas.microsoft.com/office/drawing/2014/main" id="{5C7449FB-0A0B-49EC-B9A9-CF70CBFD3948}"/>
            </a:ext>
          </a:extLst>
        </xdr:cNvPr>
        <xdr:cNvSpPr>
          <a:spLocks noChangeAspect="1" noChangeArrowheads="1"/>
        </xdr:cNvSpPr>
      </xdr:nvSpPr>
      <xdr:spPr bwMode="auto">
        <a:xfrm>
          <a:off x="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440</xdr:row>
      <xdr:rowOff>0</xdr:rowOff>
    </xdr:from>
    <xdr:to>
      <xdr:col>0</xdr:col>
      <xdr:colOff>615950</xdr:colOff>
      <xdr:row>440</xdr:row>
      <xdr:rowOff>304800</xdr:rowOff>
    </xdr:to>
    <xdr:sp macro="" textlink="">
      <xdr:nvSpPr>
        <xdr:cNvPr id="26220" name="AutoShape 2668">
          <a:extLst>
            <a:ext uri="{FF2B5EF4-FFF2-40B4-BE49-F238E27FC236}">
              <a16:creationId xmlns:a16="http://schemas.microsoft.com/office/drawing/2014/main" id="{11847B19-AC1B-4A71-AFE4-90E02B9063B4}"/>
            </a:ext>
          </a:extLst>
        </xdr:cNvPr>
        <xdr:cNvSpPr>
          <a:spLocks noChangeAspect="1" noChangeArrowheads="1"/>
        </xdr:cNvSpPr>
      </xdr:nvSpPr>
      <xdr:spPr bwMode="auto">
        <a:xfrm>
          <a:off x="31115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440</xdr:row>
      <xdr:rowOff>0</xdr:rowOff>
    </xdr:from>
    <xdr:to>
      <xdr:col>0</xdr:col>
      <xdr:colOff>927100</xdr:colOff>
      <xdr:row>440</xdr:row>
      <xdr:rowOff>304800</xdr:rowOff>
    </xdr:to>
    <xdr:sp macro="" textlink="">
      <xdr:nvSpPr>
        <xdr:cNvPr id="26221" name="AutoShape 2669" descr="https://adas-server.mobiledrivetech.com/polarion/icons/default/enums/type_purple_spec.png">
          <a:hlinkClick xmlns:r="http://schemas.openxmlformats.org/officeDocument/2006/relationships" r:id="rId877" tgtFrame="_blank"/>
          <a:extLst>
            <a:ext uri="{FF2B5EF4-FFF2-40B4-BE49-F238E27FC236}">
              <a16:creationId xmlns:a16="http://schemas.microsoft.com/office/drawing/2014/main" id="{5F4092D5-81B3-4949-8037-DEE397FA5019}"/>
            </a:ext>
          </a:extLst>
        </xdr:cNvPr>
        <xdr:cNvSpPr>
          <a:spLocks noChangeAspect="1" noChangeArrowheads="1"/>
        </xdr:cNvSpPr>
      </xdr:nvSpPr>
      <xdr:spPr bwMode="auto">
        <a:xfrm>
          <a:off x="62230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440</xdr:row>
      <xdr:rowOff>0</xdr:rowOff>
    </xdr:from>
    <xdr:to>
      <xdr:col>1</xdr:col>
      <xdr:colOff>304800</xdr:colOff>
      <xdr:row>440</xdr:row>
      <xdr:rowOff>304800</xdr:rowOff>
    </xdr:to>
    <xdr:sp macro="" textlink="">
      <xdr:nvSpPr>
        <xdr:cNvPr id="26222" name="AutoShape 2670" descr="https://adas-server.mobiledrivetech.com/polarion/icons/default/enums/type_purple_spec.png">
          <a:hlinkClick xmlns:r="http://schemas.openxmlformats.org/officeDocument/2006/relationships" r:id="rId877" tgtFrame="_top"/>
          <a:extLst>
            <a:ext uri="{FF2B5EF4-FFF2-40B4-BE49-F238E27FC236}">
              <a16:creationId xmlns:a16="http://schemas.microsoft.com/office/drawing/2014/main" id="{AE417E8B-3D5A-4883-BF2D-46875AC211D0}"/>
            </a:ext>
          </a:extLst>
        </xdr:cNvPr>
        <xdr:cNvSpPr>
          <a:spLocks noChangeAspect="1" noChangeArrowheads="1"/>
        </xdr:cNvSpPr>
      </xdr:nvSpPr>
      <xdr:spPr bwMode="auto">
        <a:xfrm>
          <a:off x="202565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440</xdr:row>
      <xdr:rowOff>0</xdr:rowOff>
    </xdr:from>
    <xdr:to>
      <xdr:col>2</xdr:col>
      <xdr:colOff>304800</xdr:colOff>
      <xdr:row>440</xdr:row>
      <xdr:rowOff>304800</xdr:rowOff>
    </xdr:to>
    <xdr:sp macro="" textlink="">
      <xdr:nvSpPr>
        <xdr:cNvPr id="26223" name="AutoShape 2671" descr="https://adas-server.mobiledrivetech.com/polarion/icons/default/enums/type_spike.gif">
          <a:hlinkClick xmlns:r="http://schemas.openxmlformats.org/officeDocument/2006/relationships" r:id="rId878" tgtFrame="_blank"/>
          <a:extLst>
            <a:ext uri="{FF2B5EF4-FFF2-40B4-BE49-F238E27FC236}">
              <a16:creationId xmlns:a16="http://schemas.microsoft.com/office/drawing/2014/main" id="{EB43D1BF-C825-436A-9948-E5FDA208AD3B}"/>
            </a:ext>
          </a:extLst>
        </xdr:cNvPr>
        <xdr:cNvSpPr>
          <a:spLocks noChangeAspect="1" noChangeArrowheads="1"/>
        </xdr:cNvSpPr>
      </xdr:nvSpPr>
      <xdr:spPr bwMode="auto">
        <a:xfrm>
          <a:off x="265430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440</xdr:row>
      <xdr:rowOff>0</xdr:rowOff>
    </xdr:from>
    <xdr:to>
      <xdr:col>3</xdr:col>
      <xdr:colOff>304800</xdr:colOff>
      <xdr:row>440</xdr:row>
      <xdr:rowOff>304800</xdr:rowOff>
    </xdr:to>
    <xdr:sp macro="" textlink="">
      <xdr:nvSpPr>
        <xdr:cNvPr id="26224" name="AutoShape 2672" descr="https://adas-server.mobiledrivetech.com/polarion/icons/default/enums/type_spike.gif">
          <a:hlinkClick xmlns:r="http://schemas.openxmlformats.org/officeDocument/2006/relationships" r:id="rId878" tgtFrame="_top"/>
          <a:extLst>
            <a:ext uri="{FF2B5EF4-FFF2-40B4-BE49-F238E27FC236}">
              <a16:creationId xmlns:a16="http://schemas.microsoft.com/office/drawing/2014/main" id="{0D0D0814-AFC3-4832-A348-D73EF7AD5F39}"/>
            </a:ext>
          </a:extLst>
        </xdr:cNvPr>
        <xdr:cNvSpPr>
          <a:spLocks noChangeAspect="1" noChangeArrowheads="1"/>
        </xdr:cNvSpPr>
      </xdr:nvSpPr>
      <xdr:spPr bwMode="auto">
        <a:xfrm>
          <a:off x="5797550" y="28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xdr:row>
      <xdr:rowOff>0</xdr:rowOff>
    </xdr:from>
    <xdr:to>
      <xdr:col>0</xdr:col>
      <xdr:colOff>304800</xdr:colOff>
      <xdr:row>441</xdr:row>
      <xdr:rowOff>304800</xdr:rowOff>
    </xdr:to>
    <xdr:sp macro="" textlink="">
      <xdr:nvSpPr>
        <xdr:cNvPr id="26225" name="AutoShape 2673" descr="https://adas-server.mobiledrivetech.com/polarion/ria/images/suspect.gif">
          <a:extLst>
            <a:ext uri="{FF2B5EF4-FFF2-40B4-BE49-F238E27FC236}">
              <a16:creationId xmlns:a16="http://schemas.microsoft.com/office/drawing/2014/main" id="{8EBEE415-E154-42C5-8518-3ECA65D6F2D6}"/>
            </a:ext>
          </a:extLst>
        </xdr:cNvPr>
        <xdr:cNvSpPr>
          <a:spLocks noChangeAspect="1" noChangeArrowheads="1"/>
        </xdr:cNvSpPr>
      </xdr:nvSpPr>
      <xdr:spPr bwMode="auto">
        <a:xfrm>
          <a:off x="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441</xdr:row>
      <xdr:rowOff>0</xdr:rowOff>
    </xdr:from>
    <xdr:to>
      <xdr:col>0</xdr:col>
      <xdr:colOff>615950</xdr:colOff>
      <xdr:row>441</xdr:row>
      <xdr:rowOff>304800</xdr:rowOff>
    </xdr:to>
    <xdr:sp macro="" textlink="">
      <xdr:nvSpPr>
        <xdr:cNvPr id="26226" name="AutoShape 2674">
          <a:extLst>
            <a:ext uri="{FF2B5EF4-FFF2-40B4-BE49-F238E27FC236}">
              <a16:creationId xmlns:a16="http://schemas.microsoft.com/office/drawing/2014/main" id="{F6E167EF-2EE7-44B4-9E6F-AF49D91AF911}"/>
            </a:ext>
          </a:extLst>
        </xdr:cNvPr>
        <xdr:cNvSpPr>
          <a:spLocks noChangeAspect="1" noChangeArrowheads="1"/>
        </xdr:cNvSpPr>
      </xdr:nvSpPr>
      <xdr:spPr bwMode="auto">
        <a:xfrm>
          <a:off x="31115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441</xdr:row>
      <xdr:rowOff>0</xdr:rowOff>
    </xdr:from>
    <xdr:to>
      <xdr:col>0</xdr:col>
      <xdr:colOff>927100</xdr:colOff>
      <xdr:row>441</xdr:row>
      <xdr:rowOff>304800</xdr:rowOff>
    </xdr:to>
    <xdr:sp macro="" textlink="">
      <xdr:nvSpPr>
        <xdr:cNvPr id="26227" name="AutoShape 2675" descr="https://adas-server.mobiledrivetech.com/polarion/icons/default/enums/type_purple_spec.png">
          <a:hlinkClick xmlns:r="http://schemas.openxmlformats.org/officeDocument/2006/relationships" r:id="rId879" tgtFrame="_blank"/>
          <a:extLst>
            <a:ext uri="{FF2B5EF4-FFF2-40B4-BE49-F238E27FC236}">
              <a16:creationId xmlns:a16="http://schemas.microsoft.com/office/drawing/2014/main" id="{692277C4-DA78-43D4-8AFC-7E350560E141}"/>
            </a:ext>
          </a:extLst>
        </xdr:cNvPr>
        <xdr:cNvSpPr>
          <a:spLocks noChangeAspect="1" noChangeArrowheads="1"/>
        </xdr:cNvSpPr>
      </xdr:nvSpPr>
      <xdr:spPr bwMode="auto">
        <a:xfrm>
          <a:off x="62230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441</xdr:row>
      <xdr:rowOff>0</xdr:rowOff>
    </xdr:from>
    <xdr:to>
      <xdr:col>1</xdr:col>
      <xdr:colOff>304800</xdr:colOff>
      <xdr:row>441</xdr:row>
      <xdr:rowOff>304800</xdr:rowOff>
    </xdr:to>
    <xdr:sp macro="" textlink="">
      <xdr:nvSpPr>
        <xdr:cNvPr id="26228" name="AutoShape 2676" descr="https://adas-server.mobiledrivetech.com/polarion/icons/default/enums/type_purple_spec.png">
          <a:hlinkClick xmlns:r="http://schemas.openxmlformats.org/officeDocument/2006/relationships" r:id="rId879" tgtFrame="_top"/>
          <a:extLst>
            <a:ext uri="{FF2B5EF4-FFF2-40B4-BE49-F238E27FC236}">
              <a16:creationId xmlns:a16="http://schemas.microsoft.com/office/drawing/2014/main" id="{CAE789BD-C9EB-44E1-87D9-074902CC4186}"/>
            </a:ext>
          </a:extLst>
        </xdr:cNvPr>
        <xdr:cNvSpPr>
          <a:spLocks noChangeAspect="1" noChangeArrowheads="1"/>
        </xdr:cNvSpPr>
      </xdr:nvSpPr>
      <xdr:spPr bwMode="auto">
        <a:xfrm>
          <a:off x="202565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441</xdr:row>
      <xdr:rowOff>0</xdr:rowOff>
    </xdr:from>
    <xdr:to>
      <xdr:col>2</xdr:col>
      <xdr:colOff>304800</xdr:colOff>
      <xdr:row>441</xdr:row>
      <xdr:rowOff>304800</xdr:rowOff>
    </xdr:to>
    <xdr:sp macro="" textlink="">
      <xdr:nvSpPr>
        <xdr:cNvPr id="26229" name="AutoShape 2677" descr="https://adas-server.mobiledrivetech.com/polarion/icons/default/enums/type_spike.gif">
          <a:hlinkClick xmlns:r="http://schemas.openxmlformats.org/officeDocument/2006/relationships" r:id="rId880" tgtFrame="_blank"/>
          <a:extLst>
            <a:ext uri="{FF2B5EF4-FFF2-40B4-BE49-F238E27FC236}">
              <a16:creationId xmlns:a16="http://schemas.microsoft.com/office/drawing/2014/main" id="{E808ED02-5974-4B29-B7A2-5F0C2F37B615}"/>
            </a:ext>
          </a:extLst>
        </xdr:cNvPr>
        <xdr:cNvSpPr>
          <a:spLocks noChangeAspect="1" noChangeArrowheads="1"/>
        </xdr:cNvSpPr>
      </xdr:nvSpPr>
      <xdr:spPr bwMode="auto">
        <a:xfrm>
          <a:off x="265430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441</xdr:row>
      <xdr:rowOff>0</xdr:rowOff>
    </xdr:from>
    <xdr:to>
      <xdr:col>3</xdr:col>
      <xdr:colOff>304800</xdr:colOff>
      <xdr:row>441</xdr:row>
      <xdr:rowOff>304800</xdr:rowOff>
    </xdr:to>
    <xdr:sp macro="" textlink="">
      <xdr:nvSpPr>
        <xdr:cNvPr id="26230" name="AutoShape 2678" descr="https://adas-server.mobiledrivetech.com/polarion/icons/default/enums/type_spike.gif">
          <a:hlinkClick xmlns:r="http://schemas.openxmlformats.org/officeDocument/2006/relationships" r:id="rId880" tgtFrame="_top"/>
          <a:extLst>
            <a:ext uri="{FF2B5EF4-FFF2-40B4-BE49-F238E27FC236}">
              <a16:creationId xmlns:a16="http://schemas.microsoft.com/office/drawing/2014/main" id="{773378D2-315B-4027-A3B0-AE0DACD56D7A}"/>
            </a:ext>
          </a:extLst>
        </xdr:cNvPr>
        <xdr:cNvSpPr>
          <a:spLocks noChangeAspect="1" noChangeArrowheads="1"/>
        </xdr:cNvSpPr>
      </xdr:nvSpPr>
      <xdr:spPr bwMode="auto">
        <a:xfrm>
          <a:off x="5797550" y="287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xdr:row>
      <xdr:rowOff>0</xdr:rowOff>
    </xdr:from>
    <xdr:to>
      <xdr:col>0</xdr:col>
      <xdr:colOff>304800</xdr:colOff>
      <xdr:row>442</xdr:row>
      <xdr:rowOff>304800</xdr:rowOff>
    </xdr:to>
    <xdr:sp macro="" textlink="">
      <xdr:nvSpPr>
        <xdr:cNvPr id="26231" name="AutoShape 2679" descr="https://adas-server.mobiledrivetech.com/polarion/ria/images/suspect.gif">
          <a:extLst>
            <a:ext uri="{FF2B5EF4-FFF2-40B4-BE49-F238E27FC236}">
              <a16:creationId xmlns:a16="http://schemas.microsoft.com/office/drawing/2014/main" id="{3ED4A241-A7EA-4DF7-9346-D396F497E436}"/>
            </a:ext>
          </a:extLst>
        </xdr:cNvPr>
        <xdr:cNvSpPr>
          <a:spLocks noChangeAspect="1" noChangeArrowheads="1"/>
        </xdr:cNvSpPr>
      </xdr:nvSpPr>
      <xdr:spPr bwMode="auto">
        <a:xfrm>
          <a:off x="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442</xdr:row>
      <xdr:rowOff>0</xdr:rowOff>
    </xdr:from>
    <xdr:to>
      <xdr:col>0</xdr:col>
      <xdr:colOff>615950</xdr:colOff>
      <xdr:row>442</xdr:row>
      <xdr:rowOff>304800</xdr:rowOff>
    </xdr:to>
    <xdr:sp macro="" textlink="">
      <xdr:nvSpPr>
        <xdr:cNvPr id="26232" name="AutoShape 2680">
          <a:extLst>
            <a:ext uri="{FF2B5EF4-FFF2-40B4-BE49-F238E27FC236}">
              <a16:creationId xmlns:a16="http://schemas.microsoft.com/office/drawing/2014/main" id="{D47A5CDF-F166-45F9-A401-97DF7128A2FA}"/>
            </a:ext>
          </a:extLst>
        </xdr:cNvPr>
        <xdr:cNvSpPr>
          <a:spLocks noChangeAspect="1" noChangeArrowheads="1"/>
        </xdr:cNvSpPr>
      </xdr:nvSpPr>
      <xdr:spPr bwMode="auto">
        <a:xfrm>
          <a:off x="31115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442</xdr:row>
      <xdr:rowOff>0</xdr:rowOff>
    </xdr:from>
    <xdr:to>
      <xdr:col>0</xdr:col>
      <xdr:colOff>927100</xdr:colOff>
      <xdr:row>442</xdr:row>
      <xdr:rowOff>304800</xdr:rowOff>
    </xdr:to>
    <xdr:sp macro="" textlink="">
      <xdr:nvSpPr>
        <xdr:cNvPr id="26233" name="AutoShape 2681" descr="https://adas-server.mobiledrivetech.com/polarion/icons/default/enums/type_purple_spec.png">
          <a:hlinkClick xmlns:r="http://schemas.openxmlformats.org/officeDocument/2006/relationships" r:id="rId881" tgtFrame="_blank"/>
          <a:extLst>
            <a:ext uri="{FF2B5EF4-FFF2-40B4-BE49-F238E27FC236}">
              <a16:creationId xmlns:a16="http://schemas.microsoft.com/office/drawing/2014/main" id="{3EB5D6C5-D782-4B6A-A474-2B965BB6463A}"/>
            </a:ext>
          </a:extLst>
        </xdr:cNvPr>
        <xdr:cNvSpPr>
          <a:spLocks noChangeAspect="1" noChangeArrowheads="1"/>
        </xdr:cNvSpPr>
      </xdr:nvSpPr>
      <xdr:spPr bwMode="auto">
        <a:xfrm>
          <a:off x="62230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442</xdr:row>
      <xdr:rowOff>0</xdr:rowOff>
    </xdr:from>
    <xdr:to>
      <xdr:col>1</xdr:col>
      <xdr:colOff>304800</xdr:colOff>
      <xdr:row>442</xdr:row>
      <xdr:rowOff>304800</xdr:rowOff>
    </xdr:to>
    <xdr:sp macro="" textlink="">
      <xdr:nvSpPr>
        <xdr:cNvPr id="26234" name="AutoShape 2682" descr="https://adas-server.mobiledrivetech.com/polarion/icons/default/enums/type_purple_spec.png">
          <a:hlinkClick xmlns:r="http://schemas.openxmlformats.org/officeDocument/2006/relationships" r:id="rId881" tgtFrame="_top"/>
          <a:extLst>
            <a:ext uri="{FF2B5EF4-FFF2-40B4-BE49-F238E27FC236}">
              <a16:creationId xmlns:a16="http://schemas.microsoft.com/office/drawing/2014/main" id="{1796DD8B-A303-4E80-AA99-FD7107AFA69B}"/>
            </a:ext>
          </a:extLst>
        </xdr:cNvPr>
        <xdr:cNvSpPr>
          <a:spLocks noChangeAspect="1" noChangeArrowheads="1"/>
        </xdr:cNvSpPr>
      </xdr:nvSpPr>
      <xdr:spPr bwMode="auto">
        <a:xfrm>
          <a:off x="202565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442</xdr:row>
      <xdr:rowOff>0</xdr:rowOff>
    </xdr:from>
    <xdr:to>
      <xdr:col>2</xdr:col>
      <xdr:colOff>304800</xdr:colOff>
      <xdr:row>442</xdr:row>
      <xdr:rowOff>304800</xdr:rowOff>
    </xdr:to>
    <xdr:sp macro="" textlink="">
      <xdr:nvSpPr>
        <xdr:cNvPr id="26235" name="AutoShape 2683" descr="https://adas-server.mobiledrivetech.com/polarion/icons/default/enums/type_spike.gif">
          <a:hlinkClick xmlns:r="http://schemas.openxmlformats.org/officeDocument/2006/relationships" r:id="rId882" tgtFrame="_blank"/>
          <a:extLst>
            <a:ext uri="{FF2B5EF4-FFF2-40B4-BE49-F238E27FC236}">
              <a16:creationId xmlns:a16="http://schemas.microsoft.com/office/drawing/2014/main" id="{65A3624A-3341-4D23-932C-F1E29B309CA4}"/>
            </a:ext>
          </a:extLst>
        </xdr:cNvPr>
        <xdr:cNvSpPr>
          <a:spLocks noChangeAspect="1" noChangeArrowheads="1"/>
        </xdr:cNvSpPr>
      </xdr:nvSpPr>
      <xdr:spPr bwMode="auto">
        <a:xfrm>
          <a:off x="265430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442</xdr:row>
      <xdr:rowOff>0</xdr:rowOff>
    </xdr:from>
    <xdr:to>
      <xdr:col>3</xdr:col>
      <xdr:colOff>304800</xdr:colOff>
      <xdr:row>442</xdr:row>
      <xdr:rowOff>304800</xdr:rowOff>
    </xdr:to>
    <xdr:sp macro="" textlink="">
      <xdr:nvSpPr>
        <xdr:cNvPr id="26236" name="AutoShape 2684" descr="https://adas-server.mobiledrivetech.com/polarion/icons/default/enums/type_spike.gif">
          <a:hlinkClick xmlns:r="http://schemas.openxmlformats.org/officeDocument/2006/relationships" r:id="rId882" tgtFrame="_top"/>
          <a:extLst>
            <a:ext uri="{FF2B5EF4-FFF2-40B4-BE49-F238E27FC236}">
              <a16:creationId xmlns:a16="http://schemas.microsoft.com/office/drawing/2014/main" id="{094EDD70-8F3B-4C47-97DD-1598E18ED1FC}"/>
            </a:ext>
          </a:extLst>
        </xdr:cNvPr>
        <xdr:cNvSpPr>
          <a:spLocks noChangeAspect="1" noChangeArrowheads="1"/>
        </xdr:cNvSpPr>
      </xdr:nvSpPr>
      <xdr:spPr bwMode="auto">
        <a:xfrm>
          <a:off x="5797550" y="287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xdr:row>
      <xdr:rowOff>0</xdr:rowOff>
    </xdr:from>
    <xdr:to>
      <xdr:col>0</xdr:col>
      <xdr:colOff>304800</xdr:colOff>
      <xdr:row>443</xdr:row>
      <xdr:rowOff>304800</xdr:rowOff>
    </xdr:to>
    <xdr:sp macro="" textlink="">
      <xdr:nvSpPr>
        <xdr:cNvPr id="26237" name="AutoShape 2685" descr="https://adas-server.mobiledrivetech.com/polarion/ria/images/suspect.gif">
          <a:extLst>
            <a:ext uri="{FF2B5EF4-FFF2-40B4-BE49-F238E27FC236}">
              <a16:creationId xmlns:a16="http://schemas.microsoft.com/office/drawing/2014/main" id="{C3B5BCBC-94BE-4880-8113-543FB52F7287}"/>
            </a:ext>
          </a:extLst>
        </xdr:cNvPr>
        <xdr:cNvSpPr>
          <a:spLocks noChangeAspect="1" noChangeArrowheads="1"/>
        </xdr:cNvSpPr>
      </xdr:nvSpPr>
      <xdr:spPr bwMode="auto">
        <a:xfrm>
          <a:off x="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443</xdr:row>
      <xdr:rowOff>0</xdr:rowOff>
    </xdr:from>
    <xdr:to>
      <xdr:col>0</xdr:col>
      <xdr:colOff>615950</xdr:colOff>
      <xdr:row>443</xdr:row>
      <xdr:rowOff>304800</xdr:rowOff>
    </xdr:to>
    <xdr:sp macro="" textlink="">
      <xdr:nvSpPr>
        <xdr:cNvPr id="26238" name="AutoShape 2686">
          <a:extLst>
            <a:ext uri="{FF2B5EF4-FFF2-40B4-BE49-F238E27FC236}">
              <a16:creationId xmlns:a16="http://schemas.microsoft.com/office/drawing/2014/main" id="{06DC56E3-A1E2-4060-BEF2-BC61F80EF9D1}"/>
            </a:ext>
          </a:extLst>
        </xdr:cNvPr>
        <xdr:cNvSpPr>
          <a:spLocks noChangeAspect="1" noChangeArrowheads="1"/>
        </xdr:cNvSpPr>
      </xdr:nvSpPr>
      <xdr:spPr bwMode="auto">
        <a:xfrm>
          <a:off x="31115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443</xdr:row>
      <xdr:rowOff>0</xdr:rowOff>
    </xdr:from>
    <xdr:to>
      <xdr:col>0</xdr:col>
      <xdr:colOff>927100</xdr:colOff>
      <xdr:row>443</xdr:row>
      <xdr:rowOff>304800</xdr:rowOff>
    </xdr:to>
    <xdr:sp macro="" textlink="">
      <xdr:nvSpPr>
        <xdr:cNvPr id="26239" name="AutoShape 2687" descr="https://adas-server.mobiledrivetech.com/polarion/icons/default/enums/type_purple_spec.png">
          <a:hlinkClick xmlns:r="http://schemas.openxmlformats.org/officeDocument/2006/relationships" r:id="rId883" tgtFrame="_blank"/>
          <a:extLst>
            <a:ext uri="{FF2B5EF4-FFF2-40B4-BE49-F238E27FC236}">
              <a16:creationId xmlns:a16="http://schemas.microsoft.com/office/drawing/2014/main" id="{FAD47902-01AE-42FC-8F9F-8FAE31DF7C9E}"/>
            </a:ext>
          </a:extLst>
        </xdr:cNvPr>
        <xdr:cNvSpPr>
          <a:spLocks noChangeAspect="1" noChangeArrowheads="1"/>
        </xdr:cNvSpPr>
      </xdr:nvSpPr>
      <xdr:spPr bwMode="auto">
        <a:xfrm>
          <a:off x="62230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443</xdr:row>
      <xdr:rowOff>0</xdr:rowOff>
    </xdr:from>
    <xdr:to>
      <xdr:col>1</xdr:col>
      <xdr:colOff>304800</xdr:colOff>
      <xdr:row>443</xdr:row>
      <xdr:rowOff>304800</xdr:rowOff>
    </xdr:to>
    <xdr:sp macro="" textlink="">
      <xdr:nvSpPr>
        <xdr:cNvPr id="26240" name="AutoShape 2688" descr="https://adas-server.mobiledrivetech.com/polarion/icons/default/enums/type_purple_spec.png">
          <a:hlinkClick xmlns:r="http://schemas.openxmlformats.org/officeDocument/2006/relationships" r:id="rId883" tgtFrame="_top"/>
          <a:extLst>
            <a:ext uri="{FF2B5EF4-FFF2-40B4-BE49-F238E27FC236}">
              <a16:creationId xmlns:a16="http://schemas.microsoft.com/office/drawing/2014/main" id="{0AD7762E-3AD5-4EFD-BC54-0CAD60BA9DDF}"/>
            </a:ext>
          </a:extLst>
        </xdr:cNvPr>
        <xdr:cNvSpPr>
          <a:spLocks noChangeAspect="1" noChangeArrowheads="1"/>
        </xdr:cNvSpPr>
      </xdr:nvSpPr>
      <xdr:spPr bwMode="auto">
        <a:xfrm>
          <a:off x="202565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443</xdr:row>
      <xdr:rowOff>0</xdr:rowOff>
    </xdr:from>
    <xdr:to>
      <xdr:col>2</xdr:col>
      <xdr:colOff>304800</xdr:colOff>
      <xdr:row>443</xdr:row>
      <xdr:rowOff>304800</xdr:rowOff>
    </xdr:to>
    <xdr:sp macro="" textlink="">
      <xdr:nvSpPr>
        <xdr:cNvPr id="26241" name="AutoShape 2689" descr="https://adas-server.mobiledrivetech.com/polarion/icons/default/enums/type_spike.gif">
          <a:hlinkClick xmlns:r="http://schemas.openxmlformats.org/officeDocument/2006/relationships" r:id="rId884" tgtFrame="_blank"/>
          <a:extLst>
            <a:ext uri="{FF2B5EF4-FFF2-40B4-BE49-F238E27FC236}">
              <a16:creationId xmlns:a16="http://schemas.microsoft.com/office/drawing/2014/main" id="{5F0AC504-F252-4973-8BC1-CF57BC5666B9}"/>
            </a:ext>
          </a:extLst>
        </xdr:cNvPr>
        <xdr:cNvSpPr>
          <a:spLocks noChangeAspect="1" noChangeArrowheads="1"/>
        </xdr:cNvSpPr>
      </xdr:nvSpPr>
      <xdr:spPr bwMode="auto">
        <a:xfrm>
          <a:off x="265430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443</xdr:row>
      <xdr:rowOff>0</xdr:rowOff>
    </xdr:from>
    <xdr:to>
      <xdr:col>3</xdr:col>
      <xdr:colOff>304800</xdr:colOff>
      <xdr:row>443</xdr:row>
      <xdr:rowOff>304800</xdr:rowOff>
    </xdr:to>
    <xdr:sp macro="" textlink="">
      <xdr:nvSpPr>
        <xdr:cNvPr id="26242" name="AutoShape 2690" descr="https://adas-server.mobiledrivetech.com/polarion/icons/default/enums/type_spike.gif">
          <a:hlinkClick xmlns:r="http://schemas.openxmlformats.org/officeDocument/2006/relationships" r:id="rId884" tgtFrame="_top"/>
          <a:extLst>
            <a:ext uri="{FF2B5EF4-FFF2-40B4-BE49-F238E27FC236}">
              <a16:creationId xmlns:a16="http://schemas.microsoft.com/office/drawing/2014/main" id="{6BD9EB72-E1A9-4622-8108-B39FADD5E1A7}"/>
            </a:ext>
          </a:extLst>
        </xdr:cNvPr>
        <xdr:cNvSpPr>
          <a:spLocks noChangeAspect="1" noChangeArrowheads="1"/>
        </xdr:cNvSpPr>
      </xdr:nvSpPr>
      <xdr:spPr bwMode="auto">
        <a:xfrm>
          <a:off x="5797550" y="2885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xdr:row>
      <xdr:rowOff>0</xdr:rowOff>
    </xdr:from>
    <xdr:to>
      <xdr:col>0</xdr:col>
      <xdr:colOff>304800</xdr:colOff>
      <xdr:row>444</xdr:row>
      <xdr:rowOff>304800</xdr:rowOff>
    </xdr:to>
    <xdr:sp macro="" textlink="">
      <xdr:nvSpPr>
        <xdr:cNvPr id="26243" name="AutoShape 2691" descr="https://adas-server.mobiledrivetech.com/polarion/ria/images/suspect.gif">
          <a:extLst>
            <a:ext uri="{FF2B5EF4-FFF2-40B4-BE49-F238E27FC236}">
              <a16:creationId xmlns:a16="http://schemas.microsoft.com/office/drawing/2014/main" id="{3460BFFF-A4D4-44ED-BF25-59318E76194A}"/>
            </a:ext>
          </a:extLst>
        </xdr:cNvPr>
        <xdr:cNvSpPr>
          <a:spLocks noChangeAspect="1" noChangeArrowheads="1"/>
        </xdr:cNvSpPr>
      </xdr:nvSpPr>
      <xdr:spPr bwMode="auto">
        <a:xfrm>
          <a:off x="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444</xdr:row>
      <xdr:rowOff>0</xdr:rowOff>
    </xdr:from>
    <xdr:to>
      <xdr:col>0</xdr:col>
      <xdr:colOff>615950</xdr:colOff>
      <xdr:row>444</xdr:row>
      <xdr:rowOff>304800</xdr:rowOff>
    </xdr:to>
    <xdr:sp macro="" textlink="">
      <xdr:nvSpPr>
        <xdr:cNvPr id="26244" name="AutoShape 2692">
          <a:extLst>
            <a:ext uri="{FF2B5EF4-FFF2-40B4-BE49-F238E27FC236}">
              <a16:creationId xmlns:a16="http://schemas.microsoft.com/office/drawing/2014/main" id="{3BB26117-CABC-4485-A679-FCA3C092347E}"/>
            </a:ext>
          </a:extLst>
        </xdr:cNvPr>
        <xdr:cNvSpPr>
          <a:spLocks noChangeAspect="1" noChangeArrowheads="1"/>
        </xdr:cNvSpPr>
      </xdr:nvSpPr>
      <xdr:spPr bwMode="auto">
        <a:xfrm>
          <a:off x="31115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444</xdr:row>
      <xdr:rowOff>0</xdr:rowOff>
    </xdr:from>
    <xdr:to>
      <xdr:col>0</xdr:col>
      <xdr:colOff>927100</xdr:colOff>
      <xdr:row>444</xdr:row>
      <xdr:rowOff>304800</xdr:rowOff>
    </xdr:to>
    <xdr:sp macro="" textlink="">
      <xdr:nvSpPr>
        <xdr:cNvPr id="26245" name="AutoShape 2693" descr="https://adas-server.mobiledrivetech.com/polarion/icons/default/enums/type_purple_spec.png">
          <a:hlinkClick xmlns:r="http://schemas.openxmlformats.org/officeDocument/2006/relationships" r:id="rId885" tgtFrame="_blank"/>
          <a:extLst>
            <a:ext uri="{FF2B5EF4-FFF2-40B4-BE49-F238E27FC236}">
              <a16:creationId xmlns:a16="http://schemas.microsoft.com/office/drawing/2014/main" id="{7FF4C316-6E64-4150-80D7-21772E570C6C}"/>
            </a:ext>
          </a:extLst>
        </xdr:cNvPr>
        <xdr:cNvSpPr>
          <a:spLocks noChangeAspect="1" noChangeArrowheads="1"/>
        </xdr:cNvSpPr>
      </xdr:nvSpPr>
      <xdr:spPr bwMode="auto">
        <a:xfrm>
          <a:off x="62230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444</xdr:row>
      <xdr:rowOff>0</xdr:rowOff>
    </xdr:from>
    <xdr:to>
      <xdr:col>1</xdr:col>
      <xdr:colOff>304800</xdr:colOff>
      <xdr:row>444</xdr:row>
      <xdr:rowOff>304800</xdr:rowOff>
    </xdr:to>
    <xdr:sp macro="" textlink="">
      <xdr:nvSpPr>
        <xdr:cNvPr id="26246" name="AutoShape 2694" descr="https://adas-server.mobiledrivetech.com/polarion/icons/default/enums/type_purple_spec.png">
          <a:hlinkClick xmlns:r="http://schemas.openxmlformats.org/officeDocument/2006/relationships" r:id="rId885" tgtFrame="_top"/>
          <a:extLst>
            <a:ext uri="{FF2B5EF4-FFF2-40B4-BE49-F238E27FC236}">
              <a16:creationId xmlns:a16="http://schemas.microsoft.com/office/drawing/2014/main" id="{B3E10325-5D81-4472-997A-2BA53251DED3}"/>
            </a:ext>
          </a:extLst>
        </xdr:cNvPr>
        <xdr:cNvSpPr>
          <a:spLocks noChangeAspect="1" noChangeArrowheads="1"/>
        </xdr:cNvSpPr>
      </xdr:nvSpPr>
      <xdr:spPr bwMode="auto">
        <a:xfrm>
          <a:off x="202565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444</xdr:row>
      <xdr:rowOff>0</xdr:rowOff>
    </xdr:from>
    <xdr:to>
      <xdr:col>2</xdr:col>
      <xdr:colOff>304800</xdr:colOff>
      <xdr:row>444</xdr:row>
      <xdr:rowOff>304800</xdr:rowOff>
    </xdr:to>
    <xdr:sp macro="" textlink="">
      <xdr:nvSpPr>
        <xdr:cNvPr id="26247" name="AutoShape 2695" descr="https://adas-server.mobiledrivetech.com/polarion/icons/default/enums/type_spike.gif">
          <a:hlinkClick xmlns:r="http://schemas.openxmlformats.org/officeDocument/2006/relationships" r:id="rId886" tgtFrame="_blank"/>
          <a:extLst>
            <a:ext uri="{FF2B5EF4-FFF2-40B4-BE49-F238E27FC236}">
              <a16:creationId xmlns:a16="http://schemas.microsoft.com/office/drawing/2014/main" id="{71C558C4-51FC-413B-ACDC-3F4DBAA21A0A}"/>
            </a:ext>
          </a:extLst>
        </xdr:cNvPr>
        <xdr:cNvSpPr>
          <a:spLocks noChangeAspect="1" noChangeArrowheads="1"/>
        </xdr:cNvSpPr>
      </xdr:nvSpPr>
      <xdr:spPr bwMode="auto">
        <a:xfrm>
          <a:off x="265430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444</xdr:row>
      <xdr:rowOff>0</xdr:rowOff>
    </xdr:from>
    <xdr:to>
      <xdr:col>3</xdr:col>
      <xdr:colOff>304800</xdr:colOff>
      <xdr:row>444</xdr:row>
      <xdr:rowOff>304800</xdr:rowOff>
    </xdr:to>
    <xdr:sp macro="" textlink="">
      <xdr:nvSpPr>
        <xdr:cNvPr id="26248" name="AutoShape 2696" descr="https://adas-server.mobiledrivetech.com/polarion/icons/default/enums/type_spike.gif">
          <a:hlinkClick xmlns:r="http://schemas.openxmlformats.org/officeDocument/2006/relationships" r:id="rId886" tgtFrame="_top"/>
          <a:extLst>
            <a:ext uri="{FF2B5EF4-FFF2-40B4-BE49-F238E27FC236}">
              <a16:creationId xmlns:a16="http://schemas.microsoft.com/office/drawing/2014/main" id="{A3ED388A-46B4-49B6-A95F-456F9192E3DD}"/>
            </a:ext>
          </a:extLst>
        </xdr:cNvPr>
        <xdr:cNvSpPr>
          <a:spLocks noChangeAspect="1" noChangeArrowheads="1"/>
        </xdr:cNvSpPr>
      </xdr:nvSpPr>
      <xdr:spPr bwMode="auto">
        <a:xfrm>
          <a:off x="5797550" y="289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xdr:row>
      <xdr:rowOff>0</xdr:rowOff>
    </xdr:from>
    <xdr:to>
      <xdr:col>0</xdr:col>
      <xdr:colOff>304800</xdr:colOff>
      <xdr:row>445</xdr:row>
      <xdr:rowOff>304800</xdr:rowOff>
    </xdr:to>
    <xdr:sp macro="" textlink="">
      <xdr:nvSpPr>
        <xdr:cNvPr id="26249" name="AutoShape 2697" descr="https://adas-server.mobiledrivetech.com/polarion/ria/images/suspect.gif">
          <a:extLst>
            <a:ext uri="{FF2B5EF4-FFF2-40B4-BE49-F238E27FC236}">
              <a16:creationId xmlns:a16="http://schemas.microsoft.com/office/drawing/2014/main" id="{7DF7DB91-1A42-471B-AA14-8FBCF706462E}"/>
            </a:ext>
          </a:extLst>
        </xdr:cNvPr>
        <xdr:cNvSpPr>
          <a:spLocks noChangeAspect="1" noChangeArrowheads="1"/>
        </xdr:cNvSpPr>
      </xdr:nvSpPr>
      <xdr:spPr bwMode="auto">
        <a:xfrm>
          <a:off x="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445</xdr:row>
      <xdr:rowOff>0</xdr:rowOff>
    </xdr:from>
    <xdr:to>
      <xdr:col>0</xdr:col>
      <xdr:colOff>615950</xdr:colOff>
      <xdr:row>445</xdr:row>
      <xdr:rowOff>304800</xdr:rowOff>
    </xdr:to>
    <xdr:sp macro="" textlink="">
      <xdr:nvSpPr>
        <xdr:cNvPr id="26250" name="AutoShape 2698">
          <a:extLst>
            <a:ext uri="{FF2B5EF4-FFF2-40B4-BE49-F238E27FC236}">
              <a16:creationId xmlns:a16="http://schemas.microsoft.com/office/drawing/2014/main" id="{E0ED54C5-E686-474F-ACBE-F950AD71BA46}"/>
            </a:ext>
          </a:extLst>
        </xdr:cNvPr>
        <xdr:cNvSpPr>
          <a:spLocks noChangeAspect="1" noChangeArrowheads="1"/>
        </xdr:cNvSpPr>
      </xdr:nvSpPr>
      <xdr:spPr bwMode="auto">
        <a:xfrm>
          <a:off x="31115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445</xdr:row>
      <xdr:rowOff>0</xdr:rowOff>
    </xdr:from>
    <xdr:to>
      <xdr:col>0</xdr:col>
      <xdr:colOff>927100</xdr:colOff>
      <xdr:row>445</xdr:row>
      <xdr:rowOff>304800</xdr:rowOff>
    </xdr:to>
    <xdr:sp macro="" textlink="">
      <xdr:nvSpPr>
        <xdr:cNvPr id="26251" name="AutoShape 2699" descr="https://adas-server.mobiledrivetech.com/polarion/icons/default/enums/type_purple_spec.png">
          <a:hlinkClick xmlns:r="http://schemas.openxmlformats.org/officeDocument/2006/relationships" r:id="rId887" tgtFrame="_blank"/>
          <a:extLst>
            <a:ext uri="{FF2B5EF4-FFF2-40B4-BE49-F238E27FC236}">
              <a16:creationId xmlns:a16="http://schemas.microsoft.com/office/drawing/2014/main" id="{1D3E18C9-0B09-4EA9-A8B2-2038BFFE763B}"/>
            </a:ext>
          </a:extLst>
        </xdr:cNvPr>
        <xdr:cNvSpPr>
          <a:spLocks noChangeAspect="1" noChangeArrowheads="1"/>
        </xdr:cNvSpPr>
      </xdr:nvSpPr>
      <xdr:spPr bwMode="auto">
        <a:xfrm>
          <a:off x="62230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445</xdr:row>
      <xdr:rowOff>0</xdr:rowOff>
    </xdr:from>
    <xdr:to>
      <xdr:col>1</xdr:col>
      <xdr:colOff>304800</xdr:colOff>
      <xdr:row>445</xdr:row>
      <xdr:rowOff>304800</xdr:rowOff>
    </xdr:to>
    <xdr:sp macro="" textlink="">
      <xdr:nvSpPr>
        <xdr:cNvPr id="26252" name="AutoShape 2700" descr="https://adas-server.mobiledrivetech.com/polarion/icons/default/enums/type_purple_spec.png">
          <a:hlinkClick xmlns:r="http://schemas.openxmlformats.org/officeDocument/2006/relationships" r:id="rId887" tgtFrame="_top"/>
          <a:extLst>
            <a:ext uri="{FF2B5EF4-FFF2-40B4-BE49-F238E27FC236}">
              <a16:creationId xmlns:a16="http://schemas.microsoft.com/office/drawing/2014/main" id="{FC082A24-0307-445F-9A73-5DD79BA153FC}"/>
            </a:ext>
          </a:extLst>
        </xdr:cNvPr>
        <xdr:cNvSpPr>
          <a:spLocks noChangeAspect="1" noChangeArrowheads="1"/>
        </xdr:cNvSpPr>
      </xdr:nvSpPr>
      <xdr:spPr bwMode="auto">
        <a:xfrm>
          <a:off x="202565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445</xdr:row>
      <xdr:rowOff>0</xdr:rowOff>
    </xdr:from>
    <xdr:to>
      <xdr:col>2</xdr:col>
      <xdr:colOff>304800</xdr:colOff>
      <xdr:row>445</xdr:row>
      <xdr:rowOff>304800</xdr:rowOff>
    </xdr:to>
    <xdr:sp macro="" textlink="">
      <xdr:nvSpPr>
        <xdr:cNvPr id="26253" name="AutoShape 2701" descr="https://adas-server.mobiledrivetech.com/polarion/icons/default/enums/type_spike.gif">
          <a:hlinkClick xmlns:r="http://schemas.openxmlformats.org/officeDocument/2006/relationships" r:id="rId888" tgtFrame="_blank"/>
          <a:extLst>
            <a:ext uri="{FF2B5EF4-FFF2-40B4-BE49-F238E27FC236}">
              <a16:creationId xmlns:a16="http://schemas.microsoft.com/office/drawing/2014/main" id="{775E0815-359A-4CF2-93FA-DADD3BABC4AB}"/>
            </a:ext>
          </a:extLst>
        </xdr:cNvPr>
        <xdr:cNvSpPr>
          <a:spLocks noChangeAspect="1" noChangeArrowheads="1"/>
        </xdr:cNvSpPr>
      </xdr:nvSpPr>
      <xdr:spPr bwMode="auto">
        <a:xfrm>
          <a:off x="265430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445</xdr:row>
      <xdr:rowOff>0</xdr:rowOff>
    </xdr:from>
    <xdr:to>
      <xdr:col>3</xdr:col>
      <xdr:colOff>304800</xdr:colOff>
      <xdr:row>445</xdr:row>
      <xdr:rowOff>304800</xdr:rowOff>
    </xdr:to>
    <xdr:sp macro="" textlink="">
      <xdr:nvSpPr>
        <xdr:cNvPr id="26254" name="AutoShape 2702" descr="https://adas-server.mobiledrivetech.com/polarion/icons/default/enums/type_spike.gif">
          <a:hlinkClick xmlns:r="http://schemas.openxmlformats.org/officeDocument/2006/relationships" r:id="rId888" tgtFrame="_top"/>
          <a:extLst>
            <a:ext uri="{FF2B5EF4-FFF2-40B4-BE49-F238E27FC236}">
              <a16:creationId xmlns:a16="http://schemas.microsoft.com/office/drawing/2014/main" id="{09B22EE0-7CF3-46E6-A637-8CA11EF071A3}"/>
            </a:ext>
          </a:extLst>
        </xdr:cNvPr>
        <xdr:cNvSpPr>
          <a:spLocks noChangeAspect="1" noChangeArrowheads="1"/>
        </xdr:cNvSpPr>
      </xdr:nvSpPr>
      <xdr:spPr bwMode="auto">
        <a:xfrm>
          <a:off x="5797550" y="2898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xdr:row>
      <xdr:rowOff>0</xdr:rowOff>
    </xdr:from>
    <xdr:to>
      <xdr:col>0</xdr:col>
      <xdr:colOff>304800</xdr:colOff>
      <xdr:row>446</xdr:row>
      <xdr:rowOff>304800</xdr:rowOff>
    </xdr:to>
    <xdr:sp macro="" textlink="">
      <xdr:nvSpPr>
        <xdr:cNvPr id="26255" name="AutoShape 2703" descr="https://adas-server.mobiledrivetech.com/polarion/ria/images/suspect.gif">
          <a:extLst>
            <a:ext uri="{FF2B5EF4-FFF2-40B4-BE49-F238E27FC236}">
              <a16:creationId xmlns:a16="http://schemas.microsoft.com/office/drawing/2014/main" id="{EACD4C0B-3F59-45CA-987D-F3153534B2B6}"/>
            </a:ext>
          </a:extLst>
        </xdr:cNvPr>
        <xdr:cNvSpPr>
          <a:spLocks noChangeAspect="1" noChangeArrowheads="1"/>
        </xdr:cNvSpPr>
      </xdr:nvSpPr>
      <xdr:spPr bwMode="auto">
        <a:xfrm>
          <a:off x="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446</xdr:row>
      <xdr:rowOff>0</xdr:rowOff>
    </xdr:from>
    <xdr:to>
      <xdr:col>0</xdr:col>
      <xdr:colOff>615950</xdr:colOff>
      <xdr:row>446</xdr:row>
      <xdr:rowOff>304800</xdr:rowOff>
    </xdr:to>
    <xdr:sp macro="" textlink="">
      <xdr:nvSpPr>
        <xdr:cNvPr id="26256" name="AutoShape 2704">
          <a:extLst>
            <a:ext uri="{FF2B5EF4-FFF2-40B4-BE49-F238E27FC236}">
              <a16:creationId xmlns:a16="http://schemas.microsoft.com/office/drawing/2014/main" id="{D2CBDB88-76CC-44BB-91E6-9C4476FF5B71}"/>
            </a:ext>
          </a:extLst>
        </xdr:cNvPr>
        <xdr:cNvSpPr>
          <a:spLocks noChangeAspect="1" noChangeArrowheads="1"/>
        </xdr:cNvSpPr>
      </xdr:nvSpPr>
      <xdr:spPr bwMode="auto">
        <a:xfrm>
          <a:off x="31115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446</xdr:row>
      <xdr:rowOff>0</xdr:rowOff>
    </xdr:from>
    <xdr:to>
      <xdr:col>0</xdr:col>
      <xdr:colOff>927100</xdr:colOff>
      <xdr:row>446</xdr:row>
      <xdr:rowOff>304800</xdr:rowOff>
    </xdr:to>
    <xdr:sp macro="" textlink="">
      <xdr:nvSpPr>
        <xdr:cNvPr id="26257" name="AutoShape 2705" descr="https://adas-server.mobiledrivetech.com/polarion/icons/default/enums/type_purple_spec.png">
          <a:hlinkClick xmlns:r="http://schemas.openxmlformats.org/officeDocument/2006/relationships" r:id="rId889" tgtFrame="_blank"/>
          <a:extLst>
            <a:ext uri="{FF2B5EF4-FFF2-40B4-BE49-F238E27FC236}">
              <a16:creationId xmlns:a16="http://schemas.microsoft.com/office/drawing/2014/main" id="{98AEE0E4-2F4A-48DA-AAA5-E350A0DE0759}"/>
            </a:ext>
          </a:extLst>
        </xdr:cNvPr>
        <xdr:cNvSpPr>
          <a:spLocks noChangeAspect="1" noChangeArrowheads="1"/>
        </xdr:cNvSpPr>
      </xdr:nvSpPr>
      <xdr:spPr bwMode="auto">
        <a:xfrm>
          <a:off x="62230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446</xdr:row>
      <xdr:rowOff>0</xdr:rowOff>
    </xdr:from>
    <xdr:to>
      <xdr:col>1</xdr:col>
      <xdr:colOff>304800</xdr:colOff>
      <xdr:row>446</xdr:row>
      <xdr:rowOff>304800</xdr:rowOff>
    </xdr:to>
    <xdr:sp macro="" textlink="">
      <xdr:nvSpPr>
        <xdr:cNvPr id="26258" name="AutoShape 2706" descr="https://adas-server.mobiledrivetech.com/polarion/icons/default/enums/type_purple_spec.png">
          <a:hlinkClick xmlns:r="http://schemas.openxmlformats.org/officeDocument/2006/relationships" r:id="rId889" tgtFrame="_top"/>
          <a:extLst>
            <a:ext uri="{FF2B5EF4-FFF2-40B4-BE49-F238E27FC236}">
              <a16:creationId xmlns:a16="http://schemas.microsoft.com/office/drawing/2014/main" id="{2BF703DF-E03C-4288-BD63-973BAE8116B2}"/>
            </a:ext>
          </a:extLst>
        </xdr:cNvPr>
        <xdr:cNvSpPr>
          <a:spLocks noChangeAspect="1" noChangeArrowheads="1"/>
        </xdr:cNvSpPr>
      </xdr:nvSpPr>
      <xdr:spPr bwMode="auto">
        <a:xfrm>
          <a:off x="202565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446</xdr:row>
      <xdr:rowOff>0</xdr:rowOff>
    </xdr:from>
    <xdr:to>
      <xdr:col>2</xdr:col>
      <xdr:colOff>304800</xdr:colOff>
      <xdr:row>446</xdr:row>
      <xdr:rowOff>304800</xdr:rowOff>
    </xdr:to>
    <xdr:sp macro="" textlink="">
      <xdr:nvSpPr>
        <xdr:cNvPr id="26259" name="AutoShape 2707" descr="https://adas-server.mobiledrivetech.com/polarion/icons/default/enums/type_spike.gif">
          <a:hlinkClick xmlns:r="http://schemas.openxmlformats.org/officeDocument/2006/relationships" r:id="rId890" tgtFrame="_blank"/>
          <a:extLst>
            <a:ext uri="{FF2B5EF4-FFF2-40B4-BE49-F238E27FC236}">
              <a16:creationId xmlns:a16="http://schemas.microsoft.com/office/drawing/2014/main" id="{E9BDEEDD-4CDA-4A79-A37D-F28405F365C5}"/>
            </a:ext>
          </a:extLst>
        </xdr:cNvPr>
        <xdr:cNvSpPr>
          <a:spLocks noChangeAspect="1" noChangeArrowheads="1"/>
        </xdr:cNvSpPr>
      </xdr:nvSpPr>
      <xdr:spPr bwMode="auto">
        <a:xfrm>
          <a:off x="265430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446</xdr:row>
      <xdr:rowOff>0</xdr:rowOff>
    </xdr:from>
    <xdr:to>
      <xdr:col>3</xdr:col>
      <xdr:colOff>304800</xdr:colOff>
      <xdr:row>446</xdr:row>
      <xdr:rowOff>304800</xdr:rowOff>
    </xdr:to>
    <xdr:sp macro="" textlink="">
      <xdr:nvSpPr>
        <xdr:cNvPr id="26260" name="AutoShape 2708" descr="https://adas-server.mobiledrivetech.com/polarion/icons/default/enums/type_spike.gif">
          <a:hlinkClick xmlns:r="http://schemas.openxmlformats.org/officeDocument/2006/relationships" r:id="rId890" tgtFrame="_top"/>
          <a:extLst>
            <a:ext uri="{FF2B5EF4-FFF2-40B4-BE49-F238E27FC236}">
              <a16:creationId xmlns:a16="http://schemas.microsoft.com/office/drawing/2014/main" id="{87F5A198-378E-44C1-AB89-D088EDEC5BE7}"/>
            </a:ext>
          </a:extLst>
        </xdr:cNvPr>
        <xdr:cNvSpPr>
          <a:spLocks noChangeAspect="1" noChangeArrowheads="1"/>
        </xdr:cNvSpPr>
      </xdr:nvSpPr>
      <xdr:spPr bwMode="auto">
        <a:xfrm>
          <a:off x="5797550" y="290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xdr:row>
      <xdr:rowOff>0</xdr:rowOff>
    </xdr:from>
    <xdr:to>
      <xdr:col>0</xdr:col>
      <xdr:colOff>304800</xdr:colOff>
      <xdr:row>447</xdr:row>
      <xdr:rowOff>304800</xdr:rowOff>
    </xdr:to>
    <xdr:sp macro="" textlink="">
      <xdr:nvSpPr>
        <xdr:cNvPr id="26261" name="AutoShape 2709" descr="https://adas-server.mobiledrivetech.com/polarion/ria/images/suspect.gif">
          <a:extLst>
            <a:ext uri="{FF2B5EF4-FFF2-40B4-BE49-F238E27FC236}">
              <a16:creationId xmlns:a16="http://schemas.microsoft.com/office/drawing/2014/main" id="{C4645B2F-0EA2-432F-A6FC-8035DDFF6FC4}"/>
            </a:ext>
          </a:extLst>
        </xdr:cNvPr>
        <xdr:cNvSpPr>
          <a:spLocks noChangeAspect="1" noChangeArrowheads="1"/>
        </xdr:cNvSpPr>
      </xdr:nvSpPr>
      <xdr:spPr bwMode="auto">
        <a:xfrm>
          <a:off x="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447</xdr:row>
      <xdr:rowOff>0</xdr:rowOff>
    </xdr:from>
    <xdr:to>
      <xdr:col>0</xdr:col>
      <xdr:colOff>615950</xdr:colOff>
      <xdr:row>447</xdr:row>
      <xdr:rowOff>304800</xdr:rowOff>
    </xdr:to>
    <xdr:sp macro="" textlink="">
      <xdr:nvSpPr>
        <xdr:cNvPr id="26262" name="AutoShape 2710">
          <a:extLst>
            <a:ext uri="{FF2B5EF4-FFF2-40B4-BE49-F238E27FC236}">
              <a16:creationId xmlns:a16="http://schemas.microsoft.com/office/drawing/2014/main" id="{5637D81D-1DA3-442E-9CCD-A2ADF61FBE14}"/>
            </a:ext>
          </a:extLst>
        </xdr:cNvPr>
        <xdr:cNvSpPr>
          <a:spLocks noChangeAspect="1" noChangeArrowheads="1"/>
        </xdr:cNvSpPr>
      </xdr:nvSpPr>
      <xdr:spPr bwMode="auto">
        <a:xfrm>
          <a:off x="31115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447</xdr:row>
      <xdr:rowOff>0</xdr:rowOff>
    </xdr:from>
    <xdr:to>
      <xdr:col>0</xdr:col>
      <xdr:colOff>927100</xdr:colOff>
      <xdr:row>447</xdr:row>
      <xdr:rowOff>304800</xdr:rowOff>
    </xdr:to>
    <xdr:sp macro="" textlink="">
      <xdr:nvSpPr>
        <xdr:cNvPr id="26263" name="AutoShape 2711" descr="https://adas-server.mobiledrivetech.com/polarion/icons/default/enums/type_purple_spec.png">
          <a:hlinkClick xmlns:r="http://schemas.openxmlformats.org/officeDocument/2006/relationships" r:id="rId891" tgtFrame="_blank"/>
          <a:extLst>
            <a:ext uri="{FF2B5EF4-FFF2-40B4-BE49-F238E27FC236}">
              <a16:creationId xmlns:a16="http://schemas.microsoft.com/office/drawing/2014/main" id="{86454D2B-70D2-47EA-90D2-E99BE4D2F674}"/>
            </a:ext>
          </a:extLst>
        </xdr:cNvPr>
        <xdr:cNvSpPr>
          <a:spLocks noChangeAspect="1" noChangeArrowheads="1"/>
        </xdr:cNvSpPr>
      </xdr:nvSpPr>
      <xdr:spPr bwMode="auto">
        <a:xfrm>
          <a:off x="62230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447</xdr:row>
      <xdr:rowOff>0</xdr:rowOff>
    </xdr:from>
    <xdr:to>
      <xdr:col>1</xdr:col>
      <xdr:colOff>304800</xdr:colOff>
      <xdr:row>447</xdr:row>
      <xdr:rowOff>304800</xdr:rowOff>
    </xdr:to>
    <xdr:sp macro="" textlink="">
      <xdr:nvSpPr>
        <xdr:cNvPr id="26264" name="AutoShape 2712" descr="https://adas-server.mobiledrivetech.com/polarion/icons/default/enums/type_purple_spec.png">
          <a:hlinkClick xmlns:r="http://schemas.openxmlformats.org/officeDocument/2006/relationships" r:id="rId891" tgtFrame="_top"/>
          <a:extLst>
            <a:ext uri="{FF2B5EF4-FFF2-40B4-BE49-F238E27FC236}">
              <a16:creationId xmlns:a16="http://schemas.microsoft.com/office/drawing/2014/main" id="{0B7A9882-CD1C-4312-AA32-A9F825083D33}"/>
            </a:ext>
          </a:extLst>
        </xdr:cNvPr>
        <xdr:cNvSpPr>
          <a:spLocks noChangeAspect="1" noChangeArrowheads="1"/>
        </xdr:cNvSpPr>
      </xdr:nvSpPr>
      <xdr:spPr bwMode="auto">
        <a:xfrm>
          <a:off x="202565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447</xdr:row>
      <xdr:rowOff>0</xdr:rowOff>
    </xdr:from>
    <xdr:to>
      <xdr:col>2</xdr:col>
      <xdr:colOff>304800</xdr:colOff>
      <xdr:row>447</xdr:row>
      <xdr:rowOff>304800</xdr:rowOff>
    </xdr:to>
    <xdr:sp macro="" textlink="">
      <xdr:nvSpPr>
        <xdr:cNvPr id="26265" name="AutoShape 2713" descr="https://adas-server.mobiledrivetech.com/polarion/icons/default/enums/type_spike.gif">
          <a:hlinkClick xmlns:r="http://schemas.openxmlformats.org/officeDocument/2006/relationships" r:id="rId892" tgtFrame="_blank"/>
          <a:extLst>
            <a:ext uri="{FF2B5EF4-FFF2-40B4-BE49-F238E27FC236}">
              <a16:creationId xmlns:a16="http://schemas.microsoft.com/office/drawing/2014/main" id="{DB1F961E-1BAD-42DD-ABEF-4D27E18487C5}"/>
            </a:ext>
          </a:extLst>
        </xdr:cNvPr>
        <xdr:cNvSpPr>
          <a:spLocks noChangeAspect="1" noChangeArrowheads="1"/>
        </xdr:cNvSpPr>
      </xdr:nvSpPr>
      <xdr:spPr bwMode="auto">
        <a:xfrm>
          <a:off x="265430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447</xdr:row>
      <xdr:rowOff>0</xdr:rowOff>
    </xdr:from>
    <xdr:to>
      <xdr:col>3</xdr:col>
      <xdr:colOff>304800</xdr:colOff>
      <xdr:row>447</xdr:row>
      <xdr:rowOff>304800</xdr:rowOff>
    </xdr:to>
    <xdr:sp macro="" textlink="">
      <xdr:nvSpPr>
        <xdr:cNvPr id="26266" name="AutoShape 2714" descr="https://adas-server.mobiledrivetech.com/polarion/icons/default/enums/type_spike.gif">
          <a:hlinkClick xmlns:r="http://schemas.openxmlformats.org/officeDocument/2006/relationships" r:id="rId892" tgtFrame="_top"/>
          <a:extLst>
            <a:ext uri="{FF2B5EF4-FFF2-40B4-BE49-F238E27FC236}">
              <a16:creationId xmlns:a16="http://schemas.microsoft.com/office/drawing/2014/main" id="{757E965D-91C8-482D-9B56-7B389F7DAF1C}"/>
            </a:ext>
          </a:extLst>
        </xdr:cNvPr>
        <xdr:cNvSpPr>
          <a:spLocks noChangeAspect="1" noChangeArrowheads="1"/>
        </xdr:cNvSpPr>
      </xdr:nvSpPr>
      <xdr:spPr bwMode="auto">
        <a:xfrm>
          <a:off x="5797550" y="2911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xdr:row>
      <xdr:rowOff>0</xdr:rowOff>
    </xdr:from>
    <xdr:to>
      <xdr:col>0</xdr:col>
      <xdr:colOff>304800</xdr:colOff>
      <xdr:row>448</xdr:row>
      <xdr:rowOff>304800</xdr:rowOff>
    </xdr:to>
    <xdr:sp macro="" textlink="">
      <xdr:nvSpPr>
        <xdr:cNvPr id="26267" name="AutoShape 2715" descr="https://adas-server.mobiledrivetech.com/polarion/ria/images/suspect.gif">
          <a:extLst>
            <a:ext uri="{FF2B5EF4-FFF2-40B4-BE49-F238E27FC236}">
              <a16:creationId xmlns:a16="http://schemas.microsoft.com/office/drawing/2014/main" id="{8860E086-3D45-4697-97EB-3D40F255793B}"/>
            </a:ext>
          </a:extLst>
        </xdr:cNvPr>
        <xdr:cNvSpPr>
          <a:spLocks noChangeAspect="1" noChangeArrowheads="1"/>
        </xdr:cNvSpPr>
      </xdr:nvSpPr>
      <xdr:spPr bwMode="auto">
        <a:xfrm>
          <a:off x="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448</xdr:row>
      <xdr:rowOff>0</xdr:rowOff>
    </xdr:from>
    <xdr:to>
      <xdr:col>0</xdr:col>
      <xdr:colOff>615950</xdr:colOff>
      <xdr:row>448</xdr:row>
      <xdr:rowOff>304800</xdr:rowOff>
    </xdr:to>
    <xdr:sp macro="" textlink="">
      <xdr:nvSpPr>
        <xdr:cNvPr id="26268" name="AutoShape 2716">
          <a:extLst>
            <a:ext uri="{FF2B5EF4-FFF2-40B4-BE49-F238E27FC236}">
              <a16:creationId xmlns:a16="http://schemas.microsoft.com/office/drawing/2014/main" id="{7BAF1BEB-CD75-4711-B254-E63C56A55D9E}"/>
            </a:ext>
          </a:extLst>
        </xdr:cNvPr>
        <xdr:cNvSpPr>
          <a:spLocks noChangeAspect="1" noChangeArrowheads="1"/>
        </xdr:cNvSpPr>
      </xdr:nvSpPr>
      <xdr:spPr bwMode="auto">
        <a:xfrm>
          <a:off x="31115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448</xdr:row>
      <xdr:rowOff>0</xdr:rowOff>
    </xdr:from>
    <xdr:to>
      <xdr:col>0</xdr:col>
      <xdr:colOff>927100</xdr:colOff>
      <xdr:row>448</xdr:row>
      <xdr:rowOff>304800</xdr:rowOff>
    </xdr:to>
    <xdr:sp macro="" textlink="">
      <xdr:nvSpPr>
        <xdr:cNvPr id="26269" name="AutoShape 2717" descr="https://adas-server.mobiledrivetech.com/polarion/icons/default/enums/type_purple_spec.png">
          <a:hlinkClick xmlns:r="http://schemas.openxmlformats.org/officeDocument/2006/relationships" r:id="rId893" tgtFrame="_blank"/>
          <a:extLst>
            <a:ext uri="{FF2B5EF4-FFF2-40B4-BE49-F238E27FC236}">
              <a16:creationId xmlns:a16="http://schemas.microsoft.com/office/drawing/2014/main" id="{482BDC9A-FD98-4279-AB56-F8379A076CE4}"/>
            </a:ext>
          </a:extLst>
        </xdr:cNvPr>
        <xdr:cNvSpPr>
          <a:spLocks noChangeAspect="1" noChangeArrowheads="1"/>
        </xdr:cNvSpPr>
      </xdr:nvSpPr>
      <xdr:spPr bwMode="auto">
        <a:xfrm>
          <a:off x="62230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26270" name="AutoShape 2718" descr="https://adas-server.mobiledrivetech.com/polarion/icons/default/enums/type_purple_spec.png">
          <a:hlinkClick xmlns:r="http://schemas.openxmlformats.org/officeDocument/2006/relationships" r:id="rId893" tgtFrame="_top"/>
          <a:extLst>
            <a:ext uri="{FF2B5EF4-FFF2-40B4-BE49-F238E27FC236}">
              <a16:creationId xmlns:a16="http://schemas.microsoft.com/office/drawing/2014/main" id="{030D1002-3C33-40F1-8DB6-E1E54C989196}"/>
            </a:ext>
          </a:extLst>
        </xdr:cNvPr>
        <xdr:cNvSpPr>
          <a:spLocks noChangeAspect="1" noChangeArrowheads="1"/>
        </xdr:cNvSpPr>
      </xdr:nvSpPr>
      <xdr:spPr bwMode="auto">
        <a:xfrm>
          <a:off x="202565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448</xdr:row>
      <xdr:rowOff>0</xdr:rowOff>
    </xdr:from>
    <xdr:to>
      <xdr:col>2</xdr:col>
      <xdr:colOff>304800</xdr:colOff>
      <xdr:row>448</xdr:row>
      <xdr:rowOff>304800</xdr:rowOff>
    </xdr:to>
    <xdr:sp macro="" textlink="">
      <xdr:nvSpPr>
        <xdr:cNvPr id="26271" name="AutoShape 2719" descr="https://adas-server.mobiledrivetech.com/polarion/icons/default/enums/type_spike.gif">
          <a:hlinkClick xmlns:r="http://schemas.openxmlformats.org/officeDocument/2006/relationships" r:id="rId894" tgtFrame="_blank"/>
          <a:extLst>
            <a:ext uri="{FF2B5EF4-FFF2-40B4-BE49-F238E27FC236}">
              <a16:creationId xmlns:a16="http://schemas.microsoft.com/office/drawing/2014/main" id="{0C65D31E-C7C8-417C-B9A6-95439C2A0AEC}"/>
            </a:ext>
          </a:extLst>
        </xdr:cNvPr>
        <xdr:cNvSpPr>
          <a:spLocks noChangeAspect="1" noChangeArrowheads="1"/>
        </xdr:cNvSpPr>
      </xdr:nvSpPr>
      <xdr:spPr bwMode="auto">
        <a:xfrm>
          <a:off x="265430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448</xdr:row>
      <xdr:rowOff>0</xdr:rowOff>
    </xdr:from>
    <xdr:to>
      <xdr:col>3</xdr:col>
      <xdr:colOff>304800</xdr:colOff>
      <xdr:row>448</xdr:row>
      <xdr:rowOff>304800</xdr:rowOff>
    </xdr:to>
    <xdr:sp macro="" textlink="">
      <xdr:nvSpPr>
        <xdr:cNvPr id="26272" name="AutoShape 2720" descr="https://adas-server.mobiledrivetech.com/polarion/icons/default/enums/type_spike.gif">
          <a:hlinkClick xmlns:r="http://schemas.openxmlformats.org/officeDocument/2006/relationships" r:id="rId894" tgtFrame="_top"/>
          <a:extLst>
            <a:ext uri="{FF2B5EF4-FFF2-40B4-BE49-F238E27FC236}">
              <a16:creationId xmlns:a16="http://schemas.microsoft.com/office/drawing/2014/main" id="{1FA233E1-1C59-4BC3-88DD-3BB886C5B355}"/>
            </a:ext>
          </a:extLst>
        </xdr:cNvPr>
        <xdr:cNvSpPr>
          <a:spLocks noChangeAspect="1" noChangeArrowheads="1"/>
        </xdr:cNvSpPr>
      </xdr:nvSpPr>
      <xdr:spPr bwMode="auto">
        <a:xfrm>
          <a:off x="5797550" y="291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xdr:row>
      <xdr:rowOff>0</xdr:rowOff>
    </xdr:from>
    <xdr:to>
      <xdr:col>0</xdr:col>
      <xdr:colOff>304800</xdr:colOff>
      <xdr:row>449</xdr:row>
      <xdr:rowOff>304800</xdr:rowOff>
    </xdr:to>
    <xdr:sp macro="" textlink="">
      <xdr:nvSpPr>
        <xdr:cNvPr id="26273" name="AutoShape 2721" descr="https://adas-server.mobiledrivetech.com/polarion/ria/images/suspect.gif">
          <a:extLst>
            <a:ext uri="{FF2B5EF4-FFF2-40B4-BE49-F238E27FC236}">
              <a16:creationId xmlns:a16="http://schemas.microsoft.com/office/drawing/2014/main" id="{F7586181-919E-4EA3-A7AF-23BEBA2FF51F}"/>
            </a:ext>
          </a:extLst>
        </xdr:cNvPr>
        <xdr:cNvSpPr>
          <a:spLocks noChangeAspect="1" noChangeArrowheads="1"/>
        </xdr:cNvSpPr>
      </xdr:nvSpPr>
      <xdr:spPr bwMode="auto">
        <a:xfrm>
          <a:off x="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449</xdr:row>
      <xdr:rowOff>0</xdr:rowOff>
    </xdr:from>
    <xdr:to>
      <xdr:col>0</xdr:col>
      <xdr:colOff>615950</xdr:colOff>
      <xdr:row>449</xdr:row>
      <xdr:rowOff>304800</xdr:rowOff>
    </xdr:to>
    <xdr:sp macro="" textlink="">
      <xdr:nvSpPr>
        <xdr:cNvPr id="26274" name="AutoShape 2722">
          <a:extLst>
            <a:ext uri="{FF2B5EF4-FFF2-40B4-BE49-F238E27FC236}">
              <a16:creationId xmlns:a16="http://schemas.microsoft.com/office/drawing/2014/main" id="{009BD4BE-E8D1-435C-88EF-4A515C2A4EAC}"/>
            </a:ext>
          </a:extLst>
        </xdr:cNvPr>
        <xdr:cNvSpPr>
          <a:spLocks noChangeAspect="1" noChangeArrowheads="1"/>
        </xdr:cNvSpPr>
      </xdr:nvSpPr>
      <xdr:spPr bwMode="auto">
        <a:xfrm>
          <a:off x="31115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449</xdr:row>
      <xdr:rowOff>0</xdr:rowOff>
    </xdr:from>
    <xdr:to>
      <xdr:col>0</xdr:col>
      <xdr:colOff>927100</xdr:colOff>
      <xdr:row>449</xdr:row>
      <xdr:rowOff>304800</xdr:rowOff>
    </xdr:to>
    <xdr:sp macro="" textlink="">
      <xdr:nvSpPr>
        <xdr:cNvPr id="26275" name="AutoShape 2723" descr="https://adas-server.mobiledrivetech.com/polarion/icons/default/enums/type_purple_spec.png">
          <a:hlinkClick xmlns:r="http://schemas.openxmlformats.org/officeDocument/2006/relationships" r:id="rId895" tgtFrame="_blank"/>
          <a:extLst>
            <a:ext uri="{FF2B5EF4-FFF2-40B4-BE49-F238E27FC236}">
              <a16:creationId xmlns:a16="http://schemas.microsoft.com/office/drawing/2014/main" id="{4E7559E7-1996-4670-A649-0D5FEEF7BC0E}"/>
            </a:ext>
          </a:extLst>
        </xdr:cNvPr>
        <xdr:cNvSpPr>
          <a:spLocks noChangeAspect="1" noChangeArrowheads="1"/>
        </xdr:cNvSpPr>
      </xdr:nvSpPr>
      <xdr:spPr bwMode="auto">
        <a:xfrm>
          <a:off x="62230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449</xdr:row>
      <xdr:rowOff>0</xdr:rowOff>
    </xdr:from>
    <xdr:to>
      <xdr:col>1</xdr:col>
      <xdr:colOff>304800</xdr:colOff>
      <xdr:row>449</xdr:row>
      <xdr:rowOff>304800</xdr:rowOff>
    </xdr:to>
    <xdr:sp macro="" textlink="">
      <xdr:nvSpPr>
        <xdr:cNvPr id="26276" name="AutoShape 2724" descr="https://adas-server.mobiledrivetech.com/polarion/icons/default/enums/type_purple_spec.png">
          <a:hlinkClick xmlns:r="http://schemas.openxmlformats.org/officeDocument/2006/relationships" r:id="rId895" tgtFrame="_top"/>
          <a:extLst>
            <a:ext uri="{FF2B5EF4-FFF2-40B4-BE49-F238E27FC236}">
              <a16:creationId xmlns:a16="http://schemas.microsoft.com/office/drawing/2014/main" id="{80D632C7-2A57-4260-AA01-A3C3D577A17B}"/>
            </a:ext>
          </a:extLst>
        </xdr:cNvPr>
        <xdr:cNvSpPr>
          <a:spLocks noChangeAspect="1" noChangeArrowheads="1"/>
        </xdr:cNvSpPr>
      </xdr:nvSpPr>
      <xdr:spPr bwMode="auto">
        <a:xfrm>
          <a:off x="202565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449</xdr:row>
      <xdr:rowOff>0</xdr:rowOff>
    </xdr:from>
    <xdr:to>
      <xdr:col>2</xdr:col>
      <xdr:colOff>304800</xdr:colOff>
      <xdr:row>449</xdr:row>
      <xdr:rowOff>304800</xdr:rowOff>
    </xdr:to>
    <xdr:sp macro="" textlink="">
      <xdr:nvSpPr>
        <xdr:cNvPr id="26277" name="AutoShape 2725" descr="https://adas-server.mobiledrivetech.com/polarion/icons/default/enums/type_spike.gif">
          <a:hlinkClick xmlns:r="http://schemas.openxmlformats.org/officeDocument/2006/relationships" r:id="rId896" tgtFrame="_blank"/>
          <a:extLst>
            <a:ext uri="{FF2B5EF4-FFF2-40B4-BE49-F238E27FC236}">
              <a16:creationId xmlns:a16="http://schemas.microsoft.com/office/drawing/2014/main" id="{0E684553-3292-4870-AC30-89348DA99EAB}"/>
            </a:ext>
          </a:extLst>
        </xdr:cNvPr>
        <xdr:cNvSpPr>
          <a:spLocks noChangeAspect="1" noChangeArrowheads="1"/>
        </xdr:cNvSpPr>
      </xdr:nvSpPr>
      <xdr:spPr bwMode="auto">
        <a:xfrm>
          <a:off x="265430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449</xdr:row>
      <xdr:rowOff>0</xdr:rowOff>
    </xdr:from>
    <xdr:to>
      <xdr:col>3</xdr:col>
      <xdr:colOff>304800</xdr:colOff>
      <xdr:row>449</xdr:row>
      <xdr:rowOff>304800</xdr:rowOff>
    </xdr:to>
    <xdr:sp macro="" textlink="">
      <xdr:nvSpPr>
        <xdr:cNvPr id="26278" name="AutoShape 2726" descr="https://adas-server.mobiledrivetech.com/polarion/icons/default/enums/type_spike.gif">
          <a:hlinkClick xmlns:r="http://schemas.openxmlformats.org/officeDocument/2006/relationships" r:id="rId896" tgtFrame="_top"/>
          <a:extLst>
            <a:ext uri="{FF2B5EF4-FFF2-40B4-BE49-F238E27FC236}">
              <a16:creationId xmlns:a16="http://schemas.microsoft.com/office/drawing/2014/main" id="{3BD0BDED-C72B-4F27-93D8-1990E9A17C90}"/>
            </a:ext>
          </a:extLst>
        </xdr:cNvPr>
        <xdr:cNvSpPr>
          <a:spLocks noChangeAspect="1" noChangeArrowheads="1"/>
        </xdr:cNvSpPr>
      </xdr:nvSpPr>
      <xdr:spPr bwMode="auto">
        <a:xfrm>
          <a:off x="5797550" y="2924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xdr:row>
      <xdr:rowOff>0</xdr:rowOff>
    </xdr:from>
    <xdr:to>
      <xdr:col>0</xdr:col>
      <xdr:colOff>304800</xdr:colOff>
      <xdr:row>450</xdr:row>
      <xdr:rowOff>304800</xdr:rowOff>
    </xdr:to>
    <xdr:sp macro="" textlink="">
      <xdr:nvSpPr>
        <xdr:cNvPr id="26279" name="AutoShape 2727" descr="https://adas-server.mobiledrivetech.com/polarion/ria/images/suspect.gif">
          <a:extLst>
            <a:ext uri="{FF2B5EF4-FFF2-40B4-BE49-F238E27FC236}">
              <a16:creationId xmlns:a16="http://schemas.microsoft.com/office/drawing/2014/main" id="{76908F20-6455-428A-86CD-D625208BCBFE}"/>
            </a:ext>
          </a:extLst>
        </xdr:cNvPr>
        <xdr:cNvSpPr>
          <a:spLocks noChangeAspect="1" noChangeArrowheads="1"/>
        </xdr:cNvSpPr>
      </xdr:nvSpPr>
      <xdr:spPr bwMode="auto">
        <a:xfrm>
          <a:off x="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450</xdr:row>
      <xdr:rowOff>0</xdr:rowOff>
    </xdr:from>
    <xdr:to>
      <xdr:col>0</xdr:col>
      <xdr:colOff>615950</xdr:colOff>
      <xdr:row>450</xdr:row>
      <xdr:rowOff>304800</xdr:rowOff>
    </xdr:to>
    <xdr:sp macro="" textlink="">
      <xdr:nvSpPr>
        <xdr:cNvPr id="26280" name="AutoShape 2728">
          <a:extLst>
            <a:ext uri="{FF2B5EF4-FFF2-40B4-BE49-F238E27FC236}">
              <a16:creationId xmlns:a16="http://schemas.microsoft.com/office/drawing/2014/main" id="{ECC01A72-62E1-4037-B1E6-32C55355FFA2}"/>
            </a:ext>
          </a:extLst>
        </xdr:cNvPr>
        <xdr:cNvSpPr>
          <a:spLocks noChangeAspect="1" noChangeArrowheads="1"/>
        </xdr:cNvSpPr>
      </xdr:nvSpPr>
      <xdr:spPr bwMode="auto">
        <a:xfrm>
          <a:off x="31115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450</xdr:row>
      <xdr:rowOff>0</xdr:rowOff>
    </xdr:from>
    <xdr:to>
      <xdr:col>0</xdr:col>
      <xdr:colOff>927100</xdr:colOff>
      <xdr:row>450</xdr:row>
      <xdr:rowOff>304800</xdr:rowOff>
    </xdr:to>
    <xdr:sp macro="" textlink="">
      <xdr:nvSpPr>
        <xdr:cNvPr id="26281" name="AutoShape 2729" descr="https://adas-server.mobiledrivetech.com/polarion/icons/default/enums/type_purple_spec.png">
          <a:hlinkClick xmlns:r="http://schemas.openxmlformats.org/officeDocument/2006/relationships" r:id="rId897" tgtFrame="_blank"/>
          <a:extLst>
            <a:ext uri="{FF2B5EF4-FFF2-40B4-BE49-F238E27FC236}">
              <a16:creationId xmlns:a16="http://schemas.microsoft.com/office/drawing/2014/main" id="{7C03128F-E230-4EF3-BEF8-C244A77B7DE6}"/>
            </a:ext>
          </a:extLst>
        </xdr:cNvPr>
        <xdr:cNvSpPr>
          <a:spLocks noChangeAspect="1" noChangeArrowheads="1"/>
        </xdr:cNvSpPr>
      </xdr:nvSpPr>
      <xdr:spPr bwMode="auto">
        <a:xfrm>
          <a:off x="62230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304800</xdr:rowOff>
    </xdr:to>
    <xdr:sp macro="" textlink="">
      <xdr:nvSpPr>
        <xdr:cNvPr id="26282" name="AutoShape 2730" descr="https://adas-server.mobiledrivetech.com/polarion/icons/default/enums/type_purple_spec.png">
          <a:hlinkClick xmlns:r="http://schemas.openxmlformats.org/officeDocument/2006/relationships" r:id="rId897" tgtFrame="_top"/>
          <a:extLst>
            <a:ext uri="{FF2B5EF4-FFF2-40B4-BE49-F238E27FC236}">
              <a16:creationId xmlns:a16="http://schemas.microsoft.com/office/drawing/2014/main" id="{096E7EB6-8145-4752-8737-963B6765AE74}"/>
            </a:ext>
          </a:extLst>
        </xdr:cNvPr>
        <xdr:cNvSpPr>
          <a:spLocks noChangeAspect="1" noChangeArrowheads="1"/>
        </xdr:cNvSpPr>
      </xdr:nvSpPr>
      <xdr:spPr bwMode="auto">
        <a:xfrm>
          <a:off x="202565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450</xdr:row>
      <xdr:rowOff>0</xdr:rowOff>
    </xdr:from>
    <xdr:to>
      <xdr:col>2</xdr:col>
      <xdr:colOff>304800</xdr:colOff>
      <xdr:row>450</xdr:row>
      <xdr:rowOff>304800</xdr:rowOff>
    </xdr:to>
    <xdr:sp macro="" textlink="">
      <xdr:nvSpPr>
        <xdr:cNvPr id="26283" name="AutoShape 2731" descr="https://adas-server.mobiledrivetech.com/polarion/icons/default/enums/type_spike.gif">
          <a:hlinkClick xmlns:r="http://schemas.openxmlformats.org/officeDocument/2006/relationships" r:id="rId898" tgtFrame="_blank"/>
          <a:extLst>
            <a:ext uri="{FF2B5EF4-FFF2-40B4-BE49-F238E27FC236}">
              <a16:creationId xmlns:a16="http://schemas.microsoft.com/office/drawing/2014/main" id="{7FF5CE8C-F8FC-4FBF-8BD7-153A48C815A1}"/>
            </a:ext>
          </a:extLst>
        </xdr:cNvPr>
        <xdr:cNvSpPr>
          <a:spLocks noChangeAspect="1" noChangeArrowheads="1"/>
        </xdr:cNvSpPr>
      </xdr:nvSpPr>
      <xdr:spPr bwMode="auto">
        <a:xfrm>
          <a:off x="265430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450</xdr:row>
      <xdr:rowOff>0</xdr:rowOff>
    </xdr:from>
    <xdr:to>
      <xdr:col>3</xdr:col>
      <xdr:colOff>304800</xdr:colOff>
      <xdr:row>450</xdr:row>
      <xdr:rowOff>304800</xdr:rowOff>
    </xdr:to>
    <xdr:sp macro="" textlink="">
      <xdr:nvSpPr>
        <xdr:cNvPr id="26284" name="AutoShape 2732" descr="https://adas-server.mobiledrivetech.com/polarion/icons/default/enums/type_spike.gif">
          <a:hlinkClick xmlns:r="http://schemas.openxmlformats.org/officeDocument/2006/relationships" r:id="rId898" tgtFrame="_top"/>
          <a:extLst>
            <a:ext uri="{FF2B5EF4-FFF2-40B4-BE49-F238E27FC236}">
              <a16:creationId xmlns:a16="http://schemas.microsoft.com/office/drawing/2014/main" id="{1495D128-B0AE-48D2-88D4-66F07BBA6F34}"/>
            </a:ext>
          </a:extLst>
        </xdr:cNvPr>
        <xdr:cNvSpPr>
          <a:spLocks noChangeAspect="1" noChangeArrowheads="1"/>
        </xdr:cNvSpPr>
      </xdr:nvSpPr>
      <xdr:spPr bwMode="auto">
        <a:xfrm>
          <a:off x="5797550" y="293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xdr:row>
      <xdr:rowOff>0</xdr:rowOff>
    </xdr:from>
    <xdr:to>
      <xdr:col>0</xdr:col>
      <xdr:colOff>304800</xdr:colOff>
      <xdr:row>451</xdr:row>
      <xdr:rowOff>304800</xdr:rowOff>
    </xdr:to>
    <xdr:sp macro="" textlink="">
      <xdr:nvSpPr>
        <xdr:cNvPr id="26285" name="AutoShape 2733" descr="https://adas-server.mobiledrivetech.com/polarion/ria/images/suspect.gif">
          <a:extLst>
            <a:ext uri="{FF2B5EF4-FFF2-40B4-BE49-F238E27FC236}">
              <a16:creationId xmlns:a16="http://schemas.microsoft.com/office/drawing/2014/main" id="{708140DA-AA97-4ED2-9680-21B23C02D821}"/>
            </a:ext>
          </a:extLst>
        </xdr:cNvPr>
        <xdr:cNvSpPr>
          <a:spLocks noChangeAspect="1" noChangeArrowheads="1"/>
        </xdr:cNvSpPr>
      </xdr:nvSpPr>
      <xdr:spPr bwMode="auto">
        <a:xfrm>
          <a:off x="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451</xdr:row>
      <xdr:rowOff>0</xdr:rowOff>
    </xdr:from>
    <xdr:to>
      <xdr:col>0</xdr:col>
      <xdr:colOff>615950</xdr:colOff>
      <xdr:row>451</xdr:row>
      <xdr:rowOff>304800</xdr:rowOff>
    </xdr:to>
    <xdr:sp macro="" textlink="">
      <xdr:nvSpPr>
        <xdr:cNvPr id="26286" name="AutoShape 2734">
          <a:extLst>
            <a:ext uri="{FF2B5EF4-FFF2-40B4-BE49-F238E27FC236}">
              <a16:creationId xmlns:a16="http://schemas.microsoft.com/office/drawing/2014/main" id="{55DF88AD-EFF4-4896-8828-046A2311356B}"/>
            </a:ext>
          </a:extLst>
        </xdr:cNvPr>
        <xdr:cNvSpPr>
          <a:spLocks noChangeAspect="1" noChangeArrowheads="1"/>
        </xdr:cNvSpPr>
      </xdr:nvSpPr>
      <xdr:spPr bwMode="auto">
        <a:xfrm>
          <a:off x="31115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451</xdr:row>
      <xdr:rowOff>0</xdr:rowOff>
    </xdr:from>
    <xdr:to>
      <xdr:col>0</xdr:col>
      <xdr:colOff>927100</xdr:colOff>
      <xdr:row>451</xdr:row>
      <xdr:rowOff>304800</xdr:rowOff>
    </xdr:to>
    <xdr:sp macro="" textlink="">
      <xdr:nvSpPr>
        <xdr:cNvPr id="26287" name="AutoShape 2735" descr="https://adas-server.mobiledrivetech.com/polarion/icons/default/enums/type_purple_spec.png">
          <a:hlinkClick xmlns:r="http://schemas.openxmlformats.org/officeDocument/2006/relationships" r:id="rId899" tgtFrame="_blank"/>
          <a:extLst>
            <a:ext uri="{FF2B5EF4-FFF2-40B4-BE49-F238E27FC236}">
              <a16:creationId xmlns:a16="http://schemas.microsoft.com/office/drawing/2014/main" id="{B196E5A4-9057-4614-B27C-4633102D0FFE}"/>
            </a:ext>
          </a:extLst>
        </xdr:cNvPr>
        <xdr:cNvSpPr>
          <a:spLocks noChangeAspect="1" noChangeArrowheads="1"/>
        </xdr:cNvSpPr>
      </xdr:nvSpPr>
      <xdr:spPr bwMode="auto">
        <a:xfrm>
          <a:off x="62230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304800</xdr:rowOff>
    </xdr:to>
    <xdr:sp macro="" textlink="">
      <xdr:nvSpPr>
        <xdr:cNvPr id="26288" name="AutoShape 2736" descr="https://adas-server.mobiledrivetech.com/polarion/icons/default/enums/type_purple_spec.png">
          <a:hlinkClick xmlns:r="http://schemas.openxmlformats.org/officeDocument/2006/relationships" r:id="rId899" tgtFrame="_top"/>
          <a:extLst>
            <a:ext uri="{FF2B5EF4-FFF2-40B4-BE49-F238E27FC236}">
              <a16:creationId xmlns:a16="http://schemas.microsoft.com/office/drawing/2014/main" id="{F3223E02-097B-4CA8-AE3B-CA065A0F12B7}"/>
            </a:ext>
          </a:extLst>
        </xdr:cNvPr>
        <xdr:cNvSpPr>
          <a:spLocks noChangeAspect="1" noChangeArrowheads="1"/>
        </xdr:cNvSpPr>
      </xdr:nvSpPr>
      <xdr:spPr bwMode="auto">
        <a:xfrm>
          <a:off x="202565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451</xdr:row>
      <xdr:rowOff>0</xdr:rowOff>
    </xdr:from>
    <xdr:to>
      <xdr:col>2</xdr:col>
      <xdr:colOff>304800</xdr:colOff>
      <xdr:row>451</xdr:row>
      <xdr:rowOff>304800</xdr:rowOff>
    </xdr:to>
    <xdr:sp macro="" textlink="">
      <xdr:nvSpPr>
        <xdr:cNvPr id="26289" name="AutoShape 2737" descr="https://adas-server.mobiledrivetech.com/polarion/icons/default/enums/type_spike.gif">
          <a:hlinkClick xmlns:r="http://schemas.openxmlformats.org/officeDocument/2006/relationships" r:id="rId900" tgtFrame="_blank"/>
          <a:extLst>
            <a:ext uri="{FF2B5EF4-FFF2-40B4-BE49-F238E27FC236}">
              <a16:creationId xmlns:a16="http://schemas.microsoft.com/office/drawing/2014/main" id="{271C7F66-CAD1-4FE1-9FF4-5EAE93E5FAE3}"/>
            </a:ext>
          </a:extLst>
        </xdr:cNvPr>
        <xdr:cNvSpPr>
          <a:spLocks noChangeAspect="1" noChangeArrowheads="1"/>
        </xdr:cNvSpPr>
      </xdr:nvSpPr>
      <xdr:spPr bwMode="auto">
        <a:xfrm>
          <a:off x="265430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451</xdr:row>
      <xdr:rowOff>0</xdr:rowOff>
    </xdr:from>
    <xdr:to>
      <xdr:col>3</xdr:col>
      <xdr:colOff>304800</xdr:colOff>
      <xdr:row>451</xdr:row>
      <xdr:rowOff>304800</xdr:rowOff>
    </xdr:to>
    <xdr:sp macro="" textlink="">
      <xdr:nvSpPr>
        <xdr:cNvPr id="26290" name="AutoShape 2738" descr="https://adas-server.mobiledrivetech.com/polarion/icons/default/enums/type_spike.gif">
          <a:hlinkClick xmlns:r="http://schemas.openxmlformats.org/officeDocument/2006/relationships" r:id="rId900" tgtFrame="_top"/>
          <a:extLst>
            <a:ext uri="{FF2B5EF4-FFF2-40B4-BE49-F238E27FC236}">
              <a16:creationId xmlns:a16="http://schemas.microsoft.com/office/drawing/2014/main" id="{F820FF94-DFBD-42C6-9B3B-081A59C3CE36}"/>
            </a:ext>
          </a:extLst>
        </xdr:cNvPr>
        <xdr:cNvSpPr>
          <a:spLocks noChangeAspect="1" noChangeArrowheads="1"/>
        </xdr:cNvSpPr>
      </xdr:nvSpPr>
      <xdr:spPr bwMode="auto">
        <a:xfrm>
          <a:off x="5797550" y="2937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xdr:row>
      <xdr:rowOff>0</xdr:rowOff>
    </xdr:from>
    <xdr:to>
      <xdr:col>0</xdr:col>
      <xdr:colOff>304800</xdr:colOff>
      <xdr:row>452</xdr:row>
      <xdr:rowOff>304800</xdr:rowOff>
    </xdr:to>
    <xdr:sp macro="" textlink="">
      <xdr:nvSpPr>
        <xdr:cNvPr id="26291" name="AutoShape 2739" descr="https://adas-server.mobiledrivetech.com/polarion/ria/images/suspect.gif">
          <a:extLst>
            <a:ext uri="{FF2B5EF4-FFF2-40B4-BE49-F238E27FC236}">
              <a16:creationId xmlns:a16="http://schemas.microsoft.com/office/drawing/2014/main" id="{7D03B850-506B-43B1-8B7D-EBCB55173BC2}"/>
            </a:ext>
          </a:extLst>
        </xdr:cNvPr>
        <xdr:cNvSpPr>
          <a:spLocks noChangeAspect="1" noChangeArrowheads="1"/>
        </xdr:cNvSpPr>
      </xdr:nvSpPr>
      <xdr:spPr bwMode="auto">
        <a:xfrm>
          <a:off x="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452</xdr:row>
      <xdr:rowOff>0</xdr:rowOff>
    </xdr:from>
    <xdr:to>
      <xdr:col>0</xdr:col>
      <xdr:colOff>615950</xdr:colOff>
      <xdr:row>452</xdr:row>
      <xdr:rowOff>304800</xdr:rowOff>
    </xdr:to>
    <xdr:sp macro="" textlink="">
      <xdr:nvSpPr>
        <xdr:cNvPr id="26292" name="AutoShape 2740">
          <a:extLst>
            <a:ext uri="{FF2B5EF4-FFF2-40B4-BE49-F238E27FC236}">
              <a16:creationId xmlns:a16="http://schemas.microsoft.com/office/drawing/2014/main" id="{5EDE603A-35AA-453B-8B06-A42B1B0859CB}"/>
            </a:ext>
          </a:extLst>
        </xdr:cNvPr>
        <xdr:cNvSpPr>
          <a:spLocks noChangeAspect="1" noChangeArrowheads="1"/>
        </xdr:cNvSpPr>
      </xdr:nvSpPr>
      <xdr:spPr bwMode="auto">
        <a:xfrm>
          <a:off x="31115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452</xdr:row>
      <xdr:rowOff>0</xdr:rowOff>
    </xdr:from>
    <xdr:to>
      <xdr:col>0</xdr:col>
      <xdr:colOff>927100</xdr:colOff>
      <xdr:row>452</xdr:row>
      <xdr:rowOff>304800</xdr:rowOff>
    </xdr:to>
    <xdr:sp macro="" textlink="">
      <xdr:nvSpPr>
        <xdr:cNvPr id="26293" name="AutoShape 2741" descr="https://adas-server.mobiledrivetech.com/polarion/icons/default/enums/type_purple_spec.png">
          <a:hlinkClick xmlns:r="http://schemas.openxmlformats.org/officeDocument/2006/relationships" r:id="rId901" tgtFrame="_blank"/>
          <a:extLst>
            <a:ext uri="{FF2B5EF4-FFF2-40B4-BE49-F238E27FC236}">
              <a16:creationId xmlns:a16="http://schemas.microsoft.com/office/drawing/2014/main" id="{E8DC9F1F-A85B-4CB8-A9B3-13E03BCC7CFA}"/>
            </a:ext>
          </a:extLst>
        </xdr:cNvPr>
        <xdr:cNvSpPr>
          <a:spLocks noChangeAspect="1" noChangeArrowheads="1"/>
        </xdr:cNvSpPr>
      </xdr:nvSpPr>
      <xdr:spPr bwMode="auto">
        <a:xfrm>
          <a:off x="62230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452</xdr:row>
      <xdr:rowOff>0</xdr:rowOff>
    </xdr:from>
    <xdr:to>
      <xdr:col>1</xdr:col>
      <xdr:colOff>304800</xdr:colOff>
      <xdr:row>452</xdr:row>
      <xdr:rowOff>304800</xdr:rowOff>
    </xdr:to>
    <xdr:sp macro="" textlink="">
      <xdr:nvSpPr>
        <xdr:cNvPr id="26294" name="AutoShape 2742" descr="https://adas-server.mobiledrivetech.com/polarion/icons/default/enums/type_purple_spec.png">
          <a:hlinkClick xmlns:r="http://schemas.openxmlformats.org/officeDocument/2006/relationships" r:id="rId901" tgtFrame="_top"/>
          <a:extLst>
            <a:ext uri="{FF2B5EF4-FFF2-40B4-BE49-F238E27FC236}">
              <a16:creationId xmlns:a16="http://schemas.microsoft.com/office/drawing/2014/main" id="{B94137CE-B43C-432A-8221-F450BA4B4607}"/>
            </a:ext>
          </a:extLst>
        </xdr:cNvPr>
        <xdr:cNvSpPr>
          <a:spLocks noChangeAspect="1" noChangeArrowheads="1"/>
        </xdr:cNvSpPr>
      </xdr:nvSpPr>
      <xdr:spPr bwMode="auto">
        <a:xfrm>
          <a:off x="202565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452</xdr:row>
      <xdr:rowOff>0</xdr:rowOff>
    </xdr:from>
    <xdr:to>
      <xdr:col>2</xdr:col>
      <xdr:colOff>304800</xdr:colOff>
      <xdr:row>452</xdr:row>
      <xdr:rowOff>304800</xdr:rowOff>
    </xdr:to>
    <xdr:sp macro="" textlink="">
      <xdr:nvSpPr>
        <xdr:cNvPr id="26295" name="AutoShape 2743" descr="https://adas-server.mobiledrivetech.com/polarion/icons/default/enums/type_spike.gif">
          <a:hlinkClick xmlns:r="http://schemas.openxmlformats.org/officeDocument/2006/relationships" r:id="rId902" tgtFrame="_blank"/>
          <a:extLst>
            <a:ext uri="{FF2B5EF4-FFF2-40B4-BE49-F238E27FC236}">
              <a16:creationId xmlns:a16="http://schemas.microsoft.com/office/drawing/2014/main" id="{10AF3B33-B03F-4B07-9D68-F1F5605CE0DB}"/>
            </a:ext>
          </a:extLst>
        </xdr:cNvPr>
        <xdr:cNvSpPr>
          <a:spLocks noChangeAspect="1" noChangeArrowheads="1"/>
        </xdr:cNvSpPr>
      </xdr:nvSpPr>
      <xdr:spPr bwMode="auto">
        <a:xfrm>
          <a:off x="265430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452</xdr:row>
      <xdr:rowOff>0</xdr:rowOff>
    </xdr:from>
    <xdr:to>
      <xdr:col>3</xdr:col>
      <xdr:colOff>304800</xdr:colOff>
      <xdr:row>452</xdr:row>
      <xdr:rowOff>304800</xdr:rowOff>
    </xdr:to>
    <xdr:sp macro="" textlink="">
      <xdr:nvSpPr>
        <xdr:cNvPr id="26296" name="AutoShape 2744" descr="https://adas-server.mobiledrivetech.com/polarion/icons/default/enums/type_spike.gif">
          <a:hlinkClick xmlns:r="http://schemas.openxmlformats.org/officeDocument/2006/relationships" r:id="rId902" tgtFrame="_top"/>
          <a:extLst>
            <a:ext uri="{FF2B5EF4-FFF2-40B4-BE49-F238E27FC236}">
              <a16:creationId xmlns:a16="http://schemas.microsoft.com/office/drawing/2014/main" id="{EE5AC042-143F-4365-873B-3BB38FA45CA7}"/>
            </a:ext>
          </a:extLst>
        </xdr:cNvPr>
        <xdr:cNvSpPr>
          <a:spLocks noChangeAspect="1" noChangeArrowheads="1"/>
        </xdr:cNvSpPr>
      </xdr:nvSpPr>
      <xdr:spPr bwMode="auto">
        <a:xfrm>
          <a:off x="5797550" y="2943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xdr:row>
      <xdr:rowOff>0</xdr:rowOff>
    </xdr:from>
    <xdr:to>
      <xdr:col>0</xdr:col>
      <xdr:colOff>304800</xdr:colOff>
      <xdr:row>453</xdr:row>
      <xdr:rowOff>304800</xdr:rowOff>
    </xdr:to>
    <xdr:sp macro="" textlink="">
      <xdr:nvSpPr>
        <xdr:cNvPr id="26297" name="AutoShape 2745" descr="https://adas-server.mobiledrivetech.com/polarion/ria/images/suspect.gif">
          <a:extLst>
            <a:ext uri="{FF2B5EF4-FFF2-40B4-BE49-F238E27FC236}">
              <a16:creationId xmlns:a16="http://schemas.microsoft.com/office/drawing/2014/main" id="{81DFF97C-8C5A-438E-8E57-6083A37C8DDD}"/>
            </a:ext>
          </a:extLst>
        </xdr:cNvPr>
        <xdr:cNvSpPr>
          <a:spLocks noChangeAspect="1" noChangeArrowheads="1"/>
        </xdr:cNvSpPr>
      </xdr:nvSpPr>
      <xdr:spPr bwMode="auto">
        <a:xfrm>
          <a:off x="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453</xdr:row>
      <xdr:rowOff>0</xdr:rowOff>
    </xdr:from>
    <xdr:to>
      <xdr:col>0</xdr:col>
      <xdr:colOff>615950</xdr:colOff>
      <xdr:row>453</xdr:row>
      <xdr:rowOff>304800</xdr:rowOff>
    </xdr:to>
    <xdr:sp macro="" textlink="">
      <xdr:nvSpPr>
        <xdr:cNvPr id="26298" name="AutoShape 2746">
          <a:extLst>
            <a:ext uri="{FF2B5EF4-FFF2-40B4-BE49-F238E27FC236}">
              <a16:creationId xmlns:a16="http://schemas.microsoft.com/office/drawing/2014/main" id="{2B02D771-626C-485A-994F-89ECF636B007}"/>
            </a:ext>
          </a:extLst>
        </xdr:cNvPr>
        <xdr:cNvSpPr>
          <a:spLocks noChangeAspect="1" noChangeArrowheads="1"/>
        </xdr:cNvSpPr>
      </xdr:nvSpPr>
      <xdr:spPr bwMode="auto">
        <a:xfrm>
          <a:off x="31115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453</xdr:row>
      <xdr:rowOff>0</xdr:rowOff>
    </xdr:from>
    <xdr:to>
      <xdr:col>0</xdr:col>
      <xdr:colOff>927100</xdr:colOff>
      <xdr:row>453</xdr:row>
      <xdr:rowOff>304800</xdr:rowOff>
    </xdr:to>
    <xdr:sp macro="" textlink="">
      <xdr:nvSpPr>
        <xdr:cNvPr id="26299" name="AutoShape 2747" descr="https://adas-server.mobiledrivetech.com/polarion/icons/default/enums/type_purple_spec.png">
          <a:hlinkClick xmlns:r="http://schemas.openxmlformats.org/officeDocument/2006/relationships" r:id="rId903" tgtFrame="_blank"/>
          <a:extLst>
            <a:ext uri="{FF2B5EF4-FFF2-40B4-BE49-F238E27FC236}">
              <a16:creationId xmlns:a16="http://schemas.microsoft.com/office/drawing/2014/main" id="{F2562DFD-DCED-4738-9456-35A864597B6F}"/>
            </a:ext>
          </a:extLst>
        </xdr:cNvPr>
        <xdr:cNvSpPr>
          <a:spLocks noChangeAspect="1" noChangeArrowheads="1"/>
        </xdr:cNvSpPr>
      </xdr:nvSpPr>
      <xdr:spPr bwMode="auto">
        <a:xfrm>
          <a:off x="62230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453</xdr:row>
      <xdr:rowOff>0</xdr:rowOff>
    </xdr:from>
    <xdr:to>
      <xdr:col>1</xdr:col>
      <xdr:colOff>304800</xdr:colOff>
      <xdr:row>453</xdr:row>
      <xdr:rowOff>304800</xdr:rowOff>
    </xdr:to>
    <xdr:sp macro="" textlink="">
      <xdr:nvSpPr>
        <xdr:cNvPr id="26300" name="AutoShape 2748" descr="https://adas-server.mobiledrivetech.com/polarion/icons/default/enums/type_purple_spec.png">
          <a:hlinkClick xmlns:r="http://schemas.openxmlformats.org/officeDocument/2006/relationships" r:id="rId903" tgtFrame="_top"/>
          <a:extLst>
            <a:ext uri="{FF2B5EF4-FFF2-40B4-BE49-F238E27FC236}">
              <a16:creationId xmlns:a16="http://schemas.microsoft.com/office/drawing/2014/main" id="{4FC780F0-E142-4EEF-B110-B61DACF6B147}"/>
            </a:ext>
          </a:extLst>
        </xdr:cNvPr>
        <xdr:cNvSpPr>
          <a:spLocks noChangeAspect="1" noChangeArrowheads="1"/>
        </xdr:cNvSpPr>
      </xdr:nvSpPr>
      <xdr:spPr bwMode="auto">
        <a:xfrm>
          <a:off x="202565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453</xdr:row>
      <xdr:rowOff>0</xdr:rowOff>
    </xdr:from>
    <xdr:to>
      <xdr:col>2</xdr:col>
      <xdr:colOff>304800</xdr:colOff>
      <xdr:row>453</xdr:row>
      <xdr:rowOff>304800</xdr:rowOff>
    </xdr:to>
    <xdr:sp macro="" textlink="">
      <xdr:nvSpPr>
        <xdr:cNvPr id="26301" name="AutoShape 2749" descr="https://adas-server.mobiledrivetech.com/polarion/icons/default/enums/type_spike.gif">
          <a:hlinkClick xmlns:r="http://schemas.openxmlformats.org/officeDocument/2006/relationships" r:id="rId904" tgtFrame="_blank"/>
          <a:extLst>
            <a:ext uri="{FF2B5EF4-FFF2-40B4-BE49-F238E27FC236}">
              <a16:creationId xmlns:a16="http://schemas.microsoft.com/office/drawing/2014/main" id="{F9CB1303-B699-42E0-9E5E-9A9F0C17D19C}"/>
            </a:ext>
          </a:extLst>
        </xdr:cNvPr>
        <xdr:cNvSpPr>
          <a:spLocks noChangeAspect="1" noChangeArrowheads="1"/>
        </xdr:cNvSpPr>
      </xdr:nvSpPr>
      <xdr:spPr bwMode="auto">
        <a:xfrm>
          <a:off x="265430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453</xdr:row>
      <xdr:rowOff>0</xdr:rowOff>
    </xdr:from>
    <xdr:to>
      <xdr:col>3</xdr:col>
      <xdr:colOff>304800</xdr:colOff>
      <xdr:row>453</xdr:row>
      <xdr:rowOff>304800</xdr:rowOff>
    </xdr:to>
    <xdr:sp macro="" textlink="">
      <xdr:nvSpPr>
        <xdr:cNvPr id="26302" name="AutoShape 2750" descr="https://adas-server.mobiledrivetech.com/polarion/icons/default/enums/type_spike.gif">
          <a:hlinkClick xmlns:r="http://schemas.openxmlformats.org/officeDocument/2006/relationships" r:id="rId904" tgtFrame="_top"/>
          <a:extLst>
            <a:ext uri="{FF2B5EF4-FFF2-40B4-BE49-F238E27FC236}">
              <a16:creationId xmlns:a16="http://schemas.microsoft.com/office/drawing/2014/main" id="{97D52F95-09C4-4BBF-8C72-5DE28A998EB4}"/>
            </a:ext>
          </a:extLst>
        </xdr:cNvPr>
        <xdr:cNvSpPr>
          <a:spLocks noChangeAspect="1" noChangeArrowheads="1"/>
        </xdr:cNvSpPr>
      </xdr:nvSpPr>
      <xdr:spPr bwMode="auto">
        <a:xfrm>
          <a:off x="5797550" y="295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xdr:row>
      <xdr:rowOff>0</xdr:rowOff>
    </xdr:from>
    <xdr:to>
      <xdr:col>0</xdr:col>
      <xdr:colOff>304800</xdr:colOff>
      <xdr:row>454</xdr:row>
      <xdr:rowOff>304800</xdr:rowOff>
    </xdr:to>
    <xdr:sp macro="" textlink="">
      <xdr:nvSpPr>
        <xdr:cNvPr id="26303" name="AutoShape 2751" descr="https://adas-server.mobiledrivetech.com/polarion/ria/images/suspect.gif">
          <a:extLst>
            <a:ext uri="{FF2B5EF4-FFF2-40B4-BE49-F238E27FC236}">
              <a16:creationId xmlns:a16="http://schemas.microsoft.com/office/drawing/2014/main" id="{09D145EB-C74B-4FC7-8623-9A227579858C}"/>
            </a:ext>
          </a:extLst>
        </xdr:cNvPr>
        <xdr:cNvSpPr>
          <a:spLocks noChangeAspect="1" noChangeArrowheads="1"/>
        </xdr:cNvSpPr>
      </xdr:nvSpPr>
      <xdr:spPr bwMode="auto">
        <a:xfrm>
          <a:off x="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454</xdr:row>
      <xdr:rowOff>0</xdr:rowOff>
    </xdr:from>
    <xdr:to>
      <xdr:col>0</xdr:col>
      <xdr:colOff>615950</xdr:colOff>
      <xdr:row>454</xdr:row>
      <xdr:rowOff>304800</xdr:rowOff>
    </xdr:to>
    <xdr:sp macro="" textlink="">
      <xdr:nvSpPr>
        <xdr:cNvPr id="26304" name="AutoShape 2752">
          <a:extLst>
            <a:ext uri="{FF2B5EF4-FFF2-40B4-BE49-F238E27FC236}">
              <a16:creationId xmlns:a16="http://schemas.microsoft.com/office/drawing/2014/main" id="{65CAC363-8EA0-4EAE-A5B9-C9D526E3E512}"/>
            </a:ext>
          </a:extLst>
        </xdr:cNvPr>
        <xdr:cNvSpPr>
          <a:spLocks noChangeAspect="1" noChangeArrowheads="1"/>
        </xdr:cNvSpPr>
      </xdr:nvSpPr>
      <xdr:spPr bwMode="auto">
        <a:xfrm>
          <a:off x="31115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454</xdr:row>
      <xdr:rowOff>0</xdr:rowOff>
    </xdr:from>
    <xdr:to>
      <xdr:col>0</xdr:col>
      <xdr:colOff>927100</xdr:colOff>
      <xdr:row>454</xdr:row>
      <xdr:rowOff>304800</xdr:rowOff>
    </xdr:to>
    <xdr:sp macro="" textlink="">
      <xdr:nvSpPr>
        <xdr:cNvPr id="26305" name="AutoShape 2753" descr="https://adas-server.mobiledrivetech.com/polarion/icons/default/enums/type_purple_spec.png">
          <a:hlinkClick xmlns:r="http://schemas.openxmlformats.org/officeDocument/2006/relationships" r:id="rId905" tgtFrame="_blank"/>
          <a:extLst>
            <a:ext uri="{FF2B5EF4-FFF2-40B4-BE49-F238E27FC236}">
              <a16:creationId xmlns:a16="http://schemas.microsoft.com/office/drawing/2014/main" id="{B03952AA-2427-44CD-9868-B194C68F3051}"/>
            </a:ext>
          </a:extLst>
        </xdr:cNvPr>
        <xdr:cNvSpPr>
          <a:spLocks noChangeAspect="1" noChangeArrowheads="1"/>
        </xdr:cNvSpPr>
      </xdr:nvSpPr>
      <xdr:spPr bwMode="auto">
        <a:xfrm>
          <a:off x="62230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454</xdr:row>
      <xdr:rowOff>0</xdr:rowOff>
    </xdr:from>
    <xdr:to>
      <xdr:col>1</xdr:col>
      <xdr:colOff>304800</xdr:colOff>
      <xdr:row>454</xdr:row>
      <xdr:rowOff>304800</xdr:rowOff>
    </xdr:to>
    <xdr:sp macro="" textlink="">
      <xdr:nvSpPr>
        <xdr:cNvPr id="26306" name="AutoShape 2754" descr="https://adas-server.mobiledrivetech.com/polarion/icons/default/enums/type_purple_spec.png">
          <a:hlinkClick xmlns:r="http://schemas.openxmlformats.org/officeDocument/2006/relationships" r:id="rId905" tgtFrame="_top"/>
          <a:extLst>
            <a:ext uri="{FF2B5EF4-FFF2-40B4-BE49-F238E27FC236}">
              <a16:creationId xmlns:a16="http://schemas.microsoft.com/office/drawing/2014/main" id="{16E7D731-46F5-4C03-B57A-FD4633364D9B}"/>
            </a:ext>
          </a:extLst>
        </xdr:cNvPr>
        <xdr:cNvSpPr>
          <a:spLocks noChangeAspect="1" noChangeArrowheads="1"/>
        </xdr:cNvSpPr>
      </xdr:nvSpPr>
      <xdr:spPr bwMode="auto">
        <a:xfrm>
          <a:off x="202565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454</xdr:row>
      <xdr:rowOff>0</xdr:rowOff>
    </xdr:from>
    <xdr:to>
      <xdr:col>2</xdr:col>
      <xdr:colOff>304800</xdr:colOff>
      <xdr:row>454</xdr:row>
      <xdr:rowOff>304800</xdr:rowOff>
    </xdr:to>
    <xdr:sp macro="" textlink="">
      <xdr:nvSpPr>
        <xdr:cNvPr id="26307" name="AutoShape 2755" descr="https://adas-server.mobiledrivetech.com/polarion/icons/default/enums/type_spike.gif">
          <a:hlinkClick xmlns:r="http://schemas.openxmlformats.org/officeDocument/2006/relationships" r:id="rId906" tgtFrame="_blank"/>
          <a:extLst>
            <a:ext uri="{FF2B5EF4-FFF2-40B4-BE49-F238E27FC236}">
              <a16:creationId xmlns:a16="http://schemas.microsoft.com/office/drawing/2014/main" id="{827B0F8B-3A5A-4CCA-AD3F-1C6C7798E94B}"/>
            </a:ext>
          </a:extLst>
        </xdr:cNvPr>
        <xdr:cNvSpPr>
          <a:spLocks noChangeAspect="1" noChangeArrowheads="1"/>
        </xdr:cNvSpPr>
      </xdr:nvSpPr>
      <xdr:spPr bwMode="auto">
        <a:xfrm>
          <a:off x="265430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454</xdr:row>
      <xdr:rowOff>0</xdr:rowOff>
    </xdr:from>
    <xdr:to>
      <xdr:col>3</xdr:col>
      <xdr:colOff>304800</xdr:colOff>
      <xdr:row>454</xdr:row>
      <xdr:rowOff>304800</xdr:rowOff>
    </xdr:to>
    <xdr:sp macro="" textlink="">
      <xdr:nvSpPr>
        <xdr:cNvPr id="26308" name="AutoShape 2756" descr="https://adas-server.mobiledrivetech.com/polarion/icons/default/enums/type_spike.gif">
          <a:hlinkClick xmlns:r="http://schemas.openxmlformats.org/officeDocument/2006/relationships" r:id="rId906" tgtFrame="_top"/>
          <a:extLst>
            <a:ext uri="{FF2B5EF4-FFF2-40B4-BE49-F238E27FC236}">
              <a16:creationId xmlns:a16="http://schemas.microsoft.com/office/drawing/2014/main" id="{F05DF1C6-A1EC-42A0-9E6A-56720E79B54A}"/>
            </a:ext>
          </a:extLst>
        </xdr:cNvPr>
        <xdr:cNvSpPr>
          <a:spLocks noChangeAspect="1" noChangeArrowheads="1"/>
        </xdr:cNvSpPr>
      </xdr:nvSpPr>
      <xdr:spPr bwMode="auto">
        <a:xfrm>
          <a:off x="5797550" y="295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xdr:row>
      <xdr:rowOff>0</xdr:rowOff>
    </xdr:from>
    <xdr:to>
      <xdr:col>0</xdr:col>
      <xdr:colOff>304800</xdr:colOff>
      <xdr:row>455</xdr:row>
      <xdr:rowOff>304800</xdr:rowOff>
    </xdr:to>
    <xdr:sp macro="" textlink="">
      <xdr:nvSpPr>
        <xdr:cNvPr id="26309" name="AutoShape 2757" descr="https://adas-server.mobiledrivetech.com/polarion/ria/images/suspect.gif">
          <a:extLst>
            <a:ext uri="{FF2B5EF4-FFF2-40B4-BE49-F238E27FC236}">
              <a16:creationId xmlns:a16="http://schemas.microsoft.com/office/drawing/2014/main" id="{08E2E3FB-1331-43E3-AEBE-8FDB3EACD7C7}"/>
            </a:ext>
          </a:extLst>
        </xdr:cNvPr>
        <xdr:cNvSpPr>
          <a:spLocks noChangeAspect="1" noChangeArrowheads="1"/>
        </xdr:cNvSpPr>
      </xdr:nvSpPr>
      <xdr:spPr bwMode="auto">
        <a:xfrm>
          <a:off x="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455</xdr:row>
      <xdr:rowOff>0</xdr:rowOff>
    </xdr:from>
    <xdr:to>
      <xdr:col>0</xdr:col>
      <xdr:colOff>615950</xdr:colOff>
      <xdr:row>455</xdr:row>
      <xdr:rowOff>304800</xdr:rowOff>
    </xdr:to>
    <xdr:sp macro="" textlink="">
      <xdr:nvSpPr>
        <xdr:cNvPr id="26310" name="AutoShape 2758">
          <a:extLst>
            <a:ext uri="{FF2B5EF4-FFF2-40B4-BE49-F238E27FC236}">
              <a16:creationId xmlns:a16="http://schemas.microsoft.com/office/drawing/2014/main" id="{38EB4C3E-D516-4DD1-8E19-AF169FC0303A}"/>
            </a:ext>
          </a:extLst>
        </xdr:cNvPr>
        <xdr:cNvSpPr>
          <a:spLocks noChangeAspect="1" noChangeArrowheads="1"/>
        </xdr:cNvSpPr>
      </xdr:nvSpPr>
      <xdr:spPr bwMode="auto">
        <a:xfrm>
          <a:off x="31115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455</xdr:row>
      <xdr:rowOff>0</xdr:rowOff>
    </xdr:from>
    <xdr:to>
      <xdr:col>0</xdr:col>
      <xdr:colOff>927100</xdr:colOff>
      <xdr:row>455</xdr:row>
      <xdr:rowOff>304800</xdr:rowOff>
    </xdr:to>
    <xdr:sp macro="" textlink="">
      <xdr:nvSpPr>
        <xdr:cNvPr id="26311" name="AutoShape 2759" descr="https://adas-server.mobiledrivetech.com/polarion/icons/default/enums/type_purple_spec.png">
          <a:hlinkClick xmlns:r="http://schemas.openxmlformats.org/officeDocument/2006/relationships" r:id="rId907" tgtFrame="_blank"/>
          <a:extLst>
            <a:ext uri="{FF2B5EF4-FFF2-40B4-BE49-F238E27FC236}">
              <a16:creationId xmlns:a16="http://schemas.microsoft.com/office/drawing/2014/main" id="{3665E806-44BD-4183-8DBD-516C9D8911A6}"/>
            </a:ext>
          </a:extLst>
        </xdr:cNvPr>
        <xdr:cNvSpPr>
          <a:spLocks noChangeAspect="1" noChangeArrowheads="1"/>
        </xdr:cNvSpPr>
      </xdr:nvSpPr>
      <xdr:spPr bwMode="auto">
        <a:xfrm>
          <a:off x="62230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455</xdr:row>
      <xdr:rowOff>0</xdr:rowOff>
    </xdr:from>
    <xdr:to>
      <xdr:col>1</xdr:col>
      <xdr:colOff>304800</xdr:colOff>
      <xdr:row>455</xdr:row>
      <xdr:rowOff>304800</xdr:rowOff>
    </xdr:to>
    <xdr:sp macro="" textlink="">
      <xdr:nvSpPr>
        <xdr:cNvPr id="26312" name="AutoShape 2760" descr="https://adas-server.mobiledrivetech.com/polarion/icons/default/enums/type_purple_spec.png">
          <a:hlinkClick xmlns:r="http://schemas.openxmlformats.org/officeDocument/2006/relationships" r:id="rId907" tgtFrame="_top"/>
          <a:extLst>
            <a:ext uri="{FF2B5EF4-FFF2-40B4-BE49-F238E27FC236}">
              <a16:creationId xmlns:a16="http://schemas.microsoft.com/office/drawing/2014/main" id="{6A3287FF-A772-47D1-8A84-D9433FA8CAB4}"/>
            </a:ext>
          </a:extLst>
        </xdr:cNvPr>
        <xdr:cNvSpPr>
          <a:spLocks noChangeAspect="1" noChangeArrowheads="1"/>
        </xdr:cNvSpPr>
      </xdr:nvSpPr>
      <xdr:spPr bwMode="auto">
        <a:xfrm>
          <a:off x="202565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455</xdr:row>
      <xdr:rowOff>0</xdr:rowOff>
    </xdr:from>
    <xdr:to>
      <xdr:col>2</xdr:col>
      <xdr:colOff>304800</xdr:colOff>
      <xdr:row>455</xdr:row>
      <xdr:rowOff>304800</xdr:rowOff>
    </xdr:to>
    <xdr:sp macro="" textlink="">
      <xdr:nvSpPr>
        <xdr:cNvPr id="26313" name="AutoShape 2761" descr="https://adas-server.mobiledrivetech.com/polarion/icons/default/enums/type_spike.gif">
          <a:hlinkClick xmlns:r="http://schemas.openxmlformats.org/officeDocument/2006/relationships" r:id="rId908" tgtFrame="_blank"/>
          <a:extLst>
            <a:ext uri="{FF2B5EF4-FFF2-40B4-BE49-F238E27FC236}">
              <a16:creationId xmlns:a16="http://schemas.microsoft.com/office/drawing/2014/main" id="{1C315AD3-94C5-4767-B0C2-C08C206D9CE2}"/>
            </a:ext>
          </a:extLst>
        </xdr:cNvPr>
        <xdr:cNvSpPr>
          <a:spLocks noChangeAspect="1" noChangeArrowheads="1"/>
        </xdr:cNvSpPr>
      </xdr:nvSpPr>
      <xdr:spPr bwMode="auto">
        <a:xfrm>
          <a:off x="265430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455</xdr:row>
      <xdr:rowOff>0</xdr:rowOff>
    </xdr:from>
    <xdr:to>
      <xdr:col>3</xdr:col>
      <xdr:colOff>304800</xdr:colOff>
      <xdr:row>455</xdr:row>
      <xdr:rowOff>304800</xdr:rowOff>
    </xdr:to>
    <xdr:sp macro="" textlink="">
      <xdr:nvSpPr>
        <xdr:cNvPr id="26314" name="AutoShape 2762" descr="https://adas-server.mobiledrivetech.com/polarion/icons/default/enums/type_spike.gif">
          <a:hlinkClick xmlns:r="http://schemas.openxmlformats.org/officeDocument/2006/relationships" r:id="rId908" tgtFrame="_top"/>
          <a:extLst>
            <a:ext uri="{FF2B5EF4-FFF2-40B4-BE49-F238E27FC236}">
              <a16:creationId xmlns:a16="http://schemas.microsoft.com/office/drawing/2014/main" id="{FE985D72-73FA-459C-A4DF-55B595598F85}"/>
            </a:ext>
          </a:extLst>
        </xdr:cNvPr>
        <xdr:cNvSpPr>
          <a:spLocks noChangeAspect="1" noChangeArrowheads="1"/>
        </xdr:cNvSpPr>
      </xdr:nvSpPr>
      <xdr:spPr bwMode="auto">
        <a:xfrm>
          <a:off x="5797550" y="296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xdr:row>
      <xdr:rowOff>0</xdr:rowOff>
    </xdr:from>
    <xdr:to>
      <xdr:col>0</xdr:col>
      <xdr:colOff>304800</xdr:colOff>
      <xdr:row>456</xdr:row>
      <xdr:rowOff>304800</xdr:rowOff>
    </xdr:to>
    <xdr:sp macro="" textlink="">
      <xdr:nvSpPr>
        <xdr:cNvPr id="26315" name="AutoShape 2763" descr="https://adas-server.mobiledrivetech.com/polarion/ria/images/suspect.gif">
          <a:extLst>
            <a:ext uri="{FF2B5EF4-FFF2-40B4-BE49-F238E27FC236}">
              <a16:creationId xmlns:a16="http://schemas.microsoft.com/office/drawing/2014/main" id="{821A7203-172A-49C7-9D3C-F1E4ED0DBE7D}"/>
            </a:ext>
          </a:extLst>
        </xdr:cNvPr>
        <xdr:cNvSpPr>
          <a:spLocks noChangeAspect="1" noChangeArrowheads="1"/>
        </xdr:cNvSpPr>
      </xdr:nvSpPr>
      <xdr:spPr bwMode="auto">
        <a:xfrm>
          <a:off x="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456</xdr:row>
      <xdr:rowOff>0</xdr:rowOff>
    </xdr:from>
    <xdr:to>
      <xdr:col>0</xdr:col>
      <xdr:colOff>615950</xdr:colOff>
      <xdr:row>456</xdr:row>
      <xdr:rowOff>304800</xdr:rowOff>
    </xdr:to>
    <xdr:sp macro="" textlink="">
      <xdr:nvSpPr>
        <xdr:cNvPr id="26316" name="AutoShape 2764">
          <a:extLst>
            <a:ext uri="{FF2B5EF4-FFF2-40B4-BE49-F238E27FC236}">
              <a16:creationId xmlns:a16="http://schemas.microsoft.com/office/drawing/2014/main" id="{F2EC59D8-D5B2-4571-B8BB-B7BA40BCAF61}"/>
            </a:ext>
          </a:extLst>
        </xdr:cNvPr>
        <xdr:cNvSpPr>
          <a:spLocks noChangeAspect="1" noChangeArrowheads="1"/>
        </xdr:cNvSpPr>
      </xdr:nvSpPr>
      <xdr:spPr bwMode="auto">
        <a:xfrm>
          <a:off x="31115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456</xdr:row>
      <xdr:rowOff>0</xdr:rowOff>
    </xdr:from>
    <xdr:to>
      <xdr:col>0</xdr:col>
      <xdr:colOff>927100</xdr:colOff>
      <xdr:row>456</xdr:row>
      <xdr:rowOff>304800</xdr:rowOff>
    </xdr:to>
    <xdr:sp macro="" textlink="">
      <xdr:nvSpPr>
        <xdr:cNvPr id="26317" name="AutoShape 2765" descr="https://adas-server.mobiledrivetech.com/polarion/icons/default/enums/type_purple_spec.png">
          <a:hlinkClick xmlns:r="http://schemas.openxmlformats.org/officeDocument/2006/relationships" r:id="rId909" tgtFrame="_blank"/>
          <a:extLst>
            <a:ext uri="{FF2B5EF4-FFF2-40B4-BE49-F238E27FC236}">
              <a16:creationId xmlns:a16="http://schemas.microsoft.com/office/drawing/2014/main" id="{0461443F-BAD3-42BE-A0A4-047B399640C6}"/>
            </a:ext>
          </a:extLst>
        </xdr:cNvPr>
        <xdr:cNvSpPr>
          <a:spLocks noChangeAspect="1" noChangeArrowheads="1"/>
        </xdr:cNvSpPr>
      </xdr:nvSpPr>
      <xdr:spPr bwMode="auto">
        <a:xfrm>
          <a:off x="62230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456</xdr:row>
      <xdr:rowOff>0</xdr:rowOff>
    </xdr:from>
    <xdr:to>
      <xdr:col>1</xdr:col>
      <xdr:colOff>304800</xdr:colOff>
      <xdr:row>456</xdr:row>
      <xdr:rowOff>304800</xdr:rowOff>
    </xdr:to>
    <xdr:sp macro="" textlink="">
      <xdr:nvSpPr>
        <xdr:cNvPr id="26318" name="AutoShape 2766" descr="https://adas-server.mobiledrivetech.com/polarion/icons/default/enums/type_purple_spec.png">
          <a:hlinkClick xmlns:r="http://schemas.openxmlformats.org/officeDocument/2006/relationships" r:id="rId909" tgtFrame="_top"/>
          <a:extLst>
            <a:ext uri="{FF2B5EF4-FFF2-40B4-BE49-F238E27FC236}">
              <a16:creationId xmlns:a16="http://schemas.microsoft.com/office/drawing/2014/main" id="{6C340ED0-F21E-4F46-9885-5968A661B0B7}"/>
            </a:ext>
          </a:extLst>
        </xdr:cNvPr>
        <xdr:cNvSpPr>
          <a:spLocks noChangeAspect="1" noChangeArrowheads="1"/>
        </xdr:cNvSpPr>
      </xdr:nvSpPr>
      <xdr:spPr bwMode="auto">
        <a:xfrm>
          <a:off x="202565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456</xdr:row>
      <xdr:rowOff>0</xdr:rowOff>
    </xdr:from>
    <xdr:to>
      <xdr:col>2</xdr:col>
      <xdr:colOff>304800</xdr:colOff>
      <xdr:row>456</xdr:row>
      <xdr:rowOff>304800</xdr:rowOff>
    </xdr:to>
    <xdr:sp macro="" textlink="">
      <xdr:nvSpPr>
        <xdr:cNvPr id="26319" name="AutoShape 2767" descr="https://adas-server.mobiledrivetech.com/polarion/icons/default/enums/type_spike.gif">
          <a:hlinkClick xmlns:r="http://schemas.openxmlformats.org/officeDocument/2006/relationships" r:id="rId910" tgtFrame="_blank"/>
          <a:extLst>
            <a:ext uri="{FF2B5EF4-FFF2-40B4-BE49-F238E27FC236}">
              <a16:creationId xmlns:a16="http://schemas.microsoft.com/office/drawing/2014/main" id="{513A63BB-3F13-462B-AC10-15093CA3F67D}"/>
            </a:ext>
          </a:extLst>
        </xdr:cNvPr>
        <xdr:cNvSpPr>
          <a:spLocks noChangeAspect="1" noChangeArrowheads="1"/>
        </xdr:cNvSpPr>
      </xdr:nvSpPr>
      <xdr:spPr bwMode="auto">
        <a:xfrm>
          <a:off x="265430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456</xdr:row>
      <xdr:rowOff>0</xdr:rowOff>
    </xdr:from>
    <xdr:to>
      <xdr:col>3</xdr:col>
      <xdr:colOff>304800</xdr:colOff>
      <xdr:row>456</xdr:row>
      <xdr:rowOff>304800</xdr:rowOff>
    </xdr:to>
    <xdr:sp macro="" textlink="">
      <xdr:nvSpPr>
        <xdr:cNvPr id="26320" name="AutoShape 2768" descr="https://adas-server.mobiledrivetech.com/polarion/icons/default/enums/type_spike.gif">
          <a:hlinkClick xmlns:r="http://schemas.openxmlformats.org/officeDocument/2006/relationships" r:id="rId910" tgtFrame="_top"/>
          <a:extLst>
            <a:ext uri="{FF2B5EF4-FFF2-40B4-BE49-F238E27FC236}">
              <a16:creationId xmlns:a16="http://schemas.microsoft.com/office/drawing/2014/main" id="{B537C6C3-2039-4604-9150-416B5B111CA9}"/>
            </a:ext>
          </a:extLst>
        </xdr:cNvPr>
        <xdr:cNvSpPr>
          <a:spLocks noChangeAspect="1" noChangeArrowheads="1"/>
        </xdr:cNvSpPr>
      </xdr:nvSpPr>
      <xdr:spPr bwMode="auto">
        <a:xfrm>
          <a:off x="5797550" y="296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xdr:row>
      <xdr:rowOff>0</xdr:rowOff>
    </xdr:from>
    <xdr:to>
      <xdr:col>0</xdr:col>
      <xdr:colOff>304800</xdr:colOff>
      <xdr:row>457</xdr:row>
      <xdr:rowOff>304800</xdr:rowOff>
    </xdr:to>
    <xdr:sp macro="" textlink="">
      <xdr:nvSpPr>
        <xdr:cNvPr id="26321" name="AutoShape 2769" descr="https://adas-server.mobiledrivetech.com/polarion/ria/images/suspect.gif">
          <a:extLst>
            <a:ext uri="{FF2B5EF4-FFF2-40B4-BE49-F238E27FC236}">
              <a16:creationId xmlns:a16="http://schemas.microsoft.com/office/drawing/2014/main" id="{45A71527-3D91-41AB-B21A-79BAE15F9B8A}"/>
            </a:ext>
          </a:extLst>
        </xdr:cNvPr>
        <xdr:cNvSpPr>
          <a:spLocks noChangeAspect="1" noChangeArrowheads="1"/>
        </xdr:cNvSpPr>
      </xdr:nvSpPr>
      <xdr:spPr bwMode="auto">
        <a:xfrm>
          <a:off x="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457</xdr:row>
      <xdr:rowOff>0</xdr:rowOff>
    </xdr:from>
    <xdr:to>
      <xdr:col>0</xdr:col>
      <xdr:colOff>615950</xdr:colOff>
      <xdr:row>457</xdr:row>
      <xdr:rowOff>304800</xdr:rowOff>
    </xdr:to>
    <xdr:sp macro="" textlink="">
      <xdr:nvSpPr>
        <xdr:cNvPr id="26322" name="AutoShape 2770">
          <a:extLst>
            <a:ext uri="{FF2B5EF4-FFF2-40B4-BE49-F238E27FC236}">
              <a16:creationId xmlns:a16="http://schemas.microsoft.com/office/drawing/2014/main" id="{8C762148-FD49-4035-B38E-9FEE20EFA7A5}"/>
            </a:ext>
          </a:extLst>
        </xdr:cNvPr>
        <xdr:cNvSpPr>
          <a:spLocks noChangeAspect="1" noChangeArrowheads="1"/>
        </xdr:cNvSpPr>
      </xdr:nvSpPr>
      <xdr:spPr bwMode="auto">
        <a:xfrm>
          <a:off x="31115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457</xdr:row>
      <xdr:rowOff>0</xdr:rowOff>
    </xdr:from>
    <xdr:to>
      <xdr:col>0</xdr:col>
      <xdr:colOff>927100</xdr:colOff>
      <xdr:row>457</xdr:row>
      <xdr:rowOff>304800</xdr:rowOff>
    </xdr:to>
    <xdr:sp macro="" textlink="">
      <xdr:nvSpPr>
        <xdr:cNvPr id="26323" name="AutoShape 2771" descr="https://adas-server.mobiledrivetech.com/polarion/icons/default/enums/type_purple_spec.png">
          <a:hlinkClick xmlns:r="http://schemas.openxmlformats.org/officeDocument/2006/relationships" r:id="rId911" tgtFrame="_blank"/>
          <a:extLst>
            <a:ext uri="{FF2B5EF4-FFF2-40B4-BE49-F238E27FC236}">
              <a16:creationId xmlns:a16="http://schemas.microsoft.com/office/drawing/2014/main" id="{38ABD68C-381A-408A-BCFD-E1CF1E505712}"/>
            </a:ext>
          </a:extLst>
        </xdr:cNvPr>
        <xdr:cNvSpPr>
          <a:spLocks noChangeAspect="1" noChangeArrowheads="1"/>
        </xdr:cNvSpPr>
      </xdr:nvSpPr>
      <xdr:spPr bwMode="auto">
        <a:xfrm>
          <a:off x="62230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457</xdr:row>
      <xdr:rowOff>0</xdr:rowOff>
    </xdr:from>
    <xdr:to>
      <xdr:col>1</xdr:col>
      <xdr:colOff>304800</xdr:colOff>
      <xdr:row>457</xdr:row>
      <xdr:rowOff>304800</xdr:rowOff>
    </xdr:to>
    <xdr:sp macro="" textlink="">
      <xdr:nvSpPr>
        <xdr:cNvPr id="26324" name="AutoShape 2772" descr="https://adas-server.mobiledrivetech.com/polarion/icons/default/enums/type_purple_spec.png">
          <a:hlinkClick xmlns:r="http://schemas.openxmlformats.org/officeDocument/2006/relationships" r:id="rId911" tgtFrame="_top"/>
          <a:extLst>
            <a:ext uri="{FF2B5EF4-FFF2-40B4-BE49-F238E27FC236}">
              <a16:creationId xmlns:a16="http://schemas.microsoft.com/office/drawing/2014/main" id="{592327E0-1718-499B-99BE-610FE273A643}"/>
            </a:ext>
          </a:extLst>
        </xdr:cNvPr>
        <xdr:cNvSpPr>
          <a:spLocks noChangeAspect="1" noChangeArrowheads="1"/>
        </xdr:cNvSpPr>
      </xdr:nvSpPr>
      <xdr:spPr bwMode="auto">
        <a:xfrm>
          <a:off x="202565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457</xdr:row>
      <xdr:rowOff>0</xdr:rowOff>
    </xdr:from>
    <xdr:to>
      <xdr:col>2</xdr:col>
      <xdr:colOff>304800</xdr:colOff>
      <xdr:row>457</xdr:row>
      <xdr:rowOff>304800</xdr:rowOff>
    </xdr:to>
    <xdr:sp macro="" textlink="">
      <xdr:nvSpPr>
        <xdr:cNvPr id="26325" name="AutoShape 2773" descr="https://adas-server.mobiledrivetech.com/polarion/icons/default/enums/type_spike.gif">
          <a:hlinkClick xmlns:r="http://schemas.openxmlformats.org/officeDocument/2006/relationships" r:id="rId912" tgtFrame="_blank"/>
          <a:extLst>
            <a:ext uri="{FF2B5EF4-FFF2-40B4-BE49-F238E27FC236}">
              <a16:creationId xmlns:a16="http://schemas.microsoft.com/office/drawing/2014/main" id="{BD73154D-421D-428A-B933-C7094900FB01}"/>
            </a:ext>
          </a:extLst>
        </xdr:cNvPr>
        <xdr:cNvSpPr>
          <a:spLocks noChangeAspect="1" noChangeArrowheads="1"/>
        </xdr:cNvSpPr>
      </xdr:nvSpPr>
      <xdr:spPr bwMode="auto">
        <a:xfrm>
          <a:off x="265430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457</xdr:row>
      <xdr:rowOff>0</xdr:rowOff>
    </xdr:from>
    <xdr:to>
      <xdr:col>3</xdr:col>
      <xdr:colOff>304800</xdr:colOff>
      <xdr:row>457</xdr:row>
      <xdr:rowOff>304800</xdr:rowOff>
    </xdr:to>
    <xdr:sp macro="" textlink="">
      <xdr:nvSpPr>
        <xdr:cNvPr id="26326" name="AutoShape 2774" descr="https://adas-server.mobiledrivetech.com/polarion/icons/default/enums/type_spike.gif">
          <a:hlinkClick xmlns:r="http://schemas.openxmlformats.org/officeDocument/2006/relationships" r:id="rId912" tgtFrame="_top"/>
          <a:extLst>
            <a:ext uri="{FF2B5EF4-FFF2-40B4-BE49-F238E27FC236}">
              <a16:creationId xmlns:a16="http://schemas.microsoft.com/office/drawing/2014/main" id="{11690EEA-B0C4-4F02-AC34-3F1CE0B740BD}"/>
            </a:ext>
          </a:extLst>
        </xdr:cNvPr>
        <xdr:cNvSpPr>
          <a:spLocks noChangeAspect="1" noChangeArrowheads="1"/>
        </xdr:cNvSpPr>
      </xdr:nvSpPr>
      <xdr:spPr bwMode="auto">
        <a:xfrm>
          <a:off x="5797550" y="2976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xdr:row>
      <xdr:rowOff>0</xdr:rowOff>
    </xdr:from>
    <xdr:to>
      <xdr:col>0</xdr:col>
      <xdr:colOff>304800</xdr:colOff>
      <xdr:row>458</xdr:row>
      <xdr:rowOff>304800</xdr:rowOff>
    </xdr:to>
    <xdr:sp macro="" textlink="">
      <xdr:nvSpPr>
        <xdr:cNvPr id="26327" name="AutoShape 2775" descr="https://adas-server.mobiledrivetech.com/polarion/ria/images/suspect.gif">
          <a:extLst>
            <a:ext uri="{FF2B5EF4-FFF2-40B4-BE49-F238E27FC236}">
              <a16:creationId xmlns:a16="http://schemas.microsoft.com/office/drawing/2014/main" id="{1B87CBB0-FE1D-44F2-81FE-00A4EF119017}"/>
            </a:ext>
          </a:extLst>
        </xdr:cNvPr>
        <xdr:cNvSpPr>
          <a:spLocks noChangeAspect="1" noChangeArrowheads="1"/>
        </xdr:cNvSpPr>
      </xdr:nvSpPr>
      <xdr:spPr bwMode="auto">
        <a:xfrm>
          <a:off x="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458</xdr:row>
      <xdr:rowOff>0</xdr:rowOff>
    </xdr:from>
    <xdr:to>
      <xdr:col>0</xdr:col>
      <xdr:colOff>615950</xdr:colOff>
      <xdr:row>458</xdr:row>
      <xdr:rowOff>304800</xdr:rowOff>
    </xdr:to>
    <xdr:sp macro="" textlink="">
      <xdr:nvSpPr>
        <xdr:cNvPr id="26328" name="AutoShape 2776">
          <a:extLst>
            <a:ext uri="{FF2B5EF4-FFF2-40B4-BE49-F238E27FC236}">
              <a16:creationId xmlns:a16="http://schemas.microsoft.com/office/drawing/2014/main" id="{B6F5362E-3DF1-4B02-8E67-7F739E218A41}"/>
            </a:ext>
          </a:extLst>
        </xdr:cNvPr>
        <xdr:cNvSpPr>
          <a:spLocks noChangeAspect="1" noChangeArrowheads="1"/>
        </xdr:cNvSpPr>
      </xdr:nvSpPr>
      <xdr:spPr bwMode="auto">
        <a:xfrm>
          <a:off x="31115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458</xdr:row>
      <xdr:rowOff>0</xdr:rowOff>
    </xdr:from>
    <xdr:to>
      <xdr:col>0</xdr:col>
      <xdr:colOff>927100</xdr:colOff>
      <xdr:row>458</xdr:row>
      <xdr:rowOff>304800</xdr:rowOff>
    </xdr:to>
    <xdr:sp macro="" textlink="">
      <xdr:nvSpPr>
        <xdr:cNvPr id="26329" name="AutoShape 2777" descr="https://adas-server.mobiledrivetech.com/polarion/icons/default/enums/type_purple_spec.png">
          <a:hlinkClick xmlns:r="http://schemas.openxmlformats.org/officeDocument/2006/relationships" r:id="rId913" tgtFrame="_blank"/>
          <a:extLst>
            <a:ext uri="{FF2B5EF4-FFF2-40B4-BE49-F238E27FC236}">
              <a16:creationId xmlns:a16="http://schemas.microsoft.com/office/drawing/2014/main" id="{EF99A16D-7E4A-4D97-B0C7-EE3BB6C14555}"/>
            </a:ext>
          </a:extLst>
        </xdr:cNvPr>
        <xdr:cNvSpPr>
          <a:spLocks noChangeAspect="1" noChangeArrowheads="1"/>
        </xdr:cNvSpPr>
      </xdr:nvSpPr>
      <xdr:spPr bwMode="auto">
        <a:xfrm>
          <a:off x="62230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458</xdr:row>
      <xdr:rowOff>0</xdr:rowOff>
    </xdr:from>
    <xdr:to>
      <xdr:col>1</xdr:col>
      <xdr:colOff>304800</xdr:colOff>
      <xdr:row>458</xdr:row>
      <xdr:rowOff>304800</xdr:rowOff>
    </xdr:to>
    <xdr:sp macro="" textlink="">
      <xdr:nvSpPr>
        <xdr:cNvPr id="26330" name="AutoShape 2778" descr="https://adas-server.mobiledrivetech.com/polarion/icons/default/enums/type_purple_spec.png">
          <a:hlinkClick xmlns:r="http://schemas.openxmlformats.org/officeDocument/2006/relationships" r:id="rId913" tgtFrame="_top"/>
          <a:extLst>
            <a:ext uri="{FF2B5EF4-FFF2-40B4-BE49-F238E27FC236}">
              <a16:creationId xmlns:a16="http://schemas.microsoft.com/office/drawing/2014/main" id="{85C46521-7E4C-4C71-87CE-0348C67ACA27}"/>
            </a:ext>
          </a:extLst>
        </xdr:cNvPr>
        <xdr:cNvSpPr>
          <a:spLocks noChangeAspect="1" noChangeArrowheads="1"/>
        </xdr:cNvSpPr>
      </xdr:nvSpPr>
      <xdr:spPr bwMode="auto">
        <a:xfrm>
          <a:off x="202565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458</xdr:row>
      <xdr:rowOff>0</xdr:rowOff>
    </xdr:from>
    <xdr:to>
      <xdr:col>2</xdr:col>
      <xdr:colOff>304800</xdr:colOff>
      <xdr:row>458</xdr:row>
      <xdr:rowOff>304800</xdr:rowOff>
    </xdr:to>
    <xdr:sp macro="" textlink="">
      <xdr:nvSpPr>
        <xdr:cNvPr id="26331" name="AutoShape 2779" descr="https://adas-server.mobiledrivetech.com/polarion/icons/default/enums/type_spike.gif">
          <a:hlinkClick xmlns:r="http://schemas.openxmlformats.org/officeDocument/2006/relationships" r:id="rId914" tgtFrame="_blank"/>
          <a:extLst>
            <a:ext uri="{FF2B5EF4-FFF2-40B4-BE49-F238E27FC236}">
              <a16:creationId xmlns:a16="http://schemas.microsoft.com/office/drawing/2014/main" id="{65422E36-F145-4A70-A71A-60325CB61168}"/>
            </a:ext>
          </a:extLst>
        </xdr:cNvPr>
        <xdr:cNvSpPr>
          <a:spLocks noChangeAspect="1" noChangeArrowheads="1"/>
        </xdr:cNvSpPr>
      </xdr:nvSpPr>
      <xdr:spPr bwMode="auto">
        <a:xfrm>
          <a:off x="265430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458</xdr:row>
      <xdr:rowOff>0</xdr:rowOff>
    </xdr:from>
    <xdr:to>
      <xdr:col>3</xdr:col>
      <xdr:colOff>304800</xdr:colOff>
      <xdr:row>458</xdr:row>
      <xdr:rowOff>304800</xdr:rowOff>
    </xdr:to>
    <xdr:sp macro="" textlink="">
      <xdr:nvSpPr>
        <xdr:cNvPr id="26332" name="AutoShape 2780" descr="https://adas-server.mobiledrivetech.com/polarion/icons/default/enums/type_spike.gif">
          <a:hlinkClick xmlns:r="http://schemas.openxmlformats.org/officeDocument/2006/relationships" r:id="rId914" tgtFrame="_top"/>
          <a:extLst>
            <a:ext uri="{FF2B5EF4-FFF2-40B4-BE49-F238E27FC236}">
              <a16:creationId xmlns:a16="http://schemas.microsoft.com/office/drawing/2014/main" id="{34DB82DA-07A5-473F-963E-CE9910C6C149}"/>
            </a:ext>
          </a:extLst>
        </xdr:cNvPr>
        <xdr:cNvSpPr>
          <a:spLocks noChangeAspect="1" noChangeArrowheads="1"/>
        </xdr:cNvSpPr>
      </xdr:nvSpPr>
      <xdr:spPr bwMode="auto">
        <a:xfrm>
          <a:off x="5797550" y="29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xdr:row>
      <xdr:rowOff>0</xdr:rowOff>
    </xdr:from>
    <xdr:to>
      <xdr:col>0</xdr:col>
      <xdr:colOff>304800</xdr:colOff>
      <xdr:row>459</xdr:row>
      <xdr:rowOff>304800</xdr:rowOff>
    </xdr:to>
    <xdr:sp macro="" textlink="">
      <xdr:nvSpPr>
        <xdr:cNvPr id="26333" name="AutoShape 2781" descr="https://adas-server.mobiledrivetech.com/polarion/ria/images/suspect.gif">
          <a:extLst>
            <a:ext uri="{FF2B5EF4-FFF2-40B4-BE49-F238E27FC236}">
              <a16:creationId xmlns:a16="http://schemas.microsoft.com/office/drawing/2014/main" id="{9F85683F-DD07-4298-8E7F-FF3D66427C02}"/>
            </a:ext>
          </a:extLst>
        </xdr:cNvPr>
        <xdr:cNvSpPr>
          <a:spLocks noChangeAspect="1" noChangeArrowheads="1"/>
        </xdr:cNvSpPr>
      </xdr:nvSpPr>
      <xdr:spPr bwMode="auto">
        <a:xfrm>
          <a:off x="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459</xdr:row>
      <xdr:rowOff>0</xdr:rowOff>
    </xdr:from>
    <xdr:to>
      <xdr:col>0</xdr:col>
      <xdr:colOff>615950</xdr:colOff>
      <xdr:row>459</xdr:row>
      <xdr:rowOff>304800</xdr:rowOff>
    </xdr:to>
    <xdr:sp macro="" textlink="">
      <xdr:nvSpPr>
        <xdr:cNvPr id="26334" name="AutoShape 2782">
          <a:extLst>
            <a:ext uri="{FF2B5EF4-FFF2-40B4-BE49-F238E27FC236}">
              <a16:creationId xmlns:a16="http://schemas.microsoft.com/office/drawing/2014/main" id="{03BF4E86-A70C-4C91-A38D-8C29D86864A3}"/>
            </a:ext>
          </a:extLst>
        </xdr:cNvPr>
        <xdr:cNvSpPr>
          <a:spLocks noChangeAspect="1" noChangeArrowheads="1"/>
        </xdr:cNvSpPr>
      </xdr:nvSpPr>
      <xdr:spPr bwMode="auto">
        <a:xfrm>
          <a:off x="31115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459</xdr:row>
      <xdr:rowOff>0</xdr:rowOff>
    </xdr:from>
    <xdr:to>
      <xdr:col>0</xdr:col>
      <xdr:colOff>927100</xdr:colOff>
      <xdr:row>459</xdr:row>
      <xdr:rowOff>304800</xdr:rowOff>
    </xdr:to>
    <xdr:sp macro="" textlink="">
      <xdr:nvSpPr>
        <xdr:cNvPr id="26335" name="AutoShape 2783" descr="https://adas-server.mobiledrivetech.com/polarion/icons/default/enums/type_purple_spec.png">
          <a:hlinkClick xmlns:r="http://schemas.openxmlformats.org/officeDocument/2006/relationships" r:id="rId915" tgtFrame="_blank"/>
          <a:extLst>
            <a:ext uri="{FF2B5EF4-FFF2-40B4-BE49-F238E27FC236}">
              <a16:creationId xmlns:a16="http://schemas.microsoft.com/office/drawing/2014/main" id="{BDDF25EA-D1C5-4823-A3BB-9B8AE2F47719}"/>
            </a:ext>
          </a:extLst>
        </xdr:cNvPr>
        <xdr:cNvSpPr>
          <a:spLocks noChangeAspect="1" noChangeArrowheads="1"/>
        </xdr:cNvSpPr>
      </xdr:nvSpPr>
      <xdr:spPr bwMode="auto">
        <a:xfrm>
          <a:off x="62230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459</xdr:row>
      <xdr:rowOff>0</xdr:rowOff>
    </xdr:from>
    <xdr:to>
      <xdr:col>1</xdr:col>
      <xdr:colOff>304800</xdr:colOff>
      <xdr:row>459</xdr:row>
      <xdr:rowOff>304800</xdr:rowOff>
    </xdr:to>
    <xdr:sp macro="" textlink="">
      <xdr:nvSpPr>
        <xdr:cNvPr id="26336" name="AutoShape 2784" descr="https://adas-server.mobiledrivetech.com/polarion/icons/default/enums/type_purple_spec.png">
          <a:hlinkClick xmlns:r="http://schemas.openxmlformats.org/officeDocument/2006/relationships" r:id="rId915" tgtFrame="_top"/>
          <a:extLst>
            <a:ext uri="{FF2B5EF4-FFF2-40B4-BE49-F238E27FC236}">
              <a16:creationId xmlns:a16="http://schemas.microsoft.com/office/drawing/2014/main" id="{FFB0AD89-3514-4CA8-949A-23BDFD29024E}"/>
            </a:ext>
          </a:extLst>
        </xdr:cNvPr>
        <xdr:cNvSpPr>
          <a:spLocks noChangeAspect="1" noChangeArrowheads="1"/>
        </xdr:cNvSpPr>
      </xdr:nvSpPr>
      <xdr:spPr bwMode="auto">
        <a:xfrm>
          <a:off x="202565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459</xdr:row>
      <xdr:rowOff>0</xdr:rowOff>
    </xdr:from>
    <xdr:to>
      <xdr:col>2</xdr:col>
      <xdr:colOff>304800</xdr:colOff>
      <xdr:row>459</xdr:row>
      <xdr:rowOff>304800</xdr:rowOff>
    </xdr:to>
    <xdr:sp macro="" textlink="">
      <xdr:nvSpPr>
        <xdr:cNvPr id="26337" name="AutoShape 2785" descr="https://adas-server.mobiledrivetech.com/polarion/icons/default/enums/type_spike.gif">
          <a:hlinkClick xmlns:r="http://schemas.openxmlformats.org/officeDocument/2006/relationships" r:id="rId916" tgtFrame="_blank"/>
          <a:extLst>
            <a:ext uri="{FF2B5EF4-FFF2-40B4-BE49-F238E27FC236}">
              <a16:creationId xmlns:a16="http://schemas.microsoft.com/office/drawing/2014/main" id="{59253226-C34D-459D-A71E-F50272BE348D}"/>
            </a:ext>
          </a:extLst>
        </xdr:cNvPr>
        <xdr:cNvSpPr>
          <a:spLocks noChangeAspect="1" noChangeArrowheads="1"/>
        </xdr:cNvSpPr>
      </xdr:nvSpPr>
      <xdr:spPr bwMode="auto">
        <a:xfrm>
          <a:off x="265430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459</xdr:row>
      <xdr:rowOff>0</xdr:rowOff>
    </xdr:from>
    <xdr:to>
      <xdr:col>3</xdr:col>
      <xdr:colOff>304800</xdr:colOff>
      <xdr:row>459</xdr:row>
      <xdr:rowOff>304800</xdr:rowOff>
    </xdr:to>
    <xdr:sp macro="" textlink="">
      <xdr:nvSpPr>
        <xdr:cNvPr id="26338" name="AutoShape 2786" descr="https://adas-server.mobiledrivetech.com/polarion/icons/default/enums/type_spike.gif">
          <a:hlinkClick xmlns:r="http://schemas.openxmlformats.org/officeDocument/2006/relationships" r:id="rId916" tgtFrame="_top"/>
          <a:extLst>
            <a:ext uri="{FF2B5EF4-FFF2-40B4-BE49-F238E27FC236}">
              <a16:creationId xmlns:a16="http://schemas.microsoft.com/office/drawing/2014/main" id="{51A8E81D-1C7C-4D6F-9532-D592365A8955}"/>
            </a:ext>
          </a:extLst>
        </xdr:cNvPr>
        <xdr:cNvSpPr>
          <a:spLocks noChangeAspect="1" noChangeArrowheads="1"/>
        </xdr:cNvSpPr>
      </xdr:nvSpPr>
      <xdr:spPr bwMode="auto">
        <a:xfrm>
          <a:off x="5797550" y="298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0</xdr:col>
      <xdr:colOff>304800</xdr:colOff>
      <xdr:row>460</xdr:row>
      <xdr:rowOff>304800</xdr:rowOff>
    </xdr:to>
    <xdr:sp macro="" textlink="">
      <xdr:nvSpPr>
        <xdr:cNvPr id="26339" name="AutoShape 2787" descr="https://adas-server.mobiledrivetech.com/polarion/ria/images/suspect.gif">
          <a:extLst>
            <a:ext uri="{FF2B5EF4-FFF2-40B4-BE49-F238E27FC236}">
              <a16:creationId xmlns:a16="http://schemas.microsoft.com/office/drawing/2014/main" id="{C587866C-0FAE-443D-974B-1E8A7F529D01}"/>
            </a:ext>
          </a:extLst>
        </xdr:cNvPr>
        <xdr:cNvSpPr>
          <a:spLocks noChangeAspect="1" noChangeArrowheads="1"/>
        </xdr:cNvSpPr>
      </xdr:nvSpPr>
      <xdr:spPr bwMode="auto">
        <a:xfrm>
          <a:off x="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460</xdr:row>
      <xdr:rowOff>0</xdr:rowOff>
    </xdr:from>
    <xdr:to>
      <xdr:col>0</xdr:col>
      <xdr:colOff>615950</xdr:colOff>
      <xdr:row>460</xdr:row>
      <xdr:rowOff>304800</xdr:rowOff>
    </xdr:to>
    <xdr:sp macro="" textlink="">
      <xdr:nvSpPr>
        <xdr:cNvPr id="26340" name="AutoShape 2788">
          <a:extLst>
            <a:ext uri="{FF2B5EF4-FFF2-40B4-BE49-F238E27FC236}">
              <a16:creationId xmlns:a16="http://schemas.microsoft.com/office/drawing/2014/main" id="{A6689F98-5871-41FE-A334-B57332160A84}"/>
            </a:ext>
          </a:extLst>
        </xdr:cNvPr>
        <xdr:cNvSpPr>
          <a:spLocks noChangeAspect="1" noChangeArrowheads="1"/>
        </xdr:cNvSpPr>
      </xdr:nvSpPr>
      <xdr:spPr bwMode="auto">
        <a:xfrm>
          <a:off x="31115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460</xdr:row>
      <xdr:rowOff>0</xdr:rowOff>
    </xdr:from>
    <xdr:to>
      <xdr:col>0</xdr:col>
      <xdr:colOff>927100</xdr:colOff>
      <xdr:row>460</xdr:row>
      <xdr:rowOff>304800</xdr:rowOff>
    </xdr:to>
    <xdr:sp macro="" textlink="">
      <xdr:nvSpPr>
        <xdr:cNvPr id="26341" name="AutoShape 2789" descr="https://adas-server.mobiledrivetech.com/polarion/icons/default/enums/type_purple_spec.png">
          <a:hlinkClick xmlns:r="http://schemas.openxmlformats.org/officeDocument/2006/relationships" r:id="rId917" tgtFrame="_blank"/>
          <a:extLst>
            <a:ext uri="{FF2B5EF4-FFF2-40B4-BE49-F238E27FC236}">
              <a16:creationId xmlns:a16="http://schemas.microsoft.com/office/drawing/2014/main" id="{829BFBF7-3F36-4479-9D90-62F4520405F8}"/>
            </a:ext>
          </a:extLst>
        </xdr:cNvPr>
        <xdr:cNvSpPr>
          <a:spLocks noChangeAspect="1" noChangeArrowheads="1"/>
        </xdr:cNvSpPr>
      </xdr:nvSpPr>
      <xdr:spPr bwMode="auto">
        <a:xfrm>
          <a:off x="62230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460</xdr:row>
      <xdr:rowOff>0</xdr:rowOff>
    </xdr:from>
    <xdr:to>
      <xdr:col>1</xdr:col>
      <xdr:colOff>304800</xdr:colOff>
      <xdr:row>460</xdr:row>
      <xdr:rowOff>304800</xdr:rowOff>
    </xdr:to>
    <xdr:sp macro="" textlink="">
      <xdr:nvSpPr>
        <xdr:cNvPr id="26342" name="AutoShape 2790" descr="https://adas-server.mobiledrivetech.com/polarion/icons/default/enums/type_purple_spec.png">
          <a:hlinkClick xmlns:r="http://schemas.openxmlformats.org/officeDocument/2006/relationships" r:id="rId917" tgtFrame="_top"/>
          <a:extLst>
            <a:ext uri="{FF2B5EF4-FFF2-40B4-BE49-F238E27FC236}">
              <a16:creationId xmlns:a16="http://schemas.microsoft.com/office/drawing/2014/main" id="{13E931AB-DA62-4DBF-95C1-EA2B77B19657}"/>
            </a:ext>
          </a:extLst>
        </xdr:cNvPr>
        <xdr:cNvSpPr>
          <a:spLocks noChangeAspect="1" noChangeArrowheads="1"/>
        </xdr:cNvSpPr>
      </xdr:nvSpPr>
      <xdr:spPr bwMode="auto">
        <a:xfrm>
          <a:off x="202565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460</xdr:row>
      <xdr:rowOff>0</xdr:rowOff>
    </xdr:from>
    <xdr:to>
      <xdr:col>2</xdr:col>
      <xdr:colOff>304800</xdr:colOff>
      <xdr:row>460</xdr:row>
      <xdr:rowOff>304800</xdr:rowOff>
    </xdr:to>
    <xdr:sp macro="" textlink="">
      <xdr:nvSpPr>
        <xdr:cNvPr id="26343" name="AutoShape 2791" descr="https://adas-server.mobiledrivetech.com/polarion/icons/default/enums/type_spike.gif">
          <a:hlinkClick xmlns:r="http://schemas.openxmlformats.org/officeDocument/2006/relationships" r:id="rId918" tgtFrame="_blank"/>
          <a:extLst>
            <a:ext uri="{FF2B5EF4-FFF2-40B4-BE49-F238E27FC236}">
              <a16:creationId xmlns:a16="http://schemas.microsoft.com/office/drawing/2014/main" id="{E0E454BD-E24E-4141-A08E-286E9B3A6D8B}"/>
            </a:ext>
          </a:extLst>
        </xdr:cNvPr>
        <xdr:cNvSpPr>
          <a:spLocks noChangeAspect="1" noChangeArrowheads="1"/>
        </xdr:cNvSpPr>
      </xdr:nvSpPr>
      <xdr:spPr bwMode="auto">
        <a:xfrm>
          <a:off x="265430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460</xdr:row>
      <xdr:rowOff>0</xdr:rowOff>
    </xdr:from>
    <xdr:to>
      <xdr:col>3</xdr:col>
      <xdr:colOff>304800</xdr:colOff>
      <xdr:row>460</xdr:row>
      <xdr:rowOff>304800</xdr:rowOff>
    </xdr:to>
    <xdr:sp macro="" textlink="">
      <xdr:nvSpPr>
        <xdr:cNvPr id="26344" name="AutoShape 2792" descr="https://adas-server.mobiledrivetech.com/polarion/icons/default/enums/type_spike.gif">
          <a:hlinkClick xmlns:r="http://schemas.openxmlformats.org/officeDocument/2006/relationships" r:id="rId918" tgtFrame="_top"/>
          <a:extLst>
            <a:ext uri="{FF2B5EF4-FFF2-40B4-BE49-F238E27FC236}">
              <a16:creationId xmlns:a16="http://schemas.microsoft.com/office/drawing/2014/main" id="{E037F2CF-DCA5-4538-AD5C-A298BBA506F9}"/>
            </a:ext>
          </a:extLst>
        </xdr:cNvPr>
        <xdr:cNvSpPr>
          <a:spLocks noChangeAspect="1" noChangeArrowheads="1"/>
        </xdr:cNvSpPr>
      </xdr:nvSpPr>
      <xdr:spPr bwMode="auto">
        <a:xfrm>
          <a:off x="5797550" y="299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xdr:row>
      <xdr:rowOff>0</xdr:rowOff>
    </xdr:from>
    <xdr:to>
      <xdr:col>0</xdr:col>
      <xdr:colOff>304800</xdr:colOff>
      <xdr:row>461</xdr:row>
      <xdr:rowOff>304800</xdr:rowOff>
    </xdr:to>
    <xdr:sp macro="" textlink="">
      <xdr:nvSpPr>
        <xdr:cNvPr id="26345" name="AutoShape 2793" descr="https://adas-server.mobiledrivetech.com/polarion/ria/images/suspect.gif">
          <a:extLst>
            <a:ext uri="{FF2B5EF4-FFF2-40B4-BE49-F238E27FC236}">
              <a16:creationId xmlns:a16="http://schemas.microsoft.com/office/drawing/2014/main" id="{64496D44-7DD3-4889-B280-6525761FD7B1}"/>
            </a:ext>
          </a:extLst>
        </xdr:cNvPr>
        <xdr:cNvSpPr>
          <a:spLocks noChangeAspect="1" noChangeArrowheads="1"/>
        </xdr:cNvSpPr>
      </xdr:nvSpPr>
      <xdr:spPr bwMode="auto">
        <a:xfrm>
          <a:off x="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461</xdr:row>
      <xdr:rowOff>0</xdr:rowOff>
    </xdr:from>
    <xdr:to>
      <xdr:col>0</xdr:col>
      <xdr:colOff>615950</xdr:colOff>
      <xdr:row>461</xdr:row>
      <xdr:rowOff>304800</xdr:rowOff>
    </xdr:to>
    <xdr:sp macro="" textlink="">
      <xdr:nvSpPr>
        <xdr:cNvPr id="26346" name="AutoShape 2794">
          <a:extLst>
            <a:ext uri="{FF2B5EF4-FFF2-40B4-BE49-F238E27FC236}">
              <a16:creationId xmlns:a16="http://schemas.microsoft.com/office/drawing/2014/main" id="{72D62E24-D850-497D-A7C2-3D22037B519D}"/>
            </a:ext>
          </a:extLst>
        </xdr:cNvPr>
        <xdr:cNvSpPr>
          <a:spLocks noChangeAspect="1" noChangeArrowheads="1"/>
        </xdr:cNvSpPr>
      </xdr:nvSpPr>
      <xdr:spPr bwMode="auto">
        <a:xfrm>
          <a:off x="31115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461</xdr:row>
      <xdr:rowOff>0</xdr:rowOff>
    </xdr:from>
    <xdr:to>
      <xdr:col>0</xdr:col>
      <xdr:colOff>927100</xdr:colOff>
      <xdr:row>461</xdr:row>
      <xdr:rowOff>304800</xdr:rowOff>
    </xdr:to>
    <xdr:sp macro="" textlink="">
      <xdr:nvSpPr>
        <xdr:cNvPr id="26347" name="AutoShape 2795" descr="https://adas-server.mobiledrivetech.com/polarion/icons/default/enums/type_purple_spec.png">
          <a:hlinkClick xmlns:r="http://schemas.openxmlformats.org/officeDocument/2006/relationships" r:id="rId919" tgtFrame="_blank"/>
          <a:extLst>
            <a:ext uri="{FF2B5EF4-FFF2-40B4-BE49-F238E27FC236}">
              <a16:creationId xmlns:a16="http://schemas.microsoft.com/office/drawing/2014/main" id="{644CFAD9-2DC7-4FB4-971C-6A33C2740973}"/>
            </a:ext>
          </a:extLst>
        </xdr:cNvPr>
        <xdr:cNvSpPr>
          <a:spLocks noChangeAspect="1" noChangeArrowheads="1"/>
        </xdr:cNvSpPr>
      </xdr:nvSpPr>
      <xdr:spPr bwMode="auto">
        <a:xfrm>
          <a:off x="62230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461</xdr:row>
      <xdr:rowOff>0</xdr:rowOff>
    </xdr:from>
    <xdr:to>
      <xdr:col>1</xdr:col>
      <xdr:colOff>304800</xdr:colOff>
      <xdr:row>461</xdr:row>
      <xdr:rowOff>304800</xdr:rowOff>
    </xdr:to>
    <xdr:sp macro="" textlink="">
      <xdr:nvSpPr>
        <xdr:cNvPr id="26348" name="AutoShape 2796" descr="https://adas-server.mobiledrivetech.com/polarion/icons/default/enums/type_purple_spec.png">
          <a:hlinkClick xmlns:r="http://schemas.openxmlformats.org/officeDocument/2006/relationships" r:id="rId919" tgtFrame="_top"/>
          <a:extLst>
            <a:ext uri="{FF2B5EF4-FFF2-40B4-BE49-F238E27FC236}">
              <a16:creationId xmlns:a16="http://schemas.microsoft.com/office/drawing/2014/main" id="{14CC887F-A5A0-4E0C-89B7-88959079A6C5}"/>
            </a:ext>
          </a:extLst>
        </xdr:cNvPr>
        <xdr:cNvSpPr>
          <a:spLocks noChangeAspect="1" noChangeArrowheads="1"/>
        </xdr:cNvSpPr>
      </xdr:nvSpPr>
      <xdr:spPr bwMode="auto">
        <a:xfrm>
          <a:off x="202565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461</xdr:row>
      <xdr:rowOff>0</xdr:rowOff>
    </xdr:from>
    <xdr:to>
      <xdr:col>2</xdr:col>
      <xdr:colOff>304800</xdr:colOff>
      <xdr:row>461</xdr:row>
      <xdr:rowOff>304800</xdr:rowOff>
    </xdr:to>
    <xdr:sp macro="" textlink="">
      <xdr:nvSpPr>
        <xdr:cNvPr id="26349" name="AutoShape 2797" descr="https://adas-server.mobiledrivetech.com/polarion/icons/default/enums/type_spike.gif">
          <a:hlinkClick xmlns:r="http://schemas.openxmlformats.org/officeDocument/2006/relationships" r:id="rId920" tgtFrame="_blank"/>
          <a:extLst>
            <a:ext uri="{FF2B5EF4-FFF2-40B4-BE49-F238E27FC236}">
              <a16:creationId xmlns:a16="http://schemas.microsoft.com/office/drawing/2014/main" id="{89C9CF59-D274-427F-A1B7-4077F5939150}"/>
            </a:ext>
          </a:extLst>
        </xdr:cNvPr>
        <xdr:cNvSpPr>
          <a:spLocks noChangeAspect="1" noChangeArrowheads="1"/>
        </xdr:cNvSpPr>
      </xdr:nvSpPr>
      <xdr:spPr bwMode="auto">
        <a:xfrm>
          <a:off x="265430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461</xdr:row>
      <xdr:rowOff>0</xdr:rowOff>
    </xdr:from>
    <xdr:to>
      <xdr:col>3</xdr:col>
      <xdr:colOff>304800</xdr:colOff>
      <xdr:row>461</xdr:row>
      <xdr:rowOff>304800</xdr:rowOff>
    </xdr:to>
    <xdr:sp macro="" textlink="">
      <xdr:nvSpPr>
        <xdr:cNvPr id="26350" name="AutoShape 2798" descr="https://adas-server.mobiledrivetech.com/polarion/icons/default/enums/type_spike.gif">
          <a:hlinkClick xmlns:r="http://schemas.openxmlformats.org/officeDocument/2006/relationships" r:id="rId920" tgtFrame="_top"/>
          <a:extLst>
            <a:ext uri="{FF2B5EF4-FFF2-40B4-BE49-F238E27FC236}">
              <a16:creationId xmlns:a16="http://schemas.microsoft.com/office/drawing/2014/main" id="{3740275C-85C6-4865-956C-7ED4A0F02B81}"/>
            </a:ext>
          </a:extLst>
        </xdr:cNvPr>
        <xdr:cNvSpPr>
          <a:spLocks noChangeAspect="1" noChangeArrowheads="1"/>
        </xdr:cNvSpPr>
      </xdr:nvSpPr>
      <xdr:spPr bwMode="auto">
        <a:xfrm>
          <a:off x="5797550" y="30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xdr:row>
      <xdr:rowOff>0</xdr:rowOff>
    </xdr:from>
    <xdr:to>
      <xdr:col>0</xdr:col>
      <xdr:colOff>304800</xdr:colOff>
      <xdr:row>462</xdr:row>
      <xdr:rowOff>304800</xdr:rowOff>
    </xdr:to>
    <xdr:sp macro="" textlink="">
      <xdr:nvSpPr>
        <xdr:cNvPr id="26351" name="AutoShape 2799" descr="https://adas-server.mobiledrivetech.com/polarion/ria/images/suspect.gif">
          <a:extLst>
            <a:ext uri="{FF2B5EF4-FFF2-40B4-BE49-F238E27FC236}">
              <a16:creationId xmlns:a16="http://schemas.microsoft.com/office/drawing/2014/main" id="{7129F87D-1457-40AA-861C-8230D6A02838}"/>
            </a:ext>
          </a:extLst>
        </xdr:cNvPr>
        <xdr:cNvSpPr>
          <a:spLocks noChangeAspect="1" noChangeArrowheads="1"/>
        </xdr:cNvSpPr>
      </xdr:nvSpPr>
      <xdr:spPr bwMode="auto">
        <a:xfrm>
          <a:off x="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462</xdr:row>
      <xdr:rowOff>0</xdr:rowOff>
    </xdr:from>
    <xdr:to>
      <xdr:col>0</xdr:col>
      <xdr:colOff>615950</xdr:colOff>
      <xdr:row>462</xdr:row>
      <xdr:rowOff>304800</xdr:rowOff>
    </xdr:to>
    <xdr:sp macro="" textlink="">
      <xdr:nvSpPr>
        <xdr:cNvPr id="26352" name="AutoShape 2800">
          <a:extLst>
            <a:ext uri="{FF2B5EF4-FFF2-40B4-BE49-F238E27FC236}">
              <a16:creationId xmlns:a16="http://schemas.microsoft.com/office/drawing/2014/main" id="{239DC033-84DF-4FD4-8763-4584DF5023C2}"/>
            </a:ext>
          </a:extLst>
        </xdr:cNvPr>
        <xdr:cNvSpPr>
          <a:spLocks noChangeAspect="1" noChangeArrowheads="1"/>
        </xdr:cNvSpPr>
      </xdr:nvSpPr>
      <xdr:spPr bwMode="auto">
        <a:xfrm>
          <a:off x="31115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462</xdr:row>
      <xdr:rowOff>0</xdr:rowOff>
    </xdr:from>
    <xdr:to>
      <xdr:col>0</xdr:col>
      <xdr:colOff>927100</xdr:colOff>
      <xdr:row>462</xdr:row>
      <xdr:rowOff>304800</xdr:rowOff>
    </xdr:to>
    <xdr:sp macro="" textlink="">
      <xdr:nvSpPr>
        <xdr:cNvPr id="26353" name="AutoShape 2801" descr="https://adas-server.mobiledrivetech.com/polarion/icons/default/enums/type_purple_spec.png">
          <a:hlinkClick xmlns:r="http://schemas.openxmlformats.org/officeDocument/2006/relationships" r:id="rId921" tgtFrame="_blank"/>
          <a:extLst>
            <a:ext uri="{FF2B5EF4-FFF2-40B4-BE49-F238E27FC236}">
              <a16:creationId xmlns:a16="http://schemas.microsoft.com/office/drawing/2014/main" id="{D554798F-9810-407C-9B90-B22A9061B49C}"/>
            </a:ext>
          </a:extLst>
        </xdr:cNvPr>
        <xdr:cNvSpPr>
          <a:spLocks noChangeAspect="1" noChangeArrowheads="1"/>
        </xdr:cNvSpPr>
      </xdr:nvSpPr>
      <xdr:spPr bwMode="auto">
        <a:xfrm>
          <a:off x="62230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462</xdr:row>
      <xdr:rowOff>0</xdr:rowOff>
    </xdr:from>
    <xdr:to>
      <xdr:col>1</xdr:col>
      <xdr:colOff>304800</xdr:colOff>
      <xdr:row>462</xdr:row>
      <xdr:rowOff>304800</xdr:rowOff>
    </xdr:to>
    <xdr:sp macro="" textlink="">
      <xdr:nvSpPr>
        <xdr:cNvPr id="26354" name="AutoShape 2802" descr="https://adas-server.mobiledrivetech.com/polarion/icons/default/enums/type_purple_spec.png">
          <a:hlinkClick xmlns:r="http://schemas.openxmlformats.org/officeDocument/2006/relationships" r:id="rId921" tgtFrame="_top"/>
          <a:extLst>
            <a:ext uri="{FF2B5EF4-FFF2-40B4-BE49-F238E27FC236}">
              <a16:creationId xmlns:a16="http://schemas.microsoft.com/office/drawing/2014/main" id="{BD31AF4D-D82F-4A1D-9810-6C51B17748CC}"/>
            </a:ext>
          </a:extLst>
        </xdr:cNvPr>
        <xdr:cNvSpPr>
          <a:spLocks noChangeAspect="1" noChangeArrowheads="1"/>
        </xdr:cNvSpPr>
      </xdr:nvSpPr>
      <xdr:spPr bwMode="auto">
        <a:xfrm>
          <a:off x="202565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462</xdr:row>
      <xdr:rowOff>0</xdr:rowOff>
    </xdr:from>
    <xdr:to>
      <xdr:col>2</xdr:col>
      <xdr:colOff>304800</xdr:colOff>
      <xdr:row>462</xdr:row>
      <xdr:rowOff>304800</xdr:rowOff>
    </xdr:to>
    <xdr:sp macro="" textlink="">
      <xdr:nvSpPr>
        <xdr:cNvPr id="26355" name="AutoShape 2803" descr="https://adas-server.mobiledrivetech.com/polarion/icons/default/enums/type_spike.gif">
          <a:hlinkClick xmlns:r="http://schemas.openxmlformats.org/officeDocument/2006/relationships" r:id="rId922" tgtFrame="_blank"/>
          <a:extLst>
            <a:ext uri="{FF2B5EF4-FFF2-40B4-BE49-F238E27FC236}">
              <a16:creationId xmlns:a16="http://schemas.microsoft.com/office/drawing/2014/main" id="{45844DE1-89B6-4CAD-9851-9DE70A1F5421}"/>
            </a:ext>
          </a:extLst>
        </xdr:cNvPr>
        <xdr:cNvSpPr>
          <a:spLocks noChangeAspect="1" noChangeArrowheads="1"/>
        </xdr:cNvSpPr>
      </xdr:nvSpPr>
      <xdr:spPr bwMode="auto">
        <a:xfrm>
          <a:off x="265430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462</xdr:row>
      <xdr:rowOff>0</xdr:rowOff>
    </xdr:from>
    <xdr:to>
      <xdr:col>3</xdr:col>
      <xdr:colOff>304800</xdr:colOff>
      <xdr:row>462</xdr:row>
      <xdr:rowOff>304800</xdr:rowOff>
    </xdr:to>
    <xdr:sp macro="" textlink="">
      <xdr:nvSpPr>
        <xdr:cNvPr id="26356" name="AutoShape 2804" descr="https://adas-server.mobiledrivetech.com/polarion/icons/default/enums/type_spike.gif">
          <a:hlinkClick xmlns:r="http://schemas.openxmlformats.org/officeDocument/2006/relationships" r:id="rId922" tgtFrame="_top"/>
          <a:extLst>
            <a:ext uri="{FF2B5EF4-FFF2-40B4-BE49-F238E27FC236}">
              <a16:creationId xmlns:a16="http://schemas.microsoft.com/office/drawing/2014/main" id="{8B09CB31-2057-443D-86C5-0C63799685D2}"/>
            </a:ext>
          </a:extLst>
        </xdr:cNvPr>
        <xdr:cNvSpPr>
          <a:spLocks noChangeAspect="1" noChangeArrowheads="1"/>
        </xdr:cNvSpPr>
      </xdr:nvSpPr>
      <xdr:spPr bwMode="auto">
        <a:xfrm>
          <a:off x="5797550" y="3014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xdr:row>
      <xdr:rowOff>0</xdr:rowOff>
    </xdr:from>
    <xdr:to>
      <xdr:col>0</xdr:col>
      <xdr:colOff>304800</xdr:colOff>
      <xdr:row>463</xdr:row>
      <xdr:rowOff>304800</xdr:rowOff>
    </xdr:to>
    <xdr:sp macro="" textlink="">
      <xdr:nvSpPr>
        <xdr:cNvPr id="26357" name="AutoShape 2805" descr="https://adas-server.mobiledrivetech.com/polarion/ria/images/suspect.gif">
          <a:extLst>
            <a:ext uri="{FF2B5EF4-FFF2-40B4-BE49-F238E27FC236}">
              <a16:creationId xmlns:a16="http://schemas.microsoft.com/office/drawing/2014/main" id="{CE2536C0-CE55-40BD-A460-E1D01BE4ED5E}"/>
            </a:ext>
          </a:extLst>
        </xdr:cNvPr>
        <xdr:cNvSpPr>
          <a:spLocks noChangeAspect="1" noChangeArrowheads="1"/>
        </xdr:cNvSpPr>
      </xdr:nvSpPr>
      <xdr:spPr bwMode="auto">
        <a:xfrm>
          <a:off x="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463</xdr:row>
      <xdr:rowOff>0</xdr:rowOff>
    </xdr:from>
    <xdr:to>
      <xdr:col>0</xdr:col>
      <xdr:colOff>615950</xdr:colOff>
      <xdr:row>463</xdr:row>
      <xdr:rowOff>304800</xdr:rowOff>
    </xdr:to>
    <xdr:sp macro="" textlink="">
      <xdr:nvSpPr>
        <xdr:cNvPr id="26358" name="AutoShape 2806">
          <a:extLst>
            <a:ext uri="{FF2B5EF4-FFF2-40B4-BE49-F238E27FC236}">
              <a16:creationId xmlns:a16="http://schemas.microsoft.com/office/drawing/2014/main" id="{3F3F1288-A059-4762-89F3-8ABE4AA75922}"/>
            </a:ext>
          </a:extLst>
        </xdr:cNvPr>
        <xdr:cNvSpPr>
          <a:spLocks noChangeAspect="1" noChangeArrowheads="1"/>
        </xdr:cNvSpPr>
      </xdr:nvSpPr>
      <xdr:spPr bwMode="auto">
        <a:xfrm>
          <a:off x="31115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463</xdr:row>
      <xdr:rowOff>0</xdr:rowOff>
    </xdr:from>
    <xdr:to>
      <xdr:col>0</xdr:col>
      <xdr:colOff>927100</xdr:colOff>
      <xdr:row>463</xdr:row>
      <xdr:rowOff>304800</xdr:rowOff>
    </xdr:to>
    <xdr:sp macro="" textlink="">
      <xdr:nvSpPr>
        <xdr:cNvPr id="26359" name="AutoShape 2807" descr="https://adas-server.mobiledrivetech.com/polarion/icons/default/enums/type_purple_spec.png">
          <a:hlinkClick xmlns:r="http://schemas.openxmlformats.org/officeDocument/2006/relationships" r:id="rId923" tgtFrame="_blank"/>
          <a:extLst>
            <a:ext uri="{FF2B5EF4-FFF2-40B4-BE49-F238E27FC236}">
              <a16:creationId xmlns:a16="http://schemas.microsoft.com/office/drawing/2014/main" id="{B6291BA2-46C2-4A27-A74F-BD989D3A5A24}"/>
            </a:ext>
          </a:extLst>
        </xdr:cNvPr>
        <xdr:cNvSpPr>
          <a:spLocks noChangeAspect="1" noChangeArrowheads="1"/>
        </xdr:cNvSpPr>
      </xdr:nvSpPr>
      <xdr:spPr bwMode="auto">
        <a:xfrm>
          <a:off x="62230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463</xdr:row>
      <xdr:rowOff>0</xdr:rowOff>
    </xdr:from>
    <xdr:to>
      <xdr:col>1</xdr:col>
      <xdr:colOff>304800</xdr:colOff>
      <xdr:row>463</xdr:row>
      <xdr:rowOff>304800</xdr:rowOff>
    </xdr:to>
    <xdr:sp macro="" textlink="">
      <xdr:nvSpPr>
        <xdr:cNvPr id="26360" name="AutoShape 2808" descr="https://adas-server.mobiledrivetech.com/polarion/icons/default/enums/type_purple_spec.png">
          <a:hlinkClick xmlns:r="http://schemas.openxmlformats.org/officeDocument/2006/relationships" r:id="rId923" tgtFrame="_top"/>
          <a:extLst>
            <a:ext uri="{FF2B5EF4-FFF2-40B4-BE49-F238E27FC236}">
              <a16:creationId xmlns:a16="http://schemas.microsoft.com/office/drawing/2014/main" id="{7A92552E-1C31-42F4-8142-7CCD85BDCC3F}"/>
            </a:ext>
          </a:extLst>
        </xdr:cNvPr>
        <xdr:cNvSpPr>
          <a:spLocks noChangeAspect="1" noChangeArrowheads="1"/>
        </xdr:cNvSpPr>
      </xdr:nvSpPr>
      <xdr:spPr bwMode="auto">
        <a:xfrm>
          <a:off x="202565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463</xdr:row>
      <xdr:rowOff>0</xdr:rowOff>
    </xdr:from>
    <xdr:to>
      <xdr:col>2</xdr:col>
      <xdr:colOff>304800</xdr:colOff>
      <xdr:row>463</xdr:row>
      <xdr:rowOff>304800</xdr:rowOff>
    </xdr:to>
    <xdr:sp macro="" textlink="">
      <xdr:nvSpPr>
        <xdr:cNvPr id="26361" name="AutoShape 2809" descr="https://adas-server.mobiledrivetech.com/polarion/icons/default/enums/type_spike.gif">
          <a:hlinkClick xmlns:r="http://schemas.openxmlformats.org/officeDocument/2006/relationships" r:id="rId924" tgtFrame="_blank"/>
          <a:extLst>
            <a:ext uri="{FF2B5EF4-FFF2-40B4-BE49-F238E27FC236}">
              <a16:creationId xmlns:a16="http://schemas.microsoft.com/office/drawing/2014/main" id="{371055C6-7FB0-4259-B57A-4E47597BB4B2}"/>
            </a:ext>
          </a:extLst>
        </xdr:cNvPr>
        <xdr:cNvSpPr>
          <a:spLocks noChangeAspect="1" noChangeArrowheads="1"/>
        </xdr:cNvSpPr>
      </xdr:nvSpPr>
      <xdr:spPr bwMode="auto">
        <a:xfrm>
          <a:off x="265430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463</xdr:row>
      <xdr:rowOff>0</xdr:rowOff>
    </xdr:from>
    <xdr:to>
      <xdr:col>3</xdr:col>
      <xdr:colOff>304800</xdr:colOff>
      <xdr:row>463</xdr:row>
      <xdr:rowOff>304800</xdr:rowOff>
    </xdr:to>
    <xdr:sp macro="" textlink="">
      <xdr:nvSpPr>
        <xdr:cNvPr id="26362" name="AutoShape 2810" descr="https://adas-server.mobiledrivetech.com/polarion/icons/default/enums/type_spike.gif">
          <a:hlinkClick xmlns:r="http://schemas.openxmlformats.org/officeDocument/2006/relationships" r:id="rId924" tgtFrame="_top"/>
          <a:extLst>
            <a:ext uri="{FF2B5EF4-FFF2-40B4-BE49-F238E27FC236}">
              <a16:creationId xmlns:a16="http://schemas.microsoft.com/office/drawing/2014/main" id="{2C44847B-31AE-4FC3-B10A-1C274051ADAC}"/>
            </a:ext>
          </a:extLst>
        </xdr:cNvPr>
        <xdr:cNvSpPr>
          <a:spLocks noChangeAspect="1" noChangeArrowheads="1"/>
        </xdr:cNvSpPr>
      </xdr:nvSpPr>
      <xdr:spPr bwMode="auto">
        <a:xfrm>
          <a:off x="5797550" y="3023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xdr:row>
      <xdr:rowOff>0</xdr:rowOff>
    </xdr:from>
    <xdr:to>
      <xdr:col>0</xdr:col>
      <xdr:colOff>304800</xdr:colOff>
      <xdr:row>464</xdr:row>
      <xdr:rowOff>304800</xdr:rowOff>
    </xdr:to>
    <xdr:sp macro="" textlink="">
      <xdr:nvSpPr>
        <xdr:cNvPr id="26363" name="AutoShape 2811" descr="https://adas-server.mobiledrivetech.com/polarion/ria/images/suspect.gif">
          <a:extLst>
            <a:ext uri="{FF2B5EF4-FFF2-40B4-BE49-F238E27FC236}">
              <a16:creationId xmlns:a16="http://schemas.microsoft.com/office/drawing/2014/main" id="{7FE741D1-E1D8-4503-9B87-744F493AB9DC}"/>
            </a:ext>
          </a:extLst>
        </xdr:cNvPr>
        <xdr:cNvSpPr>
          <a:spLocks noChangeAspect="1" noChangeArrowheads="1"/>
        </xdr:cNvSpPr>
      </xdr:nvSpPr>
      <xdr:spPr bwMode="auto">
        <a:xfrm>
          <a:off x="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464</xdr:row>
      <xdr:rowOff>0</xdr:rowOff>
    </xdr:from>
    <xdr:to>
      <xdr:col>0</xdr:col>
      <xdr:colOff>615950</xdr:colOff>
      <xdr:row>464</xdr:row>
      <xdr:rowOff>304800</xdr:rowOff>
    </xdr:to>
    <xdr:sp macro="" textlink="">
      <xdr:nvSpPr>
        <xdr:cNvPr id="26364" name="AutoShape 2812">
          <a:extLst>
            <a:ext uri="{FF2B5EF4-FFF2-40B4-BE49-F238E27FC236}">
              <a16:creationId xmlns:a16="http://schemas.microsoft.com/office/drawing/2014/main" id="{B584EE22-AFD9-40C3-BCBD-207A51F9F2BC}"/>
            </a:ext>
          </a:extLst>
        </xdr:cNvPr>
        <xdr:cNvSpPr>
          <a:spLocks noChangeAspect="1" noChangeArrowheads="1"/>
        </xdr:cNvSpPr>
      </xdr:nvSpPr>
      <xdr:spPr bwMode="auto">
        <a:xfrm>
          <a:off x="31115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464</xdr:row>
      <xdr:rowOff>0</xdr:rowOff>
    </xdr:from>
    <xdr:to>
      <xdr:col>0</xdr:col>
      <xdr:colOff>927100</xdr:colOff>
      <xdr:row>464</xdr:row>
      <xdr:rowOff>304800</xdr:rowOff>
    </xdr:to>
    <xdr:sp macro="" textlink="">
      <xdr:nvSpPr>
        <xdr:cNvPr id="26365" name="AutoShape 2813" descr="https://adas-server.mobiledrivetech.com/polarion/icons/default/enums/type_purple_spec.png">
          <a:hlinkClick xmlns:r="http://schemas.openxmlformats.org/officeDocument/2006/relationships" r:id="rId925" tgtFrame="_blank"/>
          <a:extLst>
            <a:ext uri="{FF2B5EF4-FFF2-40B4-BE49-F238E27FC236}">
              <a16:creationId xmlns:a16="http://schemas.microsoft.com/office/drawing/2014/main" id="{4475D50F-F62C-40FB-A177-D1911461CE49}"/>
            </a:ext>
          </a:extLst>
        </xdr:cNvPr>
        <xdr:cNvSpPr>
          <a:spLocks noChangeAspect="1" noChangeArrowheads="1"/>
        </xdr:cNvSpPr>
      </xdr:nvSpPr>
      <xdr:spPr bwMode="auto">
        <a:xfrm>
          <a:off x="62230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464</xdr:row>
      <xdr:rowOff>0</xdr:rowOff>
    </xdr:from>
    <xdr:to>
      <xdr:col>1</xdr:col>
      <xdr:colOff>304800</xdr:colOff>
      <xdr:row>464</xdr:row>
      <xdr:rowOff>304800</xdr:rowOff>
    </xdr:to>
    <xdr:sp macro="" textlink="">
      <xdr:nvSpPr>
        <xdr:cNvPr id="26366" name="AutoShape 2814" descr="https://adas-server.mobiledrivetech.com/polarion/icons/default/enums/type_purple_spec.png">
          <a:hlinkClick xmlns:r="http://schemas.openxmlformats.org/officeDocument/2006/relationships" r:id="rId925" tgtFrame="_top"/>
          <a:extLst>
            <a:ext uri="{FF2B5EF4-FFF2-40B4-BE49-F238E27FC236}">
              <a16:creationId xmlns:a16="http://schemas.microsoft.com/office/drawing/2014/main" id="{309051E5-0E04-4B87-A511-FB119185B8C1}"/>
            </a:ext>
          </a:extLst>
        </xdr:cNvPr>
        <xdr:cNvSpPr>
          <a:spLocks noChangeAspect="1" noChangeArrowheads="1"/>
        </xdr:cNvSpPr>
      </xdr:nvSpPr>
      <xdr:spPr bwMode="auto">
        <a:xfrm>
          <a:off x="202565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464</xdr:row>
      <xdr:rowOff>0</xdr:rowOff>
    </xdr:from>
    <xdr:to>
      <xdr:col>2</xdr:col>
      <xdr:colOff>304800</xdr:colOff>
      <xdr:row>464</xdr:row>
      <xdr:rowOff>304800</xdr:rowOff>
    </xdr:to>
    <xdr:sp macro="" textlink="">
      <xdr:nvSpPr>
        <xdr:cNvPr id="26367" name="AutoShape 2815" descr="https://adas-server.mobiledrivetech.com/polarion/icons/default/enums/type_spike.gif">
          <a:hlinkClick xmlns:r="http://schemas.openxmlformats.org/officeDocument/2006/relationships" r:id="rId926" tgtFrame="_blank"/>
          <a:extLst>
            <a:ext uri="{FF2B5EF4-FFF2-40B4-BE49-F238E27FC236}">
              <a16:creationId xmlns:a16="http://schemas.microsoft.com/office/drawing/2014/main" id="{CE60D463-3646-457A-B85C-E8716BDAA678}"/>
            </a:ext>
          </a:extLst>
        </xdr:cNvPr>
        <xdr:cNvSpPr>
          <a:spLocks noChangeAspect="1" noChangeArrowheads="1"/>
        </xdr:cNvSpPr>
      </xdr:nvSpPr>
      <xdr:spPr bwMode="auto">
        <a:xfrm>
          <a:off x="265430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464</xdr:row>
      <xdr:rowOff>0</xdr:rowOff>
    </xdr:from>
    <xdr:to>
      <xdr:col>3</xdr:col>
      <xdr:colOff>304800</xdr:colOff>
      <xdr:row>464</xdr:row>
      <xdr:rowOff>304800</xdr:rowOff>
    </xdr:to>
    <xdr:sp macro="" textlink="">
      <xdr:nvSpPr>
        <xdr:cNvPr id="26368" name="AutoShape 2816" descr="https://adas-server.mobiledrivetech.com/polarion/icons/default/enums/type_spike.gif">
          <a:hlinkClick xmlns:r="http://schemas.openxmlformats.org/officeDocument/2006/relationships" r:id="rId926" tgtFrame="_top"/>
          <a:extLst>
            <a:ext uri="{FF2B5EF4-FFF2-40B4-BE49-F238E27FC236}">
              <a16:creationId xmlns:a16="http://schemas.microsoft.com/office/drawing/2014/main" id="{D92B9D19-AD03-4C77-9F49-1AF846B07C9F}"/>
            </a:ext>
          </a:extLst>
        </xdr:cNvPr>
        <xdr:cNvSpPr>
          <a:spLocks noChangeAspect="1" noChangeArrowheads="1"/>
        </xdr:cNvSpPr>
      </xdr:nvSpPr>
      <xdr:spPr bwMode="auto">
        <a:xfrm>
          <a:off x="5797550" y="3032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xdr:row>
      <xdr:rowOff>0</xdr:rowOff>
    </xdr:from>
    <xdr:to>
      <xdr:col>0</xdr:col>
      <xdr:colOff>304800</xdr:colOff>
      <xdr:row>465</xdr:row>
      <xdr:rowOff>304800</xdr:rowOff>
    </xdr:to>
    <xdr:sp macro="" textlink="">
      <xdr:nvSpPr>
        <xdr:cNvPr id="26369" name="AutoShape 2817" descr="https://adas-server.mobiledrivetech.com/polarion/ria/images/suspect.gif">
          <a:extLst>
            <a:ext uri="{FF2B5EF4-FFF2-40B4-BE49-F238E27FC236}">
              <a16:creationId xmlns:a16="http://schemas.microsoft.com/office/drawing/2014/main" id="{70FAF185-FA56-4FE5-BBB0-DDF284CC559E}"/>
            </a:ext>
          </a:extLst>
        </xdr:cNvPr>
        <xdr:cNvSpPr>
          <a:spLocks noChangeAspect="1" noChangeArrowheads="1"/>
        </xdr:cNvSpPr>
      </xdr:nvSpPr>
      <xdr:spPr bwMode="auto">
        <a:xfrm>
          <a:off x="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465</xdr:row>
      <xdr:rowOff>0</xdr:rowOff>
    </xdr:from>
    <xdr:to>
      <xdr:col>0</xdr:col>
      <xdr:colOff>615950</xdr:colOff>
      <xdr:row>465</xdr:row>
      <xdr:rowOff>304800</xdr:rowOff>
    </xdr:to>
    <xdr:sp macro="" textlink="">
      <xdr:nvSpPr>
        <xdr:cNvPr id="26370" name="AutoShape 2818">
          <a:extLst>
            <a:ext uri="{FF2B5EF4-FFF2-40B4-BE49-F238E27FC236}">
              <a16:creationId xmlns:a16="http://schemas.microsoft.com/office/drawing/2014/main" id="{446ABF03-636C-4A36-96DE-BD2666948893}"/>
            </a:ext>
          </a:extLst>
        </xdr:cNvPr>
        <xdr:cNvSpPr>
          <a:spLocks noChangeAspect="1" noChangeArrowheads="1"/>
        </xdr:cNvSpPr>
      </xdr:nvSpPr>
      <xdr:spPr bwMode="auto">
        <a:xfrm>
          <a:off x="31115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465</xdr:row>
      <xdr:rowOff>0</xdr:rowOff>
    </xdr:from>
    <xdr:to>
      <xdr:col>0</xdr:col>
      <xdr:colOff>927100</xdr:colOff>
      <xdr:row>465</xdr:row>
      <xdr:rowOff>304800</xdr:rowOff>
    </xdr:to>
    <xdr:sp macro="" textlink="">
      <xdr:nvSpPr>
        <xdr:cNvPr id="26371" name="AutoShape 2819" descr="https://adas-server.mobiledrivetech.com/polarion/icons/default/enums/type_purple_spec.png">
          <a:hlinkClick xmlns:r="http://schemas.openxmlformats.org/officeDocument/2006/relationships" r:id="rId927" tgtFrame="_blank"/>
          <a:extLst>
            <a:ext uri="{FF2B5EF4-FFF2-40B4-BE49-F238E27FC236}">
              <a16:creationId xmlns:a16="http://schemas.microsoft.com/office/drawing/2014/main" id="{6C26FA3B-9846-4006-A6C6-13452668BB52}"/>
            </a:ext>
          </a:extLst>
        </xdr:cNvPr>
        <xdr:cNvSpPr>
          <a:spLocks noChangeAspect="1" noChangeArrowheads="1"/>
        </xdr:cNvSpPr>
      </xdr:nvSpPr>
      <xdr:spPr bwMode="auto">
        <a:xfrm>
          <a:off x="62230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465</xdr:row>
      <xdr:rowOff>0</xdr:rowOff>
    </xdr:from>
    <xdr:to>
      <xdr:col>1</xdr:col>
      <xdr:colOff>304800</xdr:colOff>
      <xdr:row>465</xdr:row>
      <xdr:rowOff>304800</xdr:rowOff>
    </xdr:to>
    <xdr:sp macro="" textlink="">
      <xdr:nvSpPr>
        <xdr:cNvPr id="26372" name="AutoShape 2820" descr="https://adas-server.mobiledrivetech.com/polarion/icons/default/enums/type_purple_spec.png">
          <a:hlinkClick xmlns:r="http://schemas.openxmlformats.org/officeDocument/2006/relationships" r:id="rId927" tgtFrame="_top"/>
          <a:extLst>
            <a:ext uri="{FF2B5EF4-FFF2-40B4-BE49-F238E27FC236}">
              <a16:creationId xmlns:a16="http://schemas.microsoft.com/office/drawing/2014/main" id="{249BA13E-BDCF-4862-A4CC-53D5B50A6CD9}"/>
            </a:ext>
          </a:extLst>
        </xdr:cNvPr>
        <xdr:cNvSpPr>
          <a:spLocks noChangeAspect="1" noChangeArrowheads="1"/>
        </xdr:cNvSpPr>
      </xdr:nvSpPr>
      <xdr:spPr bwMode="auto">
        <a:xfrm>
          <a:off x="202565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465</xdr:row>
      <xdr:rowOff>0</xdr:rowOff>
    </xdr:from>
    <xdr:to>
      <xdr:col>2</xdr:col>
      <xdr:colOff>304800</xdr:colOff>
      <xdr:row>465</xdr:row>
      <xdr:rowOff>304800</xdr:rowOff>
    </xdr:to>
    <xdr:sp macro="" textlink="">
      <xdr:nvSpPr>
        <xdr:cNvPr id="26373" name="AutoShape 2821" descr="https://adas-server.mobiledrivetech.com/polarion/icons/default/enums/type_spike.gif">
          <a:hlinkClick xmlns:r="http://schemas.openxmlformats.org/officeDocument/2006/relationships" r:id="rId928" tgtFrame="_blank"/>
          <a:extLst>
            <a:ext uri="{FF2B5EF4-FFF2-40B4-BE49-F238E27FC236}">
              <a16:creationId xmlns:a16="http://schemas.microsoft.com/office/drawing/2014/main" id="{1B2D0C35-69E6-402F-8D9A-F0F03E47ECC7}"/>
            </a:ext>
          </a:extLst>
        </xdr:cNvPr>
        <xdr:cNvSpPr>
          <a:spLocks noChangeAspect="1" noChangeArrowheads="1"/>
        </xdr:cNvSpPr>
      </xdr:nvSpPr>
      <xdr:spPr bwMode="auto">
        <a:xfrm>
          <a:off x="265430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465</xdr:row>
      <xdr:rowOff>0</xdr:rowOff>
    </xdr:from>
    <xdr:to>
      <xdr:col>3</xdr:col>
      <xdr:colOff>304800</xdr:colOff>
      <xdr:row>465</xdr:row>
      <xdr:rowOff>304800</xdr:rowOff>
    </xdr:to>
    <xdr:sp macro="" textlink="">
      <xdr:nvSpPr>
        <xdr:cNvPr id="26374" name="AutoShape 2822" descr="https://adas-server.mobiledrivetech.com/polarion/icons/default/enums/type_spike.gif">
          <a:hlinkClick xmlns:r="http://schemas.openxmlformats.org/officeDocument/2006/relationships" r:id="rId928" tgtFrame="_top"/>
          <a:extLst>
            <a:ext uri="{FF2B5EF4-FFF2-40B4-BE49-F238E27FC236}">
              <a16:creationId xmlns:a16="http://schemas.microsoft.com/office/drawing/2014/main" id="{400050EE-BDC9-4042-A9B0-CDFA114A8076}"/>
            </a:ext>
          </a:extLst>
        </xdr:cNvPr>
        <xdr:cNvSpPr>
          <a:spLocks noChangeAspect="1" noChangeArrowheads="1"/>
        </xdr:cNvSpPr>
      </xdr:nvSpPr>
      <xdr:spPr bwMode="auto">
        <a:xfrm>
          <a:off x="5797550" y="3040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6375" name="AutoShape 2823" descr="https://adas-server.mobiledrivetech.com/polarion/ria/images/suspect.gif">
          <a:extLst>
            <a:ext uri="{FF2B5EF4-FFF2-40B4-BE49-F238E27FC236}">
              <a16:creationId xmlns:a16="http://schemas.microsoft.com/office/drawing/2014/main" id="{EAE9ABC8-34B9-4F2B-B81C-D37DB163C283}"/>
            </a:ext>
          </a:extLst>
        </xdr:cNvPr>
        <xdr:cNvSpPr>
          <a:spLocks noChangeAspect="1" noChangeArrowheads="1"/>
        </xdr:cNvSpPr>
      </xdr:nvSpPr>
      <xdr:spPr bwMode="auto">
        <a:xfrm>
          <a:off x="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466</xdr:row>
      <xdr:rowOff>0</xdr:rowOff>
    </xdr:from>
    <xdr:to>
      <xdr:col>0</xdr:col>
      <xdr:colOff>615950</xdr:colOff>
      <xdr:row>466</xdr:row>
      <xdr:rowOff>304800</xdr:rowOff>
    </xdr:to>
    <xdr:sp macro="" textlink="">
      <xdr:nvSpPr>
        <xdr:cNvPr id="26376" name="AutoShape 2824">
          <a:extLst>
            <a:ext uri="{FF2B5EF4-FFF2-40B4-BE49-F238E27FC236}">
              <a16:creationId xmlns:a16="http://schemas.microsoft.com/office/drawing/2014/main" id="{3D34B397-A4AF-4E12-86DF-40558D4C1441}"/>
            </a:ext>
          </a:extLst>
        </xdr:cNvPr>
        <xdr:cNvSpPr>
          <a:spLocks noChangeAspect="1" noChangeArrowheads="1"/>
        </xdr:cNvSpPr>
      </xdr:nvSpPr>
      <xdr:spPr bwMode="auto">
        <a:xfrm>
          <a:off x="31115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466</xdr:row>
      <xdr:rowOff>0</xdr:rowOff>
    </xdr:from>
    <xdr:to>
      <xdr:col>0</xdr:col>
      <xdr:colOff>927100</xdr:colOff>
      <xdr:row>466</xdr:row>
      <xdr:rowOff>304800</xdr:rowOff>
    </xdr:to>
    <xdr:sp macro="" textlink="">
      <xdr:nvSpPr>
        <xdr:cNvPr id="26377" name="AutoShape 2825" descr="https://adas-server.mobiledrivetech.com/polarion/icons/default/enums/type_purple_spec.png">
          <a:hlinkClick xmlns:r="http://schemas.openxmlformats.org/officeDocument/2006/relationships" r:id="rId929" tgtFrame="_blank"/>
          <a:extLst>
            <a:ext uri="{FF2B5EF4-FFF2-40B4-BE49-F238E27FC236}">
              <a16:creationId xmlns:a16="http://schemas.microsoft.com/office/drawing/2014/main" id="{A2621749-43D2-4AA4-9DF0-58788EE951FE}"/>
            </a:ext>
          </a:extLst>
        </xdr:cNvPr>
        <xdr:cNvSpPr>
          <a:spLocks noChangeAspect="1" noChangeArrowheads="1"/>
        </xdr:cNvSpPr>
      </xdr:nvSpPr>
      <xdr:spPr bwMode="auto">
        <a:xfrm>
          <a:off x="62230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466</xdr:row>
      <xdr:rowOff>0</xdr:rowOff>
    </xdr:from>
    <xdr:to>
      <xdr:col>1</xdr:col>
      <xdr:colOff>304800</xdr:colOff>
      <xdr:row>466</xdr:row>
      <xdr:rowOff>304800</xdr:rowOff>
    </xdr:to>
    <xdr:sp macro="" textlink="">
      <xdr:nvSpPr>
        <xdr:cNvPr id="26378" name="AutoShape 2826" descr="https://adas-server.mobiledrivetech.com/polarion/icons/default/enums/type_purple_spec.png">
          <a:hlinkClick xmlns:r="http://schemas.openxmlformats.org/officeDocument/2006/relationships" r:id="rId929" tgtFrame="_top"/>
          <a:extLst>
            <a:ext uri="{FF2B5EF4-FFF2-40B4-BE49-F238E27FC236}">
              <a16:creationId xmlns:a16="http://schemas.microsoft.com/office/drawing/2014/main" id="{B248BE33-CA78-48B8-9434-C83668C217C5}"/>
            </a:ext>
          </a:extLst>
        </xdr:cNvPr>
        <xdr:cNvSpPr>
          <a:spLocks noChangeAspect="1" noChangeArrowheads="1"/>
        </xdr:cNvSpPr>
      </xdr:nvSpPr>
      <xdr:spPr bwMode="auto">
        <a:xfrm>
          <a:off x="202565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466</xdr:row>
      <xdr:rowOff>0</xdr:rowOff>
    </xdr:from>
    <xdr:to>
      <xdr:col>2</xdr:col>
      <xdr:colOff>304800</xdr:colOff>
      <xdr:row>466</xdr:row>
      <xdr:rowOff>304800</xdr:rowOff>
    </xdr:to>
    <xdr:sp macro="" textlink="">
      <xdr:nvSpPr>
        <xdr:cNvPr id="26379" name="AutoShape 2827" descr="https://adas-server.mobiledrivetech.com/polarion/icons/default/enums/type_spike.gif">
          <a:hlinkClick xmlns:r="http://schemas.openxmlformats.org/officeDocument/2006/relationships" r:id="rId930" tgtFrame="_blank"/>
          <a:extLst>
            <a:ext uri="{FF2B5EF4-FFF2-40B4-BE49-F238E27FC236}">
              <a16:creationId xmlns:a16="http://schemas.microsoft.com/office/drawing/2014/main" id="{8E0B89DB-D825-4C8F-B989-38500DA7BB67}"/>
            </a:ext>
          </a:extLst>
        </xdr:cNvPr>
        <xdr:cNvSpPr>
          <a:spLocks noChangeAspect="1" noChangeArrowheads="1"/>
        </xdr:cNvSpPr>
      </xdr:nvSpPr>
      <xdr:spPr bwMode="auto">
        <a:xfrm>
          <a:off x="265430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466</xdr:row>
      <xdr:rowOff>0</xdr:rowOff>
    </xdr:from>
    <xdr:to>
      <xdr:col>3</xdr:col>
      <xdr:colOff>304800</xdr:colOff>
      <xdr:row>466</xdr:row>
      <xdr:rowOff>304800</xdr:rowOff>
    </xdr:to>
    <xdr:sp macro="" textlink="">
      <xdr:nvSpPr>
        <xdr:cNvPr id="26380" name="AutoShape 2828" descr="https://adas-server.mobiledrivetech.com/polarion/icons/default/enums/type_spike.gif">
          <a:hlinkClick xmlns:r="http://schemas.openxmlformats.org/officeDocument/2006/relationships" r:id="rId930" tgtFrame="_top"/>
          <a:extLst>
            <a:ext uri="{FF2B5EF4-FFF2-40B4-BE49-F238E27FC236}">
              <a16:creationId xmlns:a16="http://schemas.microsoft.com/office/drawing/2014/main" id="{C7BC4F5F-E616-4A0D-9FAD-16A37ACB263A}"/>
            </a:ext>
          </a:extLst>
        </xdr:cNvPr>
        <xdr:cNvSpPr>
          <a:spLocks noChangeAspect="1" noChangeArrowheads="1"/>
        </xdr:cNvSpPr>
      </xdr:nvSpPr>
      <xdr:spPr bwMode="auto">
        <a:xfrm>
          <a:off x="5797550" y="3047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xdr:row>
      <xdr:rowOff>0</xdr:rowOff>
    </xdr:from>
    <xdr:to>
      <xdr:col>0</xdr:col>
      <xdr:colOff>304800</xdr:colOff>
      <xdr:row>467</xdr:row>
      <xdr:rowOff>304800</xdr:rowOff>
    </xdr:to>
    <xdr:sp macro="" textlink="">
      <xdr:nvSpPr>
        <xdr:cNvPr id="26381" name="AutoShape 2829" descr="https://adas-server.mobiledrivetech.com/polarion/ria/images/suspect.gif">
          <a:extLst>
            <a:ext uri="{FF2B5EF4-FFF2-40B4-BE49-F238E27FC236}">
              <a16:creationId xmlns:a16="http://schemas.microsoft.com/office/drawing/2014/main" id="{D32B594A-D25D-4910-A32F-FF9976A21319}"/>
            </a:ext>
          </a:extLst>
        </xdr:cNvPr>
        <xdr:cNvSpPr>
          <a:spLocks noChangeAspect="1" noChangeArrowheads="1"/>
        </xdr:cNvSpPr>
      </xdr:nvSpPr>
      <xdr:spPr bwMode="auto">
        <a:xfrm>
          <a:off x="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467</xdr:row>
      <xdr:rowOff>0</xdr:rowOff>
    </xdr:from>
    <xdr:to>
      <xdr:col>0</xdr:col>
      <xdr:colOff>615950</xdr:colOff>
      <xdr:row>467</xdr:row>
      <xdr:rowOff>304800</xdr:rowOff>
    </xdr:to>
    <xdr:sp macro="" textlink="">
      <xdr:nvSpPr>
        <xdr:cNvPr id="26382" name="AutoShape 2830">
          <a:extLst>
            <a:ext uri="{FF2B5EF4-FFF2-40B4-BE49-F238E27FC236}">
              <a16:creationId xmlns:a16="http://schemas.microsoft.com/office/drawing/2014/main" id="{007BDF3E-5F7C-4D5B-91CA-219A36DF5E7D}"/>
            </a:ext>
          </a:extLst>
        </xdr:cNvPr>
        <xdr:cNvSpPr>
          <a:spLocks noChangeAspect="1" noChangeArrowheads="1"/>
        </xdr:cNvSpPr>
      </xdr:nvSpPr>
      <xdr:spPr bwMode="auto">
        <a:xfrm>
          <a:off x="31115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467</xdr:row>
      <xdr:rowOff>0</xdr:rowOff>
    </xdr:from>
    <xdr:to>
      <xdr:col>0</xdr:col>
      <xdr:colOff>927100</xdr:colOff>
      <xdr:row>467</xdr:row>
      <xdr:rowOff>304800</xdr:rowOff>
    </xdr:to>
    <xdr:sp macro="" textlink="">
      <xdr:nvSpPr>
        <xdr:cNvPr id="26383" name="AutoShape 2831" descr="https://adas-server.mobiledrivetech.com/polarion/icons/default/enums/type_purple_spec.png">
          <a:hlinkClick xmlns:r="http://schemas.openxmlformats.org/officeDocument/2006/relationships" r:id="rId931" tgtFrame="_blank"/>
          <a:extLst>
            <a:ext uri="{FF2B5EF4-FFF2-40B4-BE49-F238E27FC236}">
              <a16:creationId xmlns:a16="http://schemas.microsoft.com/office/drawing/2014/main" id="{9A63672E-14FA-428A-995E-F27F6E551F65}"/>
            </a:ext>
          </a:extLst>
        </xdr:cNvPr>
        <xdr:cNvSpPr>
          <a:spLocks noChangeAspect="1" noChangeArrowheads="1"/>
        </xdr:cNvSpPr>
      </xdr:nvSpPr>
      <xdr:spPr bwMode="auto">
        <a:xfrm>
          <a:off x="62230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467</xdr:row>
      <xdr:rowOff>0</xdr:rowOff>
    </xdr:from>
    <xdr:to>
      <xdr:col>1</xdr:col>
      <xdr:colOff>304800</xdr:colOff>
      <xdr:row>467</xdr:row>
      <xdr:rowOff>304800</xdr:rowOff>
    </xdr:to>
    <xdr:sp macro="" textlink="">
      <xdr:nvSpPr>
        <xdr:cNvPr id="26384" name="AutoShape 2832" descr="https://adas-server.mobiledrivetech.com/polarion/icons/default/enums/type_purple_spec.png">
          <a:hlinkClick xmlns:r="http://schemas.openxmlformats.org/officeDocument/2006/relationships" r:id="rId931" tgtFrame="_top"/>
          <a:extLst>
            <a:ext uri="{FF2B5EF4-FFF2-40B4-BE49-F238E27FC236}">
              <a16:creationId xmlns:a16="http://schemas.microsoft.com/office/drawing/2014/main" id="{CC38D680-3261-4DBA-979F-65AAFBB37303}"/>
            </a:ext>
          </a:extLst>
        </xdr:cNvPr>
        <xdr:cNvSpPr>
          <a:spLocks noChangeAspect="1" noChangeArrowheads="1"/>
        </xdr:cNvSpPr>
      </xdr:nvSpPr>
      <xdr:spPr bwMode="auto">
        <a:xfrm>
          <a:off x="202565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467</xdr:row>
      <xdr:rowOff>0</xdr:rowOff>
    </xdr:from>
    <xdr:to>
      <xdr:col>2</xdr:col>
      <xdr:colOff>304800</xdr:colOff>
      <xdr:row>467</xdr:row>
      <xdr:rowOff>304800</xdr:rowOff>
    </xdr:to>
    <xdr:sp macro="" textlink="">
      <xdr:nvSpPr>
        <xdr:cNvPr id="26385" name="AutoShape 2833" descr="https://adas-server.mobiledrivetech.com/polarion/icons/default/enums/type_spike.gif">
          <a:hlinkClick xmlns:r="http://schemas.openxmlformats.org/officeDocument/2006/relationships" r:id="rId932" tgtFrame="_blank"/>
          <a:extLst>
            <a:ext uri="{FF2B5EF4-FFF2-40B4-BE49-F238E27FC236}">
              <a16:creationId xmlns:a16="http://schemas.microsoft.com/office/drawing/2014/main" id="{9A3296E6-C178-4CA8-AAAB-F8BE50D1449C}"/>
            </a:ext>
          </a:extLst>
        </xdr:cNvPr>
        <xdr:cNvSpPr>
          <a:spLocks noChangeAspect="1" noChangeArrowheads="1"/>
        </xdr:cNvSpPr>
      </xdr:nvSpPr>
      <xdr:spPr bwMode="auto">
        <a:xfrm>
          <a:off x="265430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467</xdr:row>
      <xdr:rowOff>0</xdr:rowOff>
    </xdr:from>
    <xdr:to>
      <xdr:col>3</xdr:col>
      <xdr:colOff>304800</xdr:colOff>
      <xdr:row>467</xdr:row>
      <xdr:rowOff>304800</xdr:rowOff>
    </xdr:to>
    <xdr:sp macro="" textlink="">
      <xdr:nvSpPr>
        <xdr:cNvPr id="26386" name="AutoShape 2834" descr="https://adas-server.mobiledrivetech.com/polarion/icons/default/enums/type_spike.gif">
          <a:hlinkClick xmlns:r="http://schemas.openxmlformats.org/officeDocument/2006/relationships" r:id="rId932" tgtFrame="_top"/>
          <a:extLst>
            <a:ext uri="{FF2B5EF4-FFF2-40B4-BE49-F238E27FC236}">
              <a16:creationId xmlns:a16="http://schemas.microsoft.com/office/drawing/2014/main" id="{DA31F1F2-56C2-45EA-80D4-DD37B81F0469}"/>
            </a:ext>
          </a:extLst>
        </xdr:cNvPr>
        <xdr:cNvSpPr>
          <a:spLocks noChangeAspect="1" noChangeArrowheads="1"/>
        </xdr:cNvSpPr>
      </xdr:nvSpPr>
      <xdr:spPr bwMode="auto">
        <a:xfrm>
          <a:off x="5797550" y="3053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xdr:row>
      <xdr:rowOff>0</xdr:rowOff>
    </xdr:from>
    <xdr:to>
      <xdr:col>0</xdr:col>
      <xdr:colOff>304800</xdr:colOff>
      <xdr:row>468</xdr:row>
      <xdr:rowOff>304800</xdr:rowOff>
    </xdr:to>
    <xdr:sp macro="" textlink="">
      <xdr:nvSpPr>
        <xdr:cNvPr id="26387" name="AutoShape 2835" descr="https://adas-server.mobiledrivetech.com/polarion/ria/images/suspect.gif">
          <a:extLst>
            <a:ext uri="{FF2B5EF4-FFF2-40B4-BE49-F238E27FC236}">
              <a16:creationId xmlns:a16="http://schemas.microsoft.com/office/drawing/2014/main" id="{EFFB2FA1-FF98-45F7-94A1-79D644BCAA8C}"/>
            </a:ext>
          </a:extLst>
        </xdr:cNvPr>
        <xdr:cNvSpPr>
          <a:spLocks noChangeAspect="1" noChangeArrowheads="1"/>
        </xdr:cNvSpPr>
      </xdr:nvSpPr>
      <xdr:spPr bwMode="auto">
        <a:xfrm>
          <a:off x="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468</xdr:row>
      <xdr:rowOff>0</xdr:rowOff>
    </xdr:from>
    <xdr:to>
      <xdr:col>0</xdr:col>
      <xdr:colOff>615950</xdr:colOff>
      <xdr:row>468</xdr:row>
      <xdr:rowOff>304800</xdr:rowOff>
    </xdr:to>
    <xdr:sp macro="" textlink="">
      <xdr:nvSpPr>
        <xdr:cNvPr id="26388" name="AutoShape 2836">
          <a:extLst>
            <a:ext uri="{FF2B5EF4-FFF2-40B4-BE49-F238E27FC236}">
              <a16:creationId xmlns:a16="http://schemas.microsoft.com/office/drawing/2014/main" id="{C6B7EC45-684C-4C4E-AFD9-5CF9C29B7BB7}"/>
            </a:ext>
          </a:extLst>
        </xdr:cNvPr>
        <xdr:cNvSpPr>
          <a:spLocks noChangeAspect="1" noChangeArrowheads="1"/>
        </xdr:cNvSpPr>
      </xdr:nvSpPr>
      <xdr:spPr bwMode="auto">
        <a:xfrm>
          <a:off x="31115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468</xdr:row>
      <xdr:rowOff>0</xdr:rowOff>
    </xdr:from>
    <xdr:to>
      <xdr:col>0</xdr:col>
      <xdr:colOff>927100</xdr:colOff>
      <xdr:row>468</xdr:row>
      <xdr:rowOff>304800</xdr:rowOff>
    </xdr:to>
    <xdr:sp macro="" textlink="">
      <xdr:nvSpPr>
        <xdr:cNvPr id="26389" name="AutoShape 2837" descr="https://adas-server.mobiledrivetech.com/polarion/icons/default/enums/type_purple_spec.png">
          <a:hlinkClick xmlns:r="http://schemas.openxmlformats.org/officeDocument/2006/relationships" r:id="rId933" tgtFrame="_blank"/>
          <a:extLst>
            <a:ext uri="{FF2B5EF4-FFF2-40B4-BE49-F238E27FC236}">
              <a16:creationId xmlns:a16="http://schemas.microsoft.com/office/drawing/2014/main" id="{0740ABDD-E4E8-4CA8-A518-3D765742F987}"/>
            </a:ext>
          </a:extLst>
        </xdr:cNvPr>
        <xdr:cNvSpPr>
          <a:spLocks noChangeAspect="1" noChangeArrowheads="1"/>
        </xdr:cNvSpPr>
      </xdr:nvSpPr>
      <xdr:spPr bwMode="auto">
        <a:xfrm>
          <a:off x="62230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468</xdr:row>
      <xdr:rowOff>0</xdr:rowOff>
    </xdr:from>
    <xdr:to>
      <xdr:col>1</xdr:col>
      <xdr:colOff>304800</xdr:colOff>
      <xdr:row>468</xdr:row>
      <xdr:rowOff>304800</xdr:rowOff>
    </xdr:to>
    <xdr:sp macro="" textlink="">
      <xdr:nvSpPr>
        <xdr:cNvPr id="26390" name="AutoShape 2838" descr="https://adas-server.mobiledrivetech.com/polarion/icons/default/enums/type_purple_spec.png">
          <a:hlinkClick xmlns:r="http://schemas.openxmlformats.org/officeDocument/2006/relationships" r:id="rId933" tgtFrame="_top"/>
          <a:extLst>
            <a:ext uri="{FF2B5EF4-FFF2-40B4-BE49-F238E27FC236}">
              <a16:creationId xmlns:a16="http://schemas.microsoft.com/office/drawing/2014/main" id="{5ADF2EE0-2E03-4241-840B-D15184C2E8D5}"/>
            </a:ext>
          </a:extLst>
        </xdr:cNvPr>
        <xdr:cNvSpPr>
          <a:spLocks noChangeAspect="1" noChangeArrowheads="1"/>
        </xdr:cNvSpPr>
      </xdr:nvSpPr>
      <xdr:spPr bwMode="auto">
        <a:xfrm>
          <a:off x="202565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468</xdr:row>
      <xdr:rowOff>0</xdr:rowOff>
    </xdr:from>
    <xdr:to>
      <xdr:col>2</xdr:col>
      <xdr:colOff>304800</xdr:colOff>
      <xdr:row>468</xdr:row>
      <xdr:rowOff>304800</xdr:rowOff>
    </xdr:to>
    <xdr:sp macro="" textlink="">
      <xdr:nvSpPr>
        <xdr:cNvPr id="26391" name="AutoShape 2839" descr="https://adas-server.mobiledrivetech.com/polarion/icons/default/enums/type_spike.gif">
          <a:hlinkClick xmlns:r="http://schemas.openxmlformats.org/officeDocument/2006/relationships" r:id="rId934" tgtFrame="_blank"/>
          <a:extLst>
            <a:ext uri="{FF2B5EF4-FFF2-40B4-BE49-F238E27FC236}">
              <a16:creationId xmlns:a16="http://schemas.microsoft.com/office/drawing/2014/main" id="{D8E523D6-4C46-4512-867B-038E9A54A1A2}"/>
            </a:ext>
          </a:extLst>
        </xdr:cNvPr>
        <xdr:cNvSpPr>
          <a:spLocks noChangeAspect="1" noChangeArrowheads="1"/>
        </xdr:cNvSpPr>
      </xdr:nvSpPr>
      <xdr:spPr bwMode="auto">
        <a:xfrm>
          <a:off x="265430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468</xdr:row>
      <xdr:rowOff>0</xdr:rowOff>
    </xdr:from>
    <xdr:to>
      <xdr:col>3</xdr:col>
      <xdr:colOff>304800</xdr:colOff>
      <xdr:row>468</xdr:row>
      <xdr:rowOff>304800</xdr:rowOff>
    </xdr:to>
    <xdr:sp macro="" textlink="">
      <xdr:nvSpPr>
        <xdr:cNvPr id="26392" name="AutoShape 2840" descr="https://adas-server.mobiledrivetech.com/polarion/icons/default/enums/type_spike.gif">
          <a:hlinkClick xmlns:r="http://schemas.openxmlformats.org/officeDocument/2006/relationships" r:id="rId934" tgtFrame="_top"/>
          <a:extLst>
            <a:ext uri="{FF2B5EF4-FFF2-40B4-BE49-F238E27FC236}">
              <a16:creationId xmlns:a16="http://schemas.microsoft.com/office/drawing/2014/main" id="{74117458-3FF5-4906-BEDF-5BDBCAFC5958}"/>
            </a:ext>
          </a:extLst>
        </xdr:cNvPr>
        <xdr:cNvSpPr>
          <a:spLocks noChangeAspect="1" noChangeArrowheads="1"/>
        </xdr:cNvSpPr>
      </xdr:nvSpPr>
      <xdr:spPr bwMode="auto">
        <a:xfrm>
          <a:off x="5797550" y="306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xdr:row>
      <xdr:rowOff>0</xdr:rowOff>
    </xdr:from>
    <xdr:to>
      <xdr:col>0</xdr:col>
      <xdr:colOff>304800</xdr:colOff>
      <xdr:row>469</xdr:row>
      <xdr:rowOff>304800</xdr:rowOff>
    </xdr:to>
    <xdr:sp macro="" textlink="">
      <xdr:nvSpPr>
        <xdr:cNvPr id="26393" name="AutoShape 2841" descr="https://adas-server.mobiledrivetech.com/polarion/ria/images/suspect.gif">
          <a:extLst>
            <a:ext uri="{FF2B5EF4-FFF2-40B4-BE49-F238E27FC236}">
              <a16:creationId xmlns:a16="http://schemas.microsoft.com/office/drawing/2014/main" id="{80A50DFE-374A-464D-9903-B1E253C4CDE7}"/>
            </a:ext>
          </a:extLst>
        </xdr:cNvPr>
        <xdr:cNvSpPr>
          <a:spLocks noChangeAspect="1" noChangeArrowheads="1"/>
        </xdr:cNvSpPr>
      </xdr:nvSpPr>
      <xdr:spPr bwMode="auto">
        <a:xfrm>
          <a:off x="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469</xdr:row>
      <xdr:rowOff>0</xdr:rowOff>
    </xdr:from>
    <xdr:to>
      <xdr:col>0</xdr:col>
      <xdr:colOff>615950</xdr:colOff>
      <xdr:row>469</xdr:row>
      <xdr:rowOff>304800</xdr:rowOff>
    </xdr:to>
    <xdr:sp macro="" textlink="">
      <xdr:nvSpPr>
        <xdr:cNvPr id="26394" name="AutoShape 2842">
          <a:extLst>
            <a:ext uri="{FF2B5EF4-FFF2-40B4-BE49-F238E27FC236}">
              <a16:creationId xmlns:a16="http://schemas.microsoft.com/office/drawing/2014/main" id="{A2E1037B-8449-43F4-A600-F1B85E386493}"/>
            </a:ext>
          </a:extLst>
        </xdr:cNvPr>
        <xdr:cNvSpPr>
          <a:spLocks noChangeAspect="1" noChangeArrowheads="1"/>
        </xdr:cNvSpPr>
      </xdr:nvSpPr>
      <xdr:spPr bwMode="auto">
        <a:xfrm>
          <a:off x="31115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469</xdr:row>
      <xdr:rowOff>0</xdr:rowOff>
    </xdr:from>
    <xdr:to>
      <xdr:col>0</xdr:col>
      <xdr:colOff>927100</xdr:colOff>
      <xdr:row>469</xdr:row>
      <xdr:rowOff>304800</xdr:rowOff>
    </xdr:to>
    <xdr:sp macro="" textlink="">
      <xdr:nvSpPr>
        <xdr:cNvPr id="26395" name="AutoShape 2843" descr="https://adas-server.mobiledrivetech.com/polarion/icons/default/enums/type_purple_spec.png">
          <a:hlinkClick xmlns:r="http://schemas.openxmlformats.org/officeDocument/2006/relationships" r:id="rId935" tgtFrame="_blank"/>
          <a:extLst>
            <a:ext uri="{FF2B5EF4-FFF2-40B4-BE49-F238E27FC236}">
              <a16:creationId xmlns:a16="http://schemas.microsoft.com/office/drawing/2014/main" id="{BA33483B-242C-4B7D-9113-221F2639B953}"/>
            </a:ext>
          </a:extLst>
        </xdr:cNvPr>
        <xdr:cNvSpPr>
          <a:spLocks noChangeAspect="1" noChangeArrowheads="1"/>
        </xdr:cNvSpPr>
      </xdr:nvSpPr>
      <xdr:spPr bwMode="auto">
        <a:xfrm>
          <a:off x="62230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26396" name="AutoShape 2844" descr="https://adas-server.mobiledrivetech.com/polarion/icons/default/enums/type_purple_spec.png">
          <a:hlinkClick xmlns:r="http://schemas.openxmlformats.org/officeDocument/2006/relationships" r:id="rId935" tgtFrame="_top"/>
          <a:extLst>
            <a:ext uri="{FF2B5EF4-FFF2-40B4-BE49-F238E27FC236}">
              <a16:creationId xmlns:a16="http://schemas.microsoft.com/office/drawing/2014/main" id="{8BE0A28D-C382-402C-9E5F-1EB1CE97FBA7}"/>
            </a:ext>
          </a:extLst>
        </xdr:cNvPr>
        <xdr:cNvSpPr>
          <a:spLocks noChangeAspect="1" noChangeArrowheads="1"/>
        </xdr:cNvSpPr>
      </xdr:nvSpPr>
      <xdr:spPr bwMode="auto">
        <a:xfrm>
          <a:off x="202565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469</xdr:row>
      <xdr:rowOff>0</xdr:rowOff>
    </xdr:from>
    <xdr:to>
      <xdr:col>2</xdr:col>
      <xdr:colOff>304800</xdr:colOff>
      <xdr:row>469</xdr:row>
      <xdr:rowOff>304800</xdr:rowOff>
    </xdr:to>
    <xdr:sp macro="" textlink="">
      <xdr:nvSpPr>
        <xdr:cNvPr id="26397" name="AutoShape 2845" descr="https://adas-server.mobiledrivetech.com/polarion/icons/default/enums/type_spike.gif">
          <a:hlinkClick xmlns:r="http://schemas.openxmlformats.org/officeDocument/2006/relationships" r:id="rId936" tgtFrame="_blank"/>
          <a:extLst>
            <a:ext uri="{FF2B5EF4-FFF2-40B4-BE49-F238E27FC236}">
              <a16:creationId xmlns:a16="http://schemas.microsoft.com/office/drawing/2014/main" id="{71F4A5B0-2C1E-45E7-AFCC-96FAA0C5ED99}"/>
            </a:ext>
          </a:extLst>
        </xdr:cNvPr>
        <xdr:cNvSpPr>
          <a:spLocks noChangeAspect="1" noChangeArrowheads="1"/>
        </xdr:cNvSpPr>
      </xdr:nvSpPr>
      <xdr:spPr bwMode="auto">
        <a:xfrm>
          <a:off x="265430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469</xdr:row>
      <xdr:rowOff>0</xdr:rowOff>
    </xdr:from>
    <xdr:to>
      <xdr:col>3</xdr:col>
      <xdr:colOff>304800</xdr:colOff>
      <xdr:row>469</xdr:row>
      <xdr:rowOff>304800</xdr:rowOff>
    </xdr:to>
    <xdr:sp macro="" textlink="">
      <xdr:nvSpPr>
        <xdr:cNvPr id="26398" name="AutoShape 2846" descr="https://adas-server.mobiledrivetech.com/polarion/icons/default/enums/type_spike.gif">
          <a:hlinkClick xmlns:r="http://schemas.openxmlformats.org/officeDocument/2006/relationships" r:id="rId936" tgtFrame="_top"/>
          <a:extLst>
            <a:ext uri="{FF2B5EF4-FFF2-40B4-BE49-F238E27FC236}">
              <a16:creationId xmlns:a16="http://schemas.microsoft.com/office/drawing/2014/main" id="{B82413CF-3988-4C9C-B0A7-FD4CDE87D146}"/>
            </a:ext>
          </a:extLst>
        </xdr:cNvPr>
        <xdr:cNvSpPr>
          <a:spLocks noChangeAspect="1" noChangeArrowheads="1"/>
        </xdr:cNvSpPr>
      </xdr:nvSpPr>
      <xdr:spPr bwMode="auto">
        <a:xfrm>
          <a:off x="5797550" y="3068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xdr:row>
      <xdr:rowOff>0</xdr:rowOff>
    </xdr:from>
    <xdr:to>
      <xdr:col>0</xdr:col>
      <xdr:colOff>304800</xdr:colOff>
      <xdr:row>470</xdr:row>
      <xdr:rowOff>304800</xdr:rowOff>
    </xdr:to>
    <xdr:sp macro="" textlink="">
      <xdr:nvSpPr>
        <xdr:cNvPr id="26399" name="AutoShape 2847" descr="https://adas-server.mobiledrivetech.com/polarion/ria/images/suspect.gif">
          <a:extLst>
            <a:ext uri="{FF2B5EF4-FFF2-40B4-BE49-F238E27FC236}">
              <a16:creationId xmlns:a16="http://schemas.microsoft.com/office/drawing/2014/main" id="{09A60FB0-7FA6-4C23-85D7-4CD3EC6FD4B2}"/>
            </a:ext>
          </a:extLst>
        </xdr:cNvPr>
        <xdr:cNvSpPr>
          <a:spLocks noChangeAspect="1" noChangeArrowheads="1"/>
        </xdr:cNvSpPr>
      </xdr:nvSpPr>
      <xdr:spPr bwMode="auto">
        <a:xfrm>
          <a:off x="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470</xdr:row>
      <xdr:rowOff>0</xdr:rowOff>
    </xdr:from>
    <xdr:to>
      <xdr:col>0</xdr:col>
      <xdr:colOff>615950</xdr:colOff>
      <xdr:row>470</xdr:row>
      <xdr:rowOff>304800</xdr:rowOff>
    </xdr:to>
    <xdr:sp macro="" textlink="">
      <xdr:nvSpPr>
        <xdr:cNvPr id="26400" name="AutoShape 2848">
          <a:extLst>
            <a:ext uri="{FF2B5EF4-FFF2-40B4-BE49-F238E27FC236}">
              <a16:creationId xmlns:a16="http://schemas.microsoft.com/office/drawing/2014/main" id="{CD76F080-3F8B-4966-A059-D333E03A642E}"/>
            </a:ext>
          </a:extLst>
        </xdr:cNvPr>
        <xdr:cNvSpPr>
          <a:spLocks noChangeAspect="1" noChangeArrowheads="1"/>
        </xdr:cNvSpPr>
      </xdr:nvSpPr>
      <xdr:spPr bwMode="auto">
        <a:xfrm>
          <a:off x="31115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470</xdr:row>
      <xdr:rowOff>0</xdr:rowOff>
    </xdr:from>
    <xdr:to>
      <xdr:col>0</xdr:col>
      <xdr:colOff>927100</xdr:colOff>
      <xdr:row>470</xdr:row>
      <xdr:rowOff>304800</xdr:rowOff>
    </xdr:to>
    <xdr:sp macro="" textlink="">
      <xdr:nvSpPr>
        <xdr:cNvPr id="26401" name="AutoShape 2849" descr="https://adas-server.mobiledrivetech.com/polarion/icons/default/enums/type_purple_spec.png">
          <a:hlinkClick xmlns:r="http://schemas.openxmlformats.org/officeDocument/2006/relationships" r:id="rId937" tgtFrame="_blank"/>
          <a:extLst>
            <a:ext uri="{FF2B5EF4-FFF2-40B4-BE49-F238E27FC236}">
              <a16:creationId xmlns:a16="http://schemas.microsoft.com/office/drawing/2014/main" id="{459D9574-4974-42C2-8DD6-37EEE2EC99D8}"/>
            </a:ext>
          </a:extLst>
        </xdr:cNvPr>
        <xdr:cNvSpPr>
          <a:spLocks noChangeAspect="1" noChangeArrowheads="1"/>
        </xdr:cNvSpPr>
      </xdr:nvSpPr>
      <xdr:spPr bwMode="auto">
        <a:xfrm>
          <a:off x="62230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470</xdr:row>
      <xdr:rowOff>0</xdr:rowOff>
    </xdr:from>
    <xdr:to>
      <xdr:col>1</xdr:col>
      <xdr:colOff>304800</xdr:colOff>
      <xdr:row>470</xdr:row>
      <xdr:rowOff>304800</xdr:rowOff>
    </xdr:to>
    <xdr:sp macro="" textlink="">
      <xdr:nvSpPr>
        <xdr:cNvPr id="26402" name="AutoShape 2850" descr="https://adas-server.mobiledrivetech.com/polarion/icons/default/enums/type_purple_spec.png">
          <a:hlinkClick xmlns:r="http://schemas.openxmlformats.org/officeDocument/2006/relationships" r:id="rId937" tgtFrame="_top"/>
          <a:extLst>
            <a:ext uri="{FF2B5EF4-FFF2-40B4-BE49-F238E27FC236}">
              <a16:creationId xmlns:a16="http://schemas.microsoft.com/office/drawing/2014/main" id="{F978CCF5-616A-45A8-97E3-1AEF80DDFD8A}"/>
            </a:ext>
          </a:extLst>
        </xdr:cNvPr>
        <xdr:cNvSpPr>
          <a:spLocks noChangeAspect="1" noChangeArrowheads="1"/>
        </xdr:cNvSpPr>
      </xdr:nvSpPr>
      <xdr:spPr bwMode="auto">
        <a:xfrm>
          <a:off x="202565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470</xdr:row>
      <xdr:rowOff>0</xdr:rowOff>
    </xdr:from>
    <xdr:to>
      <xdr:col>2</xdr:col>
      <xdr:colOff>304800</xdr:colOff>
      <xdr:row>470</xdr:row>
      <xdr:rowOff>304800</xdr:rowOff>
    </xdr:to>
    <xdr:sp macro="" textlink="">
      <xdr:nvSpPr>
        <xdr:cNvPr id="26403" name="AutoShape 2851" descr="https://adas-server.mobiledrivetech.com/polarion/icons/default/enums/type_spike.gif">
          <a:hlinkClick xmlns:r="http://schemas.openxmlformats.org/officeDocument/2006/relationships" r:id="rId938" tgtFrame="_blank"/>
          <a:extLst>
            <a:ext uri="{FF2B5EF4-FFF2-40B4-BE49-F238E27FC236}">
              <a16:creationId xmlns:a16="http://schemas.microsoft.com/office/drawing/2014/main" id="{3257A534-54D8-4A2B-881B-D1EDB5752A24}"/>
            </a:ext>
          </a:extLst>
        </xdr:cNvPr>
        <xdr:cNvSpPr>
          <a:spLocks noChangeAspect="1" noChangeArrowheads="1"/>
        </xdr:cNvSpPr>
      </xdr:nvSpPr>
      <xdr:spPr bwMode="auto">
        <a:xfrm>
          <a:off x="265430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470</xdr:row>
      <xdr:rowOff>0</xdr:rowOff>
    </xdr:from>
    <xdr:to>
      <xdr:col>3</xdr:col>
      <xdr:colOff>304800</xdr:colOff>
      <xdr:row>470</xdr:row>
      <xdr:rowOff>304800</xdr:rowOff>
    </xdr:to>
    <xdr:sp macro="" textlink="">
      <xdr:nvSpPr>
        <xdr:cNvPr id="26404" name="AutoShape 2852" descr="https://adas-server.mobiledrivetech.com/polarion/icons/default/enums/type_spike.gif">
          <a:hlinkClick xmlns:r="http://schemas.openxmlformats.org/officeDocument/2006/relationships" r:id="rId938" tgtFrame="_top"/>
          <a:extLst>
            <a:ext uri="{FF2B5EF4-FFF2-40B4-BE49-F238E27FC236}">
              <a16:creationId xmlns:a16="http://schemas.microsoft.com/office/drawing/2014/main" id="{EC98465B-A08B-4F37-B0B2-9D951F9A378C}"/>
            </a:ext>
          </a:extLst>
        </xdr:cNvPr>
        <xdr:cNvSpPr>
          <a:spLocks noChangeAspect="1" noChangeArrowheads="1"/>
        </xdr:cNvSpPr>
      </xdr:nvSpPr>
      <xdr:spPr bwMode="auto">
        <a:xfrm>
          <a:off x="5797550" y="3075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xdr:row>
      <xdr:rowOff>0</xdr:rowOff>
    </xdr:from>
    <xdr:to>
      <xdr:col>0</xdr:col>
      <xdr:colOff>304800</xdr:colOff>
      <xdr:row>471</xdr:row>
      <xdr:rowOff>304800</xdr:rowOff>
    </xdr:to>
    <xdr:sp macro="" textlink="">
      <xdr:nvSpPr>
        <xdr:cNvPr id="26405" name="AutoShape 2853" descr="https://adas-server.mobiledrivetech.com/polarion/ria/images/suspect.gif">
          <a:extLst>
            <a:ext uri="{FF2B5EF4-FFF2-40B4-BE49-F238E27FC236}">
              <a16:creationId xmlns:a16="http://schemas.microsoft.com/office/drawing/2014/main" id="{0F7CE56D-B05C-45CF-96A0-6AE1390DF3E4}"/>
            </a:ext>
          </a:extLst>
        </xdr:cNvPr>
        <xdr:cNvSpPr>
          <a:spLocks noChangeAspect="1" noChangeArrowheads="1"/>
        </xdr:cNvSpPr>
      </xdr:nvSpPr>
      <xdr:spPr bwMode="auto">
        <a:xfrm>
          <a:off x="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471</xdr:row>
      <xdr:rowOff>0</xdr:rowOff>
    </xdr:from>
    <xdr:to>
      <xdr:col>0</xdr:col>
      <xdr:colOff>615950</xdr:colOff>
      <xdr:row>471</xdr:row>
      <xdr:rowOff>304800</xdr:rowOff>
    </xdr:to>
    <xdr:sp macro="" textlink="">
      <xdr:nvSpPr>
        <xdr:cNvPr id="26406" name="AutoShape 2854">
          <a:extLst>
            <a:ext uri="{FF2B5EF4-FFF2-40B4-BE49-F238E27FC236}">
              <a16:creationId xmlns:a16="http://schemas.microsoft.com/office/drawing/2014/main" id="{EAF7925E-A1CD-4EBA-83C9-8FB7D6551654}"/>
            </a:ext>
          </a:extLst>
        </xdr:cNvPr>
        <xdr:cNvSpPr>
          <a:spLocks noChangeAspect="1" noChangeArrowheads="1"/>
        </xdr:cNvSpPr>
      </xdr:nvSpPr>
      <xdr:spPr bwMode="auto">
        <a:xfrm>
          <a:off x="31115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471</xdr:row>
      <xdr:rowOff>0</xdr:rowOff>
    </xdr:from>
    <xdr:to>
      <xdr:col>0</xdr:col>
      <xdr:colOff>927100</xdr:colOff>
      <xdr:row>471</xdr:row>
      <xdr:rowOff>304800</xdr:rowOff>
    </xdr:to>
    <xdr:sp macro="" textlink="">
      <xdr:nvSpPr>
        <xdr:cNvPr id="26407" name="AutoShape 2855" descr="https://adas-server.mobiledrivetech.com/polarion/icons/default/enums/type_purple_spec.png">
          <a:hlinkClick xmlns:r="http://schemas.openxmlformats.org/officeDocument/2006/relationships" r:id="rId939" tgtFrame="_blank"/>
          <a:extLst>
            <a:ext uri="{FF2B5EF4-FFF2-40B4-BE49-F238E27FC236}">
              <a16:creationId xmlns:a16="http://schemas.microsoft.com/office/drawing/2014/main" id="{669591BD-8E74-4D0E-9752-311ECC7B94C8}"/>
            </a:ext>
          </a:extLst>
        </xdr:cNvPr>
        <xdr:cNvSpPr>
          <a:spLocks noChangeAspect="1" noChangeArrowheads="1"/>
        </xdr:cNvSpPr>
      </xdr:nvSpPr>
      <xdr:spPr bwMode="auto">
        <a:xfrm>
          <a:off x="62230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471</xdr:row>
      <xdr:rowOff>0</xdr:rowOff>
    </xdr:from>
    <xdr:to>
      <xdr:col>1</xdr:col>
      <xdr:colOff>304800</xdr:colOff>
      <xdr:row>471</xdr:row>
      <xdr:rowOff>304800</xdr:rowOff>
    </xdr:to>
    <xdr:sp macro="" textlink="">
      <xdr:nvSpPr>
        <xdr:cNvPr id="26408" name="AutoShape 2856" descr="https://adas-server.mobiledrivetech.com/polarion/icons/default/enums/type_purple_spec.png">
          <a:hlinkClick xmlns:r="http://schemas.openxmlformats.org/officeDocument/2006/relationships" r:id="rId939" tgtFrame="_top"/>
          <a:extLst>
            <a:ext uri="{FF2B5EF4-FFF2-40B4-BE49-F238E27FC236}">
              <a16:creationId xmlns:a16="http://schemas.microsoft.com/office/drawing/2014/main" id="{FEC32DB8-135F-45FC-8A66-1B63CF753271}"/>
            </a:ext>
          </a:extLst>
        </xdr:cNvPr>
        <xdr:cNvSpPr>
          <a:spLocks noChangeAspect="1" noChangeArrowheads="1"/>
        </xdr:cNvSpPr>
      </xdr:nvSpPr>
      <xdr:spPr bwMode="auto">
        <a:xfrm>
          <a:off x="202565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471</xdr:row>
      <xdr:rowOff>0</xdr:rowOff>
    </xdr:from>
    <xdr:to>
      <xdr:col>2</xdr:col>
      <xdr:colOff>304800</xdr:colOff>
      <xdr:row>471</xdr:row>
      <xdr:rowOff>304800</xdr:rowOff>
    </xdr:to>
    <xdr:sp macro="" textlink="">
      <xdr:nvSpPr>
        <xdr:cNvPr id="26409" name="AutoShape 2857" descr="https://adas-server.mobiledrivetech.com/polarion/icons/default/enums/type_spike.gif">
          <a:hlinkClick xmlns:r="http://schemas.openxmlformats.org/officeDocument/2006/relationships" r:id="rId940" tgtFrame="_blank"/>
          <a:extLst>
            <a:ext uri="{FF2B5EF4-FFF2-40B4-BE49-F238E27FC236}">
              <a16:creationId xmlns:a16="http://schemas.microsoft.com/office/drawing/2014/main" id="{2B1583E5-B4DA-49B4-8F63-D98C83ECD5A5}"/>
            </a:ext>
          </a:extLst>
        </xdr:cNvPr>
        <xdr:cNvSpPr>
          <a:spLocks noChangeAspect="1" noChangeArrowheads="1"/>
        </xdr:cNvSpPr>
      </xdr:nvSpPr>
      <xdr:spPr bwMode="auto">
        <a:xfrm>
          <a:off x="265430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471</xdr:row>
      <xdr:rowOff>0</xdr:rowOff>
    </xdr:from>
    <xdr:to>
      <xdr:col>3</xdr:col>
      <xdr:colOff>304800</xdr:colOff>
      <xdr:row>471</xdr:row>
      <xdr:rowOff>304800</xdr:rowOff>
    </xdr:to>
    <xdr:sp macro="" textlink="">
      <xdr:nvSpPr>
        <xdr:cNvPr id="26410" name="AutoShape 2858" descr="https://adas-server.mobiledrivetech.com/polarion/icons/default/enums/type_spike.gif">
          <a:hlinkClick xmlns:r="http://schemas.openxmlformats.org/officeDocument/2006/relationships" r:id="rId940" tgtFrame="_top"/>
          <a:extLst>
            <a:ext uri="{FF2B5EF4-FFF2-40B4-BE49-F238E27FC236}">
              <a16:creationId xmlns:a16="http://schemas.microsoft.com/office/drawing/2014/main" id="{8E3572D0-DFDA-4DA6-9622-C4E567BAE1C1}"/>
            </a:ext>
          </a:extLst>
        </xdr:cNvPr>
        <xdr:cNvSpPr>
          <a:spLocks noChangeAspect="1" noChangeArrowheads="1"/>
        </xdr:cNvSpPr>
      </xdr:nvSpPr>
      <xdr:spPr bwMode="auto">
        <a:xfrm>
          <a:off x="5797550" y="308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xdr:row>
      <xdr:rowOff>0</xdr:rowOff>
    </xdr:from>
    <xdr:to>
      <xdr:col>0</xdr:col>
      <xdr:colOff>304800</xdr:colOff>
      <xdr:row>472</xdr:row>
      <xdr:rowOff>304800</xdr:rowOff>
    </xdr:to>
    <xdr:sp macro="" textlink="">
      <xdr:nvSpPr>
        <xdr:cNvPr id="26411" name="AutoShape 2859" descr="https://adas-server.mobiledrivetech.com/polarion/ria/images/suspect.gif">
          <a:extLst>
            <a:ext uri="{FF2B5EF4-FFF2-40B4-BE49-F238E27FC236}">
              <a16:creationId xmlns:a16="http://schemas.microsoft.com/office/drawing/2014/main" id="{C39E8480-9FBE-4864-8D6F-5FD8F3891619}"/>
            </a:ext>
          </a:extLst>
        </xdr:cNvPr>
        <xdr:cNvSpPr>
          <a:spLocks noChangeAspect="1" noChangeArrowheads="1"/>
        </xdr:cNvSpPr>
      </xdr:nvSpPr>
      <xdr:spPr bwMode="auto">
        <a:xfrm>
          <a:off x="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472</xdr:row>
      <xdr:rowOff>0</xdr:rowOff>
    </xdr:from>
    <xdr:to>
      <xdr:col>0</xdr:col>
      <xdr:colOff>615950</xdr:colOff>
      <xdr:row>472</xdr:row>
      <xdr:rowOff>304800</xdr:rowOff>
    </xdr:to>
    <xdr:sp macro="" textlink="">
      <xdr:nvSpPr>
        <xdr:cNvPr id="26412" name="AutoShape 2860">
          <a:extLst>
            <a:ext uri="{FF2B5EF4-FFF2-40B4-BE49-F238E27FC236}">
              <a16:creationId xmlns:a16="http://schemas.microsoft.com/office/drawing/2014/main" id="{BE4F57F8-25D9-4BE3-98FD-3D60CD61CAE8}"/>
            </a:ext>
          </a:extLst>
        </xdr:cNvPr>
        <xdr:cNvSpPr>
          <a:spLocks noChangeAspect="1" noChangeArrowheads="1"/>
        </xdr:cNvSpPr>
      </xdr:nvSpPr>
      <xdr:spPr bwMode="auto">
        <a:xfrm>
          <a:off x="31115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472</xdr:row>
      <xdr:rowOff>0</xdr:rowOff>
    </xdr:from>
    <xdr:to>
      <xdr:col>0</xdr:col>
      <xdr:colOff>927100</xdr:colOff>
      <xdr:row>472</xdr:row>
      <xdr:rowOff>304800</xdr:rowOff>
    </xdr:to>
    <xdr:sp macro="" textlink="">
      <xdr:nvSpPr>
        <xdr:cNvPr id="26413" name="AutoShape 2861" descr="https://adas-server.mobiledrivetech.com/polarion/icons/default/enums/type_purple_spec.png">
          <a:hlinkClick xmlns:r="http://schemas.openxmlformats.org/officeDocument/2006/relationships" r:id="rId941" tgtFrame="_blank"/>
          <a:extLst>
            <a:ext uri="{FF2B5EF4-FFF2-40B4-BE49-F238E27FC236}">
              <a16:creationId xmlns:a16="http://schemas.microsoft.com/office/drawing/2014/main" id="{7CF18BFC-10FE-4D65-A677-E4693C49A538}"/>
            </a:ext>
          </a:extLst>
        </xdr:cNvPr>
        <xdr:cNvSpPr>
          <a:spLocks noChangeAspect="1" noChangeArrowheads="1"/>
        </xdr:cNvSpPr>
      </xdr:nvSpPr>
      <xdr:spPr bwMode="auto">
        <a:xfrm>
          <a:off x="62230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472</xdr:row>
      <xdr:rowOff>0</xdr:rowOff>
    </xdr:from>
    <xdr:to>
      <xdr:col>1</xdr:col>
      <xdr:colOff>304800</xdr:colOff>
      <xdr:row>472</xdr:row>
      <xdr:rowOff>304800</xdr:rowOff>
    </xdr:to>
    <xdr:sp macro="" textlink="">
      <xdr:nvSpPr>
        <xdr:cNvPr id="26414" name="AutoShape 2862" descr="https://adas-server.mobiledrivetech.com/polarion/icons/default/enums/type_purple_spec.png">
          <a:hlinkClick xmlns:r="http://schemas.openxmlformats.org/officeDocument/2006/relationships" r:id="rId941" tgtFrame="_top"/>
          <a:extLst>
            <a:ext uri="{FF2B5EF4-FFF2-40B4-BE49-F238E27FC236}">
              <a16:creationId xmlns:a16="http://schemas.microsoft.com/office/drawing/2014/main" id="{8F909255-AA86-4D1A-A76C-957723BB5502}"/>
            </a:ext>
          </a:extLst>
        </xdr:cNvPr>
        <xdr:cNvSpPr>
          <a:spLocks noChangeAspect="1" noChangeArrowheads="1"/>
        </xdr:cNvSpPr>
      </xdr:nvSpPr>
      <xdr:spPr bwMode="auto">
        <a:xfrm>
          <a:off x="202565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472</xdr:row>
      <xdr:rowOff>0</xdr:rowOff>
    </xdr:from>
    <xdr:to>
      <xdr:col>2</xdr:col>
      <xdr:colOff>304800</xdr:colOff>
      <xdr:row>472</xdr:row>
      <xdr:rowOff>304800</xdr:rowOff>
    </xdr:to>
    <xdr:sp macro="" textlink="">
      <xdr:nvSpPr>
        <xdr:cNvPr id="26415" name="AutoShape 2863" descr="https://adas-server.mobiledrivetech.com/polarion/icons/default/enums/type_spike.gif">
          <a:hlinkClick xmlns:r="http://schemas.openxmlformats.org/officeDocument/2006/relationships" r:id="rId942" tgtFrame="_blank"/>
          <a:extLst>
            <a:ext uri="{FF2B5EF4-FFF2-40B4-BE49-F238E27FC236}">
              <a16:creationId xmlns:a16="http://schemas.microsoft.com/office/drawing/2014/main" id="{A143CCCF-8F03-4721-AEA6-765A4B89B53C}"/>
            </a:ext>
          </a:extLst>
        </xdr:cNvPr>
        <xdr:cNvSpPr>
          <a:spLocks noChangeAspect="1" noChangeArrowheads="1"/>
        </xdr:cNvSpPr>
      </xdr:nvSpPr>
      <xdr:spPr bwMode="auto">
        <a:xfrm>
          <a:off x="265430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472</xdr:row>
      <xdr:rowOff>0</xdr:rowOff>
    </xdr:from>
    <xdr:to>
      <xdr:col>3</xdr:col>
      <xdr:colOff>304800</xdr:colOff>
      <xdr:row>472</xdr:row>
      <xdr:rowOff>304800</xdr:rowOff>
    </xdr:to>
    <xdr:sp macro="" textlink="">
      <xdr:nvSpPr>
        <xdr:cNvPr id="26416" name="AutoShape 2864" descr="https://adas-server.mobiledrivetech.com/polarion/icons/default/enums/type_spike.gif">
          <a:hlinkClick xmlns:r="http://schemas.openxmlformats.org/officeDocument/2006/relationships" r:id="rId942" tgtFrame="_top"/>
          <a:extLst>
            <a:ext uri="{FF2B5EF4-FFF2-40B4-BE49-F238E27FC236}">
              <a16:creationId xmlns:a16="http://schemas.microsoft.com/office/drawing/2014/main" id="{E59D96C0-0162-4B80-9FB3-00D664155A00}"/>
            </a:ext>
          </a:extLst>
        </xdr:cNvPr>
        <xdr:cNvSpPr>
          <a:spLocks noChangeAspect="1" noChangeArrowheads="1"/>
        </xdr:cNvSpPr>
      </xdr:nvSpPr>
      <xdr:spPr bwMode="auto">
        <a:xfrm>
          <a:off x="579755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xdr:row>
      <xdr:rowOff>0</xdr:rowOff>
    </xdr:from>
    <xdr:to>
      <xdr:col>0</xdr:col>
      <xdr:colOff>304800</xdr:colOff>
      <xdr:row>473</xdr:row>
      <xdr:rowOff>304800</xdr:rowOff>
    </xdr:to>
    <xdr:sp macro="" textlink="">
      <xdr:nvSpPr>
        <xdr:cNvPr id="26417" name="AutoShape 2865" descr="https://adas-server.mobiledrivetech.com/polarion/ria/images/suspect.gif">
          <a:extLst>
            <a:ext uri="{FF2B5EF4-FFF2-40B4-BE49-F238E27FC236}">
              <a16:creationId xmlns:a16="http://schemas.microsoft.com/office/drawing/2014/main" id="{803220F3-65A9-4651-BCB2-5446560CCABD}"/>
            </a:ext>
          </a:extLst>
        </xdr:cNvPr>
        <xdr:cNvSpPr>
          <a:spLocks noChangeAspect="1" noChangeArrowheads="1"/>
        </xdr:cNvSpPr>
      </xdr:nvSpPr>
      <xdr:spPr bwMode="auto">
        <a:xfrm>
          <a:off x="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473</xdr:row>
      <xdr:rowOff>0</xdr:rowOff>
    </xdr:from>
    <xdr:to>
      <xdr:col>0</xdr:col>
      <xdr:colOff>615950</xdr:colOff>
      <xdr:row>473</xdr:row>
      <xdr:rowOff>304800</xdr:rowOff>
    </xdr:to>
    <xdr:sp macro="" textlink="">
      <xdr:nvSpPr>
        <xdr:cNvPr id="26418" name="AutoShape 2866">
          <a:extLst>
            <a:ext uri="{FF2B5EF4-FFF2-40B4-BE49-F238E27FC236}">
              <a16:creationId xmlns:a16="http://schemas.microsoft.com/office/drawing/2014/main" id="{30D89C56-B650-401E-BEC3-95073E21D275}"/>
            </a:ext>
          </a:extLst>
        </xdr:cNvPr>
        <xdr:cNvSpPr>
          <a:spLocks noChangeAspect="1" noChangeArrowheads="1"/>
        </xdr:cNvSpPr>
      </xdr:nvSpPr>
      <xdr:spPr bwMode="auto">
        <a:xfrm>
          <a:off x="31115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473</xdr:row>
      <xdr:rowOff>0</xdr:rowOff>
    </xdr:from>
    <xdr:to>
      <xdr:col>0</xdr:col>
      <xdr:colOff>927100</xdr:colOff>
      <xdr:row>473</xdr:row>
      <xdr:rowOff>304800</xdr:rowOff>
    </xdr:to>
    <xdr:sp macro="" textlink="">
      <xdr:nvSpPr>
        <xdr:cNvPr id="26419" name="AutoShape 2867" descr="https://adas-server.mobiledrivetech.com/polarion/icons/default/enums/type_purple_spec.png">
          <a:hlinkClick xmlns:r="http://schemas.openxmlformats.org/officeDocument/2006/relationships" r:id="rId943" tgtFrame="_blank"/>
          <a:extLst>
            <a:ext uri="{FF2B5EF4-FFF2-40B4-BE49-F238E27FC236}">
              <a16:creationId xmlns:a16="http://schemas.microsoft.com/office/drawing/2014/main" id="{82D44D58-F447-47A1-8B6C-5E4AF25F98C2}"/>
            </a:ext>
          </a:extLst>
        </xdr:cNvPr>
        <xdr:cNvSpPr>
          <a:spLocks noChangeAspect="1" noChangeArrowheads="1"/>
        </xdr:cNvSpPr>
      </xdr:nvSpPr>
      <xdr:spPr bwMode="auto">
        <a:xfrm>
          <a:off x="62230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473</xdr:row>
      <xdr:rowOff>0</xdr:rowOff>
    </xdr:from>
    <xdr:to>
      <xdr:col>1</xdr:col>
      <xdr:colOff>304800</xdr:colOff>
      <xdr:row>473</xdr:row>
      <xdr:rowOff>304800</xdr:rowOff>
    </xdr:to>
    <xdr:sp macro="" textlink="">
      <xdr:nvSpPr>
        <xdr:cNvPr id="26420" name="AutoShape 2868" descr="https://adas-server.mobiledrivetech.com/polarion/icons/default/enums/type_purple_spec.png">
          <a:hlinkClick xmlns:r="http://schemas.openxmlformats.org/officeDocument/2006/relationships" r:id="rId943" tgtFrame="_top"/>
          <a:extLst>
            <a:ext uri="{FF2B5EF4-FFF2-40B4-BE49-F238E27FC236}">
              <a16:creationId xmlns:a16="http://schemas.microsoft.com/office/drawing/2014/main" id="{54352FB2-0A99-44DD-B758-22B09FF24414}"/>
            </a:ext>
          </a:extLst>
        </xdr:cNvPr>
        <xdr:cNvSpPr>
          <a:spLocks noChangeAspect="1" noChangeArrowheads="1"/>
        </xdr:cNvSpPr>
      </xdr:nvSpPr>
      <xdr:spPr bwMode="auto">
        <a:xfrm>
          <a:off x="202565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473</xdr:row>
      <xdr:rowOff>0</xdr:rowOff>
    </xdr:from>
    <xdr:to>
      <xdr:col>2</xdr:col>
      <xdr:colOff>304800</xdr:colOff>
      <xdr:row>473</xdr:row>
      <xdr:rowOff>304800</xdr:rowOff>
    </xdr:to>
    <xdr:sp macro="" textlink="">
      <xdr:nvSpPr>
        <xdr:cNvPr id="26421" name="AutoShape 2869" descr="https://adas-server.mobiledrivetech.com/polarion/icons/default/enums/type_spike.gif">
          <a:hlinkClick xmlns:r="http://schemas.openxmlformats.org/officeDocument/2006/relationships" r:id="rId944" tgtFrame="_blank"/>
          <a:extLst>
            <a:ext uri="{FF2B5EF4-FFF2-40B4-BE49-F238E27FC236}">
              <a16:creationId xmlns:a16="http://schemas.microsoft.com/office/drawing/2014/main" id="{87AC36EB-365E-48B3-823A-7EA1F8D63287}"/>
            </a:ext>
          </a:extLst>
        </xdr:cNvPr>
        <xdr:cNvSpPr>
          <a:spLocks noChangeAspect="1" noChangeArrowheads="1"/>
        </xdr:cNvSpPr>
      </xdr:nvSpPr>
      <xdr:spPr bwMode="auto">
        <a:xfrm>
          <a:off x="265430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473</xdr:row>
      <xdr:rowOff>0</xdr:rowOff>
    </xdr:from>
    <xdr:to>
      <xdr:col>3</xdr:col>
      <xdr:colOff>304800</xdr:colOff>
      <xdr:row>473</xdr:row>
      <xdr:rowOff>304800</xdr:rowOff>
    </xdr:to>
    <xdr:sp macro="" textlink="">
      <xdr:nvSpPr>
        <xdr:cNvPr id="26422" name="AutoShape 2870" descr="https://adas-server.mobiledrivetech.com/polarion/icons/default/enums/type_spike.gif">
          <a:hlinkClick xmlns:r="http://schemas.openxmlformats.org/officeDocument/2006/relationships" r:id="rId944" tgtFrame="_top"/>
          <a:extLst>
            <a:ext uri="{FF2B5EF4-FFF2-40B4-BE49-F238E27FC236}">
              <a16:creationId xmlns:a16="http://schemas.microsoft.com/office/drawing/2014/main" id="{9320F437-7441-483B-8AA9-8DAA6DAF3209}"/>
            </a:ext>
          </a:extLst>
        </xdr:cNvPr>
        <xdr:cNvSpPr>
          <a:spLocks noChangeAspect="1" noChangeArrowheads="1"/>
        </xdr:cNvSpPr>
      </xdr:nvSpPr>
      <xdr:spPr bwMode="auto">
        <a:xfrm>
          <a:off x="5797550" y="309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xdr:row>
      <xdr:rowOff>0</xdr:rowOff>
    </xdr:from>
    <xdr:to>
      <xdr:col>0</xdr:col>
      <xdr:colOff>304800</xdr:colOff>
      <xdr:row>474</xdr:row>
      <xdr:rowOff>304800</xdr:rowOff>
    </xdr:to>
    <xdr:sp macro="" textlink="">
      <xdr:nvSpPr>
        <xdr:cNvPr id="26423" name="AutoShape 2871" descr="https://adas-server.mobiledrivetech.com/polarion/ria/images/suspect.gif">
          <a:extLst>
            <a:ext uri="{FF2B5EF4-FFF2-40B4-BE49-F238E27FC236}">
              <a16:creationId xmlns:a16="http://schemas.microsoft.com/office/drawing/2014/main" id="{58F203E0-F790-4181-92C2-5A565EEACCEC}"/>
            </a:ext>
          </a:extLst>
        </xdr:cNvPr>
        <xdr:cNvSpPr>
          <a:spLocks noChangeAspect="1" noChangeArrowheads="1"/>
        </xdr:cNvSpPr>
      </xdr:nvSpPr>
      <xdr:spPr bwMode="auto">
        <a:xfrm>
          <a:off x="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474</xdr:row>
      <xdr:rowOff>0</xdr:rowOff>
    </xdr:from>
    <xdr:to>
      <xdr:col>0</xdr:col>
      <xdr:colOff>615950</xdr:colOff>
      <xdr:row>474</xdr:row>
      <xdr:rowOff>304800</xdr:rowOff>
    </xdr:to>
    <xdr:sp macro="" textlink="">
      <xdr:nvSpPr>
        <xdr:cNvPr id="26424" name="AutoShape 2872">
          <a:extLst>
            <a:ext uri="{FF2B5EF4-FFF2-40B4-BE49-F238E27FC236}">
              <a16:creationId xmlns:a16="http://schemas.microsoft.com/office/drawing/2014/main" id="{ACAE7E8D-F315-4CAB-85A6-D87546161B73}"/>
            </a:ext>
          </a:extLst>
        </xdr:cNvPr>
        <xdr:cNvSpPr>
          <a:spLocks noChangeAspect="1" noChangeArrowheads="1"/>
        </xdr:cNvSpPr>
      </xdr:nvSpPr>
      <xdr:spPr bwMode="auto">
        <a:xfrm>
          <a:off x="31115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474</xdr:row>
      <xdr:rowOff>0</xdr:rowOff>
    </xdr:from>
    <xdr:to>
      <xdr:col>0</xdr:col>
      <xdr:colOff>927100</xdr:colOff>
      <xdr:row>474</xdr:row>
      <xdr:rowOff>304800</xdr:rowOff>
    </xdr:to>
    <xdr:sp macro="" textlink="">
      <xdr:nvSpPr>
        <xdr:cNvPr id="26425" name="AutoShape 2873" descr="https://adas-server.mobiledrivetech.com/polarion/icons/default/enums/type_purple_spec.png">
          <a:hlinkClick xmlns:r="http://schemas.openxmlformats.org/officeDocument/2006/relationships" r:id="rId945" tgtFrame="_blank"/>
          <a:extLst>
            <a:ext uri="{FF2B5EF4-FFF2-40B4-BE49-F238E27FC236}">
              <a16:creationId xmlns:a16="http://schemas.microsoft.com/office/drawing/2014/main" id="{AF168018-B338-46EE-8022-89546683745F}"/>
            </a:ext>
          </a:extLst>
        </xdr:cNvPr>
        <xdr:cNvSpPr>
          <a:spLocks noChangeAspect="1" noChangeArrowheads="1"/>
        </xdr:cNvSpPr>
      </xdr:nvSpPr>
      <xdr:spPr bwMode="auto">
        <a:xfrm>
          <a:off x="62230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474</xdr:row>
      <xdr:rowOff>0</xdr:rowOff>
    </xdr:from>
    <xdr:to>
      <xdr:col>1</xdr:col>
      <xdr:colOff>304800</xdr:colOff>
      <xdr:row>474</xdr:row>
      <xdr:rowOff>304800</xdr:rowOff>
    </xdr:to>
    <xdr:sp macro="" textlink="">
      <xdr:nvSpPr>
        <xdr:cNvPr id="26426" name="AutoShape 2874" descr="https://adas-server.mobiledrivetech.com/polarion/icons/default/enums/type_purple_spec.png">
          <a:hlinkClick xmlns:r="http://schemas.openxmlformats.org/officeDocument/2006/relationships" r:id="rId945" tgtFrame="_top"/>
          <a:extLst>
            <a:ext uri="{FF2B5EF4-FFF2-40B4-BE49-F238E27FC236}">
              <a16:creationId xmlns:a16="http://schemas.microsoft.com/office/drawing/2014/main" id="{BCE51690-8F14-42C9-BB0A-C79D5ED66EB8}"/>
            </a:ext>
          </a:extLst>
        </xdr:cNvPr>
        <xdr:cNvSpPr>
          <a:spLocks noChangeAspect="1" noChangeArrowheads="1"/>
        </xdr:cNvSpPr>
      </xdr:nvSpPr>
      <xdr:spPr bwMode="auto">
        <a:xfrm>
          <a:off x="202565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474</xdr:row>
      <xdr:rowOff>0</xdr:rowOff>
    </xdr:from>
    <xdr:to>
      <xdr:col>2</xdr:col>
      <xdr:colOff>304800</xdr:colOff>
      <xdr:row>474</xdr:row>
      <xdr:rowOff>304800</xdr:rowOff>
    </xdr:to>
    <xdr:sp macro="" textlink="">
      <xdr:nvSpPr>
        <xdr:cNvPr id="26427" name="AutoShape 2875" descr="https://adas-server.mobiledrivetech.com/polarion/icons/default/enums/type_spike.gif">
          <a:hlinkClick xmlns:r="http://schemas.openxmlformats.org/officeDocument/2006/relationships" r:id="rId946" tgtFrame="_blank"/>
          <a:extLst>
            <a:ext uri="{FF2B5EF4-FFF2-40B4-BE49-F238E27FC236}">
              <a16:creationId xmlns:a16="http://schemas.microsoft.com/office/drawing/2014/main" id="{7EFA1E8F-5C74-4C4E-AAA0-80868AA7A286}"/>
            </a:ext>
          </a:extLst>
        </xdr:cNvPr>
        <xdr:cNvSpPr>
          <a:spLocks noChangeAspect="1" noChangeArrowheads="1"/>
        </xdr:cNvSpPr>
      </xdr:nvSpPr>
      <xdr:spPr bwMode="auto">
        <a:xfrm>
          <a:off x="265430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474</xdr:row>
      <xdr:rowOff>0</xdr:rowOff>
    </xdr:from>
    <xdr:to>
      <xdr:col>3</xdr:col>
      <xdr:colOff>304800</xdr:colOff>
      <xdr:row>474</xdr:row>
      <xdr:rowOff>304800</xdr:rowOff>
    </xdr:to>
    <xdr:sp macro="" textlink="">
      <xdr:nvSpPr>
        <xdr:cNvPr id="26428" name="AutoShape 2876" descr="https://adas-server.mobiledrivetech.com/polarion/icons/default/enums/type_spike.gif">
          <a:hlinkClick xmlns:r="http://schemas.openxmlformats.org/officeDocument/2006/relationships" r:id="rId946" tgtFrame="_top"/>
          <a:extLst>
            <a:ext uri="{FF2B5EF4-FFF2-40B4-BE49-F238E27FC236}">
              <a16:creationId xmlns:a16="http://schemas.microsoft.com/office/drawing/2014/main" id="{D0E93666-CEA1-4A37-9AF6-3F2E9F95DCCB}"/>
            </a:ext>
          </a:extLst>
        </xdr:cNvPr>
        <xdr:cNvSpPr>
          <a:spLocks noChangeAspect="1" noChangeArrowheads="1"/>
        </xdr:cNvSpPr>
      </xdr:nvSpPr>
      <xdr:spPr bwMode="auto">
        <a:xfrm>
          <a:off x="5797550" y="310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xdr:row>
      <xdr:rowOff>0</xdr:rowOff>
    </xdr:from>
    <xdr:to>
      <xdr:col>0</xdr:col>
      <xdr:colOff>304800</xdr:colOff>
      <xdr:row>475</xdr:row>
      <xdr:rowOff>304800</xdr:rowOff>
    </xdr:to>
    <xdr:sp macro="" textlink="">
      <xdr:nvSpPr>
        <xdr:cNvPr id="26429" name="AutoShape 2877" descr="https://adas-server.mobiledrivetech.com/polarion/ria/images/suspect.gif">
          <a:extLst>
            <a:ext uri="{FF2B5EF4-FFF2-40B4-BE49-F238E27FC236}">
              <a16:creationId xmlns:a16="http://schemas.microsoft.com/office/drawing/2014/main" id="{E06AC740-2792-45A6-80FF-423D76CE412A}"/>
            </a:ext>
          </a:extLst>
        </xdr:cNvPr>
        <xdr:cNvSpPr>
          <a:spLocks noChangeAspect="1" noChangeArrowheads="1"/>
        </xdr:cNvSpPr>
      </xdr:nvSpPr>
      <xdr:spPr bwMode="auto">
        <a:xfrm>
          <a:off x="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475</xdr:row>
      <xdr:rowOff>0</xdr:rowOff>
    </xdr:from>
    <xdr:to>
      <xdr:col>0</xdr:col>
      <xdr:colOff>615950</xdr:colOff>
      <xdr:row>475</xdr:row>
      <xdr:rowOff>304800</xdr:rowOff>
    </xdr:to>
    <xdr:sp macro="" textlink="">
      <xdr:nvSpPr>
        <xdr:cNvPr id="26430" name="AutoShape 2878">
          <a:extLst>
            <a:ext uri="{FF2B5EF4-FFF2-40B4-BE49-F238E27FC236}">
              <a16:creationId xmlns:a16="http://schemas.microsoft.com/office/drawing/2014/main" id="{89385FE7-6F80-4AFE-967D-5049C1F9FA52}"/>
            </a:ext>
          </a:extLst>
        </xdr:cNvPr>
        <xdr:cNvSpPr>
          <a:spLocks noChangeAspect="1" noChangeArrowheads="1"/>
        </xdr:cNvSpPr>
      </xdr:nvSpPr>
      <xdr:spPr bwMode="auto">
        <a:xfrm>
          <a:off x="31115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475</xdr:row>
      <xdr:rowOff>0</xdr:rowOff>
    </xdr:from>
    <xdr:to>
      <xdr:col>0</xdr:col>
      <xdr:colOff>927100</xdr:colOff>
      <xdr:row>475</xdr:row>
      <xdr:rowOff>304800</xdr:rowOff>
    </xdr:to>
    <xdr:sp macro="" textlink="">
      <xdr:nvSpPr>
        <xdr:cNvPr id="26431" name="AutoShape 2879" descr="https://adas-server.mobiledrivetech.com/polarion/icons/default/enums/type_purple_spec.png">
          <a:hlinkClick xmlns:r="http://schemas.openxmlformats.org/officeDocument/2006/relationships" r:id="rId947" tgtFrame="_blank"/>
          <a:extLst>
            <a:ext uri="{FF2B5EF4-FFF2-40B4-BE49-F238E27FC236}">
              <a16:creationId xmlns:a16="http://schemas.microsoft.com/office/drawing/2014/main" id="{FA916B17-FD54-4B06-B3AB-21E2EDAA0AFF}"/>
            </a:ext>
          </a:extLst>
        </xdr:cNvPr>
        <xdr:cNvSpPr>
          <a:spLocks noChangeAspect="1" noChangeArrowheads="1"/>
        </xdr:cNvSpPr>
      </xdr:nvSpPr>
      <xdr:spPr bwMode="auto">
        <a:xfrm>
          <a:off x="62230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475</xdr:row>
      <xdr:rowOff>0</xdr:rowOff>
    </xdr:from>
    <xdr:to>
      <xdr:col>1</xdr:col>
      <xdr:colOff>304800</xdr:colOff>
      <xdr:row>475</xdr:row>
      <xdr:rowOff>304800</xdr:rowOff>
    </xdr:to>
    <xdr:sp macro="" textlink="">
      <xdr:nvSpPr>
        <xdr:cNvPr id="26432" name="AutoShape 2880" descr="https://adas-server.mobiledrivetech.com/polarion/icons/default/enums/type_purple_spec.png">
          <a:hlinkClick xmlns:r="http://schemas.openxmlformats.org/officeDocument/2006/relationships" r:id="rId947" tgtFrame="_top"/>
          <a:extLst>
            <a:ext uri="{FF2B5EF4-FFF2-40B4-BE49-F238E27FC236}">
              <a16:creationId xmlns:a16="http://schemas.microsoft.com/office/drawing/2014/main" id="{CA59A50F-37EB-4EA8-8774-C7B888A3D6DC}"/>
            </a:ext>
          </a:extLst>
        </xdr:cNvPr>
        <xdr:cNvSpPr>
          <a:spLocks noChangeAspect="1" noChangeArrowheads="1"/>
        </xdr:cNvSpPr>
      </xdr:nvSpPr>
      <xdr:spPr bwMode="auto">
        <a:xfrm>
          <a:off x="202565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475</xdr:row>
      <xdr:rowOff>0</xdr:rowOff>
    </xdr:from>
    <xdr:to>
      <xdr:col>2</xdr:col>
      <xdr:colOff>304800</xdr:colOff>
      <xdr:row>475</xdr:row>
      <xdr:rowOff>304800</xdr:rowOff>
    </xdr:to>
    <xdr:sp macro="" textlink="">
      <xdr:nvSpPr>
        <xdr:cNvPr id="26433" name="AutoShape 2881" descr="https://adas-server.mobiledrivetech.com/polarion/icons/default/enums/type_spike.gif">
          <a:hlinkClick xmlns:r="http://schemas.openxmlformats.org/officeDocument/2006/relationships" r:id="rId948" tgtFrame="_blank"/>
          <a:extLst>
            <a:ext uri="{FF2B5EF4-FFF2-40B4-BE49-F238E27FC236}">
              <a16:creationId xmlns:a16="http://schemas.microsoft.com/office/drawing/2014/main" id="{1CA3CC67-195E-48DF-B39F-416A6A68793F}"/>
            </a:ext>
          </a:extLst>
        </xdr:cNvPr>
        <xdr:cNvSpPr>
          <a:spLocks noChangeAspect="1" noChangeArrowheads="1"/>
        </xdr:cNvSpPr>
      </xdr:nvSpPr>
      <xdr:spPr bwMode="auto">
        <a:xfrm>
          <a:off x="265430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475</xdr:row>
      <xdr:rowOff>0</xdr:rowOff>
    </xdr:from>
    <xdr:to>
      <xdr:col>3</xdr:col>
      <xdr:colOff>304800</xdr:colOff>
      <xdr:row>475</xdr:row>
      <xdr:rowOff>304800</xdr:rowOff>
    </xdr:to>
    <xdr:sp macro="" textlink="">
      <xdr:nvSpPr>
        <xdr:cNvPr id="26434" name="AutoShape 2882" descr="https://adas-server.mobiledrivetech.com/polarion/icons/default/enums/type_spike.gif">
          <a:hlinkClick xmlns:r="http://schemas.openxmlformats.org/officeDocument/2006/relationships" r:id="rId948" tgtFrame="_top"/>
          <a:extLst>
            <a:ext uri="{FF2B5EF4-FFF2-40B4-BE49-F238E27FC236}">
              <a16:creationId xmlns:a16="http://schemas.microsoft.com/office/drawing/2014/main" id="{1178575C-E208-4969-9B75-EC38301992A9}"/>
            </a:ext>
          </a:extLst>
        </xdr:cNvPr>
        <xdr:cNvSpPr>
          <a:spLocks noChangeAspect="1" noChangeArrowheads="1"/>
        </xdr:cNvSpPr>
      </xdr:nvSpPr>
      <xdr:spPr bwMode="auto">
        <a:xfrm>
          <a:off x="5797550" y="310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0</xdr:col>
      <xdr:colOff>304800</xdr:colOff>
      <xdr:row>476</xdr:row>
      <xdr:rowOff>304800</xdr:rowOff>
    </xdr:to>
    <xdr:sp macro="" textlink="">
      <xdr:nvSpPr>
        <xdr:cNvPr id="26435" name="AutoShape 2883" descr="https://adas-server.mobiledrivetech.com/polarion/ria/images/suspect.gif">
          <a:extLst>
            <a:ext uri="{FF2B5EF4-FFF2-40B4-BE49-F238E27FC236}">
              <a16:creationId xmlns:a16="http://schemas.microsoft.com/office/drawing/2014/main" id="{4B71FB0B-9E48-49F5-AB3D-F49B3E316336}"/>
            </a:ext>
          </a:extLst>
        </xdr:cNvPr>
        <xdr:cNvSpPr>
          <a:spLocks noChangeAspect="1" noChangeArrowheads="1"/>
        </xdr:cNvSpPr>
      </xdr:nvSpPr>
      <xdr:spPr bwMode="auto">
        <a:xfrm>
          <a:off x="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476</xdr:row>
      <xdr:rowOff>0</xdr:rowOff>
    </xdr:from>
    <xdr:to>
      <xdr:col>0</xdr:col>
      <xdr:colOff>615950</xdr:colOff>
      <xdr:row>476</xdr:row>
      <xdr:rowOff>304800</xdr:rowOff>
    </xdr:to>
    <xdr:sp macro="" textlink="">
      <xdr:nvSpPr>
        <xdr:cNvPr id="26436" name="AutoShape 2884">
          <a:extLst>
            <a:ext uri="{FF2B5EF4-FFF2-40B4-BE49-F238E27FC236}">
              <a16:creationId xmlns:a16="http://schemas.microsoft.com/office/drawing/2014/main" id="{3623F2FD-9C65-4220-A64B-1F209904A54A}"/>
            </a:ext>
          </a:extLst>
        </xdr:cNvPr>
        <xdr:cNvSpPr>
          <a:spLocks noChangeAspect="1" noChangeArrowheads="1"/>
        </xdr:cNvSpPr>
      </xdr:nvSpPr>
      <xdr:spPr bwMode="auto">
        <a:xfrm>
          <a:off x="31115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476</xdr:row>
      <xdr:rowOff>0</xdr:rowOff>
    </xdr:from>
    <xdr:to>
      <xdr:col>0</xdr:col>
      <xdr:colOff>927100</xdr:colOff>
      <xdr:row>476</xdr:row>
      <xdr:rowOff>304800</xdr:rowOff>
    </xdr:to>
    <xdr:sp macro="" textlink="">
      <xdr:nvSpPr>
        <xdr:cNvPr id="26437" name="AutoShape 2885" descr="https://adas-server.mobiledrivetech.com/polarion/icons/default/enums/type_purple_spec.png">
          <a:hlinkClick xmlns:r="http://schemas.openxmlformats.org/officeDocument/2006/relationships" r:id="rId949" tgtFrame="_blank"/>
          <a:extLst>
            <a:ext uri="{FF2B5EF4-FFF2-40B4-BE49-F238E27FC236}">
              <a16:creationId xmlns:a16="http://schemas.microsoft.com/office/drawing/2014/main" id="{4ED73C18-7AC1-4D5F-8A49-C89D4DD6AB36}"/>
            </a:ext>
          </a:extLst>
        </xdr:cNvPr>
        <xdr:cNvSpPr>
          <a:spLocks noChangeAspect="1" noChangeArrowheads="1"/>
        </xdr:cNvSpPr>
      </xdr:nvSpPr>
      <xdr:spPr bwMode="auto">
        <a:xfrm>
          <a:off x="62230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476</xdr:row>
      <xdr:rowOff>0</xdr:rowOff>
    </xdr:from>
    <xdr:to>
      <xdr:col>1</xdr:col>
      <xdr:colOff>304800</xdr:colOff>
      <xdr:row>476</xdr:row>
      <xdr:rowOff>304800</xdr:rowOff>
    </xdr:to>
    <xdr:sp macro="" textlink="">
      <xdr:nvSpPr>
        <xdr:cNvPr id="26438" name="AutoShape 2886" descr="https://adas-server.mobiledrivetech.com/polarion/icons/default/enums/type_purple_spec.png">
          <a:hlinkClick xmlns:r="http://schemas.openxmlformats.org/officeDocument/2006/relationships" r:id="rId949" tgtFrame="_top"/>
          <a:extLst>
            <a:ext uri="{FF2B5EF4-FFF2-40B4-BE49-F238E27FC236}">
              <a16:creationId xmlns:a16="http://schemas.microsoft.com/office/drawing/2014/main" id="{5C16549F-36F3-4A88-991C-A95CF3B63AEB}"/>
            </a:ext>
          </a:extLst>
        </xdr:cNvPr>
        <xdr:cNvSpPr>
          <a:spLocks noChangeAspect="1" noChangeArrowheads="1"/>
        </xdr:cNvSpPr>
      </xdr:nvSpPr>
      <xdr:spPr bwMode="auto">
        <a:xfrm>
          <a:off x="202565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476</xdr:row>
      <xdr:rowOff>0</xdr:rowOff>
    </xdr:from>
    <xdr:to>
      <xdr:col>2</xdr:col>
      <xdr:colOff>304800</xdr:colOff>
      <xdr:row>476</xdr:row>
      <xdr:rowOff>304800</xdr:rowOff>
    </xdr:to>
    <xdr:sp macro="" textlink="">
      <xdr:nvSpPr>
        <xdr:cNvPr id="26439" name="AutoShape 2887" descr="https://adas-server.mobiledrivetech.com/polarion/icons/default/enums/type_spike.gif">
          <a:hlinkClick xmlns:r="http://schemas.openxmlformats.org/officeDocument/2006/relationships" r:id="rId950" tgtFrame="_blank"/>
          <a:extLst>
            <a:ext uri="{FF2B5EF4-FFF2-40B4-BE49-F238E27FC236}">
              <a16:creationId xmlns:a16="http://schemas.microsoft.com/office/drawing/2014/main" id="{910AC9C5-99B2-4A61-B70A-73EAF84FD650}"/>
            </a:ext>
          </a:extLst>
        </xdr:cNvPr>
        <xdr:cNvSpPr>
          <a:spLocks noChangeAspect="1" noChangeArrowheads="1"/>
        </xdr:cNvSpPr>
      </xdr:nvSpPr>
      <xdr:spPr bwMode="auto">
        <a:xfrm>
          <a:off x="265430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476</xdr:row>
      <xdr:rowOff>0</xdr:rowOff>
    </xdr:from>
    <xdr:to>
      <xdr:col>3</xdr:col>
      <xdr:colOff>304800</xdr:colOff>
      <xdr:row>476</xdr:row>
      <xdr:rowOff>304800</xdr:rowOff>
    </xdr:to>
    <xdr:sp macro="" textlink="">
      <xdr:nvSpPr>
        <xdr:cNvPr id="26440" name="AutoShape 2888" descr="https://adas-server.mobiledrivetech.com/polarion/icons/default/enums/type_spike.gif">
          <a:hlinkClick xmlns:r="http://schemas.openxmlformats.org/officeDocument/2006/relationships" r:id="rId950" tgtFrame="_top"/>
          <a:extLst>
            <a:ext uri="{FF2B5EF4-FFF2-40B4-BE49-F238E27FC236}">
              <a16:creationId xmlns:a16="http://schemas.microsoft.com/office/drawing/2014/main" id="{1A25434B-F78F-40D0-AE5B-912C7D413114}"/>
            </a:ext>
          </a:extLst>
        </xdr:cNvPr>
        <xdr:cNvSpPr>
          <a:spLocks noChangeAspect="1" noChangeArrowheads="1"/>
        </xdr:cNvSpPr>
      </xdr:nvSpPr>
      <xdr:spPr bwMode="auto">
        <a:xfrm>
          <a:off x="5797550" y="311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xdr:row>
      <xdr:rowOff>0</xdr:rowOff>
    </xdr:from>
    <xdr:to>
      <xdr:col>0</xdr:col>
      <xdr:colOff>304800</xdr:colOff>
      <xdr:row>477</xdr:row>
      <xdr:rowOff>304800</xdr:rowOff>
    </xdr:to>
    <xdr:sp macro="" textlink="">
      <xdr:nvSpPr>
        <xdr:cNvPr id="26441" name="AutoShape 2889" descr="https://adas-server.mobiledrivetech.com/polarion/ria/images/suspect.gif">
          <a:extLst>
            <a:ext uri="{FF2B5EF4-FFF2-40B4-BE49-F238E27FC236}">
              <a16:creationId xmlns:a16="http://schemas.microsoft.com/office/drawing/2014/main" id="{9C5E60F7-01A0-42DB-9438-947C9B1BB637}"/>
            </a:ext>
          </a:extLst>
        </xdr:cNvPr>
        <xdr:cNvSpPr>
          <a:spLocks noChangeAspect="1" noChangeArrowheads="1"/>
        </xdr:cNvSpPr>
      </xdr:nvSpPr>
      <xdr:spPr bwMode="auto">
        <a:xfrm>
          <a:off x="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477</xdr:row>
      <xdr:rowOff>0</xdr:rowOff>
    </xdr:from>
    <xdr:to>
      <xdr:col>0</xdr:col>
      <xdr:colOff>615950</xdr:colOff>
      <xdr:row>477</xdr:row>
      <xdr:rowOff>304800</xdr:rowOff>
    </xdr:to>
    <xdr:sp macro="" textlink="">
      <xdr:nvSpPr>
        <xdr:cNvPr id="26442" name="AutoShape 2890">
          <a:extLst>
            <a:ext uri="{FF2B5EF4-FFF2-40B4-BE49-F238E27FC236}">
              <a16:creationId xmlns:a16="http://schemas.microsoft.com/office/drawing/2014/main" id="{F30D5121-9903-460C-9913-98A8A4A13015}"/>
            </a:ext>
          </a:extLst>
        </xdr:cNvPr>
        <xdr:cNvSpPr>
          <a:spLocks noChangeAspect="1" noChangeArrowheads="1"/>
        </xdr:cNvSpPr>
      </xdr:nvSpPr>
      <xdr:spPr bwMode="auto">
        <a:xfrm>
          <a:off x="31115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477</xdr:row>
      <xdr:rowOff>0</xdr:rowOff>
    </xdr:from>
    <xdr:to>
      <xdr:col>0</xdr:col>
      <xdr:colOff>927100</xdr:colOff>
      <xdr:row>477</xdr:row>
      <xdr:rowOff>304800</xdr:rowOff>
    </xdr:to>
    <xdr:sp macro="" textlink="">
      <xdr:nvSpPr>
        <xdr:cNvPr id="26443" name="AutoShape 2891" descr="https://adas-server.mobiledrivetech.com/polarion/icons/default/enums/type_purple_spec.png">
          <a:hlinkClick xmlns:r="http://schemas.openxmlformats.org/officeDocument/2006/relationships" r:id="rId951" tgtFrame="_blank"/>
          <a:extLst>
            <a:ext uri="{FF2B5EF4-FFF2-40B4-BE49-F238E27FC236}">
              <a16:creationId xmlns:a16="http://schemas.microsoft.com/office/drawing/2014/main" id="{C3DE9F78-7742-4F47-9DED-36A3772C3C5E}"/>
            </a:ext>
          </a:extLst>
        </xdr:cNvPr>
        <xdr:cNvSpPr>
          <a:spLocks noChangeAspect="1" noChangeArrowheads="1"/>
        </xdr:cNvSpPr>
      </xdr:nvSpPr>
      <xdr:spPr bwMode="auto">
        <a:xfrm>
          <a:off x="62230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26444" name="AutoShape 2892" descr="https://adas-server.mobiledrivetech.com/polarion/icons/default/enums/type_purple_spec.png">
          <a:hlinkClick xmlns:r="http://schemas.openxmlformats.org/officeDocument/2006/relationships" r:id="rId951" tgtFrame="_top"/>
          <a:extLst>
            <a:ext uri="{FF2B5EF4-FFF2-40B4-BE49-F238E27FC236}">
              <a16:creationId xmlns:a16="http://schemas.microsoft.com/office/drawing/2014/main" id="{CCD2CCD7-8C66-47D6-9ADD-12CE48DEBE5C}"/>
            </a:ext>
          </a:extLst>
        </xdr:cNvPr>
        <xdr:cNvSpPr>
          <a:spLocks noChangeAspect="1" noChangeArrowheads="1"/>
        </xdr:cNvSpPr>
      </xdr:nvSpPr>
      <xdr:spPr bwMode="auto">
        <a:xfrm>
          <a:off x="202565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477</xdr:row>
      <xdr:rowOff>0</xdr:rowOff>
    </xdr:from>
    <xdr:to>
      <xdr:col>2</xdr:col>
      <xdr:colOff>304800</xdr:colOff>
      <xdr:row>477</xdr:row>
      <xdr:rowOff>304800</xdr:rowOff>
    </xdr:to>
    <xdr:sp macro="" textlink="">
      <xdr:nvSpPr>
        <xdr:cNvPr id="26445" name="AutoShape 2893" descr="https://adas-server.mobiledrivetech.com/polarion/icons/default/enums/type_spike.gif">
          <a:hlinkClick xmlns:r="http://schemas.openxmlformats.org/officeDocument/2006/relationships" r:id="rId952" tgtFrame="_blank"/>
          <a:extLst>
            <a:ext uri="{FF2B5EF4-FFF2-40B4-BE49-F238E27FC236}">
              <a16:creationId xmlns:a16="http://schemas.microsoft.com/office/drawing/2014/main" id="{15EFD7A7-7109-4337-B07B-23109162DB63}"/>
            </a:ext>
          </a:extLst>
        </xdr:cNvPr>
        <xdr:cNvSpPr>
          <a:spLocks noChangeAspect="1" noChangeArrowheads="1"/>
        </xdr:cNvSpPr>
      </xdr:nvSpPr>
      <xdr:spPr bwMode="auto">
        <a:xfrm>
          <a:off x="265430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477</xdr:row>
      <xdr:rowOff>0</xdr:rowOff>
    </xdr:from>
    <xdr:to>
      <xdr:col>3</xdr:col>
      <xdr:colOff>304800</xdr:colOff>
      <xdr:row>477</xdr:row>
      <xdr:rowOff>304800</xdr:rowOff>
    </xdr:to>
    <xdr:sp macro="" textlink="">
      <xdr:nvSpPr>
        <xdr:cNvPr id="26446" name="AutoShape 2894" descr="https://adas-server.mobiledrivetech.com/polarion/icons/default/enums/type_spike.gif">
          <a:hlinkClick xmlns:r="http://schemas.openxmlformats.org/officeDocument/2006/relationships" r:id="rId952" tgtFrame="_top"/>
          <a:extLst>
            <a:ext uri="{FF2B5EF4-FFF2-40B4-BE49-F238E27FC236}">
              <a16:creationId xmlns:a16="http://schemas.microsoft.com/office/drawing/2014/main" id="{6F492C41-03E9-4C1B-A0FD-730BEEA4F52E}"/>
            </a:ext>
          </a:extLst>
        </xdr:cNvPr>
        <xdr:cNvSpPr>
          <a:spLocks noChangeAspect="1" noChangeArrowheads="1"/>
        </xdr:cNvSpPr>
      </xdr:nvSpPr>
      <xdr:spPr bwMode="auto">
        <a:xfrm>
          <a:off x="5797550" y="312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xdr:row>
      <xdr:rowOff>0</xdr:rowOff>
    </xdr:from>
    <xdr:to>
      <xdr:col>0</xdr:col>
      <xdr:colOff>304800</xdr:colOff>
      <xdr:row>478</xdr:row>
      <xdr:rowOff>304800</xdr:rowOff>
    </xdr:to>
    <xdr:sp macro="" textlink="">
      <xdr:nvSpPr>
        <xdr:cNvPr id="26447" name="AutoShape 2895" descr="https://adas-server.mobiledrivetech.com/polarion/ria/images/suspect.gif">
          <a:extLst>
            <a:ext uri="{FF2B5EF4-FFF2-40B4-BE49-F238E27FC236}">
              <a16:creationId xmlns:a16="http://schemas.microsoft.com/office/drawing/2014/main" id="{8144E44E-39EC-4D3A-8B51-5A193E672104}"/>
            </a:ext>
          </a:extLst>
        </xdr:cNvPr>
        <xdr:cNvSpPr>
          <a:spLocks noChangeAspect="1" noChangeArrowheads="1"/>
        </xdr:cNvSpPr>
      </xdr:nvSpPr>
      <xdr:spPr bwMode="auto">
        <a:xfrm>
          <a:off x="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478</xdr:row>
      <xdr:rowOff>0</xdr:rowOff>
    </xdr:from>
    <xdr:to>
      <xdr:col>0</xdr:col>
      <xdr:colOff>615950</xdr:colOff>
      <xdr:row>478</xdr:row>
      <xdr:rowOff>304800</xdr:rowOff>
    </xdr:to>
    <xdr:sp macro="" textlink="">
      <xdr:nvSpPr>
        <xdr:cNvPr id="26448" name="AutoShape 2896">
          <a:extLst>
            <a:ext uri="{FF2B5EF4-FFF2-40B4-BE49-F238E27FC236}">
              <a16:creationId xmlns:a16="http://schemas.microsoft.com/office/drawing/2014/main" id="{D716DB9A-F04B-4B3C-B2E6-6018681CF4A1}"/>
            </a:ext>
          </a:extLst>
        </xdr:cNvPr>
        <xdr:cNvSpPr>
          <a:spLocks noChangeAspect="1" noChangeArrowheads="1"/>
        </xdr:cNvSpPr>
      </xdr:nvSpPr>
      <xdr:spPr bwMode="auto">
        <a:xfrm>
          <a:off x="31115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478</xdr:row>
      <xdr:rowOff>0</xdr:rowOff>
    </xdr:from>
    <xdr:to>
      <xdr:col>0</xdr:col>
      <xdr:colOff>927100</xdr:colOff>
      <xdr:row>478</xdr:row>
      <xdr:rowOff>304800</xdr:rowOff>
    </xdr:to>
    <xdr:sp macro="" textlink="">
      <xdr:nvSpPr>
        <xdr:cNvPr id="26449" name="AutoShape 2897" descr="https://adas-server.mobiledrivetech.com/polarion/icons/default/enums/type_purple_spec.png">
          <a:hlinkClick xmlns:r="http://schemas.openxmlformats.org/officeDocument/2006/relationships" r:id="rId953" tgtFrame="_blank"/>
          <a:extLst>
            <a:ext uri="{FF2B5EF4-FFF2-40B4-BE49-F238E27FC236}">
              <a16:creationId xmlns:a16="http://schemas.microsoft.com/office/drawing/2014/main" id="{C69F9FD0-3EAC-4F7E-8AEA-91ADB8F093C9}"/>
            </a:ext>
          </a:extLst>
        </xdr:cNvPr>
        <xdr:cNvSpPr>
          <a:spLocks noChangeAspect="1" noChangeArrowheads="1"/>
        </xdr:cNvSpPr>
      </xdr:nvSpPr>
      <xdr:spPr bwMode="auto">
        <a:xfrm>
          <a:off x="62230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304800</xdr:rowOff>
    </xdr:to>
    <xdr:sp macro="" textlink="">
      <xdr:nvSpPr>
        <xdr:cNvPr id="26450" name="AutoShape 2898" descr="https://adas-server.mobiledrivetech.com/polarion/icons/default/enums/type_purple_spec.png">
          <a:hlinkClick xmlns:r="http://schemas.openxmlformats.org/officeDocument/2006/relationships" r:id="rId953" tgtFrame="_top"/>
          <a:extLst>
            <a:ext uri="{FF2B5EF4-FFF2-40B4-BE49-F238E27FC236}">
              <a16:creationId xmlns:a16="http://schemas.microsoft.com/office/drawing/2014/main" id="{817C6B0F-18F9-4B2C-BFB4-96F83333E0D1}"/>
            </a:ext>
          </a:extLst>
        </xdr:cNvPr>
        <xdr:cNvSpPr>
          <a:spLocks noChangeAspect="1" noChangeArrowheads="1"/>
        </xdr:cNvSpPr>
      </xdr:nvSpPr>
      <xdr:spPr bwMode="auto">
        <a:xfrm>
          <a:off x="202565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478</xdr:row>
      <xdr:rowOff>0</xdr:rowOff>
    </xdr:from>
    <xdr:to>
      <xdr:col>2</xdr:col>
      <xdr:colOff>304800</xdr:colOff>
      <xdr:row>478</xdr:row>
      <xdr:rowOff>304800</xdr:rowOff>
    </xdr:to>
    <xdr:sp macro="" textlink="">
      <xdr:nvSpPr>
        <xdr:cNvPr id="26451" name="AutoShape 2899" descr="https://adas-server.mobiledrivetech.com/polarion/icons/default/enums/type_spike.gif">
          <a:hlinkClick xmlns:r="http://schemas.openxmlformats.org/officeDocument/2006/relationships" r:id="rId954" tgtFrame="_blank"/>
          <a:extLst>
            <a:ext uri="{FF2B5EF4-FFF2-40B4-BE49-F238E27FC236}">
              <a16:creationId xmlns:a16="http://schemas.microsoft.com/office/drawing/2014/main" id="{13E77602-A0A5-4BF9-988F-188288A20FBA}"/>
            </a:ext>
          </a:extLst>
        </xdr:cNvPr>
        <xdr:cNvSpPr>
          <a:spLocks noChangeAspect="1" noChangeArrowheads="1"/>
        </xdr:cNvSpPr>
      </xdr:nvSpPr>
      <xdr:spPr bwMode="auto">
        <a:xfrm>
          <a:off x="265430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478</xdr:row>
      <xdr:rowOff>0</xdr:rowOff>
    </xdr:from>
    <xdr:to>
      <xdr:col>3</xdr:col>
      <xdr:colOff>304800</xdr:colOff>
      <xdr:row>478</xdr:row>
      <xdr:rowOff>304800</xdr:rowOff>
    </xdr:to>
    <xdr:sp macro="" textlink="">
      <xdr:nvSpPr>
        <xdr:cNvPr id="26452" name="AutoShape 2900" descr="https://adas-server.mobiledrivetech.com/polarion/icons/default/enums/type_spike.gif">
          <a:hlinkClick xmlns:r="http://schemas.openxmlformats.org/officeDocument/2006/relationships" r:id="rId954" tgtFrame="_top"/>
          <a:extLst>
            <a:ext uri="{FF2B5EF4-FFF2-40B4-BE49-F238E27FC236}">
              <a16:creationId xmlns:a16="http://schemas.microsoft.com/office/drawing/2014/main" id="{C7C65186-130A-486D-9B6F-C8190AF25A57}"/>
            </a:ext>
          </a:extLst>
        </xdr:cNvPr>
        <xdr:cNvSpPr>
          <a:spLocks noChangeAspect="1" noChangeArrowheads="1"/>
        </xdr:cNvSpPr>
      </xdr:nvSpPr>
      <xdr:spPr bwMode="auto">
        <a:xfrm>
          <a:off x="5797550" y="312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xdr:row>
      <xdr:rowOff>0</xdr:rowOff>
    </xdr:from>
    <xdr:to>
      <xdr:col>0</xdr:col>
      <xdr:colOff>304800</xdr:colOff>
      <xdr:row>479</xdr:row>
      <xdr:rowOff>304800</xdr:rowOff>
    </xdr:to>
    <xdr:sp macro="" textlink="">
      <xdr:nvSpPr>
        <xdr:cNvPr id="26453" name="AutoShape 2901" descr="https://adas-server.mobiledrivetech.com/polarion/ria/images/suspect.gif">
          <a:extLst>
            <a:ext uri="{FF2B5EF4-FFF2-40B4-BE49-F238E27FC236}">
              <a16:creationId xmlns:a16="http://schemas.microsoft.com/office/drawing/2014/main" id="{879859DB-777B-456F-846D-86776A80CC82}"/>
            </a:ext>
          </a:extLst>
        </xdr:cNvPr>
        <xdr:cNvSpPr>
          <a:spLocks noChangeAspect="1" noChangeArrowheads="1"/>
        </xdr:cNvSpPr>
      </xdr:nvSpPr>
      <xdr:spPr bwMode="auto">
        <a:xfrm>
          <a:off x="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479</xdr:row>
      <xdr:rowOff>0</xdr:rowOff>
    </xdr:from>
    <xdr:to>
      <xdr:col>0</xdr:col>
      <xdr:colOff>615950</xdr:colOff>
      <xdr:row>479</xdr:row>
      <xdr:rowOff>304800</xdr:rowOff>
    </xdr:to>
    <xdr:sp macro="" textlink="">
      <xdr:nvSpPr>
        <xdr:cNvPr id="26454" name="AutoShape 2902">
          <a:extLst>
            <a:ext uri="{FF2B5EF4-FFF2-40B4-BE49-F238E27FC236}">
              <a16:creationId xmlns:a16="http://schemas.microsoft.com/office/drawing/2014/main" id="{7CD20C86-B749-45A9-83F4-F9D9F1EE74F3}"/>
            </a:ext>
          </a:extLst>
        </xdr:cNvPr>
        <xdr:cNvSpPr>
          <a:spLocks noChangeAspect="1" noChangeArrowheads="1"/>
        </xdr:cNvSpPr>
      </xdr:nvSpPr>
      <xdr:spPr bwMode="auto">
        <a:xfrm>
          <a:off x="31115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479</xdr:row>
      <xdr:rowOff>0</xdr:rowOff>
    </xdr:from>
    <xdr:to>
      <xdr:col>0</xdr:col>
      <xdr:colOff>927100</xdr:colOff>
      <xdr:row>479</xdr:row>
      <xdr:rowOff>304800</xdr:rowOff>
    </xdr:to>
    <xdr:sp macro="" textlink="">
      <xdr:nvSpPr>
        <xdr:cNvPr id="26455" name="AutoShape 2903" descr="https://adas-server.mobiledrivetech.com/polarion/icons/default/enums/type_purple_spec.png">
          <a:hlinkClick xmlns:r="http://schemas.openxmlformats.org/officeDocument/2006/relationships" r:id="rId955" tgtFrame="_blank"/>
          <a:extLst>
            <a:ext uri="{FF2B5EF4-FFF2-40B4-BE49-F238E27FC236}">
              <a16:creationId xmlns:a16="http://schemas.microsoft.com/office/drawing/2014/main" id="{67DB8550-E20A-4FD8-B48F-463D5FE54CD3}"/>
            </a:ext>
          </a:extLst>
        </xdr:cNvPr>
        <xdr:cNvSpPr>
          <a:spLocks noChangeAspect="1" noChangeArrowheads="1"/>
        </xdr:cNvSpPr>
      </xdr:nvSpPr>
      <xdr:spPr bwMode="auto">
        <a:xfrm>
          <a:off x="62230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479</xdr:row>
      <xdr:rowOff>0</xdr:rowOff>
    </xdr:from>
    <xdr:to>
      <xdr:col>1</xdr:col>
      <xdr:colOff>304800</xdr:colOff>
      <xdr:row>479</xdr:row>
      <xdr:rowOff>304800</xdr:rowOff>
    </xdr:to>
    <xdr:sp macro="" textlink="">
      <xdr:nvSpPr>
        <xdr:cNvPr id="26456" name="AutoShape 2904" descr="https://adas-server.mobiledrivetech.com/polarion/icons/default/enums/type_purple_spec.png">
          <a:hlinkClick xmlns:r="http://schemas.openxmlformats.org/officeDocument/2006/relationships" r:id="rId955" tgtFrame="_top"/>
          <a:extLst>
            <a:ext uri="{FF2B5EF4-FFF2-40B4-BE49-F238E27FC236}">
              <a16:creationId xmlns:a16="http://schemas.microsoft.com/office/drawing/2014/main" id="{AE309A48-6D03-417D-9157-4446FE8371E7}"/>
            </a:ext>
          </a:extLst>
        </xdr:cNvPr>
        <xdr:cNvSpPr>
          <a:spLocks noChangeAspect="1" noChangeArrowheads="1"/>
        </xdr:cNvSpPr>
      </xdr:nvSpPr>
      <xdr:spPr bwMode="auto">
        <a:xfrm>
          <a:off x="202565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479</xdr:row>
      <xdr:rowOff>0</xdr:rowOff>
    </xdr:from>
    <xdr:to>
      <xdr:col>2</xdr:col>
      <xdr:colOff>304800</xdr:colOff>
      <xdr:row>479</xdr:row>
      <xdr:rowOff>304800</xdr:rowOff>
    </xdr:to>
    <xdr:sp macro="" textlink="">
      <xdr:nvSpPr>
        <xdr:cNvPr id="26457" name="AutoShape 2905" descr="https://adas-server.mobiledrivetech.com/polarion/icons/default/enums/type_spike.gif">
          <a:hlinkClick xmlns:r="http://schemas.openxmlformats.org/officeDocument/2006/relationships" r:id="rId956" tgtFrame="_blank"/>
          <a:extLst>
            <a:ext uri="{FF2B5EF4-FFF2-40B4-BE49-F238E27FC236}">
              <a16:creationId xmlns:a16="http://schemas.microsoft.com/office/drawing/2014/main" id="{A14353DE-66F0-4152-A42E-D77A5F2123C2}"/>
            </a:ext>
          </a:extLst>
        </xdr:cNvPr>
        <xdr:cNvSpPr>
          <a:spLocks noChangeAspect="1" noChangeArrowheads="1"/>
        </xdr:cNvSpPr>
      </xdr:nvSpPr>
      <xdr:spPr bwMode="auto">
        <a:xfrm>
          <a:off x="265430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479</xdr:row>
      <xdr:rowOff>0</xdr:rowOff>
    </xdr:from>
    <xdr:to>
      <xdr:col>3</xdr:col>
      <xdr:colOff>304800</xdr:colOff>
      <xdr:row>479</xdr:row>
      <xdr:rowOff>304800</xdr:rowOff>
    </xdr:to>
    <xdr:sp macro="" textlink="">
      <xdr:nvSpPr>
        <xdr:cNvPr id="26458" name="AutoShape 2906" descr="https://adas-server.mobiledrivetech.com/polarion/icons/default/enums/type_spike.gif">
          <a:hlinkClick xmlns:r="http://schemas.openxmlformats.org/officeDocument/2006/relationships" r:id="rId956" tgtFrame="_top"/>
          <a:extLst>
            <a:ext uri="{FF2B5EF4-FFF2-40B4-BE49-F238E27FC236}">
              <a16:creationId xmlns:a16="http://schemas.microsoft.com/office/drawing/2014/main" id="{283BCBBD-1C14-4B95-9107-E530EAAC4FED}"/>
            </a:ext>
          </a:extLst>
        </xdr:cNvPr>
        <xdr:cNvSpPr>
          <a:spLocks noChangeAspect="1" noChangeArrowheads="1"/>
        </xdr:cNvSpPr>
      </xdr:nvSpPr>
      <xdr:spPr bwMode="auto">
        <a:xfrm>
          <a:off x="5797550" y="3135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0</xdr:col>
      <xdr:colOff>304800</xdr:colOff>
      <xdr:row>480</xdr:row>
      <xdr:rowOff>304800</xdr:rowOff>
    </xdr:to>
    <xdr:sp macro="" textlink="">
      <xdr:nvSpPr>
        <xdr:cNvPr id="26459" name="AutoShape 2907" descr="https://adas-server.mobiledrivetech.com/polarion/ria/images/suspect.gif">
          <a:extLst>
            <a:ext uri="{FF2B5EF4-FFF2-40B4-BE49-F238E27FC236}">
              <a16:creationId xmlns:a16="http://schemas.microsoft.com/office/drawing/2014/main" id="{143C2BF6-ACD0-4C98-9A43-73FBF7362DBE}"/>
            </a:ext>
          </a:extLst>
        </xdr:cNvPr>
        <xdr:cNvSpPr>
          <a:spLocks noChangeAspect="1" noChangeArrowheads="1"/>
        </xdr:cNvSpPr>
      </xdr:nvSpPr>
      <xdr:spPr bwMode="auto">
        <a:xfrm>
          <a:off x="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480</xdr:row>
      <xdr:rowOff>0</xdr:rowOff>
    </xdr:from>
    <xdr:to>
      <xdr:col>0</xdr:col>
      <xdr:colOff>615950</xdr:colOff>
      <xdr:row>480</xdr:row>
      <xdr:rowOff>304800</xdr:rowOff>
    </xdr:to>
    <xdr:sp macro="" textlink="">
      <xdr:nvSpPr>
        <xdr:cNvPr id="26460" name="AutoShape 2908">
          <a:extLst>
            <a:ext uri="{FF2B5EF4-FFF2-40B4-BE49-F238E27FC236}">
              <a16:creationId xmlns:a16="http://schemas.microsoft.com/office/drawing/2014/main" id="{F01138E9-61A0-4A91-98C8-0922651142A1}"/>
            </a:ext>
          </a:extLst>
        </xdr:cNvPr>
        <xdr:cNvSpPr>
          <a:spLocks noChangeAspect="1" noChangeArrowheads="1"/>
        </xdr:cNvSpPr>
      </xdr:nvSpPr>
      <xdr:spPr bwMode="auto">
        <a:xfrm>
          <a:off x="31115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480</xdr:row>
      <xdr:rowOff>0</xdr:rowOff>
    </xdr:from>
    <xdr:to>
      <xdr:col>0</xdr:col>
      <xdr:colOff>927100</xdr:colOff>
      <xdr:row>480</xdr:row>
      <xdr:rowOff>304800</xdr:rowOff>
    </xdr:to>
    <xdr:sp macro="" textlink="">
      <xdr:nvSpPr>
        <xdr:cNvPr id="26461" name="AutoShape 2909" descr="https://adas-server.mobiledrivetech.com/polarion/icons/default/enums/type_purple_spec.png">
          <a:hlinkClick xmlns:r="http://schemas.openxmlformats.org/officeDocument/2006/relationships" r:id="rId957" tgtFrame="_blank"/>
          <a:extLst>
            <a:ext uri="{FF2B5EF4-FFF2-40B4-BE49-F238E27FC236}">
              <a16:creationId xmlns:a16="http://schemas.microsoft.com/office/drawing/2014/main" id="{AD3BE3E3-FCA7-48DB-BB98-3E199431837D}"/>
            </a:ext>
          </a:extLst>
        </xdr:cNvPr>
        <xdr:cNvSpPr>
          <a:spLocks noChangeAspect="1" noChangeArrowheads="1"/>
        </xdr:cNvSpPr>
      </xdr:nvSpPr>
      <xdr:spPr bwMode="auto">
        <a:xfrm>
          <a:off x="62230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480</xdr:row>
      <xdr:rowOff>0</xdr:rowOff>
    </xdr:from>
    <xdr:to>
      <xdr:col>1</xdr:col>
      <xdr:colOff>304800</xdr:colOff>
      <xdr:row>480</xdr:row>
      <xdr:rowOff>304800</xdr:rowOff>
    </xdr:to>
    <xdr:sp macro="" textlink="">
      <xdr:nvSpPr>
        <xdr:cNvPr id="26462" name="AutoShape 2910" descr="https://adas-server.mobiledrivetech.com/polarion/icons/default/enums/type_purple_spec.png">
          <a:hlinkClick xmlns:r="http://schemas.openxmlformats.org/officeDocument/2006/relationships" r:id="rId957" tgtFrame="_top"/>
          <a:extLst>
            <a:ext uri="{FF2B5EF4-FFF2-40B4-BE49-F238E27FC236}">
              <a16:creationId xmlns:a16="http://schemas.microsoft.com/office/drawing/2014/main" id="{129202E3-55C8-4C75-BB61-B6391D4FA06D}"/>
            </a:ext>
          </a:extLst>
        </xdr:cNvPr>
        <xdr:cNvSpPr>
          <a:spLocks noChangeAspect="1" noChangeArrowheads="1"/>
        </xdr:cNvSpPr>
      </xdr:nvSpPr>
      <xdr:spPr bwMode="auto">
        <a:xfrm>
          <a:off x="202565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480</xdr:row>
      <xdr:rowOff>0</xdr:rowOff>
    </xdr:from>
    <xdr:to>
      <xdr:col>2</xdr:col>
      <xdr:colOff>304800</xdr:colOff>
      <xdr:row>480</xdr:row>
      <xdr:rowOff>304800</xdr:rowOff>
    </xdr:to>
    <xdr:sp macro="" textlink="">
      <xdr:nvSpPr>
        <xdr:cNvPr id="26463" name="AutoShape 2911" descr="https://adas-server.mobiledrivetech.com/polarion/icons/default/enums/type_spike.gif">
          <a:hlinkClick xmlns:r="http://schemas.openxmlformats.org/officeDocument/2006/relationships" r:id="rId958" tgtFrame="_blank"/>
          <a:extLst>
            <a:ext uri="{FF2B5EF4-FFF2-40B4-BE49-F238E27FC236}">
              <a16:creationId xmlns:a16="http://schemas.microsoft.com/office/drawing/2014/main" id="{C36499CD-D585-476B-AA2F-1249A9B17820}"/>
            </a:ext>
          </a:extLst>
        </xdr:cNvPr>
        <xdr:cNvSpPr>
          <a:spLocks noChangeAspect="1" noChangeArrowheads="1"/>
        </xdr:cNvSpPr>
      </xdr:nvSpPr>
      <xdr:spPr bwMode="auto">
        <a:xfrm>
          <a:off x="265430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480</xdr:row>
      <xdr:rowOff>0</xdr:rowOff>
    </xdr:from>
    <xdr:to>
      <xdr:col>3</xdr:col>
      <xdr:colOff>304800</xdr:colOff>
      <xdr:row>480</xdr:row>
      <xdr:rowOff>304800</xdr:rowOff>
    </xdr:to>
    <xdr:sp macro="" textlink="">
      <xdr:nvSpPr>
        <xdr:cNvPr id="26464" name="AutoShape 2912" descr="https://adas-server.mobiledrivetech.com/polarion/icons/default/enums/type_spike.gif">
          <a:hlinkClick xmlns:r="http://schemas.openxmlformats.org/officeDocument/2006/relationships" r:id="rId958" tgtFrame="_top"/>
          <a:extLst>
            <a:ext uri="{FF2B5EF4-FFF2-40B4-BE49-F238E27FC236}">
              <a16:creationId xmlns:a16="http://schemas.microsoft.com/office/drawing/2014/main" id="{487022D7-5CB1-47B0-B08E-C6D4D4FBD2A0}"/>
            </a:ext>
          </a:extLst>
        </xdr:cNvPr>
        <xdr:cNvSpPr>
          <a:spLocks noChangeAspect="1" noChangeArrowheads="1"/>
        </xdr:cNvSpPr>
      </xdr:nvSpPr>
      <xdr:spPr bwMode="auto">
        <a:xfrm>
          <a:off x="579755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xdr:row>
      <xdr:rowOff>0</xdr:rowOff>
    </xdr:from>
    <xdr:to>
      <xdr:col>0</xdr:col>
      <xdr:colOff>304800</xdr:colOff>
      <xdr:row>481</xdr:row>
      <xdr:rowOff>304800</xdr:rowOff>
    </xdr:to>
    <xdr:sp macro="" textlink="">
      <xdr:nvSpPr>
        <xdr:cNvPr id="26465" name="AutoShape 2913" descr="https://adas-server.mobiledrivetech.com/polarion/ria/images/suspect.gif">
          <a:extLst>
            <a:ext uri="{FF2B5EF4-FFF2-40B4-BE49-F238E27FC236}">
              <a16:creationId xmlns:a16="http://schemas.microsoft.com/office/drawing/2014/main" id="{89630693-A823-4888-8DD5-3456BDC4E5E2}"/>
            </a:ext>
          </a:extLst>
        </xdr:cNvPr>
        <xdr:cNvSpPr>
          <a:spLocks noChangeAspect="1" noChangeArrowheads="1"/>
        </xdr:cNvSpPr>
      </xdr:nvSpPr>
      <xdr:spPr bwMode="auto">
        <a:xfrm>
          <a:off x="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481</xdr:row>
      <xdr:rowOff>0</xdr:rowOff>
    </xdr:from>
    <xdr:to>
      <xdr:col>0</xdr:col>
      <xdr:colOff>615950</xdr:colOff>
      <xdr:row>481</xdr:row>
      <xdr:rowOff>304800</xdr:rowOff>
    </xdr:to>
    <xdr:sp macro="" textlink="">
      <xdr:nvSpPr>
        <xdr:cNvPr id="26466" name="AutoShape 2914">
          <a:extLst>
            <a:ext uri="{FF2B5EF4-FFF2-40B4-BE49-F238E27FC236}">
              <a16:creationId xmlns:a16="http://schemas.microsoft.com/office/drawing/2014/main" id="{B25320A3-0809-4E6C-A96A-79EAC8870CAA}"/>
            </a:ext>
          </a:extLst>
        </xdr:cNvPr>
        <xdr:cNvSpPr>
          <a:spLocks noChangeAspect="1" noChangeArrowheads="1"/>
        </xdr:cNvSpPr>
      </xdr:nvSpPr>
      <xdr:spPr bwMode="auto">
        <a:xfrm>
          <a:off x="31115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481</xdr:row>
      <xdr:rowOff>0</xdr:rowOff>
    </xdr:from>
    <xdr:to>
      <xdr:col>0</xdr:col>
      <xdr:colOff>927100</xdr:colOff>
      <xdr:row>481</xdr:row>
      <xdr:rowOff>304800</xdr:rowOff>
    </xdr:to>
    <xdr:sp macro="" textlink="">
      <xdr:nvSpPr>
        <xdr:cNvPr id="26467" name="AutoShape 2915" descr="https://adas-server.mobiledrivetech.com/polarion/icons/default/enums/type_purple_spec.png">
          <a:hlinkClick xmlns:r="http://schemas.openxmlformats.org/officeDocument/2006/relationships" r:id="rId959" tgtFrame="_blank"/>
          <a:extLst>
            <a:ext uri="{FF2B5EF4-FFF2-40B4-BE49-F238E27FC236}">
              <a16:creationId xmlns:a16="http://schemas.microsoft.com/office/drawing/2014/main" id="{327B231C-787B-45FD-94A5-DE75FC9F27B8}"/>
            </a:ext>
          </a:extLst>
        </xdr:cNvPr>
        <xdr:cNvSpPr>
          <a:spLocks noChangeAspect="1" noChangeArrowheads="1"/>
        </xdr:cNvSpPr>
      </xdr:nvSpPr>
      <xdr:spPr bwMode="auto">
        <a:xfrm>
          <a:off x="62230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481</xdr:row>
      <xdr:rowOff>0</xdr:rowOff>
    </xdr:from>
    <xdr:to>
      <xdr:col>1</xdr:col>
      <xdr:colOff>304800</xdr:colOff>
      <xdr:row>481</xdr:row>
      <xdr:rowOff>304800</xdr:rowOff>
    </xdr:to>
    <xdr:sp macro="" textlink="">
      <xdr:nvSpPr>
        <xdr:cNvPr id="26468" name="AutoShape 2916" descr="https://adas-server.mobiledrivetech.com/polarion/icons/default/enums/type_purple_spec.png">
          <a:hlinkClick xmlns:r="http://schemas.openxmlformats.org/officeDocument/2006/relationships" r:id="rId959" tgtFrame="_top"/>
          <a:extLst>
            <a:ext uri="{FF2B5EF4-FFF2-40B4-BE49-F238E27FC236}">
              <a16:creationId xmlns:a16="http://schemas.microsoft.com/office/drawing/2014/main" id="{134AB80A-B22B-4A54-AC9F-A93BCDC1B1AA}"/>
            </a:ext>
          </a:extLst>
        </xdr:cNvPr>
        <xdr:cNvSpPr>
          <a:spLocks noChangeAspect="1" noChangeArrowheads="1"/>
        </xdr:cNvSpPr>
      </xdr:nvSpPr>
      <xdr:spPr bwMode="auto">
        <a:xfrm>
          <a:off x="202565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481</xdr:row>
      <xdr:rowOff>0</xdr:rowOff>
    </xdr:from>
    <xdr:to>
      <xdr:col>2</xdr:col>
      <xdr:colOff>304800</xdr:colOff>
      <xdr:row>481</xdr:row>
      <xdr:rowOff>304800</xdr:rowOff>
    </xdr:to>
    <xdr:sp macro="" textlink="">
      <xdr:nvSpPr>
        <xdr:cNvPr id="26469" name="AutoShape 2917" descr="https://adas-server.mobiledrivetech.com/polarion/icons/default/enums/type_spike.gif">
          <a:hlinkClick xmlns:r="http://schemas.openxmlformats.org/officeDocument/2006/relationships" r:id="rId960" tgtFrame="_blank"/>
          <a:extLst>
            <a:ext uri="{FF2B5EF4-FFF2-40B4-BE49-F238E27FC236}">
              <a16:creationId xmlns:a16="http://schemas.microsoft.com/office/drawing/2014/main" id="{13A6B6B4-764C-4179-87F1-E2C411B6D829}"/>
            </a:ext>
          </a:extLst>
        </xdr:cNvPr>
        <xdr:cNvSpPr>
          <a:spLocks noChangeAspect="1" noChangeArrowheads="1"/>
        </xdr:cNvSpPr>
      </xdr:nvSpPr>
      <xdr:spPr bwMode="auto">
        <a:xfrm>
          <a:off x="265430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481</xdr:row>
      <xdr:rowOff>0</xdr:rowOff>
    </xdr:from>
    <xdr:to>
      <xdr:col>3</xdr:col>
      <xdr:colOff>304800</xdr:colOff>
      <xdr:row>481</xdr:row>
      <xdr:rowOff>304800</xdr:rowOff>
    </xdr:to>
    <xdr:sp macro="" textlink="">
      <xdr:nvSpPr>
        <xdr:cNvPr id="26470" name="AutoShape 2918" descr="https://adas-server.mobiledrivetech.com/polarion/icons/default/enums/type_spike.gif">
          <a:hlinkClick xmlns:r="http://schemas.openxmlformats.org/officeDocument/2006/relationships" r:id="rId960" tgtFrame="_top"/>
          <a:extLst>
            <a:ext uri="{FF2B5EF4-FFF2-40B4-BE49-F238E27FC236}">
              <a16:creationId xmlns:a16="http://schemas.microsoft.com/office/drawing/2014/main" id="{3B0D62C5-83BC-4AB9-BD56-B694F356B3C2}"/>
            </a:ext>
          </a:extLst>
        </xdr:cNvPr>
        <xdr:cNvSpPr>
          <a:spLocks noChangeAspect="1" noChangeArrowheads="1"/>
        </xdr:cNvSpPr>
      </xdr:nvSpPr>
      <xdr:spPr bwMode="auto">
        <a:xfrm>
          <a:off x="5797550" y="3148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xdr:row>
      <xdr:rowOff>0</xdr:rowOff>
    </xdr:from>
    <xdr:to>
      <xdr:col>0</xdr:col>
      <xdr:colOff>304800</xdr:colOff>
      <xdr:row>482</xdr:row>
      <xdr:rowOff>304800</xdr:rowOff>
    </xdr:to>
    <xdr:sp macro="" textlink="">
      <xdr:nvSpPr>
        <xdr:cNvPr id="26471" name="AutoShape 2919" descr="https://adas-server.mobiledrivetech.com/polarion/ria/images/suspect.gif">
          <a:extLst>
            <a:ext uri="{FF2B5EF4-FFF2-40B4-BE49-F238E27FC236}">
              <a16:creationId xmlns:a16="http://schemas.microsoft.com/office/drawing/2014/main" id="{06F7317E-4212-4E7F-901C-A685E6F5E4BE}"/>
            </a:ext>
          </a:extLst>
        </xdr:cNvPr>
        <xdr:cNvSpPr>
          <a:spLocks noChangeAspect="1" noChangeArrowheads="1"/>
        </xdr:cNvSpPr>
      </xdr:nvSpPr>
      <xdr:spPr bwMode="auto">
        <a:xfrm>
          <a:off x="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482</xdr:row>
      <xdr:rowOff>0</xdr:rowOff>
    </xdr:from>
    <xdr:to>
      <xdr:col>0</xdr:col>
      <xdr:colOff>615950</xdr:colOff>
      <xdr:row>482</xdr:row>
      <xdr:rowOff>304800</xdr:rowOff>
    </xdr:to>
    <xdr:sp macro="" textlink="">
      <xdr:nvSpPr>
        <xdr:cNvPr id="26472" name="AutoShape 2920">
          <a:extLst>
            <a:ext uri="{FF2B5EF4-FFF2-40B4-BE49-F238E27FC236}">
              <a16:creationId xmlns:a16="http://schemas.microsoft.com/office/drawing/2014/main" id="{1AA8F503-C2FF-4E3C-A2F7-A3E65AD40AFF}"/>
            </a:ext>
          </a:extLst>
        </xdr:cNvPr>
        <xdr:cNvSpPr>
          <a:spLocks noChangeAspect="1" noChangeArrowheads="1"/>
        </xdr:cNvSpPr>
      </xdr:nvSpPr>
      <xdr:spPr bwMode="auto">
        <a:xfrm>
          <a:off x="31115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482</xdr:row>
      <xdr:rowOff>0</xdr:rowOff>
    </xdr:from>
    <xdr:to>
      <xdr:col>0</xdr:col>
      <xdr:colOff>927100</xdr:colOff>
      <xdr:row>482</xdr:row>
      <xdr:rowOff>304800</xdr:rowOff>
    </xdr:to>
    <xdr:sp macro="" textlink="">
      <xdr:nvSpPr>
        <xdr:cNvPr id="26473" name="AutoShape 2921" descr="https://adas-server.mobiledrivetech.com/polarion/icons/default/enums/type_purple_spec.png">
          <a:hlinkClick xmlns:r="http://schemas.openxmlformats.org/officeDocument/2006/relationships" r:id="rId961" tgtFrame="_blank"/>
          <a:extLst>
            <a:ext uri="{FF2B5EF4-FFF2-40B4-BE49-F238E27FC236}">
              <a16:creationId xmlns:a16="http://schemas.microsoft.com/office/drawing/2014/main" id="{198DD1FA-49EC-4868-9827-C41A32EE27B9}"/>
            </a:ext>
          </a:extLst>
        </xdr:cNvPr>
        <xdr:cNvSpPr>
          <a:spLocks noChangeAspect="1" noChangeArrowheads="1"/>
        </xdr:cNvSpPr>
      </xdr:nvSpPr>
      <xdr:spPr bwMode="auto">
        <a:xfrm>
          <a:off x="62230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482</xdr:row>
      <xdr:rowOff>0</xdr:rowOff>
    </xdr:from>
    <xdr:to>
      <xdr:col>1</xdr:col>
      <xdr:colOff>304800</xdr:colOff>
      <xdr:row>482</xdr:row>
      <xdr:rowOff>304800</xdr:rowOff>
    </xdr:to>
    <xdr:sp macro="" textlink="">
      <xdr:nvSpPr>
        <xdr:cNvPr id="26474" name="AutoShape 2922" descr="https://adas-server.mobiledrivetech.com/polarion/icons/default/enums/type_purple_spec.png">
          <a:hlinkClick xmlns:r="http://schemas.openxmlformats.org/officeDocument/2006/relationships" r:id="rId961" tgtFrame="_top"/>
          <a:extLst>
            <a:ext uri="{FF2B5EF4-FFF2-40B4-BE49-F238E27FC236}">
              <a16:creationId xmlns:a16="http://schemas.microsoft.com/office/drawing/2014/main" id="{E7783D52-0286-42D7-BF21-468E5F1FAE58}"/>
            </a:ext>
          </a:extLst>
        </xdr:cNvPr>
        <xdr:cNvSpPr>
          <a:spLocks noChangeAspect="1" noChangeArrowheads="1"/>
        </xdr:cNvSpPr>
      </xdr:nvSpPr>
      <xdr:spPr bwMode="auto">
        <a:xfrm>
          <a:off x="202565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482</xdr:row>
      <xdr:rowOff>0</xdr:rowOff>
    </xdr:from>
    <xdr:to>
      <xdr:col>2</xdr:col>
      <xdr:colOff>304800</xdr:colOff>
      <xdr:row>482</xdr:row>
      <xdr:rowOff>304800</xdr:rowOff>
    </xdr:to>
    <xdr:sp macro="" textlink="">
      <xdr:nvSpPr>
        <xdr:cNvPr id="26475" name="AutoShape 2923" descr="https://adas-server.mobiledrivetech.com/polarion/icons/default/enums/type_spike.gif">
          <a:hlinkClick xmlns:r="http://schemas.openxmlformats.org/officeDocument/2006/relationships" r:id="rId962" tgtFrame="_blank"/>
          <a:extLst>
            <a:ext uri="{FF2B5EF4-FFF2-40B4-BE49-F238E27FC236}">
              <a16:creationId xmlns:a16="http://schemas.microsoft.com/office/drawing/2014/main" id="{288481E6-8F12-4794-9711-267B4E91A120}"/>
            </a:ext>
          </a:extLst>
        </xdr:cNvPr>
        <xdr:cNvSpPr>
          <a:spLocks noChangeAspect="1" noChangeArrowheads="1"/>
        </xdr:cNvSpPr>
      </xdr:nvSpPr>
      <xdr:spPr bwMode="auto">
        <a:xfrm>
          <a:off x="265430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482</xdr:row>
      <xdr:rowOff>0</xdr:rowOff>
    </xdr:from>
    <xdr:to>
      <xdr:col>3</xdr:col>
      <xdr:colOff>304800</xdr:colOff>
      <xdr:row>482</xdr:row>
      <xdr:rowOff>304800</xdr:rowOff>
    </xdr:to>
    <xdr:sp macro="" textlink="">
      <xdr:nvSpPr>
        <xdr:cNvPr id="26476" name="AutoShape 2924" descr="https://adas-server.mobiledrivetech.com/polarion/icons/default/enums/type_spike.gif">
          <a:hlinkClick xmlns:r="http://schemas.openxmlformats.org/officeDocument/2006/relationships" r:id="rId962" tgtFrame="_top"/>
          <a:extLst>
            <a:ext uri="{FF2B5EF4-FFF2-40B4-BE49-F238E27FC236}">
              <a16:creationId xmlns:a16="http://schemas.microsoft.com/office/drawing/2014/main" id="{94DEE04B-C638-4038-9578-CC011D0C1DDE}"/>
            </a:ext>
          </a:extLst>
        </xdr:cNvPr>
        <xdr:cNvSpPr>
          <a:spLocks noChangeAspect="1" noChangeArrowheads="1"/>
        </xdr:cNvSpPr>
      </xdr:nvSpPr>
      <xdr:spPr bwMode="auto">
        <a:xfrm>
          <a:off x="5797550" y="315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xdr:row>
      <xdr:rowOff>0</xdr:rowOff>
    </xdr:from>
    <xdr:to>
      <xdr:col>0</xdr:col>
      <xdr:colOff>304800</xdr:colOff>
      <xdr:row>483</xdr:row>
      <xdr:rowOff>304800</xdr:rowOff>
    </xdr:to>
    <xdr:sp macro="" textlink="">
      <xdr:nvSpPr>
        <xdr:cNvPr id="26477" name="AutoShape 2925" descr="https://adas-server.mobiledrivetech.com/polarion/ria/images/suspect.gif">
          <a:extLst>
            <a:ext uri="{FF2B5EF4-FFF2-40B4-BE49-F238E27FC236}">
              <a16:creationId xmlns:a16="http://schemas.microsoft.com/office/drawing/2014/main" id="{1BAC6F46-A9D4-4FB6-8293-D5B0CCBABABA}"/>
            </a:ext>
          </a:extLst>
        </xdr:cNvPr>
        <xdr:cNvSpPr>
          <a:spLocks noChangeAspect="1" noChangeArrowheads="1"/>
        </xdr:cNvSpPr>
      </xdr:nvSpPr>
      <xdr:spPr bwMode="auto">
        <a:xfrm>
          <a:off x="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483</xdr:row>
      <xdr:rowOff>0</xdr:rowOff>
    </xdr:from>
    <xdr:to>
      <xdr:col>0</xdr:col>
      <xdr:colOff>615950</xdr:colOff>
      <xdr:row>483</xdr:row>
      <xdr:rowOff>304800</xdr:rowOff>
    </xdr:to>
    <xdr:sp macro="" textlink="">
      <xdr:nvSpPr>
        <xdr:cNvPr id="26478" name="AutoShape 2926">
          <a:extLst>
            <a:ext uri="{FF2B5EF4-FFF2-40B4-BE49-F238E27FC236}">
              <a16:creationId xmlns:a16="http://schemas.microsoft.com/office/drawing/2014/main" id="{025774CC-18E1-4409-9487-090D23C9506D}"/>
            </a:ext>
          </a:extLst>
        </xdr:cNvPr>
        <xdr:cNvSpPr>
          <a:spLocks noChangeAspect="1" noChangeArrowheads="1"/>
        </xdr:cNvSpPr>
      </xdr:nvSpPr>
      <xdr:spPr bwMode="auto">
        <a:xfrm>
          <a:off x="31115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483</xdr:row>
      <xdr:rowOff>0</xdr:rowOff>
    </xdr:from>
    <xdr:to>
      <xdr:col>0</xdr:col>
      <xdr:colOff>927100</xdr:colOff>
      <xdr:row>483</xdr:row>
      <xdr:rowOff>304800</xdr:rowOff>
    </xdr:to>
    <xdr:sp macro="" textlink="">
      <xdr:nvSpPr>
        <xdr:cNvPr id="26479" name="AutoShape 2927" descr="https://adas-server.mobiledrivetech.com/polarion/icons/default/enums/type_purple_spec.png">
          <a:hlinkClick xmlns:r="http://schemas.openxmlformats.org/officeDocument/2006/relationships" r:id="rId963" tgtFrame="_blank"/>
          <a:extLst>
            <a:ext uri="{FF2B5EF4-FFF2-40B4-BE49-F238E27FC236}">
              <a16:creationId xmlns:a16="http://schemas.microsoft.com/office/drawing/2014/main" id="{59880C6A-DEA5-4CDD-BAC0-4F25CAFE06BB}"/>
            </a:ext>
          </a:extLst>
        </xdr:cNvPr>
        <xdr:cNvSpPr>
          <a:spLocks noChangeAspect="1" noChangeArrowheads="1"/>
        </xdr:cNvSpPr>
      </xdr:nvSpPr>
      <xdr:spPr bwMode="auto">
        <a:xfrm>
          <a:off x="62230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483</xdr:row>
      <xdr:rowOff>0</xdr:rowOff>
    </xdr:from>
    <xdr:to>
      <xdr:col>1</xdr:col>
      <xdr:colOff>304800</xdr:colOff>
      <xdr:row>483</xdr:row>
      <xdr:rowOff>304800</xdr:rowOff>
    </xdr:to>
    <xdr:sp macro="" textlink="">
      <xdr:nvSpPr>
        <xdr:cNvPr id="26480" name="AutoShape 2928" descr="https://adas-server.mobiledrivetech.com/polarion/icons/default/enums/type_purple_spec.png">
          <a:hlinkClick xmlns:r="http://schemas.openxmlformats.org/officeDocument/2006/relationships" r:id="rId963" tgtFrame="_top"/>
          <a:extLst>
            <a:ext uri="{FF2B5EF4-FFF2-40B4-BE49-F238E27FC236}">
              <a16:creationId xmlns:a16="http://schemas.microsoft.com/office/drawing/2014/main" id="{CD3E5059-555D-40D2-A631-2A8531B99006}"/>
            </a:ext>
          </a:extLst>
        </xdr:cNvPr>
        <xdr:cNvSpPr>
          <a:spLocks noChangeAspect="1" noChangeArrowheads="1"/>
        </xdr:cNvSpPr>
      </xdr:nvSpPr>
      <xdr:spPr bwMode="auto">
        <a:xfrm>
          <a:off x="202565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483</xdr:row>
      <xdr:rowOff>0</xdr:rowOff>
    </xdr:from>
    <xdr:to>
      <xdr:col>2</xdr:col>
      <xdr:colOff>304800</xdr:colOff>
      <xdr:row>483</xdr:row>
      <xdr:rowOff>304800</xdr:rowOff>
    </xdr:to>
    <xdr:sp macro="" textlink="">
      <xdr:nvSpPr>
        <xdr:cNvPr id="26481" name="AutoShape 2929" descr="https://adas-server.mobiledrivetech.com/polarion/icons/default/enums/type_spike.gif">
          <a:hlinkClick xmlns:r="http://schemas.openxmlformats.org/officeDocument/2006/relationships" r:id="rId964" tgtFrame="_blank"/>
          <a:extLst>
            <a:ext uri="{FF2B5EF4-FFF2-40B4-BE49-F238E27FC236}">
              <a16:creationId xmlns:a16="http://schemas.microsoft.com/office/drawing/2014/main" id="{F96412F9-A9CE-43A8-85BB-30210DB9806B}"/>
            </a:ext>
          </a:extLst>
        </xdr:cNvPr>
        <xdr:cNvSpPr>
          <a:spLocks noChangeAspect="1" noChangeArrowheads="1"/>
        </xdr:cNvSpPr>
      </xdr:nvSpPr>
      <xdr:spPr bwMode="auto">
        <a:xfrm>
          <a:off x="265430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483</xdr:row>
      <xdr:rowOff>0</xdr:rowOff>
    </xdr:from>
    <xdr:to>
      <xdr:col>3</xdr:col>
      <xdr:colOff>304800</xdr:colOff>
      <xdr:row>483</xdr:row>
      <xdr:rowOff>304800</xdr:rowOff>
    </xdr:to>
    <xdr:sp macro="" textlink="">
      <xdr:nvSpPr>
        <xdr:cNvPr id="26482" name="AutoShape 2930" descr="https://adas-server.mobiledrivetech.com/polarion/icons/default/enums/type_spike.gif">
          <a:hlinkClick xmlns:r="http://schemas.openxmlformats.org/officeDocument/2006/relationships" r:id="rId964" tgtFrame="_top"/>
          <a:extLst>
            <a:ext uri="{FF2B5EF4-FFF2-40B4-BE49-F238E27FC236}">
              <a16:creationId xmlns:a16="http://schemas.microsoft.com/office/drawing/2014/main" id="{F0220196-95E4-4050-B9CD-EA1D5ECAB135}"/>
            </a:ext>
          </a:extLst>
        </xdr:cNvPr>
        <xdr:cNvSpPr>
          <a:spLocks noChangeAspect="1" noChangeArrowheads="1"/>
        </xdr:cNvSpPr>
      </xdr:nvSpPr>
      <xdr:spPr bwMode="auto">
        <a:xfrm>
          <a:off x="5797550" y="3161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xdr:row>
      <xdr:rowOff>0</xdr:rowOff>
    </xdr:from>
    <xdr:to>
      <xdr:col>0</xdr:col>
      <xdr:colOff>304800</xdr:colOff>
      <xdr:row>484</xdr:row>
      <xdr:rowOff>304800</xdr:rowOff>
    </xdr:to>
    <xdr:sp macro="" textlink="">
      <xdr:nvSpPr>
        <xdr:cNvPr id="26483" name="AutoShape 2931" descr="https://adas-server.mobiledrivetech.com/polarion/ria/images/suspect.gif">
          <a:extLst>
            <a:ext uri="{FF2B5EF4-FFF2-40B4-BE49-F238E27FC236}">
              <a16:creationId xmlns:a16="http://schemas.microsoft.com/office/drawing/2014/main" id="{DC740DFC-E697-4421-A456-34D107098AC9}"/>
            </a:ext>
          </a:extLst>
        </xdr:cNvPr>
        <xdr:cNvSpPr>
          <a:spLocks noChangeAspect="1" noChangeArrowheads="1"/>
        </xdr:cNvSpPr>
      </xdr:nvSpPr>
      <xdr:spPr bwMode="auto">
        <a:xfrm>
          <a:off x="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484</xdr:row>
      <xdr:rowOff>0</xdr:rowOff>
    </xdr:from>
    <xdr:to>
      <xdr:col>0</xdr:col>
      <xdr:colOff>615950</xdr:colOff>
      <xdr:row>484</xdr:row>
      <xdr:rowOff>304800</xdr:rowOff>
    </xdr:to>
    <xdr:sp macro="" textlink="">
      <xdr:nvSpPr>
        <xdr:cNvPr id="26484" name="AutoShape 2932">
          <a:extLst>
            <a:ext uri="{FF2B5EF4-FFF2-40B4-BE49-F238E27FC236}">
              <a16:creationId xmlns:a16="http://schemas.microsoft.com/office/drawing/2014/main" id="{853AD0FE-3C7E-4354-9527-49BCDE14DFFB}"/>
            </a:ext>
          </a:extLst>
        </xdr:cNvPr>
        <xdr:cNvSpPr>
          <a:spLocks noChangeAspect="1" noChangeArrowheads="1"/>
        </xdr:cNvSpPr>
      </xdr:nvSpPr>
      <xdr:spPr bwMode="auto">
        <a:xfrm>
          <a:off x="31115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484</xdr:row>
      <xdr:rowOff>0</xdr:rowOff>
    </xdr:from>
    <xdr:to>
      <xdr:col>0</xdr:col>
      <xdr:colOff>927100</xdr:colOff>
      <xdr:row>484</xdr:row>
      <xdr:rowOff>304800</xdr:rowOff>
    </xdr:to>
    <xdr:sp macro="" textlink="">
      <xdr:nvSpPr>
        <xdr:cNvPr id="26485" name="AutoShape 2933" descr="https://adas-server.mobiledrivetech.com/polarion/icons/default/enums/type_purple_spec.png">
          <a:hlinkClick xmlns:r="http://schemas.openxmlformats.org/officeDocument/2006/relationships" r:id="rId965" tgtFrame="_blank"/>
          <a:extLst>
            <a:ext uri="{FF2B5EF4-FFF2-40B4-BE49-F238E27FC236}">
              <a16:creationId xmlns:a16="http://schemas.microsoft.com/office/drawing/2014/main" id="{27D49DD1-BDE5-4E61-A9E8-1D4334B510B7}"/>
            </a:ext>
          </a:extLst>
        </xdr:cNvPr>
        <xdr:cNvSpPr>
          <a:spLocks noChangeAspect="1" noChangeArrowheads="1"/>
        </xdr:cNvSpPr>
      </xdr:nvSpPr>
      <xdr:spPr bwMode="auto">
        <a:xfrm>
          <a:off x="62230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484</xdr:row>
      <xdr:rowOff>0</xdr:rowOff>
    </xdr:from>
    <xdr:to>
      <xdr:col>1</xdr:col>
      <xdr:colOff>304800</xdr:colOff>
      <xdr:row>484</xdr:row>
      <xdr:rowOff>304800</xdr:rowOff>
    </xdr:to>
    <xdr:sp macro="" textlink="">
      <xdr:nvSpPr>
        <xdr:cNvPr id="26486" name="AutoShape 2934" descr="https://adas-server.mobiledrivetech.com/polarion/icons/default/enums/type_purple_spec.png">
          <a:hlinkClick xmlns:r="http://schemas.openxmlformats.org/officeDocument/2006/relationships" r:id="rId965" tgtFrame="_top"/>
          <a:extLst>
            <a:ext uri="{FF2B5EF4-FFF2-40B4-BE49-F238E27FC236}">
              <a16:creationId xmlns:a16="http://schemas.microsoft.com/office/drawing/2014/main" id="{07D86AAD-0A99-4525-8E1F-6D9C72DA425B}"/>
            </a:ext>
          </a:extLst>
        </xdr:cNvPr>
        <xdr:cNvSpPr>
          <a:spLocks noChangeAspect="1" noChangeArrowheads="1"/>
        </xdr:cNvSpPr>
      </xdr:nvSpPr>
      <xdr:spPr bwMode="auto">
        <a:xfrm>
          <a:off x="202565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484</xdr:row>
      <xdr:rowOff>0</xdr:rowOff>
    </xdr:from>
    <xdr:to>
      <xdr:col>2</xdr:col>
      <xdr:colOff>304800</xdr:colOff>
      <xdr:row>484</xdr:row>
      <xdr:rowOff>304800</xdr:rowOff>
    </xdr:to>
    <xdr:sp macro="" textlink="">
      <xdr:nvSpPr>
        <xdr:cNvPr id="26487" name="AutoShape 2935" descr="https://adas-server.mobiledrivetech.com/polarion/icons/default/enums/type_spike.gif">
          <a:hlinkClick xmlns:r="http://schemas.openxmlformats.org/officeDocument/2006/relationships" r:id="rId966" tgtFrame="_blank"/>
          <a:extLst>
            <a:ext uri="{FF2B5EF4-FFF2-40B4-BE49-F238E27FC236}">
              <a16:creationId xmlns:a16="http://schemas.microsoft.com/office/drawing/2014/main" id="{FE058F4A-29E4-4792-BAB4-2A3E191887D2}"/>
            </a:ext>
          </a:extLst>
        </xdr:cNvPr>
        <xdr:cNvSpPr>
          <a:spLocks noChangeAspect="1" noChangeArrowheads="1"/>
        </xdr:cNvSpPr>
      </xdr:nvSpPr>
      <xdr:spPr bwMode="auto">
        <a:xfrm>
          <a:off x="265430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484</xdr:row>
      <xdr:rowOff>0</xdr:rowOff>
    </xdr:from>
    <xdr:to>
      <xdr:col>3</xdr:col>
      <xdr:colOff>304800</xdr:colOff>
      <xdr:row>484</xdr:row>
      <xdr:rowOff>304800</xdr:rowOff>
    </xdr:to>
    <xdr:sp macro="" textlink="">
      <xdr:nvSpPr>
        <xdr:cNvPr id="26488" name="AutoShape 2936" descr="https://adas-server.mobiledrivetech.com/polarion/icons/default/enums/type_spike.gif">
          <a:hlinkClick xmlns:r="http://schemas.openxmlformats.org/officeDocument/2006/relationships" r:id="rId966" tgtFrame="_top"/>
          <a:extLst>
            <a:ext uri="{FF2B5EF4-FFF2-40B4-BE49-F238E27FC236}">
              <a16:creationId xmlns:a16="http://schemas.microsoft.com/office/drawing/2014/main" id="{27D4E710-FB5C-49C7-B5BC-52EAAEF905FC}"/>
            </a:ext>
          </a:extLst>
        </xdr:cNvPr>
        <xdr:cNvSpPr>
          <a:spLocks noChangeAspect="1" noChangeArrowheads="1"/>
        </xdr:cNvSpPr>
      </xdr:nvSpPr>
      <xdr:spPr bwMode="auto">
        <a:xfrm>
          <a:off x="5797550" y="3168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xdr:row>
      <xdr:rowOff>0</xdr:rowOff>
    </xdr:from>
    <xdr:to>
      <xdr:col>0</xdr:col>
      <xdr:colOff>304800</xdr:colOff>
      <xdr:row>485</xdr:row>
      <xdr:rowOff>304800</xdr:rowOff>
    </xdr:to>
    <xdr:sp macro="" textlink="">
      <xdr:nvSpPr>
        <xdr:cNvPr id="26489" name="AutoShape 2937" descr="https://adas-server.mobiledrivetech.com/polarion/ria/images/suspect.gif">
          <a:extLst>
            <a:ext uri="{FF2B5EF4-FFF2-40B4-BE49-F238E27FC236}">
              <a16:creationId xmlns:a16="http://schemas.microsoft.com/office/drawing/2014/main" id="{E7850AFC-D2D5-4BDE-B3AB-F16623AC32C2}"/>
            </a:ext>
          </a:extLst>
        </xdr:cNvPr>
        <xdr:cNvSpPr>
          <a:spLocks noChangeAspect="1" noChangeArrowheads="1"/>
        </xdr:cNvSpPr>
      </xdr:nvSpPr>
      <xdr:spPr bwMode="auto">
        <a:xfrm>
          <a:off x="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485</xdr:row>
      <xdr:rowOff>0</xdr:rowOff>
    </xdr:from>
    <xdr:to>
      <xdr:col>0</xdr:col>
      <xdr:colOff>615950</xdr:colOff>
      <xdr:row>485</xdr:row>
      <xdr:rowOff>304800</xdr:rowOff>
    </xdr:to>
    <xdr:sp macro="" textlink="">
      <xdr:nvSpPr>
        <xdr:cNvPr id="26490" name="AutoShape 2938">
          <a:extLst>
            <a:ext uri="{FF2B5EF4-FFF2-40B4-BE49-F238E27FC236}">
              <a16:creationId xmlns:a16="http://schemas.microsoft.com/office/drawing/2014/main" id="{1A2AA95C-953D-48CB-869F-335C3E941D15}"/>
            </a:ext>
          </a:extLst>
        </xdr:cNvPr>
        <xdr:cNvSpPr>
          <a:spLocks noChangeAspect="1" noChangeArrowheads="1"/>
        </xdr:cNvSpPr>
      </xdr:nvSpPr>
      <xdr:spPr bwMode="auto">
        <a:xfrm>
          <a:off x="31115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485</xdr:row>
      <xdr:rowOff>0</xdr:rowOff>
    </xdr:from>
    <xdr:to>
      <xdr:col>0</xdr:col>
      <xdr:colOff>927100</xdr:colOff>
      <xdr:row>485</xdr:row>
      <xdr:rowOff>304800</xdr:rowOff>
    </xdr:to>
    <xdr:sp macro="" textlink="">
      <xdr:nvSpPr>
        <xdr:cNvPr id="26491" name="AutoShape 2939" descr="https://adas-server.mobiledrivetech.com/polarion/icons/default/enums/type_purple_spec.png">
          <a:hlinkClick xmlns:r="http://schemas.openxmlformats.org/officeDocument/2006/relationships" r:id="rId967" tgtFrame="_blank"/>
          <a:extLst>
            <a:ext uri="{FF2B5EF4-FFF2-40B4-BE49-F238E27FC236}">
              <a16:creationId xmlns:a16="http://schemas.microsoft.com/office/drawing/2014/main" id="{ABD50ED3-100E-40D9-BAA0-90001EA85EAD}"/>
            </a:ext>
          </a:extLst>
        </xdr:cNvPr>
        <xdr:cNvSpPr>
          <a:spLocks noChangeAspect="1" noChangeArrowheads="1"/>
        </xdr:cNvSpPr>
      </xdr:nvSpPr>
      <xdr:spPr bwMode="auto">
        <a:xfrm>
          <a:off x="62230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485</xdr:row>
      <xdr:rowOff>0</xdr:rowOff>
    </xdr:from>
    <xdr:to>
      <xdr:col>1</xdr:col>
      <xdr:colOff>304800</xdr:colOff>
      <xdr:row>485</xdr:row>
      <xdr:rowOff>304800</xdr:rowOff>
    </xdr:to>
    <xdr:sp macro="" textlink="">
      <xdr:nvSpPr>
        <xdr:cNvPr id="26492" name="AutoShape 2940" descr="https://adas-server.mobiledrivetech.com/polarion/icons/default/enums/type_purple_spec.png">
          <a:hlinkClick xmlns:r="http://schemas.openxmlformats.org/officeDocument/2006/relationships" r:id="rId967" tgtFrame="_top"/>
          <a:extLst>
            <a:ext uri="{FF2B5EF4-FFF2-40B4-BE49-F238E27FC236}">
              <a16:creationId xmlns:a16="http://schemas.microsoft.com/office/drawing/2014/main" id="{E3DE2EAF-B5D0-492D-8B87-7D0216901B14}"/>
            </a:ext>
          </a:extLst>
        </xdr:cNvPr>
        <xdr:cNvSpPr>
          <a:spLocks noChangeAspect="1" noChangeArrowheads="1"/>
        </xdr:cNvSpPr>
      </xdr:nvSpPr>
      <xdr:spPr bwMode="auto">
        <a:xfrm>
          <a:off x="202565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485</xdr:row>
      <xdr:rowOff>0</xdr:rowOff>
    </xdr:from>
    <xdr:to>
      <xdr:col>2</xdr:col>
      <xdr:colOff>304800</xdr:colOff>
      <xdr:row>485</xdr:row>
      <xdr:rowOff>304800</xdr:rowOff>
    </xdr:to>
    <xdr:sp macro="" textlink="">
      <xdr:nvSpPr>
        <xdr:cNvPr id="26493" name="AutoShape 2941" descr="https://adas-server.mobiledrivetech.com/polarion/icons/default/enums/type_spike.gif">
          <a:hlinkClick xmlns:r="http://schemas.openxmlformats.org/officeDocument/2006/relationships" r:id="rId968" tgtFrame="_blank"/>
          <a:extLst>
            <a:ext uri="{FF2B5EF4-FFF2-40B4-BE49-F238E27FC236}">
              <a16:creationId xmlns:a16="http://schemas.microsoft.com/office/drawing/2014/main" id="{CB2FCC98-7BD2-4DD7-AF77-B71A83F11987}"/>
            </a:ext>
          </a:extLst>
        </xdr:cNvPr>
        <xdr:cNvSpPr>
          <a:spLocks noChangeAspect="1" noChangeArrowheads="1"/>
        </xdr:cNvSpPr>
      </xdr:nvSpPr>
      <xdr:spPr bwMode="auto">
        <a:xfrm>
          <a:off x="265430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485</xdr:row>
      <xdr:rowOff>0</xdr:rowOff>
    </xdr:from>
    <xdr:to>
      <xdr:col>3</xdr:col>
      <xdr:colOff>304800</xdr:colOff>
      <xdr:row>485</xdr:row>
      <xdr:rowOff>304800</xdr:rowOff>
    </xdr:to>
    <xdr:sp macro="" textlink="">
      <xdr:nvSpPr>
        <xdr:cNvPr id="26494" name="AutoShape 2942" descr="https://adas-server.mobiledrivetech.com/polarion/icons/default/enums/type_spike.gif">
          <a:hlinkClick xmlns:r="http://schemas.openxmlformats.org/officeDocument/2006/relationships" r:id="rId968" tgtFrame="_top"/>
          <a:extLst>
            <a:ext uri="{FF2B5EF4-FFF2-40B4-BE49-F238E27FC236}">
              <a16:creationId xmlns:a16="http://schemas.microsoft.com/office/drawing/2014/main" id="{A2FD14AF-EBD8-4F97-9E12-E71FC68A0AEE}"/>
            </a:ext>
          </a:extLst>
        </xdr:cNvPr>
        <xdr:cNvSpPr>
          <a:spLocks noChangeAspect="1" noChangeArrowheads="1"/>
        </xdr:cNvSpPr>
      </xdr:nvSpPr>
      <xdr:spPr bwMode="auto">
        <a:xfrm>
          <a:off x="5797550" y="3174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xdr:row>
      <xdr:rowOff>0</xdr:rowOff>
    </xdr:from>
    <xdr:to>
      <xdr:col>0</xdr:col>
      <xdr:colOff>304800</xdr:colOff>
      <xdr:row>486</xdr:row>
      <xdr:rowOff>304800</xdr:rowOff>
    </xdr:to>
    <xdr:sp macro="" textlink="">
      <xdr:nvSpPr>
        <xdr:cNvPr id="26495" name="AutoShape 2943" descr="https://adas-server.mobiledrivetech.com/polarion/ria/images/suspect.gif">
          <a:extLst>
            <a:ext uri="{FF2B5EF4-FFF2-40B4-BE49-F238E27FC236}">
              <a16:creationId xmlns:a16="http://schemas.microsoft.com/office/drawing/2014/main" id="{29ED3222-DFB7-4C18-99DA-4BB08A8B63B7}"/>
            </a:ext>
          </a:extLst>
        </xdr:cNvPr>
        <xdr:cNvSpPr>
          <a:spLocks noChangeAspect="1" noChangeArrowheads="1"/>
        </xdr:cNvSpPr>
      </xdr:nvSpPr>
      <xdr:spPr bwMode="auto">
        <a:xfrm>
          <a:off x="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486</xdr:row>
      <xdr:rowOff>0</xdr:rowOff>
    </xdr:from>
    <xdr:to>
      <xdr:col>0</xdr:col>
      <xdr:colOff>615950</xdr:colOff>
      <xdr:row>486</xdr:row>
      <xdr:rowOff>304800</xdr:rowOff>
    </xdr:to>
    <xdr:sp macro="" textlink="">
      <xdr:nvSpPr>
        <xdr:cNvPr id="26496" name="AutoShape 2944">
          <a:extLst>
            <a:ext uri="{FF2B5EF4-FFF2-40B4-BE49-F238E27FC236}">
              <a16:creationId xmlns:a16="http://schemas.microsoft.com/office/drawing/2014/main" id="{0B1328FB-4161-4F0A-8483-53D8D66FFBF7}"/>
            </a:ext>
          </a:extLst>
        </xdr:cNvPr>
        <xdr:cNvSpPr>
          <a:spLocks noChangeAspect="1" noChangeArrowheads="1"/>
        </xdr:cNvSpPr>
      </xdr:nvSpPr>
      <xdr:spPr bwMode="auto">
        <a:xfrm>
          <a:off x="31115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486</xdr:row>
      <xdr:rowOff>0</xdr:rowOff>
    </xdr:from>
    <xdr:to>
      <xdr:col>0</xdr:col>
      <xdr:colOff>927100</xdr:colOff>
      <xdr:row>486</xdr:row>
      <xdr:rowOff>304800</xdr:rowOff>
    </xdr:to>
    <xdr:sp macro="" textlink="">
      <xdr:nvSpPr>
        <xdr:cNvPr id="26497" name="AutoShape 2945" descr="https://adas-server.mobiledrivetech.com/polarion/icons/default/enums/type_purple_spec.png">
          <a:hlinkClick xmlns:r="http://schemas.openxmlformats.org/officeDocument/2006/relationships" r:id="rId969" tgtFrame="_blank"/>
          <a:extLst>
            <a:ext uri="{FF2B5EF4-FFF2-40B4-BE49-F238E27FC236}">
              <a16:creationId xmlns:a16="http://schemas.microsoft.com/office/drawing/2014/main" id="{501E025F-7CCF-4F78-A600-84D047B93C90}"/>
            </a:ext>
          </a:extLst>
        </xdr:cNvPr>
        <xdr:cNvSpPr>
          <a:spLocks noChangeAspect="1" noChangeArrowheads="1"/>
        </xdr:cNvSpPr>
      </xdr:nvSpPr>
      <xdr:spPr bwMode="auto">
        <a:xfrm>
          <a:off x="62230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26498" name="AutoShape 2946" descr="https://adas-server.mobiledrivetech.com/polarion/icons/default/enums/type_purple_spec.png">
          <a:hlinkClick xmlns:r="http://schemas.openxmlformats.org/officeDocument/2006/relationships" r:id="rId969" tgtFrame="_top"/>
          <a:extLst>
            <a:ext uri="{FF2B5EF4-FFF2-40B4-BE49-F238E27FC236}">
              <a16:creationId xmlns:a16="http://schemas.microsoft.com/office/drawing/2014/main" id="{FD004D22-6D89-48C9-9EF9-C5E7FE531FFA}"/>
            </a:ext>
          </a:extLst>
        </xdr:cNvPr>
        <xdr:cNvSpPr>
          <a:spLocks noChangeAspect="1" noChangeArrowheads="1"/>
        </xdr:cNvSpPr>
      </xdr:nvSpPr>
      <xdr:spPr bwMode="auto">
        <a:xfrm>
          <a:off x="202565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486</xdr:row>
      <xdr:rowOff>0</xdr:rowOff>
    </xdr:from>
    <xdr:to>
      <xdr:col>2</xdr:col>
      <xdr:colOff>304800</xdr:colOff>
      <xdr:row>486</xdr:row>
      <xdr:rowOff>304800</xdr:rowOff>
    </xdr:to>
    <xdr:sp macro="" textlink="">
      <xdr:nvSpPr>
        <xdr:cNvPr id="26499" name="AutoShape 2947" descr="https://adas-server.mobiledrivetech.com/polarion/icons/default/enums/type_spike.gif">
          <a:hlinkClick xmlns:r="http://schemas.openxmlformats.org/officeDocument/2006/relationships" r:id="rId970" tgtFrame="_blank"/>
          <a:extLst>
            <a:ext uri="{FF2B5EF4-FFF2-40B4-BE49-F238E27FC236}">
              <a16:creationId xmlns:a16="http://schemas.microsoft.com/office/drawing/2014/main" id="{70810AF8-EADA-481D-9BC2-11C362DD56DB}"/>
            </a:ext>
          </a:extLst>
        </xdr:cNvPr>
        <xdr:cNvSpPr>
          <a:spLocks noChangeAspect="1" noChangeArrowheads="1"/>
        </xdr:cNvSpPr>
      </xdr:nvSpPr>
      <xdr:spPr bwMode="auto">
        <a:xfrm>
          <a:off x="265430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486</xdr:row>
      <xdr:rowOff>0</xdr:rowOff>
    </xdr:from>
    <xdr:to>
      <xdr:col>3</xdr:col>
      <xdr:colOff>304800</xdr:colOff>
      <xdr:row>486</xdr:row>
      <xdr:rowOff>304800</xdr:rowOff>
    </xdr:to>
    <xdr:sp macro="" textlink="">
      <xdr:nvSpPr>
        <xdr:cNvPr id="26500" name="AutoShape 2948" descr="https://adas-server.mobiledrivetech.com/polarion/icons/default/enums/type_spike.gif">
          <a:hlinkClick xmlns:r="http://schemas.openxmlformats.org/officeDocument/2006/relationships" r:id="rId970" tgtFrame="_top"/>
          <a:extLst>
            <a:ext uri="{FF2B5EF4-FFF2-40B4-BE49-F238E27FC236}">
              <a16:creationId xmlns:a16="http://schemas.microsoft.com/office/drawing/2014/main" id="{CC8B2D48-3282-472C-B8B1-34C32A57955A}"/>
            </a:ext>
          </a:extLst>
        </xdr:cNvPr>
        <xdr:cNvSpPr>
          <a:spLocks noChangeAspect="1" noChangeArrowheads="1"/>
        </xdr:cNvSpPr>
      </xdr:nvSpPr>
      <xdr:spPr bwMode="auto">
        <a:xfrm>
          <a:off x="5797550" y="3181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xdr:row>
      <xdr:rowOff>0</xdr:rowOff>
    </xdr:from>
    <xdr:to>
      <xdr:col>0</xdr:col>
      <xdr:colOff>304800</xdr:colOff>
      <xdr:row>487</xdr:row>
      <xdr:rowOff>304800</xdr:rowOff>
    </xdr:to>
    <xdr:sp macro="" textlink="">
      <xdr:nvSpPr>
        <xdr:cNvPr id="26501" name="AutoShape 2949" descr="https://adas-server.mobiledrivetech.com/polarion/ria/images/suspect.gif">
          <a:extLst>
            <a:ext uri="{FF2B5EF4-FFF2-40B4-BE49-F238E27FC236}">
              <a16:creationId xmlns:a16="http://schemas.microsoft.com/office/drawing/2014/main" id="{800ABC1C-2041-4CBB-9010-DE78EDF178DA}"/>
            </a:ext>
          </a:extLst>
        </xdr:cNvPr>
        <xdr:cNvSpPr>
          <a:spLocks noChangeAspect="1" noChangeArrowheads="1"/>
        </xdr:cNvSpPr>
      </xdr:nvSpPr>
      <xdr:spPr bwMode="auto">
        <a:xfrm>
          <a:off x="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487</xdr:row>
      <xdr:rowOff>0</xdr:rowOff>
    </xdr:from>
    <xdr:to>
      <xdr:col>0</xdr:col>
      <xdr:colOff>615950</xdr:colOff>
      <xdr:row>487</xdr:row>
      <xdr:rowOff>304800</xdr:rowOff>
    </xdr:to>
    <xdr:sp macro="" textlink="">
      <xdr:nvSpPr>
        <xdr:cNvPr id="26502" name="AutoShape 2950">
          <a:extLst>
            <a:ext uri="{FF2B5EF4-FFF2-40B4-BE49-F238E27FC236}">
              <a16:creationId xmlns:a16="http://schemas.microsoft.com/office/drawing/2014/main" id="{15A99814-0C9B-42CF-976C-2F5BDCDDBF89}"/>
            </a:ext>
          </a:extLst>
        </xdr:cNvPr>
        <xdr:cNvSpPr>
          <a:spLocks noChangeAspect="1" noChangeArrowheads="1"/>
        </xdr:cNvSpPr>
      </xdr:nvSpPr>
      <xdr:spPr bwMode="auto">
        <a:xfrm>
          <a:off x="31115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487</xdr:row>
      <xdr:rowOff>0</xdr:rowOff>
    </xdr:from>
    <xdr:to>
      <xdr:col>0</xdr:col>
      <xdr:colOff>927100</xdr:colOff>
      <xdr:row>487</xdr:row>
      <xdr:rowOff>304800</xdr:rowOff>
    </xdr:to>
    <xdr:sp macro="" textlink="">
      <xdr:nvSpPr>
        <xdr:cNvPr id="26503" name="AutoShape 2951" descr="https://adas-server.mobiledrivetech.com/polarion/icons/default/enums/type_purple_spec.png">
          <a:hlinkClick xmlns:r="http://schemas.openxmlformats.org/officeDocument/2006/relationships" r:id="rId971" tgtFrame="_blank"/>
          <a:extLst>
            <a:ext uri="{FF2B5EF4-FFF2-40B4-BE49-F238E27FC236}">
              <a16:creationId xmlns:a16="http://schemas.microsoft.com/office/drawing/2014/main" id="{A1A6F032-12FF-4491-9886-74E15EC911FF}"/>
            </a:ext>
          </a:extLst>
        </xdr:cNvPr>
        <xdr:cNvSpPr>
          <a:spLocks noChangeAspect="1" noChangeArrowheads="1"/>
        </xdr:cNvSpPr>
      </xdr:nvSpPr>
      <xdr:spPr bwMode="auto">
        <a:xfrm>
          <a:off x="62230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xdr:col>
      <xdr:colOff>304800</xdr:colOff>
      <xdr:row>487</xdr:row>
      <xdr:rowOff>304800</xdr:rowOff>
    </xdr:to>
    <xdr:sp macro="" textlink="">
      <xdr:nvSpPr>
        <xdr:cNvPr id="26504" name="AutoShape 2952" descr="https://adas-server.mobiledrivetech.com/polarion/icons/default/enums/type_purple_spec.png">
          <a:hlinkClick xmlns:r="http://schemas.openxmlformats.org/officeDocument/2006/relationships" r:id="rId971" tgtFrame="_top"/>
          <a:extLst>
            <a:ext uri="{FF2B5EF4-FFF2-40B4-BE49-F238E27FC236}">
              <a16:creationId xmlns:a16="http://schemas.microsoft.com/office/drawing/2014/main" id="{836B86B9-7C3C-4728-93FD-537DF1A4872B}"/>
            </a:ext>
          </a:extLst>
        </xdr:cNvPr>
        <xdr:cNvSpPr>
          <a:spLocks noChangeAspect="1" noChangeArrowheads="1"/>
        </xdr:cNvSpPr>
      </xdr:nvSpPr>
      <xdr:spPr bwMode="auto">
        <a:xfrm>
          <a:off x="202565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487</xdr:row>
      <xdr:rowOff>0</xdr:rowOff>
    </xdr:from>
    <xdr:to>
      <xdr:col>2</xdr:col>
      <xdr:colOff>304800</xdr:colOff>
      <xdr:row>487</xdr:row>
      <xdr:rowOff>304800</xdr:rowOff>
    </xdr:to>
    <xdr:sp macro="" textlink="">
      <xdr:nvSpPr>
        <xdr:cNvPr id="26505" name="AutoShape 2953" descr="https://adas-server.mobiledrivetech.com/polarion/icons/default/enums/type_spike.gif">
          <a:hlinkClick xmlns:r="http://schemas.openxmlformats.org/officeDocument/2006/relationships" r:id="rId972" tgtFrame="_blank"/>
          <a:extLst>
            <a:ext uri="{FF2B5EF4-FFF2-40B4-BE49-F238E27FC236}">
              <a16:creationId xmlns:a16="http://schemas.microsoft.com/office/drawing/2014/main" id="{FE2AD111-66DB-46F4-87A5-8EBE76C7E03A}"/>
            </a:ext>
          </a:extLst>
        </xdr:cNvPr>
        <xdr:cNvSpPr>
          <a:spLocks noChangeAspect="1" noChangeArrowheads="1"/>
        </xdr:cNvSpPr>
      </xdr:nvSpPr>
      <xdr:spPr bwMode="auto">
        <a:xfrm>
          <a:off x="265430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487</xdr:row>
      <xdr:rowOff>0</xdr:rowOff>
    </xdr:from>
    <xdr:to>
      <xdr:col>3</xdr:col>
      <xdr:colOff>304800</xdr:colOff>
      <xdr:row>487</xdr:row>
      <xdr:rowOff>304800</xdr:rowOff>
    </xdr:to>
    <xdr:sp macro="" textlink="">
      <xdr:nvSpPr>
        <xdr:cNvPr id="26506" name="AutoShape 2954" descr="https://adas-server.mobiledrivetech.com/polarion/icons/default/enums/type_spike.gif">
          <a:hlinkClick xmlns:r="http://schemas.openxmlformats.org/officeDocument/2006/relationships" r:id="rId972" tgtFrame="_top"/>
          <a:extLst>
            <a:ext uri="{FF2B5EF4-FFF2-40B4-BE49-F238E27FC236}">
              <a16:creationId xmlns:a16="http://schemas.microsoft.com/office/drawing/2014/main" id="{52B272AE-AB88-45C3-9998-22B54EF11AAB}"/>
            </a:ext>
          </a:extLst>
        </xdr:cNvPr>
        <xdr:cNvSpPr>
          <a:spLocks noChangeAspect="1" noChangeArrowheads="1"/>
        </xdr:cNvSpPr>
      </xdr:nvSpPr>
      <xdr:spPr bwMode="auto">
        <a:xfrm>
          <a:off x="5797550" y="318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xdr:row>
      <xdr:rowOff>0</xdr:rowOff>
    </xdr:from>
    <xdr:to>
      <xdr:col>0</xdr:col>
      <xdr:colOff>304800</xdr:colOff>
      <xdr:row>488</xdr:row>
      <xdr:rowOff>304800</xdr:rowOff>
    </xdr:to>
    <xdr:sp macro="" textlink="">
      <xdr:nvSpPr>
        <xdr:cNvPr id="26507" name="AutoShape 2955" descr="https://adas-server.mobiledrivetech.com/polarion/ria/images/suspect.gif">
          <a:extLst>
            <a:ext uri="{FF2B5EF4-FFF2-40B4-BE49-F238E27FC236}">
              <a16:creationId xmlns:a16="http://schemas.microsoft.com/office/drawing/2014/main" id="{ACA11F4E-D80F-477A-A804-3831388D2DCB}"/>
            </a:ext>
          </a:extLst>
        </xdr:cNvPr>
        <xdr:cNvSpPr>
          <a:spLocks noChangeAspect="1" noChangeArrowheads="1"/>
        </xdr:cNvSpPr>
      </xdr:nvSpPr>
      <xdr:spPr bwMode="auto">
        <a:xfrm>
          <a:off x="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488</xdr:row>
      <xdr:rowOff>0</xdr:rowOff>
    </xdr:from>
    <xdr:to>
      <xdr:col>0</xdr:col>
      <xdr:colOff>615950</xdr:colOff>
      <xdr:row>488</xdr:row>
      <xdr:rowOff>304800</xdr:rowOff>
    </xdr:to>
    <xdr:sp macro="" textlink="">
      <xdr:nvSpPr>
        <xdr:cNvPr id="26508" name="AutoShape 2956">
          <a:extLst>
            <a:ext uri="{FF2B5EF4-FFF2-40B4-BE49-F238E27FC236}">
              <a16:creationId xmlns:a16="http://schemas.microsoft.com/office/drawing/2014/main" id="{56D5CFE3-8228-4B93-B49B-9FAF7F51DD82}"/>
            </a:ext>
          </a:extLst>
        </xdr:cNvPr>
        <xdr:cNvSpPr>
          <a:spLocks noChangeAspect="1" noChangeArrowheads="1"/>
        </xdr:cNvSpPr>
      </xdr:nvSpPr>
      <xdr:spPr bwMode="auto">
        <a:xfrm>
          <a:off x="31115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488</xdr:row>
      <xdr:rowOff>0</xdr:rowOff>
    </xdr:from>
    <xdr:to>
      <xdr:col>0</xdr:col>
      <xdr:colOff>927100</xdr:colOff>
      <xdr:row>488</xdr:row>
      <xdr:rowOff>304800</xdr:rowOff>
    </xdr:to>
    <xdr:sp macro="" textlink="">
      <xdr:nvSpPr>
        <xdr:cNvPr id="26509" name="AutoShape 2957" descr="https://adas-server.mobiledrivetech.com/polarion/icons/default/enums/type_purple_spec.png">
          <a:hlinkClick xmlns:r="http://schemas.openxmlformats.org/officeDocument/2006/relationships" r:id="rId973" tgtFrame="_blank"/>
          <a:extLst>
            <a:ext uri="{FF2B5EF4-FFF2-40B4-BE49-F238E27FC236}">
              <a16:creationId xmlns:a16="http://schemas.microsoft.com/office/drawing/2014/main" id="{5E09138D-7DD0-4244-B171-2BD6C709B614}"/>
            </a:ext>
          </a:extLst>
        </xdr:cNvPr>
        <xdr:cNvSpPr>
          <a:spLocks noChangeAspect="1" noChangeArrowheads="1"/>
        </xdr:cNvSpPr>
      </xdr:nvSpPr>
      <xdr:spPr bwMode="auto">
        <a:xfrm>
          <a:off x="62230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488</xdr:row>
      <xdr:rowOff>0</xdr:rowOff>
    </xdr:from>
    <xdr:to>
      <xdr:col>1</xdr:col>
      <xdr:colOff>304800</xdr:colOff>
      <xdr:row>488</xdr:row>
      <xdr:rowOff>304800</xdr:rowOff>
    </xdr:to>
    <xdr:sp macro="" textlink="">
      <xdr:nvSpPr>
        <xdr:cNvPr id="26510" name="AutoShape 2958" descr="https://adas-server.mobiledrivetech.com/polarion/icons/default/enums/type_purple_spec.png">
          <a:hlinkClick xmlns:r="http://schemas.openxmlformats.org/officeDocument/2006/relationships" r:id="rId973" tgtFrame="_top"/>
          <a:extLst>
            <a:ext uri="{FF2B5EF4-FFF2-40B4-BE49-F238E27FC236}">
              <a16:creationId xmlns:a16="http://schemas.microsoft.com/office/drawing/2014/main" id="{627B1303-EDEB-4844-AEB1-A8B2FE4194EF}"/>
            </a:ext>
          </a:extLst>
        </xdr:cNvPr>
        <xdr:cNvSpPr>
          <a:spLocks noChangeAspect="1" noChangeArrowheads="1"/>
        </xdr:cNvSpPr>
      </xdr:nvSpPr>
      <xdr:spPr bwMode="auto">
        <a:xfrm>
          <a:off x="202565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488</xdr:row>
      <xdr:rowOff>0</xdr:rowOff>
    </xdr:from>
    <xdr:to>
      <xdr:col>2</xdr:col>
      <xdr:colOff>304800</xdr:colOff>
      <xdr:row>488</xdr:row>
      <xdr:rowOff>304800</xdr:rowOff>
    </xdr:to>
    <xdr:sp macro="" textlink="">
      <xdr:nvSpPr>
        <xdr:cNvPr id="26511" name="AutoShape 2959" descr="https://adas-server.mobiledrivetech.com/polarion/icons/default/enums/type_spike.gif">
          <a:hlinkClick xmlns:r="http://schemas.openxmlformats.org/officeDocument/2006/relationships" r:id="rId974" tgtFrame="_blank"/>
          <a:extLst>
            <a:ext uri="{FF2B5EF4-FFF2-40B4-BE49-F238E27FC236}">
              <a16:creationId xmlns:a16="http://schemas.microsoft.com/office/drawing/2014/main" id="{25344D3E-43FC-4A98-8289-45EEB9412D78}"/>
            </a:ext>
          </a:extLst>
        </xdr:cNvPr>
        <xdr:cNvSpPr>
          <a:spLocks noChangeAspect="1" noChangeArrowheads="1"/>
        </xdr:cNvSpPr>
      </xdr:nvSpPr>
      <xdr:spPr bwMode="auto">
        <a:xfrm>
          <a:off x="265430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488</xdr:row>
      <xdr:rowOff>0</xdr:rowOff>
    </xdr:from>
    <xdr:to>
      <xdr:col>3</xdr:col>
      <xdr:colOff>304800</xdr:colOff>
      <xdr:row>488</xdr:row>
      <xdr:rowOff>304800</xdr:rowOff>
    </xdr:to>
    <xdr:sp macro="" textlink="">
      <xdr:nvSpPr>
        <xdr:cNvPr id="26512" name="AutoShape 2960" descr="https://adas-server.mobiledrivetech.com/polarion/icons/default/enums/type_spike.gif">
          <a:hlinkClick xmlns:r="http://schemas.openxmlformats.org/officeDocument/2006/relationships" r:id="rId974" tgtFrame="_top"/>
          <a:extLst>
            <a:ext uri="{FF2B5EF4-FFF2-40B4-BE49-F238E27FC236}">
              <a16:creationId xmlns:a16="http://schemas.microsoft.com/office/drawing/2014/main" id="{A303E51C-66E1-4111-8CB4-CE816E7ECE0D}"/>
            </a:ext>
          </a:extLst>
        </xdr:cNvPr>
        <xdr:cNvSpPr>
          <a:spLocks noChangeAspect="1" noChangeArrowheads="1"/>
        </xdr:cNvSpPr>
      </xdr:nvSpPr>
      <xdr:spPr bwMode="auto">
        <a:xfrm>
          <a:off x="5797550" y="3194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xdr:row>
      <xdr:rowOff>0</xdr:rowOff>
    </xdr:from>
    <xdr:to>
      <xdr:col>0</xdr:col>
      <xdr:colOff>304800</xdr:colOff>
      <xdr:row>489</xdr:row>
      <xdr:rowOff>304800</xdr:rowOff>
    </xdr:to>
    <xdr:sp macro="" textlink="">
      <xdr:nvSpPr>
        <xdr:cNvPr id="26513" name="AutoShape 2961" descr="https://adas-server.mobiledrivetech.com/polarion/ria/images/suspect.gif">
          <a:extLst>
            <a:ext uri="{FF2B5EF4-FFF2-40B4-BE49-F238E27FC236}">
              <a16:creationId xmlns:a16="http://schemas.microsoft.com/office/drawing/2014/main" id="{F57E9FFC-5C11-44AD-9C45-9233D8C40749}"/>
            </a:ext>
          </a:extLst>
        </xdr:cNvPr>
        <xdr:cNvSpPr>
          <a:spLocks noChangeAspect="1" noChangeArrowheads="1"/>
        </xdr:cNvSpPr>
      </xdr:nvSpPr>
      <xdr:spPr bwMode="auto">
        <a:xfrm>
          <a:off x="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489</xdr:row>
      <xdr:rowOff>0</xdr:rowOff>
    </xdr:from>
    <xdr:to>
      <xdr:col>0</xdr:col>
      <xdr:colOff>615950</xdr:colOff>
      <xdr:row>489</xdr:row>
      <xdr:rowOff>304800</xdr:rowOff>
    </xdr:to>
    <xdr:sp macro="" textlink="">
      <xdr:nvSpPr>
        <xdr:cNvPr id="26514" name="AutoShape 2962">
          <a:extLst>
            <a:ext uri="{FF2B5EF4-FFF2-40B4-BE49-F238E27FC236}">
              <a16:creationId xmlns:a16="http://schemas.microsoft.com/office/drawing/2014/main" id="{C8E948E4-A232-4206-9BA3-D99DCE77D707}"/>
            </a:ext>
          </a:extLst>
        </xdr:cNvPr>
        <xdr:cNvSpPr>
          <a:spLocks noChangeAspect="1" noChangeArrowheads="1"/>
        </xdr:cNvSpPr>
      </xdr:nvSpPr>
      <xdr:spPr bwMode="auto">
        <a:xfrm>
          <a:off x="31115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489</xdr:row>
      <xdr:rowOff>0</xdr:rowOff>
    </xdr:from>
    <xdr:to>
      <xdr:col>0</xdr:col>
      <xdr:colOff>927100</xdr:colOff>
      <xdr:row>489</xdr:row>
      <xdr:rowOff>304800</xdr:rowOff>
    </xdr:to>
    <xdr:sp macro="" textlink="">
      <xdr:nvSpPr>
        <xdr:cNvPr id="26515" name="AutoShape 2963" descr="https://adas-server.mobiledrivetech.com/polarion/icons/default/enums/type_purple_spec.png">
          <a:hlinkClick xmlns:r="http://schemas.openxmlformats.org/officeDocument/2006/relationships" r:id="rId975" tgtFrame="_blank"/>
          <a:extLst>
            <a:ext uri="{FF2B5EF4-FFF2-40B4-BE49-F238E27FC236}">
              <a16:creationId xmlns:a16="http://schemas.microsoft.com/office/drawing/2014/main" id="{F51FFB9E-E114-401F-B3FE-3945EAFB6BE4}"/>
            </a:ext>
          </a:extLst>
        </xdr:cNvPr>
        <xdr:cNvSpPr>
          <a:spLocks noChangeAspect="1" noChangeArrowheads="1"/>
        </xdr:cNvSpPr>
      </xdr:nvSpPr>
      <xdr:spPr bwMode="auto">
        <a:xfrm>
          <a:off x="62230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489</xdr:row>
      <xdr:rowOff>0</xdr:rowOff>
    </xdr:from>
    <xdr:to>
      <xdr:col>1</xdr:col>
      <xdr:colOff>304800</xdr:colOff>
      <xdr:row>489</xdr:row>
      <xdr:rowOff>304800</xdr:rowOff>
    </xdr:to>
    <xdr:sp macro="" textlink="">
      <xdr:nvSpPr>
        <xdr:cNvPr id="26516" name="AutoShape 2964" descr="https://adas-server.mobiledrivetech.com/polarion/icons/default/enums/type_purple_spec.png">
          <a:hlinkClick xmlns:r="http://schemas.openxmlformats.org/officeDocument/2006/relationships" r:id="rId975" tgtFrame="_top"/>
          <a:extLst>
            <a:ext uri="{FF2B5EF4-FFF2-40B4-BE49-F238E27FC236}">
              <a16:creationId xmlns:a16="http://schemas.microsoft.com/office/drawing/2014/main" id="{58DC5F38-20C0-4F98-8D8C-14B073200EEB}"/>
            </a:ext>
          </a:extLst>
        </xdr:cNvPr>
        <xdr:cNvSpPr>
          <a:spLocks noChangeAspect="1" noChangeArrowheads="1"/>
        </xdr:cNvSpPr>
      </xdr:nvSpPr>
      <xdr:spPr bwMode="auto">
        <a:xfrm>
          <a:off x="202565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489</xdr:row>
      <xdr:rowOff>0</xdr:rowOff>
    </xdr:from>
    <xdr:to>
      <xdr:col>2</xdr:col>
      <xdr:colOff>304800</xdr:colOff>
      <xdr:row>489</xdr:row>
      <xdr:rowOff>304800</xdr:rowOff>
    </xdr:to>
    <xdr:sp macro="" textlink="">
      <xdr:nvSpPr>
        <xdr:cNvPr id="26517" name="AutoShape 2965" descr="https://adas-server.mobiledrivetech.com/polarion/icons/default/enums/type_spike.gif">
          <a:hlinkClick xmlns:r="http://schemas.openxmlformats.org/officeDocument/2006/relationships" r:id="rId976" tgtFrame="_blank"/>
          <a:extLst>
            <a:ext uri="{FF2B5EF4-FFF2-40B4-BE49-F238E27FC236}">
              <a16:creationId xmlns:a16="http://schemas.microsoft.com/office/drawing/2014/main" id="{618FD1F1-B485-404A-A47E-7AA841674D6D}"/>
            </a:ext>
          </a:extLst>
        </xdr:cNvPr>
        <xdr:cNvSpPr>
          <a:spLocks noChangeAspect="1" noChangeArrowheads="1"/>
        </xdr:cNvSpPr>
      </xdr:nvSpPr>
      <xdr:spPr bwMode="auto">
        <a:xfrm>
          <a:off x="265430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489</xdr:row>
      <xdr:rowOff>0</xdr:rowOff>
    </xdr:from>
    <xdr:to>
      <xdr:col>3</xdr:col>
      <xdr:colOff>304800</xdr:colOff>
      <xdr:row>489</xdr:row>
      <xdr:rowOff>304800</xdr:rowOff>
    </xdr:to>
    <xdr:sp macro="" textlink="">
      <xdr:nvSpPr>
        <xdr:cNvPr id="26518" name="AutoShape 2966" descr="https://adas-server.mobiledrivetech.com/polarion/icons/default/enums/type_spike.gif">
          <a:hlinkClick xmlns:r="http://schemas.openxmlformats.org/officeDocument/2006/relationships" r:id="rId976" tgtFrame="_top"/>
          <a:extLst>
            <a:ext uri="{FF2B5EF4-FFF2-40B4-BE49-F238E27FC236}">
              <a16:creationId xmlns:a16="http://schemas.microsoft.com/office/drawing/2014/main" id="{FDDDE872-9E7C-4137-BA15-D009062A0350}"/>
            </a:ext>
          </a:extLst>
        </xdr:cNvPr>
        <xdr:cNvSpPr>
          <a:spLocks noChangeAspect="1" noChangeArrowheads="1"/>
        </xdr:cNvSpPr>
      </xdr:nvSpPr>
      <xdr:spPr bwMode="auto">
        <a:xfrm>
          <a:off x="5797550" y="320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xdr:row>
      <xdr:rowOff>0</xdr:rowOff>
    </xdr:from>
    <xdr:to>
      <xdr:col>0</xdr:col>
      <xdr:colOff>304800</xdr:colOff>
      <xdr:row>490</xdr:row>
      <xdr:rowOff>304800</xdr:rowOff>
    </xdr:to>
    <xdr:sp macro="" textlink="">
      <xdr:nvSpPr>
        <xdr:cNvPr id="26519" name="AutoShape 2967" descr="https://adas-server.mobiledrivetech.com/polarion/ria/images/suspect.gif">
          <a:extLst>
            <a:ext uri="{FF2B5EF4-FFF2-40B4-BE49-F238E27FC236}">
              <a16:creationId xmlns:a16="http://schemas.microsoft.com/office/drawing/2014/main" id="{96B7DB55-93C5-49F9-A992-D61C6EFCEBF2}"/>
            </a:ext>
          </a:extLst>
        </xdr:cNvPr>
        <xdr:cNvSpPr>
          <a:spLocks noChangeAspect="1" noChangeArrowheads="1"/>
        </xdr:cNvSpPr>
      </xdr:nvSpPr>
      <xdr:spPr bwMode="auto">
        <a:xfrm>
          <a:off x="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490</xdr:row>
      <xdr:rowOff>0</xdr:rowOff>
    </xdr:from>
    <xdr:to>
      <xdr:col>0</xdr:col>
      <xdr:colOff>615950</xdr:colOff>
      <xdr:row>490</xdr:row>
      <xdr:rowOff>304800</xdr:rowOff>
    </xdr:to>
    <xdr:sp macro="" textlink="">
      <xdr:nvSpPr>
        <xdr:cNvPr id="26520" name="AutoShape 2968">
          <a:extLst>
            <a:ext uri="{FF2B5EF4-FFF2-40B4-BE49-F238E27FC236}">
              <a16:creationId xmlns:a16="http://schemas.microsoft.com/office/drawing/2014/main" id="{8E4A381D-06DB-4CF0-AA87-FE214DA3D552}"/>
            </a:ext>
          </a:extLst>
        </xdr:cNvPr>
        <xdr:cNvSpPr>
          <a:spLocks noChangeAspect="1" noChangeArrowheads="1"/>
        </xdr:cNvSpPr>
      </xdr:nvSpPr>
      <xdr:spPr bwMode="auto">
        <a:xfrm>
          <a:off x="31115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490</xdr:row>
      <xdr:rowOff>0</xdr:rowOff>
    </xdr:from>
    <xdr:to>
      <xdr:col>0</xdr:col>
      <xdr:colOff>927100</xdr:colOff>
      <xdr:row>490</xdr:row>
      <xdr:rowOff>304800</xdr:rowOff>
    </xdr:to>
    <xdr:sp macro="" textlink="">
      <xdr:nvSpPr>
        <xdr:cNvPr id="26521" name="AutoShape 2969" descr="https://adas-server.mobiledrivetech.com/polarion/icons/default/enums/type_purple_spec.png">
          <a:hlinkClick xmlns:r="http://schemas.openxmlformats.org/officeDocument/2006/relationships" r:id="rId977" tgtFrame="_blank"/>
          <a:extLst>
            <a:ext uri="{FF2B5EF4-FFF2-40B4-BE49-F238E27FC236}">
              <a16:creationId xmlns:a16="http://schemas.microsoft.com/office/drawing/2014/main" id="{2F577F70-57BE-4B13-9FE3-00AA7B9C6EE6}"/>
            </a:ext>
          </a:extLst>
        </xdr:cNvPr>
        <xdr:cNvSpPr>
          <a:spLocks noChangeAspect="1" noChangeArrowheads="1"/>
        </xdr:cNvSpPr>
      </xdr:nvSpPr>
      <xdr:spPr bwMode="auto">
        <a:xfrm>
          <a:off x="62230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490</xdr:row>
      <xdr:rowOff>0</xdr:rowOff>
    </xdr:from>
    <xdr:to>
      <xdr:col>1</xdr:col>
      <xdr:colOff>304800</xdr:colOff>
      <xdr:row>490</xdr:row>
      <xdr:rowOff>304800</xdr:rowOff>
    </xdr:to>
    <xdr:sp macro="" textlink="">
      <xdr:nvSpPr>
        <xdr:cNvPr id="26522" name="AutoShape 2970" descr="https://adas-server.mobiledrivetech.com/polarion/icons/default/enums/type_purple_spec.png">
          <a:hlinkClick xmlns:r="http://schemas.openxmlformats.org/officeDocument/2006/relationships" r:id="rId977" tgtFrame="_top"/>
          <a:extLst>
            <a:ext uri="{FF2B5EF4-FFF2-40B4-BE49-F238E27FC236}">
              <a16:creationId xmlns:a16="http://schemas.microsoft.com/office/drawing/2014/main" id="{15CD2A5F-59E8-46D7-9216-8221E3F2F984}"/>
            </a:ext>
          </a:extLst>
        </xdr:cNvPr>
        <xdr:cNvSpPr>
          <a:spLocks noChangeAspect="1" noChangeArrowheads="1"/>
        </xdr:cNvSpPr>
      </xdr:nvSpPr>
      <xdr:spPr bwMode="auto">
        <a:xfrm>
          <a:off x="202565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490</xdr:row>
      <xdr:rowOff>0</xdr:rowOff>
    </xdr:from>
    <xdr:to>
      <xdr:col>2</xdr:col>
      <xdr:colOff>304800</xdr:colOff>
      <xdr:row>490</xdr:row>
      <xdr:rowOff>304800</xdr:rowOff>
    </xdr:to>
    <xdr:sp macro="" textlink="">
      <xdr:nvSpPr>
        <xdr:cNvPr id="26523" name="AutoShape 2971" descr="https://adas-server.mobiledrivetech.com/polarion/icons/default/enums/type_spike.gif">
          <a:hlinkClick xmlns:r="http://schemas.openxmlformats.org/officeDocument/2006/relationships" r:id="rId978" tgtFrame="_blank"/>
          <a:extLst>
            <a:ext uri="{FF2B5EF4-FFF2-40B4-BE49-F238E27FC236}">
              <a16:creationId xmlns:a16="http://schemas.microsoft.com/office/drawing/2014/main" id="{B198ECD5-9675-4EAF-A299-F9B3E044FB22}"/>
            </a:ext>
          </a:extLst>
        </xdr:cNvPr>
        <xdr:cNvSpPr>
          <a:spLocks noChangeAspect="1" noChangeArrowheads="1"/>
        </xdr:cNvSpPr>
      </xdr:nvSpPr>
      <xdr:spPr bwMode="auto">
        <a:xfrm>
          <a:off x="265430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490</xdr:row>
      <xdr:rowOff>0</xdr:rowOff>
    </xdr:from>
    <xdr:to>
      <xdr:col>3</xdr:col>
      <xdr:colOff>304800</xdr:colOff>
      <xdr:row>490</xdr:row>
      <xdr:rowOff>304800</xdr:rowOff>
    </xdr:to>
    <xdr:sp macro="" textlink="">
      <xdr:nvSpPr>
        <xdr:cNvPr id="26524" name="AutoShape 2972" descr="https://adas-server.mobiledrivetech.com/polarion/icons/default/enums/type_spike.gif">
          <a:hlinkClick xmlns:r="http://schemas.openxmlformats.org/officeDocument/2006/relationships" r:id="rId978" tgtFrame="_top"/>
          <a:extLst>
            <a:ext uri="{FF2B5EF4-FFF2-40B4-BE49-F238E27FC236}">
              <a16:creationId xmlns:a16="http://schemas.microsoft.com/office/drawing/2014/main" id="{700C62D1-03ED-4A0E-B81D-352D72C7EE77}"/>
            </a:ext>
          </a:extLst>
        </xdr:cNvPr>
        <xdr:cNvSpPr>
          <a:spLocks noChangeAspect="1" noChangeArrowheads="1"/>
        </xdr:cNvSpPr>
      </xdr:nvSpPr>
      <xdr:spPr bwMode="auto">
        <a:xfrm>
          <a:off x="5797550" y="320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xdr:row>
      <xdr:rowOff>0</xdr:rowOff>
    </xdr:from>
    <xdr:to>
      <xdr:col>0</xdr:col>
      <xdr:colOff>304800</xdr:colOff>
      <xdr:row>491</xdr:row>
      <xdr:rowOff>304800</xdr:rowOff>
    </xdr:to>
    <xdr:sp macro="" textlink="">
      <xdr:nvSpPr>
        <xdr:cNvPr id="26525" name="AutoShape 2973" descr="https://adas-server.mobiledrivetech.com/polarion/ria/images/suspect.gif">
          <a:extLst>
            <a:ext uri="{FF2B5EF4-FFF2-40B4-BE49-F238E27FC236}">
              <a16:creationId xmlns:a16="http://schemas.microsoft.com/office/drawing/2014/main" id="{1D94A16F-F8EE-402B-B83C-C0A9D0835B34}"/>
            </a:ext>
          </a:extLst>
        </xdr:cNvPr>
        <xdr:cNvSpPr>
          <a:spLocks noChangeAspect="1" noChangeArrowheads="1"/>
        </xdr:cNvSpPr>
      </xdr:nvSpPr>
      <xdr:spPr bwMode="auto">
        <a:xfrm>
          <a:off x="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491</xdr:row>
      <xdr:rowOff>0</xdr:rowOff>
    </xdr:from>
    <xdr:to>
      <xdr:col>0</xdr:col>
      <xdr:colOff>615950</xdr:colOff>
      <xdr:row>491</xdr:row>
      <xdr:rowOff>304800</xdr:rowOff>
    </xdr:to>
    <xdr:sp macro="" textlink="">
      <xdr:nvSpPr>
        <xdr:cNvPr id="26526" name="AutoShape 2974">
          <a:extLst>
            <a:ext uri="{FF2B5EF4-FFF2-40B4-BE49-F238E27FC236}">
              <a16:creationId xmlns:a16="http://schemas.microsoft.com/office/drawing/2014/main" id="{2A2D6244-AE1A-48C8-B389-AA2AAD605967}"/>
            </a:ext>
          </a:extLst>
        </xdr:cNvPr>
        <xdr:cNvSpPr>
          <a:spLocks noChangeAspect="1" noChangeArrowheads="1"/>
        </xdr:cNvSpPr>
      </xdr:nvSpPr>
      <xdr:spPr bwMode="auto">
        <a:xfrm>
          <a:off x="31115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491</xdr:row>
      <xdr:rowOff>0</xdr:rowOff>
    </xdr:from>
    <xdr:to>
      <xdr:col>0</xdr:col>
      <xdr:colOff>927100</xdr:colOff>
      <xdr:row>491</xdr:row>
      <xdr:rowOff>304800</xdr:rowOff>
    </xdr:to>
    <xdr:sp macro="" textlink="">
      <xdr:nvSpPr>
        <xdr:cNvPr id="26527" name="AutoShape 2975" descr="https://adas-server.mobiledrivetech.com/polarion/icons/default/enums/type_purple_spec.png">
          <a:hlinkClick xmlns:r="http://schemas.openxmlformats.org/officeDocument/2006/relationships" r:id="rId979" tgtFrame="_blank"/>
          <a:extLst>
            <a:ext uri="{FF2B5EF4-FFF2-40B4-BE49-F238E27FC236}">
              <a16:creationId xmlns:a16="http://schemas.microsoft.com/office/drawing/2014/main" id="{CEE3FABE-8ABD-4498-9AC0-40BA473F3507}"/>
            </a:ext>
          </a:extLst>
        </xdr:cNvPr>
        <xdr:cNvSpPr>
          <a:spLocks noChangeAspect="1" noChangeArrowheads="1"/>
        </xdr:cNvSpPr>
      </xdr:nvSpPr>
      <xdr:spPr bwMode="auto">
        <a:xfrm>
          <a:off x="62230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491</xdr:row>
      <xdr:rowOff>0</xdr:rowOff>
    </xdr:from>
    <xdr:to>
      <xdr:col>1</xdr:col>
      <xdr:colOff>304800</xdr:colOff>
      <xdr:row>491</xdr:row>
      <xdr:rowOff>304800</xdr:rowOff>
    </xdr:to>
    <xdr:sp macro="" textlink="">
      <xdr:nvSpPr>
        <xdr:cNvPr id="26528" name="AutoShape 2976" descr="https://adas-server.mobiledrivetech.com/polarion/icons/default/enums/type_purple_spec.png">
          <a:hlinkClick xmlns:r="http://schemas.openxmlformats.org/officeDocument/2006/relationships" r:id="rId979" tgtFrame="_top"/>
          <a:extLst>
            <a:ext uri="{FF2B5EF4-FFF2-40B4-BE49-F238E27FC236}">
              <a16:creationId xmlns:a16="http://schemas.microsoft.com/office/drawing/2014/main" id="{8314AB84-57E3-4D8B-AF97-AD0DC2FF02D7}"/>
            </a:ext>
          </a:extLst>
        </xdr:cNvPr>
        <xdr:cNvSpPr>
          <a:spLocks noChangeAspect="1" noChangeArrowheads="1"/>
        </xdr:cNvSpPr>
      </xdr:nvSpPr>
      <xdr:spPr bwMode="auto">
        <a:xfrm>
          <a:off x="202565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491</xdr:row>
      <xdr:rowOff>0</xdr:rowOff>
    </xdr:from>
    <xdr:to>
      <xdr:col>2</xdr:col>
      <xdr:colOff>304800</xdr:colOff>
      <xdr:row>491</xdr:row>
      <xdr:rowOff>304800</xdr:rowOff>
    </xdr:to>
    <xdr:sp macro="" textlink="">
      <xdr:nvSpPr>
        <xdr:cNvPr id="26529" name="AutoShape 2977" descr="https://adas-server.mobiledrivetech.com/polarion/icons/default/enums/type_spike.gif">
          <a:hlinkClick xmlns:r="http://schemas.openxmlformats.org/officeDocument/2006/relationships" r:id="rId980" tgtFrame="_blank"/>
          <a:extLst>
            <a:ext uri="{FF2B5EF4-FFF2-40B4-BE49-F238E27FC236}">
              <a16:creationId xmlns:a16="http://schemas.microsoft.com/office/drawing/2014/main" id="{42B8721A-6736-40F8-8469-F95A67BF5EF1}"/>
            </a:ext>
          </a:extLst>
        </xdr:cNvPr>
        <xdr:cNvSpPr>
          <a:spLocks noChangeAspect="1" noChangeArrowheads="1"/>
        </xdr:cNvSpPr>
      </xdr:nvSpPr>
      <xdr:spPr bwMode="auto">
        <a:xfrm>
          <a:off x="265430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491</xdr:row>
      <xdr:rowOff>0</xdr:rowOff>
    </xdr:from>
    <xdr:to>
      <xdr:col>3</xdr:col>
      <xdr:colOff>304800</xdr:colOff>
      <xdr:row>491</xdr:row>
      <xdr:rowOff>304800</xdr:rowOff>
    </xdr:to>
    <xdr:sp macro="" textlink="">
      <xdr:nvSpPr>
        <xdr:cNvPr id="26530" name="AutoShape 2978" descr="https://adas-server.mobiledrivetech.com/polarion/icons/default/enums/type_spike.gif">
          <a:hlinkClick xmlns:r="http://schemas.openxmlformats.org/officeDocument/2006/relationships" r:id="rId980" tgtFrame="_top"/>
          <a:extLst>
            <a:ext uri="{FF2B5EF4-FFF2-40B4-BE49-F238E27FC236}">
              <a16:creationId xmlns:a16="http://schemas.microsoft.com/office/drawing/2014/main" id="{D3605918-7C5B-415F-8052-031237760ECA}"/>
            </a:ext>
          </a:extLst>
        </xdr:cNvPr>
        <xdr:cNvSpPr>
          <a:spLocks noChangeAspect="1" noChangeArrowheads="1"/>
        </xdr:cNvSpPr>
      </xdr:nvSpPr>
      <xdr:spPr bwMode="auto">
        <a:xfrm>
          <a:off x="5797550" y="321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xdr:row>
      <xdr:rowOff>0</xdr:rowOff>
    </xdr:from>
    <xdr:to>
      <xdr:col>0</xdr:col>
      <xdr:colOff>304800</xdr:colOff>
      <xdr:row>492</xdr:row>
      <xdr:rowOff>304800</xdr:rowOff>
    </xdr:to>
    <xdr:sp macro="" textlink="">
      <xdr:nvSpPr>
        <xdr:cNvPr id="26531" name="AutoShape 2979" descr="https://adas-server.mobiledrivetech.com/polarion/ria/images/suspect.gif">
          <a:extLst>
            <a:ext uri="{FF2B5EF4-FFF2-40B4-BE49-F238E27FC236}">
              <a16:creationId xmlns:a16="http://schemas.microsoft.com/office/drawing/2014/main" id="{5DE1CB02-A56B-4ED4-9F4C-5FC458FC3129}"/>
            </a:ext>
          </a:extLst>
        </xdr:cNvPr>
        <xdr:cNvSpPr>
          <a:spLocks noChangeAspect="1" noChangeArrowheads="1"/>
        </xdr:cNvSpPr>
      </xdr:nvSpPr>
      <xdr:spPr bwMode="auto">
        <a:xfrm>
          <a:off x="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492</xdr:row>
      <xdr:rowOff>0</xdr:rowOff>
    </xdr:from>
    <xdr:to>
      <xdr:col>0</xdr:col>
      <xdr:colOff>615950</xdr:colOff>
      <xdr:row>492</xdr:row>
      <xdr:rowOff>304800</xdr:rowOff>
    </xdr:to>
    <xdr:sp macro="" textlink="">
      <xdr:nvSpPr>
        <xdr:cNvPr id="26532" name="AutoShape 2980">
          <a:extLst>
            <a:ext uri="{FF2B5EF4-FFF2-40B4-BE49-F238E27FC236}">
              <a16:creationId xmlns:a16="http://schemas.microsoft.com/office/drawing/2014/main" id="{E3722A14-F54D-404E-BE9E-1216BCBE592F}"/>
            </a:ext>
          </a:extLst>
        </xdr:cNvPr>
        <xdr:cNvSpPr>
          <a:spLocks noChangeAspect="1" noChangeArrowheads="1"/>
        </xdr:cNvSpPr>
      </xdr:nvSpPr>
      <xdr:spPr bwMode="auto">
        <a:xfrm>
          <a:off x="31115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492</xdr:row>
      <xdr:rowOff>0</xdr:rowOff>
    </xdr:from>
    <xdr:to>
      <xdr:col>0</xdr:col>
      <xdr:colOff>927100</xdr:colOff>
      <xdr:row>492</xdr:row>
      <xdr:rowOff>304800</xdr:rowOff>
    </xdr:to>
    <xdr:sp macro="" textlink="">
      <xdr:nvSpPr>
        <xdr:cNvPr id="26533" name="AutoShape 2981" descr="https://adas-server.mobiledrivetech.com/polarion/icons/default/enums/type_purple_spec.png">
          <a:hlinkClick xmlns:r="http://schemas.openxmlformats.org/officeDocument/2006/relationships" r:id="rId981" tgtFrame="_blank"/>
          <a:extLst>
            <a:ext uri="{FF2B5EF4-FFF2-40B4-BE49-F238E27FC236}">
              <a16:creationId xmlns:a16="http://schemas.microsoft.com/office/drawing/2014/main" id="{18DECE8E-1F7E-4A67-AD7E-5D4B8EA3A349}"/>
            </a:ext>
          </a:extLst>
        </xdr:cNvPr>
        <xdr:cNvSpPr>
          <a:spLocks noChangeAspect="1" noChangeArrowheads="1"/>
        </xdr:cNvSpPr>
      </xdr:nvSpPr>
      <xdr:spPr bwMode="auto">
        <a:xfrm>
          <a:off x="62230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492</xdr:row>
      <xdr:rowOff>0</xdr:rowOff>
    </xdr:from>
    <xdr:to>
      <xdr:col>1</xdr:col>
      <xdr:colOff>304800</xdr:colOff>
      <xdr:row>492</xdr:row>
      <xdr:rowOff>304800</xdr:rowOff>
    </xdr:to>
    <xdr:sp macro="" textlink="">
      <xdr:nvSpPr>
        <xdr:cNvPr id="26534" name="AutoShape 2982" descr="https://adas-server.mobiledrivetech.com/polarion/icons/default/enums/type_purple_spec.png">
          <a:hlinkClick xmlns:r="http://schemas.openxmlformats.org/officeDocument/2006/relationships" r:id="rId981" tgtFrame="_top"/>
          <a:extLst>
            <a:ext uri="{FF2B5EF4-FFF2-40B4-BE49-F238E27FC236}">
              <a16:creationId xmlns:a16="http://schemas.microsoft.com/office/drawing/2014/main" id="{B8227EC1-4486-4B2F-B56E-6151B87534C1}"/>
            </a:ext>
          </a:extLst>
        </xdr:cNvPr>
        <xdr:cNvSpPr>
          <a:spLocks noChangeAspect="1" noChangeArrowheads="1"/>
        </xdr:cNvSpPr>
      </xdr:nvSpPr>
      <xdr:spPr bwMode="auto">
        <a:xfrm>
          <a:off x="202565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492</xdr:row>
      <xdr:rowOff>0</xdr:rowOff>
    </xdr:from>
    <xdr:to>
      <xdr:col>2</xdr:col>
      <xdr:colOff>304800</xdr:colOff>
      <xdr:row>492</xdr:row>
      <xdr:rowOff>304800</xdr:rowOff>
    </xdr:to>
    <xdr:sp macro="" textlink="">
      <xdr:nvSpPr>
        <xdr:cNvPr id="26535" name="AutoShape 2983" descr="https://adas-server.mobiledrivetech.com/polarion/icons/default/enums/type_spike.gif">
          <a:hlinkClick xmlns:r="http://schemas.openxmlformats.org/officeDocument/2006/relationships" r:id="rId982" tgtFrame="_blank"/>
          <a:extLst>
            <a:ext uri="{FF2B5EF4-FFF2-40B4-BE49-F238E27FC236}">
              <a16:creationId xmlns:a16="http://schemas.microsoft.com/office/drawing/2014/main" id="{8B20DE12-A0A0-4871-82A4-8A8BCDCCF551}"/>
            </a:ext>
          </a:extLst>
        </xdr:cNvPr>
        <xdr:cNvSpPr>
          <a:spLocks noChangeAspect="1" noChangeArrowheads="1"/>
        </xdr:cNvSpPr>
      </xdr:nvSpPr>
      <xdr:spPr bwMode="auto">
        <a:xfrm>
          <a:off x="265430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492</xdr:row>
      <xdr:rowOff>0</xdr:rowOff>
    </xdr:from>
    <xdr:to>
      <xdr:col>3</xdr:col>
      <xdr:colOff>304800</xdr:colOff>
      <xdr:row>492</xdr:row>
      <xdr:rowOff>304800</xdr:rowOff>
    </xdr:to>
    <xdr:sp macro="" textlink="">
      <xdr:nvSpPr>
        <xdr:cNvPr id="26536" name="AutoShape 2984" descr="https://adas-server.mobiledrivetech.com/polarion/icons/default/enums/type_spike.gif">
          <a:hlinkClick xmlns:r="http://schemas.openxmlformats.org/officeDocument/2006/relationships" r:id="rId982" tgtFrame="_top"/>
          <a:extLst>
            <a:ext uri="{FF2B5EF4-FFF2-40B4-BE49-F238E27FC236}">
              <a16:creationId xmlns:a16="http://schemas.microsoft.com/office/drawing/2014/main" id="{0E0C2850-38F7-4FBD-A943-A943DA1F33EF}"/>
            </a:ext>
          </a:extLst>
        </xdr:cNvPr>
        <xdr:cNvSpPr>
          <a:spLocks noChangeAspect="1" noChangeArrowheads="1"/>
        </xdr:cNvSpPr>
      </xdr:nvSpPr>
      <xdr:spPr bwMode="auto">
        <a:xfrm>
          <a:off x="5797550" y="3220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xdr:row>
      <xdr:rowOff>0</xdr:rowOff>
    </xdr:from>
    <xdr:to>
      <xdr:col>0</xdr:col>
      <xdr:colOff>304800</xdr:colOff>
      <xdr:row>493</xdr:row>
      <xdr:rowOff>304800</xdr:rowOff>
    </xdr:to>
    <xdr:sp macro="" textlink="">
      <xdr:nvSpPr>
        <xdr:cNvPr id="26537" name="AutoShape 2985" descr="https://adas-server.mobiledrivetech.com/polarion/ria/images/suspect.gif">
          <a:extLst>
            <a:ext uri="{FF2B5EF4-FFF2-40B4-BE49-F238E27FC236}">
              <a16:creationId xmlns:a16="http://schemas.microsoft.com/office/drawing/2014/main" id="{AD922075-A054-477C-AC28-2058B77A8854}"/>
            </a:ext>
          </a:extLst>
        </xdr:cNvPr>
        <xdr:cNvSpPr>
          <a:spLocks noChangeAspect="1" noChangeArrowheads="1"/>
        </xdr:cNvSpPr>
      </xdr:nvSpPr>
      <xdr:spPr bwMode="auto">
        <a:xfrm>
          <a:off x="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493</xdr:row>
      <xdr:rowOff>0</xdr:rowOff>
    </xdr:from>
    <xdr:to>
      <xdr:col>0</xdr:col>
      <xdr:colOff>615950</xdr:colOff>
      <xdr:row>493</xdr:row>
      <xdr:rowOff>304800</xdr:rowOff>
    </xdr:to>
    <xdr:sp macro="" textlink="">
      <xdr:nvSpPr>
        <xdr:cNvPr id="26538" name="AutoShape 2986">
          <a:extLst>
            <a:ext uri="{FF2B5EF4-FFF2-40B4-BE49-F238E27FC236}">
              <a16:creationId xmlns:a16="http://schemas.microsoft.com/office/drawing/2014/main" id="{2C58F2AF-F4F7-4BCF-999A-F0309F78AC99}"/>
            </a:ext>
          </a:extLst>
        </xdr:cNvPr>
        <xdr:cNvSpPr>
          <a:spLocks noChangeAspect="1" noChangeArrowheads="1"/>
        </xdr:cNvSpPr>
      </xdr:nvSpPr>
      <xdr:spPr bwMode="auto">
        <a:xfrm>
          <a:off x="31115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493</xdr:row>
      <xdr:rowOff>0</xdr:rowOff>
    </xdr:from>
    <xdr:to>
      <xdr:col>0</xdr:col>
      <xdr:colOff>927100</xdr:colOff>
      <xdr:row>493</xdr:row>
      <xdr:rowOff>304800</xdr:rowOff>
    </xdr:to>
    <xdr:sp macro="" textlink="">
      <xdr:nvSpPr>
        <xdr:cNvPr id="26539" name="AutoShape 2987" descr="https://adas-server.mobiledrivetech.com/polarion/icons/default/enums/type_purple_spec.png">
          <a:hlinkClick xmlns:r="http://schemas.openxmlformats.org/officeDocument/2006/relationships" r:id="rId983" tgtFrame="_blank"/>
          <a:extLst>
            <a:ext uri="{FF2B5EF4-FFF2-40B4-BE49-F238E27FC236}">
              <a16:creationId xmlns:a16="http://schemas.microsoft.com/office/drawing/2014/main" id="{A4A89F69-B0AB-4048-9D25-3CED9F33EF7C}"/>
            </a:ext>
          </a:extLst>
        </xdr:cNvPr>
        <xdr:cNvSpPr>
          <a:spLocks noChangeAspect="1" noChangeArrowheads="1"/>
        </xdr:cNvSpPr>
      </xdr:nvSpPr>
      <xdr:spPr bwMode="auto">
        <a:xfrm>
          <a:off x="62230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493</xdr:row>
      <xdr:rowOff>0</xdr:rowOff>
    </xdr:from>
    <xdr:to>
      <xdr:col>1</xdr:col>
      <xdr:colOff>304800</xdr:colOff>
      <xdr:row>493</xdr:row>
      <xdr:rowOff>304800</xdr:rowOff>
    </xdr:to>
    <xdr:sp macro="" textlink="">
      <xdr:nvSpPr>
        <xdr:cNvPr id="26540" name="AutoShape 2988" descr="https://adas-server.mobiledrivetech.com/polarion/icons/default/enums/type_purple_spec.png">
          <a:hlinkClick xmlns:r="http://schemas.openxmlformats.org/officeDocument/2006/relationships" r:id="rId983" tgtFrame="_top"/>
          <a:extLst>
            <a:ext uri="{FF2B5EF4-FFF2-40B4-BE49-F238E27FC236}">
              <a16:creationId xmlns:a16="http://schemas.microsoft.com/office/drawing/2014/main" id="{D6051EFF-8D81-4AA6-A4B6-2D782C828E96}"/>
            </a:ext>
          </a:extLst>
        </xdr:cNvPr>
        <xdr:cNvSpPr>
          <a:spLocks noChangeAspect="1" noChangeArrowheads="1"/>
        </xdr:cNvSpPr>
      </xdr:nvSpPr>
      <xdr:spPr bwMode="auto">
        <a:xfrm>
          <a:off x="202565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493</xdr:row>
      <xdr:rowOff>0</xdr:rowOff>
    </xdr:from>
    <xdr:to>
      <xdr:col>2</xdr:col>
      <xdr:colOff>304800</xdr:colOff>
      <xdr:row>493</xdr:row>
      <xdr:rowOff>304800</xdr:rowOff>
    </xdr:to>
    <xdr:sp macro="" textlink="">
      <xdr:nvSpPr>
        <xdr:cNvPr id="26541" name="AutoShape 2989" descr="https://adas-server.mobiledrivetech.com/polarion/icons/default/enums/type_spike.gif">
          <a:hlinkClick xmlns:r="http://schemas.openxmlformats.org/officeDocument/2006/relationships" r:id="rId984" tgtFrame="_blank"/>
          <a:extLst>
            <a:ext uri="{FF2B5EF4-FFF2-40B4-BE49-F238E27FC236}">
              <a16:creationId xmlns:a16="http://schemas.microsoft.com/office/drawing/2014/main" id="{08DB499B-CD0D-46CC-BD1B-6CB0AD6C1E4C}"/>
            </a:ext>
          </a:extLst>
        </xdr:cNvPr>
        <xdr:cNvSpPr>
          <a:spLocks noChangeAspect="1" noChangeArrowheads="1"/>
        </xdr:cNvSpPr>
      </xdr:nvSpPr>
      <xdr:spPr bwMode="auto">
        <a:xfrm>
          <a:off x="265430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493</xdr:row>
      <xdr:rowOff>0</xdr:rowOff>
    </xdr:from>
    <xdr:to>
      <xdr:col>3</xdr:col>
      <xdr:colOff>304800</xdr:colOff>
      <xdr:row>493</xdr:row>
      <xdr:rowOff>304800</xdr:rowOff>
    </xdr:to>
    <xdr:sp macro="" textlink="">
      <xdr:nvSpPr>
        <xdr:cNvPr id="26542" name="AutoShape 2990" descr="https://adas-server.mobiledrivetech.com/polarion/icons/default/enums/type_spike.gif">
          <a:hlinkClick xmlns:r="http://schemas.openxmlformats.org/officeDocument/2006/relationships" r:id="rId984" tgtFrame="_top"/>
          <a:extLst>
            <a:ext uri="{FF2B5EF4-FFF2-40B4-BE49-F238E27FC236}">
              <a16:creationId xmlns:a16="http://schemas.microsoft.com/office/drawing/2014/main" id="{1D90F7EC-4E54-440A-A30B-7B1C8DC90C54}"/>
            </a:ext>
          </a:extLst>
        </xdr:cNvPr>
        <xdr:cNvSpPr>
          <a:spLocks noChangeAspect="1" noChangeArrowheads="1"/>
        </xdr:cNvSpPr>
      </xdr:nvSpPr>
      <xdr:spPr bwMode="auto">
        <a:xfrm>
          <a:off x="5797550" y="322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xdr:row>
      <xdr:rowOff>0</xdr:rowOff>
    </xdr:from>
    <xdr:to>
      <xdr:col>0</xdr:col>
      <xdr:colOff>304800</xdr:colOff>
      <xdr:row>494</xdr:row>
      <xdr:rowOff>304800</xdr:rowOff>
    </xdr:to>
    <xdr:sp macro="" textlink="">
      <xdr:nvSpPr>
        <xdr:cNvPr id="26543" name="AutoShape 2991" descr="https://adas-server.mobiledrivetech.com/polarion/ria/images/suspect.gif">
          <a:extLst>
            <a:ext uri="{FF2B5EF4-FFF2-40B4-BE49-F238E27FC236}">
              <a16:creationId xmlns:a16="http://schemas.microsoft.com/office/drawing/2014/main" id="{6EE8FB5C-EF6B-4DEC-85C6-910809E2F88F}"/>
            </a:ext>
          </a:extLst>
        </xdr:cNvPr>
        <xdr:cNvSpPr>
          <a:spLocks noChangeAspect="1" noChangeArrowheads="1"/>
        </xdr:cNvSpPr>
      </xdr:nvSpPr>
      <xdr:spPr bwMode="auto">
        <a:xfrm>
          <a:off x="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494</xdr:row>
      <xdr:rowOff>0</xdr:rowOff>
    </xdr:from>
    <xdr:to>
      <xdr:col>0</xdr:col>
      <xdr:colOff>615950</xdr:colOff>
      <xdr:row>494</xdr:row>
      <xdr:rowOff>304800</xdr:rowOff>
    </xdr:to>
    <xdr:sp macro="" textlink="">
      <xdr:nvSpPr>
        <xdr:cNvPr id="26544" name="AutoShape 2992">
          <a:extLst>
            <a:ext uri="{FF2B5EF4-FFF2-40B4-BE49-F238E27FC236}">
              <a16:creationId xmlns:a16="http://schemas.microsoft.com/office/drawing/2014/main" id="{394DC168-AEB2-4FC1-B02B-8826ED7CB29D}"/>
            </a:ext>
          </a:extLst>
        </xdr:cNvPr>
        <xdr:cNvSpPr>
          <a:spLocks noChangeAspect="1" noChangeArrowheads="1"/>
        </xdr:cNvSpPr>
      </xdr:nvSpPr>
      <xdr:spPr bwMode="auto">
        <a:xfrm>
          <a:off x="31115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494</xdr:row>
      <xdr:rowOff>0</xdr:rowOff>
    </xdr:from>
    <xdr:to>
      <xdr:col>0</xdr:col>
      <xdr:colOff>927100</xdr:colOff>
      <xdr:row>494</xdr:row>
      <xdr:rowOff>304800</xdr:rowOff>
    </xdr:to>
    <xdr:sp macro="" textlink="">
      <xdr:nvSpPr>
        <xdr:cNvPr id="26545" name="AutoShape 2993" descr="https://adas-server.mobiledrivetech.com/polarion/icons/default/enums/type_purple_spec.png">
          <a:hlinkClick xmlns:r="http://schemas.openxmlformats.org/officeDocument/2006/relationships" r:id="rId985" tgtFrame="_blank"/>
          <a:extLst>
            <a:ext uri="{FF2B5EF4-FFF2-40B4-BE49-F238E27FC236}">
              <a16:creationId xmlns:a16="http://schemas.microsoft.com/office/drawing/2014/main" id="{44D44948-6F47-4AF5-82AB-88239A4341B6}"/>
            </a:ext>
          </a:extLst>
        </xdr:cNvPr>
        <xdr:cNvSpPr>
          <a:spLocks noChangeAspect="1" noChangeArrowheads="1"/>
        </xdr:cNvSpPr>
      </xdr:nvSpPr>
      <xdr:spPr bwMode="auto">
        <a:xfrm>
          <a:off x="62230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494</xdr:row>
      <xdr:rowOff>0</xdr:rowOff>
    </xdr:from>
    <xdr:to>
      <xdr:col>1</xdr:col>
      <xdr:colOff>304800</xdr:colOff>
      <xdr:row>494</xdr:row>
      <xdr:rowOff>304800</xdr:rowOff>
    </xdr:to>
    <xdr:sp macro="" textlink="">
      <xdr:nvSpPr>
        <xdr:cNvPr id="26546" name="AutoShape 2994" descr="https://adas-server.mobiledrivetech.com/polarion/icons/default/enums/type_purple_spec.png">
          <a:hlinkClick xmlns:r="http://schemas.openxmlformats.org/officeDocument/2006/relationships" r:id="rId985" tgtFrame="_top"/>
          <a:extLst>
            <a:ext uri="{FF2B5EF4-FFF2-40B4-BE49-F238E27FC236}">
              <a16:creationId xmlns:a16="http://schemas.microsoft.com/office/drawing/2014/main" id="{03020BE8-A28E-4858-93C5-23D95A940AC9}"/>
            </a:ext>
          </a:extLst>
        </xdr:cNvPr>
        <xdr:cNvSpPr>
          <a:spLocks noChangeAspect="1" noChangeArrowheads="1"/>
        </xdr:cNvSpPr>
      </xdr:nvSpPr>
      <xdr:spPr bwMode="auto">
        <a:xfrm>
          <a:off x="202565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494</xdr:row>
      <xdr:rowOff>0</xdr:rowOff>
    </xdr:from>
    <xdr:to>
      <xdr:col>2</xdr:col>
      <xdr:colOff>304800</xdr:colOff>
      <xdr:row>494</xdr:row>
      <xdr:rowOff>304800</xdr:rowOff>
    </xdr:to>
    <xdr:sp macro="" textlink="">
      <xdr:nvSpPr>
        <xdr:cNvPr id="26547" name="AutoShape 2995" descr="https://adas-server.mobiledrivetech.com/polarion/icons/default/enums/type_spike.gif">
          <a:hlinkClick xmlns:r="http://schemas.openxmlformats.org/officeDocument/2006/relationships" r:id="rId986" tgtFrame="_blank"/>
          <a:extLst>
            <a:ext uri="{FF2B5EF4-FFF2-40B4-BE49-F238E27FC236}">
              <a16:creationId xmlns:a16="http://schemas.microsoft.com/office/drawing/2014/main" id="{C8B17A82-C088-44DB-856E-C2E78271143E}"/>
            </a:ext>
          </a:extLst>
        </xdr:cNvPr>
        <xdr:cNvSpPr>
          <a:spLocks noChangeAspect="1" noChangeArrowheads="1"/>
        </xdr:cNvSpPr>
      </xdr:nvSpPr>
      <xdr:spPr bwMode="auto">
        <a:xfrm>
          <a:off x="265430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494</xdr:row>
      <xdr:rowOff>0</xdr:rowOff>
    </xdr:from>
    <xdr:to>
      <xdr:col>3</xdr:col>
      <xdr:colOff>304800</xdr:colOff>
      <xdr:row>494</xdr:row>
      <xdr:rowOff>304800</xdr:rowOff>
    </xdr:to>
    <xdr:sp macro="" textlink="">
      <xdr:nvSpPr>
        <xdr:cNvPr id="26548" name="AutoShape 2996" descr="https://adas-server.mobiledrivetech.com/polarion/icons/default/enums/type_spike.gif">
          <a:hlinkClick xmlns:r="http://schemas.openxmlformats.org/officeDocument/2006/relationships" r:id="rId986" tgtFrame="_top"/>
          <a:extLst>
            <a:ext uri="{FF2B5EF4-FFF2-40B4-BE49-F238E27FC236}">
              <a16:creationId xmlns:a16="http://schemas.microsoft.com/office/drawing/2014/main" id="{521B6F44-E9E1-4C28-AAEE-F30FB19B2960}"/>
            </a:ext>
          </a:extLst>
        </xdr:cNvPr>
        <xdr:cNvSpPr>
          <a:spLocks noChangeAspect="1" noChangeArrowheads="1"/>
        </xdr:cNvSpPr>
      </xdr:nvSpPr>
      <xdr:spPr bwMode="auto">
        <a:xfrm>
          <a:off x="5797550" y="3233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xdr:row>
      <xdr:rowOff>0</xdr:rowOff>
    </xdr:from>
    <xdr:to>
      <xdr:col>0</xdr:col>
      <xdr:colOff>304800</xdr:colOff>
      <xdr:row>495</xdr:row>
      <xdr:rowOff>304800</xdr:rowOff>
    </xdr:to>
    <xdr:sp macro="" textlink="">
      <xdr:nvSpPr>
        <xdr:cNvPr id="26549" name="AutoShape 2997" descr="https://adas-server.mobiledrivetech.com/polarion/ria/images/suspect.gif">
          <a:extLst>
            <a:ext uri="{FF2B5EF4-FFF2-40B4-BE49-F238E27FC236}">
              <a16:creationId xmlns:a16="http://schemas.microsoft.com/office/drawing/2014/main" id="{6B934711-7B66-4906-8EC3-72DB3EBFC0C5}"/>
            </a:ext>
          </a:extLst>
        </xdr:cNvPr>
        <xdr:cNvSpPr>
          <a:spLocks noChangeAspect="1" noChangeArrowheads="1"/>
        </xdr:cNvSpPr>
      </xdr:nvSpPr>
      <xdr:spPr bwMode="auto">
        <a:xfrm>
          <a:off x="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495</xdr:row>
      <xdr:rowOff>0</xdr:rowOff>
    </xdr:from>
    <xdr:to>
      <xdr:col>0</xdr:col>
      <xdr:colOff>615950</xdr:colOff>
      <xdr:row>495</xdr:row>
      <xdr:rowOff>304800</xdr:rowOff>
    </xdr:to>
    <xdr:sp macro="" textlink="">
      <xdr:nvSpPr>
        <xdr:cNvPr id="26550" name="AutoShape 2998">
          <a:extLst>
            <a:ext uri="{FF2B5EF4-FFF2-40B4-BE49-F238E27FC236}">
              <a16:creationId xmlns:a16="http://schemas.microsoft.com/office/drawing/2014/main" id="{EBB8F6AB-9489-4B9F-89EF-BE211533CCB0}"/>
            </a:ext>
          </a:extLst>
        </xdr:cNvPr>
        <xdr:cNvSpPr>
          <a:spLocks noChangeAspect="1" noChangeArrowheads="1"/>
        </xdr:cNvSpPr>
      </xdr:nvSpPr>
      <xdr:spPr bwMode="auto">
        <a:xfrm>
          <a:off x="31115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495</xdr:row>
      <xdr:rowOff>0</xdr:rowOff>
    </xdr:from>
    <xdr:to>
      <xdr:col>0</xdr:col>
      <xdr:colOff>927100</xdr:colOff>
      <xdr:row>495</xdr:row>
      <xdr:rowOff>304800</xdr:rowOff>
    </xdr:to>
    <xdr:sp macro="" textlink="">
      <xdr:nvSpPr>
        <xdr:cNvPr id="26551" name="AutoShape 2999" descr="https://adas-server.mobiledrivetech.com/polarion/icons/default/enums/type_purple_spec.png">
          <a:hlinkClick xmlns:r="http://schemas.openxmlformats.org/officeDocument/2006/relationships" r:id="rId987" tgtFrame="_blank"/>
          <a:extLst>
            <a:ext uri="{FF2B5EF4-FFF2-40B4-BE49-F238E27FC236}">
              <a16:creationId xmlns:a16="http://schemas.microsoft.com/office/drawing/2014/main" id="{F68652AA-524D-4442-9CE4-E1E914370C48}"/>
            </a:ext>
          </a:extLst>
        </xdr:cNvPr>
        <xdr:cNvSpPr>
          <a:spLocks noChangeAspect="1" noChangeArrowheads="1"/>
        </xdr:cNvSpPr>
      </xdr:nvSpPr>
      <xdr:spPr bwMode="auto">
        <a:xfrm>
          <a:off x="62230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495</xdr:row>
      <xdr:rowOff>0</xdr:rowOff>
    </xdr:from>
    <xdr:to>
      <xdr:col>1</xdr:col>
      <xdr:colOff>304800</xdr:colOff>
      <xdr:row>495</xdr:row>
      <xdr:rowOff>304800</xdr:rowOff>
    </xdr:to>
    <xdr:sp macro="" textlink="">
      <xdr:nvSpPr>
        <xdr:cNvPr id="26552" name="AutoShape 3000" descr="https://adas-server.mobiledrivetech.com/polarion/icons/default/enums/type_purple_spec.png">
          <a:hlinkClick xmlns:r="http://schemas.openxmlformats.org/officeDocument/2006/relationships" r:id="rId987" tgtFrame="_top"/>
          <a:extLst>
            <a:ext uri="{FF2B5EF4-FFF2-40B4-BE49-F238E27FC236}">
              <a16:creationId xmlns:a16="http://schemas.microsoft.com/office/drawing/2014/main" id="{79082AB6-D3C1-4C5F-84E4-B0CFC78F1594}"/>
            </a:ext>
          </a:extLst>
        </xdr:cNvPr>
        <xdr:cNvSpPr>
          <a:spLocks noChangeAspect="1" noChangeArrowheads="1"/>
        </xdr:cNvSpPr>
      </xdr:nvSpPr>
      <xdr:spPr bwMode="auto">
        <a:xfrm>
          <a:off x="202565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495</xdr:row>
      <xdr:rowOff>0</xdr:rowOff>
    </xdr:from>
    <xdr:to>
      <xdr:col>2</xdr:col>
      <xdr:colOff>304800</xdr:colOff>
      <xdr:row>495</xdr:row>
      <xdr:rowOff>304800</xdr:rowOff>
    </xdr:to>
    <xdr:sp macro="" textlink="">
      <xdr:nvSpPr>
        <xdr:cNvPr id="26553" name="AutoShape 3001" descr="https://adas-server.mobiledrivetech.com/polarion/icons/default/enums/type_spike.gif">
          <a:hlinkClick xmlns:r="http://schemas.openxmlformats.org/officeDocument/2006/relationships" r:id="rId988" tgtFrame="_blank"/>
          <a:extLst>
            <a:ext uri="{FF2B5EF4-FFF2-40B4-BE49-F238E27FC236}">
              <a16:creationId xmlns:a16="http://schemas.microsoft.com/office/drawing/2014/main" id="{7610E980-3BC9-447A-916D-87BC610DB347}"/>
            </a:ext>
          </a:extLst>
        </xdr:cNvPr>
        <xdr:cNvSpPr>
          <a:spLocks noChangeAspect="1" noChangeArrowheads="1"/>
        </xdr:cNvSpPr>
      </xdr:nvSpPr>
      <xdr:spPr bwMode="auto">
        <a:xfrm>
          <a:off x="265430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495</xdr:row>
      <xdr:rowOff>0</xdr:rowOff>
    </xdr:from>
    <xdr:to>
      <xdr:col>3</xdr:col>
      <xdr:colOff>304800</xdr:colOff>
      <xdr:row>495</xdr:row>
      <xdr:rowOff>304800</xdr:rowOff>
    </xdr:to>
    <xdr:sp macro="" textlink="">
      <xdr:nvSpPr>
        <xdr:cNvPr id="26554" name="AutoShape 3002" descr="https://adas-server.mobiledrivetech.com/polarion/icons/default/enums/type_spike.gif">
          <a:hlinkClick xmlns:r="http://schemas.openxmlformats.org/officeDocument/2006/relationships" r:id="rId988" tgtFrame="_top"/>
          <a:extLst>
            <a:ext uri="{FF2B5EF4-FFF2-40B4-BE49-F238E27FC236}">
              <a16:creationId xmlns:a16="http://schemas.microsoft.com/office/drawing/2014/main" id="{C6835324-B0FE-41C9-9083-FB95C80D6480}"/>
            </a:ext>
          </a:extLst>
        </xdr:cNvPr>
        <xdr:cNvSpPr>
          <a:spLocks noChangeAspect="1" noChangeArrowheads="1"/>
        </xdr:cNvSpPr>
      </xdr:nvSpPr>
      <xdr:spPr bwMode="auto">
        <a:xfrm>
          <a:off x="5797550" y="323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xdr:row>
      <xdr:rowOff>0</xdr:rowOff>
    </xdr:from>
    <xdr:to>
      <xdr:col>0</xdr:col>
      <xdr:colOff>304800</xdr:colOff>
      <xdr:row>496</xdr:row>
      <xdr:rowOff>304800</xdr:rowOff>
    </xdr:to>
    <xdr:sp macro="" textlink="">
      <xdr:nvSpPr>
        <xdr:cNvPr id="26555" name="AutoShape 3003" descr="https://adas-server.mobiledrivetech.com/polarion/ria/images/suspect.gif">
          <a:extLst>
            <a:ext uri="{FF2B5EF4-FFF2-40B4-BE49-F238E27FC236}">
              <a16:creationId xmlns:a16="http://schemas.microsoft.com/office/drawing/2014/main" id="{8AC1ACB5-D095-4BD0-80E5-91A0E9E5FDD2}"/>
            </a:ext>
          </a:extLst>
        </xdr:cNvPr>
        <xdr:cNvSpPr>
          <a:spLocks noChangeAspect="1" noChangeArrowheads="1"/>
        </xdr:cNvSpPr>
      </xdr:nvSpPr>
      <xdr:spPr bwMode="auto">
        <a:xfrm>
          <a:off x="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496</xdr:row>
      <xdr:rowOff>0</xdr:rowOff>
    </xdr:from>
    <xdr:to>
      <xdr:col>0</xdr:col>
      <xdr:colOff>615950</xdr:colOff>
      <xdr:row>496</xdr:row>
      <xdr:rowOff>304800</xdr:rowOff>
    </xdr:to>
    <xdr:sp macro="" textlink="">
      <xdr:nvSpPr>
        <xdr:cNvPr id="26556" name="AutoShape 3004">
          <a:extLst>
            <a:ext uri="{FF2B5EF4-FFF2-40B4-BE49-F238E27FC236}">
              <a16:creationId xmlns:a16="http://schemas.microsoft.com/office/drawing/2014/main" id="{CF0AE862-D085-46FB-AFFE-DE2A5C79CC0D}"/>
            </a:ext>
          </a:extLst>
        </xdr:cNvPr>
        <xdr:cNvSpPr>
          <a:spLocks noChangeAspect="1" noChangeArrowheads="1"/>
        </xdr:cNvSpPr>
      </xdr:nvSpPr>
      <xdr:spPr bwMode="auto">
        <a:xfrm>
          <a:off x="31115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496</xdr:row>
      <xdr:rowOff>0</xdr:rowOff>
    </xdr:from>
    <xdr:to>
      <xdr:col>0</xdr:col>
      <xdr:colOff>927100</xdr:colOff>
      <xdr:row>496</xdr:row>
      <xdr:rowOff>304800</xdr:rowOff>
    </xdr:to>
    <xdr:sp macro="" textlink="">
      <xdr:nvSpPr>
        <xdr:cNvPr id="26557" name="AutoShape 3005" descr="https://adas-server.mobiledrivetech.com/polarion/icons/default/enums/type_purple_spec.png">
          <a:hlinkClick xmlns:r="http://schemas.openxmlformats.org/officeDocument/2006/relationships" r:id="rId989" tgtFrame="_blank"/>
          <a:extLst>
            <a:ext uri="{FF2B5EF4-FFF2-40B4-BE49-F238E27FC236}">
              <a16:creationId xmlns:a16="http://schemas.microsoft.com/office/drawing/2014/main" id="{C44CDAB2-8CFC-4B85-9467-15F3CFC086F5}"/>
            </a:ext>
          </a:extLst>
        </xdr:cNvPr>
        <xdr:cNvSpPr>
          <a:spLocks noChangeAspect="1" noChangeArrowheads="1"/>
        </xdr:cNvSpPr>
      </xdr:nvSpPr>
      <xdr:spPr bwMode="auto">
        <a:xfrm>
          <a:off x="62230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496</xdr:row>
      <xdr:rowOff>0</xdr:rowOff>
    </xdr:from>
    <xdr:to>
      <xdr:col>1</xdr:col>
      <xdr:colOff>304800</xdr:colOff>
      <xdr:row>496</xdr:row>
      <xdr:rowOff>304800</xdr:rowOff>
    </xdr:to>
    <xdr:sp macro="" textlink="">
      <xdr:nvSpPr>
        <xdr:cNvPr id="26558" name="AutoShape 3006" descr="https://adas-server.mobiledrivetech.com/polarion/icons/default/enums/type_purple_spec.png">
          <a:hlinkClick xmlns:r="http://schemas.openxmlformats.org/officeDocument/2006/relationships" r:id="rId989" tgtFrame="_top"/>
          <a:extLst>
            <a:ext uri="{FF2B5EF4-FFF2-40B4-BE49-F238E27FC236}">
              <a16:creationId xmlns:a16="http://schemas.microsoft.com/office/drawing/2014/main" id="{41B4F826-C005-4435-B9B9-E73594649F90}"/>
            </a:ext>
          </a:extLst>
        </xdr:cNvPr>
        <xdr:cNvSpPr>
          <a:spLocks noChangeAspect="1" noChangeArrowheads="1"/>
        </xdr:cNvSpPr>
      </xdr:nvSpPr>
      <xdr:spPr bwMode="auto">
        <a:xfrm>
          <a:off x="202565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496</xdr:row>
      <xdr:rowOff>0</xdr:rowOff>
    </xdr:from>
    <xdr:to>
      <xdr:col>2</xdr:col>
      <xdr:colOff>304800</xdr:colOff>
      <xdr:row>496</xdr:row>
      <xdr:rowOff>304800</xdr:rowOff>
    </xdr:to>
    <xdr:sp macro="" textlink="">
      <xdr:nvSpPr>
        <xdr:cNvPr id="26559" name="AutoShape 3007" descr="https://adas-server.mobiledrivetech.com/polarion/icons/default/enums/type_spike.gif">
          <a:hlinkClick xmlns:r="http://schemas.openxmlformats.org/officeDocument/2006/relationships" r:id="rId990" tgtFrame="_blank"/>
          <a:extLst>
            <a:ext uri="{FF2B5EF4-FFF2-40B4-BE49-F238E27FC236}">
              <a16:creationId xmlns:a16="http://schemas.microsoft.com/office/drawing/2014/main" id="{EC545356-2176-4ED3-A3F8-9533B37FA2E4}"/>
            </a:ext>
          </a:extLst>
        </xdr:cNvPr>
        <xdr:cNvSpPr>
          <a:spLocks noChangeAspect="1" noChangeArrowheads="1"/>
        </xdr:cNvSpPr>
      </xdr:nvSpPr>
      <xdr:spPr bwMode="auto">
        <a:xfrm>
          <a:off x="265430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496</xdr:row>
      <xdr:rowOff>0</xdr:rowOff>
    </xdr:from>
    <xdr:to>
      <xdr:col>3</xdr:col>
      <xdr:colOff>304800</xdr:colOff>
      <xdr:row>496</xdr:row>
      <xdr:rowOff>304800</xdr:rowOff>
    </xdr:to>
    <xdr:sp macro="" textlink="">
      <xdr:nvSpPr>
        <xdr:cNvPr id="26560" name="AutoShape 3008" descr="https://adas-server.mobiledrivetech.com/polarion/icons/default/enums/type_spike.gif">
          <a:hlinkClick xmlns:r="http://schemas.openxmlformats.org/officeDocument/2006/relationships" r:id="rId990" tgtFrame="_top"/>
          <a:extLst>
            <a:ext uri="{FF2B5EF4-FFF2-40B4-BE49-F238E27FC236}">
              <a16:creationId xmlns:a16="http://schemas.microsoft.com/office/drawing/2014/main" id="{0DD36218-A417-41DD-B615-5239F509CA5D}"/>
            </a:ext>
          </a:extLst>
        </xdr:cNvPr>
        <xdr:cNvSpPr>
          <a:spLocks noChangeAspect="1" noChangeArrowheads="1"/>
        </xdr:cNvSpPr>
      </xdr:nvSpPr>
      <xdr:spPr bwMode="auto">
        <a:xfrm>
          <a:off x="5797550" y="3245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xdr:row>
      <xdr:rowOff>0</xdr:rowOff>
    </xdr:from>
    <xdr:to>
      <xdr:col>0</xdr:col>
      <xdr:colOff>304800</xdr:colOff>
      <xdr:row>497</xdr:row>
      <xdr:rowOff>304800</xdr:rowOff>
    </xdr:to>
    <xdr:sp macro="" textlink="">
      <xdr:nvSpPr>
        <xdr:cNvPr id="26561" name="AutoShape 3009" descr="https://adas-server.mobiledrivetech.com/polarion/ria/images/suspect.gif">
          <a:extLst>
            <a:ext uri="{FF2B5EF4-FFF2-40B4-BE49-F238E27FC236}">
              <a16:creationId xmlns:a16="http://schemas.microsoft.com/office/drawing/2014/main" id="{B0B6D228-3B0F-48C8-B2AB-C94FE79C5D19}"/>
            </a:ext>
          </a:extLst>
        </xdr:cNvPr>
        <xdr:cNvSpPr>
          <a:spLocks noChangeAspect="1" noChangeArrowheads="1"/>
        </xdr:cNvSpPr>
      </xdr:nvSpPr>
      <xdr:spPr bwMode="auto">
        <a:xfrm>
          <a:off x="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497</xdr:row>
      <xdr:rowOff>0</xdr:rowOff>
    </xdr:from>
    <xdr:to>
      <xdr:col>0</xdr:col>
      <xdr:colOff>615950</xdr:colOff>
      <xdr:row>497</xdr:row>
      <xdr:rowOff>304800</xdr:rowOff>
    </xdr:to>
    <xdr:sp macro="" textlink="">
      <xdr:nvSpPr>
        <xdr:cNvPr id="26562" name="AutoShape 3010">
          <a:extLst>
            <a:ext uri="{FF2B5EF4-FFF2-40B4-BE49-F238E27FC236}">
              <a16:creationId xmlns:a16="http://schemas.microsoft.com/office/drawing/2014/main" id="{FF457938-9BB5-4998-A58D-270C8EA54F8B}"/>
            </a:ext>
          </a:extLst>
        </xdr:cNvPr>
        <xdr:cNvSpPr>
          <a:spLocks noChangeAspect="1" noChangeArrowheads="1"/>
        </xdr:cNvSpPr>
      </xdr:nvSpPr>
      <xdr:spPr bwMode="auto">
        <a:xfrm>
          <a:off x="31115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497</xdr:row>
      <xdr:rowOff>0</xdr:rowOff>
    </xdr:from>
    <xdr:to>
      <xdr:col>0</xdr:col>
      <xdr:colOff>927100</xdr:colOff>
      <xdr:row>497</xdr:row>
      <xdr:rowOff>304800</xdr:rowOff>
    </xdr:to>
    <xdr:sp macro="" textlink="">
      <xdr:nvSpPr>
        <xdr:cNvPr id="26563" name="AutoShape 3011" descr="https://adas-server.mobiledrivetech.com/polarion/icons/default/enums/type_purple_spec.png">
          <a:hlinkClick xmlns:r="http://schemas.openxmlformats.org/officeDocument/2006/relationships" r:id="rId991" tgtFrame="_blank"/>
          <a:extLst>
            <a:ext uri="{FF2B5EF4-FFF2-40B4-BE49-F238E27FC236}">
              <a16:creationId xmlns:a16="http://schemas.microsoft.com/office/drawing/2014/main" id="{A2004BA4-AE65-491A-A060-EEA856015485}"/>
            </a:ext>
          </a:extLst>
        </xdr:cNvPr>
        <xdr:cNvSpPr>
          <a:spLocks noChangeAspect="1" noChangeArrowheads="1"/>
        </xdr:cNvSpPr>
      </xdr:nvSpPr>
      <xdr:spPr bwMode="auto">
        <a:xfrm>
          <a:off x="62230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497</xdr:row>
      <xdr:rowOff>0</xdr:rowOff>
    </xdr:from>
    <xdr:to>
      <xdr:col>1</xdr:col>
      <xdr:colOff>304800</xdr:colOff>
      <xdr:row>497</xdr:row>
      <xdr:rowOff>304800</xdr:rowOff>
    </xdr:to>
    <xdr:sp macro="" textlink="">
      <xdr:nvSpPr>
        <xdr:cNvPr id="26564" name="AutoShape 3012" descr="https://adas-server.mobiledrivetech.com/polarion/icons/default/enums/type_purple_spec.png">
          <a:hlinkClick xmlns:r="http://schemas.openxmlformats.org/officeDocument/2006/relationships" r:id="rId991" tgtFrame="_top"/>
          <a:extLst>
            <a:ext uri="{FF2B5EF4-FFF2-40B4-BE49-F238E27FC236}">
              <a16:creationId xmlns:a16="http://schemas.microsoft.com/office/drawing/2014/main" id="{A0A87F05-C02D-423C-851D-31DC780A4952}"/>
            </a:ext>
          </a:extLst>
        </xdr:cNvPr>
        <xdr:cNvSpPr>
          <a:spLocks noChangeAspect="1" noChangeArrowheads="1"/>
        </xdr:cNvSpPr>
      </xdr:nvSpPr>
      <xdr:spPr bwMode="auto">
        <a:xfrm>
          <a:off x="202565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497</xdr:row>
      <xdr:rowOff>0</xdr:rowOff>
    </xdr:from>
    <xdr:to>
      <xdr:col>2</xdr:col>
      <xdr:colOff>304800</xdr:colOff>
      <xdr:row>497</xdr:row>
      <xdr:rowOff>304800</xdr:rowOff>
    </xdr:to>
    <xdr:sp macro="" textlink="">
      <xdr:nvSpPr>
        <xdr:cNvPr id="26565" name="AutoShape 3013" descr="https://adas-server.mobiledrivetech.com/polarion/icons/default/enums/type_spike.gif">
          <a:hlinkClick xmlns:r="http://schemas.openxmlformats.org/officeDocument/2006/relationships" r:id="rId992" tgtFrame="_blank"/>
          <a:extLst>
            <a:ext uri="{FF2B5EF4-FFF2-40B4-BE49-F238E27FC236}">
              <a16:creationId xmlns:a16="http://schemas.microsoft.com/office/drawing/2014/main" id="{3AC072F4-ED88-4EF9-A771-E59C06EF4632}"/>
            </a:ext>
          </a:extLst>
        </xdr:cNvPr>
        <xdr:cNvSpPr>
          <a:spLocks noChangeAspect="1" noChangeArrowheads="1"/>
        </xdr:cNvSpPr>
      </xdr:nvSpPr>
      <xdr:spPr bwMode="auto">
        <a:xfrm>
          <a:off x="265430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497</xdr:row>
      <xdr:rowOff>0</xdr:rowOff>
    </xdr:from>
    <xdr:to>
      <xdr:col>3</xdr:col>
      <xdr:colOff>304800</xdr:colOff>
      <xdr:row>497</xdr:row>
      <xdr:rowOff>304800</xdr:rowOff>
    </xdr:to>
    <xdr:sp macro="" textlink="">
      <xdr:nvSpPr>
        <xdr:cNvPr id="26566" name="AutoShape 3014" descr="https://adas-server.mobiledrivetech.com/polarion/icons/default/enums/type_spike.gif">
          <a:hlinkClick xmlns:r="http://schemas.openxmlformats.org/officeDocument/2006/relationships" r:id="rId992" tgtFrame="_top"/>
          <a:extLst>
            <a:ext uri="{FF2B5EF4-FFF2-40B4-BE49-F238E27FC236}">
              <a16:creationId xmlns:a16="http://schemas.microsoft.com/office/drawing/2014/main" id="{C0A26F76-2EE5-4091-857D-76358852E723}"/>
            </a:ext>
          </a:extLst>
        </xdr:cNvPr>
        <xdr:cNvSpPr>
          <a:spLocks noChangeAspect="1" noChangeArrowheads="1"/>
        </xdr:cNvSpPr>
      </xdr:nvSpPr>
      <xdr:spPr bwMode="auto">
        <a:xfrm>
          <a:off x="5797550" y="325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xdr:row>
      <xdr:rowOff>0</xdr:rowOff>
    </xdr:from>
    <xdr:to>
      <xdr:col>0</xdr:col>
      <xdr:colOff>304800</xdr:colOff>
      <xdr:row>498</xdr:row>
      <xdr:rowOff>304800</xdr:rowOff>
    </xdr:to>
    <xdr:sp macro="" textlink="">
      <xdr:nvSpPr>
        <xdr:cNvPr id="26567" name="AutoShape 3015" descr="https://adas-server.mobiledrivetech.com/polarion/ria/images/suspect.gif">
          <a:extLst>
            <a:ext uri="{FF2B5EF4-FFF2-40B4-BE49-F238E27FC236}">
              <a16:creationId xmlns:a16="http://schemas.microsoft.com/office/drawing/2014/main" id="{32063A5C-04F1-46EE-A595-DDE467C34993}"/>
            </a:ext>
          </a:extLst>
        </xdr:cNvPr>
        <xdr:cNvSpPr>
          <a:spLocks noChangeAspect="1" noChangeArrowheads="1"/>
        </xdr:cNvSpPr>
      </xdr:nvSpPr>
      <xdr:spPr bwMode="auto">
        <a:xfrm>
          <a:off x="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498</xdr:row>
      <xdr:rowOff>0</xdr:rowOff>
    </xdr:from>
    <xdr:to>
      <xdr:col>0</xdr:col>
      <xdr:colOff>615950</xdr:colOff>
      <xdr:row>498</xdr:row>
      <xdr:rowOff>304800</xdr:rowOff>
    </xdr:to>
    <xdr:sp macro="" textlink="">
      <xdr:nvSpPr>
        <xdr:cNvPr id="26568" name="AutoShape 3016">
          <a:extLst>
            <a:ext uri="{FF2B5EF4-FFF2-40B4-BE49-F238E27FC236}">
              <a16:creationId xmlns:a16="http://schemas.microsoft.com/office/drawing/2014/main" id="{88170A7F-B093-47AD-804D-24CAE913D806}"/>
            </a:ext>
          </a:extLst>
        </xdr:cNvPr>
        <xdr:cNvSpPr>
          <a:spLocks noChangeAspect="1" noChangeArrowheads="1"/>
        </xdr:cNvSpPr>
      </xdr:nvSpPr>
      <xdr:spPr bwMode="auto">
        <a:xfrm>
          <a:off x="31115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498</xdr:row>
      <xdr:rowOff>0</xdr:rowOff>
    </xdr:from>
    <xdr:to>
      <xdr:col>0</xdr:col>
      <xdr:colOff>927100</xdr:colOff>
      <xdr:row>498</xdr:row>
      <xdr:rowOff>304800</xdr:rowOff>
    </xdr:to>
    <xdr:sp macro="" textlink="">
      <xdr:nvSpPr>
        <xdr:cNvPr id="26569" name="AutoShape 3017" descr="https://adas-server.mobiledrivetech.com/polarion/icons/default/enums/type_purple_spec.png">
          <a:hlinkClick xmlns:r="http://schemas.openxmlformats.org/officeDocument/2006/relationships" r:id="rId993" tgtFrame="_blank"/>
          <a:extLst>
            <a:ext uri="{FF2B5EF4-FFF2-40B4-BE49-F238E27FC236}">
              <a16:creationId xmlns:a16="http://schemas.microsoft.com/office/drawing/2014/main" id="{5F0C09C1-B377-404F-A632-DE22E3DBFC30}"/>
            </a:ext>
          </a:extLst>
        </xdr:cNvPr>
        <xdr:cNvSpPr>
          <a:spLocks noChangeAspect="1" noChangeArrowheads="1"/>
        </xdr:cNvSpPr>
      </xdr:nvSpPr>
      <xdr:spPr bwMode="auto">
        <a:xfrm>
          <a:off x="62230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498</xdr:row>
      <xdr:rowOff>0</xdr:rowOff>
    </xdr:from>
    <xdr:to>
      <xdr:col>1</xdr:col>
      <xdr:colOff>304800</xdr:colOff>
      <xdr:row>498</xdr:row>
      <xdr:rowOff>304800</xdr:rowOff>
    </xdr:to>
    <xdr:sp macro="" textlink="">
      <xdr:nvSpPr>
        <xdr:cNvPr id="26570" name="AutoShape 3018" descr="https://adas-server.mobiledrivetech.com/polarion/icons/default/enums/type_purple_spec.png">
          <a:hlinkClick xmlns:r="http://schemas.openxmlformats.org/officeDocument/2006/relationships" r:id="rId993" tgtFrame="_top"/>
          <a:extLst>
            <a:ext uri="{FF2B5EF4-FFF2-40B4-BE49-F238E27FC236}">
              <a16:creationId xmlns:a16="http://schemas.microsoft.com/office/drawing/2014/main" id="{A28699AD-5D18-4B4F-A803-45AA7DEDA894}"/>
            </a:ext>
          </a:extLst>
        </xdr:cNvPr>
        <xdr:cNvSpPr>
          <a:spLocks noChangeAspect="1" noChangeArrowheads="1"/>
        </xdr:cNvSpPr>
      </xdr:nvSpPr>
      <xdr:spPr bwMode="auto">
        <a:xfrm>
          <a:off x="202565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498</xdr:row>
      <xdr:rowOff>0</xdr:rowOff>
    </xdr:from>
    <xdr:to>
      <xdr:col>2</xdr:col>
      <xdr:colOff>304800</xdr:colOff>
      <xdr:row>498</xdr:row>
      <xdr:rowOff>304800</xdr:rowOff>
    </xdr:to>
    <xdr:sp macro="" textlink="">
      <xdr:nvSpPr>
        <xdr:cNvPr id="26571" name="AutoShape 3019" descr="https://adas-server.mobiledrivetech.com/polarion/icons/default/enums/type_spike.gif">
          <a:hlinkClick xmlns:r="http://schemas.openxmlformats.org/officeDocument/2006/relationships" r:id="rId994" tgtFrame="_blank"/>
          <a:extLst>
            <a:ext uri="{FF2B5EF4-FFF2-40B4-BE49-F238E27FC236}">
              <a16:creationId xmlns:a16="http://schemas.microsoft.com/office/drawing/2014/main" id="{D34F7309-5B3B-420E-A344-6353A4FC72FC}"/>
            </a:ext>
          </a:extLst>
        </xdr:cNvPr>
        <xdr:cNvSpPr>
          <a:spLocks noChangeAspect="1" noChangeArrowheads="1"/>
        </xdr:cNvSpPr>
      </xdr:nvSpPr>
      <xdr:spPr bwMode="auto">
        <a:xfrm>
          <a:off x="265430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498</xdr:row>
      <xdr:rowOff>0</xdr:rowOff>
    </xdr:from>
    <xdr:to>
      <xdr:col>3</xdr:col>
      <xdr:colOff>304800</xdr:colOff>
      <xdr:row>498</xdr:row>
      <xdr:rowOff>304800</xdr:rowOff>
    </xdr:to>
    <xdr:sp macro="" textlink="">
      <xdr:nvSpPr>
        <xdr:cNvPr id="26572" name="AutoShape 3020" descr="https://adas-server.mobiledrivetech.com/polarion/icons/default/enums/type_spike.gif">
          <a:hlinkClick xmlns:r="http://schemas.openxmlformats.org/officeDocument/2006/relationships" r:id="rId994" tgtFrame="_top"/>
          <a:extLst>
            <a:ext uri="{FF2B5EF4-FFF2-40B4-BE49-F238E27FC236}">
              <a16:creationId xmlns:a16="http://schemas.microsoft.com/office/drawing/2014/main" id="{2EFCF4AE-9276-4694-AF18-7B6775956D3A}"/>
            </a:ext>
          </a:extLst>
        </xdr:cNvPr>
        <xdr:cNvSpPr>
          <a:spLocks noChangeAspect="1" noChangeArrowheads="1"/>
        </xdr:cNvSpPr>
      </xdr:nvSpPr>
      <xdr:spPr bwMode="auto">
        <a:xfrm>
          <a:off x="5797550" y="325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xdr:row>
      <xdr:rowOff>0</xdr:rowOff>
    </xdr:from>
    <xdr:to>
      <xdr:col>0</xdr:col>
      <xdr:colOff>304800</xdr:colOff>
      <xdr:row>499</xdr:row>
      <xdr:rowOff>304800</xdr:rowOff>
    </xdr:to>
    <xdr:sp macro="" textlink="">
      <xdr:nvSpPr>
        <xdr:cNvPr id="26573" name="AutoShape 3021" descr="https://adas-server.mobiledrivetech.com/polarion/ria/images/suspect.gif">
          <a:extLst>
            <a:ext uri="{FF2B5EF4-FFF2-40B4-BE49-F238E27FC236}">
              <a16:creationId xmlns:a16="http://schemas.microsoft.com/office/drawing/2014/main" id="{EE066372-FC7C-47B9-ACF1-105E5D95E9AB}"/>
            </a:ext>
          </a:extLst>
        </xdr:cNvPr>
        <xdr:cNvSpPr>
          <a:spLocks noChangeAspect="1" noChangeArrowheads="1"/>
        </xdr:cNvSpPr>
      </xdr:nvSpPr>
      <xdr:spPr bwMode="auto">
        <a:xfrm>
          <a:off x="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499</xdr:row>
      <xdr:rowOff>0</xdr:rowOff>
    </xdr:from>
    <xdr:to>
      <xdr:col>0</xdr:col>
      <xdr:colOff>615950</xdr:colOff>
      <xdr:row>499</xdr:row>
      <xdr:rowOff>304800</xdr:rowOff>
    </xdr:to>
    <xdr:sp macro="" textlink="">
      <xdr:nvSpPr>
        <xdr:cNvPr id="26574" name="AutoShape 3022">
          <a:extLst>
            <a:ext uri="{FF2B5EF4-FFF2-40B4-BE49-F238E27FC236}">
              <a16:creationId xmlns:a16="http://schemas.microsoft.com/office/drawing/2014/main" id="{BAEAC604-7B40-460B-8306-9911682EBD3D}"/>
            </a:ext>
          </a:extLst>
        </xdr:cNvPr>
        <xdr:cNvSpPr>
          <a:spLocks noChangeAspect="1" noChangeArrowheads="1"/>
        </xdr:cNvSpPr>
      </xdr:nvSpPr>
      <xdr:spPr bwMode="auto">
        <a:xfrm>
          <a:off x="31115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499</xdr:row>
      <xdr:rowOff>0</xdr:rowOff>
    </xdr:from>
    <xdr:to>
      <xdr:col>0</xdr:col>
      <xdr:colOff>927100</xdr:colOff>
      <xdr:row>499</xdr:row>
      <xdr:rowOff>304800</xdr:rowOff>
    </xdr:to>
    <xdr:sp macro="" textlink="">
      <xdr:nvSpPr>
        <xdr:cNvPr id="26575" name="AutoShape 3023" descr="https://adas-server.mobiledrivetech.com/polarion/icons/default/enums/type_purple_spec.png">
          <a:hlinkClick xmlns:r="http://schemas.openxmlformats.org/officeDocument/2006/relationships" r:id="rId995" tgtFrame="_blank"/>
          <a:extLst>
            <a:ext uri="{FF2B5EF4-FFF2-40B4-BE49-F238E27FC236}">
              <a16:creationId xmlns:a16="http://schemas.microsoft.com/office/drawing/2014/main" id="{98F27AD2-9992-40DF-953D-1133C75CA15B}"/>
            </a:ext>
          </a:extLst>
        </xdr:cNvPr>
        <xdr:cNvSpPr>
          <a:spLocks noChangeAspect="1" noChangeArrowheads="1"/>
        </xdr:cNvSpPr>
      </xdr:nvSpPr>
      <xdr:spPr bwMode="auto">
        <a:xfrm>
          <a:off x="62230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26576" name="AutoShape 3024" descr="https://adas-server.mobiledrivetech.com/polarion/icons/default/enums/type_purple_spec.png">
          <a:hlinkClick xmlns:r="http://schemas.openxmlformats.org/officeDocument/2006/relationships" r:id="rId995" tgtFrame="_top"/>
          <a:extLst>
            <a:ext uri="{FF2B5EF4-FFF2-40B4-BE49-F238E27FC236}">
              <a16:creationId xmlns:a16="http://schemas.microsoft.com/office/drawing/2014/main" id="{1F0C3BDE-E7D0-400B-9227-7967A896BAAB}"/>
            </a:ext>
          </a:extLst>
        </xdr:cNvPr>
        <xdr:cNvSpPr>
          <a:spLocks noChangeAspect="1" noChangeArrowheads="1"/>
        </xdr:cNvSpPr>
      </xdr:nvSpPr>
      <xdr:spPr bwMode="auto">
        <a:xfrm>
          <a:off x="202565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499</xdr:row>
      <xdr:rowOff>0</xdr:rowOff>
    </xdr:from>
    <xdr:to>
      <xdr:col>2</xdr:col>
      <xdr:colOff>304800</xdr:colOff>
      <xdr:row>499</xdr:row>
      <xdr:rowOff>304800</xdr:rowOff>
    </xdr:to>
    <xdr:sp macro="" textlink="">
      <xdr:nvSpPr>
        <xdr:cNvPr id="26577" name="AutoShape 3025" descr="https://adas-server.mobiledrivetech.com/polarion/icons/default/enums/type_spike.gif">
          <a:hlinkClick xmlns:r="http://schemas.openxmlformats.org/officeDocument/2006/relationships" r:id="rId996" tgtFrame="_blank"/>
          <a:extLst>
            <a:ext uri="{FF2B5EF4-FFF2-40B4-BE49-F238E27FC236}">
              <a16:creationId xmlns:a16="http://schemas.microsoft.com/office/drawing/2014/main" id="{5A320D2A-BBAC-41C5-8A30-554A3C9CEDA6}"/>
            </a:ext>
          </a:extLst>
        </xdr:cNvPr>
        <xdr:cNvSpPr>
          <a:spLocks noChangeAspect="1" noChangeArrowheads="1"/>
        </xdr:cNvSpPr>
      </xdr:nvSpPr>
      <xdr:spPr bwMode="auto">
        <a:xfrm>
          <a:off x="265430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499</xdr:row>
      <xdr:rowOff>0</xdr:rowOff>
    </xdr:from>
    <xdr:to>
      <xdr:col>3</xdr:col>
      <xdr:colOff>304800</xdr:colOff>
      <xdr:row>499</xdr:row>
      <xdr:rowOff>304800</xdr:rowOff>
    </xdr:to>
    <xdr:sp macro="" textlink="">
      <xdr:nvSpPr>
        <xdr:cNvPr id="26578" name="AutoShape 3026" descr="https://adas-server.mobiledrivetech.com/polarion/icons/default/enums/type_spike.gif">
          <a:hlinkClick xmlns:r="http://schemas.openxmlformats.org/officeDocument/2006/relationships" r:id="rId996" tgtFrame="_top"/>
          <a:extLst>
            <a:ext uri="{FF2B5EF4-FFF2-40B4-BE49-F238E27FC236}">
              <a16:creationId xmlns:a16="http://schemas.microsoft.com/office/drawing/2014/main" id="{E87B9F76-BD8C-490E-B9B0-3257D235B4B1}"/>
            </a:ext>
          </a:extLst>
        </xdr:cNvPr>
        <xdr:cNvSpPr>
          <a:spLocks noChangeAspect="1" noChangeArrowheads="1"/>
        </xdr:cNvSpPr>
      </xdr:nvSpPr>
      <xdr:spPr bwMode="auto">
        <a:xfrm>
          <a:off x="5797550" y="3265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304800</xdr:colOff>
      <xdr:row>500</xdr:row>
      <xdr:rowOff>304800</xdr:rowOff>
    </xdr:to>
    <xdr:sp macro="" textlink="">
      <xdr:nvSpPr>
        <xdr:cNvPr id="26579" name="AutoShape 3027" descr="https://adas-server.mobiledrivetech.com/polarion/ria/images/suspect.gif">
          <a:extLst>
            <a:ext uri="{FF2B5EF4-FFF2-40B4-BE49-F238E27FC236}">
              <a16:creationId xmlns:a16="http://schemas.microsoft.com/office/drawing/2014/main" id="{6CADADD5-458E-4367-841F-83C6E1F7F3BF}"/>
            </a:ext>
          </a:extLst>
        </xdr:cNvPr>
        <xdr:cNvSpPr>
          <a:spLocks noChangeAspect="1" noChangeArrowheads="1"/>
        </xdr:cNvSpPr>
      </xdr:nvSpPr>
      <xdr:spPr bwMode="auto">
        <a:xfrm>
          <a:off x="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500</xdr:row>
      <xdr:rowOff>0</xdr:rowOff>
    </xdr:from>
    <xdr:to>
      <xdr:col>0</xdr:col>
      <xdr:colOff>615950</xdr:colOff>
      <xdr:row>500</xdr:row>
      <xdr:rowOff>304800</xdr:rowOff>
    </xdr:to>
    <xdr:sp macro="" textlink="">
      <xdr:nvSpPr>
        <xdr:cNvPr id="26580" name="AutoShape 3028">
          <a:extLst>
            <a:ext uri="{FF2B5EF4-FFF2-40B4-BE49-F238E27FC236}">
              <a16:creationId xmlns:a16="http://schemas.microsoft.com/office/drawing/2014/main" id="{1918A4B3-B2E7-4870-BE48-975637068113}"/>
            </a:ext>
          </a:extLst>
        </xdr:cNvPr>
        <xdr:cNvSpPr>
          <a:spLocks noChangeAspect="1" noChangeArrowheads="1"/>
        </xdr:cNvSpPr>
      </xdr:nvSpPr>
      <xdr:spPr bwMode="auto">
        <a:xfrm>
          <a:off x="31115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500</xdr:row>
      <xdr:rowOff>0</xdr:rowOff>
    </xdr:from>
    <xdr:to>
      <xdr:col>0</xdr:col>
      <xdr:colOff>927100</xdr:colOff>
      <xdr:row>500</xdr:row>
      <xdr:rowOff>304800</xdr:rowOff>
    </xdr:to>
    <xdr:sp macro="" textlink="">
      <xdr:nvSpPr>
        <xdr:cNvPr id="26581" name="AutoShape 3029" descr="https://adas-server.mobiledrivetech.com/polarion/icons/default/enums/type_purple_spec.png">
          <a:hlinkClick xmlns:r="http://schemas.openxmlformats.org/officeDocument/2006/relationships" r:id="rId997" tgtFrame="_blank"/>
          <a:extLst>
            <a:ext uri="{FF2B5EF4-FFF2-40B4-BE49-F238E27FC236}">
              <a16:creationId xmlns:a16="http://schemas.microsoft.com/office/drawing/2014/main" id="{259BAF07-57F7-4A3D-B9D0-AB90BA4DE6AE}"/>
            </a:ext>
          </a:extLst>
        </xdr:cNvPr>
        <xdr:cNvSpPr>
          <a:spLocks noChangeAspect="1" noChangeArrowheads="1"/>
        </xdr:cNvSpPr>
      </xdr:nvSpPr>
      <xdr:spPr bwMode="auto">
        <a:xfrm>
          <a:off x="62230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500</xdr:row>
      <xdr:rowOff>0</xdr:rowOff>
    </xdr:from>
    <xdr:to>
      <xdr:col>1</xdr:col>
      <xdr:colOff>304800</xdr:colOff>
      <xdr:row>500</xdr:row>
      <xdr:rowOff>304800</xdr:rowOff>
    </xdr:to>
    <xdr:sp macro="" textlink="">
      <xdr:nvSpPr>
        <xdr:cNvPr id="26582" name="AutoShape 3030" descr="https://adas-server.mobiledrivetech.com/polarion/icons/default/enums/type_purple_spec.png">
          <a:hlinkClick xmlns:r="http://schemas.openxmlformats.org/officeDocument/2006/relationships" r:id="rId997" tgtFrame="_top"/>
          <a:extLst>
            <a:ext uri="{FF2B5EF4-FFF2-40B4-BE49-F238E27FC236}">
              <a16:creationId xmlns:a16="http://schemas.microsoft.com/office/drawing/2014/main" id="{A4E2D9FF-4A10-422D-BC5B-25D4C363F1C2}"/>
            </a:ext>
          </a:extLst>
        </xdr:cNvPr>
        <xdr:cNvSpPr>
          <a:spLocks noChangeAspect="1" noChangeArrowheads="1"/>
        </xdr:cNvSpPr>
      </xdr:nvSpPr>
      <xdr:spPr bwMode="auto">
        <a:xfrm>
          <a:off x="202565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500</xdr:row>
      <xdr:rowOff>0</xdr:rowOff>
    </xdr:from>
    <xdr:to>
      <xdr:col>2</xdr:col>
      <xdr:colOff>304800</xdr:colOff>
      <xdr:row>500</xdr:row>
      <xdr:rowOff>304800</xdr:rowOff>
    </xdr:to>
    <xdr:sp macro="" textlink="">
      <xdr:nvSpPr>
        <xdr:cNvPr id="26583" name="AutoShape 3031" descr="https://adas-server.mobiledrivetech.com/polarion/icons/default/enums/type_spike.gif">
          <a:hlinkClick xmlns:r="http://schemas.openxmlformats.org/officeDocument/2006/relationships" r:id="rId998" tgtFrame="_blank"/>
          <a:extLst>
            <a:ext uri="{FF2B5EF4-FFF2-40B4-BE49-F238E27FC236}">
              <a16:creationId xmlns:a16="http://schemas.microsoft.com/office/drawing/2014/main" id="{EDDBFBD4-21B7-4E0C-8D4A-FB9B6022F707}"/>
            </a:ext>
          </a:extLst>
        </xdr:cNvPr>
        <xdr:cNvSpPr>
          <a:spLocks noChangeAspect="1" noChangeArrowheads="1"/>
        </xdr:cNvSpPr>
      </xdr:nvSpPr>
      <xdr:spPr bwMode="auto">
        <a:xfrm>
          <a:off x="265430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500</xdr:row>
      <xdr:rowOff>0</xdr:rowOff>
    </xdr:from>
    <xdr:to>
      <xdr:col>3</xdr:col>
      <xdr:colOff>304800</xdr:colOff>
      <xdr:row>500</xdr:row>
      <xdr:rowOff>304800</xdr:rowOff>
    </xdr:to>
    <xdr:sp macro="" textlink="">
      <xdr:nvSpPr>
        <xdr:cNvPr id="26584" name="AutoShape 3032" descr="https://adas-server.mobiledrivetech.com/polarion/icons/default/enums/type_spike.gif">
          <a:hlinkClick xmlns:r="http://schemas.openxmlformats.org/officeDocument/2006/relationships" r:id="rId998" tgtFrame="_top"/>
          <a:extLst>
            <a:ext uri="{FF2B5EF4-FFF2-40B4-BE49-F238E27FC236}">
              <a16:creationId xmlns:a16="http://schemas.microsoft.com/office/drawing/2014/main" id="{E5A1B703-11A0-40A0-85B8-E76E77AD98D7}"/>
            </a:ext>
          </a:extLst>
        </xdr:cNvPr>
        <xdr:cNvSpPr>
          <a:spLocks noChangeAspect="1" noChangeArrowheads="1"/>
        </xdr:cNvSpPr>
      </xdr:nvSpPr>
      <xdr:spPr bwMode="auto">
        <a:xfrm>
          <a:off x="5797550" y="3271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xdr:row>
      <xdr:rowOff>0</xdr:rowOff>
    </xdr:from>
    <xdr:to>
      <xdr:col>0</xdr:col>
      <xdr:colOff>304800</xdr:colOff>
      <xdr:row>501</xdr:row>
      <xdr:rowOff>304800</xdr:rowOff>
    </xdr:to>
    <xdr:sp macro="" textlink="">
      <xdr:nvSpPr>
        <xdr:cNvPr id="26585" name="AutoShape 3033" descr="https://adas-server.mobiledrivetech.com/polarion/ria/images/suspect.gif">
          <a:extLst>
            <a:ext uri="{FF2B5EF4-FFF2-40B4-BE49-F238E27FC236}">
              <a16:creationId xmlns:a16="http://schemas.microsoft.com/office/drawing/2014/main" id="{C0A8284D-DA6D-4E41-8C94-4D48F544A86B}"/>
            </a:ext>
          </a:extLst>
        </xdr:cNvPr>
        <xdr:cNvSpPr>
          <a:spLocks noChangeAspect="1" noChangeArrowheads="1"/>
        </xdr:cNvSpPr>
      </xdr:nvSpPr>
      <xdr:spPr bwMode="auto">
        <a:xfrm>
          <a:off x="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501</xdr:row>
      <xdr:rowOff>0</xdr:rowOff>
    </xdr:from>
    <xdr:to>
      <xdr:col>0</xdr:col>
      <xdr:colOff>615950</xdr:colOff>
      <xdr:row>501</xdr:row>
      <xdr:rowOff>304800</xdr:rowOff>
    </xdr:to>
    <xdr:sp macro="" textlink="">
      <xdr:nvSpPr>
        <xdr:cNvPr id="26586" name="AutoShape 3034">
          <a:extLst>
            <a:ext uri="{FF2B5EF4-FFF2-40B4-BE49-F238E27FC236}">
              <a16:creationId xmlns:a16="http://schemas.microsoft.com/office/drawing/2014/main" id="{154106D8-A1B5-493B-955E-0F850309CC11}"/>
            </a:ext>
          </a:extLst>
        </xdr:cNvPr>
        <xdr:cNvSpPr>
          <a:spLocks noChangeAspect="1" noChangeArrowheads="1"/>
        </xdr:cNvSpPr>
      </xdr:nvSpPr>
      <xdr:spPr bwMode="auto">
        <a:xfrm>
          <a:off x="31115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501</xdr:row>
      <xdr:rowOff>0</xdr:rowOff>
    </xdr:from>
    <xdr:to>
      <xdr:col>0</xdr:col>
      <xdr:colOff>927100</xdr:colOff>
      <xdr:row>501</xdr:row>
      <xdr:rowOff>304800</xdr:rowOff>
    </xdr:to>
    <xdr:sp macro="" textlink="">
      <xdr:nvSpPr>
        <xdr:cNvPr id="26587" name="AutoShape 3035" descr="https://adas-server.mobiledrivetech.com/polarion/icons/default/enums/type_purple_spec.png">
          <a:hlinkClick xmlns:r="http://schemas.openxmlformats.org/officeDocument/2006/relationships" r:id="rId999" tgtFrame="_blank"/>
          <a:extLst>
            <a:ext uri="{FF2B5EF4-FFF2-40B4-BE49-F238E27FC236}">
              <a16:creationId xmlns:a16="http://schemas.microsoft.com/office/drawing/2014/main" id="{545397CF-1B49-44E5-BC9C-1352C27B9F50}"/>
            </a:ext>
          </a:extLst>
        </xdr:cNvPr>
        <xdr:cNvSpPr>
          <a:spLocks noChangeAspect="1" noChangeArrowheads="1"/>
        </xdr:cNvSpPr>
      </xdr:nvSpPr>
      <xdr:spPr bwMode="auto">
        <a:xfrm>
          <a:off x="62230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501</xdr:row>
      <xdr:rowOff>0</xdr:rowOff>
    </xdr:from>
    <xdr:to>
      <xdr:col>1</xdr:col>
      <xdr:colOff>304800</xdr:colOff>
      <xdr:row>501</xdr:row>
      <xdr:rowOff>304800</xdr:rowOff>
    </xdr:to>
    <xdr:sp macro="" textlink="">
      <xdr:nvSpPr>
        <xdr:cNvPr id="26588" name="AutoShape 3036" descr="https://adas-server.mobiledrivetech.com/polarion/icons/default/enums/type_purple_spec.png">
          <a:hlinkClick xmlns:r="http://schemas.openxmlformats.org/officeDocument/2006/relationships" r:id="rId999" tgtFrame="_top"/>
          <a:extLst>
            <a:ext uri="{FF2B5EF4-FFF2-40B4-BE49-F238E27FC236}">
              <a16:creationId xmlns:a16="http://schemas.microsoft.com/office/drawing/2014/main" id="{798CAA11-3FE1-40F8-B618-7A3F2A82DDC3}"/>
            </a:ext>
          </a:extLst>
        </xdr:cNvPr>
        <xdr:cNvSpPr>
          <a:spLocks noChangeAspect="1" noChangeArrowheads="1"/>
        </xdr:cNvSpPr>
      </xdr:nvSpPr>
      <xdr:spPr bwMode="auto">
        <a:xfrm>
          <a:off x="202565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501</xdr:row>
      <xdr:rowOff>0</xdr:rowOff>
    </xdr:from>
    <xdr:to>
      <xdr:col>2</xdr:col>
      <xdr:colOff>304800</xdr:colOff>
      <xdr:row>501</xdr:row>
      <xdr:rowOff>304800</xdr:rowOff>
    </xdr:to>
    <xdr:sp macro="" textlink="">
      <xdr:nvSpPr>
        <xdr:cNvPr id="26589" name="AutoShape 3037" descr="https://adas-server.mobiledrivetech.com/polarion/icons/default/enums/type_spike.gif">
          <a:hlinkClick xmlns:r="http://schemas.openxmlformats.org/officeDocument/2006/relationships" r:id="rId1000" tgtFrame="_blank"/>
          <a:extLst>
            <a:ext uri="{FF2B5EF4-FFF2-40B4-BE49-F238E27FC236}">
              <a16:creationId xmlns:a16="http://schemas.microsoft.com/office/drawing/2014/main" id="{22E86356-17A2-4C27-B34F-232FFA16C481}"/>
            </a:ext>
          </a:extLst>
        </xdr:cNvPr>
        <xdr:cNvSpPr>
          <a:spLocks noChangeAspect="1" noChangeArrowheads="1"/>
        </xdr:cNvSpPr>
      </xdr:nvSpPr>
      <xdr:spPr bwMode="auto">
        <a:xfrm>
          <a:off x="265430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501</xdr:row>
      <xdr:rowOff>0</xdr:rowOff>
    </xdr:from>
    <xdr:to>
      <xdr:col>3</xdr:col>
      <xdr:colOff>304800</xdr:colOff>
      <xdr:row>501</xdr:row>
      <xdr:rowOff>304800</xdr:rowOff>
    </xdr:to>
    <xdr:sp macro="" textlink="">
      <xdr:nvSpPr>
        <xdr:cNvPr id="26590" name="AutoShape 3038" descr="https://adas-server.mobiledrivetech.com/polarion/icons/default/enums/type_spike.gif">
          <a:hlinkClick xmlns:r="http://schemas.openxmlformats.org/officeDocument/2006/relationships" r:id="rId1000" tgtFrame="_top"/>
          <a:extLst>
            <a:ext uri="{FF2B5EF4-FFF2-40B4-BE49-F238E27FC236}">
              <a16:creationId xmlns:a16="http://schemas.microsoft.com/office/drawing/2014/main" id="{F446B118-F464-4F89-B650-32562E507054}"/>
            </a:ext>
          </a:extLst>
        </xdr:cNvPr>
        <xdr:cNvSpPr>
          <a:spLocks noChangeAspect="1" noChangeArrowheads="1"/>
        </xdr:cNvSpPr>
      </xdr:nvSpPr>
      <xdr:spPr bwMode="auto">
        <a:xfrm>
          <a:off x="5797550" y="327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xdr:row>
      <xdr:rowOff>0</xdr:rowOff>
    </xdr:from>
    <xdr:to>
      <xdr:col>0</xdr:col>
      <xdr:colOff>304800</xdr:colOff>
      <xdr:row>502</xdr:row>
      <xdr:rowOff>304800</xdr:rowOff>
    </xdr:to>
    <xdr:sp macro="" textlink="">
      <xdr:nvSpPr>
        <xdr:cNvPr id="26591" name="AutoShape 3039" descr="https://adas-server.mobiledrivetech.com/polarion/ria/images/suspect.gif">
          <a:extLst>
            <a:ext uri="{FF2B5EF4-FFF2-40B4-BE49-F238E27FC236}">
              <a16:creationId xmlns:a16="http://schemas.microsoft.com/office/drawing/2014/main" id="{38EAE40D-7FEF-4FD3-B25C-CFE4A1EA4E78}"/>
            </a:ext>
          </a:extLst>
        </xdr:cNvPr>
        <xdr:cNvSpPr>
          <a:spLocks noChangeAspect="1" noChangeArrowheads="1"/>
        </xdr:cNvSpPr>
      </xdr:nvSpPr>
      <xdr:spPr bwMode="auto">
        <a:xfrm>
          <a:off x="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502</xdr:row>
      <xdr:rowOff>0</xdr:rowOff>
    </xdr:from>
    <xdr:to>
      <xdr:col>0</xdr:col>
      <xdr:colOff>615950</xdr:colOff>
      <xdr:row>502</xdr:row>
      <xdr:rowOff>304800</xdr:rowOff>
    </xdr:to>
    <xdr:sp macro="" textlink="">
      <xdr:nvSpPr>
        <xdr:cNvPr id="26592" name="AutoShape 3040">
          <a:extLst>
            <a:ext uri="{FF2B5EF4-FFF2-40B4-BE49-F238E27FC236}">
              <a16:creationId xmlns:a16="http://schemas.microsoft.com/office/drawing/2014/main" id="{8576FCD7-D022-41BA-BADD-920469603268}"/>
            </a:ext>
          </a:extLst>
        </xdr:cNvPr>
        <xdr:cNvSpPr>
          <a:spLocks noChangeAspect="1" noChangeArrowheads="1"/>
        </xdr:cNvSpPr>
      </xdr:nvSpPr>
      <xdr:spPr bwMode="auto">
        <a:xfrm>
          <a:off x="31115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502</xdr:row>
      <xdr:rowOff>0</xdr:rowOff>
    </xdr:from>
    <xdr:to>
      <xdr:col>0</xdr:col>
      <xdr:colOff>927100</xdr:colOff>
      <xdr:row>502</xdr:row>
      <xdr:rowOff>304800</xdr:rowOff>
    </xdr:to>
    <xdr:sp macro="" textlink="">
      <xdr:nvSpPr>
        <xdr:cNvPr id="26593" name="AutoShape 3041" descr="https://adas-server.mobiledrivetech.com/polarion/icons/default/enums/type_purple_spec.png">
          <a:hlinkClick xmlns:r="http://schemas.openxmlformats.org/officeDocument/2006/relationships" r:id="rId1001" tgtFrame="_blank"/>
          <a:extLst>
            <a:ext uri="{FF2B5EF4-FFF2-40B4-BE49-F238E27FC236}">
              <a16:creationId xmlns:a16="http://schemas.microsoft.com/office/drawing/2014/main" id="{FC415F6F-530D-482F-858A-199AF002428B}"/>
            </a:ext>
          </a:extLst>
        </xdr:cNvPr>
        <xdr:cNvSpPr>
          <a:spLocks noChangeAspect="1" noChangeArrowheads="1"/>
        </xdr:cNvSpPr>
      </xdr:nvSpPr>
      <xdr:spPr bwMode="auto">
        <a:xfrm>
          <a:off x="62230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502</xdr:row>
      <xdr:rowOff>0</xdr:rowOff>
    </xdr:from>
    <xdr:to>
      <xdr:col>1</xdr:col>
      <xdr:colOff>304800</xdr:colOff>
      <xdr:row>502</xdr:row>
      <xdr:rowOff>304800</xdr:rowOff>
    </xdr:to>
    <xdr:sp macro="" textlink="">
      <xdr:nvSpPr>
        <xdr:cNvPr id="26594" name="AutoShape 3042" descr="https://adas-server.mobiledrivetech.com/polarion/icons/default/enums/type_purple_spec.png">
          <a:hlinkClick xmlns:r="http://schemas.openxmlformats.org/officeDocument/2006/relationships" r:id="rId1001" tgtFrame="_top"/>
          <a:extLst>
            <a:ext uri="{FF2B5EF4-FFF2-40B4-BE49-F238E27FC236}">
              <a16:creationId xmlns:a16="http://schemas.microsoft.com/office/drawing/2014/main" id="{18DE36D9-FC52-4F56-ACBE-EC388CD73BBC}"/>
            </a:ext>
          </a:extLst>
        </xdr:cNvPr>
        <xdr:cNvSpPr>
          <a:spLocks noChangeAspect="1" noChangeArrowheads="1"/>
        </xdr:cNvSpPr>
      </xdr:nvSpPr>
      <xdr:spPr bwMode="auto">
        <a:xfrm>
          <a:off x="202565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502</xdr:row>
      <xdr:rowOff>0</xdr:rowOff>
    </xdr:from>
    <xdr:to>
      <xdr:col>2</xdr:col>
      <xdr:colOff>304800</xdr:colOff>
      <xdr:row>502</xdr:row>
      <xdr:rowOff>304800</xdr:rowOff>
    </xdr:to>
    <xdr:sp macro="" textlink="">
      <xdr:nvSpPr>
        <xdr:cNvPr id="26595" name="AutoShape 3043" descr="https://adas-server.mobiledrivetech.com/polarion/icons/default/enums/type_spike.gif">
          <a:hlinkClick xmlns:r="http://schemas.openxmlformats.org/officeDocument/2006/relationships" r:id="rId1002" tgtFrame="_blank"/>
          <a:extLst>
            <a:ext uri="{FF2B5EF4-FFF2-40B4-BE49-F238E27FC236}">
              <a16:creationId xmlns:a16="http://schemas.microsoft.com/office/drawing/2014/main" id="{BB18A1E0-0F78-45B9-8B67-0EAB2B5F68E4}"/>
            </a:ext>
          </a:extLst>
        </xdr:cNvPr>
        <xdr:cNvSpPr>
          <a:spLocks noChangeAspect="1" noChangeArrowheads="1"/>
        </xdr:cNvSpPr>
      </xdr:nvSpPr>
      <xdr:spPr bwMode="auto">
        <a:xfrm>
          <a:off x="265430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502</xdr:row>
      <xdr:rowOff>0</xdr:rowOff>
    </xdr:from>
    <xdr:to>
      <xdr:col>3</xdr:col>
      <xdr:colOff>304800</xdr:colOff>
      <xdr:row>502</xdr:row>
      <xdr:rowOff>304800</xdr:rowOff>
    </xdr:to>
    <xdr:sp macro="" textlink="">
      <xdr:nvSpPr>
        <xdr:cNvPr id="26596" name="AutoShape 3044" descr="https://adas-server.mobiledrivetech.com/polarion/icons/default/enums/type_spike.gif">
          <a:hlinkClick xmlns:r="http://schemas.openxmlformats.org/officeDocument/2006/relationships" r:id="rId1002" tgtFrame="_top"/>
          <a:extLst>
            <a:ext uri="{FF2B5EF4-FFF2-40B4-BE49-F238E27FC236}">
              <a16:creationId xmlns:a16="http://schemas.microsoft.com/office/drawing/2014/main" id="{B14D0F6C-E75E-4462-BC34-7E8BBCBB1144}"/>
            </a:ext>
          </a:extLst>
        </xdr:cNvPr>
        <xdr:cNvSpPr>
          <a:spLocks noChangeAspect="1" noChangeArrowheads="1"/>
        </xdr:cNvSpPr>
      </xdr:nvSpPr>
      <xdr:spPr bwMode="auto">
        <a:xfrm>
          <a:off x="5797550" y="3284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xdr:row>
      <xdr:rowOff>0</xdr:rowOff>
    </xdr:from>
    <xdr:to>
      <xdr:col>0</xdr:col>
      <xdr:colOff>304800</xdr:colOff>
      <xdr:row>503</xdr:row>
      <xdr:rowOff>304800</xdr:rowOff>
    </xdr:to>
    <xdr:sp macro="" textlink="">
      <xdr:nvSpPr>
        <xdr:cNvPr id="26597" name="AutoShape 3045" descr="https://adas-server.mobiledrivetech.com/polarion/ria/images/suspect.gif">
          <a:extLst>
            <a:ext uri="{FF2B5EF4-FFF2-40B4-BE49-F238E27FC236}">
              <a16:creationId xmlns:a16="http://schemas.microsoft.com/office/drawing/2014/main" id="{7A22954A-C422-4186-B7B8-A4900CDFAEC2}"/>
            </a:ext>
          </a:extLst>
        </xdr:cNvPr>
        <xdr:cNvSpPr>
          <a:spLocks noChangeAspect="1" noChangeArrowheads="1"/>
        </xdr:cNvSpPr>
      </xdr:nvSpPr>
      <xdr:spPr bwMode="auto">
        <a:xfrm>
          <a:off x="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503</xdr:row>
      <xdr:rowOff>0</xdr:rowOff>
    </xdr:from>
    <xdr:to>
      <xdr:col>0</xdr:col>
      <xdr:colOff>615950</xdr:colOff>
      <xdr:row>503</xdr:row>
      <xdr:rowOff>304800</xdr:rowOff>
    </xdr:to>
    <xdr:sp macro="" textlink="">
      <xdr:nvSpPr>
        <xdr:cNvPr id="26598" name="AutoShape 3046">
          <a:extLst>
            <a:ext uri="{FF2B5EF4-FFF2-40B4-BE49-F238E27FC236}">
              <a16:creationId xmlns:a16="http://schemas.microsoft.com/office/drawing/2014/main" id="{E4214E38-02C5-4907-9189-3663994D0C58}"/>
            </a:ext>
          </a:extLst>
        </xdr:cNvPr>
        <xdr:cNvSpPr>
          <a:spLocks noChangeAspect="1" noChangeArrowheads="1"/>
        </xdr:cNvSpPr>
      </xdr:nvSpPr>
      <xdr:spPr bwMode="auto">
        <a:xfrm>
          <a:off x="31115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503</xdr:row>
      <xdr:rowOff>0</xdr:rowOff>
    </xdr:from>
    <xdr:to>
      <xdr:col>0</xdr:col>
      <xdr:colOff>927100</xdr:colOff>
      <xdr:row>503</xdr:row>
      <xdr:rowOff>304800</xdr:rowOff>
    </xdr:to>
    <xdr:sp macro="" textlink="">
      <xdr:nvSpPr>
        <xdr:cNvPr id="26599" name="AutoShape 3047" descr="https://adas-server.mobiledrivetech.com/polarion/icons/default/enums/type_purple_spec.png">
          <a:hlinkClick xmlns:r="http://schemas.openxmlformats.org/officeDocument/2006/relationships" r:id="rId1003" tgtFrame="_blank"/>
          <a:extLst>
            <a:ext uri="{FF2B5EF4-FFF2-40B4-BE49-F238E27FC236}">
              <a16:creationId xmlns:a16="http://schemas.microsoft.com/office/drawing/2014/main" id="{A3A61624-6E0D-4E00-9917-5FD494CC2353}"/>
            </a:ext>
          </a:extLst>
        </xdr:cNvPr>
        <xdr:cNvSpPr>
          <a:spLocks noChangeAspect="1" noChangeArrowheads="1"/>
        </xdr:cNvSpPr>
      </xdr:nvSpPr>
      <xdr:spPr bwMode="auto">
        <a:xfrm>
          <a:off x="62230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503</xdr:row>
      <xdr:rowOff>0</xdr:rowOff>
    </xdr:from>
    <xdr:to>
      <xdr:col>1</xdr:col>
      <xdr:colOff>304800</xdr:colOff>
      <xdr:row>503</xdr:row>
      <xdr:rowOff>304800</xdr:rowOff>
    </xdr:to>
    <xdr:sp macro="" textlink="">
      <xdr:nvSpPr>
        <xdr:cNvPr id="26600" name="AutoShape 3048" descr="https://adas-server.mobiledrivetech.com/polarion/icons/default/enums/type_purple_spec.png">
          <a:hlinkClick xmlns:r="http://schemas.openxmlformats.org/officeDocument/2006/relationships" r:id="rId1003" tgtFrame="_top"/>
          <a:extLst>
            <a:ext uri="{FF2B5EF4-FFF2-40B4-BE49-F238E27FC236}">
              <a16:creationId xmlns:a16="http://schemas.microsoft.com/office/drawing/2014/main" id="{277E94BB-8A8A-4413-BD6B-D90CC40C4633}"/>
            </a:ext>
          </a:extLst>
        </xdr:cNvPr>
        <xdr:cNvSpPr>
          <a:spLocks noChangeAspect="1" noChangeArrowheads="1"/>
        </xdr:cNvSpPr>
      </xdr:nvSpPr>
      <xdr:spPr bwMode="auto">
        <a:xfrm>
          <a:off x="202565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503</xdr:row>
      <xdr:rowOff>0</xdr:rowOff>
    </xdr:from>
    <xdr:to>
      <xdr:col>2</xdr:col>
      <xdr:colOff>304800</xdr:colOff>
      <xdr:row>503</xdr:row>
      <xdr:rowOff>304800</xdr:rowOff>
    </xdr:to>
    <xdr:sp macro="" textlink="">
      <xdr:nvSpPr>
        <xdr:cNvPr id="26601" name="AutoShape 3049" descr="https://adas-server.mobiledrivetech.com/polarion/icons/default/enums/type_spike.gif">
          <a:hlinkClick xmlns:r="http://schemas.openxmlformats.org/officeDocument/2006/relationships" r:id="rId1004" tgtFrame="_blank"/>
          <a:extLst>
            <a:ext uri="{FF2B5EF4-FFF2-40B4-BE49-F238E27FC236}">
              <a16:creationId xmlns:a16="http://schemas.microsoft.com/office/drawing/2014/main" id="{B6B3F5AB-36CF-46E8-9194-ECEC917D79AA}"/>
            </a:ext>
          </a:extLst>
        </xdr:cNvPr>
        <xdr:cNvSpPr>
          <a:spLocks noChangeAspect="1" noChangeArrowheads="1"/>
        </xdr:cNvSpPr>
      </xdr:nvSpPr>
      <xdr:spPr bwMode="auto">
        <a:xfrm>
          <a:off x="265430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503</xdr:row>
      <xdr:rowOff>0</xdr:rowOff>
    </xdr:from>
    <xdr:to>
      <xdr:col>3</xdr:col>
      <xdr:colOff>304800</xdr:colOff>
      <xdr:row>503</xdr:row>
      <xdr:rowOff>304800</xdr:rowOff>
    </xdr:to>
    <xdr:sp macro="" textlink="">
      <xdr:nvSpPr>
        <xdr:cNvPr id="26602" name="AutoShape 3050" descr="https://adas-server.mobiledrivetech.com/polarion/icons/default/enums/type_spike.gif">
          <a:hlinkClick xmlns:r="http://schemas.openxmlformats.org/officeDocument/2006/relationships" r:id="rId1004" tgtFrame="_top"/>
          <a:extLst>
            <a:ext uri="{FF2B5EF4-FFF2-40B4-BE49-F238E27FC236}">
              <a16:creationId xmlns:a16="http://schemas.microsoft.com/office/drawing/2014/main" id="{A4993AE1-7212-4BB5-AC69-DF04093BF269}"/>
            </a:ext>
          </a:extLst>
        </xdr:cNvPr>
        <xdr:cNvSpPr>
          <a:spLocks noChangeAspect="1" noChangeArrowheads="1"/>
        </xdr:cNvSpPr>
      </xdr:nvSpPr>
      <xdr:spPr bwMode="auto">
        <a:xfrm>
          <a:off x="5797550" y="329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0</xdr:col>
      <xdr:colOff>304800</xdr:colOff>
      <xdr:row>504</xdr:row>
      <xdr:rowOff>304800</xdr:rowOff>
    </xdr:to>
    <xdr:sp macro="" textlink="">
      <xdr:nvSpPr>
        <xdr:cNvPr id="26603" name="AutoShape 3051" descr="https://adas-server.mobiledrivetech.com/polarion/ria/images/suspect.gif">
          <a:extLst>
            <a:ext uri="{FF2B5EF4-FFF2-40B4-BE49-F238E27FC236}">
              <a16:creationId xmlns:a16="http://schemas.microsoft.com/office/drawing/2014/main" id="{21C7D302-BD88-4FF7-A157-42475B86CB74}"/>
            </a:ext>
          </a:extLst>
        </xdr:cNvPr>
        <xdr:cNvSpPr>
          <a:spLocks noChangeAspect="1" noChangeArrowheads="1"/>
        </xdr:cNvSpPr>
      </xdr:nvSpPr>
      <xdr:spPr bwMode="auto">
        <a:xfrm>
          <a:off x="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504</xdr:row>
      <xdr:rowOff>0</xdr:rowOff>
    </xdr:from>
    <xdr:to>
      <xdr:col>0</xdr:col>
      <xdr:colOff>615950</xdr:colOff>
      <xdr:row>504</xdr:row>
      <xdr:rowOff>304800</xdr:rowOff>
    </xdr:to>
    <xdr:sp macro="" textlink="">
      <xdr:nvSpPr>
        <xdr:cNvPr id="26604" name="AutoShape 3052">
          <a:extLst>
            <a:ext uri="{FF2B5EF4-FFF2-40B4-BE49-F238E27FC236}">
              <a16:creationId xmlns:a16="http://schemas.microsoft.com/office/drawing/2014/main" id="{56793A63-E04F-49EC-A275-34D0133AC68F}"/>
            </a:ext>
          </a:extLst>
        </xdr:cNvPr>
        <xdr:cNvSpPr>
          <a:spLocks noChangeAspect="1" noChangeArrowheads="1"/>
        </xdr:cNvSpPr>
      </xdr:nvSpPr>
      <xdr:spPr bwMode="auto">
        <a:xfrm>
          <a:off x="31115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504</xdr:row>
      <xdr:rowOff>0</xdr:rowOff>
    </xdr:from>
    <xdr:to>
      <xdr:col>0</xdr:col>
      <xdr:colOff>927100</xdr:colOff>
      <xdr:row>504</xdr:row>
      <xdr:rowOff>304800</xdr:rowOff>
    </xdr:to>
    <xdr:sp macro="" textlink="">
      <xdr:nvSpPr>
        <xdr:cNvPr id="26605" name="AutoShape 3053" descr="https://adas-server.mobiledrivetech.com/polarion/icons/default/enums/type_purple_spec.png">
          <a:hlinkClick xmlns:r="http://schemas.openxmlformats.org/officeDocument/2006/relationships" r:id="rId1005" tgtFrame="_blank"/>
          <a:extLst>
            <a:ext uri="{FF2B5EF4-FFF2-40B4-BE49-F238E27FC236}">
              <a16:creationId xmlns:a16="http://schemas.microsoft.com/office/drawing/2014/main" id="{8AC94C7D-8EB5-4481-8411-A83E14C1889B}"/>
            </a:ext>
          </a:extLst>
        </xdr:cNvPr>
        <xdr:cNvSpPr>
          <a:spLocks noChangeAspect="1" noChangeArrowheads="1"/>
        </xdr:cNvSpPr>
      </xdr:nvSpPr>
      <xdr:spPr bwMode="auto">
        <a:xfrm>
          <a:off x="62230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504</xdr:row>
      <xdr:rowOff>0</xdr:rowOff>
    </xdr:from>
    <xdr:to>
      <xdr:col>1</xdr:col>
      <xdr:colOff>304800</xdr:colOff>
      <xdr:row>504</xdr:row>
      <xdr:rowOff>304800</xdr:rowOff>
    </xdr:to>
    <xdr:sp macro="" textlink="">
      <xdr:nvSpPr>
        <xdr:cNvPr id="26606" name="AutoShape 3054" descr="https://adas-server.mobiledrivetech.com/polarion/icons/default/enums/type_purple_spec.png">
          <a:hlinkClick xmlns:r="http://schemas.openxmlformats.org/officeDocument/2006/relationships" r:id="rId1005" tgtFrame="_top"/>
          <a:extLst>
            <a:ext uri="{FF2B5EF4-FFF2-40B4-BE49-F238E27FC236}">
              <a16:creationId xmlns:a16="http://schemas.microsoft.com/office/drawing/2014/main" id="{8B709304-4EB2-4674-8A4B-1EA2FECCD829}"/>
            </a:ext>
          </a:extLst>
        </xdr:cNvPr>
        <xdr:cNvSpPr>
          <a:spLocks noChangeAspect="1" noChangeArrowheads="1"/>
        </xdr:cNvSpPr>
      </xdr:nvSpPr>
      <xdr:spPr bwMode="auto">
        <a:xfrm>
          <a:off x="202565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504</xdr:row>
      <xdr:rowOff>0</xdr:rowOff>
    </xdr:from>
    <xdr:to>
      <xdr:col>2</xdr:col>
      <xdr:colOff>304800</xdr:colOff>
      <xdr:row>504</xdr:row>
      <xdr:rowOff>304800</xdr:rowOff>
    </xdr:to>
    <xdr:sp macro="" textlink="">
      <xdr:nvSpPr>
        <xdr:cNvPr id="26607" name="AutoShape 3055" descr="https://adas-server.mobiledrivetech.com/polarion/icons/default/enums/type_spike.gif">
          <a:hlinkClick xmlns:r="http://schemas.openxmlformats.org/officeDocument/2006/relationships" r:id="rId1006" tgtFrame="_blank"/>
          <a:extLst>
            <a:ext uri="{FF2B5EF4-FFF2-40B4-BE49-F238E27FC236}">
              <a16:creationId xmlns:a16="http://schemas.microsoft.com/office/drawing/2014/main" id="{63F89407-4216-4BED-93CB-36083DF99938}"/>
            </a:ext>
          </a:extLst>
        </xdr:cNvPr>
        <xdr:cNvSpPr>
          <a:spLocks noChangeAspect="1" noChangeArrowheads="1"/>
        </xdr:cNvSpPr>
      </xdr:nvSpPr>
      <xdr:spPr bwMode="auto">
        <a:xfrm>
          <a:off x="265430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504</xdr:row>
      <xdr:rowOff>0</xdr:rowOff>
    </xdr:from>
    <xdr:to>
      <xdr:col>3</xdr:col>
      <xdr:colOff>304800</xdr:colOff>
      <xdr:row>504</xdr:row>
      <xdr:rowOff>304800</xdr:rowOff>
    </xdr:to>
    <xdr:sp macro="" textlink="">
      <xdr:nvSpPr>
        <xdr:cNvPr id="26608" name="AutoShape 3056" descr="https://adas-server.mobiledrivetech.com/polarion/icons/default/enums/type_spike.gif">
          <a:hlinkClick xmlns:r="http://schemas.openxmlformats.org/officeDocument/2006/relationships" r:id="rId1006" tgtFrame="_top"/>
          <a:extLst>
            <a:ext uri="{FF2B5EF4-FFF2-40B4-BE49-F238E27FC236}">
              <a16:creationId xmlns:a16="http://schemas.microsoft.com/office/drawing/2014/main" id="{E551CBFD-2517-4DB1-B48E-86E3511E4A92}"/>
            </a:ext>
          </a:extLst>
        </xdr:cNvPr>
        <xdr:cNvSpPr>
          <a:spLocks noChangeAspect="1" noChangeArrowheads="1"/>
        </xdr:cNvSpPr>
      </xdr:nvSpPr>
      <xdr:spPr bwMode="auto">
        <a:xfrm>
          <a:off x="5797550" y="3297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xdr:row>
      <xdr:rowOff>0</xdr:rowOff>
    </xdr:from>
    <xdr:to>
      <xdr:col>0</xdr:col>
      <xdr:colOff>304800</xdr:colOff>
      <xdr:row>505</xdr:row>
      <xdr:rowOff>304800</xdr:rowOff>
    </xdr:to>
    <xdr:sp macro="" textlink="">
      <xdr:nvSpPr>
        <xdr:cNvPr id="26609" name="AutoShape 3057" descr="https://adas-server.mobiledrivetech.com/polarion/ria/images/suspect.gif">
          <a:extLst>
            <a:ext uri="{FF2B5EF4-FFF2-40B4-BE49-F238E27FC236}">
              <a16:creationId xmlns:a16="http://schemas.microsoft.com/office/drawing/2014/main" id="{B6523C72-33C5-42A0-87A6-626A80145F9B}"/>
            </a:ext>
          </a:extLst>
        </xdr:cNvPr>
        <xdr:cNvSpPr>
          <a:spLocks noChangeAspect="1" noChangeArrowheads="1"/>
        </xdr:cNvSpPr>
      </xdr:nvSpPr>
      <xdr:spPr bwMode="auto">
        <a:xfrm>
          <a:off x="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505</xdr:row>
      <xdr:rowOff>0</xdr:rowOff>
    </xdr:from>
    <xdr:to>
      <xdr:col>0</xdr:col>
      <xdr:colOff>615950</xdr:colOff>
      <xdr:row>505</xdr:row>
      <xdr:rowOff>304800</xdr:rowOff>
    </xdr:to>
    <xdr:sp macro="" textlink="">
      <xdr:nvSpPr>
        <xdr:cNvPr id="26610" name="AutoShape 3058">
          <a:extLst>
            <a:ext uri="{FF2B5EF4-FFF2-40B4-BE49-F238E27FC236}">
              <a16:creationId xmlns:a16="http://schemas.microsoft.com/office/drawing/2014/main" id="{988B18F3-49C8-44ED-85A7-A3FC9272EDC5}"/>
            </a:ext>
          </a:extLst>
        </xdr:cNvPr>
        <xdr:cNvSpPr>
          <a:spLocks noChangeAspect="1" noChangeArrowheads="1"/>
        </xdr:cNvSpPr>
      </xdr:nvSpPr>
      <xdr:spPr bwMode="auto">
        <a:xfrm>
          <a:off x="31115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505</xdr:row>
      <xdr:rowOff>0</xdr:rowOff>
    </xdr:from>
    <xdr:to>
      <xdr:col>0</xdr:col>
      <xdr:colOff>927100</xdr:colOff>
      <xdr:row>505</xdr:row>
      <xdr:rowOff>304800</xdr:rowOff>
    </xdr:to>
    <xdr:sp macro="" textlink="">
      <xdr:nvSpPr>
        <xdr:cNvPr id="26611" name="AutoShape 3059" descr="https://adas-server.mobiledrivetech.com/polarion/icons/default/enums/type_purple_spec.png">
          <a:hlinkClick xmlns:r="http://schemas.openxmlformats.org/officeDocument/2006/relationships" r:id="rId1007" tgtFrame="_blank"/>
          <a:extLst>
            <a:ext uri="{FF2B5EF4-FFF2-40B4-BE49-F238E27FC236}">
              <a16:creationId xmlns:a16="http://schemas.microsoft.com/office/drawing/2014/main" id="{0D6EA310-B1E2-4314-A156-21F40A6418EF}"/>
            </a:ext>
          </a:extLst>
        </xdr:cNvPr>
        <xdr:cNvSpPr>
          <a:spLocks noChangeAspect="1" noChangeArrowheads="1"/>
        </xdr:cNvSpPr>
      </xdr:nvSpPr>
      <xdr:spPr bwMode="auto">
        <a:xfrm>
          <a:off x="62230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505</xdr:row>
      <xdr:rowOff>0</xdr:rowOff>
    </xdr:from>
    <xdr:to>
      <xdr:col>1</xdr:col>
      <xdr:colOff>304800</xdr:colOff>
      <xdr:row>505</xdr:row>
      <xdr:rowOff>304800</xdr:rowOff>
    </xdr:to>
    <xdr:sp macro="" textlink="">
      <xdr:nvSpPr>
        <xdr:cNvPr id="26612" name="AutoShape 3060" descr="https://adas-server.mobiledrivetech.com/polarion/icons/default/enums/type_purple_spec.png">
          <a:hlinkClick xmlns:r="http://schemas.openxmlformats.org/officeDocument/2006/relationships" r:id="rId1007" tgtFrame="_top"/>
          <a:extLst>
            <a:ext uri="{FF2B5EF4-FFF2-40B4-BE49-F238E27FC236}">
              <a16:creationId xmlns:a16="http://schemas.microsoft.com/office/drawing/2014/main" id="{77066E20-CFC7-443F-85A1-80B7151DBE4A}"/>
            </a:ext>
          </a:extLst>
        </xdr:cNvPr>
        <xdr:cNvSpPr>
          <a:spLocks noChangeAspect="1" noChangeArrowheads="1"/>
        </xdr:cNvSpPr>
      </xdr:nvSpPr>
      <xdr:spPr bwMode="auto">
        <a:xfrm>
          <a:off x="202565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505</xdr:row>
      <xdr:rowOff>0</xdr:rowOff>
    </xdr:from>
    <xdr:to>
      <xdr:col>2</xdr:col>
      <xdr:colOff>304800</xdr:colOff>
      <xdr:row>505</xdr:row>
      <xdr:rowOff>304800</xdr:rowOff>
    </xdr:to>
    <xdr:sp macro="" textlink="">
      <xdr:nvSpPr>
        <xdr:cNvPr id="26613" name="AutoShape 3061" descr="https://adas-server.mobiledrivetech.com/polarion/icons/default/enums/type_spike.gif">
          <a:hlinkClick xmlns:r="http://schemas.openxmlformats.org/officeDocument/2006/relationships" r:id="rId1008" tgtFrame="_blank"/>
          <a:extLst>
            <a:ext uri="{FF2B5EF4-FFF2-40B4-BE49-F238E27FC236}">
              <a16:creationId xmlns:a16="http://schemas.microsoft.com/office/drawing/2014/main" id="{AB7F4C21-7BFF-4221-85A8-F8068B643412}"/>
            </a:ext>
          </a:extLst>
        </xdr:cNvPr>
        <xdr:cNvSpPr>
          <a:spLocks noChangeAspect="1" noChangeArrowheads="1"/>
        </xdr:cNvSpPr>
      </xdr:nvSpPr>
      <xdr:spPr bwMode="auto">
        <a:xfrm>
          <a:off x="265430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505</xdr:row>
      <xdr:rowOff>0</xdr:rowOff>
    </xdr:from>
    <xdr:to>
      <xdr:col>3</xdr:col>
      <xdr:colOff>304800</xdr:colOff>
      <xdr:row>505</xdr:row>
      <xdr:rowOff>304800</xdr:rowOff>
    </xdr:to>
    <xdr:sp macro="" textlink="">
      <xdr:nvSpPr>
        <xdr:cNvPr id="26614" name="AutoShape 3062" descr="https://adas-server.mobiledrivetech.com/polarion/icons/default/enums/type_spike.gif">
          <a:hlinkClick xmlns:r="http://schemas.openxmlformats.org/officeDocument/2006/relationships" r:id="rId1008" tgtFrame="_top"/>
          <a:extLst>
            <a:ext uri="{FF2B5EF4-FFF2-40B4-BE49-F238E27FC236}">
              <a16:creationId xmlns:a16="http://schemas.microsoft.com/office/drawing/2014/main" id="{515CD61B-6975-4A5D-91CA-1EE68B7ACC56}"/>
            </a:ext>
          </a:extLst>
        </xdr:cNvPr>
        <xdr:cNvSpPr>
          <a:spLocks noChangeAspect="1" noChangeArrowheads="1"/>
        </xdr:cNvSpPr>
      </xdr:nvSpPr>
      <xdr:spPr bwMode="auto">
        <a:xfrm>
          <a:off x="5797550" y="3304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xdr:row>
      <xdr:rowOff>0</xdr:rowOff>
    </xdr:from>
    <xdr:to>
      <xdr:col>0</xdr:col>
      <xdr:colOff>304800</xdr:colOff>
      <xdr:row>506</xdr:row>
      <xdr:rowOff>304800</xdr:rowOff>
    </xdr:to>
    <xdr:sp macro="" textlink="">
      <xdr:nvSpPr>
        <xdr:cNvPr id="26615" name="AutoShape 3063" descr="https://adas-server.mobiledrivetech.com/polarion/ria/images/suspect.gif">
          <a:extLst>
            <a:ext uri="{FF2B5EF4-FFF2-40B4-BE49-F238E27FC236}">
              <a16:creationId xmlns:a16="http://schemas.microsoft.com/office/drawing/2014/main" id="{DBB5349B-DCAD-4FA9-9FC7-CD0176DA7B6A}"/>
            </a:ext>
          </a:extLst>
        </xdr:cNvPr>
        <xdr:cNvSpPr>
          <a:spLocks noChangeAspect="1" noChangeArrowheads="1"/>
        </xdr:cNvSpPr>
      </xdr:nvSpPr>
      <xdr:spPr bwMode="auto">
        <a:xfrm>
          <a:off x="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506</xdr:row>
      <xdr:rowOff>0</xdr:rowOff>
    </xdr:from>
    <xdr:to>
      <xdr:col>0</xdr:col>
      <xdr:colOff>615950</xdr:colOff>
      <xdr:row>506</xdr:row>
      <xdr:rowOff>304800</xdr:rowOff>
    </xdr:to>
    <xdr:sp macro="" textlink="">
      <xdr:nvSpPr>
        <xdr:cNvPr id="26616" name="AutoShape 3064">
          <a:extLst>
            <a:ext uri="{FF2B5EF4-FFF2-40B4-BE49-F238E27FC236}">
              <a16:creationId xmlns:a16="http://schemas.microsoft.com/office/drawing/2014/main" id="{FAE8BF34-D8F5-4D28-87FE-77D64EBE4BEE}"/>
            </a:ext>
          </a:extLst>
        </xdr:cNvPr>
        <xdr:cNvSpPr>
          <a:spLocks noChangeAspect="1" noChangeArrowheads="1"/>
        </xdr:cNvSpPr>
      </xdr:nvSpPr>
      <xdr:spPr bwMode="auto">
        <a:xfrm>
          <a:off x="31115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506</xdr:row>
      <xdr:rowOff>0</xdr:rowOff>
    </xdr:from>
    <xdr:to>
      <xdr:col>0</xdr:col>
      <xdr:colOff>927100</xdr:colOff>
      <xdr:row>506</xdr:row>
      <xdr:rowOff>304800</xdr:rowOff>
    </xdr:to>
    <xdr:sp macro="" textlink="">
      <xdr:nvSpPr>
        <xdr:cNvPr id="26617" name="AutoShape 3065" descr="https://adas-server.mobiledrivetech.com/polarion/icons/default/enums/type_purple_spec.png">
          <a:hlinkClick xmlns:r="http://schemas.openxmlformats.org/officeDocument/2006/relationships" r:id="rId1009" tgtFrame="_blank"/>
          <a:extLst>
            <a:ext uri="{FF2B5EF4-FFF2-40B4-BE49-F238E27FC236}">
              <a16:creationId xmlns:a16="http://schemas.microsoft.com/office/drawing/2014/main" id="{B3C851C0-92DC-434F-BCD3-22262EF1B1F1}"/>
            </a:ext>
          </a:extLst>
        </xdr:cNvPr>
        <xdr:cNvSpPr>
          <a:spLocks noChangeAspect="1" noChangeArrowheads="1"/>
        </xdr:cNvSpPr>
      </xdr:nvSpPr>
      <xdr:spPr bwMode="auto">
        <a:xfrm>
          <a:off x="62230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506</xdr:row>
      <xdr:rowOff>0</xdr:rowOff>
    </xdr:from>
    <xdr:to>
      <xdr:col>1</xdr:col>
      <xdr:colOff>304800</xdr:colOff>
      <xdr:row>506</xdr:row>
      <xdr:rowOff>304800</xdr:rowOff>
    </xdr:to>
    <xdr:sp macro="" textlink="">
      <xdr:nvSpPr>
        <xdr:cNvPr id="26618" name="AutoShape 3066" descr="https://adas-server.mobiledrivetech.com/polarion/icons/default/enums/type_purple_spec.png">
          <a:hlinkClick xmlns:r="http://schemas.openxmlformats.org/officeDocument/2006/relationships" r:id="rId1009" tgtFrame="_top"/>
          <a:extLst>
            <a:ext uri="{FF2B5EF4-FFF2-40B4-BE49-F238E27FC236}">
              <a16:creationId xmlns:a16="http://schemas.microsoft.com/office/drawing/2014/main" id="{2C60395E-03D8-477C-B14A-9ECC05229A71}"/>
            </a:ext>
          </a:extLst>
        </xdr:cNvPr>
        <xdr:cNvSpPr>
          <a:spLocks noChangeAspect="1" noChangeArrowheads="1"/>
        </xdr:cNvSpPr>
      </xdr:nvSpPr>
      <xdr:spPr bwMode="auto">
        <a:xfrm>
          <a:off x="202565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506</xdr:row>
      <xdr:rowOff>0</xdr:rowOff>
    </xdr:from>
    <xdr:to>
      <xdr:col>2</xdr:col>
      <xdr:colOff>304800</xdr:colOff>
      <xdr:row>506</xdr:row>
      <xdr:rowOff>304800</xdr:rowOff>
    </xdr:to>
    <xdr:sp macro="" textlink="">
      <xdr:nvSpPr>
        <xdr:cNvPr id="26619" name="AutoShape 3067" descr="https://adas-server.mobiledrivetech.com/polarion/icons/default/enums/type_spike.gif">
          <a:hlinkClick xmlns:r="http://schemas.openxmlformats.org/officeDocument/2006/relationships" r:id="rId1010" tgtFrame="_blank"/>
          <a:extLst>
            <a:ext uri="{FF2B5EF4-FFF2-40B4-BE49-F238E27FC236}">
              <a16:creationId xmlns:a16="http://schemas.microsoft.com/office/drawing/2014/main" id="{06BC294D-D63E-4CEC-8265-A48A289BD4F5}"/>
            </a:ext>
          </a:extLst>
        </xdr:cNvPr>
        <xdr:cNvSpPr>
          <a:spLocks noChangeAspect="1" noChangeArrowheads="1"/>
        </xdr:cNvSpPr>
      </xdr:nvSpPr>
      <xdr:spPr bwMode="auto">
        <a:xfrm>
          <a:off x="265430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506</xdr:row>
      <xdr:rowOff>0</xdr:rowOff>
    </xdr:from>
    <xdr:to>
      <xdr:col>3</xdr:col>
      <xdr:colOff>304800</xdr:colOff>
      <xdr:row>506</xdr:row>
      <xdr:rowOff>304800</xdr:rowOff>
    </xdr:to>
    <xdr:sp macro="" textlink="">
      <xdr:nvSpPr>
        <xdr:cNvPr id="26620" name="AutoShape 3068" descr="https://adas-server.mobiledrivetech.com/polarion/icons/default/enums/type_spike.gif">
          <a:hlinkClick xmlns:r="http://schemas.openxmlformats.org/officeDocument/2006/relationships" r:id="rId1010" tgtFrame="_top"/>
          <a:extLst>
            <a:ext uri="{FF2B5EF4-FFF2-40B4-BE49-F238E27FC236}">
              <a16:creationId xmlns:a16="http://schemas.microsoft.com/office/drawing/2014/main" id="{369D7136-ABEB-44E1-98B3-5C6C718A7556}"/>
            </a:ext>
          </a:extLst>
        </xdr:cNvPr>
        <xdr:cNvSpPr>
          <a:spLocks noChangeAspect="1" noChangeArrowheads="1"/>
        </xdr:cNvSpPr>
      </xdr:nvSpPr>
      <xdr:spPr bwMode="auto">
        <a:xfrm>
          <a:off x="5797550" y="3310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xdr:row>
      <xdr:rowOff>0</xdr:rowOff>
    </xdr:from>
    <xdr:to>
      <xdr:col>0</xdr:col>
      <xdr:colOff>304800</xdr:colOff>
      <xdr:row>507</xdr:row>
      <xdr:rowOff>304800</xdr:rowOff>
    </xdr:to>
    <xdr:sp macro="" textlink="">
      <xdr:nvSpPr>
        <xdr:cNvPr id="26621" name="AutoShape 3069" descr="https://adas-server.mobiledrivetech.com/polarion/ria/images/suspect.gif">
          <a:extLst>
            <a:ext uri="{FF2B5EF4-FFF2-40B4-BE49-F238E27FC236}">
              <a16:creationId xmlns:a16="http://schemas.microsoft.com/office/drawing/2014/main" id="{8DED535B-7132-4B15-87F9-5F10FF82ADCD}"/>
            </a:ext>
          </a:extLst>
        </xdr:cNvPr>
        <xdr:cNvSpPr>
          <a:spLocks noChangeAspect="1" noChangeArrowheads="1"/>
        </xdr:cNvSpPr>
      </xdr:nvSpPr>
      <xdr:spPr bwMode="auto">
        <a:xfrm>
          <a:off x="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507</xdr:row>
      <xdr:rowOff>0</xdr:rowOff>
    </xdr:from>
    <xdr:to>
      <xdr:col>0</xdr:col>
      <xdr:colOff>615950</xdr:colOff>
      <xdr:row>507</xdr:row>
      <xdr:rowOff>304800</xdr:rowOff>
    </xdr:to>
    <xdr:sp macro="" textlink="">
      <xdr:nvSpPr>
        <xdr:cNvPr id="26622" name="AutoShape 3070">
          <a:extLst>
            <a:ext uri="{FF2B5EF4-FFF2-40B4-BE49-F238E27FC236}">
              <a16:creationId xmlns:a16="http://schemas.microsoft.com/office/drawing/2014/main" id="{2ABD247F-259B-4659-A920-F0D0606F5D4B}"/>
            </a:ext>
          </a:extLst>
        </xdr:cNvPr>
        <xdr:cNvSpPr>
          <a:spLocks noChangeAspect="1" noChangeArrowheads="1"/>
        </xdr:cNvSpPr>
      </xdr:nvSpPr>
      <xdr:spPr bwMode="auto">
        <a:xfrm>
          <a:off x="31115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507</xdr:row>
      <xdr:rowOff>0</xdr:rowOff>
    </xdr:from>
    <xdr:to>
      <xdr:col>0</xdr:col>
      <xdr:colOff>927100</xdr:colOff>
      <xdr:row>507</xdr:row>
      <xdr:rowOff>304800</xdr:rowOff>
    </xdr:to>
    <xdr:sp macro="" textlink="">
      <xdr:nvSpPr>
        <xdr:cNvPr id="26623" name="AutoShape 3071" descr="https://adas-server.mobiledrivetech.com/polarion/icons/default/enums/type_purple_spec.png">
          <a:hlinkClick xmlns:r="http://schemas.openxmlformats.org/officeDocument/2006/relationships" r:id="rId1011" tgtFrame="_blank"/>
          <a:extLst>
            <a:ext uri="{FF2B5EF4-FFF2-40B4-BE49-F238E27FC236}">
              <a16:creationId xmlns:a16="http://schemas.microsoft.com/office/drawing/2014/main" id="{A115998C-02E0-477B-89DA-933E1C1E9FAD}"/>
            </a:ext>
          </a:extLst>
        </xdr:cNvPr>
        <xdr:cNvSpPr>
          <a:spLocks noChangeAspect="1" noChangeArrowheads="1"/>
        </xdr:cNvSpPr>
      </xdr:nvSpPr>
      <xdr:spPr bwMode="auto">
        <a:xfrm>
          <a:off x="62230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507</xdr:row>
      <xdr:rowOff>0</xdr:rowOff>
    </xdr:from>
    <xdr:to>
      <xdr:col>1</xdr:col>
      <xdr:colOff>304800</xdr:colOff>
      <xdr:row>507</xdr:row>
      <xdr:rowOff>304800</xdr:rowOff>
    </xdr:to>
    <xdr:sp macro="" textlink="">
      <xdr:nvSpPr>
        <xdr:cNvPr id="26624" name="AutoShape 3072" descr="https://adas-server.mobiledrivetech.com/polarion/icons/default/enums/type_purple_spec.png">
          <a:hlinkClick xmlns:r="http://schemas.openxmlformats.org/officeDocument/2006/relationships" r:id="rId1011" tgtFrame="_top"/>
          <a:extLst>
            <a:ext uri="{FF2B5EF4-FFF2-40B4-BE49-F238E27FC236}">
              <a16:creationId xmlns:a16="http://schemas.microsoft.com/office/drawing/2014/main" id="{C33D1BD8-1682-4F3E-9566-67A10D0D89AE}"/>
            </a:ext>
          </a:extLst>
        </xdr:cNvPr>
        <xdr:cNvSpPr>
          <a:spLocks noChangeAspect="1" noChangeArrowheads="1"/>
        </xdr:cNvSpPr>
      </xdr:nvSpPr>
      <xdr:spPr bwMode="auto">
        <a:xfrm>
          <a:off x="202565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507</xdr:row>
      <xdr:rowOff>0</xdr:rowOff>
    </xdr:from>
    <xdr:to>
      <xdr:col>2</xdr:col>
      <xdr:colOff>304800</xdr:colOff>
      <xdr:row>507</xdr:row>
      <xdr:rowOff>304800</xdr:rowOff>
    </xdr:to>
    <xdr:sp macro="" textlink="">
      <xdr:nvSpPr>
        <xdr:cNvPr id="26625" name="AutoShape 3073" descr="https://adas-server.mobiledrivetech.com/polarion/icons/default/enums/type_spike.gif">
          <a:hlinkClick xmlns:r="http://schemas.openxmlformats.org/officeDocument/2006/relationships" r:id="rId1012" tgtFrame="_blank"/>
          <a:extLst>
            <a:ext uri="{FF2B5EF4-FFF2-40B4-BE49-F238E27FC236}">
              <a16:creationId xmlns:a16="http://schemas.microsoft.com/office/drawing/2014/main" id="{1DE7D5DE-52E7-45AC-835C-C76A36631378}"/>
            </a:ext>
          </a:extLst>
        </xdr:cNvPr>
        <xdr:cNvSpPr>
          <a:spLocks noChangeAspect="1" noChangeArrowheads="1"/>
        </xdr:cNvSpPr>
      </xdr:nvSpPr>
      <xdr:spPr bwMode="auto">
        <a:xfrm>
          <a:off x="265430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507</xdr:row>
      <xdr:rowOff>0</xdr:rowOff>
    </xdr:from>
    <xdr:to>
      <xdr:col>3</xdr:col>
      <xdr:colOff>304800</xdr:colOff>
      <xdr:row>507</xdr:row>
      <xdr:rowOff>304800</xdr:rowOff>
    </xdr:to>
    <xdr:sp macro="" textlink="">
      <xdr:nvSpPr>
        <xdr:cNvPr id="26626" name="AutoShape 3074" descr="https://adas-server.mobiledrivetech.com/polarion/icons/default/enums/type_spike.gif">
          <a:hlinkClick xmlns:r="http://schemas.openxmlformats.org/officeDocument/2006/relationships" r:id="rId1012" tgtFrame="_top"/>
          <a:extLst>
            <a:ext uri="{FF2B5EF4-FFF2-40B4-BE49-F238E27FC236}">
              <a16:creationId xmlns:a16="http://schemas.microsoft.com/office/drawing/2014/main" id="{2983FD89-DAD7-49E6-86FA-B39BB54651C6}"/>
            </a:ext>
          </a:extLst>
        </xdr:cNvPr>
        <xdr:cNvSpPr>
          <a:spLocks noChangeAspect="1" noChangeArrowheads="1"/>
        </xdr:cNvSpPr>
      </xdr:nvSpPr>
      <xdr:spPr bwMode="auto">
        <a:xfrm>
          <a:off x="5797550" y="331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xdr:row>
      <xdr:rowOff>0</xdr:rowOff>
    </xdr:from>
    <xdr:to>
      <xdr:col>0</xdr:col>
      <xdr:colOff>304800</xdr:colOff>
      <xdr:row>508</xdr:row>
      <xdr:rowOff>304800</xdr:rowOff>
    </xdr:to>
    <xdr:sp macro="" textlink="">
      <xdr:nvSpPr>
        <xdr:cNvPr id="26627" name="AutoShape 3075" descr="https://adas-server.mobiledrivetech.com/polarion/ria/images/suspect.gif">
          <a:extLst>
            <a:ext uri="{FF2B5EF4-FFF2-40B4-BE49-F238E27FC236}">
              <a16:creationId xmlns:a16="http://schemas.microsoft.com/office/drawing/2014/main" id="{3F9ADA5A-BB51-4E3E-9C4C-10043624C7A5}"/>
            </a:ext>
          </a:extLst>
        </xdr:cNvPr>
        <xdr:cNvSpPr>
          <a:spLocks noChangeAspect="1" noChangeArrowheads="1"/>
        </xdr:cNvSpPr>
      </xdr:nvSpPr>
      <xdr:spPr bwMode="auto">
        <a:xfrm>
          <a:off x="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508</xdr:row>
      <xdr:rowOff>0</xdr:rowOff>
    </xdr:from>
    <xdr:to>
      <xdr:col>0</xdr:col>
      <xdr:colOff>615950</xdr:colOff>
      <xdr:row>508</xdr:row>
      <xdr:rowOff>304800</xdr:rowOff>
    </xdr:to>
    <xdr:sp macro="" textlink="">
      <xdr:nvSpPr>
        <xdr:cNvPr id="26628" name="AutoShape 3076">
          <a:extLst>
            <a:ext uri="{FF2B5EF4-FFF2-40B4-BE49-F238E27FC236}">
              <a16:creationId xmlns:a16="http://schemas.microsoft.com/office/drawing/2014/main" id="{BE84D913-ABAE-48ED-80F4-86541CE3459B}"/>
            </a:ext>
          </a:extLst>
        </xdr:cNvPr>
        <xdr:cNvSpPr>
          <a:spLocks noChangeAspect="1" noChangeArrowheads="1"/>
        </xdr:cNvSpPr>
      </xdr:nvSpPr>
      <xdr:spPr bwMode="auto">
        <a:xfrm>
          <a:off x="31115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508</xdr:row>
      <xdr:rowOff>0</xdr:rowOff>
    </xdr:from>
    <xdr:to>
      <xdr:col>0</xdr:col>
      <xdr:colOff>927100</xdr:colOff>
      <xdr:row>508</xdr:row>
      <xdr:rowOff>304800</xdr:rowOff>
    </xdr:to>
    <xdr:sp macro="" textlink="">
      <xdr:nvSpPr>
        <xdr:cNvPr id="26629" name="AutoShape 3077" descr="https://adas-server.mobiledrivetech.com/polarion/icons/default/enums/type_purple_spec.png">
          <a:hlinkClick xmlns:r="http://schemas.openxmlformats.org/officeDocument/2006/relationships" r:id="rId1013" tgtFrame="_blank"/>
          <a:extLst>
            <a:ext uri="{FF2B5EF4-FFF2-40B4-BE49-F238E27FC236}">
              <a16:creationId xmlns:a16="http://schemas.microsoft.com/office/drawing/2014/main" id="{6D3D2404-87F5-4CAC-8A87-34A70B45CA0C}"/>
            </a:ext>
          </a:extLst>
        </xdr:cNvPr>
        <xdr:cNvSpPr>
          <a:spLocks noChangeAspect="1" noChangeArrowheads="1"/>
        </xdr:cNvSpPr>
      </xdr:nvSpPr>
      <xdr:spPr bwMode="auto">
        <a:xfrm>
          <a:off x="62230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508</xdr:row>
      <xdr:rowOff>0</xdr:rowOff>
    </xdr:from>
    <xdr:to>
      <xdr:col>1</xdr:col>
      <xdr:colOff>304800</xdr:colOff>
      <xdr:row>508</xdr:row>
      <xdr:rowOff>304800</xdr:rowOff>
    </xdr:to>
    <xdr:sp macro="" textlink="">
      <xdr:nvSpPr>
        <xdr:cNvPr id="26630" name="AutoShape 3078" descr="https://adas-server.mobiledrivetech.com/polarion/icons/default/enums/type_purple_spec.png">
          <a:hlinkClick xmlns:r="http://schemas.openxmlformats.org/officeDocument/2006/relationships" r:id="rId1013" tgtFrame="_top"/>
          <a:extLst>
            <a:ext uri="{FF2B5EF4-FFF2-40B4-BE49-F238E27FC236}">
              <a16:creationId xmlns:a16="http://schemas.microsoft.com/office/drawing/2014/main" id="{FD9086F0-CFF3-47F3-A9D7-111FCD1977D0}"/>
            </a:ext>
          </a:extLst>
        </xdr:cNvPr>
        <xdr:cNvSpPr>
          <a:spLocks noChangeAspect="1" noChangeArrowheads="1"/>
        </xdr:cNvSpPr>
      </xdr:nvSpPr>
      <xdr:spPr bwMode="auto">
        <a:xfrm>
          <a:off x="202565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508</xdr:row>
      <xdr:rowOff>0</xdr:rowOff>
    </xdr:from>
    <xdr:to>
      <xdr:col>2</xdr:col>
      <xdr:colOff>304800</xdr:colOff>
      <xdr:row>508</xdr:row>
      <xdr:rowOff>304800</xdr:rowOff>
    </xdr:to>
    <xdr:sp macro="" textlink="">
      <xdr:nvSpPr>
        <xdr:cNvPr id="26631" name="AutoShape 3079" descr="https://adas-server.mobiledrivetech.com/polarion/icons/default/enums/type_spike.gif">
          <a:hlinkClick xmlns:r="http://schemas.openxmlformats.org/officeDocument/2006/relationships" r:id="rId1014" tgtFrame="_blank"/>
          <a:extLst>
            <a:ext uri="{FF2B5EF4-FFF2-40B4-BE49-F238E27FC236}">
              <a16:creationId xmlns:a16="http://schemas.microsoft.com/office/drawing/2014/main" id="{E2FFAE97-F380-4C84-A92F-86A2107CE48D}"/>
            </a:ext>
          </a:extLst>
        </xdr:cNvPr>
        <xdr:cNvSpPr>
          <a:spLocks noChangeAspect="1" noChangeArrowheads="1"/>
        </xdr:cNvSpPr>
      </xdr:nvSpPr>
      <xdr:spPr bwMode="auto">
        <a:xfrm>
          <a:off x="265430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508</xdr:row>
      <xdr:rowOff>0</xdr:rowOff>
    </xdr:from>
    <xdr:to>
      <xdr:col>3</xdr:col>
      <xdr:colOff>304800</xdr:colOff>
      <xdr:row>508</xdr:row>
      <xdr:rowOff>304800</xdr:rowOff>
    </xdr:to>
    <xdr:sp macro="" textlink="">
      <xdr:nvSpPr>
        <xdr:cNvPr id="26632" name="AutoShape 3080" descr="https://adas-server.mobiledrivetech.com/polarion/icons/default/enums/type_spike.gif">
          <a:hlinkClick xmlns:r="http://schemas.openxmlformats.org/officeDocument/2006/relationships" r:id="rId1014" tgtFrame="_top"/>
          <a:extLst>
            <a:ext uri="{FF2B5EF4-FFF2-40B4-BE49-F238E27FC236}">
              <a16:creationId xmlns:a16="http://schemas.microsoft.com/office/drawing/2014/main" id="{A3177EE3-4663-4F0C-B4FD-3831614AA3A7}"/>
            </a:ext>
          </a:extLst>
        </xdr:cNvPr>
        <xdr:cNvSpPr>
          <a:spLocks noChangeAspect="1" noChangeArrowheads="1"/>
        </xdr:cNvSpPr>
      </xdr:nvSpPr>
      <xdr:spPr bwMode="auto">
        <a:xfrm>
          <a:off x="5797550" y="3323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xdr:row>
      <xdr:rowOff>0</xdr:rowOff>
    </xdr:from>
    <xdr:to>
      <xdr:col>0</xdr:col>
      <xdr:colOff>304800</xdr:colOff>
      <xdr:row>509</xdr:row>
      <xdr:rowOff>304800</xdr:rowOff>
    </xdr:to>
    <xdr:sp macro="" textlink="">
      <xdr:nvSpPr>
        <xdr:cNvPr id="26633" name="AutoShape 3081" descr="https://adas-server.mobiledrivetech.com/polarion/ria/images/suspect.gif">
          <a:extLst>
            <a:ext uri="{FF2B5EF4-FFF2-40B4-BE49-F238E27FC236}">
              <a16:creationId xmlns:a16="http://schemas.microsoft.com/office/drawing/2014/main" id="{13FBB3AB-E402-4411-9BD4-804206A9F73C}"/>
            </a:ext>
          </a:extLst>
        </xdr:cNvPr>
        <xdr:cNvSpPr>
          <a:spLocks noChangeAspect="1" noChangeArrowheads="1"/>
        </xdr:cNvSpPr>
      </xdr:nvSpPr>
      <xdr:spPr bwMode="auto">
        <a:xfrm>
          <a:off x="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509</xdr:row>
      <xdr:rowOff>0</xdr:rowOff>
    </xdr:from>
    <xdr:to>
      <xdr:col>0</xdr:col>
      <xdr:colOff>615950</xdr:colOff>
      <xdr:row>509</xdr:row>
      <xdr:rowOff>304800</xdr:rowOff>
    </xdr:to>
    <xdr:sp macro="" textlink="">
      <xdr:nvSpPr>
        <xdr:cNvPr id="26634" name="AutoShape 3082">
          <a:extLst>
            <a:ext uri="{FF2B5EF4-FFF2-40B4-BE49-F238E27FC236}">
              <a16:creationId xmlns:a16="http://schemas.microsoft.com/office/drawing/2014/main" id="{99C16BDB-EAE3-4A86-B7C5-483220BF195E}"/>
            </a:ext>
          </a:extLst>
        </xdr:cNvPr>
        <xdr:cNvSpPr>
          <a:spLocks noChangeAspect="1" noChangeArrowheads="1"/>
        </xdr:cNvSpPr>
      </xdr:nvSpPr>
      <xdr:spPr bwMode="auto">
        <a:xfrm>
          <a:off x="31115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509</xdr:row>
      <xdr:rowOff>0</xdr:rowOff>
    </xdr:from>
    <xdr:to>
      <xdr:col>0</xdr:col>
      <xdr:colOff>927100</xdr:colOff>
      <xdr:row>509</xdr:row>
      <xdr:rowOff>304800</xdr:rowOff>
    </xdr:to>
    <xdr:sp macro="" textlink="">
      <xdr:nvSpPr>
        <xdr:cNvPr id="26635" name="AutoShape 3083" descr="https://adas-server.mobiledrivetech.com/polarion/icons/default/enums/type_purple_spec.png">
          <a:hlinkClick xmlns:r="http://schemas.openxmlformats.org/officeDocument/2006/relationships" r:id="rId1015" tgtFrame="_blank"/>
          <a:extLst>
            <a:ext uri="{FF2B5EF4-FFF2-40B4-BE49-F238E27FC236}">
              <a16:creationId xmlns:a16="http://schemas.microsoft.com/office/drawing/2014/main" id="{AC8F2D79-FAFB-46C2-844D-3754DD4680C4}"/>
            </a:ext>
          </a:extLst>
        </xdr:cNvPr>
        <xdr:cNvSpPr>
          <a:spLocks noChangeAspect="1" noChangeArrowheads="1"/>
        </xdr:cNvSpPr>
      </xdr:nvSpPr>
      <xdr:spPr bwMode="auto">
        <a:xfrm>
          <a:off x="62230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509</xdr:row>
      <xdr:rowOff>0</xdr:rowOff>
    </xdr:from>
    <xdr:to>
      <xdr:col>1</xdr:col>
      <xdr:colOff>304800</xdr:colOff>
      <xdr:row>509</xdr:row>
      <xdr:rowOff>304800</xdr:rowOff>
    </xdr:to>
    <xdr:sp macro="" textlink="">
      <xdr:nvSpPr>
        <xdr:cNvPr id="26636" name="AutoShape 3084" descr="https://adas-server.mobiledrivetech.com/polarion/icons/default/enums/type_purple_spec.png">
          <a:hlinkClick xmlns:r="http://schemas.openxmlformats.org/officeDocument/2006/relationships" r:id="rId1015" tgtFrame="_top"/>
          <a:extLst>
            <a:ext uri="{FF2B5EF4-FFF2-40B4-BE49-F238E27FC236}">
              <a16:creationId xmlns:a16="http://schemas.microsoft.com/office/drawing/2014/main" id="{9303B742-B99C-4975-8497-1E0B19915AE8}"/>
            </a:ext>
          </a:extLst>
        </xdr:cNvPr>
        <xdr:cNvSpPr>
          <a:spLocks noChangeAspect="1" noChangeArrowheads="1"/>
        </xdr:cNvSpPr>
      </xdr:nvSpPr>
      <xdr:spPr bwMode="auto">
        <a:xfrm>
          <a:off x="202565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509</xdr:row>
      <xdr:rowOff>0</xdr:rowOff>
    </xdr:from>
    <xdr:to>
      <xdr:col>2</xdr:col>
      <xdr:colOff>304800</xdr:colOff>
      <xdr:row>509</xdr:row>
      <xdr:rowOff>304800</xdr:rowOff>
    </xdr:to>
    <xdr:sp macro="" textlink="">
      <xdr:nvSpPr>
        <xdr:cNvPr id="26637" name="AutoShape 3085" descr="https://adas-server.mobiledrivetech.com/polarion/ria/images/suspect.gif">
          <a:extLst>
            <a:ext uri="{FF2B5EF4-FFF2-40B4-BE49-F238E27FC236}">
              <a16:creationId xmlns:a16="http://schemas.microsoft.com/office/drawing/2014/main" id="{B3FF5109-1106-4889-A4B8-CD8D9D9FE88C}"/>
            </a:ext>
          </a:extLst>
        </xdr:cNvPr>
        <xdr:cNvSpPr>
          <a:spLocks noChangeAspect="1" noChangeArrowheads="1"/>
        </xdr:cNvSpPr>
      </xdr:nvSpPr>
      <xdr:spPr bwMode="auto">
        <a:xfrm>
          <a:off x="265430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509</xdr:row>
      <xdr:rowOff>0</xdr:rowOff>
    </xdr:from>
    <xdr:to>
      <xdr:col>2</xdr:col>
      <xdr:colOff>615950</xdr:colOff>
      <xdr:row>509</xdr:row>
      <xdr:rowOff>304800</xdr:rowOff>
    </xdr:to>
    <xdr:sp macro="" textlink="">
      <xdr:nvSpPr>
        <xdr:cNvPr id="26638" name="AutoShape 3086">
          <a:extLst>
            <a:ext uri="{FF2B5EF4-FFF2-40B4-BE49-F238E27FC236}">
              <a16:creationId xmlns:a16="http://schemas.microsoft.com/office/drawing/2014/main" id="{5116BA54-FE1C-4B49-AE1B-1EF517A0D523}"/>
            </a:ext>
          </a:extLst>
        </xdr:cNvPr>
        <xdr:cNvSpPr>
          <a:spLocks noChangeAspect="1" noChangeArrowheads="1"/>
        </xdr:cNvSpPr>
      </xdr:nvSpPr>
      <xdr:spPr bwMode="auto">
        <a:xfrm>
          <a:off x="296545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509</xdr:row>
      <xdr:rowOff>0</xdr:rowOff>
    </xdr:from>
    <xdr:to>
      <xdr:col>2</xdr:col>
      <xdr:colOff>927100</xdr:colOff>
      <xdr:row>509</xdr:row>
      <xdr:rowOff>304800</xdr:rowOff>
    </xdr:to>
    <xdr:sp macro="" textlink="">
      <xdr:nvSpPr>
        <xdr:cNvPr id="26639" name="AutoShape 3087" descr="https://adas-server.mobiledrivetech.com/polarion/icons/default/enums/type_spike.gif">
          <a:hlinkClick xmlns:r="http://schemas.openxmlformats.org/officeDocument/2006/relationships" r:id="rId1016" tgtFrame="_blank"/>
          <a:extLst>
            <a:ext uri="{FF2B5EF4-FFF2-40B4-BE49-F238E27FC236}">
              <a16:creationId xmlns:a16="http://schemas.microsoft.com/office/drawing/2014/main" id="{AE54EA14-2C2B-4891-A659-FF8F8E2B7FCA}"/>
            </a:ext>
          </a:extLst>
        </xdr:cNvPr>
        <xdr:cNvSpPr>
          <a:spLocks noChangeAspect="1" noChangeArrowheads="1"/>
        </xdr:cNvSpPr>
      </xdr:nvSpPr>
      <xdr:spPr bwMode="auto">
        <a:xfrm>
          <a:off x="327660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509</xdr:row>
      <xdr:rowOff>0</xdr:rowOff>
    </xdr:from>
    <xdr:to>
      <xdr:col>3</xdr:col>
      <xdr:colOff>304800</xdr:colOff>
      <xdr:row>509</xdr:row>
      <xdr:rowOff>304800</xdr:rowOff>
    </xdr:to>
    <xdr:sp macro="" textlink="">
      <xdr:nvSpPr>
        <xdr:cNvPr id="26640" name="AutoShape 3088" descr="https://adas-server.mobiledrivetech.com/polarion/icons/default/enums/type_spike.gif">
          <a:hlinkClick xmlns:r="http://schemas.openxmlformats.org/officeDocument/2006/relationships" r:id="rId1016" tgtFrame="_top"/>
          <a:extLst>
            <a:ext uri="{FF2B5EF4-FFF2-40B4-BE49-F238E27FC236}">
              <a16:creationId xmlns:a16="http://schemas.microsoft.com/office/drawing/2014/main" id="{F3F00C63-B6B7-4394-A586-C2B40C62D0C0}"/>
            </a:ext>
          </a:extLst>
        </xdr:cNvPr>
        <xdr:cNvSpPr>
          <a:spLocks noChangeAspect="1" noChangeArrowheads="1"/>
        </xdr:cNvSpPr>
      </xdr:nvSpPr>
      <xdr:spPr bwMode="auto">
        <a:xfrm>
          <a:off x="5797550" y="3330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xdr:row>
      <xdr:rowOff>0</xdr:rowOff>
    </xdr:from>
    <xdr:to>
      <xdr:col>0</xdr:col>
      <xdr:colOff>304800</xdr:colOff>
      <xdr:row>510</xdr:row>
      <xdr:rowOff>304800</xdr:rowOff>
    </xdr:to>
    <xdr:sp macro="" textlink="">
      <xdr:nvSpPr>
        <xdr:cNvPr id="26641" name="AutoShape 3089" descr="https://adas-server.mobiledrivetech.com/polarion/ria/images/suspect.gif">
          <a:extLst>
            <a:ext uri="{FF2B5EF4-FFF2-40B4-BE49-F238E27FC236}">
              <a16:creationId xmlns:a16="http://schemas.microsoft.com/office/drawing/2014/main" id="{EBBAC9A8-CD3C-4727-9682-A0B3F3F8497D}"/>
            </a:ext>
          </a:extLst>
        </xdr:cNvPr>
        <xdr:cNvSpPr>
          <a:spLocks noChangeAspect="1" noChangeArrowheads="1"/>
        </xdr:cNvSpPr>
      </xdr:nvSpPr>
      <xdr:spPr bwMode="auto">
        <a:xfrm>
          <a:off x="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510</xdr:row>
      <xdr:rowOff>0</xdr:rowOff>
    </xdr:from>
    <xdr:to>
      <xdr:col>0</xdr:col>
      <xdr:colOff>615950</xdr:colOff>
      <xdr:row>510</xdr:row>
      <xdr:rowOff>304800</xdr:rowOff>
    </xdr:to>
    <xdr:sp macro="" textlink="">
      <xdr:nvSpPr>
        <xdr:cNvPr id="26642" name="AutoShape 3090">
          <a:extLst>
            <a:ext uri="{FF2B5EF4-FFF2-40B4-BE49-F238E27FC236}">
              <a16:creationId xmlns:a16="http://schemas.microsoft.com/office/drawing/2014/main" id="{06BBFC52-985C-46BB-B5BC-C6FE56B1D1B5}"/>
            </a:ext>
          </a:extLst>
        </xdr:cNvPr>
        <xdr:cNvSpPr>
          <a:spLocks noChangeAspect="1" noChangeArrowheads="1"/>
        </xdr:cNvSpPr>
      </xdr:nvSpPr>
      <xdr:spPr bwMode="auto">
        <a:xfrm>
          <a:off x="31115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510</xdr:row>
      <xdr:rowOff>0</xdr:rowOff>
    </xdr:from>
    <xdr:to>
      <xdr:col>0</xdr:col>
      <xdr:colOff>927100</xdr:colOff>
      <xdr:row>510</xdr:row>
      <xdr:rowOff>304800</xdr:rowOff>
    </xdr:to>
    <xdr:sp macro="" textlink="">
      <xdr:nvSpPr>
        <xdr:cNvPr id="26643" name="AutoShape 3091" descr="https://adas-server.mobiledrivetech.com/polarion/icons/default/enums/type_purple_spec.png">
          <a:hlinkClick xmlns:r="http://schemas.openxmlformats.org/officeDocument/2006/relationships" r:id="rId1017" tgtFrame="_blank"/>
          <a:extLst>
            <a:ext uri="{FF2B5EF4-FFF2-40B4-BE49-F238E27FC236}">
              <a16:creationId xmlns:a16="http://schemas.microsoft.com/office/drawing/2014/main" id="{E79F030D-15BF-4A73-83EB-A4E65A543C7B}"/>
            </a:ext>
          </a:extLst>
        </xdr:cNvPr>
        <xdr:cNvSpPr>
          <a:spLocks noChangeAspect="1" noChangeArrowheads="1"/>
        </xdr:cNvSpPr>
      </xdr:nvSpPr>
      <xdr:spPr bwMode="auto">
        <a:xfrm>
          <a:off x="62230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510</xdr:row>
      <xdr:rowOff>0</xdr:rowOff>
    </xdr:from>
    <xdr:to>
      <xdr:col>1</xdr:col>
      <xdr:colOff>304800</xdr:colOff>
      <xdr:row>510</xdr:row>
      <xdr:rowOff>304800</xdr:rowOff>
    </xdr:to>
    <xdr:sp macro="" textlink="">
      <xdr:nvSpPr>
        <xdr:cNvPr id="26644" name="AutoShape 3092" descr="https://adas-server.mobiledrivetech.com/polarion/icons/default/enums/type_purple_spec.png">
          <a:hlinkClick xmlns:r="http://schemas.openxmlformats.org/officeDocument/2006/relationships" r:id="rId1017" tgtFrame="_top"/>
          <a:extLst>
            <a:ext uri="{FF2B5EF4-FFF2-40B4-BE49-F238E27FC236}">
              <a16:creationId xmlns:a16="http://schemas.microsoft.com/office/drawing/2014/main" id="{E453BE1A-1DDF-4DAF-A241-997F895F8743}"/>
            </a:ext>
          </a:extLst>
        </xdr:cNvPr>
        <xdr:cNvSpPr>
          <a:spLocks noChangeAspect="1" noChangeArrowheads="1"/>
        </xdr:cNvSpPr>
      </xdr:nvSpPr>
      <xdr:spPr bwMode="auto">
        <a:xfrm>
          <a:off x="202565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510</xdr:row>
      <xdr:rowOff>0</xdr:rowOff>
    </xdr:from>
    <xdr:to>
      <xdr:col>2</xdr:col>
      <xdr:colOff>304800</xdr:colOff>
      <xdr:row>510</xdr:row>
      <xdr:rowOff>304800</xdr:rowOff>
    </xdr:to>
    <xdr:sp macro="" textlink="">
      <xdr:nvSpPr>
        <xdr:cNvPr id="26645" name="AutoShape 3093" descr="https://adas-server.mobiledrivetech.com/polarion/icons/default/enums/type_spike.gif">
          <a:hlinkClick xmlns:r="http://schemas.openxmlformats.org/officeDocument/2006/relationships" r:id="rId1018" tgtFrame="_blank"/>
          <a:extLst>
            <a:ext uri="{FF2B5EF4-FFF2-40B4-BE49-F238E27FC236}">
              <a16:creationId xmlns:a16="http://schemas.microsoft.com/office/drawing/2014/main" id="{F71189D0-B84C-49C4-8C3C-8E03CACC14AB}"/>
            </a:ext>
          </a:extLst>
        </xdr:cNvPr>
        <xdr:cNvSpPr>
          <a:spLocks noChangeAspect="1" noChangeArrowheads="1"/>
        </xdr:cNvSpPr>
      </xdr:nvSpPr>
      <xdr:spPr bwMode="auto">
        <a:xfrm>
          <a:off x="265430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510</xdr:row>
      <xdr:rowOff>0</xdr:rowOff>
    </xdr:from>
    <xdr:to>
      <xdr:col>3</xdr:col>
      <xdr:colOff>304800</xdr:colOff>
      <xdr:row>510</xdr:row>
      <xdr:rowOff>304800</xdr:rowOff>
    </xdr:to>
    <xdr:sp macro="" textlink="">
      <xdr:nvSpPr>
        <xdr:cNvPr id="26646" name="AutoShape 3094" descr="https://adas-server.mobiledrivetech.com/polarion/icons/default/enums/type_spike.gif">
          <a:hlinkClick xmlns:r="http://schemas.openxmlformats.org/officeDocument/2006/relationships" r:id="rId1018" tgtFrame="_top"/>
          <a:extLst>
            <a:ext uri="{FF2B5EF4-FFF2-40B4-BE49-F238E27FC236}">
              <a16:creationId xmlns:a16="http://schemas.microsoft.com/office/drawing/2014/main" id="{59BBC747-D375-4B69-B2AB-30E1626D12EC}"/>
            </a:ext>
          </a:extLst>
        </xdr:cNvPr>
        <xdr:cNvSpPr>
          <a:spLocks noChangeAspect="1" noChangeArrowheads="1"/>
        </xdr:cNvSpPr>
      </xdr:nvSpPr>
      <xdr:spPr bwMode="auto">
        <a:xfrm>
          <a:off x="5797550" y="333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xdr:row>
      <xdr:rowOff>0</xdr:rowOff>
    </xdr:from>
    <xdr:to>
      <xdr:col>0</xdr:col>
      <xdr:colOff>304800</xdr:colOff>
      <xdr:row>511</xdr:row>
      <xdr:rowOff>304800</xdr:rowOff>
    </xdr:to>
    <xdr:sp macro="" textlink="">
      <xdr:nvSpPr>
        <xdr:cNvPr id="26647" name="AutoShape 3095" descr="https://adas-server.mobiledrivetech.com/polarion/ria/images/suspect.gif">
          <a:extLst>
            <a:ext uri="{FF2B5EF4-FFF2-40B4-BE49-F238E27FC236}">
              <a16:creationId xmlns:a16="http://schemas.microsoft.com/office/drawing/2014/main" id="{F516147F-CFA6-4BEF-B3D6-9A313333DBF6}"/>
            </a:ext>
          </a:extLst>
        </xdr:cNvPr>
        <xdr:cNvSpPr>
          <a:spLocks noChangeAspect="1" noChangeArrowheads="1"/>
        </xdr:cNvSpPr>
      </xdr:nvSpPr>
      <xdr:spPr bwMode="auto">
        <a:xfrm>
          <a:off x="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511</xdr:row>
      <xdr:rowOff>0</xdr:rowOff>
    </xdr:from>
    <xdr:to>
      <xdr:col>0</xdr:col>
      <xdr:colOff>615950</xdr:colOff>
      <xdr:row>511</xdr:row>
      <xdr:rowOff>304800</xdr:rowOff>
    </xdr:to>
    <xdr:sp macro="" textlink="">
      <xdr:nvSpPr>
        <xdr:cNvPr id="26648" name="AutoShape 3096">
          <a:extLst>
            <a:ext uri="{FF2B5EF4-FFF2-40B4-BE49-F238E27FC236}">
              <a16:creationId xmlns:a16="http://schemas.microsoft.com/office/drawing/2014/main" id="{A7CEBC7B-6F72-4ED5-AC13-865A6374FB2F}"/>
            </a:ext>
          </a:extLst>
        </xdr:cNvPr>
        <xdr:cNvSpPr>
          <a:spLocks noChangeAspect="1" noChangeArrowheads="1"/>
        </xdr:cNvSpPr>
      </xdr:nvSpPr>
      <xdr:spPr bwMode="auto">
        <a:xfrm>
          <a:off x="31115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511</xdr:row>
      <xdr:rowOff>0</xdr:rowOff>
    </xdr:from>
    <xdr:to>
      <xdr:col>0</xdr:col>
      <xdr:colOff>927100</xdr:colOff>
      <xdr:row>511</xdr:row>
      <xdr:rowOff>304800</xdr:rowOff>
    </xdr:to>
    <xdr:sp macro="" textlink="">
      <xdr:nvSpPr>
        <xdr:cNvPr id="26649" name="AutoShape 3097" descr="https://adas-server.mobiledrivetech.com/polarion/icons/default/enums/type_purple_spec.png">
          <a:hlinkClick xmlns:r="http://schemas.openxmlformats.org/officeDocument/2006/relationships" r:id="rId1019" tgtFrame="_blank"/>
          <a:extLst>
            <a:ext uri="{FF2B5EF4-FFF2-40B4-BE49-F238E27FC236}">
              <a16:creationId xmlns:a16="http://schemas.microsoft.com/office/drawing/2014/main" id="{89783426-79E4-491C-9F5F-766D50A3D111}"/>
            </a:ext>
          </a:extLst>
        </xdr:cNvPr>
        <xdr:cNvSpPr>
          <a:spLocks noChangeAspect="1" noChangeArrowheads="1"/>
        </xdr:cNvSpPr>
      </xdr:nvSpPr>
      <xdr:spPr bwMode="auto">
        <a:xfrm>
          <a:off x="62230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511</xdr:row>
      <xdr:rowOff>0</xdr:rowOff>
    </xdr:from>
    <xdr:to>
      <xdr:col>1</xdr:col>
      <xdr:colOff>304800</xdr:colOff>
      <xdr:row>511</xdr:row>
      <xdr:rowOff>304800</xdr:rowOff>
    </xdr:to>
    <xdr:sp macro="" textlink="">
      <xdr:nvSpPr>
        <xdr:cNvPr id="26650" name="AutoShape 3098" descr="https://adas-server.mobiledrivetech.com/polarion/icons/default/enums/type_purple_spec.png">
          <a:hlinkClick xmlns:r="http://schemas.openxmlformats.org/officeDocument/2006/relationships" r:id="rId1019" tgtFrame="_top"/>
          <a:extLst>
            <a:ext uri="{FF2B5EF4-FFF2-40B4-BE49-F238E27FC236}">
              <a16:creationId xmlns:a16="http://schemas.microsoft.com/office/drawing/2014/main" id="{52EE7651-64AA-4DBA-B9BF-1060914DEA30}"/>
            </a:ext>
          </a:extLst>
        </xdr:cNvPr>
        <xdr:cNvSpPr>
          <a:spLocks noChangeAspect="1" noChangeArrowheads="1"/>
        </xdr:cNvSpPr>
      </xdr:nvSpPr>
      <xdr:spPr bwMode="auto">
        <a:xfrm>
          <a:off x="202565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511</xdr:row>
      <xdr:rowOff>0</xdr:rowOff>
    </xdr:from>
    <xdr:to>
      <xdr:col>2</xdr:col>
      <xdr:colOff>304800</xdr:colOff>
      <xdr:row>511</xdr:row>
      <xdr:rowOff>304800</xdr:rowOff>
    </xdr:to>
    <xdr:sp macro="" textlink="">
      <xdr:nvSpPr>
        <xdr:cNvPr id="26651" name="AutoShape 3099" descr="https://adas-server.mobiledrivetech.com/polarion/icons/default/enums/type_spike.gif">
          <a:hlinkClick xmlns:r="http://schemas.openxmlformats.org/officeDocument/2006/relationships" r:id="rId1020" tgtFrame="_blank"/>
          <a:extLst>
            <a:ext uri="{FF2B5EF4-FFF2-40B4-BE49-F238E27FC236}">
              <a16:creationId xmlns:a16="http://schemas.microsoft.com/office/drawing/2014/main" id="{A880003A-7472-4B64-B999-439F5B2DD883}"/>
            </a:ext>
          </a:extLst>
        </xdr:cNvPr>
        <xdr:cNvSpPr>
          <a:spLocks noChangeAspect="1" noChangeArrowheads="1"/>
        </xdr:cNvSpPr>
      </xdr:nvSpPr>
      <xdr:spPr bwMode="auto">
        <a:xfrm>
          <a:off x="265430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511</xdr:row>
      <xdr:rowOff>0</xdr:rowOff>
    </xdr:from>
    <xdr:to>
      <xdr:col>3</xdr:col>
      <xdr:colOff>304800</xdr:colOff>
      <xdr:row>511</xdr:row>
      <xdr:rowOff>304800</xdr:rowOff>
    </xdr:to>
    <xdr:sp macro="" textlink="">
      <xdr:nvSpPr>
        <xdr:cNvPr id="26652" name="AutoShape 3100" descr="https://adas-server.mobiledrivetech.com/polarion/icons/default/enums/type_spike.gif">
          <a:hlinkClick xmlns:r="http://schemas.openxmlformats.org/officeDocument/2006/relationships" r:id="rId1020" tgtFrame="_top"/>
          <a:extLst>
            <a:ext uri="{FF2B5EF4-FFF2-40B4-BE49-F238E27FC236}">
              <a16:creationId xmlns:a16="http://schemas.microsoft.com/office/drawing/2014/main" id="{B19945BE-58A8-4FC3-9FD8-C540E5636584}"/>
            </a:ext>
          </a:extLst>
        </xdr:cNvPr>
        <xdr:cNvSpPr>
          <a:spLocks noChangeAspect="1" noChangeArrowheads="1"/>
        </xdr:cNvSpPr>
      </xdr:nvSpPr>
      <xdr:spPr bwMode="auto">
        <a:xfrm>
          <a:off x="5797550" y="3343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0</xdr:col>
      <xdr:colOff>304800</xdr:colOff>
      <xdr:row>512</xdr:row>
      <xdr:rowOff>304800</xdr:rowOff>
    </xdr:to>
    <xdr:sp macro="" textlink="">
      <xdr:nvSpPr>
        <xdr:cNvPr id="26653" name="AutoShape 3101" descr="https://adas-server.mobiledrivetech.com/polarion/ria/images/suspect.gif">
          <a:extLst>
            <a:ext uri="{FF2B5EF4-FFF2-40B4-BE49-F238E27FC236}">
              <a16:creationId xmlns:a16="http://schemas.microsoft.com/office/drawing/2014/main" id="{DD19A4E7-39DD-4137-B5D6-28F1674F784F}"/>
            </a:ext>
          </a:extLst>
        </xdr:cNvPr>
        <xdr:cNvSpPr>
          <a:spLocks noChangeAspect="1" noChangeArrowheads="1"/>
        </xdr:cNvSpPr>
      </xdr:nvSpPr>
      <xdr:spPr bwMode="auto">
        <a:xfrm>
          <a:off x="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512</xdr:row>
      <xdr:rowOff>0</xdr:rowOff>
    </xdr:from>
    <xdr:to>
      <xdr:col>0</xdr:col>
      <xdr:colOff>615950</xdr:colOff>
      <xdr:row>512</xdr:row>
      <xdr:rowOff>304800</xdr:rowOff>
    </xdr:to>
    <xdr:sp macro="" textlink="">
      <xdr:nvSpPr>
        <xdr:cNvPr id="26654" name="AutoShape 3102">
          <a:extLst>
            <a:ext uri="{FF2B5EF4-FFF2-40B4-BE49-F238E27FC236}">
              <a16:creationId xmlns:a16="http://schemas.microsoft.com/office/drawing/2014/main" id="{63C6DABA-917C-45B0-9E25-CC767FE03AB7}"/>
            </a:ext>
          </a:extLst>
        </xdr:cNvPr>
        <xdr:cNvSpPr>
          <a:spLocks noChangeAspect="1" noChangeArrowheads="1"/>
        </xdr:cNvSpPr>
      </xdr:nvSpPr>
      <xdr:spPr bwMode="auto">
        <a:xfrm>
          <a:off x="31115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512</xdr:row>
      <xdr:rowOff>0</xdr:rowOff>
    </xdr:from>
    <xdr:to>
      <xdr:col>0</xdr:col>
      <xdr:colOff>927100</xdr:colOff>
      <xdr:row>512</xdr:row>
      <xdr:rowOff>304800</xdr:rowOff>
    </xdr:to>
    <xdr:sp macro="" textlink="">
      <xdr:nvSpPr>
        <xdr:cNvPr id="26655" name="AutoShape 3103" descr="https://adas-server.mobiledrivetech.com/polarion/icons/default/enums/type_purple_spec.png">
          <a:hlinkClick xmlns:r="http://schemas.openxmlformats.org/officeDocument/2006/relationships" r:id="rId1021" tgtFrame="_blank"/>
          <a:extLst>
            <a:ext uri="{FF2B5EF4-FFF2-40B4-BE49-F238E27FC236}">
              <a16:creationId xmlns:a16="http://schemas.microsoft.com/office/drawing/2014/main" id="{E826A2BE-7705-466B-8325-12883AFC94BB}"/>
            </a:ext>
          </a:extLst>
        </xdr:cNvPr>
        <xdr:cNvSpPr>
          <a:spLocks noChangeAspect="1" noChangeArrowheads="1"/>
        </xdr:cNvSpPr>
      </xdr:nvSpPr>
      <xdr:spPr bwMode="auto">
        <a:xfrm>
          <a:off x="62230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512</xdr:row>
      <xdr:rowOff>0</xdr:rowOff>
    </xdr:from>
    <xdr:to>
      <xdr:col>1</xdr:col>
      <xdr:colOff>304800</xdr:colOff>
      <xdr:row>512</xdr:row>
      <xdr:rowOff>304800</xdr:rowOff>
    </xdr:to>
    <xdr:sp macro="" textlink="">
      <xdr:nvSpPr>
        <xdr:cNvPr id="26656" name="AutoShape 3104" descr="https://adas-server.mobiledrivetech.com/polarion/icons/default/enums/type_purple_spec.png">
          <a:hlinkClick xmlns:r="http://schemas.openxmlformats.org/officeDocument/2006/relationships" r:id="rId1021" tgtFrame="_top"/>
          <a:extLst>
            <a:ext uri="{FF2B5EF4-FFF2-40B4-BE49-F238E27FC236}">
              <a16:creationId xmlns:a16="http://schemas.microsoft.com/office/drawing/2014/main" id="{B270B844-6041-464E-8427-DB2E37E89BDA}"/>
            </a:ext>
          </a:extLst>
        </xdr:cNvPr>
        <xdr:cNvSpPr>
          <a:spLocks noChangeAspect="1" noChangeArrowheads="1"/>
        </xdr:cNvSpPr>
      </xdr:nvSpPr>
      <xdr:spPr bwMode="auto">
        <a:xfrm>
          <a:off x="202565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512</xdr:row>
      <xdr:rowOff>0</xdr:rowOff>
    </xdr:from>
    <xdr:to>
      <xdr:col>2</xdr:col>
      <xdr:colOff>304800</xdr:colOff>
      <xdr:row>512</xdr:row>
      <xdr:rowOff>304800</xdr:rowOff>
    </xdr:to>
    <xdr:sp macro="" textlink="">
      <xdr:nvSpPr>
        <xdr:cNvPr id="26657" name="AutoShape 3105" descr="https://adas-server.mobiledrivetech.com/polarion/ria/images/suspect.gif">
          <a:extLst>
            <a:ext uri="{FF2B5EF4-FFF2-40B4-BE49-F238E27FC236}">
              <a16:creationId xmlns:a16="http://schemas.microsoft.com/office/drawing/2014/main" id="{D9042046-A0C8-4979-BA4F-5188D61D3C47}"/>
            </a:ext>
          </a:extLst>
        </xdr:cNvPr>
        <xdr:cNvSpPr>
          <a:spLocks noChangeAspect="1" noChangeArrowheads="1"/>
        </xdr:cNvSpPr>
      </xdr:nvSpPr>
      <xdr:spPr bwMode="auto">
        <a:xfrm>
          <a:off x="265430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512</xdr:row>
      <xdr:rowOff>0</xdr:rowOff>
    </xdr:from>
    <xdr:to>
      <xdr:col>2</xdr:col>
      <xdr:colOff>615950</xdr:colOff>
      <xdr:row>512</xdr:row>
      <xdr:rowOff>304800</xdr:rowOff>
    </xdr:to>
    <xdr:sp macro="" textlink="">
      <xdr:nvSpPr>
        <xdr:cNvPr id="26658" name="AutoShape 3106">
          <a:extLst>
            <a:ext uri="{FF2B5EF4-FFF2-40B4-BE49-F238E27FC236}">
              <a16:creationId xmlns:a16="http://schemas.microsoft.com/office/drawing/2014/main" id="{CDB16889-C271-4224-85CA-6CD6C44419DE}"/>
            </a:ext>
          </a:extLst>
        </xdr:cNvPr>
        <xdr:cNvSpPr>
          <a:spLocks noChangeAspect="1" noChangeArrowheads="1"/>
        </xdr:cNvSpPr>
      </xdr:nvSpPr>
      <xdr:spPr bwMode="auto">
        <a:xfrm>
          <a:off x="296545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512</xdr:row>
      <xdr:rowOff>0</xdr:rowOff>
    </xdr:from>
    <xdr:to>
      <xdr:col>2</xdr:col>
      <xdr:colOff>927100</xdr:colOff>
      <xdr:row>512</xdr:row>
      <xdr:rowOff>304800</xdr:rowOff>
    </xdr:to>
    <xdr:sp macro="" textlink="">
      <xdr:nvSpPr>
        <xdr:cNvPr id="26659" name="AutoShape 3107" descr="https://adas-server.mobiledrivetech.com/polarion/icons/default/enums/type_spike.gif">
          <a:hlinkClick xmlns:r="http://schemas.openxmlformats.org/officeDocument/2006/relationships" r:id="rId1022" tgtFrame="_blank"/>
          <a:extLst>
            <a:ext uri="{FF2B5EF4-FFF2-40B4-BE49-F238E27FC236}">
              <a16:creationId xmlns:a16="http://schemas.microsoft.com/office/drawing/2014/main" id="{570D33E7-A0D9-4C74-BF6F-2FB7D83C5A20}"/>
            </a:ext>
          </a:extLst>
        </xdr:cNvPr>
        <xdr:cNvSpPr>
          <a:spLocks noChangeAspect="1" noChangeArrowheads="1"/>
        </xdr:cNvSpPr>
      </xdr:nvSpPr>
      <xdr:spPr bwMode="auto">
        <a:xfrm>
          <a:off x="327660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512</xdr:row>
      <xdr:rowOff>0</xdr:rowOff>
    </xdr:from>
    <xdr:to>
      <xdr:col>3</xdr:col>
      <xdr:colOff>304800</xdr:colOff>
      <xdr:row>512</xdr:row>
      <xdr:rowOff>304800</xdr:rowOff>
    </xdr:to>
    <xdr:sp macro="" textlink="">
      <xdr:nvSpPr>
        <xdr:cNvPr id="26660" name="AutoShape 3108" descr="https://adas-server.mobiledrivetech.com/polarion/icons/default/enums/type_spike.gif">
          <a:hlinkClick xmlns:r="http://schemas.openxmlformats.org/officeDocument/2006/relationships" r:id="rId1022" tgtFrame="_top"/>
          <a:extLst>
            <a:ext uri="{FF2B5EF4-FFF2-40B4-BE49-F238E27FC236}">
              <a16:creationId xmlns:a16="http://schemas.microsoft.com/office/drawing/2014/main" id="{44D98069-B3BE-464A-B062-4C9BB9E68686}"/>
            </a:ext>
          </a:extLst>
        </xdr:cNvPr>
        <xdr:cNvSpPr>
          <a:spLocks noChangeAspect="1" noChangeArrowheads="1"/>
        </xdr:cNvSpPr>
      </xdr:nvSpPr>
      <xdr:spPr bwMode="auto">
        <a:xfrm>
          <a:off x="5797550" y="3349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xdr:row>
      <xdr:rowOff>0</xdr:rowOff>
    </xdr:from>
    <xdr:to>
      <xdr:col>0</xdr:col>
      <xdr:colOff>304800</xdr:colOff>
      <xdr:row>513</xdr:row>
      <xdr:rowOff>304800</xdr:rowOff>
    </xdr:to>
    <xdr:sp macro="" textlink="">
      <xdr:nvSpPr>
        <xdr:cNvPr id="26661" name="AutoShape 3109" descr="https://adas-server.mobiledrivetech.com/polarion/ria/images/suspect.gif">
          <a:extLst>
            <a:ext uri="{FF2B5EF4-FFF2-40B4-BE49-F238E27FC236}">
              <a16:creationId xmlns:a16="http://schemas.microsoft.com/office/drawing/2014/main" id="{A4B81775-9689-4935-9668-9F5EEDD69537}"/>
            </a:ext>
          </a:extLst>
        </xdr:cNvPr>
        <xdr:cNvSpPr>
          <a:spLocks noChangeAspect="1" noChangeArrowheads="1"/>
        </xdr:cNvSpPr>
      </xdr:nvSpPr>
      <xdr:spPr bwMode="auto">
        <a:xfrm>
          <a:off x="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513</xdr:row>
      <xdr:rowOff>0</xdr:rowOff>
    </xdr:from>
    <xdr:to>
      <xdr:col>0</xdr:col>
      <xdr:colOff>615950</xdr:colOff>
      <xdr:row>513</xdr:row>
      <xdr:rowOff>304800</xdr:rowOff>
    </xdr:to>
    <xdr:sp macro="" textlink="">
      <xdr:nvSpPr>
        <xdr:cNvPr id="26662" name="AutoShape 3110">
          <a:extLst>
            <a:ext uri="{FF2B5EF4-FFF2-40B4-BE49-F238E27FC236}">
              <a16:creationId xmlns:a16="http://schemas.microsoft.com/office/drawing/2014/main" id="{F9DCF5CF-FAF3-4DB0-A606-63AE9014C0F5}"/>
            </a:ext>
          </a:extLst>
        </xdr:cNvPr>
        <xdr:cNvSpPr>
          <a:spLocks noChangeAspect="1" noChangeArrowheads="1"/>
        </xdr:cNvSpPr>
      </xdr:nvSpPr>
      <xdr:spPr bwMode="auto">
        <a:xfrm>
          <a:off x="31115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513</xdr:row>
      <xdr:rowOff>0</xdr:rowOff>
    </xdr:from>
    <xdr:to>
      <xdr:col>0</xdr:col>
      <xdr:colOff>927100</xdr:colOff>
      <xdr:row>513</xdr:row>
      <xdr:rowOff>304800</xdr:rowOff>
    </xdr:to>
    <xdr:sp macro="" textlink="">
      <xdr:nvSpPr>
        <xdr:cNvPr id="26663" name="AutoShape 3111" descr="https://adas-server.mobiledrivetech.com/polarion/icons/default/enums/type_purple_spec.png">
          <a:hlinkClick xmlns:r="http://schemas.openxmlformats.org/officeDocument/2006/relationships" r:id="rId1023" tgtFrame="_blank"/>
          <a:extLst>
            <a:ext uri="{FF2B5EF4-FFF2-40B4-BE49-F238E27FC236}">
              <a16:creationId xmlns:a16="http://schemas.microsoft.com/office/drawing/2014/main" id="{EAEF8298-5B72-4F8E-8309-29F662827A79}"/>
            </a:ext>
          </a:extLst>
        </xdr:cNvPr>
        <xdr:cNvSpPr>
          <a:spLocks noChangeAspect="1" noChangeArrowheads="1"/>
        </xdr:cNvSpPr>
      </xdr:nvSpPr>
      <xdr:spPr bwMode="auto">
        <a:xfrm>
          <a:off x="62230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513</xdr:row>
      <xdr:rowOff>0</xdr:rowOff>
    </xdr:from>
    <xdr:to>
      <xdr:col>1</xdr:col>
      <xdr:colOff>304800</xdr:colOff>
      <xdr:row>513</xdr:row>
      <xdr:rowOff>304800</xdr:rowOff>
    </xdr:to>
    <xdr:sp macro="" textlink="">
      <xdr:nvSpPr>
        <xdr:cNvPr id="26664" name="AutoShape 3112" descr="https://adas-server.mobiledrivetech.com/polarion/icons/default/enums/type_purple_spec.png">
          <a:hlinkClick xmlns:r="http://schemas.openxmlformats.org/officeDocument/2006/relationships" r:id="rId1023" tgtFrame="_top"/>
          <a:extLst>
            <a:ext uri="{FF2B5EF4-FFF2-40B4-BE49-F238E27FC236}">
              <a16:creationId xmlns:a16="http://schemas.microsoft.com/office/drawing/2014/main" id="{9633F206-E6CA-4FD7-9944-B6694ADF1171}"/>
            </a:ext>
          </a:extLst>
        </xdr:cNvPr>
        <xdr:cNvSpPr>
          <a:spLocks noChangeAspect="1" noChangeArrowheads="1"/>
        </xdr:cNvSpPr>
      </xdr:nvSpPr>
      <xdr:spPr bwMode="auto">
        <a:xfrm>
          <a:off x="202565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513</xdr:row>
      <xdr:rowOff>0</xdr:rowOff>
    </xdr:from>
    <xdr:to>
      <xdr:col>2</xdr:col>
      <xdr:colOff>304800</xdr:colOff>
      <xdr:row>513</xdr:row>
      <xdr:rowOff>304800</xdr:rowOff>
    </xdr:to>
    <xdr:sp macro="" textlink="">
      <xdr:nvSpPr>
        <xdr:cNvPr id="26665" name="AutoShape 3113" descr="https://adas-server.mobiledrivetech.com/polarion/icons/default/enums/type_spike.gif">
          <a:hlinkClick xmlns:r="http://schemas.openxmlformats.org/officeDocument/2006/relationships" r:id="rId1024" tgtFrame="_blank"/>
          <a:extLst>
            <a:ext uri="{FF2B5EF4-FFF2-40B4-BE49-F238E27FC236}">
              <a16:creationId xmlns:a16="http://schemas.microsoft.com/office/drawing/2014/main" id="{9C8A2B53-0878-4583-838C-35DF19C318F7}"/>
            </a:ext>
          </a:extLst>
        </xdr:cNvPr>
        <xdr:cNvSpPr>
          <a:spLocks noChangeAspect="1" noChangeArrowheads="1"/>
        </xdr:cNvSpPr>
      </xdr:nvSpPr>
      <xdr:spPr bwMode="auto">
        <a:xfrm>
          <a:off x="265430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513</xdr:row>
      <xdr:rowOff>0</xdr:rowOff>
    </xdr:from>
    <xdr:to>
      <xdr:col>3</xdr:col>
      <xdr:colOff>304800</xdr:colOff>
      <xdr:row>513</xdr:row>
      <xdr:rowOff>304800</xdr:rowOff>
    </xdr:to>
    <xdr:sp macro="" textlink="">
      <xdr:nvSpPr>
        <xdr:cNvPr id="26666" name="AutoShape 3114" descr="https://adas-server.mobiledrivetech.com/polarion/icons/default/enums/type_spike.gif">
          <a:hlinkClick xmlns:r="http://schemas.openxmlformats.org/officeDocument/2006/relationships" r:id="rId1024" tgtFrame="_top"/>
          <a:extLst>
            <a:ext uri="{FF2B5EF4-FFF2-40B4-BE49-F238E27FC236}">
              <a16:creationId xmlns:a16="http://schemas.microsoft.com/office/drawing/2014/main" id="{C0835E0A-280C-43FE-B892-779232D86514}"/>
            </a:ext>
          </a:extLst>
        </xdr:cNvPr>
        <xdr:cNvSpPr>
          <a:spLocks noChangeAspect="1" noChangeArrowheads="1"/>
        </xdr:cNvSpPr>
      </xdr:nvSpPr>
      <xdr:spPr bwMode="auto">
        <a:xfrm>
          <a:off x="5797550" y="3356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xdr:row>
      <xdr:rowOff>0</xdr:rowOff>
    </xdr:from>
    <xdr:to>
      <xdr:col>0</xdr:col>
      <xdr:colOff>304800</xdr:colOff>
      <xdr:row>514</xdr:row>
      <xdr:rowOff>304800</xdr:rowOff>
    </xdr:to>
    <xdr:sp macro="" textlink="">
      <xdr:nvSpPr>
        <xdr:cNvPr id="26667" name="AutoShape 3115" descr="https://adas-server.mobiledrivetech.com/polarion/ria/images/suspect.gif">
          <a:extLst>
            <a:ext uri="{FF2B5EF4-FFF2-40B4-BE49-F238E27FC236}">
              <a16:creationId xmlns:a16="http://schemas.microsoft.com/office/drawing/2014/main" id="{3D5CE57A-06C8-472D-A664-42BD1678BF37}"/>
            </a:ext>
          </a:extLst>
        </xdr:cNvPr>
        <xdr:cNvSpPr>
          <a:spLocks noChangeAspect="1" noChangeArrowheads="1"/>
        </xdr:cNvSpPr>
      </xdr:nvSpPr>
      <xdr:spPr bwMode="auto">
        <a:xfrm>
          <a:off x="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514</xdr:row>
      <xdr:rowOff>0</xdr:rowOff>
    </xdr:from>
    <xdr:to>
      <xdr:col>0</xdr:col>
      <xdr:colOff>615950</xdr:colOff>
      <xdr:row>514</xdr:row>
      <xdr:rowOff>304800</xdr:rowOff>
    </xdr:to>
    <xdr:sp macro="" textlink="">
      <xdr:nvSpPr>
        <xdr:cNvPr id="26668" name="AutoShape 3116">
          <a:extLst>
            <a:ext uri="{FF2B5EF4-FFF2-40B4-BE49-F238E27FC236}">
              <a16:creationId xmlns:a16="http://schemas.microsoft.com/office/drawing/2014/main" id="{3A6864CD-89FC-4041-A143-6AAD0709188E}"/>
            </a:ext>
          </a:extLst>
        </xdr:cNvPr>
        <xdr:cNvSpPr>
          <a:spLocks noChangeAspect="1" noChangeArrowheads="1"/>
        </xdr:cNvSpPr>
      </xdr:nvSpPr>
      <xdr:spPr bwMode="auto">
        <a:xfrm>
          <a:off x="31115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514</xdr:row>
      <xdr:rowOff>0</xdr:rowOff>
    </xdr:from>
    <xdr:to>
      <xdr:col>0</xdr:col>
      <xdr:colOff>927100</xdr:colOff>
      <xdr:row>514</xdr:row>
      <xdr:rowOff>304800</xdr:rowOff>
    </xdr:to>
    <xdr:sp macro="" textlink="">
      <xdr:nvSpPr>
        <xdr:cNvPr id="26669" name="AutoShape 3117" descr="https://adas-server.mobiledrivetech.com/polarion/icons/default/enums/type_purple_spec.png">
          <a:hlinkClick xmlns:r="http://schemas.openxmlformats.org/officeDocument/2006/relationships" r:id="rId1025" tgtFrame="_blank"/>
          <a:extLst>
            <a:ext uri="{FF2B5EF4-FFF2-40B4-BE49-F238E27FC236}">
              <a16:creationId xmlns:a16="http://schemas.microsoft.com/office/drawing/2014/main" id="{CD80E0F5-1070-49AA-B9DB-849C92506897}"/>
            </a:ext>
          </a:extLst>
        </xdr:cNvPr>
        <xdr:cNvSpPr>
          <a:spLocks noChangeAspect="1" noChangeArrowheads="1"/>
        </xdr:cNvSpPr>
      </xdr:nvSpPr>
      <xdr:spPr bwMode="auto">
        <a:xfrm>
          <a:off x="62230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514</xdr:row>
      <xdr:rowOff>0</xdr:rowOff>
    </xdr:from>
    <xdr:to>
      <xdr:col>1</xdr:col>
      <xdr:colOff>304800</xdr:colOff>
      <xdr:row>514</xdr:row>
      <xdr:rowOff>304800</xdr:rowOff>
    </xdr:to>
    <xdr:sp macro="" textlink="">
      <xdr:nvSpPr>
        <xdr:cNvPr id="26670" name="AutoShape 3118" descr="https://adas-server.mobiledrivetech.com/polarion/icons/default/enums/type_purple_spec.png">
          <a:hlinkClick xmlns:r="http://schemas.openxmlformats.org/officeDocument/2006/relationships" r:id="rId1025" tgtFrame="_top"/>
          <a:extLst>
            <a:ext uri="{FF2B5EF4-FFF2-40B4-BE49-F238E27FC236}">
              <a16:creationId xmlns:a16="http://schemas.microsoft.com/office/drawing/2014/main" id="{647996B8-D9E3-46EB-9669-54AA5ECF8B2E}"/>
            </a:ext>
          </a:extLst>
        </xdr:cNvPr>
        <xdr:cNvSpPr>
          <a:spLocks noChangeAspect="1" noChangeArrowheads="1"/>
        </xdr:cNvSpPr>
      </xdr:nvSpPr>
      <xdr:spPr bwMode="auto">
        <a:xfrm>
          <a:off x="202565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514</xdr:row>
      <xdr:rowOff>0</xdr:rowOff>
    </xdr:from>
    <xdr:to>
      <xdr:col>2</xdr:col>
      <xdr:colOff>304800</xdr:colOff>
      <xdr:row>514</xdr:row>
      <xdr:rowOff>304800</xdr:rowOff>
    </xdr:to>
    <xdr:sp macro="" textlink="">
      <xdr:nvSpPr>
        <xdr:cNvPr id="26671" name="AutoShape 3119" descr="https://adas-server.mobiledrivetech.com/polarion/icons/default/enums/type_spike.gif">
          <a:hlinkClick xmlns:r="http://schemas.openxmlformats.org/officeDocument/2006/relationships" r:id="rId1026" tgtFrame="_blank"/>
          <a:extLst>
            <a:ext uri="{FF2B5EF4-FFF2-40B4-BE49-F238E27FC236}">
              <a16:creationId xmlns:a16="http://schemas.microsoft.com/office/drawing/2014/main" id="{CECF6E81-9ABF-4700-9437-C46D44426C98}"/>
            </a:ext>
          </a:extLst>
        </xdr:cNvPr>
        <xdr:cNvSpPr>
          <a:spLocks noChangeAspect="1" noChangeArrowheads="1"/>
        </xdr:cNvSpPr>
      </xdr:nvSpPr>
      <xdr:spPr bwMode="auto">
        <a:xfrm>
          <a:off x="265430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514</xdr:row>
      <xdr:rowOff>0</xdr:rowOff>
    </xdr:from>
    <xdr:to>
      <xdr:col>3</xdr:col>
      <xdr:colOff>304800</xdr:colOff>
      <xdr:row>514</xdr:row>
      <xdr:rowOff>304800</xdr:rowOff>
    </xdr:to>
    <xdr:sp macro="" textlink="">
      <xdr:nvSpPr>
        <xdr:cNvPr id="26672" name="AutoShape 3120" descr="https://adas-server.mobiledrivetech.com/polarion/icons/default/enums/type_spike.gif">
          <a:hlinkClick xmlns:r="http://schemas.openxmlformats.org/officeDocument/2006/relationships" r:id="rId1026" tgtFrame="_top"/>
          <a:extLst>
            <a:ext uri="{FF2B5EF4-FFF2-40B4-BE49-F238E27FC236}">
              <a16:creationId xmlns:a16="http://schemas.microsoft.com/office/drawing/2014/main" id="{209BF137-9C8C-48D2-8DB2-DF28F8FA28DB}"/>
            </a:ext>
          </a:extLst>
        </xdr:cNvPr>
        <xdr:cNvSpPr>
          <a:spLocks noChangeAspect="1" noChangeArrowheads="1"/>
        </xdr:cNvSpPr>
      </xdr:nvSpPr>
      <xdr:spPr bwMode="auto">
        <a:xfrm>
          <a:off x="5797550" y="336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xdr:row>
      <xdr:rowOff>0</xdr:rowOff>
    </xdr:from>
    <xdr:to>
      <xdr:col>0</xdr:col>
      <xdr:colOff>304800</xdr:colOff>
      <xdr:row>515</xdr:row>
      <xdr:rowOff>304800</xdr:rowOff>
    </xdr:to>
    <xdr:sp macro="" textlink="">
      <xdr:nvSpPr>
        <xdr:cNvPr id="26673" name="AutoShape 3121" descr="https://adas-server.mobiledrivetech.com/polarion/ria/images/suspect.gif">
          <a:extLst>
            <a:ext uri="{FF2B5EF4-FFF2-40B4-BE49-F238E27FC236}">
              <a16:creationId xmlns:a16="http://schemas.microsoft.com/office/drawing/2014/main" id="{8A007F8A-91A0-495B-93A1-03880E207B39}"/>
            </a:ext>
          </a:extLst>
        </xdr:cNvPr>
        <xdr:cNvSpPr>
          <a:spLocks noChangeAspect="1" noChangeArrowheads="1"/>
        </xdr:cNvSpPr>
      </xdr:nvSpPr>
      <xdr:spPr bwMode="auto">
        <a:xfrm>
          <a:off x="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515</xdr:row>
      <xdr:rowOff>0</xdr:rowOff>
    </xdr:from>
    <xdr:to>
      <xdr:col>0</xdr:col>
      <xdr:colOff>615950</xdr:colOff>
      <xdr:row>515</xdr:row>
      <xdr:rowOff>304800</xdr:rowOff>
    </xdr:to>
    <xdr:sp macro="" textlink="">
      <xdr:nvSpPr>
        <xdr:cNvPr id="26674" name="AutoShape 3122">
          <a:extLst>
            <a:ext uri="{FF2B5EF4-FFF2-40B4-BE49-F238E27FC236}">
              <a16:creationId xmlns:a16="http://schemas.microsoft.com/office/drawing/2014/main" id="{1B4783A8-66C9-4B17-8826-C8D7BB8A0C76}"/>
            </a:ext>
          </a:extLst>
        </xdr:cNvPr>
        <xdr:cNvSpPr>
          <a:spLocks noChangeAspect="1" noChangeArrowheads="1"/>
        </xdr:cNvSpPr>
      </xdr:nvSpPr>
      <xdr:spPr bwMode="auto">
        <a:xfrm>
          <a:off x="31115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515</xdr:row>
      <xdr:rowOff>0</xdr:rowOff>
    </xdr:from>
    <xdr:to>
      <xdr:col>0</xdr:col>
      <xdr:colOff>927100</xdr:colOff>
      <xdr:row>515</xdr:row>
      <xdr:rowOff>304800</xdr:rowOff>
    </xdr:to>
    <xdr:sp macro="" textlink="">
      <xdr:nvSpPr>
        <xdr:cNvPr id="26675" name="AutoShape 3123" descr="https://adas-server.mobiledrivetech.com/polarion/icons/default/enums/type_purple_spec.png">
          <a:hlinkClick xmlns:r="http://schemas.openxmlformats.org/officeDocument/2006/relationships" r:id="rId1027" tgtFrame="_blank"/>
          <a:extLst>
            <a:ext uri="{FF2B5EF4-FFF2-40B4-BE49-F238E27FC236}">
              <a16:creationId xmlns:a16="http://schemas.microsoft.com/office/drawing/2014/main" id="{2D5328DC-AA18-4772-8DCA-5BF052C9F79A}"/>
            </a:ext>
          </a:extLst>
        </xdr:cNvPr>
        <xdr:cNvSpPr>
          <a:spLocks noChangeAspect="1" noChangeArrowheads="1"/>
        </xdr:cNvSpPr>
      </xdr:nvSpPr>
      <xdr:spPr bwMode="auto">
        <a:xfrm>
          <a:off x="62230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515</xdr:row>
      <xdr:rowOff>0</xdr:rowOff>
    </xdr:from>
    <xdr:to>
      <xdr:col>1</xdr:col>
      <xdr:colOff>304800</xdr:colOff>
      <xdr:row>515</xdr:row>
      <xdr:rowOff>304800</xdr:rowOff>
    </xdr:to>
    <xdr:sp macro="" textlink="">
      <xdr:nvSpPr>
        <xdr:cNvPr id="26676" name="AutoShape 3124" descr="https://adas-server.mobiledrivetech.com/polarion/icons/default/enums/type_purple_spec.png">
          <a:hlinkClick xmlns:r="http://schemas.openxmlformats.org/officeDocument/2006/relationships" r:id="rId1027" tgtFrame="_top"/>
          <a:extLst>
            <a:ext uri="{FF2B5EF4-FFF2-40B4-BE49-F238E27FC236}">
              <a16:creationId xmlns:a16="http://schemas.microsoft.com/office/drawing/2014/main" id="{D7167A62-127B-43F1-AECB-69F0D2E6CA80}"/>
            </a:ext>
          </a:extLst>
        </xdr:cNvPr>
        <xdr:cNvSpPr>
          <a:spLocks noChangeAspect="1" noChangeArrowheads="1"/>
        </xdr:cNvSpPr>
      </xdr:nvSpPr>
      <xdr:spPr bwMode="auto">
        <a:xfrm>
          <a:off x="202565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515</xdr:row>
      <xdr:rowOff>0</xdr:rowOff>
    </xdr:from>
    <xdr:to>
      <xdr:col>2</xdr:col>
      <xdr:colOff>304800</xdr:colOff>
      <xdr:row>515</xdr:row>
      <xdr:rowOff>304800</xdr:rowOff>
    </xdr:to>
    <xdr:sp macro="" textlink="">
      <xdr:nvSpPr>
        <xdr:cNvPr id="26677" name="AutoShape 3125" descr="https://adas-server.mobiledrivetech.com/polarion/icons/default/enums/type_spike.gif">
          <a:hlinkClick xmlns:r="http://schemas.openxmlformats.org/officeDocument/2006/relationships" r:id="rId1028" tgtFrame="_blank"/>
          <a:extLst>
            <a:ext uri="{FF2B5EF4-FFF2-40B4-BE49-F238E27FC236}">
              <a16:creationId xmlns:a16="http://schemas.microsoft.com/office/drawing/2014/main" id="{8C471C32-E952-4D03-AF79-F174F42AC061}"/>
            </a:ext>
          </a:extLst>
        </xdr:cNvPr>
        <xdr:cNvSpPr>
          <a:spLocks noChangeAspect="1" noChangeArrowheads="1"/>
        </xdr:cNvSpPr>
      </xdr:nvSpPr>
      <xdr:spPr bwMode="auto">
        <a:xfrm>
          <a:off x="265430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515</xdr:row>
      <xdr:rowOff>0</xdr:rowOff>
    </xdr:from>
    <xdr:to>
      <xdr:col>3</xdr:col>
      <xdr:colOff>304800</xdr:colOff>
      <xdr:row>515</xdr:row>
      <xdr:rowOff>304800</xdr:rowOff>
    </xdr:to>
    <xdr:sp macro="" textlink="">
      <xdr:nvSpPr>
        <xdr:cNvPr id="26678" name="AutoShape 3126" descr="https://adas-server.mobiledrivetech.com/polarion/icons/default/enums/type_spike.gif">
          <a:hlinkClick xmlns:r="http://schemas.openxmlformats.org/officeDocument/2006/relationships" r:id="rId1028" tgtFrame="_top"/>
          <a:extLst>
            <a:ext uri="{FF2B5EF4-FFF2-40B4-BE49-F238E27FC236}">
              <a16:creationId xmlns:a16="http://schemas.microsoft.com/office/drawing/2014/main" id="{B19EEE21-8945-48CB-9B8D-47DA856C6F79}"/>
            </a:ext>
          </a:extLst>
        </xdr:cNvPr>
        <xdr:cNvSpPr>
          <a:spLocks noChangeAspect="1" noChangeArrowheads="1"/>
        </xdr:cNvSpPr>
      </xdr:nvSpPr>
      <xdr:spPr bwMode="auto">
        <a:xfrm>
          <a:off x="579755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xdr:row>
      <xdr:rowOff>0</xdr:rowOff>
    </xdr:from>
    <xdr:to>
      <xdr:col>0</xdr:col>
      <xdr:colOff>304800</xdr:colOff>
      <xdr:row>516</xdr:row>
      <xdr:rowOff>304800</xdr:rowOff>
    </xdr:to>
    <xdr:sp macro="" textlink="">
      <xdr:nvSpPr>
        <xdr:cNvPr id="26679" name="AutoShape 3127" descr="https://adas-server.mobiledrivetech.com/polarion/ria/images/suspect.gif">
          <a:extLst>
            <a:ext uri="{FF2B5EF4-FFF2-40B4-BE49-F238E27FC236}">
              <a16:creationId xmlns:a16="http://schemas.microsoft.com/office/drawing/2014/main" id="{2A7BF0FF-5B5D-475E-B19D-924223EEB5AC}"/>
            </a:ext>
          </a:extLst>
        </xdr:cNvPr>
        <xdr:cNvSpPr>
          <a:spLocks noChangeAspect="1" noChangeArrowheads="1"/>
        </xdr:cNvSpPr>
      </xdr:nvSpPr>
      <xdr:spPr bwMode="auto">
        <a:xfrm>
          <a:off x="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516</xdr:row>
      <xdr:rowOff>0</xdr:rowOff>
    </xdr:from>
    <xdr:to>
      <xdr:col>0</xdr:col>
      <xdr:colOff>615950</xdr:colOff>
      <xdr:row>516</xdr:row>
      <xdr:rowOff>304800</xdr:rowOff>
    </xdr:to>
    <xdr:sp macro="" textlink="">
      <xdr:nvSpPr>
        <xdr:cNvPr id="26680" name="AutoShape 3128">
          <a:extLst>
            <a:ext uri="{FF2B5EF4-FFF2-40B4-BE49-F238E27FC236}">
              <a16:creationId xmlns:a16="http://schemas.microsoft.com/office/drawing/2014/main" id="{66A0845F-354C-4B43-85DF-2E9BE3505A28}"/>
            </a:ext>
          </a:extLst>
        </xdr:cNvPr>
        <xdr:cNvSpPr>
          <a:spLocks noChangeAspect="1" noChangeArrowheads="1"/>
        </xdr:cNvSpPr>
      </xdr:nvSpPr>
      <xdr:spPr bwMode="auto">
        <a:xfrm>
          <a:off x="31115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516</xdr:row>
      <xdr:rowOff>0</xdr:rowOff>
    </xdr:from>
    <xdr:to>
      <xdr:col>0</xdr:col>
      <xdr:colOff>927100</xdr:colOff>
      <xdr:row>516</xdr:row>
      <xdr:rowOff>304800</xdr:rowOff>
    </xdr:to>
    <xdr:sp macro="" textlink="">
      <xdr:nvSpPr>
        <xdr:cNvPr id="26681" name="AutoShape 3129" descr="https://adas-server.mobiledrivetech.com/polarion/icons/default/enums/type_purple_spec.png">
          <a:hlinkClick xmlns:r="http://schemas.openxmlformats.org/officeDocument/2006/relationships" r:id="rId1029" tgtFrame="_blank"/>
          <a:extLst>
            <a:ext uri="{FF2B5EF4-FFF2-40B4-BE49-F238E27FC236}">
              <a16:creationId xmlns:a16="http://schemas.microsoft.com/office/drawing/2014/main" id="{799D8808-0B4E-4F3D-A586-5E9D3B39D694}"/>
            </a:ext>
          </a:extLst>
        </xdr:cNvPr>
        <xdr:cNvSpPr>
          <a:spLocks noChangeAspect="1" noChangeArrowheads="1"/>
        </xdr:cNvSpPr>
      </xdr:nvSpPr>
      <xdr:spPr bwMode="auto">
        <a:xfrm>
          <a:off x="62230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516</xdr:row>
      <xdr:rowOff>0</xdr:rowOff>
    </xdr:from>
    <xdr:to>
      <xdr:col>1</xdr:col>
      <xdr:colOff>304800</xdr:colOff>
      <xdr:row>516</xdr:row>
      <xdr:rowOff>304800</xdr:rowOff>
    </xdr:to>
    <xdr:sp macro="" textlink="">
      <xdr:nvSpPr>
        <xdr:cNvPr id="26682" name="AutoShape 3130" descr="https://adas-server.mobiledrivetech.com/polarion/icons/default/enums/type_purple_spec.png">
          <a:hlinkClick xmlns:r="http://schemas.openxmlformats.org/officeDocument/2006/relationships" r:id="rId1029" tgtFrame="_top"/>
          <a:extLst>
            <a:ext uri="{FF2B5EF4-FFF2-40B4-BE49-F238E27FC236}">
              <a16:creationId xmlns:a16="http://schemas.microsoft.com/office/drawing/2014/main" id="{D9B00699-05DC-46CE-98F4-A38B7A3CCA26}"/>
            </a:ext>
          </a:extLst>
        </xdr:cNvPr>
        <xdr:cNvSpPr>
          <a:spLocks noChangeAspect="1" noChangeArrowheads="1"/>
        </xdr:cNvSpPr>
      </xdr:nvSpPr>
      <xdr:spPr bwMode="auto">
        <a:xfrm>
          <a:off x="202565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516</xdr:row>
      <xdr:rowOff>0</xdr:rowOff>
    </xdr:from>
    <xdr:to>
      <xdr:col>2</xdr:col>
      <xdr:colOff>304800</xdr:colOff>
      <xdr:row>516</xdr:row>
      <xdr:rowOff>304800</xdr:rowOff>
    </xdr:to>
    <xdr:sp macro="" textlink="">
      <xdr:nvSpPr>
        <xdr:cNvPr id="26683" name="AutoShape 3131" descr="https://adas-server.mobiledrivetech.com/polarion/icons/default/enums/type_spike.gif">
          <a:hlinkClick xmlns:r="http://schemas.openxmlformats.org/officeDocument/2006/relationships" r:id="rId1030" tgtFrame="_blank"/>
          <a:extLst>
            <a:ext uri="{FF2B5EF4-FFF2-40B4-BE49-F238E27FC236}">
              <a16:creationId xmlns:a16="http://schemas.microsoft.com/office/drawing/2014/main" id="{94763A82-C465-499E-8940-A837250F36D8}"/>
            </a:ext>
          </a:extLst>
        </xdr:cNvPr>
        <xdr:cNvSpPr>
          <a:spLocks noChangeAspect="1" noChangeArrowheads="1"/>
        </xdr:cNvSpPr>
      </xdr:nvSpPr>
      <xdr:spPr bwMode="auto">
        <a:xfrm>
          <a:off x="265430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516</xdr:row>
      <xdr:rowOff>0</xdr:rowOff>
    </xdr:from>
    <xdr:to>
      <xdr:col>3</xdr:col>
      <xdr:colOff>304800</xdr:colOff>
      <xdr:row>516</xdr:row>
      <xdr:rowOff>304800</xdr:rowOff>
    </xdr:to>
    <xdr:sp macro="" textlink="">
      <xdr:nvSpPr>
        <xdr:cNvPr id="26684" name="AutoShape 3132" descr="https://adas-server.mobiledrivetech.com/polarion/icons/default/enums/type_spike.gif">
          <a:hlinkClick xmlns:r="http://schemas.openxmlformats.org/officeDocument/2006/relationships" r:id="rId1030" tgtFrame="_top"/>
          <a:extLst>
            <a:ext uri="{FF2B5EF4-FFF2-40B4-BE49-F238E27FC236}">
              <a16:creationId xmlns:a16="http://schemas.microsoft.com/office/drawing/2014/main" id="{92F5A7FE-7D03-4C09-8166-E6ACD775EE33}"/>
            </a:ext>
          </a:extLst>
        </xdr:cNvPr>
        <xdr:cNvSpPr>
          <a:spLocks noChangeAspect="1" noChangeArrowheads="1"/>
        </xdr:cNvSpPr>
      </xdr:nvSpPr>
      <xdr:spPr bwMode="auto">
        <a:xfrm>
          <a:off x="5797550" y="337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xdr:row>
      <xdr:rowOff>0</xdr:rowOff>
    </xdr:from>
    <xdr:to>
      <xdr:col>0</xdr:col>
      <xdr:colOff>304800</xdr:colOff>
      <xdr:row>517</xdr:row>
      <xdr:rowOff>304800</xdr:rowOff>
    </xdr:to>
    <xdr:sp macro="" textlink="">
      <xdr:nvSpPr>
        <xdr:cNvPr id="26685" name="AutoShape 3133" descr="https://adas-server.mobiledrivetech.com/polarion/ria/images/suspect.gif">
          <a:extLst>
            <a:ext uri="{FF2B5EF4-FFF2-40B4-BE49-F238E27FC236}">
              <a16:creationId xmlns:a16="http://schemas.microsoft.com/office/drawing/2014/main" id="{4A7922EC-DEE8-4988-A024-A063B544B0A6}"/>
            </a:ext>
          </a:extLst>
        </xdr:cNvPr>
        <xdr:cNvSpPr>
          <a:spLocks noChangeAspect="1" noChangeArrowheads="1"/>
        </xdr:cNvSpPr>
      </xdr:nvSpPr>
      <xdr:spPr bwMode="auto">
        <a:xfrm>
          <a:off x="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517</xdr:row>
      <xdr:rowOff>0</xdr:rowOff>
    </xdr:from>
    <xdr:to>
      <xdr:col>0</xdr:col>
      <xdr:colOff>615950</xdr:colOff>
      <xdr:row>517</xdr:row>
      <xdr:rowOff>304800</xdr:rowOff>
    </xdr:to>
    <xdr:sp macro="" textlink="">
      <xdr:nvSpPr>
        <xdr:cNvPr id="26686" name="AutoShape 3134">
          <a:extLst>
            <a:ext uri="{FF2B5EF4-FFF2-40B4-BE49-F238E27FC236}">
              <a16:creationId xmlns:a16="http://schemas.microsoft.com/office/drawing/2014/main" id="{B551C1B9-B1AC-4E31-A0AA-15B807F45EAF}"/>
            </a:ext>
          </a:extLst>
        </xdr:cNvPr>
        <xdr:cNvSpPr>
          <a:spLocks noChangeAspect="1" noChangeArrowheads="1"/>
        </xdr:cNvSpPr>
      </xdr:nvSpPr>
      <xdr:spPr bwMode="auto">
        <a:xfrm>
          <a:off x="31115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517</xdr:row>
      <xdr:rowOff>0</xdr:rowOff>
    </xdr:from>
    <xdr:to>
      <xdr:col>0</xdr:col>
      <xdr:colOff>927100</xdr:colOff>
      <xdr:row>517</xdr:row>
      <xdr:rowOff>304800</xdr:rowOff>
    </xdr:to>
    <xdr:sp macro="" textlink="">
      <xdr:nvSpPr>
        <xdr:cNvPr id="26687" name="AutoShape 3135" descr="https://adas-server.mobiledrivetech.com/polarion/icons/default/enums/type_purple_spec.png">
          <a:hlinkClick xmlns:r="http://schemas.openxmlformats.org/officeDocument/2006/relationships" r:id="rId1031" tgtFrame="_blank"/>
          <a:extLst>
            <a:ext uri="{FF2B5EF4-FFF2-40B4-BE49-F238E27FC236}">
              <a16:creationId xmlns:a16="http://schemas.microsoft.com/office/drawing/2014/main" id="{97491686-6909-4A38-8A6E-564FA38CAEF8}"/>
            </a:ext>
          </a:extLst>
        </xdr:cNvPr>
        <xdr:cNvSpPr>
          <a:spLocks noChangeAspect="1" noChangeArrowheads="1"/>
        </xdr:cNvSpPr>
      </xdr:nvSpPr>
      <xdr:spPr bwMode="auto">
        <a:xfrm>
          <a:off x="62230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517</xdr:row>
      <xdr:rowOff>0</xdr:rowOff>
    </xdr:from>
    <xdr:to>
      <xdr:col>1</xdr:col>
      <xdr:colOff>304800</xdr:colOff>
      <xdr:row>517</xdr:row>
      <xdr:rowOff>304800</xdr:rowOff>
    </xdr:to>
    <xdr:sp macro="" textlink="">
      <xdr:nvSpPr>
        <xdr:cNvPr id="26688" name="AutoShape 3136" descr="https://adas-server.mobiledrivetech.com/polarion/icons/default/enums/type_purple_spec.png">
          <a:hlinkClick xmlns:r="http://schemas.openxmlformats.org/officeDocument/2006/relationships" r:id="rId1031" tgtFrame="_top"/>
          <a:extLst>
            <a:ext uri="{FF2B5EF4-FFF2-40B4-BE49-F238E27FC236}">
              <a16:creationId xmlns:a16="http://schemas.microsoft.com/office/drawing/2014/main" id="{817A368D-0289-4125-8CCB-25419DBA9E8D}"/>
            </a:ext>
          </a:extLst>
        </xdr:cNvPr>
        <xdr:cNvSpPr>
          <a:spLocks noChangeAspect="1" noChangeArrowheads="1"/>
        </xdr:cNvSpPr>
      </xdr:nvSpPr>
      <xdr:spPr bwMode="auto">
        <a:xfrm>
          <a:off x="202565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517</xdr:row>
      <xdr:rowOff>0</xdr:rowOff>
    </xdr:from>
    <xdr:to>
      <xdr:col>2</xdr:col>
      <xdr:colOff>304800</xdr:colOff>
      <xdr:row>517</xdr:row>
      <xdr:rowOff>304800</xdr:rowOff>
    </xdr:to>
    <xdr:sp macro="" textlink="">
      <xdr:nvSpPr>
        <xdr:cNvPr id="26689" name="AutoShape 3137" descr="https://adas-server.mobiledrivetech.com/polarion/icons/default/enums/type_spike.gif">
          <a:hlinkClick xmlns:r="http://schemas.openxmlformats.org/officeDocument/2006/relationships" r:id="rId1032" tgtFrame="_blank"/>
          <a:extLst>
            <a:ext uri="{FF2B5EF4-FFF2-40B4-BE49-F238E27FC236}">
              <a16:creationId xmlns:a16="http://schemas.microsoft.com/office/drawing/2014/main" id="{D2A3C175-1881-49B6-AC36-2874AB6A84FD}"/>
            </a:ext>
          </a:extLst>
        </xdr:cNvPr>
        <xdr:cNvSpPr>
          <a:spLocks noChangeAspect="1" noChangeArrowheads="1"/>
        </xdr:cNvSpPr>
      </xdr:nvSpPr>
      <xdr:spPr bwMode="auto">
        <a:xfrm>
          <a:off x="265430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517</xdr:row>
      <xdr:rowOff>0</xdr:rowOff>
    </xdr:from>
    <xdr:to>
      <xdr:col>3</xdr:col>
      <xdr:colOff>304800</xdr:colOff>
      <xdr:row>517</xdr:row>
      <xdr:rowOff>304800</xdr:rowOff>
    </xdr:to>
    <xdr:sp macro="" textlink="">
      <xdr:nvSpPr>
        <xdr:cNvPr id="26690" name="AutoShape 3138" descr="https://adas-server.mobiledrivetech.com/polarion/icons/default/enums/type_spike.gif">
          <a:hlinkClick xmlns:r="http://schemas.openxmlformats.org/officeDocument/2006/relationships" r:id="rId1032" tgtFrame="_top"/>
          <a:extLst>
            <a:ext uri="{FF2B5EF4-FFF2-40B4-BE49-F238E27FC236}">
              <a16:creationId xmlns:a16="http://schemas.microsoft.com/office/drawing/2014/main" id="{028E2872-52EE-4E18-9758-38697BD8CBBF}"/>
            </a:ext>
          </a:extLst>
        </xdr:cNvPr>
        <xdr:cNvSpPr>
          <a:spLocks noChangeAspect="1" noChangeArrowheads="1"/>
        </xdr:cNvSpPr>
      </xdr:nvSpPr>
      <xdr:spPr bwMode="auto">
        <a:xfrm>
          <a:off x="5797550" y="338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xdr:row>
      <xdr:rowOff>0</xdr:rowOff>
    </xdr:from>
    <xdr:to>
      <xdr:col>0</xdr:col>
      <xdr:colOff>304800</xdr:colOff>
      <xdr:row>518</xdr:row>
      <xdr:rowOff>304800</xdr:rowOff>
    </xdr:to>
    <xdr:sp macro="" textlink="">
      <xdr:nvSpPr>
        <xdr:cNvPr id="26691" name="AutoShape 3139" descr="https://adas-server.mobiledrivetech.com/polarion/ria/images/suspect.gif">
          <a:extLst>
            <a:ext uri="{FF2B5EF4-FFF2-40B4-BE49-F238E27FC236}">
              <a16:creationId xmlns:a16="http://schemas.microsoft.com/office/drawing/2014/main" id="{8B6F8CBF-04C7-4122-B1A9-92E5DA56B055}"/>
            </a:ext>
          </a:extLst>
        </xdr:cNvPr>
        <xdr:cNvSpPr>
          <a:spLocks noChangeAspect="1" noChangeArrowheads="1"/>
        </xdr:cNvSpPr>
      </xdr:nvSpPr>
      <xdr:spPr bwMode="auto">
        <a:xfrm>
          <a:off x="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518</xdr:row>
      <xdr:rowOff>0</xdr:rowOff>
    </xdr:from>
    <xdr:to>
      <xdr:col>0</xdr:col>
      <xdr:colOff>615950</xdr:colOff>
      <xdr:row>518</xdr:row>
      <xdr:rowOff>304800</xdr:rowOff>
    </xdr:to>
    <xdr:sp macro="" textlink="">
      <xdr:nvSpPr>
        <xdr:cNvPr id="26692" name="AutoShape 3140">
          <a:extLst>
            <a:ext uri="{FF2B5EF4-FFF2-40B4-BE49-F238E27FC236}">
              <a16:creationId xmlns:a16="http://schemas.microsoft.com/office/drawing/2014/main" id="{61D215DA-0780-40CE-9E94-7C0971FACCC5}"/>
            </a:ext>
          </a:extLst>
        </xdr:cNvPr>
        <xdr:cNvSpPr>
          <a:spLocks noChangeAspect="1" noChangeArrowheads="1"/>
        </xdr:cNvSpPr>
      </xdr:nvSpPr>
      <xdr:spPr bwMode="auto">
        <a:xfrm>
          <a:off x="31115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518</xdr:row>
      <xdr:rowOff>0</xdr:rowOff>
    </xdr:from>
    <xdr:to>
      <xdr:col>0</xdr:col>
      <xdr:colOff>927100</xdr:colOff>
      <xdr:row>518</xdr:row>
      <xdr:rowOff>304800</xdr:rowOff>
    </xdr:to>
    <xdr:sp macro="" textlink="">
      <xdr:nvSpPr>
        <xdr:cNvPr id="26693" name="AutoShape 3141" descr="https://adas-server.mobiledrivetech.com/polarion/icons/default/enums/type_purple_spec.png">
          <a:hlinkClick xmlns:r="http://schemas.openxmlformats.org/officeDocument/2006/relationships" r:id="rId1033" tgtFrame="_blank"/>
          <a:extLst>
            <a:ext uri="{FF2B5EF4-FFF2-40B4-BE49-F238E27FC236}">
              <a16:creationId xmlns:a16="http://schemas.microsoft.com/office/drawing/2014/main" id="{97ADEC18-42EF-4F38-A72E-F52C1BBCDCCF}"/>
            </a:ext>
          </a:extLst>
        </xdr:cNvPr>
        <xdr:cNvSpPr>
          <a:spLocks noChangeAspect="1" noChangeArrowheads="1"/>
        </xdr:cNvSpPr>
      </xdr:nvSpPr>
      <xdr:spPr bwMode="auto">
        <a:xfrm>
          <a:off x="62230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518</xdr:row>
      <xdr:rowOff>0</xdr:rowOff>
    </xdr:from>
    <xdr:to>
      <xdr:col>1</xdr:col>
      <xdr:colOff>304800</xdr:colOff>
      <xdr:row>518</xdr:row>
      <xdr:rowOff>304800</xdr:rowOff>
    </xdr:to>
    <xdr:sp macro="" textlink="">
      <xdr:nvSpPr>
        <xdr:cNvPr id="26694" name="AutoShape 3142" descr="https://adas-server.mobiledrivetech.com/polarion/icons/default/enums/type_purple_spec.png">
          <a:hlinkClick xmlns:r="http://schemas.openxmlformats.org/officeDocument/2006/relationships" r:id="rId1033" tgtFrame="_top"/>
          <a:extLst>
            <a:ext uri="{FF2B5EF4-FFF2-40B4-BE49-F238E27FC236}">
              <a16:creationId xmlns:a16="http://schemas.microsoft.com/office/drawing/2014/main" id="{98968BC6-7923-4ADB-A56F-C27A0D3ABD39}"/>
            </a:ext>
          </a:extLst>
        </xdr:cNvPr>
        <xdr:cNvSpPr>
          <a:spLocks noChangeAspect="1" noChangeArrowheads="1"/>
        </xdr:cNvSpPr>
      </xdr:nvSpPr>
      <xdr:spPr bwMode="auto">
        <a:xfrm>
          <a:off x="202565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518</xdr:row>
      <xdr:rowOff>0</xdr:rowOff>
    </xdr:from>
    <xdr:to>
      <xdr:col>2</xdr:col>
      <xdr:colOff>304800</xdr:colOff>
      <xdr:row>518</xdr:row>
      <xdr:rowOff>304800</xdr:rowOff>
    </xdr:to>
    <xdr:sp macro="" textlink="">
      <xdr:nvSpPr>
        <xdr:cNvPr id="26695" name="AutoShape 3143" descr="https://adas-server.mobiledrivetech.com/polarion/icons/default/enums/type_spike.gif">
          <a:hlinkClick xmlns:r="http://schemas.openxmlformats.org/officeDocument/2006/relationships" r:id="rId1034" tgtFrame="_blank"/>
          <a:extLst>
            <a:ext uri="{FF2B5EF4-FFF2-40B4-BE49-F238E27FC236}">
              <a16:creationId xmlns:a16="http://schemas.microsoft.com/office/drawing/2014/main" id="{828A21B6-A2B2-413B-9EAD-60FDDF7B7893}"/>
            </a:ext>
          </a:extLst>
        </xdr:cNvPr>
        <xdr:cNvSpPr>
          <a:spLocks noChangeAspect="1" noChangeArrowheads="1"/>
        </xdr:cNvSpPr>
      </xdr:nvSpPr>
      <xdr:spPr bwMode="auto">
        <a:xfrm>
          <a:off x="265430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518</xdr:row>
      <xdr:rowOff>0</xdr:rowOff>
    </xdr:from>
    <xdr:to>
      <xdr:col>3</xdr:col>
      <xdr:colOff>304800</xdr:colOff>
      <xdr:row>518</xdr:row>
      <xdr:rowOff>304800</xdr:rowOff>
    </xdr:to>
    <xdr:sp macro="" textlink="">
      <xdr:nvSpPr>
        <xdr:cNvPr id="26696" name="AutoShape 3144" descr="https://adas-server.mobiledrivetech.com/polarion/icons/default/enums/type_spike.gif">
          <a:hlinkClick xmlns:r="http://schemas.openxmlformats.org/officeDocument/2006/relationships" r:id="rId1034" tgtFrame="_top"/>
          <a:extLst>
            <a:ext uri="{FF2B5EF4-FFF2-40B4-BE49-F238E27FC236}">
              <a16:creationId xmlns:a16="http://schemas.microsoft.com/office/drawing/2014/main" id="{A8B0CAA3-7AC7-45B3-BDF1-1541056D766B}"/>
            </a:ext>
          </a:extLst>
        </xdr:cNvPr>
        <xdr:cNvSpPr>
          <a:spLocks noChangeAspect="1" noChangeArrowheads="1"/>
        </xdr:cNvSpPr>
      </xdr:nvSpPr>
      <xdr:spPr bwMode="auto">
        <a:xfrm>
          <a:off x="5797550" y="338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xdr:row>
      <xdr:rowOff>0</xdr:rowOff>
    </xdr:from>
    <xdr:to>
      <xdr:col>0</xdr:col>
      <xdr:colOff>304800</xdr:colOff>
      <xdr:row>519</xdr:row>
      <xdr:rowOff>304800</xdr:rowOff>
    </xdr:to>
    <xdr:sp macro="" textlink="">
      <xdr:nvSpPr>
        <xdr:cNvPr id="26697" name="AutoShape 3145" descr="https://adas-server.mobiledrivetech.com/polarion/ria/images/suspect.gif">
          <a:extLst>
            <a:ext uri="{FF2B5EF4-FFF2-40B4-BE49-F238E27FC236}">
              <a16:creationId xmlns:a16="http://schemas.microsoft.com/office/drawing/2014/main" id="{7F1D8943-FB1E-42DA-BC1D-5C3A56C665B6}"/>
            </a:ext>
          </a:extLst>
        </xdr:cNvPr>
        <xdr:cNvSpPr>
          <a:spLocks noChangeAspect="1" noChangeArrowheads="1"/>
        </xdr:cNvSpPr>
      </xdr:nvSpPr>
      <xdr:spPr bwMode="auto">
        <a:xfrm>
          <a:off x="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519</xdr:row>
      <xdr:rowOff>0</xdr:rowOff>
    </xdr:from>
    <xdr:to>
      <xdr:col>0</xdr:col>
      <xdr:colOff>615950</xdr:colOff>
      <xdr:row>519</xdr:row>
      <xdr:rowOff>304800</xdr:rowOff>
    </xdr:to>
    <xdr:sp macro="" textlink="">
      <xdr:nvSpPr>
        <xdr:cNvPr id="26698" name="AutoShape 3146">
          <a:extLst>
            <a:ext uri="{FF2B5EF4-FFF2-40B4-BE49-F238E27FC236}">
              <a16:creationId xmlns:a16="http://schemas.microsoft.com/office/drawing/2014/main" id="{FE251969-AADF-4AFA-9218-E67984DD04DE}"/>
            </a:ext>
          </a:extLst>
        </xdr:cNvPr>
        <xdr:cNvSpPr>
          <a:spLocks noChangeAspect="1" noChangeArrowheads="1"/>
        </xdr:cNvSpPr>
      </xdr:nvSpPr>
      <xdr:spPr bwMode="auto">
        <a:xfrm>
          <a:off x="31115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519</xdr:row>
      <xdr:rowOff>0</xdr:rowOff>
    </xdr:from>
    <xdr:to>
      <xdr:col>0</xdr:col>
      <xdr:colOff>927100</xdr:colOff>
      <xdr:row>519</xdr:row>
      <xdr:rowOff>304800</xdr:rowOff>
    </xdr:to>
    <xdr:sp macro="" textlink="">
      <xdr:nvSpPr>
        <xdr:cNvPr id="26699" name="AutoShape 3147" descr="https://adas-server.mobiledrivetech.com/polarion/icons/default/enums/type_purple_spec.png">
          <a:hlinkClick xmlns:r="http://schemas.openxmlformats.org/officeDocument/2006/relationships" r:id="rId1035" tgtFrame="_blank"/>
          <a:extLst>
            <a:ext uri="{FF2B5EF4-FFF2-40B4-BE49-F238E27FC236}">
              <a16:creationId xmlns:a16="http://schemas.microsoft.com/office/drawing/2014/main" id="{8A31C635-4666-4FC5-8919-573164DB5F6C}"/>
            </a:ext>
          </a:extLst>
        </xdr:cNvPr>
        <xdr:cNvSpPr>
          <a:spLocks noChangeAspect="1" noChangeArrowheads="1"/>
        </xdr:cNvSpPr>
      </xdr:nvSpPr>
      <xdr:spPr bwMode="auto">
        <a:xfrm>
          <a:off x="62230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519</xdr:row>
      <xdr:rowOff>0</xdr:rowOff>
    </xdr:from>
    <xdr:to>
      <xdr:col>1</xdr:col>
      <xdr:colOff>304800</xdr:colOff>
      <xdr:row>519</xdr:row>
      <xdr:rowOff>304800</xdr:rowOff>
    </xdr:to>
    <xdr:sp macro="" textlink="">
      <xdr:nvSpPr>
        <xdr:cNvPr id="26700" name="AutoShape 3148" descr="https://adas-server.mobiledrivetech.com/polarion/icons/default/enums/type_purple_spec.png">
          <a:hlinkClick xmlns:r="http://schemas.openxmlformats.org/officeDocument/2006/relationships" r:id="rId1035" tgtFrame="_top"/>
          <a:extLst>
            <a:ext uri="{FF2B5EF4-FFF2-40B4-BE49-F238E27FC236}">
              <a16:creationId xmlns:a16="http://schemas.microsoft.com/office/drawing/2014/main" id="{0208D9B1-2476-4DE2-9591-640898D6EDEA}"/>
            </a:ext>
          </a:extLst>
        </xdr:cNvPr>
        <xdr:cNvSpPr>
          <a:spLocks noChangeAspect="1" noChangeArrowheads="1"/>
        </xdr:cNvSpPr>
      </xdr:nvSpPr>
      <xdr:spPr bwMode="auto">
        <a:xfrm>
          <a:off x="202565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519</xdr:row>
      <xdr:rowOff>0</xdr:rowOff>
    </xdr:from>
    <xdr:to>
      <xdr:col>2</xdr:col>
      <xdr:colOff>304800</xdr:colOff>
      <xdr:row>519</xdr:row>
      <xdr:rowOff>304800</xdr:rowOff>
    </xdr:to>
    <xdr:sp macro="" textlink="">
      <xdr:nvSpPr>
        <xdr:cNvPr id="26701" name="AutoShape 3149" descr="https://adas-server.mobiledrivetech.com/polarion/icons/default/enums/type_spike.gif">
          <a:hlinkClick xmlns:r="http://schemas.openxmlformats.org/officeDocument/2006/relationships" r:id="rId1036" tgtFrame="_blank"/>
          <a:extLst>
            <a:ext uri="{FF2B5EF4-FFF2-40B4-BE49-F238E27FC236}">
              <a16:creationId xmlns:a16="http://schemas.microsoft.com/office/drawing/2014/main" id="{D6197292-18BD-4406-8ED6-D1EBD2A723C2}"/>
            </a:ext>
          </a:extLst>
        </xdr:cNvPr>
        <xdr:cNvSpPr>
          <a:spLocks noChangeAspect="1" noChangeArrowheads="1"/>
        </xdr:cNvSpPr>
      </xdr:nvSpPr>
      <xdr:spPr bwMode="auto">
        <a:xfrm>
          <a:off x="265430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519</xdr:row>
      <xdr:rowOff>0</xdr:rowOff>
    </xdr:from>
    <xdr:to>
      <xdr:col>3</xdr:col>
      <xdr:colOff>304800</xdr:colOff>
      <xdr:row>519</xdr:row>
      <xdr:rowOff>304800</xdr:rowOff>
    </xdr:to>
    <xdr:sp macro="" textlink="">
      <xdr:nvSpPr>
        <xdr:cNvPr id="26702" name="AutoShape 3150" descr="https://adas-server.mobiledrivetech.com/polarion/icons/default/enums/type_spike.gif">
          <a:hlinkClick xmlns:r="http://schemas.openxmlformats.org/officeDocument/2006/relationships" r:id="rId1036" tgtFrame="_top"/>
          <a:extLst>
            <a:ext uri="{FF2B5EF4-FFF2-40B4-BE49-F238E27FC236}">
              <a16:creationId xmlns:a16="http://schemas.microsoft.com/office/drawing/2014/main" id="{FA7BE6CD-04E8-4521-A015-9D7AB4B06437}"/>
            </a:ext>
          </a:extLst>
        </xdr:cNvPr>
        <xdr:cNvSpPr>
          <a:spLocks noChangeAspect="1" noChangeArrowheads="1"/>
        </xdr:cNvSpPr>
      </xdr:nvSpPr>
      <xdr:spPr bwMode="auto">
        <a:xfrm>
          <a:off x="5797550" y="339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xdr:row>
      <xdr:rowOff>0</xdr:rowOff>
    </xdr:from>
    <xdr:to>
      <xdr:col>0</xdr:col>
      <xdr:colOff>304800</xdr:colOff>
      <xdr:row>520</xdr:row>
      <xdr:rowOff>304800</xdr:rowOff>
    </xdr:to>
    <xdr:sp macro="" textlink="">
      <xdr:nvSpPr>
        <xdr:cNvPr id="26703" name="AutoShape 3151" descr="https://adas-server.mobiledrivetech.com/polarion/ria/images/suspect.gif">
          <a:extLst>
            <a:ext uri="{FF2B5EF4-FFF2-40B4-BE49-F238E27FC236}">
              <a16:creationId xmlns:a16="http://schemas.microsoft.com/office/drawing/2014/main" id="{1951789E-7BA0-4270-83A1-1F5733D30F55}"/>
            </a:ext>
          </a:extLst>
        </xdr:cNvPr>
        <xdr:cNvSpPr>
          <a:spLocks noChangeAspect="1" noChangeArrowheads="1"/>
        </xdr:cNvSpPr>
      </xdr:nvSpPr>
      <xdr:spPr bwMode="auto">
        <a:xfrm>
          <a:off x="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520</xdr:row>
      <xdr:rowOff>0</xdr:rowOff>
    </xdr:from>
    <xdr:to>
      <xdr:col>0</xdr:col>
      <xdr:colOff>615950</xdr:colOff>
      <xdr:row>520</xdr:row>
      <xdr:rowOff>304800</xdr:rowOff>
    </xdr:to>
    <xdr:sp macro="" textlink="">
      <xdr:nvSpPr>
        <xdr:cNvPr id="26704" name="AutoShape 3152">
          <a:extLst>
            <a:ext uri="{FF2B5EF4-FFF2-40B4-BE49-F238E27FC236}">
              <a16:creationId xmlns:a16="http://schemas.microsoft.com/office/drawing/2014/main" id="{24056636-4E8C-4D08-8045-BCCB740B64C5}"/>
            </a:ext>
          </a:extLst>
        </xdr:cNvPr>
        <xdr:cNvSpPr>
          <a:spLocks noChangeAspect="1" noChangeArrowheads="1"/>
        </xdr:cNvSpPr>
      </xdr:nvSpPr>
      <xdr:spPr bwMode="auto">
        <a:xfrm>
          <a:off x="31115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520</xdr:row>
      <xdr:rowOff>0</xdr:rowOff>
    </xdr:from>
    <xdr:to>
      <xdr:col>0</xdr:col>
      <xdr:colOff>927100</xdr:colOff>
      <xdr:row>520</xdr:row>
      <xdr:rowOff>304800</xdr:rowOff>
    </xdr:to>
    <xdr:sp macro="" textlink="">
      <xdr:nvSpPr>
        <xdr:cNvPr id="26705" name="AutoShape 3153" descr="https://adas-server.mobiledrivetech.com/polarion/icons/default/enums/type_purple_spec.png">
          <a:hlinkClick xmlns:r="http://schemas.openxmlformats.org/officeDocument/2006/relationships" r:id="rId1037" tgtFrame="_blank"/>
          <a:extLst>
            <a:ext uri="{FF2B5EF4-FFF2-40B4-BE49-F238E27FC236}">
              <a16:creationId xmlns:a16="http://schemas.microsoft.com/office/drawing/2014/main" id="{250A5C5F-633C-4F3E-8613-823A1A6AAC04}"/>
            </a:ext>
          </a:extLst>
        </xdr:cNvPr>
        <xdr:cNvSpPr>
          <a:spLocks noChangeAspect="1" noChangeArrowheads="1"/>
        </xdr:cNvSpPr>
      </xdr:nvSpPr>
      <xdr:spPr bwMode="auto">
        <a:xfrm>
          <a:off x="62230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520</xdr:row>
      <xdr:rowOff>0</xdr:rowOff>
    </xdr:from>
    <xdr:to>
      <xdr:col>1</xdr:col>
      <xdr:colOff>304800</xdr:colOff>
      <xdr:row>520</xdr:row>
      <xdr:rowOff>304800</xdr:rowOff>
    </xdr:to>
    <xdr:sp macro="" textlink="">
      <xdr:nvSpPr>
        <xdr:cNvPr id="26706" name="AutoShape 3154" descr="https://adas-server.mobiledrivetech.com/polarion/icons/default/enums/type_purple_spec.png">
          <a:hlinkClick xmlns:r="http://schemas.openxmlformats.org/officeDocument/2006/relationships" r:id="rId1037" tgtFrame="_top"/>
          <a:extLst>
            <a:ext uri="{FF2B5EF4-FFF2-40B4-BE49-F238E27FC236}">
              <a16:creationId xmlns:a16="http://schemas.microsoft.com/office/drawing/2014/main" id="{89B52035-C6A8-4EC9-B051-E56899F8C624}"/>
            </a:ext>
          </a:extLst>
        </xdr:cNvPr>
        <xdr:cNvSpPr>
          <a:spLocks noChangeAspect="1" noChangeArrowheads="1"/>
        </xdr:cNvSpPr>
      </xdr:nvSpPr>
      <xdr:spPr bwMode="auto">
        <a:xfrm>
          <a:off x="202565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520</xdr:row>
      <xdr:rowOff>0</xdr:rowOff>
    </xdr:from>
    <xdr:to>
      <xdr:col>2</xdr:col>
      <xdr:colOff>304800</xdr:colOff>
      <xdr:row>520</xdr:row>
      <xdr:rowOff>304800</xdr:rowOff>
    </xdr:to>
    <xdr:sp macro="" textlink="">
      <xdr:nvSpPr>
        <xdr:cNvPr id="26707" name="AutoShape 3155" descr="https://adas-server.mobiledrivetech.com/polarion/icons/default/enums/type_spike.gif">
          <a:hlinkClick xmlns:r="http://schemas.openxmlformats.org/officeDocument/2006/relationships" r:id="rId1038" tgtFrame="_blank"/>
          <a:extLst>
            <a:ext uri="{FF2B5EF4-FFF2-40B4-BE49-F238E27FC236}">
              <a16:creationId xmlns:a16="http://schemas.microsoft.com/office/drawing/2014/main" id="{D31FB60A-4472-4979-B2D7-BECA05419163}"/>
            </a:ext>
          </a:extLst>
        </xdr:cNvPr>
        <xdr:cNvSpPr>
          <a:spLocks noChangeAspect="1" noChangeArrowheads="1"/>
        </xdr:cNvSpPr>
      </xdr:nvSpPr>
      <xdr:spPr bwMode="auto">
        <a:xfrm>
          <a:off x="265430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520</xdr:row>
      <xdr:rowOff>0</xdr:rowOff>
    </xdr:from>
    <xdr:to>
      <xdr:col>3</xdr:col>
      <xdr:colOff>304800</xdr:colOff>
      <xdr:row>520</xdr:row>
      <xdr:rowOff>304800</xdr:rowOff>
    </xdr:to>
    <xdr:sp macro="" textlink="">
      <xdr:nvSpPr>
        <xdr:cNvPr id="26708" name="AutoShape 3156" descr="https://adas-server.mobiledrivetech.com/polarion/icons/default/enums/type_spike.gif">
          <a:hlinkClick xmlns:r="http://schemas.openxmlformats.org/officeDocument/2006/relationships" r:id="rId1038" tgtFrame="_top"/>
          <a:extLst>
            <a:ext uri="{FF2B5EF4-FFF2-40B4-BE49-F238E27FC236}">
              <a16:creationId xmlns:a16="http://schemas.microsoft.com/office/drawing/2014/main" id="{1E0C8BBC-7509-49DB-B968-CFD225F272E5}"/>
            </a:ext>
          </a:extLst>
        </xdr:cNvPr>
        <xdr:cNvSpPr>
          <a:spLocks noChangeAspect="1" noChangeArrowheads="1"/>
        </xdr:cNvSpPr>
      </xdr:nvSpPr>
      <xdr:spPr bwMode="auto">
        <a:xfrm>
          <a:off x="5797550" y="3401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xdr:row>
      <xdr:rowOff>0</xdr:rowOff>
    </xdr:from>
    <xdr:to>
      <xdr:col>0</xdr:col>
      <xdr:colOff>304800</xdr:colOff>
      <xdr:row>521</xdr:row>
      <xdr:rowOff>304800</xdr:rowOff>
    </xdr:to>
    <xdr:sp macro="" textlink="">
      <xdr:nvSpPr>
        <xdr:cNvPr id="26709" name="AutoShape 3157" descr="https://adas-server.mobiledrivetech.com/polarion/ria/images/suspect.gif">
          <a:extLst>
            <a:ext uri="{FF2B5EF4-FFF2-40B4-BE49-F238E27FC236}">
              <a16:creationId xmlns:a16="http://schemas.microsoft.com/office/drawing/2014/main" id="{EC70661D-DD29-4216-ADD1-A6D9F33BDF93}"/>
            </a:ext>
          </a:extLst>
        </xdr:cNvPr>
        <xdr:cNvSpPr>
          <a:spLocks noChangeAspect="1" noChangeArrowheads="1"/>
        </xdr:cNvSpPr>
      </xdr:nvSpPr>
      <xdr:spPr bwMode="auto">
        <a:xfrm>
          <a:off x="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521</xdr:row>
      <xdr:rowOff>0</xdr:rowOff>
    </xdr:from>
    <xdr:to>
      <xdr:col>0</xdr:col>
      <xdr:colOff>615950</xdr:colOff>
      <xdr:row>521</xdr:row>
      <xdr:rowOff>304800</xdr:rowOff>
    </xdr:to>
    <xdr:sp macro="" textlink="">
      <xdr:nvSpPr>
        <xdr:cNvPr id="26710" name="AutoShape 3158">
          <a:extLst>
            <a:ext uri="{FF2B5EF4-FFF2-40B4-BE49-F238E27FC236}">
              <a16:creationId xmlns:a16="http://schemas.microsoft.com/office/drawing/2014/main" id="{34612D44-3CD4-4172-BA6F-68F3785EBC96}"/>
            </a:ext>
          </a:extLst>
        </xdr:cNvPr>
        <xdr:cNvSpPr>
          <a:spLocks noChangeAspect="1" noChangeArrowheads="1"/>
        </xdr:cNvSpPr>
      </xdr:nvSpPr>
      <xdr:spPr bwMode="auto">
        <a:xfrm>
          <a:off x="31115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521</xdr:row>
      <xdr:rowOff>0</xdr:rowOff>
    </xdr:from>
    <xdr:to>
      <xdr:col>0</xdr:col>
      <xdr:colOff>927100</xdr:colOff>
      <xdr:row>521</xdr:row>
      <xdr:rowOff>304800</xdr:rowOff>
    </xdr:to>
    <xdr:sp macro="" textlink="">
      <xdr:nvSpPr>
        <xdr:cNvPr id="26711" name="AutoShape 3159" descr="https://adas-server.mobiledrivetech.com/polarion/icons/default/enums/type_purple_spec.png">
          <a:hlinkClick xmlns:r="http://schemas.openxmlformats.org/officeDocument/2006/relationships" r:id="rId1039" tgtFrame="_blank"/>
          <a:extLst>
            <a:ext uri="{FF2B5EF4-FFF2-40B4-BE49-F238E27FC236}">
              <a16:creationId xmlns:a16="http://schemas.microsoft.com/office/drawing/2014/main" id="{17621A33-2107-450D-A8FF-E64E29E5F6FD}"/>
            </a:ext>
          </a:extLst>
        </xdr:cNvPr>
        <xdr:cNvSpPr>
          <a:spLocks noChangeAspect="1" noChangeArrowheads="1"/>
        </xdr:cNvSpPr>
      </xdr:nvSpPr>
      <xdr:spPr bwMode="auto">
        <a:xfrm>
          <a:off x="62230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521</xdr:row>
      <xdr:rowOff>0</xdr:rowOff>
    </xdr:from>
    <xdr:to>
      <xdr:col>1</xdr:col>
      <xdr:colOff>304800</xdr:colOff>
      <xdr:row>521</xdr:row>
      <xdr:rowOff>304800</xdr:rowOff>
    </xdr:to>
    <xdr:sp macro="" textlink="">
      <xdr:nvSpPr>
        <xdr:cNvPr id="26712" name="AutoShape 3160" descr="https://adas-server.mobiledrivetech.com/polarion/icons/default/enums/type_purple_spec.png">
          <a:hlinkClick xmlns:r="http://schemas.openxmlformats.org/officeDocument/2006/relationships" r:id="rId1039" tgtFrame="_top"/>
          <a:extLst>
            <a:ext uri="{FF2B5EF4-FFF2-40B4-BE49-F238E27FC236}">
              <a16:creationId xmlns:a16="http://schemas.microsoft.com/office/drawing/2014/main" id="{2A103881-2455-4A5D-BFBA-DC363F93E83E}"/>
            </a:ext>
          </a:extLst>
        </xdr:cNvPr>
        <xdr:cNvSpPr>
          <a:spLocks noChangeAspect="1" noChangeArrowheads="1"/>
        </xdr:cNvSpPr>
      </xdr:nvSpPr>
      <xdr:spPr bwMode="auto">
        <a:xfrm>
          <a:off x="202565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521</xdr:row>
      <xdr:rowOff>0</xdr:rowOff>
    </xdr:from>
    <xdr:to>
      <xdr:col>2</xdr:col>
      <xdr:colOff>304800</xdr:colOff>
      <xdr:row>521</xdr:row>
      <xdr:rowOff>304800</xdr:rowOff>
    </xdr:to>
    <xdr:sp macro="" textlink="">
      <xdr:nvSpPr>
        <xdr:cNvPr id="26713" name="AutoShape 3161" descr="https://adas-server.mobiledrivetech.com/polarion/icons/default/enums/type_spike.gif">
          <a:hlinkClick xmlns:r="http://schemas.openxmlformats.org/officeDocument/2006/relationships" r:id="rId1040" tgtFrame="_blank"/>
          <a:extLst>
            <a:ext uri="{FF2B5EF4-FFF2-40B4-BE49-F238E27FC236}">
              <a16:creationId xmlns:a16="http://schemas.microsoft.com/office/drawing/2014/main" id="{477B6FDF-AE4B-4561-B761-F8079D06CF3D}"/>
            </a:ext>
          </a:extLst>
        </xdr:cNvPr>
        <xdr:cNvSpPr>
          <a:spLocks noChangeAspect="1" noChangeArrowheads="1"/>
        </xdr:cNvSpPr>
      </xdr:nvSpPr>
      <xdr:spPr bwMode="auto">
        <a:xfrm>
          <a:off x="265430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521</xdr:row>
      <xdr:rowOff>0</xdr:rowOff>
    </xdr:from>
    <xdr:to>
      <xdr:col>3</xdr:col>
      <xdr:colOff>304800</xdr:colOff>
      <xdr:row>521</xdr:row>
      <xdr:rowOff>304800</xdr:rowOff>
    </xdr:to>
    <xdr:sp macro="" textlink="">
      <xdr:nvSpPr>
        <xdr:cNvPr id="26714" name="AutoShape 3162" descr="https://adas-server.mobiledrivetech.com/polarion/icons/default/enums/type_spike.gif">
          <a:hlinkClick xmlns:r="http://schemas.openxmlformats.org/officeDocument/2006/relationships" r:id="rId1040" tgtFrame="_top"/>
          <a:extLst>
            <a:ext uri="{FF2B5EF4-FFF2-40B4-BE49-F238E27FC236}">
              <a16:creationId xmlns:a16="http://schemas.microsoft.com/office/drawing/2014/main" id="{43C7F643-0107-440D-BACA-F86348C141DA}"/>
            </a:ext>
          </a:extLst>
        </xdr:cNvPr>
        <xdr:cNvSpPr>
          <a:spLocks noChangeAspect="1" noChangeArrowheads="1"/>
        </xdr:cNvSpPr>
      </xdr:nvSpPr>
      <xdr:spPr bwMode="auto">
        <a:xfrm>
          <a:off x="5797550" y="340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xdr:row>
      <xdr:rowOff>0</xdr:rowOff>
    </xdr:from>
    <xdr:to>
      <xdr:col>0</xdr:col>
      <xdr:colOff>304800</xdr:colOff>
      <xdr:row>522</xdr:row>
      <xdr:rowOff>304800</xdr:rowOff>
    </xdr:to>
    <xdr:sp macro="" textlink="">
      <xdr:nvSpPr>
        <xdr:cNvPr id="26715" name="AutoShape 3163" descr="https://adas-server.mobiledrivetech.com/polarion/ria/images/suspect.gif">
          <a:extLst>
            <a:ext uri="{FF2B5EF4-FFF2-40B4-BE49-F238E27FC236}">
              <a16:creationId xmlns:a16="http://schemas.microsoft.com/office/drawing/2014/main" id="{9955F86E-E660-4E5C-9C5B-FA6DF909EC06}"/>
            </a:ext>
          </a:extLst>
        </xdr:cNvPr>
        <xdr:cNvSpPr>
          <a:spLocks noChangeAspect="1" noChangeArrowheads="1"/>
        </xdr:cNvSpPr>
      </xdr:nvSpPr>
      <xdr:spPr bwMode="auto">
        <a:xfrm>
          <a:off x="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522</xdr:row>
      <xdr:rowOff>0</xdr:rowOff>
    </xdr:from>
    <xdr:to>
      <xdr:col>0</xdr:col>
      <xdr:colOff>615950</xdr:colOff>
      <xdr:row>522</xdr:row>
      <xdr:rowOff>304800</xdr:rowOff>
    </xdr:to>
    <xdr:sp macro="" textlink="">
      <xdr:nvSpPr>
        <xdr:cNvPr id="26716" name="AutoShape 3164">
          <a:extLst>
            <a:ext uri="{FF2B5EF4-FFF2-40B4-BE49-F238E27FC236}">
              <a16:creationId xmlns:a16="http://schemas.microsoft.com/office/drawing/2014/main" id="{68FEE852-3C12-4509-ADB6-B9B3D4FCBADA}"/>
            </a:ext>
          </a:extLst>
        </xdr:cNvPr>
        <xdr:cNvSpPr>
          <a:spLocks noChangeAspect="1" noChangeArrowheads="1"/>
        </xdr:cNvSpPr>
      </xdr:nvSpPr>
      <xdr:spPr bwMode="auto">
        <a:xfrm>
          <a:off x="31115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522</xdr:row>
      <xdr:rowOff>0</xdr:rowOff>
    </xdr:from>
    <xdr:to>
      <xdr:col>0</xdr:col>
      <xdr:colOff>927100</xdr:colOff>
      <xdr:row>522</xdr:row>
      <xdr:rowOff>304800</xdr:rowOff>
    </xdr:to>
    <xdr:sp macro="" textlink="">
      <xdr:nvSpPr>
        <xdr:cNvPr id="26717" name="AutoShape 3165" descr="https://adas-server.mobiledrivetech.com/polarion/icons/default/enums/type_purple_spec.png">
          <a:hlinkClick xmlns:r="http://schemas.openxmlformats.org/officeDocument/2006/relationships" r:id="rId1041" tgtFrame="_blank"/>
          <a:extLst>
            <a:ext uri="{FF2B5EF4-FFF2-40B4-BE49-F238E27FC236}">
              <a16:creationId xmlns:a16="http://schemas.microsoft.com/office/drawing/2014/main" id="{DFF8A617-C759-4602-9618-B835B90A19D7}"/>
            </a:ext>
          </a:extLst>
        </xdr:cNvPr>
        <xdr:cNvSpPr>
          <a:spLocks noChangeAspect="1" noChangeArrowheads="1"/>
        </xdr:cNvSpPr>
      </xdr:nvSpPr>
      <xdr:spPr bwMode="auto">
        <a:xfrm>
          <a:off x="62230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522</xdr:row>
      <xdr:rowOff>0</xdr:rowOff>
    </xdr:from>
    <xdr:to>
      <xdr:col>1</xdr:col>
      <xdr:colOff>304800</xdr:colOff>
      <xdr:row>522</xdr:row>
      <xdr:rowOff>304800</xdr:rowOff>
    </xdr:to>
    <xdr:sp macro="" textlink="">
      <xdr:nvSpPr>
        <xdr:cNvPr id="26718" name="AutoShape 3166" descr="https://adas-server.mobiledrivetech.com/polarion/icons/default/enums/type_purple_spec.png">
          <a:hlinkClick xmlns:r="http://schemas.openxmlformats.org/officeDocument/2006/relationships" r:id="rId1041" tgtFrame="_top"/>
          <a:extLst>
            <a:ext uri="{FF2B5EF4-FFF2-40B4-BE49-F238E27FC236}">
              <a16:creationId xmlns:a16="http://schemas.microsoft.com/office/drawing/2014/main" id="{CBE3FF58-3BA5-4AAB-B458-B355342A66FB}"/>
            </a:ext>
          </a:extLst>
        </xdr:cNvPr>
        <xdr:cNvSpPr>
          <a:spLocks noChangeAspect="1" noChangeArrowheads="1"/>
        </xdr:cNvSpPr>
      </xdr:nvSpPr>
      <xdr:spPr bwMode="auto">
        <a:xfrm>
          <a:off x="202565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522</xdr:row>
      <xdr:rowOff>0</xdr:rowOff>
    </xdr:from>
    <xdr:to>
      <xdr:col>2</xdr:col>
      <xdr:colOff>304800</xdr:colOff>
      <xdr:row>522</xdr:row>
      <xdr:rowOff>304800</xdr:rowOff>
    </xdr:to>
    <xdr:sp macro="" textlink="">
      <xdr:nvSpPr>
        <xdr:cNvPr id="26719" name="AutoShape 3167" descr="https://adas-server.mobiledrivetech.com/polarion/icons/default/enums/type_spike.gif">
          <a:hlinkClick xmlns:r="http://schemas.openxmlformats.org/officeDocument/2006/relationships" r:id="rId1042" tgtFrame="_blank"/>
          <a:extLst>
            <a:ext uri="{FF2B5EF4-FFF2-40B4-BE49-F238E27FC236}">
              <a16:creationId xmlns:a16="http://schemas.microsoft.com/office/drawing/2014/main" id="{08EFCA4B-EC63-44AC-9C0A-DE4729E0003A}"/>
            </a:ext>
          </a:extLst>
        </xdr:cNvPr>
        <xdr:cNvSpPr>
          <a:spLocks noChangeAspect="1" noChangeArrowheads="1"/>
        </xdr:cNvSpPr>
      </xdr:nvSpPr>
      <xdr:spPr bwMode="auto">
        <a:xfrm>
          <a:off x="265430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522</xdr:row>
      <xdr:rowOff>0</xdr:rowOff>
    </xdr:from>
    <xdr:to>
      <xdr:col>3</xdr:col>
      <xdr:colOff>304800</xdr:colOff>
      <xdr:row>522</xdr:row>
      <xdr:rowOff>304800</xdr:rowOff>
    </xdr:to>
    <xdr:sp macro="" textlink="">
      <xdr:nvSpPr>
        <xdr:cNvPr id="26720" name="AutoShape 3168" descr="https://adas-server.mobiledrivetech.com/polarion/icons/default/enums/type_spike.gif">
          <a:hlinkClick xmlns:r="http://schemas.openxmlformats.org/officeDocument/2006/relationships" r:id="rId1042" tgtFrame="_top"/>
          <a:extLst>
            <a:ext uri="{FF2B5EF4-FFF2-40B4-BE49-F238E27FC236}">
              <a16:creationId xmlns:a16="http://schemas.microsoft.com/office/drawing/2014/main" id="{05F96DC9-CEA3-463B-9484-D71AF43B308E}"/>
            </a:ext>
          </a:extLst>
        </xdr:cNvPr>
        <xdr:cNvSpPr>
          <a:spLocks noChangeAspect="1" noChangeArrowheads="1"/>
        </xdr:cNvSpPr>
      </xdr:nvSpPr>
      <xdr:spPr bwMode="auto">
        <a:xfrm>
          <a:off x="5797550" y="341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xdr:row>
      <xdr:rowOff>0</xdr:rowOff>
    </xdr:from>
    <xdr:to>
      <xdr:col>0</xdr:col>
      <xdr:colOff>304800</xdr:colOff>
      <xdr:row>523</xdr:row>
      <xdr:rowOff>304800</xdr:rowOff>
    </xdr:to>
    <xdr:sp macro="" textlink="">
      <xdr:nvSpPr>
        <xdr:cNvPr id="26721" name="AutoShape 3169" descr="https://adas-server.mobiledrivetech.com/polarion/ria/images/suspect.gif">
          <a:extLst>
            <a:ext uri="{FF2B5EF4-FFF2-40B4-BE49-F238E27FC236}">
              <a16:creationId xmlns:a16="http://schemas.microsoft.com/office/drawing/2014/main" id="{850B9482-5FD5-4EBD-8097-8FC3EE860434}"/>
            </a:ext>
          </a:extLst>
        </xdr:cNvPr>
        <xdr:cNvSpPr>
          <a:spLocks noChangeAspect="1" noChangeArrowheads="1"/>
        </xdr:cNvSpPr>
      </xdr:nvSpPr>
      <xdr:spPr bwMode="auto">
        <a:xfrm>
          <a:off x="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523</xdr:row>
      <xdr:rowOff>0</xdr:rowOff>
    </xdr:from>
    <xdr:to>
      <xdr:col>0</xdr:col>
      <xdr:colOff>615950</xdr:colOff>
      <xdr:row>523</xdr:row>
      <xdr:rowOff>304800</xdr:rowOff>
    </xdr:to>
    <xdr:sp macro="" textlink="">
      <xdr:nvSpPr>
        <xdr:cNvPr id="26722" name="AutoShape 3170">
          <a:extLst>
            <a:ext uri="{FF2B5EF4-FFF2-40B4-BE49-F238E27FC236}">
              <a16:creationId xmlns:a16="http://schemas.microsoft.com/office/drawing/2014/main" id="{FFE53D7E-1D2D-4BB0-8D8E-C7140EE9C315}"/>
            </a:ext>
          </a:extLst>
        </xdr:cNvPr>
        <xdr:cNvSpPr>
          <a:spLocks noChangeAspect="1" noChangeArrowheads="1"/>
        </xdr:cNvSpPr>
      </xdr:nvSpPr>
      <xdr:spPr bwMode="auto">
        <a:xfrm>
          <a:off x="31115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523</xdr:row>
      <xdr:rowOff>0</xdr:rowOff>
    </xdr:from>
    <xdr:to>
      <xdr:col>0</xdr:col>
      <xdr:colOff>927100</xdr:colOff>
      <xdr:row>523</xdr:row>
      <xdr:rowOff>304800</xdr:rowOff>
    </xdr:to>
    <xdr:sp macro="" textlink="">
      <xdr:nvSpPr>
        <xdr:cNvPr id="26723" name="AutoShape 3171" descr="https://adas-server.mobiledrivetech.com/polarion/icons/default/enums/type_purple_spec.png">
          <a:hlinkClick xmlns:r="http://schemas.openxmlformats.org/officeDocument/2006/relationships" r:id="rId1043" tgtFrame="_blank"/>
          <a:extLst>
            <a:ext uri="{FF2B5EF4-FFF2-40B4-BE49-F238E27FC236}">
              <a16:creationId xmlns:a16="http://schemas.microsoft.com/office/drawing/2014/main" id="{1453D247-EFF2-46B5-B2A9-735706B11B5C}"/>
            </a:ext>
          </a:extLst>
        </xdr:cNvPr>
        <xdr:cNvSpPr>
          <a:spLocks noChangeAspect="1" noChangeArrowheads="1"/>
        </xdr:cNvSpPr>
      </xdr:nvSpPr>
      <xdr:spPr bwMode="auto">
        <a:xfrm>
          <a:off x="62230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523</xdr:row>
      <xdr:rowOff>0</xdr:rowOff>
    </xdr:from>
    <xdr:to>
      <xdr:col>1</xdr:col>
      <xdr:colOff>304800</xdr:colOff>
      <xdr:row>523</xdr:row>
      <xdr:rowOff>304800</xdr:rowOff>
    </xdr:to>
    <xdr:sp macro="" textlink="">
      <xdr:nvSpPr>
        <xdr:cNvPr id="26724" name="AutoShape 3172" descr="https://adas-server.mobiledrivetech.com/polarion/icons/default/enums/type_purple_spec.png">
          <a:hlinkClick xmlns:r="http://schemas.openxmlformats.org/officeDocument/2006/relationships" r:id="rId1043" tgtFrame="_top"/>
          <a:extLst>
            <a:ext uri="{FF2B5EF4-FFF2-40B4-BE49-F238E27FC236}">
              <a16:creationId xmlns:a16="http://schemas.microsoft.com/office/drawing/2014/main" id="{F288C4D4-4B5D-4308-83B8-3CB1E55DD6C7}"/>
            </a:ext>
          </a:extLst>
        </xdr:cNvPr>
        <xdr:cNvSpPr>
          <a:spLocks noChangeAspect="1" noChangeArrowheads="1"/>
        </xdr:cNvSpPr>
      </xdr:nvSpPr>
      <xdr:spPr bwMode="auto">
        <a:xfrm>
          <a:off x="202565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523</xdr:row>
      <xdr:rowOff>0</xdr:rowOff>
    </xdr:from>
    <xdr:to>
      <xdr:col>2</xdr:col>
      <xdr:colOff>304800</xdr:colOff>
      <xdr:row>523</xdr:row>
      <xdr:rowOff>304800</xdr:rowOff>
    </xdr:to>
    <xdr:sp macro="" textlink="">
      <xdr:nvSpPr>
        <xdr:cNvPr id="26725" name="AutoShape 3173" descr="https://adas-server.mobiledrivetech.com/polarion/icons/default/enums/type_spike.gif">
          <a:hlinkClick xmlns:r="http://schemas.openxmlformats.org/officeDocument/2006/relationships" r:id="rId1044" tgtFrame="_blank"/>
          <a:extLst>
            <a:ext uri="{FF2B5EF4-FFF2-40B4-BE49-F238E27FC236}">
              <a16:creationId xmlns:a16="http://schemas.microsoft.com/office/drawing/2014/main" id="{B75F8BD5-BE98-4E59-9A5A-595DBC45D4E1}"/>
            </a:ext>
          </a:extLst>
        </xdr:cNvPr>
        <xdr:cNvSpPr>
          <a:spLocks noChangeAspect="1" noChangeArrowheads="1"/>
        </xdr:cNvSpPr>
      </xdr:nvSpPr>
      <xdr:spPr bwMode="auto">
        <a:xfrm>
          <a:off x="265430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523</xdr:row>
      <xdr:rowOff>0</xdr:rowOff>
    </xdr:from>
    <xdr:to>
      <xdr:col>3</xdr:col>
      <xdr:colOff>304800</xdr:colOff>
      <xdr:row>523</xdr:row>
      <xdr:rowOff>304800</xdr:rowOff>
    </xdr:to>
    <xdr:sp macro="" textlink="">
      <xdr:nvSpPr>
        <xdr:cNvPr id="26726" name="AutoShape 3174" descr="https://adas-server.mobiledrivetech.com/polarion/icons/default/enums/type_spike.gif">
          <a:hlinkClick xmlns:r="http://schemas.openxmlformats.org/officeDocument/2006/relationships" r:id="rId1044" tgtFrame="_top"/>
          <a:extLst>
            <a:ext uri="{FF2B5EF4-FFF2-40B4-BE49-F238E27FC236}">
              <a16:creationId xmlns:a16="http://schemas.microsoft.com/office/drawing/2014/main" id="{7B5C30EB-B7BD-4FE7-BB07-3AC5540D5F99}"/>
            </a:ext>
          </a:extLst>
        </xdr:cNvPr>
        <xdr:cNvSpPr>
          <a:spLocks noChangeAspect="1" noChangeArrowheads="1"/>
        </xdr:cNvSpPr>
      </xdr:nvSpPr>
      <xdr:spPr bwMode="auto">
        <a:xfrm>
          <a:off x="5797550" y="3420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xdr:row>
      <xdr:rowOff>0</xdr:rowOff>
    </xdr:from>
    <xdr:to>
      <xdr:col>0</xdr:col>
      <xdr:colOff>304800</xdr:colOff>
      <xdr:row>524</xdr:row>
      <xdr:rowOff>304800</xdr:rowOff>
    </xdr:to>
    <xdr:sp macro="" textlink="">
      <xdr:nvSpPr>
        <xdr:cNvPr id="26727" name="AutoShape 3175" descr="https://adas-server.mobiledrivetech.com/polarion/ria/images/suspect.gif">
          <a:extLst>
            <a:ext uri="{FF2B5EF4-FFF2-40B4-BE49-F238E27FC236}">
              <a16:creationId xmlns:a16="http://schemas.microsoft.com/office/drawing/2014/main" id="{B910834F-F8D0-45AC-AC84-18FA6922F53B}"/>
            </a:ext>
          </a:extLst>
        </xdr:cNvPr>
        <xdr:cNvSpPr>
          <a:spLocks noChangeAspect="1" noChangeArrowheads="1"/>
        </xdr:cNvSpPr>
      </xdr:nvSpPr>
      <xdr:spPr bwMode="auto">
        <a:xfrm>
          <a:off x="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524</xdr:row>
      <xdr:rowOff>0</xdr:rowOff>
    </xdr:from>
    <xdr:to>
      <xdr:col>0</xdr:col>
      <xdr:colOff>615950</xdr:colOff>
      <xdr:row>524</xdr:row>
      <xdr:rowOff>304800</xdr:rowOff>
    </xdr:to>
    <xdr:sp macro="" textlink="">
      <xdr:nvSpPr>
        <xdr:cNvPr id="26728" name="AutoShape 3176">
          <a:extLst>
            <a:ext uri="{FF2B5EF4-FFF2-40B4-BE49-F238E27FC236}">
              <a16:creationId xmlns:a16="http://schemas.microsoft.com/office/drawing/2014/main" id="{07B5250E-84C8-4573-BBB7-1C34F1DC6536}"/>
            </a:ext>
          </a:extLst>
        </xdr:cNvPr>
        <xdr:cNvSpPr>
          <a:spLocks noChangeAspect="1" noChangeArrowheads="1"/>
        </xdr:cNvSpPr>
      </xdr:nvSpPr>
      <xdr:spPr bwMode="auto">
        <a:xfrm>
          <a:off x="31115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524</xdr:row>
      <xdr:rowOff>0</xdr:rowOff>
    </xdr:from>
    <xdr:to>
      <xdr:col>0</xdr:col>
      <xdr:colOff>927100</xdr:colOff>
      <xdr:row>524</xdr:row>
      <xdr:rowOff>304800</xdr:rowOff>
    </xdr:to>
    <xdr:sp macro="" textlink="">
      <xdr:nvSpPr>
        <xdr:cNvPr id="26729" name="AutoShape 3177" descr="https://adas-server.mobiledrivetech.com/polarion/icons/default/enums/type_purple_spec.png">
          <a:hlinkClick xmlns:r="http://schemas.openxmlformats.org/officeDocument/2006/relationships" r:id="rId1045" tgtFrame="_blank"/>
          <a:extLst>
            <a:ext uri="{FF2B5EF4-FFF2-40B4-BE49-F238E27FC236}">
              <a16:creationId xmlns:a16="http://schemas.microsoft.com/office/drawing/2014/main" id="{B9CABAB4-7DF0-40EA-98D0-FED15B28BE5A}"/>
            </a:ext>
          </a:extLst>
        </xdr:cNvPr>
        <xdr:cNvSpPr>
          <a:spLocks noChangeAspect="1" noChangeArrowheads="1"/>
        </xdr:cNvSpPr>
      </xdr:nvSpPr>
      <xdr:spPr bwMode="auto">
        <a:xfrm>
          <a:off x="62230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524</xdr:row>
      <xdr:rowOff>0</xdr:rowOff>
    </xdr:from>
    <xdr:to>
      <xdr:col>1</xdr:col>
      <xdr:colOff>304800</xdr:colOff>
      <xdr:row>524</xdr:row>
      <xdr:rowOff>304800</xdr:rowOff>
    </xdr:to>
    <xdr:sp macro="" textlink="">
      <xdr:nvSpPr>
        <xdr:cNvPr id="26730" name="AutoShape 3178" descr="https://adas-server.mobiledrivetech.com/polarion/icons/default/enums/type_purple_spec.png">
          <a:hlinkClick xmlns:r="http://schemas.openxmlformats.org/officeDocument/2006/relationships" r:id="rId1045" tgtFrame="_top"/>
          <a:extLst>
            <a:ext uri="{FF2B5EF4-FFF2-40B4-BE49-F238E27FC236}">
              <a16:creationId xmlns:a16="http://schemas.microsoft.com/office/drawing/2014/main" id="{95D8E0CE-68C1-460B-B63A-743689B00BBF}"/>
            </a:ext>
          </a:extLst>
        </xdr:cNvPr>
        <xdr:cNvSpPr>
          <a:spLocks noChangeAspect="1" noChangeArrowheads="1"/>
        </xdr:cNvSpPr>
      </xdr:nvSpPr>
      <xdr:spPr bwMode="auto">
        <a:xfrm>
          <a:off x="202565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524</xdr:row>
      <xdr:rowOff>0</xdr:rowOff>
    </xdr:from>
    <xdr:to>
      <xdr:col>2</xdr:col>
      <xdr:colOff>304800</xdr:colOff>
      <xdr:row>524</xdr:row>
      <xdr:rowOff>304800</xdr:rowOff>
    </xdr:to>
    <xdr:sp macro="" textlink="">
      <xdr:nvSpPr>
        <xdr:cNvPr id="26731" name="AutoShape 3179" descr="https://adas-server.mobiledrivetech.com/polarion/icons/default/enums/type_spike.gif">
          <a:hlinkClick xmlns:r="http://schemas.openxmlformats.org/officeDocument/2006/relationships" r:id="rId1046" tgtFrame="_blank"/>
          <a:extLst>
            <a:ext uri="{FF2B5EF4-FFF2-40B4-BE49-F238E27FC236}">
              <a16:creationId xmlns:a16="http://schemas.microsoft.com/office/drawing/2014/main" id="{DE456121-F295-457E-ABFB-705805B1B81D}"/>
            </a:ext>
          </a:extLst>
        </xdr:cNvPr>
        <xdr:cNvSpPr>
          <a:spLocks noChangeAspect="1" noChangeArrowheads="1"/>
        </xdr:cNvSpPr>
      </xdr:nvSpPr>
      <xdr:spPr bwMode="auto">
        <a:xfrm>
          <a:off x="265430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524</xdr:row>
      <xdr:rowOff>0</xdr:rowOff>
    </xdr:from>
    <xdr:to>
      <xdr:col>3</xdr:col>
      <xdr:colOff>304800</xdr:colOff>
      <xdr:row>524</xdr:row>
      <xdr:rowOff>304800</xdr:rowOff>
    </xdr:to>
    <xdr:sp macro="" textlink="">
      <xdr:nvSpPr>
        <xdr:cNvPr id="26732" name="AutoShape 3180" descr="https://adas-server.mobiledrivetech.com/polarion/icons/default/enums/type_spike.gif">
          <a:hlinkClick xmlns:r="http://schemas.openxmlformats.org/officeDocument/2006/relationships" r:id="rId1046" tgtFrame="_top"/>
          <a:extLst>
            <a:ext uri="{FF2B5EF4-FFF2-40B4-BE49-F238E27FC236}">
              <a16:creationId xmlns:a16="http://schemas.microsoft.com/office/drawing/2014/main" id="{FC8EC48A-2964-4FFD-82D5-127E9DBAE2E3}"/>
            </a:ext>
          </a:extLst>
        </xdr:cNvPr>
        <xdr:cNvSpPr>
          <a:spLocks noChangeAspect="1" noChangeArrowheads="1"/>
        </xdr:cNvSpPr>
      </xdr:nvSpPr>
      <xdr:spPr bwMode="auto">
        <a:xfrm>
          <a:off x="5797550" y="342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xdr:row>
      <xdr:rowOff>0</xdr:rowOff>
    </xdr:from>
    <xdr:to>
      <xdr:col>0</xdr:col>
      <xdr:colOff>304800</xdr:colOff>
      <xdr:row>525</xdr:row>
      <xdr:rowOff>304800</xdr:rowOff>
    </xdr:to>
    <xdr:sp macro="" textlink="">
      <xdr:nvSpPr>
        <xdr:cNvPr id="26733" name="AutoShape 3181" descr="https://adas-server.mobiledrivetech.com/polarion/ria/images/suspect.gif">
          <a:extLst>
            <a:ext uri="{FF2B5EF4-FFF2-40B4-BE49-F238E27FC236}">
              <a16:creationId xmlns:a16="http://schemas.microsoft.com/office/drawing/2014/main" id="{64A3D3B7-BFDE-4DE4-B10B-E8C45448F0D3}"/>
            </a:ext>
          </a:extLst>
        </xdr:cNvPr>
        <xdr:cNvSpPr>
          <a:spLocks noChangeAspect="1" noChangeArrowheads="1"/>
        </xdr:cNvSpPr>
      </xdr:nvSpPr>
      <xdr:spPr bwMode="auto">
        <a:xfrm>
          <a:off x="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525</xdr:row>
      <xdr:rowOff>0</xdr:rowOff>
    </xdr:from>
    <xdr:to>
      <xdr:col>0</xdr:col>
      <xdr:colOff>615950</xdr:colOff>
      <xdr:row>525</xdr:row>
      <xdr:rowOff>304800</xdr:rowOff>
    </xdr:to>
    <xdr:sp macro="" textlink="">
      <xdr:nvSpPr>
        <xdr:cNvPr id="26734" name="AutoShape 3182">
          <a:extLst>
            <a:ext uri="{FF2B5EF4-FFF2-40B4-BE49-F238E27FC236}">
              <a16:creationId xmlns:a16="http://schemas.microsoft.com/office/drawing/2014/main" id="{D186D5AC-7688-4EE7-B039-BAEC6EF1A9AE}"/>
            </a:ext>
          </a:extLst>
        </xdr:cNvPr>
        <xdr:cNvSpPr>
          <a:spLocks noChangeAspect="1" noChangeArrowheads="1"/>
        </xdr:cNvSpPr>
      </xdr:nvSpPr>
      <xdr:spPr bwMode="auto">
        <a:xfrm>
          <a:off x="31115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525</xdr:row>
      <xdr:rowOff>0</xdr:rowOff>
    </xdr:from>
    <xdr:to>
      <xdr:col>0</xdr:col>
      <xdr:colOff>927100</xdr:colOff>
      <xdr:row>525</xdr:row>
      <xdr:rowOff>304800</xdr:rowOff>
    </xdr:to>
    <xdr:sp macro="" textlink="">
      <xdr:nvSpPr>
        <xdr:cNvPr id="26735" name="AutoShape 3183" descr="https://adas-server.mobiledrivetech.com/polarion/icons/default/enums/type_purple_spec.png">
          <a:hlinkClick xmlns:r="http://schemas.openxmlformats.org/officeDocument/2006/relationships" r:id="rId1047" tgtFrame="_blank"/>
          <a:extLst>
            <a:ext uri="{FF2B5EF4-FFF2-40B4-BE49-F238E27FC236}">
              <a16:creationId xmlns:a16="http://schemas.microsoft.com/office/drawing/2014/main" id="{1B841570-8597-47AD-96BE-4BB3AD699C49}"/>
            </a:ext>
          </a:extLst>
        </xdr:cNvPr>
        <xdr:cNvSpPr>
          <a:spLocks noChangeAspect="1" noChangeArrowheads="1"/>
        </xdr:cNvSpPr>
      </xdr:nvSpPr>
      <xdr:spPr bwMode="auto">
        <a:xfrm>
          <a:off x="62230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525</xdr:row>
      <xdr:rowOff>0</xdr:rowOff>
    </xdr:from>
    <xdr:to>
      <xdr:col>1</xdr:col>
      <xdr:colOff>304800</xdr:colOff>
      <xdr:row>525</xdr:row>
      <xdr:rowOff>304800</xdr:rowOff>
    </xdr:to>
    <xdr:sp macro="" textlink="">
      <xdr:nvSpPr>
        <xdr:cNvPr id="26736" name="AutoShape 3184" descr="https://adas-server.mobiledrivetech.com/polarion/icons/default/enums/type_purple_spec.png">
          <a:hlinkClick xmlns:r="http://schemas.openxmlformats.org/officeDocument/2006/relationships" r:id="rId1047" tgtFrame="_top"/>
          <a:extLst>
            <a:ext uri="{FF2B5EF4-FFF2-40B4-BE49-F238E27FC236}">
              <a16:creationId xmlns:a16="http://schemas.microsoft.com/office/drawing/2014/main" id="{876F9A67-9364-4192-ACBD-86DF626126D7}"/>
            </a:ext>
          </a:extLst>
        </xdr:cNvPr>
        <xdr:cNvSpPr>
          <a:spLocks noChangeAspect="1" noChangeArrowheads="1"/>
        </xdr:cNvSpPr>
      </xdr:nvSpPr>
      <xdr:spPr bwMode="auto">
        <a:xfrm>
          <a:off x="202565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525</xdr:row>
      <xdr:rowOff>0</xdr:rowOff>
    </xdr:from>
    <xdr:to>
      <xdr:col>2</xdr:col>
      <xdr:colOff>304800</xdr:colOff>
      <xdr:row>525</xdr:row>
      <xdr:rowOff>304800</xdr:rowOff>
    </xdr:to>
    <xdr:sp macro="" textlink="">
      <xdr:nvSpPr>
        <xdr:cNvPr id="26737" name="AutoShape 3185" descr="https://adas-server.mobiledrivetech.com/polarion/icons/default/enums/type_spike.gif">
          <a:hlinkClick xmlns:r="http://schemas.openxmlformats.org/officeDocument/2006/relationships" r:id="rId1048" tgtFrame="_blank"/>
          <a:extLst>
            <a:ext uri="{FF2B5EF4-FFF2-40B4-BE49-F238E27FC236}">
              <a16:creationId xmlns:a16="http://schemas.microsoft.com/office/drawing/2014/main" id="{1D200ED4-BE05-4CB9-9823-92ADEA768591}"/>
            </a:ext>
          </a:extLst>
        </xdr:cNvPr>
        <xdr:cNvSpPr>
          <a:spLocks noChangeAspect="1" noChangeArrowheads="1"/>
        </xdr:cNvSpPr>
      </xdr:nvSpPr>
      <xdr:spPr bwMode="auto">
        <a:xfrm>
          <a:off x="265430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525</xdr:row>
      <xdr:rowOff>0</xdr:rowOff>
    </xdr:from>
    <xdr:to>
      <xdr:col>3</xdr:col>
      <xdr:colOff>304800</xdr:colOff>
      <xdr:row>525</xdr:row>
      <xdr:rowOff>304800</xdr:rowOff>
    </xdr:to>
    <xdr:sp macro="" textlink="">
      <xdr:nvSpPr>
        <xdr:cNvPr id="26738" name="AutoShape 3186" descr="https://adas-server.mobiledrivetech.com/polarion/icons/default/enums/type_spike.gif">
          <a:hlinkClick xmlns:r="http://schemas.openxmlformats.org/officeDocument/2006/relationships" r:id="rId1048" tgtFrame="_top"/>
          <a:extLst>
            <a:ext uri="{FF2B5EF4-FFF2-40B4-BE49-F238E27FC236}">
              <a16:creationId xmlns:a16="http://schemas.microsoft.com/office/drawing/2014/main" id="{7584696F-7F5D-4406-9DB0-794A442B94D4}"/>
            </a:ext>
          </a:extLst>
        </xdr:cNvPr>
        <xdr:cNvSpPr>
          <a:spLocks noChangeAspect="1" noChangeArrowheads="1"/>
        </xdr:cNvSpPr>
      </xdr:nvSpPr>
      <xdr:spPr bwMode="auto">
        <a:xfrm>
          <a:off x="5797550" y="343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xdr:row>
      <xdr:rowOff>0</xdr:rowOff>
    </xdr:from>
    <xdr:to>
      <xdr:col>0</xdr:col>
      <xdr:colOff>304800</xdr:colOff>
      <xdr:row>526</xdr:row>
      <xdr:rowOff>304800</xdr:rowOff>
    </xdr:to>
    <xdr:sp macro="" textlink="">
      <xdr:nvSpPr>
        <xdr:cNvPr id="26739" name="AutoShape 3187" descr="https://adas-server.mobiledrivetech.com/polarion/ria/images/suspect.gif">
          <a:extLst>
            <a:ext uri="{FF2B5EF4-FFF2-40B4-BE49-F238E27FC236}">
              <a16:creationId xmlns:a16="http://schemas.microsoft.com/office/drawing/2014/main" id="{A48FB5DF-7CF2-4A3F-902D-E4996D409358}"/>
            </a:ext>
          </a:extLst>
        </xdr:cNvPr>
        <xdr:cNvSpPr>
          <a:spLocks noChangeAspect="1" noChangeArrowheads="1"/>
        </xdr:cNvSpPr>
      </xdr:nvSpPr>
      <xdr:spPr bwMode="auto">
        <a:xfrm>
          <a:off x="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526</xdr:row>
      <xdr:rowOff>0</xdr:rowOff>
    </xdr:from>
    <xdr:to>
      <xdr:col>0</xdr:col>
      <xdr:colOff>615950</xdr:colOff>
      <xdr:row>526</xdr:row>
      <xdr:rowOff>304800</xdr:rowOff>
    </xdr:to>
    <xdr:sp macro="" textlink="">
      <xdr:nvSpPr>
        <xdr:cNvPr id="26740" name="AutoShape 3188">
          <a:extLst>
            <a:ext uri="{FF2B5EF4-FFF2-40B4-BE49-F238E27FC236}">
              <a16:creationId xmlns:a16="http://schemas.microsoft.com/office/drawing/2014/main" id="{39C778BC-F1BC-4E78-A411-896078596469}"/>
            </a:ext>
          </a:extLst>
        </xdr:cNvPr>
        <xdr:cNvSpPr>
          <a:spLocks noChangeAspect="1" noChangeArrowheads="1"/>
        </xdr:cNvSpPr>
      </xdr:nvSpPr>
      <xdr:spPr bwMode="auto">
        <a:xfrm>
          <a:off x="31115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526</xdr:row>
      <xdr:rowOff>0</xdr:rowOff>
    </xdr:from>
    <xdr:to>
      <xdr:col>0</xdr:col>
      <xdr:colOff>927100</xdr:colOff>
      <xdr:row>526</xdr:row>
      <xdr:rowOff>304800</xdr:rowOff>
    </xdr:to>
    <xdr:sp macro="" textlink="">
      <xdr:nvSpPr>
        <xdr:cNvPr id="26741" name="AutoShape 3189" descr="https://adas-server.mobiledrivetech.com/polarion/icons/default/enums/type_purple_spec.png">
          <a:hlinkClick xmlns:r="http://schemas.openxmlformats.org/officeDocument/2006/relationships" r:id="rId1049" tgtFrame="_blank"/>
          <a:extLst>
            <a:ext uri="{FF2B5EF4-FFF2-40B4-BE49-F238E27FC236}">
              <a16:creationId xmlns:a16="http://schemas.microsoft.com/office/drawing/2014/main" id="{040CF017-12C4-49EB-91E5-445940274696}"/>
            </a:ext>
          </a:extLst>
        </xdr:cNvPr>
        <xdr:cNvSpPr>
          <a:spLocks noChangeAspect="1" noChangeArrowheads="1"/>
        </xdr:cNvSpPr>
      </xdr:nvSpPr>
      <xdr:spPr bwMode="auto">
        <a:xfrm>
          <a:off x="62230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526</xdr:row>
      <xdr:rowOff>0</xdr:rowOff>
    </xdr:from>
    <xdr:to>
      <xdr:col>1</xdr:col>
      <xdr:colOff>304800</xdr:colOff>
      <xdr:row>526</xdr:row>
      <xdr:rowOff>304800</xdr:rowOff>
    </xdr:to>
    <xdr:sp macro="" textlink="">
      <xdr:nvSpPr>
        <xdr:cNvPr id="26742" name="AutoShape 3190" descr="https://adas-server.mobiledrivetech.com/polarion/icons/default/enums/type_purple_spec.png">
          <a:hlinkClick xmlns:r="http://schemas.openxmlformats.org/officeDocument/2006/relationships" r:id="rId1049" tgtFrame="_top"/>
          <a:extLst>
            <a:ext uri="{FF2B5EF4-FFF2-40B4-BE49-F238E27FC236}">
              <a16:creationId xmlns:a16="http://schemas.microsoft.com/office/drawing/2014/main" id="{0BF0C63C-CDA7-4AA0-9FD5-0912805A5287}"/>
            </a:ext>
          </a:extLst>
        </xdr:cNvPr>
        <xdr:cNvSpPr>
          <a:spLocks noChangeAspect="1" noChangeArrowheads="1"/>
        </xdr:cNvSpPr>
      </xdr:nvSpPr>
      <xdr:spPr bwMode="auto">
        <a:xfrm>
          <a:off x="202565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526</xdr:row>
      <xdr:rowOff>0</xdr:rowOff>
    </xdr:from>
    <xdr:to>
      <xdr:col>2</xdr:col>
      <xdr:colOff>304800</xdr:colOff>
      <xdr:row>526</xdr:row>
      <xdr:rowOff>304800</xdr:rowOff>
    </xdr:to>
    <xdr:sp macro="" textlink="">
      <xdr:nvSpPr>
        <xdr:cNvPr id="26743" name="AutoShape 3191" descr="https://adas-server.mobiledrivetech.com/polarion/icons/default/enums/type_spike.gif">
          <a:hlinkClick xmlns:r="http://schemas.openxmlformats.org/officeDocument/2006/relationships" r:id="rId1050" tgtFrame="_blank"/>
          <a:extLst>
            <a:ext uri="{FF2B5EF4-FFF2-40B4-BE49-F238E27FC236}">
              <a16:creationId xmlns:a16="http://schemas.microsoft.com/office/drawing/2014/main" id="{99682164-1D82-4F45-B115-971F3DF68B85}"/>
            </a:ext>
          </a:extLst>
        </xdr:cNvPr>
        <xdr:cNvSpPr>
          <a:spLocks noChangeAspect="1" noChangeArrowheads="1"/>
        </xdr:cNvSpPr>
      </xdr:nvSpPr>
      <xdr:spPr bwMode="auto">
        <a:xfrm>
          <a:off x="265430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526</xdr:row>
      <xdr:rowOff>0</xdr:rowOff>
    </xdr:from>
    <xdr:to>
      <xdr:col>3</xdr:col>
      <xdr:colOff>304800</xdr:colOff>
      <xdr:row>526</xdr:row>
      <xdr:rowOff>304800</xdr:rowOff>
    </xdr:to>
    <xdr:sp macro="" textlink="">
      <xdr:nvSpPr>
        <xdr:cNvPr id="26744" name="AutoShape 3192" descr="https://adas-server.mobiledrivetech.com/polarion/icons/default/enums/type_spike.gif">
          <a:hlinkClick xmlns:r="http://schemas.openxmlformats.org/officeDocument/2006/relationships" r:id="rId1050" tgtFrame="_top"/>
          <a:extLst>
            <a:ext uri="{FF2B5EF4-FFF2-40B4-BE49-F238E27FC236}">
              <a16:creationId xmlns:a16="http://schemas.microsoft.com/office/drawing/2014/main" id="{4EFC21B5-0793-4A60-9B37-C7B48D3959FF}"/>
            </a:ext>
          </a:extLst>
        </xdr:cNvPr>
        <xdr:cNvSpPr>
          <a:spLocks noChangeAspect="1" noChangeArrowheads="1"/>
        </xdr:cNvSpPr>
      </xdr:nvSpPr>
      <xdr:spPr bwMode="auto">
        <a:xfrm>
          <a:off x="5797550" y="3440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xdr:row>
      <xdr:rowOff>0</xdr:rowOff>
    </xdr:from>
    <xdr:to>
      <xdr:col>0</xdr:col>
      <xdr:colOff>304800</xdr:colOff>
      <xdr:row>527</xdr:row>
      <xdr:rowOff>304800</xdr:rowOff>
    </xdr:to>
    <xdr:sp macro="" textlink="">
      <xdr:nvSpPr>
        <xdr:cNvPr id="26745" name="AutoShape 3193" descr="https://adas-server.mobiledrivetech.com/polarion/ria/images/suspect.gif">
          <a:extLst>
            <a:ext uri="{FF2B5EF4-FFF2-40B4-BE49-F238E27FC236}">
              <a16:creationId xmlns:a16="http://schemas.microsoft.com/office/drawing/2014/main" id="{5AFC8FA7-9482-4599-A0ED-BB40FC37A13A}"/>
            </a:ext>
          </a:extLst>
        </xdr:cNvPr>
        <xdr:cNvSpPr>
          <a:spLocks noChangeAspect="1" noChangeArrowheads="1"/>
        </xdr:cNvSpPr>
      </xdr:nvSpPr>
      <xdr:spPr bwMode="auto">
        <a:xfrm>
          <a:off x="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527</xdr:row>
      <xdr:rowOff>0</xdr:rowOff>
    </xdr:from>
    <xdr:to>
      <xdr:col>0</xdr:col>
      <xdr:colOff>615950</xdr:colOff>
      <xdr:row>527</xdr:row>
      <xdr:rowOff>304800</xdr:rowOff>
    </xdr:to>
    <xdr:sp macro="" textlink="">
      <xdr:nvSpPr>
        <xdr:cNvPr id="26746" name="AutoShape 3194">
          <a:extLst>
            <a:ext uri="{FF2B5EF4-FFF2-40B4-BE49-F238E27FC236}">
              <a16:creationId xmlns:a16="http://schemas.microsoft.com/office/drawing/2014/main" id="{9BD366E2-900B-4A04-B6ED-CBABAFD1D8AD}"/>
            </a:ext>
          </a:extLst>
        </xdr:cNvPr>
        <xdr:cNvSpPr>
          <a:spLocks noChangeAspect="1" noChangeArrowheads="1"/>
        </xdr:cNvSpPr>
      </xdr:nvSpPr>
      <xdr:spPr bwMode="auto">
        <a:xfrm>
          <a:off x="31115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527</xdr:row>
      <xdr:rowOff>0</xdr:rowOff>
    </xdr:from>
    <xdr:to>
      <xdr:col>0</xdr:col>
      <xdr:colOff>927100</xdr:colOff>
      <xdr:row>527</xdr:row>
      <xdr:rowOff>304800</xdr:rowOff>
    </xdr:to>
    <xdr:sp macro="" textlink="">
      <xdr:nvSpPr>
        <xdr:cNvPr id="26747" name="AutoShape 3195" descr="https://adas-server.mobiledrivetech.com/polarion/icons/default/enums/type_purple_spec.png">
          <a:hlinkClick xmlns:r="http://schemas.openxmlformats.org/officeDocument/2006/relationships" r:id="rId1051" tgtFrame="_blank"/>
          <a:extLst>
            <a:ext uri="{FF2B5EF4-FFF2-40B4-BE49-F238E27FC236}">
              <a16:creationId xmlns:a16="http://schemas.microsoft.com/office/drawing/2014/main" id="{C969DDF3-0F96-43BB-A67E-363ABB2E49E5}"/>
            </a:ext>
          </a:extLst>
        </xdr:cNvPr>
        <xdr:cNvSpPr>
          <a:spLocks noChangeAspect="1" noChangeArrowheads="1"/>
        </xdr:cNvSpPr>
      </xdr:nvSpPr>
      <xdr:spPr bwMode="auto">
        <a:xfrm>
          <a:off x="62230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527</xdr:row>
      <xdr:rowOff>0</xdr:rowOff>
    </xdr:from>
    <xdr:to>
      <xdr:col>1</xdr:col>
      <xdr:colOff>304800</xdr:colOff>
      <xdr:row>527</xdr:row>
      <xdr:rowOff>304800</xdr:rowOff>
    </xdr:to>
    <xdr:sp macro="" textlink="">
      <xdr:nvSpPr>
        <xdr:cNvPr id="26748" name="AutoShape 3196" descr="https://adas-server.mobiledrivetech.com/polarion/icons/default/enums/type_purple_spec.png">
          <a:hlinkClick xmlns:r="http://schemas.openxmlformats.org/officeDocument/2006/relationships" r:id="rId1051" tgtFrame="_top"/>
          <a:extLst>
            <a:ext uri="{FF2B5EF4-FFF2-40B4-BE49-F238E27FC236}">
              <a16:creationId xmlns:a16="http://schemas.microsoft.com/office/drawing/2014/main" id="{309D19F9-ACA4-4ACC-B4CD-9D3B1A46E12D}"/>
            </a:ext>
          </a:extLst>
        </xdr:cNvPr>
        <xdr:cNvSpPr>
          <a:spLocks noChangeAspect="1" noChangeArrowheads="1"/>
        </xdr:cNvSpPr>
      </xdr:nvSpPr>
      <xdr:spPr bwMode="auto">
        <a:xfrm>
          <a:off x="202565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527</xdr:row>
      <xdr:rowOff>0</xdr:rowOff>
    </xdr:from>
    <xdr:to>
      <xdr:col>2</xdr:col>
      <xdr:colOff>304800</xdr:colOff>
      <xdr:row>527</xdr:row>
      <xdr:rowOff>304800</xdr:rowOff>
    </xdr:to>
    <xdr:sp macro="" textlink="">
      <xdr:nvSpPr>
        <xdr:cNvPr id="26749" name="AutoShape 3197" descr="https://adas-server.mobiledrivetech.com/polarion/icons/default/enums/type_spike.gif">
          <a:hlinkClick xmlns:r="http://schemas.openxmlformats.org/officeDocument/2006/relationships" r:id="rId1052" tgtFrame="_blank"/>
          <a:extLst>
            <a:ext uri="{FF2B5EF4-FFF2-40B4-BE49-F238E27FC236}">
              <a16:creationId xmlns:a16="http://schemas.microsoft.com/office/drawing/2014/main" id="{9D532952-E04C-4161-95F1-C79ABB0536B4}"/>
            </a:ext>
          </a:extLst>
        </xdr:cNvPr>
        <xdr:cNvSpPr>
          <a:spLocks noChangeAspect="1" noChangeArrowheads="1"/>
        </xdr:cNvSpPr>
      </xdr:nvSpPr>
      <xdr:spPr bwMode="auto">
        <a:xfrm>
          <a:off x="265430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527</xdr:row>
      <xdr:rowOff>0</xdr:rowOff>
    </xdr:from>
    <xdr:to>
      <xdr:col>3</xdr:col>
      <xdr:colOff>304800</xdr:colOff>
      <xdr:row>527</xdr:row>
      <xdr:rowOff>304800</xdr:rowOff>
    </xdr:to>
    <xdr:sp macro="" textlink="">
      <xdr:nvSpPr>
        <xdr:cNvPr id="26750" name="AutoShape 3198" descr="https://adas-server.mobiledrivetech.com/polarion/icons/default/enums/type_spike.gif">
          <a:hlinkClick xmlns:r="http://schemas.openxmlformats.org/officeDocument/2006/relationships" r:id="rId1052" tgtFrame="_top"/>
          <a:extLst>
            <a:ext uri="{FF2B5EF4-FFF2-40B4-BE49-F238E27FC236}">
              <a16:creationId xmlns:a16="http://schemas.microsoft.com/office/drawing/2014/main" id="{F3B3AE14-DE29-442D-8170-6F09829982F3}"/>
            </a:ext>
          </a:extLst>
        </xdr:cNvPr>
        <xdr:cNvSpPr>
          <a:spLocks noChangeAspect="1" noChangeArrowheads="1"/>
        </xdr:cNvSpPr>
      </xdr:nvSpPr>
      <xdr:spPr bwMode="auto">
        <a:xfrm>
          <a:off x="5797550" y="344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xdr:row>
      <xdr:rowOff>0</xdr:rowOff>
    </xdr:from>
    <xdr:to>
      <xdr:col>0</xdr:col>
      <xdr:colOff>304800</xdr:colOff>
      <xdr:row>528</xdr:row>
      <xdr:rowOff>304800</xdr:rowOff>
    </xdr:to>
    <xdr:sp macro="" textlink="">
      <xdr:nvSpPr>
        <xdr:cNvPr id="26751" name="AutoShape 3199" descr="https://adas-server.mobiledrivetech.com/polarion/ria/images/suspect.gif">
          <a:extLst>
            <a:ext uri="{FF2B5EF4-FFF2-40B4-BE49-F238E27FC236}">
              <a16:creationId xmlns:a16="http://schemas.microsoft.com/office/drawing/2014/main" id="{5BB1518C-738B-4188-B6C8-7A3E19B4A68C}"/>
            </a:ext>
          </a:extLst>
        </xdr:cNvPr>
        <xdr:cNvSpPr>
          <a:spLocks noChangeAspect="1" noChangeArrowheads="1"/>
        </xdr:cNvSpPr>
      </xdr:nvSpPr>
      <xdr:spPr bwMode="auto">
        <a:xfrm>
          <a:off x="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528</xdr:row>
      <xdr:rowOff>0</xdr:rowOff>
    </xdr:from>
    <xdr:to>
      <xdr:col>0</xdr:col>
      <xdr:colOff>615950</xdr:colOff>
      <xdr:row>528</xdr:row>
      <xdr:rowOff>304800</xdr:rowOff>
    </xdr:to>
    <xdr:sp macro="" textlink="">
      <xdr:nvSpPr>
        <xdr:cNvPr id="26752" name="AutoShape 3200">
          <a:extLst>
            <a:ext uri="{FF2B5EF4-FFF2-40B4-BE49-F238E27FC236}">
              <a16:creationId xmlns:a16="http://schemas.microsoft.com/office/drawing/2014/main" id="{5F1EAD79-8DD4-4146-9752-42E827FD84D7}"/>
            </a:ext>
          </a:extLst>
        </xdr:cNvPr>
        <xdr:cNvSpPr>
          <a:spLocks noChangeAspect="1" noChangeArrowheads="1"/>
        </xdr:cNvSpPr>
      </xdr:nvSpPr>
      <xdr:spPr bwMode="auto">
        <a:xfrm>
          <a:off x="31115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528</xdr:row>
      <xdr:rowOff>0</xdr:rowOff>
    </xdr:from>
    <xdr:to>
      <xdr:col>0</xdr:col>
      <xdr:colOff>927100</xdr:colOff>
      <xdr:row>528</xdr:row>
      <xdr:rowOff>304800</xdr:rowOff>
    </xdr:to>
    <xdr:sp macro="" textlink="">
      <xdr:nvSpPr>
        <xdr:cNvPr id="26753" name="AutoShape 3201" descr="https://adas-server.mobiledrivetech.com/polarion/icons/default/enums/type_purple_spec.png">
          <a:hlinkClick xmlns:r="http://schemas.openxmlformats.org/officeDocument/2006/relationships" r:id="rId1053" tgtFrame="_blank"/>
          <a:extLst>
            <a:ext uri="{FF2B5EF4-FFF2-40B4-BE49-F238E27FC236}">
              <a16:creationId xmlns:a16="http://schemas.microsoft.com/office/drawing/2014/main" id="{F92570F4-F669-475B-A1FD-4718027A30B2}"/>
            </a:ext>
          </a:extLst>
        </xdr:cNvPr>
        <xdr:cNvSpPr>
          <a:spLocks noChangeAspect="1" noChangeArrowheads="1"/>
        </xdr:cNvSpPr>
      </xdr:nvSpPr>
      <xdr:spPr bwMode="auto">
        <a:xfrm>
          <a:off x="62230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528</xdr:row>
      <xdr:rowOff>0</xdr:rowOff>
    </xdr:from>
    <xdr:to>
      <xdr:col>1</xdr:col>
      <xdr:colOff>304800</xdr:colOff>
      <xdr:row>528</xdr:row>
      <xdr:rowOff>304800</xdr:rowOff>
    </xdr:to>
    <xdr:sp macro="" textlink="">
      <xdr:nvSpPr>
        <xdr:cNvPr id="26754" name="AutoShape 3202" descr="https://adas-server.mobiledrivetech.com/polarion/icons/default/enums/type_purple_spec.png">
          <a:hlinkClick xmlns:r="http://schemas.openxmlformats.org/officeDocument/2006/relationships" r:id="rId1053" tgtFrame="_top"/>
          <a:extLst>
            <a:ext uri="{FF2B5EF4-FFF2-40B4-BE49-F238E27FC236}">
              <a16:creationId xmlns:a16="http://schemas.microsoft.com/office/drawing/2014/main" id="{4C55F6A6-7008-4870-A79A-6CC1D11468BA}"/>
            </a:ext>
          </a:extLst>
        </xdr:cNvPr>
        <xdr:cNvSpPr>
          <a:spLocks noChangeAspect="1" noChangeArrowheads="1"/>
        </xdr:cNvSpPr>
      </xdr:nvSpPr>
      <xdr:spPr bwMode="auto">
        <a:xfrm>
          <a:off x="202565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528</xdr:row>
      <xdr:rowOff>0</xdr:rowOff>
    </xdr:from>
    <xdr:to>
      <xdr:col>2</xdr:col>
      <xdr:colOff>304800</xdr:colOff>
      <xdr:row>528</xdr:row>
      <xdr:rowOff>304800</xdr:rowOff>
    </xdr:to>
    <xdr:sp macro="" textlink="">
      <xdr:nvSpPr>
        <xdr:cNvPr id="26755" name="AutoShape 3203" descr="https://adas-server.mobiledrivetech.com/polarion/icons/default/enums/type_spike.gif">
          <a:hlinkClick xmlns:r="http://schemas.openxmlformats.org/officeDocument/2006/relationships" r:id="rId1054" tgtFrame="_blank"/>
          <a:extLst>
            <a:ext uri="{FF2B5EF4-FFF2-40B4-BE49-F238E27FC236}">
              <a16:creationId xmlns:a16="http://schemas.microsoft.com/office/drawing/2014/main" id="{EE1DF5A0-7480-4AB0-9056-9970BBFE984E}"/>
            </a:ext>
          </a:extLst>
        </xdr:cNvPr>
        <xdr:cNvSpPr>
          <a:spLocks noChangeAspect="1" noChangeArrowheads="1"/>
        </xdr:cNvSpPr>
      </xdr:nvSpPr>
      <xdr:spPr bwMode="auto">
        <a:xfrm>
          <a:off x="265430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528</xdr:row>
      <xdr:rowOff>0</xdr:rowOff>
    </xdr:from>
    <xdr:to>
      <xdr:col>3</xdr:col>
      <xdr:colOff>304800</xdr:colOff>
      <xdr:row>528</xdr:row>
      <xdr:rowOff>304800</xdr:rowOff>
    </xdr:to>
    <xdr:sp macro="" textlink="">
      <xdr:nvSpPr>
        <xdr:cNvPr id="26756" name="AutoShape 3204" descr="https://adas-server.mobiledrivetech.com/polarion/icons/default/enums/type_spike.gif">
          <a:hlinkClick xmlns:r="http://schemas.openxmlformats.org/officeDocument/2006/relationships" r:id="rId1054" tgtFrame="_top"/>
          <a:extLst>
            <a:ext uri="{FF2B5EF4-FFF2-40B4-BE49-F238E27FC236}">
              <a16:creationId xmlns:a16="http://schemas.microsoft.com/office/drawing/2014/main" id="{8C87EB7F-838B-4BAA-8C18-F8DD4F9D08C5}"/>
            </a:ext>
          </a:extLst>
        </xdr:cNvPr>
        <xdr:cNvSpPr>
          <a:spLocks noChangeAspect="1" noChangeArrowheads="1"/>
        </xdr:cNvSpPr>
      </xdr:nvSpPr>
      <xdr:spPr bwMode="auto">
        <a:xfrm>
          <a:off x="5797550" y="345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xdr:row>
      <xdr:rowOff>0</xdr:rowOff>
    </xdr:from>
    <xdr:to>
      <xdr:col>0</xdr:col>
      <xdr:colOff>304800</xdr:colOff>
      <xdr:row>529</xdr:row>
      <xdr:rowOff>304800</xdr:rowOff>
    </xdr:to>
    <xdr:sp macro="" textlink="">
      <xdr:nvSpPr>
        <xdr:cNvPr id="26757" name="AutoShape 3205" descr="https://adas-server.mobiledrivetech.com/polarion/ria/images/suspect.gif">
          <a:extLst>
            <a:ext uri="{FF2B5EF4-FFF2-40B4-BE49-F238E27FC236}">
              <a16:creationId xmlns:a16="http://schemas.microsoft.com/office/drawing/2014/main" id="{E083B9B8-871D-4B86-948D-59933AD9B91E}"/>
            </a:ext>
          </a:extLst>
        </xdr:cNvPr>
        <xdr:cNvSpPr>
          <a:spLocks noChangeAspect="1" noChangeArrowheads="1"/>
        </xdr:cNvSpPr>
      </xdr:nvSpPr>
      <xdr:spPr bwMode="auto">
        <a:xfrm>
          <a:off x="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529</xdr:row>
      <xdr:rowOff>0</xdr:rowOff>
    </xdr:from>
    <xdr:to>
      <xdr:col>0</xdr:col>
      <xdr:colOff>615950</xdr:colOff>
      <xdr:row>529</xdr:row>
      <xdr:rowOff>304800</xdr:rowOff>
    </xdr:to>
    <xdr:sp macro="" textlink="">
      <xdr:nvSpPr>
        <xdr:cNvPr id="26758" name="AutoShape 3206">
          <a:extLst>
            <a:ext uri="{FF2B5EF4-FFF2-40B4-BE49-F238E27FC236}">
              <a16:creationId xmlns:a16="http://schemas.microsoft.com/office/drawing/2014/main" id="{6ED1F186-C4BE-4C94-8080-D1670CE1AB3B}"/>
            </a:ext>
          </a:extLst>
        </xdr:cNvPr>
        <xdr:cNvSpPr>
          <a:spLocks noChangeAspect="1" noChangeArrowheads="1"/>
        </xdr:cNvSpPr>
      </xdr:nvSpPr>
      <xdr:spPr bwMode="auto">
        <a:xfrm>
          <a:off x="31115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529</xdr:row>
      <xdr:rowOff>0</xdr:rowOff>
    </xdr:from>
    <xdr:to>
      <xdr:col>0</xdr:col>
      <xdr:colOff>927100</xdr:colOff>
      <xdr:row>529</xdr:row>
      <xdr:rowOff>304800</xdr:rowOff>
    </xdr:to>
    <xdr:sp macro="" textlink="">
      <xdr:nvSpPr>
        <xdr:cNvPr id="26759" name="AutoShape 3207" descr="https://adas-server.mobiledrivetech.com/polarion/icons/default/enums/type_purple_spec.png">
          <a:hlinkClick xmlns:r="http://schemas.openxmlformats.org/officeDocument/2006/relationships" r:id="rId1055" tgtFrame="_blank"/>
          <a:extLst>
            <a:ext uri="{FF2B5EF4-FFF2-40B4-BE49-F238E27FC236}">
              <a16:creationId xmlns:a16="http://schemas.microsoft.com/office/drawing/2014/main" id="{93281BD4-970B-4304-9249-476E98F51CF5}"/>
            </a:ext>
          </a:extLst>
        </xdr:cNvPr>
        <xdr:cNvSpPr>
          <a:spLocks noChangeAspect="1" noChangeArrowheads="1"/>
        </xdr:cNvSpPr>
      </xdr:nvSpPr>
      <xdr:spPr bwMode="auto">
        <a:xfrm>
          <a:off x="62230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529</xdr:row>
      <xdr:rowOff>0</xdr:rowOff>
    </xdr:from>
    <xdr:to>
      <xdr:col>1</xdr:col>
      <xdr:colOff>304800</xdr:colOff>
      <xdr:row>529</xdr:row>
      <xdr:rowOff>304800</xdr:rowOff>
    </xdr:to>
    <xdr:sp macro="" textlink="">
      <xdr:nvSpPr>
        <xdr:cNvPr id="26760" name="AutoShape 3208" descr="https://adas-server.mobiledrivetech.com/polarion/icons/default/enums/type_purple_spec.png">
          <a:hlinkClick xmlns:r="http://schemas.openxmlformats.org/officeDocument/2006/relationships" r:id="rId1055" tgtFrame="_top"/>
          <a:extLst>
            <a:ext uri="{FF2B5EF4-FFF2-40B4-BE49-F238E27FC236}">
              <a16:creationId xmlns:a16="http://schemas.microsoft.com/office/drawing/2014/main" id="{6455C629-95EB-4131-BEE8-037CFA0FAD3F}"/>
            </a:ext>
          </a:extLst>
        </xdr:cNvPr>
        <xdr:cNvSpPr>
          <a:spLocks noChangeAspect="1" noChangeArrowheads="1"/>
        </xdr:cNvSpPr>
      </xdr:nvSpPr>
      <xdr:spPr bwMode="auto">
        <a:xfrm>
          <a:off x="202565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529</xdr:row>
      <xdr:rowOff>0</xdr:rowOff>
    </xdr:from>
    <xdr:to>
      <xdr:col>2</xdr:col>
      <xdr:colOff>304800</xdr:colOff>
      <xdr:row>529</xdr:row>
      <xdr:rowOff>304800</xdr:rowOff>
    </xdr:to>
    <xdr:sp macro="" textlink="">
      <xdr:nvSpPr>
        <xdr:cNvPr id="26761" name="AutoShape 3209" descr="https://adas-server.mobiledrivetech.com/polarion/icons/default/enums/type_spike.gif">
          <a:hlinkClick xmlns:r="http://schemas.openxmlformats.org/officeDocument/2006/relationships" r:id="rId1056" tgtFrame="_blank"/>
          <a:extLst>
            <a:ext uri="{FF2B5EF4-FFF2-40B4-BE49-F238E27FC236}">
              <a16:creationId xmlns:a16="http://schemas.microsoft.com/office/drawing/2014/main" id="{002F29D1-2A8C-4077-A04B-2DD7811244EB}"/>
            </a:ext>
          </a:extLst>
        </xdr:cNvPr>
        <xdr:cNvSpPr>
          <a:spLocks noChangeAspect="1" noChangeArrowheads="1"/>
        </xdr:cNvSpPr>
      </xdr:nvSpPr>
      <xdr:spPr bwMode="auto">
        <a:xfrm>
          <a:off x="265430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529</xdr:row>
      <xdr:rowOff>0</xdr:rowOff>
    </xdr:from>
    <xdr:to>
      <xdr:col>3</xdr:col>
      <xdr:colOff>304800</xdr:colOff>
      <xdr:row>529</xdr:row>
      <xdr:rowOff>304800</xdr:rowOff>
    </xdr:to>
    <xdr:sp macro="" textlink="">
      <xdr:nvSpPr>
        <xdr:cNvPr id="26762" name="AutoShape 3210" descr="https://adas-server.mobiledrivetech.com/polarion/icons/default/enums/type_spike.gif">
          <a:hlinkClick xmlns:r="http://schemas.openxmlformats.org/officeDocument/2006/relationships" r:id="rId1056" tgtFrame="_top"/>
          <a:extLst>
            <a:ext uri="{FF2B5EF4-FFF2-40B4-BE49-F238E27FC236}">
              <a16:creationId xmlns:a16="http://schemas.microsoft.com/office/drawing/2014/main" id="{357EF116-037B-4258-8B19-FC7C7B946622}"/>
            </a:ext>
          </a:extLst>
        </xdr:cNvPr>
        <xdr:cNvSpPr>
          <a:spLocks noChangeAspect="1" noChangeArrowheads="1"/>
        </xdr:cNvSpPr>
      </xdr:nvSpPr>
      <xdr:spPr bwMode="auto">
        <a:xfrm>
          <a:off x="5797550" y="345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xdr:row>
      <xdr:rowOff>0</xdr:rowOff>
    </xdr:from>
    <xdr:to>
      <xdr:col>0</xdr:col>
      <xdr:colOff>304800</xdr:colOff>
      <xdr:row>530</xdr:row>
      <xdr:rowOff>304800</xdr:rowOff>
    </xdr:to>
    <xdr:sp macro="" textlink="">
      <xdr:nvSpPr>
        <xdr:cNvPr id="26763" name="AutoShape 3211" descr="https://adas-server.mobiledrivetech.com/polarion/ria/images/suspect.gif">
          <a:extLst>
            <a:ext uri="{FF2B5EF4-FFF2-40B4-BE49-F238E27FC236}">
              <a16:creationId xmlns:a16="http://schemas.microsoft.com/office/drawing/2014/main" id="{359A1E1C-DA6A-4B1D-8094-8C12C74A52A8}"/>
            </a:ext>
          </a:extLst>
        </xdr:cNvPr>
        <xdr:cNvSpPr>
          <a:spLocks noChangeAspect="1" noChangeArrowheads="1"/>
        </xdr:cNvSpPr>
      </xdr:nvSpPr>
      <xdr:spPr bwMode="auto">
        <a:xfrm>
          <a:off x="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530</xdr:row>
      <xdr:rowOff>0</xdr:rowOff>
    </xdr:from>
    <xdr:to>
      <xdr:col>0</xdr:col>
      <xdr:colOff>615950</xdr:colOff>
      <xdr:row>530</xdr:row>
      <xdr:rowOff>304800</xdr:rowOff>
    </xdr:to>
    <xdr:sp macro="" textlink="">
      <xdr:nvSpPr>
        <xdr:cNvPr id="26764" name="AutoShape 3212">
          <a:extLst>
            <a:ext uri="{FF2B5EF4-FFF2-40B4-BE49-F238E27FC236}">
              <a16:creationId xmlns:a16="http://schemas.microsoft.com/office/drawing/2014/main" id="{5B35565C-B183-4CC4-90D1-0694CCFA2FC1}"/>
            </a:ext>
          </a:extLst>
        </xdr:cNvPr>
        <xdr:cNvSpPr>
          <a:spLocks noChangeAspect="1" noChangeArrowheads="1"/>
        </xdr:cNvSpPr>
      </xdr:nvSpPr>
      <xdr:spPr bwMode="auto">
        <a:xfrm>
          <a:off x="31115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530</xdr:row>
      <xdr:rowOff>0</xdr:rowOff>
    </xdr:from>
    <xdr:to>
      <xdr:col>0</xdr:col>
      <xdr:colOff>927100</xdr:colOff>
      <xdr:row>530</xdr:row>
      <xdr:rowOff>304800</xdr:rowOff>
    </xdr:to>
    <xdr:sp macro="" textlink="">
      <xdr:nvSpPr>
        <xdr:cNvPr id="26765" name="AutoShape 3213" descr="https://adas-server.mobiledrivetech.com/polarion/icons/default/enums/type_purple_spec.png">
          <a:hlinkClick xmlns:r="http://schemas.openxmlformats.org/officeDocument/2006/relationships" r:id="rId1057" tgtFrame="_blank"/>
          <a:extLst>
            <a:ext uri="{FF2B5EF4-FFF2-40B4-BE49-F238E27FC236}">
              <a16:creationId xmlns:a16="http://schemas.microsoft.com/office/drawing/2014/main" id="{5A9534F0-6ECB-4ABD-8E55-FBE2F6C26EAE}"/>
            </a:ext>
          </a:extLst>
        </xdr:cNvPr>
        <xdr:cNvSpPr>
          <a:spLocks noChangeAspect="1" noChangeArrowheads="1"/>
        </xdr:cNvSpPr>
      </xdr:nvSpPr>
      <xdr:spPr bwMode="auto">
        <a:xfrm>
          <a:off x="62230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530</xdr:row>
      <xdr:rowOff>0</xdr:rowOff>
    </xdr:from>
    <xdr:to>
      <xdr:col>1</xdr:col>
      <xdr:colOff>304800</xdr:colOff>
      <xdr:row>530</xdr:row>
      <xdr:rowOff>304800</xdr:rowOff>
    </xdr:to>
    <xdr:sp macro="" textlink="">
      <xdr:nvSpPr>
        <xdr:cNvPr id="26766" name="AutoShape 3214" descr="https://adas-server.mobiledrivetech.com/polarion/icons/default/enums/type_purple_spec.png">
          <a:hlinkClick xmlns:r="http://schemas.openxmlformats.org/officeDocument/2006/relationships" r:id="rId1057" tgtFrame="_top"/>
          <a:extLst>
            <a:ext uri="{FF2B5EF4-FFF2-40B4-BE49-F238E27FC236}">
              <a16:creationId xmlns:a16="http://schemas.microsoft.com/office/drawing/2014/main" id="{B40480B9-EA9B-4976-90E5-94CE64ECE15B}"/>
            </a:ext>
          </a:extLst>
        </xdr:cNvPr>
        <xdr:cNvSpPr>
          <a:spLocks noChangeAspect="1" noChangeArrowheads="1"/>
        </xdr:cNvSpPr>
      </xdr:nvSpPr>
      <xdr:spPr bwMode="auto">
        <a:xfrm>
          <a:off x="202565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530</xdr:row>
      <xdr:rowOff>0</xdr:rowOff>
    </xdr:from>
    <xdr:to>
      <xdr:col>2</xdr:col>
      <xdr:colOff>304800</xdr:colOff>
      <xdr:row>530</xdr:row>
      <xdr:rowOff>304800</xdr:rowOff>
    </xdr:to>
    <xdr:sp macro="" textlink="">
      <xdr:nvSpPr>
        <xdr:cNvPr id="26767" name="AutoShape 3215" descr="https://adas-server.mobiledrivetech.com/polarion/icons/default/enums/type_spike.gif">
          <a:hlinkClick xmlns:r="http://schemas.openxmlformats.org/officeDocument/2006/relationships" r:id="rId1058" tgtFrame="_blank"/>
          <a:extLst>
            <a:ext uri="{FF2B5EF4-FFF2-40B4-BE49-F238E27FC236}">
              <a16:creationId xmlns:a16="http://schemas.microsoft.com/office/drawing/2014/main" id="{3F78DB3E-31C5-4A45-A857-6B356C982BB3}"/>
            </a:ext>
          </a:extLst>
        </xdr:cNvPr>
        <xdr:cNvSpPr>
          <a:spLocks noChangeAspect="1" noChangeArrowheads="1"/>
        </xdr:cNvSpPr>
      </xdr:nvSpPr>
      <xdr:spPr bwMode="auto">
        <a:xfrm>
          <a:off x="265430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530</xdr:row>
      <xdr:rowOff>0</xdr:rowOff>
    </xdr:from>
    <xdr:to>
      <xdr:col>3</xdr:col>
      <xdr:colOff>304800</xdr:colOff>
      <xdr:row>530</xdr:row>
      <xdr:rowOff>304800</xdr:rowOff>
    </xdr:to>
    <xdr:sp macro="" textlink="">
      <xdr:nvSpPr>
        <xdr:cNvPr id="26768" name="AutoShape 3216" descr="https://adas-server.mobiledrivetech.com/polarion/icons/default/enums/type_spike.gif">
          <a:hlinkClick xmlns:r="http://schemas.openxmlformats.org/officeDocument/2006/relationships" r:id="rId1058" tgtFrame="_top"/>
          <a:extLst>
            <a:ext uri="{FF2B5EF4-FFF2-40B4-BE49-F238E27FC236}">
              <a16:creationId xmlns:a16="http://schemas.microsoft.com/office/drawing/2014/main" id="{76371497-F44B-4AE4-B0A3-1728DEAD2A4F}"/>
            </a:ext>
          </a:extLst>
        </xdr:cNvPr>
        <xdr:cNvSpPr>
          <a:spLocks noChangeAspect="1" noChangeArrowheads="1"/>
        </xdr:cNvSpPr>
      </xdr:nvSpPr>
      <xdr:spPr bwMode="auto">
        <a:xfrm>
          <a:off x="5797550" y="346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xdr:row>
      <xdr:rowOff>0</xdr:rowOff>
    </xdr:from>
    <xdr:to>
      <xdr:col>0</xdr:col>
      <xdr:colOff>304800</xdr:colOff>
      <xdr:row>531</xdr:row>
      <xdr:rowOff>304800</xdr:rowOff>
    </xdr:to>
    <xdr:sp macro="" textlink="">
      <xdr:nvSpPr>
        <xdr:cNvPr id="26769" name="AutoShape 3217" descr="https://adas-server.mobiledrivetech.com/polarion/ria/images/suspect.gif">
          <a:extLst>
            <a:ext uri="{FF2B5EF4-FFF2-40B4-BE49-F238E27FC236}">
              <a16:creationId xmlns:a16="http://schemas.microsoft.com/office/drawing/2014/main" id="{AA8A6443-BAE6-478E-BF19-17902EA008BD}"/>
            </a:ext>
          </a:extLst>
        </xdr:cNvPr>
        <xdr:cNvSpPr>
          <a:spLocks noChangeAspect="1" noChangeArrowheads="1"/>
        </xdr:cNvSpPr>
      </xdr:nvSpPr>
      <xdr:spPr bwMode="auto">
        <a:xfrm>
          <a:off x="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531</xdr:row>
      <xdr:rowOff>0</xdr:rowOff>
    </xdr:from>
    <xdr:to>
      <xdr:col>0</xdr:col>
      <xdr:colOff>615950</xdr:colOff>
      <xdr:row>531</xdr:row>
      <xdr:rowOff>304800</xdr:rowOff>
    </xdr:to>
    <xdr:sp macro="" textlink="">
      <xdr:nvSpPr>
        <xdr:cNvPr id="26770" name="AutoShape 3218">
          <a:extLst>
            <a:ext uri="{FF2B5EF4-FFF2-40B4-BE49-F238E27FC236}">
              <a16:creationId xmlns:a16="http://schemas.microsoft.com/office/drawing/2014/main" id="{61ED15AE-03B0-44B1-83A6-60D85F520746}"/>
            </a:ext>
          </a:extLst>
        </xdr:cNvPr>
        <xdr:cNvSpPr>
          <a:spLocks noChangeAspect="1" noChangeArrowheads="1"/>
        </xdr:cNvSpPr>
      </xdr:nvSpPr>
      <xdr:spPr bwMode="auto">
        <a:xfrm>
          <a:off x="31115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531</xdr:row>
      <xdr:rowOff>0</xdr:rowOff>
    </xdr:from>
    <xdr:to>
      <xdr:col>0</xdr:col>
      <xdr:colOff>927100</xdr:colOff>
      <xdr:row>531</xdr:row>
      <xdr:rowOff>304800</xdr:rowOff>
    </xdr:to>
    <xdr:sp macro="" textlink="">
      <xdr:nvSpPr>
        <xdr:cNvPr id="26771" name="AutoShape 3219" descr="https://adas-server.mobiledrivetech.com/polarion/icons/default/enums/type_purple_spec.png">
          <a:hlinkClick xmlns:r="http://schemas.openxmlformats.org/officeDocument/2006/relationships" r:id="rId1059" tgtFrame="_blank"/>
          <a:extLst>
            <a:ext uri="{FF2B5EF4-FFF2-40B4-BE49-F238E27FC236}">
              <a16:creationId xmlns:a16="http://schemas.microsoft.com/office/drawing/2014/main" id="{E090B644-FD2B-4BCD-8002-9D21AF7F84ED}"/>
            </a:ext>
          </a:extLst>
        </xdr:cNvPr>
        <xdr:cNvSpPr>
          <a:spLocks noChangeAspect="1" noChangeArrowheads="1"/>
        </xdr:cNvSpPr>
      </xdr:nvSpPr>
      <xdr:spPr bwMode="auto">
        <a:xfrm>
          <a:off x="62230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531</xdr:row>
      <xdr:rowOff>0</xdr:rowOff>
    </xdr:from>
    <xdr:to>
      <xdr:col>1</xdr:col>
      <xdr:colOff>304800</xdr:colOff>
      <xdr:row>531</xdr:row>
      <xdr:rowOff>304800</xdr:rowOff>
    </xdr:to>
    <xdr:sp macro="" textlink="">
      <xdr:nvSpPr>
        <xdr:cNvPr id="26772" name="AutoShape 3220" descr="https://adas-server.mobiledrivetech.com/polarion/icons/default/enums/type_purple_spec.png">
          <a:hlinkClick xmlns:r="http://schemas.openxmlformats.org/officeDocument/2006/relationships" r:id="rId1059" tgtFrame="_top"/>
          <a:extLst>
            <a:ext uri="{FF2B5EF4-FFF2-40B4-BE49-F238E27FC236}">
              <a16:creationId xmlns:a16="http://schemas.microsoft.com/office/drawing/2014/main" id="{278BF017-84C8-4849-8496-F6BBB354907F}"/>
            </a:ext>
          </a:extLst>
        </xdr:cNvPr>
        <xdr:cNvSpPr>
          <a:spLocks noChangeAspect="1" noChangeArrowheads="1"/>
        </xdr:cNvSpPr>
      </xdr:nvSpPr>
      <xdr:spPr bwMode="auto">
        <a:xfrm>
          <a:off x="202565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531</xdr:row>
      <xdr:rowOff>0</xdr:rowOff>
    </xdr:from>
    <xdr:to>
      <xdr:col>2</xdr:col>
      <xdr:colOff>304800</xdr:colOff>
      <xdr:row>531</xdr:row>
      <xdr:rowOff>304800</xdr:rowOff>
    </xdr:to>
    <xdr:sp macro="" textlink="">
      <xdr:nvSpPr>
        <xdr:cNvPr id="26773" name="AutoShape 3221" descr="https://adas-server.mobiledrivetech.com/polarion/icons/default/enums/type_spike.gif">
          <a:hlinkClick xmlns:r="http://schemas.openxmlformats.org/officeDocument/2006/relationships" r:id="rId1060" tgtFrame="_blank"/>
          <a:extLst>
            <a:ext uri="{FF2B5EF4-FFF2-40B4-BE49-F238E27FC236}">
              <a16:creationId xmlns:a16="http://schemas.microsoft.com/office/drawing/2014/main" id="{06367B74-D563-429F-9846-2ADF95400D87}"/>
            </a:ext>
          </a:extLst>
        </xdr:cNvPr>
        <xdr:cNvSpPr>
          <a:spLocks noChangeAspect="1" noChangeArrowheads="1"/>
        </xdr:cNvSpPr>
      </xdr:nvSpPr>
      <xdr:spPr bwMode="auto">
        <a:xfrm>
          <a:off x="265430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531</xdr:row>
      <xdr:rowOff>0</xdr:rowOff>
    </xdr:from>
    <xdr:to>
      <xdr:col>3</xdr:col>
      <xdr:colOff>304800</xdr:colOff>
      <xdr:row>531</xdr:row>
      <xdr:rowOff>304800</xdr:rowOff>
    </xdr:to>
    <xdr:sp macro="" textlink="">
      <xdr:nvSpPr>
        <xdr:cNvPr id="26774" name="AutoShape 3222" descr="https://adas-server.mobiledrivetech.com/polarion/icons/default/enums/type_spike.gif">
          <a:hlinkClick xmlns:r="http://schemas.openxmlformats.org/officeDocument/2006/relationships" r:id="rId1060" tgtFrame="_top"/>
          <a:extLst>
            <a:ext uri="{FF2B5EF4-FFF2-40B4-BE49-F238E27FC236}">
              <a16:creationId xmlns:a16="http://schemas.microsoft.com/office/drawing/2014/main" id="{F133DEEC-354D-43CD-97FB-42FAB0C5A75C}"/>
            </a:ext>
          </a:extLst>
        </xdr:cNvPr>
        <xdr:cNvSpPr>
          <a:spLocks noChangeAspect="1" noChangeArrowheads="1"/>
        </xdr:cNvSpPr>
      </xdr:nvSpPr>
      <xdr:spPr bwMode="auto">
        <a:xfrm>
          <a:off x="5797550" y="347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xdr:row>
      <xdr:rowOff>0</xdr:rowOff>
    </xdr:from>
    <xdr:to>
      <xdr:col>0</xdr:col>
      <xdr:colOff>304800</xdr:colOff>
      <xdr:row>532</xdr:row>
      <xdr:rowOff>304800</xdr:rowOff>
    </xdr:to>
    <xdr:sp macro="" textlink="">
      <xdr:nvSpPr>
        <xdr:cNvPr id="26775" name="AutoShape 3223" descr="https://adas-server.mobiledrivetech.com/polarion/ria/images/suspect.gif">
          <a:extLst>
            <a:ext uri="{FF2B5EF4-FFF2-40B4-BE49-F238E27FC236}">
              <a16:creationId xmlns:a16="http://schemas.microsoft.com/office/drawing/2014/main" id="{2650F993-C468-44A5-8AB7-B7263E35820C}"/>
            </a:ext>
          </a:extLst>
        </xdr:cNvPr>
        <xdr:cNvSpPr>
          <a:spLocks noChangeAspect="1" noChangeArrowheads="1"/>
        </xdr:cNvSpPr>
      </xdr:nvSpPr>
      <xdr:spPr bwMode="auto">
        <a:xfrm>
          <a:off x="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532</xdr:row>
      <xdr:rowOff>0</xdr:rowOff>
    </xdr:from>
    <xdr:to>
      <xdr:col>0</xdr:col>
      <xdr:colOff>615950</xdr:colOff>
      <xdr:row>532</xdr:row>
      <xdr:rowOff>304800</xdr:rowOff>
    </xdr:to>
    <xdr:sp macro="" textlink="">
      <xdr:nvSpPr>
        <xdr:cNvPr id="26776" name="AutoShape 3224">
          <a:extLst>
            <a:ext uri="{FF2B5EF4-FFF2-40B4-BE49-F238E27FC236}">
              <a16:creationId xmlns:a16="http://schemas.microsoft.com/office/drawing/2014/main" id="{28FABA02-A869-47F9-81DD-1912DDC8CDBB}"/>
            </a:ext>
          </a:extLst>
        </xdr:cNvPr>
        <xdr:cNvSpPr>
          <a:spLocks noChangeAspect="1" noChangeArrowheads="1"/>
        </xdr:cNvSpPr>
      </xdr:nvSpPr>
      <xdr:spPr bwMode="auto">
        <a:xfrm>
          <a:off x="31115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532</xdr:row>
      <xdr:rowOff>0</xdr:rowOff>
    </xdr:from>
    <xdr:to>
      <xdr:col>0</xdr:col>
      <xdr:colOff>927100</xdr:colOff>
      <xdr:row>532</xdr:row>
      <xdr:rowOff>304800</xdr:rowOff>
    </xdr:to>
    <xdr:sp macro="" textlink="">
      <xdr:nvSpPr>
        <xdr:cNvPr id="26777" name="AutoShape 3225" descr="https://adas-server.mobiledrivetech.com/polarion/icons/default/enums/type_purple_spec.png">
          <a:hlinkClick xmlns:r="http://schemas.openxmlformats.org/officeDocument/2006/relationships" r:id="rId1061" tgtFrame="_blank"/>
          <a:extLst>
            <a:ext uri="{FF2B5EF4-FFF2-40B4-BE49-F238E27FC236}">
              <a16:creationId xmlns:a16="http://schemas.microsoft.com/office/drawing/2014/main" id="{DA0E5B80-A1DA-4EE4-B042-E591AB42263B}"/>
            </a:ext>
          </a:extLst>
        </xdr:cNvPr>
        <xdr:cNvSpPr>
          <a:spLocks noChangeAspect="1" noChangeArrowheads="1"/>
        </xdr:cNvSpPr>
      </xdr:nvSpPr>
      <xdr:spPr bwMode="auto">
        <a:xfrm>
          <a:off x="62230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304800</xdr:rowOff>
    </xdr:to>
    <xdr:sp macro="" textlink="">
      <xdr:nvSpPr>
        <xdr:cNvPr id="26778" name="AutoShape 3226" descr="https://adas-server.mobiledrivetech.com/polarion/icons/default/enums/type_purple_spec.png">
          <a:hlinkClick xmlns:r="http://schemas.openxmlformats.org/officeDocument/2006/relationships" r:id="rId1061" tgtFrame="_top"/>
          <a:extLst>
            <a:ext uri="{FF2B5EF4-FFF2-40B4-BE49-F238E27FC236}">
              <a16:creationId xmlns:a16="http://schemas.microsoft.com/office/drawing/2014/main" id="{3519EBE4-5B5E-4E51-83AA-E08B126E7132}"/>
            </a:ext>
          </a:extLst>
        </xdr:cNvPr>
        <xdr:cNvSpPr>
          <a:spLocks noChangeAspect="1" noChangeArrowheads="1"/>
        </xdr:cNvSpPr>
      </xdr:nvSpPr>
      <xdr:spPr bwMode="auto">
        <a:xfrm>
          <a:off x="202565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532</xdr:row>
      <xdr:rowOff>0</xdr:rowOff>
    </xdr:from>
    <xdr:to>
      <xdr:col>2</xdr:col>
      <xdr:colOff>304800</xdr:colOff>
      <xdr:row>532</xdr:row>
      <xdr:rowOff>304800</xdr:rowOff>
    </xdr:to>
    <xdr:sp macro="" textlink="">
      <xdr:nvSpPr>
        <xdr:cNvPr id="26779" name="AutoShape 3227" descr="https://adas-server.mobiledrivetech.com/polarion/icons/default/enums/type_spike.gif">
          <a:hlinkClick xmlns:r="http://schemas.openxmlformats.org/officeDocument/2006/relationships" r:id="rId1062" tgtFrame="_blank"/>
          <a:extLst>
            <a:ext uri="{FF2B5EF4-FFF2-40B4-BE49-F238E27FC236}">
              <a16:creationId xmlns:a16="http://schemas.microsoft.com/office/drawing/2014/main" id="{122FE150-C342-47B9-A857-3AB0D44EB7D6}"/>
            </a:ext>
          </a:extLst>
        </xdr:cNvPr>
        <xdr:cNvSpPr>
          <a:spLocks noChangeAspect="1" noChangeArrowheads="1"/>
        </xdr:cNvSpPr>
      </xdr:nvSpPr>
      <xdr:spPr bwMode="auto">
        <a:xfrm>
          <a:off x="265430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532</xdr:row>
      <xdr:rowOff>0</xdr:rowOff>
    </xdr:from>
    <xdr:to>
      <xdr:col>3</xdr:col>
      <xdr:colOff>304800</xdr:colOff>
      <xdr:row>532</xdr:row>
      <xdr:rowOff>304800</xdr:rowOff>
    </xdr:to>
    <xdr:sp macro="" textlink="">
      <xdr:nvSpPr>
        <xdr:cNvPr id="26780" name="AutoShape 3228" descr="https://adas-server.mobiledrivetech.com/polarion/icons/default/enums/type_spike.gif">
          <a:hlinkClick xmlns:r="http://schemas.openxmlformats.org/officeDocument/2006/relationships" r:id="rId1062" tgtFrame="_top"/>
          <a:extLst>
            <a:ext uri="{FF2B5EF4-FFF2-40B4-BE49-F238E27FC236}">
              <a16:creationId xmlns:a16="http://schemas.microsoft.com/office/drawing/2014/main" id="{E8D759A3-EBAE-463F-B626-CBC3681E8B97}"/>
            </a:ext>
          </a:extLst>
        </xdr:cNvPr>
        <xdr:cNvSpPr>
          <a:spLocks noChangeAspect="1" noChangeArrowheads="1"/>
        </xdr:cNvSpPr>
      </xdr:nvSpPr>
      <xdr:spPr bwMode="auto">
        <a:xfrm>
          <a:off x="5797550" y="3479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xdr:row>
      <xdr:rowOff>0</xdr:rowOff>
    </xdr:from>
    <xdr:to>
      <xdr:col>0</xdr:col>
      <xdr:colOff>304800</xdr:colOff>
      <xdr:row>533</xdr:row>
      <xdr:rowOff>304800</xdr:rowOff>
    </xdr:to>
    <xdr:sp macro="" textlink="">
      <xdr:nvSpPr>
        <xdr:cNvPr id="26781" name="AutoShape 3229" descr="https://adas-server.mobiledrivetech.com/polarion/ria/images/suspect.gif">
          <a:extLst>
            <a:ext uri="{FF2B5EF4-FFF2-40B4-BE49-F238E27FC236}">
              <a16:creationId xmlns:a16="http://schemas.microsoft.com/office/drawing/2014/main" id="{2C381A3A-6FFD-4035-A621-321C730A0363}"/>
            </a:ext>
          </a:extLst>
        </xdr:cNvPr>
        <xdr:cNvSpPr>
          <a:spLocks noChangeAspect="1" noChangeArrowheads="1"/>
        </xdr:cNvSpPr>
      </xdr:nvSpPr>
      <xdr:spPr bwMode="auto">
        <a:xfrm>
          <a:off x="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533</xdr:row>
      <xdr:rowOff>0</xdr:rowOff>
    </xdr:from>
    <xdr:to>
      <xdr:col>0</xdr:col>
      <xdr:colOff>615950</xdr:colOff>
      <xdr:row>533</xdr:row>
      <xdr:rowOff>304800</xdr:rowOff>
    </xdr:to>
    <xdr:sp macro="" textlink="">
      <xdr:nvSpPr>
        <xdr:cNvPr id="26782" name="AutoShape 3230">
          <a:extLst>
            <a:ext uri="{FF2B5EF4-FFF2-40B4-BE49-F238E27FC236}">
              <a16:creationId xmlns:a16="http://schemas.microsoft.com/office/drawing/2014/main" id="{529CF802-7528-407A-9FF0-B8049F96727F}"/>
            </a:ext>
          </a:extLst>
        </xdr:cNvPr>
        <xdr:cNvSpPr>
          <a:spLocks noChangeAspect="1" noChangeArrowheads="1"/>
        </xdr:cNvSpPr>
      </xdr:nvSpPr>
      <xdr:spPr bwMode="auto">
        <a:xfrm>
          <a:off x="31115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533</xdr:row>
      <xdr:rowOff>0</xdr:rowOff>
    </xdr:from>
    <xdr:to>
      <xdr:col>0</xdr:col>
      <xdr:colOff>927100</xdr:colOff>
      <xdr:row>533</xdr:row>
      <xdr:rowOff>304800</xdr:rowOff>
    </xdr:to>
    <xdr:sp macro="" textlink="">
      <xdr:nvSpPr>
        <xdr:cNvPr id="26783" name="AutoShape 3231" descr="https://adas-server.mobiledrivetech.com/polarion/icons/default/enums/type_purple_spec.png">
          <a:hlinkClick xmlns:r="http://schemas.openxmlformats.org/officeDocument/2006/relationships" r:id="rId1063" tgtFrame="_blank"/>
          <a:extLst>
            <a:ext uri="{FF2B5EF4-FFF2-40B4-BE49-F238E27FC236}">
              <a16:creationId xmlns:a16="http://schemas.microsoft.com/office/drawing/2014/main" id="{824983A6-20FA-4BAD-9946-077299BCE910}"/>
            </a:ext>
          </a:extLst>
        </xdr:cNvPr>
        <xdr:cNvSpPr>
          <a:spLocks noChangeAspect="1" noChangeArrowheads="1"/>
        </xdr:cNvSpPr>
      </xdr:nvSpPr>
      <xdr:spPr bwMode="auto">
        <a:xfrm>
          <a:off x="62230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533</xdr:row>
      <xdr:rowOff>0</xdr:rowOff>
    </xdr:from>
    <xdr:to>
      <xdr:col>1</xdr:col>
      <xdr:colOff>304800</xdr:colOff>
      <xdr:row>533</xdr:row>
      <xdr:rowOff>304800</xdr:rowOff>
    </xdr:to>
    <xdr:sp macro="" textlink="">
      <xdr:nvSpPr>
        <xdr:cNvPr id="26784" name="AutoShape 3232" descr="https://adas-server.mobiledrivetech.com/polarion/icons/default/enums/type_purple_spec.png">
          <a:hlinkClick xmlns:r="http://schemas.openxmlformats.org/officeDocument/2006/relationships" r:id="rId1063" tgtFrame="_top"/>
          <a:extLst>
            <a:ext uri="{FF2B5EF4-FFF2-40B4-BE49-F238E27FC236}">
              <a16:creationId xmlns:a16="http://schemas.microsoft.com/office/drawing/2014/main" id="{26468FA9-4F8E-44F3-B3CE-F44A370E9283}"/>
            </a:ext>
          </a:extLst>
        </xdr:cNvPr>
        <xdr:cNvSpPr>
          <a:spLocks noChangeAspect="1" noChangeArrowheads="1"/>
        </xdr:cNvSpPr>
      </xdr:nvSpPr>
      <xdr:spPr bwMode="auto">
        <a:xfrm>
          <a:off x="202565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533</xdr:row>
      <xdr:rowOff>0</xdr:rowOff>
    </xdr:from>
    <xdr:to>
      <xdr:col>2</xdr:col>
      <xdr:colOff>304800</xdr:colOff>
      <xdr:row>533</xdr:row>
      <xdr:rowOff>304800</xdr:rowOff>
    </xdr:to>
    <xdr:sp macro="" textlink="">
      <xdr:nvSpPr>
        <xdr:cNvPr id="26785" name="AutoShape 3233" descr="https://adas-server.mobiledrivetech.com/polarion/icons/default/enums/type_spike.gif">
          <a:hlinkClick xmlns:r="http://schemas.openxmlformats.org/officeDocument/2006/relationships" r:id="rId1064" tgtFrame="_blank"/>
          <a:extLst>
            <a:ext uri="{FF2B5EF4-FFF2-40B4-BE49-F238E27FC236}">
              <a16:creationId xmlns:a16="http://schemas.microsoft.com/office/drawing/2014/main" id="{833CC03E-C948-48FC-8906-CC2759D1E26A}"/>
            </a:ext>
          </a:extLst>
        </xdr:cNvPr>
        <xdr:cNvSpPr>
          <a:spLocks noChangeAspect="1" noChangeArrowheads="1"/>
        </xdr:cNvSpPr>
      </xdr:nvSpPr>
      <xdr:spPr bwMode="auto">
        <a:xfrm>
          <a:off x="265430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533</xdr:row>
      <xdr:rowOff>0</xdr:rowOff>
    </xdr:from>
    <xdr:to>
      <xdr:col>3</xdr:col>
      <xdr:colOff>304800</xdr:colOff>
      <xdr:row>533</xdr:row>
      <xdr:rowOff>304800</xdr:rowOff>
    </xdr:to>
    <xdr:sp macro="" textlink="">
      <xdr:nvSpPr>
        <xdr:cNvPr id="26786" name="AutoShape 3234" descr="https://adas-server.mobiledrivetech.com/polarion/icons/default/enums/type_spike.gif">
          <a:hlinkClick xmlns:r="http://schemas.openxmlformats.org/officeDocument/2006/relationships" r:id="rId1064" tgtFrame="_top"/>
          <a:extLst>
            <a:ext uri="{FF2B5EF4-FFF2-40B4-BE49-F238E27FC236}">
              <a16:creationId xmlns:a16="http://schemas.microsoft.com/office/drawing/2014/main" id="{9D03BE28-B26B-4059-8F70-52F7A5C7AE33}"/>
            </a:ext>
          </a:extLst>
        </xdr:cNvPr>
        <xdr:cNvSpPr>
          <a:spLocks noChangeAspect="1" noChangeArrowheads="1"/>
        </xdr:cNvSpPr>
      </xdr:nvSpPr>
      <xdr:spPr bwMode="auto">
        <a:xfrm>
          <a:off x="5797550" y="348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xdr:row>
      <xdr:rowOff>0</xdr:rowOff>
    </xdr:from>
    <xdr:to>
      <xdr:col>0</xdr:col>
      <xdr:colOff>304800</xdr:colOff>
      <xdr:row>534</xdr:row>
      <xdr:rowOff>304800</xdr:rowOff>
    </xdr:to>
    <xdr:sp macro="" textlink="">
      <xdr:nvSpPr>
        <xdr:cNvPr id="26787" name="AutoShape 3235" descr="https://adas-server.mobiledrivetech.com/polarion/ria/images/suspect.gif">
          <a:extLst>
            <a:ext uri="{FF2B5EF4-FFF2-40B4-BE49-F238E27FC236}">
              <a16:creationId xmlns:a16="http://schemas.microsoft.com/office/drawing/2014/main" id="{19D571CF-C568-4718-BE75-4A76812F78EB}"/>
            </a:ext>
          </a:extLst>
        </xdr:cNvPr>
        <xdr:cNvSpPr>
          <a:spLocks noChangeAspect="1" noChangeArrowheads="1"/>
        </xdr:cNvSpPr>
      </xdr:nvSpPr>
      <xdr:spPr bwMode="auto">
        <a:xfrm>
          <a:off x="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534</xdr:row>
      <xdr:rowOff>0</xdr:rowOff>
    </xdr:from>
    <xdr:to>
      <xdr:col>0</xdr:col>
      <xdr:colOff>615950</xdr:colOff>
      <xdr:row>534</xdr:row>
      <xdr:rowOff>304800</xdr:rowOff>
    </xdr:to>
    <xdr:sp macro="" textlink="">
      <xdr:nvSpPr>
        <xdr:cNvPr id="26788" name="AutoShape 3236">
          <a:extLst>
            <a:ext uri="{FF2B5EF4-FFF2-40B4-BE49-F238E27FC236}">
              <a16:creationId xmlns:a16="http://schemas.microsoft.com/office/drawing/2014/main" id="{BDB29741-94DE-41F5-A168-BFEB7B5D034C}"/>
            </a:ext>
          </a:extLst>
        </xdr:cNvPr>
        <xdr:cNvSpPr>
          <a:spLocks noChangeAspect="1" noChangeArrowheads="1"/>
        </xdr:cNvSpPr>
      </xdr:nvSpPr>
      <xdr:spPr bwMode="auto">
        <a:xfrm>
          <a:off x="31115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534</xdr:row>
      <xdr:rowOff>0</xdr:rowOff>
    </xdr:from>
    <xdr:to>
      <xdr:col>0</xdr:col>
      <xdr:colOff>927100</xdr:colOff>
      <xdr:row>534</xdr:row>
      <xdr:rowOff>304800</xdr:rowOff>
    </xdr:to>
    <xdr:sp macro="" textlink="">
      <xdr:nvSpPr>
        <xdr:cNvPr id="26789" name="AutoShape 3237" descr="https://adas-server.mobiledrivetech.com/polarion/icons/default/enums/type_purple_spec.png">
          <a:hlinkClick xmlns:r="http://schemas.openxmlformats.org/officeDocument/2006/relationships" r:id="rId1065" tgtFrame="_blank"/>
          <a:extLst>
            <a:ext uri="{FF2B5EF4-FFF2-40B4-BE49-F238E27FC236}">
              <a16:creationId xmlns:a16="http://schemas.microsoft.com/office/drawing/2014/main" id="{39E18026-8DFD-4F06-AA6C-41A58CBBCEA8}"/>
            </a:ext>
          </a:extLst>
        </xdr:cNvPr>
        <xdr:cNvSpPr>
          <a:spLocks noChangeAspect="1" noChangeArrowheads="1"/>
        </xdr:cNvSpPr>
      </xdr:nvSpPr>
      <xdr:spPr bwMode="auto">
        <a:xfrm>
          <a:off x="62230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304800</xdr:rowOff>
    </xdr:to>
    <xdr:sp macro="" textlink="">
      <xdr:nvSpPr>
        <xdr:cNvPr id="26790" name="AutoShape 3238" descr="https://adas-server.mobiledrivetech.com/polarion/icons/default/enums/type_purple_spec.png">
          <a:hlinkClick xmlns:r="http://schemas.openxmlformats.org/officeDocument/2006/relationships" r:id="rId1065" tgtFrame="_top"/>
          <a:extLst>
            <a:ext uri="{FF2B5EF4-FFF2-40B4-BE49-F238E27FC236}">
              <a16:creationId xmlns:a16="http://schemas.microsoft.com/office/drawing/2014/main" id="{A5D11836-D5F9-429C-A1A1-461FA8ECA2BB}"/>
            </a:ext>
          </a:extLst>
        </xdr:cNvPr>
        <xdr:cNvSpPr>
          <a:spLocks noChangeAspect="1" noChangeArrowheads="1"/>
        </xdr:cNvSpPr>
      </xdr:nvSpPr>
      <xdr:spPr bwMode="auto">
        <a:xfrm>
          <a:off x="202565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534</xdr:row>
      <xdr:rowOff>0</xdr:rowOff>
    </xdr:from>
    <xdr:to>
      <xdr:col>2</xdr:col>
      <xdr:colOff>304800</xdr:colOff>
      <xdr:row>534</xdr:row>
      <xdr:rowOff>304800</xdr:rowOff>
    </xdr:to>
    <xdr:sp macro="" textlink="">
      <xdr:nvSpPr>
        <xdr:cNvPr id="26791" name="AutoShape 3239" descr="https://adas-server.mobiledrivetech.com/polarion/icons/default/enums/type_spike.gif">
          <a:hlinkClick xmlns:r="http://schemas.openxmlformats.org/officeDocument/2006/relationships" r:id="rId1066" tgtFrame="_blank"/>
          <a:extLst>
            <a:ext uri="{FF2B5EF4-FFF2-40B4-BE49-F238E27FC236}">
              <a16:creationId xmlns:a16="http://schemas.microsoft.com/office/drawing/2014/main" id="{989B74AB-EE50-4C19-AA66-44FA213D2BFC}"/>
            </a:ext>
          </a:extLst>
        </xdr:cNvPr>
        <xdr:cNvSpPr>
          <a:spLocks noChangeAspect="1" noChangeArrowheads="1"/>
        </xdr:cNvSpPr>
      </xdr:nvSpPr>
      <xdr:spPr bwMode="auto">
        <a:xfrm>
          <a:off x="265430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534</xdr:row>
      <xdr:rowOff>0</xdr:rowOff>
    </xdr:from>
    <xdr:to>
      <xdr:col>3</xdr:col>
      <xdr:colOff>304800</xdr:colOff>
      <xdr:row>534</xdr:row>
      <xdr:rowOff>304800</xdr:rowOff>
    </xdr:to>
    <xdr:sp macro="" textlink="">
      <xdr:nvSpPr>
        <xdr:cNvPr id="26792" name="AutoShape 3240" descr="https://adas-server.mobiledrivetech.com/polarion/icons/default/enums/type_spike.gif">
          <a:hlinkClick xmlns:r="http://schemas.openxmlformats.org/officeDocument/2006/relationships" r:id="rId1066" tgtFrame="_top"/>
          <a:extLst>
            <a:ext uri="{FF2B5EF4-FFF2-40B4-BE49-F238E27FC236}">
              <a16:creationId xmlns:a16="http://schemas.microsoft.com/office/drawing/2014/main" id="{E3848794-AECA-4392-A24A-92D201ED1F01}"/>
            </a:ext>
          </a:extLst>
        </xdr:cNvPr>
        <xdr:cNvSpPr>
          <a:spLocks noChangeAspect="1" noChangeArrowheads="1"/>
        </xdr:cNvSpPr>
      </xdr:nvSpPr>
      <xdr:spPr bwMode="auto">
        <a:xfrm>
          <a:off x="5797550" y="3492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xdr:row>
      <xdr:rowOff>0</xdr:rowOff>
    </xdr:from>
    <xdr:to>
      <xdr:col>0</xdr:col>
      <xdr:colOff>304800</xdr:colOff>
      <xdr:row>535</xdr:row>
      <xdr:rowOff>304800</xdr:rowOff>
    </xdr:to>
    <xdr:sp macro="" textlink="">
      <xdr:nvSpPr>
        <xdr:cNvPr id="26793" name="AutoShape 3241" descr="https://adas-server.mobiledrivetech.com/polarion/ria/images/suspect.gif">
          <a:extLst>
            <a:ext uri="{FF2B5EF4-FFF2-40B4-BE49-F238E27FC236}">
              <a16:creationId xmlns:a16="http://schemas.microsoft.com/office/drawing/2014/main" id="{D35F3186-2E04-4888-990B-EAFF8168F838}"/>
            </a:ext>
          </a:extLst>
        </xdr:cNvPr>
        <xdr:cNvSpPr>
          <a:spLocks noChangeAspect="1" noChangeArrowheads="1"/>
        </xdr:cNvSpPr>
      </xdr:nvSpPr>
      <xdr:spPr bwMode="auto">
        <a:xfrm>
          <a:off x="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535</xdr:row>
      <xdr:rowOff>0</xdr:rowOff>
    </xdr:from>
    <xdr:to>
      <xdr:col>0</xdr:col>
      <xdr:colOff>615950</xdr:colOff>
      <xdr:row>535</xdr:row>
      <xdr:rowOff>304800</xdr:rowOff>
    </xdr:to>
    <xdr:sp macro="" textlink="">
      <xdr:nvSpPr>
        <xdr:cNvPr id="26794" name="AutoShape 3242">
          <a:extLst>
            <a:ext uri="{FF2B5EF4-FFF2-40B4-BE49-F238E27FC236}">
              <a16:creationId xmlns:a16="http://schemas.microsoft.com/office/drawing/2014/main" id="{6D489376-58C9-4AE3-B097-0EB684A19D54}"/>
            </a:ext>
          </a:extLst>
        </xdr:cNvPr>
        <xdr:cNvSpPr>
          <a:spLocks noChangeAspect="1" noChangeArrowheads="1"/>
        </xdr:cNvSpPr>
      </xdr:nvSpPr>
      <xdr:spPr bwMode="auto">
        <a:xfrm>
          <a:off x="31115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535</xdr:row>
      <xdr:rowOff>0</xdr:rowOff>
    </xdr:from>
    <xdr:to>
      <xdr:col>0</xdr:col>
      <xdr:colOff>927100</xdr:colOff>
      <xdr:row>535</xdr:row>
      <xdr:rowOff>304800</xdr:rowOff>
    </xdr:to>
    <xdr:sp macro="" textlink="">
      <xdr:nvSpPr>
        <xdr:cNvPr id="26795" name="AutoShape 3243" descr="https://adas-server.mobiledrivetech.com/polarion/icons/default/enums/type_purple_spec.png">
          <a:hlinkClick xmlns:r="http://schemas.openxmlformats.org/officeDocument/2006/relationships" r:id="rId1067" tgtFrame="_blank"/>
          <a:extLst>
            <a:ext uri="{FF2B5EF4-FFF2-40B4-BE49-F238E27FC236}">
              <a16:creationId xmlns:a16="http://schemas.microsoft.com/office/drawing/2014/main" id="{E8EDCB33-C045-4BEF-AF46-A1A6185C5C01}"/>
            </a:ext>
          </a:extLst>
        </xdr:cNvPr>
        <xdr:cNvSpPr>
          <a:spLocks noChangeAspect="1" noChangeArrowheads="1"/>
        </xdr:cNvSpPr>
      </xdr:nvSpPr>
      <xdr:spPr bwMode="auto">
        <a:xfrm>
          <a:off x="62230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535</xdr:row>
      <xdr:rowOff>0</xdr:rowOff>
    </xdr:from>
    <xdr:to>
      <xdr:col>1</xdr:col>
      <xdr:colOff>304800</xdr:colOff>
      <xdr:row>535</xdr:row>
      <xdr:rowOff>304800</xdr:rowOff>
    </xdr:to>
    <xdr:sp macro="" textlink="">
      <xdr:nvSpPr>
        <xdr:cNvPr id="26796" name="AutoShape 3244" descr="https://adas-server.mobiledrivetech.com/polarion/icons/default/enums/type_purple_spec.png">
          <a:hlinkClick xmlns:r="http://schemas.openxmlformats.org/officeDocument/2006/relationships" r:id="rId1067" tgtFrame="_top"/>
          <a:extLst>
            <a:ext uri="{FF2B5EF4-FFF2-40B4-BE49-F238E27FC236}">
              <a16:creationId xmlns:a16="http://schemas.microsoft.com/office/drawing/2014/main" id="{E1A029E5-1B3A-4A96-8FA5-A4A7F1656690}"/>
            </a:ext>
          </a:extLst>
        </xdr:cNvPr>
        <xdr:cNvSpPr>
          <a:spLocks noChangeAspect="1" noChangeArrowheads="1"/>
        </xdr:cNvSpPr>
      </xdr:nvSpPr>
      <xdr:spPr bwMode="auto">
        <a:xfrm>
          <a:off x="202565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535</xdr:row>
      <xdr:rowOff>0</xdr:rowOff>
    </xdr:from>
    <xdr:to>
      <xdr:col>2</xdr:col>
      <xdr:colOff>304800</xdr:colOff>
      <xdr:row>535</xdr:row>
      <xdr:rowOff>304800</xdr:rowOff>
    </xdr:to>
    <xdr:sp macro="" textlink="">
      <xdr:nvSpPr>
        <xdr:cNvPr id="26797" name="AutoShape 3245" descr="https://adas-server.mobiledrivetech.com/polarion/icons/default/enums/type_spike.gif">
          <a:hlinkClick xmlns:r="http://schemas.openxmlformats.org/officeDocument/2006/relationships" r:id="rId1068" tgtFrame="_blank"/>
          <a:extLst>
            <a:ext uri="{FF2B5EF4-FFF2-40B4-BE49-F238E27FC236}">
              <a16:creationId xmlns:a16="http://schemas.microsoft.com/office/drawing/2014/main" id="{639E3F50-D893-4444-9C26-318FD0A169EC}"/>
            </a:ext>
          </a:extLst>
        </xdr:cNvPr>
        <xdr:cNvSpPr>
          <a:spLocks noChangeAspect="1" noChangeArrowheads="1"/>
        </xdr:cNvSpPr>
      </xdr:nvSpPr>
      <xdr:spPr bwMode="auto">
        <a:xfrm>
          <a:off x="265430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535</xdr:row>
      <xdr:rowOff>0</xdr:rowOff>
    </xdr:from>
    <xdr:to>
      <xdr:col>3</xdr:col>
      <xdr:colOff>304800</xdr:colOff>
      <xdr:row>535</xdr:row>
      <xdr:rowOff>304800</xdr:rowOff>
    </xdr:to>
    <xdr:sp macro="" textlink="">
      <xdr:nvSpPr>
        <xdr:cNvPr id="26798" name="AutoShape 3246" descr="https://adas-server.mobiledrivetech.com/polarion/icons/default/enums/type_spike.gif">
          <a:hlinkClick xmlns:r="http://schemas.openxmlformats.org/officeDocument/2006/relationships" r:id="rId1068" tgtFrame="_top"/>
          <a:extLst>
            <a:ext uri="{FF2B5EF4-FFF2-40B4-BE49-F238E27FC236}">
              <a16:creationId xmlns:a16="http://schemas.microsoft.com/office/drawing/2014/main" id="{0713C262-6389-4801-B757-B9BE34EE16AA}"/>
            </a:ext>
          </a:extLst>
        </xdr:cNvPr>
        <xdr:cNvSpPr>
          <a:spLocks noChangeAspect="1" noChangeArrowheads="1"/>
        </xdr:cNvSpPr>
      </xdr:nvSpPr>
      <xdr:spPr bwMode="auto">
        <a:xfrm>
          <a:off x="5797550" y="3498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xdr:row>
      <xdr:rowOff>0</xdr:rowOff>
    </xdr:from>
    <xdr:to>
      <xdr:col>0</xdr:col>
      <xdr:colOff>304800</xdr:colOff>
      <xdr:row>536</xdr:row>
      <xdr:rowOff>304800</xdr:rowOff>
    </xdr:to>
    <xdr:sp macro="" textlink="">
      <xdr:nvSpPr>
        <xdr:cNvPr id="26799" name="AutoShape 3247" descr="https://adas-server.mobiledrivetech.com/polarion/ria/images/suspect.gif">
          <a:extLst>
            <a:ext uri="{FF2B5EF4-FFF2-40B4-BE49-F238E27FC236}">
              <a16:creationId xmlns:a16="http://schemas.microsoft.com/office/drawing/2014/main" id="{7A88DF28-BF3B-4B4F-AFFC-67EAFCC348FA}"/>
            </a:ext>
          </a:extLst>
        </xdr:cNvPr>
        <xdr:cNvSpPr>
          <a:spLocks noChangeAspect="1" noChangeArrowheads="1"/>
        </xdr:cNvSpPr>
      </xdr:nvSpPr>
      <xdr:spPr bwMode="auto">
        <a:xfrm>
          <a:off x="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536</xdr:row>
      <xdr:rowOff>0</xdr:rowOff>
    </xdr:from>
    <xdr:to>
      <xdr:col>0</xdr:col>
      <xdr:colOff>615950</xdr:colOff>
      <xdr:row>536</xdr:row>
      <xdr:rowOff>304800</xdr:rowOff>
    </xdr:to>
    <xdr:sp macro="" textlink="">
      <xdr:nvSpPr>
        <xdr:cNvPr id="26800" name="AutoShape 3248">
          <a:extLst>
            <a:ext uri="{FF2B5EF4-FFF2-40B4-BE49-F238E27FC236}">
              <a16:creationId xmlns:a16="http://schemas.microsoft.com/office/drawing/2014/main" id="{BBB91163-DC96-45E4-9483-809ED62B4784}"/>
            </a:ext>
          </a:extLst>
        </xdr:cNvPr>
        <xdr:cNvSpPr>
          <a:spLocks noChangeAspect="1" noChangeArrowheads="1"/>
        </xdr:cNvSpPr>
      </xdr:nvSpPr>
      <xdr:spPr bwMode="auto">
        <a:xfrm>
          <a:off x="31115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536</xdr:row>
      <xdr:rowOff>0</xdr:rowOff>
    </xdr:from>
    <xdr:to>
      <xdr:col>0</xdr:col>
      <xdr:colOff>927100</xdr:colOff>
      <xdr:row>536</xdr:row>
      <xdr:rowOff>304800</xdr:rowOff>
    </xdr:to>
    <xdr:sp macro="" textlink="">
      <xdr:nvSpPr>
        <xdr:cNvPr id="26801" name="AutoShape 3249" descr="https://adas-server.mobiledrivetech.com/polarion/icons/default/enums/type_purple_spec.png">
          <a:hlinkClick xmlns:r="http://schemas.openxmlformats.org/officeDocument/2006/relationships" r:id="rId1069" tgtFrame="_blank"/>
          <a:extLst>
            <a:ext uri="{FF2B5EF4-FFF2-40B4-BE49-F238E27FC236}">
              <a16:creationId xmlns:a16="http://schemas.microsoft.com/office/drawing/2014/main" id="{748DDA64-DD6A-4752-84BB-704E4216BD8A}"/>
            </a:ext>
          </a:extLst>
        </xdr:cNvPr>
        <xdr:cNvSpPr>
          <a:spLocks noChangeAspect="1" noChangeArrowheads="1"/>
        </xdr:cNvSpPr>
      </xdr:nvSpPr>
      <xdr:spPr bwMode="auto">
        <a:xfrm>
          <a:off x="62230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536</xdr:row>
      <xdr:rowOff>0</xdr:rowOff>
    </xdr:from>
    <xdr:to>
      <xdr:col>1</xdr:col>
      <xdr:colOff>304800</xdr:colOff>
      <xdr:row>536</xdr:row>
      <xdr:rowOff>304800</xdr:rowOff>
    </xdr:to>
    <xdr:sp macro="" textlink="">
      <xdr:nvSpPr>
        <xdr:cNvPr id="26802" name="AutoShape 3250" descr="https://adas-server.mobiledrivetech.com/polarion/icons/default/enums/type_purple_spec.png">
          <a:hlinkClick xmlns:r="http://schemas.openxmlformats.org/officeDocument/2006/relationships" r:id="rId1069" tgtFrame="_top"/>
          <a:extLst>
            <a:ext uri="{FF2B5EF4-FFF2-40B4-BE49-F238E27FC236}">
              <a16:creationId xmlns:a16="http://schemas.microsoft.com/office/drawing/2014/main" id="{F47112D7-26FD-4A3B-89D8-1B34B7BE8E3C}"/>
            </a:ext>
          </a:extLst>
        </xdr:cNvPr>
        <xdr:cNvSpPr>
          <a:spLocks noChangeAspect="1" noChangeArrowheads="1"/>
        </xdr:cNvSpPr>
      </xdr:nvSpPr>
      <xdr:spPr bwMode="auto">
        <a:xfrm>
          <a:off x="202565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536</xdr:row>
      <xdr:rowOff>0</xdr:rowOff>
    </xdr:from>
    <xdr:to>
      <xdr:col>2</xdr:col>
      <xdr:colOff>304800</xdr:colOff>
      <xdr:row>536</xdr:row>
      <xdr:rowOff>304800</xdr:rowOff>
    </xdr:to>
    <xdr:sp macro="" textlink="">
      <xdr:nvSpPr>
        <xdr:cNvPr id="26803" name="AutoShape 3251" descr="https://adas-server.mobiledrivetech.com/polarion/icons/default/enums/type_spike.gif">
          <a:hlinkClick xmlns:r="http://schemas.openxmlformats.org/officeDocument/2006/relationships" r:id="rId1070" tgtFrame="_blank"/>
          <a:extLst>
            <a:ext uri="{FF2B5EF4-FFF2-40B4-BE49-F238E27FC236}">
              <a16:creationId xmlns:a16="http://schemas.microsoft.com/office/drawing/2014/main" id="{958B8CBB-B9DD-4841-B9D4-1293EF8BB33A}"/>
            </a:ext>
          </a:extLst>
        </xdr:cNvPr>
        <xdr:cNvSpPr>
          <a:spLocks noChangeAspect="1" noChangeArrowheads="1"/>
        </xdr:cNvSpPr>
      </xdr:nvSpPr>
      <xdr:spPr bwMode="auto">
        <a:xfrm>
          <a:off x="265430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536</xdr:row>
      <xdr:rowOff>0</xdr:rowOff>
    </xdr:from>
    <xdr:to>
      <xdr:col>3</xdr:col>
      <xdr:colOff>304800</xdr:colOff>
      <xdr:row>536</xdr:row>
      <xdr:rowOff>304800</xdr:rowOff>
    </xdr:to>
    <xdr:sp macro="" textlink="">
      <xdr:nvSpPr>
        <xdr:cNvPr id="26804" name="AutoShape 3252" descr="https://adas-server.mobiledrivetech.com/polarion/icons/default/enums/type_spike.gif">
          <a:hlinkClick xmlns:r="http://schemas.openxmlformats.org/officeDocument/2006/relationships" r:id="rId1070" tgtFrame="_top"/>
          <a:extLst>
            <a:ext uri="{FF2B5EF4-FFF2-40B4-BE49-F238E27FC236}">
              <a16:creationId xmlns:a16="http://schemas.microsoft.com/office/drawing/2014/main" id="{52E0D9DD-7866-4DD1-924D-A35F12A35FEA}"/>
            </a:ext>
          </a:extLst>
        </xdr:cNvPr>
        <xdr:cNvSpPr>
          <a:spLocks noChangeAspect="1" noChangeArrowheads="1"/>
        </xdr:cNvSpPr>
      </xdr:nvSpPr>
      <xdr:spPr bwMode="auto">
        <a:xfrm>
          <a:off x="5797550" y="3505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xdr:row>
      <xdr:rowOff>0</xdr:rowOff>
    </xdr:from>
    <xdr:to>
      <xdr:col>0</xdr:col>
      <xdr:colOff>304800</xdr:colOff>
      <xdr:row>537</xdr:row>
      <xdr:rowOff>304800</xdr:rowOff>
    </xdr:to>
    <xdr:sp macro="" textlink="">
      <xdr:nvSpPr>
        <xdr:cNvPr id="26805" name="AutoShape 3253" descr="https://adas-server.mobiledrivetech.com/polarion/ria/images/suspect.gif">
          <a:extLst>
            <a:ext uri="{FF2B5EF4-FFF2-40B4-BE49-F238E27FC236}">
              <a16:creationId xmlns:a16="http://schemas.microsoft.com/office/drawing/2014/main" id="{2E9388CE-9BE0-4255-90BD-8EADF3E8AA8B}"/>
            </a:ext>
          </a:extLst>
        </xdr:cNvPr>
        <xdr:cNvSpPr>
          <a:spLocks noChangeAspect="1" noChangeArrowheads="1"/>
        </xdr:cNvSpPr>
      </xdr:nvSpPr>
      <xdr:spPr bwMode="auto">
        <a:xfrm>
          <a:off x="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537</xdr:row>
      <xdr:rowOff>0</xdr:rowOff>
    </xdr:from>
    <xdr:to>
      <xdr:col>0</xdr:col>
      <xdr:colOff>615950</xdr:colOff>
      <xdr:row>537</xdr:row>
      <xdr:rowOff>304800</xdr:rowOff>
    </xdr:to>
    <xdr:sp macro="" textlink="">
      <xdr:nvSpPr>
        <xdr:cNvPr id="26806" name="AutoShape 3254">
          <a:extLst>
            <a:ext uri="{FF2B5EF4-FFF2-40B4-BE49-F238E27FC236}">
              <a16:creationId xmlns:a16="http://schemas.microsoft.com/office/drawing/2014/main" id="{8BF3A0C5-9843-49BF-85EB-A0A0D7751C30}"/>
            </a:ext>
          </a:extLst>
        </xdr:cNvPr>
        <xdr:cNvSpPr>
          <a:spLocks noChangeAspect="1" noChangeArrowheads="1"/>
        </xdr:cNvSpPr>
      </xdr:nvSpPr>
      <xdr:spPr bwMode="auto">
        <a:xfrm>
          <a:off x="31115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537</xdr:row>
      <xdr:rowOff>0</xdr:rowOff>
    </xdr:from>
    <xdr:to>
      <xdr:col>0</xdr:col>
      <xdr:colOff>927100</xdr:colOff>
      <xdr:row>537</xdr:row>
      <xdr:rowOff>304800</xdr:rowOff>
    </xdr:to>
    <xdr:sp macro="" textlink="">
      <xdr:nvSpPr>
        <xdr:cNvPr id="26807" name="AutoShape 3255" descr="https://adas-server.mobiledrivetech.com/polarion/icons/default/enums/type_purple_spec.png">
          <a:hlinkClick xmlns:r="http://schemas.openxmlformats.org/officeDocument/2006/relationships" r:id="rId1071" tgtFrame="_blank"/>
          <a:extLst>
            <a:ext uri="{FF2B5EF4-FFF2-40B4-BE49-F238E27FC236}">
              <a16:creationId xmlns:a16="http://schemas.microsoft.com/office/drawing/2014/main" id="{2685E756-C924-47E1-80D2-F9342F94392A}"/>
            </a:ext>
          </a:extLst>
        </xdr:cNvPr>
        <xdr:cNvSpPr>
          <a:spLocks noChangeAspect="1" noChangeArrowheads="1"/>
        </xdr:cNvSpPr>
      </xdr:nvSpPr>
      <xdr:spPr bwMode="auto">
        <a:xfrm>
          <a:off x="62230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537</xdr:row>
      <xdr:rowOff>0</xdr:rowOff>
    </xdr:from>
    <xdr:to>
      <xdr:col>1</xdr:col>
      <xdr:colOff>304800</xdr:colOff>
      <xdr:row>537</xdr:row>
      <xdr:rowOff>304800</xdr:rowOff>
    </xdr:to>
    <xdr:sp macro="" textlink="">
      <xdr:nvSpPr>
        <xdr:cNvPr id="26808" name="AutoShape 3256" descr="https://adas-server.mobiledrivetech.com/polarion/icons/default/enums/type_purple_spec.png">
          <a:hlinkClick xmlns:r="http://schemas.openxmlformats.org/officeDocument/2006/relationships" r:id="rId1071" tgtFrame="_top"/>
          <a:extLst>
            <a:ext uri="{FF2B5EF4-FFF2-40B4-BE49-F238E27FC236}">
              <a16:creationId xmlns:a16="http://schemas.microsoft.com/office/drawing/2014/main" id="{C8432BFD-1618-4F6B-A68D-819667427EBB}"/>
            </a:ext>
          </a:extLst>
        </xdr:cNvPr>
        <xdr:cNvSpPr>
          <a:spLocks noChangeAspect="1" noChangeArrowheads="1"/>
        </xdr:cNvSpPr>
      </xdr:nvSpPr>
      <xdr:spPr bwMode="auto">
        <a:xfrm>
          <a:off x="202565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537</xdr:row>
      <xdr:rowOff>0</xdr:rowOff>
    </xdr:from>
    <xdr:to>
      <xdr:col>2</xdr:col>
      <xdr:colOff>304800</xdr:colOff>
      <xdr:row>537</xdr:row>
      <xdr:rowOff>304800</xdr:rowOff>
    </xdr:to>
    <xdr:sp macro="" textlink="">
      <xdr:nvSpPr>
        <xdr:cNvPr id="26809" name="AutoShape 3257" descr="https://adas-server.mobiledrivetech.com/polarion/icons/default/enums/type_spike.gif">
          <a:hlinkClick xmlns:r="http://schemas.openxmlformats.org/officeDocument/2006/relationships" r:id="rId1072" tgtFrame="_blank"/>
          <a:extLst>
            <a:ext uri="{FF2B5EF4-FFF2-40B4-BE49-F238E27FC236}">
              <a16:creationId xmlns:a16="http://schemas.microsoft.com/office/drawing/2014/main" id="{31436E0F-D411-4527-8D80-6C09591DB2FA}"/>
            </a:ext>
          </a:extLst>
        </xdr:cNvPr>
        <xdr:cNvSpPr>
          <a:spLocks noChangeAspect="1" noChangeArrowheads="1"/>
        </xdr:cNvSpPr>
      </xdr:nvSpPr>
      <xdr:spPr bwMode="auto">
        <a:xfrm>
          <a:off x="265430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537</xdr:row>
      <xdr:rowOff>0</xdr:rowOff>
    </xdr:from>
    <xdr:to>
      <xdr:col>3</xdr:col>
      <xdr:colOff>304800</xdr:colOff>
      <xdr:row>537</xdr:row>
      <xdr:rowOff>304800</xdr:rowOff>
    </xdr:to>
    <xdr:sp macro="" textlink="">
      <xdr:nvSpPr>
        <xdr:cNvPr id="26810" name="AutoShape 3258" descr="https://adas-server.mobiledrivetech.com/polarion/icons/default/enums/type_spike.gif">
          <a:hlinkClick xmlns:r="http://schemas.openxmlformats.org/officeDocument/2006/relationships" r:id="rId1072" tgtFrame="_top"/>
          <a:extLst>
            <a:ext uri="{FF2B5EF4-FFF2-40B4-BE49-F238E27FC236}">
              <a16:creationId xmlns:a16="http://schemas.microsoft.com/office/drawing/2014/main" id="{E1E2D928-5A16-4163-AFCB-036F52D13D83}"/>
            </a:ext>
          </a:extLst>
        </xdr:cNvPr>
        <xdr:cNvSpPr>
          <a:spLocks noChangeAspect="1" noChangeArrowheads="1"/>
        </xdr:cNvSpPr>
      </xdr:nvSpPr>
      <xdr:spPr bwMode="auto">
        <a:xfrm>
          <a:off x="5797550" y="351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xdr:row>
      <xdr:rowOff>0</xdr:rowOff>
    </xdr:from>
    <xdr:to>
      <xdr:col>0</xdr:col>
      <xdr:colOff>304800</xdr:colOff>
      <xdr:row>538</xdr:row>
      <xdr:rowOff>304800</xdr:rowOff>
    </xdr:to>
    <xdr:sp macro="" textlink="">
      <xdr:nvSpPr>
        <xdr:cNvPr id="26811" name="AutoShape 3259" descr="https://adas-server.mobiledrivetech.com/polarion/ria/images/suspect.gif">
          <a:extLst>
            <a:ext uri="{FF2B5EF4-FFF2-40B4-BE49-F238E27FC236}">
              <a16:creationId xmlns:a16="http://schemas.microsoft.com/office/drawing/2014/main" id="{1EB52A4D-666C-4355-B2EC-8F356BAC31D9}"/>
            </a:ext>
          </a:extLst>
        </xdr:cNvPr>
        <xdr:cNvSpPr>
          <a:spLocks noChangeAspect="1" noChangeArrowheads="1"/>
        </xdr:cNvSpPr>
      </xdr:nvSpPr>
      <xdr:spPr bwMode="auto">
        <a:xfrm>
          <a:off x="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538</xdr:row>
      <xdr:rowOff>0</xdr:rowOff>
    </xdr:from>
    <xdr:to>
      <xdr:col>0</xdr:col>
      <xdr:colOff>615950</xdr:colOff>
      <xdr:row>538</xdr:row>
      <xdr:rowOff>304800</xdr:rowOff>
    </xdr:to>
    <xdr:sp macro="" textlink="">
      <xdr:nvSpPr>
        <xdr:cNvPr id="26812" name="AutoShape 3260">
          <a:extLst>
            <a:ext uri="{FF2B5EF4-FFF2-40B4-BE49-F238E27FC236}">
              <a16:creationId xmlns:a16="http://schemas.microsoft.com/office/drawing/2014/main" id="{60A82867-9463-4306-9638-35B21430ABAE}"/>
            </a:ext>
          </a:extLst>
        </xdr:cNvPr>
        <xdr:cNvSpPr>
          <a:spLocks noChangeAspect="1" noChangeArrowheads="1"/>
        </xdr:cNvSpPr>
      </xdr:nvSpPr>
      <xdr:spPr bwMode="auto">
        <a:xfrm>
          <a:off x="31115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538</xdr:row>
      <xdr:rowOff>0</xdr:rowOff>
    </xdr:from>
    <xdr:to>
      <xdr:col>0</xdr:col>
      <xdr:colOff>927100</xdr:colOff>
      <xdr:row>538</xdr:row>
      <xdr:rowOff>304800</xdr:rowOff>
    </xdr:to>
    <xdr:sp macro="" textlink="">
      <xdr:nvSpPr>
        <xdr:cNvPr id="26813" name="AutoShape 3261" descr="https://adas-server.mobiledrivetech.com/polarion/icons/default/enums/type_purple_spec.png">
          <a:hlinkClick xmlns:r="http://schemas.openxmlformats.org/officeDocument/2006/relationships" r:id="rId1073" tgtFrame="_blank"/>
          <a:extLst>
            <a:ext uri="{FF2B5EF4-FFF2-40B4-BE49-F238E27FC236}">
              <a16:creationId xmlns:a16="http://schemas.microsoft.com/office/drawing/2014/main" id="{61FABB47-4466-49A8-AE77-E28382FC4630}"/>
            </a:ext>
          </a:extLst>
        </xdr:cNvPr>
        <xdr:cNvSpPr>
          <a:spLocks noChangeAspect="1" noChangeArrowheads="1"/>
        </xdr:cNvSpPr>
      </xdr:nvSpPr>
      <xdr:spPr bwMode="auto">
        <a:xfrm>
          <a:off x="62230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538</xdr:row>
      <xdr:rowOff>0</xdr:rowOff>
    </xdr:from>
    <xdr:to>
      <xdr:col>1</xdr:col>
      <xdr:colOff>304800</xdr:colOff>
      <xdr:row>538</xdr:row>
      <xdr:rowOff>304800</xdr:rowOff>
    </xdr:to>
    <xdr:sp macro="" textlink="">
      <xdr:nvSpPr>
        <xdr:cNvPr id="26814" name="AutoShape 3262" descr="https://adas-server.mobiledrivetech.com/polarion/icons/default/enums/type_purple_spec.png">
          <a:hlinkClick xmlns:r="http://schemas.openxmlformats.org/officeDocument/2006/relationships" r:id="rId1073" tgtFrame="_top"/>
          <a:extLst>
            <a:ext uri="{FF2B5EF4-FFF2-40B4-BE49-F238E27FC236}">
              <a16:creationId xmlns:a16="http://schemas.microsoft.com/office/drawing/2014/main" id="{28C0152A-C421-4B51-A48C-36B436BDD109}"/>
            </a:ext>
          </a:extLst>
        </xdr:cNvPr>
        <xdr:cNvSpPr>
          <a:spLocks noChangeAspect="1" noChangeArrowheads="1"/>
        </xdr:cNvSpPr>
      </xdr:nvSpPr>
      <xdr:spPr bwMode="auto">
        <a:xfrm>
          <a:off x="202565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538</xdr:row>
      <xdr:rowOff>0</xdr:rowOff>
    </xdr:from>
    <xdr:to>
      <xdr:col>2</xdr:col>
      <xdr:colOff>304800</xdr:colOff>
      <xdr:row>538</xdr:row>
      <xdr:rowOff>304800</xdr:rowOff>
    </xdr:to>
    <xdr:sp macro="" textlink="">
      <xdr:nvSpPr>
        <xdr:cNvPr id="26815" name="AutoShape 3263" descr="https://adas-server.mobiledrivetech.com/polarion/icons/default/enums/type_spike.gif">
          <a:hlinkClick xmlns:r="http://schemas.openxmlformats.org/officeDocument/2006/relationships" r:id="rId1074" tgtFrame="_blank"/>
          <a:extLst>
            <a:ext uri="{FF2B5EF4-FFF2-40B4-BE49-F238E27FC236}">
              <a16:creationId xmlns:a16="http://schemas.microsoft.com/office/drawing/2014/main" id="{9C9320B6-5E4D-4782-B9A4-979AECEF38B6}"/>
            </a:ext>
          </a:extLst>
        </xdr:cNvPr>
        <xdr:cNvSpPr>
          <a:spLocks noChangeAspect="1" noChangeArrowheads="1"/>
        </xdr:cNvSpPr>
      </xdr:nvSpPr>
      <xdr:spPr bwMode="auto">
        <a:xfrm>
          <a:off x="265430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538</xdr:row>
      <xdr:rowOff>0</xdr:rowOff>
    </xdr:from>
    <xdr:to>
      <xdr:col>3</xdr:col>
      <xdr:colOff>304800</xdr:colOff>
      <xdr:row>538</xdr:row>
      <xdr:rowOff>304800</xdr:rowOff>
    </xdr:to>
    <xdr:sp macro="" textlink="">
      <xdr:nvSpPr>
        <xdr:cNvPr id="26816" name="AutoShape 3264" descr="https://adas-server.mobiledrivetech.com/polarion/icons/default/enums/type_spike.gif">
          <a:hlinkClick xmlns:r="http://schemas.openxmlformats.org/officeDocument/2006/relationships" r:id="rId1074" tgtFrame="_top"/>
          <a:extLst>
            <a:ext uri="{FF2B5EF4-FFF2-40B4-BE49-F238E27FC236}">
              <a16:creationId xmlns:a16="http://schemas.microsoft.com/office/drawing/2014/main" id="{B2352E5B-192E-42A7-89AE-EDED9ED51FF2}"/>
            </a:ext>
          </a:extLst>
        </xdr:cNvPr>
        <xdr:cNvSpPr>
          <a:spLocks noChangeAspect="1" noChangeArrowheads="1"/>
        </xdr:cNvSpPr>
      </xdr:nvSpPr>
      <xdr:spPr bwMode="auto">
        <a:xfrm>
          <a:off x="5797550" y="351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xdr:row>
      <xdr:rowOff>0</xdr:rowOff>
    </xdr:from>
    <xdr:to>
      <xdr:col>0</xdr:col>
      <xdr:colOff>304800</xdr:colOff>
      <xdr:row>539</xdr:row>
      <xdr:rowOff>304800</xdr:rowOff>
    </xdr:to>
    <xdr:sp macro="" textlink="">
      <xdr:nvSpPr>
        <xdr:cNvPr id="26817" name="AutoShape 3265" descr="https://adas-server.mobiledrivetech.com/polarion/ria/images/suspect.gif">
          <a:extLst>
            <a:ext uri="{FF2B5EF4-FFF2-40B4-BE49-F238E27FC236}">
              <a16:creationId xmlns:a16="http://schemas.microsoft.com/office/drawing/2014/main" id="{8864307C-607B-4E68-9ABF-7FBC1DF90E87}"/>
            </a:ext>
          </a:extLst>
        </xdr:cNvPr>
        <xdr:cNvSpPr>
          <a:spLocks noChangeAspect="1" noChangeArrowheads="1"/>
        </xdr:cNvSpPr>
      </xdr:nvSpPr>
      <xdr:spPr bwMode="auto">
        <a:xfrm>
          <a:off x="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539</xdr:row>
      <xdr:rowOff>0</xdr:rowOff>
    </xdr:from>
    <xdr:to>
      <xdr:col>0</xdr:col>
      <xdr:colOff>615950</xdr:colOff>
      <xdr:row>539</xdr:row>
      <xdr:rowOff>304800</xdr:rowOff>
    </xdr:to>
    <xdr:sp macro="" textlink="">
      <xdr:nvSpPr>
        <xdr:cNvPr id="26818" name="AutoShape 3266">
          <a:extLst>
            <a:ext uri="{FF2B5EF4-FFF2-40B4-BE49-F238E27FC236}">
              <a16:creationId xmlns:a16="http://schemas.microsoft.com/office/drawing/2014/main" id="{03656277-C4C5-44BE-A3C5-593E5BC72DB8}"/>
            </a:ext>
          </a:extLst>
        </xdr:cNvPr>
        <xdr:cNvSpPr>
          <a:spLocks noChangeAspect="1" noChangeArrowheads="1"/>
        </xdr:cNvSpPr>
      </xdr:nvSpPr>
      <xdr:spPr bwMode="auto">
        <a:xfrm>
          <a:off x="31115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539</xdr:row>
      <xdr:rowOff>0</xdr:rowOff>
    </xdr:from>
    <xdr:to>
      <xdr:col>0</xdr:col>
      <xdr:colOff>927100</xdr:colOff>
      <xdr:row>539</xdr:row>
      <xdr:rowOff>304800</xdr:rowOff>
    </xdr:to>
    <xdr:sp macro="" textlink="">
      <xdr:nvSpPr>
        <xdr:cNvPr id="26819" name="AutoShape 3267" descr="https://adas-server.mobiledrivetech.com/polarion/icons/default/enums/type_purple_spec.png">
          <a:hlinkClick xmlns:r="http://schemas.openxmlformats.org/officeDocument/2006/relationships" r:id="rId1075" tgtFrame="_blank"/>
          <a:extLst>
            <a:ext uri="{FF2B5EF4-FFF2-40B4-BE49-F238E27FC236}">
              <a16:creationId xmlns:a16="http://schemas.microsoft.com/office/drawing/2014/main" id="{9352D78B-CD01-40A0-B7C6-58FB2C2253A3}"/>
            </a:ext>
          </a:extLst>
        </xdr:cNvPr>
        <xdr:cNvSpPr>
          <a:spLocks noChangeAspect="1" noChangeArrowheads="1"/>
        </xdr:cNvSpPr>
      </xdr:nvSpPr>
      <xdr:spPr bwMode="auto">
        <a:xfrm>
          <a:off x="62230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539</xdr:row>
      <xdr:rowOff>0</xdr:rowOff>
    </xdr:from>
    <xdr:to>
      <xdr:col>1</xdr:col>
      <xdr:colOff>304800</xdr:colOff>
      <xdr:row>539</xdr:row>
      <xdr:rowOff>304800</xdr:rowOff>
    </xdr:to>
    <xdr:sp macro="" textlink="">
      <xdr:nvSpPr>
        <xdr:cNvPr id="26820" name="AutoShape 3268" descr="https://adas-server.mobiledrivetech.com/polarion/icons/default/enums/type_purple_spec.png">
          <a:hlinkClick xmlns:r="http://schemas.openxmlformats.org/officeDocument/2006/relationships" r:id="rId1075" tgtFrame="_top"/>
          <a:extLst>
            <a:ext uri="{FF2B5EF4-FFF2-40B4-BE49-F238E27FC236}">
              <a16:creationId xmlns:a16="http://schemas.microsoft.com/office/drawing/2014/main" id="{B6D2BC70-48BE-4CB9-B2DC-5FA426024DAF}"/>
            </a:ext>
          </a:extLst>
        </xdr:cNvPr>
        <xdr:cNvSpPr>
          <a:spLocks noChangeAspect="1" noChangeArrowheads="1"/>
        </xdr:cNvSpPr>
      </xdr:nvSpPr>
      <xdr:spPr bwMode="auto">
        <a:xfrm>
          <a:off x="202565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539</xdr:row>
      <xdr:rowOff>0</xdr:rowOff>
    </xdr:from>
    <xdr:to>
      <xdr:col>2</xdr:col>
      <xdr:colOff>304800</xdr:colOff>
      <xdr:row>539</xdr:row>
      <xdr:rowOff>304800</xdr:rowOff>
    </xdr:to>
    <xdr:sp macro="" textlink="">
      <xdr:nvSpPr>
        <xdr:cNvPr id="26821" name="AutoShape 3269" descr="https://adas-server.mobiledrivetech.com/polarion/icons/default/enums/type_spike.gif">
          <a:hlinkClick xmlns:r="http://schemas.openxmlformats.org/officeDocument/2006/relationships" r:id="rId1076" tgtFrame="_blank"/>
          <a:extLst>
            <a:ext uri="{FF2B5EF4-FFF2-40B4-BE49-F238E27FC236}">
              <a16:creationId xmlns:a16="http://schemas.microsoft.com/office/drawing/2014/main" id="{C49B7F4D-95FD-45E1-9083-AD34D8E7A7EA}"/>
            </a:ext>
          </a:extLst>
        </xdr:cNvPr>
        <xdr:cNvSpPr>
          <a:spLocks noChangeAspect="1" noChangeArrowheads="1"/>
        </xdr:cNvSpPr>
      </xdr:nvSpPr>
      <xdr:spPr bwMode="auto">
        <a:xfrm>
          <a:off x="265430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539</xdr:row>
      <xdr:rowOff>0</xdr:rowOff>
    </xdr:from>
    <xdr:to>
      <xdr:col>3</xdr:col>
      <xdr:colOff>304800</xdr:colOff>
      <xdr:row>539</xdr:row>
      <xdr:rowOff>304800</xdr:rowOff>
    </xdr:to>
    <xdr:sp macro="" textlink="">
      <xdr:nvSpPr>
        <xdr:cNvPr id="26822" name="AutoShape 3270" descr="https://adas-server.mobiledrivetech.com/polarion/icons/default/enums/type_spike.gif">
          <a:hlinkClick xmlns:r="http://schemas.openxmlformats.org/officeDocument/2006/relationships" r:id="rId1076" tgtFrame="_top"/>
          <a:extLst>
            <a:ext uri="{FF2B5EF4-FFF2-40B4-BE49-F238E27FC236}">
              <a16:creationId xmlns:a16="http://schemas.microsoft.com/office/drawing/2014/main" id="{7C44D55E-C101-4296-B225-8BCE5EE7A5C3}"/>
            </a:ext>
          </a:extLst>
        </xdr:cNvPr>
        <xdr:cNvSpPr>
          <a:spLocks noChangeAspect="1" noChangeArrowheads="1"/>
        </xdr:cNvSpPr>
      </xdr:nvSpPr>
      <xdr:spPr bwMode="auto">
        <a:xfrm>
          <a:off x="5797550" y="35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0</xdr:col>
      <xdr:colOff>304800</xdr:colOff>
      <xdr:row>540</xdr:row>
      <xdr:rowOff>304800</xdr:rowOff>
    </xdr:to>
    <xdr:sp macro="" textlink="">
      <xdr:nvSpPr>
        <xdr:cNvPr id="26823" name="AutoShape 3271" descr="https://adas-server.mobiledrivetech.com/polarion/ria/images/suspect.gif">
          <a:extLst>
            <a:ext uri="{FF2B5EF4-FFF2-40B4-BE49-F238E27FC236}">
              <a16:creationId xmlns:a16="http://schemas.microsoft.com/office/drawing/2014/main" id="{50960FD8-4FBA-4E29-9B2A-331A0B9D8490}"/>
            </a:ext>
          </a:extLst>
        </xdr:cNvPr>
        <xdr:cNvSpPr>
          <a:spLocks noChangeAspect="1" noChangeArrowheads="1"/>
        </xdr:cNvSpPr>
      </xdr:nvSpPr>
      <xdr:spPr bwMode="auto">
        <a:xfrm>
          <a:off x="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540</xdr:row>
      <xdr:rowOff>0</xdr:rowOff>
    </xdr:from>
    <xdr:to>
      <xdr:col>0</xdr:col>
      <xdr:colOff>615950</xdr:colOff>
      <xdr:row>540</xdr:row>
      <xdr:rowOff>304800</xdr:rowOff>
    </xdr:to>
    <xdr:sp macro="" textlink="">
      <xdr:nvSpPr>
        <xdr:cNvPr id="26824" name="AutoShape 3272">
          <a:extLst>
            <a:ext uri="{FF2B5EF4-FFF2-40B4-BE49-F238E27FC236}">
              <a16:creationId xmlns:a16="http://schemas.microsoft.com/office/drawing/2014/main" id="{31B96D8B-D8E3-4C71-9881-85CB06C4A9CC}"/>
            </a:ext>
          </a:extLst>
        </xdr:cNvPr>
        <xdr:cNvSpPr>
          <a:spLocks noChangeAspect="1" noChangeArrowheads="1"/>
        </xdr:cNvSpPr>
      </xdr:nvSpPr>
      <xdr:spPr bwMode="auto">
        <a:xfrm>
          <a:off x="31115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540</xdr:row>
      <xdr:rowOff>0</xdr:rowOff>
    </xdr:from>
    <xdr:to>
      <xdr:col>0</xdr:col>
      <xdr:colOff>927100</xdr:colOff>
      <xdr:row>540</xdr:row>
      <xdr:rowOff>304800</xdr:rowOff>
    </xdr:to>
    <xdr:sp macro="" textlink="">
      <xdr:nvSpPr>
        <xdr:cNvPr id="26825" name="AutoShape 3273" descr="https://adas-server.mobiledrivetech.com/polarion/icons/default/enums/type_purple_spec.png">
          <a:hlinkClick xmlns:r="http://schemas.openxmlformats.org/officeDocument/2006/relationships" r:id="rId1077" tgtFrame="_blank"/>
          <a:extLst>
            <a:ext uri="{FF2B5EF4-FFF2-40B4-BE49-F238E27FC236}">
              <a16:creationId xmlns:a16="http://schemas.microsoft.com/office/drawing/2014/main" id="{5333DB97-927F-4AB2-BEF0-9134A0B853C8}"/>
            </a:ext>
          </a:extLst>
        </xdr:cNvPr>
        <xdr:cNvSpPr>
          <a:spLocks noChangeAspect="1" noChangeArrowheads="1"/>
        </xdr:cNvSpPr>
      </xdr:nvSpPr>
      <xdr:spPr bwMode="auto">
        <a:xfrm>
          <a:off x="62230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540</xdr:row>
      <xdr:rowOff>0</xdr:rowOff>
    </xdr:from>
    <xdr:to>
      <xdr:col>1</xdr:col>
      <xdr:colOff>304800</xdr:colOff>
      <xdr:row>540</xdr:row>
      <xdr:rowOff>304800</xdr:rowOff>
    </xdr:to>
    <xdr:sp macro="" textlink="">
      <xdr:nvSpPr>
        <xdr:cNvPr id="26826" name="AutoShape 3274" descr="https://adas-server.mobiledrivetech.com/polarion/icons/default/enums/type_purple_spec.png">
          <a:hlinkClick xmlns:r="http://schemas.openxmlformats.org/officeDocument/2006/relationships" r:id="rId1077" tgtFrame="_top"/>
          <a:extLst>
            <a:ext uri="{FF2B5EF4-FFF2-40B4-BE49-F238E27FC236}">
              <a16:creationId xmlns:a16="http://schemas.microsoft.com/office/drawing/2014/main" id="{CC840A89-1213-45A4-B9A3-DF0778CCF0A9}"/>
            </a:ext>
          </a:extLst>
        </xdr:cNvPr>
        <xdr:cNvSpPr>
          <a:spLocks noChangeAspect="1" noChangeArrowheads="1"/>
        </xdr:cNvSpPr>
      </xdr:nvSpPr>
      <xdr:spPr bwMode="auto">
        <a:xfrm>
          <a:off x="202565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540</xdr:row>
      <xdr:rowOff>0</xdr:rowOff>
    </xdr:from>
    <xdr:to>
      <xdr:col>2</xdr:col>
      <xdr:colOff>304800</xdr:colOff>
      <xdr:row>540</xdr:row>
      <xdr:rowOff>304800</xdr:rowOff>
    </xdr:to>
    <xdr:sp macro="" textlink="">
      <xdr:nvSpPr>
        <xdr:cNvPr id="26827" name="AutoShape 3275" descr="https://adas-server.mobiledrivetech.com/polarion/icons/default/enums/type_spike.gif">
          <a:hlinkClick xmlns:r="http://schemas.openxmlformats.org/officeDocument/2006/relationships" r:id="rId1078" tgtFrame="_blank"/>
          <a:extLst>
            <a:ext uri="{FF2B5EF4-FFF2-40B4-BE49-F238E27FC236}">
              <a16:creationId xmlns:a16="http://schemas.microsoft.com/office/drawing/2014/main" id="{4544787F-2C27-4B60-A6E1-D7B19B12A670}"/>
            </a:ext>
          </a:extLst>
        </xdr:cNvPr>
        <xdr:cNvSpPr>
          <a:spLocks noChangeAspect="1" noChangeArrowheads="1"/>
        </xdr:cNvSpPr>
      </xdr:nvSpPr>
      <xdr:spPr bwMode="auto">
        <a:xfrm>
          <a:off x="265430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540</xdr:row>
      <xdr:rowOff>0</xdr:rowOff>
    </xdr:from>
    <xdr:to>
      <xdr:col>3</xdr:col>
      <xdr:colOff>304800</xdr:colOff>
      <xdr:row>540</xdr:row>
      <xdr:rowOff>304800</xdr:rowOff>
    </xdr:to>
    <xdr:sp macro="" textlink="">
      <xdr:nvSpPr>
        <xdr:cNvPr id="26828" name="AutoShape 3276" descr="https://adas-server.mobiledrivetech.com/polarion/icons/default/enums/type_spike.gif">
          <a:hlinkClick xmlns:r="http://schemas.openxmlformats.org/officeDocument/2006/relationships" r:id="rId1078" tgtFrame="_top"/>
          <a:extLst>
            <a:ext uri="{FF2B5EF4-FFF2-40B4-BE49-F238E27FC236}">
              <a16:creationId xmlns:a16="http://schemas.microsoft.com/office/drawing/2014/main" id="{FA1851BE-EBD2-4AFE-B58E-4E120833F835}"/>
            </a:ext>
          </a:extLst>
        </xdr:cNvPr>
        <xdr:cNvSpPr>
          <a:spLocks noChangeAspect="1" noChangeArrowheads="1"/>
        </xdr:cNvSpPr>
      </xdr:nvSpPr>
      <xdr:spPr bwMode="auto">
        <a:xfrm>
          <a:off x="5797550" y="3530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xdr:row>
      <xdr:rowOff>0</xdr:rowOff>
    </xdr:from>
    <xdr:to>
      <xdr:col>0</xdr:col>
      <xdr:colOff>304800</xdr:colOff>
      <xdr:row>541</xdr:row>
      <xdr:rowOff>304800</xdr:rowOff>
    </xdr:to>
    <xdr:sp macro="" textlink="">
      <xdr:nvSpPr>
        <xdr:cNvPr id="26829" name="AutoShape 3277" descr="https://adas-server.mobiledrivetech.com/polarion/ria/images/suspect.gif">
          <a:extLst>
            <a:ext uri="{FF2B5EF4-FFF2-40B4-BE49-F238E27FC236}">
              <a16:creationId xmlns:a16="http://schemas.microsoft.com/office/drawing/2014/main" id="{E6D14188-68A3-4E30-87A7-9E95880E4C0A}"/>
            </a:ext>
          </a:extLst>
        </xdr:cNvPr>
        <xdr:cNvSpPr>
          <a:spLocks noChangeAspect="1" noChangeArrowheads="1"/>
        </xdr:cNvSpPr>
      </xdr:nvSpPr>
      <xdr:spPr bwMode="auto">
        <a:xfrm>
          <a:off x="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541</xdr:row>
      <xdr:rowOff>0</xdr:rowOff>
    </xdr:from>
    <xdr:to>
      <xdr:col>0</xdr:col>
      <xdr:colOff>615950</xdr:colOff>
      <xdr:row>541</xdr:row>
      <xdr:rowOff>304800</xdr:rowOff>
    </xdr:to>
    <xdr:sp macro="" textlink="">
      <xdr:nvSpPr>
        <xdr:cNvPr id="26830" name="AutoShape 3278">
          <a:extLst>
            <a:ext uri="{FF2B5EF4-FFF2-40B4-BE49-F238E27FC236}">
              <a16:creationId xmlns:a16="http://schemas.microsoft.com/office/drawing/2014/main" id="{1C792EB7-F949-40CD-8D39-63534EB71445}"/>
            </a:ext>
          </a:extLst>
        </xdr:cNvPr>
        <xdr:cNvSpPr>
          <a:spLocks noChangeAspect="1" noChangeArrowheads="1"/>
        </xdr:cNvSpPr>
      </xdr:nvSpPr>
      <xdr:spPr bwMode="auto">
        <a:xfrm>
          <a:off x="31115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541</xdr:row>
      <xdr:rowOff>0</xdr:rowOff>
    </xdr:from>
    <xdr:to>
      <xdr:col>0</xdr:col>
      <xdr:colOff>927100</xdr:colOff>
      <xdr:row>541</xdr:row>
      <xdr:rowOff>304800</xdr:rowOff>
    </xdr:to>
    <xdr:sp macro="" textlink="">
      <xdr:nvSpPr>
        <xdr:cNvPr id="26831" name="AutoShape 3279" descr="https://adas-server.mobiledrivetech.com/polarion/icons/default/enums/type_purple_spec.png">
          <a:hlinkClick xmlns:r="http://schemas.openxmlformats.org/officeDocument/2006/relationships" r:id="rId1079" tgtFrame="_blank"/>
          <a:extLst>
            <a:ext uri="{FF2B5EF4-FFF2-40B4-BE49-F238E27FC236}">
              <a16:creationId xmlns:a16="http://schemas.microsoft.com/office/drawing/2014/main" id="{7A39FD63-FF2D-4C15-97B2-06DEDC44F870}"/>
            </a:ext>
          </a:extLst>
        </xdr:cNvPr>
        <xdr:cNvSpPr>
          <a:spLocks noChangeAspect="1" noChangeArrowheads="1"/>
        </xdr:cNvSpPr>
      </xdr:nvSpPr>
      <xdr:spPr bwMode="auto">
        <a:xfrm>
          <a:off x="62230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541</xdr:row>
      <xdr:rowOff>0</xdr:rowOff>
    </xdr:from>
    <xdr:to>
      <xdr:col>1</xdr:col>
      <xdr:colOff>304800</xdr:colOff>
      <xdr:row>541</xdr:row>
      <xdr:rowOff>304800</xdr:rowOff>
    </xdr:to>
    <xdr:sp macro="" textlink="">
      <xdr:nvSpPr>
        <xdr:cNvPr id="26832" name="AutoShape 3280" descr="https://adas-server.mobiledrivetech.com/polarion/icons/default/enums/type_purple_spec.png">
          <a:hlinkClick xmlns:r="http://schemas.openxmlformats.org/officeDocument/2006/relationships" r:id="rId1079" tgtFrame="_top"/>
          <a:extLst>
            <a:ext uri="{FF2B5EF4-FFF2-40B4-BE49-F238E27FC236}">
              <a16:creationId xmlns:a16="http://schemas.microsoft.com/office/drawing/2014/main" id="{4009FAF0-1E16-43D9-A01D-337DA9E39E4E}"/>
            </a:ext>
          </a:extLst>
        </xdr:cNvPr>
        <xdr:cNvSpPr>
          <a:spLocks noChangeAspect="1" noChangeArrowheads="1"/>
        </xdr:cNvSpPr>
      </xdr:nvSpPr>
      <xdr:spPr bwMode="auto">
        <a:xfrm>
          <a:off x="202565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541</xdr:row>
      <xdr:rowOff>0</xdr:rowOff>
    </xdr:from>
    <xdr:to>
      <xdr:col>2</xdr:col>
      <xdr:colOff>304800</xdr:colOff>
      <xdr:row>541</xdr:row>
      <xdr:rowOff>304800</xdr:rowOff>
    </xdr:to>
    <xdr:sp macro="" textlink="">
      <xdr:nvSpPr>
        <xdr:cNvPr id="26833" name="AutoShape 3281" descr="https://adas-server.mobiledrivetech.com/polarion/icons/default/enums/type_spike.gif">
          <a:hlinkClick xmlns:r="http://schemas.openxmlformats.org/officeDocument/2006/relationships" r:id="rId1080" tgtFrame="_blank"/>
          <a:extLst>
            <a:ext uri="{FF2B5EF4-FFF2-40B4-BE49-F238E27FC236}">
              <a16:creationId xmlns:a16="http://schemas.microsoft.com/office/drawing/2014/main" id="{3F12FCC8-61DC-4D86-8896-C149DBFDEDB9}"/>
            </a:ext>
          </a:extLst>
        </xdr:cNvPr>
        <xdr:cNvSpPr>
          <a:spLocks noChangeAspect="1" noChangeArrowheads="1"/>
        </xdr:cNvSpPr>
      </xdr:nvSpPr>
      <xdr:spPr bwMode="auto">
        <a:xfrm>
          <a:off x="265430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541</xdr:row>
      <xdr:rowOff>0</xdr:rowOff>
    </xdr:from>
    <xdr:to>
      <xdr:col>3</xdr:col>
      <xdr:colOff>304800</xdr:colOff>
      <xdr:row>541</xdr:row>
      <xdr:rowOff>304800</xdr:rowOff>
    </xdr:to>
    <xdr:sp macro="" textlink="">
      <xdr:nvSpPr>
        <xdr:cNvPr id="26834" name="AutoShape 3282" descr="https://adas-server.mobiledrivetech.com/polarion/icons/default/enums/type_spike.gif">
          <a:hlinkClick xmlns:r="http://schemas.openxmlformats.org/officeDocument/2006/relationships" r:id="rId1080" tgtFrame="_top"/>
          <a:extLst>
            <a:ext uri="{FF2B5EF4-FFF2-40B4-BE49-F238E27FC236}">
              <a16:creationId xmlns:a16="http://schemas.microsoft.com/office/drawing/2014/main" id="{F54BAA8D-2F03-4195-9B5B-7517E7AD49C1}"/>
            </a:ext>
          </a:extLst>
        </xdr:cNvPr>
        <xdr:cNvSpPr>
          <a:spLocks noChangeAspect="1" noChangeArrowheads="1"/>
        </xdr:cNvSpPr>
      </xdr:nvSpPr>
      <xdr:spPr bwMode="auto">
        <a:xfrm>
          <a:off x="5797550" y="3537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xdr:row>
      <xdr:rowOff>0</xdr:rowOff>
    </xdr:from>
    <xdr:to>
      <xdr:col>0</xdr:col>
      <xdr:colOff>304800</xdr:colOff>
      <xdr:row>542</xdr:row>
      <xdr:rowOff>304800</xdr:rowOff>
    </xdr:to>
    <xdr:sp macro="" textlink="">
      <xdr:nvSpPr>
        <xdr:cNvPr id="26835" name="AutoShape 3283" descr="https://adas-server.mobiledrivetech.com/polarion/ria/images/suspect.gif">
          <a:extLst>
            <a:ext uri="{FF2B5EF4-FFF2-40B4-BE49-F238E27FC236}">
              <a16:creationId xmlns:a16="http://schemas.microsoft.com/office/drawing/2014/main" id="{9593E11A-2341-41A2-8970-F3D4EB868158}"/>
            </a:ext>
          </a:extLst>
        </xdr:cNvPr>
        <xdr:cNvSpPr>
          <a:spLocks noChangeAspect="1" noChangeArrowheads="1"/>
        </xdr:cNvSpPr>
      </xdr:nvSpPr>
      <xdr:spPr bwMode="auto">
        <a:xfrm>
          <a:off x="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542</xdr:row>
      <xdr:rowOff>0</xdr:rowOff>
    </xdr:from>
    <xdr:to>
      <xdr:col>0</xdr:col>
      <xdr:colOff>615950</xdr:colOff>
      <xdr:row>542</xdr:row>
      <xdr:rowOff>304800</xdr:rowOff>
    </xdr:to>
    <xdr:sp macro="" textlink="">
      <xdr:nvSpPr>
        <xdr:cNvPr id="26836" name="AutoShape 3284">
          <a:extLst>
            <a:ext uri="{FF2B5EF4-FFF2-40B4-BE49-F238E27FC236}">
              <a16:creationId xmlns:a16="http://schemas.microsoft.com/office/drawing/2014/main" id="{EF46D9F5-CE59-4232-AB55-87B5A4DAE881}"/>
            </a:ext>
          </a:extLst>
        </xdr:cNvPr>
        <xdr:cNvSpPr>
          <a:spLocks noChangeAspect="1" noChangeArrowheads="1"/>
        </xdr:cNvSpPr>
      </xdr:nvSpPr>
      <xdr:spPr bwMode="auto">
        <a:xfrm>
          <a:off x="31115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542</xdr:row>
      <xdr:rowOff>0</xdr:rowOff>
    </xdr:from>
    <xdr:to>
      <xdr:col>0</xdr:col>
      <xdr:colOff>927100</xdr:colOff>
      <xdr:row>542</xdr:row>
      <xdr:rowOff>304800</xdr:rowOff>
    </xdr:to>
    <xdr:sp macro="" textlink="">
      <xdr:nvSpPr>
        <xdr:cNvPr id="26837" name="AutoShape 3285" descr="https://adas-server.mobiledrivetech.com/polarion/icons/default/enums/type_purple_spec.png">
          <a:hlinkClick xmlns:r="http://schemas.openxmlformats.org/officeDocument/2006/relationships" r:id="rId1081" tgtFrame="_blank"/>
          <a:extLst>
            <a:ext uri="{FF2B5EF4-FFF2-40B4-BE49-F238E27FC236}">
              <a16:creationId xmlns:a16="http://schemas.microsoft.com/office/drawing/2014/main" id="{F25C61DC-3E8C-4C87-B1A8-FB03A23224A5}"/>
            </a:ext>
          </a:extLst>
        </xdr:cNvPr>
        <xdr:cNvSpPr>
          <a:spLocks noChangeAspect="1" noChangeArrowheads="1"/>
        </xdr:cNvSpPr>
      </xdr:nvSpPr>
      <xdr:spPr bwMode="auto">
        <a:xfrm>
          <a:off x="62230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304800</xdr:rowOff>
    </xdr:to>
    <xdr:sp macro="" textlink="">
      <xdr:nvSpPr>
        <xdr:cNvPr id="26838" name="AutoShape 3286" descr="https://adas-server.mobiledrivetech.com/polarion/icons/default/enums/type_purple_spec.png">
          <a:hlinkClick xmlns:r="http://schemas.openxmlformats.org/officeDocument/2006/relationships" r:id="rId1081" tgtFrame="_top"/>
          <a:extLst>
            <a:ext uri="{FF2B5EF4-FFF2-40B4-BE49-F238E27FC236}">
              <a16:creationId xmlns:a16="http://schemas.microsoft.com/office/drawing/2014/main" id="{A9F4C014-144F-4827-9175-A8661A6DECC1}"/>
            </a:ext>
          </a:extLst>
        </xdr:cNvPr>
        <xdr:cNvSpPr>
          <a:spLocks noChangeAspect="1" noChangeArrowheads="1"/>
        </xdr:cNvSpPr>
      </xdr:nvSpPr>
      <xdr:spPr bwMode="auto">
        <a:xfrm>
          <a:off x="202565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542</xdr:row>
      <xdr:rowOff>0</xdr:rowOff>
    </xdr:from>
    <xdr:to>
      <xdr:col>2</xdr:col>
      <xdr:colOff>304800</xdr:colOff>
      <xdr:row>542</xdr:row>
      <xdr:rowOff>304800</xdr:rowOff>
    </xdr:to>
    <xdr:sp macro="" textlink="">
      <xdr:nvSpPr>
        <xdr:cNvPr id="26839" name="AutoShape 3287" descr="https://adas-server.mobiledrivetech.com/polarion/icons/default/enums/type_spike.gif">
          <a:hlinkClick xmlns:r="http://schemas.openxmlformats.org/officeDocument/2006/relationships" r:id="rId1082" tgtFrame="_blank"/>
          <a:extLst>
            <a:ext uri="{FF2B5EF4-FFF2-40B4-BE49-F238E27FC236}">
              <a16:creationId xmlns:a16="http://schemas.microsoft.com/office/drawing/2014/main" id="{0F1B10C2-BC4C-4028-AE6E-80635022778A}"/>
            </a:ext>
          </a:extLst>
        </xdr:cNvPr>
        <xdr:cNvSpPr>
          <a:spLocks noChangeAspect="1" noChangeArrowheads="1"/>
        </xdr:cNvSpPr>
      </xdr:nvSpPr>
      <xdr:spPr bwMode="auto">
        <a:xfrm>
          <a:off x="265430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542</xdr:row>
      <xdr:rowOff>0</xdr:rowOff>
    </xdr:from>
    <xdr:to>
      <xdr:col>3</xdr:col>
      <xdr:colOff>304800</xdr:colOff>
      <xdr:row>542</xdr:row>
      <xdr:rowOff>304800</xdr:rowOff>
    </xdr:to>
    <xdr:sp macro="" textlink="">
      <xdr:nvSpPr>
        <xdr:cNvPr id="26840" name="AutoShape 3288" descr="https://adas-server.mobiledrivetech.com/polarion/icons/default/enums/type_spike.gif">
          <a:hlinkClick xmlns:r="http://schemas.openxmlformats.org/officeDocument/2006/relationships" r:id="rId1082" tgtFrame="_top"/>
          <a:extLst>
            <a:ext uri="{FF2B5EF4-FFF2-40B4-BE49-F238E27FC236}">
              <a16:creationId xmlns:a16="http://schemas.microsoft.com/office/drawing/2014/main" id="{9D4C6358-B987-49A8-8E96-5C50EDDCC397}"/>
            </a:ext>
          </a:extLst>
        </xdr:cNvPr>
        <xdr:cNvSpPr>
          <a:spLocks noChangeAspect="1" noChangeArrowheads="1"/>
        </xdr:cNvSpPr>
      </xdr:nvSpPr>
      <xdr:spPr bwMode="auto">
        <a:xfrm>
          <a:off x="5797550" y="354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xdr:row>
      <xdr:rowOff>0</xdr:rowOff>
    </xdr:from>
    <xdr:to>
      <xdr:col>0</xdr:col>
      <xdr:colOff>304800</xdr:colOff>
      <xdr:row>543</xdr:row>
      <xdr:rowOff>304800</xdr:rowOff>
    </xdr:to>
    <xdr:sp macro="" textlink="">
      <xdr:nvSpPr>
        <xdr:cNvPr id="26841" name="AutoShape 3289" descr="https://adas-server.mobiledrivetech.com/polarion/ria/images/suspect.gif">
          <a:extLst>
            <a:ext uri="{FF2B5EF4-FFF2-40B4-BE49-F238E27FC236}">
              <a16:creationId xmlns:a16="http://schemas.microsoft.com/office/drawing/2014/main" id="{2EA88FD3-3FF1-442F-803B-FE56FEBAE479}"/>
            </a:ext>
          </a:extLst>
        </xdr:cNvPr>
        <xdr:cNvSpPr>
          <a:spLocks noChangeAspect="1" noChangeArrowheads="1"/>
        </xdr:cNvSpPr>
      </xdr:nvSpPr>
      <xdr:spPr bwMode="auto">
        <a:xfrm>
          <a:off x="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543</xdr:row>
      <xdr:rowOff>0</xdr:rowOff>
    </xdr:from>
    <xdr:to>
      <xdr:col>0</xdr:col>
      <xdr:colOff>615950</xdr:colOff>
      <xdr:row>543</xdr:row>
      <xdr:rowOff>304800</xdr:rowOff>
    </xdr:to>
    <xdr:sp macro="" textlink="">
      <xdr:nvSpPr>
        <xdr:cNvPr id="26842" name="AutoShape 3290">
          <a:extLst>
            <a:ext uri="{FF2B5EF4-FFF2-40B4-BE49-F238E27FC236}">
              <a16:creationId xmlns:a16="http://schemas.microsoft.com/office/drawing/2014/main" id="{E2657888-612B-4A5F-BC30-DC090F79327F}"/>
            </a:ext>
          </a:extLst>
        </xdr:cNvPr>
        <xdr:cNvSpPr>
          <a:spLocks noChangeAspect="1" noChangeArrowheads="1"/>
        </xdr:cNvSpPr>
      </xdr:nvSpPr>
      <xdr:spPr bwMode="auto">
        <a:xfrm>
          <a:off x="31115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543</xdr:row>
      <xdr:rowOff>0</xdr:rowOff>
    </xdr:from>
    <xdr:to>
      <xdr:col>0</xdr:col>
      <xdr:colOff>927100</xdr:colOff>
      <xdr:row>543</xdr:row>
      <xdr:rowOff>304800</xdr:rowOff>
    </xdr:to>
    <xdr:sp macro="" textlink="">
      <xdr:nvSpPr>
        <xdr:cNvPr id="26843" name="AutoShape 3291" descr="https://adas-server.mobiledrivetech.com/polarion/icons/default/enums/type_purple_spec.png">
          <a:hlinkClick xmlns:r="http://schemas.openxmlformats.org/officeDocument/2006/relationships" r:id="rId1083" tgtFrame="_blank"/>
          <a:extLst>
            <a:ext uri="{FF2B5EF4-FFF2-40B4-BE49-F238E27FC236}">
              <a16:creationId xmlns:a16="http://schemas.microsoft.com/office/drawing/2014/main" id="{8A118153-096B-472C-B870-E2BB74F574D4}"/>
            </a:ext>
          </a:extLst>
        </xdr:cNvPr>
        <xdr:cNvSpPr>
          <a:spLocks noChangeAspect="1" noChangeArrowheads="1"/>
        </xdr:cNvSpPr>
      </xdr:nvSpPr>
      <xdr:spPr bwMode="auto">
        <a:xfrm>
          <a:off x="62230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543</xdr:row>
      <xdr:rowOff>0</xdr:rowOff>
    </xdr:from>
    <xdr:to>
      <xdr:col>1</xdr:col>
      <xdr:colOff>304800</xdr:colOff>
      <xdr:row>543</xdr:row>
      <xdr:rowOff>304800</xdr:rowOff>
    </xdr:to>
    <xdr:sp macro="" textlink="">
      <xdr:nvSpPr>
        <xdr:cNvPr id="26844" name="AutoShape 3292" descr="https://adas-server.mobiledrivetech.com/polarion/icons/default/enums/type_purple_spec.png">
          <a:hlinkClick xmlns:r="http://schemas.openxmlformats.org/officeDocument/2006/relationships" r:id="rId1083" tgtFrame="_top"/>
          <a:extLst>
            <a:ext uri="{FF2B5EF4-FFF2-40B4-BE49-F238E27FC236}">
              <a16:creationId xmlns:a16="http://schemas.microsoft.com/office/drawing/2014/main" id="{5F0D4BA7-2004-4C4A-ACF2-9DF497B3339B}"/>
            </a:ext>
          </a:extLst>
        </xdr:cNvPr>
        <xdr:cNvSpPr>
          <a:spLocks noChangeAspect="1" noChangeArrowheads="1"/>
        </xdr:cNvSpPr>
      </xdr:nvSpPr>
      <xdr:spPr bwMode="auto">
        <a:xfrm>
          <a:off x="202565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543</xdr:row>
      <xdr:rowOff>0</xdr:rowOff>
    </xdr:from>
    <xdr:to>
      <xdr:col>2</xdr:col>
      <xdr:colOff>304800</xdr:colOff>
      <xdr:row>543</xdr:row>
      <xdr:rowOff>304800</xdr:rowOff>
    </xdr:to>
    <xdr:sp macro="" textlink="">
      <xdr:nvSpPr>
        <xdr:cNvPr id="26845" name="AutoShape 3293" descr="https://adas-server.mobiledrivetech.com/polarion/icons/default/enums/type_spike.gif">
          <a:hlinkClick xmlns:r="http://schemas.openxmlformats.org/officeDocument/2006/relationships" r:id="rId1084" tgtFrame="_blank"/>
          <a:extLst>
            <a:ext uri="{FF2B5EF4-FFF2-40B4-BE49-F238E27FC236}">
              <a16:creationId xmlns:a16="http://schemas.microsoft.com/office/drawing/2014/main" id="{FBD1E1DE-F073-48F5-8265-5F35D07F3E90}"/>
            </a:ext>
          </a:extLst>
        </xdr:cNvPr>
        <xdr:cNvSpPr>
          <a:spLocks noChangeAspect="1" noChangeArrowheads="1"/>
        </xdr:cNvSpPr>
      </xdr:nvSpPr>
      <xdr:spPr bwMode="auto">
        <a:xfrm>
          <a:off x="265430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543</xdr:row>
      <xdr:rowOff>0</xdr:rowOff>
    </xdr:from>
    <xdr:to>
      <xdr:col>3</xdr:col>
      <xdr:colOff>304800</xdr:colOff>
      <xdr:row>543</xdr:row>
      <xdr:rowOff>304800</xdr:rowOff>
    </xdr:to>
    <xdr:sp macro="" textlink="">
      <xdr:nvSpPr>
        <xdr:cNvPr id="26846" name="AutoShape 3294" descr="https://adas-server.mobiledrivetech.com/polarion/icons/default/enums/type_spike.gif">
          <a:hlinkClick xmlns:r="http://schemas.openxmlformats.org/officeDocument/2006/relationships" r:id="rId1084" tgtFrame="_top"/>
          <a:extLst>
            <a:ext uri="{FF2B5EF4-FFF2-40B4-BE49-F238E27FC236}">
              <a16:creationId xmlns:a16="http://schemas.microsoft.com/office/drawing/2014/main" id="{F3913B22-069D-468E-B7FA-95F0CC4C2613}"/>
            </a:ext>
          </a:extLst>
        </xdr:cNvPr>
        <xdr:cNvSpPr>
          <a:spLocks noChangeAspect="1" noChangeArrowheads="1"/>
        </xdr:cNvSpPr>
      </xdr:nvSpPr>
      <xdr:spPr bwMode="auto">
        <a:xfrm>
          <a:off x="5797550" y="3550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544</xdr:row>
      <xdr:rowOff>304800</xdr:rowOff>
    </xdr:to>
    <xdr:sp macro="" textlink="">
      <xdr:nvSpPr>
        <xdr:cNvPr id="26847" name="AutoShape 3295" descr="https://adas-server.mobiledrivetech.com/polarion/ria/images/suspect.gif">
          <a:extLst>
            <a:ext uri="{FF2B5EF4-FFF2-40B4-BE49-F238E27FC236}">
              <a16:creationId xmlns:a16="http://schemas.microsoft.com/office/drawing/2014/main" id="{89A796AA-EB20-4571-A1B5-3345A8479DF9}"/>
            </a:ext>
          </a:extLst>
        </xdr:cNvPr>
        <xdr:cNvSpPr>
          <a:spLocks noChangeAspect="1" noChangeArrowheads="1"/>
        </xdr:cNvSpPr>
      </xdr:nvSpPr>
      <xdr:spPr bwMode="auto">
        <a:xfrm>
          <a:off x="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544</xdr:row>
      <xdr:rowOff>0</xdr:rowOff>
    </xdr:from>
    <xdr:to>
      <xdr:col>0</xdr:col>
      <xdr:colOff>615950</xdr:colOff>
      <xdr:row>544</xdr:row>
      <xdr:rowOff>304800</xdr:rowOff>
    </xdr:to>
    <xdr:sp macro="" textlink="">
      <xdr:nvSpPr>
        <xdr:cNvPr id="26848" name="AutoShape 3296">
          <a:extLst>
            <a:ext uri="{FF2B5EF4-FFF2-40B4-BE49-F238E27FC236}">
              <a16:creationId xmlns:a16="http://schemas.microsoft.com/office/drawing/2014/main" id="{C2AD8038-D0E8-4A01-A440-9B94116E1E5D}"/>
            </a:ext>
          </a:extLst>
        </xdr:cNvPr>
        <xdr:cNvSpPr>
          <a:spLocks noChangeAspect="1" noChangeArrowheads="1"/>
        </xdr:cNvSpPr>
      </xdr:nvSpPr>
      <xdr:spPr bwMode="auto">
        <a:xfrm>
          <a:off x="31115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544</xdr:row>
      <xdr:rowOff>0</xdr:rowOff>
    </xdr:from>
    <xdr:to>
      <xdr:col>0</xdr:col>
      <xdr:colOff>927100</xdr:colOff>
      <xdr:row>544</xdr:row>
      <xdr:rowOff>304800</xdr:rowOff>
    </xdr:to>
    <xdr:sp macro="" textlink="">
      <xdr:nvSpPr>
        <xdr:cNvPr id="26849" name="AutoShape 3297" descr="https://adas-server.mobiledrivetech.com/polarion/icons/default/enums/type_purple_spec.png">
          <a:hlinkClick xmlns:r="http://schemas.openxmlformats.org/officeDocument/2006/relationships" r:id="rId1085" tgtFrame="_blank"/>
          <a:extLst>
            <a:ext uri="{FF2B5EF4-FFF2-40B4-BE49-F238E27FC236}">
              <a16:creationId xmlns:a16="http://schemas.microsoft.com/office/drawing/2014/main" id="{A20737B3-B36C-459D-8516-D46B2EEF8022}"/>
            </a:ext>
          </a:extLst>
        </xdr:cNvPr>
        <xdr:cNvSpPr>
          <a:spLocks noChangeAspect="1" noChangeArrowheads="1"/>
        </xdr:cNvSpPr>
      </xdr:nvSpPr>
      <xdr:spPr bwMode="auto">
        <a:xfrm>
          <a:off x="62230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544</xdr:row>
      <xdr:rowOff>0</xdr:rowOff>
    </xdr:from>
    <xdr:to>
      <xdr:col>1</xdr:col>
      <xdr:colOff>304800</xdr:colOff>
      <xdr:row>544</xdr:row>
      <xdr:rowOff>304800</xdr:rowOff>
    </xdr:to>
    <xdr:sp macro="" textlink="">
      <xdr:nvSpPr>
        <xdr:cNvPr id="26850" name="AutoShape 3298" descr="https://adas-server.mobiledrivetech.com/polarion/icons/default/enums/type_purple_spec.png">
          <a:hlinkClick xmlns:r="http://schemas.openxmlformats.org/officeDocument/2006/relationships" r:id="rId1085" tgtFrame="_top"/>
          <a:extLst>
            <a:ext uri="{FF2B5EF4-FFF2-40B4-BE49-F238E27FC236}">
              <a16:creationId xmlns:a16="http://schemas.microsoft.com/office/drawing/2014/main" id="{6DD03248-05F2-40E5-80C8-5150B0BAE9CA}"/>
            </a:ext>
          </a:extLst>
        </xdr:cNvPr>
        <xdr:cNvSpPr>
          <a:spLocks noChangeAspect="1" noChangeArrowheads="1"/>
        </xdr:cNvSpPr>
      </xdr:nvSpPr>
      <xdr:spPr bwMode="auto">
        <a:xfrm>
          <a:off x="202565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544</xdr:row>
      <xdr:rowOff>0</xdr:rowOff>
    </xdr:from>
    <xdr:to>
      <xdr:col>2</xdr:col>
      <xdr:colOff>304800</xdr:colOff>
      <xdr:row>544</xdr:row>
      <xdr:rowOff>304800</xdr:rowOff>
    </xdr:to>
    <xdr:sp macro="" textlink="">
      <xdr:nvSpPr>
        <xdr:cNvPr id="26851" name="AutoShape 3299" descr="https://adas-server.mobiledrivetech.com/polarion/icons/default/enums/type_spike.gif">
          <a:hlinkClick xmlns:r="http://schemas.openxmlformats.org/officeDocument/2006/relationships" r:id="rId1086" tgtFrame="_blank"/>
          <a:extLst>
            <a:ext uri="{FF2B5EF4-FFF2-40B4-BE49-F238E27FC236}">
              <a16:creationId xmlns:a16="http://schemas.microsoft.com/office/drawing/2014/main" id="{442C2267-4D25-4E08-BDAD-419034E0D59D}"/>
            </a:ext>
          </a:extLst>
        </xdr:cNvPr>
        <xdr:cNvSpPr>
          <a:spLocks noChangeAspect="1" noChangeArrowheads="1"/>
        </xdr:cNvSpPr>
      </xdr:nvSpPr>
      <xdr:spPr bwMode="auto">
        <a:xfrm>
          <a:off x="265430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544</xdr:row>
      <xdr:rowOff>0</xdr:rowOff>
    </xdr:from>
    <xdr:to>
      <xdr:col>3</xdr:col>
      <xdr:colOff>304800</xdr:colOff>
      <xdr:row>544</xdr:row>
      <xdr:rowOff>304800</xdr:rowOff>
    </xdr:to>
    <xdr:sp macro="" textlink="">
      <xdr:nvSpPr>
        <xdr:cNvPr id="26852" name="AutoShape 3300" descr="https://adas-server.mobiledrivetech.com/polarion/icons/default/enums/type_spike.gif">
          <a:hlinkClick xmlns:r="http://schemas.openxmlformats.org/officeDocument/2006/relationships" r:id="rId1086" tgtFrame="_top"/>
          <a:extLst>
            <a:ext uri="{FF2B5EF4-FFF2-40B4-BE49-F238E27FC236}">
              <a16:creationId xmlns:a16="http://schemas.microsoft.com/office/drawing/2014/main" id="{ACF94304-0FB8-4E3C-B30A-511723C52885}"/>
            </a:ext>
          </a:extLst>
        </xdr:cNvPr>
        <xdr:cNvSpPr>
          <a:spLocks noChangeAspect="1" noChangeArrowheads="1"/>
        </xdr:cNvSpPr>
      </xdr:nvSpPr>
      <xdr:spPr bwMode="auto">
        <a:xfrm>
          <a:off x="5797550" y="355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xdr:row>
      <xdr:rowOff>0</xdr:rowOff>
    </xdr:from>
    <xdr:to>
      <xdr:col>0</xdr:col>
      <xdr:colOff>304800</xdr:colOff>
      <xdr:row>545</xdr:row>
      <xdr:rowOff>304800</xdr:rowOff>
    </xdr:to>
    <xdr:sp macro="" textlink="">
      <xdr:nvSpPr>
        <xdr:cNvPr id="26853" name="AutoShape 3301" descr="https://adas-server.mobiledrivetech.com/polarion/ria/images/suspect.gif">
          <a:extLst>
            <a:ext uri="{FF2B5EF4-FFF2-40B4-BE49-F238E27FC236}">
              <a16:creationId xmlns:a16="http://schemas.microsoft.com/office/drawing/2014/main" id="{62FDE455-225C-4A98-B569-EB03A34CFAF6}"/>
            </a:ext>
          </a:extLst>
        </xdr:cNvPr>
        <xdr:cNvSpPr>
          <a:spLocks noChangeAspect="1" noChangeArrowheads="1"/>
        </xdr:cNvSpPr>
      </xdr:nvSpPr>
      <xdr:spPr bwMode="auto">
        <a:xfrm>
          <a:off x="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545</xdr:row>
      <xdr:rowOff>0</xdr:rowOff>
    </xdr:from>
    <xdr:to>
      <xdr:col>0</xdr:col>
      <xdr:colOff>615950</xdr:colOff>
      <xdr:row>545</xdr:row>
      <xdr:rowOff>304800</xdr:rowOff>
    </xdr:to>
    <xdr:sp macro="" textlink="">
      <xdr:nvSpPr>
        <xdr:cNvPr id="26854" name="AutoShape 3302">
          <a:extLst>
            <a:ext uri="{FF2B5EF4-FFF2-40B4-BE49-F238E27FC236}">
              <a16:creationId xmlns:a16="http://schemas.microsoft.com/office/drawing/2014/main" id="{52213F17-FF6A-489B-818B-560E22E74492}"/>
            </a:ext>
          </a:extLst>
        </xdr:cNvPr>
        <xdr:cNvSpPr>
          <a:spLocks noChangeAspect="1" noChangeArrowheads="1"/>
        </xdr:cNvSpPr>
      </xdr:nvSpPr>
      <xdr:spPr bwMode="auto">
        <a:xfrm>
          <a:off x="31115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545</xdr:row>
      <xdr:rowOff>0</xdr:rowOff>
    </xdr:from>
    <xdr:to>
      <xdr:col>0</xdr:col>
      <xdr:colOff>927100</xdr:colOff>
      <xdr:row>545</xdr:row>
      <xdr:rowOff>304800</xdr:rowOff>
    </xdr:to>
    <xdr:sp macro="" textlink="">
      <xdr:nvSpPr>
        <xdr:cNvPr id="26855" name="AutoShape 3303" descr="https://adas-server.mobiledrivetech.com/polarion/icons/default/enums/type_purple_spec.png">
          <a:hlinkClick xmlns:r="http://schemas.openxmlformats.org/officeDocument/2006/relationships" r:id="rId1087" tgtFrame="_blank"/>
          <a:extLst>
            <a:ext uri="{FF2B5EF4-FFF2-40B4-BE49-F238E27FC236}">
              <a16:creationId xmlns:a16="http://schemas.microsoft.com/office/drawing/2014/main" id="{CFB95DA9-26FF-48C9-8E0B-64D90BE88961}"/>
            </a:ext>
          </a:extLst>
        </xdr:cNvPr>
        <xdr:cNvSpPr>
          <a:spLocks noChangeAspect="1" noChangeArrowheads="1"/>
        </xdr:cNvSpPr>
      </xdr:nvSpPr>
      <xdr:spPr bwMode="auto">
        <a:xfrm>
          <a:off x="62230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545</xdr:row>
      <xdr:rowOff>0</xdr:rowOff>
    </xdr:from>
    <xdr:to>
      <xdr:col>1</xdr:col>
      <xdr:colOff>304800</xdr:colOff>
      <xdr:row>545</xdr:row>
      <xdr:rowOff>304800</xdr:rowOff>
    </xdr:to>
    <xdr:sp macro="" textlink="">
      <xdr:nvSpPr>
        <xdr:cNvPr id="26856" name="AutoShape 3304" descr="https://adas-server.mobiledrivetech.com/polarion/icons/default/enums/type_purple_spec.png">
          <a:hlinkClick xmlns:r="http://schemas.openxmlformats.org/officeDocument/2006/relationships" r:id="rId1087" tgtFrame="_top"/>
          <a:extLst>
            <a:ext uri="{FF2B5EF4-FFF2-40B4-BE49-F238E27FC236}">
              <a16:creationId xmlns:a16="http://schemas.microsoft.com/office/drawing/2014/main" id="{EB1383AE-1186-4BDB-81EB-947D9EE5A108}"/>
            </a:ext>
          </a:extLst>
        </xdr:cNvPr>
        <xdr:cNvSpPr>
          <a:spLocks noChangeAspect="1" noChangeArrowheads="1"/>
        </xdr:cNvSpPr>
      </xdr:nvSpPr>
      <xdr:spPr bwMode="auto">
        <a:xfrm>
          <a:off x="202565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545</xdr:row>
      <xdr:rowOff>0</xdr:rowOff>
    </xdr:from>
    <xdr:to>
      <xdr:col>2</xdr:col>
      <xdr:colOff>304800</xdr:colOff>
      <xdr:row>545</xdr:row>
      <xdr:rowOff>304800</xdr:rowOff>
    </xdr:to>
    <xdr:sp macro="" textlink="">
      <xdr:nvSpPr>
        <xdr:cNvPr id="26857" name="AutoShape 3305" descr="https://adas-server.mobiledrivetech.com/polarion/icons/default/enums/type_spike.gif">
          <a:hlinkClick xmlns:r="http://schemas.openxmlformats.org/officeDocument/2006/relationships" r:id="rId1088" tgtFrame="_blank"/>
          <a:extLst>
            <a:ext uri="{FF2B5EF4-FFF2-40B4-BE49-F238E27FC236}">
              <a16:creationId xmlns:a16="http://schemas.microsoft.com/office/drawing/2014/main" id="{B5AAD925-6523-4C8E-8336-0297D932FF04}"/>
            </a:ext>
          </a:extLst>
        </xdr:cNvPr>
        <xdr:cNvSpPr>
          <a:spLocks noChangeAspect="1" noChangeArrowheads="1"/>
        </xdr:cNvSpPr>
      </xdr:nvSpPr>
      <xdr:spPr bwMode="auto">
        <a:xfrm>
          <a:off x="265430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545</xdr:row>
      <xdr:rowOff>0</xdr:rowOff>
    </xdr:from>
    <xdr:to>
      <xdr:col>3</xdr:col>
      <xdr:colOff>304800</xdr:colOff>
      <xdr:row>545</xdr:row>
      <xdr:rowOff>304800</xdr:rowOff>
    </xdr:to>
    <xdr:sp macro="" textlink="">
      <xdr:nvSpPr>
        <xdr:cNvPr id="26858" name="AutoShape 3306" descr="https://adas-server.mobiledrivetech.com/polarion/icons/default/enums/type_spike.gif">
          <a:hlinkClick xmlns:r="http://schemas.openxmlformats.org/officeDocument/2006/relationships" r:id="rId1088" tgtFrame="_top"/>
          <a:extLst>
            <a:ext uri="{FF2B5EF4-FFF2-40B4-BE49-F238E27FC236}">
              <a16:creationId xmlns:a16="http://schemas.microsoft.com/office/drawing/2014/main" id="{142A48A2-B48E-419C-98E1-52A99F21F9B3}"/>
            </a:ext>
          </a:extLst>
        </xdr:cNvPr>
        <xdr:cNvSpPr>
          <a:spLocks noChangeAspect="1" noChangeArrowheads="1"/>
        </xdr:cNvSpPr>
      </xdr:nvSpPr>
      <xdr:spPr bwMode="auto">
        <a:xfrm>
          <a:off x="5797550" y="3563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xdr:row>
      <xdr:rowOff>0</xdr:rowOff>
    </xdr:from>
    <xdr:to>
      <xdr:col>0</xdr:col>
      <xdr:colOff>304800</xdr:colOff>
      <xdr:row>546</xdr:row>
      <xdr:rowOff>304800</xdr:rowOff>
    </xdr:to>
    <xdr:sp macro="" textlink="">
      <xdr:nvSpPr>
        <xdr:cNvPr id="26859" name="AutoShape 3307" descr="https://adas-server.mobiledrivetech.com/polarion/ria/images/suspect.gif">
          <a:extLst>
            <a:ext uri="{FF2B5EF4-FFF2-40B4-BE49-F238E27FC236}">
              <a16:creationId xmlns:a16="http://schemas.microsoft.com/office/drawing/2014/main" id="{14F1F64F-31C2-4E67-ACF9-B713F700695A}"/>
            </a:ext>
          </a:extLst>
        </xdr:cNvPr>
        <xdr:cNvSpPr>
          <a:spLocks noChangeAspect="1" noChangeArrowheads="1"/>
        </xdr:cNvSpPr>
      </xdr:nvSpPr>
      <xdr:spPr bwMode="auto">
        <a:xfrm>
          <a:off x="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546</xdr:row>
      <xdr:rowOff>0</xdr:rowOff>
    </xdr:from>
    <xdr:to>
      <xdr:col>0</xdr:col>
      <xdr:colOff>615950</xdr:colOff>
      <xdr:row>546</xdr:row>
      <xdr:rowOff>304800</xdr:rowOff>
    </xdr:to>
    <xdr:sp macro="" textlink="">
      <xdr:nvSpPr>
        <xdr:cNvPr id="26860" name="AutoShape 3308">
          <a:extLst>
            <a:ext uri="{FF2B5EF4-FFF2-40B4-BE49-F238E27FC236}">
              <a16:creationId xmlns:a16="http://schemas.microsoft.com/office/drawing/2014/main" id="{F5085C7C-93A1-4EB5-A8A8-82360B0E3A46}"/>
            </a:ext>
          </a:extLst>
        </xdr:cNvPr>
        <xdr:cNvSpPr>
          <a:spLocks noChangeAspect="1" noChangeArrowheads="1"/>
        </xdr:cNvSpPr>
      </xdr:nvSpPr>
      <xdr:spPr bwMode="auto">
        <a:xfrm>
          <a:off x="31115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546</xdr:row>
      <xdr:rowOff>0</xdr:rowOff>
    </xdr:from>
    <xdr:to>
      <xdr:col>0</xdr:col>
      <xdr:colOff>927100</xdr:colOff>
      <xdr:row>546</xdr:row>
      <xdr:rowOff>304800</xdr:rowOff>
    </xdr:to>
    <xdr:sp macro="" textlink="">
      <xdr:nvSpPr>
        <xdr:cNvPr id="26861" name="AutoShape 3309" descr="https://adas-server.mobiledrivetech.com/polarion/icons/default/enums/type_purple_spec.png">
          <a:hlinkClick xmlns:r="http://schemas.openxmlformats.org/officeDocument/2006/relationships" r:id="rId1089" tgtFrame="_blank"/>
          <a:extLst>
            <a:ext uri="{FF2B5EF4-FFF2-40B4-BE49-F238E27FC236}">
              <a16:creationId xmlns:a16="http://schemas.microsoft.com/office/drawing/2014/main" id="{BC9A95A3-9042-402B-80CD-AE13EA3C98B3}"/>
            </a:ext>
          </a:extLst>
        </xdr:cNvPr>
        <xdr:cNvSpPr>
          <a:spLocks noChangeAspect="1" noChangeArrowheads="1"/>
        </xdr:cNvSpPr>
      </xdr:nvSpPr>
      <xdr:spPr bwMode="auto">
        <a:xfrm>
          <a:off x="62230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546</xdr:row>
      <xdr:rowOff>0</xdr:rowOff>
    </xdr:from>
    <xdr:to>
      <xdr:col>1</xdr:col>
      <xdr:colOff>304800</xdr:colOff>
      <xdr:row>546</xdr:row>
      <xdr:rowOff>304800</xdr:rowOff>
    </xdr:to>
    <xdr:sp macro="" textlink="">
      <xdr:nvSpPr>
        <xdr:cNvPr id="26862" name="AutoShape 3310" descr="https://adas-server.mobiledrivetech.com/polarion/icons/default/enums/type_purple_spec.png">
          <a:hlinkClick xmlns:r="http://schemas.openxmlformats.org/officeDocument/2006/relationships" r:id="rId1089" tgtFrame="_top"/>
          <a:extLst>
            <a:ext uri="{FF2B5EF4-FFF2-40B4-BE49-F238E27FC236}">
              <a16:creationId xmlns:a16="http://schemas.microsoft.com/office/drawing/2014/main" id="{32059FD7-0E7C-4EAF-ABC2-4AB2085AD9B2}"/>
            </a:ext>
          </a:extLst>
        </xdr:cNvPr>
        <xdr:cNvSpPr>
          <a:spLocks noChangeAspect="1" noChangeArrowheads="1"/>
        </xdr:cNvSpPr>
      </xdr:nvSpPr>
      <xdr:spPr bwMode="auto">
        <a:xfrm>
          <a:off x="202565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546</xdr:row>
      <xdr:rowOff>0</xdr:rowOff>
    </xdr:from>
    <xdr:to>
      <xdr:col>2</xdr:col>
      <xdr:colOff>304800</xdr:colOff>
      <xdr:row>546</xdr:row>
      <xdr:rowOff>304800</xdr:rowOff>
    </xdr:to>
    <xdr:sp macro="" textlink="">
      <xdr:nvSpPr>
        <xdr:cNvPr id="26863" name="AutoShape 3311" descr="https://adas-server.mobiledrivetech.com/polarion/icons/default/enums/type_spike.gif">
          <a:hlinkClick xmlns:r="http://schemas.openxmlformats.org/officeDocument/2006/relationships" r:id="rId1090" tgtFrame="_blank"/>
          <a:extLst>
            <a:ext uri="{FF2B5EF4-FFF2-40B4-BE49-F238E27FC236}">
              <a16:creationId xmlns:a16="http://schemas.microsoft.com/office/drawing/2014/main" id="{1861BADB-8072-4044-A15A-13D6A831C979}"/>
            </a:ext>
          </a:extLst>
        </xdr:cNvPr>
        <xdr:cNvSpPr>
          <a:spLocks noChangeAspect="1" noChangeArrowheads="1"/>
        </xdr:cNvSpPr>
      </xdr:nvSpPr>
      <xdr:spPr bwMode="auto">
        <a:xfrm>
          <a:off x="265430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546</xdr:row>
      <xdr:rowOff>0</xdr:rowOff>
    </xdr:from>
    <xdr:to>
      <xdr:col>3</xdr:col>
      <xdr:colOff>304800</xdr:colOff>
      <xdr:row>546</xdr:row>
      <xdr:rowOff>304800</xdr:rowOff>
    </xdr:to>
    <xdr:sp macro="" textlink="">
      <xdr:nvSpPr>
        <xdr:cNvPr id="26864" name="AutoShape 3312" descr="https://adas-server.mobiledrivetech.com/polarion/icons/default/enums/type_spike.gif">
          <a:hlinkClick xmlns:r="http://schemas.openxmlformats.org/officeDocument/2006/relationships" r:id="rId1090" tgtFrame="_top"/>
          <a:extLst>
            <a:ext uri="{FF2B5EF4-FFF2-40B4-BE49-F238E27FC236}">
              <a16:creationId xmlns:a16="http://schemas.microsoft.com/office/drawing/2014/main" id="{0013F75B-2667-4289-B70F-BBA4D6E5F852}"/>
            </a:ext>
          </a:extLst>
        </xdr:cNvPr>
        <xdr:cNvSpPr>
          <a:spLocks noChangeAspect="1" noChangeArrowheads="1"/>
        </xdr:cNvSpPr>
      </xdr:nvSpPr>
      <xdr:spPr bwMode="auto">
        <a:xfrm>
          <a:off x="5797550" y="3569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xdr:row>
      <xdr:rowOff>0</xdr:rowOff>
    </xdr:from>
    <xdr:to>
      <xdr:col>0</xdr:col>
      <xdr:colOff>304800</xdr:colOff>
      <xdr:row>547</xdr:row>
      <xdr:rowOff>304800</xdr:rowOff>
    </xdr:to>
    <xdr:sp macro="" textlink="">
      <xdr:nvSpPr>
        <xdr:cNvPr id="26865" name="AutoShape 3313" descr="https://adas-server.mobiledrivetech.com/polarion/ria/images/suspect.gif">
          <a:extLst>
            <a:ext uri="{FF2B5EF4-FFF2-40B4-BE49-F238E27FC236}">
              <a16:creationId xmlns:a16="http://schemas.microsoft.com/office/drawing/2014/main" id="{158F2406-CDD0-4788-99A1-9A9D7D98232D}"/>
            </a:ext>
          </a:extLst>
        </xdr:cNvPr>
        <xdr:cNvSpPr>
          <a:spLocks noChangeAspect="1" noChangeArrowheads="1"/>
        </xdr:cNvSpPr>
      </xdr:nvSpPr>
      <xdr:spPr bwMode="auto">
        <a:xfrm>
          <a:off x="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547</xdr:row>
      <xdr:rowOff>0</xdr:rowOff>
    </xdr:from>
    <xdr:to>
      <xdr:col>0</xdr:col>
      <xdr:colOff>615950</xdr:colOff>
      <xdr:row>547</xdr:row>
      <xdr:rowOff>304800</xdr:rowOff>
    </xdr:to>
    <xdr:sp macro="" textlink="">
      <xdr:nvSpPr>
        <xdr:cNvPr id="26866" name="AutoShape 3314">
          <a:extLst>
            <a:ext uri="{FF2B5EF4-FFF2-40B4-BE49-F238E27FC236}">
              <a16:creationId xmlns:a16="http://schemas.microsoft.com/office/drawing/2014/main" id="{7B00DD26-BB57-4FD5-A0FE-B2323F557214}"/>
            </a:ext>
          </a:extLst>
        </xdr:cNvPr>
        <xdr:cNvSpPr>
          <a:spLocks noChangeAspect="1" noChangeArrowheads="1"/>
        </xdr:cNvSpPr>
      </xdr:nvSpPr>
      <xdr:spPr bwMode="auto">
        <a:xfrm>
          <a:off x="31115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547</xdr:row>
      <xdr:rowOff>0</xdr:rowOff>
    </xdr:from>
    <xdr:to>
      <xdr:col>0</xdr:col>
      <xdr:colOff>927100</xdr:colOff>
      <xdr:row>547</xdr:row>
      <xdr:rowOff>304800</xdr:rowOff>
    </xdr:to>
    <xdr:sp macro="" textlink="">
      <xdr:nvSpPr>
        <xdr:cNvPr id="26867" name="AutoShape 3315" descr="https://adas-server.mobiledrivetech.com/polarion/icons/default/enums/type_purple_spec.png">
          <a:hlinkClick xmlns:r="http://schemas.openxmlformats.org/officeDocument/2006/relationships" r:id="rId1091" tgtFrame="_blank"/>
          <a:extLst>
            <a:ext uri="{FF2B5EF4-FFF2-40B4-BE49-F238E27FC236}">
              <a16:creationId xmlns:a16="http://schemas.microsoft.com/office/drawing/2014/main" id="{4EB5246C-8851-4CE8-995B-9094188BCE7E}"/>
            </a:ext>
          </a:extLst>
        </xdr:cNvPr>
        <xdr:cNvSpPr>
          <a:spLocks noChangeAspect="1" noChangeArrowheads="1"/>
        </xdr:cNvSpPr>
      </xdr:nvSpPr>
      <xdr:spPr bwMode="auto">
        <a:xfrm>
          <a:off x="62230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547</xdr:row>
      <xdr:rowOff>0</xdr:rowOff>
    </xdr:from>
    <xdr:to>
      <xdr:col>1</xdr:col>
      <xdr:colOff>304800</xdr:colOff>
      <xdr:row>547</xdr:row>
      <xdr:rowOff>304800</xdr:rowOff>
    </xdr:to>
    <xdr:sp macro="" textlink="">
      <xdr:nvSpPr>
        <xdr:cNvPr id="26868" name="AutoShape 3316" descr="https://adas-server.mobiledrivetech.com/polarion/icons/default/enums/type_purple_spec.png">
          <a:hlinkClick xmlns:r="http://schemas.openxmlformats.org/officeDocument/2006/relationships" r:id="rId1091" tgtFrame="_top"/>
          <a:extLst>
            <a:ext uri="{FF2B5EF4-FFF2-40B4-BE49-F238E27FC236}">
              <a16:creationId xmlns:a16="http://schemas.microsoft.com/office/drawing/2014/main" id="{754B000E-6CEE-4270-9A60-6822D12E98D9}"/>
            </a:ext>
          </a:extLst>
        </xdr:cNvPr>
        <xdr:cNvSpPr>
          <a:spLocks noChangeAspect="1" noChangeArrowheads="1"/>
        </xdr:cNvSpPr>
      </xdr:nvSpPr>
      <xdr:spPr bwMode="auto">
        <a:xfrm>
          <a:off x="202565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547</xdr:row>
      <xdr:rowOff>0</xdr:rowOff>
    </xdr:from>
    <xdr:to>
      <xdr:col>2</xdr:col>
      <xdr:colOff>304800</xdr:colOff>
      <xdr:row>547</xdr:row>
      <xdr:rowOff>304800</xdr:rowOff>
    </xdr:to>
    <xdr:sp macro="" textlink="">
      <xdr:nvSpPr>
        <xdr:cNvPr id="26869" name="AutoShape 3317" descr="https://adas-server.mobiledrivetech.com/polarion/ria/images/suspect.gif">
          <a:extLst>
            <a:ext uri="{FF2B5EF4-FFF2-40B4-BE49-F238E27FC236}">
              <a16:creationId xmlns:a16="http://schemas.microsoft.com/office/drawing/2014/main" id="{69525F6B-2D90-4B03-A83A-26A0ED858DC5}"/>
            </a:ext>
          </a:extLst>
        </xdr:cNvPr>
        <xdr:cNvSpPr>
          <a:spLocks noChangeAspect="1" noChangeArrowheads="1"/>
        </xdr:cNvSpPr>
      </xdr:nvSpPr>
      <xdr:spPr bwMode="auto">
        <a:xfrm>
          <a:off x="265430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547</xdr:row>
      <xdr:rowOff>0</xdr:rowOff>
    </xdr:from>
    <xdr:to>
      <xdr:col>2</xdr:col>
      <xdr:colOff>615950</xdr:colOff>
      <xdr:row>547</xdr:row>
      <xdr:rowOff>304800</xdr:rowOff>
    </xdr:to>
    <xdr:sp macro="" textlink="">
      <xdr:nvSpPr>
        <xdr:cNvPr id="26870" name="AutoShape 3318">
          <a:extLst>
            <a:ext uri="{FF2B5EF4-FFF2-40B4-BE49-F238E27FC236}">
              <a16:creationId xmlns:a16="http://schemas.microsoft.com/office/drawing/2014/main" id="{88039D9A-2082-4904-B870-36FA64A683CE}"/>
            </a:ext>
          </a:extLst>
        </xdr:cNvPr>
        <xdr:cNvSpPr>
          <a:spLocks noChangeAspect="1" noChangeArrowheads="1"/>
        </xdr:cNvSpPr>
      </xdr:nvSpPr>
      <xdr:spPr bwMode="auto">
        <a:xfrm>
          <a:off x="296545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547</xdr:row>
      <xdr:rowOff>0</xdr:rowOff>
    </xdr:from>
    <xdr:to>
      <xdr:col>2</xdr:col>
      <xdr:colOff>927100</xdr:colOff>
      <xdr:row>547</xdr:row>
      <xdr:rowOff>304800</xdr:rowOff>
    </xdr:to>
    <xdr:sp macro="" textlink="">
      <xdr:nvSpPr>
        <xdr:cNvPr id="26871" name="AutoShape 3319" descr="https://adas-server.mobiledrivetech.com/polarion/icons/default/enums/type_spike.gif">
          <a:hlinkClick xmlns:r="http://schemas.openxmlformats.org/officeDocument/2006/relationships" r:id="rId1092" tgtFrame="_blank"/>
          <a:extLst>
            <a:ext uri="{FF2B5EF4-FFF2-40B4-BE49-F238E27FC236}">
              <a16:creationId xmlns:a16="http://schemas.microsoft.com/office/drawing/2014/main" id="{A98E23FE-B62B-47F3-BCA4-FC1D7B9F34DB}"/>
            </a:ext>
          </a:extLst>
        </xdr:cNvPr>
        <xdr:cNvSpPr>
          <a:spLocks noChangeAspect="1" noChangeArrowheads="1"/>
        </xdr:cNvSpPr>
      </xdr:nvSpPr>
      <xdr:spPr bwMode="auto">
        <a:xfrm>
          <a:off x="327660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547</xdr:row>
      <xdr:rowOff>0</xdr:rowOff>
    </xdr:from>
    <xdr:to>
      <xdr:col>3</xdr:col>
      <xdr:colOff>304800</xdr:colOff>
      <xdr:row>547</xdr:row>
      <xdr:rowOff>304800</xdr:rowOff>
    </xdr:to>
    <xdr:sp macro="" textlink="">
      <xdr:nvSpPr>
        <xdr:cNvPr id="26872" name="AutoShape 3320" descr="https://adas-server.mobiledrivetech.com/polarion/icons/default/enums/type_spike.gif">
          <a:hlinkClick xmlns:r="http://schemas.openxmlformats.org/officeDocument/2006/relationships" r:id="rId1092" tgtFrame="_top"/>
          <a:extLst>
            <a:ext uri="{FF2B5EF4-FFF2-40B4-BE49-F238E27FC236}">
              <a16:creationId xmlns:a16="http://schemas.microsoft.com/office/drawing/2014/main" id="{F79C1B9D-C280-4472-AC01-B5FBB20E5FC9}"/>
            </a:ext>
          </a:extLst>
        </xdr:cNvPr>
        <xdr:cNvSpPr>
          <a:spLocks noChangeAspect="1" noChangeArrowheads="1"/>
        </xdr:cNvSpPr>
      </xdr:nvSpPr>
      <xdr:spPr bwMode="auto">
        <a:xfrm>
          <a:off x="5797550" y="357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xdr:row>
      <xdr:rowOff>0</xdr:rowOff>
    </xdr:from>
    <xdr:to>
      <xdr:col>0</xdr:col>
      <xdr:colOff>304800</xdr:colOff>
      <xdr:row>548</xdr:row>
      <xdr:rowOff>304800</xdr:rowOff>
    </xdr:to>
    <xdr:sp macro="" textlink="">
      <xdr:nvSpPr>
        <xdr:cNvPr id="26873" name="AutoShape 3321" descr="https://adas-server.mobiledrivetech.com/polarion/ria/images/suspect.gif">
          <a:extLst>
            <a:ext uri="{FF2B5EF4-FFF2-40B4-BE49-F238E27FC236}">
              <a16:creationId xmlns:a16="http://schemas.microsoft.com/office/drawing/2014/main" id="{1EFC6C27-B407-40BD-BA91-68D56932A504}"/>
            </a:ext>
          </a:extLst>
        </xdr:cNvPr>
        <xdr:cNvSpPr>
          <a:spLocks noChangeAspect="1" noChangeArrowheads="1"/>
        </xdr:cNvSpPr>
      </xdr:nvSpPr>
      <xdr:spPr bwMode="auto">
        <a:xfrm>
          <a:off x="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548</xdr:row>
      <xdr:rowOff>0</xdr:rowOff>
    </xdr:from>
    <xdr:to>
      <xdr:col>0</xdr:col>
      <xdr:colOff>615950</xdr:colOff>
      <xdr:row>548</xdr:row>
      <xdr:rowOff>304800</xdr:rowOff>
    </xdr:to>
    <xdr:sp macro="" textlink="">
      <xdr:nvSpPr>
        <xdr:cNvPr id="26874" name="AutoShape 3322">
          <a:extLst>
            <a:ext uri="{FF2B5EF4-FFF2-40B4-BE49-F238E27FC236}">
              <a16:creationId xmlns:a16="http://schemas.microsoft.com/office/drawing/2014/main" id="{71C46E43-5681-4426-BAD9-15A83D90380C}"/>
            </a:ext>
          </a:extLst>
        </xdr:cNvPr>
        <xdr:cNvSpPr>
          <a:spLocks noChangeAspect="1" noChangeArrowheads="1"/>
        </xdr:cNvSpPr>
      </xdr:nvSpPr>
      <xdr:spPr bwMode="auto">
        <a:xfrm>
          <a:off x="31115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548</xdr:row>
      <xdr:rowOff>0</xdr:rowOff>
    </xdr:from>
    <xdr:to>
      <xdr:col>0</xdr:col>
      <xdr:colOff>927100</xdr:colOff>
      <xdr:row>548</xdr:row>
      <xdr:rowOff>304800</xdr:rowOff>
    </xdr:to>
    <xdr:sp macro="" textlink="">
      <xdr:nvSpPr>
        <xdr:cNvPr id="26875" name="AutoShape 3323" descr="https://adas-server.mobiledrivetech.com/polarion/icons/default/enums/type_purple_spec.png">
          <a:hlinkClick xmlns:r="http://schemas.openxmlformats.org/officeDocument/2006/relationships" r:id="rId1093" tgtFrame="_blank"/>
          <a:extLst>
            <a:ext uri="{FF2B5EF4-FFF2-40B4-BE49-F238E27FC236}">
              <a16:creationId xmlns:a16="http://schemas.microsoft.com/office/drawing/2014/main" id="{83488DBF-9049-46BF-81E1-B078024023CC}"/>
            </a:ext>
          </a:extLst>
        </xdr:cNvPr>
        <xdr:cNvSpPr>
          <a:spLocks noChangeAspect="1" noChangeArrowheads="1"/>
        </xdr:cNvSpPr>
      </xdr:nvSpPr>
      <xdr:spPr bwMode="auto">
        <a:xfrm>
          <a:off x="62230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548</xdr:row>
      <xdr:rowOff>0</xdr:rowOff>
    </xdr:from>
    <xdr:to>
      <xdr:col>1</xdr:col>
      <xdr:colOff>304800</xdr:colOff>
      <xdr:row>548</xdr:row>
      <xdr:rowOff>304800</xdr:rowOff>
    </xdr:to>
    <xdr:sp macro="" textlink="">
      <xdr:nvSpPr>
        <xdr:cNvPr id="26876" name="AutoShape 3324" descr="https://adas-server.mobiledrivetech.com/polarion/icons/default/enums/type_purple_spec.png">
          <a:hlinkClick xmlns:r="http://schemas.openxmlformats.org/officeDocument/2006/relationships" r:id="rId1093" tgtFrame="_top"/>
          <a:extLst>
            <a:ext uri="{FF2B5EF4-FFF2-40B4-BE49-F238E27FC236}">
              <a16:creationId xmlns:a16="http://schemas.microsoft.com/office/drawing/2014/main" id="{8FCCBFB6-9E55-43A2-8D9E-20A576CE6557}"/>
            </a:ext>
          </a:extLst>
        </xdr:cNvPr>
        <xdr:cNvSpPr>
          <a:spLocks noChangeAspect="1" noChangeArrowheads="1"/>
        </xdr:cNvSpPr>
      </xdr:nvSpPr>
      <xdr:spPr bwMode="auto">
        <a:xfrm>
          <a:off x="202565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548</xdr:row>
      <xdr:rowOff>0</xdr:rowOff>
    </xdr:from>
    <xdr:to>
      <xdr:col>2</xdr:col>
      <xdr:colOff>304800</xdr:colOff>
      <xdr:row>548</xdr:row>
      <xdr:rowOff>304800</xdr:rowOff>
    </xdr:to>
    <xdr:sp macro="" textlink="">
      <xdr:nvSpPr>
        <xdr:cNvPr id="26877" name="AutoShape 3325" descr="https://adas-server.mobiledrivetech.com/polarion/ria/images/suspect.gif">
          <a:extLst>
            <a:ext uri="{FF2B5EF4-FFF2-40B4-BE49-F238E27FC236}">
              <a16:creationId xmlns:a16="http://schemas.microsoft.com/office/drawing/2014/main" id="{361167E1-F64F-464E-96A9-78DA9FB246BC}"/>
            </a:ext>
          </a:extLst>
        </xdr:cNvPr>
        <xdr:cNvSpPr>
          <a:spLocks noChangeAspect="1" noChangeArrowheads="1"/>
        </xdr:cNvSpPr>
      </xdr:nvSpPr>
      <xdr:spPr bwMode="auto">
        <a:xfrm>
          <a:off x="265430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548</xdr:row>
      <xdr:rowOff>0</xdr:rowOff>
    </xdr:from>
    <xdr:to>
      <xdr:col>2</xdr:col>
      <xdr:colOff>615950</xdr:colOff>
      <xdr:row>548</xdr:row>
      <xdr:rowOff>304800</xdr:rowOff>
    </xdr:to>
    <xdr:sp macro="" textlink="">
      <xdr:nvSpPr>
        <xdr:cNvPr id="26878" name="AutoShape 3326">
          <a:extLst>
            <a:ext uri="{FF2B5EF4-FFF2-40B4-BE49-F238E27FC236}">
              <a16:creationId xmlns:a16="http://schemas.microsoft.com/office/drawing/2014/main" id="{CF970FB2-2BAE-45CD-BC79-7BFDF18D5FA7}"/>
            </a:ext>
          </a:extLst>
        </xdr:cNvPr>
        <xdr:cNvSpPr>
          <a:spLocks noChangeAspect="1" noChangeArrowheads="1"/>
        </xdr:cNvSpPr>
      </xdr:nvSpPr>
      <xdr:spPr bwMode="auto">
        <a:xfrm>
          <a:off x="296545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548</xdr:row>
      <xdr:rowOff>0</xdr:rowOff>
    </xdr:from>
    <xdr:to>
      <xdr:col>2</xdr:col>
      <xdr:colOff>927100</xdr:colOff>
      <xdr:row>548</xdr:row>
      <xdr:rowOff>304800</xdr:rowOff>
    </xdr:to>
    <xdr:sp macro="" textlink="">
      <xdr:nvSpPr>
        <xdr:cNvPr id="26879" name="AutoShape 3327" descr="https://adas-server.mobiledrivetech.com/polarion/icons/default/enums/type_spike.gif">
          <a:hlinkClick xmlns:r="http://schemas.openxmlformats.org/officeDocument/2006/relationships" r:id="rId1094" tgtFrame="_blank"/>
          <a:extLst>
            <a:ext uri="{FF2B5EF4-FFF2-40B4-BE49-F238E27FC236}">
              <a16:creationId xmlns:a16="http://schemas.microsoft.com/office/drawing/2014/main" id="{C8D15FD9-559D-4B12-B55D-D0121C314075}"/>
            </a:ext>
          </a:extLst>
        </xdr:cNvPr>
        <xdr:cNvSpPr>
          <a:spLocks noChangeAspect="1" noChangeArrowheads="1"/>
        </xdr:cNvSpPr>
      </xdr:nvSpPr>
      <xdr:spPr bwMode="auto">
        <a:xfrm>
          <a:off x="327660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548</xdr:row>
      <xdr:rowOff>0</xdr:rowOff>
    </xdr:from>
    <xdr:to>
      <xdr:col>3</xdr:col>
      <xdr:colOff>304800</xdr:colOff>
      <xdr:row>548</xdr:row>
      <xdr:rowOff>304800</xdr:rowOff>
    </xdr:to>
    <xdr:sp macro="" textlink="">
      <xdr:nvSpPr>
        <xdr:cNvPr id="26880" name="AutoShape 3328" descr="https://adas-server.mobiledrivetech.com/polarion/icons/default/enums/type_spike.gif">
          <a:hlinkClick xmlns:r="http://schemas.openxmlformats.org/officeDocument/2006/relationships" r:id="rId1094" tgtFrame="_top"/>
          <a:extLst>
            <a:ext uri="{FF2B5EF4-FFF2-40B4-BE49-F238E27FC236}">
              <a16:creationId xmlns:a16="http://schemas.microsoft.com/office/drawing/2014/main" id="{0BDB1CCB-C912-4796-A29A-1AD8D319F426}"/>
            </a:ext>
          </a:extLst>
        </xdr:cNvPr>
        <xdr:cNvSpPr>
          <a:spLocks noChangeAspect="1" noChangeArrowheads="1"/>
        </xdr:cNvSpPr>
      </xdr:nvSpPr>
      <xdr:spPr bwMode="auto">
        <a:xfrm>
          <a:off x="5797550" y="3582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xdr:row>
      <xdr:rowOff>0</xdr:rowOff>
    </xdr:from>
    <xdr:to>
      <xdr:col>0</xdr:col>
      <xdr:colOff>304800</xdr:colOff>
      <xdr:row>549</xdr:row>
      <xdr:rowOff>304800</xdr:rowOff>
    </xdr:to>
    <xdr:sp macro="" textlink="">
      <xdr:nvSpPr>
        <xdr:cNvPr id="26881" name="AutoShape 3329" descr="https://adas-server.mobiledrivetech.com/polarion/ria/images/suspect.gif">
          <a:extLst>
            <a:ext uri="{FF2B5EF4-FFF2-40B4-BE49-F238E27FC236}">
              <a16:creationId xmlns:a16="http://schemas.microsoft.com/office/drawing/2014/main" id="{F5C16AE5-283F-49ED-9221-B6A7E68C1641}"/>
            </a:ext>
          </a:extLst>
        </xdr:cNvPr>
        <xdr:cNvSpPr>
          <a:spLocks noChangeAspect="1" noChangeArrowheads="1"/>
        </xdr:cNvSpPr>
      </xdr:nvSpPr>
      <xdr:spPr bwMode="auto">
        <a:xfrm>
          <a:off x="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549</xdr:row>
      <xdr:rowOff>0</xdr:rowOff>
    </xdr:from>
    <xdr:to>
      <xdr:col>0</xdr:col>
      <xdr:colOff>615950</xdr:colOff>
      <xdr:row>549</xdr:row>
      <xdr:rowOff>304800</xdr:rowOff>
    </xdr:to>
    <xdr:sp macro="" textlink="">
      <xdr:nvSpPr>
        <xdr:cNvPr id="26882" name="AutoShape 3330">
          <a:extLst>
            <a:ext uri="{FF2B5EF4-FFF2-40B4-BE49-F238E27FC236}">
              <a16:creationId xmlns:a16="http://schemas.microsoft.com/office/drawing/2014/main" id="{59743D0F-D587-4B4F-A2E3-F625DB8D2266}"/>
            </a:ext>
          </a:extLst>
        </xdr:cNvPr>
        <xdr:cNvSpPr>
          <a:spLocks noChangeAspect="1" noChangeArrowheads="1"/>
        </xdr:cNvSpPr>
      </xdr:nvSpPr>
      <xdr:spPr bwMode="auto">
        <a:xfrm>
          <a:off x="31115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549</xdr:row>
      <xdr:rowOff>0</xdr:rowOff>
    </xdr:from>
    <xdr:to>
      <xdr:col>0</xdr:col>
      <xdr:colOff>927100</xdr:colOff>
      <xdr:row>549</xdr:row>
      <xdr:rowOff>304800</xdr:rowOff>
    </xdr:to>
    <xdr:sp macro="" textlink="">
      <xdr:nvSpPr>
        <xdr:cNvPr id="26883" name="AutoShape 3331" descr="https://adas-server.mobiledrivetech.com/polarion/icons/default/enums/type_purple_spec.png">
          <a:hlinkClick xmlns:r="http://schemas.openxmlformats.org/officeDocument/2006/relationships" r:id="rId1095" tgtFrame="_blank"/>
          <a:extLst>
            <a:ext uri="{FF2B5EF4-FFF2-40B4-BE49-F238E27FC236}">
              <a16:creationId xmlns:a16="http://schemas.microsoft.com/office/drawing/2014/main" id="{55A95A07-30B6-4562-ADF8-8E9AF6EF94B5}"/>
            </a:ext>
          </a:extLst>
        </xdr:cNvPr>
        <xdr:cNvSpPr>
          <a:spLocks noChangeAspect="1" noChangeArrowheads="1"/>
        </xdr:cNvSpPr>
      </xdr:nvSpPr>
      <xdr:spPr bwMode="auto">
        <a:xfrm>
          <a:off x="62230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549</xdr:row>
      <xdr:rowOff>0</xdr:rowOff>
    </xdr:from>
    <xdr:to>
      <xdr:col>1</xdr:col>
      <xdr:colOff>304800</xdr:colOff>
      <xdr:row>549</xdr:row>
      <xdr:rowOff>304800</xdr:rowOff>
    </xdr:to>
    <xdr:sp macro="" textlink="">
      <xdr:nvSpPr>
        <xdr:cNvPr id="26884" name="AutoShape 3332" descr="https://adas-server.mobiledrivetech.com/polarion/icons/default/enums/type_purple_spec.png">
          <a:hlinkClick xmlns:r="http://schemas.openxmlformats.org/officeDocument/2006/relationships" r:id="rId1095" tgtFrame="_top"/>
          <a:extLst>
            <a:ext uri="{FF2B5EF4-FFF2-40B4-BE49-F238E27FC236}">
              <a16:creationId xmlns:a16="http://schemas.microsoft.com/office/drawing/2014/main" id="{8993E481-338F-4E78-BED0-FAC8A1729B38}"/>
            </a:ext>
          </a:extLst>
        </xdr:cNvPr>
        <xdr:cNvSpPr>
          <a:spLocks noChangeAspect="1" noChangeArrowheads="1"/>
        </xdr:cNvSpPr>
      </xdr:nvSpPr>
      <xdr:spPr bwMode="auto">
        <a:xfrm>
          <a:off x="202565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549</xdr:row>
      <xdr:rowOff>0</xdr:rowOff>
    </xdr:from>
    <xdr:to>
      <xdr:col>2</xdr:col>
      <xdr:colOff>304800</xdr:colOff>
      <xdr:row>549</xdr:row>
      <xdr:rowOff>304800</xdr:rowOff>
    </xdr:to>
    <xdr:sp macro="" textlink="">
      <xdr:nvSpPr>
        <xdr:cNvPr id="26885" name="AutoShape 3333" descr="https://adas-server.mobiledrivetech.com/polarion/icons/default/enums/type_spike.gif">
          <a:hlinkClick xmlns:r="http://schemas.openxmlformats.org/officeDocument/2006/relationships" r:id="rId1096" tgtFrame="_blank"/>
          <a:extLst>
            <a:ext uri="{FF2B5EF4-FFF2-40B4-BE49-F238E27FC236}">
              <a16:creationId xmlns:a16="http://schemas.microsoft.com/office/drawing/2014/main" id="{2B90B15E-7C84-480F-B33B-B873823E82B2}"/>
            </a:ext>
          </a:extLst>
        </xdr:cNvPr>
        <xdr:cNvSpPr>
          <a:spLocks noChangeAspect="1" noChangeArrowheads="1"/>
        </xdr:cNvSpPr>
      </xdr:nvSpPr>
      <xdr:spPr bwMode="auto">
        <a:xfrm>
          <a:off x="265430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549</xdr:row>
      <xdr:rowOff>0</xdr:rowOff>
    </xdr:from>
    <xdr:to>
      <xdr:col>3</xdr:col>
      <xdr:colOff>304800</xdr:colOff>
      <xdr:row>549</xdr:row>
      <xdr:rowOff>304800</xdr:rowOff>
    </xdr:to>
    <xdr:sp macro="" textlink="">
      <xdr:nvSpPr>
        <xdr:cNvPr id="26886" name="AutoShape 3334" descr="https://adas-server.mobiledrivetech.com/polarion/icons/default/enums/type_spike.gif">
          <a:hlinkClick xmlns:r="http://schemas.openxmlformats.org/officeDocument/2006/relationships" r:id="rId1096" tgtFrame="_top"/>
          <a:extLst>
            <a:ext uri="{FF2B5EF4-FFF2-40B4-BE49-F238E27FC236}">
              <a16:creationId xmlns:a16="http://schemas.microsoft.com/office/drawing/2014/main" id="{EBC36933-4C16-4026-8C16-D0658C0C9EBF}"/>
            </a:ext>
          </a:extLst>
        </xdr:cNvPr>
        <xdr:cNvSpPr>
          <a:spLocks noChangeAspect="1" noChangeArrowheads="1"/>
        </xdr:cNvSpPr>
      </xdr:nvSpPr>
      <xdr:spPr bwMode="auto">
        <a:xfrm>
          <a:off x="579755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xdr:row>
      <xdr:rowOff>0</xdr:rowOff>
    </xdr:from>
    <xdr:to>
      <xdr:col>0</xdr:col>
      <xdr:colOff>304800</xdr:colOff>
      <xdr:row>550</xdr:row>
      <xdr:rowOff>304800</xdr:rowOff>
    </xdr:to>
    <xdr:sp macro="" textlink="">
      <xdr:nvSpPr>
        <xdr:cNvPr id="26887" name="AutoShape 3335" descr="https://adas-server.mobiledrivetech.com/polarion/ria/images/suspect.gif">
          <a:extLst>
            <a:ext uri="{FF2B5EF4-FFF2-40B4-BE49-F238E27FC236}">
              <a16:creationId xmlns:a16="http://schemas.microsoft.com/office/drawing/2014/main" id="{26FCF7AE-FE5C-43B9-9C2D-F7F2339477C8}"/>
            </a:ext>
          </a:extLst>
        </xdr:cNvPr>
        <xdr:cNvSpPr>
          <a:spLocks noChangeAspect="1" noChangeArrowheads="1"/>
        </xdr:cNvSpPr>
      </xdr:nvSpPr>
      <xdr:spPr bwMode="auto">
        <a:xfrm>
          <a:off x="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550</xdr:row>
      <xdr:rowOff>0</xdr:rowOff>
    </xdr:from>
    <xdr:to>
      <xdr:col>0</xdr:col>
      <xdr:colOff>615950</xdr:colOff>
      <xdr:row>550</xdr:row>
      <xdr:rowOff>304800</xdr:rowOff>
    </xdr:to>
    <xdr:sp macro="" textlink="">
      <xdr:nvSpPr>
        <xdr:cNvPr id="26888" name="AutoShape 3336">
          <a:extLst>
            <a:ext uri="{FF2B5EF4-FFF2-40B4-BE49-F238E27FC236}">
              <a16:creationId xmlns:a16="http://schemas.microsoft.com/office/drawing/2014/main" id="{11676FE0-B574-4C66-97D2-206FF35E5615}"/>
            </a:ext>
          </a:extLst>
        </xdr:cNvPr>
        <xdr:cNvSpPr>
          <a:spLocks noChangeAspect="1" noChangeArrowheads="1"/>
        </xdr:cNvSpPr>
      </xdr:nvSpPr>
      <xdr:spPr bwMode="auto">
        <a:xfrm>
          <a:off x="31115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550</xdr:row>
      <xdr:rowOff>0</xdr:rowOff>
    </xdr:from>
    <xdr:to>
      <xdr:col>0</xdr:col>
      <xdr:colOff>927100</xdr:colOff>
      <xdr:row>550</xdr:row>
      <xdr:rowOff>304800</xdr:rowOff>
    </xdr:to>
    <xdr:sp macro="" textlink="">
      <xdr:nvSpPr>
        <xdr:cNvPr id="26889" name="AutoShape 3337" descr="https://adas-server.mobiledrivetech.com/polarion/icons/default/enums/type_purple_spec.png">
          <a:hlinkClick xmlns:r="http://schemas.openxmlformats.org/officeDocument/2006/relationships" r:id="rId1097" tgtFrame="_blank"/>
          <a:extLst>
            <a:ext uri="{FF2B5EF4-FFF2-40B4-BE49-F238E27FC236}">
              <a16:creationId xmlns:a16="http://schemas.microsoft.com/office/drawing/2014/main" id="{4475EEB9-858F-4FA0-A113-D283C1BB7CD2}"/>
            </a:ext>
          </a:extLst>
        </xdr:cNvPr>
        <xdr:cNvSpPr>
          <a:spLocks noChangeAspect="1" noChangeArrowheads="1"/>
        </xdr:cNvSpPr>
      </xdr:nvSpPr>
      <xdr:spPr bwMode="auto">
        <a:xfrm>
          <a:off x="62230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550</xdr:row>
      <xdr:rowOff>0</xdr:rowOff>
    </xdr:from>
    <xdr:to>
      <xdr:col>1</xdr:col>
      <xdr:colOff>304800</xdr:colOff>
      <xdr:row>550</xdr:row>
      <xdr:rowOff>304800</xdr:rowOff>
    </xdr:to>
    <xdr:sp macro="" textlink="">
      <xdr:nvSpPr>
        <xdr:cNvPr id="26890" name="AutoShape 3338" descr="https://adas-server.mobiledrivetech.com/polarion/icons/default/enums/type_purple_spec.png">
          <a:hlinkClick xmlns:r="http://schemas.openxmlformats.org/officeDocument/2006/relationships" r:id="rId1097" tgtFrame="_top"/>
          <a:extLst>
            <a:ext uri="{FF2B5EF4-FFF2-40B4-BE49-F238E27FC236}">
              <a16:creationId xmlns:a16="http://schemas.microsoft.com/office/drawing/2014/main" id="{C6DC601F-91CE-487E-B15F-E4BB20ECC098}"/>
            </a:ext>
          </a:extLst>
        </xdr:cNvPr>
        <xdr:cNvSpPr>
          <a:spLocks noChangeAspect="1" noChangeArrowheads="1"/>
        </xdr:cNvSpPr>
      </xdr:nvSpPr>
      <xdr:spPr bwMode="auto">
        <a:xfrm>
          <a:off x="202565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550</xdr:row>
      <xdr:rowOff>0</xdr:rowOff>
    </xdr:from>
    <xdr:to>
      <xdr:col>2</xdr:col>
      <xdr:colOff>304800</xdr:colOff>
      <xdr:row>550</xdr:row>
      <xdr:rowOff>304800</xdr:rowOff>
    </xdr:to>
    <xdr:sp macro="" textlink="">
      <xdr:nvSpPr>
        <xdr:cNvPr id="26891" name="AutoShape 3339" descr="https://adas-server.mobiledrivetech.com/polarion/icons/default/enums/type_spike.gif">
          <a:hlinkClick xmlns:r="http://schemas.openxmlformats.org/officeDocument/2006/relationships" r:id="rId1098" tgtFrame="_blank"/>
          <a:extLst>
            <a:ext uri="{FF2B5EF4-FFF2-40B4-BE49-F238E27FC236}">
              <a16:creationId xmlns:a16="http://schemas.microsoft.com/office/drawing/2014/main" id="{4E044799-FA8A-4EC8-B124-1B0DA57E4A03}"/>
            </a:ext>
          </a:extLst>
        </xdr:cNvPr>
        <xdr:cNvSpPr>
          <a:spLocks noChangeAspect="1" noChangeArrowheads="1"/>
        </xdr:cNvSpPr>
      </xdr:nvSpPr>
      <xdr:spPr bwMode="auto">
        <a:xfrm>
          <a:off x="265430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550</xdr:row>
      <xdr:rowOff>0</xdr:rowOff>
    </xdr:from>
    <xdr:to>
      <xdr:col>3</xdr:col>
      <xdr:colOff>304800</xdr:colOff>
      <xdr:row>550</xdr:row>
      <xdr:rowOff>304800</xdr:rowOff>
    </xdr:to>
    <xdr:sp macro="" textlink="">
      <xdr:nvSpPr>
        <xdr:cNvPr id="26892" name="AutoShape 3340" descr="https://adas-server.mobiledrivetech.com/polarion/icons/default/enums/type_spike.gif">
          <a:hlinkClick xmlns:r="http://schemas.openxmlformats.org/officeDocument/2006/relationships" r:id="rId1098" tgtFrame="_top"/>
          <a:extLst>
            <a:ext uri="{FF2B5EF4-FFF2-40B4-BE49-F238E27FC236}">
              <a16:creationId xmlns:a16="http://schemas.microsoft.com/office/drawing/2014/main" id="{0F6AB55D-924C-4CAF-A0AE-BAA450A0496B}"/>
            </a:ext>
          </a:extLst>
        </xdr:cNvPr>
        <xdr:cNvSpPr>
          <a:spLocks noChangeAspect="1" noChangeArrowheads="1"/>
        </xdr:cNvSpPr>
      </xdr:nvSpPr>
      <xdr:spPr bwMode="auto">
        <a:xfrm>
          <a:off x="5797550" y="3595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xdr:row>
      <xdr:rowOff>0</xdr:rowOff>
    </xdr:from>
    <xdr:to>
      <xdr:col>0</xdr:col>
      <xdr:colOff>304800</xdr:colOff>
      <xdr:row>551</xdr:row>
      <xdr:rowOff>304800</xdr:rowOff>
    </xdr:to>
    <xdr:sp macro="" textlink="">
      <xdr:nvSpPr>
        <xdr:cNvPr id="26893" name="AutoShape 3341" descr="https://adas-server.mobiledrivetech.com/polarion/ria/images/suspect.gif">
          <a:extLst>
            <a:ext uri="{FF2B5EF4-FFF2-40B4-BE49-F238E27FC236}">
              <a16:creationId xmlns:a16="http://schemas.microsoft.com/office/drawing/2014/main" id="{D6290150-6780-4D59-ADF1-E3CBFB7EE862}"/>
            </a:ext>
          </a:extLst>
        </xdr:cNvPr>
        <xdr:cNvSpPr>
          <a:spLocks noChangeAspect="1" noChangeArrowheads="1"/>
        </xdr:cNvSpPr>
      </xdr:nvSpPr>
      <xdr:spPr bwMode="auto">
        <a:xfrm>
          <a:off x="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551</xdr:row>
      <xdr:rowOff>0</xdr:rowOff>
    </xdr:from>
    <xdr:to>
      <xdr:col>0</xdr:col>
      <xdr:colOff>615950</xdr:colOff>
      <xdr:row>551</xdr:row>
      <xdr:rowOff>304800</xdr:rowOff>
    </xdr:to>
    <xdr:sp macro="" textlink="">
      <xdr:nvSpPr>
        <xdr:cNvPr id="26894" name="AutoShape 3342">
          <a:extLst>
            <a:ext uri="{FF2B5EF4-FFF2-40B4-BE49-F238E27FC236}">
              <a16:creationId xmlns:a16="http://schemas.microsoft.com/office/drawing/2014/main" id="{BD340F8F-9681-48AE-BCE6-D499ADD86171}"/>
            </a:ext>
          </a:extLst>
        </xdr:cNvPr>
        <xdr:cNvSpPr>
          <a:spLocks noChangeAspect="1" noChangeArrowheads="1"/>
        </xdr:cNvSpPr>
      </xdr:nvSpPr>
      <xdr:spPr bwMode="auto">
        <a:xfrm>
          <a:off x="31115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551</xdr:row>
      <xdr:rowOff>0</xdr:rowOff>
    </xdr:from>
    <xdr:to>
      <xdr:col>0</xdr:col>
      <xdr:colOff>927100</xdr:colOff>
      <xdr:row>551</xdr:row>
      <xdr:rowOff>304800</xdr:rowOff>
    </xdr:to>
    <xdr:sp macro="" textlink="">
      <xdr:nvSpPr>
        <xdr:cNvPr id="26895" name="AutoShape 3343" descr="https://adas-server.mobiledrivetech.com/polarion/icons/default/enums/type_purple_spec.png">
          <a:hlinkClick xmlns:r="http://schemas.openxmlformats.org/officeDocument/2006/relationships" r:id="rId1099" tgtFrame="_blank"/>
          <a:extLst>
            <a:ext uri="{FF2B5EF4-FFF2-40B4-BE49-F238E27FC236}">
              <a16:creationId xmlns:a16="http://schemas.microsoft.com/office/drawing/2014/main" id="{AC38435F-99AC-4ADC-BDCC-4ADB2A07D14A}"/>
            </a:ext>
          </a:extLst>
        </xdr:cNvPr>
        <xdr:cNvSpPr>
          <a:spLocks noChangeAspect="1" noChangeArrowheads="1"/>
        </xdr:cNvSpPr>
      </xdr:nvSpPr>
      <xdr:spPr bwMode="auto">
        <a:xfrm>
          <a:off x="62230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551</xdr:row>
      <xdr:rowOff>0</xdr:rowOff>
    </xdr:from>
    <xdr:to>
      <xdr:col>1</xdr:col>
      <xdr:colOff>304800</xdr:colOff>
      <xdr:row>551</xdr:row>
      <xdr:rowOff>304800</xdr:rowOff>
    </xdr:to>
    <xdr:sp macro="" textlink="">
      <xdr:nvSpPr>
        <xdr:cNvPr id="26896" name="AutoShape 3344" descr="https://adas-server.mobiledrivetech.com/polarion/icons/default/enums/type_purple_spec.png">
          <a:hlinkClick xmlns:r="http://schemas.openxmlformats.org/officeDocument/2006/relationships" r:id="rId1099" tgtFrame="_top"/>
          <a:extLst>
            <a:ext uri="{FF2B5EF4-FFF2-40B4-BE49-F238E27FC236}">
              <a16:creationId xmlns:a16="http://schemas.microsoft.com/office/drawing/2014/main" id="{820E13BD-11DD-42EB-A441-3F0014E43D07}"/>
            </a:ext>
          </a:extLst>
        </xdr:cNvPr>
        <xdr:cNvSpPr>
          <a:spLocks noChangeAspect="1" noChangeArrowheads="1"/>
        </xdr:cNvSpPr>
      </xdr:nvSpPr>
      <xdr:spPr bwMode="auto">
        <a:xfrm>
          <a:off x="202565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551</xdr:row>
      <xdr:rowOff>0</xdr:rowOff>
    </xdr:from>
    <xdr:to>
      <xdr:col>2</xdr:col>
      <xdr:colOff>304800</xdr:colOff>
      <xdr:row>551</xdr:row>
      <xdr:rowOff>304800</xdr:rowOff>
    </xdr:to>
    <xdr:sp macro="" textlink="">
      <xdr:nvSpPr>
        <xdr:cNvPr id="26897" name="AutoShape 3345" descr="https://adas-server.mobiledrivetech.com/polarion/icons/default/enums/type_spike.gif">
          <a:hlinkClick xmlns:r="http://schemas.openxmlformats.org/officeDocument/2006/relationships" r:id="rId1100" tgtFrame="_blank"/>
          <a:extLst>
            <a:ext uri="{FF2B5EF4-FFF2-40B4-BE49-F238E27FC236}">
              <a16:creationId xmlns:a16="http://schemas.microsoft.com/office/drawing/2014/main" id="{6E367D58-6A37-49EF-9882-2E7E4E6C9022}"/>
            </a:ext>
          </a:extLst>
        </xdr:cNvPr>
        <xdr:cNvSpPr>
          <a:spLocks noChangeAspect="1" noChangeArrowheads="1"/>
        </xdr:cNvSpPr>
      </xdr:nvSpPr>
      <xdr:spPr bwMode="auto">
        <a:xfrm>
          <a:off x="265430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551</xdr:row>
      <xdr:rowOff>0</xdr:rowOff>
    </xdr:from>
    <xdr:to>
      <xdr:col>3</xdr:col>
      <xdr:colOff>304800</xdr:colOff>
      <xdr:row>551</xdr:row>
      <xdr:rowOff>304800</xdr:rowOff>
    </xdr:to>
    <xdr:sp macro="" textlink="">
      <xdr:nvSpPr>
        <xdr:cNvPr id="26898" name="AutoShape 3346" descr="https://adas-server.mobiledrivetech.com/polarion/icons/default/enums/type_spike.gif">
          <a:hlinkClick xmlns:r="http://schemas.openxmlformats.org/officeDocument/2006/relationships" r:id="rId1100" tgtFrame="_top"/>
          <a:extLst>
            <a:ext uri="{FF2B5EF4-FFF2-40B4-BE49-F238E27FC236}">
              <a16:creationId xmlns:a16="http://schemas.microsoft.com/office/drawing/2014/main" id="{90AA110F-63DD-4305-B29E-1EFA0F518852}"/>
            </a:ext>
          </a:extLst>
        </xdr:cNvPr>
        <xdr:cNvSpPr>
          <a:spLocks noChangeAspect="1" noChangeArrowheads="1"/>
        </xdr:cNvSpPr>
      </xdr:nvSpPr>
      <xdr:spPr bwMode="auto">
        <a:xfrm>
          <a:off x="5797550" y="3602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xdr:row>
      <xdr:rowOff>0</xdr:rowOff>
    </xdr:from>
    <xdr:to>
      <xdr:col>0</xdr:col>
      <xdr:colOff>304800</xdr:colOff>
      <xdr:row>552</xdr:row>
      <xdr:rowOff>304800</xdr:rowOff>
    </xdr:to>
    <xdr:sp macro="" textlink="">
      <xdr:nvSpPr>
        <xdr:cNvPr id="26899" name="AutoShape 3347" descr="https://adas-server.mobiledrivetech.com/polarion/ria/images/suspect.gif">
          <a:extLst>
            <a:ext uri="{FF2B5EF4-FFF2-40B4-BE49-F238E27FC236}">
              <a16:creationId xmlns:a16="http://schemas.microsoft.com/office/drawing/2014/main" id="{C68FA08F-4127-491F-AB9A-156BB9403D0C}"/>
            </a:ext>
          </a:extLst>
        </xdr:cNvPr>
        <xdr:cNvSpPr>
          <a:spLocks noChangeAspect="1" noChangeArrowheads="1"/>
        </xdr:cNvSpPr>
      </xdr:nvSpPr>
      <xdr:spPr bwMode="auto">
        <a:xfrm>
          <a:off x="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552</xdr:row>
      <xdr:rowOff>0</xdr:rowOff>
    </xdr:from>
    <xdr:to>
      <xdr:col>0</xdr:col>
      <xdr:colOff>615950</xdr:colOff>
      <xdr:row>552</xdr:row>
      <xdr:rowOff>304800</xdr:rowOff>
    </xdr:to>
    <xdr:sp macro="" textlink="">
      <xdr:nvSpPr>
        <xdr:cNvPr id="26900" name="AutoShape 3348">
          <a:extLst>
            <a:ext uri="{FF2B5EF4-FFF2-40B4-BE49-F238E27FC236}">
              <a16:creationId xmlns:a16="http://schemas.microsoft.com/office/drawing/2014/main" id="{7864DDF6-C3B8-4CD8-A0AF-61751D691508}"/>
            </a:ext>
          </a:extLst>
        </xdr:cNvPr>
        <xdr:cNvSpPr>
          <a:spLocks noChangeAspect="1" noChangeArrowheads="1"/>
        </xdr:cNvSpPr>
      </xdr:nvSpPr>
      <xdr:spPr bwMode="auto">
        <a:xfrm>
          <a:off x="31115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552</xdr:row>
      <xdr:rowOff>0</xdr:rowOff>
    </xdr:from>
    <xdr:to>
      <xdr:col>0</xdr:col>
      <xdr:colOff>927100</xdr:colOff>
      <xdr:row>552</xdr:row>
      <xdr:rowOff>304800</xdr:rowOff>
    </xdr:to>
    <xdr:sp macro="" textlink="">
      <xdr:nvSpPr>
        <xdr:cNvPr id="26901" name="AutoShape 3349" descr="https://adas-server.mobiledrivetech.com/polarion/icons/default/enums/type_purple_spec.png">
          <a:hlinkClick xmlns:r="http://schemas.openxmlformats.org/officeDocument/2006/relationships" r:id="rId1101" tgtFrame="_blank"/>
          <a:extLst>
            <a:ext uri="{FF2B5EF4-FFF2-40B4-BE49-F238E27FC236}">
              <a16:creationId xmlns:a16="http://schemas.microsoft.com/office/drawing/2014/main" id="{237259DB-01B2-465F-AF58-5E8442C1D4EF}"/>
            </a:ext>
          </a:extLst>
        </xdr:cNvPr>
        <xdr:cNvSpPr>
          <a:spLocks noChangeAspect="1" noChangeArrowheads="1"/>
        </xdr:cNvSpPr>
      </xdr:nvSpPr>
      <xdr:spPr bwMode="auto">
        <a:xfrm>
          <a:off x="62230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552</xdr:row>
      <xdr:rowOff>0</xdr:rowOff>
    </xdr:from>
    <xdr:to>
      <xdr:col>1</xdr:col>
      <xdr:colOff>304800</xdr:colOff>
      <xdr:row>552</xdr:row>
      <xdr:rowOff>304800</xdr:rowOff>
    </xdr:to>
    <xdr:sp macro="" textlink="">
      <xdr:nvSpPr>
        <xdr:cNvPr id="26902" name="AutoShape 3350" descr="https://adas-server.mobiledrivetech.com/polarion/icons/default/enums/type_purple_spec.png">
          <a:hlinkClick xmlns:r="http://schemas.openxmlformats.org/officeDocument/2006/relationships" r:id="rId1101" tgtFrame="_top"/>
          <a:extLst>
            <a:ext uri="{FF2B5EF4-FFF2-40B4-BE49-F238E27FC236}">
              <a16:creationId xmlns:a16="http://schemas.microsoft.com/office/drawing/2014/main" id="{B666955F-5325-4538-89F2-99B5D2246E5F}"/>
            </a:ext>
          </a:extLst>
        </xdr:cNvPr>
        <xdr:cNvSpPr>
          <a:spLocks noChangeAspect="1" noChangeArrowheads="1"/>
        </xdr:cNvSpPr>
      </xdr:nvSpPr>
      <xdr:spPr bwMode="auto">
        <a:xfrm>
          <a:off x="202565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552</xdr:row>
      <xdr:rowOff>0</xdr:rowOff>
    </xdr:from>
    <xdr:to>
      <xdr:col>2</xdr:col>
      <xdr:colOff>304800</xdr:colOff>
      <xdr:row>552</xdr:row>
      <xdr:rowOff>304800</xdr:rowOff>
    </xdr:to>
    <xdr:sp macro="" textlink="">
      <xdr:nvSpPr>
        <xdr:cNvPr id="26903" name="AutoShape 3351" descr="https://adas-server.mobiledrivetech.com/polarion/icons/default/enums/type_spike.gif">
          <a:hlinkClick xmlns:r="http://schemas.openxmlformats.org/officeDocument/2006/relationships" r:id="rId1102" tgtFrame="_blank"/>
          <a:extLst>
            <a:ext uri="{FF2B5EF4-FFF2-40B4-BE49-F238E27FC236}">
              <a16:creationId xmlns:a16="http://schemas.microsoft.com/office/drawing/2014/main" id="{E1B92C4C-EAD8-4A47-84DA-5C76FEA687F0}"/>
            </a:ext>
          </a:extLst>
        </xdr:cNvPr>
        <xdr:cNvSpPr>
          <a:spLocks noChangeAspect="1" noChangeArrowheads="1"/>
        </xdr:cNvSpPr>
      </xdr:nvSpPr>
      <xdr:spPr bwMode="auto">
        <a:xfrm>
          <a:off x="265430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552</xdr:row>
      <xdr:rowOff>0</xdr:rowOff>
    </xdr:from>
    <xdr:to>
      <xdr:col>3</xdr:col>
      <xdr:colOff>304800</xdr:colOff>
      <xdr:row>552</xdr:row>
      <xdr:rowOff>304800</xdr:rowOff>
    </xdr:to>
    <xdr:sp macro="" textlink="">
      <xdr:nvSpPr>
        <xdr:cNvPr id="26904" name="AutoShape 3352" descr="https://adas-server.mobiledrivetech.com/polarion/icons/default/enums/type_spike.gif">
          <a:hlinkClick xmlns:r="http://schemas.openxmlformats.org/officeDocument/2006/relationships" r:id="rId1102" tgtFrame="_top"/>
          <a:extLst>
            <a:ext uri="{FF2B5EF4-FFF2-40B4-BE49-F238E27FC236}">
              <a16:creationId xmlns:a16="http://schemas.microsoft.com/office/drawing/2014/main" id="{FE2EF757-6948-4153-BD7C-1388A14EC095}"/>
            </a:ext>
          </a:extLst>
        </xdr:cNvPr>
        <xdr:cNvSpPr>
          <a:spLocks noChangeAspect="1" noChangeArrowheads="1"/>
        </xdr:cNvSpPr>
      </xdr:nvSpPr>
      <xdr:spPr bwMode="auto">
        <a:xfrm>
          <a:off x="5797550" y="3608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xdr:row>
      <xdr:rowOff>0</xdr:rowOff>
    </xdr:from>
    <xdr:to>
      <xdr:col>0</xdr:col>
      <xdr:colOff>304800</xdr:colOff>
      <xdr:row>553</xdr:row>
      <xdr:rowOff>304800</xdr:rowOff>
    </xdr:to>
    <xdr:sp macro="" textlink="">
      <xdr:nvSpPr>
        <xdr:cNvPr id="26905" name="AutoShape 3353" descr="https://adas-server.mobiledrivetech.com/polarion/ria/images/suspect.gif">
          <a:extLst>
            <a:ext uri="{FF2B5EF4-FFF2-40B4-BE49-F238E27FC236}">
              <a16:creationId xmlns:a16="http://schemas.microsoft.com/office/drawing/2014/main" id="{DB07A608-9537-4D52-BF8F-CCC0FFCA0E85}"/>
            </a:ext>
          </a:extLst>
        </xdr:cNvPr>
        <xdr:cNvSpPr>
          <a:spLocks noChangeAspect="1" noChangeArrowheads="1"/>
        </xdr:cNvSpPr>
      </xdr:nvSpPr>
      <xdr:spPr bwMode="auto">
        <a:xfrm>
          <a:off x="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553</xdr:row>
      <xdr:rowOff>0</xdr:rowOff>
    </xdr:from>
    <xdr:to>
      <xdr:col>0</xdr:col>
      <xdr:colOff>615950</xdr:colOff>
      <xdr:row>553</xdr:row>
      <xdr:rowOff>304800</xdr:rowOff>
    </xdr:to>
    <xdr:sp macro="" textlink="">
      <xdr:nvSpPr>
        <xdr:cNvPr id="26906" name="AutoShape 3354">
          <a:extLst>
            <a:ext uri="{FF2B5EF4-FFF2-40B4-BE49-F238E27FC236}">
              <a16:creationId xmlns:a16="http://schemas.microsoft.com/office/drawing/2014/main" id="{63F03417-B5B0-4E25-932D-C76600C52574}"/>
            </a:ext>
          </a:extLst>
        </xdr:cNvPr>
        <xdr:cNvSpPr>
          <a:spLocks noChangeAspect="1" noChangeArrowheads="1"/>
        </xdr:cNvSpPr>
      </xdr:nvSpPr>
      <xdr:spPr bwMode="auto">
        <a:xfrm>
          <a:off x="31115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553</xdr:row>
      <xdr:rowOff>0</xdr:rowOff>
    </xdr:from>
    <xdr:to>
      <xdr:col>0</xdr:col>
      <xdr:colOff>927100</xdr:colOff>
      <xdr:row>553</xdr:row>
      <xdr:rowOff>304800</xdr:rowOff>
    </xdr:to>
    <xdr:sp macro="" textlink="">
      <xdr:nvSpPr>
        <xdr:cNvPr id="26907" name="AutoShape 3355" descr="https://adas-server.mobiledrivetech.com/polarion/icons/default/enums/type_purple_spec.png">
          <a:hlinkClick xmlns:r="http://schemas.openxmlformats.org/officeDocument/2006/relationships" r:id="rId1103" tgtFrame="_blank"/>
          <a:extLst>
            <a:ext uri="{FF2B5EF4-FFF2-40B4-BE49-F238E27FC236}">
              <a16:creationId xmlns:a16="http://schemas.microsoft.com/office/drawing/2014/main" id="{27E13369-7C8C-4032-95FD-EF068AD1B706}"/>
            </a:ext>
          </a:extLst>
        </xdr:cNvPr>
        <xdr:cNvSpPr>
          <a:spLocks noChangeAspect="1" noChangeArrowheads="1"/>
        </xdr:cNvSpPr>
      </xdr:nvSpPr>
      <xdr:spPr bwMode="auto">
        <a:xfrm>
          <a:off x="62230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553</xdr:row>
      <xdr:rowOff>0</xdr:rowOff>
    </xdr:from>
    <xdr:to>
      <xdr:col>1</xdr:col>
      <xdr:colOff>304800</xdr:colOff>
      <xdr:row>553</xdr:row>
      <xdr:rowOff>304800</xdr:rowOff>
    </xdr:to>
    <xdr:sp macro="" textlink="">
      <xdr:nvSpPr>
        <xdr:cNvPr id="26908" name="AutoShape 3356" descr="https://adas-server.mobiledrivetech.com/polarion/icons/default/enums/type_purple_spec.png">
          <a:hlinkClick xmlns:r="http://schemas.openxmlformats.org/officeDocument/2006/relationships" r:id="rId1103" tgtFrame="_top"/>
          <a:extLst>
            <a:ext uri="{FF2B5EF4-FFF2-40B4-BE49-F238E27FC236}">
              <a16:creationId xmlns:a16="http://schemas.microsoft.com/office/drawing/2014/main" id="{530D09F6-29D9-4F1D-9C39-3DEDC08067E3}"/>
            </a:ext>
          </a:extLst>
        </xdr:cNvPr>
        <xdr:cNvSpPr>
          <a:spLocks noChangeAspect="1" noChangeArrowheads="1"/>
        </xdr:cNvSpPr>
      </xdr:nvSpPr>
      <xdr:spPr bwMode="auto">
        <a:xfrm>
          <a:off x="202565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553</xdr:row>
      <xdr:rowOff>0</xdr:rowOff>
    </xdr:from>
    <xdr:to>
      <xdr:col>2</xdr:col>
      <xdr:colOff>304800</xdr:colOff>
      <xdr:row>553</xdr:row>
      <xdr:rowOff>304800</xdr:rowOff>
    </xdr:to>
    <xdr:sp macro="" textlink="">
      <xdr:nvSpPr>
        <xdr:cNvPr id="26909" name="AutoShape 3357" descr="https://adas-server.mobiledrivetech.com/polarion/icons/default/enums/type_spike.gif">
          <a:hlinkClick xmlns:r="http://schemas.openxmlformats.org/officeDocument/2006/relationships" r:id="rId1104" tgtFrame="_blank"/>
          <a:extLst>
            <a:ext uri="{FF2B5EF4-FFF2-40B4-BE49-F238E27FC236}">
              <a16:creationId xmlns:a16="http://schemas.microsoft.com/office/drawing/2014/main" id="{E0259599-7AD7-4DA6-85DE-2CD97885F60D}"/>
            </a:ext>
          </a:extLst>
        </xdr:cNvPr>
        <xdr:cNvSpPr>
          <a:spLocks noChangeAspect="1" noChangeArrowheads="1"/>
        </xdr:cNvSpPr>
      </xdr:nvSpPr>
      <xdr:spPr bwMode="auto">
        <a:xfrm>
          <a:off x="265430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553</xdr:row>
      <xdr:rowOff>0</xdr:rowOff>
    </xdr:from>
    <xdr:to>
      <xdr:col>3</xdr:col>
      <xdr:colOff>304800</xdr:colOff>
      <xdr:row>553</xdr:row>
      <xdr:rowOff>304800</xdr:rowOff>
    </xdr:to>
    <xdr:sp macro="" textlink="">
      <xdr:nvSpPr>
        <xdr:cNvPr id="26910" name="AutoShape 3358" descr="https://adas-server.mobiledrivetech.com/polarion/icons/default/enums/type_spike.gif">
          <a:hlinkClick xmlns:r="http://schemas.openxmlformats.org/officeDocument/2006/relationships" r:id="rId1104" tgtFrame="_top"/>
          <a:extLst>
            <a:ext uri="{FF2B5EF4-FFF2-40B4-BE49-F238E27FC236}">
              <a16:creationId xmlns:a16="http://schemas.microsoft.com/office/drawing/2014/main" id="{D0730565-B8D5-4282-9089-98FD97462475}"/>
            </a:ext>
          </a:extLst>
        </xdr:cNvPr>
        <xdr:cNvSpPr>
          <a:spLocks noChangeAspect="1" noChangeArrowheads="1"/>
        </xdr:cNvSpPr>
      </xdr:nvSpPr>
      <xdr:spPr bwMode="auto">
        <a:xfrm>
          <a:off x="5797550" y="3615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xdr:row>
      <xdr:rowOff>0</xdr:rowOff>
    </xdr:from>
    <xdr:to>
      <xdr:col>0</xdr:col>
      <xdr:colOff>304800</xdr:colOff>
      <xdr:row>554</xdr:row>
      <xdr:rowOff>304800</xdr:rowOff>
    </xdr:to>
    <xdr:sp macro="" textlink="">
      <xdr:nvSpPr>
        <xdr:cNvPr id="26911" name="AutoShape 3359" descr="https://adas-server.mobiledrivetech.com/polarion/ria/images/suspect.gif">
          <a:extLst>
            <a:ext uri="{FF2B5EF4-FFF2-40B4-BE49-F238E27FC236}">
              <a16:creationId xmlns:a16="http://schemas.microsoft.com/office/drawing/2014/main" id="{EA6D1140-43DD-459D-9B58-458E6F69B81C}"/>
            </a:ext>
          </a:extLst>
        </xdr:cNvPr>
        <xdr:cNvSpPr>
          <a:spLocks noChangeAspect="1" noChangeArrowheads="1"/>
        </xdr:cNvSpPr>
      </xdr:nvSpPr>
      <xdr:spPr bwMode="auto">
        <a:xfrm>
          <a:off x="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554</xdr:row>
      <xdr:rowOff>0</xdr:rowOff>
    </xdr:from>
    <xdr:to>
      <xdr:col>0</xdr:col>
      <xdr:colOff>615950</xdr:colOff>
      <xdr:row>554</xdr:row>
      <xdr:rowOff>304800</xdr:rowOff>
    </xdr:to>
    <xdr:sp macro="" textlink="">
      <xdr:nvSpPr>
        <xdr:cNvPr id="26912" name="AutoShape 3360">
          <a:extLst>
            <a:ext uri="{FF2B5EF4-FFF2-40B4-BE49-F238E27FC236}">
              <a16:creationId xmlns:a16="http://schemas.microsoft.com/office/drawing/2014/main" id="{36A61237-F9DC-4F69-81FF-DCE7F17EC14E}"/>
            </a:ext>
          </a:extLst>
        </xdr:cNvPr>
        <xdr:cNvSpPr>
          <a:spLocks noChangeAspect="1" noChangeArrowheads="1"/>
        </xdr:cNvSpPr>
      </xdr:nvSpPr>
      <xdr:spPr bwMode="auto">
        <a:xfrm>
          <a:off x="31115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554</xdr:row>
      <xdr:rowOff>0</xdr:rowOff>
    </xdr:from>
    <xdr:to>
      <xdr:col>0</xdr:col>
      <xdr:colOff>927100</xdr:colOff>
      <xdr:row>554</xdr:row>
      <xdr:rowOff>304800</xdr:rowOff>
    </xdr:to>
    <xdr:sp macro="" textlink="">
      <xdr:nvSpPr>
        <xdr:cNvPr id="26913" name="AutoShape 3361" descr="https://adas-server.mobiledrivetech.com/polarion/icons/default/enums/type_purple_spec.png">
          <a:hlinkClick xmlns:r="http://schemas.openxmlformats.org/officeDocument/2006/relationships" r:id="rId1105" tgtFrame="_blank"/>
          <a:extLst>
            <a:ext uri="{FF2B5EF4-FFF2-40B4-BE49-F238E27FC236}">
              <a16:creationId xmlns:a16="http://schemas.microsoft.com/office/drawing/2014/main" id="{C951CB98-3164-4DA4-BFA5-8665D7BA45E2}"/>
            </a:ext>
          </a:extLst>
        </xdr:cNvPr>
        <xdr:cNvSpPr>
          <a:spLocks noChangeAspect="1" noChangeArrowheads="1"/>
        </xdr:cNvSpPr>
      </xdr:nvSpPr>
      <xdr:spPr bwMode="auto">
        <a:xfrm>
          <a:off x="62230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554</xdr:row>
      <xdr:rowOff>0</xdr:rowOff>
    </xdr:from>
    <xdr:to>
      <xdr:col>1</xdr:col>
      <xdr:colOff>304800</xdr:colOff>
      <xdr:row>554</xdr:row>
      <xdr:rowOff>304800</xdr:rowOff>
    </xdr:to>
    <xdr:sp macro="" textlink="">
      <xdr:nvSpPr>
        <xdr:cNvPr id="26914" name="AutoShape 3362" descr="https://adas-server.mobiledrivetech.com/polarion/icons/default/enums/type_purple_spec.png">
          <a:hlinkClick xmlns:r="http://schemas.openxmlformats.org/officeDocument/2006/relationships" r:id="rId1105" tgtFrame="_top"/>
          <a:extLst>
            <a:ext uri="{FF2B5EF4-FFF2-40B4-BE49-F238E27FC236}">
              <a16:creationId xmlns:a16="http://schemas.microsoft.com/office/drawing/2014/main" id="{1A94299D-D910-4A0D-91AD-7B14B92E0258}"/>
            </a:ext>
          </a:extLst>
        </xdr:cNvPr>
        <xdr:cNvSpPr>
          <a:spLocks noChangeAspect="1" noChangeArrowheads="1"/>
        </xdr:cNvSpPr>
      </xdr:nvSpPr>
      <xdr:spPr bwMode="auto">
        <a:xfrm>
          <a:off x="202565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554</xdr:row>
      <xdr:rowOff>0</xdr:rowOff>
    </xdr:from>
    <xdr:to>
      <xdr:col>2</xdr:col>
      <xdr:colOff>304800</xdr:colOff>
      <xdr:row>554</xdr:row>
      <xdr:rowOff>304800</xdr:rowOff>
    </xdr:to>
    <xdr:sp macro="" textlink="">
      <xdr:nvSpPr>
        <xdr:cNvPr id="26915" name="AutoShape 3363" descr="https://adas-server.mobiledrivetech.com/polarion/icons/default/enums/type_spike.gif">
          <a:hlinkClick xmlns:r="http://schemas.openxmlformats.org/officeDocument/2006/relationships" r:id="rId1106" tgtFrame="_blank"/>
          <a:extLst>
            <a:ext uri="{FF2B5EF4-FFF2-40B4-BE49-F238E27FC236}">
              <a16:creationId xmlns:a16="http://schemas.microsoft.com/office/drawing/2014/main" id="{04C4A674-1A32-4122-A96A-861731C279F6}"/>
            </a:ext>
          </a:extLst>
        </xdr:cNvPr>
        <xdr:cNvSpPr>
          <a:spLocks noChangeAspect="1" noChangeArrowheads="1"/>
        </xdr:cNvSpPr>
      </xdr:nvSpPr>
      <xdr:spPr bwMode="auto">
        <a:xfrm>
          <a:off x="265430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554</xdr:row>
      <xdr:rowOff>0</xdr:rowOff>
    </xdr:from>
    <xdr:to>
      <xdr:col>3</xdr:col>
      <xdr:colOff>304800</xdr:colOff>
      <xdr:row>554</xdr:row>
      <xdr:rowOff>304800</xdr:rowOff>
    </xdr:to>
    <xdr:sp macro="" textlink="">
      <xdr:nvSpPr>
        <xdr:cNvPr id="26916" name="AutoShape 3364" descr="https://adas-server.mobiledrivetech.com/polarion/icons/default/enums/type_spike.gif">
          <a:hlinkClick xmlns:r="http://schemas.openxmlformats.org/officeDocument/2006/relationships" r:id="rId1106" tgtFrame="_top"/>
          <a:extLst>
            <a:ext uri="{FF2B5EF4-FFF2-40B4-BE49-F238E27FC236}">
              <a16:creationId xmlns:a16="http://schemas.microsoft.com/office/drawing/2014/main" id="{45799E31-1F28-4A4B-9489-4804AF914BA4}"/>
            </a:ext>
          </a:extLst>
        </xdr:cNvPr>
        <xdr:cNvSpPr>
          <a:spLocks noChangeAspect="1" noChangeArrowheads="1"/>
        </xdr:cNvSpPr>
      </xdr:nvSpPr>
      <xdr:spPr bwMode="auto">
        <a:xfrm>
          <a:off x="5797550" y="36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xdr:row>
      <xdr:rowOff>0</xdr:rowOff>
    </xdr:from>
    <xdr:to>
      <xdr:col>0</xdr:col>
      <xdr:colOff>304800</xdr:colOff>
      <xdr:row>555</xdr:row>
      <xdr:rowOff>304800</xdr:rowOff>
    </xdr:to>
    <xdr:sp macro="" textlink="">
      <xdr:nvSpPr>
        <xdr:cNvPr id="26917" name="AutoShape 3365" descr="https://adas-server.mobiledrivetech.com/polarion/ria/images/suspect.gif">
          <a:extLst>
            <a:ext uri="{FF2B5EF4-FFF2-40B4-BE49-F238E27FC236}">
              <a16:creationId xmlns:a16="http://schemas.microsoft.com/office/drawing/2014/main" id="{E13D273D-3119-4D1B-9AEB-A76E6C68968A}"/>
            </a:ext>
          </a:extLst>
        </xdr:cNvPr>
        <xdr:cNvSpPr>
          <a:spLocks noChangeAspect="1" noChangeArrowheads="1"/>
        </xdr:cNvSpPr>
      </xdr:nvSpPr>
      <xdr:spPr bwMode="auto">
        <a:xfrm>
          <a:off x="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555</xdr:row>
      <xdr:rowOff>0</xdr:rowOff>
    </xdr:from>
    <xdr:to>
      <xdr:col>0</xdr:col>
      <xdr:colOff>615950</xdr:colOff>
      <xdr:row>555</xdr:row>
      <xdr:rowOff>304800</xdr:rowOff>
    </xdr:to>
    <xdr:sp macro="" textlink="">
      <xdr:nvSpPr>
        <xdr:cNvPr id="26918" name="AutoShape 3366">
          <a:extLst>
            <a:ext uri="{FF2B5EF4-FFF2-40B4-BE49-F238E27FC236}">
              <a16:creationId xmlns:a16="http://schemas.microsoft.com/office/drawing/2014/main" id="{D3B6F958-67AB-4ABF-A0D3-928DF7C5E611}"/>
            </a:ext>
          </a:extLst>
        </xdr:cNvPr>
        <xdr:cNvSpPr>
          <a:spLocks noChangeAspect="1" noChangeArrowheads="1"/>
        </xdr:cNvSpPr>
      </xdr:nvSpPr>
      <xdr:spPr bwMode="auto">
        <a:xfrm>
          <a:off x="31115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555</xdr:row>
      <xdr:rowOff>0</xdr:rowOff>
    </xdr:from>
    <xdr:to>
      <xdr:col>0</xdr:col>
      <xdr:colOff>927100</xdr:colOff>
      <xdr:row>555</xdr:row>
      <xdr:rowOff>304800</xdr:rowOff>
    </xdr:to>
    <xdr:sp macro="" textlink="">
      <xdr:nvSpPr>
        <xdr:cNvPr id="26919" name="AutoShape 3367" descr="https://adas-server.mobiledrivetech.com/polarion/icons/default/enums/type_purple_spec.png">
          <a:hlinkClick xmlns:r="http://schemas.openxmlformats.org/officeDocument/2006/relationships" r:id="rId1107" tgtFrame="_blank"/>
          <a:extLst>
            <a:ext uri="{FF2B5EF4-FFF2-40B4-BE49-F238E27FC236}">
              <a16:creationId xmlns:a16="http://schemas.microsoft.com/office/drawing/2014/main" id="{54460343-99B1-4679-BFEE-AE5E6F68A660}"/>
            </a:ext>
          </a:extLst>
        </xdr:cNvPr>
        <xdr:cNvSpPr>
          <a:spLocks noChangeAspect="1" noChangeArrowheads="1"/>
        </xdr:cNvSpPr>
      </xdr:nvSpPr>
      <xdr:spPr bwMode="auto">
        <a:xfrm>
          <a:off x="62230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555</xdr:row>
      <xdr:rowOff>0</xdr:rowOff>
    </xdr:from>
    <xdr:to>
      <xdr:col>1</xdr:col>
      <xdr:colOff>304800</xdr:colOff>
      <xdr:row>555</xdr:row>
      <xdr:rowOff>304800</xdr:rowOff>
    </xdr:to>
    <xdr:sp macro="" textlink="">
      <xdr:nvSpPr>
        <xdr:cNvPr id="26920" name="AutoShape 3368" descr="https://adas-server.mobiledrivetech.com/polarion/icons/default/enums/type_purple_spec.png">
          <a:hlinkClick xmlns:r="http://schemas.openxmlformats.org/officeDocument/2006/relationships" r:id="rId1107" tgtFrame="_top"/>
          <a:extLst>
            <a:ext uri="{FF2B5EF4-FFF2-40B4-BE49-F238E27FC236}">
              <a16:creationId xmlns:a16="http://schemas.microsoft.com/office/drawing/2014/main" id="{68B3ED6B-7182-4370-BF9B-CF43BB7EDF79}"/>
            </a:ext>
          </a:extLst>
        </xdr:cNvPr>
        <xdr:cNvSpPr>
          <a:spLocks noChangeAspect="1" noChangeArrowheads="1"/>
        </xdr:cNvSpPr>
      </xdr:nvSpPr>
      <xdr:spPr bwMode="auto">
        <a:xfrm>
          <a:off x="202565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555</xdr:row>
      <xdr:rowOff>0</xdr:rowOff>
    </xdr:from>
    <xdr:to>
      <xdr:col>2</xdr:col>
      <xdr:colOff>304800</xdr:colOff>
      <xdr:row>555</xdr:row>
      <xdr:rowOff>304800</xdr:rowOff>
    </xdr:to>
    <xdr:sp macro="" textlink="">
      <xdr:nvSpPr>
        <xdr:cNvPr id="26921" name="AutoShape 3369" descr="https://adas-server.mobiledrivetech.com/polarion/icons/default/enums/type_spike.gif">
          <a:hlinkClick xmlns:r="http://schemas.openxmlformats.org/officeDocument/2006/relationships" r:id="rId1108" tgtFrame="_blank"/>
          <a:extLst>
            <a:ext uri="{FF2B5EF4-FFF2-40B4-BE49-F238E27FC236}">
              <a16:creationId xmlns:a16="http://schemas.microsoft.com/office/drawing/2014/main" id="{2A3D0FDA-AF27-4946-9A54-60AC8921D567}"/>
            </a:ext>
          </a:extLst>
        </xdr:cNvPr>
        <xdr:cNvSpPr>
          <a:spLocks noChangeAspect="1" noChangeArrowheads="1"/>
        </xdr:cNvSpPr>
      </xdr:nvSpPr>
      <xdr:spPr bwMode="auto">
        <a:xfrm>
          <a:off x="265430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555</xdr:row>
      <xdr:rowOff>0</xdr:rowOff>
    </xdr:from>
    <xdr:to>
      <xdr:col>3</xdr:col>
      <xdr:colOff>304800</xdr:colOff>
      <xdr:row>555</xdr:row>
      <xdr:rowOff>304800</xdr:rowOff>
    </xdr:to>
    <xdr:sp macro="" textlink="">
      <xdr:nvSpPr>
        <xdr:cNvPr id="26922" name="AutoShape 3370" descr="https://adas-server.mobiledrivetech.com/polarion/icons/default/enums/type_spike.gif">
          <a:hlinkClick xmlns:r="http://schemas.openxmlformats.org/officeDocument/2006/relationships" r:id="rId1108" tgtFrame="_top"/>
          <a:extLst>
            <a:ext uri="{FF2B5EF4-FFF2-40B4-BE49-F238E27FC236}">
              <a16:creationId xmlns:a16="http://schemas.microsoft.com/office/drawing/2014/main" id="{42BF459B-77CD-4CC8-B09D-FB58A916B83B}"/>
            </a:ext>
          </a:extLst>
        </xdr:cNvPr>
        <xdr:cNvSpPr>
          <a:spLocks noChangeAspect="1" noChangeArrowheads="1"/>
        </xdr:cNvSpPr>
      </xdr:nvSpPr>
      <xdr:spPr bwMode="auto">
        <a:xfrm>
          <a:off x="5797550" y="3628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xdr:row>
      <xdr:rowOff>0</xdr:rowOff>
    </xdr:from>
    <xdr:to>
      <xdr:col>0</xdr:col>
      <xdr:colOff>304800</xdr:colOff>
      <xdr:row>556</xdr:row>
      <xdr:rowOff>304800</xdr:rowOff>
    </xdr:to>
    <xdr:sp macro="" textlink="">
      <xdr:nvSpPr>
        <xdr:cNvPr id="26923" name="AutoShape 3371" descr="https://adas-server.mobiledrivetech.com/polarion/ria/images/suspect.gif">
          <a:extLst>
            <a:ext uri="{FF2B5EF4-FFF2-40B4-BE49-F238E27FC236}">
              <a16:creationId xmlns:a16="http://schemas.microsoft.com/office/drawing/2014/main" id="{52DFF127-FAAE-49EB-9A82-2FE44673FDF0}"/>
            </a:ext>
          </a:extLst>
        </xdr:cNvPr>
        <xdr:cNvSpPr>
          <a:spLocks noChangeAspect="1" noChangeArrowheads="1"/>
        </xdr:cNvSpPr>
      </xdr:nvSpPr>
      <xdr:spPr bwMode="auto">
        <a:xfrm>
          <a:off x="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556</xdr:row>
      <xdr:rowOff>0</xdr:rowOff>
    </xdr:from>
    <xdr:to>
      <xdr:col>0</xdr:col>
      <xdr:colOff>615950</xdr:colOff>
      <xdr:row>556</xdr:row>
      <xdr:rowOff>304800</xdr:rowOff>
    </xdr:to>
    <xdr:sp macro="" textlink="">
      <xdr:nvSpPr>
        <xdr:cNvPr id="26924" name="AutoShape 3372">
          <a:extLst>
            <a:ext uri="{FF2B5EF4-FFF2-40B4-BE49-F238E27FC236}">
              <a16:creationId xmlns:a16="http://schemas.microsoft.com/office/drawing/2014/main" id="{58890DF9-BBF3-4551-851D-27A9C7079C35}"/>
            </a:ext>
          </a:extLst>
        </xdr:cNvPr>
        <xdr:cNvSpPr>
          <a:spLocks noChangeAspect="1" noChangeArrowheads="1"/>
        </xdr:cNvSpPr>
      </xdr:nvSpPr>
      <xdr:spPr bwMode="auto">
        <a:xfrm>
          <a:off x="31115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556</xdr:row>
      <xdr:rowOff>0</xdr:rowOff>
    </xdr:from>
    <xdr:to>
      <xdr:col>0</xdr:col>
      <xdr:colOff>927100</xdr:colOff>
      <xdr:row>556</xdr:row>
      <xdr:rowOff>304800</xdr:rowOff>
    </xdr:to>
    <xdr:sp macro="" textlink="">
      <xdr:nvSpPr>
        <xdr:cNvPr id="26925" name="AutoShape 3373" descr="https://adas-server.mobiledrivetech.com/polarion/icons/default/enums/type_purple_spec.png">
          <a:hlinkClick xmlns:r="http://schemas.openxmlformats.org/officeDocument/2006/relationships" r:id="rId1109" tgtFrame="_blank"/>
          <a:extLst>
            <a:ext uri="{FF2B5EF4-FFF2-40B4-BE49-F238E27FC236}">
              <a16:creationId xmlns:a16="http://schemas.microsoft.com/office/drawing/2014/main" id="{C2A1463F-F996-4B63-82D0-A36531B716E1}"/>
            </a:ext>
          </a:extLst>
        </xdr:cNvPr>
        <xdr:cNvSpPr>
          <a:spLocks noChangeAspect="1" noChangeArrowheads="1"/>
        </xdr:cNvSpPr>
      </xdr:nvSpPr>
      <xdr:spPr bwMode="auto">
        <a:xfrm>
          <a:off x="62230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556</xdr:row>
      <xdr:rowOff>0</xdr:rowOff>
    </xdr:from>
    <xdr:to>
      <xdr:col>1</xdr:col>
      <xdr:colOff>304800</xdr:colOff>
      <xdr:row>556</xdr:row>
      <xdr:rowOff>304800</xdr:rowOff>
    </xdr:to>
    <xdr:sp macro="" textlink="">
      <xdr:nvSpPr>
        <xdr:cNvPr id="26926" name="AutoShape 3374" descr="https://adas-server.mobiledrivetech.com/polarion/icons/default/enums/type_purple_spec.png">
          <a:hlinkClick xmlns:r="http://schemas.openxmlformats.org/officeDocument/2006/relationships" r:id="rId1109" tgtFrame="_top"/>
          <a:extLst>
            <a:ext uri="{FF2B5EF4-FFF2-40B4-BE49-F238E27FC236}">
              <a16:creationId xmlns:a16="http://schemas.microsoft.com/office/drawing/2014/main" id="{BC099350-D694-4A08-8E49-29ED7E993555}"/>
            </a:ext>
          </a:extLst>
        </xdr:cNvPr>
        <xdr:cNvSpPr>
          <a:spLocks noChangeAspect="1" noChangeArrowheads="1"/>
        </xdr:cNvSpPr>
      </xdr:nvSpPr>
      <xdr:spPr bwMode="auto">
        <a:xfrm>
          <a:off x="202565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556</xdr:row>
      <xdr:rowOff>0</xdr:rowOff>
    </xdr:from>
    <xdr:to>
      <xdr:col>2</xdr:col>
      <xdr:colOff>304800</xdr:colOff>
      <xdr:row>556</xdr:row>
      <xdr:rowOff>304800</xdr:rowOff>
    </xdr:to>
    <xdr:sp macro="" textlink="">
      <xdr:nvSpPr>
        <xdr:cNvPr id="26927" name="AutoShape 3375" descr="https://adas-server.mobiledrivetech.com/polarion/icons/default/enums/type_spike.gif">
          <a:hlinkClick xmlns:r="http://schemas.openxmlformats.org/officeDocument/2006/relationships" r:id="rId1110" tgtFrame="_blank"/>
          <a:extLst>
            <a:ext uri="{FF2B5EF4-FFF2-40B4-BE49-F238E27FC236}">
              <a16:creationId xmlns:a16="http://schemas.microsoft.com/office/drawing/2014/main" id="{393F7676-B1EF-4E67-8100-AB55BD4D3701}"/>
            </a:ext>
          </a:extLst>
        </xdr:cNvPr>
        <xdr:cNvSpPr>
          <a:spLocks noChangeAspect="1" noChangeArrowheads="1"/>
        </xdr:cNvSpPr>
      </xdr:nvSpPr>
      <xdr:spPr bwMode="auto">
        <a:xfrm>
          <a:off x="265430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556</xdr:row>
      <xdr:rowOff>0</xdr:rowOff>
    </xdr:from>
    <xdr:to>
      <xdr:col>3</xdr:col>
      <xdr:colOff>304800</xdr:colOff>
      <xdr:row>556</xdr:row>
      <xdr:rowOff>304800</xdr:rowOff>
    </xdr:to>
    <xdr:sp macro="" textlink="">
      <xdr:nvSpPr>
        <xdr:cNvPr id="26928" name="AutoShape 3376" descr="https://adas-server.mobiledrivetech.com/polarion/icons/default/enums/type_spike.gif">
          <a:hlinkClick xmlns:r="http://schemas.openxmlformats.org/officeDocument/2006/relationships" r:id="rId1110" tgtFrame="_top"/>
          <a:extLst>
            <a:ext uri="{FF2B5EF4-FFF2-40B4-BE49-F238E27FC236}">
              <a16:creationId xmlns:a16="http://schemas.microsoft.com/office/drawing/2014/main" id="{F8AC32FE-2CE5-4B1E-B584-0631197AE4A9}"/>
            </a:ext>
          </a:extLst>
        </xdr:cNvPr>
        <xdr:cNvSpPr>
          <a:spLocks noChangeAspect="1" noChangeArrowheads="1"/>
        </xdr:cNvSpPr>
      </xdr:nvSpPr>
      <xdr:spPr bwMode="auto">
        <a:xfrm>
          <a:off x="5797550" y="3634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xdr:row>
      <xdr:rowOff>0</xdr:rowOff>
    </xdr:from>
    <xdr:to>
      <xdr:col>0</xdr:col>
      <xdr:colOff>304800</xdr:colOff>
      <xdr:row>557</xdr:row>
      <xdr:rowOff>304800</xdr:rowOff>
    </xdr:to>
    <xdr:sp macro="" textlink="">
      <xdr:nvSpPr>
        <xdr:cNvPr id="26929" name="AutoShape 3377" descr="https://adas-server.mobiledrivetech.com/polarion/ria/images/suspect.gif">
          <a:extLst>
            <a:ext uri="{FF2B5EF4-FFF2-40B4-BE49-F238E27FC236}">
              <a16:creationId xmlns:a16="http://schemas.microsoft.com/office/drawing/2014/main" id="{9BCF7CC2-6D9B-4B87-9B73-31FBBFACA1CF}"/>
            </a:ext>
          </a:extLst>
        </xdr:cNvPr>
        <xdr:cNvSpPr>
          <a:spLocks noChangeAspect="1" noChangeArrowheads="1"/>
        </xdr:cNvSpPr>
      </xdr:nvSpPr>
      <xdr:spPr bwMode="auto">
        <a:xfrm>
          <a:off x="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557</xdr:row>
      <xdr:rowOff>0</xdr:rowOff>
    </xdr:from>
    <xdr:to>
      <xdr:col>0</xdr:col>
      <xdr:colOff>615950</xdr:colOff>
      <xdr:row>557</xdr:row>
      <xdr:rowOff>304800</xdr:rowOff>
    </xdr:to>
    <xdr:sp macro="" textlink="">
      <xdr:nvSpPr>
        <xdr:cNvPr id="26930" name="AutoShape 3378">
          <a:extLst>
            <a:ext uri="{FF2B5EF4-FFF2-40B4-BE49-F238E27FC236}">
              <a16:creationId xmlns:a16="http://schemas.microsoft.com/office/drawing/2014/main" id="{8AB0E355-F5F2-48EA-93B5-5586EDFB4BD3}"/>
            </a:ext>
          </a:extLst>
        </xdr:cNvPr>
        <xdr:cNvSpPr>
          <a:spLocks noChangeAspect="1" noChangeArrowheads="1"/>
        </xdr:cNvSpPr>
      </xdr:nvSpPr>
      <xdr:spPr bwMode="auto">
        <a:xfrm>
          <a:off x="31115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557</xdr:row>
      <xdr:rowOff>0</xdr:rowOff>
    </xdr:from>
    <xdr:to>
      <xdr:col>0</xdr:col>
      <xdr:colOff>927100</xdr:colOff>
      <xdr:row>557</xdr:row>
      <xdr:rowOff>304800</xdr:rowOff>
    </xdr:to>
    <xdr:sp macro="" textlink="">
      <xdr:nvSpPr>
        <xdr:cNvPr id="26931" name="AutoShape 3379" descr="https://adas-server.mobiledrivetech.com/polarion/icons/default/enums/type_purple_spec.png">
          <a:hlinkClick xmlns:r="http://schemas.openxmlformats.org/officeDocument/2006/relationships" r:id="rId1111" tgtFrame="_blank"/>
          <a:extLst>
            <a:ext uri="{FF2B5EF4-FFF2-40B4-BE49-F238E27FC236}">
              <a16:creationId xmlns:a16="http://schemas.microsoft.com/office/drawing/2014/main" id="{1C4D1069-43B8-4B5F-B309-C18E6D0F79BD}"/>
            </a:ext>
          </a:extLst>
        </xdr:cNvPr>
        <xdr:cNvSpPr>
          <a:spLocks noChangeAspect="1" noChangeArrowheads="1"/>
        </xdr:cNvSpPr>
      </xdr:nvSpPr>
      <xdr:spPr bwMode="auto">
        <a:xfrm>
          <a:off x="62230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557</xdr:row>
      <xdr:rowOff>0</xdr:rowOff>
    </xdr:from>
    <xdr:to>
      <xdr:col>1</xdr:col>
      <xdr:colOff>304800</xdr:colOff>
      <xdr:row>557</xdr:row>
      <xdr:rowOff>304800</xdr:rowOff>
    </xdr:to>
    <xdr:sp macro="" textlink="">
      <xdr:nvSpPr>
        <xdr:cNvPr id="26932" name="AutoShape 3380" descr="https://adas-server.mobiledrivetech.com/polarion/icons/default/enums/type_purple_spec.png">
          <a:hlinkClick xmlns:r="http://schemas.openxmlformats.org/officeDocument/2006/relationships" r:id="rId1111" tgtFrame="_top"/>
          <a:extLst>
            <a:ext uri="{FF2B5EF4-FFF2-40B4-BE49-F238E27FC236}">
              <a16:creationId xmlns:a16="http://schemas.microsoft.com/office/drawing/2014/main" id="{84F64A41-CFFC-4BA3-9C30-5EF4A7619208}"/>
            </a:ext>
          </a:extLst>
        </xdr:cNvPr>
        <xdr:cNvSpPr>
          <a:spLocks noChangeAspect="1" noChangeArrowheads="1"/>
        </xdr:cNvSpPr>
      </xdr:nvSpPr>
      <xdr:spPr bwMode="auto">
        <a:xfrm>
          <a:off x="202565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557</xdr:row>
      <xdr:rowOff>0</xdr:rowOff>
    </xdr:from>
    <xdr:to>
      <xdr:col>2</xdr:col>
      <xdr:colOff>304800</xdr:colOff>
      <xdr:row>557</xdr:row>
      <xdr:rowOff>304800</xdr:rowOff>
    </xdr:to>
    <xdr:sp macro="" textlink="">
      <xdr:nvSpPr>
        <xdr:cNvPr id="26933" name="AutoShape 3381" descr="https://adas-server.mobiledrivetech.com/polarion/icons/default/enums/type_spike.gif">
          <a:hlinkClick xmlns:r="http://schemas.openxmlformats.org/officeDocument/2006/relationships" r:id="rId1112" tgtFrame="_blank"/>
          <a:extLst>
            <a:ext uri="{FF2B5EF4-FFF2-40B4-BE49-F238E27FC236}">
              <a16:creationId xmlns:a16="http://schemas.microsoft.com/office/drawing/2014/main" id="{05691678-67D9-4B74-AF5D-6632F61F723C}"/>
            </a:ext>
          </a:extLst>
        </xdr:cNvPr>
        <xdr:cNvSpPr>
          <a:spLocks noChangeAspect="1" noChangeArrowheads="1"/>
        </xdr:cNvSpPr>
      </xdr:nvSpPr>
      <xdr:spPr bwMode="auto">
        <a:xfrm>
          <a:off x="265430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557</xdr:row>
      <xdr:rowOff>0</xdr:rowOff>
    </xdr:from>
    <xdr:to>
      <xdr:col>3</xdr:col>
      <xdr:colOff>304800</xdr:colOff>
      <xdr:row>557</xdr:row>
      <xdr:rowOff>304800</xdr:rowOff>
    </xdr:to>
    <xdr:sp macro="" textlink="">
      <xdr:nvSpPr>
        <xdr:cNvPr id="26934" name="AutoShape 3382" descr="https://adas-server.mobiledrivetech.com/polarion/icons/default/enums/type_spike.gif">
          <a:hlinkClick xmlns:r="http://schemas.openxmlformats.org/officeDocument/2006/relationships" r:id="rId1112" tgtFrame="_top"/>
          <a:extLst>
            <a:ext uri="{FF2B5EF4-FFF2-40B4-BE49-F238E27FC236}">
              <a16:creationId xmlns:a16="http://schemas.microsoft.com/office/drawing/2014/main" id="{C74A7735-9C93-4E7B-B0A2-40CF6DE6269E}"/>
            </a:ext>
          </a:extLst>
        </xdr:cNvPr>
        <xdr:cNvSpPr>
          <a:spLocks noChangeAspect="1" noChangeArrowheads="1"/>
        </xdr:cNvSpPr>
      </xdr:nvSpPr>
      <xdr:spPr bwMode="auto">
        <a:xfrm>
          <a:off x="5797550" y="3641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xdr:row>
      <xdr:rowOff>0</xdr:rowOff>
    </xdr:from>
    <xdr:to>
      <xdr:col>0</xdr:col>
      <xdr:colOff>304800</xdr:colOff>
      <xdr:row>558</xdr:row>
      <xdr:rowOff>304800</xdr:rowOff>
    </xdr:to>
    <xdr:sp macro="" textlink="">
      <xdr:nvSpPr>
        <xdr:cNvPr id="26935" name="AutoShape 3383" descr="https://adas-server.mobiledrivetech.com/polarion/ria/images/suspect.gif">
          <a:extLst>
            <a:ext uri="{FF2B5EF4-FFF2-40B4-BE49-F238E27FC236}">
              <a16:creationId xmlns:a16="http://schemas.microsoft.com/office/drawing/2014/main" id="{E06345D5-9ABB-4002-B120-3853EE720C97}"/>
            </a:ext>
          </a:extLst>
        </xdr:cNvPr>
        <xdr:cNvSpPr>
          <a:spLocks noChangeAspect="1" noChangeArrowheads="1"/>
        </xdr:cNvSpPr>
      </xdr:nvSpPr>
      <xdr:spPr bwMode="auto">
        <a:xfrm>
          <a:off x="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558</xdr:row>
      <xdr:rowOff>0</xdr:rowOff>
    </xdr:from>
    <xdr:to>
      <xdr:col>0</xdr:col>
      <xdr:colOff>615950</xdr:colOff>
      <xdr:row>558</xdr:row>
      <xdr:rowOff>304800</xdr:rowOff>
    </xdr:to>
    <xdr:sp macro="" textlink="">
      <xdr:nvSpPr>
        <xdr:cNvPr id="26936" name="AutoShape 3384">
          <a:extLst>
            <a:ext uri="{FF2B5EF4-FFF2-40B4-BE49-F238E27FC236}">
              <a16:creationId xmlns:a16="http://schemas.microsoft.com/office/drawing/2014/main" id="{E37EBFC0-5C22-4005-BECA-11B028C72A53}"/>
            </a:ext>
          </a:extLst>
        </xdr:cNvPr>
        <xdr:cNvSpPr>
          <a:spLocks noChangeAspect="1" noChangeArrowheads="1"/>
        </xdr:cNvSpPr>
      </xdr:nvSpPr>
      <xdr:spPr bwMode="auto">
        <a:xfrm>
          <a:off x="31115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558</xdr:row>
      <xdr:rowOff>0</xdr:rowOff>
    </xdr:from>
    <xdr:to>
      <xdr:col>0</xdr:col>
      <xdr:colOff>927100</xdr:colOff>
      <xdr:row>558</xdr:row>
      <xdr:rowOff>304800</xdr:rowOff>
    </xdr:to>
    <xdr:sp macro="" textlink="">
      <xdr:nvSpPr>
        <xdr:cNvPr id="26937" name="AutoShape 3385" descr="https://adas-server.mobiledrivetech.com/polarion/icons/default/enums/type_purple_spec.png">
          <a:hlinkClick xmlns:r="http://schemas.openxmlformats.org/officeDocument/2006/relationships" r:id="rId1113" tgtFrame="_blank"/>
          <a:extLst>
            <a:ext uri="{FF2B5EF4-FFF2-40B4-BE49-F238E27FC236}">
              <a16:creationId xmlns:a16="http://schemas.microsoft.com/office/drawing/2014/main" id="{A5A5A83A-25BD-451F-9846-443F679AF144}"/>
            </a:ext>
          </a:extLst>
        </xdr:cNvPr>
        <xdr:cNvSpPr>
          <a:spLocks noChangeAspect="1" noChangeArrowheads="1"/>
        </xdr:cNvSpPr>
      </xdr:nvSpPr>
      <xdr:spPr bwMode="auto">
        <a:xfrm>
          <a:off x="62230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558</xdr:row>
      <xdr:rowOff>0</xdr:rowOff>
    </xdr:from>
    <xdr:to>
      <xdr:col>1</xdr:col>
      <xdr:colOff>304800</xdr:colOff>
      <xdr:row>558</xdr:row>
      <xdr:rowOff>304800</xdr:rowOff>
    </xdr:to>
    <xdr:sp macro="" textlink="">
      <xdr:nvSpPr>
        <xdr:cNvPr id="26938" name="AutoShape 3386" descr="https://adas-server.mobiledrivetech.com/polarion/icons/default/enums/type_purple_spec.png">
          <a:hlinkClick xmlns:r="http://schemas.openxmlformats.org/officeDocument/2006/relationships" r:id="rId1113" tgtFrame="_top"/>
          <a:extLst>
            <a:ext uri="{FF2B5EF4-FFF2-40B4-BE49-F238E27FC236}">
              <a16:creationId xmlns:a16="http://schemas.microsoft.com/office/drawing/2014/main" id="{A0D3342C-24F9-48B6-BA5A-22D47F846ED8}"/>
            </a:ext>
          </a:extLst>
        </xdr:cNvPr>
        <xdr:cNvSpPr>
          <a:spLocks noChangeAspect="1" noChangeArrowheads="1"/>
        </xdr:cNvSpPr>
      </xdr:nvSpPr>
      <xdr:spPr bwMode="auto">
        <a:xfrm>
          <a:off x="202565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558</xdr:row>
      <xdr:rowOff>0</xdr:rowOff>
    </xdr:from>
    <xdr:to>
      <xdr:col>2</xdr:col>
      <xdr:colOff>304800</xdr:colOff>
      <xdr:row>558</xdr:row>
      <xdr:rowOff>304800</xdr:rowOff>
    </xdr:to>
    <xdr:sp macro="" textlink="">
      <xdr:nvSpPr>
        <xdr:cNvPr id="26939" name="AutoShape 3387" descr="https://adas-server.mobiledrivetech.com/polarion/icons/default/enums/type_spike.gif">
          <a:hlinkClick xmlns:r="http://schemas.openxmlformats.org/officeDocument/2006/relationships" r:id="rId1114" tgtFrame="_blank"/>
          <a:extLst>
            <a:ext uri="{FF2B5EF4-FFF2-40B4-BE49-F238E27FC236}">
              <a16:creationId xmlns:a16="http://schemas.microsoft.com/office/drawing/2014/main" id="{DDE6FBCD-86F9-4ED0-9F4A-BD534216A652}"/>
            </a:ext>
          </a:extLst>
        </xdr:cNvPr>
        <xdr:cNvSpPr>
          <a:spLocks noChangeAspect="1" noChangeArrowheads="1"/>
        </xdr:cNvSpPr>
      </xdr:nvSpPr>
      <xdr:spPr bwMode="auto">
        <a:xfrm>
          <a:off x="265430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558</xdr:row>
      <xdr:rowOff>0</xdr:rowOff>
    </xdr:from>
    <xdr:to>
      <xdr:col>3</xdr:col>
      <xdr:colOff>304800</xdr:colOff>
      <xdr:row>558</xdr:row>
      <xdr:rowOff>304800</xdr:rowOff>
    </xdr:to>
    <xdr:sp macro="" textlink="">
      <xdr:nvSpPr>
        <xdr:cNvPr id="26940" name="AutoShape 3388" descr="https://adas-server.mobiledrivetech.com/polarion/icons/default/enums/type_spike.gif">
          <a:hlinkClick xmlns:r="http://schemas.openxmlformats.org/officeDocument/2006/relationships" r:id="rId1114" tgtFrame="_top"/>
          <a:extLst>
            <a:ext uri="{FF2B5EF4-FFF2-40B4-BE49-F238E27FC236}">
              <a16:creationId xmlns:a16="http://schemas.microsoft.com/office/drawing/2014/main" id="{66C07A44-309C-454B-B92D-BBC265222008}"/>
            </a:ext>
          </a:extLst>
        </xdr:cNvPr>
        <xdr:cNvSpPr>
          <a:spLocks noChangeAspect="1" noChangeArrowheads="1"/>
        </xdr:cNvSpPr>
      </xdr:nvSpPr>
      <xdr:spPr bwMode="auto">
        <a:xfrm>
          <a:off x="5797550" y="3647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xdr:row>
      <xdr:rowOff>0</xdr:rowOff>
    </xdr:from>
    <xdr:to>
      <xdr:col>0</xdr:col>
      <xdr:colOff>304800</xdr:colOff>
      <xdr:row>559</xdr:row>
      <xdr:rowOff>304800</xdr:rowOff>
    </xdr:to>
    <xdr:sp macro="" textlink="">
      <xdr:nvSpPr>
        <xdr:cNvPr id="26941" name="AutoShape 3389" descr="https://adas-server.mobiledrivetech.com/polarion/ria/images/suspect.gif">
          <a:extLst>
            <a:ext uri="{FF2B5EF4-FFF2-40B4-BE49-F238E27FC236}">
              <a16:creationId xmlns:a16="http://schemas.microsoft.com/office/drawing/2014/main" id="{5FEA05F5-DBBC-4CC5-BCF4-20F9626A347F}"/>
            </a:ext>
          </a:extLst>
        </xdr:cNvPr>
        <xdr:cNvSpPr>
          <a:spLocks noChangeAspect="1" noChangeArrowheads="1"/>
        </xdr:cNvSpPr>
      </xdr:nvSpPr>
      <xdr:spPr bwMode="auto">
        <a:xfrm>
          <a:off x="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559</xdr:row>
      <xdr:rowOff>0</xdr:rowOff>
    </xdr:from>
    <xdr:to>
      <xdr:col>0</xdr:col>
      <xdr:colOff>615950</xdr:colOff>
      <xdr:row>559</xdr:row>
      <xdr:rowOff>304800</xdr:rowOff>
    </xdr:to>
    <xdr:sp macro="" textlink="">
      <xdr:nvSpPr>
        <xdr:cNvPr id="26942" name="AutoShape 3390">
          <a:extLst>
            <a:ext uri="{FF2B5EF4-FFF2-40B4-BE49-F238E27FC236}">
              <a16:creationId xmlns:a16="http://schemas.microsoft.com/office/drawing/2014/main" id="{5040E8BA-698E-47C0-80EB-960081DB76FA}"/>
            </a:ext>
          </a:extLst>
        </xdr:cNvPr>
        <xdr:cNvSpPr>
          <a:spLocks noChangeAspect="1" noChangeArrowheads="1"/>
        </xdr:cNvSpPr>
      </xdr:nvSpPr>
      <xdr:spPr bwMode="auto">
        <a:xfrm>
          <a:off x="31115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559</xdr:row>
      <xdr:rowOff>0</xdr:rowOff>
    </xdr:from>
    <xdr:to>
      <xdr:col>0</xdr:col>
      <xdr:colOff>927100</xdr:colOff>
      <xdr:row>559</xdr:row>
      <xdr:rowOff>304800</xdr:rowOff>
    </xdr:to>
    <xdr:sp macro="" textlink="">
      <xdr:nvSpPr>
        <xdr:cNvPr id="26943" name="AutoShape 3391" descr="https://adas-server.mobiledrivetech.com/polarion/icons/default/enums/type_purple_spec.png">
          <a:hlinkClick xmlns:r="http://schemas.openxmlformats.org/officeDocument/2006/relationships" r:id="rId1115" tgtFrame="_blank"/>
          <a:extLst>
            <a:ext uri="{FF2B5EF4-FFF2-40B4-BE49-F238E27FC236}">
              <a16:creationId xmlns:a16="http://schemas.microsoft.com/office/drawing/2014/main" id="{564F6B32-79B8-4C79-863C-BDCD83168E61}"/>
            </a:ext>
          </a:extLst>
        </xdr:cNvPr>
        <xdr:cNvSpPr>
          <a:spLocks noChangeAspect="1" noChangeArrowheads="1"/>
        </xdr:cNvSpPr>
      </xdr:nvSpPr>
      <xdr:spPr bwMode="auto">
        <a:xfrm>
          <a:off x="62230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559</xdr:row>
      <xdr:rowOff>0</xdr:rowOff>
    </xdr:from>
    <xdr:to>
      <xdr:col>1</xdr:col>
      <xdr:colOff>304800</xdr:colOff>
      <xdr:row>559</xdr:row>
      <xdr:rowOff>304800</xdr:rowOff>
    </xdr:to>
    <xdr:sp macro="" textlink="">
      <xdr:nvSpPr>
        <xdr:cNvPr id="26944" name="AutoShape 3392" descr="https://adas-server.mobiledrivetech.com/polarion/icons/default/enums/type_purple_spec.png">
          <a:hlinkClick xmlns:r="http://schemas.openxmlformats.org/officeDocument/2006/relationships" r:id="rId1115" tgtFrame="_top"/>
          <a:extLst>
            <a:ext uri="{FF2B5EF4-FFF2-40B4-BE49-F238E27FC236}">
              <a16:creationId xmlns:a16="http://schemas.microsoft.com/office/drawing/2014/main" id="{649F6317-965C-4559-9B91-31A41008D753}"/>
            </a:ext>
          </a:extLst>
        </xdr:cNvPr>
        <xdr:cNvSpPr>
          <a:spLocks noChangeAspect="1" noChangeArrowheads="1"/>
        </xdr:cNvSpPr>
      </xdr:nvSpPr>
      <xdr:spPr bwMode="auto">
        <a:xfrm>
          <a:off x="202565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559</xdr:row>
      <xdr:rowOff>0</xdr:rowOff>
    </xdr:from>
    <xdr:to>
      <xdr:col>2</xdr:col>
      <xdr:colOff>304800</xdr:colOff>
      <xdr:row>559</xdr:row>
      <xdr:rowOff>304800</xdr:rowOff>
    </xdr:to>
    <xdr:sp macro="" textlink="">
      <xdr:nvSpPr>
        <xdr:cNvPr id="26945" name="AutoShape 3393" descr="https://adas-server.mobiledrivetech.com/polarion/icons/default/enums/type_spike.gif">
          <a:hlinkClick xmlns:r="http://schemas.openxmlformats.org/officeDocument/2006/relationships" r:id="rId1116" tgtFrame="_blank"/>
          <a:extLst>
            <a:ext uri="{FF2B5EF4-FFF2-40B4-BE49-F238E27FC236}">
              <a16:creationId xmlns:a16="http://schemas.microsoft.com/office/drawing/2014/main" id="{0736DF2D-310B-4444-9381-F4697784597A}"/>
            </a:ext>
          </a:extLst>
        </xdr:cNvPr>
        <xdr:cNvSpPr>
          <a:spLocks noChangeAspect="1" noChangeArrowheads="1"/>
        </xdr:cNvSpPr>
      </xdr:nvSpPr>
      <xdr:spPr bwMode="auto">
        <a:xfrm>
          <a:off x="265430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559</xdr:row>
      <xdr:rowOff>0</xdr:rowOff>
    </xdr:from>
    <xdr:to>
      <xdr:col>3</xdr:col>
      <xdr:colOff>304800</xdr:colOff>
      <xdr:row>559</xdr:row>
      <xdr:rowOff>304800</xdr:rowOff>
    </xdr:to>
    <xdr:sp macro="" textlink="">
      <xdr:nvSpPr>
        <xdr:cNvPr id="26946" name="AutoShape 3394" descr="https://adas-server.mobiledrivetech.com/polarion/icons/default/enums/type_spike.gif">
          <a:hlinkClick xmlns:r="http://schemas.openxmlformats.org/officeDocument/2006/relationships" r:id="rId1116" tgtFrame="_top"/>
          <a:extLst>
            <a:ext uri="{FF2B5EF4-FFF2-40B4-BE49-F238E27FC236}">
              <a16:creationId xmlns:a16="http://schemas.microsoft.com/office/drawing/2014/main" id="{76F0AA87-BF26-4B7F-A7C4-0ADEEE1F38FA}"/>
            </a:ext>
          </a:extLst>
        </xdr:cNvPr>
        <xdr:cNvSpPr>
          <a:spLocks noChangeAspect="1" noChangeArrowheads="1"/>
        </xdr:cNvSpPr>
      </xdr:nvSpPr>
      <xdr:spPr bwMode="auto">
        <a:xfrm>
          <a:off x="5797550" y="3654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xdr:row>
      <xdr:rowOff>0</xdr:rowOff>
    </xdr:from>
    <xdr:to>
      <xdr:col>0</xdr:col>
      <xdr:colOff>304800</xdr:colOff>
      <xdr:row>560</xdr:row>
      <xdr:rowOff>304800</xdr:rowOff>
    </xdr:to>
    <xdr:sp macro="" textlink="">
      <xdr:nvSpPr>
        <xdr:cNvPr id="26947" name="AutoShape 3395" descr="https://adas-server.mobiledrivetech.com/polarion/ria/images/suspect.gif">
          <a:extLst>
            <a:ext uri="{FF2B5EF4-FFF2-40B4-BE49-F238E27FC236}">
              <a16:creationId xmlns:a16="http://schemas.microsoft.com/office/drawing/2014/main" id="{61367AB6-143C-494E-ACE1-9387552DAB8E}"/>
            </a:ext>
          </a:extLst>
        </xdr:cNvPr>
        <xdr:cNvSpPr>
          <a:spLocks noChangeAspect="1" noChangeArrowheads="1"/>
        </xdr:cNvSpPr>
      </xdr:nvSpPr>
      <xdr:spPr bwMode="auto">
        <a:xfrm>
          <a:off x="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560</xdr:row>
      <xdr:rowOff>0</xdr:rowOff>
    </xdr:from>
    <xdr:to>
      <xdr:col>0</xdr:col>
      <xdr:colOff>615950</xdr:colOff>
      <xdr:row>560</xdr:row>
      <xdr:rowOff>304800</xdr:rowOff>
    </xdr:to>
    <xdr:sp macro="" textlink="">
      <xdr:nvSpPr>
        <xdr:cNvPr id="26948" name="AutoShape 3396">
          <a:extLst>
            <a:ext uri="{FF2B5EF4-FFF2-40B4-BE49-F238E27FC236}">
              <a16:creationId xmlns:a16="http://schemas.microsoft.com/office/drawing/2014/main" id="{BB57934E-3063-4B17-ADD8-68FDECB3D037}"/>
            </a:ext>
          </a:extLst>
        </xdr:cNvPr>
        <xdr:cNvSpPr>
          <a:spLocks noChangeAspect="1" noChangeArrowheads="1"/>
        </xdr:cNvSpPr>
      </xdr:nvSpPr>
      <xdr:spPr bwMode="auto">
        <a:xfrm>
          <a:off x="31115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560</xdr:row>
      <xdr:rowOff>0</xdr:rowOff>
    </xdr:from>
    <xdr:to>
      <xdr:col>0</xdr:col>
      <xdr:colOff>927100</xdr:colOff>
      <xdr:row>560</xdr:row>
      <xdr:rowOff>304800</xdr:rowOff>
    </xdr:to>
    <xdr:sp macro="" textlink="">
      <xdr:nvSpPr>
        <xdr:cNvPr id="26949" name="AutoShape 3397" descr="https://adas-server.mobiledrivetech.com/polarion/icons/default/enums/type_purple_spec.png">
          <a:hlinkClick xmlns:r="http://schemas.openxmlformats.org/officeDocument/2006/relationships" r:id="rId1117" tgtFrame="_blank"/>
          <a:extLst>
            <a:ext uri="{FF2B5EF4-FFF2-40B4-BE49-F238E27FC236}">
              <a16:creationId xmlns:a16="http://schemas.microsoft.com/office/drawing/2014/main" id="{BE7ABE66-4F10-4E5E-A233-8A4987110E6C}"/>
            </a:ext>
          </a:extLst>
        </xdr:cNvPr>
        <xdr:cNvSpPr>
          <a:spLocks noChangeAspect="1" noChangeArrowheads="1"/>
        </xdr:cNvSpPr>
      </xdr:nvSpPr>
      <xdr:spPr bwMode="auto">
        <a:xfrm>
          <a:off x="62230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560</xdr:row>
      <xdr:rowOff>0</xdr:rowOff>
    </xdr:from>
    <xdr:to>
      <xdr:col>1</xdr:col>
      <xdr:colOff>304800</xdr:colOff>
      <xdr:row>560</xdr:row>
      <xdr:rowOff>304800</xdr:rowOff>
    </xdr:to>
    <xdr:sp macro="" textlink="">
      <xdr:nvSpPr>
        <xdr:cNvPr id="26950" name="AutoShape 3398" descr="https://adas-server.mobiledrivetech.com/polarion/icons/default/enums/type_purple_spec.png">
          <a:hlinkClick xmlns:r="http://schemas.openxmlformats.org/officeDocument/2006/relationships" r:id="rId1117" tgtFrame="_top"/>
          <a:extLst>
            <a:ext uri="{FF2B5EF4-FFF2-40B4-BE49-F238E27FC236}">
              <a16:creationId xmlns:a16="http://schemas.microsoft.com/office/drawing/2014/main" id="{3C8199F5-644C-4DBF-AD1C-51A1002FF979}"/>
            </a:ext>
          </a:extLst>
        </xdr:cNvPr>
        <xdr:cNvSpPr>
          <a:spLocks noChangeAspect="1" noChangeArrowheads="1"/>
        </xdr:cNvSpPr>
      </xdr:nvSpPr>
      <xdr:spPr bwMode="auto">
        <a:xfrm>
          <a:off x="202565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560</xdr:row>
      <xdr:rowOff>0</xdr:rowOff>
    </xdr:from>
    <xdr:to>
      <xdr:col>2</xdr:col>
      <xdr:colOff>304800</xdr:colOff>
      <xdr:row>560</xdr:row>
      <xdr:rowOff>304800</xdr:rowOff>
    </xdr:to>
    <xdr:sp macro="" textlink="">
      <xdr:nvSpPr>
        <xdr:cNvPr id="26951" name="AutoShape 3399" descr="https://adas-server.mobiledrivetech.com/polarion/icons/default/enums/type_spike.gif">
          <a:hlinkClick xmlns:r="http://schemas.openxmlformats.org/officeDocument/2006/relationships" r:id="rId1118" tgtFrame="_blank"/>
          <a:extLst>
            <a:ext uri="{FF2B5EF4-FFF2-40B4-BE49-F238E27FC236}">
              <a16:creationId xmlns:a16="http://schemas.microsoft.com/office/drawing/2014/main" id="{7EBD3E9D-3677-4146-83DC-83A2D990D081}"/>
            </a:ext>
          </a:extLst>
        </xdr:cNvPr>
        <xdr:cNvSpPr>
          <a:spLocks noChangeAspect="1" noChangeArrowheads="1"/>
        </xdr:cNvSpPr>
      </xdr:nvSpPr>
      <xdr:spPr bwMode="auto">
        <a:xfrm>
          <a:off x="265430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560</xdr:row>
      <xdr:rowOff>0</xdr:rowOff>
    </xdr:from>
    <xdr:to>
      <xdr:col>3</xdr:col>
      <xdr:colOff>304800</xdr:colOff>
      <xdr:row>560</xdr:row>
      <xdr:rowOff>304800</xdr:rowOff>
    </xdr:to>
    <xdr:sp macro="" textlink="">
      <xdr:nvSpPr>
        <xdr:cNvPr id="26952" name="AutoShape 3400" descr="https://adas-server.mobiledrivetech.com/polarion/icons/default/enums/type_spike.gif">
          <a:hlinkClick xmlns:r="http://schemas.openxmlformats.org/officeDocument/2006/relationships" r:id="rId1118" tgtFrame="_top"/>
          <a:extLst>
            <a:ext uri="{FF2B5EF4-FFF2-40B4-BE49-F238E27FC236}">
              <a16:creationId xmlns:a16="http://schemas.microsoft.com/office/drawing/2014/main" id="{E8FE56AB-D3ED-4526-AB3F-B42278F5B67E}"/>
            </a:ext>
          </a:extLst>
        </xdr:cNvPr>
        <xdr:cNvSpPr>
          <a:spLocks noChangeAspect="1" noChangeArrowheads="1"/>
        </xdr:cNvSpPr>
      </xdr:nvSpPr>
      <xdr:spPr bwMode="auto">
        <a:xfrm>
          <a:off x="5797550" y="366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xdr:row>
      <xdr:rowOff>0</xdr:rowOff>
    </xdr:from>
    <xdr:to>
      <xdr:col>0</xdr:col>
      <xdr:colOff>304800</xdr:colOff>
      <xdr:row>561</xdr:row>
      <xdr:rowOff>304800</xdr:rowOff>
    </xdr:to>
    <xdr:sp macro="" textlink="">
      <xdr:nvSpPr>
        <xdr:cNvPr id="26953" name="AutoShape 3401" descr="https://adas-server.mobiledrivetech.com/polarion/ria/images/suspect.gif">
          <a:extLst>
            <a:ext uri="{FF2B5EF4-FFF2-40B4-BE49-F238E27FC236}">
              <a16:creationId xmlns:a16="http://schemas.microsoft.com/office/drawing/2014/main" id="{B846098D-2F56-4AC1-9582-94216C39C3D3}"/>
            </a:ext>
          </a:extLst>
        </xdr:cNvPr>
        <xdr:cNvSpPr>
          <a:spLocks noChangeAspect="1" noChangeArrowheads="1"/>
        </xdr:cNvSpPr>
      </xdr:nvSpPr>
      <xdr:spPr bwMode="auto">
        <a:xfrm>
          <a:off x="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561</xdr:row>
      <xdr:rowOff>0</xdr:rowOff>
    </xdr:from>
    <xdr:to>
      <xdr:col>0</xdr:col>
      <xdr:colOff>615950</xdr:colOff>
      <xdr:row>561</xdr:row>
      <xdr:rowOff>304800</xdr:rowOff>
    </xdr:to>
    <xdr:sp macro="" textlink="">
      <xdr:nvSpPr>
        <xdr:cNvPr id="26954" name="AutoShape 3402">
          <a:extLst>
            <a:ext uri="{FF2B5EF4-FFF2-40B4-BE49-F238E27FC236}">
              <a16:creationId xmlns:a16="http://schemas.microsoft.com/office/drawing/2014/main" id="{4432900D-D38C-4E2C-B953-47FDA17861FB}"/>
            </a:ext>
          </a:extLst>
        </xdr:cNvPr>
        <xdr:cNvSpPr>
          <a:spLocks noChangeAspect="1" noChangeArrowheads="1"/>
        </xdr:cNvSpPr>
      </xdr:nvSpPr>
      <xdr:spPr bwMode="auto">
        <a:xfrm>
          <a:off x="31115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561</xdr:row>
      <xdr:rowOff>0</xdr:rowOff>
    </xdr:from>
    <xdr:to>
      <xdr:col>0</xdr:col>
      <xdr:colOff>927100</xdr:colOff>
      <xdr:row>561</xdr:row>
      <xdr:rowOff>304800</xdr:rowOff>
    </xdr:to>
    <xdr:sp macro="" textlink="">
      <xdr:nvSpPr>
        <xdr:cNvPr id="26955" name="AutoShape 3403" descr="https://adas-server.mobiledrivetech.com/polarion/icons/default/enums/type_purple_spec.png">
          <a:hlinkClick xmlns:r="http://schemas.openxmlformats.org/officeDocument/2006/relationships" r:id="rId1119" tgtFrame="_blank"/>
          <a:extLst>
            <a:ext uri="{FF2B5EF4-FFF2-40B4-BE49-F238E27FC236}">
              <a16:creationId xmlns:a16="http://schemas.microsoft.com/office/drawing/2014/main" id="{F41B52EC-212B-47F7-B778-CA80A5D4EBB9}"/>
            </a:ext>
          </a:extLst>
        </xdr:cNvPr>
        <xdr:cNvSpPr>
          <a:spLocks noChangeAspect="1" noChangeArrowheads="1"/>
        </xdr:cNvSpPr>
      </xdr:nvSpPr>
      <xdr:spPr bwMode="auto">
        <a:xfrm>
          <a:off x="62230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561</xdr:row>
      <xdr:rowOff>0</xdr:rowOff>
    </xdr:from>
    <xdr:to>
      <xdr:col>1</xdr:col>
      <xdr:colOff>304800</xdr:colOff>
      <xdr:row>561</xdr:row>
      <xdr:rowOff>304800</xdr:rowOff>
    </xdr:to>
    <xdr:sp macro="" textlink="">
      <xdr:nvSpPr>
        <xdr:cNvPr id="26956" name="AutoShape 3404" descr="https://adas-server.mobiledrivetech.com/polarion/icons/default/enums/type_purple_spec.png">
          <a:hlinkClick xmlns:r="http://schemas.openxmlformats.org/officeDocument/2006/relationships" r:id="rId1119" tgtFrame="_top"/>
          <a:extLst>
            <a:ext uri="{FF2B5EF4-FFF2-40B4-BE49-F238E27FC236}">
              <a16:creationId xmlns:a16="http://schemas.microsoft.com/office/drawing/2014/main" id="{9C3D0A7E-D176-4AA9-87D9-F72D765F9EB1}"/>
            </a:ext>
          </a:extLst>
        </xdr:cNvPr>
        <xdr:cNvSpPr>
          <a:spLocks noChangeAspect="1" noChangeArrowheads="1"/>
        </xdr:cNvSpPr>
      </xdr:nvSpPr>
      <xdr:spPr bwMode="auto">
        <a:xfrm>
          <a:off x="202565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561</xdr:row>
      <xdr:rowOff>0</xdr:rowOff>
    </xdr:from>
    <xdr:to>
      <xdr:col>2</xdr:col>
      <xdr:colOff>304800</xdr:colOff>
      <xdr:row>561</xdr:row>
      <xdr:rowOff>304800</xdr:rowOff>
    </xdr:to>
    <xdr:sp macro="" textlink="">
      <xdr:nvSpPr>
        <xdr:cNvPr id="26957" name="AutoShape 3405" descr="https://adas-server.mobiledrivetech.com/polarion/icons/default/enums/type_spike.gif">
          <a:hlinkClick xmlns:r="http://schemas.openxmlformats.org/officeDocument/2006/relationships" r:id="rId1120" tgtFrame="_blank"/>
          <a:extLst>
            <a:ext uri="{FF2B5EF4-FFF2-40B4-BE49-F238E27FC236}">
              <a16:creationId xmlns:a16="http://schemas.microsoft.com/office/drawing/2014/main" id="{8F25DD6B-7655-4785-B9EB-D9C656400107}"/>
            </a:ext>
          </a:extLst>
        </xdr:cNvPr>
        <xdr:cNvSpPr>
          <a:spLocks noChangeAspect="1" noChangeArrowheads="1"/>
        </xdr:cNvSpPr>
      </xdr:nvSpPr>
      <xdr:spPr bwMode="auto">
        <a:xfrm>
          <a:off x="265430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561</xdr:row>
      <xdr:rowOff>0</xdr:rowOff>
    </xdr:from>
    <xdr:to>
      <xdr:col>3</xdr:col>
      <xdr:colOff>304800</xdr:colOff>
      <xdr:row>561</xdr:row>
      <xdr:rowOff>304800</xdr:rowOff>
    </xdr:to>
    <xdr:sp macro="" textlink="">
      <xdr:nvSpPr>
        <xdr:cNvPr id="26958" name="AutoShape 3406" descr="https://adas-server.mobiledrivetech.com/polarion/icons/default/enums/type_spike.gif">
          <a:hlinkClick xmlns:r="http://schemas.openxmlformats.org/officeDocument/2006/relationships" r:id="rId1120" tgtFrame="_top"/>
          <a:extLst>
            <a:ext uri="{FF2B5EF4-FFF2-40B4-BE49-F238E27FC236}">
              <a16:creationId xmlns:a16="http://schemas.microsoft.com/office/drawing/2014/main" id="{D58694E7-FC06-41BB-9F98-A0DFD2D22D44}"/>
            </a:ext>
          </a:extLst>
        </xdr:cNvPr>
        <xdr:cNvSpPr>
          <a:spLocks noChangeAspect="1" noChangeArrowheads="1"/>
        </xdr:cNvSpPr>
      </xdr:nvSpPr>
      <xdr:spPr bwMode="auto">
        <a:xfrm>
          <a:off x="5797550" y="36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xdr:row>
      <xdr:rowOff>0</xdr:rowOff>
    </xdr:from>
    <xdr:to>
      <xdr:col>0</xdr:col>
      <xdr:colOff>304800</xdr:colOff>
      <xdr:row>562</xdr:row>
      <xdr:rowOff>304800</xdr:rowOff>
    </xdr:to>
    <xdr:sp macro="" textlink="">
      <xdr:nvSpPr>
        <xdr:cNvPr id="26959" name="AutoShape 3407" descr="https://adas-server.mobiledrivetech.com/polarion/ria/images/suspect.gif">
          <a:extLst>
            <a:ext uri="{FF2B5EF4-FFF2-40B4-BE49-F238E27FC236}">
              <a16:creationId xmlns:a16="http://schemas.microsoft.com/office/drawing/2014/main" id="{806A1A98-8036-48FB-B721-158D9E7C6ACD}"/>
            </a:ext>
          </a:extLst>
        </xdr:cNvPr>
        <xdr:cNvSpPr>
          <a:spLocks noChangeAspect="1" noChangeArrowheads="1"/>
        </xdr:cNvSpPr>
      </xdr:nvSpPr>
      <xdr:spPr bwMode="auto">
        <a:xfrm>
          <a:off x="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562</xdr:row>
      <xdr:rowOff>0</xdr:rowOff>
    </xdr:from>
    <xdr:to>
      <xdr:col>0</xdr:col>
      <xdr:colOff>615950</xdr:colOff>
      <xdr:row>562</xdr:row>
      <xdr:rowOff>304800</xdr:rowOff>
    </xdr:to>
    <xdr:sp macro="" textlink="">
      <xdr:nvSpPr>
        <xdr:cNvPr id="26960" name="AutoShape 3408">
          <a:extLst>
            <a:ext uri="{FF2B5EF4-FFF2-40B4-BE49-F238E27FC236}">
              <a16:creationId xmlns:a16="http://schemas.microsoft.com/office/drawing/2014/main" id="{8197886B-54E1-42C3-BDE8-366F6E2234C3}"/>
            </a:ext>
          </a:extLst>
        </xdr:cNvPr>
        <xdr:cNvSpPr>
          <a:spLocks noChangeAspect="1" noChangeArrowheads="1"/>
        </xdr:cNvSpPr>
      </xdr:nvSpPr>
      <xdr:spPr bwMode="auto">
        <a:xfrm>
          <a:off x="31115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562</xdr:row>
      <xdr:rowOff>0</xdr:rowOff>
    </xdr:from>
    <xdr:to>
      <xdr:col>0</xdr:col>
      <xdr:colOff>927100</xdr:colOff>
      <xdr:row>562</xdr:row>
      <xdr:rowOff>304800</xdr:rowOff>
    </xdr:to>
    <xdr:sp macro="" textlink="">
      <xdr:nvSpPr>
        <xdr:cNvPr id="26961" name="AutoShape 3409" descr="https://adas-server.mobiledrivetech.com/polarion/icons/default/enums/type_purple_spec.png">
          <a:hlinkClick xmlns:r="http://schemas.openxmlformats.org/officeDocument/2006/relationships" r:id="rId1121" tgtFrame="_blank"/>
          <a:extLst>
            <a:ext uri="{FF2B5EF4-FFF2-40B4-BE49-F238E27FC236}">
              <a16:creationId xmlns:a16="http://schemas.microsoft.com/office/drawing/2014/main" id="{EA3BD709-7249-4770-A20F-97EF33E463DC}"/>
            </a:ext>
          </a:extLst>
        </xdr:cNvPr>
        <xdr:cNvSpPr>
          <a:spLocks noChangeAspect="1" noChangeArrowheads="1"/>
        </xdr:cNvSpPr>
      </xdr:nvSpPr>
      <xdr:spPr bwMode="auto">
        <a:xfrm>
          <a:off x="62230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562</xdr:row>
      <xdr:rowOff>0</xdr:rowOff>
    </xdr:from>
    <xdr:to>
      <xdr:col>1</xdr:col>
      <xdr:colOff>304800</xdr:colOff>
      <xdr:row>562</xdr:row>
      <xdr:rowOff>304800</xdr:rowOff>
    </xdr:to>
    <xdr:sp macro="" textlink="">
      <xdr:nvSpPr>
        <xdr:cNvPr id="26962" name="AutoShape 3410" descr="https://adas-server.mobiledrivetech.com/polarion/icons/default/enums/type_purple_spec.png">
          <a:hlinkClick xmlns:r="http://schemas.openxmlformats.org/officeDocument/2006/relationships" r:id="rId1121" tgtFrame="_top"/>
          <a:extLst>
            <a:ext uri="{FF2B5EF4-FFF2-40B4-BE49-F238E27FC236}">
              <a16:creationId xmlns:a16="http://schemas.microsoft.com/office/drawing/2014/main" id="{1DD6D01F-E273-4CEA-B859-668337E4F303}"/>
            </a:ext>
          </a:extLst>
        </xdr:cNvPr>
        <xdr:cNvSpPr>
          <a:spLocks noChangeAspect="1" noChangeArrowheads="1"/>
        </xdr:cNvSpPr>
      </xdr:nvSpPr>
      <xdr:spPr bwMode="auto">
        <a:xfrm>
          <a:off x="202565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562</xdr:row>
      <xdr:rowOff>0</xdr:rowOff>
    </xdr:from>
    <xdr:to>
      <xdr:col>2</xdr:col>
      <xdr:colOff>304800</xdr:colOff>
      <xdr:row>562</xdr:row>
      <xdr:rowOff>304800</xdr:rowOff>
    </xdr:to>
    <xdr:sp macro="" textlink="">
      <xdr:nvSpPr>
        <xdr:cNvPr id="26963" name="AutoShape 3411" descr="https://adas-server.mobiledrivetech.com/polarion/icons/default/enums/type_spike.gif">
          <a:hlinkClick xmlns:r="http://schemas.openxmlformats.org/officeDocument/2006/relationships" r:id="rId1122" tgtFrame="_blank"/>
          <a:extLst>
            <a:ext uri="{FF2B5EF4-FFF2-40B4-BE49-F238E27FC236}">
              <a16:creationId xmlns:a16="http://schemas.microsoft.com/office/drawing/2014/main" id="{B0D38521-5FDB-40DF-A575-868EEF6DBBE5}"/>
            </a:ext>
          </a:extLst>
        </xdr:cNvPr>
        <xdr:cNvSpPr>
          <a:spLocks noChangeAspect="1" noChangeArrowheads="1"/>
        </xdr:cNvSpPr>
      </xdr:nvSpPr>
      <xdr:spPr bwMode="auto">
        <a:xfrm>
          <a:off x="265430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562</xdr:row>
      <xdr:rowOff>0</xdr:rowOff>
    </xdr:from>
    <xdr:to>
      <xdr:col>3</xdr:col>
      <xdr:colOff>304800</xdr:colOff>
      <xdr:row>562</xdr:row>
      <xdr:rowOff>304800</xdr:rowOff>
    </xdr:to>
    <xdr:sp macro="" textlink="">
      <xdr:nvSpPr>
        <xdr:cNvPr id="26964" name="AutoShape 3412" descr="https://adas-server.mobiledrivetech.com/polarion/icons/default/enums/type_spike.gif">
          <a:hlinkClick xmlns:r="http://schemas.openxmlformats.org/officeDocument/2006/relationships" r:id="rId1122" tgtFrame="_top"/>
          <a:extLst>
            <a:ext uri="{FF2B5EF4-FFF2-40B4-BE49-F238E27FC236}">
              <a16:creationId xmlns:a16="http://schemas.microsoft.com/office/drawing/2014/main" id="{A603C4FB-1481-4242-A7E5-3951E808A7C7}"/>
            </a:ext>
          </a:extLst>
        </xdr:cNvPr>
        <xdr:cNvSpPr>
          <a:spLocks noChangeAspect="1" noChangeArrowheads="1"/>
        </xdr:cNvSpPr>
      </xdr:nvSpPr>
      <xdr:spPr bwMode="auto">
        <a:xfrm>
          <a:off x="5797550" y="367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xdr:row>
      <xdr:rowOff>0</xdr:rowOff>
    </xdr:from>
    <xdr:to>
      <xdr:col>0</xdr:col>
      <xdr:colOff>304800</xdr:colOff>
      <xdr:row>563</xdr:row>
      <xdr:rowOff>304800</xdr:rowOff>
    </xdr:to>
    <xdr:sp macro="" textlink="">
      <xdr:nvSpPr>
        <xdr:cNvPr id="26965" name="AutoShape 3413" descr="https://adas-server.mobiledrivetech.com/polarion/ria/images/suspect.gif">
          <a:extLst>
            <a:ext uri="{FF2B5EF4-FFF2-40B4-BE49-F238E27FC236}">
              <a16:creationId xmlns:a16="http://schemas.microsoft.com/office/drawing/2014/main" id="{62D9F475-C014-4331-BEFC-9AEA2686536C}"/>
            </a:ext>
          </a:extLst>
        </xdr:cNvPr>
        <xdr:cNvSpPr>
          <a:spLocks noChangeAspect="1" noChangeArrowheads="1"/>
        </xdr:cNvSpPr>
      </xdr:nvSpPr>
      <xdr:spPr bwMode="auto">
        <a:xfrm>
          <a:off x="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563</xdr:row>
      <xdr:rowOff>0</xdr:rowOff>
    </xdr:from>
    <xdr:to>
      <xdr:col>0</xdr:col>
      <xdr:colOff>615950</xdr:colOff>
      <xdr:row>563</xdr:row>
      <xdr:rowOff>304800</xdr:rowOff>
    </xdr:to>
    <xdr:sp macro="" textlink="">
      <xdr:nvSpPr>
        <xdr:cNvPr id="26966" name="AutoShape 3414">
          <a:extLst>
            <a:ext uri="{FF2B5EF4-FFF2-40B4-BE49-F238E27FC236}">
              <a16:creationId xmlns:a16="http://schemas.microsoft.com/office/drawing/2014/main" id="{DA20B2C0-111F-437D-9F87-2DA3C78ECBCA}"/>
            </a:ext>
          </a:extLst>
        </xdr:cNvPr>
        <xdr:cNvSpPr>
          <a:spLocks noChangeAspect="1" noChangeArrowheads="1"/>
        </xdr:cNvSpPr>
      </xdr:nvSpPr>
      <xdr:spPr bwMode="auto">
        <a:xfrm>
          <a:off x="31115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563</xdr:row>
      <xdr:rowOff>0</xdr:rowOff>
    </xdr:from>
    <xdr:to>
      <xdr:col>0</xdr:col>
      <xdr:colOff>927100</xdr:colOff>
      <xdr:row>563</xdr:row>
      <xdr:rowOff>304800</xdr:rowOff>
    </xdr:to>
    <xdr:sp macro="" textlink="">
      <xdr:nvSpPr>
        <xdr:cNvPr id="26967" name="AutoShape 3415" descr="https://adas-server.mobiledrivetech.com/polarion/icons/default/enums/type_purple_spec.png">
          <a:hlinkClick xmlns:r="http://schemas.openxmlformats.org/officeDocument/2006/relationships" r:id="rId1123" tgtFrame="_blank"/>
          <a:extLst>
            <a:ext uri="{FF2B5EF4-FFF2-40B4-BE49-F238E27FC236}">
              <a16:creationId xmlns:a16="http://schemas.microsoft.com/office/drawing/2014/main" id="{6C157535-A2DA-4BE3-8453-643A80F1CB59}"/>
            </a:ext>
          </a:extLst>
        </xdr:cNvPr>
        <xdr:cNvSpPr>
          <a:spLocks noChangeAspect="1" noChangeArrowheads="1"/>
        </xdr:cNvSpPr>
      </xdr:nvSpPr>
      <xdr:spPr bwMode="auto">
        <a:xfrm>
          <a:off x="62230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563</xdr:row>
      <xdr:rowOff>0</xdr:rowOff>
    </xdr:from>
    <xdr:to>
      <xdr:col>1</xdr:col>
      <xdr:colOff>304800</xdr:colOff>
      <xdr:row>563</xdr:row>
      <xdr:rowOff>304800</xdr:rowOff>
    </xdr:to>
    <xdr:sp macro="" textlink="">
      <xdr:nvSpPr>
        <xdr:cNvPr id="26968" name="AutoShape 3416" descr="https://adas-server.mobiledrivetech.com/polarion/icons/default/enums/type_purple_spec.png">
          <a:hlinkClick xmlns:r="http://schemas.openxmlformats.org/officeDocument/2006/relationships" r:id="rId1123" tgtFrame="_top"/>
          <a:extLst>
            <a:ext uri="{FF2B5EF4-FFF2-40B4-BE49-F238E27FC236}">
              <a16:creationId xmlns:a16="http://schemas.microsoft.com/office/drawing/2014/main" id="{1E495EDA-C631-409C-B292-38A3F36F7A4E}"/>
            </a:ext>
          </a:extLst>
        </xdr:cNvPr>
        <xdr:cNvSpPr>
          <a:spLocks noChangeAspect="1" noChangeArrowheads="1"/>
        </xdr:cNvSpPr>
      </xdr:nvSpPr>
      <xdr:spPr bwMode="auto">
        <a:xfrm>
          <a:off x="202565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563</xdr:row>
      <xdr:rowOff>0</xdr:rowOff>
    </xdr:from>
    <xdr:to>
      <xdr:col>2</xdr:col>
      <xdr:colOff>304800</xdr:colOff>
      <xdr:row>563</xdr:row>
      <xdr:rowOff>304800</xdr:rowOff>
    </xdr:to>
    <xdr:sp macro="" textlink="">
      <xdr:nvSpPr>
        <xdr:cNvPr id="26969" name="AutoShape 3417" descr="https://adas-server.mobiledrivetech.com/polarion/icons/default/enums/type_spike.gif">
          <a:hlinkClick xmlns:r="http://schemas.openxmlformats.org/officeDocument/2006/relationships" r:id="rId1124" tgtFrame="_blank"/>
          <a:extLst>
            <a:ext uri="{FF2B5EF4-FFF2-40B4-BE49-F238E27FC236}">
              <a16:creationId xmlns:a16="http://schemas.microsoft.com/office/drawing/2014/main" id="{7D7A3E88-311D-47CE-9E83-D90B93CDED4F}"/>
            </a:ext>
          </a:extLst>
        </xdr:cNvPr>
        <xdr:cNvSpPr>
          <a:spLocks noChangeAspect="1" noChangeArrowheads="1"/>
        </xdr:cNvSpPr>
      </xdr:nvSpPr>
      <xdr:spPr bwMode="auto">
        <a:xfrm>
          <a:off x="265430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563</xdr:row>
      <xdr:rowOff>0</xdr:rowOff>
    </xdr:from>
    <xdr:to>
      <xdr:col>3</xdr:col>
      <xdr:colOff>304800</xdr:colOff>
      <xdr:row>563</xdr:row>
      <xdr:rowOff>304800</xdr:rowOff>
    </xdr:to>
    <xdr:sp macro="" textlink="">
      <xdr:nvSpPr>
        <xdr:cNvPr id="26970" name="AutoShape 3418" descr="https://adas-server.mobiledrivetech.com/polarion/icons/default/enums/type_spike.gif">
          <a:hlinkClick xmlns:r="http://schemas.openxmlformats.org/officeDocument/2006/relationships" r:id="rId1124" tgtFrame="_top"/>
          <a:extLst>
            <a:ext uri="{FF2B5EF4-FFF2-40B4-BE49-F238E27FC236}">
              <a16:creationId xmlns:a16="http://schemas.microsoft.com/office/drawing/2014/main" id="{91994D82-187B-471B-BE8E-237E59E2E0E7}"/>
            </a:ext>
          </a:extLst>
        </xdr:cNvPr>
        <xdr:cNvSpPr>
          <a:spLocks noChangeAspect="1" noChangeArrowheads="1"/>
        </xdr:cNvSpPr>
      </xdr:nvSpPr>
      <xdr:spPr bwMode="auto">
        <a:xfrm>
          <a:off x="5797550" y="367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xdr:row>
      <xdr:rowOff>0</xdr:rowOff>
    </xdr:from>
    <xdr:to>
      <xdr:col>0</xdr:col>
      <xdr:colOff>304800</xdr:colOff>
      <xdr:row>564</xdr:row>
      <xdr:rowOff>304800</xdr:rowOff>
    </xdr:to>
    <xdr:sp macro="" textlink="">
      <xdr:nvSpPr>
        <xdr:cNvPr id="26971" name="AutoShape 3419" descr="https://adas-server.mobiledrivetech.com/polarion/ria/images/suspect.gif">
          <a:extLst>
            <a:ext uri="{FF2B5EF4-FFF2-40B4-BE49-F238E27FC236}">
              <a16:creationId xmlns:a16="http://schemas.microsoft.com/office/drawing/2014/main" id="{F69E1AB1-80C5-4E0C-9882-BAB4F1BD1DA0}"/>
            </a:ext>
          </a:extLst>
        </xdr:cNvPr>
        <xdr:cNvSpPr>
          <a:spLocks noChangeAspect="1" noChangeArrowheads="1"/>
        </xdr:cNvSpPr>
      </xdr:nvSpPr>
      <xdr:spPr bwMode="auto">
        <a:xfrm>
          <a:off x="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564</xdr:row>
      <xdr:rowOff>0</xdr:rowOff>
    </xdr:from>
    <xdr:to>
      <xdr:col>0</xdr:col>
      <xdr:colOff>615950</xdr:colOff>
      <xdr:row>564</xdr:row>
      <xdr:rowOff>304800</xdr:rowOff>
    </xdr:to>
    <xdr:sp macro="" textlink="">
      <xdr:nvSpPr>
        <xdr:cNvPr id="26972" name="AutoShape 3420">
          <a:extLst>
            <a:ext uri="{FF2B5EF4-FFF2-40B4-BE49-F238E27FC236}">
              <a16:creationId xmlns:a16="http://schemas.microsoft.com/office/drawing/2014/main" id="{B5D6513C-F3EE-4850-8B79-C9698A9E9239}"/>
            </a:ext>
          </a:extLst>
        </xdr:cNvPr>
        <xdr:cNvSpPr>
          <a:spLocks noChangeAspect="1" noChangeArrowheads="1"/>
        </xdr:cNvSpPr>
      </xdr:nvSpPr>
      <xdr:spPr bwMode="auto">
        <a:xfrm>
          <a:off x="31115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564</xdr:row>
      <xdr:rowOff>0</xdr:rowOff>
    </xdr:from>
    <xdr:to>
      <xdr:col>0</xdr:col>
      <xdr:colOff>927100</xdr:colOff>
      <xdr:row>564</xdr:row>
      <xdr:rowOff>304800</xdr:rowOff>
    </xdr:to>
    <xdr:sp macro="" textlink="">
      <xdr:nvSpPr>
        <xdr:cNvPr id="26973" name="AutoShape 3421" descr="https://adas-server.mobiledrivetech.com/polarion/icons/default/enums/type_purple_spec.png">
          <a:hlinkClick xmlns:r="http://schemas.openxmlformats.org/officeDocument/2006/relationships" r:id="rId1125" tgtFrame="_blank"/>
          <a:extLst>
            <a:ext uri="{FF2B5EF4-FFF2-40B4-BE49-F238E27FC236}">
              <a16:creationId xmlns:a16="http://schemas.microsoft.com/office/drawing/2014/main" id="{97638C88-06EC-4EF1-928B-18F18B091D19}"/>
            </a:ext>
          </a:extLst>
        </xdr:cNvPr>
        <xdr:cNvSpPr>
          <a:spLocks noChangeAspect="1" noChangeArrowheads="1"/>
        </xdr:cNvSpPr>
      </xdr:nvSpPr>
      <xdr:spPr bwMode="auto">
        <a:xfrm>
          <a:off x="62230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564</xdr:row>
      <xdr:rowOff>0</xdr:rowOff>
    </xdr:from>
    <xdr:to>
      <xdr:col>1</xdr:col>
      <xdr:colOff>304800</xdr:colOff>
      <xdr:row>564</xdr:row>
      <xdr:rowOff>304800</xdr:rowOff>
    </xdr:to>
    <xdr:sp macro="" textlink="">
      <xdr:nvSpPr>
        <xdr:cNvPr id="26974" name="AutoShape 3422" descr="https://adas-server.mobiledrivetech.com/polarion/icons/default/enums/type_purple_spec.png">
          <a:hlinkClick xmlns:r="http://schemas.openxmlformats.org/officeDocument/2006/relationships" r:id="rId1125" tgtFrame="_top"/>
          <a:extLst>
            <a:ext uri="{FF2B5EF4-FFF2-40B4-BE49-F238E27FC236}">
              <a16:creationId xmlns:a16="http://schemas.microsoft.com/office/drawing/2014/main" id="{AD12912C-E1F8-4362-BB7B-46F080E130CA}"/>
            </a:ext>
          </a:extLst>
        </xdr:cNvPr>
        <xdr:cNvSpPr>
          <a:spLocks noChangeAspect="1" noChangeArrowheads="1"/>
        </xdr:cNvSpPr>
      </xdr:nvSpPr>
      <xdr:spPr bwMode="auto">
        <a:xfrm>
          <a:off x="202565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564</xdr:row>
      <xdr:rowOff>0</xdr:rowOff>
    </xdr:from>
    <xdr:to>
      <xdr:col>2</xdr:col>
      <xdr:colOff>304800</xdr:colOff>
      <xdr:row>564</xdr:row>
      <xdr:rowOff>304800</xdr:rowOff>
    </xdr:to>
    <xdr:sp macro="" textlink="">
      <xdr:nvSpPr>
        <xdr:cNvPr id="26975" name="AutoShape 3423" descr="https://adas-server.mobiledrivetech.com/polarion/icons/default/enums/type_spike.gif">
          <a:hlinkClick xmlns:r="http://schemas.openxmlformats.org/officeDocument/2006/relationships" r:id="rId1126" tgtFrame="_blank"/>
          <a:extLst>
            <a:ext uri="{FF2B5EF4-FFF2-40B4-BE49-F238E27FC236}">
              <a16:creationId xmlns:a16="http://schemas.microsoft.com/office/drawing/2014/main" id="{FEFAAB17-5AA4-4636-AB9A-031D1C7A5949}"/>
            </a:ext>
          </a:extLst>
        </xdr:cNvPr>
        <xdr:cNvSpPr>
          <a:spLocks noChangeAspect="1" noChangeArrowheads="1"/>
        </xdr:cNvSpPr>
      </xdr:nvSpPr>
      <xdr:spPr bwMode="auto">
        <a:xfrm>
          <a:off x="265430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564</xdr:row>
      <xdr:rowOff>0</xdr:rowOff>
    </xdr:from>
    <xdr:to>
      <xdr:col>3</xdr:col>
      <xdr:colOff>304800</xdr:colOff>
      <xdr:row>564</xdr:row>
      <xdr:rowOff>304800</xdr:rowOff>
    </xdr:to>
    <xdr:sp macro="" textlink="">
      <xdr:nvSpPr>
        <xdr:cNvPr id="26976" name="AutoShape 3424" descr="https://adas-server.mobiledrivetech.com/polarion/icons/default/enums/type_spike.gif">
          <a:hlinkClick xmlns:r="http://schemas.openxmlformats.org/officeDocument/2006/relationships" r:id="rId1126" tgtFrame="_top"/>
          <a:extLst>
            <a:ext uri="{FF2B5EF4-FFF2-40B4-BE49-F238E27FC236}">
              <a16:creationId xmlns:a16="http://schemas.microsoft.com/office/drawing/2014/main" id="{E1083E52-350C-4F6D-A5AE-C399D0D28126}"/>
            </a:ext>
          </a:extLst>
        </xdr:cNvPr>
        <xdr:cNvSpPr>
          <a:spLocks noChangeAspect="1" noChangeArrowheads="1"/>
        </xdr:cNvSpPr>
      </xdr:nvSpPr>
      <xdr:spPr bwMode="auto">
        <a:xfrm>
          <a:off x="5797550" y="368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xdr:row>
      <xdr:rowOff>0</xdr:rowOff>
    </xdr:from>
    <xdr:to>
      <xdr:col>0</xdr:col>
      <xdr:colOff>304800</xdr:colOff>
      <xdr:row>565</xdr:row>
      <xdr:rowOff>304800</xdr:rowOff>
    </xdr:to>
    <xdr:sp macro="" textlink="">
      <xdr:nvSpPr>
        <xdr:cNvPr id="26977" name="AutoShape 3425" descr="https://adas-server.mobiledrivetech.com/polarion/ria/images/suspect.gif">
          <a:extLst>
            <a:ext uri="{FF2B5EF4-FFF2-40B4-BE49-F238E27FC236}">
              <a16:creationId xmlns:a16="http://schemas.microsoft.com/office/drawing/2014/main" id="{A881F86C-7FC4-4805-B82A-36E44ECE05D1}"/>
            </a:ext>
          </a:extLst>
        </xdr:cNvPr>
        <xdr:cNvSpPr>
          <a:spLocks noChangeAspect="1" noChangeArrowheads="1"/>
        </xdr:cNvSpPr>
      </xdr:nvSpPr>
      <xdr:spPr bwMode="auto">
        <a:xfrm>
          <a:off x="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565</xdr:row>
      <xdr:rowOff>0</xdr:rowOff>
    </xdr:from>
    <xdr:to>
      <xdr:col>0</xdr:col>
      <xdr:colOff>615950</xdr:colOff>
      <xdr:row>565</xdr:row>
      <xdr:rowOff>304800</xdr:rowOff>
    </xdr:to>
    <xdr:sp macro="" textlink="">
      <xdr:nvSpPr>
        <xdr:cNvPr id="26978" name="AutoShape 3426">
          <a:extLst>
            <a:ext uri="{FF2B5EF4-FFF2-40B4-BE49-F238E27FC236}">
              <a16:creationId xmlns:a16="http://schemas.microsoft.com/office/drawing/2014/main" id="{B6001A8A-0240-456A-809B-9CB0186B6757}"/>
            </a:ext>
          </a:extLst>
        </xdr:cNvPr>
        <xdr:cNvSpPr>
          <a:spLocks noChangeAspect="1" noChangeArrowheads="1"/>
        </xdr:cNvSpPr>
      </xdr:nvSpPr>
      <xdr:spPr bwMode="auto">
        <a:xfrm>
          <a:off x="31115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565</xdr:row>
      <xdr:rowOff>0</xdr:rowOff>
    </xdr:from>
    <xdr:to>
      <xdr:col>0</xdr:col>
      <xdr:colOff>927100</xdr:colOff>
      <xdr:row>565</xdr:row>
      <xdr:rowOff>304800</xdr:rowOff>
    </xdr:to>
    <xdr:sp macro="" textlink="">
      <xdr:nvSpPr>
        <xdr:cNvPr id="26979" name="AutoShape 3427" descr="https://adas-server.mobiledrivetech.com/polarion/icons/default/enums/type_purple_spec.png">
          <a:hlinkClick xmlns:r="http://schemas.openxmlformats.org/officeDocument/2006/relationships" r:id="rId1127" tgtFrame="_blank"/>
          <a:extLst>
            <a:ext uri="{FF2B5EF4-FFF2-40B4-BE49-F238E27FC236}">
              <a16:creationId xmlns:a16="http://schemas.microsoft.com/office/drawing/2014/main" id="{1271D916-39D5-48EC-8F3F-149ACD0B30A4}"/>
            </a:ext>
          </a:extLst>
        </xdr:cNvPr>
        <xdr:cNvSpPr>
          <a:spLocks noChangeAspect="1" noChangeArrowheads="1"/>
        </xdr:cNvSpPr>
      </xdr:nvSpPr>
      <xdr:spPr bwMode="auto">
        <a:xfrm>
          <a:off x="62230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565</xdr:row>
      <xdr:rowOff>0</xdr:rowOff>
    </xdr:from>
    <xdr:to>
      <xdr:col>1</xdr:col>
      <xdr:colOff>304800</xdr:colOff>
      <xdr:row>565</xdr:row>
      <xdr:rowOff>304800</xdr:rowOff>
    </xdr:to>
    <xdr:sp macro="" textlink="">
      <xdr:nvSpPr>
        <xdr:cNvPr id="26980" name="AutoShape 3428" descr="https://adas-server.mobiledrivetech.com/polarion/icons/default/enums/type_purple_spec.png">
          <a:hlinkClick xmlns:r="http://schemas.openxmlformats.org/officeDocument/2006/relationships" r:id="rId1127" tgtFrame="_top"/>
          <a:extLst>
            <a:ext uri="{FF2B5EF4-FFF2-40B4-BE49-F238E27FC236}">
              <a16:creationId xmlns:a16="http://schemas.microsoft.com/office/drawing/2014/main" id="{BCF6E894-B5D0-467A-8A76-661B256949A6}"/>
            </a:ext>
          </a:extLst>
        </xdr:cNvPr>
        <xdr:cNvSpPr>
          <a:spLocks noChangeAspect="1" noChangeArrowheads="1"/>
        </xdr:cNvSpPr>
      </xdr:nvSpPr>
      <xdr:spPr bwMode="auto">
        <a:xfrm>
          <a:off x="202565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565</xdr:row>
      <xdr:rowOff>0</xdr:rowOff>
    </xdr:from>
    <xdr:to>
      <xdr:col>2</xdr:col>
      <xdr:colOff>304800</xdr:colOff>
      <xdr:row>565</xdr:row>
      <xdr:rowOff>304800</xdr:rowOff>
    </xdr:to>
    <xdr:sp macro="" textlink="">
      <xdr:nvSpPr>
        <xdr:cNvPr id="26981" name="AutoShape 3429" descr="https://adas-server.mobiledrivetech.com/polarion/icons/default/enums/type_spike.gif">
          <a:hlinkClick xmlns:r="http://schemas.openxmlformats.org/officeDocument/2006/relationships" r:id="rId1128" tgtFrame="_blank"/>
          <a:extLst>
            <a:ext uri="{FF2B5EF4-FFF2-40B4-BE49-F238E27FC236}">
              <a16:creationId xmlns:a16="http://schemas.microsoft.com/office/drawing/2014/main" id="{738C0693-FC2C-4A0A-947C-664597C4516C}"/>
            </a:ext>
          </a:extLst>
        </xdr:cNvPr>
        <xdr:cNvSpPr>
          <a:spLocks noChangeAspect="1" noChangeArrowheads="1"/>
        </xdr:cNvSpPr>
      </xdr:nvSpPr>
      <xdr:spPr bwMode="auto">
        <a:xfrm>
          <a:off x="265430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565</xdr:row>
      <xdr:rowOff>0</xdr:rowOff>
    </xdr:from>
    <xdr:to>
      <xdr:col>3</xdr:col>
      <xdr:colOff>304800</xdr:colOff>
      <xdr:row>565</xdr:row>
      <xdr:rowOff>304800</xdr:rowOff>
    </xdr:to>
    <xdr:sp macro="" textlink="">
      <xdr:nvSpPr>
        <xdr:cNvPr id="26982" name="AutoShape 3430" descr="https://adas-server.mobiledrivetech.com/polarion/icons/default/enums/type_spike.gif">
          <a:hlinkClick xmlns:r="http://schemas.openxmlformats.org/officeDocument/2006/relationships" r:id="rId1128" tgtFrame="_top"/>
          <a:extLst>
            <a:ext uri="{FF2B5EF4-FFF2-40B4-BE49-F238E27FC236}">
              <a16:creationId xmlns:a16="http://schemas.microsoft.com/office/drawing/2014/main" id="{F9933ABF-99FA-42D9-B9D1-B0BAC1D159F8}"/>
            </a:ext>
          </a:extLst>
        </xdr:cNvPr>
        <xdr:cNvSpPr>
          <a:spLocks noChangeAspect="1" noChangeArrowheads="1"/>
        </xdr:cNvSpPr>
      </xdr:nvSpPr>
      <xdr:spPr bwMode="auto">
        <a:xfrm>
          <a:off x="5797550" y="3692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xdr:row>
      <xdr:rowOff>0</xdr:rowOff>
    </xdr:from>
    <xdr:to>
      <xdr:col>0</xdr:col>
      <xdr:colOff>304800</xdr:colOff>
      <xdr:row>566</xdr:row>
      <xdr:rowOff>304800</xdr:rowOff>
    </xdr:to>
    <xdr:sp macro="" textlink="">
      <xdr:nvSpPr>
        <xdr:cNvPr id="26983" name="AutoShape 3431" descr="https://adas-server.mobiledrivetech.com/polarion/ria/images/suspect.gif">
          <a:extLst>
            <a:ext uri="{FF2B5EF4-FFF2-40B4-BE49-F238E27FC236}">
              <a16:creationId xmlns:a16="http://schemas.microsoft.com/office/drawing/2014/main" id="{E94198F4-CF80-40B8-B18C-7BBE9A4C64B2}"/>
            </a:ext>
          </a:extLst>
        </xdr:cNvPr>
        <xdr:cNvSpPr>
          <a:spLocks noChangeAspect="1" noChangeArrowheads="1"/>
        </xdr:cNvSpPr>
      </xdr:nvSpPr>
      <xdr:spPr bwMode="auto">
        <a:xfrm>
          <a:off x="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566</xdr:row>
      <xdr:rowOff>0</xdr:rowOff>
    </xdr:from>
    <xdr:to>
      <xdr:col>0</xdr:col>
      <xdr:colOff>615950</xdr:colOff>
      <xdr:row>566</xdr:row>
      <xdr:rowOff>304800</xdr:rowOff>
    </xdr:to>
    <xdr:sp macro="" textlink="">
      <xdr:nvSpPr>
        <xdr:cNvPr id="26984" name="AutoShape 3432">
          <a:extLst>
            <a:ext uri="{FF2B5EF4-FFF2-40B4-BE49-F238E27FC236}">
              <a16:creationId xmlns:a16="http://schemas.microsoft.com/office/drawing/2014/main" id="{18081DE6-8B58-4E4A-BA82-CBBD1022A3A4}"/>
            </a:ext>
          </a:extLst>
        </xdr:cNvPr>
        <xdr:cNvSpPr>
          <a:spLocks noChangeAspect="1" noChangeArrowheads="1"/>
        </xdr:cNvSpPr>
      </xdr:nvSpPr>
      <xdr:spPr bwMode="auto">
        <a:xfrm>
          <a:off x="31115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566</xdr:row>
      <xdr:rowOff>0</xdr:rowOff>
    </xdr:from>
    <xdr:to>
      <xdr:col>0</xdr:col>
      <xdr:colOff>927100</xdr:colOff>
      <xdr:row>566</xdr:row>
      <xdr:rowOff>304800</xdr:rowOff>
    </xdr:to>
    <xdr:sp macro="" textlink="">
      <xdr:nvSpPr>
        <xdr:cNvPr id="26985" name="AutoShape 3433" descr="https://adas-server.mobiledrivetech.com/polarion/icons/default/enums/type_purple_spec.png">
          <a:hlinkClick xmlns:r="http://schemas.openxmlformats.org/officeDocument/2006/relationships" r:id="rId1129" tgtFrame="_blank"/>
          <a:extLst>
            <a:ext uri="{FF2B5EF4-FFF2-40B4-BE49-F238E27FC236}">
              <a16:creationId xmlns:a16="http://schemas.microsoft.com/office/drawing/2014/main" id="{04CF01B0-8EDE-43FC-8D75-E1531D654139}"/>
            </a:ext>
          </a:extLst>
        </xdr:cNvPr>
        <xdr:cNvSpPr>
          <a:spLocks noChangeAspect="1" noChangeArrowheads="1"/>
        </xdr:cNvSpPr>
      </xdr:nvSpPr>
      <xdr:spPr bwMode="auto">
        <a:xfrm>
          <a:off x="62230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566</xdr:row>
      <xdr:rowOff>0</xdr:rowOff>
    </xdr:from>
    <xdr:to>
      <xdr:col>1</xdr:col>
      <xdr:colOff>304800</xdr:colOff>
      <xdr:row>566</xdr:row>
      <xdr:rowOff>304800</xdr:rowOff>
    </xdr:to>
    <xdr:sp macro="" textlink="">
      <xdr:nvSpPr>
        <xdr:cNvPr id="26986" name="AutoShape 3434" descr="https://adas-server.mobiledrivetech.com/polarion/icons/default/enums/type_purple_spec.png">
          <a:hlinkClick xmlns:r="http://schemas.openxmlformats.org/officeDocument/2006/relationships" r:id="rId1129" tgtFrame="_top"/>
          <a:extLst>
            <a:ext uri="{FF2B5EF4-FFF2-40B4-BE49-F238E27FC236}">
              <a16:creationId xmlns:a16="http://schemas.microsoft.com/office/drawing/2014/main" id="{A5E38900-62BC-492C-84E6-B0A6E7D26A5B}"/>
            </a:ext>
          </a:extLst>
        </xdr:cNvPr>
        <xdr:cNvSpPr>
          <a:spLocks noChangeAspect="1" noChangeArrowheads="1"/>
        </xdr:cNvSpPr>
      </xdr:nvSpPr>
      <xdr:spPr bwMode="auto">
        <a:xfrm>
          <a:off x="202565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566</xdr:row>
      <xdr:rowOff>0</xdr:rowOff>
    </xdr:from>
    <xdr:to>
      <xdr:col>2</xdr:col>
      <xdr:colOff>304800</xdr:colOff>
      <xdr:row>566</xdr:row>
      <xdr:rowOff>304800</xdr:rowOff>
    </xdr:to>
    <xdr:sp macro="" textlink="">
      <xdr:nvSpPr>
        <xdr:cNvPr id="26987" name="AutoShape 3435" descr="https://adas-server.mobiledrivetech.com/polarion/icons/default/enums/type_spike.gif">
          <a:hlinkClick xmlns:r="http://schemas.openxmlformats.org/officeDocument/2006/relationships" r:id="rId1130" tgtFrame="_blank"/>
          <a:extLst>
            <a:ext uri="{FF2B5EF4-FFF2-40B4-BE49-F238E27FC236}">
              <a16:creationId xmlns:a16="http://schemas.microsoft.com/office/drawing/2014/main" id="{D7472DE4-6D98-4C1E-8AFD-B8ADB28DE2A1}"/>
            </a:ext>
          </a:extLst>
        </xdr:cNvPr>
        <xdr:cNvSpPr>
          <a:spLocks noChangeAspect="1" noChangeArrowheads="1"/>
        </xdr:cNvSpPr>
      </xdr:nvSpPr>
      <xdr:spPr bwMode="auto">
        <a:xfrm>
          <a:off x="265430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566</xdr:row>
      <xdr:rowOff>0</xdr:rowOff>
    </xdr:from>
    <xdr:to>
      <xdr:col>3</xdr:col>
      <xdr:colOff>304800</xdr:colOff>
      <xdr:row>566</xdr:row>
      <xdr:rowOff>304800</xdr:rowOff>
    </xdr:to>
    <xdr:sp macro="" textlink="">
      <xdr:nvSpPr>
        <xdr:cNvPr id="26988" name="AutoShape 3436" descr="https://adas-server.mobiledrivetech.com/polarion/icons/default/enums/type_spike.gif">
          <a:hlinkClick xmlns:r="http://schemas.openxmlformats.org/officeDocument/2006/relationships" r:id="rId1130" tgtFrame="_top"/>
          <a:extLst>
            <a:ext uri="{FF2B5EF4-FFF2-40B4-BE49-F238E27FC236}">
              <a16:creationId xmlns:a16="http://schemas.microsoft.com/office/drawing/2014/main" id="{386361C7-9824-4E1D-8FC0-445AE36C4F7B}"/>
            </a:ext>
          </a:extLst>
        </xdr:cNvPr>
        <xdr:cNvSpPr>
          <a:spLocks noChangeAspect="1" noChangeArrowheads="1"/>
        </xdr:cNvSpPr>
      </xdr:nvSpPr>
      <xdr:spPr bwMode="auto">
        <a:xfrm>
          <a:off x="5797550" y="369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xdr:row>
      <xdr:rowOff>0</xdr:rowOff>
    </xdr:from>
    <xdr:to>
      <xdr:col>0</xdr:col>
      <xdr:colOff>304800</xdr:colOff>
      <xdr:row>567</xdr:row>
      <xdr:rowOff>304800</xdr:rowOff>
    </xdr:to>
    <xdr:sp macro="" textlink="">
      <xdr:nvSpPr>
        <xdr:cNvPr id="26989" name="AutoShape 3437" descr="https://adas-server.mobiledrivetech.com/polarion/ria/images/suspect.gif">
          <a:extLst>
            <a:ext uri="{FF2B5EF4-FFF2-40B4-BE49-F238E27FC236}">
              <a16:creationId xmlns:a16="http://schemas.microsoft.com/office/drawing/2014/main" id="{17E711E9-FD3D-4F1D-8C1E-461D743F0D9C}"/>
            </a:ext>
          </a:extLst>
        </xdr:cNvPr>
        <xdr:cNvSpPr>
          <a:spLocks noChangeAspect="1" noChangeArrowheads="1"/>
        </xdr:cNvSpPr>
      </xdr:nvSpPr>
      <xdr:spPr bwMode="auto">
        <a:xfrm>
          <a:off x="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567</xdr:row>
      <xdr:rowOff>0</xdr:rowOff>
    </xdr:from>
    <xdr:to>
      <xdr:col>0</xdr:col>
      <xdr:colOff>615950</xdr:colOff>
      <xdr:row>567</xdr:row>
      <xdr:rowOff>304800</xdr:rowOff>
    </xdr:to>
    <xdr:sp macro="" textlink="">
      <xdr:nvSpPr>
        <xdr:cNvPr id="26990" name="AutoShape 3438">
          <a:extLst>
            <a:ext uri="{FF2B5EF4-FFF2-40B4-BE49-F238E27FC236}">
              <a16:creationId xmlns:a16="http://schemas.microsoft.com/office/drawing/2014/main" id="{55E4E78C-4F6A-40F1-9133-9D5064C85995}"/>
            </a:ext>
          </a:extLst>
        </xdr:cNvPr>
        <xdr:cNvSpPr>
          <a:spLocks noChangeAspect="1" noChangeArrowheads="1"/>
        </xdr:cNvSpPr>
      </xdr:nvSpPr>
      <xdr:spPr bwMode="auto">
        <a:xfrm>
          <a:off x="31115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567</xdr:row>
      <xdr:rowOff>0</xdr:rowOff>
    </xdr:from>
    <xdr:to>
      <xdr:col>0</xdr:col>
      <xdr:colOff>927100</xdr:colOff>
      <xdr:row>567</xdr:row>
      <xdr:rowOff>304800</xdr:rowOff>
    </xdr:to>
    <xdr:sp macro="" textlink="">
      <xdr:nvSpPr>
        <xdr:cNvPr id="26991" name="AutoShape 3439" descr="https://adas-server.mobiledrivetech.com/polarion/icons/default/enums/type_purple_spec.png">
          <a:hlinkClick xmlns:r="http://schemas.openxmlformats.org/officeDocument/2006/relationships" r:id="rId1131" tgtFrame="_blank"/>
          <a:extLst>
            <a:ext uri="{FF2B5EF4-FFF2-40B4-BE49-F238E27FC236}">
              <a16:creationId xmlns:a16="http://schemas.microsoft.com/office/drawing/2014/main" id="{63162E40-674C-45F2-9C25-384449B9557A}"/>
            </a:ext>
          </a:extLst>
        </xdr:cNvPr>
        <xdr:cNvSpPr>
          <a:spLocks noChangeAspect="1" noChangeArrowheads="1"/>
        </xdr:cNvSpPr>
      </xdr:nvSpPr>
      <xdr:spPr bwMode="auto">
        <a:xfrm>
          <a:off x="62230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567</xdr:row>
      <xdr:rowOff>0</xdr:rowOff>
    </xdr:from>
    <xdr:to>
      <xdr:col>1</xdr:col>
      <xdr:colOff>304800</xdr:colOff>
      <xdr:row>567</xdr:row>
      <xdr:rowOff>304800</xdr:rowOff>
    </xdr:to>
    <xdr:sp macro="" textlink="">
      <xdr:nvSpPr>
        <xdr:cNvPr id="26992" name="AutoShape 3440" descr="https://adas-server.mobiledrivetech.com/polarion/icons/default/enums/type_purple_spec.png">
          <a:hlinkClick xmlns:r="http://schemas.openxmlformats.org/officeDocument/2006/relationships" r:id="rId1131" tgtFrame="_top"/>
          <a:extLst>
            <a:ext uri="{FF2B5EF4-FFF2-40B4-BE49-F238E27FC236}">
              <a16:creationId xmlns:a16="http://schemas.microsoft.com/office/drawing/2014/main" id="{A1791FF0-C07E-4C67-B999-D82FADBAD883}"/>
            </a:ext>
          </a:extLst>
        </xdr:cNvPr>
        <xdr:cNvSpPr>
          <a:spLocks noChangeAspect="1" noChangeArrowheads="1"/>
        </xdr:cNvSpPr>
      </xdr:nvSpPr>
      <xdr:spPr bwMode="auto">
        <a:xfrm>
          <a:off x="202565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567</xdr:row>
      <xdr:rowOff>0</xdr:rowOff>
    </xdr:from>
    <xdr:to>
      <xdr:col>2</xdr:col>
      <xdr:colOff>304800</xdr:colOff>
      <xdr:row>567</xdr:row>
      <xdr:rowOff>304800</xdr:rowOff>
    </xdr:to>
    <xdr:sp macro="" textlink="">
      <xdr:nvSpPr>
        <xdr:cNvPr id="26993" name="AutoShape 3441" descr="https://adas-server.mobiledrivetech.com/polarion/icons/default/enums/type_spike.gif">
          <a:hlinkClick xmlns:r="http://schemas.openxmlformats.org/officeDocument/2006/relationships" r:id="rId1132" tgtFrame="_blank"/>
          <a:extLst>
            <a:ext uri="{FF2B5EF4-FFF2-40B4-BE49-F238E27FC236}">
              <a16:creationId xmlns:a16="http://schemas.microsoft.com/office/drawing/2014/main" id="{CF32754B-781F-4A8F-BECA-54AE32CEF63C}"/>
            </a:ext>
          </a:extLst>
        </xdr:cNvPr>
        <xdr:cNvSpPr>
          <a:spLocks noChangeAspect="1" noChangeArrowheads="1"/>
        </xdr:cNvSpPr>
      </xdr:nvSpPr>
      <xdr:spPr bwMode="auto">
        <a:xfrm>
          <a:off x="265430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567</xdr:row>
      <xdr:rowOff>0</xdr:rowOff>
    </xdr:from>
    <xdr:to>
      <xdr:col>3</xdr:col>
      <xdr:colOff>304800</xdr:colOff>
      <xdr:row>567</xdr:row>
      <xdr:rowOff>304800</xdr:rowOff>
    </xdr:to>
    <xdr:sp macro="" textlink="">
      <xdr:nvSpPr>
        <xdr:cNvPr id="26994" name="AutoShape 3442" descr="https://adas-server.mobiledrivetech.com/polarion/icons/default/enums/type_spike.gif">
          <a:hlinkClick xmlns:r="http://schemas.openxmlformats.org/officeDocument/2006/relationships" r:id="rId1132" tgtFrame="_top"/>
          <a:extLst>
            <a:ext uri="{FF2B5EF4-FFF2-40B4-BE49-F238E27FC236}">
              <a16:creationId xmlns:a16="http://schemas.microsoft.com/office/drawing/2014/main" id="{E785FDF7-639F-49E5-86AC-229195A8D790}"/>
            </a:ext>
          </a:extLst>
        </xdr:cNvPr>
        <xdr:cNvSpPr>
          <a:spLocks noChangeAspect="1" noChangeArrowheads="1"/>
        </xdr:cNvSpPr>
      </xdr:nvSpPr>
      <xdr:spPr bwMode="auto">
        <a:xfrm>
          <a:off x="5797550" y="370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xdr:row>
      <xdr:rowOff>0</xdr:rowOff>
    </xdr:from>
    <xdr:to>
      <xdr:col>0</xdr:col>
      <xdr:colOff>304800</xdr:colOff>
      <xdr:row>568</xdr:row>
      <xdr:rowOff>304800</xdr:rowOff>
    </xdr:to>
    <xdr:sp macro="" textlink="">
      <xdr:nvSpPr>
        <xdr:cNvPr id="26995" name="AutoShape 3443" descr="https://adas-server.mobiledrivetech.com/polarion/ria/images/suspect.gif">
          <a:extLst>
            <a:ext uri="{FF2B5EF4-FFF2-40B4-BE49-F238E27FC236}">
              <a16:creationId xmlns:a16="http://schemas.microsoft.com/office/drawing/2014/main" id="{15815CF3-2AA6-42F5-8552-F728B8481897}"/>
            </a:ext>
          </a:extLst>
        </xdr:cNvPr>
        <xdr:cNvSpPr>
          <a:spLocks noChangeAspect="1" noChangeArrowheads="1"/>
        </xdr:cNvSpPr>
      </xdr:nvSpPr>
      <xdr:spPr bwMode="auto">
        <a:xfrm>
          <a:off x="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568</xdr:row>
      <xdr:rowOff>0</xdr:rowOff>
    </xdr:from>
    <xdr:to>
      <xdr:col>0</xdr:col>
      <xdr:colOff>615950</xdr:colOff>
      <xdr:row>568</xdr:row>
      <xdr:rowOff>304800</xdr:rowOff>
    </xdr:to>
    <xdr:sp macro="" textlink="">
      <xdr:nvSpPr>
        <xdr:cNvPr id="26996" name="AutoShape 3444">
          <a:extLst>
            <a:ext uri="{FF2B5EF4-FFF2-40B4-BE49-F238E27FC236}">
              <a16:creationId xmlns:a16="http://schemas.microsoft.com/office/drawing/2014/main" id="{CDC2AC82-44FA-43E1-A546-7BED0DD16464}"/>
            </a:ext>
          </a:extLst>
        </xdr:cNvPr>
        <xdr:cNvSpPr>
          <a:spLocks noChangeAspect="1" noChangeArrowheads="1"/>
        </xdr:cNvSpPr>
      </xdr:nvSpPr>
      <xdr:spPr bwMode="auto">
        <a:xfrm>
          <a:off x="31115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568</xdr:row>
      <xdr:rowOff>0</xdr:rowOff>
    </xdr:from>
    <xdr:to>
      <xdr:col>0</xdr:col>
      <xdr:colOff>927100</xdr:colOff>
      <xdr:row>568</xdr:row>
      <xdr:rowOff>304800</xdr:rowOff>
    </xdr:to>
    <xdr:sp macro="" textlink="">
      <xdr:nvSpPr>
        <xdr:cNvPr id="26997" name="AutoShape 3445" descr="https://adas-server.mobiledrivetech.com/polarion/icons/default/enums/type_purple_spec.png">
          <a:hlinkClick xmlns:r="http://schemas.openxmlformats.org/officeDocument/2006/relationships" r:id="rId1133" tgtFrame="_blank"/>
          <a:extLst>
            <a:ext uri="{FF2B5EF4-FFF2-40B4-BE49-F238E27FC236}">
              <a16:creationId xmlns:a16="http://schemas.microsoft.com/office/drawing/2014/main" id="{4777E62B-B948-47D3-B52E-0C6C6C8E03CB}"/>
            </a:ext>
          </a:extLst>
        </xdr:cNvPr>
        <xdr:cNvSpPr>
          <a:spLocks noChangeAspect="1" noChangeArrowheads="1"/>
        </xdr:cNvSpPr>
      </xdr:nvSpPr>
      <xdr:spPr bwMode="auto">
        <a:xfrm>
          <a:off x="62230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568</xdr:row>
      <xdr:rowOff>0</xdr:rowOff>
    </xdr:from>
    <xdr:to>
      <xdr:col>1</xdr:col>
      <xdr:colOff>304800</xdr:colOff>
      <xdr:row>568</xdr:row>
      <xdr:rowOff>304800</xdr:rowOff>
    </xdr:to>
    <xdr:sp macro="" textlink="">
      <xdr:nvSpPr>
        <xdr:cNvPr id="26998" name="AutoShape 3446" descr="https://adas-server.mobiledrivetech.com/polarion/icons/default/enums/type_purple_spec.png">
          <a:hlinkClick xmlns:r="http://schemas.openxmlformats.org/officeDocument/2006/relationships" r:id="rId1133" tgtFrame="_top"/>
          <a:extLst>
            <a:ext uri="{FF2B5EF4-FFF2-40B4-BE49-F238E27FC236}">
              <a16:creationId xmlns:a16="http://schemas.microsoft.com/office/drawing/2014/main" id="{60D3E487-0C0C-4007-8932-7BCD78848E9D}"/>
            </a:ext>
          </a:extLst>
        </xdr:cNvPr>
        <xdr:cNvSpPr>
          <a:spLocks noChangeAspect="1" noChangeArrowheads="1"/>
        </xdr:cNvSpPr>
      </xdr:nvSpPr>
      <xdr:spPr bwMode="auto">
        <a:xfrm>
          <a:off x="202565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568</xdr:row>
      <xdr:rowOff>0</xdr:rowOff>
    </xdr:from>
    <xdr:to>
      <xdr:col>2</xdr:col>
      <xdr:colOff>304800</xdr:colOff>
      <xdr:row>568</xdr:row>
      <xdr:rowOff>304800</xdr:rowOff>
    </xdr:to>
    <xdr:sp macro="" textlink="">
      <xdr:nvSpPr>
        <xdr:cNvPr id="26999" name="AutoShape 3447" descr="https://adas-server.mobiledrivetech.com/polarion/icons/default/enums/type_spike.gif">
          <a:hlinkClick xmlns:r="http://schemas.openxmlformats.org/officeDocument/2006/relationships" r:id="rId1134" tgtFrame="_blank"/>
          <a:extLst>
            <a:ext uri="{FF2B5EF4-FFF2-40B4-BE49-F238E27FC236}">
              <a16:creationId xmlns:a16="http://schemas.microsoft.com/office/drawing/2014/main" id="{2CBF44D7-5C0B-43AD-B9A8-D9CE46BA0B95}"/>
            </a:ext>
          </a:extLst>
        </xdr:cNvPr>
        <xdr:cNvSpPr>
          <a:spLocks noChangeAspect="1" noChangeArrowheads="1"/>
        </xdr:cNvSpPr>
      </xdr:nvSpPr>
      <xdr:spPr bwMode="auto">
        <a:xfrm>
          <a:off x="265430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568</xdr:row>
      <xdr:rowOff>0</xdr:rowOff>
    </xdr:from>
    <xdr:to>
      <xdr:col>3</xdr:col>
      <xdr:colOff>304800</xdr:colOff>
      <xdr:row>568</xdr:row>
      <xdr:rowOff>304800</xdr:rowOff>
    </xdr:to>
    <xdr:sp macro="" textlink="">
      <xdr:nvSpPr>
        <xdr:cNvPr id="27000" name="AutoShape 3448" descr="https://adas-server.mobiledrivetech.com/polarion/icons/default/enums/type_spike.gif">
          <a:hlinkClick xmlns:r="http://schemas.openxmlformats.org/officeDocument/2006/relationships" r:id="rId1134" tgtFrame="_top"/>
          <a:extLst>
            <a:ext uri="{FF2B5EF4-FFF2-40B4-BE49-F238E27FC236}">
              <a16:creationId xmlns:a16="http://schemas.microsoft.com/office/drawing/2014/main" id="{E102E374-1E0E-4536-827A-7A52CF89EDB5}"/>
            </a:ext>
          </a:extLst>
        </xdr:cNvPr>
        <xdr:cNvSpPr>
          <a:spLocks noChangeAspect="1" noChangeArrowheads="1"/>
        </xdr:cNvSpPr>
      </xdr:nvSpPr>
      <xdr:spPr bwMode="auto">
        <a:xfrm>
          <a:off x="5797550" y="371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xdr:row>
      <xdr:rowOff>0</xdr:rowOff>
    </xdr:from>
    <xdr:to>
      <xdr:col>0</xdr:col>
      <xdr:colOff>304800</xdr:colOff>
      <xdr:row>569</xdr:row>
      <xdr:rowOff>304800</xdr:rowOff>
    </xdr:to>
    <xdr:sp macro="" textlink="">
      <xdr:nvSpPr>
        <xdr:cNvPr id="27001" name="AutoShape 3449" descr="https://adas-server.mobiledrivetech.com/polarion/ria/images/suspect.gif">
          <a:extLst>
            <a:ext uri="{FF2B5EF4-FFF2-40B4-BE49-F238E27FC236}">
              <a16:creationId xmlns:a16="http://schemas.microsoft.com/office/drawing/2014/main" id="{E2F6055C-F7E3-4B2C-92C7-3ED5A0FB8F56}"/>
            </a:ext>
          </a:extLst>
        </xdr:cNvPr>
        <xdr:cNvSpPr>
          <a:spLocks noChangeAspect="1" noChangeArrowheads="1"/>
        </xdr:cNvSpPr>
      </xdr:nvSpPr>
      <xdr:spPr bwMode="auto">
        <a:xfrm>
          <a:off x="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569</xdr:row>
      <xdr:rowOff>0</xdr:rowOff>
    </xdr:from>
    <xdr:to>
      <xdr:col>0</xdr:col>
      <xdr:colOff>615950</xdr:colOff>
      <xdr:row>569</xdr:row>
      <xdr:rowOff>304800</xdr:rowOff>
    </xdr:to>
    <xdr:sp macro="" textlink="">
      <xdr:nvSpPr>
        <xdr:cNvPr id="27002" name="AutoShape 3450">
          <a:extLst>
            <a:ext uri="{FF2B5EF4-FFF2-40B4-BE49-F238E27FC236}">
              <a16:creationId xmlns:a16="http://schemas.microsoft.com/office/drawing/2014/main" id="{5A2CCC99-E186-4448-BB3E-8F4FB4FC5FA0}"/>
            </a:ext>
          </a:extLst>
        </xdr:cNvPr>
        <xdr:cNvSpPr>
          <a:spLocks noChangeAspect="1" noChangeArrowheads="1"/>
        </xdr:cNvSpPr>
      </xdr:nvSpPr>
      <xdr:spPr bwMode="auto">
        <a:xfrm>
          <a:off x="31115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569</xdr:row>
      <xdr:rowOff>0</xdr:rowOff>
    </xdr:from>
    <xdr:to>
      <xdr:col>0</xdr:col>
      <xdr:colOff>927100</xdr:colOff>
      <xdr:row>569</xdr:row>
      <xdr:rowOff>304800</xdr:rowOff>
    </xdr:to>
    <xdr:sp macro="" textlink="">
      <xdr:nvSpPr>
        <xdr:cNvPr id="27003" name="AutoShape 3451" descr="https://adas-server.mobiledrivetech.com/polarion/icons/default/enums/type_purple_spec.png">
          <a:hlinkClick xmlns:r="http://schemas.openxmlformats.org/officeDocument/2006/relationships" r:id="rId1135" tgtFrame="_blank"/>
          <a:extLst>
            <a:ext uri="{FF2B5EF4-FFF2-40B4-BE49-F238E27FC236}">
              <a16:creationId xmlns:a16="http://schemas.microsoft.com/office/drawing/2014/main" id="{5E606686-4C95-4FAE-A576-96996BCCE2F7}"/>
            </a:ext>
          </a:extLst>
        </xdr:cNvPr>
        <xdr:cNvSpPr>
          <a:spLocks noChangeAspect="1" noChangeArrowheads="1"/>
        </xdr:cNvSpPr>
      </xdr:nvSpPr>
      <xdr:spPr bwMode="auto">
        <a:xfrm>
          <a:off x="62230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569</xdr:row>
      <xdr:rowOff>0</xdr:rowOff>
    </xdr:from>
    <xdr:to>
      <xdr:col>1</xdr:col>
      <xdr:colOff>304800</xdr:colOff>
      <xdr:row>569</xdr:row>
      <xdr:rowOff>304800</xdr:rowOff>
    </xdr:to>
    <xdr:sp macro="" textlink="">
      <xdr:nvSpPr>
        <xdr:cNvPr id="27004" name="AutoShape 3452" descr="https://adas-server.mobiledrivetech.com/polarion/icons/default/enums/type_purple_spec.png">
          <a:hlinkClick xmlns:r="http://schemas.openxmlformats.org/officeDocument/2006/relationships" r:id="rId1135" tgtFrame="_top"/>
          <a:extLst>
            <a:ext uri="{FF2B5EF4-FFF2-40B4-BE49-F238E27FC236}">
              <a16:creationId xmlns:a16="http://schemas.microsoft.com/office/drawing/2014/main" id="{AC010F3F-4D90-4883-B98D-F94C250F903E}"/>
            </a:ext>
          </a:extLst>
        </xdr:cNvPr>
        <xdr:cNvSpPr>
          <a:spLocks noChangeAspect="1" noChangeArrowheads="1"/>
        </xdr:cNvSpPr>
      </xdr:nvSpPr>
      <xdr:spPr bwMode="auto">
        <a:xfrm>
          <a:off x="202565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569</xdr:row>
      <xdr:rowOff>0</xdr:rowOff>
    </xdr:from>
    <xdr:to>
      <xdr:col>2</xdr:col>
      <xdr:colOff>304800</xdr:colOff>
      <xdr:row>569</xdr:row>
      <xdr:rowOff>304800</xdr:rowOff>
    </xdr:to>
    <xdr:sp macro="" textlink="">
      <xdr:nvSpPr>
        <xdr:cNvPr id="27005" name="AutoShape 3453" descr="https://adas-server.mobiledrivetech.com/polarion/icons/default/enums/type_spike.gif">
          <a:hlinkClick xmlns:r="http://schemas.openxmlformats.org/officeDocument/2006/relationships" r:id="rId1136" tgtFrame="_blank"/>
          <a:extLst>
            <a:ext uri="{FF2B5EF4-FFF2-40B4-BE49-F238E27FC236}">
              <a16:creationId xmlns:a16="http://schemas.microsoft.com/office/drawing/2014/main" id="{1C825CD9-C6FE-4B1B-85D2-D557469FBAC2}"/>
            </a:ext>
          </a:extLst>
        </xdr:cNvPr>
        <xdr:cNvSpPr>
          <a:spLocks noChangeAspect="1" noChangeArrowheads="1"/>
        </xdr:cNvSpPr>
      </xdr:nvSpPr>
      <xdr:spPr bwMode="auto">
        <a:xfrm>
          <a:off x="265430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569</xdr:row>
      <xdr:rowOff>0</xdr:rowOff>
    </xdr:from>
    <xdr:to>
      <xdr:col>3</xdr:col>
      <xdr:colOff>304800</xdr:colOff>
      <xdr:row>569</xdr:row>
      <xdr:rowOff>304800</xdr:rowOff>
    </xdr:to>
    <xdr:sp macro="" textlink="">
      <xdr:nvSpPr>
        <xdr:cNvPr id="27006" name="AutoShape 3454" descr="https://adas-server.mobiledrivetech.com/polarion/icons/default/enums/type_spike.gif">
          <a:hlinkClick xmlns:r="http://schemas.openxmlformats.org/officeDocument/2006/relationships" r:id="rId1136" tgtFrame="_top"/>
          <a:extLst>
            <a:ext uri="{FF2B5EF4-FFF2-40B4-BE49-F238E27FC236}">
              <a16:creationId xmlns:a16="http://schemas.microsoft.com/office/drawing/2014/main" id="{0E171D78-1F18-451E-888A-50E396AB9E44}"/>
            </a:ext>
          </a:extLst>
        </xdr:cNvPr>
        <xdr:cNvSpPr>
          <a:spLocks noChangeAspect="1" noChangeArrowheads="1"/>
        </xdr:cNvSpPr>
      </xdr:nvSpPr>
      <xdr:spPr bwMode="auto">
        <a:xfrm>
          <a:off x="5797550" y="371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xdr:row>
      <xdr:rowOff>0</xdr:rowOff>
    </xdr:from>
    <xdr:to>
      <xdr:col>0</xdr:col>
      <xdr:colOff>304800</xdr:colOff>
      <xdr:row>570</xdr:row>
      <xdr:rowOff>304800</xdr:rowOff>
    </xdr:to>
    <xdr:sp macro="" textlink="">
      <xdr:nvSpPr>
        <xdr:cNvPr id="27007" name="AutoShape 3455" descr="https://adas-server.mobiledrivetech.com/polarion/ria/images/suspect.gif">
          <a:extLst>
            <a:ext uri="{FF2B5EF4-FFF2-40B4-BE49-F238E27FC236}">
              <a16:creationId xmlns:a16="http://schemas.microsoft.com/office/drawing/2014/main" id="{F0E9DEE4-81AD-45BC-AF1C-D51BA05E9D3F}"/>
            </a:ext>
          </a:extLst>
        </xdr:cNvPr>
        <xdr:cNvSpPr>
          <a:spLocks noChangeAspect="1" noChangeArrowheads="1"/>
        </xdr:cNvSpPr>
      </xdr:nvSpPr>
      <xdr:spPr bwMode="auto">
        <a:xfrm>
          <a:off x="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570</xdr:row>
      <xdr:rowOff>0</xdr:rowOff>
    </xdr:from>
    <xdr:to>
      <xdr:col>0</xdr:col>
      <xdr:colOff>615950</xdr:colOff>
      <xdr:row>570</xdr:row>
      <xdr:rowOff>304800</xdr:rowOff>
    </xdr:to>
    <xdr:sp macro="" textlink="">
      <xdr:nvSpPr>
        <xdr:cNvPr id="27008" name="AutoShape 3456">
          <a:extLst>
            <a:ext uri="{FF2B5EF4-FFF2-40B4-BE49-F238E27FC236}">
              <a16:creationId xmlns:a16="http://schemas.microsoft.com/office/drawing/2014/main" id="{0CE61B6A-693F-4E0A-8FD7-EB575E604008}"/>
            </a:ext>
          </a:extLst>
        </xdr:cNvPr>
        <xdr:cNvSpPr>
          <a:spLocks noChangeAspect="1" noChangeArrowheads="1"/>
        </xdr:cNvSpPr>
      </xdr:nvSpPr>
      <xdr:spPr bwMode="auto">
        <a:xfrm>
          <a:off x="31115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570</xdr:row>
      <xdr:rowOff>0</xdr:rowOff>
    </xdr:from>
    <xdr:to>
      <xdr:col>0</xdr:col>
      <xdr:colOff>927100</xdr:colOff>
      <xdr:row>570</xdr:row>
      <xdr:rowOff>304800</xdr:rowOff>
    </xdr:to>
    <xdr:sp macro="" textlink="">
      <xdr:nvSpPr>
        <xdr:cNvPr id="27009" name="AutoShape 3457" descr="https://adas-server.mobiledrivetech.com/polarion/icons/default/enums/type_purple_spec.png">
          <a:hlinkClick xmlns:r="http://schemas.openxmlformats.org/officeDocument/2006/relationships" r:id="rId1137" tgtFrame="_blank"/>
          <a:extLst>
            <a:ext uri="{FF2B5EF4-FFF2-40B4-BE49-F238E27FC236}">
              <a16:creationId xmlns:a16="http://schemas.microsoft.com/office/drawing/2014/main" id="{7CC6A971-E76B-4B4B-B2C1-A4617AEF8B49}"/>
            </a:ext>
          </a:extLst>
        </xdr:cNvPr>
        <xdr:cNvSpPr>
          <a:spLocks noChangeAspect="1" noChangeArrowheads="1"/>
        </xdr:cNvSpPr>
      </xdr:nvSpPr>
      <xdr:spPr bwMode="auto">
        <a:xfrm>
          <a:off x="62230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570</xdr:row>
      <xdr:rowOff>0</xdr:rowOff>
    </xdr:from>
    <xdr:to>
      <xdr:col>1</xdr:col>
      <xdr:colOff>304800</xdr:colOff>
      <xdr:row>570</xdr:row>
      <xdr:rowOff>304800</xdr:rowOff>
    </xdr:to>
    <xdr:sp macro="" textlink="">
      <xdr:nvSpPr>
        <xdr:cNvPr id="27010" name="AutoShape 3458" descr="https://adas-server.mobiledrivetech.com/polarion/icons/default/enums/type_purple_spec.png">
          <a:hlinkClick xmlns:r="http://schemas.openxmlformats.org/officeDocument/2006/relationships" r:id="rId1137" tgtFrame="_top"/>
          <a:extLst>
            <a:ext uri="{FF2B5EF4-FFF2-40B4-BE49-F238E27FC236}">
              <a16:creationId xmlns:a16="http://schemas.microsoft.com/office/drawing/2014/main" id="{C22D5E0F-AF07-471E-9D2B-7AD6BEFFE872}"/>
            </a:ext>
          </a:extLst>
        </xdr:cNvPr>
        <xdr:cNvSpPr>
          <a:spLocks noChangeAspect="1" noChangeArrowheads="1"/>
        </xdr:cNvSpPr>
      </xdr:nvSpPr>
      <xdr:spPr bwMode="auto">
        <a:xfrm>
          <a:off x="202565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570</xdr:row>
      <xdr:rowOff>0</xdr:rowOff>
    </xdr:from>
    <xdr:to>
      <xdr:col>2</xdr:col>
      <xdr:colOff>304800</xdr:colOff>
      <xdr:row>570</xdr:row>
      <xdr:rowOff>304800</xdr:rowOff>
    </xdr:to>
    <xdr:sp macro="" textlink="">
      <xdr:nvSpPr>
        <xdr:cNvPr id="27011" name="AutoShape 3459" descr="https://adas-server.mobiledrivetech.com/polarion/icons/default/enums/type_spike.gif">
          <a:hlinkClick xmlns:r="http://schemas.openxmlformats.org/officeDocument/2006/relationships" r:id="rId1138" tgtFrame="_blank"/>
          <a:extLst>
            <a:ext uri="{FF2B5EF4-FFF2-40B4-BE49-F238E27FC236}">
              <a16:creationId xmlns:a16="http://schemas.microsoft.com/office/drawing/2014/main" id="{889710B3-EDBE-4C1C-9EF4-41E4203C092A}"/>
            </a:ext>
          </a:extLst>
        </xdr:cNvPr>
        <xdr:cNvSpPr>
          <a:spLocks noChangeAspect="1" noChangeArrowheads="1"/>
        </xdr:cNvSpPr>
      </xdr:nvSpPr>
      <xdr:spPr bwMode="auto">
        <a:xfrm>
          <a:off x="265430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570</xdr:row>
      <xdr:rowOff>0</xdr:rowOff>
    </xdr:from>
    <xdr:to>
      <xdr:col>3</xdr:col>
      <xdr:colOff>304800</xdr:colOff>
      <xdr:row>570</xdr:row>
      <xdr:rowOff>304800</xdr:rowOff>
    </xdr:to>
    <xdr:sp macro="" textlink="">
      <xdr:nvSpPr>
        <xdr:cNvPr id="27012" name="AutoShape 3460" descr="https://adas-server.mobiledrivetech.com/polarion/icons/default/enums/type_spike.gif">
          <a:hlinkClick xmlns:r="http://schemas.openxmlformats.org/officeDocument/2006/relationships" r:id="rId1138" tgtFrame="_top"/>
          <a:extLst>
            <a:ext uri="{FF2B5EF4-FFF2-40B4-BE49-F238E27FC236}">
              <a16:creationId xmlns:a16="http://schemas.microsoft.com/office/drawing/2014/main" id="{F5611710-CA58-4CDF-ABCE-1E4CF545DDA7}"/>
            </a:ext>
          </a:extLst>
        </xdr:cNvPr>
        <xdr:cNvSpPr>
          <a:spLocks noChangeAspect="1" noChangeArrowheads="1"/>
        </xdr:cNvSpPr>
      </xdr:nvSpPr>
      <xdr:spPr bwMode="auto">
        <a:xfrm>
          <a:off x="5797550" y="3725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xdr:row>
      <xdr:rowOff>0</xdr:rowOff>
    </xdr:from>
    <xdr:to>
      <xdr:col>0</xdr:col>
      <xdr:colOff>304800</xdr:colOff>
      <xdr:row>571</xdr:row>
      <xdr:rowOff>304800</xdr:rowOff>
    </xdr:to>
    <xdr:sp macro="" textlink="">
      <xdr:nvSpPr>
        <xdr:cNvPr id="27013" name="AutoShape 3461" descr="https://adas-server.mobiledrivetech.com/polarion/ria/images/suspect.gif">
          <a:extLst>
            <a:ext uri="{FF2B5EF4-FFF2-40B4-BE49-F238E27FC236}">
              <a16:creationId xmlns:a16="http://schemas.microsoft.com/office/drawing/2014/main" id="{2AED5DFF-4F89-424E-B879-22735CCF0CB4}"/>
            </a:ext>
          </a:extLst>
        </xdr:cNvPr>
        <xdr:cNvSpPr>
          <a:spLocks noChangeAspect="1" noChangeArrowheads="1"/>
        </xdr:cNvSpPr>
      </xdr:nvSpPr>
      <xdr:spPr bwMode="auto">
        <a:xfrm>
          <a:off x="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571</xdr:row>
      <xdr:rowOff>0</xdr:rowOff>
    </xdr:from>
    <xdr:to>
      <xdr:col>0</xdr:col>
      <xdr:colOff>615950</xdr:colOff>
      <xdr:row>571</xdr:row>
      <xdr:rowOff>304800</xdr:rowOff>
    </xdr:to>
    <xdr:sp macro="" textlink="">
      <xdr:nvSpPr>
        <xdr:cNvPr id="27014" name="AutoShape 3462">
          <a:extLst>
            <a:ext uri="{FF2B5EF4-FFF2-40B4-BE49-F238E27FC236}">
              <a16:creationId xmlns:a16="http://schemas.microsoft.com/office/drawing/2014/main" id="{C472AC56-34E7-4ACE-93C2-910F5E83671F}"/>
            </a:ext>
          </a:extLst>
        </xdr:cNvPr>
        <xdr:cNvSpPr>
          <a:spLocks noChangeAspect="1" noChangeArrowheads="1"/>
        </xdr:cNvSpPr>
      </xdr:nvSpPr>
      <xdr:spPr bwMode="auto">
        <a:xfrm>
          <a:off x="31115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571</xdr:row>
      <xdr:rowOff>0</xdr:rowOff>
    </xdr:from>
    <xdr:to>
      <xdr:col>0</xdr:col>
      <xdr:colOff>927100</xdr:colOff>
      <xdr:row>571</xdr:row>
      <xdr:rowOff>304800</xdr:rowOff>
    </xdr:to>
    <xdr:sp macro="" textlink="">
      <xdr:nvSpPr>
        <xdr:cNvPr id="27015" name="AutoShape 3463" descr="https://adas-server.mobiledrivetech.com/polarion/icons/default/enums/type_purple_spec.png">
          <a:hlinkClick xmlns:r="http://schemas.openxmlformats.org/officeDocument/2006/relationships" r:id="rId1139" tgtFrame="_blank"/>
          <a:extLst>
            <a:ext uri="{FF2B5EF4-FFF2-40B4-BE49-F238E27FC236}">
              <a16:creationId xmlns:a16="http://schemas.microsoft.com/office/drawing/2014/main" id="{0484D655-5B4A-4E53-8A69-57043BD41400}"/>
            </a:ext>
          </a:extLst>
        </xdr:cNvPr>
        <xdr:cNvSpPr>
          <a:spLocks noChangeAspect="1" noChangeArrowheads="1"/>
        </xdr:cNvSpPr>
      </xdr:nvSpPr>
      <xdr:spPr bwMode="auto">
        <a:xfrm>
          <a:off x="62230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571</xdr:row>
      <xdr:rowOff>0</xdr:rowOff>
    </xdr:from>
    <xdr:to>
      <xdr:col>1</xdr:col>
      <xdr:colOff>304800</xdr:colOff>
      <xdr:row>571</xdr:row>
      <xdr:rowOff>304800</xdr:rowOff>
    </xdr:to>
    <xdr:sp macro="" textlink="">
      <xdr:nvSpPr>
        <xdr:cNvPr id="27016" name="AutoShape 3464" descr="https://adas-server.mobiledrivetech.com/polarion/icons/default/enums/type_purple_spec.png">
          <a:hlinkClick xmlns:r="http://schemas.openxmlformats.org/officeDocument/2006/relationships" r:id="rId1139" tgtFrame="_top"/>
          <a:extLst>
            <a:ext uri="{FF2B5EF4-FFF2-40B4-BE49-F238E27FC236}">
              <a16:creationId xmlns:a16="http://schemas.microsoft.com/office/drawing/2014/main" id="{306B3E83-EDCE-433D-8A33-656A46DC6F2E}"/>
            </a:ext>
          </a:extLst>
        </xdr:cNvPr>
        <xdr:cNvSpPr>
          <a:spLocks noChangeAspect="1" noChangeArrowheads="1"/>
        </xdr:cNvSpPr>
      </xdr:nvSpPr>
      <xdr:spPr bwMode="auto">
        <a:xfrm>
          <a:off x="202565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571</xdr:row>
      <xdr:rowOff>0</xdr:rowOff>
    </xdr:from>
    <xdr:to>
      <xdr:col>2</xdr:col>
      <xdr:colOff>304800</xdr:colOff>
      <xdr:row>571</xdr:row>
      <xdr:rowOff>304800</xdr:rowOff>
    </xdr:to>
    <xdr:sp macro="" textlink="">
      <xdr:nvSpPr>
        <xdr:cNvPr id="27017" name="AutoShape 3465" descr="https://adas-server.mobiledrivetech.com/polarion/icons/default/enums/type_spike.gif">
          <a:hlinkClick xmlns:r="http://schemas.openxmlformats.org/officeDocument/2006/relationships" r:id="rId1140" tgtFrame="_blank"/>
          <a:extLst>
            <a:ext uri="{FF2B5EF4-FFF2-40B4-BE49-F238E27FC236}">
              <a16:creationId xmlns:a16="http://schemas.microsoft.com/office/drawing/2014/main" id="{437CB2DE-BE48-44AE-AAFB-1850553B0B64}"/>
            </a:ext>
          </a:extLst>
        </xdr:cNvPr>
        <xdr:cNvSpPr>
          <a:spLocks noChangeAspect="1" noChangeArrowheads="1"/>
        </xdr:cNvSpPr>
      </xdr:nvSpPr>
      <xdr:spPr bwMode="auto">
        <a:xfrm>
          <a:off x="265430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571</xdr:row>
      <xdr:rowOff>0</xdr:rowOff>
    </xdr:from>
    <xdr:to>
      <xdr:col>3</xdr:col>
      <xdr:colOff>304800</xdr:colOff>
      <xdr:row>571</xdr:row>
      <xdr:rowOff>304800</xdr:rowOff>
    </xdr:to>
    <xdr:sp macro="" textlink="">
      <xdr:nvSpPr>
        <xdr:cNvPr id="27018" name="AutoShape 3466" descr="https://adas-server.mobiledrivetech.com/polarion/icons/default/enums/type_spike.gif">
          <a:hlinkClick xmlns:r="http://schemas.openxmlformats.org/officeDocument/2006/relationships" r:id="rId1140" tgtFrame="_top"/>
          <a:extLst>
            <a:ext uri="{FF2B5EF4-FFF2-40B4-BE49-F238E27FC236}">
              <a16:creationId xmlns:a16="http://schemas.microsoft.com/office/drawing/2014/main" id="{F7F36324-84E8-4819-A8E1-FDB953004E23}"/>
            </a:ext>
          </a:extLst>
        </xdr:cNvPr>
        <xdr:cNvSpPr>
          <a:spLocks noChangeAspect="1" noChangeArrowheads="1"/>
        </xdr:cNvSpPr>
      </xdr:nvSpPr>
      <xdr:spPr bwMode="auto">
        <a:xfrm>
          <a:off x="5797550" y="373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xdr:row>
      <xdr:rowOff>0</xdr:rowOff>
    </xdr:from>
    <xdr:to>
      <xdr:col>0</xdr:col>
      <xdr:colOff>304800</xdr:colOff>
      <xdr:row>572</xdr:row>
      <xdr:rowOff>304800</xdr:rowOff>
    </xdr:to>
    <xdr:sp macro="" textlink="">
      <xdr:nvSpPr>
        <xdr:cNvPr id="27019" name="AutoShape 3467" descr="https://adas-server.mobiledrivetech.com/polarion/ria/images/suspect.gif">
          <a:extLst>
            <a:ext uri="{FF2B5EF4-FFF2-40B4-BE49-F238E27FC236}">
              <a16:creationId xmlns:a16="http://schemas.microsoft.com/office/drawing/2014/main" id="{55965109-D0ED-4EDC-AB61-5D974DC23E15}"/>
            </a:ext>
          </a:extLst>
        </xdr:cNvPr>
        <xdr:cNvSpPr>
          <a:spLocks noChangeAspect="1" noChangeArrowheads="1"/>
        </xdr:cNvSpPr>
      </xdr:nvSpPr>
      <xdr:spPr bwMode="auto">
        <a:xfrm>
          <a:off x="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572</xdr:row>
      <xdr:rowOff>0</xdr:rowOff>
    </xdr:from>
    <xdr:to>
      <xdr:col>0</xdr:col>
      <xdr:colOff>615950</xdr:colOff>
      <xdr:row>572</xdr:row>
      <xdr:rowOff>304800</xdr:rowOff>
    </xdr:to>
    <xdr:sp macro="" textlink="">
      <xdr:nvSpPr>
        <xdr:cNvPr id="27020" name="AutoShape 3468">
          <a:extLst>
            <a:ext uri="{FF2B5EF4-FFF2-40B4-BE49-F238E27FC236}">
              <a16:creationId xmlns:a16="http://schemas.microsoft.com/office/drawing/2014/main" id="{934A5A4B-DE17-470E-8524-C5389DC53EF3}"/>
            </a:ext>
          </a:extLst>
        </xdr:cNvPr>
        <xdr:cNvSpPr>
          <a:spLocks noChangeAspect="1" noChangeArrowheads="1"/>
        </xdr:cNvSpPr>
      </xdr:nvSpPr>
      <xdr:spPr bwMode="auto">
        <a:xfrm>
          <a:off x="31115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572</xdr:row>
      <xdr:rowOff>0</xdr:rowOff>
    </xdr:from>
    <xdr:to>
      <xdr:col>0</xdr:col>
      <xdr:colOff>927100</xdr:colOff>
      <xdr:row>572</xdr:row>
      <xdr:rowOff>304800</xdr:rowOff>
    </xdr:to>
    <xdr:sp macro="" textlink="">
      <xdr:nvSpPr>
        <xdr:cNvPr id="27021" name="AutoShape 3469" descr="https://adas-server.mobiledrivetech.com/polarion/icons/default/enums/type_purple_spec.png">
          <a:hlinkClick xmlns:r="http://schemas.openxmlformats.org/officeDocument/2006/relationships" r:id="rId1141" tgtFrame="_blank"/>
          <a:extLst>
            <a:ext uri="{FF2B5EF4-FFF2-40B4-BE49-F238E27FC236}">
              <a16:creationId xmlns:a16="http://schemas.microsoft.com/office/drawing/2014/main" id="{B3742AC1-0AF1-4A10-AAFE-9FE252FB76C3}"/>
            </a:ext>
          </a:extLst>
        </xdr:cNvPr>
        <xdr:cNvSpPr>
          <a:spLocks noChangeAspect="1" noChangeArrowheads="1"/>
        </xdr:cNvSpPr>
      </xdr:nvSpPr>
      <xdr:spPr bwMode="auto">
        <a:xfrm>
          <a:off x="62230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572</xdr:row>
      <xdr:rowOff>0</xdr:rowOff>
    </xdr:from>
    <xdr:to>
      <xdr:col>1</xdr:col>
      <xdr:colOff>304800</xdr:colOff>
      <xdr:row>572</xdr:row>
      <xdr:rowOff>304800</xdr:rowOff>
    </xdr:to>
    <xdr:sp macro="" textlink="">
      <xdr:nvSpPr>
        <xdr:cNvPr id="27022" name="AutoShape 3470" descr="https://adas-server.mobiledrivetech.com/polarion/icons/default/enums/type_purple_spec.png">
          <a:hlinkClick xmlns:r="http://schemas.openxmlformats.org/officeDocument/2006/relationships" r:id="rId1141" tgtFrame="_top"/>
          <a:extLst>
            <a:ext uri="{FF2B5EF4-FFF2-40B4-BE49-F238E27FC236}">
              <a16:creationId xmlns:a16="http://schemas.microsoft.com/office/drawing/2014/main" id="{65807AC8-1583-40DA-B4D9-37B95D8D2237}"/>
            </a:ext>
          </a:extLst>
        </xdr:cNvPr>
        <xdr:cNvSpPr>
          <a:spLocks noChangeAspect="1" noChangeArrowheads="1"/>
        </xdr:cNvSpPr>
      </xdr:nvSpPr>
      <xdr:spPr bwMode="auto">
        <a:xfrm>
          <a:off x="202565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572</xdr:row>
      <xdr:rowOff>0</xdr:rowOff>
    </xdr:from>
    <xdr:to>
      <xdr:col>2</xdr:col>
      <xdr:colOff>304800</xdr:colOff>
      <xdr:row>572</xdr:row>
      <xdr:rowOff>304800</xdr:rowOff>
    </xdr:to>
    <xdr:sp macro="" textlink="">
      <xdr:nvSpPr>
        <xdr:cNvPr id="27023" name="AutoShape 3471" descr="https://adas-server.mobiledrivetech.com/polarion/icons/default/enums/type_spike.gif">
          <a:hlinkClick xmlns:r="http://schemas.openxmlformats.org/officeDocument/2006/relationships" r:id="rId1142" tgtFrame="_blank"/>
          <a:extLst>
            <a:ext uri="{FF2B5EF4-FFF2-40B4-BE49-F238E27FC236}">
              <a16:creationId xmlns:a16="http://schemas.microsoft.com/office/drawing/2014/main" id="{AB880140-2BC3-4BCD-B19B-96466881701F}"/>
            </a:ext>
          </a:extLst>
        </xdr:cNvPr>
        <xdr:cNvSpPr>
          <a:spLocks noChangeAspect="1" noChangeArrowheads="1"/>
        </xdr:cNvSpPr>
      </xdr:nvSpPr>
      <xdr:spPr bwMode="auto">
        <a:xfrm>
          <a:off x="265430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572</xdr:row>
      <xdr:rowOff>0</xdr:rowOff>
    </xdr:from>
    <xdr:to>
      <xdr:col>3</xdr:col>
      <xdr:colOff>304800</xdr:colOff>
      <xdr:row>572</xdr:row>
      <xdr:rowOff>304800</xdr:rowOff>
    </xdr:to>
    <xdr:sp macro="" textlink="">
      <xdr:nvSpPr>
        <xdr:cNvPr id="27024" name="AutoShape 3472" descr="https://adas-server.mobiledrivetech.com/polarion/icons/default/enums/type_spike.gif">
          <a:hlinkClick xmlns:r="http://schemas.openxmlformats.org/officeDocument/2006/relationships" r:id="rId1142" tgtFrame="_top"/>
          <a:extLst>
            <a:ext uri="{FF2B5EF4-FFF2-40B4-BE49-F238E27FC236}">
              <a16:creationId xmlns:a16="http://schemas.microsoft.com/office/drawing/2014/main" id="{3C8DB25C-173A-4D9D-A69F-6E2061FB72D6}"/>
            </a:ext>
          </a:extLst>
        </xdr:cNvPr>
        <xdr:cNvSpPr>
          <a:spLocks noChangeAspect="1" noChangeArrowheads="1"/>
        </xdr:cNvSpPr>
      </xdr:nvSpPr>
      <xdr:spPr bwMode="auto">
        <a:xfrm>
          <a:off x="5797550" y="373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xdr:row>
      <xdr:rowOff>0</xdr:rowOff>
    </xdr:from>
    <xdr:to>
      <xdr:col>0</xdr:col>
      <xdr:colOff>304800</xdr:colOff>
      <xdr:row>573</xdr:row>
      <xdr:rowOff>304800</xdr:rowOff>
    </xdr:to>
    <xdr:sp macro="" textlink="">
      <xdr:nvSpPr>
        <xdr:cNvPr id="27025" name="AutoShape 3473" descr="https://adas-server.mobiledrivetech.com/polarion/ria/images/suspect.gif">
          <a:extLst>
            <a:ext uri="{FF2B5EF4-FFF2-40B4-BE49-F238E27FC236}">
              <a16:creationId xmlns:a16="http://schemas.microsoft.com/office/drawing/2014/main" id="{92A7834E-77CD-4A1B-B489-22DC837FE1CD}"/>
            </a:ext>
          </a:extLst>
        </xdr:cNvPr>
        <xdr:cNvSpPr>
          <a:spLocks noChangeAspect="1" noChangeArrowheads="1"/>
        </xdr:cNvSpPr>
      </xdr:nvSpPr>
      <xdr:spPr bwMode="auto">
        <a:xfrm>
          <a:off x="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573</xdr:row>
      <xdr:rowOff>0</xdr:rowOff>
    </xdr:from>
    <xdr:to>
      <xdr:col>0</xdr:col>
      <xdr:colOff>615950</xdr:colOff>
      <xdr:row>573</xdr:row>
      <xdr:rowOff>304800</xdr:rowOff>
    </xdr:to>
    <xdr:sp macro="" textlink="">
      <xdr:nvSpPr>
        <xdr:cNvPr id="27026" name="AutoShape 3474">
          <a:extLst>
            <a:ext uri="{FF2B5EF4-FFF2-40B4-BE49-F238E27FC236}">
              <a16:creationId xmlns:a16="http://schemas.microsoft.com/office/drawing/2014/main" id="{43266F5C-2F94-4CBA-931E-C669D76D108C}"/>
            </a:ext>
          </a:extLst>
        </xdr:cNvPr>
        <xdr:cNvSpPr>
          <a:spLocks noChangeAspect="1" noChangeArrowheads="1"/>
        </xdr:cNvSpPr>
      </xdr:nvSpPr>
      <xdr:spPr bwMode="auto">
        <a:xfrm>
          <a:off x="31115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573</xdr:row>
      <xdr:rowOff>0</xdr:rowOff>
    </xdr:from>
    <xdr:to>
      <xdr:col>0</xdr:col>
      <xdr:colOff>927100</xdr:colOff>
      <xdr:row>573</xdr:row>
      <xdr:rowOff>304800</xdr:rowOff>
    </xdr:to>
    <xdr:sp macro="" textlink="">
      <xdr:nvSpPr>
        <xdr:cNvPr id="27027" name="AutoShape 3475" descr="https://adas-server.mobiledrivetech.com/polarion/icons/default/enums/type_purple_spec.png">
          <a:hlinkClick xmlns:r="http://schemas.openxmlformats.org/officeDocument/2006/relationships" r:id="rId1143" tgtFrame="_blank"/>
          <a:extLst>
            <a:ext uri="{FF2B5EF4-FFF2-40B4-BE49-F238E27FC236}">
              <a16:creationId xmlns:a16="http://schemas.microsoft.com/office/drawing/2014/main" id="{32E7B338-DD96-419D-A0CA-80E0E04AF0EE}"/>
            </a:ext>
          </a:extLst>
        </xdr:cNvPr>
        <xdr:cNvSpPr>
          <a:spLocks noChangeAspect="1" noChangeArrowheads="1"/>
        </xdr:cNvSpPr>
      </xdr:nvSpPr>
      <xdr:spPr bwMode="auto">
        <a:xfrm>
          <a:off x="62230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573</xdr:row>
      <xdr:rowOff>0</xdr:rowOff>
    </xdr:from>
    <xdr:to>
      <xdr:col>1</xdr:col>
      <xdr:colOff>304800</xdr:colOff>
      <xdr:row>573</xdr:row>
      <xdr:rowOff>304800</xdr:rowOff>
    </xdr:to>
    <xdr:sp macro="" textlink="">
      <xdr:nvSpPr>
        <xdr:cNvPr id="27028" name="AutoShape 3476" descr="https://adas-server.mobiledrivetech.com/polarion/icons/default/enums/type_purple_spec.png">
          <a:hlinkClick xmlns:r="http://schemas.openxmlformats.org/officeDocument/2006/relationships" r:id="rId1143" tgtFrame="_top"/>
          <a:extLst>
            <a:ext uri="{FF2B5EF4-FFF2-40B4-BE49-F238E27FC236}">
              <a16:creationId xmlns:a16="http://schemas.microsoft.com/office/drawing/2014/main" id="{1FE2A0B3-5582-4105-96EB-4264AF9842BE}"/>
            </a:ext>
          </a:extLst>
        </xdr:cNvPr>
        <xdr:cNvSpPr>
          <a:spLocks noChangeAspect="1" noChangeArrowheads="1"/>
        </xdr:cNvSpPr>
      </xdr:nvSpPr>
      <xdr:spPr bwMode="auto">
        <a:xfrm>
          <a:off x="202565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573</xdr:row>
      <xdr:rowOff>0</xdr:rowOff>
    </xdr:from>
    <xdr:to>
      <xdr:col>2</xdr:col>
      <xdr:colOff>304800</xdr:colOff>
      <xdr:row>573</xdr:row>
      <xdr:rowOff>304800</xdr:rowOff>
    </xdr:to>
    <xdr:sp macro="" textlink="">
      <xdr:nvSpPr>
        <xdr:cNvPr id="27029" name="AutoShape 3477" descr="https://adas-server.mobiledrivetech.com/polarion/icons/default/enums/type_spike.gif">
          <a:hlinkClick xmlns:r="http://schemas.openxmlformats.org/officeDocument/2006/relationships" r:id="rId1144" tgtFrame="_blank"/>
          <a:extLst>
            <a:ext uri="{FF2B5EF4-FFF2-40B4-BE49-F238E27FC236}">
              <a16:creationId xmlns:a16="http://schemas.microsoft.com/office/drawing/2014/main" id="{7D4276B5-FB1B-4BF0-82A3-D1D0B7715293}"/>
            </a:ext>
          </a:extLst>
        </xdr:cNvPr>
        <xdr:cNvSpPr>
          <a:spLocks noChangeAspect="1" noChangeArrowheads="1"/>
        </xdr:cNvSpPr>
      </xdr:nvSpPr>
      <xdr:spPr bwMode="auto">
        <a:xfrm>
          <a:off x="265430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573</xdr:row>
      <xdr:rowOff>0</xdr:rowOff>
    </xdr:from>
    <xdr:to>
      <xdr:col>3</xdr:col>
      <xdr:colOff>304800</xdr:colOff>
      <xdr:row>573</xdr:row>
      <xdr:rowOff>304800</xdr:rowOff>
    </xdr:to>
    <xdr:sp macro="" textlink="">
      <xdr:nvSpPr>
        <xdr:cNvPr id="27030" name="AutoShape 3478" descr="https://adas-server.mobiledrivetech.com/polarion/icons/default/enums/type_spike.gif">
          <a:hlinkClick xmlns:r="http://schemas.openxmlformats.org/officeDocument/2006/relationships" r:id="rId1144" tgtFrame="_top"/>
          <a:extLst>
            <a:ext uri="{FF2B5EF4-FFF2-40B4-BE49-F238E27FC236}">
              <a16:creationId xmlns:a16="http://schemas.microsoft.com/office/drawing/2014/main" id="{642F4FD2-389B-4690-AEE7-6CCBE32D3794}"/>
            </a:ext>
          </a:extLst>
        </xdr:cNvPr>
        <xdr:cNvSpPr>
          <a:spLocks noChangeAspect="1" noChangeArrowheads="1"/>
        </xdr:cNvSpPr>
      </xdr:nvSpPr>
      <xdr:spPr bwMode="auto">
        <a:xfrm>
          <a:off x="5797550" y="374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xdr:row>
      <xdr:rowOff>0</xdr:rowOff>
    </xdr:from>
    <xdr:to>
      <xdr:col>0</xdr:col>
      <xdr:colOff>304800</xdr:colOff>
      <xdr:row>574</xdr:row>
      <xdr:rowOff>304800</xdr:rowOff>
    </xdr:to>
    <xdr:sp macro="" textlink="">
      <xdr:nvSpPr>
        <xdr:cNvPr id="27031" name="AutoShape 3479" descr="https://adas-server.mobiledrivetech.com/polarion/ria/images/suspect.gif">
          <a:extLst>
            <a:ext uri="{FF2B5EF4-FFF2-40B4-BE49-F238E27FC236}">
              <a16:creationId xmlns:a16="http://schemas.microsoft.com/office/drawing/2014/main" id="{2A8DEF6D-F823-4FA3-B938-B6E44F9A00C5}"/>
            </a:ext>
          </a:extLst>
        </xdr:cNvPr>
        <xdr:cNvSpPr>
          <a:spLocks noChangeAspect="1" noChangeArrowheads="1"/>
        </xdr:cNvSpPr>
      </xdr:nvSpPr>
      <xdr:spPr bwMode="auto">
        <a:xfrm>
          <a:off x="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574</xdr:row>
      <xdr:rowOff>0</xdr:rowOff>
    </xdr:from>
    <xdr:to>
      <xdr:col>0</xdr:col>
      <xdr:colOff>615950</xdr:colOff>
      <xdr:row>574</xdr:row>
      <xdr:rowOff>304800</xdr:rowOff>
    </xdr:to>
    <xdr:sp macro="" textlink="">
      <xdr:nvSpPr>
        <xdr:cNvPr id="27032" name="AutoShape 3480">
          <a:extLst>
            <a:ext uri="{FF2B5EF4-FFF2-40B4-BE49-F238E27FC236}">
              <a16:creationId xmlns:a16="http://schemas.microsoft.com/office/drawing/2014/main" id="{38F39139-773D-4A20-BAA6-858EEDC40A77}"/>
            </a:ext>
          </a:extLst>
        </xdr:cNvPr>
        <xdr:cNvSpPr>
          <a:spLocks noChangeAspect="1" noChangeArrowheads="1"/>
        </xdr:cNvSpPr>
      </xdr:nvSpPr>
      <xdr:spPr bwMode="auto">
        <a:xfrm>
          <a:off x="31115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574</xdr:row>
      <xdr:rowOff>0</xdr:rowOff>
    </xdr:from>
    <xdr:to>
      <xdr:col>0</xdr:col>
      <xdr:colOff>927100</xdr:colOff>
      <xdr:row>574</xdr:row>
      <xdr:rowOff>304800</xdr:rowOff>
    </xdr:to>
    <xdr:sp macro="" textlink="">
      <xdr:nvSpPr>
        <xdr:cNvPr id="27033" name="AutoShape 3481" descr="https://adas-server.mobiledrivetech.com/polarion/icons/default/enums/type_purple_spec.png">
          <a:hlinkClick xmlns:r="http://schemas.openxmlformats.org/officeDocument/2006/relationships" r:id="rId1145" tgtFrame="_blank"/>
          <a:extLst>
            <a:ext uri="{FF2B5EF4-FFF2-40B4-BE49-F238E27FC236}">
              <a16:creationId xmlns:a16="http://schemas.microsoft.com/office/drawing/2014/main" id="{C69BA8D6-1FF2-43F9-8B45-A81AB64B77B1}"/>
            </a:ext>
          </a:extLst>
        </xdr:cNvPr>
        <xdr:cNvSpPr>
          <a:spLocks noChangeAspect="1" noChangeArrowheads="1"/>
        </xdr:cNvSpPr>
      </xdr:nvSpPr>
      <xdr:spPr bwMode="auto">
        <a:xfrm>
          <a:off x="62230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574</xdr:row>
      <xdr:rowOff>0</xdr:rowOff>
    </xdr:from>
    <xdr:to>
      <xdr:col>1</xdr:col>
      <xdr:colOff>304800</xdr:colOff>
      <xdr:row>574</xdr:row>
      <xdr:rowOff>304800</xdr:rowOff>
    </xdr:to>
    <xdr:sp macro="" textlink="">
      <xdr:nvSpPr>
        <xdr:cNvPr id="27034" name="AutoShape 3482" descr="https://adas-server.mobiledrivetech.com/polarion/icons/default/enums/type_purple_spec.png">
          <a:hlinkClick xmlns:r="http://schemas.openxmlformats.org/officeDocument/2006/relationships" r:id="rId1145" tgtFrame="_top"/>
          <a:extLst>
            <a:ext uri="{FF2B5EF4-FFF2-40B4-BE49-F238E27FC236}">
              <a16:creationId xmlns:a16="http://schemas.microsoft.com/office/drawing/2014/main" id="{ADB86E44-A60E-43D3-824D-870E19C469F8}"/>
            </a:ext>
          </a:extLst>
        </xdr:cNvPr>
        <xdr:cNvSpPr>
          <a:spLocks noChangeAspect="1" noChangeArrowheads="1"/>
        </xdr:cNvSpPr>
      </xdr:nvSpPr>
      <xdr:spPr bwMode="auto">
        <a:xfrm>
          <a:off x="202565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574</xdr:row>
      <xdr:rowOff>0</xdr:rowOff>
    </xdr:from>
    <xdr:to>
      <xdr:col>2</xdr:col>
      <xdr:colOff>304800</xdr:colOff>
      <xdr:row>574</xdr:row>
      <xdr:rowOff>304800</xdr:rowOff>
    </xdr:to>
    <xdr:sp macro="" textlink="">
      <xdr:nvSpPr>
        <xdr:cNvPr id="27035" name="AutoShape 3483" descr="https://adas-server.mobiledrivetech.com/polarion/icons/default/enums/type_spike.gif">
          <a:hlinkClick xmlns:r="http://schemas.openxmlformats.org/officeDocument/2006/relationships" r:id="rId1146" tgtFrame="_blank"/>
          <a:extLst>
            <a:ext uri="{FF2B5EF4-FFF2-40B4-BE49-F238E27FC236}">
              <a16:creationId xmlns:a16="http://schemas.microsoft.com/office/drawing/2014/main" id="{CE139E7E-CED8-4078-B872-7EA882CA5163}"/>
            </a:ext>
          </a:extLst>
        </xdr:cNvPr>
        <xdr:cNvSpPr>
          <a:spLocks noChangeAspect="1" noChangeArrowheads="1"/>
        </xdr:cNvSpPr>
      </xdr:nvSpPr>
      <xdr:spPr bwMode="auto">
        <a:xfrm>
          <a:off x="265430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574</xdr:row>
      <xdr:rowOff>0</xdr:rowOff>
    </xdr:from>
    <xdr:to>
      <xdr:col>3</xdr:col>
      <xdr:colOff>304800</xdr:colOff>
      <xdr:row>574</xdr:row>
      <xdr:rowOff>304800</xdr:rowOff>
    </xdr:to>
    <xdr:sp macro="" textlink="">
      <xdr:nvSpPr>
        <xdr:cNvPr id="27036" name="AutoShape 3484" descr="https://adas-server.mobiledrivetech.com/polarion/icons/default/enums/type_spike.gif">
          <a:hlinkClick xmlns:r="http://schemas.openxmlformats.org/officeDocument/2006/relationships" r:id="rId1146" tgtFrame="_top"/>
          <a:extLst>
            <a:ext uri="{FF2B5EF4-FFF2-40B4-BE49-F238E27FC236}">
              <a16:creationId xmlns:a16="http://schemas.microsoft.com/office/drawing/2014/main" id="{88CD0D20-CD72-486F-AB99-81CC893F2AA3}"/>
            </a:ext>
          </a:extLst>
        </xdr:cNvPr>
        <xdr:cNvSpPr>
          <a:spLocks noChangeAspect="1" noChangeArrowheads="1"/>
        </xdr:cNvSpPr>
      </xdr:nvSpPr>
      <xdr:spPr bwMode="auto">
        <a:xfrm>
          <a:off x="5797550" y="3751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xdr:row>
      <xdr:rowOff>0</xdr:rowOff>
    </xdr:from>
    <xdr:to>
      <xdr:col>0</xdr:col>
      <xdr:colOff>304800</xdr:colOff>
      <xdr:row>575</xdr:row>
      <xdr:rowOff>304800</xdr:rowOff>
    </xdr:to>
    <xdr:sp macro="" textlink="">
      <xdr:nvSpPr>
        <xdr:cNvPr id="27037" name="AutoShape 3485" descr="https://adas-server.mobiledrivetech.com/polarion/ria/images/suspect.gif">
          <a:extLst>
            <a:ext uri="{FF2B5EF4-FFF2-40B4-BE49-F238E27FC236}">
              <a16:creationId xmlns:a16="http://schemas.microsoft.com/office/drawing/2014/main" id="{4A896C67-2843-45FB-A1A3-F7D5A2FCB8E6}"/>
            </a:ext>
          </a:extLst>
        </xdr:cNvPr>
        <xdr:cNvSpPr>
          <a:spLocks noChangeAspect="1" noChangeArrowheads="1"/>
        </xdr:cNvSpPr>
      </xdr:nvSpPr>
      <xdr:spPr bwMode="auto">
        <a:xfrm>
          <a:off x="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575</xdr:row>
      <xdr:rowOff>0</xdr:rowOff>
    </xdr:from>
    <xdr:to>
      <xdr:col>0</xdr:col>
      <xdr:colOff>615950</xdr:colOff>
      <xdr:row>575</xdr:row>
      <xdr:rowOff>304800</xdr:rowOff>
    </xdr:to>
    <xdr:sp macro="" textlink="">
      <xdr:nvSpPr>
        <xdr:cNvPr id="27038" name="AutoShape 3486">
          <a:extLst>
            <a:ext uri="{FF2B5EF4-FFF2-40B4-BE49-F238E27FC236}">
              <a16:creationId xmlns:a16="http://schemas.microsoft.com/office/drawing/2014/main" id="{81CA59C4-E3D9-4586-BCA1-A803E0AD1F1A}"/>
            </a:ext>
          </a:extLst>
        </xdr:cNvPr>
        <xdr:cNvSpPr>
          <a:spLocks noChangeAspect="1" noChangeArrowheads="1"/>
        </xdr:cNvSpPr>
      </xdr:nvSpPr>
      <xdr:spPr bwMode="auto">
        <a:xfrm>
          <a:off x="31115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575</xdr:row>
      <xdr:rowOff>0</xdr:rowOff>
    </xdr:from>
    <xdr:to>
      <xdr:col>0</xdr:col>
      <xdr:colOff>927100</xdr:colOff>
      <xdr:row>575</xdr:row>
      <xdr:rowOff>304800</xdr:rowOff>
    </xdr:to>
    <xdr:sp macro="" textlink="">
      <xdr:nvSpPr>
        <xdr:cNvPr id="27039" name="AutoShape 3487" descr="https://adas-server.mobiledrivetech.com/polarion/icons/default/enums/type_purple_spec.png">
          <a:hlinkClick xmlns:r="http://schemas.openxmlformats.org/officeDocument/2006/relationships" r:id="rId1147" tgtFrame="_blank"/>
          <a:extLst>
            <a:ext uri="{FF2B5EF4-FFF2-40B4-BE49-F238E27FC236}">
              <a16:creationId xmlns:a16="http://schemas.microsoft.com/office/drawing/2014/main" id="{E07C1130-95C9-4200-AFC4-F69B4F69E62C}"/>
            </a:ext>
          </a:extLst>
        </xdr:cNvPr>
        <xdr:cNvSpPr>
          <a:spLocks noChangeAspect="1" noChangeArrowheads="1"/>
        </xdr:cNvSpPr>
      </xdr:nvSpPr>
      <xdr:spPr bwMode="auto">
        <a:xfrm>
          <a:off x="62230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575</xdr:row>
      <xdr:rowOff>0</xdr:rowOff>
    </xdr:from>
    <xdr:to>
      <xdr:col>1</xdr:col>
      <xdr:colOff>304800</xdr:colOff>
      <xdr:row>575</xdr:row>
      <xdr:rowOff>304800</xdr:rowOff>
    </xdr:to>
    <xdr:sp macro="" textlink="">
      <xdr:nvSpPr>
        <xdr:cNvPr id="27040" name="AutoShape 3488" descr="https://adas-server.mobiledrivetech.com/polarion/icons/default/enums/type_purple_spec.png">
          <a:hlinkClick xmlns:r="http://schemas.openxmlformats.org/officeDocument/2006/relationships" r:id="rId1147" tgtFrame="_top"/>
          <a:extLst>
            <a:ext uri="{FF2B5EF4-FFF2-40B4-BE49-F238E27FC236}">
              <a16:creationId xmlns:a16="http://schemas.microsoft.com/office/drawing/2014/main" id="{BC1315A3-720F-49DB-B29E-49EDB2FFFB73}"/>
            </a:ext>
          </a:extLst>
        </xdr:cNvPr>
        <xdr:cNvSpPr>
          <a:spLocks noChangeAspect="1" noChangeArrowheads="1"/>
        </xdr:cNvSpPr>
      </xdr:nvSpPr>
      <xdr:spPr bwMode="auto">
        <a:xfrm>
          <a:off x="202565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575</xdr:row>
      <xdr:rowOff>0</xdr:rowOff>
    </xdr:from>
    <xdr:to>
      <xdr:col>2</xdr:col>
      <xdr:colOff>304800</xdr:colOff>
      <xdr:row>575</xdr:row>
      <xdr:rowOff>304800</xdr:rowOff>
    </xdr:to>
    <xdr:sp macro="" textlink="">
      <xdr:nvSpPr>
        <xdr:cNvPr id="27041" name="AutoShape 3489" descr="https://adas-server.mobiledrivetech.com/polarion/icons/default/enums/type_spike.gif">
          <a:hlinkClick xmlns:r="http://schemas.openxmlformats.org/officeDocument/2006/relationships" r:id="rId1148" tgtFrame="_blank"/>
          <a:extLst>
            <a:ext uri="{FF2B5EF4-FFF2-40B4-BE49-F238E27FC236}">
              <a16:creationId xmlns:a16="http://schemas.microsoft.com/office/drawing/2014/main" id="{FF48E050-A0C6-4F23-A357-3331E09EEF80}"/>
            </a:ext>
          </a:extLst>
        </xdr:cNvPr>
        <xdr:cNvSpPr>
          <a:spLocks noChangeAspect="1" noChangeArrowheads="1"/>
        </xdr:cNvSpPr>
      </xdr:nvSpPr>
      <xdr:spPr bwMode="auto">
        <a:xfrm>
          <a:off x="265430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575</xdr:row>
      <xdr:rowOff>0</xdr:rowOff>
    </xdr:from>
    <xdr:to>
      <xdr:col>3</xdr:col>
      <xdr:colOff>304800</xdr:colOff>
      <xdr:row>575</xdr:row>
      <xdr:rowOff>304800</xdr:rowOff>
    </xdr:to>
    <xdr:sp macro="" textlink="">
      <xdr:nvSpPr>
        <xdr:cNvPr id="27042" name="AutoShape 3490" descr="https://adas-server.mobiledrivetech.com/polarion/icons/default/enums/type_spike.gif">
          <a:hlinkClick xmlns:r="http://schemas.openxmlformats.org/officeDocument/2006/relationships" r:id="rId1148" tgtFrame="_top"/>
          <a:extLst>
            <a:ext uri="{FF2B5EF4-FFF2-40B4-BE49-F238E27FC236}">
              <a16:creationId xmlns:a16="http://schemas.microsoft.com/office/drawing/2014/main" id="{4CE733C4-9BFC-47A5-B0D5-A5A5F704F55B}"/>
            </a:ext>
          </a:extLst>
        </xdr:cNvPr>
        <xdr:cNvSpPr>
          <a:spLocks noChangeAspect="1" noChangeArrowheads="1"/>
        </xdr:cNvSpPr>
      </xdr:nvSpPr>
      <xdr:spPr bwMode="auto">
        <a:xfrm>
          <a:off x="5797550" y="3757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xdr:row>
      <xdr:rowOff>0</xdr:rowOff>
    </xdr:from>
    <xdr:to>
      <xdr:col>0</xdr:col>
      <xdr:colOff>304800</xdr:colOff>
      <xdr:row>576</xdr:row>
      <xdr:rowOff>304800</xdr:rowOff>
    </xdr:to>
    <xdr:sp macro="" textlink="">
      <xdr:nvSpPr>
        <xdr:cNvPr id="27043" name="AutoShape 3491" descr="https://adas-server.mobiledrivetech.com/polarion/ria/images/suspect.gif">
          <a:extLst>
            <a:ext uri="{FF2B5EF4-FFF2-40B4-BE49-F238E27FC236}">
              <a16:creationId xmlns:a16="http://schemas.microsoft.com/office/drawing/2014/main" id="{787B6B1F-C063-40FF-8F90-84D6FDCAF322}"/>
            </a:ext>
          </a:extLst>
        </xdr:cNvPr>
        <xdr:cNvSpPr>
          <a:spLocks noChangeAspect="1" noChangeArrowheads="1"/>
        </xdr:cNvSpPr>
      </xdr:nvSpPr>
      <xdr:spPr bwMode="auto">
        <a:xfrm>
          <a:off x="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576</xdr:row>
      <xdr:rowOff>0</xdr:rowOff>
    </xdr:from>
    <xdr:to>
      <xdr:col>0</xdr:col>
      <xdr:colOff>615950</xdr:colOff>
      <xdr:row>576</xdr:row>
      <xdr:rowOff>304800</xdr:rowOff>
    </xdr:to>
    <xdr:sp macro="" textlink="">
      <xdr:nvSpPr>
        <xdr:cNvPr id="27044" name="AutoShape 3492">
          <a:extLst>
            <a:ext uri="{FF2B5EF4-FFF2-40B4-BE49-F238E27FC236}">
              <a16:creationId xmlns:a16="http://schemas.microsoft.com/office/drawing/2014/main" id="{B16448C5-CB1C-4DC1-B031-E56F28022B7D}"/>
            </a:ext>
          </a:extLst>
        </xdr:cNvPr>
        <xdr:cNvSpPr>
          <a:spLocks noChangeAspect="1" noChangeArrowheads="1"/>
        </xdr:cNvSpPr>
      </xdr:nvSpPr>
      <xdr:spPr bwMode="auto">
        <a:xfrm>
          <a:off x="31115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576</xdr:row>
      <xdr:rowOff>0</xdr:rowOff>
    </xdr:from>
    <xdr:to>
      <xdr:col>0</xdr:col>
      <xdr:colOff>927100</xdr:colOff>
      <xdr:row>576</xdr:row>
      <xdr:rowOff>304800</xdr:rowOff>
    </xdr:to>
    <xdr:sp macro="" textlink="">
      <xdr:nvSpPr>
        <xdr:cNvPr id="27045" name="AutoShape 3493" descr="https://adas-server.mobiledrivetech.com/polarion/icons/default/enums/type_purple_spec.png">
          <a:hlinkClick xmlns:r="http://schemas.openxmlformats.org/officeDocument/2006/relationships" r:id="rId1149" tgtFrame="_blank"/>
          <a:extLst>
            <a:ext uri="{FF2B5EF4-FFF2-40B4-BE49-F238E27FC236}">
              <a16:creationId xmlns:a16="http://schemas.microsoft.com/office/drawing/2014/main" id="{26E846C0-D6D4-4094-AC90-DF7B189C3135}"/>
            </a:ext>
          </a:extLst>
        </xdr:cNvPr>
        <xdr:cNvSpPr>
          <a:spLocks noChangeAspect="1" noChangeArrowheads="1"/>
        </xdr:cNvSpPr>
      </xdr:nvSpPr>
      <xdr:spPr bwMode="auto">
        <a:xfrm>
          <a:off x="62230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576</xdr:row>
      <xdr:rowOff>0</xdr:rowOff>
    </xdr:from>
    <xdr:to>
      <xdr:col>1</xdr:col>
      <xdr:colOff>304800</xdr:colOff>
      <xdr:row>576</xdr:row>
      <xdr:rowOff>304800</xdr:rowOff>
    </xdr:to>
    <xdr:sp macro="" textlink="">
      <xdr:nvSpPr>
        <xdr:cNvPr id="27046" name="AutoShape 3494" descr="https://adas-server.mobiledrivetech.com/polarion/icons/default/enums/type_purple_spec.png">
          <a:hlinkClick xmlns:r="http://schemas.openxmlformats.org/officeDocument/2006/relationships" r:id="rId1149" tgtFrame="_top"/>
          <a:extLst>
            <a:ext uri="{FF2B5EF4-FFF2-40B4-BE49-F238E27FC236}">
              <a16:creationId xmlns:a16="http://schemas.microsoft.com/office/drawing/2014/main" id="{4DD11124-FDDC-4C04-81BE-3D84910BCE5F}"/>
            </a:ext>
          </a:extLst>
        </xdr:cNvPr>
        <xdr:cNvSpPr>
          <a:spLocks noChangeAspect="1" noChangeArrowheads="1"/>
        </xdr:cNvSpPr>
      </xdr:nvSpPr>
      <xdr:spPr bwMode="auto">
        <a:xfrm>
          <a:off x="202565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576</xdr:row>
      <xdr:rowOff>0</xdr:rowOff>
    </xdr:from>
    <xdr:to>
      <xdr:col>2</xdr:col>
      <xdr:colOff>304800</xdr:colOff>
      <xdr:row>576</xdr:row>
      <xdr:rowOff>304800</xdr:rowOff>
    </xdr:to>
    <xdr:sp macro="" textlink="">
      <xdr:nvSpPr>
        <xdr:cNvPr id="27047" name="AutoShape 3495" descr="https://adas-server.mobiledrivetech.com/polarion/icons/default/enums/type_spike.gif">
          <a:hlinkClick xmlns:r="http://schemas.openxmlformats.org/officeDocument/2006/relationships" r:id="rId1150" tgtFrame="_blank"/>
          <a:extLst>
            <a:ext uri="{FF2B5EF4-FFF2-40B4-BE49-F238E27FC236}">
              <a16:creationId xmlns:a16="http://schemas.microsoft.com/office/drawing/2014/main" id="{5FCDD67E-7EC4-4739-B0E1-85F2BAABD2F7}"/>
            </a:ext>
          </a:extLst>
        </xdr:cNvPr>
        <xdr:cNvSpPr>
          <a:spLocks noChangeAspect="1" noChangeArrowheads="1"/>
        </xdr:cNvSpPr>
      </xdr:nvSpPr>
      <xdr:spPr bwMode="auto">
        <a:xfrm>
          <a:off x="265430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576</xdr:row>
      <xdr:rowOff>0</xdr:rowOff>
    </xdr:from>
    <xdr:to>
      <xdr:col>3</xdr:col>
      <xdr:colOff>304800</xdr:colOff>
      <xdr:row>576</xdr:row>
      <xdr:rowOff>304800</xdr:rowOff>
    </xdr:to>
    <xdr:sp macro="" textlink="">
      <xdr:nvSpPr>
        <xdr:cNvPr id="27048" name="AutoShape 3496" descr="https://adas-server.mobiledrivetech.com/polarion/icons/default/enums/type_spike.gif">
          <a:hlinkClick xmlns:r="http://schemas.openxmlformats.org/officeDocument/2006/relationships" r:id="rId1150" tgtFrame="_top"/>
          <a:extLst>
            <a:ext uri="{FF2B5EF4-FFF2-40B4-BE49-F238E27FC236}">
              <a16:creationId xmlns:a16="http://schemas.microsoft.com/office/drawing/2014/main" id="{E13E680D-8A8D-49DC-974F-0DED127F1684}"/>
            </a:ext>
          </a:extLst>
        </xdr:cNvPr>
        <xdr:cNvSpPr>
          <a:spLocks noChangeAspect="1" noChangeArrowheads="1"/>
        </xdr:cNvSpPr>
      </xdr:nvSpPr>
      <xdr:spPr bwMode="auto">
        <a:xfrm>
          <a:off x="5797550" y="376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xdr:row>
      <xdr:rowOff>0</xdr:rowOff>
    </xdr:from>
    <xdr:to>
      <xdr:col>0</xdr:col>
      <xdr:colOff>304800</xdr:colOff>
      <xdr:row>577</xdr:row>
      <xdr:rowOff>304800</xdr:rowOff>
    </xdr:to>
    <xdr:sp macro="" textlink="">
      <xdr:nvSpPr>
        <xdr:cNvPr id="27049" name="AutoShape 3497" descr="https://adas-server.mobiledrivetech.com/polarion/ria/images/suspect.gif">
          <a:extLst>
            <a:ext uri="{FF2B5EF4-FFF2-40B4-BE49-F238E27FC236}">
              <a16:creationId xmlns:a16="http://schemas.microsoft.com/office/drawing/2014/main" id="{CC44DFD3-9018-4B4E-98E4-406C0E5FB22C}"/>
            </a:ext>
          </a:extLst>
        </xdr:cNvPr>
        <xdr:cNvSpPr>
          <a:spLocks noChangeAspect="1" noChangeArrowheads="1"/>
        </xdr:cNvSpPr>
      </xdr:nvSpPr>
      <xdr:spPr bwMode="auto">
        <a:xfrm>
          <a:off x="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577</xdr:row>
      <xdr:rowOff>0</xdr:rowOff>
    </xdr:from>
    <xdr:to>
      <xdr:col>0</xdr:col>
      <xdr:colOff>615950</xdr:colOff>
      <xdr:row>577</xdr:row>
      <xdr:rowOff>304800</xdr:rowOff>
    </xdr:to>
    <xdr:sp macro="" textlink="">
      <xdr:nvSpPr>
        <xdr:cNvPr id="27050" name="AutoShape 3498">
          <a:extLst>
            <a:ext uri="{FF2B5EF4-FFF2-40B4-BE49-F238E27FC236}">
              <a16:creationId xmlns:a16="http://schemas.microsoft.com/office/drawing/2014/main" id="{21AF6404-5A58-4432-9E7E-B3CA3E9A6EF4}"/>
            </a:ext>
          </a:extLst>
        </xdr:cNvPr>
        <xdr:cNvSpPr>
          <a:spLocks noChangeAspect="1" noChangeArrowheads="1"/>
        </xdr:cNvSpPr>
      </xdr:nvSpPr>
      <xdr:spPr bwMode="auto">
        <a:xfrm>
          <a:off x="31115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577</xdr:row>
      <xdr:rowOff>0</xdr:rowOff>
    </xdr:from>
    <xdr:to>
      <xdr:col>0</xdr:col>
      <xdr:colOff>927100</xdr:colOff>
      <xdr:row>577</xdr:row>
      <xdr:rowOff>304800</xdr:rowOff>
    </xdr:to>
    <xdr:sp macro="" textlink="">
      <xdr:nvSpPr>
        <xdr:cNvPr id="27051" name="AutoShape 3499" descr="https://adas-server.mobiledrivetech.com/polarion/icons/default/enums/type_purple_spec.png">
          <a:hlinkClick xmlns:r="http://schemas.openxmlformats.org/officeDocument/2006/relationships" r:id="rId1151" tgtFrame="_blank"/>
          <a:extLst>
            <a:ext uri="{FF2B5EF4-FFF2-40B4-BE49-F238E27FC236}">
              <a16:creationId xmlns:a16="http://schemas.microsoft.com/office/drawing/2014/main" id="{4F54B778-5759-473A-B861-EE1EC7032B79}"/>
            </a:ext>
          </a:extLst>
        </xdr:cNvPr>
        <xdr:cNvSpPr>
          <a:spLocks noChangeAspect="1" noChangeArrowheads="1"/>
        </xdr:cNvSpPr>
      </xdr:nvSpPr>
      <xdr:spPr bwMode="auto">
        <a:xfrm>
          <a:off x="62230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577</xdr:row>
      <xdr:rowOff>0</xdr:rowOff>
    </xdr:from>
    <xdr:to>
      <xdr:col>1</xdr:col>
      <xdr:colOff>304800</xdr:colOff>
      <xdr:row>577</xdr:row>
      <xdr:rowOff>304800</xdr:rowOff>
    </xdr:to>
    <xdr:sp macro="" textlink="">
      <xdr:nvSpPr>
        <xdr:cNvPr id="27052" name="AutoShape 3500" descr="https://adas-server.mobiledrivetech.com/polarion/icons/default/enums/type_purple_spec.png">
          <a:hlinkClick xmlns:r="http://schemas.openxmlformats.org/officeDocument/2006/relationships" r:id="rId1151" tgtFrame="_top"/>
          <a:extLst>
            <a:ext uri="{FF2B5EF4-FFF2-40B4-BE49-F238E27FC236}">
              <a16:creationId xmlns:a16="http://schemas.microsoft.com/office/drawing/2014/main" id="{2BA014FD-E42B-454D-8BD7-667C2FB578F4}"/>
            </a:ext>
          </a:extLst>
        </xdr:cNvPr>
        <xdr:cNvSpPr>
          <a:spLocks noChangeAspect="1" noChangeArrowheads="1"/>
        </xdr:cNvSpPr>
      </xdr:nvSpPr>
      <xdr:spPr bwMode="auto">
        <a:xfrm>
          <a:off x="202565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577</xdr:row>
      <xdr:rowOff>0</xdr:rowOff>
    </xdr:from>
    <xdr:to>
      <xdr:col>2</xdr:col>
      <xdr:colOff>304800</xdr:colOff>
      <xdr:row>577</xdr:row>
      <xdr:rowOff>304800</xdr:rowOff>
    </xdr:to>
    <xdr:sp macro="" textlink="">
      <xdr:nvSpPr>
        <xdr:cNvPr id="27053" name="AutoShape 3501" descr="https://adas-server.mobiledrivetech.com/polarion/icons/default/enums/type_spike.gif">
          <a:hlinkClick xmlns:r="http://schemas.openxmlformats.org/officeDocument/2006/relationships" r:id="rId1152" tgtFrame="_blank"/>
          <a:extLst>
            <a:ext uri="{FF2B5EF4-FFF2-40B4-BE49-F238E27FC236}">
              <a16:creationId xmlns:a16="http://schemas.microsoft.com/office/drawing/2014/main" id="{EDB18ED7-1075-4C3A-8590-F5A28227A324}"/>
            </a:ext>
          </a:extLst>
        </xdr:cNvPr>
        <xdr:cNvSpPr>
          <a:spLocks noChangeAspect="1" noChangeArrowheads="1"/>
        </xdr:cNvSpPr>
      </xdr:nvSpPr>
      <xdr:spPr bwMode="auto">
        <a:xfrm>
          <a:off x="265430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577</xdr:row>
      <xdr:rowOff>0</xdr:rowOff>
    </xdr:from>
    <xdr:to>
      <xdr:col>3</xdr:col>
      <xdr:colOff>304800</xdr:colOff>
      <xdr:row>577</xdr:row>
      <xdr:rowOff>304800</xdr:rowOff>
    </xdr:to>
    <xdr:sp macro="" textlink="">
      <xdr:nvSpPr>
        <xdr:cNvPr id="27054" name="AutoShape 3502" descr="https://adas-server.mobiledrivetech.com/polarion/icons/default/enums/type_spike.gif">
          <a:hlinkClick xmlns:r="http://schemas.openxmlformats.org/officeDocument/2006/relationships" r:id="rId1152" tgtFrame="_top"/>
          <a:extLst>
            <a:ext uri="{FF2B5EF4-FFF2-40B4-BE49-F238E27FC236}">
              <a16:creationId xmlns:a16="http://schemas.microsoft.com/office/drawing/2014/main" id="{86215805-AEC6-4B61-AD39-1F203FAF4BFB}"/>
            </a:ext>
          </a:extLst>
        </xdr:cNvPr>
        <xdr:cNvSpPr>
          <a:spLocks noChangeAspect="1" noChangeArrowheads="1"/>
        </xdr:cNvSpPr>
      </xdr:nvSpPr>
      <xdr:spPr bwMode="auto">
        <a:xfrm>
          <a:off x="5797550" y="377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xdr:row>
      <xdr:rowOff>0</xdr:rowOff>
    </xdr:from>
    <xdr:to>
      <xdr:col>0</xdr:col>
      <xdr:colOff>304800</xdr:colOff>
      <xdr:row>578</xdr:row>
      <xdr:rowOff>304800</xdr:rowOff>
    </xdr:to>
    <xdr:sp macro="" textlink="">
      <xdr:nvSpPr>
        <xdr:cNvPr id="27055" name="AutoShape 3503" descr="https://adas-server.mobiledrivetech.com/polarion/ria/images/suspect.gif">
          <a:extLst>
            <a:ext uri="{FF2B5EF4-FFF2-40B4-BE49-F238E27FC236}">
              <a16:creationId xmlns:a16="http://schemas.microsoft.com/office/drawing/2014/main" id="{9E24DC88-95E2-46AE-A3A8-06176A1EB4DC}"/>
            </a:ext>
          </a:extLst>
        </xdr:cNvPr>
        <xdr:cNvSpPr>
          <a:spLocks noChangeAspect="1" noChangeArrowheads="1"/>
        </xdr:cNvSpPr>
      </xdr:nvSpPr>
      <xdr:spPr bwMode="auto">
        <a:xfrm>
          <a:off x="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578</xdr:row>
      <xdr:rowOff>0</xdr:rowOff>
    </xdr:from>
    <xdr:to>
      <xdr:col>0</xdr:col>
      <xdr:colOff>615950</xdr:colOff>
      <xdr:row>578</xdr:row>
      <xdr:rowOff>304800</xdr:rowOff>
    </xdr:to>
    <xdr:sp macro="" textlink="">
      <xdr:nvSpPr>
        <xdr:cNvPr id="27056" name="AutoShape 3504">
          <a:extLst>
            <a:ext uri="{FF2B5EF4-FFF2-40B4-BE49-F238E27FC236}">
              <a16:creationId xmlns:a16="http://schemas.microsoft.com/office/drawing/2014/main" id="{BE5CDF36-01E2-424D-BB7E-2A7897E8EA0F}"/>
            </a:ext>
          </a:extLst>
        </xdr:cNvPr>
        <xdr:cNvSpPr>
          <a:spLocks noChangeAspect="1" noChangeArrowheads="1"/>
        </xdr:cNvSpPr>
      </xdr:nvSpPr>
      <xdr:spPr bwMode="auto">
        <a:xfrm>
          <a:off x="31115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578</xdr:row>
      <xdr:rowOff>0</xdr:rowOff>
    </xdr:from>
    <xdr:to>
      <xdr:col>0</xdr:col>
      <xdr:colOff>927100</xdr:colOff>
      <xdr:row>578</xdr:row>
      <xdr:rowOff>304800</xdr:rowOff>
    </xdr:to>
    <xdr:sp macro="" textlink="">
      <xdr:nvSpPr>
        <xdr:cNvPr id="27057" name="AutoShape 3505" descr="https://adas-server.mobiledrivetech.com/polarion/icons/default/enums/type_purple_spec.png">
          <a:hlinkClick xmlns:r="http://schemas.openxmlformats.org/officeDocument/2006/relationships" r:id="rId1153" tgtFrame="_blank"/>
          <a:extLst>
            <a:ext uri="{FF2B5EF4-FFF2-40B4-BE49-F238E27FC236}">
              <a16:creationId xmlns:a16="http://schemas.microsoft.com/office/drawing/2014/main" id="{AEC277D3-5072-4304-BAD5-E26B01AE488B}"/>
            </a:ext>
          </a:extLst>
        </xdr:cNvPr>
        <xdr:cNvSpPr>
          <a:spLocks noChangeAspect="1" noChangeArrowheads="1"/>
        </xdr:cNvSpPr>
      </xdr:nvSpPr>
      <xdr:spPr bwMode="auto">
        <a:xfrm>
          <a:off x="62230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578</xdr:row>
      <xdr:rowOff>0</xdr:rowOff>
    </xdr:from>
    <xdr:to>
      <xdr:col>1</xdr:col>
      <xdr:colOff>304800</xdr:colOff>
      <xdr:row>578</xdr:row>
      <xdr:rowOff>304800</xdr:rowOff>
    </xdr:to>
    <xdr:sp macro="" textlink="">
      <xdr:nvSpPr>
        <xdr:cNvPr id="27058" name="AutoShape 3506" descr="https://adas-server.mobiledrivetech.com/polarion/icons/default/enums/type_purple_spec.png">
          <a:hlinkClick xmlns:r="http://schemas.openxmlformats.org/officeDocument/2006/relationships" r:id="rId1153" tgtFrame="_top"/>
          <a:extLst>
            <a:ext uri="{FF2B5EF4-FFF2-40B4-BE49-F238E27FC236}">
              <a16:creationId xmlns:a16="http://schemas.microsoft.com/office/drawing/2014/main" id="{C0ED0C3D-FCC9-47F9-B30C-B54D140DB720}"/>
            </a:ext>
          </a:extLst>
        </xdr:cNvPr>
        <xdr:cNvSpPr>
          <a:spLocks noChangeAspect="1" noChangeArrowheads="1"/>
        </xdr:cNvSpPr>
      </xdr:nvSpPr>
      <xdr:spPr bwMode="auto">
        <a:xfrm>
          <a:off x="202565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578</xdr:row>
      <xdr:rowOff>0</xdr:rowOff>
    </xdr:from>
    <xdr:to>
      <xdr:col>2</xdr:col>
      <xdr:colOff>304800</xdr:colOff>
      <xdr:row>578</xdr:row>
      <xdr:rowOff>304800</xdr:rowOff>
    </xdr:to>
    <xdr:sp macro="" textlink="">
      <xdr:nvSpPr>
        <xdr:cNvPr id="27059" name="AutoShape 3507" descr="https://adas-server.mobiledrivetech.com/polarion/icons/default/enums/type_spike.gif">
          <a:hlinkClick xmlns:r="http://schemas.openxmlformats.org/officeDocument/2006/relationships" r:id="rId1154" tgtFrame="_blank"/>
          <a:extLst>
            <a:ext uri="{FF2B5EF4-FFF2-40B4-BE49-F238E27FC236}">
              <a16:creationId xmlns:a16="http://schemas.microsoft.com/office/drawing/2014/main" id="{81EBEFB9-EDB8-42CA-B96A-ED6F0B74A8FB}"/>
            </a:ext>
          </a:extLst>
        </xdr:cNvPr>
        <xdr:cNvSpPr>
          <a:spLocks noChangeAspect="1" noChangeArrowheads="1"/>
        </xdr:cNvSpPr>
      </xdr:nvSpPr>
      <xdr:spPr bwMode="auto">
        <a:xfrm>
          <a:off x="265430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578</xdr:row>
      <xdr:rowOff>0</xdr:rowOff>
    </xdr:from>
    <xdr:to>
      <xdr:col>3</xdr:col>
      <xdr:colOff>304800</xdr:colOff>
      <xdr:row>578</xdr:row>
      <xdr:rowOff>304800</xdr:rowOff>
    </xdr:to>
    <xdr:sp macro="" textlink="">
      <xdr:nvSpPr>
        <xdr:cNvPr id="27060" name="AutoShape 3508" descr="https://adas-server.mobiledrivetech.com/polarion/icons/default/enums/type_spike.gif">
          <a:hlinkClick xmlns:r="http://schemas.openxmlformats.org/officeDocument/2006/relationships" r:id="rId1154" tgtFrame="_top"/>
          <a:extLst>
            <a:ext uri="{FF2B5EF4-FFF2-40B4-BE49-F238E27FC236}">
              <a16:creationId xmlns:a16="http://schemas.microsoft.com/office/drawing/2014/main" id="{07D98CFB-A4F7-4E37-9438-E44FDDCDFEBD}"/>
            </a:ext>
          </a:extLst>
        </xdr:cNvPr>
        <xdr:cNvSpPr>
          <a:spLocks noChangeAspect="1" noChangeArrowheads="1"/>
        </xdr:cNvSpPr>
      </xdr:nvSpPr>
      <xdr:spPr bwMode="auto">
        <a:xfrm>
          <a:off x="5797550" y="3777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xdr:row>
      <xdr:rowOff>0</xdr:rowOff>
    </xdr:from>
    <xdr:to>
      <xdr:col>0</xdr:col>
      <xdr:colOff>304800</xdr:colOff>
      <xdr:row>579</xdr:row>
      <xdr:rowOff>304800</xdr:rowOff>
    </xdr:to>
    <xdr:sp macro="" textlink="">
      <xdr:nvSpPr>
        <xdr:cNvPr id="27061" name="AutoShape 3509" descr="https://adas-server.mobiledrivetech.com/polarion/ria/images/suspect.gif">
          <a:extLst>
            <a:ext uri="{FF2B5EF4-FFF2-40B4-BE49-F238E27FC236}">
              <a16:creationId xmlns:a16="http://schemas.microsoft.com/office/drawing/2014/main" id="{7CC56E23-493A-4847-8CEC-0D6B79F5A5A2}"/>
            </a:ext>
          </a:extLst>
        </xdr:cNvPr>
        <xdr:cNvSpPr>
          <a:spLocks noChangeAspect="1" noChangeArrowheads="1"/>
        </xdr:cNvSpPr>
      </xdr:nvSpPr>
      <xdr:spPr bwMode="auto">
        <a:xfrm>
          <a:off x="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579</xdr:row>
      <xdr:rowOff>0</xdr:rowOff>
    </xdr:from>
    <xdr:to>
      <xdr:col>0</xdr:col>
      <xdr:colOff>615950</xdr:colOff>
      <xdr:row>579</xdr:row>
      <xdr:rowOff>304800</xdr:rowOff>
    </xdr:to>
    <xdr:sp macro="" textlink="">
      <xdr:nvSpPr>
        <xdr:cNvPr id="27062" name="AutoShape 3510">
          <a:extLst>
            <a:ext uri="{FF2B5EF4-FFF2-40B4-BE49-F238E27FC236}">
              <a16:creationId xmlns:a16="http://schemas.microsoft.com/office/drawing/2014/main" id="{0DB2A219-33A4-4497-B942-FD440FF952B1}"/>
            </a:ext>
          </a:extLst>
        </xdr:cNvPr>
        <xdr:cNvSpPr>
          <a:spLocks noChangeAspect="1" noChangeArrowheads="1"/>
        </xdr:cNvSpPr>
      </xdr:nvSpPr>
      <xdr:spPr bwMode="auto">
        <a:xfrm>
          <a:off x="31115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579</xdr:row>
      <xdr:rowOff>0</xdr:rowOff>
    </xdr:from>
    <xdr:to>
      <xdr:col>0</xdr:col>
      <xdr:colOff>927100</xdr:colOff>
      <xdr:row>579</xdr:row>
      <xdr:rowOff>304800</xdr:rowOff>
    </xdr:to>
    <xdr:sp macro="" textlink="">
      <xdr:nvSpPr>
        <xdr:cNvPr id="27063" name="AutoShape 3511" descr="https://adas-server.mobiledrivetech.com/polarion/icons/default/enums/type_purple_spec.png">
          <a:hlinkClick xmlns:r="http://schemas.openxmlformats.org/officeDocument/2006/relationships" r:id="rId1155" tgtFrame="_blank"/>
          <a:extLst>
            <a:ext uri="{FF2B5EF4-FFF2-40B4-BE49-F238E27FC236}">
              <a16:creationId xmlns:a16="http://schemas.microsoft.com/office/drawing/2014/main" id="{149E7B08-5738-46DE-93C7-A3FCDEA0AFC8}"/>
            </a:ext>
          </a:extLst>
        </xdr:cNvPr>
        <xdr:cNvSpPr>
          <a:spLocks noChangeAspect="1" noChangeArrowheads="1"/>
        </xdr:cNvSpPr>
      </xdr:nvSpPr>
      <xdr:spPr bwMode="auto">
        <a:xfrm>
          <a:off x="62230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579</xdr:row>
      <xdr:rowOff>0</xdr:rowOff>
    </xdr:from>
    <xdr:to>
      <xdr:col>1</xdr:col>
      <xdr:colOff>304800</xdr:colOff>
      <xdr:row>579</xdr:row>
      <xdr:rowOff>304800</xdr:rowOff>
    </xdr:to>
    <xdr:sp macro="" textlink="">
      <xdr:nvSpPr>
        <xdr:cNvPr id="27064" name="AutoShape 3512" descr="https://adas-server.mobiledrivetech.com/polarion/icons/default/enums/type_purple_spec.png">
          <a:hlinkClick xmlns:r="http://schemas.openxmlformats.org/officeDocument/2006/relationships" r:id="rId1155" tgtFrame="_top"/>
          <a:extLst>
            <a:ext uri="{FF2B5EF4-FFF2-40B4-BE49-F238E27FC236}">
              <a16:creationId xmlns:a16="http://schemas.microsoft.com/office/drawing/2014/main" id="{A45C5ADD-1EA1-4492-B7BB-9AF1C7B17A0E}"/>
            </a:ext>
          </a:extLst>
        </xdr:cNvPr>
        <xdr:cNvSpPr>
          <a:spLocks noChangeAspect="1" noChangeArrowheads="1"/>
        </xdr:cNvSpPr>
      </xdr:nvSpPr>
      <xdr:spPr bwMode="auto">
        <a:xfrm>
          <a:off x="202565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579</xdr:row>
      <xdr:rowOff>0</xdr:rowOff>
    </xdr:from>
    <xdr:to>
      <xdr:col>2</xdr:col>
      <xdr:colOff>304800</xdr:colOff>
      <xdr:row>579</xdr:row>
      <xdr:rowOff>304800</xdr:rowOff>
    </xdr:to>
    <xdr:sp macro="" textlink="">
      <xdr:nvSpPr>
        <xdr:cNvPr id="27065" name="AutoShape 3513" descr="https://adas-server.mobiledrivetech.com/polarion/icons/default/enums/type_spike.gif">
          <a:hlinkClick xmlns:r="http://schemas.openxmlformats.org/officeDocument/2006/relationships" r:id="rId1156" tgtFrame="_blank"/>
          <a:extLst>
            <a:ext uri="{FF2B5EF4-FFF2-40B4-BE49-F238E27FC236}">
              <a16:creationId xmlns:a16="http://schemas.microsoft.com/office/drawing/2014/main" id="{970BB8DA-EFDB-4949-9737-E0F59C4284C1}"/>
            </a:ext>
          </a:extLst>
        </xdr:cNvPr>
        <xdr:cNvSpPr>
          <a:spLocks noChangeAspect="1" noChangeArrowheads="1"/>
        </xdr:cNvSpPr>
      </xdr:nvSpPr>
      <xdr:spPr bwMode="auto">
        <a:xfrm>
          <a:off x="265430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579</xdr:row>
      <xdr:rowOff>0</xdr:rowOff>
    </xdr:from>
    <xdr:to>
      <xdr:col>3</xdr:col>
      <xdr:colOff>304800</xdr:colOff>
      <xdr:row>579</xdr:row>
      <xdr:rowOff>304800</xdr:rowOff>
    </xdr:to>
    <xdr:sp macro="" textlink="">
      <xdr:nvSpPr>
        <xdr:cNvPr id="27066" name="AutoShape 3514" descr="https://adas-server.mobiledrivetech.com/polarion/icons/default/enums/type_spike.gif">
          <a:hlinkClick xmlns:r="http://schemas.openxmlformats.org/officeDocument/2006/relationships" r:id="rId1156" tgtFrame="_top"/>
          <a:extLst>
            <a:ext uri="{FF2B5EF4-FFF2-40B4-BE49-F238E27FC236}">
              <a16:creationId xmlns:a16="http://schemas.microsoft.com/office/drawing/2014/main" id="{3C18DAD7-ACB0-449D-82A9-EF1372D699CB}"/>
            </a:ext>
          </a:extLst>
        </xdr:cNvPr>
        <xdr:cNvSpPr>
          <a:spLocks noChangeAspect="1" noChangeArrowheads="1"/>
        </xdr:cNvSpPr>
      </xdr:nvSpPr>
      <xdr:spPr bwMode="auto">
        <a:xfrm>
          <a:off x="5797550" y="3783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580</xdr:row>
      <xdr:rowOff>304800</xdr:rowOff>
    </xdr:to>
    <xdr:sp macro="" textlink="">
      <xdr:nvSpPr>
        <xdr:cNvPr id="27067" name="AutoShape 3515" descr="https://adas-server.mobiledrivetech.com/polarion/ria/images/suspect.gif">
          <a:extLst>
            <a:ext uri="{FF2B5EF4-FFF2-40B4-BE49-F238E27FC236}">
              <a16:creationId xmlns:a16="http://schemas.microsoft.com/office/drawing/2014/main" id="{8FB84E93-7795-45D0-8E08-2BB5746FD39F}"/>
            </a:ext>
          </a:extLst>
        </xdr:cNvPr>
        <xdr:cNvSpPr>
          <a:spLocks noChangeAspect="1" noChangeArrowheads="1"/>
        </xdr:cNvSpPr>
      </xdr:nvSpPr>
      <xdr:spPr bwMode="auto">
        <a:xfrm>
          <a:off x="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580</xdr:row>
      <xdr:rowOff>0</xdr:rowOff>
    </xdr:from>
    <xdr:to>
      <xdr:col>0</xdr:col>
      <xdr:colOff>615950</xdr:colOff>
      <xdr:row>580</xdr:row>
      <xdr:rowOff>304800</xdr:rowOff>
    </xdr:to>
    <xdr:sp macro="" textlink="">
      <xdr:nvSpPr>
        <xdr:cNvPr id="27068" name="AutoShape 3516">
          <a:extLst>
            <a:ext uri="{FF2B5EF4-FFF2-40B4-BE49-F238E27FC236}">
              <a16:creationId xmlns:a16="http://schemas.microsoft.com/office/drawing/2014/main" id="{BBACEDFA-1E97-4848-9DA9-97B1DAC27CF8}"/>
            </a:ext>
          </a:extLst>
        </xdr:cNvPr>
        <xdr:cNvSpPr>
          <a:spLocks noChangeAspect="1" noChangeArrowheads="1"/>
        </xdr:cNvSpPr>
      </xdr:nvSpPr>
      <xdr:spPr bwMode="auto">
        <a:xfrm>
          <a:off x="31115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580</xdr:row>
      <xdr:rowOff>0</xdr:rowOff>
    </xdr:from>
    <xdr:to>
      <xdr:col>0</xdr:col>
      <xdr:colOff>927100</xdr:colOff>
      <xdr:row>580</xdr:row>
      <xdr:rowOff>304800</xdr:rowOff>
    </xdr:to>
    <xdr:sp macro="" textlink="">
      <xdr:nvSpPr>
        <xdr:cNvPr id="27069" name="AutoShape 3517" descr="https://adas-server.mobiledrivetech.com/polarion/icons/default/enums/type_purple_spec.png">
          <a:hlinkClick xmlns:r="http://schemas.openxmlformats.org/officeDocument/2006/relationships" r:id="rId1157" tgtFrame="_blank"/>
          <a:extLst>
            <a:ext uri="{FF2B5EF4-FFF2-40B4-BE49-F238E27FC236}">
              <a16:creationId xmlns:a16="http://schemas.microsoft.com/office/drawing/2014/main" id="{FC820DE2-4F0B-4BF9-97FA-8473F244274B}"/>
            </a:ext>
          </a:extLst>
        </xdr:cNvPr>
        <xdr:cNvSpPr>
          <a:spLocks noChangeAspect="1" noChangeArrowheads="1"/>
        </xdr:cNvSpPr>
      </xdr:nvSpPr>
      <xdr:spPr bwMode="auto">
        <a:xfrm>
          <a:off x="62230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580</xdr:row>
      <xdr:rowOff>0</xdr:rowOff>
    </xdr:from>
    <xdr:to>
      <xdr:col>1</xdr:col>
      <xdr:colOff>304800</xdr:colOff>
      <xdr:row>580</xdr:row>
      <xdr:rowOff>304800</xdr:rowOff>
    </xdr:to>
    <xdr:sp macro="" textlink="">
      <xdr:nvSpPr>
        <xdr:cNvPr id="27070" name="AutoShape 3518" descr="https://adas-server.mobiledrivetech.com/polarion/icons/default/enums/type_purple_spec.png">
          <a:hlinkClick xmlns:r="http://schemas.openxmlformats.org/officeDocument/2006/relationships" r:id="rId1157" tgtFrame="_top"/>
          <a:extLst>
            <a:ext uri="{FF2B5EF4-FFF2-40B4-BE49-F238E27FC236}">
              <a16:creationId xmlns:a16="http://schemas.microsoft.com/office/drawing/2014/main" id="{F304BCF7-52A1-42BE-9E8D-D7DDC07AD059}"/>
            </a:ext>
          </a:extLst>
        </xdr:cNvPr>
        <xdr:cNvSpPr>
          <a:spLocks noChangeAspect="1" noChangeArrowheads="1"/>
        </xdr:cNvSpPr>
      </xdr:nvSpPr>
      <xdr:spPr bwMode="auto">
        <a:xfrm>
          <a:off x="202565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580</xdr:row>
      <xdr:rowOff>0</xdr:rowOff>
    </xdr:from>
    <xdr:to>
      <xdr:col>2</xdr:col>
      <xdr:colOff>304800</xdr:colOff>
      <xdr:row>580</xdr:row>
      <xdr:rowOff>304800</xdr:rowOff>
    </xdr:to>
    <xdr:sp macro="" textlink="">
      <xdr:nvSpPr>
        <xdr:cNvPr id="27071" name="AutoShape 3519" descr="https://adas-server.mobiledrivetech.com/polarion/icons/default/enums/type_spike.gif">
          <a:hlinkClick xmlns:r="http://schemas.openxmlformats.org/officeDocument/2006/relationships" r:id="rId1158" tgtFrame="_blank"/>
          <a:extLst>
            <a:ext uri="{FF2B5EF4-FFF2-40B4-BE49-F238E27FC236}">
              <a16:creationId xmlns:a16="http://schemas.microsoft.com/office/drawing/2014/main" id="{03237F2C-956B-470B-A54A-53475AEBD966}"/>
            </a:ext>
          </a:extLst>
        </xdr:cNvPr>
        <xdr:cNvSpPr>
          <a:spLocks noChangeAspect="1" noChangeArrowheads="1"/>
        </xdr:cNvSpPr>
      </xdr:nvSpPr>
      <xdr:spPr bwMode="auto">
        <a:xfrm>
          <a:off x="265430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580</xdr:row>
      <xdr:rowOff>0</xdr:rowOff>
    </xdr:from>
    <xdr:to>
      <xdr:col>3</xdr:col>
      <xdr:colOff>304800</xdr:colOff>
      <xdr:row>580</xdr:row>
      <xdr:rowOff>304800</xdr:rowOff>
    </xdr:to>
    <xdr:sp macro="" textlink="">
      <xdr:nvSpPr>
        <xdr:cNvPr id="27072" name="AutoShape 3520" descr="https://adas-server.mobiledrivetech.com/polarion/icons/default/enums/type_spike.gif">
          <a:hlinkClick xmlns:r="http://schemas.openxmlformats.org/officeDocument/2006/relationships" r:id="rId1158" tgtFrame="_top"/>
          <a:extLst>
            <a:ext uri="{FF2B5EF4-FFF2-40B4-BE49-F238E27FC236}">
              <a16:creationId xmlns:a16="http://schemas.microsoft.com/office/drawing/2014/main" id="{C08F4542-7DCD-4353-B34B-578B4F4F8012}"/>
            </a:ext>
          </a:extLst>
        </xdr:cNvPr>
        <xdr:cNvSpPr>
          <a:spLocks noChangeAspect="1" noChangeArrowheads="1"/>
        </xdr:cNvSpPr>
      </xdr:nvSpPr>
      <xdr:spPr bwMode="auto">
        <a:xfrm>
          <a:off x="5797550" y="379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xdr:row>
      <xdr:rowOff>0</xdr:rowOff>
    </xdr:from>
    <xdr:to>
      <xdr:col>0</xdr:col>
      <xdr:colOff>304800</xdr:colOff>
      <xdr:row>581</xdr:row>
      <xdr:rowOff>304800</xdr:rowOff>
    </xdr:to>
    <xdr:sp macro="" textlink="">
      <xdr:nvSpPr>
        <xdr:cNvPr id="27073" name="AutoShape 3521" descr="https://adas-server.mobiledrivetech.com/polarion/ria/images/suspect.gif">
          <a:extLst>
            <a:ext uri="{FF2B5EF4-FFF2-40B4-BE49-F238E27FC236}">
              <a16:creationId xmlns:a16="http://schemas.microsoft.com/office/drawing/2014/main" id="{08F2F33E-A680-4414-8278-04FB45AB8CA9}"/>
            </a:ext>
          </a:extLst>
        </xdr:cNvPr>
        <xdr:cNvSpPr>
          <a:spLocks noChangeAspect="1" noChangeArrowheads="1"/>
        </xdr:cNvSpPr>
      </xdr:nvSpPr>
      <xdr:spPr bwMode="auto">
        <a:xfrm>
          <a:off x="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581</xdr:row>
      <xdr:rowOff>0</xdr:rowOff>
    </xdr:from>
    <xdr:to>
      <xdr:col>0</xdr:col>
      <xdr:colOff>615950</xdr:colOff>
      <xdr:row>581</xdr:row>
      <xdr:rowOff>304800</xdr:rowOff>
    </xdr:to>
    <xdr:sp macro="" textlink="">
      <xdr:nvSpPr>
        <xdr:cNvPr id="27074" name="AutoShape 3522">
          <a:extLst>
            <a:ext uri="{FF2B5EF4-FFF2-40B4-BE49-F238E27FC236}">
              <a16:creationId xmlns:a16="http://schemas.microsoft.com/office/drawing/2014/main" id="{82945386-DB4D-45E9-AD8D-637C15118BC2}"/>
            </a:ext>
          </a:extLst>
        </xdr:cNvPr>
        <xdr:cNvSpPr>
          <a:spLocks noChangeAspect="1" noChangeArrowheads="1"/>
        </xdr:cNvSpPr>
      </xdr:nvSpPr>
      <xdr:spPr bwMode="auto">
        <a:xfrm>
          <a:off x="31115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581</xdr:row>
      <xdr:rowOff>0</xdr:rowOff>
    </xdr:from>
    <xdr:to>
      <xdr:col>0</xdr:col>
      <xdr:colOff>927100</xdr:colOff>
      <xdr:row>581</xdr:row>
      <xdr:rowOff>304800</xdr:rowOff>
    </xdr:to>
    <xdr:sp macro="" textlink="">
      <xdr:nvSpPr>
        <xdr:cNvPr id="27075" name="AutoShape 3523" descr="https://adas-server.mobiledrivetech.com/polarion/icons/default/enums/type_purple_spec.png">
          <a:hlinkClick xmlns:r="http://schemas.openxmlformats.org/officeDocument/2006/relationships" r:id="rId1159" tgtFrame="_blank"/>
          <a:extLst>
            <a:ext uri="{FF2B5EF4-FFF2-40B4-BE49-F238E27FC236}">
              <a16:creationId xmlns:a16="http://schemas.microsoft.com/office/drawing/2014/main" id="{5C089840-2455-43A7-8B2C-4B7929B9012A}"/>
            </a:ext>
          </a:extLst>
        </xdr:cNvPr>
        <xdr:cNvSpPr>
          <a:spLocks noChangeAspect="1" noChangeArrowheads="1"/>
        </xdr:cNvSpPr>
      </xdr:nvSpPr>
      <xdr:spPr bwMode="auto">
        <a:xfrm>
          <a:off x="62230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581</xdr:row>
      <xdr:rowOff>0</xdr:rowOff>
    </xdr:from>
    <xdr:to>
      <xdr:col>1</xdr:col>
      <xdr:colOff>304800</xdr:colOff>
      <xdr:row>581</xdr:row>
      <xdr:rowOff>304800</xdr:rowOff>
    </xdr:to>
    <xdr:sp macro="" textlink="">
      <xdr:nvSpPr>
        <xdr:cNvPr id="27076" name="AutoShape 3524" descr="https://adas-server.mobiledrivetech.com/polarion/icons/default/enums/type_purple_spec.png">
          <a:hlinkClick xmlns:r="http://schemas.openxmlformats.org/officeDocument/2006/relationships" r:id="rId1159" tgtFrame="_top"/>
          <a:extLst>
            <a:ext uri="{FF2B5EF4-FFF2-40B4-BE49-F238E27FC236}">
              <a16:creationId xmlns:a16="http://schemas.microsoft.com/office/drawing/2014/main" id="{F5F6E615-1DE4-4C37-B479-0A7BFADF8EFB}"/>
            </a:ext>
          </a:extLst>
        </xdr:cNvPr>
        <xdr:cNvSpPr>
          <a:spLocks noChangeAspect="1" noChangeArrowheads="1"/>
        </xdr:cNvSpPr>
      </xdr:nvSpPr>
      <xdr:spPr bwMode="auto">
        <a:xfrm>
          <a:off x="202565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581</xdr:row>
      <xdr:rowOff>0</xdr:rowOff>
    </xdr:from>
    <xdr:to>
      <xdr:col>2</xdr:col>
      <xdr:colOff>304800</xdr:colOff>
      <xdr:row>581</xdr:row>
      <xdr:rowOff>304800</xdr:rowOff>
    </xdr:to>
    <xdr:sp macro="" textlink="">
      <xdr:nvSpPr>
        <xdr:cNvPr id="27077" name="AutoShape 3525" descr="https://adas-server.mobiledrivetech.com/polarion/icons/default/enums/type_spike.gif">
          <a:hlinkClick xmlns:r="http://schemas.openxmlformats.org/officeDocument/2006/relationships" r:id="rId1160" tgtFrame="_blank"/>
          <a:extLst>
            <a:ext uri="{FF2B5EF4-FFF2-40B4-BE49-F238E27FC236}">
              <a16:creationId xmlns:a16="http://schemas.microsoft.com/office/drawing/2014/main" id="{E5D5CAA0-8A8A-4FD5-B2F6-A4536AA35FBE}"/>
            </a:ext>
          </a:extLst>
        </xdr:cNvPr>
        <xdr:cNvSpPr>
          <a:spLocks noChangeAspect="1" noChangeArrowheads="1"/>
        </xdr:cNvSpPr>
      </xdr:nvSpPr>
      <xdr:spPr bwMode="auto">
        <a:xfrm>
          <a:off x="265430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581</xdr:row>
      <xdr:rowOff>0</xdr:rowOff>
    </xdr:from>
    <xdr:to>
      <xdr:col>3</xdr:col>
      <xdr:colOff>304800</xdr:colOff>
      <xdr:row>581</xdr:row>
      <xdr:rowOff>304800</xdr:rowOff>
    </xdr:to>
    <xdr:sp macro="" textlink="">
      <xdr:nvSpPr>
        <xdr:cNvPr id="27078" name="AutoShape 3526" descr="https://adas-server.mobiledrivetech.com/polarion/icons/default/enums/type_spike.gif">
          <a:hlinkClick xmlns:r="http://schemas.openxmlformats.org/officeDocument/2006/relationships" r:id="rId1160" tgtFrame="_top"/>
          <a:extLst>
            <a:ext uri="{FF2B5EF4-FFF2-40B4-BE49-F238E27FC236}">
              <a16:creationId xmlns:a16="http://schemas.microsoft.com/office/drawing/2014/main" id="{4A5E26CC-791B-424A-9B96-DBE02F248F71}"/>
            </a:ext>
          </a:extLst>
        </xdr:cNvPr>
        <xdr:cNvSpPr>
          <a:spLocks noChangeAspect="1" noChangeArrowheads="1"/>
        </xdr:cNvSpPr>
      </xdr:nvSpPr>
      <xdr:spPr bwMode="auto">
        <a:xfrm>
          <a:off x="5797550" y="379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xdr:row>
      <xdr:rowOff>0</xdr:rowOff>
    </xdr:from>
    <xdr:to>
      <xdr:col>0</xdr:col>
      <xdr:colOff>304800</xdr:colOff>
      <xdr:row>582</xdr:row>
      <xdr:rowOff>304800</xdr:rowOff>
    </xdr:to>
    <xdr:sp macro="" textlink="">
      <xdr:nvSpPr>
        <xdr:cNvPr id="27079" name="AutoShape 3527" descr="https://adas-server.mobiledrivetech.com/polarion/ria/images/suspect.gif">
          <a:extLst>
            <a:ext uri="{FF2B5EF4-FFF2-40B4-BE49-F238E27FC236}">
              <a16:creationId xmlns:a16="http://schemas.microsoft.com/office/drawing/2014/main" id="{2D0D2875-70F5-4DC1-9A38-01E38AAA4782}"/>
            </a:ext>
          </a:extLst>
        </xdr:cNvPr>
        <xdr:cNvSpPr>
          <a:spLocks noChangeAspect="1" noChangeArrowheads="1"/>
        </xdr:cNvSpPr>
      </xdr:nvSpPr>
      <xdr:spPr bwMode="auto">
        <a:xfrm>
          <a:off x="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582</xdr:row>
      <xdr:rowOff>0</xdr:rowOff>
    </xdr:from>
    <xdr:to>
      <xdr:col>0</xdr:col>
      <xdr:colOff>615950</xdr:colOff>
      <xdr:row>582</xdr:row>
      <xdr:rowOff>304800</xdr:rowOff>
    </xdr:to>
    <xdr:sp macro="" textlink="">
      <xdr:nvSpPr>
        <xdr:cNvPr id="27080" name="AutoShape 3528">
          <a:extLst>
            <a:ext uri="{FF2B5EF4-FFF2-40B4-BE49-F238E27FC236}">
              <a16:creationId xmlns:a16="http://schemas.microsoft.com/office/drawing/2014/main" id="{A0BD7071-D3F1-4CC0-96E3-5340A517AC3E}"/>
            </a:ext>
          </a:extLst>
        </xdr:cNvPr>
        <xdr:cNvSpPr>
          <a:spLocks noChangeAspect="1" noChangeArrowheads="1"/>
        </xdr:cNvSpPr>
      </xdr:nvSpPr>
      <xdr:spPr bwMode="auto">
        <a:xfrm>
          <a:off x="31115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582</xdr:row>
      <xdr:rowOff>0</xdr:rowOff>
    </xdr:from>
    <xdr:to>
      <xdr:col>0</xdr:col>
      <xdr:colOff>927100</xdr:colOff>
      <xdr:row>582</xdr:row>
      <xdr:rowOff>304800</xdr:rowOff>
    </xdr:to>
    <xdr:sp macro="" textlink="">
      <xdr:nvSpPr>
        <xdr:cNvPr id="27081" name="AutoShape 3529" descr="https://adas-server.mobiledrivetech.com/polarion/icons/default/enums/type_purple_spec.png">
          <a:hlinkClick xmlns:r="http://schemas.openxmlformats.org/officeDocument/2006/relationships" r:id="rId1161" tgtFrame="_blank"/>
          <a:extLst>
            <a:ext uri="{FF2B5EF4-FFF2-40B4-BE49-F238E27FC236}">
              <a16:creationId xmlns:a16="http://schemas.microsoft.com/office/drawing/2014/main" id="{987BA67A-7AFD-4B9F-ADD0-4A9860FBFD08}"/>
            </a:ext>
          </a:extLst>
        </xdr:cNvPr>
        <xdr:cNvSpPr>
          <a:spLocks noChangeAspect="1" noChangeArrowheads="1"/>
        </xdr:cNvSpPr>
      </xdr:nvSpPr>
      <xdr:spPr bwMode="auto">
        <a:xfrm>
          <a:off x="62230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582</xdr:row>
      <xdr:rowOff>0</xdr:rowOff>
    </xdr:from>
    <xdr:to>
      <xdr:col>1</xdr:col>
      <xdr:colOff>304800</xdr:colOff>
      <xdr:row>582</xdr:row>
      <xdr:rowOff>304800</xdr:rowOff>
    </xdr:to>
    <xdr:sp macro="" textlink="">
      <xdr:nvSpPr>
        <xdr:cNvPr id="27082" name="AutoShape 3530" descr="https://adas-server.mobiledrivetech.com/polarion/icons/default/enums/type_purple_spec.png">
          <a:hlinkClick xmlns:r="http://schemas.openxmlformats.org/officeDocument/2006/relationships" r:id="rId1161" tgtFrame="_top"/>
          <a:extLst>
            <a:ext uri="{FF2B5EF4-FFF2-40B4-BE49-F238E27FC236}">
              <a16:creationId xmlns:a16="http://schemas.microsoft.com/office/drawing/2014/main" id="{88E2D1DA-3C25-4BFB-9C51-AFC3E951C320}"/>
            </a:ext>
          </a:extLst>
        </xdr:cNvPr>
        <xdr:cNvSpPr>
          <a:spLocks noChangeAspect="1" noChangeArrowheads="1"/>
        </xdr:cNvSpPr>
      </xdr:nvSpPr>
      <xdr:spPr bwMode="auto">
        <a:xfrm>
          <a:off x="202565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582</xdr:row>
      <xdr:rowOff>0</xdr:rowOff>
    </xdr:from>
    <xdr:to>
      <xdr:col>2</xdr:col>
      <xdr:colOff>304800</xdr:colOff>
      <xdr:row>582</xdr:row>
      <xdr:rowOff>304800</xdr:rowOff>
    </xdr:to>
    <xdr:sp macro="" textlink="">
      <xdr:nvSpPr>
        <xdr:cNvPr id="27083" name="AutoShape 3531" descr="https://adas-server.mobiledrivetech.com/polarion/icons/default/enums/type_spike.gif">
          <a:hlinkClick xmlns:r="http://schemas.openxmlformats.org/officeDocument/2006/relationships" r:id="rId1162" tgtFrame="_blank"/>
          <a:extLst>
            <a:ext uri="{FF2B5EF4-FFF2-40B4-BE49-F238E27FC236}">
              <a16:creationId xmlns:a16="http://schemas.microsoft.com/office/drawing/2014/main" id="{B2F041CA-BD87-4A49-B2A4-D23925BFB8FC}"/>
            </a:ext>
          </a:extLst>
        </xdr:cNvPr>
        <xdr:cNvSpPr>
          <a:spLocks noChangeAspect="1" noChangeArrowheads="1"/>
        </xdr:cNvSpPr>
      </xdr:nvSpPr>
      <xdr:spPr bwMode="auto">
        <a:xfrm>
          <a:off x="265430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582</xdr:row>
      <xdr:rowOff>0</xdr:rowOff>
    </xdr:from>
    <xdr:to>
      <xdr:col>3</xdr:col>
      <xdr:colOff>304800</xdr:colOff>
      <xdr:row>582</xdr:row>
      <xdr:rowOff>304800</xdr:rowOff>
    </xdr:to>
    <xdr:sp macro="" textlink="">
      <xdr:nvSpPr>
        <xdr:cNvPr id="27084" name="AutoShape 3532" descr="https://adas-server.mobiledrivetech.com/polarion/icons/default/enums/type_spike.gif">
          <a:hlinkClick xmlns:r="http://schemas.openxmlformats.org/officeDocument/2006/relationships" r:id="rId1162" tgtFrame="_top"/>
          <a:extLst>
            <a:ext uri="{FF2B5EF4-FFF2-40B4-BE49-F238E27FC236}">
              <a16:creationId xmlns:a16="http://schemas.microsoft.com/office/drawing/2014/main" id="{9654F787-94A0-436A-A77A-CD7BAB5D82AE}"/>
            </a:ext>
          </a:extLst>
        </xdr:cNvPr>
        <xdr:cNvSpPr>
          <a:spLocks noChangeAspect="1" noChangeArrowheads="1"/>
        </xdr:cNvSpPr>
      </xdr:nvSpPr>
      <xdr:spPr bwMode="auto">
        <a:xfrm>
          <a:off x="5797550" y="3803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xdr:row>
      <xdr:rowOff>0</xdr:rowOff>
    </xdr:from>
    <xdr:to>
      <xdr:col>0</xdr:col>
      <xdr:colOff>304800</xdr:colOff>
      <xdr:row>583</xdr:row>
      <xdr:rowOff>304800</xdr:rowOff>
    </xdr:to>
    <xdr:sp macro="" textlink="">
      <xdr:nvSpPr>
        <xdr:cNvPr id="27085" name="AutoShape 3533" descr="https://adas-server.mobiledrivetech.com/polarion/ria/images/suspect.gif">
          <a:extLst>
            <a:ext uri="{FF2B5EF4-FFF2-40B4-BE49-F238E27FC236}">
              <a16:creationId xmlns:a16="http://schemas.microsoft.com/office/drawing/2014/main" id="{B3302A15-9A9A-4B85-A8C3-06DD70FB9428}"/>
            </a:ext>
          </a:extLst>
        </xdr:cNvPr>
        <xdr:cNvSpPr>
          <a:spLocks noChangeAspect="1" noChangeArrowheads="1"/>
        </xdr:cNvSpPr>
      </xdr:nvSpPr>
      <xdr:spPr bwMode="auto">
        <a:xfrm>
          <a:off x="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583</xdr:row>
      <xdr:rowOff>0</xdr:rowOff>
    </xdr:from>
    <xdr:to>
      <xdr:col>0</xdr:col>
      <xdr:colOff>615950</xdr:colOff>
      <xdr:row>583</xdr:row>
      <xdr:rowOff>304800</xdr:rowOff>
    </xdr:to>
    <xdr:sp macro="" textlink="">
      <xdr:nvSpPr>
        <xdr:cNvPr id="27086" name="AutoShape 3534">
          <a:extLst>
            <a:ext uri="{FF2B5EF4-FFF2-40B4-BE49-F238E27FC236}">
              <a16:creationId xmlns:a16="http://schemas.microsoft.com/office/drawing/2014/main" id="{D4D1769B-E5B8-4000-8B15-D52CF00EAA0C}"/>
            </a:ext>
          </a:extLst>
        </xdr:cNvPr>
        <xdr:cNvSpPr>
          <a:spLocks noChangeAspect="1" noChangeArrowheads="1"/>
        </xdr:cNvSpPr>
      </xdr:nvSpPr>
      <xdr:spPr bwMode="auto">
        <a:xfrm>
          <a:off x="31115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583</xdr:row>
      <xdr:rowOff>0</xdr:rowOff>
    </xdr:from>
    <xdr:to>
      <xdr:col>0</xdr:col>
      <xdr:colOff>927100</xdr:colOff>
      <xdr:row>583</xdr:row>
      <xdr:rowOff>304800</xdr:rowOff>
    </xdr:to>
    <xdr:sp macro="" textlink="">
      <xdr:nvSpPr>
        <xdr:cNvPr id="27087" name="AutoShape 3535" descr="https://adas-server.mobiledrivetech.com/polarion/icons/default/enums/type_purple_spec.png">
          <a:hlinkClick xmlns:r="http://schemas.openxmlformats.org/officeDocument/2006/relationships" r:id="rId1163" tgtFrame="_blank"/>
          <a:extLst>
            <a:ext uri="{FF2B5EF4-FFF2-40B4-BE49-F238E27FC236}">
              <a16:creationId xmlns:a16="http://schemas.microsoft.com/office/drawing/2014/main" id="{8FB233AF-9380-4D68-847B-2CFC66603CED}"/>
            </a:ext>
          </a:extLst>
        </xdr:cNvPr>
        <xdr:cNvSpPr>
          <a:spLocks noChangeAspect="1" noChangeArrowheads="1"/>
        </xdr:cNvSpPr>
      </xdr:nvSpPr>
      <xdr:spPr bwMode="auto">
        <a:xfrm>
          <a:off x="62230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583</xdr:row>
      <xdr:rowOff>0</xdr:rowOff>
    </xdr:from>
    <xdr:to>
      <xdr:col>1</xdr:col>
      <xdr:colOff>304800</xdr:colOff>
      <xdr:row>583</xdr:row>
      <xdr:rowOff>304800</xdr:rowOff>
    </xdr:to>
    <xdr:sp macro="" textlink="">
      <xdr:nvSpPr>
        <xdr:cNvPr id="27088" name="AutoShape 3536" descr="https://adas-server.mobiledrivetech.com/polarion/icons/default/enums/type_purple_spec.png">
          <a:hlinkClick xmlns:r="http://schemas.openxmlformats.org/officeDocument/2006/relationships" r:id="rId1163" tgtFrame="_top"/>
          <a:extLst>
            <a:ext uri="{FF2B5EF4-FFF2-40B4-BE49-F238E27FC236}">
              <a16:creationId xmlns:a16="http://schemas.microsoft.com/office/drawing/2014/main" id="{17543AC7-99D9-4767-BFC5-6EF59C21A46E}"/>
            </a:ext>
          </a:extLst>
        </xdr:cNvPr>
        <xdr:cNvSpPr>
          <a:spLocks noChangeAspect="1" noChangeArrowheads="1"/>
        </xdr:cNvSpPr>
      </xdr:nvSpPr>
      <xdr:spPr bwMode="auto">
        <a:xfrm>
          <a:off x="202565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583</xdr:row>
      <xdr:rowOff>0</xdr:rowOff>
    </xdr:from>
    <xdr:to>
      <xdr:col>2</xdr:col>
      <xdr:colOff>304800</xdr:colOff>
      <xdr:row>583</xdr:row>
      <xdr:rowOff>304800</xdr:rowOff>
    </xdr:to>
    <xdr:sp macro="" textlink="">
      <xdr:nvSpPr>
        <xdr:cNvPr id="27089" name="AutoShape 3537" descr="https://adas-server.mobiledrivetech.com/polarion/icons/default/enums/type_spike.gif">
          <a:hlinkClick xmlns:r="http://schemas.openxmlformats.org/officeDocument/2006/relationships" r:id="rId1164" tgtFrame="_blank"/>
          <a:extLst>
            <a:ext uri="{FF2B5EF4-FFF2-40B4-BE49-F238E27FC236}">
              <a16:creationId xmlns:a16="http://schemas.microsoft.com/office/drawing/2014/main" id="{9D32E138-780E-487A-9A41-82CBFE3E8716}"/>
            </a:ext>
          </a:extLst>
        </xdr:cNvPr>
        <xdr:cNvSpPr>
          <a:spLocks noChangeAspect="1" noChangeArrowheads="1"/>
        </xdr:cNvSpPr>
      </xdr:nvSpPr>
      <xdr:spPr bwMode="auto">
        <a:xfrm>
          <a:off x="265430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583</xdr:row>
      <xdr:rowOff>0</xdr:rowOff>
    </xdr:from>
    <xdr:to>
      <xdr:col>3</xdr:col>
      <xdr:colOff>304800</xdr:colOff>
      <xdr:row>583</xdr:row>
      <xdr:rowOff>304800</xdr:rowOff>
    </xdr:to>
    <xdr:sp macro="" textlink="">
      <xdr:nvSpPr>
        <xdr:cNvPr id="27090" name="AutoShape 3538" descr="https://adas-server.mobiledrivetech.com/polarion/icons/default/enums/type_spike.gif">
          <a:hlinkClick xmlns:r="http://schemas.openxmlformats.org/officeDocument/2006/relationships" r:id="rId1164" tgtFrame="_top"/>
          <a:extLst>
            <a:ext uri="{FF2B5EF4-FFF2-40B4-BE49-F238E27FC236}">
              <a16:creationId xmlns:a16="http://schemas.microsoft.com/office/drawing/2014/main" id="{3674FF45-1EA9-4196-8067-99F370348214}"/>
            </a:ext>
          </a:extLst>
        </xdr:cNvPr>
        <xdr:cNvSpPr>
          <a:spLocks noChangeAspect="1" noChangeArrowheads="1"/>
        </xdr:cNvSpPr>
      </xdr:nvSpPr>
      <xdr:spPr bwMode="auto">
        <a:xfrm>
          <a:off x="5797550" y="3809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xdr:row>
      <xdr:rowOff>0</xdr:rowOff>
    </xdr:from>
    <xdr:to>
      <xdr:col>0</xdr:col>
      <xdr:colOff>304800</xdr:colOff>
      <xdr:row>584</xdr:row>
      <xdr:rowOff>304800</xdr:rowOff>
    </xdr:to>
    <xdr:sp macro="" textlink="">
      <xdr:nvSpPr>
        <xdr:cNvPr id="27091" name="AutoShape 3539" descr="https://adas-server.mobiledrivetech.com/polarion/ria/images/suspect.gif">
          <a:extLst>
            <a:ext uri="{FF2B5EF4-FFF2-40B4-BE49-F238E27FC236}">
              <a16:creationId xmlns:a16="http://schemas.microsoft.com/office/drawing/2014/main" id="{3CA5F9DA-D1A1-4968-9145-C35F6676F3DB}"/>
            </a:ext>
          </a:extLst>
        </xdr:cNvPr>
        <xdr:cNvSpPr>
          <a:spLocks noChangeAspect="1" noChangeArrowheads="1"/>
        </xdr:cNvSpPr>
      </xdr:nvSpPr>
      <xdr:spPr bwMode="auto">
        <a:xfrm>
          <a:off x="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584</xdr:row>
      <xdr:rowOff>0</xdr:rowOff>
    </xdr:from>
    <xdr:to>
      <xdr:col>0</xdr:col>
      <xdr:colOff>615950</xdr:colOff>
      <xdr:row>584</xdr:row>
      <xdr:rowOff>304800</xdr:rowOff>
    </xdr:to>
    <xdr:sp macro="" textlink="">
      <xdr:nvSpPr>
        <xdr:cNvPr id="27092" name="AutoShape 3540">
          <a:extLst>
            <a:ext uri="{FF2B5EF4-FFF2-40B4-BE49-F238E27FC236}">
              <a16:creationId xmlns:a16="http://schemas.microsoft.com/office/drawing/2014/main" id="{A69FAF81-2230-4B77-A0FD-0E35F4D057DA}"/>
            </a:ext>
          </a:extLst>
        </xdr:cNvPr>
        <xdr:cNvSpPr>
          <a:spLocks noChangeAspect="1" noChangeArrowheads="1"/>
        </xdr:cNvSpPr>
      </xdr:nvSpPr>
      <xdr:spPr bwMode="auto">
        <a:xfrm>
          <a:off x="31115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584</xdr:row>
      <xdr:rowOff>0</xdr:rowOff>
    </xdr:from>
    <xdr:to>
      <xdr:col>0</xdr:col>
      <xdr:colOff>927100</xdr:colOff>
      <xdr:row>584</xdr:row>
      <xdr:rowOff>304800</xdr:rowOff>
    </xdr:to>
    <xdr:sp macro="" textlink="">
      <xdr:nvSpPr>
        <xdr:cNvPr id="27093" name="AutoShape 3541" descr="https://adas-server.mobiledrivetech.com/polarion/icons/default/enums/type_purple_spec.png">
          <a:hlinkClick xmlns:r="http://schemas.openxmlformats.org/officeDocument/2006/relationships" r:id="rId1165" tgtFrame="_blank"/>
          <a:extLst>
            <a:ext uri="{FF2B5EF4-FFF2-40B4-BE49-F238E27FC236}">
              <a16:creationId xmlns:a16="http://schemas.microsoft.com/office/drawing/2014/main" id="{D1403067-38C1-42CE-8AED-A9EF1892C3ED}"/>
            </a:ext>
          </a:extLst>
        </xdr:cNvPr>
        <xdr:cNvSpPr>
          <a:spLocks noChangeAspect="1" noChangeArrowheads="1"/>
        </xdr:cNvSpPr>
      </xdr:nvSpPr>
      <xdr:spPr bwMode="auto">
        <a:xfrm>
          <a:off x="62230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584</xdr:row>
      <xdr:rowOff>0</xdr:rowOff>
    </xdr:from>
    <xdr:to>
      <xdr:col>1</xdr:col>
      <xdr:colOff>304800</xdr:colOff>
      <xdr:row>584</xdr:row>
      <xdr:rowOff>304800</xdr:rowOff>
    </xdr:to>
    <xdr:sp macro="" textlink="">
      <xdr:nvSpPr>
        <xdr:cNvPr id="27094" name="AutoShape 3542" descr="https://adas-server.mobiledrivetech.com/polarion/icons/default/enums/type_purple_spec.png">
          <a:hlinkClick xmlns:r="http://schemas.openxmlformats.org/officeDocument/2006/relationships" r:id="rId1165" tgtFrame="_top"/>
          <a:extLst>
            <a:ext uri="{FF2B5EF4-FFF2-40B4-BE49-F238E27FC236}">
              <a16:creationId xmlns:a16="http://schemas.microsoft.com/office/drawing/2014/main" id="{324D8466-4719-48CD-9D25-DE94B8397872}"/>
            </a:ext>
          </a:extLst>
        </xdr:cNvPr>
        <xdr:cNvSpPr>
          <a:spLocks noChangeAspect="1" noChangeArrowheads="1"/>
        </xdr:cNvSpPr>
      </xdr:nvSpPr>
      <xdr:spPr bwMode="auto">
        <a:xfrm>
          <a:off x="202565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584</xdr:row>
      <xdr:rowOff>0</xdr:rowOff>
    </xdr:from>
    <xdr:to>
      <xdr:col>2</xdr:col>
      <xdr:colOff>304800</xdr:colOff>
      <xdr:row>584</xdr:row>
      <xdr:rowOff>304800</xdr:rowOff>
    </xdr:to>
    <xdr:sp macro="" textlink="">
      <xdr:nvSpPr>
        <xdr:cNvPr id="27095" name="AutoShape 3543" descr="https://adas-server.mobiledrivetech.com/polarion/icons/default/enums/type_spike.gif">
          <a:hlinkClick xmlns:r="http://schemas.openxmlformats.org/officeDocument/2006/relationships" r:id="rId1166" tgtFrame="_blank"/>
          <a:extLst>
            <a:ext uri="{FF2B5EF4-FFF2-40B4-BE49-F238E27FC236}">
              <a16:creationId xmlns:a16="http://schemas.microsoft.com/office/drawing/2014/main" id="{B712D99F-F415-4418-9E47-E2525A24BBAB}"/>
            </a:ext>
          </a:extLst>
        </xdr:cNvPr>
        <xdr:cNvSpPr>
          <a:spLocks noChangeAspect="1" noChangeArrowheads="1"/>
        </xdr:cNvSpPr>
      </xdr:nvSpPr>
      <xdr:spPr bwMode="auto">
        <a:xfrm>
          <a:off x="265430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584</xdr:row>
      <xdr:rowOff>0</xdr:rowOff>
    </xdr:from>
    <xdr:to>
      <xdr:col>3</xdr:col>
      <xdr:colOff>304800</xdr:colOff>
      <xdr:row>584</xdr:row>
      <xdr:rowOff>304800</xdr:rowOff>
    </xdr:to>
    <xdr:sp macro="" textlink="">
      <xdr:nvSpPr>
        <xdr:cNvPr id="27096" name="AutoShape 3544" descr="https://adas-server.mobiledrivetech.com/polarion/icons/default/enums/type_spike.gif">
          <a:hlinkClick xmlns:r="http://schemas.openxmlformats.org/officeDocument/2006/relationships" r:id="rId1166" tgtFrame="_top"/>
          <a:extLst>
            <a:ext uri="{FF2B5EF4-FFF2-40B4-BE49-F238E27FC236}">
              <a16:creationId xmlns:a16="http://schemas.microsoft.com/office/drawing/2014/main" id="{1F09E297-F3B4-410A-BDD6-9346810AE928}"/>
            </a:ext>
          </a:extLst>
        </xdr:cNvPr>
        <xdr:cNvSpPr>
          <a:spLocks noChangeAspect="1" noChangeArrowheads="1"/>
        </xdr:cNvSpPr>
      </xdr:nvSpPr>
      <xdr:spPr bwMode="auto">
        <a:xfrm>
          <a:off x="5797550" y="3815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xdr:row>
      <xdr:rowOff>0</xdr:rowOff>
    </xdr:from>
    <xdr:to>
      <xdr:col>0</xdr:col>
      <xdr:colOff>304800</xdr:colOff>
      <xdr:row>585</xdr:row>
      <xdr:rowOff>304800</xdr:rowOff>
    </xdr:to>
    <xdr:sp macro="" textlink="">
      <xdr:nvSpPr>
        <xdr:cNvPr id="27097" name="AutoShape 3545" descr="https://adas-server.mobiledrivetech.com/polarion/ria/images/suspect.gif">
          <a:extLst>
            <a:ext uri="{FF2B5EF4-FFF2-40B4-BE49-F238E27FC236}">
              <a16:creationId xmlns:a16="http://schemas.microsoft.com/office/drawing/2014/main" id="{1C26C54F-D8A6-42BB-BC2C-7526782769F5}"/>
            </a:ext>
          </a:extLst>
        </xdr:cNvPr>
        <xdr:cNvSpPr>
          <a:spLocks noChangeAspect="1" noChangeArrowheads="1"/>
        </xdr:cNvSpPr>
      </xdr:nvSpPr>
      <xdr:spPr bwMode="auto">
        <a:xfrm>
          <a:off x="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585</xdr:row>
      <xdr:rowOff>0</xdr:rowOff>
    </xdr:from>
    <xdr:to>
      <xdr:col>0</xdr:col>
      <xdr:colOff>615950</xdr:colOff>
      <xdr:row>585</xdr:row>
      <xdr:rowOff>304800</xdr:rowOff>
    </xdr:to>
    <xdr:sp macro="" textlink="">
      <xdr:nvSpPr>
        <xdr:cNvPr id="27098" name="AutoShape 3546">
          <a:extLst>
            <a:ext uri="{FF2B5EF4-FFF2-40B4-BE49-F238E27FC236}">
              <a16:creationId xmlns:a16="http://schemas.microsoft.com/office/drawing/2014/main" id="{533CE1B1-006C-42DE-A491-81644D3058A1}"/>
            </a:ext>
          </a:extLst>
        </xdr:cNvPr>
        <xdr:cNvSpPr>
          <a:spLocks noChangeAspect="1" noChangeArrowheads="1"/>
        </xdr:cNvSpPr>
      </xdr:nvSpPr>
      <xdr:spPr bwMode="auto">
        <a:xfrm>
          <a:off x="31115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585</xdr:row>
      <xdr:rowOff>0</xdr:rowOff>
    </xdr:from>
    <xdr:to>
      <xdr:col>0</xdr:col>
      <xdr:colOff>927100</xdr:colOff>
      <xdr:row>585</xdr:row>
      <xdr:rowOff>304800</xdr:rowOff>
    </xdr:to>
    <xdr:sp macro="" textlink="">
      <xdr:nvSpPr>
        <xdr:cNvPr id="27099" name="AutoShape 3547" descr="https://adas-server.mobiledrivetech.com/polarion/icons/default/enums/type_purple_spec.png">
          <a:hlinkClick xmlns:r="http://schemas.openxmlformats.org/officeDocument/2006/relationships" r:id="rId1167" tgtFrame="_blank"/>
          <a:extLst>
            <a:ext uri="{FF2B5EF4-FFF2-40B4-BE49-F238E27FC236}">
              <a16:creationId xmlns:a16="http://schemas.microsoft.com/office/drawing/2014/main" id="{98E60823-A845-4FCC-A5AB-75338EE0F179}"/>
            </a:ext>
          </a:extLst>
        </xdr:cNvPr>
        <xdr:cNvSpPr>
          <a:spLocks noChangeAspect="1" noChangeArrowheads="1"/>
        </xdr:cNvSpPr>
      </xdr:nvSpPr>
      <xdr:spPr bwMode="auto">
        <a:xfrm>
          <a:off x="62230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585</xdr:row>
      <xdr:rowOff>0</xdr:rowOff>
    </xdr:from>
    <xdr:to>
      <xdr:col>1</xdr:col>
      <xdr:colOff>304800</xdr:colOff>
      <xdr:row>585</xdr:row>
      <xdr:rowOff>304800</xdr:rowOff>
    </xdr:to>
    <xdr:sp macro="" textlink="">
      <xdr:nvSpPr>
        <xdr:cNvPr id="27100" name="AutoShape 3548" descr="https://adas-server.mobiledrivetech.com/polarion/icons/default/enums/type_purple_spec.png">
          <a:hlinkClick xmlns:r="http://schemas.openxmlformats.org/officeDocument/2006/relationships" r:id="rId1167" tgtFrame="_top"/>
          <a:extLst>
            <a:ext uri="{FF2B5EF4-FFF2-40B4-BE49-F238E27FC236}">
              <a16:creationId xmlns:a16="http://schemas.microsoft.com/office/drawing/2014/main" id="{1BC96B6B-94D1-45E1-8B7A-C731B1F94A2C}"/>
            </a:ext>
          </a:extLst>
        </xdr:cNvPr>
        <xdr:cNvSpPr>
          <a:spLocks noChangeAspect="1" noChangeArrowheads="1"/>
        </xdr:cNvSpPr>
      </xdr:nvSpPr>
      <xdr:spPr bwMode="auto">
        <a:xfrm>
          <a:off x="202565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585</xdr:row>
      <xdr:rowOff>0</xdr:rowOff>
    </xdr:from>
    <xdr:to>
      <xdr:col>2</xdr:col>
      <xdr:colOff>304800</xdr:colOff>
      <xdr:row>585</xdr:row>
      <xdr:rowOff>304800</xdr:rowOff>
    </xdr:to>
    <xdr:sp macro="" textlink="">
      <xdr:nvSpPr>
        <xdr:cNvPr id="27101" name="AutoShape 3549" descr="https://adas-server.mobiledrivetech.com/polarion/icons/default/enums/type_spike.gif">
          <a:hlinkClick xmlns:r="http://schemas.openxmlformats.org/officeDocument/2006/relationships" r:id="rId1168" tgtFrame="_blank"/>
          <a:extLst>
            <a:ext uri="{FF2B5EF4-FFF2-40B4-BE49-F238E27FC236}">
              <a16:creationId xmlns:a16="http://schemas.microsoft.com/office/drawing/2014/main" id="{34C17197-140A-4891-8ED8-A47382B2995E}"/>
            </a:ext>
          </a:extLst>
        </xdr:cNvPr>
        <xdr:cNvSpPr>
          <a:spLocks noChangeAspect="1" noChangeArrowheads="1"/>
        </xdr:cNvSpPr>
      </xdr:nvSpPr>
      <xdr:spPr bwMode="auto">
        <a:xfrm>
          <a:off x="265430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585</xdr:row>
      <xdr:rowOff>0</xdr:rowOff>
    </xdr:from>
    <xdr:to>
      <xdr:col>3</xdr:col>
      <xdr:colOff>304800</xdr:colOff>
      <xdr:row>585</xdr:row>
      <xdr:rowOff>304800</xdr:rowOff>
    </xdr:to>
    <xdr:sp macro="" textlink="">
      <xdr:nvSpPr>
        <xdr:cNvPr id="27102" name="AutoShape 3550" descr="https://adas-server.mobiledrivetech.com/polarion/icons/default/enums/type_spike.gif">
          <a:hlinkClick xmlns:r="http://schemas.openxmlformats.org/officeDocument/2006/relationships" r:id="rId1168" tgtFrame="_top"/>
          <a:extLst>
            <a:ext uri="{FF2B5EF4-FFF2-40B4-BE49-F238E27FC236}">
              <a16:creationId xmlns:a16="http://schemas.microsoft.com/office/drawing/2014/main" id="{3ED335DA-D271-433E-AF75-1E77CDD3272A}"/>
            </a:ext>
          </a:extLst>
        </xdr:cNvPr>
        <xdr:cNvSpPr>
          <a:spLocks noChangeAspect="1" noChangeArrowheads="1"/>
        </xdr:cNvSpPr>
      </xdr:nvSpPr>
      <xdr:spPr bwMode="auto">
        <a:xfrm>
          <a:off x="5797550" y="3822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xdr:row>
      <xdr:rowOff>0</xdr:rowOff>
    </xdr:from>
    <xdr:to>
      <xdr:col>0</xdr:col>
      <xdr:colOff>304800</xdr:colOff>
      <xdr:row>586</xdr:row>
      <xdr:rowOff>304800</xdr:rowOff>
    </xdr:to>
    <xdr:sp macro="" textlink="">
      <xdr:nvSpPr>
        <xdr:cNvPr id="27103" name="AutoShape 3551" descr="https://adas-server.mobiledrivetech.com/polarion/ria/images/suspect.gif">
          <a:extLst>
            <a:ext uri="{FF2B5EF4-FFF2-40B4-BE49-F238E27FC236}">
              <a16:creationId xmlns:a16="http://schemas.microsoft.com/office/drawing/2014/main" id="{D6DAA774-ABB8-4C6D-97AF-3054740FC8D1}"/>
            </a:ext>
          </a:extLst>
        </xdr:cNvPr>
        <xdr:cNvSpPr>
          <a:spLocks noChangeAspect="1" noChangeArrowheads="1"/>
        </xdr:cNvSpPr>
      </xdr:nvSpPr>
      <xdr:spPr bwMode="auto">
        <a:xfrm>
          <a:off x="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586</xdr:row>
      <xdr:rowOff>0</xdr:rowOff>
    </xdr:from>
    <xdr:to>
      <xdr:col>0</xdr:col>
      <xdr:colOff>615950</xdr:colOff>
      <xdr:row>586</xdr:row>
      <xdr:rowOff>304800</xdr:rowOff>
    </xdr:to>
    <xdr:sp macro="" textlink="">
      <xdr:nvSpPr>
        <xdr:cNvPr id="27104" name="AutoShape 3552">
          <a:extLst>
            <a:ext uri="{FF2B5EF4-FFF2-40B4-BE49-F238E27FC236}">
              <a16:creationId xmlns:a16="http://schemas.microsoft.com/office/drawing/2014/main" id="{286B473D-A000-4031-B60C-391CFFAF1366}"/>
            </a:ext>
          </a:extLst>
        </xdr:cNvPr>
        <xdr:cNvSpPr>
          <a:spLocks noChangeAspect="1" noChangeArrowheads="1"/>
        </xdr:cNvSpPr>
      </xdr:nvSpPr>
      <xdr:spPr bwMode="auto">
        <a:xfrm>
          <a:off x="31115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586</xdr:row>
      <xdr:rowOff>0</xdr:rowOff>
    </xdr:from>
    <xdr:to>
      <xdr:col>0</xdr:col>
      <xdr:colOff>927100</xdr:colOff>
      <xdr:row>586</xdr:row>
      <xdr:rowOff>304800</xdr:rowOff>
    </xdr:to>
    <xdr:sp macro="" textlink="">
      <xdr:nvSpPr>
        <xdr:cNvPr id="27105" name="AutoShape 3553" descr="https://adas-server.mobiledrivetech.com/polarion/icons/default/enums/type_purple_spec.png">
          <a:hlinkClick xmlns:r="http://schemas.openxmlformats.org/officeDocument/2006/relationships" r:id="rId1169" tgtFrame="_blank"/>
          <a:extLst>
            <a:ext uri="{FF2B5EF4-FFF2-40B4-BE49-F238E27FC236}">
              <a16:creationId xmlns:a16="http://schemas.microsoft.com/office/drawing/2014/main" id="{BF2A6A8F-CCEB-436E-AB28-A35283603F2B}"/>
            </a:ext>
          </a:extLst>
        </xdr:cNvPr>
        <xdr:cNvSpPr>
          <a:spLocks noChangeAspect="1" noChangeArrowheads="1"/>
        </xdr:cNvSpPr>
      </xdr:nvSpPr>
      <xdr:spPr bwMode="auto">
        <a:xfrm>
          <a:off x="62230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586</xdr:row>
      <xdr:rowOff>0</xdr:rowOff>
    </xdr:from>
    <xdr:to>
      <xdr:col>1</xdr:col>
      <xdr:colOff>304800</xdr:colOff>
      <xdr:row>586</xdr:row>
      <xdr:rowOff>304800</xdr:rowOff>
    </xdr:to>
    <xdr:sp macro="" textlink="">
      <xdr:nvSpPr>
        <xdr:cNvPr id="27106" name="AutoShape 3554" descr="https://adas-server.mobiledrivetech.com/polarion/icons/default/enums/type_purple_spec.png">
          <a:hlinkClick xmlns:r="http://schemas.openxmlformats.org/officeDocument/2006/relationships" r:id="rId1169" tgtFrame="_top"/>
          <a:extLst>
            <a:ext uri="{FF2B5EF4-FFF2-40B4-BE49-F238E27FC236}">
              <a16:creationId xmlns:a16="http://schemas.microsoft.com/office/drawing/2014/main" id="{8D3AEAE9-E268-44CE-8B49-45B3053F533A}"/>
            </a:ext>
          </a:extLst>
        </xdr:cNvPr>
        <xdr:cNvSpPr>
          <a:spLocks noChangeAspect="1" noChangeArrowheads="1"/>
        </xdr:cNvSpPr>
      </xdr:nvSpPr>
      <xdr:spPr bwMode="auto">
        <a:xfrm>
          <a:off x="202565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586</xdr:row>
      <xdr:rowOff>0</xdr:rowOff>
    </xdr:from>
    <xdr:to>
      <xdr:col>2</xdr:col>
      <xdr:colOff>304800</xdr:colOff>
      <xdr:row>586</xdr:row>
      <xdr:rowOff>304800</xdr:rowOff>
    </xdr:to>
    <xdr:sp macro="" textlink="">
      <xdr:nvSpPr>
        <xdr:cNvPr id="27107" name="AutoShape 3555" descr="https://adas-server.mobiledrivetech.com/polarion/icons/default/enums/type_spike.gif">
          <a:hlinkClick xmlns:r="http://schemas.openxmlformats.org/officeDocument/2006/relationships" r:id="rId1170" tgtFrame="_blank"/>
          <a:extLst>
            <a:ext uri="{FF2B5EF4-FFF2-40B4-BE49-F238E27FC236}">
              <a16:creationId xmlns:a16="http://schemas.microsoft.com/office/drawing/2014/main" id="{D98F9D35-99E5-4C10-8555-06E2B3262B40}"/>
            </a:ext>
          </a:extLst>
        </xdr:cNvPr>
        <xdr:cNvSpPr>
          <a:spLocks noChangeAspect="1" noChangeArrowheads="1"/>
        </xdr:cNvSpPr>
      </xdr:nvSpPr>
      <xdr:spPr bwMode="auto">
        <a:xfrm>
          <a:off x="265430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586</xdr:row>
      <xdr:rowOff>0</xdr:rowOff>
    </xdr:from>
    <xdr:to>
      <xdr:col>3</xdr:col>
      <xdr:colOff>304800</xdr:colOff>
      <xdr:row>586</xdr:row>
      <xdr:rowOff>304800</xdr:rowOff>
    </xdr:to>
    <xdr:sp macro="" textlink="">
      <xdr:nvSpPr>
        <xdr:cNvPr id="27108" name="AutoShape 3556" descr="https://adas-server.mobiledrivetech.com/polarion/icons/default/enums/type_spike.gif">
          <a:hlinkClick xmlns:r="http://schemas.openxmlformats.org/officeDocument/2006/relationships" r:id="rId1170" tgtFrame="_top"/>
          <a:extLst>
            <a:ext uri="{FF2B5EF4-FFF2-40B4-BE49-F238E27FC236}">
              <a16:creationId xmlns:a16="http://schemas.microsoft.com/office/drawing/2014/main" id="{6B40D1F2-8200-4595-9510-C90BF0481E37}"/>
            </a:ext>
          </a:extLst>
        </xdr:cNvPr>
        <xdr:cNvSpPr>
          <a:spLocks noChangeAspect="1" noChangeArrowheads="1"/>
        </xdr:cNvSpPr>
      </xdr:nvSpPr>
      <xdr:spPr bwMode="auto">
        <a:xfrm>
          <a:off x="5797550" y="3828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xdr:row>
      <xdr:rowOff>0</xdr:rowOff>
    </xdr:from>
    <xdr:to>
      <xdr:col>0</xdr:col>
      <xdr:colOff>304800</xdr:colOff>
      <xdr:row>587</xdr:row>
      <xdr:rowOff>304800</xdr:rowOff>
    </xdr:to>
    <xdr:sp macro="" textlink="">
      <xdr:nvSpPr>
        <xdr:cNvPr id="27109" name="AutoShape 3557" descr="https://adas-server.mobiledrivetech.com/polarion/ria/images/suspect.gif">
          <a:extLst>
            <a:ext uri="{FF2B5EF4-FFF2-40B4-BE49-F238E27FC236}">
              <a16:creationId xmlns:a16="http://schemas.microsoft.com/office/drawing/2014/main" id="{788212E3-E2B0-43EA-94BE-D38E4A64BB66}"/>
            </a:ext>
          </a:extLst>
        </xdr:cNvPr>
        <xdr:cNvSpPr>
          <a:spLocks noChangeAspect="1" noChangeArrowheads="1"/>
        </xdr:cNvSpPr>
      </xdr:nvSpPr>
      <xdr:spPr bwMode="auto">
        <a:xfrm>
          <a:off x="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587</xdr:row>
      <xdr:rowOff>0</xdr:rowOff>
    </xdr:from>
    <xdr:to>
      <xdr:col>0</xdr:col>
      <xdr:colOff>615950</xdr:colOff>
      <xdr:row>587</xdr:row>
      <xdr:rowOff>304800</xdr:rowOff>
    </xdr:to>
    <xdr:sp macro="" textlink="">
      <xdr:nvSpPr>
        <xdr:cNvPr id="27110" name="AutoShape 3558">
          <a:extLst>
            <a:ext uri="{FF2B5EF4-FFF2-40B4-BE49-F238E27FC236}">
              <a16:creationId xmlns:a16="http://schemas.microsoft.com/office/drawing/2014/main" id="{FE35ADFC-2971-4611-90A6-05AF75DF6228}"/>
            </a:ext>
          </a:extLst>
        </xdr:cNvPr>
        <xdr:cNvSpPr>
          <a:spLocks noChangeAspect="1" noChangeArrowheads="1"/>
        </xdr:cNvSpPr>
      </xdr:nvSpPr>
      <xdr:spPr bwMode="auto">
        <a:xfrm>
          <a:off x="31115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587</xdr:row>
      <xdr:rowOff>0</xdr:rowOff>
    </xdr:from>
    <xdr:to>
      <xdr:col>0</xdr:col>
      <xdr:colOff>927100</xdr:colOff>
      <xdr:row>587</xdr:row>
      <xdr:rowOff>304800</xdr:rowOff>
    </xdr:to>
    <xdr:sp macro="" textlink="">
      <xdr:nvSpPr>
        <xdr:cNvPr id="27111" name="AutoShape 3559" descr="https://adas-server.mobiledrivetech.com/polarion/icons/default/enums/type_purple_spec.png">
          <a:hlinkClick xmlns:r="http://schemas.openxmlformats.org/officeDocument/2006/relationships" r:id="rId1171" tgtFrame="_blank"/>
          <a:extLst>
            <a:ext uri="{FF2B5EF4-FFF2-40B4-BE49-F238E27FC236}">
              <a16:creationId xmlns:a16="http://schemas.microsoft.com/office/drawing/2014/main" id="{6DB3AB49-B351-4D3B-A2B9-AC4FA596B554}"/>
            </a:ext>
          </a:extLst>
        </xdr:cNvPr>
        <xdr:cNvSpPr>
          <a:spLocks noChangeAspect="1" noChangeArrowheads="1"/>
        </xdr:cNvSpPr>
      </xdr:nvSpPr>
      <xdr:spPr bwMode="auto">
        <a:xfrm>
          <a:off x="62230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587</xdr:row>
      <xdr:rowOff>0</xdr:rowOff>
    </xdr:from>
    <xdr:to>
      <xdr:col>1</xdr:col>
      <xdr:colOff>304800</xdr:colOff>
      <xdr:row>587</xdr:row>
      <xdr:rowOff>304800</xdr:rowOff>
    </xdr:to>
    <xdr:sp macro="" textlink="">
      <xdr:nvSpPr>
        <xdr:cNvPr id="27112" name="AutoShape 3560" descr="https://adas-server.mobiledrivetech.com/polarion/icons/default/enums/type_purple_spec.png">
          <a:hlinkClick xmlns:r="http://schemas.openxmlformats.org/officeDocument/2006/relationships" r:id="rId1171" tgtFrame="_top"/>
          <a:extLst>
            <a:ext uri="{FF2B5EF4-FFF2-40B4-BE49-F238E27FC236}">
              <a16:creationId xmlns:a16="http://schemas.microsoft.com/office/drawing/2014/main" id="{50FDA7D2-D93E-4252-A472-B23EA6EA6EEB}"/>
            </a:ext>
          </a:extLst>
        </xdr:cNvPr>
        <xdr:cNvSpPr>
          <a:spLocks noChangeAspect="1" noChangeArrowheads="1"/>
        </xdr:cNvSpPr>
      </xdr:nvSpPr>
      <xdr:spPr bwMode="auto">
        <a:xfrm>
          <a:off x="202565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587</xdr:row>
      <xdr:rowOff>0</xdr:rowOff>
    </xdr:from>
    <xdr:to>
      <xdr:col>2</xdr:col>
      <xdr:colOff>304800</xdr:colOff>
      <xdr:row>587</xdr:row>
      <xdr:rowOff>304800</xdr:rowOff>
    </xdr:to>
    <xdr:sp macro="" textlink="">
      <xdr:nvSpPr>
        <xdr:cNvPr id="27113" name="AutoShape 3561" descr="https://adas-server.mobiledrivetech.com/polarion/icons/default/enums/type_spike.gif">
          <a:hlinkClick xmlns:r="http://schemas.openxmlformats.org/officeDocument/2006/relationships" r:id="rId1172" tgtFrame="_blank"/>
          <a:extLst>
            <a:ext uri="{FF2B5EF4-FFF2-40B4-BE49-F238E27FC236}">
              <a16:creationId xmlns:a16="http://schemas.microsoft.com/office/drawing/2014/main" id="{9DAA062C-9C57-424E-B23C-C11069B8A5C3}"/>
            </a:ext>
          </a:extLst>
        </xdr:cNvPr>
        <xdr:cNvSpPr>
          <a:spLocks noChangeAspect="1" noChangeArrowheads="1"/>
        </xdr:cNvSpPr>
      </xdr:nvSpPr>
      <xdr:spPr bwMode="auto">
        <a:xfrm>
          <a:off x="265430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587</xdr:row>
      <xdr:rowOff>0</xdr:rowOff>
    </xdr:from>
    <xdr:to>
      <xdr:col>3</xdr:col>
      <xdr:colOff>304800</xdr:colOff>
      <xdr:row>587</xdr:row>
      <xdr:rowOff>304800</xdr:rowOff>
    </xdr:to>
    <xdr:sp macro="" textlink="">
      <xdr:nvSpPr>
        <xdr:cNvPr id="27114" name="AutoShape 3562" descr="https://adas-server.mobiledrivetech.com/polarion/icons/default/enums/type_spike.gif">
          <a:hlinkClick xmlns:r="http://schemas.openxmlformats.org/officeDocument/2006/relationships" r:id="rId1172" tgtFrame="_top"/>
          <a:extLst>
            <a:ext uri="{FF2B5EF4-FFF2-40B4-BE49-F238E27FC236}">
              <a16:creationId xmlns:a16="http://schemas.microsoft.com/office/drawing/2014/main" id="{75F182B0-44AD-4E66-8017-4AB081ECD4D9}"/>
            </a:ext>
          </a:extLst>
        </xdr:cNvPr>
        <xdr:cNvSpPr>
          <a:spLocks noChangeAspect="1" noChangeArrowheads="1"/>
        </xdr:cNvSpPr>
      </xdr:nvSpPr>
      <xdr:spPr bwMode="auto">
        <a:xfrm>
          <a:off x="5797550" y="383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0</xdr:col>
      <xdr:colOff>304800</xdr:colOff>
      <xdr:row>588</xdr:row>
      <xdr:rowOff>304800</xdr:rowOff>
    </xdr:to>
    <xdr:sp macro="" textlink="">
      <xdr:nvSpPr>
        <xdr:cNvPr id="27115" name="AutoShape 3563" descr="https://adas-server.mobiledrivetech.com/polarion/ria/images/suspect.gif">
          <a:extLst>
            <a:ext uri="{FF2B5EF4-FFF2-40B4-BE49-F238E27FC236}">
              <a16:creationId xmlns:a16="http://schemas.microsoft.com/office/drawing/2014/main" id="{034CDE8A-ED01-444F-A5C4-C9B88655A34D}"/>
            </a:ext>
          </a:extLst>
        </xdr:cNvPr>
        <xdr:cNvSpPr>
          <a:spLocks noChangeAspect="1" noChangeArrowheads="1"/>
        </xdr:cNvSpPr>
      </xdr:nvSpPr>
      <xdr:spPr bwMode="auto">
        <a:xfrm>
          <a:off x="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588</xdr:row>
      <xdr:rowOff>0</xdr:rowOff>
    </xdr:from>
    <xdr:to>
      <xdr:col>0</xdr:col>
      <xdr:colOff>615950</xdr:colOff>
      <xdr:row>588</xdr:row>
      <xdr:rowOff>304800</xdr:rowOff>
    </xdr:to>
    <xdr:sp macro="" textlink="">
      <xdr:nvSpPr>
        <xdr:cNvPr id="27116" name="AutoShape 3564">
          <a:extLst>
            <a:ext uri="{FF2B5EF4-FFF2-40B4-BE49-F238E27FC236}">
              <a16:creationId xmlns:a16="http://schemas.microsoft.com/office/drawing/2014/main" id="{3903091B-394E-4AFD-AE72-153115EE7C12}"/>
            </a:ext>
          </a:extLst>
        </xdr:cNvPr>
        <xdr:cNvSpPr>
          <a:spLocks noChangeAspect="1" noChangeArrowheads="1"/>
        </xdr:cNvSpPr>
      </xdr:nvSpPr>
      <xdr:spPr bwMode="auto">
        <a:xfrm>
          <a:off x="31115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588</xdr:row>
      <xdr:rowOff>0</xdr:rowOff>
    </xdr:from>
    <xdr:to>
      <xdr:col>0</xdr:col>
      <xdr:colOff>927100</xdr:colOff>
      <xdr:row>588</xdr:row>
      <xdr:rowOff>304800</xdr:rowOff>
    </xdr:to>
    <xdr:sp macro="" textlink="">
      <xdr:nvSpPr>
        <xdr:cNvPr id="27117" name="AutoShape 3565" descr="https://adas-server.mobiledrivetech.com/polarion/icons/default/enums/type_purple_spec.png">
          <a:hlinkClick xmlns:r="http://schemas.openxmlformats.org/officeDocument/2006/relationships" r:id="rId1173" tgtFrame="_blank"/>
          <a:extLst>
            <a:ext uri="{FF2B5EF4-FFF2-40B4-BE49-F238E27FC236}">
              <a16:creationId xmlns:a16="http://schemas.microsoft.com/office/drawing/2014/main" id="{F1873184-0DD0-429C-A91B-BC72709C732B}"/>
            </a:ext>
          </a:extLst>
        </xdr:cNvPr>
        <xdr:cNvSpPr>
          <a:spLocks noChangeAspect="1" noChangeArrowheads="1"/>
        </xdr:cNvSpPr>
      </xdr:nvSpPr>
      <xdr:spPr bwMode="auto">
        <a:xfrm>
          <a:off x="62230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588</xdr:row>
      <xdr:rowOff>0</xdr:rowOff>
    </xdr:from>
    <xdr:to>
      <xdr:col>1</xdr:col>
      <xdr:colOff>304800</xdr:colOff>
      <xdr:row>588</xdr:row>
      <xdr:rowOff>304800</xdr:rowOff>
    </xdr:to>
    <xdr:sp macro="" textlink="">
      <xdr:nvSpPr>
        <xdr:cNvPr id="27118" name="AutoShape 3566" descr="https://adas-server.mobiledrivetech.com/polarion/icons/default/enums/type_purple_spec.png">
          <a:hlinkClick xmlns:r="http://schemas.openxmlformats.org/officeDocument/2006/relationships" r:id="rId1173" tgtFrame="_top"/>
          <a:extLst>
            <a:ext uri="{FF2B5EF4-FFF2-40B4-BE49-F238E27FC236}">
              <a16:creationId xmlns:a16="http://schemas.microsoft.com/office/drawing/2014/main" id="{D5EC51FC-64CA-4030-ABAA-FB3E1CF5CB85}"/>
            </a:ext>
          </a:extLst>
        </xdr:cNvPr>
        <xdr:cNvSpPr>
          <a:spLocks noChangeAspect="1" noChangeArrowheads="1"/>
        </xdr:cNvSpPr>
      </xdr:nvSpPr>
      <xdr:spPr bwMode="auto">
        <a:xfrm>
          <a:off x="202565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588</xdr:row>
      <xdr:rowOff>0</xdr:rowOff>
    </xdr:from>
    <xdr:to>
      <xdr:col>2</xdr:col>
      <xdr:colOff>304800</xdr:colOff>
      <xdr:row>588</xdr:row>
      <xdr:rowOff>304800</xdr:rowOff>
    </xdr:to>
    <xdr:sp macro="" textlink="">
      <xdr:nvSpPr>
        <xdr:cNvPr id="27119" name="AutoShape 3567" descr="https://adas-server.mobiledrivetech.com/polarion/icons/default/enums/type_spike.gif">
          <a:hlinkClick xmlns:r="http://schemas.openxmlformats.org/officeDocument/2006/relationships" r:id="rId1174" tgtFrame="_blank"/>
          <a:extLst>
            <a:ext uri="{FF2B5EF4-FFF2-40B4-BE49-F238E27FC236}">
              <a16:creationId xmlns:a16="http://schemas.microsoft.com/office/drawing/2014/main" id="{6E63190A-06B0-474F-AD12-C2D217EBA0E2}"/>
            </a:ext>
          </a:extLst>
        </xdr:cNvPr>
        <xdr:cNvSpPr>
          <a:spLocks noChangeAspect="1" noChangeArrowheads="1"/>
        </xdr:cNvSpPr>
      </xdr:nvSpPr>
      <xdr:spPr bwMode="auto">
        <a:xfrm>
          <a:off x="265430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588</xdr:row>
      <xdr:rowOff>0</xdr:rowOff>
    </xdr:from>
    <xdr:to>
      <xdr:col>3</xdr:col>
      <xdr:colOff>304800</xdr:colOff>
      <xdr:row>588</xdr:row>
      <xdr:rowOff>304800</xdr:rowOff>
    </xdr:to>
    <xdr:sp macro="" textlink="">
      <xdr:nvSpPr>
        <xdr:cNvPr id="27120" name="AutoShape 3568" descr="https://adas-server.mobiledrivetech.com/polarion/icons/default/enums/type_spike.gif">
          <a:hlinkClick xmlns:r="http://schemas.openxmlformats.org/officeDocument/2006/relationships" r:id="rId1174" tgtFrame="_top"/>
          <a:extLst>
            <a:ext uri="{FF2B5EF4-FFF2-40B4-BE49-F238E27FC236}">
              <a16:creationId xmlns:a16="http://schemas.microsoft.com/office/drawing/2014/main" id="{BE6A9302-44E8-4EE2-AAC8-6726F3909302}"/>
            </a:ext>
          </a:extLst>
        </xdr:cNvPr>
        <xdr:cNvSpPr>
          <a:spLocks noChangeAspect="1" noChangeArrowheads="1"/>
        </xdr:cNvSpPr>
      </xdr:nvSpPr>
      <xdr:spPr bwMode="auto">
        <a:xfrm>
          <a:off x="5797550" y="3841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xdr:row>
      <xdr:rowOff>0</xdr:rowOff>
    </xdr:from>
    <xdr:to>
      <xdr:col>0</xdr:col>
      <xdr:colOff>304800</xdr:colOff>
      <xdr:row>589</xdr:row>
      <xdr:rowOff>304800</xdr:rowOff>
    </xdr:to>
    <xdr:sp macro="" textlink="">
      <xdr:nvSpPr>
        <xdr:cNvPr id="27121" name="AutoShape 3569" descr="https://adas-server.mobiledrivetech.com/polarion/ria/images/suspect.gif">
          <a:extLst>
            <a:ext uri="{FF2B5EF4-FFF2-40B4-BE49-F238E27FC236}">
              <a16:creationId xmlns:a16="http://schemas.microsoft.com/office/drawing/2014/main" id="{348C33CB-A8D3-4390-9EC1-12C9612DFB5A}"/>
            </a:ext>
          </a:extLst>
        </xdr:cNvPr>
        <xdr:cNvSpPr>
          <a:spLocks noChangeAspect="1" noChangeArrowheads="1"/>
        </xdr:cNvSpPr>
      </xdr:nvSpPr>
      <xdr:spPr bwMode="auto">
        <a:xfrm>
          <a:off x="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589</xdr:row>
      <xdr:rowOff>0</xdr:rowOff>
    </xdr:from>
    <xdr:to>
      <xdr:col>0</xdr:col>
      <xdr:colOff>615950</xdr:colOff>
      <xdr:row>589</xdr:row>
      <xdr:rowOff>304800</xdr:rowOff>
    </xdr:to>
    <xdr:sp macro="" textlink="">
      <xdr:nvSpPr>
        <xdr:cNvPr id="27122" name="AutoShape 3570">
          <a:extLst>
            <a:ext uri="{FF2B5EF4-FFF2-40B4-BE49-F238E27FC236}">
              <a16:creationId xmlns:a16="http://schemas.microsoft.com/office/drawing/2014/main" id="{80B88633-5FA2-4DE2-A084-B7EB1340EE8E}"/>
            </a:ext>
          </a:extLst>
        </xdr:cNvPr>
        <xdr:cNvSpPr>
          <a:spLocks noChangeAspect="1" noChangeArrowheads="1"/>
        </xdr:cNvSpPr>
      </xdr:nvSpPr>
      <xdr:spPr bwMode="auto">
        <a:xfrm>
          <a:off x="31115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589</xdr:row>
      <xdr:rowOff>0</xdr:rowOff>
    </xdr:from>
    <xdr:to>
      <xdr:col>0</xdr:col>
      <xdr:colOff>927100</xdr:colOff>
      <xdr:row>589</xdr:row>
      <xdr:rowOff>304800</xdr:rowOff>
    </xdr:to>
    <xdr:sp macro="" textlink="">
      <xdr:nvSpPr>
        <xdr:cNvPr id="27123" name="AutoShape 3571" descr="https://adas-server.mobiledrivetech.com/polarion/icons/default/enums/type_purple_spec.png">
          <a:hlinkClick xmlns:r="http://schemas.openxmlformats.org/officeDocument/2006/relationships" r:id="rId1175" tgtFrame="_blank"/>
          <a:extLst>
            <a:ext uri="{FF2B5EF4-FFF2-40B4-BE49-F238E27FC236}">
              <a16:creationId xmlns:a16="http://schemas.microsoft.com/office/drawing/2014/main" id="{73D26864-6C89-496B-82ED-7BF241A72C32}"/>
            </a:ext>
          </a:extLst>
        </xdr:cNvPr>
        <xdr:cNvSpPr>
          <a:spLocks noChangeAspect="1" noChangeArrowheads="1"/>
        </xdr:cNvSpPr>
      </xdr:nvSpPr>
      <xdr:spPr bwMode="auto">
        <a:xfrm>
          <a:off x="62230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589</xdr:row>
      <xdr:rowOff>0</xdr:rowOff>
    </xdr:from>
    <xdr:to>
      <xdr:col>1</xdr:col>
      <xdr:colOff>304800</xdr:colOff>
      <xdr:row>589</xdr:row>
      <xdr:rowOff>304800</xdr:rowOff>
    </xdr:to>
    <xdr:sp macro="" textlink="">
      <xdr:nvSpPr>
        <xdr:cNvPr id="27124" name="AutoShape 3572" descr="https://adas-server.mobiledrivetech.com/polarion/icons/default/enums/type_purple_spec.png">
          <a:hlinkClick xmlns:r="http://schemas.openxmlformats.org/officeDocument/2006/relationships" r:id="rId1175" tgtFrame="_top"/>
          <a:extLst>
            <a:ext uri="{FF2B5EF4-FFF2-40B4-BE49-F238E27FC236}">
              <a16:creationId xmlns:a16="http://schemas.microsoft.com/office/drawing/2014/main" id="{E957A7F2-FDC1-447B-9F22-E903E3253BBC}"/>
            </a:ext>
          </a:extLst>
        </xdr:cNvPr>
        <xdr:cNvSpPr>
          <a:spLocks noChangeAspect="1" noChangeArrowheads="1"/>
        </xdr:cNvSpPr>
      </xdr:nvSpPr>
      <xdr:spPr bwMode="auto">
        <a:xfrm>
          <a:off x="202565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589</xdr:row>
      <xdr:rowOff>0</xdr:rowOff>
    </xdr:from>
    <xdr:to>
      <xdr:col>2</xdr:col>
      <xdr:colOff>304800</xdr:colOff>
      <xdr:row>589</xdr:row>
      <xdr:rowOff>304800</xdr:rowOff>
    </xdr:to>
    <xdr:sp macro="" textlink="">
      <xdr:nvSpPr>
        <xdr:cNvPr id="27125" name="AutoShape 3573" descr="https://adas-server.mobiledrivetech.com/polarion/icons/default/enums/type_spike.gif">
          <a:hlinkClick xmlns:r="http://schemas.openxmlformats.org/officeDocument/2006/relationships" r:id="rId1176" tgtFrame="_blank"/>
          <a:extLst>
            <a:ext uri="{FF2B5EF4-FFF2-40B4-BE49-F238E27FC236}">
              <a16:creationId xmlns:a16="http://schemas.microsoft.com/office/drawing/2014/main" id="{37BBE862-B5AB-4EBE-B5A2-538DCB2C2B8D}"/>
            </a:ext>
          </a:extLst>
        </xdr:cNvPr>
        <xdr:cNvSpPr>
          <a:spLocks noChangeAspect="1" noChangeArrowheads="1"/>
        </xdr:cNvSpPr>
      </xdr:nvSpPr>
      <xdr:spPr bwMode="auto">
        <a:xfrm>
          <a:off x="265430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589</xdr:row>
      <xdr:rowOff>0</xdr:rowOff>
    </xdr:from>
    <xdr:to>
      <xdr:col>3</xdr:col>
      <xdr:colOff>304800</xdr:colOff>
      <xdr:row>589</xdr:row>
      <xdr:rowOff>304800</xdr:rowOff>
    </xdr:to>
    <xdr:sp macro="" textlink="">
      <xdr:nvSpPr>
        <xdr:cNvPr id="27126" name="AutoShape 3574" descr="https://adas-server.mobiledrivetech.com/polarion/icons/default/enums/type_spike.gif">
          <a:hlinkClick xmlns:r="http://schemas.openxmlformats.org/officeDocument/2006/relationships" r:id="rId1176" tgtFrame="_top"/>
          <a:extLst>
            <a:ext uri="{FF2B5EF4-FFF2-40B4-BE49-F238E27FC236}">
              <a16:creationId xmlns:a16="http://schemas.microsoft.com/office/drawing/2014/main" id="{D3A28ABB-62FC-491E-82A3-E5D0C1EDB2C8}"/>
            </a:ext>
          </a:extLst>
        </xdr:cNvPr>
        <xdr:cNvSpPr>
          <a:spLocks noChangeAspect="1" noChangeArrowheads="1"/>
        </xdr:cNvSpPr>
      </xdr:nvSpPr>
      <xdr:spPr bwMode="auto">
        <a:xfrm>
          <a:off x="5797550" y="3848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xdr:row>
      <xdr:rowOff>0</xdr:rowOff>
    </xdr:from>
    <xdr:to>
      <xdr:col>0</xdr:col>
      <xdr:colOff>304800</xdr:colOff>
      <xdr:row>590</xdr:row>
      <xdr:rowOff>304800</xdr:rowOff>
    </xdr:to>
    <xdr:sp macro="" textlink="">
      <xdr:nvSpPr>
        <xdr:cNvPr id="27127" name="AutoShape 3575" descr="https://adas-server.mobiledrivetech.com/polarion/ria/images/suspect.gif">
          <a:extLst>
            <a:ext uri="{FF2B5EF4-FFF2-40B4-BE49-F238E27FC236}">
              <a16:creationId xmlns:a16="http://schemas.microsoft.com/office/drawing/2014/main" id="{3F872707-4AA7-4C84-B0C1-C63301391BE1}"/>
            </a:ext>
          </a:extLst>
        </xdr:cNvPr>
        <xdr:cNvSpPr>
          <a:spLocks noChangeAspect="1" noChangeArrowheads="1"/>
        </xdr:cNvSpPr>
      </xdr:nvSpPr>
      <xdr:spPr bwMode="auto">
        <a:xfrm>
          <a:off x="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590</xdr:row>
      <xdr:rowOff>0</xdr:rowOff>
    </xdr:from>
    <xdr:to>
      <xdr:col>0</xdr:col>
      <xdr:colOff>615950</xdr:colOff>
      <xdr:row>590</xdr:row>
      <xdr:rowOff>304800</xdr:rowOff>
    </xdr:to>
    <xdr:sp macro="" textlink="">
      <xdr:nvSpPr>
        <xdr:cNvPr id="27128" name="AutoShape 3576">
          <a:extLst>
            <a:ext uri="{FF2B5EF4-FFF2-40B4-BE49-F238E27FC236}">
              <a16:creationId xmlns:a16="http://schemas.microsoft.com/office/drawing/2014/main" id="{39D954C9-71E4-4474-A1C7-29652C7BB0FA}"/>
            </a:ext>
          </a:extLst>
        </xdr:cNvPr>
        <xdr:cNvSpPr>
          <a:spLocks noChangeAspect="1" noChangeArrowheads="1"/>
        </xdr:cNvSpPr>
      </xdr:nvSpPr>
      <xdr:spPr bwMode="auto">
        <a:xfrm>
          <a:off x="31115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590</xdr:row>
      <xdr:rowOff>0</xdr:rowOff>
    </xdr:from>
    <xdr:to>
      <xdr:col>0</xdr:col>
      <xdr:colOff>927100</xdr:colOff>
      <xdr:row>590</xdr:row>
      <xdr:rowOff>304800</xdr:rowOff>
    </xdr:to>
    <xdr:sp macro="" textlink="">
      <xdr:nvSpPr>
        <xdr:cNvPr id="27129" name="AutoShape 3577" descr="https://adas-server.mobiledrivetech.com/polarion/icons/default/enums/type_purple_spec.png">
          <a:hlinkClick xmlns:r="http://schemas.openxmlformats.org/officeDocument/2006/relationships" r:id="rId1177" tgtFrame="_blank"/>
          <a:extLst>
            <a:ext uri="{FF2B5EF4-FFF2-40B4-BE49-F238E27FC236}">
              <a16:creationId xmlns:a16="http://schemas.microsoft.com/office/drawing/2014/main" id="{FE1F4562-7CAA-46E5-8366-5D490D314CCE}"/>
            </a:ext>
          </a:extLst>
        </xdr:cNvPr>
        <xdr:cNvSpPr>
          <a:spLocks noChangeAspect="1" noChangeArrowheads="1"/>
        </xdr:cNvSpPr>
      </xdr:nvSpPr>
      <xdr:spPr bwMode="auto">
        <a:xfrm>
          <a:off x="62230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590</xdr:row>
      <xdr:rowOff>0</xdr:rowOff>
    </xdr:from>
    <xdr:to>
      <xdr:col>1</xdr:col>
      <xdr:colOff>304800</xdr:colOff>
      <xdr:row>590</xdr:row>
      <xdr:rowOff>304800</xdr:rowOff>
    </xdr:to>
    <xdr:sp macro="" textlink="">
      <xdr:nvSpPr>
        <xdr:cNvPr id="27130" name="AutoShape 3578" descr="https://adas-server.mobiledrivetech.com/polarion/icons/default/enums/type_purple_spec.png">
          <a:hlinkClick xmlns:r="http://schemas.openxmlformats.org/officeDocument/2006/relationships" r:id="rId1177" tgtFrame="_top"/>
          <a:extLst>
            <a:ext uri="{FF2B5EF4-FFF2-40B4-BE49-F238E27FC236}">
              <a16:creationId xmlns:a16="http://schemas.microsoft.com/office/drawing/2014/main" id="{D056EED4-4651-4BD7-8FD1-373CBFDF6E07}"/>
            </a:ext>
          </a:extLst>
        </xdr:cNvPr>
        <xdr:cNvSpPr>
          <a:spLocks noChangeAspect="1" noChangeArrowheads="1"/>
        </xdr:cNvSpPr>
      </xdr:nvSpPr>
      <xdr:spPr bwMode="auto">
        <a:xfrm>
          <a:off x="202565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590</xdr:row>
      <xdr:rowOff>0</xdr:rowOff>
    </xdr:from>
    <xdr:to>
      <xdr:col>2</xdr:col>
      <xdr:colOff>304800</xdr:colOff>
      <xdr:row>590</xdr:row>
      <xdr:rowOff>304800</xdr:rowOff>
    </xdr:to>
    <xdr:sp macro="" textlink="">
      <xdr:nvSpPr>
        <xdr:cNvPr id="27131" name="AutoShape 3579" descr="https://adas-server.mobiledrivetech.com/polarion/icons/default/enums/type_spike.gif">
          <a:hlinkClick xmlns:r="http://schemas.openxmlformats.org/officeDocument/2006/relationships" r:id="rId1178" tgtFrame="_blank"/>
          <a:extLst>
            <a:ext uri="{FF2B5EF4-FFF2-40B4-BE49-F238E27FC236}">
              <a16:creationId xmlns:a16="http://schemas.microsoft.com/office/drawing/2014/main" id="{F5769C91-FDDB-48F7-BDB9-2979891A221C}"/>
            </a:ext>
          </a:extLst>
        </xdr:cNvPr>
        <xdr:cNvSpPr>
          <a:spLocks noChangeAspect="1" noChangeArrowheads="1"/>
        </xdr:cNvSpPr>
      </xdr:nvSpPr>
      <xdr:spPr bwMode="auto">
        <a:xfrm>
          <a:off x="265430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590</xdr:row>
      <xdr:rowOff>0</xdr:rowOff>
    </xdr:from>
    <xdr:to>
      <xdr:col>3</xdr:col>
      <xdr:colOff>304800</xdr:colOff>
      <xdr:row>590</xdr:row>
      <xdr:rowOff>304800</xdr:rowOff>
    </xdr:to>
    <xdr:sp macro="" textlink="">
      <xdr:nvSpPr>
        <xdr:cNvPr id="27132" name="AutoShape 3580" descr="https://adas-server.mobiledrivetech.com/polarion/icons/default/enums/type_spike.gif">
          <a:hlinkClick xmlns:r="http://schemas.openxmlformats.org/officeDocument/2006/relationships" r:id="rId1178" tgtFrame="_top"/>
          <a:extLst>
            <a:ext uri="{FF2B5EF4-FFF2-40B4-BE49-F238E27FC236}">
              <a16:creationId xmlns:a16="http://schemas.microsoft.com/office/drawing/2014/main" id="{3E9BFCB3-B78D-4BA8-9C2B-96CF11F60600}"/>
            </a:ext>
          </a:extLst>
        </xdr:cNvPr>
        <xdr:cNvSpPr>
          <a:spLocks noChangeAspect="1" noChangeArrowheads="1"/>
        </xdr:cNvSpPr>
      </xdr:nvSpPr>
      <xdr:spPr bwMode="auto">
        <a:xfrm>
          <a:off x="5797550" y="385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xdr:row>
      <xdr:rowOff>0</xdr:rowOff>
    </xdr:from>
    <xdr:to>
      <xdr:col>0</xdr:col>
      <xdr:colOff>304800</xdr:colOff>
      <xdr:row>591</xdr:row>
      <xdr:rowOff>304800</xdr:rowOff>
    </xdr:to>
    <xdr:sp macro="" textlink="">
      <xdr:nvSpPr>
        <xdr:cNvPr id="27133" name="AutoShape 3581" descr="https://adas-server.mobiledrivetech.com/polarion/ria/images/suspect.gif">
          <a:extLst>
            <a:ext uri="{FF2B5EF4-FFF2-40B4-BE49-F238E27FC236}">
              <a16:creationId xmlns:a16="http://schemas.microsoft.com/office/drawing/2014/main" id="{B1253B28-886E-4F1C-90E3-434820CD0CD5}"/>
            </a:ext>
          </a:extLst>
        </xdr:cNvPr>
        <xdr:cNvSpPr>
          <a:spLocks noChangeAspect="1" noChangeArrowheads="1"/>
        </xdr:cNvSpPr>
      </xdr:nvSpPr>
      <xdr:spPr bwMode="auto">
        <a:xfrm>
          <a:off x="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591</xdr:row>
      <xdr:rowOff>0</xdr:rowOff>
    </xdr:from>
    <xdr:to>
      <xdr:col>0</xdr:col>
      <xdr:colOff>615950</xdr:colOff>
      <xdr:row>591</xdr:row>
      <xdr:rowOff>304800</xdr:rowOff>
    </xdr:to>
    <xdr:sp macro="" textlink="">
      <xdr:nvSpPr>
        <xdr:cNvPr id="27134" name="AutoShape 3582">
          <a:extLst>
            <a:ext uri="{FF2B5EF4-FFF2-40B4-BE49-F238E27FC236}">
              <a16:creationId xmlns:a16="http://schemas.microsoft.com/office/drawing/2014/main" id="{0FF911BA-FE5F-495A-A8EC-FE063308A888}"/>
            </a:ext>
          </a:extLst>
        </xdr:cNvPr>
        <xdr:cNvSpPr>
          <a:spLocks noChangeAspect="1" noChangeArrowheads="1"/>
        </xdr:cNvSpPr>
      </xdr:nvSpPr>
      <xdr:spPr bwMode="auto">
        <a:xfrm>
          <a:off x="31115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591</xdr:row>
      <xdr:rowOff>0</xdr:rowOff>
    </xdr:from>
    <xdr:to>
      <xdr:col>0</xdr:col>
      <xdr:colOff>927100</xdr:colOff>
      <xdr:row>591</xdr:row>
      <xdr:rowOff>304800</xdr:rowOff>
    </xdr:to>
    <xdr:sp macro="" textlink="">
      <xdr:nvSpPr>
        <xdr:cNvPr id="27135" name="AutoShape 3583" descr="https://adas-server.mobiledrivetech.com/polarion/icons/default/enums/type_purple_spec.png">
          <a:hlinkClick xmlns:r="http://schemas.openxmlformats.org/officeDocument/2006/relationships" r:id="rId1179" tgtFrame="_blank"/>
          <a:extLst>
            <a:ext uri="{FF2B5EF4-FFF2-40B4-BE49-F238E27FC236}">
              <a16:creationId xmlns:a16="http://schemas.microsoft.com/office/drawing/2014/main" id="{22074D18-1952-4F14-A7FA-6B2AFFB5284A}"/>
            </a:ext>
          </a:extLst>
        </xdr:cNvPr>
        <xdr:cNvSpPr>
          <a:spLocks noChangeAspect="1" noChangeArrowheads="1"/>
        </xdr:cNvSpPr>
      </xdr:nvSpPr>
      <xdr:spPr bwMode="auto">
        <a:xfrm>
          <a:off x="62230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591</xdr:row>
      <xdr:rowOff>0</xdr:rowOff>
    </xdr:from>
    <xdr:to>
      <xdr:col>1</xdr:col>
      <xdr:colOff>304800</xdr:colOff>
      <xdr:row>591</xdr:row>
      <xdr:rowOff>304800</xdr:rowOff>
    </xdr:to>
    <xdr:sp macro="" textlink="">
      <xdr:nvSpPr>
        <xdr:cNvPr id="27136" name="AutoShape 3584" descr="https://adas-server.mobiledrivetech.com/polarion/icons/default/enums/type_purple_spec.png">
          <a:hlinkClick xmlns:r="http://schemas.openxmlformats.org/officeDocument/2006/relationships" r:id="rId1179" tgtFrame="_top"/>
          <a:extLst>
            <a:ext uri="{FF2B5EF4-FFF2-40B4-BE49-F238E27FC236}">
              <a16:creationId xmlns:a16="http://schemas.microsoft.com/office/drawing/2014/main" id="{D05D8C97-FC12-4554-9722-B3ACADE526DF}"/>
            </a:ext>
          </a:extLst>
        </xdr:cNvPr>
        <xdr:cNvSpPr>
          <a:spLocks noChangeAspect="1" noChangeArrowheads="1"/>
        </xdr:cNvSpPr>
      </xdr:nvSpPr>
      <xdr:spPr bwMode="auto">
        <a:xfrm>
          <a:off x="202565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591</xdr:row>
      <xdr:rowOff>0</xdr:rowOff>
    </xdr:from>
    <xdr:to>
      <xdr:col>2</xdr:col>
      <xdr:colOff>304800</xdr:colOff>
      <xdr:row>591</xdr:row>
      <xdr:rowOff>304800</xdr:rowOff>
    </xdr:to>
    <xdr:sp macro="" textlink="">
      <xdr:nvSpPr>
        <xdr:cNvPr id="27137" name="AutoShape 3585" descr="https://adas-server.mobiledrivetech.com/polarion/icons/default/enums/type_spike.gif">
          <a:hlinkClick xmlns:r="http://schemas.openxmlformats.org/officeDocument/2006/relationships" r:id="rId1180" tgtFrame="_blank"/>
          <a:extLst>
            <a:ext uri="{FF2B5EF4-FFF2-40B4-BE49-F238E27FC236}">
              <a16:creationId xmlns:a16="http://schemas.microsoft.com/office/drawing/2014/main" id="{789EC093-4E0F-4178-B16F-FB64BB7B95AA}"/>
            </a:ext>
          </a:extLst>
        </xdr:cNvPr>
        <xdr:cNvSpPr>
          <a:spLocks noChangeAspect="1" noChangeArrowheads="1"/>
        </xdr:cNvSpPr>
      </xdr:nvSpPr>
      <xdr:spPr bwMode="auto">
        <a:xfrm>
          <a:off x="265430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591</xdr:row>
      <xdr:rowOff>0</xdr:rowOff>
    </xdr:from>
    <xdr:to>
      <xdr:col>3</xdr:col>
      <xdr:colOff>304800</xdr:colOff>
      <xdr:row>591</xdr:row>
      <xdr:rowOff>304800</xdr:rowOff>
    </xdr:to>
    <xdr:sp macro="" textlink="">
      <xdr:nvSpPr>
        <xdr:cNvPr id="27138" name="AutoShape 3586" descr="https://adas-server.mobiledrivetech.com/polarion/icons/default/enums/type_spike.gif">
          <a:hlinkClick xmlns:r="http://schemas.openxmlformats.org/officeDocument/2006/relationships" r:id="rId1180" tgtFrame="_top"/>
          <a:extLst>
            <a:ext uri="{FF2B5EF4-FFF2-40B4-BE49-F238E27FC236}">
              <a16:creationId xmlns:a16="http://schemas.microsoft.com/office/drawing/2014/main" id="{E19EF776-87B7-468F-B6D8-843DCB902402}"/>
            </a:ext>
          </a:extLst>
        </xdr:cNvPr>
        <xdr:cNvSpPr>
          <a:spLocks noChangeAspect="1" noChangeArrowheads="1"/>
        </xdr:cNvSpPr>
      </xdr:nvSpPr>
      <xdr:spPr bwMode="auto">
        <a:xfrm>
          <a:off x="5797550" y="386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xdr:row>
      <xdr:rowOff>0</xdr:rowOff>
    </xdr:from>
    <xdr:to>
      <xdr:col>0</xdr:col>
      <xdr:colOff>304800</xdr:colOff>
      <xdr:row>592</xdr:row>
      <xdr:rowOff>304800</xdr:rowOff>
    </xdr:to>
    <xdr:sp macro="" textlink="">
      <xdr:nvSpPr>
        <xdr:cNvPr id="27139" name="AutoShape 3587" descr="https://adas-server.mobiledrivetech.com/polarion/ria/images/suspect.gif">
          <a:extLst>
            <a:ext uri="{FF2B5EF4-FFF2-40B4-BE49-F238E27FC236}">
              <a16:creationId xmlns:a16="http://schemas.microsoft.com/office/drawing/2014/main" id="{33097D25-24D9-4C3C-A5B7-A54968142426}"/>
            </a:ext>
          </a:extLst>
        </xdr:cNvPr>
        <xdr:cNvSpPr>
          <a:spLocks noChangeAspect="1" noChangeArrowheads="1"/>
        </xdr:cNvSpPr>
      </xdr:nvSpPr>
      <xdr:spPr bwMode="auto">
        <a:xfrm>
          <a:off x="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592</xdr:row>
      <xdr:rowOff>0</xdr:rowOff>
    </xdr:from>
    <xdr:to>
      <xdr:col>0</xdr:col>
      <xdr:colOff>615950</xdr:colOff>
      <xdr:row>592</xdr:row>
      <xdr:rowOff>304800</xdr:rowOff>
    </xdr:to>
    <xdr:sp macro="" textlink="">
      <xdr:nvSpPr>
        <xdr:cNvPr id="27140" name="AutoShape 3588">
          <a:extLst>
            <a:ext uri="{FF2B5EF4-FFF2-40B4-BE49-F238E27FC236}">
              <a16:creationId xmlns:a16="http://schemas.microsoft.com/office/drawing/2014/main" id="{51801E09-FF22-408D-AAC2-4369F6597354}"/>
            </a:ext>
          </a:extLst>
        </xdr:cNvPr>
        <xdr:cNvSpPr>
          <a:spLocks noChangeAspect="1" noChangeArrowheads="1"/>
        </xdr:cNvSpPr>
      </xdr:nvSpPr>
      <xdr:spPr bwMode="auto">
        <a:xfrm>
          <a:off x="31115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592</xdr:row>
      <xdr:rowOff>0</xdr:rowOff>
    </xdr:from>
    <xdr:to>
      <xdr:col>0</xdr:col>
      <xdr:colOff>927100</xdr:colOff>
      <xdr:row>592</xdr:row>
      <xdr:rowOff>304800</xdr:rowOff>
    </xdr:to>
    <xdr:sp macro="" textlink="">
      <xdr:nvSpPr>
        <xdr:cNvPr id="27141" name="AutoShape 3589" descr="https://adas-server.mobiledrivetech.com/polarion/icons/default/enums/type_purple_spec.png">
          <a:hlinkClick xmlns:r="http://schemas.openxmlformats.org/officeDocument/2006/relationships" r:id="rId1181" tgtFrame="_blank"/>
          <a:extLst>
            <a:ext uri="{FF2B5EF4-FFF2-40B4-BE49-F238E27FC236}">
              <a16:creationId xmlns:a16="http://schemas.microsoft.com/office/drawing/2014/main" id="{9C023467-D598-4345-99CD-0682E06202CB}"/>
            </a:ext>
          </a:extLst>
        </xdr:cNvPr>
        <xdr:cNvSpPr>
          <a:spLocks noChangeAspect="1" noChangeArrowheads="1"/>
        </xdr:cNvSpPr>
      </xdr:nvSpPr>
      <xdr:spPr bwMode="auto">
        <a:xfrm>
          <a:off x="62230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592</xdr:row>
      <xdr:rowOff>0</xdr:rowOff>
    </xdr:from>
    <xdr:to>
      <xdr:col>1</xdr:col>
      <xdr:colOff>304800</xdr:colOff>
      <xdr:row>592</xdr:row>
      <xdr:rowOff>304800</xdr:rowOff>
    </xdr:to>
    <xdr:sp macro="" textlink="">
      <xdr:nvSpPr>
        <xdr:cNvPr id="27142" name="AutoShape 3590" descr="https://adas-server.mobiledrivetech.com/polarion/icons/default/enums/type_purple_spec.png">
          <a:hlinkClick xmlns:r="http://schemas.openxmlformats.org/officeDocument/2006/relationships" r:id="rId1181" tgtFrame="_top"/>
          <a:extLst>
            <a:ext uri="{FF2B5EF4-FFF2-40B4-BE49-F238E27FC236}">
              <a16:creationId xmlns:a16="http://schemas.microsoft.com/office/drawing/2014/main" id="{5395FF99-0D49-4964-93C3-29F9884A4D35}"/>
            </a:ext>
          </a:extLst>
        </xdr:cNvPr>
        <xdr:cNvSpPr>
          <a:spLocks noChangeAspect="1" noChangeArrowheads="1"/>
        </xdr:cNvSpPr>
      </xdr:nvSpPr>
      <xdr:spPr bwMode="auto">
        <a:xfrm>
          <a:off x="202565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592</xdr:row>
      <xdr:rowOff>0</xdr:rowOff>
    </xdr:from>
    <xdr:to>
      <xdr:col>2</xdr:col>
      <xdr:colOff>304800</xdr:colOff>
      <xdr:row>592</xdr:row>
      <xdr:rowOff>304800</xdr:rowOff>
    </xdr:to>
    <xdr:sp macro="" textlink="">
      <xdr:nvSpPr>
        <xdr:cNvPr id="27143" name="AutoShape 3591" descr="https://adas-server.mobiledrivetech.com/polarion/icons/default/enums/type_spike.gif">
          <a:hlinkClick xmlns:r="http://schemas.openxmlformats.org/officeDocument/2006/relationships" r:id="rId1182" tgtFrame="_blank"/>
          <a:extLst>
            <a:ext uri="{FF2B5EF4-FFF2-40B4-BE49-F238E27FC236}">
              <a16:creationId xmlns:a16="http://schemas.microsoft.com/office/drawing/2014/main" id="{EAD4E174-B1FB-46A1-9EB3-96A2D992325A}"/>
            </a:ext>
          </a:extLst>
        </xdr:cNvPr>
        <xdr:cNvSpPr>
          <a:spLocks noChangeAspect="1" noChangeArrowheads="1"/>
        </xdr:cNvSpPr>
      </xdr:nvSpPr>
      <xdr:spPr bwMode="auto">
        <a:xfrm>
          <a:off x="265430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592</xdr:row>
      <xdr:rowOff>0</xdr:rowOff>
    </xdr:from>
    <xdr:to>
      <xdr:col>3</xdr:col>
      <xdr:colOff>304800</xdr:colOff>
      <xdr:row>592</xdr:row>
      <xdr:rowOff>304800</xdr:rowOff>
    </xdr:to>
    <xdr:sp macro="" textlink="">
      <xdr:nvSpPr>
        <xdr:cNvPr id="27144" name="AutoShape 3592" descr="https://adas-server.mobiledrivetech.com/polarion/icons/default/enums/type_spike.gif">
          <a:hlinkClick xmlns:r="http://schemas.openxmlformats.org/officeDocument/2006/relationships" r:id="rId1182" tgtFrame="_top"/>
          <a:extLst>
            <a:ext uri="{FF2B5EF4-FFF2-40B4-BE49-F238E27FC236}">
              <a16:creationId xmlns:a16="http://schemas.microsoft.com/office/drawing/2014/main" id="{1021A3F7-D8E4-4E61-8AB1-FD0A78446819}"/>
            </a:ext>
          </a:extLst>
        </xdr:cNvPr>
        <xdr:cNvSpPr>
          <a:spLocks noChangeAspect="1" noChangeArrowheads="1"/>
        </xdr:cNvSpPr>
      </xdr:nvSpPr>
      <xdr:spPr bwMode="auto">
        <a:xfrm>
          <a:off x="5797550" y="386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xdr:row>
      <xdr:rowOff>0</xdr:rowOff>
    </xdr:from>
    <xdr:to>
      <xdr:col>0</xdr:col>
      <xdr:colOff>304800</xdr:colOff>
      <xdr:row>593</xdr:row>
      <xdr:rowOff>304800</xdr:rowOff>
    </xdr:to>
    <xdr:sp macro="" textlink="">
      <xdr:nvSpPr>
        <xdr:cNvPr id="27145" name="AutoShape 3593" descr="https://adas-server.mobiledrivetech.com/polarion/ria/images/suspect.gif">
          <a:extLst>
            <a:ext uri="{FF2B5EF4-FFF2-40B4-BE49-F238E27FC236}">
              <a16:creationId xmlns:a16="http://schemas.microsoft.com/office/drawing/2014/main" id="{8105B45C-862D-4502-8166-AD59AC1BB4E9}"/>
            </a:ext>
          </a:extLst>
        </xdr:cNvPr>
        <xdr:cNvSpPr>
          <a:spLocks noChangeAspect="1" noChangeArrowheads="1"/>
        </xdr:cNvSpPr>
      </xdr:nvSpPr>
      <xdr:spPr bwMode="auto">
        <a:xfrm>
          <a:off x="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593</xdr:row>
      <xdr:rowOff>0</xdr:rowOff>
    </xdr:from>
    <xdr:to>
      <xdr:col>0</xdr:col>
      <xdr:colOff>615950</xdr:colOff>
      <xdr:row>593</xdr:row>
      <xdr:rowOff>304800</xdr:rowOff>
    </xdr:to>
    <xdr:sp macro="" textlink="">
      <xdr:nvSpPr>
        <xdr:cNvPr id="27146" name="AutoShape 3594">
          <a:extLst>
            <a:ext uri="{FF2B5EF4-FFF2-40B4-BE49-F238E27FC236}">
              <a16:creationId xmlns:a16="http://schemas.microsoft.com/office/drawing/2014/main" id="{4A71660C-D2C8-4C69-9D40-291D2248A401}"/>
            </a:ext>
          </a:extLst>
        </xdr:cNvPr>
        <xdr:cNvSpPr>
          <a:spLocks noChangeAspect="1" noChangeArrowheads="1"/>
        </xdr:cNvSpPr>
      </xdr:nvSpPr>
      <xdr:spPr bwMode="auto">
        <a:xfrm>
          <a:off x="31115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593</xdr:row>
      <xdr:rowOff>0</xdr:rowOff>
    </xdr:from>
    <xdr:to>
      <xdr:col>0</xdr:col>
      <xdr:colOff>927100</xdr:colOff>
      <xdr:row>593</xdr:row>
      <xdr:rowOff>304800</xdr:rowOff>
    </xdr:to>
    <xdr:sp macro="" textlink="">
      <xdr:nvSpPr>
        <xdr:cNvPr id="27147" name="AutoShape 3595" descr="https://adas-server.mobiledrivetech.com/polarion/icons/default/enums/type_purple_spec.png">
          <a:hlinkClick xmlns:r="http://schemas.openxmlformats.org/officeDocument/2006/relationships" r:id="rId1183" tgtFrame="_blank"/>
          <a:extLst>
            <a:ext uri="{FF2B5EF4-FFF2-40B4-BE49-F238E27FC236}">
              <a16:creationId xmlns:a16="http://schemas.microsoft.com/office/drawing/2014/main" id="{BBFEF3B8-C229-4C2A-98D7-F7B6B6976895}"/>
            </a:ext>
          </a:extLst>
        </xdr:cNvPr>
        <xdr:cNvSpPr>
          <a:spLocks noChangeAspect="1" noChangeArrowheads="1"/>
        </xdr:cNvSpPr>
      </xdr:nvSpPr>
      <xdr:spPr bwMode="auto">
        <a:xfrm>
          <a:off x="62230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593</xdr:row>
      <xdr:rowOff>0</xdr:rowOff>
    </xdr:from>
    <xdr:to>
      <xdr:col>1</xdr:col>
      <xdr:colOff>304800</xdr:colOff>
      <xdr:row>593</xdr:row>
      <xdr:rowOff>304800</xdr:rowOff>
    </xdr:to>
    <xdr:sp macro="" textlink="">
      <xdr:nvSpPr>
        <xdr:cNvPr id="27148" name="AutoShape 3596" descr="https://adas-server.mobiledrivetech.com/polarion/icons/default/enums/type_purple_spec.png">
          <a:hlinkClick xmlns:r="http://schemas.openxmlformats.org/officeDocument/2006/relationships" r:id="rId1183" tgtFrame="_top"/>
          <a:extLst>
            <a:ext uri="{FF2B5EF4-FFF2-40B4-BE49-F238E27FC236}">
              <a16:creationId xmlns:a16="http://schemas.microsoft.com/office/drawing/2014/main" id="{F1B58E3A-01B7-4664-9757-8159243A7298}"/>
            </a:ext>
          </a:extLst>
        </xdr:cNvPr>
        <xdr:cNvSpPr>
          <a:spLocks noChangeAspect="1" noChangeArrowheads="1"/>
        </xdr:cNvSpPr>
      </xdr:nvSpPr>
      <xdr:spPr bwMode="auto">
        <a:xfrm>
          <a:off x="202565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593</xdr:row>
      <xdr:rowOff>0</xdr:rowOff>
    </xdr:from>
    <xdr:to>
      <xdr:col>2</xdr:col>
      <xdr:colOff>304800</xdr:colOff>
      <xdr:row>593</xdr:row>
      <xdr:rowOff>304800</xdr:rowOff>
    </xdr:to>
    <xdr:sp macro="" textlink="">
      <xdr:nvSpPr>
        <xdr:cNvPr id="27149" name="AutoShape 3597" descr="https://adas-server.mobiledrivetech.com/polarion/icons/default/enums/type_spike.gif">
          <a:hlinkClick xmlns:r="http://schemas.openxmlformats.org/officeDocument/2006/relationships" r:id="rId1184" tgtFrame="_blank"/>
          <a:extLst>
            <a:ext uri="{FF2B5EF4-FFF2-40B4-BE49-F238E27FC236}">
              <a16:creationId xmlns:a16="http://schemas.microsoft.com/office/drawing/2014/main" id="{7F0C80D3-A59D-4803-8FFC-1B7B0EAAC259}"/>
            </a:ext>
          </a:extLst>
        </xdr:cNvPr>
        <xdr:cNvSpPr>
          <a:spLocks noChangeAspect="1" noChangeArrowheads="1"/>
        </xdr:cNvSpPr>
      </xdr:nvSpPr>
      <xdr:spPr bwMode="auto">
        <a:xfrm>
          <a:off x="265430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593</xdr:row>
      <xdr:rowOff>0</xdr:rowOff>
    </xdr:from>
    <xdr:to>
      <xdr:col>3</xdr:col>
      <xdr:colOff>304800</xdr:colOff>
      <xdr:row>593</xdr:row>
      <xdr:rowOff>304800</xdr:rowOff>
    </xdr:to>
    <xdr:sp macro="" textlink="">
      <xdr:nvSpPr>
        <xdr:cNvPr id="27150" name="AutoShape 3598" descr="https://adas-server.mobiledrivetech.com/polarion/icons/default/enums/type_spike.gif">
          <a:hlinkClick xmlns:r="http://schemas.openxmlformats.org/officeDocument/2006/relationships" r:id="rId1184" tgtFrame="_top"/>
          <a:extLst>
            <a:ext uri="{FF2B5EF4-FFF2-40B4-BE49-F238E27FC236}">
              <a16:creationId xmlns:a16="http://schemas.microsoft.com/office/drawing/2014/main" id="{7245475E-E630-4F75-891F-6042F443D9B1}"/>
            </a:ext>
          </a:extLst>
        </xdr:cNvPr>
        <xdr:cNvSpPr>
          <a:spLocks noChangeAspect="1" noChangeArrowheads="1"/>
        </xdr:cNvSpPr>
      </xdr:nvSpPr>
      <xdr:spPr bwMode="auto">
        <a:xfrm>
          <a:off x="5797550" y="3874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xdr:row>
      <xdr:rowOff>0</xdr:rowOff>
    </xdr:from>
    <xdr:to>
      <xdr:col>0</xdr:col>
      <xdr:colOff>304800</xdr:colOff>
      <xdr:row>594</xdr:row>
      <xdr:rowOff>304800</xdr:rowOff>
    </xdr:to>
    <xdr:sp macro="" textlink="">
      <xdr:nvSpPr>
        <xdr:cNvPr id="27151" name="AutoShape 3599" descr="https://adas-server.mobiledrivetech.com/polarion/ria/images/suspect.gif">
          <a:extLst>
            <a:ext uri="{FF2B5EF4-FFF2-40B4-BE49-F238E27FC236}">
              <a16:creationId xmlns:a16="http://schemas.microsoft.com/office/drawing/2014/main" id="{0BF6EB19-6A52-487D-A5EB-E3B2C2C5A082}"/>
            </a:ext>
          </a:extLst>
        </xdr:cNvPr>
        <xdr:cNvSpPr>
          <a:spLocks noChangeAspect="1" noChangeArrowheads="1"/>
        </xdr:cNvSpPr>
      </xdr:nvSpPr>
      <xdr:spPr bwMode="auto">
        <a:xfrm>
          <a:off x="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594</xdr:row>
      <xdr:rowOff>0</xdr:rowOff>
    </xdr:from>
    <xdr:to>
      <xdr:col>0</xdr:col>
      <xdr:colOff>615950</xdr:colOff>
      <xdr:row>594</xdr:row>
      <xdr:rowOff>304800</xdr:rowOff>
    </xdr:to>
    <xdr:sp macro="" textlink="">
      <xdr:nvSpPr>
        <xdr:cNvPr id="27152" name="AutoShape 3600">
          <a:extLst>
            <a:ext uri="{FF2B5EF4-FFF2-40B4-BE49-F238E27FC236}">
              <a16:creationId xmlns:a16="http://schemas.microsoft.com/office/drawing/2014/main" id="{095AC83E-19BA-4D50-8321-0020AA8AADA0}"/>
            </a:ext>
          </a:extLst>
        </xdr:cNvPr>
        <xdr:cNvSpPr>
          <a:spLocks noChangeAspect="1" noChangeArrowheads="1"/>
        </xdr:cNvSpPr>
      </xdr:nvSpPr>
      <xdr:spPr bwMode="auto">
        <a:xfrm>
          <a:off x="31115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594</xdr:row>
      <xdr:rowOff>0</xdr:rowOff>
    </xdr:from>
    <xdr:to>
      <xdr:col>0</xdr:col>
      <xdr:colOff>927100</xdr:colOff>
      <xdr:row>594</xdr:row>
      <xdr:rowOff>304800</xdr:rowOff>
    </xdr:to>
    <xdr:sp macro="" textlink="">
      <xdr:nvSpPr>
        <xdr:cNvPr id="27153" name="AutoShape 3601" descr="https://adas-server.mobiledrivetech.com/polarion/icons/default/enums/type_purple_spec.png">
          <a:hlinkClick xmlns:r="http://schemas.openxmlformats.org/officeDocument/2006/relationships" r:id="rId1185" tgtFrame="_blank"/>
          <a:extLst>
            <a:ext uri="{FF2B5EF4-FFF2-40B4-BE49-F238E27FC236}">
              <a16:creationId xmlns:a16="http://schemas.microsoft.com/office/drawing/2014/main" id="{82A9A49B-4AB9-4D8D-9A68-6DA5833504A4}"/>
            </a:ext>
          </a:extLst>
        </xdr:cNvPr>
        <xdr:cNvSpPr>
          <a:spLocks noChangeAspect="1" noChangeArrowheads="1"/>
        </xdr:cNvSpPr>
      </xdr:nvSpPr>
      <xdr:spPr bwMode="auto">
        <a:xfrm>
          <a:off x="62230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594</xdr:row>
      <xdr:rowOff>0</xdr:rowOff>
    </xdr:from>
    <xdr:to>
      <xdr:col>1</xdr:col>
      <xdr:colOff>304800</xdr:colOff>
      <xdr:row>594</xdr:row>
      <xdr:rowOff>304800</xdr:rowOff>
    </xdr:to>
    <xdr:sp macro="" textlink="">
      <xdr:nvSpPr>
        <xdr:cNvPr id="27154" name="AutoShape 3602" descr="https://adas-server.mobiledrivetech.com/polarion/icons/default/enums/type_purple_spec.png">
          <a:hlinkClick xmlns:r="http://schemas.openxmlformats.org/officeDocument/2006/relationships" r:id="rId1185" tgtFrame="_top"/>
          <a:extLst>
            <a:ext uri="{FF2B5EF4-FFF2-40B4-BE49-F238E27FC236}">
              <a16:creationId xmlns:a16="http://schemas.microsoft.com/office/drawing/2014/main" id="{91953945-88F9-4658-8CE8-6F1C1DDCCF36}"/>
            </a:ext>
          </a:extLst>
        </xdr:cNvPr>
        <xdr:cNvSpPr>
          <a:spLocks noChangeAspect="1" noChangeArrowheads="1"/>
        </xdr:cNvSpPr>
      </xdr:nvSpPr>
      <xdr:spPr bwMode="auto">
        <a:xfrm>
          <a:off x="202565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594</xdr:row>
      <xdr:rowOff>0</xdr:rowOff>
    </xdr:from>
    <xdr:to>
      <xdr:col>2</xdr:col>
      <xdr:colOff>304800</xdr:colOff>
      <xdr:row>594</xdr:row>
      <xdr:rowOff>304800</xdr:rowOff>
    </xdr:to>
    <xdr:sp macro="" textlink="">
      <xdr:nvSpPr>
        <xdr:cNvPr id="27155" name="AutoShape 3603" descr="https://adas-server.mobiledrivetech.com/polarion/icons/default/enums/type_spike.gif">
          <a:hlinkClick xmlns:r="http://schemas.openxmlformats.org/officeDocument/2006/relationships" r:id="rId1186" tgtFrame="_blank"/>
          <a:extLst>
            <a:ext uri="{FF2B5EF4-FFF2-40B4-BE49-F238E27FC236}">
              <a16:creationId xmlns:a16="http://schemas.microsoft.com/office/drawing/2014/main" id="{145A441D-2CD1-4D9C-8BC8-2B1281DA7C40}"/>
            </a:ext>
          </a:extLst>
        </xdr:cNvPr>
        <xdr:cNvSpPr>
          <a:spLocks noChangeAspect="1" noChangeArrowheads="1"/>
        </xdr:cNvSpPr>
      </xdr:nvSpPr>
      <xdr:spPr bwMode="auto">
        <a:xfrm>
          <a:off x="265430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594</xdr:row>
      <xdr:rowOff>0</xdr:rowOff>
    </xdr:from>
    <xdr:to>
      <xdr:col>3</xdr:col>
      <xdr:colOff>304800</xdr:colOff>
      <xdr:row>594</xdr:row>
      <xdr:rowOff>304800</xdr:rowOff>
    </xdr:to>
    <xdr:sp macro="" textlink="">
      <xdr:nvSpPr>
        <xdr:cNvPr id="27156" name="AutoShape 3604" descr="https://adas-server.mobiledrivetech.com/polarion/icons/default/enums/type_spike.gif">
          <a:hlinkClick xmlns:r="http://schemas.openxmlformats.org/officeDocument/2006/relationships" r:id="rId1186" tgtFrame="_top"/>
          <a:extLst>
            <a:ext uri="{FF2B5EF4-FFF2-40B4-BE49-F238E27FC236}">
              <a16:creationId xmlns:a16="http://schemas.microsoft.com/office/drawing/2014/main" id="{845A52FF-7364-425A-9353-9EEF8CF4268A}"/>
            </a:ext>
          </a:extLst>
        </xdr:cNvPr>
        <xdr:cNvSpPr>
          <a:spLocks noChangeAspect="1" noChangeArrowheads="1"/>
        </xdr:cNvSpPr>
      </xdr:nvSpPr>
      <xdr:spPr bwMode="auto">
        <a:xfrm>
          <a:off x="5797550" y="3880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xdr:row>
      <xdr:rowOff>0</xdr:rowOff>
    </xdr:from>
    <xdr:to>
      <xdr:col>0</xdr:col>
      <xdr:colOff>304800</xdr:colOff>
      <xdr:row>595</xdr:row>
      <xdr:rowOff>304800</xdr:rowOff>
    </xdr:to>
    <xdr:sp macro="" textlink="">
      <xdr:nvSpPr>
        <xdr:cNvPr id="27157" name="AutoShape 3605" descr="https://adas-server.mobiledrivetech.com/polarion/ria/images/suspect.gif">
          <a:extLst>
            <a:ext uri="{FF2B5EF4-FFF2-40B4-BE49-F238E27FC236}">
              <a16:creationId xmlns:a16="http://schemas.microsoft.com/office/drawing/2014/main" id="{DAE0EA07-F05D-4C94-AC07-C30A5D227340}"/>
            </a:ext>
          </a:extLst>
        </xdr:cNvPr>
        <xdr:cNvSpPr>
          <a:spLocks noChangeAspect="1" noChangeArrowheads="1"/>
        </xdr:cNvSpPr>
      </xdr:nvSpPr>
      <xdr:spPr bwMode="auto">
        <a:xfrm>
          <a:off x="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595</xdr:row>
      <xdr:rowOff>0</xdr:rowOff>
    </xdr:from>
    <xdr:to>
      <xdr:col>0</xdr:col>
      <xdr:colOff>615950</xdr:colOff>
      <xdr:row>595</xdr:row>
      <xdr:rowOff>304800</xdr:rowOff>
    </xdr:to>
    <xdr:sp macro="" textlink="">
      <xdr:nvSpPr>
        <xdr:cNvPr id="27158" name="AutoShape 3606">
          <a:extLst>
            <a:ext uri="{FF2B5EF4-FFF2-40B4-BE49-F238E27FC236}">
              <a16:creationId xmlns:a16="http://schemas.microsoft.com/office/drawing/2014/main" id="{ECD6594B-F33B-44B0-8431-12927C67F1EC}"/>
            </a:ext>
          </a:extLst>
        </xdr:cNvPr>
        <xdr:cNvSpPr>
          <a:spLocks noChangeAspect="1" noChangeArrowheads="1"/>
        </xdr:cNvSpPr>
      </xdr:nvSpPr>
      <xdr:spPr bwMode="auto">
        <a:xfrm>
          <a:off x="31115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595</xdr:row>
      <xdr:rowOff>0</xdr:rowOff>
    </xdr:from>
    <xdr:to>
      <xdr:col>0</xdr:col>
      <xdr:colOff>927100</xdr:colOff>
      <xdr:row>595</xdr:row>
      <xdr:rowOff>304800</xdr:rowOff>
    </xdr:to>
    <xdr:sp macro="" textlink="">
      <xdr:nvSpPr>
        <xdr:cNvPr id="27159" name="AutoShape 3607" descr="https://adas-server.mobiledrivetech.com/polarion/icons/default/enums/type_purple_spec.png">
          <a:hlinkClick xmlns:r="http://schemas.openxmlformats.org/officeDocument/2006/relationships" r:id="rId1187" tgtFrame="_blank"/>
          <a:extLst>
            <a:ext uri="{FF2B5EF4-FFF2-40B4-BE49-F238E27FC236}">
              <a16:creationId xmlns:a16="http://schemas.microsoft.com/office/drawing/2014/main" id="{D0BD9C05-E855-4BD6-9FE4-0D0A176216F2}"/>
            </a:ext>
          </a:extLst>
        </xdr:cNvPr>
        <xdr:cNvSpPr>
          <a:spLocks noChangeAspect="1" noChangeArrowheads="1"/>
        </xdr:cNvSpPr>
      </xdr:nvSpPr>
      <xdr:spPr bwMode="auto">
        <a:xfrm>
          <a:off x="62230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595</xdr:row>
      <xdr:rowOff>0</xdr:rowOff>
    </xdr:from>
    <xdr:to>
      <xdr:col>1</xdr:col>
      <xdr:colOff>304800</xdr:colOff>
      <xdr:row>595</xdr:row>
      <xdr:rowOff>304800</xdr:rowOff>
    </xdr:to>
    <xdr:sp macro="" textlink="">
      <xdr:nvSpPr>
        <xdr:cNvPr id="27160" name="AutoShape 3608" descr="https://adas-server.mobiledrivetech.com/polarion/icons/default/enums/type_purple_spec.png">
          <a:hlinkClick xmlns:r="http://schemas.openxmlformats.org/officeDocument/2006/relationships" r:id="rId1187" tgtFrame="_top"/>
          <a:extLst>
            <a:ext uri="{FF2B5EF4-FFF2-40B4-BE49-F238E27FC236}">
              <a16:creationId xmlns:a16="http://schemas.microsoft.com/office/drawing/2014/main" id="{DF6406A9-6613-4551-8EBA-595AF764E204}"/>
            </a:ext>
          </a:extLst>
        </xdr:cNvPr>
        <xdr:cNvSpPr>
          <a:spLocks noChangeAspect="1" noChangeArrowheads="1"/>
        </xdr:cNvSpPr>
      </xdr:nvSpPr>
      <xdr:spPr bwMode="auto">
        <a:xfrm>
          <a:off x="202565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595</xdr:row>
      <xdr:rowOff>0</xdr:rowOff>
    </xdr:from>
    <xdr:to>
      <xdr:col>2</xdr:col>
      <xdr:colOff>304800</xdr:colOff>
      <xdr:row>595</xdr:row>
      <xdr:rowOff>304800</xdr:rowOff>
    </xdr:to>
    <xdr:sp macro="" textlink="">
      <xdr:nvSpPr>
        <xdr:cNvPr id="27161" name="AutoShape 3609" descr="https://adas-server.mobiledrivetech.com/polarion/icons/default/enums/type_spike.gif">
          <a:hlinkClick xmlns:r="http://schemas.openxmlformats.org/officeDocument/2006/relationships" r:id="rId1188" tgtFrame="_blank"/>
          <a:extLst>
            <a:ext uri="{FF2B5EF4-FFF2-40B4-BE49-F238E27FC236}">
              <a16:creationId xmlns:a16="http://schemas.microsoft.com/office/drawing/2014/main" id="{396CD991-5981-4382-AD9E-9307ED8E8644}"/>
            </a:ext>
          </a:extLst>
        </xdr:cNvPr>
        <xdr:cNvSpPr>
          <a:spLocks noChangeAspect="1" noChangeArrowheads="1"/>
        </xdr:cNvSpPr>
      </xdr:nvSpPr>
      <xdr:spPr bwMode="auto">
        <a:xfrm>
          <a:off x="265430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595</xdr:row>
      <xdr:rowOff>0</xdr:rowOff>
    </xdr:from>
    <xdr:to>
      <xdr:col>3</xdr:col>
      <xdr:colOff>304800</xdr:colOff>
      <xdr:row>595</xdr:row>
      <xdr:rowOff>304800</xdr:rowOff>
    </xdr:to>
    <xdr:sp macro="" textlink="">
      <xdr:nvSpPr>
        <xdr:cNvPr id="27162" name="AutoShape 3610" descr="https://adas-server.mobiledrivetech.com/polarion/icons/default/enums/type_spike.gif">
          <a:hlinkClick xmlns:r="http://schemas.openxmlformats.org/officeDocument/2006/relationships" r:id="rId1188" tgtFrame="_top"/>
          <a:extLst>
            <a:ext uri="{FF2B5EF4-FFF2-40B4-BE49-F238E27FC236}">
              <a16:creationId xmlns:a16="http://schemas.microsoft.com/office/drawing/2014/main" id="{5FF73A68-F6A6-41FA-B504-BC6AC59B0AD0}"/>
            </a:ext>
          </a:extLst>
        </xdr:cNvPr>
        <xdr:cNvSpPr>
          <a:spLocks noChangeAspect="1" noChangeArrowheads="1"/>
        </xdr:cNvSpPr>
      </xdr:nvSpPr>
      <xdr:spPr bwMode="auto">
        <a:xfrm>
          <a:off x="5797550" y="388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xdr:row>
      <xdr:rowOff>0</xdr:rowOff>
    </xdr:from>
    <xdr:to>
      <xdr:col>0</xdr:col>
      <xdr:colOff>304800</xdr:colOff>
      <xdr:row>596</xdr:row>
      <xdr:rowOff>304800</xdr:rowOff>
    </xdr:to>
    <xdr:sp macro="" textlink="">
      <xdr:nvSpPr>
        <xdr:cNvPr id="27163" name="AutoShape 3611" descr="https://adas-server.mobiledrivetech.com/polarion/ria/images/suspect.gif">
          <a:extLst>
            <a:ext uri="{FF2B5EF4-FFF2-40B4-BE49-F238E27FC236}">
              <a16:creationId xmlns:a16="http://schemas.microsoft.com/office/drawing/2014/main" id="{C3F3036F-129A-446A-9426-CEE4ED82938B}"/>
            </a:ext>
          </a:extLst>
        </xdr:cNvPr>
        <xdr:cNvSpPr>
          <a:spLocks noChangeAspect="1" noChangeArrowheads="1"/>
        </xdr:cNvSpPr>
      </xdr:nvSpPr>
      <xdr:spPr bwMode="auto">
        <a:xfrm>
          <a:off x="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596</xdr:row>
      <xdr:rowOff>0</xdr:rowOff>
    </xdr:from>
    <xdr:to>
      <xdr:col>0</xdr:col>
      <xdr:colOff>615950</xdr:colOff>
      <xdr:row>596</xdr:row>
      <xdr:rowOff>304800</xdr:rowOff>
    </xdr:to>
    <xdr:sp macro="" textlink="">
      <xdr:nvSpPr>
        <xdr:cNvPr id="27164" name="AutoShape 3612">
          <a:extLst>
            <a:ext uri="{FF2B5EF4-FFF2-40B4-BE49-F238E27FC236}">
              <a16:creationId xmlns:a16="http://schemas.microsoft.com/office/drawing/2014/main" id="{BE458676-AB75-4CDB-AB78-4C271562B8BC}"/>
            </a:ext>
          </a:extLst>
        </xdr:cNvPr>
        <xdr:cNvSpPr>
          <a:spLocks noChangeAspect="1" noChangeArrowheads="1"/>
        </xdr:cNvSpPr>
      </xdr:nvSpPr>
      <xdr:spPr bwMode="auto">
        <a:xfrm>
          <a:off x="31115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596</xdr:row>
      <xdr:rowOff>0</xdr:rowOff>
    </xdr:from>
    <xdr:to>
      <xdr:col>0</xdr:col>
      <xdr:colOff>927100</xdr:colOff>
      <xdr:row>596</xdr:row>
      <xdr:rowOff>304800</xdr:rowOff>
    </xdr:to>
    <xdr:sp macro="" textlink="">
      <xdr:nvSpPr>
        <xdr:cNvPr id="27165" name="AutoShape 3613" descr="https://adas-server.mobiledrivetech.com/polarion/icons/default/enums/type_purple_spec.png">
          <a:hlinkClick xmlns:r="http://schemas.openxmlformats.org/officeDocument/2006/relationships" r:id="rId1189" tgtFrame="_blank"/>
          <a:extLst>
            <a:ext uri="{FF2B5EF4-FFF2-40B4-BE49-F238E27FC236}">
              <a16:creationId xmlns:a16="http://schemas.microsoft.com/office/drawing/2014/main" id="{14ED6EA1-1221-4816-B44B-0D9011A78882}"/>
            </a:ext>
          </a:extLst>
        </xdr:cNvPr>
        <xdr:cNvSpPr>
          <a:spLocks noChangeAspect="1" noChangeArrowheads="1"/>
        </xdr:cNvSpPr>
      </xdr:nvSpPr>
      <xdr:spPr bwMode="auto">
        <a:xfrm>
          <a:off x="62230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596</xdr:row>
      <xdr:rowOff>0</xdr:rowOff>
    </xdr:from>
    <xdr:to>
      <xdr:col>1</xdr:col>
      <xdr:colOff>304800</xdr:colOff>
      <xdr:row>596</xdr:row>
      <xdr:rowOff>304800</xdr:rowOff>
    </xdr:to>
    <xdr:sp macro="" textlink="">
      <xdr:nvSpPr>
        <xdr:cNvPr id="27166" name="AutoShape 3614" descr="https://adas-server.mobiledrivetech.com/polarion/icons/default/enums/type_purple_spec.png">
          <a:hlinkClick xmlns:r="http://schemas.openxmlformats.org/officeDocument/2006/relationships" r:id="rId1189" tgtFrame="_top"/>
          <a:extLst>
            <a:ext uri="{FF2B5EF4-FFF2-40B4-BE49-F238E27FC236}">
              <a16:creationId xmlns:a16="http://schemas.microsoft.com/office/drawing/2014/main" id="{3757962E-48D5-488E-AE9B-93F83B461A14}"/>
            </a:ext>
          </a:extLst>
        </xdr:cNvPr>
        <xdr:cNvSpPr>
          <a:spLocks noChangeAspect="1" noChangeArrowheads="1"/>
        </xdr:cNvSpPr>
      </xdr:nvSpPr>
      <xdr:spPr bwMode="auto">
        <a:xfrm>
          <a:off x="202565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596</xdr:row>
      <xdr:rowOff>0</xdr:rowOff>
    </xdr:from>
    <xdr:to>
      <xdr:col>2</xdr:col>
      <xdr:colOff>304800</xdr:colOff>
      <xdr:row>596</xdr:row>
      <xdr:rowOff>304800</xdr:rowOff>
    </xdr:to>
    <xdr:sp macro="" textlink="">
      <xdr:nvSpPr>
        <xdr:cNvPr id="27167" name="AutoShape 3615" descr="https://adas-server.mobiledrivetech.com/polarion/icons/default/enums/type_spike.gif">
          <a:hlinkClick xmlns:r="http://schemas.openxmlformats.org/officeDocument/2006/relationships" r:id="rId1190" tgtFrame="_blank"/>
          <a:extLst>
            <a:ext uri="{FF2B5EF4-FFF2-40B4-BE49-F238E27FC236}">
              <a16:creationId xmlns:a16="http://schemas.microsoft.com/office/drawing/2014/main" id="{0867C795-7A21-481F-A5E2-20803D3B2A11}"/>
            </a:ext>
          </a:extLst>
        </xdr:cNvPr>
        <xdr:cNvSpPr>
          <a:spLocks noChangeAspect="1" noChangeArrowheads="1"/>
        </xdr:cNvSpPr>
      </xdr:nvSpPr>
      <xdr:spPr bwMode="auto">
        <a:xfrm>
          <a:off x="265430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596</xdr:row>
      <xdr:rowOff>0</xdr:rowOff>
    </xdr:from>
    <xdr:to>
      <xdr:col>3</xdr:col>
      <xdr:colOff>304800</xdr:colOff>
      <xdr:row>596</xdr:row>
      <xdr:rowOff>304800</xdr:rowOff>
    </xdr:to>
    <xdr:sp macro="" textlink="">
      <xdr:nvSpPr>
        <xdr:cNvPr id="27168" name="AutoShape 3616" descr="https://adas-server.mobiledrivetech.com/polarion/icons/default/enums/type_spike.gif">
          <a:hlinkClick xmlns:r="http://schemas.openxmlformats.org/officeDocument/2006/relationships" r:id="rId1190" tgtFrame="_top"/>
          <a:extLst>
            <a:ext uri="{FF2B5EF4-FFF2-40B4-BE49-F238E27FC236}">
              <a16:creationId xmlns:a16="http://schemas.microsoft.com/office/drawing/2014/main" id="{12303A06-D8F7-4C48-B15A-1BE5BBC9B0E3}"/>
            </a:ext>
          </a:extLst>
        </xdr:cNvPr>
        <xdr:cNvSpPr>
          <a:spLocks noChangeAspect="1" noChangeArrowheads="1"/>
        </xdr:cNvSpPr>
      </xdr:nvSpPr>
      <xdr:spPr bwMode="auto">
        <a:xfrm>
          <a:off x="5797550" y="389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xdr:row>
      <xdr:rowOff>0</xdr:rowOff>
    </xdr:from>
    <xdr:to>
      <xdr:col>0</xdr:col>
      <xdr:colOff>304800</xdr:colOff>
      <xdr:row>597</xdr:row>
      <xdr:rowOff>304800</xdr:rowOff>
    </xdr:to>
    <xdr:sp macro="" textlink="">
      <xdr:nvSpPr>
        <xdr:cNvPr id="27169" name="AutoShape 3617" descr="https://adas-server.mobiledrivetech.com/polarion/ria/images/suspect.gif">
          <a:extLst>
            <a:ext uri="{FF2B5EF4-FFF2-40B4-BE49-F238E27FC236}">
              <a16:creationId xmlns:a16="http://schemas.microsoft.com/office/drawing/2014/main" id="{E892CFA8-8C4A-458A-A5C6-E0F7CCB13272}"/>
            </a:ext>
          </a:extLst>
        </xdr:cNvPr>
        <xdr:cNvSpPr>
          <a:spLocks noChangeAspect="1" noChangeArrowheads="1"/>
        </xdr:cNvSpPr>
      </xdr:nvSpPr>
      <xdr:spPr bwMode="auto">
        <a:xfrm>
          <a:off x="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597</xdr:row>
      <xdr:rowOff>0</xdr:rowOff>
    </xdr:from>
    <xdr:to>
      <xdr:col>0</xdr:col>
      <xdr:colOff>615950</xdr:colOff>
      <xdr:row>597</xdr:row>
      <xdr:rowOff>304800</xdr:rowOff>
    </xdr:to>
    <xdr:sp macro="" textlink="">
      <xdr:nvSpPr>
        <xdr:cNvPr id="27170" name="AutoShape 3618">
          <a:extLst>
            <a:ext uri="{FF2B5EF4-FFF2-40B4-BE49-F238E27FC236}">
              <a16:creationId xmlns:a16="http://schemas.microsoft.com/office/drawing/2014/main" id="{523C1269-BE68-4F43-8BEB-AF930C116429}"/>
            </a:ext>
          </a:extLst>
        </xdr:cNvPr>
        <xdr:cNvSpPr>
          <a:spLocks noChangeAspect="1" noChangeArrowheads="1"/>
        </xdr:cNvSpPr>
      </xdr:nvSpPr>
      <xdr:spPr bwMode="auto">
        <a:xfrm>
          <a:off x="31115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597</xdr:row>
      <xdr:rowOff>0</xdr:rowOff>
    </xdr:from>
    <xdr:to>
      <xdr:col>0</xdr:col>
      <xdr:colOff>927100</xdr:colOff>
      <xdr:row>597</xdr:row>
      <xdr:rowOff>304800</xdr:rowOff>
    </xdr:to>
    <xdr:sp macro="" textlink="">
      <xdr:nvSpPr>
        <xdr:cNvPr id="27171" name="AutoShape 3619" descr="https://adas-server.mobiledrivetech.com/polarion/icons/default/enums/type_purple_spec.png">
          <a:hlinkClick xmlns:r="http://schemas.openxmlformats.org/officeDocument/2006/relationships" r:id="rId1191" tgtFrame="_blank"/>
          <a:extLst>
            <a:ext uri="{FF2B5EF4-FFF2-40B4-BE49-F238E27FC236}">
              <a16:creationId xmlns:a16="http://schemas.microsoft.com/office/drawing/2014/main" id="{FDA3883E-19DB-468F-901F-5B9C5AB8ADB6}"/>
            </a:ext>
          </a:extLst>
        </xdr:cNvPr>
        <xdr:cNvSpPr>
          <a:spLocks noChangeAspect="1" noChangeArrowheads="1"/>
        </xdr:cNvSpPr>
      </xdr:nvSpPr>
      <xdr:spPr bwMode="auto">
        <a:xfrm>
          <a:off x="62230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597</xdr:row>
      <xdr:rowOff>0</xdr:rowOff>
    </xdr:from>
    <xdr:to>
      <xdr:col>1</xdr:col>
      <xdr:colOff>304800</xdr:colOff>
      <xdr:row>597</xdr:row>
      <xdr:rowOff>304800</xdr:rowOff>
    </xdr:to>
    <xdr:sp macro="" textlink="">
      <xdr:nvSpPr>
        <xdr:cNvPr id="27172" name="AutoShape 3620" descr="https://adas-server.mobiledrivetech.com/polarion/icons/default/enums/type_purple_spec.png">
          <a:hlinkClick xmlns:r="http://schemas.openxmlformats.org/officeDocument/2006/relationships" r:id="rId1191" tgtFrame="_top"/>
          <a:extLst>
            <a:ext uri="{FF2B5EF4-FFF2-40B4-BE49-F238E27FC236}">
              <a16:creationId xmlns:a16="http://schemas.microsoft.com/office/drawing/2014/main" id="{2B977770-83A8-430F-84B8-5F13A6A4A1C3}"/>
            </a:ext>
          </a:extLst>
        </xdr:cNvPr>
        <xdr:cNvSpPr>
          <a:spLocks noChangeAspect="1" noChangeArrowheads="1"/>
        </xdr:cNvSpPr>
      </xdr:nvSpPr>
      <xdr:spPr bwMode="auto">
        <a:xfrm>
          <a:off x="202565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597</xdr:row>
      <xdr:rowOff>0</xdr:rowOff>
    </xdr:from>
    <xdr:to>
      <xdr:col>2</xdr:col>
      <xdr:colOff>304800</xdr:colOff>
      <xdr:row>597</xdr:row>
      <xdr:rowOff>304800</xdr:rowOff>
    </xdr:to>
    <xdr:sp macro="" textlink="">
      <xdr:nvSpPr>
        <xdr:cNvPr id="27173" name="AutoShape 3621" descr="https://adas-server.mobiledrivetech.com/polarion/icons/default/enums/type_spike.gif">
          <a:hlinkClick xmlns:r="http://schemas.openxmlformats.org/officeDocument/2006/relationships" r:id="rId1192" tgtFrame="_blank"/>
          <a:extLst>
            <a:ext uri="{FF2B5EF4-FFF2-40B4-BE49-F238E27FC236}">
              <a16:creationId xmlns:a16="http://schemas.microsoft.com/office/drawing/2014/main" id="{B46EFF00-F753-4D1D-BA57-725075826F42}"/>
            </a:ext>
          </a:extLst>
        </xdr:cNvPr>
        <xdr:cNvSpPr>
          <a:spLocks noChangeAspect="1" noChangeArrowheads="1"/>
        </xdr:cNvSpPr>
      </xdr:nvSpPr>
      <xdr:spPr bwMode="auto">
        <a:xfrm>
          <a:off x="265430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597</xdr:row>
      <xdr:rowOff>0</xdr:rowOff>
    </xdr:from>
    <xdr:to>
      <xdr:col>3</xdr:col>
      <xdr:colOff>304800</xdr:colOff>
      <xdr:row>597</xdr:row>
      <xdr:rowOff>304800</xdr:rowOff>
    </xdr:to>
    <xdr:sp macro="" textlink="">
      <xdr:nvSpPr>
        <xdr:cNvPr id="27174" name="AutoShape 3622" descr="https://adas-server.mobiledrivetech.com/polarion/icons/default/enums/type_spike.gif">
          <a:hlinkClick xmlns:r="http://schemas.openxmlformats.org/officeDocument/2006/relationships" r:id="rId1192" tgtFrame="_top"/>
          <a:extLst>
            <a:ext uri="{FF2B5EF4-FFF2-40B4-BE49-F238E27FC236}">
              <a16:creationId xmlns:a16="http://schemas.microsoft.com/office/drawing/2014/main" id="{CDC95D8D-E8CF-4062-B639-BF78E6B06E89}"/>
            </a:ext>
          </a:extLst>
        </xdr:cNvPr>
        <xdr:cNvSpPr>
          <a:spLocks noChangeAspect="1" noChangeArrowheads="1"/>
        </xdr:cNvSpPr>
      </xdr:nvSpPr>
      <xdr:spPr bwMode="auto">
        <a:xfrm>
          <a:off x="5797550" y="3900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0</xdr:col>
      <xdr:colOff>304800</xdr:colOff>
      <xdr:row>598</xdr:row>
      <xdr:rowOff>304800</xdr:rowOff>
    </xdr:to>
    <xdr:sp macro="" textlink="">
      <xdr:nvSpPr>
        <xdr:cNvPr id="27175" name="AutoShape 3623" descr="https://adas-server.mobiledrivetech.com/polarion/ria/images/suspect.gif">
          <a:extLst>
            <a:ext uri="{FF2B5EF4-FFF2-40B4-BE49-F238E27FC236}">
              <a16:creationId xmlns:a16="http://schemas.microsoft.com/office/drawing/2014/main" id="{58B9075C-A802-4EFB-8EDB-C1C4030E11EA}"/>
            </a:ext>
          </a:extLst>
        </xdr:cNvPr>
        <xdr:cNvSpPr>
          <a:spLocks noChangeAspect="1" noChangeArrowheads="1"/>
        </xdr:cNvSpPr>
      </xdr:nvSpPr>
      <xdr:spPr bwMode="auto">
        <a:xfrm>
          <a:off x="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598</xdr:row>
      <xdr:rowOff>0</xdr:rowOff>
    </xdr:from>
    <xdr:to>
      <xdr:col>0</xdr:col>
      <xdr:colOff>615950</xdr:colOff>
      <xdr:row>598</xdr:row>
      <xdr:rowOff>304800</xdr:rowOff>
    </xdr:to>
    <xdr:sp macro="" textlink="">
      <xdr:nvSpPr>
        <xdr:cNvPr id="27176" name="AutoShape 3624">
          <a:extLst>
            <a:ext uri="{FF2B5EF4-FFF2-40B4-BE49-F238E27FC236}">
              <a16:creationId xmlns:a16="http://schemas.microsoft.com/office/drawing/2014/main" id="{ACD94851-4A6E-477A-89A4-B36EF252EE77}"/>
            </a:ext>
          </a:extLst>
        </xdr:cNvPr>
        <xdr:cNvSpPr>
          <a:spLocks noChangeAspect="1" noChangeArrowheads="1"/>
        </xdr:cNvSpPr>
      </xdr:nvSpPr>
      <xdr:spPr bwMode="auto">
        <a:xfrm>
          <a:off x="31115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598</xdr:row>
      <xdr:rowOff>0</xdr:rowOff>
    </xdr:from>
    <xdr:to>
      <xdr:col>0</xdr:col>
      <xdr:colOff>927100</xdr:colOff>
      <xdr:row>598</xdr:row>
      <xdr:rowOff>304800</xdr:rowOff>
    </xdr:to>
    <xdr:sp macro="" textlink="">
      <xdr:nvSpPr>
        <xdr:cNvPr id="27177" name="AutoShape 3625" descr="https://adas-server.mobiledrivetech.com/polarion/icons/default/enums/type_purple_spec.png">
          <a:hlinkClick xmlns:r="http://schemas.openxmlformats.org/officeDocument/2006/relationships" r:id="rId1193" tgtFrame="_blank"/>
          <a:extLst>
            <a:ext uri="{FF2B5EF4-FFF2-40B4-BE49-F238E27FC236}">
              <a16:creationId xmlns:a16="http://schemas.microsoft.com/office/drawing/2014/main" id="{1E6458AB-86A1-45C3-B001-9E9F4E3317E8}"/>
            </a:ext>
          </a:extLst>
        </xdr:cNvPr>
        <xdr:cNvSpPr>
          <a:spLocks noChangeAspect="1" noChangeArrowheads="1"/>
        </xdr:cNvSpPr>
      </xdr:nvSpPr>
      <xdr:spPr bwMode="auto">
        <a:xfrm>
          <a:off x="62230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598</xdr:row>
      <xdr:rowOff>0</xdr:rowOff>
    </xdr:from>
    <xdr:to>
      <xdr:col>1</xdr:col>
      <xdr:colOff>304800</xdr:colOff>
      <xdr:row>598</xdr:row>
      <xdr:rowOff>304800</xdr:rowOff>
    </xdr:to>
    <xdr:sp macro="" textlink="">
      <xdr:nvSpPr>
        <xdr:cNvPr id="27178" name="AutoShape 3626" descr="https://adas-server.mobiledrivetech.com/polarion/icons/default/enums/type_purple_spec.png">
          <a:hlinkClick xmlns:r="http://schemas.openxmlformats.org/officeDocument/2006/relationships" r:id="rId1193" tgtFrame="_top"/>
          <a:extLst>
            <a:ext uri="{FF2B5EF4-FFF2-40B4-BE49-F238E27FC236}">
              <a16:creationId xmlns:a16="http://schemas.microsoft.com/office/drawing/2014/main" id="{0991766D-3CC6-40C7-AEB3-17C953FDC760}"/>
            </a:ext>
          </a:extLst>
        </xdr:cNvPr>
        <xdr:cNvSpPr>
          <a:spLocks noChangeAspect="1" noChangeArrowheads="1"/>
        </xdr:cNvSpPr>
      </xdr:nvSpPr>
      <xdr:spPr bwMode="auto">
        <a:xfrm>
          <a:off x="202565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598</xdr:row>
      <xdr:rowOff>0</xdr:rowOff>
    </xdr:from>
    <xdr:to>
      <xdr:col>2</xdr:col>
      <xdr:colOff>304800</xdr:colOff>
      <xdr:row>598</xdr:row>
      <xdr:rowOff>304800</xdr:rowOff>
    </xdr:to>
    <xdr:sp macro="" textlink="">
      <xdr:nvSpPr>
        <xdr:cNvPr id="27179" name="AutoShape 3627" descr="https://adas-server.mobiledrivetech.com/polarion/icons/default/enums/type_spike.gif">
          <a:hlinkClick xmlns:r="http://schemas.openxmlformats.org/officeDocument/2006/relationships" r:id="rId1194" tgtFrame="_blank"/>
          <a:extLst>
            <a:ext uri="{FF2B5EF4-FFF2-40B4-BE49-F238E27FC236}">
              <a16:creationId xmlns:a16="http://schemas.microsoft.com/office/drawing/2014/main" id="{7E4E0B0C-4DF5-482A-8681-B15D822FF2C3}"/>
            </a:ext>
          </a:extLst>
        </xdr:cNvPr>
        <xdr:cNvSpPr>
          <a:spLocks noChangeAspect="1" noChangeArrowheads="1"/>
        </xdr:cNvSpPr>
      </xdr:nvSpPr>
      <xdr:spPr bwMode="auto">
        <a:xfrm>
          <a:off x="265430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598</xdr:row>
      <xdr:rowOff>0</xdr:rowOff>
    </xdr:from>
    <xdr:to>
      <xdr:col>3</xdr:col>
      <xdr:colOff>304800</xdr:colOff>
      <xdr:row>598</xdr:row>
      <xdr:rowOff>304800</xdr:rowOff>
    </xdr:to>
    <xdr:sp macro="" textlink="">
      <xdr:nvSpPr>
        <xdr:cNvPr id="27180" name="AutoShape 3628" descr="https://adas-server.mobiledrivetech.com/polarion/icons/default/enums/type_spike.gif">
          <a:hlinkClick xmlns:r="http://schemas.openxmlformats.org/officeDocument/2006/relationships" r:id="rId1194" tgtFrame="_top"/>
          <a:extLst>
            <a:ext uri="{FF2B5EF4-FFF2-40B4-BE49-F238E27FC236}">
              <a16:creationId xmlns:a16="http://schemas.microsoft.com/office/drawing/2014/main" id="{705BFB69-EEEB-47FC-9E83-4F145AFBB2A3}"/>
            </a:ext>
          </a:extLst>
        </xdr:cNvPr>
        <xdr:cNvSpPr>
          <a:spLocks noChangeAspect="1" noChangeArrowheads="1"/>
        </xdr:cNvSpPr>
      </xdr:nvSpPr>
      <xdr:spPr bwMode="auto">
        <a:xfrm>
          <a:off x="5797550" y="3906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599</xdr:row>
      <xdr:rowOff>0</xdr:rowOff>
    </xdr:from>
    <xdr:to>
      <xdr:col>0</xdr:col>
      <xdr:colOff>304800</xdr:colOff>
      <xdr:row>599</xdr:row>
      <xdr:rowOff>304800</xdr:rowOff>
    </xdr:to>
    <xdr:sp macro="" textlink="">
      <xdr:nvSpPr>
        <xdr:cNvPr id="27181" name="AutoShape 3629" descr="https://adas-server.mobiledrivetech.com/polarion/ria/images/suspect.gif">
          <a:extLst>
            <a:ext uri="{FF2B5EF4-FFF2-40B4-BE49-F238E27FC236}">
              <a16:creationId xmlns:a16="http://schemas.microsoft.com/office/drawing/2014/main" id="{F6F57C90-46B0-4441-960A-1706CD036F3E}"/>
            </a:ext>
          </a:extLst>
        </xdr:cNvPr>
        <xdr:cNvSpPr>
          <a:spLocks noChangeAspect="1" noChangeArrowheads="1"/>
        </xdr:cNvSpPr>
      </xdr:nvSpPr>
      <xdr:spPr bwMode="auto">
        <a:xfrm>
          <a:off x="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599</xdr:row>
      <xdr:rowOff>0</xdr:rowOff>
    </xdr:from>
    <xdr:to>
      <xdr:col>0</xdr:col>
      <xdr:colOff>615950</xdr:colOff>
      <xdr:row>599</xdr:row>
      <xdr:rowOff>304800</xdr:rowOff>
    </xdr:to>
    <xdr:sp macro="" textlink="">
      <xdr:nvSpPr>
        <xdr:cNvPr id="27182" name="AutoShape 3630">
          <a:extLst>
            <a:ext uri="{FF2B5EF4-FFF2-40B4-BE49-F238E27FC236}">
              <a16:creationId xmlns:a16="http://schemas.microsoft.com/office/drawing/2014/main" id="{53958B1F-E937-43DE-A733-C55E552636CC}"/>
            </a:ext>
          </a:extLst>
        </xdr:cNvPr>
        <xdr:cNvSpPr>
          <a:spLocks noChangeAspect="1" noChangeArrowheads="1"/>
        </xdr:cNvSpPr>
      </xdr:nvSpPr>
      <xdr:spPr bwMode="auto">
        <a:xfrm>
          <a:off x="31115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599</xdr:row>
      <xdr:rowOff>0</xdr:rowOff>
    </xdr:from>
    <xdr:to>
      <xdr:col>0</xdr:col>
      <xdr:colOff>927100</xdr:colOff>
      <xdr:row>599</xdr:row>
      <xdr:rowOff>304800</xdr:rowOff>
    </xdr:to>
    <xdr:sp macro="" textlink="">
      <xdr:nvSpPr>
        <xdr:cNvPr id="27183" name="AutoShape 3631" descr="https://adas-server.mobiledrivetech.com/polarion/icons/default/enums/type_purple_spec.png">
          <a:hlinkClick xmlns:r="http://schemas.openxmlformats.org/officeDocument/2006/relationships" r:id="rId1195" tgtFrame="_blank"/>
          <a:extLst>
            <a:ext uri="{FF2B5EF4-FFF2-40B4-BE49-F238E27FC236}">
              <a16:creationId xmlns:a16="http://schemas.microsoft.com/office/drawing/2014/main" id="{9604F803-58E0-4ADB-8B72-A2E09757085C}"/>
            </a:ext>
          </a:extLst>
        </xdr:cNvPr>
        <xdr:cNvSpPr>
          <a:spLocks noChangeAspect="1" noChangeArrowheads="1"/>
        </xdr:cNvSpPr>
      </xdr:nvSpPr>
      <xdr:spPr bwMode="auto">
        <a:xfrm>
          <a:off x="62230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599</xdr:row>
      <xdr:rowOff>0</xdr:rowOff>
    </xdr:from>
    <xdr:to>
      <xdr:col>1</xdr:col>
      <xdr:colOff>304800</xdr:colOff>
      <xdr:row>599</xdr:row>
      <xdr:rowOff>304800</xdr:rowOff>
    </xdr:to>
    <xdr:sp macro="" textlink="">
      <xdr:nvSpPr>
        <xdr:cNvPr id="27184" name="AutoShape 3632" descr="https://adas-server.mobiledrivetech.com/polarion/icons/default/enums/type_purple_spec.png">
          <a:hlinkClick xmlns:r="http://schemas.openxmlformats.org/officeDocument/2006/relationships" r:id="rId1195" tgtFrame="_top"/>
          <a:extLst>
            <a:ext uri="{FF2B5EF4-FFF2-40B4-BE49-F238E27FC236}">
              <a16:creationId xmlns:a16="http://schemas.microsoft.com/office/drawing/2014/main" id="{514D6A44-E66C-4A44-858A-BF2199E69C09}"/>
            </a:ext>
          </a:extLst>
        </xdr:cNvPr>
        <xdr:cNvSpPr>
          <a:spLocks noChangeAspect="1" noChangeArrowheads="1"/>
        </xdr:cNvSpPr>
      </xdr:nvSpPr>
      <xdr:spPr bwMode="auto">
        <a:xfrm>
          <a:off x="202565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599</xdr:row>
      <xdr:rowOff>0</xdr:rowOff>
    </xdr:from>
    <xdr:to>
      <xdr:col>2</xdr:col>
      <xdr:colOff>304800</xdr:colOff>
      <xdr:row>599</xdr:row>
      <xdr:rowOff>304800</xdr:rowOff>
    </xdr:to>
    <xdr:sp macro="" textlink="">
      <xdr:nvSpPr>
        <xdr:cNvPr id="27185" name="AutoShape 3633" descr="https://adas-server.mobiledrivetech.com/polarion/icons/default/enums/type_spike.gif">
          <a:hlinkClick xmlns:r="http://schemas.openxmlformats.org/officeDocument/2006/relationships" r:id="rId1196" tgtFrame="_blank"/>
          <a:extLst>
            <a:ext uri="{FF2B5EF4-FFF2-40B4-BE49-F238E27FC236}">
              <a16:creationId xmlns:a16="http://schemas.microsoft.com/office/drawing/2014/main" id="{EC99983C-2EC1-47B0-9E64-69619510A8AA}"/>
            </a:ext>
          </a:extLst>
        </xdr:cNvPr>
        <xdr:cNvSpPr>
          <a:spLocks noChangeAspect="1" noChangeArrowheads="1"/>
        </xdr:cNvSpPr>
      </xdr:nvSpPr>
      <xdr:spPr bwMode="auto">
        <a:xfrm>
          <a:off x="265430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599</xdr:row>
      <xdr:rowOff>0</xdr:rowOff>
    </xdr:from>
    <xdr:to>
      <xdr:col>3</xdr:col>
      <xdr:colOff>304800</xdr:colOff>
      <xdr:row>599</xdr:row>
      <xdr:rowOff>304800</xdr:rowOff>
    </xdr:to>
    <xdr:sp macro="" textlink="">
      <xdr:nvSpPr>
        <xdr:cNvPr id="27186" name="AutoShape 3634" descr="https://adas-server.mobiledrivetech.com/polarion/icons/default/enums/type_spike.gif">
          <a:hlinkClick xmlns:r="http://schemas.openxmlformats.org/officeDocument/2006/relationships" r:id="rId1196" tgtFrame="_top"/>
          <a:extLst>
            <a:ext uri="{FF2B5EF4-FFF2-40B4-BE49-F238E27FC236}">
              <a16:creationId xmlns:a16="http://schemas.microsoft.com/office/drawing/2014/main" id="{2F86F7A8-A869-41A0-BB50-DE25CD916801}"/>
            </a:ext>
          </a:extLst>
        </xdr:cNvPr>
        <xdr:cNvSpPr>
          <a:spLocks noChangeAspect="1" noChangeArrowheads="1"/>
        </xdr:cNvSpPr>
      </xdr:nvSpPr>
      <xdr:spPr bwMode="auto">
        <a:xfrm>
          <a:off x="5797550" y="3913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600</xdr:row>
      <xdr:rowOff>0</xdr:rowOff>
    </xdr:from>
    <xdr:to>
      <xdr:col>0</xdr:col>
      <xdr:colOff>304800</xdr:colOff>
      <xdr:row>600</xdr:row>
      <xdr:rowOff>304800</xdr:rowOff>
    </xdr:to>
    <xdr:sp macro="" textlink="">
      <xdr:nvSpPr>
        <xdr:cNvPr id="27187" name="AutoShape 3635" descr="https://adas-server.mobiledrivetech.com/polarion/ria/images/suspect.gif">
          <a:extLst>
            <a:ext uri="{FF2B5EF4-FFF2-40B4-BE49-F238E27FC236}">
              <a16:creationId xmlns:a16="http://schemas.microsoft.com/office/drawing/2014/main" id="{A7481DAD-4B5F-4206-9AAC-2035B761ED32}"/>
            </a:ext>
          </a:extLst>
        </xdr:cNvPr>
        <xdr:cNvSpPr>
          <a:spLocks noChangeAspect="1" noChangeArrowheads="1"/>
        </xdr:cNvSpPr>
      </xdr:nvSpPr>
      <xdr:spPr bwMode="auto">
        <a:xfrm>
          <a:off x="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600</xdr:row>
      <xdr:rowOff>0</xdr:rowOff>
    </xdr:from>
    <xdr:to>
      <xdr:col>0</xdr:col>
      <xdr:colOff>615950</xdr:colOff>
      <xdr:row>600</xdr:row>
      <xdr:rowOff>304800</xdr:rowOff>
    </xdr:to>
    <xdr:sp macro="" textlink="">
      <xdr:nvSpPr>
        <xdr:cNvPr id="27188" name="AutoShape 3636">
          <a:extLst>
            <a:ext uri="{FF2B5EF4-FFF2-40B4-BE49-F238E27FC236}">
              <a16:creationId xmlns:a16="http://schemas.microsoft.com/office/drawing/2014/main" id="{B0EF2BE3-F192-4402-A860-9BA28A5C0183}"/>
            </a:ext>
          </a:extLst>
        </xdr:cNvPr>
        <xdr:cNvSpPr>
          <a:spLocks noChangeAspect="1" noChangeArrowheads="1"/>
        </xdr:cNvSpPr>
      </xdr:nvSpPr>
      <xdr:spPr bwMode="auto">
        <a:xfrm>
          <a:off x="31115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600</xdr:row>
      <xdr:rowOff>0</xdr:rowOff>
    </xdr:from>
    <xdr:to>
      <xdr:col>0</xdr:col>
      <xdr:colOff>927100</xdr:colOff>
      <xdr:row>600</xdr:row>
      <xdr:rowOff>304800</xdr:rowOff>
    </xdr:to>
    <xdr:sp macro="" textlink="">
      <xdr:nvSpPr>
        <xdr:cNvPr id="27189" name="AutoShape 3637" descr="https://adas-server.mobiledrivetech.com/polarion/icons/default/enums/type_purple_spec.png">
          <a:hlinkClick xmlns:r="http://schemas.openxmlformats.org/officeDocument/2006/relationships" r:id="rId1197" tgtFrame="_blank"/>
          <a:extLst>
            <a:ext uri="{FF2B5EF4-FFF2-40B4-BE49-F238E27FC236}">
              <a16:creationId xmlns:a16="http://schemas.microsoft.com/office/drawing/2014/main" id="{CF720C1B-C1BF-4EAF-B5FC-7963DAC1C8A7}"/>
            </a:ext>
          </a:extLst>
        </xdr:cNvPr>
        <xdr:cNvSpPr>
          <a:spLocks noChangeAspect="1" noChangeArrowheads="1"/>
        </xdr:cNvSpPr>
      </xdr:nvSpPr>
      <xdr:spPr bwMode="auto">
        <a:xfrm>
          <a:off x="62230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600</xdr:row>
      <xdr:rowOff>0</xdr:rowOff>
    </xdr:from>
    <xdr:to>
      <xdr:col>1</xdr:col>
      <xdr:colOff>304800</xdr:colOff>
      <xdr:row>600</xdr:row>
      <xdr:rowOff>304800</xdr:rowOff>
    </xdr:to>
    <xdr:sp macro="" textlink="">
      <xdr:nvSpPr>
        <xdr:cNvPr id="27190" name="AutoShape 3638" descr="https://adas-server.mobiledrivetech.com/polarion/icons/default/enums/type_purple_spec.png">
          <a:hlinkClick xmlns:r="http://schemas.openxmlformats.org/officeDocument/2006/relationships" r:id="rId1197" tgtFrame="_top"/>
          <a:extLst>
            <a:ext uri="{FF2B5EF4-FFF2-40B4-BE49-F238E27FC236}">
              <a16:creationId xmlns:a16="http://schemas.microsoft.com/office/drawing/2014/main" id="{9F5DCA71-ECB1-4F2A-9214-C1FD9D130008}"/>
            </a:ext>
          </a:extLst>
        </xdr:cNvPr>
        <xdr:cNvSpPr>
          <a:spLocks noChangeAspect="1" noChangeArrowheads="1"/>
        </xdr:cNvSpPr>
      </xdr:nvSpPr>
      <xdr:spPr bwMode="auto">
        <a:xfrm>
          <a:off x="202565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600</xdr:row>
      <xdr:rowOff>0</xdr:rowOff>
    </xdr:from>
    <xdr:to>
      <xdr:col>2</xdr:col>
      <xdr:colOff>304800</xdr:colOff>
      <xdr:row>600</xdr:row>
      <xdr:rowOff>304800</xdr:rowOff>
    </xdr:to>
    <xdr:sp macro="" textlink="">
      <xdr:nvSpPr>
        <xdr:cNvPr id="27191" name="AutoShape 3639" descr="https://adas-server.mobiledrivetech.com/polarion/icons/default/enums/type_spike.gif">
          <a:hlinkClick xmlns:r="http://schemas.openxmlformats.org/officeDocument/2006/relationships" r:id="rId1198" tgtFrame="_blank"/>
          <a:extLst>
            <a:ext uri="{FF2B5EF4-FFF2-40B4-BE49-F238E27FC236}">
              <a16:creationId xmlns:a16="http://schemas.microsoft.com/office/drawing/2014/main" id="{579EA221-A7AF-4B31-840C-55BF554F13FF}"/>
            </a:ext>
          </a:extLst>
        </xdr:cNvPr>
        <xdr:cNvSpPr>
          <a:spLocks noChangeAspect="1" noChangeArrowheads="1"/>
        </xdr:cNvSpPr>
      </xdr:nvSpPr>
      <xdr:spPr bwMode="auto">
        <a:xfrm>
          <a:off x="265430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600</xdr:row>
      <xdr:rowOff>0</xdr:rowOff>
    </xdr:from>
    <xdr:to>
      <xdr:col>3</xdr:col>
      <xdr:colOff>304800</xdr:colOff>
      <xdr:row>600</xdr:row>
      <xdr:rowOff>304800</xdr:rowOff>
    </xdr:to>
    <xdr:sp macro="" textlink="">
      <xdr:nvSpPr>
        <xdr:cNvPr id="27192" name="AutoShape 3640" descr="https://adas-server.mobiledrivetech.com/polarion/icons/default/enums/type_spike.gif">
          <a:hlinkClick xmlns:r="http://schemas.openxmlformats.org/officeDocument/2006/relationships" r:id="rId1198" tgtFrame="_top"/>
          <a:extLst>
            <a:ext uri="{FF2B5EF4-FFF2-40B4-BE49-F238E27FC236}">
              <a16:creationId xmlns:a16="http://schemas.microsoft.com/office/drawing/2014/main" id="{5905E882-6D93-4C42-85E1-9DD1273F65D3}"/>
            </a:ext>
          </a:extLst>
        </xdr:cNvPr>
        <xdr:cNvSpPr>
          <a:spLocks noChangeAspect="1" noChangeArrowheads="1"/>
        </xdr:cNvSpPr>
      </xdr:nvSpPr>
      <xdr:spPr bwMode="auto">
        <a:xfrm>
          <a:off x="5797550" y="39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601</xdr:row>
      <xdr:rowOff>0</xdr:rowOff>
    </xdr:from>
    <xdr:to>
      <xdr:col>0</xdr:col>
      <xdr:colOff>304800</xdr:colOff>
      <xdr:row>601</xdr:row>
      <xdr:rowOff>304800</xdr:rowOff>
    </xdr:to>
    <xdr:sp macro="" textlink="">
      <xdr:nvSpPr>
        <xdr:cNvPr id="27193" name="AutoShape 3641" descr="https://adas-server.mobiledrivetech.com/polarion/ria/images/suspect.gif">
          <a:extLst>
            <a:ext uri="{FF2B5EF4-FFF2-40B4-BE49-F238E27FC236}">
              <a16:creationId xmlns:a16="http://schemas.microsoft.com/office/drawing/2014/main" id="{AA62BF6F-84B9-42D4-91A3-516A5F1CA194}"/>
            </a:ext>
          </a:extLst>
        </xdr:cNvPr>
        <xdr:cNvSpPr>
          <a:spLocks noChangeAspect="1" noChangeArrowheads="1"/>
        </xdr:cNvSpPr>
      </xdr:nvSpPr>
      <xdr:spPr bwMode="auto">
        <a:xfrm>
          <a:off x="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601</xdr:row>
      <xdr:rowOff>0</xdr:rowOff>
    </xdr:from>
    <xdr:to>
      <xdr:col>0</xdr:col>
      <xdr:colOff>615950</xdr:colOff>
      <xdr:row>601</xdr:row>
      <xdr:rowOff>304800</xdr:rowOff>
    </xdr:to>
    <xdr:sp macro="" textlink="">
      <xdr:nvSpPr>
        <xdr:cNvPr id="27194" name="AutoShape 3642">
          <a:extLst>
            <a:ext uri="{FF2B5EF4-FFF2-40B4-BE49-F238E27FC236}">
              <a16:creationId xmlns:a16="http://schemas.microsoft.com/office/drawing/2014/main" id="{DCE5D9AF-C1FF-4D4E-A3EC-9FF067BAF480}"/>
            </a:ext>
          </a:extLst>
        </xdr:cNvPr>
        <xdr:cNvSpPr>
          <a:spLocks noChangeAspect="1" noChangeArrowheads="1"/>
        </xdr:cNvSpPr>
      </xdr:nvSpPr>
      <xdr:spPr bwMode="auto">
        <a:xfrm>
          <a:off x="31115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601</xdr:row>
      <xdr:rowOff>0</xdr:rowOff>
    </xdr:from>
    <xdr:to>
      <xdr:col>0</xdr:col>
      <xdr:colOff>927100</xdr:colOff>
      <xdr:row>601</xdr:row>
      <xdr:rowOff>304800</xdr:rowOff>
    </xdr:to>
    <xdr:sp macro="" textlink="">
      <xdr:nvSpPr>
        <xdr:cNvPr id="27195" name="AutoShape 3643" descr="https://adas-server.mobiledrivetech.com/polarion/icons/default/enums/type_purple_spec.png">
          <a:hlinkClick xmlns:r="http://schemas.openxmlformats.org/officeDocument/2006/relationships" r:id="rId1199" tgtFrame="_blank"/>
          <a:extLst>
            <a:ext uri="{FF2B5EF4-FFF2-40B4-BE49-F238E27FC236}">
              <a16:creationId xmlns:a16="http://schemas.microsoft.com/office/drawing/2014/main" id="{B22EB5B2-EA71-4952-8358-D7FDEF424E2E}"/>
            </a:ext>
          </a:extLst>
        </xdr:cNvPr>
        <xdr:cNvSpPr>
          <a:spLocks noChangeAspect="1" noChangeArrowheads="1"/>
        </xdr:cNvSpPr>
      </xdr:nvSpPr>
      <xdr:spPr bwMode="auto">
        <a:xfrm>
          <a:off x="62230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601</xdr:row>
      <xdr:rowOff>0</xdr:rowOff>
    </xdr:from>
    <xdr:to>
      <xdr:col>1</xdr:col>
      <xdr:colOff>304800</xdr:colOff>
      <xdr:row>601</xdr:row>
      <xdr:rowOff>304800</xdr:rowOff>
    </xdr:to>
    <xdr:sp macro="" textlink="">
      <xdr:nvSpPr>
        <xdr:cNvPr id="27196" name="AutoShape 3644" descr="https://adas-server.mobiledrivetech.com/polarion/icons/default/enums/type_purple_spec.png">
          <a:hlinkClick xmlns:r="http://schemas.openxmlformats.org/officeDocument/2006/relationships" r:id="rId1199" tgtFrame="_top"/>
          <a:extLst>
            <a:ext uri="{FF2B5EF4-FFF2-40B4-BE49-F238E27FC236}">
              <a16:creationId xmlns:a16="http://schemas.microsoft.com/office/drawing/2014/main" id="{E8AEC923-3866-4F92-ADA4-BC1942BB4770}"/>
            </a:ext>
          </a:extLst>
        </xdr:cNvPr>
        <xdr:cNvSpPr>
          <a:spLocks noChangeAspect="1" noChangeArrowheads="1"/>
        </xdr:cNvSpPr>
      </xdr:nvSpPr>
      <xdr:spPr bwMode="auto">
        <a:xfrm>
          <a:off x="202565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601</xdr:row>
      <xdr:rowOff>0</xdr:rowOff>
    </xdr:from>
    <xdr:to>
      <xdr:col>2</xdr:col>
      <xdr:colOff>304800</xdr:colOff>
      <xdr:row>601</xdr:row>
      <xdr:rowOff>304800</xdr:rowOff>
    </xdr:to>
    <xdr:sp macro="" textlink="">
      <xdr:nvSpPr>
        <xdr:cNvPr id="27197" name="AutoShape 3645" descr="https://adas-server.mobiledrivetech.com/polarion/icons/default/enums/type_spike.gif">
          <a:hlinkClick xmlns:r="http://schemas.openxmlformats.org/officeDocument/2006/relationships" r:id="rId1200" tgtFrame="_blank"/>
          <a:extLst>
            <a:ext uri="{FF2B5EF4-FFF2-40B4-BE49-F238E27FC236}">
              <a16:creationId xmlns:a16="http://schemas.microsoft.com/office/drawing/2014/main" id="{EAC54B27-83D7-4F27-97C2-F5059C962A50}"/>
            </a:ext>
          </a:extLst>
        </xdr:cNvPr>
        <xdr:cNvSpPr>
          <a:spLocks noChangeAspect="1" noChangeArrowheads="1"/>
        </xdr:cNvSpPr>
      </xdr:nvSpPr>
      <xdr:spPr bwMode="auto">
        <a:xfrm>
          <a:off x="265430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601</xdr:row>
      <xdr:rowOff>0</xdr:rowOff>
    </xdr:from>
    <xdr:to>
      <xdr:col>3</xdr:col>
      <xdr:colOff>304800</xdr:colOff>
      <xdr:row>601</xdr:row>
      <xdr:rowOff>304800</xdr:rowOff>
    </xdr:to>
    <xdr:sp macro="" textlink="">
      <xdr:nvSpPr>
        <xdr:cNvPr id="27198" name="AutoShape 3646" descr="https://adas-server.mobiledrivetech.com/polarion/icons/default/enums/type_spike.gif">
          <a:hlinkClick xmlns:r="http://schemas.openxmlformats.org/officeDocument/2006/relationships" r:id="rId1200" tgtFrame="_top"/>
          <a:extLst>
            <a:ext uri="{FF2B5EF4-FFF2-40B4-BE49-F238E27FC236}">
              <a16:creationId xmlns:a16="http://schemas.microsoft.com/office/drawing/2014/main" id="{92E566C6-6365-48B8-A1E5-5CF225546365}"/>
            </a:ext>
          </a:extLst>
        </xdr:cNvPr>
        <xdr:cNvSpPr>
          <a:spLocks noChangeAspect="1" noChangeArrowheads="1"/>
        </xdr:cNvSpPr>
      </xdr:nvSpPr>
      <xdr:spPr bwMode="auto">
        <a:xfrm>
          <a:off x="5797550" y="392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602</xdr:row>
      <xdr:rowOff>0</xdr:rowOff>
    </xdr:from>
    <xdr:to>
      <xdr:col>0</xdr:col>
      <xdr:colOff>304800</xdr:colOff>
      <xdr:row>602</xdr:row>
      <xdr:rowOff>304800</xdr:rowOff>
    </xdr:to>
    <xdr:sp macro="" textlink="">
      <xdr:nvSpPr>
        <xdr:cNvPr id="27199" name="AutoShape 3647" descr="https://adas-server.mobiledrivetech.com/polarion/ria/images/suspect.gif">
          <a:extLst>
            <a:ext uri="{FF2B5EF4-FFF2-40B4-BE49-F238E27FC236}">
              <a16:creationId xmlns:a16="http://schemas.microsoft.com/office/drawing/2014/main" id="{597AC4F9-1B55-43AA-9523-51C0AB7480EC}"/>
            </a:ext>
          </a:extLst>
        </xdr:cNvPr>
        <xdr:cNvSpPr>
          <a:spLocks noChangeAspect="1" noChangeArrowheads="1"/>
        </xdr:cNvSpPr>
      </xdr:nvSpPr>
      <xdr:spPr bwMode="auto">
        <a:xfrm>
          <a:off x="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602</xdr:row>
      <xdr:rowOff>0</xdr:rowOff>
    </xdr:from>
    <xdr:to>
      <xdr:col>0</xdr:col>
      <xdr:colOff>615950</xdr:colOff>
      <xdr:row>602</xdr:row>
      <xdr:rowOff>304800</xdr:rowOff>
    </xdr:to>
    <xdr:sp macro="" textlink="">
      <xdr:nvSpPr>
        <xdr:cNvPr id="27200" name="AutoShape 3648">
          <a:extLst>
            <a:ext uri="{FF2B5EF4-FFF2-40B4-BE49-F238E27FC236}">
              <a16:creationId xmlns:a16="http://schemas.microsoft.com/office/drawing/2014/main" id="{EE333574-F443-4577-BD14-36FA00AC0211}"/>
            </a:ext>
          </a:extLst>
        </xdr:cNvPr>
        <xdr:cNvSpPr>
          <a:spLocks noChangeAspect="1" noChangeArrowheads="1"/>
        </xdr:cNvSpPr>
      </xdr:nvSpPr>
      <xdr:spPr bwMode="auto">
        <a:xfrm>
          <a:off x="31115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602</xdr:row>
      <xdr:rowOff>0</xdr:rowOff>
    </xdr:from>
    <xdr:to>
      <xdr:col>0</xdr:col>
      <xdr:colOff>927100</xdr:colOff>
      <xdr:row>602</xdr:row>
      <xdr:rowOff>304800</xdr:rowOff>
    </xdr:to>
    <xdr:sp macro="" textlink="">
      <xdr:nvSpPr>
        <xdr:cNvPr id="27201" name="AutoShape 3649" descr="https://adas-server.mobiledrivetech.com/polarion/icons/default/enums/type_purple_spec.png">
          <a:hlinkClick xmlns:r="http://schemas.openxmlformats.org/officeDocument/2006/relationships" r:id="rId1201" tgtFrame="_blank"/>
          <a:extLst>
            <a:ext uri="{FF2B5EF4-FFF2-40B4-BE49-F238E27FC236}">
              <a16:creationId xmlns:a16="http://schemas.microsoft.com/office/drawing/2014/main" id="{316A769B-5FF4-4C46-A2DD-8D2A0FCBD107}"/>
            </a:ext>
          </a:extLst>
        </xdr:cNvPr>
        <xdr:cNvSpPr>
          <a:spLocks noChangeAspect="1" noChangeArrowheads="1"/>
        </xdr:cNvSpPr>
      </xdr:nvSpPr>
      <xdr:spPr bwMode="auto">
        <a:xfrm>
          <a:off x="62230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602</xdr:row>
      <xdr:rowOff>0</xdr:rowOff>
    </xdr:from>
    <xdr:to>
      <xdr:col>1</xdr:col>
      <xdr:colOff>304800</xdr:colOff>
      <xdr:row>602</xdr:row>
      <xdr:rowOff>304800</xdr:rowOff>
    </xdr:to>
    <xdr:sp macro="" textlink="">
      <xdr:nvSpPr>
        <xdr:cNvPr id="27202" name="AutoShape 3650" descr="https://adas-server.mobiledrivetech.com/polarion/icons/default/enums/type_purple_spec.png">
          <a:hlinkClick xmlns:r="http://schemas.openxmlformats.org/officeDocument/2006/relationships" r:id="rId1201" tgtFrame="_top"/>
          <a:extLst>
            <a:ext uri="{FF2B5EF4-FFF2-40B4-BE49-F238E27FC236}">
              <a16:creationId xmlns:a16="http://schemas.microsoft.com/office/drawing/2014/main" id="{C05B417C-01F9-4CB8-8EB5-DAD6D41F32A0}"/>
            </a:ext>
          </a:extLst>
        </xdr:cNvPr>
        <xdr:cNvSpPr>
          <a:spLocks noChangeAspect="1" noChangeArrowheads="1"/>
        </xdr:cNvSpPr>
      </xdr:nvSpPr>
      <xdr:spPr bwMode="auto">
        <a:xfrm>
          <a:off x="202565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602</xdr:row>
      <xdr:rowOff>0</xdr:rowOff>
    </xdr:from>
    <xdr:to>
      <xdr:col>2</xdr:col>
      <xdr:colOff>304800</xdr:colOff>
      <xdr:row>602</xdr:row>
      <xdr:rowOff>304800</xdr:rowOff>
    </xdr:to>
    <xdr:sp macro="" textlink="">
      <xdr:nvSpPr>
        <xdr:cNvPr id="27203" name="AutoShape 3651" descr="https://adas-server.mobiledrivetech.com/polarion/icons/default/enums/type_spike.gif">
          <a:hlinkClick xmlns:r="http://schemas.openxmlformats.org/officeDocument/2006/relationships" r:id="rId1202" tgtFrame="_blank"/>
          <a:extLst>
            <a:ext uri="{FF2B5EF4-FFF2-40B4-BE49-F238E27FC236}">
              <a16:creationId xmlns:a16="http://schemas.microsoft.com/office/drawing/2014/main" id="{A45EECFD-E38D-45E8-8FE8-44C513FC0045}"/>
            </a:ext>
          </a:extLst>
        </xdr:cNvPr>
        <xdr:cNvSpPr>
          <a:spLocks noChangeAspect="1" noChangeArrowheads="1"/>
        </xdr:cNvSpPr>
      </xdr:nvSpPr>
      <xdr:spPr bwMode="auto">
        <a:xfrm>
          <a:off x="265430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602</xdr:row>
      <xdr:rowOff>0</xdr:rowOff>
    </xdr:from>
    <xdr:to>
      <xdr:col>3</xdr:col>
      <xdr:colOff>304800</xdr:colOff>
      <xdr:row>602</xdr:row>
      <xdr:rowOff>304800</xdr:rowOff>
    </xdr:to>
    <xdr:sp macro="" textlink="">
      <xdr:nvSpPr>
        <xdr:cNvPr id="27204" name="AutoShape 3652" descr="https://adas-server.mobiledrivetech.com/polarion/icons/default/enums/type_spike.gif">
          <a:hlinkClick xmlns:r="http://schemas.openxmlformats.org/officeDocument/2006/relationships" r:id="rId1202" tgtFrame="_top"/>
          <a:extLst>
            <a:ext uri="{FF2B5EF4-FFF2-40B4-BE49-F238E27FC236}">
              <a16:creationId xmlns:a16="http://schemas.microsoft.com/office/drawing/2014/main" id="{18E8C57C-CC49-40DF-8922-B3899C6507AD}"/>
            </a:ext>
          </a:extLst>
        </xdr:cNvPr>
        <xdr:cNvSpPr>
          <a:spLocks noChangeAspect="1" noChangeArrowheads="1"/>
        </xdr:cNvSpPr>
      </xdr:nvSpPr>
      <xdr:spPr bwMode="auto">
        <a:xfrm>
          <a:off x="5797550" y="393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603</xdr:row>
      <xdr:rowOff>0</xdr:rowOff>
    </xdr:from>
    <xdr:to>
      <xdr:col>0</xdr:col>
      <xdr:colOff>304800</xdr:colOff>
      <xdr:row>603</xdr:row>
      <xdr:rowOff>304800</xdr:rowOff>
    </xdr:to>
    <xdr:sp macro="" textlink="">
      <xdr:nvSpPr>
        <xdr:cNvPr id="27205" name="AutoShape 3653" descr="https://adas-server.mobiledrivetech.com/polarion/ria/images/suspect.gif">
          <a:extLst>
            <a:ext uri="{FF2B5EF4-FFF2-40B4-BE49-F238E27FC236}">
              <a16:creationId xmlns:a16="http://schemas.microsoft.com/office/drawing/2014/main" id="{C4A27377-5814-4FDC-A809-74E8751F042E}"/>
            </a:ext>
          </a:extLst>
        </xdr:cNvPr>
        <xdr:cNvSpPr>
          <a:spLocks noChangeAspect="1" noChangeArrowheads="1"/>
        </xdr:cNvSpPr>
      </xdr:nvSpPr>
      <xdr:spPr bwMode="auto">
        <a:xfrm>
          <a:off x="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603</xdr:row>
      <xdr:rowOff>0</xdr:rowOff>
    </xdr:from>
    <xdr:to>
      <xdr:col>0</xdr:col>
      <xdr:colOff>615950</xdr:colOff>
      <xdr:row>603</xdr:row>
      <xdr:rowOff>304800</xdr:rowOff>
    </xdr:to>
    <xdr:sp macro="" textlink="">
      <xdr:nvSpPr>
        <xdr:cNvPr id="27206" name="AutoShape 3654">
          <a:extLst>
            <a:ext uri="{FF2B5EF4-FFF2-40B4-BE49-F238E27FC236}">
              <a16:creationId xmlns:a16="http://schemas.microsoft.com/office/drawing/2014/main" id="{E74609D5-0968-45D0-A5F8-BF6347963606}"/>
            </a:ext>
          </a:extLst>
        </xdr:cNvPr>
        <xdr:cNvSpPr>
          <a:spLocks noChangeAspect="1" noChangeArrowheads="1"/>
        </xdr:cNvSpPr>
      </xdr:nvSpPr>
      <xdr:spPr bwMode="auto">
        <a:xfrm>
          <a:off x="31115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603</xdr:row>
      <xdr:rowOff>0</xdr:rowOff>
    </xdr:from>
    <xdr:to>
      <xdr:col>0</xdr:col>
      <xdr:colOff>927100</xdr:colOff>
      <xdr:row>603</xdr:row>
      <xdr:rowOff>304800</xdr:rowOff>
    </xdr:to>
    <xdr:sp macro="" textlink="">
      <xdr:nvSpPr>
        <xdr:cNvPr id="27207" name="AutoShape 3655" descr="https://adas-server.mobiledrivetech.com/polarion/icons/default/enums/type_purple_spec.png">
          <a:hlinkClick xmlns:r="http://schemas.openxmlformats.org/officeDocument/2006/relationships" r:id="rId1203" tgtFrame="_blank"/>
          <a:extLst>
            <a:ext uri="{FF2B5EF4-FFF2-40B4-BE49-F238E27FC236}">
              <a16:creationId xmlns:a16="http://schemas.microsoft.com/office/drawing/2014/main" id="{2FD7441B-CD13-49EF-B1EB-5D3637418B51}"/>
            </a:ext>
          </a:extLst>
        </xdr:cNvPr>
        <xdr:cNvSpPr>
          <a:spLocks noChangeAspect="1" noChangeArrowheads="1"/>
        </xdr:cNvSpPr>
      </xdr:nvSpPr>
      <xdr:spPr bwMode="auto">
        <a:xfrm>
          <a:off x="62230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603</xdr:row>
      <xdr:rowOff>0</xdr:rowOff>
    </xdr:from>
    <xdr:to>
      <xdr:col>1</xdr:col>
      <xdr:colOff>304800</xdr:colOff>
      <xdr:row>603</xdr:row>
      <xdr:rowOff>304800</xdr:rowOff>
    </xdr:to>
    <xdr:sp macro="" textlink="">
      <xdr:nvSpPr>
        <xdr:cNvPr id="27208" name="AutoShape 3656" descr="https://adas-server.mobiledrivetech.com/polarion/icons/default/enums/type_purple_spec.png">
          <a:hlinkClick xmlns:r="http://schemas.openxmlformats.org/officeDocument/2006/relationships" r:id="rId1203" tgtFrame="_top"/>
          <a:extLst>
            <a:ext uri="{FF2B5EF4-FFF2-40B4-BE49-F238E27FC236}">
              <a16:creationId xmlns:a16="http://schemas.microsoft.com/office/drawing/2014/main" id="{F22D22DC-CA62-4A9A-A551-2578E1FAAC7E}"/>
            </a:ext>
          </a:extLst>
        </xdr:cNvPr>
        <xdr:cNvSpPr>
          <a:spLocks noChangeAspect="1" noChangeArrowheads="1"/>
        </xdr:cNvSpPr>
      </xdr:nvSpPr>
      <xdr:spPr bwMode="auto">
        <a:xfrm>
          <a:off x="202565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603</xdr:row>
      <xdr:rowOff>0</xdr:rowOff>
    </xdr:from>
    <xdr:to>
      <xdr:col>2</xdr:col>
      <xdr:colOff>304800</xdr:colOff>
      <xdr:row>603</xdr:row>
      <xdr:rowOff>304800</xdr:rowOff>
    </xdr:to>
    <xdr:sp macro="" textlink="">
      <xdr:nvSpPr>
        <xdr:cNvPr id="27209" name="AutoShape 3657" descr="https://adas-server.mobiledrivetech.com/polarion/icons/default/enums/type_spike.gif">
          <a:hlinkClick xmlns:r="http://schemas.openxmlformats.org/officeDocument/2006/relationships" r:id="rId1204" tgtFrame="_blank"/>
          <a:extLst>
            <a:ext uri="{FF2B5EF4-FFF2-40B4-BE49-F238E27FC236}">
              <a16:creationId xmlns:a16="http://schemas.microsoft.com/office/drawing/2014/main" id="{56D56D49-59C7-474C-9761-7A2687721E2B}"/>
            </a:ext>
          </a:extLst>
        </xdr:cNvPr>
        <xdr:cNvSpPr>
          <a:spLocks noChangeAspect="1" noChangeArrowheads="1"/>
        </xdr:cNvSpPr>
      </xdr:nvSpPr>
      <xdr:spPr bwMode="auto">
        <a:xfrm>
          <a:off x="265430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603</xdr:row>
      <xdr:rowOff>0</xdr:rowOff>
    </xdr:from>
    <xdr:to>
      <xdr:col>3</xdr:col>
      <xdr:colOff>304800</xdr:colOff>
      <xdr:row>603</xdr:row>
      <xdr:rowOff>304800</xdr:rowOff>
    </xdr:to>
    <xdr:sp macro="" textlink="">
      <xdr:nvSpPr>
        <xdr:cNvPr id="27210" name="AutoShape 3658" descr="https://adas-server.mobiledrivetech.com/polarion/icons/default/enums/type_spike.gif">
          <a:hlinkClick xmlns:r="http://schemas.openxmlformats.org/officeDocument/2006/relationships" r:id="rId1204" tgtFrame="_top"/>
          <a:extLst>
            <a:ext uri="{FF2B5EF4-FFF2-40B4-BE49-F238E27FC236}">
              <a16:creationId xmlns:a16="http://schemas.microsoft.com/office/drawing/2014/main" id="{08318DBF-00C3-4C69-A219-AAA256265B09}"/>
            </a:ext>
          </a:extLst>
        </xdr:cNvPr>
        <xdr:cNvSpPr>
          <a:spLocks noChangeAspect="1" noChangeArrowheads="1"/>
        </xdr:cNvSpPr>
      </xdr:nvSpPr>
      <xdr:spPr bwMode="auto">
        <a:xfrm>
          <a:off x="5797550" y="393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604</xdr:row>
      <xdr:rowOff>0</xdr:rowOff>
    </xdr:from>
    <xdr:to>
      <xdr:col>0</xdr:col>
      <xdr:colOff>304800</xdr:colOff>
      <xdr:row>604</xdr:row>
      <xdr:rowOff>304800</xdr:rowOff>
    </xdr:to>
    <xdr:sp macro="" textlink="">
      <xdr:nvSpPr>
        <xdr:cNvPr id="27211" name="AutoShape 3659" descr="https://adas-server.mobiledrivetech.com/polarion/ria/images/suspect.gif">
          <a:extLst>
            <a:ext uri="{FF2B5EF4-FFF2-40B4-BE49-F238E27FC236}">
              <a16:creationId xmlns:a16="http://schemas.microsoft.com/office/drawing/2014/main" id="{4B42F5AC-6E95-4225-8DC2-0E3D7A2C1F7E}"/>
            </a:ext>
          </a:extLst>
        </xdr:cNvPr>
        <xdr:cNvSpPr>
          <a:spLocks noChangeAspect="1" noChangeArrowheads="1"/>
        </xdr:cNvSpPr>
      </xdr:nvSpPr>
      <xdr:spPr bwMode="auto">
        <a:xfrm>
          <a:off x="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604</xdr:row>
      <xdr:rowOff>0</xdr:rowOff>
    </xdr:from>
    <xdr:to>
      <xdr:col>0</xdr:col>
      <xdr:colOff>615950</xdr:colOff>
      <xdr:row>604</xdr:row>
      <xdr:rowOff>304800</xdr:rowOff>
    </xdr:to>
    <xdr:sp macro="" textlink="">
      <xdr:nvSpPr>
        <xdr:cNvPr id="27212" name="AutoShape 3660">
          <a:extLst>
            <a:ext uri="{FF2B5EF4-FFF2-40B4-BE49-F238E27FC236}">
              <a16:creationId xmlns:a16="http://schemas.microsoft.com/office/drawing/2014/main" id="{6A21D3C1-088F-4AD9-8B6D-7F324C7B7200}"/>
            </a:ext>
          </a:extLst>
        </xdr:cNvPr>
        <xdr:cNvSpPr>
          <a:spLocks noChangeAspect="1" noChangeArrowheads="1"/>
        </xdr:cNvSpPr>
      </xdr:nvSpPr>
      <xdr:spPr bwMode="auto">
        <a:xfrm>
          <a:off x="31115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604</xdr:row>
      <xdr:rowOff>0</xdr:rowOff>
    </xdr:from>
    <xdr:to>
      <xdr:col>0</xdr:col>
      <xdr:colOff>927100</xdr:colOff>
      <xdr:row>604</xdr:row>
      <xdr:rowOff>304800</xdr:rowOff>
    </xdr:to>
    <xdr:sp macro="" textlink="">
      <xdr:nvSpPr>
        <xdr:cNvPr id="27213" name="AutoShape 3661" descr="https://adas-server.mobiledrivetech.com/polarion/icons/default/enums/type_purple_spec.png">
          <a:hlinkClick xmlns:r="http://schemas.openxmlformats.org/officeDocument/2006/relationships" r:id="rId1205" tgtFrame="_blank"/>
          <a:extLst>
            <a:ext uri="{FF2B5EF4-FFF2-40B4-BE49-F238E27FC236}">
              <a16:creationId xmlns:a16="http://schemas.microsoft.com/office/drawing/2014/main" id="{6A6955CB-B6EB-44FE-A186-6733436E1B59}"/>
            </a:ext>
          </a:extLst>
        </xdr:cNvPr>
        <xdr:cNvSpPr>
          <a:spLocks noChangeAspect="1" noChangeArrowheads="1"/>
        </xdr:cNvSpPr>
      </xdr:nvSpPr>
      <xdr:spPr bwMode="auto">
        <a:xfrm>
          <a:off x="62230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604</xdr:row>
      <xdr:rowOff>0</xdr:rowOff>
    </xdr:from>
    <xdr:to>
      <xdr:col>1</xdr:col>
      <xdr:colOff>304800</xdr:colOff>
      <xdr:row>604</xdr:row>
      <xdr:rowOff>304800</xdr:rowOff>
    </xdr:to>
    <xdr:sp macro="" textlink="">
      <xdr:nvSpPr>
        <xdr:cNvPr id="27214" name="AutoShape 3662" descr="https://adas-server.mobiledrivetech.com/polarion/icons/default/enums/type_purple_spec.png">
          <a:hlinkClick xmlns:r="http://schemas.openxmlformats.org/officeDocument/2006/relationships" r:id="rId1205" tgtFrame="_top"/>
          <a:extLst>
            <a:ext uri="{FF2B5EF4-FFF2-40B4-BE49-F238E27FC236}">
              <a16:creationId xmlns:a16="http://schemas.microsoft.com/office/drawing/2014/main" id="{2D5EB906-949D-45A3-BC61-A768DD9377C5}"/>
            </a:ext>
          </a:extLst>
        </xdr:cNvPr>
        <xdr:cNvSpPr>
          <a:spLocks noChangeAspect="1" noChangeArrowheads="1"/>
        </xdr:cNvSpPr>
      </xdr:nvSpPr>
      <xdr:spPr bwMode="auto">
        <a:xfrm>
          <a:off x="202565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604</xdr:row>
      <xdr:rowOff>0</xdr:rowOff>
    </xdr:from>
    <xdr:to>
      <xdr:col>2</xdr:col>
      <xdr:colOff>304800</xdr:colOff>
      <xdr:row>604</xdr:row>
      <xdr:rowOff>304800</xdr:rowOff>
    </xdr:to>
    <xdr:sp macro="" textlink="">
      <xdr:nvSpPr>
        <xdr:cNvPr id="27215" name="AutoShape 3663" descr="https://adas-server.mobiledrivetech.com/polarion/icons/default/enums/type_spike.gif">
          <a:hlinkClick xmlns:r="http://schemas.openxmlformats.org/officeDocument/2006/relationships" r:id="rId1206" tgtFrame="_blank"/>
          <a:extLst>
            <a:ext uri="{FF2B5EF4-FFF2-40B4-BE49-F238E27FC236}">
              <a16:creationId xmlns:a16="http://schemas.microsoft.com/office/drawing/2014/main" id="{A46310ED-6CE6-46A4-BE9E-891FAE61DF8D}"/>
            </a:ext>
          </a:extLst>
        </xdr:cNvPr>
        <xdr:cNvSpPr>
          <a:spLocks noChangeAspect="1" noChangeArrowheads="1"/>
        </xdr:cNvSpPr>
      </xdr:nvSpPr>
      <xdr:spPr bwMode="auto">
        <a:xfrm>
          <a:off x="265430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604</xdr:row>
      <xdr:rowOff>0</xdr:rowOff>
    </xdr:from>
    <xdr:to>
      <xdr:col>3</xdr:col>
      <xdr:colOff>304800</xdr:colOff>
      <xdr:row>604</xdr:row>
      <xdr:rowOff>304800</xdr:rowOff>
    </xdr:to>
    <xdr:sp macro="" textlink="">
      <xdr:nvSpPr>
        <xdr:cNvPr id="27216" name="AutoShape 3664" descr="https://adas-server.mobiledrivetech.com/polarion/icons/default/enums/type_spike.gif">
          <a:hlinkClick xmlns:r="http://schemas.openxmlformats.org/officeDocument/2006/relationships" r:id="rId1206" tgtFrame="_top"/>
          <a:extLst>
            <a:ext uri="{FF2B5EF4-FFF2-40B4-BE49-F238E27FC236}">
              <a16:creationId xmlns:a16="http://schemas.microsoft.com/office/drawing/2014/main" id="{92A05469-719F-4F63-8FA4-B6E770CB7C52}"/>
            </a:ext>
          </a:extLst>
        </xdr:cNvPr>
        <xdr:cNvSpPr>
          <a:spLocks noChangeAspect="1" noChangeArrowheads="1"/>
        </xdr:cNvSpPr>
      </xdr:nvSpPr>
      <xdr:spPr bwMode="auto">
        <a:xfrm>
          <a:off x="5797550" y="394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xdr:row>
      <xdr:rowOff>0</xdr:rowOff>
    </xdr:from>
    <xdr:to>
      <xdr:col>0</xdr:col>
      <xdr:colOff>304800</xdr:colOff>
      <xdr:row>605</xdr:row>
      <xdr:rowOff>304800</xdr:rowOff>
    </xdr:to>
    <xdr:sp macro="" textlink="">
      <xdr:nvSpPr>
        <xdr:cNvPr id="27217" name="AutoShape 3665" descr="https://adas-server.mobiledrivetech.com/polarion/ria/images/suspect.gif">
          <a:extLst>
            <a:ext uri="{FF2B5EF4-FFF2-40B4-BE49-F238E27FC236}">
              <a16:creationId xmlns:a16="http://schemas.microsoft.com/office/drawing/2014/main" id="{A33618B7-BAE0-4CB9-BF01-5A97196C76A2}"/>
            </a:ext>
          </a:extLst>
        </xdr:cNvPr>
        <xdr:cNvSpPr>
          <a:spLocks noChangeAspect="1" noChangeArrowheads="1"/>
        </xdr:cNvSpPr>
      </xdr:nvSpPr>
      <xdr:spPr bwMode="auto">
        <a:xfrm>
          <a:off x="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605</xdr:row>
      <xdr:rowOff>0</xdr:rowOff>
    </xdr:from>
    <xdr:to>
      <xdr:col>0</xdr:col>
      <xdr:colOff>615950</xdr:colOff>
      <xdr:row>605</xdr:row>
      <xdr:rowOff>304800</xdr:rowOff>
    </xdr:to>
    <xdr:sp macro="" textlink="">
      <xdr:nvSpPr>
        <xdr:cNvPr id="27218" name="AutoShape 3666">
          <a:extLst>
            <a:ext uri="{FF2B5EF4-FFF2-40B4-BE49-F238E27FC236}">
              <a16:creationId xmlns:a16="http://schemas.microsoft.com/office/drawing/2014/main" id="{4C51A11A-463E-4F92-B0B8-42F9BE1A482E}"/>
            </a:ext>
          </a:extLst>
        </xdr:cNvPr>
        <xdr:cNvSpPr>
          <a:spLocks noChangeAspect="1" noChangeArrowheads="1"/>
        </xdr:cNvSpPr>
      </xdr:nvSpPr>
      <xdr:spPr bwMode="auto">
        <a:xfrm>
          <a:off x="31115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605</xdr:row>
      <xdr:rowOff>0</xdr:rowOff>
    </xdr:from>
    <xdr:to>
      <xdr:col>0</xdr:col>
      <xdr:colOff>927100</xdr:colOff>
      <xdr:row>605</xdr:row>
      <xdr:rowOff>304800</xdr:rowOff>
    </xdr:to>
    <xdr:sp macro="" textlink="">
      <xdr:nvSpPr>
        <xdr:cNvPr id="27219" name="AutoShape 3667" descr="https://adas-server.mobiledrivetech.com/polarion/icons/default/enums/type_purple_spec.png">
          <a:hlinkClick xmlns:r="http://schemas.openxmlformats.org/officeDocument/2006/relationships" r:id="rId1207" tgtFrame="_blank"/>
          <a:extLst>
            <a:ext uri="{FF2B5EF4-FFF2-40B4-BE49-F238E27FC236}">
              <a16:creationId xmlns:a16="http://schemas.microsoft.com/office/drawing/2014/main" id="{EE361C68-4CE3-4249-8F6C-B3225A563CF6}"/>
            </a:ext>
          </a:extLst>
        </xdr:cNvPr>
        <xdr:cNvSpPr>
          <a:spLocks noChangeAspect="1" noChangeArrowheads="1"/>
        </xdr:cNvSpPr>
      </xdr:nvSpPr>
      <xdr:spPr bwMode="auto">
        <a:xfrm>
          <a:off x="62230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605</xdr:row>
      <xdr:rowOff>0</xdr:rowOff>
    </xdr:from>
    <xdr:to>
      <xdr:col>1</xdr:col>
      <xdr:colOff>304800</xdr:colOff>
      <xdr:row>605</xdr:row>
      <xdr:rowOff>304800</xdr:rowOff>
    </xdr:to>
    <xdr:sp macro="" textlink="">
      <xdr:nvSpPr>
        <xdr:cNvPr id="27220" name="AutoShape 3668" descr="https://adas-server.mobiledrivetech.com/polarion/icons/default/enums/type_purple_spec.png">
          <a:hlinkClick xmlns:r="http://schemas.openxmlformats.org/officeDocument/2006/relationships" r:id="rId1207" tgtFrame="_top"/>
          <a:extLst>
            <a:ext uri="{FF2B5EF4-FFF2-40B4-BE49-F238E27FC236}">
              <a16:creationId xmlns:a16="http://schemas.microsoft.com/office/drawing/2014/main" id="{420C4DB7-8BCE-4AC6-90C5-C02A1B38DFE7}"/>
            </a:ext>
          </a:extLst>
        </xdr:cNvPr>
        <xdr:cNvSpPr>
          <a:spLocks noChangeAspect="1" noChangeArrowheads="1"/>
        </xdr:cNvSpPr>
      </xdr:nvSpPr>
      <xdr:spPr bwMode="auto">
        <a:xfrm>
          <a:off x="202565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605</xdr:row>
      <xdr:rowOff>0</xdr:rowOff>
    </xdr:from>
    <xdr:to>
      <xdr:col>2</xdr:col>
      <xdr:colOff>304800</xdr:colOff>
      <xdr:row>605</xdr:row>
      <xdr:rowOff>304800</xdr:rowOff>
    </xdr:to>
    <xdr:sp macro="" textlink="">
      <xdr:nvSpPr>
        <xdr:cNvPr id="27221" name="AutoShape 3669" descr="https://adas-server.mobiledrivetech.com/polarion/icons/default/enums/type_spike.gif">
          <a:hlinkClick xmlns:r="http://schemas.openxmlformats.org/officeDocument/2006/relationships" r:id="rId1208" tgtFrame="_blank"/>
          <a:extLst>
            <a:ext uri="{FF2B5EF4-FFF2-40B4-BE49-F238E27FC236}">
              <a16:creationId xmlns:a16="http://schemas.microsoft.com/office/drawing/2014/main" id="{17A23D18-7F25-4FC5-86A1-D252ED14A835}"/>
            </a:ext>
          </a:extLst>
        </xdr:cNvPr>
        <xdr:cNvSpPr>
          <a:spLocks noChangeAspect="1" noChangeArrowheads="1"/>
        </xdr:cNvSpPr>
      </xdr:nvSpPr>
      <xdr:spPr bwMode="auto">
        <a:xfrm>
          <a:off x="265430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605</xdr:row>
      <xdr:rowOff>0</xdr:rowOff>
    </xdr:from>
    <xdr:to>
      <xdr:col>3</xdr:col>
      <xdr:colOff>304800</xdr:colOff>
      <xdr:row>605</xdr:row>
      <xdr:rowOff>304800</xdr:rowOff>
    </xdr:to>
    <xdr:sp macro="" textlink="">
      <xdr:nvSpPr>
        <xdr:cNvPr id="27222" name="AutoShape 3670" descr="https://adas-server.mobiledrivetech.com/polarion/icons/default/enums/type_spike.gif">
          <a:hlinkClick xmlns:r="http://schemas.openxmlformats.org/officeDocument/2006/relationships" r:id="rId1208" tgtFrame="_top"/>
          <a:extLst>
            <a:ext uri="{FF2B5EF4-FFF2-40B4-BE49-F238E27FC236}">
              <a16:creationId xmlns:a16="http://schemas.microsoft.com/office/drawing/2014/main" id="{7009CA9A-400F-4C2F-898A-F83B9F0CE577}"/>
            </a:ext>
          </a:extLst>
        </xdr:cNvPr>
        <xdr:cNvSpPr>
          <a:spLocks noChangeAspect="1" noChangeArrowheads="1"/>
        </xdr:cNvSpPr>
      </xdr:nvSpPr>
      <xdr:spPr bwMode="auto">
        <a:xfrm>
          <a:off x="579755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606</xdr:row>
      <xdr:rowOff>0</xdr:rowOff>
    </xdr:from>
    <xdr:to>
      <xdr:col>0</xdr:col>
      <xdr:colOff>304800</xdr:colOff>
      <xdr:row>606</xdr:row>
      <xdr:rowOff>304800</xdr:rowOff>
    </xdr:to>
    <xdr:sp macro="" textlink="">
      <xdr:nvSpPr>
        <xdr:cNvPr id="27223" name="AutoShape 3671" descr="https://adas-server.mobiledrivetech.com/polarion/ria/images/suspect.gif">
          <a:extLst>
            <a:ext uri="{FF2B5EF4-FFF2-40B4-BE49-F238E27FC236}">
              <a16:creationId xmlns:a16="http://schemas.microsoft.com/office/drawing/2014/main" id="{FCEEEE73-5957-4936-A0AC-AFF4E6A6E39B}"/>
            </a:ext>
          </a:extLst>
        </xdr:cNvPr>
        <xdr:cNvSpPr>
          <a:spLocks noChangeAspect="1" noChangeArrowheads="1"/>
        </xdr:cNvSpPr>
      </xdr:nvSpPr>
      <xdr:spPr bwMode="auto">
        <a:xfrm>
          <a:off x="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606</xdr:row>
      <xdr:rowOff>0</xdr:rowOff>
    </xdr:from>
    <xdr:to>
      <xdr:col>0</xdr:col>
      <xdr:colOff>615950</xdr:colOff>
      <xdr:row>606</xdr:row>
      <xdr:rowOff>304800</xdr:rowOff>
    </xdr:to>
    <xdr:sp macro="" textlink="">
      <xdr:nvSpPr>
        <xdr:cNvPr id="27224" name="AutoShape 3672">
          <a:extLst>
            <a:ext uri="{FF2B5EF4-FFF2-40B4-BE49-F238E27FC236}">
              <a16:creationId xmlns:a16="http://schemas.microsoft.com/office/drawing/2014/main" id="{829BAB5B-5D76-4103-98D7-CB54F9C87F07}"/>
            </a:ext>
          </a:extLst>
        </xdr:cNvPr>
        <xdr:cNvSpPr>
          <a:spLocks noChangeAspect="1" noChangeArrowheads="1"/>
        </xdr:cNvSpPr>
      </xdr:nvSpPr>
      <xdr:spPr bwMode="auto">
        <a:xfrm>
          <a:off x="31115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606</xdr:row>
      <xdr:rowOff>0</xdr:rowOff>
    </xdr:from>
    <xdr:to>
      <xdr:col>0</xdr:col>
      <xdr:colOff>927100</xdr:colOff>
      <xdr:row>606</xdr:row>
      <xdr:rowOff>304800</xdr:rowOff>
    </xdr:to>
    <xdr:sp macro="" textlink="">
      <xdr:nvSpPr>
        <xdr:cNvPr id="27225" name="AutoShape 3673" descr="https://adas-server.mobiledrivetech.com/polarion/icons/default/enums/type_purple_spec.png">
          <a:hlinkClick xmlns:r="http://schemas.openxmlformats.org/officeDocument/2006/relationships" r:id="rId1209" tgtFrame="_blank"/>
          <a:extLst>
            <a:ext uri="{FF2B5EF4-FFF2-40B4-BE49-F238E27FC236}">
              <a16:creationId xmlns:a16="http://schemas.microsoft.com/office/drawing/2014/main" id="{414F5249-055B-4CDF-AD87-774AE13DE654}"/>
            </a:ext>
          </a:extLst>
        </xdr:cNvPr>
        <xdr:cNvSpPr>
          <a:spLocks noChangeAspect="1" noChangeArrowheads="1"/>
        </xdr:cNvSpPr>
      </xdr:nvSpPr>
      <xdr:spPr bwMode="auto">
        <a:xfrm>
          <a:off x="62230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606</xdr:row>
      <xdr:rowOff>0</xdr:rowOff>
    </xdr:from>
    <xdr:to>
      <xdr:col>1</xdr:col>
      <xdr:colOff>304800</xdr:colOff>
      <xdr:row>606</xdr:row>
      <xdr:rowOff>304800</xdr:rowOff>
    </xdr:to>
    <xdr:sp macro="" textlink="">
      <xdr:nvSpPr>
        <xdr:cNvPr id="27226" name="AutoShape 3674" descr="https://adas-server.mobiledrivetech.com/polarion/icons/default/enums/type_purple_spec.png">
          <a:hlinkClick xmlns:r="http://schemas.openxmlformats.org/officeDocument/2006/relationships" r:id="rId1209" tgtFrame="_top"/>
          <a:extLst>
            <a:ext uri="{FF2B5EF4-FFF2-40B4-BE49-F238E27FC236}">
              <a16:creationId xmlns:a16="http://schemas.microsoft.com/office/drawing/2014/main" id="{872ADE9D-CEE7-445E-A8B7-F30716C367C8}"/>
            </a:ext>
          </a:extLst>
        </xdr:cNvPr>
        <xdr:cNvSpPr>
          <a:spLocks noChangeAspect="1" noChangeArrowheads="1"/>
        </xdr:cNvSpPr>
      </xdr:nvSpPr>
      <xdr:spPr bwMode="auto">
        <a:xfrm>
          <a:off x="202565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606</xdr:row>
      <xdr:rowOff>0</xdr:rowOff>
    </xdr:from>
    <xdr:to>
      <xdr:col>2</xdr:col>
      <xdr:colOff>304800</xdr:colOff>
      <xdr:row>606</xdr:row>
      <xdr:rowOff>304800</xdr:rowOff>
    </xdr:to>
    <xdr:sp macro="" textlink="">
      <xdr:nvSpPr>
        <xdr:cNvPr id="27227" name="AutoShape 3675" descr="https://adas-server.mobiledrivetech.com/polarion/icons/default/enums/type_spike.gif">
          <a:hlinkClick xmlns:r="http://schemas.openxmlformats.org/officeDocument/2006/relationships" r:id="rId1210" tgtFrame="_blank"/>
          <a:extLst>
            <a:ext uri="{FF2B5EF4-FFF2-40B4-BE49-F238E27FC236}">
              <a16:creationId xmlns:a16="http://schemas.microsoft.com/office/drawing/2014/main" id="{8359AAE6-55C8-4626-BA74-AD9C6225AB4C}"/>
            </a:ext>
          </a:extLst>
        </xdr:cNvPr>
        <xdr:cNvSpPr>
          <a:spLocks noChangeAspect="1" noChangeArrowheads="1"/>
        </xdr:cNvSpPr>
      </xdr:nvSpPr>
      <xdr:spPr bwMode="auto">
        <a:xfrm>
          <a:off x="265430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606</xdr:row>
      <xdr:rowOff>0</xdr:rowOff>
    </xdr:from>
    <xdr:to>
      <xdr:col>3</xdr:col>
      <xdr:colOff>304800</xdr:colOff>
      <xdr:row>606</xdr:row>
      <xdr:rowOff>304800</xdr:rowOff>
    </xdr:to>
    <xdr:sp macro="" textlink="">
      <xdr:nvSpPr>
        <xdr:cNvPr id="27228" name="AutoShape 3676" descr="https://adas-server.mobiledrivetech.com/polarion/icons/default/enums/type_spike.gif">
          <a:hlinkClick xmlns:r="http://schemas.openxmlformats.org/officeDocument/2006/relationships" r:id="rId1210" tgtFrame="_top"/>
          <a:extLst>
            <a:ext uri="{FF2B5EF4-FFF2-40B4-BE49-F238E27FC236}">
              <a16:creationId xmlns:a16="http://schemas.microsoft.com/office/drawing/2014/main" id="{D1A4E38C-7A03-4F1F-8172-10E18CCC6CDF}"/>
            </a:ext>
          </a:extLst>
        </xdr:cNvPr>
        <xdr:cNvSpPr>
          <a:spLocks noChangeAspect="1" noChangeArrowheads="1"/>
        </xdr:cNvSpPr>
      </xdr:nvSpPr>
      <xdr:spPr bwMode="auto">
        <a:xfrm>
          <a:off x="5797550" y="3958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607</xdr:row>
      <xdr:rowOff>0</xdr:rowOff>
    </xdr:from>
    <xdr:to>
      <xdr:col>0</xdr:col>
      <xdr:colOff>304800</xdr:colOff>
      <xdr:row>607</xdr:row>
      <xdr:rowOff>304800</xdr:rowOff>
    </xdr:to>
    <xdr:sp macro="" textlink="">
      <xdr:nvSpPr>
        <xdr:cNvPr id="27229" name="AutoShape 3677" descr="https://adas-server.mobiledrivetech.com/polarion/ria/images/suspect.gif">
          <a:extLst>
            <a:ext uri="{FF2B5EF4-FFF2-40B4-BE49-F238E27FC236}">
              <a16:creationId xmlns:a16="http://schemas.microsoft.com/office/drawing/2014/main" id="{562DD02B-E3C7-42E9-8A44-C6E4436230B5}"/>
            </a:ext>
          </a:extLst>
        </xdr:cNvPr>
        <xdr:cNvSpPr>
          <a:spLocks noChangeAspect="1" noChangeArrowheads="1"/>
        </xdr:cNvSpPr>
      </xdr:nvSpPr>
      <xdr:spPr bwMode="auto">
        <a:xfrm>
          <a:off x="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607</xdr:row>
      <xdr:rowOff>0</xdr:rowOff>
    </xdr:from>
    <xdr:to>
      <xdr:col>0</xdr:col>
      <xdr:colOff>615950</xdr:colOff>
      <xdr:row>607</xdr:row>
      <xdr:rowOff>304800</xdr:rowOff>
    </xdr:to>
    <xdr:sp macro="" textlink="">
      <xdr:nvSpPr>
        <xdr:cNvPr id="27230" name="AutoShape 3678">
          <a:extLst>
            <a:ext uri="{FF2B5EF4-FFF2-40B4-BE49-F238E27FC236}">
              <a16:creationId xmlns:a16="http://schemas.microsoft.com/office/drawing/2014/main" id="{67E54106-5093-4EF1-B669-20E84EEBFDAA}"/>
            </a:ext>
          </a:extLst>
        </xdr:cNvPr>
        <xdr:cNvSpPr>
          <a:spLocks noChangeAspect="1" noChangeArrowheads="1"/>
        </xdr:cNvSpPr>
      </xdr:nvSpPr>
      <xdr:spPr bwMode="auto">
        <a:xfrm>
          <a:off x="31115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607</xdr:row>
      <xdr:rowOff>0</xdr:rowOff>
    </xdr:from>
    <xdr:to>
      <xdr:col>0</xdr:col>
      <xdr:colOff>927100</xdr:colOff>
      <xdr:row>607</xdr:row>
      <xdr:rowOff>304800</xdr:rowOff>
    </xdr:to>
    <xdr:sp macro="" textlink="">
      <xdr:nvSpPr>
        <xdr:cNvPr id="27231" name="AutoShape 3679" descr="https://adas-server.mobiledrivetech.com/polarion/icons/default/enums/type_purple_spec.png">
          <a:hlinkClick xmlns:r="http://schemas.openxmlformats.org/officeDocument/2006/relationships" r:id="rId1211" tgtFrame="_blank"/>
          <a:extLst>
            <a:ext uri="{FF2B5EF4-FFF2-40B4-BE49-F238E27FC236}">
              <a16:creationId xmlns:a16="http://schemas.microsoft.com/office/drawing/2014/main" id="{13FE9706-3EEC-48CA-9D0E-87CC62D7CD19}"/>
            </a:ext>
          </a:extLst>
        </xdr:cNvPr>
        <xdr:cNvSpPr>
          <a:spLocks noChangeAspect="1" noChangeArrowheads="1"/>
        </xdr:cNvSpPr>
      </xdr:nvSpPr>
      <xdr:spPr bwMode="auto">
        <a:xfrm>
          <a:off x="62230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607</xdr:row>
      <xdr:rowOff>0</xdr:rowOff>
    </xdr:from>
    <xdr:to>
      <xdr:col>1</xdr:col>
      <xdr:colOff>304800</xdr:colOff>
      <xdr:row>607</xdr:row>
      <xdr:rowOff>304800</xdr:rowOff>
    </xdr:to>
    <xdr:sp macro="" textlink="">
      <xdr:nvSpPr>
        <xdr:cNvPr id="27232" name="AutoShape 3680" descr="https://adas-server.mobiledrivetech.com/polarion/icons/default/enums/type_purple_spec.png">
          <a:hlinkClick xmlns:r="http://schemas.openxmlformats.org/officeDocument/2006/relationships" r:id="rId1211" tgtFrame="_top"/>
          <a:extLst>
            <a:ext uri="{FF2B5EF4-FFF2-40B4-BE49-F238E27FC236}">
              <a16:creationId xmlns:a16="http://schemas.microsoft.com/office/drawing/2014/main" id="{1CB97B62-CAEE-4C7F-8857-E6F572FD0B19}"/>
            </a:ext>
          </a:extLst>
        </xdr:cNvPr>
        <xdr:cNvSpPr>
          <a:spLocks noChangeAspect="1" noChangeArrowheads="1"/>
        </xdr:cNvSpPr>
      </xdr:nvSpPr>
      <xdr:spPr bwMode="auto">
        <a:xfrm>
          <a:off x="202565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607</xdr:row>
      <xdr:rowOff>0</xdr:rowOff>
    </xdr:from>
    <xdr:to>
      <xdr:col>2</xdr:col>
      <xdr:colOff>304800</xdr:colOff>
      <xdr:row>607</xdr:row>
      <xdr:rowOff>304800</xdr:rowOff>
    </xdr:to>
    <xdr:sp macro="" textlink="">
      <xdr:nvSpPr>
        <xdr:cNvPr id="27233" name="AutoShape 3681" descr="https://adas-server.mobiledrivetech.com/polarion/icons/default/enums/type_spike.gif">
          <a:hlinkClick xmlns:r="http://schemas.openxmlformats.org/officeDocument/2006/relationships" r:id="rId1212" tgtFrame="_blank"/>
          <a:extLst>
            <a:ext uri="{FF2B5EF4-FFF2-40B4-BE49-F238E27FC236}">
              <a16:creationId xmlns:a16="http://schemas.microsoft.com/office/drawing/2014/main" id="{570835F1-C3E5-4EFE-A562-80A4346E927C}"/>
            </a:ext>
          </a:extLst>
        </xdr:cNvPr>
        <xdr:cNvSpPr>
          <a:spLocks noChangeAspect="1" noChangeArrowheads="1"/>
        </xdr:cNvSpPr>
      </xdr:nvSpPr>
      <xdr:spPr bwMode="auto">
        <a:xfrm>
          <a:off x="265430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607</xdr:row>
      <xdr:rowOff>0</xdr:rowOff>
    </xdr:from>
    <xdr:to>
      <xdr:col>3</xdr:col>
      <xdr:colOff>304800</xdr:colOff>
      <xdr:row>607</xdr:row>
      <xdr:rowOff>304800</xdr:rowOff>
    </xdr:to>
    <xdr:sp macro="" textlink="">
      <xdr:nvSpPr>
        <xdr:cNvPr id="27234" name="AutoShape 3682" descr="https://adas-server.mobiledrivetech.com/polarion/icons/default/enums/type_spike.gif">
          <a:hlinkClick xmlns:r="http://schemas.openxmlformats.org/officeDocument/2006/relationships" r:id="rId1212" tgtFrame="_top"/>
          <a:extLst>
            <a:ext uri="{FF2B5EF4-FFF2-40B4-BE49-F238E27FC236}">
              <a16:creationId xmlns:a16="http://schemas.microsoft.com/office/drawing/2014/main" id="{E2E2AC4B-BF41-43A8-A8AF-9CCD1B51B840}"/>
            </a:ext>
          </a:extLst>
        </xdr:cNvPr>
        <xdr:cNvSpPr>
          <a:spLocks noChangeAspect="1" noChangeArrowheads="1"/>
        </xdr:cNvSpPr>
      </xdr:nvSpPr>
      <xdr:spPr bwMode="auto">
        <a:xfrm>
          <a:off x="5797550" y="39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608</xdr:row>
      <xdr:rowOff>0</xdr:rowOff>
    </xdr:from>
    <xdr:to>
      <xdr:col>0</xdr:col>
      <xdr:colOff>304800</xdr:colOff>
      <xdr:row>608</xdr:row>
      <xdr:rowOff>304800</xdr:rowOff>
    </xdr:to>
    <xdr:sp macro="" textlink="">
      <xdr:nvSpPr>
        <xdr:cNvPr id="27235" name="AutoShape 3683" descr="https://adas-server.mobiledrivetech.com/polarion/ria/images/suspect.gif">
          <a:extLst>
            <a:ext uri="{FF2B5EF4-FFF2-40B4-BE49-F238E27FC236}">
              <a16:creationId xmlns:a16="http://schemas.microsoft.com/office/drawing/2014/main" id="{6DF138DB-6B78-438A-9DF9-7613D4C4AAF6}"/>
            </a:ext>
          </a:extLst>
        </xdr:cNvPr>
        <xdr:cNvSpPr>
          <a:spLocks noChangeAspect="1" noChangeArrowheads="1"/>
        </xdr:cNvSpPr>
      </xdr:nvSpPr>
      <xdr:spPr bwMode="auto">
        <a:xfrm>
          <a:off x="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608</xdr:row>
      <xdr:rowOff>0</xdr:rowOff>
    </xdr:from>
    <xdr:to>
      <xdr:col>0</xdr:col>
      <xdr:colOff>615950</xdr:colOff>
      <xdr:row>608</xdr:row>
      <xdr:rowOff>304800</xdr:rowOff>
    </xdr:to>
    <xdr:sp macro="" textlink="">
      <xdr:nvSpPr>
        <xdr:cNvPr id="27236" name="AutoShape 3684">
          <a:extLst>
            <a:ext uri="{FF2B5EF4-FFF2-40B4-BE49-F238E27FC236}">
              <a16:creationId xmlns:a16="http://schemas.microsoft.com/office/drawing/2014/main" id="{42AF287D-6E1E-461A-85B6-F7BE53A5E173}"/>
            </a:ext>
          </a:extLst>
        </xdr:cNvPr>
        <xdr:cNvSpPr>
          <a:spLocks noChangeAspect="1" noChangeArrowheads="1"/>
        </xdr:cNvSpPr>
      </xdr:nvSpPr>
      <xdr:spPr bwMode="auto">
        <a:xfrm>
          <a:off x="31115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608</xdr:row>
      <xdr:rowOff>0</xdr:rowOff>
    </xdr:from>
    <xdr:to>
      <xdr:col>0</xdr:col>
      <xdr:colOff>927100</xdr:colOff>
      <xdr:row>608</xdr:row>
      <xdr:rowOff>304800</xdr:rowOff>
    </xdr:to>
    <xdr:sp macro="" textlink="">
      <xdr:nvSpPr>
        <xdr:cNvPr id="27237" name="AutoShape 3685" descr="https://adas-server.mobiledrivetech.com/polarion/icons/default/enums/type_purple_spec.png">
          <a:hlinkClick xmlns:r="http://schemas.openxmlformats.org/officeDocument/2006/relationships" r:id="rId1213" tgtFrame="_blank"/>
          <a:extLst>
            <a:ext uri="{FF2B5EF4-FFF2-40B4-BE49-F238E27FC236}">
              <a16:creationId xmlns:a16="http://schemas.microsoft.com/office/drawing/2014/main" id="{7F52964F-DB29-462B-86C3-8CDFFA233951}"/>
            </a:ext>
          </a:extLst>
        </xdr:cNvPr>
        <xdr:cNvSpPr>
          <a:spLocks noChangeAspect="1" noChangeArrowheads="1"/>
        </xdr:cNvSpPr>
      </xdr:nvSpPr>
      <xdr:spPr bwMode="auto">
        <a:xfrm>
          <a:off x="62230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608</xdr:row>
      <xdr:rowOff>0</xdr:rowOff>
    </xdr:from>
    <xdr:to>
      <xdr:col>1</xdr:col>
      <xdr:colOff>304800</xdr:colOff>
      <xdr:row>608</xdr:row>
      <xdr:rowOff>304800</xdr:rowOff>
    </xdr:to>
    <xdr:sp macro="" textlink="">
      <xdr:nvSpPr>
        <xdr:cNvPr id="27238" name="AutoShape 3686" descr="https://adas-server.mobiledrivetech.com/polarion/icons/default/enums/type_purple_spec.png">
          <a:hlinkClick xmlns:r="http://schemas.openxmlformats.org/officeDocument/2006/relationships" r:id="rId1213" tgtFrame="_top"/>
          <a:extLst>
            <a:ext uri="{FF2B5EF4-FFF2-40B4-BE49-F238E27FC236}">
              <a16:creationId xmlns:a16="http://schemas.microsoft.com/office/drawing/2014/main" id="{AB82AD6A-5509-4221-AA99-D9C5F3F491E5}"/>
            </a:ext>
          </a:extLst>
        </xdr:cNvPr>
        <xdr:cNvSpPr>
          <a:spLocks noChangeAspect="1" noChangeArrowheads="1"/>
        </xdr:cNvSpPr>
      </xdr:nvSpPr>
      <xdr:spPr bwMode="auto">
        <a:xfrm>
          <a:off x="202565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608</xdr:row>
      <xdr:rowOff>0</xdr:rowOff>
    </xdr:from>
    <xdr:to>
      <xdr:col>2</xdr:col>
      <xdr:colOff>304800</xdr:colOff>
      <xdr:row>608</xdr:row>
      <xdr:rowOff>304800</xdr:rowOff>
    </xdr:to>
    <xdr:sp macro="" textlink="">
      <xdr:nvSpPr>
        <xdr:cNvPr id="27239" name="AutoShape 3687" descr="https://adas-server.mobiledrivetech.com/polarion/icons/default/enums/type_spike.gif">
          <a:hlinkClick xmlns:r="http://schemas.openxmlformats.org/officeDocument/2006/relationships" r:id="rId1214" tgtFrame="_blank"/>
          <a:extLst>
            <a:ext uri="{FF2B5EF4-FFF2-40B4-BE49-F238E27FC236}">
              <a16:creationId xmlns:a16="http://schemas.microsoft.com/office/drawing/2014/main" id="{AF580083-C6A7-40FB-89F1-8319E6F4427F}"/>
            </a:ext>
          </a:extLst>
        </xdr:cNvPr>
        <xdr:cNvSpPr>
          <a:spLocks noChangeAspect="1" noChangeArrowheads="1"/>
        </xdr:cNvSpPr>
      </xdr:nvSpPr>
      <xdr:spPr bwMode="auto">
        <a:xfrm>
          <a:off x="265430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608</xdr:row>
      <xdr:rowOff>0</xdr:rowOff>
    </xdr:from>
    <xdr:to>
      <xdr:col>3</xdr:col>
      <xdr:colOff>304800</xdr:colOff>
      <xdr:row>608</xdr:row>
      <xdr:rowOff>304800</xdr:rowOff>
    </xdr:to>
    <xdr:sp macro="" textlink="">
      <xdr:nvSpPr>
        <xdr:cNvPr id="27240" name="AutoShape 3688" descr="https://adas-server.mobiledrivetech.com/polarion/icons/default/enums/type_spike.gif">
          <a:hlinkClick xmlns:r="http://schemas.openxmlformats.org/officeDocument/2006/relationships" r:id="rId1214" tgtFrame="_top"/>
          <a:extLst>
            <a:ext uri="{FF2B5EF4-FFF2-40B4-BE49-F238E27FC236}">
              <a16:creationId xmlns:a16="http://schemas.microsoft.com/office/drawing/2014/main" id="{E6079FC6-F741-45B7-B8A0-F8DEA1EAD826}"/>
            </a:ext>
          </a:extLst>
        </xdr:cNvPr>
        <xdr:cNvSpPr>
          <a:spLocks noChangeAspect="1" noChangeArrowheads="1"/>
        </xdr:cNvSpPr>
      </xdr:nvSpPr>
      <xdr:spPr bwMode="auto">
        <a:xfrm>
          <a:off x="5797550" y="3971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609</xdr:row>
      <xdr:rowOff>0</xdr:rowOff>
    </xdr:from>
    <xdr:to>
      <xdr:col>0</xdr:col>
      <xdr:colOff>304800</xdr:colOff>
      <xdr:row>609</xdr:row>
      <xdr:rowOff>304800</xdr:rowOff>
    </xdr:to>
    <xdr:sp macro="" textlink="">
      <xdr:nvSpPr>
        <xdr:cNvPr id="27241" name="AutoShape 3689" descr="https://adas-server.mobiledrivetech.com/polarion/ria/images/suspect.gif">
          <a:extLst>
            <a:ext uri="{FF2B5EF4-FFF2-40B4-BE49-F238E27FC236}">
              <a16:creationId xmlns:a16="http://schemas.microsoft.com/office/drawing/2014/main" id="{2B44AAE4-F63A-4CCA-8BB1-962383F4F7C2}"/>
            </a:ext>
          </a:extLst>
        </xdr:cNvPr>
        <xdr:cNvSpPr>
          <a:spLocks noChangeAspect="1" noChangeArrowheads="1"/>
        </xdr:cNvSpPr>
      </xdr:nvSpPr>
      <xdr:spPr bwMode="auto">
        <a:xfrm>
          <a:off x="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609</xdr:row>
      <xdr:rowOff>0</xdr:rowOff>
    </xdr:from>
    <xdr:to>
      <xdr:col>0</xdr:col>
      <xdr:colOff>615950</xdr:colOff>
      <xdr:row>609</xdr:row>
      <xdr:rowOff>304800</xdr:rowOff>
    </xdr:to>
    <xdr:sp macro="" textlink="">
      <xdr:nvSpPr>
        <xdr:cNvPr id="27242" name="AutoShape 3690">
          <a:extLst>
            <a:ext uri="{FF2B5EF4-FFF2-40B4-BE49-F238E27FC236}">
              <a16:creationId xmlns:a16="http://schemas.microsoft.com/office/drawing/2014/main" id="{40BB08C3-32FF-454A-9A9C-6AA6FBC222D7}"/>
            </a:ext>
          </a:extLst>
        </xdr:cNvPr>
        <xdr:cNvSpPr>
          <a:spLocks noChangeAspect="1" noChangeArrowheads="1"/>
        </xdr:cNvSpPr>
      </xdr:nvSpPr>
      <xdr:spPr bwMode="auto">
        <a:xfrm>
          <a:off x="31115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609</xdr:row>
      <xdr:rowOff>0</xdr:rowOff>
    </xdr:from>
    <xdr:to>
      <xdr:col>0</xdr:col>
      <xdr:colOff>927100</xdr:colOff>
      <xdr:row>609</xdr:row>
      <xdr:rowOff>304800</xdr:rowOff>
    </xdr:to>
    <xdr:sp macro="" textlink="">
      <xdr:nvSpPr>
        <xdr:cNvPr id="27243" name="AutoShape 3691" descr="https://adas-server.mobiledrivetech.com/polarion/icons/default/enums/type_purple_spec.png">
          <a:hlinkClick xmlns:r="http://schemas.openxmlformats.org/officeDocument/2006/relationships" r:id="rId1215" tgtFrame="_blank"/>
          <a:extLst>
            <a:ext uri="{FF2B5EF4-FFF2-40B4-BE49-F238E27FC236}">
              <a16:creationId xmlns:a16="http://schemas.microsoft.com/office/drawing/2014/main" id="{A604A9D1-375E-4BC1-9454-080420068C66}"/>
            </a:ext>
          </a:extLst>
        </xdr:cNvPr>
        <xdr:cNvSpPr>
          <a:spLocks noChangeAspect="1" noChangeArrowheads="1"/>
        </xdr:cNvSpPr>
      </xdr:nvSpPr>
      <xdr:spPr bwMode="auto">
        <a:xfrm>
          <a:off x="62230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609</xdr:row>
      <xdr:rowOff>0</xdr:rowOff>
    </xdr:from>
    <xdr:to>
      <xdr:col>1</xdr:col>
      <xdr:colOff>304800</xdr:colOff>
      <xdr:row>609</xdr:row>
      <xdr:rowOff>304800</xdr:rowOff>
    </xdr:to>
    <xdr:sp macro="" textlink="">
      <xdr:nvSpPr>
        <xdr:cNvPr id="27244" name="AutoShape 3692" descr="https://adas-server.mobiledrivetech.com/polarion/icons/default/enums/type_purple_spec.png">
          <a:hlinkClick xmlns:r="http://schemas.openxmlformats.org/officeDocument/2006/relationships" r:id="rId1215" tgtFrame="_top"/>
          <a:extLst>
            <a:ext uri="{FF2B5EF4-FFF2-40B4-BE49-F238E27FC236}">
              <a16:creationId xmlns:a16="http://schemas.microsoft.com/office/drawing/2014/main" id="{EA65BC93-CC08-4A73-9F99-D77A687268C1}"/>
            </a:ext>
          </a:extLst>
        </xdr:cNvPr>
        <xdr:cNvSpPr>
          <a:spLocks noChangeAspect="1" noChangeArrowheads="1"/>
        </xdr:cNvSpPr>
      </xdr:nvSpPr>
      <xdr:spPr bwMode="auto">
        <a:xfrm>
          <a:off x="202565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609</xdr:row>
      <xdr:rowOff>0</xdr:rowOff>
    </xdr:from>
    <xdr:to>
      <xdr:col>2</xdr:col>
      <xdr:colOff>304800</xdr:colOff>
      <xdr:row>609</xdr:row>
      <xdr:rowOff>304800</xdr:rowOff>
    </xdr:to>
    <xdr:sp macro="" textlink="">
      <xdr:nvSpPr>
        <xdr:cNvPr id="27245" name="AutoShape 3693" descr="https://adas-server.mobiledrivetech.com/polarion/icons/default/enums/type_spike.gif">
          <a:hlinkClick xmlns:r="http://schemas.openxmlformats.org/officeDocument/2006/relationships" r:id="rId1216" tgtFrame="_blank"/>
          <a:extLst>
            <a:ext uri="{FF2B5EF4-FFF2-40B4-BE49-F238E27FC236}">
              <a16:creationId xmlns:a16="http://schemas.microsoft.com/office/drawing/2014/main" id="{1F0B254E-B9C8-49F2-B4D3-3F3AECCDAA2C}"/>
            </a:ext>
          </a:extLst>
        </xdr:cNvPr>
        <xdr:cNvSpPr>
          <a:spLocks noChangeAspect="1" noChangeArrowheads="1"/>
        </xdr:cNvSpPr>
      </xdr:nvSpPr>
      <xdr:spPr bwMode="auto">
        <a:xfrm>
          <a:off x="265430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609</xdr:row>
      <xdr:rowOff>0</xdr:rowOff>
    </xdr:from>
    <xdr:to>
      <xdr:col>3</xdr:col>
      <xdr:colOff>304800</xdr:colOff>
      <xdr:row>609</xdr:row>
      <xdr:rowOff>304800</xdr:rowOff>
    </xdr:to>
    <xdr:sp macro="" textlink="">
      <xdr:nvSpPr>
        <xdr:cNvPr id="27246" name="AutoShape 3694" descr="https://adas-server.mobiledrivetech.com/polarion/icons/default/enums/type_spike.gif">
          <a:hlinkClick xmlns:r="http://schemas.openxmlformats.org/officeDocument/2006/relationships" r:id="rId1216" tgtFrame="_top"/>
          <a:extLst>
            <a:ext uri="{FF2B5EF4-FFF2-40B4-BE49-F238E27FC236}">
              <a16:creationId xmlns:a16="http://schemas.microsoft.com/office/drawing/2014/main" id="{98A75FAD-6E22-437D-9601-9D55018BCBFF}"/>
            </a:ext>
          </a:extLst>
        </xdr:cNvPr>
        <xdr:cNvSpPr>
          <a:spLocks noChangeAspect="1" noChangeArrowheads="1"/>
        </xdr:cNvSpPr>
      </xdr:nvSpPr>
      <xdr:spPr bwMode="auto">
        <a:xfrm>
          <a:off x="5797550" y="3977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610</xdr:row>
      <xdr:rowOff>0</xdr:rowOff>
    </xdr:from>
    <xdr:to>
      <xdr:col>0</xdr:col>
      <xdr:colOff>304800</xdr:colOff>
      <xdr:row>610</xdr:row>
      <xdr:rowOff>304800</xdr:rowOff>
    </xdr:to>
    <xdr:sp macro="" textlink="">
      <xdr:nvSpPr>
        <xdr:cNvPr id="27247" name="AutoShape 3695" descr="https://adas-server.mobiledrivetech.com/polarion/ria/images/suspect.gif">
          <a:extLst>
            <a:ext uri="{FF2B5EF4-FFF2-40B4-BE49-F238E27FC236}">
              <a16:creationId xmlns:a16="http://schemas.microsoft.com/office/drawing/2014/main" id="{C99FB18D-BEED-449B-B1A2-D6C8BEFB3E57}"/>
            </a:ext>
          </a:extLst>
        </xdr:cNvPr>
        <xdr:cNvSpPr>
          <a:spLocks noChangeAspect="1" noChangeArrowheads="1"/>
        </xdr:cNvSpPr>
      </xdr:nvSpPr>
      <xdr:spPr bwMode="auto">
        <a:xfrm>
          <a:off x="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610</xdr:row>
      <xdr:rowOff>0</xdr:rowOff>
    </xdr:from>
    <xdr:to>
      <xdr:col>0</xdr:col>
      <xdr:colOff>615950</xdr:colOff>
      <xdr:row>610</xdr:row>
      <xdr:rowOff>304800</xdr:rowOff>
    </xdr:to>
    <xdr:sp macro="" textlink="">
      <xdr:nvSpPr>
        <xdr:cNvPr id="27248" name="AutoShape 3696">
          <a:extLst>
            <a:ext uri="{FF2B5EF4-FFF2-40B4-BE49-F238E27FC236}">
              <a16:creationId xmlns:a16="http://schemas.microsoft.com/office/drawing/2014/main" id="{A384C1D5-05D8-4BF0-9F5E-92E7F81F615C}"/>
            </a:ext>
          </a:extLst>
        </xdr:cNvPr>
        <xdr:cNvSpPr>
          <a:spLocks noChangeAspect="1" noChangeArrowheads="1"/>
        </xdr:cNvSpPr>
      </xdr:nvSpPr>
      <xdr:spPr bwMode="auto">
        <a:xfrm>
          <a:off x="31115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610</xdr:row>
      <xdr:rowOff>0</xdr:rowOff>
    </xdr:from>
    <xdr:to>
      <xdr:col>0</xdr:col>
      <xdr:colOff>927100</xdr:colOff>
      <xdr:row>610</xdr:row>
      <xdr:rowOff>304800</xdr:rowOff>
    </xdr:to>
    <xdr:sp macro="" textlink="">
      <xdr:nvSpPr>
        <xdr:cNvPr id="27249" name="AutoShape 3697" descr="https://adas-server.mobiledrivetech.com/polarion/icons/default/enums/type_purple_spec.png">
          <a:hlinkClick xmlns:r="http://schemas.openxmlformats.org/officeDocument/2006/relationships" r:id="rId1217" tgtFrame="_blank"/>
          <a:extLst>
            <a:ext uri="{FF2B5EF4-FFF2-40B4-BE49-F238E27FC236}">
              <a16:creationId xmlns:a16="http://schemas.microsoft.com/office/drawing/2014/main" id="{8E287A5A-C837-4811-8616-CAA98803B03F}"/>
            </a:ext>
          </a:extLst>
        </xdr:cNvPr>
        <xdr:cNvSpPr>
          <a:spLocks noChangeAspect="1" noChangeArrowheads="1"/>
        </xdr:cNvSpPr>
      </xdr:nvSpPr>
      <xdr:spPr bwMode="auto">
        <a:xfrm>
          <a:off x="62230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610</xdr:row>
      <xdr:rowOff>0</xdr:rowOff>
    </xdr:from>
    <xdr:to>
      <xdr:col>1</xdr:col>
      <xdr:colOff>304800</xdr:colOff>
      <xdr:row>610</xdr:row>
      <xdr:rowOff>304800</xdr:rowOff>
    </xdr:to>
    <xdr:sp macro="" textlink="">
      <xdr:nvSpPr>
        <xdr:cNvPr id="27250" name="AutoShape 3698" descr="https://adas-server.mobiledrivetech.com/polarion/icons/default/enums/type_purple_spec.png">
          <a:hlinkClick xmlns:r="http://schemas.openxmlformats.org/officeDocument/2006/relationships" r:id="rId1217" tgtFrame="_top"/>
          <a:extLst>
            <a:ext uri="{FF2B5EF4-FFF2-40B4-BE49-F238E27FC236}">
              <a16:creationId xmlns:a16="http://schemas.microsoft.com/office/drawing/2014/main" id="{117FEE95-17A9-428F-B57C-8F3EB34BB669}"/>
            </a:ext>
          </a:extLst>
        </xdr:cNvPr>
        <xdr:cNvSpPr>
          <a:spLocks noChangeAspect="1" noChangeArrowheads="1"/>
        </xdr:cNvSpPr>
      </xdr:nvSpPr>
      <xdr:spPr bwMode="auto">
        <a:xfrm>
          <a:off x="202565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610</xdr:row>
      <xdr:rowOff>0</xdr:rowOff>
    </xdr:from>
    <xdr:to>
      <xdr:col>2</xdr:col>
      <xdr:colOff>304800</xdr:colOff>
      <xdr:row>610</xdr:row>
      <xdr:rowOff>304800</xdr:rowOff>
    </xdr:to>
    <xdr:sp macro="" textlink="">
      <xdr:nvSpPr>
        <xdr:cNvPr id="27251" name="AutoShape 3699" descr="https://adas-server.mobiledrivetech.com/polarion/icons/default/enums/type_spike.gif">
          <a:hlinkClick xmlns:r="http://schemas.openxmlformats.org/officeDocument/2006/relationships" r:id="rId1218" tgtFrame="_blank"/>
          <a:extLst>
            <a:ext uri="{FF2B5EF4-FFF2-40B4-BE49-F238E27FC236}">
              <a16:creationId xmlns:a16="http://schemas.microsoft.com/office/drawing/2014/main" id="{7B1519B8-7D40-4067-9D3E-4430F7B08A2C}"/>
            </a:ext>
          </a:extLst>
        </xdr:cNvPr>
        <xdr:cNvSpPr>
          <a:spLocks noChangeAspect="1" noChangeArrowheads="1"/>
        </xdr:cNvSpPr>
      </xdr:nvSpPr>
      <xdr:spPr bwMode="auto">
        <a:xfrm>
          <a:off x="265430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610</xdr:row>
      <xdr:rowOff>0</xdr:rowOff>
    </xdr:from>
    <xdr:to>
      <xdr:col>3</xdr:col>
      <xdr:colOff>304800</xdr:colOff>
      <xdr:row>610</xdr:row>
      <xdr:rowOff>304800</xdr:rowOff>
    </xdr:to>
    <xdr:sp macro="" textlink="">
      <xdr:nvSpPr>
        <xdr:cNvPr id="27252" name="AutoShape 3700" descr="https://adas-server.mobiledrivetech.com/polarion/icons/default/enums/type_spike.gif">
          <a:hlinkClick xmlns:r="http://schemas.openxmlformats.org/officeDocument/2006/relationships" r:id="rId1218" tgtFrame="_top"/>
          <a:extLst>
            <a:ext uri="{FF2B5EF4-FFF2-40B4-BE49-F238E27FC236}">
              <a16:creationId xmlns:a16="http://schemas.microsoft.com/office/drawing/2014/main" id="{F5B7A5BD-F29D-41C3-A527-1730AF789256}"/>
            </a:ext>
          </a:extLst>
        </xdr:cNvPr>
        <xdr:cNvSpPr>
          <a:spLocks noChangeAspect="1" noChangeArrowheads="1"/>
        </xdr:cNvSpPr>
      </xdr:nvSpPr>
      <xdr:spPr bwMode="auto">
        <a:xfrm>
          <a:off x="5797550" y="3984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611</xdr:row>
      <xdr:rowOff>0</xdr:rowOff>
    </xdr:from>
    <xdr:to>
      <xdr:col>0</xdr:col>
      <xdr:colOff>304800</xdr:colOff>
      <xdr:row>611</xdr:row>
      <xdr:rowOff>304800</xdr:rowOff>
    </xdr:to>
    <xdr:sp macro="" textlink="">
      <xdr:nvSpPr>
        <xdr:cNvPr id="27253" name="AutoShape 3701" descr="https://adas-server.mobiledrivetech.com/polarion/ria/images/suspect.gif">
          <a:extLst>
            <a:ext uri="{FF2B5EF4-FFF2-40B4-BE49-F238E27FC236}">
              <a16:creationId xmlns:a16="http://schemas.microsoft.com/office/drawing/2014/main" id="{3C046966-90F8-4769-9684-43910A328331}"/>
            </a:ext>
          </a:extLst>
        </xdr:cNvPr>
        <xdr:cNvSpPr>
          <a:spLocks noChangeAspect="1" noChangeArrowheads="1"/>
        </xdr:cNvSpPr>
      </xdr:nvSpPr>
      <xdr:spPr bwMode="auto">
        <a:xfrm>
          <a:off x="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611</xdr:row>
      <xdr:rowOff>0</xdr:rowOff>
    </xdr:from>
    <xdr:to>
      <xdr:col>0</xdr:col>
      <xdr:colOff>615950</xdr:colOff>
      <xdr:row>611</xdr:row>
      <xdr:rowOff>304800</xdr:rowOff>
    </xdr:to>
    <xdr:sp macro="" textlink="">
      <xdr:nvSpPr>
        <xdr:cNvPr id="27254" name="AutoShape 3702">
          <a:extLst>
            <a:ext uri="{FF2B5EF4-FFF2-40B4-BE49-F238E27FC236}">
              <a16:creationId xmlns:a16="http://schemas.microsoft.com/office/drawing/2014/main" id="{D27EA23A-DF45-4571-B268-44CD16BD7E98}"/>
            </a:ext>
          </a:extLst>
        </xdr:cNvPr>
        <xdr:cNvSpPr>
          <a:spLocks noChangeAspect="1" noChangeArrowheads="1"/>
        </xdr:cNvSpPr>
      </xdr:nvSpPr>
      <xdr:spPr bwMode="auto">
        <a:xfrm>
          <a:off x="31115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611</xdr:row>
      <xdr:rowOff>0</xdr:rowOff>
    </xdr:from>
    <xdr:to>
      <xdr:col>0</xdr:col>
      <xdr:colOff>927100</xdr:colOff>
      <xdr:row>611</xdr:row>
      <xdr:rowOff>304800</xdr:rowOff>
    </xdr:to>
    <xdr:sp macro="" textlink="">
      <xdr:nvSpPr>
        <xdr:cNvPr id="27255" name="AutoShape 3703" descr="https://adas-server.mobiledrivetech.com/polarion/icons/default/enums/type_purple_spec.png">
          <a:hlinkClick xmlns:r="http://schemas.openxmlformats.org/officeDocument/2006/relationships" r:id="rId1219" tgtFrame="_blank"/>
          <a:extLst>
            <a:ext uri="{FF2B5EF4-FFF2-40B4-BE49-F238E27FC236}">
              <a16:creationId xmlns:a16="http://schemas.microsoft.com/office/drawing/2014/main" id="{BDE3CE72-F970-421A-85C5-9AF4A4C56479}"/>
            </a:ext>
          </a:extLst>
        </xdr:cNvPr>
        <xdr:cNvSpPr>
          <a:spLocks noChangeAspect="1" noChangeArrowheads="1"/>
        </xdr:cNvSpPr>
      </xdr:nvSpPr>
      <xdr:spPr bwMode="auto">
        <a:xfrm>
          <a:off x="62230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611</xdr:row>
      <xdr:rowOff>0</xdr:rowOff>
    </xdr:from>
    <xdr:to>
      <xdr:col>1</xdr:col>
      <xdr:colOff>304800</xdr:colOff>
      <xdr:row>611</xdr:row>
      <xdr:rowOff>304800</xdr:rowOff>
    </xdr:to>
    <xdr:sp macro="" textlink="">
      <xdr:nvSpPr>
        <xdr:cNvPr id="27256" name="AutoShape 3704" descr="https://adas-server.mobiledrivetech.com/polarion/icons/default/enums/type_purple_spec.png">
          <a:hlinkClick xmlns:r="http://schemas.openxmlformats.org/officeDocument/2006/relationships" r:id="rId1219" tgtFrame="_top"/>
          <a:extLst>
            <a:ext uri="{FF2B5EF4-FFF2-40B4-BE49-F238E27FC236}">
              <a16:creationId xmlns:a16="http://schemas.microsoft.com/office/drawing/2014/main" id="{FE45DFE0-441A-4511-9626-E5F2E20C0716}"/>
            </a:ext>
          </a:extLst>
        </xdr:cNvPr>
        <xdr:cNvSpPr>
          <a:spLocks noChangeAspect="1" noChangeArrowheads="1"/>
        </xdr:cNvSpPr>
      </xdr:nvSpPr>
      <xdr:spPr bwMode="auto">
        <a:xfrm>
          <a:off x="202565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611</xdr:row>
      <xdr:rowOff>0</xdr:rowOff>
    </xdr:from>
    <xdr:to>
      <xdr:col>2</xdr:col>
      <xdr:colOff>304800</xdr:colOff>
      <xdr:row>611</xdr:row>
      <xdr:rowOff>304800</xdr:rowOff>
    </xdr:to>
    <xdr:sp macro="" textlink="">
      <xdr:nvSpPr>
        <xdr:cNvPr id="27257" name="AutoShape 3705" descr="https://adas-server.mobiledrivetech.com/polarion/icons/default/enums/type_spike.gif">
          <a:hlinkClick xmlns:r="http://schemas.openxmlformats.org/officeDocument/2006/relationships" r:id="rId1220" tgtFrame="_blank"/>
          <a:extLst>
            <a:ext uri="{FF2B5EF4-FFF2-40B4-BE49-F238E27FC236}">
              <a16:creationId xmlns:a16="http://schemas.microsoft.com/office/drawing/2014/main" id="{320548BF-9356-469A-86B2-C5270163BCB1}"/>
            </a:ext>
          </a:extLst>
        </xdr:cNvPr>
        <xdr:cNvSpPr>
          <a:spLocks noChangeAspect="1" noChangeArrowheads="1"/>
        </xdr:cNvSpPr>
      </xdr:nvSpPr>
      <xdr:spPr bwMode="auto">
        <a:xfrm>
          <a:off x="265430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611</xdr:row>
      <xdr:rowOff>0</xdr:rowOff>
    </xdr:from>
    <xdr:to>
      <xdr:col>3</xdr:col>
      <xdr:colOff>304800</xdr:colOff>
      <xdr:row>611</xdr:row>
      <xdr:rowOff>304800</xdr:rowOff>
    </xdr:to>
    <xdr:sp macro="" textlink="">
      <xdr:nvSpPr>
        <xdr:cNvPr id="27258" name="AutoShape 3706" descr="https://adas-server.mobiledrivetech.com/polarion/icons/default/enums/type_spike.gif">
          <a:hlinkClick xmlns:r="http://schemas.openxmlformats.org/officeDocument/2006/relationships" r:id="rId1220" tgtFrame="_top"/>
          <a:extLst>
            <a:ext uri="{FF2B5EF4-FFF2-40B4-BE49-F238E27FC236}">
              <a16:creationId xmlns:a16="http://schemas.microsoft.com/office/drawing/2014/main" id="{72277F7E-91FF-4782-B6DA-00BC6BBD6E60}"/>
            </a:ext>
          </a:extLst>
        </xdr:cNvPr>
        <xdr:cNvSpPr>
          <a:spLocks noChangeAspect="1" noChangeArrowheads="1"/>
        </xdr:cNvSpPr>
      </xdr:nvSpPr>
      <xdr:spPr bwMode="auto">
        <a:xfrm>
          <a:off x="5797550" y="3990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612</xdr:row>
      <xdr:rowOff>0</xdr:rowOff>
    </xdr:from>
    <xdr:to>
      <xdr:col>0</xdr:col>
      <xdr:colOff>304800</xdr:colOff>
      <xdr:row>612</xdr:row>
      <xdr:rowOff>304800</xdr:rowOff>
    </xdr:to>
    <xdr:sp macro="" textlink="">
      <xdr:nvSpPr>
        <xdr:cNvPr id="27259" name="AutoShape 3707" descr="https://adas-server.mobiledrivetech.com/polarion/ria/images/suspect.gif">
          <a:extLst>
            <a:ext uri="{FF2B5EF4-FFF2-40B4-BE49-F238E27FC236}">
              <a16:creationId xmlns:a16="http://schemas.microsoft.com/office/drawing/2014/main" id="{914F320B-7862-40A9-B44E-64DE36470DF4}"/>
            </a:ext>
          </a:extLst>
        </xdr:cNvPr>
        <xdr:cNvSpPr>
          <a:spLocks noChangeAspect="1" noChangeArrowheads="1"/>
        </xdr:cNvSpPr>
      </xdr:nvSpPr>
      <xdr:spPr bwMode="auto">
        <a:xfrm>
          <a:off x="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612</xdr:row>
      <xdr:rowOff>0</xdr:rowOff>
    </xdr:from>
    <xdr:to>
      <xdr:col>0</xdr:col>
      <xdr:colOff>615950</xdr:colOff>
      <xdr:row>612</xdr:row>
      <xdr:rowOff>304800</xdr:rowOff>
    </xdr:to>
    <xdr:sp macro="" textlink="">
      <xdr:nvSpPr>
        <xdr:cNvPr id="27260" name="AutoShape 3708">
          <a:extLst>
            <a:ext uri="{FF2B5EF4-FFF2-40B4-BE49-F238E27FC236}">
              <a16:creationId xmlns:a16="http://schemas.microsoft.com/office/drawing/2014/main" id="{0C49A23F-D623-45A8-A4A2-976B46C51751}"/>
            </a:ext>
          </a:extLst>
        </xdr:cNvPr>
        <xdr:cNvSpPr>
          <a:spLocks noChangeAspect="1" noChangeArrowheads="1"/>
        </xdr:cNvSpPr>
      </xdr:nvSpPr>
      <xdr:spPr bwMode="auto">
        <a:xfrm>
          <a:off x="31115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612</xdr:row>
      <xdr:rowOff>0</xdr:rowOff>
    </xdr:from>
    <xdr:to>
      <xdr:col>0</xdr:col>
      <xdr:colOff>927100</xdr:colOff>
      <xdr:row>612</xdr:row>
      <xdr:rowOff>304800</xdr:rowOff>
    </xdr:to>
    <xdr:sp macro="" textlink="">
      <xdr:nvSpPr>
        <xdr:cNvPr id="27261" name="AutoShape 3709" descr="https://adas-server.mobiledrivetech.com/polarion/icons/default/enums/type_purple_spec.png">
          <a:hlinkClick xmlns:r="http://schemas.openxmlformats.org/officeDocument/2006/relationships" r:id="rId1221" tgtFrame="_blank"/>
          <a:extLst>
            <a:ext uri="{FF2B5EF4-FFF2-40B4-BE49-F238E27FC236}">
              <a16:creationId xmlns:a16="http://schemas.microsoft.com/office/drawing/2014/main" id="{F9B4454B-F35B-4332-ACE8-0CF27DB70BF1}"/>
            </a:ext>
          </a:extLst>
        </xdr:cNvPr>
        <xdr:cNvSpPr>
          <a:spLocks noChangeAspect="1" noChangeArrowheads="1"/>
        </xdr:cNvSpPr>
      </xdr:nvSpPr>
      <xdr:spPr bwMode="auto">
        <a:xfrm>
          <a:off x="62230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612</xdr:row>
      <xdr:rowOff>0</xdr:rowOff>
    </xdr:from>
    <xdr:to>
      <xdr:col>1</xdr:col>
      <xdr:colOff>304800</xdr:colOff>
      <xdr:row>612</xdr:row>
      <xdr:rowOff>304800</xdr:rowOff>
    </xdr:to>
    <xdr:sp macro="" textlink="">
      <xdr:nvSpPr>
        <xdr:cNvPr id="27262" name="AutoShape 3710" descr="https://adas-server.mobiledrivetech.com/polarion/icons/default/enums/type_purple_spec.png">
          <a:hlinkClick xmlns:r="http://schemas.openxmlformats.org/officeDocument/2006/relationships" r:id="rId1221" tgtFrame="_top"/>
          <a:extLst>
            <a:ext uri="{FF2B5EF4-FFF2-40B4-BE49-F238E27FC236}">
              <a16:creationId xmlns:a16="http://schemas.microsoft.com/office/drawing/2014/main" id="{0EFAE0F5-EA07-45B9-A613-8A796C1740AF}"/>
            </a:ext>
          </a:extLst>
        </xdr:cNvPr>
        <xdr:cNvSpPr>
          <a:spLocks noChangeAspect="1" noChangeArrowheads="1"/>
        </xdr:cNvSpPr>
      </xdr:nvSpPr>
      <xdr:spPr bwMode="auto">
        <a:xfrm>
          <a:off x="202565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612</xdr:row>
      <xdr:rowOff>0</xdr:rowOff>
    </xdr:from>
    <xdr:to>
      <xdr:col>2</xdr:col>
      <xdr:colOff>304800</xdr:colOff>
      <xdr:row>612</xdr:row>
      <xdr:rowOff>304800</xdr:rowOff>
    </xdr:to>
    <xdr:sp macro="" textlink="">
      <xdr:nvSpPr>
        <xdr:cNvPr id="27263" name="AutoShape 3711" descr="https://adas-server.mobiledrivetech.com/polarion/icons/default/enums/type_spike.gif">
          <a:hlinkClick xmlns:r="http://schemas.openxmlformats.org/officeDocument/2006/relationships" r:id="rId1222" tgtFrame="_blank"/>
          <a:extLst>
            <a:ext uri="{FF2B5EF4-FFF2-40B4-BE49-F238E27FC236}">
              <a16:creationId xmlns:a16="http://schemas.microsoft.com/office/drawing/2014/main" id="{4CAF72A9-6A33-4A7F-A11B-5D383400FA2B}"/>
            </a:ext>
          </a:extLst>
        </xdr:cNvPr>
        <xdr:cNvSpPr>
          <a:spLocks noChangeAspect="1" noChangeArrowheads="1"/>
        </xdr:cNvSpPr>
      </xdr:nvSpPr>
      <xdr:spPr bwMode="auto">
        <a:xfrm>
          <a:off x="265430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612</xdr:row>
      <xdr:rowOff>0</xdr:rowOff>
    </xdr:from>
    <xdr:to>
      <xdr:col>3</xdr:col>
      <xdr:colOff>304800</xdr:colOff>
      <xdr:row>612</xdr:row>
      <xdr:rowOff>304800</xdr:rowOff>
    </xdr:to>
    <xdr:sp macro="" textlink="">
      <xdr:nvSpPr>
        <xdr:cNvPr id="27264" name="AutoShape 3712" descr="https://adas-server.mobiledrivetech.com/polarion/icons/default/enums/type_spike.gif">
          <a:hlinkClick xmlns:r="http://schemas.openxmlformats.org/officeDocument/2006/relationships" r:id="rId1222" tgtFrame="_top"/>
          <a:extLst>
            <a:ext uri="{FF2B5EF4-FFF2-40B4-BE49-F238E27FC236}">
              <a16:creationId xmlns:a16="http://schemas.microsoft.com/office/drawing/2014/main" id="{5E0BCC87-7BE2-40D5-9AF5-9A081953943F}"/>
            </a:ext>
          </a:extLst>
        </xdr:cNvPr>
        <xdr:cNvSpPr>
          <a:spLocks noChangeAspect="1" noChangeArrowheads="1"/>
        </xdr:cNvSpPr>
      </xdr:nvSpPr>
      <xdr:spPr bwMode="auto">
        <a:xfrm>
          <a:off x="5797550" y="3997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613</xdr:row>
      <xdr:rowOff>0</xdr:rowOff>
    </xdr:from>
    <xdr:to>
      <xdr:col>0</xdr:col>
      <xdr:colOff>304800</xdr:colOff>
      <xdr:row>613</xdr:row>
      <xdr:rowOff>304800</xdr:rowOff>
    </xdr:to>
    <xdr:sp macro="" textlink="">
      <xdr:nvSpPr>
        <xdr:cNvPr id="27265" name="AutoShape 3713" descr="https://adas-server.mobiledrivetech.com/polarion/ria/images/suspect.gif">
          <a:extLst>
            <a:ext uri="{FF2B5EF4-FFF2-40B4-BE49-F238E27FC236}">
              <a16:creationId xmlns:a16="http://schemas.microsoft.com/office/drawing/2014/main" id="{8A828221-3D42-461C-AFC4-C7BC0F62921C}"/>
            </a:ext>
          </a:extLst>
        </xdr:cNvPr>
        <xdr:cNvSpPr>
          <a:spLocks noChangeAspect="1" noChangeArrowheads="1"/>
        </xdr:cNvSpPr>
      </xdr:nvSpPr>
      <xdr:spPr bwMode="auto">
        <a:xfrm>
          <a:off x="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613</xdr:row>
      <xdr:rowOff>0</xdr:rowOff>
    </xdr:from>
    <xdr:to>
      <xdr:col>0</xdr:col>
      <xdr:colOff>615950</xdr:colOff>
      <xdr:row>613</xdr:row>
      <xdr:rowOff>304800</xdr:rowOff>
    </xdr:to>
    <xdr:sp macro="" textlink="">
      <xdr:nvSpPr>
        <xdr:cNvPr id="27266" name="AutoShape 3714">
          <a:extLst>
            <a:ext uri="{FF2B5EF4-FFF2-40B4-BE49-F238E27FC236}">
              <a16:creationId xmlns:a16="http://schemas.microsoft.com/office/drawing/2014/main" id="{8FF067D7-0741-418F-B30B-F2B5EB33D81E}"/>
            </a:ext>
          </a:extLst>
        </xdr:cNvPr>
        <xdr:cNvSpPr>
          <a:spLocks noChangeAspect="1" noChangeArrowheads="1"/>
        </xdr:cNvSpPr>
      </xdr:nvSpPr>
      <xdr:spPr bwMode="auto">
        <a:xfrm>
          <a:off x="31115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613</xdr:row>
      <xdr:rowOff>0</xdr:rowOff>
    </xdr:from>
    <xdr:to>
      <xdr:col>0</xdr:col>
      <xdr:colOff>927100</xdr:colOff>
      <xdr:row>613</xdr:row>
      <xdr:rowOff>304800</xdr:rowOff>
    </xdr:to>
    <xdr:sp macro="" textlink="">
      <xdr:nvSpPr>
        <xdr:cNvPr id="27267" name="AutoShape 3715" descr="https://adas-server.mobiledrivetech.com/polarion/icons/default/enums/type_purple_spec.png">
          <a:hlinkClick xmlns:r="http://schemas.openxmlformats.org/officeDocument/2006/relationships" r:id="rId1223" tgtFrame="_blank"/>
          <a:extLst>
            <a:ext uri="{FF2B5EF4-FFF2-40B4-BE49-F238E27FC236}">
              <a16:creationId xmlns:a16="http://schemas.microsoft.com/office/drawing/2014/main" id="{7CCA24E4-2890-4043-B956-6187F24E2DEF}"/>
            </a:ext>
          </a:extLst>
        </xdr:cNvPr>
        <xdr:cNvSpPr>
          <a:spLocks noChangeAspect="1" noChangeArrowheads="1"/>
        </xdr:cNvSpPr>
      </xdr:nvSpPr>
      <xdr:spPr bwMode="auto">
        <a:xfrm>
          <a:off x="62230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613</xdr:row>
      <xdr:rowOff>0</xdr:rowOff>
    </xdr:from>
    <xdr:to>
      <xdr:col>1</xdr:col>
      <xdr:colOff>304800</xdr:colOff>
      <xdr:row>613</xdr:row>
      <xdr:rowOff>304800</xdr:rowOff>
    </xdr:to>
    <xdr:sp macro="" textlink="">
      <xdr:nvSpPr>
        <xdr:cNvPr id="27268" name="AutoShape 3716" descr="https://adas-server.mobiledrivetech.com/polarion/icons/default/enums/type_purple_spec.png">
          <a:hlinkClick xmlns:r="http://schemas.openxmlformats.org/officeDocument/2006/relationships" r:id="rId1223" tgtFrame="_top"/>
          <a:extLst>
            <a:ext uri="{FF2B5EF4-FFF2-40B4-BE49-F238E27FC236}">
              <a16:creationId xmlns:a16="http://schemas.microsoft.com/office/drawing/2014/main" id="{AC39E352-6F0D-4E5A-B039-607CA84395B5}"/>
            </a:ext>
          </a:extLst>
        </xdr:cNvPr>
        <xdr:cNvSpPr>
          <a:spLocks noChangeAspect="1" noChangeArrowheads="1"/>
        </xdr:cNvSpPr>
      </xdr:nvSpPr>
      <xdr:spPr bwMode="auto">
        <a:xfrm>
          <a:off x="202565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613</xdr:row>
      <xdr:rowOff>0</xdr:rowOff>
    </xdr:from>
    <xdr:to>
      <xdr:col>2</xdr:col>
      <xdr:colOff>304800</xdr:colOff>
      <xdr:row>613</xdr:row>
      <xdr:rowOff>304800</xdr:rowOff>
    </xdr:to>
    <xdr:sp macro="" textlink="">
      <xdr:nvSpPr>
        <xdr:cNvPr id="27269" name="AutoShape 3717" descr="https://adas-server.mobiledrivetech.com/polarion/icons/default/enums/type_spike.gif">
          <a:hlinkClick xmlns:r="http://schemas.openxmlformats.org/officeDocument/2006/relationships" r:id="rId1224" tgtFrame="_blank"/>
          <a:extLst>
            <a:ext uri="{FF2B5EF4-FFF2-40B4-BE49-F238E27FC236}">
              <a16:creationId xmlns:a16="http://schemas.microsoft.com/office/drawing/2014/main" id="{BD81CF58-336D-4953-A129-D601DBD6DC7C}"/>
            </a:ext>
          </a:extLst>
        </xdr:cNvPr>
        <xdr:cNvSpPr>
          <a:spLocks noChangeAspect="1" noChangeArrowheads="1"/>
        </xdr:cNvSpPr>
      </xdr:nvSpPr>
      <xdr:spPr bwMode="auto">
        <a:xfrm>
          <a:off x="265430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613</xdr:row>
      <xdr:rowOff>0</xdr:rowOff>
    </xdr:from>
    <xdr:to>
      <xdr:col>3</xdr:col>
      <xdr:colOff>304800</xdr:colOff>
      <xdr:row>613</xdr:row>
      <xdr:rowOff>304800</xdr:rowOff>
    </xdr:to>
    <xdr:sp macro="" textlink="">
      <xdr:nvSpPr>
        <xdr:cNvPr id="27270" name="AutoShape 3718" descr="https://adas-server.mobiledrivetech.com/polarion/icons/default/enums/type_spike.gif">
          <a:hlinkClick xmlns:r="http://schemas.openxmlformats.org/officeDocument/2006/relationships" r:id="rId1224" tgtFrame="_top"/>
          <a:extLst>
            <a:ext uri="{FF2B5EF4-FFF2-40B4-BE49-F238E27FC236}">
              <a16:creationId xmlns:a16="http://schemas.microsoft.com/office/drawing/2014/main" id="{2099C56E-F2C2-4660-A228-009D247855DF}"/>
            </a:ext>
          </a:extLst>
        </xdr:cNvPr>
        <xdr:cNvSpPr>
          <a:spLocks noChangeAspect="1" noChangeArrowheads="1"/>
        </xdr:cNvSpPr>
      </xdr:nvSpPr>
      <xdr:spPr bwMode="auto">
        <a:xfrm>
          <a:off x="5797550" y="4003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614</xdr:row>
      <xdr:rowOff>0</xdr:rowOff>
    </xdr:from>
    <xdr:to>
      <xdr:col>0</xdr:col>
      <xdr:colOff>304800</xdr:colOff>
      <xdr:row>614</xdr:row>
      <xdr:rowOff>304800</xdr:rowOff>
    </xdr:to>
    <xdr:sp macro="" textlink="">
      <xdr:nvSpPr>
        <xdr:cNvPr id="27271" name="AutoShape 3719" descr="https://adas-server.mobiledrivetech.com/polarion/ria/images/suspect.gif">
          <a:extLst>
            <a:ext uri="{FF2B5EF4-FFF2-40B4-BE49-F238E27FC236}">
              <a16:creationId xmlns:a16="http://schemas.microsoft.com/office/drawing/2014/main" id="{51140E3A-F330-472B-848B-77A6D6892203}"/>
            </a:ext>
          </a:extLst>
        </xdr:cNvPr>
        <xdr:cNvSpPr>
          <a:spLocks noChangeAspect="1" noChangeArrowheads="1"/>
        </xdr:cNvSpPr>
      </xdr:nvSpPr>
      <xdr:spPr bwMode="auto">
        <a:xfrm>
          <a:off x="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614</xdr:row>
      <xdr:rowOff>0</xdr:rowOff>
    </xdr:from>
    <xdr:to>
      <xdr:col>0</xdr:col>
      <xdr:colOff>615950</xdr:colOff>
      <xdr:row>614</xdr:row>
      <xdr:rowOff>304800</xdr:rowOff>
    </xdr:to>
    <xdr:sp macro="" textlink="">
      <xdr:nvSpPr>
        <xdr:cNvPr id="27272" name="AutoShape 3720">
          <a:extLst>
            <a:ext uri="{FF2B5EF4-FFF2-40B4-BE49-F238E27FC236}">
              <a16:creationId xmlns:a16="http://schemas.microsoft.com/office/drawing/2014/main" id="{F0213330-9049-4632-BF67-31AA0C8B1FFB}"/>
            </a:ext>
          </a:extLst>
        </xdr:cNvPr>
        <xdr:cNvSpPr>
          <a:spLocks noChangeAspect="1" noChangeArrowheads="1"/>
        </xdr:cNvSpPr>
      </xdr:nvSpPr>
      <xdr:spPr bwMode="auto">
        <a:xfrm>
          <a:off x="31115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614</xdr:row>
      <xdr:rowOff>0</xdr:rowOff>
    </xdr:from>
    <xdr:to>
      <xdr:col>0</xdr:col>
      <xdr:colOff>927100</xdr:colOff>
      <xdr:row>614</xdr:row>
      <xdr:rowOff>304800</xdr:rowOff>
    </xdr:to>
    <xdr:sp macro="" textlink="">
      <xdr:nvSpPr>
        <xdr:cNvPr id="27273" name="AutoShape 3721" descr="https://adas-server.mobiledrivetech.com/polarion/icons/default/enums/type_purple_spec.png">
          <a:hlinkClick xmlns:r="http://schemas.openxmlformats.org/officeDocument/2006/relationships" r:id="rId1225" tgtFrame="_blank"/>
          <a:extLst>
            <a:ext uri="{FF2B5EF4-FFF2-40B4-BE49-F238E27FC236}">
              <a16:creationId xmlns:a16="http://schemas.microsoft.com/office/drawing/2014/main" id="{98E8694B-53E5-44C0-A899-7C1B6461DE1B}"/>
            </a:ext>
          </a:extLst>
        </xdr:cNvPr>
        <xdr:cNvSpPr>
          <a:spLocks noChangeAspect="1" noChangeArrowheads="1"/>
        </xdr:cNvSpPr>
      </xdr:nvSpPr>
      <xdr:spPr bwMode="auto">
        <a:xfrm>
          <a:off x="62230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614</xdr:row>
      <xdr:rowOff>0</xdr:rowOff>
    </xdr:from>
    <xdr:to>
      <xdr:col>1</xdr:col>
      <xdr:colOff>304800</xdr:colOff>
      <xdr:row>614</xdr:row>
      <xdr:rowOff>304800</xdr:rowOff>
    </xdr:to>
    <xdr:sp macro="" textlink="">
      <xdr:nvSpPr>
        <xdr:cNvPr id="27274" name="AutoShape 3722" descr="https://adas-server.mobiledrivetech.com/polarion/icons/default/enums/type_purple_spec.png">
          <a:hlinkClick xmlns:r="http://schemas.openxmlformats.org/officeDocument/2006/relationships" r:id="rId1225" tgtFrame="_top"/>
          <a:extLst>
            <a:ext uri="{FF2B5EF4-FFF2-40B4-BE49-F238E27FC236}">
              <a16:creationId xmlns:a16="http://schemas.microsoft.com/office/drawing/2014/main" id="{348CC7BB-1CBE-4E4E-B319-16CEE84EE5C2}"/>
            </a:ext>
          </a:extLst>
        </xdr:cNvPr>
        <xdr:cNvSpPr>
          <a:spLocks noChangeAspect="1" noChangeArrowheads="1"/>
        </xdr:cNvSpPr>
      </xdr:nvSpPr>
      <xdr:spPr bwMode="auto">
        <a:xfrm>
          <a:off x="202565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614</xdr:row>
      <xdr:rowOff>0</xdr:rowOff>
    </xdr:from>
    <xdr:to>
      <xdr:col>2</xdr:col>
      <xdr:colOff>304800</xdr:colOff>
      <xdr:row>614</xdr:row>
      <xdr:rowOff>304800</xdr:rowOff>
    </xdr:to>
    <xdr:sp macro="" textlink="">
      <xdr:nvSpPr>
        <xdr:cNvPr id="27275" name="AutoShape 3723" descr="https://adas-server.mobiledrivetech.com/polarion/icons/default/enums/type_spike.gif">
          <a:hlinkClick xmlns:r="http://schemas.openxmlformats.org/officeDocument/2006/relationships" r:id="rId1226" tgtFrame="_blank"/>
          <a:extLst>
            <a:ext uri="{FF2B5EF4-FFF2-40B4-BE49-F238E27FC236}">
              <a16:creationId xmlns:a16="http://schemas.microsoft.com/office/drawing/2014/main" id="{F412AA4D-4F60-469E-98A2-3FE65F48149E}"/>
            </a:ext>
          </a:extLst>
        </xdr:cNvPr>
        <xdr:cNvSpPr>
          <a:spLocks noChangeAspect="1" noChangeArrowheads="1"/>
        </xdr:cNvSpPr>
      </xdr:nvSpPr>
      <xdr:spPr bwMode="auto">
        <a:xfrm>
          <a:off x="265430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614</xdr:row>
      <xdr:rowOff>0</xdr:rowOff>
    </xdr:from>
    <xdr:to>
      <xdr:col>3</xdr:col>
      <xdr:colOff>304800</xdr:colOff>
      <xdr:row>614</xdr:row>
      <xdr:rowOff>304800</xdr:rowOff>
    </xdr:to>
    <xdr:sp macro="" textlink="">
      <xdr:nvSpPr>
        <xdr:cNvPr id="27276" name="AutoShape 3724" descr="https://adas-server.mobiledrivetech.com/polarion/icons/default/enums/type_spike.gif">
          <a:hlinkClick xmlns:r="http://schemas.openxmlformats.org/officeDocument/2006/relationships" r:id="rId1226" tgtFrame="_top"/>
          <a:extLst>
            <a:ext uri="{FF2B5EF4-FFF2-40B4-BE49-F238E27FC236}">
              <a16:creationId xmlns:a16="http://schemas.microsoft.com/office/drawing/2014/main" id="{36EAD1C8-1C70-4898-BE07-FDF0C095C104}"/>
            </a:ext>
          </a:extLst>
        </xdr:cNvPr>
        <xdr:cNvSpPr>
          <a:spLocks noChangeAspect="1" noChangeArrowheads="1"/>
        </xdr:cNvSpPr>
      </xdr:nvSpPr>
      <xdr:spPr bwMode="auto">
        <a:xfrm>
          <a:off x="5797550" y="4010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615</xdr:row>
      <xdr:rowOff>0</xdr:rowOff>
    </xdr:from>
    <xdr:to>
      <xdr:col>0</xdr:col>
      <xdr:colOff>304800</xdr:colOff>
      <xdr:row>615</xdr:row>
      <xdr:rowOff>304800</xdr:rowOff>
    </xdr:to>
    <xdr:sp macro="" textlink="">
      <xdr:nvSpPr>
        <xdr:cNvPr id="27277" name="AutoShape 3725" descr="https://adas-server.mobiledrivetech.com/polarion/ria/images/suspect.gif">
          <a:extLst>
            <a:ext uri="{FF2B5EF4-FFF2-40B4-BE49-F238E27FC236}">
              <a16:creationId xmlns:a16="http://schemas.microsoft.com/office/drawing/2014/main" id="{093D4933-E5DB-4FA0-8915-6D3EF64207B6}"/>
            </a:ext>
          </a:extLst>
        </xdr:cNvPr>
        <xdr:cNvSpPr>
          <a:spLocks noChangeAspect="1" noChangeArrowheads="1"/>
        </xdr:cNvSpPr>
      </xdr:nvSpPr>
      <xdr:spPr bwMode="auto">
        <a:xfrm>
          <a:off x="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615</xdr:row>
      <xdr:rowOff>0</xdr:rowOff>
    </xdr:from>
    <xdr:to>
      <xdr:col>0</xdr:col>
      <xdr:colOff>615950</xdr:colOff>
      <xdr:row>615</xdr:row>
      <xdr:rowOff>304800</xdr:rowOff>
    </xdr:to>
    <xdr:sp macro="" textlink="">
      <xdr:nvSpPr>
        <xdr:cNvPr id="27278" name="AutoShape 3726">
          <a:extLst>
            <a:ext uri="{FF2B5EF4-FFF2-40B4-BE49-F238E27FC236}">
              <a16:creationId xmlns:a16="http://schemas.microsoft.com/office/drawing/2014/main" id="{9DF7E33F-3D1C-4A5F-88AA-8F01C2566320}"/>
            </a:ext>
          </a:extLst>
        </xdr:cNvPr>
        <xdr:cNvSpPr>
          <a:spLocks noChangeAspect="1" noChangeArrowheads="1"/>
        </xdr:cNvSpPr>
      </xdr:nvSpPr>
      <xdr:spPr bwMode="auto">
        <a:xfrm>
          <a:off x="31115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615</xdr:row>
      <xdr:rowOff>0</xdr:rowOff>
    </xdr:from>
    <xdr:to>
      <xdr:col>0</xdr:col>
      <xdr:colOff>927100</xdr:colOff>
      <xdr:row>615</xdr:row>
      <xdr:rowOff>304800</xdr:rowOff>
    </xdr:to>
    <xdr:sp macro="" textlink="">
      <xdr:nvSpPr>
        <xdr:cNvPr id="27279" name="AutoShape 3727" descr="https://adas-server.mobiledrivetech.com/polarion/icons/default/enums/type_purple_spec.png">
          <a:hlinkClick xmlns:r="http://schemas.openxmlformats.org/officeDocument/2006/relationships" r:id="rId1227" tgtFrame="_blank"/>
          <a:extLst>
            <a:ext uri="{FF2B5EF4-FFF2-40B4-BE49-F238E27FC236}">
              <a16:creationId xmlns:a16="http://schemas.microsoft.com/office/drawing/2014/main" id="{BB72D6D3-5A9C-4842-A6AB-4816F1525A7B}"/>
            </a:ext>
          </a:extLst>
        </xdr:cNvPr>
        <xdr:cNvSpPr>
          <a:spLocks noChangeAspect="1" noChangeArrowheads="1"/>
        </xdr:cNvSpPr>
      </xdr:nvSpPr>
      <xdr:spPr bwMode="auto">
        <a:xfrm>
          <a:off x="62230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615</xdr:row>
      <xdr:rowOff>0</xdr:rowOff>
    </xdr:from>
    <xdr:to>
      <xdr:col>1</xdr:col>
      <xdr:colOff>304800</xdr:colOff>
      <xdr:row>615</xdr:row>
      <xdr:rowOff>304800</xdr:rowOff>
    </xdr:to>
    <xdr:sp macro="" textlink="">
      <xdr:nvSpPr>
        <xdr:cNvPr id="27280" name="AutoShape 3728" descr="https://adas-server.mobiledrivetech.com/polarion/icons/default/enums/type_purple_spec.png">
          <a:hlinkClick xmlns:r="http://schemas.openxmlformats.org/officeDocument/2006/relationships" r:id="rId1227" tgtFrame="_top"/>
          <a:extLst>
            <a:ext uri="{FF2B5EF4-FFF2-40B4-BE49-F238E27FC236}">
              <a16:creationId xmlns:a16="http://schemas.microsoft.com/office/drawing/2014/main" id="{B220A20D-3AD3-4680-B3B1-11E4CA0C4BED}"/>
            </a:ext>
          </a:extLst>
        </xdr:cNvPr>
        <xdr:cNvSpPr>
          <a:spLocks noChangeAspect="1" noChangeArrowheads="1"/>
        </xdr:cNvSpPr>
      </xdr:nvSpPr>
      <xdr:spPr bwMode="auto">
        <a:xfrm>
          <a:off x="202565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615</xdr:row>
      <xdr:rowOff>0</xdr:rowOff>
    </xdr:from>
    <xdr:to>
      <xdr:col>2</xdr:col>
      <xdr:colOff>304800</xdr:colOff>
      <xdr:row>615</xdr:row>
      <xdr:rowOff>304800</xdr:rowOff>
    </xdr:to>
    <xdr:sp macro="" textlink="">
      <xdr:nvSpPr>
        <xdr:cNvPr id="27281" name="AutoShape 3729" descr="https://adas-server.mobiledrivetech.com/polarion/icons/default/enums/type_spike.gif">
          <a:hlinkClick xmlns:r="http://schemas.openxmlformats.org/officeDocument/2006/relationships" r:id="rId1228" tgtFrame="_blank"/>
          <a:extLst>
            <a:ext uri="{FF2B5EF4-FFF2-40B4-BE49-F238E27FC236}">
              <a16:creationId xmlns:a16="http://schemas.microsoft.com/office/drawing/2014/main" id="{8380CB0C-D368-4119-83F9-AEA2EBED94D3}"/>
            </a:ext>
          </a:extLst>
        </xdr:cNvPr>
        <xdr:cNvSpPr>
          <a:spLocks noChangeAspect="1" noChangeArrowheads="1"/>
        </xdr:cNvSpPr>
      </xdr:nvSpPr>
      <xdr:spPr bwMode="auto">
        <a:xfrm>
          <a:off x="265430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615</xdr:row>
      <xdr:rowOff>0</xdr:rowOff>
    </xdr:from>
    <xdr:to>
      <xdr:col>3</xdr:col>
      <xdr:colOff>304800</xdr:colOff>
      <xdr:row>615</xdr:row>
      <xdr:rowOff>304800</xdr:rowOff>
    </xdr:to>
    <xdr:sp macro="" textlink="">
      <xdr:nvSpPr>
        <xdr:cNvPr id="27282" name="AutoShape 3730" descr="https://adas-server.mobiledrivetech.com/polarion/icons/default/enums/type_spike.gif">
          <a:hlinkClick xmlns:r="http://schemas.openxmlformats.org/officeDocument/2006/relationships" r:id="rId1228" tgtFrame="_top"/>
          <a:extLst>
            <a:ext uri="{FF2B5EF4-FFF2-40B4-BE49-F238E27FC236}">
              <a16:creationId xmlns:a16="http://schemas.microsoft.com/office/drawing/2014/main" id="{1B71D3CB-9D6D-4949-89B4-ED38D75599FC}"/>
            </a:ext>
          </a:extLst>
        </xdr:cNvPr>
        <xdr:cNvSpPr>
          <a:spLocks noChangeAspect="1" noChangeArrowheads="1"/>
        </xdr:cNvSpPr>
      </xdr:nvSpPr>
      <xdr:spPr bwMode="auto">
        <a:xfrm>
          <a:off x="5797550" y="4016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616</xdr:row>
      <xdr:rowOff>0</xdr:rowOff>
    </xdr:from>
    <xdr:to>
      <xdr:col>0</xdr:col>
      <xdr:colOff>304800</xdr:colOff>
      <xdr:row>616</xdr:row>
      <xdr:rowOff>304800</xdr:rowOff>
    </xdr:to>
    <xdr:sp macro="" textlink="">
      <xdr:nvSpPr>
        <xdr:cNvPr id="27283" name="AutoShape 3731" descr="https://adas-server.mobiledrivetech.com/polarion/ria/images/suspect.gif">
          <a:extLst>
            <a:ext uri="{FF2B5EF4-FFF2-40B4-BE49-F238E27FC236}">
              <a16:creationId xmlns:a16="http://schemas.microsoft.com/office/drawing/2014/main" id="{7007205B-394C-4B96-BAAC-B9AFDDB3C017}"/>
            </a:ext>
          </a:extLst>
        </xdr:cNvPr>
        <xdr:cNvSpPr>
          <a:spLocks noChangeAspect="1" noChangeArrowheads="1"/>
        </xdr:cNvSpPr>
      </xdr:nvSpPr>
      <xdr:spPr bwMode="auto">
        <a:xfrm>
          <a:off x="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616</xdr:row>
      <xdr:rowOff>0</xdr:rowOff>
    </xdr:from>
    <xdr:to>
      <xdr:col>0</xdr:col>
      <xdr:colOff>615950</xdr:colOff>
      <xdr:row>616</xdr:row>
      <xdr:rowOff>304800</xdr:rowOff>
    </xdr:to>
    <xdr:sp macro="" textlink="">
      <xdr:nvSpPr>
        <xdr:cNvPr id="27284" name="AutoShape 3732">
          <a:extLst>
            <a:ext uri="{FF2B5EF4-FFF2-40B4-BE49-F238E27FC236}">
              <a16:creationId xmlns:a16="http://schemas.microsoft.com/office/drawing/2014/main" id="{5C1736E7-594C-4950-842C-17046E1F1D94}"/>
            </a:ext>
          </a:extLst>
        </xdr:cNvPr>
        <xdr:cNvSpPr>
          <a:spLocks noChangeAspect="1" noChangeArrowheads="1"/>
        </xdr:cNvSpPr>
      </xdr:nvSpPr>
      <xdr:spPr bwMode="auto">
        <a:xfrm>
          <a:off x="31115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616</xdr:row>
      <xdr:rowOff>0</xdr:rowOff>
    </xdr:from>
    <xdr:to>
      <xdr:col>0</xdr:col>
      <xdr:colOff>927100</xdr:colOff>
      <xdr:row>616</xdr:row>
      <xdr:rowOff>304800</xdr:rowOff>
    </xdr:to>
    <xdr:sp macro="" textlink="">
      <xdr:nvSpPr>
        <xdr:cNvPr id="27285" name="AutoShape 3733" descr="https://adas-server.mobiledrivetech.com/polarion/icons/default/enums/type_purple_spec.png">
          <a:hlinkClick xmlns:r="http://schemas.openxmlformats.org/officeDocument/2006/relationships" r:id="rId1229" tgtFrame="_blank"/>
          <a:extLst>
            <a:ext uri="{FF2B5EF4-FFF2-40B4-BE49-F238E27FC236}">
              <a16:creationId xmlns:a16="http://schemas.microsoft.com/office/drawing/2014/main" id="{745BF663-7C1B-49A8-9D55-0AA2D65FC2DD}"/>
            </a:ext>
          </a:extLst>
        </xdr:cNvPr>
        <xdr:cNvSpPr>
          <a:spLocks noChangeAspect="1" noChangeArrowheads="1"/>
        </xdr:cNvSpPr>
      </xdr:nvSpPr>
      <xdr:spPr bwMode="auto">
        <a:xfrm>
          <a:off x="62230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616</xdr:row>
      <xdr:rowOff>0</xdr:rowOff>
    </xdr:from>
    <xdr:to>
      <xdr:col>1</xdr:col>
      <xdr:colOff>304800</xdr:colOff>
      <xdr:row>616</xdr:row>
      <xdr:rowOff>304800</xdr:rowOff>
    </xdr:to>
    <xdr:sp macro="" textlink="">
      <xdr:nvSpPr>
        <xdr:cNvPr id="27286" name="AutoShape 3734" descr="https://adas-server.mobiledrivetech.com/polarion/icons/default/enums/type_purple_spec.png">
          <a:hlinkClick xmlns:r="http://schemas.openxmlformats.org/officeDocument/2006/relationships" r:id="rId1229" tgtFrame="_top"/>
          <a:extLst>
            <a:ext uri="{FF2B5EF4-FFF2-40B4-BE49-F238E27FC236}">
              <a16:creationId xmlns:a16="http://schemas.microsoft.com/office/drawing/2014/main" id="{7B5309E1-3856-487C-A164-96BEEAD4F5B4}"/>
            </a:ext>
          </a:extLst>
        </xdr:cNvPr>
        <xdr:cNvSpPr>
          <a:spLocks noChangeAspect="1" noChangeArrowheads="1"/>
        </xdr:cNvSpPr>
      </xdr:nvSpPr>
      <xdr:spPr bwMode="auto">
        <a:xfrm>
          <a:off x="202565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616</xdr:row>
      <xdr:rowOff>0</xdr:rowOff>
    </xdr:from>
    <xdr:to>
      <xdr:col>2</xdr:col>
      <xdr:colOff>304800</xdr:colOff>
      <xdr:row>616</xdr:row>
      <xdr:rowOff>304800</xdr:rowOff>
    </xdr:to>
    <xdr:sp macro="" textlink="">
      <xdr:nvSpPr>
        <xdr:cNvPr id="27287" name="AutoShape 3735" descr="https://adas-server.mobiledrivetech.com/polarion/icons/default/enums/type_spike.gif">
          <a:hlinkClick xmlns:r="http://schemas.openxmlformats.org/officeDocument/2006/relationships" r:id="rId1230" tgtFrame="_blank"/>
          <a:extLst>
            <a:ext uri="{FF2B5EF4-FFF2-40B4-BE49-F238E27FC236}">
              <a16:creationId xmlns:a16="http://schemas.microsoft.com/office/drawing/2014/main" id="{65D459F1-0F6C-40A4-870B-4DA34656AC44}"/>
            </a:ext>
          </a:extLst>
        </xdr:cNvPr>
        <xdr:cNvSpPr>
          <a:spLocks noChangeAspect="1" noChangeArrowheads="1"/>
        </xdr:cNvSpPr>
      </xdr:nvSpPr>
      <xdr:spPr bwMode="auto">
        <a:xfrm>
          <a:off x="265430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616</xdr:row>
      <xdr:rowOff>0</xdr:rowOff>
    </xdr:from>
    <xdr:to>
      <xdr:col>3</xdr:col>
      <xdr:colOff>304800</xdr:colOff>
      <xdr:row>616</xdr:row>
      <xdr:rowOff>304800</xdr:rowOff>
    </xdr:to>
    <xdr:sp macro="" textlink="">
      <xdr:nvSpPr>
        <xdr:cNvPr id="27288" name="AutoShape 3736" descr="https://adas-server.mobiledrivetech.com/polarion/icons/default/enums/type_spike.gif">
          <a:hlinkClick xmlns:r="http://schemas.openxmlformats.org/officeDocument/2006/relationships" r:id="rId1230" tgtFrame="_top"/>
          <a:extLst>
            <a:ext uri="{FF2B5EF4-FFF2-40B4-BE49-F238E27FC236}">
              <a16:creationId xmlns:a16="http://schemas.microsoft.com/office/drawing/2014/main" id="{31B25FED-7131-47C9-A210-A54878A2B177}"/>
            </a:ext>
          </a:extLst>
        </xdr:cNvPr>
        <xdr:cNvSpPr>
          <a:spLocks noChangeAspect="1" noChangeArrowheads="1"/>
        </xdr:cNvSpPr>
      </xdr:nvSpPr>
      <xdr:spPr bwMode="auto">
        <a:xfrm>
          <a:off x="5797550" y="4023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617</xdr:row>
      <xdr:rowOff>0</xdr:rowOff>
    </xdr:from>
    <xdr:to>
      <xdr:col>0</xdr:col>
      <xdr:colOff>304800</xdr:colOff>
      <xdr:row>617</xdr:row>
      <xdr:rowOff>304800</xdr:rowOff>
    </xdr:to>
    <xdr:sp macro="" textlink="">
      <xdr:nvSpPr>
        <xdr:cNvPr id="27289" name="AutoShape 3737" descr="https://adas-server.mobiledrivetech.com/polarion/ria/images/suspect.gif">
          <a:extLst>
            <a:ext uri="{FF2B5EF4-FFF2-40B4-BE49-F238E27FC236}">
              <a16:creationId xmlns:a16="http://schemas.microsoft.com/office/drawing/2014/main" id="{C5DF8575-9485-412E-85FB-4F399C57FA85}"/>
            </a:ext>
          </a:extLst>
        </xdr:cNvPr>
        <xdr:cNvSpPr>
          <a:spLocks noChangeAspect="1" noChangeArrowheads="1"/>
        </xdr:cNvSpPr>
      </xdr:nvSpPr>
      <xdr:spPr bwMode="auto">
        <a:xfrm>
          <a:off x="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617</xdr:row>
      <xdr:rowOff>0</xdr:rowOff>
    </xdr:from>
    <xdr:to>
      <xdr:col>0</xdr:col>
      <xdr:colOff>615950</xdr:colOff>
      <xdr:row>617</xdr:row>
      <xdr:rowOff>304800</xdr:rowOff>
    </xdr:to>
    <xdr:sp macro="" textlink="">
      <xdr:nvSpPr>
        <xdr:cNvPr id="27290" name="AutoShape 3738">
          <a:extLst>
            <a:ext uri="{FF2B5EF4-FFF2-40B4-BE49-F238E27FC236}">
              <a16:creationId xmlns:a16="http://schemas.microsoft.com/office/drawing/2014/main" id="{E8D2D04A-FD7E-48F8-8C0A-DBD479D93FE0}"/>
            </a:ext>
          </a:extLst>
        </xdr:cNvPr>
        <xdr:cNvSpPr>
          <a:spLocks noChangeAspect="1" noChangeArrowheads="1"/>
        </xdr:cNvSpPr>
      </xdr:nvSpPr>
      <xdr:spPr bwMode="auto">
        <a:xfrm>
          <a:off x="31115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617</xdr:row>
      <xdr:rowOff>0</xdr:rowOff>
    </xdr:from>
    <xdr:to>
      <xdr:col>0</xdr:col>
      <xdr:colOff>927100</xdr:colOff>
      <xdr:row>617</xdr:row>
      <xdr:rowOff>304800</xdr:rowOff>
    </xdr:to>
    <xdr:sp macro="" textlink="">
      <xdr:nvSpPr>
        <xdr:cNvPr id="27291" name="AutoShape 3739" descr="https://adas-server.mobiledrivetech.com/polarion/icons/default/enums/type_purple_spec.png">
          <a:hlinkClick xmlns:r="http://schemas.openxmlformats.org/officeDocument/2006/relationships" r:id="rId1231" tgtFrame="_blank"/>
          <a:extLst>
            <a:ext uri="{FF2B5EF4-FFF2-40B4-BE49-F238E27FC236}">
              <a16:creationId xmlns:a16="http://schemas.microsoft.com/office/drawing/2014/main" id="{EB7CB178-E917-4159-9795-22D4DCAD52A7}"/>
            </a:ext>
          </a:extLst>
        </xdr:cNvPr>
        <xdr:cNvSpPr>
          <a:spLocks noChangeAspect="1" noChangeArrowheads="1"/>
        </xdr:cNvSpPr>
      </xdr:nvSpPr>
      <xdr:spPr bwMode="auto">
        <a:xfrm>
          <a:off x="62230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617</xdr:row>
      <xdr:rowOff>0</xdr:rowOff>
    </xdr:from>
    <xdr:to>
      <xdr:col>1</xdr:col>
      <xdr:colOff>304800</xdr:colOff>
      <xdr:row>617</xdr:row>
      <xdr:rowOff>304800</xdr:rowOff>
    </xdr:to>
    <xdr:sp macro="" textlink="">
      <xdr:nvSpPr>
        <xdr:cNvPr id="27292" name="AutoShape 3740" descr="https://adas-server.mobiledrivetech.com/polarion/icons/default/enums/type_purple_spec.png">
          <a:hlinkClick xmlns:r="http://schemas.openxmlformats.org/officeDocument/2006/relationships" r:id="rId1231" tgtFrame="_top"/>
          <a:extLst>
            <a:ext uri="{FF2B5EF4-FFF2-40B4-BE49-F238E27FC236}">
              <a16:creationId xmlns:a16="http://schemas.microsoft.com/office/drawing/2014/main" id="{E420AF46-4829-43DB-A750-5A6AAFAFA801}"/>
            </a:ext>
          </a:extLst>
        </xdr:cNvPr>
        <xdr:cNvSpPr>
          <a:spLocks noChangeAspect="1" noChangeArrowheads="1"/>
        </xdr:cNvSpPr>
      </xdr:nvSpPr>
      <xdr:spPr bwMode="auto">
        <a:xfrm>
          <a:off x="202565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617</xdr:row>
      <xdr:rowOff>0</xdr:rowOff>
    </xdr:from>
    <xdr:to>
      <xdr:col>2</xdr:col>
      <xdr:colOff>304800</xdr:colOff>
      <xdr:row>617</xdr:row>
      <xdr:rowOff>304800</xdr:rowOff>
    </xdr:to>
    <xdr:sp macro="" textlink="">
      <xdr:nvSpPr>
        <xdr:cNvPr id="27293" name="AutoShape 3741" descr="https://adas-server.mobiledrivetech.com/polarion/icons/default/enums/type_spike.gif">
          <a:hlinkClick xmlns:r="http://schemas.openxmlformats.org/officeDocument/2006/relationships" r:id="rId1232" tgtFrame="_blank"/>
          <a:extLst>
            <a:ext uri="{FF2B5EF4-FFF2-40B4-BE49-F238E27FC236}">
              <a16:creationId xmlns:a16="http://schemas.microsoft.com/office/drawing/2014/main" id="{A625381F-0708-42F1-8221-66E96F3A2049}"/>
            </a:ext>
          </a:extLst>
        </xdr:cNvPr>
        <xdr:cNvSpPr>
          <a:spLocks noChangeAspect="1" noChangeArrowheads="1"/>
        </xdr:cNvSpPr>
      </xdr:nvSpPr>
      <xdr:spPr bwMode="auto">
        <a:xfrm>
          <a:off x="265430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617</xdr:row>
      <xdr:rowOff>0</xdr:rowOff>
    </xdr:from>
    <xdr:to>
      <xdr:col>3</xdr:col>
      <xdr:colOff>304800</xdr:colOff>
      <xdr:row>617</xdr:row>
      <xdr:rowOff>304800</xdr:rowOff>
    </xdr:to>
    <xdr:sp macro="" textlink="">
      <xdr:nvSpPr>
        <xdr:cNvPr id="27294" name="AutoShape 3742" descr="https://adas-server.mobiledrivetech.com/polarion/icons/default/enums/type_spike.gif">
          <a:hlinkClick xmlns:r="http://schemas.openxmlformats.org/officeDocument/2006/relationships" r:id="rId1232" tgtFrame="_top"/>
          <a:extLst>
            <a:ext uri="{FF2B5EF4-FFF2-40B4-BE49-F238E27FC236}">
              <a16:creationId xmlns:a16="http://schemas.microsoft.com/office/drawing/2014/main" id="{DF6075CE-4538-4A36-9DF2-603A439F8716}"/>
            </a:ext>
          </a:extLst>
        </xdr:cNvPr>
        <xdr:cNvSpPr>
          <a:spLocks noChangeAspect="1" noChangeArrowheads="1"/>
        </xdr:cNvSpPr>
      </xdr:nvSpPr>
      <xdr:spPr bwMode="auto">
        <a:xfrm>
          <a:off x="5797550" y="40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618</xdr:row>
      <xdr:rowOff>0</xdr:rowOff>
    </xdr:from>
    <xdr:to>
      <xdr:col>0</xdr:col>
      <xdr:colOff>304800</xdr:colOff>
      <xdr:row>618</xdr:row>
      <xdr:rowOff>304800</xdr:rowOff>
    </xdr:to>
    <xdr:sp macro="" textlink="">
      <xdr:nvSpPr>
        <xdr:cNvPr id="27295" name="AutoShape 3743" descr="https://adas-server.mobiledrivetech.com/polarion/ria/images/suspect.gif">
          <a:extLst>
            <a:ext uri="{FF2B5EF4-FFF2-40B4-BE49-F238E27FC236}">
              <a16:creationId xmlns:a16="http://schemas.microsoft.com/office/drawing/2014/main" id="{570F41A2-BA8D-46A1-887D-F9716FF6E3AA}"/>
            </a:ext>
          </a:extLst>
        </xdr:cNvPr>
        <xdr:cNvSpPr>
          <a:spLocks noChangeAspect="1" noChangeArrowheads="1"/>
        </xdr:cNvSpPr>
      </xdr:nvSpPr>
      <xdr:spPr bwMode="auto">
        <a:xfrm>
          <a:off x="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618</xdr:row>
      <xdr:rowOff>0</xdr:rowOff>
    </xdr:from>
    <xdr:to>
      <xdr:col>0</xdr:col>
      <xdr:colOff>615950</xdr:colOff>
      <xdr:row>618</xdr:row>
      <xdr:rowOff>304800</xdr:rowOff>
    </xdr:to>
    <xdr:sp macro="" textlink="">
      <xdr:nvSpPr>
        <xdr:cNvPr id="27296" name="AutoShape 3744">
          <a:extLst>
            <a:ext uri="{FF2B5EF4-FFF2-40B4-BE49-F238E27FC236}">
              <a16:creationId xmlns:a16="http://schemas.microsoft.com/office/drawing/2014/main" id="{A0CDE37F-281B-4BCE-A28B-30C3E88DB030}"/>
            </a:ext>
          </a:extLst>
        </xdr:cNvPr>
        <xdr:cNvSpPr>
          <a:spLocks noChangeAspect="1" noChangeArrowheads="1"/>
        </xdr:cNvSpPr>
      </xdr:nvSpPr>
      <xdr:spPr bwMode="auto">
        <a:xfrm>
          <a:off x="31115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618</xdr:row>
      <xdr:rowOff>0</xdr:rowOff>
    </xdr:from>
    <xdr:to>
      <xdr:col>0</xdr:col>
      <xdr:colOff>927100</xdr:colOff>
      <xdr:row>618</xdr:row>
      <xdr:rowOff>304800</xdr:rowOff>
    </xdr:to>
    <xdr:sp macro="" textlink="">
      <xdr:nvSpPr>
        <xdr:cNvPr id="27297" name="AutoShape 3745" descr="https://adas-server.mobiledrivetech.com/polarion/icons/default/enums/type_purple_spec.png">
          <a:hlinkClick xmlns:r="http://schemas.openxmlformats.org/officeDocument/2006/relationships" r:id="rId1233" tgtFrame="_blank"/>
          <a:extLst>
            <a:ext uri="{FF2B5EF4-FFF2-40B4-BE49-F238E27FC236}">
              <a16:creationId xmlns:a16="http://schemas.microsoft.com/office/drawing/2014/main" id="{23109244-ABAB-4052-A726-B31A31DDBE66}"/>
            </a:ext>
          </a:extLst>
        </xdr:cNvPr>
        <xdr:cNvSpPr>
          <a:spLocks noChangeAspect="1" noChangeArrowheads="1"/>
        </xdr:cNvSpPr>
      </xdr:nvSpPr>
      <xdr:spPr bwMode="auto">
        <a:xfrm>
          <a:off x="62230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618</xdr:row>
      <xdr:rowOff>0</xdr:rowOff>
    </xdr:from>
    <xdr:to>
      <xdr:col>1</xdr:col>
      <xdr:colOff>304800</xdr:colOff>
      <xdr:row>618</xdr:row>
      <xdr:rowOff>304800</xdr:rowOff>
    </xdr:to>
    <xdr:sp macro="" textlink="">
      <xdr:nvSpPr>
        <xdr:cNvPr id="27298" name="AutoShape 3746" descr="https://adas-server.mobiledrivetech.com/polarion/icons/default/enums/type_purple_spec.png">
          <a:hlinkClick xmlns:r="http://schemas.openxmlformats.org/officeDocument/2006/relationships" r:id="rId1233" tgtFrame="_top"/>
          <a:extLst>
            <a:ext uri="{FF2B5EF4-FFF2-40B4-BE49-F238E27FC236}">
              <a16:creationId xmlns:a16="http://schemas.microsoft.com/office/drawing/2014/main" id="{8D967DA3-9C5A-4548-98B7-3AED0FB66E9C}"/>
            </a:ext>
          </a:extLst>
        </xdr:cNvPr>
        <xdr:cNvSpPr>
          <a:spLocks noChangeAspect="1" noChangeArrowheads="1"/>
        </xdr:cNvSpPr>
      </xdr:nvSpPr>
      <xdr:spPr bwMode="auto">
        <a:xfrm>
          <a:off x="202565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618</xdr:row>
      <xdr:rowOff>0</xdr:rowOff>
    </xdr:from>
    <xdr:to>
      <xdr:col>2</xdr:col>
      <xdr:colOff>304800</xdr:colOff>
      <xdr:row>618</xdr:row>
      <xdr:rowOff>304800</xdr:rowOff>
    </xdr:to>
    <xdr:sp macro="" textlink="">
      <xdr:nvSpPr>
        <xdr:cNvPr id="27299" name="AutoShape 3747" descr="https://adas-server.mobiledrivetech.com/polarion/ria/images/suspect.gif">
          <a:extLst>
            <a:ext uri="{FF2B5EF4-FFF2-40B4-BE49-F238E27FC236}">
              <a16:creationId xmlns:a16="http://schemas.microsoft.com/office/drawing/2014/main" id="{2B3C4977-77C9-491C-9A26-AD0C91970354}"/>
            </a:ext>
          </a:extLst>
        </xdr:cNvPr>
        <xdr:cNvSpPr>
          <a:spLocks noChangeAspect="1" noChangeArrowheads="1"/>
        </xdr:cNvSpPr>
      </xdr:nvSpPr>
      <xdr:spPr bwMode="auto">
        <a:xfrm>
          <a:off x="265430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618</xdr:row>
      <xdr:rowOff>0</xdr:rowOff>
    </xdr:from>
    <xdr:to>
      <xdr:col>2</xdr:col>
      <xdr:colOff>615950</xdr:colOff>
      <xdr:row>618</xdr:row>
      <xdr:rowOff>304800</xdr:rowOff>
    </xdr:to>
    <xdr:sp macro="" textlink="">
      <xdr:nvSpPr>
        <xdr:cNvPr id="27300" name="AutoShape 3748">
          <a:extLst>
            <a:ext uri="{FF2B5EF4-FFF2-40B4-BE49-F238E27FC236}">
              <a16:creationId xmlns:a16="http://schemas.microsoft.com/office/drawing/2014/main" id="{279AF0ED-BA40-4CEA-A0AC-363768CF198E}"/>
            </a:ext>
          </a:extLst>
        </xdr:cNvPr>
        <xdr:cNvSpPr>
          <a:spLocks noChangeAspect="1" noChangeArrowheads="1"/>
        </xdr:cNvSpPr>
      </xdr:nvSpPr>
      <xdr:spPr bwMode="auto">
        <a:xfrm>
          <a:off x="296545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618</xdr:row>
      <xdr:rowOff>0</xdr:rowOff>
    </xdr:from>
    <xdr:to>
      <xdr:col>2</xdr:col>
      <xdr:colOff>927100</xdr:colOff>
      <xdr:row>618</xdr:row>
      <xdr:rowOff>304800</xdr:rowOff>
    </xdr:to>
    <xdr:sp macro="" textlink="">
      <xdr:nvSpPr>
        <xdr:cNvPr id="27301" name="AutoShape 3749" descr="https://adas-server.mobiledrivetech.com/polarion/icons/default/enums/type_spike.gif">
          <a:hlinkClick xmlns:r="http://schemas.openxmlformats.org/officeDocument/2006/relationships" r:id="rId1234" tgtFrame="_blank"/>
          <a:extLst>
            <a:ext uri="{FF2B5EF4-FFF2-40B4-BE49-F238E27FC236}">
              <a16:creationId xmlns:a16="http://schemas.microsoft.com/office/drawing/2014/main" id="{4676459E-87BD-4B5F-9CDB-2A4CF5870766}"/>
            </a:ext>
          </a:extLst>
        </xdr:cNvPr>
        <xdr:cNvSpPr>
          <a:spLocks noChangeAspect="1" noChangeArrowheads="1"/>
        </xdr:cNvSpPr>
      </xdr:nvSpPr>
      <xdr:spPr bwMode="auto">
        <a:xfrm>
          <a:off x="327660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618</xdr:row>
      <xdr:rowOff>0</xdr:rowOff>
    </xdr:from>
    <xdr:to>
      <xdr:col>3</xdr:col>
      <xdr:colOff>304800</xdr:colOff>
      <xdr:row>618</xdr:row>
      <xdr:rowOff>304800</xdr:rowOff>
    </xdr:to>
    <xdr:sp macro="" textlink="">
      <xdr:nvSpPr>
        <xdr:cNvPr id="27302" name="AutoShape 3750" descr="https://adas-server.mobiledrivetech.com/polarion/icons/default/enums/type_spike.gif">
          <a:hlinkClick xmlns:r="http://schemas.openxmlformats.org/officeDocument/2006/relationships" r:id="rId1234" tgtFrame="_top"/>
          <a:extLst>
            <a:ext uri="{FF2B5EF4-FFF2-40B4-BE49-F238E27FC236}">
              <a16:creationId xmlns:a16="http://schemas.microsoft.com/office/drawing/2014/main" id="{8032931F-4E74-4AFC-B7CF-3CAD735BC0AA}"/>
            </a:ext>
          </a:extLst>
        </xdr:cNvPr>
        <xdr:cNvSpPr>
          <a:spLocks noChangeAspect="1" noChangeArrowheads="1"/>
        </xdr:cNvSpPr>
      </xdr:nvSpPr>
      <xdr:spPr bwMode="auto">
        <a:xfrm>
          <a:off x="5797550" y="4036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619</xdr:row>
      <xdr:rowOff>0</xdr:rowOff>
    </xdr:from>
    <xdr:to>
      <xdr:col>0</xdr:col>
      <xdr:colOff>304800</xdr:colOff>
      <xdr:row>619</xdr:row>
      <xdr:rowOff>304800</xdr:rowOff>
    </xdr:to>
    <xdr:sp macro="" textlink="">
      <xdr:nvSpPr>
        <xdr:cNvPr id="27303" name="AutoShape 3751" descr="https://adas-server.mobiledrivetech.com/polarion/ria/images/suspect.gif">
          <a:extLst>
            <a:ext uri="{FF2B5EF4-FFF2-40B4-BE49-F238E27FC236}">
              <a16:creationId xmlns:a16="http://schemas.microsoft.com/office/drawing/2014/main" id="{CFCD0491-BD71-41B2-B6A2-1E5F242127DF}"/>
            </a:ext>
          </a:extLst>
        </xdr:cNvPr>
        <xdr:cNvSpPr>
          <a:spLocks noChangeAspect="1" noChangeArrowheads="1"/>
        </xdr:cNvSpPr>
      </xdr:nvSpPr>
      <xdr:spPr bwMode="auto">
        <a:xfrm>
          <a:off x="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619</xdr:row>
      <xdr:rowOff>0</xdr:rowOff>
    </xdr:from>
    <xdr:to>
      <xdr:col>0</xdr:col>
      <xdr:colOff>615950</xdr:colOff>
      <xdr:row>619</xdr:row>
      <xdr:rowOff>304800</xdr:rowOff>
    </xdr:to>
    <xdr:sp macro="" textlink="">
      <xdr:nvSpPr>
        <xdr:cNvPr id="27304" name="AutoShape 3752">
          <a:extLst>
            <a:ext uri="{FF2B5EF4-FFF2-40B4-BE49-F238E27FC236}">
              <a16:creationId xmlns:a16="http://schemas.microsoft.com/office/drawing/2014/main" id="{1ED5CCA1-479E-440E-B3F3-F9EE2D4B02F4}"/>
            </a:ext>
          </a:extLst>
        </xdr:cNvPr>
        <xdr:cNvSpPr>
          <a:spLocks noChangeAspect="1" noChangeArrowheads="1"/>
        </xdr:cNvSpPr>
      </xdr:nvSpPr>
      <xdr:spPr bwMode="auto">
        <a:xfrm>
          <a:off x="31115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619</xdr:row>
      <xdr:rowOff>0</xdr:rowOff>
    </xdr:from>
    <xdr:to>
      <xdr:col>0</xdr:col>
      <xdr:colOff>927100</xdr:colOff>
      <xdr:row>619</xdr:row>
      <xdr:rowOff>304800</xdr:rowOff>
    </xdr:to>
    <xdr:sp macro="" textlink="">
      <xdr:nvSpPr>
        <xdr:cNvPr id="27305" name="AutoShape 3753" descr="https://adas-server.mobiledrivetech.com/polarion/icons/default/enums/type_purple_spec.png">
          <a:hlinkClick xmlns:r="http://schemas.openxmlformats.org/officeDocument/2006/relationships" r:id="rId1235" tgtFrame="_blank"/>
          <a:extLst>
            <a:ext uri="{FF2B5EF4-FFF2-40B4-BE49-F238E27FC236}">
              <a16:creationId xmlns:a16="http://schemas.microsoft.com/office/drawing/2014/main" id="{6716FFC4-134C-450A-8B81-D8185EE9499E}"/>
            </a:ext>
          </a:extLst>
        </xdr:cNvPr>
        <xdr:cNvSpPr>
          <a:spLocks noChangeAspect="1" noChangeArrowheads="1"/>
        </xdr:cNvSpPr>
      </xdr:nvSpPr>
      <xdr:spPr bwMode="auto">
        <a:xfrm>
          <a:off x="62230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619</xdr:row>
      <xdr:rowOff>0</xdr:rowOff>
    </xdr:from>
    <xdr:to>
      <xdr:col>1</xdr:col>
      <xdr:colOff>304800</xdr:colOff>
      <xdr:row>619</xdr:row>
      <xdr:rowOff>304800</xdr:rowOff>
    </xdr:to>
    <xdr:sp macro="" textlink="">
      <xdr:nvSpPr>
        <xdr:cNvPr id="27306" name="AutoShape 3754" descr="https://adas-server.mobiledrivetech.com/polarion/icons/default/enums/type_purple_spec.png">
          <a:hlinkClick xmlns:r="http://schemas.openxmlformats.org/officeDocument/2006/relationships" r:id="rId1235" tgtFrame="_top"/>
          <a:extLst>
            <a:ext uri="{FF2B5EF4-FFF2-40B4-BE49-F238E27FC236}">
              <a16:creationId xmlns:a16="http://schemas.microsoft.com/office/drawing/2014/main" id="{F2DB990F-B945-4897-B1B9-1229872FAA61}"/>
            </a:ext>
          </a:extLst>
        </xdr:cNvPr>
        <xdr:cNvSpPr>
          <a:spLocks noChangeAspect="1" noChangeArrowheads="1"/>
        </xdr:cNvSpPr>
      </xdr:nvSpPr>
      <xdr:spPr bwMode="auto">
        <a:xfrm>
          <a:off x="202565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619</xdr:row>
      <xdr:rowOff>0</xdr:rowOff>
    </xdr:from>
    <xdr:to>
      <xdr:col>2</xdr:col>
      <xdr:colOff>304800</xdr:colOff>
      <xdr:row>619</xdr:row>
      <xdr:rowOff>304800</xdr:rowOff>
    </xdr:to>
    <xdr:sp macro="" textlink="">
      <xdr:nvSpPr>
        <xdr:cNvPr id="27307" name="AutoShape 3755" descr="https://adas-server.mobiledrivetech.com/polarion/icons/default/enums/type_spike.gif">
          <a:hlinkClick xmlns:r="http://schemas.openxmlformats.org/officeDocument/2006/relationships" r:id="rId1236" tgtFrame="_blank"/>
          <a:extLst>
            <a:ext uri="{FF2B5EF4-FFF2-40B4-BE49-F238E27FC236}">
              <a16:creationId xmlns:a16="http://schemas.microsoft.com/office/drawing/2014/main" id="{BCF001DE-3984-412D-BFC6-ED9389B2CE76}"/>
            </a:ext>
          </a:extLst>
        </xdr:cNvPr>
        <xdr:cNvSpPr>
          <a:spLocks noChangeAspect="1" noChangeArrowheads="1"/>
        </xdr:cNvSpPr>
      </xdr:nvSpPr>
      <xdr:spPr bwMode="auto">
        <a:xfrm>
          <a:off x="265430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619</xdr:row>
      <xdr:rowOff>0</xdr:rowOff>
    </xdr:from>
    <xdr:to>
      <xdr:col>3</xdr:col>
      <xdr:colOff>304800</xdr:colOff>
      <xdr:row>619</xdr:row>
      <xdr:rowOff>304800</xdr:rowOff>
    </xdr:to>
    <xdr:sp macro="" textlink="">
      <xdr:nvSpPr>
        <xdr:cNvPr id="27308" name="AutoShape 3756" descr="https://adas-server.mobiledrivetech.com/polarion/icons/default/enums/type_spike.gif">
          <a:hlinkClick xmlns:r="http://schemas.openxmlformats.org/officeDocument/2006/relationships" r:id="rId1236" tgtFrame="_top"/>
          <a:extLst>
            <a:ext uri="{FF2B5EF4-FFF2-40B4-BE49-F238E27FC236}">
              <a16:creationId xmlns:a16="http://schemas.microsoft.com/office/drawing/2014/main" id="{0C0AE940-05C2-414B-85AB-496C48FD1185}"/>
            </a:ext>
          </a:extLst>
        </xdr:cNvPr>
        <xdr:cNvSpPr>
          <a:spLocks noChangeAspect="1" noChangeArrowheads="1"/>
        </xdr:cNvSpPr>
      </xdr:nvSpPr>
      <xdr:spPr bwMode="auto">
        <a:xfrm>
          <a:off x="5797550" y="4042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620</xdr:row>
      <xdr:rowOff>0</xdr:rowOff>
    </xdr:from>
    <xdr:to>
      <xdr:col>0</xdr:col>
      <xdr:colOff>304800</xdr:colOff>
      <xdr:row>620</xdr:row>
      <xdr:rowOff>304800</xdr:rowOff>
    </xdr:to>
    <xdr:sp macro="" textlink="">
      <xdr:nvSpPr>
        <xdr:cNvPr id="27309" name="AutoShape 3757" descr="https://adas-server.mobiledrivetech.com/polarion/ria/images/suspect.gif">
          <a:extLst>
            <a:ext uri="{FF2B5EF4-FFF2-40B4-BE49-F238E27FC236}">
              <a16:creationId xmlns:a16="http://schemas.microsoft.com/office/drawing/2014/main" id="{2832B486-1123-4E93-8F0F-C016370223A6}"/>
            </a:ext>
          </a:extLst>
        </xdr:cNvPr>
        <xdr:cNvSpPr>
          <a:spLocks noChangeAspect="1" noChangeArrowheads="1"/>
        </xdr:cNvSpPr>
      </xdr:nvSpPr>
      <xdr:spPr bwMode="auto">
        <a:xfrm>
          <a:off x="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620</xdr:row>
      <xdr:rowOff>0</xdr:rowOff>
    </xdr:from>
    <xdr:to>
      <xdr:col>0</xdr:col>
      <xdr:colOff>615950</xdr:colOff>
      <xdr:row>620</xdr:row>
      <xdr:rowOff>304800</xdr:rowOff>
    </xdr:to>
    <xdr:sp macro="" textlink="">
      <xdr:nvSpPr>
        <xdr:cNvPr id="27310" name="AutoShape 3758">
          <a:extLst>
            <a:ext uri="{FF2B5EF4-FFF2-40B4-BE49-F238E27FC236}">
              <a16:creationId xmlns:a16="http://schemas.microsoft.com/office/drawing/2014/main" id="{863FEE5C-1D65-475D-9BD4-E4299616F9C8}"/>
            </a:ext>
          </a:extLst>
        </xdr:cNvPr>
        <xdr:cNvSpPr>
          <a:spLocks noChangeAspect="1" noChangeArrowheads="1"/>
        </xdr:cNvSpPr>
      </xdr:nvSpPr>
      <xdr:spPr bwMode="auto">
        <a:xfrm>
          <a:off x="31115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620</xdr:row>
      <xdr:rowOff>0</xdr:rowOff>
    </xdr:from>
    <xdr:to>
      <xdr:col>0</xdr:col>
      <xdr:colOff>927100</xdr:colOff>
      <xdr:row>620</xdr:row>
      <xdr:rowOff>304800</xdr:rowOff>
    </xdr:to>
    <xdr:sp macro="" textlink="">
      <xdr:nvSpPr>
        <xdr:cNvPr id="27311" name="AutoShape 3759" descr="https://adas-server.mobiledrivetech.com/polarion/icons/default/enums/type_purple_spec.png">
          <a:hlinkClick xmlns:r="http://schemas.openxmlformats.org/officeDocument/2006/relationships" r:id="rId1237" tgtFrame="_blank"/>
          <a:extLst>
            <a:ext uri="{FF2B5EF4-FFF2-40B4-BE49-F238E27FC236}">
              <a16:creationId xmlns:a16="http://schemas.microsoft.com/office/drawing/2014/main" id="{3216834A-9934-4DDD-AFB6-2C8F79DEE6F0}"/>
            </a:ext>
          </a:extLst>
        </xdr:cNvPr>
        <xdr:cNvSpPr>
          <a:spLocks noChangeAspect="1" noChangeArrowheads="1"/>
        </xdr:cNvSpPr>
      </xdr:nvSpPr>
      <xdr:spPr bwMode="auto">
        <a:xfrm>
          <a:off x="62230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620</xdr:row>
      <xdr:rowOff>0</xdr:rowOff>
    </xdr:from>
    <xdr:to>
      <xdr:col>1</xdr:col>
      <xdr:colOff>304800</xdr:colOff>
      <xdr:row>620</xdr:row>
      <xdr:rowOff>304800</xdr:rowOff>
    </xdr:to>
    <xdr:sp macro="" textlink="">
      <xdr:nvSpPr>
        <xdr:cNvPr id="27312" name="AutoShape 3760" descr="https://adas-server.mobiledrivetech.com/polarion/icons/default/enums/type_purple_spec.png">
          <a:hlinkClick xmlns:r="http://schemas.openxmlformats.org/officeDocument/2006/relationships" r:id="rId1237" tgtFrame="_top"/>
          <a:extLst>
            <a:ext uri="{FF2B5EF4-FFF2-40B4-BE49-F238E27FC236}">
              <a16:creationId xmlns:a16="http://schemas.microsoft.com/office/drawing/2014/main" id="{0BEA7AB0-A930-4ED1-AE4F-1CC0BDCC1372}"/>
            </a:ext>
          </a:extLst>
        </xdr:cNvPr>
        <xdr:cNvSpPr>
          <a:spLocks noChangeAspect="1" noChangeArrowheads="1"/>
        </xdr:cNvSpPr>
      </xdr:nvSpPr>
      <xdr:spPr bwMode="auto">
        <a:xfrm>
          <a:off x="202565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620</xdr:row>
      <xdr:rowOff>0</xdr:rowOff>
    </xdr:from>
    <xdr:to>
      <xdr:col>2</xdr:col>
      <xdr:colOff>304800</xdr:colOff>
      <xdr:row>620</xdr:row>
      <xdr:rowOff>304800</xdr:rowOff>
    </xdr:to>
    <xdr:sp macro="" textlink="">
      <xdr:nvSpPr>
        <xdr:cNvPr id="27313" name="AutoShape 3761" descr="https://adas-server.mobiledrivetech.com/polarion/icons/default/enums/type_spike.gif">
          <a:hlinkClick xmlns:r="http://schemas.openxmlformats.org/officeDocument/2006/relationships" r:id="rId1238" tgtFrame="_blank"/>
          <a:extLst>
            <a:ext uri="{FF2B5EF4-FFF2-40B4-BE49-F238E27FC236}">
              <a16:creationId xmlns:a16="http://schemas.microsoft.com/office/drawing/2014/main" id="{A3514712-28D8-4FE4-A675-F08E6E7CD741}"/>
            </a:ext>
          </a:extLst>
        </xdr:cNvPr>
        <xdr:cNvSpPr>
          <a:spLocks noChangeAspect="1" noChangeArrowheads="1"/>
        </xdr:cNvSpPr>
      </xdr:nvSpPr>
      <xdr:spPr bwMode="auto">
        <a:xfrm>
          <a:off x="265430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620</xdr:row>
      <xdr:rowOff>0</xdr:rowOff>
    </xdr:from>
    <xdr:to>
      <xdr:col>3</xdr:col>
      <xdr:colOff>304800</xdr:colOff>
      <xdr:row>620</xdr:row>
      <xdr:rowOff>304800</xdr:rowOff>
    </xdr:to>
    <xdr:sp macro="" textlink="">
      <xdr:nvSpPr>
        <xdr:cNvPr id="27314" name="AutoShape 3762" descr="https://adas-server.mobiledrivetech.com/polarion/icons/default/enums/type_spike.gif">
          <a:hlinkClick xmlns:r="http://schemas.openxmlformats.org/officeDocument/2006/relationships" r:id="rId1238" tgtFrame="_top"/>
          <a:extLst>
            <a:ext uri="{FF2B5EF4-FFF2-40B4-BE49-F238E27FC236}">
              <a16:creationId xmlns:a16="http://schemas.microsoft.com/office/drawing/2014/main" id="{CF94F5CF-8C5A-440C-BB71-02B8B96D5E17}"/>
            </a:ext>
          </a:extLst>
        </xdr:cNvPr>
        <xdr:cNvSpPr>
          <a:spLocks noChangeAspect="1" noChangeArrowheads="1"/>
        </xdr:cNvSpPr>
      </xdr:nvSpPr>
      <xdr:spPr bwMode="auto">
        <a:xfrm>
          <a:off x="5797550" y="404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621</xdr:row>
      <xdr:rowOff>0</xdr:rowOff>
    </xdr:from>
    <xdr:to>
      <xdr:col>0</xdr:col>
      <xdr:colOff>304800</xdr:colOff>
      <xdr:row>621</xdr:row>
      <xdr:rowOff>304800</xdr:rowOff>
    </xdr:to>
    <xdr:sp macro="" textlink="">
      <xdr:nvSpPr>
        <xdr:cNvPr id="27315" name="AutoShape 3763" descr="https://adas-server.mobiledrivetech.com/polarion/ria/images/suspect.gif">
          <a:extLst>
            <a:ext uri="{FF2B5EF4-FFF2-40B4-BE49-F238E27FC236}">
              <a16:creationId xmlns:a16="http://schemas.microsoft.com/office/drawing/2014/main" id="{66E16C35-1E27-45A5-A0E7-49B5D0351B22}"/>
            </a:ext>
          </a:extLst>
        </xdr:cNvPr>
        <xdr:cNvSpPr>
          <a:spLocks noChangeAspect="1" noChangeArrowheads="1"/>
        </xdr:cNvSpPr>
      </xdr:nvSpPr>
      <xdr:spPr bwMode="auto">
        <a:xfrm>
          <a:off x="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621</xdr:row>
      <xdr:rowOff>0</xdr:rowOff>
    </xdr:from>
    <xdr:to>
      <xdr:col>0</xdr:col>
      <xdr:colOff>615950</xdr:colOff>
      <xdr:row>621</xdr:row>
      <xdr:rowOff>304800</xdr:rowOff>
    </xdr:to>
    <xdr:sp macro="" textlink="">
      <xdr:nvSpPr>
        <xdr:cNvPr id="27316" name="AutoShape 3764">
          <a:extLst>
            <a:ext uri="{FF2B5EF4-FFF2-40B4-BE49-F238E27FC236}">
              <a16:creationId xmlns:a16="http://schemas.microsoft.com/office/drawing/2014/main" id="{55FD9C93-3BE2-4A89-9BA3-092238091E56}"/>
            </a:ext>
          </a:extLst>
        </xdr:cNvPr>
        <xdr:cNvSpPr>
          <a:spLocks noChangeAspect="1" noChangeArrowheads="1"/>
        </xdr:cNvSpPr>
      </xdr:nvSpPr>
      <xdr:spPr bwMode="auto">
        <a:xfrm>
          <a:off x="31115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621</xdr:row>
      <xdr:rowOff>0</xdr:rowOff>
    </xdr:from>
    <xdr:to>
      <xdr:col>0</xdr:col>
      <xdr:colOff>927100</xdr:colOff>
      <xdr:row>621</xdr:row>
      <xdr:rowOff>304800</xdr:rowOff>
    </xdr:to>
    <xdr:sp macro="" textlink="">
      <xdr:nvSpPr>
        <xdr:cNvPr id="27317" name="AutoShape 3765" descr="https://adas-server.mobiledrivetech.com/polarion/icons/default/enums/type_purple_spec.png">
          <a:hlinkClick xmlns:r="http://schemas.openxmlformats.org/officeDocument/2006/relationships" r:id="rId1239" tgtFrame="_blank"/>
          <a:extLst>
            <a:ext uri="{FF2B5EF4-FFF2-40B4-BE49-F238E27FC236}">
              <a16:creationId xmlns:a16="http://schemas.microsoft.com/office/drawing/2014/main" id="{2E6DEAC0-D0B4-4111-9548-6B025BC862CB}"/>
            </a:ext>
          </a:extLst>
        </xdr:cNvPr>
        <xdr:cNvSpPr>
          <a:spLocks noChangeAspect="1" noChangeArrowheads="1"/>
        </xdr:cNvSpPr>
      </xdr:nvSpPr>
      <xdr:spPr bwMode="auto">
        <a:xfrm>
          <a:off x="62230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621</xdr:row>
      <xdr:rowOff>0</xdr:rowOff>
    </xdr:from>
    <xdr:to>
      <xdr:col>1</xdr:col>
      <xdr:colOff>304800</xdr:colOff>
      <xdr:row>621</xdr:row>
      <xdr:rowOff>304800</xdr:rowOff>
    </xdr:to>
    <xdr:sp macro="" textlink="">
      <xdr:nvSpPr>
        <xdr:cNvPr id="27318" name="AutoShape 3766" descr="https://adas-server.mobiledrivetech.com/polarion/icons/default/enums/type_purple_spec.png">
          <a:hlinkClick xmlns:r="http://schemas.openxmlformats.org/officeDocument/2006/relationships" r:id="rId1239" tgtFrame="_top"/>
          <a:extLst>
            <a:ext uri="{FF2B5EF4-FFF2-40B4-BE49-F238E27FC236}">
              <a16:creationId xmlns:a16="http://schemas.microsoft.com/office/drawing/2014/main" id="{1A1A285E-D08A-41EB-9BA8-454C7B0B5878}"/>
            </a:ext>
          </a:extLst>
        </xdr:cNvPr>
        <xdr:cNvSpPr>
          <a:spLocks noChangeAspect="1" noChangeArrowheads="1"/>
        </xdr:cNvSpPr>
      </xdr:nvSpPr>
      <xdr:spPr bwMode="auto">
        <a:xfrm>
          <a:off x="202565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621</xdr:row>
      <xdr:rowOff>0</xdr:rowOff>
    </xdr:from>
    <xdr:to>
      <xdr:col>2</xdr:col>
      <xdr:colOff>304800</xdr:colOff>
      <xdr:row>621</xdr:row>
      <xdr:rowOff>304800</xdr:rowOff>
    </xdr:to>
    <xdr:sp macro="" textlink="">
      <xdr:nvSpPr>
        <xdr:cNvPr id="27319" name="AutoShape 3767" descr="https://adas-server.mobiledrivetech.com/polarion/ria/images/suspect.gif">
          <a:extLst>
            <a:ext uri="{FF2B5EF4-FFF2-40B4-BE49-F238E27FC236}">
              <a16:creationId xmlns:a16="http://schemas.microsoft.com/office/drawing/2014/main" id="{2AE145F5-08B1-4E87-ACD0-B2A5170868F5}"/>
            </a:ext>
          </a:extLst>
        </xdr:cNvPr>
        <xdr:cNvSpPr>
          <a:spLocks noChangeAspect="1" noChangeArrowheads="1"/>
        </xdr:cNvSpPr>
      </xdr:nvSpPr>
      <xdr:spPr bwMode="auto">
        <a:xfrm>
          <a:off x="265430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621</xdr:row>
      <xdr:rowOff>0</xdr:rowOff>
    </xdr:from>
    <xdr:to>
      <xdr:col>2</xdr:col>
      <xdr:colOff>615950</xdr:colOff>
      <xdr:row>621</xdr:row>
      <xdr:rowOff>304800</xdr:rowOff>
    </xdr:to>
    <xdr:sp macro="" textlink="">
      <xdr:nvSpPr>
        <xdr:cNvPr id="27320" name="AutoShape 3768">
          <a:extLst>
            <a:ext uri="{FF2B5EF4-FFF2-40B4-BE49-F238E27FC236}">
              <a16:creationId xmlns:a16="http://schemas.microsoft.com/office/drawing/2014/main" id="{C5B3E634-A747-4884-AE56-7542D5CA86C0}"/>
            </a:ext>
          </a:extLst>
        </xdr:cNvPr>
        <xdr:cNvSpPr>
          <a:spLocks noChangeAspect="1" noChangeArrowheads="1"/>
        </xdr:cNvSpPr>
      </xdr:nvSpPr>
      <xdr:spPr bwMode="auto">
        <a:xfrm>
          <a:off x="296545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621</xdr:row>
      <xdr:rowOff>0</xdr:rowOff>
    </xdr:from>
    <xdr:to>
      <xdr:col>2</xdr:col>
      <xdr:colOff>927100</xdr:colOff>
      <xdr:row>621</xdr:row>
      <xdr:rowOff>304800</xdr:rowOff>
    </xdr:to>
    <xdr:sp macro="" textlink="">
      <xdr:nvSpPr>
        <xdr:cNvPr id="27321" name="AutoShape 3769" descr="https://adas-server.mobiledrivetech.com/polarion/icons/default/enums/type_spike.gif">
          <a:hlinkClick xmlns:r="http://schemas.openxmlformats.org/officeDocument/2006/relationships" r:id="rId1240" tgtFrame="_blank"/>
          <a:extLst>
            <a:ext uri="{FF2B5EF4-FFF2-40B4-BE49-F238E27FC236}">
              <a16:creationId xmlns:a16="http://schemas.microsoft.com/office/drawing/2014/main" id="{70A1882E-51B0-4732-BAB4-21953C374EC4}"/>
            </a:ext>
          </a:extLst>
        </xdr:cNvPr>
        <xdr:cNvSpPr>
          <a:spLocks noChangeAspect="1" noChangeArrowheads="1"/>
        </xdr:cNvSpPr>
      </xdr:nvSpPr>
      <xdr:spPr bwMode="auto">
        <a:xfrm>
          <a:off x="327660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621</xdr:row>
      <xdr:rowOff>0</xdr:rowOff>
    </xdr:from>
    <xdr:to>
      <xdr:col>3</xdr:col>
      <xdr:colOff>304800</xdr:colOff>
      <xdr:row>621</xdr:row>
      <xdr:rowOff>304800</xdr:rowOff>
    </xdr:to>
    <xdr:sp macro="" textlink="">
      <xdr:nvSpPr>
        <xdr:cNvPr id="27322" name="AutoShape 3770" descr="https://adas-server.mobiledrivetech.com/polarion/icons/default/enums/type_spike.gif">
          <a:hlinkClick xmlns:r="http://schemas.openxmlformats.org/officeDocument/2006/relationships" r:id="rId1240" tgtFrame="_top"/>
          <a:extLst>
            <a:ext uri="{FF2B5EF4-FFF2-40B4-BE49-F238E27FC236}">
              <a16:creationId xmlns:a16="http://schemas.microsoft.com/office/drawing/2014/main" id="{162ECE14-678F-4D31-AFB6-12AE158048D2}"/>
            </a:ext>
          </a:extLst>
        </xdr:cNvPr>
        <xdr:cNvSpPr>
          <a:spLocks noChangeAspect="1" noChangeArrowheads="1"/>
        </xdr:cNvSpPr>
      </xdr:nvSpPr>
      <xdr:spPr bwMode="auto">
        <a:xfrm>
          <a:off x="5797550" y="4055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622</xdr:row>
      <xdr:rowOff>0</xdr:rowOff>
    </xdr:from>
    <xdr:to>
      <xdr:col>0</xdr:col>
      <xdr:colOff>304800</xdr:colOff>
      <xdr:row>622</xdr:row>
      <xdr:rowOff>304800</xdr:rowOff>
    </xdr:to>
    <xdr:sp macro="" textlink="">
      <xdr:nvSpPr>
        <xdr:cNvPr id="27323" name="AutoShape 3771" descr="https://adas-server.mobiledrivetech.com/polarion/ria/images/suspect.gif">
          <a:extLst>
            <a:ext uri="{FF2B5EF4-FFF2-40B4-BE49-F238E27FC236}">
              <a16:creationId xmlns:a16="http://schemas.microsoft.com/office/drawing/2014/main" id="{8D381C0A-EB49-4FAE-8DC0-416D24B8A2A2}"/>
            </a:ext>
          </a:extLst>
        </xdr:cNvPr>
        <xdr:cNvSpPr>
          <a:spLocks noChangeAspect="1" noChangeArrowheads="1"/>
        </xdr:cNvSpPr>
      </xdr:nvSpPr>
      <xdr:spPr bwMode="auto">
        <a:xfrm>
          <a:off x="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622</xdr:row>
      <xdr:rowOff>0</xdr:rowOff>
    </xdr:from>
    <xdr:to>
      <xdr:col>0</xdr:col>
      <xdr:colOff>615950</xdr:colOff>
      <xdr:row>622</xdr:row>
      <xdr:rowOff>304800</xdr:rowOff>
    </xdr:to>
    <xdr:sp macro="" textlink="">
      <xdr:nvSpPr>
        <xdr:cNvPr id="27324" name="AutoShape 3772">
          <a:extLst>
            <a:ext uri="{FF2B5EF4-FFF2-40B4-BE49-F238E27FC236}">
              <a16:creationId xmlns:a16="http://schemas.microsoft.com/office/drawing/2014/main" id="{19E017D0-618A-4716-9914-F33D1DF744C1}"/>
            </a:ext>
          </a:extLst>
        </xdr:cNvPr>
        <xdr:cNvSpPr>
          <a:spLocks noChangeAspect="1" noChangeArrowheads="1"/>
        </xdr:cNvSpPr>
      </xdr:nvSpPr>
      <xdr:spPr bwMode="auto">
        <a:xfrm>
          <a:off x="31115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622</xdr:row>
      <xdr:rowOff>0</xdr:rowOff>
    </xdr:from>
    <xdr:to>
      <xdr:col>0</xdr:col>
      <xdr:colOff>927100</xdr:colOff>
      <xdr:row>622</xdr:row>
      <xdr:rowOff>304800</xdr:rowOff>
    </xdr:to>
    <xdr:sp macro="" textlink="">
      <xdr:nvSpPr>
        <xdr:cNvPr id="27325" name="AutoShape 3773" descr="https://adas-server.mobiledrivetech.com/polarion/icons/default/enums/type_purple_spec.png">
          <a:hlinkClick xmlns:r="http://schemas.openxmlformats.org/officeDocument/2006/relationships" r:id="rId1241" tgtFrame="_blank"/>
          <a:extLst>
            <a:ext uri="{FF2B5EF4-FFF2-40B4-BE49-F238E27FC236}">
              <a16:creationId xmlns:a16="http://schemas.microsoft.com/office/drawing/2014/main" id="{9732F50A-A3BB-4FF8-9F3F-181EE9E73DF9}"/>
            </a:ext>
          </a:extLst>
        </xdr:cNvPr>
        <xdr:cNvSpPr>
          <a:spLocks noChangeAspect="1" noChangeArrowheads="1"/>
        </xdr:cNvSpPr>
      </xdr:nvSpPr>
      <xdr:spPr bwMode="auto">
        <a:xfrm>
          <a:off x="62230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622</xdr:row>
      <xdr:rowOff>0</xdr:rowOff>
    </xdr:from>
    <xdr:to>
      <xdr:col>1</xdr:col>
      <xdr:colOff>304800</xdr:colOff>
      <xdr:row>622</xdr:row>
      <xdr:rowOff>304800</xdr:rowOff>
    </xdr:to>
    <xdr:sp macro="" textlink="">
      <xdr:nvSpPr>
        <xdr:cNvPr id="27326" name="AutoShape 3774" descr="https://adas-server.mobiledrivetech.com/polarion/icons/default/enums/type_purple_spec.png">
          <a:hlinkClick xmlns:r="http://schemas.openxmlformats.org/officeDocument/2006/relationships" r:id="rId1241" tgtFrame="_top"/>
          <a:extLst>
            <a:ext uri="{FF2B5EF4-FFF2-40B4-BE49-F238E27FC236}">
              <a16:creationId xmlns:a16="http://schemas.microsoft.com/office/drawing/2014/main" id="{8A6960D3-2620-4675-A677-F231C9879ABD}"/>
            </a:ext>
          </a:extLst>
        </xdr:cNvPr>
        <xdr:cNvSpPr>
          <a:spLocks noChangeAspect="1" noChangeArrowheads="1"/>
        </xdr:cNvSpPr>
      </xdr:nvSpPr>
      <xdr:spPr bwMode="auto">
        <a:xfrm>
          <a:off x="202565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622</xdr:row>
      <xdr:rowOff>0</xdr:rowOff>
    </xdr:from>
    <xdr:to>
      <xdr:col>2</xdr:col>
      <xdr:colOff>304800</xdr:colOff>
      <xdr:row>622</xdr:row>
      <xdr:rowOff>304800</xdr:rowOff>
    </xdr:to>
    <xdr:sp macro="" textlink="">
      <xdr:nvSpPr>
        <xdr:cNvPr id="27327" name="AutoShape 3775" descr="https://adas-server.mobiledrivetech.com/polarion/icons/default/enums/type_spike.gif">
          <a:hlinkClick xmlns:r="http://schemas.openxmlformats.org/officeDocument/2006/relationships" r:id="rId1242" tgtFrame="_blank"/>
          <a:extLst>
            <a:ext uri="{FF2B5EF4-FFF2-40B4-BE49-F238E27FC236}">
              <a16:creationId xmlns:a16="http://schemas.microsoft.com/office/drawing/2014/main" id="{54852A6B-4012-4BF4-AA5D-08ED40E797FD}"/>
            </a:ext>
          </a:extLst>
        </xdr:cNvPr>
        <xdr:cNvSpPr>
          <a:spLocks noChangeAspect="1" noChangeArrowheads="1"/>
        </xdr:cNvSpPr>
      </xdr:nvSpPr>
      <xdr:spPr bwMode="auto">
        <a:xfrm>
          <a:off x="265430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622</xdr:row>
      <xdr:rowOff>0</xdr:rowOff>
    </xdr:from>
    <xdr:to>
      <xdr:col>3</xdr:col>
      <xdr:colOff>304800</xdr:colOff>
      <xdr:row>622</xdr:row>
      <xdr:rowOff>304800</xdr:rowOff>
    </xdr:to>
    <xdr:sp macro="" textlink="">
      <xdr:nvSpPr>
        <xdr:cNvPr id="27328" name="AutoShape 3776" descr="https://adas-server.mobiledrivetech.com/polarion/icons/default/enums/type_spike.gif">
          <a:hlinkClick xmlns:r="http://schemas.openxmlformats.org/officeDocument/2006/relationships" r:id="rId1242" tgtFrame="_top"/>
          <a:extLst>
            <a:ext uri="{FF2B5EF4-FFF2-40B4-BE49-F238E27FC236}">
              <a16:creationId xmlns:a16="http://schemas.microsoft.com/office/drawing/2014/main" id="{E35C8F32-22F8-4E50-BA1C-0157DB8177E6}"/>
            </a:ext>
          </a:extLst>
        </xdr:cNvPr>
        <xdr:cNvSpPr>
          <a:spLocks noChangeAspect="1" noChangeArrowheads="1"/>
        </xdr:cNvSpPr>
      </xdr:nvSpPr>
      <xdr:spPr bwMode="auto">
        <a:xfrm>
          <a:off x="5797550" y="4062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xdr:row>
      <xdr:rowOff>0</xdr:rowOff>
    </xdr:from>
    <xdr:to>
      <xdr:col>0</xdr:col>
      <xdr:colOff>304800</xdr:colOff>
      <xdr:row>623</xdr:row>
      <xdr:rowOff>304800</xdr:rowOff>
    </xdr:to>
    <xdr:sp macro="" textlink="">
      <xdr:nvSpPr>
        <xdr:cNvPr id="27329" name="AutoShape 3777" descr="https://adas-server.mobiledrivetech.com/polarion/ria/images/suspect.gif">
          <a:extLst>
            <a:ext uri="{FF2B5EF4-FFF2-40B4-BE49-F238E27FC236}">
              <a16:creationId xmlns:a16="http://schemas.microsoft.com/office/drawing/2014/main" id="{B54E5D90-60B1-486C-BAE7-4A07CCDE4F71}"/>
            </a:ext>
          </a:extLst>
        </xdr:cNvPr>
        <xdr:cNvSpPr>
          <a:spLocks noChangeAspect="1" noChangeArrowheads="1"/>
        </xdr:cNvSpPr>
      </xdr:nvSpPr>
      <xdr:spPr bwMode="auto">
        <a:xfrm>
          <a:off x="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623</xdr:row>
      <xdr:rowOff>0</xdr:rowOff>
    </xdr:from>
    <xdr:to>
      <xdr:col>0</xdr:col>
      <xdr:colOff>615950</xdr:colOff>
      <xdr:row>623</xdr:row>
      <xdr:rowOff>304800</xdr:rowOff>
    </xdr:to>
    <xdr:sp macro="" textlink="">
      <xdr:nvSpPr>
        <xdr:cNvPr id="27330" name="AutoShape 3778">
          <a:extLst>
            <a:ext uri="{FF2B5EF4-FFF2-40B4-BE49-F238E27FC236}">
              <a16:creationId xmlns:a16="http://schemas.microsoft.com/office/drawing/2014/main" id="{051DE9CA-FEC9-43F0-BE26-C90BAFD5F5E8}"/>
            </a:ext>
          </a:extLst>
        </xdr:cNvPr>
        <xdr:cNvSpPr>
          <a:spLocks noChangeAspect="1" noChangeArrowheads="1"/>
        </xdr:cNvSpPr>
      </xdr:nvSpPr>
      <xdr:spPr bwMode="auto">
        <a:xfrm>
          <a:off x="31115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623</xdr:row>
      <xdr:rowOff>0</xdr:rowOff>
    </xdr:from>
    <xdr:to>
      <xdr:col>0</xdr:col>
      <xdr:colOff>927100</xdr:colOff>
      <xdr:row>623</xdr:row>
      <xdr:rowOff>304800</xdr:rowOff>
    </xdr:to>
    <xdr:sp macro="" textlink="">
      <xdr:nvSpPr>
        <xdr:cNvPr id="27331" name="AutoShape 3779" descr="https://adas-server.mobiledrivetech.com/polarion/icons/default/enums/type_purple_spec.png">
          <a:hlinkClick xmlns:r="http://schemas.openxmlformats.org/officeDocument/2006/relationships" r:id="rId1243" tgtFrame="_blank"/>
          <a:extLst>
            <a:ext uri="{FF2B5EF4-FFF2-40B4-BE49-F238E27FC236}">
              <a16:creationId xmlns:a16="http://schemas.microsoft.com/office/drawing/2014/main" id="{EA573CAE-D79A-47F9-8769-EAA41EC4940C}"/>
            </a:ext>
          </a:extLst>
        </xdr:cNvPr>
        <xdr:cNvSpPr>
          <a:spLocks noChangeAspect="1" noChangeArrowheads="1"/>
        </xdr:cNvSpPr>
      </xdr:nvSpPr>
      <xdr:spPr bwMode="auto">
        <a:xfrm>
          <a:off x="62230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623</xdr:row>
      <xdr:rowOff>0</xdr:rowOff>
    </xdr:from>
    <xdr:to>
      <xdr:col>1</xdr:col>
      <xdr:colOff>304800</xdr:colOff>
      <xdr:row>623</xdr:row>
      <xdr:rowOff>304800</xdr:rowOff>
    </xdr:to>
    <xdr:sp macro="" textlink="">
      <xdr:nvSpPr>
        <xdr:cNvPr id="27332" name="AutoShape 3780" descr="https://adas-server.mobiledrivetech.com/polarion/icons/default/enums/type_purple_spec.png">
          <a:hlinkClick xmlns:r="http://schemas.openxmlformats.org/officeDocument/2006/relationships" r:id="rId1243" tgtFrame="_top"/>
          <a:extLst>
            <a:ext uri="{FF2B5EF4-FFF2-40B4-BE49-F238E27FC236}">
              <a16:creationId xmlns:a16="http://schemas.microsoft.com/office/drawing/2014/main" id="{87974628-9774-4D53-A808-311E7F8BAAF7}"/>
            </a:ext>
          </a:extLst>
        </xdr:cNvPr>
        <xdr:cNvSpPr>
          <a:spLocks noChangeAspect="1" noChangeArrowheads="1"/>
        </xdr:cNvSpPr>
      </xdr:nvSpPr>
      <xdr:spPr bwMode="auto">
        <a:xfrm>
          <a:off x="202565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623</xdr:row>
      <xdr:rowOff>0</xdr:rowOff>
    </xdr:from>
    <xdr:to>
      <xdr:col>2</xdr:col>
      <xdr:colOff>304800</xdr:colOff>
      <xdr:row>623</xdr:row>
      <xdr:rowOff>304800</xdr:rowOff>
    </xdr:to>
    <xdr:sp macro="" textlink="">
      <xdr:nvSpPr>
        <xdr:cNvPr id="27333" name="AutoShape 3781" descr="https://adas-server.mobiledrivetech.com/polarion/icons/default/enums/type_spike.gif">
          <a:hlinkClick xmlns:r="http://schemas.openxmlformats.org/officeDocument/2006/relationships" r:id="rId1244" tgtFrame="_blank"/>
          <a:extLst>
            <a:ext uri="{FF2B5EF4-FFF2-40B4-BE49-F238E27FC236}">
              <a16:creationId xmlns:a16="http://schemas.microsoft.com/office/drawing/2014/main" id="{06E5B1A1-FDB5-488A-BF33-191536F3AC27}"/>
            </a:ext>
          </a:extLst>
        </xdr:cNvPr>
        <xdr:cNvSpPr>
          <a:spLocks noChangeAspect="1" noChangeArrowheads="1"/>
        </xdr:cNvSpPr>
      </xdr:nvSpPr>
      <xdr:spPr bwMode="auto">
        <a:xfrm>
          <a:off x="265430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623</xdr:row>
      <xdr:rowOff>0</xdr:rowOff>
    </xdr:from>
    <xdr:to>
      <xdr:col>3</xdr:col>
      <xdr:colOff>304800</xdr:colOff>
      <xdr:row>623</xdr:row>
      <xdr:rowOff>304800</xdr:rowOff>
    </xdr:to>
    <xdr:sp macro="" textlink="">
      <xdr:nvSpPr>
        <xdr:cNvPr id="27334" name="AutoShape 3782" descr="https://adas-server.mobiledrivetech.com/polarion/icons/default/enums/type_spike.gif">
          <a:hlinkClick xmlns:r="http://schemas.openxmlformats.org/officeDocument/2006/relationships" r:id="rId1244" tgtFrame="_top"/>
          <a:extLst>
            <a:ext uri="{FF2B5EF4-FFF2-40B4-BE49-F238E27FC236}">
              <a16:creationId xmlns:a16="http://schemas.microsoft.com/office/drawing/2014/main" id="{6942BD22-68B6-43C9-ACDE-5FABDDF6504A}"/>
            </a:ext>
          </a:extLst>
        </xdr:cNvPr>
        <xdr:cNvSpPr>
          <a:spLocks noChangeAspect="1" noChangeArrowheads="1"/>
        </xdr:cNvSpPr>
      </xdr:nvSpPr>
      <xdr:spPr bwMode="auto">
        <a:xfrm>
          <a:off x="5797550" y="4068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624</xdr:row>
      <xdr:rowOff>0</xdr:rowOff>
    </xdr:from>
    <xdr:to>
      <xdr:col>0</xdr:col>
      <xdr:colOff>304800</xdr:colOff>
      <xdr:row>624</xdr:row>
      <xdr:rowOff>304800</xdr:rowOff>
    </xdr:to>
    <xdr:sp macro="" textlink="">
      <xdr:nvSpPr>
        <xdr:cNvPr id="27335" name="AutoShape 3783" descr="https://adas-server.mobiledrivetech.com/polarion/ria/images/suspect.gif">
          <a:extLst>
            <a:ext uri="{FF2B5EF4-FFF2-40B4-BE49-F238E27FC236}">
              <a16:creationId xmlns:a16="http://schemas.microsoft.com/office/drawing/2014/main" id="{86DCA616-3E7C-4AEB-9082-BFFD2532C5BD}"/>
            </a:ext>
          </a:extLst>
        </xdr:cNvPr>
        <xdr:cNvSpPr>
          <a:spLocks noChangeAspect="1" noChangeArrowheads="1"/>
        </xdr:cNvSpPr>
      </xdr:nvSpPr>
      <xdr:spPr bwMode="auto">
        <a:xfrm>
          <a:off x="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624</xdr:row>
      <xdr:rowOff>0</xdr:rowOff>
    </xdr:from>
    <xdr:to>
      <xdr:col>0</xdr:col>
      <xdr:colOff>615950</xdr:colOff>
      <xdr:row>624</xdr:row>
      <xdr:rowOff>304800</xdr:rowOff>
    </xdr:to>
    <xdr:sp macro="" textlink="">
      <xdr:nvSpPr>
        <xdr:cNvPr id="27336" name="AutoShape 3784">
          <a:extLst>
            <a:ext uri="{FF2B5EF4-FFF2-40B4-BE49-F238E27FC236}">
              <a16:creationId xmlns:a16="http://schemas.microsoft.com/office/drawing/2014/main" id="{82CD1322-F7C1-4B5D-8EC5-2DCF2307C256}"/>
            </a:ext>
          </a:extLst>
        </xdr:cNvPr>
        <xdr:cNvSpPr>
          <a:spLocks noChangeAspect="1" noChangeArrowheads="1"/>
        </xdr:cNvSpPr>
      </xdr:nvSpPr>
      <xdr:spPr bwMode="auto">
        <a:xfrm>
          <a:off x="31115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624</xdr:row>
      <xdr:rowOff>0</xdr:rowOff>
    </xdr:from>
    <xdr:to>
      <xdr:col>0</xdr:col>
      <xdr:colOff>927100</xdr:colOff>
      <xdr:row>624</xdr:row>
      <xdr:rowOff>304800</xdr:rowOff>
    </xdr:to>
    <xdr:sp macro="" textlink="">
      <xdr:nvSpPr>
        <xdr:cNvPr id="27337" name="AutoShape 3785" descr="https://adas-server.mobiledrivetech.com/polarion/icons/default/enums/type_purple_spec.png">
          <a:hlinkClick xmlns:r="http://schemas.openxmlformats.org/officeDocument/2006/relationships" r:id="rId1245" tgtFrame="_blank"/>
          <a:extLst>
            <a:ext uri="{FF2B5EF4-FFF2-40B4-BE49-F238E27FC236}">
              <a16:creationId xmlns:a16="http://schemas.microsoft.com/office/drawing/2014/main" id="{07E142E4-2496-47F9-95CC-64F39DF1F6DD}"/>
            </a:ext>
          </a:extLst>
        </xdr:cNvPr>
        <xdr:cNvSpPr>
          <a:spLocks noChangeAspect="1" noChangeArrowheads="1"/>
        </xdr:cNvSpPr>
      </xdr:nvSpPr>
      <xdr:spPr bwMode="auto">
        <a:xfrm>
          <a:off x="62230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624</xdr:row>
      <xdr:rowOff>0</xdr:rowOff>
    </xdr:from>
    <xdr:to>
      <xdr:col>1</xdr:col>
      <xdr:colOff>304800</xdr:colOff>
      <xdr:row>624</xdr:row>
      <xdr:rowOff>304800</xdr:rowOff>
    </xdr:to>
    <xdr:sp macro="" textlink="">
      <xdr:nvSpPr>
        <xdr:cNvPr id="27338" name="AutoShape 3786" descr="https://adas-server.mobiledrivetech.com/polarion/icons/default/enums/type_purple_spec.png">
          <a:hlinkClick xmlns:r="http://schemas.openxmlformats.org/officeDocument/2006/relationships" r:id="rId1245" tgtFrame="_top"/>
          <a:extLst>
            <a:ext uri="{FF2B5EF4-FFF2-40B4-BE49-F238E27FC236}">
              <a16:creationId xmlns:a16="http://schemas.microsoft.com/office/drawing/2014/main" id="{104B7190-72B7-439B-8852-0DB733C84231}"/>
            </a:ext>
          </a:extLst>
        </xdr:cNvPr>
        <xdr:cNvSpPr>
          <a:spLocks noChangeAspect="1" noChangeArrowheads="1"/>
        </xdr:cNvSpPr>
      </xdr:nvSpPr>
      <xdr:spPr bwMode="auto">
        <a:xfrm>
          <a:off x="202565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624</xdr:row>
      <xdr:rowOff>0</xdr:rowOff>
    </xdr:from>
    <xdr:to>
      <xdr:col>2</xdr:col>
      <xdr:colOff>304800</xdr:colOff>
      <xdr:row>624</xdr:row>
      <xdr:rowOff>304800</xdr:rowOff>
    </xdr:to>
    <xdr:sp macro="" textlink="">
      <xdr:nvSpPr>
        <xdr:cNvPr id="27339" name="AutoShape 3787" descr="https://adas-server.mobiledrivetech.com/polarion/icons/default/enums/type_spike.gif">
          <a:hlinkClick xmlns:r="http://schemas.openxmlformats.org/officeDocument/2006/relationships" r:id="rId1246" tgtFrame="_blank"/>
          <a:extLst>
            <a:ext uri="{FF2B5EF4-FFF2-40B4-BE49-F238E27FC236}">
              <a16:creationId xmlns:a16="http://schemas.microsoft.com/office/drawing/2014/main" id="{CA616675-A1AE-46E6-A101-8C7E6394EAF8}"/>
            </a:ext>
          </a:extLst>
        </xdr:cNvPr>
        <xdr:cNvSpPr>
          <a:spLocks noChangeAspect="1" noChangeArrowheads="1"/>
        </xdr:cNvSpPr>
      </xdr:nvSpPr>
      <xdr:spPr bwMode="auto">
        <a:xfrm>
          <a:off x="265430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624</xdr:row>
      <xdr:rowOff>0</xdr:rowOff>
    </xdr:from>
    <xdr:to>
      <xdr:col>3</xdr:col>
      <xdr:colOff>304800</xdr:colOff>
      <xdr:row>624</xdr:row>
      <xdr:rowOff>304800</xdr:rowOff>
    </xdr:to>
    <xdr:sp macro="" textlink="">
      <xdr:nvSpPr>
        <xdr:cNvPr id="27340" name="AutoShape 3788" descr="https://adas-server.mobiledrivetech.com/polarion/icons/default/enums/type_spike.gif">
          <a:hlinkClick xmlns:r="http://schemas.openxmlformats.org/officeDocument/2006/relationships" r:id="rId1246" tgtFrame="_top"/>
          <a:extLst>
            <a:ext uri="{FF2B5EF4-FFF2-40B4-BE49-F238E27FC236}">
              <a16:creationId xmlns:a16="http://schemas.microsoft.com/office/drawing/2014/main" id="{3DD5EDA0-DB3B-4E81-902A-7BAB0D931051}"/>
            </a:ext>
          </a:extLst>
        </xdr:cNvPr>
        <xdr:cNvSpPr>
          <a:spLocks noChangeAspect="1" noChangeArrowheads="1"/>
        </xdr:cNvSpPr>
      </xdr:nvSpPr>
      <xdr:spPr bwMode="auto">
        <a:xfrm>
          <a:off x="5797550" y="4075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625</xdr:row>
      <xdr:rowOff>0</xdr:rowOff>
    </xdr:from>
    <xdr:to>
      <xdr:col>0</xdr:col>
      <xdr:colOff>304800</xdr:colOff>
      <xdr:row>625</xdr:row>
      <xdr:rowOff>304800</xdr:rowOff>
    </xdr:to>
    <xdr:sp macro="" textlink="">
      <xdr:nvSpPr>
        <xdr:cNvPr id="27341" name="AutoShape 3789" descr="https://adas-server.mobiledrivetech.com/polarion/ria/images/suspect.gif">
          <a:extLst>
            <a:ext uri="{FF2B5EF4-FFF2-40B4-BE49-F238E27FC236}">
              <a16:creationId xmlns:a16="http://schemas.microsoft.com/office/drawing/2014/main" id="{CAD5AC73-367C-4697-B6B4-0F2596E8731B}"/>
            </a:ext>
          </a:extLst>
        </xdr:cNvPr>
        <xdr:cNvSpPr>
          <a:spLocks noChangeAspect="1" noChangeArrowheads="1"/>
        </xdr:cNvSpPr>
      </xdr:nvSpPr>
      <xdr:spPr bwMode="auto">
        <a:xfrm>
          <a:off x="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625</xdr:row>
      <xdr:rowOff>0</xdr:rowOff>
    </xdr:from>
    <xdr:to>
      <xdr:col>0</xdr:col>
      <xdr:colOff>615950</xdr:colOff>
      <xdr:row>625</xdr:row>
      <xdr:rowOff>304800</xdr:rowOff>
    </xdr:to>
    <xdr:sp macro="" textlink="">
      <xdr:nvSpPr>
        <xdr:cNvPr id="27342" name="AutoShape 3790">
          <a:extLst>
            <a:ext uri="{FF2B5EF4-FFF2-40B4-BE49-F238E27FC236}">
              <a16:creationId xmlns:a16="http://schemas.microsoft.com/office/drawing/2014/main" id="{1E8E16EF-3D94-4B6C-923F-F7D7C4BE8789}"/>
            </a:ext>
          </a:extLst>
        </xdr:cNvPr>
        <xdr:cNvSpPr>
          <a:spLocks noChangeAspect="1" noChangeArrowheads="1"/>
        </xdr:cNvSpPr>
      </xdr:nvSpPr>
      <xdr:spPr bwMode="auto">
        <a:xfrm>
          <a:off x="31115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625</xdr:row>
      <xdr:rowOff>0</xdr:rowOff>
    </xdr:from>
    <xdr:to>
      <xdr:col>0</xdr:col>
      <xdr:colOff>927100</xdr:colOff>
      <xdr:row>625</xdr:row>
      <xdr:rowOff>304800</xdr:rowOff>
    </xdr:to>
    <xdr:sp macro="" textlink="">
      <xdr:nvSpPr>
        <xdr:cNvPr id="27343" name="AutoShape 3791" descr="https://adas-server.mobiledrivetech.com/polarion/icons/default/enums/type_purple_spec.png">
          <a:hlinkClick xmlns:r="http://schemas.openxmlformats.org/officeDocument/2006/relationships" r:id="rId1247" tgtFrame="_blank"/>
          <a:extLst>
            <a:ext uri="{FF2B5EF4-FFF2-40B4-BE49-F238E27FC236}">
              <a16:creationId xmlns:a16="http://schemas.microsoft.com/office/drawing/2014/main" id="{56ACB3F7-F10E-40AC-853C-B3CCBCC6B981}"/>
            </a:ext>
          </a:extLst>
        </xdr:cNvPr>
        <xdr:cNvSpPr>
          <a:spLocks noChangeAspect="1" noChangeArrowheads="1"/>
        </xdr:cNvSpPr>
      </xdr:nvSpPr>
      <xdr:spPr bwMode="auto">
        <a:xfrm>
          <a:off x="62230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625</xdr:row>
      <xdr:rowOff>0</xdr:rowOff>
    </xdr:from>
    <xdr:to>
      <xdr:col>1</xdr:col>
      <xdr:colOff>304800</xdr:colOff>
      <xdr:row>625</xdr:row>
      <xdr:rowOff>304800</xdr:rowOff>
    </xdr:to>
    <xdr:sp macro="" textlink="">
      <xdr:nvSpPr>
        <xdr:cNvPr id="27344" name="AutoShape 3792" descr="https://adas-server.mobiledrivetech.com/polarion/icons/default/enums/type_purple_spec.png">
          <a:hlinkClick xmlns:r="http://schemas.openxmlformats.org/officeDocument/2006/relationships" r:id="rId1247" tgtFrame="_top"/>
          <a:extLst>
            <a:ext uri="{FF2B5EF4-FFF2-40B4-BE49-F238E27FC236}">
              <a16:creationId xmlns:a16="http://schemas.microsoft.com/office/drawing/2014/main" id="{19BA7A12-C00B-4227-BA75-1FDC37003AE0}"/>
            </a:ext>
          </a:extLst>
        </xdr:cNvPr>
        <xdr:cNvSpPr>
          <a:spLocks noChangeAspect="1" noChangeArrowheads="1"/>
        </xdr:cNvSpPr>
      </xdr:nvSpPr>
      <xdr:spPr bwMode="auto">
        <a:xfrm>
          <a:off x="202565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625</xdr:row>
      <xdr:rowOff>0</xdr:rowOff>
    </xdr:from>
    <xdr:to>
      <xdr:col>2</xdr:col>
      <xdr:colOff>304800</xdr:colOff>
      <xdr:row>625</xdr:row>
      <xdr:rowOff>304800</xdr:rowOff>
    </xdr:to>
    <xdr:sp macro="" textlink="">
      <xdr:nvSpPr>
        <xdr:cNvPr id="27345" name="AutoShape 3793" descr="https://adas-server.mobiledrivetech.com/polarion/icons/default/enums/type_spike.gif">
          <a:hlinkClick xmlns:r="http://schemas.openxmlformats.org/officeDocument/2006/relationships" r:id="rId1248" tgtFrame="_blank"/>
          <a:extLst>
            <a:ext uri="{FF2B5EF4-FFF2-40B4-BE49-F238E27FC236}">
              <a16:creationId xmlns:a16="http://schemas.microsoft.com/office/drawing/2014/main" id="{28EA301E-1CCC-4F68-AAA6-BE3B730896E6}"/>
            </a:ext>
          </a:extLst>
        </xdr:cNvPr>
        <xdr:cNvSpPr>
          <a:spLocks noChangeAspect="1" noChangeArrowheads="1"/>
        </xdr:cNvSpPr>
      </xdr:nvSpPr>
      <xdr:spPr bwMode="auto">
        <a:xfrm>
          <a:off x="265430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625</xdr:row>
      <xdr:rowOff>0</xdr:rowOff>
    </xdr:from>
    <xdr:to>
      <xdr:col>3</xdr:col>
      <xdr:colOff>304800</xdr:colOff>
      <xdr:row>625</xdr:row>
      <xdr:rowOff>304800</xdr:rowOff>
    </xdr:to>
    <xdr:sp macro="" textlink="">
      <xdr:nvSpPr>
        <xdr:cNvPr id="27346" name="AutoShape 3794" descr="https://adas-server.mobiledrivetech.com/polarion/icons/default/enums/type_spike.gif">
          <a:hlinkClick xmlns:r="http://schemas.openxmlformats.org/officeDocument/2006/relationships" r:id="rId1248" tgtFrame="_top"/>
          <a:extLst>
            <a:ext uri="{FF2B5EF4-FFF2-40B4-BE49-F238E27FC236}">
              <a16:creationId xmlns:a16="http://schemas.microsoft.com/office/drawing/2014/main" id="{F5FCA3F6-8EFA-4860-8950-74DD01583128}"/>
            </a:ext>
          </a:extLst>
        </xdr:cNvPr>
        <xdr:cNvSpPr>
          <a:spLocks noChangeAspect="1" noChangeArrowheads="1"/>
        </xdr:cNvSpPr>
      </xdr:nvSpPr>
      <xdr:spPr bwMode="auto">
        <a:xfrm>
          <a:off x="5797550" y="4081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626</xdr:row>
      <xdr:rowOff>0</xdr:rowOff>
    </xdr:from>
    <xdr:to>
      <xdr:col>0</xdr:col>
      <xdr:colOff>304800</xdr:colOff>
      <xdr:row>626</xdr:row>
      <xdr:rowOff>304800</xdr:rowOff>
    </xdr:to>
    <xdr:sp macro="" textlink="">
      <xdr:nvSpPr>
        <xdr:cNvPr id="27347" name="AutoShape 3795" descr="https://adas-server.mobiledrivetech.com/polarion/ria/images/suspect.gif">
          <a:extLst>
            <a:ext uri="{FF2B5EF4-FFF2-40B4-BE49-F238E27FC236}">
              <a16:creationId xmlns:a16="http://schemas.microsoft.com/office/drawing/2014/main" id="{1AB380C1-D8DB-43D5-9554-6F1C1E41A889}"/>
            </a:ext>
          </a:extLst>
        </xdr:cNvPr>
        <xdr:cNvSpPr>
          <a:spLocks noChangeAspect="1" noChangeArrowheads="1"/>
        </xdr:cNvSpPr>
      </xdr:nvSpPr>
      <xdr:spPr bwMode="auto">
        <a:xfrm>
          <a:off x="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626</xdr:row>
      <xdr:rowOff>0</xdr:rowOff>
    </xdr:from>
    <xdr:to>
      <xdr:col>0</xdr:col>
      <xdr:colOff>615950</xdr:colOff>
      <xdr:row>626</xdr:row>
      <xdr:rowOff>304800</xdr:rowOff>
    </xdr:to>
    <xdr:sp macro="" textlink="">
      <xdr:nvSpPr>
        <xdr:cNvPr id="27348" name="AutoShape 3796">
          <a:extLst>
            <a:ext uri="{FF2B5EF4-FFF2-40B4-BE49-F238E27FC236}">
              <a16:creationId xmlns:a16="http://schemas.microsoft.com/office/drawing/2014/main" id="{0F9572A0-FA43-4557-98B7-B1F9D8C9E713}"/>
            </a:ext>
          </a:extLst>
        </xdr:cNvPr>
        <xdr:cNvSpPr>
          <a:spLocks noChangeAspect="1" noChangeArrowheads="1"/>
        </xdr:cNvSpPr>
      </xdr:nvSpPr>
      <xdr:spPr bwMode="auto">
        <a:xfrm>
          <a:off x="31115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626</xdr:row>
      <xdr:rowOff>0</xdr:rowOff>
    </xdr:from>
    <xdr:to>
      <xdr:col>0</xdr:col>
      <xdr:colOff>927100</xdr:colOff>
      <xdr:row>626</xdr:row>
      <xdr:rowOff>304800</xdr:rowOff>
    </xdr:to>
    <xdr:sp macro="" textlink="">
      <xdr:nvSpPr>
        <xdr:cNvPr id="27349" name="AutoShape 3797" descr="https://adas-server.mobiledrivetech.com/polarion/icons/default/enums/type_purple_spec.png">
          <a:hlinkClick xmlns:r="http://schemas.openxmlformats.org/officeDocument/2006/relationships" r:id="rId1249" tgtFrame="_blank"/>
          <a:extLst>
            <a:ext uri="{FF2B5EF4-FFF2-40B4-BE49-F238E27FC236}">
              <a16:creationId xmlns:a16="http://schemas.microsoft.com/office/drawing/2014/main" id="{DB3F9669-3D45-4ACA-9C1D-41A7AD5E0CB7}"/>
            </a:ext>
          </a:extLst>
        </xdr:cNvPr>
        <xdr:cNvSpPr>
          <a:spLocks noChangeAspect="1" noChangeArrowheads="1"/>
        </xdr:cNvSpPr>
      </xdr:nvSpPr>
      <xdr:spPr bwMode="auto">
        <a:xfrm>
          <a:off x="62230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626</xdr:row>
      <xdr:rowOff>0</xdr:rowOff>
    </xdr:from>
    <xdr:to>
      <xdr:col>1</xdr:col>
      <xdr:colOff>304800</xdr:colOff>
      <xdr:row>626</xdr:row>
      <xdr:rowOff>304800</xdr:rowOff>
    </xdr:to>
    <xdr:sp macro="" textlink="">
      <xdr:nvSpPr>
        <xdr:cNvPr id="27350" name="AutoShape 3798" descr="https://adas-server.mobiledrivetech.com/polarion/icons/default/enums/type_purple_spec.png">
          <a:hlinkClick xmlns:r="http://schemas.openxmlformats.org/officeDocument/2006/relationships" r:id="rId1249" tgtFrame="_top"/>
          <a:extLst>
            <a:ext uri="{FF2B5EF4-FFF2-40B4-BE49-F238E27FC236}">
              <a16:creationId xmlns:a16="http://schemas.microsoft.com/office/drawing/2014/main" id="{7A54107F-E00F-42BF-A05F-215EFD58D12D}"/>
            </a:ext>
          </a:extLst>
        </xdr:cNvPr>
        <xdr:cNvSpPr>
          <a:spLocks noChangeAspect="1" noChangeArrowheads="1"/>
        </xdr:cNvSpPr>
      </xdr:nvSpPr>
      <xdr:spPr bwMode="auto">
        <a:xfrm>
          <a:off x="202565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626</xdr:row>
      <xdr:rowOff>0</xdr:rowOff>
    </xdr:from>
    <xdr:to>
      <xdr:col>2</xdr:col>
      <xdr:colOff>304800</xdr:colOff>
      <xdr:row>626</xdr:row>
      <xdr:rowOff>304800</xdr:rowOff>
    </xdr:to>
    <xdr:sp macro="" textlink="">
      <xdr:nvSpPr>
        <xdr:cNvPr id="27351" name="AutoShape 3799" descr="https://adas-server.mobiledrivetech.com/polarion/icons/default/enums/type_spike.gif">
          <a:hlinkClick xmlns:r="http://schemas.openxmlformats.org/officeDocument/2006/relationships" r:id="rId1250" tgtFrame="_blank"/>
          <a:extLst>
            <a:ext uri="{FF2B5EF4-FFF2-40B4-BE49-F238E27FC236}">
              <a16:creationId xmlns:a16="http://schemas.microsoft.com/office/drawing/2014/main" id="{D7557F90-73B9-4333-BCDD-011089DEE103}"/>
            </a:ext>
          </a:extLst>
        </xdr:cNvPr>
        <xdr:cNvSpPr>
          <a:spLocks noChangeAspect="1" noChangeArrowheads="1"/>
        </xdr:cNvSpPr>
      </xdr:nvSpPr>
      <xdr:spPr bwMode="auto">
        <a:xfrm>
          <a:off x="265430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626</xdr:row>
      <xdr:rowOff>0</xdr:rowOff>
    </xdr:from>
    <xdr:to>
      <xdr:col>3</xdr:col>
      <xdr:colOff>304800</xdr:colOff>
      <xdr:row>626</xdr:row>
      <xdr:rowOff>304800</xdr:rowOff>
    </xdr:to>
    <xdr:sp macro="" textlink="">
      <xdr:nvSpPr>
        <xdr:cNvPr id="27352" name="AutoShape 3800" descr="https://adas-server.mobiledrivetech.com/polarion/icons/default/enums/type_spike.gif">
          <a:hlinkClick xmlns:r="http://schemas.openxmlformats.org/officeDocument/2006/relationships" r:id="rId1250" tgtFrame="_top"/>
          <a:extLst>
            <a:ext uri="{FF2B5EF4-FFF2-40B4-BE49-F238E27FC236}">
              <a16:creationId xmlns:a16="http://schemas.microsoft.com/office/drawing/2014/main" id="{D09B2C1B-8500-467B-A3EB-433C5D4277C6}"/>
            </a:ext>
          </a:extLst>
        </xdr:cNvPr>
        <xdr:cNvSpPr>
          <a:spLocks noChangeAspect="1" noChangeArrowheads="1"/>
        </xdr:cNvSpPr>
      </xdr:nvSpPr>
      <xdr:spPr bwMode="auto">
        <a:xfrm>
          <a:off x="5797550" y="4088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627</xdr:row>
      <xdr:rowOff>0</xdr:rowOff>
    </xdr:from>
    <xdr:to>
      <xdr:col>0</xdr:col>
      <xdr:colOff>304800</xdr:colOff>
      <xdr:row>627</xdr:row>
      <xdr:rowOff>304800</xdr:rowOff>
    </xdr:to>
    <xdr:sp macro="" textlink="">
      <xdr:nvSpPr>
        <xdr:cNvPr id="27353" name="AutoShape 3801" descr="https://adas-server.mobiledrivetech.com/polarion/ria/images/suspect.gif">
          <a:extLst>
            <a:ext uri="{FF2B5EF4-FFF2-40B4-BE49-F238E27FC236}">
              <a16:creationId xmlns:a16="http://schemas.microsoft.com/office/drawing/2014/main" id="{E3A146C9-AAB8-4779-BAF1-7B9EF9D14C39}"/>
            </a:ext>
          </a:extLst>
        </xdr:cNvPr>
        <xdr:cNvSpPr>
          <a:spLocks noChangeAspect="1" noChangeArrowheads="1"/>
        </xdr:cNvSpPr>
      </xdr:nvSpPr>
      <xdr:spPr bwMode="auto">
        <a:xfrm>
          <a:off x="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627</xdr:row>
      <xdr:rowOff>0</xdr:rowOff>
    </xdr:from>
    <xdr:to>
      <xdr:col>0</xdr:col>
      <xdr:colOff>615950</xdr:colOff>
      <xdr:row>627</xdr:row>
      <xdr:rowOff>304800</xdr:rowOff>
    </xdr:to>
    <xdr:sp macro="" textlink="">
      <xdr:nvSpPr>
        <xdr:cNvPr id="27354" name="AutoShape 3802">
          <a:extLst>
            <a:ext uri="{FF2B5EF4-FFF2-40B4-BE49-F238E27FC236}">
              <a16:creationId xmlns:a16="http://schemas.microsoft.com/office/drawing/2014/main" id="{EEF6F38F-BC4A-43CB-A645-83300B85FD57}"/>
            </a:ext>
          </a:extLst>
        </xdr:cNvPr>
        <xdr:cNvSpPr>
          <a:spLocks noChangeAspect="1" noChangeArrowheads="1"/>
        </xdr:cNvSpPr>
      </xdr:nvSpPr>
      <xdr:spPr bwMode="auto">
        <a:xfrm>
          <a:off x="31115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627</xdr:row>
      <xdr:rowOff>0</xdr:rowOff>
    </xdr:from>
    <xdr:to>
      <xdr:col>0</xdr:col>
      <xdr:colOff>927100</xdr:colOff>
      <xdr:row>627</xdr:row>
      <xdr:rowOff>304800</xdr:rowOff>
    </xdr:to>
    <xdr:sp macro="" textlink="">
      <xdr:nvSpPr>
        <xdr:cNvPr id="27355" name="AutoShape 3803" descr="https://adas-server.mobiledrivetech.com/polarion/icons/default/enums/type_purple_spec.png">
          <a:hlinkClick xmlns:r="http://schemas.openxmlformats.org/officeDocument/2006/relationships" r:id="rId1251" tgtFrame="_blank"/>
          <a:extLst>
            <a:ext uri="{FF2B5EF4-FFF2-40B4-BE49-F238E27FC236}">
              <a16:creationId xmlns:a16="http://schemas.microsoft.com/office/drawing/2014/main" id="{53D6521C-977F-4F05-A8B1-CA750598ECDF}"/>
            </a:ext>
          </a:extLst>
        </xdr:cNvPr>
        <xdr:cNvSpPr>
          <a:spLocks noChangeAspect="1" noChangeArrowheads="1"/>
        </xdr:cNvSpPr>
      </xdr:nvSpPr>
      <xdr:spPr bwMode="auto">
        <a:xfrm>
          <a:off x="62230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627</xdr:row>
      <xdr:rowOff>0</xdr:rowOff>
    </xdr:from>
    <xdr:to>
      <xdr:col>1</xdr:col>
      <xdr:colOff>304800</xdr:colOff>
      <xdr:row>627</xdr:row>
      <xdr:rowOff>304800</xdr:rowOff>
    </xdr:to>
    <xdr:sp macro="" textlink="">
      <xdr:nvSpPr>
        <xdr:cNvPr id="27356" name="AutoShape 3804" descr="https://adas-server.mobiledrivetech.com/polarion/icons/default/enums/type_purple_spec.png">
          <a:hlinkClick xmlns:r="http://schemas.openxmlformats.org/officeDocument/2006/relationships" r:id="rId1251" tgtFrame="_top"/>
          <a:extLst>
            <a:ext uri="{FF2B5EF4-FFF2-40B4-BE49-F238E27FC236}">
              <a16:creationId xmlns:a16="http://schemas.microsoft.com/office/drawing/2014/main" id="{9CDA5E01-D386-4E36-B6F9-451B27E1C46D}"/>
            </a:ext>
          </a:extLst>
        </xdr:cNvPr>
        <xdr:cNvSpPr>
          <a:spLocks noChangeAspect="1" noChangeArrowheads="1"/>
        </xdr:cNvSpPr>
      </xdr:nvSpPr>
      <xdr:spPr bwMode="auto">
        <a:xfrm>
          <a:off x="202565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627</xdr:row>
      <xdr:rowOff>0</xdr:rowOff>
    </xdr:from>
    <xdr:to>
      <xdr:col>2</xdr:col>
      <xdr:colOff>304800</xdr:colOff>
      <xdr:row>627</xdr:row>
      <xdr:rowOff>304800</xdr:rowOff>
    </xdr:to>
    <xdr:sp macro="" textlink="">
      <xdr:nvSpPr>
        <xdr:cNvPr id="27357" name="AutoShape 3805" descr="https://adas-server.mobiledrivetech.com/polarion/ria/images/suspect.gif">
          <a:extLst>
            <a:ext uri="{FF2B5EF4-FFF2-40B4-BE49-F238E27FC236}">
              <a16:creationId xmlns:a16="http://schemas.microsoft.com/office/drawing/2014/main" id="{17494E22-364F-40A9-A526-8D6D40554ED8}"/>
            </a:ext>
          </a:extLst>
        </xdr:cNvPr>
        <xdr:cNvSpPr>
          <a:spLocks noChangeAspect="1" noChangeArrowheads="1"/>
        </xdr:cNvSpPr>
      </xdr:nvSpPr>
      <xdr:spPr bwMode="auto">
        <a:xfrm>
          <a:off x="265430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627</xdr:row>
      <xdr:rowOff>0</xdr:rowOff>
    </xdr:from>
    <xdr:to>
      <xdr:col>2</xdr:col>
      <xdr:colOff>615950</xdr:colOff>
      <xdr:row>627</xdr:row>
      <xdr:rowOff>304800</xdr:rowOff>
    </xdr:to>
    <xdr:sp macro="" textlink="">
      <xdr:nvSpPr>
        <xdr:cNvPr id="27358" name="AutoShape 3806">
          <a:extLst>
            <a:ext uri="{FF2B5EF4-FFF2-40B4-BE49-F238E27FC236}">
              <a16:creationId xmlns:a16="http://schemas.microsoft.com/office/drawing/2014/main" id="{6BE20BA2-56EB-405B-8AFC-2B3E7988AFD2}"/>
            </a:ext>
          </a:extLst>
        </xdr:cNvPr>
        <xdr:cNvSpPr>
          <a:spLocks noChangeAspect="1" noChangeArrowheads="1"/>
        </xdr:cNvSpPr>
      </xdr:nvSpPr>
      <xdr:spPr bwMode="auto">
        <a:xfrm>
          <a:off x="296545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627</xdr:row>
      <xdr:rowOff>0</xdr:rowOff>
    </xdr:from>
    <xdr:to>
      <xdr:col>2</xdr:col>
      <xdr:colOff>927100</xdr:colOff>
      <xdr:row>627</xdr:row>
      <xdr:rowOff>304800</xdr:rowOff>
    </xdr:to>
    <xdr:sp macro="" textlink="">
      <xdr:nvSpPr>
        <xdr:cNvPr id="27359" name="AutoShape 3807" descr="https://adas-server.mobiledrivetech.com/polarion/icons/default/enums/type_spike.gif">
          <a:hlinkClick xmlns:r="http://schemas.openxmlformats.org/officeDocument/2006/relationships" r:id="rId1252" tgtFrame="_blank"/>
          <a:extLst>
            <a:ext uri="{FF2B5EF4-FFF2-40B4-BE49-F238E27FC236}">
              <a16:creationId xmlns:a16="http://schemas.microsoft.com/office/drawing/2014/main" id="{56DEF3FE-05EB-4309-B79F-3DF4DC8D4E20}"/>
            </a:ext>
          </a:extLst>
        </xdr:cNvPr>
        <xdr:cNvSpPr>
          <a:spLocks noChangeAspect="1" noChangeArrowheads="1"/>
        </xdr:cNvSpPr>
      </xdr:nvSpPr>
      <xdr:spPr bwMode="auto">
        <a:xfrm>
          <a:off x="327660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627</xdr:row>
      <xdr:rowOff>0</xdr:rowOff>
    </xdr:from>
    <xdr:to>
      <xdr:col>3</xdr:col>
      <xdr:colOff>304800</xdr:colOff>
      <xdr:row>627</xdr:row>
      <xdr:rowOff>304800</xdr:rowOff>
    </xdr:to>
    <xdr:sp macro="" textlink="">
      <xdr:nvSpPr>
        <xdr:cNvPr id="27360" name="AutoShape 3808" descr="https://adas-server.mobiledrivetech.com/polarion/icons/default/enums/type_spike.gif">
          <a:hlinkClick xmlns:r="http://schemas.openxmlformats.org/officeDocument/2006/relationships" r:id="rId1252" tgtFrame="_top"/>
          <a:extLst>
            <a:ext uri="{FF2B5EF4-FFF2-40B4-BE49-F238E27FC236}">
              <a16:creationId xmlns:a16="http://schemas.microsoft.com/office/drawing/2014/main" id="{F1FAD82E-3BE2-423E-8205-3811424DAD2E}"/>
            </a:ext>
          </a:extLst>
        </xdr:cNvPr>
        <xdr:cNvSpPr>
          <a:spLocks noChangeAspect="1" noChangeArrowheads="1"/>
        </xdr:cNvSpPr>
      </xdr:nvSpPr>
      <xdr:spPr bwMode="auto">
        <a:xfrm>
          <a:off x="5797550" y="4094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628</xdr:row>
      <xdr:rowOff>0</xdr:rowOff>
    </xdr:from>
    <xdr:to>
      <xdr:col>0</xdr:col>
      <xdr:colOff>304800</xdr:colOff>
      <xdr:row>628</xdr:row>
      <xdr:rowOff>304800</xdr:rowOff>
    </xdr:to>
    <xdr:sp macro="" textlink="">
      <xdr:nvSpPr>
        <xdr:cNvPr id="27361" name="AutoShape 3809" descr="https://adas-server.mobiledrivetech.com/polarion/ria/images/suspect.gif">
          <a:extLst>
            <a:ext uri="{FF2B5EF4-FFF2-40B4-BE49-F238E27FC236}">
              <a16:creationId xmlns:a16="http://schemas.microsoft.com/office/drawing/2014/main" id="{659B4CD8-28D5-4CC4-890B-3CD0F461CDD2}"/>
            </a:ext>
          </a:extLst>
        </xdr:cNvPr>
        <xdr:cNvSpPr>
          <a:spLocks noChangeAspect="1" noChangeArrowheads="1"/>
        </xdr:cNvSpPr>
      </xdr:nvSpPr>
      <xdr:spPr bwMode="auto">
        <a:xfrm>
          <a:off x="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628</xdr:row>
      <xdr:rowOff>0</xdr:rowOff>
    </xdr:from>
    <xdr:to>
      <xdr:col>0</xdr:col>
      <xdr:colOff>615950</xdr:colOff>
      <xdr:row>628</xdr:row>
      <xdr:rowOff>304800</xdr:rowOff>
    </xdr:to>
    <xdr:sp macro="" textlink="">
      <xdr:nvSpPr>
        <xdr:cNvPr id="27362" name="AutoShape 3810">
          <a:extLst>
            <a:ext uri="{FF2B5EF4-FFF2-40B4-BE49-F238E27FC236}">
              <a16:creationId xmlns:a16="http://schemas.microsoft.com/office/drawing/2014/main" id="{379937D1-046A-4E11-86B8-C9C5C1FEC773}"/>
            </a:ext>
          </a:extLst>
        </xdr:cNvPr>
        <xdr:cNvSpPr>
          <a:spLocks noChangeAspect="1" noChangeArrowheads="1"/>
        </xdr:cNvSpPr>
      </xdr:nvSpPr>
      <xdr:spPr bwMode="auto">
        <a:xfrm>
          <a:off x="31115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628</xdr:row>
      <xdr:rowOff>0</xdr:rowOff>
    </xdr:from>
    <xdr:to>
      <xdr:col>0</xdr:col>
      <xdr:colOff>927100</xdr:colOff>
      <xdr:row>628</xdr:row>
      <xdr:rowOff>304800</xdr:rowOff>
    </xdr:to>
    <xdr:sp macro="" textlink="">
      <xdr:nvSpPr>
        <xdr:cNvPr id="27363" name="AutoShape 3811" descr="https://adas-server.mobiledrivetech.com/polarion/icons/default/enums/type_purple_spec.png">
          <a:hlinkClick xmlns:r="http://schemas.openxmlformats.org/officeDocument/2006/relationships" r:id="rId1253" tgtFrame="_blank"/>
          <a:extLst>
            <a:ext uri="{FF2B5EF4-FFF2-40B4-BE49-F238E27FC236}">
              <a16:creationId xmlns:a16="http://schemas.microsoft.com/office/drawing/2014/main" id="{4CE5A6AF-48A0-4B53-8C48-949AC56BB337}"/>
            </a:ext>
          </a:extLst>
        </xdr:cNvPr>
        <xdr:cNvSpPr>
          <a:spLocks noChangeAspect="1" noChangeArrowheads="1"/>
        </xdr:cNvSpPr>
      </xdr:nvSpPr>
      <xdr:spPr bwMode="auto">
        <a:xfrm>
          <a:off x="62230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628</xdr:row>
      <xdr:rowOff>0</xdr:rowOff>
    </xdr:from>
    <xdr:to>
      <xdr:col>1</xdr:col>
      <xdr:colOff>304800</xdr:colOff>
      <xdr:row>628</xdr:row>
      <xdr:rowOff>304800</xdr:rowOff>
    </xdr:to>
    <xdr:sp macro="" textlink="">
      <xdr:nvSpPr>
        <xdr:cNvPr id="27364" name="AutoShape 3812" descr="https://adas-server.mobiledrivetech.com/polarion/icons/default/enums/type_purple_spec.png">
          <a:hlinkClick xmlns:r="http://schemas.openxmlformats.org/officeDocument/2006/relationships" r:id="rId1253" tgtFrame="_top"/>
          <a:extLst>
            <a:ext uri="{FF2B5EF4-FFF2-40B4-BE49-F238E27FC236}">
              <a16:creationId xmlns:a16="http://schemas.microsoft.com/office/drawing/2014/main" id="{04E35F3A-8E98-4AE6-8AF1-2961F339494D}"/>
            </a:ext>
          </a:extLst>
        </xdr:cNvPr>
        <xdr:cNvSpPr>
          <a:spLocks noChangeAspect="1" noChangeArrowheads="1"/>
        </xdr:cNvSpPr>
      </xdr:nvSpPr>
      <xdr:spPr bwMode="auto">
        <a:xfrm>
          <a:off x="202565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628</xdr:row>
      <xdr:rowOff>0</xdr:rowOff>
    </xdr:from>
    <xdr:to>
      <xdr:col>2</xdr:col>
      <xdr:colOff>304800</xdr:colOff>
      <xdr:row>628</xdr:row>
      <xdr:rowOff>304800</xdr:rowOff>
    </xdr:to>
    <xdr:sp macro="" textlink="">
      <xdr:nvSpPr>
        <xdr:cNvPr id="27365" name="AutoShape 3813" descr="https://adas-server.mobiledrivetech.com/polarion/icons/default/enums/type_spike.gif">
          <a:hlinkClick xmlns:r="http://schemas.openxmlformats.org/officeDocument/2006/relationships" r:id="rId1254" tgtFrame="_blank"/>
          <a:extLst>
            <a:ext uri="{FF2B5EF4-FFF2-40B4-BE49-F238E27FC236}">
              <a16:creationId xmlns:a16="http://schemas.microsoft.com/office/drawing/2014/main" id="{CFBBB9BA-4A12-49AC-A503-968F72032B2A}"/>
            </a:ext>
          </a:extLst>
        </xdr:cNvPr>
        <xdr:cNvSpPr>
          <a:spLocks noChangeAspect="1" noChangeArrowheads="1"/>
        </xdr:cNvSpPr>
      </xdr:nvSpPr>
      <xdr:spPr bwMode="auto">
        <a:xfrm>
          <a:off x="265430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628</xdr:row>
      <xdr:rowOff>0</xdr:rowOff>
    </xdr:from>
    <xdr:to>
      <xdr:col>3</xdr:col>
      <xdr:colOff>304800</xdr:colOff>
      <xdr:row>628</xdr:row>
      <xdr:rowOff>304800</xdr:rowOff>
    </xdr:to>
    <xdr:sp macro="" textlink="">
      <xdr:nvSpPr>
        <xdr:cNvPr id="27366" name="AutoShape 3814" descr="https://adas-server.mobiledrivetech.com/polarion/icons/default/enums/type_spike.gif">
          <a:hlinkClick xmlns:r="http://schemas.openxmlformats.org/officeDocument/2006/relationships" r:id="rId1254" tgtFrame="_top"/>
          <a:extLst>
            <a:ext uri="{FF2B5EF4-FFF2-40B4-BE49-F238E27FC236}">
              <a16:creationId xmlns:a16="http://schemas.microsoft.com/office/drawing/2014/main" id="{597DD656-660D-40C5-85B7-B94BDA52E43F}"/>
            </a:ext>
          </a:extLst>
        </xdr:cNvPr>
        <xdr:cNvSpPr>
          <a:spLocks noChangeAspect="1" noChangeArrowheads="1"/>
        </xdr:cNvSpPr>
      </xdr:nvSpPr>
      <xdr:spPr bwMode="auto">
        <a:xfrm>
          <a:off x="5797550" y="410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629</xdr:row>
      <xdr:rowOff>0</xdr:rowOff>
    </xdr:from>
    <xdr:to>
      <xdr:col>0</xdr:col>
      <xdr:colOff>304800</xdr:colOff>
      <xdr:row>629</xdr:row>
      <xdr:rowOff>304800</xdr:rowOff>
    </xdr:to>
    <xdr:sp macro="" textlink="">
      <xdr:nvSpPr>
        <xdr:cNvPr id="27367" name="AutoShape 3815" descr="https://adas-server.mobiledrivetech.com/polarion/ria/images/suspect.gif">
          <a:extLst>
            <a:ext uri="{FF2B5EF4-FFF2-40B4-BE49-F238E27FC236}">
              <a16:creationId xmlns:a16="http://schemas.microsoft.com/office/drawing/2014/main" id="{8CDD790A-28A5-4BB9-8F6F-0DFF9E7CCF93}"/>
            </a:ext>
          </a:extLst>
        </xdr:cNvPr>
        <xdr:cNvSpPr>
          <a:spLocks noChangeAspect="1" noChangeArrowheads="1"/>
        </xdr:cNvSpPr>
      </xdr:nvSpPr>
      <xdr:spPr bwMode="auto">
        <a:xfrm>
          <a:off x="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629</xdr:row>
      <xdr:rowOff>0</xdr:rowOff>
    </xdr:from>
    <xdr:to>
      <xdr:col>0</xdr:col>
      <xdr:colOff>615950</xdr:colOff>
      <xdr:row>629</xdr:row>
      <xdr:rowOff>304800</xdr:rowOff>
    </xdr:to>
    <xdr:sp macro="" textlink="">
      <xdr:nvSpPr>
        <xdr:cNvPr id="27368" name="AutoShape 3816">
          <a:extLst>
            <a:ext uri="{FF2B5EF4-FFF2-40B4-BE49-F238E27FC236}">
              <a16:creationId xmlns:a16="http://schemas.microsoft.com/office/drawing/2014/main" id="{43CB05CB-D442-46D5-BEA9-A1DC936766D1}"/>
            </a:ext>
          </a:extLst>
        </xdr:cNvPr>
        <xdr:cNvSpPr>
          <a:spLocks noChangeAspect="1" noChangeArrowheads="1"/>
        </xdr:cNvSpPr>
      </xdr:nvSpPr>
      <xdr:spPr bwMode="auto">
        <a:xfrm>
          <a:off x="31115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629</xdr:row>
      <xdr:rowOff>0</xdr:rowOff>
    </xdr:from>
    <xdr:to>
      <xdr:col>0</xdr:col>
      <xdr:colOff>927100</xdr:colOff>
      <xdr:row>629</xdr:row>
      <xdr:rowOff>304800</xdr:rowOff>
    </xdr:to>
    <xdr:sp macro="" textlink="">
      <xdr:nvSpPr>
        <xdr:cNvPr id="27369" name="AutoShape 3817" descr="https://adas-server.mobiledrivetech.com/polarion/icons/default/enums/type_purple_spec.png">
          <a:hlinkClick xmlns:r="http://schemas.openxmlformats.org/officeDocument/2006/relationships" r:id="rId1255" tgtFrame="_blank"/>
          <a:extLst>
            <a:ext uri="{FF2B5EF4-FFF2-40B4-BE49-F238E27FC236}">
              <a16:creationId xmlns:a16="http://schemas.microsoft.com/office/drawing/2014/main" id="{2B36402C-7AD8-407A-82FF-33D951291C70}"/>
            </a:ext>
          </a:extLst>
        </xdr:cNvPr>
        <xdr:cNvSpPr>
          <a:spLocks noChangeAspect="1" noChangeArrowheads="1"/>
        </xdr:cNvSpPr>
      </xdr:nvSpPr>
      <xdr:spPr bwMode="auto">
        <a:xfrm>
          <a:off x="62230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629</xdr:row>
      <xdr:rowOff>0</xdr:rowOff>
    </xdr:from>
    <xdr:to>
      <xdr:col>1</xdr:col>
      <xdr:colOff>304800</xdr:colOff>
      <xdr:row>629</xdr:row>
      <xdr:rowOff>304800</xdr:rowOff>
    </xdr:to>
    <xdr:sp macro="" textlink="">
      <xdr:nvSpPr>
        <xdr:cNvPr id="27370" name="AutoShape 3818" descr="https://adas-server.mobiledrivetech.com/polarion/icons/default/enums/type_purple_spec.png">
          <a:hlinkClick xmlns:r="http://schemas.openxmlformats.org/officeDocument/2006/relationships" r:id="rId1255" tgtFrame="_top"/>
          <a:extLst>
            <a:ext uri="{FF2B5EF4-FFF2-40B4-BE49-F238E27FC236}">
              <a16:creationId xmlns:a16="http://schemas.microsoft.com/office/drawing/2014/main" id="{D1FEBD3C-8B5B-4C1B-92E1-7599A2A43331}"/>
            </a:ext>
          </a:extLst>
        </xdr:cNvPr>
        <xdr:cNvSpPr>
          <a:spLocks noChangeAspect="1" noChangeArrowheads="1"/>
        </xdr:cNvSpPr>
      </xdr:nvSpPr>
      <xdr:spPr bwMode="auto">
        <a:xfrm>
          <a:off x="202565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629</xdr:row>
      <xdr:rowOff>0</xdr:rowOff>
    </xdr:from>
    <xdr:to>
      <xdr:col>2</xdr:col>
      <xdr:colOff>304800</xdr:colOff>
      <xdr:row>629</xdr:row>
      <xdr:rowOff>304800</xdr:rowOff>
    </xdr:to>
    <xdr:sp macro="" textlink="">
      <xdr:nvSpPr>
        <xdr:cNvPr id="27371" name="AutoShape 3819" descr="https://adas-server.mobiledrivetech.com/polarion/ria/images/suspect.gif">
          <a:extLst>
            <a:ext uri="{FF2B5EF4-FFF2-40B4-BE49-F238E27FC236}">
              <a16:creationId xmlns:a16="http://schemas.microsoft.com/office/drawing/2014/main" id="{BDE9861C-35E3-47DD-A079-71793DC30782}"/>
            </a:ext>
          </a:extLst>
        </xdr:cNvPr>
        <xdr:cNvSpPr>
          <a:spLocks noChangeAspect="1" noChangeArrowheads="1"/>
        </xdr:cNvSpPr>
      </xdr:nvSpPr>
      <xdr:spPr bwMode="auto">
        <a:xfrm>
          <a:off x="265430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629</xdr:row>
      <xdr:rowOff>0</xdr:rowOff>
    </xdr:from>
    <xdr:to>
      <xdr:col>2</xdr:col>
      <xdr:colOff>615950</xdr:colOff>
      <xdr:row>629</xdr:row>
      <xdr:rowOff>304800</xdr:rowOff>
    </xdr:to>
    <xdr:sp macro="" textlink="">
      <xdr:nvSpPr>
        <xdr:cNvPr id="27372" name="AutoShape 3820">
          <a:extLst>
            <a:ext uri="{FF2B5EF4-FFF2-40B4-BE49-F238E27FC236}">
              <a16:creationId xmlns:a16="http://schemas.microsoft.com/office/drawing/2014/main" id="{CFFE09AB-070F-4B63-969F-67FB15432844}"/>
            </a:ext>
          </a:extLst>
        </xdr:cNvPr>
        <xdr:cNvSpPr>
          <a:spLocks noChangeAspect="1" noChangeArrowheads="1"/>
        </xdr:cNvSpPr>
      </xdr:nvSpPr>
      <xdr:spPr bwMode="auto">
        <a:xfrm>
          <a:off x="296545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629</xdr:row>
      <xdr:rowOff>0</xdr:rowOff>
    </xdr:from>
    <xdr:to>
      <xdr:col>2</xdr:col>
      <xdr:colOff>927100</xdr:colOff>
      <xdr:row>629</xdr:row>
      <xdr:rowOff>304800</xdr:rowOff>
    </xdr:to>
    <xdr:sp macro="" textlink="">
      <xdr:nvSpPr>
        <xdr:cNvPr id="27373" name="AutoShape 3821" descr="https://adas-server.mobiledrivetech.com/polarion/icons/default/enums/type_spike.gif">
          <a:hlinkClick xmlns:r="http://schemas.openxmlformats.org/officeDocument/2006/relationships" r:id="rId1256" tgtFrame="_blank"/>
          <a:extLst>
            <a:ext uri="{FF2B5EF4-FFF2-40B4-BE49-F238E27FC236}">
              <a16:creationId xmlns:a16="http://schemas.microsoft.com/office/drawing/2014/main" id="{04550725-DF85-44C8-970F-A2BAE8FA4821}"/>
            </a:ext>
          </a:extLst>
        </xdr:cNvPr>
        <xdr:cNvSpPr>
          <a:spLocks noChangeAspect="1" noChangeArrowheads="1"/>
        </xdr:cNvSpPr>
      </xdr:nvSpPr>
      <xdr:spPr bwMode="auto">
        <a:xfrm>
          <a:off x="327660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629</xdr:row>
      <xdr:rowOff>0</xdr:rowOff>
    </xdr:from>
    <xdr:to>
      <xdr:col>3</xdr:col>
      <xdr:colOff>304800</xdr:colOff>
      <xdr:row>629</xdr:row>
      <xdr:rowOff>304800</xdr:rowOff>
    </xdr:to>
    <xdr:sp macro="" textlink="">
      <xdr:nvSpPr>
        <xdr:cNvPr id="27374" name="AutoShape 3822" descr="https://adas-server.mobiledrivetech.com/polarion/icons/default/enums/type_spike.gif">
          <a:hlinkClick xmlns:r="http://schemas.openxmlformats.org/officeDocument/2006/relationships" r:id="rId1256" tgtFrame="_top"/>
          <a:extLst>
            <a:ext uri="{FF2B5EF4-FFF2-40B4-BE49-F238E27FC236}">
              <a16:creationId xmlns:a16="http://schemas.microsoft.com/office/drawing/2014/main" id="{E33CA19B-9C13-4B92-8972-E4B4826571D8}"/>
            </a:ext>
          </a:extLst>
        </xdr:cNvPr>
        <xdr:cNvSpPr>
          <a:spLocks noChangeAspect="1" noChangeArrowheads="1"/>
        </xdr:cNvSpPr>
      </xdr:nvSpPr>
      <xdr:spPr bwMode="auto">
        <a:xfrm>
          <a:off x="5797550" y="4107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630</xdr:row>
      <xdr:rowOff>0</xdr:rowOff>
    </xdr:from>
    <xdr:to>
      <xdr:col>0</xdr:col>
      <xdr:colOff>304800</xdr:colOff>
      <xdr:row>630</xdr:row>
      <xdr:rowOff>304800</xdr:rowOff>
    </xdr:to>
    <xdr:sp macro="" textlink="">
      <xdr:nvSpPr>
        <xdr:cNvPr id="27375" name="AutoShape 3823" descr="https://adas-server.mobiledrivetech.com/polarion/ria/images/suspect.gif">
          <a:extLst>
            <a:ext uri="{FF2B5EF4-FFF2-40B4-BE49-F238E27FC236}">
              <a16:creationId xmlns:a16="http://schemas.microsoft.com/office/drawing/2014/main" id="{BBDC9B15-D495-43F4-AD48-A107BF3F3E60}"/>
            </a:ext>
          </a:extLst>
        </xdr:cNvPr>
        <xdr:cNvSpPr>
          <a:spLocks noChangeAspect="1" noChangeArrowheads="1"/>
        </xdr:cNvSpPr>
      </xdr:nvSpPr>
      <xdr:spPr bwMode="auto">
        <a:xfrm>
          <a:off x="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630</xdr:row>
      <xdr:rowOff>0</xdr:rowOff>
    </xdr:from>
    <xdr:to>
      <xdr:col>0</xdr:col>
      <xdr:colOff>615950</xdr:colOff>
      <xdr:row>630</xdr:row>
      <xdr:rowOff>304800</xdr:rowOff>
    </xdr:to>
    <xdr:sp macro="" textlink="">
      <xdr:nvSpPr>
        <xdr:cNvPr id="27376" name="AutoShape 3824">
          <a:extLst>
            <a:ext uri="{FF2B5EF4-FFF2-40B4-BE49-F238E27FC236}">
              <a16:creationId xmlns:a16="http://schemas.microsoft.com/office/drawing/2014/main" id="{9931F1BC-3B50-49B5-88EB-4A52D08C345B}"/>
            </a:ext>
          </a:extLst>
        </xdr:cNvPr>
        <xdr:cNvSpPr>
          <a:spLocks noChangeAspect="1" noChangeArrowheads="1"/>
        </xdr:cNvSpPr>
      </xdr:nvSpPr>
      <xdr:spPr bwMode="auto">
        <a:xfrm>
          <a:off x="31115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630</xdr:row>
      <xdr:rowOff>0</xdr:rowOff>
    </xdr:from>
    <xdr:to>
      <xdr:col>0</xdr:col>
      <xdr:colOff>927100</xdr:colOff>
      <xdr:row>630</xdr:row>
      <xdr:rowOff>304800</xdr:rowOff>
    </xdr:to>
    <xdr:sp macro="" textlink="">
      <xdr:nvSpPr>
        <xdr:cNvPr id="27377" name="AutoShape 3825" descr="https://adas-server.mobiledrivetech.com/polarion/icons/default/enums/type_purple_spec.png">
          <a:hlinkClick xmlns:r="http://schemas.openxmlformats.org/officeDocument/2006/relationships" r:id="rId1257" tgtFrame="_blank"/>
          <a:extLst>
            <a:ext uri="{FF2B5EF4-FFF2-40B4-BE49-F238E27FC236}">
              <a16:creationId xmlns:a16="http://schemas.microsoft.com/office/drawing/2014/main" id="{F310C86E-0021-407A-98B4-3451568A4681}"/>
            </a:ext>
          </a:extLst>
        </xdr:cNvPr>
        <xdr:cNvSpPr>
          <a:spLocks noChangeAspect="1" noChangeArrowheads="1"/>
        </xdr:cNvSpPr>
      </xdr:nvSpPr>
      <xdr:spPr bwMode="auto">
        <a:xfrm>
          <a:off x="62230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630</xdr:row>
      <xdr:rowOff>0</xdr:rowOff>
    </xdr:from>
    <xdr:to>
      <xdr:col>1</xdr:col>
      <xdr:colOff>304800</xdr:colOff>
      <xdr:row>630</xdr:row>
      <xdr:rowOff>304800</xdr:rowOff>
    </xdr:to>
    <xdr:sp macro="" textlink="">
      <xdr:nvSpPr>
        <xdr:cNvPr id="27378" name="AutoShape 3826" descr="https://adas-server.mobiledrivetech.com/polarion/icons/default/enums/type_purple_spec.png">
          <a:hlinkClick xmlns:r="http://schemas.openxmlformats.org/officeDocument/2006/relationships" r:id="rId1257" tgtFrame="_top"/>
          <a:extLst>
            <a:ext uri="{FF2B5EF4-FFF2-40B4-BE49-F238E27FC236}">
              <a16:creationId xmlns:a16="http://schemas.microsoft.com/office/drawing/2014/main" id="{AF2A9B56-C5FD-43EC-BDC9-23200AA14A2E}"/>
            </a:ext>
          </a:extLst>
        </xdr:cNvPr>
        <xdr:cNvSpPr>
          <a:spLocks noChangeAspect="1" noChangeArrowheads="1"/>
        </xdr:cNvSpPr>
      </xdr:nvSpPr>
      <xdr:spPr bwMode="auto">
        <a:xfrm>
          <a:off x="202565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630</xdr:row>
      <xdr:rowOff>0</xdr:rowOff>
    </xdr:from>
    <xdr:to>
      <xdr:col>2</xdr:col>
      <xdr:colOff>304800</xdr:colOff>
      <xdr:row>630</xdr:row>
      <xdr:rowOff>304800</xdr:rowOff>
    </xdr:to>
    <xdr:sp macro="" textlink="">
      <xdr:nvSpPr>
        <xdr:cNvPr id="27379" name="AutoShape 3827" descr="https://adas-server.mobiledrivetech.com/polarion/icons/default/enums/type_spike.gif">
          <a:hlinkClick xmlns:r="http://schemas.openxmlformats.org/officeDocument/2006/relationships" r:id="rId1258" tgtFrame="_blank"/>
          <a:extLst>
            <a:ext uri="{FF2B5EF4-FFF2-40B4-BE49-F238E27FC236}">
              <a16:creationId xmlns:a16="http://schemas.microsoft.com/office/drawing/2014/main" id="{08B73023-70DE-41DC-8C67-A027B26ED135}"/>
            </a:ext>
          </a:extLst>
        </xdr:cNvPr>
        <xdr:cNvSpPr>
          <a:spLocks noChangeAspect="1" noChangeArrowheads="1"/>
        </xdr:cNvSpPr>
      </xdr:nvSpPr>
      <xdr:spPr bwMode="auto">
        <a:xfrm>
          <a:off x="265430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630</xdr:row>
      <xdr:rowOff>0</xdr:rowOff>
    </xdr:from>
    <xdr:to>
      <xdr:col>3</xdr:col>
      <xdr:colOff>304800</xdr:colOff>
      <xdr:row>630</xdr:row>
      <xdr:rowOff>304800</xdr:rowOff>
    </xdr:to>
    <xdr:sp macro="" textlink="">
      <xdr:nvSpPr>
        <xdr:cNvPr id="27380" name="AutoShape 3828" descr="https://adas-server.mobiledrivetech.com/polarion/icons/default/enums/type_spike.gif">
          <a:hlinkClick xmlns:r="http://schemas.openxmlformats.org/officeDocument/2006/relationships" r:id="rId1258" tgtFrame="_top"/>
          <a:extLst>
            <a:ext uri="{FF2B5EF4-FFF2-40B4-BE49-F238E27FC236}">
              <a16:creationId xmlns:a16="http://schemas.microsoft.com/office/drawing/2014/main" id="{F12BE04A-C646-4063-894E-3B844EEF1DA5}"/>
            </a:ext>
          </a:extLst>
        </xdr:cNvPr>
        <xdr:cNvSpPr>
          <a:spLocks noChangeAspect="1" noChangeArrowheads="1"/>
        </xdr:cNvSpPr>
      </xdr:nvSpPr>
      <xdr:spPr bwMode="auto">
        <a:xfrm>
          <a:off x="5797550" y="4113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631</xdr:row>
      <xdr:rowOff>0</xdr:rowOff>
    </xdr:from>
    <xdr:to>
      <xdr:col>0</xdr:col>
      <xdr:colOff>304800</xdr:colOff>
      <xdr:row>631</xdr:row>
      <xdr:rowOff>304800</xdr:rowOff>
    </xdr:to>
    <xdr:sp macro="" textlink="">
      <xdr:nvSpPr>
        <xdr:cNvPr id="27381" name="AutoShape 3829" descr="https://adas-server.mobiledrivetech.com/polarion/ria/images/suspect.gif">
          <a:extLst>
            <a:ext uri="{FF2B5EF4-FFF2-40B4-BE49-F238E27FC236}">
              <a16:creationId xmlns:a16="http://schemas.microsoft.com/office/drawing/2014/main" id="{BEE09E1B-AC8D-4975-A861-DC072968C17C}"/>
            </a:ext>
          </a:extLst>
        </xdr:cNvPr>
        <xdr:cNvSpPr>
          <a:spLocks noChangeAspect="1" noChangeArrowheads="1"/>
        </xdr:cNvSpPr>
      </xdr:nvSpPr>
      <xdr:spPr bwMode="auto">
        <a:xfrm>
          <a:off x="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631</xdr:row>
      <xdr:rowOff>0</xdr:rowOff>
    </xdr:from>
    <xdr:to>
      <xdr:col>0</xdr:col>
      <xdr:colOff>615950</xdr:colOff>
      <xdr:row>631</xdr:row>
      <xdr:rowOff>304800</xdr:rowOff>
    </xdr:to>
    <xdr:sp macro="" textlink="">
      <xdr:nvSpPr>
        <xdr:cNvPr id="27382" name="AutoShape 3830">
          <a:extLst>
            <a:ext uri="{FF2B5EF4-FFF2-40B4-BE49-F238E27FC236}">
              <a16:creationId xmlns:a16="http://schemas.microsoft.com/office/drawing/2014/main" id="{7EBE2C0D-83ED-439D-82D3-B9594966A589}"/>
            </a:ext>
          </a:extLst>
        </xdr:cNvPr>
        <xdr:cNvSpPr>
          <a:spLocks noChangeAspect="1" noChangeArrowheads="1"/>
        </xdr:cNvSpPr>
      </xdr:nvSpPr>
      <xdr:spPr bwMode="auto">
        <a:xfrm>
          <a:off x="31115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631</xdr:row>
      <xdr:rowOff>0</xdr:rowOff>
    </xdr:from>
    <xdr:to>
      <xdr:col>0</xdr:col>
      <xdr:colOff>927100</xdr:colOff>
      <xdr:row>631</xdr:row>
      <xdr:rowOff>304800</xdr:rowOff>
    </xdr:to>
    <xdr:sp macro="" textlink="">
      <xdr:nvSpPr>
        <xdr:cNvPr id="27383" name="AutoShape 3831" descr="https://adas-server.mobiledrivetech.com/polarion/icons/default/enums/type_purple_spec.png">
          <a:hlinkClick xmlns:r="http://schemas.openxmlformats.org/officeDocument/2006/relationships" r:id="rId1259" tgtFrame="_blank"/>
          <a:extLst>
            <a:ext uri="{FF2B5EF4-FFF2-40B4-BE49-F238E27FC236}">
              <a16:creationId xmlns:a16="http://schemas.microsoft.com/office/drawing/2014/main" id="{B27C7162-6B77-493A-8A93-280DD7C63433}"/>
            </a:ext>
          </a:extLst>
        </xdr:cNvPr>
        <xdr:cNvSpPr>
          <a:spLocks noChangeAspect="1" noChangeArrowheads="1"/>
        </xdr:cNvSpPr>
      </xdr:nvSpPr>
      <xdr:spPr bwMode="auto">
        <a:xfrm>
          <a:off x="62230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631</xdr:row>
      <xdr:rowOff>0</xdr:rowOff>
    </xdr:from>
    <xdr:to>
      <xdr:col>1</xdr:col>
      <xdr:colOff>304800</xdr:colOff>
      <xdr:row>631</xdr:row>
      <xdr:rowOff>304800</xdr:rowOff>
    </xdr:to>
    <xdr:sp macro="" textlink="">
      <xdr:nvSpPr>
        <xdr:cNvPr id="27384" name="AutoShape 3832" descr="https://adas-server.mobiledrivetech.com/polarion/icons/default/enums/type_purple_spec.png">
          <a:hlinkClick xmlns:r="http://schemas.openxmlformats.org/officeDocument/2006/relationships" r:id="rId1259" tgtFrame="_top"/>
          <a:extLst>
            <a:ext uri="{FF2B5EF4-FFF2-40B4-BE49-F238E27FC236}">
              <a16:creationId xmlns:a16="http://schemas.microsoft.com/office/drawing/2014/main" id="{68226143-BCF8-463D-99E2-1D3A6E22B587}"/>
            </a:ext>
          </a:extLst>
        </xdr:cNvPr>
        <xdr:cNvSpPr>
          <a:spLocks noChangeAspect="1" noChangeArrowheads="1"/>
        </xdr:cNvSpPr>
      </xdr:nvSpPr>
      <xdr:spPr bwMode="auto">
        <a:xfrm>
          <a:off x="202565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631</xdr:row>
      <xdr:rowOff>0</xdr:rowOff>
    </xdr:from>
    <xdr:to>
      <xdr:col>2</xdr:col>
      <xdr:colOff>304800</xdr:colOff>
      <xdr:row>631</xdr:row>
      <xdr:rowOff>304800</xdr:rowOff>
    </xdr:to>
    <xdr:sp macro="" textlink="">
      <xdr:nvSpPr>
        <xdr:cNvPr id="27385" name="AutoShape 3833" descr="https://adas-server.mobiledrivetech.com/polarion/icons/default/enums/type_spike.gif">
          <a:hlinkClick xmlns:r="http://schemas.openxmlformats.org/officeDocument/2006/relationships" r:id="rId1260" tgtFrame="_blank"/>
          <a:extLst>
            <a:ext uri="{FF2B5EF4-FFF2-40B4-BE49-F238E27FC236}">
              <a16:creationId xmlns:a16="http://schemas.microsoft.com/office/drawing/2014/main" id="{9AACFEA9-EEE2-4A5F-AD0F-89BD79C5B4F4}"/>
            </a:ext>
          </a:extLst>
        </xdr:cNvPr>
        <xdr:cNvSpPr>
          <a:spLocks noChangeAspect="1" noChangeArrowheads="1"/>
        </xdr:cNvSpPr>
      </xdr:nvSpPr>
      <xdr:spPr bwMode="auto">
        <a:xfrm>
          <a:off x="265430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631</xdr:row>
      <xdr:rowOff>0</xdr:rowOff>
    </xdr:from>
    <xdr:to>
      <xdr:col>3</xdr:col>
      <xdr:colOff>304800</xdr:colOff>
      <xdr:row>631</xdr:row>
      <xdr:rowOff>304800</xdr:rowOff>
    </xdr:to>
    <xdr:sp macro="" textlink="">
      <xdr:nvSpPr>
        <xdr:cNvPr id="27386" name="AutoShape 3834" descr="https://adas-server.mobiledrivetech.com/polarion/icons/default/enums/type_spike.gif">
          <a:hlinkClick xmlns:r="http://schemas.openxmlformats.org/officeDocument/2006/relationships" r:id="rId1260" tgtFrame="_top"/>
          <a:extLst>
            <a:ext uri="{FF2B5EF4-FFF2-40B4-BE49-F238E27FC236}">
              <a16:creationId xmlns:a16="http://schemas.microsoft.com/office/drawing/2014/main" id="{C0BDA118-5580-4998-8FCB-A602CAB1FF4A}"/>
            </a:ext>
          </a:extLst>
        </xdr:cNvPr>
        <xdr:cNvSpPr>
          <a:spLocks noChangeAspect="1" noChangeArrowheads="1"/>
        </xdr:cNvSpPr>
      </xdr:nvSpPr>
      <xdr:spPr bwMode="auto">
        <a:xfrm>
          <a:off x="5797550" y="412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632</xdr:row>
      <xdr:rowOff>0</xdr:rowOff>
    </xdr:from>
    <xdr:to>
      <xdr:col>0</xdr:col>
      <xdr:colOff>304800</xdr:colOff>
      <xdr:row>632</xdr:row>
      <xdr:rowOff>304800</xdr:rowOff>
    </xdr:to>
    <xdr:sp macro="" textlink="">
      <xdr:nvSpPr>
        <xdr:cNvPr id="27387" name="AutoShape 3835" descr="https://adas-server.mobiledrivetech.com/polarion/ria/images/suspect.gif">
          <a:extLst>
            <a:ext uri="{FF2B5EF4-FFF2-40B4-BE49-F238E27FC236}">
              <a16:creationId xmlns:a16="http://schemas.microsoft.com/office/drawing/2014/main" id="{F432D521-77F7-47DE-8B41-5B79CC44BCF8}"/>
            </a:ext>
          </a:extLst>
        </xdr:cNvPr>
        <xdr:cNvSpPr>
          <a:spLocks noChangeAspect="1" noChangeArrowheads="1"/>
        </xdr:cNvSpPr>
      </xdr:nvSpPr>
      <xdr:spPr bwMode="auto">
        <a:xfrm>
          <a:off x="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632</xdr:row>
      <xdr:rowOff>0</xdr:rowOff>
    </xdr:from>
    <xdr:to>
      <xdr:col>0</xdr:col>
      <xdr:colOff>615950</xdr:colOff>
      <xdr:row>632</xdr:row>
      <xdr:rowOff>304800</xdr:rowOff>
    </xdr:to>
    <xdr:sp macro="" textlink="">
      <xdr:nvSpPr>
        <xdr:cNvPr id="27388" name="AutoShape 3836">
          <a:extLst>
            <a:ext uri="{FF2B5EF4-FFF2-40B4-BE49-F238E27FC236}">
              <a16:creationId xmlns:a16="http://schemas.microsoft.com/office/drawing/2014/main" id="{5D521D63-A7F3-4454-A35E-04F2E27EB9EF}"/>
            </a:ext>
          </a:extLst>
        </xdr:cNvPr>
        <xdr:cNvSpPr>
          <a:spLocks noChangeAspect="1" noChangeArrowheads="1"/>
        </xdr:cNvSpPr>
      </xdr:nvSpPr>
      <xdr:spPr bwMode="auto">
        <a:xfrm>
          <a:off x="31115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632</xdr:row>
      <xdr:rowOff>0</xdr:rowOff>
    </xdr:from>
    <xdr:to>
      <xdr:col>0</xdr:col>
      <xdr:colOff>927100</xdr:colOff>
      <xdr:row>632</xdr:row>
      <xdr:rowOff>304800</xdr:rowOff>
    </xdr:to>
    <xdr:sp macro="" textlink="">
      <xdr:nvSpPr>
        <xdr:cNvPr id="27389" name="AutoShape 3837" descr="https://adas-server.mobiledrivetech.com/polarion/icons/default/enums/type_purple_spec.png">
          <a:hlinkClick xmlns:r="http://schemas.openxmlformats.org/officeDocument/2006/relationships" r:id="rId1261" tgtFrame="_blank"/>
          <a:extLst>
            <a:ext uri="{FF2B5EF4-FFF2-40B4-BE49-F238E27FC236}">
              <a16:creationId xmlns:a16="http://schemas.microsoft.com/office/drawing/2014/main" id="{9A6033B4-569E-4AEF-AC98-F131568F2D06}"/>
            </a:ext>
          </a:extLst>
        </xdr:cNvPr>
        <xdr:cNvSpPr>
          <a:spLocks noChangeAspect="1" noChangeArrowheads="1"/>
        </xdr:cNvSpPr>
      </xdr:nvSpPr>
      <xdr:spPr bwMode="auto">
        <a:xfrm>
          <a:off x="62230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632</xdr:row>
      <xdr:rowOff>0</xdr:rowOff>
    </xdr:from>
    <xdr:to>
      <xdr:col>1</xdr:col>
      <xdr:colOff>304800</xdr:colOff>
      <xdr:row>632</xdr:row>
      <xdr:rowOff>304800</xdr:rowOff>
    </xdr:to>
    <xdr:sp macro="" textlink="">
      <xdr:nvSpPr>
        <xdr:cNvPr id="27390" name="AutoShape 3838" descr="https://adas-server.mobiledrivetech.com/polarion/icons/default/enums/type_purple_spec.png">
          <a:hlinkClick xmlns:r="http://schemas.openxmlformats.org/officeDocument/2006/relationships" r:id="rId1261" tgtFrame="_top"/>
          <a:extLst>
            <a:ext uri="{FF2B5EF4-FFF2-40B4-BE49-F238E27FC236}">
              <a16:creationId xmlns:a16="http://schemas.microsoft.com/office/drawing/2014/main" id="{063EAD53-4067-4320-B596-B634DBBA0118}"/>
            </a:ext>
          </a:extLst>
        </xdr:cNvPr>
        <xdr:cNvSpPr>
          <a:spLocks noChangeAspect="1" noChangeArrowheads="1"/>
        </xdr:cNvSpPr>
      </xdr:nvSpPr>
      <xdr:spPr bwMode="auto">
        <a:xfrm>
          <a:off x="202565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632</xdr:row>
      <xdr:rowOff>0</xdr:rowOff>
    </xdr:from>
    <xdr:to>
      <xdr:col>2</xdr:col>
      <xdr:colOff>304800</xdr:colOff>
      <xdr:row>632</xdr:row>
      <xdr:rowOff>304800</xdr:rowOff>
    </xdr:to>
    <xdr:sp macro="" textlink="">
      <xdr:nvSpPr>
        <xdr:cNvPr id="27391" name="AutoShape 3839" descr="https://adas-server.mobiledrivetech.com/polarion/icons/default/enums/type_spike.gif">
          <a:hlinkClick xmlns:r="http://schemas.openxmlformats.org/officeDocument/2006/relationships" r:id="rId1262" tgtFrame="_blank"/>
          <a:extLst>
            <a:ext uri="{FF2B5EF4-FFF2-40B4-BE49-F238E27FC236}">
              <a16:creationId xmlns:a16="http://schemas.microsoft.com/office/drawing/2014/main" id="{B3117B84-5CDA-4F07-A3F2-FB84EAD5773A}"/>
            </a:ext>
          </a:extLst>
        </xdr:cNvPr>
        <xdr:cNvSpPr>
          <a:spLocks noChangeAspect="1" noChangeArrowheads="1"/>
        </xdr:cNvSpPr>
      </xdr:nvSpPr>
      <xdr:spPr bwMode="auto">
        <a:xfrm>
          <a:off x="265430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632</xdr:row>
      <xdr:rowOff>0</xdr:rowOff>
    </xdr:from>
    <xdr:to>
      <xdr:col>3</xdr:col>
      <xdr:colOff>304800</xdr:colOff>
      <xdr:row>632</xdr:row>
      <xdr:rowOff>304800</xdr:rowOff>
    </xdr:to>
    <xdr:sp macro="" textlink="">
      <xdr:nvSpPr>
        <xdr:cNvPr id="27392" name="AutoShape 3840" descr="https://adas-server.mobiledrivetech.com/polarion/icons/default/enums/type_spike.gif">
          <a:hlinkClick xmlns:r="http://schemas.openxmlformats.org/officeDocument/2006/relationships" r:id="rId1262" tgtFrame="_top"/>
          <a:extLst>
            <a:ext uri="{FF2B5EF4-FFF2-40B4-BE49-F238E27FC236}">
              <a16:creationId xmlns:a16="http://schemas.microsoft.com/office/drawing/2014/main" id="{A76C6D8C-DEF6-4483-AD35-02DE9CAB6AF0}"/>
            </a:ext>
          </a:extLst>
        </xdr:cNvPr>
        <xdr:cNvSpPr>
          <a:spLocks noChangeAspect="1" noChangeArrowheads="1"/>
        </xdr:cNvSpPr>
      </xdr:nvSpPr>
      <xdr:spPr bwMode="auto">
        <a:xfrm>
          <a:off x="5797550" y="412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633</xdr:row>
      <xdr:rowOff>0</xdr:rowOff>
    </xdr:from>
    <xdr:to>
      <xdr:col>0</xdr:col>
      <xdr:colOff>304800</xdr:colOff>
      <xdr:row>633</xdr:row>
      <xdr:rowOff>304800</xdr:rowOff>
    </xdr:to>
    <xdr:sp macro="" textlink="">
      <xdr:nvSpPr>
        <xdr:cNvPr id="27393" name="AutoShape 3841" descr="https://adas-server.mobiledrivetech.com/polarion/ria/images/suspect.gif">
          <a:extLst>
            <a:ext uri="{FF2B5EF4-FFF2-40B4-BE49-F238E27FC236}">
              <a16:creationId xmlns:a16="http://schemas.microsoft.com/office/drawing/2014/main" id="{F221D869-8FED-45AC-975B-1C8A95E28583}"/>
            </a:ext>
          </a:extLst>
        </xdr:cNvPr>
        <xdr:cNvSpPr>
          <a:spLocks noChangeAspect="1" noChangeArrowheads="1"/>
        </xdr:cNvSpPr>
      </xdr:nvSpPr>
      <xdr:spPr bwMode="auto">
        <a:xfrm>
          <a:off x="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633</xdr:row>
      <xdr:rowOff>0</xdr:rowOff>
    </xdr:from>
    <xdr:to>
      <xdr:col>0</xdr:col>
      <xdr:colOff>615950</xdr:colOff>
      <xdr:row>633</xdr:row>
      <xdr:rowOff>304800</xdr:rowOff>
    </xdr:to>
    <xdr:sp macro="" textlink="">
      <xdr:nvSpPr>
        <xdr:cNvPr id="27394" name="AutoShape 3842">
          <a:extLst>
            <a:ext uri="{FF2B5EF4-FFF2-40B4-BE49-F238E27FC236}">
              <a16:creationId xmlns:a16="http://schemas.microsoft.com/office/drawing/2014/main" id="{40D6E083-2CF5-4E74-9D62-FEEFAF2038B4}"/>
            </a:ext>
          </a:extLst>
        </xdr:cNvPr>
        <xdr:cNvSpPr>
          <a:spLocks noChangeAspect="1" noChangeArrowheads="1"/>
        </xdr:cNvSpPr>
      </xdr:nvSpPr>
      <xdr:spPr bwMode="auto">
        <a:xfrm>
          <a:off x="31115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633</xdr:row>
      <xdr:rowOff>0</xdr:rowOff>
    </xdr:from>
    <xdr:to>
      <xdr:col>0</xdr:col>
      <xdr:colOff>927100</xdr:colOff>
      <xdr:row>633</xdr:row>
      <xdr:rowOff>304800</xdr:rowOff>
    </xdr:to>
    <xdr:sp macro="" textlink="">
      <xdr:nvSpPr>
        <xdr:cNvPr id="27395" name="AutoShape 3843" descr="https://adas-server.mobiledrivetech.com/polarion/icons/default/enums/type_purple_spec.png">
          <a:hlinkClick xmlns:r="http://schemas.openxmlformats.org/officeDocument/2006/relationships" r:id="rId1263" tgtFrame="_blank"/>
          <a:extLst>
            <a:ext uri="{FF2B5EF4-FFF2-40B4-BE49-F238E27FC236}">
              <a16:creationId xmlns:a16="http://schemas.microsoft.com/office/drawing/2014/main" id="{BB60E6E4-B19D-4BD7-B170-07C0491B3C71}"/>
            </a:ext>
          </a:extLst>
        </xdr:cNvPr>
        <xdr:cNvSpPr>
          <a:spLocks noChangeAspect="1" noChangeArrowheads="1"/>
        </xdr:cNvSpPr>
      </xdr:nvSpPr>
      <xdr:spPr bwMode="auto">
        <a:xfrm>
          <a:off x="62230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633</xdr:row>
      <xdr:rowOff>0</xdr:rowOff>
    </xdr:from>
    <xdr:to>
      <xdr:col>1</xdr:col>
      <xdr:colOff>304800</xdr:colOff>
      <xdr:row>633</xdr:row>
      <xdr:rowOff>304800</xdr:rowOff>
    </xdr:to>
    <xdr:sp macro="" textlink="">
      <xdr:nvSpPr>
        <xdr:cNvPr id="27396" name="AutoShape 3844" descr="https://adas-server.mobiledrivetech.com/polarion/icons/default/enums/type_purple_spec.png">
          <a:hlinkClick xmlns:r="http://schemas.openxmlformats.org/officeDocument/2006/relationships" r:id="rId1263" tgtFrame="_top"/>
          <a:extLst>
            <a:ext uri="{FF2B5EF4-FFF2-40B4-BE49-F238E27FC236}">
              <a16:creationId xmlns:a16="http://schemas.microsoft.com/office/drawing/2014/main" id="{0716EF37-FF52-441B-B2C0-C0E520C42ED5}"/>
            </a:ext>
          </a:extLst>
        </xdr:cNvPr>
        <xdr:cNvSpPr>
          <a:spLocks noChangeAspect="1" noChangeArrowheads="1"/>
        </xdr:cNvSpPr>
      </xdr:nvSpPr>
      <xdr:spPr bwMode="auto">
        <a:xfrm>
          <a:off x="202565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633</xdr:row>
      <xdr:rowOff>0</xdr:rowOff>
    </xdr:from>
    <xdr:to>
      <xdr:col>2</xdr:col>
      <xdr:colOff>304800</xdr:colOff>
      <xdr:row>633</xdr:row>
      <xdr:rowOff>304800</xdr:rowOff>
    </xdr:to>
    <xdr:sp macro="" textlink="">
      <xdr:nvSpPr>
        <xdr:cNvPr id="27397" name="AutoShape 3845" descr="https://adas-server.mobiledrivetech.com/polarion/icons/default/enums/type_spike.gif">
          <a:hlinkClick xmlns:r="http://schemas.openxmlformats.org/officeDocument/2006/relationships" r:id="rId1264" tgtFrame="_blank"/>
          <a:extLst>
            <a:ext uri="{FF2B5EF4-FFF2-40B4-BE49-F238E27FC236}">
              <a16:creationId xmlns:a16="http://schemas.microsoft.com/office/drawing/2014/main" id="{EB9D17C4-C6D1-4B69-828E-1335465C1965}"/>
            </a:ext>
          </a:extLst>
        </xdr:cNvPr>
        <xdr:cNvSpPr>
          <a:spLocks noChangeAspect="1" noChangeArrowheads="1"/>
        </xdr:cNvSpPr>
      </xdr:nvSpPr>
      <xdr:spPr bwMode="auto">
        <a:xfrm>
          <a:off x="265430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633</xdr:row>
      <xdr:rowOff>0</xdr:rowOff>
    </xdr:from>
    <xdr:to>
      <xdr:col>3</xdr:col>
      <xdr:colOff>304800</xdr:colOff>
      <xdr:row>633</xdr:row>
      <xdr:rowOff>304800</xdr:rowOff>
    </xdr:to>
    <xdr:sp macro="" textlink="">
      <xdr:nvSpPr>
        <xdr:cNvPr id="27398" name="AutoShape 3846" descr="https://adas-server.mobiledrivetech.com/polarion/icons/default/enums/type_spike.gif">
          <a:hlinkClick xmlns:r="http://schemas.openxmlformats.org/officeDocument/2006/relationships" r:id="rId1264" tgtFrame="_top"/>
          <a:extLst>
            <a:ext uri="{FF2B5EF4-FFF2-40B4-BE49-F238E27FC236}">
              <a16:creationId xmlns:a16="http://schemas.microsoft.com/office/drawing/2014/main" id="{65900A9E-70B9-4D47-BD84-C07BEB2DE5C4}"/>
            </a:ext>
          </a:extLst>
        </xdr:cNvPr>
        <xdr:cNvSpPr>
          <a:spLocks noChangeAspect="1" noChangeArrowheads="1"/>
        </xdr:cNvSpPr>
      </xdr:nvSpPr>
      <xdr:spPr bwMode="auto">
        <a:xfrm>
          <a:off x="5797550" y="413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634</xdr:row>
      <xdr:rowOff>0</xdr:rowOff>
    </xdr:from>
    <xdr:to>
      <xdr:col>0</xdr:col>
      <xdr:colOff>304800</xdr:colOff>
      <xdr:row>634</xdr:row>
      <xdr:rowOff>304800</xdr:rowOff>
    </xdr:to>
    <xdr:sp macro="" textlink="">
      <xdr:nvSpPr>
        <xdr:cNvPr id="27399" name="AutoShape 3847" descr="https://adas-server.mobiledrivetech.com/polarion/ria/images/suspect.gif">
          <a:extLst>
            <a:ext uri="{FF2B5EF4-FFF2-40B4-BE49-F238E27FC236}">
              <a16:creationId xmlns:a16="http://schemas.microsoft.com/office/drawing/2014/main" id="{29930F17-2CE2-4217-AB2E-369349D64835}"/>
            </a:ext>
          </a:extLst>
        </xdr:cNvPr>
        <xdr:cNvSpPr>
          <a:spLocks noChangeAspect="1" noChangeArrowheads="1"/>
        </xdr:cNvSpPr>
      </xdr:nvSpPr>
      <xdr:spPr bwMode="auto">
        <a:xfrm>
          <a:off x="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634</xdr:row>
      <xdr:rowOff>0</xdr:rowOff>
    </xdr:from>
    <xdr:to>
      <xdr:col>0</xdr:col>
      <xdr:colOff>615950</xdr:colOff>
      <xdr:row>634</xdr:row>
      <xdr:rowOff>304800</xdr:rowOff>
    </xdr:to>
    <xdr:sp macro="" textlink="">
      <xdr:nvSpPr>
        <xdr:cNvPr id="27400" name="AutoShape 3848">
          <a:extLst>
            <a:ext uri="{FF2B5EF4-FFF2-40B4-BE49-F238E27FC236}">
              <a16:creationId xmlns:a16="http://schemas.microsoft.com/office/drawing/2014/main" id="{D68BAAD4-C12E-413C-8639-C42ED79F0B40}"/>
            </a:ext>
          </a:extLst>
        </xdr:cNvPr>
        <xdr:cNvSpPr>
          <a:spLocks noChangeAspect="1" noChangeArrowheads="1"/>
        </xdr:cNvSpPr>
      </xdr:nvSpPr>
      <xdr:spPr bwMode="auto">
        <a:xfrm>
          <a:off x="31115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634</xdr:row>
      <xdr:rowOff>0</xdr:rowOff>
    </xdr:from>
    <xdr:to>
      <xdr:col>0</xdr:col>
      <xdr:colOff>927100</xdr:colOff>
      <xdr:row>634</xdr:row>
      <xdr:rowOff>304800</xdr:rowOff>
    </xdr:to>
    <xdr:sp macro="" textlink="">
      <xdr:nvSpPr>
        <xdr:cNvPr id="27401" name="AutoShape 3849" descr="https://adas-server.mobiledrivetech.com/polarion/icons/default/enums/type_purple_spec.png">
          <a:hlinkClick xmlns:r="http://schemas.openxmlformats.org/officeDocument/2006/relationships" r:id="rId1265" tgtFrame="_blank"/>
          <a:extLst>
            <a:ext uri="{FF2B5EF4-FFF2-40B4-BE49-F238E27FC236}">
              <a16:creationId xmlns:a16="http://schemas.microsoft.com/office/drawing/2014/main" id="{E61DA149-9B10-46EA-A706-CA7D1A8B7B84}"/>
            </a:ext>
          </a:extLst>
        </xdr:cNvPr>
        <xdr:cNvSpPr>
          <a:spLocks noChangeAspect="1" noChangeArrowheads="1"/>
        </xdr:cNvSpPr>
      </xdr:nvSpPr>
      <xdr:spPr bwMode="auto">
        <a:xfrm>
          <a:off x="62230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634</xdr:row>
      <xdr:rowOff>0</xdr:rowOff>
    </xdr:from>
    <xdr:to>
      <xdr:col>1</xdr:col>
      <xdr:colOff>304800</xdr:colOff>
      <xdr:row>634</xdr:row>
      <xdr:rowOff>304800</xdr:rowOff>
    </xdr:to>
    <xdr:sp macro="" textlink="">
      <xdr:nvSpPr>
        <xdr:cNvPr id="27402" name="AutoShape 3850" descr="https://adas-server.mobiledrivetech.com/polarion/icons/default/enums/type_purple_spec.png">
          <a:hlinkClick xmlns:r="http://schemas.openxmlformats.org/officeDocument/2006/relationships" r:id="rId1265" tgtFrame="_top"/>
          <a:extLst>
            <a:ext uri="{FF2B5EF4-FFF2-40B4-BE49-F238E27FC236}">
              <a16:creationId xmlns:a16="http://schemas.microsoft.com/office/drawing/2014/main" id="{5C36F147-FDEA-4906-A9C4-0B3E58FDA9F8}"/>
            </a:ext>
          </a:extLst>
        </xdr:cNvPr>
        <xdr:cNvSpPr>
          <a:spLocks noChangeAspect="1" noChangeArrowheads="1"/>
        </xdr:cNvSpPr>
      </xdr:nvSpPr>
      <xdr:spPr bwMode="auto">
        <a:xfrm>
          <a:off x="202565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634</xdr:row>
      <xdr:rowOff>0</xdr:rowOff>
    </xdr:from>
    <xdr:to>
      <xdr:col>2</xdr:col>
      <xdr:colOff>304800</xdr:colOff>
      <xdr:row>634</xdr:row>
      <xdr:rowOff>304800</xdr:rowOff>
    </xdr:to>
    <xdr:sp macro="" textlink="">
      <xdr:nvSpPr>
        <xdr:cNvPr id="27403" name="AutoShape 3851" descr="https://adas-server.mobiledrivetech.com/polarion/icons/default/enums/type_spike.gif">
          <a:hlinkClick xmlns:r="http://schemas.openxmlformats.org/officeDocument/2006/relationships" r:id="rId1266" tgtFrame="_blank"/>
          <a:extLst>
            <a:ext uri="{FF2B5EF4-FFF2-40B4-BE49-F238E27FC236}">
              <a16:creationId xmlns:a16="http://schemas.microsoft.com/office/drawing/2014/main" id="{43B72D12-64C4-479F-B25F-D77615AD1AB5}"/>
            </a:ext>
          </a:extLst>
        </xdr:cNvPr>
        <xdr:cNvSpPr>
          <a:spLocks noChangeAspect="1" noChangeArrowheads="1"/>
        </xdr:cNvSpPr>
      </xdr:nvSpPr>
      <xdr:spPr bwMode="auto">
        <a:xfrm>
          <a:off x="265430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634</xdr:row>
      <xdr:rowOff>0</xdr:rowOff>
    </xdr:from>
    <xdr:to>
      <xdr:col>3</xdr:col>
      <xdr:colOff>304800</xdr:colOff>
      <xdr:row>634</xdr:row>
      <xdr:rowOff>304800</xdr:rowOff>
    </xdr:to>
    <xdr:sp macro="" textlink="">
      <xdr:nvSpPr>
        <xdr:cNvPr id="27404" name="AutoShape 3852" descr="https://adas-server.mobiledrivetech.com/polarion/icons/default/enums/type_spike.gif">
          <a:hlinkClick xmlns:r="http://schemas.openxmlformats.org/officeDocument/2006/relationships" r:id="rId1266" tgtFrame="_top"/>
          <a:extLst>
            <a:ext uri="{FF2B5EF4-FFF2-40B4-BE49-F238E27FC236}">
              <a16:creationId xmlns:a16="http://schemas.microsoft.com/office/drawing/2014/main" id="{FB7A918B-F305-4C60-A166-61690960EBB2}"/>
            </a:ext>
          </a:extLst>
        </xdr:cNvPr>
        <xdr:cNvSpPr>
          <a:spLocks noChangeAspect="1" noChangeArrowheads="1"/>
        </xdr:cNvSpPr>
      </xdr:nvSpPr>
      <xdr:spPr bwMode="auto">
        <a:xfrm>
          <a:off x="5797550" y="4139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635</xdr:row>
      <xdr:rowOff>0</xdr:rowOff>
    </xdr:from>
    <xdr:to>
      <xdr:col>0</xdr:col>
      <xdr:colOff>304800</xdr:colOff>
      <xdr:row>635</xdr:row>
      <xdr:rowOff>304800</xdr:rowOff>
    </xdr:to>
    <xdr:sp macro="" textlink="">
      <xdr:nvSpPr>
        <xdr:cNvPr id="27405" name="AutoShape 3853" descr="https://adas-server.mobiledrivetech.com/polarion/ria/images/suspect.gif">
          <a:extLst>
            <a:ext uri="{FF2B5EF4-FFF2-40B4-BE49-F238E27FC236}">
              <a16:creationId xmlns:a16="http://schemas.microsoft.com/office/drawing/2014/main" id="{85ACCD2D-B9FB-4C54-97DA-29633E74A80F}"/>
            </a:ext>
          </a:extLst>
        </xdr:cNvPr>
        <xdr:cNvSpPr>
          <a:spLocks noChangeAspect="1" noChangeArrowheads="1"/>
        </xdr:cNvSpPr>
      </xdr:nvSpPr>
      <xdr:spPr bwMode="auto">
        <a:xfrm>
          <a:off x="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635</xdr:row>
      <xdr:rowOff>0</xdr:rowOff>
    </xdr:from>
    <xdr:to>
      <xdr:col>0</xdr:col>
      <xdr:colOff>615950</xdr:colOff>
      <xdr:row>635</xdr:row>
      <xdr:rowOff>304800</xdr:rowOff>
    </xdr:to>
    <xdr:sp macro="" textlink="">
      <xdr:nvSpPr>
        <xdr:cNvPr id="27406" name="AutoShape 3854">
          <a:extLst>
            <a:ext uri="{FF2B5EF4-FFF2-40B4-BE49-F238E27FC236}">
              <a16:creationId xmlns:a16="http://schemas.microsoft.com/office/drawing/2014/main" id="{68B06EA8-DDBF-4FCA-8737-9C661BBD1374}"/>
            </a:ext>
          </a:extLst>
        </xdr:cNvPr>
        <xdr:cNvSpPr>
          <a:spLocks noChangeAspect="1" noChangeArrowheads="1"/>
        </xdr:cNvSpPr>
      </xdr:nvSpPr>
      <xdr:spPr bwMode="auto">
        <a:xfrm>
          <a:off x="31115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635</xdr:row>
      <xdr:rowOff>0</xdr:rowOff>
    </xdr:from>
    <xdr:to>
      <xdr:col>0</xdr:col>
      <xdr:colOff>927100</xdr:colOff>
      <xdr:row>635</xdr:row>
      <xdr:rowOff>304800</xdr:rowOff>
    </xdr:to>
    <xdr:sp macro="" textlink="">
      <xdr:nvSpPr>
        <xdr:cNvPr id="27407" name="AutoShape 3855" descr="https://adas-server.mobiledrivetech.com/polarion/icons/default/enums/type_purple_spec.png">
          <a:hlinkClick xmlns:r="http://schemas.openxmlformats.org/officeDocument/2006/relationships" r:id="rId1267" tgtFrame="_blank"/>
          <a:extLst>
            <a:ext uri="{FF2B5EF4-FFF2-40B4-BE49-F238E27FC236}">
              <a16:creationId xmlns:a16="http://schemas.microsoft.com/office/drawing/2014/main" id="{88D18AF2-5EF4-4880-A297-EEA6F695E9BD}"/>
            </a:ext>
          </a:extLst>
        </xdr:cNvPr>
        <xdr:cNvSpPr>
          <a:spLocks noChangeAspect="1" noChangeArrowheads="1"/>
        </xdr:cNvSpPr>
      </xdr:nvSpPr>
      <xdr:spPr bwMode="auto">
        <a:xfrm>
          <a:off x="62230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635</xdr:row>
      <xdr:rowOff>0</xdr:rowOff>
    </xdr:from>
    <xdr:to>
      <xdr:col>1</xdr:col>
      <xdr:colOff>304800</xdr:colOff>
      <xdr:row>635</xdr:row>
      <xdr:rowOff>304800</xdr:rowOff>
    </xdr:to>
    <xdr:sp macro="" textlink="">
      <xdr:nvSpPr>
        <xdr:cNvPr id="27408" name="AutoShape 3856" descr="https://adas-server.mobiledrivetech.com/polarion/icons/default/enums/type_purple_spec.png">
          <a:hlinkClick xmlns:r="http://schemas.openxmlformats.org/officeDocument/2006/relationships" r:id="rId1267" tgtFrame="_top"/>
          <a:extLst>
            <a:ext uri="{FF2B5EF4-FFF2-40B4-BE49-F238E27FC236}">
              <a16:creationId xmlns:a16="http://schemas.microsoft.com/office/drawing/2014/main" id="{3A301202-A966-4578-A8BF-640CE28EE961}"/>
            </a:ext>
          </a:extLst>
        </xdr:cNvPr>
        <xdr:cNvSpPr>
          <a:spLocks noChangeAspect="1" noChangeArrowheads="1"/>
        </xdr:cNvSpPr>
      </xdr:nvSpPr>
      <xdr:spPr bwMode="auto">
        <a:xfrm>
          <a:off x="202565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635</xdr:row>
      <xdr:rowOff>0</xdr:rowOff>
    </xdr:from>
    <xdr:to>
      <xdr:col>2</xdr:col>
      <xdr:colOff>304800</xdr:colOff>
      <xdr:row>635</xdr:row>
      <xdr:rowOff>304800</xdr:rowOff>
    </xdr:to>
    <xdr:sp macro="" textlink="">
      <xdr:nvSpPr>
        <xdr:cNvPr id="27409" name="AutoShape 3857" descr="https://adas-server.mobiledrivetech.com/polarion/icons/default/enums/type_spike.gif">
          <a:hlinkClick xmlns:r="http://schemas.openxmlformats.org/officeDocument/2006/relationships" r:id="rId1268" tgtFrame="_blank"/>
          <a:extLst>
            <a:ext uri="{FF2B5EF4-FFF2-40B4-BE49-F238E27FC236}">
              <a16:creationId xmlns:a16="http://schemas.microsoft.com/office/drawing/2014/main" id="{5D378F8C-FF19-4A8F-A772-2E5CD354F7A6}"/>
            </a:ext>
          </a:extLst>
        </xdr:cNvPr>
        <xdr:cNvSpPr>
          <a:spLocks noChangeAspect="1" noChangeArrowheads="1"/>
        </xdr:cNvSpPr>
      </xdr:nvSpPr>
      <xdr:spPr bwMode="auto">
        <a:xfrm>
          <a:off x="265430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635</xdr:row>
      <xdr:rowOff>0</xdr:rowOff>
    </xdr:from>
    <xdr:to>
      <xdr:col>3</xdr:col>
      <xdr:colOff>304800</xdr:colOff>
      <xdr:row>635</xdr:row>
      <xdr:rowOff>304800</xdr:rowOff>
    </xdr:to>
    <xdr:sp macro="" textlink="">
      <xdr:nvSpPr>
        <xdr:cNvPr id="27410" name="AutoShape 3858" descr="https://adas-server.mobiledrivetech.com/polarion/icons/default/enums/type_spike.gif">
          <a:hlinkClick xmlns:r="http://schemas.openxmlformats.org/officeDocument/2006/relationships" r:id="rId1268" tgtFrame="_top"/>
          <a:extLst>
            <a:ext uri="{FF2B5EF4-FFF2-40B4-BE49-F238E27FC236}">
              <a16:creationId xmlns:a16="http://schemas.microsoft.com/office/drawing/2014/main" id="{22B1DFC1-452A-4058-B112-66A769C97013}"/>
            </a:ext>
          </a:extLst>
        </xdr:cNvPr>
        <xdr:cNvSpPr>
          <a:spLocks noChangeAspect="1" noChangeArrowheads="1"/>
        </xdr:cNvSpPr>
      </xdr:nvSpPr>
      <xdr:spPr bwMode="auto">
        <a:xfrm>
          <a:off x="5797550" y="414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636</xdr:row>
      <xdr:rowOff>0</xdr:rowOff>
    </xdr:from>
    <xdr:to>
      <xdr:col>0</xdr:col>
      <xdr:colOff>304800</xdr:colOff>
      <xdr:row>636</xdr:row>
      <xdr:rowOff>304800</xdr:rowOff>
    </xdr:to>
    <xdr:sp macro="" textlink="">
      <xdr:nvSpPr>
        <xdr:cNvPr id="27411" name="AutoShape 3859" descr="https://adas-server.mobiledrivetech.com/polarion/ria/images/suspect.gif">
          <a:extLst>
            <a:ext uri="{FF2B5EF4-FFF2-40B4-BE49-F238E27FC236}">
              <a16:creationId xmlns:a16="http://schemas.microsoft.com/office/drawing/2014/main" id="{EAFAD92D-16AB-4F3D-8A68-9A6C51D8F4FB}"/>
            </a:ext>
          </a:extLst>
        </xdr:cNvPr>
        <xdr:cNvSpPr>
          <a:spLocks noChangeAspect="1" noChangeArrowheads="1"/>
        </xdr:cNvSpPr>
      </xdr:nvSpPr>
      <xdr:spPr bwMode="auto">
        <a:xfrm>
          <a:off x="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636</xdr:row>
      <xdr:rowOff>0</xdr:rowOff>
    </xdr:from>
    <xdr:to>
      <xdr:col>0</xdr:col>
      <xdr:colOff>615950</xdr:colOff>
      <xdr:row>636</xdr:row>
      <xdr:rowOff>304800</xdr:rowOff>
    </xdr:to>
    <xdr:sp macro="" textlink="">
      <xdr:nvSpPr>
        <xdr:cNvPr id="27412" name="AutoShape 3860">
          <a:extLst>
            <a:ext uri="{FF2B5EF4-FFF2-40B4-BE49-F238E27FC236}">
              <a16:creationId xmlns:a16="http://schemas.microsoft.com/office/drawing/2014/main" id="{E8E9AD27-9AD8-4293-BDE9-B4B4DD4C1028}"/>
            </a:ext>
          </a:extLst>
        </xdr:cNvPr>
        <xdr:cNvSpPr>
          <a:spLocks noChangeAspect="1" noChangeArrowheads="1"/>
        </xdr:cNvSpPr>
      </xdr:nvSpPr>
      <xdr:spPr bwMode="auto">
        <a:xfrm>
          <a:off x="31115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636</xdr:row>
      <xdr:rowOff>0</xdr:rowOff>
    </xdr:from>
    <xdr:to>
      <xdr:col>0</xdr:col>
      <xdr:colOff>927100</xdr:colOff>
      <xdr:row>636</xdr:row>
      <xdr:rowOff>304800</xdr:rowOff>
    </xdr:to>
    <xdr:sp macro="" textlink="">
      <xdr:nvSpPr>
        <xdr:cNvPr id="27413" name="AutoShape 3861" descr="https://adas-server.mobiledrivetech.com/polarion/icons/default/enums/type_purple_spec.png">
          <a:hlinkClick xmlns:r="http://schemas.openxmlformats.org/officeDocument/2006/relationships" r:id="rId1269" tgtFrame="_blank"/>
          <a:extLst>
            <a:ext uri="{FF2B5EF4-FFF2-40B4-BE49-F238E27FC236}">
              <a16:creationId xmlns:a16="http://schemas.microsoft.com/office/drawing/2014/main" id="{4C5C7EE4-516D-4A17-9BF3-AA0674DA1545}"/>
            </a:ext>
          </a:extLst>
        </xdr:cNvPr>
        <xdr:cNvSpPr>
          <a:spLocks noChangeAspect="1" noChangeArrowheads="1"/>
        </xdr:cNvSpPr>
      </xdr:nvSpPr>
      <xdr:spPr bwMode="auto">
        <a:xfrm>
          <a:off x="62230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636</xdr:row>
      <xdr:rowOff>0</xdr:rowOff>
    </xdr:from>
    <xdr:to>
      <xdr:col>1</xdr:col>
      <xdr:colOff>304800</xdr:colOff>
      <xdr:row>636</xdr:row>
      <xdr:rowOff>304800</xdr:rowOff>
    </xdr:to>
    <xdr:sp macro="" textlink="">
      <xdr:nvSpPr>
        <xdr:cNvPr id="27414" name="AutoShape 3862" descr="https://adas-server.mobiledrivetech.com/polarion/icons/default/enums/type_purple_spec.png">
          <a:hlinkClick xmlns:r="http://schemas.openxmlformats.org/officeDocument/2006/relationships" r:id="rId1269" tgtFrame="_top"/>
          <a:extLst>
            <a:ext uri="{FF2B5EF4-FFF2-40B4-BE49-F238E27FC236}">
              <a16:creationId xmlns:a16="http://schemas.microsoft.com/office/drawing/2014/main" id="{4BFE6970-10E2-4A6A-BE7C-95A053427208}"/>
            </a:ext>
          </a:extLst>
        </xdr:cNvPr>
        <xdr:cNvSpPr>
          <a:spLocks noChangeAspect="1" noChangeArrowheads="1"/>
        </xdr:cNvSpPr>
      </xdr:nvSpPr>
      <xdr:spPr bwMode="auto">
        <a:xfrm>
          <a:off x="202565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636</xdr:row>
      <xdr:rowOff>0</xdr:rowOff>
    </xdr:from>
    <xdr:to>
      <xdr:col>2</xdr:col>
      <xdr:colOff>304800</xdr:colOff>
      <xdr:row>636</xdr:row>
      <xdr:rowOff>304800</xdr:rowOff>
    </xdr:to>
    <xdr:sp macro="" textlink="">
      <xdr:nvSpPr>
        <xdr:cNvPr id="27415" name="AutoShape 3863" descr="https://adas-server.mobiledrivetech.com/polarion/icons/default/enums/type_spike.gif">
          <a:hlinkClick xmlns:r="http://schemas.openxmlformats.org/officeDocument/2006/relationships" r:id="rId1270" tgtFrame="_blank"/>
          <a:extLst>
            <a:ext uri="{FF2B5EF4-FFF2-40B4-BE49-F238E27FC236}">
              <a16:creationId xmlns:a16="http://schemas.microsoft.com/office/drawing/2014/main" id="{3AC340BC-1656-4914-9A2C-7ECDDBACDC92}"/>
            </a:ext>
          </a:extLst>
        </xdr:cNvPr>
        <xdr:cNvSpPr>
          <a:spLocks noChangeAspect="1" noChangeArrowheads="1"/>
        </xdr:cNvSpPr>
      </xdr:nvSpPr>
      <xdr:spPr bwMode="auto">
        <a:xfrm>
          <a:off x="265430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636</xdr:row>
      <xdr:rowOff>0</xdr:rowOff>
    </xdr:from>
    <xdr:to>
      <xdr:col>3</xdr:col>
      <xdr:colOff>304800</xdr:colOff>
      <xdr:row>636</xdr:row>
      <xdr:rowOff>304800</xdr:rowOff>
    </xdr:to>
    <xdr:sp macro="" textlink="">
      <xdr:nvSpPr>
        <xdr:cNvPr id="27416" name="AutoShape 3864" descr="https://adas-server.mobiledrivetech.com/polarion/icons/default/enums/type_spike.gif">
          <a:hlinkClick xmlns:r="http://schemas.openxmlformats.org/officeDocument/2006/relationships" r:id="rId1270" tgtFrame="_top"/>
          <a:extLst>
            <a:ext uri="{FF2B5EF4-FFF2-40B4-BE49-F238E27FC236}">
              <a16:creationId xmlns:a16="http://schemas.microsoft.com/office/drawing/2014/main" id="{522548CC-BA4C-4F38-A079-F88652D9FC7D}"/>
            </a:ext>
          </a:extLst>
        </xdr:cNvPr>
        <xdr:cNvSpPr>
          <a:spLocks noChangeAspect="1" noChangeArrowheads="1"/>
        </xdr:cNvSpPr>
      </xdr:nvSpPr>
      <xdr:spPr bwMode="auto">
        <a:xfrm>
          <a:off x="5797550" y="4152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637</xdr:row>
      <xdr:rowOff>0</xdr:rowOff>
    </xdr:from>
    <xdr:to>
      <xdr:col>0</xdr:col>
      <xdr:colOff>304800</xdr:colOff>
      <xdr:row>637</xdr:row>
      <xdr:rowOff>304800</xdr:rowOff>
    </xdr:to>
    <xdr:sp macro="" textlink="">
      <xdr:nvSpPr>
        <xdr:cNvPr id="27417" name="AutoShape 3865" descr="https://adas-server.mobiledrivetech.com/polarion/ria/images/suspect.gif">
          <a:extLst>
            <a:ext uri="{FF2B5EF4-FFF2-40B4-BE49-F238E27FC236}">
              <a16:creationId xmlns:a16="http://schemas.microsoft.com/office/drawing/2014/main" id="{ED9E365E-2B80-4F8D-A258-75FF23EAB9C7}"/>
            </a:ext>
          </a:extLst>
        </xdr:cNvPr>
        <xdr:cNvSpPr>
          <a:spLocks noChangeAspect="1" noChangeArrowheads="1"/>
        </xdr:cNvSpPr>
      </xdr:nvSpPr>
      <xdr:spPr bwMode="auto">
        <a:xfrm>
          <a:off x="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637</xdr:row>
      <xdr:rowOff>0</xdr:rowOff>
    </xdr:from>
    <xdr:to>
      <xdr:col>0</xdr:col>
      <xdr:colOff>615950</xdr:colOff>
      <xdr:row>637</xdr:row>
      <xdr:rowOff>304800</xdr:rowOff>
    </xdr:to>
    <xdr:sp macro="" textlink="">
      <xdr:nvSpPr>
        <xdr:cNvPr id="27418" name="AutoShape 3866">
          <a:extLst>
            <a:ext uri="{FF2B5EF4-FFF2-40B4-BE49-F238E27FC236}">
              <a16:creationId xmlns:a16="http://schemas.microsoft.com/office/drawing/2014/main" id="{D64CA172-27BB-4310-B9B1-513B45445418}"/>
            </a:ext>
          </a:extLst>
        </xdr:cNvPr>
        <xdr:cNvSpPr>
          <a:spLocks noChangeAspect="1" noChangeArrowheads="1"/>
        </xdr:cNvSpPr>
      </xdr:nvSpPr>
      <xdr:spPr bwMode="auto">
        <a:xfrm>
          <a:off x="31115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637</xdr:row>
      <xdr:rowOff>0</xdr:rowOff>
    </xdr:from>
    <xdr:to>
      <xdr:col>0</xdr:col>
      <xdr:colOff>927100</xdr:colOff>
      <xdr:row>637</xdr:row>
      <xdr:rowOff>304800</xdr:rowOff>
    </xdr:to>
    <xdr:sp macro="" textlink="">
      <xdr:nvSpPr>
        <xdr:cNvPr id="27419" name="AutoShape 3867" descr="https://adas-server.mobiledrivetech.com/polarion/icons/default/enums/type_purple_spec.png">
          <a:hlinkClick xmlns:r="http://schemas.openxmlformats.org/officeDocument/2006/relationships" r:id="rId1271" tgtFrame="_blank"/>
          <a:extLst>
            <a:ext uri="{FF2B5EF4-FFF2-40B4-BE49-F238E27FC236}">
              <a16:creationId xmlns:a16="http://schemas.microsoft.com/office/drawing/2014/main" id="{0E602B39-A491-4564-9822-882FD00FB53F}"/>
            </a:ext>
          </a:extLst>
        </xdr:cNvPr>
        <xdr:cNvSpPr>
          <a:spLocks noChangeAspect="1" noChangeArrowheads="1"/>
        </xdr:cNvSpPr>
      </xdr:nvSpPr>
      <xdr:spPr bwMode="auto">
        <a:xfrm>
          <a:off x="62230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637</xdr:row>
      <xdr:rowOff>0</xdr:rowOff>
    </xdr:from>
    <xdr:to>
      <xdr:col>1</xdr:col>
      <xdr:colOff>304800</xdr:colOff>
      <xdr:row>637</xdr:row>
      <xdr:rowOff>304800</xdr:rowOff>
    </xdr:to>
    <xdr:sp macro="" textlink="">
      <xdr:nvSpPr>
        <xdr:cNvPr id="27420" name="AutoShape 3868" descr="https://adas-server.mobiledrivetech.com/polarion/icons/default/enums/type_purple_spec.png">
          <a:hlinkClick xmlns:r="http://schemas.openxmlformats.org/officeDocument/2006/relationships" r:id="rId1271" tgtFrame="_top"/>
          <a:extLst>
            <a:ext uri="{FF2B5EF4-FFF2-40B4-BE49-F238E27FC236}">
              <a16:creationId xmlns:a16="http://schemas.microsoft.com/office/drawing/2014/main" id="{32D393FD-44AB-48C8-9E1B-A11F5BB29635}"/>
            </a:ext>
          </a:extLst>
        </xdr:cNvPr>
        <xdr:cNvSpPr>
          <a:spLocks noChangeAspect="1" noChangeArrowheads="1"/>
        </xdr:cNvSpPr>
      </xdr:nvSpPr>
      <xdr:spPr bwMode="auto">
        <a:xfrm>
          <a:off x="202565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637</xdr:row>
      <xdr:rowOff>0</xdr:rowOff>
    </xdr:from>
    <xdr:to>
      <xdr:col>2</xdr:col>
      <xdr:colOff>304800</xdr:colOff>
      <xdr:row>637</xdr:row>
      <xdr:rowOff>304800</xdr:rowOff>
    </xdr:to>
    <xdr:sp macro="" textlink="">
      <xdr:nvSpPr>
        <xdr:cNvPr id="27421" name="AutoShape 3869" descr="https://adas-server.mobiledrivetech.com/polarion/icons/default/enums/type_spike.gif">
          <a:hlinkClick xmlns:r="http://schemas.openxmlformats.org/officeDocument/2006/relationships" r:id="rId1272" tgtFrame="_blank"/>
          <a:extLst>
            <a:ext uri="{FF2B5EF4-FFF2-40B4-BE49-F238E27FC236}">
              <a16:creationId xmlns:a16="http://schemas.microsoft.com/office/drawing/2014/main" id="{D018AB8A-5D4C-494A-B6BD-33B224A16EFD}"/>
            </a:ext>
          </a:extLst>
        </xdr:cNvPr>
        <xdr:cNvSpPr>
          <a:spLocks noChangeAspect="1" noChangeArrowheads="1"/>
        </xdr:cNvSpPr>
      </xdr:nvSpPr>
      <xdr:spPr bwMode="auto">
        <a:xfrm>
          <a:off x="265430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637</xdr:row>
      <xdr:rowOff>0</xdr:rowOff>
    </xdr:from>
    <xdr:to>
      <xdr:col>3</xdr:col>
      <xdr:colOff>304800</xdr:colOff>
      <xdr:row>637</xdr:row>
      <xdr:rowOff>304800</xdr:rowOff>
    </xdr:to>
    <xdr:sp macro="" textlink="">
      <xdr:nvSpPr>
        <xdr:cNvPr id="27422" name="AutoShape 3870" descr="https://adas-server.mobiledrivetech.com/polarion/icons/default/enums/type_spike.gif">
          <a:hlinkClick xmlns:r="http://schemas.openxmlformats.org/officeDocument/2006/relationships" r:id="rId1272" tgtFrame="_top"/>
          <a:extLst>
            <a:ext uri="{FF2B5EF4-FFF2-40B4-BE49-F238E27FC236}">
              <a16:creationId xmlns:a16="http://schemas.microsoft.com/office/drawing/2014/main" id="{52D1A3A3-BCC6-41A5-9D34-CB6064A50456}"/>
            </a:ext>
          </a:extLst>
        </xdr:cNvPr>
        <xdr:cNvSpPr>
          <a:spLocks noChangeAspect="1" noChangeArrowheads="1"/>
        </xdr:cNvSpPr>
      </xdr:nvSpPr>
      <xdr:spPr bwMode="auto">
        <a:xfrm>
          <a:off x="5797550" y="415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638</xdr:row>
      <xdr:rowOff>0</xdr:rowOff>
    </xdr:from>
    <xdr:to>
      <xdr:col>0</xdr:col>
      <xdr:colOff>304800</xdr:colOff>
      <xdr:row>638</xdr:row>
      <xdr:rowOff>304800</xdr:rowOff>
    </xdr:to>
    <xdr:sp macro="" textlink="">
      <xdr:nvSpPr>
        <xdr:cNvPr id="27423" name="AutoShape 3871" descr="https://adas-server.mobiledrivetech.com/polarion/ria/images/suspect.gif">
          <a:extLst>
            <a:ext uri="{FF2B5EF4-FFF2-40B4-BE49-F238E27FC236}">
              <a16:creationId xmlns:a16="http://schemas.microsoft.com/office/drawing/2014/main" id="{20F3C622-818D-4D68-BBAC-A11255B73676}"/>
            </a:ext>
          </a:extLst>
        </xdr:cNvPr>
        <xdr:cNvSpPr>
          <a:spLocks noChangeAspect="1" noChangeArrowheads="1"/>
        </xdr:cNvSpPr>
      </xdr:nvSpPr>
      <xdr:spPr bwMode="auto">
        <a:xfrm>
          <a:off x="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638</xdr:row>
      <xdr:rowOff>0</xdr:rowOff>
    </xdr:from>
    <xdr:to>
      <xdr:col>0</xdr:col>
      <xdr:colOff>615950</xdr:colOff>
      <xdr:row>638</xdr:row>
      <xdr:rowOff>304800</xdr:rowOff>
    </xdr:to>
    <xdr:sp macro="" textlink="">
      <xdr:nvSpPr>
        <xdr:cNvPr id="27424" name="AutoShape 3872">
          <a:extLst>
            <a:ext uri="{FF2B5EF4-FFF2-40B4-BE49-F238E27FC236}">
              <a16:creationId xmlns:a16="http://schemas.microsoft.com/office/drawing/2014/main" id="{FFA0D6B5-F09D-4C06-943C-C10EBFDF6F20}"/>
            </a:ext>
          </a:extLst>
        </xdr:cNvPr>
        <xdr:cNvSpPr>
          <a:spLocks noChangeAspect="1" noChangeArrowheads="1"/>
        </xdr:cNvSpPr>
      </xdr:nvSpPr>
      <xdr:spPr bwMode="auto">
        <a:xfrm>
          <a:off x="31115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638</xdr:row>
      <xdr:rowOff>0</xdr:rowOff>
    </xdr:from>
    <xdr:to>
      <xdr:col>0</xdr:col>
      <xdr:colOff>927100</xdr:colOff>
      <xdr:row>638</xdr:row>
      <xdr:rowOff>304800</xdr:rowOff>
    </xdr:to>
    <xdr:sp macro="" textlink="">
      <xdr:nvSpPr>
        <xdr:cNvPr id="27425" name="AutoShape 3873" descr="https://adas-server.mobiledrivetech.com/polarion/icons/default/enums/type_purple_spec.png">
          <a:hlinkClick xmlns:r="http://schemas.openxmlformats.org/officeDocument/2006/relationships" r:id="rId1273" tgtFrame="_blank"/>
          <a:extLst>
            <a:ext uri="{FF2B5EF4-FFF2-40B4-BE49-F238E27FC236}">
              <a16:creationId xmlns:a16="http://schemas.microsoft.com/office/drawing/2014/main" id="{20A185A5-00C8-4781-BC4C-BEB770B7ED83}"/>
            </a:ext>
          </a:extLst>
        </xdr:cNvPr>
        <xdr:cNvSpPr>
          <a:spLocks noChangeAspect="1" noChangeArrowheads="1"/>
        </xdr:cNvSpPr>
      </xdr:nvSpPr>
      <xdr:spPr bwMode="auto">
        <a:xfrm>
          <a:off x="62230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638</xdr:row>
      <xdr:rowOff>0</xdr:rowOff>
    </xdr:from>
    <xdr:to>
      <xdr:col>1</xdr:col>
      <xdr:colOff>304800</xdr:colOff>
      <xdr:row>638</xdr:row>
      <xdr:rowOff>304800</xdr:rowOff>
    </xdr:to>
    <xdr:sp macro="" textlink="">
      <xdr:nvSpPr>
        <xdr:cNvPr id="27426" name="AutoShape 3874" descr="https://adas-server.mobiledrivetech.com/polarion/icons/default/enums/type_purple_spec.png">
          <a:hlinkClick xmlns:r="http://schemas.openxmlformats.org/officeDocument/2006/relationships" r:id="rId1273" tgtFrame="_top"/>
          <a:extLst>
            <a:ext uri="{FF2B5EF4-FFF2-40B4-BE49-F238E27FC236}">
              <a16:creationId xmlns:a16="http://schemas.microsoft.com/office/drawing/2014/main" id="{73D4068B-1178-4083-89EB-FAD34CE37888}"/>
            </a:ext>
          </a:extLst>
        </xdr:cNvPr>
        <xdr:cNvSpPr>
          <a:spLocks noChangeAspect="1" noChangeArrowheads="1"/>
        </xdr:cNvSpPr>
      </xdr:nvSpPr>
      <xdr:spPr bwMode="auto">
        <a:xfrm>
          <a:off x="202565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638</xdr:row>
      <xdr:rowOff>0</xdr:rowOff>
    </xdr:from>
    <xdr:to>
      <xdr:col>2</xdr:col>
      <xdr:colOff>304800</xdr:colOff>
      <xdr:row>638</xdr:row>
      <xdr:rowOff>304800</xdr:rowOff>
    </xdr:to>
    <xdr:sp macro="" textlink="">
      <xdr:nvSpPr>
        <xdr:cNvPr id="27427" name="AutoShape 3875" descr="https://adas-server.mobiledrivetech.com/polarion/icons/default/enums/type_spike.gif">
          <a:hlinkClick xmlns:r="http://schemas.openxmlformats.org/officeDocument/2006/relationships" r:id="rId1274" tgtFrame="_blank"/>
          <a:extLst>
            <a:ext uri="{FF2B5EF4-FFF2-40B4-BE49-F238E27FC236}">
              <a16:creationId xmlns:a16="http://schemas.microsoft.com/office/drawing/2014/main" id="{B68619BC-BDE0-4912-B284-36F2BCC9F579}"/>
            </a:ext>
          </a:extLst>
        </xdr:cNvPr>
        <xdr:cNvSpPr>
          <a:spLocks noChangeAspect="1" noChangeArrowheads="1"/>
        </xdr:cNvSpPr>
      </xdr:nvSpPr>
      <xdr:spPr bwMode="auto">
        <a:xfrm>
          <a:off x="265430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638</xdr:row>
      <xdr:rowOff>0</xdr:rowOff>
    </xdr:from>
    <xdr:to>
      <xdr:col>3</xdr:col>
      <xdr:colOff>304800</xdr:colOff>
      <xdr:row>638</xdr:row>
      <xdr:rowOff>304800</xdr:rowOff>
    </xdr:to>
    <xdr:sp macro="" textlink="">
      <xdr:nvSpPr>
        <xdr:cNvPr id="27428" name="AutoShape 3876" descr="https://adas-server.mobiledrivetech.com/polarion/icons/default/enums/type_spike.gif">
          <a:hlinkClick xmlns:r="http://schemas.openxmlformats.org/officeDocument/2006/relationships" r:id="rId1274" tgtFrame="_top"/>
          <a:extLst>
            <a:ext uri="{FF2B5EF4-FFF2-40B4-BE49-F238E27FC236}">
              <a16:creationId xmlns:a16="http://schemas.microsoft.com/office/drawing/2014/main" id="{F94BD089-7FFE-4B0F-A3DA-719CD7CCE6B0}"/>
            </a:ext>
          </a:extLst>
        </xdr:cNvPr>
        <xdr:cNvSpPr>
          <a:spLocks noChangeAspect="1" noChangeArrowheads="1"/>
        </xdr:cNvSpPr>
      </xdr:nvSpPr>
      <xdr:spPr bwMode="auto">
        <a:xfrm>
          <a:off x="5797550" y="4165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639</xdr:row>
      <xdr:rowOff>0</xdr:rowOff>
    </xdr:from>
    <xdr:to>
      <xdr:col>0</xdr:col>
      <xdr:colOff>304800</xdr:colOff>
      <xdr:row>639</xdr:row>
      <xdr:rowOff>304800</xdr:rowOff>
    </xdr:to>
    <xdr:sp macro="" textlink="">
      <xdr:nvSpPr>
        <xdr:cNvPr id="27429" name="AutoShape 3877" descr="https://adas-server.mobiledrivetech.com/polarion/ria/images/suspect.gif">
          <a:extLst>
            <a:ext uri="{FF2B5EF4-FFF2-40B4-BE49-F238E27FC236}">
              <a16:creationId xmlns:a16="http://schemas.microsoft.com/office/drawing/2014/main" id="{1AFB1BCE-76DA-4923-B6F5-5E979991D30A}"/>
            </a:ext>
          </a:extLst>
        </xdr:cNvPr>
        <xdr:cNvSpPr>
          <a:spLocks noChangeAspect="1" noChangeArrowheads="1"/>
        </xdr:cNvSpPr>
      </xdr:nvSpPr>
      <xdr:spPr bwMode="auto">
        <a:xfrm>
          <a:off x="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639</xdr:row>
      <xdr:rowOff>0</xdr:rowOff>
    </xdr:from>
    <xdr:to>
      <xdr:col>0</xdr:col>
      <xdr:colOff>615950</xdr:colOff>
      <xdr:row>639</xdr:row>
      <xdr:rowOff>304800</xdr:rowOff>
    </xdr:to>
    <xdr:sp macro="" textlink="">
      <xdr:nvSpPr>
        <xdr:cNvPr id="27430" name="AutoShape 3878">
          <a:extLst>
            <a:ext uri="{FF2B5EF4-FFF2-40B4-BE49-F238E27FC236}">
              <a16:creationId xmlns:a16="http://schemas.microsoft.com/office/drawing/2014/main" id="{5109E083-5DFF-4AF3-97C7-52782D897D86}"/>
            </a:ext>
          </a:extLst>
        </xdr:cNvPr>
        <xdr:cNvSpPr>
          <a:spLocks noChangeAspect="1" noChangeArrowheads="1"/>
        </xdr:cNvSpPr>
      </xdr:nvSpPr>
      <xdr:spPr bwMode="auto">
        <a:xfrm>
          <a:off x="31115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639</xdr:row>
      <xdr:rowOff>0</xdr:rowOff>
    </xdr:from>
    <xdr:to>
      <xdr:col>0</xdr:col>
      <xdr:colOff>927100</xdr:colOff>
      <xdr:row>639</xdr:row>
      <xdr:rowOff>304800</xdr:rowOff>
    </xdr:to>
    <xdr:sp macro="" textlink="">
      <xdr:nvSpPr>
        <xdr:cNvPr id="27431" name="AutoShape 3879" descr="https://adas-server.mobiledrivetech.com/polarion/icons/default/enums/type_purple_spec.png">
          <a:hlinkClick xmlns:r="http://schemas.openxmlformats.org/officeDocument/2006/relationships" r:id="rId1275" tgtFrame="_blank"/>
          <a:extLst>
            <a:ext uri="{FF2B5EF4-FFF2-40B4-BE49-F238E27FC236}">
              <a16:creationId xmlns:a16="http://schemas.microsoft.com/office/drawing/2014/main" id="{D9FF7919-C878-465A-9A8D-2382AFDE0CBA}"/>
            </a:ext>
          </a:extLst>
        </xdr:cNvPr>
        <xdr:cNvSpPr>
          <a:spLocks noChangeAspect="1" noChangeArrowheads="1"/>
        </xdr:cNvSpPr>
      </xdr:nvSpPr>
      <xdr:spPr bwMode="auto">
        <a:xfrm>
          <a:off x="62230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639</xdr:row>
      <xdr:rowOff>0</xdr:rowOff>
    </xdr:from>
    <xdr:to>
      <xdr:col>1</xdr:col>
      <xdr:colOff>304800</xdr:colOff>
      <xdr:row>639</xdr:row>
      <xdr:rowOff>304800</xdr:rowOff>
    </xdr:to>
    <xdr:sp macro="" textlink="">
      <xdr:nvSpPr>
        <xdr:cNvPr id="27432" name="AutoShape 3880" descr="https://adas-server.mobiledrivetech.com/polarion/icons/default/enums/type_purple_spec.png">
          <a:hlinkClick xmlns:r="http://schemas.openxmlformats.org/officeDocument/2006/relationships" r:id="rId1275" tgtFrame="_top"/>
          <a:extLst>
            <a:ext uri="{FF2B5EF4-FFF2-40B4-BE49-F238E27FC236}">
              <a16:creationId xmlns:a16="http://schemas.microsoft.com/office/drawing/2014/main" id="{96C57B11-9D59-49AD-BD5F-103B26BBE6F6}"/>
            </a:ext>
          </a:extLst>
        </xdr:cNvPr>
        <xdr:cNvSpPr>
          <a:spLocks noChangeAspect="1" noChangeArrowheads="1"/>
        </xdr:cNvSpPr>
      </xdr:nvSpPr>
      <xdr:spPr bwMode="auto">
        <a:xfrm>
          <a:off x="202565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639</xdr:row>
      <xdr:rowOff>0</xdr:rowOff>
    </xdr:from>
    <xdr:to>
      <xdr:col>2</xdr:col>
      <xdr:colOff>304800</xdr:colOff>
      <xdr:row>639</xdr:row>
      <xdr:rowOff>304800</xdr:rowOff>
    </xdr:to>
    <xdr:sp macro="" textlink="">
      <xdr:nvSpPr>
        <xdr:cNvPr id="27433" name="AutoShape 3881" descr="https://adas-server.mobiledrivetech.com/polarion/icons/default/enums/type_spike.gif">
          <a:hlinkClick xmlns:r="http://schemas.openxmlformats.org/officeDocument/2006/relationships" r:id="rId1276" tgtFrame="_blank"/>
          <a:extLst>
            <a:ext uri="{FF2B5EF4-FFF2-40B4-BE49-F238E27FC236}">
              <a16:creationId xmlns:a16="http://schemas.microsoft.com/office/drawing/2014/main" id="{44EE2C88-CFCA-48AE-9306-C3BBA40A111E}"/>
            </a:ext>
          </a:extLst>
        </xdr:cNvPr>
        <xdr:cNvSpPr>
          <a:spLocks noChangeAspect="1" noChangeArrowheads="1"/>
        </xdr:cNvSpPr>
      </xdr:nvSpPr>
      <xdr:spPr bwMode="auto">
        <a:xfrm>
          <a:off x="265430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639</xdr:row>
      <xdr:rowOff>0</xdr:rowOff>
    </xdr:from>
    <xdr:to>
      <xdr:col>3</xdr:col>
      <xdr:colOff>304800</xdr:colOff>
      <xdr:row>639</xdr:row>
      <xdr:rowOff>304800</xdr:rowOff>
    </xdr:to>
    <xdr:sp macro="" textlink="">
      <xdr:nvSpPr>
        <xdr:cNvPr id="27434" name="AutoShape 3882" descr="https://adas-server.mobiledrivetech.com/polarion/icons/default/enums/type_spike.gif">
          <a:hlinkClick xmlns:r="http://schemas.openxmlformats.org/officeDocument/2006/relationships" r:id="rId1276" tgtFrame="_top"/>
          <a:extLst>
            <a:ext uri="{FF2B5EF4-FFF2-40B4-BE49-F238E27FC236}">
              <a16:creationId xmlns:a16="http://schemas.microsoft.com/office/drawing/2014/main" id="{8E3BD245-11FF-40EB-8466-6369EABDE46B}"/>
            </a:ext>
          </a:extLst>
        </xdr:cNvPr>
        <xdr:cNvSpPr>
          <a:spLocks noChangeAspect="1" noChangeArrowheads="1"/>
        </xdr:cNvSpPr>
      </xdr:nvSpPr>
      <xdr:spPr bwMode="auto">
        <a:xfrm>
          <a:off x="5797550" y="4172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640</xdr:row>
      <xdr:rowOff>0</xdr:rowOff>
    </xdr:from>
    <xdr:to>
      <xdr:col>0</xdr:col>
      <xdr:colOff>304800</xdr:colOff>
      <xdr:row>640</xdr:row>
      <xdr:rowOff>304800</xdr:rowOff>
    </xdr:to>
    <xdr:sp macro="" textlink="">
      <xdr:nvSpPr>
        <xdr:cNvPr id="27435" name="AutoShape 3883" descr="https://adas-server.mobiledrivetech.com/polarion/ria/images/suspect.gif">
          <a:extLst>
            <a:ext uri="{FF2B5EF4-FFF2-40B4-BE49-F238E27FC236}">
              <a16:creationId xmlns:a16="http://schemas.microsoft.com/office/drawing/2014/main" id="{F9400703-A214-4770-9C31-2070F943A319}"/>
            </a:ext>
          </a:extLst>
        </xdr:cNvPr>
        <xdr:cNvSpPr>
          <a:spLocks noChangeAspect="1" noChangeArrowheads="1"/>
        </xdr:cNvSpPr>
      </xdr:nvSpPr>
      <xdr:spPr bwMode="auto">
        <a:xfrm>
          <a:off x="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640</xdr:row>
      <xdr:rowOff>0</xdr:rowOff>
    </xdr:from>
    <xdr:to>
      <xdr:col>0</xdr:col>
      <xdr:colOff>615950</xdr:colOff>
      <xdr:row>640</xdr:row>
      <xdr:rowOff>304800</xdr:rowOff>
    </xdr:to>
    <xdr:sp macro="" textlink="">
      <xdr:nvSpPr>
        <xdr:cNvPr id="27436" name="AutoShape 3884">
          <a:extLst>
            <a:ext uri="{FF2B5EF4-FFF2-40B4-BE49-F238E27FC236}">
              <a16:creationId xmlns:a16="http://schemas.microsoft.com/office/drawing/2014/main" id="{68B942A9-153F-4367-AE36-437B17868260}"/>
            </a:ext>
          </a:extLst>
        </xdr:cNvPr>
        <xdr:cNvSpPr>
          <a:spLocks noChangeAspect="1" noChangeArrowheads="1"/>
        </xdr:cNvSpPr>
      </xdr:nvSpPr>
      <xdr:spPr bwMode="auto">
        <a:xfrm>
          <a:off x="31115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640</xdr:row>
      <xdr:rowOff>0</xdr:rowOff>
    </xdr:from>
    <xdr:to>
      <xdr:col>0</xdr:col>
      <xdr:colOff>927100</xdr:colOff>
      <xdr:row>640</xdr:row>
      <xdr:rowOff>304800</xdr:rowOff>
    </xdr:to>
    <xdr:sp macro="" textlink="">
      <xdr:nvSpPr>
        <xdr:cNvPr id="27437" name="AutoShape 3885" descr="https://adas-server.mobiledrivetech.com/polarion/icons/default/enums/type_purple_spec.png">
          <a:hlinkClick xmlns:r="http://schemas.openxmlformats.org/officeDocument/2006/relationships" r:id="rId1277" tgtFrame="_blank"/>
          <a:extLst>
            <a:ext uri="{FF2B5EF4-FFF2-40B4-BE49-F238E27FC236}">
              <a16:creationId xmlns:a16="http://schemas.microsoft.com/office/drawing/2014/main" id="{4B2635CC-462D-4194-916C-E6FD4D1BD003}"/>
            </a:ext>
          </a:extLst>
        </xdr:cNvPr>
        <xdr:cNvSpPr>
          <a:spLocks noChangeAspect="1" noChangeArrowheads="1"/>
        </xdr:cNvSpPr>
      </xdr:nvSpPr>
      <xdr:spPr bwMode="auto">
        <a:xfrm>
          <a:off x="62230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640</xdr:row>
      <xdr:rowOff>0</xdr:rowOff>
    </xdr:from>
    <xdr:to>
      <xdr:col>1</xdr:col>
      <xdr:colOff>304800</xdr:colOff>
      <xdr:row>640</xdr:row>
      <xdr:rowOff>304800</xdr:rowOff>
    </xdr:to>
    <xdr:sp macro="" textlink="">
      <xdr:nvSpPr>
        <xdr:cNvPr id="27438" name="AutoShape 3886" descr="https://adas-server.mobiledrivetech.com/polarion/icons/default/enums/type_purple_spec.png">
          <a:hlinkClick xmlns:r="http://schemas.openxmlformats.org/officeDocument/2006/relationships" r:id="rId1277" tgtFrame="_top"/>
          <a:extLst>
            <a:ext uri="{FF2B5EF4-FFF2-40B4-BE49-F238E27FC236}">
              <a16:creationId xmlns:a16="http://schemas.microsoft.com/office/drawing/2014/main" id="{F03B7082-E8E7-43FA-AE58-50A8FD3A0B90}"/>
            </a:ext>
          </a:extLst>
        </xdr:cNvPr>
        <xdr:cNvSpPr>
          <a:spLocks noChangeAspect="1" noChangeArrowheads="1"/>
        </xdr:cNvSpPr>
      </xdr:nvSpPr>
      <xdr:spPr bwMode="auto">
        <a:xfrm>
          <a:off x="202565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640</xdr:row>
      <xdr:rowOff>0</xdr:rowOff>
    </xdr:from>
    <xdr:to>
      <xdr:col>2</xdr:col>
      <xdr:colOff>304800</xdr:colOff>
      <xdr:row>640</xdr:row>
      <xdr:rowOff>304800</xdr:rowOff>
    </xdr:to>
    <xdr:sp macro="" textlink="">
      <xdr:nvSpPr>
        <xdr:cNvPr id="27439" name="AutoShape 3887" descr="https://adas-server.mobiledrivetech.com/polarion/icons/default/enums/type_spike.gif">
          <a:hlinkClick xmlns:r="http://schemas.openxmlformats.org/officeDocument/2006/relationships" r:id="rId1278" tgtFrame="_blank"/>
          <a:extLst>
            <a:ext uri="{FF2B5EF4-FFF2-40B4-BE49-F238E27FC236}">
              <a16:creationId xmlns:a16="http://schemas.microsoft.com/office/drawing/2014/main" id="{C6004813-7DAB-4216-82D4-08D013C06DB6}"/>
            </a:ext>
          </a:extLst>
        </xdr:cNvPr>
        <xdr:cNvSpPr>
          <a:spLocks noChangeAspect="1" noChangeArrowheads="1"/>
        </xdr:cNvSpPr>
      </xdr:nvSpPr>
      <xdr:spPr bwMode="auto">
        <a:xfrm>
          <a:off x="265430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640</xdr:row>
      <xdr:rowOff>0</xdr:rowOff>
    </xdr:from>
    <xdr:to>
      <xdr:col>3</xdr:col>
      <xdr:colOff>304800</xdr:colOff>
      <xdr:row>640</xdr:row>
      <xdr:rowOff>304800</xdr:rowOff>
    </xdr:to>
    <xdr:sp macro="" textlink="">
      <xdr:nvSpPr>
        <xdr:cNvPr id="27440" name="AutoShape 3888" descr="https://adas-server.mobiledrivetech.com/polarion/icons/default/enums/type_spike.gif">
          <a:hlinkClick xmlns:r="http://schemas.openxmlformats.org/officeDocument/2006/relationships" r:id="rId1278" tgtFrame="_top"/>
          <a:extLst>
            <a:ext uri="{FF2B5EF4-FFF2-40B4-BE49-F238E27FC236}">
              <a16:creationId xmlns:a16="http://schemas.microsoft.com/office/drawing/2014/main" id="{F937D39C-0561-4A69-8EEB-183328A4104D}"/>
            </a:ext>
          </a:extLst>
        </xdr:cNvPr>
        <xdr:cNvSpPr>
          <a:spLocks noChangeAspect="1" noChangeArrowheads="1"/>
        </xdr:cNvSpPr>
      </xdr:nvSpPr>
      <xdr:spPr bwMode="auto">
        <a:xfrm>
          <a:off x="5797550" y="4178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641</xdr:row>
      <xdr:rowOff>0</xdr:rowOff>
    </xdr:from>
    <xdr:to>
      <xdr:col>0</xdr:col>
      <xdr:colOff>304800</xdr:colOff>
      <xdr:row>641</xdr:row>
      <xdr:rowOff>304800</xdr:rowOff>
    </xdr:to>
    <xdr:sp macro="" textlink="">
      <xdr:nvSpPr>
        <xdr:cNvPr id="27441" name="AutoShape 3889" descr="https://adas-server.mobiledrivetech.com/polarion/ria/images/suspect.gif">
          <a:extLst>
            <a:ext uri="{FF2B5EF4-FFF2-40B4-BE49-F238E27FC236}">
              <a16:creationId xmlns:a16="http://schemas.microsoft.com/office/drawing/2014/main" id="{9A4C8E16-EFE5-4A3A-B870-77598CE12484}"/>
            </a:ext>
          </a:extLst>
        </xdr:cNvPr>
        <xdr:cNvSpPr>
          <a:spLocks noChangeAspect="1" noChangeArrowheads="1"/>
        </xdr:cNvSpPr>
      </xdr:nvSpPr>
      <xdr:spPr bwMode="auto">
        <a:xfrm>
          <a:off x="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641</xdr:row>
      <xdr:rowOff>0</xdr:rowOff>
    </xdr:from>
    <xdr:to>
      <xdr:col>0</xdr:col>
      <xdr:colOff>615950</xdr:colOff>
      <xdr:row>641</xdr:row>
      <xdr:rowOff>304800</xdr:rowOff>
    </xdr:to>
    <xdr:sp macro="" textlink="">
      <xdr:nvSpPr>
        <xdr:cNvPr id="27442" name="AutoShape 3890">
          <a:extLst>
            <a:ext uri="{FF2B5EF4-FFF2-40B4-BE49-F238E27FC236}">
              <a16:creationId xmlns:a16="http://schemas.microsoft.com/office/drawing/2014/main" id="{143A4CF7-F664-44BA-990E-DA53B986243A}"/>
            </a:ext>
          </a:extLst>
        </xdr:cNvPr>
        <xdr:cNvSpPr>
          <a:spLocks noChangeAspect="1" noChangeArrowheads="1"/>
        </xdr:cNvSpPr>
      </xdr:nvSpPr>
      <xdr:spPr bwMode="auto">
        <a:xfrm>
          <a:off x="31115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641</xdr:row>
      <xdr:rowOff>0</xdr:rowOff>
    </xdr:from>
    <xdr:to>
      <xdr:col>0</xdr:col>
      <xdr:colOff>927100</xdr:colOff>
      <xdr:row>641</xdr:row>
      <xdr:rowOff>304800</xdr:rowOff>
    </xdr:to>
    <xdr:sp macro="" textlink="">
      <xdr:nvSpPr>
        <xdr:cNvPr id="27443" name="AutoShape 3891" descr="https://adas-server.mobiledrivetech.com/polarion/icons/default/enums/type_purple_spec.png">
          <a:hlinkClick xmlns:r="http://schemas.openxmlformats.org/officeDocument/2006/relationships" r:id="rId1279" tgtFrame="_blank"/>
          <a:extLst>
            <a:ext uri="{FF2B5EF4-FFF2-40B4-BE49-F238E27FC236}">
              <a16:creationId xmlns:a16="http://schemas.microsoft.com/office/drawing/2014/main" id="{59F978AA-B310-4FCE-BEBA-92AAAFEFB1F8}"/>
            </a:ext>
          </a:extLst>
        </xdr:cNvPr>
        <xdr:cNvSpPr>
          <a:spLocks noChangeAspect="1" noChangeArrowheads="1"/>
        </xdr:cNvSpPr>
      </xdr:nvSpPr>
      <xdr:spPr bwMode="auto">
        <a:xfrm>
          <a:off x="62230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641</xdr:row>
      <xdr:rowOff>0</xdr:rowOff>
    </xdr:from>
    <xdr:to>
      <xdr:col>1</xdr:col>
      <xdr:colOff>304800</xdr:colOff>
      <xdr:row>641</xdr:row>
      <xdr:rowOff>304800</xdr:rowOff>
    </xdr:to>
    <xdr:sp macro="" textlink="">
      <xdr:nvSpPr>
        <xdr:cNvPr id="27444" name="AutoShape 3892" descr="https://adas-server.mobiledrivetech.com/polarion/icons/default/enums/type_purple_spec.png">
          <a:hlinkClick xmlns:r="http://schemas.openxmlformats.org/officeDocument/2006/relationships" r:id="rId1279" tgtFrame="_top"/>
          <a:extLst>
            <a:ext uri="{FF2B5EF4-FFF2-40B4-BE49-F238E27FC236}">
              <a16:creationId xmlns:a16="http://schemas.microsoft.com/office/drawing/2014/main" id="{535D6CD7-B8F1-4FE6-AADE-E0C0FF5FEF5A}"/>
            </a:ext>
          </a:extLst>
        </xdr:cNvPr>
        <xdr:cNvSpPr>
          <a:spLocks noChangeAspect="1" noChangeArrowheads="1"/>
        </xdr:cNvSpPr>
      </xdr:nvSpPr>
      <xdr:spPr bwMode="auto">
        <a:xfrm>
          <a:off x="202565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641</xdr:row>
      <xdr:rowOff>0</xdr:rowOff>
    </xdr:from>
    <xdr:to>
      <xdr:col>2</xdr:col>
      <xdr:colOff>304800</xdr:colOff>
      <xdr:row>641</xdr:row>
      <xdr:rowOff>304800</xdr:rowOff>
    </xdr:to>
    <xdr:sp macro="" textlink="">
      <xdr:nvSpPr>
        <xdr:cNvPr id="27445" name="AutoShape 3893" descr="https://adas-server.mobiledrivetech.com/polarion/icons/default/enums/type_spike.gif">
          <a:hlinkClick xmlns:r="http://schemas.openxmlformats.org/officeDocument/2006/relationships" r:id="rId1280" tgtFrame="_blank"/>
          <a:extLst>
            <a:ext uri="{FF2B5EF4-FFF2-40B4-BE49-F238E27FC236}">
              <a16:creationId xmlns:a16="http://schemas.microsoft.com/office/drawing/2014/main" id="{3634D10C-7334-4A14-A3E9-510E1B9D1029}"/>
            </a:ext>
          </a:extLst>
        </xdr:cNvPr>
        <xdr:cNvSpPr>
          <a:spLocks noChangeAspect="1" noChangeArrowheads="1"/>
        </xdr:cNvSpPr>
      </xdr:nvSpPr>
      <xdr:spPr bwMode="auto">
        <a:xfrm>
          <a:off x="265430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641</xdr:row>
      <xdr:rowOff>0</xdr:rowOff>
    </xdr:from>
    <xdr:to>
      <xdr:col>3</xdr:col>
      <xdr:colOff>304800</xdr:colOff>
      <xdr:row>641</xdr:row>
      <xdr:rowOff>304800</xdr:rowOff>
    </xdr:to>
    <xdr:sp macro="" textlink="">
      <xdr:nvSpPr>
        <xdr:cNvPr id="27446" name="AutoShape 3894" descr="https://adas-server.mobiledrivetech.com/polarion/icons/default/enums/type_spike.gif">
          <a:hlinkClick xmlns:r="http://schemas.openxmlformats.org/officeDocument/2006/relationships" r:id="rId1280" tgtFrame="_top"/>
          <a:extLst>
            <a:ext uri="{FF2B5EF4-FFF2-40B4-BE49-F238E27FC236}">
              <a16:creationId xmlns:a16="http://schemas.microsoft.com/office/drawing/2014/main" id="{83DA5E0B-230D-4DA3-AD77-DA73777E2619}"/>
            </a:ext>
          </a:extLst>
        </xdr:cNvPr>
        <xdr:cNvSpPr>
          <a:spLocks noChangeAspect="1" noChangeArrowheads="1"/>
        </xdr:cNvSpPr>
      </xdr:nvSpPr>
      <xdr:spPr bwMode="auto">
        <a:xfrm>
          <a:off x="5797550" y="4185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642</xdr:row>
      <xdr:rowOff>0</xdr:rowOff>
    </xdr:from>
    <xdr:to>
      <xdr:col>0</xdr:col>
      <xdr:colOff>304800</xdr:colOff>
      <xdr:row>642</xdr:row>
      <xdr:rowOff>304800</xdr:rowOff>
    </xdr:to>
    <xdr:sp macro="" textlink="">
      <xdr:nvSpPr>
        <xdr:cNvPr id="27447" name="AutoShape 3895" descr="https://adas-server.mobiledrivetech.com/polarion/ria/images/suspect.gif">
          <a:extLst>
            <a:ext uri="{FF2B5EF4-FFF2-40B4-BE49-F238E27FC236}">
              <a16:creationId xmlns:a16="http://schemas.microsoft.com/office/drawing/2014/main" id="{6FF5E19C-A29E-4B3C-A132-06080D5DCA81}"/>
            </a:ext>
          </a:extLst>
        </xdr:cNvPr>
        <xdr:cNvSpPr>
          <a:spLocks noChangeAspect="1" noChangeArrowheads="1"/>
        </xdr:cNvSpPr>
      </xdr:nvSpPr>
      <xdr:spPr bwMode="auto">
        <a:xfrm>
          <a:off x="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642</xdr:row>
      <xdr:rowOff>0</xdr:rowOff>
    </xdr:from>
    <xdr:to>
      <xdr:col>0</xdr:col>
      <xdr:colOff>615950</xdr:colOff>
      <xdr:row>642</xdr:row>
      <xdr:rowOff>304800</xdr:rowOff>
    </xdr:to>
    <xdr:sp macro="" textlink="">
      <xdr:nvSpPr>
        <xdr:cNvPr id="27448" name="AutoShape 3896">
          <a:extLst>
            <a:ext uri="{FF2B5EF4-FFF2-40B4-BE49-F238E27FC236}">
              <a16:creationId xmlns:a16="http://schemas.microsoft.com/office/drawing/2014/main" id="{AA856509-EB6A-438B-B4E9-1E3461DD7B05}"/>
            </a:ext>
          </a:extLst>
        </xdr:cNvPr>
        <xdr:cNvSpPr>
          <a:spLocks noChangeAspect="1" noChangeArrowheads="1"/>
        </xdr:cNvSpPr>
      </xdr:nvSpPr>
      <xdr:spPr bwMode="auto">
        <a:xfrm>
          <a:off x="31115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642</xdr:row>
      <xdr:rowOff>0</xdr:rowOff>
    </xdr:from>
    <xdr:to>
      <xdr:col>0</xdr:col>
      <xdr:colOff>927100</xdr:colOff>
      <xdr:row>642</xdr:row>
      <xdr:rowOff>304800</xdr:rowOff>
    </xdr:to>
    <xdr:sp macro="" textlink="">
      <xdr:nvSpPr>
        <xdr:cNvPr id="27449" name="AutoShape 3897" descr="https://adas-server.mobiledrivetech.com/polarion/icons/default/enums/type_purple_spec.png">
          <a:hlinkClick xmlns:r="http://schemas.openxmlformats.org/officeDocument/2006/relationships" r:id="rId1281" tgtFrame="_blank"/>
          <a:extLst>
            <a:ext uri="{FF2B5EF4-FFF2-40B4-BE49-F238E27FC236}">
              <a16:creationId xmlns:a16="http://schemas.microsoft.com/office/drawing/2014/main" id="{29789569-7C87-49DC-AB7C-65DAC1AFB893}"/>
            </a:ext>
          </a:extLst>
        </xdr:cNvPr>
        <xdr:cNvSpPr>
          <a:spLocks noChangeAspect="1" noChangeArrowheads="1"/>
        </xdr:cNvSpPr>
      </xdr:nvSpPr>
      <xdr:spPr bwMode="auto">
        <a:xfrm>
          <a:off x="62230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642</xdr:row>
      <xdr:rowOff>0</xdr:rowOff>
    </xdr:from>
    <xdr:to>
      <xdr:col>1</xdr:col>
      <xdr:colOff>304800</xdr:colOff>
      <xdr:row>642</xdr:row>
      <xdr:rowOff>304800</xdr:rowOff>
    </xdr:to>
    <xdr:sp macro="" textlink="">
      <xdr:nvSpPr>
        <xdr:cNvPr id="27450" name="AutoShape 3898" descr="https://adas-server.mobiledrivetech.com/polarion/icons/default/enums/type_purple_spec.png">
          <a:hlinkClick xmlns:r="http://schemas.openxmlformats.org/officeDocument/2006/relationships" r:id="rId1281" tgtFrame="_top"/>
          <a:extLst>
            <a:ext uri="{FF2B5EF4-FFF2-40B4-BE49-F238E27FC236}">
              <a16:creationId xmlns:a16="http://schemas.microsoft.com/office/drawing/2014/main" id="{1CBF0ABB-7E6E-4EF1-9743-05A2A8A47B2D}"/>
            </a:ext>
          </a:extLst>
        </xdr:cNvPr>
        <xdr:cNvSpPr>
          <a:spLocks noChangeAspect="1" noChangeArrowheads="1"/>
        </xdr:cNvSpPr>
      </xdr:nvSpPr>
      <xdr:spPr bwMode="auto">
        <a:xfrm>
          <a:off x="202565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642</xdr:row>
      <xdr:rowOff>0</xdr:rowOff>
    </xdr:from>
    <xdr:to>
      <xdr:col>2</xdr:col>
      <xdr:colOff>304800</xdr:colOff>
      <xdr:row>642</xdr:row>
      <xdr:rowOff>304800</xdr:rowOff>
    </xdr:to>
    <xdr:sp macro="" textlink="">
      <xdr:nvSpPr>
        <xdr:cNvPr id="27451" name="AutoShape 3899" descr="https://adas-server.mobiledrivetech.com/polarion/ria/images/suspect.gif">
          <a:extLst>
            <a:ext uri="{FF2B5EF4-FFF2-40B4-BE49-F238E27FC236}">
              <a16:creationId xmlns:a16="http://schemas.microsoft.com/office/drawing/2014/main" id="{E61AFE32-9BB4-4BE5-9571-E139C79F0DCA}"/>
            </a:ext>
          </a:extLst>
        </xdr:cNvPr>
        <xdr:cNvSpPr>
          <a:spLocks noChangeAspect="1" noChangeArrowheads="1"/>
        </xdr:cNvSpPr>
      </xdr:nvSpPr>
      <xdr:spPr bwMode="auto">
        <a:xfrm>
          <a:off x="265430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642</xdr:row>
      <xdr:rowOff>0</xdr:rowOff>
    </xdr:from>
    <xdr:to>
      <xdr:col>2</xdr:col>
      <xdr:colOff>615950</xdr:colOff>
      <xdr:row>642</xdr:row>
      <xdr:rowOff>304800</xdr:rowOff>
    </xdr:to>
    <xdr:sp macro="" textlink="">
      <xdr:nvSpPr>
        <xdr:cNvPr id="27452" name="AutoShape 3900">
          <a:extLst>
            <a:ext uri="{FF2B5EF4-FFF2-40B4-BE49-F238E27FC236}">
              <a16:creationId xmlns:a16="http://schemas.microsoft.com/office/drawing/2014/main" id="{A2E6045F-D134-4EB6-A8CB-9EAB73BCC5B5}"/>
            </a:ext>
          </a:extLst>
        </xdr:cNvPr>
        <xdr:cNvSpPr>
          <a:spLocks noChangeAspect="1" noChangeArrowheads="1"/>
        </xdr:cNvSpPr>
      </xdr:nvSpPr>
      <xdr:spPr bwMode="auto">
        <a:xfrm>
          <a:off x="296545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642</xdr:row>
      <xdr:rowOff>0</xdr:rowOff>
    </xdr:from>
    <xdr:to>
      <xdr:col>2</xdr:col>
      <xdr:colOff>927100</xdr:colOff>
      <xdr:row>642</xdr:row>
      <xdr:rowOff>304800</xdr:rowOff>
    </xdr:to>
    <xdr:sp macro="" textlink="">
      <xdr:nvSpPr>
        <xdr:cNvPr id="27453" name="AutoShape 3901" descr="https://adas-server.mobiledrivetech.com/polarion/icons/default/enums/type_spike.gif">
          <a:hlinkClick xmlns:r="http://schemas.openxmlformats.org/officeDocument/2006/relationships" r:id="rId1282" tgtFrame="_blank"/>
          <a:extLst>
            <a:ext uri="{FF2B5EF4-FFF2-40B4-BE49-F238E27FC236}">
              <a16:creationId xmlns:a16="http://schemas.microsoft.com/office/drawing/2014/main" id="{F02C1468-2E56-426E-A942-5342BC2877F6}"/>
            </a:ext>
          </a:extLst>
        </xdr:cNvPr>
        <xdr:cNvSpPr>
          <a:spLocks noChangeAspect="1" noChangeArrowheads="1"/>
        </xdr:cNvSpPr>
      </xdr:nvSpPr>
      <xdr:spPr bwMode="auto">
        <a:xfrm>
          <a:off x="327660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642</xdr:row>
      <xdr:rowOff>0</xdr:rowOff>
    </xdr:from>
    <xdr:to>
      <xdr:col>3</xdr:col>
      <xdr:colOff>304800</xdr:colOff>
      <xdr:row>642</xdr:row>
      <xdr:rowOff>304800</xdr:rowOff>
    </xdr:to>
    <xdr:sp macro="" textlink="">
      <xdr:nvSpPr>
        <xdr:cNvPr id="27454" name="AutoShape 3902" descr="https://adas-server.mobiledrivetech.com/polarion/icons/default/enums/type_spike.gif">
          <a:hlinkClick xmlns:r="http://schemas.openxmlformats.org/officeDocument/2006/relationships" r:id="rId1282" tgtFrame="_top"/>
          <a:extLst>
            <a:ext uri="{FF2B5EF4-FFF2-40B4-BE49-F238E27FC236}">
              <a16:creationId xmlns:a16="http://schemas.microsoft.com/office/drawing/2014/main" id="{2659E5C9-541E-4E7C-9D8F-75DCCB924DA0}"/>
            </a:ext>
          </a:extLst>
        </xdr:cNvPr>
        <xdr:cNvSpPr>
          <a:spLocks noChangeAspect="1" noChangeArrowheads="1"/>
        </xdr:cNvSpPr>
      </xdr:nvSpPr>
      <xdr:spPr bwMode="auto">
        <a:xfrm>
          <a:off x="5797550" y="4191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643</xdr:row>
      <xdr:rowOff>0</xdr:rowOff>
    </xdr:from>
    <xdr:to>
      <xdr:col>0</xdr:col>
      <xdr:colOff>304800</xdr:colOff>
      <xdr:row>643</xdr:row>
      <xdr:rowOff>304800</xdr:rowOff>
    </xdr:to>
    <xdr:sp macro="" textlink="">
      <xdr:nvSpPr>
        <xdr:cNvPr id="27455" name="AutoShape 3903" descr="https://adas-server.mobiledrivetech.com/polarion/ria/images/suspect.gif">
          <a:extLst>
            <a:ext uri="{FF2B5EF4-FFF2-40B4-BE49-F238E27FC236}">
              <a16:creationId xmlns:a16="http://schemas.microsoft.com/office/drawing/2014/main" id="{20EF4AA6-53B0-4CC9-A845-2283AF906C70}"/>
            </a:ext>
          </a:extLst>
        </xdr:cNvPr>
        <xdr:cNvSpPr>
          <a:spLocks noChangeAspect="1" noChangeArrowheads="1"/>
        </xdr:cNvSpPr>
      </xdr:nvSpPr>
      <xdr:spPr bwMode="auto">
        <a:xfrm>
          <a:off x="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643</xdr:row>
      <xdr:rowOff>0</xdr:rowOff>
    </xdr:from>
    <xdr:to>
      <xdr:col>0</xdr:col>
      <xdr:colOff>615950</xdr:colOff>
      <xdr:row>643</xdr:row>
      <xdr:rowOff>304800</xdr:rowOff>
    </xdr:to>
    <xdr:sp macro="" textlink="">
      <xdr:nvSpPr>
        <xdr:cNvPr id="27456" name="AutoShape 3904">
          <a:extLst>
            <a:ext uri="{FF2B5EF4-FFF2-40B4-BE49-F238E27FC236}">
              <a16:creationId xmlns:a16="http://schemas.microsoft.com/office/drawing/2014/main" id="{A3E35389-6A4C-4655-9833-726C0DD693CF}"/>
            </a:ext>
          </a:extLst>
        </xdr:cNvPr>
        <xdr:cNvSpPr>
          <a:spLocks noChangeAspect="1" noChangeArrowheads="1"/>
        </xdr:cNvSpPr>
      </xdr:nvSpPr>
      <xdr:spPr bwMode="auto">
        <a:xfrm>
          <a:off x="31115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643</xdr:row>
      <xdr:rowOff>0</xdr:rowOff>
    </xdr:from>
    <xdr:to>
      <xdr:col>0</xdr:col>
      <xdr:colOff>927100</xdr:colOff>
      <xdr:row>643</xdr:row>
      <xdr:rowOff>304800</xdr:rowOff>
    </xdr:to>
    <xdr:sp macro="" textlink="">
      <xdr:nvSpPr>
        <xdr:cNvPr id="27457" name="AutoShape 3905" descr="https://adas-server.mobiledrivetech.com/polarion/icons/default/enums/type_purple_spec.png">
          <a:hlinkClick xmlns:r="http://schemas.openxmlformats.org/officeDocument/2006/relationships" r:id="rId1283" tgtFrame="_blank"/>
          <a:extLst>
            <a:ext uri="{FF2B5EF4-FFF2-40B4-BE49-F238E27FC236}">
              <a16:creationId xmlns:a16="http://schemas.microsoft.com/office/drawing/2014/main" id="{D6C5F8FB-6C60-4223-8232-AAF7569389A3}"/>
            </a:ext>
          </a:extLst>
        </xdr:cNvPr>
        <xdr:cNvSpPr>
          <a:spLocks noChangeAspect="1" noChangeArrowheads="1"/>
        </xdr:cNvSpPr>
      </xdr:nvSpPr>
      <xdr:spPr bwMode="auto">
        <a:xfrm>
          <a:off x="62230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643</xdr:row>
      <xdr:rowOff>0</xdr:rowOff>
    </xdr:from>
    <xdr:to>
      <xdr:col>1</xdr:col>
      <xdr:colOff>304800</xdr:colOff>
      <xdr:row>643</xdr:row>
      <xdr:rowOff>304800</xdr:rowOff>
    </xdr:to>
    <xdr:sp macro="" textlink="">
      <xdr:nvSpPr>
        <xdr:cNvPr id="27458" name="AutoShape 3906" descr="https://adas-server.mobiledrivetech.com/polarion/icons/default/enums/type_purple_spec.png">
          <a:hlinkClick xmlns:r="http://schemas.openxmlformats.org/officeDocument/2006/relationships" r:id="rId1283" tgtFrame="_top"/>
          <a:extLst>
            <a:ext uri="{FF2B5EF4-FFF2-40B4-BE49-F238E27FC236}">
              <a16:creationId xmlns:a16="http://schemas.microsoft.com/office/drawing/2014/main" id="{8054D232-0FB2-4F7F-A1F0-35CF42BB4493}"/>
            </a:ext>
          </a:extLst>
        </xdr:cNvPr>
        <xdr:cNvSpPr>
          <a:spLocks noChangeAspect="1" noChangeArrowheads="1"/>
        </xdr:cNvSpPr>
      </xdr:nvSpPr>
      <xdr:spPr bwMode="auto">
        <a:xfrm>
          <a:off x="202565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643</xdr:row>
      <xdr:rowOff>0</xdr:rowOff>
    </xdr:from>
    <xdr:to>
      <xdr:col>2</xdr:col>
      <xdr:colOff>304800</xdr:colOff>
      <xdr:row>643</xdr:row>
      <xdr:rowOff>304800</xdr:rowOff>
    </xdr:to>
    <xdr:sp macro="" textlink="">
      <xdr:nvSpPr>
        <xdr:cNvPr id="27459" name="AutoShape 3907" descr="https://adas-server.mobiledrivetech.com/polarion/icons/default/enums/type_spike.gif">
          <a:hlinkClick xmlns:r="http://schemas.openxmlformats.org/officeDocument/2006/relationships" r:id="rId1284" tgtFrame="_blank"/>
          <a:extLst>
            <a:ext uri="{FF2B5EF4-FFF2-40B4-BE49-F238E27FC236}">
              <a16:creationId xmlns:a16="http://schemas.microsoft.com/office/drawing/2014/main" id="{861BBF58-E27B-4C3E-808B-C20F19D69744}"/>
            </a:ext>
          </a:extLst>
        </xdr:cNvPr>
        <xdr:cNvSpPr>
          <a:spLocks noChangeAspect="1" noChangeArrowheads="1"/>
        </xdr:cNvSpPr>
      </xdr:nvSpPr>
      <xdr:spPr bwMode="auto">
        <a:xfrm>
          <a:off x="265430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643</xdr:row>
      <xdr:rowOff>0</xdr:rowOff>
    </xdr:from>
    <xdr:to>
      <xdr:col>3</xdr:col>
      <xdr:colOff>304800</xdr:colOff>
      <xdr:row>643</xdr:row>
      <xdr:rowOff>304800</xdr:rowOff>
    </xdr:to>
    <xdr:sp macro="" textlink="">
      <xdr:nvSpPr>
        <xdr:cNvPr id="27460" name="AutoShape 3908" descr="https://adas-server.mobiledrivetech.com/polarion/icons/default/enums/type_spike.gif">
          <a:hlinkClick xmlns:r="http://schemas.openxmlformats.org/officeDocument/2006/relationships" r:id="rId1284" tgtFrame="_top"/>
          <a:extLst>
            <a:ext uri="{FF2B5EF4-FFF2-40B4-BE49-F238E27FC236}">
              <a16:creationId xmlns:a16="http://schemas.microsoft.com/office/drawing/2014/main" id="{263DE77C-92D8-4D91-AF42-E7BD85130DDD}"/>
            </a:ext>
          </a:extLst>
        </xdr:cNvPr>
        <xdr:cNvSpPr>
          <a:spLocks noChangeAspect="1" noChangeArrowheads="1"/>
        </xdr:cNvSpPr>
      </xdr:nvSpPr>
      <xdr:spPr bwMode="auto">
        <a:xfrm>
          <a:off x="5797550" y="4198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644</xdr:row>
      <xdr:rowOff>0</xdr:rowOff>
    </xdr:from>
    <xdr:to>
      <xdr:col>0</xdr:col>
      <xdr:colOff>304800</xdr:colOff>
      <xdr:row>644</xdr:row>
      <xdr:rowOff>304800</xdr:rowOff>
    </xdr:to>
    <xdr:sp macro="" textlink="">
      <xdr:nvSpPr>
        <xdr:cNvPr id="27461" name="AutoShape 3909" descr="https://adas-server.mobiledrivetech.com/polarion/ria/images/suspect.gif">
          <a:extLst>
            <a:ext uri="{FF2B5EF4-FFF2-40B4-BE49-F238E27FC236}">
              <a16:creationId xmlns:a16="http://schemas.microsoft.com/office/drawing/2014/main" id="{1EAFF664-7E0A-47A9-84C1-C61BABBACEFA}"/>
            </a:ext>
          </a:extLst>
        </xdr:cNvPr>
        <xdr:cNvSpPr>
          <a:spLocks noChangeAspect="1" noChangeArrowheads="1"/>
        </xdr:cNvSpPr>
      </xdr:nvSpPr>
      <xdr:spPr bwMode="auto">
        <a:xfrm>
          <a:off x="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644</xdr:row>
      <xdr:rowOff>0</xdr:rowOff>
    </xdr:from>
    <xdr:to>
      <xdr:col>0</xdr:col>
      <xdr:colOff>615950</xdr:colOff>
      <xdr:row>644</xdr:row>
      <xdr:rowOff>304800</xdr:rowOff>
    </xdr:to>
    <xdr:sp macro="" textlink="">
      <xdr:nvSpPr>
        <xdr:cNvPr id="27462" name="AutoShape 3910">
          <a:extLst>
            <a:ext uri="{FF2B5EF4-FFF2-40B4-BE49-F238E27FC236}">
              <a16:creationId xmlns:a16="http://schemas.microsoft.com/office/drawing/2014/main" id="{BAF36250-FF9C-4D35-B529-8C39438A6FB3}"/>
            </a:ext>
          </a:extLst>
        </xdr:cNvPr>
        <xdr:cNvSpPr>
          <a:spLocks noChangeAspect="1" noChangeArrowheads="1"/>
        </xdr:cNvSpPr>
      </xdr:nvSpPr>
      <xdr:spPr bwMode="auto">
        <a:xfrm>
          <a:off x="31115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644</xdr:row>
      <xdr:rowOff>0</xdr:rowOff>
    </xdr:from>
    <xdr:to>
      <xdr:col>0</xdr:col>
      <xdr:colOff>927100</xdr:colOff>
      <xdr:row>644</xdr:row>
      <xdr:rowOff>304800</xdr:rowOff>
    </xdr:to>
    <xdr:sp macro="" textlink="">
      <xdr:nvSpPr>
        <xdr:cNvPr id="27463" name="AutoShape 3911" descr="https://adas-server.mobiledrivetech.com/polarion/icons/default/enums/type_purple_spec.png">
          <a:hlinkClick xmlns:r="http://schemas.openxmlformats.org/officeDocument/2006/relationships" r:id="rId1285" tgtFrame="_blank"/>
          <a:extLst>
            <a:ext uri="{FF2B5EF4-FFF2-40B4-BE49-F238E27FC236}">
              <a16:creationId xmlns:a16="http://schemas.microsoft.com/office/drawing/2014/main" id="{7EE8C95A-0127-4961-8330-486B8DE5070F}"/>
            </a:ext>
          </a:extLst>
        </xdr:cNvPr>
        <xdr:cNvSpPr>
          <a:spLocks noChangeAspect="1" noChangeArrowheads="1"/>
        </xdr:cNvSpPr>
      </xdr:nvSpPr>
      <xdr:spPr bwMode="auto">
        <a:xfrm>
          <a:off x="62230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644</xdr:row>
      <xdr:rowOff>0</xdr:rowOff>
    </xdr:from>
    <xdr:to>
      <xdr:col>1</xdr:col>
      <xdr:colOff>304800</xdr:colOff>
      <xdr:row>644</xdr:row>
      <xdr:rowOff>304800</xdr:rowOff>
    </xdr:to>
    <xdr:sp macro="" textlink="">
      <xdr:nvSpPr>
        <xdr:cNvPr id="27464" name="AutoShape 3912" descr="https://adas-server.mobiledrivetech.com/polarion/icons/default/enums/type_purple_spec.png">
          <a:hlinkClick xmlns:r="http://schemas.openxmlformats.org/officeDocument/2006/relationships" r:id="rId1285" tgtFrame="_top"/>
          <a:extLst>
            <a:ext uri="{FF2B5EF4-FFF2-40B4-BE49-F238E27FC236}">
              <a16:creationId xmlns:a16="http://schemas.microsoft.com/office/drawing/2014/main" id="{2259DABB-FBBA-4108-985E-86AF07169745}"/>
            </a:ext>
          </a:extLst>
        </xdr:cNvPr>
        <xdr:cNvSpPr>
          <a:spLocks noChangeAspect="1" noChangeArrowheads="1"/>
        </xdr:cNvSpPr>
      </xdr:nvSpPr>
      <xdr:spPr bwMode="auto">
        <a:xfrm>
          <a:off x="202565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644</xdr:row>
      <xdr:rowOff>0</xdr:rowOff>
    </xdr:from>
    <xdr:to>
      <xdr:col>2</xdr:col>
      <xdr:colOff>304800</xdr:colOff>
      <xdr:row>644</xdr:row>
      <xdr:rowOff>304800</xdr:rowOff>
    </xdr:to>
    <xdr:sp macro="" textlink="">
      <xdr:nvSpPr>
        <xdr:cNvPr id="27465" name="AutoShape 3913" descr="https://adas-server.mobiledrivetech.com/polarion/ria/images/suspect.gif">
          <a:extLst>
            <a:ext uri="{FF2B5EF4-FFF2-40B4-BE49-F238E27FC236}">
              <a16:creationId xmlns:a16="http://schemas.microsoft.com/office/drawing/2014/main" id="{443B1631-CEF6-41FC-A9B0-3FAD18C740B9}"/>
            </a:ext>
          </a:extLst>
        </xdr:cNvPr>
        <xdr:cNvSpPr>
          <a:spLocks noChangeAspect="1" noChangeArrowheads="1"/>
        </xdr:cNvSpPr>
      </xdr:nvSpPr>
      <xdr:spPr bwMode="auto">
        <a:xfrm>
          <a:off x="265430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644</xdr:row>
      <xdr:rowOff>0</xdr:rowOff>
    </xdr:from>
    <xdr:to>
      <xdr:col>2</xdr:col>
      <xdr:colOff>615950</xdr:colOff>
      <xdr:row>644</xdr:row>
      <xdr:rowOff>304800</xdr:rowOff>
    </xdr:to>
    <xdr:sp macro="" textlink="">
      <xdr:nvSpPr>
        <xdr:cNvPr id="27466" name="AutoShape 3914">
          <a:extLst>
            <a:ext uri="{FF2B5EF4-FFF2-40B4-BE49-F238E27FC236}">
              <a16:creationId xmlns:a16="http://schemas.microsoft.com/office/drawing/2014/main" id="{F8304251-E534-4BF8-8FFA-F00B9D0A6123}"/>
            </a:ext>
          </a:extLst>
        </xdr:cNvPr>
        <xdr:cNvSpPr>
          <a:spLocks noChangeAspect="1" noChangeArrowheads="1"/>
        </xdr:cNvSpPr>
      </xdr:nvSpPr>
      <xdr:spPr bwMode="auto">
        <a:xfrm>
          <a:off x="296545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644</xdr:row>
      <xdr:rowOff>0</xdr:rowOff>
    </xdr:from>
    <xdr:to>
      <xdr:col>2</xdr:col>
      <xdr:colOff>927100</xdr:colOff>
      <xdr:row>644</xdr:row>
      <xdr:rowOff>304800</xdr:rowOff>
    </xdr:to>
    <xdr:sp macro="" textlink="">
      <xdr:nvSpPr>
        <xdr:cNvPr id="27467" name="AutoShape 3915" descr="https://adas-server.mobiledrivetech.com/polarion/icons/default/enums/type_spike.gif">
          <a:hlinkClick xmlns:r="http://schemas.openxmlformats.org/officeDocument/2006/relationships" r:id="rId1286" tgtFrame="_blank"/>
          <a:extLst>
            <a:ext uri="{FF2B5EF4-FFF2-40B4-BE49-F238E27FC236}">
              <a16:creationId xmlns:a16="http://schemas.microsoft.com/office/drawing/2014/main" id="{9FEFD467-FFD0-43D5-8ECC-6CBD8A6B8B53}"/>
            </a:ext>
          </a:extLst>
        </xdr:cNvPr>
        <xdr:cNvSpPr>
          <a:spLocks noChangeAspect="1" noChangeArrowheads="1"/>
        </xdr:cNvSpPr>
      </xdr:nvSpPr>
      <xdr:spPr bwMode="auto">
        <a:xfrm>
          <a:off x="327660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644</xdr:row>
      <xdr:rowOff>0</xdr:rowOff>
    </xdr:from>
    <xdr:to>
      <xdr:col>3</xdr:col>
      <xdr:colOff>304800</xdr:colOff>
      <xdr:row>644</xdr:row>
      <xdr:rowOff>304800</xdr:rowOff>
    </xdr:to>
    <xdr:sp macro="" textlink="">
      <xdr:nvSpPr>
        <xdr:cNvPr id="27468" name="AutoShape 3916" descr="https://adas-server.mobiledrivetech.com/polarion/icons/default/enums/type_spike.gif">
          <a:hlinkClick xmlns:r="http://schemas.openxmlformats.org/officeDocument/2006/relationships" r:id="rId1286" tgtFrame="_top"/>
          <a:extLst>
            <a:ext uri="{FF2B5EF4-FFF2-40B4-BE49-F238E27FC236}">
              <a16:creationId xmlns:a16="http://schemas.microsoft.com/office/drawing/2014/main" id="{3AACD16B-A571-40FF-83F9-8261BA2D4621}"/>
            </a:ext>
          </a:extLst>
        </xdr:cNvPr>
        <xdr:cNvSpPr>
          <a:spLocks noChangeAspect="1" noChangeArrowheads="1"/>
        </xdr:cNvSpPr>
      </xdr:nvSpPr>
      <xdr:spPr bwMode="auto">
        <a:xfrm>
          <a:off x="5797550" y="420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645</xdr:row>
      <xdr:rowOff>0</xdr:rowOff>
    </xdr:from>
    <xdr:to>
      <xdr:col>0</xdr:col>
      <xdr:colOff>304800</xdr:colOff>
      <xdr:row>645</xdr:row>
      <xdr:rowOff>304800</xdr:rowOff>
    </xdr:to>
    <xdr:sp macro="" textlink="">
      <xdr:nvSpPr>
        <xdr:cNvPr id="27469" name="AutoShape 3917" descr="https://adas-server.mobiledrivetech.com/polarion/ria/images/suspect.gif">
          <a:extLst>
            <a:ext uri="{FF2B5EF4-FFF2-40B4-BE49-F238E27FC236}">
              <a16:creationId xmlns:a16="http://schemas.microsoft.com/office/drawing/2014/main" id="{837BAFFC-0255-4047-9DD3-94305A685470}"/>
            </a:ext>
          </a:extLst>
        </xdr:cNvPr>
        <xdr:cNvSpPr>
          <a:spLocks noChangeAspect="1" noChangeArrowheads="1"/>
        </xdr:cNvSpPr>
      </xdr:nvSpPr>
      <xdr:spPr bwMode="auto">
        <a:xfrm>
          <a:off x="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645</xdr:row>
      <xdr:rowOff>0</xdr:rowOff>
    </xdr:from>
    <xdr:to>
      <xdr:col>0</xdr:col>
      <xdr:colOff>615950</xdr:colOff>
      <xdr:row>645</xdr:row>
      <xdr:rowOff>304800</xdr:rowOff>
    </xdr:to>
    <xdr:sp macro="" textlink="">
      <xdr:nvSpPr>
        <xdr:cNvPr id="27470" name="AutoShape 3918">
          <a:extLst>
            <a:ext uri="{FF2B5EF4-FFF2-40B4-BE49-F238E27FC236}">
              <a16:creationId xmlns:a16="http://schemas.microsoft.com/office/drawing/2014/main" id="{1AE96F5B-4E5E-412F-B4F9-51EC5F1BA9A0}"/>
            </a:ext>
          </a:extLst>
        </xdr:cNvPr>
        <xdr:cNvSpPr>
          <a:spLocks noChangeAspect="1" noChangeArrowheads="1"/>
        </xdr:cNvSpPr>
      </xdr:nvSpPr>
      <xdr:spPr bwMode="auto">
        <a:xfrm>
          <a:off x="31115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645</xdr:row>
      <xdr:rowOff>0</xdr:rowOff>
    </xdr:from>
    <xdr:to>
      <xdr:col>0</xdr:col>
      <xdr:colOff>927100</xdr:colOff>
      <xdr:row>645</xdr:row>
      <xdr:rowOff>304800</xdr:rowOff>
    </xdr:to>
    <xdr:sp macro="" textlink="">
      <xdr:nvSpPr>
        <xdr:cNvPr id="27471" name="AutoShape 3919" descr="https://adas-server.mobiledrivetech.com/polarion/icons/default/enums/type_purple_spec.png">
          <a:hlinkClick xmlns:r="http://schemas.openxmlformats.org/officeDocument/2006/relationships" r:id="rId1287" tgtFrame="_blank"/>
          <a:extLst>
            <a:ext uri="{FF2B5EF4-FFF2-40B4-BE49-F238E27FC236}">
              <a16:creationId xmlns:a16="http://schemas.microsoft.com/office/drawing/2014/main" id="{7B613293-6F68-418B-AB7D-CCDAB7C82468}"/>
            </a:ext>
          </a:extLst>
        </xdr:cNvPr>
        <xdr:cNvSpPr>
          <a:spLocks noChangeAspect="1" noChangeArrowheads="1"/>
        </xdr:cNvSpPr>
      </xdr:nvSpPr>
      <xdr:spPr bwMode="auto">
        <a:xfrm>
          <a:off x="62230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645</xdr:row>
      <xdr:rowOff>0</xdr:rowOff>
    </xdr:from>
    <xdr:to>
      <xdr:col>1</xdr:col>
      <xdr:colOff>304800</xdr:colOff>
      <xdr:row>645</xdr:row>
      <xdr:rowOff>304800</xdr:rowOff>
    </xdr:to>
    <xdr:sp macro="" textlink="">
      <xdr:nvSpPr>
        <xdr:cNvPr id="27472" name="AutoShape 3920" descr="https://adas-server.mobiledrivetech.com/polarion/icons/default/enums/type_purple_spec.png">
          <a:hlinkClick xmlns:r="http://schemas.openxmlformats.org/officeDocument/2006/relationships" r:id="rId1287" tgtFrame="_top"/>
          <a:extLst>
            <a:ext uri="{FF2B5EF4-FFF2-40B4-BE49-F238E27FC236}">
              <a16:creationId xmlns:a16="http://schemas.microsoft.com/office/drawing/2014/main" id="{80EB130D-1E55-4FAB-B2FC-1631A244DE60}"/>
            </a:ext>
          </a:extLst>
        </xdr:cNvPr>
        <xdr:cNvSpPr>
          <a:spLocks noChangeAspect="1" noChangeArrowheads="1"/>
        </xdr:cNvSpPr>
      </xdr:nvSpPr>
      <xdr:spPr bwMode="auto">
        <a:xfrm>
          <a:off x="202565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645</xdr:row>
      <xdr:rowOff>0</xdr:rowOff>
    </xdr:from>
    <xdr:to>
      <xdr:col>2</xdr:col>
      <xdr:colOff>304800</xdr:colOff>
      <xdr:row>645</xdr:row>
      <xdr:rowOff>304800</xdr:rowOff>
    </xdr:to>
    <xdr:sp macro="" textlink="">
      <xdr:nvSpPr>
        <xdr:cNvPr id="27473" name="AutoShape 3921" descr="https://adas-server.mobiledrivetech.com/polarion/icons/default/enums/type_spike.gif">
          <a:hlinkClick xmlns:r="http://schemas.openxmlformats.org/officeDocument/2006/relationships" r:id="rId1288" tgtFrame="_blank"/>
          <a:extLst>
            <a:ext uri="{FF2B5EF4-FFF2-40B4-BE49-F238E27FC236}">
              <a16:creationId xmlns:a16="http://schemas.microsoft.com/office/drawing/2014/main" id="{DA957406-D1E2-428F-89F1-D702A0269829}"/>
            </a:ext>
          </a:extLst>
        </xdr:cNvPr>
        <xdr:cNvSpPr>
          <a:spLocks noChangeAspect="1" noChangeArrowheads="1"/>
        </xdr:cNvSpPr>
      </xdr:nvSpPr>
      <xdr:spPr bwMode="auto">
        <a:xfrm>
          <a:off x="265430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645</xdr:row>
      <xdr:rowOff>0</xdr:rowOff>
    </xdr:from>
    <xdr:to>
      <xdr:col>3</xdr:col>
      <xdr:colOff>304800</xdr:colOff>
      <xdr:row>645</xdr:row>
      <xdr:rowOff>304800</xdr:rowOff>
    </xdr:to>
    <xdr:sp macro="" textlink="">
      <xdr:nvSpPr>
        <xdr:cNvPr id="27474" name="AutoShape 3922" descr="https://adas-server.mobiledrivetech.com/polarion/icons/default/enums/type_spike.gif">
          <a:hlinkClick xmlns:r="http://schemas.openxmlformats.org/officeDocument/2006/relationships" r:id="rId1288" tgtFrame="_top"/>
          <a:extLst>
            <a:ext uri="{FF2B5EF4-FFF2-40B4-BE49-F238E27FC236}">
              <a16:creationId xmlns:a16="http://schemas.microsoft.com/office/drawing/2014/main" id="{B8C671C2-AEE6-49C7-9030-A32F3017FF8A}"/>
            </a:ext>
          </a:extLst>
        </xdr:cNvPr>
        <xdr:cNvSpPr>
          <a:spLocks noChangeAspect="1" noChangeArrowheads="1"/>
        </xdr:cNvSpPr>
      </xdr:nvSpPr>
      <xdr:spPr bwMode="auto">
        <a:xfrm>
          <a:off x="5797550" y="421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646</xdr:row>
      <xdr:rowOff>0</xdr:rowOff>
    </xdr:from>
    <xdr:to>
      <xdr:col>0</xdr:col>
      <xdr:colOff>304800</xdr:colOff>
      <xdr:row>646</xdr:row>
      <xdr:rowOff>304800</xdr:rowOff>
    </xdr:to>
    <xdr:sp macro="" textlink="">
      <xdr:nvSpPr>
        <xdr:cNvPr id="27475" name="AutoShape 3923" descr="https://adas-server.mobiledrivetech.com/polarion/ria/images/suspect.gif">
          <a:extLst>
            <a:ext uri="{FF2B5EF4-FFF2-40B4-BE49-F238E27FC236}">
              <a16:creationId xmlns:a16="http://schemas.microsoft.com/office/drawing/2014/main" id="{924E495B-B847-4287-AC50-D197404FB61B}"/>
            </a:ext>
          </a:extLst>
        </xdr:cNvPr>
        <xdr:cNvSpPr>
          <a:spLocks noChangeAspect="1" noChangeArrowheads="1"/>
        </xdr:cNvSpPr>
      </xdr:nvSpPr>
      <xdr:spPr bwMode="auto">
        <a:xfrm>
          <a:off x="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646</xdr:row>
      <xdr:rowOff>0</xdr:rowOff>
    </xdr:from>
    <xdr:to>
      <xdr:col>0</xdr:col>
      <xdr:colOff>615950</xdr:colOff>
      <xdr:row>646</xdr:row>
      <xdr:rowOff>304800</xdr:rowOff>
    </xdr:to>
    <xdr:sp macro="" textlink="">
      <xdr:nvSpPr>
        <xdr:cNvPr id="27476" name="AutoShape 3924">
          <a:extLst>
            <a:ext uri="{FF2B5EF4-FFF2-40B4-BE49-F238E27FC236}">
              <a16:creationId xmlns:a16="http://schemas.microsoft.com/office/drawing/2014/main" id="{84D00CCB-ABA5-4143-88D2-98AF3EA5F56B}"/>
            </a:ext>
          </a:extLst>
        </xdr:cNvPr>
        <xdr:cNvSpPr>
          <a:spLocks noChangeAspect="1" noChangeArrowheads="1"/>
        </xdr:cNvSpPr>
      </xdr:nvSpPr>
      <xdr:spPr bwMode="auto">
        <a:xfrm>
          <a:off x="31115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646</xdr:row>
      <xdr:rowOff>0</xdr:rowOff>
    </xdr:from>
    <xdr:to>
      <xdr:col>0</xdr:col>
      <xdr:colOff>927100</xdr:colOff>
      <xdr:row>646</xdr:row>
      <xdr:rowOff>304800</xdr:rowOff>
    </xdr:to>
    <xdr:sp macro="" textlink="">
      <xdr:nvSpPr>
        <xdr:cNvPr id="27477" name="AutoShape 3925" descr="https://adas-server.mobiledrivetech.com/polarion/icons/default/enums/type_purple_spec.png">
          <a:hlinkClick xmlns:r="http://schemas.openxmlformats.org/officeDocument/2006/relationships" r:id="rId1289" tgtFrame="_blank"/>
          <a:extLst>
            <a:ext uri="{FF2B5EF4-FFF2-40B4-BE49-F238E27FC236}">
              <a16:creationId xmlns:a16="http://schemas.microsoft.com/office/drawing/2014/main" id="{3DB848AE-B190-447D-B314-9DF6553554E4}"/>
            </a:ext>
          </a:extLst>
        </xdr:cNvPr>
        <xdr:cNvSpPr>
          <a:spLocks noChangeAspect="1" noChangeArrowheads="1"/>
        </xdr:cNvSpPr>
      </xdr:nvSpPr>
      <xdr:spPr bwMode="auto">
        <a:xfrm>
          <a:off x="62230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646</xdr:row>
      <xdr:rowOff>0</xdr:rowOff>
    </xdr:from>
    <xdr:to>
      <xdr:col>1</xdr:col>
      <xdr:colOff>304800</xdr:colOff>
      <xdr:row>646</xdr:row>
      <xdr:rowOff>304800</xdr:rowOff>
    </xdr:to>
    <xdr:sp macro="" textlink="">
      <xdr:nvSpPr>
        <xdr:cNvPr id="27478" name="AutoShape 3926" descr="https://adas-server.mobiledrivetech.com/polarion/icons/default/enums/type_purple_spec.png">
          <a:hlinkClick xmlns:r="http://schemas.openxmlformats.org/officeDocument/2006/relationships" r:id="rId1289" tgtFrame="_top"/>
          <a:extLst>
            <a:ext uri="{FF2B5EF4-FFF2-40B4-BE49-F238E27FC236}">
              <a16:creationId xmlns:a16="http://schemas.microsoft.com/office/drawing/2014/main" id="{4F8E1020-3FD4-491B-BD72-6DB87C819A4B}"/>
            </a:ext>
          </a:extLst>
        </xdr:cNvPr>
        <xdr:cNvSpPr>
          <a:spLocks noChangeAspect="1" noChangeArrowheads="1"/>
        </xdr:cNvSpPr>
      </xdr:nvSpPr>
      <xdr:spPr bwMode="auto">
        <a:xfrm>
          <a:off x="202565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646</xdr:row>
      <xdr:rowOff>0</xdr:rowOff>
    </xdr:from>
    <xdr:to>
      <xdr:col>2</xdr:col>
      <xdr:colOff>304800</xdr:colOff>
      <xdr:row>646</xdr:row>
      <xdr:rowOff>304800</xdr:rowOff>
    </xdr:to>
    <xdr:sp macro="" textlink="">
      <xdr:nvSpPr>
        <xdr:cNvPr id="27479" name="AutoShape 3927" descr="https://adas-server.mobiledrivetech.com/polarion/icons/default/enums/type_spike.gif">
          <a:hlinkClick xmlns:r="http://schemas.openxmlformats.org/officeDocument/2006/relationships" r:id="rId1290" tgtFrame="_blank"/>
          <a:extLst>
            <a:ext uri="{FF2B5EF4-FFF2-40B4-BE49-F238E27FC236}">
              <a16:creationId xmlns:a16="http://schemas.microsoft.com/office/drawing/2014/main" id="{2A2BF64B-4B74-4817-B34E-10EFBA5068A4}"/>
            </a:ext>
          </a:extLst>
        </xdr:cNvPr>
        <xdr:cNvSpPr>
          <a:spLocks noChangeAspect="1" noChangeArrowheads="1"/>
        </xdr:cNvSpPr>
      </xdr:nvSpPr>
      <xdr:spPr bwMode="auto">
        <a:xfrm>
          <a:off x="265430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646</xdr:row>
      <xdr:rowOff>0</xdr:rowOff>
    </xdr:from>
    <xdr:to>
      <xdr:col>3</xdr:col>
      <xdr:colOff>304800</xdr:colOff>
      <xdr:row>646</xdr:row>
      <xdr:rowOff>304800</xdr:rowOff>
    </xdr:to>
    <xdr:sp macro="" textlink="">
      <xdr:nvSpPr>
        <xdr:cNvPr id="27480" name="AutoShape 3928" descr="https://adas-server.mobiledrivetech.com/polarion/icons/default/enums/type_spike.gif">
          <a:hlinkClick xmlns:r="http://schemas.openxmlformats.org/officeDocument/2006/relationships" r:id="rId1290" tgtFrame="_top"/>
          <a:extLst>
            <a:ext uri="{FF2B5EF4-FFF2-40B4-BE49-F238E27FC236}">
              <a16:creationId xmlns:a16="http://schemas.microsoft.com/office/drawing/2014/main" id="{EA3CE902-2CF2-446E-9CA8-4E73D33A3E2B}"/>
            </a:ext>
          </a:extLst>
        </xdr:cNvPr>
        <xdr:cNvSpPr>
          <a:spLocks noChangeAspect="1" noChangeArrowheads="1"/>
        </xdr:cNvSpPr>
      </xdr:nvSpPr>
      <xdr:spPr bwMode="auto">
        <a:xfrm>
          <a:off x="5797550" y="421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647</xdr:row>
      <xdr:rowOff>0</xdr:rowOff>
    </xdr:from>
    <xdr:to>
      <xdr:col>0</xdr:col>
      <xdr:colOff>304800</xdr:colOff>
      <xdr:row>647</xdr:row>
      <xdr:rowOff>304800</xdr:rowOff>
    </xdr:to>
    <xdr:sp macro="" textlink="">
      <xdr:nvSpPr>
        <xdr:cNvPr id="27481" name="AutoShape 3929" descr="https://adas-server.mobiledrivetech.com/polarion/ria/images/suspect.gif">
          <a:extLst>
            <a:ext uri="{FF2B5EF4-FFF2-40B4-BE49-F238E27FC236}">
              <a16:creationId xmlns:a16="http://schemas.microsoft.com/office/drawing/2014/main" id="{95CB4C23-4EAB-4FC8-B886-0E229F036A7B}"/>
            </a:ext>
          </a:extLst>
        </xdr:cNvPr>
        <xdr:cNvSpPr>
          <a:spLocks noChangeAspect="1" noChangeArrowheads="1"/>
        </xdr:cNvSpPr>
      </xdr:nvSpPr>
      <xdr:spPr bwMode="auto">
        <a:xfrm>
          <a:off x="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647</xdr:row>
      <xdr:rowOff>0</xdr:rowOff>
    </xdr:from>
    <xdr:to>
      <xdr:col>0</xdr:col>
      <xdr:colOff>615950</xdr:colOff>
      <xdr:row>647</xdr:row>
      <xdr:rowOff>304800</xdr:rowOff>
    </xdr:to>
    <xdr:sp macro="" textlink="">
      <xdr:nvSpPr>
        <xdr:cNvPr id="27482" name="AutoShape 3930">
          <a:extLst>
            <a:ext uri="{FF2B5EF4-FFF2-40B4-BE49-F238E27FC236}">
              <a16:creationId xmlns:a16="http://schemas.microsoft.com/office/drawing/2014/main" id="{A464FB06-9944-4A0F-BCAD-8B1E788B1120}"/>
            </a:ext>
          </a:extLst>
        </xdr:cNvPr>
        <xdr:cNvSpPr>
          <a:spLocks noChangeAspect="1" noChangeArrowheads="1"/>
        </xdr:cNvSpPr>
      </xdr:nvSpPr>
      <xdr:spPr bwMode="auto">
        <a:xfrm>
          <a:off x="31115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647</xdr:row>
      <xdr:rowOff>0</xdr:rowOff>
    </xdr:from>
    <xdr:to>
      <xdr:col>0</xdr:col>
      <xdr:colOff>927100</xdr:colOff>
      <xdr:row>647</xdr:row>
      <xdr:rowOff>304800</xdr:rowOff>
    </xdr:to>
    <xdr:sp macro="" textlink="">
      <xdr:nvSpPr>
        <xdr:cNvPr id="27483" name="AutoShape 3931" descr="https://adas-server.mobiledrivetech.com/polarion/icons/default/enums/type_purple_spec.png">
          <a:hlinkClick xmlns:r="http://schemas.openxmlformats.org/officeDocument/2006/relationships" r:id="rId1291" tgtFrame="_blank"/>
          <a:extLst>
            <a:ext uri="{FF2B5EF4-FFF2-40B4-BE49-F238E27FC236}">
              <a16:creationId xmlns:a16="http://schemas.microsoft.com/office/drawing/2014/main" id="{B41E0112-004C-43FF-85C9-96FF88B439C7}"/>
            </a:ext>
          </a:extLst>
        </xdr:cNvPr>
        <xdr:cNvSpPr>
          <a:spLocks noChangeAspect="1" noChangeArrowheads="1"/>
        </xdr:cNvSpPr>
      </xdr:nvSpPr>
      <xdr:spPr bwMode="auto">
        <a:xfrm>
          <a:off x="62230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647</xdr:row>
      <xdr:rowOff>0</xdr:rowOff>
    </xdr:from>
    <xdr:to>
      <xdr:col>1</xdr:col>
      <xdr:colOff>304800</xdr:colOff>
      <xdr:row>647</xdr:row>
      <xdr:rowOff>304800</xdr:rowOff>
    </xdr:to>
    <xdr:sp macro="" textlink="">
      <xdr:nvSpPr>
        <xdr:cNvPr id="27484" name="AutoShape 3932" descr="https://adas-server.mobiledrivetech.com/polarion/icons/default/enums/type_purple_spec.png">
          <a:hlinkClick xmlns:r="http://schemas.openxmlformats.org/officeDocument/2006/relationships" r:id="rId1291" tgtFrame="_top"/>
          <a:extLst>
            <a:ext uri="{FF2B5EF4-FFF2-40B4-BE49-F238E27FC236}">
              <a16:creationId xmlns:a16="http://schemas.microsoft.com/office/drawing/2014/main" id="{644629D2-5DDB-442E-97AD-019059126104}"/>
            </a:ext>
          </a:extLst>
        </xdr:cNvPr>
        <xdr:cNvSpPr>
          <a:spLocks noChangeAspect="1" noChangeArrowheads="1"/>
        </xdr:cNvSpPr>
      </xdr:nvSpPr>
      <xdr:spPr bwMode="auto">
        <a:xfrm>
          <a:off x="202565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647</xdr:row>
      <xdr:rowOff>0</xdr:rowOff>
    </xdr:from>
    <xdr:to>
      <xdr:col>2</xdr:col>
      <xdr:colOff>304800</xdr:colOff>
      <xdr:row>647</xdr:row>
      <xdr:rowOff>304800</xdr:rowOff>
    </xdr:to>
    <xdr:sp macro="" textlink="">
      <xdr:nvSpPr>
        <xdr:cNvPr id="27485" name="AutoShape 3933" descr="https://adas-server.mobiledrivetech.com/polarion/icons/default/enums/type_spike.gif">
          <a:hlinkClick xmlns:r="http://schemas.openxmlformats.org/officeDocument/2006/relationships" r:id="rId1292" tgtFrame="_blank"/>
          <a:extLst>
            <a:ext uri="{FF2B5EF4-FFF2-40B4-BE49-F238E27FC236}">
              <a16:creationId xmlns:a16="http://schemas.microsoft.com/office/drawing/2014/main" id="{C4FC30E3-8710-4449-AC48-C483302836E4}"/>
            </a:ext>
          </a:extLst>
        </xdr:cNvPr>
        <xdr:cNvSpPr>
          <a:spLocks noChangeAspect="1" noChangeArrowheads="1"/>
        </xdr:cNvSpPr>
      </xdr:nvSpPr>
      <xdr:spPr bwMode="auto">
        <a:xfrm>
          <a:off x="265430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647</xdr:row>
      <xdr:rowOff>0</xdr:rowOff>
    </xdr:from>
    <xdr:to>
      <xdr:col>3</xdr:col>
      <xdr:colOff>304800</xdr:colOff>
      <xdr:row>647</xdr:row>
      <xdr:rowOff>304800</xdr:rowOff>
    </xdr:to>
    <xdr:sp macro="" textlink="">
      <xdr:nvSpPr>
        <xdr:cNvPr id="27486" name="AutoShape 3934" descr="https://adas-server.mobiledrivetech.com/polarion/icons/default/enums/type_spike.gif">
          <a:hlinkClick xmlns:r="http://schemas.openxmlformats.org/officeDocument/2006/relationships" r:id="rId1292" tgtFrame="_top"/>
          <a:extLst>
            <a:ext uri="{FF2B5EF4-FFF2-40B4-BE49-F238E27FC236}">
              <a16:creationId xmlns:a16="http://schemas.microsoft.com/office/drawing/2014/main" id="{783D27AE-78D8-4B1D-B8B4-6C318EA95A89}"/>
            </a:ext>
          </a:extLst>
        </xdr:cNvPr>
        <xdr:cNvSpPr>
          <a:spLocks noChangeAspect="1" noChangeArrowheads="1"/>
        </xdr:cNvSpPr>
      </xdr:nvSpPr>
      <xdr:spPr bwMode="auto">
        <a:xfrm>
          <a:off x="5797550" y="4224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648</xdr:row>
      <xdr:rowOff>0</xdr:rowOff>
    </xdr:from>
    <xdr:to>
      <xdr:col>0</xdr:col>
      <xdr:colOff>304800</xdr:colOff>
      <xdr:row>648</xdr:row>
      <xdr:rowOff>304800</xdr:rowOff>
    </xdr:to>
    <xdr:sp macro="" textlink="">
      <xdr:nvSpPr>
        <xdr:cNvPr id="27487" name="AutoShape 3935" descr="https://adas-server.mobiledrivetech.com/polarion/ria/images/suspect.gif">
          <a:extLst>
            <a:ext uri="{FF2B5EF4-FFF2-40B4-BE49-F238E27FC236}">
              <a16:creationId xmlns:a16="http://schemas.microsoft.com/office/drawing/2014/main" id="{0DD6728D-18D9-48F2-A1A2-89C2D7CD66C6}"/>
            </a:ext>
          </a:extLst>
        </xdr:cNvPr>
        <xdr:cNvSpPr>
          <a:spLocks noChangeAspect="1" noChangeArrowheads="1"/>
        </xdr:cNvSpPr>
      </xdr:nvSpPr>
      <xdr:spPr bwMode="auto">
        <a:xfrm>
          <a:off x="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648</xdr:row>
      <xdr:rowOff>0</xdr:rowOff>
    </xdr:from>
    <xdr:to>
      <xdr:col>0</xdr:col>
      <xdr:colOff>615950</xdr:colOff>
      <xdr:row>648</xdr:row>
      <xdr:rowOff>304800</xdr:rowOff>
    </xdr:to>
    <xdr:sp macro="" textlink="">
      <xdr:nvSpPr>
        <xdr:cNvPr id="27488" name="AutoShape 3936">
          <a:extLst>
            <a:ext uri="{FF2B5EF4-FFF2-40B4-BE49-F238E27FC236}">
              <a16:creationId xmlns:a16="http://schemas.microsoft.com/office/drawing/2014/main" id="{52A77F4D-7F5B-41E6-901E-670CD3D31232}"/>
            </a:ext>
          </a:extLst>
        </xdr:cNvPr>
        <xdr:cNvSpPr>
          <a:spLocks noChangeAspect="1" noChangeArrowheads="1"/>
        </xdr:cNvSpPr>
      </xdr:nvSpPr>
      <xdr:spPr bwMode="auto">
        <a:xfrm>
          <a:off x="31115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648</xdr:row>
      <xdr:rowOff>0</xdr:rowOff>
    </xdr:from>
    <xdr:to>
      <xdr:col>0</xdr:col>
      <xdr:colOff>927100</xdr:colOff>
      <xdr:row>648</xdr:row>
      <xdr:rowOff>304800</xdr:rowOff>
    </xdr:to>
    <xdr:sp macro="" textlink="">
      <xdr:nvSpPr>
        <xdr:cNvPr id="27489" name="AutoShape 3937" descr="https://adas-server.mobiledrivetech.com/polarion/icons/default/enums/type_purple_spec.png">
          <a:hlinkClick xmlns:r="http://schemas.openxmlformats.org/officeDocument/2006/relationships" r:id="rId1293" tgtFrame="_blank"/>
          <a:extLst>
            <a:ext uri="{FF2B5EF4-FFF2-40B4-BE49-F238E27FC236}">
              <a16:creationId xmlns:a16="http://schemas.microsoft.com/office/drawing/2014/main" id="{1E76A9CD-1130-4266-AFFF-A93B1F8171AD}"/>
            </a:ext>
          </a:extLst>
        </xdr:cNvPr>
        <xdr:cNvSpPr>
          <a:spLocks noChangeAspect="1" noChangeArrowheads="1"/>
        </xdr:cNvSpPr>
      </xdr:nvSpPr>
      <xdr:spPr bwMode="auto">
        <a:xfrm>
          <a:off x="62230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648</xdr:row>
      <xdr:rowOff>0</xdr:rowOff>
    </xdr:from>
    <xdr:to>
      <xdr:col>1</xdr:col>
      <xdr:colOff>304800</xdr:colOff>
      <xdr:row>648</xdr:row>
      <xdr:rowOff>304800</xdr:rowOff>
    </xdr:to>
    <xdr:sp macro="" textlink="">
      <xdr:nvSpPr>
        <xdr:cNvPr id="27490" name="AutoShape 3938" descr="https://adas-server.mobiledrivetech.com/polarion/icons/default/enums/type_purple_spec.png">
          <a:hlinkClick xmlns:r="http://schemas.openxmlformats.org/officeDocument/2006/relationships" r:id="rId1293" tgtFrame="_top"/>
          <a:extLst>
            <a:ext uri="{FF2B5EF4-FFF2-40B4-BE49-F238E27FC236}">
              <a16:creationId xmlns:a16="http://schemas.microsoft.com/office/drawing/2014/main" id="{1CE2BE83-62E1-416B-AE68-25452C7D50F4}"/>
            </a:ext>
          </a:extLst>
        </xdr:cNvPr>
        <xdr:cNvSpPr>
          <a:spLocks noChangeAspect="1" noChangeArrowheads="1"/>
        </xdr:cNvSpPr>
      </xdr:nvSpPr>
      <xdr:spPr bwMode="auto">
        <a:xfrm>
          <a:off x="202565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648</xdr:row>
      <xdr:rowOff>0</xdr:rowOff>
    </xdr:from>
    <xdr:to>
      <xdr:col>2</xdr:col>
      <xdr:colOff>304800</xdr:colOff>
      <xdr:row>648</xdr:row>
      <xdr:rowOff>304800</xdr:rowOff>
    </xdr:to>
    <xdr:sp macro="" textlink="">
      <xdr:nvSpPr>
        <xdr:cNvPr id="27491" name="AutoShape 3939" descr="https://adas-server.mobiledrivetech.com/polarion/icons/default/enums/type_spike.gif">
          <a:hlinkClick xmlns:r="http://schemas.openxmlformats.org/officeDocument/2006/relationships" r:id="rId1294" tgtFrame="_blank"/>
          <a:extLst>
            <a:ext uri="{FF2B5EF4-FFF2-40B4-BE49-F238E27FC236}">
              <a16:creationId xmlns:a16="http://schemas.microsoft.com/office/drawing/2014/main" id="{E61D7A24-C262-4E89-B4CA-FD98AD057168}"/>
            </a:ext>
          </a:extLst>
        </xdr:cNvPr>
        <xdr:cNvSpPr>
          <a:spLocks noChangeAspect="1" noChangeArrowheads="1"/>
        </xdr:cNvSpPr>
      </xdr:nvSpPr>
      <xdr:spPr bwMode="auto">
        <a:xfrm>
          <a:off x="265430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648</xdr:row>
      <xdr:rowOff>0</xdr:rowOff>
    </xdr:from>
    <xdr:to>
      <xdr:col>3</xdr:col>
      <xdr:colOff>304800</xdr:colOff>
      <xdr:row>648</xdr:row>
      <xdr:rowOff>304800</xdr:rowOff>
    </xdr:to>
    <xdr:sp macro="" textlink="">
      <xdr:nvSpPr>
        <xdr:cNvPr id="27492" name="AutoShape 3940" descr="https://adas-server.mobiledrivetech.com/polarion/icons/default/enums/type_spike.gif">
          <a:hlinkClick xmlns:r="http://schemas.openxmlformats.org/officeDocument/2006/relationships" r:id="rId1294" tgtFrame="_top"/>
          <a:extLst>
            <a:ext uri="{FF2B5EF4-FFF2-40B4-BE49-F238E27FC236}">
              <a16:creationId xmlns:a16="http://schemas.microsoft.com/office/drawing/2014/main" id="{13E189EF-B5BC-4F3D-B9AB-D76969651B92}"/>
            </a:ext>
          </a:extLst>
        </xdr:cNvPr>
        <xdr:cNvSpPr>
          <a:spLocks noChangeAspect="1" noChangeArrowheads="1"/>
        </xdr:cNvSpPr>
      </xdr:nvSpPr>
      <xdr:spPr bwMode="auto">
        <a:xfrm>
          <a:off x="5797550" y="4230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649</xdr:row>
      <xdr:rowOff>0</xdr:rowOff>
    </xdr:from>
    <xdr:to>
      <xdr:col>0</xdr:col>
      <xdr:colOff>304800</xdr:colOff>
      <xdr:row>649</xdr:row>
      <xdr:rowOff>304800</xdr:rowOff>
    </xdr:to>
    <xdr:sp macro="" textlink="">
      <xdr:nvSpPr>
        <xdr:cNvPr id="27493" name="AutoShape 3941" descr="https://adas-server.mobiledrivetech.com/polarion/ria/images/suspect.gif">
          <a:extLst>
            <a:ext uri="{FF2B5EF4-FFF2-40B4-BE49-F238E27FC236}">
              <a16:creationId xmlns:a16="http://schemas.microsoft.com/office/drawing/2014/main" id="{39FE143D-6549-4D8C-AECA-C8F597E29443}"/>
            </a:ext>
          </a:extLst>
        </xdr:cNvPr>
        <xdr:cNvSpPr>
          <a:spLocks noChangeAspect="1" noChangeArrowheads="1"/>
        </xdr:cNvSpPr>
      </xdr:nvSpPr>
      <xdr:spPr bwMode="auto">
        <a:xfrm>
          <a:off x="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649</xdr:row>
      <xdr:rowOff>0</xdr:rowOff>
    </xdr:from>
    <xdr:to>
      <xdr:col>0</xdr:col>
      <xdr:colOff>615950</xdr:colOff>
      <xdr:row>649</xdr:row>
      <xdr:rowOff>304800</xdr:rowOff>
    </xdr:to>
    <xdr:sp macro="" textlink="">
      <xdr:nvSpPr>
        <xdr:cNvPr id="27494" name="AutoShape 3942">
          <a:extLst>
            <a:ext uri="{FF2B5EF4-FFF2-40B4-BE49-F238E27FC236}">
              <a16:creationId xmlns:a16="http://schemas.microsoft.com/office/drawing/2014/main" id="{8802DD0A-338F-4A68-B5D2-B3EAB0C65B32}"/>
            </a:ext>
          </a:extLst>
        </xdr:cNvPr>
        <xdr:cNvSpPr>
          <a:spLocks noChangeAspect="1" noChangeArrowheads="1"/>
        </xdr:cNvSpPr>
      </xdr:nvSpPr>
      <xdr:spPr bwMode="auto">
        <a:xfrm>
          <a:off x="31115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649</xdr:row>
      <xdr:rowOff>0</xdr:rowOff>
    </xdr:from>
    <xdr:to>
      <xdr:col>0</xdr:col>
      <xdr:colOff>927100</xdr:colOff>
      <xdr:row>649</xdr:row>
      <xdr:rowOff>304800</xdr:rowOff>
    </xdr:to>
    <xdr:sp macro="" textlink="">
      <xdr:nvSpPr>
        <xdr:cNvPr id="27495" name="AutoShape 3943" descr="https://adas-server.mobiledrivetech.com/polarion/icons/default/enums/type_purple_spec.png">
          <a:hlinkClick xmlns:r="http://schemas.openxmlformats.org/officeDocument/2006/relationships" r:id="rId1295" tgtFrame="_blank"/>
          <a:extLst>
            <a:ext uri="{FF2B5EF4-FFF2-40B4-BE49-F238E27FC236}">
              <a16:creationId xmlns:a16="http://schemas.microsoft.com/office/drawing/2014/main" id="{0EC9297A-AF83-4BC7-8CE1-4A535E1CDD22}"/>
            </a:ext>
          </a:extLst>
        </xdr:cNvPr>
        <xdr:cNvSpPr>
          <a:spLocks noChangeAspect="1" noChangeArrowheads="1"/>
        </xdr:cNvSpPr>
      </xdr:nvSpPr>
      <xdr:spPr bwMode="auto">
        <a:xfrm>
          <a:off x="62230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649</xdr:row>
      <xdr:rowOff>0</xdr:rowOff>
    </xdr:from>
    <xdr:to>
      <xdr:col>1</xdr:col>
      <xdr:colOff>304800</xdr:colOff>
      <xdr:row>649</xdr:row>
      <xdr:rowOff>304800</xdr:rowOff>
    </xdr:to>
    <xdr:sp macro="" textlink="">
      <xdr:nvSpPr>
        <xdr:cNvPr id="27496" name="AutoShape 3944" descr="https://adas-server.mobiledrivetech.com/polarion/icons/default/enums/type_purple_spec.png">
          <a:hlinkClick xmlns:r="http://schemas.openxmlformats.org/officeDocument/2006/relationships" r:id="rId1295" tgtFrame="_top"/>
          <a:extLst>
            <a:ext uri="{FF2B5EF4-FFF2-40B4-BE49-F238E27FC236}">
              <a16:creationId xmlns:a16="http://schemas.microsoft.com/office/drawing/2014/main" id="{EC4908E9-8012-4E7C-A855-0B9E9F941793}"/>
            </a:ext>
          </a:extLst>
        </xdr:cNvPr>
        <xdr:cNvSpPr>
          <a:spLocks noChangeAspect="1" noChangeArrowheads="1"/>
        </xdr:cNvSpPr>
      </xdr:nvSpPr>
      <xdr:spPr bwMode="auto">
        <a:xfrm>
          <a:off x="202565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649</xdr:row>
      <xdr:rowOff>0</xdr:rowOff>
    </xdr:from>
    <xdr:to>
      <xdr:col>2</xdr:col>
      <xdr:colOff>304800</xdr:colOff>
      <xdr:row>649</xdr:row>
      <xdr:rowOff>304800</xdr:rowOff>
    </xdr:to>
    <xdr:sp macro="" textlink="">
      <xdr:nvSpPr>
        <xdr:cNvPr id="27497" name="AutoShape 3945" descr="https://adas-server.mobiledrivetech.com/polarion/ria/images/suspect.gif">
          <a:extLst>
            <a:ext uri="{FF2B5EF4-FFF2-40B4-BE49-F238E27FC236}">
              <a16:creationId xmlns:a16="http://schemas.microsoft.com/office/drawing/2014/main" id="{7EDF0822-E5B2-49F5-9637-81D6309A26EA}"/>
            </a:ext>
          </a:extLst>
        </xdr:cNvPr>
        <xdr:cNvSpPr>
          <a:spLocks noChangeAspect="1" noChangeArrowheads="1"/>
        </xdr:cNvSpPr>
      </xdr:nvSpPr>
      <xdr:spPr bwMode="auto">
        <a:xfrm>
          <a:off x="265430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649</xdr:row>
      <xdr:rowOff>0</xdr:rowOff>
    </xdr:from>
    <xdr:to>
      <xdr:col>2</xdr:col>
      <xdr:colOff>615950</xdr:colOff>
      <xdr:row>649</xdr:row>
      <xdr:rowOff>304800</xdr:rowOff>
    </xdr:to>
    <xdr:sp macro="" textlink="">
      <xdr:nvSpPr>
        <xdr:cNvPr id="27498" name="AutoShape 3946">
          <a:extLst>
            <a:ext uri="{FF2B5EF4-FFF2-40B4-BE49-F238E27FC236}">
              <a16:creationId xmlns:a16="http://schemas.microsoft.com/office/drawing/2014/main" id="{2283CDEF-A9F4-4944-820A-7E2202919548}"/>
            </a:ext>
          </a:extLst>
        </xdr:cNvPr>
        <xdr:cNvSpPr>
          <a:spLocks noChangeAspect="1" noChangeArrowheads="1"/>
        </xdr:cNvSpPr>
      </xdr:nvSpPr>
      <xdr:spPr bwMode="auto">
        <a:xfrm>
          <a:off x="296545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649</xdr:row>
      <xdr:rowOff>0</xdr:rowOff>
    </xdr:from>
    <xdr:to>
      <xdr:col>2</xdr:col>
      <xdr:colOff>927100</xdr:colOff>
      <xdr:row>649</xdr:row>
      <xdr:rowOff>304800</xdr:rowOff>
    </xdr:to>
    <xdr:sp macro="" textlink="">
      <xdr:nvSpPr>
        <xdr:cNvPr id="27499" name="AutoShape 3947" descr="https://adas-server.mobiledrivetech.com/polarion/icons/default/enums/type_spike.gif">
          <a:hlinkClick xmlns:r="http://schemas.openxmlformats.org/officeDocument/2006/relationships" r:id="rId1296" tgtFrame="_blank"/>
          <a:extLst>
            <a:ext uri="{FF2B5EF4-FFF2-40B4-BE49-F238E27FC236}">
              <a16:creationId xmlns:a16="http://schemas.microsoft.com/office/drawing/2014/main" id="{343427D6-5FEC-4D39-87E4-BEE4A18261E7}"/>
            </a:ext>
          </a:extLst>
        </xdr:cNvPr>
        <xdr:cNvSpPr>
          <a:spLocks noChangeAspect="1" noChangeArrowheads="1"/>
        </xdr:cNvSpPr>
      </xdr:nvSpPr>
      <xdr:spPr bwMode="auto">
        <a:xfrm>
          <a:off x="327660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649</xdr:row>
      <xdr:rowOff>0</xdr:rowOff>
    </xdr:from>
    <xdr:to>
      <xdr:col>3</xdr:col>
      <xdr:colOff>304800</xdr:colOff>
      <xdr:row>649</xdr:row>
      <xdr:rowOff>304800</xdr:rowOff>
    </xdr:to>
    <xdr:sp macro="" textlink="">
      <xdr:nvSpPr>
        <xdr:cNvPr id="27500" name="AutoShape 3948" descr="https://adas-server.mobiledrivetech.com/polarion/icons/default/enums/type_spike.gif">
          <a:hlinkClick xmlns:r="http://schemas.openxmlformats.org/officeDocument/2006/relationships" r:id="rId1296" tgtFrame="_top"/>
          <a:extLst>
            <a:ext uri="{FF2B5EF4-FFF2-40B4-BE49-F238E27FC236}">
              <a16:creationId xmlns:a16="http://schemas.microsoft.com/office/drawing/2014/main" id="{8B49AC36-DBE7-49DA-BC27-12DD7766BBA6}"/>
            </a:ext>
          </a:extLst>
        </xdr:cNvPr>
        <xdr:cNvSpPr>
          <a:spLocks noChangeAspect="1" noChangeArrowheads="1"/>
        </xdr:cNvSpPr>
      </xdr:nvSpPr>
      <xdr:spPr bwMode="auto">
        <a:xfrm>
          <a:off x="5797550" y="4236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650</xdr:row>
      <xdr:rowOff>0</xdr:rowOff>
    </xdr:from>
    <xdr:to>
      <xdr:col>0</xdr:col>
      <xdr:colOff>304800</xdr:colOff>
      <xdr:row>650</xdr:row>
      <xdr:rowOff>304800</xdr:rowOff>
    </xdr:to>
    <xdr:sp macro="" textlink="">
      <xdr:nvSpPr>
        <xdr:cNvPr id="27501" name="AutoShape 3949" descr="https://adas-server.mobiledrivetech.com/polarion/ria/images/suspect.gif">
          <a:extLst>
            <a:ext uri="{FF2B5EF4-FFF2-40B4-BE49-F238E27FC236}">
              <a16:creationId xmlns:a16="http://schemas.microsoft.com/office/drawing/2014/main" id="{69C89A71-E4DF-435E-91AF-0E84809600F4}"/>
            </a:ext>
          </a:extLst>
        </xdr:cNvPr>
        <xdr:cNvSpPr>
          <a:spLocks noChangeAspect="1" noChangeArrowheads="1"/>
        </xdr:cNvSpPr>
      </xdr:nvSpPr>
      <xdr:spPr bwMode="auto">
        <a:xfrm>
          <a:off x="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650</xdr:row>
      <xdr:rowOff>0</xdr:rowOff>
    </xdr:from>
    <xdr:to>
      <xdr:col>0</xdr:col>
      <xdr:colOff>615950</xdr:colOff>
      <xdr:row>650</xdr:row>
      <xdr:rowOff>304800</xdr:rowOff>
    </xdr:to>
    <xdr:sp macro="" textlink="">
      <xdr:nvSpPr>
        <xdr:cNvPr id="27502" name="AutoShape 3950">
          <a:extLst>
            <a:ext uri="{FF2B5EF4-FFF2-40B4-BE49-F238E27FC236}">
              <a16:creationId xmlns:a16="http://schemas.microsoft.com/office/drawing/2014/main" id="{E337E250-977D-4BDE-B1C2-2E9684C293CA}"/>
            </a:ext>
          </a:extLst>
        </xdr:cNvPr>
        <xdr:cNvSpPr>
          <a:spLocks noChangeAspect="1" noChangeArrowheads="1"/>
        </xdr:cNvSpPr>
      </xdr:nvSpPr>
      <xdr:spPr bwMode="auto">
        <a:xfrm>
          <a:off x="31115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650</xdr:row>
      <xdr:rowOff>0</xdr:rowOff>
    </xdr:from>
    <xdr:to>
      <xdr:col>0</xdr:col>
      <xdr:colOff>927100</xdr:colOff>
      <xdr:row>650</xdr:row>
      <xdr:rowOff>304800</xdr:rowOff>
    </xdr:to>
    <xdr:sp macro="" textlink="">
      <xdr:nvSpPr>
        <xdr:cNvPr id="27503" name="AutoShape 3951" descr="https://adas-server.mobiledrivetech.com/polarion/icons/default/enums/type_purple_spec.png">
          <a:hlinkClick xmlns:r="http://schemas.openxmlformats.org/officeDocument/2006/relationships" r:id="rId1297" tgtFrame="_blank"/>
          <a:extLst>
            <a:ext uri="{FF2B5EF4-FFF2-40B4-BE49-F238E27FC236}">
              <a16:creationId xmlns:a16="http://schemas.microsoft.com/office/drawing/2014/main" id="{F1B0155F-F7D9-41B4-A24C-4F8A910ACDB3}"/>
            </a:ext>
          </a:extLst>
        </xdr:cNvPr>
        <xdr:cNvSpPr>
          <a:spLocks noChangeAspect="1" noChangeArrowheads="1"/>
        </xdr:cNvSpPr>
      </xdr:nvSpPr>
      <xdr:spPr bwMode="auto">
        <a:xfrm>
          <a:off x="62230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650</xdr:row>
      <xdr:rowOff>0</xdr:rowOff>
    </xdr:from>
    <xdr:to>
      <xdr:col>1</xdr:col>
      <xdr:colOff>304800</xdr:colOff>
      <xdr:row>650</xdr:row>
      <xdr:rowOff>304800</xdr:rowOff>
    </xdr:to>
    <xdr:sp macro="" textlink="">
      <xdr:nvSpPr>
        <xdr:cNvPr id="27504" name="AutoShape 3952" descr="https://adas-server.mobiledrivetech.com/polarion/icons/default/enums/type_purple_spec.png">
          <a:hlinkClick xmlns:r="http://schemas.openxmlformats.org/officeDocument/2006/relationships" r:id="rId1297" tgtFrame="_top"/>
          <a:extLst>
            <a:ext uri="{FF2B5EF4-FFF2-40B4-BE49-F238E27FC236}">
              <a16:creationId xmlns:a16="http://schemas.microsoft.com/office/drawing/2014/main" id="{60A218BA-0619-4F25-B254-F6DE33612EA0}"/>
            </a:ext>
          </a:extLst>
        </xdr:cNvPr>
        <xdr:cNvSpPr>
          <a:spLocks noChangeAspect="1" noChangeArrowheads="1"/>
        </xdr:cNvSpPr>
      </xdr:nvSpPr>
      <xdr:spPr bwMode="auto">
        <a:xfrm>
          <a:off x="202565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650</xdr:row>
      <xdr:rowOff>0</xdr:rowOff>
    </xdr:from>
    <xdr:to>
      <xdr:col>2</xdr:col>
      <xdr:colOff>304800</xdr:colOff>
      <xdr:row>650</xdr:row>
      <xdr:rowOff>304800</xdr:rowOff>
    </xdr:to>
    <xdr:sp macro="" textlink="">
      <xdr:nvSpPr>
        <xdr:cNvPr id="27505" name="AutoShape 3953" descr="https://adas-server.mobiledrivetech.com/polarion/icons/default/enums/type_spike.gif">
          <a:hlinkClick xmlns:r="http://schemas.openxmlformats.org/officeDocument/2006/relationships" r:id="rId1298" tgtFrame="_blank"/>
          <a:extLst>
            <a:ext uri="{FF2B5EF4-FFF2-40B4-BE49-F238E27FC236}">
              <a16:creationId xmlns:a16="http://schemas.microsoft.com/office/drawing/2014/main" id="{7CD3FDE2-FD3B-468D-A4FC-138361EF8B4C}"/>
            </a:ext>
          </a:extLst>
        </xdr:cNvPr>
        <xdr:cNvSpPr>
          <a:spLocks noChangeAspect="1" noChangeArrowheads="1"/>
        </xdr:cNvSpPr>
      </xdr:nvSpPr>
      <xdr:spPr bwMode="auto">
        <a:xfrm>
          <a:off x="265430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650</xdr:row>
      <xdr:rowOff>0</xdr:rowOff>
    </xdr:from>
    <xdr:to>
      <xdr:col>3</xdr:col>
      <xdr:colOff>304800</xdr:colOff>
      <xdr:row>650</xdr:row>
      <xdr:rowOff>304800</xdr:rowOff>
    </xdr:to>
    <xdr:sp macro="" textlink="">
      <xdr:nvSpPr>
        <xdr:cNvPr id="27506" name="AutoShape 3954" descr="https://adas-server.mobiledrivetech.com/polarion/icons/default/enums/type_spike.gif">
          <a:hlinkClick xmlns:r="http://schemas.openxmlformats.org/officeDocument/2006/relationships" r:id="rId1298" tgtFrame="_top"/>
          <a:extLst>
            <a:ext uri="{FF2B5EF4-FFF2-40B4-BE49-F238E27FC236}">
              <a16:creationId xmlns:a16="http://schemas.microsoft.com/office/drawing/2014/main" id="{6AD8CF61-A1DF-4B0C-ACF5-8D715915AABD}"/>
            </a:ext>
          </a:extLst>
        </xdr:cNvPr>
        <xdr:cNvSpPr>
          <a:spLocks noChangeAspect="1" noChangeArrowheads="1"/>
        </xdr:cNvSpPr>
      </xdr:nvSpPr>
      <xdr:spPr bwMode="auto">
        <a:xfrm>
          <a:off x="5797550" y="4243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651</xdr:row>
      <xdr:rowOff>0</xdr:rowOff>
    </xdr:from>
    <xdr:to>
      <xdr:col>0</xdr:col>
      <xdr:colOff>304800</xdr:colOff>
      <xdr:row>651</xdr:row>
      <xdr:rowOff>304800</xdr:rowOff>
    </xdr:to>
    <xdr:sp macro="" textlink="">
      <xdr:nvSpPr>
        <xdr:cNvPr id="27507" name="AutoShape 3955" descr="https://adas-server.mobiledrivetech.com/polarion/ria/images/suspect.gif">
          <a:extLst>
            <a:ext uri="{FF2B5EF4-FFF2-40B4-BE49-F238E27FC236}">
              <a16:creationId xmlns:a16="http://schemas.microsoft.com/office/drawing/2014/main" id="{F8E72802-9F9A-4206-8B90-9841B022761B}"/>
            </a:ext>
          </a:extLst>
        </xdr:cNvPr>
        <xdr:cNvSpPr>
          <a:spLocks noChangeAspect="1" noChangeArrowheads="1"/>
        </xdr:cNvSpPr>
      </xdr:nvSpPr>
      <xdr:spPr bwMode="auto">
        <a:xfrm>
          <a:off x="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651</xdr:row>
      <xdr:rowOff>0</xdr:rowOff>
    </xdr:from>
    <xdr:to>
      <xdr:col>0</xdr:col>
      <xdr:colOff>615950</xdr:colOff>
      <xdr:row>651</xdr:row>
      <xdr:rowOff>304800</xdr:rowOff>
    </xdr:to>
    <xdr:sp macro="" textlink="">
      <xdr:nvSpPr>
        <xdr:cNvPr id="27508" name="AutoShape 3956">
          <a:extLst>
            <a:ext uri="{FF2B5EF4-FFF2-40B4-BE49-F238E27FC236}">
              <a16:creationId xmlns:a16="http://schemas.microsoft.com/office/drawing/2014/main" id="{88E89CBA-BCE2-42D1-AE01-CD450AD98BCC}"/>
            </a:ext>
          </a:extLst>
        </xdr:cNvPr>
        <xdr:cNvSpPr>
          <a:spLocks noChangeAspect="1" noChangeArrowheads="1"/>
        </xdr:cNvSpPr>
      </xdr:nvSpPr>
      <xdr:spPr bwMode="auto">
        <a:xfrm>
          <a:off x="31115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651</xdr:row>
      <xdr:rowOff>0</xdr:rowOff>
    </xdr:from>
    <xdr:to>
      <xdr:col>0</xdr:col>
      <xdr:colOff>927100</xdr:colOff>
      <xdr:row>651</xdr:row>
      <xdr:rowOff>304800</xdr:rowOff>
    </xdr:to>
    <xdr:sp macro="" textlink="">
      <xdr:nvSpPr>
        <xdr:cNvPr id="27509" name="AutoShape 3957" descr="https://adas-server.mobiledrivetech.com/polarion/icons/default/enums/type_purple_spec.png">
          <a:hlinkClick xmlns:r="http://schemas.openxmlformats.org/officeDocument/2006/relationships" r:id="rId1299" tgtFrame="_blank"/>
          <a:extLst>
            <a:ext uri="{FF2B5EF4-FFF2-40B4-BE49-F238E27FC236}">
              <a16:creationId xmlns:a16="http://schemas.microsoft.com/office/drawing/2014/main" id="{3FEF3606-AE48-4260-82A2-5740D4744630}"/>
            </a:ext>
          </a:extLst>
        </xdr:cNvPr>
        <xdr:cNvSpPr>
          <a:spLocks noChangeAspect="1" noChangeArrowheads="1"/>
        </xdr:cNvSpPr>
      </xdr:nvSpPr>
      <xdr:spPr bwMode="auto">
        <a:xfrm>
          <a:off x="62230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651</xdr:row>
      <xdr:rowOff>0</xdr:rowOff>
    </xdr:from>
    <xdr:to>
      <xdr:col>1</xdr:col>
      <xdr:colOff>304800</xdr:colOff>
      <xdr:row>651</xdr:row>
      <xdr:rowOff>304800</xdr:rowOff>
    </xdr:to>
    <xdr:sp macro="" textlink="">
      <xdr:nvSpPr>
        <xdr:cNvPr id="27510" name="AutoShape 3958" descr="https://adas-server.mobiledrivetech.com/polarion/icons/default/enums/type_purple_spec.png">
          <a:hlinkClick xmlns:r="http://schemas.openxmlformats.org/officeDocument/2006/relationships" r:id="rId1299" tgtFrame="_top"/>
          <a:extLst>
            <a:ext uri="{FF2B5EF4-FFF2-40B4-BE49-F238E27FC236}">
              <a16:creationId xmlns:a16="http://schemas.microsoft.com/office/drawing/2014/main" id="{E14F6EA2-368B-4E19-B128-C2BB464F1BFA}"/>
            </a:ext>
          </a:extLst>
        </xdr:cNvPr>
        <xdr:cNvSpPr>
          <a:spLocks noChangeAspect="1" noChangeArrowheads="1"/>
        </xdr:cNvSpPr>
      </xdr:nvSpPr>
      <xdr:spPr bwMode="auto">
        <a:xfrm>
          <a:off x="202565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651</xdr:row>
      <xdr:rowOff>0</xdr:rowOff>
    </xdr:from>
    <xdr:to>
      <xdr:col>2</xdr:col>
      <xdr:colOff>304800</xdr:colOff>
      <xdr:row>651</xdr:row>
      <xdr:rowOff>304800</xdr:rowOff>
    </xdr:to>
    <xdr:sp macro="" textlink="">
      <xdr:nvSpPr>
        <xdr:cNvPr id="27511" name="AutoShape 3959" descr="https://adas-server.mobiledrivetech.com/polarion/ria/images/suspect.gif">
          <a:extLst>
            <a:ext uri="{FF2B5EF4-FFF2-40B4-BE49-F238E27FC236}">
              <a16:creationId xmlns:a16="http://schemas.microsoft.com/office/drawing/2014/main" id="{FA78FBAB-C529-4C3A-B2BE-E598EB17A77E}"/>
            </a:ext>
          </a:extLst>
        </xdr:cNvPr>
        <xdr:cNvSpPr>
          <a:spLocks noChangeAspect="1" noChangeArrowheads="1"/>
        </xdr:cNvSpPr>
      </xdr:nvSpPr>
      <xdr:spPr bwMode="auto">
        <a:xfrm>
          <a:off x="265430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651</xdr:row>
      <xdr:rowOff>0</xdr:rowOff>
    </xdr:from>
    <xdr:to>
      <xdr:col>2</xdr:col>
      <xdr:colOff>615950</xdr:colOff>
      <xdr:row>651</xdr:row>
      <xdr:rowOff>304800</xdr:rowOff>
    </xdr:to>
    <xdr:sp macro="" textlink="">
      <xdr:nvSpPr>
        <xdr:cNvPr id="27512" name="AutoShape 3960">
          <a:extLst>
            <a:ext uri="{FF2B5EF4-FFF2-40B4-BE49-F238E27FC236}">
              <a16:creationId xmlns:a16="http://schemas.microsoft.com/office/drawing/2014/main" id="{4FD28E4D-1DCD-4AAE-9AC3-64752F6CA1FC}"/>
            </a:ext>
          </a:extLst>
        </xdr:cNvPr>
        <xdr:cNvSpPr>
          <a:spLocks noChangeAspect="1" noChangeArrowheads="1"/>
        </xdr:cNvSpPr>
      </xdr:nvSpPr>
      <xdr:spPr bwMode="auto">
        <a:xfrm>
          <a:off x="296545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651</xdr:row>
      <xdr:rowOff>0</xdr:rowOff>
    </xdr:from>
    <xdr:to>
      <xdr:col>2</xdr:col>
      <xdr:colOff>927100</xdr:colOff>
      <xdr:row>651</xdr:row>
      <xdr:rowOff>304800</xdr:rowOff>
    </xdr:to>
    <xdr:sp macro="" textlink="">
      <xdr:nvSpPr>
        <xdr:cNvPr id="27513" name="AutoShape 3961" descr="https://adas-server.mobiledrivetech.com/polarion/icons/default/enums/type_spike.gif">
          <a:hlinkClick xmlns:r="http://schemas.openxmlformats.org/officeDocument/2006/relationships" r:id="rId1300" tgtFrame="_blank"/>
          <a:extLst>
            <a:ext uri="{FF2B5EF4-FFF2-40B4-BE49-F238E27FC236}">
              <a16:creationId xmlns:a16="http://schemas.microsoft.com/office/drawing/2014/main" id="{02BB242D-4073-481F-92DF-5FF2CE27E726}"/>
            </a:ext>
          </a:extLst>
        </xdr:cNvPr>
        <xdr:cNvSpPr>
          <a:spLocks noChangeAspect="1" noChangeArrowheads="1"/>
        </xdr:cNvSpPr>
      </xdr:nvSpPr>
      <xdr:spPr bwMode="auto">
        <a:xfrm>
          <a:off x="327660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651</xdr:row>
      <xdr:rowOff>0</xdr:rowOff>
    </xdr:from>
    <xdr:to>
      <xdr:col>3</xdr:col>
      <xdr:colOff>304800</xdr:colOff>
      <xdr:row>651</xdr:row>
      <xdr:rowOff>304800</xdr:rowOff>
    </xdr:to>
    <xdr:sp macro="" textlink="">
      <xdr:nvSpPr>
        <xdr:cNvPr id="27514" name="AutoShape 3962" descr="https://adas-server.mobiledrivetech.com/polarion/icons/default/enums/type_spike.gif">
          <a:hlinkClick xmlns:r="http://schemas.openxmlformats.org/officeDocument/2006/relationships" r:id="rId1300" tgtFrame="_top"/>
          <a:extLst>
            <a:ext uri="{FF2B5EF4-FFF2-40B4-BE49-F238E27FC236}">
              <a16:creationId xmlns:a16="http://schemas.microsoft.com/office/drawing/2014/main" id="{6C15B983-15F1-49CB-8744-44D606ED3F5A}"/>
            </a:ext>
          </a:extLst>
        </xdr:cNvPr>
        <xdr:cNvSpPr>
          <a:spLocks noChangeAspect="1" noChangeArrowheads="1"/>
        </xdr:cNvSpPr>
      </xdr:nvSpPr>
      <xdr:spPr bwMode="auto">
        <a:xfrm>
          <a:off x="5797550" y="4249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652</xdr:row>
      <xdr:rowOff>0</xdr:rowOff>
    </xdr:from>
    <xdr:to>
      <xdr:col>0</xdr:col>
      <xdr:colOff>304800</xdr:colOff>
      <xdr:row>652</xdr:row>
      <xdr:rowOff>304800</xdr:rowOff>
    </xdr:to>
    <xdr:sp macro="" textlink="">
      <xdr:nvSpPr>
        <xdr:cNvPr id="27515" name="AutoShape 3963" descr="https://adas-server.mobiledrivetech.com/polarion/ria/images/suspect.gif">
          <a:extLst>
            <a:ext uri="{FF2B5EF4-FFF2-40B4-BE49-F238E27FC236}">
              <a16:creationId xmlns:a16="http://schemas.microsoft.com/office/drawing/2014/main" id="{349C92EC-B025-4291-A716-2913D47896EC}"/>
            </a:ext>
          </a:extLst>
        </xdr:cNvPr>
        <xdr:cNvSpPr>
          <a:spLocks noChangeAspect="1" noChangeArrowheads="1"/>
        </xdr:cNvSpPr>
      </xdr:nvSpPr>
      <xdr:spPr bwMode="auto">
        <a:xfrm>
          <a:off x="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652</xdr:row>
      <xdr:rowOff>0</xdr:rowOff>
    </xdr:from>
    <xdr:to>
      <xdr:col>0</xdr:col>
      <xdr:colOff>615950</xdr:colOff>
      <xdr:row>652</xdr:row>
      <xdr:rowOff>304800</xdr:rowOff>
    </xdr:to>
    <xdr:sp macro="" textlink="">
      <xdr:nvSpPr>
        <xdr:cNvPr id="27516" name="AutoShape 3964">
          <a:extLst>
            <a:ext uri="{FF2B5EF4-FFF2-40B4-BE49-F238E27FC236}">
              <a16:creationId xmlns:a16="http://schemas.microsoft.com/office/drawing/2014/main" id="{A06DFA37-12D0-48EF-BB87-5D1F41FB4B16}"/>
            </a:ext>
          </a:extLst>
        </xdr:cNvPr>
        <xdr:cNvSpPr>
          <a:spLocks noChangeAspect="1" noChangeArrowheads="1"/>
        </xdr:cNvSpPr>
      </xdr:nvSpPr>
      <xdr:spPr bwMode="auto">
        <a:xfrm>
          <a:off x="31115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652</xdr:row>
      <xdr:rowOff>0</xdr:rowOff>
    </xdr:from>
    <xdr:to>
      <xdr:col>0</xdr:col>
      <xdr:colOff>927100</xdr:colOff>
      <xdr:row>652</xdr:row>
      <xdr:rowOff>304800</xdr:rowOff>
    </xdr:to>
    <xdr:sp macro="" textlink="">
      <xdr:nvSpPr>
        <xdr:cNvPr id="27517" name="AutoShape 3965" descr="https://adas-server.mobiledrivetech.com/polarion/icons/default/enums/type_purple_spec.png">
          <a:hlinkClick xmlns:r="http://schemas.openxmlformats.org/officeDocument/2006/relationships" r:id="rId1301" tgtFrame="_blank"/>
          <a:extLst>
            <a:ext uri="{FF2B5EF4-FFF2-40B4-BE49-F238E27FC236}">
              <a16:creationId xmlns:a16="http://schemas.microsoft.com/office/drawing/2014/main" id="{D2F14AB6-44B6-463B-B01B-A00C4120F122}"/>
            </a:ext>
          </a:extLst>
        </xdr:cNvPr>
        <xdr:cNvSpPr>
          <a:spLocks noChangeAspect="1" noChangeArrowheads="1"/>
        </xdr:cNvSpPr>
      </xdr:nvSpPr>
      <xdr:spPr bwMode="auto">
        <a:xfrm>
          <a:off x="62230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652</xdr:row>
      <xdr:rowOff>0</xdr:rowOff>
    </xdr:from>
    <xdr:to>
      <xdr:col>1</xdr:col>
      <xdr:colOff>304800</xdr:colOff>
      <xdr:row>652</xdr:row>
      <xdr:rowOff>304800</xdr:rowOff>
    </xdr:to>
    <xdr:sp macro="" textlink="">
      <xdr:nvSpPr>
        <xdr:cNvPr id="27518" name="AutoShape 3966" descr="https://adas-server.mobiledrivetech.com/polarion/icons/default/enums/type_purple_spec.png">
          <a:hlinkClick xmlns:r="http://schemas.openxmlformats.org/officeDocument/2006/relationships" r:id="rId1301" tgtFrame="_top"/>
          <a:extLst>
            <a:ext uri="{FF2B5EF4-FFF2-40B4-BE49-F238E27FC236}">
              <a16:creationId xmlns:a16="http://schemas.microsoft.com/office/drawing/2014/main" id="{06E4965C-1D36-496B-B2D1-781F97ECE3F0}"/>
            </a:ext>
          </a:extLst>
        </xdr:cNvPr>
        <xdr:cNvSpPr>
          <a:spLocks noChangeAspect="1" noChangeArrowheads="1"/>
        </xdr:cNvSpPr>
      </xdr:nvSpPr>
      <xdr:spPr bwMode="auto">
        <a:xfrm>
          <a:off x="202565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652</xdr:row>
      <xdr:rowOff>0</xdr:rowOff>
    </xdr:from>
    <xdr:to>
      <xdr:col>2</xdr:col>
      <xdr:colOff>304800</xdr:colOff>
      <xdr:row>652</xdr:row>
      <xdr:rowOff>304800</xdr:rowOff>
    </xdr:to>
    <xdr:sp macro="" textlink="">
      <xdr:nvSpPr>
        <xdr:cNvPr id="27519" name="AutoShape 3967" descr="https://adas-server.mobiledrivetech.com/polarion/icons/default/enums/type_spike.gif">
          <a:hlinkClick xmlns:r="http://schemas.openxmlformats.org/officeDocument/2006/relationships" r:id="rId1302" tgtFrame="_blank"/>
          <a:extLst>
            <a:ext uri="{FF2B5EF4-FFF2-40B4-BE49-F238E27FC236}">
              <a16:creationId xmlns:a16="http://schemas.microsoft.com/office/drawing/2014/main" id="{09BCD266-6650-4ACD-B78F-AE884C71375A}"/>
            </a:ext>
          </a:extLst>
        </xdr:cNvPr>
        <xdr:cNvSpPr>
          <a:spLocks noChangeAspect="1" noChangeArrowheads="1"/>
        </xdr:cNvSpPr>
      </xdr:nvSpPr>
      <xdr:spPr bwMode="auto">
        <a:xfrm>
          <a:off x="265430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652</xdr:row>
      <xdr:rowOff>0</xdr:rowOff>
    </xdr:from>
    <xdr:to>
      <xdr:col>3</xdr:col>
      <xdr:colOff>304800</xdr:colOff>
      <xdr:row>652</xdr:row>
      <xdr:rowOff>304800</xdr:rowOff>
    </xdr:to>
    <xdr:sp macro="" textlink="">
      <xdr:nvSpPr>
        <xdr:cNvPr id="27520" name="AutoShape 3968" descr="https://adas-server.mobiledrivetech.com/polarion/icons/default/enums/type_spike.gif">
          <a:hlinkClick xmlns:r="http://schemas.openxmlformats.org/officeDocument/2006/relationships" r:id="rId1302" tgtFrame="_top"/>
          <a:extLst>
            <a:ext uri="{FF2B5EF4-FFF2-40B4-BE49-F238E27FC236}">
              <a16:creationId xmlns:a16="http://schemas.microsoft.com/office/drawing/2014/main" id="{D0197EE8-E5CD-42B4-820B-6B0998AE0425}"/>
            </a:ext>
          </a:extLst>
        </xdr:cNvPr>
        <xdr:cNvSpPr>
          <a:spLocks noChangeAspect="1" noChangeArrowheads="1"/>
        </xdr:cNvSpPr>
      </xdr:nvSpPr>
      <xdr:spPr bwMode="auto">
        <a:xfrm>
          <a:off x="5797550" y="425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653</xdr:row>
      <xdr:rowOff>0</xdr:rowOff>
    </xdr:from>
    <xdr:to>
      <xdr:col>0</xdr:col>
      <xdr:colOff>304800</xdr:colOff>
      <xdr:row>653</xdr:row>
      <xdr:rowOff>304800</xdr:rowOff>
    </xdr:to>
    <xdr:sp macro="" textlink="">
      <xdr:nvSpPr>
        <xdr:cNvPr id="27521" name="AutoShape 3969" descr="https://adas-server.mobiledrivetech.com/polarion/ria/images/suspect.gif">
          <a:extLst>
            <a:ext uri="{FF2B5EF4-FFF2-40B4-BE49-F238E27FC236}">
              <a16:creationId xmlns:a16="http://schemas.microsoft.com/office/drawing/2014/main" id="{AB4C04E3-0CD5-43AB-BA58-5039F3832861}"/>
            </a:ext>
          </a:extLst>
        </xdr:cNvPr>
        <xdr:cNvSpPr>
          <a:spLocks noChangeAspect="1" noChangeArrowheads="1"/>
        </xdr:cNvSpPr>
      </xdr:nvSpPr>
      <xdr:spPr bwMode="auto">
        <a:xfrm>
          <a:off x="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653</xdr:row>
      <xdr:rowOff>0</xdr:rowOff>
    </xdr:from>
    <xdr:to>
      <xdr:col>0</xdr:col>
      <xdr:colOff>615950</xdr:colOff>
      <xdr:row>653</xdr:row>
      <xdr:rowOff>304800</xdr:rowOff>
    </xdr:to>
    <xdr:sp macro="" textlink="">
      <xdr:nvSpPr>
        <xdr:cNvPr id="27522" name="AutoShape 3970">
          <a:extLst>
            <a:ext uri="{FF2B5EF4-FFF2-40B4-BE49-F238E27FC236}">
              <a16:creationId xmlns:a16="http://schemas.microsoft.com/office/drawing/2014/main" id="{56411E52-DA92-4863-87F5-3EBDDACC5058}"/>
            </a:ext>
          </a:extLst>
        </xdr:cNvPr>
        <xdr:cNvSpPr>
          <a:spLocks noChangeAspect="1" noChangeArrowheads="1"/>
        </xdr:cNvSpPr>
      </xdr:nvSpPr>
      <xdr:spPr bwMode="auto">
        <a:xfrm>
          <a:off x="31115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653</xdr:row>
      <xdr:rowOff>0</xdr:rowOff>
    </xdr:from>
    <xdr:to>
      <xdr:col>0</xdr:col>
      <xdr:colOff>927100</xdr:colOff>
      <xdr:row>653</xdr:row>
      <xdr:rowOff>304800</xdr:rowOff>
    </xdr:to>
    <xdr:sp macro="" textlink="">
      <xdr:nvSpPr>
        <xdr:cNvPr id="27523" name="AutoShape 3971" descr="https://adas-server.mobiledrivetech.com/polarion/icons/default/enums/type_purple_spec.png">
          <a:hlinkClick xmlns:r="http://schemas.openxmlformats.org/officeDocument/2006/relationships" r:id="rId1303" tgtFrame="_blank"/>
          <a:extLst>
            <a:ext uri="{FF2B5EF4-FFF2-40B4-BE49-F238E27FC236}">
              <a16:creationId xmlns:a16="http://schemas.microsoft.com/office/drawing/2014/main" id="{0BB14848-94B3-42A9-90B5-80F307DDA98A}"/>
            </a:ext>
          </a:extLst>
        </xdr:cNvPr>
        <xdr:cNvSpPr>
          <a:spLocks noChangeAspect="1" noChangeArrowheads="1"/>
        </xdr:cNvSpPr>
      </xdr:nvSpPr>
      <xdr:spPr bwMode="auto">
        <a:xfrm>
          <a:off x="62230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653</xdr:row>
      <xdr:rowOff>0</xdr:rowOff>
    </xdr:from>
    <xdr:to>
      <xdr:col>1</xdr:col>
      <xdr:colOff>304800</xdr:colOff>
      <xdr:row>653</xdr:row>
      <xdr:rowOff>304800</xdr:rowOff>
    </xdr:to>
    <xdr:sp macro="" textlink="">
      <xdr:nvSpPr>
        <xdr:cNvPr id="27524" name="AutoShape 3972" descr="https://adas-server.mobiledrivetech.com/polarion/icons/default/enums/type_purple_spec.png">
          <a:hlinkClick xmlns:r="http://schemas.openxmlformats.org/officeDocument/2006/relationships" r:id="rId1303" tgtFrame="_top"/>
          <a:extLst>
            <a:ext uri="{FF2B5EF4-FFF2-40B4-BE49-F238E27FC236}">
              <a16:creationId xmlns:a16="http://schemas.microsoft.com/office/drawing/2014/main" id="{765EE700-C237-4305-AFE9-78A125E3B35B}"/>
            </a:ext>
          </a:extLst>
        </xdr:cNvPr>
        <xdr:cNvSpPr>
          <a:spLocks noChangeAspect="1" noChangeArrowheads="1"/>
        </xdr:cNvSpPr>
      </xdr:nvSpPr>
      <xdr:spPr bwMode="auto">
        <a:xfrm>
          <a:off x="202565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653</xdr:row>
      <xdr:rowOff>0</xdr:rowOff>
    </xdr:from>
    <xdr:to>
      <xdr:col>2</xdr:col>
      <xdr:colOff>304800</xdr:colOff>
      <xdr:row>653</xdr:row>
      <xdr:rowOff>304800</xdr:rowOff>
    </xdr:to>
    <xdr:sp macro="" textlink="">
      <xdr:nvSpPr>
        <xdr:cNvPr id="27525" name="AutoShape 3973" descr="https://adas-server.mobiledrivetech.com/polarion/icons/default/enums/type_spike.gif">
          <a:hlinkClick xmlns:r="http://schemas.openxmlformats.org/officeDocument/2006/relationships" r:id="rId1304" tgtFrame="_blank"/>
          <a:extLst>
            <a:ext uri="{FF2B5EF4-FFF2-40B4-BE49-F238E27FC236}">
              <a16:creationId xmlns:a16="http://schemas.microsoft.com/office/drawing/2014/main" id="{A1EA7B38-425A-4934-9ECF-67A3A3F6412E}"/>
            </a:ext>
          </a:extLst>
        </xdr:cNvPr>
        <xdr:cNvSpPr>
          <a:spLocks noChangeAspect="1" noChangeArrowheads="1"/>
        </xdr:cNvSpPr>
      </xdr:nvSpPr>
      <xdr:spPr bwMode="auto">
        <a:xfrm>
          <a:off x="265430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653</xdr:row>
      <xdr:rowOff>0</xdr:rowOff>
    </xdr:from>
    <xdr:to>
      <xdr:col>3</xdr:col>
      <xdr:colOff>304800</xdr:colOff>
      <xdr:row>653</xdr:row>
      <xdr:rowOff>304800</xdr:rowOff>
    </xdr:to>
    <xdr:sp macro="" textlink="">
      <xdr:nvSpPr>
        <xdr:cNvPr id="27526" name="AutoShape 3974" descr="https://adas-server.mobiledrivetech.com/polarion/icons/default/enums/type_spike.gif">
          <a:hlinkClick xmlns:r="http://schemas.openxmlformats.org/officeDocument/2006/relationships" r:id="rId1304" tgtFrame="_top"/>
          <a:extLst>
            <a:ext uri="{FF2B5EF4-FFF2-40B4-BE49-F238E27FC236}">
              <a16:creationId xmlns:a16="http://schemas.microsoft.com/office/drawing/2014/main" id="{C3EE3BC5-0598-48C2-BFB1-7A04F1FF1FF2}"/>
            </a:ext>
          </a:extLst>
        </xdr:cNvPr>
        <xdr:cNvSpPr>
          <a:spLocks noChangeAspect="1" noChangeArrowheads="1"/>
        </xdr:cNvSpPr>
      </xdr:nvSpPr>
      <xdr:spPr bwMode="auto">
        <a:xfrm>
          <a:off x="5797550" y="4262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654</xdr:row>
      <xdr:rowOff>0</xdr:rowOff>
    </xdr:from>
    <xdr:to>
      <xdr:col>0</xdr:col>
      <xdr:colOff>304800</xdr:colOff>
      <xdr:row>654</xdr:row>
      <xdr:rowOff>304800</xdr:rowOff>
    </xdr:to>
    <xdr:sp macro="" textlink="">
      <xdr:nvSpPr>
        <xdr:cNvPr id="27527" name="AutoShape 3975" descr="https://adas-server.mobiledrivetech.com/polarion/ria/images/suspect.gif">
          <a:extLst>
            <a:ext uri="{FF2B5EF4-FFF2-40B4-BE49-F238E27FC236}">
              <a16:creationId xmlns:a16="http://schemas.microsoft.com/office/drawing/2014/main" id="{487E6965-AC21-48C4-BAAF-4BEA4411064E}"/>
            </a:ext>
          </a:extLst>
        </xdr:cNvPr>
        <xdr:cNvSpPr>
          <a:spLocks noChangeAspect="1" noChangeArrowheads="1"/>
        </xdr:cNvSpPr>
      </xdr:nvSpPr>
      <xdr:spPr bwMode="auto">
        <a:xfrm>
          <a:off x="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654</xdr:row>
      <xdr:rowOff>0</xdr:rowOff>
    </xdr:from>
    <xdr:to>
      <xdr:col>0</xdr:col>
      <xdr:colOff>615950</xdr:colOff>
      <xdr:row>654</xdr:row>
      <xdr:rowOff>304800</xdr:rowOff>
    </xdr:to>
    <xdr:sp macro="" textlink="">
      <xdr:nvSpPr>
        <xdr:cNvPr id="27528" name="AutoShape 3976">
          <a:extLst>
            <a:ext uri="{FF2B5EF4-FFF2-40B4-BE49-F238E27FC236}">
              <a16:creationId xmlns:a16="http://schemas.microsoft.com/office/drawing/2014/main" id="{6AAA5E76-FB0F-4308-940B-C413C83AA0D3}"/>
            </a:ext>
          </a:extLst>
        </xdr:cNvPr>
        <xdr:cNvSpPr>
          <a:spLocks noChangeAspect="1" noChangeArrowheads="1"/>
        </xdr:cNvSpPr>
      </xdr:nvSpPr>
      <xdr:spPr bwMode="auto">
        <a:xfrm>
          <a:off x="31115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654</xdr:row>
      <xdr:rowOff>0</xdr:rowOff>
    </xdr:from>
    <xdr:to>
      <xdr:col>0</xdr:col>
      <xdr:colOff>927100</xdr:colOff>
      <xdr:row>654</xdr:row>
      <xdr:rowOff>304800</xdr:rowOff>
    </xdr:to>
    <xdr:sp macro="" textlink="">
      <xdr:nvSpPr>
        <xdr:cNvPr id="27529" name="AutoShape 3977" descr="https://adas-server.mobiledrivetech.com/polarion/icons/default/enums/type_purple_spec.png">
          <a:hlinkClick xmlns:r="http://schemas.openxmlformats.org/officeDocument/2006/relationships" r:id="rId1305" tgtFrame="_blank"/>
          <a:extLst>
            <a:ext uri="{FF2B5EF4-FFF2-40B4-BE49-F238E27FC236}">
              <a16:creationId xmlns:a16="http://schemas.microsoft.com/office/drawing/2014/main" id="{6C769FC6-85A2-4152-AF68-7C54058D5BCC}"/>
            </a:ext>
          </a:extLst>
        </xdr:cNvPr>
        <xdr:cNvSpPr>
          <a:spLocks noChangeAspect="1" noChangeArrowheads="1"/>
        </xdr:cNvSpPr>
      </xdr:nvSpPr>
      <xdr:spPr bwMode="auto">
        <a:xfrm>
          <a:off x="62230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654</xdr:row>
      <xdr:rowOff>0</xdr:rowOff>
    </xdr:from>
    <xdr:to>
      <xdr:col>1</xdr:col>
      <xdr:colOff>304800</xdr:colOff>
      <xdr:row>654</xdr:row>
      <xdr:rowOff>304800</xdr:rowOff>
    </xdr:to>
    <xdr:sp macro="" textlink="">
      <xdr:nvSpPr>
        <xdr:cNvPr id="27530" name="AutoShape 3978" descr="https://adas-server.mobiledrivetech.com/polarion/icons/default/enums/type_purple_spec.png">
          <a:hlinkClick xmlns:r="http://schemas.openxmlformats.org/officeDocument/2006/relationships" r:id="rId1305" tgtFrame="_top"/>
          <a:extLst>
            <a:ext uri="{FF2B5EF4-FFF2-40B4-BE49-F238E27FC236}">
              <a16:creationId xmlns:a16="http://schemas.microsoft.com/office/drawing/2014/main" id="{D06A3493-1F8E-4FA3-A5E4-65B3E9ACAEAD}"/>
            </a:ext>
          </a:extLst>
        </xdr:cNvPr>
        <xdr:cNvSpPr>
          <a:spLocks noChangeAspect="1" noChangeArrowheads="1"/>
        </xdr:cNvSpPr>
      </xdr:nvSpPr>
      <xdr:spPr bwMode="auto">
        <a:xfrm>
          <a:off x="202565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654</xdr:row>
      <xdr:rowOff>0</xdr:rowOff>
    </xdr:from>
    <xdr:to>
      <xdr:col>2</xdr:col>
      <xdr:colOff>304800</xdr:colOff>
      <xdr:row>654</xdr:row>
      <xdr:rowOff>304800</xdr:rowOff>
    </xdr:to>
    <xdr:sp macro="" textlink="">
      <xdr:nvSpPr>
        <xdr:cNvPr id="27531" name="AutoShape 3979" descr="https://adas-server.mobiledrivetech.com/polarion/icons/default/enums/type_spike.gif">
          <a:hlinkClick xmlns:r="http://schemas.openxmlformats.org/officeDocument/2006/relationships" r:id="rId1306" tgtFrame="_blank"/>
          <a:extLst>
            <a:ext uri="{FF2B5EF4-FFF2-40B4-BE49-F238E27FC236}">
              <a16:creationId xmlns:a16="http://schemas.microsoft.com/office/drawing/2014/main" id="{A49A6588-5D51-43A3-A36D-E6C83D504304}"/>
            </a:ext>
          </a:extLst>
        </xdr:cNvPr>
        <xdr:cNvSpPr>
          <a:spLocks noChangeAspect="1" noChangeArrowheads="1"/>
        </xdr:cNvSpPr>
      </xdr:nvSpPr>
      <xdr:spPr bwMode="auto">
        <a:xfrm>
          <a:off x="265430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654</xdr:row>
      <xdr:rowOff>0</xdr:rowOff>
    </xdr:from>
    <xdr:to>
      <xdr:col>3</xdr:col>
      <xdr:colOff>304800</xdr:colOff>
      <xdr:row>654</xdr:row>
      <xdr:rowOff>304800</xdr:rowOff>
    </xdr:to>
    <xdr:sp macro="" textlink="">
      <xdr:nvSpPr>
        <xdr:cNvPr id="27532" name="AutoShape 3980" descr="https://adas-server.mobiledrivetech.com/polarion/icons/default/enums/type_spike.gif">
          <a:hlinkClick xmlns:r="http://schemas.openxmlformats.org/officeDocument/2006/relationships" r:id="rId1306" tgtFrame="_top"/>
          <a:extLst>
            <a:ext uri="{FF2B5EF4-FFF2-40B4-BE49-F238E27FC236}">
              <a16:creationId xmlns:a16="http://schemas.microsoft.com/office/drawing/2014/main" id="{752689D9-811A-4762-89C5-4B28D0700282}"/>
            </a:ext>
          </a:extLst>
        </xdr:cNvPr>
        <xdr:cNvSpPr>
          <a:spLocks noChangeAspect="1" noChangeArrowheads="1"/>
        </xdr:cNvSpPr>
      </xdr:nvSpPr>
      <xdr:spPr bwMode="auto">
        <a:xfrm>
          <a:off x="5797550" y="4269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655</xdr:row>
      <xdr:rowOff>0</xdr:rowOff>
    </xdr:from>
    <xdr:to>
      <xdr:col>0</xdr:col>
      <xdr:colOff>304800</xdr:colOff>
      <xdr:row>655</xdr:row>
      <xdr:rowOff>304800</xdr:rowOff>
    </xdr:to>
    <xdr:sp macro="" textlink="">
      <xdr:nvSpPr>
        <xdr:cNvPr id="27533" name="AutoShape 3981" descr="https://adas-server.mobiledrivetech.com/polarion/ria/images/suspect.gif">
          <a:extLst>
            <a:ext uri="{FF2B5EF4-FFF2-40B4-BE49-F238E27FC236}">
              <a16:creationId xmlns:a16="http://schemas.microsoft.com/office/drawing/2014/main" id="{108EF786-05F9-43C9-B8BA-135C63316FBD}"/>
            </a:ext>
          </a:extLst>
        </xdr:cNvPr>
        <xdr:cNvSpPr>
          <a:spLocks noChangeAspect="1" noChangeArrowheads="1"/>
        </xdr:cNvSpPr>
      </xdr:nvSpPr>
      <xdr:spPr bwMode="auto">
        <a:xfrm>
          <a:off x="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655</xdr:row>
      <xdr:rowOff>0</xdr:rowOff>
    </xdr:from>
    <xdr:to>
      <xdr:col>0</xdr:col>
      <xdr:colOff>615950</xdr:colOff>
      <xdr:row>655</xdr:row>
      <xdr:rowOff>304800</xdr:rowOff>
    </xdr:to>
    <xdr:sp macro="" textlink="">
      <xdr:nvSpPr>
        <xdr:cNvPr id="27534" name="AutoShape 3982">
          <a:extLst>
            <a:ext uri="{FF2B5EF4-FFF2-40B4-BE49-F238E27FC236}">
              <a16:creationId xmlns:a16="http://schemas.microsoft.com/office/drawing/2014/main" id="{48D50AD0-99BA-46F8-A5F5-0C3D4B1B5D8C}"/>
            </a:ext>
          </a:extLst>
        </xdr:cNvPr>
        <xdr:cNvSpPr>
          <a:spLocks noChangeAspect="1" noChangeArrowheads="1"/>
        </xdr:cNvSpPr>
      </xdr:nvSpPr>
      <xdr:spPr bwMode="auto">
        <a:xfrm>
          <a:off x="31115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655</xdr:row>
      <xdr:rowOff>0</xdr:rowOff>
    </xdr:from>
    <xdr:to>
      <xdr:col>0</xdr:col>
      <xdr:colOff>927100</xdr:colOff>
      <xdr:row>655</xdr:row>
      <xdr:rowOff>304800</xdr:rowOff>
    </xdr:to>
    <xdr:sp macro="" textlink="">
      <xdr:nvSpPr>
        <xdr:cNvPr id="27535" name="AutoShape 3983" descr="https://adas-server.mobiledrivetech.com/polarion/icons/default/enums/type_purple_spec.png">
          <a:hlinkClick xmlns:r="http://schemas.openxmlformats.org/officeDocument/2006/relationships" r:id="rId1307" tgtFrame="_blank"/>
          <a:extLst>
            <a:ext uri="{FF2B5EF4-FFF2-40B4-BE49-F238E27FC236}">
              <a16:creationId xmlns:a16="http://schemas.microsoft.com/office/drawing/2014/main" id="{C2A391C8-6511-4519-8C35-25BA07F61E26}"/>
            </a:ext>
          </a:extLst>
        </xdr:cNvPr>
        <xdr:cNvSpPr>
          <a:spLocks noChangeAspect="1" noChangeArrowheads="1"/>
        </xdr:cNvSpPr>
      </xdr:nvSpPr>
      <xdr:spPr bwMode="auto">
        <a:xfrm>
          <a:off x="62230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655</xdr:row>
      <xdr:rowOff>0</xdr:rowOff>
    </xdr:from>
    <xdr:to>
      <xdr:col>1</xdr:col>
      <xdr:colOff>304800</xdr:colOff>
      <xdr:row>655</xdr:row>
      <xdr:rowOff>304800</xdr:rowOff>
    </xdr:to>
    <xdr:sp macro="" textlink="">
      <xdr:nvSpPr>
        <xdr:cNvPr id="27536" name="AutoShape 3984" descr="https://adas-server.mobiledrivetech.com/polarion/icons/default/enums/type_purple_spec.png">
          <a:hlinkClick xmlns:r="http://schemas.openxmlformats.org/officeDocument/2006/relationships" r:id="rId1307" tgtFrame="_top"/>
          <a:extLst>
            <a:ext uri="{FF2B5EF4-FFF2-40B4-BE49-F238E27FC236}">
              <a16:creationId xmlns:a16="http://schemas.microsoft.com/office/drawing/2014/main" id="{7F7BCBC4-846C-4718-8BEE-1A404EAEF9BE}"/>
            </a:ext>
          </a:extLst>
        </xdr:cNvPr>
        <xdr:cNvSpPr>
          <a:spLocks noChangeAspect="1" noChangeArrowheads="1"/>
        </xdr:cNvSpPr>
      </xdr:nvSpPr>
      <xdr:spPr bwMode="auto">
        <a:xfrm>
          <a:off x="202565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655</xdr:row>
      <xdr:rowOff>0</xdr:rowOff>
    </xdr:from>
    <xdr:to>
      <xdr:col>2</xdr:col>
      <xdr:colOff>304800</xdr:colOff>
      <xdr:row>655</xdr:row>
      <xdr:rowOff>304800</xdr:rowOff>
    </xdr:to>
    <xdr:sp macro="" textlink="">
      <xdr:nvSpPr>
        <xdr:cNvPr id="27537" name="AutoShape 3985" descr="https://adas-server.mobiledrivetech.com/polarion/icons/default/enums/type_spike.gif">
          <a:hlinkClick xmlns:r="http://schemas.openxmlformats.org/officeDocument/2006/relationships" r:id="rId1308" tgtFrame="_blank"/>
          <a:extLst>
            <a:ext uri="{FF2B5EF4-FFF2-40B4-BE49-F238E27FC236}">
              <a16:creationId xmlns:a16="http://schemas.microsoft.com/office/drawing/2014/main" id="{C62E63FD-A6BE-4299-AB75-DF77BD97E1AE}"/>
            </a:ext>
          </a:extLst>
        </xdr:cNvPr>
        <xdr:cNvSpPr>
          <a:spLocks noChangeAspect="1" noChangeArrowheads="1"/>
        </xdr:cNvSpPr>
      </xdr:nvSpPr>
      <xdr:spPr bwMode="auto">
        <a:xfrm>
          <a:off x="265430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655</xdr:row>
      <xdr:rowOff>0</xdr:rowOff>
    </xdr:from>
    <xdr:to>
      <xdr:col>3</xdr:col>
      <xdr:colOff>304800</xdr:colOff>
      <xdr:row>655</xdr:row>
      <xdr:rowOff>304800</xdr:rowOff>
    </xdr:to>
    <xdr:sp macro="" textlink="">
      <xdr:nvSpPr>
        <xdr:cNvPr id="27538" name="AutoShape 3986" descr="https://adas-server.mobiledrivetech.com/polarion/icons/default/enums/type_spike.gif">
          <a:hlinkClick xmlns:r="http://schemas.openxmlformats.org/officeDocument/2006/relationships" r:id="rId1308" tgtFrame="_top"/>
          <a:extLst>
            <a:ext uri="{FF2B5EF4-FFF2-40B4-BE49-F238E27FC236}">
              <a16:creationId xmlns:a16="http://schemas.microsoft.com/office/drawing/2014/main" id="{37A2B83D-1464-4FD0-B0DB-D9A706914316}"/>
            </a:ext>
          </a:extLst>
        </xdr:cNvPr>
        <xdr:cNvSpPr>
          <a:spLocks noChangeAspect="1" noChangeArrowheads="1"/>
        </xdr:cNvSpPr>
      </xdr:nvSpPr>
      <xdr:spPr bwMode="auto">
        <a:xfrm>
          <a:off x="5797550" y="4275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656</xdr:row>
      <xdr:rowOff>0</xdr:rowOff>
    </xdr:from>
    <xdr:to>
      <xdr:col>0</xdr:col>
      <xdr:colOff>304800</xdr:colOff>
      <xdr:row>656</xdr:row>
      <xdr:rowOff>304800</xdr:rowOff>
    </xdr:to>
    <xdr:sp macro="" textlink="">
      <xdr:nvSpPr>
        <xdr:cNvPr id="27539" name="AutoShape 3987" descr="https://adas-server.mobiledrivetech.com/polarion/ria/images/suspect.gif">
          <a:extLst>
            <a:ext uri="{FF2B5EF4-FFF2-40B4-BE49-F238E27FC236}">
              <a16:creationId xmlns:a16="http://schemas.microsoft.com/office/drawing/2014/main" id="{5D04F3AB-E694-4575-A020-698E9BF4470F}"/>
            </a:ext>
          </a:extLst>
        </xdr:cNvPr>
        <xdr:cNvSpPr>
          <a:spLocks noChangeAspect="1" noChangeArrowheads="1"/>
        </xdr:cNvSpPr>
      </xdr:nvSpPr>
      <xdr:spPr bwMode="auto">
        <a:xfrm>
          <a:off x="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656</xdr:row>
      <xdr:rowOff>0</xdr:rowOff>
    </xdr:from>
    <xdr:to>
      <xdr:col>0</xdr:col>
      <xdr:colOff>615950</xdr:colOff>
      <xdr:row>656</xdr:row>
      <xdr:rowOff>304800</xdr:rowOff>
    </xdr:to>
    <xdr:sp macro="" textlink="">
      <xdr:nvSpPr>
        <xdr:cNvPr id="27540" name="AutoShape 3988">
          <a:extLst>
            <a:ext uri="{FF2B5EF4-FFF2-40B4-BE49-F238E27FC236}">
              <a16:creationId xmlns:a16="http://schemas.microsoft.com/office/drawing/2014/main" id="{733CEE7B-F6BD-4A21-AFBC-08834424B5A4}"/>
            </a:ext>
          </a:extLst>
        </xdr:cNvPr>
        <xdr:cNvSpPr>
          <a:spLocks noChangeAspect="1" noChangeArrowheads="1"/>
        </xdr:cNvSpPr>
      </xdr:nvSpPr>
      <xdr:spPr bwMode="auto">
        <a:xfrm>
          <a:off x="31115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656</xdr:row>
      <xdr:rowOff>0</xdr:rowOff>
    </xdr:from>
    <xdr:to>
      <xdr:col>0</xdr:col>
      <xdr:colOff>927100</xdr:colOff>
      <xdr:row>656</xdr:row>
      <xdr:rowOff>304800</xdr:rowOff>
    </xdr:to>
    <xdr:sp macro="" textlink="">
      <xdr:nvSpPr>
        <xdr:cNvPr id="27541" name="AutoShape 3989" descr="https://adas-server.mobiledrivetech.com/polarion/icons/default/enums/type_purple_spec.png">
          <a:hlinkClick xmlns:r="http://schemas.openxmlformats.org/officeDocument/2006/relationships" r:id="rId1309" tgtFrame="_blank"/>
          <a:extLst>
            <a:ext uri="{FF2B5EF4-FFF2-40B4-BE49-F238E27FC236}">
              <a16:creationId xmlns:a16="http://schemas.microsoft.com/office/drawing/2014/main" id="{46248D8A-AF80-4F09-B579-932F38337832}"/>
            </a:ext>
          </a:extLst>
        </xdr:cNvPr>
        <xdr:cNvSpPr>
          <a:spLocks noChangeAspect="1" noChangeArrowheads="1"/>
        </xdr:cNvSpPr>
      </xdr:nvSpPr>
      <xdr:spPr bwMode="auto">
        <a:xfrm>
          <a:off x="62230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656</xdr:row>
      <xdr:rowOff>0</xdr:rowOff>
    </xdr:from>
    <xdr:to>
      <xdr:col>1</xdr:col>
      <xdr:colOff>304800</xdr:colOff>
      <xdr:row>656</xdr:row>
      <xdr:rowOff>304800</xdr:rowOff>
    </xdr:to>
    <xdr:sp macro="" textlink="">
      <xdr:nvSpPr>
        <xdr:cNvPr id="27542" name="AutoShape 3990" descr="https://adas-server.mobiledrivetech.com/polarion/icons/default/enums/type_purple_spec.png">
          <a:hlinkClick xmlns:r="http://schemas.openxmlformats.org/officeDocument/2006/relationships" r:id="rId1309" tgtFrame="_top"/>
          <a:extLst>
            <a:ext uri="{FF2B5EF4-FFF2-40B4-BE49-F238E27FC236}">
              <a16:creationId xmlns:a16="http://schemas.microsoft.com/office/drawing/2014/main" id="{44FDB67A-B580-405D-B276-4FEAEB49BEE9}"/>
            </a:ext>
          </a:extLst>
        </xdr:cNvPr>
        <xdr:cNvSpPr>
          <a:spLocks noChangeAspect="1" noChangeArrowheads="1"/>
        </xdr:cNvSpPr>
      </xdr:nvSpPr>
      <xdr:spPr bwMode="auto">
        <a:xfrm>
          <a:off x="202565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656</xdr:row>
      <xdr:rowOff>0</xdr:rowOff>
    </xdr:from>
    <xdr:to>
      <xdr:col>2</xdr:col>
      <xdr:colOff>304800</xdr:colOff>
      <xdr:row>656</xdr:row>
      <xdr:rowOff>304800</xdr:rowOff>
    </xdr:to>
    <xdr:sp macro="" textlink="">
      <xdr:nvSpPr>
        <xdr:cNvPr id="27543" name="AutoShape 3991" descr="https://adas-server.mobiledrivetech.com/polarion/icons/default/enums/type_spike.gif">
          <a:hlinkClick xmlns:r="http://schemas.openxmlformats.org/officeDocument/2006/relationships" r:id="rId1310" tgtFrame="_blank"/>
          <a:extLst>
            <a:ext uri="{FF2B5EF4-FFF2-40B4-BE49-F238E27FC236}">
              <a16:creationId xmlns:a16="http://schemas.microsoft.com/office/drawing/2014/main" id="{6B33D167-CF06-4BD0-8E55-5895D7B458CF}"/>
            </a:ext>
          </a:extLst>
        </xdr:cNvPr>
        <xdr:cNvSpPr>
          <a:spLocks noChangeAspect="1" noChangeArrowheads="1"/>
        </xdr:cNvSpPr>
      </xdr:nvSpPr>
      <xdr:spPr bwMode="auto">
        <a:xfrm>
          <a:off x="265430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656</xdr:row>
      <xdr:rowOff>0</xdr:rowOff>
    </xdr:from>
    <xdr:to>
      <xdr:col>3</xdr:col>
      <xdr:colOff>304800</xdr:colOff>
      <xdr:row>656</xdr:row>
      <xdr:rowOff>304800</xdr:rowOff>
    </xdr:to>
    <xdr:sp macro="" textlink="">
      <xdr:nvSpPr>
        <xdr:cNvPr id="27544" name="AutoShape 3992" descr="https://adas-server.mobiledrivetech.com/polarion/icons/default/enums/type_spike.gif">
          <a:hlinkClick xmlns:r="http://schemas.openxmlformats.org/officeDocument/2006/relationships" r:id="rId1310" tgtFrame="_top"/>
          <a:extLst>
            <a:ext uri="{FF2B5EF4-FFF2-40B4-BE49-F238E27FC236}">
              <a16:creationId xmlns:a16="http://schemas.microsoft.com/office/drawing/2014/main" id="{499FD7E1-0DD7-46E9-8967-B11CA818729A}"/>
            </a:ext>
          </a:extLst>
        </xdr:cNvPr>
        <xdr:cNvSpPr>
          <a:spLocks noChangeAspect="1" noChangeArrowheads="1"/>
        </xdr:cNvSpPr>
      </xdr:nvSpPr>
      <xdr:spPr bwMode="auto">
        <a:xfrm>
          <a:off x="5797550" y="4282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657</xdr:row>
      <xdr:rowOff>0</xdr:rowOff>
    </xdr:from>
    <xdr:to>
      <xdr:col>0</xdr:col>
      <xdr:colOff>304800</xdr:colOff>
      <xdr:row>657</xdr:row>
      <xdr:rowOff>304800</xdr:rowOff>
    </xdr:to>
    <xdr:sp macro="" textlink="">
      <xdr:nvSpPr>
        <xdr:cNvPr id="27545" name="AutoShape 3993" descr="https://adas-server.mobiledrivetech.com/polarion/ria/images/suspect.gif">
          <a:extLst>
            <a:ext uri="{FF2B5EF4-FFF2-40B4-BE49-F238E27FC236}">
              <a16:creationId xmlns:a16="http://schemas.microsoft.com/office/drawing/2014/main" id="{10A1439A-8F04-4265-B661-9658C82C39A4}"/>
            </a:ext>
          </a:extLst>
        </xdr:cNvPr>
        <xdr:cNvSpPr>
          <a:spLocks noChangeAspect="1" noChangeArrowheads="1"/>
        </xdr:cNvSpPr>
      </xdr:nvSpPr>
      <xdr:spPr bwMode="auto">
        <a:xfrm>
          <a:off x="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657</xdr:row>
      <xdr:rowOff>0</xdr:rowOff>
    </xdr:from>
    <xdr:to>
      <xdr:col>0</xdr:col>
      <xdr:colOff>615950</xdr:colOff>
      <xdr:row>657</xdr:row>
      <xdr:rowOff>304800</xdr:rowOff>
    </xdr:to>
    <xdr:sp macro="" textlink="">
      <xdr:nvSpPr>
        <xdr:cNvPr id="27546" name="AutoShape 3994">
          <a:extLst>
            <a:ext uri="{FF2B5EF4-FFF2-40B4-BE49-F238E27FC236}">
              <a16:creationId xmlns:a16="http://schemas.microsoft.com/office/drawing/2014/main" id="{E186BA89-CEE7-48A0-B5B9-A6252F126A8F}"/>
            </a:ext>
          </a:extLst>
        </xdr:cNvPr>
        <xdr:cNvSpPr>
          <a:spLocks noChangeAspect="1" noChangeArrowheads="1"/>
        </xdr:cNvSpPr>
      </xdr:nvSpPr>
      <xdr:spPr bwMode="auto">
        <a:xfrm>
          <a:off x="31115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657</xdr:row>
      <xdr:rowOff>0</xdr:rowOff>
    </xdr:from>
    <xdr:to>
      <xdr:col>0</xdr:col>
      <xdr:colOff>927100</xdr:colOff>
      <xdr:row>657</xdr:row>
      <xdr:rowOff>304800</xdr:rowOff>
    </xdr:to>
    <xdr:sp macro="" textlink="">
      <xdr:nvSpPr>
        <xdr:cNvPr id="27547" name="AutoShape 3995" descr="https://adas-server.mobiledrivetech.com/polarion/icons/default/enums/type_purple_spec.png">
          <a:hlinkClick xmlns:r="http://schemas.openxmlformats.org/officeDocument/2006/relationships" r:id="rId1311" tgtFrame="_blank"/>
          <a:extLst>
            <a:ext uri="{FF2B5EF4-FFF2-40B4-BE49-F238E27FC236}">
              <a16:creationId xmlns:a16="http://schemas.microsoft.com/office/drawing/2014/main" id="{FEECC308-053D-46FD-8F6F-A74A3D69E8C5}"/>
            </a:ext>
          </a:extLst>
        </xdr:cNvPr>
        <xdr:cNvSpPr>
          <a:spLocks noChangeAspect="1" noChangeArrowheads="1"/>
        </xdr:cNvSpPr>
      </xdr:nvSpPr>
      <xdr:spPr bwMode="auto">
        <a:xfrm>
          <a:off x="62230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657</xdr:row>
      <xdr:rowOff>0</xdr:rowOff>
    </xdr:from>
    <xdr:to>
      <xdr:col>1</xdr:col>
      <xdr:colOff>304800</xdr:colOff>
      <xdr:row>657</xdr:row>
      <xdr:rowOff>304800</xdr:rowOff>
    </xdr:to>
    <xdr:sp macro="" textlink="">
      <xdr:nvSpPr>
        <xdr:cNvPr id="27548" name="AutoShape 3996" descr="https://adas-server.mobiledrivetech.com/polarion/icons/default/enums/type_purple_spec.png">
          <a:hlinkClick xmlns:r="http://schemas.openxmlformats.org/officeDocument/2006/relationships" r:id="rId1311" tgtFrame="_top"/>
          <a:extLst>
            <a:ext uri="{FF2B5EF4-FFF2-40B4-BE49-F238E27FC236}">
              <a16:creationId xmlns:a16="http://schemas.microsoft.com/office/drawing/2014/main" id="{C2518F4D-026D-4173-BF8C-543FE4B1B020}"/>
            </a:ext>
          </a:extLst>
        </xdr:cNvPr>
        <xdr:cNvSpPr>
          <a:spLocks noChangeAspect="1" noChangeArrowheads="1"/>
        </xdr:cNvSpPr>
      </xdr:nvSpPr>
      <xdr:spPr bwMode="auto">
        <a:xfrm>
          <a:off x="202565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657</xdr:row>
      <xdr:rowOff>0</xdr:rowOff>
    </xdr:from>
    <xdr:to>
      <xdr:col>2</xdr:col>
      <xdr:colOff>304800</xdr:colOff>
      <xdr:row>657</xdr:row>
      <xdr:rowOff>304800</xdr:rowOff>
    </xdr:to>
    <xdr:sp macro="" textlink="">
      <xdr:nvSpPr>
        <xdr:cNvPr id="27549" name="AutoShape 3997" descr="https://adas-server.mobiledrivetech.com/polarion/ria/images/suspect.gif">
          <a:extLst>
            <a:ext uri="{FF2B5EF4-FFF2-40B4-BE49-F238E27FC236}">
              <a16:creationId xmlns:a16="http://schemas.microsoft.com/office/drawing/2014/main" id="{5E2E2B25-B4C2-492D-9199-7E29A289E839}"/>
            </a:ext>
          </a:extLst>
        </xdr:cNvPr>
        <xdr:cNvSpPr>
          <a:spLocks noChangeAspect="1" noChangeArrowheads="1"/>
        </xdr:cNvSpPr>
      </xdr:nvSpPr>
      <xdr:spPr bwMode="auto">
        <a:xfrm>
          <a:off x="265430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657</xdr:row>
      <xdr:rowOff>0</xdr:rowOff>
    </xdr:from>
    <xdr:to>
      <xdr:col>2</xdr:col>
      <xdr:colOff>615950</xdr:colOff>
      <xdr:row>657</xdr:row>
      <xdr:rowOff>304800</xdr:rowOff>
    </xdr:to>
    <xdr:sp macro="" textlink="">
      <xdr:nvSpPr>
        <xdr:cNvPr id="27550" name="AutoShape 3998">
          <a:extLst>
            <a:ext uri="{FF2B5EF4-FFF2-40B4-BE49-F238E27FC236}">
              <a16:creationId xmlns:a16="http://schemas.microsoft.com/office/drawing/2014/main" id="{CE5D3B44-C566-43A6-B287-EA639B4994AB}"/>
            </a:ext>
          </a:extLst>
        </xdr:cNvPr>
        <xdr:cNvSpPr>
          <a:spLocks noChangeAspect="1" noChangeArrowheads="1"/>
        </xdr:cNvSpPr>
      </xdr:nvSpPr>
      <xdr:spPr bwMode="auto">
        <a:xfrm>
          <a:off x="296545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657</xdr:row>
      <xdr:rowOff>0</xdr:rowOff>
    </xdr:from>
    <xdr:to>
      <xdr:col>2</xdr:col>
      <xdr:colOff>927100</xdr:colOff>
      <xdr:row>657</xdr:row>
      <xdr:rowOff>304800</xdr:rowOff>
    </xdr:to>
    <xdr:sp macro="" textlink="">
      <xdr:nvSpPr>
        <xdr:cNvPr id="27551" name="AutoShape 3999" descr="https://adas-server.mobiledrivetech.com/polarion/icons/default/enums/type_spike.gif">
          <a:hlinkClick xmlns:r="http://schemas.openxmlformats.org/officeDocument/2006/relationships" r:id="rId1312" tgtFrame="_blank"/>
          <a:extLst>
            <a:ext uri="{FF2B5EF4-FFF2-40B4-BE49-F238E27FC236}">
              <a16:creationId xmlns:a16="http://schemas.microsoft.com/office/drawing/2014/main" id="{0678B2C7-012A-40B4-BB56-93D1A7E80968}"/>
            </a:ext>
          </a:extLst>
        </xdr:cNvPr>
        <xdr:cNvSpPr>
          <a:spLocks noChangeAspect="1" noChangeArrowheads="1"/>
        </xdr:cNvSpPr>
      </xdr:nvSpPr>
      <xdr:spPr bwMode="auto">
        <a:xfrm>
          <a:off x="327660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657</xdr:row>
      <xdr:rowOff>0</xdr:rowOff>
    </xdr:from>
    <xdr:to>
      <xdr:col>3</xdr:col>
      <xdr:colOff>304800</xdr:colOff>
      <xdr:row>657</xdr:row>
      <xdr:rowOff>304800</xdr:rowOff>
    </xdr:to>
    <xdr:sp macro="" textlink="">
      <xdr:nvSpPr>
        <xdr:cNvPr id="27552" name="AutoShape 4000" descr="https://adas-server.mobiledrivetech.com/polarion/icons/default/enums/type_spike.gif">
          <a:hlinkClick xmlns:r="http://schemas.openxmlformats.org/officeDocument/2006/relationships" r:id="rId1312" tgtFrame="_top"/>
          <a:extLst>
            <a:ext uri="{FF2B5EF4-FFF2-40B4-BE49-F238E27FC236}">
              <a16:creationId xmlns:a16="http://schemas.microsoft.com/office/drawing/2014/main" id="{C439263A-165E-4C97-AFB2-8F262679AD19}"/>
            </a:ext>
          </a:extLst>
        </xdr:cNvPr>
        <xdr:cNvSpPr>
          <a:spLocks noChangeAspect="1" noChangeArrowheads="1"/>
        </xdr:cNvSpPr>
      </xdr:nvSpPr>
      <xdr:spPr bwMode="auto">
        <a:xfrm>
          <a:off x="5797550" y="4288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658</xdr:row>
      <xdr:rowOff>0</xdr:rowOff>
    </xdr:from>
    <xdr:to>
      <xdr:col>0</xdr:col>
      <xdr:colOff>304800</xdr:colOff>
      <xdr:row>658</xdr:row>
      <xdr:rowOff>304800</xdr:rowOff>
    </xdr:to>
    <xdr:sp macro="" textlink="">
      <xdr:nvSpPr>
        <xdr:cNvPr id="27553" name="AutoShape 4001" descr="https://adas-server.mobiledrivetech.com/polarion/ria/images/suspect.gif">
          <a:extLst>
            <a:ext uri="{FF2B5EF4-FFF2-40B4-BE49-F238E27FC236}">
              <a16:creationId xmlns:a16="http://schemas.microsoft.com/office/drawing/2014/main" id="{5D53E28A-3CD5-457D-8216-8394FE102615}"/>
            </a:ext>
          </a:extLst>
        </xdr:cNvPr>
        <xdr:cNvSpPr>
          <a:spLocks noChangeAspect="1" noChangeArrowheads="1"/>
        </xdr:cNvSpPr>
      </xdr:nvSpPr>
      <xdr:spPr bwMode="auto">
        <a:xfrm>
          <a:off x="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658</xdr:row>
      <xdr:rowOff>0</xdr:rowOff>
    </xdr:from>
    <xdr:to>
      <xdr:col>0</xdr:col>
      <xdr:colOff>615950</xdr:colOff>
      <xdr:row>658</xdr:row>
      <xdr:rowOff>304800</xdr:rowOff>
    </xdr:to>
    <xdr:sp macro="" textlink="">
      <xdr:nvSpPr>
        <xdr:cNvPr id="27554" name="AutoShape 4002">
          <a:extLst>
            <a:ext uri="{FF2B5EF4-FFF2-40B4-BE49-F238E27FC236}">
              <a16:creationId xmlns:a16="http://schemas.microsoft.com/office/drawing/2014/main" id="{594AFF85-B8F6-4D6B-99A2-331140F3D85D}"/>
            </a:ext>
          </a:extLst>
        </xdr:cNvPr>
        <xdr:cNvSpPr>
          <a:spLocks noChangeAspect="1" noChangeArrowheads="1"/>
        </xdr:cNvSpPr>
      </xdr:nvSpPr>
      <xdr:spPr bwMode="auto">
        <a:xfrm>
          <a:off x="31115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658</xdr:row>
      <xdr:rowOff>0</xdr:rowOff>
    </xdr:from>
    <xdr:to>
      <xdr:col>0</xdr:col>
      <xdr:colOff>927100</xdr:colOff>
      <xdr:row>658</xdr:row>
      <xdr:rowOff>304800</xdr:rowOff>
    </xdr:to>
    <xdr:sp macro="" textlink="">
      <xdr:nvSpPr>
        <xdr:cNvPr id="27555" name="AutoShape 4003" descr="https://adas-server.mobiledrivetech.com/polarion/icons/default/enums/type_purple_spec.png">
          <a:hlinkClick xmlns:r="http://schemas.openxmlformats.org/officeDocument/2006/relationships" r:id="rId1313" tgtFrame="_blank"/>
          <a:extLst>
            <a:ext uri="{FF2B5EF4-FFF2-40B4-BE49-F238E27FC236}">
              <a16:creationId xmlns:a16="http://schemas.microsoft.com/office/drawing/2014/main" id="{C9353D64-493F-4941-8693-1712707019D0}"/>
            </a:ext>
          </a:extLst>
        </xdr:cNvPr>
        <xdr:cNvSpPr>
          <a:spLocks noChangeAspect="1" noChangeArrowheads="1"/>
        </xdr:cNvSpPr>
      </xdr:nvSpPr>
      <xdr:spPr bwMode="auto">
        <a:xfrm>
          <a:off x="62230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658</xdr:row>
      <xdr:rowOff>0</xdr:rowOff>
    </xdr:from>
    <xdr:to>
      <xdr:col>1</xdr:col>
      <xdr:colOff>304800</xdr:colOff>
      <xdr:row>658</xdr:row>
      <xdr:rowOff>304800</xdr:rowOff>
    </xdr:to>
    <xdr:sp macro="" textlink="">
      <xdr:nvSpPr>
        <xdr:cNvPr id="27556" name="AutoShape 4004" descr="https://adas-server.mobiledrivetech.com/polarion/icons/default/enums/type_purple_spec.png">
          <a:hlinkClick xmlns:r="http://schemas.openxmlformats.org/officeDocument/2006/relationships" r:id="rId1313" tgtFrame="_top"/>
          <a:extLst>
            <a:ext uri="{FF2B5EF4-FFF2-40B4-BE49-F238E27FC236}">
              <a16:creationId xmlns:a16="http://schemas.microsoft.com/office/drawing/2014/main" id="{764BC4F3-CC53-443E-AF70-66959F2DCB8C}"/>
            </a:ext>
          </a:extLst>
        </xdr:cNvPr>
        <xdr:cNvSpPr>
          <a:spLocks noChangeAspect="1" noChangeArrowheads="1"/>
        </xdr:cNvSpPr>
      </xdr:nvSpPr>
      <xdr:spPr bwMode="auto">
        <a:xfrm>
          <a:off x="202565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658</xdr:row>
      <xdr:rowOff>0</xdr:rowOff>
    </xdr:from>
    <xdr:to>
      <xdr:col>2</xdr:col>
      <xdr:colOff>304800</xdr:colOff>
      <xdr:row>658</xdr:row>
      <xdr:rowOff>304800</xdr:rowOff>
    </xdr:to>
    <xdr:sp macro="" textlink="">
      <xdr:nvSpPr>
        <xdr:cNvPr id="27557" name="AutoShape 4005" descr="https://adas-server.mobiledrivetech.com/polarion/ria/images/suspect.gif">
          <a:extLst>
            <a:ext uri="{FF2B5EF4-FFF2-40B4-BE49-F238E27FC236}">
              <a16:creationId xmlns:a16="http://schemas.microsoft.com/office/drawing/2014/main" id="{933CC3FF-B9EA-4579-BB56-22EAB77B51DC}"/>
            </a:ext>
          </a:extLst>
        </xdr:cNvPr>
        <xdr:cNvSpPr>
          <a:spLocks noChangeAspect="1" noChangeArrowheads="1"/>
        </xdr:cNvSpPr>
      </xdr:nvSpPr>
      <xdr:spPr bwMode="auto">
        <a:xfrm>
          <a:off x="265430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658</xdr:row>
      <xdr:rowOff>0</xdr:rowOff>
    </xdr:from>
    <xdr:to>
      <xdr:col>2</xdr:col>
      <xdr:colOff>615950</xdr:colOff>
      <xdr:row>658</xdr:row>
      <xdr:rowOff>304800</xdr:rowOff>
    </xdr:to>
    <xdr:sp macro="" textlink="">
      <xdr:nvSpPr>
        <xdr:cNvPr id="27558" name="AutoShape 4006">
          <a:extLst>
            <a:ext uri="{FF2B5EF4-FFF2-40B4-BE49-F238E27FC236}">
              <a16:creationId xmlns:a16="http://schemas.microsoft.com/office/drawing/2014/main" id="{6FD61C36-3A90-4B8F-98F3-510D6F2DFA33}"/>
            </a:ext>
          </a:extLst>
        </xdr:cNvPr>
        <xdr:cNvSpPr>
          <a:spLocks noChangeAspect="1" noChangeArrowheads="1"/>
        </xdr:cNvSpPr>
      </xdr:nvSpPr>
      <xdr:spPr bwMode="auto">
        <a:xfrm>
          <a:off x="296545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658</xdr:row>
      <xdr:rowOff>0</xdr:rowOff>
    </xdr:from>
    <xdr:to>
      <xdr:col>2</xdr:col>
      <xdr:colOff>927100</xdr:colOff>
      <xdr:row>658</xdr:row>
      <xdr:rowOff>304800</xdr:rowOff>
    </xdr:to>
    <xdr:sp macro="" textlink="">
      <xdr:nvSpPr>
        <xdr:cNvPr id="27559" name="AutoShape 4007" descr="https://adas-server.mobiledrivetech.com/polarion/icons/default/enums/type_spike.gif">
          <a:hlinkClick xmlns:r="http://schemas.openxmlformats.org/officeDocument/2006/relationships" r:id="rId1314" tgtFrame="_blank"/>
          <a:extLst>
            <a:ext uri="{FF2B5EF4-FFF2-40B4-BE49-F238E27FC236}">
              <a16:creationId xmlns:a16="http://schemas.microsoft.com/office/drawing/2014/main" id="{F4F9236A-2C1D-4817-BB0B-93D3036109C4}"/>
            </a:ext>
          </a:extLst>
        </xdr:cNvPr>
        <xdr:cNvSpPr>
          <a:spLocks noChangeAspect="1" noChangeArrowheads="1"/>
        </xdr:cNvSpPr>
      </xdr:nvSpPr>
      <xdr:spPr bwMode="auto">
        <a:xfrm>
          <a:off x="327660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658</xdr:row>
      <xdr:rowOff>0</xdr:rowOff>
    </xdr:from>
    <xdr:to>
      <xdr:col>3</xdr:col>
      <xdr:colOff>304800</xdr:colOff>
      <xdr:row>658</xdr:row>
      <xdr:rowOff>304800</xdr:rowOff>
    </xdr:to>
    <xdr:sp macro="" textlink="">
      <xdr:nvSpPr>
        <xdr:cNvPr id="27560" name="AutoShape 4008" descr="https://adas-server.mobiledrivetech.com/polarion/icons/default/enums/type_spike.gif">
          <a:hlinkClick xmlns:r="http://schemas.openxmlformats.org/officeDocument/2006/relationships" r:id="rId1314" tgtFrame="_top"/>
          <a:extLst>
            <a:ext uri="{FF2B5EF4-FFF2-40B4-BE49-F238E27FC236}">
              <a16:creationId xmlns:a16="http://schemas.microsoft.com/office/drawing/2014/main" id="{B3D6B526-998D-4BA5-A183-DB0A9D1F48DC}"/>
            </a:ext>
          </a:extLst>
        </xdr:cNvPr>
        <xdr:cNvSpPr>
          <a:spLocks noChangeAspect="1" noChangeArrowheads="1"/>
        </xdr:cNvSpPr>
      </xdr:nvSpPr>
      <xdr:spPr bwMode="auto">
        <a:xfrm>
          <a:off x="5797550" y="4295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659</xdr:row>
      <xdr:rowOff>0</xdr:rowOff>
    </xdr:from>
    <xdr:to>
      <xdr:col>0</xdr:col>
      <xdr:colOff>304800</xdr:colOff>
      <xdr:row>659</xdr:row>
      <xdr:rowOff>304800</xdr:rowOff>
    </xdr:to>
    <xdr:sp macro="" textlink="">
      <xdr:nvSpPr>
        <xdr:cNvPr id="27561" name="AutoShape 4009" descr="https://adas-server.mobiledrivetech.com/polarion/ria/images/suspect.gif">
          <a:extLst>
            <a:ext uri="{FF2B5EF4-FFF2-40B4-BE49-F238E27FC236}">
              <a16:creationId xmlns:a16="http://schemas.microsoft.com/office/drawing/2014/main" id="{4221834C-2475-4189-BBED-0A350F2F2883}"/>
            </a:ext>
          </a:extLst>
        </xdr:cNvPr>
        <xdr:cNvSpPr>
          <a:spLocks noChangeAspect="1" noChangeArrowheads="1"/>
        </xdr:cNvSpPr>
      </xdr:nvSpPr>
      <xdr:spPr bwMode="auto">
        <a:xfrm>
          <a:off x="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659</xdr:row>
      <xdr:rowOff>0</xdr:rowOff>
    </xdr:from>
    <xdr:to>
      <xdr:col>0</xdr:col>
      <xdr:colOff>615950</xdr:colOff>
      <xdr:row>659</xdr:row>
      <xdr:rowOff>304800</xdr:rowOff>
    </xdr:to>
    <xdr:sp macro="" textlink="">
      <xdr:nvSpPr>
        <xdr:cNvPr id="27562" name="AutoShape 4010">
          <a:extLst>
            <a:ext uri="{FF2B5EF4-FFF2-40B4-BE49-F238E27FC236}">
              <a16:creationId xmlns:a16="http://schemas.microsoft.com/office/drawing/2014/main" id="{27B2AA49-4926-4856-871E-D03368C7E5CF}"/>
            </a:ext>
          </a:extLst>
        </xdr:cNvPr>
        <xdr:cNvSpPr>
          <a:spLocks noChangeAspect="1" noChangeArrowheads="1"/>
        </xdr:cNvSpPr>
      </xdr:nvSpPr>
      <xdr:spPr bwMode="auto">
        <a:xfrm>
          <a:off x="31115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659</xdr:row>
      <xdr:rowOff>0</xdr:rowOff>
    </xdr:from>
    <xdr:to>
      <xdr:col>0</xdr:col>
      <xdr:colOff>927100</xdr:colOff>
      <xdr:row>659</xdr:row>
      <xdr:rowOff>304800</xdr:rowOff>
    </xdr:to>
    <xdr:sp macro="" textlink="">
      <xdr:nvSpPr>
        <xdr:cNvPr id="27563" name="AutoShape 4011" descr="https://adas-server.mobiledrivetech.com/polarion/icons/default/enums/type_purple_spec.png">
          <a:hlinkClick xmlns:r="http://schemas.openxmlformats.org/officeDocument/2006/relationships" r:id="rId1315" tgtFrame="_blank"/>
          <a:extLst>
            <a:ext uri="{FF2B5EF4-FFF2-40B4-BE49-F238E27FC236}">
              <a16:creationId xmlns:a16="http://schemas.microsoft.com/office/drawing/2014/main" id="{634EFDB9-21D1-4F97-868C-583FA2BAB82A}"/>
            </a:ext>
          </a:extLst>
        </xdr:cNvPr>
        <xdr:cNvSpPr>
          <a:spLocks noChangeAspect="1" noChangeArrowheads="1"/>
        </xdr:cNvSpPr>
      </xdr:nvSpPr>
      <xdr:spPr bwMode="auto">
        <a:xfrm>
          <a:off x="62230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659</xdr:row>
      <xdr:rowOff>0</xdr:rowOff>
    </xdr:from>
    <xdr:to>
      <xdr:col>1</xdr:col>
      <xdr:colOff>304800</xdr:colOff>
      <xdr:row>659</xdr:row>
      <xdr:rowOff>304800</xdr:rowOff>
    </xdr:to>
    <xdr:sp macro="" textlink="">
      <xdr:nvSpPr>
        <xdr:cNvPr id="27564" name="AutoShape 4012" descr="https://adas-server.mobiledrivetech.com/polarion/icons/default/enums/type_purple_spec.png">
          <a:hlinkClick xmlns:r="http://schemas.openxmlformats.org/officeDocument/2006/relationships" r:id="rId1315" tgtFrame="_top"/>
          <a:extLst>
            <a:ext uri="{FF2B5EF4-FFF2-40B4-BE49-F238E27FC236}">
              <a16:creationId xmlns:a16="http://schemas.microsoft.com/office/drawing/2014/main" id="{20EE721E-FAC1-4AD9-A1E0-68BAE8735D7E}"/>
            </a:ext>
          </a:extLst>
        </xdr:cNvPr>
        <xdr:cNvSpPr>
          <a:spLocks noChangeAspect="1" noChangeArrowheads="1"/>
        </xdr:cNvSpPr>
      </xdr:nvSpPr>
      <xdr:spPr bwMode="auto">
        <a:xfrm>
          <a:off x="202565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659</xdr:row>
      <xdr:rowOff>0</xdr:rowOff>
    </xdr:from>
    <xdr:to>
      <xdr:col>2</xdr:col>
      <xdr:colOff>304800</xdr:colOff>
      <xdr:row>659</xdr:row>
      <xdr:rowOff>304800</xdr:rowOff>
    </xdr:to>
    <xdr:sp macro="" textlink="">
      <xdr:nvSpPr>
        <xdr:cNvPr id="27565" name="AutoShape 4013" descr="https://adas-server.mobiledrivetech.com/polarion/icons/default/enums/type_spike.gif">
          <a:hlinkClick xmlns:r="http://schemas.openxmlformats.org/officeDocument/2006/relationships" r:id="rId1316" tgtFrame="_blank"/>
          <a:extLst>
            <a:ext uri="{FF2B5EF4-FFF2-40B4-BE49-F238E27FC236}">
              <a16:creationId xmlns:a16="http://schemas.microsoft.com/office/drawing/2014/main" id="{9B5F8CD3-78BC-4BE0-A0DA-DB63F6FCD944}"/>
            </a:ext>
          </a:extLst>
        </xdr:cNvPr>
        <xdr:cNvSpPr>
          <a:spLocks noChangeAspect="1" noChangeArrowheads="1"/>
        </xdr:cNvSpPr>
      </xdr:nvSpPr>
      <xdr:spPr bwMode="auto">
        <a:xfrm>
          <a:off x="265430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659</xdr:row>
      <xdr:rowOff>0</xdr:rowOff>
    </xdr:from>
    <xdr:to>
      <xdr:col>3</xdr:col>
      <xdr:colOff>304800</xdr:colOff>
      <xdr:row>659</xdr:row>
      <xdr:rowOff>304800</xdr:rowOff>
    </xdr:to>
    <xdr:sp macro="" textlink="">
      <xdr:nvSpPr>
        <xdr:cNvPr id="27566" name="AutoShape 4014" descr="https://adas-server.mobiledrivetech.com/polarion/icons/default/enums/type_spike.gif">
          <a:hlinkClick xmlns:r="http://schemas.openxmlformats.org/officeDocument/2006/relationships" r:id="rId1316" tgtFrame="_top"/>
          <a:extLst>
            <a:ext uri="{FF2B5EF4-FFF2-40B4-BE49-F238E27FC236}">
              <a16:creationId xmlns:a16="http://schemas.microsoft.com/office/drawing/2014/main" id="{100A78B8-98EC-4BAC-8F11-A1602F5FF1C3}"/>
            </a:ext>
          </a:extLst>
        </xdr:cNvPr>
        <xdr:cNvSpPr>
          <a:spLocks noChangeAspect="1" noChangeArrowheads="1"/>
        </xdr:cNvSpPr>
      </xdr:nvSpPr>
      <xdr:spPr bwMode="auto">
        <a:xfrm>
          <a:off x="5797550" y="430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660</xdr:row>
      <xdr:rowOff>0</xdr:rowOff>
    </xdr:from>
    <xdr:to>
      <xdr:col>0</xdr:col>
      <xdr:colOff>304800</xdr:colOff>
      <xdr:row>660</xdr:row>
      <xdr:rowOff>304800</xdr:rowOff>
    </xdr:to>
    <xdr:sp macro="" textlink="">
      <xdr:nvSpPr>
        <xdr:cNvPr id="27567" name="AutoShape 4015" descr="https://adas-server.mobiledrivetech.com/polarion/ria/images/suspect.gif">
          <a:extLst>
            <a:ext uri="{FF2B5EF4-FFF2-40B4-BE49-F238E27FC236}">
              <a16:creationId xmlns:a16="http://schemas.microsoft.com/office/drawing/2014/main" id="{F1633743-4688-4647-94F7-E2D4C994D6CE}"/>
            </a:ext>
          </a:extLst>
        </xdr:cNvPr>
        <xdr:cNvSpPr>
          <a:spLocks noChangeAspect="1" noChangeArrowheads="1"/>
        </xdr:cNvSpPr>
      </xdr:nvSpPr>
      <xdr:spPr bwMode="auto">
        <a:xfrm>
          <a:off x="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660</xdr:row>
      <xdr:rowOff>0</xdr:rowOff>
    </xdr:from>
    <xdr:to>
      <xdr:col>0</xdr:col>
      <xdr:colOff>615950</xdr:colOff>
      <xdr:row>660</xdr:row>
      <xdr:rowOff>304800</xdr:rowOff>
    </xdr:to>
    <xdr:sp macro="" textlink="">
      <xdr:nvSpPr>
        <xdr:cNvPr id="27568" name="AutoShape 4016">
          <a:extLst>
            <a:ext uri="{FF2B5EF4-FFF2-40B4-BE49-F238E27FC236}">
              <a16:creationId xmlns:a16="http://schemas.microsoft.com/office/drawing/2014/main" id="{6AC99480-F2EA-495F-A438-AC8CDF03B42F}"/>
            </a:ext>
          </a:extLst>
        </xdr:cNvPr>
        <xdr:cNvSpPr>
          <a:spLocks noChangeAspect="1" noChangeArrowheads="1"/>
        </xdr:cNvSpPr>
      </xdr:nvSpPr>
      <xdr:spPr bwMode="auto">
        <a:xfrm>
          <a:off x="31115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660</xdr:row>
      <xdr:rowOff>0</xdr:rowOff>
    </xdr:from>
    <xdr:to>
      <xdr:col>0</xdr:col>
      <xdr:colOff>927100</xdr:colOff>
      <xdr:row>660</xdr:row>
      <xdr:rowOff>304800</xdr:rowOff>
    </xdr:to>
    <xdr:sp macro="" textlink="">
      <xdr:nvSpPr>
        <xdr:cNvPr id="27569" name="AutoShape 4017" descr="https://adas-server.mobiledrivetech.com/polarion/icons/default/enums/type_purple_spec.png">
          <a:hlinkClick xmlns:r="http://schemas.openxmlformats.org/officeDocument/2006/relationships" r:id="rId1317" tgtFrame="_blank"/>
          <a:extLst>
            <a:ext uri="{FF2B5EF4-FFF2-40B4-BE49-F238E27FC236}">
              <a16:creationId xmlns:a16="http://schemas.microsoft.com/office/drawing/2014/main" id="{8E1C40BF-E471-418B-9DD6-73B892FB513E}"/>
            </a:ext>
          </a:extLst>
        </xdr:cNvPr>
        <xdr:cNvSpPr>
          <a:spLocks noChangeAspect="1" noChangeArrowheads="1"/>
        </xdr:cNvSpPr>
      </xdr:nvSpPr>
      <xdr:spPr bwMode="auto">
        <a:xfrm>
          <a:off x="62230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660</xdr:row>
      <xdr:rowOff>0</xdr:rowOff>
    </xdr:from>
    <xdr:to>
      <xdr:col>1</xdr:col>
      <xdr:colOff>304800</xdr:colOff>
      <xdr:row>660</xdr:row>
      <xdr:rowOff>304800</xdr:rowOff>
    </xdr:to>
    <xdr:sp macro="" textlink="">
      <xdr:nvSpPr>
        <xdr:cNvPr id="27570" name="AutoShape 4018" descr="https://adas-server.mobiledrivetech.com/polarion/icons/default/enums/type_purple_spec.png">
          <a:hlinkClick xmlns:r="http://schemas.openxmlformats.org/officeDocument/2006/relationships" r:id="rId1317" tgtFrame="_top"/>
          <a:extLst>
            <a:ext uri="{FF2B5EF4-FFF2-40B4-BE49-F238E27FC236}">
              <a16:creationId xmlns:a16="http://schemas.microsoft.com/office/drawing/2014/main" id="{A8A1CCF7-C1DA-49F1-BF06-B3CE677AD86B}"/>
            </a:ext>
          </a:extLst>
        </xdr:cNvPr>
        <xdr:cNvSpPr>
          <a:spLocks noChangeAspect="1" noChangeArrowheads="1"/>
        </xdr:cNvSpPr>
      </xdr:nvSpPr>
      <xdr:spPr bwMode="auto">
        <a:xfrm>
          <a:off x="202565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660</xdr:row>
      <xdr:rowOff>0</xdr:rowOff>
    </xdr:from>
    <xdr:to>
      <xdr:col>2</xdr:col>
      <xdr:colOff>304800</xdr:colOff>
      <xdr:row>660</xdr:row>
      <xdr:rowOff>304800</xdr:rowOff>
    </xdr:to>
    <xdr:sp macro="" textlink="">
      <xdr:nvSpPr>
        <xdr:cNvPr id="27571" name="AutoShape 4019" descr="https://adas-server.mobiledrivetech.com/polarion/icons/default/enums/type_spike.gif">
          <a:hlinkClick xmlns:r="http://schemas.openxmlformats.org/officeDocument/2006/relationships" r:id="rId1318" tgtFrame="_blank"/>
          <a:extLst>
            <a:ext uri="{FF2B5EF4-FFF2-40B4-BE49-F238E27FC236}">
              <a16:creationId xmlns:a16="http://schemas.microsoft.com/office/drawing/2014/main" id="{1940FE3A-97A4-40D9-A411-B94918638908}"/>
            </a:ext>
          </a:extLst>
        </xdr:cNvPr>
        <xdr:cNvSpPr>
          <a:spLocks noChangeAspect="1" noChangeArrowheads="1"/>
        </xdr:cNvSpPr>
      </xdr:nvSpPr>
      <xdr:spPr bwMode="auto">
        <a:xfrm>
          <a:off x="265430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660</xdr:row>
      <xdr:rowOff>0</xdr:rowOff>
    </xdr:from>
    <xdr:to>
      <xdr:col>3</xdr:col>
      <xdr:colOff>304800</xdr:colOff>
      <xdr:row>660</xdr:row>
      <xdr:rowOff>304800</xdr:rowOff>
    </xdr:to>
    <xdr:sp macro="" textlink="">
      <xdr:nvSpPr>
        <xdr:cNvPr id="27572" name="AutoShape 4020" descr="https://adas-server.mobiledrivetech.com/polarion/icons/default/enums/type_spike.gif">
          <a:hlinkClick xmlns:r="http://schemas.openxmlformats.org/officeDocument/2006/relationships" r:id="rId1318" tgtFrame="_top"/>
          <a:extLst>
            <a:ext uri="{FF2B5EF4-FFF2-40B4-BE49-F238E27FC236}">
              <a16:creationId xmlns:a16="http://schemas.microsoft.com/office/drawing/2014/main" id="{EA2C4DC1-2B9F-4751-AD90-2328A02AC4CD}"/>
            </a:ext>
          </a:extLst>
        </xdr:cNvPr>
        <xdr:cNvSpPr>
          <a:spLocks noChangeAspect="1" noChangeArrowheads="1"/>
        </xdr:cNvSpPr>
      </xdr:nvSpPr>
      <xdr:spPr bwMode="auto">
        <a:xfrm>
          <a:off x="579755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661</xdr:row>
      <xdr:rowOff>0</xdr:rowOff>
    </xdr:from>
    <xdr:to>
      <xdr:col>0</xdr:col>
      <xdr:colOff>304800</xdr:colOff>
      <xdr:row>661</xdr:row>
      <xdr:rowOff>304800</xdr:rowOff>
    </xdr:to>
    <xdr:sp macro="" textlink="">
      <xdr:nvSpPr>
        <xdr:cNvPr id="27573" name="AutoShape 4021" descr="https://adas-server.mobiledrivetech.com/polarion/ria/images/suspect.gif">
          <a:extLst>
            <a:ext uri="{FF2B5EF4-FFF2-40B4-BE49-F238E27FC236}">
              <a16:creationId xmlns:a16="http://schemas.microsoft.com/office/drawing/2014/main" id="{F4A14EF6-E52F-43AC-89DA-D0066C870BA2}"/>
            </a:ext>
          </a:extLst>
        </xdr:cNvPr>
        <xdr:cNvSpPr>
          <a:spLocks noChangeAspect="1" noChangeArrowheads="1"/>
        </xdr:cNvSpPr>
      </xdr:nvSpPr>
      <xdr:spPr bwMode="auto">
        <a:xfrm>
          <a:off x="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661</xdr:row>
      <xdr:rowOff>0</xdr:rowOff>
    </xdr:from>
    <xdr:to>
      <xdr:col>0</xdr:col>
      <xdr:colOff>615950</xdr:colOff>
      <xdr:row>661</xdr:row>
      <xdr:rowOff>304800</xdr:rowOff>
    </xdr:to>
    <xdr:sp macro="" textlink="">
      <xdr:nvSpPr>
        <xdr:cNvPr id="27574" name="AutoShape 4022">
          <a:extLst>
            <a:ext uri="{FF2B5EF4-FFF2-40B4-BE49-F238E27FC236}">
              <a16:creationId xmlns:a16="http://schemas.microsoft.com/office/drawing/2014/main" id="{B64F43FB-9A65-4D86-BD0B-CE2B27EF4068}"/>
            </a:ext>
          </a:extLst>
        </xdr:cNvPr>
        <xdr:cNvSpPr>
          <a:spLocks noChangeAspect="1" noChangeArrowheads="1"/>
        </xdr:cNvSpPr>
      </xdr:nvSpPr>
      <xdr:spPr bwMode="auto">
        <a:xfrm>
          <a:off x="31115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661</xdr:row>
      <xdr:rowOff>0</xdr:rowOff>
    </xdr:from>
    <xdr:to>
      <xdr:col>0</xdr:col>
      <xdr:colOff>927100</xdr:colOff>
      <xdr:row>661</xdr:row>
      <xdr:rowOff>304800</xdr:rowOff>
    </xdr:to>
    <xdr:sp macro="" textlink="">
      <xdr:nvSpPr>
        <xdr:cNvPr id="27575" name="AutoShape 4023" descr="https://adas-server.mobiledrivetech.com/polarion/icons/default/enums/type_purple_spec.png">
          <a:hlinkClick xmlns:r="http://schemas.openxmlformats.org/officeDocument/2006/relationships" r:id="rId1319" tgtFrame="_blank"/>
          <a:extLst>
            <a:ext uri="{FF2B5EF4-FFF2-40B4-BE49-F238E27FC236}">
              <a16:creationId xmlns:a16="http://schemas.microsoft.com/office/drawing/2014/main" id="{D9A08744-6C32-41A6-9705-2A031F4B5D31}"/>
            </a:ext>
          </a:extLst>
        </xdr:cNvPr>
        <xdr:cNvSpPr>
          <a:spLocks noChangeAspect="1" noChangeArrowheads="1"/>
        </xdr:cNvSpPr>
      </xdr:nvSpPr>
      <xdr:spPr bwMode="auto">
        <a:xfrm>
          <a:off x="62230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661</xdr:row>
      <xdr:rowOff>0</xdr:rowOff>
    </xdr:from>
    <xdr:to>
      <xdr:col>1</xdr:col>
      <xdr:colOff>304800</xdr:colOff>
      <xdr:row>661</xdr:row>
      <xdr:rowOff>304800</xdr:rowOff>
    </xdr:to>
    <xdr:sp macro="" textlink="">
      <xdr:nvSpPr>
        <xdr:cNvPr id="27576" name="AutoShape 4024" descr="https://adas-server.mobiledrivetech.com/polarion/icons/default/enums/type_purple_spec.png">
          <a:hlinkClick xmlns:r="http://schemas.openxmlformats.org/officeDocument/2006/relationships" r:id="rId1319" tgtFrame="_top"/>
          <a:extLst>
            <a:ext uri="{FF2B5EF4-FFF2-40B4-BE49-F238E27FC236}">
              <a16:creationId xmlns:a16="http://schemas.microsoft.com/office/drawing/2014/main" id="{150F055B-8365-4A98-92A3-816292637463}"/>
            </a:ext>
          </a:extLst>
        </xdr:cNvPr>
        <xdr:cNvSpPr>
          <a:spLocks noChangeAspect="1" noChangeArrowheads="1"/>
        </xdr:cNvSpPr>
      </xdr:nvSpPr>
      <xdr:spPr bwMode="auto">
        <a:xfrm>
          <a:off x="202565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661</xdr:row>
      <xdr:rowOff>0</xdr:rowOff>
    </xdr:from>
    <xdr:to>
      <xdr:col>2</xdr:col>
      <xdr:colOff>304800</xdr:colOff>
      <xdr:row>661</xdr:row>
      <xdr:rowOff>304800</xdr:rowOff>
    </xdr:to>
    <xdr:sp macro="" textlink="">
      <xdr:nvSpPr>
        <xdr:cNvPr id="27577" name="AutoShape 4025" descr="https://adas-server.mobiledrivetech.com/polarion/icons/default/enums/type_spike.gif">
          <a:hlinkClick xmlns:r="http://schemas.openxmlformats.org/officeDocument/2006/relationships" r:id="rId1320" tgtFrame="_blank"/>
          <a:extLst>
            <a:ext uri="{FF2B5EF4-FFF2-40B4-BE49-F238E27FC236}">
              <a16:creationId xmlns:a16="http://schemas.microsoft.com/office/drawing/2014/main" id="{BF6E3F8C-BD81-42A2-8F3C-E712E0F1EC90}"/>
            </a:ext>
          </a:extLst>
        </xdr:cNvPr>
        <xdr:cNvSpPr>
          <a:spLocks noChangeAspect="1" noChangeArrowheads="1"/>
        </xdr:cNvSpPr>
      </xdr:nvSpPr>
      <xdr:spPr bwMode="auto">
        <a:xfrm>
          <a:off x="265430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661</xdr:row>
      <xdr:rowOff>0</xdr:rowOff>
    </xdr:from>
    <xdr:to>
      <xdr:col>3</xdr:col>
      <xdr:colOff>304800</xdr:colOff>
      <xdr:row>661</xdr:row>
      <xdr:rowOff>304800</xdr:rowOff>
    </xdr:to>
    <xdr:sp macro="" textlink="">
      <xdr:nvSpPr>
        <xdr:cNvPr id="27578" name="AutoShape 4026" descr="https://adas-server.mobiledrivetech.com/polarion/icons/default/enums/type_spike.gif">
          <a:hlinkClick xmlns:r="http://schemas.openxmlformats.org/officeDocument/2006/relationships" r:id="rId1320" tgtFrame="_top"/>
          <a:extLst>
            <a:ext uri="{FF2B5EF4-FFF2-40B4-BE49-F238E27FC236}">
              <a16:creationId xmlns:a16="http://schemas.microsoft.com/office/drawing/2014/main" id="{07207E52-6009-4A6E-9B18-EF3A64FBAEC8}"/>
            </a:ext>
          </a:extLst>
        </xdr:cNvPr>
        <xdr:cNvSpPr>
          <a:spLocks noChangeAspect="1" noChangeArrowheads="1"/>
        </xdr:cNvSpPr>
      </xdr:nvSpPr>
      <xdr:spPr bwMode="auto">
        <a:xfrm>
          <a:off x="5797550" y="43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662</xdr:row>
      <xdr:rowOff>0</xdr:rowOff>
    </xdr:from>
    <xdr:to>
      <xdr:col>0</xdr:col>
      <xdr:colOff>304800</xdr:colOff>
      <xdr:row>662</xdr:row>
      <xdr:rowOff>304800</xdr:rowOff>
    </xdr:to>
    <xdr:sp macro="" textlink="">
      <xdr:nvSpPr>
        <xdr:cNvPr id="27579" name="AutoShape 4027" descr="https://adas-server.mobiledrivetech.com/polarion/ria/images/suspect.gif">
          <a:extLst>
            <a:ext uri="{FF2B5EF4-FFF2-40B4-BE49-F238E27FC236}">
              <a16:creationId xmlns:a16="http://schemas.microsoft.com/office/drawing/2014/main" id="{0D8624EE-EF8D-4838-8AA7-228AB2E56138}"/>
            </a:ext>
          </a:extLst>
        </xdr:cNvPr>
        <xdr:cNvSpPr>
          <a:spLocks noChangeAspect="1" noChangeArrowheads="1"/>
        </xdr:cNvSpPr>
      </xdr:nvSpPr>
      <xdr:spPr bwMode="auto">
        <a:xfrm>
          <a:off x="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662</xdr:row>
      <xdr:rowOff>0</xdr:rowOff>
    </xdr:from>
    <xdr:to>
      <xdr:col>0</xdr:col>
      <xdr:colOff>615950</xdr:colOff>
      <xdr:row>662</xdr:row>
      <xdr:rowOff>304800</xdr:rowOff>
    </xdr:to>
    <xdr:sp macro="" textlink="">
      <xdr:nvSpPr>
        <xdr:cNvPr id="27580" name="AutoShape 4028">
          <a:extLst>
            <a:ext uri="{FF2B5EF4-FFF2-40B4-BE49-F238E27FC236}">
              <a16:creationId xmlns:a16="http://schemas.microsoft.com/office/drawing/2014/main" id="{BB2240BC-AE93-47BE-97CE-C522698455F1}"/>
            </a:ext>
          </a:extLst>
        </xdr:cNvPr>
        <xdr:cNvSpPr>
          <a:spLocks noChangeAspect="1" noChangeArrowheads="1"/>
        </xdr:cNvSpPr>
      </xdr:nvSpPr>
      <xdr:spPr bwMode="auto">
        <a:xfrm>
          <a:off x="31115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662</xdr:row>
      <xdr:rowOff>0</xdr:rowOff>
    </xdr:from>
    <xdr:to>
      <xdr:col>0</xdr:col>
      <xdr:colOff>927100</xdr:colOff>
      <xdr:row>662</xdr:row>
      <xdr:rowOff>304800</xdr:rowOff>
    </xdr:to>
    <xdr:sp macro="" textlink="">
      <xdr:nvSpPr>
        <xdr:cNvPr id="27581" name="AutoShape 4029" descr="https://adas-server.mobiledrivetech.com/polarion/icons/default/enums/type_purple_spec.png">
          <a:hlinkClick xmlns:r="http://schemas.openxmlformats.org/officeDocument/2006/relationships" r:id="rId1321" tgtFrame="_blank"/>
          <a:extLst>
            <a:ext uri="{FF2B5EF4-FFF2-40B4-BE49-F238E27FC236}">
              <a16:creationId xmlns:a16="http://schemas.microsoft.com/office/drawing/2014/main" id="{186D48D9-614A-4708-9DBD-51E886762772}"/>
            </a:ext>
          </a:extLst>
        </xdr:cNvPr>
        <xdr:cNvSpPr>
          <a:spLocks noChangeAspect="1" noChangeArrowheads="1"/>
        </xdr:cNvSpPr>
      </xdr:nvSpPr>
      <xdr:spPr bwMode="auto">
        <a:xfrm>
          <a:off x="62230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662</xdr:row>
      <xdr:rowOff>0</xdr:rowOff>
    </xdr:from>
    <xdr:to>
      <xdr:col>1</xdr:col>
      <xdr:colOff>304800</xdr:colOff>
      <xdr:row>662</xdr:row>
      <xdr:rowOff>304800</xdr:rowOff>
    </xdr:to>
    <xdr:sp macro="" textlink="">
      <xdr:nvSpPr>
        <xdr:cNvPr id="27582" name="AutoShape 4030" descr="https://adas-server.mobiledrivetech.com/polarion/icons/default/enums/type_purple_spec.png">
          <a:hlinkClick xmlns:r="http://schemas.openxmlformats.org/officeDocument/2006/relationships" r:id="rId1321" tgtFrame="_top"/>
          <a:extLst>
            <a:ext uri="{FF2B5EF4-FFF2-40B4-BE49-F238E27FC236}">
              <a16:creationId xmlns:a16="http://schemas.microsoft.com/office/drawing/2014/main" id="{9E1CE41C-3BF1-4EFC-B90F-BD7483AD8D79}"/>
            </a:ext>
          </a:extLst>
        </xdr:cNvPr>
        <xdr:cNvSpPr>
          <a:spLocks noChangeAspect="1" noChangeArrowheads="1"/>
        </xdr:cNvSpPr>
      </xdr:nvSpPr>
      <xdr:spPr bwMode="auto">
        <a:xfrm>
          <a:off x="202565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662</xdr:row>
      <xdr:rowOff>0</xdr:rowOff>
    </xdr:from>
    <xdr:to>
      <xdr:col>2</xdr:col>
      <xdr:colOff>304800</xdr:colOff>
      <xdr:row>662</xdr:row>
      <xdr:rowOff>304800</xdr:rowOff>
    </xdr:to>
    <xdr:sp macro="" textlink="">
      <xdr:nvSpPr>
        <xdr:cNvPr id="27583" name="AutoShape 4031" descr="https://adas-server.mobiledrivetech.com/polarion/icons/default/enums/type_spike.gif">
          <a:hlinkClick xmlns:r="http://schemas.openxmlformats.org/officeDocument/2006/relationships" r:id="rId1322" tgtFrame="_blank"/>
          <a:extLst>
            <a:ext uri="{FF2B5EF4-FFF2-40B4-BE49-F238E27FC236}">
              <a16:creationId xmlns:a16="http://schemas.microsoft.com/office/drawing/2014/main" id="{B02930B7-B250-4A41-880E-467CBBE82537}"/>
            </a:ext>
          </a:extLst>
        </xdr:cNvPr>
        <xdr:cNvSpPr>
          <a:spLocks noChangeAspect="1" noChangeArrowheads="1"/>
        </xdr:cNvSpPr>
      </xdr:nvSpPr>
      <xdr:spPr bwMode="auto">
        <a:xfrm>
          <a:off x="265430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662</xdr:row>
      <xdr:rowOff>0</xdr:rowOff>
    </xdr:from>
    <xdr:to>
      <xdr:col>3</xdr:col>
      <xdr:colOff>304800</xdr:colOff>
      <xdr:row>662</xdr:row>
      <xdr:rowOff>304800</xdr:rowOff>
    </xdr:to>
    <xdr:sp macro="" textlink="">
      <xdr:nvSpPr>
        <xdr:cNvPr id="27584" name="AutoShape 4032" descr="https://adas-server.mobiledrivetech.com/polarion/icons/default/enums/type_spike.gif">
          <a:hlinkClick xmlns:r="http://schemas.openxmlformats.org/officeDocument/2006/relationships" r:id="rId1322" tgtFrame="_top"/>
          <a:extLst>
            <a:ext uri="{FF2B5EF4-FFF2-40B4-BE49-F238E27FC236}">
              <a16:creationId xmlns:a16="http://schemas.microsoft.com/office/drawing/2014/main" id="{9C43E701-B304-4F10-97F9-69B4F7573971}"/>
            </a:ext>
          </a:extLst>
        </xdr:cNvPr>
        <xdr:cNvSpPr>
          <a:spLocks noChangeAspect="1" noChangeArrowheads="1"/>
        </xdr:cNvSpPr>
      </xdr:nvSpPr>
      <xdr:spPr bwMode="auto">
        <a:xfrm>
          <a:off x="5797550" y="4321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663</xdr:row>
      <xdr:rowOff>0</xdr:rowOff>
    </xdr:from>
    <xdr:to>
      <xdr:col>0</xdr:col>
      <xdr:colOff>304800</xdr:colOff>
      <xdr:row>663</xdr:row>
      <xdr:rowOff>304800</xdr:rowOff>
    </xdr:to>
    <xdr:sp macro="" textlink="">
      <xdr:nvSpPr>
        <xdr:cNvPr id="27585" name="AutoShape 4033" descr="https://adas-server.mobiledrivetech.com/polarion/ria/images/suspect.gif">
          <a:extLst>
            <a:ext uri="{FF2B5EF4-FFF2-40B4-BE49-F238E27FC236}">
              <a16:creationId xmlns:a16="http://schemas.microsoft.com/office/drawing/2014/main" id="{B2094F78-50FE-4543-BDA1-EBACAF351BFA}"/>
            </a:ext>
          </a:extLst>
        </xdr:cNvPr>
        <xdr:cNvSpPr>
          <a:spLocks noChangeAspect="1" noChangeArrowheads="1"/>
        </xdr:cNvSpPr>
      </xdr:nvSpPr>
      <xdr:spPr bwMode="auto">
        <a:xfrm>
          <a:off x="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663</xdr:row>
      <xdr:rowOff>0</xdr:rowOff>
    </xdr:from>
    <xdr:to>
      <xdr:col>0</xdr:col>
      <xdr:colOff>615950</xdr:colOff>
      <xdr:row>663</xdr:row>
      <xdr:rowOff>304800</xdr:rowOff>
    </xdr:to>
    <xdr:sp macro="" textlink="">
      <xdr:nvSpPr>
        <xdr:cNvPr id="27586" name="AutoShape 4034">
          <a:extLst>
            <a:ext uri="{FF2B5EF4-FFF2-40B4-BE49-F238E27FC236}">
              <a16:creationId xmlns:a16="http://schemas.microsoft.com/office/drawing/2014/main" id="{B29367EA-7D40-4C38-B266-67C70DAD4920}"/>
            </a:ext>
          </a:extLst>
        </xdr:cNvPr>
        <xdr:cNvSpPr>
          <a:spLocks noChangeAspect="1" noChangeArrowheads="1"/>
        </xdr:cNvSpPr>
      </xdr:nvSpPr>
      <xdr:spPr bwMode="auto">
        <a:xfrm>
          <a:off x="31115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663</xdr:row>
      <xdr:rowOff>0</xdr:rowOff>
    </xdr:from>
    <xdr:to>
      <xdr:col>0</xdr:col>
      <xdr:colOff>927100</xdr:colOff>
      <xdr:row>663</xdr:row>
      <xdr:rowOff>304800</xdr:rowOff>
    </xdr:to>
    <xdr:sp macro="" textlink="">
      <xdr:nvSpPr>
        <xdr:cNvPr id="27587" name="AutoShape 4035" descr="https://adas-server.mobiledrivetech.com/polarion/icons/default/enums/type_purple_spec.png">
          <a:hlinkClick xmlns:r="http://schemas.openxmlformats.org/officeDocument/2006/relationships" r:id="rId1323" tgtFrame="_blank"/>
          <a:extLst>
            <a:ext uri="{FF2B5EF4-FFF2-40B4-BE49-F238E27FC236}">
              <a16:creationId xmlns:a16="http://schemas.microsoft.com/office/drawing/2014/main" id="{5DA755D3-6744-4FAF-8F0E-C25C4028EA5A}"/>
            </a:ext>
          </a:extLst>
        </xdr:cNvPr>
        <xdr:cNvSpPr>
          <a:spLocks noChangeAspect="1" noChangeArrowheads="1"/>
        </xdr:cNvSpPr>
      </xdr:nvSpPr>
      <xdr:spPr bwMode="auto">
        <a:xfrm>
          <a:off x="62230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663</xdr:row>
      <xdr:rowOff>0</xdr:rowOff>
    </xdr:from>
    <xdr:to>
      <xdr:col>1</xdr:col>
      <xdr:colOff>304800</xdr:colOff>
      <xdr:row>663</xdr:row>
      <xdr:rowOff>304800</xdr:rowOff>
    </xdr:to>
    <xdr:sp macro="" textlink="">
      <xdr:nvSpPr>
        <xdr:cNvPr id="27588" name="AutoShape 4036" descr="https://adas-server.mobiledrivetech.com/polarion/icons/default/enums/type_purple_spec.png">
          <a:hlinkClick xmlns:r="http://schemas.openxmlformats.org/officeDocument/2006/relationships" r:id="rId1323" tgtFrame="_top"/>
          <a:extLst>
            <a:ext uri="{FF2B5EF4-FFF2-40B4-BE49-F238E27FC236}">
              <a16:creationId xmlns:a16="http://schemas.microsoft.com/office/drawing/2014/main" id="{666ADF19-D94F-4F0C-A20A-6EC0EE35A8C7}"/>
            </a:ext>
          </a:extLst>
        </xdr:cNvPr>
        <xdr:cNvSpPr>
          <a:spLocks noChangeAspect="1" noChangeArrowheads="1"/>
        </xdr:cNvSpPr>
      </xdr:nvSpPr>
      <xdr:spPr bwMode="auto">
        <a:xfrm>
          <a:off x="202565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663</xdr:row>
      <xdr:rowOff>0</xdr:rowOff>
    </xdr:from>
    <xdr:to>
      <xdr:col>2</xdr:col>
      <xdr:colOff>304800</xdr:colOff>
      <xdr:row>663</xdr:row>
      <xdr:rowOff>304800</xdr:rowOff>
    </xdr:to>
    <xdr:sp macro="" textlink="">
      <xdr:nvSpPr>
        <xdr:cNvPr id="27589" name="AutoShape 4037" descr="https://adas-server.mobiledrivetech.com/polarion/icons/default/enums/type_spike.gif">
          <a:hlinkClick xmlns:r="http://schemas.openxmlformats.org/officeDocument/2006/relationships" r:id="rId1324" tgtFrame="_blank"/>
          <a:extLst>
            <a:ext uri="{FF2B5EF4-FFF2-40B4-BE49-F238E27FC236}">
              <a16:creationId xmlns:a16="http://schemas.microsoft.com/office/drawing/2014/main" id="{F648EC0D-6BB6-46A3-87E3-F02C7B419EF7}"/>
            </a:ext>
          </a:extLst>
        </xdr:cNvPr>
        <xdr:cNvSpPr>
          <a:spLocks noChangeAspect="1" noChangeArrowheads="1"/>
        </xdr:cNvSpPr>
      </xdr:nvSpPr>
      <xdr:spPr bwMode="auto">
        <a:xfrm>
          <a:off x="265430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663</xdr:row>
      <xdr:rowOff>0</xdr:rowOff>
    </xdr:from>
    <xdr:to>
      <xdr:col>3</xdr:col>
      <xdr:colOff>304800</xdr:colOff>
      <xdr:row>663</xdr:row>
      <xdr:rowOff>304800</xdr:rowOff>
    </xdr:to>
    <xdr:sp macro="" textlink="">
      <xdr:nvSpPr>
        <xdr:cNvPr id="27590" name="AutoShape 4038" descr="https://adas-server.mobiledrivetech.com/polarion/icons/default/enums/type_spike.gif">
          <a:hlinkClick xmlns:r="http://schemas.openxmlformats.org/officeDocument/2006/relationships" r:id="rId1324" tgtFrame="_top"/>
          <a:extLst>
            <a:ext uri="{FF2B5EF4-FFF2-40B4-BE49-F238E27FC236}">
              <a16:creationId xmlns:a16="http://schemas.microsoft.com/office/drawing/2014/main" id="{95BD79D8-4AD9-4A89-9942-0102414352C3}"/>
            </a:ext>
          </a:extLst>
        </xdr:cNvPr>
        <xdr:cNvSpPr>
          <a:spLocks noChangeAspect="1" noChangeArrowheads="1"/>
        </xdr:cNvSpPr>
      </xdr:nvSpPr>
      <xdr:spPr bwMode="auto">
        <a:xfrm>
          <a:off x="5797550" y="432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664</xdr:row>
      <xdr:rowOff>0</xdr:rowOff>
    </xdr:from>
    <xdr:to>
      <xdr:col>0</xdr:col>
      <xdr:colOff>304800</xdr:colOff>
      <xdr:row>664</xdr:row>
      <xdr:rowOff>304800</xdr:rowOff>
    </xdr:to>
    <xdr:sp macro="" textlink="">
      <xdr:nvSpPr>
        <xdr:cNvPr id="27591" name="AutoShape 4039" descr="https://adas-server.mobiledrivetech.com/polarion/ria/images/suspect.gif">
          <a:extLst>
            <a:ext uri="{FF2B5EF4-FFF2-40B4-BE49-F238E27FC236}">
              <a16:creationId xmlns:a16="http://schemas.microsoft.com/office/drawing/2014/main" id="{1563AB02-F3C8-47E7-B07B-CF23C50CE81C}"/>
            </a:ext>
          </a:extLst>
        </xdr:cNvPr>
        <xdr:cNvSpPr>
          <a:spLocks noChangeAspect="1" noChangeArrowheads="1"/>
        </xdr:cNvSpPr>
      </xdr:nvSpPr>
      <xdr:spPr bwMode="auto">
        <a:xfrm>
          <a:off x="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664</xdr:row>
      <xdr:rowOff>0</xdr:rowOff>
    </xdr:from>
    <xdr:to>
      <xdr:col>0</xdr:col>
      <xdr:colOff>615950</xdr:colOff>
      <xdr:row>664</xdr:row>
      <xdr:rowOff>304800</xdr:rowOff>
    </xdr:to>
    <xdr:sp macro="" textlink="">
      <xdr:nvSpPr>
        <xdr:cNvPr id="27592" name="AutoShape 4040">
          <a:extLst>
            <a:ext uri="{FF2B5EF4-FFF2-40B4-BE49-F238E27FC236}">
              <a16:creationId xmlns:a16="http://schemas.microsoft.com/office/drawing/2014/main" id="{528AB31A-21AF-48D2-8FD0-1B2BBECBB3AA}"/>
            </a:ext>
          </a:extLst>
        </xdr:cNvPr>
        <xdr:cNvSpPr>
          <a:spLocks noChangeAspect="1" noChangeArrowheads="1"/>
        </xdr:cNvSpPr>
      </xdr:nvSpPr>
      <xdr:spPr bwMode="auto">
        <a:xfrm>
          <a:off x="31115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664</xdr:row>
      <xdr:rowOff>0</xdr:rowOff>
    </xdr:from>
    <xdr:to>
      <xdr:col>0</xdr:col>
      <xdr:colOff>927100</xdr:colOff>
      <xdr:row>664</xdr:row>
      <xdr:rowOff>304800</xdr:rowOff>
    </xdr:to>
    <xdr:sp macro="" textlink="">
      <xdr:nvSpPr>
        <xdr:cNvPr id="27593" name="AutoShape 4041" descr="https://adas-server.mobiledrivetech.com/polarion/icons/default/enums/type_purple_spec.png">
          <a:hlinkClick xmlns:r="http://schemas.openxmlformats.org/officeDocument/2006/relationships" r:id="rId1325" tgtFrame="_blank"/>
          <a:extLst>
            <a:ext uri="{FF2B5EF4-FFF2-40B4-BE49-F238E27FC236}">
              <a16:creationId xmlns:a16="http://schemas.microsoft.com/office/drawing/2014/main" id="{F0958E96-FB20-4E34-839F-1A6D5F7BEF25}"/>
            </a:ext>
          </a:extLst>
        </xdr:cNvPr>
        <xdr:cNvSpPr>
          <a:spLocks noChangeAspect="1" noChangeArrowheads="1"/>
        </xdr:cNvSpPr>
      </xdr:nvSpPr>
      <xdr:spPr bwMode="auto">
        <a:xfrm>
          <a:off x="62230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664</xdr:row>
      <xdr:rowOff>0</xdr:rowOff>
    </xdr:from>
    <xdr:to>
      <xdr:col>1</xdr:col>
      <xdr:colOff>304800</xdr:colOff>
      <xdr:row>664</xdr:row>
      <xdr:rowOff>304800</xdr:rowOff>
    </xdr:to>
    <xdr:sp macro="" textlink="">
      <xdr:nvSpPr>
        <xdr:cNvPr id="27594" name="AutoShape 4042" descr="https://adas-server.mobiledrivetech.com/polarion/icons/default/enums/type_purple_spec.png">
          <a:hlinkClick xmlns:r="http://schemas.openxmlformats.org/officeDocument/2006/relationships" r:id="rId1325" tgtFrame="_top"/>
          <a:extLst>
            <a:ext uri="{FF2B5EF4-FFF2-40B4-BE49-F238E27FC236}">
              <a16:creationId xmlns:a16="http://schemas.microsoft.com/office/drawing/2014/main" id="{2FBCB2A3-572D-483E-96EA-5A24AEE59789}"/>
            </a:ext>
          </a:extLst>
        </xdr:cNvPr>
        <xdr:cNvSpPr>
          <a:spLocks noChangeAspect="1" noChangeArrowheads="1"/>
        </xdr:cNvSpPr>
      </xdr:nvSpPr>
      <xdr:spPr bwMode="auto">
        <a:xfrm>
          <a:off x="202565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664</xdr:row>
      <xdr:rowOff>0</xdr:rowOff>
    </xdr:from>
    <xdr:to>
      <xdr:col>2</xdr:col>
      <xdr:colOff>304800</xdr:colOff>
      <xdr:row>664</xdr:row>
      <xdr:rowOff>304800</xdr:rowOff>
    </xdr:to>
    <xdr:sp macro="" textlink="">
      <xdr:nvSpPr>
        <xdr:cNvPr id="27595" name="AutoShape 4043" descr="https://adas-server.mobiledrivetech.com/polarion/icons/default/enums/type_spike.gif">
          <a:hlinkClick xmlns:r="http://schemas.openxmlformats.org/officeDocument/2006/relationships" r:id="rId1326" tgtFrame="_blank"/>
          <a:extLst>
            <a:ext uri="{FF2B5EF4-FFF2-40B4-BE49-F238E27FC236}">
              <a16:creationId xmlns:a16="http://schemas.microsoft.com/office/drawing/2014/main" id="{4E6C64C1-0E89-4E99-9D71-17E6EEE1EBDA}"/>
            </a:ext>
          </a:extLst>
        </xdr:cNvPr>
        <xdr:cNvSpPr>
          <a:spLocks noChangeAspect="1" noChangeArrowheads="1"/>
        </xdr:cNvSpPr>
      </xdr:nvSpPr>
      <xdr:spPr bwMode="auto">
        <a:xfrm>
          <a:off x="265430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664</xdr:row>
      <xdr:rowOff>0</xdr:rowOff>
    </xdr:from>
    <xdr:to>
      <xdr:col>3</xdr:col>
      <xdr:colOff>304800</xdr:colOff>
      <xdr:row>664</xdr:row>
      <xdr:rowOff>304800</xdr:rowOff>
    </xdr:to>
    <xdr:sp macro="" textlink="">
      <xdr:nvSpPr>
        <xdr:cNvPr id="27596" name="AutoShape 4044" descr="https://adas-server.mobiledrivetech.com/polarion/icons/default/enums/type_spike.gif">
          <a:hlinkClick xmlns:r="http://schemas.openxmlformats.org/officeDocument/2006/relationships" r:id="rId1326" tgtFrame="_top"/>
          <a:extLst>
            <a:ext uri="{FF2B5EF4-FFF2-40B4-BE49-F238E27FC236}">
              <a16:creationId xmlns:a16="http://schemas.microsoft.com/office/drawing/2014/main" id="{1E98162A-E755-4FBD-813B-46584E3E68F0}"/>
            </a:ext>
          </a:extLst>
        </xdr:cNvPr>
        <xdr:cNvSpPr>
          <a:spLocks noChangeAspect="1" noChangeArrowheads="1"/>
        </xdr:cNvSpPr>
      </xdr:nvSpPr>
      <xdr:spPr bwMode="auto">
        <a:xfrm>
          <a:off x="5797550" y="433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665</xdr:row>
      <xdr:rowOff>0</xdr:rowOff>
    </xdr:from>
    <xdr:to>
      <xdr:col>0</xdr:col>
      <xdr:colOff>304800</xdr:colOff>
      <xdr:row>665</xdr:row>
      <xdr:rowOff>304800</xdr:rowOff>
    </xdr:to>
    <xdr:sp macro="" textlink="">
      <xdr:nvSpPr>
        <xdr:cNvPr id="27597" name="AutoShape 4045" descr="https://adas-server.mobiledrivetech.com/polarion/ria/images/suspect.gif">
          <a:extLst>
            <a:ext uri="{FF2B5EF4-FFF2-40B4-BE49-F238E27FC236}">
              <a16:creationId xmlns:a16="http://schemas.microsoft.com/office/drawing/2014/main" id="{04567118-4C3F-4707-B93E-855D714C8BEF}"/>
            </a:ext>
          </a:extLst>
        </xdr:cNvPr>
        <xdr:cNvSpPr>
          <a:spLocks noChangeAspect="1" noChangeArrowheads="1"/>
        </xdr:cNvSpPr>
      </xdr:nvSpPr>
      <xdr:spPr bwMode="auto">
        <a:xfrm>
          <a:off x="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665</xdr:row>
      <xdr:rowOff>0</xdr:rowOff>
    </xdr:from>
    <xdr:to>
      <xdr:col>0</xdr:col>
      <xdr:colOff>615950</xdr:colOff>
      <xdr:row>665</xdr:row>
      <xdr:rowOff>304800</xdr:rowOff>
    </xdr:to>
    <xdr:sp macro="" textlink="">
      <xdr:nvSpPr>
        <xdr:cNvPr id="27598" name="AutoShape 4046">
          <a:extLst>
            <a:ext uri="{FF2B5EF4-FFF2-40B4-BE49-F238E27FC236}">
              <a16:creationId xmlns:a16="http://schemas.microsoft.com/office/drawing/2014/main" id="{88920CE5-7043-40D3-9EDC-1D442D1D12BF}"/>
            </a:ext>
          </a:extLst>
        </xdr:cNvPr>
        <xdr:cNvSpPr>
          <a:spLocks noChangeAspect="1" noChangeArrowheads="1"/>
        </xdr:cNvSpPr>
      </xdr:nvSpPr>
      <xdr:spPr bwMode="auto">
        <a:xfrm>
          <a:off x="31115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665</xdr:row>
      <xdr:rowOff>0</xdr:rowOff>
    </xdr:from>
    <xdr:to>
      <xdr:col>0</xdr:col>
      <xdr:colOff>927100</xdr:colOff>
      <xdr:row>665</xdr:row>
      <xdr:rowOff>304800</xdr:rowOff>
    </xdr:to>
    <xdr:sp macro="" textlink="">
      <xdr:nvSpPr>
        <xdr:cNvPr id="27599" name="AutoShape 4047" descr="https://adas-server.mobiledrivetech.com/polarion/icons/default/enums/type_purple_spec.png">
          <a:hlinkClick xmlns:r="http://schemas.openxmlformats.org/officeDocument/2006/relationships" r:id="rId1327" tgtFrame="_blank"/>
          <a:extLst>
            <a:ext uri="{FF2B5EF4-FFF2-40B4-BE49-F238E27FC236}">
              <a16:creationId xmlns:a16="http://schemas.microsoft.com/office/drawing/2014/main" id="{12A57115-E2D2-4282-93FE-8077E4AE7ACC}"/>
            </a:ext>
          </a:extLst>
        </xdr:cNvPr>
        <xdr:cNvSpPr>
          <a:spLocks noChangeAspect="1" noChangeArrowheads="1"/>
        </xdr:cNvSpPr>
      </xdr:nvSpPr>
      <xdr:spPr bwMode="auto">
        <a:xfrm>
          <a:off x="62230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665</xdr:row>
      <xdr:rowOff>0</xdr:rowOff>
    </xdr:from>
    <xdr:to>
      <xdr:col>1</xdr:col>
      <xdr:colOff>304800</xdr:colOff>
      <xdr:row>665</xdr:row>
      <xdr:rowOff>304800</xdr:rowOff>
    </xdr:to>
    <xdr:sp macro="" textlink="">
      <xdr:nvSpPr>
        <xdr:cNvPr id="27600" name="AutoShape 4048" descr="https://adas-server.mobiledrivetech.com/polarion/icons/default/enums/type_purple_spec.png">
          <a:hlinkClick xmlns:r="http://schemas.openxmlformats.org/officeDocument/2006/relationships" r:id="rId1327" tgtFrame="_top"/>
          <a:extLst>
            <a:ext uri="{FF2B5EF4-FFF2-40B4-BE49-F238E27FC236}">
              <a16:creationId xmlns:a16="http://schemas.microsoft.com/office/drawing/2014/main" id="{2C752024-42A7-4D96-9094-0C08214DF8DA}"/>
            </a:ext>
          </a:extLst>
        </xdr:cNvPr>
        <xdr:cNvSpPr>
          <a:spLocks noChangeAspect="1" noChangeArrowheads="1"/>
        </xdr:cNvSpPr>
      </xdr:nvSpPr>
      <xdr:spPr bwMode="auto">
        <a:xfrm>
          <a:off x="202565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665</xdr:row>
      <xdr:rowOff>0</xdr:rowOff>
    </xdr:from>
    <xdr:to>
      <xdr:col>2</xdr:col>
      <xdr:colOff>304800</xdr:colOff>
      <xdr:row>665</xdr:row>
      <xdr:rowOff>304800</xdr:rowOff>
    </xdr:to>
    <xdr:sp macro="" textlink="">
      <xdr:nvSpPr>
        <xdr:cNvPr id="27601" name="AutoShape 4049" descr="https://adas-server.mobiledrivetech.com/polarion/icons/default/enums/type_spike.gif">
          <a:hlinkClick xmlns:r="http://schemas.openxmlformats.org/officeDocument/2006/relationships" r:id="rId1328" tgtFrame="_blank"/>
          <a:extLst>
            <a:ext uri="{FF2B5EF4-FFF2-40B4-BE49-F238E27FC236}">
              <a16:creationId xmlns:a16="http://schemas.microsoft.com/office/drawing/2014/main" id="{0D3E9A92-6CEE-4CD5-A0B7-9B74B3FA0852}"/>
            </a:ext>
          </a:extLst>
        </xdr:cNvPr>
        <xdr:cNvSpPr>
          <a:spLocks noChangeAspect="1" noChangeArrowheads="1"/>
        </xdr:cNvSpPr>
      </xdr:nvSpPr>
      <xdr:spPr bwMode="auto">
        <a:xfrm>
          <a:off x="265430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665</xdr:row>
      <xdr:rowOff>0</xdr:rowOff>
    </xdr:from>
    <xdr:to>
      <xdr:col>3</xdr:col>
      <xdr:colOff>304800</xdr:colOff>
      <xdr:row>665</xdr:row>
      <xdr:rowOff>304800</xdr:rowOff>
    </xdr:to>
    <xdr:sp macro="" textlink="">
      <xdr:nvSpPr>
        <xdr:cNvPr id="27602" name="AutoShape 4050" descr="https://adas-server.mobiledrivetech.com/polarion/icons/default/enums/type_spike.gif">
          <a:hlinkClick xmlns:r="http://schemas.openxmlformats.org/officeDocument/2006/relationships" r:id="rId1328" tgtFrame="_top"/>
          <a:extLst>
            <a:ext uri="{FF2B5EF4-FFF2-40B4-BE49-F238E27FC236}">
              <a16:creationId xmlns:a16="http://schemas.microsoft.com/office/drawing/2014/main" id="{178E942A-5CFF-44F3-8B55-FCF26D128F8D}"/>
            </a:ext>
          </a:extLst>
        </xdr:cNvPr>
        <xdr:cNvSpPr>
          <a:spLocks noChangeAspect="1" noChangeArrowheads="1"/>
        </xdr:cNvSpPr>
      </xdr:nvSpPr>
      <xdr:spPr bwMode="auto">
        <a:xfrm>
          <a:off x="5797550" y="43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666</xdr:row>
      <xdr:rowOff>0</xdr:rowOff>
    </xdr:from>
    <xdr:to>
      <xdr:col>0</xdr:col>
      <xdr:colOff>304800</xdr:colOff>
      <xdr:row>666</xdr:row>
      <xdr:rowOff>304800</xdr:rowOff>
    </xdr:to>
    <xdr:sp macro="" textlink="">
      <xdr:nvSpPr>
        <xdr:cNvPr id="27603" name="AutoShape 4051" descr="https://adas-server.mobiledrivetech.com/polarion/ria/images/suspect.gif">
          <a:extLst>
            <a:ext uri="{FF2B5EF4-FFF2-40B4-BE49-F238E27FC236}">
              <a16:creationId xmlns:a16="http://schemas.microsoft.com/office/drawing/2014/main" id="{DEB5995D-9FFB-44A5-880E-428793576169}"/>
            </a:ext>
          </a:extLst>
        </xdr:cNvPr>
        <xdr:cNvSpPr>
          <a:spLocks noChangeAspect="1" noChangeArrowheads="1"/>
        </xdr:cNvSpPr>
      </xdr:nvSpPr>
      <xdr:spPr bwMode="auto">
        <a:xfrm>
          <a:off x="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666</xdr:row>
      <xdr:rowOff>0</xdr:rowOff>
    </xdr:from>
    <xdr:to>
      <xdr:col>0</xdr:col>
      <xdr:colOff>615950</xdr:colOff>
      <xdr:row>666</xdr:row>
      <xdr:rowOff>304800</xdr:rowOff>
    </xdr:to>
    <xdr:sp macro="" textlink="">
      <xdr:nvSpPr>
        <xdr:cNvPr id="27604" name="AutoShape 4052">
          <a:extLst>
            <a:ext uri="{FF2B5EF4-FFF2-40B4-BE49-F238E27FC236}">
              <a16:creationId xmlns:a16="http://schemas.microsoft.com/office/drawing/2014/main" id="{DFE4B3DC-3055-44CD-9CC7-EB14F11C8C88}"/>
            </a:ext>
          </a:extLst>
        </xdr:cNvPr>
        <xdr:cNvSpPr>
          <a:spLocks noChangeAspect="1" noChangeArrowheads="1"/>
        </xdr:cNvSpPr>
      </xdr:nvSpPr>
      <xdr:spPr bwMode="auto">
        <a:xfrm>
          <a:off x="31115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666</xdr:row>
      <xdr:rowOff>0</xdr:rowOff>
    </xdr:from>
    <xdr:to>
      <xdr:col>0</xdr:col>
      <xdr:colOff>927100</xdr:colOff>
      <xdr:row>666</xdr:row>
      <xdr:rowOff>304800</xdr:rowOff>
    </xdr:to>
    <xdr:sp macro="" textlink="">
      <xdr:nvSpPr>
        <xdr:cNvPr id="27605" name="AutoShape 4053" descr="https://adas-server.mobiledrivetech.com/polarion/icons/default/enums/type_purple_spec.png">
          <a:hlinkClick xmlns:r="http://schemas.openxmlformats.org/officeDocument/2006/relationships" r:id="rId1329" tgtFrame="_blank"/>
          <a:extLst>
            <a:ext uri="{FF2B5EF4-FFF2-40B4-BE49-F238E27FC236}">
              <a16:creationId xmlns:a16="http://schemas.microsoft.com/office/drawing/2014/main" id="{376AC4C8-170D-4CBB-87F5-8F81ED989582}"/>
            </a:ext>
          </a:extLst>
        </xdr:cNvPr>
        <xdr:cNvSpPr>
          <a:spLocks noChangeAspect="1" noChangeArrowheads="1"/>
        </xdr:cNvSpPr>
      </xdr:nvSpPr>
      <xdr:spPr bwMode="auto">
        <a:xfrm>
          <a:off x="62230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666</xdr:row>
      <xdr:rowOff>0</xdr:rowOff>
    </xdr:from>
    <xdr:to>
      <xdr:col>1</xdr:col>
      <xdr:colOff>304800</xdr:colOff>
      <xdr:row>666</xdr:row>
      <xdr:rowOff>304800</xdr:rowOff>
    </xdr:to>
    <xdr:sp macro="" textlink="">
      <xdr:nvSpPr>
        <xdr:cNvPr id="27606" name="AutoShape 4054" descr="https://adas-server.mobiledrivetech.com/polarion/icons/default/enums/type_purple_spec.png">
          <a:hlinkClick xmlns:r="http://schemas.openxmlformats.org/officeDocument/2006/relationships" r:id="rId1329" tgtFrame="_top"/>
          <a:extLst>
            <a:ext uri="{FF2B5EF4-FFF2-40B4-BE49-F238E27FC236}">
              <a16:creationId xmlns:a16="http://schemas.microsoft.com/office/drawing/2014/main" id="{72B8D606-7547-48E2-A84E-E8E350EB5B6A}"/>
            </a:ext>
          </a:extLst>
        </xdr:cNvPr>
        <xdr:cNvSpPr>
          <a:spLocks noChangeAspect="1" noChangeArrowheads="1"/>
        </xdr:cNvSpPr>
      </xdr:nvSpPr>
      <xdr:spPr bwMode="auto">
        <a:xfrm>
          <a:off x="202565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666</xdr:row>
      <xdr:rowOff>0</xdr:rowOff>
    </xdr:from>
    <xdr:to>
      <xdr:col>2</xdr:col>
      <xdr:colOff>304800</xdr:colOff>
      <xdr:row>666</xdr:row>
      <xdr:rowOff>304800</xdr:rowOff>
    </xdr:to>
    <xdr:sp macro="" textlink="">
      <xdr:nvSpPr>
        <xdr:cNvPr id="27607" name="AutoShape 4055" descr="https://adas-server.mobiledrivetech.com/polarion/icons/default/enums/type_spike.gif">
          <a:hlinkClick xmlns:r="http://schemas.openxmlformats.org/officeDocument/2006/relationships" r:id="rId1330" tgtFrame="_blank"/>
          <a:extLst>
            <a:ext uri="{FF2B5EF4-FFF2-40B4-BE49-F238E27FC236}">
              <a16:creationId xmlns:a16="http://schemas.microsoft.com/office/drawing/2014/main" id="{B34DBFA3-A843-46A8-83C4-19D586036315}"/>
            </a:ext>
          </a:extLst>
        </xdr:cNvPr>
        <xdr:cNvSpPr>
          <a:spLocks noChangeAspect="1" noChangeArrowheads="1"/>
        </xdr:cNvSpPr>
      </xdr:nvSpPr>
      <xdr:spPr bwMode="auto">
        <a:xfrm>
          <a:off x="265430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666</xdr:row>
      <xdr:rowOff>0</xdr:rowOff>
    </xdr:from>
    <xdr:to>
      <xdr:col>3</xdr:col>
      <xdr:colOff>304800</xdr:colOff>
      <xdr:row>666</xdr:row>
      <xdr:rowOff>304800</xdr:rowOff>
    </xdr:to>
    <xdr:sp macro="" textlink="">
      <xdr:nvSpPr>
        <xdr:cNvPr id="27608" name="AutoShape 4056" descr="https://adas-server.mobiledrivetech.com/polarion/icons/default/enums/type_spike.gif">
          <a:hlinkClick xmlns:r="http://schemas.openxmlformats.org/officeDocument/2006/relationships" r:id="rId1330" tgtFrame="_top"/>
          <a:extLst>
            <a:ext uri="{FF2B5EF4-FFF2-40B4-BE49-F238E27FC236}">
              <a16:creationId xmlns:a16="http://schemas.microsoft.com/office/drawing/2014/main" id="{52FB522A-E5C2-4FA7-B207-1501454B5456}"/>
            </a:ext>
          </a:extLst>
        </xdr:cNvPr>
        <xdr:cNvSpPr>
          <a:spLocks noChangeAspect="1" noChangeArrowheads="1"/>
        </xdr:cNvSpPr>
      </xdr:nvSpPr>
      <xdr:spPr bwMode="auto">
        <a:xfrm>
          <a:off x="5797550" y="4347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667</xdr:row>
      <xdr:rowOff>0</xdr:rowOff>
    </xdr:from>
    <xdr:to>
      <xdr:col>0</xdr:col>
      <xdr:colOff>304800</xdr:colOff>
      <xdr:row>667</xdr:row>
      <xdr:rowOff>304800</xdr:rowOff>
    </xdr:to>
    <xdr:sp macro="" textlink="">
      <xdr:nvSpPr>
        <xdr:cNvPr id="27609" name="AutoShape 4057" descr="https://adas-server.mobiledrivetech.com/polarion/ria/images/suspect.gif">
          <a:extLst>
            <a:ext uri="{FF2B5EF4-FFF2-40B4-BE49-F238E27FC236}">
              <a16:creationId xmlns:a16="http://schemas.microsoft.com/office/drawing/2014/main" id="{CFA12D7D-AB8C-4B5A-A48F-FB7422D8AF92}"/>
            </a:ext>
          </a:extLst>
        </xdr:cNvPr>
        <xdr:cNvSpPr>
          <a:spLocks noChangeAspect="1" noChangeArrowheads="1"/>
        </xdr:cNvSpPr>
      </xdr:nvSpPr>
      <xdr:spPr bwMode="auto">
        <a:xfrm>
          <a:off x="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667</xdr:row>
      <xdr:rowOff>0</xdr:rowOff>
    </xdr:from>
    <xdr:to>
      <xdr:col>0</xdr:col>
      <xdr:colOff>615950</xdr:colOff>
      <xdr:row>667</xdr:row>
      <xdr:rowOff>304800</xdr:rowOff>
    </xdr:to>
    <xdr:sp macro="" textlink="">
      <xdr:nvSpPr>
        <xdr:cNvPr id="27610" name="AutoShape 4058">
          <a:extLst>
            <a:ext uri="{FF2B5EF4-FFF2-40B4-BE49-F238E27FC236}">
              <a16:creationId xmlns:a16="http://schemas.microsoft.com/office/drawing/2014/main" id="{234FBFCE-D02E-4512-8EB9-B5B558D70F23}"/>
            </a:ext>
          </a:extLst>
        </xdr:cNvPr>
        <xdr:cNvSpPr>
          <a:spLocks noChangeAspect="1" noChangeArrowheads="1"/>
        </xdr:cNvSpPr>
      </xdr:nvSpPr>
      <xdr:spPr bwMode="auto">
        <a:xfrm>
          <a:off x="31115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667</xdr:row>
      <xdr:rowOff>0</xdr:rowOff>
    </xdr:from>
    <xdr:to>
      <xdr:col>0</xdr:col>
      <xdr:colOff>927100</xdr:colOff>
      <xdr:row>667</xdr:row>
      <xdr:rowOff>304800</xdr:rowOff>
    </xdr:to>
    <xdr:sp macro="" textlink="">
      <xdr:nvSpPr>
        <xdr:cNvPr id="27611" name="AutoShape 4059" descr="https://adas-server.mobiledrivetech.com/polarion/icons/default/enums/type_purple_spec.png">
          <a:hlinkClick xmlns:r="http://schemas.openxmlformats.org/officeDocument/2006/relationships" r:id="rId1331" tgtFrame="_blank"/>
          <a:extLst>
            <a:ext uri="{FF2B5EF4-FFF2-40B4-BE49-F238E27FC236}">
              <a16:creationId xmlns:a16="http://schemas.microsoft.com/office/drawing/2014/main" id="{768B3F47-BF9A-46E4-AFBF-1934B046BEDC}"/>
            </a:ext>
          </a:extLst>
        </xdr:cNvPr>
        <xdr:cNvSpPr>
          <a:spLocks noChangeAspect="1" noChangeArrowheads="1"/>
        </xdr:cNvSpPr>
      </xdr:nvSpPr>
      <xdr:spPr bwMode="auto">
        <a:xfrm>
          <a:off x="62230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667</xdr:row>
      <xdr:rowOff>0</xdr:rowOff>
    </xdr:from>
    <xdr:to>
      <xdr:col>1</xdr:col>
      <xdr:colOff>304800</xdr:colOff>
      <xdr:row>667</xdr:row>
      <xdr:rowOff>304800</xdr:rowOff>
    </xdr:to>
    <xdr:sp macro="" textlink="">
      <xdr:nvSpPr>
        <xdr:cNvPr id="27612" name="AutoShape 4060" descr="https://adas-server.mobiledrivetech.com/polarion/icons/default/enums/type_purple_spec.png">
          <a:hlinkClick xmlns:r="http://schemas.openxmlformats.org/officeDocument/2006/relationships" r:id="rId1331" tgtFrame="_top"/>
          <a:extLst>
            <a:ext uri="{FF2B5EF4-FFF2-40B4-BE49-F238E27FC236}">
              <a16:creationId xmlns:a16="http://schemas.microsoft.com/office/drawing/2014/main" id="{B61759C5-4A9E-42C6-B01F-E1F3E6672AE6}"/>
            </a:ext>
          </a:extLst>
        </xdr:cNvPr>
        <xdr:cNvSpPr>
          <a:spLocks noChangeAspect="1" noChangeArrowheads="1"/>
        </xdr:cNvSpPr>
      </xdr:nvSpPr>
      <xdr:spPr bwMode="auto">
        <a:xfrm>
          <a:off x="202565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667</xdr:row>
      <xdr:rowOff>0</xdr:rowOff>
    </xdr:from>
    <xdr:to>
      <xdr:col>2</xdr:col>
      <xdr:colOff>304800</xdr:colOff>
      <xdr:row>667</xdr:row>
      <xdr:rowOff>304800</xdr:rowOff>
    </xdr:to>
    <xdr:sp macro="" textlink="">
      <xdr:nvSpPr>
        <xdr:cNvPr id="27613" name="AutoShape 4061" descr="https://adas-server.mobiledrivetech.com/polarion/icons/default/enums/type_spike.gif">
          <a:hlinkClick xmlns:r="http://schemas.openxmlformats.org/officeDocument/2006/relationships" r:id="rId1332" tgtFrame="_blank"/>
          <a:extLst>
            <a:ext uri="{FF2B5EF4-FFF2-40B4-BE49-F238E27FC236}">
              <a16:creationId xmlns:a16="http://schemas.microsoft.com/office/drawing/2014/main" id="{45D4B7E2-2283-4009-AA7D-DC55B7B3CE74}"/>
            </a:ext>
          </a:extLst>
        </xdr:cNvPr>
        <xdr:cNvSpPr>
          <a:spLocks noChangeAspect="1" noChangeArrowheads="1"/>
        </xdr:cNvSpPr>
      </xdr:nvSpPr>
      <xdr:spPr bwMode="auto">
        <a:xfrm>
          <a:off x="265430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667</xdr:row>
      <xdr:rowOff>0</xdr:rowOff>
    </xdr:from>
    <xdr:to>
      <xdr:col>3</xdr:col>
      <xdr:colOff>304800</xdr:colOff>
      <xdr:row>667</xdr:row>
      <xdr:rowOff>304800</xdr:rowOff>
    </xdr:to>
    <xdr:sp macro="" textlink="">
      <xdr:nvSpPr>
        <xdr:cNvPr id="27614" name="AutoShape 4062" descr="https://adas-server.mobiledrivetech.com/polarion/icons/default/enums/type_spike.gif">
          <a:hlinkClick xmlns:r="http://schemas.openxmlformats.org/officeDocument/2006/relationships" r:id="rId1332" tgtFrame="_top"/>
          <a:extLst>
            <a:ext uri="{FF2B5EF4-FFF2-40B4-BE49-F238E27FC236}">
              <a16:creationId xmlns:a16="http://schemas.microsoft.com/office/drawing/2014/main" id="{6FB711A3-0808-405F-B969-C53697B89CD5}"/>
            </a:ext>
          </a:extLst>
        </xdr:cNvPr>
        <xdr:cNvSpPr>
          <a:spLocks noChangeAspect="1" noChangeArrowheads="1"/>
        </xdr:cNvSpPr>
      </xdr:nvSpPr>
      <xdr:spPr bwMode="auto">
        <a:xfrm>
          <a:off x="5797550" y="43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668</xdr:row>
      <xdr:rowOff>0</xdr:rowOff>
    </xdr:from>
    <xdr:to>
      <xdr:col>0</xdr:col>
      <xdr:colOff>304800</xdr:colOff>
      <xdr:row>668</xdr:row>
      <xdr:rowOff>304800</xdr:rowOff>
    </xdr:to>
    <xdr:sp macro="" textlink="">
      <xdr:nvSpPr>
        <xdr:cNvPr id="27615" name="AutoShape 4063" descr="https://adas-server.mobiledrivetech.com/polarion/ria/images/suspect.gif">
          <a:extLst>
            <a:ext uri="{FF2B5EF4-FFF2-40B4-BE49-F238E27FC236}">
              <a16:creationId xmlns:a16="http://schemas.microsoft.com/office/drawing/2014/main" id="{B1E183BD-610A-4C00-BCAF-1A5DB9C8D225}"/>
            </a:ext>
          </a:extLst>
        </xdr:cNvPr>
        <xdr:cNvSpPr>
          <a:spLocks noChangeAspect="1" noChangeArrowheads="1"/>
        </xdr:cNvSpPr>
      </xdr:nvSpPr>
      <xdr:spPr bwMode="auto">
        <a:xfrm>
          <a:off x="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668</xdr:row>
      <xdr:rowOff>0</xdr:rowOff>
    </xdr:from>
    <xdr:to>
      <xdr:col>0</xdr:col>
      <xdr:colOff>615950</xdr:colOff>
      <xdr:row>668</xdr:row>
      <xdr:rowOff>304800</xdr:rowOff>
    </xdr:to>
    <xdr:sp macro="" textlink="">
      <xdr:nvSpPr>
        <xdr:cNvPr id="27616" name="AutoShape 4064">
          <a:extLst>
            <a:ext uri="{FF2B5EF4-FFF2-40B4-BE49-F238E27FC236}">
              <a16:creationId xmlns:a16="http://schemas.microsoft.com/office/drawing/2014/main" id="{4BF1F24E-1867-4BAC-8128-27DA351D08BE}"/>
            </a:ext>
          </a:extLst>
        </xdr:cNvPr>
        <xdr:cNvSpPr>
          <a:spLocks noChangeAspect="1" noChangeArrowheads="1"/>
        </xdr:cNvSpPr>
      </xdr:nvSpPr>
      <xdr:spPr bwMode="auto">
        <a:xfrm>
          <a:off x="31115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668</xdr:row>
      <xdr:rowOff>0</xdr:rowOff>
    </xdr:from>
    <xdr:to>
      <xdr:col>0</xdr:col>
      <xdr:colOff>927100</xdr:colOff>
      <xdr:row>668</xdr:row>
      <xdr:rowOff>304800</xdr:rowOff>
    </xdr:to>
    <xdr:sp macro="" textlink="">
      <xdr:nvSpPr>
        <xdr:cNvPr id="27617" name="AutoShape 4065" descr="https://adas-server.mobiledrivetech.com/polarion/icons/default/enums/type_purple_spec.png">
          <a:hlinkClick xmlns:r="http://schemas.openxmlformats.org/officeDocument/2006/relationships" r:id="rId1333" tgtFrame="_blank"/>
          <a:extLst>
            <a:ext uri="{FF2B5EF4-FFF2-40B4-BE49-F238E27FC236}">
              <a16:creationId xmlns:a16="http://schemas.microsoft.com/office/drawing/2014/main" id="{F708C506-8B2E-4B43-BD24-68B7D384BC80}"/>
            </a:ext>
          </a:extLst>
        </xdr:cNvPr>
        <xdr:cNvSpPr>
          <a:spLocks noChangeAspect="1" noChangeArrowheads="1"/>
        </xdr:cNvSpPr>
      </xdr:nvSpPr>
      <xdr:spPr bwMode="auto">
        <a:xfrm>
          <a:off x="62230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668</xdr:row>
      <xdr:rowOff>0</xdr:rowOff>
    </xdr:from>
    <xdr:to>
      <xdr:col>1</xdr:col>
      <xdr:colOff>304800</xdr:colOff>
      <xdr:row>668</xdr:row>
      <xdr:rowOff>304800</xdr:rowOff>
    </xdr:to>
    <xdr:sp macro="" textlink="">
      <xdr:nvSpPr>
        <xdr:cNvPr id="27618" name="AutoShape 4066" descr="https://adas-server.mobiledrivetech.com/polarion/icons/default/enums/type_purple_spec.png">
          <a:hlinkClick xmlns:r="http://schemas.openxmlformats.org/officeDocument/2006/relationships" r:id="rId1333" tgtFrame="_top"/>
          <a:extLst>
            <a:ext uri="{FF2B5EF4-FFF2-40B4-BE49-F238E27FC236}">
              <a16:creationId xmlns:a16="http://schemas.microsoft.com/office/drawing/2014/main" id="{8ECA1F0F-C3B8-4816-99BC-6C256988E2C5}"/>
            </a:ext>
          </a:extLst>
        </xdr:cNvPr>
        <xdr:cNvSpPr>
          <a:spLocks noChangeAspect="1" noChangeArrowheads="1"/>
        </xdr:cNvSpPr>
      </xdr:nvSpPr>
      <xdr:spPr bwMode="auto">
        <a:xfrm>
          <a:off x="202565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668</xdr:row>
      <xdr:rowOff>0</xdr:rowOff>
    </xdr:from>
    <xdr:to>
      <xdr:col>2</xdr:col>
      <xdr:colOff>304800</xdr:colOff>
      <xdr:row>668</xdr:row>
      <xdr:rowOff>304800</xdr:rowOff>
    </xdr:to>
    <xdr:sp macro="" textlink="">
      <xdr:nvSpPr>
        <xdr:cNvPr id="27619" name="AutoShape 4067" descr="https://adas-server.mobiledrivetech.com/polarion/icons/default/enums/type_spike.gif">
          <a:hlinkClick xmlns:r="http://schemas.openxmlformats.org/officeDocument/2006/relationships" r:id="rId1334" tgtFrame="_blank"/>
          <a:extLst>
            <a:ext uri="{FF2B5EF4-FFF2-40B4-BE49-F238E27FC236}">
              <a16:creationId xmlns:a16="http://schemas.microsoft.com/office/drawing/2014/main" id="{0B415249-261C-47CD-B9A5-8D6C72742740}"/>
            </a:ext>
          </a:extLst>
        </xdr:cNvPr>
        <xdr:cNvSpPr>
          <a:spLocks noChangeAspect="1" noChangeArrowheads="1"/>
        </xdr:cNvSpPr>
      </xdr:nvSpPr>
      <xdr:spPr bwMode="auto">
        <a:xfrm>
          <a:off x="265430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668</xdr:row>
      <xdr:rowOff>0</xdr:rowOff>
    </xdr:from>
    <xdr:to>
      <xdr:col>3</xdr:col>
      <xdr:colOff>304800</xdr:colOff>
      <xdr:row>668</xdr:row>
      <xdr:rowOff>304800</xdr:rowOff>
    </xdr:to>
    <xdr:sp macro="" textlink="">
      <xdr:nvSpPr>
        <xdr:cNvPr id="27620" name="AutoShape 4068" descr="https://adas-server.mobiledrivetech.com/polarion/icons/default/enums/type_spike.gif">
          <a:hlinkClick xmlns:r="http://schemas.openxmlformats.org/officeDocument/2006/relationships" r:id="rId1334" tgtFrame="_top"/>
          <a:extLst>
            <a:ext uri="{FF2B5EF4-FFF2-40B4-BE49-F238E27FC236}">
              <a16:creationId xmlns:a16="http://schemas.microsoft.com/office/drawing/2014/main" id="{44256772-F66B-40C6-9EA1-D7279D64AB17}"/>
            </a:ext>
          </a:extLst>
        </xdr:cNvPr>
        <xdr:cNvSpPr>
          <a:spLocks noChangeAspect="1" noChangeArrowheads="1"/>
        </xdr:cNvSpPr>
      </xdr:nvSpPr>
      <xdr:spPr bwMode="auto">
        <a:xfrm>
          <a:off x="5797550" y="436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669</xdr:row>
      <xdr:rowOff>0</xdr:rowOff>
    </xdr:from>
    <xdr:to>
      <xdr:col>0</xdr:col>
      <xdr:colOff>304800</xdr:colOff>
      <xdr:row>669</xdr:row>
      <xdr:rowOff>304800</xdr:rowOff>
    </xdr:to>
    <xdr:sp macro="" textlink="">
      <xdr:nvSpPr>
        <xdr:cNvPr id="27621" name="AutoShape 4069" descr="https://adas-server.mobiledrivetech.com/polarion/ria/images/suspect.gif">
          <a:extLst>
            <a:ext uri="{FF2B5EF4-FFF2-40B4-BE49-F238E27FC236}">
              <a16:creationId xmlns:a16="http://schemas.microsoft.com/office/drawing/2014/main" id="{E6E22CF8-3834-447C-A861-0A491B34B0C7}"/>
            </a:ext>
          </a:extLst>
        </xdr:cNvPr>
        <xdr:cNvSpPr>
          <a:spLocks noChangeAspect="1" noChangeArrowheads="1"/>
        </xdr:cNvSpPr>
      </xdr:nvSpPr>
      <xdr:spPr bwMode="auto">
        <a:xfrm>
          <a:off x="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669</xdr:row>
      <xdr:rowOff>0</xdr:rowOff>
    </xdr:from>
    <xdr:to>
      <xdr:col>0</xdr:col>
      <xdr:colOff>615950</xdr:colOff>
      <xdr:row>669</xdr:row>
      <xdr:rowOff>304800</xdr:rowOff>
    </xdr:to>
    <xdr:sp macro="" textlink="">
      <xdr:nvSpPr>
        <xdr:cNvPr id="27622" name="AutoShape 4070">
          <a:extLst>
            <a:ext uri="{FF2B5EF4-FFF2-40B4-BE49-F238E27FC236}">
              <a16:creationId xmlns:a16="http://schemas.microsoft.com/office/drawing/2014/main" id="{C7D355B7-3FD1-4FA3-B79F-61D431535B66}"/>
            </a:ext>
          </a:extLst>
        </xdr:cNvPr>
        <xdr:cNvSpPr>
          <a:spLocks noChangeAspect="1" noChangeArrowheads="1"/>
        </xdr:cNvSpPr>
      </xdr:nvSpPr>
      <xdr:spPr bwMode="auto">
        <a:xfrm>
          <a:off x="31115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669</xdr:row>
      <xdr:rowOff>0</xdr:rowOff>
    </xdr:from>
    <xdr:to>
      <xdr:col>0</xdr:col>
      <xdr:colOff>927100</xdr:colOff>
      <xdr:row>669</xdr:row>
      <xdr:rowOff>304800</xdr:rowOff>
    </xdr:to>
    <xdr:sp macro="" textlink="">
      <xdr:nvSpPr>
        <xdr:cNvPr id="27623" name="AutoShape 4071" descr="https://adas-server.mobiledrivetech.com/polarion/icons/default/enums/type_purple_spec.png">
          <a:hlinkClick xmlns:r="http://schemas.openxmlformats.org/officeDocument/2006/relationships" r:id="rId1335" tgtFrame="_blank"/>
          <a:extLst>
            <a:ext uri="{FF2B5EF4-FFF2-40B4-BE49-F238E27FC236}">
              <a16:creationId xmlns:a16="http://schemas.microsoft.com/office/drawing/2014/main" id="{A0B50126-DEF7-4A99-84B1-0276D3D10064}"/>
            </a:ext>
          </a:extLst>
        </xdr:cNvPr>
        <xdr:cNvSpPr>
          <a:spLocks noChangeAspect="1" noChangeArrowheads="1"/>
        </xdr:cNvSpPr>
      </xdr:nvSpPr>
      <xdr:spPr bwMode="auto">
        <a:xfrm>
          <a:off x="62230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669</xdr:row>
      <xdr:rowOff>0</xdr:rowOff>
    </xdr:from>
    <xdr:to>
      <xdr:col>1</xdr:col>
      <xdr:colOff>304800</xdr:colOff>
      <xdr:row>669</xdr:row>
      <xdr:rowOff>304800</xdr:rowOff>
    </xdr:to>
    <xdr:sp macro="" textlink="">
      <xdr:nvSpPr>
        <xdr:cNvPr id="27624" name="AutoShape 4072" descr="https://adas-server.mobiledrivetech.com/polarion/icons/default/enums/type_purple_spec.png">
          <a:hlinkClick xmlns:r="http://schemas.openxmlformats.org/officeDocument/2006/relationships" r:id="rId1335" tgtFrame="_top"/>
          <a:extLst>
            <a:ext uri="{FF2B5EF4-FFF2-40B4-BE49-F238E27FC236}">
              <a16:creationId xmlns:a16="http://schemas.microsoft.com/office/drawing/2014/main" id="{659FB9BE-0717-4FD3-9977-AA718415E472}"/>
            </a:ext>
          </a:extLst>
        </xdr:cNvPr>
        <xdr:cNvSpPr>
          <a:spLocks noChangeAspect="1" noChangeArrowheads="1"/>
        </xdr:cNvSpPr>
      </xdr:nvSpPr>
      <xdr:spPr bwMode="auto">
        <a:xfrm>
          <a:off x="202565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669</xdr:row>
      <xdr:rowOff>0</xdr:rowOff>
    </xdr:from>
    <xdr:to>
      <xdr:col>2</xdr:col>
      <xdr:colOff>304800</xdr:colOff>
      <xdr:row>669</xdr:row>
      <xdr:rowOff>304800</xdr:rowOff>
    </xdr:to>
    <xdr:sp macro="" textlink="">
      <xdr:nvSpPr>
        <xdr:cNvPr id="27625" name="AutoShape 4073" descr="https://adas-server.mobiledrivetech.com/polarion/icons/default/enums/type_spike.gif">
          <a:hlinkClick xmlns:r="http://schemas.openxmlformats.org/officeDocument/2006/relationships" r:id="rId1336" tgtFrame="_blank"/>
          <a:extLst>
            <a:ext uri="{FF2B5EF4-FFF2-40B4-BE49-F238E27FC236}">
              <a16:creationId xmlns:a16="http://schemas.microsoft.com/office/drawing/2014/main" id="{36A0AD81-3D5C-4AC2-BEBE-B64375647CF4}"/>
            </a:ext>
          </a:extLst>
        </xdr:cNvPr>
        <xdr:cNvSpPr>
          <a:spLocks noChangeAspect="1" noChangeArrowheads="1"/>
        </xdr:cNvSpPr>
      </xdr:nvSpPr>
      <xdr:spPr bwMode="auto">
        <a:xfrm>
          <a:off x="265430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669</xdr:row>
      <xdr:rowOff>0</xdr:rowOff>
    </xdr:from>
    <xdr:to>
      <xdr:col>3</xdr:col>
      <xdr:colOff>304800</xdr:colOff>
      <xdr:row>669</xdr:row>
      <xdr:rowOff>304800</xdr:rowOff>
    </xdr:to>
    <xdr:sp macro="" textlink="">
      <xdr:nvSpPr>
        <xdr:cNvPr id="27626" name="AutoShape 4074" descr="https://adas-server.mobiledrivetech.com/polarion/icons/default/enums/type_spike.gif">
          <a:hlinkClick xmlns:r="http://schemas.openxmlformats.org/officeDocument/2006/relationships" r:id="rId1336" tgtFrame="_top"/>
          <a:extLst>
            <a:ext uri="{FF2B5EF4-FFF2-40B4-BE49-F238E27FC236}">
              <a16:creationId xmlns:a16="http://schemas.microsoft.com/office/drawing/2014/main" id="{0C58059B-4CF4-4187-BF1E-36B333737A46}"/>
            </a:ext>
          </a:extLst>
        </xdr:cNvPr>
        <xdr:cNvSpPr>
          <a:spLocks noChangeAspect="1" noChangeArrowheads="1"/>
        </xdr:cNvSpPr>
      </xdr:nvSpPr>
      <xdr:spPr bwMode="auto">
        <a:xfrm>
          <a:off x="5797550" y="4366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670</xdr:row>
      <xdr:rowOff>0</xdr:rowOff>
    </xdr:from>
    <xdr:to>
      <xdr:col>0</xdr:col>
      <xdr:colOff>304800</xdr:colOff>
      <xdr:row>670</xdr:row>
      <xdr:rowOff>304800</xdr:rowOff>
    </xdr:to>
    <xdr:sp macro="" textlink="">
      <xdr:nvSpPr>
        <xdr:cNvPr id="27627" name="AutoShape 4075" descr="https://adas-server.mobiledrivetech.com/polarion/ria/images/suspect.gif">
          <a:extLst>
            <a:ext uri="{FF2B5EF4-FFF2-40B4-BE49-F238E27FC236}">
              <a16:creationId xmlns:a16="http://schemas.microsoft.com/office/drawing/2014/main" id="{54C44AC7-21D5-4F72-A48D-D9098E95A0D2}"/>
            </a:ext>
          </a:extLst>
        </xdr:cNvPr>
        <xdr:cNvSpPr>
          <a:spLocks noChangeAspect="1" noChangeArrowheads="1"/>
        </xdr:cNvSpPr>
      </xdr:nvSpPr>
      <xdr:spPr bwMode="auto">
        <a:xfrm>
          <a:off x="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670</xdr:row>
      <xdr:rowOff>0</xdr:rowOff>
    </xdr:from>
    <xdr:to>
      <xdr:col>0</xdr:col>
      <xdr:colOff>615950</xdr:colOff>
      <xdr:row>670</xdr:row>
      <xdr:rowOff>304800</xdr:rowOff>
    </xdr:to>
    <xdr:sp macro="" textlink="">
      <xdr:nvSpPr>
        <xdr:cNvPr id="27628" name="AutoShape 4076">
          <a:extLst>
            <a:ext uri="{FF2B5EF4-FFF2-40B4-BE49-F238E27FC236}">
              <a16:creationId xmlns:a16="http://schemas.microsoft.com/office/drawing/2014/main" id="{D66F8902-2EDF-43E8-A9F7-BC31D5104106}"/>
            </a:ext>
          </a:extLst>
        </xdr:cNvPr>
        <xdr:cNvSpPr>
          <a:spLocks noChangeAspect="1" noChangeArrowheads="1"/>
        </xdr:cNvSpPr>
      </xdr:nvSpPr>
      <xdr:spPr bwMode="auto">
        <a:xfrm>
          <a:off x="31115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670</xdr:row>
      <xdr:rowOff>0</xdr:rowOff>
    </xdr:from>
    <xdr:to>
      <xdr:col>0</xdr:col>
      <xdr:colOff>927100</xdr:colOff>
      <xdr:row>670</xdr:row>
      <xdr:rowOff>304800</xdr:rowOff>
    </xdr:to>
    <xdr:sp macro="" textlink="">
      <xdr:nvSpPr>
        <xdr:cNvPr id="27629" name="AutoShape 4077" descr="https://adas-server.mobiledrivetech.com/polarion/icons/default/enums/type_purple_spec.png">
          <a:hlinkClick xmlns:r="http://schemas.openxmlformats.org/officeDocument/2006/relationships" r:id="rId1337" tgtFrame="_blank"/>
          <a:extLst>
            <a:ext uri="{FF2B5EF4-FFF2-40B4-BE49-F238E27FC236}">
              <a16:creationId xmlns:a16="http://schemas.microsoft.com/office/drawing/2014/main" id="{3B49EB77-8E54-46E4-A0EB-48DA6C8B182D}"/>
            </a:ext>
          </a:extLst>
        </xdr:cNvPr>
        <xdr:cNvSpPr>
          <a:spLocks noChangeAspect="1" noChangeArrowheads="1"/>
        </xdr:cNvSpPr>
      </xdr:nvSpPr>
      <xdr:spPr bwMode="auto">
        <a:xfrm>
          <a:off x="62230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670</xdr:row>
      <xdr:rowOff>0</xdr:rowOff>
    </xdr:from>
    <xdr:to>
      <xdr:col>1</xdr:col>
      <xdr:colOff>304800</xdr:colOff>
      <xdr:row>670</xdr:row>
      <xdr:rowOff>304800</xdr:rowOff>
    </xdr:to>
    <xdr:sp macro="" textlink="">
      <xdr:nvSpPr>
        <xdr:cNvPr id="27630" name="AutoShape 4078" descr="https://adas-server.mobiledrivetech.com/polarion/icons/default/enums/type_purple_spec.png">
          <a:hlinkClick xmlns:r="http://schemas.openxmlformats.org/officeDocument/2006/relationships" r:id="rId1337" tgtFrame="_top"/>
          <a:extLst>
            <a:ext uri="{FF2B5EF4-FFF2-40B4-BE49-F238E27FC236}">
              <a16:creationId xmlns:a16="http://schemas.microsoft.com/office/drawing/2014/main" id="{865C15DD-7FE9-4821-8B13-A4FE0282A70B}"/>
            </a:ext>
          </a:extLst>
        </xdr:cNvPr>
        <xdr:cNvSpPr>
          <a:spLocks noChangeAspect="1" noChangeArrowheads="1"/>
        </xdr:cNvSpPr>
      </xdr:nvSpPr>
      <xdr:spPr bwMode="auto">
        <a:xfrm>
          <a:off x="202565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670</xdr:row>
      <xdr:rowOff>0</xdr:rowOff>
    </xdr:from>
    <xdr:to>
      <xdr:col>2</xdr:col>
      <xdr:colOff>304800</xdr:colOff>
      <xdr:row>670</xdr:row>
      <xdr:rowOff>304800</xdr:rowOff>
    </xdr:to>
    <xdr:sp macro="" textlink="">
      <xdr:nvSpPr>
        <xdr:cNvPr id="27631" name="AutoShape 4079" descr="https://adas-server.mobiledrivetech.com/polarion/icons/default/enums/type_spike.gif">
          <a:hlinkClick xmlns:r="http://schemas.openxmlformats.org/officeDocument/2006/relationships" r:id="rId1338" tgtFrame="_blank"/>
          <a:extLst>
            <a:ext uri="{FF2B5EF4-FFF2-40B4-BE49-F238E27FC236}">
              <a16:creationId xmlns:a16="http://schemas.microsoft.com/office/drawing/2014/main" id="{AC13060F-D424-4864-887C-63138195B7A2}"/>
            </a:ext>
          </a:extLst>
        </xdr:cNvPr>
        <xdr:cNvSpPr>
          <a:spLocks noChangeAspect="1" noChangeArrowheads="1"/>
        </xdr:cNvSpPr>
      </xdr:nvSpPr>
      <xdr:spPr bwMode="auto">
        <a:xfrm>
          <a:off x="265430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670</xdr:row>
      <xdr:rowOff>0</xdr:rowOff>
    </xdr:from>
    <xdr:to>
      <xdr:col>3</xdr:col>
      <xdr:colOff>304800</xdr:colOff>
      <xdr:row>670</xdr:row>
      <xdr:rowOff>304800</xdr:rowOff>
    </xdr:to>
    <xdr:sp macro="" textlink="">
      <xdr:nvSpPr>
        <xdr:cNvPr id="27632" name="AutoShape 4080" descr="https://adas-server.mobiledrivetech.com/polarion/icons/default/enums/type_spike.gif">
          <a:hlinkClick xmlns:r="http://schemas.openxmlformats.org/officeDocument/2006/relationships" r:id="rId1338" tgtFrame="_top"/>
          <a:extLst>
            <a:ext uri="{FF2B5EF4-FFF2-40B4-BE49-F238E27FC236}">
              <a16:creationId xmlns:a16="http://schemas.microsoft.com/office/drawing/2014/main" id="{8A14CE65-E8CD-4C22-8588-4BB5264842AA}"/>
            </a:ext>
          </a:extLst>
        </xdr:cNvPr>
        <xdr:cNvSpPr>
          <a:spLocks noChangeAspect="1" noChangeArrowheads="1"/>
        </xdr:cNvSpPr>
      </xdr:nvSpPr>
      <xdr:spPr bwMode="auto">
        <a:xfrm>
          <a:off x="5797550" y="4372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671</xdr:row>
      <xdr:rowOff>0</xdr:rowOff>
    </xdr:from>
    <xdr:to>
      <xdr:col>0</xdr:col>
      <xdr:colOff>304800</xdr:colOff>
      <xdr:row>671</xdr:row>
      <xdr:rowOff>304800</xdr:rowOff>
    </xdr:to>
    <xdr:sp macro="" textlink="">
      <xdr:nvSpPr>
        <xdr:cNvPr id="27633" name="AutoShape 4081" descr="https://adas-server.mobiledrivetech.com/polarion/ria/images/suspect.gif">
          <a:extLst>
            <a:ext uri="{FF2B5EF4-FFF2-40B4-BE49-F238E27FC236}">
              <a16:creationId xmlns:a16="http://schemas.microsoft.com/office/drawing/2014/main" id="{1AC237BD-E5EA-45CD-AC0A-2A19010C88FB}"/>
            </a:ext>
          </a:extLst>
        </xdr:cNvPr>
        <xdr:cNvSpPr>
          <a:spLocks noChangeAspect="1" noChangeArrowheads="1"/>
        </xdr:cNvSpPr>
      </xdr:nvSpPr>
      <xdr:spPr bwMode="auto">
        <a:xfrm>
          <a:off x="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671</xdr:row>
      <xdr:rowOff>0</xdr:rowOff>
    </xdr:from>
    <xdr:to>
      <xdr:col>0</xdr:col>
      <xdr:colOff>615950</xdr:colOff>
      <xdr:row>671</xdr:row>
      <xdr:rowOff>304800</xdr:rowOff>
    </xdr:to>
    <xdr:sp macro="" textlink="">
      <xdr:nvSpPr>
        <xdr:cNvPr id="27634" name="AutoShape 4082">
          <a:extLst>
            <a:ext uri="{FF2B5EF4-FFF2-40B4-BE49-F238E27FC236}">
              <a16:creationId xmlns:a16="http://schemas.microsoft.com/office/drawing/2014/main" id="{EC7F4E77-43A0-4195-8190-668747743658}"/>
            </a:ext>
          </a:extLst>
        </xdr:cNvPr>
        <xdr:cNvSpPr>
          <a:spLocks noChangeAspect="1" noChangeArrowheads="1"/>
        </xdr:cNvSpPr>
      </xdr:nvSpPr>
      <xdr:spPr bwMode="auto">
        <a:xfrm>
          <a:off x="31115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671</xdr:row>
      <xdr:rowOff>0</xdr:rowOff>
    </xdr:from>
    <xdr:to>
      <xdr:col>0</xdr:col>
      <xdr:colOff>927100</xdr:colOff>
      <xdr:row>671</xdr:row>
      <xdr:rowOff>304800</xdr:rowOff>
    </xdr:to>
    <xdr:sp macro="" textlink="">
      <xdr:nvSpPr>
        <xdr:cNvPr id="27635" name="AutoShape 4083" descr="https://adas-server.mobiledrivetech.com/polarion/icons/default/enums/type_purple_spec.png">
          <a:hlinkClick xmlns:r="http://schemas.openxmlformats.org/officeDocument/2006/relationships" r:id="rId1339" tgtFrame="_blank"/>
          <a:extLst>
            <a:ext uri="{FF2B5EF4-FFF2-40B4-BE49-F238E27FC236}">
              <a16:creationId xmlns:a16="http://schemas.microsoft.com/office/drawing/2014/main" id="{455B5AFD-4599-4118-99E3-5F33CA99EAF1}"/>
            </a:ext>
          </a:extLst>
        </xdr:cNvPr>
        <xdr:cNvSpPr>
          <a:spLocks noChangeAspect="1" noChangeArrowheads="1"/>
        </xdr:cNvSpPr>
      </xdr:nvSpPr>
      <xdr:spPr bwMode="auto">
        <a:xfrm>
          <a:off x="62230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671</xdr:row>
      <xdr:rowOff>0</xdr:rowOff>
    </xdr:from>
    <xdr:to>
      <xdr:col>1</xdr:col>
      <xdr:colOff>304800</xdr:colOff>
      <xdr:row>671</xdr:row>
      <xdr:rowOff>304800</xdr:rowOff>
    </xdr:to>
    <xdr:sp macro="" textlink="">
      <xdr:nvSpPr>
        <xdr:cNvPr id="27636" name="AutoShape 4084" descr="https://adas-server.mobiledrivetech.com/polarion/icons/default/enums/type_purple_spec.png">
          <a:hlinkClick xmlns:r="http://schemas.openxmlformats.org/officeDocument/2006/relationships" r:id="rId1339" tgtFrame="_top"/>
          <a:extLst>
            <a:ext uri="{FF2B5EF4-FFF2-40B4-BE49-F238E27FC236}">
              <a16:creationId xmlns:a16="http://schemas.microsoft.com/office/drawing/2014/main" id="{602D9BDB-5DD6-4FA9-927D-779B4F40ABBC}"/>
            </a:ext>
          </a:extLst>
        </xdr:cNvPr>
        <xdr:cNvSpPr>
          <a:spLocks noChangeAspect="1" noChangeArrowheads="1"/>
        </xdr:cNvSpPr>
      </xdr:nvSpPr>
      <xdr:spPr bwMode="auto">
        <a:xfrm>
          <a:off x="202565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671</xdr:row>
      <xdr:rowOff>0</xdr:rowOff>
    </xdr:from>
    <xdr:to>
      <xdr:col>2</xdr:col>
      <xdr:colOff>304800</xdr:colOff>
      <xdr:row>671</xdr:row>
      <xdr:rowOff>304800</xdr:rowOff>
    </xdr:to>
    <xdr:sp macro="" textlink="">
      <xdr:nvSpPr>
        <xdr:cNvPr id="27637" name="AutoShape 4085" descr="https://adas-server.mobiledrivetech.com/polarion/icons/default/enums/type_spike.gif">
          <a:hlinkClick xmlns:r="http://schemas.openxmlformats.org/officeDocument/2006/relationships" r:id="rId1340" tgtFrame="_blank"/>
          <a:extLst>
            <a:ext uri="{FF2B5EF4-FFF2-40B4-BE49-F238E27FC236}">
              <a16:creationId xmlns:a16="http://schemas.microsoft.com/office/drawing/2014/main" id="{E29F8E69-66FE-46DC-8FBD-7F2F0E36F8F2}"/>
            </a:ext>
          </a:extLst>
        </xdr:cNvPr>
        <xdr:cNvSpPr>
          <a:spLocks noChangeAspect="1" noChangeArrowheads="1"/>
        </xdr:cNvSpPr>
      </xdr:nvSpPr>
      <xdr:spPr bwMode="auto">
        <a:xfrm>
          <a:off x="265430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671</xdr:row>
      <xdr:rowOff>0</xdr:rowOff>
    </xdr:from>
    <xdr:to>
      <xdr:col>3</xdr:col>
      <xdr:colOff>304800</xdr:colOff>
      <xdr:row>671</xdr:row>
      <xdr:rowOff>304800</xdr:rowOff>
    </xdr:to>
    <xdr:sp macro="" textlink="">
      <xdr:nvSpPr>
        <xdr:cNvPr id="27638" name="AutoShape 4086" descr="https://adas-server.mobiledrivetech.com/polarion/icons/default/enums/type_spike.gif">
          <a:hlinkClick xmlns:r="http://schemas.openxmlformats.org/officeDocument/2006/relationships" r:id="rId1340" tgtFrame="_top"/>
          <a:extLst>
            <a:ext uri="{FF2B5EF4-FFF2-40B4-BE49-F238E27FC236}">
              <a16:creationId xmlns:a16="http://schemas.microsoft.com/office/drawing/2014/main" id="{A29009C8-EAE1-461F-809E-6D1E4CFC445E}"/>
            </a:ext>
          </a:extLst>
        </xdr:cNvPr>
        <xdr:cNvSpPr>
          <a:spLocks noChangeAspect="1" noChangeArrowheads="1"/>
        </xdr:cNvSpPr>
      </xdr:nvSpPr>
      <xdr:spPr bwMode="auto">
        <a:xfrm>
          <a:off x="5797550" y="4379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672</xdr:row>
      <xdr:rowOff>0</xdr:rowOff>
    </xdr:from>
    <xdr:to>
      <xdr:col>0</xdr:col>
      <xdr:colOff>304800</xdr:colOff>
      <xdr:row>672</xdr:row>
      <xdr:rowOff>304800</xdr:rowOff>
    </xdr:to>
    <xdr:sp macro="" textlink="">
      <xdr:nvSpPr>
        <xdr:cNvPr id="27639" name="AutoShape 4087" descr="https://adas-server.mobiledrivetech.com/polarion/ria/images/suspect.gif">
          <a:extLst>
            <a:ext uri="{FF2B5EF4-FFF2-40B4-BE49-F238E27FC236}">
              <a16:creationId xmlns:a16="http://schemas.microsoft.com/office/drawing/2014/main" id="{F0A952F9-AC1D-4C4B-8915-20835488AB37}"/>
            </a:ext>
          </a:extLst>
        </xdr:cNvPr>
        <xdr:cNvSpPr>
          <a:spLocks noChangeAspect="1" noChangeArrowheads="1"/>
        </xdr:cNvSpPr>
      </xdr:nvSpPr>
      <xdr:spPr bwMode="auto">
        <a:xfrm>
          <a:off x="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672</xdr:row>
      <xdr:rowOff>0</xdr:rowOff>
    </xdr:from>
    <xdr:to>
      <xdr:col>0</xdr:col>
      <xdr:colOff>615950</xdr:colOff>
      <xdr:row>672</xdr:row>
      <xdr:rowOff>304800</xdr:rowOff>
    </xdr:to>
    <xdr:sp macro="" textlink="">
      <xdr:nvSpPr>
        <xdr:cNvPr id="27640" name="AutoShape 4088">
          <a:extLst>
            <a:ext uri="{FF2B5EF4-FFF2-40B4-BE49-F238E27FC236}">
              <a16:creationId xmlns:a16="http://schemas.microsoft.com/office/drawing/2014/main" id="{66FF4AFB-9C48-42D5-9526-050F2F56E452}"/>
            </a:ext>
          </a:extLst>
        </xdr:cNvPr>
        <xdr:cNvSpPr>
          <a:spLocks noChangeAspect="1" noChangeArrowheads="1"/>
        </xdr:cNvSpPr>
      </xdr:nvSpPr>
      <xdr:spPr bwMode="auto">
        <a:xfrm>
          <a:off x="31115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672</xdr:row>
      <xdr:rowOff>0</xdr:rowOff>
    </xdr:from>
    <xdr:to>
      <xdr:col>0</xdr:col>
      <xdr:colOff>927100</xdr:colOff>
      <xdr:row>672</xdr:row>
      <xdr:rowOff>304800</xdr:rowOff>
    </xdr:to>
    <xdr:sp macro="" textlink="">
      <xdr:nvSpPr>
        <xdr:cNvPr id="27641" name="AutoShape 4089" descr="https://adas-server.mobiledrivetech.com/polarion/icons/default/enums/type_purple_spec.png">
          <a:hlinkClick xmlns:r="http://schemas.openxmlformats.org/officeDocument/2006/relationships" r:id="rId1341" tgtFrame="_blank"/>
          <a:extLst>
            <a:ext uri="{FF2B5EF4-FFF2-40B4-BE49-F238E27FC236}">
              <a16:creationId xmlns:a16="http://schemas.microsoft.com/office/drawing/2014/main" id="{C1806D6E-96A5-4FB4-B927-78D7B9C0958C}"/>
            </a:ext>
          </a:extLst>
        </xdr:cNvPr>
        <xdr:cNvSpPr>
          <a:spLocks noChangeAspect="1" noChangeArrowheads="1"/>
        </xdr:cNvSpPr>
      </xdr:nvSpPr>
      <xdr:spPr bwMode="auto">
        <a:xfrm>
          <a:off x="62230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672</xdr:row>
      <xdr:rowOff>0</xdr:rowOff>
    </xdr:from>
    <xdr:to>
      <xdr:col>1</xdr:col>
      <xdr:colOff>304800</xdr:colOff>
      <xdr:row>672</xdr:row>
      <xdr:rowOff>304800</xdr:rowOff>
    </xdr:to>
    <xdr:sp macro="" textlink="">
      <xdr:nvSpPr>
        <xdr:cNvPr id="27642" name="AutoShape 4090" descr="https://adas-server.mobiledrivetech.com/polarion/icons/default/enums/type_purple_spec.png">
          <a:hlinkClick xmlns:r="http://schemas.openxmlformats.org/officeDocument/2006/relationships" r:id="rId1341" tgtFrame="_top"/>
          <a:extLst>
            <a:ext uri="{FF2B5EF4-FFF2-40B4-BE49-F238E27FC236}">
              <a16:creationId xmlns:a16="http://schemas.microsoft.com/office/drawing/2014/main" id="{2B929449-FF60-4CB3-8B9C-D7595F9FE880}"/>
            </a:ext>
          </a:extLst>
        </xdr:cNvPr>
        <xdr:cNvSpPr>
          <a:spLocks noChangeAspect="1" noChangeArrowheads="1"/>
        </xdr:cNvSpPr>
      </xdr:nvSpPr>
      <xdr:spPr bwMode="auto">
        <a:xfrm>
          <a:off x="202565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672</xdr:row>
      <xdr:rowOff>0</xdr:rowOff>
    </xdr:from>
    <xdr:to>
      <xdr:col>2</xdr:col>
      <xdr:colOff>304800</xdr:colOff>
      <xdr:row>672</xdr:row>
      <xdr:rowOff>304800</xdr:rowOff>
    </xdr:to>
    <xdr:sp macro="" textlink="">
      <xdr:nvSpPr>
        <xdr:cNvPr id="27643" name="AutoShape 4091" descr="https://adas-server.mobiledrivetech.com/polarion/icons/default/enums/type_spike.gif">
          <a:hlinkClick xmlns:r="http://schemas.openxmlformats.org/officeDocument/2006/relationships" r:id="rId1342" tgtFrame="_blank"/>
          <a:extLst>
            <a:ext uri="{FF2B5EF4-FFF2-40B4-BE49-F238E27FC236}">
              <a16:creationId xmlns:a16="http://schemas.microsoft.com/office/drawing/2014/main" id="{C2FF796B-0605-4017-83FA-80E2EA77984C}"/>
            </a:ext>
          </a:extLst>
        </xdr:cNvPr>
        <xdr:cNvSpPr>
          <a:spLocks noChangeAspect="1" noChangeArrowheads="1"/>
        </xdr:cNvSpPr>
      </xdr:nvSpPr>
      <xdr:spPr bwMode="auto">
        <a:xfrm>
          <a:off x="265430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672</xdr:row>
      <xdr:rowOff>0</xdr:rowOff>
    </xdr:from>
    <xdr:to>
      <xdr:col>3</xdr:col>
      <xdr:colOff>304800</xdr:colOff>
      <xdr:row>672</xdr:row>
      <xdr:rowOff>304800</xdr:rowOff>
    </xdr:to>
    <xdr:sp macro="" textlink="">
      <xdr:nvSpPr>
        <xdr:cNvPr id="27644" name="AutoShape 4092" descr="https://adas-server.mobiledrivetech.com/polarion/icons/default/enums/type_spike.gif">
          <a:hlinkClick xmlns:r="http://schemas.openxmlformats.org/officeDocument/2006/relationships" r:id="rId1342" tgtFrame="_top"/>
          <a:extLst>
            <a:ext uri="{FF2B5EF4-FFF2-40B4-BE49-F238E27FC236}">
              <a16:creationId xmlns:a16="http://schemas.microsoft.com/office/drawing/2014/main" id="{787B904A-887C-4F16-9807-CF4C3B630E56}"/>
            </a:ext>
          </a:extLst>
        </xdr:cNvPr>
        <xdr:cNvSpPr>
          <a:spLocks noChangeAspect="1" noChangeArrowheads="1"/>
        </xdr:cNvSpPr>
      </xdr:nvSpPr>
      <xdr:spPr bwMode="auto">
        <a:xfrm>
          <a:off x="5797550" y="4385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673</xdr:row>
      <xdr:rowOff>0</xdr:rowOff>
    </xdr:from>
    <xdr:to>
      <xdr:col>0</xdr:col>
      <xdr:colOff>304800</xdr:colOff>
      <xdr:row>673</xdr:row>
      <xdr:rowOff>304800</xdr:rowOff>
    </xdr:to>
    <xdr:sp macro="" textlink="">
      <xdr:nvSpPr>
        <xdr:cNvPr id="27645" name="AutoShape 4093" descr="https://adas-server.mobiledrivetech.com/polarion/ria/images/suspect.gif">
          <a:extLst>
            <a:ext uri="{FF2B5EF4-FFF2-40B4-BE49-F238E27FC236}">
              <a16:creationId xmlns:a16="http://schemas.microsoft.com/office/drawing/2014/main" id="{9E2D6923-1A09-48E7-BC58-B6ACCCF9DCF5}"/>
            </a:ext>
          </a:extLst>
        </xdr:cNvPr>
        <xdr:cNvSpPr>
          <a:spLocks noChangeAspect="1" noChangeArrowheads="1"/>
        </xdr:cNvSpPr>
      </xdr:nvSpPr>
      <xdr:spPr bwMode="auto">
        <a:xfrm>
          <a:off x="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673</xdr:row>
      <xdr:rowOff>0</xdr:rowOff>
    </xdr:from>
    <xdr:to>
      <xdr:col>0</xdr:col>
      <xdr:colOff>615950</xdr:colOff>
      <xdr:row>673</xdr:row>
      <xdr:rowOff>304800</xdr:rowOff>
    </xdr:to>
    <xdr:sp macro="" textlink="">
      <xdr:nvSpPr>
        <xdr:cNvPr id="27646" name="AutoShape 4094">
          <a:extLst>
            <a:ext uri="{FF2B5EF4-FFF2-40B4-BE49-F238E27FC236}">
              <a16:creationId xmlns:a16="http://schemas.microsoft.com/office/drawing/2014/main" id="{6FBB116A-96B4-4A58-9552-B6797C0D9278}"/>
            </a:ext>
          </a:extLst>
        </xdr:cNvPr>
        <xdr:cNvSpPr>
          <a:spLocks noChangeAspect="1" noChangeArrowheads="1"/>
        </xdr:cNvSpPr>
      </xdr:nvSpPr>
      <xdr:spPr bwMode="auto">
        <a:xfrm>
          <a:off x="31115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673</xdr:row>
      <xdr:rowOff>0</xdr:rowOff>
    </xdr:from>
    <xdr:to>
      <xdr:col>0</xdr:col>
      <xdr:colOff>927100</xdr:colOff>
      <xdr:row>673</xdr:row>
      <xdr:rowOff>304800</xdr:rowOff>
    </xdr:to>
    <xdr:sp macro="" textlink="">
      <xdr:nvSpPr>
        <xdr:cNvPr id="27647" name="AutoShape 4095" descr="https://adas-server.mobiledrivetech.com/polarion/icons/default/enums/type_purple_spec.png">
          <a:hlinkClick xmlns:r="http://schemas.openxmlformats.org/officeDocument/2006/relationships" r:id="rId1343" tgtFrame="_blank"/>
          <a:extLst>
            <a:ext uri="{FF2B5EF4-FFF2-40B4-BE49-F238E27FC236}">
              <a16:creationId xmlns:a16="http://schemas.microsoft.com/office/drawing/2014/main" id="{A0BB6915-27B6-4B61-BD4F-7344978C5FDA}"/>
            </a:ext>
          </a:extLst>
        </xdr:cNvPr>
        <xdr:cNvSpPr>
          <a:spLocks noChangeAspect="1" noChangeArrowheads="1"/>
        </xdr:cNvSpPr>
      </xdr:nvSpPr>
      <xdr:spPr bwMode="auto">
        <a:xfrm>
          <a:off x="62230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673</xdr:row>
      <xdr:rowOff>0</xdr:rowOff>
    </xdr:from>
    <xdr:to>
      <xdr:col>1</xdr:col>
      <xdr:colOff>304800</xdr:colOff>
      <xdr:row>673</xdr:row>
      <xdr:rowOff>304800</xdr:rowOff>
    </xdr:to>
    <xdr:sp macro="" textlink="">
      <xdr:nvSpPr>
        <xdr:cNvPr id="27648" name="AutoShape 4096" descr="https://adas-server.mobiledrivetech.com/polarion/icons/default/enums/type_purple_spec.png">
          <a:hlinkClick xmlns:r="http://schemas.openxmlformats.org/officeDocument/2006/relationships" r:id="rId1343" tgtFrame="_top"/>
          <a:extLst>
            <a:ext uri="{FF2B5EF4-FFF2-40B4-BE49-F238E27FC236}">
              <a16:creationId xmlns:a16="http://schemas.microsoft.com/office/drawing/2014/main" id="{4C3C4181-3D1D-4720-96C0-CBFFE218943F}"/>
            </a:ext>
          </a:extLst>
        </xdr:cNvPr>
        <xdr:cNvSpPr>
          <a:spLocks noChangeAspect="1" noChangeArrowheads="1"/>
        </xdr:cNvSpPr>
      </xdr:nvSpPr>
      <xdr:spPr bwMode="auto">
        <a:xfrm>
          <a:off x="202565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673</xdr:row>
      <xdr:rowOff>0</xdr:rowOff>
    </xdr:from>
    <xdr:to>
      <xdr:col>2</xdr:col>
      <xdr:colOff>304800</xdr:colOff>
      <xdr:row>673</xdr:row>
      <xdr:rowOff>304800</xdr:rowOff>
    </xdr:to>
    <xdr:sp macro="" textlink="">
      <xdr:nvSpPr>
        <xdr:cNvPr id="27649" name="AutoShape 4097" descr="https://adas-server.mobiledrivetech.com/polarion/icons/default/enums/type_spike.gif">
          <a:hlinkClick xmlns:r="http://schemas.openxmlformats.org/officeDocument/2006/relationships" r:id="rId1344" tgtFrame="_blank"/>
          <a:extLst>
            <a:ext uri="{FF2B5EF4-FFF2-40B4-BE49-F238E27FC236}">
              <a16:creationId xmlns:a16="http://schemas.microsoft.com/office/drawing/2014/main" id="{EDF74B42-770D-440E-83BF-5446B8405214}"/>
            </a:ext>
          </a:extLst>
        </xdr:cNvPr>
        <xdr:cNvSpPr>
          <a:spLocks noChangeAspect="1" noChangeArrowheads="1"/>
        </xdr:cNvSpPr>
      </xdr:nvSpPr>
      <xdr:spPr bwMode="auto">
        <a:xfrm>
          <a:off x="265430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673</xdr:row>
      <xdr:rowOff>0</xdr:rowOff>
    </xdr:from>
    <xdr:to>
      <xdr:col>3</xdr:col>
      <xdr:colOff>304800</xdr:colOff>
      <xdr:row>673</xdr:row>
      <xdr:rowOff>304800</xdr:rowOff>
    </xdr:to>
    <xdr:sp macro="" textlink="">
      <xdr:nvSpPr>
        <xdr:cNvPr id="27650" name="AutoShape 4098" descr="https://adas-server.mobiledrivetech.com/polarion/icons/default/enums/type_spike.gif">
          <a:hlinkClick xmlns:r="http://schemas.openxmlformats.org/officeDocument/2006/relationships" r:id="rId1344" tgtFrame="_top"/>
          <a:extLst>
            <a:ext uri="{FF2B5EF4-FFF2-40B4-BE49-F238E27FC236}">
              <a16:creationId xmlns:a16="http://schemas.microsoft.com/office/drawing/2014/main" id="{A15E7B90-9316-4029-9A47-982CCB1BB009}"/>
            </a:ext>
          </a:extLst>
        </xdr:cNvPr>
        <xdr:cNvSpPr>
          <a:spLocks noChangeAspect="1" noChangeArrowheads="1"/>
        </xdr:cNvSpPr>
      </xdr:nvSpPr>
      <xdr:spPr bwMode="auto">
        <a:xfrm>
          <a:off x="5797550" y="439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674</xdr:row>
      <xdr:rowOff>0</xdr:rowOff>
    </xdr:from>
    <xdr:to>
      <xdr:col>0</xdr:col>
      <xdr:colOff>304800</xdr:colOff>
      <xdr:row>674</xdr:row>
      <xdr:rowOff>304800</xdr:rowOff>
    </xdr:to>
    <xdr:sp macro="" textlink="">
      <xdr:nvSpPr>
        <xdr:cNvPr id="27651" name="AutoShape 4099" descr="https://adas-server.mobiledrivetech.com/polarion/ria/images/suspect.gif">
          <a:extLst>
            <a:ext uri="{FF2B5EF4-FFF2-40B4-BE49-F238E27FC236}">
              <a16:creationId xmlns:a16="http://schemas.microsoft.com/office/drawing/2014/main" id="{FECC490C-85F4-4628-A340-05A146D908DA}"/>
            </a:ext>
          </a:extLst>
        </xdr:cNvPr>
        <xdr:cNvSpPr>
          <a:spLocks noChangeAspect="1" noChangeArrowheads="1"/>
        </xdr:cNvSpPr>
      </xdr:nvSpPr>
      <xdr:spPr bwMode="auto">
        <a:xfrm>
          <a:off x="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674</xdr:row>
      <xdr:rowOff>0</xdr:rowOff>
    </xdr:from>
    <xdr:to>
      <xdr:col>0</xdr:col>
      <xdr:colOff>615950</xdr:colOff>
      <xdr:row>674</xdr:row>
      <xdr:rowOff>304800</xdr:rowOff>
    </xdr:to>
    <xdr:sp macro="" textlink="">
      <xdr:nvSpPr>
        <xdr:cNvPr id="27652" name="AutoShape 4100">
          <a:extLst>
            <a:ext uri="{FF2B5EF4-FFF2-40B4-BE49-F238E27FC236}">
              <a16:creationId xmlns:a16="http://schemas.microsoft.com/office/drawing/2014/main" id="{8B52F357-F6E3-4B8C-A40C-CD9DD157BD5F}"/>
            </a:ext>
          </a:extLst>
        </xdr:cNvPr>
        <xdr:cNvSpPr>
          <a:spLocks noChangeAspect="1" noChangeArrowheads="1"/>
        </xdr:cNvSpPr>
      </xdr:nvSpPr>
      <xdr:spPr bwMode="auto">
        <a:xfrm>
          <a:off x="31115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674</xdr:row>
      <xdr:rowOff>0</xdr:rowOff>
    </xdr:from>
    <xdr:to>
      <xdr:col>0</xdr:col>
      <xdr:colOff>927100</xdr:colOff>
      <xdr:row>674</xdr:row>
      <xdr:rowOff>304800</xdr:rowOff>
    </xdr:to>
    <xdr:sp macro="" textlink="">
      <xdr:nvSpPr>
        <xdr:cNvPr id="27653" name="AutoShape 4101" descr="https://adas-server.mobiledrivetech.com/polarion/icons/default/enums/type_purple_spec.png">
          <a:hlinkClick xmlns:r="http://schemas.openxmlformats.org/officeDocument/2006/relationships" r:id="rId1345" tgtFrame="_blank"/>
          <a:extLst>
            <a:ext uri="{FF2B5EF4-FFF2-40B4-BE49-F238E27FC236}">
              <a16:creationId xmlns:a16="http://schemas.microsoft.com/office/drawing/2014/main" id="{733F3868-1385-45A8-9186-3CACFD6BBCD9}"/>
            </a:ext>
          </a:extLst>
        </xdr:cNvPr>
        <xdr:cNvSpPr>
          <a:spLocks noChangeAspect="1" noChangeArrowheads="1"/>
        </xdr:cNvSpPr>
      </xdr:nvSpPr>
      <xdr:spPr bwMode="auto">
        <a:xfrm>
          <a:off x="62230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674</xdr:row>
      <xdr:rowOff>0</xdr:rowOff>
    </xdr:from>
    <xdr:to>
      <xdr:col>1</xdr:col>
      <xdr:colOff>304800</xdr:colOff>
      <xdr:row>674</xdr:row>
      <xdr:rowOff>304800</xdr:rowOff>
    </xdr:to>
    <xdr:sp macro="" textlink="">
      <xdr:nvSpPr>
        <xdr:cNvPr id="27654" name="AutoShape 4102" descr="https://adas-server.mobiledrivetech.com/polarion/icons/default/enums/type_purple_spec.png">
          <a:hlinkClick xmlns:r="http://schemas.openxmlformats.org/officeDocument/2006/relationships" r:id="rId1345" tgtFrame="_top"/>
          <a:extLst>
            <a:ext uri="{FF2B5EF4-FFF2-40B4-BE49-F238E27FC236}">
              <a16:creationId xmlns:a16="http://schemas.microsoft.com/office/drawing/2014/main" id="{412912E5-7AB1-4812-BF52-51D77EAA859E}"/>
            </a:ext>
          </a:extLst>
        </xdr:cNvPr>
        <xdr:cNvSpPr>
          <a:spLocks noChangeAspect="1" noChangeArrowheads="1"/>
        </xdr:cNvSpPr>
      </xdr:nvSpPr>
      <xdr:spPr bwMode="auto">
        <a:xfrm>
          <a:off x="202565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674</xdr:row>
      <xdr:rowOff>0</xdr:rowOff>
    </xdr:from>
    <xdr:to>
      <xdr:col>2</xdr:col>
      <xdr:colOff>304800</xdr:colOff>
      <xdr:row>674</xdr:row>
      <xdr:rowOff>304800</xdr:rowOff>
    </xdr:to>
    <xdr:sp macro="" textlink="">
      <xdr:nvSpPr>
        <xdr:cNvPr id="27655" name="AutoShape 4103" descr="https://adas-server.mobiledrivetech.com/polarion/icons/default/enums/type_spike.gif">
          <a:hlinkClick xmlns:r="http://schemas.openxmlformats.org/officeDocument/2006/relationships" r:id="rId1346" tgtFrame="_blank"/>
          <a:extLst>
            <a:ext uri="{FF2B5EF4-FFF2-40B4-BE49-F238E27FC236}">
              <a16:creationId xmlns:a16="http://schemas.microsoft.com/office/drawing/2014/main" id="{56F133EA-0B29-46D2-845B-8B37B9226863}"/>
            </a:ext>
          </a:extLst>
        </xdr:cNvPr>
        <xdr:cNvSpPr>
          <a:spLocks noChangeAspect="1" noChangeArrowheads="1"/>
        </xdr:cNvSpPr>
      </xdr:nvSpPr>
      <xdr:spPr bwMode="auto">
        <a:xfrm>
          <a:off x="265430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674</xdr:row>
      <xdr:rowOff>0</xdr:rowOff>
    </xdr:from>
    <xdr:to>
      <xdr:col>3</xdr:col>
      <xdr:colOff>304800</xdr:colOff>
      <xdr:row>674</xdr:row>
      <xdr:rowOff>304800</xdr:rowOff>
    </xdr:to>
    <xdr:sp macro="" textlink="">
      <xdr:nvSpPr>
        <xdr:cNvPr id="27656" name="AutoShape 4104" descr="https://adas-server.mobiledrivetech.com/polarion/icons/default/enums/type_spike.gif">
          <a:hlinkClick xmlns:r="http://schemas.openxmlformats.org/officeDocument/2006/relationships" r:id="rId1346" tgtFrame="_top"/>
          <a:extLst>
            <a:ext uri="{FF2B5EF4-FFF2-40B4-BE49-F238E27FC236}">
              <a16:creationId xmlns:a16="http://schemas.microsoft.com/office/drawing/2014/main" id="{17E18400-FF2F-407D-B4A4-93B581FB2BB8}"/>
            </a:ext>
          </a:extLst>
        </xdr:cNvPr>
        <xdr:cNvSpPr>
          <a:spLocks noChangeAspect="1" noChangeArrowheads="1"/>
        </xdr:cNvSpPr>
      </xdr:nvSpPr>
      <xdr:spPr bwMode="auto">
        <a:xfrm>
          <a:off x="5797550" y="4398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675</xdr:row>
      <xdr:rowOff>0</xdr:rowOff>
    </xdr:from>
    <xdr:to>
      <xdr:col>0</xdr:col>
      <xdr:colOff>304800</xdr:colOff>
      <xdr:row>675</xdr:row>
      <xdr:rowOff>304800</xdr:rowOff>
    </xdr:to>
    <xdr:sp macro="" textlink="">
      <xdr:nvSpPr>
        <xdr:cNvPr id="27657" name="AutoShape 4105" descr="https://adas-server.mobiledrivetech.com/polarion/ria/images/suspect.gif">
          <a:extLst>
            <a:ext uri="{FF2B5EF4-FFF2-40B4-BE49-F238E27FC236}">
              <a16:creationId xmlns:a16="http://schemas.microsoft.com/office/drawing/2014/main" id="{4D871581-4DC3-4720-87CD-014EA9BD5C0F}"/>
            </a:ext>
          </a:extLst>
        </xdr:cNvPr>
        <xdr:cNvSpPr>
          <a:spLocks noChangeAspect="1" noChangeArrowheads="1"/>
        </xdr:cNvSpPr>
      </xdr:nvSpPr>
      <xdr:spPr bwMode="auto">
        <a:xfrm>
          <a:off x="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675</xdr:row>
      <xdr:rowOff>0</xdr:rowOff>
    </xdr:from>
    <xdr:to>
      <xdr:col>0</xdr:col>
      <xdr:colOff>615950</xdr:colOff>
      <xdr:row>675</xdr:row>
      <xdr:rowOff>304800</xdr:rowOff>
    </xdr:to>
    <xdr:sp macro="" textlink="">
      <xdr:nvSpPr>
        <xdr:cNvPr id="27658" name="AutoShape 4106">
          <a:extLst>
            <a:ext uri="{FF2B5EF4-FFF2-40B4-BE49-F238E27FC236}">
              <a16:creationId xmlns:a16="http://schemas.microsoft.com/office/drawing/2014/main" id="{AE5A077E-C9EE-46F3-9176-EDBED5D6319F}"/>
            </a:ext>
          </a:extLst>
        </xdr:cNvPr>
        <xdr:cNvSpPr>
          <a:spLocks noChangeAspect="1" noChangeArrowheads="1"/>
        </xdr:cNvSpPr>
      </xdr:nvSpPr>
      <xdr:spPr bwMode="auto">
        <a:xfrm>
          <a:off x="31115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675</xdr:row>
      <xdr:rowOff>0</xdr:rowOff>
    </xdr:from>
    <xdr:to>
      <xdr:col>0</xdr:col>
      <xdr:colOff>927100</xdr:colOff>
      <xdr:row>675</xdr:row>
      <xdr:rowOff>304800</xdr:rowOff>
    </xdr:to>
    <xdr:sp macro="" textlink="">
      <xdr:nvSpPr>
        <xdr:cNvPr id="27659" name="AutoShape 4107" descr="https://adas-server.mobiledrivetech.com/polarion/icons/default/enums/type_purple_spec.png">
          <a:hlinkClick xmlns:r="http://schemas.openxmlformats.org/officeDocument/2006/relationships" r:id="rId1347" tgtFrame="_blank"/>
          <a:extLst>
            <a:ext uri="{FF2B5EF4-FFF2-40B4-BE49-F238E27FC236}">
              <a16:creationId xmlns:a16="http://schemas.microsoft.com/office/drawing/2014/main" id="{80C1ADEE-326D-49F0-94AB-46C4283640A6}"/>
            </a:ext>
          </a:extLst>
        </xdr:cNvPr>
        <xdr:cNvSpPr>
          <a:spLocks noChangeAspect="1" noChangeArrowheads="1"/>
        </xdr:cNvSpPr>
      </xdr:nvSpPr>
      <xdr:spPr bwMode="auto">
        <a:xfrm>
          <a:off x="62230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675</xdr:row>
      <xdr:rowOff>0</xdr:rowOff>
    </xdr:from>
    <xdr:to>
      <xdr:col>1</xdr:col>
      <xdr:colOff>304800</xdr:colOff>
      <xdr:row>675</xdr:row>
      <xdr:rowOff>304800</xdr:rowOff>
    </xdr:to>
    <xdr:sp macro="" textlink="">
      <xdr:nvSpPr>
        <xdr:cNvPr id="27660" name="AutoShape 4108" descr="https://adas-server.mobiledrivetech.com/polarion/icons/default/enums/type_purple_spec.png">
          <a:hlinkClick xmlns:r="http://schemas.openxmlformats.org/officeDocument/2006/relationships" r:id="rId1347" tgtFrame="_top"/>
          <a:extLst>
            <a:ext uri="{FF2B5EF4-FFF2-40B4-BE49-F238E27FC236}">
              <a16:creationId xmlns:a16="http://schemas.microsoft.com/office/drawing/2014/main" id="{439B4984-B9FC-477E-9DA1-EB11303F254F}"/>
            </a:ext>
          </a:extLst>
        </xdr:cNvPr>
        <xdr:cNvSpPr>
          <a:spLocks noChangeAspect="1" noChangeArrowheads="1"/>
        </xdr:cNvSpPr>
      </xdr:nvSpPr>
      <xdr:spPr bwMode="auto">
        <a:xfrm>
          <a:off x="202565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675</xdr:row>
      <xdr:rowOff>0</xdr:rowOff>
    </xdr:from>
    <xdr:to>
      <xdr:col>2</xdr:col>
      <xdr:colOff>304800</xdr:colOff>
      <xdr:row>675</xdr:row>
      <xdr:rowOff>304800</xdr:rowOff>
    </xdr:to>
    <xdr:sp macro="" textlink="">
      <xdr:nvSpPr>
        <xdr:cNvPr id="27661" name="AutoShape 4109" descr="https://adas-server.mobiledrivetech.com/polarion/icons/default/enums/type_spike.gif">
          <a:hlinkClick xmlns:r="http://schemas.openxmlformats.org/officeDocument/2006/relationships" r:id="rId1348" tgtFrame="_blank"/>
          <a:extLst>
            <a:ext uri="{FF2B5EF4-FFF2-40B4-BE49-F238E27FC236}">
              <a16:creationId xmlns:a16="http://schemas.microsoft.com/office/drawing/2014/main" id="{17C3BB90-CF91-444A-947E-B71FB7831D23}"/>
            </a:ext>
          </a:extLst>
        </xdr:cNvPr>
        <xdr:cNvSpPr>
          <a:spLocks noChangeAspect="1" noChangeArrowheads="1"/>
        </xdr:cNvSpPr>
      </xdr:nvSpPr>
      <xdr:spPr bwMode="auto">
        <a:xfrm>
          <a:off x="265430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675</xdr:row>
      <xdr:rowOff>0</xdr:rowOff>
    </xdr:from>
    <xdr:to>
      <xdr:col>3</xdr:col>
      <xdr:colOff>304800</xdr:colOff>
      <xdr:row>675</xdr:row>
      <xdr:rowOff>304800</xdr:rowOff>
    </xdr:to>
    <xdr:sp macro="" textlink="">
      <xdr:nvSpPr>
        <xdr:cNvPr id="27662" name="AutoShape 4110" descr="https://adas-server.mobiledrivetech.com/polarion/icons/default/enums/type_spike.gif">
          <a:hlinkClick xmlns:r="http://schemas.openxmlformats.org/officeDocument/2006/relationships" r:id="rId1348" tgtFrame="_top"/>
          <a:extLst>
            <a:ext uri="{FF2B5EF4-FFF2-40B4-BE49-F238E27FC236}">
              <a16:creationId xmlns:a16="http://schemas.microsoft.com/office/drawing/2014/main" id="{D85D8DE5-ED57-4189-A11A-B7B6CED0BA1C}"/>
            </a:ext>
          </a:extLst>
        </xdr:cNvPr>
        <xdr:cNvSpPr>
          <a:spLocks noChangeAspect="1" noChangeArrowheads="1"/>
        </xdr:cNvSpPr>
      </xdr:nvSpPr>
      <xdr:spPr bwMode="auto">
        <a:xfrm>
          <a:off x="5797550" y="4405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676</xdr:row>
      <xdr:rowOff>0</xdr:rowOff>
    </xdr:from>
    <xdr:to>
      <xdr:col>0</xdr:col>
      <xdr:colOff>304800</xdr:colOff>
      <xdr:row>676</xdr:row>
      <xdr:rowOff>304800</xdr:rowOff>
    </xdr:to>
    <xdr:sp macro="" textlink="">
      <xdr:nvSpPr>
        <xdr:cNvPr id="27663" name="AutoShape 4111" descr="https://adas-server.mobiledrivetech.com/polarion/ria/images/suspect.gif">
          <a:extLst>
            <a:ext uri="{FF2B5EF4-FFF2-40B4-BE49-F238E27FC236}">
              <a16:creationId xmlns:a16="http://schemas.microsoft.com/office/drawing/2014/main" id="{56DBB9FB-1FEC-4DB7-B440-73DA3764942E}"/>
            </a:ext>
          </a:extLst>
        </xdr:cNvPr>
        <xdr:cNvSpPr>
          <a:spLocks noChangeAspect="1" noChangeArrowheads="1"/>
        </xdr:cNvSpPr>
      </xdr:nvSpPr>
      <xdr:spPr bwMode="auto">
        <a:xfrm>
          <a:off x="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676</xdr:row>
      <xdr:rowOff>0</xdr:rowOff>
    </xdr:from>
    <xdr:to>
      <xdr:col>0</xdr:col>
      <xdr:colOff>615950</xdr:colOff>
      <xdr:row>676</xdr:row>
      <xdr:rowOff>304800</xdr:rowOff>
    </xdr:to>
    <xdr:sp macro="" textlink="">
      <xdr:nvSpPr>
        <xdr:cNvPr id="27664" name="AutoShape 4112">
          <a:extLst>
            <a:ext uri="{FF2B5EF4-FFF2-40B4-BE49-F238E27FC236}">
              <a16:creationId xmlns:a16="http://schemas.microsoft.com/office/drawing/2014/main" id="{A07AB8AD-7226-4885-9FBB-0220C3ECDB55}"/>
            </a:ext>
          </a:extLst>
        </xdr:cNvPr>
        <xdr:cNvSpPr>
          <a:spLocks noChangeAspect="1" noChangeArrowheads="1"/>
        </xdr:cNvSpPr>
      </xdr:nvSpPr>
      <xdr:spPr bwMode="auto">
        <a:xfrm>
          <a:off x="31115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676</xdr:row>
      <xdr:rowOff>0</xdr:rowOff>
    </xdr:from>
    <xdr:to>
      <xdr:col>0</xdr:col>
      <xdr:colOff>927100</xdr:colOff>
      <xdr:row>676</xdr:row>
      <xdr:rowOff>304800</xdr:rowOff>
    </xdr:to>
    <xdr:sp macro="" textlink="">
      <xdr:nvSpPr>
        <xdr:cNvPr id="27665" name="AutoShape 4113" descr="https://adas-server.mobiledrivetech.com/polarion/icons/default/enums/type_purple_spec.png">
          <a:hlinkClick xmlns:r="http://schemas.openxmlformats.org/officeDocument/2006/relationships" r:id="rId1349" tgtFrame="_blank"/>
          <a:extLst>
            <a:ext uri="{FF2B5EF4-FFF2-40B4-BE49-F238E27FC236}">
              <a16:creationId xmlns:a16="http://schemas.microsoft.com/office/drawing/2014/main" id="{5FF57224-B3A7-463B-882D-1F70C67B075D}"/>
            </a:ext>
          </a:extLst>
        </xdr:cNvPr>
        <xdr:cNvSpPr>
          <a:spLocks noChangeAspect="1" noChangeArrowheads="1"/>
        </xdr:cNvSpPr>
      </xdr:nvSpPr>
      <xdr:spPr bwMode="auto">
        <a:xfrm>
          <a:off x="62230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676</xdr:row>
      <xdr:rowOff>0</xdr:rowOff>
    </xdr:from>
    <xdr:to>
      <xdr:col>1</xdr:col>
      <xdr:colOff>304800</xdr:colOff>
      <xdr:row>676</xdr:row>
      <xdr:rowOff>304800</xdr:rowOff>
    </xdr:to>
    <xdr:sp macro="" textlink="">
      <xdr:nvSpPr>
        <xdr:cNvPr id="27666" name="AutoShape 4114" descr="https://adas-server.mobiledrivetech.com/polarion/icons/default/enums/type_purple_spec.png">
          <a:hlinkClick xmlns:r="http://schemas.openxmlformats.org/officeDocument/2006/relationships" r:id="rId1349" tgtFrame="_top"/>
          <a:extLst>
            <a:ext uri="{FF2B5EF4-FFF2-40B4-BE49-F238E27FC236}">
              <a16:creationId xmlns:a16="http://schemas.microsoft.com/office/drawing/2014/main" id="{2298CD78-FEFE-4EFA-914E-C5C857600EAD}"/>
            </a:ext>
          </a:extLst>
        </xdr:cNvPr>
        <xdr:cNvSpPr>
          <a:spLocks noChangeAspect="1" noChangeArrowheads="1"/>
        </xdr:cNvSpPr>
      </xdr:nvSpPr>
      <xdr:spPr bwMode="auto">
        <a:xfrm>
          <a:off x="202565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676</xdr:row>
      <xdr:rowOff>0</xdr:rowOff>
    </xdr:from>
    <xdr:to>
      <xdr:col>2</xdr:col>
      <xdr:colOff>304800</xdr:colOff>
      <xdr:row>676</xdr:row>
      <xdr:rowOff>304800</xdr:rowOff>
    </xdr:to>
    <xdr:sp macro="" textlink="">
      <xdr:nvSpPr>
        <xdr:cNvPr id="27667" name="AutoShape 4115" descr="https://adas-server.mobiledrivetech.com/polarion/icons/default/enums/type_spike.gif">
          <a:hlinkClick xmlns:r="http://schemas.openxmlformats.org/officeDocument/2006/relationships" r:id="rId1350" tgtFrame="_blank"/>
          <a:extLst>
            <a:ext uri="{FF2B5EF4-FFF2-40B4-BE49-F238E27FC236}">
              <a16:creationId xmlns:a16="http://schemas.microsoft.com/office/drawing/2014/main" id="{DCDE6137-560C-4206-98AB-88FA30AF7160}"/>
            </a:ext>
          </a:extLst>
        </xdr:cNvPr>
        <xdr:cNvSpPr>
          <a:spLocks noChangeAspect="1" noChangeArrowheads="1"/>
        </xdr:cNvSpPr>
      </xdr:nvSpPr>
      <xdr:spPr bwMode="auto">
        <a:xfrm>
          <a:off x="265430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676</xdr:row>
      <xdr:rowOff>0</xdr:rowOff>
    </xdr:from>
    <xdr:to>
      <xdr:col>3</xdr:col>
      <xdr:colOff>304800</xdr:colOff>
      <xdr:row>676</xdr:row>
      <xdr:rowOff>304800</xdr:rowOff>
    </xdr:to>
    <xdr:sp macro="" textlink="">
      <xdr:nvSpPr>
        <xdr:cNvPr id="27668" name="AutoShape 4116" descr="https://adas-server.mobiledrivetech.com/polarion/icons/default/enums/type_spike.gif">
          <a:hlinkClick xmlns:r="http://schemas.openxmlformats.org/officeDocument/2006/relationships" r:id="rId1350" tgtFrame="_top"/>
          <a:extLst>
            <a:ext uri="{FF2B5EF4-FFF2-40B4-BE49-F238E27FC236}">
              <a16:creationId xmlns:a16="http://schemas.microsoft.com/office/drawing/2014/main" id="{8F2A570A-9AD0-45F1-AE3C-CECC59231D12}"/>
            </a:ext>
          </a:extLst>
        </xdr:cNvPr>
        <xdr:cNvSpPr>
          <a:spLocks noChangeAspect="1" noChangeArrowheads="1"/>
        </xdr:cNvSpPr>
      </xdr:nvSpPr>
      <xdr:spPr bwMode="auto">
        <a:xfrm>
          <a:off x="5797550" y="441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677</xdr:row>
      <xdr:rowOff>0</xdr:rowOff>
    </xdr:from>
    <xdr:to>
      <xdr:col>0</xdr:col>
      <xdr:colOff>304800</xdr:colOff>
      <xdr:row>677</xdr:row>
      <xdr:rowOff>304800</xdr:rowOff>
    </xdr:to>
    <xdr:sp macro="" textlink="">
      <xdr:nvSpPr>
        <xdr:cNvPr id="27669" name="AutoShape 4117" descr="https://adas-server.mobiledrivetech.com/polarion/ria/images/suspect.gif">
          <a:extLst>
            <a:ext uri="{FF2B5EF4-FFF2-40B4-BE49-F238E27FC236}">
              <a16:creationId xmlns:a16="http://schemas.microsoft.com/office/drawing/2014/main" id="{81C2997C-3348-45DD-A91B-179A04D44137}"/>
            </a:ext>
          </a:extLst>
        </xdr:cNvPr>
        <xdr:cNvSpPr>
          <a:spLocks noChangeAspect="1" noChangeArrowheads="1"/>
        </xdr:cNvSpPr>
      </xdr:nvSpPr>
      <xdr:spPr bwMode="auto">
        <a:xfrm>
          <a:off x="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677</xdr:row>
      <xdr:rowOff>0</xdr:rowOff>
    </xdr:from>
    <xdr:to>
      <xdr:col>0</xdr:col>
      <xdr:colOff>615950</xdr:colOff>
      <xdr:row>677</xdr:row>
      <xdr:rowOff>304800</xdr:rowOff>
    </xdr:to>
    <xdr:sp macro="" textlink="">
      <xdr:nvSpPr>
        <xdr:cNvPr id="27670" name="AutoShape 4118">
          <a:extLst>
            <a:ext uri="{FF2B5EF4-FFF2-40B4-BE49-F238E27FC236}">
              <a16:creationId xmlns:a16="http://schemas.microsoft.com/office/drawing/2014/main" id="{41A153F2-F151-4B92-8614-464E1C428050}"/>
            </a:ext>
          </a:extLst>
        </xdr:cNvPr>
        <xdr:cNvSpPr>
          <a:spLocks noChangeAspect="1" noChangeArrowheads="1"/>
        </xdr:cNvSpPr>
      </xdr:nvSpPr>
      <xdr:spPr bwMode="auto">
        <a:xfrm>
          <a:off x="31115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677</xdr:row>
      <xdr:rowOff>0</xdr:rowOff>
    </xdr:from>
    <xdr:to>
      <xdr:col>0</xdr:col>
      <xdr:colOff>927100</xdr:colOff>
      <xdr:row>677</xdr:row>
      <xdr:rowOff>304800</xdr:rowOff>
    </xdr:to>
    <xdr:sp macro="" textlink="">
      <xdr:nvSpPr>
        <xdr:cNvPr id="27671" name="AutoShape 4119" descr="https://adas-server.mobiledrivetech.com/polarion/icons/default/enums/type_purple_spec.png">
          <a:hlinkClick xmlns:r="http://schemas.openxmlformats.org/officeDocument/2006/relationships" r:id="rId1351" tgtFrame="_blank"/>
          <a:extLst>
            <a:ext uri="{FF2B5EF4-FFF2-40B4-BE49-F238E27FC236}">
              <a16:creationId xmlns:a16="http://schemas.microsoft.com/office/drawing/2014/main" id="{C46C3E08-4882-426A-9DAA-16D1693F083A}"/>
            </a:ext>
          </a:extLst>
        </xdr:cNvPr>
        <xdr:cNvSpPr>
          <a:spLocks noChangeAspect="1" noChangeArrowheads="1"/>
        </xdr:cNvSpPr>
      </xdr:nvSpPr>
      <xdr:spPr bwMode="auto">
        <a:xfrm>
          <a:off x="62230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677</xdr:row>
      <xdr:rowOff>0</xdr:rowOff>
    </xdr:from>
    <xdr:to>
      <xdr:col>1</xdr:col>
      <xdr:colOff>304800</xdr:colOff>
      <xdr:row>677</xdr:row>
      <xdr:rowOff>304800</xdr:rowOff>
    </xdr:to>
    <xdr:sp macro="" textlink="">
      <xdr:nvSpPr>
        <xdr:cNvPr id="27672" name="AutoShape 4120" descr="https://adas-server.mobiledrivetech.com/polarion/icons/default/enums/type_purple_spec.png">
          <a:hlinkClick xmlns:r="http://schemas.openxmlformats.org/officeDocument/2006/relationships" r:id="rId1351" tgtFrame="_top"/>
          <a:extLst>
            <a:ext uri="{FF2B5EF4-FFF2-40B4-BE49-F238E27FC236}">
              <a16:creationId xmlns:a16="http://schemas.microsoft.com/office/drawing/2014/main" id="{60757306-BF3D-464D-B68A-0728403CD725}"/>
            </a:ext>
          </a:extLst>
        </xdr:cNvPr>
        <xdr:cNvSpPr>
          <a:spLocks noChangeAspect="1" noChangeArrowheads="1"/>
        </xdr:cNvSpPr>
      </xdr:nvSpPr>
      <xdr:spPr bwMode="auto">
        <a:xfrm>
          <a:off x="202565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677</xdr:row>
      <xdr:rowOff>0</xdr:rowOff>
    </xdr:from>
    <xdr:to>
      <xdr:col>2</xdr:col>
      <xdr:colOff>304800</xdr:colOff>
      <xdr:row>677</xdr:row>
      <xdr:rowOff>304800</xdr:rowOff>
    </xdr:to>
    <xdr:sp macro="" textlink="">
      <xdr:nvSpPr>
        <xdr:cNvPr id="27673" name="AutoShape 4121" descr="https://adas-server.mobiledrivetech.com/polarion/icons/default/enums/type_spike.gif">
          <a:hlinkClick xmlns:r="http://schemas.openxmlformats.org/officeDocument/2006/relationships" r:id="rId1352" tgtFrame="_blank"/>
          <a:extLst>
            <a:ext uri="{FF2B5EF4-FFF2-40B4-BE49-F238E27FC236}">
              <a16:creationId xmlns:a16="http://schemas.microsoft.com/office/drawing/2014/main" id="{E6784314-E79C-4936-A7D3-50194AA378B4}"/>
            </a:ext>
          </a:extLst>
        </xdr:cNvPr>
        <xdr:cNvSpPr>
          <a:spLocks noChangeAspect="1" noChangeArrowheads="1"/>
        </xdr:cNvSpPr>
      </xdr:nvSpPr>
      <xdr:spPr bwMode="auto">
        <a:xfrm>
          <a:off x="265430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677</xdr:row>
      <xdr:rowOff>0</xdr:rowOff>
    </xdr:from>
    <xdr:to>
      <xdr:col>3</xdr:col>
      <xdr:colOff>304800</xdr:colOff>
      <xdr:row>677</xdr:row>
      <xdr:rowOff>304800</xdr:rowOff>
    </xdr:to>
    <xdr:sp macro="" textlink="">
      <xdr:nvSpPr>
        <xdr:cNvPr id="27674" name="AutoShape 4122" descr="https://adas-server.mobiledrivetech.com/polarion/icons/default/enums/type_spike.gif">
          <a:hlinkClick xmlns:r="http://schemas.openxmlformats.org/officeDocument/2006/relationships" r:id="rId1352" tgtFrame="_top"/>
          <a:extLst>
            <a:ext uri="{FF2B5EF4-FFF2-40B4-BE49-F238E27FC236}">
              <a16:creationId xmlns:a16="http://schemas.microsoft.com/office/drawing/2014/main" id="{E1A4B9F8-11D7-4881-BEBF-2EB2B0AC798F}"/>
            </a:ext>
          </a:extLst>
        </xdr:cNvPr>
        <xdr:cNvSpPr>
          <a:spLocks noChangeAspect="1" noChangeArrowheads="1"/>
        </xdr:cNvSpPr>
      </xdr:nvSpPr>
      <xdr:spPr bwMode="auto">
        <a:xfrm>
          <a:off x="5797550" y="441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xdr:row>
      <xdr:rowOff>0</xdr:rowOff>
    </xdr:from>
    <xdr:to>
      <xdr:col>0</xdr:col>
      <xdr:colOff>304800</xdr:colOff>
      <xdr:row>678</xdr:row>
      <xdr:rowOff>304800</xdr:rowOff>
    </xdr:to>
    <xdr:sp macro="" textlink="">
      <xdr:nvSpPr>
        <xdr:cNvPr id="27675" name="AutoShape 4123" descr="https://adas-server.mobiledrivetech.com/polarion/ria/images/suspect.gif">
          <a:extLst>
            <a:ext uri="{FF2B5EF4-FFF2-40B4-BE49-F238E27FC236}">
              <a16:creationId xmlns:a16="http://schemas.microsoft.com/office/drawing/2014/main" id="{27A3C142-6FE7-4228-98FA-7B694697EEBF}"/>
            </a:ext>
          </a:extLst>
        </xdr:cNvPr>
        <xdr:cNvSpPr>
          <a:spLocks noChangeAspect="1" noChangeArrowheads="1"/>
        </xdr:cNvSpPr>
      </xdr:nvSpPr>
      <xdr:spPr bwMode="auto">
        <a:xfrm>
          <a:off x="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678</xdr:row>
      <xdr:rowOff>0</xdr:rowOff>
    </xdr:from>
    <xdr:to>
      <xdr:col>0</xdr:col>
      <xdr:colOff>615950</xdr:colOff>
      <xdr:row>678</xdr:row>
      <xdr:rowOff>304800</xdr:rowOff>
    </xdr:to>
    <xdr:sp macro="" textlink="">
      <xdr:nvSpPr>
        <xdr:cNvPr id="27676" name="AutoShape 4124">
          <a:extLst>
            <a:ext uri="{FF2B5EF4-FFF2-40B4-BE49-F238E27FC236}">
              <a16:creationId xmlns:a16="http://schemas.microsoft.com/office/drawing/2014/main" id="{34CC6B8C-7869-4D92-A937-777A26340BC1}"/>
            </a:ext>
          </a:extLst>
        </xdr:cNvPr>
        <xdr:cNvSpPr>
          <a:spLocks noChangeAspect="1" noChangeArrowheads="1"/>
        </xdr:cNvSpPr>
      </xdr:nvSpPr>
      <xdr:spPr bwMode="auto">
        <a:xfrm>
          <a:off x="31115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678</xdr:row>
      <xdr:rowOff>0</xdr:rowOff>
    </xdr:from>
    <xdr:to>
      <xdr:col>0</xdr:col>
      <xdr:colOff>927100</xdr:colOff>
      <xdr:row>678</xdr:row>
      <xdr:rowOff>304800</xdr:rowOff>
    </xdr:to>
    <xdr:sp macro="" textlink="">
      <xdr:nvSpPr>
        <xdr:cNvPr id="27677" name="AutoShape 4125" descr="https://adas-server.mobiledrivetech.com/polarion/icons/default/enums/type_purple_spec.png">
          <a:hlinkClick xmlns:r="http://schemas.openxmlformats.org/officeDocument/2006/relationships" r:id="rId1353" tgtFrame="_blank"/>
          <a:extLst>
            <a:ext uri="{FF2B5EF4-FFF2-40B4-BE49-F238E27FC236}">
              <a16:creationId xmlns:a16="http://schemas.microsoft.com/office/drawing/2014/main" id="{7EAD50C5-66D0-4F1A-AA67-123034CFCEFA}"/>
            </a:ext>
          </a:extLst>
        </xdr:cNvPr>
        <xdr:cNvSpPr>
          <a:spLocks noChangeAspect="1" noChangeArrowheads="1"/>
        </xdr:cNvSpPr>
      </xdr:nvSpPr>
      <xdr:spPr bwMode="auto">
        <a:xfrm>
          <a:off x="62230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678</xdr:row>
      <xdr:rowOff>0</xdr:rowOff>
    </xdr:from>
    <xdr:to>
      <xdr:col>1</xdr:col>
      <xdr:colOff>304800</xdr:colOff>
      <xdr:row>678</xdr:row>
      <xdr:rowOff>304800</xdr:rowOff>
    </xdr:to>
    <xdr:sp macro="" textlink="">
      <xdr:nvSpPr>
        <xdr:cNvPr id="27678" name="AutoShape 4126" descr="https://adas-server.mobiledrivetech.com/polarion/icons/default/enums/type_purple_spec.png">
          <a:hlinkClick xmlns:r="http://schemas.openxmlformats.org/officeDocument/2006/relationships" r:id="rId1353" tgtFrame="_top"/>
          <a:extLst>
            <a:ext uri="{FF2B5EF4-FFF2-40B4-BE49-F238E27FC236}">
              <a16:creationId xmlns:a16="http://schemas.microsoft.com/office/drawing/2014/main" id="{DC389EA6-4C24-4139-87F5-AF674D6CF0F1}"/>
            </a:ext>
          </a:extLst>
        </xdr:cNvPr>
        <xdr:cNvSpPr>
          <a:spLocks noChangeAspect="1" noChangeArrowheads="1"/>
        </xdr:cNvSpPr>
      </xdr:nvSpPr>
      <xdr:spPr bwMode="auto">
        <a:xfrm>
          <a:off x="202565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678</xdr:row>
      <xdr:rowOff>0</xdr:rowOff>
    </xdr:from>
    <xdr:to>
      <xdr:col>2</xdr:col>
      <xdr:colOff>304800</xdr:colOff>
      <xdr:row>678</xdr:row>
      <xdr:rowOff>304800</xdr:rowOff>
    </xdr:to>
    <xdr:sp macro="" textlink="">
      <xdr:nvSpPr>
        <xdr:cNvPr id="27679" name="AutoShape 4127" descr="https://adas-server.mobiledrivetech.com/polarion/icons/default/enums/type_spike.gif">
          <a:hlinkClick xmlns:r="http://schemas.openxmlformats.org/officeDocument/2006/relationships" r:id="rId1354" tgtFrame="_blank"/>
          <a:extLst>
            <a:ext uri="{FF2B5EF4-FFF2-40B4-BE49-F238E27FC236}">
              <a16:creationId xmlns:a16="http://schemas.microsoft.com/office/drawing/2014/main" id="{D61EBDB9-778F-4157-9B8A-5D8ACAFA4700}"/>
            </a:ext>
          </a:extLst>
        </xdr:cNvPr>
        <xdr:cNvSpPr>
          <a:spLocks noChangeAspect="1" noChangeArrowheads="1"/>
        </xdr:cNvSpPr>
      </xdr:nvSpPr>
      <xdr:spPr bwMode="auto">
        <a:xfrm>
          <a:off x="265430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678</xdr:row>
      <xdr:rowOff>0</xdr:rowOff>
    </xdr:from>
    <xdr:to>
      <xdr:col>3</xdr:col>
      <xdr:colOff>304800</xdr:colOff>
      <xdr:row>678</xdr:row>
      <xdr:rowOff>304800</xdr:rowOff>
    </xdr:to>
    <xdr:sp macro="" textlink="">
      <xdr:nvSpPr>
        <xdr:cNvPr id="27680" name="AutoShape 4128" descr="https://adas-server.mobiledrivetech.com/polarion/icons/default/enums/type_spike.gif">
          <a:hlinkClick xmlns:r="http://schemas.openxmlformats.org/officeDocument/2006/relationships" r:id="rId1354" tgtFrame="_top"/>
          <a:extLst>
            <a:ext uri="{FF2B5EF4-FFF2-40B4-BE49-F238E27FC236}">
              <a16:creationId xmlns:a16="http://schemas.microsoft.com/office/drawing/2014/main" id="{B41D82C2-A2CF-4B0C-AE6D-2692077832CD}"/>
            </a:ext>
          </a:extLst>
        </xdr:cNvPr>
        <xdr:cNvSpPr>
          <a:spLocks noChangeAspect="1" noChangeArrowheads="1"/>
        </xdr:cNvSpPr>
      </xdr:nvSpPr>
      <xdr:spPr bwMode="auto">
        <a:xfrm>
          <a:off x="5797550" y="442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679</xdr:row>
      <xdr:rowOff>0</xdr:rowOff>
    </xdr:from>
    <xdr:to>
      <xdr:col>0</xdr:col>
      <xdr:colOff>304800</xdr:colOff>
      <xdr:row>679</xdr:row>
      <xdr:rowOff>304800</xdr:rowOff>
    </xdr:to>
    <xdr:sp macro="" textlink="">
      <xdr:nvSpPr>
        <xdr:cNvPr id="27681" name="AutoShape 4129" descr="https://adas-server.mobiledrivetech.com/polarion/ria/images/suspect.gif">
          <a:extLst>
            <a:ext uri="{FF2B5EF4-FFF2-40B4-BE49-F238E27FC236}">
              <a16:creationId xmlns:a16="http://schemas.microsoft.com/office/drawing/2014/main" id="{C8EB839F-F418-4376-80CE-A7F480F3A243}"/>
            </a:ext>
          </a:extLst>
        </xdr:cNvPr>
        <xdr:cNvSpPr>
          <a:spLocks noChangeAspect="1" noChangeArrowheads="1"/>
        </xdr:cNvSpPr>
      </xdr:nvSpPr>
      <xdr:spPr bwMode="auto">
        <a:xfrm>
          <a:off x="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679</xdr:row>
      <xdr:rowOff>0</xdr:rowOff>
    </xdr:from>
    <xdr:to>
      <xdr:col>0</xdr:col>
      <xdr:colOff>615950</xdr:colOff>
      <xdr:row>679</xdr:row>
      <xdr:rowOff>304800</xdr:rowOff>
    </xdr:to>
    <xdr:sp macro="" textlink="">
      <xdr:nvSpPr>
        <xdr:cNvPr id="27682" name="AutoShape 4130">
          <a:extLst>
            <a:ext uri="{FF2B5EF4-FFF2-40B4-BE49-F238E27FC236}">
              <a16:creationId xmlns:a16="http://schemas.microsoft.com/office/drawing/2014/main" id="{8A8B7E03-CBB9-47DA-AEB9-8346D115CD13}"/>
            </a:ext>
          </a:extLst>
        </xdr:cNvPr>
        <xdr:cNvSpPr>
          <a:spLocks noChangeAspect="1" noChangeArrowheads="1"/>
        </xdr:cNvSpPr>
      </xdr:nvSpPr>
      <xdr:spPr bwMode="auto">
        <a:xfrm>
          <a:off x="31115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679</xdr:row>
      <xdr:rowOff>0</xdr:rowOff>
    </xdr:from>
    <xdr:to>
      <xdr:col>0</xdr:col>
      <xdr:colOff>927100</xdr:colOff>
      <xdr:row>679</xdr:row>
      <xdr:rowOff>304800</xdr:rowOff>
    </xdr:to>
    <xdr:sp macro="" textlink="">
      <xdr:nvSpPr>
        <xdr:cNvPr id="27683" name="AutoShape 4131" descr="https://adas-server.mobiledrivetech.com/polarion/icons/default/enums/type_purple_spec.png">
          <a:hlinkClick xmlns:r="http://schemas.openxmlformats.org/officeDocument/2006/relationships" r:id="rId1355" tgtFrame="_blank"/>
          <a:extLst>
            <a:ext uri="{FF2B5EF4-FFF2-40B4-BE49-F238E27FC236}">
              <a16:creationId xmlns:a16="http://schemas.microsoft.com/office/drawing/2014/main" id="{2B07E7D8-918C-42F7-9879-01D2FF62356B}"/>
            </a:ext>
          </a:extLst>
        </xdr:cNvPr>
        <xdr:cNvSpPr>
          <a:spLocks noChangeAspect="1" noChangeArrowheads="1"/>
        </xdr:cNvSpPr>
      </xdr:nvSpPr>
      <xdr:spPr bwMode="auto">
        <a:xfrm>
          <a:off x="62230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679</xdr:row>
      <xdr:rowOff>0</xdr:rowOff>
    </xdr:from>
    <xdr:to>
      <xdr:col>1</xdr:col>
      <xdr:colOff>304800</xdr:colOff>
      <xdr:row>679</xdr:row>
      <xdr:rowOff>304800</xdr:rowOff>
    </xdr:to>
    <xdr:sp macro="" textlink="">
      <xdr:nvSpPr>
        <xdr:cNvPr id="27684" name="AutoShape 4132" descr="https://adas-server.mobiledrivetech.com/polarion/icons/default/enums/type_purple_spec.png">
          <a:hlinkClick xmlns:r="http://schemas.openxmlformats.org/officeDocument/2006/relationships" r:id="rId1355" tgtFrame="_top"/>
          <a:extLst>
            <a:ext uri="{FF2B5EF4-FFF2-40B4-BE49-F238E27FC236}">
              <a16:creationId xmlns:a16="http://schemas.microsoft.com/office/drawing/2014/main" id="{FF01BA1D-B2EA-41F8-B8F3-77099F8DFE19}"/>
            </a:ext>
          </a:extLst>
        </xdr:cNvPr>
        <xdr:cNvSpPr>
          <a:spLocks noChangeAspect="1" noChangeArrowheads="1"/>
        </xdr:cNvSpPr>
      </xdr:nvSpPr>
      <xdr:spPr bwMode="auto">
        <a:xfrm>
          <a:off x="202565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679</xdr:row>
      <xdr:rowOff>0</xdr:rowOff>
    </xdr:from>
    <xdr:to>
      <xdr:col>2</xdr:col>
      <xdr:colOff>304800</xdr:colOff>
      <xdr:row>679</xdr:row>
      <xdr:rowOff>304800</xdr:rowOff>
    </xdr:to>
    <xdr:sp macro="" textlink="">
      <xdr:nvSpPr>
        <xdr:cNvPr id="27685" name="AutoShape 4133" descr="https://adas-server.mobiledrivetech.com/polarion/icons/default/enums/type_spike.gif">
          <a:hlinkClick xmlns:r="http://schemas.openxmlformats.org/officeDocument/2006/relationships" r:id="rId1356" tgtFrame="_blank"/>
          <a:extLst>
            <a:ext uri="{FF2B5EF4-FFF2-40B4-BE49-F238E27FC236}">
              <a16:creationId xmlns:a16="http://schemas.microsoft.com/office/drawing/2014/main" id="{CC9A217D-E2FA-4809-90CE-7720CB0DF431}"/>
            </a:ext>
          </a:extLst>
        </xdr:cNvPr>
        <xdr:cNvSpPr>
          <a:spLocks noChangeAspect="1" noChangeArrowheads="1"/>
        </xdr:cNvSpPr>
      </xdr:nvSpPr>
      <xdr:spPr bwMode="auto">
        <a:xfrm>
          <a:off x="265430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679</xdr:row>
      <xdr:rowOff>0</xdr:rowOff>
    </xdr:from>
    <xdr:to>
      <xdr:col>3</xdr:col>
      <xdr:colOff>304800</xdr:colOff>
      <xdr:row>679</xdr:row>
      <xdr:rowOff>304800</xdr:rowOff>
    </xdr:to>
    <xdr:sp macro="" textlink="">
      <xdr:nvSpPr>
        <xdr:cNvPr id="27686" name="AutoShape 4134" descr="https://adas-server.mobiledrivetech.com/polarion/icons/default/enums/type_spike.gif">
          <a:hlinkClick xmlns:r="http://schemas.openxmlformats.org/officeDocument/2006/relationships" r:id="rId1356" tgtFrame="_top"/>
          <a:extLst>
            <a:ext uri="{FF2B5EF4-FFF2-40B4-BE49-F238E27FC236}">
              <a16:creationId xmlns:a16="http://schemas.microsoft.com/office/drawing/2014/main" id="{0C1A3979-3BD6-4F43-B6E2-A966370CADF8}"/>
            </a:ext>
          </a:extLst>
        </xdr:cNvPr>
        <xdr:cNvSpPr>
          <a:spLocks noChangeAspect="1" noChangeArrowheads="1"/>
        </xdr:cNvSpPr>
      </xdr:nvSpPr>
      <xdr:spPr bwMode="auto">
        <a:xfrm>
          <a:off x="5797550" y="4431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680</xdr:row>
      <xdr:rowOff>0</xdr:rowOff>
    </xdr:from>
    <xdr:to>
      <xdr:col>0</xdr:col>
      <xdr:colOff>304800</xdr:colOff>
      <xdr:row>680</xdr:row>
      <xdr:rowOff>304800</xdr:rowOff>
    </xdr:to>
    <xdr:sp macro="" textlink="">
      <xdr:nvSpPr>
        <xdr:cNvPr id="27687" name="AutoShape 4135" descr="https://adas-server.mobiledrivetech.com/polarion/ria/images/suspect.gif">
          <a:extLst>
            <a:ext uri="{FF2B5EF4-FFF2-40B4-BE49-F238E27FC236}">
              <a16:creationId xmlns:a16="http://schemas.microsoft.com/office/drawing/2014/main" id="{637C2D0C-0008-45BD-9F60-64C859F2BC5E}"/>
            </a:ext>
          </a:extLst>
        </xdr:cNvPr>
        <xdr:cNvSpPr>
          <a:spLocks noChangeAspect="1" noChangeArrowheads="1"/>
        </xdr:cNvSpPr>
      </xdr:nvSpPr>
      <xdr:spPr bwMode="auto">
        <a:xfrm>
          <a:off x="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680</xdr:row>
      <xdr:rowOff>0</xdr:rowOff>
    </xdr:from>
    <xdr:to>
      <xdr:col>0</xdr:col>
      <xdr:colOff>615950</xdr:colOff>
      <xdr:row>680</xdr:row>
      <xdr:rowOff>304800</xdr:rowOff>
    </xdr:to>
    <xdr:sp macro="" textlink="">
      <xdr:nvSpPr>
        <xdr:cNvPr id="27688" name="AutoShape 4136">
          <a:extLst>
            <a:ext uri="{FF2B5EF4-FFF2-40B4-BE49-F238E27FC236}">
              <a16:creationId xmlns:a16="http://schemas.microsoft.com/office/drawing/2014/main" id="{333CC385-1378-4E18-B0BA-ACC2F0CC4BA7}"/>
            </a:ext>
          </a:extLst>
        </xdr:cNvPr>
        <xdr:cNvSpPr>
          <a:spLocks noChangeAspect="1" noChangeArrowheads="1"/>
        </xdr:cNvSpPr>
      </xdr:nvSpPr>
      <xdr:spPr bwMode="auto">
        <a:xfrm>
          <a:off x="31115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680</xdr:row>
      <xdr:rowOff>0</xdr:rowOff>
    </xdr:from>
    <xdr:to>
      <xdr:col>0</xdr:col>
      <xdr:colOff>927100</xdr:colOff>
      <xdr:row>680</xdr:row>
      <xdr:rowOff>304800</xdr:rowOff>
    </xdr:to>
    <xdr:sp macro="" textlink="">
      <xdr:nvSpPr>
        <xdr:cNvPr id="27689" name="AutoShape 4137" descr="https://adas-server.mobiledrivetech.com/polarion/icons/default/enums/type_purple_spec.png">
          <a:hlinkClick xmlns:r="http://schemas.openxmlformats.org/officeDocument/2006/relationships" r:id="rId1357" tgtFrame="_blank"/>
          <a:extLst>
            <a:ext uri="{FF2B5EF4-FFF2-40B4-BE49-F238E27FC236}">
              <a16:creationId xmlns:a16="http://schemas.microsoft.com/office/drawing/2014/main" id="{D9C4086E-276D-4BE8-9642-FEB541863DF7}"/>
            </a:ext>
          </a:extLst>
        </xdr:cNvPr>
        <xdr:cNvSpPr>
          <a:spLocks noChangeAspect="1" noChangeArrowheads="1"/>
        </xdr:cNvSpPr>
      </xdr:nvSpPr>
      <xdr:spPr bwMode="auto">
        <a:xfrm>
          <a:off x="62230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680</xdr:row>
      <xdr:rowOff>0</xdr:rowOff>
    </xdr:from>
    <xdr:to>
      <xdr:col>1</xdr:col>
      <xdr:colOff>304800</xdr:colOff>
      <xdr:row>680</xdr:row>
      <xdr:rowOff>304800</xdr:rowOff>
    </xdr:to>
    <xdr:sp macro="" textlink="">
      <xdr:nvSpPr>
        <xdr:cNvPr id="27690" name="AutoShape 4138" descr="https://adas-server.mobiledrivetech.com/polarion/icons/default/enums/type_purple_spec.png">
          <a:hlinkClick xmlns:r="http://schemas.openxmlformats.org/officeDocument/2006/relationships" r:id="rId1357" tgtFrame="_top"/>
          <a:extLst>
            <a:ext uri="{FF2B5EF4-FFF2-40B4-BE49-F238E27FC236}">
              <a16:creationId xmlns:a16="http://schemas.microsoft.com/office/drawing/2014/main" id="{B95FDF01-AF16-410C-8C82-18FC74A408A8}"/>
            </a:ext>
          </a:extLst>
        </xdr:cNvPr>
        <xdr:cNvSpPr>
          <a:spLocks noChangeAspect="1" noChangeArrowheads="1"/>
        </xdr:cNvSpPr>
      </xdr:nvSpPr>
      <xdr:spPr bwMode="auto">
        <a:xfrm>
          <a:off x="202565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680</xdr:row>
      <xdr:rowOff>0</xdr:rowOff>
    </xdr:from>
    <xdr:to>
      <xdr:col>2</xdr:col>
      <xdr:colOff>304800</xdr:colOff>
      <xdr:row>680</xdr:row>
      <xdr:rowOff>304800</xdr:rowOff>
    </xdr:to>
    <xdr:sp macro="" textlink="">
      <xdr:nvSpPr>
        <xdr:cNvPr id="27691" name="AutoShape 4139" descr="https://adas-server.mobiledrivetech.com/polarion/icons/default/enums/type_spike.gif">
          <a:hlinkClick xmlns:r="http://schemas.openxmlformats.org/officeDocument/2006/relationships" r:id="rId1358" tgtFrame="_blank"/>
          <a:extLst>
            <a:ext uri="{FF2B5EF4-FFF2-40B4-BE49-F238E27FC236}">
              <a16:creationId xmlns:a16="http://schemas.microsoft.com/office/drawing/2014/main" id="{84433A95-FE53-4E79-9BE6-4343A8ABADE3}"/>
            </a:ext>
          </a:extLst>
        </xdr:cNvPr>
        <xdr:cNvSpPr>
          <a:spLocks noChangeAspect="1" noChangeArrowheads="1"/>
        </xdr:cNvSpPr>
      </xdr:nvSpPr>
      <xdr:spPr bwMode="auto">
        <a:xfrm>
          <a:off x="265430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680</xdr:row>
      <xdr:rowOff>0</xdr:rowOff>
    </xdr:from>
    <xdr:to>
      <xdr:col>3</xdr:col>
      <xdr:colOff>304800</xdr:colOff>
      <xdr:row>680</xdr:row>
      <xdr:rowOff>304800</xdr:rowOff>
    </xdr:to>
    <xdr:sp macro="" textlink="">
      <xdr:nvSpPr>
        <xdr:cNvPr id="27692" name="AutoShape 4140" descr="https://adas-server.mobiledrivetech.com/polarion/icons/default/enums/type_spike.gif">
          <a:hlinkClick xmlns:r="http://schemas.openxmlformats.org/officeDocument/2006/relationships" r:id="rId1358" tgtFrame="_top"/>
          <a:extLst>
            <a:ext uri="{FF2B5EF4-FFF2-40B4-BE49-F238E27FC236}">
              <a16:creationId xmlns:a16="http://schemas.microsoft.com/office/drawing/2014/main" id="{637AFFD2-2587-41F5-94BC-80647AF5CEB6}"/>
            </a:ext>
          </a:extLst>
        </xdr:cNvPr>
        <xdr:cNvSpPr>
          <a:spLocks noChangeAspect="1" noChangeArrowheads="1"/>
        </xdr:cNvSpPr>
      </xdr:nvSpPr>
      <xdr:spPr bwMode="auto">
        <a:xfrm>
          <a:off x="5797550" y="4437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681</xdr:row>
      <xdr:rowOff>0</xdr:rowOff>
    </xdr:from>
    <xdr:to>
      <xdr:col>0</xdr:col>
      <xdr:colOff>304800</xdr:colOff>
      <xdr:row>681</xdr:row>
      <xdr:rowOff>304800</xdr:rowOff>
    </xdr:to>
    <xdr:sp macro="" textlink="">
      <xdr:nvSpPr>
        <xdr:cNvPr id="27693" name="AutoShape 4141" descr="https://adas-server.mobiledrivetech.com/polarion/ria/images/suspect.gif">
          <a:extLst>
            <a:ext uri="{FF2B5EF4-FFF2-40B4-BE49-F238E27FC236}">
              <a16:creationId xmlns:a16="http://schemas.microsoft.com/office/drawing/2014/main" id="{B8F094A3-66F0-469F-8C7B-E1B19F1A1A0A}"/>
            </a:ext>
          </a:extLst>
        </xdr:cNvPr>
        <xdr:cNvSpPr>
          <a:spLocks noChangeAspect="1" noChangeArrowheads="1"/>
        </xdr:cNvSpPr>
      </xdr:nvSpPr>
      <xdr:spPr bwMode="auto">
        <a:xfrm>
          <a:off x="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681</xdr:row>
      <xdr:rowOff>0</xdr:rowOff>
    </xdr:from>
    <xdr:to>
      <xdr:col>0</xdr:col>
      <xdr:colOff>615950</xdr:colOff>
      <xdr:row>681</xdr:row>
      <xdr:rowOff>304800</xdr:rowOff>
    </xdr:to>
    <xdr:sp macro="" textlink="">
      <xdr:nvSpPr>
        <xdr:cNvPr id="27694" name="AutoShape 4142">
          <a:extLst>
            <a:ext uri="{FF2B5EF4-FFF2-40B4-BE49-F238E27FC236}">
              <a16:creationId xmlns:a16="http://schemas.microsoft.com/office/drawing/2014/main" id="{71346808-FBB5-4AFC-96B4-598265CCC2D9}"/>
            </a:ext>
          </a:extLst>
        </xdr:cNvPr>
        <xdr:cNvSpPr>
          <a:spLocks noChangeAspect="1" noChangeArrowheads="1"/>
        </xdr:cNvSpPr>
      </xdr:nvSpPr>
      <xdr:spPr bwMode="auto">
        <a:xfrm>
          <a:off x="31115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681</xdr:row>
      <xdr:rowOff>0</xdr:rowOff>
    </xdr:from>
    <xdr:to>
      <xdr:col>0</xdr:col>
      <xdr:colOff>927100</xdr:colOff>
      <xdr:row>681</xdr:row>
      <xdr:rowOff>304800</xdr:rowOff>
    </xdr:to>
    <xdr:sp macro="" textlink="">
      <xdr:nvSpPr>
        <xdr:cNvPr id="27695" name="AutoShape 4143" descr="https://adas-server.mobiledrivetech.com/polarion/icons/default/enums/type_purple_spec.png">
          <a:hlinkClick xmlns:r="http://schemas.openxmlformats.org/officeDocument/2006/relationships" r:id="rId1359" tgtFrame="_blank"/>
          <a:extLst>
            <a:ext uri="{FF2B5EF4-FFF2-40B4-BE49-F238E27FC236}">
              <a16:creationId xmlns:a16="http://schemas.microsoft.com/office/drawing/2014/main" id="{C65C64C3-3E33-4C9D-88F2-C16B0F54BEEB}"/>
            </a:ext>
          </a:extLst>
        </xdr:cNvPr>
        <xdr:cNvSpPr>
          <a:spLocks noChangeAspect="1" noChangeArrowheads="1"/>
        </xdr:cNvSpPr>
      </xdr:nvSpPr>
      <xdr:spPr bwMode="auto">
        <a:xfrm>
          <a:off x="62230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681</xdr:row>
      <xdr:rowOff>0</xdr:rowOff>
    </xdr:from>
    <xdr:to>
      <xdr:col>1</xdr:col>
      <xdr:colOff>304800</xdr:colOff>
      <xdr:row>681</xdr:row>
      <xdr:rowOff>304800</xdr:rowOff>
    </xdr:to>
    <xdr:sp macro="" textlink="">
      <xdr:nvSpPr>
        <xdr:cNvPr id="27696" name="AutoShape 4144" descr="https://adas-server.mobiledrivetech.com/polarion/icons/default/enums/type_purple_spec.png">
          <a:hlinkClick xmlns:r="http://schemas.openxmlformats.org/officeDocument/2006/relationships" r:id="rId1359" tgtFrame="_top"/>
          <a:extLst>
            <a:ext uri="{FF2B5EF4-FFF2-40B4-BE49-F238E27FC236}">
              <a16:creationId xmlns:a16="http://schemas.microsoft.com/office/drawing/2014/main" id="{03CC0B61-5590-4098-A345-967DACCFA027}"/>
            </a:ext>
          </a:extLst>
        </xdr:cNvPr>
        <xdr:cNvSpPr>
          <a:spLocks noChangeAspect="1" noChangeArrowheads="1"/>
        </xdr:cNvSpPr>
      </xdr:nvSpPr>
      <xdr:spPr bwMode="auto">
        <a:xfrm>
          <a:off x="202565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681</xdr:row>
      <xdr:rowOff>0</xdr:rowOff>
    </xdr:from>
    <xdr:to>
      <xdr:col>2</xdr:col>
      <xdr:colOff>304800</xdr:colOff>
      <xdr:row>681</xdr:row>
      <xdr:rowOff>304800</xdr:rowOff>
    </xdr:to>
    <xdr:sp macro="" textlink="">
      <xdr:nvSpPr>
        <xdr:cNvPr id="27697" name="AutoShape 4145" descr="https://adas-server.mobiledrivetech.com/polarion/icons/default/enums/type_spike.gif">
          <a:hlinkClick xmlns:r="http://schemas.openxmlformats.org/officeDocument/2006/relationships" r:id="rId1360" tgtFrame="_blank"/>
          <a:extLst>
            <a:ext uri="{FF2B5EF4-FFF2-40B4-BE49-F238E27FC236}">
              <a16:creationId xmlns:a16="http://schemas.microsoft.com/office/drawing/2014/main" id="{B165C91A-55B3-4C57-BCE4-A403C9E94D30}"/>
            </a:ext>
          </a:extLst>
        </xdr:cNvPr>
        <xdr:cNvSpPr>
          <a:spLocks noChangeAspect="1" noChangeArrowheads="1"/>
        </xdr:cNvSpPr>
      </xdr:nvSpPr>
      <xdr:spPr bwMode="auto">
        <a:xfrm>
          <a:off x="265430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681</xdr:row>
      <xdr:rowOff>0</xdr:rowOff>
    </xdr:from>
    <xdr:to>
      <xdr:col>3</xdr:col>
      <xdr:colOff>304800</xdr:colOff>
      <xdr:row>681</xdr:row>
      <xdr:rowOff>304800</xdr:rowOff>
    </xdr:to>
    <xdr:sp macro="" textlink="">
      <xdr:nvSpPr>
        <xdr:cNvPr id="27698" name="AutoShape 4146" descr="https://adas-server.mobiledrivetech.com/polarion/icons/default/enums/type_spike.gif">
          <a:hlinkClick xmlns:r="http://schemas.openxmlformats.org/officeDocument/2006/relationships" r:id="rId1360" tgtFrame="_top"/>
          <a:extLst>
            <a:ext uri="{FF2B5EF4-FFF2-40B4-BE49-F238E27FC236}">
              <a16:creationId xmlns:a16="http://schemas.microsoft.com/office/drawing/2014/main" id="{E53EC1D9-95AB-494E-BF60-73D303579CCF}"/>
            </a:ext>
          </a:extLst>
        </xdr:cNvPr>
        <xdr:cNvSpPr>
          <a:spLocks noChangeAspect="1" noChangeArrowheads="1"/>
        </xdr:cNvSpPr>
      </xdr:nvSpPr>
      <xdr:spPr bwMode="auto">
        <a:xfrm>
          <a:off x="5797550" y="444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682</xdr:row>
      <xdr:rowOff>0</xdr:rowOff>
    </xdr:from>
    <xdr:to>
      <xdr:col>0</xdr:col>
      <xdr:colOff>304800</xdr:colOff>
      <xdr:row>682</xdr:row>
      <xdr:rowOff>304800</xdr:rowOff>
    </xdr:to>
    <xdr:sp macro="" textlink="">
      <xdr:nvSpPr>
        <xdr:cNvPr id="27699" name="AutoShape 4147" descr="https://adas-server.mobiledrivetech.com/polarion/ria/images/suspect.gif">
          <a:extLst>
            <a:ext uri="{FF2B5EF4-FFF2-40B4-BE49-F238E27FC236}">
              <a16:creationId xmlns:a16="http://schemas.microsoft.com/office/drawing/2014/main" id="{6683CE86-A505-451A-B135-CBD5360CBD93}"/>
            </a:ext>
          </a:extLst>
        </xdr:cNvPr>
        <xdr:cNvSpPr>
          <a:spLocks noChangeAspect="1" noChangeArrowheads="1"/>
        </xdr:cNvSpPr>
      </xdr:nvSpPr>
      <xdr:spPr bwMode="auto">
        <a:xfrm>
          <a:off x="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682</xdr:row>
      <xdr:rowOff>0</xdr:rowOff>
    </xdr:from>
    <xdr:to>
      <xdr:col>0</xdr:col>
      <xdr:colOff>615950</xdr:colOff>
      <xdr:row>682</xdr:row>
      <xdr:rowOff>304800</xdr:rowOff>
    </xdr:to>
    <xdr:sp macro="" textlink="">
      <xdr:nvSpPr>
        <xdr:cNvPr id="27700" name="AutoShape 4148">
          <a:extLst>
            <a:ext uri="{FF2B5EF4-FFF2-40B4-BE49-F238E27FC236}">
              <a16:creationId xmlns:a16="http://schemas.microsoft.com/office/drawing/2014/main" id="{9E680367-5601-491E-9008-A0383576A704}"/>
            </a:ext>
          </a:extLst>
        </xdr:cNvPr>
        <xdr:cNvSpPr>
          <a:spLocks noChangeAspect="1" noChangeArrowheads="1"/>
        </xdr:cNvSpPr>
      </xdr:nvSpPr>
      <xdr:spPr bwMode="auto">
        <a:xfrm>
          <a:off x="31115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682</xdr:row>
      <xdr:rowOff>0</xdr:rowOff>
    </xdr:from>
    <xdr:to>
      <xdr:col>0</xdr:col>
      <xdr:colOff>927100</xdr:colOff>
      <xdr:row>682</xdr:row>
      <xdr:rowOff>304800</xdr:rowOff>
    </xdr:to>
    <xdr:sp macro="" textlink="">
      <xdr:nvSpPr>
        <xdr:cNvPr id="27701" name="AutoShape 4149" descr="https://adas-server.mobiledrivetech.com/polarion/icons/default/enums/type_purple_spec.png">
          <a:hlinkClick xmlns:r="http://schemas.openxmlformats.org/officeDocument/2006/relationships" r:id="rId1361" tgtFrame="_blank"/>
          <a:extLst>
            <a:ext uri="{FF2B5EF4-FFF2-40B4-BE49-F238E27FC236}">
              <a16:creationId xmlns:a16="http://schemas.microsoft.com/office/drawing/2014/main" id="{151A2D79-B72F-4D68-BFBC-7D89E412AD2F}"/>
            </a:ext>
          </a:extLst>
        </xdr:cNvPr>
        <xdr:cNvSpPr>
          <a:spLocks noChangeAspect="1" noChangeArrowheads="1"/>
        </xdr:cNvSpPr>
      </xdr:nvSpPr>
      <xdr:spPr bwMode="auto">
        <a:xfrm>
          <a:off x="62230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682</xdr:row>
      <xdr:rowOff>0</xdr:rowOff>
    </xdr:from>
    <xdr:to>
      <xdr:col>1</xdr:col>
      <xdr:colOff>304800</xdr:colOff>
      <xdr:row>682</xdr:row>
      <xdr:rowOff>304800</xdr:rowOff>
    </xdr:to>
    <xdr:sp macro="" textlink="">
      <xdr:nvSpPr>
        <xdr:cNvPr id="27702" name="AutoShape 4150" descr="https://adas-server.mobiledrivetech.com/polarion/icons/default/enums/type_purple_spec.png">
          <a:hlinkClick xmlns:r="http://schemas.openxmlformats.org/officeDocument/2006/relationships" r:id="rId1361" tgtFrame="_top"/>
          <a:extLst>
            <a:ext uri="{FF2B5EF4-FFF2-40B4-BE49-F238E27FC236}">
              <a16:creationId xmlns:a16="http://schemas.microsoft.com/office/drawing/2014/main" id="{D65CB895-A455-464B-9EDC-422EA4B3371E}"/>
            </a:ext>
          </a:extLst>
        </xdr:cNvPr>
        <xdr:cNvSpPr>
          <a:spLocks noChangeAspect="1" noChangeArrowheads="1"/>
        </xdr:cNvSpPr>
      </xdr:nvSpPr>
      <xdr:spPr bwMode="auto">
        <a:xfrm>
          <a:off x="202565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682</xdr:row>
      <xdr:rowOff>0</xdr:rowOff>
    </xdr:from>
    <xdr:to>
      <xdr:col>2</xdr:col>
      <xdr:colOff>304800</xdr:colOff>
      <xdr:row>682</xdr:row>
      <xdr:rowOff>304800</xdr:rowOff>
    </xdr:to>
    <xdr:sp macro="" textlink="">
      <xdr:nvSpPr>
        <xdr:cNvPr id="27703" name="AutoShape 4151" descr="https://adas-server.mobiledrivetech.com/polarion/icons/default/enums/type_spike.gif">
          <a:hlinkClick xmlns:r="http://schemas.openxmlformats.org/officeDocument/2006/relationships" r:id="rId1362" tgtFrame="_blank"/>
          <a:extLst>
            <a:ext uri="{FF2B5EF4-FFF2-40B4-BE49-F238E27FC236}">
              <a16:creationId xmlns:a16="http://schemas.microsoft.com/office/drawing/2014/main" id="{BB57103B-EF1A-4626-9EF2-17E893D9EABE}"/>
            </a:ext>
          </a:extLst>
        </xdr:cNvPr>
        <xdr:cNvSpPr>
          <a:spLocks noChangeAspect="1" noChangeArrowheads="1"/>
        </xdr:cNvSpPr>
      </xdr:nvSpPr>
      <xdr:spPr bwMode="auto">
        <a:xfrm>
          <a:off x="265430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682</xdr:row>
      <xdr:rowOff>0</xdr:rowOff>
    </xdr:from>
    <xdr:to>
      <xdr:col>3</xdr:col>
      <xdr:colOff>304800</xdr:colOff>
      <xdr:row>682</xdr:row>
      <xdr:rowOff>304800</xdr:rowOff>
    </xdr:to>
    <xdr:sp macro="" textlink="">
      <xdr:nvSpPr>
        <xdr:cNvPr id="27704" name="AutoShape 4152" descr="https://adas-server.mobiledrivetech.com/polarion/icons/default/enums/type_spike.gif">
          <a:hlinkClick xmlns:r="http://schemas.openxmlformats.org/officeDocument/2006/relationships" r:id="rId1362" tgtFrame="_top"/>
          <a:extLst>
            <a:ext uri="{FF2B5EF4-FFF2-40B4-BE49-F238E27FC236}">
              <a16:creationId xmlns:a16="http://schemas.microsoft.com/office/drawing/2014/main" id="{0AB9ED2D-6C34-4AAE-B791-3725E89B9A7E}"/>
            </a:ext>
          </a:extLst>
        </xdr:cNvPr>
        <xdr:cNvSpPr>
          <a:spLocks noChangeAspect="1" noChangeArrowheads="1"/>
        </xdr:cNvSpPr>
      </xdr:nvSpPr>
      <xdr:spPr bwMode="auto">
        <a:xfrm>
          <a:off x="5797550" y="4450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683</xdr:row>
      <xdr:rowOff>0</xdr:rowOff>
    </xdr:from>
    <xdr:to>
      <xdr:col>0</xdr:col>
      <xdr:colOff>304800</xdr:colOff>
      <xdr:row>683</xdr:row>
      <xdr:rowOff>304800</xdr:rowOff>
    </xdr:to>
    <xdr:sp macro="" textlink="">
      <xdr:nvSpPr>
        <xdr:cNvPr id="27705" name="AutoShape 4153" descr="https://adas-server.mobiledrivetech.com/polarion/ria/images/suspect.gif">
          <a:extLst>
            <a:ext uri="{FF2B5EF4-FFF2-40B4-BE49-F238E27FC236}">
              <a16:creationId xmlns:a16="http://schemas.microsoft.com/office/drawing/2014/main" id="{9542150F-216E-469B-B7DE-27E6EFFB9DA8}"/>
            </a:ext>
          </a:extLst>
        </xdr:cNvPr>
        <xdr:cNvSpPr>
          <a:spLocks noChangeAspect="1" noChangeArrowheads="1"/>
        </xdr:cNvSpPr>
      </xdr:nvSpPr>
      <xdr:spPr bwMode="auto">
        <a:xfrm>
          <a:off x="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683</xdr:row>
      <xdr:rowOff>0</xdr:rowOff>
    </xdr:from>
    <xdr:to>
      <xdr:col>0</xdr:col>
      <xdr:colOff>615950</xdr:colOff>
      <xdr:row>683</xdr:row>
      <xdr:rowOff>304800</xdr:rowOff>
    </xdr:to>
    <xdr:sp macro="" textlink="">
      <xdr:nvSpPr>
        <xdr:cNvPr id="27706" name="AutoShape 4154">
          <a:extLst>
            <a:ext uri="{FF2B5EF4-FFF2-40B4-BE49-F238E27FC236}">
              <a16:creationId xmlns:a16="http://schemas.microsoft.com/office/drawing/2014/main" id="{7A47F039-EC24-464B-ABCC-B955EAD96CBA}"/>
            </a:ext>
          </a:extLst>
        </xdr:cNvPr>
        <xdr:cNvSpPr>
          <a:spLocks noChangeAspect="1" noChangeArrowheads="1"/>
        </xdr:cNvSpPr>
      </xdr:nvSpPr>
      <xdr:spPr bwMode="auto">
        <a:xfrm>
          <a:off x="31115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683</xdr:row>
      <xdr:rowOff>0</xdr:rowOff>
    </xdr:from>
    <xdr:to>
      <xdr:col>0</xdr:col>
      <xdr:colOff>927100</xdr:colOff>
      <xdr:row>683</xdr:row>
      <xdr:rowOff>304800</xdr:rowOff>
    </xdr:to>
    <xdr:sp macro="" textlink="">
      <xdr:nvSpPr>
        <xdr:cNvPr id="27707" name="AutoShape 4155" descr="https://adas-server.mobiledrivetech.com/polarion/icons/default/enums/type_purple_spec.png">
          <a:hlinkClick xmlns:r="http://schemas.openxmlformats.org/officeDocument/2006/relationships" r:id="rId1363" tgtFrame="_blank"/>
          <a:extLst>
            <a:ext uri="{FF2B5EF4-FFF2-40B4-BE49-F238E27FC236}">
              <a16:creationId xmlns:a16="http://schemas.microsoft.com/office/drawing/2014/main" id="{167A3534-2B84-4101-9BFF-192C96E3F13C}"/>
            </a:ext>
          </a:extLst>
        </xdr:cNvPr>
        <xdr:cNvSpPr>
          <a:spLocks noChangeAspect="1" noChangeArrowheads="1"/>
        </xdr:cNvSpPr>
      </xdr:nvSpPr>
      <xdr:spPr bwMode="auto">
        <a:xfrm>
          <a:off x="62230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683</xdr:row>
      <xdr:rowOff>0</xdr:rowOff>
    </xdr:from>
    <xdr:to>
      <xdr:col>1</xdr:col>
      <xdr:colOff>304800</xdr:colOff>
      <xdr:row>683</xdr:row>
      <xdr:rowOff>304800</xdr:rowOff>
    </xdr:to>
    <xdr:sp macro="" textlink="">
      <xdr:nvSpPr>
        <xdr:cNvPr id="27708" name="AutoShape 4156" descr="https://adas-server.mobiledrivetech.com/polarion/icons/default/enums/type_purple_spec.png">
          <a:hlinkClick xmlns:r="http://schemas.openxmlformats.org/officeDocument/2006/relationships" r:id="rId1363" tgtFrame="_top"/>
          <a:extLst>
            <a:ext uri="{FF2B5EF4-FFF2-40B4-BE49-F238E27FC236}">
              <a16:creationId xmlns:a16="http://schemas.microsoft.com/office/drawing/2014/main" id="{128035D2-7A09-4467-881A-0A340CA16B21}"/>
            </a:ext>
          </a:extLst>
        </xdr:cNvPr>
        <xdr:cNvSpPr>
          <a:spLocks noChangeAspect="1" noChangeArrowheads="1"/>
        </xdr:cNvSpPr>
      </xdr:nvSpPr>
      <xdr:spPr bwMode="auto">
        <a:xfrm>
          <a:off x="202565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683</xdr:row>
      <xdr:rowOff>0</xdr:rowOff>
    </xdr:from>
    <xdr:to>
      <xdr:col>2</xdr:col>
      <xdr:colOff>304800</xdr:colOff>
      <xdr:row>683</xdr:row>
      <xdr:rowOff>304800</xdr:rowOff>
    </xdr:to>
    <xdr:sp macro="" textlink="">
      <xdr:nvSpPr>
        <xdr:cNvPr id="27709" name="AutoShape 4157" descr="https://adas-server.mobiledrivetech.com/polarion/icons/default/enums/type_spike.gif">
          <a:hlinkClick xmlns:r="http://schemas.openxmlformats.org/officeDocument/2006/relationships" r:id="rId1364" tgtFrame="_blank"/>
          <a:extLst>
            <a:ext uri="{FF2B5EF4-FFF2-40B4-BE49-F238E27FC236}">
              <a16:creationId xmlns:a16="http://schemas.microsoft.com/office/drawing/2014/main" id="{4F809BBD-BE82-4486-81BF-8906378AC0A3}"/>
            </a:ext>
          </a:extLst>
        </xdr:cNvPr>
        <xdr:cNvSpPr>
          <a:spLocks noChangeAspect="1" noChangeArrowheads="1"/>
        </xdr:cNvSpPr>
      </xdr:nvSpPr>
      <xdr:spPr bwMode="auto">
        <a:xfrm>
          <a:off x="265430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683</xdr:row>
      <xdr:rowOff>0</xdr:rowOff>
    </xdr:from>
    <xdr:to>
      <xdr:col>3</xdr:col>
      <xdr:colOff>304800</xdr:colOff>
      <xdr:row>683</xdr:row>
      <xdr:rowOff>304800</xdr:rowOff>
    </xdr:to>
    <xdr:sp macro="" textlink="">
      <xdr:nvSpPr>
        <xdr:cNvPr id="27710" name="AutoShape 4158" descr="https://adas-server.mobiledrivetech.com/polarion/icons/default/enums/type_spike.gif">
          <a:hlinkClick xmlns:r="http://schemas.openxmlformats.org/officeDocument/2006/relationships" r:id="rId1364" tgtFrame="_top"/>
          <a:extLst>
            <a:ext uri="{FF2B5EF4-FFF2-40B4-BE49-F238E27FC236}">
              <a16:creationId xmlns:a16="http://schemas.microsoft.com/office/drawing/2014/main" id="{27DF236E-D84F-4DD4-AB2B-9783E196EFA8}"/>
            </a:ext>
          </a:extLst>
        </xdr:cNvPr>
        <xdr:cNvSpPr>
          <a:spLocks noChangeAspect="1" noChangeArrowheads="1"/>
        </xdr:cNvSpPr>
      </xdr:nvSpPr>
      <xdr:spPr bwMode="auto">
        <a:xfrm>
          <a:off x="5797550" y="445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684</xdr:row>
      <xdr:rowOff>0</xdr:rowOff>
    </xdr:from>
    <xdr:to>
      <xdr:col>0</xdr:col>
      <xdr:colOff>304800</xdr:colOff>
      <xdr:row>684</xdr:row>
      <xdr:rowOff>304800</xdr:rowOff>
    </xdr:to>
    <xdr:sp macro="" textlink="">
      <xdr:nvSpPr>
        <xdr:cNvPr id="27711" name="AutoShape 4159" descr="https://adas-server.mobiledrivetech.com/polarion/ria/images/suspect.gif">
          <a:extLst>
            <a:ext uri="{FF2B5EF4-FFF2-40B4-BE49-F238E27FC236}">
              <a16:creationId xmlns:a16="http://schemas.microsoft.com/office/drawing/2014/main" id="{F1783112-7798-4B55-BAEA-EB1DA478883D}"/>
            </a:ext>
          </a:extLst>
        </xdr:cNvPr>
        <xdr:cNvSpPr>
          <a:spLocks noChangeAspect="1" noChangeArrowheads="1"/>
        </xdr:cNvSpPr>
      </xdr:nvSpPr>
      <xdr:spPr bwMode="auto">
        <a:xfrm>
          <a:off x="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684</xdr:row>
      <xdr:rowOff>0</xdr:rowOff>
    </xdr:from>
    <xdr:to>
      <xdr:col>0</xdr:col>
      <xdr:colOff>615950</xdr:colOff>
      <xdr:row>684</xdr:row>
      <xdr:rowOff>304800</xdr:rowOff>
    </xdr:to>
    <xdr:sp macro="" textlink="">
      <xdr:nvSpPr>
        <xdr:cNvPr id="27712" name="AutoShape 4160">
          <a:extLst>
            <a:ext uri="{FF2B5EF4-FFF2-40B4-BE49-F238E27FC236}">
              <a16:creationId xmlns:a16="http://schemas.microsoft.com/office/drawing/2014/main" id="{3479EB7E-865F-47D2-BA40-D1DDA30C8CF1}"/>
            </a:ext>
          </a:extLst>
        </xdr:cNvPr>
        <xdr:cNvSpPr>
          <a:spLocks noChangeAspect="1" noChangeArrowheads="1"/>
        </xdr:cNvSpPr>
      </xdr:nvSpPr>
      <xdr:spPr bwMode="auto">
        <a:xfrm>
          <a:off x="31115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684</xdr:row>
      <xdr:rowOff>0</xdr:rowOff>
    </xdr:from>
    <xdr:to>
      <xdr:col>0</xdr:col>
      <xdr:colOff>927100</xdr:colOff>
      <xdr:row>684</xdr:row>
      <xdr:rowOff>304800</xdr:rowOff>
    </xdr:to>
    <xdr:sp macro="" textlink="">
      <xdr:nvSpPr>
        <xdr:cNvPr id="27713" name="AutoShape 4161" descr="https://adas-server.mobiledrivetech.com/polarion/icons/default/enums/type_purple_spec.png">
          <a:hlinkClick xmlns:r="http://schemas.openxmlformats.org/officeDocument/2006/relationships" r:id="rId1365" tgtFrame="_blank"/>
          <a:extLst>
            <a:ext uri="{FF2B5EF4-FFF2-40B4-BE49-F238E27FC236}">
              <a16:creationId xmlns:a16="http://schemas.microsoft.com/office/drawing/2014/main" id="{0C210B51-6D8C-48A9-B429-2F60A0E93D80}"/>
            </a:ext>
          </a:extLst>
        </xdr:cNvPr>
        <xdr:cNvSpPr>
          <a:spLocks noChangeAspect="1" noChangeArrowheads="1"/>
        </xdr:cNvSpPr>
      </xdr:nvSpPr>
      <xdr:spPr bwMode="auto">
        <a:xfrm>
          <a:off x="62230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684</xdr:row>
      <xdr:rowOff>0</xdr:rowOff>
    </xdr:from>
    <xdr:to>
      <xdr:col>1</xdr:col>
      <xdr:colOff>304800</xdr:colOff>
      <xdr:row>684</xdr:row>
      <xdr:rowOff>304800</xdr:rowOff>
    </xdr:to>
    <xdr:sp macro="" textlink="">
      <xdr:nvSpPr>
        <xdr:cNvPr id="27714" name="AutoShape 4162" descr="https://adas-server.mobiledrivetech.com/polarion/icons/default/enums/type_purple_spec.png">
          <a:hlinkClick xmlns:r="http://schemas.openxmlformats.org/officeDocument/2006/relationships" r:id="rId1365" tgtFrame="_top"/>
          <a:extLst>
            <a:ext uri="{FF2B5EF4-FFF2-40B4-BE49-F238E27FC236}">
              <a16:creationId xmlns:a16="http://schemas.microsoft.com/office/drawing/2014/main" id="{67F88867-760E-46B6-A666-DB63664964A6}"/>
            </a:ext>
          </a:extLst>
        </xdr:cNvPr>
        <xdr:cNvSpPr>
          <a:spLocks noChangeAspect="1" noChangeArrowheads="1"/>
        </xdr:cNvSpPr>
      </xdr:nvSpPr>
      <xdr:spPr bwMode="auto">
        <a:xfrm>
          <a:off x="202565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684</xdr:row>
      <xdr:rowOff>0</xdr:rowOff>
    </xdr:from>
    <xdr:to>
      <xdr:col>2</xdr:col>
      <xdr:colOff>304800</xdr:colOff>
      <xdr:row>684</xdr:row>
      <xdr:rowOff>304800</xdr:rowOff>
    </xdr:to>
    <xdr:sp macro="" textlink="">
      <xdr:nvSpPr>
        <xdr:cNvPr id="27715" name="AutoShape 4163" descr="https://adas-server.mobiledrivetech.com/polarion/ria/images/suspect.gif">
          <a:extLst>
            <a:ext uri="{FF2B5EF4-FFF2-40B4-BE49-F238E27FC236}">
              <a16:creationId xmlns:a16="http://schemas.microsoft.com/office/drawing/2014/main" id="{8CF3E3C6-1EC8-424A-85A6-D10488BD1D1F}"/>
            </a:ext>
          </a:extLst>
        </xdr:cNvPr>
        <xdr:cNvSpPr>
          <a:spLocks noChangeAspect="1" noChangeArrowheads="1"/>
        </xdr:cNvSpPr>
      </xdr:nvSpPr>
      <xdr:spPr bwMode="auto">
        <a:xfrm>
          <a:off x="265430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684</xdr:row>
      <xdr:rowOff>0</xdr:rowOff>
    </xdr:from>
    <xdr:to>
      <xdr:col>2</xdr:col>
      <xdr:colOff>615950</xdr:colOff>
      <xdr:row>684</xdr:row>
      <xdr:rowOff>304800</xdr:rowOff>
    </xdr:to>
    <xdr:sp macro="" textlink="">
      <xdr:nvSpPr>
        <xdr:cNvPr id="27716" name="AutoShape 4164">
          <a:extLst>
            <a:ext uri="{FF2B5EF4-FFF2-40B4-BE49-F238E27FC236}">
              <a16:creationId xmlns:a16="http://schemas.microsoft.com/office/drawing/2014/main" id="{CA278AFF-FA79-40F0-885D-B5774C36DE43}"/>
            </a:ext>
          </a:extLst>
        </xdr:cNvPr>
        <xdr:cNvSpPr>
          <a:spLocks noChangeAspect="1" noChangeArrowheads="1"/>
        </xdr:cNvSpPr>
      </xdr:nvSpPr>
      <xdr:spPr bwMode="auto">
        <a:xfrm>
          <a:off x="296545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684</xdr:row>
      <xdr:rowOff>0</xdr:rowOff>
    </xdr:from>
    <xdr:to>
      <xdr:col>2</xdr:col>
      <xdr:colOff>927100</xdr:colOff>
      <xdr:row>684</xdr:row>
      <xdr:rowOff>304800</xdr:rowOff>
    </xdr:to>
    <xdr:sp macro="" textlink="">
      <xdr:nvSpPr>
        <xdr:cNvPr id="27717" name="AutoShape 4165" descr="https://adas-server.mobiledrivetech.com/polarion/icons/default/enums/type_spike.gif">
          <a:hlinkClick xmlns:r="http://schemas.openxmlformats.org/officeDocument/2006/relationships" r:id="rId1366" tgtFrame="_blank"/>
          <a:extLst>
            <a:ext uri="{FF2B5EF4-FFF2-40B4-BE49-F238E27FC236}">
              <a16:creationId xmlns:a16="http://schemas.microsoft.com/office/drawing/2014/main" id="{8943E993-8F36-4671-922E-B57A8A1954AB}"/>
            </a:ext>
          </a:extLst>
        </xdr:cNvPr>
        <xdr:cNvSpPr>
          <a:spLocks noChangeAspect="1" noChangeArrowheads="1"/>
        </xdr:cNvSpPr>
      </xdr:nvSpPr>
      <xdr:spPr bwMode="auto">
        <a:xfrm>
          <a:off x="327660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684</xdr:row>
      <xdr:rowOff>0</xdr:rowOff>
    </xdr:from>
    <xdr:to>
      <xdr:col>3</xdr:col>
      <xdr:colOff>304800</xdr:colOff>
      <xdr:row>684</xdr:row>
      <xdr:rowOff>304800</xdr:rowOff>
    </xdr:to>
    <xdr:sp macro="" textlink="">
      <xdr:nvSpPr>
        <xdr:cNvPr id="27718" name="AutoShape 4166" descr="https://adas-server.mobiledrivetech.com/polarion/icons/default/enums/type_spike.gif">
          <a:hlinkClick xmlns:r="http://schemas.openxmlformats.org/officeDocument/2006/relationships" r:id="rId1366" tgtFrame="_top"/>
          <a:extLst>
            <a:ext uri="{FF2B5EF4-FFF2-40B4-BE49-F238E27FC236}">
              <a16:creationId xmlns:a16="http://schemas.microsoft.com/office/drawing/2014/main" id="{106B6697-12E8-4410-806E-6810052F3D49}"/>
            </a:ext>
          </a:extLst>
        </xdr:cNvPr>
        <xdr:cNvSpPr>
          <a:spLocks noChangeAspect="1" noChangeArrowheads="1"/>
        </xdr:cNvSpPr>
      </xdr:nvSpPr>
      <xdr:spPr bwMode="auto">
        <a:xfrm>
          <a:off x="5797550" y="4463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685</xdr:row>
      <xdr:rowOff>0</xdr:rowOff>
    </xdr:from>
    <xdr:to>
      <xdr:col>0</xdr:col>
      <xdr:colOff>304800</xdr:colOff>
      <xdr:row>685</xdr:row>
      <xdr:rowOff>304800</xdr:rowOff>
    </xdr:to>
    <xdr:sp macro="" textlink="">
      <xdr:nvSpPr>
        <xdr:cNvPr id="27719" name="AutoShape 4167" descr="https://adas-server.mobiledrivetech.com/polarion/ria/images/suspect.gif">
          <a:extLst>
            <a:ext uri="{FF2B5EF4-FFF2-40B4-BE49-F238E27FC236}">
              <a16:creationId xmlns:a16="http://schemas.microsoft.com/office/drawing/2014/main" id="{1D4A5AAC-E3B4-4756-8F9D-16CF239530F9}"/>
            </a:ext>
          </a:extLst>
        </xdr:cNvPr>
        <xdr:cNvSpPr>
          <a:spLocks noChangeAspect="1" noChangeArrowheads="1"/>
        </xdr:cNvSpPr>
      </xdr:nvSpPr>
      <xdr:spPr bwMode="auto">
        <a:xfrm>
          <a:off x="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685</xdr:row>
      <xdr:rowOff>0</xdr:rowOff>
    </xdr:from>
    <xdr:to>
      <xdr:col>0</xdr:col>
      <xdr:colOff>615950</xdr:colOff>
      <xdr:row>685</xdr:row>
      <xdr:rowOff>304800</xdr:rowOff>
    </xdr:to>
    <xdr:sp macro="" textlink="">
      <xdr:nvSpPr>
        <xdr:cNvPr id="27720" name="AutoShape 4168">
          <a:extLst>
            <a:ext uri="{FF2B5EF4-FFF2-40B4-BE49-F238E27FC236}">
              <a16:creationId xmlns:a16="http://schemas.microsoft.com/office/drawing/2014/main" id="{CC22AE75-6237-4904-A674-915E404A3EA8}"/>
            </a:ext>
          </a:extLst>
        </xdr:cNvPr>
        <xdr:cNvSpPr>
          <a:spLocks noChangeAspect="1" noChangeArrowheads="1"/>
        </xdr:cNvSpPr>
      </xdr:nvSpPr>
      <xdr:spPr bwMode="auto">
        <a:xfrm>
          <a:off x="31115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685</xdr:row>
      <xdr:rowOff>0</xdr:rowOff>
    </xdr:from>
    <xdr:to>
      <xdr:col>0</xdr:col>
      <xdr:colOff>927100</xdr:colOff>
      <xdr:row>685</xdr:row>
      <xdr:rowOff>304800</xdr:rowOff>
    </xdr:to>
    <xdr:sp macro="" textlink="">
      <xdr:nvSpPr>
        <xdr:cNvPr id="27721" name="AutoShape 4169" descr="https://adas-server.mobiledrivetech.com/polarion/icons/default/enums/type_purple_spec.png">
          <a:hlinkClick xmlns:r="http://schemas.openxmlformats.org/officeDocument/2006/relationships" r:id="rId1367" tgtFrame="_blank"/>
          <a:extLst>
            <a:ext uri="{FF2B5EF4-FFF2-40B4-BE49-F238E27FC236}">
              <a16:creationId xmlns:a16="http://schemas.microsoft.com/office/drawing/2014/main" id="{3B8F51DD-29DB-43D4-B686-F352134D5394}"/>
            </a:ext>
          </a:extLst>
        </xdr:cNvPr>
        <xdr:cNvSpPr>
          <a:spLocks noChangeAspect="1" noChangeArrowheads="1"/>
        </xdr:cNvSpPr>
      </xdr:nvSpPr>
      <xdr:spPr bwMode="auto">
        <a:xfrm>
          <a:off x="62230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685</xdr:row>
      <xdr:rowOff>0</xdr:rowOff>
    </xdr:from>
    <xdr:to>
      <xdr:col>1</xdr:col>
      <xdr:colOff>304800</xdr:colOff>
      <xdr:row>685</xdr:row>
      <xdr:rowOff>304800</xdr:rowOff>
    </xdr:to>
    <xdr:sp macro="" textlink="">
      <xdr:nvSpPr>
        <xdr:cNvPr id="27722" name="AutoShape 4170" descr="https://adas-server.mobiledrivetech.com/polarion/icons/default/enums/type_purple_spec.png">
          <a:hlinkClick xmlns:r="http://schemas.openxmlformats.org/officeDocument/2006/relationships" r:id="rId1367" tgtFrame="_top"/>
          <a:extLst>
            <a:ext uri="{FF2B5EF4-FFF2-40B4-BE49-F238E27FC236}">
              <a16:creationId xmlns:a16="http://schemas.microsoft.com/office/drawing/2014/main" id="{49641521-05E1-4504-A1BA-653F86ECF796}"/>
            </a:ext>
          </a:extLst>
        </xdr:cNvPr>
        <xdr:cNvSpPr>
          <a:spLocks noChangeAspect="1" noChangeArrowheads="1"/>
        </xdr:cNvSpPr>
      </xdr:nvSpPr>
      <xdr:spPr bwMode="auto">
        <a:xfrm>
          <a:off x="202565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685</xdr:row>
      <xdr:rowOff>0</xdr:rowOff>
    </xdr:from>
    <xdr:to>
      <xdr:col>2</xdr:col>
      <xdr:colOff>304800</xdr:colOff>
      <xdr:row>685</xdr:row>
      <xdr:rowOff>304800</xdr:rowOff>
    </xdr:to>
    <xdr:sp macro="" textlink="">
      <xdr:nvSpPr>
        <xdr:cNvPr id="27723" name="AutoShape 4171" descr="https://adas-server.mobiledrivetech.com/polarion/icons/default/enums/type_spike.gif">
          <a:hlinkClick xmlns:r="http://schemas.openxmlformats.org/officeDocument/2006/relationships" r:id="rId1368" tgtFrame="_blank"/>
          <a:extLst>
            <a:ext uri="{FF2B5EF4-FFF2-40B4-BE49-F238E27FC236}">
              <a16:creationId xmlns:a16="http://schemas.microsoft.com/office/drawing/2014/main" id="{4871DDAF-E42F-4967-9BE9-01F9A4A1C5BB}"/>
            </a:ext>
          </a:extLst>
        </xdr:cNvPr>
        <xdr:cNvSpPr>
          <a:spLocks noChangeAspect="1" noChangeArrowheads="1"/>
        </xdr:cNvSpPr>
      </xdr:nvSpPr>
      <xdr:spPr bwMode="auto">
        <a:xfrm>
          <a:off x="265430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685</xdr:row>
      <xdr:rowOff>0</xdr:rowOff>
    </xdr:from>
    <xdr:to>
      <xdr:col>3</xdr:col>
      <xdr:colOff>304800</xdr:colOff>
      <xdr:row>685</xdr:row>
      <xdr:rowOff>304800</xdr:rowOff>
    </xdr:to>
    <xdr:sp macro="" textlink="">
      <xdr:nvSpPr>
        <xdr:cNvPr id="27724" name="AutoShape 4172" descr="https://adas-server.mobiledrivetech.com/polarion/icons/default/enums/type_spike.gif">
          <a:hlinkClick xmlns:r="http://schemas.openxmlformats.org/officeDocument/2006/relationships" r:id="rId1368" tgtFrame="_top"/>
          <a:extLst>
            <a:ext uri="{FF2B5EF4-FFF2-40B4-BE49-F238E27FC236}">
              <a16:creationId xmlns:a16="http://schemas.microsoft.com/office/drawing/2014/main" id="{DA2F621B-4A5E-441D-8A10-BC785FA207D6}"/>
            </a:ext>
          </a:extLst>
        </xdr:cNvPr>
        <xdr:cNvSpPr>
          <a:spLocks noChangeAspect="1" noChangeArrowheads="1"/>
        </xdr:cNvSpPr>
      </xdr:nvSpPr>
      <xdr:spPr bwMode="auto">
        <a:xfrm>
          <a:off x="5797550" y="4470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686</xdr:row>
      <xdr:rowOff>0</xdr:rowOff>
    </xdr:from>
    <xdr:to>
      <xdr:col>0</xdr:col>
      <xdr:colOff>304800</xdr:colOff>
      <xdr:row>686</xdr:row>
      <xdr:rowOff>304800</xdr:rowOff>
    </xdr:to>
    <xdr:sp macro="" textlink="">
      <xdr:nvSpPr>
        <xdr:cNvPr id="27725" name="AutoShape 4173" descr="https://adas-server.mobiledrivetech.com/polarion/ria/images/suspect.gif">
          <a:extLst>
            <a:ext uri="{FF2B5EF4-FFF2-40B4-BE49-F238E27FC236}">
              <a16:creationId xmlns:a16="http://schemas.microsoft.com/office/drawing/2014/main" id="{11CA9EA5-0B9C-4D60-B1B6-9CC4B8F622B8}"/>
            </a:ext>
          </a:extLst>
        </xdr:cNvPr>
        <xdr:cNvSpPr>
          <a:spLocks noChangeAspect="1" noChangeArrowheads="1"/>
        </xdr:cNvSpPr>
      </xdr:nvSpPr>
      <xdr:spPr bwMode="auto">
        <a:xfrm>
          <a:off x="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686</xdr:row>
      <xdr:rowOff>0</xdr:rowOff>
    </xdr:from>
    <xdr:to>
      <xdr:col>0</xdr:col>
      <xdr:colOff>615950</xdr:colOff>
      <xdr:row>686</xdr:row>
      <xdr:rowOff>304800</xdr:rowOff>
    </xdr:to>
    <xdr:sp macro="" textlink="">
      <xdr:nvSpPr>
        <xdr:cNvPr id="27726" name="AutoShape 4174">
          <a:extLst>
            <a:ext uri="{FF2B5EF4-FFF2-40B4-BE49-F238E27FC236}">
              <a16:creationId xmlns:a16="http://schemas.microsoft.com/office/drawing/2014/main" id="{C4754B5F-607B-472C-94DD-DF672860A78D}"/>
            </a:ext>
          </a:extLst>
        </xdr:cNvPr>
        <xdr:cNvSpPr>
          <a:spLocks noChangeAspect="1" noChangeArrowheads="1"/>
        </xdr:cNvSpPr>
      </xdr:nvSpPr>
      <xdr:spPr bwMode="auto">
        <a:xfrm>
          <a:off x="31115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686</xdr:row>
      <xdr:rowOff>0</xdr:rowOff>
    </xdr:from>
    <xdr:to>
      <xdr:col>0</xdr:col>
      <xdr:colOff>927100</xdr:colOff>
      <xdr:row>686</xdr:row>
      <xdr:rowOff>304800</xdr:rowOff>
    </xdr:to>
    <xdr:sp macro="" textlink="">
      <xdr:nvSpPr>
        <xdr:cNvPr id="27727" name="AutoShape 4175" descr="https://adas-server.mobiledrivetech.com/polarion/icons/default/enums/type_purple_spec.png">
          <a:hlinkClick xmlns:r="http://schemas.openxmlformats.org/officeDocument/2006/relationships" r:id="rId1369" tgtFrame="_blank"/>
          <a:extLst>
            <a:ext uri="{FF2B5EF4-FFF2-40B4-BE49-F238E27FC236}">
              <a16:creationId xmlns:a16="http://schemas.microsoft.com/office/drawing/2014/main" id="{1B83E115-B8BE-4447-B043-C0CBCF75A1D9}"/>
            </a:ext>
          </a:extLst>
        </xdr:cNvPr>
        <xdr:cNvSpPr>
          <a:spLocks noChangeAspect="1" noChangeArrowheads="1"/>
        </xdr:cNvSpPr>
      </xdr:nvSpPr>
      <xdr:spPr bwMode="auto">
        <a:xfrm>
          <a:off x="62230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686</xdr:row>
      <xdr:rowOff>0</xdr:rowOff>
    </xdr:from>
    <xdr:to>
      <xdr:col>1</xdr:col>
      <xdr:colOff>304800</xdr:colOff>
      <xdr:row>686</xdr:row>
      <xdr:rowOff>304800</xdr:rowOff>
    </xdr:to>
    <xdr:sp macro="" textlink="">
      <xdr:nvSpPr>
        <xdr:cNvPr id="27728" name="AutoShape 4176" descr="https://adas-server.mobiledrivetech.com/polarion/icons/default/enums/type_purple_spec.png">
          <a:hlinkClick xmlns:r="http://schemas.openxmlformats.org/officeDocument/2006/relationships" r:id="rId1369" tgtFrame="_top"/>
          <a:extLst>
            <a:ext uri="{FF2B5EF4-FFF2-40B4-BE49-F238E27FC236}">
              <a16:creationId xmlns:a16="http://schemas.microsoft.com/office/drawing/2014/main" id="{210910AB-A993-44B0-8923-D77FED69F1B6}"/>
            </a:ext>
          </a:extLst>
        </xdr:cNvPr>
        <xdr:cNvSpPr>
          <a:spLocks noChangeAspect="1" noChangeArrowheads="1"/>
        </xdr:cNvSpPr>
      </xdr:nvSpPr>
      <xdr:spPr bwMode="auto">
        <a:xfrm>
          <a:off x="202565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686</xdr:row>
      <xdr:rowOff>0</xdr:rowOff>
    </xdr:from>
    <xdr:to>
      <xdr:col>2</xdr:col>
      <xdr:colOff>304800</xdr:colOff>
      <xdr:row>686</xdr:row>
      <xdr:rowOff>304800</xdr:rowOff>
    </xdr:to>
    <xdr:sp macro="" textlink="">
      <xdr:nvSpPr>
        <xdr:cNvPr id="27729" name="AutoShape 4177" descr="https://adas-server.mobiledrivetech.com/polarion/icons/default/enums/type_spike.gif">
          <a:hlinkClick xmlns:r="http://schemas.openxmlformats.org/officeDocument/2006/relationships" r:id="rId1370" tgtFrame="_blank"/>
          <a:extLst>
            <a:ext uri="{FF2B5EF4-FFF2-40B4-BE49-F238E27FC236}">
              <a16:creationId xmlns:a16="http://schemas.microsoft.com/office/drawing/2014/main" id="{0DDD36AA-5A98-43E1-828B-5D1F99433505}"/>
            </a:ext>
          </a:extLst>
        </xdr:cNvPr>
        <xdr:cNvSpPr>
          <a:spLocks noChangeAspect="1" noChangeArrowheads="1"/>
        </xdr:cNvSpPr>
      </xdr:nvSpPr>
      <xdr:spPr bwMode="auto">
        <a:xfrm>
          <a:off x="265430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686</xdr:row>
      <xdr:rowOff>0</xdr:rowOff>
    </xdr:from>
    <xdr:to>
      <xdr:col>3</xdr:col>
      <xdr:colOff>304800</xdr:colOff>
      <xdr:row>686</xdr:row>
      <xdr:rowOff>304800</xdr:rowOff>
    </xdr:to>
    <xdr:sp macro="" textlink="">
      <xdr:nvSpPr>
        <xdr:cNvPr id="27730" name="AutoShape 4178" descr="https://adas-server.mobiledrivetech.com/polarion/icons/default/enums/type_spike.gif">
          <a:hlinkClick xmlns:r="http://schemas.openxmlformats.org/officeDocument/2006/relationships" r:id="rId1370" tgtFrame="_top"/>
          <a:extLst>
            <a:ext uri="{FF2B5EF4-FFF2-40B4-BE49-F238E27FC236}">
              <a16:creationId xmlns:a16="http://schemas.microsoft.com/office/drawing/2014/main" id="{56273244-49B3-434A-9E27-B8937CE0A4EA}"/>
            </a:ext>
          </a:extLst>
        </xdr:cNvPr>
        <xdr:cNvSpPr>
          <a:spLocks noChangeAspect="1" noChangeArrowheads="1"/>
        </xdr:cNvSpPr>
      </xdr:nvSpPr>
      <xdr:spPr bwMode="auto">
        <a:xfrm>
          <a:off x="5797550" y="447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687</xdr:row>
      <xdr:rowOff>0</xdr:rowOff>
    </xdr:from>
    <xdr:to>
      <xdr:col>0</xdr:col>
      <xdr:colOff>304800</xdr:colOff>
      <xdr:row>687</xdr:row>
      <xdr:rowOff>304800</xdr:rowOff>
    </xdr:to>
    <xdr:sp macro="" textlink="">
      <xdr:nvSpPr>
        <xdr:cNvPr id="27731" name="AutoShape 4179" descr="https://adas-server.mobiledrivetech.com/polarion/ria/images/suspect.gif">
          <a:extLst>
            <a:ext uri="{FF2B5EF4-FFF2-40B4-BE49-F238E27FC236}">
              <a16:creationId xmlns:a16="http://schemas.microsoft.com/office/drawing/2014/main" id="{CCEAA10E-E36A-4C57-B7AD-8DC2284B8EBA}"/>
            </a:ext>
          </a:extLst>
        </xdr:cNvPr>
        <xdr:cNvSpPr>
          <a:spLocks noChangeAspect="1" noChangeArrowheads="1"/>
        </xdr:cNvSpPr>
      </xdr:nvSpPr>
      <xdr:spPr bwMode="auto">
        <a:xfrm>
          <a:off x="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687</xdr:row>
      <xdr:rowOff>0</xdr:rowOff>
    </xdr:from>
    <xdr:to>
      <xdr:col>0</xdr:col>
      <xdr:colOff>615950</xdr:colOff>
      <xdr:row>687</xdr:row>
      <xdr:rowOff>304800</xdr:rowOff>
    </xdr:to>
    <xdr:sp macro="" textlink="">
      <xdr:nvSpPr>
        <xdr:cNvPr id="27732" name="AutoShape 4180">
          <a:extLst>
            <a:ext uri="{FF2B5EF4-FFF2-40B4-BE49-F238E27FC236}">
              <a16:creationId xmlns:a16="http://schemas.microsoft.com/office/drawing/2014/main" id="{C3A524BE-DD47-4E17-9E3B-F724CF80A1CD}"/>
            </a:ext>
          </a:extLst>
        </xdr:cNvPr>
        <xdr:cNvSpPr>
          <a:spLocks noChangeAspect="1" noChangeArrowheads="1"/>
        </xdr:cNvSpPr>
      </xdr:nvSpPr>
      <xdr:spPr bwMode="auto">
        <a:xfrm>
          <a:off x="31115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687</xdr:row>
      <xdr:rowOff>0</xdr:rowOff>
    </xdr:from>
    <xdr:to>
      <xdr:col>0</xdr:col>
      <xdr:colOff>927100</xdr:colOff>
      <xdr:row>687</xdr:row>
      <xdr:rowOff>304800</xdr:rowOff>
    </xdr:to>
    <xdr:sp macro="" textlink="">
      <xdr:nvSpPr>
        <xdr:cNvPr id="27733" name="AutoShape 4181" descr="https://adas-server.mobiledrivetech.com/polarion/icons/default/enums/type_purple_spec.png">
          <a:hlinkClick xmlns:r="http://schemas.openxmlformats.org/officeDocument/2006/relationships" r:id="rId1371" tgtFrame="_blank"/>
          <a:extLst>
            <a:ext uri="{FF2B5EF4-FFF2-40B4-BE49-F238E27FC236}">
              <a16:creationId xmlns:a16="http://schemas.microsoft.com/office/drawing/2014/main" id="{EA2BFD6D-63B3-4C80-A258-A7BF529B8245}"/>
            </a:ext>
          </a:extLst>
        </xdr:cNvPr>
        <xdr:cNvSpPr>
          <a:spLocks noChangeAspect="1" noChangeArrowheads="1"/>
        </xdr:cNvSpPr>
      </xdr:nvSpPr>
      <xdr:spPr bwMode="auto">
        <a:xfrm>
          <a:off x="62230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687</xdr:row>
      <xdr:rowOff>0</xdr:rowOff>
    </xdr:from>
    <xdr:to>
      <xdr:col>1</xdr:col>
      <xdr:colOff>304800</xdr:colOff>
      <xdr:row>687</xdr:row>
      <xdr:rowOff>304800</xdr:rowOff>
    </xdr:to>
    <xdr:sp macro="" textlink="">
      <xdr:nvSpPr>
        <xdr:cNvPr id="27734" name="AutoShape 4182" descr="https://adas-server.mobiledrivetech.com/polarion/icons/default/enums/type_purple_spec.png">
          <a:hlinkClick xmlns:r="http://schemas.openxmlformats.org/officeDocument/2006/relationships" r:id="rId1371" tgtFrame="_top"/>
          <a:extLst>
            <a:ext uri="{FF2B5EF4-FFF2-40B4-BE49-F238E27FC236}">
              <a16:creationId xmlns:a16="http://schemas.microsoft.com/office/drawing/2014/main" id="{D93B3FE1-9902-4840-815D-3D23B0268CA1}"/>
            </a:ext>
          </a:extLst>
        </xdr:cNvPr>
        <xdr:cNvSpPr>
          <a:spLocks noChangeAspect="1" noChangeArrowheads="1"/>
        </xdr:cNvSpPr>
      </xdr:nvSpPr>
      <xdr:spPr bwMode="auto">
        <a:xfrm>
          <a:off x="202565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687</xdr:row>
      <xdr:rowOff>0</xdr:rowOff>
    </xdr:from>
    <xdr:to>
      <xdr:col>2</xdr:col>
      <xdr:colOff>304800</xdr:colOff>
      <xdr:row>687</xdr:row>
      <xdr:rowOff>304800</xdr:rowOff>
    </xdr:to>
    <xdr:sp macro="" textlink="">
      <xdr:nvSpPr>
        <xdr:cNvPr id="27735" name="AutoShape 4183" descr="https://adas-server.mobiledrivetech.com/polarion/icons/default/enums/type_spike.gif">
          <a:hlinkClick xmlns:r="http://schemas.openxmlformats.org/officeDocument/2006/relationships" r:id="rId1372" tgtFrame="_blank"/>
          <a:extLst>
            <a:ext uri="{FF2B5EF4-FFF2-40B4-BE49-F238E27FC236}">
              <a16:creationId xmlns:a16="http://schemas.microsoft.com/office/drawing/2014/main" id="{7AEB8570-5F7D-4E98-B71B-12B6F1BF0F2F}"/>
            </a:ext>
          </a:extLst>
        </xdr:cNvPr>
        <xdr:cNvSpPr>
          <a:spLocks noChangeAspect="1" noChangeArrowheads="1"/>
        </xdr:cNvSpPr>
      </xdr:nvSpPr>
      <xdr:spPr bwMode="auto">
        <a:xfrm>
          <a:off x="265430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687</xdr:row>
      <xdr:rowOff>0</xdr:rowOff>
    </xdr:from>
    <xdr:to>
      <xdr:col>3</xdr:col>
      <xdr:colOff>304800</xdr:colOff>
      <xdr:row>687</xdr:row>
      <xdr:rowOff>304800</xdr:rowOff>
    </xdr:to>
    <xdr:sp macro="" textlink="">
      <xdr:nvSpPr>
        <xdr:cNvPr id="27736" name="AutoShape 4184" descr="https://adas-server.mobiledrivetech.com/polarion/icons/default/enums/type_spike.gif">
          <a:hlinkClick xmlns:r="http://schemas.openxmlformats.org/officeDocument/2006/relationships" r:id="rId1372" tgtFrame="_top"/>
          <a:extLst>
            <a:ext uri="{FF2B5EF4-FFF2-40B4-BE49-F238E27FC236}">
              <a16:creationId xmlns:a16="http://schemas.microsoft.com/office/drawing/2014/main" id="{C2F643D8-22CB-4756-BA9D-2CE465833FB5}"/>
            </a:ext>
          </a:extLst>
        </xdr:cNvPr>
        <xdr:cNvSpPr>
          <a:spLocks noChangeAspect="1" noChangeArrowheads="1"/>
        </xdr:cNvSpPr>
      </xdr:nvSpPr>
      <xdr:spPr bwMode="auto">
        <a:xfrm>
          <a:off x="5797550" y="4483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688</xdr:row>
      <xdr:rowOff>0</xdr:rowOff>
    </xdr:from>
    <xdr:to>
      <xdr:col>0</xdr:col>
      <xdr:colOff>304800</xdr:colOff>
      <xdr:row>688</xdr:row>
      <xdr:rowOff>304800</xdr:rowOff>
    </xdr:to>
    <xdr:sp macro="" textlink="">
      <xdr:nvSpPr>
        <xdr:cNvPr id="27737" name="AutoShape 4185" descr="https://adas-server.mobiledrivetech.com/polarion/ria/images/suspect.gif">
          <a:extLst>
            <a:ext uri="{FF2B5EF4-FFF2-40B4-BE49-F238E27FC236}">
              <a16:creationId xmlns:a16="http://schemas.microsoft.com/office/drawing/2014/main" id="{4DC3FB54-23A3-4964-B28D-E46F8A438CB0}"/>
            </a:ext>
          </a:extLst>
        </xdr:cNvPr>
        <xdr:cNvSpPr>
          <a:spLocks noChangeAspect="1" noChangeArrowheads="1"/>
        </xdr:cNvSpPr>
      </xdr:nvSpPr>
      <xdr:spPr bwMode="auto">
        <a:xfrm>
          <a:off x="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688</xdr:row>
      <xdr:rowOff>0</xdr:rowOff>
    </xdr:from>
    <xdr:to>
      <xdr:col>0</xdr:col>
      <xdr:colOff>615950</xdr:colOff>
      <xdr:row>688</xdr:row>
      <xdr:rowOff>304800</xdr:rowOff>
    </xdr:to>
    <xdr:sp macro="" textlink="">
      <xdr:nvSpPr>
        <xdr:cNvPr id="27738" name="AutoShape 4186">
          <a:extLst>
            <a:ext uri="{FF2B5EF4-FFF2-40B4-BE49-F238E27FC236}">
              <a16:creationId xmlns:a16="http://schemas.microsoft.com/office/drawing/2014/main" id="{E5981108-E5A3-48BC-8B9E-F5F2BA4F32C3}"/>
            </a:ext>
          </a:extLst>
        </xdr:cNvPr>
        <xdr:cNvSpPr>
          <a:spLocks noChangeAspect="1" noChangeArrowheads="1"/>
        </xdr:cNvSpPr>
      </xdr:nvSpPr>
      <xdr:spPr bwMode="auto">
        <a:xfrm>
          <a:off x="31115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688</xdr:row>
      <xdr:rowOff>0</xdr:rowOff>
    </xdr:from>
    <xdr:to>
      <xdr:col>0</xdr:col>
      <xdr:colOff>927100</xdr:colOff>
      <xdr:row>688</xdr:row>
      <xdr:rowOff>304800</xdr:rowOff>
    </xdr:to>
    <xdr:sp macro="" textlink="">
      <xdr:nvSpPr>
        <xdr:cNvPr id="27739" name="AutoShape 4187" descr="https://adas-server.mobiledrivetech.com/polarion/icons/default/enums/type_purple_spec.png">
          <a:hlinkClick xmlns:r="http://schemas.openxmlformats.org/officeDocument/2006/relationships" r:id="rId1373" tgtFrame="_blank"/>
          <a:extLst>
            <a:ext uri="{FF2B5EF4-FFF2-40B4-BE49-F238E27FC236}">
              <a16:creationId xmlns:a16="http://schemas.microsoft.com/office/drawing/2014/main" id="{746D8B3A-CB61-419E-A14D-4ECB786C745C}"/>
            </a:ext>
          </a:extLst>
        </xdr:cNvPr>
        <xdr:cNvSpPr>
          <a:spLocks noChangeAspect="1" noChangeArrowheads="1"/>
        </xdr:cNvSpPr>
      </xdr:nvSpPr>
      <xdr:spPr bwMode="auto">
        <a:xfrm>
          <a:off x="62230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688</xdr:row>
      <xdr:rowOff>0</xdr:rowOff>
    </xdr:from>
    <xdr:to>
      <xdr:col>1</xdr:col>
      <xdr:colOff>304800</xdr:colOff>
      <xdr:row>688</xdr:row>
      <xdr:rowOff>304800</xdr:rowOff>
    </xdr:to>
    <xdr:sp macro="" textlink="">
      <xdr:nvSpPr>
        <xdr:cNvPr id="27740" name="AutoShape 4188" descr="https://adas-server.mobiledrivetech.com/polarion/icons/default/enums/type_purple_spec.png">
          <a:hlinkClick xmlns:r="http://schemas.openxmlformats.org/officeDocument/2006/relationships" r:id="rId1373" tgtFrame="_top"/>
          <a:extLst>
            <a:ext uri="{FF2B5EF4-FFF2-40B4-BE49-F238E27FC236}">
              <a16:creationId xmlns:a16="http://schemas.microsoft.com/office/drawing/2014/main" id="{41290DF9-B7DF-4645-B910-F0CF55C6731F}"/>
            </a:ext>
          </a:extLst>
        </xdr:cNvPr>
        <xdr:cNvSpPr>
          <a:spLocks noChangeAspect="1" noChangeArrowheads="1"/>
        </xdr:cNvSpPr>
      </xdr:nvSpPr>
      <xdr:spPr bwMode="auto">
        <a:xfrm>
          <a:off x="202565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688</xdr:row>
      <xdr:rowOff>0</xdr:rowOff>
    </xdr:from>
    <xdr:to>
      <xdr:col>2</xdr:col>
      <xdr:colOff>304800</xdr:colOff>
      <xdr:row>688</xdr:row>
      <xdr:rowOff>304800</xdr:rowOff>
    </xdr:to>
    <xdr:sp macro="" textlink="">
      <xdr:nvSpPr>
        <xdr:cNvPr id="27741" name="AutoShape 4189" descr="https://adas-server.mobiledrivetech.com/polarion/icons/default/enums/type_spike.gif">
          <a:hlinkClick xmlns:r="http://schemas.openxmlformats.org/officeDocument/2006/relationships" r:id="rId1374" tgtFrame="_blank"/>
          <a:extLst>
            <a:ext uri="{FF2B5EF4-FFF2-40B4-BE49-F238E27FC236}">
              <a16:creationId xmlns:a16="http://schemas.microsoft.com/office/drawing/2014/main" id="{652B5CDB-0C3E-4685-84AC-F2082B29AE79}"/>
            </a:ext>
          </a:extLst>
        </xdr:cNvPr>
        <xdr:cNvSpPr>
          <a:spLocks noChangeAspect="1" noChangeArrowheads="1"/>
        </xdr:cNvSpPr>
      </xdr:nvSpPr>
      <xdr:spPr bwMode="auto">
        <a:xfrm>
          <a:off x="265430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688</xdr:row>
      <xdr:rowOff>0</xdr:rowOff>
    </xdr:from>
    <xdr:to>
      <xdr:col>3</xdr:col>
      <xdr:colOff>304800</xdr:colOff>
      <xdr:row>688</xdr:row>
      <xdr:rowOff>304800</xdr:rowOff>
    </xdr:to>
    <xdr:sp macro="" textlink="">
      <xdr:nvSpPr>
        <xdr:cNvPr id="27742" name="AutoShape 4190" descr="https://adas-server.mobiledrivetech.com/polarion/icons/default/enums/type_spike.gif">
          <a:hlinkClick xmlns:r="http://schemas.openxmlformats.org/officeDocument/2006/relationships" r:id="rId1374" tgtFrame="_top"/>
          <a:extLst>
            <a:ext uri="{FF2B5EF4-FFF2-40B4-BE49-F238E27FC236}">
              <a16:creationId xmlns:a16="http://schemas.microsoft.com/office/drawing/2014/main" id="{91436D91-5D8B-4C03-861E-42B73224AF9C}"/>
            </a:ext>
          </a:extLst>
        </xdr:cNvPr>
        <xdr:cNvSpPr>
          <a:spLocks noChangeAspect="1" noChangeArrowheads="1"/>
        </xdr:cNvSpPr>
      </xdr:nvSpPr>
      <xdr:spPr bwMode="auto">
        <a:xfrm>
          <a:off x="5797550" y="448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689</xdr:row>
      <xdr:rowOff>0</xdr:rowOff>
    </xdr:from>
    <xdr:to>
      <xdr:col>0</xdr:col>
      <xdr:colOff>304800</xdr:colOff>
      <xdr:row>689</xdr:row>
      <xdr:rowOff>304800</xdr:rowOff>
    </xdr:to>
    <xdr:sp macro="" textlink="">
      <xdr:nvSpPr>
        <xdr:cNvPr id="27743" name="AutoShape 4191" descr="https://adas-server.mobiledrivetech.com/polarion/ria/images/suspect.gif">
          <a:extLst>
            <a:ext uri="{FF2B5EF4-FFF2-40B4-BE49-F238E27FC236}">
              <a16:creationId xmlns:a16="http://schemas.microsoft.com/office/drawing/2014/main" id="{4BC4874D-1363-404D-8B8B-C18CA2FA4E9D}"/>
            </a:ext>
          </a:extLst>
        </xdr:cNvPr>
        <xdr:cNvSpPr>
          <a:spLocks noChangeAspect="1" noChangeArrowheads="1"/>
        </xdr:cNvSpPr>
      </xdr:nvSpPr>
      <xdr:spPr bwMode="auto">
        <a:xfrm>
          <a:off x="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689</xdr:row>
      <xdr:rowOff>0</xdr:rowOff>
    </xdr:from>
    <xdr:to>
      <xdr:col>0</xdr:col>
      <xdr:colOff>615950</xdr:colOff>
      <xdr:row>689</xdr:row>
      <xdr:rowOff>304800</xdr:rowOff>
    </xdr:to>
    <xdr:sp macro="" textlink="">
      <xdr:nvSpPr>
        <xdr:cNvPr id="27744" name="AutoShape 4192">
          <a:extLst>
            <a:ext uri="{FF2B5EF4-FFF2-40B4-BE49-F238E27FC236}">
              <a16:creationId xmlns:a16="http://schemas.microsoft.com/office/drawing/2014/main" id="{C0AA6899-30B7-474E-B614-581B6E975C62}"/>
            </a:ext>
          </a:extLst>
        </xdr:cNvPr>
        <xdr:cNvSpPr>
          <a:spLocks noChangeAspect="1" noChangeArrowheads="1"/>
        </xdr:cNvSpPr>
      </xdr:nvSpPr>
      <xdr:spPr bwMode="auto">
        <a:xfrm>
          <a:off x="31115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689</xdr:row>
      <xdr:rowOff>0</xdr:rowOff>
    </xdr:from>
    <xdr:to>
      <xdr:col>0</xdr:col>
      <xdr:colOff>927100</xdr:colOff>
      <xdr:row>689</xdr:row>
      <xdr:rowOff>304800</xdr:rowOff>
    </xdr:to>
    <xdr:sp macro="" textlink="">
      <xdr:nvSpPr>
        <xdr:cNvPr id="27745" name="AutoShape 4193" descr="https://adas-server.mobiledrivetech.com/polarion/icons/default/enums/type_purple_spec.png">
          <a:hlinkClick xmlns:r="http://schemas.openxmlformats.org/officeDocument/2006/relationships" r:id="rId1375" tgtFrame="_blank"/>
          <a:extLst>
            <a:ext uri="{FF2B5EF4-FFF2-40B4-BE49-F238E27FC236}">
              <a16:creationId xmlns:a16="http://schemas.microsoft.com/office/drawing/2014/main" id="{05BED053-A63D-41C9-B60B-6BE3EB44C5EF}"/>
            </a:ext>
          </a:extLst>
        </xdr:cNvPr>
        <xdr:cNvSpPr>
          <a:spLocks noChangeAspect="1" noChangeArrowheads="1"/>
        </xdr:cNvSpPr>
      </xdr:nvSpPr>
      <xdr:spPr bwMode="auto">
        <a:xfrm>
          <a:off x="62230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689</xdr:row>
      <xdr:rowOff>0</xdr:rowOff>
    </xdr:from>
    <xdr:to>
      <xdr:col>1</xdr:col>
      <xdr:colOff>304800</xdr:colOff>
      <xdr:row>689</xdr:row>
      <xdr:rowOff>304800</xdr:rowOff>
    </xdr:to>
    <xdr:sp macro="" textlink="">
      <xdr:nvSpPr>
        <xdr:cNvPr id="27746" name="AutoShape 4194" descr="https://adas-server.mobiledrivetech.com/polarion/icons/default/enums/type_purple_spec.png">
          <a:hlinkClick xmlns:r="http://schemas.openxmlformats.org/officeDocument/2006/relationships" r:id="rId1375" tgtFrame="_top"/>
          <a:extLst>
            <a:ext uri="{FF2B5EF4-FFF2-40B4-BE49-F238E27FC236}">
              <a16:creationId xmlns:a16="http://schemas.microsoft.com/office/drawing/2014/main" id="{D7ECB0DE-7B88-4B61-AC0D-728600D40C31}"/>
            </a:ext>
          </a:extLst>
        </xdr:cNvPr>
        <xdr:cNvSpPr>
          <a:spLocks noChangeAspect="1" noChangeArrowheads="1"/>
        </xdr:cNvSpPr>
      </xdr:nvSpPr>
      <xdr:spPr bwMode="auto">
        <a:xfrm>
          <a:off x="202565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689</xdr:row>
      <xdr:rowOff>0</xdr:rowOff>
    </xdr:from>
    <xdr:to>
      <xdr:col>2</xdr:col>
      <xdr:colOff>304800</xdr:colOff>
      <xdr:row>689</xdr:row>
      <xdr:rowOff>304800</xdr:rowOff>
    </xdr:to>
    <xdr:sp macro="" textlink="">
      <xdr:nvSpPr>
        <xdr:cNvPr id="27747" name="AutoShape 4195" descr="https://adas-server.mobiledrivetech.com/polarion/icons/default/enums/type_spike.gif">
          <a:hlinkClick xmlns:r="http://schemas.openxmlformats.org/officeDocument/2006/relationships" r:id="rId1376" tgtFrame="_blank"/>
          <a:extLst>
            <a:ext uri="{FF2B5EF4-FFF2-40B4-BE49-F238E27FC236}">
              <a16:creationId xmlns:a16="http://schemas.microsoft.com/office/drawing/2014/main" id="{0A574443-ADB5-466D-85EE-12A249266CC0}"/>
            </a:ext>
          </a:extLst>
        </xdr:cNvPr>
        <xdr:cNvSpPr>
          <a:spLocks noChangeAspect="1" noChangeArrowheads="1"/>
        </xdr:cNvSpPr>
      </xdr:nvSpPr>
      <xdr:spPr bwMode="auto">
        <a:xfrm>
          <a:off x="265430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689</xdr:row>
      <xdr:rowOff>0</xdr:rowOff>
    </xdr:from>
    <xdr:to>
      <xdr:col>3</xdr:col>
      <xdr:colOff>304800</xdr:colOff>
      <xdr:row>689</xdr:row>
      <xdr:rowOff>304800</xdr:rowOff>
    </xdr:to>
    <xdr:sp macro="" textlink="">
      <xdr:nvSpPr>
        <xdr:cNvPr id="27748" name="AutoShape 4196" descr="https://adas-server.mobiledrivetech.com/polarion/icons/default/enums/type_spike.gif">
          <a:hlinkClick xmlns:r="http://schemas.openxmlformats.org/officeDocument/2006/relationships" r:id="rId1376" tgtFrame="_top"/>
          <a:extLst>
            <a:ext uri="{FF2B5EF4-FFF2-40B4-BE49-F238E27FC236}">
              <a16:creationId xmlns:a16="http://schemas.microsoft.com/office/drawing/2014/main" id="{193F5A86-606A-43D7-B4E3-48AF82E57928}"/>
            </a:ext>
          </a:extLst>
        </xdr:cNvPr>
        <xdr:cNvSpPr>
          <a:spLocks noChangeAspect="1" noChangeArrowheads="1"/>
        </xdr:cNvSpPr>
      </xdr:nvSpPr>
      <xdr:spPr bwMode="auto">
        <a:xfrm>
          <a:off x="5797550" y="449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690</xdr:row>
      <xdr:rowOff>0</xdr:rowOff>
    </xdr:from>
    <xdr:to>
      <xdr:col>0</xdr:col>
      <xdr:colOff>304800</xdr:colOff>
      <xdr:row>690</xdr:row>
      <xdr:rowOff>304800</xdr:rowOff>
    </xdr:to>
    <xdr:sp macro="" textlink="">
      <xdr:nvSpPr>
        <xdr:cNvPr id="27749" name="AutoShape 4197" descr="https://adas-server.mobiledrivetech.com/polarion/ria/images/suspect.gif">
          <a:extLst>
            <a:ext uri="{FF2B5EF4-FFF2-40B4-BE49-F238E27FC236}">
              <a16:creationId xmlns:a16="http://schemas.microsoft.com/office/drawing/2014/main" id="{0A654512-77FE-41BD-A07F-94A3FF4CEF70}"/>
            </a:ext>
          </a:extLst>
        </xdr:cNvPr>
        <xdr:cNvSpPr>
          <a:spLocks noChangeAspect="1" noChangeArrowheads="1"/>
        </xdr:cNvSpPr>
      </xdr:nvSpPr>
      <xdr:spPr bwMode="auto">
        <a:xfrm>
          <a:off x="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690</xdr:row>
      <xdr:rowOff>0</xdr:rowOff>
    </xdr:from>
    <xdr:to>
      <xdr:col>0</xdr:col>
      <xdr:colOff>615950</xdr:colOff>
      <xdr:row>690</xdr:row>
      <xdr:rowOff>304800</xdr:rowOff>
    </xdr:to>
    <xdr:sp macro="" textlink="">
      <xdr:nvSpPr>
        <xdr:cNvPr id="27750" name="AutoShape 4198">
          <a:extLst>
            <a:ext uri="{FF2B5EF4-FFF2-40B4-BE49-F238E27FC236}">
              <a16:creationId xmlns:a16="http://schemas.microsoft.com/office/drawing/2014/main" id="{874272EF-3919-47A9-981F-E4D848EE85DB}"/>
            </a:ext>
          </a:extLst>
        </xdr:cNvPr>
        <xdr:cNvSpPr>
          <a:spLocks noChangeAspect="1" noChangeArrowheads="1"/>
        </xdr:cNvSpPr>
      </xdr:nvSpPr>
      <xdr:spPr bwMode="auto">
        <a:xfrm>
          <a:off x="31115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690</xdr:row>
      <xdr:rowOff>0</xdr:rowOff>
    </xdr:from>
    <xdr:to>
      <xdr:col>0</xdr:col>
      <xdr:colOff>927100</xdr:colOff>
      <xdr:row>690</xdr:row>
      <xdr:rowOff>304800</xdr:rowOff>
    </xdr:to>
    <xdr:sp macro="" textlink="">
      <xdr:nvSpPr>
        <xdr:cNvPr id="27751" name="AutoShape 4199" descr="https://adas-server.mobiledrivetech.com/polarion/icons/default/enums/type_purple_spec.png">
          <a:hlinkClick xmlns:r="http://schemas.openxmlformats.org/officeDocument/2006/relationships" r:id="rId1377" tgtFrame="_blank"/>
          <a:extLst>
            <a:ext uri="{FF2B5EF4-FFF2-40B4-BE49-F238E27FC236}">
              <a16:creationId xmlns:a16="http://schemas.microsoft.com/office/drawing/2014/main" id="{5D4CA725-2AD5-401D-B666-026D5D3B8711}"/>
            </a:ext>
          </a:extLst>
        </xdr:cNvPr>
        <xdr:cNvSpPr>
          <a:spLocks noChangeAspect="1" noChangeArrowheads="1"/>
        </xdr:cNvSpPr>
      </xdr:nvSpPr>
      <xdr:spPr bwMode="auto">
        <a:xfrm>
          <a:off x="62230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690</xdr:row>
      <xdr:rowOff>0</xdr:rowOff>
    </xdr:from>
    <xdr:to>
      <xdr:col>1</xdr:col>
      <xdr:colOff>304800</xdr:colOff>
      <xdr:row>690</xdr:row>
      <xdr:rowOff>304800</xdr:rowOff>
    </xdr:to>
    <xdr:sp macro="" textlink="">
      <xdr:nvSpPr>
        <xdr:cNvPr id="27752" name="AutoShape 4200" descr="https://adas-server.mobiledrivetech.com/polarion/icons/default/enums/type_purple_spec.png">
          <a:hlinkClick xmlns:r="http://schemas.openxmlformats.org/officeDocument/2006/relationships" r:id="rId1377" tgtFrame="_top"/>
          <a:extLst>
            <a:ext uri="{FF2B5EF4-FFF2-40B4-BE49-F238E27FC236}">
              <a16:creationId xmlns:a16="http://schemas.microsoft.com/office/drawing/2014/main" id="{D613B14E-2B60-45DC-8726-566DAC09B333}"/>
            </a:ext>
          </a:extLst>
        </xdr:cNvPr>
        <xdr:cNvSpPr>
          <a:spLocks noChangeAspect="1" noChangeArrowheads="1"/>
        </xdr:cNvSpPr>
      </xdr:nvSpPr>
      <xdr:spPr bwMode="auto">
        <a:xfrm>
          <a:off x="202565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690</xdr:row>
      <xdr:rowOff>0</xdr:rowOff>
    </xdr:from>
    <xdr:to>
      <xdr:col>2</xdr:col>
      <xdr:colOff>304800</xdr:colOff>
      <xdr:row>690</xdr:row>
      <xdr:rowOff>304800</xdr:rowOff>
    </xdr:to>
    <xdr:sp macro="" textlink="">
      <xdr:nvSpPr>
        <xdr:cNvPr id="27753" name="AutoShape 4201" descr="https://adas-server.mobiledrivetech.com/polarion/icons/default/enums/type_spike.gif">
          <a:hlinkClick xmlns:r="http://schemas.openxmlformats.org/officeDocument/2006/relationships" r:id="rId1378" tgtFrame="_blank"/>
          <a:extLst>
            <a:ext uri="{FF2B5EF4-FFF2-40B4-BE49-F238E27FC236}">
              <a16:creationId xmlns:a16="http://schemas.microsoft.com/office/drawing/2014/main" id="{F5837E5C-629F-48EB-A235-905E3FF5675B}"/>
            </a:ext>
          </a:extLst>
        </xdr:cNvPr>
        <xdr:cNvSpPr>
          <a:spLocks noChangeAspect="1" noChangeArrowheads="1"/>
        </xdr:cNvSpPr>
      </xdr:nvSpPr>
      <xdr:spPr bwMode="auto">
        <a:xfrm>
          <a:off x="265430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690</xdr:row>
      <xdr:rowOff>0</xdr:rowOff>
    </xdr:from>
    <xdr:to>
      <xdr:col>3</xdr:col>
      <xdr:colOff>304800</xdr:colOff>
      <xdr:row>690</xdr:row>
      <xdr:rowOff>304800</xdr:rowOff>
    </xdr:to>
    <xdr:sp macro="" textlink="">
      <xdr:nvSpPr>
        <xdr:cNvPr id="27754" name="AutoShape 4202" descr="https://adas-server.mobiledrivetech.com/polarion/icons/default/enums/type_spike.gif">
          <a:hlinkClick xmlns:r="http://schemas.openxmlformats.org/officeDocument/2006/relationships" r:id="rId1378" tgtFrame="_top"/>
          <a:extLst>
            <a:ext uri="{FF2B5EF4-FFF2-40B4-BE49-F238E27FC236}">
              <a16:creationId xmlns:a16="http://schemas.microsoft.com/office/drawing/2014/main" id="{E0E6E80C-9071-48D9-8026-8D78F4BC14D7}"/>
            </a:ext>
          </a:extLst>
        </xdr:cNvPr>
        <xdr:cNvSpPr>
          <a:spLocks noChangeAspect="1" noChangeArrowheads="1"/>
        </xdr:cNvSpPr>
      </xdr:nvSpPr>
      <xdr:spPr bwMode="auto">
        <a:xfrm>
          <a:off x="5797550" y="4502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691</xdr:row>
      <xdr:rowOff>0</xdr:rowOff>
    </xdr:from>
    <xdr:to>
      <xdr:col>0</xdr:col>
      <xdr:colOff>304800</xdr:colOff>
      <xdr:row>691</xdr:row>
      <xdr:rowOff>304800</xdr:rowOff>
    </xdr:to>
    <xdr:sp macro="" textlink="">
      <xdr:nvSpPr>
        <xdr:cNvPr id="27755" name="AutoShape 4203" descr="https://adas-server.mobiledrivetech.com/polarion/ria/images/suspect.gif">
          <a:extLst>
            <a:ext uri="{FF2B5EF4-FFF2-40B4-BE49-F238E27FC236}">
              <a16:creationId xmlns:a16="http://schemas.microsoft.com/office/drawing/2014/main" id="{6AC5E3F5-DF9B-47A4-B120-29DB2DB673B0}"/>
            </a:ext>
          </a:extLst>
        </xdr:cNvPr>
        <xdr:cNvSpPr>
          <a:spLocks noChangeAspect="1" noChangeArrowheads="1"/>
        </xdr:cNvSpPr>
      </xdr:nvSpPr>
      <xdr:spPr bwMode="auto">
        <a:xfrm>
          <a:off x="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691</xdr:row>
      <xdr:rowOff>0</xdr:rowOff>
    </xdr:from>
    <xdr:to>
      <xdr:col>0</xdr:col>
      <xdr:colOff>615950</xdr:colOff>
      <xdr:row>691</xdr:row>
      <xdr:rowOff>304800</xdr:rowOff>
    </xdr:to>
    <xdr:sp macro="" textlink="">
      <xdr:nvSpPr>
        <xdr:cNvPr id="27756" name="AutoShape 4204">
          <a:extLst>
            <a:ext uri="{FF2B5EF4-FFF2-40B4-BE49-F238E27FC236}">
              <a16:creationId xmlns:a16="http://schemas.microsoft.com/office/drawing/2014/main" id="{7385A572-1CDF-423B-93E5-C3BA53D35108}"/>
            </a:ext>
          </a:extLst>
        </xdr:cNvPr>
        <xdr:cNvSpPr>
          <a:spLocks noChangeAspect="1" noChangeArrowheads="1"/>
        </xdr:cNvSpPr>
      </xdr:nvSpPr>
      <xdr:spPr bwMode="auto">
        <a:xfrm>
          <a:off x="31115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691</xdr:row>
      <xdr:rowOff>0</xdr:rowOff>
    </xdr:from>
    <xdr:to>
      <xdr:col>0</xdr:col>
      <xdr:colOff>927100</xdr:colOff>
      <xdr:row>691</xdr:row>
      <xdr:rowOff>304800</xdr:rowOff>
    </xdr:to>
    <xdr:sp macro="" textlink="">
      <xdr:nvSpPr>
        <xdr:cNvPr id="27757" name="AutoShape 4205" descr="https://adas-server.mobiledrivetech.com/polarion/icons/default/enums/type_purple_spec.png">
          <a:hlinkClick xmlns:r="http://schemas.openxmlformats.org/officeDocument/2006/relationships" r:id="rId1379" tgtFrame="_blank"/>
          <a:extLst>
            <a:ext uri="{FF2B5EF4-FFF2-40B4-BE49-F238E27FC236}">
              <a16:creationId xmlns:a16="http://schemas.microsoft.com/office/drawing/2014/main" id="{1171E523-FD56-452B-AB5D-ACD7900FFBFD}"/>
            </a:ext>
          </a:extLst>
        </xdr:cNvPr>
        <xdr:cNvSpPr>
          <a:spLocks noChangeAspect="1" noChangeArrowheads="1"/>
        </xdr:cNvSpPr>
      </xdr:nvSpPr>
      <xdr:spPr bwMode="auto">
        <a:xfrm>
          <a:off x="62230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691</xdr:row>
      <xdr:rowOff>0</xdr:rowOff>
    </xdr:from>
    <xdr:to>
      <xdr:col>1</xdr:col>
      <xdr:colOff>304800</xdr:colOff>
      <xdr:row>691</xdr:row>
      <xdr:rowOff>304800</xdr:rowOff>
    </xdr:to>
    <xdr:sp macro="" textlink="">
      <xdr:nvSpPr>
        <xdr:cNvPr id="27758" name="AutoShape 4206" descr="https://adas-server.mobiledrivetech.com/polarion/icons/default/enums/type_purple_spec.png">
          <a:hlinkClick xmlns:r="http://schemas.openxmlformats.org/officeDocument/2006/relationships" r:id="rId1379" tgtFrame="_top"/>
          <a:extLst>
            <a:ext uri="{FF2B5EF4-FFF2-40B4-BE49-F238E27FC236}">
              <a16:creationId xmlns:a16="http://schemas.microsoft.com/office/drawing/2014/main" id="{39D28618-9375-4672-A8F7-720DE040525D}"/>
            </a:ext>
          </a:extLst>
        </xdr:cNvPr>
        <xdr:cNvSpPr>
          <a:spLocks noChangeAspect="1" noChangeArrowheads="1"/>
        </xdr:cNvSpPr>
      </xdr:nvSpPr>
      <xdr:spPr bwMode="auto">
        <a:xfrm>
          <a:off x="202565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2</xdr:col>
      <xdr:colOff>304800</xdr:colOff>
      <xdr:row>691</xdr:row>
      <xdr:rowOff>304800</xdr:rowOff>
    </xdr:to>
    <xdr:sp macro="" textlink="">
      <xdr:nvSpPr>
        <xdr:cNvPr id="27759" name="AutoShape 4207" descr="https://adas-server.mobiledrivetech.com/polarion/icons/default/enums/type_spike.gif">
          <a:hlinkClick xmlns:r="http://schemas.openxmlformats.org/officeDocument/2006/relationships" r:id="rId1380" tgtFrame="_blank"/>
          <a:extLst>
            <a:ext uri="{FF2B5EF4-FFF2-40B4-BE49-F238E27FC236}">
              <a16:creationId xmlns:a16="http://schemas.microsoft.com/office/drawing/2014/main" id="{B6E6C937-4FF6-48E5-B83F-EF742BB31695}"/>
            </a:ext>
          </a:extLst>
        </xdr:cNvPr>
        <xdr:cNvSpPr>
          <a:spLocks noChangeAspect="1" noChangeArrowheads="1"/>
        </xdr:cNvSpPr>
      </xdr:nvSpPr>
      <xdr:spPr bwMode="auto">
        <a:xfrm>
          <a:off x="265430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691</xdr:row>
      <xdr:rowOff>0</xdr:rowOff>
    </xdr:from>
    <xdr:to>
      <xdr:col>3</xdr:col>
      <xdr:colOff>304800</xdr:colOff>
      <xdr:row>691</xdr:row>
      <xdr:rowOff>304800</xdr:rowOff>
    </xdr:to>
    <xdr:sp macro="" textlink="">
      <xdr:nvSpPr>
        <xdr:cNvPr id="27760" name="AutoShape 4208" descr="https://adas-server.mobiledrivetech.com/polarion/icons/default/enums/type_spike.gif">
          <a:hlinkClick xmlns:r="http://schemas.openxmlformats.org/officeDocument/2006/relationships" r:id="rId1380" tgtFrame="_top"/>
          <a:extLst>
            <a:ext uri="{FF2B5EF4-FFF2-40B4-BE49-F238E27FC236}">
              <a16:creationId xmlns:a16="http://schemas.microsoft.com/office/drawing/2014/main" id="{055F3B19-02D5-4226-8397-1E1ACBDACF35}"/>
            </a:ext>
          </a:extLst>
        </xdr:cNvPr>
        <xdr:cNvSpPr>
          <a:spLocks noChangeAspect="1" noChangeArrowheads="1"/>
        </xdr:cNvSpPr>
      </xdr:nvSpPr>
      <xdr:spPr bwMode="auto">
        <a:xfrm>
          <a:off x="5797550" y="4509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692</xdr:row>
      <xdr:rowOff>0</xdr:rowOff>
    </xdr:from>
    <xdr:to>
      <xdr:col>0</xdr:col>
      <xdr:colOff>304800</xdr:colOff>
      <xdr:row>692</xdr:row>
      <xdr:rowOff>304800</xdr:rowOff>
    </xdr:to>
    <xdr:sp macro="" textlink="">
      <xdr:nvSpPr>
        <xdr:cNvPr id="27761" name="AutoShape 4209" descr="https://adas-server.mobiledrivetech.com/polarion/ria/images/suspect.gif">
          <a:extLst>
            <a:ext uri="{FF2B5EF4-FFF2-40B4-BE49-F238E27FC236}">
              <a16:creationId xmlns:a16="http://schemas.microsoft.com/office/drawing/2014/main" id="{94661223-0941-4D83-9925-8D62D72819EA}"/>
            </a:ext>
          </a:extLst>
        </xdr:cNvPr>
        <xdr:cNvSpPr>
          <a:spLocks noChangeAspect="1" noChangeArrowheads="1"/>
        </xdr:cNvSpPr>
      </xdr:nvSpPr>
      <xdr:spPr bwMode="auto">
        <a:xfrm>
          <a:off x="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692</xdr:row>
      <xdr:rowOff>0</xdr:rowOff>
    </xdr:from>
    <xdr:to>
      <xdr:col>0</xdr:col>
      <xdr:colOff>615950</xdr:colOff>
      <xdr:row>692</xdr:row>
      <xdr:rowOff>304800</xdr:rowOff>
    </xdr:to>
    <xdr:sp macro="" textlink="">
      <xdr:nvSpPr>
        <xdr:cNvPr id="27762" name="AutoShape 4210">
          <a:extLst>
            <a:ext uri="{FF2B5EF4-FFF2-40B4-BE49-F238E27FC236}">
              <a16:creationId xmlns:a16="http://schemas.microsoft.com/office/drawing/2014/main" id="{7540F095-D300-42DF-AC5B-938298CFDC24}"/>
            </a:ext>
          </a:extLst>
        </xdr:cNvPr>
        <xdr:cNvSpPr>
          <a:spLocks noChangeAspect="1" noChangeArrowheads="1"/>
        </xdr:cNvSpPr>
      </xdr:nvSpPr>
      <xdr:spPr bwMode="auto">
        <a:xfrm>
          <a:off x="31115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692</xdr:row>
      <xdr:rowOff>0</xdr:rowOff>
    </xdr:from>
    <xdr:to>
      <xdr:col>0</xdr:col>
      <xdr:colOff>927100</xdr:colOff>
      <xdr:row>692</xdr:row>
      <xdr:rowOff>304800</xdr:rowOff>
    </xdr:to>
    <xdr:sp macro="" textlink="">
      <xdr:nvSpPr>
        <xdr:cNvPr id="27763" name="AutoShape 4211" descr="https://adas-server.mobiledrivetech.com/polarion/icons/default/enums/type_purple_spec.png">
          <a:hlinkClick xmlns:r="http://schemas.openxmlformats.org/officeDocument/2006/relationships" r:id="rId1381" tgtFrame="_blank"/>
          <a:extLst>
            <a:ext uri="{FF2B5EF4-FFF2-40B4-BE49-F238E27FC236}">
              <a16:creationId xmlns:a16="http://schemas.microsoft.com/office/drawing/2014/main" id="{7829CBC9-F976-47A9-8B03-9C19A8099CA2}"/>
            </a:ext>
          </a:extLst>
        </xdr:cNvPr>
        <xdr:cNvSpPr>
          <a:spLocks noChangeAspect="1" noChangeArrowheads="1"/>
        </xdr:cNvSpPr>
      </xdr:nvSpPr>
      <xdr:spPr bwMode="auto">
        <a:xfrm>
          <a:off x="62230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692</xdr:row>
      <xdr:rowOff>0</xdr:rowOff>
    </xdr:from>
    <xdr:to>
      <xdr:col>1</xdr:col>
      <xdr:colOff>304800</xdr:colOff>
      <xdr:row>692</xdr:row>
      <xdr:rowOff>304800</xdr:rowOff>
    </xdr:to>
    <xdr:sp macro="" textlink="">
      <xdr:nvSpPr>
        <xdr:cNvPr id="27764" name="AutoShape 4212" descr="https://adas-server.mobiledrivetech.com/polarion/icons/default/enums/type_purple_spec.png">
          <a:hlinkClick xmlns:r="http://schemas.openxmlformats.org/officeDocument/2006/relationships" r:id="rId1381" tgtFrame="_top"/>
          <a:extLst>
            <a:ext uri="{FF2B5EF4-FFF2-40B4-BE49-F238E27FC236}">
              <a16:creationId xmlns:a16="http://schemas.microsoft.com/office/drawing/2014/main" id="{DA053F80-92E2-4E8B-83FA-9C3A6A0BB6E3}"/>
            </a:ext>
          </a:extLst>
        </xdr:cNvPr>
        <xdr:cNvSpPr>
          <a:spLocks noChangeAspect="1" noChangeArrowheads="1"/>
        </xdr:cNvSpPr>
      </xdr:nvSpPr>
      <xdr:spPr bwMode="auto">
        <a:xfrm>
          <a:off x="202565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692</xdr:row>
      <xdr:rowOff>0</xdr:rowOff>
    </xdr:from>
    <xdr:to>
      <xdr:col>2</xdr:col>
      <xdr:colOff>304800</xdr:colOff>
      <xdr:row>692</xdr:row>
      <xdr:rowOff>304800</xdr:rowOff>
    </xdr:to>
    <xdr:sp macro="" textlink="">
      <xdr:nvSpPr>
        <xdr:cNvPr id="27765" name="AutoShape 4213" descr="https://adas-server.mobiledrivetech.com/polarion/icons/default/enums/type_spike.gif">
          <a:hlinkClick xmlns:r="http://schemas.openxmlformats.org/officeDocument/2006/relationships" r:id="rId1382" tgtFrame="_blank"/>
          <a:extLst>
            <a:ext uri="{FF2B5EF4-FFF2-40B4-BE49-F238E27FC236}">
              <a16:creationId xmlns:a16="http://schemas.microsoft.com/office/drawing/2014/main" id="{D10CF880-37D2-461E-B338-D39B83244295}"/>
            </a:ext>
          </a:extLst>
        </xdr:cNvPr>
        <xdr:cNvSpPr>
          <a:spLocks noChangeAspect="1" noChangeArrowheads="1"/>
        </xdr:cNvSpPr>
      </xdr:nvSpPr>
      <xdr:spPr bwMode="auto">
        <a:xfrm>
          <a:off x="265430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692</xdr:row>
      <xdr:rowOff>0</xdr:rowOff>
    </xdr:from>
    <xdr:to>
      <xdr:col>3</xdr:col>
      <xdr:colOff>304800</xdr:colOff>
      <xdr:row>692</xdr:row>
      <xdr:rowOff>304800</xdr:rowOff>
    </xdr:to>
    <xdr:sp macro="" textlink="">
      <xdr:nvSpPr>
        <xdr:cNvPr id="27766" name="AutoShape 4214" descr="https://adas-server.mobiledrivetech.com/polarion/icons/default/enums/type_spike.gif">
          <a:hlinkClick xmlns:r="http://schemas.openxmlformats.org/officeDocument/2006/relationships" r:id="rId1382" tgtFrame="_top"/>
          <a:extLst>
            <a:ext uri="{FF2B5EF4-FFF2-40B4-BE49-F238E27FC236}">
              <a16:creationId xmlns:a16="http://schemas.microsoft.com/office/drawing/2014/main" id="{4C5258A2-949C-4CD9-A45B-F3E4AD3340C2}"/>
            </a:ext>
          </a:extLst>
        </xdr:cNvPr>
        <xdr:cNvSpPr>
          <a:spLocks noChangeAspect="1" noChangeArrowheads="1"/>
        </xdr:cNvSpPr>
      </xdr:nvSpPr>
      <xdr:spPr bwMode="auto">
        <a:xfrm>
          <a:off x="5797550" y="4515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693</xdr:row>
      <xdr:rowOff>0</xdr:rowOff>
    </xdr:from>
    <xdr:to>
      <xdr:col>0</xdr:col>
      <xdr:colOff>304800</xdr:colOff>
      <xdr:row>693</xdr:row>
      <xdr:rowOff>304800</xdr:rowOff>
    </xdr:to>
    <xdr:sp macro="" textlink="">
      <xdr:nvSpPr>
        <xdr:cNvPr id="27767" name="AutoShape 4215" descr="https://adas-server.mobiledrivetech.com/polarion/ria/images/suspect.gif">
          <a:extLst>
            <a:ext uri="{FF2B5EF4-FFF2-40B4-BE49-F238E27FC236}">
              <a16:creationId xmlns:a16="http://schemas.microsoft.com/office/drawing/2014/main" id="{25A3FD28-B46D-4B93-81DA-D77F70459B74}"/>
            </a:ext>
          </a:extLst>
        </xdr:cNvPr>
        <xdr:cNvSpPr>
          <a:spLocks noChangeAspect="1" noChangeArrowheads="1"/>
        </xdr:cNvSpPr>
      </xdr:nvSpPr>
      <xdr:spPr bwMode="auto">
        <a:xfrm>
          <a:off x="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693</xdr:row>
      <xdr:rowOff>0</xdr:rowOff>
    </xdr:from>
    <xdr:to>
      <xdr:col>0</xdr:col>
      <xdr:colOff>615950</xdr:colOff>
      <xdr:row>693</xdr:row>
      <xdr:rowOff>304800</xdr:rowOff>
    </xdr:to>
    <xdr:sp macro="" textlink="">
      <xdr:nvSpPr>
        <xdr:cNvPr id="27768" name="AutoShape 4216">
          <a:extLst>
            <a:ext uri="{FF2B5EF4-FFF2-40B4-BE49-F238E27FC236}">
              <a16:creationId xmlns:a16="http://schemas.microsoft.com/office/drawing/2014/main" id="{69E32B07-5BD0-40C5-86B5-92F8E694A263}"/>
            </a:ext>
          </a:extLst>
        </xdr:cNvPr>
        <xdr:cNvSpPr>
          <a:spLocks noChangeAspect="1" noChangeArrowheads="1"/>
        </xdr:cNvSpPr>
      </xdr:nvSpPr>
      <xdr:spPr bwMode="auto">
        <a:xfrm>
          <a:off x="31115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693</xdr:row>
      <xdr:rowOff>0</xdr:rowOff>
    </xdr:from>
    <xdr:to>
      <xdr:col>0</xdr:col>
      <xdr:colOff>927100</xdr:colOff>
      <xdr:row>693</xdr:row>
      <xdr:rowOff>304800</xdr:rowOff>
    </xdr:to>
    <xdr:sp macro="" textlink="">
      <xdr:nvSpPr>
        <xdr:cNvPr id="27769" name="AutoShape 4217" descr="https://adas-server.mobiledrivetech.com/polarion/icons/default/enums/type_purple_spec.png">
          <a:hlinkClick xmlns:r="http://schemas.openxmlformats.org/officeDocument/2006/relationships" r:id="rId1383" tgtFrame="_blank"/>
          <a:extLst>
            <a:ext uri="{FF2B5EF4-FFF2-40B4-BE49-F238E27FC236}">
              <a16:creationId xmlns:a16="http://schemas.microsoft.com/office/drawing/2014/main" id="{7F94BFB1-CC46-4B31-A30F-060A4572EBCE}"/>
            </a:ext>
          </a:extLst>
        </xdr:cNvPr>
        <xdr:cNvSpPr>
          <a:spLocks noChangeAspect="1" noChangeArrowheads="1"/>
        </xdr:cNvSpPr>
      </xdr:nvSpPr>
      <xdr:spPr bwMode="auto">
        <a:xfrm>
          <a:off x="62230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693</xdr:row>
      <xdr:rowOff>0</xdr:rowOff>
    </xdr:from>
    <xdr:to>
      <xdr:col>1</xdr:col>
      <xdr:colOff>304800</xdr:colOff>
      <xdr:row>693</xdr:row>
      <xdr:rowOff>304800</xdr:rowOff>
    </xdr:to>
    <xdr:sp macro="" textlink="">
      <xdr:nvSpPr>
        <xdr:cNvPr id="27770" name="AutoShape 4218" descr="https://adas-server.mobiledrivetech.com/polarion/icons/default/enums/type_purple_spec.png">
          <a:hlinkClick xmlns:r="http://schemas.openxmlformats.org/officeDocument/2006/relationships" r:id="rId1383" tgtFrame="_top"/>
          <a:extLst>
            <a:ext uri="{FF2B5EF4-FFF2-40B4-BE49-F238E27FC236}">
              <a16:creationId xmlns:a16="http://schemas.microsoft.com/office/drawing/2014/main" id="{AF7BF9D7-F751-4E21-AB41-DE048A1E5A63}"/>
            </a:ext>
          </a:extLst>
        </xdr:cNvPr>
        <xdr:cNvSpPr>
          <a:spLocks noChangeAspect="1" noChangeArrowheads="1"/>
        </xdr:cNvSpPr>
      </xdr:nvSpPr>
      <xdr:spPr bwMode="auto">
        <a:xfrm>
          <a:off x="202565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693</xdr:row>
      <xdr:rowOff>0</xdr:rowOff>
    </xdr:from>
    <xdr:to>
      <xdr:col>2</xdr:col>
      <xdr:colOff>304800</xdr:colOff>
      <xdr:row>693</xdr:row>
      <xdr:rowOff>304800</xdr:rowOff>
    </xdr:to>
    <xdr:sp macro="" textlink="">
      <xdr:nvSpPr>
        <xdr:cNvPr id="27771" name="AutoShape 4219" descr="https://adas-server.mobiledrivetech.com/polarion/icons/default/enums/type_spike.gif">
          <a:hlinkClick xmlns:r="http://schemas.openxmlformats.org/officeDocument/2006/relationships" r:id="rId1384" tgtFrame="_blank"/>
          <a:extLst>
            <a:ext uri="{FF2B5EF4-FFF2-40B4-BE49-F238E27FC236}">
              <a16:creationId xmlns:a16="http://schemas.microsoft.com/office/drawing/2014/main" id="{4983E8DB-7003-4C86-A4AE-CA5B25DADEF7}"/>
            </a:ext>
          </a:extLst>
        </xdr:cNvPr>
        <xdr:cNvSpPr>
          <a:spLocks noChangeAspect="1" noChangeArrowheads="1"/>
        </xdr:cNvSpPr>
      </xdr:nvSpPr>
      <xdr:spPr bwMode="auto">
        <a:xfrm>
          <a:off x="265430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693</xdr:row>
      <xdr:rowOff>0</xdr:rowOff>
    </xdr:from>
    <xdr:to>
      <xdr:col>3</xdr:col>
      <xdr:colOff>304800</xdr:colOff>
      <xdr:row>693</xdr:row>
      <xdr:rowOff>304800</xdr:rowOff>
    </xdr:to>
    <xdr:sp macro="" textlink="">
      <xdr:nvSpPr>
        <xdr:cNvPr id="27772" name="AutoShape 4220" descr="https://adas-server.mobiledrivetech.com/polarion/icons/default/enums/type_spike.gif">
          <a:hlinkClick xmlns:r="http://schemas.openxmlformats.org/officeDocument/2006/relationships" r:id="rId1384" tgtFrame="_top"/>
          <a:extLst>
            <a:ext uri="{FF2B5EF4-FFF2-40B4-BE49-F238E27FC236}">
              <a16:creationId xmlns:a16="http://schemas.microsoft.com/office/drawing/2014/main" id="{6A2CAEC9-FFE6-409F-BA78-31611DCC305D}"/>
            </a:ext>
          </a:extLst>
        </xdr:cNvPr>
        <xdr:cNvSpPr>
          <a:spLocks noChangeAspect="1" noChangeArrowheads="1"/>
        </xdr:cNvSpPr>
      </xdr:nvSpPr>
      <xdr:spPr bwMode="auto">
        <a:xfrm>
          <a:off x="5797550" y="452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694</xdr:row>
      <xdr:rowOff>0</xdr:rowOff>
    </xdr:from>
    <xdr:to>
      <xdr:col>0</xdr:col>
      <xdr:colOff>304800</xdr:colOff>
      <xdr:row>694</xdr:row>
      <xdr:rowOff>304800</xdr:rowOff>
    </xdr:to>
    <xdr:sp macro="" textlink="">
      <xdr:nvSpPr>
        <xdr:cNvPr id="27773" name="AutoShape 4221" descr="https://adas-server.mobiledrivetech.com/polarion/ria/images/suspect.gif">
          <a:extLst>
            <a:ext uri="{FF2B5EF4-FFF2-40B4-BE49-F238E27FC236}">
              <a16:creationId xmlns:a16="http://schemas.microsoft.com/office/drawing/2014/main" id="{2DECF654-55F2-4313-87EA-9F370D84097E}"/>
            </a:ext>
          </a:extLst>
        </xdr:cNvPr>
        <xdr:cNvSpPr>
          <a:spLocks noChangeAspect="1" noChangeArrowheads="1"/>
        </xdr:cNvSpPr>
      </xdr:nvSpPr>
      <xdr:spPr bwMode="auto">
        <a:xfrm>
          <a:off x="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694</xdr:row>
      <xdr:rowOff>0</xdr:rowOff>
    </xdr:from>
    <xdr:to>
      <xdr:col>0</xdr:col>
      <xdr:colOff>615950</xdr:colOff>
      <xdr:row>694</xdr:row>
      <xdr:rowOff>304800</xdr:rowOff>
    </xdr:to>
    <xdr:sp macro="" textlink="">
      <xdr:nvSpPr>
        <xdr:cNvPr id="27774" name="AutoShape 4222">
          <a:extLst>
            <a:ext uri="{FF2B5EF4-FFF2-40B4-BE49-F238E27FC236}">
              <a16:creationId xmlns:a16="http://schemas.microsoft.com/office/drawing/2014/main" id="{32984C99-E491-4E8C-AB49-BFAC47DE7C6C}"/>
            </a:ext>
          </a:extLst>
        </xdr:cNvPr>
        <xdr:cNvSpPr>
          <a:spLocks noChangeAspect="1" noChangeArrowheads="1"/>
        </xdr:cNvSpPr>
      </xdr:nvSpPr>
      <xdr:spPr bwMode="auto">
        <a:xfrm>
          <a:off x="31115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694</xdr:row>
      <xdr:rowOff>0</xdr:rowOff>
    </xdr:from>
    <xdr:to>
      <xdr:col>0</xdr:col>
      <xdr:colOff>927100</xdr:colOff>
      <xdr:row>694</xdr:row>
      <xdr:rowOff>304800</xdr:rowOff>
    </xdr:to>
    <xdr:sp macro="" textlink="">
      <xdr:nvSpPr>
        <xdr:cNvPr id="27775" name="AutoShape 4223" descr="https://adas-server.mobiledrivetech.com/polarion/icons/default/enums/type_purple_spec.png">
          <a:hlinkClick xmlns:r="http://schemas.openxmlformats.org/officeDocument/2006/relationships" r:id="rId1385" tgtFrame="_blank"/>
          <a:extLst>
            <a:ext uri="{FF2B5EF4-FFF2-40B4-BE49-F238E27FC236}">
              <a16:creationId xmlns:a16="http://schemas.microsoft.com/office/drawing/2014/main" id="{5C6335BC-2C0F-4B61-AA35-8699B5EA4FF2}"/>
            </a:ext>
          </a:extLst>
        </xdr:cNvPr>
        <xdr:cNvSpPr>
          <a:spLocks noChangeAspect="1" noChangeArrowheads="1"/>
        </xdr:cNvSpPr>
      </xdr:nvSpPr>
      <xdr:spPr bwMode="auto">
        <a:xfrm>
          <a:off x="62230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694</xdr:row>
      <xdr:rowOff>0</xdr:rowOff>
    </xdr:from>
    <xdr:to>
      <xdr:col>1</xdr:col>
      <xdr:colOff>304800</xdr:colOff>
      <xdr:row>694</xdr:row>
      <xdr:rowOff>304800</xdr:rowOff>
    </xdr:to>
    <xdr:sp macro="" textlink="">
      <xdr:nvSpPr>
        <xdr:cNvPr id="27776" name="AutoShape 4224" descr="https://adas-server.mobiledrivetech.com/polarion/icons/default/enums/type_purple_spec.png">
          <a:hlinkClick xmlns:r="http://schemas.openxmlformats.org/officeDocument/2006/relationships" r:id="rId1385" tgtFrame="_top"/>
          <a:extLst>
            <a:ext uri="{FF2B5EF4-FFF2-40B4-BE49-F238E27FC236}">
              <a16:creationId xmlns:a16="http://schemas.microsoft.com/office/drawing/2014/main" id="{189E1A69-7083-4E20-8FD4-A7D96F792D03}"/>
            </a:ext>
          </a:extLst>
        </xdr:cNvPr>
        <xdr:cNvSpPr>
          <a:spLocks noChangeAspect="1" noChangeArrowheads="1"/>
        </xdr:cNvSpPr>
      </xdr:nvSpPr>
      <xdr:spPr bwMode="auto">
        <a:xfrm>
          <a:off x="202565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694</xdr:row>
      <xdr:rowOff>0</xdr:rowOff>
    </xdr:from>
    <xdr:to>
      <xdr:col>2</xdr:col>
      <xdr:colOff>304800</xdr:colOff>
      <xdr:row>694</xdr:row>
      <xdr:rowOff>304800</xdr:rowOff>
    </xdr:to>
    <xdr:sp macro="" textlink="">
      <xdr:nvSpPr>
        <xdr:cNvPr id="27777" name="AutoShape 4225" descr="https://adas-server.mobiledrivetech.com/polarion/icons/default/enums/type_spike.gif">
          <a:hlinkClick xmlns:r="http://schemas.openxmlformats.org/officeDocument/2006/relationships" r:id="rId1386" tgtFrame="_blank"/>
          <a:extLst>
            <a:ext uri="{FF2B5EF4-FFF2-40B4-BE49-F238E27FC236}">
              <a16:creationId xmlns:a16="http://schemas.microsoft.com/office/drawing/2014/main" id="{19706ADB-D028-419A-8121-487506A744F7}"/>
            </a:ext>
          </a:extLst>
        </xdr:cNvPr>
        <xdr:cNvSpPr>
          <a:spLocks noChangeAspect="1" noChangeArrowheads="1"/>
        </xdr:cNvSpPr>
      </xdr:nvSpPr>
      <xdr:spPr bwMode="auto">
        <a:xfrm>
          <a:off x="265430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694</xdr:row>
      <xdr:rowOff>0</xdr:rowOff>
    </xdr:from>
    <xdr:to>
      <xdr:col>3</xdr:col>
      <xdr:colOff>304800</xdr:colOff>
      <xdr:row>694</xdr:row>
      <xdr:rowOff>304800</xdr:rowOff>
    </xdr:to>
    <xdr:sp macro="" textlink="">
      <xdr:nvSpPr>
        <xdr:cNvPr id="27778" name="AutoShape 4226" descr="https://adas-server.mobiledrivetech.com/polarion/icons/default/enums/type_spike.gif">
          <a:hlinkClick xmlns:r="http://schemas.openxmlformats.org/officeDocument/2006/relationships" r:id="rId1386" tgtFrame="_top"/>
          <a:extLst>
            <a:ext uri="{FF2B5EF4-FFF2-40B4-BE49-F238E27FC236}">
              <a16:creationId xmlns:a16="http://schemas.microsoft.com/office/drawing/2014/main" id="{37101644-CA60-4EF4-A6E1-8DBB94A44164}"/>
            </a:ext>
          </a:extLst>
        </xdr:cNvPr>
        <xdr:cNvSpPr>
          <a:spLocks noChangeAspect="1" noChangeArrowheads="1"/>
        </xdr:cNvSpPr>
      </xdr:nvSpPr>
      <xdr:spPr bwMode="auto">
        <a:xfrm>
          <a:off x="579755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695</xdr:row>
      <xdr:rowOff>0</xdr:rowOff>
    </xdr:from>
    <xdr:to>
      <xdr:col>0</xdr:col>
      <xdr:colOff>304800</xdr:colOff>
      <xdr:row>695</xdr:row>
      <xdr:rowOff>304800</xdr:rowOff>
    </xdr:to>
    <xdr:sp macro="" textlink="">
      <xdr:nvSpPr>
        <xdr:cNvPr id="27779" name="AutoShape 4227" descr="https://adas-server.mobiledrivetech.com/polarion/ria/images/suspect.gif">
          <a:extLst>
            <a:ext uri="{FF2B5EF4-FFF2-40B4-BE49-F238E27FC236}">
              <a16:creationId xmlns:a16="http://schemas.microsoft.com/office/drawing/2014/main" id="{C994D0B0-9230-42E0-BB33-00476DF1A62C}"/>
            </a:ext>
          </a:extLst>
        </xdr:cNvPr>
        <xdr:cNvSpPr>
          <a:spLocks noChangeAspect="1" noChangeArrowheads="1"/>
        </xdr:cNvSpPr>
      </xdr:nvSpPr>
      <xdr:spPr bwMode="auto">
        <a:xfrm>
          <a:off x="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695</xdr:row>
      <xdr:rowOff>0</xdr:rowOff>
    </xdr:from>
    <xdr:to>
      <xdr:col>0</xdr:col>
      <xdr:colOff>615950</xdr:colOff>
      <xdr:row>695</xdr:row>
      <xdr:rowOff>304800</xdr:rowOff>
    </xdr:to>
    <xdr:sp macro="" textlink="">
      <xdr:nvSpPr>
        <xdr:cNvPr id="27780" name="AutoShape 4228">
          <a:extLst>
            <a:ext uri="{FF2B5EF4-FFF2-40B4-BE49-F238E27FC236}">
              <a16:creationId xmlns:a16="http://schemas.microsoft.com/office/drawing/2014/main" id="{3FE457C0-3D35-4420-B4B9-380398C23723}"/>
            </a:ext>
          </a:extLst>
        </xdr:cNvPr>
        <xdr:cNvSpPr>
          <a:spLocks noChangeAspect="1" noChangeArrowheads="1"/>
        </xdr:cNvSpPr>
      </xdr:nvSpPr>
      <xdr:spPr bwMode="auto">
        <a:xfrm>
          <a:off x="31115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695</xdr:row>
      <xdr:rowOff>0</xdr:rowOff>
    </xdr:from>
    <xdr:to>
      <xdr:col>0</xdr:col>
      <xdr:colOff>927100</xdr:colOff>
      <xdr:row>695</xdr:row>
      <xdr:rowOff>304800</xdr:rowOff>
    </xdr:to>
    <xdr:sp macro="" textlink="">
      <xdr:nvSpPr>
        <xdr:cNvPr id="27781" name="AutoShape 4229" descr="https://adas-server.mobiledrivetech.com/polarion/icons/default/enums/type_purple_spec.png">
          <a:hlinkClick xmlns:r="http://schemas.openxmlformats.org/officeDocument/2006/relationships" r:id="rId1387" tgtFrame="_blank"/>
          <a:extLst>
            <a:ext uri="{FF2B5EF4-FFF2-40B4-BE49-F238E27FC236}">
              <a16:creationId xmlns:a16="http://schemas.microsoft.com/office/drawing/2014/main" id="{F3E53D09-4594-4BDD-8939-37FA8AF5C001}"/>
            </a:ext>
          </a:extLst>
        </xdr:cNvPr>
        <xdr:cNvSpPr>
          <a:spLocks noChangeAspect="1" noChangeArrowheads="1"/>
        </xdr:cNvSpPr>
      </xdr:nvSpPr>
      <xdr:spPr bwMode="auto">
        <a:xfrm>
          <a:off x="62230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695</xdr:row>
      <xdr:rowOff>0</xdr:rowOff>
    </xdr:from>
    <xdr:to>
      <xdr:col>1</xdr:col>
      <xdr:colOff>304800</xdr:colOff>
      <xdr:row>695</xdr:row>
      <xdr:rowOff>304800</xdr:rowOff>
    </xdr:to>
    <xdr:sp macro="" textlink="">
      <xdr:nvSpPr>
        <xdr:cNvPr id="27782" name="AutoShape 4230" descr="https://adas-server.mobiledrivetech.com/polarion/icons/default/enums/type_purple_spec.png">
          <a:hlinkClick xmlns:r="http://schemas.openxmlformats.org/officeDocument/2006/relationships" r:id="rId1387" tgtFrame="_top"/>
          <a:extLst>
            <a:ext uri="{FF2B5EF4-FFF2-40B4-BE49-F238E27FC236}">
              <a16:creationId xmlns:a16="http://schemas.microsoft.com/office/drawing/2014/main" id="{F8CF37C1-9BBC-4CA3-AE7B-04F43C6E7BFA}"/>
            </a:ext>
          </a:extLst>
        </xdr:cNvPr>
        <xdr:cNvSpPr>
          <a:spLocks noChangeAspect="1" noChangeArrowheads="1"/>
        </xdr:cNvSpPr>
      </xdr:nvSpPr>
      <xdr:spPr bwMode="auto">
        <a:xfrm>
          <a:off x="202565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695</xdr:row>
      <xdr:rowOff>0</xdr:rowOff>
    </xdr:from>
    <xdr:to>
      <xdr:col>2</xdr:col>
      <xdr:colOff>304800</xdr:colOff>
      <xdr:row>695</xdr:row>
      <xdr:rowOff>304800</xdr:rowOff>
    </xdr:to>
    <xdr:sp macro="" textlink="">
      <xdr:nvSpPr>
        <xdr:cNvPr id="27783" name="AutoShape 4231" descr="https://adas-server.mobiledrivetech.com/polarion/icons/default/enums/type_spike.gif">
          <a:hlinkClick xmlns:r="http://schemas.openxmlformats.org/officeDocument/2006/relationships" r:id="rId1388" tgtFrame="_blank"/>
          <a:extLst>
            <a:ext uri="{FF2B5EF4-FFF2-40B4-BE49-F238E27FC236}">
              <a16:creationId xmlns:a16="http://schemas.microsoft.com/office/drawing/2014/main" id="{DE6B416C-D411-4291-968D-46BF9E3012B9}"/>
            </a:ext>
          </a:extLst>
        </xdr:cNvPr>
        <xdr:cNvSpPr>
          <a:spLocks noChangeAspect="1" noChangeArrowheads="1"/>
        </xdr:cNvSpPr>
      </xdr:nvSpPr>
      <xdr:spPr bwMode="auto">
        <a:xfrm>
          <a:off x="265430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695</xdr:row>
      <xdr:rowOff>0</xdr:rowOff>
    </xdr:from>
    <xdr:to>
      <xdr:col>3</xdr:col>
      <xdr:colOff>304800</xdr:colOff>
      <xdr:row>695</xdr:row>
      <xdr:rowOff>304800</xdr:rowOff>
    </xdr:to>
    <xdr:sp macro="" textlink="">
      <xdr:nvSpPr>
        <xdr:cNvPr id="27784" name="AutoShape 4232" descr="https://adas-server.mobiledrivetech.com/polarion/icons/default/enums/type_spike.gif">
          <a:hlinkClick xmlns:r="http://schemas.openxmlformats.org/officeDocument/2006/relationships" r:id="rId1388" tgtFrame="_top"/>
          <a:extLst>
            <a:ext uri="{FF2B5EF4-FFF2-40B4-BE49-F238E27FC236}">
              <a16:creationId xmlns:a16="http://schemas.microsoft.com/office/drawing/2014/main" id="{561C5FF1-30EA-4B4D-8255-4A90ED658015}"/>
            </a:ext>
          </a:extLst>
        </xdr:cNvPr>
        <xdr:cNvSpPr>
          <a:spLocks noChangeAspect="1" noChangeArrowheads="1"/>
        </xdr:cNvSpPr>
      </xdr:nvSpPr>
      <xdr:spPr bwMode="auto">
        <a:xfrm>
          <a:off x="5797550" y="4534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696</xdr:row>
      <xdr:rowOff>0</xdr:rowOff>
    </xdr:from>
    <xdr:to>
      <xdr:col>0</xdr:col>
      <xdr:colOff>304800</xdr:colOff>
      <xdr:row>696</xdr:row>
      <xdr:rowOff>304800</xdr:rowOff>
    </xdr:to>
    <xdr:sp macro="" textlink="">
      <xdr:nvSpPr>
        <xdr:cNvPr id="27785" name="AutoShape 4233" descr="https://adas-server.mobiledrivetech.com/polarion/ria/images/suspect.gif">
          <a:extLst>
            <a:ext uri="{FF2B5EF4-FFF2-40B4-BE49-F238E27FC236}">
              <a16:creationId xmlns:a16="http://schemas.microsoft.com/office/drawing/2014/main" id="{9722CDE7-60CE-4C61-82BF-79CAD9ED70CB}"/>
            </a:ext>
          </a:extLst>
        </xdr:cNvPr>
        <xdr:cNvSpPr>
          <a:spLocks noChangeAspect="1" noChangeArrowheads="1"/>
        </xdr:cNvSpPr>
      </xdr:nvSpPr>
      <xdr:spPr bwMode="auto">
        <a:xfrm>
          <a:off x="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696</xdr:row>
      <xdr:rowOff>0</xdr:rowOff>
    </xdr:from>
    <xdr:to>
      <xdr:col>0</xdr:col>
      <xdr:colOff>615950</xdr:colOff>
      <xdr:row>696</xdr:row>
      <xdr:rowOff>304800</xdr:rowOff>
    </xdr:to>
    <xdr:sp macro="" textlink="">
      <xdr:nvSpPr>
        <xdr:cNvPr id="27786" name="AutoShape 4234">
          <a:extLst>
            <a:ext uri="{FF2B5EF4-FFF2-40B4-BE49-F238E27FC236}">
              <a16:creationId xmlns:a16="http://schemas.microsoft.com/office/drawing/2014/main" id="{B93E3B33-BC1E-404E-A312-6E90906CB563}"/>
            </a:ext>
          </a:extLst>
        </xdr:cNvPr>
        <xdr:cNvSpPr>
          <a:spLocks noChangeAspect="1" noChangeArrowheads="1"/>
        </xdr:cNvSpPr>
      </xdr:nvSpPr>
      <xdr:spPr bwMode="auto">
        <a:xfrm>
          <a:off x="31115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696</xdr:row>
      <xdr:rowOff>0</xdr:rowOff>
    </xdr:from>
    <xdr:to>
      <xdr:col>0</xdr:col>
      <xdr:colOff>927100</xdr:colOff>
      <xdr:row>696</xdr:row>
      <xdr:rowOff>304800</xdr:rowOff>
    </xdr:to>
    <xdr:sp macro="" textlink="">
      <xdr:nvSpPr>
        <xdr:cNvPr id="27787" name="AutoShape 4235" descr="https://adas-server.mobiledrivetech.com/polarion/icons/default/enums/type_purple_spec.png">
          <a:hlinkClick xmlns:r="http://schemas.openxmlformats.org/officeDocument/2006/relationships" r:id="rId1389" tgtFrame="_blank"/>
          <a:extLst>
            <a:ext uri="{FF2B5EF4-FFF2-40B4-BE49-F238E27FC236}">
              <a16:creationId xmlns:a16="http://schemas.microsoft.com/office/drawing/2014/main" id="{BAC839CF-6A45-4A1F-9BD7-875B1C267F1C}"/>
            </a:ext>
          </a:extLst>
        </xdr:cNvPr>
        <xdr:cNvSpPr>
          <a:spLocks noChangeAspect="1" noChangeArrowheads="1"/>
        </xdr:cNvSpPr>
      </xdr:nvSpPr>
      <xdr:spPr bwMode="auto">
        <a:xfrm>
          <a:off x="62230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696</xdr:row>
      <xdr:rowOff>0</xdr:rowOff>
    </xdr:from>
    <xdr:to>
      <xdr:col>1</xdr:col>
      <xdr:colOff>304800</xdr:colOff>
      <xdr:row>696</xdr:row>
      <xdr:rowOff>304800</xdr:rowOff>
    </xdr:to>
    <xdr:sp macro="" textlink="">
      <xdr:nvSpPr>
        <xdr:cNvPr id="27788" name="AutoShape 4236" descr="https://adas-server.mobiledrivetech.com/polarion/icons/default/enums/type_purple_spec.png">
          <a:hlinkClick xmlns:r="http://schemas.openxmlformats.org/officeDocument/2006/relationships" r:id="rId1389" tgtFrame="_top"/>
          <a:extLst>
            <a:ext uri="{FF2B5EF4-FFF2-40B4-BE49-F238E27FC236}">
              <a16:creationId xmlns:a16="http://schemas.microsoft.com/office/drawing/2014/main" id="{8A35DD1B-E916-49D1-8072-7D0D843E7E3E}"/>
            </a:ext>
          </a:extLst>
        </xdr:cNvPr>
        <xdr:cNvSpPr>
          <a:spLocks noChangeAspect="1" noChangeArrowheads="1"/>
        </xdr:cNvSpPr>
      </xdr:nvSpPr>
      <xdr:spPr bwMode="auto">
        <a:xfrm>
          <a:off x="202565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696</xdr:row>
      <xdr:rowOff>0</xdr:rowOff>
    </xdr:from>
    <xdr:to>
      <xdr:col>2</xdr:col>
      <xdr:colOff>304800</xdr:colOff>
      <xdr:row>696</xdr:row>
      <xdr:rowOff>304800</xdr:rowOff>
    </xdr:to>
    <xdr:sp macro="" textlink="">
      <xdr:nvSpPr>
        <xdr:cNvPr id="27789" name="AutoShape 4237" descr="https://adas-server.mobiledrivetech.com/polarion/icons/default/enums/type_spike.gif">
          <a:hlinkClick xmlns:r="http://schemas.openxmlformats.org/officeDocument/2006/relationships" r:id="rId1390" tgtFrame="_blank"/>
          <a:extLst>
            <a:ext uri="{FF2B5EF4-FFF2-40B4-BE49-F238E27FC236}">
              <a16:creationId xmlns:a16="http://schemas.microsoft.com/office/drawing/2014/main" id="{F04B3308-584D-489C-8D22-5497BE3A0C84}"/>
            </a:ext>
          </a:extLst>
        </xdr:cNvPr>
        <xdr:cNvSpPr>
          <a:spLocks noChangeAspect="1" noChangeArrowheads="1"/>
        </xdr:cNvSpPr>
      </xdr:nvSpPr>
      <xdr:spPr bwMode="auto">
        <a:xfrm>
          <a:off x="265430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696</xdr:row>
      <xdr:rowOff>0</xdr:rowOff>
    </xdr:from>
    <xdr:to>
      <xdr:col>3</xdr:col>
      <xdr:colOff>304800</xdr:colOff>
      <xdr:row>696</xdr:row>
      <xdr:rowOff>304800</xdr:rowOff>
    </xdr:to>
    <xdr:sp macro="" textlink="">
      <xdr:nvSpPr>
        <xdr:cNvPr id="27790" name="AutoShape 4238" descr="https://adas-server.mobiledrivetech.com/polarion/icons/default/enums/type_spike.gif">
          <a:hlinkClick xmlns:r="http://schemas.openxmlformats.org/officeDocument/2006/relationships" r:id="rId1390" tgtFrame="_top"/>
          <a:extLst>
            <a:ext uri="{FF2B5EF4-FFF2-40B4-BE49-F238E27FC236}">
              <a16:creationId xmlns:a16="http://schemas.microsoft.com/office/drawing/2014/main" id="{69577C70-21AA-4BBC-9AB7-88BEE827A4F6}"/>
            </a:ext>
          </a:extLst>
        </xdr:cNvPr>
        <xdr:cNvSpPr>
          <a:spLocks noChangeAspect="1" noChangeArrowheads="1"/>
        </xdr:cNvSpPr>
      </xdr:nvSpPr>
      <xdr:spPr bwMode="auto">
        <a:xfrm>
          <a:off x="5797550" y="4541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697</xdr:row>
      <xdr:rowOff>0</xdr:rowOff>
    </xdr:from>
    <xdr:to>
      <xdr:col>0</xdr:col>
      <xdr:colOff>304800</xdr:colOff>
      <xdr:row>697</xdr:row>
      <xdr:rowOff>304800</xdr:rowOff>
    </xdr:to>
    <xdr:sp macro="" textlink="">
      <xdr:nvSpPr>
        <xdr:cNvPr id="27791" name="AutoShape 4239" descr="https://adas-server.mobiledrivetech.com/polarion/ria/images/suspect.gif">
          <a:extLst>
            <a:ext uri="{FF2B5EF4-FFF2-40B4-BE49-F238E27FC236}">
              <a16:creationId xmlns:a16="http://schemas.microsoft.com/office/drawing/2014/main" id="{65002941-0F6C-4DEE-A785-BCECC8E85AB2}"/>
            </a:ext>
          </a:extLst>
        </xdr:cNvPr>
        <xdr:cNvSpPr>
          <a:spLocks noChangeAspect="1" noChangeArrowheads="1"/>
        </xdr:cNvSpPr>
      </xdr:nvSpPr>
      <xdr:spPr bwMode="auto">
        <a:xfrm>
          <a:off x="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697</xdr:row>
      <xdr:rowOff>0</xdr:rowOff>
    </xdr:from>
    <xdr:to>
      <xdr:col>0</xdr:col>
      <xdr:colOff>615950</xdr:colOff>
      <xdr:row>697</xdr:row>
      <xdr:rowOff>304800</xdr:rowOff>
    </xdr:to>
    <xdr:sp macro="" textlink="">
      <xdr:nvSpPr>
        <xdr:cNvPr id="27792" name="AutoShape 4240">
          <a:extLst>
            <a:ext uri="{FF2B5EF4-FFF2-40B4-BE49-F238E27FC236}">
              <a16:creationId xmlns:a16="http://schemas.microsoft.com/office/drawing/2014/main" id="{BCCF70AF-1233-4BB1-B1C9-8F77F0B091FA}"/>
            </a:ext>
          </a:extLst>
        </xdr:cNvPr>
        <xdr:cNvSpPr>
          <a:spLocks noChangeAspect="1" noChangeArrowheads="1"/>
        </xdr:cNvSpPr>
      </xdr:nvSpPr>
      <xdr:spPr bwMode="auto">
        <a:xfrm>
          <a:off x="31115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697</xdr:row>
      <xdr:rowOff>0</xdr:rowOff>
    </xdr:from>
    <xdr:to>
      <xdr:col>0</xdr:col>
      <xdr:colOff>927100</xdr:colOff>
      <xdr:row>697</xdr:row>
      <xdr:rowOff>304800</xdr:rowOff>
    </xdr:to>
    <xdr:sp macro="" textlink="">
      <xdr:nvSpPr>
        <xdr:cNvPr id="27793" name="AutoShape 4241" descr="https://adas-server.mobiledrivetech.com/polarion/icons/default/enums/type_purple_spec.png">
          <a:hlinkClick xmlns:r="http://schemas.openxmlformats.org/officeDocument/2006/relationships" r:id="rId1391" tgtFrame="_blank"/>
          <a:extLst>
            <a:ext uri="{FF2B5EF4-FFF2-40B4-BE49-F238E27FC236}">
              <a16:creationId xmlns:a16="http://schemas.microsoft.com/office/drawing/2014/main" id="{1EB09412-0BBA-4264-AA84-9753DE255A09}"/>
            </a:ext>
          </a:extLst>
        </xdr:cNvPr>
        <xdr:cNvSpPr>
          <a:spLocks noChangeAspect="1" noChangeArrowheads="1"/>
        </xdr:cNvSpPr>
      </xdr:nvSpPr>
      <xdr:spPr bwMode="auto">
        <a:xfrm>
          <a:off x="62230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697</xdr:row>
      <xdr:rowOff>0</xdr:rowOff>
    </xdr:from>
    <xdr:to>
      <xdr:col>1</xdr:col>
      <xdr:colOff>304800</xdr:colOff>
      <xdr:row>697</xdr:row>
      <xdr:rowOff>304800</xdr:rowOff>
    </xdr:to>
    <xdr:sp macro="" textlink="">
      <xdr:nvSpPr>
        <xdr:cNvPr id="27794" name="AutoShape 4242" descr="https://adas-server.mobiledrivetech.com/polarion/icons/default/enums/type_purple_spec.png">
          <a:hlinkClick xmlns:r="http://schemas.openxmlformats.org/officeDocument/2006/relationships" r:id="rId1391" tgtFrame="_top"/>
          <a:extLst>
            <a:ext uri="{FF2B5EF4-FFF2-40B4-BE49-F238E27FC236}">
              <a16:creationId xmlns:a16="http://schemas.microsoft.com/office/drawing/2014/main" id="{1E0A1D9C-6138-434A-BBD3-29AF08449598}"/>
            </a:ext>
          </a:extLst>
        </xdr:cNvPr>
        <xdr:cNvSpPr>
          <a:spLocks noChangeAspect="1" noChangeArrowheads="1"/>
        </xdr:cNvSpPr>
      </xdr:nvSpPr>
      <xdr:spPr bwMode="auto">
        <a:xfrm>
          <a:off x="202565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697</xdr:row>
      <xdr:rowOff>0</xdr:rowOff>
    </xdr:from>
    <xdr:to>
      <xdr:col>2</xdr:col>
      <xdr:colOff>304800</xdr:colOff>
      <xdr:row>697</xdr:row>
      <xdr:rowOff>304800</xdr:rowOff>
    </xdr:to>
    <xdr:sp macro="" textlink="">
      <xdr:nvSpPr>
        <xdr:cNvPr id="27795" name="AutoShape 4243" descr="https://adas-server.mobiledrivetech.com/polarion/icons/default/enums/type_spike.gif">
          <a:hlinkClick xmlns:r="http://schemas.openxmlformats.org/officeDocument/2006/relationships" r:id="rId1392" tgtFrame="_blank"/>
          <a:extLst>
            <a:ext uri="{FF2B5EF4-FFF2-40B4-BE49-F238E27FC236}">
              <a16:creationId xmlns:a16="http://schemas.microsoft.com/office/drawing/2014/main" id="{2F7AFD31-1B75-4841-8B31-B6A8539F7902}"/>
            </a:ext>
          </a:extLst>
        </xdr:cNvPr>
        <xdr:cNvSpPr>
          <a:spLocks noChangeAspect="1" noChangeArrowheads="1"/>
        </xdr:cNvSpPr>
      </xdr:nvSpPr>
      <xdr:spPr bwMode="auto">
        <a:xfrm>
          <a:off x="265430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697</xdr:row>
      <xdr:rowOff>0</xdr:rowOff>
    </xdr:from>
    <xdr:to>
      <xdr:col>3</xdr:col>
      <xdr:colOff>304800</xdr:colOff>
      <xdr:row>697</xdr:row>
      <xdr:rowOff>304800</xdr:rowOff>
    </xdr:to>
    <xdr:sp macro="" textlink="">
      <xdr:nvSpPr>
        <xdr:cNvPr id="27796" name="AutoShape 4244" descr="https://adas-server.mobiledrivetech.com/polarion/icons/default/enums/type_spike.gif">
          <a:hlinkClick xmlns:r="http://schemas.openxmlformats.org/officeDocument/2006/relationships" r:id="rId1392" tgtFrame="_top"/>
          <a:extLst>
            <a:ext uri="{FF2B5EF4-FFF2-40B4-BE49-F238E27FC236}">
              <a16:creationId xmlns:a16="http://schemas.microsoft.com/office/drawing/2014/main" id="{D03870C8-9F38-46E5-B34F-FBF759063355}"/>
            </a:ext>
          </a:extLst>
        </xdr:cNvPr>
        <xdr:cNvSpPr>
          <a:spLocks noChangeAspect="1" noChangeArrowheads="1"/>
        </xdr:cNvSpPr>
      </xdr:nvSpPr>
      <xdr:spPr bwMode="auto">
        <a:xfrm>
          <a:off x="5797550" y="454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698</xdr:row>
      <xdr:rowOff>0</xdr:rowOff>
    </xdr:from>
    <xdr:to>
      <xdr:col>0</xdr:col>
      <xdr:colOff>304800</xdr:colOff>
      <xdr:row>698</xdr:row>
      <xdr:rowOff>304800</xdr:rowOff>
    </xdr:to>
    <xdr:sp macro="" textlink="">
      <xdr:nvSpPr>
        <xdr:cNvPr id="27797" name="AutoShape 4245" descr="https://adas-server.mobiledrivetech.com/polarion/ria/images/suspect.gif">
          <a:extLst>
            <a:ext uri="{FF2B5EF4-FFF2-40B4-BE49-F238E27FC236}">
              <a16:creationId xmlns:a16="http://schemas.microsoft.com/office/drawing/2014/main" id="{6FCFCF38-9D79-4724-B2DA-AE0B6767751A}"/>
            </a:ext>
          </a:extLst>
        </xdr:cNvPr>
        <xdr:cNvSpPr>
          <a:spLocks noChangeAspect="1" noChangeArrowheads="1"/>
        </xdr:cNvSpPr>
      </xdr:nvSpPr>
      <xdr:spPr bwMode="auto">
        <a:xfrm>
          <a:off x="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698</xdr:row>
      <xdr:rowOff>0</xdr:rowOff>
    </xdr:from>
    <xdr:to>
      <xdr:col>0</xdr:col>
      <xdr:colOff>615950</xdr:colOff>
      <xdr:row>698</xdr:row>
      <xdr:rowOff>304800</xdr:rowOff>
    </xdr:to>
    <xdr:sp macro="" textlink="">
      <xdr:nvSpPr>
        <xdr:cNvPr id="27798" name="AutoShape 4246">
          <a:extLst>
            <a:ext uri="{FF2B5EF4-FFF2-40B4-BE49-F238E27FC236}">
              <a16:creationId xmlns:a16="http://schemas.microsoft.com/office/drawing/2014/main" id="{1B765D79-0C5C-4388-8E82-DECF872BA31A}"/>
            </a:ext>
          </a:extLst>
        </xdr:cNvPr>
        <xdr:cNvSpPr>
          <a:spLocks noChangeAspect="1" noChangeArrowheads="1"/>
        </xdr:cNvSpPr>
      </xdr:nvSpPr>
      <xdr:spPr bwMode="auto">
        <a:xfrm>
          <a:off x="31115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698</xdr:row>
      <xdr:rowOff>0</xdr:rowOff>
    </xdr:from>
    <xdr:to>
      <xdr:col>0</xdr:col>
      <xdr:colOff>927100</xdr:colOff>
      <xdr:row>698</xdr:row>
      <xdr:rowOff>304800</xdr:rowOff>
    </xdr:to>
    <xdr:sp macro="" textlink="">
      <xdr:nvSpPr>
        <xdr:cNvPr id="27799" name="AutoShape 4247" descr="https://adas-server.mobiledrivetech.com/polarion/icons/default/enums/type_purple_spec.png">
          <a:hlinkClick xmlns:r="http://schemas.openxmlformats.org/officeDocument/2006/relationships" r:id="rId1393" tgtFrame="_blank"/>
          <a:extLst>
            <a:ext uri="{FF2B5EF4-FFF2-40B4-BE49-F238E27FC236}">
              <a16:creationId xmlns:a16="http://schemas.microsoft.com/office/drawing/2014/main" id="{03F527BA-1C4A-44E6-9D73-6ADAFA1A5C09}"/>
            </a:ext>
          </a:extLst>
        </xdr:cNvPr>
        <xdr:cNvSpPr>
          <a:spLocks noChangeAspect="1" noChangeArrowheads="1"/>
        </xdr:cNvSpPr>
      </xdr:nvSpPr>
      <xdr:spPr bwMode="auto">
        <a:xfrm>
          <a:off x="62230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698</xdr:row>
      <xdr:rowOff>0</xdr:rowOff>
    </xdr:from>
    <xdr:to>
      <xdr:col>1</xdr:col>
      <xdr:colOff>304800</xdr:colOff>
      <xdr:row>698</xdr:row>
      <xdr:rowOff>304800</xdr:rowOff>
    </xdr:to>
    <xdr:sp macro="" textlink="">
      <xdr:nvSpPr>
        <xdr:cNvPr id="27800" name="AutoShape 4248" descr="https://adas-server.mobiledrivetech.com/polarion/icons/default/enums/type_purple_spec.png">
          <a:hlinkClick xmlns:r="http://schemas.openxmlformats.org/officeDocument/2006/relationships" r:id="rId1393" tgtFrame="_top"/>
          <a:extLst>
            <a:ext uri="{FF2B5EF4-FFF2-40B4-BE49-F238E27FC236}">
              <a16:creationId xmlns:a16="http://schemas.microsoft.com/office/drawing/2014/main" id="{DB66513C-CF6C-4FC2-A370-A8B076349BD1}"/>
            </a:ext>
          </a:extLst>
        </xdr:cNvPr>
        <xdr:cNvSpPr>
          <a:spLocks noChangeAspect="1" noChangeArrowheads="1"/>
        </xdr:cNvSpPr>
      </xdr:nvSpPr>
      <xdr:spPr bwMode="auto">
        <a:xfrm>
          <a:off x="202565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698</xdr:row>
      <xdr:rowOff>0</xdr:rowOff>
    </xdr:from>
    <xdr:to>
      <xdr:col>2</xdr:col>
      <xdr:colOff>304800</xdr:colOff>
      <xdr:row>698</xdr:row>
      <xdr:rowOff>304800</xdr:rowOff>
    </xdr:to>
    <xdr:sp macro="" textlink="">
      <xdr:nvSpPr>
        <xdr:cNvPr id="27801" name="AutoShape 4249" descr="https://adas-server.mobiledrivetech.com/polarion/ria/images/suspect.gif">
          <a:extLst>
            <a:ext uri="{FF2B5EF4-FFF2-40B4-BE49-F238E27FC236}">
              <a16:creationId xmlns:a16="http://schemas.microsoft.com/office/drawing/2014/main" id="{FD1FB75C-2F67-4141-80A2-BA29619E4C69}"/>
            </a:ext>
          </a:extLst>
        </xdr:cNvPr>
        <xdr:cNvSpPr>
          <a:spLocks noChangeAspect="1" noChangeArrowheads="1"/>
        </xdr:cNvSpPr>
      </xdr:nvSpPr>
      <xdr:spPr bwMode="auto">
        <a:xfrm>
          <a:off x="265430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698</xdr:row>
      <xdr:rowOff>0</xdr:rowOff>
    </xdr:from>
    <xdr:to>
      <xdr:col>2</xdr:col>
      <xdr:colOff>615950</xdr:colOff>
      <xdr:row>698</xdr:row>
      <xdr:rowOff>304800</xdr:rowOff>
    </xdr:to>
    <xdr:sp macro="" textlink="">
      <xdr:nvSpPr>
        <xdr:cNvPr id="27802" name="AutoShape 4250">
          <a:extLst>
            <a:ext uri="{FF2B5EF4-FFF2-40B4-BE49-F238E27FC236}">
              <a16:creationId xmlns:a16="http://schemas.microsoft.com/office/drawing/2014/main" id="{343BF37E-EB14-43B9-A44F-796D0DE72366}"/>
            </a:ext>
          </a:extLst>
        </xdr:cNvPr>
        <xdr:cNvSpPr>
          <a:spLocks noChangeAspect="1" noChangeArrowheads="1"/>
        </xdr:cNvSpPr>
      </xdr:nvSpPr>
      <xdr:spPr bwMode="auto">
        <a:xfrm>
          <a:off x="296545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698</xdr:row>
      <xdr:rowOff>0</xdr:rowOff>
    </xdr:from>
    <xdr:to>
      <xdr:col>2</xdr:col>
      <xdr:colOff>927100</xdr:colOff>
      <xdr:row>698</xdr:row>
      <xdr:rowOff>304800</xdr:rowOff>
    </xdr:to>
    <xdr:sp macro="" textlink="">
      <xdr:nvSpPr>
        <xdr:cNvPr id="27803" name="AutoShape 4251" descr="https://adas-server.mobiledrivetech.com/polarion/icons/default/enums/type_spike.gif">
          <a:hlinkClick xmlns:r="http://schemas.openxmlformats.org/officeDocument/2006/relationships" r:id="rId1394" tgtFrame="_blank"/>
          <a:extLst>
            <a:ext uri="{FF2B5EF4-FFF2-40B4-BE49-F238E27FC236}">
              <a16:creationId xmlns:a16="http://schemas.microsoft.com/office/drawing/2014/main" id="{568CFEE6-1824-4B04-B1C0-BDD02582DB50}"/>
            </a:ext>
          </a:extLst>
        </xdr:cNvPr>
        <xdr:cNvSpPr>
          <a:spLocks noChangeAspect="1" noChangeArrowheads="1"/>
        </xdr:cNvSpPr>
      </xdr:nvSpPr>
      <xdr:spPr bwMode="auto">
        <a:xfrm>
          <a:off x="327660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698</xdr:row>
      <xdr:rowOff>0</xdr:rowOff>
    </xdr:from>
    <xdr:to>
      <xdr:col>3</xdr:col>
      <xdr:colOff>304800</xdr:colOff>
      <xdr:row>698</xdr:row>
      <xdr:rowOff>304800</xdr:rowOff>
    </xdr:to>
    <xdr:sp macro="" textlink="">
      <xdr:nvSpPr>
        <xdr:cNvPr id="27804" name="AutoShape 4252" descr="https://adas-server.mobiledrivetech.com/polarion/icons/default/enums/type_spike.gif">
          <a:hlinkClick xmlns:r="http://schemas.openxmlformats.org/officeDocument/2006/relationships" r:id="rId1394" tgtFrame="_top"/>
          <a:extLst>
            <a:ext uri="{FF2B5EF4-FFF2-40B4-BE49-F238E27FC236}">
              <a16:creationId xmlns:a16="http://schemas.microsoft.com/office/drawing/2014/main" id="{881264C5-2842-4B4E-8F64-6C2205D30341}"/>
            </a:ext>
          </a:extLst>
        </xdr:cNvPr>
        <xdr:cNvSpPr>
          <a:spLocks noChangeAspect="1" noChangeArrowheads="1"/>
        </xdr:cNvSpPr>
      </xdr:nvSpPr>
      <xdr:spPr bwMode="auto">
        <a:xfrm>
          <a:off x="5797550" y="4554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699</xdr:row>
      <xdr:rowOff>0</xdr:rowOff>
    </xdr:from>
    <xdr:to>
      <xdr:col>0</xdr:col>
      <xdr:colOff>304800</xdr:colOff>
      <xdr:row>699</xdr:row>
      <xdr:rowOff>304800</xdr:rowOff>
    </xdr:to>
    <xdr:sp macro="" textlink="">
      <xdr:nvSpPr>
        <xdr:cNvPr id="27805" name="AutoShape 4253" descr="https://adas-server.mobiledrivetech.com/polarion/ria/images/suspect.gif">
          <a:extLst>
            <a:ext uri="{FF2B5EF4-FFF2-40B4-BE49-F238E27FC236}">
              <a16:creationId xmlns:a16="http://schemas.microsoft.com/office/drawing/2014/main" id="{01214233-66AD-4467-8B3D-F756AF596CB0}"/>
            </a:ext>
          </a:extLst>
        </xdr:cNvPr>
        <xdr:cNvSpPr>
          <a:spLocks noChangeAspect="1" noChangeArrowheads="1"/>
        </xdr:cNvSpPr>
      </xdr:nvSpPr>
      <xdr:spPr bwMode="auto">
        <a:xfrm>
          <a:off x="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699</xdr:row>
      <xdr:rowOff>0</xdr:rowOff>
    </xdr:from>
    <xdr:to>
      <xdr:col>0</xdr:col>
      <xdr:colOff>615950</xdr:colOff>
      <xdr:row>699</xdr:row>
      <xdr:rowOff>304800</xdr:rowOff>
    </xdr:to>
    <xdr:sp macro="" textlink="">
      <xdr:nvSpPr>
        <xdr:cNvPr id="27806" name="AutoShape 4254">
          <a:extLst>
            <a:ext uri="{FF2B5EF4-FFF2-40B4-BE49-F238E27FC236}">
              <a16:creationId xmlns:a16="http://schemas.microsoft.com/office/drawing/2014/main" id="{48E06166-DDB7-4E89-95B6-27822BEABDF2}"/>
            </a:ext>
          </a:extLst>
        </xdr:cNvPr>
        <xdr:cNvSpPr>
          <a:spLocks noChangeAspect="1" noChangeArrowheads="1"/>
        </xdr:cNvSpPr>
      </xdr:nvSpPr>
      <xdr:spPr bwMode="auto">
        <a:xfrm>
          <a:off x="31115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699</xdr:row>
      <xdr:rowOff>0</xdr:rowOff>
    </xdr:from>
    <xdr:to>
      <xdr:col>0</xdr:col>
      <xdr:colOff>927100</xdr:colOff>
      <xdr:row>699</xdr:row>
      <xdr:rowOff>304800</xdr:rowOff>
    </xdr:to>
    <xdr:sp macro="" textlink="">
      <xdr:nvSpPr>
        <xdr:cNvPr id="27807" name="AutoShape 4255" descr="https://adas-server.mobiledrivetech.com/polarion/icons/default/enums/type_purple_spec.png">
          <a:hlinkClick xmlns:r="http://schemas.openxmlformats.org/officeDocument/2006/relationships" r:id="rId1395" tgtFrame="_blank"/>
          <a:extLst>
            <a:ext uri="{FF2B5EF4-FFF2-40B4-BE49-F238E27FC236}">
              <a16:creationId xmlns:a16="http://schemas.microsoft.com/office/drawing/2014/main" id="{2946DEF7-6D7B-44EF-BD00-E5384E379A9F}"/>
            </a:ext>
          </a:extLst>
        </xdr:cNvPr>
        <xdr:cNvSpPr>
          <a:spLocks noChangeAspect="1" noChangeArrowheads="1"/>
        </xdr:cNvSpPr>
      </xdr:nvSpPr>
      <xdr:spPr bwMode="auto">
        <a:xfrm>
          <a:off x="62230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699</xdr:row>
      <xdr:rowOff>0</xdr:rowOff>
    </xdr:from>
    <xdr:to>
      <xdr:col>1</xdr:col>
      <xdr:colOff>304800</xdr:colOff>
      <xdr:row>699</xdr:row>
      <xdr:rowOff>304800</xdr:rowOff>
    </xdr:to>
    <xdr:sp macro="" textlink="">
      <xdr:nvSpPr>
        <xdr:cNvPr id="27808" name="AutoShape 4256" descr="https://adas-server.mobiledrivetech.com/polarion/icons/default/enums/type_purple_spec.png">
          <a:hlinkClick xmlns:r="http://schemas.openxmlformats.org/officeDocument/2006/relationships" r:id="rId1395" tgtFrame="_top"/>
          <a:extLst>
            <a:ext uri="{FF2B5EF4-FFF2-40B4-BE49-F238E27FC236}">
              <a16:creationId xmlns:a16="http://schemas.microsoft.com/office/drawing/2014/main" id="{65F70516-C250-425B-ADD8-297A3E9A7F36}"/>
            </a:ext>
          </a:extLst>
        </xdr:cNvPr>
        <xdr:cNvSpPr>
          <a:spLocks noChangeAspect="1" noChangeArrowheads="1"/>
        </xdr:cNvSpPr>
      </xdr:nvSpPr>
      <xdr:spPr bwMode="auto">
        <a:xfrm>
          <a:off x="202565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699</xdr:row>
      <xdr:rowOff>0</xdr:rowOff>
    </xdr:from>
    <xdr:to>
      <xdr:col>2</xdr:col>
      <xdr:colOff>304800</xdr:colOff>
      <xdr:row>699</xdr:row>
      <xdr:rowOff>304800</xdr:rowOff>
    </xdr:to>
    <xdr:sp macro="" textlink="">
      <xdr:nvSpPr>
        <xdr:cNvPr id="27809" name="AutoShape 4257" descr="https://adas-server.mobiledrivetech.com/polarion/icons/default/enums/type_spike.gif">
          <a:hlinkClick xmlns:r="http://schemas.openxmlformats.org/officeDocument/2006/relationships" r:id="rId1396" tgtFrame="_blank"/>
          <a:extLst>
            <a:ext uri="{FF2B5EF4-FFF2-40B4-BE49-F238E27FC236}">
              <a16:creationId xmlns:a16="http://schemas.microsoft.com/office/drawing/2014/main" id="{7AD9A0C7-6976-493F-9E5F-B786D91172F7}"/>
            </a:ext>
          </a:extLst>
        </xdr:cNvPr>
        <xdr:cNvSpPr>
          <a:spLocks noChangeAspect="1" noChangeArrowheads="1"/>
        </xdr:cNvSpPr>
      </xdr:nvSpPr>
      <xdr:spPr bwMode="auto">
        <a:xfrm>
          <a:off x="265430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699</xdr:row>
      <xdr:rowOff>0</xdr:rowOff>
    </xdr:from>
    <xdr:to>
      <xdr:col>3</xdr:col>
      <xdr:colOff>304800</xdr:colOff>
      <xdr:row>699</xdr:row>
      <xdr:rowOff>304800</xdr:rowOff>
    </xdr:to>
    <xdr:sp macro="" textlink="">
      <xdr:nvSpPr>
        <xdr:cNvPr id="27810" name="AutoShape 4258" descr="https://adas-server.mobiledrivetech.com/polarion/icons/default/enums/type_spike.gif">
          <a:hlinkClick xmlns:r="http://schemas.openxmlformats.org/officeDocument/2006/relationships" r:id="rId1396" tgtFrame="_top"/>
          <a:extLst>
            <a:ext uri="{FF2B5EF4-FFF2-40B4-BE49-F238E27FC236}">
              <a16:creationId xmlns:a16="http://schemas.microsoft.com/office/drawing/2014/main" id="{54A8B7C2-C0B1-4E3D-8282-C1CEA05CB054}"/>
            </a:ext>
          </a:extLst>
        </xdr:cNvPr>
        <xdr:cNvSpPr>
          <a:spLocks noChangeAspect="1" noChangeArrowheads="1"/>
        </xdr:cNvSpPr>
      </xdr:nvSpPr>
      <xdr:spPr bwMode="auto">
        <a:xfrm>
          <a:off x="5797550" y="45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700</xdr:row>
      <xdr:rowOff>0</xdr:rowOff>
    </xdr:from>
    <xdr:to>
      <xdr:col>0</xdr:col>
      <xdr:colOff>304800</xdr:colOff>
      <xdr:row>700</xdr:row>
      <xdr:rowOff>304800</xdr:rowOff>
    </xdr:to>
    <xdr:sp macro="" textlink="">
      <xdr:nvSpPr>
        <xdr:cNvPr id="27811" name="AutoShape 4259" descr="https://adas-server.mobiledrivetech.com/polarion/ria/images/suspect.gif">
          <a:extLst>
            <a:ext uri="{FF2B5EF4-FFF2-40B4-BE49-F238E27FC236}">
              <a16:creationId xmlns:a16="http://schemas.microsoft.com/office/drawing/2014/main" id="{B7C2FAA7-E91B-49DF-B0D8-F893D283FF99}"/>
            </a:ext>
          </a:extLst>
        </xdr:cNvPr>
        <xdr:cNvSpPr>
          <a:spLocks noChangeAspect="1" noChangeArrowheads="1"/>
        </xdr:cNvSpPr>
      </xdr:nvSpPr>
      <xdr:spPr bwMode="auto">
        <a:xfrm>
          <a:off x="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700</xdr:row>
      <xdr:rowOff>0</xdr:rowOff>
    </xdr:from>
    <xdr:to>
      <xdr:col>0</xdr:col>
      <xdr:colOff>615950</xdr:colOff>
      <xdr:row>700</xdr:row>
      <xdr:rowOff>304800</xdr:rowOff>
    </xdr:to>
    <xdr:sp macro="" textlink="">
      <xdr:nvSpPr>
        <xdr:cNvPr id="27812" name="AutoShape 4260">
          <a:extLst>
            <a:ext uri="{FF2B5EF4-FFF2-40B4-BE49-F238E27FC236}">
              <a16:creationId xmlns:a16="http://schemas.microsoft.com/office/drawing/2014/main" id="{14A850E4-47AD-4ADA-99A3-C1D3D7074AD4}"/>
            </a:ext>
          </a:extLst>
        </xdr:cNvPr>
        <xdr:cNvSpPr>
          <a:spLocks noChangeAspect="1" noChangeArrowheads="1"/>
        </xdr:cNvSpPr>
      </xdr:nvSpPr>
      <xdr:spPr bwMode="auto">
        <a:xfrm>
          <a:off x="31115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700</xdr:row>
      <xdr:rowOff>0</xdr:rowOff>
    </xdr:from>
    <xdr:to>
      <xdr:col>0</xdr:col>
      <xdr:colOff>927100</xdr:colOff>
      <xdr:row>700</xdr:row>
      <xdr:rowOff>304800</xdr:rowOff>
    </xdr:to>
    <xdr:sp macro="" textlink="">
      <xdr:nvSpPr>
        <xdr:cNvPr id="27813" name="AutoShape 4261" descr="https://adas-server.mobiledrivetech.com/polarion/icons/default/enums/type_purple_spec.png">
          <a:hlinkClick xmlns:r="http://schemas.openxmlformats.org/officeDocument/2006/relationships" r:id="rId1397" tgtFrame="_blank"/>
          <a:extLst>
            <a:ext uri="{FF2B5EF4-FFF2-40B4-BE49-F238E27FC236}">
              <a16:creationId xmlns:a16="http://schemas.microsoft.com/office/drawing/2014/main" id="{B4F3BDCF-5501-46BA-9BBE-C74D644DC170}"/>
            </a:ext>
          </a:extLst>
        </xdr:cNvPr>
        <xdr:cNvSpPr>
          <a:spLocks noChangeAspect="1" noChangeArrowheads="1"/>
        </xdr:cNvSpPr>
      </xdr:nvSpPr>
      <xdr:spPr bwMode="auto">
        <a:xfrm>
          <a:off x="62230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700</xdr:row>
      <xdr:rowOff>0</xdr:rowOff>
    </xdr:from>
    <xdr:to>
      <xdr:col>1</xdr:col>
      <xdr:colOff>304800</xdr:colOff>
      <xdr:row>700</xdr:row>
      <xdr:rowOff>304800</xdr:rowOff>
    </xdr:to>
    <xdr:sp macro="" textlink="">
      <xdr:nvSpPr>
        <xdr:cNvPr id="27814" name="AutoShape 4262" descr="https://adas-server.mobiledrivetech.com/polarion/icons/default/enums/type_purple_spec.png">
          <a:hlinkClick xmlns:r="http://schemas.openxmlformats.org/officeDocument/2006/relationships" r:id="rId1397" tgtFrame="_top"/>
          <a:extLst>
            <a:ext uri="{FF2B5EF4-FFF2-40B4-BE49-F238E27FC236}">
              <a16:creationId xmlns:a16="http://schemas.microsoft.com/office/drawing/2014/main" id="{99693841-A263-47C0-BA88-780242F1C805}"/>
            </a:ext>
          </a:extLst>
        </xdr:cNvPr>
        <xdr:cNvSpPr>
          <a:spLocks noChangeAspect="1" noChangeArrowheads="1"/>
        </xdr:cNvSpPr>
      </xdr:nvSpPr>
      <xdr:spPr bwMode="auto">
        <a:xfrm>
          <a:off x="202565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700</xdr:row>
      <xdr:rowOff>0</xdr:rowOff>
    </xdr:from>
    <xdr:to>
      <xdr:col>2</xdr:col>
      <xdr:colOff>304800</xdr:colOff>
      <xdr:row>700</xdr:row>
      <xdr:rowOff>304800</xdr:rowOff>
    </xdr:to>
    <xdr:sp macro="" textlink="">
      <xdr:nvSpPr>
        <xdr:cNvPr id="27815" name="AutoShape 4263" descr="https://adas-server.mobiledrivetech.com/polarion/icons/default/enums/type_spike.gif">
          <a:hlinkClick xmlns:r="http://schemas.openxmlformats.org/officeDocument/2006/relationships" r:id="rId1398" tgtFrame="_blank"/>
          <a:extLst>
            <a:ext uri="{FF2B5EF4-FFF2-40B4-BE49-F238E27FC236}">
              <a16:creationId xmlns:a16="http://schemas.microsoft.com/office/drawing/2014/main" id="{BB424D9D-492F-4831-8D46-B0E9EC9FA944}"/>
            </a:ext>
          </a:extLst>
        </xdr:cNvPr>
        <xdr:cNvSpPr>
          <a:spLocks noChangeAspect="1" noChangeArrowheads="1"/>
        </xdr:cNvSpPr>
      </xdr:nvSpPr>
      <xdr:spPr bwMode="auto">
        <a:xfrm>
          <a:off x="265430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700</xdr:row>
      <xdr:rowOff>0</xdr:rowOff>
    </xdr:from>
    <xdr:to>
      <xdr:col>3</xdr:col>
      <xdr:colOff>304800</xdr:colOff>
      <xdr:row>700</xdr:row>
      <xdr:rowOff>304800</xdr:rowOff>
    </xdr:to>
    <xdr:sp macro="" textlink="">
      <xdr:nvSpPr>
        <xdr:cNvPr id="27816" name="AutoShape 4264" descr="https://adas-server.mobiledrivetech.com/polarion/icons/default/enums/type_spike.gif">
          <a:hlinkClick xmlns:r="http://schemas.openxmlformats.org/officeDocument/2006/relationships" r:id="rId1398" tgtFrame="_top"/>
          <a:extLst>
            <a:ext uri="{FF2B5EF4-FFF2-40B4-BE49-F238E27FC236}">
              <a16:creationId xmlns:a16="http://schemas.microsoft.com/office/drawing/2014/main" id="{31F843AC-0859-40F9-B3EF-9569EB4CD0FF}"/>
            </a:ext>
          </a:extLst>
        </xdr:cNvPr>
        <xdr:cNvSpPr>
          <a:spLocks noChangeAspect="1" noChangeArrowheads="1"/>
        </xdr:cNvSpPr>
      </xdr:nvSpPr>
      <xdr:spPr bwMode="auto">
        <a:xfrm>
          <a:off x="5797550" y="456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701</xdr:row>
      <xdr:rowOff>0</xdr:rowOff>
    </xdr:from>
    <xdr:to>
      <xdr:col>0</xdr:col>
      <xdr:colOff>304800</xdr:colOff>
      <xdr:row>701</xdr:row>
      <xdr:rowOff>304800</xdr:rowOff>
    </xdr:to>
    <xdr:sp macro="" textlink="">
      <xdr:nvSpPr>
        <xdr:cNvPr id="27817" name="AutoShape 4265" descr="https://adas-server.mobiledrivetech.com/polarion/ria/images/suspect.gif">
          <a:extLst>
            <a:ext uri="{FF2B5EF4-FFF2-40B4-BE49-F238E27FC236}">
              <a16:creationId xmlns:a16="http://schemas.microsoft.com/office/drawing/2014/main" id="{81103AB5-9910-4D46-988A-2A9BA6FFCE7B}"/>
            </a:ext>
          </a:extLst>
        </xdr:cNvPr>
        <xdr:cNvSpPr>
          <a:spLocks noChangeAspect="1" noChangeArrowheads="1"/>
        </xdr:cNvSpPr>
      </xdr:nvSpPr>
      <xdr:spPr bwMode="auto">
        <a:xfrm>
          <a:off x="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701</xdr:row>
      <xdr:rowOff>0</xdr:rowOff>
    </xdr:from>
    <xdr:to>
      <xdr:col>0</xdr:col>
      <xdr:colOff>615950</xdr:colOff>
      <xdr:row>701</xdr:row>
      <xdr:rowOff>304800</xdr:rowOff>
    </xdr:to>
    <xdr:sp macro="" textlink="">
      <xdr:nvSpPr>
        <xdr:cNvPr id="27818" name="AutoShape 4266">
          <a:extLst>
            <a:ext uri="{FF2B5EF4-FFF2-40B4-BE49-F238E27FC236}">
              <a16:creationId xmlns:a16="http://schemas.microsoft.com/office/drawing/2014/main" id="{8312B76D-3DF3-4D7C-BB7A-2E49FE45CB71}"/>
            </a:ext>
          </a:extLst>
        </xdr:cNvPr>
        <xdr:cNvSpPr>
          <a:spLocks noChangeAspect="1" noChangeArrowheads="1"/>
        </xdr:cNvSpPr>
      </xdr:nvSpPr>
      <xdr:spPr bwMode="auto">
        <a:xfrm>
          <a:off x="31115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701</xdr:row>
      <xdr:rowOff>0</xdr:rowOff>
    </xdr:from>
    <xdr:to>
      <xdr:col>0</xdr:col>
      <xdr:colOff>927100</xdr:colOff>
      <xdr:row>701</xdr:row>
      <xdr:rowOff>304800</xdr:rowOff>
    </xdr:to>
    <xdr:sp macro="" textlink="">
      <xdr:nvSpPr>
        <xdr:cNvPr id="27819" name="AutoShape 4267" descr="https://adas-server.mobiledrivetech.com/polarion/icons/default/enums/type_purple_spec.png">
          <a:hlinkClick xmlns:r="http://schemas.openxmlformats.org/officeDocument/2006/relationships" r:id="rId1399" tgtFrame="_blank"/>
          <a:extLst>
            <a:ext uri="{FF2B5EF4-FFF2-40B4-BE49-F238E27FC236}">
              <a16:creationId xmlns:a16="http://schemas.microsoft.com/office/drawing/2014/main" id="{18839F8E-5BB8-4844-B39A-818ABF2DF1DF}"/>
            </a:ext>
          </a:extLst>
        </xdr:cNvPr>
        <xdr:cNvSpPr>
          <a:spLocks noChangeAspect="1" noChangeArrowheads="1"/>
        </xdr:cNvSpPr>
      </xdr:nvSpPr>
      <xdr:spPr bwMode="auto">
        <a:xfrm>
          <a:off x="62230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701</xdr:row>
      <xdr:rowOff>0</xdr:rowOff>
    </xdr:from>
    <xdr:to>
      <xdr:col>1</xdr:col>
      <xdr:colOff>304800</xdr:colOff>
      <xdr:row>701</xdr:row>
      <xdr:rowOff>304800</xdr:rowOff>
    </xdr:to>
    <xdr:sp macro="" textlink="">
      <xdr:nvSpPr>
        <xdr:cNvPr id="27820" name="AutoShape 4268" descr="https://adas-server.mobiledrivetech.com/polarion/icons/default/enums/type_purple_spec.png">
          <a:hlinkClick xmlns:r="http://schemas.openxmlformats.org/officeDocument/2006/relationships" r:id="rId1399" tgtFrame="_top"/>
          <a:extLst>
            <a:ext uri="{FF2B5EF4-FFF2-40B4-BE49-F238E27FC236}">
              <a16:creationId xmlns:a16="http://schemas.microsoft.com/office/drawing/2014/main" id="{E50B31C4-2F65-4611-AC19-159B56BB0C4B}"/>
            </a:ext>
          </a:extLst>
        </xdr:cNvPr>
        <xdr:cNvSpPr>
          <a:spLocks noChangeAspect="1" noChangeArrowheads="1"/>
        </xdr:cNvSpPr>
      </xdr:nvSpPr>
      <xdr:spPr bwMode="auto">
        <a:xfrm>
          <a:off x="202565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701</xdr:row>
      <xdr:rowOff>0</xdr:rowOff>
    </xdr:from>
    <xdr:to>
      <xdr:col>2</xdr:col>
      <xdr:colOff>304800</xdr:colOff>
      <xdr:row>701</xdr:row>
      <xdr:rowOff>304800</xdr:rowOff>
    </xdr:to>
    <xdr:sp macro="" textlink="">
      <xdr:nvSpPr>
        <xdr:cNvPr id="27821" name="AutoShape 4269" descr="https://adas-server.mobiledrivetech.com/polarion/icons/default/enums/type_spike.gif">
          <a:hlinkClick xmlns:r="http://schemas.openxmlformats.org/officeDocument/2006/relationships" r:id="rId1400" tgtFrame="_blank"/>
          <a:extLst>
            <a:ext uri="{FF2B5EF4-FFF2-40B4-BE49-F238E27FC236}">
              <a16:creationId xmlns:a16="http://schemas.microsoft.com/office/drawing/2014/main" id="{22302ED5-5ABC-443C-8024-42DF88E6C23B}"/>
            </a:ext>
          </a:extLst>
        </xdr:cNvPr>
        <xdr:cNvSpPr>
          <a:spLocks noChangeAspect="1" noChangeArrowheads="1"/>
        </xdr:cNvSpPr>
      </xdr:nvSpPr>
      <xdr:spPr bwMode="auto">
        <a:xfrm>
          <a:off x="265430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701</xdr:row>
      <xdr:rowOff>0</xdr:rowOff>
    </xdr:from>
    <xdr:to>
      <xdr:col>3</xdr:col>
      <xdr:colOff>304800</xdr:colOff>
      <xdr:row>701</xdr:row>
      <xdr:rowOff>304800</xdr:rowOff>
    </xdr:to>
    <xdr:sp macro="" textlink="">
      <xdr:nvSpPr>
        <xdr:cNvPr id="27822" name="AutoShape 4270" descr="https://adas-server.mobiledrivetech.com/polarion/icons/default/enums/type_spike.gif">
          <a:hlinkClick xmlns:r="http://schemas.openxmlformats.org/officeDocument/2006/relationships" r:id="rId1400" tgtFrame="_top"/>
          <a:extLst>
            <a:ext uri="{FF2B5EF4-FFF2-40B4-BE49-F238E27FC236}">
              <a16:creationId xmlns:a16="http://schemas.microsoft.com/office/drawing/2014/main" id="{97618BA4-0B3A-41A4-B644-E59C349AC060}"/>
            </a:ext>
          </a:extLst>
        </xdr:cNvPr>
        <xdr:cNvSpPr>
          <a:spLocks noChangeAspect="1" noChangeArrowheads="1"/>
        </xdr:cNvSpPr>
      </xdr:nvSpPr>
      <xdr:spPr bwMode="auto">
        <a:xfrm>
          <a:off x="5797550" y="457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xdr:row>
      <xdr:rowOff>0</xdr:rowOff>
    </xdr:from>
    <xdr:to>
      <xdr:col>0</xdr:col>
      <xdr:colOff>304800</xdr:colOff>
      <xdr:row>702</xdr:row>
      <xdr:rowOff>304800</xdr:rowOff>
    </xdr:to>
    <xdr:sp macro="" textlink="">
      <xdr:nvSpPr>
        <xdr:cNvPr id="27823" name="AutoShape 4271" descr="https://adas-server.mobiledrivetech.com/polarion/ria/images/suspect.gif">
          <a:extLst>
            <a:ext uri="{FF2B5EF4-FFF2-40B4-BE49-F238E27FC236}">
              <a16:creationId xmlns:a16="http://schemas.microsoft.com/office/drawing/2014/main" id="{969FC49F-4D9E-4248-ADC1-FC44C4A7B4DD}"/>
            </a:ext>
          </a:extLst>
        </xdr:cNvPr>
        <xdr:cNvSpPr>
          <a:spLocks noChangeAspect="1" noChangeArrowheads="1"/>
        </xdr:cNvSpPr>
      </xdr:nvSpPr>
      <xdr:spPr bwMode="auto">
        <a:xfrm>
          <a:off x="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702</xdr:row>
      <xdr:rowOff>0</xdr:rowOff>
    </xdr:from>
    <xdr:to>
      <xdr:col>0</xdr:col>
      <xdr:colOff>615950</xdr:colOff>
      <xdr:row>702</xdr:row>
      <xdr:rowOff>304800</xdr:rowOff>
    </xdr:to>
    <xdr:sp macro="" textlink="">
      <xdr:nvSpPr>
        <xdr:cNvPr id="27824" name="AutoShape 4272">
          <a:extLst>
            <a:ext uri="{FF2B5EF4-FFF2-40B4-BE49-F238E27FC236}">
              <a16:creationId xmlns:a16="http://schemas.microsoft.com/office/drawing/2014/main" id="{44CCEC4C-1076-406E-AC05-5CBD783B3949}"/>
            </a:ext>
          </a:extLst>
        </xdr:cNvPr>
        <xdr:cNvSpPr>
          <a:spLocks noChangeAspect="1" noChangeArrowheads="1"/>
        </xdr:cNvSpPr>
      </xdr:nvSpPr>
      <xdr:spPr bwMode="auto">
        <a:xfrm>
          <a:off x="31115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702</xdr:row>
      <xdr:rowOff>0</xdr:rowOff>
    </xdr:from>
    <xdr:to>
      <xdr:col>0</xdr:col>
      <xdr:colOff>927100</xdr:colOff>
      <xdr:row>702</xdr:row>
      <xdr:rowOff>304800</xdr:rowOff>
    </xdr:to>
    <xdr:sp macro="" textlink="">
      <xdr:nvSpPr>
        <xdr:cNvPr id="27825" name="AutoShape 4273" descr="https://adas-server.mobiledrivetech.com/polarion/icons/default/enums/type_purple_spec.png">
          <a:hlinkClick xmlns:r="http://schemas.openxmlformats.org/officeDocument/2006/relationships" r:id="rId1401" tgtFrame="_blank"/>
          <a:extLst>
            <a:ext uri="{FF2B5EF4-FFF2-40B4-BE49-F238E27FC236}">
              <a16:creationId xmlns:a16="http://schemas.microsoft.com/office/drawing/2014/main" id="{8316A160-38C4-499D-BAD6-7F72ECA17E4D}"/>
            </a:ext>
          </a:extLst>
        </xdr:cNvPr>
        <xdr:cNvSpPr>
          <a:spLocks noChangeAspect="1" noChangeArrowheads="1"/>
        </xdr:cNvSpPr>
      </xdr:nvSpPr>
      <xdr:spPr bwMode="auto">
        <a:xfrm>
          <a:off x="62230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702</xdr:row>
      <xdr:rowOff>0</xdr:rowOff>
    </xdr:from>
    <xdr:to>
      <xdr:col>1</xdr:col>
      <xdr:colOff>304800</xdr:colOff>
      <xdr:row>702</xdr:row>
      <xdr:rowOff>304800</xdr:rowOff>
    </xdr:to>
    <xdr:sp macro="" textlink="">
      <xdr:nvSpPr>
        <xdr:cNvPr id="27826" name="AutoShape 4274" descr="https://adas-server.mobiledrivetech.com/polarion/icons/default/enums/type_purple_spec.png">
          <a:hlinkClick xmlns:r="http://schemas.openxmlformats.org/officeDocument/2006/relationships" r:id="rId1401" tgtFrame="_top"/>
          <a:extLst>
            <a:ext uri="{FF2B5EF4-FFF2-40B4-BE49-F238E27FC236}">
              <a16:creationId xmlns:a16="http://schemas.microsoft.com/office/drawing/2014/main" id="{D47FBBA5-9A8B-4722-AF0C-D9A614CD3EAF}"/>
            </a:ext>
          </a:extLst>
        </xdr:cNvPr>
        <xdr:cNvSpPr>
          <a:spLocks noChangeAspect="1" noChangeArrowheads="1"/>
        </xdr:cNvSpPr>
      </xdr:nvSpPr>
      <xdr:spPr bwMode="auto">
        <a:xfrm>
          <a:off x="202565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702</xdr:row>
      <xdr:rowOff>0</xdr:rowOff>
    </xdr:from>
    <xdr:to>
      <xdr:col>2</xdr:col>
      <xdr:colOff>304800</xdr:colOff>
      <xdr:row>702</xdr:row>
      <xdr:rowOff>304800</xdr:rowOff>
    </xdr:to>
    <xdr:sp macro="" textlink="">
      <xdr:nvSpPr>
        <xdr:cNvPr id="27827" name="AutoShape 4275" descr="https://adas-server.mobiledrivetech.com/polarion/icons/default/enums/type_spike.gif">
          <a:hlinkClick xmlns:r="http://schemas.openxmlformats.org/officeDocument/2006/relationships" r:id="rId1402" tgtFrame="_blank"/>
          <a:extLst>
            <a:ext uri="{FF2B5EF4-FFF2-40B4-BE49-F238E27FC236}">
              <a16:creationId xmlns:a16="http://schemas.microsoft.com/office/drawing/2014/main" id="{DE991492-DECD-4A34-8B6C-FA86F0231CBB}"/>
            </a:ext>
          </a:extLst>
        </xdr:cNvPr>
        <xdr:cNvSpPr>
          <a:spLocks noChangeAspect="1" noChangeArrowheads="1"/>
        </xdr:cNvSpPr>
      </xdr:nvSpPr>
      <xdr:spPr bwMode="auto">
        <a:xfrm>
          <a:off x="265430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702</xdr:row>
      <xdr:rowOff>0</xdr:rowOff>
    </xdr:from>
    <xdr:to>
      <xdr:col>3</xdr:col>
      <xdr:colOff>304800</xdr:colOff>
      <xdr:row>702</xdr:row>
      <xdr:rowOff>304800</xdr:rowOff>
    </xdr:to>
    <xdr:sp macro="" textlink="">
      <xdr:nvSpPr>
        <xdr:cNvPr id="27828" name="AutoShape 4276" descr="https://adas-server.mobiledrivetech.com/polarion/icons/default/enums/type_spike.gif">
          <a:hlinkClick xmlns:r="http://schemas.openxmlformats.org/officeDocument/2006/relationships" r:id="rId1402" tgtFrame="_top"/>
          <a:extLst>
            <a:ext uri="{FF2B5EF4-FFF2-40B4-BE49-F238E27FC236}">
              <a16:creationId xmlns:a16="http://schemas.microsoft.com/office/drawing/2014/main" id="{172031DF-47FC-48A4-94D4-27EC22AFC6B8}"/>
            </a:ext>
          </a:extLst>
        </xdr:cNvPr>
        <xdr:cNvSpPr>
          <a:spLocks noChangeAspect="1" noChangeArrowheads="1"/>
        </xdr:cNvSpPr>
      </xdr:nvSpPr>
      <xdr:spPr bwMode="auto">
        <a:xfrm>
          <a:off x="5797550" y="4580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703</xdr:row>
      <xdr:rowOff>0</xdr:rowOff>
    </xdr:from>
    <xdr:to>
      <xdr:col>0</xdr:col>
      <xdr:colOff>304800</xdr:colOff>
      <xdr:row>703</xdr:row>
      <xdr:rowOff>304800</xdr:rowOff>
    </xdr:to>
    <xdr:sp macro="" textlink="">
      <xdr:nvSpPr>
        <xdr:cNvPr id="27829" name="AutoShape 4277" descr="https://adas-server.mobiledrivetech.com/polarion/ria/images/suspect.gif">
          <a:extLst>
            <a:ext uri="{FF2B5EF4-FFF2-40B4-BE49-F238E27FC236}">
              <a16:creationId xmlns:a16="http://schemas.microsoft.com/office/drawing/2014/main" id="{F3E54186-CE07-459D-9906-743428B7CCA8}"/>
            </a:ext>
          </a:extLst>
        </xdr:cNvPr>
        <xdr:cNvSpPr>
          <a:spLocks noChangeAspect="1" noChangeArrowheads="1"/>
        </xdr:cNvSpPr>
      </xdr:nvSpPr>
      <xdr:spPr bwMode="auto">
        <a:xfrm>
          <a:off x="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703</xdr:row>
      <xdr:rowOff>0</xdr:rowOff>
    </xdr:from>
    <xdr:to>
      <xdr:col>0</xdr:col>
      <xdr:colOff>615950</xdr:colOff>
      <xdr:row>703</xdr:row>
      <xdr:rowOff>304800</xdr:rowOff>
    </xdr:to>
    <xdr:sp macro="" textlink="">
      <xdr:nvSpPr>
        <xdr:cNvPr id="27830" name="AutoShape 4278">
          <a:extLst>
            <a:ext uri="{FF2B5EF4-FFF2-40B4-BE49-F238E27FC236}">
              <a16:creationId xmlns:a16="http://schemas.microsoft.com/office/drawing/2014/main" id="{FAAAADBA-4C33-4EFF-8016-322AB873955E}"/>
            </a:ext>
          </a:extLst>
        </xdr:cNvPr>
        <xdr:cNvSpPr>
          <a:spLocks noChangeAspect="1" noChangeArrowheads="1"/>
        </xdr:cNvSpPr>
      </xdr:nvSpPr>
      <xdr:spPr bwMode="auto">
        <a:xfrm>
          <a:off x="31115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703</xdr:row>
      <xdr:rowOff>0</xdr:rowOff>
    </xdr:from>
    <xdr:to>
      <xdr:col>0</xdr:col>
      <xdr:colOff>927100</xdr:colOff>
      <xdr:row>703</xdr:row>
      <xdr:rowOff>304800</xdr:rowOff>
    </xdr:to>
    <xdr:sp macro="" textlink="">
      <xdr:nvSpPr>
        <xdr:cNvPr id="27831" name="AutoShape 4279" descr="https://adas-server.mobiledrivetech.com/polarion/icons/default/enums/type_purple_spec.png">
          <a:hlinkClick xmlns:r="http://schemas.openxmlformats.org/officeDocument/2006/relationships" r:id="rId1403" tgtFrame="_blank"/>
          <a:extLst>
            <a:ext uri="{FF2B5EF4-FFF2-40B4-BE49-F238E27FC236}">
              <a16:creationId xmlns:a16="http://schemas.microsoft.com/office/drawing/2014/main" id="{2E7F3F1B-6511-438A-B82C-BA4A4FB2B79A}"/>
            </a:ext>
          </a:extLst>
        </xdr:cNvPr>
        <xdr:cNvSpPr>
          <a:spLocks noChangeAspect="1" noChangeArrowheads="1"/>
        </xdr:cNvSpPr>
      </xdr:nvSpPr>
      <xdr:spPr bwMode="auto">
        <a:xfrm>
          <a:off x="62230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703</xdr:row>
      <xdr:rowOff>0</xdr:rowOff>
    </xdr:from>
    <xdr:to>
      <xdr:col>1</xdr:col>
      <xdr:colOff>304800</xdr:colOff>
      <xdr:row>703</xdr:row>
      <xdr:rowOff>304800</xdr:rowOff>
    </xdr:to>
    <xdr:sp macro="" textlink="">
      <xdr:nvSpPr>
        <xdr:cNvPr id="27832" name="AutoShape 4280" descr="https://adas-server.mobiledrivetech.com/polarion/icons/default/enums/type_purple_spec.png">
          <a:hlinkClick xmlns:r="http://schemas.openxmlformats.org/officeDocument/2006/relationships" r:id="rId1403" tgtFrame="_top"/>
          <a:extLst>
            <a:ext uri="{FF2B5EF4-FFF2-40B4-BE49-F238E27FC236}">
              <a16:creationId xmlns:a16="http://schemas.microsoft.com/office/drawing/2014/main" id="{84A03D9B-4170-41E9-9246-5C5F73B77AC2}"/>
            </a:ext>
          </a:extLst>
        </xdr:cNvPr>
        <xdr:cNvSpPr>
          <a:spLocks noChangeAspect="1" noChangeArrowheads="1"/>
        </xdr:cNvSpPr>
      </xdr:nvSpPr>
      <xdr:spPr bwMode="auto">
        <a:xfrm>
          <a:off x="202565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703</xdr:row>
      <xdr:rowOff>0</xdr:rowOff>
    </xdr:from>
    <xdr:to>
      <xdr:col>2</xdr:col>
      <xdr:colOff>304800</xdr:colOff>
      <xdr:row>703</xdr:row>
      <xdr:rowOff>304800</xdr:rowOff>
    </xdr:to>
    <xdr:sp macro="" textlink="">
      <xdr:nvSpPr>
        <xdr:cNvPr id="27833" name="AutoShape 4281" descr="https://adas-server.mobiledrivetech.com/polarion/icons/default/enums/type_spike.gif">
          <a:hlinkClick xmlns:r="http://schemas.openxmlformats.org/officeDocument/2006/relationships" r:id="rId1404" tgtFrame="_blank"/>
          <a:extLst>
            <a:ext uri="{FF2B5EF4-FFF2-40B4-BE49-F238E27FC236}">
              <a16:creationId xmlns:a16="http://schemas.microsoft.com/office/drawing/2014/main" id="{E9648A53-7786-4418-B9FD-8C99D07906AA}"/>
            </a:ext>
          </a:extLst>
        </xdr:cNvPr>
        <xdr:cNvSpPr>
          <a:spLocks noChangeAspect="1" noChangeArrowheads="1"/>
        </xdr:cNvSpPr>
      </xdr:nvSpPr>
      <xdr:spPr bwMode="auto">
        <a:xfrm>
          <a:off x="265430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703</xdr:row>
      <xdr:rowOff>0</xdr:rowOff>
    </xdr:from>
    <xdr:to>
      <xdr:col>3</xdr:col>
      <xdr:colOff>304800</xdr:colOff>
      <xdr:row>703</xdr:row>
      <xdr:rowOff>304800</xdr:rowOff>
    </xdr:to>
    <xdr:sp macro="" textlink="">
      <xdr:nvSpPr>
        <xdr:cNvPr id="27834" name="AutoShape 4282" descr="https://adas-server.mobiledrivetech.com/polarion/icons/default/enums/type_spike.gif">
          <a:hlinkClick xmlns:r="http://schemas.openxmlformats.org/officeDocument/2006/relationships" r:id="rId1404" tgtFrame="_top"/>
          <a:extLst>
            <a:ext uri="{FF2B5EF4-FFF2-40B4-BE49-F238E27FC236}">
              <a16:creationId xmlns:a16="http://schemas.microsoft.com/office/drawing/2014/main" id="{6B7EE7B5-BFA9-41FC-92EC-3B008B413A2E}"/>
            </a:ext>
          </a:extLst>
        </xdr:cNvPr>
        <xdr:cNvSpPr>
          <a:spLocks noChangeAspect="1" noChangeArrowheads="1"/>
        </xdr:cNvSpPr>
      </xdr:nvSpPr>
      <xdr:spPr bwMode="auto">
        <a:xfrm>
          <a:off x="5797550" y="4586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704</xdr:row>
      <xdr:rowOff>0</xdr:rowOff>
    </xdr:from>
    <xdr:to>
      <xdr:col>0</xdr:col>
      <xdr:colOff>304800</xdr:colOff>
      <xdr:row>704</xdr:row>
      <xdr:rowOff>304800</xdr:rowOff>
    </xdr:to>
    <xdr:sp macro="" textlink="">
      <xdr:nvSpPr>
        <xdr:cNvPr id="27835" name="AutoShape 4283" descr="https://adas-server.mobiledrivetech.com/polarion/ria/images/suspect.gif">
          <a:extLst>
            <a:ext uri="{FF2B5EF4-FFF2-40B4-BE49-F238E27FC236}">
              <a16:creationId xmlns:a16="http://schemas.microsoft.com/office/drawing/2014/main" id="{3EA0F0F4-F771-4987-A07E-E47B4485CA74}"/>
            </a:ext>
          </a:extLst>
        </xdr:cNvPr>
        <xdr:cNvSpPr>
          <a:spLocks noChangeAspect="1" noChangeArrowheads="1"/>
        </xdr:cNvSpPr>
      </xdr:nvSpPr>
      <xdr:spPr bwMode="auto">
        <a:xfrm>
          <a:off x="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704</xdr:row>
      <xdr:rowOff>0</xdr:rowOff>
    </xdr:from>
    <xdr:to>
      <xdr:col>0</xdr:col>
      <xdr:colOff>615950</xdr:colOff>
      <xdr:row>704</xdr:row>
      <xdr:rowOff>304800</xdr:rowOff>
    </xdr:to>
    <xdr:sp macro="" textlink="">
      <xdr:nvSpPr>
        <xdr:cNvPr id="27836" name="AutoShape 4284">
          <a:extLst>
            <a:ext uri="{FF2B5EF4-FFF2-40B4-BE49-F238E27FC236}">
              <a16:creationId xmlns:a16="http://schemas.microsoft.com/office/drawing/2014/main" id="{4D0019FC-B67B-43DE-8CA7-55CD09DBD065}"/>
            </a:ext>
          </a:extLst>
        </xdr:cNvPr>
        <xdr:cNvSpPr>
          <a:spLocks noChangeAspect="1" noChangeArrowheads="1"/>
        </xdr:cNvSpPr>
      </xdr:nvSpPr>
      <xdr:spPr bwMode="auto">
        <a:xfrm>
          <a:off x="31115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704</xdr:row>
      <xdr:rowOff>0</xdr:rowOff>
    </xdr:from>
    <xdr:to>
      <xdr:col>0</xdr:col>
      <xdr:colOff>927100</xdr:colOff>
      <xdr:row>704</xdr:row>
      <xdr:rowOff>304800</xdr:rowOff>
    </xdr:to>
    <xdr:sp macro="" textlink="">
      <xdr:nvSpPr>
        <xdr:cNvPr id="27837" name="AutoShape 4285" descr="https://adas-server.mobiledrivetech.com/polarion/icons/default/enums/type_purple_spec.png">
          <a:hlinkClick xmlns:r="http://schemas.openxmlformats.org/officeDocument/2006/relationships" r:id="rId1405" tgtFrame="_blank"/>
          <a:extLst>
            <a:ext uri="{FF2B5EF4-FFF2-40B4-BE49-F238E27FC236}">
              <a16:creationId xmlns:a16="http://schemas.microsoft.com/office/drawing/2014/main" id="{312B1061-0987-47CF-985D-73BCEFFC52E8}"/>
            </a:ext>
          </a:extLst>
        </xdr:cNvPr>
        <xdr:cNvSpPr>
          <a:spLocks noChangeAspect="1" noChangeArrowheads="1"/>
        </xdr:cNvSpPr>
      </xdr:nvSpPr>
      <xdr:spPr bwMode="auto">
        <a:xfrm>
          <a:off x="62230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704</xdr:row>
      <xdr:rowOff>0</xdr:rowOff>
    </xdr:from>
    <xdr:to>
      <xdr:col>1</xdr:col>
      <xdr:colOff>304800</xdr:colOff>
      <xdr:row>704</xdr:row>
      <xdr:rowOff>304800</xdr:rowOff>
    </xdr:to>
    <xdr:sp macro="" textlink="">
      <xdr:nvSpPr>
        <xdr:cNvPr id="27838" name="AutoShape 4286" descr="https://adas-server.mobiledrivetech.com/polarion/icons/default/enums/type_purple_spec.png">
          <a:hlinkClick xmlns:r="http://schemas.openxmlformats.org/officeDocument/2006/relationships" r:id="rId1405" tgtFrame="_top"/>
          <a:extLst>
            <a:ext uri="{FF2B5EF4-FFF2-40B4-BE49-F238E27FC236}">
              <a16:creationId xmlns:a16="http://schemas.microsoft.com/office/drawing/2014/main" id="{BD036BA2-7461-41E5-AC34-7E68E95FB56A}"/>
            </a:ext>
          </a:extLst>
        </xdr:cNvPr>
        <xdr:cNvSpPr>
          <a:spLocks noChangeAspect="1" noChangeArrowheads="1"/>
        </xdr:cNvSpPr>
      </xdr:nvSpPr>
      <xdr:spPr bwMode="auto">
        <a:xfrm>
          <a:off x="202565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704</xdr:row>
      <xdr:rowOff>0</xdr:rowOff>
    </xdr:from>
    <xdr:to>
      <xdr:col>2</xdr:col>
      <xdr:colOff>304800</xdr:colOff>
      <xdr:row>704</xdr:row>
      <xdr:rowOff>304800</xdr:rowOff>
    </xdr:to>
    <xdr:sp macro="" textlink="">
      <xdr:nvSpPr>
        <xdr:cNvPr id="27839" name="AutoShape 4287" descr="https://adas-server.mobiledrivetech.com/polarion/icons/default/enums/type_spike.gif">
          <a:hlinkClick xmlns:r="http://schemas.openxmlformats.org/officeDocument/2006/relationships" r:id="rId1406" tgtFrame="_blank"/>
          <a:extLst>
            <a:ext uri="{FF2B5EF4-FFF2-40B4-BE49-F238E27FC236}">
              <a16:creationId xmlns:a16="http://schemas.microsoft.com/office/drawing/2014/main" id="{A1D4CD2F-932A-48B0-A10B-51BECD038BE4}"/>
            </a:ext>
          </a:extLst>
        </xdr:cNvPr>
        <xdr:cNvSpPr>
          <a:spLocks noChangeAspect="1" noChangeArrowheads="1"/>
        </xdr:cNvSpPr>
      </xdr:nvSpPr>
      <xdr:spPr bwMode="auto">
        <a:xfrm>
          <a:off x="265430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704</xdr:row>
      <xdr:rowOff>0</xdr:rowOff>
    </xdr:from>
    <xdr:to>
      <xdr:col>3</xdr:col>
      <xdr:colOff>304800</xdr:colOff>
      <xdr:row>704</xdr:row>
      <xdr:rowOff>304800</xdr:rowOff>
    </xdr:to>
    <xdr:sp macro="" textlink="">
      <xdr:nvSpPr>
        <xdr:cNvPr id="27840" name="AutoShape 4288" descr="https://adas-server.mobiledrivetech.com/polarion/icons/default/enums/type_spike.gif">
          <a:hlinkClick xmlns:r="http://schemas.openxmlformats.org/officeDocument/2006/relationships" r:id="rId1406" tgtFrame="_top"/>
          <a:extLst>
            <a:ext uri="{FF2B5EF4-FFF2-40B4-BE49-F238E27FC236}">
              <a16:creationId xmlns:a16="http://schemas.microsoft.com/office/drawing/2014/main" id="{3097D462-8173-43AD-8B58-BE30662C941D}"/>
            </a:ext>
          </a:extLst>
        </xdr:cNvPr>
        <xdr:cNvSpPr>
          <a:spLocks noChangeAspect="1" noChangeArrowheads="1"/>
        </xdr:cNvSpPr>
      </xdr:nvSpPr>
      <xdr:spPr bwMode="auto">
        <a:xfrm>
          <a:off x="5797550" y="4593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705</xdr:row>
      <xdr:rowOff>0</xdr:rowOff>
    </xdr:from>
    <xdr:to>
      <xdr:col>0</xdr:col>
      <xdr:colOff>304800</xdr:colOff>
      <xdr:row>705</xdr:row>
      <xdr:rowOff>304800</xdr:rowOff>
    </xdr:to>
    <xdr:sp macro="" textlink="">
      <xdr:nvSpPr>
        <xdr:cNvPr id="27841" name="AutoShape 4289" descr="https://adas-server.mobiledrivetech.com/polarion/ria/images/suspect.gif">
          <a:extLst>
            <a:ext uri="{FF2B5EF4-FFF2-40B4-BE49-F238E27FC236}">
              <a16:creationId xmlns:a16="http://schemas.microsoft.com/office/drawing/2014/main" id="{ABA3E520-31F6-47D7-987A-5FF85AE5FB5C}"/>
            </a:ext>
          </a:extLst>
        </xdr:cNvPr>
        <xdr:cNvSpPr>
          <a:spLocks noChangeAspect="1" noChangeArrowheads="1"/>
        </xdr:cNvSpPr>
      </xdr:nvSpPr>
      <xdr:spPr bwMode="auto">
        <a:xfrm>
          <a:off x="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705</xdr:row>
      <xdr:rowOff>0</xdr:rowOff>
    </xdr:from>
    <xdr:to>
      <xdr:col>0</xdr:col>
      <xdr:colOff>615950</xdr:colOff>
      <xdr:row>705</xdr:row>
      <xdr:rowOff>304800</xdr:rowOff>
    </xdr:to>
    <xdr:sp macro="" textlink="">
      <xdr:nvSpPr>
        <xdr:cNvPr id="27842" name="AutoShape 4290">
          <a:extLst>
            <a:ext uri="{FF2B5EF4-FFF2-40B4-BE49-F238E27FC236}">
              <a16:creationId xmlns:a16="http://schemas.microsoft.com/office/drawing/2014/main" id="{54A5F21A-06D9-4584-934F-0D23BBBD1909}"/>
            </a:ext>
          </a:extLst>
        </xdr:cNvPr>
        <xdr:cNvSpPr>
          <a:spLocks noChangeAspect="1" noChangeArrowheads="1"/>
        </xdr:cNvSpPr>
      </xdr:nvSpPr>
      <xdr:spPr bwMode="auto">
        <a:xfrm>
          <a:off x="31115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705</xdr:row>
      <xdr:rowOff>0</xdr:rowOff>
    </xdr:from>
    <xdr:to>
      <xdr:col>0</xdr:col>
      <xdr:colOff>927100</xdr:colOff>
      <xdr:row>705</xdr:row>
      <xdr:rowOff>304800</xdr:rowOff>
    </xdr:to>
    <xdr:sp macro="" textlink="">
      <xdr:nvSpPr>
        <xdr:cNvPr id="27843" name="AutoShape 4291" descr="https://adas-server.mobiledrivetech.com/polarion/icons/default/enums/type_purple_spec.png">
          <a:hlinkClick xmlns:r="http://schemas.openxmlformats.org/officeDocument/2006/relationships" r:id="rId1407" tgtFrame="_blank"/>
          <a:extLst>
            <a:ext uri="{FF2B5EF4-FFF2-40B4-BE49-F238E27FC236}">
              <a16:creationId xmlns:a16="http://schemas.microsoft.com/office/drawing/2014/main" id="{53D741D0-FCCA-435A-9700-CFBD37F9A71B}"/>
            </a:ext>
          </a:extLst>
        </xdr:cNvPr>
        <xdr:cNvSpPr>
          <a:spLocks noChangeAspect="1" noChangeArrowheads="1"/>
        </xdr:cNvSpPr>
      </xdr:nvSpPr>
      <xdr:spPr bwMode="auto">
        <a:xfrm>
          <a:off x="62230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705</xdr:row>
      <xdr:rowOff>0</xdr:rowOff>
    </xdr:from>
    <xdr:to>
      <xdr:col>1</xdr:col>
      <xdr:colOff>304800</xdr:colOff>
      <xdr:row>705</xdr:row>
      <xdr:rowOff>304800</xdr:rowOff>
    </xdr:to>
    <xdr:sp macro="" textlink="">
      <xdr:nvSpPr>
        <xdr:cNvPr id="27844" name="AutoShape 4292" descr="https://adas-server.mobiledrivetech.com/polarion/icons/default/enums/type_purple_spec.png">
          <a:hlinkClick xmlns:r="http://schemas.openxmlformats.org/officeDocument/2006/relationships" r:id="rId1407" tgtFrame="_top"/>
          <a:extLst>
            <a:ext uri="{FF2B5EF4-FFF2-40B4-BE49-F238E27FC236}">
              <a16:creationId xmlns:a16="http://schemas.microsoft.com/office/drawing/2014/main" id="{DA9486DD-F769-424A-8AF2-A7A2791359D4}"/>
            </a:ext>
          </a:extLst>
        </xdr:cNvPr>
        <xdr:cNvSpPr>
          <a:spLocks noChangeAspect="1" noChangeArrowheads="1"/>
        </xdr:cNvSpPr>
      </xdr:nvSpPr>
      <xdr:spPr bwMode="auto">
        <a:xfrm>
          <a:off x="202565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705</xdr:row>
      <xdr:rowOff>0</xdr:rowOff>
    </xdr:from>
    <xdr:to>
      <xdr:col>2</xdr:col>
      <xdr:colOff>304800</xdr:colOff>
      <xdr:row>705</xdr:row>
      <xdr:rowOff>304800</xdr:rowOff>
    </xdr:to>
    <xdr:sp macro="" textlink="">
      <xdr:nvSpPr>
        <xdr:cNvPr id="27845" name="AutoShape 4293" descr="https://adas-server.mobiledrivetech.com/polarion/ria/images/suspect.gif">
          <a:extLst>
            <a:ext uri="{FF2B5EF4-FFF2-40B4-BE49-F238E27FC236}">
              <a16:creationId xmlns:a16="http://schemas.microsoft.com/office/drawing/2014/main" id="{B1AF4F48-51DD-42D5-BD2F-2096B8D06377}"/>
            </a:ext>
          </a:extLst>
        </xdr:cNvPr>
        <xdr:cNvSpPr>
          <a:spLocks noChangeAspect="1" noChangeArrowheads="1"/>
        </xdr:cNvSpPr>
      </xdr:nvSpPr>
      <xdr:spPr bwMode="auto">
        <a:xfrm>
          <a:off x="265430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705</xdr:row>
      <xdr:rowOff>0</xdr:rowOff>
    </xdr:from>
    <xdr:to>
      <xdr:col>2</xdr:col>
      <xdr:colOff>615950</xdr:colOff>
      <xdr:row>705</xdr:row>
      <xdr:rowOff>304800</xdr:rowOff>
    </xdr:to>
    <xdr:sp macro="" textlink="">
      <xdr:nvSpPr>
        <xdr:cNvPr id="27846" name="AutoShape 4294">
          <a:extLst>
            <a:ext uri="{FF2B5EF4-FFF2-40B4-BE49-F238E27FC236}">
              <a16:creationId xmlns:a16="http://schemas.microsoft.com/office/drawing/2014/main" id="{51909787-5058-4F74-B217-6873B0F11CC6}"/>
            </a:ext>
          </a:extLst>
        </xdr:cNvPr>
        <xdr:cNvSpPr>
          <a:spLocks noChangeAspect="1" noChangeArrowheads="1"/>
        </xdr:cNvSpPr>
      </xdr:nvSpPr>
      <xdr:spPr bwMode="auto">
        <a:xfrm>
          <a:off x="296545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705</xdr:row>
      <xdr:rowOff>0</xdr:rowOff>
    </xdr:from>
    <xdr:to>
      <xdr:col>2</xdr:col>
      <xdr:colOff>927100</xdr:colOff>
      <xdr:row>705</xdr:row>
      <xdr:rowOff>304800</xdr:rowOff>
    </xdr:to>
    <xdr:sp macro="" textlink="">
      <xdr:nvSpPr>
        <xdr:cNvPr id="27847" name="AutoShape 4295" descr="https://adas-server.mobiledrivetech.com/polarion/icons/default/enums/type_spike.gif">
          <a:hlinkClick xmlns:r="http://schemas.openxmlformats.org/officeDocument/2006/relationships" r:id="rId1408" tgtFrame="_blank"/>
          <a:extLst>
            <a:ext uri="{FF2B5EF4-FFF2-40B4-BE49-F238E27FC236}">
              <a16:creationId xmlns:a16="http://schemas.microsoft.com/office/drawing/2014/main" id="{0195CD0C-0D32-44C8-AEC2-B382DA719972}"/>
            </a:ext>
          </a:extLst>
        </xdr:cNvPr>
        <xdr:cNvSpPr>
          <a:spLocks noChangeAspect="1" noChangeArrowheads="1"/>
        </xdr:cNvSpPr>
      </xdr:nvSpPr>
      <xdr:spPr bwMode="auto">
        <a:xfrm>
          <a:off x="327660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705</xdr:row>
      <xdr:rowOff>0</xdr:rowOff>
    </xdr:from>
    <xdr:to>
      <xdr:col>3</xdr:col>
      <xdr:colOff>304800</xdr:colOff>
      <xdr:row>705</xdr:row>
      <xdr:rowOff>304800</xdr:rowOff>
    </xdr:to>
    <xdr:sp macro="" textlink="">
      <xdr:nvSpPr>
        <xdr:cNvPr id="27848" name="AutoShape 4296" descr="https://adas-server.mobiledrivetech.com/polarion/icons/default/enums/type_spike.gif">
          <a:hlinkClick xmlns:r="http://schemas.openxmlformats.org/officeDocument/2006/relationships" r:id="rId1408" tgtFrame="_top"/>
          <a:extLst>
            <a:ext uri="{FF2B5EF4-FFF2-40B4-BE49-F238E27FC236}">
              <a16:creationId xmlns:a16="http://schemas.microsoft.com/office/drawing/2014/main" id="{69F71156-C0C1-4552-8D90-5C92B2A94439}"/>
            </a:ext>
          </a:extLst>
        </xdr:cNvPr>
        <xdr:cNvSpPr>
          <a:spLocks noChangeAspect="1" noChangeArrowheads="1"/>
        </xdr:cNvSpPr>
      </xdr:nvSpPr>
      <xdr:spPr bwMode="auto">
        <a:xfrm>
          <a:off x="5797550" y="4601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xdr:row>
      <xdr:rowOff>0</xdr:rowOff>
    </xdr:from>
    <xdr:to>
      <xdr:col>0</xdr:col>
      <xdr:colOff>304800</xdr:colOff>
      <xdr:row>706</xdr:row>
      <xdr:rowOff>304800</xdr:rowOff>
    </xdr:to>
    <xdr:sp macro="" textlink="">
      <xdr:nvSpPr>
        <xdr:cNvPr id="27849" name="AutoShape 4297" descr="https://adas-server.mobiledrivetech.com/polarion/ria/images/suspect.gif">
          <a:extLst>
            <a:ext uri="{FF2B5EF4-FFF2-40B4-BE49-F238E27FC236}">
              <a16:creationId xmlns:a16="http://schemas.microsoft.com/office/drawing/2014/main" id="{662A3FB7-67D7-4196-A74A-8F2EF0A7218E}"/>
            </a:ext>
          </a:extLst>
        </xdr:cNvPr>
        <xdr:cNvSpPr>
          <a:spLocks noChangeAspect="1" noChangeArrowheads="1"/>
        </xdr:cNvSpPr>
      </xdr:nvSpPr>
      <xdr:spPr bwMode="auto">
        <a:xfrm>
          <a:off x="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706</xdr:row>
      <xdr:rowOff>0</xdr:rowOff>
    </xdr:from>
    <xdr:to>
      <xdr:col>0</xdr:col>
      <xdr:colOff>615950</xdr:colOff>
      <xdr:row>706</xdr:row>
      <xdr:rowOff>304800</xdr:rowOff>
    </xdr:to>
    <xdr:sp macro="" textlink="">
      <xdr:nvSpPr>
        <xdr:cNvPr id="27850" name="AutoShape 4298">
          <a:extLst>
            <a:ext uri="{FF2B5EF4-FFF2-40B4-BE49-F238E27FC236}">
              <a16:creationId xmlns:a16="http://schemas.microsoft.com/office/drawing/2014/main" id="{29FB702B-D6A4-4DB4-8B29-1E771573FDA5}"/>
            </a:ext>
          </a:extLst>
        </xdr:cNvPr>
        <xdr:cNvSpPr>
          <a:spLocks noChangeAspect="1" noChangeArrowheads="1"/>
        </xdr:cNvSpPr>
      </xdr:nvSpPr>
      <xdr:spPr bwMode="auto">
        <a:xfrm>
          <a:off x="31115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706</xdr:row>
      <xdr:rowOff>0</xdr:rowOff>
    </xdr:from>
    <xdr:to>
      <xdr:col>0</xdr:col>
      <xdr:colOff>927100</xdr:colOff>
      <xdr:row>706</xdr:row>
      <xdr:rowOff>304800</xdr:rowOff>
    </xdr:to>
    <xdr:sp macro="" textlink="">
      <xdr:nvSpPr>
        <xdr:cNvPr id="27851" name="AutoShape 4299" descr="https://adas-server.mobiledrivetech.com/polarion/icons/default/enums/type_purple_spec.png">
          <a:hlinkClick xmlns:r="http://schemas.openxmlformats.org/officeDocument/2006/relationships" r:id="rId1409" tgtFrame="_blank"/>
          <a:extLst>
            <a:ext uri="{FF2B5EF4-FFF2-40B4-BE49-F238E27FC236}">
              <a16:creationId xmlns:a16="http://schemas.microsoft.com/office/drawing/2014/main" id="{0B5B7ECD-155C-429D-9EDD-E66C19CB7A76}"/>
            </a:ext>
          </a:extLst>
        </xdr:cNvPr>
        <xdr:cNvSpPr>
          <a:spLocks noChangeAspect="1" noChangeArrowheads="1"/>
        </xdr:cNvSpPr>
      </xdr:nvSpPr>
      <xdr:spPr bwMode="auto">
        <a:xfrm>
          <a:off x="62230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706</xdr:row>
      <xdr:rowOff>0</xdr:rowOff>
    </xdr:from>
    <xdr:to>
      <xdr:col>1</xdr:col>
      <xdr:colOff>304800</xdr:colOff>
      <xdr:row>706</xdr:row>
      <xdr:rowOff>304800</xdr:rowOff>
    </xdr:to>
    <xdr:sp macro="" textlink="">
      <xdr:nvSpPr>
        <xdr:cNvPr id="27852" name="AutoShape 4300" descr="https://adas-server.mobiledrivetech.com/polarion/icons/default/enums/type_purple_spec.png">
          <a:hlinkClick xmlns:r="http://schemas.openxmlformats.org/officeDocument/2006/relationships" r:id="rId1409" tgtFrame="_top"/>
          <a:extLst>
            <a:ext uri="{FF2B5EF4-FFF2-40B4-BE49-F238E27FC236}">
              <a16:creationId xmlns:a16="http://schemas.microsoft.com/office/drawing/2014/main" id="{A6FD4C8A-1224-4DD8-862B-D96766FE2D23}"/>
            </a:ext>
          </a:extLst>
        </xdr:cNvPr>
        <xdr:cNvSpPr>
          <a:spLocks noChangeAspect="1" noChangeArrowheads="1"/>
        </xdr:cNvSpPr>
      </xdr:nvSpPr>
      <xdr:spPr bwMode="auto">
        <a:xfrm>
          <a:off x="202565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706</xdr:row>
      <xdr:rowOff>0</xdr:rowOff>
    </xdr:from>
    <xdr:to>
      <xdr:col>2</xdr:col>
      <xdr:colOff>304800</xdr:colOff>
      <xdr:row>706</xdr:row>
      <xdr:rowOff>304800</xdr:rowOff>
    </xdr:to>
    <xdr:sp macro="" textlink="">
      <xdr:nvSpPr>
        <xdr:cNvPr id="27853" name="AutoShape 4301" descr="https://adas-server.mobiledrivetech.com/polarion/icons/default/enums/type_spike.gif">
          <a:hlinkClick xmlns:r="http://schemas.openxmlformats.org/officeDocument/2006/relationships" r:id="rId1410" tgtFrame="_blank"/>
          <a:extLst>
            <a:ext uri="{FF2B5EF4-FFF2-40B4-BE49-F238E27FC236}">
              <a16:creationId xmlns:a16="http://schemas.microsoft.com/office/drawing/2014/main" id="{078F35E1-41B5-47E2-908E-30EC9011B12E}"/>
            </a:ext>
          </a:extLst>
        </xdr:cNvPr>
        <xdr:cNvSpPr>
          <a:spLocks noChangeAspect="1" noChangeArrowheads="1"/>
        </xdr:cNvSpPr>
      </xdr:nvSpPr>
      <xdr:spPr bwMode="auto">
        <a:xfrm>
          <a:off x="265430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706</xdr:row>
      <xdr:rowOff>0</xdr:rowOff>
    </xdr:from>
    <xdr:to>
      <xdr:col>3</xdr:col>
      <xdr:colOff>304800</xdr:colOff>
      <xdr:row>706</xdr:row>
      <xdr:rowOff>304800</xdr:rowOff>
    </xdr:to>
    <xdr:sp macro="" textlink="">
      <xdr:nvSpPr>
        <xdr:cNvPr id="27854" name="AutoShape 4302" descr="https://adas-server.mobiledrivetech.com/polarion/icons/default/enums/type_spike.gif">
          <a:hlinkClick xmlns:r="http://schemas.openxmlformats.org/officeDocument/2006/relationships" r:id="rId1410" tgtFrame="_top"/>
          <a:extLst>
            <a:ext uri="{FF2B5EF4-FFF2-40B4-BE49-F238E27FC236}">
              <a16:creationId xmlns:a16="http://schemas.microsoft.com/office/drawing/2014/main" id="{0C6EB503-5223-408F-A350-73E3AAB09273}"/>
            </a:ext>
          </a:extLst>
        </xdr:cNvPr>
        <xdr:cNvSpPr>
          <a:spLocks noChangeAspect="1" noChangeArrowheads="1"/>
        </xdr:cNvSpPr>
      </xdr:nvSpPr>
      <xdr:spPr bwMode="auto">
        <a:xfrm>
          <a:off x="5797550" y="4610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707</xdr:row>
      <xdr:rowOff>0</xdr:rowOff>
    </xdr:from>
    <xdr:to>
      <xdr:col>0</xdr:col>
      <xdr:colOff>304800</xdr:colOff>
      <xdr:row>707</xdr:row>
      <xdr:rowOff>304800</xdr:rowOff>
    </xdr:to>
    <xdr:sp macro="" textlink="">
      <xdr:nvSpPr>
        <xdr:cNvPr id="27855" name="AutoShape 4303" descr="https://adas-server.mobiledrivetech.com/polarion/ria/images/suspect.gif">
          <a:extLst>
            <a:ext uri="{FF2B5EF4-FFF2-40B4-BE49-F238E27FC236}">
              <a16:creationId xmlns:a16="http://schemas.microsoft.com/office/drawing/2014/main" id="{C695648F-B35A-47B5-A896-871099D3FE77}"/>
            </a:ext>
          </a:extLst>
        </xdr:cNvPr>
        <xdr:cNvSpPr>
          <a:spLocks noChangeAspect="1" noChangeArrowheads="1"/>
        </xdr:cNvSpPr>
      </xdr:nvSpPr>
      <xdr:spPr bwMode="auto">
        <a:xfrm>
          <a:off x="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707</xdr:row>
      <xdr:rowOff>0</xdr:rowOff>
    </xdr:from>
    <xdr:to>
      <xdr:col>0</xdr:col>
      <xdr:colOff>615950</xdr:colOff>
      <xdr:row>707</xdr:row>
      <xdr:rowOff>304800</xdr:rowOff>
    </xdr:to>
    <xdr:sp macro="" textlink="">
      <xdr:nvSpPr>
        <xdr:cNvPr id="27856" name="AutoShape 4304">
          <a:extLst>
            <a:ext uri="{FF2B5EF4-FFF2-40B4-BE49-F238E27FC236}">
              <a16:creationId xmlns:a16="http://schemas.microsoft.com/office/drawing/2014/main" id="{1C4BEFFC-EEFC-4335-80AE-7667D91CD495}"/>
            </a:ext>
          </a:extLst>
        </xdr:cNvPr>
        <xdr:cNvSpPr>
          <a:spLocks noChangeAspect="1" noChangeArrowheads="1"/>
        </xdr:cNvSpPr>
      </xdr:nvSpPr>
      <xdr:spPr bwMode="auto">
        <a:xfrm>
          <a:off x="31115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707</xdr:row>
      <xdr:rowOff>0</xdr:rowOff>
    </xdr:from>
    <xdr:to>
      <xdr:col>0</xdr:col>
      <xdr:colOff>927100</xdr:colOff>
      <xdr:row>707</xdr:row>
      <xdr:rowOff>304800</xdr:rowOff>
    </xdr:to>
    <xdr:sp macro="" textlink="">
      <xdr:nvSpPr>
        <xdr:cNvPr id="27857" name="AutoShape 4305" descr="https://adas-server.mobiledrivetech.com/polarion/icons/default/enums/type_purple_spec.png">
          <a:hlinkClick xmlns:r="http://schemas.openxmlformats.org/officeDocument/2006/relationships" r:id="rId1411" tgtFrame="_blank"/>
          <a:extLst>
            <a:ext uri="{FF2B5EF4-FFF2-40B4-BE49-F238E27FC236}">
              <a16:creationId xmlns:a16="http://schemas.microsoft.com/office/drawing/2014/main" id="{3BC91639-5B1D-4B31-9588-56111C05665B}"/>
            </a:ext>
          </a:extLst>
        </xdr:cNvPr>
        <xdr:cNvSpPr>
          <a:spLocks noChangeAspect="1" noChangeArrowheads="1"/>
        </xdr:cNvSpPr>
      </xdr:nvSpPr>
      <xdr:spPr bwMode="auto">
        <a:xfrm>
          <a:off x="62230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707</xdr:row>
      <xdr:rowOff>0</xdr:rowOff>
    </xdr:from>
    <xdr:to>
      <xdr:col>1</xdr:col>
      <xdr:colOff>304800</xdr:colOff>
      <xdr:row>707</xdr:row>
      <xdr:rowOff>304800</xdr:rowOff>
    </xdr:to>
    <xdr:sp macro="" textlink="">
      <xdr:nvSpPr>
        <xdr:cNvPr id="27858" name="AutoShape 4306" descr="https://adas-server.mobiledrivetech.com/polarion/icons/default/enums/type_purple_spec.png">
          <a:hlinkClick xmlns:r="http://schemas.openxmlformats.org/officeDocument/2006/relationships" r:id="rId1411" tgtFrame="_top"/>
          <a:extLst>
            <a:ext uri="{FF2B5EF4-FFF2-40B4-BE49-F238E27FC236}">
              <a16:creationId xmlns:a16="http://schemas.microsoft.com/office/drawing/2014/main" id="{A83E939E-C1CF-4302-8EFB-5890AF432AD4}"/>
            </a:ext>
          </a:extLst>
        </xdr:cNvPr>
        <xdr:cNvSpPr>
          <a:spLocks noChangeAspect="1" noChangeArrowheads="1"/>
        </xdr:cNvSpPr>
      </xdr:nvSpPr>
      <xdr:spPr bwMode="auto">
        <a:xfrm>
          <a:off x="202565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707</xdr:row>
      <xdr:rowOff>0</xdr:rowOff>
    </xdr:from>
    <xdr:to>
      <xdr:col>2</xdr:col>
      <xdr:colOff>304800</xdr:colOff>
      <xdr:row>707</xdr:row>
      <xdr:rowOff>304800</xdr:rowOff>
    </xdr:to>
    <xdr:sp macro="" textlink="">
      <xdr:nvSpPr>
        <xdr:cNvPr id="27859" name="AutoShape 4307" descr="https://adas-server.mobiledrivetech.com/polarion/icons/default/enums/type_spike.gif">
          <a:hlinkClick xmlns:r="http://schemas.openxmlformats.org/officeDocument/2006/relationships" r:id="rId1412" tgtFrame="_blank"/>
          <a:extLst>
            <a:ext uri="{FF2B5EF4-FFF2-40B4-BE49-F238E27FC236}">
              <a16:creationId xmlns:a16="http://schemas.microsoft.com/office/drawing/2014/main" id="{BA3DC42B-FD55-46A0-BA93-37DFFA46E910}"/>
            </a:ext>
          </a:extLst>
        </xdr:cNvPr>
        <xdr:cNvSpPr>
          <a:spLocks noChangeAspect="1" noChangeArrowheads="1"/>
        </xdr:cNvSpPr>
      </xdr:nvSpPr>
      <xdr:spPr bwMode="auto">
        <a:xfrm>
          <a:off x="265430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707</xdr:row>
      <xdr:rowOff>0</xdr:rowOff>
    </xdr:from>
    <xdr:to>
      <xdr:col>3</xdr:col>
      <xdr:colOff>304800</xdr:colOff>
      <xdr:row>707</xdr:row>
      <xdr:rowOff>304800</xdr:rowOff>
    </xdr:to>
    <xdr:sp macro="" textlink="">
      <xdr:nvSpPr>
        <xdr:cNvPr id="27860" name="AutoShape 4308" descr="https://adas-server.mobiledrivetech.com/polarion/icons/default/enums/type_spike.gif">
          <a:hlinkClick xmlns:r="http://schemas.openxmlformats.org/officeDocument/2006/relationships" r:id="rId1412" tgtFrame="_top"/>
          <a:extLst>
            <a:ext uri="{FF2B5EF4-FFF2-40B4-BE49-F238E27FC236}">
              <a16:creationId xmlns:a16="http://schemas.microsoft.com/office/drawing/2014/main" id="{A2736A25-7472-4A4C-8A30-0AC79F1A2D22}"/>
            </a:ext>
          </a:extLst>
        </xdr:cNvPr>
        <xdr:cNvSpPr>
          <a:spLocks noChangeAspect="1" noChangeArrowheads="1"/>
        </xdr:cNvSpPr>
      </xdr:nvSpPr>
      <xdr:spPr bwMode="auto">
        <a:xfrm>
          <a:off x="5797550" y="4614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708</xdr:row>
      <xdr:rowOff>0</xdr:rowOff>
    </xdr:from>
    <xdr:to>
      <xdr:col>0</xdr:col>
      <xdr:colOff>304800</xdr:colOff>
      <xdr:row>708</xdr:row>
      <xdr:rowOff>304800</xdr:rowOff>
    </xdr:to>
    <xdr:sp macro="" textlink="">
      <xdr:nvSpPr>
        <xdr:cNvPr id="27861" name="AutoShape 4309" descr="https://adas-server.mobiledrivetech.com/polarion/ria/images/suspect.gif">
          <a:extLst>
            <a:ext uri="{FF2B5EF4-FFF2-40B4-BE49-F238E27FC236}">
              <a16:creationId xmlns:a16="http://schemas.microsoft.com/office/drawing/2014/main" id="{31F41CC1-6589-4C3F-BB03-B5DFDF2EA6D7}"/>
            </a:ext>
          </a:extLst>
        </xdr:cNvPr>
        <xdr:cNvSpPr>
          <a:spLocks noChangeAspect="1" noChangeArrowheads="1"/>
        </xdr:cNvSpPr>
      </xdr:nvSpPr>
      <xdr:spPr bwMode="auto">
        <a:xfrm>
          <a:off x="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708</xdr:row>
      <xdr:rowOff>0</xdr:rowOff>
    </xdr:from>
    <xdr:to>
      <xdr:col>0</xdr:col>
      <xdr:colOff>615950</xdr:colOff>
      <xdr:row>708</xdr:row>
      <xdr:rowOff>304800</xdr:rowOff>
    </xdr:to>
    <xdr:sp macro="" textlink="">
      <xdr:nvSpPr>
        <xdr:cNvPr id="27862" name="AutoShape 4310">
          <a:extLst>
            <a:ext uri="{FF2B5EF4-FFF2-40B4-BE49-F238E27FC236}">
              <a16:creationId xmlns:a16="http://schemas.microsoft.com/office/drawing/2014/main" id="{890F92DF-AC37-4299-8AE5-34826B05C21C}"/>
            </a:ext>
          </a:extLst>
        </xdr:cNvPr>
        <xdr:cNvSpPr>
          <a:spLocks noChangeAspect="1" noChangeArrowheads="1"/>
        </xdr:cNvSpPr>
      </xdr:nvSpPr>
      <xdr:spPr bwMode="auto">
        <a:xfrm>
          <a:off x="31115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708</xdr:row>
      <xdr:rowOff>0</xdr:rowOff>
    </xdr:from>
    <xdr:to>
      <xdr:col>0</xdr:col>
      <xdr:colOff>927100</xdr:colOff>
      <xdr:row>708</xdr:row>
      <xdr:rowOff>304800</xdr:rowOff>
    </xdr:to>
    <xdr:sp macro="" textlink="">
      <xdr:nvSpPr>
        <xdr:cNvPr id="27863" name="AutoShape 4311" descr="https://adas-server.mobiledrivetech.com/polarion/icons/default/enums/type_purple_spec.png">
          <a:hlinkClick xmlns:r="http://schemas.openxmlformats.org/officeDocument/2006/relationships" r:id="rId1413" tgtFrame="_blank"/>
          <a:extLst>
            <a:ext uri="{FF2B5EF4-FFF2-40B4-BE49-F238E27FC236}">
              <a16:creationId xmlns:a16="http://schemas.microsoft.com/office/drawing/2014/main" id="{BB7AEFE3-53B8-4381-9CCF-A31A6073D7FC}"/>
            </a:ext>
          </a:extLst>
        </xdr:cNvPr>
        <xdr:cNvSpPr>
          <a:spLocks noChangeAspect="1" noChangeArrowheads="1"/>
        </xdr:cNvSpPr>
      </xdr:nvSpPr>
      <xdr:spPr bwMode="auto">
        <a:xfrm>
          <a:off x="62230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708</xdr:row>
      <xdr:rowOff>0</xdr:rowOff>
    </xdr:from>
    <xdr:to>
      <xdr:col>1</xdr:col>
      <xdr:colOff>304800</xdr:colOff>
      <xdr:row>708</xdr:row>
      <xdr:rowOff>304800</xdr:rowOff>
    </xdr:to>
    <xdr:sp macro="" textlink="">
      <xdr:nvSpPr>
        <xdr:cNvPr id="27864" name="AutoShape 4312" descr="https://adas-server.mobiledrivetech.com/polarion/icons/default/enums/type_purple_spec.png">
          <a:hlinkClick xmlns:r="http://schemas.openxmlformats.org/officeDocument/2006/relationships" r:id="rId1413" tgtFrame="_top"/>
          <a:extLst>
            <a:ext uri="{FF2B5EF4-FFF2-40B4-BE49-F238E27FC236}">
              <a16:creationId xmlns:a16="http://schemas.microsoft.com/office/drawing/2014/main" id="{6F40FA87-A8A7-4D71-B1F5-C182090C3D87}"/>
            </a:ext>
          </a:extLst>
        </xdr:cNvPr>
        <xdr:cNvSpPr>
          <a:spLocks noChangeAspect="1" noChangeArrowheads="1"/>
        </xdr:cNvSpPr>
      </xdr:nvSpPr>
      <xdr:spPr bwMode="auto">
        <a:xfrm>
          <a:off x="202565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708</xdr:row>
      <xdr:rowOff>0</xdr:rowOff>
    </xdr:from>
    <xdr:to>
      <xdr:col>2</xdr:col>
      <xdr:colOff>304800</xdr:colOff>
      <xdr:row>708</xdr:row>
      <xdr:rowOff>304800</xdr:rowOff>
    </xdr:to>
    <xdr:sp macro="" textlink="">
      <xdr:nvSpPr>
        <xdr:cNvPr id="27865" name="AutoShape 4313" descr="https://adas-server.mobiledrivetech.com/polarion/icons/default/enums/type_spike.gif">
          <a:hlinkClick xmlns:r="http://schemas.openxmlformats.org/officeDocument/2006/relationships" r:id="rId1414" tgtFrame="_blank"/>
          <a:extLst>
            <a:ext uri="{FF2B5EF4-FFF2-40B4-BE49-F238E27FC236}">
              <a16:creationId xmlns:a16="http://schemas.microsoft.com/office/drawing/2014/main" id="{085D8C9A-45CC-475B-A50F-5253E16C8EA6}"/>
            </a:ext>
          </a:extLst>
        </xdr:cNvPr>
        <xdr:cNvSpPr>
          <a:spLocks noChangeAspect="1" noChangeArrowheads="1"/>
        </xdr:cNvSpPr>
      </xdr:nvSpPr>
      <xdr:spPr bwMode="auto">
        <a:xfrm>
          <a:off x="265430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708</xdr:row>
      <xdr:rowOff>0</xdr:rowOff>
    </xdr:from>
    <xdr:to>
      <xdr:col>3</xdr:col>
      <xdr:colOff>304800</xdr:colOff>
      <xdr:row>708</xdr:row>
      <xdr:rowOff>304800</xdr:rowOff>
    </xdr:to>
    <xdr:sp macro="" textlink="">
      <xdr:nvSpPr>
        <xdr:cNvPr id="27866" name="AutoShape 4314" descr="https://adas-server.mobiledrivetech.com/polarion/icons/default/enums/type_spike.gif">
          <a:hlinkClick xmlns:r="http://schemas.openxmlformats.org/officeDocument/2006/relationships" r:id="rId1414" tgtFrame="_top"/>
          <a:extLst>
            <a:ext uri="{FF2B5EF4-FFF2-40B4-BE49-F238E27FC236}">
              <a16:creationId xmlns:a16="http://schemas.microsoft.com/office/drawing/2014/main" id="{8A2BC980-1677-48C4-B572-1DC119324B7E}"/>
            </a:ext>
          </a:extLst>
        </xdr:cNvPr>
        <xdr:cNvSpPr>
          <a:spLocks noChangeAspect="1" noChangeArrowheads="1"/>
        </xdr:cNvSpPr>
      </xdr:nvSpPr>
      <xdr:spPr bwMode="auto">
        <a:xfrm>
          <a:off x="5797550" y="461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709</xdr:row>
      <xdr:rowOff>0</xdr:rowOff>
    </xdr:from>
    <xdr:to>
      <xdr:col>0</xdr:col>
      <xdr:colOff>304800</xdr:colOff>
      <xdr:row>709</xdr:row>
      <xdr:rowOff>304800</xdr:rowOff>
    </xdr:to>
    <xdr:sp macro="" textlink="">
      <xdr:nvSpPr>
        <xdr:cNvPr id="27867" name="AutoShape 4315" descr="https://adas-server.mobiledrivetech.com/polarion/ria/images/suspect.gif">
          <a:extLst>
            <a:ext uri="{FF2B5EF4-FFF2-40B4-BE49-F238E27FC236}">
              <a16:creationId xmlns:a16="http://schemas.microsoft.com/office/drawing/2014/main" id="{7723031E-52EB-4B1A-B885-0A3BCA813F50}"/>
            </a:ext>
          </a:extLst>
        </xdr:cNvPr>
        <xdr:cNvSpPr>
          <a:spLocks noChangeAspect="1" noChangeArrowheads="1"/>
        </xdr:cNvSpPr>
      </xdr:nvSpPr>
      <xdr:spPr bwMode="auto">
        <a:xfrm>
          <a:off x="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709</xdr:row>
      <xdr:rowOff>0</xdr:rowOff>
    </xdr:from>
    <xdr:to>
      <xdr:col>0</xdr:col>
      <xdr:colOff>615950</xdr:colOff>
      <xdr:row>709</xdr:row>
      <xdr:rowOff>304800</xdr:rowOff>
    </xdr:to>
    <xdr:sp macro="" textlink="">
      <xdr:nvSpPr>
        <xdr:cNvPr id="27868" name="AutoShape 4316">
          <a:extLst>
            <a:ext uri="{FF2B5EF4-FFF2-40B4-BE49-F238E27FC236}">
              <a16:creationId xmlns:a16="http://schemas.microsoft.com/office/drawing/2014/main" id="{A03C400F-2B72-4C8E-B014-D7223D9A841C}"/>
            </a:ext>
          </a:extLst>
        </xdr:cNvPr>
        <xdr:cNvSpPr>
          <a:spLocks noChangeAspect="1" noChangeArrowheads="1"/>
        </xdr:cNvSpPr>
      </xdr:nvSpPr>
      <xdr:spPr bwMode="auto">
        <a:xfrm>
          <a:off x="31115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709</xdr:row>
      <xdr:rowOff>0</xdr:rowOff>
    </xdr:from>
    <xdr:to>
      <xdr:col>0</xdr:col>
      <xdr:colOff>927100</xdr:colOff>
      <xdr:row>709</xdr:row>
      <xdr:rowOff>304800</xdr:rowOff>
    </xdr:to>
    <xdr:sp macro="" textlink="">
      <xdr:nvSpPr>
        <xdr:cNvPr id="27869" name="AutoShape 4317" descr="https://adas-server.mobiledrivetech.com/polarion/icons/default/enums/type_purple_spec.png">
          <a:hlinkClick xmlns:r="http://schemas.openxmlformats.org/officeDocument/2006/relationships" r:id="rId1415" tgtFrame="_blank"/>
          <a:extLst>
            <a:ext uri="{FF2B5EF4-FFF2-40B4-BE49-F238E27FC236}">
              <a16:creationId xmlns:a16="http://schemas.microsoft.com/office/drawing/2014/main" id="{BC47C3E6-3319-4A61-AFCC-8739C17575B3}"/>
            </a:ext>
          </a:extLst>
        </xdr:cNvPr>
        <xdr:cNvSpPr>
          <a:spLocks noChangeAspect="1" noChangeArrowheads="1"/>
        </xdr:cNvSpPr>
      </xdr:nvSpPr>
      <xdr:spPr bwMode="auto">
        <a:xfrm>
          <a:off x="62230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709</xdr:row>
      <xdr:rowOff>0</xdr:rowOff>
    </xdr:from>
    <xdr:to>
      <xdr:col>1</xdr:col>
      <xdr:colOff>304800</xdr:colOff>
      <xdr:row>709</xdr:row>
      <xdr:rowOff>304800</xdr:rowOff>
    </xdr:to>
    <xdr:sp macro="" textlink="">
      <xdr:nvSpPr>
        <xdr:cNvPr id="27870" name="AutoShape 4318" descr="https://adas-server.mobiledrivetech.com/polarion/icons/default/enums/type_purple_spec.png">
          <a:hlinkClick xmlns:r="http://schemas.openxmlformats.org/officeDocument/2006/relationships" r:id="rId1415" tgtFrame="_top"/>
          <a:extLst>
            <a:ext uri="{FF2B5EF4-FFF2-40B4-BE49-F238E27FC236}">
              <a16:creationId xmlns:a16="http://schemas.microsoft.com/office/drawing/2014/main" id="{71A3299F-DCE4-47D7-BC46-1350680C6EDF}"/>
            </a:ext>
          </a:extLst>
        </xdr:cNvPr>
        <xdr:cNvSpPr>
          <a:spLocks noChangeAspect="1" noChangeArrowheads="1"/>
        </xdr:cNvSpPr>
      </xdr:nvSpPr>
      <xdr:spPr bwMode="auto">
        <a:xfrm>
          <a:off x="202565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709</xdr:row>
      <xdr:rowOff>0</xdr:rowOff>
    </xdr:from>
    <xdr:to>
      <xdr:col>2</xdr:col>
      <xdr:colOff>304800</xdr:colOff>
      <xdr:row>709</xdr:row>
      <xdr:rowOff>304800</xdr:rowOff>
    </xdr:to>
    <xdr:sp macro="" textlink="">
      <xdr:nvSpPr>
        <xdr:cNvPr id="27871" name="AutoShape 4319" descr="https://adas-server.mobiledrivetech.com/polarion/icons/default/enums/type_spike.gif">
          <a:hlinkClick xmlns:r="http://schemas.openxmlformats.org/officeDocument/2006/relationships" r:id="rId1416" tgtFrame="_blank"/>
          <a:extLst>
            <a:ext uri="{FF2B5EF4-FFF2-40B4-BE49-F238E27FC236}">
              <a16:creationId xmlns:a16="http://schemas.microsoft.com/office/drawing/2014/main" id="{E9D984CE-97C4-4B8F-9E6F-C29FB030B3EB}"/>
            </a:ext>
          </a:extLst>
        </xdr:cNvPr>
        <xdr:cNvSpPr>
          <a:spLocks noChangeAspect="1" noChangeArrowheads="1"/>
        </xdr:cNvSpPr>
      </xdr:nvSpPr>
      <xdr:spPr bwMode="auto">
        <a:xfrm>
          <a:off x="265430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709</xdr:row>
      <xdr:rowOff>0</xdr:rowOff>
    </xdr:from>
    <xdr:to>
      <xdr:col>3</xdr:col>
      <xdr:colOff>304800</xdr:colOff>
      <xdr:row>709</xdr:row>
      <xdr:rowOff>304800</xdr:rowOff>
    </xdr:to>
    <xdr:sp macro="" textlink="">
      <xdr:nvSpPr>
        <xdr:cNvPr id="27872" name="AutoShape 4320" descr="https://adas-server.mobiledrivetech.com/polarion/icons/default/enums/type_spike.gif">
          <a:hlinkClick xmlns:r="http://schemas.openxmlformats.org/officeDocument/2006/relationships" r:id="rId1416" tgtFrame="_top"/>
          <a:extLst>
            <a:ext uri="{FF2B5EF4-FFF2-40B4-BE49-F238E27FC236}">
              <a16:creationId xmlns:a16="http://schemas.microsoft.com/office/drawing/2014/main" id="{220F7A97-E317-4140-8C22-E1D948F29CDF}"/>
            </a:ext>
          </a:extLst>
        </xdr:cNvPr>
        <xdr:cNvSpPr>
          <a:spLocks noChangeAspect="1" noChangeArrowheads="1"/>
        </xdr:cNvSpPr>
      </xdr:nvSpPr>
      <xdr:spPr bwMode="auto">
        <a:xfrm>
          <a:off x="5797550" y="462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710</xdr:row>
      <xdr:rowOff>0</xdr:rowOff>
    </xdr:from>
    <xdr:to>
      <xdr:col>0</xdr:col>
      <xdr:colOff>304800</xdr:colOff>
      <xdr:row>710</xdr:row>
      <xdr:rowOff>304800</xdr:rowOff>
    </xdr:to>
    <xdr:sp macro="" textlink="">
      <xdr:nvSpPr>
        <xdr:cNvPr id="27873" name="AutoShape 4321" descr="https://adas-server.mobiledrivetech.com/polarion/ria/images/suspect.gif">
          <a:extLst>
            <a:ext uri="{FF2B5EF4-FFF2-40B4-BE49-F238E27FC236}">
              <a16:creationId xmlns:a16="http://schemas.microsoft.com/office/drawing/2014/main" id="{738575B4-EB95-4579-9860-0B7A9FD002EF}"/>
            </a:ext>
          </a:extLst>
        </xdr:cNvPr>
        <xdr:cNvSpPr>
          <a:spLocks noChangeAspect="1" noChangeArrowheads="1"/>
        </xdr:cNvSpPr>
      </xdr:nvSpPr>
      <xdr:spPr bwMode="auto">
        <a:xfrm>
          <a:off x="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710</xdr:row>
      <xdr:rowOff>0</xdr:rowOff>
    </xdr:from>
    <xdr:to>
      <xdr:col>0</xdr:col>
      <xdr:colOff>615950</xdr:colOff>
      <xdr:row>710</xdr:row>
      <xdr:rowOff>304800</xdr:rowOff>
    </xdr:to>
    <xdr:sp macro="" textlink="">
      <xdr:nvSpPr>
        <xdr:cNvPr id="27874" name="AutoShape 4322">
          <a:extLst>
            <a:ext uri="{FF2B5EF4-FFF2-40B4-BE49-F238E27FC236}">
              <a16:creationId xmlns:a16="http://schemas.microsoft.com/office/drawing/2014/main" id="{E3BC910D-A2B0-4E26-8402-5410F78E0AA0}"/>
            </a:ext>
          </a:extLst>
        </xdr:cNvPr>
        <xdr:cNvSpPr>
          <a:spLocks noChangeAspect="1" noChangeArrowheads="1"/>
        </xdr:cNvSpPr>
      </xdr:nvSpPr>
      <xdr:spPr bwMode="auto">
        <a:xfrm>
          <a:off x="31115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710</xdr:row>
      <xdr:rowOff>0</xdr:rowOff>
    </xdr:from>
    <xdr:to>
      <xdr:col>0</xdr:col>
      <xdr:colOff>927100</xdr:colOff>
      <xdr:row>710</xdr:row>
      <xdr:rowOff>304800</xdr:rowOff>
    </xdr:to>
    <xdr:sp macro="" textlink="">
      <xdr:nvSpPr>
        <xdr:cNvPr id="27875" name="AutoShape 4323" descr="https://adas-server.mobiledrivetech.com/polarion/icons/default/enums/type_purple_spec.png">
          <a:hlinkClick xmlns:r="http://schemas.openxmlformats.org/officeDocument/2006/relationships" r:id="rId1417" tgtFrame="_blank"/>
          <a:extLst>
            <a:ext uri="{FF2B5EF4-FFF2-40B4-BE49-F238E27FC236}">
              <a16:creationId xmlns:a16="http://schemas.microsoft.com/office/drawing/2014/main" id="{EEC354A1-F065-4F6E-829D-9F199E12E855}"/>
            </a:ext>
          </a:extLst>
        </xdr:cNvPr>
        <xdr:cNvSpPr>
          <a:spLocks noChangeAspect="1" noChangeArrowheads="1"/>
        </xdr:cNvSpPr>
      </xdr:nvSpPr>
      <xdr:spPr bwMode="auto">
        <a:xfrm>
          <a:off x="62230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710</xdr:row>
      <xdr:rowOff>0</xdr:rowOff>
    </xdr:from>
    <xdr:to>
      <xdr:col>1</xdr:col>
      <xdr:colOff>304800</xdr:colOff>
      <xdr:row>710</xdr:row>
      <xdr:rowOff>304800</xdr:rowOff>
    </xdr:to>
    <xdr:sp macro="" textlink="">
      <xdr:nvSpPr>
        <xdr:cNvPr id="27876" name="AutoShape 4324" descr="https://adas-server.mobiledrivetech.com/polarion/icons/default/enums/type_purple_spec.png">
          <a:hlinkClick xmlns:r="http://schemas.openxmlformats.org/officeDocument/2006/relationships" r:id="rId1417" tgtFrame="_top"/>
          <a:extLst>
            <a:ext uri="{FF2B5EF4-FFF2-40B4-BE49-F238E27FC236}">
              <a16:creationId xmlns:a16="http://schemas.microsoft.com/office/drawing/2014/main" id="{E3444146-CCFE-4D6D-AAAD-F73A2BC094DB}"/>
            </a:ext>
          </a:extLst>
        </xdr:cNvPr>
        <xdr:cNvSpPr>
          <a:spLocks noChangeAspect="1" noChangeArrowheads="1"/>
        </xdr:cNvSpPr>
      </xdr:nvSpPr>
      <xdr:spPr bwMode="auto">
        <a:xfrm>
          <a:off x="202565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710</xdr:row>
      <xdr:rowOff>0</xdr:rowOff>
    </xdr:from>
    <xdr:to>
      <xdr:col>2</xdr:col>
      <xdr:colOff>304800</xdr:colOff>
      <xdr:row>710</xdr:row>
      <xdr:rowOff>304800</xdr:rowOff>
    </xdr:to>
    <xdr:sp macro="" textlink="">
      <xdr:nvSpPr>
        <xdr:cNvPr id="27877" name="AutoShape 4325" descr="https://adas-server.mobiledrivetech.com/polarion/icons/default/enums/type_spike.gif">
          <a:hlinkClick xmlns:r="http://schemas.openxmlformats.org/officeDocument/2006/relationships" r:id="rId1418" tgtFrame="_blank"/>
          <a:extLst>
            <a:ext uri="{FF2B5EF4-FFF2-40B4-BE49-F238E27FC236}">
              <a16:creationId xmlns:a16="http://schemas.microsoft.com/office/drawing/2014/main" id="{79AB1970-C1BE-4D14-AC03-8F172383F4F3}"/>
            </a:ext>
          </a:extLst>
        </xdr:cNvPr>
        <xdr:cNvSpPr>
          <a:spLocks noChangeAspect="1" noChangeArrowheads="1"/>
        </xdr:cNvSpPr>
      </xdr:nvSpPr>
      <xdr:spPr bwMode="auto">
        <a:xfrm>
          <a:off x="265430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710</xdr:row>
      <xdr:rowOff>0</xdr:rowOff>
    </xdr:from>
    <xdr:to>
      <xdr:col>3</xdr:col>
      <xdr:colOff>304800</xdr:colOff>
      <xdr:row>710</xdr:row>
      <xdr:rowOff>304800</xdr:rowOff>
    </xdr:to>
    <xdr:sp macro="" textlink="">
      <xdr:nvSpPr>
        <xdr:cNvPr id="27878" name="AutoShape 4326" descr="https://adas-server.mobiledrivetech.com/polarion/icons/default/enums/type_spike.gif">
          <a:hlinkClick xmlns:r="http://schemas.openxmlformats.org/officeDocument/2006/relationships" r:id="rId1418" tgtFrame="_top"/>
          <a:extLst>
            <a:ext uri="{FF2B5EF4-FFF2-40B4-BE49-F238E27FC236}">
              <a16:creationId xmlns:a16="http://schemas.microsoft.com/office/drawing/2014/main" id="{D2DB0178-F044-46ED-871B-DC1976CB3A07}"/>
            </a:ext>
          </a:extLst>
        </xdr:cNvPr>
        <xdr:cNvSpPr>
          <a:spLocks noChangeAspect="1" noChangeArrowheads="1"/>
        </xdr:cNvSpPr>
      </xdr:nvSpPr>
      <xdr:spPr bwMode="auto">
        <a:xfrm>
          <a:off x="5797550" y="4627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711</xdr:row>
      <xdr:rowOff>0</xdr:rowOff>
    </xdr:from>
    <xdr:to>
      <xdr:col>0</xdr:col>
      <xdr:colOff>304800</xdr:colOff>
      <xdr:row>711</xdr:row>
      <xdr:rowOff>304800</xdr:rowOff>
    </xdr:to>
    <xdr:sp macro="" textlink="">
      <xdr:nvSpPr>
        <xdr:cNvPr id="27879" name="AutoShape 4327" descr="https://adas-server.mobiledrivetech.com/polarion/ria/images/suspect.gif">
          <a:extLst>
            <a:ext uri="{FF2B5EF4-FFF2-40B4-BE49-F238E27FC236}">
              <a16:creationId xmlns:a16="http://schemas.microsoft.com/office/drawing/2014/main" id="{58FF48AE-2FE1-435A-AD5D-38F0CB1AC8C8}"/>
            </a:ext>
          </a:extLst>
        </xdr:cNvPr>
        <xdr:cNvSpPr>
          <a:spLocks noChangeAspect="1" noChangeArrowheads="1"/>
        </xdr:cNvSpPr>
      </xdr:nvSpPr>
      <xdr:spPr bwMode="auto">
        <a:xfrm>
          <a:off x="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711</xdr:row>
      <xdr:rowOff>0</xdr:rowOff>
    </xdr:from>
    <xdr:to>
      <xdr:col>0</xdr:col>
      <xdr:colOff>615950</xdr:colOff>
      <xdr:row>711</xdr:row>
      <xdr:rowOff>304800</xdr:rowOff>
    </xdr:to>
    <xdr:sp macro="" textlink="">
      <xdr:nvSpPr>
        <xdr:cNvPr id="27880" name="AutoShape 4328">
          <a:extLst>
            <a:ext uri="{FF2B5EF4-FFF2-40B4-BE49-F238E27FC236}">
              <a16:creationId xmlns:a16="http://schemas.microsoft.com/office/drawing/2014/main" id="{55AB90F6-67AD-43F5-9EA7-74095E54AB55}"/>
            </a:ext>
          </a:extLst>
        </xdr:cNvPr>
        <xdr:cNvSpPr>
          <a:spLocks noChangeAspect="1" noChangeArrowheads="1"/>
        </xdr:cNvSpPr>
      </xdr:nvSpPr>
      <xdr:spPr bwMode="auto">
        <a:xfrm>
          <a:off x="31115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711</xdr:row>
      <xdr:rowOff>0</xdr:rowOff>
    </xdr:from>
    <xdr:to>
      <xdr:col>0</xdr:col>
      <xdr:colOff>927100</xdr:colOff>
      <xdr:row>711</xdr:row>
      <xdr:rowOff>304800</xdr:rowOff>
    </xdr:to>
    <xdr:sp macro="" textlink="">
      <xdr:nvSpPr>
        <xdr:cNvPr id="27881" name="AutoShape 4329" descr="https://adas-server.mobiledrivetech.com/polarion/icons/default/enums/type_purple_spec.png">
          <a:hlinkClick xmlns:r="http://schemas.openxmlformats.org/officeDocument/2006/relationships" r:id="rId1419" tgtFrame="_blank"/>
          <a:extLst>
            <a:ext uri="{FF2B5EF4-FFF2-40B4-BE49-F238E27FC236}">
              <a16:creationId xmlns:a16="http://schemas.microsoft.com/office/drawing/2014/main" id="{6235A799-BA1F-43A3-A9BE-0F571F070649}"/>
            </a:ext>
          </a:extLst>
        </xdr:cNvPr>
        <xdr:cNvSpPr>
          <a:spLocks noChangeAspect="1" noChangeArrowheads="1"/>
        </xdr:cNvSpPr>
      </xdr:nvSpPr>
      <xdr:spPr bwMode="auto">
        <a:xfrm>
          <a:off x="62230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711</xdr:row>
      <xdr:rowOff>0</xdr:rowOff>
    </xdr:from>
    <xdr:to>
      <xdr:col>1</xdr:col>
      <xdr:colOff>304800</xdr:colOff>
      <xdr:row>711</xdr:row>
      <xdr:rowOff>304800</xdr:rowOff>
    </xdr:to>
    <xdr:sp macro="" textlink="">
      <xdr:nvSpPr>
        <xdr:cNvPr id="27882" name="AutoShape 4330" descr="https://adas-server.mobiledrivetech.com/polarion/icons/default/enums/type_purple_spec.png">
          <a:hlinkClick xmlns:r="http://schemas.openxmlformats.org/officeDocument/2006/relationships" r:id="rId1419" tgtFrame="_top"/>
          <a:extLst>
            <a:ext uri="{FF2B5EF4-FFF2-40B4-BE49-F238E27FC236}">
              <a16:creationId xmlns:a16="http://schemas.microsoft.com/office/drawing/2014/main" id="{7ADB6C47-8696-4EE3-AAF0-710D3E1B0E27}"/>
            </a:ext>
          </a:extLst>
        </xdr:cNvPr>
        <xdr:cNvSpPr>
          <a:spLocks noChangeAspect="1" noChangeArrowheads="1"/>
        </xdr:cNvSpPr>
      </xdr:nvSpPr>
      <xdr:spPr bwMode="auto">
        <a:xfrm>
          <a:off x="202565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711</xdr:row>
      <xdr:rowOff>0</xdr:rowOff>
    </xdr:from>
    <xdr:to>
      <xdr:col>2</xdr:col>
      <xdr:colOff>304800</xdr:colOff>
      <xdr:row>711</xdr:row>
      <xdr:rowOff>304800</xdr:rowOff>
    </xdr:to>
    <xdr:sp macro="" textlink="">
      <xdr:nvSpPr>
        <xdr:cNvPr id="27883" name="AutoShape 4331" descr="https://adas-server.mobiledrivetech.com/polarion/icons/default/enums/type_spike.gif">
          <a:hlinkClick xmlns:r="http://schemas.openxmlformats.org/officeDocument/2006/relationships" r:id="rId1420" tgtFrame="_blank"/>
          <a:extLst>
            <a:ext uri="{FF2B5EF4-FFF2-40B4-BE49-F238E27FC236}">
              <a16:creationId xmlns:a16="http://schemas.microsoft.com/office/drawing/2014/main" id="{EAB7F917-9A8C-40B6-AC88-5A4229E980AF}"/>
            </a:ext>
          </a:extLst>
        </xdr:cNvPr>
        <xdr:cNvSpPr>
          <a:spLocks noChangeAspect="1" noChangeArrowheads="1"/>
        </xdr:cNvSpPr>
      </xdr:nvSpPr>
      <xdr:spPr bwMode="auto">
        <a:xfrm>
          <a:off x="265430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711</xdr:row>
      <xdr:rowOff>0</xdr:rowOff>
    </xdr:from>
    <xdr:to>
      <xdr:col>3</xdr:col>
      <xdr:colOff>304800</xdr:colOff>
      <xdr:row>711</xdr:row>
      <xdr:rowOff>304800</xdr:rowOff>
    </xdr:to>
    <xdr:sp macro="" textlink="">
      <xdr:nvSpPr>
        <xdr:cNvPr id="27884" name="AutoShape 4332" descr="https://adas-server.mobiledrivetech.com/polarion/icons/default/enums/type_spike.gif">
          <a:hlinkClick xmlns:r="http://schemas.openxmlformats.org/officeDocument/2006/relationships" r:id="rId1420" tgtFrame="_top"/>
          <a:extLst>
            <a:ext uri="{FF2B5EF4-FFF2-40B4-BE49-F238E27FC236}">
              <a16:creationId xmlns:a16="http://schemas.microsoft.com/office/drawing/2014/main" id="{52DCCF6F-1299-4B57-89A6-B7DEF56A4C86}"/>
            </a:ext>
          </a:extLst>
        </xdr:cNvPr>
        <xdr:cNvSpPr>
          <a:spLocks noChangeAspect="1" noChangeArrowheads="1"/>
        </xdr:cNvSpPr>
      </xdr:nvSpPr>
      <xdr:spPr bwMode="auto">
        <a:xfrm>
          <a:off x="5797550" y="4632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xdr:row>
      <xdr:rowOff>0</xdr:rowOff>
    </xdr:from>
    <xdr:to>
      <xdr:col>0</xdr:col>
      <xdr:colOff>304800</xdr:colOff>
      <xdr:row>712</xdr:row>
      <xdr:rowOff>304800</xdr:rowOff>
    </xdr:to>
    <xdr:sp macro="" textlink="">
      <xdr:nvSpPr>
        <xdr:cNvPr id="27885" name="AutoShape 4333" descr="https://adas-server.mobiledrivetech.com/polarion/ria/images/suspect.gif">
          <a:extLst>
            <a:ext uri="{FF2B5EF4-FFF2-40B4-BE49-F238E27FC236}">
              <a16:creationId xmlns:a16="http://schemas.microsoft.com/office/drawing/2014/main" id="{5AF4A64D-AF37-471F-B2A5-504AC9C13EB4}"/>
            </a:ext>
          </a:extLst>
        </xdr:cNvPr>
        <xdr:cNvSpPr>
          <a:spLocks noChangeAspect="1" noChangeArrowheads="1"/>
        </xdr:cNvSpPr>
      </xdr:nvSpPr>
      <xdr:spPr bwMode="auto">
        <a:xfrm>
          <a:off x="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712</xdr:row>
      <xdr:rowOff>0</xdr:rowOff>
    </xdr:from>
    <xdr:to>
      <xdr:col>0</xdr:col>
      <xdr:colOff>615950</xdr:colOff>
      <xdr:row>712</xdr:row>
      <xdr:rowOff>304800</xdr:rowOff>
    </xdr:to>
    <xdr:sp macro="" textlink="">
      <xdr:nvSpPr>
        <xdr:cNvPr id="27886" name="AutoShape 4334">
          <a:extLst>
            <a:ext uri="{FF2B5EF4-FFF2-40B4-BE49-F238E27FC236}">
              <a16:creationId xmlns:a16="http://schemas.microsoft.com/office/drawing/2014/main" id="{6564DBD4-DAEF-4D76-A2D6-F25739C2EB66}"/>
            </a:ext>
          </a:extLst>
        </xdr:cNvPr>
        <xdr:cNvSpPr>
          <a:spLocks noChangeAspect="1" noChangeArrowheads="1"/>
        </xdr:cNvSpPr>
      </xdr:nvSpPr>
      <xdr:spPr bwMode="auto">
        <a:xfrm>
          <a:off x="31115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712</xdr:row>
      <xdr:rowOff>0</xdr:rowOff>
    </xdr:from>
    <xdr:to>
      <xdr:col>0</xdr:col>
      <xdr:colOff>927100</xdr:colOff>
      <xdr:row>712</xdr:row>
      <xdr:rowOff>304800</xdr:rowOff>
    </xdr:to>
    <xdr:sp macro="" textlink="">
      <xdr:nvSpPr>
        <xdr:cNvPr id="27887" name="AutoShape 4335" descr="https://adas-server.mobiledrivetech.com/polarion/icons/default/enums/type_purple_spec.png">
          <a:hlinkClick xmlns:r="http://schemas.openxmlformats.org/officeDocument/2006/relationships" r:id="rId1421" tgtFrame="_blank"/>
          <a:extLst>
            <a:ext uri="{FF2B5EF4-FFF2-40B4-BE49-F238E27FC236}">
              <a16:creationId xmlns:a16="http://schemas.microsoft.com/office/drawing/2014/main" id="{186E10AF-9B6A-477C-891B-41EAD9D0542F}"/>
            </a:ext>
          </a:extLst>
        </xdr:cNvPr>
        <xdr:cNvSpPr>
          <a:spLocks noChangeAspect="1" noChangeArrowheads="1"/>
        </xdr:cNvSpPr>
      </xdr:nvSpPr>
      <xdr:spPr bwMode="auto">
        <a:xfrm>
          <a:off x="62230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712</xdr:row>
      <xdr:rowOff>0</xdr:rowOff>
    </xdr:from>
    <xdr:to>
      <xdr:col>1</xdr:col>
      <xdr:colOff>304800</xdr:colOff>
      <xdr:row>712</xdr:row>
      <xdr:rowOff>304800</xdr:rowOff>
    </xdr:to>
    <xdr:sp macro="" textlink="">
      <xdr:nvSpPr>
        <xdr:cNvPr id="27888" name="AutoShape 4336" descr="https://adas-server.mobiledrivetech.com/polarion/icons/default/enums/type_purple_spec.png">
          <a:hlinkClick xmlns:r="http://schemas.openxmlformats.org/officeDocument/2006/relationships" r:id="rId1421" tgtFrame="_top"/>
          <a:extLst>
            <a:ext uri="{FF2B5EF4-FFF2-40B4-BE49-F238E27FC236}">
              <a16:creationId xmlns:a16="http://schemas.microsoft.com/office/drawing/2014/main" id="{F2062EC5-BF40-4FF1-9496-7DDCDF222035}"/>
            </a:ext>
          </a:extLst>
        </xdr:cNvPr>
        <xdr:cNvSpPr>
          <a:spLocks noChangeAspect="1" noChangeArrowheads="1"/>
        </xdr:cNvSpPr>
      </xdr:nvSpPr>
      <xdr:spPr bwMode="auto">
        <a:xfrm>
          <a:off x="202565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712</xdr:row>
      <xdr:rowOff>0</xdr:rowOff>
    </xdr:from>
    <xdr:to>
      <xdr:col>2</xdr:col>
      <xdr:colOff>304800</xdr:colOff>
      <xdr:row>712</xdr:row>
      <xdr:rowOff>304800</xdr:rowOff>
    </xdr:to>
    <xdr:sp macro="" textlink="">
      <xdr:nvSpPr>
        <xdr:cNvPr id="27889" name="AutoShape 4337" descr="https://adas-server.mobiledrivetech.com/polarion/icons/default/enums/type_spike.gif">
          <a:hlinkClick xmlns:r="http://schemas.openxmlformats.org/officeDocument/2006/relationships" r:id="rId1422" tgtFrame="_blank"/>
          <a:extLst>
            <a:ext uri="{FF2B5EF4-FFF2-40B4-BE49-F238E27FC236}">
              <a16:creationId xmlns:a16="http://schemas.microsoft.com/office/drawing/2014/main" id="{152D8F42-5D6A-4158-81C1-E4E76FB41CAF}"/>
            </a:ext>
          </a:extLst>
        </xdr:cNvPr>
        <xdr:cNvSpPr>
          <a:spLocks noChangeAspect="1" noChangeArrowheads="1"/>
        </xdr:cNvSpPr>
      </xdr:nvSpPr>
      <xdr:spPr bwMode="auto">
        <a:xfrm>
          <a:off x="265430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712</xdr:row>
      <xdr:rowOff>0</xdr:rowOff>
    </xdr:from>
    <xdr:to>
      <xdr:col>3</xdr:col>
      <xdr:colOff>304800</xdr:colOff>
      <xdr:row>712</xdr:row>
      <xdr:rowOff>304800</xdr:rowOff>
    </xdr:to>
    <xdr:sp macro="" textlink="">
      <xdr:nvSpPr>
        <xdr:cNvPr id="27890" name="AutoShape 4338" descr="https://adas-server.mobiledrivetech.com/polarion/icons/default/enums/type_spike.gif">
          <a:hlinkClick xmlns:r="http://schemas.openxmlformats.org/officeDocument/2006/relationships" r:id="rId1422" tgtFrame="_top"/>
          <a:extLst>
            <a:ext uri="{FF2B5EF4-FFF2-40B4-BE49-F238E27FC236}">
              <a16:creationId xmlns:a16="http://schemas.microsoft.com/office/drawing/2014/main" id="{F2424322-F017-4049-96C7-0C9C14252828}"/>
            </a:ext>
          </a:extLst>
        </xdr:cNvPr>
        <xdr:cNvSpPr>
          <a:spLocks noChangeAspect="1" noChangeArrowheads="1"/>
        </xdr:cNvSpPr>
      </xdr:nvSpPr>
      <xdr:spPr bwMode="auto">
        <a:xfrm>
          <a:off x="5797550" y="463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713</xdr:row>
      <xdr:rowOff>0</xdr:rowOff>
    </xdr:from>
    <xdr:to>
      <xdr:col>0</xdr:col>
      <xdr:colOff>304800</xdr:colOff>
      <xdr:row>713</xdr:row>
      <xdr:rowOff>304800</xdr:rowOff>
    </xdr:to>
    <xdr:sp macro="" textlink="">
      <xdr:nvSpPr>
        <xdr:cNvPr id="27891" name="AutoShape 4339" descr="https://adas-server.mobiledrivetech.com/polarion/ria/images/suspect.gif">
          <a:extLst>
            <a:ext uri="{FF2B5EF4-FFF2-40B4-BE49-F238E27FC236}">
              <a16:creationId xmlns:a16="http://schemas.microsoft.com/office/drawing/2014/main" id="{8C5B4DB6-1DD2-4C35-9502-D79B7C473AD9}"/>
            </a:ext>
          </a:extLst>
        </xdr:cNvPr>
        <xdr:cNvSpPr>
          <a:spLocks noChangeAspect="1" noChangeArrowheads="1"/>
        </xdr:cNvSpPr>
      </xdr:nvSpPr>
      <xdr:spPr bwMode="auto">
        <a:xfrm>
          <a:off x="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713</xdr:row>
      <xdr:rowOff>0</xdr:rowOff>
    </xdr:from>
    <xdr:to>
      <xdr:col>0</xdr:col>
      <xdr:colOff>615950</xdr:colOff>
      <xdr:row>713</xdr:row>
      <xdr:rowOff>304800</xdr:rowOff>
    </xdr:to>
    <xdr:sp macro="" textlink="">
      <xdr:nvSpPr>
        <xdr:cNvPr id="27892" name="AutoShape 4340">
          <a:extLst>
            <a:ext uri="{FF2B5EF4-FFF2-40B4-BE49-F238E27FC236}">
              <a16:creationId xmlns:a16="http://schemas.microsoft.com/office/drawing/2014/main" id="{77C80835-25E2-42C6-A465-B0F0FBA53392}"/>
            </a:ext>
          </a:extLst>
        </xdr:cNvPr>
        <xdr:cNvSpPr>
          <a:spLocks noChangeAspect="1" noChangeArrowheads="1"/>
        </xdr:cNvSpPr>
      </xdr:nvSpPr>
      <xdr:spPr bwMode="auto">
        <a:xfrm>
          <a:off x="31115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713</xdr:row>
      <xdr:rowOff>0</xdr:rowOff>
    </xdr:from>
    <xdr:to>
      <xdr:col>0</xdr:col>
      <xdr:colOff>927100</xdr:colOff>
      <xdr:row>713</xdr:row>
      <xdr:rowOff>304800</xdr:rowOff>
    </xdr:to>
    <xdr:sp macro="" textlink="">
      <xdr:nvSpPr>
        <xdr:cNvPr id="27893" name="AutoShape 4341" descr="https://adas-server.mobiledrivetech.com/polarion/icons/default/enums/type_purple_spec.png">
          <a:hlinkClick xmlns:r="http://schemas.openxmlformats.org/officeDocument/2006/relationships" r:id="rId1423" tgtFrame="_blank"/>
          <a:extLst>
            <a:ext uri="{FF2B5EF4-FFF2-40B4-BE49-F238E27FC236}">
              <a16:creationId xmlns:a16="http://schemas.microsoft.com/office/drawing/2014/main" id="{93CB7067-74D5-45AB-BD28-5B9A194C8261}"/>
            </a:ext>
          </a:extLst>
        </xdr:cNvPr>
        <xdr:cNvSpPr>
          <a:spLocks noChangeAspect="1" noChangeArrowheads="1"/>
        </xdr:cNvSpPr>
      </xdr:nvSpPr>
      <xdr:spPr bwMode="auto">
        <a:xfrm>
          <a:off x="62230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713</xdr:row>
      <xdr:rowOff>0</xdr:rowOff>
    </xdr:from>
    <xdr:to>
      <xdr:col>1</xdr:col>
      <xdr:colOff>304800</xdr:colOff>
      <xdr:row>713</xdr:row>
      <xdr:rowOff>304800</xdr:rowOff>
    </xdr:to>
    <xdr:sp macro="" textlink="">
      <xdr:nvSpPr>
        <xdr:cNvPr id="27894" name="AutoShape 4342" descr="https://adas-server.mobiledrivetech.com/polarion/icons/default/enums/type_purple_spec.png">
          <a:hlinkClick xmlns:r="http://schemas.openxmlformats.org/officeDocument/2006/relationships" r:id="rId1423" tgtFrame="_top"/>
          <a:extLst>
            <a:ext uri="{FF2B5EF4-FFF2-40B4-BE49-F238E27FC236}">
              <a16:creationId xmlns:a16="http://schemas.microsoft.com/office/drawing/2014/main" id="{8346473D-5218-45CB-B77D-26DEF2E6C0A7}"/>
            </a:ext>
          </a:extLst>
        </xdr:cNvPr>
        <xdr:cNvSpPr>
          <a:spLocks noChangeAspect="1" noChangeArrowheads="1"/>
        </xdr:cNvSpPr>
      </xdr:nvSpPr>
      <xdr:spPr bwMode="auto">
        <a:xfrm>
          <a:off x="202565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713</xdr:row>
      <xdr:rowOff>0</xdr:rowOff>
    </xdr:from>
    <xdr:to>
      <xdr:col>2</xdr:col>
      <xdr:colOff>304800</xdr:colOff>
      <xdr:row>713</xdr:row>
      <xdr:rowOff>304800</xdr:rowOff>
    </xdr:to>
    <xdr:sp macro="" textlink="">
      <xdr:nvSpPr>
        <xdr:cNvPr id="27895" name="AutoShape 4343" descr="https://adas-server.mobiledrivetech.com/polarion/icons/default/enums/type_spike.gif">
          <a:hlinkClick xmlns:r="http://schemas.openxmlformats.org/officeDocument/2006/relationships" r:id="rId1424" tgtFrame="_blank"/>
          <a:extLst>
            <a:ext uri="{FF2B5EF4-FFF2-40B4-BE49-F238E27FC236}">
              <a16:creationId xmlns:a16="http://schemas.microsoft.com/office/drawing/2014/main" id="{073C655D-392C-4DA9-85FC-E7AD499631B8}"/>
            </a:ext>
          </a:extLst>
        </xdr:cNvPr>
        <xdr:cNvSpPr>
          <a:spLocks noChangeAspect="1" noChangeArrowheads="1"/>
        </xdr:cNvSpPr>
      </xdr:nvSpPr>
      <xdr:spPr bwMode="auto">
        <a:xfrm>
          <a:off x="265430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713</xdr:row>
      <xdr:rowOff>0</xdr:rowOff>
    </xdr:from>
    <xdr:to>
      <xdr:col>3</xdr:col>
      <xdr:colOff>304800</xdr:colOff>
      <xdr:row>713</xdr:row>
      <xdr:rowOff>304800</xdr:rowOff>
    </xdr:to>
    <xdr:sp macro="" textlink="">
      <xdr:nvSpPr>
        <xdr:cNvPr id="27896" name="AutoShape 4344" descr="https://adas-server.mobiledrivetech.com/polarion/icons/default/enums/type_spike.gif">
          <a:hlinkClick xmlns:r="http://schemas.openxmlformats.org/officeDocument/2006/relationships" r:id="rId1424" tgtFrame="_top"/>
          <a:extLst>
            <a:ext uri="{FF2B5EF4-FFF2-40B4-BE49-F238E27FC236}">
              <a16:creationId xmlns:a16="http://schemas.microsoft.com/office/drawing/2014/main" id="{0570CBCF-BBA5-46F3-9F17-48515007451B}"/>
            </a:ext>
          </a:extLst>
        </xdr:cNvPr>
        <xdr:cNvSpPr>
          <a:spLocks noChangeAspect="1" noChangeArrowheads="1"/>
        </xdr:cNvSpPr>
      </xdr:nvSpPr>
      <xdr:spPr bwMode="auto">
        <a:xfrm>
          <a:off x="5797550" y="4640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714</xdr:row>
      <xdr:rowOff>0</xdr:rowOff>
    </xdr:from>
    <xdr:to>
      <xdr:col>0</xdr:col>
      <xdr:colOff>304800</xdr:colOff>
      <xdr:row>714</xdr:row>
      <xdr:rowOff>304800</xdr:rowOff>
    </xdr:to>
    <xdr:sp macro="" textlink="">
      <xdr:nvSpPr>
        <xdr:cNvPr id="27897" name="AutoShape 4345" descr="https://adas-server.mobiledrivetech.com/polarion/ria/images/suspect.gif">
          <a:extLst>
            <a:ext uri="{FF2B5EF4-FFF2-40B4-BE49-F238E27FC236}">
              <a16:creationId xmlns:a16="http://schemas.microsoft.com/office/drawing/2014/main" id="{D5E2B7F7-2E3B-45DB-B839-9AE657919076}"/>
            </a:ext>
          </a:extLst>
        </xdr:cNvPr>
        <xdr:cNvSpPr>
          <a:spLocks noChangeAspect="1" noChangeArrowheads="1"/>
        </xdr:cNvSpPr>
      </xdr:nvSpPr>
      <xdr:spPr bwMode="auto">
        <a:xfrm>
          <a:off x="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714</xdr:row>
      <xdr:rowOff>0</xdr:rowOff>
    </xdr:from>
    <xdr:to>
      <xdr:col>0</xdr:col>
      <xdr:colOff>615950</xdr:colOff>
      <xdr:row>714</xdr:row>
      <xdr:rowOff>304800</xdr:rowOff>
    </xdr:to>
    <xdr:sp macro="" textlink="">
      <xdr:nvSpPr>
        <xdr:cNvPr id="27898" name="AutoShape 4346">
          <a:extLst>
            <a:ext uri="{FF2B5EF4-FFF2-40B4-BE49-F238E27FC236}">
              <a16:creationId xmlns:a16="http://schemas.microsoft.com/office/drawing/2014/main" id="{BC86A1F0-77E9-4BFA-A616-32AF3E9C1CFC}"/>
            </a:ext>
          </a:extLst>
        </xdr:cNvPr>
        <xdr:cNvSpPr>
          <a:spLocks noChangeAspect="1" noChangeArrowheads="1"/>
        </xdr:cNvSpPr>
      </xdr:nvSpPr>
      <xdr:spPr bwMode="auto">
        <a:xfrm>
          <a:off x="31115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714</xdr:row>
      <xdr:rowOff>0</xdr:rowOff>
    </xdr:from>
    <xdr:to>
      <xdr:col>0</xdr:col>
      <xdr:colOff>927100</xdr:colOff>
      <xdr:row>714</xdr:row>
      <xdr:rowOff>304800</xdr:rowOff>
    </xdr:to>
    <xdr:sp macro="" textlink="">
      <xdr:nvSpPr>
        <xdr:cNvPr id="27899" name="AutoShape 4347" descr="https://adas-server.mobiledrivetech.com/polarion/icons/default/enums/type_purple_spec.png">
          <a:hlinkClick xmlns:r="http://schemas.openxmlformats.org/officeDocument/2006/relationships" r:id="rId1425" tgtFrame="_blank"/>
          <a:extLst>
            <a:ext uri="{FF2B5EF4-FFF2-40B4-BE49-F238E27FC236}">
              <a16:creationId xmlns:a16="http://schemas.microsoft.com/office/drawing/2014/main" id="{20DC5494-C295-4789-B7FA-7BCCE8931E52}"/>
            </a:ext>
          </a:extLst>
        </xdr:cNvPr>
        <xdr:cNvSpPr>
          <a:spLocks noChangeAspect="1" noChangeArrowheads="1"/>
        </xdr:cNvSpPr>
      </xdr:nvSpPr>
      <xdr:spPr bwMode="auto">
        <a:xfrm>
          <a:off x="62230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714</xdr:row>
      <xdr:rowOff>0</xdr:rowOff>
    </xdr:from>
    <xdr:to>
      <xdr:col>1</xdr:col>
      <xdr:colOff>304800</xdr:colOff>
      <xdr:row>714</xdr:row>
      <xdr:rowOff>304800</xdr:rowOff>
    </xdr:to>
    <xdr:sp macro="" textlink="">
      <xdr:nvSpPr>
        <xdr:cNvPr id="27900" name="AutoShape 4348" descr="https://adas-server.mobiledrivetech.com/polarion/icons/default/enums/type_purple_spec.png">
          <a:hlinkClick xmlns:r="http://schemas.openxmlformats.org/officeDocument/2006/relationships" r:id="rId1425" tgtFrame="_top"/>
          <a:extLst>
            <a:ext uri="{FF2B5EF4-FFF2-40B4-BE49-F238E27FC236}">
              <a16:creationId xmlns:a16="http://schemas.microsoft.com/office/drawing/2014/main" id="{F333B4A4-BA38-435E-BBD6-64E444B0E957}"/>
            </a:ext>
          </a:extLst>
        </xdr:cNvPr>
        <xdr:cNvSpPr>
          <a:spLocks noChangeAspect="1" noChangeArrowheads="1"/>
        </xdr:cNvSpPr>
      </xdr:nvSpPr>
      <xdr:spPr bwMode="auto">
        <a:xfrm>
          <a:off x="202565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714</xdr:row>
      <xdr:rowOff>0</xdr:rowOff>
    </xdr:from>
    <xdr:to>
      <xdr:col>2</xdr:col>
      <xdr:colOff>304800</xdr:colOff>
      <xdr:row>714</xdr:row>
      <xdr:rowOff>304800</xdr:rowOff>
    </xdr:to>
    <xdr:sp macro="" textlink="">
      <xdr:nvSpPr>
        <xdr:cNvPr id="27901" name="AutoShape 4349" descr="https://adas-server.mobiledrivetech.com/polarion/icons/default/enums/type_spike.gif">
          <a:hlinkClick xmlns:r="http://schemas.openxmlformats.org/officeDocument/2006/relationships" r:id="rId1426" tgtFrame="_blank"/>
          <a:extLst>
            <a:ext uri="{FF2B5EF4-FFF2-40B4-BE49-F238E27FC236}">
              <a16:creationId xmlns:a16="http://schemas.microsoft.com/office/drawing/2014/main" id="{DDE55FD8-AC13-4A8D-8AA6-061966AF5A74}"/>
            </a:ext>
          </a:extLst>
        </xdr:cNvPr>
        <xdr:cNvSpPr>
          <a:spLocks noChangeAspect="1" noChangeArrowheads="1"/>
        </xdr:cNvSpPr>
      </xdr:nvSpPr>
      <xdr:spPr bwMode="auto">
        <a:xfrm>
          <a:off x="265430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714</xdr:row>
      <xdr:rowOff>0</xdr:rowOff>
    </xdr:from>
    <xdr:to>
      <xdr:col>3</xdr:col>
      <xdr:colOff>304800</xdr:colOff>
      <xdr:row>714</xdr:row>
      <xdr:rowOff>304800</xdr:rowOff>
    </xdr:to>
    <xdr:sp macro="" textlink="">
      <xdr:nvSpPr>
        <xdr:cNvPr id="27902" name="AutoShape 4350" descr="https://adas-server.mobiledrivetech.com/polarion/icons/default/enums/type_spike.gif">
          <a:hlinkClick xmlns:r="http://schemas.openxmlformats.org/officeDocument/2006/relationships" r:id="rId1426" tgtFrame="_top"/>
          <a:extLst>
            <a:ext uri="{FF2B5EF4-FFF2-40B4-BE49-F238E27FC236}">
              <a16:creationId xmlns:a16="http://schemas.microsoft.com/office/drawing/2014/main" id="{FCBD33FF-3168-475D-998F-05DDDCDF2159}"/>
            </a:ext>
          </a:extLst>
        </xdr:cNvPr>
        <xdr:cNvSpPr>
          <a:spLocks noChangeAspect="1" noChangeArrowheads="1"/>
        </xdr:cNvSpPr>
      </xdr:nvSpPr>
      <xdr:spPr bwMode="auto">
        <a:xfrm>
          <a:off x="5797550" y="464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715</xdr:row>
      <xdr:rowOff>0</xdr:rowOff>
    </xdr:from>
    <xdr:to>
      <xdr:col>0</xdr:col>
      <xdr:colOff>304800</xdr:colOff>
      <xdr:row>715</xdr:row>
      <xdr:rowOff>304800</xdr:rowOff>
    </xdr:to>
    <xdr:sp macro="" textlink="">
      <xdr:nvSpPr>
        <xdr:cNvPr id="27903" name="AutoShape 4351" descr="https://adas-server.mobiledrivetech.com/polarion/ria/images/suspect.gif">
          <a:extLst>
            <a:ext uri="{FF2B5EF4-FFF2-40B4-BE49-F238E27FC236}">
              <a16:creationId xmlns:a16="http://schemas.microsoft.com/office/drawing/2014/main" id="{C5C08610-1630-4258-94E7-ACC1FCF878B5}"/>
            </a:ext>
          </a:extLst>
        </xdr:cNvPr>
        <xdr:cNvSpPr>
          <a:spLocks noChangeAspect="1" noChangeArrowheads="1"/>
        </xdr:cNvSpPr>
      </xdr:nvSpPr>
      <xdr:spPr bwMode="auto">
        <a:xfrm>
          <a:off x="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715</xdr:row>
      <xdr:rowOff>0</xdr:rowOff>
    </xdr:from>
    <xdr:to>
      <xdr:col>0</xdr:col>
      <xdr:colOff>615950</xdr:colOff>
      <xdr:row>715</xdr:row>
      <xdr:rowOff>304800</xdr:rowOff>
    </xdr:to>
    <xdr:sp macro="" textlink="">
      <xdr:nvSpPr>
        <xdr:cNvPr id="27904" name="AutoShape 4352">
          <a:extLst>
            <a:ext uri="{FF2B5EF4-FFF2-40B4-BE49-F238E27FC236}">
              <a16:creationId xmlns:a16="http://schemas.microsoft.com/office/drawing/2014/main" id="{67020916-7C3A-4DCE-9182-C84F712F226B}"/>
            </a:ext>
          </a:extLst>
        </xdr:cNvPr>
        <xdr:cNvSpPr>
          <a:spLocks noChangeAspect="1" noChangeArrowheads="1"/>
        </xdr:cNvSpPr>
      </xdr:nvSpPr>
      <xdr:spPr bwMode="auto">
        <a:xfrm>
          <a:off x="31115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715</xdr:row>
      <xdr:rowOff>0</xdr:rowOff>
    </xdr:from>
    <xdr:to>
      <xdr:col>0</xdr:col>
      <xdr:colOff>927100</xdr:colOff>
      <xdr:row>715</xdr:row>
      <xdr:rowOff>304800</xdr:rowOff>
    </xdr:to>
    <xdr:sp macro="" textlink="">
      <xdr:nvSpPr>
        <xdr:cNvPr id="27905" name="AutoShape 4353" descr="https://adas-server.mobiledrivetech.com/polarion/icons/default/enums/type_purple_spec.png">
          <a:hlinkClick xmlns:r="http://schemas.openxmlformats.org/officeDocument/2006/relationships" r:id="rId1427" tgtFrame="_blank"/>
          <a:extLst>
            <a:ext uri="{FF2B5EF4-FFF2-40B4-BE49-F238E27FC236}">
              <a16:creationId xmlns:a16="http://schemas.microsoft.com/office/drawing/2014/main" id="{AD2DD886-556E-455F-B31C-9BC37ED2BEF3}"/>
            </a:ext>
          </a:extLst>
        </xdr:cNvPr>
        <xdr:cNvSpPr>
          <a:spLocks noChangeAspect="1" noChangeArrowheads="1"/>
        </xdr:cNvSpPr>
      </xdr:nvSpPr>
      <xdr:spPr bwMode="auto">
        <a:xfrm>
          <a:off x="62230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715</xdr:row>
      <xdr:rowOff>0</xdr:rowOff>
    </xdr:from>
    <xdr:to>
      <xdr:col>1</xdr:col>
      <xdr:colOff>304800</xdr:colOff>
      <xdr:row>715</xdr:row>
      <xdr:rowOff>304800</xdr:rowOff>
    </xdr:to>
    <xdr:sp macro="" textlink="">
      <xdr:nvSpPr>
        <xdr:cNvPr id="27906" name="AutoShape 4354" descr="https://adas-server.mobiledrivetech.com/polarion/icons/default/enums/type_purple_spec.png">
          <a:hlinkClick xmlns:r="http://schemas.openxmlformats.org/officeDocument/2006/relationships" r:id="rId1427" tgtFrame="_top"/>
          <a:extLst>
            <a:ext uri="{FF2B5EF4-FFF2-40B4-BE49-F238E27FC236}">
              <a16:creationId xmlns:a16="http://schemas.microsoft.com/office/drawing/2014/main" id="{DA70CC35-C90F-4EA0-BE65-0FB77896F4A5}"/>
            </a:ext>
          </a:extLst>
        </xdr:cNvPr>
        <xdr:cNvSpPr>
          <a:spLocks noChangeAspect="1" noChangeArrowheads="1"/>
        </xdr:cNvSpPr>
      </xdr:nvSpPr>
      <xdr:spPr bwMode="auto">
        <a:xfrm>
          <a:off x="202565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715</xdr:row>
      <xdr:rowOff>0</xdr:rowOff>
    </xdr:from>
    <xdr:to>
      <xdr:col>2</xdr:col>
      <xdr:colOff>304800</xdr:colOff>
      <xdr:row>715</xdr:row>
      <xdr:rowOff>304800</xdr:rowOff>
    </xdr:to>
    <xdr:sp macro="" textlink="">
      <xdr:nvSpPr>
        <xdr:cNvPr id="27907" name="AutoShape 4355" descr="https://adas-server.mobiledrivetech.com/polarion/icons/default/enums/type_spike.gif">
          <a:hlinkClick xmlns:r="http://schemas.openxmlformats.org/officeDocument/2006/relationships" r:id="rId1428" tgtFrame="_blank"/>
          <a:extLst>
            <a:ext uri="{FF2B5EF4-FFF2-40B4-BE49-F238E27FC236}">
              <a16:creationId xmlns:a16="http://schemas.microsoft.com/office/drawing/2014/main" id="{5023E27D-754A-40A4-A635-8A53E08C3D4B}"/>
            </a:ext>
          </a:extLst>
        </xdr:cNvPr>
        <xdr:cNvSpPr>
          <a:spLocks noChangeAspect="1" noChangeArrowheads="1"/>
        </xdr:cNvSpPr>
      </xdr:nvSpPr>
      <xdr:spPr bwMode="auto">
        <a:xfrm>
          <a:off x="265430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715</xdr:row>
      <xdr:rowOff>0</xdr:rowOff>
    </xdr:from>
    <xdr:to>
      <xdr:col>3</xdr:col>
      <xdr:colOff>304800</xdr:colOff>
      <xdr:row>715</xdr:row>
      <xdr:rowOff>304800</xdr:rowOff>
    </xdr:to>
    <xdr:sp macro="" textlink="">
      <xdr:nvSpPr>
        <xdr:cNvPr id="27908" name="AutoShape 4356" descr="https://adas-server.mobiledrivetech.com/polarion/icons/default/enums/type_spike.gif">
          <a:hlinkClick xmlns:r="http://schemas.openxmlformats.org/officeDocument/2006/relationships" r:id="rId1428" tgtFrame="_top"/>
          <a:extLst>
            <a:ext uri="{FF2B5EF4-FFF2-40B4-BE49-F238E27FC236}">
              <a16:creationId xmlns:a16="http://schemas.microsoft.com/office/drawing/2014/main" id="{60B8A193-299E-47FC-B644-4619B01693BD}"/>
            </a:ext>
          </a:extLst>
        </xdr:cNvPr>
        <xdr:cNvSpPr>
          <a:spLocks noChangeAspect="1" noChangeArrowheads="1"/>
        </xdr:cNvSpPr>
      </xdr:nvSpPr>
      <xdr:spPr bwMode="auto">
        <a:xfrm>
          <a:off x="5797550" y="46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716</xdr:row>
      <xdr:rowOff>0</xdr:rowOff>
    </xdr:from>
    <xdr:to>
      <xdr:col>0</xdr:col>
      <xdr:colOff>304800</xdr:colOff>
      <xdr:row>716</xdr:row>
      <xdr:rowOff>304800</xdr:rowOff>
    </xdr:to>
    <xdr:sp macro="" textlink="">
      <xdr:nvSpPr>
        <xdr:cNvPr id="27909" name="AutoShape 4357" descr="https://adas-server.mobiledrivetech.com/polarion/ria/images/suspect.gif">
          <a:extLst>
            <a:ext uri="{FF2B5EF4-FFF2-40B4-BE49-F238E27FC236}">
              <a16:creationId xmlns:a16="http://schemas.microsoft.com/office/drawing/2014/main" id="{2ACB250A-3E4C-401D-877A-D9F5AA8780C3}"/>
            </a:ext>
          </a:extLst>
        </xdr:cNvPr>
        <xdr:cNvSpPr>
          <a:spLocks noChangeAspect="1" noChangeArrowheads="1"/>
        </xdr:cNvSpPr>
      </xdr:nvSpPr>
      <xdr:spPr bwMode="auto">
        <a:xfrm>
          <a:off x="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716</xdr:row>
      <xdr:rowOff>0</xdr:rowOff>
    </xdr:from>
    <xdr:to>
      <xdr:col>0</xdr:col>
      <xdr:colOff>615950</xdr:colOff>
      <xdr:row>716</xdr:row>
      <xdr:rowOff>304800</xdr:rowOff>
    </xdr:to>
    <xdr:sp macro="" textlink="">
      <xdr:nvSpPr>
        <xdr:cNvPr id="27910" name="AutoShape 4358">
          <a:extLst>
            <a:ext uri="{FF2B5EF4-FFF2-40B4-BE49-F238E27FC236}">
              <a16:creationId xmlns:a16="http://schemas.microsoft.com/office/drawing/2014/main" id="{02B18B1F-1449-455A-B1FA-F0BE146BD8FD}"/>
            </a:ext>
          </a:extLst>
        </xdr:cNvPr>
        <xdr:cNvSpPr>
          <a:spLocks noChangeAspect="1" noChangeArrowheads="1"/>
        </xdr:cNvSpPr>
      </xdr:nvSpPr>
      <xdr:spPr bwMode="auto">
        <a:xfrm>
          <a:off x="31115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716</xdr:row>
      <xdr:rowOff>0</xdr:rowOff>
    </xdr:from>
    <xdr:to>
      <xdr:col>0</xdr:col>
      <xdr:colOff>927100</xdr:colOff>
      <xdr:row>716</xdr:row>
      <xdr:rowOff>304800</xdr:rowOff>
    </xdr:to>
    <xdr:sp macro="" textlink="">
      <xdr:nvSpPr>
        <xdr:cNvPr id="27911" name="AutoShape 4359" descr="https://adas-server.mobiledrivetech.com/polarion/icons/default/enums/type_purple_spec.png">
          <a:hlinkClick xmlns:r="http://schemas.openxmlformats.org/officeDocument/2006/relationships" r:id="rId1429" tgtFrame="_blank"/>
          <a:extLst>
            <a:ext uri="{FF2B5EF4-FFF2-40B4-BE49-F238E27FC236}">
              <a16:creationId xmlns:a16="http://schemas.microsoft.com/office/drawing/2014/main" id="{E6F4F44B-EA69-404B-9FC6-48A71A06419C}"/>
            </a:ext>
          </a:extLst>
        </xdr:cNvPr>
        <xdr:cNvSpPr>
          <a:spLocks noChangeAspect="1" noChangeArrowheads="1"/>
        </xdr:cNvSpPr>
      </xdr:nvSpPr>
      <xdr:spPr bwMode="auto">
        <a:xfrm>
          <a:off x="62230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716</xdr:row>
      <xdr:rowOff>0</xdr:rowOff>
    </xdr:from>
    <xdr:to>
      <xdr:col>1</xdr:col>
      <xdr:colOff>304800</xdr:colOff>
      <xdr:row>716</xdr:row>
      <xdr:rowOff>304800</xdr:rowOff>
    </xdr:to>
    <xdr:sp macro="" textlink="">
      <xdr:nvSpPr>
        <xdr:cNvPr id="27912" name="AutoShape 4360" descr="https://adas-server.mobiledrivetech.com/polarion/icons/default/enums/type_purple_spec.png">
          <a:hlinkClick xmlns:r="http://schemas.openxmlformats.org/officeDocument/2006/relationships" r:id="rId1429" tgtFrame="_top"/>
          <a:extLst>
            <a:ext uri="{FF2B5EF4-FFF2-40B4-BE49-F238E27FC236}">
              <a16:creationId xmlns:a16="http://schemas.microsoft.com/office/drawing/2014/main" id="{3D6A0836-4830-4736-8E6E-19ADD235E601}"/>
            </a:ext>
          </a:extLst>
        </xdr:cNvPr>
        <xdr:cNvSpPr>
          <a:spLocks noChangeAspect="1" noChangeArrowheads="1"/>
        </xdr:cNvSpPr>
      </xdr:nvSpPr>
      <xdr:spPr bwMode="auto">
        <a:xfrm>
          <a:off x="202565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716</xdr:row>
      <xdr:rowOff>0</xdr:rowOff>
    </xdr:from>
    <xdr:to>
      <xdr:col>2</xdr:col>
      <xdr:colOff>304800</xdr:colOff>
      <xdr:row>716</xdr:row>
      <xdr:rowOff>304800</xdr:rowOff>
    </xdr:to>
    <xdr:sp macro="" textlink="">
      <xdr:nvSpPr>
        <xdr:cNvPr id="27913" name="AutoShape 4361" descr="https://adas-server.mobiledrivetech.com/polarion/icons/default/enums/type_spike.gif">
          <a:hlinkClick xmlns:r="http://schemas.openxmlformats.org/officeDocument/2006/relationships" r:id="rId1430" tgtFrame="_blank"/>
          <a:extLst>
            <a:ext uri="{FF2B5EF4-FFF2-40B4-BE49-F238E27FC236}">
              <a16:creationId xmlns:a16="http://schemas.microsoft.com/office/drawing/2014/main" id="{17B77891-328F-4744-B5DE-1AF772461A3A}"/>
            </a:ext>
          </a:extLst>
        </xdr:cNvPr>
        <xdr:cNvSpPr>
          <a:spLocks noChangeAspect="1" noChangeArrowheads="1"/>
        </xdr:cNvSpPr>
      </xdr:nvSpPr>
      <xdr:spPr bwMode="auto">
        <a:xfrm>
          <a:off x="265430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716</xdr:row>
      <xdr:rowOff>0</xdr:rowOff>
    </xdr:from>
    <xdr:to>
      <xdr:col>3</xdr:col>
      <xdr:colOff>304800</xdr:colOff>
      <xdr:row>716</xdr:row>
      <xdr:rowOff>304800</xdr:rowOff>
    </xdr:to>
    <xdr:sp macro="" textlink="">
      <xdr:nvSpPr>
        <xdr:cNvPr id="27914" name="AutoShape 4362" descr="https://adas-server.mobiledrivetech.com/polarion/icons/default/enums/type_spike.gif">
          <a:hlinkClick xmlns:r="http://schemas.openxmlformats.org/officeDocument/2006/relationships" r:id="rId1430" tgtFrame="_top"/>
          <a:extLst>
            <a:ext uri="{FF2B5EF4-FFF2-40B4-BE49-F238E27FC236}">
              <a16:creationId xmlns:a16="http://schemas.microsoft.com/office/drawing/2014/main" id="{7A872894-1414-45D4-8BCC-6A56188DF084}"/>
            </a:ext>
          </a:extLst>
        </xdr:cNvPr>
        <xdr:cNvSpPr>
          <a:spLocks noChangeAspect="1" noChangeArrowheads="1"/>
        </xdr:cNvSpPr>
      </xdr:nvSpPr>
      <xdr:spPr bwMode="auto">
        <a:xfrm>
          <a:off x="5797550" y="466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717</xdr:row>
      <xdr:rowOff>0</xdr:rowOff>
    </xdr:from>
    <xdr:to>
      <xdr:col>0</xdr:col>
      <xdr:colOff>304800</xdr:colOff>
      <xdr:row>717</xdr:row>
      <xdr:rowOff>304800</xdr:rowOff>
    </xdr:to>
    <xdr:sp macro="" textlink="">
      <xdr:nvSpPr>
        <xdr:cNvPr id="27915" name="AutoShape 4363" descr="https://adas-server.mobiledrivetech.com/polarion/ria/images/suspect.gif">
          <a:extLst>
            <a:ext uri="{FF2B5EF4-FFF2-40B4-BE49-F238E27FC236}">
              <a16:creationId xmlns:a16="http://schemas.microsoft.com/office/drawing/2014/main" id="{F3E01F33-CFD1-4C8B-93CC-2B174A79BA69}"/>
            </a:ext>
          </a:extLst>
        </xdr:cNvPr>
        <xdr:cNvSpPr>
          <a:spLocks noChangeAspect="1" noChangeArrowheads="1"/>
        </xdr:cNvSpPr>
      </xdr:nvSpPr>
      <xdr:spPr bwMode="auto">
        <a:xfrm>
          <a:off x="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717</xdr:row>
      <xdr:rowOff>0</xdr:rowOff>
    </xdr:from>
    <xdr:to>
      <xdr:col>0</xdr:col>
      <xdr:colOff>615950</xdr:colOff>
      <xdr:row>717</xdr:row>
      <xdr:rowOff>304800</xdr:rowOff>
    </xdr:to>
    <xdr:sp macro="" textlink="">
      <xdr:nvSpPr>
        <xdr:cNvPr id="27916" name="AutoShape 4364">
          <a:extLst>
            <a:ext uri="{FF2B5EF4-FFF2-40B4-BE49-F238E27FC236}">
              <a16:creationId xmlns:a16="http://schemas.microsoft.com/office/drawing/2014/main" id="{0B3FF1AA-9DD0-4FE0-BF2A-D0D4843B86D4}"/>
            </a:ext>
          </a:extLst>
        </xdr:cNvPr>
        <xdr:cNvSpPr>
          <a:spLocks noChangeAspect="1" noChangeArrowheads="1"/>
        </xdr:cNvSpPr>
      </xdr:nvSpPr>
      <xdr:spPr bwMode="auto">
        <a:xfrm>
          <a:off x="31115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717</xdr:row>
      <xdr:rowOff>0</xdr:rowOff>
    </xdr:from>
    <xdr:to>
      <xdr:col>0</xdr:col>
      <xdr:colOff>927100</xdr:colOff>
      <xdr:row>717</xdr:row>
      <xdr:rowOff>304800</xdr:rowOff>
    </xdr:to>
    <xdr:sp macro="" textlink="">
      <xdr:nvSpPr>
        <xdr:cNvPr id="27917" name="AutoShape 4365" descr="https://adas-server.mobiledrivetech.com/polarion/icons/default/enums/type_purple_spec.png">
          <a:hlinkClick xmlns:r="http://schemas.openxmlformats.org/officeDocument/2006/relationships" r:id="rId1431" tgtFrame="_blank"/>
          <a:extLst>
            <a:ext uri="{FF2B5EF4-FFF2-40B4-BE49-F238E27FC236}">
              <a16:creationId xmlns:a16="http://schemas.microsoft.com/office/drawing/2014/main" id="{71950AF2-75CA-4136-BE91-FD13B6080650}"/>
            </a:ext>
          </a:extLst>
        </xdr:cNvPr>
        <xdr:cNvSpPr>
          <a:spLocks noChangeAspect="1" noChangeArrowheads="1"/>
        </xdr:cNvSpPr>
      </xdr:nvSpPr>
      <xdr:spPr bwMode="auto">
        <a:xfrm>
          <a:off x="62230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717</xdr:row>
      <xdr:rowOff>0</xdr:rowOff>
    </xdr:from>
    <xdr:to>
      <xdr:col>1</xdr:col>
      <xdr:colOff>304800</xdr:colOff>
      <xdr:row>717</xdr:row>
      <xdr:rowOff>304800</xdr:rowOff>
    </xdr:to>
    <xdr:sp macro="" textlink="">
      <xdr:nvSpPr>
        <xdr:cNvPr id="27918" name="AutoShape 4366" descr="https://adas-server.mobiledrivetech.com/polarion/icons/default/enums/type_purple_spec.png">
          <a:hlinkClick xmlns:r="http://schemas.openxmlformats.org/officeDocument/2006/relationships" r:id="rId1431" tgtFrame="_top"/>
          <a:extLst>
            <a:ext uri="{FF2B5EF4-FFF2-40B4-BE49-F238E27FC236}">
              <a16:creationId xmlns:a16="http://schemas.microsoft.com/office/drawing/2014/main" id="{F1A2FDB6-5101-412B-B099-B2A273DE8033}"/>
            </a:ext>
          </a:extLst>
        </xdr:cNvPr>
        <xdr:cNvSpPr>
          <a:spLocks noChangeAspect="1" noChangeArrowheads="1"/>
        </xdr:cNvSpPr>
      </xdr:nvSpPr>
      <xdr:spPr bwMode="auto">
        <a:xfrm>
          <a:off x="202565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717</xdr:row>
      <xdr:rowOff>0</xdr:rowOff>
    </xdr:from>
    <xdr:to>
      <xdr:col>2</xdr:col>
      <xdr:colOff>304800</xdr:colOff>
      <xdr:row>717</xdr:row>
      <xdr:rowOff>304800</xdr:rowOff>
    </xdr:to>
    <xdr:sp macro="" textlink="">
      <xdr:nvSpPr>
        <xdr:cNvPr id="27919" name="AutoShape 4367" descr="https://adas-server.mobiledrivetech.com/polarion/icons/default/enums/type_spike.gif">
          <a:hlinkClick xmlns:r="http://schemas.openxmlformats.org/officeDocument/2006/relationships" r:id="rId1432" tgtFrame="_blank"/>
          <a:extLst>
            <a:ext uri="{FF2B5EF4-FFF2-40B4-BE49-F238E27FC236}">
              <a16:creationId xmlns:a16="http://schemas.microsoft.com/office/drawing/2014/main" id="{29C88419-5534-432D-B6AC-BCDC667106FD}"/>
            </a:ext>
          </a:extLst>
        </xdr:cNvPr>
        <xdr:cNvSpPr>
          <a:spLocks noChangeAspect="1" noChangeArrowheads="1"/>
        </xdr:cNvSpPr>
      </xdr:nvSpPr>
      <xdr:spPr bwMode="auto">
        <a:xfrm>
          <a:off x="265430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717</xdr:row>
      <xdr:rowOff>0</xdr:rowOff>
    </xdr:from>
    <xdr:to>
      <xdr:col>3</xdr:col>
      <xdr:colOff>304800</xdr:colOff>
      <xdr:row>717</xdr:row>
      <xdr:rowOff>304800</xdr:rowOff>
    </xdr:to>
    <xdr:sp macro="" textlink="">
      <xdr:nvSpPr>
        <xdr:cNvPr id="27920" name="AutoShape 4368" descr="https://adas-server.mobiledrivetech.com/polarion/icons/default/enums/type_spike.gif">
          <a:hlinkClick xmlns:r="http://schemas.openxmlformats.org/officeDocument/2006/relationships" r:id="rId1432" tgtFrame="_top"/>
          <a:extLst>
            <a:ext uri="{FF2B5EF4-FFF2-40B4-BE49-F238E27FC236}">
              <a16:creationId xmlns:a16="http://schemas.microsoft.com/office/drawing/2014/main" id="{EF123B4E-3FDC-48D9-A3EE-CA7723722090}"/>
            </a:ext>
          </a:extLst>
        </xdr:cNvPr>
        <xdr:cNvSpPr>
          <a:spLocks noChangeAspect="1" noChangeArrowheads="1"/>
        </xdr:cNvSpPr>
      </xdr:nvSpPr>
      <xdr:spPr bwMode="auto">
        <a:xfrm>
          <a:off x="5797550" y="466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718</xdr:row>
      <xdr:rowOff>0</xdr:rowOff>
    </xdr:from>
    <xdr:to>
      <xdr:col>0</xdr:col>
      <xdr:colOff>304800</xdr:colOff>
      <xdr:row>718</xdr:row>
      <xdr:rowOff>304800</xdr:rowOff>
    </xdr:to>
    <xdr:sp macro="" textlink="">
      <xdr:nvSpPr>
        <xdr:cNvPr id="27921" name="AutoShape 4369" descr="https://adas-server.mobiledrivetech.com/polarion/ria/images/suspect.gif">
          <a:extLst>
            <a:ext uri="{FF2B5EF4-FFF2-40B4-BE49-F238E27FC236}">
              <a16:creationId xmlns:a16="http://schemas.microsoft.com/office/drawing/2014/main" id="{EBBF3F70-9BA4-47BD-BD55-C49DE32C3E10}"/>
            </a:ext>
          </a:extLst>
        </xdr:cNvPr>
        <xdr:cNvSpPr>
          <a:spLocks noChangeAspect="1" noChangeArrowheads="1"/>
        </xdr:cNvSpPr>
      </xdr:nvSpPr>
      <xdr:spPr bwMode="auto">
        <a:xfrm>
          <a:off x="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718</xdr:row>
      <xdr:rowOff>0</xdr:rowOff>
    </xdr:from>
    <xdr:to>
      <xdr:col>0</xdr:col>
      <xdr:colOff>615950</xdr:colOff>
      <xdr:row>718</xdr:row>
      <xdr:rowOff>304800</xdr:rowOff>
    </xdr:to>
    <xdr:sp macro="" textlink="">
      <xdr:nvSpPr>
        <xdr:cNvPr id="27922" name="AutoShape 4370">
          <a:extLst>
            <a:ext uri="{FF2B5EF4-FFF2-40B4-BE49-F238E27FC236}">
              <a16:creationId xmlns:a16="http://schemas.microsoft.com/office/drawing/2014/main" id="{9E2E7578-427B-4E77-9811-E245FA617A78}"/>
            </a:ext>
          </a:extLst>
        </xdr:cNvPr>
        <xdr:cNvSpPr>
          <a:spLocks noChangeAspect="1" noChangeArrowheads="1"/>
        </xdr:cNvSpPr>
      </xdr:nvSpPr>
      <xdr:spPr bwMode="auto">
        <a:xfrm>
          <a:off x="31115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718</xdr:row>
      <xdr:rowOff>0</xdr:rowOff>
    </xdr:from>
    <xdr:to>
      <xdr:col>0</xdr:col>
      <xdr:colOff>927100</xdr:colOff>
      <xdr:row>718</xdr:row>
      <xdr:rowOff>304800</xdr:rowOff>
    </xdr:to>
    <xdr:sp macro="" textlink="">
      <xdr:nvSpPr>
        <xdr:cNvPr id="27923" name="AutoShape 4371" descr="https://adas-server.mobiledrivetech.com/polarion/icons/default/enums/type_purple_spec.png">
          <a:hlinkClick xmlns:r="http://schemas.openxmlformats.org/officeDocument/2006/relationships" r:id="rId1433" tgtFrame="_blank"/>
          <a:extLst>
            <a:ext uri="{FF2B5EF4-FFF2-40B4-BE49-F238E27FC236}">
              <a16:creationId xmlns:a16="http://schemas.microsoft.com/office/drawing/2014/main" id="{FF79747B-5763-461A-82B1-A1CFEAA05A7D}"/>
            </a:ext>
          </a:extLst>
        </xdr:cNvPr>
        <xdr:cNvSpPr>
          <a:spLocks noChangeAspect="1" noChangeArrowheads="1"/>
        </xdr:cNvSpPr>
      </xdr:nvSpPr>
      <xdr:spPr bwMode="auto">
        <a:xfrm>
          <a:off x="62230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718</xdr:row>
      <xdr:rowOff>0</xdr:rowOff>
    </xdr:from>
    <xdr:to>
      <xdr:col>1</xdr:col>
      <xdr:colOff>304800</xdr:colOff>
      <xdr:row>718</xdr:row>
      <xdr:rowOff>304800</xdr:rowOff>
    </xdr:to>
    <xdr:sp macro="" textlink="">
      <xdr:nvSpPr>
        <xdr:cNvPr id="27924" name="AutoShape 4372" descr="https://adas-server.mobiledrivetech.com/polarion/icons/default/enums/type_purple_spec.png">
          <a:hlinkClick xmlns:r="http://schemas.openxmlformats.org/officeDocument/2006/relationships" r:id="rId1433" tgtFrame="_top"/>
          <a:extLst>
            <a:ext uri="{FF2B5EF4-FFF2-40B4-BE49-F238E27FC236}">
              <a16:creationId xmlns:a16="http://schemas.microsoft.com/office/drawing/2014/main" id="{1980A002-7DBD-4A91-8735-B216B53198C9}"/>
            </a:ext>
          </a:extLst>
        </xdr:cNvPr>
        <xdr:cNvSpPr>
          <a:spLocks noChangeAspect="1" noChangeArrowheads="1"/>
        </xdr:cNvSpPr>
      </xdr:nvSpPr>
      <xdr:spPr bwMode="auto">
        <a:xfrm>
          <a:off x="202565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718</xdr:row>
      <xdr:rowOff>0</xdr:rowOff>
    </xdr:from>
    <xdr:to>
      <xdr:col>2</xdr:col>
      <xdr:colOff>304800</xdr:colOff>
      <xdr:row>718</xdr:row>
      <xdr:rowOff>304800</xdr:rowOff>
    </xdr:to>
    <xdr:sp macro="" textlink="">
      <xdr:nvSpPr>
        <xdr:cNvPr id="27925" name="AutoShape 4373" descr="https://adas-server.mobiledrivetech.com/polarion/icons/default/enums/type_spike.gif">
          <a:hlinkClick xmlns:r="http://schemas.openxmlformats.org/officeDocument/2006/relationships" r:id="rId1434" tgtFrame="_blank"/>
          <a:extLst>
            <a:ext uri="{FF2B5EF4-FFF2-40B4-BE49-F238E27FC236}">
              <a16:creationId xmlns:a16="http://schemas.microsoft.com/office/drawing/2014/main" id="{6EE0A4F5-9AA1-4ECD-B009-A403F09D3F43}"/>
            </a:ext>
          </a:extLst>
        </xdr:cNvPr>
        <xdr:cNvSpPr>
          <a:spLocks noChangeAspect="1" noChangeArrowheads="1"/>
        </xdr:cNvSpPr>
      </xdr:nvSpPr>
      <xdr:spPr bwMode="auto">
        <a:xfrm>
          <a:off x="265430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718</xdr:row>
      <xdr:rowOff>0</xdr:rowOff>
    </xdr:from>
    <xdr:to>
      <xdr:col>3</xdr:col>
      <xdr:colOff>304800</xdr:colOff>
      <xdr:row>718</xdr:row>
      <xdr:rowOff>304800</xdr:rowOff>
    </xdr:to>
    <xdr:sp macro="" textlink="">
      <xdr:nvSpPr>
        <xdr:cNvPr id="27926" name="AutoShape 4374" descr="https://adas-server.mobiledrivetech.com/polarion/icons/default/enums/type_spike.gif">
          <a:hlinkClick xmlns:r="http://schemas.openxmlformats.org/officeDocument/2006/relationships" r:id="rId1434" tgtFrame="_top"/>
          <a:extLst>
            <a:ext uri="{FF2B5EF4-FFF2-40B4-BE49-F238E27FC236}">
              <a16:creationId xmlns:a16="http://schemas.microsoft.com/office/drawing/2014/main" id="{3E10850E-10DE-4A65-A1DD-540B15D98420}"/>
            </a:ext>
          </a:extLst>
        </xdr:cNvPr>
        <xdr:cNvSpPr>
          <a:spLocks noChangeAspect="1" noChangeArrowheads="1"/>
        </xdr:cNvSpPr>
      </xdr:nvSpPr>
      <xdr:spPr bwMode="auto">
        <a:xfrm>
          <a:off x="5797550" y="4673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719</xdr:row>
      <xdr:rowOff>0</xdr:rowOff>
    </xdr:from>
    <xdr:to>
      <xdr:col>0</xdr:col>
      <xdr:colOff>304800</xdr:colOff>
      <xdr:row>719</xdr:row>
      <xdr:rowOff>304800</xdr:rowOff>
    </xdr:to>
    <xdr:sp macro="" textlink="">
      <xdr:nvSpPr>
        <xdr:cNvPr id="27927" name="AutoShape 4375" descr="https://adas-server.mobiledrivetech.com/polarion/ria/images/suspect.gif">
          <a:extLst>
            <a:ext uri="{FF2B5EF4-FFF2-40B4-BE49-F238E27FC236}">
              <a16:creationId xmlns:a16="http://schemas.microsoft.com/office/drawing/2014/main" id="{10DC6552-BF78-487E-8577-DC5FFD0CD959}"/>
            </a:ext>
          </a:extLst>
        </xdr:cNvPr>
        <xdr:cNvSpPr>
          <a:spLocks noChangeAspect="1" noChangeArrowheads="1"/>
        </xdr:cNvSpPr>
      </xdr:nvSpPr>
      <xdr:spPr bwMode="auto">
        <a:xfrm>
          <a:off x="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719</xdr:row>
      <xdr:rowOff>0</xdr:rowOff>
    </xdr:from>
    <xdr:to>
      <xdr:col>0</xdr:col>
      <xdr:colOff>615950</xdr:colOff>
      <xdr:row>719</xdr:row>
      <xdr:rowOff>304800</xdr:rowOff>
    </xdr:to>
    <xdr:sp macro="" textlink="">
      <xdr:nvSpPr>
        <xdr:cNvPr id="27928" name="AutoShape 4376">
          <a:extLst>
            <a:ext uri="{FF2B5EF4-FFF2-40B4-BE49-F238E27FC236}">
              <a16:creationId xmlns:a16="http://schemas.microsoft.com/office/drawing/2014/main" id="{186ABCD7-83D1-42C0-ADC6-E8F87E280ADB}"/>
            </a:ext>
          </a:extLst>
        </xdr:cNvPr>
        <xdr:cNvSpPr>
          <a:spLocks noChangeAspect="1" noChangeArrowheads="1"/>
        </xdr:cNvSpPr>
      </xdr:nvSpPr>
      <xdr:spPr bwMode="auto">
        <a:xfrm>
          <a:off x="31115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719</xdr:row>
      <xdr:rowOff>0</xdr:rowOff>
    </xdr:from>
    <xdr:to>
      <xdr:col>0</xdr:col>
      <xdr:colOff>927100</xdr:colOff>
      <xdr:row>719</xdr:row>
      <xdr:rowOff>304800</xdr:rowOff>
    </xdr:to>
    <xdr:sp macro="" textlink="">
      <xdr:nvSpPr>
        <xdr:cNvPr id="27929" name="AutoShape 4377" descr="https://adas-server.mobiledrivetech.com/polarion/icons/default/enums/type_purple_spec.png">
          <a:hlinkClick xmlns:r="http://schemas.openxmlformats.org/officeDocument/2006/relationships" r:id="rId1435" tgtFrame="_blank"/>
          <a:extLst>
            <a:ext uri="{FF2B5EF4-FFF2-40B4-BE49-F238E27FC236}">
              <a16:creationId xmlns:a16="http://schemas.microsoft.com/office/drawing/2014/main" id="{B57192F5-DE99-4F03-9A25-CD7D3489F706}"/>
            </a:ext>
          </a:extLst>
        </xdr:cNvPr>
        <xdr:cNvSpPr>
          <a:spLocks noChangeAspect="1" noChangeArrowheads="1"/>
        </xdr:cNvSpPr>
      </xdr:nvSpPr>
      <xdr:spPr bwMode="auto">
        <a:xfrm>
          <a:off x="62230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719</xdr:row>
      <xdr:rowOff>0</xdr:rowOff>
    </xdr:from>
    <xdr:to>
      <xdr:col>1</xdr:col>
      <xdr:colOff>304800</xdr:colOff>
      <xdr:row>719</xdr:row>
      <xdr:rowOff>304800</xdr:rowOff>
    </xdr:to>
    <xdr:sp macro="" textlink="">
      <xdr:nvSpPr>
        <xdr:cNvPr id="27930" name="AutoShape 4378" descr="https://adas-server.mobiledrivetech.com/polarion/icons/default/enums/type_purple_spec.png">
          <a:hlinkClick xmlns:r="http://schemas.openxmlformats.org/officeDocument/2006/relationships" r:id="rId1435" tgtFrame="_top"/>
          <a:extLst>
            <a:ext uri="{FF2B5EF4-FFF2-40B4-BE49-F238E27FC236}">
              <a16:creationId xmlns:a16="http://schemas.microsoft.com/office/drawing/2014/main" id="{E4D185F5-CF13-4E30-9317-1491DF7150F7}"/>
            </a:ext>
          </a:extLst>
        </xdr:cNvPr>
        <xdr:cNvSpPr>
          <a:spLocks noChangeAspect="1" noChangeArrowheads="1"/>
        </xdr:cNvSpPr>
      </xdr:nvSpPr>
      <xdr:spPr bwMode="auto">
        <a:xfrm>
          <a:off x="202565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719</xdr:row>
      <xdr:rowOff>0</xdr:rowOff>
    </xdr:from>
    <xdr:to>
      <xdr:col>2</xdr:col>
      <xdr:colOff>304800</xdr:colOff>
      <xdr:row>719</xdr:row>
      <xdr:rowOff>304800</xdr:rowOff>
    </xdr:to>
    <xdr:sp macro="" textlink="">
      <xdr:nvSpPr>
        <xdr:cNvPr id="27931" name="AutoShape 4379" descr="https://adas-server.mobiledrivetech.com/polarion/icons/default/enums/type_spike.gif">
          <a:hlinkClick xmlns:r="http://schemas.openxmlformats.org/officeDocument/2006/relationships" r:id="rId1436" tgtFrame="_blank"/>
          <a:extLst>
            <a:ext uri="{FF2B5EF4-FFF2-40B4-BE49-F238E27FC236}">
              <a16:creationId xmlns:a16="http://schemas.microsoft.com/office/drawing/2014/main" id="{B3A3B3DF-F09C-4541-B0FC-9AF5150DFD46}"/>
            </a:ext>
          </a:extLst>
        </xdr:cNvPr>
        <xdr:cNvSpPr>
          <a:spLocks noChangeAspect="1" noChangeArrowheads="1"/>
        </xdr:cNvSpPr>
      </xdr:nvSpPr>
      <xdr:spPr bwMode="auto">
        <a:xfrm>
          <a:off x="265430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719</xdr:row>
      <xdr:rowOff>0</xdr:rowOff>
    </xdr:from>
    <xdr:to>
      <xdr:col>3</xdr:col>
      <xdr:colOff>304800</xdr:colOff>
      <xdr:row>719</xdr:row>
      <xdr:rowOff>304800</xdr:rowOff>
    </xdr:to>
    <xdr:sp macro="" textlink="">
      <xdr:nvSpPr>
        <xdr:cNvPr id="27932" name="AutoShape 4380" descr="https://adas-server.mobiledrivetech.com/polarion/icons/default/enums/type_spike.gif">
          <a:hlinkClick xmlns:r="http://schemas.openxmlformats.org/officeDocument/2006/relationships" r:id="rId1436" tgtFrame="_top"/>
          <a:extLst>
            <a:ext uri="{FF2B5EF4-FFF2-40B4-BE49-F238E27FC236}">
              <a16:creationId xmlns:a16="http://schemas.microsoft.com/office/drawing/2014/main" id="{3719FA87-0AAC-4B25-B39D-E21AF8D15D91}"/>
            </a:ext>
          </a:extLst>
        </xdr:cNvPr>
        <xdr:cNvSpPr>
          <a:spLocks noChangeAspect="1" noChangeArrowheads="1"/>
        </xdr:cNvSpPr>
      </xdr:nvSpPr>
      <xdr:spPr bwMode="auto">
        <a:xfrm>
          <a:off x="5797550" y="4679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720</xdr:row>
      <xdr:rowOff>0</xdr:rowOff>
    </xdr:from>
    <xdr:to>
      <xdr:col>0</xdr:col>
      <xdr:colOff>304800</xdr:colOff>
      <xdr:row>720</xdr:row>
      <xdr:rowOff>304800</xdr:rowOff>
    </xdr:to>
    <xdr:sp macro="" textlink="">
      <xdr:nvSpPr>
        <xdr:cNvPr id="27933" name="AutoShape 4381" descr="https://adas-server.mobiledrivetech.com/polarion/ria/images/suspect.gif">
          <a:extLst>
            <a:ext uri="{FF2B5EF4-FFF2-40B4-BE49-F238E27FC236}">
              <a16:creationId xmlns:a16="http://schemas.microsoft.com/office/drawing/2014/main" id="{51B523A9-092D-49D6-B33D-8A172AF193C4}"/>
            </a:ext>
          </a:extLst>
        </xdr:cNvPr>
        <xdr:cNvSpPr>
          <a:spLocks noChangeAspect="1" noChangeArrowheads="1"/>
        </xdr:cNvSpPr>
      </xdr:nvSpPr>
      <xdr:spPr bwMode="auto">
        <a:xfrm>
          <a:off x="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720</xdr:row>
      <xdr:rowOff>0</xdr:rowOff>
    </xdr:from>
    <xdr:to>
      <xdr:col>0</xdr:col>
      <xdr:colOff>615950</xdr:colOff>
      <xdr:row>720</xdr:row>
      <xdr:rowOff>304800</xdr:rowOff>
    </xdr:to>
    <xdr:sp macro="" textlink="">
      <xdr:nvSpPr>
        <xdr:cNvPr id="27934" name="AutoShape 4382">
          <a:extLst>
            <a:ext uri="{FF2B5EF4-FFF2-40B4-BE49-F238E27FC236}">
              <a16:creationId xmlns:a16="http://schemas.microsoft.com/office/drawing/2014/main" id="{1DFB759D-7F93-4A92-A57E-BC7F7A7FD520}"/>
            </a:ext>
          </a:extLst>
        </xdr:cNvPr>
        <xdr:cNvSpPr>
          <a:spLocks noChangeAspect="1" noChangeArrowheads="1"/>
        </xdr:cNvSpPr>
      </xdr:nvSpPr>
      <xdr:spPr bwMode="auto">
        <a:xfrm>
          <a:off x="31115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720</xdr:row>
      <xdr:rowOff>0</xdr:rowOff>
    </xdr:from>
    <xdr:to>
      <xdr:col>0</xdr:col>
      <xdr:colOff>927100</xdr:colOff>
      <xdr:row>720</xdr:row>
      <xdr:rowOff>304800</xdr:rowOff>
    </xdr:to>
    <xdr:sp macro="" textlink="">
      <xdr:nvSpPr>
        <xdr:cNvPr id="27935" name="AutoShape 4383" descr="https://adas-server.mobiledrivetech.com/polarion/icons/default/enums/type_purple_spec.png">
          <a:hlinkClick xmlns:r="http://schemas.openxmlformats.org/officeDocument/2006/relationships" r:id="rId1437" tgtFrame="_blank"/>
          <a:extLst>
            <a:ext uri="{FF2B5EF4-FFF2-40B4-BE49-F238E27FC236}">
              <a16:creationId xmlns:a16="http://schemas.microsoft.com/office/drawing/2014/main" id="{FF2EFBB8-1446-4924-9532-C4529C1C0C35}"/>
            </a:ext>
          </a:extLst>
        </xdr:cNvPr>
        <xdr:cNvSpPr>
          <a:spLocks noChangeAspect="1" noChangeArrowheads="1"/>
        </xdr:cNvSpPr>
      </xdr:nvSpPr>
      <xdr:spPr bwMode="auto">
        <a:xfrm>
          <a:off x="62230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720</xdr:row>
      <xdr:rowOff>0</xdr:rowOff>
    </xdr:from>
    <xdr:to>
      <xdr:col>1</xdr:col>
      <xdr:colOff>304800</xdr:colOff>
      <xdr:row>720</xdr:row>
      <xdr:rowOff>304800</xdr:rowOff>
    </xdr:to>
    <xdr:sp macro="" textlink="">
      <xdr:nvSpPr>
        <xdr:cNvPr id="27936" name="AutoShape 4384" descr="https://adas-server.mobiledrivetech.com/polarion/icons/default/enums/type_purple_spec.png">
          <a:hlinkClick xmlns:r="http://schemas.openxmlformats.org/officeDocument/2006/relationships" r:id="rId1437" tgtFrame="_top"/>
          <a:extLst>
            <a:ext uri="{FF2B5EF4-FFF2-40B4-BE49-F238E27FC236}">
              <a16:creationId xmlns:a16="http://schemas.microsoft.com/office/drawing/2014/main" id="{74BC95A4-ECD4-40B3-87B6-EF263D3DBCAE}"/>
            </a:ext>
          </a:extLst>
        </xdr:cNvPr>
        <xdr:cNvSpPr>
          <a:spLocks noChangeAspect="1" noChangeArrowheads="1"/>
        </xdr:cNvSpPr>
      </xdr:nvSpPr>
      <xdr:spPr bwMode="auto">
        <a:xfrm>
          <a:off x="202565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720</xdr:row>
      <xdr:rowOff>0</xdr:rowOff>
    </xdr:from>
    <xdr:to>
      <xdr:col>2</xdr:col>
      <xdr:colOff>304800</xdr:colOff>
      <xdr:row>720</xdr:row>
      <xdr:rowOff>304800</xdr:rowOff>
    </xdr:to>
    <xdr:sp macro="" textlink="">
      <xdr:nvSpPr>
        <xdr:cNvPr id="27937" name="AutoShape 4385" descr="https://adas-server.mobiledrivetech.com/polarion/icons/default/enums/type_spike.gif">
          <a:hlinkClick xmlns:r="http://schemas.openxmlformats.org/officeDocument/2006/relationships" r:id="rId1438" tgtFrame="_blank"/>
          <a:extLst>
            <a:ext uri="{FF2B5EF4-FFF2-40B4-BE49-F238E27FC236}">
              <a16:creationId xmlns:a16="http://schemas.microsoft.com/office/drawing/2014/main" id="{96F345C8-A75C-497A-AFF2-ADF28EED50F5}"/>
            </a:ext>
          </a:extLst>
        </xdr:cNvPr>
        <xdr:cNvSpPr>
          <a:spLocks noChangeAspect="1" noChangeArrowheads="1"/>
        </xdr:cNvSpPr>
      </xdr:nvSpPr>
      <xdr:spPr bwMode="auto">
        <a:xfrm>
          <a:off x="265430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720</xdr:row>
      <xdr:rowOff>0</xdr:rowOff>
    </xdr:from>
    <xdr:to>
      <xdr:col>3</xdr:col>
      <xdr:colOff>304800</xdr:colOff>
      <xdr:row>720</xdr:row>
      <xdr:rowOff>304800</xdr:rowOff>
    </xdr:to>
    <xdr:sp macro="" textlink="">
      <xdr:nvSpPr>
        <xdr:cNvPr id="27938" name="AutoShape 4386" descr="https://adas-server.mobiledrivetech.com/polarion/icons/default/enums/type_spike.gif">
          <a:hlinkClick xmlns:r="http://schemas.openxmlformats.org/officeDocument/2006/relationships" r:id="rId1438" tgtFrame="_top"/>
          <a:extLst>
            <a:ext uri="{FF2B5EF4-FFF2-40B4-BE49-F238E27FC236}">
              <a16:creationId xmlns:a16="http://schemas.microsoft.com/office/drawing/2014/main" id="{33A5573D-AEA9-4C3F-9212-04964C87C610}"/>
            </a:ext>
          </a:extLst>
        </xdr:cNvPr>
        <xdr:cNvSpPr>
          <a:spLocks noChangeAspect="1" noChangeArrowheads="1"/>
        </xdr:cNvSpPr>
      </xdr:nvSpPr>
      <xdr:spPr bwMode="auto">
        <a:xfrm>
          <a:off x="5797550" y="4686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721</xdr:row>
      <xdr:rowOff>0</xdr:rowOff>
    </xdr:from>
    <xdr:to>
      <xdr:col>0</xdr:col>
      <xdr:colOff>304800</xdr:colOff>
      <xdr:row>721</xdr:row>
      <xdr:rowOff>304800</xdr:rowOff>
    </xdr:to>
    <xdr:sp macro="" textlink="">
      <xdr:nvSpPr>
        <xdr:cNvPr id="27939" name="AutoShape 4387" descr="https://adas-server.mobiledrivetech.com/polarion/ria/images/suspect.gif">
          <a:extLst>
            <a:ext uri="{FF2B5EF4-FFF2-40B4-BE49-F238E27FC236}">
              <a16:creationId xmlns:a16="http://schemas.microsoft.com/office/drawing/2014/main" id="{D2653199-9B35-4136-8946-B2A77827AC57}"/>
            </a:ext>
          </a:extLst>
        </xdr:cNvPr>
        <xdr:cNvSpPr>
          <a:spLocks noChangeAspect="1" noChangeArrowheads="1"/>
        </xdr:cNvSpPr>
      </xdr:nvSpPr>
      <xdr:spPr bwMode="auto">
        <a:xfrm>
          <a:off x="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721</xdr:row>
      <xdr:rowOff>0</xdr:rowOff>
    </xdr:from>
    <xdr:to>
      <xdr:col>0</xdr:col>
      <xdr:colOff>615950</xdr:colOff>
      <xdr:row>721</xdr:row>
      <xdr:rowOff>304800</xdr:rowOff>
    </xdr:to>
    <xdr:sp macro="" textlink="">
      <xdr:nvSpPr>
        <xdr:cNvPr id="27940" name="AutoShape 4388">
          <a:extLst>
            <a:ext uri="{FF2B5EF4-FFF2-40B4-BE49-F238E27FC236}">
              <a16:creationId xmlns:a16="http://schemas.microsoft.com/office/drawing/2014/main" id="{C6B0B4C1-32B9-4A27-A972-1D12289E26B8}"/>
            </a:ext>
          </a:extLst>
        </xdr:cNvPr>
        <xdr:cNvSpPr>
          <a:spLocks noChangeAspect="1" noChangeArrowheads="1"/>
        </xdr:cNvSpPr>
      </xdr:nvSpPr>
      <xdr:spPr bwMode="auto">
        <a:xfrm>
          <a:off x="31115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721</xdr:row>
      <xdr:rowOff>0</xdr:rowOff>
    </xdr:from>
    <xdr:to>
      <xdr:col>0</xdr:col>
      <xdr:colOff>927100</xdr:colOff>
      <xdr:row>721</xdr:row>
      <xdr:rowOff>304800</xdr:rowOff>
    </xdr:to>
    <xdr:sp macro="" textlink="">
      <xdr:nvSpPr>
        <xdr:cNvPr id="27941" name="AutoShape 4389" descr="https://adas-server.mobiledrivetech.com/polarion/icons/default/enums/type_purple_spec.png">
          <a:hlinkClick xmlns:r="http://schemas.openxmlformats.org/officeDocument/2006/relationships" r:id="rId1439" tgtFrame="_blank"/>
          <a:extLst>
            <a:ext uri="{FF2B5EF4-FFF2-40B4-BE49-F238E27FC236}">
              <a16:creationId xmlns:a16="http://schemas.microsoft.com/office/drawing/2014/main" id="{61CD09CA-2C17-491C-88AD-86C4E58B6C7F}"/>
            </a:ext>
          </a:extLst>
        </xdr:cNvPr>
        <xdr:cNvSpPr>
          <a:spLocks noChangeAspect="1" noChangeArrowheads="1"/>
        </xdr:cNvSpPr>
      </xdr:nvSpPr>
      <xdr:spPr bwMode="auto">
        <a:xfrm>
          <a:off x="62230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721</xdr:row>
      <xdr:rowOff>0</xdr:rowOff>
    </xdr:from>
    <xdr:to>
      <xdr:col>1</xdr:col>
      <xdr:colOff>304800</xdr:colOff>
      <xdr:row>721</xdr:row>
      <xdr:rowOff>304800</xdr:rowOff>
    </xdr:to>
    <xdr:sp macro="" textlink="">
      <xdr:nvSpPr>
        <xdr:cNvPr id="27942" name="AutoShape 4390" descr="https://adas-server.mobiledrivetech.com/polarion/icons/default/enums/type_purple_spec.png">
          <a:hlinkClick xmlns:r="http://schemas.openxmlformats.org/officeDocument/2006/relationships" r:id="rId1439" tgtFrame="_top"/>
          <a:extLst>
            <a:ext uri="{FF2B5EF4-FFF2-40B4-BE49-F238E27FC236}">
              <a16:creationId xmlns:a16="http://schemas.microsoft.com/office/drawing/2014/main" id="{928F6EE7-8702-4999-929F-E6211E6F1487}"/>
            </a:ext>
          </a:extLst>
        </xdr:cNvPr>
        <xdr:cNvSpPr>
          <a:spLocks noChangeAspect="1" noChangeArrowheads="1"/>
        </xdr:cNvSpPr>
      </xdr:nvSpPr>
      <xdr:spPr bwMode="auto">
        <a:xfrm>
          <a:off x="202565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721</xdr:row>
      <xdr:rowOff>0</xdr:rowOff>
    </xdr:from>
    <xdr:to>
      <xdr:col>2</xdr:col>
      <xdr:colOff>304800</xdr:colOff>
      <xdr:row>721</xdr:row>
      <xdr:rowOff>304800</xdr:rowOff>
    </xdr:to>
    <xdr:sp macro="" textlink="">
      <xdr:nvSpPr>
        <xdr:cNvPr id="27943" name="AutoShape 4391" descr="https://adas-server.mobiledrivetech.com/polarion/icons/default/enums/type_spike.gif">
          <a:hlinkClick xmlns:r="http://schemas.openxmlformats.org/officeDocument/2006/relationships" r:id="rId1440" tgtFrame="_blank"/>
          <a:extLst>
            <a:ext uri="{FF2B5EF4-FFF2-40B4-BE49-F238E27FC236}">
              <a16:creationId xmlns:a16="http://schemas.microsoft.com/office/drawing/2014/main" id="{0303A774-DE20-46F3-B239-C924725D7056}"/>
            </a:ext>
          </a:extLst>
        </xdr:cNvPr>
        <xdr:cNvSpPr>
          <a:spLocks noChangeAspect="1" noChangeArrowheads="1"/>
        </xdr:cNvSpPr>
      </xdr:nvSpPr>
      <xdr:spPr bwMode="auto">
        <a:xfrm>
          <a:off x="265430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721</xdr:row>
      <xdr:rowOff>0</xdr:rowOff>
    </xdr:from>
    <xdr:to>
      <xdr:col>3</xdr:col>
      <xdr:colOff>304800</xdr:colOff>
      <xdr:row>721</xdr:row>
      <xdr:rowOff>304800</xdr:rowOff>
    </xdr:to>
    <xdr:sp macro="" textlink="">
      <xdr:nvSpPr>
        <xdr:cNvPr id="27944" name="AutoShape 4392" descr="https://adas-server.mobiledrivetech.com/polarion/icons/default/enums/type_spike.gif">
          <a:hlinkClick xmlns:r="http://schemas.openxmlformats.org/officeDocument/2006/relationships" r:id="rId1440" tgtFrame="_top"/>
          <a:extLst>
            <a:ext uri="{FF2B5EF4-FFF2-40B4-BE49-F238E27FC236}">
              <a16:creationId xmlns:a16="http://schemas.microsoft.com/office/drawing/2014/main" id="{740D72A7-B81E-4B9A-AA1D-92D19EC4314C}"/>
            </a:ext>
          </a:extLst>
        </xdr:cNvPr>
        <xdr:cNvSpPr>
          <a:spLocks noChangeAspect="1" noChangeArrowheads="1"/>
        </xdr:cNvSpPr>
      </xdr:nvSpPr>
      <xdr:spPr bwMode="auto">
        <a:xfrm>
          <a:off x="5797550" y="469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722</xdr:row>
      <xdr:rowOff>0</xdr:rowOff>
    </xdr:from>
    <xdr:to>
      <xdr:col>0</xdr:col>
      <xdr:colOff>304800</xdr:colOff>
      <xdr:row>722</xdr:row>
      <xdr:rowOff>304800</xdr:rowOff>
    </xdr:to>
    <xdr:sp macro="" textlink="">
      <xdr:nvSpPr>
        <xdr:cNvPr id="27945" name="AutoShape 4393" descr="https://adas-server.mobiledrivetech.com/polarion/ria/images/suspect.gif">
          <a:extLst>
            <a:ext uri="{FF2B5EF4-FFF2-40B4-BE49-F238E27FC236}">
              <a16:creationId xmlns:a16="http://schemas.microsoft.com/office/drawing/2014/main" id="{B5F52BAF-0C9E-455A-82AA-6F37EBDC8A3F}"/>
            </a:ext>
          </a:extLst>
        </xdr:cNvPr>
        <xdr:cNvSpPr>
          <a:spLocks noChangeAspect="1" noChangeArrowheads="1"/>
        </xdr:cNvSpPr>
      </xdr:nvSpPr>
      <xdr:spPr bwMode="auto">
        <a:xfrm>
          <a:off x="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722</xdr:row>
      <xdr:rowOff>0</xdr:rowOff>
    </xdr:from>
    <xdr:to>
      <xdr:col>0</xdr:col>
      <xdr:colOff>615950</xdr:colOff>
      <xdr:row>722</xdr:row>
      <xdr:rowOff>304800</xdr:rowOff>
    </xdr:to>
    <xdr:sp macro="" textlink="">
      <xdr:nvSpPr>
        <xdr:cNvPr id="27946" name="AutoShape 4394">
          <a:extLst>
            <a:ext uri="{FF2B5EF4-FFF2-40B4-BE49-F238E27FC236}">
              <a16:creationId xmlns:a16="http://schemas.microsoft.com/office/drawing/2014/main" id="{10CDF4FA-CC9E-461C-BC44-140533421B62}"/>
            </a:ext>
          </a:extLst>
        </xdr:cNvPr>
        <xdr:cNvSpPr>
          <a:spLocks noChangeAspect="1" noChangeArrowheads="1"/>
        </xdr:cNvSpPr>
      </xdr:nvSpPr>
      <xdr:spPr bwMode="auto">
        <a:xfrm>
          <a:off x="31115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722</xdr:row>
      <xdr:rowOff>0</xdr:rowOff>
    </xdr:from>
    <xdr:to>
      <xdr:col>0</xdr:col>
      <xdr:colOff>927100</xdr:colOff>
      <xdr:row>722</xdr:row>
      <xdr:rowOff>304800</xdr:rowOff>
    </xdr:to>
    <xdr:sp macro="" textlink="">
      <xdr:nvSpPr>
        <xdr:cNvPr id="27947" name="AutoShape 4395" descr="https://adas-server.mobiledrivetech.com/polarion/icons/default/enums/type_purple_spec.png">
          <a:hlinkClick xmlns:r="http://schemas.openxmlformats.org/officeDocument/2006/relationships" r:id="rId1441" tgtFrame="_blank"/>
          <a:extLst>
            <a:ext uri="{FF2B5EF4-FFF2-40B4-BE49-F238E27FC236}">
              <a16:creationId xmlns:a16="http://schemas.microsoft.com/office/drawing/2014/main" id="{3F14C628-2155-4BAC-9C0A-3DEAF1490272}"/>
            </a:ext>
          </a:extLst>
        </xdr:cNvPr>
        <xdr:cNvSpPr>
          <a:spLocks noChangeAspect="1" noChangeArrowheads="1"/>
        </xdr:cNvSpPr>
      </xdr:nvSpPr>
      <xdr:spPr bwMode="auto">
        <a:xfrm>
          <a:off x="62230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722</xdr:row>
      <xdr:rowOff>0</xdr:rowOff>
    </xdr:from>
    <xdr:to>
      <xdr:col>1</xdr:col>
      <xdr:colOff>304800</xdr:colOff>
      <xdr:row>722</xdr:row>
      <xdr:rowOff>304800</xdr:rowOff>
    </xdr:to>
    <xdr:sp macro="" textlink="">
      <xdr:nvSpPr>
        <xdr:cNvPr id="27948" name="AutoShape 4396" descr="https://adas-server.mobiledrivetech.com/polarion/icons/default/enums/type_purple_spec.png">
          <a:hlinkClick xmlns:r="http://schemas.openxmlformats.org/officeDocument/2006/relationships" r:id="rId1441" tgtFrame="_top"/>
          <a:extLst>
            <a:ext uri="{FF2B5EF4-FFF2-40B4-BE49-F238E27FC236}">
              <a16:creationId xmlns:a16="http://schemas.microsoft.com/office/drawing/2014/main" id="{FC4B5803-64AF-43A8-902E-73D115446CF8}"/>
            </a:ext>
          </a:extLst>
        </xdr:cNvPr>
        <xdr:cNvSpPr>
          <a:spLocks noChangeAspect="1" noChangeArrowheads="1"/>
        </xdr:cNvSpPr>
      </xdr:nvSpPr>
      <xdr:spPr bwMode="auto">
        <a:xfrm>
          <a:off x="202565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722</xdr:row>
      <xdr:rowOff>0</xdr:rowOff>
    </xdr:from>
    <xdr:to>
      <xdr:col>2</xdr:col>
      <xdr:colOff>304800</xdr:colOff>
      <xdr:row>722</xdr:row>
      <xdr:rowOff>304800</xdr:rowOff>
    </xdr:to>
    <xdr:sp macro="" textlink="">
      <xdr:nvSpPr>
        <xdr:cNvPr id="27949" name="AutoShape 4397" descr="https://adas-server.mobiledrivetech.com/polarion/icons/default/enums/type_spike.gif">
          <a:hlinkClick xmlns:r="http://schemas.openxmlformats.org/officeDocument/2006/relationships" r:id="rId1442" tgtFrame="_blank"/>
          <a:extLst>
            <a:ext uri="{FF2B5EF4-FFF2-40B4-BE49-F238E27FC236}">
              <a16:creationId xmlns:a16="http://schemas.microsoft.com/office/drawing/2014/main" id="{B04E054C-5425-4D57-9760-1B2C8DF1B0DB}"/>
            </a:ext>
          </a:extLst>
        </xdr:cNvPr>
        <xdr:cNvSpPr>
          <a:spLocks noChangeAspect="1" noChangeArrowheads="1"/>
        </xdr:cNvSpPr>
      </xdr:nvSpPr>
      <xdr:spPr bwMode="auto">
        <a:xfrm>
          <a:off x="265430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722</xdr:row>
      <xdr:rowOff>0</xdr:rowOff>
    </xdr:from>
    <xdr:to>
      <xdr:col>3</xdr:col>
      <xdr:colOff>304800</xdr:colOff>
      <xdr:row>722</xdr:row>
      <xdr:rowOff>304800</xdr:rowOff>
    </xdr:to>
    <xdr:sp macro="" textlink="">
      <xdr:nvSpPr>
        <xdr:cNvPr id="27950" name="AutoShape 4398" descr="https://adas-server.mobiledrivetech.com/polarion/icons/default/enums/type_spike.gif">
          <a:hlinkClick xmlns:r="http://schemas.openxmlformats.org/officeDocument/2006/relationships" r:id="rId1442" tgtFrame="_top"/>
          <a:extLst>
            <a:ext uri="{FF2B5EF4-FFF2-40B4-BE49-F238E27FC236}">
              <a16:creationId xmlns:a16="http://schemas.microsoft.com/office/drawing/2014/main" id="{5805FE9F-1646-4A91-861D-941FBDA0FB96}"/>
            </a:ext>
          </a:extLst>
        </xdr:cNvPr>
        <xdr:cNvSpPr>
          <a:spLocks noChangeAspect="1" noChangeArrowheads="1"/>
        </xdr:cNvSpPr>
      </xdr:nvSpPr>
      <xdr:spPr bwMode="auto">
        <a:xfrm>
          <a:off x="5797550" y="4699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723</xdr:row>
      <xdr:rowOff>0</xdr:rowOff>
    </xdr:from>
    <xdr:to>
      <xdr:col>0</xdr:col>
      <xdr:colOff>304800</xdr:colOff>
      <xdr:row>723</xdr:row>
      <xdr:rowOff>304800</xdr:rowOff>
    </xdr:to>
    <xdr:sp macro="" textlink="">
      <xdr:nvSpPr>
        <xdr:cNvPr id="27951" name="AutoShape 4399" descr="https://adas-server.mobiledrivetech.com/polarion/ria/images/suspect.gif">
          <a:extLst>
            <a:ext uri="{FF2B5EF4-FFF2-40B4-BE49-F238E27FC236}">
              <a16:creationId xmlns:a16="http://schemas.microsoft.com/office/drawing/2014/main" id="{F38FD41A-3750-41AD-946E-63B333FDC7C0}"/>
            </a:ext>
          </a:extLst>
        </xdr:cNvPr>
        <xdr:cNvSpPr>
          <a:spLocks noChangeAspect="1" noChangeArrowheads="1"/>
        </xdr:cNvSpPr>
      </xdr:nvSpPr>
      <xdr:spPr bwMode="auto">
        <a:xfrm>
          <a:off x="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723</xdr:row>
      <xdr:rowOff>0</xdr:rowOff>
    </xdr:from>
    <xdr:to>
      <xdr:col>0</xdr:col>
      <xdr:colOff>615950</xdr:colOff>
      <xdr:row>723</xdr:row>
      <xdr:rowOff>304800</xdr:rowOff>
    </xdr:to>
    <xdr:sp macro="" textlink="">
      <xdr:nvSpPr>
        <xdr:cNvPr id="27952" name="AutoShape 4400">
          <a:extLst>
            <a:ext uri="{FF2B5EF4-FFF2-40B4-BE49-F238E27FC236}">
              <a16:creationId xmlns:a16="http://schemas.microsoft.com/office/drawing/2014/main" id="{DC115E1B-C3D3-49B3-AB0A-CE0AF5D76CBA}"/>
            </a:ext>
          </a:extLst>
        </xdr:cNvPr>
        <xdr:cNvSpPr>
          <a:spLocks noChangeAspect="1" noChangeArrowheads="1"/>
        </xdr:cNvSpPr>
      </xdr:nvSpPr>
      <xdr:spPr bwMode="auto">
        <a:xfrm>
          <a:off x="31115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723</xdr:row>
      <xdr:rowOff>0</xdr:rowOff>
    </xdr:from>
    <xdr:to>
      <xdr:col>0</xdr:col>
      <xdr:colOff>927100</xdr:colOff>
      <xdr:row>723</xdr:row>
      <xdr:rowOff>304800</xdr:rowOff>
    </xdr:to>
    <xdr:sp macro="" textlink="">
      <xdr:nvSpPr>
        <xdr:cNvPr id="27953" name="AutoShape 4401" descr="https://adas-server.mobiledrivetech.com/polarion/icons/default/enums/type_purple_spec.png">
          <a:hlinkClick xmlns:r="http://schemas.openxmlformats.org/officeDocument/2006/relationships" r:id="rId1443" tgtFrame="_blank"/>
          <a:extLst>
            <a:ext uri="{FF2B5EF4-FFF2-40B4-BE49-F238E27FC236}">
              <a16:creationId xmlns:a16="http://schemas.microsoft.com/office/drawing/2014/main" id="{64193448-C4C4-4F07-8661-E8A42A18ACB0}"/>
            </a:ext>
          </a:extLst>
        </xdr:cNvPr>
        <xdr:cNvSpPr>
          <a:spLocks noChangeAspect="1" noChangeArrowheads="1"/>
        </xdr:cNvSpPr>
      </xdr:nvSpPr>
      <xdr:spPr bwMode="auto">
        <a:xfrm>
          <a:off x="62230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723</xdr:row>
      <xdr:rowOff>0</xdr:rowOff>
    </xdr:from>
    <xdr:to>
      <xdr:col>1</xdr:col>
      <xdr:colOff>304800</xdr:colOff>
      <xdr:row>723</xdr:row>
      <xdr:rowOff>304800</xdr:rowOff>
    </xdr:to>
    <xdr:sp macro="" textlink="">
      <xdr:nvSpPr>
        <xdr:cNvPr id="27954" name="AutoShape 4402" descr="https://adas-server.mobiledrivetech.com/polarion/icons/default/enums/type_purple_spec.png">
          <a:hlinkClick xmlns:r="http://schemas.openxmlformats.org/officeDocument/2006/relationships" r:id="rId1443" tgtFrame="_top"/>
          <a:extLst>
            <a:ext uri="{FF2B5EF4-FFF2-40B4-BE49-F238E27FC236}">
              <a16:creationId xmlns:a16="http://schemas.microsoft.com/office/drawing/2014/main" id="{DA5EF32A-16B9-4655-9884-2C2C96EE9FF3}"/>
            </a:ext>
          </a:extLst>
        </xdr:cNvPr>
        <xdr:cNvSpPr>
          <a:spLocks noChangeAspect="1" noChangeArrowheads="1"/>
        </xdr:cNvSpPr>
      </xdr:nvSpPr>
      <xdr:spPr bwMode="auto">
        <a:xfrm>
          <a:off x="202565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723</xdr:row>
      <xdr:rowOff>0</xdr:rowOff>
    </xdr:from>
    <xdr:to>
      <xdr:col>2</xdr:col>
      <xdr:colOff>304800</xdr:colOff>
      <xdr:row>723</xdr:row>
      <xdr:rowOff>304800</xdr:rowOff>
    </xdr:to>
    <xdr:sp macro="" textlink="">
      <xdr:nvSpPr>
        <xdr:cNvPr id="27955" name="AutoShape 4403" descr="https://adas-server.mobiledrivetech.com/polarion/icons/default/enums/type_spike.gif">
          <a:hlinkClick xmlns:r="http://schemas.openxmlformats.org/officeDocument/2006/relationships" r:id="rId1444" tgtFrame="_blank"/>
          <a:extLst>
            <a:ext uri="{FF2B5EF4-FFF2-40B4-BE49-F238E27FC236}">
              <a16:creationId xmlns:a16="http://schemas.microsoft.com/office/drawing/2014/main" id="{E1187454-E530-4C8C-8F3B-A2E31A3341F5}"/>
            </a:ext>
          </a:extLst>
        </xdr:cNvPr>
        <xdr:cNvSpPr>
          <a:spLocks noChangeAspect="1" noChangeArrowheads="1"/>
        </xdr:cNvSpPr>
      </xdr:nvSpPr>
      <xdr:spPr bwMode="auto">
        <a:xfrm>
          <a:off x="265430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723</xdr:row>
      <xdr:rowOff>0</xdr:rowOff>
    </xdr:from>
    <xdr:to>
      <xdr:col>3</xdr:col>
      <xdr:colOff>304800</xdr:colOff>
      <xdr:row>723</xdr:row>
      <xdr:rowOff>304800</xdr:rowOff>
    </xdr:to>
    <xdr:sp macro="" textlink="">
      <xdr:nvSpPr>
        <xdr:cNvPr id="27956" name="AutoShape 4404" descr="https://adas-server.mobiledrivetech.com/polarion/icons/default/enums/type_spike.gif">
          <a:hlinkClick xmlns:r="http://schemas.openxmlformats.org/officeDocument/2006/relationships" r:id="rId1444" tgtFrame="_top"/>
          <a:extLst>
            <a:ext uri="{FF2B5EF4-FFF2-40B4-BE49-F238E27FC236}">
              <a16:creationId xmlns:a16="http://schemas.microsoft.com/office/drawing/2014/main" id="{70145649-26CA-44CF-82FA-C2A9C0189BE2}"/>
            </a:ext>
          </a:extLst>
        </xdr:cNvPr>
        <xdr:cNvSpPr>
          <a:spLocks noChangeAspect="1" noChangeArrowheads="1"/>
        </xdr:cNvSpPr>
      </xdr:nvSpPr>
      <xdr:spPr bwMode="auto">
        <a:xfrm>
          <a:off x="5797550" y="470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724</xdr:row>
      <xdr:rowOff>0</xdr:rowOff>
    </xdr:from>
    <xdr:to>
      <xdr:col>0</xdr:col>
      <xdr:colOff>304800</xdr:colOff>
      <xdr:row>724</xdr:row>
      <xdr:rowOff>304800</xdr:rowOff>
    </xdr:to>
    <xdr:sp macro="" textlink="">
      <xdr:nvSpPr>
        <xdr:cNvPr id="27957" name="AutoShape 4405" descr="https://adas-server.mobiledrivetech.com/polarion/ria/images/suspect.gif">
          <a:extLst>
            <a:ext uri="{FF2B5EF4-FFF2-40B4-BE49-F238E27FC236}">
              <a16:creationId xmlns:a16="http://schemas.microsoft.com/office/drawing/2014/main" id="{7A79C660-27C5-40DD-9034-C6DA0CAB7EA1}"/>
            </a:ext>
          </a:extLst>
        </xdr:cNvPr>
        <xdr:cNvSpPr>
          <a:spLocks noChangeAspect="1" noChangeArrowheads="1"/>
        </xdr:cNvSpPr>
      </xdr:nvSpPr>
      <xdr:spPr bwMode="auto">
        <a:xfrm>
          <a:off x="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724</xdr:row>
      <xdr:rowOff>0</xdr:rowOff>
    </xdr:from>
    <xdr:to>
      <xdr:col>0</xdr:col>
      <xdr:colOff>615950</xdr:colOff>
      <xdr:row>724</xdr:row>
      <xdr:rowOff>304800</xdr:rowOff>
    </xdr:to>
    <xdr:sp macro="" textlink="">
      <xdr:nvSpPr>
        <xdr:cNvPr id="27958" name="AutoShape 4406">
          <a:extLst>
            <a:ext uri="{FF2B5EF4-FFF2-40B4-BE49-F238E27FC236}">
              <a16:creationId xmlns:a16="http://schemas.microsoft.com/office/drawing/2014/main" id="{4975B4EF-180C-4331-83E7-DEDEF8315545}"/>
            </a:ext>
          </a:extLst>
        </xdr:cNvPr>
        <xdr:cNvSpPr>
          <a:spLocks noChangeAspect="1" noChangeArrowheads="1"/>
        </xdr:cNvSpPr>
      </xdr:nvSpPr>
      <xdr:spPr bwMode="auto">
        <a:xfrm>
          <a:off x="31115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724</xdr:row>
      <xdr:rowOff>0</xdr:rowOff>
    </xdr:from>
    <xdr:to>
      <xdr:col>0</xdr:col>
      <xdr:colOff>927100</xdr:colOff>
      <xdr:row>724</xdr:row>
      <xdr:rowOff>304800</xdr:rowOff>
    </xdr:to>
    <xdr:sp macro="" textlink="">
      <xdr:nvSpPr>
        <xdr:cNvPr id="27959" name="AutoShape 4407" descr="https://adas-server.mobiledrivetech.com/polarion/icons/default/enums/type_purple_spec.png">
          <a:hlinkClick xmlns:r="http://schemas.openxmlformats.org/officeDocument/2006/relationships" r:id="rId1445" tgtFrame="_blank"/>
          <a:extLst>
            <a:ext uri="{FF2B5EF4-FFF2-40B4-BE49-F238E27FC236}">
              <a16:creationId xmlns:a16="http://schemas.microsoft.com/office/drawing/2014/main" id="{151AB1B7-5116-4B0F-AB71-B7F598C4EEC7}"/>
            </a:ext>
          </a:extLst>
        </xdr:cNvPr>
        <xdr:cNvSpPr>
          <a:spLocks noChangeAspect="1" noChangeArrowheads="1"/>
        </xdr:cNvSpPr>
      </xdr:nvSpPr>
      <xdr:spPr bwMode="auto">
        <a:xfrm>
          <a:off x="62230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724</xdr:row>
      <xdr:rowOff>0</xdr:rowOff>
    </xdr:from>
    <xdr:to>
      <xdr:col>1</xdr:col>
      <xdr:colOff>304800</xdr:colOff>
      <xdr:row>724</xdr:row>
      <xdr:rowOff>304800</xdr:rowOff>
    </xdr:to>
    <xdr:sp macro="" textlink="">
      <xdr:nvSpPr>
        <xdr:cNvPr id="27960" name="AutoShape 4408" descr="https://adas-server.mobiledrivetech.com/polarion/icons/default/enums/type_purple_spec.png">
          <a:hlinkClick xmlns:r="http://schemas.openxmlformats.org/officeDocument/2006/relationships" r:id="rId1445" tgtFrame="_top"/>
          <a:extLst>
            <a:ext uri="{FF2B5EF4-FFF2-40B4-BE49-F238E27FC236}">
              <a16:creationId xmlns:a16="http://schemas.microsoft.com/office/drawing/2014/main" id="{DA1D7470-5DA2-4693-B605-DE5FF612B4D1}"/>
            </a:ext>
          </a:extLst>
        </xdr:cNvPr>
        <xdr:cNvSpPr>
          <a:spLocks noChangeAspect="1" noChangeArrowheads="1"/>
        </xdr:cNvSpPr>
      </xdr:nvSpPr>
      <xdr:spPr bwMode="auto">
        <a:xfrm>
          <a:off x="202565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724</xdr:row>
      <xdr:rowOff>0</xdr:rowOff>
    </xdr:from>
    <xdr:to>
      <xdr:col>2</xdr:col>
      <xdr:colOff>304800</xdr:colOff>
      <xdr:row>724</xdr:row>
      <xdr:rowOff>304800</xdr:rowOff>
    </xdr:to>
    <xdr:sp macro="" textlink="">
      <xdr:nvSpPr>
        <xdr:cNvPr id="27961" name="AutoShape 4409" descr="https://adas-server.mobiledrivetech.com/polarion/icons/default/enums/type_spike.gif">
          <a:hlinkClick xmlns:r="http://schemas.openxmlformats.org/officeDocument/2006/relationships" r:id="rId1446" tgtFrame="_blank"/>
          <a:extLst>
            <a:ext uri="{FF2B5EF4-FFF2-40B4-BE49-F238E27FC236}">
              <a16:creationId xmlns:a16="http://schemas.microsoft.com/office/drawing/2014/main" id="{2D75C4B6-0329-44E4-80B0-AB56A1477CFF}"/>
            </a:ext>
          </a:extLst>
        </xdr:cNvPr>
        <xdr:cNvSpPr>
          <a:spLocks noChangeAspect="1" noChangeArrowheads="1"/>
        </xdr:cNvSpPr>
      </xdr:nvSpPr>
      <xdr:spPr bwMode="auto">
        <a:xfrm>
          <a:off x="265430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724</xdr:row>
      <xdr:rowOff>0</xdr:rowOff>
    </xdr:from>
    <xdr:to>
      <xdr:col>3</xdr:col>
      <xdr:colOff>304800</xdr:colOff>
      <xdr:row>724</xdr:row>
      <xdr:rowOff>304800</xdr:rowOff>
    </xdr:to>
    <xdr:sp macro="" textlink="">
      <xdr:nvSpPr>
        <xdr:cNvPr id="27962" name="AutoShape 4410" descr="https://adas-server.mobiledrivetech.com/polarion/icons/default/enums/type_spike.gif">
          <a:hlinkClick xmlns:r="http://schemas.openxmlformats.org/officeDocument/2006/relationships" r:id="rId1446" tgtFrame="_top"/>
          <a:extLst>
            <a:ext uri="{FF2B5EF4-FFF2-40B4-BE49-F238E27FC236}">
              <a16:creationId xmlns:a16="http://schemas.microsoft.com/office/drawing/2014/main" id="{96378CE8-67CC-421C-B4EA-EE07098EE620}"/>
            </a:ext>
          </a:extLst>
        </xdr:cNvPr>
        <xdr:cNvSpPr>
          <a:spLocks noChangeAspect="1" noChangeArrowheads="1"/>
        </xdr:cNvSpPr>
      </xdr:nvSpPr>
      <xdr:spPr bwMode="auto">
        <a:xfrm>
          <a:off x="5797550" y="471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725</xdr:row>
      <xdr:rowOff>0</xdr:rowOff>
    </xdr:from>
    <xdr:to>
      <xdr:col>0</xdr:col>
      <xdr:colOff>304800</xdr:colOff>
      <xdr:row>725</xdr:row>
      <xdr:rowOff>304800</xdr:rowOff>
    </xdr:to>
    <xdr:sp macro="" textlink="">
      <xdr:nvSpPr>
        <xdr:cNvPr id="27963" name="AutoShape 4411" descr="https://adas-server.mobiledrivetech.com/polarion/ria/images/suspect.gif">
          <a:extLst>
            <a:ext uri="{FF2B5EF4-FFF2-40B4-BE49-F238E27FC236}">
              <a16:creationId xmlns:a16="http://schemas.microsoft.com/office/drawing/2014/main" id="{2F1D352B-EA7B-4AB6-8588-B220AA4BF405}"/>
            </a:ext>
          </a:extLst>
        </xdr:cNvPr>
        <xdr:cNvSpPr>
          <a:spLocks noChangeAspect="1" noChangeArrowheads="1"/>
        </xdr:cNvSpPr>
      </xdr:nvSpPr>
      <xdr:spPr bwMode="auto">
        <a:xfrm>
          <a:off x="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725</xdr:row>
      <xdr:rowOff>0</xdr:rowOff>
    </xdr:from>
    <xdr:to>
      <xdr:col>0</xdr:col>
      <xdr:colOff>615950</xdr:colOff>
      <xdr:row>725</xdr:row>
      <xdr:rowOff>304800</xdr:rowOff>
    </xdr:to>
    <xdr:sp macro="" textlink="">
      <xdr:nvSpPr>
        <xdr:cNvPr id="27964" name="AutoShape 4412">
          <a:extLst>
            <a:ext uri="{FF2B5EF4-FFF2-40B4-BE49-F238E27FC236}">
              <a16:creationId xmlns:a16="http://schemas.microsoft.com/office/drawing/2014/main" id="{C2771B7E-4A4B-4754-9954-8B351F9878DA}"/>
            </a:ext>
          </a:extLst>
        </xdr:cNvPr>
        <xdr:cNvSpPr>
          <a:spLocks noChangeAspect="1" noChangeArrowheads="1"/>
        </xdr:cNvSpPr>
      </xdr:nvSpPr>
      <xdr:spPr bwMode="auto">
        <a:xfrm>
          <a:off x="31115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725</xdr:row>
      <xdr:rowOff>0</xdr:rowOff>
    </xdr:from>
    <xdr:to>
      <xdr:col>0</xdr:col>
      <xdr:colOff>927100</xdr:colOff>
      <xdr:row>725</xdr:row>
      <xdr:rowOff>304800</xdr:rowOff>
    </xdr:to>
    <xdr:sp macro="" textlink="">
      <xdr:nvSpPr>
        <xdr:cNvPr id="27965" name="AutoShape 4413" descr="https://adas-server.mobiledrivetech.com/polarion/icons/default/enums/type_purple_spec.png">
          <a:hlinkClick xmlns:r="http://schemas.openxmlformats.org/officeDocument/2006/relationships" r:id="rId1447" tgtFrame="_blank"/>
          <a:extLst>
            <a:ext uri="{FF2B5EF4-FFF2-40B4-BE49-F238E27FC236}">
              <a16:creationId xmlns:a16="http://schemas.microsoft.com/office/drawing/2014/main" id="{4BE046ED-CFBC-4490-BDBC-849CBCD94EC6}"/>
            </a:ext>
          </a:extLst>
        </xdr:cNvPr>
        <xdr:cNvSpPr>
          <a:spLocks noChangeAspect="1" noChangeArrowheads="1"/>
        </xdr:cNvSpPr>
      </xdr:nvSpPr>
      <xdr:spPr bwMode="auto">
        <a:xfrm>
          <a:off x="62230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725</xdr:row>
      <xdr:rowOff>0</xdr:rowOff>
    </xdr:from>
    <xdr:to>
      <xdr:col>1</xdr:col>
      <xdr:colOff>304800</xdr:colOff>
      <xdr:row>725</xdr:row>
      <xdr:rowOff>304800</xdr:rowOff>
    </xdr:to>
    <xdr:sp macro="" textlink="">
      <xdr:nvSpPr>
        <xdr:cNvPr id="27966" name="AutoShape 4414" descr="https://adas-server.mobiledrivetech.com/polarion/icons/default/enums/type_purple_spec.png">
          <a:hlinkClick xmlns:r="http://schemas.openxmlformats.org/officeDocument/2006/relationships" r:id="rId1447" tgtFrame="_top"/>
          <a:extLst>
            <a:ext uri="{FF2B5EF4-FFF2-40B4-BE49-F238E27FC236}">
              <a16:creationId xmlns:a16="http://schemas.microsoft.com/office/drawing/2014/main" id="{B57106A2-07AE-476B-8E57-C3DBC0129B98}"/>
            </a:ext>
          </a:extLst>
        </xdr:cNvPr>
        <xdr:cNvSpPr>
          <a:spLocks noChangeAspect="1" noChangeArrowheads="1"/>
        </xdr:cNvSpPr>
      </xdr:nvSpPr>
      <xdr:spPr bwMode="auto">
        <a:xfrm>
          <a:off x="202565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725</xdr:row>
      <xdr:rowOff>0</xdr:rowOff>
    </xdr:from>
    <xdr:to>
      <xdr:col>2</xdr:col>
      <xdr:colOff>304800</xdr:colOff>
      <xdr:row>725</xdr:row>
      <xdr:rowOff>304800</xdr:rowOff>
    </xdr:to>
    <xdr:sp macro="" textlink="">
      <xdr:nvSpPr>
        <xdr:cNvPr id="27967" name="AutoShape 4415" descr="https://adas-server.mobiledrivetech.com/polarion/icons/default/enums/type_spike.gif">
          <a:hlinkClick xmlns:r="http://schemas.openxmlformats.org/officeDocument/2006/relationships" r:id="rId1448" tgtFrame="_blank"/>
          <a:extLst>
            <a:ext uri="{FF2B5EF4-FFF2-40B4-BE49-F238E27FC236}">
              <a16:creationId xmlns:a16="http://schemas.microsoft.com/office/drawing/2014/main" id="{7BC39124-C489-4093-B198-F1617300B95F}"/>
            </a:ext>
          </a:extLst>
        </xdr:cNvPr>
        <xdr:cNvSpPr>
          <a:spLocks noChangeAspect="1" noChangeArrowheads="1"/>
        </xdr:cNvSpPr>
      </xdr:nvSpPr>
      <xdr:spPr bwMode="auto">
        <a:xfrm>
          <a:off x="265430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725</xdr:row>
      <xdr:rowOff>0</xdr:rowOff>
    </xdr:from>
    <xdr:to>
      <xdr:col>3</xdr:col>
      <xdr:colOff>304800</xdr:colOff>
      <xdr:row>725</xdr:row>
      <xdr:rowOff>304800</xdr:rowOff>
    </xdr:to>
    <xdr:sp macro="" textlink="">
      <xdr:nvSpPr>
        <xdr:cNvPr id="27968" name="AutoShape 4416" descr="https://adas-server.mobiledrivetech.com/polarion/icons/default/enums/type_spike.gif">
          <a:hlinkClick xmlns:r="http://schemas.openxmlformats.org/officeDocument/2006/relationships" r:id="rId1448" tgtFrame="_top"/>
          <a:extLst>
            <a:ext uri="{FF2B5EF4-FFF2-40B4-BE49-F238E27FC236}">
              <a16:creationId xmlns:a16="http://schemas.microsoft.com/office/drawing/2014/main" id="{A60AD606-273E-42C5-B8B0-17F4C2177BDB}"/>
            </a:ext>
          </a:extLst>
        </xdr:cNvPr>
        <xdr:cNvSpPr>
          <a:spLocks noChangeAspect="1" noChangeArrowheads="1"/>
        </xdr:cNvSpPr>
      </xdr:nvSpPr>
      <xdr:spPr bwMode="auto">
        <a:xfrm>
          <a:off x="5797550" y="471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726</xdr:row>
      <xdr:rowOff>0</xdr:rowOff>
    </xdr:from>
    <xdr:to>
      <xdr:col>0</xdr:col>
      <xdr:colOff>304800</xdr:colOff>
      <xdr:row>726</xdr:row>
      <xdr:rowOff>304800</xdr:rowOff>
    </xdr:to>
    <xdr:sp macro="" textlink="">
      <xdr:nvSpPr>
        <xdr:cNvPr id="27969" name="AutoShape 4417" descr="https://adas-server.mobiledrivetech.com/polarion/ria/images/suspect.gif">
          <a:extLst>
            <a:ext uri="{FF2B5EF4-FFF2-40B4-BE49-F238E27FC236}">
              <a16:creationId xmlns:a16="http://schemas.microsoft.com/office/drawing/2014/main" id="{7E99E80D-9B32-44EC-B1C4-BF855FC69C05}"/>
            </a:ext>
          </a:extLst>
        </xdr:cNvPr>
        <xdr:cNvSpPr>
          <a:spLocks noChangeAspect="1" noChangeArrowheads="1"/>
        </xdr:cNvSpPr>
      </xdr:nvSpPr>
      <xdr:spPr bwMode="auto">
        <a:xfrm>
          <a:off x="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726</xdr:row>
      <xdr:rowOff>0</xdr:rowOff>
    </xdr:from>
    <xdr:to>
      <xdr:col>0</xdr:col>
      <xdr:colOff>615950</xdr:colOff>
      <xdr:row>726</xdr:row>
      <xdr:rowOff>304800</xdr:rowOff>
    </xdr:to>
    <xdr:sp macro="" textlink="">
      <xdr:nvSpPr>
        <xdr:cNvPr id="27970" name="AutoShape 4418">
          <a:extLst>
            <a:ext uri="{FF2B5EF4-FFF2-40B4-BE49-F238E27FC236}">
              <a16:creationId xmlns:a16="http://schemas.microsoft.com/office/drawing/2014/main" id="{927F016B-4023-4519-9D22-6452CBA39E19}"/>
            </a:ext>
          </a:extLst>
        </xdr:cNvPr>
        <xdr:cNvSpPr>
          <a:spLocks noChangeAspect="1" noChangeArrowheads="1"/>
        </xdr:cNvSpPr>
      </xdr:nvSpPr>
      <xdr:spPr bwMode="auto">
        <a:xfrm>
          <a:off x="31115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726</xdr:row>
      <xdr:rowOff>0</xdr:rowOff>
    </xdr:from>
    <xdr:to>
      <xdr:col>0</xdr:col>
      <xdr:colOff>927100</xdr:colOff>
      <xdr:row>726</xdr:row>
      <xdr:rowOff>304800</xdr:rowOff>
    </xdr:to>
    <xdr:sp macro="" textlink="">
      <xdr:nvSpPr>
        <xdr:cNvPr id="27971" name="AutoShape 4419" descr="https://adas-server.mobiledrivetech.com/polarion/icons/default/enums/type_purple_spec.png">
          <a:hlinkClick xmlns:r="http://schemas.openxmlformats.org/officeDocument/2006/relationships" r:id="rId1449" tgtFrame="_blank"/>
          <a:extLst>
            <a:ext uri="{FF2B5EF4-FFF2-40B4-BE49-F238E27FC236}">
              <a16:creationId xmlns:a16="http://schemas.microsoft.com/office/drawing/2014/main" id="{ADF360FF-C193-417D-8019-D6AC4352DA60}"/>
            </a:ext>
          </a:extLst>
        </xdr:cNvPr>
        <xdr:cNvSpPr>
          <a:spLocks noChangeAspect="1" noChangeArrowheads="1"/>
        </xdr:cNvSpPr>
      </xdr:nvSpPr>
      <xdr:spPr bwMode="auto">
        <a:xfrm>
          <a:off x="62230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726</xdr:row>
      <xdr:rowOff>0</xdr:rowOff>
    </xdr:from>
    <xdr:to>
      <xdr:col>1</xdr:col>
      <xdr:colOff>304800</xdr:colOff>
      <xdr:row>726</xdr:row>
      <xdr:rowOff>304800</xdr:rowOff>
    </xdr:to>
    <xdr:sp macro="" textlink="">
      <xdr:nvSpPr>
        <xdr:cNvPr id="27972" name="AutoShape 4420" descr="https://adas-server.mobiledrivetech.com/polarion/icons/default/enums/type_purple_spec.png">
          <a:hlinkClick xmlns:r="http://schemas.openxmlformats.org/officeDocument/2006/relationships" r:id="rId1449" tgtFrame="_top"/>
          <a:extLst>
            <a:ext uri="{FF2B5EF4-FFF2-40B4-BE49-F238E27FC236}">
              <a16:creationId xmlns:a16="http://schemas.microsoft.com/office/drawing/2014/main" id="{3B7EA69C-76CD-4C48-A57B-7A5A1BE635B1}"/>
            </a:ext>
          </a:extLst>
        </xdr:cNvPr>
        <xdr:cNvSpPr>
          <a:spLocks noChangeAspect="1" noChangeArrowheads="1"/>
        </xdr:cNvSpPr>
      </xdr:nvSpPr>
      <xdr:spPr bwMode="auto">
        <a:xfrm>
          <a:off x="202565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726</xdr:row>
      <xdr:rowOff>0</xdr:rowOff>
    </xdr:from>
    <xdr:to>
      <xdr:col>2</xdr:col>
      <xdr:colOff>304800</xdr:colOff>
      <xdr:row>726</xdr:row>
      <xdr:rowOff>304800</xdr:rowOff>
    </xdr:to>
    <xdr:sp macro="" textlink="">
      <xdr:nvSpPr>
        <xdr:cNvPr id="27973" name="AutoShape 4421" descr="https://adas-server.mobiledrivetech.com/polarion/icons/default/enums/type_spike.gif">
          <a:hlinkClick xmlns:r="http://schemas.openxmlformats.org/officeDocument/2006/relationships" r:id="rId1450" tgtFrame="_blank"/>
          <a:extLst>
            <a:ext uri="{FF2B5EF4-FFF2-40B4-BE49-F238E27FC236}">
              <a16:creationId xmlns:a16="http://schemas.microsoft.com/office/drawing/2014/main" id="{E8406382-6E4B-4273-A134-A83226307313}"/>
            </a:ext>
          </a:extLst>
        </xdr:cNvPr>
        <xdr:cNvSpPr>
          <a:spLocks noChangeAspect="1" noChangeArrowheads="1"/>
        </xdr:cNvSpPr>
      </xdr:nvSpPr>
      <xdr:spPr bwMode="auto">
        <a:xfrm>
          <a:off x="265430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726</xdr:row>
      <xdr:rowOff>0</xdr:rowOff>
    </xdr:from>
    <xdr:to>
      <xdr:col>3</xdr:col>
      <xdr:colOff>304800</xdr:colOff>
      <xdr:row>726</xdr:row>
      <xdr:rowOff>304800</xdr:rowOff>
    </xdr:to>
    <xdr:sp macro="" textlink="">
      <xdr:nvSpPr>
        <xdr:cNvPr id="27974" name="AutoShape 4422" descr="https://adas-server.mobiledrivetech.com/polarion/icons/default/enums/type_spike.gif">
          <a:hlinkClick xmlns:r="http://schemas.openxmlformats.org/officeDocument/2006/relationships" r:id="rId1450" tgtFrame="_top"/>
          <a:extLst>
            <a:ext uri="{FF2B5EF4-FFF2-40B4-BE49-F238E27FC236}">
              <a16:creationId xmlns:a16="http://schemas.microsoft.com/office/drawing/2014/main" id="{4E9D11BD-25E3-4602-94ED-18EC1BFBF427}"/>
            </a:ext>
          </a:extLst>
        </xdr:cNvPr>
        <xdr:cNvSpPr>
          <a:spLocks noChangeAspect="1" noChangeArrowheads="1"/>
        </xdr:cNvSpPr>
      </xdr:nvSpPr>
      <xdr:spPr bwMode="auto">
        <a:xfrm>
          <a:off x="5797550" y="472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727</xdr:row>
      <xdr:rowOff>0</xdr:rowOff>
    </xdr:from>
    <xdr:to>
      <xdr:col>0</xdr:col>
      <xdr:colOff>304800</xdr:colOff>
      <xdr:row>727</xdr:row>
      <xdr:rowOff>304800</xdr:rowOff>
    </xdr:to>
    <xdr:sp macro="" textlink="">
      <xdr:nvSpPr>
        <xdr:cNvPr id="27975" name="AutoShape 4423" descr="https://adas-server.mobiledrivetech.com/polarion/ria/images/suspect.gif">
          <a:extLst>
            <a:ext uri="{FF2B5EF4-FFF2-40B4-BE49-F238E27FC236}">
              <a16:creationId xmlns:a16="http://schemas.microsoft.com/office/drawing/2014/main" id="{F558D42E-8785-4F3C-ACF0-4B2106828C52}"/>
            </a:ext>
          </a:extLst>
        </xdr:cNvPr>
        <xdr:cNvSpPr>
          <a:spLocks noChangeAspect="1" noChangeArrowheads="1"/>
        </xdr:cNvSpPr>
      </xdr:nvSpPr>
      <xdr:spPr bwMode="auto">
        <a:xfrm>
          <a:off x="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727</xdr:row>
      <xdr:rowOff>0</xdr:rowOff>
    </xdr:from>
    <xdr:to>
      <xdr:col>0</xdr:col>
      <xdr:colOff>615950</xdr:colOff>
      <xdr:row>727</xdr:row>
      <xdr:rowOff>304800</xdr:rowOff>
    </xdr:to>
    <xdr:sp macro="" textlink="">
      <xdr:nvSpPr>
        <xdr:cNvPr id="27976" name="AutoShape 4424">
          <a:extLst>
            <a:ext uri="{FF2B5EF4-FFF2-40B4-BE49-F238E27FC236}">
              <a16:creationId xmlns:a16="http://schemas.microsoft.com/office/drawing/2014/main" id="{1C065D0E-53BB-47A2-A9D7-3C8A26F280A9}"/>
            </a:ext>
          </a:extLst>
        </xdr:cNvPr>
        <xdr:cNvSpPr>
          <a:spLocks noChangeAspect="1" noChangeArrowheads="1"/>
        </xdr:cNvSpPr>
      </xdr:nvSpPr>
      <xdr:spPr bwMode="auto">
        <a:xfrm>
          <a:off x="31115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727</xdr:row>
      <xdr:rowOff>0</xdr:rowOff>
    </xdr:from>
    <xdr:to>
      <xdr:col>0</xdr:col>
      <xdr:colOff>927100</xdr:colOff>
      <xdr:row>727</xdr:row>
      <xdr:rowOff>304800</xdr:rowOff>
    </xdr:to>
    <xdr:sp macro="" textlink="">
      <xdr:nvSpPr>
        <xdr:cNvPr id="27977" name="AutoShape 4425" descr="https://adas-server.mobiledrivetech.com/polarion/icons/default/enums/type_purple_spec.png">
          <a:hlinkClick xmlns:r="http://schemas.openxmlformats.org/officeDocument/2006/relationships" r:id="rId1451" tgtFrame="_blank"/>
          <a:extLst>
            <a:ext uri="{FF2B5EF4-FFF2-40B4-BE49-F238E27FC236}">
              <a16:creationId xmlns:a16="http://schemas.microsoft.com/office/drawing/2014/main" id="{41C9BC20-7521-4CBB-8EF4-1E3EFC788C64}"/>
            </a:ext>
          </a:extLst>
        </xdr:cNvPr>
        <xdr:cNvSpPr>
          <a:spLocks noChangeAspect="1" noChangeArrowheads="1"/>
        </xdr:cNvSpPr>
      </xdr:nvSpPr>
      <xdr:spPr bwMode="auto">
        <a:xfrm>
          <a:off x="62230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727</xdr:row>
      <xdr:rowOff>0</xdr:rowOff>
    </xdr:from>
    <xdr:to>
      <xdr:col>1</xdr:col>
      <xdr:colOff>304800</xdr:colOff>
      <xdr:row>727</xdr:row>
      <xdr:rowOff>304800</xdr:rowOff>
    </xdr:to>
    <xdr:sp macro="" textlink="">
      <xdr:nvSpPr>
        <xdr:cNvPr id="27978" name="AutoShape 4426" descr="https://adas-server.mobiledrivetech.com/polarion/icons/default/enums/type_purple_spec.png">
          <a:hlinkClick xmlns:r="http://schemas.openxmlformats.org/officeDocument/2006/relationships" r:id="rId1451" tgtFrame="_top"/>
          <a:extLst>
            <a:ext uri="{FF2B5EF4-FFF2-40B4-BE49-F238E27FC236}">
              <a16:creationId xmlns:a16="http://schemas.microsoft.com/office/drawing/2014/main" id="{0D48FCB1-AFA8-4FAA-AE6F-CA5640AD70F1}"/>
            </a:ext>
          </a:extLst>
        </xdr:cNvPr>
        <xdr:cNvSpPr>
          <a:spLocks noChangeAspect="1" noChangeArrowheads="1"/>
        </xdr:cNvSpPr>
      </xdr:nvSpPr>
      <xdr:spPr bwMode="auto">
        <a:xfrm>
          <a:off x="202565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727</xdr:row>
      <xdr:rowOff>0</xdr:rowOff>
    </xdr:from>
    <xdr:to>
      <xdr:col>2</xdr:col>
      <xdr:colOff>304800</xdr:colOff>
      <xdr:row>727</xdr:row>
      <xdr:rowOff>304800</xdr:rowOff>
    </xdr:to>
    <xdr:sp macro="" textlink="">
      <xdr:nvSpPr>
        <xdr:cNvPr id="27979" name="AutoShape 4427" descr="https://adas-server.mobiledrivetech.com/polarion/icons/default/enums/type_spike.gif">
          <a:hlinkClick xmlns:r="http://schemas.openxmlformats.org/officeDocument/2006/relationships" r:id="rId1452" tgtFrame="_blank"/>
          <a:extLst>
            <a:ext uri="{FF2B5EF4-FFF2-40B4-BE49-F238E27FC236}">
              <a16:creationId xmlns:a16="http://schemas.microsoft.com/office/drawing/2014/main" id="{7F0D1644-970C-4D39-BBE6-59BE5F07441B}"/>
            </a:ext>
          </a:extLst>
        </xdr:cNvPr>
        <xdr:cNvSpPr>
          <a:spLocks noChangeAspect="1" noChangeArrowheads="1"/>
        </xdr:cNvSpPr>
      </xdr:nvSpPr>
      <xdr:spPr bwMode="auto">
        <a:xfrm>
          <a:off x="265430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727</xdr:row>
      <xdr:rowOff>0</xdr:rowOff>
    </xdr:from>
    <xdr:to>
      <xdr:col>3</xdr:col>
      <xdr:colOff>304800</xdr:colOff>
      <xdr:row>727</xdr:row>
      <xdr:rowOff>304800</xdr:rowOff>
    </xdr:to>
    <xdr:sp macro="" textlink="">
      <xdr:nvSpPr>
        <xdr:cNvPr id="27980" name="AutoShape 4428" descr="https://adas-server.mobiledrivetech.com/polarion/icons/default/enums/type_spike.gif">
          <a:hlinkClick xmlns:r="http://schemas.openxmlformats.org/officeDocument/2006/relationships" r:id="rId1452" tgtFrame="_top"/>
          <a:extLst>
            <a:ext uri="{FF2B5EF4-FFF2-40B4-BE49-F238E27FC236}">
              <a16:creationId xmlns:a16="http://schemas.microsoft.com/office/drawing/2014/main" id="{008C2376-6889-41FD-85CF-09DE55F0927F}"/>
            </a:ext>
          </a:extLst>
        </xdr:cNvPr>
        <xdr:cNvSpPr>
          <a:spLocks noChangeAspect="1" noChangeArrowheads="1"/>
        </xdr:cNvSpPr>
      </xdr:nvSpPr>
      <xdr:spPr bwMode="auto">
        <a:xfrm>
          <a:off x="5797550" y="4731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728</xdr:row>
      <xdr:rowOff>0</xdr:rowOff>
    </xdr:from>
    <xdr:to>
      <xdr:col>0</xdr:col>
      <xdr:colOff>304800</xdr:colOff>
      <xdr:row>728</xdr:row>
      <xdr:rowOff>304800</xdr:rowOff>
    </xdr:to>
    <xdr:sp macro="" textlink="">
      <xdr:nvSpPr>
        <xdr:cNvPr id="27981" name="AutoShape 4429" descr="https://adas-server.mobiledrivetech.com/polarion/ria/images/suspect.gif">
          <a:extLst>
            <a:ext uri="{FF2B5EF4-FFF2-40B4-BE49-F238E27FC236}">
              <a16:creationId xmlns:a16="http://schemas.microsoft.com/office/drawing/2014/main" id="{364E9856-80B7-402F-85D5-07EEF10ACC0C}"/>
            </a:ext>
          </a:extLst>
        </xdr:cNvPr>
        <xdr:cNvSpPr>
          <a:spLocks noChangeAspect="1" noChangeArrowheads="1"/>
        </xdr:cNvSpPr>
      </xdr:nvSpPr>
      <xdr:spPr bwMode="auto">
        <a:xfrm>
          <a:off x="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728</xdr:row>
      <xdr:rowOff>0</xdr:rowOff>
    </xdr:from>
    <xdr:to>
      <xdr:col>0</xdr:col>
      <xdr:colOff>615950</xdr:colOff>
      <xdr:row>728</xdr:row>
      <xdr:rowOff>304800</xdr:rowOff>
    </xdr:to>
    <xdr:sp macro="" textlink="">
      <xdr:nvSpPr>
        <xdr:cNvPr id="27982" name="AutoShape 4430">
          <a:extLst>
            <a:ext uri="{FF2B5EF4-FFF2-40B4-BE49-F238E27FC236}">
              <a16:creationId xmlns:a16="http://schemas.microsoft.com/office/drawing/2014/main" id="{C211C1BB-7121-4E33-AE78-AF026F881FBE}"/>
            </a:ext>
          </a:extLst>
        </xdr:cNvPr>
        <xdr:cNvSpPr>
          <a:spLocks noChangeAspect="1" noChangeArrowheads="1"/>
        </xdr:cNvSpPr>
      </xdr:nvSpPr>
      <xdr:spPr bwMode="auto">
        <a:xfrm>
          <a:off x="31115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728</xdr:row>
      <xdr:rowOff>0</xdr:rowOff>
    </xdr:from>
    <xdr:to>
      <xdr:col>0</xdr:col>
      <xdr:colOff>927100</xdr:colOff>
      <xdr:row>728</xdr:row>
      <xdr:rowOff>304800</xdr:rowOff>
    </xdr:to>
    <xdr:sp macro="" textlink="">
      <xdr:nvSpPr>
        <xdr:cNvPr id="27983" name="AutoShape 4431" descr="https://adas-server.mobiledrivetech.com/polarion/icons/default/enums/type_purple_spec.png">
          <a:hlinkClick xmlns:r="http://schemas.openxmlformats.org/officeDocument/2006/relationships" r:id="rId1453" tgtFrame="_blank"/>
          <a:extLst>
            <a:ext uri="{FF2B5EF4-FFF2-40B4-BE49-F238E27FC236}">
              <a16:creationId xmlns:a16="http://schemas.microsoft.com/office/drawing/2014/main" id="{56172A7A-629E-4A36-A966-158F6AA7D13F}"/>
            </a:ext>
          </a:extLst>
        </xdr:cNvPr>
        <xdr:cNvSpPr>
          <a:spLocks noChangeAspect="1" noChangeArrowheads="1"/>
        </xdr:cNvSpPr>
      </xdr:nvSpPr>
      <xdr:spPr bwMode="auto">
        <a:xfrm>
          <a:off x="62230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728</xdr:row>
      <xdr:rowOff>0</xdr:rowOff>
    </xdr:from>
    <xdr:to>
      <xdr:col>1</xdr:col>
      <xdr:colOff>304800</xdr:colOff>
      <xdr:row>728</xdr:row>
      <xdr:rowOff>304800</xdr:rowOff>
    </xdr:to>
    <xdr:sp macro="" textlink="">
      <xdr:nvSpPr>
        <xdr:cNvPr id="27984" name="AutoShape 4432" descr="https://adas-server.mobiledrivetech.com/polarion/icons/default/enums/type_purple_spec.png">
          <a:hlinkClick xmlns:r="http://schemas.openxmlformats.org/officeDocument/2006/relationships" r:id="rId1453" tgtFrame="_top"/>
          <a:extLst>
            <a:ext uri="{FF2B5EF4-FFF2-40B4-BE49-F238E27FC236}">
              <a16:creationId xmlns:a16="http://schemas.microsoft.com/office/drawing/2014/main" id="{ED504A8E-CE12-4447-8407-A8773C4F7DE3}"/>
            </a:ext>
          </a:extLst>
        </xdr:cNvPr>
        <xdr:cNvSpPr>
          <a:spLocks noChangeAspect="1" noChangeArrowheads="1"/>
        </xdr:cNvSpPr>
      </xdr:nvSpPr>
      <xdr:spPr bwMode="auto">
        <a:xfrm>
          <a:off x="202565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728</xdr:row>
      <xdr:rowOff>0</xdr:rowOff>
    </xdr:from>
    <xdr:to>
      <xdr:col>2</xdr:col>
      <xdr:colOff>304800</xdr:colOff>
      <xdr:row>728</xdr:row>
      <xdr:rowOff>304800</xdr:rowOff>
    </xdr:to>
    <xdr:sp macro="" textlink="">
      <xdr:nvSpPr>
        <xdr:cNvPr id="27985" name="AutoShape 4433" descr="https://adas-server.mobiledrivetech.com/polarion/icons/default/enums/type_spike.gif">
          <a:hlinkClick xmlns:r="http://schemas.openxmlformats.org/officeDocument/2006/relationships" r:id="rId1454" tgtFrame="_blank"/>
          <a:extLst>
            <a:ext uri="{FF2B5EF4-FFF2-40B4-BE49-F238E27FC236}">
              <a16:creationId xmlns:a16="http://schemas.microsoft.com/office/drawing/2014/main" id="{AE69ECF5-FD56-4C6D-A441-B8F5CA5DADAC}"/>
            </a:ext>
          </a:extLst>
        </xdr:cNvPr>
        <xdr:cNvSpPr>
          <a:spLocks noChangeAspect="1" noChangeArrowheads="1"/>
        </xdr:cNvSpPr>
      </xdr:nvSpPr>
      <xdr:spPr bwMode="auto">
        <a:xfrm>
          <a:off x="265430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728</xdr:row>
      <xdr:rowOff>0</xdr:rowOff>
    </xdr:from>
    <xdr:to>
      <xdr:col>3</xdr:col>
      <xdr:colOff>304800</xdr:colOff>
      <xdr:row>728</xdr:row>
      <xdr:rowOff>304800</xdr:rowOff>
    </xdr:to>
    <xdr:sp macro="" textlink="">
      <xdr:nvSpPr>
        <xdr:cNvPr id="27986" name="AutoShape 4434" descr="https://adas-server.mobiledrivetech.com/polarion/icons/default/enums/type_spike.gif">
          <a:hlinkClick xmlns:r="http://schemas.openxmlformats.org/officeDocument/2006/relationships" r:id="rId1454" tgtFrame="_top"/>
          <a:extLst>
            <a:ext uri="{FF2B5EF4-FFF2-40B4-BE49-F238E27FC236}">
              <a16:creationId xmlns:a16="http://schemas.microsoft.com/office/drawing/2014/main" id="{6553654F-A17F-402F-AA73-ADEEC899B482}"/>
            </a:ext>
          </a:extLst>
        </xdr:cNvPr>
        <xdr:cNvSpPr>
          <a:spLocks noChangeAspect="1" noChangeArrowheads="1"/>
        </xdr:cNvSpPr>
      </xdr:nvSpPr>
      <xdr:spPr bwMode="auto">
        <a:xfrm>
          <a:off x="5797550" y="4737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729</xdr:row>
      <xdr:rowOff>0</xdr:rowOff>
    </xdr:from>
    <xdr:to>
      <xdr:col>0</xdr:col>
      <xdr:colOff>304800</xdr:colOff>
      <xdr:row>729</xdr:row>
      <xdr:rowOff>304800</xdr:rowOff>
    </xdr:to>
    <xdr:sp macro="" textlink="">
      <xdr:nvSpPr>
        <xdr:cNvPr id="27987" name="AutoShape 4435" descr="https://adas-server.mobiledrivetech.com/polarion/ria/images/suspect.gif">
          <a:extLst>
            <a:ext uri="{FF2B5EF4-FFF2-40B4-BE49-F238E27FC236}">
              <a16:creationId xmlns:a16="http://schemas.microsoft.com/office/drawing/2014/main" id="{B84AFBFF-FB86-4CB8-8F73-122C8DE7D3AF}"/>
            </a:ext>
          </a:extLst>
        </xdr:cNvPr>
        <xdr:cNvSpPr>
          <a:spLocks noChangeAspect="1" noChangeArrowheads="1"/>
        </xdr:cNvSpPr>
      </xdr:nvSpPr>
      <xdr:spPr bwMode="auto">
        <a:xfrm>
          <a:off x="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729</xdr:row>
      <xdr:rowOff>0</xdr:rowOff>
    </xdr:from>
    <xdr:to>
      <xdr:col>0</xdr:col>
      <xdr:colOff>615950</xdr:colOff>
      <xdr:row>729</xdr:row>
      <xdr:rowOff>304800</xdr:rowOff>
    </xdr:to>
    <xdr:sp macro="" textlink="">
      <xdr:nvSpPr>
        <xdr:cNvPr id="27988" name="AutoShape 4436">
          <a:extLst>
            <a:ext uri="{FF2B5EF4-FFF2-40B4-BE49-F238E27FC236}">
              <a16:creationId xmlns:a16="http://schemas.microsoft.com/office/drawing/2014/main" id="{01FA481D-3364-4F0A-BB72-B9D075BC9988}"/>
            </a:ext>
          </a:extLst>
        </xdr:cNvPr>
        <xdr:cNvSpPr>
          <a:spLocks noChangeAspect="1" noChangeArrowheads="1"/>
        </xdr:cNvSpPr>
      </xdr:nvSpPr>
      <xdr:spPr bwMode="auto">
        <a:xfrm>
          <a:off x="31115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729</xdr:row>
      <xdr:rowOff>0</xdr:rowOff>
    </xdr:from>
    <xdr:to>
      <xdr:col>0</xdr:col>
      <xdr:colOff>927100</xdr:colOff>
      <xdr:row>729</xdr:row>
      <xdr:rowOff>304800</xdr:rowOff>
    </xdr:to>
    <xdr:sp macro="" textlink="">
      <xdr:nvSpPr>
        <xdr:cNvPr id="27989" name="AutoShape 4437" descr="https://adas-server.mobiledrivetech.com/polarion/icons/default/enums/type_purple_spec.png">
          <a:hlinkClick xmlns:r="http://schemas.openxmlformats.org/officeDocument/2006/relationships" r:id="rId1455" tgtFrame="_blank"/>
          <a:extLst>
            <a:ext uri="{FF2B5EF4-FFF2-40B4-BE49-F238E27FC236}">
              <a16:creationId xmlns:a16="http://schemas.microsoft.com/office/drawing/2014/main" id="{3C49098E-FC85-4754-85C0-940DD12DE868}"/>
            </a:ext>
          </a:extLst>
        </xdr:cNvPr>
        <xdr:cNvSpPr>
          <a:spLocks noChangeAspect="1" noChangeArrowheads="1"/>
        </xdr:cNvSpPr>
      </xdr:nvSpPr>
      <xdr:spPr bwMode="auto">
        <a:xfrm>
          <a:off x="62230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729</xdr:row>
      <xdr:rowOff>0</xdr:rowOff>
    </xdr:from>
    <xdr:to>
      <xdr:col>1</xdr:col>
      <xdr:colOff>304800</xdr:colOff>
      <xdr:row>729</xdr:row>
      <xdr:rowOff>304800</xdr:rowOff>
    </xdr:to>
    <xdr:sp macro="" textlink="">
      <xdr:nvSpPr>
        <xdr:cNvPr id="27990" name="AutoShape 4438" descr="https://adas-server.mobiledrivetech.com/polarion/icons/default/enums/type_purple_spec.png">
          <a:hlinkClick xmlns:r="http://schemas.openxmlformats.org/officeDocument/2006/relationships" r:id="rId1455" tgtFrame="_top"/>
          <a:extLst>
            <a:ext uri="{FF2B5EF4-FFF2-40B4-BE49-F238E27FC236}">
              <a16:creationId xmlns:a16="http://schemas.microsoft.com/office/drawing/2014/main" id="{85687FA3-639A-479D-BECC-3500234A42B1}"/>
            </a:ext>
          </a:extLst>
        </xdr:cNvPr>
        <xdr:cNvSpPr>
          <a:spLocks noChangeAspect="1" noChangeArrowheads="1"/>
        </xdr:cNvSpPr>
      </xdr:nvSpPr>
      <xdr:spPr bwMode="auto">
        <a:xfrm>
          <a:off x="202565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729</xdr:row>
      <xdr:rowOff>0</xdr:rowOff>
    </xdr:from>
    <xdr:to>
      <xdr:col>2</xdr:col>
      <xdr:colOff>304800</xdr:colOff>
      <xdr:row>729</xdr:row>
      <xdr:rowOff>304800</xdr:rowOff>
    </xdr:to>
    <xdr:sp macro="" textlink="">
      <xdr:nvSpPr>
        <xdr:cNvPr id="27991" name="AutoShape 4439" descr="https://adas-server.mobiledrivetech.com/polarion/icons/default/enums/type_spike.gif">
          <a:hlinkClick xmlns:r="http://schemas.openxmlformats.org/officeDocument/2006/relationships" r:id="rId1456" tgtFrame="_blank"/>
          <a:extLst>
            <a:ext uri="{FF2B5EF4-FFF2-40B4-BE49-F238E27FC236}">
              <a16:creationId xmlns:a16="http://schemas.microsoft.com/office/drawing/2014/main" id="{7390016C-DB94-4E87-927E-489E765725D8}"/>
            </a:ext>
          </a:extLst>
        </xdr:cNvPr>
        <xdr:cNvSpPr>
          <a:spLocks noChangeAspect="1" noChangeArrowheads="1"/>
        </xdr:cNvSpPr>
      </xdr:nvSpPr>
      <xdr:spPr bwMode="auto">
        <a:xfrm>
          <a:off x="265430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729</xdr:row>
      <xdr:rowOff>0</xdr:rowOff>
    </xdr:from>
    <xdr:to>
      <xdr:col>3</xdr:col>
      <xdr:colOff>304800</xdr:colOff>
      <xdr:row>729</xdr:row>
      <xdr:rowOff>304800</xdr:rowOff>
    </xdr:to>
    <xdr:sp macro="" textlink="">
      <xdr:nvSpPr>
        <xdr:cNvPr id="27992" name="AutoShape 4440" descr="https://adas-server.mobiledrivetech.com/polarion/icons/default/enums/type_spike.gif">
          <a:hlinkClick xmlns:r="http://schemas.openxmlformats.org/officeDocument/2006/relationships" r:id="rId1456" tgtFrame="_top"/>
          <a:extLst>
            <a:ext uri="{FF2B5EF4-FFF2-40B4-BE49-F238E27FC236}">
              <a16:creationId xmlns:a16="http://schemas.microsoft.com/office/drawing/2014/main" id="{3D33550D-DDDD-4451-A7A4-9715E8BA1036}"/>
            </a:ext>
          </a:extLst>
        </xdr:cNvPr>
        <xdr:cNvSpPr>
          <a:spLocks noChangeAspect="1" noChangeArrowheads="1"/>
        </xdr:cNvSpPr>
      </xdr:nvSpPr>
      <xdr:spPr bwMode="auto">
        <a:xfrm>
          <a:off x="5797550" y="4744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730</xdr:row>
      <xdr:rowOff>0</xdr:rowOff>
    </xdr:from>
    <xdr:to>
      <xdr:col>0</xdr:col>
      <xdr:colOff>304800</xdr:colOff>
      <xdr:row>730</xdr:row>
      <xdr:rowOff>304800</xdr:rowOff>
    </xdr:to>
    <xdr:sp macro="" textlink="">
      <xdr:nvSpPr>
        <xdr:cNvPr id="27993" name="AutoShape 4441" descr="https://adas-server.mobiledrivetech.com/polarion/ria/images/suspect.gif">
          <a:extLst>
            <a:ext uri="{FF2B5EF4-FFF2-40B4-BE49-F238E27FC236}">
              <a16:creationId xmlns:a16="http://schemas.microsoft.com/office/drawing/2014/main" id="{C02566D4-E2B6-4493-9AC7-34BCE9F3C36F}"/>
            </a:ext>
          </a:extLst>
        </xdr:cNvPr>
        <xdr:cNvSpPr>
          <a:spLocks noChangeAspect="1" noChangeArrowheads="1"/>
        </xdr:cNvSpPr>
      </xdr:nvSpPr>
      <xdr:spPr bwMode="auto">
        <a:xfrm>
          <a:off x="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730</xdr:row>
      <xdr:rowOff>0</xdr:rowOff>
    </xdr:from>
    <xdr:to>
      <xdr:col>0</xdr:col>
      <xdr:colOff>615950</xdr:colOff>
      <xdr:row>730</xdr:row>
      <xdr:rowOff>304800</xdr:rowOff>
    </xdr:to>
    <xdr:sp macro="" textlink="">
      <xdr:nvSpPr>
        <xdr:cNvPr id="27994" name="AutoShape 4442">
          <a:extLst>
            <a:ext uri="{FF2B5EF4-FFF2-40B4-BE49-F238E27FC236}">
              <a16:creationId xmlns:a16="http://schemas.microsoft.com/office/drawing/2014/main" id="{6F240D50-9B06-4B83-981A-5F77BB314F7B}"/>
            </a:ext>
          </a:extLst>
        </xdr:cNvPr>
        <xdr:cNvSpPr>
          <a:spLocks noChangeAspect="1" noChangeArrowheads="1"/>
        </xdr:cNvSpPr>
      </xdr:nvSpPr>
      <xdr:spPr bwMode="auto">
        <a:xfrm>
          <a:off x="31115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730</xdr:row>
      <xdr:rowOff>0</xdr:rowOff>
    </xdr:from>
    <xdr:to>
      <xdr:col>0</xdr:col>
      <xdr:colOff>927100</xdr:colOff>
      <xdr:row>730</xdr:row>
      <xdr:rowOff>304800</xdr:rowOff>
    </xdr:to>
    <xdr:sp macro="" textlink="">
      <xdr:nvSpPr>
        <xdr:cNvPr id="27995" name="AutoShape 4443" descr="https://adas-server.mobiledrivetech.com/polarion/icons/default/enums/type_purple_spec.png">
          <a:hlinkClick xmlns:r="http://schemas.openxmlformats.org/officeDocument/2006/relationships" r:id="rId1457" tgtFrame="_blank"/>
          <a:extLst>
            <a:ext uri="{FF2B5EF4-FFF2-40B4-BE49-F238E27FC236}">
              <a16:creationId xmlns:a16="http://schemas.microsoft.com/office/drawing/2014/main" id="{C863C925-E188-4954-A30A-07C6666907C9}"/>
            </a:ext>
          </a:extLst>
        </xdr:cNvPr>
        <xdr:cNvSpPr>
          <a:spLocks noChangeAspect="1" noChangeArrowheads="1"/>
        </xdr:cNvSpPr>
      </xdr:nvSpPr>
      <xdr:spPr bwMode="auto">
        <a:xfrm>
          <a:off x="62230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730</xdr:row>
      <xdr:rowOff>0</xdr:rowOff>
    </xdr:from>
    <xdr:to>
      <xdr:col>1</xdr:col>
      <xdr:colOff>304800</xdr:colOff>
      <xdr:row>730</xdr:row>
      <xdr:rowOff>304800</xdr:rowOff>
    </xdr:to>
    <xdr:sp macro="" textlink="">
      <xdr:nvSpPr>
        <xdr:cNvPr id="27996" name="AutoShape 4444" descr="https://adas-server.mobiledrivetech.com/polarion/icons/default/enums/type_purple_spec.png">
          <a:hlinkClick xmlns:r="http://schemas.openxmlformats.org/officeDocument/2006/relationships" r:id="rId1457" tgtFrame="_top"/>
          <a:extLst>
            <a:ext uri="{FF2B5EF4-FFF2-40B4-BE49-F238E27FC236}">
              <a16:creationId xmlns:a16="http://schemas.microsoft.com/office/drawing/2014/main" id="{861DDCB4-46F2-4CA8-A6F1-C4F657D28B2A}"/>
            </a:ext>
          </a:extLst>
        </xdr:cNvPr>
        <xdr:cNvSpPr>
          <a:spLocks noChangeAspect="1" noChangeArrowheads="1"/>
        </xdr:cNvSpPr>
      </xdr:nvSpPr>
      <xdr:spPr bwMode="auto">
        <a:xfrm>
          <a:off x="202565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730</xdr:row>
      <xdr:rowOff>0</xdr:rowOff>
    </xdr:from>
    <xdr:to>
      <xdr:col>2</xdr:col>
      <xdr:colOff>304800</xdr:colOff>
      <xdr:row>730</xdr:row>
      <xdr:rowOff>304800</xdr:rowOff>
    </xdr:to>
    <xdr:sp macro="" textlink="">
      <xdr:nvSpPr>
        <xdr:cNvPr id="27997" name="AutoShape 4445" descr="https://adas-server.mobiledrivetech.com/polarion/icons/default/enums/type_spike.gif">
          <a:hlinkClick xmlns:r="http://schemas.openxmlformats.org/officeDocument/2006/relationships" r:id="rId1458" tgtFrame="_blank"/>
          <a:extLst>
            <a:ext uri="{FF2B5EF4-FFF2-40B4-BE49-F238E27FC236}">
              <a16:creationId xmlns:a16="http://schemas.microsoft.com/office/drawing/2014/main" id="{35A670F4-ADD4-4856-ACC2-771589562D87}"/>
            </a:ext>
          </a:extLst>
        </xdr:cNvPr>
        <xdr:cNvSpPr>
          <a:spLocks noChangeAspect="1" noChangeArrowheads="1"/>
        </xdr:cNvSpPr>
      </xdr:nvSpPr>
      <xdr:spPr bwMode="auto">
        <a:xfrm>
          <a:off x="265430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730</xdr:row>
      <xdr:rowOff>0</xdr:rowOff>
    </xdr:from>
    <xdr:to>
      <xdr:col>3</xdr:col>
      <xdr:colOff>304800</xdr:colOff>
      <xdr:row>730</xdr:row>
      <xdr:rowOff>304800</xdr:rowOff>
    </xdr:to>
    <xdr:sp macro="" textlink="">
      <xdr:nvSpPr>
        <xdr:cNvPr id="27998" name="AutoShape 4446" descr="https://adas-server.mobiledrivetech.com/polarion/icons/default/enums/type_spike.gif">
          <a:hlinkClick xmlns:r="http://schemas.openxmlformats.org/officeDocument/2006/relationships" r:id="rId1458" tgtFrame="_top"/>
          <a:extLst>
            <a:ext uri="{FF2B5EF4-FFF2-40B4-BE49-F238E27FC236}">
              <a16:creationId xmlns:a16="http://schemas.microsoft.com/office/drawing/2014/main" id="{89CF86DF-1225-4AB9-A457-4247277B13E3}"/>
            </a:ext>
          </a:extLst>
        </xdr:cNvPr>
        <xdr:cNvSpPr>
          <a:spLocks noChangeAspect="1" noChangeArrowheads="1"/>
        </xdr:cNvSpPr>
      </xdr:nvSpPr>
      <xdr:spPr bwMode="auto">
        <a:xfrm>
          <a:off x="5797550" y="47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731</xdr:row>
      <xdr:rowOff>0</xdr:rowOff>
    </xdr:from>
    <xdr:to>
      <xdr:col>0</xdr:col>
      <xdr:colOff>304800</xdr:colOff>
      <xdr:row>731</xdr:row>
      <xdr:rowOff>304800</xdr:rowOff>
    </xdr:to>
    <xdr:sp macro="" textlink="">
      <xdr:nvSpPr>
        <xdr:cNvPr id="27999" name="AutoShape 4447" descr="https://adas-server.mobiledrivetech.com/polarion/ria/images/suspect.gif">
          <a:extLst>
            <a:ext uri="{FF2B5EF4-FFF2-40B4-BE49-F238E27FC236}">
              <a16:creationId xmlns:a16="http://schemas.microsoft.com/office/drawing/2014/main" id="{CDE7BE36-E28E-47D4-8BE7-B8CCAB2060EE}"/>
            </a:ext>
          </a:extLst>
        </xdr:cNvPr>
        <xdr:cNvSpPr>
          <a:spLocks noChangeAspect="1" noChangeArrowheads="1"/>
        </xdr:cNvSpPr>
      </xdr:nvSpPr>
      <xdr:spPr bwMode="auto">
        <a:xfrm>
          <a:off x="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731</xdr:row>
      <xdr:rowOff>0</xdr:rowOff>
    </xdr:from>
    <xdr:to>
      <xdr:col>0</xdr:col>
      <xdr:colOff>615950</xdr:colOff>
      <xdr:row>731</xdr:row>
      <xdr:rowOff>304800</xdr:rowOff>
    </xdr:to>
    <xdr:sp macro="" textlink="">
      <xdr:nvSpPr>
        <xdr:cNvPr id="28000" name="AutoShape 4448">
          <a:extLst>
            <a:ext uri="{FF2B5EF4-FFF2-40B4-BE49-F238E27FC236}">
              <a16:creationId xmlns:a16="http://schemas.microsoft.com/office/drawing/2014/main" id="{46D09A8C-EDDA-4F3C-A72E-02279F12684C}"/>
            </a:ext>
          </a:extLst>
        </xdr:cNvPr>
        <xdr:cNvSpPr>
          <a:spLocks noChangeAspect="1" noChangeArrowheads="1"/>
        </xdr:cNvSpPr>
      </xdr:nvSpPr>
      <xdr:spPr bwMode="auto">
        <a:xfrm>
          <a:off x="31115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731</xdr:row>
      <xdr:rowOff>0</xdr:rowOff>
    </xdr:from>
    <xdr:to>
      <xdr:col>0</xdr:col>
      <xdr:colOff>927100</xdr:colOff>
      <xdr:row>731</xdr:row>
      <xdr:rowOff>304800</xdr:rowOff>
    </xdr:to>
    <xdr:sp macro="" textlink="">
      <xdr:nvSpPr>
        <xdr:cNvPr id="28001" name="AutoShape 4449" descr="https://adas-server.mobiledrivetech.com/polarion/icons/default/enums/type_purple_spec.png">
          <a:hlinkClick xmlns:r="http://schemas.openxmlformats.org/officeDocument/2006/relationships" r:id="rId1459" tgtFrame="_blank"/>
          <a:extLst>
            <a:ext uri="{FF2B5EF4-FFF2-40B4-BE49-F238E27FC236}">
              <a16:creationId xmlns:a16="http://schemas.microsoft.com/office/drawing/2014/main" id="{1C78713C-C0E7-41D0-9713-B43E925621E3}"/>
            </a:ext>
          </a:extLst>
        </xdr:cNvPr>
        <xdr:cNvSpPr>
          <a:spLocks noChangeAspect="1" noChangeArrowheads="1"/>
        </xdr:cNvSpPr>
      </xdr:nvSpPr>
      <xdr:spPr bwMode="auto">
        <a:xfrm>
          <a:off x="62230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731</xdr:row>
      <xdr:rowOff>0</xdr:rowOff>
    </xdr:from>
    <xdr:to>
      <xdr:col>1</xdr:col>
      <xdr:colOff>304800</xdr:colOff>
      <xdr:row>731</xdr:row>
      <xdr:rowOff>304800</xdr:rowOff>
    </xdr:to>
    <xdr:sp macro="" textlink="">
      <xdr:nvSpPr>
        <xdr:cNvPr id="28002" name="AutoShape 4450" descr="https://adas-server.mobiledrivetech.com/polarion/icons/default/enums/type_purple_spec.png">
          <a:hlinkClick xmlns:r="http://schemas.openxmlformats.org/officeDocument/2006/relationships" r:id="rId1459" tgtFrame="_top"/>
          <a:extLst>
            <a:ext uri="{FF2B5EF4-FFF2-40B4-BE49-F238E27FC236}">
              <a16:creationId xmlns:a16="http://schemas.microsoft.com/office/drawing/2014/main" id="{C120C9DA-B9B8-4D0C-A290-22EF28F6C033}"/>
            </a:ext>
          </a:extLst>
        </xdr:cNvPr>
        <xdr:cNvSpPr>
          <a:spLocks noChangeAspect="1" noChangeArrowheads="1"/>
        </xdr:cNvSpPr>
      </xdr:nvSpPr>
      <xdr:spPr bwMode="auto">
        <a:xfrm>
          <a:off x="202565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731</xdr:row>
      <xdr:rowOff>0</xdr:rowOff>
    </xdr:from>
    <xdr:to>
      <xdr:col>2</xdr:col>
      <xdr:colOff>304800</xdr:colOff>
      <xdr:row>731</xdr:row>
      <xdr:rowOff>304800</xdr:rowOff>
    </xdr:to>
    <xdr:sp macro="" textlink="">
      <xdr:nvSpPr>
        <xdr:cNvPr id="28003" name="AutoShape 4451" descr="https://adas-server.mobiledrivetech.com/polarion/icons/default/enums/type_spike.gif">
          <a:hlinkClick xmlns:r="http://schemas.openxmlformats.org/officeDocument/2006/relationships" r:id="rId1460" tgtFrame="_blank"/>
          <a:extLst>
            <a:ext uri="{FF2B5EF4-FFF2-40B4-BE49-F238E27FC236}">
              <a16:creationId xmlns:a16="http://schemas.microsoft.com/office/drawing/2014/main" id="{A1D3AD01-264D-4D36-89A1-2F79C74A24DD}"/>
            </a:ext>
          </a:extLst>
        </xdr:cNvPr>
        <xdr:cNvSpPr>
          <a:spLocks noChangeAspect="1" noChangeArrowheads="1"/>
        </xdr:cNvSpPr>
      </xdr:nvSpPr>
      <xdr:spPr bwMode="auto">
        <a:xfrm>
          <a:off x="265430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731</xdr:row>
      <xdr:rowOff>0</xdr:rowOff>
    </xdr:from>
    <xdr:to>
      <xdr:col>3</xdr:col>
      <xdr:colOff>304800</xdr:colOff>
      <xdr:row>731</xdr:row>
      <xdr:rowOff>304800</xdr:rowOff>
    </xdr:to>
    <xdr:sp macro="" textlink="">
      <xdr:nvSpPr>
        <xdr:cNvPr id="28004" name="AutoShape 4452" descr="https://adas-server.mobiledrivetech.com/polarion/icons/default/enums/type_spike.gif">
          <a:hlinkClick xmlns:r="http://schemas.openxmlformats.org/officeDocument/2006/relationships" r:id="rId1460" tgtFrame="_top"/>
          <a:extLst>
            <a:ext uri="{FF2B5EF4-FFF2-40B4-BE49-F238E27FC236}">
              <a16:creationId xmlns:a16="http://schemas.microsoft.com/office/drawing/2014/main" id="{1D5B5E57-2BB9-4249-AD1F-17BCC8503B73}"/>
            </a:ext>
          </a:extLst>
        </xdr:cNvPr>
        <xdr:cNvSpPr>
          <a:spLocks noChangeAspect="1" noChangeArrowheads="1"/>
        </xdr:cNvSpPr>
      </xdr:nvSpPr>
      <xdr:spPr bwMode="auto">
        <a:xfrm>
          <a:off x="5797550" y="47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732</xdr:row>
      <xdr:rowOff>0</xdr:rowOff>
    </xdr:from>
    <xdr:to>
      <xdr:col>0</xdr:col>
      <xdr:colOff>304800</xdr:colOff>
      <xdr:row>732</xdr:row>
      <xdr:rowOff>304800</xdr:rowOff>
    </xdr:to>
    <xdr:sp macro="" textlink="">
      <xdr:nvSpPr>
        <xdr:cNvPr id="28005" name="AutoShape 4453" descr="https://adas-server.mobiledrivetech.com/polarion/ria/images/suspect.gif">
          <a:extLst>
            <a:ext uri="{FF2B5EF4-FFF2-40B4-BE49-F238E27FC236}">
              <a16:creationId xmlns:a16="http://schemas.microsoft.com/office/drawing/2014/main" id="{F0BB1B30-72C2-403C-A581-25FE9031E490}"/>
            </a:ext>
          </a:extLst>
        </xdr:cNvPr>
        <xdr:cNvSpPr>
          <a:spLocks noChangeAspect="1" noChangeArrowheads="1"/>
        </xdr:cNvSpPr>
      </xdr:nvSpPr>
      <xdr:spPr bwMode="auto">
        <a:xfrm>
          <a:off x="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732</xdr:row>
      <xdr:rowOff>0</xdr:rowOff>
    </xdr:from>
    <xdr:to>
      <xdr:col>0</xdr:col>
      <xdr:colOff>615950</xdr:colOff>
      <xdr:row>732</xdr:row>
      <xdr:rowOff>304800</xdr:rowOff>
    </xdr:to>
    <xdr:sp macro="" textlink="">
      <xdr:nvSpPr>
        <xdr:cNvPr id="28006" name="AutoShape 4454">
          <a:extLst>
            <a:ext uri="{FF2B5EF4-FFF2-40B4-BE49-F238E27FC236}">
              <a16:creationId xmlns:a16="http://schemas.microsoft.com/office/drawing/2014/main" id="{5897249B-01BF-4F27-8F10-6C14968DAE96}"/>
            </a:ext>
          </a:extLst>
        </xdr:cNvPr>
        <xdr:cNvSpPr>
          <a:spLocks noChangeAspect="1" noChangeArrowheads="1"/>
        </xdr:cNvSpPr>
      </xdr:nvSpPr>
      <xdr:spPr bwMode="auto">
        <a:xfrm>
          <a:off x="31115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732</xdr:row>
      <xdr:rowOff>0</xdr:rowOff>
    </xdr:from>
    <xdr:to>
      <xdr:col>0</xdr:col>
      <xdr:colOff>927100</xdr:colOff>
      <xdr:row>732</xdr:row>
      <xdr:rowOff>304800</xdr:rowOff>
    </xdr:to>
    <xdr:sp macro="" textlink="">
      <xdr:nvSpPr>
        <xdr:cNvPr id="28007" name="AutoShape 4455" descr="https://adas-server.mobiledrivetech.com/polarion/icons/default/enums/type_purple_spec.png">
          <a:hlinkClick xmlns:r="http://schemas.openxmlformats.org/officeDocument/2006/relationships" r:id="rId1461" tgtFrame="_blank"/>
          <a:extLst>
            <a:ext uri="{FF2B5EF4-FFF2-40B4-BE49-F238E27FC236}">
              <a16:creationId xmlns:a16="http://schemas.microsoft.com/office/drawing/2014/main" id="{CE83CD1E-B2C6-478B-91B2-AFAD51A94C98}"/>
            </a:ext>
          </a:extLst>
        </xdr:cNvPr>
        <xdr:cNvSpPr>
          <a:spLocks noChangeAspect="1" noChangeArrowheads="1"/>
        </xdr:cNvSpPr>
      </xdr:nvSpPr>
      <xdr:spPr bwMode="auto">
        <a:xfrm>
          <a:off x="62230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732</xdr:row>
      <xdr:rowOff>0</xdr:rowOff>
    </xdr:from>
    <xdr:to>
      <xdr:col>1</xdr:col>
      <xdr:colOff>304800</xdr:colOff>
      <xdr:row>732</xdr:row>
      <xdr:rowOff>304800</xdr:rowOff>
    </xdr:to>
    <xdr:sp macro="" textlink="">
      <xdr:nvSpPr>
        <xdr:cNvPr id="28008" name="AutoShape 4456" descr="https://adas-server.mobiledrivetech.com/polarion/icons/default/enums/type_purple_spec.png">
          <a:hlinkClick xmlns:r="http://schemas.openxmlformats.org/officeDocument/2006/relationships" r:id="rId1461" tgtFrame="_top"/>
          <a:extLst>
            <a:ext uri="{FF2B5EF4-FFF2-40B4-BE49-F238E27FC236}">
              <a16:creationId xmlns:a16="http://schemas.microsoft.com/office/drawing/2014/main" id="{99E83F8F-722B-46B2-A268-5525906E62B8}"/>
            </a:ext>
          </a:extLst>
        </xdr:cNvPr>
        <xdr:cNvSpPr>
          <a:spLocks noChangeAspect="1" noChangeArrowheads="1"/>
        </xdr:cNvSpPr>
      </xdr:nvSpPr>
      <xdr:spPr bwMode="auto">
        <a:xfrm>
          <a:off x="202565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732</xdr:row>
      <xdr:rowOff>0</xdr:rowOff>
    </xdr:from>
    <xdr:to>
      <xdr:col>2</xdr:col>
      <xdr:colOff>304800</xdr:colOff>
      <xdr:row>732</xdr:row>
      <xdr:rowOff>304800</xdr:rowOff>
    </xdr:to>
    <xdr:sp macro="" textlink="">
      <xdr:nvSpPr>
        <xdr:cNvPr id="28009" name="AutoShape 4457" descr="https://adas-server.mobiledrivetech.com/polarion/icons/default/enums/type_spike.gif">
          <a:hlinkClick xmlns:r="http://schemas.openxmlformats.org/officeDocument/2006/relationships" r:id="rId1462" tgtFrame="_blank"/>
          <a:extLst>
            <a:ext uri="{FF2B5EF4-FFF2-40B4-BE49-F238E27FC236}">
              <a16:creationId xmlns:a16="http://schemas.microsoft.com/office/drawing/2014/main" id="{816AEEC5-FB09-4E2D-B596-687F501AF06F}"/>
            </a:ext>
          </a:extLst>
        </xdr:cNvPr>
        <xdr:cNvSpPr>
          <a:spLocks noChangeAspect="1" noChangeArrowheads="1"/>
        </xdr:cNvSpPr>
      </xdr:nvSpPr>
      <xdr:spPr bwMode="auto">
        <a:xfrm>
          <a:off x="265430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732</xdr:row>
      <xdr:rowOff>0</xdr:rowOff>
    </xdr:from>
    <xdr:to>
      <xdr:col>3</xdr:col>
      <xdr:colOff>304800</xdr:colOff>
      <xdr:row>732</xdr:row>
      <xdr:rowOff>304800</xdr:rowOff>
    </xdr:to>
    <xdr:sp macro="" textlink="">
      <xdr:nvSpPr>
        <xdr:cNvPr id="28010" name="AutoShape 4458" descr="https://adas-server.mobiledrivetech.com/polarion/icons/default/enums/type_spike.gif">
          <a:hlinkClick xmlns:r="http://schemas.openxmlformats.org/officeDocument/2006/relationships" r:id="rId1462" tgtFrame="_top"/>
          <a:extLst>
            <a:ext uri="{FF2B5EF4-FFF2-40B4-BE49-F238E27FC236}">
              <a16:creationId xmlns:a16="http://schemas.microsoft.com/office/drawing/2014/main" id="{EF0A9A90-DBC8-44B3-A531-C0E336AD2D6A}"/>
            </a:ext>
          </a:extLst>
        </xdr:cNvPr>
        <xdr:cNvSpPr>
          <a:spLocks noChangeAspect="1" noChangeArrowheads="1"/>
        </xdr:cNvSpPr>
      </xdr:nvSpPr>
      <xdr:spPr bwMode="auto">
        <a:xfrm>
          <a:off x="5797550" y="476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733</xdr:row>
      <xdr:rowOff>0</xdr:rowOff>
    </xdr:from>
    <xdr:to>
      <xdr:col>0</xdr:col>
      <xdr:colOff>304800</xdr:colOff>
      <xdr:row>733</xdr:row>
      <xdr:rowOff>304800</xdr:rowOff>
    </xdr:to>
    <xdr:sp macro="" textlink="">
      <xdr:nvSpPr>
        <xdr:cNvPr id="28011" name="AutoShape 4459" descr="https://adas-server.mobiledrivetech.com/polarion/ria/images/suspect.gif">
          <a:extLst>
            <a:ext uri="{FF2B5EF4-FFF2-40B4-BE49-F238E27FC236}">
              <a16:creationId xmlns:a16="http://schemas.microsoft.com/office/drawing/2014/main" id="{70B467C0-4423-4101-81BA-501513E76CA0}"/>
            </a:ext>
          </a:extLst>
        </xdr:cNvPr>
        <xdr:cNvSpPr>
          <a:spLocks noChangeAspect="1" noChangeArrowheads="1"/>
        </xdr:cNvSpPr>
      </xdr:nvSpPr>
      <xdr:spPr bwMode="auto">
        <a:xfrm>
          <a:off x="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733</xdr:row>
      <xdr:rowOff>0</xdr:rowOff>
    </xdr:from>
    <xdr:to>
      <xdr:col>0</xdr:col>
      <xdr:colOff>615950</xdr:colOff>
      <xdr:row>733</xdr:row>
      <xdr:rowOff>304800</xdr:rowOff>
    </xdr:to>
    <xdr:sp macro="" textlink="">
      <xdr:nvSpPr>
        <xdr:cNvPr id="28012" name="AutoShape 4460">
          <a:extLst>
            <a:ext uri="{FF2B5EF4-FFF2-40B4-BE49-F238E27FC236}">
              <a16:creationId xmlns:a16="http://schemas.microsoft.com/office/drawing/2014/main" id="{F7425D75-FC3C-4424-8297-5598F61C7145}"/>
            </a:ext>
          </a:extLst>
        </xdr:cNvPr>
        <xdr:cNvSpPr>
          <a:spLocks noChangeAspect="1" noChangeArrowheads="1"/>
        </xdr:cNvSpPr>
      </xdr:nvSpPr>
      <xdr:spPr bwMode="auto">
        <a:xfrm>
          <a:off x="31115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733</xdr:row>
      <xdr:rowOff>0</xdr:rowOff>
    </xdr:from>
    <xdr:to>
      <xdr:col>0</xdr:col>
      <xdr:colOff>927100</xdr:colOff>
      <xdr:row>733</xdr:row>
      <xdr:rowOff>304800</xdr:rowOff>
    </xdr:to>
    <xdr:sp macro="" textlink="">
      <xdr:nvSpPr>
        <xdr:cNvPr id="28013" name="AutoShape 4461" descr="https://adas-server.mobiledrivetech.com/polarion/icons/default/enums/type_purple_spec.png">
          <a:hlinkClick xmlns:r="http://schemas.openxmlformats.org/officeDocument/2006/relationships" r:id="rId1463" tgtFrame="_blank"/>
          <a:extLst>
            <a:ext uri="{FF2B5EF4-FFF2-40B4-BE49-F238E27FC236}">
              <a16:creationId xmlns:a16="http://schemas.microsoft.com/office/drawing/2014/main" id="{AF74473A-687E-49D9-91B7-E99E96175594}"/>
            </a:ext>
          </a:extLst>
        </xdr:cNvPr>
        <xdr:cNvSpPr>
          <a:spLocks noChangeAspect="1" noChangeArrowheads="1"/>
        </xdr:cNvSpPr>
      </xdr:nvSpPr>
      <xdr:spPr bwMode="auto">
        <a:xfrm>
          <a:off x="62230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733</xdr:row>
      <xdr:rowOff>0</xdr:rowOff>
    </xdr:from>
    <xdr:to>
      <xdr:col>1</xdr:col>
      <xdr:colOff>304800</xdr:colOff>
      <xdr:row>733</xdr:row>
      <xdr:rowOff>304800</xdr:rowOff>
    </xdr:to>
    <xdr:sp macro="" textlink="">
      <xdr:nvSpPr>
        <xdr:cNvPr id="28014" name="AutoShape 4462" descr="https://adas-server.mobiledrivetech.com/polarion/icons/default/enums/type_purple_spec.png">
          <a:hlinkClick xmlns:r="http://schemas.openxmlformats.org/officeDocument/2006/relationships" r:id="rId1463" tgtFrame="_top"/>
          <a:extLst>
            <a:ext uri="{FF2B5EF4-FFF2-40B4-BE49-F238E27FC236}">
              <a16:creationId xmlns:a16="http://schemas.microsoft.com/office/drawing/2014/main" id="{F3AE01B0-939E-49A0-A699-DC1D19EF70CA}"/>
            </a:ext>
          </a:extLst>
        </xdr:cNvPr>
        <xdr:cNvSpPr>
          <a:spLocks noChangeAspect="1" noChangeArrowheads="1"/>
        </xdr:cNvSpPr>
      </xdr:nvSpPr>
      <xdr:spPr bwMode="auto">
        <a:xfrm>
          <a:off x="202565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733</xdr:row>
      <xdr:rowOff>0</xdr:rowOff>
    </xdr:from>
    <xdr:to>
      <xdr:col>2</xdr:col>
      <xdr:colOff>304800</xdr:colOff>
      <xdr:row>733</xdr:row>
      <xdr:rowOff>304800</xdr:rowOff>
    </xdr:to>
    <xdr:sp macro="" textlink="">
      <xdr:nvSpPr>
        <xdr:cNvPr id="28015" name="AutoShape 4463" descr="https://adas-server.mobiledrivetech.com/polarion/icons/default/enums/type_spike.gif">
          <a:hlinkClick xmlns:r="http://schemas.openxmlformats.org/officeDocument/2006/relationships" r:id="rId1464" tgtFrame="_blank"/>
          <a:extLst>
            <a:ext uri="{FF2B5EF4-FFF2-40B4-BE49-F238E27FC236}">
              <a16:creationId xmlns:a16="http://schemas.microsoft.com/office/drawing/2014/main" id="{5AC11FD4-9401-4D3D-9C3F-0374528A8605}"/>
            </a:ext>
          </a:extLst>
        </xdr:cNvPr>
        <xdr:cNvSpPr>
          <a:spLocks noChangeAspect="1" noChangeArrowheads="1"/>
        </xdr:cNvSpPr>
      </xdr:nvSpPr>
      <xdr:spPr bwMode="auto">
        <a:xfrm>
          <a:off x="265430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733</xdr:row>
      <xdr:rowOff>0</xdr:rowOff>
    </xdr:from>
    <xdr:to>
      <xdr:col>3</xdr:col>
      <xdr:colOff>304800</xdr:colOff>
      <xdr:row>733</xdr:row>
      <xdr:rowOff>304800</xdr:rowOff>
    </xdr:to>
    <xdr:sp macro="" textlink="">
      <xdr:nvSpPr>
        <xdr:cNvPr id="28016" name="AutoShape 4464" descr="https://adas-server.mobiledrivetech.com/polarion/icons/default/enums/type_spike.gif">
          <a:hlinkClick xmlns:r="http://schemas.openxmlformats.org/officeDocument/2006/relationships" r:id="rId1464" tgtFrame="_top"/>
          <a:extLst>
            <a:ext uri="{FF2B5EF4-FFF2-40B4-BE49-F238E27FC236}">
              <a16:creationId xmlns:a16="http://schemas.microsoft.com/office/drawing/2014/main" id="{992D1D90-461D-4284-9954-BB892A972D98}"/>
            </a:ext>
          </a:extLst>
        </xdr:cNvPr>
        <xdr:cNvSpPr>
          <a:spLocks noChangeAspect="1" noChangeArrowheads="1"/>
        </xdr:cNvSpPr>
      </xdr:nvSpPr>
      <xdr:spPr bwMode="auto">
        <a:xfrm>
          <a:off x="5797550" y="47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734</xdr:row>
      <xdr:rowOff>0</xdr:rowOff>
    </xdr:from>
    <xdr:to>
      <xdr:col>0</xdr:col>
      <xdr:colOff>304800</xdr:colOff>
      <xdr:row>734</xdr:row>
      <xdr:rowOff>304800</xdr:rowOff>
    </xdr:to>
    <xdr:sp macro="" textlink="">
      <xdr:nvSpPr>
        <xdr:cNvPr id="28017" name="AutoShape 4465" descr="https://adas-server.mobiledrivetech.com/polarion/ria/images/suspect.gif">
          <a:extLst>
            <a:ext uri="{FF2B5EF4-FFF2-40B4-BE49-F238E27FC236}">
              <a16:creationId xmlns:a16="http://schemas.microsoft.com/office/drawing/2014/main" id="{B667D4F8-AF63-4ACF-8112-A7307C3D4B33}"/>
            </a:ext>
          </a:extLst>
        </xdr:cNvPr>
        <xdr:cNvSpPr>
          <a:spLocks noChangeAspect="1" noChangeArrowheads="1"/>
        </xdr:cNvSpPr>
      </xdr:nvSpPr>
      <xdr:spPr bwMode="auto">
        <a:xfrm>
          <a:off x="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734</xdr:row>
      <xdr:rowOff>0</xdr:rowOff>
    </xdr:from>
    <xdr:to>
      <xdr:col>0</xdr:col>
      <xdr:colOff>615950</xdr:colOff>
      <xdr:row>734</xdr:row>
      <xdr:rowOff>304800</xdr:rowOff>
    </xdr:to>
    <xdr:sp macro="" textlink="">
      <xdr:nvSpPr>
        <xdr:cNvPr id="28018" name="AutoShape 4466">
          <a:extLst>
            <a:ext uri="{FF2B5EF4-FFF2-40B4-BE49-F238E27FC236}">
              <a16:creationId xmlns:a16="http://schemas.microsoft.com/office/drawing/2014/main" id="{B0FA4E69-9B8A-44F3-8D5C-7CF23967852E}"/>
            </a:ext>
          </a:extLst>
        </xdr:cNvPr>
        <xdr:cNvSpPr>
          <a:spLocks noChangeAspect="1" noChangeArrowheads="1"/>
        </xdr:cNvSpPr>
      </xdr:nvSpPr>
      <xdr:spPr bwMode="auto">
        <a:xfrm>
          <a:off x="31115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734</xdr:row>
      <xdr:rowOff>0</xdr:rowOff>
    </xdr:from>
    <xdr:to>
      <xdr:col>0</xdr:col>
      <xdr:colOff>927100</xdr:colOff>
      <xdr:row>734</xdr:row>
      <xdr:rowOff>304800</xdr:rowOff>
    </xdr:to>
    <xdr:sp macro="" textlink="">
      <xdr:nvSpPr>
        <xdr:cNvPr id="28019" name="AutoShape 4467" descr="https://adas-server.mobiledrivetech.com/polarion/icons/default/enums/type_purple_spec.png">
          <a:hlinkClick xmlns:r="http://schemas.openxmlformats.org/officeDocument/2006/relationships" r:id="rId1465" tgtFrame="_blank"/>
          <a:extLst>
            <a:ext uri="{FF2B5EF4-FFF2-40B4-BE49-F238E27FC236}">
              <a16:creationId xmlns:a16="http://schemas.microsoft.com/office/drawing/2014/main" id="{E421775E-C5D5-4F4A-9196-A0938D13250C}"/>
            </a:ext>
          </a:extLst>
        </xdr:cNvPr>
        <xdr:cNvSpPr>
          <a:spLocks noChangeAspect="1" noChangeArrowheads="1"/>
        </xdr:cNvSpPr>
      </xdr:nvSpPr>
      <xdr:spPr bwMode="auto">
        <a:xfrm>
          <a:off x="62230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734</xdr:row>
      <xdr:rowOff>0</xdr:rowOff>
    </xdr:from>
    <xdr:to>
      <xdr:col>1</xdr:col>
      <xdr:colOff>304800</xdr:colOff>
      <xdr:row>734</xdr:row>
      <xdr:rowOff>304800</xdr:rowOff>
    </xdr:to>
    <xdr:sp macro="" textlink="">
      <xdr:nvSpPr>
        <xdr:cNvPr id="28020" name="AutoShape 4468" descr="https://adas-server.mobiledrivetech.com/polarion/icons/default/enums/type_purple_spec.png">
          <a:hlinkClick xmlns:r="http://schemas.openxmlformats.org/officeDocument/2006/relationships" r:id="rId1465" tgtFrame="_top"/>
          <a:extLst>
            <a:ext uri="{FF2B5EF4-FFF2-40B4-BE49-F238E27FC236}">
              <a16:creationId xmlns:a16="http://schemas.microsoft.com/office/drawing/2014/main" id="{0F192B93-D81B-40D3-8FA3-0E35DEA24CE0}"/>
            </a:ext>
          </a:extLst>
        </xdr:cNvPr>
        <xdr:cNvSpPr>
          <a:spLocks noChangeAspect="1" noChangeArrowheads="1"/>
        </xdr:cNvSpPr>
      </xdr:nvSpPr>
      <xdr:spPr bwMode="auto">
        <a:xfrm>
          <a:off x="202565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734</xdr:row>
      <xdr:rowOff>0</xdr:rowOff>
    </xdr:from>
    <xdr:to>
      <xdr:col>2</xdr:col>
      <xdr:colOff>304800</xdr:colOff>
      <xdr:row>734</xdr:row>
      <xdr:rowOff>304800</xdr:rowOff>
    </xdr:to>
    <xdr:sp macro="" textlink="">
      <xdr:nvSpPr>
        <xdr:cNvPr id="28021" name="AutoShape 4469" descr="https://adas-server.mobiledrivetech.com/polarion/ria/images/suspect.gif">
          <a:extLst>
            <a:ext uri="{FF2B5EF4-FFF2-40B4-BE49-F238E27FC236}">
              <a16:creationId xmlns:a16="http://schemas.microsoft.com/office/drawing/2014/main" id="{6128FABA-0617-4CD6-9EC4-FBAC9725E851}"/>
            </a:ext>
          </a:extLst>
        </xdr:cNvPr>
        <xdr:cNvSpPr>
          <a:spLocks noChangeAspect="1" noChangeArrowheads="1"/>
        </xdr:cNvSpPr>
      </xdr:nvSpPr>
      <xdr:spPr bwMode="auto">
        <a:xfrm>
          <a:off x="265430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734</xdr:row>
      <xdr:rowOff>0</xdr:rowOff>
    </xdr:from>
    <xdr:to>
      <xdr:col>2</xdr:col>
      <xdr:colOff>615950</xdr:colOff>
      <xdr:row>734</xdr:row>
      <xdr:rowOff>304800</xdr:rowOff>
    </xdr:to>
    <xdr:sp macro="" textlink="">
      <xdr:nvSpPr>
        <xdr:cNvPr id="28022" name="AutoShape 4470">
          <a:extLst>
            <a:ext uri="{FF2B5EF4-FFF2-40B4-BE49-F238E27FC236}">
              <a16:creationId xmlns:a16="http://schemas.microsoft.com/office/drawing/2014/main" id="{7A2DCBC1-1C05-483F-885D-8D9EC4320F89}"/>
            </a:ext>
          </a:extLst>
        </xdr:cNvPr>
        <xdr:cNvSpPr>
          <a:spLocks noChangeAspect="1" noChangeArrowheads="1"/>
        </xdr:cNvSpPr>
      </xdr:nvSpPr>
      <xdr:spPr bwMode="auto">
        <a:xfrm>
          <a:off x="296545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734</xdr:row>
      <xdr:rowOff>0</xdr:rowOff>
    </xdr:from>
    <xdr:to>
      <xdr:col>2</xdr:col>
      <xdr:colOff>927100</xdr:colOff>
      <xdr:row>734</xdr:row>
      <xdr:rowOff>304800</xdr:rowOff>
    </xdr:to>
    <xdr:sp macro="" textlink="">
      <xdr:nvSpPr>
        <xdr:cNvPr id="28023" name="AutoShape 4471" descr="https://adas-server.mobiledrivetech.com/polarion/icons/default/enums/type_spike.gif">
          <a:hlinkClick xmlns:r="http://schemas.openxmlformats.org/officeDocument/2006/relationships" r:id="rId1466" tgtFrame="_blank"/>
          <a:extLst>
            <a:ext uri="{FF2B5EF4-FFF2-40B4-BE49-F238E27FC236}">
              <a16:creationId xmlns:a16="http://schemas.microsoft.com/office/drawing/2014/main" id="{3CC0B460-7444-4494-A182-7FCE3A2AEF91}"/>
            </a:ext>
          </a:extLst>
        </xdr:cNvPr>
        <xdr:cNvSpPr>
          <a:spLocks noChangeAspect="1" noChangeArrowheads="1"/>
        </xdr:cNvSpPr>
      </xdr:nvSpPr>
      <xdr:spPr bwMode="auto">
        <a:xfrm>
          <a:off x="327660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734</xdr:row>
      <xdr:rowOff>0</xdr:rowOff>
    </xdr:from>
    <xdr:to>
      <xdr:col>3</xdr:col>
      <xdr:colOff>304800</xdr:colOff>
      <xdr:row>734</xdr:row>
      <xdr:rowOff>304800</xdr:rowOff>
    </xdr:to>
    <xdr:sp macro="" textlink="">
      <xdr:nvSpPr>
        <xdr:cNvPr id="28024" name="AutoShape 4472" descr="https://adas-server.mobiledrivetech.com/polarion/icons/default/enums/type_spike.gif">
          <a:hlinkClick xmlns:r="http://schemas.openxmlformats.org/officeDocument/2006/relationships" r:id="rId1466" tgtFrame="_top"/>
          <a:extLst>
            <a:ext uri="{FF2B5EF4-FFF2-40B4-BE49-F238E27FC236}">
              <a16:creationId xmlns:a16="http://schemas.microsoft.com/office/drawing/2014/main" id="{E71C024B-AA1D-4386-9E37-58DE6CDB60C6}"/>
            </a:ext>
          </a:extLst>
        </xdr:cNvPr>
        <xdr:cNvSpPr>
          <a:spLocks noChangeAspect="1" noChangeArrowheads="1"/>
        </xdr:cNvSpPr>
      </xdr:nvSpPr>
      <xdr:spPr bwMode="auto">
        <a:xfrm>
          <a:off x="5797550" y="477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735</xdr:row>
      <xdr:rowOff>0</xdr:rowOff>
    </xdr:from>
    <xdr:to>
      <xdr:col>0</xdr:col>
      <xdr:colOff>304800</xdr:colOff>
      <xdr:row>735</xdr:row>
      <xdr:rowOff>304800</xdr:rowOff>
    </xdr:to>
    <xdr:sp macro="" textlink="">
      <xdr:nvSpPr>
        <xdr:cNvPr id="28025" name="AutoShape 4473" descr="https://adas-server.mobiledrivetech.com/polarion/ria/images/suspect.gif">
          <a:extLst>
            <a:ext uri="{FF2B5EF4-FFF2-40B4-BE49-F238E27FC236}">
              <a16:creationId xmlns:a16="http://schemas.microsoft.com/office/drawing/2014/main" id="{85C95CF3-4DF5-48F9-9E58-8979E5FCA32A}"/>
            </a:ext>
          </a:extLst>
        </xdr:cNvPr>
        <xdr:cNvSpPr>
          <a:spLocks noChangeAspect="1" noChangeArrowheads="1"/>
        </xdr:cNvSpPr>
      </xdr:nvSpPr>
      <xdr:spPr bwMode="auto">
        <a:xfrm>
          <a:off x="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735</xdr:row>
      <xdr:rowOff>0</xdr:rowOff>
    </xdr:from>
    <xdr:to>
      <xdr:col>0</xdr:col>
      <xdr:colOff>615950</xdr:colOff>
      <xdr:row>735</xdr:row>
      <xdr:rowOff>304800</xdr:rowOff>
    </xdr:to>
    <xdr:sp macro="" textlink="">
      <xdr:nvSpPr>
        <xdr:cNvPr id="28026" name="AutoShape 4474">
          <a:extLst>
            <a:ext uri="{FF2B5EF4-FFF2-40B4-BE49-F238E27FC236}">
              <a16:creationId xmlns:a16="http://schemas.microsoft.com/office/drawing/2014/main" id="{F9FAA566-2979-42C0-BBC8-434B42D3F37E}"/>
            </a:ext>
          </a:extLst>
        </xdr:cNvPr>
        <xdr:cNvSpPr>
          <a:spLocks noChangeAspect="1" noChangeArrowheads="1"/>
        </xdr:cNvSpPr>
      </xdr:nvSpPr>
      <xdr:spPr bwMode="auto">
        <a:xfrm>
          <a:off x="31115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735</xdr:row>
      <xdr:rowOff>0</xdr:rowOff>
    </xdr:from>
    <xdr:to>
      <xdr:col>0</xdr:col>
      <xdr:colOff>927100</xdr:colOff>
      <xdr:row>735</xdr:row>
      <xdr:rowOff>304800</xdr:rowOff>
    </xdr:to>
    <xdr:sp macro="" textlink="">
      <xdr:nvSpPr>
        <xdr:cNvPr id="28027" name="AutoShape 4475" descr="https://adas-server.mobiledrivetech.com/polarion/icons/default/enums/type_purple_spec.png">
          <a:hlinkClick xmlns:r="http://schemas.openxmlformats.org/officeDocument/2006/relationships" r:id="rId1467" tgtFrame="_blank"/>
          <a:extLst>
            <a:ext uri="{FF2B5EF4-FFF2-40B4-BE49-F238E27FC236}">
              <a16:creationId xmlns:a16="http://schemas.microsoft.com/office/drawing/2014/main" id="{68065137-2DFE-4DF5-B86C-F52201066230}"/>
            </a:ext>
          </a:extLst>
        </xdr:cNvPr>
        <xdr:cNvSpPr>
          <a:spLocks noChangeAspect="1" noChangeArrowheads="1"/>
        </xdr:cNvSpPr>
      </xdr:nvSpPr>
      <xdr:spPr bwMode="auto">
        <a:xfrm>
          <a:off x="62230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735</xdr:row>
      <xdr:rowOff>0</xdr:rowOff>
    </xdr:from>
    <xdr:to>
      <xdr:col>1</xdr:col>
      <xdr:colOff>304800</xdr:colOff>
      <xdr:row>735</xdr:row>
      <xdr:rowOff>304800</xdr:rowOff>
    </xdr:to>
    <xdr:sp macro="" textlink="">
      <xdr:nvSpPr>
        <xdr:cNvPr id="28028" name="AutoShape 4476" descr="https://adas-server.mobiledrivetech.com/polarion/icons/default/enums/type_purple_spec.png">
          <a:hlinkClick xmlns:r="http://schemas.openxmlformats.org/officeDocument/2006/relationships" r:id="rId1467" tgtFrame="_top"/>
          <a:extLst>
            <a:ext uri="{FF2B5EF4-FFF2-40B4-BE49-F238E27FC236}">
              <a16:creationId xmlns:a16="http://schemas.microsoft.com/office/drawing/2014/main" id="{07CA6DF4-8C53-4B63-8EAF-7F54F9B694FB}"/>
            </a:ext>
          </a:extLst>
        </xdr:cNvPr>
        <xdr:cNvSpPr>
          <a:spLocks noChangeAspect="1" noChangeArrowheads="1"/>
        </xdr:cNvSpPr>
      </xdr:nvSpPr>
      <xdr:spPr bwMode="auto">
        <a:xfrm>
          <a:off x="202565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735</xdr:row>
      <xdr:rowOff>0</xdr:rowOff>
    </xdr:from>
    <xdr:to>
      <xdr:col>2</xdr:col>
      <xdr:colOff>304800</xdr:colOff>
      <xdr:row>735</xdr:row>
      <xdr:rowOff>304800</xdr:rowOff>
    </xdr:to>
    <xdr:sp macro="" textlink="">
      <xdr:nvSpPr>
        <xdr:cNvPr id="28029" name="AutoShape 4477" descr="https://adas-server.mobiledrivetech.com/polarion/icons/default/enums/type_spike.gif">
          <a:hlinkClick xmlns:r="http://schemas.openxmlformats.org/officeDocument/2006/relationships" r:id="rId1468" tgtFrame="_blank"/>
          <a:extLst>
            <a:ext uri="{FF2B5EF4-FFF2-40B4-BE49-F238E27FC236}">
              <a16:creationId xmlns:a16="http://schemas.microsoft.com/office/drawing/2014/main" id="{030AAFAA-D89D-4373-BE16-1A81C3F98C7F}"/>
            </a:ext>
          </a:extLst>
        </xdr:cNvPr>
        <xdr:cNvSpPr>
          <a:spLocks noChangeAspect="1" noChangeArrowheads="1"/>
        </xdr:cNvSpPr>
      </xdr:nvSpPr>
      <xdr:spPr bwMode="auto">
        <a:xfrm>
          <a:off x="265430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735</xdr:row>
      <xdr:rowOff>0</xdr:rowOff>
    </xdr:from>
    <xdr:to>
      <xdr:col>3</xdr:col>
      <xdr:colOff>304800</xdr:colOff>
      <xdr:row>735</xdr:row>
      <xdr:rowOff>304800</xdr:rowOff>
    </xdr:to>
    <xdr:sp macro="" textlink="">
      <xdr:nvSpPr>
        <xdr:cNvPr id="28030" name="AutoShape 4478" descr="https://adas-server.mobiledrivetech.com/polarion/icons/default/enums/type_spike.gif">
          <a:hlinkClick xmlns:r="http://schemas.openxmlformats.org/officeDocument/2006/relationships" r:id="rId1468" tgtFrame="_top"/>
          <a:extLst>
            <a:ext uri="{FF2B5EF4-FFF2-40B4-BE49-F238E27FC236}">
              <a16:creationId xmlns:a16="http://schemas.microsoft.com/office/drawing/2014/main" id="{2A2B00E3-0709-4770-BC5D-88527CE32FC2}"/>
            </a:ext>
          </a:extLst>
        </xdr:cNvPr>
        <xdr:cNvSpPr>
          <a:spLocks noChangeAspect="1" noChangeArrowheads="1"/>
        </xdr:cNvSpPr>
      </xdr:nvSpPr>
      <xdr:spPr bwMode="auto">
        <a:xfrm>
          <a:off x="5797550" y="47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xdr:row>
      <xdr:rowOff>0</xdr:rowOff>
    </xdr:from>
    <xdr:to>
      <xdr:col>0</xdr:col>
      <xdr:colOff>304800</xdr:colOff>
      <xdr:row>736</xdr:row>
      <xdr:rowOff>304800</xdr:rowOff>
    </xdr:to>
    <xdr:sp macro="" textlink="">
      <xdr:nvSpPr>
        <xdr:cNvPr id="28031" name="AutoShape 4479" descr="https://adas-server.mobiledrivetech.com/polarion/ria/images/suspect.gif">
          <a:extLst>
            <a:ext uri="{FF2B5EF4-FFF2-40B4-BE49-F238E27FC236}">
              <a16:creationId xmlns:a16="http://schemas.microsoft.com/office/drawing/2014/main" id="{EC4C7611-BA89-4C7E-989E-D3F533A10A9A}"/>
            </a:ext>
          </a:extLst>
        </xdr:cNvPr>
        <xdr:cNvSpPr>
          <a:spLocks noChangeAspect="1" noChangeArrowheads="1"/>
        </xdr:cNvSpPr>
      </xdr:nvSpPr>
      <xdr:spPr bwMode="auto">
        <a:xfrm>
          <a:off x="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736</xdr:row>
      <xdr:rowOff>0</xdr:rowOff>
    </xdr:from>
    <xdr:to>
      <xdr:col>0</xdr:col>
      <xdr:colOff>615950</xdr:colOff>
      <xdr:row>736</xdr:row>
      <xdr:rowOff>304800</xdr:rowOff>
    </xdr:to>
    <xdr:sp macro="" textlink="">
      <xdr:nvSpPr>
        <xdr:cNvPr id="28032" name="AutoShape 4480">
          <a:extLst>
            <a:ext uri="{FF2B5EF4-FFF2-40B4-BE49-F238E27FC236}">
              <a16:creationId xmlns:a16="http://schemas.microsoft.com/office/drawing/2014/main" id="{95330335-F61C-4B04-B5C0-E14900CF726C}"/>
            </a:ext>
          </a:extLst>
        </xdr:cNvPr>
        <xdr:cNvSpPr>
          <a:spLocks noChangeAspect="1" noChangeArrowheads="1"/>
        </xdr:cNvSpPr>
      </xdr:nvSpPr>
      <xdr:spPr bwMode="auto">
        <a:xfrm>
          <a:off x="31115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736</xdr:row>
      <xdr:rowOff>0</xdr:rowOff>
    </xdr:from>
    <xdr:to>
      <xdr:col>0</xdr:col>
      <xdr:colOff>927100</xdr:colOff>
      <xdr:row>736</xdr:row>
      <xdr:rowOff>304800</xdr:rowOff>
    </xdr:to>
    <xdr:sp macro="" textlink="">
      <xdr:nvSpPr>
        <xdr:cNvPr id="28033" name="AutoShape 4481" descr="https://adas-server.mobiledrivetech.com/polarion/icons/default/enums/type_purple_spec.png">
          <a:hlinkClick xmlns:r="http://schemas.openxmlformats.org/officeDocument/2006/relationships" r:id="rId1469" tgtFrame="_blank"/>
          <a:extLst>
            <a:ext uri="{FF2B5EF4-FFF2-40B4-BE49-F238E27FC236}">
              <a16:creationId xmlns:a16="http://schemas.microsoft.com/office/drawing/2014/main" id="{9046757D-698C-4802-95A1-D6C7BD1BBA75}"/>
            </a:ext>
          </a:extLst>
        </xdr:cNvPr>
        <xdr:cNvSpPr>
          <a:spLocks noChangeAspect="1" noChangeArrowheads="1"/>
        </xdr:cNvSpPr>
      </xdr:nvSpPr>
      <xdr:spPr bwMode="auto">
        <a:xfrm>
          <a:off x="62230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736</xdr:row>
      <xdr:rowOff>0</xdr:rowOff>
    </xdr:from>
    <xdr:to>
      <xdr:col>1</xdr:col>
      <xdr:colOff>304800</xdr:colOff>
      <xdr:row>736</xdr:row>
      <xdr:rowOff>304800</xdr:rowOff>
    </xdr:to>
    <xdr:sp macro="" textlink="">
      <xdr:nvSpPr>
        <xdr:cNvPr id="28034" name="AutoShape 4482" descr="https://adas-server.mobiledrivetech.com/polarion/icons/default/enums/type_purple_spec.png">
          <a:hlinkClick xmlns:r="http://schemas.openxmlformats.org/officeDocument/2006/relationships" r:id="rId1469" tgtFrame="_top"/>
          <a:extLst>
            <a:ext uri="{FF2B5EF4-FFF2-40B4-BE49-F238E27FC236}">
              <a16:creationId xmlns:a16="http://schemas.microsoft.com/office/drawing/2014/main" id="{5F8C6369-AB0F-44D1-9C15-6E4E713BD6F2}"/>
            </a:ext>
          </a:extLst>
        </xdr:cNvPr>
        <xdr:cNvSpPr>
          <a:spLocks noChangeAspect="1" noChangeArrowheads="1"/>
        </xdr:cNvSpPr>
      </xdr:nvSpPr>
      <xdr:spPr bwMode="auto">
        <a:xfrm>
          <a:off x="202565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736</xdr:row>
      <xdr:rowOff>0</xdr:rowOff>
    </xdr:from>
    <xdr:to>
      <xdr:col>2</xdr:col>
      <xdr:colOff>304800</xdr:colOff>
      <xdr:row>736</xdr:row>
      <xdr:rowOff>304800</xdr:rowOff>
    </xdr:to>
    <xdr:sp macro="" textlink="">
      <xdr:nvSpPr>
        <xdr:cNvPr id="28035" name="AutoShape 4483" descr="https://adas-server.mobiledrivetech.com/polarion/icons/default/enums/type_spike.gif">
          <a:hlinkClick xmlns:r="http://schemas.openxmlformats.org/officeDocument/2006/relationships" r:id="rId1470" tgtFrame="_blank"/>
          <a:extLst>
            <a:ext uri="{FF2B5EF4-FFF2-40B4-BE49-F238E27FC236}">
              <a16:creationId xmlns:a16="http://schemas.microsoft.com/office/drawing/2014/main" id="{E1C4995A-164A-4891-9FFF-5A7093BDC270}"/>
            </a:ext>
          </a:extLst>
        </xdr:cNvPr>
        <xdr:cNvSpPr>
          <a:spLocks noChangeAspect="1" noChangeArrowheads="1"/>
        </xdr:cNvSpPr>
      </xdr:nvSpPr>
      <xdr:spPr bwMode="auto">
        <a:xfrm>
          <a:off x="265430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736</xdr:row>
      <xdr:rowOff>0</xdr:rowOff>
    </xdr:from>
    <xdr:to>
      <xdr:col>3</xdr:col>
      <xdr:colOff>304800</xdr:colOff>
      <xdr:row>736</xdr:row>
      <xdr:rowOff>304800</xdr:rowOff>
    </xdr:to>
    <xdr:sp macro="" textlink="">
      <xdr:nvSpPr>
        <xdr:cNvPr id="28036" name="AutoShape 4484" descr="https://adas-server.mobiledrivetech.com/polarion/icons/default/enums/type_spike.gif">
          <a:hlinkClick xmlns:r="http://schemas.openxmlformats.org/officeDocument/2006/relationships" r:id="rId1470" tgtFrame="_top"/>
          <a:extLst>
            <a:ext uri="{FF2B5EF4-FFF2-40B4-BE49-F238E27FC236}">
              <a16:creationId xmlns:a16="http://schemas.microsoft.com/office/drawing/2014/main" id="{E4449CC0-546C-4394-89FF-3E6378C469E4}"/>
            </a:ext>
          </a:extLst>
        </xdr:cNvPr>
        <xdr:cNvSpPr>
          <a:spLocks noChangeAspect="1" noChangeArrowheads="1"/>
        </xdr:cNvSpPr>
      </xdr:nvSpPr>
      <xdr:spPr bwMode="auto">
        <a:xfrm>
          <a:off x="5797550" y="4791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737</xdr:row>
      <xdr:rowOff>0</xdr:rowOff>
    </xdr:from>
    <xdr:to>
      <xdr:col>0</xdr:col>
      <xdr:colOff>304800</xdr:colOff>
      <xdr:row>737</xdr:row>
      <xdr:rowOff>304800</xdr:rowOff>
    </xdr:to>
    <xdr:sp macro="" textlink="">
      <xdr:nvSpPr>
        <xdr:cNvPr id="28037" name="AutoShape 4485" descr="https://adas-server.mobiledrivetech.com/polarion/ria/images/suspect.gif">
          <a:extLst>
            <a:ext uri="{FF2B5EF4-FFF2-40B4-BE49-F238E27FC236}">
              <a16:creationId xmlns:a16="http://schemas.microsoft.com/office/drawing/2014/main" id="{EC4C2E54-BA12-483D-8E49-5067E90FB5B5}"/>
            </a:ext>
          </a:extLst>
        </xdr:cNvPr>
        <xdr:cNvSpPr>
          <a:spLocks noChangeAspect="1" noChangeArrowheads="1"/>
        </xdr:cNvSpPr>
      </xdr:nvSpPr>
      <xdr:spPr bwMode="auto">
        <a:xfrm>
          <a:off x="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737</xdr:row>
      <xdr:rowOff>0</xdr:rowOff>
    </xdr:from>
    <xdr:to>
      <xdr:col>0</xdr:col>
      <xdr:colOff>615950</xdr:colOff>
      <xdr:row>737</xdr:row>
      <xdr:rowOff>304800</xdr:rowOff>
    </xdr:to>
    <xdr:sp macro="" textlink="">
      <xdr:nvSpPr>
        <xdr:cNvPr id="28038" name="AutoShape 4486">
          <a:extLst>
            <a:ext uri="{FF2B5EF4-FFF2-40B4-BE49-F238E27FC236}">
              <a16:creationId xmlns:a16="http://schemas.microsoft.com/office/drawing/2014/main" id="{91B21A20-5242-40F1-B6A1-DE7C1DD66A55}"/>
            </a:ext>
          </a:extLst>
        </xdr:cNvPr>
        <xdr:cNvSpPr>
          <a:spLocks noChangeAspect="1" noChangeArrowheads="1"/>
        </xdr:cNvSpPr>
      </xdr:nvSpPr>
      <xdr:spPr bwMode="auto">
        <a:xfrm>
          <a:off x="31115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737</xdr:row>
      <xdr:rowOff>0</xdr:rowOff>
    </xdr:from>
    <xdr:to>
      <xdr:col>0</xdr:col>
      <xdr:colOff>927100</xdr:colOff>
      <xdr:row>737</xdr:row>
      <xdr:rowOff>304800</xdr:rowOff>
    </xdr:to>
    <xdr:sp macro="" textlink="">
      <xdr:nvSpPr>
        <xdr:cNvPr id="28039" name="AutoShape 4487" descr="https://adas-server.mobiledrivetech.com/polarion/icons/default/enums/type_purple_spec.png">
          <a:hlinkClick xmlns:r="http://schemas.openxmlformats.org/officeDocument/2006/relationships" r:id="rId1471" tgtFrame="_blank"/>
          <a:extLst>
            <a:ext uri="{FF2B5EF4-FFF2-40B4-BE49-F238E27FC236}">
              <a16:creationId xmlns:a16="http://schemas.microsoft.com/office/drawing/2014/main" id="{49AFA8D1-1E66-4B60-958D-395FD5DAA6CE}"/>
            </a:ext>
          </a:extLst>
        </xdr:cNvPr>
        <xdr:cNvSpPr>
          <a:spLocks noChangeAspect="1" noChangeArrowheads="1"/>
        </xdr:cNvSpPr>
      </xdr:nvSpPr>
      <xdr:spPr bwMode="auto">
        <a:xfrm>
          <a:off x="62230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737</xdr:row>
      <xdr:rowOff>0</xdr:rowOff>
    </xdr:from>
    <xdr:to>
      <xdr:col>1</xdr:col>
      <xdr:colOff>304800</xdr:colOff>
      <xdr:row>737</xdr:row>
      <xdr:rowOff>304800</xdr:rowOff>
    </xdr:to>
    <xdr:sp macro="" textlink="">
      <xdr:nvSpPr>
        <xdr:cNvPr id="28040" name="AutoShape 4488" descr="https://adas-server.mobiledrivetech.com/polarion/icons/default/enums/type_purple_spec.png">
          <a:hlinkClick xmlns:r="http://schemas.openxmlformats.org/officeDocument/2006/relationships" r:id="rId1471" tgtFrame="_top"/>
          <a:extLst>
            <a:ext uri="{FF2B5EF4-FFF2-40B4-BE49-F238E27FC236}">
              <a16:creationId xmlns:a16="http://schemas.microsoft.com/office/drawing/2014/main" id="{8824E97A-23E5-472E-B10E-01D6EE5A3CBF}"/>
            </a:ext>
          </a:extLst>
        </xdr:cNvPr>
        <xdr:cNvSpPr>
          <a:spLocks noChangeAspect="1" noChangeArrowheads="1"/>
        </xdr:cNvSpPr>
      </xdr:nvSpPr>
      <xdr:spPr bwMode="auto">
        <a:xfrm>
          <a:off x="202565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737</xdr:row>
      <xdr:rowOff>0</xdr:rowOff>
    </xdr:from>
    <xdr:to>
      <xdr:col>2</xdr:col>
      <xdr:colOff>304800</xdr:colOff>
      <xdr:row>737</xdr:row>
      <xdr:rowOff>304800</xdr:rowOff>
    </xdr:to>
    <xdr:sp macro="" textlink="">
      <xdr:nvSpPr>
        <xdr:cNvPr id="28041" name="AutoShape 4489" descr="https://adas-server.mobiledrivetech.com/polarion/icons/default/enums/type_spike.gif">
          <a:hlinkClick xmlns:r="http://schemas.openxmlformats.org/officeDocument/2006/relationships" r:id="rId1472" tgtFrame="_blank"/>
          <a:extLst>
            <a:ext uri="{FF2B5EF4-FFF2-40B4-BE49-F238E27FC236}">
              <a16:creationId xmlns:a16="http://schemas.microsoft.com/office/drawing/2014/main" id="{77CDA758-2269-42D0-ADE3-53A55AF4348F}"/>
            </a:ext>
          </a:extLst>
        </xdr:cNvPr>
        <xdr:cNvSpPr>
          <a:spLocks noChangeAspect="1" noChangeArrowheads="1"/>
        </xdr:cNvSpPr>
      </xdr:nvSpPr>
      <xdr:spPr bwMode="auto">
        <a:xfrm>
          <a:off x="265430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737</xdr:row>
      <xdr:rowOff>0</xdr:rowOff>
    </xdr:from>
    <xdr:to>
      <xdr:col>3</xdr:col>
      <xdr:colOff>304800</xdr:colOff>
      <xdr:row>737</xdr:row>
      <xdr:rowOff>304800</xdr:rowOff>
    </xdr:to>
    <xdr:sp macro="" textlink="">
      <xdr:nvSpPr>
        <xdr:cNvPr id="28042" name="AutoShape 4490" descr="https://adas-server.mobiledrivetech.com/polarion/icons/default/enums/type_spike.gif">
          <a:hlinkClick xmlns:r="http://schemas.openxmlformats.org/officeDocument/2006/relationships" r:id="rId1472" tgtFrame="_top"/>
          <a:extLst>
            <a:ext uri="{FF2B5EF4-FFF2-40B4-BE49-F238E27FC236}">
              <a16:creationId xmlns:a16="http://schemas.microsoft.com/office/drawing/2014/main" id="{B13435FD-A7D5-4B33-B4D7-51FD6CC3CCBC}"/>
            </a:ext>
          </a:extLst>
        </xdr:cNvPr>
        <xdr:cNvSpPr>
          <a:spLocks noChangeAspect="1" noChangeArrowheads="1"/>
        </xdr:cNvSpPr>
      </xdr:nvSpPr>
      <xdr:spPr bwMode="auto">
        <a:xfrm>
          <a:off x="579755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738</xdr:row>
      <xdr:rowOff>0</xdr:rowOff>
    </xdr:from>
    <xdr:to>
      <xdr:col>0</xdr:col>
      <xdr:colOff>304800</xdr:colOff>
      <xdr:row>738</xdr:row>
      <xdr:rowOff>304800</xdr:rowOff>
    </xdr:to>
    <xdr:sp macro="" textlink="">
      <xdr:nvSpPr>
        <xdr:cNvPr id="28043" name="AutoShape 4491" descr="https://adas-server.mobiledrivetech.com/polarion/ria/images/suspect.gif">
          <a:extLst>
            <a:ext uri="{FF2B5EF4-FFF2-40B4-BE49-F238E27FC236}">
              <a16:creationId xmlns:a16="http://schemas.microsoft.com/office/drawing/2014/main" id="{B7F617C0-B70A-49B2-959D-9BFAAABB8658}"/>
            </a:ext>
          </a:extLst>
        </xdr:cNvPr>
        <xdr:cNvSpPr>
          <a:spLocks noChangeAspect="1" noChangeArrowheads="1"/>
        </xdr:cNvSpPr>
      </xdr:nvSpPr>
      <xdr:spPr bwMode="auto">
        <a:xfrm>
          <a:off x="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738</xdr:row>
      <xdr:rowOff>0</xdr:rowOff>
    </xdr:from>
    <xdr:to>
      <xdr:col>0</xdr:col>
      <xdr:colOff>615950</xdr:colOff>
      <xdr:row>738</xdr:row>
      <xdr:rowOff>304800</xdr:rowOff>
    </xdr:to>
    <xdr:sp macro="" textlink="">
      <xdr:nvSpPr>
        <xdr:cNvPr id="28044" name="AutoShape 4492">
          <a:extLst>
            <a:ext uri="{FF2B5EF4-FFF2-40B4-BE49-F238E27FC236}">
              <a16:creationId xmlns:a16="http://schemas.microsoft.com/office/drawing/2014/main" id="{7E68E4DE-F35E-424B-92DD-703AE8AD5E49}"/>
            </a:ext>
          </a:extLst>
        </xdr:cNvPr>
        <xdr:cNvSpPr>
          <a:spLocks noChangeAspect="1" noChangeArrowheads="1"/>
        </xdr:cNvSpPr>
      </xdr:nvSpPr>
      <xdr:spPr bwMode="auto">
        <a:xfrm>
          <a:off x="31115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738</xdr:row>
      <xdr:rowOff>0</xdr:rowOff>
    </xdr:from>
    <xdr:to>
      <xdr:col>0</xdr:col>
      <xdr:colOff>927100</xdr:colOff>
      <xdr:row>738</xdr:row>
      <xdr:rowOff>304800</xdr:rowOff>
    </xdr:to>
    <xdr:sp macro="" textlink="">
      <xdr:nvSpPr>
        <xdr:cNvPr id="28045" name="AutoShape 4493" descr="https://adas-server.mobiledrivetech.com/polarion/icons/default/enums/type_purple_spec.png">
          <a:hlinkClick xmlns:r="http://schemas.openxmlformats.org/officeDocument/2006/relationships" r:id="rId1473" tgtFrame="_blank"/>
          <a:extLst>
            <a:ext uri="{FF2B5EF4-FFF2-40B4-BE49-F238E27FC236}">
              <a16:creationId xmlns:a16="http://schemas.microsoft.com/office/drawing/2014/main" id="{6F72CB15-4542-4663-8A22-7E84D3E636BD}"/>
            </a:ext>
          </a:extLst>
        </xdr:cNvPr>
        <xdr:cNvSpPr>
          <a:spLocks noChangeAspect="1" noChangeArrowheads="1"/>
        </xdr:cNvSpPr>
      </xdr:nvSpPr>
      <xdr:spPr bwMode="auto">
        <a:xfrm>
          <a:off x="62230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738</xdr:row>
      <xdr:rowOff>0</xdr:rowOff>
    </xdr:from>
    <xdr:to>
      <xdr:col>1</xdr:col>
      <xdr:colOff>304800</xdr:colOff>
      <xdr:row>738</xdr:row>
      <xdr:rowOff>304800</xdr:rowOff>
    </xdr:to>
    <xdr:sp macro="" textlink="">
      <xdr:nvSpPr>
        <xdr:cNvPr id="28046" name="AutoShape 4494" descr="https://adas-server.mobiledrivetech.com/polarion/icons/default/enums/type_purple_spec.png">
          <a:hlinkClick xmlns:r="http://schemas.openxmlformats.org/officeDocument/2006/relationships" r:id="rId1473" tgtFrame="_top"/>
          <a:extLst>
            <a:ext uri="{FF2B5EF4-FFF2-40B4-BE49-F238E27FC236}">
              <a16:creationId xmlns:a16="http://schemas.microsoft.com/office/drawing/2014/main" id="{74B0D5F3-AAFB-4F23-96F7-62E7027F9B0C}"/>
            </a:ext>
          </a:extLst>
        </xdr:cNvPr>
        <xdr:cNvSpPr>
          <a:spLocks noChangeAspect="1" noChangeArrowheads="1"/>
        </xdr:cNvSpPr>
      </xdr:nvSpPr>
      <xdr:spPr bwMode="auto">
        <a:xfrm>
          <a:off x="202565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738</xdr:row>
      <xdr:rowOff>0</xdr:rowOff>
    </xdr:from>
    <xdr:to>
      <xdr:col>2</xdr:col>
      <xdr:colOff>304800</xdr:colOff>
      <xdr:row>738</xdr:row>
      <xdr:rowOff>304800</xdr:rowOff>
    </xdr:to>
    <xdr:sp macro="" textlink="">
      <xdr:nvSpPr>
        <xdr:cNvPr id="28047" name="AutoShape 4495" descr="https://adas-server.mobiledrivetech.com/polarion/icons/default/enums/type_spike.gif">
          <a:hlinkClick xmlns:r="http://schemas.openxmlformats.org/officeDocument/2006/relationships" r:id="rId1474" tgtFrame="_blank"/>
          <a:extLst>
            <a:ext uri="{FF2B5EF4-FFF2-40B4-BE49-F238E27FC236}">
              <a16:creationId xmlns:a16="http://schemas.microsoft.com/office/drawing/2014/main" id="{7F27947E-627E-4BD5-A176-E654B12A1A5E}"/>
            </a:ext>
          </a:extLst>
        </xdr:cNvPr>
        <xdr:cNvSpPr>
          <a:spLocks noChangeAspect="1" noChangeArrowheads="1"/>
        </xdr:cNvSpPr>
      </xdr:nvSpPr>
      <xdr:spPr bwMode="auto">
        <a:xfrm>
          <a:off x="265430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738</xdr:row>
      <xdr:rowOff>0</xdr:rowOff>
    </xdr:from>
    <xdr:to>
      <xdr:col>3</xdr:col>
      <xdr:colOff>304800</xdr:colOff>
      <xdr:row>738</xdr:row>
      <xdr:rowOff>304800</xdr:rowOff>
    </xdr:to>
    <xdr:sp macro="" textlink="">
      <xdr:nvSpPr>
        <xdr:cNvPr id="28048" name="AutoShape 4496" descr="https://adas-server.mobiledrivetech.com/polarion/icons/default/enums/type_spike.gif">
          <a:hlinkClick xmlns:r="http://schemas.openxmlformats.org/officeDocument/2006/relationships" r:id="rId1474" tgtFrame="_top"/>
          <a:extLst>
            <a:ext uri="{FF2B5EF4-FFF2-40B4-BE49-F238E27FC236}">
              <a16:creationId xmlns:a16="http://schemas.microsoft.com/office/drawing/2014/main" id="{977FF42D-6D38-4AE5-847D-B5E6D3B9F160}"/>
            </a:ext>
          </a:extLst>
        </xdr:cNvPr>
        <xdr:cNvSpPr>
          <a:spLocks noChangeAspect="1" noChangeArrowheads="1"/>
        </xdr:cNvSpPr>
      </xdr:nvSpPr>
      <xdr:spPr bwMode="auto">
        <a:xfrm>
          <a:off x="5797550" y="480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739</xdr:row>
      <xdr:rowOff>0</xdr:rowOff>
    </xdr:from>
    <xdr:to>
      <xdr:col>0</xdr:col>
      <xdr:colOff>304800</xdr:colOff>
      <xdr:row>739</xdr:row>
      <xdr:rowOff>304800</xdr:rowOff>
    </xdr:to>
    <xdr:sp macro="" textlink="">
      <xdr:nvSpPr>
        <xdr:cNvPr id="28049" name="AutoShape 4497" descr="https://adas-server.mobiledrivetech.com/polarion/ria/images/suspect.gif">
          <a:extLst>
            <a:ext uri="{FF2B5EF4-FFF2-40B4-BE49-F238E27FC236}">
              <a16:creationId xmlns:a16="http://schemas.microsoft.com/office/drawing/2014/main" id="{866B8C02-C93E-4729-A293-40DCB2A17D77}"/>
            </a:ext>
          </a:extLst>
        </xdr:cNvPr>
        <xdr:cNvSpPr>
          <a:spLocks noChangeAspect="1" noChangeArrowheads="1"/>
        </xdr:cNvSpPr>
      </xdr:nvSpPr>
      <xdr:spPr bwMode="auto">
        <a:xfrm>
          <a:off x="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739</xdr:row>
      <xdr:rowOff>0</xdr:rowOff>
    </xdr:from>
    <xdr:to>
      <xdr:col>0</xdr:col>
      <xdr:colOff>615950</xdr:colOff>
      <xdr:row>739</xdr:row>
      <xdr:rowOff>304800</xdr:rowOff>
    </xdr:to>
    <xdr:sp macro="" textlink="">
      <xdr:nvSpPr>
        <xdr:cNvPr id="28050" name="AutoShape 4498">
          <a:extLst>
            <a:ext uri="{FF2B5EF4-FFF2-40B4-BE49-F238E27FC236}">
              <a16:creationId xmlns:a16="http://schemas.microsoft.com/office/drawing/2014/main" id="{7B7B2878-7EDD-4BF9-B97D-AE22AEA66467}"/>
            </a:ext>
          </a:extLst>
        </xdr:cNvPr>
        <xdr:cNvSpPr>
          <a:spLocks noChangeAspect="1" noChangeArrowheads="1"/>
        </xdr:cNvSpPr>
      </xdr:nvSpPr>
      <xdr:spPr bwMode="auto">
        <a:xfrm>
          <a:off x="31115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739</xdr:row>
      <xdr:rowOff>0</xdr:rowOff>
    </xdr:from>
    <xdr:to>
      <xdr:col>0</xdr:col>
      <xdr:colOff>927100</xdr:colOff>
      <xdr:row>739</xdr:row>
      <xdr:rowOff>304800</xdr:rowOff>
    </xdr:to>
    <xdr:sp macro="" textlink="">
      <xdr:nvSpPr>
        <xdr:cNvPr id="28051" name="AutoShape 4499" descr="https://adas-server.mobiledrivetech.com/polarion/icons/default/enums/type_purple_spec.png">
          <a:hlinkClick xmlns:r="http://schemas.openxmlformats.org/officeDocument/2006/relationships" r:id="rId1475" tgtFrame="_blank"/>
          <a:extLst>
            <a:ext uri="{FF2B5EF4-FFF2-40B4-BE49-F238E27FC236}">
              <a16:creationId xmlns:a16="http://schemas.microsoft.com/office/drawing/2014/main" id="{6B3C8A03-3B88-4662-BDD7-60EF3D79CF98}"/>
            </a:ext>
          </a:extLst>
        </xdr:cNvPr>
        <xdr:cNvSpPr>
          <a:spLocks noChangeAspect="1" noChangeArrowheads="1"/>
        </xdr:cNvSpPr>
      </xdr:nvSpPr>
      <xdr:spPr bwMode="auto">
        <a:xfrm>
          <a:off x="62230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739</xdr:row>
      <xdr:rowOff>0</xdr:rowOff>
    </xdr:from>
    <xdr:to>
      <xdr:col>1</xdr:col>
      <xdr:colOff>304800</xdr:colOff>
      <xdr:row>739</xdr:row>
      <xdr:rowOff>304800</xdr:rowOff>
    </xdr:to>
    <xdr:sp macro="" textlink="">
      <xdr:nvSpPr>
        <xdr:cNvPr id="28052" name="AutoShape 4500" descr="https://adas-server.mobiledrivetech.com/polarion/icons/default/enums/type_purple_spec.png">
          <a:hlinkClick xmlns:r="http://schemas.openxmlformats.org/officeDocument/2006/relationships" r:id="rId1475" tgtFrame="_top"/>
          <a:extLst>
            <a:ext uri="{FF2B5EF4-FFF2-40B4-BE49-F238E27FC236}">
              <a16:creationId xmlns:a16="http://schemas.microsoft.com/office/drawing/2014/main" id="{F6178042-E850-459B-B660-456A5A69D982}"/>
            </a:ext>
          </a:extLst>
        </xdr:cNvPr>
        <xdr:cNvSpPr>
          <a:spLocks noChangeAspect="1" noChangeArrowheads="1"/>
        </xdr:cNvSpPr>
      </xdr:nvSpPr>
      <xdr:spPr bwMode="auto">
        <a:xfrm>
          <a:off x="202565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739</xdr:row>
      <xdr:rowOff>0</xdr:rowOff>
    </xdr:from>
    <xdr:to>
      <xdr:col>2</xdr:col>
      <xdr:colOff>304800</xdr:colOff>
      <xdr:row>739</xdr:row>
      <xdr:rowOff>304800</xdr:rowOff>
    </xdr:to>
    <xdr:sp macro="" textlink="">
      <xdr:nvSpPr>
        <xdr:cNvPr id="28053" name="AutoShape 4501" descr="https://adas-server.mobiledrivetech.com/polarion/icons/default/enums/type_spike.gif">
          <a:hlinkClick xmlns:r="http://schemas.openxmlformats.org/officeDocument/2006/relationships" r:id="rId1476" tgtFrame="_blank"/>
          <a:extLst>
            <a:ext uri="{FF2B5EF4-FFF2-40B4-BE49-F238E27FC236}">
              <a16:creationId xmlns:a16="http://schemas.microsoft.com/office/drawing/2014/main" id="{F2DF5C2F-0D30-4A6F-95E1-EF6EEF29F8C2}"/>
            </a:ext>
          </a:extLst>
        </xdr:cNvPr>
        <xdr:cNvSpPr>
          <a:spLocks noChangeAspect="1" noChangeArrowheads="1"/>
        </xdr:cNvSpPr>
      </xdr:nvSpPr>
      <xdr:spPr bwMode="auto">
        <a:xfrm>
          <a:off x="265430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739</xdr:row>
      <xdr:rowOff>0</xdr:rowOff>
    </xdr:from>
    <xdr:to>
      <xdr:col>3</xdr:col>
      <xdr:colOff>304800</xdr:colOff>
      <xdr:row>739</xdr:row>
      <xdr:rowOff>304800</xdr:rowOff>
    </xdr:to>
    <xdr:sp macro="" textlink="">
      <xdr:nvSpPr>
        <xdr:cNvPr id="28054" name="AutoShape 4502" descr="https://adas-server.mobiledrivetech.com/polarion/icons/default/enums/type_spike.gif">
          <a:hlinkClick xmlns:r="http://schemas.openxmlformats.org/officeDocument/2006/relationships" r:id="rId1476" tgtFrame="_top"/>
          <a:extLst>
            <a:ext uri="{FF2B5EF4-FFF2-40B4-BE49-F238E27FC236}">
              <a16:creationId xmlns:a16="http://schemas.microsoft.com/office/drawing/2014/main" id="{D0504299-4B3F-4E35-9160-2CDEF89C5A16}"/>
            </a:ext>
          </a:extLst>
        </xdr:cNvPr>
        <xdr:cNvSpPr>
          <a:spLocks noChangeAspect="1" noChangeArrowheads="1"/>
        </xdr:cNvSpPr>
      </xdr:nvSpPr>
      <xdr:spPr bwMode="auto">
        <a:xfrm>
          <a:off x="5797550" y="481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740</xdr:row>
      <xdr:rowOff>0</xdr:rowOff>
    </xdr:from>
    <xdr:to>
      <xdr:col>0</xdr:col>
      <xdr:colOff>304800</xdr:colOff>
      <xdr:row>740</xdr:row>
      <xdr:rowOff>304800</xdr:rowOff>
    </xdr:to>
    <xdr:sp macro="" textlink="">
      <xdr:nvSpPr>
        <xdr:cNvPr id="28055" name="AutoShape 4503" descr="https://adas-server.mobiledrivetech.com/polarion/ria/images/suspect.gif">
          <a:extLst>
            <a:ext uri="{FF2B5EF4-FFF2-40B4-BE49-F238E27FC236}">
              <a16:creationId xmlns:a16="http://schemas.microsoft.com/office/drawing/2014/main" id="{B3FA5468-C77B-4BC7-A8F6-415650ECE202}"/>
            </a:ext>
          </a:extLst>
        </xdr:cNvPr>
        <xdr:cNvSpPr>
          <a:spLocks noChangeAspect="1" noChangeArrowheads="1"/>
        </xdr:cNvSpPr>
      </xdr:nvSpPr>
      <xdr:spPr bwMode="auto">
        <a:xfrm>
          <a:off x="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740</xdr:row>
      <xdr:rowOff>0</xdr:rowOff>
    </xdr:from>
    <xdr:to>
      <xdr:col>0</xdr:col>
      <xdr:colOff>615950</xdr:colOff>
      <xdr:row>740</xdr:row>
      <xdr:rowOff>304800</xdr:rowOff>
    </xdr:to>
    <xdr:sp macro="" textlink="">
      <xdr:nvSpPr>
        <xdr:cNvPr id="28056" name="AutoShape 4504">
          <a:extLst>
            <a:ext uri="{FF2B5EF4-FFF2-40B4-BE49-F238E27FC236}">
              <a16:creationId xmlns:a16="http://schemas.microsoft.com/office/drawing/2014/main" id="{EEF40E0E-A7A7-4C73-A842-DD625474E1A8}"/>
            </a:ext>
          </a:extLst>
        </xdr:cNvPr>
        <xdr:cNvSpPr>
          <a:spLocks noChangeAspect="1" noChangeArrowheads="1"/>
        </xdr:cNvSpPr>
      </xdr:nvSpPr>
      <xdr:spPr bwMode="auto">
        <a:xfrm>
          <a:off x="31115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740</xdr:row>
      <xdr:rowOff>0</xdr:rowOff>
    </xdr:from>
    <xdr:to>
      <xdr:col>0</xdr:col>
      <xdr:colOff>927100</xdr:colOff>
      <xdr:row>740</xdr:row>
      <xdr:rowOff>304800</xdr:rowOff>
    </xdr:to>
    <xdr:sp macro="" textlink="">
      <xdr:nvSpPr>
        <xdr:cNvPr id="28057" name="AutoShape 4505" descr="https://adas-server.mobiledrivetech.com/polarion/icons/default/enums/type_purple_spec.png">
          <a:hlinkClick xmlns:r="http://schemas.openxmlformats.org/officeDocument/2006/relationships" r:id="rId1477" tgtFrame="_blank"/>
          <a:extLst>
            <a:ext uri="{FF2B5EF4-FFF2-40B4-BE49-F238E27FC236}">
              <a16:creationId xmlns:a16="http://schemas.microsoft.com/office/drawing/2014/main" id="{914BFE50-E098-4CAB-9132-CC41B67CE973}"/>
            </a:ext>
          </a:extLst>
        </xdr:cNvPr>
        <xdr:cNvSpPr>
          <a:spLocks noChangeAspect="1" noChangeArrowheads="1"/>
        </xdr:cNvSpPr>
      </xdr:nvSpPr>
      <xdr:spPr bwMode="auto">
        <a:xfrm>
          <a:off x="62230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740</xdr:row>
      <xdr:rowOff>0</xdr:rowOff>
    </xdr:from>
    <xdr:to>
      <xdr:col>1</xdr:col>
      <xdr:colOff>304800</xdr:colOff>
      <xdr:row>740</xdr:row>
      <xdr:rowOff>304800</xdr:rowOff>
    </xdr:to>
    <xdr:sp macro="" textlink="">
      <xdr:nvSpPr>
        <xdr:cNvPr id="28058" name="AutoShape 4506" descr="https://adas-server.mobiledrivetech.com/polarion/icons/default/enums/type_purple_spec.png">
          <a:hlinkClick xmlns:r="http://schemas.openxmlformats.org/officeDocument/2006/relationships" r:id="rId1477" tgtFrame="_top"/>
          <a:extLst>
            <a:ext uri="{FF2B5EF4-FFF2-40B4-BE49-F238E27FC236}">
              <a16:creationId xmlns:a16="http://schemas.microsoft.com/office/drawing/2014/main" id="{5F9B5DEF-61EF-454B-BD1B-A50CFCACACFD}"/>
            </a:ext>
          </a:extLst>
        </xdr:cNvPr>
        <xdr:cNvSpPr>
          <a:spLocks noChangeAspect="1" noChangeArrowheads="1"/>
        </xdr:cNvSpPr>
      </xdr:nvSpPr>
      <xdr:spPr bwMode="auto">
        <a:xfrm>
          <a:off x="202565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740</xdr:row>
      <xdr:rowOff>0</xdr:rowOff>
    </xdr:from>
    <xdr:to>
      <xdr:col>2</xdr:col>
      <xdr:colOff>304800</xdr:colOff>
      <xdr:row>740</xdr:row>
      <xdr:rowOff>304800</xdr:rowOff>
    </xdr:to>
    <xdr:sp macro="" textlink="">
      <xdr:nvSpPr>
        <xdr:cNvPr id="28059" name="AutoShape 4507" descr="https://adas-server.mobiledrivetech.com/polarion/icons/default/enums/type_spike.gif">
          <a:hlinkClick xmlns:r="http://schemas.openxmlformats.org/officeDocument/2006/relationships" r:id="rId1478" tgtFrame="_blank"/>
          <a:extLst>
            <a:ext uri="{FF2B5EF4-FFF2-40B4-BE49-F238E27FC236}">
              <a16:creationId xmlns:a16="http://schemas.microsoft.com/office/drawing/2014/main" id="{6CDC36AA-C0B1-4B18-92A4-DDBCBB303737}"/>
            </a:ext>
          </a:extLst>
        </xdr:cNvPr>
        <xdr:cNvSpPr>
          <a:spLocks noChangeAspect="1" noChangeArrowheads="1"/>
        </xdr:cNvSpPr>
      </xdr:nvSpPr>
      <xdr:spPr bwMode="auto">
        <a:xfrm>
          <a:off x="265430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740</xdr:row>
      <xdr:rowOff>0</xdr:rowOff>
    </xdr:from>
    <xdr:to>
      <xdr:col>3</xdr:col>
      <xdr:colOff>304800</xdr:colOff>
      <xdr:row>740</xdr:row>
      <xdr:rowOff>304800</xdr:rowOff>
    </xdr:to>
    <xdr:sp macro="" textlink="">
      <xdr:nvSpPr>
        <xdr:cNvPr id="28060" name="AutoShape 4508" descr="https://adas-server.mobiledrivetech.com/polarion/icons/default/enums/type_spike.gif">
          <a:hlinkClick xmlns:r="http://schemas.openxmlformats.org/officeDocument/2006/relationships" r:id="rId1478" tgtFrame="_top"/>
          <a:extLst>
            <a:ext uri="{FF2B5EF4-FFF2-40B4-BE49-F238E27FC236}">
              <a16:creationId xmlns:a16="http://schemas.microsoft.com/office/drawing/2014/main" id="{2E60914F-67A5-4733-A1C0-1ABA5E986823}"/>
            </a:ext>
          </a:extLst>
        </xdr:cNvPr>
        <xdr:cNvSpPr>
          <a:spLocks noChangeAspect="1" noChangeArrowheads="1"/>
        </xdr:cNvSpPr>
      </xdr:nvSpPr>
      <xdr:spPr bwMode="auto">
        <a:xfrm>
          <a:off x="5797550" y="4817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xdr:row>
      <xdr:rowOff>0</xdr:rowOff>
    </xdr:from>
    <xdr:to>
      <xdr:col>0</xdr:col>
      <xdr:colOff>304800</xdr:colOff>
      <xdr:row>741</xdr:row>
      <xdr:rowOff>304800</xdr:rowOff>
    </xdr:to>
    <xdr:sp macro="" textlink="">
      <xdr:nvSpPr>
        <xdr:cNvPr id="28061" name="AutoShape 4509" descr="https://adas-server.mobiledrivetech.com/polarion/ria/images/suspect.gif">
          <a:extLst>
            <a:ext uri="{FF2B5EF4-FFF2-40B4-BE49-F238E27FC236}">
              <a16:creationId xmlns:a16="http://schemas.microsoft.com/office/drawing/2014/main" id="{061FF809-44A9-42E1-994F-A2F15C79E45B}"/>
            </a:ext>
          </a:extLst>
        </xdr:cNvPr>
        <xdr:cNvSpPr>
          <a:spLocks noChangeAspect="1" noChangeArrowheads="1"/>
        </xdr:cNvSpPr>
      </xdr:nvSpPr>
      <xdr:spPr bwMode="auto">
        <a:xfrm>
          <a:off x="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741</xdr:row>
      <xdr:rowOff>0</xdr:rowOff>
    </xdr:from>
    <xdr:to>
      <xdr:col>0</xdr:col>
      <xdr:colOff>615950</xdr:colOff>
      <xdr:row>741</xdr:row>
      <xdr:rowOff>304800</xdr:rowOff>
    </xdr:to>
    <xdr:sp macro="" textlink="">
      <xdr:nvSpPr>
        <xdr:cNvPr id="28062" name="AutoShape 4510">
          <a:extLst>
            <a:ext uri="{FF2B5EF4-FFF2-40B4-BE49-F238E27FC236}">
              <a16:creationId xmlns:a16="http://schemas.microsoft.com/office/drawing/2014/main" id="{B2C99044-64DC-4D0D-BFB8-638F37D7D725}"/>
            </a:ext>
          </a:extLst>
        </xdr:cNvPr>
        <xdr:cNvSpPr>
          <a:spLocks noChangeAspect="1" noChangeArrowheads="1"/>
        </xdr:cNvSpPr>
      </xdr:nvSpPr>
      <xdr:spPr bwMode="auto">
        <a:xfrm>
          <a:off x="31115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741</xdr:row>
      <xdr:rowOff>0</xdr:rowOff>
    </xdr:from>
    <xdr:to>
      <xdr:col>0</xdr:col>
      <xdr:colOff>927100</xdr:colOff>
      <xdr:row>741</xdr:row>
      <xdr:rowOff>304800</xdr:rowOff>
    </xdr:to>
    <xdr:sp macro="" textlink="">
      <xdr:nvSpPr>
        <xdr:cNvPr id="28063" name="AutoShape 4511" descr="https://adas-server.mobiledrivetech.com/polarion/icons/default/enums/type_purple_spec.png">
          <a:hlinkClick xmlns:r="http://schemas.openxmlformats.org/officeDocument/2006/relationships" r:id="rId1479" tgtFrame="_blank"/>
          <a:extLst>
            <a:ext uri="{FF2B5EF4-FFF2-40B4-BE49-F238E27FC236}">
              <a16:creationId xmlns:a16="http://schemas.microsoft.com/office/drawing/2014/main" id="{D55F2720-EDDD-4951-B2D2-335F01835024}"/>
            </a:ext>
          </a:extLst>
        </xdr:cNvPr>
        <xdr:cNvSpPr>
          <a:spLocks noChangeAspect="1" noChangeArrowheads="1"/>
        </xdr:cNvSpPr>
      </xdr:nvSpPr>
      <xdr:spPr bwMode="auto">
        <a:xfrm>
          <a:off x="62230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741</xdr:row>
      <xdr:rowOff>0</xdr:rowOff>
    </xdr:from>
    <xdr:to>
      <xdr:col>1</xdr:col>
      <xdr:colOff>304800</xdr:colOff>
      <xdr:row>741</xdr:row>
      <xdr:rowOff>304800</xdr:rowOff>
    </xdr:to>
    <xdr:sp macro="" textlink="">
      <xdr:nvSpPr>
        <xdr:cNvPr id="28064" name="AutoShape 4512" descr="https://adas-server.mobiledrivetech.com/polarion/icons/default/enums/type_purple_spec.png">
          <a:hlinkClick xmlns:r="http://schemas.openxmlformats.org/officeDocument/2006/relationships" r:id="rId1479" tgtFrame="_top"/>
          <a:extLst>
            <a:ext uri="{FF2B5EF4-FFF2-40B4-BE49-F238E27FC236}">
              <a16:creationId xmlns:a16="http://schemas.microsoft.com/office/drawing/2014/main" id="{B17F7AEF-BB36-4A66-8EDE-BB9380F40B3E}"/>
            </a:ext>
          </a:extLst>
        </xdr:cNvPr>
        <xdr:cNvSpPr>
          <a:spLocks noChangeAspect="1" noChangeArrowheads="1"/>
        </xdr:cNvSpPr>
      </xdr:nvSpPr>
      <xdr:spPr bwMode="auto">
        <a:xfrm>
          <a:off x="202565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741</xdr:row>
      <xdr:rowOff>0</xdr:rowOff>
    </xdr:from>
    <xdr:to>
      <xdr:col>2</xdr:col>
      <xdr:colOff>304800</xdr:colOff>
      <xdr:row>741</xdr:row>
      <xdr:rowOff>304800</xdr:rowOff>
    </xdr:to>
    <xdr:sp macro="" textlink="">
      <xdr:nvSpPr>
        <xdr:cNvPr id="28065" name="AutoShape 4513" descr="https://adas-server.mobiledrivetech.com/polarion/icons/default/enums/type_spike.gif">
          <a:hlinkClick xmlns:r="http://schemas.openxmlformats.org/officeDocument/2006/relationships" r:id="rId1480" tgtFrame="_blank"/>
          <a:extLst>
            <a:ext uri="{FF2B5EF4-FFF2-40B4-BE49-F238E27FC236}">
              <a16:creationId xmlns:a16="http://schemas.microsoft.com/office/drawing/2014/main" id="{3832E08A-04B5-4538-B38E-46FBE17DC6F1}"/>
            </a:ext>
          </a:extLst>
        </xdr:cNvPr>
        <xdr:cNvSpPr>
          <a:spLocks noChangeAspect="1" noChangeArrowheads="1"/>
        </xdr:cNvSpPr>
      </xdr:nvSpPr>
      <xdr:spPr bwMode="auto">
        <a:xfrm>
          <a:off x="265430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741</xdr:row>
      <xdr:rowOff>0</xdr:rowOff>
    </xdr:from>
    <xdr:to>
      <xdr:col>3</xdr:col>
      <xdr:colOff>304800</xdr:colOff>
      <xdr:row>741</xdr:row>
      <xdr:rowOff>304800</xdr:rowOff>
    </xdr:to>
    <xdr:sp macro="" textlink="">
      <xdr:nvSpPr>
        <xdr:cNvPr id="28066" name="AutoShape 4514" descr="https://adas-server.mobiledrivetech.com/polarion/icons/default/enums/type_spike.gif">
          <a:hlinkClick xmlns:r="http://schemas.openxmlformats.org/officeDocument/2006/relationships" r:id="rId1480" tgtFrame="_top"/>
          <a:extLst>
            <a:ext uri="{FF2B5EF4-FFF2-40B4-BE49-F238E27FC236}">
              <a16:creationId xmlns:a16="http://schemas.microsoft.com/office/drawing/2014/main" id="{2DE10D50-B869-4C6B-84B5-7D06C27F97E8}"/>
            </a:ext>
          </a:extLst>
        </xdr:cNvPr>
        <xdr:cNvSpPr>
          <a:spLocks noChangeAspect="1" noChangeArrowheads="1"/>
        </xdr:cNvSpPr>
      </xdr:nvSpPr>
      <xdr:spPr bwMode="auto">
        <a:xfrm>
          <a:off x="5797550" y="4824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742</xdr:row>
      <xdr:rowOff>0</xdr:rowOff>
    </xdr:from>
    <xdr:to>
      <xdr:col>0</xdr:col>
      <xdr:colOff>304800</xdr:colOff>
      <xdr:row>742</xdr:row>
      <xdr:rowOff>304800</xdr:rowOff>
    </xdr:to>
    <xdr:sp macro="" textlink="">
      <xdr:nvSpPr>
        <xdr:cNvPr id="28067" name="AutoShape 4515" descr="https://adas-server.mobiledrivetech.com/polarion/ria/images/suspect.gif">
          <a:extLst>
            <a:ext uri="{FF2B5EF4-FFF2-40B4-BE49-F238E27FC236}">
              <a16:creationId xmlns:a16="http://schemas.microsoft.com/office/drawing/2014/main" id="{3ECF4682-C6C7-4CE0-A53F-B3B3F182EE4E}"/>
            </a:ext>
          </a:extLst>
        </xdr:cNvPr>
        <xdr:cNvSpPr>
          <a:spLocks noChangeAspect="1" noChangeArrowheads="1"/>
        </xdr:cNvSpPr>
      </xdr:nvSpPr>
      <xdr:spPr bwMode="auto">
        <a:xfrm>
          <a:off x="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742</xdr:row>
      <xdr:rowOff>0</xdr:rowOff>
    </xdr:from>
    <xdr:to>
      <xdr:col>0</xdr:col>
      <xdr:colOff>615950</xdr:colOff>
      <xdr:row>742</xdr:row>
      <xdr:rowOff>304800</xdr:rowOff>
    </xdr:to>
    <xdr:sp macro="" textlink="">
      <xdr:nvSpPr>
        <xdr:cNvPr id="28068" name="AutoShape 4516">
          <a:extLst>
            <a:ext uri="{FF2B5EF4-FFF2-40B4-BE49-F238E27FC236}">
              <a16:creationId xmlns:a16="http://schemas.microsoft.com/office/drawing/2014/main" id="{5F9B9A1F-B723-416F-AED2-0C09CB187E70}"/>
            </a:ext>
          </a:extLst>
        </xdr:cNvPr>
        <xdr:cNvSpPr>
          <a:spLocks noChangeAspect="1" noChangeArrowheads="1"/>
        </xdr:cNvSpPr>
      </xdr:nvSpPr>
      <xdr:spPr bwMode="auto">
        <a:xfrm>
          <a:off x="31115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742</xdr:row>
      <xdr:rowOff>0</xdr:rowOff>
    </xdr:from>
    <xdr:to>
      <xdr:col>0</xdr:col>
      <xdr:colOff>927100</xdr:colOff>
      <xdr:row>742</xdr:row>
      <xdr:rowOff>304800</xdr:rowOff>
    </xdr:to>
    <xdr:sp macro="" textlink="">
      <xdr:nvSpPr>
        <xdr:cNvPr id="28069" name="AutoShape 4517" descr="https://adas-server.mobiledrivetech.com/polarion/icons/default/enums/type_purple_spec.png">
          <a:hlinkClick xmlns:r="http://schemas.openxmlformats.org/officeDocument/2006/relationships" r:id="rId1481" tgtFrame="_blank"/>
          <a:extLst>
            <a:ext uri="{FF2B5EF4-FFF2-40B4-BE49-F238E27FC236}">
              <a16:creationId xmlns:a16="http://schemas.microsoft.com/office/drawing/2014/main" id="{E5901E56-9628-4956-8A0B-32C42F4BFF37}"/>
            </a:ext>
          </a:extLst>
        </xdr:cNvPr>
        <xdr:cNvSpPr>
          <a:spLocks noChangeAspect="1" noChangeArrowheads="1"/>
        </xdr:cNvSpPr>
      </xdr:nvSpPr>
      <xdr:spPr bwMode="auto">
        <a:xfrm>
          <a:off x="62230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742</xdr:row>
      <xdr:rowOff>0</xdr:rowOff>
    </xdr:from>
    <xdr:to>
      <xdr:col>1</xdr:col>
      <xdr:colOff>304800</xdr:colOff>
      <xdr:row>742</xdr:row>
      <xdr:rowOff>304800</xdr:rowOff>
    </xdr:to>
    <xdr:sp macro="" textlink="">
      <xdr:nvSpPr>
        <xdr:cNvPr id="28070" name="AutoShape 4518" descr="https://adas-server.mobiledrivetech.com/polarion/icons/default/enums/type_purple_spec.png">
          <a:hlinkClick xmlns:r="http://schemas.openxmlformats.org/officeDocument/2006/relationships" r:id="rId1481" tgtFrame="_top"/>
          <a:extLst>
            <a:ext uri="{FF2B5EF4-FFF2-40B4-BE49-F238E27FC236}">
              <a16:creationId xmlns:a16="http://schemas.microsoft.com/office/drawing/2014/main" id="{356DD003-0AD8-4CDF-9807-D1DD425C0BDA}"/>
            </a:ext>
          </a:extLst>
        </xdr:cNvPr>
        <xdr:cNvSpPr>
          <a:spLocks noChangeAspect="1" noChangeArrowheads="1"/>
        </xdr:cNvSpPr>
      </xdr:nvSpPr>
      <xdr:spPr bwMode="auto">
        <a:xfrm>
          <a:off x="202565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742</xdr:row>
      <xdr:rowOff>0</xdr:rowOff>
    </xdr:from>
    <xdr:to>
      <xdr:col>2</xdr:col>
      <xdr:colOff>304800</xdr:colOff>
      <xdr:row>742</xdr:row>
      <xdr:rowOff>304800</xdr:rowOff>
    </xdr:to>
    <xdr:sp macro="" textlink="">
      <xdr:nvSpPr>
        <xdr:cNvPr id="28071" name="AutoShape 4519" descr="https://adas-server.mobiledrivetech.com/polarion/icons/default/enums/type_spike.gif">
          <a:hlinkClick xmlns:r="http://schemas.openxmlformats.org/officeDocument/2006/relationships" r:id="rId1482" tgtFrame="_blank"/>
          <a:extLst>
            <a:ext uri="{FF2B5EF4-FFF2-40B4-BE49-F238E27FC236}">
              <a16:creationId xmlns:a16="http://schemas.microsoft.com/office/drawing/2014/main" id="{59E10F52-DDCC-40B1-9DDE-07D4E7299800}"/>
            </a:ext>
          </a:extLst>
        </xdr:cNvPr>
        <xdr:cNvSpPr>
          <a:spLocks noChangeAspect="1" noChangeArrowheads="1"/>
        </xdr:cNvSpPr>
      </xdr:nvSpPr>
      <xdr:spPr bwMode="auto">
        <a:xfrm>
          <a:off x="265430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742</xdr:row>
      <xdr:rowOff>0</xdr:rowOff>
    </xdr:from>
    <xdr:to>
      <xdr:col>3</xdr:col>
      <xdr:colOff>304800</xdr:colOff>
      <xdr:row>742</xdr:row>
      <xdr:rowOff>304800</xdr:rowOff>
    </xdr:to>
    <xdr:sp macro="" textlink="">
      <xdr:nvSpPr>
        <xdr:cNvPr id="28072" name="AutoShape 4520" descr="https://adas-server.mobiledrivetech.com/polarion/icons/default/enums/type_spike.gif">
          <a:hlinkClick xmlns:r="http://schemas.openxmlformats.org/officeDocument/2006/relationships" r:id="rId1482" tgtFrame="_top"/>
          <a:extLst>
            <a:ext uri="{FF2B5EF4-FFF2-40B4-BE49-F238E27FC236}">
              <a16:creationId xmlns:a16="http://schemas.microsoft.com/office/drawing/2014/main" id="{42DEB3CF-5F4A-4B04-98B4-69C3F8B6C483}"/>
            </a:ext>
          </a:extLst>
        </xdr:cNvPr>
        <xdr:cNvSpPr>
          <a:spLocks noChangeAspect="1" noChangeArrowheads="1"/>
        </xdr:cNvSpPr>
      </xdr:nvSpPr>
      <xdr:spPr bwMode="auto">
        <a:xfrm>
          <a:off x="5797550" y="4830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743</xdr:row>
      <xdr:rowOff>0</xdr:rowOff>
    </xdr:from>
    <xdr:to>
      <xdr:col>0</xdr:col>
      <xdr:colOff>304800</xdr:colOff>
      <xdr:row>743</xdr:row>
      <xdr:rowOff>304800</xdr:rowOff>
    </xdr:to>
    <xdr:sp macro="" textlink="">
      <xdr:nvSpPr>
        <xdr:cNvPr id="28073" name="AutoShape 4521" descr="https://adas-server.mobiledrivetech.com/polarion/ria/images/suspect.gif">
          <a:extLst>
            <a:ext uri="{FF2B5EF4-FFF2-40B4-BE49-F238E27FC236}">
              <a16:creationId xmlns:a16="http://schemas.microsoft.com/office/drawing/2014/main" id="{6D8242CE-C657-4CEB-998D-5C2A49A0E81C}"/>
            </a:ext>
          </a:extLst>
        </xdr:cNvPr>
        <xdr:cNvSpPr>
          <a:spLocks noChangeAspect="1" noChangeArrowheads="1"/>
        </xdr:cNvSpPr>
      </xdr:nvSpPr>
      <xdr:spPr bwMode="auto">
        <a:xfrm>
          <a:off x="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743</xdr:row>
      <xdr:rowOff>0</xdr:rowOff>
    </xdr:from>
    <xdr:to>
      <xdr:col>0</xdr:col>
      <xdr:colOff>615950</xdr:colOff>
      <xdr:row>743</xdr:row>
      <xdr:rowOff>304800</xdr:rowOff>
    </xdr:to>
    <xdr:sp macro="" textlink="">
      <xdr:nvSpPr>
        <xdr:cNvPr id="28074" name="AutoShape 4522">
          <a:extLst>
            <a:ext uri="{FF2B5EF4-FFF2-40B4-BE49-F238E27FC236}">
              <a16:creationId xmlns:a16="http://schemas.microsoft.com/office/drawing/2014/main" id="{0B044261-E5E1-462E-97E4-9D593F174ABA}"/>
            </a:ext>
          </a:extLst>
        </xdr:cNvPr>
        <xdr:cNvSpPr>
          <a:spLocks noChangeAspect="1" noChangeArrowheads="1"/>
        </xdr:cNvSpPr>
      </xdr:nvSpPr>
      <xdr:spPr bwMode="auto">
        <a:xfrm>
          <a:off x="31115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743</xdr:row>
      <xdr:rowOff>0</xdr:rowOff>
    </xdr:from>
    <xdr:to>
      <xdr:col>0</xdr:col>
      <xdr:colOff>927100</xdr:colOff>
      <xdr:row>743</xdr:row>
      <xdr:rowOff>304800</xdr:rowOff>
    </xdr:to>
    <xdr:sp macro="" textlink="">
      <xdr:nvSpPr>
        <xdr:cNvPr id="28075" name="AutoShape 4523" descr="https://adas-server.mobiledrivetech.com/polarion/icons/default/enums/type_purple_spec.png">
          <a:hlinkClick xmlns:r="http://schemas.openxmlformats.org/officeDocument/2006/relationships" r:id="rId1483" tgtFrame="_blank"/>
          <a:extLst>
            <a:ext uri="{FF2B5EF4-FFF2-40B4-BE49-F238E27FC236}">
              <a16:creationId xmlns:a16="http://schemas.microsoft.com/office/drawing/2014/main" id="{D6680499-7261-44D5-BACE-804F202580DE}"/>
            </a:ext>
          </a:extLst>
        </xdr:cNvPr>
        <xdr:cNvSpPr>
          <a:spLocks noChangeAspect="1" noChangeArrowheads="1"/>
        </xdr:cNvSpPr>
      </xdr:nvSpPr>
      <xdr:spPr bwMode="auto">
        <a:xfrm>
          <a:off x="62230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743</xdr:row>
      <xdr:rowOff>0</xdr:rowOff>
    </xdr:from>
    <xdr:to>
      <xdr:col>1</xdr:col>
      <xdr:colOff>304800</xdr:colOff>
      <xdr:row>743</xdr:row>
      <xdr:rowOff>304800</xdr:rowOff>
    </xdr:to>
    <xdr:sp macro="" textlink="">
      <xdr:nvSpPr>
        <xdr:cNvPr id="28076" name="AutoShape 4524" descr="https://adas-server.mobiledrivetech.com/polarion/icons/default/enums/type_purple_spec.png">
          <a:hlinkClick xmlns:r="http://schemas.openxmlformats.org/officeDocument/2006/relationships" r:id="rId1483" tgtFrame="_top"/>
          <a:extLst>
            <a:ext uri="{FF2B5EF4-FFF2-40B4-BE49-F238E27FC236}">
              <a16:creationId xmlns:a16="http://schemas.microsoft.com/office/drawing/2014/main" id="{03395972-B9CD-4343-AAC4-2B21E21EA360}"/>
            </a:ext>
          </a:extLst>
        </xdr:cNvPr>
        <xdr:cNvSpPr>
          <a:spLocks noChangeAspect="1" noChangeArrowheads="1"/>
        </xdr:cNvSpPr>
      </xdr:nvSpPr>
      <xdr:spPr bwMode="auto">
        <a:xfrm>
          <a:off x="202565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743</xdr:row>
      <xdr:rowOff>0</xdr:rowOff>
    </xdr:from>
    <xdr:to>
      <xdr:col>2</xdr:col>
      <xdr:colOff>304800</xdr:colOff>
      <xdr:row>743</xdr:row>
      <xdr:rowOff>304800</xdr:rowOff>
    </xdr:to>
    <xdr:sp macro="" textlink="">
      <xdr:nvSpPr>
        <xdr:cNvPr id="28077" name="AutoShape 4525" descr="https://adas-server.mobiledrivetech.com/polarion/icons/default/enums/type_spike.gif">
          <a:hlinkClick xmlns:r="http://schemas.openxmlformats.org/officeDocument/2006/relationships" r:id="rId1484" tgtFrame="_blank"/>
          <a:extLst>
            <a:ext uri="{FF2B5EF4-FFF2-40B4-BE49-F238E27FC236}">
              <a16:creationId xmlns:a16="http://schemas.microsoft.com/office/drawing/2014/main" id="{65FBC497-044D-4048-A5D3-AB3AAB6FA51D}"/>
            </a:ext>
          </a:extLst>
        </xdr:cNvPr>
        <xdr:cNvSpPr>
          <a:spLocks noChangeAspect="1" noChangeArrowheads="1"/>
        </xdr:cNvSpPr>
      </xdr:nvSpPr>
      <xdr:spPr bwMode="auto">
        <a:xfrm>
          <a:off x="265430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743</xdr:row>
      <xdr:rowOff>0</xdr:rowOff>
    </xdr:from>
    <xdr:to>
      <xdr:col>3</xdr:col>
      <xdr:colOff>304800</xdr:colOff>
      <xdr:row>743</xdr:row>
      <xdr:rowOff>304800</xdr:rowOff>
    </xdr:to>
    <xdr:sp macro="" textlink="">
      <xdr:nvSpPr>
        <xdr:cNvPr id="28078" name="AutoShape 4526" descr="https://adas-server.mobiledrivetech.com/polarion/icons/default/enums/type_spike.gif">
          <a:hlinkClick xmlns:r="http://schemas.openxmlformats.org/officeDocument/2006/relationships" r:id="rId1484" tgtFrame="_top"/>
          <a:extLst>
            <a:ext uri="{FF2B5EF4-FFF2-40B4-BE49-F238E27FC236}">
              <a16:creationId xmlns:a16="http://schemas.microsoft.com/office/drawing/2014/main" id="{925B6F9C-41D7-49BE-840D-B3E708E8CDEB}"/>
            </a:ext>
          </a:extLst>
        </xdr:cNvPr>
        <xdr:cNvSpPr>
          <a:spLocks noChangeAspect="1" noChangeArrowheads="1"/>
        </xdr:cNvSpPr>
      </xdr:nvSpPr>
      <xdr:spPr bwMode="auto">
        <a:xfrm>
          <a:off x="5797550" y="48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744</xdr:row>
      <xdr:rowOff>0</xdr:rowOff>
    </xdr:from>
    <xdr:to>
      <xdr:col>0</xdr:col>
      <xdr:colOff>304800</xdr:colOff>
      <xdr:row>744</xdr:row>
      <xdr:rowOff>304800</xdr:rowOff>
    </xdr:to>
    <xdr:sp macro="" textlink="">
      <xdr:nvSpPr>
        <xdr:cNvPr id="28079" name="AutoShape 4527" descr="https://adas-server.mobiledrivetech.com/polarion/ria/images/suspect.gif">
          <a:extLst>
            <a:ext uri="{FF2B5EF4-FFF2-40B4-BE49-F238E27FC236}">
              <a16:creationId xmlns:a16="http://schemas.microsoft.com/office/drawing/2014/main" id="{B44CE1F5-08B3-4CFF-82F7-A8B08B821B98}"/>
            </a:ext>
          </a:extLst>
        </xdr:cNvPr>
        <xdr:cNvSpPr>
          <a:spLocks noChangeAspect="1" noChangeArrowheads="1"/>
        </xdr:cNvSpPr>
      </xdr:nvSpPr>
      <xdr:spPr bwMode="auto">
        <a:xfrm>
          <a:off x="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744</xdr:row>
      <xdr:rowOff>0</xdr:rowOff>
    </xdr:from>
    <xdr:to>
      <xdr:col>0</xdr:col>
      <xdr:colOff>615950</xdr:colOff>
      <xdr:row>744</xdr:row>
      <xdr:rowOff>304800</xdr:rowOff>
    </xdr:to>
    <xdr:sp macro="" textlink="">
      <xdr:nvSpPr>
        <xdr:cNvPr id="28080" name="AutoShape 4528">
          <a:extLst>
            <a:ext uri="{FF2B5EF4-FFF2-40B4-BE49-F238E27FC236}">
              <a16:creationId xmlns:a16="http://schemas.microsoft.com/office/drawing/2014/main" id="{7ECB41BB-B2F5-4D9A-837B-FDB7A1CED7C4}"/>
            </a:ext>
          </a:extLst>
        </xdr:cNvPr>
        <xdr:cNvSpPr>
          <a:spLocks noChangeAspect="1" noChangeArrowheads="1"/>
        </xdr:cNvSpPr>
      </xdr:nvSpPr>
      <xdr:spPr bwMode="auto">
        <a:xfrm>
          <a:off x="31115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744</xdr:row>
      <xdr:rowOff>0</xdr:rowOff>
    </xdr:from>
    <xdr:to>
      <xdr:col>0</xdr:col>
      <xdr:colOff>927100</xdr:colOff>
      <xdr:row>744</xdr:row>
      <xdr:rowOff>304800</xdr:rowOff>
    </xdr:to>
    <xdr:sp macro="" textlink="">
      <xdr:nvSpPr>
        <xdr:cNvPr id="28081" name="AutoShape 4529" descr="https://adas-server.mobiledrivetech.com/polarion/icons/default/enums/type_purple_spec.png">
          <a:hlinkClick xmlns:r="http://schemas.openxmlformats.org/officeDocument/2006/relationships" r:id="rId1485" tgtFrame="_blank"/>
          <a:extLst>
            <a:ext uri="{FF2B5EF4-FFF2-40B4-BE49-F238E27FC236}">
              <a16:creationId xmlns:a16="http://schemas.microsoft.com/office/drawing/2014/main" id="{033936CF-20AD-491F-93A6-2FC43C3C6A49}"/>
            </a:ext>
          </a:extLst>
        </xdr:cNvPr>
        <xdr:cNvSpPr>
          <a:spLocks noChangeAspect="1" noChangeArrowheads="1"/>
        </xdr:cNvSpPr>
      </xdr:nvSpPr>
      <xdr:spPr bwMode="auto">
        <a:xfrm>
          <a:off x="62230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744</xdr:row>
      <xdr:rowOff>0</xdr:rowOff>
    </xdr:from>
    <xdr:to>
      <xdr:col>1</xdr:col>
      <xdr:colOff>304800</xdr:colOff>
      <xdr:row>744</xdr:row>
      <xdr:rowOff>304800</xdr:rowOff>
    </xdr:to>
    <xdr:sp macro="" textlink="">
      <xdr:nvSpPr>
        <xdr:cNvPr id="28082" name="AutoShape 4530" descr="https://adas-server.mobiledrivetech.com/polarion/icons/default/enums/type_purple_spec.png">
          <a:hlinkClick xmlns:r="http://schemas.openxmlformats.org/officeDocument/2006/relationships" r:id="rId1485" tgtFrame="_top"/>
          <a:extLst>
            <a:ext uri="{FF2B5EF4-FFF2-40B4-BE49-F238E27FC236}">
              <a16:creationId xmlns:a16="http://schemas.microsoft.com/office/drawing/2014/main" id="{AD4A1320-1348-4BA7-93FF-5DF475C7F1D6}"/>
            </a:ext>
          </a:extLst>
        </xdr:cNvPr>
        <xdr:cNvSpPr>
          <a:spLocks noChangeAspect="1" noChangeArrowheads="1"/>
        </xdr:cNvSpPr>
      </xdr:nvSpPr>
      <xdr:spPr bwMode="auto">
        <a:xfrm>
          <a:off x="202565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744</xdr:row>
      <xdr:rowOff>0</xdr:rowOff>
    </xdr:from>
    <xdr:to>
      <xdr:col>2</xdr:col>
      <xdr:colOff>304800</xdr:colOff>
      <xdr:row>744</xdr:row>
      <xdr:rowOff>304800</xdr:rowOff>
    </xdr:to>
    <xdr:sp macro="" textlink="">
      <xdr:nvSpPr>
        <xdr:cNvPr id="28083" name="AutoShape 4531" descr="https://adas-server.mobiledrivetech.com/polarion/icons/default/enums/type_spike.gif">
          <a:hlinkClick xmlns:r="http://schemas.openxmlformats.org/officeDocument/2006/relationships" r:id="rId1486" tgtFrame="_blank"/>
          <a:extLst>
            <a:ext uri="{FF2B5EF4-FFF2-40B4-BE49-F238E27FC236}">
              <a16:creationId xmlns:a16="http://schemas.microsoft.com/office/drawing/2014/main" id="{4B083C29-2DB6-40A0-ACE3-ACF8C55A254A}"/>
            </a:ext>
          </a:extLst>
        </xdr:cNvPr>
        <xdr:cNvSpPr>
          <a:spLocks noChangeAspect="1" noChangeArrowheads="1"/>
        </xdr:cNvSpPr>
      </xdr:nvSpPr>
      <xdr:spPr bwMode="auto">
        <a:xfrm>
          <a:off x="265430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744</xdr:row>
      <xdr:rowOff>0</xdr:rowOff>
    </xdr:from>
    <xdr:to>
      <xdr:col>3</xdr:col>
      <xdr:colOff>304800</xdr:colOff>
      <xdr:row>744</xdr:row>
      <xdr:rowOff>304800</xdr:rowOff>
    </xdr:to>
    <xdr:sp macro="" textlink="">
      <xdr:nvSpPr>
        <xdr:cNvPr id="28084" name="AutoShape 4532" descr="https://adas-server.mobiledrivetech.com/polarion/icons/default/enums/type_spike.gif">
          <a:hlinkClick xmlns:r="http://schemas.openxmlformats.org/officeDocument/2006/relationships" r:id="rId1486" tgtFrame="_top"/>
          <a:extLst>
            <a:ext uri="{FF2B5EF4-FFF2-40B4-BE49-F238E27FC236}">
              <a16:creationId xmlns:a16="http://schemas.microsoft.com/office/drawing/2014/main" id="{A2FC8160-987E-4A45-A5BB-93C6279A9F57}"/>
            </a:ext>
          </a:extLst>
        </xdr:cNvPr>
        <xdr:cNvSpPr>
          <a:spLocks noChangeAspect="1" noChangeArrowheads="1"/>
        </xdr:cNvSpPr>
      </xdr:nvSpPr>
      <xdr:spPr bwMode="auto">
        <a:xfrm>
          <a:off x="5797550" y="484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745</xdr:row>
      <xdr:rowOff>0</xdr:rowOff>
    </xdr:from>
    <xdr:to>
      <xdr:col>0</xdr:col>
      <xdr:colOff>304800</xdr:colOff>
      <xdr:row>745</xdr:row>
      <xdr:rowOff>304800</xdr:rowOff>
    </xdr:to>
    <xdr:sp macro="" textlink="">
      <xdr:nvSpPr>
        <xdr:cNvPr id="28085" name="AutoShape 4533" descr="https://adas-server.mobiledrivetech.com/polarion/ria/images/suspect.gif">
          <a:extLst>
            <a:ext uri="{FF2B5EF4-FFF2-40B4-BE49-F238E27FC236}">
              <a16:creationId xmlns:a16="http://schemas.microsoft.com/office/drawing/2014/main" id="{DD9F4B01-7EBE-4210-B4B2-AEF6A5AE2123}"/>
            </a:ext>
          </a:extLst>
        </xdr:cNvPr>
        <xdr:cNvSpPr>
          <a:spLocks noChangeAspect="1" noChangeArrowheads="1"/>
        </xdr:cNvSpPr>
      </xdr:nvSpPr>
      <xdr:spPr bwMode="auto">
        <a:xfrm>
          <a:off x="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745</xdr:row>
      <xdr:rowOff>0</xdr:rowOff>
    </xdr:from>
    <xdr:to>
      <xdr:col>0</xdr:col>
      <xdr:colOff>615950</xdr:colOff>
      <xdr:row>745</xdr:row>
      <xdr:rowOff>304800</xdr:rowOff>
    </xdr:to>
    <xdr:sp macro="" textlink="">
      <xdr:nvSpPr>
        <xdr:cNvPr id="28086" name="AutoShape 4534">
          <a:extLst>
            <a:ext uri="{FF2B5EF4-FFF2-40B4-BE49-F238E27FC236}">
              <a16:creationId xmlns:a16="http://schemas.microsoft.com/office/drawing/2014/main" id="{91EFD5B4-0F1D-45F0-AF57-F10D807434CB}"/>
            </a:ext>
          </a:extLst>
        </xdr:cNvPr>
        <xdr:cNvSpPr>
          <a:spLocks noChangeAspect="1" noChangeArrowheads="1"/>
        </xdr:cNvSpPr>
      </xdr:nvSpPr>
      <xdr:spPr bwMode="auto">
        <a:xfrm>
          <a:off x="31115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745</xdr:row>
      <xdr:rowOff>0</xdr:rowOff>
    </xdr:from>
    <xdr:to>
      <xdr:col>0</xdr:col>
      <xdr:colOff>927100</xdr:colOff>
      <xdr:row>745</xdr:row>
      <xdr:rowOff>304800</xdr:rowOff>
    </xdr:to>
    <xdr:sp macro="" textlink="">
      <xdr:nvSpPr>
        <xdr:cNvPr id="28087" name="AutoShape 4535" descr="https://adas-server.mobiledrivetech.com/polarion/icons/default/enums/type_purple_spec.png">
          <a:hlinkClick xmlns:r="http://schemas.openxmlformats.org/officeDocument/2006/relationships" r:id="rId1487" tgtFrame="_blank"/>
          <a:extLst>
            <a:ext uri="{FF2B5EF4-FFF2-40B4-BE49-F238E27FC236}">
              <a16:creationId xmlns:a16="http://schemas.microsoft.com/office/drawing/2014/main" id="{1049C5E9-9540-4F6E-81C6-F4E813B4494C}"/>
            </a:ext>
          </a:extLst>
        </xdr:cNvPr>
        <xdr:cNvSpPr>
          <a:spLocks noChangeAspect="1" noChangeArrowheads="1"/>
        </xdr:cNvSpPr>
      </xdr:nvSpPr>
      <xdr:spPr bwMode="auto">
        <a:xfrm>
          <a:off x="62230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745</xdr:row>
      <xdr:rowOff>0</xdr:rowOff>
    </xdr:from>
    <xdr:to>
      <xdr:col>1</xdr:col>
      <xdr:colOff>304800</xdr:colOff>
      <xdr:row>745</xdr:row>
      <xdr:rowOff>304800</xdr:rowOff>
    </xdr:to>
    <xdr:sp macro="" textlink="">
      <xdr:nvSpPr>
        <xdr:cNvPr id="28088" name="AutoShape 4536" descr="https://adas-server.mobiledrivetech.com/polarion/icons/default/enums/type_purple_spec.png">
          <a:hlinkClick xmlns:r="http://schemas.openxmlformats.org/officeDocument/2006/relationships" r:id="rId1487" tgtFrame="_top"/>
          <a:extLst>
            <a:ext uri="{FF2B5EF4-FFF2-40B4-BE49-F238E27FC236}">
              <a16:creationId xmlns:a16="http://schemas.microsoft.com/office/drawing/2014/main" id="{9B3878DF-D802-4BA0-B776-AD542901EE85}"/>
            </a:ext>
          </a:extLst>
        </xdr:cNvPr>
        <xdr:cNvSpPr>
          <a:spLocks noChangeAspect="1" noChangeArrowheads="1"/>
        </xdr:cNvSpPr>
      </xdr:nvSpPr>
      <xdr:spPr bwMode="auto">
        <a:xfrm>
          <a:off x="202565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745</xdr:row>
      <xdr:rowOff>0</xdr:rowOff>
    </xdr:from>
    <xdr:to>
      <xdr:col>2</xdr:col>
      <xdr:colOff>304800</xdr:colOff>
      <xdr:row>745</xdr:row>
      <xdr:rowOff>304800</xdr:rowOff>
    </xdr:to>
    <xdr:sp macro="" textlink="">
      <xdr:nvSpPr>
        <xdr:cNvPr id="28089" name="AutoShape 4537" descr="https://adas-server.mobiledrivetech.com/polarion/icons/default/enums/type_spike.gif">
          <a:hlinkClick xmlns:r="http://schemas.openxmlformats.org/officeDocument/2006/relationships" r:id="rId1488" tgtFrame="_blank"/>
          <a:extLst>
            <a:ext uri="{FF2B5EF4-FFF2-40B4-BE49-F238E27FC236}">
              <a16:creationId xmlns:a16="http://schemas.microsoft.com/office/drawing/2014/main" id="{C6D4BCCA-0DE3-4CD9-A2B7-BEFC04979617}"/>
            </a:ext>
          </a:extLst>
        </xdr:cNvPr>
        <xdr:cNvSpPr>
          <a:spLocks noChangeAspect="1" noChangeArrowheads="1"/>
        </xdr:cNvSpPr>
      </xdr:nvSpPr>
      <xdr:spPr bwMode="auto">
        <a:xfrm>
          <a:off x="265430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745</xdr:row>
      <xdr:rowOff>0</xdr:rowOff>
    </xdr:from>
    <xdr:to>
      <xdr:col>3</xdr:col>
      <xdr:colOff>304800</xdr:colOff>
      <xdr:row>745</xdr:row>
      <xdr:rowOff>304800</xdr:rowOff>
    </xdr:to>
    <xdr:sp macro="" textlink="">
      <xdr:nvSpPr>
        <xdr:cNvPr id="28090" name="AutoShape 4538" descr="https://adas-server.mobiledrivetech.com/polarion/icons/default/enums/type_spike.gif">
          <a:hlinkClick xmlns:r="http://schemas.openxmlformats.org/officeDocument/2006/relationships" r:id="rId1488" tgtFrame="_top"/>
          <a:extLst>
            <a:ext uri="{FF2B5EF4-FFF2-40B4-BE49-F238E27FC236}">
              <a16:creationId xmlns:a16="http://schemas.microsoft.com/office/drawing/2014/main" id="{E057BD7E-D1DF-4517-80DA-CE492478119F}"/>
            </a:ext>
          </a:extLst>
        </xdr:cNvPr>
        <xdr:cNvSpPr>
          <a:spLocks noChangeAspect="1" noChangeArrowheads="1"/>
        </xdr:cNvSpPr>
      </xdr:nvSpPr>
      <xdr:spPr bwMode="auto">
        <a:xfrm>
          <a:off x="5797550" y="485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746</xdr:row>
      <xdr:rowOff>0</xdr:rowOff>
    </xdr:from>
    <xdr:to>
      <xdr:col>0</xdr:col>
      <xdr:colOff>304800</xdr:colOff>
      <xdr:row>746</xdr:row>
      <xdr:rowOff>304800</xdr:rowOff>
    </xdr:to>
    <xdr:sp macro="" textlink="">
      <xdr:nvSpPr>
        <xdr:cNvPr id="28091" name="AutoShape 4539" descr="https://adas-server.mobiledrivetech.com/polarion/ria/images/suspect.gif">
          <a:extLst>
            <a:ext uri="{FF2B5EF4-FFF2-40B4-BE49-F238E27FC236}">
              <a16:creationId xmlns:a16="http://schemas.microsoft.com/office/drawing/2014/main" id="{BE5E62F2-9264-42E7-94E0-81E21E55F3D8}"/>
            </a:ext>
          </a:extLst>
        </xdr:cNvPr>
        <xdr:cNvSpPr>
          <a:spLocks noChangeAspect="1" noChangeArrowheads="1"/>
        </xdr:cNvSpPr>
      </xdr:nvSpPr>
      <xdr:spPr bwMode="auto">
        <a:xfrm>
          <a:off x="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746</xdr:row>
      <xdr:rowOff>0</xdr:rowOff>
    </xdr:from>
    <xdr:to>
      <xdr:col>0</xdr:col>
      <xdr:colOff>615950</xdr:colOff>
      <xdr:row>746</xdr:row>
      <xdr:rowOff>304800</xdr:rowOff>
    </xdr:to>
    <xdr:sp macro="" textlink="">
      <xdr:nvSpPr>
        <xdr:cNvPr id="28092" name="AutoShape 4540">
          <a:extLst>
            <a:ext uri="{FF2B5EF4-FFF2-40B4-BE49-F238E27FC236}">
              <a16:creationId xmlns:a16="http://schemas.microsoft.com/office/drawing/2014/main" id="{5452EE08-3247-4A1F-B860-87B7AFFA47D2}"/>
            </a:ext>
          </a:extLst>
        </xdr:cNvPr>
        <xdr:cNvSpPr>
          <a:spLocks noChangeAspect="1" noChangeArrowheads="1"/>
        </xdr:cNvSpPr>
      </xdr:nvSpPr>
      <xdr:spPr bwMode="auto">
        <a:xfrm>
          <a:off x="31115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746</xdr:row>
      <xdr:rowOff>0</xdr:rowOff>
    </xdr:from>
    <xdr:to>
      <xdr:col>0</xdr:col>
      <xdr:colOff>927100</xdr:colOff>
      <xdr:row>746</xdr:row>
      <xdr:rowOff>304800</xdr:rowOff>
    </xdr:to>
    <xdr:sp macro="" textlink="">
      <xdr:nvSpPr>
        <xdr:cNvPr id="28093" name="AutoShape 4541" descr="https://adas-server.mobiledrivetech.com/polarion/icons/default/enums/type_purple_spec.png">
          <a:hlinkClick xmlns:r="http://schemas.openxmlformats.org/officeDocument/2006/relationships" r:id="rId1489" tgtFrame="_blank"/>
          <a:extLst>
            <a:ext uri="{FF2B5EF4-FFF2-40B4-BE49-F238E27FC236}">
              <a16:creationId xmlns:a16="http://schemas.microsoft.com/office/drawing/2014/main" id="{E6185B8C-7F3A-4379-B592-0F6DFFB86B3F}"/>
            </a:ext>
          </a:extLst>
        </xdr:cNvPr>
        <xdr:cNvSpPr>
          <a:spLocks noChangeAspect="1" noChangeArrowheads="1"/>
        </xdr:cNvSpPr>
      </xdr:nvSpPr>
      <xdr:spPr bwMode="auto">
        <a:xfrm>
          <a:off x="62230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746</xdr:row>
      <xdr:rowOff>0</xdr:rowOff>
    </xdr:from>
    <xdr:to>
      <xdr:col>1</xdr:col>
      <xdr:colOff>304800</xdr:colOff>
      <xdr:row>746</xdr:row>
      <xdr:rowOff>304800</xdr:rowOff>
    </xdr:to>
    <xdr:sp macro="" textlink="">
      <xdr:nvSpPr>
        <xdr:cNvPr id="28094" name="AutoShape 4542" descr="https://adas-server.mobiledrivetech.com/polarion/icons/default/enums/type_purple_spec.png">
          <a:hlinkClick xmlns:r="http://schemas.openxmlformats.org/officeDocument/2006/relationships" r:id="rId1489" tgtFrame="_top"/>
          <a:extLst>
            <a:ext uri="{FF2B5EF4-FFF2-40B4-BE49-F238E27FC236}">
              <a16:creationId xmlns:a16="http://schemas.microsoft.com/office/drawing/2014/main" id="{1DE26FCE-7132-40E6-8956-52D9CA35F1F2}"/>
            </a:ext>
          </a:extLst>
        </xdr:cNvPr>
        <xdr:cNvSpPr>
          <a:spLocks noChangeAspect="1" noChangeArrowheads="1"/>
        </xdr:cNvSpPr>
      </xdr:nvSpPr>
      <xdr:spPr bwMode="auto">
        <a:xfrm>
          <a:off x="202565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746</xdr:row>
      <xdr:rowOff>0</xdr:rowOff>
    </xdr:from>
    <xdr:to>
      <xdr:col>2</xdr:col>
      <xdr:colOff>304800</xdr:colOff>
      <xdr:row>746</xdr:row>
      <xdr:rowOff>304800</xdr:rowOff>
    </xdr:to>
    <xdr:sp macro="" textlink="">
      <xdr:nvSpPr>
        <xdr:cNvPr id="28095" name="AutoShape 4543" descr="https://adas-server.mobiledrivetech.com/polarion/icons/default/enums/type_spike.gif">
          <a:hlinkClick xmlns:r="http://schemas.openxmlformats.org/officeDocument/2006/relationships" r:id="rId1490" tgtFrame="_blank"/>
          <a:extLst>
            <a:ext uri="{FF2B5EF4-FFF2-40B4-BE49-F238E27FC236}">
              <a16:creationId xmlns:a16="http://schemas.microsoft.com/office/drawing/2014/main" id="{88EC063B-25C0-4532-8083-E1C2108388B9}"/>
            </a:ext>
          </a:extLst>
        </xdr:cNvPr>
        <xdr:cNvSpPr>
          <a:spLocks noChangeAspect="1" noChangeArrowheads="1"/>
        </xdr:cNvSpPr>
      </xdr:nvSpPr>
      <xdr:spPr bwMode="auto">
        <a:xfrm>
          <a:off x="265430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746</xdr:row>
      <xdr:rowOff>0</xdr:rowOff>
    </xdr:from>
    <xdr:to>
      <xdr:col>3</xdr:col>
      <xdr:colOff>304800</xdr:colOff>
      <xdr:row>746</xdr:row>
      <xdr:rowOff>304800</xdr:rowOff>
    </xdr:to>
    <xdr:sp macro="" textlink="">
      <xdr:nvSpPr>
        <xdr:cNvPr id="28096" name="AutoShape 4544" descr="https://adas-server.mobiledrivetech.com/polarion/icons/default/enums/type_spike.gif">
          <a:hlinkClick xmlns:r="http://schemas.openxmlformats.org/officeDocument/2006/relationships" r:id="rId1490" tgtFrame="_top"/>
          <a:extLst>
            <a:ext uri="{FF2B5EF4-FFF2-40B4-BE49-F238E27FC236}">
              <a16:creationId xmlns:a16="http://schemas.microsoft.com/office/drawing/2014/main" id="{01919147-7DC4-473B-8977-E6326B12A7C8}"/>
            </a:ext>
          </a:extLst>
        </xdr:cNvPr>
        <xdr:cNvSpPr>
          <a:spLocks noChangeAspect="1" noChangeArrowheads="1"/>
        </xdr:cNvSpPr>
      </xdr:nvSpPr>
      <xdr:spPr bwMode="auto">
        <a:xfrm>
          <a:off x="5797550" y="4856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747</xdr:row>
      <xdr:rowOff>0</xdr:rowOff>
    </xdr:from>
    <xdr:to>
      <xdr:col>0</xdr:col>
      <xdr:colOff>304800</xdr:colOff>
      <xdr:row>747</xdr:row>
      <xdr:rowOff>304800</xdr:rowOff>
    </xdr:to>
    <xdr:sp macro="" textlink="">
      <xdr:nvSpPr>
        <xdr:cNvPr id="28097" name="AutoShape 4545" descr="https://adas-server.mobiledrivetech.com/polarion/ria/images/suspect.gif">
          <a:extLst>
            <a:ext uri="{FF2B5EF4-FFF2-40B4-BE49-F238E27FC236}">
              <a16:creationId xmlns:a16="http://schemas.microsoft.com/office/drawing/2014/main" id="{A1F98D5B-8E0B-430F-88BD-781BBB011A11}"/>
            </a:ext>
          </a:extLst>
        </xdr:cNvPr>
        <xdr:cNvSpPr>
          <a:spLocks noChangeAspect="1" noChangeArrowheads="1"/>
        </xdr:cNvSpPr>
      </xdr:nvSpPr>
      <xdr:spPr bwMode="auto">
        <a:xfrm>
          <a:off x="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747</xdr:row>
      <xdr:rowOff>0</xdr:rowOff>
    </xdr:from>
    <xdr:to>
      <xdr:col>0</xdr:col>
      <xdr:colOff>615950</xdr:colOff>
      <xdr:row>747</xdr:row>
      <xdr:rowOff>304800</xdr:rowOff>
    </xdr:to>
    <xdr:sp macro="" textlink="">
      <xdr:nvSpPr>
        <xdr:cNvPr id="28098" name="AutoShape 4546">
          <a:extLst>
            <a:ext uri="{FF2B5EF4-FFF2-40B4-BE49-F238E27FC236}">
              <a16:creationId xmlns:a16="http://schemas.microsoft.com/office/drawing/2014/main" id="{4085FE3D-A6CF-40F8-BF31-1481F4C31B55}"/>
            </a:ext>
          </a:extLst>
        </xdr:cNvPr>
        <xdr:cNvSpPr>
          <a:spLocks noChangeAspect="1" noChangeArrowheads="1"/>
        </xdr:cNvSpPr>
      </xdr:nvSpPr>
      <xdr:spPr bwMode="auto">
        <a:xfrm>
          <a:off x="31115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747</xdr:row>
      <xdr:rowOff>0</xdr:rowOff>
    </xdr:from>
    <xdr:to>
      <xdr:col>0</xdr:col>
      <xdr:colOff>927100</xdr:colOff>
      <xdr:row>747</xdr:row>
      <xdr:rowOff>304800</xdr:rowOff>
    </xdr:to>
    <xdr:sp macro="" textlink="">
      <xdr:nvSpPr>
        <xdr:cNvPr id="28099" name="AutoShape 4547" descr="https://adas-server.mobiledrivetech.com/polarion/icons/default/enums/type_purple_spec.png">
          <a:hlinkClick xmlns:r="http://schemas.openxmlformats.org/officeDocument/2006/relationships" r:id="rId1491" tgtFrame="_blank"/>
          <a:extLst>
            <a:ext uri="{FF2B5EF4-FFF2-40B4-BE49-F238E27FC236}">
              <a16:creationId xmlns:a16="http://schemas.microsoft.com/office/drawing/2014/main" id="{6E7E51B3-4F15-4874-977F-6071AAC407F7}"/>
            </a:ext>
          </a:extLst>
        </xdr:cNvPr>
        <xdr:cNvSpPr>
          <a:spLocks noChangeAspect="1" noChangeArrowheads="1"/>
        </xdr:cNvSpPr>
      </xdr:nvSpPr>
      <xdr:spPr bwMode="auto">
        <a:xfrm>
          <a:off x="62230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747</xdr:row>
      <xdr:rowOff>0</xdr:rowOff>
    </xdr:from>
    <xdr:to>
      <xdr:col>1</xdr:col>
      <xdr:colOff>304800</xdr:colOff>
      <xdr:row>747</xdr:row>
      <xdr:rowOff>304800</xdr:rowOff>
    </xdr:to>
    <xdr:sp macro="" textlink="">
      <xdr:nvSpPr>
        <xdr:cNvPr id="28100" name="AutoShape 4548" descr="https://adas-server.mobiledrivetech.com/polarion/icons/default/enums/type_purple_spec.png">
          <a:hlinkClick xmlns:r="http://schemas.openxmlformats.org/officeDocument/2006/relationships" r:id="rId1491" tgtFrame="_top"/>
          <a:extLst>
            <a:ext uri="{FF2B5EF4-FFF2-40B4-BE49-F238E27FC236}">
              <a16:creationId xmlns:a16="http://schemas.microsoft.com/office/drawing/2014/main" id="{C074B720-5DD3-4B56-A96E-326C9A881BBF}"/>
            </a:ext>
          </a:extLst>
        </xdr:cNvPr>
        <xdr:cNvSpPr>
          <a:spLocks noChangeAspect="1" noChangeArrowheads="1"/>
        </xdr:cNvSpPr>
      </xdr:nvSpPr>
      <xdr:spPr bwMode="auto">
        <a:xfrm>
          <a:off x="202565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747</xdr:row>
      <xdr:rowOff>0</xdr:rowOff>
    </xdr:from>
    <xdr:to>
      <xdr:col>2</xdr:col>
      <xdr:colOff>304800</xdr:colOff>
      <xdr:row>747</xdr:row>
      <xdr:rowOff>304800</xdr:rowOff>
    </xdr:to>
    <xdr:sp macro="" textlink="">
      <xdr:nvSpPr>
        <xdr:cNvPr id="28101" name="AutoShape 4549" descr="https://adas-server.mobiledrivetech.com/polarion/icons/default/enums/type_spike.gif">
          <a:hlinkClick xmlns:r="http://schemas.openxmlformats.org/officeDocument/2006/relationships" r:id="rId1492" tgtFrame="_blank"/>
          <a:extLst>
            <a:ext uri="{FF2B5EF4-FFF2-40B4-BE49-F238E27FC236}">
              <a16:creationId xmlns:a16="http://schemas.microsoft.com/office/drawing/2014/main" id="{BE96D6FC-3001-43AF-BA83-DB1327F61BBB}"/>
            </a:ext>
          </a:extLst>
        </xdr:cNvPr>
        <xdr:cNvSpPr>
          <a:spLocks noChangeAspect="1" noChangeArrowheads="1"/>
        </xdr:cNvSpPr>
      </xdr:nvSpPr>
      <xdr:spPr bwMode="auto">
        <a:xfrm>
          <a:off x="265430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747</xdr:row>
      <xdr:rowOff>0</xdr:rowOff>
    </xdr:from>
    <xdr:to>
      <xdr:col>3</xdr:col>
      <xdr:colOff>304800</xdr:colOff>
      <xdr:row>747</xdr:row>
      <xdr:rowOff>304800</xdr:rowOff>
    </xdr:to>
    <xdr:sp macro="" textlink="">
      <xdr:nvSpPr>
        <xdr:cNvPr id="28102" name="AutoShape 4550" descr="https://adas-server.mobiledrivetech.com/polarion/icons/default/enums/type_spike.gif">
          <a:hlinkClick xmlns:r="http://schemas.openxmlformats.org/officeDocument/2006/relationships" r:id="rId1492" tgtFrame="_top"/>
          <a:extLst>
            <a:ext uri="{FF2B5EF4-FFF2-40B4-BE49-F238E27FC236}">
              <a16:creationId xmlns:a16="http://schemas.microsoft.com/office/drawing/2014/main" id="{392D20BD-2F57-4D60-90BC-A49F68A2E386}"/>
            </a:ext>
          </a:extLst>
        </xdr:cNvPr>
        <xdr:cNvSpPr>
          <a:spLocks noChangeAspect="1" noChangeArrowheads="1"/>
        </xdr:cNvSpPr>
      </xdr:nvSpPr>
      <xdr:spPr bwMode="auto">
        <a:xfrm>
          <a:off x="5797550" y="486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748</xdr:row>
      <xdr:rowOff>0</xdr:rowOff>
    </xdr:from>
    <xdr:to>
      <xdr:col>0</xdr:col>
      <xdr:colOff>304800</xdr:colOff>
      <xdr:row>748</xdr:row>
      <xdr:rowOff>304800</xdr:rowOff>
    </xdr:to>
    <xdr:sp macro="" textlink="">
      <xdr:nvSpPr>
        <xdr:cNvPr id="28103" name="AutoShape 4551" descr="https://adas-server.mobiledrivetech.com/polarion/ria/images/suspect.gif">
          <a:extLst>
            <a:ext uri="{FF2B5EF4-FFF2-40B4-BE49-F238E27FC236}">
              <a16:creationId xmlns:a16="http://schemas.microsoft.com/office/drawing/2014/main" id="{5D89A773-333E-4439-8CE4-DA48DB05DE09}"/>
            </a:ext>
          </a:extLst>
        </xdr:cNvPr>
        <xdr:cNvSpPr>
          <a:spLocks noChangeAspect="1" noChangeArrowheads="1"/>
        </xdr:cNvSpPr>
      </xdr:nvSpPr>
      <xdr:spPr bwMode="auto">
        <a:xfrm>
          <a:off x="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748</xdr:row>
      <xdr:rowOff>0</xdr:rowOff>
    </xdr:from>
    <xdr:to>
      <xdr:col>0</xdr:col>
      <xdr:colOff>615950</xdr:colOff>
      <xdr:row>748</xdr:row>
      <xdr:rowOff>304800</xdr:rowOff>
    </xdr:to>
    <xdr:sp macro="" textlink="">
      <xdr:nvSpPr>
        <xdr:cNvPr id="28104" name="AutoShape 4552">
          <a:extLst>
            <a:ext uri="{FF2B5EF4-FFF2-40B4-BE49-F238E27FC236}">
              <a16:creationId xmlns:a16="http://schemas.microsoft.com/office/drawing/2014/main" id="{FEDE52EB-BB03-4D2B-A749-62DF130A617B}"/>
            </a:ext>
          </a:extLst>
        </xdr:cNvPr>
        <xdr:cNvSpPr>
          <a:spLocks noChangeAspect="1" noChangeArrowheads="1"/>
        </xdr:cNvSpPr>
      </xdr:nvSpPr>
      <xdr:spPr bwMode="auto">
        <a:xfrm>
          <a:off x="31115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748</xdr:row>
      <xdr:rowOff>0</xdr:rowOff>
    </xdr:from>
    <xdr:to>
      <xdr:col>0</xdr:col>
      <xdr:colOff>927100</xdr:colOff>
      <xdr:row>748</xdr:row>
      <xdr:rowOff>304800</xdr:rowOff>
    </xdr:to>
    <xdr:sp macro="" textlink="">
      <xdr:nvSpPr>
        <xdr:cNvPr id="28105" name="AutoShape 4553" descr="https://adas-server.mobiledrivetech.com/polarion/icons/default/enums/type_purple_spec.png">
          <a:hlinkClick xmlns:r="http://schemas.openxmlformats.org/officeDocument/2006/relationships" r:id="rId1493" tgtFrame="_blank"/>
          <a:extLst>
            <a:ext uri="{FF2B5EF4-FFF2-40B4-BE49-F238E27FC236}">
              <a16:creationId xmlns:a16="http://schemas.microsoft.com/office/drawing/2014/main" id="{59E6159B-64AF-48DD-B394-812B4D284D8B}"/>
            </a:ext>
          </a:extLst>
        </xdr:cNvPr>
        <xdr:cNvSpPr>
          <a:spLocks noChangeAspect="1" noChangeArrowheads="1"/>
        </xdr:cNvSpPr>
      </xdr:nvSpPr>
      <xdr:spPr bwMode="auto">
        <a:xfrm>
          <a:off x="62230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748</xdr:row>
      <xdr:rowOff>0</xdr:rowOff>
    </xdr:from>
    <xdr:to>
      <xdr:col>1</xdr:col>
      <xdr:colOff>304800</xdr:colOff>
      <xdr:row>748</xdr:row>
      <xdr:rowOff>304800</xdr:rowOff>
    </xdr:to>
    <xdr:sp macro="" textlink="">
      <xdr:nvSpPr>
        <xdr:cNvPr id="28106" name="AutoShape 4554" descr="https://adas-server.mobiledrivetech.com/polarion/icons/default/enums/type_purple_spec.png">
          <a:hlinkClick xmlns:r="http://schemas.openxmlformats.org/officeDocument/2006/relationships" r:id="rId1493" tgtFrame="_top"/>
          <a:extLst>
            <a:ext uri="{FF2B5EF4-FFF2-40B4-BE49-F238E27FC236}">
              <a16:creationId xmlns:a16="http://schemas.microsoft.com/office/drawing/2014/main" id="{86980D6C-3006-4AFA-945D-B946490F817D}"/>
            </a:ext>
          </a:extLst>
        </xdr:cNvPr>
        <xdr:cNvSpPr>
          <a:spLocks noChangeAspect="1" noChangeArrowheads="1"/>
        </xdr:cNvSpPr>
      </xdr:nvSpPr>
      <xdr:spPr bwMode="auto">
        <a:xfrm>
          <a:off x="202565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748</xdr:row>
      <xdr:rowOff>0</xdr:rowOff>
    </xdr:from>
    <xdr:to>
      <xdr:col>2</xdr:col>
      <xdr:colOff>304800</xdr:colOff>
      <xdr:row>748</xdr:row>
      <xdr:rowOff>304800</xdr:rowOff>
    </xdr:to>
    <xdr:sp macro="" textlink="">
      <xdr:nvSpPr>
        <xdr:cNvPr id="28107" name="AutoShape 4555" descr="https://adas-server.mobiledrivetech.com/polarion/icons/default/enums/type_spike.gif">
          <a:hlinkClick xmlns:r="http://schemas.openxmlformats.org/officeDocument/2006/relationships" r:id="rId1494" tgtFrame="_blank"/>
          <a:extLst>
            <a:ext uri="{FF2B5EF4-FFF2-40B4-BE49-F238E27FC236}">
              <a16:creationId xmlns:a16="http://schemas.microsoft.com/office/drawing/2014/main" id="{D273A30C-812C-4D27-AAC2-127CEAE92818}"/>
            </a:ext>
          </a:extLst>
        </xdr:cNvPr>
        <xdr:cNvSpPr>
          <a:spLocks noChangeAspect="1" noChangeArrowheads="1"/>
        </xdr:cNvSpPr>
      </xdr:nvSpPr>
      <xdr:spPr bwMode="auto">
        <a:xfrm>
          <a:off x="265430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748</xdr:row>
      <xdr:rowOff>0</xdr:rowOff>
    </xdr:from>
    <xdr:to>
      <xdr:col>3</xdr:col>
      <xdr:colOff>304800</xdr:colOff>
      <xdr:row>748</xdr:row>
      <xdr:rowOff>304800</xdr:rowOff>
    </xdr:to>
    <xdr:sp macro="" textlink="">
      <xdr:nvSpPr>
        <xdr:cNvPr id="28108" name="AutoShape 4556" descr="https://adas-server.mobiledrivetech.com/polarion/icons/default/enums/type_spike.gif">
          <a:hlinkClick xmlns:r="http://schemas.openxmlformats.org/officeDocument/2006/relationships" r:id="rId1494" tgtFrame="_top"/>
          <a:extLst>
            <a:ext uri="{FF2B5EF4-FFF2-40B4-BE49-F238E27FC236}">
              <a16:creationId xmlns:a16="http://schemas.microsoft.com/office/drawing/2014/main" id="{4AFA6A60-3CA0-4FDE-909D-008A084726D1}"/>
            </a:ext>
          </a:extLst>
        </xdr:cNvPr>
        <xdr:cNvSpPr>
          <a:spLocks noChangeAspect="1" noChangeArrowheads="1"/>
        </xdr:cNvSpPr>
      </xdr:nvSpPr>
      <xdr:spPr bwMode="auto">
        <a:xfrm>
          <a:off x="5797550" y="486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749</xdr:row>
      <xdr:rowOff>0</xdr:rowOff>
    </xdr:from>
    <xdr:to>
      <xdr:col>0</xdr:col>
      <xdr:colOff>304800</xdr:colOff>
      <xdr:row>749</xdr:row>
      <xdr:rowOff>304800</xdr:rowOff>
    </xdr:to>
    <xdr:sp macro="" textlink="">
      <xdr:nvSpPr>
        <xdr:cNvPr id="28109" name="AutoShape 4557" descr="https://adas-server.mobiledrivetech.com/polarion/ria/images/suspect.gif">
          <a:extLst>
            <a:ext uri="{FF2B5EF4-FFF2-40B4-BE49-F238E27FC236}">
              <a16:creationId xmlns:a16="http://schemas.microsoft.com/office/drawing/2014/main" id="{603AA011-6C34-4CBD-9FE6-DC69D9E6AC7B}"/>
            </a:ext>
          </a:extLst>
        </xdr:cNvPr>
        <xdr:cNvSpPr>
          <a:spLocks noChangeAspect="1" noChangeArrowheads="1"/>
        </xdr:cNvSpPr>
      </xdr:nvSpPr>
      <xdr:spPr bwMode="auto">
        <a:xfrm>
          <a:off x="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749</xdr:row>
      <xdr:rowOff>0</xdr:rowOff>
    </xdr:from>
    <xdr:to>
      <xdr:col>0</xdr:col>
      <xdr:colOff>615950</xdr:colOff>
      <xdr:row>749</xdr:row>
      <xdr:rowOff>304800</xdr:rowOff>
    </xdr:to>
    <xdr:sp macro="" textlink="">
      <xdr:nvSpPr>
        <xdr:cNvPr id="28110" name="AutoShape 4558">
          <a:extLst>
            <a:ext uri="{FF2B5EF4-FFF2-40B4-BE49-F238E27FC236}">
              <a16:creationId xmlns:a16="http://schemas.microsoft.com/office/drawing/2014/main" id="{9DD27985-7179-472B-AB8E-87803F018552}"/>
            </a:ext>
          </a:extLst>
        </xdr:cNvPr>
        <xdr:cNvSpPr>
          <a:spLocks noChangeAspect="1" noChangeArrowheads="1"/>
        </xdr:cNvSpPr>
      </xdr:nvSpPr>
      <xdr:spPr bwMode="auto">
        <a:xfrm>
          <a:off x="31115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749</xdr:row>
      <xdr:rowOff>0</xdr:rowOff>
    </xdr:from>
    <xdr:to>
      <xdr:col>0</xdr:col>
      <xdr:colOff>927100</xdr:colOff>
      <xdr:row>749</xdr:row>
      <xdr:rowOff>304800</xdr:rowOff>
    </xdr:to>
    <xdr:sp macro="" textlink="">
      <xdr:nvSpPr>
        <xdr:cNvPr id="28111" name="AutoShape 4559" descr="https://adas-server.mobiledrivetech.com/polarion/icons/default/enums/type_purple_spec.png">
          <a:hlinkClick xmlns:r="http://schemas.openxmlformats.org/officeDocument/2006/relationships" r:id="rId1495" tgtFrame="_blank"/>
          <a:extLst>
            <a:ext uri="{FF2B5EF4-FFF2-40B4-BE49-F238E27FC236}">
              <a16:creationId xmlns:a16="http://schemas.microsoft.com/office/drawing/2014/main" id="{EF3D00E1-3321-4072-8993-902F63E44DF4}"/>
            </a:ext>
          </a:extLst>
        </xdr:cNvPr>
        <xdr:cNvSpPr>
          <a:spLocks noChangeAspect="1" noChangeArrowheads="1"/>
        </xdr:cNvSpPr>
      </xdr:nvSpPr>
      <xdr:spPr bwMode="auto">
        <a:xfrm>
          <a:off x="62230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749</xdr:row>
      <xdr:rowOff>0</xdr:rowOff>
    </xdr:from>
    <xdr:to>
      <xdr:col>1</xdr:col>
      <xdr:colOff>304800</xdr:colOff>
      <xdr:row>749</xdr:row>
      <xdr:rowOff>304800</xdr:rowOff>
    </xdr:to>
    <xdr:sp macro="" textlink="">
      <xdr:nvSpPr>
        <xdr:cNvPr id="28112" name="AutoShape 4560" descr="https://adas-server.mobiledrivetech.com/polarion/icons/default/enums/type_purple_spec.png">
          <a:hlinkClick xmlns:r="http://schemas.openxmlformats.org/officeDocument/2006/relationships" r:id="rId1495" tgtFrame="_top"/>
          <a:extLst>
            <a:ext uri="{FF2B5EF4-FFF2-40B4-BE49-F238E27FC236}">
              <a16:creationId xmlns:a16="http://schemas.microsoft.com/office/drawing/2014/main" id="{750D353C-38E1-458C-B8A6-A288C04DF439}"/>
            </a:ext>
          </a:extLst>
        </xdr:cNvPr>
        <xdr:cNvSpPr>
          <a:spLocks noChangeAspect="1" noChangeArrowheads="1"/>
        </xdr:cNvSpPr>
      </xdr:nvSpPr>
      <xdr:spPr bwMode="auto">
        <a:xfrm>
          <a:off x="202565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749</xdr:row>
      <xdr:rowOff>0</xdr:rowOff>
    </xdr:from>
    <xdr:to>
      <xdr:col>2</xdr:col>
      <xdr:colOff>304800</xdr:colOff>
      <xdr:row>749</xdr:row>
      <xdr:rowOff>304800</xdr:rowOff>
    </xdr:to>
    <xdr:sp macro="" textlink="">
      <xdr:nvSpPr>
        <xdr:cNvPr id="28113" name="AutoShape 4561" descr="https://adas-server.mobiledrivetech.com/polarion/icons/default/enums/type_spike.gif">
          <a:hlinkClick xmlns:r="http://schemas.openxmlformats.org/officeDocument/2006/relationships" r:id="rId1496" tgtFrame="_blank"/>
          <a:extLst>
            <a:ext uri="{FF2B5EF4-FFF2-40B4-BE49-F238E27FC236}">
              <a16:creationId xmlns:a16="http://schemas.microsoft.com/office/drawing/2014/main" id="{D350D6B0-4BAD-49DB-98A0-C0DA6AF36D76}"/>
            </a:ext>
          </a:extLst>
        </xdr:cNvPr>
        <xdr:cNvSpPr>
          <a:spLocks noChangeAspect="1" noChangeArrowheads="1"/>
        </xdr:cNvSpPr>
      </xdr:nvSpPr>
      <xdr:spPr bwMode="auto">
        <a:xfrm>
          <a:off x="265430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749</xdr:row>
      <xdr:rowOff>0</xdr:rowOff>
    </xdr:from>
    <xdr:to>
      <xdr:col>3</xdr:col>
      <xdr:colOff>304800</xdr:colOff>
      <xdr:row>749</xdr:row>
      <xdr:rowOff>304800</xdr:rowOff>
    </xdr:to>
    <xdr:sp macro="" textlink="">
      <xdr:nvSpPr>
        <xdr:cNvPr id="28114" name="AutoShape 4562" descr="https://adas-server.mobiledrivetech.com/polarion/icons/default/enums/type_spike.gif">
          <a:hlinkClick xmlns:r="http://schemas.openxmlformats.org/officeDocument/2006/relationships" r:id="rId1496" tgtFrame="_top"/>
          <a:extLst>
            <a:ext uri="{FF2B5EF4-FFF2-40B4-BE49-F238E27FC236}">
              <a16:creationId xmlns:a16="http://schemas.microsoft.com/office/drawing/2014/main" id="{E7636361-2F5E-40AF-B064-A30444B07A8D}"/>
            </a:ext>
          </a:extLst>
        </xdr:cNvPr>
        <xdr:cNvSpPr>
          <a:spLocks noChangeAspect="1" noChangeArrowheads="1"/>
        </xdr:cNvSpPr>
      </xdr:nvSpPr>
      <xdr:spPr bwMode="auto">
        <a:xfrm>
          <a:off x="579755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750</xdr:row>
      <xdr:rowOff>0</xdr:rowOff>
    </xdr:from>
    <xdr:to>
      <xdr:col>0</xdr:col>
      <xdr:colOff>304800</xdr:colOff>
      <xdr:row>750</xdr:row>
      <xdr:rowOff>304800</xdr:rowOff>
    </xdr:to>
    <xdr:sp macro="" textlink="">
      <xdr:nvSpPr>
        <xdr:cNvPr id="28115" name="AutoShape 4563" descr="https://adas-server.mobiledrivetech.com/polarion/ria/images/suspect.gif">
          <a:extLst>
            <a:ext uri="{FF2B5EF4-FFF2-40B4-BE49-F238E27FC236}">
              <a16:creationId xmlns:a16="http://schemas.microsoft.com/office/drawing/2014/main" id="{DC4258F8-97D8-4947-8AB9-A01CE5509EDE}"/>
            </a:ext>
          </a:extLst>
        </xdr:cNvPr>
        <xdr:cNvSpPr>
          <a:spLocks noChangeAspect="1" noChangeArrowheads="1"/>
        </xdr:cNvSpPr>
      </xdr:nvSpPr>
      <xdr:spPr bwMode="auto">
        <a:xfrm>
          <a:off x="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750</xdr:row>
      <xdr:rowOff>0</xdr:rowOff>
    </xdr:from>
    <xdr:to>
      <xdr:col>0</xdr:col>
      <xdr:colOff>615950</xdr:colOff>
      <xdr:row>750</xdr:row>
      <xdr:rowOff>304800</xdr:rowOff>
    </xdr:to>
    <xdr:sp macro="" textlink="">
      <xdr:nvSpPr>
        <xdr:cNvPr id="28116" name="AutoShape 4564">
          <a:extLst>
            <a:ext uri="{FF2B5EF4-FFF2-40B4-BE49-F238E27FC236}">
              <a16:creationId xmlns:a16="http://schemas.microsoft.com/office/drawing/2014/main" id="{E10C2CD9-EB51-4F8D-B747-D8306B617A73}"/>
            </a:ext>
          </a:extLst>
        </xdr:cNvPr>
        <xdr:cNvSpPr>
          <a:spLocks noChangeAspect="1" noChangeArrowheads="1"/>
        </xdr:cNvSpPr>
      </xdr:nvSpPr>
      <xdr:spPr bwMode="auto">
        <a:xfrm>
          <a:off x="31115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750</xdr:row>
      <xdr:rowOff>0</xdr:rowOff>
    </xdr:from>
    <xdr:to>
      <xdr:col>0</xdr:col>
      <xdr:colOff>927100</xdr:colOff>
      <xdr:row>750</xdr:row>
      <xdr:rowOff>304800</xdr:rowOff>
    </xdr:to>
    <xdr:sp macro="" textlink="">
      <xdr:nvSpPr>
        <xdr:cNvPr id="28117" name="AutoShape 4565" descr="https://adas-server.mobiledrivetech.com/polarion/icons/default/enums/type_purple_spec.png">
          <a:hlinkClick xmlns:r="http://schemas.openxmlformats.org/officeDocument/2006/relationships" r:id="rId1497" tgtFrame="_blank"/>
          <a:extLst>
            <a:ext uri="{FF2B5EF4-FFF2-40B4-BE49-F238E27FC236}">
              <a16:creationId xmlns:a16="http://schemas.microsoft.com/office/drawing/2014/main" id="{95759C61-B735-4270-900D-5DEC83462448}"/>
            </a:ext>
          </a:extLst>
        </xdr:cNvPr>
        <xdr:cNvSpPr>
          <a:spLocks noChangeAspect="1" noChangeArrowheads="1"/>
        </xdr:cNvSpPr>
      </xdr:nvSpPr>
      <xdr:spPr bwMode="auto">
        <a:xfrm>
          <a:off x="62230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750</xdr:row>
      <xdr:rowOff>0</xdr:rowOff>
    </xdr:from>
    <xdr:to>
      <xdr:col>1</xdr:col>
      <xdr:colOff>304800</xdr:colOff>
      <xdr:row>750</xdr:row>
      <xdr:rowOff>304800</xdr:rowOff>
    </xdr:to>
    <xdr:sp macro="" textlink="">
      <xdr:nvSpPr>
        <xdr:cNvPr id="28118" name="AutoShape 4566" descr="https://adas-server.mobiledrivetech.com/polarion/icons/default/enums/type_purple_spec.png">
          <a:hlinkClick xmlns:r="http://schemas.openxmlformats.org/officeDocument/2006/relationships" r:id="rId1497" tgtFrame="_top"/>
          <a:extLst>
            <a:ext uri="{FF2B5EF4-FFF2-40B4-BE49-F238E27FC236}">
              <a16:creationId xmlns:a16="http://schemas.microsoft.com/office/drawing/2014/main" id="{6FC2C89F-83BA-4F68-8CD1-58296D8C7D00}"/>
            </a:ext>
          </a:extLst>
        </xdr:cNvPr>
        <xdr:cNvSpPr>
          <a:spLocks noChangeAspect="1" noChangeArrowheads="1"/>
        </xdr:cNvSpPr>
      </xdr:nvSpPr>
      <xdr:spPr bwMode="auto">
        <a:xfrm>
          <a:off x="202565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750</xdr:row>
      <xdr:rowOff>0</xdr:rowOff>
    </xdr:from>
    <xdr:to>
      <xdr:col>2</xdr:col>
      <xdr:colOff>304800</xdr:colOff>
      <xdr:row>750</xdr:row>
      <xdr:rowOff>304800</xdr:rowOff>
    </xdr:to>
    <xdr:sp macro="" textlink="">
      <xdr:nvSpPr>
        <xdr:cNvPr id="28119" name="AutoShape 4567" descr="https://adas-server.mobiledrivetech.com/polarion/icons/default/enums/type_spike.gif">
          <a:hlinkClick xmlns:r="http://schemas.openxmlformats.org/officeDocument/2006/relationships" r:id="rId1498" tgtFrame="_blank"/>
          <a:extLst>
            <a:ext uri="{FF2B5EF4-FFF2-40B4-BE49-F238E27FC236}">
              <a16:creationId xmlns:a16="http://schemas.microsoft.com/office/drawing/2014/main" id="{1F85C51E-6585-4451-A64E-A0D2F185F61C}"/>
            </a:ext>
          </a:extLst>
        </xdr:cNvPr>
        <xdr:cNvSpPr>
          <a:spLocks noChangeAspect="1" noChangeArrowheads="1"/>
        </xdr:cNvSpPr>
      </xdr:nvSpPr>
      <xdr:spPr bwMode="auto">
        <a:xfrm>
          <a:off x="265430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750</xdr:row>
      <xdr:rowOff>0</xdr:rowOff>
    </xdr:from>
    <xdr:to>
      <xdr:col>3</xdr:col>
      <xdr:colOff>304800</xdr:colOff>
      <xdr:row>750</xdr:row>
      <xdr:rowOff>304800</xdr:rowOff>
    </xdr:to>
    <xdr:sp macro="" textlink="">
      <xdr:nvSpPr>
        <xdr:cNvPr id="28120" name="AutoShape 4568" descr="https://adas-server.mobiledrivetech.com/polarion/icons/default/enums/type_spike.gif">
          <a:hlinkClick xmlns:r="http://schemas.openxmlformats.org/officeDocument/2006/relationships" r:id="rId1498" tgtFrame="_top"/>
          <a:extLst>
            <a:ext uri="{FF2B5EF4-FFF2-40B4-BE49-F238E27FC236}">
              <a16:creationId xmlns:a16="http://schemas.microsoft.com/office/drawing/2014/main" id="{086BB4FF-3A35-4265-A1C3-84A1589605D8}"/>
            </a:ext>
          </a:extLst>
        </xdr:cNvPr>
        <xdr:cNvSpPr>
          <a:spLocks noChangeAspect="1" noChangeArrowheads="1"/>
        </xdr:cNvSpPr>
      </xdr:nvSpPr>
      <xdr:spPr bwMode="auto">
        <a:xfrm>
          <a:off x="5797550" y="4882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751</xdr:row>
      <xdr:rowOff>0</xdr:rowOff>
    </xdr:from>
    <xdr:to>
      <xdr:col>0</xdr:col>
      <xdr:colOff>304800</xdr:colOff>
      <xdr:row>751</xdr:row>
      <xdr:rowOff>304800</xdr:rowOff>
    </xdr:to>
    <xdr:sp macro="" textlink="">
      <xdr:nvSpPr>
        <xdr:cNvPr id="28121" name="AutoShape 4569" descr="https://adas-server.mobiledrivetech.com/polarion/ria/images/suspect.gif">
          <a:extLst>
            <a:ext uri="{FF2B5EF4-FFF2-40B4-BE49-F238E27FC236}">
              <a16:creationId xmlns:a16="http://schemas.microsoft.com/office/drawing/2014/main" id="{0B67ABD2-F7FE-4E8A-97AD-50577D93C1AD}"/>
            </a:ext>
          </a:extLst>
        </xdr:cNvPr>
        <xdr:cNvSpPr>
          <a:spLocks noChangeAspect="1" noChangeArrowheads="1"/>
        </xdr:cNvSpPr>
      </xdr:nvSpPr>
      <xdr:spPr bwMode="auto">
        <a:xfrm>
          <a:off x="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751</xdr:row>
      <xdr:rowOff>0</xdr:rowOff>
    </xdr:from>
    <xdr:to>
      <xdr:col>0</xdr:col>
      <xdr:colOff>615950</xdr:colOff>
      <xdr:row>751</xdr:row>
      <xdr:rowOff>304800</xdr:rowOff>
    </xdr:to>
    <xdr:sp macro="" textlink="">
      <xdr:nvSpPr>
        <xdr:cNvPr id="28122" name="AutoShape 4570">
          <a:extLst>
            <a:ext uri="{FF2B5EF4-FFF2-40B4-BE49-F238E27FC236}">
              <a16:creationId xmlns:a16="http://schemas.microsoft.com/office/drawing/2014/main" id="{FF23D224-53F4-411E-8797-336FA457A213}"/>
            </a:ext>
          </a:extLst>
        </xdr:cNvPr>
        <xdr:cNvSpPr>
          <a:spLocks noChangeAspect="1" noChangeArrowheads="1"/>
        </xdr:cNvSpPr>
      </xdr:nvSpPr>
      <xdr:spPr bwMode="auto">
        <a:xfrm>
          <a:off x="31115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751</xdr:row>
      <xdr:rowOff>0</xdr:rowOff>
    </xdr:from>
    <xdr:to>
      <xdr:col>0</xdr:col>
      <xdr:colOff>927100</xdr:colOff>
      <xdr:row>751</xdr:row>
      <xdr:rowOff>304800</xdr:rowOff>
    </xdr:to>
    <xdr:sp macro="" textlink="">
      <xdr:nvSpPr>
        <xdr:cNvPr id="28123" name="AutoShape 4571" descr="https://adas-server.mobiledrivetech.com/polarion/icons/default/enums/type_purple_spec.png">
          <a:hlinkClick xmlns:r="http://schemas.openxmlformats.org/officeDocument/2006/relationships" r:id="rId1499" tgtFrame="_blank"/>
          <a:extLst>
            <a:ext uri="{FF2B5EF4-FFF2-40B4-BE49-F238E27FC236}">
              <a16:creationId xmlns:a16="http://schemas.microsoft.com/office/drawing/2014/main" id="{1AB1D1FA-ED59-4074-AA0D-1DB7A6772E87}"/>
            </a:ext>
          </a:extLst>
        </xdr:cNvPr>
        <xdr:cNvSpPr>
          <a:spLocks noChangeAspect="1" noChangeArrowheads="1"/>
        </xdr:cNvSpPr>
      </xdr:nvSpPr>
      <xdr:spPr bwMode="auto">
        <a:xfrm>
          <a:off x="62230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751</xdr:row>
      <xdr:rowOff>0</xdr:rowOff>
    </xdr:from>
    <xdr:to>
      <xdr:col>1</xdr:col>
      <xdr:colOff>304800</xdr:colOff>
      <xdr:row>751</xdr:row>
      <xdr:rowOff>304800</xdr:rowOff>
    </xdr:to>
    <xdr:sp macro="" textlink="">
      <xdr:nvSpPr>
        <xdr:cNvPr id="28124" name="AutoShape 4572" descr="https://adas-server.mobiledrivetech.com/polarion/icons/default/enums/type_purple_spec.png">
          <a:hlinkClick xmlns:r="http://schemas.openxmlformats.org/officeDocument/2006/relationships" r:id="rId1499" tgtFrame="_top"/>
          <a:extLst>
            <a:ext uri="{FF2B5EF4-FFF2-40B4-BE49-F238E27FC236}">
              <a16:creationId xmlns:a16="http://schemas.microsoft.com/office/drawing/2014/main" id="{F60DADB7-53B4-4F4B-89B9-C1BE17A5FB71}"/>
            </a:ext>
          </a:extLst>
        </xdr:cNvPr>
        <xdr:cNvSpPr>
          <a:spLocks noChangeAspect="1" noChangeArrowheads="1"/>
        </xdr:cNvSpPr>
      </xdr:nvSpPr>
      <xdr:spPr bwMode="auto">
        <a:xfrm>
          <a:off x="202565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751</xdr:row>
      <xdr:rowOff>0</xdr:rowOff>
    </xdr:from>
    <xdr:to>
      <xdr:col>2</xdr:col>
      <xdr:colOff>304800</xdr:colOff>
      <xdr:row>751</xdr:row>
      <xdr:rowOff>304800</xdr:rowOff>
    </xdr:to>
    <xdr:sp macro="" textlink="">
      <xdr:nvSpPr>
        <xdr:cNvPr id="28125" name="AutoShape 4573" descr="https://adas-server.mobiledrivetech.com/polarion/icons/default/enums/type_spike.gif">
          <a:hlinkClick xmlns:r="http://schemas.openxmlformats.org/officeDocument/2006/relationships" r:id="rId1500" tgtFrame="_blank"/>
          <a:extLst>
            <a:ext uri="{FF2B5EF4-FFF2-40B4-BE49-F238E27FC236}">
              <a16:creationId xmlns:a16="http://schemas.microsoft.com/office/drawing/2014/main" id="{0F010C71-B23F-4A7D-B768-5D491F717124}"/>
            </a:ext>
          </a:extLst>
        </xdr:cNvPr>
        <xdr:cNvSpPr>
          <a:spLocks noChangeAspect="1" noChangeArrowheads="1"/>
        </xdr:cNvSpPr>
      </xdr:nvSpPr>
      <xdr:spPr bwMode="auto">
        <a:xfrm>
          <a:off x="265430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751</xdr:row>
      <xdr:rowOff>0</xdr:rowOff>
    </xdr:from>
    <xdr:to>
      <xdr:col>3</xdr:col>
      <xdr:colOff>304800</xdr:colOff>
      <xdr:row>751</xdr:row>
      <xdr:rowOff>304800</xdr:rowOff>
    </xdr:to>
    <xdr:sp macro="" textlink="">
      <xdr:nvSpPr>
        <xdr:cNvPr id="28126" name="AutoShape 4574" descr="https://adas-server.mobiledrivetech.com/polarion/icons/default/enums/type_spike.gif">
          <a:hlinkClick xmlns:r="http://schemas.openxmlformats.org/officeDocument/2006/relationships" r:id="rId1500" tgtFrame="_top"/>
          <a:extLst>
            <a:ext uri="{FF2B5EF4-FFF2-40B4-BE49-F238E27FC236}">
              <a16:creationId xmlns:a16="http://schemas.microsoft.com/office/drawing/2014/main" id="{35E58EBB-B365-4286-B67B-4401DA59BFBD}"/>
            </a:ext>
          </a:extLst>
        </xdr:cNvPr>
        <xdr:cNvSpPr>
          <a:spLocks noChangeAspect="1" noChangeArrowheads="1"/>
        </xdr:cNvSpPr>
      </xdr:nvSpPr>
      <xdr:spPr bwMode="auto">
        <a:xfrm>
          <a:off x="5797550" y="488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752</xdr:row>
      <xdr:rowOff>0</xdr:rowOff>
    </xdr:from>
    <xdr:to>
      <xdr:col>0</xdr:col>
      <xdr:colOff>304800</xdr:colOff>
      <xdr:row>752</xdr:row>
      <xdr:rowOff>304800</xdr:rowOff>
    </xdr:to>
    <xdr:sp macro="" textlink="">
      <xdr:nvSpPr>
        <xdr:cNvPr id="28127" name="AutoShape 4575" descr="https://adas-server.mobiledrivetech.com/polarion/ria/images/suspect.gif">
          <a:extLst>
            <a:ext uri="{FF2B5EF4-FFF2-40B4-BE49-F238E27FC236}">
              <a16:creationId xmlns:a16="http://schemas.microsoft.com/office/drawing/2014/main" id="{9189DDDF-9AF6-4CE2-A967-DF241184B850}"/>
            </a:ext>
          </a:extLst>
        </xdr:cNvPr>
        <xdr:cNvSpPr>
          <a:spLocks noChangeAspect="1" noChangeArrowheads="1"/>
        </xdr:cNvSpPr>
      </xdr:nvSpPr>
      <xdr:spPr bwMode="auto">
        <a:xfrm>
          <a:off x="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752</xdr:row>
      <xdr:rowOff>0</xdr:rowOff>
    </xdr:from>
    <xdr:to>
      <xdr:col>0</xdr:col>
      <xdr:colOff>615950</xdr:colOff>
      <xdr:row>752</xdr:row>
      <xdr:rowOff>304800</xdr:rowOff>
    </xdr:to>
    <xdr:sp macro="" textlink="">
      <xdr:nvSpPr>
        <xdr:cNvPr id="28128" name="AutoShape 4576">
          <a:extLst>
            <a:ext uri="{FF2B5EF4-FFF2-40B4-BE49-F238E27FC236}">
              <a16:creationId xmlns:a16="http://schemas.microsoft.com/office/drawing/2014/main" id="{C86C1682-F627-4B99-A9E2-91FD8CCD574E}"/>
            </a:ext>
          </a:extLst>
        </xdr:cNvPr>
        <xdr:cNvSpPr>
          <a:spLocks noChangeAspect="1" noChangeArrowheads="1"/>
        </xdr:cNvSpPr>
      </xdr:nvSpPr>
      <xdr:spPr bwMode="auto">
        <a:xfrm>
          <a:off x="31115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752</xdr:row>
      <xdr:rowOff>0</xdr:rowOff>
    </xdr:from>
    <xdr:to>
      <xdr:col>0</xdr:col>
      <xdr:colOff>927100</xdr:colOff>
      <xdr:row>752</xdr:row>
      <xdr:rowOff>304800</xdr:rowOff>
    </xdr:to>
    <xdr:sp macro="" textlink="">
      <xdr:nvSpPr>
        <xdr:cNvPr id="28129" name="AutoShape 4577" descr="https://adas-server.mobiledrivetech.com/polarion/icons/default/enums/type_purple_spec.png">
          <a:hlinkClick xmlns:r="http://schemas.openxmlformats.org/officeDocument/2006/relationships" r:id="rId1501" tgtFrame="_blank"/>
          <a:extLst>
            <a:ext uri="{FF2B5EF4-FFF2-40B4-BE49-F238E27FC236}">
              <a16:creationId xmlns:a16="http://schemas.microsoft.com/office/drawing/2014/main" id="{BD0CAC85-42D4-488E-90A4-7C2D9AB7EBDB}"/>
            </a:ext>
          </a:extLst>
        </xdr:cNvPr>
        <xdr:cNvSpPr>
          <a:spLocks noChangeAspect="1" noChangeArrowheads="1"/>
        </xdr:cNvSpPr>
      </xdr:nvSpPr>
      <xdr:spPr bwMode="auto">
        <a:xfrm>
          <a:off x="62230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752</xdr:row>
      <xdr:rowOff>0</xdr:rowOff>
    </xdr:from>
    <xdr:to>
      <xdr:col>1</xdr:col>
      <xdr:colOff>304800</xdr:colOff>
      <xdr:row>752</xdr:row>
      <xdr:rowOff>304800</xdr:rowOff>
    </xdr:to>
    <xdr:sp macro="" textlink="">
      <xdr:nvSpPr>
        <xdr:cNvPr id="28130" name="AutoShape 4578" descr="https://adas-server.mobiledrivetech.com/polarion/icons/default/enums/type_purple_spec.png">
          <a:hlinkClick xmlns:r="http://schemas.openxmlformats.org/officeDocument/2006/relationships" r:id="rId1501" tgtFrame="_top"/>
          <a:extLst>
            <a:ext uri="{FF2B5EF4-FFF2-40B4-BE49-F238E27FC236}">
              <a16:creationId xmlns:a16="http://schemas.microsoft.com/office/drawing/2014/main" id="{66C453E0-6516-4767-8A88-4011CF266C68}"/>
            </a:ext>
          </a:extLst>
        </xdr:cNvPr>
        <xdr:cNvSpPr>
          <a:spLocks noChangeAspect="1" noChangeArrowheads="1"/>
        </xdr:cNvSpPr>
      </xdr:nvSpPr>
      <xdr:spPr bwMode="auto">
        <a:xfrm>
          <a:off x="202565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752</xdr:row>
      <xdr:rowOff>0</xdr:rowOff>
    </xdr:from>
    <xdr:to>
      <xdr:col>2</xdr:col>
      <xdr:colOff>304800</xdr:colOff>
      <xdr:row>752</xdr:row>
      <xdr:rowOff>304800</xdr:rowOff>
    </xdr:to>
    <xdr:sp macro="" textlink="">
      <xdr:nvSpPr>
        <xdr:cNvPr id="28131" name="AutoShape 4579" descr="https://adas-server.mobiledrivetech.com/polarion/icons/default/enums/type_spike.gif">
          <a:hlinkClick xmlns:r="http://schemas.openxmlformats.org/officeDocument/2006/relationships" r:id="rId1502" tgtFrame="_blank"/>
          <a:extLst>
            <a:ext uri="{FF2B5EF4-FFF2-40B4-BE49-F238E27FC236}">
              <a16:creationId xmlns:a16="http://schemas.microsoft.com/office/drawing/2014/main" id="{9B40772A-9F7A-4729-AD82-14CF65223001}"/>
            </a:ext>
          </a:extLst>
        </xdr:cNvPr>
        <xdr:cNvSpPr>
          <a:spLocks noChangeAspect="1" noChangeArrowheads="1"/>
        </xdr:cNvSpPr>
      </xdr:nvSpPr>
      <xdr:spPr bwMode="auto">
        <a:xfrm>
          <a:off x="265430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752</xdr:row>
      <xdr:rowOff>0</xdr:rowOff>
    </xdr:from>
    <xdr:to>
      <xdr:col>3</xdr:col>
      <xdr:colOff>304800</xdr:colOff>
      <xdr:row>752</xdr:row>
      <xdr:rowOff>304800</xdr:rowOff>
    </xdr:to>
    <xdr:sp macro="" textlink="">
      <xdr:nvSpPr>
        <xdr:cNvPr id="28132" name="AutoShape 4580" descr="https://adas-server.mobiledrivetech.com/polarion/icons/default/enums/type_spike.gif">
          <a:hlinkClick xmlns:r="http://schemas.openxmlformats.org/officeDocument/2006/relationships" r:id="rId1502" tgtFrame="_top"/>
          <a:extLst>
            <a:ext uri="{FF2B5EF4-FFF2-40B4-BE49-F238E27FC236}">
              <a16:creationId xmlns:a16="http://schemas.microsoft.com/office/drawing/2014/main" id="{DE6C38DE-1A32-4026-B5C9-6893469EA764}"/>
            </a:ext>
          </a:extLst>
        </xdr:cNvPr>
        <xdr:cNvSpPr>
          <a:spLocks noChangeAspect="1" noChangeArrowheads="1"/>
        </xdr:cNvSpPr>
      </xdr:nvSpPr>
      <xdr:spPr bwMode="auto">
        <a:xfrm>
          <a:off x="5797550" y="489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753</xdr:row>
      <xdr:rowOff>0</xdr:rowOff>
    </xdr:from>
    <xdr:to>
      <xdr:col>0</xdr:col>
      <xdr:colOff>304800</xdr:colOff>
      <xdr:row>753</xdr:row>
      <xdr:rowOff>304800</xdr:rowOff>
    </xdr:to>
    <xdr:sp macro="" textlink="">
      <xdr:nvSpPr>
        <xdr:cNvPr id="28133" name="AutoShape 4581" descr="https://adas-server.mobiledrivetech.com/polarion/ria/images/suspect.gif">
          <a:extLst>
            <a:ext uri="{FF2B5EF4-FFF2-40B4-BE49-F238E27FC236}">
              <a16:creationId xmlns:a16="http://schemas.microsoft.com/office/drawing/2014/main" id="{ECA8E388-F106-41A3-9E23-3B83E4FA6A9A}"/>
            </a:ext>
          </a:extLst>
        </xdr:cNvPr>
        <xdr:cNvSpPr>
          <a:spLocks noChangeAspect="1" noChangeArrowheads="1"/>
        </xdr:cNvSpPr>
      </xdr:nvSpPr>
      <xdr:spPr bwMode="auto">
        <a:xfrm>
          <a:off x="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753</xdr:row>
      <xdr:rowOff>0</xdr:rowOff>
    </xdr:from>
    <xdr:to>
      <xdr:col>0</xdr:col>
      <xdr:colOff>615950</xdr:colOff>
      <xdr:row>753</xdr:row>
      <xdr:rowOff>304800</xdr:rowOff>
    </xdr:to>
    <xdr:sp macro="" textlink="">
      <xdr:nvSpPr>
        <xdr:cNvPr id="28134" name="AutoShape 4582">
          <a:extLst>
            <a:ext uri="{FF2B5EF4-FFF2-40B4-BE49-F238E27FC236}">
              <a16:creationId xmlns:a16="http://schemas.microsoft.com/office/drawing/2014/main" id="{62ADA199-1D67-4C32-86C3-98F92C010E71}"/>
            </a:ext>
          </a:extLst>
        </xdr:cNvPr>
        <xdr:cNvSpPr>
          <a:spLocks noChangeAspect="1" noChangeArrowheads="1"/>
        </xdr:cNvSpPr>
      </xdr:nvSpPr>
      <xdr:spPr bwMode="auto">
        <a:xfrm>
          <a:off x="31115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753</xdr:row>
      <xdr:rowOff>0</xdr:rowOff>
    </xdr:from>
    <xdr:to>
      <xdr:col>0</xdr:col>
      <xdr:colOff>927100</xdr:colOff>
      <xdr:row>753</xdr:row>
      <xdr:rowOff>304800</xdr:rowOff>
    </xdr:to>
    <xdr:sp macro="" textlink="">
      <xdr:nvSpPr>
        <xdr:cNvPr id="28135" name="AutoShape 4583" descr="https://adas-server.mobiledrivetech.com/polarion/icons/default/enums/type_purple_spec.png">
          <a:hlinkClick xmlns:r="http://schemas.openxmlformats.org/officeDocument/2006/relationships" r:id="rId1503" tgtFrame="_blank"/>
          <a:extLst>
            <a:ext uri="{FF2B5EF4-FFF2-40B4-BE49-F238E27FC236}">
              <a16:creationId xmlns:a16="http://schemas.microsoft.com/office/drawing/2014/main" id="{D58E3CE1-CB65-48A9-9C5A-C54196B25E4C}"/>
            </a:ext>
          </a:extLst>
        </xdr:cNvPr>
        <xdr:cNvSpPr>
          <a:spLocks noChangeAspect="1" noChangeArrowheads="1"/>
        </xdr:cNvSpPr>
      </xdr:nvSpPr>
      <xdr:spPr bwMode="auto">
        <a:xfrm>
          <a:off x="62230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753</xdr:row>
      <xdr:rowOff>0</xdr:rowOff>
    </xdr:from>
    <xdr:to>
      <xdr:col>1</xdr:col>
      <xdr:colOff>304800</xdr:colOff>
      <xdr:row>753</xdr:row>
      <xdr:rowOff>304800</xdr:rowOff>
    </xdr:to>
    <xdr:sp macro="" textlink="">
      <xdr:nvSpPr>
        <xdr:cNvPr id="28136" name="AutoShape 4584" descr="https://adas-server.mobiledrivetech.com/polarion/icons/default/enums/type_purple_spec.png">
          <a:hlinkClick xmlns:r="http://schemas.openxmlformats.org/officeDocument/2006/relationships" r:id="rId1503" tgtFrame="_top"/>
          <a:extLst>
            <a:ext uri="{FF2B5EF4-FFF2-40B4-BE49-F238E27FC236}">
              <a16:creationId xmlns:a16="http://schemas.microsoft.com/office/drawing/2014/main" id="{7D5949DF-C9FE-4F51-B9A8-44AB1DBF4561}"/>
            </a:ext>
          </a:extLst>
        </xdr:cNvPr>
        <xdr:cNvSpPr>
          <a:spLocks noChangeAspect="1" noChangeArrowheads="1"/>
        </xdr:cNvSpPr>
      </xdr:nvSpPr>
      <xdr:spPr bwMode="auto">
        <a:xfrm>
          <a:off x="202565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753</xdr:row>
      <xdr:rowOff>0</xdr:rowOff>
    </xdr:from>
    <xdr:to>
      <xdr:col>2</xdr:col>
      <xdr:colOff>304800</xdr:colOff>
      <xdr:row>753</xdr:row>
      <xdr:rowOff>304800</xdr:rowOff>
    </xdr:to>
    <xdr:sp macro="" textlink="">
      <xdr:nvSpPr>
        <xdr:cNvPr id="28137" name="AutoShape 4585" descr="https://adas-server.mobiledrivetech.com/polarion/icons/default/enums/type_spike.gif">
          <a:hlinkClick xmlns:r="http://schemas.openxmlformats.org/officeDocument/2006/relationships" r:id="rId1504" tgtFrame="_blank"/>
          <a:extLst>
            <a:ext uri="{FF2B5EF4-FFF2-40B4-BE49-F238E27FC236}">
              <a16:creationId xmlns:a16="http://schemas.microsoft.com/office/drawing/2014/main" id="{34C22E9C-F56F-4EAC-8D19-70791FBF83F5}"/>
            </a:ext>
          </a:extLst>
        </xdr:cNvPr>
        <xdr:cNvSpPr>
          <a:spLocks noChangeAspect="1" noChangeArrowheads="1"/>
        </xdr:cNvSpPr>
      </xdr:nvSpPr>
      <xdr:spPr bwMode="auto">
        <a:xfrm>
          <a:off x="265430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753</xdr:row>
      <xdr:rowOff>0</xdr:rowOff>
    </xdr:from>
    <xdr:to>
      <xdr:col>3</xdr:col>
      <xdr:colOff>304800</xdr:colOff>
      <xdr:row>753</xdr:row>
      <xdr:rowOff>304800</xdr:rowOff>
    </xdr:to>
    <xdr:sp macro="" textlink="">
      <xdr:nvSpPr>
        <xdr:cNvPr id="28138" name="AutoShape 4586" descr="https://adas-server.mobiledrivetech.com/polarion/icons/default/enums/type_spike.gif">
          <a:hlinkClick xmlns:r="http://schemas.openxmlformats.org/officeDocument/2006/relationships" r:id="rId1504" tgtFrame="_top"/>
          <a:extLst>
            <a:ext uri="{FF2B5EF4-FFF2-40B4-BE49-F238E27FC236}">
              <a16:creationId xmlns:a16="http://schemas.microsoft.com/office/drawing/2014/main" id="{902A1048-E2B5-4782-8C60-C292329C195B}"/>
            </a:ext>
          </a:extLst>
        </xdr:cNvPr>
        <xdr:cNvSpPr>
          <a:spLocks noChangeAspect="1" noChangeArrowheads="1"/>
        </xdr:cNvSpPr>
      </xdr:nvSpPr>
      <xdr:spPr bwMode="auto">
        <a:xfrm>
          <a:off x="5797550" y="4901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754</xdr:row>
      <xdr:rowOff>0</xdr:rowOff>
    </xdr:from>
    <xdr:to>
      <xdr:col>0</xdr:col>
      <xdr:colOff>304800</xdr:colOff>
      <xdr:row>754</xdr:row>
      <xdr:rowOff>304800</xdr:rowOff>
    </xdr:to>
    <xdr:sp macro="" textlink="">
      <xdr:nvSpPr>
        <xdr:cNvPr id="28139" name="AutoShape 4587" descr="https://adas-server.mobiledrivetech.com/polarion/ria/images/suspect.gif">
          <a:extLst>
            <a:ext uri="{FF2B5EF4-FFF2-40B4-BE49-F238E27FC236}">
              <a16:creationId xmlns:a16="http://schemas.microsoft.com/office/drawing/2014/main" id="{0BF7814A-38E0-46B3-89E1-F11456861CCF}"/>
            </a:ext>
          </a:extLst>
        </xdr:cNvPr>
        <xdr:cNvSpPr>
          <a:spLocks noChangeAspect="1" noChangeArrowheads="1"/>
        </xdr:cNvSpPr>
      </xdr:nvSpPr>
      <xdr:spPr bwMode="auto">
        <a:xfrm>
          <a:off x="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754</xdr:row>
      <xdr:rowOff>0</xdr:rowOff>
    </xdr:from>
    <xdr:to>
      <xdr:col>0</xdr:col>
      <xdr:colOff>615950</xdr:colOff>
      <xdr:row>754</xdr:row>
      <xdr:rowOff>304800</xdr:rowOff>
    </xdr:to>
    <xdr:sp macro="" textlink="">
      <xdr:nvSpPr>
        <xdr:cNvPr id="28140" name="AutoShape 4588">
          <a:extLst>
            <a:ext uri="{FF2B5EF4-FFF2-40B4-BE49-F238E27FC236}">
              <a16:creationId xmlns:a16="http://schemas.microsoft.com/office/drawing/2014/main" id="{FADD9A48-EFD3-4DF3-A8C9-0FC3EE8CD2FC}"/>
            </a:ext>
          </a:extLst>
        </xdr:cNvPr>
        <xdr:cNvSpPr>
          <a:spLocks noChangeAspect="1" noChangeArrowheads="1"/>
        </xdr:cNvSpPr>
      </xdr:nvSpPr>
      <xdr:spPr bwMode="auto">
        <a:xfrm>
          <a:off x="31115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754</xdr:row>
      <xdr:rowOff>0</xdr:rowOff>
    </xdr:from>
    <xdr:to>
      <xdr:col>0</xdr:col>
      <xdr:colOff>927100</xdr:colOff>
      <xdr:row>754</xdr:row>
      <xdr:rowOff>304800</xdr:rowOff>
    </xdr:to>
    <xdr:sp macro="" textlink="">
      <xdr:nvSpPr>
        <xdr:cNvPr id="28141" name="AutoShape 4589" descr="https://adas-server.mobiledrivetech.com/polarion/icons/default/enums/type_purple_spec.png">
          <a:hlinkClick xmlns:r="http://schemas.openxmlformats.org/officeDocument/2006/relationships" r:id="rId1505" tgtFrame="_blank"/>
          <a:extLst>
            <a:ext uri="{FF2B5EF4-FFF2-40B4-BE49-F238E27FC236}">
              <a16:creationId xmlns:a16="http://schemas.microsoft.com/office/drawing/2014/main" id="{17203545-30DB-4732-A410-36F2929B93D3}"/>
            </a:ext>
          </a:extLst>
        </xdr:cNvPr>
        <xdr:cNvSpPr>
          <a:spLocks noChangeAspect="1" noChangeArrowheads="1"/>
        </xdr:cNvSpPr>
      </xdr:nvSpPr>
      <xdr:spPr bwMode="auto">
        <a:xfrm>
          <a:off x="62230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754</xdr:row>
      <xdr:rowOff>0</xdr:rowOff>
    </xdr:from>
    <xdr:to>
      <xdr:col>1</xdr:col>
      <xdr:colOff>304800</xdr:colOff>
      <xdr:row>754</xdr:row>
      <xdr:rowOff>304800</xdr:rowOff>
    </xdr:to>
    <xdr:sp macro="" textlink="">
      <xdr:nvSpPr>
        <xdr:cNvPr id="28142" name="AutoShape 4590" descr="https://adas-server.mobiledrivetech.com/polarion/icons/default/enums/type_purple_spec.png">
          <a:hlinkClick xmlns:r="http://schemas.openxmlformats.org/officeDocument/2006/relationships" r:id="rId1505" tgtFrame="_top"/>
          <a:extLst>
            <a:ext uri="{FF2B5EF4-FFF2-40B4-BE49-F238E27FC236}">
              <a16:creationId xmlns:a16="http://schemas.microsoft.com/office/drawing/2014/main" id="{CE55F217-A883-47F3-95E9-DC76AE1AA24D}"/>
            </a:ext>
          </a:extLst>
        </xdr:cNvPr>
        <xdr:cNvSpPr>
          <a:spLocks noChangeAspect="1" noChangeArrowheads="1"/>
        </xdr:cNvSpPr>
      </xdr:nvSpPr>
      <xdr:spPr bwMode="auto">
        <a:xfrm>
          <a:off x="202565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754</xdr:row>
      <xdr:rowOff>0</xdr:rowOff>
    </xdr:from>
    <xdr:to>
      <xdr:col>2</xdr:col>
      <xdr:colOff>304800</xdr:colOff>
      <xdr:row>754</xdr:row>
      <xdr:rowOff>304800</xdr:rowOff>
    </xdr:to>
    <xdr:sp macro="" textlink="">
      <xdr:nvSpPr>
        <xdr:cNvPr id="28143" name="AutoShape 4591" descr="https://adas-server.mobiledrivetech.com/polarion/icons/default/enums/type_spike.gif">
          <a:hlinkClick xmlns:r="http://schemas.openxmlformats.org/officeDocument/2006/relationships" r:id="rId1506" tgtFrame="_blank"/>
          <a:extLst>
            <a:ext uri="{FF2B5EF4-FFF2-40B4-BE49-F238E27FC236}">
              <a16:creationId xmlns:a16="http://schemas.microsoft.com/office/drawing/2014/main" id="{C3EBC58F-3C8C-4745-830A-438A0C4D576C}"/>
            </a:ext>
          </a:extLst>
        </xdr:cNvPr>
        <xdr:cNvSpPr>
          <a:spLocks noChangeAspect="1" noChangeArrowheads="1"/>
        </xdr:cNvSpPr>
      </xdr:nvSpPr>
      <xdr:spPr bwMode="auto">
        <a:xfrm>
          <a:off x="265430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754</xdr:row>
      <xdr:rowOff>0</xdr:rowOff>
    </xdr:from>
    <xdr:to>
      <xdr:col>3</xdr:col>
      <xdr:colOff>304800</xdr:colOff>
      <xdr:row>754</xdr:row>
      <xdr:rowOff>304800</xdr:rowOff>
    </xdr:to>
    <xdr:sp macro="" textlink="">
      <xdr:nvSpPr>
        <xdr:cNvPr id="28144" name="AutoShape 4592" descr="https://adas-server.mobiledrivetech.com/polarion/icons/default/enums/type_spike.gif">
          <a:hlinkClick xmlns:r="http://schemas.openxmlformats.org/officeDocument/2006/relationships" r:id="rId1506" tgtFrame="_top"/>
          <a:extLst>
            <a:ext uri="{FF2B5EF4-FFF2-40B4-BE49-F238E27FC236}">
              <a16:creationId xmlns:a16="http://schemas.microsoft.com/office/drawing/2014/main" id="{EC9761CC-1C79-4387-9CD1-DBDD337610F9}"/>
            </a:ext>
          </a:extLst>
        </xdr:cNvPr>
        <xdr:cNvSpPr>
          <a:spLocks noChangeAspect="1" noChangeArrowheads="1"/>
        </xdr:cNvSpPr>
      </xdr:nvSpPr>
      <xdr:spPr bwMode="auto">
        <a:xfrm>
          <a:off x="5797550" y="4908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755</xdr:row>
      <xdr:rowOff>0</xdr:rowOff>
    </xdr:from>
    <xdr:to>
      <xdr:col>0</xdr:col>
      <xdr:colOff>304800</xdr:colOff>
      <xdr:row>755</xdr:row>
      <xdr:rowOff>304800</xdr:rowOff>
    </xdr:to>
    <xdr:sp macro="" textlink="">
      <xdr:nvSpPr>
        <xdr:cNvPr id="28145" name="AutoShape 4593" descr="https://adas-server.mobiledrivetech.com/polarion/ria/images/suspect.gif">
          <a:extLst>
            <a:ext uri="{FF2B5EF4-FFF2-40B4-BE49-F238E27FC236}">
              <a16:creationId xmlns:a16="http://schemas.microsoft.com/office/drawing/2014/main" id="{63DD119A-C923-45F2-AB99-68B4F7F1926C}"/>
            </a:ext>
          </a:extLst>
        </xdr:cNvPr>
        <xdr:cNvSpPr>
          <a:spLocks noChangeAspect="1" noChangeArrowheads="1"/>
        </xdr:cNvSpPr>
      </xdr:nvSpPr>
      <xdr:spPr bwMode="auto">
        <a:xfrm>
          <a:off x="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755</xdr:row>
      <xdr:rowOff>0</xdr:rowOff>
    </xdr:from>
    <xdr:to>
      <xdr:col>0</xdr:col>
      <xdr:colOff>615950</xdr:colOff>
      <xdr:row>755</xdr:row>
      <xdr:rowOff>304800</xdr:rowOff>
    </xdr:to>
    <xdr:sp macro="" textlink="">
      <xdr:nvSpPr>
        <xdr:cNvPr id="28146" name="AutoShape 4594">
          <a:extLst>
            <a:ext uri="{FF2B5EF4-FFF2-40B4-BE49-F238E27FC236}">
              <a16:creationId xmlns:a16="http://schemas.microsoft.com/office/drawing/2014/main" id="{1BE1DD70-367F-4FEC-8BC6-0840E2B80B29}"/>
            </a:ext>
          </a:extLst>
        </xdr:cNvPr>
        <xdr:cNvSpPr>
          <a:spLocks noChangeAspect="1" noChangeArrowheads="1"/>
        </xdr:cNvSpPr>
      </xdr:nvSpPr>
      <xdr:spPr bwMode="auto">
        <a:xfrm>
          <a:off x="31115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755</xdr:row>
      <xdr:rowOff>0</xdr:rowOff>
    </xdr:from>
    <xdr:to>
      <xdr:col>0</xdr:col>
      <xdr:colOff>927100</xdr:colOff>
      <xdr:row>755</xdr:row>
      <xdr:rowOff>304800</xdr:rowOff>
    </xdr:to>
    <xdr:sp macro="" textlink="">
      <xdr:nvSpPr>
        <xdr:cNvPr id="28147" name="AutoShape 4595" descr="https://adas-server.mobiledrivetech.com/polarion/icons/default/enums/type_purple_spec.png">
          <a:hlinkClick xmlns:r="http://schemas.openxmlformats.org/officeDocument/2006/relationships" r:id="rId1507" tgtFrame="_blank"/>
          <a:extLst>
            <a:ext uri="{FF2B5EF4-FFF2-40B4-BE49-F238E27FC236}">
              <a16:creationId xmlns:a16="http://schemas.microsoft.com/office/drawing/2014/main" id="{AD582B7D-C321-4303-BF9E-DF149D010AC5}"/>
            </a:ext>
          </a:extLst>
        </xdr:cNvPr>
        <xdr:cNvSpPr>
          <a:spLocks noChangeAspect="1" noChangeArrowheads="1"/>
        </xdr:cNvSpPr>
      </xdr:nvSpPr>
      <xdr:spPr bwMode="auto">
        <a:xfrm>
          <a:off x="62230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755</xdr:row>
      <xdr:rowOff>0</xdr:rowOff>
    </xdr:from>
    <xdr:to>
      <xdr:col>1</xdr:col>
      <xdr:colOff>304800</xdr:colOff>
      <xdr:row>755</xdr:row>
      <xdr:rowOff>304800</xdr:rowOff>
    </xdr:to>
    <xdr:sp macro="" textlink="">
      <xdr:nvSpPr>
        <xdr:cNvPr id="28148" name="AutoShape 4596" descr="https://adas-server.mobiledrivetech.com/polarion/icons/default/enums/type_purple_spec.png">
          <a:hlinkClick xmlns:r="http://schemas.openxmlformats.org/officeDocument/2006/relationships" r:id="rId1507" tgtFrame="_top"/>
          <a:extLst>
            <a:ext uri="{FF2B5EF4-FFF2-40B4-BE49-F238E27FC236}">
              <a16:creationId xmlns:a16="http://schemas.microsoft.com/office/drawing/2014/main" id="{CC216B67-F5EB-4718-BCA2-E66A7E35768D}"/>
            </a:ext>
          </a:extLst>
        </xdr:cNvPr>
        <xdr:cNvSpPr>
          <a:spLocks noChangeAspect="1" noChangeArrowheads="1"/>
        </xdr:cNvSpPr>
      </xdr:nvSpPr>
      <xdr:spPr bwMode="auto">
        <a:xfrm>
          <a:off x="202565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755</xdr:row>
      <xdr:rowOff>0</xdr:rowOff>
    </xdr:from>
    <xdr:to>
      <xdr:col>2</xdr:col>
      <xdr:colOff>304800</xdr:colOff>
      <xdr:row>755</xdr:row>
      <xdr:rowOff>304800</xdr:rowOff>
    </xdr:to>
    <xdr:sp macro="" textlink="">
      <xdr:nvSpPr>
        <xdr:cNvPr id="28149" name="AutoShape 4597" descr="https://adas-server.mobiledrivetech.com/polarion/icons/default/enums/type_spike.gif">
          <a:hlinkClick xmlns:r="http://schemas.openxmlformats.org/officeDocument/2006/relationships" r:id="rId1508" tgtFrame="_blank"/>
          <a:extLst>
            <a:ext uri="{FF2B5EF4-FFF2-40B4-BE49-F238E27FC236}">
              <a16:creationId xmlns:a16="http://schemas.microsoft.com/office/drawing/2014/main" id="{1A5FD4F9-C527-4387-937D-07100CDDF7B2}"/>
            </a:ext>
          </a:extLst>
        </xdr:cNvPr>
        <xdr:cNvSpPr>
          <a:spLocks noChangeAspect="1" noChangeArrowheads="1"/>
        </xdr:cNvSpPr>
      </xdr:nvSpPr>
      <xdr:spPr bwMode="auto">
        <a:xfrm>
          <a:off x="265430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755</xdr:row>
      <xdr:rowOff>0</xdr:rowOff>
    </xdr:from>
    <xdr:to>
      <xdr:col>3</xdr:col>
      <xdr:colOff>304800</xdr:colOff>
      <xdr:row>755</xdr:row>
      <xdr:rowOff>304800</xdr:rowOff>
    </xdr:to>
    <xdr:sp macro="" textlink="">
      <xdr:nvSpPr>
        <xdr:cNvPr id="28150" name="AutoShape 4598" descr="https://adas-server.mobiledrivetech.com/polarion/icons/default/enums/type_spike.gif">
          <a:hlinkClick xmlns:r="http://schemas.openxmlformats.org/officeDocument/2006/relationships" r:id="rId1508" tgtFrame="_top"/>
          <a:extLst>
            <a:ext uri="{FF2B5EF4-FFF2-40B4-BE49-F238E27FC236}">
              <a16:creationId xmlns:a16="http://schemas.microsoft.com/office/drawing/2014/main" id="{03DEABD8-DDC1-41E3-870F-5C39CCC73731}"/>
            </a:ext>
          </a:extLst>
        </xdr:cNvPr>
        <xdr:cNvSpPr>
          <a:spLocks noChangeAspect="1" noChangeArrowheads="1"/>
        </xdr:cNvSpPr>
      </xdr:nvSpPr>
      <xdr:spPr bwMode="auto">
        <a:xfrm>
          <a:off x="5797550" y="491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756</xdr:row>
      <xdr:rowOff>0</xdr:rowOff>
    </xdr:from>
    <xdr:to>
      <xdr:col>0</xdr:col>
      <xdr:colOff>304800</xdr:colOff>
      <xdr:row>756</xdr:row>
      <xdr:rowOff>304800</xdr:rowOff>
    </xdr:to>
    <xdr:sp macro="" textlink="">
      <xdr:nvSpPr>
        <xdr:cNvPr id="28151" name="AutoShape 4599" descr="https://adas-server.mobiledrivetech.com/polarion/ria/images/suspect.gif">
          <a:extLst>
            <a:ext uri="{FF2B5EF4-FFF2-40B4-BE49-F238E27FC236}">
              <a16:creationId xmlns:a16="http://schemas.microsoft.com/office/drawing/2014/main" id="{8AF82355-407D-4FB8-A296-25BB4CCAB523}"/>
            </a:ext>
          </a:extLst>
        </xdr:cNvPr>
        <xdr:cNvSpPr>
          <a:spLocks noChangeAspect="1" noChangeArrowheads="1"/>
        </xdr:cNvSpPr>
      </xdr:nvSpPr>
      <xdr:spPr bwMode="auto">
        <a:xfrm>
          <a:off x="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756</xdr:row>
      <xdr:rowOff>0</xdr:rowOff>
    </xdr:from>
    <xdr:to>
      <xdr:col>0</xdr:col>
      <xdr:colOff>615950</xdr:colOff>
      <xdr:row>756</xdr:row>
      <xdr:rowOff>304800</xdr:rowOff>
    </xdr:to>
    <xdr:sp macro="" textlink="">
      <xdr:nvSpPr>
        <xdr:cNvPr id="28152" name="AutoShape 4600">
          <a:extLst>
            <a:ext uri="{FF2B5EF4-FFF2-40B4-BE49-F238E27FC236}">
              <a16:creationId xmlns:a16="http://schemas.microsoft.com/office/drawing/2014/main" id="{8A7FF36F-AED7-48A0-8D59-3F42CAED0469}"/>
            </a:ext>
          </a:extLst>
        </xdr:cNvPr>
        <xdr:cNvSpPr>
          <a:spLocks noChangeAspect="1" noChangeArrowheads="1"/>
        </xdr:cNvSpPr>
      </xdr:nvSpPr>
      <xdr:spPr bwMode="auto">
        <a:xfrm>
          <a:off x="31115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756</xdr:row>
      <xdr:rowOff>0</xdr:rowOff>
    </xdr:from>
    <xdr:to>
      <xdr:col>0</xdr:col>
      <xdr:colOff>927100</xdr:colOff>
      <xdr:row>756</xdr:row>
      <xdr:rowOff>304800</xdr:rowOff>
    </xdr:to>
    <xdr:sp macro="" textlink="">
      <xdr:nvSpPr>
        <xdr:cNvPr id="28153" name="AutoShape 4601" descr="https://adas-server.mobiledrivetech.com/polarion/icons/default/enums/type_purple_spec.png">
          <a:hlinkClick xmlns:r="http://schemas.openxmlformats.org/officeDocument/2006/relationships" r:id="rId1509" tgtFrame="_blank"/>
          <a:extLst>
            <a:ext uri="{FF2B5EF4-FFF2-40B4-BE49-F238E27FC236}">
              <a16:creationId xmlns:a16="http://schemas.microsoft.com/office/drawing/2014/main" id="{E580F215-CD28-4ECA-A172-98DB78B3302D}"/>
            </a:ext>
          </a:extLst>
        </xdr:cNvPr>
        <xdr:cNvSpPr>
          <a:spLocks noChangeAspect="1" noChangeArrowheads="1"/>
        </xdr:cNvSpPr>
      </xdr:nvSpPr>
      <xdr:spPr bwMode="auto">
        <a:xfrm>
          <a:off x="62230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756</xdr:row>
      <xdr:rowOff>0</xdr:rowOff>
    </xdr:from>
    <xdr:to>
      <xdr:col>1</xdr:col>
      <xdr:colOff>304800</xdr:colOff>
      <xdr:row>756</xdr:row>
      <xdr:rowOff>304800</xdr:rowOff>
    </xdr:to>
    <xdr:sp macro="" textlink="">
      <xdr:nvSpPr>
        <xdr:cNvPr id="28154" name="AutoShape 4602" descr="https://adas-server.mobiledrivetech.com/polarion/icons/default/enums/type_purple_spec.png">
          <a:hlinkClick xmlns:r="http://schemas.openxmlformats.org/officeDocument/2006/relationships" r:id="rId1509" tgtFrame="_top"/>
          <a:extLst>
            <a:ext uri="{FF2B5EF4-FFF2-40B4-BE49-F238E27FC236}">
              <a16:creationId xmlns:a16="http://schemas.microsoft.com/office/drawing/2014/main" id="{6BE8B8EA-F18D-4E43-80C8-7E8EDBDD8E13}"/>
            </a:ext>
          </a:extLst>
        </xdr:cNvPr>
        <xdr:cNvSpPr>
          <a:spLocks noChangeAspect="1" noChangeArrowheads="1"/>
        </xdr:cNvSpPr>
      </xdr:nvSpPr>
      <xdr:spPr bwMode="auto">
        <a:xfrm>
          <a:off x="202565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756</xdr:row>
      <xdr:rowOff>0</xdr:rowOff>
    </xdr:from>
    <xdr:to>
      <xdr:col>2</xdr:col>
      <xdr:colOff>304800</xdr:colOff>
      <xdr:row>756</xdr:row>
      <xdr:rowOff>304800</xdr:rowOff>
    </xdr:to>
    <xdr:sp macro="" textlink="">
      <xdr:nvSpPr>
        <xdr:cNvPr id="28155" name="AutoShape 4603" descr="https://adas-server.mobiledrivetech.com/polarion/icons/default/enums/type_spike.gif">
          <a:hlinkClick xmlns:r="http://schemas.openxmlformats.org/officeDocument/2006/relationships" r:id="rId1510" tgtFrame="_blank"/>
          <a:extLst>
            <a:ext uri="{FF2B5EF4-FFF2-40B4-BE49-F238E27FC236}">
              <a16:creationId xmlns:a16="http://schemas.microsoft.com/office/drawing/2014/main" id="{B4C2E145-0779-4EF9-80CB-6FDC076473B3}"/>
            </a:ext>
          </a:extLst>
        </xdr:cNvPr>
        <xdr:cNvSpPr>
          <a:spLocks noChangeAspect="1" noChangeArrowheads="1"/>
        </xdr:cNvSpPr>
      </xdr:nvSpPr>
      <xdr:spPr bwMode="auto">
        <a:xfrm>
          <a:off x="265430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756</xdr:row>
      <xdr:rowOff>0</xdr:rowOff>
    </xdr:from>
    <xdr:to>
      <xdr:col>3</xdr:col>
      <xdr:colOff>304800</xdr:colOff>
      <xdr:row>756</xdr:row>
      <xdr:rowOff>304800</xdr:rowOff>
    </xdr:to>
    <xdr:sp macro="" textlink="">
      <xdr:nvSpPr>
        <xdr:cNvPr id="28156" name="AutoShape 4604" descr="https://adas-server.mobiledrivetech.com/polarion/icons/default/enums/type_spike.gif">
          <a:hlinkClick xmlns:r="http://schemas.openxmlformats.org/officeDocument/2006/relationships" r:id="rId1510" tgtFrame="_top"/>
          <a:extLst>
            <a:ext uri="{FF2B5EF4-FFF2-40B4-BE49-F238E27FC236}">
              <a16:creationId xmlns:a16="http://schemas.microsoft.com/office/drawing/2014/main" id="{37A24F5B-8386-400E-9B10-061BEB52018C}"/>
            </a:ext>
          </a:extLst>
        </xdr:cNvPr>
        <xdr:cNvSpPr>
          <a:spLocks noChangeAspect="1" noChangeArrowheads="1"/>
        </xdr:cNvSpPr>
      </xdr:nvSpPr>
      <xdr:spPr bwMode="auto">
        <a:xfrm>
          <a:off x="5797550" y="4921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757</xdr:row>
      <xdr:rowOff>0</xdr:rowOff>
    </xdr:from>
    <xdr:to>
      <xdr:col>0</xdr:col>
      <xdr:colOff>304800</xdr:colOff>
      <xdr:row>757</xdr:row>
      <xdr:rowOff>304800</xdr:rowOff>
    </xdr:to>
    <xdr:sp macro="" textlink="">
      <xdr:nvSpPr>
        <xdr:cNvPr id="28157" name="AutoShape 4605" descr="https://adas-server.mobiledrivetech.com/polarion/ria/images/suspect.gif">
          <a:extLst>
            <a:ext uri="{FF2B5EF4-FFF2-40B4-BE49-F238E27FC236}">
              <a16:creationId xmlns:a16="http://schemas.microsoft.com/office/drawing/2014/main" id="{C145D29C-96B8-4897-BA22-48E4288E127A}"/>
            </a:ext>
          </a:extLst>
        </xdr:cNvPr>
        <xdr:cNvSpPr>
          <a:spLocks noChangeAspect="1" noChangeArrowheads="1"/>
        </xdr:cNvSpPr>
      </xdr:nvSpPr>
      <xdr:spPr bwMode="auto">
        <a:xfrm>
          <a:off x="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757</xdr:row>
      <xdr:rowOff>0</xdr:rowOff>
    </xdr:from>
    <xdr:to>
      <xdr:col>0</xdr:col>
      <xdr:colOff>615950</xdr:colOff>
      <xdr:row>757</xdr:row>
      <xdr:rowOff>304800</xdr:rowOff>
    </xdr:to>
    <xdr:sp macro="" textlink="">
      <xdr:nvSpPr>
        <xdr:cNvPr id="28158" name="AutoShape 4606">
          <a:extLst>
            <a:ext uri="{FF2B5EF4-FFF2-40B4-BE49-F238E27FC236}">
              <a16:creationId xmlns:a16="http://schemas.microsoft.com/office/drawing/2014/main" id="{AFD5AEC7-7195-4944-8AFE-1314FC2235DB}"/>
            </a:ext>
          </a:extLst>
        </xdr:cNvPr>
        <xdr:cNvSpPr>
          <a:spLocks noChangeAspect="1" noChangeArrowheads="1"/>
        </xdr:cNvSpPr>
      </xdr:nvSpPr>
      <xdr:spPr bwMode="auto">
        <a:xfrm>
          <a:off x="31115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757</xdr:row>
      <xdr:rowOff>0</xdr:rowOff>
    </xdr:from>
    <xdr:to>
      <xdr:col>0</xdr:col>
      <xdr:colOff>927100</xdr:colOff>
      <xdr:row>757</xdr:row>
      <xdr:rowOff>304800</xdr:rowOff>
    </xdr:to>
    <xdr:sp macro="" textlink="">
      <xdr:nvSpPr>
        <xdr:cNvPr id="28159" name="AutoShape 4607" descr="https://adas-server.mobiledrivetech.com/polarion/icons/default/enums/type_purple_spec.png">
          <a:hlinkClick xmlns:r="http://schemas.openxmlformats.org/officeDocument/2006/relationships" r:id="rId1511" tgtFrame="_blank"/>
          <a:extLst>
            <a:ext uri="{FF2B5EF4-FFF2-40B4-BE49-F238E27FC236}">
              <a16:creationId xmlns:a16="http://schemas.microsoft.com/office/drawing/2014/main" id="{7FEDF77C-EAD7-4644-958D-A63C90AFCE04}"/>
            </a:ext>
          </a:extLst>
        </xdr:cNvPr>
        <xdr:cNvSpPr>
          <a:spLocks noChangeAspect="1" noChangeArrowheads="1"/>
        </xdr:cNvSpPr>
      </xdr:nvSpPr>
      <xdr:spPr bwMode="auto">
        <a:xfrm>
          <a:off x="62230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757</xdr:row>
      <xdr:rowOff>0</xdr:rowOff>
    </xdr:from>
    <xdr:to>
      <xdr:col>1</xdr:col>
      <xdr:colOff>304800</xdr:colOff>
      <xdr:row>757</xdr:row>
      <xdr:rowOff>304800</xdr:rowOff>
    </xdr:to>
    <xdr:sp macro="" textlink="">
      <xdr:nvSpPr>
        <xdr:cNvPr id="28160" name="AutoShape 4608" descr="https://adas-server.mobiledrivetech.com/polarion/icons/default/enums/type_purple_spec.png">
          <a:hlinkClick xmlns:r="http://schemas.openxmlformats.org/officeDocument/2006/relationships" r:id="rId1511" tgtFrame="_top"/>
          <a:extLst>
            <a:ext uri="{FF2B5EF4-FFF2-40B4-BE49-F238E27FC236}">
              <a16:creationId xmlns:a16="http://schemas.microsoft.com/office/drawing/2014/main" id="{47E0B9F9-8B10-4F08-A19F-9D8FA0390A27}"/>
            </a:ext>
          </a:extLst>
        </xdr:cNvPr>
        <xdr:cNvSpPr>
          <a:spLocks noChangeAspect="1" noChangeArrowheads="1"/>
        </xdr:cNvSpPr>
      </xdr:nvSpPr>
      <xdr:spPr bwMode="auto">
        <a:xfrm>
          <a:off x="202565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757</xdr:row>
      <xdr:rowOff>0</xdr:rowOff>
    </xdr:from>
    <xdr:to>
      <xdr:col>2</xdr:col>
      <xdr:colOff>304800</xdr:colOff>
      <xdr:row>757</xdr:row>
      <xdr:rowOff>304800</xdr:rowOff>
    </xdr:to>
    <xdr:sp macro="" textlink="">
      <xdr:nvSpPr>
        <xdr:cNvPr id="28161" name="AutoShape 4609" descr="https://adas-server.mobiledrivetech.com/polarion/icons/default/enums/type_spike.gif">
          <a:hlinkClick xmlns:r="http://schemas.openxmlformats.org/officeDocument/2006/relationships" r:id="rId1512" tgtFrame="_blank"/>
          <a:extLst>
            <a:ext uri="{FF2B5EF4-FFF2-40B4-BE49-F238E27FC236}">
              <a16:creationId xmlns:a16="http://schemas.microsoft.com/office/drawing/2014/main" id="{6A1B170C-8E9F-4CFB-A778-1738D8C31BF0}"/>
            </a:ext>
          </a:extLst>
        </xdr:cNvPr>
        <xdr:cNvSpPr>
          <a:spLocks noChangeAspect="1" noChangeArrowheads="1"/>
        </xdr:cNvSpPr>
      </xdr:nvSpPr>
      <xdr:spPr bwMode="auto">
        <a:xfrm>
          <a:off x="265430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757</xdr:row>
      <xdr:rowOff>0</xdr:rowOff>
    </xdr:from>
    <xdr:to>
      <xdr:col>3</xdr:col>
      <xdr:colOff>304800</xdr:colOff>
      <xdr:row>757</xdr:row>
      <xdr:rowOff>304800</xdr:rowOff>
    </xdr:to>
    <xdr:sp macro="" textlink="">
      <xdr:nvSpPr>
        <xdr:cNvPr id="28162" name="AutoShape 4610" descr="https://adas-server.mobiledrivetech.com/polarion/icons/default/enums/type_spike.gif">
          <a:hlinkClick xmlns:r="http://schemas.openxmlformats.org/officeDocument/2006/relationships" r:id="rId1512" tgtFrame="_top"/>
          <a:extLst>
            <a:ext uri="{FF2B5EF4-FFF2-40B4-BE49-F238E27FC236}">
              <a16:creationId xmlns:a16="http://schemas.microsoft.com/office/drawing/2014/main" id="{DBC8415A-68D8-4EBD-8796-522E17E74ED3}"/>
            </a:ext>
          </a:extLst>
        </xdr:cNvPr>
        <xdr:cNvSpPr>
          <a:spLocks noChangeAspect="1" noChangeArrowheads="1"/>
        </xdr:cNvSpPr>
      </xdr:nvSpPr>
      <xdr:spPr bwMode="auto">
        <a:xfrm>
          <a:off x="5797550" y="4927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758</xdr:row>
      <xdr:rowOff>0</xdr:rowOff>
    </xdr:from>
    <xdr:to>
      <xdr:col>0</xdr:col>
      <xdr:colOff>304800</xdr:colOff>
      <xdr:row>758</xdr:row>
      <xdr:rowOff>304800</xdr:rowOff>
    </xdr:to>
    <xdr:sp macro="" textlink="">
      <xdr:nvSpPr>
        <xdr:cNvPr id="28163" name="AutoShape 4611" descr="https://adas-server.mobiledrivetech.com/polarion/ria/images/suspect.gif">
          <a:extLst>
            <a:ext uri="{FF2B5EF4-FFF2-40B4-BE49-F238E27FC236}">
              <a16:creationId xmlns:a16="http://schemas.microsoft.com/office/drawing/2014/main" id="{EB6DD9E1-7EC7-4558-9456-FE165A68255A}"/>
            </a:ext>
          </a:extLst>
        </xdr:cNvPr>
        <xdr:cNvSpPr>
          <a:spLocks noChangeAspect="1" noChangeArrowheads="1"/>
        </xdr:cNvSpPr>
      </xdr:nvSpPr>
      <xdr:spPr bwMode="auto">
        <a:xfrm>
          <a:off x="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758</xdr:row>
      <xdr:rowOff>0</xdr:rowOff>
    </xdr:from>
    <xdr:to>
      <xdr:col>0</xdr:col>
      <xdr:colOff>615950</xdr:colOff>
      <xdr:row>758</xdr:row>
      <xdr:rowOff>304800</xdr:rowOff>
    </xdr:to>
    <xdr:sp macro="" textlink="">
      <xdr:nvSpPr>
        <xdr:cNvPr id="28164" name="AutoShape 4612">
          <a:extLst>
            <a:ext uri="{FF2B5EF4-FFF2-40B4-BE49-F238E27FC236}">
              <a16:creationId xmlns:a16="http://schemas.microsoft.com/office/drawing/2014/main" id="{4AF80F11-7F80-4677-99F9-F69607F54BCE}"/>
            </a:ext>
          </a:extLst>
        </xdr:cNvPr>
        <xdr:cNvSpPr>
          <a:spLocks noChangeAspect="1" noChangeArrowheads="1"/>
        </xdr:cNvSpPr>
      </xdr:nvSpPr>
      <xdr:spPr bwMode="auto">
        <a:xfrm>
          <a:off x="31115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758</xdr:row>
      <xdr:rowOff>0</xdr:rowOff>
    </xdr:from>
    <xdr:to>
      <xdr:col>0</xdr:col>
      <xdr:colOff>927100</xdr:colOff>
      <xdr:row>758</xdr:row>
      <xdr:rowOff>304800</xdr:rowOff>
    </xdr:to>
    <xdr:sp macro="" textlink="">
      <xdr:nvSpPr>
        <xdr:cNvPr id="28165" name="AutoShape 4613" descr="https://adas-server.mobiledrivetech.com/polarion/icons/default/enums/type_purple_spec.png">
          <a:hlinkClick xmlns:r="http://schemas.openxmlformats.org/officeDocument/2006/relationships" r:id="rId1513" tgtFrame="_blank"/>
          <a:extLst>
            <a:ext uri="{FF2B5EF4-FFF2-40B4-BE49-F238E27FC236}">
              <a16:creationId xmlns:a16="http://schemas.microsoft.com/office/drawing/2014/main" id="{4F8F399A-9637-42F0-9CBF-E009B56D544E}"/>
            </a:ext>
          </a:extLst>
        </xdr:cNvPr>
        <xdr:cNvSpPr>
          <a:spLocks noChangeAspect="1" noChangeArrowheads="1"/>
        </xdr:cNvSpPr>
      </xdr:nvSpPr>
      <xdr:spPr bwMode="auto">
        <a:xfrm>
          <a:off x="62230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758</xdr:row>
      <xdr:rowOff>0</xdr:rowOff>
    </xdr:from>
    <xdr:to>
      <xdr:col>1</xdr:col>
      <xdr:colOff>304800</xdr:colOff>
      <xdr:row>758</xdr:row>
      <xdr:rowOff>304800</xdr:rowOff>
    </xdr:to>
    <xdr:sp macro="" textlink="">
      <xdr:nvSpPr>
        <xdr:cNvPr id="28166" name="AutoShape 4614" descr="https://adas-server.mobiledrivetech.com/polarion/icons/default/enums/type_purple_spec.png">
          <a:hlinkClick xmlns:r="http://schemas.openxmlformats.org/officeDocument/2006/relationships" r:id="rId1513" tgtFrame="_top"/>
          <a:extLst>
            <a:ext uri="{FF2B5EF4-FFF2-40B4-BE49-F238E27FC236}">
              <a16:creationId xmlns:a16="http://schemas.microsoft.com/office/drawing/2014/main" id="{FD6C06F3-ABB0-41F7-8235-4B3014B13C01}"/>
            </a:ext>
          </a:extLst>
        </xdr:cNvPr>
        <xdr:cNvSpPr>
          <a:spLocks noChangeAspect="1" noChangeArrowheads="1"/>
        </xdr:cNvSpPr>
      </xdr:nvSpPr>
      <xdr:spPr bwMode="auto">
        <a:xfrm>
          <a:off x="202565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758</xdr:row>
      <xdr:rowOff>0</xdr:rowOff>
    </xdr:from>
    <xdr:to>
      <xdr:col>2</xdr:col>
      <xdr:colOff>304800</xdr:colOff>
      <xdr:row>758</xdr:row>
      <xdr:rowOff>304800</xdr:rowOff>
    </xdr:to>
    <xdr:sp macro="" textlink="">
      <xdr:nvSpPr>
        <xdr:cNvPr id="28167" name="AutoShape 4615" descr="https://adas-server.mobiledrivetech.com/polarion/icons/default/enums/type_spike.gif">
          <a:hlinkClick xmlns:r="http://schemas.openxmlformats.org/officeDocument/2006/relationships" r:id="rId1514" tgtFrame="_blank"/>
          <a:extLst>
            <a:ext uri="{FF2B5EF4-FFF2-40B4-BE49-F238E27FC236}">
              <a16:creationId xmlns:a16="http://schemas.microsoft.com/office/drawing/2014/main" id="{348AF9F6-D0E6-45CC-865E-3D38D0942D43}"/>
            </a:ext>
          </a:extLst>
        </xdr:cNvPr>
        <xdr:cNvSpPr>
          <a:spLocks noChangeAspect="1" noChangeArrowheads="1"/>
        </xdr:cNvSpPr>
      </xdr:nvSpPr>
      <xdr:spPr bwMode="auto">
        <a:xfrm>
          <a:off x="265430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758</xdr:row>
      <xdr:rowOff>0</xdr:rowOff>
    </xdr:from>
    <xdr:to>
      <xdr:col>3</xdr:col>
      <xdr:colOff>304800</xdr:colOff>
      <xdr:row>758</xdr:row>
      <xdr:rowOff>304800</xdr:rowOff>
    </xdr:to>
    <xdr:sp macro="" textlink="">
      <xdr:nvSpPr>
        <xdr:cNvPr id="28168" name="AutoShape 4616" descr="https://adas-server.mobiledrivetech.com/polarion/icons/default/enums/type_spike.gif">
          <a:hlinkClick xmlns:r="http://schemas.openxmlformats.org/officeDocument/2006/relationships" r:id="rId1514" tgtFrame="_top"/>
          <a:extLst>
            <a:ext uri="{FF2B5EF4-FFF2-40B4-BE49-F238E27FC236}">
              <a16:creationId xmlns:a16="http://schemas.microsoft.com/office/drawing/2014/main" id="{A34FB9CC-93D7-41B9-B3D1-42414CE4D3CA}"/>
            </a:ext>
          </a:extLst>
        </xdr:cNvPr>
        <xdr:cNvSpPr>
          <a:spLocks noChangeAspect="1" noChangeArrowheads="1"/>
        </xdr:cNvSpPr>
      </xdr:nvSpPr>
      <xdr:spPr bwMode="auto">
        <a:xfrm>
          <a:off x="5797550" y="4934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759</xdr:row>
      <xdr:rowOff>0</xdr:rowOff>
    </xdr:from>
    <xdr:to>
      <xdr:col>0</xdr:col>
      <xdr:colOff>304800</xdr:colOff>
      <xdr:row>759</xdr:row>
      <xdr:rowOff>304800</xdr:rowOff>
    </xdr:to>
    <xdr:sp macro="" textlink="">
      <xdr:nvSpPr>
        <xdr:cNvPr id="28169" name="AutoShape 4617" descr="https://adas-server.mobiledrivetech.com/polarion/ria/images/suspect.gif">
          <a:extLst>
            <a:ext uri="{FF2B5EF4-FFF2-40B4-BE49-F238E27FC236}">
              <a16:creationId xmlns:a16="http://schemas.microsoft.com/office/drawing/2014/main" id="{A64D8B94-510B-4D7E-8897-E2F5A2B6AA18}"/>
            </a:ext>
          </a:extLst>
        </xdr:cNvPr>
        <xdr:cNvSpPr>
          <a:spLocks noChangeAspect="1" noChangeArrowheads="1"/>
        </xdr:cNvSpPr>
      </xdr:nvSpPr>
      <xdr:spPr bwMode="auto">
        <a:xfrm>
          <a:off x="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759</xdr:row>
      <xdr:rowOff>0</xdr:rowOff>
    </xdr:from>
    <xdr:to>
      <xdr:col>0</xdr:col>
      <xdr:colOff>615950</xdr:colOff>
      <xdr:row>759</xdr:row>
      <xdr:rowOff>304800</xdr:rowOff>
    </xdr:to>
    <xdr:sp macro="" textlink="">
      <xdr:nvSpPr>
        <xdr:cNvPr id="28170" name="AutoShape 4618">
          <a:extLst>
            <a:ext uri="{FF2B5EF4-FFF2-40B4-BE49-F238E27FC236}">
              <a16:creationId xmlns:a16="http://schemas.microsoft.com/office/drawing/2014/main" id="{68BB9715-C2E6-4190-8F0F-B6A65EA1329B}"/>
            </a:ext>
          </a:extLst>
        </xdr:cNvPr>
        <xdr:cNvSpPr>
          <a:spLocks noChangeAspect="1" noChangeArrowheads="1"/>
        </xdr:cNvSpPr>
      </xdr:nvSpPr>
      <xdr:spPr bwMode="auto">
        <a:xfrm>
          <a:off x="31115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759</xdr:row>
      <xdr:rowOff>0</xdr:rowOff>
    </xdr:from>
    <xdr:to>
      <xdr:col>0</xdr:col>
      <xdr:colOff>927100</xdr:colOff>
      <xdr:row>759</xdr:row>
      <xdr:rowOff>304800</xdr:rowOff>
    </xdr:to>
    <xdr:sp macro="" textlink="">
      <xdr:nvSpPr>
        <xdr:cNvPr id="28171" name="AutoShape 4619" descr="https://adas-server.mobiledrivetech.com/polarion/icons/default/enums/type_purple_spec.png">
          <a:hlinkClick xmlns:r="http://schemas.openxmlformats.org/officeDocument/2006/relationships" r:id="rId1515" tgtFrame="_blank"/>
          <a:extLst>
            <a:ext uri="{FF2B5EF4-FFF2-40B4-BE49-F238E27FC236}">
              <a16:creationId xmlns:a16="http://schemas.microsoft.com/office/drawing/2014/main" id="{6CC74959-8E8E-4C50-8AF3-BC1A6985D619}"/>
            </a:ext>
          </a:extLst>
        </xdr:cNvPr>
        <xdr:cNvSpPr>
          <a:spLocks noChangeAspect="1" noChangeArrowheads="1"/>
        </xdr:cNvSpPr>
      </xdr:nvSpPr>
      <xdr:spPr bwMode="auto">
        <a:xfrm>
          <a:off x="62230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759</xdr:row>
      <xdr:rowOff>0</xdr:rowOff>
    </xdr:from>
    <xdr:to>
      <xdr:col>1</xdr:col>
      <xdr:colOff>304800</xdr:colOff>
      <xdr:row>759</xdr:row>
      <xdr:rowOff>304800</xdr:rowOff>
    </xdr:to>
    <xdr:sp macro="" textlink="">
      <xdr:nvSpPr>
        <xdr:cNvPr id="28172" name="AutoShape 4620" descr="https://adas-server.mobiledrivetech.com/polarion/icons/default/enums/type_purple_spec.png">
          <a:hlinkClick xmlns:r="http://schemas.openxmlformats.org/officeDocument/2006/relationships" r:id="rId1515" tgtFrame="_top"/>
          <a:extLst>
            <a:ext uri="{FF2B5EF4-FFF2-40B4-BE49-F238E27FC236}">
              <a16:creationId xmlns:a16="http://schemas.microsoft.com/office/drawing/2014/main" id="{0B5E4EC5-D4F7-4DA7-A547-BDFD1D81EEB2}"/>
            </a:ext>
          </a:extLst>
        </xdr:cNvPr>
        <xdr:cNvSpPr>
          <a:spLocks noChangeAspect="1" noChangeArrowheads="1"/>
        </xdr:cNvSpPr>
      </xdr:nvSpPr>
      <xdr:spPr bwMode="auto">
        <a:xfrm>
          <a:off x="202565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759</xdr:row>
      <xdr:rowOff>0</xdr:rowOff>
    </xdr:from>
    <xdr:to>
      <xdr:col>2</xdr:col>
      <xdr:colOff>304800</xdr:colOff>
      <xdr:row>759</xdr:row>
      <xdr:rowOff>304800</xdr:rowOff>
    </xdr:to>
    <xdr:sp macro="" textlink="">
      <xdr:nvSpPr>
        <xdr:cNvPr id="28173" name="AutoShape 4621" descr="https://adas-server.mobiledrivetech.com/polarion/icons/default/enums/type_spike.gif">
          <a:hlinkClick xmlns:r="http://schemas.openxmlformats.org/officeDocument/2006/relationships" r:id="rId1516" tgtFrame="_blank"/>
          <a:extLst>
            <a:ext uri="{FF2B5EF4-FFF2-40B4-BE49-F238E27FC236}">
              <a16:creationId xmlns:a16="http://schemas.microsoft.com/office/drawing/2014/main" id="{077951E5-087F-483C-A141-5438289408E7}"/>
            </a:ext>
          </a:extLst>
        </xdr:cNvPr>
        <xdr:cNvSpPr>
          <a:spLocks noChangeAspect="1" noChangeArrowheads="1"/>
        </xdr:cNvSpPr>
      </xdr:nvSpPr>
      <xdr:spPr bwMode="auto">
        <a:xfrm>
          <a:off x="265430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759</xdr:row>
      <xdr:rowOff>0</xdr:rowOff>
    </xdr:from>
    <xdr:to>
      <xdr:col>3</xdr:col>
      <xdr:colOff>304800</xdr:colOff>
      <xdr:row>759</xdr:row>
      <xdr:rowOff>304800</xdr:rowOff>
    </xdr:to>
    <xdr:sp macro="" textlink="">
      <xdr:nvSpPr>
        <xdr:cNvPr id="28174" name="AutoShape 4622" descr="https://adas-server.mobiledrivetech.com/polarion/icons/default/enums/type_spike.gif">
          <a:hlinkClick xmlns:r="http://schemas.openxmlformats.org/officeDocument/2006/relationships" r:id="rId1516" tgtFrame="_top"/>
          <a:extLst>
            <a:ext uri="{FF2B5EF4-FFF2-40B4-BE49-F238E27FC236}">
              <a16:creationId xmlns:a16="http://schemas.microsoft.com/office/drawing/2014/main" id="{A322D61A-B687-454E-BC5A-8B1253FAEE56}"/>
            </a:ext>
          </a:extLst>
        </xdr:cNvPr>
        <xdr:cNvSpPr>
          <a:spLocks noChangeAspect="1" noChangeArrowheads="1"/>
        </xdr:cNvSpPr>
      </xdr:nvSpPr>
      <xdr:spPr bwMode="auto">
        <a:xfrm>
          <a:off x="5797550" y="4940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760</xdr:row>
      <xdr:rowOff>0</xdr:rowOff>
    </xdr:from>
    <xdr:to>
      <xdr:col>0</xdr:col>
      <xdr:colOff>304800</xdr:colOff>
      <xdr:row>760</xdr:row>
      <xdr:rowOff>304800</xdr:rowOff>
    </xdr:to>
    <xdr:sp macro="" textlink="">
      <xdr:nvSpPr>
        <xdr:cNvPr id="28175" name="AutoShape 4623" descr="https://adas-server.mobiledrivetech.com/polarion/ria/images/suspect.gif">
          <a:extLst>
            <a:ext uri="{FF2B5EF4-FFF2-40B4-BE49-F238E27FC236}">
              <a16:creationId xmlns:a16="http://schemas.microsoft.com/office/drawing/2014/main" id="{4405D199-9199-4318-939F-0444926DDD7C}"/>
            </a:ext>
          </a:extLst>
        </xdr:cNvPr>
        <xdr:cNvSpPr>
          <a:spLocks noChangeAspect="1" noChangeArrowheads="1"/>
        </xdr:cNvSpPr>
      </xdr:nvSpPr>
      <xdr:spPr bwMode="auto">
        <a:xfrm>
          <a:off x="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760</xdr:row>
      <xdr:rowOff>0</xdr:rowOff>
    </xdr:from>
    <xdr:to>
      <xdr:col>0</xdr:col>
      <xdr:colOff>615950</xdr:colOff>
      <xdr:row>760</xdr:row>
      <xdr:rowOff>304800</xdr:rowOff>
    </xdr:to>
    <xdr:sp macro="" textlink="">
      <xdr:nvSpPr>
        <xdr:cNvPr id="28176" name="AutoShape 4624">
          <a:extLst>
            <a:ext uri="{FF2B5EF4-FFF2-40B4-BE49-F238E27FC236}">
              <a16:creationId xmlns:a16="http://schemas.microsoft.com/office/drawing/2014/main" id="{DEC8CD30-65C1-437D-BC64-D362BA16EFE4}"/>
            </a:ext>
          </a:extLst>
        </xdr:cNvPr>
        <xdr:cNvSpPr>
          <a:spLocks noChangeAspect="1" noChangeArrowheads="1"/>
        </xdr:cNvSpPr>
      </xdr:nvSpPr>
      <xdr:spPr bwMode="auto">
        <a:xfrm>
          <a:off x="31115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760</xdr:row>
      <xdr:rowOff>0</xdr:rowOff>
    </xdr:from>
    <xdr:to>
      <xdr:col>0</xdr:col>
      <xdr:colOff>927100</xdr:colOff>
      <xdr:row>760</xdr:row>
      <xdr:rowOff>304800</xdr:rowOff>
    </xdr:to>
    <xdr:sp macro="" textlink="">
      <xdr:nvSpPr>
        <xdr:cNvPr id="28177" name="AutoShape 4625" descr="https://adas-server.mobiledrivetech.com/polarion/icons/default/enums/type_purple_spec.png">
          <a:hlinkClick xmlns:r="http://schemas.openxmlformats.org/officeDocument/2006/relationships" r:id="rId1517" tgtFrame="_blank"/>
          <a:extLst>
            <a:ext uri="{FF2B5EF4-FFF2-40B4-BE49-F238E27FC236}">
              <a16:creationId xmlns:a16="http://schemas.microsoft.com/office/drawing/2014/main" id="{187C24FB-4F46-439A-9A65-83C069C88470}"/>
            </a:ext>
          </a:extLst>
        </xdr:cNvPr>
        <xdr:cNvSpPr>
          <a:spLocks noChangeAspect="1" noChangeArrowheads="1"/>
        </xdr:cNvSpPr>
      </xdr:nvSpPr>
      <xdr:spPr bwMode="auto">
        <a:xfrm>
          <a:off x="62230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760</xdr:row>
      <xdr:rowOff>0</xdr:rowOff>
    </xdr:from>
    <xdr:to>
      <xdr:col>1</xdr:col>
      <xdr:colOff>304800</xdr:colOff>
      <xdr:row>760</xdr:row>
      <xdr:rowOff>304800</xdr:rowOff>
    </xdr:to>
    <xdr:sp macro="" textlink="">
      <xdr:nvSpPr>
        <xdr:cNvPr id="28178" name="AutoShape 4626" descr="https://adas-server.mobiledrivetech.com/polarion/icons/default/enums/type_purple_spec.png">
          <a:hlinkClick xmlns:r="http://schemas.openxmlformats.org/officeDocument/2006/relationships" r:id="rId1517" tgtFrame="_top"/>
          <a:extLst>
            <a:ext uri="{FF2B5EF4-FFF2-40B4-BE49-F238E27FC236}">
              <a16:creationId xmlns:a16="http://schemas.microsoft.com/office/drawing/2014/main" id="{7B844757-7A92-4CC7-83B6-1F04ED4FECE0}"/>
            </a:ext>
          </a:extLst>
        </xdr:cNvPr>
        <xdr:cNvSpPr>
          <a:spLocks noChangeAspect="1" noChangeArrowheads="1"/>
        </xdr:cNvSpPr>
      </xdr:nvSpPr>
      <xdr:spPr bwMode="auto">
        <a:xfrm>
          <a:off x="202565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760</xdr:row>
      <xdr:rowOff>0</xdr:rowOff>
    </xdr:from>
    <xdr:to>
      <xdr:col>2</xdr:col>
      <xdr:colOff>304800</xdr:colOff>
      <xdr:row>760</xdr:row>
      <xdr:rowOff>304800</xdr:rowOff>
    </xdr:to>
    <xdr:sp macro="" textlink="">
      <xdr:nvSpPr>
        <xdr:cNvPr id="28179" name="AutoShape 4627" descr="https://adas-server.mobiledrivetech.com/polarion/icons/default/enums/type_spike.gif">
          <a:hlinkClick xmlns:r="http://schemas.openxmlformats.org/officeDocument/2006/relationships" r:id="rId1518" tgtFrame="_blank"/>
          <a:extLst>
            <a:ext uri="{FF2B5EF4-FFF2-40B4-BE49-F238E27FC236}">
              <a16:creationId xmlns:a16="http://schemas.microsoft.com/office/drawing/2014/main" id="{10FD5958-7969-457B-8110-7B1090651C39}"/>
            </a:ext>
          </a:extLst>
        </xdr:cNvPr>
        <xdr:cNvSpPr>
          <a:spLocks noChangeAspect="1" noChangeArrowheads="1"/>
        </xdr:cNvSpPr>
      </xdr:nvSpPr>
      <xdr:spPr bwMode="auto">
        <a:xfrm>
          <a:off x="265430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760</xdr:row>
      <xdr:rowOff>0</xdr:rowOff>
    </xdr:from>
    <xdr:to>
      <xdr:col>3</xdr:col>
      <xdr:colOff>304800</xdr:colOff>
      <xdr:row>760</xdr:row>
      <xdr:rowOff>304800</xdr:rowOff>
    </xdr:to>
    <xdr:sp macro="" textlink="">
      <xdr:nvSpPr>
        <xdr:cNvPr id="28180" name="AutoShape 4628" descr="https://adas-server.mobiledrivetech.com/polarion/icons/default/enums/type_spike.gif">
          <a:hlinkClick xmlns:r="http://schemas.openxmlformats.org/officeDocument/2006/relationships" r:id="rId1518" tgtFrame="_top"/>
          <a:extLst>
            <a:ext uri="{FF2B5EF4-FFF2-40B4-BE49-F238E27FC236}">
              <a16:creationId xmlns:a16="http://schemas.microsoft.com/office/drawing/2014/main" id="{C797929F-BE42-46BB-A15C-688F596D0437}"/>
            </a:ext>
          </a:extLst>
        </xdr:cNvPr>
        <xdr:cNvSpPr>
          <a:spLocks noChangeAspect="1" noChangeArrowheads="1"/>
        </xdr:cNvSpPr>
      </xdr:nvSpPr>
      <xdr:spPr bwMode="auto">
        <a:xfrm>
          <a:off x="5797550" y="4947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761</xdr:row>
      <xdr:rowOff>0</xdr:rowOff>
    </xdr:from>
    <xdr:to>
      <xdr:col>0</xdr:col>
      <xdr:colOff>304800</xdr:colOff>
      <xdr:row>761</xdr:row>
      <xdr:rowOff>304800</xdr:rowOff>
    </xdr:to>
    <xdr:sp macro="" textlink="">
      <xdr:nvSpPr>
        <xdr:cNvPr id="28181" name="AutoShape 4629" descr="https://adas-server.mobiledrivetech.com/polarion/ria/images/suspect.gif">
          <a:extLst>
            <a:ext uri="{FF2B5EF4-FFF2-40B4-BE49-F238E27FC236}">
              <a16:creationId xmlns:a16="http://schemas.microsoft.com/office/drawing/2014/main" id="{EEB71128-B9E5-4F48-9869-D2292B50222A}"/>
            </a:ext>
          </a:extLst>
        </xdr:cNvPr>
        <xdr:cNvSpPr>
          <a:spLocks noChangeAspect="1" noChangeArrowheads="1"/>
        </xdr:cNvSpPr>
      </xdr:nvSpPr>
      <xdr:spPr bwMode="auto">
        <a:xfrm>
          <a:off x="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761</xdr:row>
      <xdr:rowOff>0</xdr:rowOff>
    </xdr:from>
    <xdr:to>
      <xdr:col>0</xdr:col>
      <xdr:colOff>615950</xdr:colOff>
      <xdr:row>761</xdr:row>
      <xdr:rowOff>304800</xdr:rowOff>
    </xdr:to>
    <xdr:sp macro="" textlink="">
      <xdr:nvSpPr>
        <xdr:cNvPr id="28182" name="AutoShape 4630">
          <a:extLst>
            <a:ext uri="{FF2B5EF4-FFF2-40B4-BE49-F238E27FC236}">
              <a16:creationId xmlns:a16="http://schemas.microsoft.com/office/drawing/2014/main" id="{EC73FE6D-C40E-4D36-B77C-6789016516FE}"/>
            </a:ext>
          </a:extLst>
        </xdr:cNvPr>
        <xdr:cNvSpPr>
          <a:spLocks noChangeAspect="1" noChangeArrowheads="1"/>
        </xdr:cNvSpPr>
      </xdr:nvSpPr>
      <xdr:spPr bwMode="auto">
        <a:xfrm>
          <a:off x="31115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761</xdr:row>
      <xdr:rowOff>0</xdr:rowOff>
    </xdr:from>
    <xdr:to>
      <xdr:col>0</xdr:col>
      <xdr:colOff>927100</xdr:colOff>
      <xdr:row>761</xdr:row>
      <xdr:rowOff>304800</xdr:rowOff>
    </xdr:to>
    <xdr:sp macro="" textlink="">
      <xdr:nvSpPr>
        <xdr:cNvPr id="28183" name="AutoShape 4631" descr="https://adas-server.mobiledrivetech.com/polarion/icons/default/enums/type_purple_spec.png">
          <a:hlinkClick xmlns:r="http://schemas.openxmlformats.org/officeDocument/2006/relationships" r:id="rId1519" tgtFrame="_blank"/>
          <a:extLst>
            <a:ext uri="{FF2B5EF4-FFF2-40B4-BE49-F238E27FC236}">
              <a16:creationId xmlns:a16="http://schemas.microsoft.com/office/drawing/2014/main" id="{09CCCDFF-096B-4F50-A672-29A548A6E145}"/>
            </a:ext>
          </a:extLst>
        </xdr:cNvPr>
        <xdr:cNvSpPr>
          <a:spLocks noChangeAspect="1" noChangeArrowheads="1"/>
        </xdr:cNvSpPr>
      </xdr:nvSpPr>
      <xdr:spPr bwMode="auto">
        <a:xfrm>
          <a:off x="62230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761</xdr:row>
      <xdr:rowOff>0</xdr:rowOff>
    </xdr:from>
    <xdr:to>
      <xdr:col>1</xdr:col>
      <xdr:colOff>304800</xdr:colOff>
      <xdr:row>761</xdr:row>
      <xdr:rowOff>304800</xdr:rowOff>
    </xdr:to>
    <xdr:sp macro="" textlink="">
      <xdr:nvSpPr>
        <xdr:cNvPr id="28184" name="AutoShape 4632" descr="https://adas-server.mobiledrivetech.com/polarion/icons/default/enums/type_purple_spec.png">
          <a:hlinkClick xmlns:r="http://schemas.openxmlformats.org/officeDocument/2006/relationships" r:id="rId1519" tgtFrame="_top"/>
          <a:extLst>
            <a:ext uri="{FF2B5EF4-FFF2-40B4-BE49-F238E27FC236}">
              <a16:creationId xmlns:a16="http://schemas.microsoft.com/office/drawing/2014/main" id="{12CC36A7-7926-4D8D-AFD0-5473158BF3DC}"/>
            </a:ext>
          </a:extLst>
        </xdr:cNvPr>
        <xdr:cNvSpPr>
          <a:spLocks noChangeAspect="1" noChangeArrowheads="1"/>
        </xdr:cNvSpPr>
      </xdr:nvSpPr>
      <xdr:spPr bwMode="auto">
        <a:xfrm>
          <a:off x="202565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761</xdr:row>
      <xdr:rowOff>0</xdr:rowOff>
    </xdr:from>
    <xdr:to>
      <xdr:col>2</xdr:col>
      <xdr:colOff>304800</xdr:colOff>
      <xdr:row>761</xdr:row>
      <xdr:rowOff>304800</xdr:rowOff>
    </xdr:to>
    <xdr:sp macro="" textlink="">
      <xdr:nvSpPr>
        <xdr:cNvPr id="28185" name="AutoShape 4633" descr="https://adas-server.mobiledrivetech.com/polarion/icons/default/enums/type_spike.gif">
          <a:hlinkClick xmlns:r="http://schemas.openxmlformats.org/officeDocument/2006/relationships" r:id="rId1520" tgtFrame="_blank"/>
          <a:extLst>
            <a:ext uri="{FF2B5EF4-FFF2-40B4-BE49-F238E27FC236}">
              <a16:creationId xmlns:a16="http://schemas.microsoft.com/office/drawing/2014/main" id="{5922FF6D-88CE-40BC-ABA9-1BB374C6282B}"/>
            </a:ext>
          </a:extLst>
        </xdr:cNvPr>
        <xdr:cNvSpPr>
          <a:spLocks noChangeAspect="1" noChangeArrowheads="1"/>
        </xdr:cNvSpPr>
      </xdr:nvSpPr>
      <xdr:spPr bwMode="auto">
        <a:xfrm>
          <a:off x="265430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761</xdr:row>
      <xdr:rowOff>0</xdr:rowOff>
    </xdr:from>
    <xdr:to>
      <xdr:col>3</xdr:col>
      <xdr:colOff>304800</xdr:colOff>
      <xdr:row>761</xdr:row>
      <xdr:rowOff>304800</xdr:rowOff>
    </xdr:to>
    <xdr:sp macro="" textlink="">
      <xdr:nvSpPr>
        <xdr:cNvPr id="28186" name="AutoShape 4634" descr="https://adas-server.mobiledrivetech.com/polarion/icons/default/enums/type_spike.gif">
          <a:hlinkClick xmlns:r="http://schemas.openxmlformats.org/officeDocument/2006/relationships" r:id="rId1520" tgtFrame="_top"/>
          <a:extLst>
            <a:ext uri="{FF2B5EF4-FFF2-40B4-BE49-F238E27FC236}">
              <a16:creationId xmlns:a16="http://schemas.microsoft.com/office/drawing/2014/main" id="{63A04120-287E-485D-B88F-014489D3F743}"/>
            </a:ext>
          </a:extLst>
        </xdr:cNvPr>
        <xdr:cNvSpPr>
          <a:spLocks noChangeAspect="1" noChangeArrowheads="1"/>
        </xdr:cNvSpPr>
      </xdr:nvSpPr>
      <xdr:spPr bwMode="auto">
        <a:xfrm>
          <a:off x="579755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762</xdr:row>
      <xdr:rowOff>0</xdr:rowOff>
    </xdr:from>
    <xdr:to>
      <xdr:col>0</xdr:col>
      <xdr:colOff>304800</xdr:colOff>
      <xdr:row>762</xdr:row>
      <xdr:rowOff>304800</xdr:rowOff>
    </xdr:to>
    <xdr:sp macro="" textlink="">
      <xdr:nvSpPr>
        <xdr:cNvPr id="28187" name="AutoShape 4635" descr="https://adas-server.mobiledrivetech.com/polarion/ria/images/suspect.gif">
          <a:extLst>
            <a:ext uri="{FF2B5EF4-FFF2-40B4-BE49-F238E27FC236}">
              <a16:creationId xmlns:a16="http://schemas.microsoft.com/office/drawing/2014/main" id="{72BE8A21-480C-4C75-8612-E1079F74900B}"/>
            </a:ext>
          </a:extLst>
        </xdr:cNvPr>
        <xdr:cNvSpPr>
          <a:spLocks noChangeAspect="1" noChangeArrowheads="1"/>
        </xdr:cNvSpPr>
      </xdr:nvSpPr>
      <xdr:spPr bwMode="auto">
        <a:xfrm>
          <a:off x="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762</xdr:row>
      <xdr:rowOff>0</xdr:rowOff>
    </xdr:from>
    <xdr:to>
      <xdr:col>0</xdr:col>
      <xdr:colOff>615950</xdr:colOff>
      <xdr:row>762</xdr:row>
      <xdr:rowOff>304800</xdr:rowOff>
    </xdr:to>
    <xdr:sp macro="" textlink="">
      <xdr:nvSpPr>
        <xdr:cNvPr id="28188" name="AutoShape 4636">
          <a:extLst>
            <a:ext uri="{FF2B5EF4-FFF2-40B4-BE49-F238E27FC236}">
              <a16:creationId xmlns:a16="http://schemas.microsoft.com/office/drawing/2014/main" id="{A02526EF-DC70-41C2-BA7B-34D5996E59E0}"/>
            </a:ext>
          </a:extLst>
        </xdr:cNvPr>
        <xdr:cNvSpPr>
          <a:spLocks noChangeAspect="1" noChangeArrowheads="1"/>
        </xdr:cNvSpPr>
      </xdr:nvSpPr>
      <xdr:spPr bwMode="auto">
        <a:xfrm>
          <a:off x="31115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762</xdr:row>
      <xdr:rowOff>0</xdr:rowOff>
    </xdr:from>
    <xdr:to>
      <xdr:col>0</xdr:col>
      <xdr:colOff>927100</xdr:colOff>
      <xdr:row>762</xdr:row>
      <xdr:rowOff>304800</xdr:rowOff>
    </xdr:to>
    <xdr:sp macro="" textlink="">
      <xdr:nvSpPr>
        <xdr:cNvPr id="28189" name="AutoShape 4637" descr="https://adas-server.mobiledrivetech.com/polarion/icons/default/enums/type_purple_spec.png">
          <a:hlinkClick xmlns:r="http://schemas.openxmlformats.org/officeDocument/2006/relationships" r:id="rId1521" tgtFrame="_blank"/>
          <a:extLst>
            <a:ext uri="{FF2B5EF4-FFF2-40B4-BE49-F238E27FC236}">
              <a16:creationId xmlns:a16="http://schemas.microsoft.com/office/drawing/2014/main" id="{87913237-0B8B-4782-8AA5-00F926A17F9B}"/>
            </a:ext>
          </a:extLst>
        </xdr:cNvPr>
        <xdr:cNvSpPr>
          <a:spLocks noChangeAspect="1" noChangeArrowheads="1"/>
        </xdr:cNvSpPr>
      </xdr:nvSpPr>
      <xdr:spPr bwMode="auto">
        <a:xfrm>
          <a:off x="62230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762</xdr:row>
      <xdr:rowOff>0</xdr:rowOff>
    </xdr:from>
    <xdr:to>
      <xdr:col>1</xdr:col>
      <xdr:colOff>304800</xdr:colOff>
      <xdr:row>762</xdr:row>
      <xdr:rowOff>304800</xdr:rowOff>
    </xdr:to>
    <xdr:sp macro="" textlink="">
      <xdr:nvSpPr>
        <xdr:cNvPr id="28190" name="AutoShape 4638" descr="https://adas-server.mobiledrivetech.com/polarion/icons/default/enums/type_purple_spec.png">
          <a:hlinkClick xmlns:r="http://schemas.openxmlformats.org/officeDocument/2006/relationships" r:id="rId1521" tgtFrame="_top"/>
          <a:extLst>
            <a:ext uri="{FF2B5EF4-FFF2-40B4-BE49-F238E27FC236}">
              <a16:creationId xmlns:a16="http://schemas.microsoft.com/office/drawing/2014/main" id="{EACD970A-022A-4308-AD38-15D6DE7D2080}"/>
            </a:ext>
          </a:extLst>
        </xdr:cNvPr>
        <xdr:cNvSpPr>
          <a:spLocks noChangeAspect="1" noChangeArrowheads="1"/>
        </xdr:cNvSpPr>
      </xdr:nvSpPr>
      <xdr:spPr bwMode="auto">
        <a:xfrm>
          <a:off x="202565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762</xdr:row>
      <xdr:rowOff>0</xdr:rowOff>
    </xdr:from>
    <xdr:to>
      <xdr:col>2</xdr:col>
      <xdr:colOff>304800</xdr:colOff>
      <xdr:row>762</xdr:row>
      <xdr:rowOff>304800</xdr:rowOff>
    </xdr:to>
    <xdr:sp macro="" textlink="">
      <xdr:nvSpPr>
        <xdr:cNvPr id="28191" name="AutoShape 4639" descr="https://adas-server.mobiledrivetech.com/polarion/icons/default/enums/type_spike.gif">
          <a:hlinkClick xmlns:r="http://schemas.openxmlformats.org/officeDocument/2006/relationships" r:id="rId1522" tgtFrame="_blank"/>
          <a:extLst>
            <a:ext uri="{FF2B5EF4-FFF2-40B4-BE49-F238E27FC236}">
              <a16:creationId xmlns:a16="http://schemas.microsoft.com/office/drawing/2014/main" id="{FCFAF0D8-552D-485B-BAF5-97085E3DCEBC}"/>
            </a:ext>
          </a:extLst>
        </xdr:cNvPr>
        <xdr:cNvSpPr>
          <a:spLocks noChangeAspect="1" noChangeArrowheads="1"/>
        </xdr:cNvSpPr>
      </xdr:nvSpPr>
      <xdr:spPr bwMode="auto">
        <a:xfrm>
          <a:off x="265430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762</xdr:row>
      <xdr:rowOff>0</xdr:rowOff>
    </xdr:from>
    <xdr:to>
      <xdr:col>3</xdr:col>
      <xdr:colOff>304800</xdr:colOff>
      <xdr:row>762</xdr:row>
      <xdr:rowOff>304800</xdr:rowOff>
    </xdr:to>
    <xdr:sp macro="" textlink="">
      <xdr:nvSpPr>
        <xdr:cNvPr id="28192" name="AutoShape 4640" descr="https://adas-server.mobiledrivetech.com/polarion/icons/default/enums/type_spike.gif">
          <a:hlinkClick xmlns:r="http://schemas.openxmlformats.org/officeDocument/2006/relationships" r:id="rId1522" tgtFrame="_top"/>
          <a:extLst>
            <a:ext uri="{FF2B5EF4-FFF2-40B4-BE49-F238E27FC236}">
              <a16:creationId xmlns:a16="http://schemas.microsoft.com/office/drawing/2014/main" id="{75B282A7-17A8-46D0-B26F-D73031AECC1E}"/>
            </a:ext>
          </a:extLst>
        </xdr:cNvPr>
        <xdr:cNvSpPr>
          <a:spLocks noChangeAspect="1" noChangeArrowheads="1"/>
        </xdr:cNvSpPr>
      </xdr:nvSpPr>
      <xdr:spPr bwMode="auto">
        <a:xfrm>
          <a:off x="5797550" y="4960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763</xdr:row>
      <xdr:rowOff>0</xdr:rowOff>
    </xdr:from>
    <xdr:to>
      <xdr:col>0</xdr:col>
      <xdr:colOff>304800</xdr:colOff>
      <xdr:row>763</xdr:row>
      <xdr:rowOff>304800</xdr:rowOff>
    </xdr:to>
    <xdr:sp macro="" textlink="">
      <xdr:nvSpPr>
        <xdr:cNvPr id="28193" name="AutoShape 4641" descr="https://adas-server.mobiledrivetech.com/polarion/ria/images/suspect.gif">
          <a:extLst>
            <a:ext uri="{FF2B5EF4-FFF2-40B4-BE49-F238E27FC236}">
              <a16:creationId xmlns:a16="http://schemas.microsoft.com/office/drawing/2014/main" id="{1CD5F9A7-42C1-4CA4-A315-4104BAD00A4F}"/>
            </a:ext>
          </a:extLst>
        </xdr:cNvPr>
        <xdr:cNvSpPr>
          <a:spLocks noChangeAspect="1" noChangeArrowheads="1"/>
        </xdr:cNvSpPr>
      </xdr:nvSpPr>
      <xdr:spPr bwMode="auto">
        <a:xfrm>
          <a:off x="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763</xdr:row>
      <xdr:rowOff>0</xdr:rowOff>
    </xdr:from>
    <xdr:to>
      <xdr:col>0</xdr:col>
      <xdr:colOff>615950</xdr:colOff>
      <xdr:row>763</xdr:row>
      <xdr:rowOff>304800</xdr:rowOff>
    </xdr:to>
    <xdr:sp macro="" textlink="">
      <xdr:nvSpPr>
        <xdr:cNvPr id="28194" name="AutoShape 4642">
          <a:extLst>
            <a:ext uri="{FF2B5EF4-FFF2-40B4-BE49-F238E27FC236}">
              <a16:creationId xmlns:a16="http://schemas.microsoft.com/office/drawing/2014/main" id="{6C25A9F1-FCAD-4128-9D82-FF80308BEE47}"/>
            </a:ext>
          </a:extLst>
        </xdr:cNvPr>
        <xdr:cNvSpPr>
          <a:spLocks noChangeAspect="1" noChangeArrowheads="1"/>
        </xdr:cNvSpPr>
      </xdr:nvSpPr>
      <xdr:spPr bwMode="auto">
        <a:xfrm>
          <a:off x="31115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763</xdr:row>
      <xdr:rowOff>0</xdr:rowOff>
    </xdr:from>
    <xdr:to>
      <xdr:col>0</xdr:col>
      <xdr:colOff>927100</xdr:colOff>
      <xdr:row>763</xdr:row>
      <xdr:rowOff>304800</xdr:rowOff>
    </xdr:to>
    <xdr:sp macro="" textlink="">
      <xdr:nvSpPr>
        <xdr:cNvPr id="28195" name="AutoShape 4643" descr="https://adas-server.mobiledrivetech.com/polarion/icons/default/enums/type_purple_spec.png">
          <a:hlinkClick xmlns:r="http://schemas.openxmlformats.org/officeDocument/2006/relationships" r:id="rId1523" tgtFrame="_blank"/>
          <a:extLst>
            <a:ext uri="{FF2B5EF4-FFF2-40B4-BE49-F238E27FC236}">
              <a16:creationId xmlns:a16="http://schemas.microsoft.com/office/drawing/2014/main" id="{560D37D4-E18F-49E6-979D-B770F81823AD}"/>
            </a:ext>
          </a:extLst>
        </xdr:cNvPr>
        <xdr:cNvSpPr>
          <a:spLocks noChangeAspect="1" noChangeArrowheads="1"/>
        </xdr:cNvSpPr>
      </xdr:nvSpPr>
      <xdr:spPr bwMode="auto">
        <a:xfrm>
          <a:off x="62230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763</xdr:row>
      <xdr:rowOff>0</xdr:rowOff>
    </xdr:from>
    <xdr:to>
      <xdr:col>1</xdr:col>
      <xdr:colOff>304800</xdr:colOff>
      <xdr:row>763</xdr:row>
      <xdr:rowOff>304800</xdr:rowOff>
    </xdr:to>
    <xdr:sp macro="" textlink="">
      <xdr:nvSpPr>
        <xdr:cNvPr id="28196" name="AutoShape 4644" descr="https://adas-server.mobiledrivetech.com/polarion/icons/default/enums/type_purple_spec.png">
          <a:hlinkClick xmlns:r="http://schemas.openxmlformats.org/officeDocument/2006/relationships" r:id="rId1523" tgtFrame="_top"/>
          <a:extLst>
            <a:ext uri="{FF2B5EF4-FFF2-40B4-BE49-F238E27FC236}">
              <a16:creationId xmlns:a16="http://schemas.microsoft.com/office/drawing/2014/main" id="{75BA8316-E3B5-447E-80C2-59B2802DB1AC}"/>
            </a:ext>
          </a:extLst>
        </xdr:cNvPr>
        <xdr:cNvSpPr>
          <a:spLocks noChangeAspect="1" noChangeArrowheads="1"/>
        </xdr:cNvSpPr>
      </xdr:nvSpPr>
      <xdr:spPr bwMode="auto">
        <a:xfrm>
          <a:off x="202565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763</xdr:row>
      <xdr:rowOff>0</xdr:rowOff>
    </xdr:from>
    <xdr:to>
      <xdr:col>2</xdr:col>
      <xdr:colOff>304800</xdr:colOff>
      <xdr:row>763</xdr:row>
      <xdr:rowOff>304800</xdr:rowOff>
    </xdr:to>
    <xdr:sp macro="" textlink="">
      <xdr:nvSpPr>
        <xdr:cNvPr id="28197" name="AutoShape 4645" descr="https://adas-server.mobiledrivetech.com/polarion/icons/default/enums/type_spike.gif">
          <a:hlinkClick xmlns:r="http://schemas.openxmlformats.org/officeDocument/2006/relationships" r:id="rId1524" tgtFrame="_blank"/>
          <a:extLst>
            <a:ext uri="{FF2B5EF4-FFF2-40B4-BE49-F238E27FC236}">
              <a16:creationId xmlns:a16="http://schemas.microsoft.com/office/drawing/2014/main" id="{F0286AA9-2393-455B-BCE5-1030295270E3}"/>
            </a:ext>
          </a:extLst>
        </xdr:cNvPr>
        <xdr:cNvSpPr>
          <a:spLocks noChangeAspect="1" noChangeArrowheads="1"/>
        </xdr:cNvSpPr>
      </xdr:nvSpPr>
      <xdr:spPr bwMode="auto">
        <a:xfrm>
          <a:off x="265430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763</xdr:row>
      <xdr:rowOff>0</xdr:rowOff>
    </xdr:from>
    <xdr:to>
      <xdr:col>3</xdr:col>
      <xdr:colOff>304800</xdr:colOff>
      <xdr:row>763</xdr:row>
      <xdr:rowOff>304800</xdr:rowOff>
    </xdr:to>
    <xdr:sp macro="" textlink="">
      <xdr:nvSpPr>
        <xdr:cNvPr id="28198" name="AutoShape 4646" descr="https://adas-server.mobiledrivetech.com/polarion/icons/default/enums/type_spike.gif">
          <a:hlinkClick xmlns:r="http://schemas.openxmlformats.org/officeDocument/2006/relationships" r:id="rId1524" tgtFrame="_top"/>
          <a:extLst>
            <a:ext uri="{FF2B5EF4-FFF2-40B4-BE49-F238E27FC236}">
              <a16:creationId xmlns:a16="http://schemas.microsoft.com/office/drawing/2014/main" id="{D8526DF2-F55E-46EF-882A-E2B96FDD9499}"/>
            </a:ext>
          </a:extLst>
        </xdr:cNvPr>
        <xdr:cNvSpPr>
          <a:spLocks noChangeAspect="1" noChangeArrowheads="1"/>
        </xdr:cNvSpPr>
      </xdr:nvSpPr>
      <xdr:spPr bwMode="auto">
        <a:xfrm>
          <a:off x="5797550" y="4966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764</xdr:row>
      <xdr:rowOff>0</xdr:rowOff>
    </xdr:from>
    <xdr:to>
      <xdr:col>0</xdr:col>
      <xdr:colOff>304800</xdr:colOff>
      <xdr:row>764</xdr:row>
      <xdr:rowOff>304800</xdr:rowOff>
    </xdr:to>
    <xdr:sp macro="" textlink="">
      <xdr:nvSpPr>
        <xdr:cNvPr id="28199" name="AutoShape 4647" descr="https://adas-server.mobiledrivetech.com/polarion/ria/images/suspect.gif">
          <a:extLst>
            <a:ext uri="{FF2B5EF4-FFF2-40B4-BE49-F238E27FC236}">
              <a16:creationId xmlns:a16="http://schemas.microsoft.com/office/drawing/2014/main" id="{0AC15B80-D71E-4A9B-8933-7F129F0D9D18}"/>
            </a:ext>
          </a:extLst>
        </xdr:cNvPr>
        <xdr:cNvSpPr>
          <a:spLocks noChangeAspect="1" noChangeArrowheads="1"/>
        </xdr:cNvSpPr>
      </xdr:nvSpPr>
      <xdr:spPr bwMode="auto">
        <a:xfrm>
          <a:off x="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764</xdr:row>
      <xdr:rowOff>0</xdr:rowOff>
    </xdr:from>
    <xdr:to>
      <xdr:col>0</xdr:col>
      <xdr:colOff>615950</xdr:colOff>
      <xdr:row>764</xdr:row>
      <xdr:rowOff>304800</xdr:rowOff>
    </xdr:to>
    <xdr:sp macro="" textlink="">
      <xdr:nvSpPr>
        <xdr:cNvPr id="28200" name="AutoShape 4648">
          <a:extLst>
            <a:ext uri="{FF2B5EF4-FFF2-40B4-BE49-F238E27FC236}">
              <a16:creationId xmlns:a16="http://schemas.microsoft.com/office/drawing/2014/main" id="{0F43125D-6252-4993-B0CF-EE803C2F2078}"/>
            </a:ext>
          </a:extLst>
        </xdr:cNvPr>
        <xdr:cNvSpPr>
          <a:spLocks noChangeAspect="1" noChangeArrowheads="1"/>
        </xdr:cNvSpPr>
      </xdr:nvSpPr>
      <xdr:spPr bwMode="auto">
        <a:xfrm>
          <a:off x="31115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764</xdr:row>
      <xdr:rowOff>0</xdr:rowOff>
    </xdr:from>
    <xdr:to>
      <xdr:col>0</xdr:col>
      <xdr:colOff>927100</xdr:colOff>
      <xdr:row>764</xdr:row>
      <xdr:rowOff>304800</xdr:rowOff>
    </xdr:to>
    <xdr:sp macro="" textlink="">
      <xdr:nvSpPr>
        <xdr:cNvPr id="28201" name="AutoShape 4649" descr="https://adas-server.mobiledrivetech.com/polarion/icons/default/enums/type_purple_spec.png">
          <a:hlinkClick xmlns:r="http://schemas.openxmlformats.org/officeDocument/2006/relationships" r:id="rId1525" tgtFrame="_blank"/>
          <a:extLst>
            <a:ext uri="{FF2B5EF4-FFF2-40B4-BE49-F238E27FC236}">
              <a16:creationId xmlns:a16="http://schemas.microsoft.com/office/drawing/2014/main" id="{CE731B0D-894F-487E-8C73-8331C8A2EF35}"/>
            </a:ext>
          </a:extLst>
        </xdr:cNvPr>
        <xdr:cNvSpPr>
          <a:spLocks noChangeAspect="1" noChangeArrowheads="1"/>
        </xdr:cNvSpPr>
      </xdr:nvSpPr>
      <xdr:spPr bwMode="auto">
        <a:xfrm>
          <a:off x="62230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764</xdr:row>
      <xdr:rowOff>0</xdr:rowOff>
    </xdr:from>
    <xdr:to>
      <xdr:col>1</xdr:col>
      <xdr:colOff>304800</xdr:colOff>
      <xdr:row>764</xdr:row>
      <xdr:rowOff>304800</xdr:rowOff>
    </xdr:to>
    <xdr:sp macro="" textlink="">
      <xdr:nvSpPr>
        <xdr:cNvPr id="28202" name="AutoShape 4650" descr="https://adas-server.mobiledrivetech.com/polarion/icons/default/enums/type_purple_spec.png">
          <a:hlinkClick xmlns:r="http://schemas.openxmlformats.org/officeDocument/2006/relationships" r:id="rId1525" tgtFrame="_top"/>
          <a:extLst>
            <a:ext uri="{FF2B5EF4-FFF2-40B4-BE49-F238E27FC236}">
              <a16:creationId xmlns:a16="http://schemas.microsoft.com/office/drawing/2014/main" id="{28F66880-BEB5-4511-9641-42225F92FCEE}"/>
            </a:ext>
          </a:extLst>
        </xdr:cNvPr>
        <xdr:cNvSpPr>
          <a:spLocks noChangeAspect="1" noChangeArrowheads="1"/>
        </xdr:cNvSpPr>
      </xdr:nvSpPr>
      <xdr:spPr bwMode="auto">
        <a:xfrm>
          <a:off x="202565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764</xdr:row>
      <xdr:rowOff>0</xdr:rowOff>
    </xdr:from>
    <xdr:to>
      <xdr:col>2</xdr:col>
      <xdr:colOff>304800</xdr:colOff>
      <xdr:row>764</xdr:row>
      <xdr:rowOff>304800</xdr:rowOff>
    </xdr:to>
    <xdr:sp macro="" textlink="">
      <xdr:nvSpPr>
        <xdr:cNvPr id="28203" name="AutoShape 4651" descr="https://adas-server.mobiledrivetech.com/polarion/icons/default/enums/type_spike.gif">
          <a:hlinkClick xmlns:r="http://schemas.openxmlformats.org/officeDocument/2006/relationships" r:id="rId1526" tgtFrame="_blank"/>
          <a:extLst>
            <a:ext uri="{FF2B5EF4-FFF2-40B4-BE49-F238E27FC236}">
              <a16:creationId xmlns:a16="http://schemas.microsoft.com/office/drawing/2014/main" id="{62EC1827-D480-461E-A163-F6972B551C6A}"/>
            </a:ext>
          </a:extLst>
        </xdr:cNvPr>
        <xdr:cNvSpPr>
          <a:spLocks noChangeAspect="1" noChangeArrowheads="1"/>
        </xdr:cNvSpPr>
      </xdr:nvSpPr>
      <xdr:spPr bwMode="auto">
        <a:xfrm>
          <a:off x="265430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764</xdr:row>
      <xdr:rowOff>0</xdr:rowOff>
    </xdr:from>
    <xdr:to>
      <xdr:col>3</xdr:col>
      <xdr:colOff>304800</xdr:colOff>
      <xdr:row>764</xdr:row>
      <xdr:rowOff>304800</xdr:rowOff>
    </xdr:to>
    <xdr:sp macro="" textlink="">
      <xdr:nvSpPr>
        <xdr:cNvPr id="28204" name="AutoShape 4652" descr="https://adas-server.mobiledrivetech.com/polarion/icons/default/enums/type_spike.gif">
          <a:hlinkClick xmlns:r="http://schemas.openxmlformats.org/officeDocument/2006/relationships" r:id="rId1526" tgtFrame="_top"/>
          <a:extLst>
            <a:ext uri="{FF2B5EF4-FFF2-40B4-BE49-F238E27FC236}">
              <a16:creationId xmlns:a16="http://schemas.microsoft.com/office/drawing/2014/main" id="{5CEE1942-A9A9-40C1-B915-F3E235BFC359}"/>
            </a:ext>
          </a:extLst>
        </xdr:cNvPr>
        <xdr:cNvSpPr>
          <a:spLocks noChangeAspect="1" noChangeArrowheads="1"/>
        </xdr:cNvSpPr>
      </xdr:nvSpPr>
      <xdr:spPr bwMode="auto">
        <a:xfrm>
          <a:off x="5797550" y="4973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765</xdr:row>
      <xdr:rowOff>0</xdr:rowOff>
    </xdr:from>
    <xdr:to>
      <xdr:col>0</xdr:col>
      <xdr:colOff>304800</xdr:colOff>
      <xdr:row>765</xdr:row>
      <xdr:rowOff>304800</xdr:rowOff>
    </xdr:to>
    <xdr:sp macro="" textlink="">
      <xdr:nvSpPr>
        <xdr:cNvPr id="28205" name="AutoShape 4653" descr="https://adas-server.mobiledrivetech.com/polarion/ria/images/suspect.gif">
          <a:extLst>
            <a:ext uri="{FF2B5EF4-FFF2-40B4-BE49-F238E27FC236}">
              <a16:creationId xmlns:a16="http://schemas.microsoft.com/office/drawing/2014/main" id="{20BD256F-DAE8-4CF8-BE04-31BB645EE974}"/>
            </a:ext>
          </a:extLst>
        </xdr:cNvPr>
        <xdr:cNvSpPr>
          <a:spLocks noChangeAspect="1" noChangeArrowheads="1"/>
        </xdr:cNvSpPr>
      </xdr:nvSpPr>
      <xdr:spPr bwMode="auto">
        <a:xfrm>
          <a:off x="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765</xdr:row>
      <xdr:rowOff>0</xdr:rowOff>
    </xdr:from>
    <xdr:to>
      <xdr:col>0</xdr:col>
      <xdr:colOff>615950</xdr:colOff>
      <xdr:row>765</xdr:row>
      <xdr:rowOff>304800</xdr:rowOff>
    </xdr:to>
    <xdr:sp macro="" textlink="">
      <xdr:nvSpPr>
        <xdr:cNvPr id="28206" name="AutoShape 4654">
          <a:extLst>
            <a:ext uri="{FF2B5EF4-FFF2-40B4-BE49-F238E27FC236}">
              <a16:creationId xmlns:a16="http://schemas.microsoft.com/office/drawing/2014/main" id="{179D616F-83B5-4D3E-AF18-54C38AE58725}"/>
            </a:ext>
          </a:extLst>
        </xdr:cNvPr>
        <xdr:cNvSpPr>
          <a:spLocks noChangeAspect="1" noChangeArrowheads="1"/>
        </xdr:cNvSpPr>
      </xdr:nvSpPr>
      <xdr:spPr bwMode="auto">
        <a:xfrm>
          <a:off x="31115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765</xdr:row>
      <xdr:rowOff>0</xdr:rowOff>
    </xdr:from>
    <xdr:to>
      <xdr:col>0</xdr:col>
      <xdr:colOff>927100</xdr:colOff>
      <xdr:row>765</xdr:row>
      <xdr:rowOff>304800</xdr:rowOff>
    </xdr:to>
    <xdr:sp macro="" textlink="">
      <xdr:nvSpPr>
        <xdr:cNvPr id="28207" name="AutoShape 4655" descr="https://adas-server.mobiledrivetech.com/polarion/icons/default/enums/type_purple_spec.png">
          <a:hlinkClick xmlns:r="http://schemas.openxmlformats.org/officeDocument/2006/relationships" r:id="rId1527" tgtFrame="_blank"/>
          <a:extLst>
            <a:ext uri="{FF2B5EF4-FFF2-40B4-BE49-F238E27FC236}">
              <a16:creationId xmlns:a16="http://schemas.microsoft.com/office/drawing/2014/main" id="{A01173BE-72D8-4A20-82F0-523F35B2E28B}"/>
            </a:ext>
          </a:extLst>
        </xdr:cNvPr>
        <xdr:cNvSpPr>
          <a:spLocks noChangeAspect="1" noChangeArrowheads="1"/>
        </xdr:cNvSpPr>
      </xdr:nvSpPr>
      <xdr:spPr bwMode="auto">
        <a:xfrm>
          <a:off x="62230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765</xdr:row>
      <xdr:rowOff>0</xdr:rowOff>
    </xdr:from>
    <xdr:to>
      <xdr:col>1</xdr:col>
      <xdr:colOff>304800</xdr:colOff>
      <xdr:row>765</xdr:row>
      <xdr:rowOff>304800</xdr:rowOff>
    </xdr:to>
    <xdr:sp macro="" textlink="">
      <xdr:nvSpPr>
        <xdr:cNvPr id="28208" name="AutoShape 4656" descr="https://adas-server.mobiledrivetech.com/polarion/icons/default/enums/type_purple_spec.png">
          <a:hlinkClick xmlns:r="http://schemas.openxmlformats.org/officeDocument/2006/relationships" r:id="rId1527" tgtFrame="_top"/>
          <a:extLst>
            <a:ext uri="{FF2B5EF4-FFF2-40B4-BE49-F238E27FC236}">
              <a16:creationId xmlns:a16="http://schemas.microsoft.com/office/drawing/2014/main" id="{FC2E620A-851B-48EA-890F-7C734B58BA5A}"/>
            </a:ext>
          </a:extLst>
        </xdr:cNvPr>
        <xdr:cNvSpPr>
          <a:spLocks noChangeAspect="1" noChangeArrowheads="1"/>
        </xdr:cNvSpPr>
      </xdr:nvSpPr>
      <xdr:spPr bwMode="auto">
        <a:xfrm>
          <a:off x="202565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765</xdr:row>
      <xdr:rowOff>0</xdr:rowOff>
    </xdr:from>
    <xdr:to>
      <xdr:col>2</xdr:col>
      <xdr:colOff>304800</xdr:colOff>
      <xdr:row>765</xdr:row>
      <xdr:rowOff>304800</xdr:rowOff>
    </xdr:to>
    <xdr:sp macro="" textlink="">
      <xdr:nvSpPr>
        <xdr:cNvPr id="28209" name="AutoShape 4657" descr="https://adas-server.mobiledrivetech.com/polarion/ria/images/suspect.gif">
          <a:extLst>
            <a:ext uri="{FF2B5EF4-FFF2-40B4-BE49-F238E27FC236}">
              <a16:creationId xmlns:a16="http://schemas.microsoft.com/office/drawing/2014/main" id="{257B740E-48AA-4950-A9F9-9128633E9D54}"/>
            </a:ext>
          </a:extLst>
        </xdr:cNvPr>
        <xdr:cNvSpPr>
          <a:spLocks noChangeAspect="1" noChangeArrowheads="1"/>
        </xdr:cNvSpPr>
      </xdr:nvSpPr>
      <xdr:spPr bwMode="auto">
        <a:xfrm>
          <a:off x="265430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765</xdr:row>
      <xdr:rowOff>0</xdr:rowOff>
    </xdr:from>
    <xdr:to>
      <xdr:col>2</xdr:col>
      <xdr:colOff>615950</xdr:colOff>
      <xdr:row>765</xdr:row>
      <xdr:rowOff>304800</xdr:rowOff>
    </xdr:to>
    <xdr:sp macro="" textlink="">
      <xdr:nvSpPr>
        <xdr:cNvPr id="28210" name="AutoShape 4658">
          <a:extLst>
            <a:ext uri="{FF2B5EF4-FFF2-40B4-BE49-F238E27FC236}">
              <a16:creationId xmlns:a16="http://schemas.microsoft.com/office/drawing/2014/main" id="{89E050D4-BACD-4464-B754-E37E2913345D}"/>
            </a:ext>
          </a:extLst>
        </xdr:cNvPr>
        <xdr:cNvSpPr>
          <a:spLocks noChangeAspect="1" noChangeArrowheads="1"/>
        </xdr:cNvSpPr>
      </xdr:nvSpPr>
      <xdr:spPr bwMode="auto">
        <a:xfrm>
          <a:off x="296545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765</xdr:row>
      <xdr:rowOff>0</xdr:rowOff>
    </xdr:from>
    <xdr:to>
      <xdr:col>2</xdr:col>
      <xdr:colOff>927100</xdr:colOff>
      <xdr:row>765</xdr:row>
      <xdr:rowOff>304800</xdr:rowOff>
    </xdr:to>
    <xdr:sp macro="" textlink="">
      <xdr:nvSpPr>
        <xdr:cNvPr id="28211" name="AutoShape 4659" descr="https://adas-server.mobiledrivetech.com/polarion/icons/default/enums/type_spike.gif">
          <a:hlinkClick xmlns:r="http://schemas.openxmlformats.org/officeDocument/2006/relationships" r:id="rId1528" tgtFrame="_blank"/>
          <a:extLst>
            <a:ext uri="{FF2B5EF4-FFF2-40B4-BE49-F238E27FC236}">
              <a16:creationId xmlns:a16="http://schemas.microsoft.com/office/drawing/2014/main" id="{ABEAD8EF-74E5-4E54-9D8C-2A46B9F99EBF}"/>
            </a:ext>
          </a:extLst>
        </xdr:cNvPr>
        <xdr:cNvSpPr>
          <a:spLocks noChangeAspect="1" noChangeArrowheads="1"/>
        </xdr:cNvSpPr>
      </xdr:nvSpPr>
      <xdr:spPr bwMode="auto">
        <a:xfrm>
          <a:off x="327660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765</xdr:row>
      <xdr:rowOff>0</xdr:rowOff>
    </xdr:from>
    <xdr:to>
      <xdr:col>3</xdr:col>
      <xdr:colOff>304800</xdr:colOff>
      <xdr:row>765</xdr:row>
      <xdr:rowOff>304800</xdr:rowOff>
    </xdr:to>
    <xdr:sp macro="" textlink="">
      <xdr:nvSpPr>
        <xdr:cNvPr id="28212" name="AutoShape 4660" descr="https://adas-server.mobiledrivetech.com/polarion/icons/default/enums/type_spike.gif">
          <a:hlinkClick xmlns:r="http://schemas.openxmlformats.org/officeDocument/2006/relationships" r:id="rId1528" tgtFrame="_top"/>
          <a:extLst>
            <a:ext uri="{FF2B5EF4-FFF2-40B4-BE49-F238E27FC236}">
              <a16:creationId xmlns:a16="http://schemas.microsoft.com/office/drawing/2014/main" id="{0C0D6546-B103-4C8C-9C48-7A6F0610E431}"/>
            </a:ext>
          </a:extLst>
        </xdr:cNvPr>
        <xdr:cNvSpPr>
          <a:spLocks noChangeAspect="1" noChangeArrowheads="1"/>
        </xdr:cNvSpPr>
      </xdr:nvSpPr>
      <xdr:spPr bwMode="auto">
        <a:xfrm>
          <a:off x="5797550" y="497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766</xdr:row>
      <xdr:rowOff>0</xdr:rowOff>
    </xdr:from>
    <xdr:to>
      <xdr:col>0</xdr:col>
      <xdr:colOff>304800</xdr:colOff>
      <xdr:row>766</xdr:row>
      <xdr:rowOff>304800</xdr:rowOff>
    </xdr:to>
    <xdr:sp macro="" textlink="">
      <xdr:nvSpPr>
        <xdr:cNvPr id="28213" name="AutoShape 4661" descr="https://adas-server.mobiledrivetech.com/polarion/ria/images/suspect.gif">
          <a:extLst>
            <a:ext uri="{FF2B5EF4-FFF2-40B4-BE49-F238E27FC236}">
              <a16:creationId xmlns:a16="http://schemas.microsoft.com/office/drawing/2014/main" id="{536BCA24-90A6-4311-B624-5F455C2178AC}"/>
            </a:ext>
          </a:extLst>
        </xdr:cNvPr>
        <xdr:cNvSpPr>
          <a:spLocks noChangeAspect="1" noChangeArrowheads="1"/>
        </xdr:cNvSpPr>
      </xdr:nvSpPr>
      <xdr:spPr bwMode="auto">
        <a:xfrm>
          <a:off x="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766</xdr:row>
      <xdr:rowOff>0</xdr:rowOff>
    </xdr:from>
    <xdr:to>
      <xdr:col>0</xdr:col>
      <xdr:colOff>615950</xdr:colOff>
      <xdr:row>766</xdr:row>
      <xdr:rowOff>304800</xdr:rowOff>
    </xdr:to>
    <xdr:sp macro="" textlink="">
      <xdr:nvSpPr>
        <xdr:cNvPr id="28214" name="AutoShape 4662">
          <a:extLst>
            <a:ext uri="{FF2B5EF4-FFF2-40B4-BE49-F238E27FC236}">
              <a16:creationId xmlns:a16="http://schemas.microsoft.com/office/drawing/2014/main" id="{9053ECE1-7AE4-4B04-B9BD-8874F20E3335}"/>
            </a:ext>
          </a:extLst>
        </xdr:cNvPr>
        <xdr:cNvSpPr>
          <a:spLocks noChangeAspect="1" noChangeArrowheads="1"/>
        </xdr:cNvSpPr>
      </xdr:nvSpPr>
      <xdr:spPr bwMode="auto">
        <a:xfrm>
          <a:off x="31115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766</xdr:row>
      <xdr:rowOff>0</xdr:rowOff>
    </xdr:from>
    <xdr:to>
      <xdr:col>0</xdr:col>
      <xdr:colOff>927100</xdr:colOff>
      <xdr:row>766</xdr:row>
      <xdr:rowOff>304800</xdr:rowOff>
    </xdr:to>
    <xdr:sp macro="" textlink="">
      <xdr:nvSpPr>
        <xdr:cNvPr id="28215" name="AutoShape 4663" descr="https://adas-server.mobiledrivetech.com/polarion/icons/default/enums/type_purple_spec.png">
          <a:hlinkClick xmlns:r="http://schemas.openxmlformats.org/officeDocument/2006/relationships" r:id="rId1529" tgtFrame="_blank"/>
          <a:extLst>
            <a:ext uri="{FF2B5EF4-FFF2-40B4-BE49-F238E27FC236}">
              <a16:creationId xmlns:a16="http://schemas.microsoft.com/office/drawing/2014/main" id="{939CEA14-18FF-436F-9F0D-9E11E0A1E7AE}"/>
            </a:ext>
          </a:extLst>
        </xdr:cNvPr>
        <xdr:cNvSpPr>
          <a:spLocks noChangeAspect="1" noChangeArrowheads="1"/>
        </xdr:cNvSpPr>
      </xdr:nvSpPr>
      <xdr:spPr bwMode="auto">
        <a:xfrm>
          <a:off x="62230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766</xdr:row>
      <xdr:rowOff>0</xdr:rowOff>
    </xdr:from>
    <xdr:to>
      <xdr:col>1</xdr:col>
      <xdr:colOff>304800</xdr:colOff>
      <xdr:row>766</xdr:row>
      <xdr:rowOff>304800</xdr:rowOff>
    </xdr:to>
    <xdr:sp macro="" textlink="">
      <xdr:nvSpPr>
        <xdr:cNvPr id="28216" name="AutoShape 4664" descr="https://adas-server.mobiledrivetech.com/polarion/icons/default/enums/type_purple_spec.png">
          <a:hlinkClick xmlns:r="http://schemas.openxmlformats.org/officeDocument/2006/relationships" r:id="rId1529" tgtFrame="_top"/>
          <a:extLst>
            <a:ext uri="{FF2B5EF4-FFF2-40B4-BE49-F238E27FC236}">
              <a16:creationId xmlns:a16="http://schemas.microsoft.com/office/drawing/2014/main" id="{9D417B73-EDB2-4EBE-8E7C-92389E2FD622}"/>
            </a:ext>
          </a:extLst>
        </xdr:cNvPr>
        <xdr:cNvSpPr>
          <a:spLocks noChangeAspect="1" noChangeArrowheads="1"/>
        </xdr:cNvSpPr>
      </xdr:nvSpPr>
      <xdr:spPr bwMode="auto">
        <a:xfrm>
          <a:off x="202565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766</xdr:row>
      <xdr:rowOff>0</xdr:rowOff>
    </xdr:from>
    <xdr:to>
      <xdr:col>2</xdr:col>
      <xdr:colOff>304800</xdr:colOff>
      <xdr:row>766</xdr:row>
      <xdr:rowOff>304800</xdr:rowOff>
    </xdr:to>
    <xdr:sp macro="" textlink="">
      <xdr:nvSpPr>
        <xdr:cNvPr id="28217" name="AutoShape 4665" descr="https://adas-server.mobiledrivetech.com/polarion/icons/default/enums/type_spike.gif">
          <a:hlinkClick xmlns:r="http://schemas.openxmlformats.org/officeDocument/2006/relationships" r:id="rId1530" tgtFrame="_blank"/>
          <a:extLst>
            <a:ext uri="{FF2B5EF4-FFF2-40B4-BE49-F238E27FC236}">
              <a16:creationId xmlns:a16="http://schemas.microsoft.com/office/drawing/2014/main" id="{DC10D467-87AA-4013-8E33-E86DD15CA00D}"/>
            </a:ext>
          </a:extLst>
        </xdr:cNvPr>
        <xdr:cNvSpPr>
          <a:spLocks noChangeAspect="1" noChangeArrowheads="1"/>
        </xdr:cNvSpPr>
      </xdr:nvSpPr>
      <xdr:spPr bwMode="auto">
        <a:xfrm>
          <a:off x="265430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766</xdr:row>
      <xdr:rowOff>0</xdr:rowOff>
    </xdr:from>
    <xdr:to>
      <xdr:col>3</xdr:col>
      <xdr:colOff>304800</xdr:colOff>
      <xdr:row>766</xdr:row>
      <xdr:rowOff>304800</xdr:rowOff>
    </xdr:to>
    <xdr:sp macro="" textlink="">
      <xdr:nvSpPr>
        <xdr:cNvPr id="28218" name="AutoShape 4666" descr="https://adas-server.mobiledrivetech.com/polarion/icons/default/enums/type_spike.gif">
          <a:hlinkClick xmlns:r="http://schemas.openxmlformats.org/officeDocument/2006/relationships" r:id="rId1530" tgtFrame="_top"/>
          <a:extLst>
            <a:ext uri="{FF2B5EF4-FFF2-40B4-BE49-F238E27FC236}">
              <a16:creationId xmlns:a16="http://schemas.microsoft.com/office/drawing/2014/main" id="{91DE48D1-366D-42EC-8FB8-1AE6CABFAADF}"/>
            </a:ext>
          </a:extLst>
        </xdr:cNvPr>
        <xdr:cNvSpPr>
          <a:spLocks noChangeAspect="1" noChangeArrowheads="1"/>
        </xdr:cNvSpPr>
      </xdr:nvSpPr>
      <xdr:spPr bwMode="auto">
        <a:xfrm>
          <a:off x="5797550" y="498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767</xdr:row>
      <xdr:rowOff>0</xdr:rowOff>
    </xdr:from>
    <xdr:to>
      <xdr:col>0</xdr:col>
      <xdr:colOff>304800</xdr:colOff>
      <xdr:row>767</xdr:row>
      <xdr:rowOff>304800</xdr:rowOff>
    </xdr:to>
    <xdr:sp macro="" textlink="">
      <xdr:nvSpPr>
        <xdr:cNvPr id="28219" name="AutoShape 4667" descr="https://adas-server.mobiledrivetech.com/polarion/ria/images/suspect.gif">
          <a:extLst>
            <a:ext uri="{FF2B5EF4-FFF2-40B4-BE49-F238E27FC236}">
              <a16:creationId xmlns:a16="http://schemas.microsoft.com/office/drawing/2014/main" id="{D4500C01-F757-4D61-80CC-F6503B4E0D5C}"/>
            </a:ext>
          </a:extLst>
        </xdr:cNvPr>
        <xdr:cNvSpPr>
          <a:spLocks noChangeAspect="1" noChangeArrowheads="1"/>
        </xdr:cNvSpPr>
      </xdr:nvSpPr>
      <xdr:spPr bwMode="auto">
        <a:xfrm>
          <a:off x="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767</xdr:row>
      <xdr:rowOff>0</xdr:rowOff>
    </xdr:from>
    <xdr:to>
      <xdr:col>0</xdr:col>
      <xdr:colOff>615950</xdr:colOff>
      <xdr:row>767</xdr:row>
      <xdr:rowOff>304800</xdr:rowOff>
    </xdr:to>
    <xdr:sp macro="" textlink="">
      <xdr:nvSpPr>
        <xdr:cNvPr id="28220" name="AutoShape 4668">
          <a:extLst>
            <a:ext uri="{FF2B5EF4-FFF2-40B4-BE49-F238E27FC236}">
              <a16:creationId xmlns:a16="http://schemas.microsoft.com/office/drawing/2014/main" id="{841C8FD8-1261-4B23-A7AB-6A0B3F9242CE}"/>
            </a:ext>
          </a:extLst>
        </xdr:cNvPr>
        <xdr:cNvSpPr>
          <a:spLocks noChangeAspect="1" noChangeArrowheads="1"/>
        </xdr:cNvSpPr>
      </xdr:nvSpPr>
      <xdr:spPr bwMode="auto">
        <a:xfrm>
          <a:off x="31115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767</xdr:row>
      <xdr:rowOff>0</xdr:rowOff>
    </xdr:from>
    <xdr:to>
      <xdr:col>0</xdr:col>
      <xdr:colOff>927100</xdr:colOff>
      <xdr:row>767</xdr:row>
      <xdr:rowOff>304800</xdr:rowOff>
    </xdr:to>
    <xdr:sp macro="" textlink="">
      <xdr:nvSpPr>
        <xdr:cNvPr id="28221" name="AutoShape 4669" descr="https://adas-server.mobiledrivetech.com/polarion/icons/default/enums/type_purple_spec.png">
          <a:hlinkClick xmlns:r="http://schemas.openxmlformats.org/officeDocument/2006/relationships" r:id="rId1531" tgtFrame="_blank"/>
          <a:extLst>
            <a:ext uri="{FF2B5EF4-FFF2-40B4-BE49-F238E27FC236}">
              <a16:creationId xmlns:a16="http://schemas.microsoft.com/office/drawing/2014/main" id="{11204E28-4480-4225-9C46-26D4DF654538}"/>
            </a:ext>
          </a:extLst>
        </xdr:cNvPr>
        <xdr:cNvSpPr>
          <a:spLocks noChangeAspect="1" noChangeArrowheads="1"/>
        </xdr:cNvSpPr>
      </xdr:nvSpPr>
      <xdr:spPr bwMode="auto">
        <a:xfrm>
          <a:off x="62230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767</xdr:row>
      <xdr:rowOff>0</xdr:rowOff>
    </xdr:from>
    <xdr:to>
      <xdr:col>1</xdr:col>
      <xdr:colOff>304800</xdr:colOff>
      <xdr:row>767</xdr:row>
      <xdr:rowOff>304800</xdr:rowOff>
    </xdr:to>
    <xdr:sp macro="" textlink="">
      <xdr:nvSpPr>
        <xdr:cNvPr id="28222" name="AutoShape 4670" descr="https://adas-server.mobiledrivetech.com/polarion/icons/default/enums/type_purple_spec.png">
          <a:hlinkClick xmlns:r="http://schemas.openxmlformats.org/officeDocument/2006/relationships" r:id="rId1531" tgtFrame="_top"/>
          <a:extLst>
            <a:ext uri="{FF2B5EF4-FFF2-40B4-BE49-F238E27FC236}">
              <a16:creationId xmlns:a16="http://schemas.microsoft.com/office/drawing/2014/main" id="{191FFF34-9CA7-47CC-B4DF-D99CD89D3568}"/>
            </a:ext>
          </a:extLst>
        </xdr:cNvPr>
        <xdr:cNvSpPr>
          <a:spLocks noChangeAspect="1" noChangeArrowheads="1"/>
        </xdr:cNvSpPr>
      </xdr:nvSpPr>
      <xdr:spPr bwMode="auto">
        <a:xfrm>
          <a:off x="202565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767</xdr:row>
      <xdr:rowOff>0</xdr:rowOff>
    </xdr:from>
    <xdr:to>
      <xdr:col>2</xdr:col>
      <xdr:colOff>304800</xdr:colOff>
      <xdr:row>767</xdr:row>
      <xdr:rowOff>304800</xdr:rowOff>
    </xdr:to>
    <xdr:sp macro="" textlink="">
      <xdr:nvSpPr>
        <xdr:cNvPr id="28223" name="AutoShape 4671" descr="https://adas-server.mobiledrivetech.com/polarion/icons/default/enums/type_spike.gif">
          <a:hlinkClick xmlns:r="http://schemas.openxmlformats.org/officeDocument/2006/relationships" r:id="rId1532" tgtFrame="_blank"/>
          <a:extLst>
            <a:ext uri="{FF2B5EF4-FFF2-40B4-BE49-F238E27FC236}">
              <a16:creationId xmlns:a16="http://schemas.microsoft.com/office/drawing/2014/main" id="{80FCC1CB-82DB-4F17-849E-BD3A357175F4}"/>
            </a:ext>
          </a:extLst>
        </xdr:cNvPr>
        <xdr:cNvSpPr>
          <a:spLocks noChangeAspect="1" noChangeArrowheads="1"/>
        </xdr:cNvSpPr>
      </xdr:nvSpPr>
      <xdr:spPr bwMode="auto">
        <a:xfrm>
          <a:off x="265430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767</xdr:row>
      <xdr:rowOff>0</xdr:rowOff>
    </xdr:from>
    <xdr:to>
      <xdr:col>3</xdr:col>
      <xdr:colOff>304800</xdr:colOff>
      <xdr:row>767</xdr:row>
      <xdr:rowOff>304800</xdr:rowOff>
    </xdr:to>
    <xdr:sp macro="" textlink="">
      <xdr:nvSpPr>
        <xdr:cNvPr id="28224" name="AutoShape 4672" descr="https://adas-server.mobiledrivetech.com/polarion/icons/default/enums/type_spike.gif">
          <a:hlinkClick xmlns:r="http://schemas.openxmlformats.org/officeDocument/2006/relationships" r:id="rId1532" tgtFrame="_top"/>
          <a:extLst>
            <a:ext uri="{FF2B5EF4-FFF2-40B4-BE49-F238E27FC236}">
              <a16:creationId xmlns:a16="http://schemas.microsoft.com/office/drawing/2014/main" id="{60BB05F1-CB9A-402C-BA42-0C3F610BAACD}"/>
            </a:ext>
          </a:extLst>
        </xdr:cNvPr>
        <xdr:cNvSpPr>
          <a:spLocks noChangeAspect="1" noChangeArrowheads="1"/>
        </xdr:cNvSpPr>
      </xdr:nvSpPr>
      <xdr:spPr bwMode="auto">
        <a:xfrm>
          <a:off x="579755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768</xdr:row>
      <xdr:rowOff>0</xdr:rowOff>
    </xdr:from>
    <xdr:to>
      <xdr:col>0</xdr:col>
      <xdr:colOff>304800</xdr:colOff>
      <xdr:row>768</xdr:row>
      <xdr:rowOff>304800</xdr:rowOff>
    </xdr:to>
    <xdr:sp macro="" textlink="">
      <xdr:nvSpPr>
        <xdr:cNvPr id="28225" name="AutoShape 4673" descr="https://adas-server.mobiledrivetech.com/polarion/ria/images/suspect.gif">
          <a:extLst>
            <a:ext uri="{FF2B5EF4-FFF2-40B4-BE49-F238E27FC236}">
              <a16:creationId xmlns:a16="http://schemas.microsoft.com/office/drawing/2014/main" id="{DBCB2B45-F81B-4B84-87DB-EFA1AD7AEFC6}"/>
            </a:ext>
          </a:extLst>
        </xdr:cNvPr>
        <xdr:cNvSpPr>
          <a:spLocks noChangeAspect="1" noChangeArrowheads="1"/>
        </xdr:cNvSpPr>
      </xdr:nvSpPr>
      <xdr:spPr bwMode="auto">
        <a:xfrm>
          <a:off x="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768</xdr:row>
      <xdr:rowOff>0</xdr:rowOff>
    </xdr:from>
    <xdr:to>
      <xdr:col>0</xdr:col>
      <xdr:colOff>615950</xdr:colOff>
      <xdr:row>768</xdr:row>
      <xdr:rowOff>304800</xdr:rowOff>
    </xdr:to>
    <xdr:sp macro="" textlink="">
      <xdr:nvSpPr>
        <xdr:cNvPr id="28226" name="AutoShape 4674">
          <a:extLst>
            <a:ext uri="{FF2B5EF4-FFF2-40B4-BE49-F238E27FC236}">
              <a16:creationId xmlns:a16="http://schemas.microsoft.com/office/drawing/2014/main" id="{40A59CA2-FCED-420C-A4ED-1EF32119934E}"/>
            </a:ext>
          </a:extLst>
        </xdr:cNvPr>
        <xdr:cNvSpPr>
          <a:spLocks noChangeAspect="1" noChangeArrowheads="1"/>
        </xdr:cNvSpPr>
      </xdr:nvSpPr>
      <xdr:spPr bwMode="auto">
        <a:xfrm>
          <a:off x="31115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768</xdr:row>
      <xdr:rowOff>0</xdr:rowOff>
    </xdr:from>
    <xdr:to>
      <xdr:col>0</xdr:col>
      <xdr:colOff>927100</xdr:colOff>
      <xdr:row>768</xdr:row>
      <xdr:rowOff>304800</xdr:rowOff>
    </xdr:to>
    <xdr:sp macro="" textlink="">
      <xdr:nvSpPr>
        <xdr:cNvPr id="28227" name="AutoShape 4675" descr="https://adas-server.mobiledrivetech.com/polarion/icons/default/enums/type_purple_spec.png">
          <a:hlinkClick xmlns:r="http://schemas.openxmlformats.org/officeDocument/2006/relationships" r:id="rId1533" tgtFrame="_blank"/>
          <a:extLst>
            <a:ext uri="{FF2B5EF4-FFF2-40B4-BE49-F238E27FC236}">
              <a16:creationId xmlns:a16="http://schemas.microsoft.com/office/drawing/2014/main" id="{61DAB297-583A-40B8-9415-1BC1996ADF8B}"/>
            </a:ext>
          </a:extLst>
        </xdr:cNvPr>
        <xdr:cNvSpPr>
          <a:spLocks noChangeAspect="1" noChangeArrowheads="1"/>
        </xdr:cNvSpPr>
      </xdr:nvSpPr>
      <xdr:spPr bwMode="auto">
        <a:xfrm>
          <a:off x="62230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768</xdr:row>
      <xdr:rowOff>0</xdr:rowOff>
    </xdr:from>
    <xdr:to>
      <xdr:col>1</xdr:col>
      <xdr:colOff>304800</xdr:colOff>
      <xdr:row>768</xdr:row>
      <xdr:rowOff>304800</xdr:rowOff>
    </xdr:to>
    <xdr:sp macro="" textlink="">
      <xdr:nvSpPr>
        <xdr:cNvPr id="28228" name="AutoShape 4676" descr="https://adas-server.mobiledrivetech.com/polarion/icons/default/enums/type_purple_spec.png">
          <a:hlinkClick xmlns:r="http://schemas.openxmlformats.org/officeDocument/2006/relationships" r:id="rId1533" tgtFrame="_top"/>
          <a:extLst>
            <a:ext uri="{FF2B5EF4-FFF2-40B4-BE49-F238E27FC236}">
              <a16:creationId xmlns:a16="http://schemas.microsoft.com/office/drawing/2014/main" id="{21098786-7272-4C60-8556-EB87F729DEC8}"/>
            </a:ext>
          </a:extLst>
        </xdr:cNvPr>
        <xdr:cNvSpPr>
          <a:spLocks noChangeAspect="1" noChangeArrowheads="1"/>
        </xdr:cNvSpPr>
      </xdr:nvSpPr>
      <xdr:spPr bwMode="auto">
        <a:xfrm>
          <a:off x="202565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768</xdr:row>
      <xdr:rowOff>0</xdr:rowOff>
    </xdr:from>
    <xdr:to>
      <xdr:col>2</xdr:col>
      <xdr:colOff>304800</xdr:colOff>
      <xdr:row>768</xdr:row>
      <xdr:rowOff>304800</xdr:rowOff>
    </xdr:to>
    <xdr:sp macro="" textlink="">
      <xdr:nvSpPr>
        <xdr:cNvPr id="28229" name="AutoShape 4677" descr="https://adas-server.mobiledrivetech.com/polarion/ria/images/suspect.gif">
          <a:extLst>
            <a:ext uri="{FF2B5EF4-FFF2-40B4-BE49-F238E27FC236}">
              <a16:creationId xmlns:a16="http://schemas.microsoft.com/office/drawing/2014/main" id="{CEF6B9D6-487F-4B1C-B77B-879F89812DD4}"/>
            </a:ext>
          </a:extLst>
        </xdr:cNvPr>
        <xdr:cNvSpPr>
          <a:spLocks noChangeAspect="1" noChangeArrowheads="1"/>
        </xdr:cNvSpPr>
      </xdr:nvSpPr>
      <xdr:spPr bwMode="auto">
        <a:xfrm>
          <a:off x="265430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768</xdr:row>
      <xdr:rowOff>0</xdr:rowOff>
    </xdr:from>
    <xdr:to>
      <xdr:col>2</xdr:col>
      <xdr:colOff>615950</xdr:colOff>
      <xdr:row>768</xdr:row>
      <xdr:rowOff>304800</xdr:rowOff>
    </xdr:to>
    <xdr:sp macro="" textlink="">
      <xdr:nvSpPr>
        <xdr:cNvPr id="28230" name="AutoShape 4678">
          <a:extLst>
            <a:ext uri="{FF2B5EF4-FFF2-40B4-BE49-F238E27FC236}">
              <a16:creationId xmlns:a16="http://schemas.microsoft.com/office/drawing/2014/main" id="{5BF91F24-3351-4CE1-A4FF-3C63F4A42D90}"/>
            </a:ext>
          </a:extLst>
        </xdr:cNvPr>
        <xdr:cNvSpPr>
          <a:spLocks noChangeAspect="1" noChangeArrowheads="1"/>
        </xdr:cNvSpPr>
      </xdr:nvSpPr>
      <xdr:spPr bwMode="auto">
        <a:xfrm>
          <a:off x="296545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768</xdr:row>
      <xdr:rowOff>0</xdr:rowOff>
    </xdr:from>
    <xdr:to>
      <xdr:col>2</xdr:col>
      <xdr:colOff>927100</xdr:colOff>
      <xdr:row>768</xdr:row>
      <xdr:rowOff>304800</xdr:rowOff>
    </xdr:to>
    <xdr:sp macro="" textlink="">
      <xdr:nvSpPr>
        <xdr:cNvPr id="28231" name="AutoShape 4679" descr="https://adas-server.mobiledrivetech.com/polarion/icons/default/enums/type_spike.gif">
          <a:hlinkClick xmlns:r="http://schemas.openxmlformats.org/officeDocument/2006/relationships" r:id="rId1534" tgtFrame="_blank"/>
          <a:extLst>
            <a:ext uri="{FF2B5EF4-FFF2-40B4-BE49-F238E27FC236}">
              <a16:creationId xmlns:a16="http://schemas.microsoft.com/office/drawing/2014/main" id="{0D4E12F3-EA61-4267-9F13-835E067C3B3B}"/>
            </a:ext>
          </a:extLst>
        </xdr:cNvPr>
        <xdr:cNvSpPr>
          <a:spLocks noChangeAspect="1" noChangeArrowheads="1"/>
        </xdr:cNvSpPr>
      </xdr:nvSpPr>
      <xdr:spPr bwMode="auto">
        <a:xfrm>
          <a:off x="327660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768</xdr:row>
      <xdr:rowOff>0</xdr:rowOff>
    </xdr:from>
    <xdr:to>
      <xdr:col>3</xdr:col>
      <xdr:colOff>304800</xdr:colOff>
      <xdr:row>768</xdr:row>
      <xdr:rowOff>304800</xdr:rowOff>
    </xdr:to>
    <xdr:sp macro="" textlink="">
      <xdr:nvSpPr>
        <xdr:cNvPr id="28232" name="AutoShape 4680" descr="https://adas-server.mobiledrivetech.com/polarion/icons/default/enums/type_spike.gif">
          <a:hlinkClick xmlns:r="http://schemas.openxmlformats.org/officeDocument/2006/relationships" r:id="rId1534" tgtFrame="_top"/>
          <a:extLst>
            <a:ext uri="{FF2B5EF4-FFF2-40B4-BE49-F238E27FC236}">
              <a16:creationId xmlns:a16="http://schemas.microsoft.com/office/drawing/2014/main" id="{23378EBA-C328-4238-A2FF-9FB21EF80D8D}"/>
            </a:ext>
          </a:extLst>
        </xdr:cNvPr>
        <xdr:cNvSpPr>
          <a:spLocks noChangeAspect="1" noChangeArrowheads="1"/>
        </xdr:cNvSpPr>
      </xdr:nvSpPr>
      <xdr:spPr bwMode="auto">
        <a:xfrm>
          <a:off x="5797550" y="4999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769</xdr:row>
      <xdr:rowOff>0</xdr:rowOff>
    </xdr:from>
    <xdr:to>
      <xdr:col>0</xdr:col>
      <xdr:colOff>304800</xdr:colOff>
      <xdr:row>769</xdr:row>
      <xdr:rowOff>304800</xdr:rowOff>
    </xdr:to>
    <xdr:sp macro="" textlink="">
      <xdr:nvSpPr>
        <xdr:cNvPr id="28233" name="AutoShape 4681" descr="https://adas-server.mobiledrivetech.com/polarion/ria/images/suspect.gif">
          <a:extLst>
            <a:ext uri="{FF2B5EF4-FFF2-40B4-BE49-F238E27FC236}">
              <a16:creationId xmlns:a16="http://schemas.microsoft.com/office/drawing/2014/main" id="{A0820789-4997-4A05-8CA3-230E4B5CE720}"/>
            </a:ext>
          </a:extLst>
        </xdr:cNvPr>
        <xdr:cNvSpPr>
          <a:spLocks noChangeAspect="1" noChangeArrowheads="1"/>
        </xdr:cNvSpPr>
      </xdr:nvSpPr>
      <xdr:spPr bwMode="auto">
        <a:xfrm>
          <a:off x="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769</xdr:row>
      <xdr:rowOff>0</xdr:rowOff>
    </xdr:from>
    <xdr:to>
      <xdr:col>0</xdr:col>
      <xdr:colOff>615950</xdr:colOff>
      <xdr:row>769</xdr:row>
      <xdr:rowOff>304800</xdr:rowOff>
    </xdr:to>
    <xdr:sp macro="" textlink="">
      <xdr:nvSpPr>
        <xdr:cNvPr id="28234" name="AutoShape 4682">
          <a:extLst>
            <a:ext uri="{FF2B5EF4-FFF2-40B4-BE49-F238E27FC236}">
              <a16:creationId xmlns:a16="http://schemas.microsoft.com/office/drawing/2014/main" id="{92571497-EEC0-4675-9BA1-E780E404463B}"/>
            </a:ext>
          </a:extLst>
        </xdr:cNvPr>
        <xdr:cNvSpPr>
          <a:spLocks noChangeAspect="1" noChangeArrowheads="1"/>
        </xdr:cNvSpPr>
      </xdr:nvSpPr>
      <xdr:spPr bwMode="auto">
        <a:xfrm>
          <a:off x="31115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769</xdr:row>
      <xdr:rowOff>0</xdr:rowOff>
    </xdr:from>
    <xdr:to>
      <xdr:col>0</xdr:col>
      <xdr:colOff>927100</xdr:colOff>
      <xdr:row>769</xdr:row>
      <xdr:rowOff>304800</xdr:rowOff>
    </xdr:to>
    <xdr:sp macro="" textlink="">
      <xdr:nvSpPr>
        <xdr:cNvPr id="28235" name="AutoShape 4683" descr="https://adas-server.mobiledrivetech.com/polarion/icons/default/enums/type_purple_spec.png">
          <a:hlinkClick xmlns:r="http://schemas.openxmlformats.org/officeDocument/2006/relationships" r:id="rId1535" tgtFrame="_blank"/>
          <a:extLst>
            <a:ext uri="{FF2B5EF4-FFF2-40B4-BE49-F238E27FC236}">
              <a16:creationId xmlns:a16="http://schemas.microsoft.com/office/drawing/2014/main" id="{74A0B075-6536-4E69-A724-BCBBC15EAC8E}"/>
            </a:ext>
          </a:extLst>
        </xdr:cNvPr>
        <xdr:cNvSpPr>
          <a:spLocks noChangeAspect="1" noChangeArrowheads="1"/>
        </xdr:cNvSpPr>
      </xdr:nvSpPr>
      <xdr:spPr bwMode="auto">
        <a:xfrm>
          <a:off x="62230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769</xdr:row>
      <xdr:rowOff>0</xdr:rowOff>
    </xdr:from>
    <xdr:to>
      <xdr:col>1</xdr:col>
      <xdr:colOff>304800</xdr:colOff>
      <xdr:row>769</xdr:row>
      <xdr:rowOff>304800</xdr:rowOff>
    </xdr:to>
    <xdr:sp macro="" textlink="">
      <xdr:nvSpPr>
        <xdr:cNvPr id="28236" name="AutoShape 4684" descr="https://adas-server.mobiledrivetech.com/polarion/icons/default/enums/type_purple_spec.png">
          <a:hlinkClick xmlns:r="http://schemas.openxmlformats.org/officeDocument/2006/relationships" r:id="rId1535" tgtFrame="_top"/>
          <a:extLst>
            <a:ext uri="{FF2B5EF4-FFF2-40B4-BE49-F238E27FC236}">
              <a16:creationId xmlns:a16="http://schemas.microsoft.com/office/drawing/2014/main" id="{C510F1C9-94C3-4BE1-BE91-C7C5EC706438}"/>
            </a:ext>
          </a:extLst>
        </xdr:cNvPr>
        <xdr:cNvSpPr>
          <a:spLocks noChangeAspect="1" noChangeArrowheads="1"/>
        </xdr:cNvSpPr>
      </xdr:nvSpPr>
      <xdr:spPr bwMode="auto">
        <a:xfrm>
          <a:off x="202565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769</xdr:row>
      <xdr:rowOff>0</xdr:rowOff>
    </xdr:from>
    <xdr:to>
      <xdr:col>2</xdr:col>
      <xdr:colOff>304800</xdr:colOff>
      <xdr:row>769</xdr:row>
      <xdr:rowOff>304800</xdr:rowOff>
    </xdr:to>
    <xdr:sp macro="" textlink="">
      <xdr:nvSpPr>
        <xdr:cNvPr id="28237" name="AutoShape 4685" descr="https://adas-server.mobiledrivetech.com/polarion/ria/images/suspect.gif">
          <a:extLst>
            <a:ext uri="{FF2B5EF4-FFF2-40B4-BE49-F238E27FC236}">
              <a16:creationId xmlns:a16="http://schemas.microsoft.com/office/drawing/2014/main" id="{D0257405-85FA-4E44-9080-16E73CB9AF6E}"/>
            </a:ext>
          </a:extLst>
        </xdr:cNvPr>
        <xdr:cNvSpPr>
          <a:spLocks noChangeAspect="1" noChangeArrowheads="1"/>
        </xdr:cNvSpPr>
      </xdr:nvSpPr>
      <xdr:spPr bwMode="auto">
        <a:xfrm>
          <a:off x="265430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769</xdr:row>
      <xdr:rowOff>0</xdr:rowOff>
    </xdr:from>
    <xdr:to>
      <xdr:col>2</xdr:col>
      <xdr:colOff>615950</xdr:colOff>
      <xdr:row>769</xdr:row>
      <xdr:rowOff>304800</xdr:rowOff>
    </xdr:to>
    <xdr:sp macro="" textlink="">
      <xdr:nvSpPr>
        <xdr:cNvPr id="28238" name="AutoShape 4686">
          <a:extLst>
            <a:ext uri="{FF2B5EF4-FFF2-40B4-BE49-F238E27FC236}">
              <a16:creationId xmlns:a16="http://schemas.microsoft.com/office/drawing/2014/main" id="{0ADCB07C-EA8A-43D3-86E2-362524C9B473}"/>
            </a:ext>
          </a:extLst>
        </xdr:cNvPr>
        <xdr:cNvSpPr>
          <a:spLocks noChangeAspect="1" noChangeArrowheads="1"/>
        </xdr:cNvSpPr>
      </xdr:nvSpPr>
      <xdr:spPr bwMode="auto">
        <a:xfrm>
          <a:off x="296545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769</xdr:row>
      <xdr:rowOff>0</xdr:rowOff>
    </xdr:from>
    <xdr:to>
      <xdr:col>2</xdr:col>
      <xdr:colOff>927100</xdr:colOff>
      <xdr:row>769</xdr:row>
      <xdr:rowOff>304800</xdr:rowOff>
    </xdr:to>
    <xdr:sp macro="" textlink="">
      <xdr:nvSpPr>
        <xdr:cNvPr id="28239" name="AutoShape 4687" descr="https://adas-server.mobiledrivetech.com/polarion/icons/default/enums/type_spike.gif">
          <a:hlinkClick xmlns:r="http://schemas.openxmlformats.org/officeDocument/2006/relationships" r:id="rId1536" tgtFrame="_blank"/>
          <a:extLst>
            <a:ext uri="{FF2B5EF4-FFF2-40B4-BE49-F238E27FC236}">
              <a16:creationId xmlns:a16="http://schemas.microsoft.com/office/drawing/2014/main" id="{EC6AEA9C-1A05-4520-A233-62BBC0B6810B}"/>
            </a:ext>
          </a:extLst>
        </xdr:cNvPr>
        <xdr:cNvSpPr>
          <a:spLocks noChangeAspect="1" noChangeArrowheads="1"/>
        </xdr:cNvSpPr>
      </xdr:nvSpPr>
      <xdr:spPr bwMode="auto">
        <a:xfrm>
          <a:off x="327660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769</xdr:row>
      <xdr:rowOff>0</xdr:rowOff>
    </xdr:from>
    <xdr:to>
      <xdr:col>3</xdr:col>
      <xdr:colOff>304800</xdr:colOff>
      <xdr:row>769</xdr:row>
      <xdr:rowOff>304800</xdr:rowOff>
    </xdr:to>
    <xdr:sp macro="" textlink="">
      <xdr:nvSpPr>
        <xdr:cNvPr id="28240" name="AutoShape 4688" descr="https://adas-server.mobiledrivetech.com/polarion/icons/default/enums/type_spike.gif">
          <a:hlinkClick xmlns:r="http://schemas.openxmlformats.org/officeDocument/2006/relationships" r:id="rId1536" tgtFrame="_top"/>
          <a:extLst>
            <a:ext uri="{FF2B5EF4-FFF2-40B4-BE49-F238E27FC236}">
              <a16:creationId xmlns:a16="http://schemas.microsoft.com/office/drawing/2014/main" id="{4BD7682B-1652-4616-8C25-7630BEDFD2D8}"/>
            </a:ext>
          </a:extLst>
        </xdr:cNvPr>
        <xdr:cNvSpPr>
          <a:spLocks noChangeAspect="1" noChangeArrowheads="1"/>
        </xdr:cNvSpPr>
      </xdr:nvSpPr>
      <xdr:spPr bwMode="auto">
        <a:xfrm>
          <a:off x="5797550" y="5005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770</xdr:row>
      <xdr:rowOff>0</xdr:rowOff>
    </xdr:from>
    <xdr:to>
      <xdr:col>0</xdr:col>
      <xdr:colOff>304800</xdr:colOff>
      <xdr:row>770</xdr:row>
      <xdr:rowOff>304800</xdr:rowOff>
    </xdr:to>
    <xdr:sp macro="" textlink="">
      <xdr:nvSpPr>
        <xdr:cNvPr id="28241" name="AutoShape 4689" descr="https://adas-server.mobiledrivetech.com/polarion/ria/images/suspect.gif">
          <a:extLst>
            <a:ext uri="{FF2B5EF4-FFF2-40B4-BE49-F238E27FC236}">
              <a16:creationId xmlns:a16="http://schemas.microsoft.com/office/drawing/2014/main" id="{7A48410E-F6B3-405F-BCAF-EF2FF387D22E}"/>
            </a:ext>
          </a:extLst>
        </xdr:cNvPr>
        <xdr:cNvSpPr>
          <a:spLocks noChangeAspect="1" noChangeArrowheads="1"/>
        </xdr:cNvSpPr>
      </xdr:nvSpPr>
      <xdr:spPr bwMode="auto">
        <a:xfrm>
          <a:off x="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770</xdr:row>
      <xdr:rowOff>0</xdr:rowOff>
    </xdr:from>
    <xdr:to>
      <xdr:col>0</xdr:col>
      <xdr:colOff>615950</xdr:colOff>
      <xdr:row>770</xdr:row>
      <xdr:rowOff>304800</xdr:rowOff>
    </xdr:to>
    <xdr:sp macro="" textlink="">
      <xdr:nvSpPr>
        <xdr:cNvPr id="28242" name="AutoShape 4690">
          <a:extLst>
            <a:ext uri="{FF2B5EF4-FFF2-40B4-BE49-F238E27FC236}">
              <a16:creationId xmlns:a16="http://schemas.microsoft.com/office/drawing/2014/main" id="{2C7ABA19-B137-447C-91C0-029E4DD1188E}"/>
            </a:ext>
          </a:extLst>
        </xdr:cNvPr>
        <xdr:cNvSpPr>
          <a:spLocks noChangeAspect="1" noChangeArrowheads="1"/>
        </xdr:cNvSpPr>
      </xdr:nvSpPr>
      <xdr:spPr bwMode="auto">
        <a:xfrm>
          <a:off x="31115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770</xdr:row>
      <xdr:rowOff>0</xdr:rowOff>
    </xdr:from>
    <xdr:to>
      <xdr:col>0</xdr:col>
      <xdr:colOff>927100</xdr:colOff>
      <xdr:row>770</xdr:row>
      <xdr:rowOff>304800</xdr:rowOff>
    </xdr:to>
    <xdr:sp macro="" textlink="">
      <xdr:nvSpPr>
        <xdr:cNvPr id="28243" name="AutoShape 4691" descr="https://adas-server.mobiledrivetech.com/polarion/icons/default/enums/type_purple_spec.png">
          <a:hlinkClick xmlns:r="http://schemas.openxmlformats.org/officeDocument/2006/relationships" r:id="rId1537" tgtFrame="_blank"/>
          <a:extLst>
            <a:ext uri="{FF2B5EF4-FFF2-40B4-BE49-F238E27FC236}">
              <a16:creationId xmlns:a16="http://schemas.microsoft.com/office/drawing/2014/main" id="{36A95725-EEA8-4B5B-9257-081183925A4D}"/>
            </a:ext>
          </a:extLst>
        </xdr:cNvPr>
        <xdr:cNvSpPr>
          <a:spLocks noChangeAspect="1" noChangeArrowheads="1"/>
        </xdr:cNvSpPr>
      </xdr:nvSpPr>
      <xdr:spPr bwMode="auto">
        <a:xfrm>
          <a:off x="62230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770</xdr:row>
      <xdr:rowOff>0</xdr:rowOff>
    </xdr:from>
    <xdr:to>
      <xdr:col>1</xdr:col>
      <xdr:colOff>304800</xdr:colOff>
      <xdr:row>770</xdr:row>
      <xdr:rowOff>304800</xdr:rowOff>
    </xdr:to>
    <xdr:sp macro="" textlink="">
      <xdr:nvSpPr>
        <xdr:cNvPr id="28244" name="AutoShape 4692" descr="https://adas-server.mobiledrivetech.com/polarion/icons/default/enums/type_purple_spec.png">
          <a:hlinkClick xmlns:r="http://schemas.openxmlformats.org/officeDocument/2006/relationships" r:id="rId1537" tgtFrame="_top"/>
          <a:extLst>
            <a:ext uri="{FF2B5EF4-FFF2-40B4-BE49-F238E27FC236}">
              <a16:creationId xmlns:a16="http://schemas.microsoft.com/office/drawing/2014/main" id="{BFD2AD11-956C-4576-B33A-CEE18D35091C}"/>
            </a:ext>
          </a:extLst>
        </xdr:cNvPr>
        <xdr:cNvSpPr>
          <a:spLocks noChangeAspect="1" noChangeArrowheads="1"/>
        </xdr:cNvSpPr>
      </xdr:nvSpPr>
      <xdr:spPr bwMode="auto">
        <a:xfrm>
          <a:off x="202565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770</xdr:row>
      <xdr:rowOff>0</xdr:rowOff>
    </xdr:from>
    <xdr:to>
      <xdr:col>2</xdr:col>
      <xdr:colOff>304800</xdr:colOff>
      <xdr:row>770</xdr:row>
      <xdr:rowOff>304800</xdr:rowOff>
    </xdr:to>
    <xdr:sp macro="" textlink="">
      <xdr:nvSpPr>
        <xdr:cNvPr id="28245" name="AutoShape 4693" descr="https://adas-server.mobiledrivetech.com/polarion/icons/default/enums/type_spike.gif">
          <a:hlinkClick xmlns:r="http://schemas.openxmlformats.org/officeDocument/2006/relationships" r:id="rId1538" tgtFrame="_blank"/>
          <a:extLst>
            <a:ext uri="{FF2B5EF4-FFF2-40B4-BE49-F238E27FC236}">
              <a16:creationId xmlns:a16="http://schemas.microsoft.com/office/drawing/2014/main" id="{D1F910D2-452B-4EF3-AE55-BCB9C448DEC7}"/>
            </a:ext>
          </a:extLst>
        </xdr:cNvPr>
        <xdr:cNvSpPr>
          <a:spLocks noChangeAspect="1" noChangeArrowheads="1"/>
        </xdr:cNvSpPr>
      </xdr:nvSpPr>
      <xdr:spPr bwMode="auto">
        <a:xfrm>
          <a:off x="265430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770</xdr:row>
      <xdr:rowOff>0</xdr:rowOff>
    </xdr:from>
    <xdr:to>
      <xdr:col>3</xdr:col>
      <xdr:colOff>304800</xdr:colOff>
      <xdr:row>770</xdr:row>
      <xdr:rowOff>304800</xdr:rowOff>
    </xdr:to>
    <xdr:sp macro="" textlink="">
      <xdr:nvSpPr>
        <xdr:cNvPr id="28246" name="AutoShape 4694" descr="https://adas-server.mobiledrivetech.com/polarion/icons/default/enums/type_spike.gif">
          <a:hlinkClick xmlns:r="http://schemas.openxmlformats.org/officeDocument/2006/relationships" r:id="rId1538" tgtFrame="_top"/>
          <a:extLst>
            <a:ext uri="{FF2B5EF4-FFF2-40B4-BE49-F238E27FC236}">
              <a16:creationId xmlns:a16="http://schemas.microsoft.com/office/drawing/2014/main" id="{4CF8E66D-8A8B-49FD-8602-5B183E11FD51}"/>
            </a:ext>
          </a:extLst>
        </xdr:cNvPr>
        <xdr:cNvSpPr>
          <a:spLocks noChangeAspect="1" noChangeArrowheads="1"/>
        </xdr:cNvSpPr>
      </xdr:nvSpPr>
      <xdr:spPr bwMode="auto">
        <a:xfrm>
          <a:off x="5797550" y="5012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771</xdr:row>
      <xdr:rowOff>0</xdr:rowOff>
    </xdr:from>
    <xdr:to>
      <xdr:col>0</xdr:col>
      <xdr:colOff>304800</xdr:colOff>
      <xdr:row>771</xdr:row>
      <xdr:rowOff>304800</xdr:rowOff>
    </xdr:to>
    <xdr:sp macro="" textlink="">
      <xdr:nvSpPr>
        <xdr:cNvPr id="28247" name="AutoShape 4695" descr="https://adas-server.mobiledrivetech.com/polarion/ria/images/suspect.gif">
          <a:extLst>
            <a:ext uri="{FF2B5EF4-FFF2-40B4-BE49-F238E27FC236}">
              <a16:creationId xmlns:a16="http://schemas.microsoft.com/office/drawing/2014/main" id="{EDDEB157-4EEF-4987-A8A4-0180E248A379}"/>
            </a:ext>
          </a:extLst>
        </xdr:cNvPr>
        <xdr:cNvSpPr>
          <a:spLocks noChangeAspect="1" noChangeArrowheads="1"/>
        </xdr:cNvSpPr>
      </xdr:nvSpPr>
      <xdr:spPr bwMode="auto">
        <a:xfrm>
          <a:off x="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771</xdr:row>
      <xdr:rowOff>0</xdr:rowOff>
    </xdr:from>
    <xdr:to>
      <xdr:col>0</xdr:col>
      <xdr:colOff>615950</xdr:colOff>
      <xdr:row>771</xdr:row>
      <xdr:rowOff>304800</xdr:rowOff>
    </xdr:to>
    <xdr:sp macro="" textlink="">
      <xdr:nvSpPr>
        <xdr:cNvPr id="28248" name="AutoShape 4696">
          <a:extLst>
            <a:ext uri="{FF2B5EF4-FFF2-40B4-BE49-F238E27FC236}">
              <a16:creationId xmlns:a16="http://schemas.microsoft.com/office/drawing/2014/main" id="{1F5F1231-C331-44DC-8069-302123077412}"/>
            </a:ext>
          </a:extLst>
        </xdr:cNvPr>
        <xdr:cNvSpPr>
          <a:spLocks noChangeAspect="1" noChangeArrowheads="1"/>
        </xdr:cNvSpPr>
      </xdr:nvSpPr>
      <xdr:spPr bwMode="auto">
        <a:xfrm>
          <a:off x="31115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771</xdr:row>
      <xdr:rowOff>0</xdr:rowOff>
    </xdr:from>
    <xdr:to>
      <xdr:col>0</xdr:col>
      <xdr:colOff>927100</xdr:colOff>
      <xdr:row>771</xdr:row>
      <xdr:rowOff>304800</xdr:rowOff>
    </xdr:to>
    <xdr:sp macro="" textlink="">
      <xdr:nvSpPr>
        <xdr:cNvPr id="28249" name="AutoShape 4697" descr="https://adas-server.mobiledrivetech.com/polarion/icons/default/enums/type_purple_spec.png">
          <a:hlinkClick xmlns:r="http://schemas.openxmlformats.org/officeDocument/2006/relationships" r:id="rId1539" tgtFrame="_blank"/>
          <a:extLst>
            <a:ext uri="{FF2B5EF4-FFF2-40B4-BE49-F238E27FC236}">
              <a16:creationId xmlns:a16="http://schemas.microsoft.com/office/drawing/2014/main" id="{DAC2AA74-6A5B-4179-909C-5C5B28D3AB1B}"/>
            </a:ext>
          </a:extLst>
        </xdr:cNvPr>
        <xdr:cNvSpPr>
          <a:spLocks noChangeAspect="1" noChangeArrowheads="1"/>
        </xdr:cNvSpPr>
      </xdr:nvSpPr>
      <xdr:spPr bwMode="auto">
        <a:xfrm>
          <a:off x="62230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771</xdr:row>
      <xdr:rowOff>0</xdr:rowOff>
    </xdr:from>
    <xdr:to>
      <xdr:col>1</xdr:col>
      <xdr:colOff>304800</xdr:colOff>
      <xdr:row>771</xdr:row>
      <xdr:rowOff>304800</xdr:rowOff>
    </xdr:to>
    <xdr:sp macro="" textlink="">
      <xdr:nvSpPr>
        <xdr:cNvPr id="28250" name="AutoShape 4698" descr="https://adas-server.mobiledrivetech.com/polarion/icons/default/enums/type_purple_spec.png">
          <a:hlinkClick xmlns:r="http://schemas.openxmlformats.org/officeDocument/2006/relationships" r:id="rId1539" tgtFrame="_top"/>
          <a:extLst>
            <a:ext uri="{FF2B5EF4-FFF2-40B4-BE49-F238E27FC236}">
              <a16:creationId xmlns:a16="http://schemas.microsoft.com/office/drawing/2014/main" id="{C06CCF4D-5D45-48CE-A639-24C069F3D1E5}"/>
            </a:ext>
          </a:extLst>
        </xdr:cNvPr>
        <xdr:cNvSpPr>
          <a:spLocks noChangeAspect="1" noChangeArrowheads="1"/>
        </xdr:cNvSpPr>
      </xdr:nvSpPr>
      <xdr:spPr bwMode="auto">
        <a:xfrm>
          <a:off x="202565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771</xdr:row>
      <xdr:rowOff>0</xdr:rowOff>
    </xdr:from>
    <xdr:to>
      <xdr:col>2</xdr:col>
      <xdr:colOff>304800</xdr:colOff>
      <xdr:row>771</xdr:row>
      <xdr:rowOff>304800</xdr:rowOff>
    </xdr:to>
    <xdr:sp macro="" textlink="">
      <xdr:nvSpPr>
        <xdr:cNvPr id="28251" name="AutoShape 4699" descr="https://adas-server.mobiledrivetech.com/polarion/icons/default/enums/type_spike.gif">
          <a:hlinkClick xmlns:r="http://schemas.openxmlformats.org/officeDocument/2006/relationships" r:id="rId1540" tgtFrame="_blank"/>
          <a:extLst>
            <a:ext uri="{FF2B5EF4-FFF2-40B4-BE49-F238E27FC236}">
              <a16:creationId xmlns:a16="http://schemas.microsoft.com/office/drawing/2014/main" id="{F2A7D601-9B7E-4654-B4BA-220D41649023}"/>
            </a:ext>
          </a:extLst>
        </xdr:cNvPr>
        <xdr:cNvSpPr>
          <a:spLocks noChangeAspect="1" noChangeArrowheads="1"/>
        </xdr:cNvSpPr>
      </xdr:nvSpPr>
      <xdr:spPr bwMode="auto">
        <a:xfrm>
          <a:off x="265430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771</xdr:row>
      <xdr:rowOff>0</xdr:rowOff>
    </xdr:from>
    <xdr:to>
      <xdr:col>3</xdr:col>
      <xdr:colOff>304800</xdr:colOff>
      <xdr:row>771</xdr:row>
      <xdr:rowOff>304800</xdr:rowOff>
    </xdr:to>
    <xdr:sp macro="" textlink="">
      <xdr:nvSpPr>
        <xdr:cNvPr id="28252" name="AutoShape 4700" descr="https://adas-server.mobiledrivetech.com/polarion/icons/default/enums/type_spike.gif">
          <a:hlinkClick xmlns:r="http://schemas.openxmlformats.org/officeDocument/2006/relationships" r:id="rId1540" tgtFrame="_top"/>
          <a:extLst>
            <a:ext uri="{FF2B5EF4-FFF2-40B4-BE49-F238E27FC236}">
              <a16:creationId xmlns:a16="http://schemas.microsoft.com/office/drawing/2014/main" id="{32E1C5C0-FD2C-41FA-AAC5-E7CD5A168704}"/>
            </a:ext>
          </a:extLst>
        </xdr:cNvPr>
        <xdr:cNvSpPr>
          <a:spLocks noChangeAspect="1" noChangeArrowheads="1"/>
        </xdr:cNvSpPr>
      </xdr:nvSpPr>
      <xdr:spPr bwMode="auto">
        <a:xfrm>
          <a:off x="5797550" y="5018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772</xdr:row>
      <xdr:rowOff>0</xdr:rowOff>
    </xdr:from>
    <xdr:to>
      <xdr:col>0</xdr:col>
      <xdr:colOff>304800</xdr:colOff>
      <xdr:row>772</xdr:row>
      <xdr:rowOff>304800</xdr:rowOff>
    </xdr:to>
    <xdr:sp macro="" textlink="">
      <xdr:nvSpPr>
        <xdr:cNvPr id="28253" name="AutoShape 4701" descr="https://adas-server.mobiledrivetech.com/polarion/ria/images/suspect.gif">
          <a:extLst>
            <a:ext uri="{FF2B5EF4-FFF2-40B4-BE49-F238E27FC236}">
              <a16:creationId xmlns:a16="http://schemas.microsoft.com/office/drawing/2014/main" id="{E790A5A1-8935-4079-9510-CEFC9FF916E6}"/>
            </a:ext>
          </a:extLst>
        </xdr:cNvPr>
        <xdr:cNvSpPr>
          <a:spLocks noChangeAspect="1" noChangeArrowheads="1"/>
        </xdr:cNvSpPr>
      </xdr:nvSpPr>
      <xdr:spPr bwMode="auto">
        <a:xfrm>
          <a:off x="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772</xdr:row>
      <xdr:rowOff>0</xdr:rowOff>
    </xdr:from>
    <xdr:to>
      <xdr:col>0</xdr:col>
      <xdr:colOff>615950</xdr:colOff>
      <xdr:row>772</xdr:row>
      <xdr:rowOff>304800</xdr:rowOff>
    </xdr:to>
    <xdr:sp macro="" textlink="">
      <xdr:nvSpPr>
        <xdr:cNvPr id="28254" name="AutoShape 4702">
          <a:extLst>
            <a:ext uri="{FF2B5EF4-FFF2-40B4-BE49-F238E27FC236}">
              <a16:creationId xmlns:a16="http://schemas.microsoft.com/office/drawing/2014/main" id="{3ED4CE64-E644-4A42-A0E0-27A96F3F0A26}"/>
            </a:ext>
          </a:extLst>
        </xdr:cNvPr>
        <xdr:cNvSpPr>
          <a:spLocks noChangeAspect="1" noChangeArrowheads="1"/>
        </xdr:cNvSpPr>
      </xdr:nvSpPr>
      <xdr:spPr bwMode="auto">
        <a:xfrm>
          <a:off x="31115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772</xdr:row>
      <xdr:rowOff>0</xdr:rowOff>
    </xdr:from>
    <xdr:to>
      <xdr:col>0</xdr:col>
      <xdr:colOff>927100</xdr:colOff>
      <xdr:row>772</xdr:row>
      <xdr:rowOff>304800</xdr:rowOff>
    </xdr:to>
    <xdr:sp macro="" textlink="">
      <xdr:nvSpPr>
        <xdr:cNvPr id="28255" name="AutoShape 4703" descr="https://adas-server.mobiledrivetech.com/polarion/icons/default/enums/type_purple_spec.png">
          <a:hlinkClick xmlns:r="http://schemas.openxmlformats.org/officeDocument/2006/relationships" r:id="rId1541" tgtFrame="_blank"/>
          <a:extLst>
            <a:ext uri="{FF2B5EF4-FFF2-40B4-BE49-F238E27FC236}">
              <a16:creationId xmlns:a16="http://schemas.microsoft.com/office/drawing/2014/main" id="{88518456-611F-42BF-B3A1-20F06D269647}"/>
            </a:ext>
          </a:extLst>
        </xdr:cNvPr>
        <xdr:cNvSpPr>
          <a:spLocks noChangeAspect="1" noChangeArrowheads="1"/>
        </xdr:cNvSpPr>
      </xdr:nvSpPr>
      <xdr:spPr bwMode="auto">
        <a:xfrm>
          <a:off x="62230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772</xdr:row>
      <xdr:rowOff>0</xdr:rowOff>
    </xdr:from>
    <xdr:to>
      <xdr:col>1</xdr:col>
      <xdr:colOff>304800</xdr:colOff>
      <xdr:row>772</xdr:row>
      <xdr:rowOff>304800</xdr:rowOff>
    </xdr:to>
    <xdr:sp macro="" textlink="">
      <xdr:nvSpPr>
        <xdr:cNvPr id="28256" name="AutoShape 4704" descr="https://adas-server.mobiledrivetech.com/polarion/icons/default/enums/type_purple_spec.png">
          <a:hlinkClick xmlns:r="http://schemas.openxmlformats.org/officeDocument/2006/relationships" r:id="rId1541" tgtFrame="_top"/>
          <a:extLst>
            <a:ext uri="{FF2B5EF4-FFF2-40B4-BE49-F238E27FC236}">
              <a16:creationId xmlns:a16="http://schemas.microsoft.com/office/drawing/2014/main" id="{FEA24660-EB1A-45B1-B8D6-00FDFF24C453}"/>
            </a:ext>
          </a:extLst>
        </xdr:cNvPr>
        <xdr:cNvSpPr>
          <a:spLocks noChangeAspect="1" noChangeArrowheads="1"/>
        </xdr:cNvSpPr>
      </xdr:nvSpPr>
      <xdr:spPr bwMode="auto">
        <a:xfrm>
          <a:off x="202565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772</xdr:row>
      <xdr:rowOff>0</xdr:rowOff>
    </xdr:from>
    <xdr:to>
      <xdr:col>2</xdr:col>
      <xdr:colOff>304800</xdr:colOff>
      <xdr:row>772</xdr:row>
      <xdr:rowOff>304800</xdr:rowOff>
    </xdr:to>
    <xdr:sp macro="" textlink="">
      <xdr:nvSpPr>
        <xdr:cNvPr id="28257" name="AutoShape 4705" descr="https://adas-server.mobiledrivetech.com/polarion/icons/default/enums/type_spike.gif">
          <a:hlinkClick xmlns:r="http://schemas.openxmlformats.org/officeDocument/2006/relationships" r:id="rId1542" tgtFrame="_blank"/>
          <a:extLst>
            <a:ext uri="{FF2B5EF4-FFF2-40B4-BE49-F238E27FC236}">
              <a16:creationId xmlns:a16="http://schemas.microsoft.com/office/drawing/2014/main" id="{1CAB6EC2-C401-444B-B2D0-BAE1E4EE94B7}"/>
            </a:ext>
          </a:extLst>
        </xdr:cNvPr>
        <xdr:cNvSpPr>
          <a:spLocks noChangeAspect="1" noChangeArrowheads="1"/>
        </xdr:cNvSpPr>
      </xdr:nvSpPr>
      <xdr:spPr bwMode="auto">
        <a:xfrm>
          <a:off x="265430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772</xdr:row>
      <xdr:rowOff>0</xdr:rowOff>
    </xdr:from>
    <xdr:to>
      <xdr:col>3</xdr:col>
      <xdr:colOff>304800</xdr:colOff>
      <xdr:row>772</xdr:row>
      <xdr:rowOff>304800</xdr:rowOff>
    </xdr:to>
    <xdr:sp macro="" textlink="">
      <xdr:nvSpPr>
        <xdr:cNvPr id="28258" name="AutoShape 4706" descr="https://adas-server.mobiledrivetech.com/polarion/icons/default/enums/type_spike.gif">
          <a:hlinkClick xmlns:r="http://schemas.openxmlformats.org/officeDocument/2006/relationships" r:id="rId1542" tgtFrame="_top"/>
          <a:extLst>
            <a:ext uri="{FF2B5EF4-FFF2-40B4-BE49-F238E27FC236}">
              <a16:creationId xmlns:a16="http://schemas.microsoft.com/office/drawing/2014/main" id="{B477BB47-B858-48E8-BACF-1361311AB07E}"/>
            </a:ext>
          </a:extLst>
        </xdr:cNvPr>
        <xdr:cNvSpPr>
          <a:spLocks noChangeAspect="1" noChangeArrowheads="1"/>
        </xdr:cNvSpPr>
      </xdr:nvSpPr>
      <xdr:spPr bwMode="auto">
        <a:xfrm>
          <a:off x="5797550" y="502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773</xdr:row>
      <xdr:rowOff>0</xdr:rowOff>
    </xdr:from>
    <xdr:to>
      <xdr:col>0</xdr:col>
      <xdr:colOff>304800</xdr:colOff>
      <xdr:row>773</xdr:row>
      <xdr:rowOff>304800</xdr:rowOff>
    </xdr:to>
    <xdr:sp macro="" textlink="">
      <xdr:nvSpPr>
        <xdr:cNvPr id="28259" name="AutoShape 4707" descr="https://adas-server.mobiledrivetech.com/polarion/ria/images/suspect.gif">
          <a:extLst>
            <a:ext uri="{FF2B5EF4-FFF2-40B4-BE49-F238E27FC236}">
              <a16:creationId xmlns:a16="http://schemas.microsoft.com/office/drawing/2014/main" id="{565F9B7C-8284-4F18-A8B0-06394C38A42B}"/>
            </a:ext>
          </a:extLst>
        </xdr:cNvPr>
        <xdr:cNvSpPr>
          <a:spLocks noChangeAspect="1" noChangeArrowheads="1"/>
        </xdr:cNvSpPr>
      </xdr:nvSpPr>
      <xdr:spPr bwMode="auto">
        <a:xfrm>
          <a:off x="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773</xdr:row>
      <xdr:rowOff>0</xdr:rowOff>
    </xdr:from>
    <xdr:to>
      <xdr:col>0</xdr:col>
      <xdr:colOff>615950</xdr:colOff>
      <xdr:row>773</xdr:row>
      <xdr:rowOff>304800</xdr:rowOff>
    </xdr:to>
    <xdr:sp macro="" textlink="">
      <xdr:nvSpPr>
        <xdr:cNvPr id="28260" name="AutoShape 4708">
          <a:extLst>
            <a:ext uri="{FF2B5EF4-FFF2-40B4-BE49-F238E27FC236}">
              <a16:creationId xmlns:a16="http://schemas.microsoft.com/office/drawing/2014/main" id="{C0125082-706C-42EC-A70D-A473D3F72886}"/>
            </a:ext>
          </a:extLst>
        </xdr:cNvPr>
        <xdr:cNvSpPr>
          <a:spLocks noChangeAspect="1" noChangeArrowheads="1"/>
        </xdr:cNvSpPr>
      </xdr:nvSpPr>
      <xdr:spPr bwMode="auto">
        <a:xfrm>
          <a:off x="31115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773</xdr:row>
      <xdr:rowOff>0</xdr:rowOff>
    </xdr:from>
    <xdr:to>
      <xdr:col>0</xdr:col>
      <xdr:colOff>927100</xdr:colOff>
      <xdr:row>773</xdr:row>
      <xdr:rowOff>304800</xdr:rowOff>
    </xdr:to>
    <xdr:sp macro="" textlink="">
      <xdr:nvSpPr>
        <xdr:cNvPr id="28261" name="AutoShape 4709" descr="https://adas-server.mobiledrivetech.com/polarion/icons/default/enums/type_purple_spec.png">
          <a:hlinkClick xmlns:r="http://schemas.openxmlformats.org/officeDocument/2006/relationships" r:id="rId1543" tgtFrame="_blank"/>
          <a:extLst>
            <a:ext uri="{FF2B5EF4-FFF2-40B4-BE49-F238E27FC236}">
              <a16:creationId xmlns:a16="http://schemas.microsoft.com/office/drawing/2014/main" id="{9D19F3BB-0C3F-41D5-93FA-5F91D027662C}"/>
            </a:ext>
          </a:extLst>
        </xdr:cNvPr>
        <xdr:cNvSpPr>
          <a:spLocks noChangeAspect="1" noChangeArrowheads="1"/>
        </xdr:cNvSpPr>
      </xdr:nvSpPr>
      <xdr:spPr bwMode="auto">
        <a:xfrm>
          <a:off x="62230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773</xdr:row>
      <xdr:rowOff>0</xdr:rowOff>
    </xdr:from>
    <xdr:to>
      <xdr:col>1</xdr:col>
      <xdr:colOff>304800</xdr:colOff>
      <xdr:row>773</xdr:row>
      <xdr:rowOff>304800</xdr:rowOff>
    </xdr:to>
    <xdr:sp macro="" textlink="">
      <xdr:nvSpPr>
        <xdr:cNvPr id="28262" name="AutoShape 4710" descr="https://adas-server.mobiledrivetech.com/polarion/icons/default/enums/type_purple_spec.png">
          <a:hlinkClick xmlns:r="http://schemas.openxmlformats.org/officeDocument/2006/relationships" r:id="rId1543" tgtFrame="_top"/>
          <a:extLst>
            <a:ext uri="{FF2B5EF4-FFF2-40B4-BE49-F238E27FC236}">
              <a16:creationId xmlns:a16="http://schemas.microsoft.com/office/drawing/2014/main" id="{39E757C9-9551-4398-82EB-A952F819B8CF}"/>
            </a:ext>
          </a:extLst>
        </xdr:cNvPr>
        <xdr:cNvSpPr>
          <a:spLocks noChangeAspect="1" noChangeArrowheads="1"/>
        </xdr:cNvSpPr>
      </xdr:nvSpPr>
      <xdr:spPr bwMode="auto">
        <a:xfrm>
          <a:off x="202565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773</xdr:row>
      <xdr:rowOff>0</xdr:rowOff>
    </xdr:from>
    <xdr:to>
      <xdr:col>2</xdr:col>
      <xdr:colOff>304800</xdr:colOff>
      <xdr:row>773</xdr:row>
      <xdr:rowOff>304800</xdr:rowOff>
    </xdr:to>
    <xdr:sp macro="" textlink="">
      <xdr:nvSpPr>
        <xdr:cNvPr id="28263" name="AutoShape 4711" descr="https://adas-server.mobiledrivetech.com/polarion/icons/default/enums/type_spike.gif">
          <a:hlinkClick xmlns:r="http://schemas.openxmlformats.org/officeDocument/2006/relationships" r:id="rId1544" tgtFrame="_blank"/>
          <a:extLst>
            <a:ext uri="{FF2B5EF4-FFF2-40B4-BE49-F238E27FC236}">
              <a16:creationId xmlns:a16="http://schemas.microsoft.com/office/drawing/2014/main" id="{4AF36C72-1807-4A9E-A984-D8098C66AFB2}"/>
            </a:ext>
          </a:extLst>
        </xdr:cNvPr>
        <xdr:cNvSpPr>
          <a:spLocks noChangeAspect="1" noChangeArrowheads="1"/>
        </xdr:cNvSpPr>
      </xdr:nvSpPr>
      <xdr:spPr bwMode="auto">
        <a:xfrm>
          <a:off x="265430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773</xdr:row>
      <xdr:rowOff>0</xdr:rowOff>
    </xdr:from>
    <xdr:to>
      <xdr:col>3</xdr:col>
      <xdr:colOff>304800</xdr:colOff>
      <xdr:row>773</xdr:row>
      <xdr:rowOff>304800</xdr:rowOff>
    </xdr:to>
    <xdr:sp macro="" textlink="">
      <xdr:nvSpPr>
        <xdr:cNvPr id="28264" name="AutoShape 4712" descr="https://adas-server.mobiledrivetech.com/polarion/icons/default/enums/type_spike.gif">
          <a:hlinkClick xmlns:r="http://schemas.openxmlformats.org/officeDocument/2006/relationships" r:id="rId1544" tgtFrame="_top"/>
          <a:extLst>
            <a:ext uri="{FF2B5EF4-FFF2-40B4-BE49-F238E27FC236}">
              <a16:creationId xmlns:a16="http://schemas.microsoft.com/office/drawing/2014/main" id="{06474AF2-BFCE-4CBE-8B90-27964A60EAEB}"/>
            </a:ext>
          </a:extLst>
        </xdr:cNvPr>
        <xdr:cNvSpPr>
          <a:spLocks noChangeAspect="1" noChangeArrowheads="1"/>
        </xdr:cNvSpPr>
      </xdr:nvSpPr>
      <xdr:spPr bwMode="auto">
        <a:xfrm>
          <a:off x="579755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774</xdr:row>
      <xdr:rowOff>0</xdr:rowOff>
    </xdr:from>
    <xdr:to>
      <xdr:col>0</xdr:col>
      <xdr:colOff>304800</xdr:colOff>
      <xdr:row>774</xdr:row>
      <xdr:rowOff>304800</xdr:rowOff>
    </xdr:to>
    <xdr:sp macro="" textlink="">
      <xdr:nvSpPr>
        <xdr:cNvPr id="28265" name="AutoShape 4713" descr="https://adas-server.mobiledrivetech.com/polarion/ria/images/suspect.gif">
          <a:extLst>
            <a:ext uri="{FF2B5EF4-FFF2-40B4-BE49-F238E27FC236}">
              <a16:creationId xmlns:a16="http://schemas.microsoft.com/office/drawing/2014/main" id="{3CA4C966-D9EA-4318-9872-23C438DE46BA}"/>
            </a:ext>
          </a:extLst>
        </xdr:cNvPr>
        <xdr:cNvSpPr>
          <a:spLocks noChangeAspect="1" noChangeArrowheads="1"/>
        </xdr:cNvSpPr>
      </xdr:nvSpPr>
      <xdr:spPr bwMode="auto">
        <a:xfrm>
          <a:off x="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774</xdr:row>
      <xdr:rowOff>0</xdr:rowOff>
    </xdr:from>
    <xdr:to>
      <xdr:col>0</xdr:col>
      <xdr:colOff>615950</xdr:colOff>
      <xdr:row>774</xdr:row>
      <xdr:rowOff>304800</xdr:rowOff>
    </xdr:to>
    <xdr:sp macro="" textlink="">
      <xdr:nvSpPr>
        <xdr:cNvPr id="28266" name="AutoShape 4714">
          <a:extLst>
            <a:ext uri="{FF2B5EF4-FFF2-40B4-BE49-F238E27FC236}">
              <a16:creationId xmlns:a16="http://schemas.microsoft.com/office/drawing/2014/main" id="{2F6FF665-469E-4B77-B4AF-E847D2DE9D5B}"/>
            </a:ext>
          </a:extLst>
        </xdr:cNvPr>
        <xdr:cNvSpPr>
          <a:spLocks noChangeAspect="1" noChangeArrowheads="1"/>
        </xdr:cNvSpPr>
      </xdr:nvSpPr>
      <xdr:spPr bwMode="auto">
        <a:xfrm>
          <a:off x="31115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774</xdr:row>
      <xdr:rowOff>0</xdr:rowOff>
    </xdr:from>
    <xdr:to>
      <xdr:col>0</xdr:col>
      <xdr:colOff>927100</xdr:colOff>
      <xdr:row>774</xdr:row>
      <xdr:rowOff>304800</xdr:rowOff>
    </xdr:to>
    <xdr:sp macro="" textlink="">
      <xdr:nvSpPr>
        <xdr:cNvPr id="28267" name="AutoShape 4715" descr="https://adas-server.mobiledrivetech.com/polarion/icons/default/enums/type_purple_spec.png">
          <a:hlinkClick xmlns:r="http://schemas.openxmlformats.org/officeDocument/2006/relationships" r:id="rId1545" tgtFrame="_blank"/>
          <a:extLst>
            <a:ext uri="{FF2B5EF4-FFF2-40B4-BE49-F238E27FC236}">
              <a16:creationId xmlns:a16="http://schemas.microsoft.com/office/drawing/2014/main" id="{45776C43-6A1B-4C91-B683-3C7B0246E5C8}"/>
            </a:ext>
          </a:extLst>
        </xdr:cNvPr>
        <xdr:cNvSpPr>
          <a:spLocks noChangeAspect="1" noChangeArrowheads="1"/>
        </xdr:cNvSpPr>
      </xdr:nvSpPr>
      <xdr:spPr bwMode="auto">
        <a:xfrm>
          <a:off x="62230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774</xdr:row>
      <xdr:rowOff>0</xdr:rowOff>
    </xdr:from>
    <xdr:to>
      <xdr:col>1</xdr:col>
      <xdr:colOff>304800</xdr:colOff>
      <xdr:row>774</xdr:row>
      <xdr:rowOff>304800</xdr:rowOff>
    </xdr:to>
    <xdr:sp macro="" textlink="">
      <xdr:nvSpPr>
        <xdr:cNvPr id="28268" name="AutoShape 4716" descr="https://adas-server.mobiledrivetech.com/polarion/icons/default/enums/type_purple_spec.png">
          <a:hlinkClick xmlns:r="http://schemas.openxmlformats.org/officeDocument/2006/relationships" r:id="rId1545" tgtFrame="_top"/>
          <a:extLst>
            <a:ext uri="{FF2B5EF4-FFF2-40B4-BE49-F238E27FC236}">
              <a16:creationId xmlns:a16="http://schemas.microsoft.com/office/drawing/2014/main" id="{D9C55B67-C984-4B94-B68D-2624741D9FE8}"/>
            </a:ext>
          </a:extLst>
        </xdr:cNvPr>
        <xdr:cNvSpPr>
          <a:spLocks noChangeAspect="1" noChangeArrowheads="1"/>
        </xdr:cNvSpPr>
      </xdr:nvSpPr>
      <xdr:spPr bwMode="auto">
        <a:xfrm>
          <a:off x="202565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774</xdr:row>
      <xdr:rowOff>0</xdr:rowOff>
    </xdr:from>
    <xdr:to>
      <xdr:col>2</xdr:col>
      <xdr:colOff>304800</xdr:colOff>
      <xdr:row>774</xdr:row>
      <xdr:rowOff>304800</xdr:rowOff>
    </xdr:to>
    <xdr:sp macro="" textlink="">
      <xdr:nvSpPr>
        <xdr:cNvPr id="28269" name="AutoShape 4717" descr="https://adas-server.mobiledrivetech.com/polarion/icons/default/enums/type_spike.gif">
          <a:hlinkClick xmlns:r="http://schemas.openxmlformats.org/officeDocument/2006/relationships" r:id="rId1546" tgtFrame="_blank"/>
          <a:extLst>
            <a:ext uri="{FF2B5EF4-FFF2-40B4-BE49-F238E27FC236}">
              <a16:creationId xmlns:a16="http://schemas.microsoft.com/office/drawing/2014/main" id="{67115943-11CA-4BFE-BB06-B76322661998}"/>
            </a:ext>
          </a:extLst>
        </xdr:cNvPr>
        <xdr:cNvSpPr>
          <a:spLocks noChangeAspect="1" noChangeArrowheads="1"/>
        </xdr:cNvSpPr>
      </xdr:nvSpPr>
      <xdr:spPr bwMode="auto">
        <a:xfrm>
          <a:off x="265430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774</xdr:row>
      <xdr:rowOff>0</xdr:rowOff>
    </xdr:from>
    <xdr:to>
      <xdr:col>3</xdr:col>
      <xdr:colOff>304800</xdr:colOff>
      <xdr:row>774</xdr:row>
      <xdr:rowOff>304800</xdr:rowOff>
    </xdr:to>
    <xdr:sp macro="" textlink="">
      <xdr:nvSpPr>
        <xdr:cNvPr id="28270" name="AutoShape 4718" descr="https://adas-server.mobiledrivetech.com/polarion/icons/default/enums/type_spike.gif">
          <a:hlinkClick xmlns:r="http://schemas.openxmlformats.org/officeDocument/2006/relationships" r:id="rId1546" tgtFrame="_top"/>
          <a:extLst>
            <a:ext uri="{FF2B5EF4-FFF2-40B4-BE49-F238E27FC236}">
              <a16:creationId xmlns:a16="http://schemas.microsoft.com/office/drawing/2014/main" id="{B43C7493-60F9-41BE-BD93-FF1AF8A55C5D}"/>
            </a:ext>
          </a:extLst>
        </xdr:cNvPr>
        <xdr:cNvSpPr>
          <a:spLocks noChangeAspect="1" noChangeArrowheads="1"/>
        </xdr:cNvSpPr>
      </xdr:nvSpPr>
      <xdr:spPr bwMode="auto">
        <a:xfrm>
          <a:off x="5797550" y="5037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775</xdr:row>
      <xdr:rowOff>0</xdr:rowOff>
    </xdr:from>
    <xdr:to>
      <xdr:col>0</xdr:col>
      <xdr:colOff>304800</xdr:colOff>
      <xdr:row>775</xdr:row>
      <xdr:rowOff>304800</xdr:rowOff>
    </xdr:to>
    <xdr:sp macro="" textlink="">
      <xdr:nvSpPr>
        <xdr:cNvPr id="28271" name="AutoShape 4719" descr="https://adas-server.mobiledrivetech.com/polarion/ria/images/suspect.gif">
          <a:extLst>
            <a:ext uri="{FF2B5EF4-FFF2-40B4-BE49-F238E27FC236}">
              <a16:creationId xmlns:a16="http://schemas.microsoft.com/office/drawing/2014/main" id="{FB2F6905-A5BA-4383-8DC9-4AF8255AB4EF}"/>
            </a:ext>
          </a:extLst>
        </xdr:cNvPr>
        <xdr:cNvSpPr>
          <a:spLocks noChangeAspect="1" noChangeArrowheads="1"/>
        </xdr:cNvSpPr>
      </xdr:nvSpPr>
      <xdr:spPr bwMode="auto">
        <a:xfrm>
          <a:off x="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775</xdr:row>
      <xdr:rowOff>0</xdr:rowOff>
    </xdr:from>
    <xdr:to>
      <xdr:col>0</xdr:col>
      <xdr:colOff>615950</xdr:colOff>
      <xdr:row>775</xdr:row>
      <xdr:rowOff>304800</xdr:rowOff>
    </xdr:to>
    <xdr:sp macro="" textlink="">
      <xdr:nvSpPr>
        <xdr:cNvPr id="28272" name="AutoShape 4720">
          <a:extLst>
            <a:ext uri="{FF2B5EF4-FFF2-40B4-BE49-F238E27FC236}">
              <a16:creationId xmlns:a16="http://schemas.microsoft.com/office/drawing/2014/main" id="{76ED6786-1FB0-4621-B27A-5199D0218029}"/>
            </a:ext>
          </a:extLst>
        </xdr:cNvPr>
        <xdr:cNvSpPr>
          <a:spLocks noChangeAspect="1" noChangeArrowheads="1"/>
        </xdr:cNvSpPr>
      </xdr:nvSpPr>
      <xdr:spPr bwMode="auto">
        <a:xfrm>
          <a:off x="31115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775</xdr:row>
      <xdr:rowOff>0</xdr:rowOff>
    </xdr:from>
    <xdr:to>
      <xdr:col>0</xdr:col>
      <xdr:colOff>927100</xdr:colOff>
      <xdr:row>775</xdr:row>
      <xdr:rowOff>304800</xdr:rowOff>
    </xdr:to>
    <xdr:sp macro="" textlink="">
      <xdr:nvSpPr>
        <xdr:cNvPr id="28273" name="AutoShape 4721" descr="https://adas-server.mobiledrivetech.com/polarion/icons/default/enums/type_purple_spec.png">
          <a:hlinkClick xmlns:r="http://schemas.openxmlformats.org/officeDocument/2006/relationships" r:id="rId1547" tgtFrame="_blank"/>
          <a:extLst>
            <a:ext uri="{FF2B5EF4-FFF2-40B4-BE49-F238E27FC236}">
              <a16:creationId xmlns:a16="http://schemas.microsoft.com/office/drawing/2014/main" id="{759E7621-37D7-42F7-A5D4-E9A31CE3EBC9}"/>
            </a:ext>
          </a:extLst>
        </xdr:cNvPr>
        <xdr:cNvSpPr>
          <a:spLocks noChangeAspect="1" noChangeArrowheads="1"/>
        </xdr:cNvSpPr>
      </xdr:nvSpPr>
      <xdr:spPr bwMode="auto">
        <a:xfrm>
          <a:off x="62230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775</xdr:row>
      <xdr:rowOff>0</xdr:rowOff>
    </xdr:from>
    <xdr:to>
      <xdr:col>1</xdr:col>
      <xdr:colOff>304800</xdr:colOff>
      <xdr:row>775</xdr:row>
      <xdr:rowOff>304800</xdr:rowOff>
    </xdr:to>
    <xdr:sp macro="" textlink="">
      <xdr:nvSpPr>
        <xdr:cNvPr id="28274" name="AutoShape 4722" descr="https://adas-server.mobiledrivetech.com/polarion/icons/default/enums/type_purple_spec.png">
          <a:hlinkClick xmlns:r="http://schemas.openxmlformats.org/officeDocument/2006/relationships" r:id="rId1547" tgtFrame="_top"/>
          <a:extLst>
            <a:ext uri="{FF2B5EF4-FFF2-40B4-BE49-F238E27FC236}">
              <a16:creationId xmlns:a16="http://schemas.microsoft.com/office/drawing/2014/main" id="{912FC9B1-7BD1-402C-AC68-6FE6EFC4A1B8}"/>
            </a:ext>
          </a:extLst>
        </xdr:cNvPr>
        <xdr:cNvSpPr>
          <a:spLocks noChangeAspect="1" noChangeArrowheads="1"/>
        </xdr:cNvSpPr>
      </xdr:nvSpPr>
      <xdr:spPr bwMode="auto">
        <a:xfrm>
          <a:off x="202565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775</xdr:row>
      <xdr:rowOff>0</xdr:rowOff>
    </xdr:from>
    <xdr:to>
      <xdr:col>2</xdr:col>
      <xdr:colOff>304800</xdr:colOff>
      <xdr:row>775</xdr:row>
      <xdr:rowOff>304800</xdr:rowOff>
    </xdr:to>
    <xdr:sp macro="" textlink="">
      <xdr:nvSpPr>
        <xdr:cNvPr id="28275" name="AutoShape 4723" descr="https://adas-server.mobiledrivetech.com/polarion/icons/default/enums/type_spike.gif">
          <a:hlinkClick xmlns:r="http://schemas.openxmlformats.org/officeDocument/2006/relationships" r:id="rId1548" tgtFrame="_blank"/>
          <a:extLst>
            <a:ext uri="{FF2B5EF4-FFF2-40B4-BE49-F238E27FC236}">
              <a16:creationId xmlns:a16="http://schemas.microsoft.com/office/drawing/2014/main" id="{EFF5C0C4-2A79-42C5-910B-91B4451AAA06}"/>
            </a:ext>
          </a:extLst>
        </xdr:cNvPr>
        <xdr:cNvSpPr>
          <a:spLocks noChangeAspect="1" noChangeArrowheads="1"/>
        </xdr:cNvSpPr>
      </xdr:nvSpPr>
      <xdr:spPr bwMode="auto">
        <a:xfrm>
          <a:off x="265430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775</xdr:row>
      <xdr:rowOff>0</xdr:rowOff>
    </xdr:from>
    <xdr:to>
      <xdr:col>3</xdr:col>
      <xdr:colOff>304800</xdr:colOff>
      <xdr:row>775</xdr:row>
      <xdr:rowOff>304800</xdr:rowOff>
    </xdr:to>
    <xdr:sp macro="" textlink="">
      <xdr:nvSpPr>
        <xdr:cNvPr id="28276" name="AutoShape 4724" descr="https://adas-server.mobiledrivetech.com/polarion/icons/default/enums/type_spike.gif">
          <a:hlinkClick xmlns:r="http://schemas.openxmlformats.org/officeDocument/2006/relationships" r:id="rId1548" tgtFrame="_top"/>
          <a:extLst>
            <a:ext uri="{FF2B5EF4-FFF2-40B4-BE49-F238E27FC236}">
              <a16:creationId xmlns:a16="http://schemas.microsoft.com/office/drawing/2014/main" id="{3DF2C498-C6D6-4886-8317-163C5B38F0B9}"/>
            </a:ext>
          </a:extLst>
        </xdr:cNvPr>
        <xdr:cNvSpPr>
          <a:spLocks noChangeAspect="1" noChangeArrowheads="1"/>
        </xdr:cNvSpPr>
      </xdr:nvSpPr>
      <xdr:spPr bwMode="auto">
        <a:xfrm>
          <a:off x="5797550" y="5044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776</xdr:row>
      <xdr:rowOff>0</xdr:rowOff>
    </xdr:from>
    <xdr:to>
      <xdr:col>0</xdr:col>
      <xdr:colOff>304800</xdr:colOff>
      <xdr:row>776</xdr:row>
      <xdr:rowOff>304800</xdr:rowOff>
    </xdr:to>
    <xdr:sp macro="" textlink="">
      <xdr:nvSpPr>
        <xdr:cNvPr id="28277" name="AutoShape 4725" descr="https://adas-server.mobiledrivetech.com/polarion/ria/images/suspect.gif">
          <a:extLst>
            <a:ext uri="{FF2B5EF4-FFF2-40B4-BE49-F238E27FC236}">
              <a16:creationId xmlns:a16="http://schemas.microsoft.com/office/drawing/2014/main" id="{F76543B2-55DF-42D0-8F69-33660C2121BA}"/>
            </a:ext>
          </a:extLst>
        </xdr:cNvPr>
        <xdr:cNvSpPr>
          <a:spLocks noChangeAspect="1" noChangeArrowheads="1"/>
        </xdr:cNvSpPr>
      </xdr:nvSpPr>
      <xdr:spPr bwMode="auto">
        <a:xfrm>
          <a:off x="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776</xdr:row>
      <xdr:rowOff>0</xdr:rowOff>
    </xdr:from>
    <xdr:to>
      <xdr:col>0</xdr:col>
      <xdr:colOff>615950</xdr:colOff>
      <xdr:row>776</xdr:row>
      <xdr:rowOff>304800</xdr:rowOff>
    </xdr:to>
    <xdr:sp macro="" textlink="">
      <xdr:nvSpPr>
        <xdr:cNvPr id="28278" name="AutoShape 4726">
          <a:extLst>
            <a:ext uri="{FF2B5EF4-FFF2-40B4-BE49-F238E27FC236}">
              <a16:creationId xmlns:a16="http://schemas.microsoft.com/office/drawing/2014/main" id="{F1BFBF9D-82F8-4556-B714-406C34DF215B}"/>
            </a:ext>
          </a:extLst>
        </xdr:cNvPr>
        <xdr:cNvSpPr>
          <a:spLocks noChangeAspect="1" noChangeArrowheads="1"/>
        </xdr:cNvSpPr>
      </xdr:nvSpPr>
      <xdr:spPr bwMode="auto">
        <a:xfrm>
          <a:off x="31115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776</xdr:row>
      <xdr:rowOff>0</xdr:rowOff>
    </xdr:from>
    <xdr:to>
      <xdr:col>0</xdr:col>
      <xdr:colOff>927100</xdr:colOff>
      <xdr:row>776</xdr:row>
      <xdr:rowOff>304800</xdr:rowOff>
    </xdr:to>
    <xdr:sp macro="" textlink="">
      <xdr:nvSpPr>
        <xdr:cNvPr id="28279" name="AutoShape 4727" descr="https://adas-server.mobiledrivetech.com/polarion/icons/default/enums/type_purple_spec.png">
          <a:hlinkClick xmlns:r="http://schemas.openxmlformats.org/officeDocument/2006/relationships" r:id="rId1549" tgtFrame="_blank"/>
          <a:extLst>
            <a:ext uri="{FF2B5EF4-FFF2-40B4-BE49-F238E27FC236}">
              <a16:creationId xmlns:a16="http://schemas.microsoft.com/office/drawing/2014/main" id="{6982CB0A-BE74-40E6-AF2B-51B64A471E99}"/>
            </a:ext>
          </a:extLst>
        </xdr:cNvPr>
        <xdr:cNvSpPr>
          <a:spLocks noChangeAspect="1" noChangeArrowheads="1"/>
        </xdr:cNvSpPr>
      </xdr:nvSpPr>
      <xdr:spPr bwMode="auto">
        <a:xfrm>
          <a:off x="62230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776</xdr:row>
      <xdr:rowOff>0</xdr:rowOff>
    </xdr:from>
    <xdr:to>
      <xdr:col>1</xdr:col>
      <xdr:colOff>304800</xdr:colOff>
      <xdr:row>776</xdr:row>
      <xdr:rowOff>304800</xdr:rowOff>
    </xdr:to>
    <xdr:sp macro="" textlink="">
      <xdr:nvSpPr>
        <xdr:cNvPr id="28280" name="AutoShape 4728" descr="https://adas-server.mobiledrivetech.com/polarion/icons/default/enums/type_purple_spec.png">
          <a:hlinkClick xmlns:r="http://schemas.openxmlformats.org/officeDocument/2006/relationships" r:id="rId1549" tgtFrame="_top"/>
          <a:extLst>
            <a:ext uri="{FF2B5EF4-FFF2-40B4-BE49-F238E27FC236}">
              <a16:creationId xmlns:a16="http://schemas.microsoft.com/office/drawing/2014/main" id="{7444F5D9-6C6A-48FC-AC65-29210CA5C688}"/>
            </a:ext>
          </a:extLst>
        </xdr:cNvPr>
        <xdr:cNvSpPr>
          <a:spLocks noChangeAspect="1" noChangeArrowheads="1"/>
        </xdr:cNvSpPr>
      </xdr:nvSpPr>
      <xdr:spPr bwMode="auto">
        <a:xfrm>
          <a:off x="202565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776</xdr:row>
      <xdr:rowOff>0</xdr:rowOff>
    </xdr:from>
    <xdr:to>
      <xdr:col>2</xdr:col>
      <xdr:colOff>304800</xdr:colOff>
      <xdr:row>776</xdr:row>
      <xdr:rowOff>304800</xdr:rowOff>
    </xdr:to>
    <xdr:sp macro="" textlink="">
      <xdr:nvSpPr>
        <xdr:cNvPr id="28281" name="AutoShape 4729" descr="https://adas-server.mobiledrivetech.com/polarion/icons/default/enums/type_spike.gif">
          <a:hlinkClick xmlns:r="http://schemas.openxmlformats.org/officeDocument/2006/relationships" r:id="rId1550" tgtFrame="_blank"/>
          <a:extLst>
            <a:ext uri="{FF2B5EF4-FFF2-40B4-BE49-F238E27FC236}">
              <a16:creationId xmlns:a16="http://schemas.microsoft.com/office/drawing/2014/main" id="{75A6FF07-4F64-4047-BC28-E19BDFE658DC}"/>
            </a:ext>
          </a:extLst>
        </xdr:cNvPr>
        <xdr:cNvSpPr>
          <a:spLocks noChangeAspect="1" noChangeArrowheads="1"/>
        </xdr:cNvSpPr>
      </xdr:nvSpPr>
      <xdr:spPr bwMode="auto">
        <a:xfrm>
          <a:off x="265430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776</xdr:row>
      <xdr:rowOff>0</xdr:rowOff>
    </xdr:from>
    <xdr:to>
      <xdr:col>3</xdr:col>
      <xdr:colOff>304800</xdr:colOff>
      <xdr:row>776</xdr:row>
      <xdr:rowOff>304800</xdr:rowOff>
    </xdr:to>
    <xdr:sp macro="" textlink="">
      <xdr:nvSpPr>
        <xdr:cNvPr id="28282" name="AutoShape 4730" descr="https://adas-server.mobiledrivetech.com/polarion/icons/default/enums/type_spike.gif">
          <a:hlinkClick xmlns:r="http://schemas.openxmlformats.org/officeDocument/2006/relationships" r:id="rId1550" tgtFrame="_top"/>
          <a:extLst>
            <a:ext uri="{FF2B5EF4-FFF2-40B4-BE49-F238E27FC236}">
              <a16:creationId xmlns:a16="http://schemas.microsoft.com/office/drawing/2014/main" id="{0647C11C-469E-40A1-B081-E8FAFE7659C8}"/>
            </a:ext>
          </a:extLst>
        </xdr:cNvPr>
        <xdr:cNvSpPr>
          <a:spLocks noChangeAspect="1" noChangeArrowheads="1"/>
        </xdr:cNvSpPr>
      </xdr:nvSpPr>
      <xdr:spPr bwMode="auto">
        <a:xfrm>
          <a:off x="5797550" y="5050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777</xdr:row>
      <xdr:rowOff>0</xdr:rowOff>
    </xdr:from>
    <xdr:to>
      <xdr:col>0</xdr:col>
      <xdr:colOff>304800</xdr:colOff>
      <xdr:row>777</xdr:row>
      <xdr:rowOff>304800</xdr:rowOff>
    </xdr:to>
    <xdr:sp macro="" textlink="">
      <xdr:nvSpPr>
        <xdr:cNvPr id="28283" name="AutoShape 4731" descr="https://adas-server.mobiledrivetech.com/polarion/ria/images/suspect.gif">
          <a:extLst>
            <a:ext uri="{FF2B5EF4-FFF2-40B4-BE49-F238E27FC236}">
              <a16:creationId xmlns:a16="http://schemas.microsoft.com/office/drawing/2014/main" id="{4C044B7D-0BEF-41AE-994D-E2408C16FAC2}"/>
            </a:ext>
          </a:extLst>
        </xdr:cNvPr>
        <xdr:cNvSpPr>
          <a:spLocks noChangeAspect="1" noChangeArrowheads="1"/>
        </xdr:cNvSpPr>
      </xdr:nvSpPr>
      <xdr:spPr bwMode="auto">
        <a:xfrm>
          <a:off x="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777</xdr:row>
      <xdr:rowOff>0</xdr:rowOff>
    </xdr:from>
    <xdr:to>
      <xdr:col>0</xdr:col>
      <xdr:colOff>615950</xdr:colOff>
      <xdr:row>777</xdr:row>
      <xdr:rowOff>304800</xdr:rowOff>
    </xdr:to>
    <xdr:sp macro="" textlink="">
      <xdr:nvSpPr>
        <xdr:cNvPr id="28284" name="AutoShape 4732">
          <a:extLst>
            <a:ext uri="{FF2B5EF4-FFF2-40B4-BE49-F238E27FC236}">
              <a16:creationId xmlns:a16="http://schemas.microsoft.com/office/drawing/2014/main" id="{5CF274EB-2813-4E61-BD10-CBFA70430148}"/>
            </a:ext>
          </a:extLst>
        </xdr:cNvPr>
        <xdr:cNvSpPr>
          <a:spLocks noChangeAspect="1" noChangeArrowheads="1"/>
        </xdr:cNvSpPr>
      </xdr:nvSpPr>
      <xdr:spPr bwMode="auto">
        <a:xfrm>
          <a:off x="31115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777</xdr:row>
      <xdr:rowOff>0</xdr:rowOff>
    </xdr:from>
    <xdr:to>
      <xdr:col>0</xdr:col>
      <xdr:colOff>927100</xdr:colOff>
      <xdr:row>777</xdr:row>
      <xdr:rowOff>304800</xdr:rowOff>
    </xdr:to>
    <xdr:sp macro="" textlink="">
      <xdr:nvSpPr>
        <xdr:cNvPr id="28285" name="AutoShape 4733" descr="https://adas-server.mobiledrivetech.com/polarion/icons/default/enums/type_purple_spec.png">
          <a:hlinkClick xmlns:r="http://schemas.openxmlformats.org/officeDocument/2006/relationships" r:id="rId1551" tgtFrame="_blank"/>
          <a:extLst>
            <a:ext uri="{FF2B5EF4-FFF2-40B4-BE49-F238E27FC236}">
              <a16:creationId xmlns:a16="http://schemas.microsoft.com/office/drawing/2014/main" id="{4F9118B0-D44E-40A2-878D-FFD947031ACF}"/>
            </a:ext>
          </a:extLst>
        </xdr:cNvPr>
        <xdr:cNvSpPr>
          <a:spLocks noChangeAspect="1" noChangeArrowheads="1"/>
        </xdr:cNvSpPr>
      </xdr:nvSpPr>
      <xdr:spPr bwMode="auto">
        <a:xfrm>
          <a:off x="62230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777</xdr:row>
      <xdr:rowOff>0</xdr:rowOff>
    </xdr:from>
    <xdr:to>
      <xdr:col>1</xdr:col>
      <xdr:colOff>304800</xdr:colOff>
      <xdr:row>777</xdr:row>
      <xdr:rowOff>304800</xdr:rowOff>
    </xdr:to>
    <xdr:sp macro="" textlink="">
      <xdr:nvSpPr>
        <xdr:cNvPr id="28286" name="AutoShape 4734" descr="https://adas-server.mobiledrivetech.com/polarion/icons/default/enums/type_purple_spec.png">
          <a:hlinkClick xmlns:r="http://schemas.openxmlformats.org/officeDocument/2006/relationships" r:id="rId1551" tgtFrame="_top"/>
          <a:extLst>
            <a:ext uri="{FF2B5EF4-FFF2-40B4-BE49-F238E27FC236}">
              <a16:creationId xmlns:a16="http://schemas.microsoft.com/office/drawing/2014/main" id="{C38186DD-7403-4DCD-9FE2-9A7A058FF642}"/>
            </a:ext>
          </a:extLst>
        </xdr:cNvPr>
        <xdr:cNvSpPr>
          <a:spLocks noChangeAspect="1" noChangeArrowheads="1"/>
        </xdr:cNvSpPr>
      </xdr:nvSpPr>
      <xdr:spPr bwMode="auto">
        <a:xfrm>
          <a:off x="202565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777</xdr:row>
      <xdr:rowOff>0</xdr:rowOff>
    </xdr:from>
    <xdr:to>
      <xdr:col>2</xdr:col>
      <xdr:colOff>304800</xdr:colOff>
      <xdr:row>777</xdr:row>
      <xdr:rowOff>304800</xdr:rowOff>
    </xdr:to>
    <xdr:sp macro="" textlink="">
      <xdr:nvSpPr>
        <xdr:cNvPr id="28287" name="AutoShape 4735" descr="https://adas-server.mobiledrivetech.com/polarion/icons/default/enums/type_spike.gif">
          <a:hlinkClick xmlns:r="http://schemas.openxmlformats.org/officeDocument/2006/relationships" r:id="rId1552" tgtFrame="_blank"/>
          <a:extLst>
            <a:ext uri="{FF2B5EF4-FFF2-40B4-BE49-F238E27FC236}">
              <a16:creationId xmlns:a16="http://schemas.microsoft.com/office/drawing/2014/main" id="{E5127D55-F8EE-40B1-824E-94318F264A86}"/>
            </a:ext>
          </a:extLst>
        </xdr:cNvPr>
        <xdr:cNvSpPr>
          <a:spLocks noChangeAspect="1" noChangeArrowheads="1"/>
        </xdr:cNvSpPr>
      </xdr:nvSpPr>
      <xdr:spPr bwMode="auto">
        <a:xfrm>
          <a:off x="265430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777</xdr:row>
      <xdr:rowOff>0</xdr:rowOff>
    </xdr:from>
    <xdr:to>
      <xdr:col>3</xdr:col>
      <xdr:colOff>304800</xdr:colOff>
      <xdr:row>777</xdr:row>
      <xdr:rowOff>304800</xdr:rowOff>
    </xdr:to>
    <xdr:sp macro="" textlink="">
      <xdr:nvSpPr>
        <xdr:cNvPr id="28288" name="AutoShape 4736" descr="https://adas-server.mobiledrivetech.com/polarion/icons/default/enums/type_spike.gif">
          <a:hlinkClick xmlns:r="http://schemas.openxmlformats.org/officeDocument/2006/relationships" r:id="rId1552" tgtFrame="_top"/>
          <a:extLst>
            <a:ext uri="{FF2B5EF4-FFF2-40B4-BE49-F238E27FC236}">
              <a16:creationId xmlns:a16="http://schemas.microsoft.com/office/drawing/2014/main" id="{F256ACF4-E576-4C25-B3B4-25E479B49E52}"/>
            </a:ext>
          </a:extLst>
        </xdr:cNvPr>
        <xdr:cNvSpPr>
          <a:spLocks noChangeAspect="1" noChangeArrowheads="1"/>
        </xdr:cNvSpPr>
      </xdr:nvSpPr>
      <xdr:spPr bwMode="auto">
        <a:xfrm>
          <a:off x="5797550" y="5057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778</xdr:row>
      <xdr:rowOff>0</xdr:rowOff>
    </xdr:from>
    <xdr:to>
      <xdr:col>0</xdr:col>
      <xdr:colOff>304800</xdr:colOff>
      <xdr:row>778</xdr:row>
      <xdr:rowOff>304800</xdr:rowOff>
    </xdr:to>
    <xdr:sp macro="" textlink="">
      <xdr:nvSpPr>
        <xdr:cNvPr id="28289" name="AutoShape 4737" descr="https://adas-server.mobiledrivetech.com/polarion/ria/images/suspect.gif">
          <a:extLst>
            <a:ext uri="{FF2B5EF4-FFF2-40B4-BE49-F238E27FC236}">
              <a16:creationId xmlns:a16="http://schemas.microsoft.com/office/drawing/2014/main" id="{7825D503-482D-43CB-B340-39800609E204}"/>
            </a:ext>
          </a:extLst>
        </xdr:cNvPr>
        <xdr:cNvSpPr>
          <a:spLocks noChangeAspect="1" noChangeArrowheads="1"/>
        </xdr:cNvSpPr>
      </xdr:nvSpPr>
      <xdr:spPr bwMode="auto">
        <a:xfrm>
          <a:off x="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778</xdr:row>
      <xdr:rowOff>0</xdr:rowOff>
    </xdr:from>
    <xdr:to>
      <xdr:col>0</xdr:col>
      <xdr:colOff>615950</xdr:colOff>
      <xdr:row>778</xdr:row>
      <xdr:rowOff>304800</xdr:rowOff>
    </xdr:to>
    <xdr:sp macro="" textlink="">
      <xdr:nvSpPr>
        <xdr:cNvPr id="28290" name="AutoShape 4738">
          <a:extLst>
            <a:ext uri="{FF2B5EF4-FFF2-40B4-BE49-F238E27FC236}">
              <a16:creationId xmlns:a16="http://schemas.microsoft.com/office/drawing/2014/main" id="{03EE6140-CBF9-4000-AF2D-7EA87D2708C9}"/>
            </a:ext>
          </a:extLst>
        </xdr:cNvPr>
        <xdr:cNvSpPr>
          <a:spLocks noChangeAspect="1" noChangeArrowheads="1"/>
        </xdr:cNvSpPr>
      </xdr:nvSpPr>
      <xdr:spPr bwMode="auto">
        <a:xfrm>
          <a:off x="31115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778</xdr:row>
      <xdr:rowOff>0</xdr:rowOff>
    </xdr:from>
    <xdr:to>
      <xdr:col>0</xdr:col>
      <xdr:colOff>927100</xdr:colOff>
      <xdr:row>778</xdr:row>
      <xdr:rowOff>304800</xdr:rowOff>
    </xdr:to>
    <xdr:sp macro="" textlink="">
      <xdr:nvSpPr>
        <xdr:cNvPr id="28291" name="AutoShape 4739" descr="https://adas-server.mobiledrivetech.com/polarion/icons/default/enums/type_purple_spec.png">
          <a:hlinkClick xmlns:r="http://schemas.openxmlformats.org/officeDocument/2006/relationships" r:id="rId1553" tgtFrame="_blank"/>
          <a:extLst>
            <a:ext uri="{FF2B5EF4-FFF2-40B4-BE49-F238E27FC236}">
              <a16:creationId xmlns:a16="http://schemas.microsoft.com/office/drawing/2014/main" id="{5C0D3635-2814-41EC-B6C2-6A8744B0789C}"/>
            </a:ext>
          </a:extLst>
        </xdr:cNvPr>
        <xdr:cNvSpPr>
          <a:spLocks noChangeAspect="1" noChangeArrowheads="1"/>
        </xdr:cNvSpPr>
      </xdr:nvSpPr>
      <xdr:spPr bwMode="auto">
        <a:xfrm>
          <a:off x="62230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778</xdr:row>
      <xdr:rowOff>0</xdr:rowOff>
    </xdr:from>
    <xdr:to>
      <xdr:col>1</xdr:col>
      <xdr:colOff>304800</xdr:colOff>
      <xdr:row>778</xdr:row>
      <xdr:rowOff>304800</xdr:rowOff>
    </xdr:to>
    <xdr:sp macro="" textlink="">
      <xdr:nvSpPr>
        <xdr:cNvPr id="28292" name="AutoShape 4740" descr="https://adas-server.mobiledrivetech.com/polarion/icons/default/enums/type_purple_spec.png">
          <a:hlinkClick xmlns:r="http://schemas.openxmlformats.org/officeDocument/2006/relationships" r:id="rId1553" tgtFrame="_top"/>
          <a:extLst>
            <a:ext uri="{FF2B5EF4-FFF2-40B4-BE49-F238E27FC236}">
              <a16:creationId xmlns:a16="http://schemas.microsoft.com/office/drawing/2014/main" id="{CE3D0AB4-99DB-4C49-922F-6F868F94D8FB}"/>
            </a:ext>
          </a:extLst>
        </xdr:cNvPr>
        <xdr:cNvSpPr>
          <a:spLocks noChangeAspect="1" noChangeArrowheads="1"/>
        </xdr:cNvSpPr>
      </xdr:nvSpPr>
      <xdr:spPr bwMode="auto">
        <a:xfrm>
          <a:off x="202565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778</xdr:row>
      <xdr:rowOff>0</xdr:rowOff>
    </xdr:from>
    <xdr:to>
      <xdr:col>2</xdr:col>
      <xdr:colOff>304800</xdr:colOff>
      <xdr:row>778</xdr:row>
      <xdr:rowOff>304800</xdr:rowOff>
    </xdr:to>
    <xdr:sp macro="" textlink="">
      <xdr:nvSpPr>
        <xdr:cNvPr id="28293" name="AutoShape 4741" descr="https://adas-server.mobiledrivetech.com/polarion/icons/default/enums/type_spike.gif">
          <a:hlinkClick xmlns:r="http://schemas.openxmlformats.org/officeDocument/2006/relationships" r:id="rId1554" tgtFrame="_blank"/>
          <a:extLst>
            <a:ext uri="{FF2B5EF4-FFF2-40B4-BE49-F238E27FC236}">
              <a16:creationId xmlns:a16="http://schemas.microsoft.com/office/drawing/2014/main" id="{7AC7D93C-8855-4AE1-AEA2-AF426AC04235}"/>
            </a:ext>
          </a:extLst>
        </xdr:cNvPr>
        <xdr:cNvSpPr>
          <a:spLocks noChangeAspect="1" noChangeArrowheads="1"/>
        </xdr:cNvSpPr>
      </xdr:nvSpPr>
      <xdr:spPr bwMode="auto">
        <a:xfrm>
          <a:off x="265430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778</xdr:row>
      <xdr:rowOff>0</xdr:rowOff>
    </xdr:from>
    <xdr:to>
      <xdr:col>3</xdr:col>
      <xdr:colOff>304800</xdr:colOff>
      <xdr:row>778</xdr:row>
      <xdr:rowOff>304800</xdr:rowOff>
    </xdr:to>
    <xdr:sp macro="" textlink="">
      <xdr:nvSpPr>
        <xdr:cNvPr id="28294" name="AutoShape 4742" descr="https://adas-server.mobiledrivetech.com/polarion/icons/default/enums/type_spike.gif">
          <a:hlinkClick xmlns:r="http://schemas.openxmlformats.org/officeDocument/2006/relationships" r:id="rId1554" tgtFrame="_top"/>
          <a:extLst>
            <a:ext uri="{FF2B5EF4-FFF2-40B4-BE49-F238E27FC236}">
              <a16:creationId xmlns:a16="http://schemas.microsoft.com/office/drawing/2014/main" id="{11F8F2B5-DD5C-4E07-B680-F7E8FC11E753}"/>
            </a:ext>
          </a:extLst>
        </xdr:cNvPr>
        <xdr:cNvSpPr>
          <a:spLocks noChangeAspect="1" noChangeArrowheads="1"/>
        </xdr:cNvSpPr>
      </xdr:nvSpPr>
      <xdr:spPr bwMode="auto">
        <a:xfrm>
          <a:off x="5797550" y="506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779</xdr:row>
      <xdr:rowOff>0</xdr:rowOff>
    </xdr:from>
    <xdr:to>
      <xdr:col>0</xdr:col>
      <xdr:colOff>304800</xdr:colOff>
      <xdr:row>779</xdr:row>
      <xdr:rowOff>304800</xdr:rowOff>
    </xdr:to>
    <xdr:sp macro="" textlink="">
      <xdr:nvSpPr>
        <xdr:cNvPr id="28295" name="AutoShape 4743" descr="https://adas-server.mobiledrivetech.com/polarion/ria/images/suspect.gif">
          <a:extLst>
            <a:ext uri="{FF2B5EF4-FFF2-40B4-BE49-F238E27FC236}">
              <a16:creationId xmlns:a16="http://schemas.microsoft.com/office/drawing/2014/main" id="{D5746458-2594-4A5D-83C7-157547D32A0C}"/>
            </a:ext>
          </a:extLst>
        </xdr:cNvPr>
        <xdr:cNvSpPr>
          <a:spLocks noChangeAspect="1" noChangeArrowheads="1"/>
        </xdr:cNvSpPr>
      </xdr:nvSpPr>
      <xdr:spPr bwMode="auto">
        <a:xfrm>
          <a:off x="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779</xdr:row>
      <xdr:rowOff>0</xdr:rowOff>
    </xdr:from>
    <xdr:to>
      <xdr:col>0</xdr:col>
      <xdr:colOff>615950</xdr:colOff>
      <xdr:row>779</xdr:row>
      <xdr:rowOff>304800</xdr:rowOff>
    </xdr:to>
    <xdr:sp macro="" textlink="">
      <xdr:nvSpPr>
        <xdr:cNvPr id="28296" name="AutoShape 4744">
          <a:extLst>
            <a:ext uri="{FF2B5EF4-FFF2-40B4-BE49-F238E27FC236}">
              <a16:creationId xmlns:a16="http://schemas.microsoft.com/office/drawing/2014/main" id="{3C973900-9DC8-4C17-8AF0-5BC3A8F5CA58}"/>
            </a:ext>
          </a:extLst>
        </xdr:cNvPr>
        <xdr:cNvSpPr>
          <a:spLocks noChangeAspect="1" noChangeArrowheads="1"/>
        </xdr:cNvSpPr>
      </xdr:nvSpPr>
      <xdr:spPr bwMode="auto">
        <a:xfrm>
          <a:off x="31115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779</xdr:row>
      <xdr:rowOff>0</xdr:rowOff>
    </xdr:from>
    <xdr:to>
      <xdr:col>0</xdr:col>
      <xdr:colOff>927100</xdr:colOff>
      <xdr:row>779</xdr:row>
      <xdr:rowOff>304800</xdr:rowOff>
    </xdr:to>
    <xdr:sp macro="" textlink="">
      <xdr:nvSpPr>
        <xdr:cNvPr id="28297" name="AutoShape 4745" descr="https://adas-server.mobiledrivetech.com/polarion/icons/default/enums/type_purple_spec.png">
          <a:hlinkClick xmlns:r="http://schemas.openxmlformats.org/officeDocument/2006/relationships" r:id="rId1555" tgtFrame="_blank"/>
          <a:extLst>
            <a:ext uri="{FF2B5EF4-FFF2-40B4-BE49-F238E27FC236}">
              <a16:creationId xmlns:a16="http://schemas.microsoft.com/office/drawing/2014/main" id="{787B85BE-9E16-4B0F-803D-9CA6718A4B40}"/>
            </a:ext>
          </a:extLst>
        </xdr:cNvPr>
        <xdr:cNvSpPr>
          <a:spLocks noChangeAspect="1" noChangeArrowheads="1"/>
        </xdr:cNvSpPr>
      </xdr:nvSpPr>
      <xdr:spPr bwMode="auto">
        <a:xfrm>
          <a:off x="62230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779</xdr:row>
      <xdr:rowOff>0</xdr:rowOff>
    </xdr:from>
    <xdr:to>
      <xdr:col>1</xdr:col>
      <xdr:colOff>304800</xdr:colOff>
      <xdr:row>779</xdr:row>
      <xdr:rowOff>304800</xdr:rowOff>
    </xdr:to>
    <xdr:sp macro="" textlink="">
      <xdr:nvSpPr>
        <xdr:cNvPr id="28298" name="AutoShape 4746" descr="https://adas-server.mobiledrivetech.com/polarion/icons/default/enums/type_purple_spec.png">
          <a:hlinkClick xmlns:r="http://schemas.openxmlformats.org/officeDocument/2006/relationships" r:id="rId1555" tgtFrame="_top"/>
          <a:extLst>
            <a:ext uri="{FF2B5EF4-FFF2-40B4-BE49-F238E27FC236}">
              <a16:creationId xmlns:a16="http://schemas.microsoft.com/office/drawing/2014/main" id="{12BB389E-4CBE-4B8D-B2C8-167069C1FDA7}"/>
            </a:ext>
          </a:extLst>
        </xdr:cNvPr>
        <xdr:cNvSpPr>
          <a:spLocks noChangeAspect="1" noChangeArrowheads="1"/>
        </xdr:cNvSpPr>
      </xdr:nvSpPr>
      <xdr:spPr bwMode="auto">
        <a:xfrm>
          <a:off x="202565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779</xdr:row>
      <xdr:rowOff>0</xdr:rowOff>
    </xdr:from>
    <xdr:to>
      <xdr:col>2</xdr:col>
      <xdr:colOff>304800</xdr:colOff>
      <xdr:row>779</xdr:row>
      <xdr:rowOff>304800</xdr:rowOff>
    </xdr:to>
    <xdr:sp macro="" textlink="">
      <xdr:nvSpPr>
        <xdr:cNvPr id="28299" name="AutoShape 4747" descr="https://adas-server.mobiledrivetech.com/polarion/icons/default/enums/type_spike.gif">
          <a:hlinkClick xmlns:r="http://schemas.openxmlformats.org/officeDocument/2006/relationships" r:id="rId1556" tgtFrame="_blank"/>
          <a:extLst>
            <a:ext uri="{FF2B5EF4-FFF2-40B4-BE49-F238E27FC236}">
              <a16:creationId xmlns:a16="http://schemas.microsoft.com/office/drawing/2014/main" id="{C12E0484-AF5C-4661-BFAB-37F49CD0BB2F}"/>
            </a:ext>
          </a:extLst>
        </xdr:cNvPr>
        <xdr:cNvSpPr>
          <a:spLocks noChangeAspect="1" noChangeArrowheads="1"/>
        </xdr:cNvSpPr>
      </xdr:nvSpPr>
      <xdr:spPr bwMode="auto">
        <a:xfrm>
          <a:off x="265430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779</xdr:row>
      <xdr:rowOff>0</xdr:rowOff>
    </xdr:from>
    <xdr:to>
      <xdr:col>3</xdr:col>
      <xdr:colOff>304800</xdr:colOff>
      <xdr:row>779</xdr:row>
      <xdr:rowOff>304800</xdr:rowOff>
    </xdr:to>
    <xdr:sp macro="" textlink="">
      <xdr:nvSpPr>
        <xdr:cNvPr id="28300" name="AutoShape 4748" descr="https://adas-server.mobiledrivetech.com/polarion/icons/default/enums/type_spike.gif">
          <a:hlinkClick xmlns:r="http://schemas.openxmlformats.org/officeDocument/2006/relationships" r:id="rId1556" tgtFrame="_top"/>
          <a:extLst>
            <a:ext uri="{FF2B5EF4-FFF2-40B4-BE49-F238E27FC236}">
              <a16:creationId xmlns:a16="http://schemas.microsoft.com/office/drawing/2014/main" id="{8D33FC64-C836-4FF2-9076-4F1459D4CC64}"/>
            </a:ext>
          </a:extLst>
        </xdr:cNvPr>
        <xdr:cNvSpPr>
          <a:spLocks noChangeAspect="1" noChangeArrowheads="1"/>
        </xdr:cNvSpPr>
      </xdr:nvSpPr>
      <xdr:spPr bwMode="auto">
        <a:xfrm>
          <a:off x="5797550" y="507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780</xdr:row>
      <xdr:rowOff>0</xdr:rowOff>
    </xdr:from>
    <xdr:to>
      <xdr:col>0</xdr:col>
      <xdr:colOff>304800</xdr:colOff>
      <xdr:row>780</xdr:row>
      <xdr:rowOff>304800</xdr:rowOff>
    </xdr:to>
    <xdr:sp macro="" textlink="">
      <xdr:nvSpPr>
        <xdr:cNvPr id="28301" name="AutoShape 4749" descr="https://adas-server.mobiledrivetech.com/polarion/ria/images/suspect.gif">
          <a:extLst>
            <a:ext uri="{FF2B5EF4-FFF2-40B4-BE49-F238E27FC236}">
              <a16:creationId xmlns:a16="http://schemas.microsoft.com/office/drawing/2014/main" id="{98649EC8-C01F-4F9E-92B5-1B03D65A27F4}"/>
            </a:ext>
          </a:extLst>
        </xdr:cNvPr>
        <xdr:cNvSpPr>
          <a:spLocks noChangeAspect="1" noChangeArrowheads="1"/>
        </xdr:cNvSpPr>
      </xdr:nvSpPr>
      <xdr:spPr bwMode="auto">
        <a:xfrm>
          <a:off x="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780</xdr:row>
      <xdr:rowOff>0</xdr:rowOff>
    </xdr:from>
    <xdr:to>
      <xdr:col>0</xdr:col>
      <xdr:colOff>615950</xdr:colOff>
      <xdr:row>780</xdr:row>
      <xdr:rowOff>304800</xdr:rowOff>
    </xdr:to>
    <xdr:sp macro="" textlink="">
      <xdr:nvSpPr>
        <xdr:cNvPr id="28302" name="AutoShape 4750">
          <a:extLst>
            <a:ext uri="{FF2B5EF4-FFF2-40B4-BE49-F238E27FC236}">
              <a16:creationId xmlns:a16="http://schemas.microsoft.com/office/drawing/2014/main" id="{3F4850BF-C18A-4BED-9634-C2E24543B9E6}"/>
            </a:ext>
          </a:extLst>
        </xdr:cNvPr>
        <xdr:cNvSpPr>
          <a:spLocks noChangeAspect="1" noChangeArrowheads="1"/>
        </xdr:cNvSpPr>
      </xdr:nvSpPr>
      <xdr:spPr bwMode="auto">
        <a:xfrm>
          <a:off x="31115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780</xdr:row>
      <xdr:rowOff>0</xdr:rowOff>
    </xdr:from>
    <xdr:to>
      <xdr:col>0</xdr:col>
      <xdr:colOff>927100</xdr:colOff>
      <xdr:row>780</xdr:row>
      <xdr:rowOff>304800</xdr:rowOff>
    </xdr:to>
    <xdr:sp macro="" textlink="">
      <xdr:nvSpPr>
        <xdr:cNvPr id="28303" name="AutoShape 4751" descr="https://adas-server.mobiledrivetech.com/polarion/icons/default/enums/type_purple_spec.png">
          <a:hlinkClick xmlns:r="http://schemas.openxmlformats.org/officeDocument/2006/relationships" r:id="rId1557" tgtFrame="_blank"/>
          <a:extLst>
            <a:ext uri="{FF2B5EF4-FFF2-40B4-BE49-F238E27FC236}">
              <a16:creationId xmlns:a16="http://schemas.microsoft.com/office/drawing/2014/main" id="{AA661C21-D5BD-4E70-AFA6-57CDAC89C97D}"/>
            </a:ext>
          </a:extLst>
        </xdr:cNvPr>
        <xdr:cNvSpPr>
          <a:spLocks noChangeAspect="1" noChangeArrowheads="1"/>
        </xdr:cNvSpPr>
      </xdr:nvSpPr>
      <xdr:spPr bwMode="auto">
        <a:xfrm>
          <a:off x="62230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780</xdr:row>
      <xdr:rowOff>0</xdr:rowOff>
    </xdr:from>
    <xdr:to>
      <xdr:col>1</xdr:col>
      <xdr:colOff>304800</xdr:colOff>
      <xdr:row>780</xdr:row>
      <xdr:rowOff>304800</xdr:rowOff>
    </xdr:to>
    <xdr:sp macro="" textlink="">
      <xdr:nvSpPr>
        <xdr:cNvPr id="28304" name="AutoShape 4752" descr="https://adas-server.mobiledrivetech.com/polarion/icons/default/enums/type_purple_spec.png">
          <a:hlinkClick xmlns:r="http://schemas.openxmlformats.org/officeDocument/2006/relationships" r:id="rId1557" tgtFrame="_top"/>
          <a:extLst>
            <a:ext uri="{FF2B5EF4-FFF2-40B4-BE49-F238E27FC236}">
              <a16:creationId xmlns:a16="http://schemas.microsoft.com/office/drawing/2014/main" id="{634C61EB-E3EB-4935-9813-E17DBE05145E}"/>
            </a:ext>
          </a:extLst>
        </xdr:cNvPr>
        <xdr:cNvSpPr>
          <a:spLocks noChangeAspect="1" noChangeArrowheads="1"/>
        </xdr:cNvSpPr>
      </xdr:nvSpPr>
      <xdr:spPr bwMode="auto">
        <a:xfrm>
          <a:off x="202565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780</xdr:row>
      <xdr:rowOff>0</xdr:rowOff>
    </xdr:from>
    <xdr:to>
      <xdr:col>2</xdr:col>
      <xdr:colOff>304800</xdr:colOff>
      <xdr:row>780</xdr:row>
      <xdr:rowOff>304800</xdr:rowOff>
    </xdr:to>
    <xdr:sp macro="" textlink="">
      <xdr:nvSpPr>
        <xdr:cNvPr id="28305" name="AutoShape 4753" descr="https://adas-server.mobiledrivetech.com/polarion/icons/default/enums/type_spike.gif">
          <a:hlinkClick xmlns:r="http://schemas.openxmlformats.org/officeDocument/2006/relationships" r:id="rId1558" tgtFrame="_blank"/>
          <a:extLst>
            <a:ext uri="{FF2B5EF4-FFF2-40B4-BE49-F238E27FC236}">
              <a16:creationId xmlns:a16="http://schemas.microsoft.com/office/drawing/2014/main" id="{DA6273D3-9742-4395-B751-0BAB29B8AC71}"/>
            </a:ext>
          </a:extLst>
        </xdr:cNvPr>
        <xdr:cNvSpPr>
          <a:spLocks noChangeAspect="1" noChangeArrowheads="1"/>
        </xdr:cNvSpPr>
      </xdr:nvSpPr>
      <xdr:spPr bwMode="auto">
        <a:xfrm>
          <a:off x="265430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780</xdr:row>
      <xdr:rowOff>0</xdr:rowOff>
    </xdr:from>
    <xdr:to>
      <xdr:col>3</xdr:col>
      <xdr:colOff>304800</xdr:colOff>
      <xdr:row>780</xdr:row>
      <xdr:rowOff>304800</xdr:rowOff>
    </xdr:to>
    <xdr:sp macro="" textlink="">
      <xdr:nvSpPr>
        <xdr:cNvPr id="28306" name="AutoShape 4754" descr="https://adas-server.mobiledrivetech.com/polarion/icons/default/enums/type_spike.gif">
          <a:hlinkClick xmlns:r="http://schemas.openxmlformats.org/officeDocument/2006/relationships" r:id="rId1558" tgtFrame="_top"/>
          <a:extLst>
            <a:ext uri="{FF2B5EF4-FFF2-40B4-BE49-F238E27FC236}">
              <a16:creationId xmlns:a16="http://schemas.microsoft.com/office/drawing/2014/main" id="{59DADCCD-CBA1-47D2-9B6F-7CE571A67839}"/>
            </a:ext>
          </a:extLst>
        </xdr:cNvPr>
        <xdr:cNvSpPr>
          <a:spLocks noChangeAspect="1" noChangeArrowheads="1"/>
        </xdr:cNvSpPr>
      </xdr:nvSpPr>
      <xdr:spPr bwMode="auto">
        <a:xfrm>
          <a:off x="5797550" y="50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781</xdr:row>
      <xdr:rowOff>0</xdr:rowOff>
    </xdr:from>
    <xdr:to>
      <xdr:col>0</xdr:col>
      <xdr:colOff>304800</xdr:colOff>
      <xdr:row>781</xdr:row>
      <xdr:rowOff>304800</xdr:rowOff>
    </xdr:to>
    <xdr:sp macro="" textlink="">
      <xdr:nvSpPr>
        <xdr:cNvPr id="28307" name="AutoShape 4755" descr="https://adas-server.mobiledrivetech.com/polarion/ria/images/suspect.gif">
          <a:extLst>
            <a:ext uri="{FF2B5EF4-FFF2-40B4-BE49-F238E27FC236}">
              <a16:creationId xmlns:a16="http://schemas.microsoft.com/office/drawing/2014/main" id="{88179778-6CC1-46DE-BDF0-2F0CE639DD4E}"/>
            </a:ext>
          </a:extLst>
        </xdr:cNvPr>
        <xdr:cNvSpPr>
          <a:spLocks noChangeAspect="1" noChangeArrowheads="1"/>
        </xdr:cNvSpPr>
      </xdr:nvSpPr>
      <xdr:spPr bwMode="auto">
        <a:xfrm>
          <a:off x="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781</xdr:row>
      <xdr:rowOff>0</xdr:rowOff>
    </xdr:from>
    <xdr:to>
      <xdr:col>0</xdr:col>
      <xdr:colOff>615950</xdr:colOff>
      <xdr:row>781</xdr:row>
      <xdr:rowOff>304800</xdr:rowOff>
    </xdr:to>
    <xdr:sp macro="" textlink="">
      <xdr:nvSpPr>
        <xdr:cNvPr id="28308" name="AutoShape 4756">
          <a:extLst>
            <a:ext uri="{FF2B5EF4-FFF2-40B4-BE49-F238E27FC236}">
              <a16:creationId xmlns:a16="http://schemas.microsoft.com/office/drawing/2014/main" id="{93AAA506-208C-4B92-B6BE-F22DB40102DF}"/>
            </a:ext>
          </a:extLst>
        </xdr:cNvPr>
        <xdr:cNvSpPr>
          <a:spLocks noChangeAspect="1" noChangeArrowheads="1"/>
        </xdr:cNvSpPr>
      </xdr:nvSpPr>
      <xdr:spPr bwMode="auto">
        <a:xfrm>
          <a:off x="31115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781</xdr:row>
      <xdr:rowOff>0</xdr:rowOff>
    </xdr:from>
    <xdr:to>
      <xdr:col>0</xdr:col>
      <xdr:colOff>927100</xdr:colOff>
      <xdr:row>781</xdr:row>
      <xdr:rowOff>304800</xdr:rowOff>
    </xdr:to>
    <xdr:sp macro="" textlink="">
      <xdr:nvSpPr>
        <xdr:cNvPr id="28309" name="AutoShape 4757" descr="https://adas-server.mobiledrivetech.com/polarion/icons/default/enums/type_purple_spec.png">
          <a:hlinkClick xmlns:r="http://schemas.openxmlformats.org/officeDocument/2006/relationships" r:id="rId1559" tgtFrame="_blank"/>
          <a:extLst>
            <a:ext uri="{FF2B5EF4-FFF2-40B4-BE49-F238E27FC236}">
              <a16:creationId xmlns:a16="http://schemas.microsoft.com/office/drawing/2014/main" id="{57707427-92F5-4A35-91D9-72A814AE4297}"/>
            </a:ext>
          </a:extLst>
        </xdr:cNvPr>
        <xdr:cNvSpPr>
          <a:spLocks noChangeAspect="1" noChangeArrowheads="1"/>
        </xdr:cNvSpPr>
      </xdr:nvSpPr>
      <xdr:spPr bwMode="auto">
        <a:xfrm>
          <a:off x="62230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781</xdr:row>
      <xdr:rowOff>0</xdr:rowOff>
    </xdr:from>
    <xdr:to>
      <xdr:col>1</xdr:col>
      <xdr:colOff>304800</xdr:colOff>
      <xdr:row>781</xdr:row>
      <xdr:rowOff>304800</xdr:rowOff>
    </xdr:to>
    <xdr:sp macro="" textlink="">
      <xdr:nvSpPr>
        <xdr:cNvPr id="28310" name="AutoShape 4758" descr="https://adas-server.mobiledrivetech.com/polarion/icons/default/enums/type_purple_spec.png">
          <a:hlinkClick xmlns:r="http://schemas.openxmlformats.org/officeDocument/2006/relationships" r:id="rId1559" tgtFrame="_top"/>
          <a:extLst>
            <a:ext uri="{FF2B5EF4-FFF2-40B4-BE49-F238E27FC236}">
              <a16:creationId xmlns:a16="http://schemas.microsoft.com/office/drawing/2014/main" id="{CA8222C9-58DC-4C23-AC76-EA9A79A11822}"/>
            </a:ext>
          </a:extLst>
        </xdr:cNvPr>
        <xdr:cNvSpPr>
          <a:spLocks noChangeAspect="1" noChangeArrowheads="1"/>
        </xdr:cNvSpPr>
      </xdr:nvSpPr>
      <xdr:spPr bwMode="auto">
        <a:xfrm>
          <a:off x="202565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781</xdr:row>
      <xdr:rowOff>0</xdr:rowOff>
    </xdr:from>
    <xdr:to>
      <xdr:col>2</xdr:col>
      <xdr:colOff>304800</xdr:colOff>
      <xdr:row>781</xdr:row>
      <xdr:rowOff>304800</xdr:rowOff>
    </xdr:to>
    <xdr:sp macro="" textlink="">
      <xdr:nvSpPr>
        <xdr:cNvPr id="28311" name="AutoShape 4759" descr="https://adas-server.mobiledrivetech.com/polarion/icons/default/enums/type_spike.gif">
          <a:hlinkClick xmlns:r="http://schemas.openxmlformats.org/officeDocument/2006/relationships" r:id="rId1560" tgtFrame="_blank"/>
          <a:extLst>
            <a:ext uri="{FF2B5EF4-FFF2-40B4-BE49-F238E27FC236}">
              <a16:creationId xmlns:a16="http://schemas.microsoft.com/office/drawing/2014/main" id="{D2F740F4-5EA6-40B2-9098-5B81C07917F2}"/>
            </a:ext>
          </a:extLst>
        </xdr:cNvPr>
        <xdr:cNvSpPr>
          <a:spLocks noChangeAspect="1" noChangeArrowheads="1"/>
        </xdr:cNvSpPr>
      </xdr:nvSpPr>
      <xdr:spPr bwMode="auto">
        <a:xfrm>
          <a:off x="265430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781</xdr:row>
      <xdr:rowOff>0</xdr:rowOff>
    </xdr:from>
    <xdr:to>
      <xdr:col>3</xdr:col>
      <xdr:colOff>304800</xdr:colOff>
      <xdr:row>781</xdr:row>
      <xdr:rowOff>304800</xdr:rowOff>
    </xdr:to>
    <xdr:sp macro="" textlink="">
      <xdr:nvSpPr>
        <xdr:cNvPr id="28312" name="AutoShape 4760" descr="https://adas-server.mobiledrivetech.com/polarion/icons/default/enums/type_spike.gif">
          <a:hlinkClick xmlns:r="http://schemas.openxmlformats.org/officeDocument/2006/relationships" r:id="rId1560" tgtFrame="_top"/>
          <a:extLst>
            <a:ext uri="{FF2B5EF4-FFF2-40B4-BE49-F238E27FC236}">
              <a16:creationId xmlns:a16="http://schemas.microsoft.com/office/drawing/2014/main" id="{F5825FC2-9F5B-48DD-9CD0-F85CC9120BD1}"/>
            </a:ext>
          </a:extLst>
        </xdr:cNvPr>
        <xdr:cNvSpPr>
          <a:spLocks noChangeAspect="1" noChangeArrowheads="1"/>
        </xdr:cNvSpPr>
      </xdr:nvSpPr>
      <xdr:spPr bwMode="auto">
        <a:xfrm>
          <a:off x="5797550" y="508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782</xdr:row>
      <xdr:rowOff>0</xdr:rowOff>
    </xdr:from>
    <xdr:to>
      <xdr:col>0</xdr:col>
      <xdr:colOff>304800</xdr:colOff>
      <xdr:row>782</xdr:row>
      <xdr:rowOff>304800</xdr:rowOff>
    </xdr:to>
    <xdr:sp macro="" textlink="">
      <xdr:nvSpPr>
        <xdr:cNvPr id="28313" name="AutoShape 4761" descr="https://adas-server.mobiledrivetech.com/polarion/ria/images/suspect.gif">
          <a:extLst>
            <a:ext uri="{FF2B5EF4-FFF2-40B4-BE49-F238E27FC236}">
              <a16:creationId xmlns:a16="http://schemas.microsoft.com/office/drawing/2014/main" id="{E71FF03F-070F-4D9E-8F64-8479EA80A574}"/>
            </a:ext>
          </a:extLst>
        </xdr:cNvPr>
        <xdr:cNvSpPr>
          <a:spLocks noChangeAspect="1" noChangeArrowheads="1"/>
        </xdr:cNvSpPr>
      </xdr:nvSpPr>
      <xdr:spPr bwMode="auto">
        <a:xfrm>
          <a:off x="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782</xdr:row>
      <xdr:rowOff>0</xdr:rowOff>
    </xdr:from>
    <xdr:to>
      <xdr:col>0</xdr:col>
      <xdr:colOff>615950</xdr:colOff>
      <xdr:row>782</xdr:row>
      <xdr:rowOff>304800</xdr:rowOff>
    </xdr:to>
    <xdr:sp macro="" textlink="">
      <xdr:nvSpPr>
        <xdr:cNvPr id="28314" name="AutoShape 4762">
          <a:extLst>
            <a:ext uri="{FF2B5EF4-FFF2-40B4-BE49-F238E27FC236}">
              <a16:creationId xmlns:a16="http://schemas.microsoft.com/office/drawing/2014/main" id="{21C13AE8-A9E1-4A3C-A865-D6017E772E99}"/>
            </a:ext>
          </a:extLst>
        </xdr:cNvPr>
        <xdr:cNvSpPr>
          <a:spLocks noChangeAspect="1" noChangeArrowheads="1"/>
        </xdr:cNvSpPr>
      </xdr:nvSpPr>
      <xdr:spPr bwMode="auto">
        <a:xfrm>
          <a:off x="31115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782</xdr:row>
      <xdr:rowOff>0</xdr:rowOff>
    </xdr:from>
    <xdr:to>
      <xdr:col>0</xdr:col>
      <xdr:colOff>927100</xdr:colOff>
      <xdr:row>782</xdr:row>
      <xdr:rowOff>304800</xdr:rowOff>
    </xdr:to>
    <xdr:sp macro="" textlink="">
      <xdr:nvSpPr>
        <xdr:cNvPr id="28315" name="AutoShape 4763" descr="https://adas-server.mobiledrivetech.com/polarion/icons/default/enums/type_purple_spec.png">
          <a:hlinkClick xmlns:r="http://schemas.openxmlformats.org/officeDocument/2006/relationships" r:id="rId1561" tgtFrame="_blank"/>
          <a:extLst>
            <a:ext uri="{FF2B5EF4-FFF2-40B4-BE49-F238E27FC236}">
              <a16:creationId xmlns:a16="http://schemas.microsoft.com/office/drawing/2014/main" id="{065B68BC-77A4-4D76-A8E5-B4BAD485AC3F}"/>
            </a:ext>
          </a:extLst>
        </xdr:cNvPr>
        <xdr:cNvSpPr>
          <a:spLocks noChangeAspect="1" noChangeArrowheads="1"/>
        </xdr:cNvSpPr>
      </xdr:nvSpPr>
      <xdr:spPr bwMode="auto">
        <a:xfrm>
          <a:off x="62230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782</xdr:row>
      <xdr:rowOff>0</xdr:rowOff>
    </xdr:from>
    <xdr:to>
      <xdr:col>1</xdr:col>
      <xdr:colOff>304800</xdr:colOff>
      <xdr:row>782</xdr:row>
      <xdr:rowOff>304800</xdr:rowOff>
    </xdr:to>
    <xdr:sp macro="" textlink="">
      <xdr:nvSpPr>
        <xdr:cNvPr id="28316" name="AutoShape 4764" descr="https://adas-server.mobiledrivetech.com/polarion/icons/default/enums/type_purple_spec.png">
          <a:hlinkClick xmlns:r="http://schemas.openxmlformats.org/officeDocument/2006/relationships" r:id="rId1561" tgtFrame="_top"/>
          <a:extLst>
            <a:ext uri="{FF2B5EF4-FFF2-40B4-BE49-F238E27FC236}">
              <a16:creationId xmlns:a16="http://schemas.microsoft.com/office/drawing/2014/main" id="{9B1A0224-D0AE-4460-9E07-C6CF3F6975D5}"/>
            </a:ext>
          </a:extLst>
        </xdr:cNvPr>
        <xdr:cNvSpPr>
          <a:spLocks noChangeAspect="1" noChangeArrowheads="1"/>
        </xdr:cNvSpPr>
      </xdr:nvSpPr>
      <xdr:spPr bwMode="auto">
        <a:xfrm>
          <a:off x="202565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782</xdr:row>
      <xdr:rowOff>0</xdr:rowOff>
    </xdr:from>
    <xdr:to>
      <xdr:col>2</xdr:col>
      <xdr:colOff>304800</xdr:colOff>
      <xdr:row>782</xdr:row>
      <xdr:rowOff>304800</xdr:rowOff>
    </xdr:to>
    <xdr:sp macro="" textlink="">
      <xdr:nvSpPr>
        <xdr:cNvPr id="28317" name="AutoShape 4765" descr="https://adas-server.mobiledrivetech.com/polarion/icons/default/enums/type_spike.gif">
          <a:hlinkClick xmlns:r="http://schemas.openxmlformats.org/officeDocument/2006/relationships" r:id="rId1562" tgtFrame="_blank"/>
          <a:extLst>
            <a:ext uri="{FF2B5EF4-FFF2-40B4-BE49-F238E27FC236}">
              <a16:creationId xmlns:a16="http://schemas.microsoft.com/office/drawing/2014/main" id="{183A79D8-A118-49EC-97F2-DAC4F0AD0581}"/>
            </a:ext>
          </a:extLst>
        </xdr:cNvPr>
        <xdr:cNvSpPr>
          <a:spLocks noChangeAspect="1" noChangeArrowheads="1"/>
        </xdr:cNvSpPr>
      </xdr:nvSpPr>
      <xdr:spPr bwMode="auto">
        <a:xfrm>
          <a:off x="265430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782</xdr:row>
      <xdr:rowOff>0</xdr:rowOff>
    </xdr:from>
    <xdr:to>
      <xdr:col>3</xdr:col>
      <xdr:colOff>304800</xdr:colOff>
      <xdr:row>782</xdr:row>
      <xdr:rowOff>304800</xdr:rowOff>
    </xdr:to>
    <xdr:sp macro="" textlink="">
      <xdr:nvSpPr>
        <xdr:cNvPr id="28318" name="AutoShape 4766" descr="https://adas-server.mobiledrivetech.com/polarion/icons/default/enums/type_spike.gif">
          <a:hlinkClick xmlns:r="http://schemas.openxmlformats.org/officeDocument/2006/relationships" r:id="rId1562" tgtFrame="_top"/>
          <a:extLst>
            <a:ext uri="{FF2B5EF4-FFF2-40B4-BE49-F238E27FC236}">
              <a16:creationId xmlns:a16="http://schemas.microsoft.com/office/drawing/2014/main" id="{62E628FC-25C7-4F9A-BF48-6E8E8E98AFD4}"/>
            </a:ext>
          </a:extLst>
        </xdr:cNvPr>
        <xdr:cNvSpPr>
          <a:spLocks noChangeAspect="1" noChangeArrowheads="1"/>
        </xdr:cNvSpPr>
      </xdr:nvSpPr>
      <xdr:spPr bwMode="auto">
        <a:xfrm>
          <a:off x="5797550" y="508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783</xdr:row>
      <xdr:rowOff>0</xdr:rowOff>
    </xdr:from>
    <xdr:to>
      <xdr:col>0</xdr:col>
      <xdr:colOff>304800</xdr:colOff>
      <xdr:row>783</xdr:row>
      <xdr:rowOff>304800</xdr:rowOff>
    </xdr:to>
    <xdr:sp macro="" textlink="">
      <xdr:nvSpPr>
        <xdr:cNvPr id="28319" name="AutoShape 4767" descr="https://adas-server.mobiledrivetech.com/polarion/ria/images/suspect.gif">
          <a:extLst>
            <a:ext uri="{FF2B5EF4-FFF2-40B4-BE49-F238E27FC236}">
              <a16:creationId xmlns:a16="http://schemas.microsoft.com/office/drawing/2014/main" id="{DEDCAF82-7FE8-49FA-BF10-D3E5E4754118}"/>
            </a:ext>
          </a:extLst>
        </xdr:cNvPr>
        <xdr:cNvSpPr>
          <a:spLocks noChangeAspect="1" noChangeArrowheads="1"/>
        </xdr:cNvSpPr>
      </xdr:nvSpPr>
      <xdr:spPr bwMode="auto">
        <a:xfrm>
          <a:off x="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783</xdr:row>
      <xdr:rowOff>0</xdr:rowOff>
    </xdr:from>
    <xdr:to>
      <xdr:col>0</xdr:col>
      <xdr:colOff>615950</xdr:colOff>
      <xdr:row>783</xdr:row>
      <xdr:rowOff>304800</xdr:rowOff>
    </xdr:to>
    <xdr:sp macro="" textlink="">
      <xdr:nvSpPr>
        <xdr:cNvPr id="28320" name="AutoShape 4768">
          <a:extLst>
            <a:ext uri="{FF2B5EF4-FFF2-40B4-BE49-F238E27FC236}">
              <a16:creationId xmlns:a16="http://schemas.microsoft.com/office/drawing/2014/main" id="{B64AA36A-60C9-443E-BEEC-839A4088ADFD}"/>
            </a:ext>
          </a:extLst>
        </xdr:cNvPr>
        <xdr:cNvSpPr>
          <a:spLocks noChangeAspect="1" noChangeArrowheads="1"/>
        </xdr:cNvSpPr>
      </xdr:nvSpPr>
      <xdr:spPr bwMode="auto">
        <a:xfrm>
          <a:off x="31115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783</xdr:row>
      <xdr:rowOff>0</xdr:rowOff>
    </xdr:from>
    <xdr:to>
      <xdr:col>0</xdr:col>
      <xdr:colOff>927100</xdr:colOff>
      <xdr:row>783</xdr:row>
      <xdr:rowOff>304800</xdr:rowOff>
    </xdr:to>
    <xdr:sp macro="" textlink="">
      <xdr:nvSpPr>
        <xdr:cNvPr id="28321" name="AutoShape 4769" descr="https://adas-server.mobiledrivetech.com/polarion/icons/default/enums/type_purple_spec.png">
          <a:hlinkClick xmlns:r="http://schemas.openxmlformats.org/officeDocument/2006/relationships" r:id="rId1563" tgtFrame="_blank"/>
          <a:extLst>
            <a:ext uri="{FF2B5EF4-FFF2-40B4-BE49-F238E27FC236}">
              <a16:creationId xmlns:a16="http://schemas.microsoft.com/office/drawing/2014/main" id="{FCEBB501-C970-4FEC-9CAA-43D065303A5E}"/>
            </a:ext>
          </a:extLst>
        </xdr:cNvPr>
        <xdr:cNvSpPr>
          <a:spLocks noChangeAspect="1" noChangeArrowheads="1"/>
        </xdr:cNvSpPr>
      </xdr:nvSpPr>
      <xdr:spPr bwMode="auto">
        <a:xfrm>
          <a:off x="62230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783</xdr:row>
      <xdr:rowOff>0</xdr:rowOff>
    </xdr:from>
    <xdr:to>
      <xdr:col>1</xdr:col>
      <xdr:colOff>304800</xdr:colOff>
      <xdr:row>783</xdr:row>
      <xdr:rowOff>304800</xdr:rowOff>
    </xdr:to>
    <xdr:sp macro="" textlink="">
      <xdr:nvSpPr>
        <xdr:cNvPr id="28322" name="AutoShape 4770" descr="https://adas-server.mobiledrivetech.com/polarion/icons/default/enums/type_purple_spec.png">
          <a:hlinkClick xmlns:r="http://schemas.openxmlformats.org/officeDocument/2006/relationships" r:id="rId1563" tgtFrame="_top"/>
          <a:extLst>
            <a:ext uri="{FF2B5EF4-FFF2-40B4-BE49-F238E27FC236}">
              <a16:creationId xmlns:a16="http://schemas.microsoft.com/office/drawing/2014/main" id="{6D4F60EC-42D0-4879-B927-5CE487000914}"/>
            </a:ext>
          </a:extLst>
        </xdr:cNvPr>
        <xdr:cNvSpPr>
          <a:spLocks noChangeAspect="1" noChangeArrowheads="1"/>
        </xdr:cNvSpPr>
      </xdr:nvSpPr>
      <xdr:spPr bwMode="auto">
        <a:xfrm>
          <a:off x="202565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783</xdr:row>
      <xdr:rowOff>0</xdr:rowOff>
    </xdr:from>
    <xdr:to>
      <xdr:col>2</xdr:col>
      <xdr:colOff>304800</xdr:colOff>
      <xdr:row>783</xdr:row>
      <xdr:rowOff>304800</xdr:rowOff>
    </xdr:to>
    <xdr:sp macro="" textlink="">
      <xdr:nvSpPr>
        <xdr:cNvPr id="28323" name="AutoShape 4771" descr="https://adas-server.mobiledrivetech.com/polarion/icons/default/enums/type_spike.gif">
          <a:hlinkClick xmlns:r="http://schemas.openxmlformats.org/officeDocument/2006/relationships" r:id="rId1564" tgtFrame="_blank"/>
          <a:extLst>
            <a:ext uri="{FF2B5EF4-FFF2-40B4-BE49-F238E27FC236}">
              <a16:creationId xmlns:a16="http://schemas.microsoft.com/office/drawing/2014/main" id="{0FB3B5D9-8F18-4B83-8DC1-87C1D2BCE665}"/>
            </a:ext>
          </a:extLst>
        </xdr:cNvPr>
        <xdr:cNvSpPr>
          <a:spLocks noChangeAspect="1" noChangeArrowheads="1"/>
        </xdr:cNvSpPr>
      </xdr:nvSpPr>
      <xdr:spPr bwMode="auto">
        <a:xfrm>
          <a:off x="265430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783</xdr:row>
      <xdr:rowOff>0</xdr:rowOff>
    </xdr:from>
    <xdr:to>
      <xdr:col>3</xdr:col>
      <xdr:colOff>304800</xdr:colOff>
      <xdr:row>783</xdr:row>
      <xdr:rowOff>304800</xdr:rowOff>
    </xdr:to>
    <xdr:sp macro="" textlink="">
      <xdr:nvSpPr>
        <xdr:cNvPr id="28324" name="AutoShape 4772" descr="https://adas-server.mobiledrivetech.com/polarion/icons/default/enums/type_spike.gif">
          <a:hlinkClick xmlns:r="http://schemas.openxmlformats.org/officeDocument/2006/relationships" r:id="rId1564" tgtFrame="_top"/>
          <a:extLst>
            <a:ext uri="{FF2B5EF4-FFF2-40B4-BE49-F238E27FC236}">
              <a16:creationId xmlns:a16="http://schemas.microsoft.com/office/drawing/2014/main" id="{CD735EA6-B1BD-4AD4-8CD8-8ADB9FDC56B7}"/>
            </a:ext>
          </a:extLst>
        </xdr:cNvPr>
        <xdr:cNvSpPr>
          <a:spLocks noChangeAspect="1" noChangeArrowheads="1"/>
        </xdr:cNvSpPr>
      </xdr:nvSpPr>
      <xdr:spPr bwMode="auto">
        <a:xfrm>
          <a:off x="5797550" y="50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784</xdr:row>
      <xdr:rowOff>0</xdr:rowOff>
    </xdr:from>
    <xdr:to>
      <xdr:col>0</xdr:col>
      <xdr:colOff>304800</xdr:colOff>
      <xdr:row>784</xdr:row>
      <xdr:rowOff>304800</xdr:rowOff>
    </xdr:to>
    <xdr:sp macro="" textlink="">
      <xdr:nvSpPr>
        <xdr:cNvPr id="28325" name="AutoShape 4773" descr="https://adas-server.mobiledrivetech.com/polarion/ria/images/suspect.gif">
          <a:extLst>
            <a:ext uri="{FF2B5EF4-FFF2-40B4-BE49-F238E27FC236}">
              <a16:creationId xmlns:a16="http://schemas.microsoft.com/office/drawing/2014/main" id="{8B2CC16D-26D9-4954-9543-B98CC161F900}"/>
            </a:ext>
          </a:extLst>
        </xdr:cNvPr>
        <xdr:cNvSpPr>
          <a:spLocks noChangeAspect="1" noChangeArrowheads="1"/>
        </xdr:cNvSpPr>
      </xdr:nvSpPr>
      <xdr:spPr bwMode="auto">
        <a:xfrm>
          <a:off x="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784</xdr:row>
      <xdr:rowOff>0</xdr:rowOff>
    </xdr:from>
    <xdr:to>
      <xdr:col>0</xdr:col>
      <xdr:colOff>615950</xdr:colOff>
      <xdr:row>784</xdr:row>
      <xdr:rowOff>304800</xdr:rowOff>
    </xdr:to>
    <xdr:sp macro="" textlink="">
      <xdr:nvSpPr>
        <xdr:cNvPr id="28326" name="AutoShape 4774">
          <a:extLst>
            <a:ext uri="{FF2B5EF4-FFF2-40B4-BE49-F238E27FC236}">
              <a16:creationId xmlns:a16="http://schemas.microsoft.com/office/drawing/2014/main" id="{1E56DE5C-5B92-4122-BF26-C64010E6B4C2}"/>
            </a:ext>
          </a:extLst>
        </xdr:cNvPr>
        <xdr:cNvSpPr>
          <a:spLocks noChangeAspect="1" noChangeArrowheads="1"/>
        </xdr:cNvSpPr>
      </xdr:nvSpPr>
      <xdr:spPr bwMode="auto">
        <a:xfrm>
          <a:off x="31115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784</xdr:row>
      <xdr:rowOff>0</xdr:rowOff>
    </xdr:from>
    <xdr:to>
      <xdr:col>0</xdr:col>
      <xdr:colOff>927100</xdr:colOff>
      <xdr:row>784</xdr:row>
      <xdr:rowOff>304800</xdr:rowOff>
    </xdr:to>
    <xdr:sp macro="" textlink="">
      <xdr:nvSpPr>
        <xdr:cNvPr id="28327" name="AutoShape 4775" descr="https://adas-server.mobiledrivetech.com/polarion/icons/default/enums/type_purple_spec.png">
          <a:hlinkClick xmlns:r="http://schemas.openxmlformats.org/officeDocument/2006/relationships" r:id="rId1565" tgtFrame="_blank"/>
          <a:extLst>
            <a:ext uri="{FF2B5EF4-FFF2-40B4-BE49-F238E27FC236}">
              <a16:creationId xmlns:a16="http://schemas.microsoft.com/office/drawing/2014/main" id="{BEDD78FE-E34A-4B1B-B24B-569A07DEA993}"/>
            </a:ext>
          </a:extLst>
        </xdr:cNvPr>
        <xdr:cNvSpPr>
          <a:spLocks noChangeAspect="1" noChangeArrowheads="1"/>
        </xdr:cNvSpPr>
      </xdr:nvSpPr>
      <xdr:spPr bwMode="auto">
        <a:xfrm>
          <a:off x="62230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784</xdr:row>
      <xdr:rowOff>0</xdr:rowOff>
    </xdr:from>
    <xdr:to>
      <xdr:col>1</xdr:col>
      <xdr:colOff>304800</xdr:colOff>
      <xdr:row>784</xdr:row>
      <xdr:rowOff>304800</xdr:rowOff>
    </xdr:to>
    <xdr:sp macro="" textlink="">
      <xdr:nvSpPr>
        <xdr:cNvPr id="28328" name="AutoShape 4776" descr="https://adas-server.mobiledrivetech.com/polarion/icons/default/enums/type_purple_spec.png">
          <a:hlinkClick xmlns:r="http://schemas.openxmlformats.org/officeDocument/2006/relationships" r:id="rId1565" tgtFrame="_top"/>
          <a:extLst>
            <a:ext uri="{FF2B5EF4-FFF2-40B4-BE49-F238E27FC236}">
              <a16:creationId xmlns:a16="http://schemas.microsoft.com/office/drawing/2014/main" id="{4A80B798-8F82-433E-93B5-773D13DB85FE}"/>
            </a:ext>
          </a:extLst>
        </xdr:cNvPr>
        <xdr:cNvSpPr>
          <a:spLocks noChangeAspect="1" noChangeArrowheads="1"/>
        </xdr:cNvSpPr>
      </xdr:nvSpPr>
      <xdr:spPr bwMode="auto">
        <a:xfrm>
          <a:off x="202565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784</xdr:row>
      <xdr:rowOff>0</xdr:rowOff>
    </xdr:from>
    <xdr:to>
      <xdr:col>2</xdr:col>
      <xdr:colOff>304800</xdr:colOff>
      <xdr:row>784</xdr:row>
      <xdr:rowOff>304800</xdr:rowOff>
    </xdr:to>
    <xdr:sp macro="" textlink="">
      <xdr:nvSpPr>
        <xdr:cNvPr id="28329" name="AutoShape 4777" descr="https://adas-server.mobiledrivetech.com/polarion/icons/default/enums/type_spike.gif">
          <a:hlinkClick xmlns:r="http://schemas.openxmlformats.org/officeDocument/2006/relationships" r:id="rId1566" tgtFrame="_blank"/>
          <a:extLst>
            <a:ext uri="{FF2B5EF4-FFF2-40B4-BE49-F238E27FC236}">
              <a16:creationId xmlns:a16="http://schemas.microsoft.com/office/drawing/2014/main" id="{065DE075-7509-48FE-BF26-D335AF5DEAD0}"/>
            </a:ext>
          </a:extLst>
        </xdr:cNvPr>
        <xdr:cNvSpPr>
          <a:spLocks noChangeAspect="1" noChangeArrowheads="1"/>
        </xdr:cNvSpPr>
      </xdr:nvSpPr>
      <xdr:spPr bwMode="auto">
        <a:xfrm>
          <a:off x="265430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784</xdr:row>
      <xdr:rowOff>0</xdr:rowOff>
    </xdr:from>
    <xdr:to>
      <xdr:col>3</xdr:col>
      <xdr:colOff>304800</xdr:colOff>
      <xdr:row>784</xdr:row>
      <xdr:rowOff>304800</xdr:rowOff>
    </xdr:to>
    <xdr:sp macro="" textlink="">
      <xdr:nvSpPr>
        <xdr:cNvPr id="28330" name="AutoShape 4778" descr="https://adas-server.mobiledrivetech.com/polarion/icons/default/enums/type_spike.gif">
          <a:hlinkClick xmlns:r="http://schemas.openxmlformats.org/officeDocument/2006/relationships" r:id="rId1566" tgtFrame="_top"/>
          <a:extLst>
            <a:ext uri="{FF2B5EF4-FFF2-40B4-BE49-F238E27FC236}">
              <a16:creationId xmlns:a16="http://schemas.microsoft.com/office/drawing/2014/main" id="{48E5928E-FFAE-462C-B0E8-0F6A7A9D2821}"/>
            </a:ext>
          </a:extLst>
        </xdr:cNvPr>
        <xdr:cNvSpPr>
          <a:spLocks noChangeAspect="1" noChangeArrowheads="1"/>
        </xdr:cNvSpPr>
      </xdr:nvSpPr>
      <xdr:spPr bwMode="auto">
        <a:xfrm>
          <a:off x="5797550" y="510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785</xdr:row>
      <xdr:rowOff>0</xdr:rowOff>
    </xdr:from>
    <xdr:to>
      <xdr:col>0</xdr:col>
      <xdr:colOff>304800</xdr:colOff>
      <xdr:row>785</xdr:row>
      <xdr:rowOff>304800</xdr:rowOff>
    </xdr:to>
    <xdr:sp macro="" textlink="">
      <xdr:nvSpPr>
        <xdr:cNvPr id="28331" name="AutoShape 4779" descr="https://adas-server.mobiledrivetech.com/polarion/ria/images/suspect.gif">
          <a:extLst>
            <a:ext uri="{FF2B5EF4-FFF2-40B4-BE49-F238E27FC236}">
              <a16:creationId xmlns:a16="http://schemas.microsoft.com/office/drawing/2014/main" id="{A2100D85-1B52-4A14-8FF8-B16D7735C4A4}"/>
            </a:ext>
          </a:extLst>
        </xdr:cNvPr>
        <xdr:cNvSpPr>
          <a:spLocks noChangeAspect="1" noChangeArrowheads="1"/>
        </xdr:cNvSpPr>
      </xdr:nvSpPr>
      <xdr:spPr bwMode="auto">
        <a:xfrm>
          <a:off x="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785</xdr:row>
      <xdr:rowOff>0</xdr:rowOff>
    </xdr:from>
    <xdr:to>
      <xdr:col>0</xdr:col>
      <xdr:colOff>615950</xdr:colOff>
      <xdr:row>785</xdr:row>
      <xdr:rowOff>304800</xdr:rowOff>
    </xdr:to>
    <xdr:sp macro="" textlink="">
      <xdr:nvSpPr>
        <xdr:cNvPr id="28332" name="AutoShape 4780">
          <a:extLst>
            <a:ext uri="{FF2B5EF4-FFF2-40B4-BE49-F238E27FC236}">
              <a16:creationId xmlns:a16="http://schemas.microsoft.com/office/drawing/2014/main" id="{B8074317-6CF6-4217-8141-0AC3D40C2407}"/>
            </a:ext>
          </a:extLst>
        </xdr:cNvPr>
        <xdr:cNvSpPr>
          <a:spLocks noChangeAspect="1" noChangeArrowheads="1"/>
        </xdr:cNvSpPr>
      </xdr:nvSpPr>
      <xdr:spPr bwMode="auto">
        <a:xfrm>
          <a:off x="31115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785</xdr:row>
      <xdr:rowOff>0</xdr:rowOff>
    </xdr:from>
    <xdr:to>
      <xdr:col>0</xdr:col>
      <xdr:colOff>927100</xdr:colOff>
      <xdr:row>785</xdr:row>
      <xdr:rowOff>304800</xdr:rowOff>
    </xdr:to>
    <xdr:sp macro="" textlink="">
      <xdr:nvSpPr>
        <xdr:cNvPr id="28333" name="AutoShape 4781" descr="https://adas-server.mobiledrivetech.com/polarion/icons/default/enums/type_purple_spec.png">
          <a:hlinkClick xmlns:r="http://schemas.openxmlformats.org/officeDocument/2006/relationships" r:id="rId1567" tgtFrame="_blank"/>
          <a:extLst>
            <a:ext uri="{FF2B5EF4-FFF2-40B4-BE49-F238E27FC236}">
              <a16:creationId xmlns:a16="http://schemas.microsoft.com/office/drawing/2014/main" id="{DF966C8B-14B0-4397-825F-1FAB45DF17A4}"/>
            </a:ext>
          </a:extLst>
        </xdr:cNvPr>
        <xdr:cNvSpPr>
          <a:spLocks noChangeAspect="1" noChangeArrowheads="1"/>
        </xdr:cNvSpPr>
      </xdr:nvSpPr>
      <xdr:spPr bwMode="auto">
        <a:xfrm>
          <a:off x="62230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785</xdr:row>
      <xdr:rowOff>0</xdr:rowOff>
    </xdr:from>
    <xdr:to>
      <xdr:col>1</xdr:col>
      <xdr:colOff>304800</xdr:colOff>
      <xdr:row>785</xdr:row>
      <xdr:rowOff>304800</xdr:rowOff>
    </xdr:to>
    <xdr:sp macro="" textlink="">
      <xdr:nvSpPr>
        <xdr:cNvPr id="28334" name="AutoShape 4782" descr="https://adas-server.mobiledrivetech.com/polarion/icons/default/enums/type_purple_spec.png">
          <a:hlinkClick xmlns:r="http://schemas.openxmlformats.org/officeDocument/2006/relationships" r:id="rId1567" tgtFrame="_top"/>
          <a:extLst>
            <a:ext uri="{FF2B5EF4-FFF2-40B4-BE49-F238E27FC236}">
              <a16:creationId xmlns:a16="http://schemas.microsoft.com/office/drawing/2014/main" id="{ACE7AA62-CBE4-43FD-B618-43E2DAD2785C}"/>
            </a:ext>
          </a:extLst>
        </xdr:cNvPr>
        <xdr:cNvSpPr>
          <a:spLocks noChangeAspect="1" noChangeArrowheads="1"/>
        </xdr:cNvSpPr>
      </xdr:nvSpPr>
      <xdr:spPr bwMode="auto">
        <a:xfrm>
          <a:off x="202565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785</xdr:row>
      <xdr:rowOff>0</xdr:rowOff>
    </xdr:from>
    <xdr:to>
      <xdr:col>2</xdr:col>
      <xdr:colOff>304800</xdr:colOff>
      <xdr:row>785</xdr:row>
      <xdr:rowOff>304800</xdr:rowOff>
    </xdr:to>
    <xdr:sp macro="" textlink="">
      <xdr:nvSpPr>
        <xdr:cNvPr id="28335" name="AutoShape 4783" descr="https://adas-server.mobiledrivetech.com/polarion/icons/default/enums/type_spike.gif">
          <a:hlinkClick xmlns:r="http://schemas.openxmlformats.org/officeDocument/2006/relationships" r:id="rId1568" tgtFrame="_blank"/>
          <a:extLst>
            <a:ext uri="{FF2B5EF4-FFF2-40B4-BE49-F238E27FC236}">
              <a16:creationId xmlns:a16="http://schemas.microsoft.com/office/drawing/2014/main" id="{81A96192-3AD9-4189-ABC5-559163515C47}"/>
            </a:ext>
          </a:extLst>
        </xdr:cNvPr>
        <xdr:cNvSpPr>
          <a:spLocks noChangeAspect="1" noChangeArrowheads="1"/>
        </xdr:cNvSpPr>
      </xdr:nvSpPr>
      <xdr:spPr bwMode="auto">
        <a:xfrm>
          <a:off x="265430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785</xdr:row>
      <xdr:rowOff>0</xdr:rowOff>
    </xdr:from>
    <xdr:to>
      <xdr:col>3</xdr:col>
      <xdr:colOff>304800</xdr:colOff>
      <xdr:row>785</xdr:row>
      <xdr:rowOff>304800</xdr:rowOff>
    </xdr:to>
    <xdr:sp macro="" textlink="">
      <xdr:nvSpPr>
        <xdr:cNvPr id="28336" name="AutoShape 4784" descr="https://adas-server.mobiledrivetech.com/polarion/icons/default/enums/type_spike.gif">
          <a:hlinkClick xmlns:r="http://schemas.openxmlformats.org/officeDocument/2006/relationships" r:id="rId1568" tgtFrame="_top"/>
          <a:extLst>
            <a:ext uri="{FF2B5EF4-FFF2-40B4-BE49-F238E27FC236}">
              <a16:creationId xmlns:a16="http://schemas.microsoft.com/office/drawing/2014/main" id="{F3407CF1-E015-490C-95F4-DF91019F292B}"/>
            </a:ext>
          </a:extLst>
        </xdr:cNvPr>
        <xdr:cNvSpPr>
          <a:spLocks noChangeAspect="1" noChangeArrowheads="1"/>
        </xdr:cNvSpPr>
      </xdr:nvSpPr>
      <xdr:spPr bwMode="auto">
        <a:xfrm>
          <a:off x="5797550" y="511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786</xdr:row>
      <xdr:rowOff>0</xdr:rowOff>
    </xdr:from>
    <xdr:to>
      <xdr:col>0</xdr:col>
      <xdr:colOff>304800</xdr:colOff>
      <xdr:row>786</xdr:row>
      <xdr:rowOff>304800</xdr:rowOff>
    </xdr:to>
    <xdr:sp macro="" textlink="">
      <xdr:nvSpPr>
        <xdr:cNvPr id="28337" name="AutoShape 4785" descr="https://adas-server.mobiledrivetech.com/polarion/ria/images/suspect.gif">
          <a:extLst>
            <a:ext uri="{FF2B5EF4-FFF2-40B4-BE49-F238E27FC236}">
              <a16:creationId xmlns:a16="http://schemas.microsoft.com/office/drawing/2014/main" id="{3B9B0CEB-CDDD-4EC2-B90D-9A537A6C25C6}"/>
            </a:ext>
          </a:extLst>
        </xdr:cNvPr>
        <xdr:cNvSpPr>
          <a:spLocks noChangeAspect="1" noChangeArrowheads="1"/>
        </xdr:cNvSpPr>
      </xdr:nvSpPr>
      <xdr:spPr bwMode="auto">
        <a:xfrm>
          <a:off x="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786</xdr:row>
      <xdr:rowOff>0</xdr:rowOff>
    </xdr:from>
    <xdr:to>
      <xdr:col>0</xdr:col>
      <xdr:colOff>615950</xdr:colOff>
      <xdr:row>786</xdr:row>
      <xdr:rowOff>304800</xdr:rowOff>
    </xdr:to>
    <xdr:sp macro="" textlink="">
      <xdr:nvSpPr>
        <xdr:cNvPr id="28338" name="AutoShape 4786">
          <a:extLst>
            <a:ext uri="{FF2B5EF4-FFF2-40B4-BE49-F238E27FC236}">
              <a16:creationId xmlns:a16="http://schemas.microsoft.com/office/drawing/2014/main" id="{6EE0B635-85A9-4C55-9EFF-EC5000D174F9}"/>
            </a:ext>
          </a:extLst>
        </xdr:cNvPr>
        <xdr:cNvSpPr>
          <a:spLocks noChangeAspect="1" noChangeArrowheads="1"/>
        </xdr:cNvSpPr>
      </xdr:nvSpPr>
      <xdr:spPr bwMode="auto">
        <a:xfrm>
          <a:off x="31115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786</xdr:row>
      <xdr:rowOff>0</xdr:rowOff>
    </xdr:from>
    <xdr:to>
      <xdr:col>0</xdr:col>
      <xdr:colOff>927100</xdr:colOff>
      <xdr:row>786</xdr:row>
      <xdr:rowOff>304800</xdr:rowOff>
    </xdr:to>
    <xdr:sp macro="" textlink="">
      <xdr:nvSpPr>
        <xdr:cNvPr id="28339" name="AutoShape 4787" descr="https://adas-server.mobiledrivetech.com/polarion/icons/default/enums/type_purple_spec.png">
          <a:hlinkClick xmlns:r="http://schemas.openxmlformats.org/officeDocument/2006/relationships" r:id="rId1569" tgtFrame="_blank"/>
          <a:extLst>
            <a:ext uri="{FF2B5EF4-FFF2-40B4-BE49-F238E27FC236}">
              <a16:creationId xmlns:a16="http://schemas.microsoft.com/office/drawing/2014/main" id="{27DC42ED-92CA-4DB5-877F-BCCE29A83AD9}"/>
            </a:ext>
          </a:extLst>
        </xdr:cNvPr>
        <xdr:cNvSpPr>
          <a:spLocks noChangeAspect="1" noChangeArrowheads="1"/>
        </xdr:cNvSpPr>
      </xdr:nvSpPr>
      <xdr:spPr bwMode="auto">
        <a:xfrm>
          <a:off x="62230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786</xdr:row>
      <xdr:rowOff>0</xdr:rowOff>
    </xdr:from>
    <xdr:to>
      <xdr:col>1</xdr:col>
      <xdr:colOff>304800</xdr:colOff>
      <xdr:row>786</xdr:row>
      <xdr:rowOff>304800</xdr:rowOff>
    </xdr:to>
    <xdr:sp macro="" textlink="">
      <xdr:nvSpPr>
        <xdr:cNvPr id="28340" name="AutoShape 4788" descr="https://adas-server.mobiledrivetech.com/polarion/icons/default/enums/type_purple_spec.png">
          <a:hlinkClick xmlns:r="http://schemas.openxmlformats.org/officeDocument/2006/relationships" r:id="rId1569" tgtFrame="_top"/>
          <a:extLst>
            <a:ext uri="{FF2B5EF4-FFF2-40B4-BE49-F238E27FC236}">
              <a16:creationId xmlns:a16="http://schemas.microsoft.com/office/drawing/2014/main" id="{50FD9EA2-F440-4FDD-8D3B-02B05DDD073D}"/>
            </a:ext>
          </a:extLst>
        </xdr:cNvPr>
        <xdr:cNvSpPr>
          <a:spLocks noChangeAspect="1" noChangeArrowheads="1"/>
        </xdr:cNvSpPr>
      </xdr:nvSpPr>
      <xdr:spPr bwMode="auto">
        <a:xfrm>
          <a:off x="202565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786</xdr:row>
      <xdr:rowOff>0</xdr:rowOff>
    </xdr:from>
    <xdr:to>
      <xdr:col>2</xdr:col>
      <xdr:colOff>304800</xdr:colOff>
      <xdr:row>786</xdr:row>
      <xdr:rowOff>304800</xdr:rowOff>
    </xdr:to>
    <xdr:sp macro="" textlink="">
      <xdr:nvSpPr>
        <xdr:cNvPr id="28341" name="AutoShape 4789" descr="https://adas-server.mobiledrivetech.com/polarion/icons/default/enums/type_spike.gif">
          <a:hlinkClick xmlns:r="http://schemas.openxmlformats.org/officeDocument/2006/relationships" r:id="rId1570" tgtFrame="_blank"/>
          <a:extLst>
            <a:ext uri="{FF2B5EF4-FFF2-40B4-BE49-F238E27FC236}">
              <a16:creationId xmlns:a16="http://schemas.microsoft.com/office/drawing/2014/main" id="{96D0556D-B5CF-41B6-810A-67A86836B00A}"/>
            </a:ext>
          </a:extLst>
        </xdr:cNvPr>
        <xdr:cNvSpPr>
          <a:spLocks noChangeAspect="1" noChangeArrowheads="1"/>
        </xdr:cNvSpPr>
      </xdr:nvSpPr>
      <xdr:spPr bwMode="auto">
        <a:xfrm>
          <a:off x="265430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786</xdr:row>
      <xdr:rowOff>0</xdr:rowOff>
    </xdr:from>
    <xdr:to>
      <xdr:col>3</xdr:col>
      <xdr:colOff>304800</xdr:colOff>
      <xdr:row>786</xdr:row>
      <xdr:rowOff>304800</xdr:rowOff>
    </xdr:to>
    <xdr:sp macro="" textlink="">
      <xdr:nvSpPr>
        <xdr:cNvPr id="28342" name="AutoShape 4790" descr="https://adas-server.mobiledrivetech.com/polarion/icons/default/enums/type_spike.gif">
          <a:hlinkClick xmlns:r="http://schemas.openxmlformats.org/officeDocument/2006/relationships" r:id="rId1570" tgtFrame="_top"/>
          <a:extLst>
            <a:ext uri="{FF2B5EF4-FFF2-40B4-BE49-F238E27FC236}">
              <a16:creationId xmlns:a16="http://schemas.microsoft.com/office/drawing/2014/main" id="{2264AE54-3D56-4669-B9F5-848D63F10828}"/>
            </a:ext>
          </a:extLst>
        </xdr:cNvPr>
        <xdr:cNvSpPr>
          <a:spLocks noChangeAspect="1" noChangeArrowheads="1"/>
        </xdr:cNvSpPr>
      </xdr:nvSpPr>
      <xdr:spPr bwMode="auto">
        <a:xfrm>
          <a:off x="579755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787</xdr:row>
      <xdr:rowOff>0</xdr:rowOff>
    </xdr:from>
    <xdr:to>
      <xdr:col>0</xdr:col>
      <xdr:colOff>304800</xdr:colOff>
      <xdr:row>787</xdr:row>
      <xdr:rowOff>304800</xdr:rowOff>
    </xdr:to>
    <xdr:sp macro="" textlink="">
      <xdr:nvSpPr>
        <xdr:cNvPr id="28343" name="AutoShape 4791" descr="https://adas-server.mobiledrivetech.com/polarion/ria/images/suspect.gif">
          <a:extLst>
            <a:ext uri="{FF2B5EF4-FFF2-40B4-BE49-F238E27FC236}">
              <a16:creationId xmlns:a16="http://schemas.microsoft.com/office/drawing/2014/main" id="{23AFB2B0-5FD3-4234-AFA5-984CAA78A5B5}"/>
            </a:ext>
          </a:extLst>
        </xdr:cNvPr>
        <xdr:cNvSpPr>
          <a:spLocks noChangeAspect="1" noChangeArrowheads="1"/>
        </xdr:cNvSpPr>
      </xdr:nvSpPr>
      <xdr:spPr bwMode="auto">
        <a:xfrm>
          <a:off x="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787</xdr:row>
      <xdr:rowOff>0</xdr:rowOff>
    </xdr:from>
    <xdr:to>
      <xdr:col>0</xdr:col>
      <xdr:colOff>615950</xdr:colOff>
      <xdr:row>787</xdr:row>
      <xdr:rowOff>304800</xdr:rowOff>
    </xdr:to>
    <xdr:sp macro="" textlink="">
      <xdr:nvSpPr>
        <xdr:cNvPr id="28344" name="AutoShape 4792">
          <a:extLst>
            <a:ext uri="{FF2B5EF4-FFF2-40B4-BE49-F238E27FC236}">
              <a16:creationId xmlns:a16="http://schemas.microsoft.com/office/drawing/2014/main" id="{CB48EC10-7ABB-4625-AE82-E82364976E3B}"/>
            </a:ext>
          </a:extLst>
        </xdr:cNvPr>
        <xdr:cNvSpPr>
          <a:spLocks noChangeAspect="1" noChangeArrowheads="1"/>
        </xdr:cNvSpPr>
      </xdr:nvSpPr>
      <xdr:spPr bwMode="auto">
        <a:xfrm>
          <a:off x="31115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787</xdr:row>
      <xdr:rowOff>0</xdr:rowOff>
    </xdr:from>
    <xdr:to>
      <xdr:col>0</xdr:col>
      <xdr:colOff>927100</xdr:colOff>
      <xdr:row>787</xdr:row>
      <xdr:rowOff>304800</xdr:rowOff>
    </xdr:to>
    <xdr:sp macro="" textlink="">
      <xdr:nvSpPr>
        <xdr:cNvPr id="28345" name="AutoShape 4793" descr="https://adas-server.mobiledrivetech.com/polarion/icons/default/enums/type_purple_spec.png">
          <a:hlinkClick xmlns:r="http://schemas.openxmlformats.org/officeDocument/2006/relationships" r:id="rId1571" tgtFrame="_blank"/>
          <a:extLst>
            <a:ext uri="{FF2B5EF4-FFF2-40B4-BE49-F238E27FC236}">
              <a16:creationId xmlns:a16="http://schemas.microsoft.com/office/drawing/2014/main" id="{C3F39CD6-3DB2-4ED4-B516-2EBD0BFE8FA5}"/>
            </a:ext>
          </a:extLst>
        </xdr:cNvPr>
        <xdr:cNvSpPr>
          <a:spLocks noChangeAspect="1" noChangeArrowheads="1"/>
        </xdr:cNvSpPr>
      </xdr:nvSpPr>
      <xdr:spPr bwMode="auto">
        <a:xfrm>
          <a:off x="62230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787</xdr:row>
      <xdr:rowOff>0</xdr:rowOff>
    </xdr:from>
    <xdr:to>
      <xdr:col>1</xdr:col>
      <xdr:colOff>304800</xdr:colOff>
      <xdr:row>787</xdr:row>
      <xdr:rowOff>304800</xdr:rowOff>
    </xdr:to>
    <xdr:sp macro="" textlink="">
      <xdr:nvSpPr>
        <xdr:cNvPr id="28346" name="AutoShape 4794" descr="https://adas-server.mobiledrivetech.com/polarion/icons/default/enums/type_purple_spec.png">
          <a:hlinkClick xmlns:r="http://schemas.openxmlformats.org/officeDocument/2006/relationships" r:id="rId1571" tgtFrame="_top"/>
          <a:extLst>
            <a:ext uri="{FF2B5EF4-FFF2-40B4-BE49-F238E27FC236}">
              <a16:creationId xmlns:a16="http://schemas.microsoft.com/office/drawing/2014/main" id="{D54980A9-CF7F-4D2D-8F31-839884BF5601}"/>
            </a:ext>
          </a:extLst>
        </xdr:cNvPr>
        <xdr:cNvSpPr>
          <a:spLocks noChangeAspect="1" noChangeArrowheads="1"/>
        </xdr:cNvSpPr>
      </xdr:nvSpPr>
      <xdr:spPr bwMode="auto">
        <a:xfrm>
          <a:off x="202565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787</xdr:row>
      <xdr:rowOff>0</xdr:rowOff>
    </xdr:from>
    <xdr:to>
      <xdr:col>2</xdr:col>
      <xdr:colOff>304800</xdr:colOff>
      <xdr:row>787</xdr:row>
      <xdr:rowOff>304800</xdr:rowOff>
    </xdr:to>
    <xdr:sp macro="" textlink="">
      <xdr:nvSpPr>
        <xdr:cNvPr id="28347" name="AutoShape 4795" descr="https://adas-server.mobiledrivetech.com/polarion/icons/default/enums/type_spike.gif">
          <a:hlinkClick xmlns:r="http://schemas.openxmlformats.org/officeDocument/2006/relationships" r:id="rId1572" tgtFrame="_blank"/>
          <a:extLst>
            <a:ext uri="{FF2B5EF4-FFF2-40B4-BE49-F238E27FC236}">
              <a16:creationId xmlns:a16="http://schemas.microsoft.com/office/drawing/2014/main" id="{0F07B4D4-08F4-4752-B7F1-B3BF0B6B40EF}"/>
            </a:ext>
          </a:extLst>
        </xdr:cNvPr>
        <xdr:cNvSpPr>
          <a:spLocks noChangeAspect="1" noChangeArrowheads="1"/>
        </xdr:cNvSpPr>
      </xdr:nvSpPr>
      <xdr:spPr bwMode="auto">
        <a:xfrm>
          <a:off x="265430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787</xdr:row>
      <xdr:rowOff>0</xdr:rowOff>
    </xdr:from>
    <xdr:to>
      <xdr:col>3</xdr:col>
      <xdr:colOff>304800</xdr:colOff>
      <xdr:row>787</xdr:row>
      <xdr:rowOff>304800</xdr:rowOff>
    </xdr:to>
    <xdr:sp macro="" textlink="">
      <xdr:nvSpPr>
        <xdr:cNvPr id="28348" name="AutoShape 4796" descr="https://adas-server.mobiledrivetech.com/polarion/icons/default/enums/type_spike.gif">
          <a:hlinkClick xmlns:r="http://schemas.openxmlformats.org/officeDocument/2006/relationships" r:id="rId1572" tgtFrame="_top"/>
          <a:extLst>
            <a:ext uri="{FF2B5EF4-FFF2-40B4-BE49-F238E27FC236}">
              <a16:creationId xmlns:a16="http://schemas.microsoft.com/office/drawing/2014/main" id="{D0A44E5C-3C57-45BC-AD4B-6C32BD0A0A4E}"/>
            </a:ext>
          </a:extLst>
        </xdr:cNvPr>
        <xdr:cNvSpPr>
          <a:spLocks noChangeAspect="1" noChangeArrowheads="1"/>
        </xdr:cNvSpPr>
      </xdr:nvSpPr>
      <xdr:spPr bwMode="auto">
        <a:xfrm>
          <a:off x="5797550" y="5128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788</xdr:row>
      <xdr:rowOff>0</xdr:rowOff>
    </xdr:from>
    <xdr:to>
      <xdr:col>0</xdr:col>
      <xdr:colOff>304800</xdr:colOff>
      <xdr:row>788</xdr:row>
      <xdr:rowOff>304800</xdr:rowOff>
    </xdr:to>
    <xdr:sp macro="" textlink="">
      <xdr:nvSpPr>
        <xdr:cNvPr id="28349" name="AutoShape 4797" descr="https://adas-server.mobiledrivetech.com/polarion/ria/images/suspect.gif">
          <a:extLst>
            <a:ext uri="{FF2B5EF4-FFF2-40B4-BE49-F238E27FC236}">
              <a16:creationId xmlns:a16="http://schemas.microsoft.com/office/drawing/2014/main" id="{EF2DC79F-C902-4AF6-8974-ACD4FAE68CED}"/>
            </a:ext>
          </a:extLst>
        </xdr:cNvPr>
        <xdr:cNvSpPr>
          <a:spLocks noChangeAspect="1" noChangeArrowheads="1"/>
        </xdr:cNvSpPr>
      </xdr:nvSpPr>
      <xdr:spPr bwMode="auto">
        <a:xfrm>
          <a:off x="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788</xdr:row>
      <xdr:rowOff>0</xdr:rowOff>
    </xdr:from>
    <xdr:to>
      <xdr:col>0</xdr:col>
      <xdr:colOff>615950</xdr:colOff>
      <xdr:row>788</xdr:row>
      <xdr:rowOff>304800</xdr:rowOff>
    </xdr:to>
    <xdr:sp macro="" textlink="">
      <xdr:nvSpPr>
        <xdr:cNvPr id="28350" name="AutoShape 4798">
          <a:extLst>
            <a:ext uri="{FF2B5EF4-FFF2-40B4-BE49-F238E27FC236}">
              <a16:creationId xmlns:a16="http://schemas.microsoft.com/office/drawing/2014/main" id="{8EA23EC4-932C-42A8-BF02-689EA03EF0C6}"/>
            </a:ext>
          </a:extLst>
        </xdr:cNvPr>
        <xdr:cNvSpPr>
          <a:spLocks noChangeAspect="1" noChangeArrowheads="1"/>
        </xdr:cNvSpPr>
      </xdr:nvSpPr>
      <xdr:spPr bwMode="auto">
        <a:xfrm>
          <a:off x="31115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788</xdr:row>
      <xdr:rowOff>0</xdr:rowOff>
    </xdr:from>
    <xdr:to>
      <xdr:col>0</xdr:col>
      <xdr:colOff>927100</xdr:colOff>
      <xdr:row>788</xdr:row>
      <xdr:rowOff>304800</xdr:rowOff>
    </xdr:to>
    <xdr:sp macro="" textlink="">
      <xdr:nvSpPr>
        <xdr:cNvPr id="28351" name="AutoShape 4799" descr="https://adas-server.mobiledrivetech.com/polarion/icons/default/enums/type_purple_spec.png">
          <a:hlinkClick xmlns:r="http://schemas.openxmlformats.org/officeDocument/2006/relationships" r:id="rId1573" tgtFrame="_blank"/>
          <a:extLst>
            <a:ext uri="{FF2B5EF4-FFF2-40B4-BE49-F238E27FC236}">
              <a16:creationId xmlns:a16="http://schemas.microsoft.com/office/drawing/2014/main" id="{48DFDB74-EBBB-4C9E-8D8C-68A6D79F468F}"/>
            </a:ext>
          </a:extLst>
        </xdr:cNvPr>
        <xdr:cNvSpPr>
          <a:spLocks noChangeAspect="1" noChangeArrowheads="1"/>
        </xdr:cNvSpPr>
      </xdr:nvSpPr>
      <xdr:spPr bwMode="auto">
        <a:xfrm>
          <a:off x="62230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788</xdr:row>
      <xdr:rowOff>0</xdr:rowOff>
    </xdr:from>
    <xdr:to>
      <xdr:col>1</xdr:col>
      <xdr:colOff>304800</xdr:colOff>
      <xdr:row>788</xdr:row>
      <xdr:rowOff>304800</xdr:rowOff>
    </xdr:to>
    <xdr:sp macro="" textlink="">
      <xdr:nvSpPr>
        <xdr:cNvPr id="28352" name="AutoShape 4800" descr="https://adas-server.mobiledrivetech.com/polarion/icons/default/enums/type_purple_spec.png">
          <a:hlinkClick xmlns:r="http://schemas.openxmlformats.org/officeDocument/2006/relationships" r:id="rId1573" tgtFrame="_top"/>
          <a:extLst>
            <a:ext uri="{FF2B5EF4-FFF2-40B4-BE49-F238E27FC236}">
              <a16:creationId xmlns:a16="http://schemas.microsoft.com/office/drawing/2014/main" id="{AE13AF7D-9822-4A63-B7BE-576A68B0BC7B}"/>
            </a:ext>
          </a:extLst>
        </xdr:cNvPr>
        <xdr:cNvSpPr>
          <a:spLocks noChangeAspect="1" noChangeArrowheads="1"/>
        </xdr:cNvSpPr>
      </xdr:nvSpPr>
      <xdr:spPr bwMode="auto">
        <a:xfrm>
          <a:off x="202565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788</xdr:row>
      <xdr:rowOff>0</xdr:rowOff>
    </xdr:from>
    <xdr:to>
      <xdr:col>2</xdr:col>
      <xdr:colOff>304800</xdr:colOff>
      <xdr:row>788</xdr:row>
      <xdr:rowOff>304800</xdr:rowOff>
    </xdr:to>
    <xdr:sp macro="" textlink="">
      <xdr:nvSpPr>
        <xdr:cNvPr id="28353" name="AutoShape 4801" descr="https://adas-server.mobiledrivetech.com/polarion/icons/default/enums/type_spike.gif">
          <a:hlinkClick xmlns:r="http://schemas.openxmlformats.org/officeDocument/2006/relationships" r:id="rId1574" tgtFrame="_blank"/>
          <a:extLst>
            <a:ext uri="{FF2B5EF4-FFF2-40B4-BE49-F238E27FC236}">
              <a16:creationId xmlns:a16="http://schemas.microsoft.com/office/drawing/2014/main" id="{DEDE8621-57C0-453A-AE90-9FBA8D28C4B8}"/>
            </a:ext>
          </a:extLst>
        </xdr:cNvPr>
        <xdr:cNvSpPr>
          <a:spLocks noChangeAspect="1" noChangeArrowheads="1"/>
        </xdr:cNvSpPr>
      </xdr:nvSpPr>
      <xdr:spPr bwMode="auto">
        <a:xfrm>
          <a:off x="265430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788</xdr:row>
      <xdr:rowOff>0</xdr:rowOff>
    </xdr:from>
    <xdr:to>
      <xdr:col>3</xdr:col>
      <xdr:colOff>304800</xdr:colOff>
      <xdr:row>788</xdr:row>
      <xdr:rowOff>304800</xdr:rowOff>
    </xdr:to>
    <xdr:sp macro="" textlink="">
      <xdr:nvSpPr>
        <xdr:cNvPr id="28354" name="AutoShape 4802" descr="https://adas-server.mobiledrivetech.com/polarion/icons/default/enums/type_spike.gif">
          <a:hlinkClick xmlns:r="http://schemas.openxmlformats.org/officeDocument/2006/relationships" r:id="rId1574" tgtFrame="_top"/>
          <a:extLst>
            <a:ext uri="{FF2B5EF4-FFF2-40B4-BE49-F238E27FC236}">
              <a16:creationId xmlns:a16="http://schemas.microsoft.com/office/drawing/2014/main" id="{DE873D01-3616-4E59-A1B3-265B9A7298E9}"/>
            </a:ext>
          </a:extLst>
        </xdr:cNvPr>
        <xdr:cNvSpPr>
          <a:spLocks noChangeAspect="1" noChangeArrowheads="1"/>
        </xdr:cNvSpPr>
      </xdr:nvSpPr>
      <xdr:spPr bwMode="auto">
        <a:xfrm>
          <a:off x="5797550" y="5135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789</xdr:row>
      <xdr:rowOff>0</xdr:rowOff>
    </xdr:from>
    <xdr:to>
      <xdr:col>0</xdr:col>
      <xdr:colOff>304800</xdr:colOff>
      <xdr:row>789</xdr:row>
      <xdr:rowOff>304800</xdr:rowOff>
    </xdr:to>
    <xdr:sp macro="" textlink="">
      <xdr:nvSpPr>
        <xdr:cNvPr id="28355" name="AutoShape 4803" descr="https://adas-server.mobiledrivetech.com/polarion/ria/images/suspect.gif">
          <a:extLst>
            <a:ext uri="{FF2B5EF4-FFF2-40B4-BE49-F238E27FC236}">
              <a16:creationId xmlns:a16="http://schemas.microsoft.com/office/drawing/2014/main" id="{A9FEA1A7-5419-40AE-9A1C-FFB97C6A9506}"/>
            </a:ext>
          </a:extLst>
        </xdr:cNvPr>
        <xdr:cNvSpPr>
          <a:spLocks noChangeAspect="1" noChangeArrowheads="1"/>
        </xdr:cNvSpPr>
      </xdr:nvSpPr>
      <xdr:spPr bwMode="auto">
        <a:xfrm>
          <a:off x="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789</xdr:row>
      <xdr:rowOff>0</xdr:rowOff>
    </xdr:from>
    <xdr:to>
      <xdr:col>0</xdr:col>
      <xdr:colOff>615950</xdr:colOff>
      <xdr:row>789</xdr:row>
      <xdr:rowOff>304800</xdr:rowOff>
    </xdr:to>
    <xdr:sp macro="" textlink="">
      <xdr:nvSpPr>
        <xdr:cNvPr id="28356" name="AutoShape 4804">
          <a:extLst>
            <a:ext uri="{FF2B5EF4-FFF2-40B4-BE49-F238E27FC236}">
              <a16:creationId xmlns:a16="http://schemas.microsoft.com/office/drawing/2014/main" id="{D01727B9-3AA9-4DB8-99B9-0B0E305B1B4E}"/>
            </a:ext>
          </a:extLst>
        </xdr:cNvPr>
        <xdr:cNvSpPr>
          <a:spLocks noChangeAspect="1" noChangeArrowheads="1"/>
        </xdr:cNvSpPr>
      </xdr:nvSpPr>
      <xdr:spPr bwMode="auto">
        <a:xfrm>
          <a:off x="31115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789</xdr:row>
      <xdr:rowOff>0</xdr:rowOff>
    </xdr:from>
    <xdr:to>
      <xdr:col>0</xdr:col>
      <xdr:colOff>927100</xdr:colOff>
      <xdr:row>789</xdr:row>
      <xdr:rowOff>304800</xdr:rowOff>
    </xdr:to>
    <xdr:sp macro="" textlink="">
      <xdr:nvSpPr>
        <xdr:cNvPr id="28357" name="AutoShape 4805" descr="https://adas-server.mobiledrivetech.com/polarion/icons/default/enums/type_purple_spec.png">
          <a:hlinkClick xmlns:r="http://schemas.openxmlformats.org/officeDocument/2006/relationships" r:id="rId1575" tgtFrame="_blank"/>
          <a:extLst>
            <a:ext uri="{FF2B5EF4-FFF2-40B4-BE49-F238E27FC236}">
              <a16:creationId xmlns:a16="http://schemas.microsoft.com/office/drawing/2014/main" id="{12CBD4BB-CC92-4AB3-8837-ADAC2FEB11EF}"/>
            </a:ext>
          </a:extLst>
        </xdr:cNvPr>
        <xdr:cNvSpPr>
          <a:spLocks noChangeAspect="1" noChangeArrowheads="1"/>
        </xdr:cNvSpPr>
      </xdr:nvSpPr>
      <xdr:spPr bwMode="auto">
        <a:xfrm>
          <a:off x="62230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789</xdr:row>
      <xdr:rowOff>0</xdr:rowOff>
    </xdr:from>
    <xdr:to>
      <xdr:col>1</xdr:col>
      <xdr:colOff>304800</xdr:colOff>
      <xdr:row>789</xdr:row>
      <xdr:rowOff>304800</xdr:rowOff>
    </xdr:to>
    <xdr:sp macro="" textlink="">
      <xdr:nvSpPr>
        <xdr:cNvPr id="28358" name="AutoShape 4806" descr="https://adas-server.mobiledrivetech.com/polarion/icons/default/enums/type_purple_spec.png">
          <a:hlinkClick xmlns:r="http://schemas.openxmlformats.org/officeDocument/2006/relationships" r:id="rId1575" tgtFrame="_top"/>
          <a:extLst>
            <a:ext uri="{FF2B5EF4-FFF2-40B4-BE49-F238E27FC236}">
              <a16:creationId xmlns:a16="http://schemas.microsoft.com/office/drawing/2014/main" id="{2D19BEC1-E950-490C-8C9E-F665D52899E4}"/>
            </a:ext>
          </a:extLst>
        </xdr:cNvPr>
        <xdr:cNvSpPr>
          <a:spLocks noChangeAspect="1" noChangeArrowheads="1"/>
        </xdr:cNvSpPr>
      </xdr:nvSpPr>
      <xdr:spPr bwMode="auto">
        <a:xfrm>
          <a:off x="202565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789</xdr:row>
      <xdr:rowOff>0</xdr:rowOff>
    </xdr:from>
    <xdr:to>
      <xdr:col>2</xdr:col>
      <xdr:colOff>304800</xdr:colOff>
      <xdr:row>789</xdr:row>
      <xdr:rowOff>304800</xdr:rowOff>
    </xdr:to>
    <xdr:sp macro="" textlink="">
      <xdr:nvSpPr>
        <xdr:cNvPr id="28359" name="AutoShape 4807" descr="https://adas-server.mobiledrivetech.com/polarion/icons/default/enums/type_spike.gif">
          <a:hlinkClick xmlns:r="http://schemas.openxmlformats.org/officeDocument/2006/relationships" r:id="rId1576" tgtFrame="_blank"/>
          <a:extLst>
            <a:ext uri="{FF2B5EF4-FFF2-40B4-BE49-F238E27FC236}">
              <a16:creationId xmlns:a16="http://schemas.microsoft.com/office/drawing/2014/main" id="{CC1A3E9F-0267-4CD9-B605-A21F0718FD1E}"/>
            </a:ext>
          </a:extLst>
        </xdr:cNvPr>
        <xdr:cNvSpPr>
          <a:spLocks noChangeAspect="1" noChangeArrowheads="1"/>
        </xdr:cNvSpPr>
      </xdr:nvSpPr>
      <xdr:spPr bwMode="auto">
        <a:xfrm>
          <a:off x="265430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789</xdr:row>
      <xdr:rowOff>0</xdr:rowOff>
    </xdr:from>
    <xdr:to>
      <xdr:col>3</xdr:col>
      <xdr:colOff>304800</xdr:colOff>
      <xdr:row>789</xdr:row>
      <xdr:rowOff>304800</xdr:rowOff>
    </xdr:to>
    <xdr:sp macro="" textlink="">
      <xdr:nvSpPr>
        <xdr:cNvPr id="28360" name="AutoShape 4808" descr="https://adas-server.mobiledrivetech.com/polarion/icons/default/enums/type_spike.gif">
          <a:hlinkClick xmlns:r="http://schemas.openxmlformats.org/officeDocument/2006/relationships" r:id="rId1576" tgtFrame="_top"/>
          <a:extLst>
            <a:ext uri="{FF2B5EF4-FFF2-40B4-BE49-F238E27FC236}">
              <a16:creationId xmlns:a16="http://schemas.microsoft.com/office/drawing/2014/main" id="{5CD366B9-F487-4E3F-97F8-2CD593782371}"/>
            </a:ext>
          </a:extLst>
        </xdr:cNvPr>
        <xdr:cNvSpPr>
          <a:spLocks noChangeAspect="1" noChangeArrowheads="1"/>
        </xdr:cNvSpPr>
      </xdr:nvSpPr>
      <xdr:spPr bwMode="auto">
        <a:xfrm>
          <a:off x="5797550" y="514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790</xdr:row>
      <xdr:rowOff>0</xdr:rowOff>
    </xdr:from>
    <xdr:to>
      <xdr:col>0</xdr:col>
      <xdr:colOff>304800</xdr:colOff>
      <xdr:row>790</xdr:row>
      <xdr:rowOff>304800</xdr:rowOff>
    </xdr:to>
    <xdr:sp macro="" textlink="">
      <xdr:nvSpPr>
        <xdr:cNvPr id="28361" name="AutoShape 4809" descr="https://adas-server.mobiledrivetech.com/polarion/ria/images/suspect.gif">
          <a:extLst>
            <a:ext uri="{FF2B5EF4-FFF2-40B4-BE49-F238E27FC236}">
              <a16:creationId xmlns:a16="http://schemas.microsoft.com/office/drawing/2014/main" id="{537CBFFF-A281-446B-AB3B-086C20260A5D}"/>
            </a:ext>
          </a:extLst>
        </xdr:cNvPr>
        <xdr:cNvSpPr>
          <a:spLocks noChangeAspect="1" noChangeArrowheads="1"/>
        </xdr:cNvSpPr>
      </xdr:nvSpPr>
      <xdr:spPr bwMode="auto">
        <a:xfrm>
          <a:off x="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790</xdr:row>
      <xdr:rowOff>0</xdr:rowOff>
    </xdr:from>
    <xdr:to>
      <xdr:col>0</xdr:col>
      <xdr:colOff>615950</xdr:colOff>
      <xdr:row>790</xdr:row>
      <xdr:rowOff>304800</xdr:rowOff>
    </xdr:to>
    <xdr:sp macro="" textlink="">
      <xdr:nvSpPr>
        <xdr:cNvPr id="28362" name="AutoShape 4810">
          <a:extLst>
            <a:ext uri="{FF2B5EF4-FFF2-40B4-BE49-F238E27FC236}">
              <a16:creationId xmlns:a16="http://schemas.microsoft.com/office/drawing/2014/main" id="{9C5AC595-859F-4034-A8DE-52DCD0D39716}"/>
            </a:ext>
          </a:extLst>
        </xdr:cNvPr>
        <xdr:cNvSpPr>
          <a:spLocks noChangeAspect="1" noChangeArrowheads="1"/>
        </xdr:cNvSpPr>
      </xdr:nvSpPr>
      <xdr:spPr bwMode="auto">
        <a:xfrm>
          <a:off x="31115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790</xdr:row>
      <xdr:rowOff>0</xdr:rowOff>
    </xdr:from>
    <xdr:to>
      <xdr:col>0</xdr:col>
      <xdr:colOff>927100</xdr:colOff>
      <xdr:row>790</xdr:row>
      <xdr:rowOff>304800</xdr:rowOff>
    </xdr:to>
    <xdr:sp macro="" textlink="">
      <xdr:nvSpPr>
        <xdr:cNvPr id="28363" name="AutoShape 4811" descr="https://adas-server.mobiledrivetech.com/polarion/icons/default/enums/type_purple_spec.png">
          <a:hlinkClick xmlns:r="http://schemas.openxmlformats.org/officeDocument/2006/relationships" r:id="rId1577" tgtFrame="_blank"/>
          <a:extLst>
            <a:ext uri="{FF2B5EF4-FFF2-40B4-BE49-F238E27FC236}">
              <a16:creationId xmlns:a16="http://schemas.microsoft.com/office/drawing/2014/main" id="{14DCE117-8E1D-43C4-BB10-8E6341C67B71}"/>
            </a:ext>
          </a:extLst>
        </xdr:cNvPr>
        <xdr:cNvSpPr>
          <a:spLocks noChangeAspect="1" noChangeArrowheads="1"/>
        </xdr:cNvSpPr>
      </xdr:nvSpPr>
      <xdr:spPr bwMode="auto">
        <a:xfrm>
          <a:off x="62230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790</xdr:row>
      <xdr:rowOff>0</xdr:rowOff>
    </xdr:from>
    <xdr:to>
      <xdr:col>1</xdr:col>
      <xdr:colOff>304800</xdr:colOff>
      <xdr:row>790</xdr:row>
      <xdr:rowOff>304800</xdr:rowOff>
    </xdr:to>
    <xdr:sp macro="" textlink="">
      <xdr:nvSpPr>
        <xdr:cNvPr id="28364" name="AutoShape 4812" descr="https://adas-server.mobiledrivetech.com/polarion/icons/default/enums/type_purple_spec.png">
          <a:hlinkClick xmlns:r="http://schemas.openxmlformats.org/officeDocument/2006/relationships" r:id="rId1577" tgtFrame="_top"/>
          <a:extLst>
            <a:ext uri="{FF2B5EF4-FFF2-40B4-BE49-F238E27FC236}">
              <a16:creationId xmlns:a16="http://schemas.microsoft.com/office/drawing/2014/main" id="{4B43550C-1A7A-4844-A10B-0CEA97DC8F1C}"/>
            </a:ext>
          </a:extLst>
        </xdr:cNvPr>
        <xdr:cNvSpPr>
          <a:spLocks noChangeAspect="1" noChangeArrowheads="1"/>
        </xdr:cNvSpPr>
      </xdr:nvSpPr>
      <xdr:spPr bwMode="auto">
        <a:xfrm>
          <a:off x="202565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790</xdr:row>
      <xdr:rowOff>0</xdr:rowOff>
    </xdr:from>
    <xdr:to>
      <xdr:col>2</xdr:col>
      <xdr:colOff>304800</xdr:colOff>
      <xdr:row>790</xdr:row>
      <xdr:rowOff>304800</xdr:rowOff>
    </xdr:to>
    <xdr:sp macro="" textlink="">
      <xdr:nvSpPr>
        <xdr:cNvPr id="28365" name="AutoShape 4813" descr="https://adas-server.mobiledrivetech.com/polarion/icons/default/enums/type_spike.gif">
          <a:hlinkClick xmlns:r="http://schemas.openxmlformats.org/officeDocument/2006/relationships" r:id="rId1578" tgtFrame="_blank"/>
          <a:extLst>
            <a:ext uri="{FF2B5EF4-FFF2-40B4-BE49-F238E27FC236}">
              <a16:creationId xmlns:a16="http://schemas.microsoft.com/office/drawing/2014/main" id="{FC50CEB0-CACC-4ABC-BC91-0339D3F0DF4A}"/>
            </a:ext>
          </a:extLst>
        </xdr:cNvPr>
        <xdr:cNvSpPr>
          <a:spLocks noChangeAspect="1" noChangeArrowheads="1"/>
        </xdr:cNvSpPr>
      </xdr:nvSpPr>
      <xdr:spPr bwMode="auto">
        <a:xfrm>
          <a:off x="265430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790</xdr:row>
      <xdr:rowOff>0</xdr:rowOff>
    </xdr:from>
    <xdr:to>
      <xdr:col>3</xdr:col>
      <xdr:colOff>304800</xdr:colOff>
      <xdr:row>790</xdr:row>
      <xdr:rowOff>304800</xdr:rowOff>
    </xdr:to>
    <xdr:sp macro="" textlink="">
      <xdr:nvSpPr>
        <xdr:cNvPr id="28366" name="AutoShape 4814" descr="https://adas-server.mobiledrivetech.com/polarion/icons/default/enums/type_spike.gif">
          <a:hlinkClick xmlns:r="http://schemas.openxmlformats.org/officeDocument/2006/relationships" r:id="rId1578" tgtFrame="_top"/>
          <a:extLst>
            <a:ext uri="{FF2B5EF4-FFF2-40B4-BE49-F238E27FC236}">
              <a16:creationId xmlns:a16="http://schemas.microsoft.com/office/drawing/2014/main" id="{D2C6B0E4-6571-46FE-9409-263A8B09EB79}"/>
            </a:ext>
          </a:extLst>
        </xdr:cNvPr>
        <xdr:cNvSpPr>
          <a:spLocks noChangeAspect="1" noChangeArrowheads="1"/>
        </xdr:cNvSpPr>
      </xdr:nvSpPr>
      <xdr:spPr bwMode="auto">
        <a:xfrm>
          <a:off x="579755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791</xdr:row>
      <xdr:rowOff>0</xdr:rowOff>
    </xdr:from>
    <xdr:to>
      <xdr:col>0</xdr:col>
      <xdr:colOff>304800</xdr:colOff>
      <xdr:row>791</xdr:row>
      <xdr:rowOff>304800</xdr:rowOff>
    </xdr:to>
    <xdr:sp macro="" textlink="">
      <xdr:nvSpPr>
        <xdr:cNvPr id="28367" name="AutoShape 4815" descr="https://adas-server.mobiledrivetech.com/polarion/ria/images/suspect.gif">
          <a:extLst>
            <a:ext uri="{FF2B5EF4-FFF2-40B4-BE49-F238E27FC236}">
              <a16:creationId xmlns:a16="http://schemas.microsoft.com/office/drawing/2014/main" id="{1770C76C-2137-4D61-BF63-9A94CCD057C7}"/>
            </a:ext>
          </a:extLst>
        </xdr:cNvPr>
        <xdr:cNvSpPr>
          <a:spLocks noChangeAspect="1" noChangeArrowheads="1"/>
        </xdr:cNvSpPr>
      </xdr:nvSpPr>
      <xdr:spPr bwMode="auto">
        <a:xfrm>
          <a:off x="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791</xdr:row>
      <xdr:rowOff>0</xdr:rowOff>
    </xdr:from>
    <xdr:to>
      <xdr:col>0</xdr:col>
      <xdr:colOff>615950</xdr:colOff>
      <xdr:row>791</xdr:row>
      <xdr:rowOff>304800</xdr:rowOff>
    </xdr:to>
    <xdr:sp macro="" textlink="">
      <xdr:nvSpPr>
        <xdr:cNvPr id="28368" name="AutoShape 4816">
          <a:extLst>
            <a:ext uri="{FF2B5EF4-FFF2-40B4-BE49-F238E27FC236}">
              <a16:creationId xmlns:a16="http://schemas.microsoft.com/office/drawing/2014/main" id="{726D0DAF-E0DD-40AE-A5E4-CAEC1B74333C}"/>
            </a:ext>
          </a:extLst>
        </xdr:cNvPr>
        <xdr:cNvSpPr>
          <a:spLocks noChangeAspect="1" noChangeArrowheads="1"/>
        </xdr:cNvSpPr>
      </xdr:nvSpPr>
      <xdr:spPr bwMode="auto">
        <a:xfrm>
          <a:off x="31115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791</xdr:row>
      <xdr:rowOff>0</xdr:rowOff>
    </xdr:from>
    <xdr:to>
      <xdr:col>0</xdr:col>
      <xdr:colOff>927100</xdr:colOff>
      <xdr:row>791</xdr:row>
      <xdr:rowOff>304800</xdr:rowOff>
    </xdr:to>
    <xdr:sp macro="" textlink="">
      <xdr:nvSpPr>
        <xdr:cNvPr id="28369" name="AutoShape 4817" descr="https://adas-server.mobiledrivetech.com/polarion/icons/default/enums/type_purple_spec.png">
          <a:hlinkClick xmlns:r="http://schemas.openxmlformats.org/officeDocument/2006/relationships" r:id="rId1579" tgtFrame="_blank"/>
          <a:extLst>
            <a:ext uri="{FF2B5EF4-FFF2-40B4-BE49-F238E27FC236}">
              <a16:creationId xmlns:a16="http://schemas.microsoft.com/office/drawing/2014/main" id="{6396B127-6CEE-4C62-B020-1EB8A8C4AE9D}"/>
            </a:ext>
          </a:extLst>
        </xdr:cNvPr>
        <xdr:cNvSpPr>
          <a:spLocks noChangeAspect="1" noChangeArrowheads="1"/>
        </xdr:cNvSpPr>
      </xdr:nvSpPr>
      <xdr:spPr bwMode="auto">
        <a:xfrm>
          <a:off x="62230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791</xdr:row>
      <xdr:rowOff>0</xdr:rowOff>
    </xdr:from>
    <xdr:to>
      <xdr:col>1</xdr:col>
      <xdr:colOff>304800</xdr:colOff>
      <xdr:row>791</xdr:row>
      <xdr:rowOff>304800</xdr:rowOff>
    </xdr:to>
    <xdr:sp macro="" textlink="">
      <xdr:nvSpPr>
        <xdr:cNvPr id="28370" name="AutoShape 4818" descr="https://adas-server.mobiledrivetech.com/polarion/icons/default/enums/type_purple_spec.png">
          <a:hlinkClick xmlns:r="http://schemas.openxmlformats.org/officeDocument/2006/relationships" r:id="rId1579" tgtFrame="_top"/>
          <a:extLst>
            <a:ext uri="{FF2B5EF4-FFF2-40B4-BE49-F238E27FC236}">
              <a16:creationId xmlns:a16="http://schemas.microsoft.com/office/drawing/2014/main" id="{0DCE91B6-11B3-4D17-8200-8DA065EF7F0C}"/>
            </a:ext>
          </a:extLst>
        </xdr:cNvPr>
        <xdr:cNvSpPr>
          <a:spLocks noChangeAspect="1" noChangeArrowheads="1"/>
        </xdr:cNvSpPr>
      </xdr:nvSpPr>
      <xdr:spPr bwMode="auto">
        <a:xfrm>
          <a:off x="202565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791</xdr:row>
      <xdr:rowOff>0</xdr:rowOff>
    </xdr:from>
    <xdr:to>
      <xdr:col>2</xdr:col>
      <xdr:colOff>304800</xdr:colOff>
      <xdr:row>791</xdr:row>
      <xdr:rowOff>304800</xdr:rowOff>
    </xdr:to>
    <xdr:sp macro="" textlink="">
      <xdr:nvSpPr>
        <xdr:cNvPr id="28371" name="AutoShape 4819" descr="https://adas-server.mobiledrivetech.com/polarion/icons/default/enums/type_spike.gif">
          <a:hlinkClick xmlns:r="http://schemas.openxmlformats.org/officeDocument/2006/relationships" r:id="rId1580" tgtFrame="_blank"/>
          <a:extLst>
            <a:ext uri="{FF2B5EF4-FFF2-40B4-BE49-F238E27FC236}">
              <a16:creationId xmlns:a16="http://schemas.microsoft.com/office/drawing/2014/main" id="{10AA19BE-AE6A-4E95-85C6-E34E09934F42}"/>
            </a:ext>
          </a:extLst>
        </xdr:cNvPr>
        <xdr:cNvSpPr>
          <a:spLocks noChangeAspect="1" noChangeArrowheads="1"/>
        </xdr:cNvSpPr>
      </xdr:nvSpPr>
      <xdr:spPr bwMode="auto">
        <a:xfrm>
          <a:off x="265430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791</xdr:row>
      <xdr:rowOff>0</xdr:rowOff>
    </xdr:from>
    <xdr:to>
      <xdr:col>3</xdr:col>
      <xdr:colOff>304800</xdr:colOff>
      <xdr:row>791</xdr:row>
      <xdr:rowOff>304800</xdr:rowOff>
    </xdr:to>
    <xdr:sp macro="" textlink="">
      <xdr:nvSpPr>
        <xdr:cNvPr id="28372" name="AutoShape 4820" descr="https://adas-server.mobiledrivetech.com/polarion/icons/default/enums/type_spike.gif">
          <a:hlinkClick xmlns:r="http://schemas.openxmlformats.org/officeDocument/2006/relationships" r:id="rId1580" tgtFrame="_top"/>
          <a:extLst>
            <a:ext uri="{FF2B5EF4-FFF2-40B4-BE49-F238E27FC236}">
              <a16:creationId xmlns:a16="http://schemas.microsoft.com/office/drawing/2014/main" id="{A362BDB0-2532-4E97-871A-70664EE70C90}"/>
            </a:ext>
          </a:extLst>
        </xdr:cNvPr>
        <xdr:cNvSpPr>
          <a:spLocks noChangeAspect="1" noChangeArrowheads="1"/>
        </xdr:cNvSpPr>
      </xdr:nvSpPr>
      <xdr:spPr bwMode="auto">
        <a:xfrm>
          <a:off x="5797550" y="5154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792</xdr:row>
      <xdr:rowOff>0</xdr:rowOff>
    </xdr:from>
    <xdr:to>
      <xdr:col>0</xdr:col>
      <xdr:colOff>304800</xdr:colOff>
      <xdr:row>792</xdr:row>
      <xdr:rowOff>304800</xdr:rowOff>
    </xdr:to>
    <xdr:sp macro="" textlink="">
      <xdr:nvSpPr>
        <xdr:cNvPr id="28373" name="AutoShape 4821" descr="https://adas-server.mobiledrivetech.com/polarion/ria/images/suspect.gif">
          <a:extLst>
            <a:ext uri="{FF2B5EF4-FFF2-40B4-BE49-F238E27FC236}">
              <a16:creationId xmlns:a16="http://schemas.microsoft.com/office/drawing/2014/main" id="{F3677394-7C6B-4E3E-A1EA-1778CB44AB83}"/>
            </a:ext>
          </a:extLst>
        </xdr:cNvPr>
        <xdr:cNvSpPr>
          <a:spLocks noChangeAspect="1" noChangeArrowheads="1"/>
        </xdr:cNvSpPr>
      </xdr:nvSpPr>
      <xdr:spPr bwMode="auto">
        <a:xfrm>
          <a:off x="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792</xdr:row>
      <xdr:rowOff>0</xdr:rowOff>
    </xdr:from>
    <xdr:to>
      <xdr:col>0</xdr:col>
      <xdr:colOff>615950</xdr:colOff>
      <xdr:row>792</xdr:row>
      <xdr:rowOff>304800</xdr:rowOff>
    </xdr:to>
    <xdr:sp macro="" textlink="">
      <xdr:nvSpPr>
        <xdr:cNvPr id="28374" name="AutoShape 4822">
          <a:extLst>
            <a:ext uri="{FF2B5EF4-FFF2-40B4-BE49-F238E27FC236}">
              <a16:creationId xmlns:a16="http://schemas.microsoft.com/office/drawing/2014/main" id="{E31AF196-11F0-4DA4-B045-DF59280E7343}"/>
            </a:ext>
          </a:extLst>
        </xdr:cNvPr>
        <xdr:cNvSpPr>
          <a:spLocks noChangeAspect="1" noChangeArrowheads="1"/>
        </xdr:cNvSpPr>
      </xdr:nvSpPr>
      <xdr:spPr bwMode="auto">
        <a:xfrm>
          <a:off x="31115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792</xdr:row>
      <xdr:rowOff>0</xdr:rowOff>
    </xdr:from>
    <xdr:to>
      <xdr:col>0</xdr:col>
      <xdr:colOff>927100</xdr:colOff>
      <xdr:row>792</xdr:row>
      <xdr:rowOff>304800</xdr:rowOff>
    </xdr:to>
    <xdr:sp macro="" textlink="">
      <xdr:nvSpPr>
        <xdr:cNvPr id="28375" name="AutoShape 4823" descr="https://adas-server.mobiledrivetech.com/polarion/icons/default/enums/type_purple_spec.png">
          <a:hlinkClick xmlns:r="http://schemas.openxmlformats.org/officeDocument/2006/relationships" r:id="rId1581" tgtFrame="_blank"/>
          <a:extLst>
            <a:ext uri="{FF2B5EF4-FFF2-40B4-BE49-F238E27FC236}">
              <a16:creationId xmlns:a16="http://schemas.microsoft.com/office/drawing/2014/main" id="{E2D618F3-F527-4366-A13E-F400441AA348}"/>
            </a:ext>
          </a:extLst>
        </xdr:cNvPr>
        <xdr:cNvSpPr>
          <a:spLocks noChangeAspect="1" noChangeArrowheads="1"/>
        </xdr:cNvSpPr>
      </xdr:nvSpPr>
      <xdr:spPr bwMode="auto">
        <a:xfrm>
          <a:off x="62230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792</xdr:row>
      <xdr:rowOff>0</xdr:rowOff>
    </xdr:from>
    <xdr:to>
      <xdr:col>1</xdr:col>
      <xdr:colOff>304800</xdr:colOff>
      <xdr:row>792</xdr:row>
      <xdr:rowOff>304800</xdr:rowOff>
    </xdr:to>
    <xdr:sp macro="" textlink="">
      <xdr:nvSpPr>
        <xdr:cNvPr id="28376" name="AutoShape 4824" descr="https://adas-server.mobiledrivetech.com/polarion/icons/default/enums/type_purple_spec.png">
          <a:hlinkClick xmlns:r="http://schemas.openxmlformats.org/officeDocument/2006/relationships" r:id="rId1581" tgtFrame="_top"/>
          <a:extLst>
            <a:ext uri="{FF2B5EF4-FFF2-40B4-BE49-F238E27FC236}">
              <a16:creationId xmlns:a16="http://schemas.microsoft.com/office/drawing/2014/main" id="{DBC9654F-A304-4076-9B10-0C26C90B9243}"/>
            </a:ext>
          </a:extLst>
        </xdr:cNvPr>
        <xdr:cNvSpPr>
          <a:spLocks noChangeAspect="1" noChangeArrowheads="1"/>
        </xdr:cNvSpPr>
      </xdr:nvSpPr>
      <xdr:spPr bwMode="auto">
        <a:xfrm>
          <a:off x="202565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792</xdr:row>
      <xdr:rowOff>0</xdr:rowOff>
    </xdr:from>
    <xdr:to>
      <xdr:col>2</xdr:col>
      <xdr:colOff>304800</xdr:colOff>
      <xdr:row>792</xdr:row>
      <xdr:rowOff>304800</xdr:rowOff>
    </xdr:to>
    <xdr:sp macro="" textlink="">
      <xdr:nvSpPr>
        <xdr:cNvPr id="28377" name="AutoShape 4825" descr="https://adas-server.mobiledrivetech.com/polarion/icons/default/enums/type_spike.gif">
          <a:hlinkClick xmlns:r="http://schemas.openxmlformats.org/officeDocument/2006/relationships" r:id="rId1582" tgtFrame="_blank"/>
          <a:extLst>
            <a:ext uri="{FF2B5EF4-FFF2-40B4-BE49-F238E27FC236}">
              <a16:creationId xmlns:a16="http://schemas.microsoft.com/office/drawing/2014/main" id="{5FA309B0-052F-44AD-BC27-5B6A18D4DDA9}"/>
            </a:ext>
          </a:extLst>
        </xdr:cNvPr>
        <xdr:cNvSpPr>
          <a:spLocks noChangeAspect="1" noChangeArrowheads="1"/>
        </xdr:cNvSpPr>
      </xdr:nvSpPr>
      <xdr:spPr bwMode="auto">
        <a:xfrm>
          <a:off x="265430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792</xdr:row>
      <xdr:rowOff>0</xdr:rowOff>
    </xdr:from>
    <xdr:to>
      <xdr:col>3</xdr:col>
      <xdr:colOff>304800</xdr:colOff>
      <xdr:row>792</xdr:row>
      <xdr:rowOff>304800</xdr:rowOff>
    </xdr:to>
    <xdr:sp macro="" textlink="">
      <xdr:nvSpPr>
        <xdr:cNvPr id="28378" name="AutoShape 4826" descr="https://adas-server.mobiledrivetech.com/polarion/icons/default/enums/type_spike.gif">
          <a:hlinkClick xmlns:r="http://schemas.openxmlformats.org/officeDocument/2006/relationships" r:id="rId1582" tgtFrame="_top"/>
          <a:extLst>
            <a:ext uri="{FF2B5EF4-FFF2-40B4-BE49-F238E27FC236}">
              <a16:creationId xmlns:a16="http://schemas.microsoft.com/office/drawing/2014/main" id="{05851255-D8B0-4D82-8A17-649ED9C32917}"/>
            </a:ext>
          </a:extLst>
        </xdr:cNvPr>
        <xdr:cNvSpPr>
          <a:spLocks noChangeAspect="1" noChangeArrowheads="1"/>
        </xdr:cNvSpPr>
      </xdr:nvSpPr>
      <xdr:spPr bwMode="auto">
        <a:xfrm>
          <a:off x="5797550" y="516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793</xdr:row>
      <xdr:rowOff>0</xdr:rowOff>
    </xdr:from>
    <xdr:to>
      <xdr:col>0</xdr:col>
      <xdr:colOff>304800</xdr:colOff>
      <xdr:row>793</xdr:row>
      <xdr:rowOff>304800</xdr:rowOff>
    </xdr:to>
    <xdr:sp macro="" textlink="">
      <xdr:nvSpPr>
        <xdr:cNvPr id="28379" name="AutoShape 4827" descr="https://adas-server.mobiledrivetech.com/polarion/ria/images/suspect.gif">
          <a:extLst>
            <a:ext uri="{FF2B5EF4-FFF2-40B4-BE49-F238E27FC236}">
              <a16:creationId xmlns:a16="http://schemas.microsoft.com/office/drawing/2014/main" id="{C50594A6-B526-46AB-975A-53760E6F3095}"/>
            </a:ext>
          </a:extLst>
        </xdr:cNvPr>
        <xdr:cNvSpPr>
          <a:spLocks noChangeAspect="1" noChangeArrowheads="1"/>
        </xdr:cNvSpPr>
      </xdr:nvSpPr>
      <xdr:spPr bwMode="auto">
        <a:xfrm>
          <a:off x="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793</xdr:row>
      <xdr:rowOff>0</xdr:rowOff>
    </xdr:from>
    <xdr:to>
      <xdr:col>0</xdr:col>
      <xdr:colOff>615950</xdr:colOff>
      <xdr:row>793</xdr:row>
      <xdr:rowOff>304800</xdr:rowOff>
    </xdr:to>
    <xdr:sp macro="" textlink="">
      <xdr:nvSpPr>
        <xdr:cNvPr id="28380" name="AutoShape 4828">
          <a:extLst>
            <a:ext uri="{FF2B5EF4-FFF2-40B4-BE49-F238E27FC236}">
              <a16:creationId xmlns:a16="http://schemas.microsoft.com/office/drawing/2014/main" id="{DED5DDF7-DCE6-4A13-BD6E-363E9BB1FC4B}"/>
            </a:ext>
          </a:extLst>
        </xdr:cNvPr>
        <xdr:cNvSpPr>
          <a:spLocks noChangeAspect="1" noChangeArrowheads="1"/>
        </xdr:cNvSpPr>
      </xdr:nvSpPr>
      <xdr:spPr bwMode="auto">
        <a:xfrm>
          <a:off x="31115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793</xdr:row>
      <xdr:rowOff>0</xdr:rowOff>
    </xdr:from>
    <xdr:to>
      <xdr:col>0</xdr:col>
      <xdr:colOff>927100</xdr:colOff>
      <xdr:row>793</xdr:row>
      <xdr:rowOff>304800</xdr:rowOff>
    </xdr:to>
    <xdr:sp macro="" textlink="">
      <xdr:nvSpPr>
        <xdr:cNvPr id="28381" name="AutoShape 4829" descr="https://adas-server.mobiledrivetech.com/polarion/icons/default/enums/type_purple_spec.png">
          <a:hlinkClick xmlns:r="http://schemas.openxmlformats.org/officeDocument/2006/relationships" r:id="rId1583" tgtFrame="_blank"/>
          <a:extLst>
            <a:ext uri="{FF2B5EF4-FFF2-40B4-BE49-F238E27FC236}">
              <a16:creationId xmlns:a16="http://schemas.microsoft.com/office/drawing/2014/main" id="{10D17115-4FC7-4171-B68E-F37A28A8A5B8}"/>
            </a:ext>
          </a:extLst>
        </xdr:cNvPr>
        <xdr:cNvSpPr>
          <a:spLocks noChangeAspect="1" noChangeArrowheads="1"/>
        </xdr:cNvSpPr>
      </xdr:nvSpPr>
      <xdr:spPr bwMode="auto">
        <a:xfrm>
          <a:off x="62230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793</xdr:row>
      <xdr:rowOff>0</xdr:rowOff>
    </xdr:from>
    <xdr:to>
      <xdr:col>1</xdr:col>
      <xdr:colOff>304800</xdr:colOff>
      <xdr:row>793</xdr:row>
      <xdr:rowOff>304800</xdr:rowOff>
    </xdr:to>
    <xdr:sp macro="" textlink="">
      <xdr:nvSpPr>
        <xdr:cNvPr id="28382" name="AutoShape 4830" descr="https://adas-server.mobiledrivetech.com/polarion/icons/default/enums/type_purple_spec.png">
          <a:hlinkClick xmlns:r="http://schemas.openxmlformats.org/officeDocument/2006/relationships" r:id="rId1583" tgtFrame="_top"/>
          <a:extLst>
            <a:ext uri="{FF2B5EF4-FFF2-40B4-BE49-F238E27FC236}">
              <a16:creationId xmlns:a16="http://schemas.microsoft.com/office/drawing/2014/main" id="{4F697452-8F48-40A4-8684-1B495633214B}"/>
            </a:ext>
          </a:extLst>
        </xdr:cNvPr>
        <xdr:cNvSpPr>
          <a:spLocks noChangeAspect="1" noChangeArrowheads="1"/>
        </xdr:cNvSpPr>
      </xdr:nvSpPr>
      <xdr:spPr bwMode="auto">
        <a:xfrm>
          <a:off x="202565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793</xdr:row>
      <xdr:rowOff>0</xdr:rowOff>
    </xdr:from>
    <xdr:to>
      <xdr:col>2</xdr:col>
      <xdr:colOff>304800</xdr:colOff>
      <xdr:row>793</xdr:row>
      <xdr:rowOff>304800</xdr:rowOff>
    </xdr:to>
    <xdr:sp macro="" textlink="">
      <xdr:nvSpPr>
        <xdr:cNvPr id="28383" name="AutoShape 4831" descr="https://adas-server.mobiledrivetech.com/polarion/icons/default/enums/type_spike.gif">
          <a:hlinkClick xmlns:r="http://schemas.openxmlformats.org/officeDocument/2006/relationships" r:id="rId1584" tgtFrame="_blank"/>
          <a:extLst>
            <a:ext uri="{FF2B5EF4-FFF2-40B4-BE49-F238E27FC236}">
              <a16:creationId xmlns:a16="http://schemas.microsoft.com/office/drawing/2014/main" id="{B1D170FC-530F-4D12-9C66-C4D2C5222233}"/>
            </a:ext>
          </a:extLst>
        </xdr:cNvPr>
        <xdr:cNvSpPr>
          <a:spLocks noChangeAspect="1" noChangeArrowheads="1"/>
        </xdr:cNvSpPr>
      </xdr:nvSpPr>
      <xdr:spPr bwMode="auto">
        <a:xfrm>
          <a:off x="265430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793</xdr:row>
      <xdr:rowOff>0</xdr:rowOff>
    </xdr:from>
    <xdr:to>
      <xdr:col>3</xdr:col>
      <xdr:colOff>304800</xdr:colOff>
      <xdr:row>793</xdr:row>
      <xdr:rowOff>304800</xdr:rowOff>
    </xdr:to>
    <xdr:sp macro="" textlink="">
      <xdr:nvSpPr>
        <xdr:cNvPr id="28384" name="AutoShape 4832" descr="https://adas-server.mobiledrivetech.com/polarion/icons/default/enums/type_spike.gif">
          <a:hlinkClick xmlns:r="http://schemas.openxmlformats.org/officeDocument/2006/relationships" r:id="rId1584" tgtFrame="_top"/>
          <a:extLst>
            <a:ext uri="{FF2B5EF4-FFF2-40B4-BE49-F238E27FC236}">
              <a16:creationId xmlns:a16="http://schemas.microsoft.com/office/drawing/2014/main" id="{B8A2A592-B66A-4039-A8E5-C798D59DC358}"/>
            </a:ext>
          </a:extLst>
        </xdr:cNvPr>
        <xdr:cNvSpPr>
          <a:spLocks noChangeAspect="1" noChangeArrowheads="1"/>
        </xdr:cNvSpPr>
      </xdr:nvSpPr>
      <xdr:spPr bwMode="auto">
        <a:xfrm>
          <a:off x="5797550" y="5167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794</xdr:row>
      <xdr:rowOff>0</xdr:rowOff>
    </xdr:from>
    <xdr:to>
      <xdr:col>0</xdr:col>
      <xdr:colOff>304800</xdr:colOff>
      <xdr:row>794</xdr:row>
      <xdr:rowOff>304800</xdr:rowOff>
    </xdr:to>
    <xdr:sp macro="" textlink="">
      <xdr:nvSpPr>
        <xdr:cNvPr id="28385" name="AutoShape 4833" descr="https://adas-server.mobiledrivetech.com/polarion/ria/images/suspect.gif">
          <a:extLst>
            <a:ext uri="{FF2B5EF4-FFF2-40B4-BE49-F238E27FC236}">
              <a16:creationId xmlns:a16="http://schemas.microsoft.com/office/drawing/2014/main" id="{A725FE00-EC31-409D-AF2D-A25B1B082D21}"/>
            </a:ext>
          </a:extLst>
        </xdr:cNvPr>
        <xdr:cNvSpPr>
          <a:spLocks noChangeAspect="1" noChangeArrowheads="1"/>
        </xdr:cNvSpPr>
      </xdr:nvSpPr>
      <xdr:spPr bwMode="auto">
        <a:xfrm>
          <a:off x="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794</xdr:row>
      <xdr:rowOff>0</xdr:rowOff>
    </xdr:from>
    <xdr:to>
      <xdr:col>0</xdr:col>
      <xdr:colOff>615950</xdr:colOff>
      <xdr:row>794</xdr:row>
      <xdr:rowOff>304800</xdr:rowOff>
    </xdr:to>
    <xdr:sp macro="" textlink="">
      <xdr:nvSpPr>
        <xdr:cNvPr id="28386" name="AutoShape 4834">
          <a:extLst>
            <a:ext uri="{FF2B5EF4-FFF2-40B4-BE49-F238E27FC236}">
              <a16:creationId xmlns:a16="http://schemas.microsoft.com/office/drawing/2014/main" id="{BF7F62E6-9D15-4FEF-B565-9493A241EEBF}"/>
            </a:ext>
          </a:extLst>
        </xdr:cNvPr>
        <xdr:cNvSpPr>
          <a:spLocks noChangeAspect="1" noChangeArrowheads="1"/>
        </xdr:cNvSpPr>
      </xdr:nvSpPr>
      <xdr:spPr bwMode="auto">
        <a:xfrm>
          <a:off x="31115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794</xdr:row>
      <xdr:rowOff>0</xdr:rowOff>
    </xdr:from>
    <xdr:to>
      <xdr:col>0</xdr:col>
      <xdr:colOff>927100</xdr:colOff>
      <xdr:row>794</xdr:row>
      <xdr:rowOff>304800</xdr:rowOff>
    </xdr:to>
    <xdr:sp macro="" textlink="">
      <xdr:nvSpPr>
        <xdr:cNvPr id="28387" name="AutoShape 4835" descr="https://adas-server.mobiledrivetech.com/polarion/icons/default/enums/type_purple_spec.png">
          <a:hlinkClick xmlns:r="http://schemas.openxmlformats.org/officeDocument/2006/relationships" r:id="rId1585" tgtFrame="_blank"/>
          <a:extLst>
            <a:ext uri="{FF2B5EF4-FFF2-40B4-BE49-F238E27FC236}">
              <a16:creationId xmlns:a16="http://schemas.microsoft.com/office/drawing/2014/main" id="{DB36578B-0141-4872-A0D4-836B5538033A}"/>
            </a:ext>
          </a:extLst>
        </xdr:cNvPr>
        <xdr:cNvSpPr>
          <a:spLocks noChangeAspect="1" noChangeArrowheads="1"/>
        </xdr:cNvSpPr>
      </xdr:nvSpPr>
      <xdr:spPr bwMode="auto">
        <a:xfrm>
          <a:off x="62230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794</xdr:row>
      <xdr:rowOff>0</xdr:rowOff>
    </xdr:from>
    <xdr:to>
      <xdr:col>1</xdr:col>
      <xdr:colOff>304800</xdr:colOff>
      <xdr:row>794</xdr:row>
      <xdr:rowOff>304800</xdr:rowOff>
    </xdr:to>
    <xdr:sp macro="" textlink="">
      <xdr:nvSpPr>
        <xdr:cNvPr id="28388" name="AutoShape 4836" descr="https://adas-server.mobiledrivetech.com/polarion/icons/default/enums/type_purple_spec.png">
          <a:hlinkClick xmlns:r="http://schemas.openxmlformats.org/officeDocument/2006/relationships" r:id="rId1585" tgtFrame="_top"/>
          <a:extLst>
            <a:ext uri="{FF2B5EF4-FFF2-40B4-BE49-F238E27FC236}">
              <a16:creationId xmlns:a16="http://schemas.microsoft.com/office/drawing/2014/main" id="{227C353F-DC0A-4A8A-A8D1-3816634DA5CA}"/>
            </a:ext>
          </a:extLst>
        </xdr:cNvPr>
        <xdr:cNvSpPr>
          <a:spLocks noChangeAspect="1" noChangeArrowheads="1"/>
        </xdr:cNvSpPr>
      </xdr:nvSpPr>
      <xdr:spPr bwMode="auto">
        <a:xfrm>
          <a:off x="202565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794</xdr:row>
      <xdr:rowOff>0</xdr:rowOff>
    </xdr:from>
    <xdr:to>
      <xdr:col>2</xdr:col>
      <xdr:colOff>304800</xdr:colOff>
      <xdr:row>794</xdr:row>
      <xdr:rowOff>304800</xdr:rowOff>
    </xdr:to>
    <xdr:sp macro="" textlink="">
      <xdr:nvSpPr>
        <xdr:cNvPr id="28389" name="AutoShape 4837" descr="https://adas-server.mobiledrivetech.com/polarion/icons/default/enums/type_spike.gif">
          <a:hlinkClick xmlns:r="http://schemas.openxmlformats.org/officeDocument/2006/relationships" r:id="rId1586" tgtFrame="_blank"/>
          <a:extLst>
            <a:ext uri="{FF2B5EF4-FFF2-40B4-BE49-F238E27FC236}">
              <a16:creationId xmlns:a16="http://schemas.microsoft.com/office/drawing/2014/main" id="{B10422A5-3412-440D-91D9-F3B12F024A3E}"/>
            </a:ext>
          </a:extLst>
        </xdr:cNvPr>
        <xdr:cNvSpPr>
          <a:spLocks noChangeAspect="1" noChangeArrowheads="1"/>
        </xdr:cNvSpPr>
      </xdr:nvSpPr>
      <xdr:spPr bwMode="auto">
        <a:xfrm>
          <a:off x="265430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794</xdr:row>
      <xdr:rowOff>0</xdr:rowOff>
    </xdr:from>
    <xdr:to>
      <xdr:col>3</xdr:col>
      <xdr:colOff>304800</xdr:colOff>
      <xdr:row>794</xdr:row>
      <xdr:rowOff>304800</xdr:rowOff>
    </xdr:to>
    <xdr:sp macro="" textlink="">
      <xdr:nvSpPr>
        <xdr:cNvPr id="28390" name="AutoShape 4838" descr="https://adas-server.mobiledrivetech.com/polarion/icons/default/enums/type_spike.gif">
          <a:hlinkClick xmlns:r="http://schemas.openxmlformats.org/officeDocument/2006/relationships" r:id="rId1586" tgtFrame="_top"/>
          <a:extLst>
            <a:ext uri="{FF2B5EF4-FFF2-40B4-BE49-F238E27FC236}">
              <a16:creationId xmlns:a16="http://schemas.microsoft.com/office/drawing/2014/main" id="{8D967C0A-18D3-49DD-9D36-F73F572E5274}"/>
            </a:ext>
          </a:extLst>
        </xdr:cNvPr>
        <xdr:cNvSpPr>
          <a:spLocks noChangeAspect="1" noChangeArrowheads="1"/>
        </xdr:cNvSpPr>
      </xdr:nvSpPr>
      <xdr:spPr bwMode="auto">
        <a:xfrm>
          <a:off x="5797550" y="517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795</xdr:row>
      <xdr:rowOff>0</xdr:rowOff>
    </xdr:from>
    <xdr:to>
      <xdr:col>0</xdr:col>
      <xdr:colOff>304800</xdr:colOff>
      <xdr:row>795</xdr:row>
      <xdr:rowOff>304800</xdr:rowOff>
    </xdr:to>
    <xdr:sp macro="" textlink="">
      <xdr:nvSpPr>
        <xdr:cNvPr id="28391" name="AutoShape 4839" descr="https://adas-server.mobiledrivetech.com/polarion/ria/images/suspect.gif">
          <a:extLst>
            <a:ext uri="{FF2B5EF4-FFF2-40B4-BE49-F238E27FC236}">
              <a16:creationId xmlns:a16="http://schemas.microsoft.com/office/drawing/2014/main" id="{6C2D4188-40DD-4CCD-A5F6-17B770461556}"/>
            </a:ext>
          </a:extLst>
        </xdr:cNvPr>
        <xdr:cNvSpPr>
          <a:spLocks noChangeAspect="1" noChangeArrowheads="1"/>
        </xdr:cNvSpPr>
      </xdr:nvSpPr>
      <xdr:spPr bwMode="auto">
        <a:xfrm>
          <a:off x="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795</xdr:row>
      <xdr:rowOff>0</xdr:rowOff>
    </xdr:from>
    <xdr:to>
      <xdr:col>0</xdr:col>
      <xdr:colOff>615950</xdr:colOff>
      <xdr:row>795</xdr:row>
      <xdr:rowOff>304800</xdr:rowOff>
    </xdr:to>
    <xdr:sp macro="" textlink="">
      <xdr:nvSpPr>
        <xdr:cNvPr id="28392" name="AutoShape 4840">
          <a:extLst>
            <a:ext uri="{FF2B5EF4-FFF2-40B4-BE49-F238E27FC236}">
              <a16:creationId xmlns:a16="http://schemas.microsoft.com/office/drawing/2014/main" id="{A3756BA6-676C-44CE-B9AF-D22A9DB3E697}"/>
            </a:ext>
          </a:extLst>
        </xdr:cNvPr>
        <xdr:cNvSpPr>
          <a:spLocks noChangeAspect="1" noChangeArrowheads="1"/>
        </xdr:cNvSpPr>
      </xdr:nvSpPr>
      <xdr:spPr bwMode="auto">
        <a:xfrm>
          <a:off x="31115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795</xdr:row>
      <xdr:rowOff>0</xdr:rowOff>
    </xdr:from>
    <xdr:to>
      <xdr:col>0</xdr:col>
      <xdr:colOff>927100</xdr:colOff>
      <xdr:row>795</xdr:row>
      <xdr:rowOff>304800</xdr:rowOff>
    </xdr:to>
    <xdr:sp macro="" textlink="">
      <xdr:nvSpPr>
        <xdr:cNvPr id="28393" name="AutoShape 4841" descr="https://adas-server.mobiledrivetech.com/polarion/icons/default/enums/type_purple_spec.png">
          <a:hlinkClick xmlns:r="http://schemas.openxmlformats.org/officeDocument/2006/relationships" r:id="rId1587" tgtFrame="_blank"/>
          <a:extLst>
            <a:ext uri="{FF2B5EF4-FFF2-40B4-BE49-F238E27FC236}">
              <a16:creationId xmlns:a16="http://schemas.microsoft.com/office/drawing/2014/main" id="{7D8E6113-84FC-4733-917D-08F3672F63B9}"/>
            </a:ext>
          </a:extLst>
        </xdr:cNvPr>
        <xdr:cNvSpPr>
          <a:spLocks noChangeAspect="1" noChangeArrowheads="1"/>
        </xdr:cNvSpPr>
      </xdr:nvSpPr>
      <xdr:spPr bwMode="auto">
        <a:xfrm>
          <a:off x="62230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795</xdr:row>
      <xdr:rowOff>0</xdr:rowOff>
    </xdr:from>
    <xdr:to>
      <xdr:col>1</xdr:col>
      <xdr:colOff>304800</xdr:colOff>
      <xdr:row>795</xdr:row>
      <xdr:rowOff>304800</xdr:rowOff>
    </xdr:to>
    <xdr:sp macro="" textlink="">
      <xdr:nvSpPr>
        <xdr:cNvPr id="28394" name="AutoShape 4842" descr="https://adas-server.mobiledrivetech.com/polarion/icons/default/enums/type_purple_spec.png">
          <a:hlinkClick xmlns:r="http://schemas.openxmlformats.org/officeDocument/2006/relationships" r:id="rId1587" tgtFrame="_top"/>
          <a:extLst>
            <a:ext uri="{FF2B5EF4-FFF2-40B4-BE49-F238E27FC236}">
              <a16:creationId xmlns:a16="http://schemas.microsoft.com/office/drawing/2014/main" id="{04F70FA7-FF90-482D-A46A-F54851DAF2BA}"/>
            </a:ext>
          </a:extLst>
        </xdr:cNvPr>
        <xdr:cNvSpPr>
          <a:spLocks noChangeAspect="1" noChangeArrowheads="1"/>
        </xdr:cNvSpPr>
      </xdr:nvSpPr>
      <xdr:spPr bwMode="auto">
        <a:xfrm>
          <a:off x="202565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795</xdr:row>
      <xdr:rowOff>0</xdr:rowOff>
    </xdr:from>
    <xdr:to>
      <xdr:col>2</xdr:col>
      <xdr:colOff>304800</xdr:colOff>
      <xdr:row>795</xdr:row>
      <xdr:rowOff>304800</xdr:rowOff>
    </xdr:to>
    <xdr:sp macro="" textlink="">
      <xdr:nvSpPr>
        <xdr:cNvPr id="28395" name="AutoShape 4843" descr="https://adas-server.mobiledrivetech.com/polarion/icons/default/enums/type_spike.gif">
          <a:hlinkClick xmlns:r="http://schemas.openxmlformats.org/officeDocument/2006/relationships" r:id="rId1588" tgtFrame="_blank"/>
          <a:extLst>
            <a:ext uri="{FF2B5EF4-FFF2-40B4-BE49-F238E27FC236}">
              <a16:creationId xmlns:a16="http://schemas.microsoft.com/office/drawing/2014/main" id="{84DFD30D-328C-4FB6-88D8-74B30FA06B75}"/>
            </a:ext>
          </a:extLst>
        </xdr:cNvPr>
        <xdr:cNvSpPr>
          <a:spLocks noChangeAspect="1" noChangeArrowheads="1"/>
        </xdr:cNvSpPr>
      </xdr:nvSpPr>
      <xdr:spPr bwMode="auto">
        <a:xfrm>
          <a:off x="265430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795</xdr:row>
      <xdr:rowOff>0</xdr:rowOff>
    </xdr:from>
    <xdr:to>
      <xdr:col>3</xdr:col>
      <xdr:colOff>304800</xdr:colOff>
      <xdr:row>795</xdr:row>
      <xdr:rowOff>304800</xdr:rowOff>
    </xdr:to>
    <xdr:sp macro="" textlink="">
      <xdr:nvSpPr>
        <xdr:cNvPr id="28396" name="AutoShape 4844" descr="https://adas-server.mobiledrivetech.com/polarion/icons/default/enums/type_spike.gif">
          <a:hlinkClick xmlns:r="http://schemas.openxmlformats.org/officeDocument/2006/relationships" r:id="rId1588" tgtFrame="_top"/>
          <a:extLst>
            <a:ext uri="{FF2B5EF4-FFF2-40B4-BE49-F238E27FC236}">
              <a16:creationId xmlns:a16="http://schemas.microsoft.com/office/drawing/2014/main" id="{C9C12B28-682C-4178-8ADC-D309802BC8FD}"/>
            </a:ext>
          </a:extLst>
        </xdr:cNvPr>
        <xdr:cNvSpPr>
          <a:spLocks noChangeAspect="1" noChangeArrowheads="1"/>
        </xdr:cNvSpPr>
      </xdr:nvSpPr>
      <xdr:spPr bwMode="auto">
        <a:xfrm>
          <a:off x="5797550" y="5180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796</xdr:row>
      <xdr:rowOff>0</xdr:rowOff>
    </xdr:from>
    <xdr:to>
      <xdr:col>0</xdr:col>
      <xdr:colOff>304800</xdr:colOff>
      <xdr:row>796</xdr:row>
      <xdr:rowOff>304800</xdr:rowOff>
    </xdr:to>
    <xdr:sp macro="" textlink="">
      <xdr:nvSpPr>
        <xdr:cNvPr id="28397" name="AutoShape 4845" descr="https://adas-server.mobiledrivetech.com/polarion/ria/images/suspect.gif">
          <a:extLst>
            <a:ext uri="{FF2B5EF4-FFF2-40B4-BE49-F238E27FC236}">
              <a16:creationId xmlns:a16="http://schemas.microsoft.com/office/drawing/2014/main" id="{6B9CD939-A862-4675-8BC8-459350C5C16F}"/>
            </a:ext>
          </a:extLst>
        </xdr:cNvPr>
        <xdr:cNvSpPr>
          <a:spLocks noChangeAspect="1" noChangeArrowheads="1"/>
        </xdr:cNvSpPr>
      </xdr:nvSpPr>
      <xdr:spPr bwMode="auto">
        <a:xfrm>
          <a:off x="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796</xdr:row>
      <xdr:rowOff>0</xdr:rowOff>
    </xdr:from>
    <xdr:to>
      <xdr:col>0</xdr:col>
      <xdr:colOff>615950</xdr:colOff>
      <xdr:row>796</xdr:row>
      <xdr:rowOff>304800</xdr:rowOff>
    </xdr:to>
    <xdr:sp macro="" textlink="">
      <xdr:nvSpPr>
        <xdr:cNvPr id="28398" name="AutoShape 4846">
          <a:extLst>
            <a:ext uri="{FF2B5EF4-FFF2-40B4-BE49-F238E27FC236}">
              <a16:creationId xmlns:a16="http://schemas.microsoft.com/office/drawing/2014/main" id="{71155309-21F7-4A4D-A321-EEB3E74538A4}"/>
            </a:ext>
          </a:extLst>
        </xdr:cNvPr>
        <xdr:cNvSpPr>
          <a:spLocks noChangeAspect="1" noChangeArrowheads="1"/>
        </xdr:cNvSpPr>
      </xdr:nvSpPr>
      <xdr:spPr bwMode="auto">
        <a:xfrm>
          <a:off x="31115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796</xdr:row>
      <xdr:rowOff>0</xdr:rowOff>
    </xdr:from>
    <xdr:to>
      <xdr:col>0</xdr:col>
      <xdr:colOff>927100</xdr:colOff>
      <xdr:row>796</xdr:row>
      <xdr:rowOff>304800</xdr:rowOff>
    </xdr:to>
    <xdr:sp macro="" textlink="">
      <xdr:nvSpPr>
        <xdr:cNvPr id="28399" name="AutoShape 4847" descr="https://adas-server.mobiledrivetech.com/polarion/icons/default/enums/type_purple_spec.png">
          <a:hlinkClick xmlns:r="http://schemas.openxmlformats.org/officeDocument/2006/relationships" r:id="rId1589" tgtFrame="_blank"/>
          <a:extLst>
            <a:ext uri="{FF2B5EF4-FFF2-40B4-BE49-F238E27FC236}">
              <a16:creationId xmlns:a16="http://schemas.microsoft.com/office/drawing/2014/main" id="{ED8106CF-F65F-42F5-8941-23DC29A9D7EB}"/>
            </a:ext>
          </a:extLst>
        </xdr:cNvPr>
        <xdr:cNvSpPr>
          <a:spLocks noChangeAspect="1" noChangeArrowheads="1"/>
        </xdr:cNvSpPr>
      </xdr:nvSpPr>
      <xdr:spPr bwMode="auto">
        <a:xfrm>
          <a:off x="62230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796</xdr:row>
      <xdr:rowOff>0</xdr:rowOff>
    </xdr:from>
    <xdr:to>
      <xdr:col>1</xdr:col>
      <xdr:colOff>304800</xdr:colOff>
      <xdr:row>796</xdr:row>
      <xdr:rowOff>304800</xdr:rowOff>
    </xdr:to>
    <xdr:sp macro="" textlink="">
      <xdr:nvSpPr>
        <xdr:cNvPr id="28400" name="AutoShape 4848" descr="https://adas-server.mobiledrivetech.com/polarion/icons/default/enums/type_purple_spec.png">
          <a:hlinkClick xmlns:r="http://schemas.openxmlformats.org/officeDocument/2006/relationships" r:id="rId1589" tgtFrame="_top"/>
          <a:extLst>
            <a:ext uri="{FF2B5EF4-FFF2-40B4-BE49-F238E27FC236}">
              <a16:creationId xmlns:a16="http://schemas.microsoft.com/office/drawing/2014/main" id="{21A72FAB-1A25-4B57-8993-5C48CF648767}"/>
            </a:ext>
          </a:extLst>
        </xdr:cNvPr>
        <xdr:cNvSpPr>
          <a:spLocks noChangeAspect="1" noChangeArrowheads="1"/>
        </xdr:cNvSpPr>
      </xdr:nvSpPr>
      <xdr:spPr bwMode="auto">
        <a:xfrm>
          <a:off x="202565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796</xdr:row>
      <xdr:rowOff>0</xdr:rowOff>
    </xdr:from>
    <xdr:to>
      <xdr:col>2</xdr:col>
      <xdr:colOff>304800</xdr:colOff>
      <xdr:row>796</xdr:row>
      <xdr:rowOff>304800</xdr:rowOff>
    </xdr:to>
    <xdr:sp macro="" textlink="">
      <xdr:nvSpPr>
        <xdr:cNvPr id="28401" name="AutoShape 4849" descr="https://adas-server.mobiledrivetech.com/polarion/icons/default/enums/type_spike.gif">
          <a:hlinkClick xmlns:r="http://schemas.openxmlformats.org/officeDocument/2006/relationships" r:id="rId1590" tgtFrame="_blank"/>
          <a:extLst>
            <a:ext uri="{FF2B5EF4-FFF2-40B4-BE49-F238E27FC236}">
              <a16:creationId xmlns:a16="http://schemas.microsoft.com/office/drawing/2014/main" id="{CD639785-26A6-4ACB-BAEC-6CF3ECD809C8}"/>
            </a:ext>
          </a:extLst>
        </xdr:cNvPr>
        <xdr:cNvSpPr>
          <a:spLocks noChangeAspect="1" noChangeArrowheads="1"/>
        </xdr:cNvSpPr>
      </xdr:nvSpPr>
      <xdr:spPr bwMode="auto">
        <a:xfrm>
          <a:off x="265430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796</xdr:row>
      <xdr:rowOff>0</xdr:rowOff>
    </xdr:from>
    <xdr:to>
      <xdr:col>3</xdr:col>
      <xdr:colOff>304800</xdr:colOff>
      <xdr:row>796</xdr:row>
      <xdr:rowOff>304800</xdr:rowOff>
    </xdr:to>
    <xdr:sp macro="" textlink="">
      <xdr:nvSpPr>
        <xdr:cNvPr id="28402" name="AutoShape 4850" descr="https://adas-server.mobiledrivetech.com/polarion/icons/default/enums/type_spike.gif">
          <a:hlinkClick xmlns:r="http://schemas.openxmlformats.org/officeDocument/2006/relationships" r:id="rId1590" tgtFrame="_top"/>
          <a:extLst>
            <a:ext uri="{FF2B5EF4-FFF2-40B4-BE49-F238E27FC236}">
              <a16:creationId xmlns:a16="http://schemas.microsoft.com/office/drawing/2014/main" id="{E0904484-736D-443E-BDBF-E24F60F7C425}"/>
            </a:ext>
          </a:extLst>
        </xdr:cNvPr>
        <xdr:cNvSpPr>
          <a:spLocks noChangeAspect="1" noChangeArrowheads="1"/>
        </xdr:cNvSpPr>
      </xdr:nvSpPr>
      <xdr:spPr bwMode="auto">
        <a:xfrm>
          <a:off x="579755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797</xdr:row>
      <xdr:rowOff>0</xdr:rowOff>
    </xdr:from>
    <xdr:to>
      <xdr:col>0</xdr:col>
      <xdr:colOff>304800</xdr:colOff>
      <xdr:row>797</xdr:row>
      <xdr:rowOff>304800</xdr:rowOff>
    </xdr:to>
    <xdr:sp macro="" textlink="">
      <xdr:nvSpPr>
        <xdr:cNvPr id="28403" name="AutoShape 4851" descr="https://adas-server.mobiledrivetech.com/polarion/ria/images/suspect.gif">
          <a:extLst>
            <a:ext uri="{FF2B5EF4-FFF2-40B4-BE49-F238E27FC236}">
              <a16:creationId xmlns:a16="http://schemas.microsoft.com/office/drawing/2014/main" id="{8A87DFD7-DFF5-4675-8DE0-A7E617E43DF8}"/>
            </a:ext>
          </a:extLst>
        </xdr:cNvPr>
        <xdr:cNvSpPr>
          <a:spLocks noChangeAspect="1" noChangeArrowheads="1"/>
        </xdr:cNvSpPr>
      </xdr:nvSpPr>
      <xdr:spPr bwMode="auto">
        <a:xfrm>
          <a:off x="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797</xdr:row>
      <xdr:rowOff>0</xdr:rowOff>
    </xdr:from>
    <xdr:to>
      <xdr:col>0</xdr:col>
      <xdr:colOff>615950</xdr:colOff>
      <xdr:row>797</xdr:row>
      <xdr:rowOff>304800</xdr:rowOff>
    </xdr:to>
    <xdr:sp macro="" textlink="">
      <xdr:nvSpPr>
        <xdr:cNvPr id="28404" name="AutoShape 4852">
          <a:extLst>
            <a:ext uri="{FF2B5EF4-FFF2-40B4-BE49-F238E27FC236}">
              <a16:creationId xmlns:a16="http://schemas.microsoft.com/office/drawing/2014/main" id="{C16636A4-258C-488A-A918-C59956E32876}"/>
            </a:ext>
          </a:extLst>
        </xdr:cNvPr>
        <xdr:cNvSpPr>
          <a:spLocks noChangeAspect="1" noChangeArrowheads="1"/>
        </xdr:cNvSpPr>
      </xdr:nvSpPr>
      <xdr:spPr bwMode="auto">
        <a:xfrm>
          <a:off x="31115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797</xdr:row>
      <xdr:rowOff>0</xdr:rowOff>
    </xdr:from>
    <xdr:to>
      <xdr:col>0</xdr:col>
      <xdr:colOff>927100</xdr:colOff>
      <xdr:row>797</xdr:row>
      <xdr:rowOff>304800</xdr:rowOff>
    </xdr:to>
    <xdr:sp macro="" textlink="">
      <xdr:nvSpPr>
        <xdr:cNvPr id="28405" name="AutoShape 4853" descr="https://adas-server.mobiledrivetech.com/polarion/icons/default/enums/type_purple_spec.png">
          <a:hlinkClick xmlns:r="http://schemas.openxmlformats.org/officeDocument/2006/relationships" r:id="rId1591" tgtFrame="_blank"/>
          <a:extLst>
            <a:ext uri="{FF2B5EF4-FFF2-40B4-BE49-F238E27FC236}">
              <a16:creationId xmlns:a16="http://schemas.microsoft.com/office/drawing/2014/main" id="{EB1B7169-ACC3-4882-83D2-65CC4182F03E}"/>
            </a:ext>
          </a:extLst>
        </xdr:cNvPr>
        <xdr:cNvSpPr>
          <a:spLocks noChangeAspect="1" noChangeArrowheads="1"/>
        </xdr:cNvSpPr>
      </xdr:nvSpPr>
      <xdr:spPr bwMode="auto">
        <a:xfrm>
          <a:off x="62230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797</xdr:row>
      <xdr:rowOff>0</xdr:rowOff>
    </xdr:from>
    <xdr:to>
      <xdr:col>1</xdr:col>
      <xdr:colOff>304800</xdr:colOff>
      <xdr:row>797</xdr:row>
      <xdr:rowOff>304800</xdr:rowOff>
    </xdr:to>
    <xdr:sp macro="" textlink="">
      <xdr:nvSpPr>
        <xdr:cNvPr id="28406" name="AutoShape 4854" descr="https://adas-server.mobiledrivetech.com/polarion/icons/default/enums/type_purple_spec.png">
          <a:hlinkClick xmlns:r="http://schemas.openxmlformats.org/officeDocument/2006/relationships" r:id="rId1591" tgtFrame="_top"/>
          <a:extLst>
            <a:ext uri="{FF2B5EF4-FFF2-40B4-BE49-F238E27FC236}">
              <a16:creationId xmlns:a16="http://schemas.microsoft.com/office/drawing/2014/main" id="{2A1F2561-D65B-4457-898C-9FAF2591F7C2}"/>
            </a:ext>
          </a:extLst>
        </xdr:cNvPr>
        <xdr:cNvSpPr>
          <a:spLocks noChangeAspect="1" noChangeArrowheads="1"/>
        </xdr:cNvSpPr>
      </xdr:nvSpPr>
      <xdr:spPr bwMode="auto">
        <a:xfrm>
          <a:off x="202565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797</xdr:row>
      <xdr:rowOff>0</xdr:rowOff>
    </xdr:from>
    <xdr:to>
      <xdr:col>2</xdr:col>
      <xdr:colOff>304800</xdr:colOff>
      <xdr:row>797</xdr:row>
      <xdr:rowOff>304800</xdr:rowOff>
    </xdr:to>
    <xdr:sp macro="" textlink="">
      <xdr:nvSpPr>
        <xdr:cNvPr id="28407" name="AutoShape 4855" descr="https://adas-server.mobiledrivetech.com/polarion/icons/default/enums/type_spike.gif">
          <a:hlinkClick xmlns:r="http://schemas.openxmlformats.org/officeDocument/2006/relationships" r:id="rId1592" tgtFrame="_blank"/>
          <a:extLst>
            <a:ext uri="{FF2B5EF4-FFF2-40B4-BE49-F238E27FC236}">
              <a16:creationId xmlns:a16="http://schemas.microsoft.com/office/drawing/2014/main" id="{11D34935-1CFE-4191-959D-B9CAAB222EF3}"/>
            </a:ext>
          </a:extLst>
        </xdr:cNvPr>
        <xdr:cNvSpPr>
          <a:spLocks noChangeAspect="1" noChangeArrowheads="1"/>
        </xdr:cNvSpPr>
      </xdr:nvSpPr>
      <xdr:spPr bwMode="auto">
        <a:xfrm>
          <a:off x="265430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797</xdr:row>
      <xdr:rowOff>0</xdr:rowOff>
    </xdr:from>
    <xdr:to>
      <xdr:col>3</xdr:col>
      <xdr:colOff>304800</xdr:colOff>
      <xdr:row>797</xdr:row>
      <xdr:rowOff>304800</xdr:rowOff>
    </xdr:to>
    <xdr:sp macro="" textlink="">
      <xdr:nvSpPr>
        <xdr:cNvPr id="28408" name="AutoShape 4856" descr="https://adas-server.mobiledrivetech.com/polarion/icons/default/enums/type_spike.gif">
          <a:hlinkClick xmlns:r="http://schemas.openxmlformats.org/officeDocument/2006/relationships" r:id="rId1592" tgtFrame="_top"/>
          <a:extLst>
            <a:ext uri="{FF2B5EF4-FFF2-40B4-BE49-F238E27FC236}">
              <a16:creationId xmlns:a16="http://schemas.microsoft.com/office/drawing/2014/main" id="{70510E21-D35F-48A1-BA57-E34A3E148ACD}"/>
            </a:ext>
          </a:extLst>
        </xdr:cNvPr>
        <xdr:cNvSpPr>
          <a:spLocks noChangeAspect="1" noChangeArrowheads="1"/>
        </xdr:cNvSpPr>
      </xdr:nvSpPr>
      <xdr:spPr bwMode="auto">
        <a:xfrm>
          <a:off x="5797550" y="51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798</xdr:row>
      <xdr:rowOff>0</xdr:rowOff>
    </xdr:from>
    <xdr:to>
      <xdr:col>0</xdr:col>
      <xdr:colOff>304800</xdr:colOff>
      <xdr:row>798</xdr:row>
      <xdr:rowOff>304800</xdr:rowOff>
    </xdr:to>
    <xdr:sp macro="" textlink="">
      <xdr:nvSpPr>
        <xdr:cNvPr id="28409" name="AutoShape 4857" descr="https://adas-server.mobiledrivetech.com/polarion/ria/images/suspect.gif">
          <a:extLst>
            <a:ext uri="{FF2B5EF4-FFF2-40B4-BE49-F238E27FC236}">
              <a16:creationId xmlns:a16="http://schemas.microsoft.com/office/drawing/2014/main" id="{BA59382C-172D-479E-AA4B-FC1A86C9A895}"/>
            </a:ext>
          </a:extLst>
        </xdr:cNvPr>
        <xdr:cNvSpPr>
          <a:spLocks noChangeAspect="1" noChangeArrowheads="1"/>
        </xdr:cNvSpPr>
      </xdr:nvSpPr>
      <xdr:spPr bwMode="auto">
        <a:xfrm>
          <a:off x="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798</xdr:row>
      <xdr:rowOff>0</xdr:rowOff>
    </xdr:from>
    <xdr:to>
      <xdr:col>0</xdr:col>
      <xdr:colOff>615950</xdr:colOff>
      <xdr:row>798</xdr:row>
      <xdr:rowOff>304800</xdr:rowOff>
    </xdr:to>
    <xdr:sp macro="" textlink="">
      <xdr:nvSpPr>
        <xdr:cNvPr id="28410" name="AutoShape 4858">
          <a:extLst>
            <a:ext uri="{FF2B5EF4-FFF2-40B4-BE49-F238E27FC236}">
              <a16:creationId xmlns:a16="http://schemas.microsoft.com/office/drawing/2014/main" id="{09118328-A7B1-42E9-AC7A-17F1C6F9BEBD}"/>
            </a:ext>
          </a:extLst>
        </xdr:cNvPr>
        <xdr:cNvSpPr>
          <a:spLocks noChangeAspect="1" noChangeArrowheads="1"/>
        </xdr:cNvSpPr>
      </xdr:nvSpPr>
      <xdr:spPr bwMode="auto">
        <a:xfrm>
          <a:off x="31115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798</xdr:row>
      <xdr:rowOff>0</xdr:rowOff>
    </xdr:from>
    <xdr:to>
      <xdr:col>0</xdr:col>
      <xdr:colOff>927100</xdr:colOff>
      <xdr:row>798</xdr:row>
      <xdr:rowOff>304800</xdr:rowOff>
    </xdr:to>
    <xdr:sp macro="" textlink="">
      <xdr:nvSpPr>
        <xdr:cNvPr id="28411" name="AutoShape 4859" descr="https://adas-server.mobiledrivetech.com/polarion/icons/default/enums/type_purple_spec.png">
          <a:hlinkClick xmlns:r="http://schemas.openxmlformats.org/officeDocument/2006/relationships" r:id="rId1593" tgtFrame="_blank"/>
          <a:extLst>
            <a:ext uri="{FF2B5EF4-FFF2-40B4-BE49-F238E27FC236}">
              <a16:creationId xmlns:a16="http://schemas.microsoft.com/office/drawing/2014/main" id="{6D10C6AF-0D29-4070-BB12-57E3B1335D68}"/>
            </a:ext>
          </a:extLst>
        </xdr:cNvPr>
        <xdr:cNvSpPr>
          <a:spLocks noChangeAspect="1" noChangeArrowheads="1"/>
        </xdr:cNvSpPr>
      </xdr:nvSpPr>
      <xdr:spPr bwMode="auto">
        <a:xfrm>
          <a:off x="62230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798</xdr:row>
      <xdr:rowOff>0</xdr:rowOff>
    </xdr:from>
    <xdr:to>
      <xdr:col>1</xdr:col>
      <xdr:colOff>304800</xdr:colOff>
      <xdr:row>798</xdr:row>
      <xdr:rowOff>304800</xdr:rowOff>
    </xdr:to>
    <xdr:sp macro="" textlink="">
      <xdr:nvSpPr>
        <xdr:cNvPr id="28412" name="AutoShape 4860" descr="https://adas-server.mobiledrivetech.com/polarion/icons/default/enums/type_purple_spec.png">
          <a:hlinkClick xmlns:r="http://schemas.openxmlformats.org/officeDocument/2006/relationships" r:id="rId1593" tgtFrame="_top"/>
          <a:extLst>
            <a:ext uri="{FF2B5EF4-FFF2-40B4-BE49-F238E27FC236}">
              <a16:creationId xmlns:a16="http://schemas.microsoft.com/office/drawing/2014/main" id="{FC267D93-756D-46F0-ADDB-E3B76B6B64E9}"/>
            </a:ext>
          </a:extLst>
        </xdr:cNvPr>
        <xdr:cNvSpPr>
          <a:spLocks noChangeAspect="1" noChangeArrowheads="1"/>
        </xdr:cNvSpPr>
      </xdr:nvSpPr>
      <xdr:spPr bwMode="auto">
        <a:xfrm>
          <a:off x="202565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798</xdr:row>
      <xdr:rowOff>0</xdr:rowOff>
    </xdr:from>
    <xdr:to>
      <xdr:col>2</xdr:col>
      <xdr:colOff>304800</xdr:colOff>
      <xdr:row>798</xdr:row>
      <xdr:rowOff>304800</xdr:rowOff>
    </xdr:to>
    <xdr:sp macro="" textlink="">
      <xdr:nvSpPr>
        <xdr:cNvPr id="28413" name="AutoShape 4861" descr="https://adas-server.mobiledrivetech.com/polarion/icons/default/enums/type_spike.gif">
          <a:hlinkClick xmlns:r="http://schemas.openxmlformats.org/officeDocument/2006/relationships" r:id="rId1594" tgtFrame="_blank"/>
          <a:extLst>
            <a:ext uri="{FF2B5EF4-FFF2-40B4-BE49-F238E27FC236}">
              <a16:creationId xmlns:a16="http://schemas.microsoft.com/office/drawing/2014/main" id="{04FC63F6-B865-4248-9265-2D8C4CC1A854}"/>
            </a:ext>
          </a:extLst>
        </xdr:cNvPr>
        <xdr:cNvSpPr>
          <a:spLocks noChangeAspect="1" noChangeArrowheads="1"/>
        </xdr:cNvSpPr>
      </xdr:nvSpPr>
      <xdr:spPr bwMode="auto">
        <a:xfrm>
          <a:off x="265430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798</xdr:row>
      <xdr:rowOff>0</xdr:rowOff>
    </xdr:from>
    <xdr:to>
      <xdr:col>3</xdr:col>
      <xdr:colOff>304800</xdr:colOff>
      <xdr:row>798</xdr:row>
      <xdr:rowOff>304800</xdr:rowOff>
    </xdr:to>
    <xdr:sp macro="" textlink="">
      <xdr:nvSpPr>
        <xdr:cNvPr id="28414" name="AutoShape 4862" descr="https://adas-server.mobiledrivetech.com/polarion/icons/default/enums/type_spike.gif">
          <a:hlinkClick xmlns:r="http://schemas.openxmlformats.org/officeDocument/2006/relationships" r:id="rId1594" tgtFrame="_top"/>
          <a:extLst>
            <a:ext uri="{FF2B5EF4-FFF2-40B4-BE49-F238E27FC236}">
              <a16:creationId xmlns:a16="http://schemas.microsoft.com/office/drawing/2014/main" id="{8E1C53BD-AAD2-43BA-9CD2-6CAB639F1180}"/>
            </a:ext>
          </a:extLst>
        </xdr:cNvPr>
        <xdr:cNvSpPr>
          <a:spLocks noChangeAspect="1" noChangeArrowheads="1"/>
        </xdr:cNvSpPr>
      </xdr:nvSpPr>
      <xdr:spPr bwMode="auto">
        <a:xfrm>
          <a:off x="5797550" y="5199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799</xdr:row>
      <xdr:rowOff>0</xdr:rowOff>
    </xdr:from>
    <xdr:to>
      <xdr:col>0</xdr:col>
      <xdr:colOff>304800</xdr:colOff>
      <xdr:row>799</xdr:row>
      <xdr:rowOff>304800</xdr:rowOff>
    </xdr:to>
    <xdr:sp macro="" textlink="">
      <xdr:nvSpPr>
        <xdr:cNvPr id="28415" name="AutoShape 4863" descr="https://adas-server.mobiledrivetech.com/polarion/ria/images/suspect.gif">
          <a:extLst>
            <a:ext uri="{FF2B5EF4-FFF2-40B4-BE49-F238E27FC236}">
              <a16:creationId xmlns:a16="http://schemas.microsoft.com/office/drawing/2014/main" id="{FD6FEA00-6DF9-4353-A9A6-34283F536161}"/>
            </a:ext>
          </a:extLst>
        </xdr:cNvPr>
        <xdr:cNvSpPr>
          <a:spLocks noChangeAspect="1" noChangeArrowheads="1"/>
        </xdr:cNvSpPr>
      </xdr:nvSpPr>
      <xdr:spPr bwMode="auto">
        <a:xfrm>
          <a:off x="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799</xdr:row>
      <xdr:rowOff>0</xdr:rowOff>
    </xdr:from>
    <xdr:to>
      <xdr:col>0</xdr:col>
      <xdr:colOff>615950</xdr:colOff>
      <xdr:row>799</xdr:row>
      <xdr:rowOff>304800</xdr:rowOff>
    </xdr:to>
    <xdr:sp macro="" textlink="">
      <xdr:nvSpPr>
        <xdr:cNvPr id="28416" name="AutoShape 4864">
          <a:extLst>
            <a:ext uri="{FF2B5EF4-FFF2-40B4-BE49-F238E27FC236}">
              <a16:creationId xmlns:a16="http://schemas.microsoft.com/office/drawing/2014/main" id="{5D9C50F3-587C-4659-B58D-E987539A8B19}"/>
            </a:ext>
          </a:extLst>
        </xdr:cNvPr>
        <xdr:cNvSpPr>
          <a:spLocks noChangeAspect="1" noChangeArrowheads="1"/>
        </xdr:cNvSpPr>
      </xdr:nvSpPr>
      <xdr:spPr bwMode="auto">
        <a:xfrm>
          <a:off x="31115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799</xdr:row>
      <xdr:rowOff>0</xdr:rowOff>
    </xdr:from>
    <xdr:to>
      <xdr:col>0</xdr:col>
      <xdr:colOff>927100</xdr:colOff>
      <xdr:row>799</xdr:row>
      <xdr:rowOff>304800</xdr:rowOff>
    </xdr:to>
    <xdr:sp macro="" textlink="">
      <xdr:nvSpPr>
        <xdr:cNvPr id="28417" name="AutoShape 4865" descr="https://adas-server.mobiledrivetech.com/polarion/icons/default/enums/type_purple_spec.png">
          <a:hlinkClick xmlns:r="http://schemas.openxmlformats.org/officeDocument/2006/relationships" r:id="rId1595" tgtFrame="_blank"/>
          <a:extLst>
            <a:ext uri="{FF2B5EF4-FFF2-40B4-BE49-F238E27FC236}">
              <a16:creationId xmlns:a16="http://schemas.microsoft.com/office/drawing/2014/main" id="{89411748-0C1D-469D-A8C6-52DB20C228FF}"/>
            </a:ext>
          </a:extLst>
        </xdr:cNvPr>
        <xdr:cNvSpPr>
          <a:spLocks noChangeAspect="1" noChangeArrowheads="1"/>
        </xdr:cNvSpPr>
      </xdr:nvSpPr>
      <xdr:spPr bwMode="auto">
        <a:xfrm>
          <a:off x="62230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799</xdr:row>
      <xdr:rowOff>0</xdr:rowOff>
    </xdr:from>
    <xdr:to>
      <xdr:col>1</xdr:col>
      <xdr:colOff>304800</xdr:colOff>
      <xdr:row>799</xdr:row>
      <xdr:rowOff>304800</xdr:rowOff>
    </xdr:to>
    <xdr:sp macro="" textlink="">
      <xdr:nvSpPr>
        <xdr:cNvPr id="28418" name="AutoShape 4866" descr="https://adas-server.mobiledrivetech.com/polarion/icons/default/enums/type_purple_spec.png">
          <a:hlinkClick xmlns:r="http://schemas.openxmlformats.org/officeDocument/2006/relationships" r:id="rId1595" tgtFrame="_top"/>
          <a:extLst>
            <a:ext uri="{FF2B5EF4-FFF2-40B4-BE49-F238E27FC236}">
              <a16:creationId xmlns:a16="http://schemas.microsoft.com/office/drawing/2014/main" id="{285623DF-3CE7-4983-AA78-234F02E0E615}"/>
            </a:ext>
          </a:extLst>
        </xdr:cNvPr>
        <xdr:cNvSpPr>
          <a:spLocks noChangeAspect="1" noChangeArrowheads="1"/>
        </xdr:cNvSpPr>
      </xdr:nvSpPr>
      <xdr:spPr bwMode="auto">
        <a:xfrm>
          <a:off x="202565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799</xdr:row>
      <xdr:rowOff>0</xdr:rowOff>
    </xdr:from>
    <xdr:to>
      <xdr:col>2</xdr:col>
      <xdr:colOff>304800</xdr:colOff>
      <xdr:row>799</xdr:row>
      <xdr:rowOff>304800</xdr:rowOff>
    </xdr:to>
    <xdr:sp macro="" textlink="">
      <xdr:nvSpPr>
        <xdr:cNvPr id="28419" name="AutoShape 4867" descr="https://adas-server.mobiledrivetech.com/polarion/icons/default/enums/type_spike.gif">
          <a:hlinkClick xmlns:r="http://schemas.openxmlformats.org/officeDocument/2006/relationships" r:id="rId1596" tgtFrame="_blank"/>
          <a:extLst>
            <a:ext uri="{FF2B5EF4-FFF2-40B4-BE49-F238E27FC236}">
              <a16:creationId xmlns:a16="http://schemas.microsoft.com/office/drawing/2014/main" id="{FA1153F8-D295-4BFD-B71C-4A369C39B7F8}"/>
            </a:ext>
          </a:extLst>
        </xdr:cNvPr>
        <xdr:cNvSpPr>
          <a:spLocks noChangeAspect="1" noChangeArrowheads="1"/>
        </xdr:cNvSpPr>
      </xdr:nvSpPr>
      <xdr:spPr bwMode="auto">
        <a:xfrm>
          <a:off x="265430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799</xdr:row>
      <xdr:rowOff>0</xdr:rowOff>
    </xdr:from>
    <xdr:to>
      <xdr:col>3</xdr:col>
      <xdr:colOff>304800</xdr:colOff>
      <xdr:row>799</xdr:row>
      <xdr:rowOff>304800</xdr:rowOff>
    </xdr:to>
    <xdr:sp macro="" textlink="">
      <xdr:nvSpPr>
        <xdr:cNvPr id="28420" name="AutoShape 4868" descr="https://adas-server.mobiledrivetech.com/polarion/icons/default/enums/type_spike.gif">
          <a:hlinkClick xmlns:r="http://schemas.openxmlformats.org/officeDocument/2006/relationships" r:id="rId1596" tgtFrame="_top"/>
          <a:extLst>
            <a:ext uri="{FF2B5EF4-FFF2-40B4-BE49-F238E27FC236}">
              <a16:creationId xmlns:a16="http://schemas.microsoft.com/office/drawing/2014/main" id="{8C88E4B6-589D-4390-8DF5-13967E5AE3A7}"/>
            </a:ext>
          </a:extLst>
        </xdr:cNvPr>
        <xdr:cNvSpPr>
          <a:spLocks noChangeAspect="1" noChangeArrowheads="1"/>
        </xdr:cNvSpPr>
      </xdr:nvSpPr>
      <xdr:spPr bwMode="auto">
        <a:xfrm>
          <a:off x="5797550" y="520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800</xdr:row>
      <xdr:rowOff>0</xdr:rowOff>
    </xdr:from>
    <xdr:to>
      <xdr:col>0</xdr:col>
      <xdr:colOff>304800</xdr:colOff>
      <xdr:row>800</xdr:row>
      <xdr:rowOff>304800</xdr:rowOff>
    </xdr:to>
    <xdr:sp macro="" textlink="">
      <xdr:nvSpPr>
        <xdr:cNvPr id="28421" name="AutoShape 4869" descr="https://adas-server.mobiledrivetech.com/polarion/ria/images/suspect.gif">
          <a:extLst>
            <a:ext uri="{FF2B5EF4-FFF2-40B4-BE49-F238E27FC236}">
              <a16:creationId xmlns:a16="http://schemas.microsoft.com/office/drawing/2014/main" id="{6D26D6DC-58A5-4277-BB71-E03F6B5070C4}"/>
            </a:ext>
          </a:extLst>
        </xdr:cNvPr>
        <xdr:cNvSpPr>
          <a:spLocks noChangeAspect="1" noChangeArrowheads="1"/>
        </xdr:cNvSpPr>
      </xdr:nvSpPr>
      <xdr:spPr bwMode="auto">
        <a:xfrm>
          <a:off x="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800</xdr:row>
      <xdr:rowOff>0</xdr:rowOff>
    </xdr:from>
    <xdr:to>
      <xdr:col>0</xdr:col>
      <xdr:colOff>615950</xdr:colOff>
      <xdr:row>800</xdr:row>
      <xdr:rowOff>304800</xdr:rowOff>
    </xdr:to>
    <xdr:sp macro="" textlink="">
      <xdr:nvSpPr>
        <xdr:cNvPr id="28422" name="AutoShape 4870">
          <a:extLst>
            <a:ext uri="{FF2B5EF4-FFF2-40B4-BE49-F238E27FC236}">
              <a16:creationId xmlns:a16="http://schemas.microsoft.com/office/drawing/2014/main" id="{F51A989C-22BC-4E46-80AE-702ABC19771A}"/>
            </a:ext>
          </a:extLst>
        </xdr:cNvPr>
        <xdr:cNvSpPr>
          <a:spLocks noChangeAspect="1" noChangeArrowheads="1"/>
        </xdr:cNvSpPr>
      </xdr:nvSpPr>
      <xdr:spPr bwMode="auto">
        <a:xfrm>
          <a:off x="31115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800</xdr:row>
      <xdr:rowOff>0</xdr:rowOff>
    </xdr:from>
    <xdr:to>
      <xdr:col>0</xdr:col>
      <xdr:colOff>927100</xdr:colOff>
      <xdr:row>800</xdr:row>
      <xdr:rowOff>304800</xdr:rowOff>
    </xdr:to>
    <xdr:sp macro="" textlink="">
      <xdr:nvSpPr>
        <xdr:cNvPr id="28423" name="AutoShape 4871" descr="https://adas-server.mobiledrivetech.com/polarion/icons/default/enums/type_purple_spec.png">
          <a:hlinkClick xmlns:r="http://schemas.openxmlformats.org/officeDocument/2006/relationships" r:id="rId1597" tgtFrame="_blank"/>
          <a:extLst>
            <a:ext uri="{FF2B5EF4-FFF2-40B4-BE49-F238E27FC236}">
              <a16:creationId xmlns:a16="http://schemas.microsoft.com/office/drawing/2014/main" id="{2A6D2579-9DED-4398-B41E-78D37E7A9FA6}"/>
            </a:ext>
          </a:extLst>
        </xdr:cNvPr>
        <xdr:cNvSpPr>
          <a:spLocks noChangeAspect="1" noChangeArrowheads="1"/>
        </xdr:cNvSpPr>
      </xdr:nvSpPr>
      <xdr:spPr bwMode="auto">
        <a:xfrm>
          <a:off x="62230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800</xdr:row>
      <xdr:rowOff>0</xdr:rowOff>
    </xdr:from>
    <xdr:to>
      <xdr:col>1</xdr:col>
      <xdr:colOff>304800</xdr:colOff>
      <xdr:row>800</xdr:row>
      <xdr:rowOff>304800</xdr:rowOff>
    </xdr:to>
    <xdr:sp macro="" textlink="">
      <xdr:nvSpPr>
        <xdr:cNvPr id="28424" name="AutoShape 4872" descr="https://adas-server.mobiledrivetech.com/polarion/icons/default/enums/type_purple_spec.png">
          <a:hlinkClick xmlns:r="http://schemas.openxmlformats.org/officeDocument/2006/relationships" r:id="rId1597" tgtFrame="_top"/>
          <a:extLst>
            <a:ext uri="{FF2B5EF4-FFF2-40B4-BE49-F238E27FC236}">
              <a16:creationId xmlns:a16="http://schemas.microsoft.com/office/drawing/2014/main" id="{E0608BEB-83F5-443E-A04B-29BC41C580E8}"/>
            </a:ext>
          </a:extLst>
        </xdr:cNvPr>
        <xdr:cNvSpPr>
          <a:spLocks noChangeAspect="1" noChangeArrowheads="1"/>
        </xdr:cNvSpPr>
      </xdr:nvSpPr>
      <xdr:spPr bwMode="auto">
        <a:xfrm>
          <a:off x="202565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800</xdr:row>
      <xdr:rowOff>0</xdr:rowOff>
    </xdr:from>
    <xdr:to>
      <xdr:col>2</xdr:col>
      <xdr:colOff>304800</xdr:colOff>
      <xdr:row>800</xdr:row>
      <xdr:rowOff>304800</xdr:rowOff>
    </xdr:to>
    <xdr:sp macro="" textlink="">
      <xdr:nvSpPr>
        <xdr:cNvPr id="28425" name="AutoShape 4873" descr="https://adas-server.mobiledrivetech.com/polarion/icons/default/enums/type_spike.gif">
          <a:hlinkClick xmlns:r="http://schemas.openxmlformats.org/officeDocument/2006/relationships" r:id="rId1598" tgtFrame="_blank"/>
          <a:extLst>
            <a:ext uri="{FF2B5EF4-FFF2-40B4-BE49-F238E27FC236}">
              <a16:creationId xmlns:a16="http://schemas.microsoft.com/office/drawing/2014/main" id="{F226BD33-FBEC-4670-B387-88D8F653481A}"/>
            </a:ext>
          </a:extLst>
        </xdr:cNvPr>
        <xdr:cNvSpPr>
          <a:spLocks noChangeAspect="1" noChangeArrowheads="1"/>
        </xdr:cNvSpPr>
      </xdr:nvSpPr>
      <xdr:spPr bwMode="auto">
        <a:xfrm>
          <a:off x="265430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800</xdr:row>
      <xdr:rowOff>0</xdr:rowOff>
    </xdr:from>
    <xdr:to>
      <xdr:col>3</xdr:col>
      <xdr:colOff>304800</xdr:colOff>
      <xdr:row>800</xdr:row>
      <xdr:rowOff>304800</xdr:rowOff>
    </xdr:to>
    <xdr:sp macro="" textlink="">
      <xdr:nvSpPr>
        <xdr:cNvPr id="28426" name="AutoShape 4874" descr="https://adas-server.mobiledrivetech.com/polarion/icons/default/enums/type_spike.gif">
          <a:hlinkClick xmlns:r="http://schemas.openxmlformats.org/officeDocument/2006/relationships" r:id="rId1598" tgtFrame="_top"/>
          <a:extLst>
            <a:ext uri="{FF2B5EF4-FFF2-40B4-BE49-F238E27FC236}">
              <a16:creationId xmlns:a16="http://schemas.microsoft.com/office/drawing/2014/main" id="{839F9B83-2D91-464A-B6EE-406B6BE01F3D}"/>
            </a:ext>
          </a:extLst>
        </xdr:cNvPr>
        <xdr:cNvSpPr>
          <a:spLocks noChangeAspect="1" noChangeArrowheads="1"/>
        </xdr:cNvSpPr>
      </xdr:nvSpPr>
      <xdr:spPr bwMode="auto">
        <a:xfrm>
          <a:off x="5797550" y="5212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801</xdr:row>
      <xdr:rowOff>0</xdr:rowOff>
    </xdr:from>
    <xdr:to>
      <xdr:col>0</xdr:col>
      <xdr:colOff>304800</xdr:colOff>
      <xdr:row>801</xdr:row>
      <xdr:rowOff>304800</xdr:rowOff>
    </xdr:to>
    <xdr:sp macro="" textlink="">
      <xdr:nvSpPr>
        <xdr:cNvPr id="28427" name="AutoShape 4875" descr="https://adas-server.mobiledrivetech.com/polarion/ria/images/suspect.gif">
          <a:extLst>
            <a:ext uri="{FF2B5EF4-FFF2-40B4-BE49-F238E27FC236}">
              <a16:creationId xmlns:a16="http://schemas.microsoft.com/office/drawing/2014/main" id="{FE59BB60-A4C6-4EE8-A15A-FFFB03E8EE81}"/>
            </a:ext>
          </a:extLst>
        </xdr:cNvPr>
        <xdr:cNvSpPr>
          <a:spLocks noChangeAspect="1" noChangeArrowheads="1"/>
        </xdr:cNvSpPr>
      </xdr:nvSpPr>
      <xdr:spPr bwMode="auto">
        <a:xfrm>
          <a:off x="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801</xdr:row>
      <xdr:rowOff>0</xdr:rowOff>
    </xdr:from>
    <xdr:to>
      <xdr:col>0</xdr:col>
      <xdr:colOff>615950</xdr:colOff>
      <xdr:row>801</xdr:row>
      <xdr:rowOff>304800</xdr:rowOff>
    </xdr:to>
    <xdr:sp macro="" textlink="">
      <xdr:nvSpPr>
        <xdr:cNvPr id="28428" name="AutoShape 4876">
          <a:extLst>
            <a:ext uri="{FF2B5EF4-FFF2-40B4-BE49-F238E27FC236}">
              <a16:creationId xmlns:a16="http://schemas.microsoft.com/office/drawing/2014/main" id="{EDA12FC1-6AF1-4A2E-8571-0903E05C0042}"/>
            </a:ext>
          </a:extLst>
        </xdr:cNvPr>
        <xdr:cNvSpPr>
          <a:spLocks noChangeAspect="1" noChangeArrowheads="1"/>
        </xdr:cNvSpPr>
      </xdr:nvSpPr>
      <xdr:spPr bwMode="auto">
        <a:xfrm>
          <a:off x="31115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801</xdr:row>
      <xdr:rowOff>0</xdr:rowOff>
    </xdr:from>
    <xdr:to>
      <xdr:col>0</xdr:col>
      <xdr:colOff>927100</xdr:colOff>
      <xdr:row>801</xdr:row>
      <xdr:rowOff>304800</xdr:rowOff>
    </xdr:to>
    <xdr:sp macro="" textlink="">
      <xdr:nvSpPr>
        <xdr:cNvPr id="28429" name="AutoShape 4877" descr="https://adas-server.mobiledrivetech.com/polarion/icons/default/enums/type_purple_spec.png">
          <a:hlinkClick xmlns:r="http://schemas.openxmlformats.org/officeDocument/2006/relationships" r:id="rId1599" tgtFrame="_blank"/>
          <a:extLst>
            <a:ext uri="{FF2B5EF4-FFF2-40B4-BE49-F238E27FC236}">
              <a16:creationId xmlns:a16="http://schemas.microsoft.com/office/drawing/2014/main" id="{A96C5F01-DC07-4E8B-B557-C5D863E8E1AD}"/>
            </a:ext>
          </a:extLst>
        </xdr:cNvPr>
        <xdr:cNvSpPr>
          <a:spLocks noChangeAspect="1" noChangeArrowheads="1"/>
        </xdr:cNvSpPr>
      </xdr:nvSpPr>
      <xdr:spPr bwMode="auto">
        <a:xfrm>
          <a:off x="62230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801</xdr:row>
      <xdr:rowOff>0</xdr:rowOff>
    </xdr:from>
    <xdr:to>
      <xdr:col>1</xdr:col>
      <xdr:colOff>304800</xdr:colOff>
      <xdr:row>801</xdr:row>
      <xdr:rowOff>304800</xdr:rowOff>
    </xdr:to>
    <xdr:sp macro="" textlink="">
      <xdr:nvSpPr>
        <xdr:cNvPr id="28430" name="AutoShape 4878" descr="https://adas-server.mobiledrivetech.com/polarion/icons/default/enums/type_purple_spec.png">
          <a:hlinkClick xmlns:r="http://schemas.openxmlformats.org/officeDocument/2006/relationships" r:id="rId1599" tgtFrame="_top"/>
          <a:extLst>
            <a:ext uri="{FF2B5EF4-FFF2-40B4-BE49-F238E27FC236}">
              <a16:creationId xmlns:a16="http://schemas.microsoft.com/office/drawing/2014/main" id="{E96DC032-0CDC-4527-A822-18092A7B9F03}"/>
            </a:ext>
          </a:extLst>
        </xdr:cNvPr>
        <xdr:cNvSpPr>
          <a:spLocks noChangeAspect="1" noChangeArrowheads="1"/>
        </xdr:cNvSpPr>
      </xdr:nvSpPr>
      <xdr:spPr bwMode="auto">
        <a:xfrm>
          <a:off x="202565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801</xdr:row>
      <xdr:rowOff>0</xdr:rowOff>
    </xdr:from>
    <xdr:to>
      <xdr:col>2</xdr:col>
      <xdr:colOff>304800</xdr:colOff>
      <xdr:row>801</xdr:row>
      <xdr:rowOff>304800</xdr:rowOff>
    </xdr:to>
    <xdr:sp macro="" textlink="">
      <xdr:nvSpPr>
        <xdr:cNvPr id="28431" name="AutoShape 4879" descr="https://adas-server.mobiledrivetech.com/polarion/icons/default/enums/type_spike.gif">
          <a:hlinkClick xmlns:r="http://schemas.openxmlformats.org/officeDocument/2006/relationships" r:id="rId1600" tgtFrame="_blank"/>
          <a:extLst>
            <a:ext uri="{FF2B5EF4-FFF2-40B4-BE49-F238E27FC236}">
              <a16:creationId xmlns:a16="http://schemas.microsoft.com/office/drawing/2014/main" id="{9D252E95-DC94-48F6-875E-5C70A9C94A22}"/>
            </a:ext>
          </a:extLst>
        </xdr:cNvPr>
        <xdr:cNvSpPr>
          <a:spLocks noChangeAspect="1" noChangeArrowheads="1"/>
        </xdr:cNvSpPr>
      </xdr:nvSpPr>
      <xdr:spPr bwMode="auto">
        <a:xfrm>
          <a:off x="265430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801</xdr:row>
      <xdr:rowOff>0</xdr:rowOff>
    </xdr:from>
    <xdr:to>
      <xdr:col>3</xdr:col>
      <xdr:colOff>304800</xdr:colOff>
      <xdr:row>801</xdr:row>
      <xdr:rowOff>304800</xdr:rowOff>
    </xdr:to>
    <xdr:sp macro="" textlink="">
      <xdr:nvSpPr>
        <xdr:cNvPr id="28432" name="AutoShape 4880" descr="https://adas-server.mobiledrivetech.com/polarion/icons/default/enums/type_spike.gif">
          <a:hlinkClick xmlns:r="http://schemas.openxmlformats.org/officeDocument/2006/relationships" r:id="rId1600" tgtFrame="_top"/>
          <a:extLst>
            <a:ext uri="{FF2B5EF4-FFF2-40B4-BE49-F238E27FC236}">
              <a16:creationId xmlns:a16="http://schemas.microsoft.com/office/drawing/2014/main" id="{AF7F16A4-EF83-4FBC-9482-E0296777A7AC}"/>
            </a:ext>
          </a:extLst>
        </xdr:cNvPr>
        <xdr:cNvSpPr>
          <a:spLocks noChangeAspect="1" noChangeArrowheads="1"/>
        </xdr:cNvSpPr>
      </xdr:nvSpPr>
      <xdr:spPr bwMode="auto">
        <a:xfrm>
          <a:off x="5797550" y="52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802</xdr:row>
      <xdr:rowOff>0</xdr:rowOff>
    </xdr:from>
    <xdr:to>
      <xdr:col>0</xdr:col>
      <xdr:colOff>304800</xdr:colOff>
      <xdr:row>802</xdr:row>
      <xdr:rowOff>304800</xdr:rowOff>
    </xdr:to>
    <xdr:sp macro="" textlink="">
      <xdr:nvSpPr>
        <xdr:cNvPr id="28433" name="AutoShape 4881" descr="https://adas-server.mobiledrivetech.com/polarion/ria/images/suspect.gif">
          <a:extLst>
            <a:ext uri="{FF2B5EF4-FFF2-40B4-BE49-F238E27FC236}">
              <a16:creationId xmlns:a16="http://schemas.microsoft.com/office/drawing/2014/main" id="{82071187-52BE-4A70-A76E-01097C5111AF}"/>
            </a:ext>
          </a:extLst>
        </xdr:cNvPr>
        <xdr:cNvSpPr>
          <a:spLocks noChangeAspect="1" noChangeArrowheads="1"/>
        </xdr:cNvSpPr>
      </xdr:nvSpPr>
      <xdr:spPr bwMode="auto">
        <a:xfrm>
          <a:off x="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802</xdr:row>
      <xdr:rowOff>0</xdr:rowOff>
    </xdr:from>
    <xdr:to>
      <xdr:col>0</xdr:col>
      <xdr:colOff>615950</xdr:colOff>
      <xdr:row>802</xdr:row>
      <xdr:rowOff>304800</xdr:rowOff>
    </xdr:to>
    <xdr:sp macro="" textlink="">
      <xdr:nvSpPr>
        <xdr:cNvPr id="28434" name="AutoShape 4882">
          <a:extLst>
            <a:ext uri="{FF2B5EF4-FFF2-40B4-BE49-F238E27FC236}">
              <a16:creationId xmlns:a16="http://schemas.microsoft.com/office/drawing/2014/main" id="{6A3FF436-0C0B-416D-A441-2C132A9E998B}"/>
            </a:ext>
          </a:extLst>
        </xdr:cNvPr>
        <xdr:cNvSpPr>
          <a:spLocks noChangeAspect="1" noChangeArrowheads="1"/>
        </xdr:cNvSpPr>
      </xdr:nvSpPr>
      <xdr:spPr bwMode="auto">
        <a:xfrm>
          <a:off x="31115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802</xdr:row>
      <xdr:rowOff>0</xdr:rowOff>
    </xdr:from>
    <xdr:to>
      <xdr:col>0</xdr:col>
      <xdr:colOff>927100</xdr:colOff>
      <xdr:row>802</xdr:row>
      <xdr:rowOff>304800</xdr:rowOff>
    </xdr:to>
    <xdr:sp macro="" textlink="">
      <xdr:nvSpPr>
        <xdr:cNvPr id="28435" name="AutoShape 4883" descr="https://adas-server.mobiledrivetech.com/polarion/icons/default/enums/type_purple_spec.png">
          <a:hlinkClick xmlns:r="http://schemas.openxmlformats.org/officeDocument/2006/relationships" r:id="rId1601" tgtFrame="_blank"/>
          <a:extLst>
            <a:ext uri="{FF2B5EF4-FFF2-40B4-BE49-F238E27FC236}">
              <a16:creationId xmlns:a16="http://schemas.microsoft.com/office/drawing/2014/main" id="{572A520A-302A-45D9-BD0C-C41178E16CBF}"/>
            </a:ext>
          </a:extLst>
        </xdr:cNvPr>
        <xdr:cNvSpPr>
          <a:spLocks noChangeAspect="1" noChangeArrowheads="1"/>
        </xdr:cNvSpPr>
      </xdr:nvSpPr>
      <xdr:spPr bwMode="auto">
        <a:xfrm>
          <a:off x="62230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802</xdr:row>
      <xdr:rowOff>0</xdr:rowOff>
    </xdr:from>
    <xdr:to>
      <xdr:col>1</xdr:col>
      <xdr:colOff>304800</xdr:colOff>
      <xdr:row>802</xdr:row>
      <xdr:rowOff>304800</xdr:rowOff>
    </xdr:to>
    <xdr:sp macro="" textlink="">
      <xdr:nvSpPr>
        <xdr:cNvPr id="28436" name="AutoShape 4884" descr="https://adas-server.mobiledrivetech.com/polarion/icons/default/enums/type_purple_spec.png">
          <a:hlinkClick xmlns:r="http://schemas.openxmlformats.org/officeDocument/2006/relationships" r:id="rId1601" tgtFrame="_top"/>
          <a:extLst>
            <a:ext uri="{FF2B5EF4-FFF2-40B4-BE49-F238E27FC236}">
              <a16:creationId xmlns:a16="http://schemas.microsoft.com/office/drawing/2014/main" id="{91ABDBB1-733D-4084-BE99-A4C1F716A415}"/>
            </a:ext>
          </a:extLst>
        </xdr:cNvPr>
        <xdr:cNvSpPr>
          <a:spLocks noChangeAspect="1" noChangeArrowheads="1"/>
        </xdr:cNvSpPr>
      </xdr:nvSpPr>
      <xdr:spPr bwMode="auto">
        <a:xfrm>
          <a:off x="202565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802</xdr:row>
      <xdr:rowOff>0</xdr:rowOff>
    </xdr:from>
    <xdr:to>
      <xdr:col>2</xdr:col>
      <xdr:colOff>304800</xdr:colOff>
      <xdr:row>802</xdr:row>
      <xdr:rowOff>304800</xdr:rowOff>
    </xdr:to>
    <xdr:sp macro="" textlink="">
      <xdr:nvSpPr>
        <xdr:cNvPr id="28437" name="AutoShape 4885" descr="https://adas-server.mobiledrivetech.com/polarion/icons/default/enums/type_spike.gif">
          <a:hlinkClick xmlns:r="http://schemas.openxmlformats.org/officeDocument/2006/relationships" r:id="rId1602" tgtFrame="_blank"/>
          <a:extLst>
            <a:ext uri="{FF2B5EF4-FFF2-40B4-BE49-F238E27FC236}">
              <a16:creationId xmlns:a16="http://schemas.microsoft.com/office/drawing/2014/main" id="{F95A89F4-0A17-4DBB-BACD-F54858075361}"/>
            </a:ext>
          </a:extLst>
        </xdr:cNvPr>
        <xdr:cNvSpPr>
          <a:spLocks noChangeAspect="1" noChangeArrowheads="1"/>
        </xdr:cNvSpPr>
      </xdr:nvSpPr>
      <xdr:spPr bwMode="auto">
        <a:xfrm>
          <a:off x="265430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802</xdr:row>
      <xdr:rowOff>0</xdr:rowOff>
    </xdr:from>
    <xdr:to>
      <xdr:col>3</xdr:col>
      <xdr:colOff>304800</xdr:colOff>
      <xdr:row>802</xdr:row>
      <xdr:rowOff>304800</xdr:rowOff>
    </xdr:to>
    <xdr:sp macro="" textlink="">
      <xdr:nvSpPr>
        <xdr:cNvPr id="28438" name="AutoShape 4886" descr="https://adas-server.mobiledrivetech.com/polarion/icons/default/enums/type_spike.gif">
          <a:hlinkClick xmlns:r="http://schemas.openxmlformats.org/officeDocument/2006/relationships" r:id="rId1602" tgtFrame="_top"/>
          <a:extLst>
            <a:ext uri="{FF2B5EF4-FFF2-40B4-BE49-F238E27FC236}">
              <a16:creationId xmlns:a16="http://schemas.microsoft.com/office/drawing/2014/main" id="{FD7114CB-FF74-4D6C-9A41-94E41A27A7D4}"/>
            </a:ext>
          </a:extLst>
        </xdr:cNvPr>
        <xdr:cNvSpPr>
          <a:spLocks noChangeAspect="1" noChangeArrowheads="1"/>
        </xdr:cNvSpPr>
      </xdr:nvSpPr>
      <xdr:spPr bwMode="auto">
        <a:xfrm>
          <a:off x="579755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803</xdr:row>
      <xdr:rowOff>0</xdr:rowOff>
    </xdr:from>
    <xdr:to>
      <xdr:col>0</xdr:col>
      <xdr:colOff>304800</xdr:colOff>
      <xdr:row>803</xdr:row>
      <xdr:rowOff>304800</xdr:rowOff>
    </xdr:to>
    <xdr:sp macro="" textlink="">
      <xdr:nvSpPr>
        <xdr:cNvPr id="28439" name="AutoShape 4887" descr="https://adas-server.mobiledrivetech.com/polarion/ria/images/suspect.gif">
          <a:extLst>
            <a:ext uri="{FF2B5EF4-FFF2-40B4-BE49-F238E27FC236}">
              <a16:creationId xmlns:a16="http://schemas.microsoft.com/office/drawing/2014/main" id="{45084CD3-5D11-491C-9DA5-791F6686EEDB}"/>
            </a:ext>
          </a:extLst>
        </xdr:cNvPr>
        <xdr:cNvSpPr>
          <a:spLocks noChangeAspect="1" noChangeArrowheads="1"/>
        </xdr:cNvSpPr>
      </xdr:nvSpPr>
      <xdr:spPr bwMode="auto">
        <a:xfrm>
          <a:off x="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803</xdr:row>
      <xdr:rowOff>0</xdr:rowOff>
    </xdr:from>
    <xdr:to>
      <xdr:col>0</xdr:col>
      <xdr:colOff>615950</xdr:colOff>
      <xdr:row>803</xdr:row>
      <xdr:rowOff>304800</xdr:rowOff>
    </xdr:to>
    <xdr:sp macro="" textlink="">
      <xdr:nvSpPr>
        <xdr:cNvPr id="28440" name="AutoShape 4888">
          <a:extLst>
            <a:ext uri="{FF2B5EF4-FFF2-40B4-BE49-F238E27FC236}">
              <a16:creationId xmlns:a16="http://schemas.microsoft.com/office/drawing/2014/main" id="{0028829A-0DD1-43C3-B451-F7120E1F40C7}"/>
            </a:ext>
          </a:extLst>
        </xdr:cNvPr>
        <xdr:cNvSpPr>
          <a:spLocks noChangeAspect="1" noChangeArrowheads="1"/>
        </xdr:cNvSpPr>
      </xdr:nvSpPr>
      <xdr:spPr bwMode="auto">
        <a:xfrm>
          <a:off x="31115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803</xdr:row>
      <xdr:rowOff>0</xdr:rowOff>
    </xdr:from>
    <xdr:to>
      <xdr:col>0</xdr:col>
      <xdr:colOff>927100</xdr:colOff>
      <xdr:row>803</xdr:row>
      <xdr:rowOff>304800</xdr:rowOff>
    </xdr:to>
    <xdr:sp macro="" textlink="">
      <xdr:nvSpPr>
        <xdr:cNvPr id="28441" name="AutoShape 4889" descr="https://adas-server.mobiledrivetech.com/polarion/icons/default/enums/type_purple_spec.png">
          <a:hlinkClick xmlns:r="http://schemas.openxmlformats.org/officeDocument/2006/relationships" r:id="rId1603" tgtFrame="_blank"/>
          <a:extLst>
            <a:ext uri="{FF2B5EF4-FFF2-40B4-BE49-F238E27FC236}">
              <a16:creationId xmlns:a16="http://schemas.microsoft.com/office/drawing/2014/main" id="{DB9FDF7F-4596-466E-80E2-85D1F0317181}"/>
            </a:ext>
          </a:extLst>
        </xdr:cNvPr>
        <xdr:cNvSpPr>
          <a:spLocks noChangeAspect="1" noChangeArrowheads="1"/>
        </xdr:cNvSpPr>
      </xdr:nvSpPr>
      <xdr:spPr bwMode="auto">
        <a:xfrm>
          <a:off x="62230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803</xdr:row>
      <xdr:rowOff>0</xdr:rowOff>
    </xdr:from>
    <xdr:to>
      <xdr:col>1</xdr:col>
      <xdr:colOff>304800</xdr:colOff>
      <xdr:row>803</xdr:row>
      <xdr:rowOff>304800</xdr:rowOff>
    </xdr:to>
    <xdr:sp macro="" textlink="">
      <xdr:nvSpPr>
        <xdr:cNvPr id="28442" name="AutoShape 4890" descr="https://adas-server.mobiledrivetech.com/polarion/icons/default/enums/type_purple_spec.png">
          <a:hlinkClick xmlns:r="http://schemas.openxmlformats.org/officeDocument/2006/relationships" r:id="rId1603" tgtFrame="_top"/>
          <a:extLst>
            <a:ext uri="{FF2B5EF4-FFF2-40B4-BE49-F238E27FC236}">
              <a16:creationId xmlns:a16="http://schemas.microsoft.com/office/drawing/2014/main" id="{2CC73C4E-84A8-48DF-AC0A-D3FC7E0BA14A}"/>
            </a:ext>
          </a:extLst>
        </xdr:cNvPr>
        <xdr:cNvSpPr>
          <a:spLocks noChangeAspect="1" noChangeArrowheads="1"/>
        </xdr:cNvSpPr>
      </xdr:nvSpPr>
      <xdr:spPr bwMode="auto">
        <a:xfrm>
          <a:off x="202565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803</xdr:row>
      <xdr:rowOff>0</xdr:rowOff>
    </xdr:from>
    <xdr:to>
      <xdr:col>2</xdr:col>
      <xdr:colOff>304800</xdr:colOff>
      <xdr:row>803</xdr:row>
      <xdr:rowOff>304800</xdr:rowOff>
    </xdr:to>
    <xdr:sp macro="" textlink="">
      <xdr:nvSpPr>
        <xdr:cNvPr id="28443" name="AutoShape 4891" descr="https://adas-server.mobiledrivetech.com/polarion/icons/default/enums/type_spike.gif">
          <a:hlinkClick xmlns:r="http://schemas.openxmlformats.org/officeDocument/2006/relationships" r:id="rId1604" tgtFrame="_blank"/>
          <a:extLst>
            <a:ext uri="{FF2B5EF4-FFF2-40B4-BE49-F238E27FC236}">
              <a16:creationId xmlns:a16="http://schemas.microsoft.com/office/drawing/2014/main" id="{90A65043-3129-41B5-B6B0-A3446ABAD9BC}"/>
            </a:ext>
          </a:extLst>
        </xdr:cNvPr>
        <xdr:cNvSpPr>
          <a:spLocks noChangeAspect="1" noChangeArrowheads="1"/>
        </xdr:cNvSpPr>
      </xdr:nvSpPr>
      <xdr:spPr bwMode="auto">
        <a:xfrm>
          <a:off x="265430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803</xdr:row>
      <xdr:rowOff>0</xdr:rowOff>
    </xdr:from>
    <xdr:to>
      <xdr:col>3</xdr:col>
      <xdr:colOff>304800</xdr:colOff>
      <xdr:row>803</xdr:row>
      <xdr:rowOff>304800</xdr:rowOff>
    </xdr:to>
    <xdr:sp macro="" textlink="">
      <xdr:nvSpPr>
        <xdr:cNvPr id="28444" name="AutoShape 4892" descr="https://adas-server.mobiledrivetech.com/polarion/icons/default/enums/type_spike.gif">
          <a:hlinkClick xmlns:r="http://schemas.openxmlformats.org/officeDocument/2006/relationships" r:id="rId1604" tgtFrame="_top"/>
          <a:extLst>
            <a:ext uri="{FF2B5EF4-FFF2-40B4-BE49-F238E27FC236}">
              <a16:creationId xmlns:a16="http://schemas.microsoft.com/office/drawing/2014/main" id="{3F4A8DB6-5E22-4DA4-8037-3E84DDA6CBCC}"/>
            </a:ext>
          </a:extLst>
        </xdr:cNvPr>
        <xdr:cNvSpPr>
          <a:spLocks noChangeAspect="1" noChangeArrowheads="1"/>
        </xdr:cNvSpPr>
      </xdr:nvSpPr>
      <xdr:spPr bwMode="auto">
        <a:xfrm>
          <a:off x="5797550" y="5232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804</xdr:row>
      <xdr:rowOff>0</xdr:rowOff>
    </xdr:from>
    <xdr:to>
      <xdr:col>0</xdr:col>
      <xdr:colOff>304800</xdr:colOff>
      <xdr:row>804</xdr:row>
      <xdr:rowOff>304800</xdr:rowOff>
    </xdr:to>
    <xdr:sp macro="" textlink="">
      <xdr:nvSpPr>
        <xdr:cNvPr id="28445" name="AutoShape 4893" descr="https://adas-server.mobiledrivetech.com/polarion/ria/images/suspect.gif">
          <a:extLst>
            <a:ext uri="{FF2B5EF4-FFF2-40B4-BE49-F238E27FC236}">
              <a16:creationId xmlns:a16="http://schemas.microsoft.com/office/drawing/2014/main" id="{3FC556E1-64B8-4EFF-A4D3-2C0DD885E6CE}"/>
            </a:ext>
          </a:extLst>
        </xdr:cNvPr>
        <xdr:cNvSpPr>
          <a:spLocks noChangeAspect="1" noChangeArrowheads="1"/>
        </xdr:cNvSpPr>
      </xdr:nvSpPr>
      <xdr:spPr bwMode="auto">
        <a:xfrm>
          <a:off x="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804</xdr:row>
      <xdr:rowOff>0</xdr:rowOff>
    </xdr:from>
    <xdr:to>
      <xdr:col>0</xdr:col>
      <xdr:colOff>615950</xdr:colOff>
      <xdr:row>804</xdr:row>
      <xdr:rowOff>304800</xdr:rowOff>
    </xdr:to>
    <xdr:sp macro="" textlink="">
      <xdr:nvSpPr>
        <xdr:cNvPr id="28446" name="AutoShape 4894">
          <a:extLst>
            <a:ext uri="{FF2B5EF4-FFF2-40B4-BE49-F238E27FC236}">
              <a16:creationId xmlns:a16="http://schemas.microsoft.com/office/drawing/2014/main" id="{6FA6D726-35F3-4DEA-AA72-7748F8F90679}"/>
            </a:ext>
          </a:extLst>
        </xdr:cNvPr>
        <xdr:cNvSpPr>
          <a:spLocks noChangeAspect="1" noChangeArrowheads="1"/>
        </xdr:cNvSpPr>
      </xdr:nvSpPr>
      <xdr:spPr bwMode="auto">
        <a:xfrm>
          <a:off x="31115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804</xdr:row>
      <xdr:rowOff>0</xdr:rowOff>
    </xdr:from>
    <xdr:to>
      <xdr:col>0</xdr:col>
      <xdr:colOff>927100</xdr:colOff>
      <xdr:row>804</xdr:row>
      <xdr:rowOff>304800</xdr:rowOff>
    </xdr:to>
    <xdr:sp macro="" textlink="">
      <xdr:nvSpPr>
        <xdr:cNvPr id="28447" name="AutoShape 4895" descr="https://adas-server.mobiledrivetech.com/polarion/icons/default/enums/type_purple_spec.png">
          <a:hlinkClick xmlns:r="http://schemas.openxmlformats.org/officeDocument/2006/relationships" r:id="rId1605" tgtFrame="_blank"/>
          <a:extLst>
            <a:ext uri="{FF2B5EF4-FFF2-40B4-BE49-F238E27FC236}">
              <a16:creationId xmlns:a16="http://schemas.microsoft.com/office/drawing/2014/main" id="{4F93E3C4-C034-4E05-84D1-60752EA01419}"/>
            </a:ext>
          </a:extLst>
        </xdr:cNvPr>
        <xdr:cNvSpPr>
          <a:spLocks noChangeAspect="1" noChangeArrowheads="1"/>
        </xdr:cNvSpPr>
      </xdr:nvSpPr>
      <xdr:spPr bwMode="auto">
        <a:xfrm>
          <a:off x="62230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804</xdr:row>
      <xdr:rowOff>0</xdr:rowOff>
    </xdr:from>
    <xdr:to>
      <xdr:col>1</xdr:col>
      <xdr:colOff>304800</xdr:colOff>
      <xdr:row>804</xdr:row>
      <xdr:rowOff>304800</xdr:rowOff>
    </xdr:to>
    <xdr:sp macro="" textlink="">
      <xdr:nvSpPr>
        <xdr:cNvPr id="28448" name="AutoShape 4896" descr="https://adas-server.mobiledrivetech.com/polarion/icons/default/enums/type_purple_spec.png">
          <a:hlinkClick xmlns:r="http://schemas.openxmlformats.org/officeDocument/2006/relationships" r:id="rId1605" tgtFrame="_top"/>
          <a:extLst>
            <a:ext uri="{FF2B5EF4-FFF2-40B4-BE49-F238E27FC236}">
              <a16:creationId xmlns:a16="http://schemas.microsoft.com/office/drawing/2014/main" id="{A6786416-5C4D-4900-99EE-E5BEB0AC8E39}"/>
            </a:ext>
          </a:extLst>
        </xdr:cNvPr>
        <xdr:cNvSpPr>
          <a:spLocks noChangeAspect="1" noChangeArrowheads="1"/>
        </xdr:cNvSpPr>
      </xdr:nvSpPr>
      <xdr:spPr bwMode="auto">
        <a:xfrm>
          <a:off x="202565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804</xdr:row>
      <xdr:rowOff>0</xdr:rowOff>
    </xdr:from>
    <xdr:to>
      <xdr:col>2</xdr:col>
      <xdr:colOff>304800</xdr:colOff>
      <xdr:row>804</xdr:row>
      <xdr:rowOff>304800</xdr:rowOff>
    </xdr:to>
    <xdr:sp macro="" textlink="">
      <xdr:nvSpPr>
        <xdr:cNvPr id="28449" name="AutoShape 4897" descr="https://adas-server.mobiledrivetech.com/polarion/icons/default/enums/type_spike.gif">
          <a:hlinkClick xmlns:r="http://schemas.openxmlformats.org/officeDocument/2006/relationships" r:id="rId1606" tgtFrame="_blank"/>
          <a:extLst>
            <a:ext uri="{FF2B5EF4-FFF2-40B4-BE49-F238E27FC236}">
              <a16:creationId xmlns:a16="http://schemas.microsoft.com/office/drawing/2014/main" id="{A38F62F4-93BE-42E4-BDA8-4AE4141645AF}"/>
            </a:ext>
          </a:extLst>
        </xdr:cNvPr>
        <xdr:cNvSpPr>
          <a:spLocks noChangeAspect="1" noChangeArrowheads="1"/>
        </xdr:cNvSpPr>
      </xdr:nvSpPr>
      <xdr:spPr bwMode="auto">
        <a:xfrm>
          <a:off x="265430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804</xdr:row>
      <xdr:rowOff>0</xdr:rowOff>
    </xdr:from>
    <xdr:to>
      <xdr:col>3</xdr:col>
      <xdr:colOff>304800</xdr:colOff>
      <xdr:row>804</xdr:row>
      <xdr:rowOff>304800</xdr:rowOff>
    </xdr:to>
    <xdr:sp macro="" textlink="">
      <xdr:nvSpPr>
        <xdr:cNvPr id="28450" name="AutoShape 4898" descr="https://adas-server.mobiledrivetech.com/polarion/icons/default/enums/type_spike.gif">
          <a:hlinkClick xmlns:r="http://schemas.openxmlformats.org/officeDocument/2006/relationships" r:id="rId1606" tgtFrame="_top"/>
          <a:extLst>
            <a:ext uri="{FF2B5EF4-FFF2-40B4-BE49-F238E27FC236}">
              <a16:creationId xmlns:a16="http://schemas.microsoft.com/office/drawing/2014/main" id="{409BBE2A-8F05-49D5-BDD2-A6EDE4193E55}"/>
            </a:ext>
          </a:extLst>
        </xdr:cNvPr>
        <xdr:cNvSpPr>
          <a:spLocks noChangeAspect="1" noChangeArrowheads="1"/>
        </xdr:cNvSpPr>
      </xdr:nvSpPr>
      <xdr:spPr bwMode="auto">
        <a:xfrm>
          <a:off x="5797550" y="523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805</xdr:row>
      <xdr:rowOff>0</xdr:rowOff>
    </xdr:from>
    <xdr:to>
      <xdr:col>0</xdr:col>
      <xdr:colOff>304800</xdr:colOff>
      <xdr:row>805</xdr:row>
      <xdr:rowOff>304800</xdr:rowOff>
    </xdr:to>
    <xdr:sp macro="" textlink="">
      <xdr:nvSpPr>
        <xdr:cNvPr id="28451" name="AutoShape 4899" descr="https://adas-server.mobiledrivetech.com/polarion/ria/images/suspect.gif">
          <a:extLst>
            <a:ext uri="{FF2B5EF4-FFF2-40B4-BE49-F238E27FC236}">
              <a16:creationId xmlns:a16="http://schemas.microsoft.com/office/drawing/2014/main" id="{8D66D2DA-C6BE-4467-B770-8730C83CAC9E}"/>
            </a:ext>
          </a:extLst>
        </xdr:cNvPr>
        <xdr:cNvSpPr>
          <a:spLocks noChangeAspect="1" noChangeArrowheads="1"/>
        </xdr:cNvSpPr>
      </xdr:nvSpPr>
      <xdr:spPr bwMode="auto">
        <a:xfrm>
          <a:off x="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805</xdr:row>
      <xdr:rowOff>0</xdr:rowOff>
    </xdr:from>
    <xdr:to>
      <xdr:col>0</xdr:col>
      <xdr:colOff>615950</xdr:colOff>
      <xdr:row>805</xdr:row>
      <xdr:rowOff>304800</xdr:rowOff>
    </xdr:to>
    <xdr:sp macro="" textlink="">
      <xdr:nvSpPr>
        <xdr:cNvPr id="28452" name="AutoShape 4900">
          <a:extLst>
            <a:ext uri="{FF2B5EF4-FFF2-40B4-BE49-F238E27FC236}">
              <a16:creationId xmlns:a16="http://schemas.microsoft.com/office/drawing/2014/main" id="{B3F79792-2892-49F3-820A-7D855DE6826B}"/>
            </a:ext>
          </a:extLst>
        </xdr:cNvPr>
        <xdr:cNvSpPr>
          <a:spLocks noChangeAspect="1" noChangeArrowheads="1"/>
        </xdr:cNvSpPr>
      </xdr:nvSpPr>
      <xdr:spPr bwMode="auto">
        <a:xfrm>
          <a:off x="31115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805</xdr:row>
      <xdr:rowOff>0</xdr:rowOff>
    </xdr:from>
    <xdr:to>
      <xdr:col>0</xdr:col>
      <xdr:colOff>927100</xdr:colOff>
      <xdr:row>805</xdr:row>
      <xdr:rowOff>304800</xdr:rowOff>
    </xdr:to>
    <xdr:sp macro="" textlink="">
      <xdr:nvSpPr>
        <xdr:cNvPr id="28453" name="AutoShape 4901" descr="https://adas-server.mobiledrivetech.com/polarion/icons/default/enums/type_purple_spec.png">
          <a:hlinkClick xmlns:r="http://schemas.openxmlformats.org/officeDocument/2006/relationships" r:id="rId1607" tgtFrame="_blank"/>
          <a:extLst>
            <a:ext uri="{FF2B5EF4-FFF2-40B4-BE49-F238E27FC236}">
              <a16:creationId xmlns:a16="http://schemas.microsoft.com/office/drawing/2014/main" id="{D1194934-A381-4D01-ACB1-AC79122A5177}"/>
            </a:ext>
          </a:extLst>
        </xdr:cNvPr>
        <xdr:cNvSpPr>
          <a:spLocks noChangeAspect="1" noChangeArrowheads="1"/>
        </xdr:cNvSpPr>
      </xdr:nvSpPr>
      <xdr:spPr bwMode="auto">
        <a:xfrm>
          <a:off x="62230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805</xdr:row>
      <xdr:rowOff>0</xdr:rowOff>
    </xdr:from>
    <xdr:to>
      <xdr:col>1</xdr:col>
      <xdr:colOff>304800</xdr:colOff>
      <xdr:row>805</xdr:row>
      <xdr:rowOff>304800</xdr:rowOff>
    </xdr:to>
    <xdr:sp macro="" textlink="">
      <xdr:nvSpPr>
        <xdr:cNvPr id="28454" name="AutoShape 4902" descr="https://adas-server.mobiledrivetech.com/polarion/icons/default/enums/type_purple_spec.png">
          <a:hlinkClick xmlns:r="http://schemas.openxmlformats.org/officeDocument/2006/relationships" r:id="rId1607" tgtFrame="_top"/>
          <a:extLst>
            <a:ext uri="{FF2B5EF4-FFF2-40B4-BE49-F238E27FC236}">
              <a16:creationId xmlns:a16="http://schemas.microsoft.com/office/drawing/2014/main" id="{A20A334D-70A5-4C7B-9B8F-D9854990CE2A}"/>
            </a:ext>
          </a:extLst>
        </xdr:cNvPr>
        <xdr:cNvSpPr>
          <a:spLocks noChangeAspect="1" noChangeArrowheads="1"/>
        </xdr:cNvSpPr>
      </xdr:nvSpPr>
      <xdr:spPr bwMode="auto">
        <a:xfrm>
          <a:off x="202565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805</xdr:row>
      <xdr:rowOff>0</xdr:rowOff>
    </xdr:from>
    <xdr:to>
      <xdr:col>2</xdr:col>
      <xdr:colOff>304800</xdr:colOff>
      <xdr:row>805</xdr:row>
      <xdr:rowOff>304800</xdr:rowOff>
    </xdr:to>
    <xdr:sp macro="" textlink="">
      <xdr:nvSpPr>
        <xdr:cNvPr id="28455" name="AutoShape 4903" descr="https://adas-server.mobiledrivetech.com/polarion/icons/default/enums/type_spike.gif">
          <a:hlinkClick xmlns:r="http://schemas.openxmlformats.org/officeDocument/2006/relationships" r:id="rId1608" tgtFrame="_blank"/>
          <a:extLst>
            <a:ext uri="{FF2B5EF4-FFF2-40B4-BE49-F238E27FC236}">
              <a16:creationId xmlns:a16="http://schemas.microsoft.com/office/drawing/2014/main" id="{EA27E14B-8E5B-42F3-861D-AFD0F10204A7}"/>
            </a:ext>
          </a:extLst>
        </xdr:cNvPr>
        <xdr:cNvSpPr>
          <a:spLocks noChangeAspect="1" noChangeArrowheads="1"/>
        </xdr:cNvSpPr>
      </xdr:nvSpPr>
      <xdr:spPr bwMode="auto">
        <a:xfrm>
          <a:off x="265430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805</xdr:row>
      <xdr:rowOff>0</xdr:rowOff>
    </xdr:from>
    <xdr:to>
      <xdr:col>3</xdr:col>
      <xdr:colOff>304800</xdr:colOff>
      <xdr:row>805</xdr:row>
      <xdr:rowOff>304800</xdr:rowOff>
    </xdr:to>
    <xdr:sp macro="" textlink="">
      <xdr:nvSpPr>
        <xdr:cNvPr id="28456" name="AutoShape 4904" descr="https://adas-server.mobiledrivetech.com/polarion/icons/default/enums/type_spike.gif">
          <a:hlinkClick xmlns:r="http://schemas.openxmlformats.org/officeDocument/2006/relationships" r:id="rId1608" tgtFrame="_top"/>
          <a:extLst>
            <a:ext uri="{FF2B5EF4-FFF2-40B4-BE49-F238E27FC236}">
              <a16:creationId xmlns:a16="http://schemas.microsoft.com/office/drawing/2014/main" id="{E8507802-0FE2-400D-8A58-A2452735EEC9}"/>
            </a:ext>
          </a:extLst>
        </xdr:cNvPr>
        <xdr:cNvSpPr>
          <a:spLocks noChangeAspect="1" noChangeArrowheads="1"/>
        </xdr:cNvSpPr>
      </xdr:nvSpPr>
      <xdr:spPr bwMode="auto">
        <a:xfrm>
          <a:off x="5797550" y="5245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806</xdr:row>
      <xdr:rowOff>0</xdr:rowOff>
    </xdr:from>
    <xdr:to>
      <xdr:col>0</xdr:col>
      <xdr:colOff>304800</xdr:colOff>
      <xdr:row>806</xdr:row>
      <xdr:rowOff>304800</xdr:rowOff>
    </xdr:to>
    <xdr:sp macro="" textlink="">
      <xdr:nvSpPr>
        <xdr:cNvPr id="28457" name="AutoShape 4905" descr="https://adas-server.mobiledrivetech.com/polarion/ria/images/suspect.gif">
          <a:extLst>
            <a:ext uri="{FF2B5EF4-FFF2-40B4-BE49-F238E27FC236}">
              <a16:creationId xmlns:a16="http://schemas.microsoft.com/office/drawing/2014/main" id="{DC2584E3-FA7B-4964-A171-2EB651F76060}"/>
            </a:ext>
          </a:extLst>
        </xdr:cNvPr>
        <xdr:cNvSpPr>
          <a:spLocks noChangeAspect="1" noChangeArrowheads="1"/>
        </xdr:cNvSpPr>
      </xdr:nvSpPr>
      <xdr:spPr bwMode="auto">
        <a:xfrm>
          <a:off x="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806</xdr:row>
      <xdr:rowOff>0</xdr:rowOff>
    </xdr:from>
    <xdr:to>
      <xdr:col>0</xdr:col>
      <xdr:colOff>615950</xdr:colOff>
      <xdr:row>806</xdr:row>
      <xdr:rowOff>304800</xdr:rowOff>
    </xdr:to>
    <xdr:sp macro="" textlink="">
      <xdr:nvSpPr>
        <xdr:cNvPr id="28458" name="AutoShape 4906">
          <a:extLst>
            <a:ext uri="{FF2B5EF4-FFF2-40B4-BE49-F238E27FC236}">
              <a16:creationId xmlns:a16="http://schemas.microsoft.com/office/drawing/2014/main" id="{B3660323-9EEC-48AF-AA0A-D559A4A28772}"/>
            </a:ext>
          </a:extLst>
        </xdr:cNvPr>
        <xdr:cNvSpPr>
          <a:spLocks noChangeAspect="1" noChangeArrowheads="1"/>
        </xdr:cNvSpPr>
      </xdr:nvSpPr>
      <xdr:spPr bwMode="auto">
        <a:xfrm>
          <a:off x="31115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806</xdr:row>
      <xdr:rowOff>0</xdr:rowOff>
    </xdr:from>
    <xdr:to>
      <xdr:col>0</xdr:col>
      <xdr:colOff>927100</xdr:colOff>
      <xdr:row>806</xdr:row>
      <xdr:rowOff>304800</xdr:rowOff>
    </xdr:to>
    <xdr:sp macro="" textlink="">
      <xdr:nvSpPr>
        <xdr:cNvPr id="28459" name="AutoShape 4907" descr="https://adas-server.mobiledrivetech.com/polarion/icons/default/enums/type_purple_spec.png">
          <a:hlinkClick xmlns:r="http://schemas.openxmlformats.org/officeDocument/2006/relationships" r:id="rId1609" tgtFrame="_blank"/>
          <a:extLst>
            <a:ext uri="{FF2B5EF4-FFF2-40B4-BE49-F238E27FC236}">
              <a16:creationId xmlns:a16="http://schemas.microsoft.com/office/drawing/2014/main" id="{EA468416-50D8-4AF6-B033-54901D00D6D2}"/>
            </a:ext>
          </a:extLst>
        </xdr:cNvPr>
        <xdr:cNvSpPr>
          <a:spLocks noChangeAspect="1" noChangeArrowheads="1"/>
        </xdr:cNvSpPr>
      </xdr:nvSpPr>
      <xdr:spPr bwMode="auto">
        <a:xfrm>
          <a:off x="62230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806</xdr:row>
      <xdr:rowOff>0</xdr:rowOff>
    </xdr:from>
    <xdr:to>
      <xdr:col>1</xdr:col>
      <xdr:colOff>304800</xdr:colOff>
      <xdr:row>806</xdr:row>
      <xdr:rowOff>304800</xdr:rowOff>
    </xdr:to>
    <xdr:sp macro="" textlink="">
      <xdr:nvSpPr>
        <xdr:cNvPr id="28460" name="AutoShape 4908" descr="https://adas-server.mobiledrivetech.com/polarion/icons/default/enums/type_purple_spec.png">
          <a:hlinkClick xmlns:r="http://schemas.openxmlformats.org/officeDocument/2006/relationships" r:id="rId1609" tgtFrame="_top"/>
          <a:extLst>
            <a:ext uri="{FF2B5EF4-FFF2-40B4-BE49-F238E27FC236}">
              <a16:creationId xmlns:a16="http://schemas.microsoft.com/office/drawing/2014/main" id="{D126D7C4-A5F7-40C9-8723-A133794579F6}"/>
            </a:ext>
          </a:extLst>
        </xdr:cNvPr>
        <xdr:cNvSpPr>
          <a:spLocks noChangeAspect="1" noChangeArrowheads="1"/>
        </xdr:cNvSpPr>
      </xdr:nvSpPr>
      <xdr:spPr bwMode="auto">
        <a:xfrm>
          <a:off x="202565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806</xdr:row>
      <xdr:rowOff>0</xdr:rowOff>
    </xdr:from>
    <xdr:to>
      <xdr:col>2</xdr:col>
      <xdr:colOff>304800</xdr:colOff>
      <xdr:row>806</xdr:row>
      <xdr:rowOff>304800</xdr:rowOff>
    </xdr:to>
    <xdr:sp macro="" textlink="">
      <xdr:nvSpPr>
        <xdr:cNvPr id="28461" name="AutoShape 4909" descr="https://adas-server.mobiledrivetech.com/polarion/icons/default/enums/type_spike.gif">
          <a:hlinkClick xmlns:r="http://schemas.openxmlformats.org/officeDocument/2006/relationships" r:id="rId1610" tgtFrame="_blank"/>
          <a:extLst>
            <a:ext uri="{FF2B5EF4-FFF2-40B4-BE49-F238E27FC236}">
              <a16:creationId xmlns:a16="http://schemas.microsoft.com/office/drawing/2014/main" id="{BAFC5C2A-59E2-4472-8672-8CF20BC32F26}"/>
            </a:ext>
          </a:extLst>
        </xdr:cNvPr>
        <xdr:cNvSpPr>
          <a:spLocks noChangeAspect="1" noChangeArrowheads="1"/>
        </xdr:cNvSpPr>
      </xdr:nvSpPr>
      <xdr:spPr bwMode="auto">
        <a:xfrm>
          <a:off x="265430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806</xdr:row>
      <xdr:rowOff>0</xdr:rowOff>
    </xdr:from>
    <xdr:to>
      <xdr:col>3</xdr:col>
      <xdr:colOff>304800</xdr:colOff>
      <xdr:row>806</xdr:row>
      <xdr:rowOff>304800</xdr:rowOff>
    </xdr:to>
    <xdr:sp macro="" textlink="">
      <xdr:nvSpPr>
        <xdr:cNvPr id="28462" name="AutoShape 4910" descr="https://adas-server.mobiledrivetech.com/polarion/icons/default/enums/type_spike.gif">
          <a:hlinkClick xmlns:r="http://schemas.openxmlformats.org/officeDocument/2006/relationships" r:id="rId1610" tgtFrame="_top"/>
          <a:extLst>
            <a:ext uri="{FF2B5EF4-FFF2-40B4-BE49-F238E27FC236}">
              <a16:creationId xmlns:a16="http://schemas.microsoft.com/office/drawing/2014/main" id="{52AD6A32-3A02-4E5F-92AA-BA236455124D}"/>
            </a:ext>
          </a:extLst>
        </xdr:cNvPr>
        <xdr:cNvSpPr>
          <a:spLocks noChangeAspect="1" noChangeArrowheads="1"/>
        </xdr:cNvSpPr>
      </xdr:nvSpPr>
      <xdr:spPr bwMode="auto">
        <a:xfrm>
          <a:off x="5797550" y="5251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807</xdr:row>
      <xdr:rowOff>0</xdr:rowOff>
    </xdr:from>
    <xdr:to>
      <xdr:col>0</xdr:col>
      <xdr:colOff>304800</xdr:colOff>
      <xdr:row>807</xdr:row>
      <xdr:rowOff>304800</xdr:rowOff>
    </xdr:to>
    <xdr:sp macro="" textlink="">
      <xdr:nvSpPr>
        <xdr:cNvPr id="28463" name="AutoShape 4911" descr="https://adas-server.mobiledrivetech.com/polarion/ria/images/suspect.gif">
          <a:extLst>
            <a:ext uri="{FF2B5EF4-FFF2-40B4-BE49-F238E27FC236}">
              <a16:creationId xmlns:a16="http://schemas.microsoft.com/office/drawing/2014/main" id="{621586CC-3031-40A2-86E5-E7A431F62397}"/>
            </a:ext>
          </a:extLst>
        </xdr:cNvPr>
        <xdr:cNvSpPr>
          <a:spLocks noChangeAspect="1" noChangeArrowheads="1"/>
        </xdr:cNvSpPr>
      </xdr:nvSpPr>
      <xdr:spPr bwMode="auto">
        <a:xfrm>
          <a:off x="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807</xdr:row>
      <xdr:rowOff>0</xdr:rowOff>
    </xdr:from>
    <xdr:to>
      <xdr:col>0</xdr:col>
      <xdr:colOff>615950</xdr:colOff>
      <xdr:row>807</xdr:row>
      <xdr:rowOff>304800</xdr:rowOff>
    </xdr:to>
    <xdr:sp macro="" textlink="">
      <xdr:nvSpPr>
        <xdr:cNvPr id="28464" name="AutoShape 4912">
          <a:extLst>
            <a:ext uri="{FF2B5EF4-FFF2-40B4-BE49-F238E27FC236}">
              <a16:creationId xmlns:a16="http://schemas.microsoft.com/office/drawing/2014/main" id="{F5E00824-004D-464E-9672-D624266C9E13}"/>
            </a:ext>
          </a:extLst>
        </xdr:cNvPr>
        <xdr:cNvSpPr>
          <a:spLocks noChangeAspect="1" noChangeArrowheads="1"/>
        </xdr:cNvSpPr>
      </xdr:nvSpPr>
      <xdr:spPr bwMode="auto">
        <a:xfrm>
          <a:off x="31115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807</xdr:row>
      <xdr:rowOff>0</xdr:rowOff>
    </xdr:from>
    <xdr:to>
      <xdr:col>0</xdr:col>
      <xdr:colOff>927100</xdr:colOff>
      <xdr:row>807</xdr:row>
      <xdr:rowOff>304800</xdr:rowOff>
    </xdr:to>
    <xdr:sp macro="" textlink="">
      <xdr:nvSpPr>
        <xdr:cNvPr id="28465" name="AutoShape 4913" descr="https://adas-server.mobiledrivetech.com/polarion/icons/default/enums/type_purple_spec.png">
          <a:hlinkClick xmlns:r="http://schemas.openxmlformats.org/officeDocument/2006/relationships" r:id="rId1611" tgtFrame="_blank"/>
          <a:extLst>
            <a:ext uri="{FF2B5EF4-FFF2-40B4-BE49-F238E27FC236}">
              <a16:creationId xmlns:a16="http://schemas.microsoft.com/office/drawing/2014/main" id="{E0050053-4EA3-4E49-9674-E1AFB0188C8D}"/>
            </a:ext>
          </a:extLst>
        </xdr:cNvPr>
        <xdr:cNvSpPr>
          <a:spLocks noChangeAspect="1" noChangeArrowheads="1"/>
        </xdr:cNvSpPr>
      </xdr:nvSpPr>
      <xdr:spPr bwMode="auto">
        <a:xfrm>
          <a:off x="62230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807</xdr:row>
      <xdr:rowOff>0</xdr:rowOff>
    </xdr:from>
    <xdr:to>
      <xdr:col>1</xdr:col>
      <xdr:colOff>304800</xdr:colOff>
      <xdr:row>807</xdr:row>
      <xdr:rowOff>304800</xdr:rowOff>
    </xdr:to>
    <xdr:sp macro="" textlink="">
      <xdr:nvSpPr>
        <xdr:cNvPr id="28466" name="AutoShape 4914" descr="https://adas-server.mobiledrivetech.com/polarion/icons/default/enums/type_purple_spec.png">
          <a:hlinkClick xmlns:r="http://schemas.openxmlformats.org/officeDocument/2006/relationships" r:id="rId1611" tgtFrame="_top"/>
          <a:extLst>
            <a:ext uri="{FF2B5EF4-FFF2-40B4-BE49-F238E27FC236}">
              <a16:creationId xmlns:a16="http://schemas.microsoft.com/office/drawing/2014/main" id="{7593313B-1B9A-4B90-86A8-2B609C436DD9}"/>
            </a:ext>
          </a:extLst>
        </xdr:cNvPr>
        <xdr:cNvSpPr>
          <a:spLocks noChangeAspect="1" noChangeArrowheads="1"/>
        </xdr:cNvSpPr>
      </xdr:nvSpPr>
      <xdr:spPr bwMode="auto">
        <a:xfrm>
          <a:off x="202565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807</xdr:row>
      <xdr:rowOff>0</xdr:rowOff>
    </xdr:from>
    <xdr:to>
      <xdr:col>2</xdr:col>
      <xdr:colOff>304800</xdr:colOff>
      <xdr:row>807</xdr:row>
      <xdr:rowOff>304800</xdr:rowOff>
    </xdr:to>
    <xdr:sp macro="" textlink="">
      <xdr:nvSpPr>
        <xdr:cNvPr id="28467" name="AutoShape 4915" descr="https://adas-server.mobiledrivetech.com/polarion/icons/default/enums/type_spike.gif">
          <a:hlinkClick xmlns:r="http://schemas.openxmlformats.org/officeDocument/2006/relationships" r:id="rId1612" tgtFrame="_blank"/>
          <a:extLst>
            <a:ext uri="{FF2B5EF4-FFF2-40B4-BE49-F238E27FC236}">
              <a16:creationId xmlns:a16="http://schemas.microsoft.com/office/drawing/2014/main" id="{C5458F0C-25EF-4867-9B1C-59169ABC4A49}"/>
            </a:ext>
          </a:extLst>
        </xdr:cNvPr>
        <xdr:cNvSpPr>
          <a:spLocks noChangeAspect="1" noChangeArrowheads="1"/>
        </xdr:cNvSpPr>
      </xdr:nvSpPr>
      <xdr:spPr bwMode="auto">
        <a:xfrm>
          <a:off x="265430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807</xdr:row>
      <xdr:rowOff>0</xdr:rowOff>
    </xdr:from>
    <xdr:to>
      <xdr:col>3</xdr:col>
      <xdr:colOff>304800</xdr:colOff>
      <xdr:row>807</xdr:row>
      <xdr:rowOff>304800</xdr:rowOff>
    </xdr:to>
    <xdr:sp macro="" textlink="">
      <xdr:nvSpPr>
        <xdr:cNvPr id="28468" name="AutoShape 4916" descr="https://adas-server.mobiledrivetech.com/polarion/icons/default/enums/type_spike.gif">
          <a:hlinkClick xmlns:r="http://schemas.openxmlformats.org/officeDocument/2006/relationships" r:id="rId1612" tgtFrame="_top"/>
          <a:extLst>
            <a:ext uri="{FF2B5EF4-FFF2-40B4-BE49-F238E27FC236}">
              <a16:creationId xmlns:a16="http://schemas.microsoft.com/office/drawing/2014/main" id="{1C065464-C293-4F00-B1C4-F5D4263BE69E}"/>
            </a:ext>
          </a:extLst>
        </xdr:cNvPr>
        <xdr:cNvSpPr>
          <a:spLocks noChangeAspect="1" noChangeArrowheads="1"/>
        </xdr:cNvSpPr>
      </xdr:nvSpPr>
      <xdr:spPr bwMode="auto">
        <a:xfrm>
          <a:off x="579755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808</xdr:row>
      <xdr:rowOff>0</xdr:rowOff>
    </xdr:from>
    <xdr:to>
      <xdr:col>0</xdr:col>
      <xdr:colOff>304800</xdr:colOff>
      <xdr:row>808</xdr:row>
      <xdr:rowOff>304800</xdr:rowOff>
    </xdr:to>
    <xdr:sp macro="" textlink="">
      <xdr:nvSpPr>
        <xdr:cNvPr id="28469" name="AutoShape 4917" descr="https://adas-server.mobiledrivetech.com/polarion/ria/images/suspect.gif">
          <a:extLst>
            <a:ext uri="{FF2B5EF4-FFF2-40B4-BE49-F238E27FC236}">
              <a16:creationId xmlns:a16="http://schemas.microsoft.com/office/drawing/2014/main" id="{A9F34D01-2CCF-4239-82F1-1B1F2ED25D9A}"/>
            </a:ext>
          </a:extLst>
        </xdr:cNvPr>
        <xdr:cNvSpPr>
          <a:spLocks noChangeAspect="1" noChangeArrowheads="1"/>
        </xdr:cNvSpPr>
      </xdr:nvSpPr>
      <xdr:spPr bwMode="auto">
        <a:xfrm>
          <a:off x="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808</xdr:row>
      <xdr:rowOff>0</xdr:rowOff>
    </xdr:from>
    <xdr:to>
      <xdr:col>0</xdr:col>
      <xdr:colOff>615950</xdr:colOff>
      <xdr:row>808</xdr:row>
      <xdr:rowOff>304800</xdr:rowOff>
    </xdr:to>
    <xdr:sp macro="" textlink="">
      <xdr:nvSpPr>
        <xdr:cNvPr id="28470" name="AutoShape 4918">
          <a:extLst>
            <a:ext uri="{FF2B5EF4-FFF2-40B4-BE49-F238E27FC236}">
              <a16:creationId xmlns:a16="http://schemas.microsoft.com/office/drawing/2014/main" id="{4C57CC2B-63A0-4D78-AA2F-3362AFE121F9}"/>
            </a:ext>
          </a:extLst>
        </xdr:cNvPr>
        <xdr:cNvSpPr>
          <a:spLocks noChangeAspect="1" noChangeArrowheads="1"/>
        </xdr:cNvSpPr>
      </xdr:nvSpPr>
      <xdr:spPr bwMode="auto">
        <a:xfrm>
          <a:off x="31115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808</xdr:row>
      <xdr:rowOff>0</xdr:rowOff>
    </xdr:from>
    <xdr:to>
      <xdr:col>0</xdr:col>
      <xdr:colOff>927100</xdr:colOff>
      <xdr:row>808</xdr:row>
      <xdr:rowOff>304800</xdr:rowOff>
    </xdr:to>
    <xdr:sp macro="" textlink="">
      <xdr:nvSpPr>
        <xdr:cNvPr id="28471" name="AutoShape 4919" descr="https://adas-server.mobiledrivetech.com/polarion/icons/default/enums/type_purple_spec.png">
          <a:hlinkClick xmlns:r="http://schemas.openxmlformats.org/officeDocument/2006/relationships" r:id="rId1613" tgtFrame="_blank"/>
          <a:extLst>
            <a:ext uri="{FF2B5EF4-FFF2-40B4-BE49-F238E27FC236}">
              <a16:creationId xmlns:a16="http://schemas.microsoft.com/office/drawing/2014/main" id="{6EF95F08-FEBC-4ACB-BE26-56343CD1C635}"/>
            </a:ext>
          </a:extLst>
        </xdr:cNvPr>
        <xdr:cNvSpPr>
          <a:spLocks noChangeAspect="1" noChangeArrowheads="1"/>
        </xdr:cNvSpPr>
      </xdr:nvSpPr>
      <xdr:spPr bwMode="auto">
        <a:xfrm>
          <a:off x="62230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808</xdr:row>
      <xdr:rowOff>0</xdr:rowOff>
    </xdr:from>
    <xdr:to>
      <xdr:col>1</xdr:col>
      <xdr:colOff>304800</xdr:colOff>
      <xdr:row>808</xdr:row>
      <xdr:rowOff>304800</xdr:rowOff>
    </xdr:to>
    <xdr:sp macro="" textlink="">
      <xdr:nvSpPr>
        <xdr:cNvPr id="28472" name="AutoShape 4920" descr="https://adas-server.mobiledrivetech.com/polarion/icons/default/enums/type_purple_spec.png">
          <a:hlinkClick xmlns:r="http://schemas.openxmlformats.org/officeDocument/2006/relationships" r:id="rId1613" tgtFrame="_top"/>
          <a:extLst>
            <a:ext uri="{FF2B5EF4-FFF2-40B4-BE49-F238E27FC236}">
              <a16:creationId xmlns:a16="http://schemas.microsoft.com/office/drawing/2014/main" id="{7B4A0534-E7BD-4357-BCD5-6AF0C2EA8426}"/>
            </a:ext>
          </a:extLst>
        </xdr:cNvPr>
        <xdr:cNvSpPr>
          <a:spLocks noChangeAspect="1" noChangeArrowheads="1"/>
        </xdr:cNvSpPr>
      </xdr:nvSpPr>
      <xdr:spPr bwMode="auto">
        <a:xfrm>
          <a:off x="202565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808</xdr:row>
      <xdr:rowOff>0</xdr:rowOff>
    </xdr:from>
    <xdr:to>
      <xdr:col>2</xdr:col>
      <xdr:colOff>304800</xdr:colOff>
      <xdr:row>808</xdr:row>
      <xdr:rowOff>304800</xdr:rowOff>
    </xdr:to>
    <xdr:sp macro="" textlink="">
      <xdr:nvSpPr>
        <xdr:cNvPr id="28473" name="AutoShape 4921" descr="https://adas-server.mobiledrivetech.com/polarion/icons/default/enums/type_spike.gif">
          <a:hlinkClick xmlns:r="http://schemas.openxmlformats.org/officeDocument/2006/relationships" r:id="rId1614" tgtFrame="_blank"/>
          <a:extLst>
            <a:ext uri="{FF2B5EF4-FFF2-40B4-BE49-F238E27FC236}">
              <a16:creationId xmlns:a16="http://schemas.microsoft.com/office/drawing/2014/main" id="{C92A0827-4472-40CF-B6B7-12024AF9F21E}"/>
            </a:ext>
          </a:extLst>
        </xdr:cNvPr>
        <xdr:cNvSpPr>
          <a:spLocks noChangeAspect="1" noChangeArrowheads="1"/>
        </xdr:cNvSpPr>
      </xdr:nvSpPr>
      <xdr:spPr bwMode="auto">
        <a:xfrm>
          <a:off x="265430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808</xdr:row>
      <xdr:rowOff>0</xdr:rowOff>
    </xdr:from>
    <xdr:to>
      <xdr:col>3</xdr:col>
      <xdr:colOff>304800</xdr:colOff>
      <xdr:row>808</xdr:row>
      <xdr:rowOff>304800</xdr:rowOff>
    </xdr:to>
    <xdr:sp macro="" textlink="">
      <xdr:nvSpPr>
        <xdr:cNvPr id="28474" name="AutoShape 4922" descr="https://adas-server.mobiledrivetech.com/polarion/icons/default/enums/type_spike.gif">
          <a:hlinkClick xmlns:r="http://schemas.openxmlformats.org/officeDocument/2006/relationships" r:id="rId1614" tgtFrame="_top"/>
          <a:extLst>
            <a:ext uri="{FF2B5EF4-FFF2-40B4-BE49-F238E27FC236}">
              <a16:creationId xmlns:a16="http://schemas.microsoft.com/office/drawing/2014/main" id="{F8E5D5CD-F625-4A64-B8FB-E1594572539A}"/>
            </a:ext>
          </a:extLst>
        </xdr:cNvPr>
        <xdr:cNvSpPr>
          <a:spLocks noChangeAspect="1" noChangeArrowheads="1"/>
        </xdr:cNvSpPr>
      </xdr:nvSpPr>
      <xdr:spPr bwMode="auto">
        <a:xfrm>
          <a:off x="579755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809</xdr:row>
      <xdr:rowOff>0</xdr:rowOff>
    </xdr:from>
    <xdr:to>
      <xdr:col>0</xdr:col>
      <xdr:colOff>304800</xdr:colOff>
      <xdr:row>809</xdr:row>
      <xdr:rowOff>304800</xdr:rowOff>
    </xdr:to>
    <xdr:sp macro="" textlink="">
      <xdr:nvSpPr>
        <xdr:cNvPr id="28475" name="AutoShape 4923" descr="https://adas-server.mobiledrivetech.com/polarion/ria/images/suspect.gif">
          <a:extLst>
            <a:ext uri="{FF2B5EF4-FFF2-40B4-BE49-F238E27FC236}">
              <a16:creationId xmlns:a16="http://schemas.microsoft.com/office/drawing/2014/main" id="{7285C9E2-EEEE-4E41-9EB0-A0F8F4824F42}"/>
            </a:ext>
          </a:extLst>
        </xdr:cNvPr>
        <xdr:cNvSpPr>
          <a:spLocks noChangeAspect="1" noChangeArrowheads="1"/>
        </xdr:cNvSpPr>
      </xdr:nvSpPr>
      <xdr:spPr bwMode="auto">
        <a:xfrm>
          <a:off x="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809</xdr:row>
      <xdr:rowOff>0</xdr:rowOff>
    </xdr:from>
    <xdr:to>
      <xdr:col>0</xdr:col>
      <xdr:colOff>615950</xdr:colOff>
      <xdr:row>809</xdr:row>
      <xdr:rowOff>304800</xdr:rowOff>
    </xdr:to>
    <xdr:sp macro="" textlink="">
      <xdr:nvSpPr>
        <xdr:cNvPr id="28476" name="AutoShape 4924">
          <a:extLst>
            <a:ext uri="{FF2B5EF4-FFF2-40B4-BE49-F238E27FC236}">
              <a16:creationId xmlns:a16="http://schemas.microsoft.com/office/drawing/2014/main" id="{E19528A7-F4CD-4121-A33F-AF3C213A5660}"/>
            </a:ext>
          </a:extLst>
        </xdr:cNvPr>
        <xdr:cNvSpPr>
          <a:spLocks noChangeAspect="1" noChangeArrowheads="1"/>
        </xdr:cNvSpPr>
      </xdr:nvSpPr>
      <xdr:spPr bwMode="auto">
        <a:xfrm>
          <a:off x="31115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809</xdr:row>
      <xdr:rowOff>0</xdr:rowOff>
    </xdr:from>
    <xdr:to>
      <xdr:col>0</xdr:col>
      <xdr:colOff>927100</xdr:colOff>
      <xdr:row>809</xdr:row>
      <xdr:rowOff>304800</xdr:rowOff>
    </xdr:to>
    <xdr:sp macro="" textlink="">
      <xdr:nvSpPr>
        <xdr:cNvPr id="28477" name="AutoShape 4925" descr="https://adas-server.mobiledrivetech.com/polarion/icons/default/enums/type_purple_spec.png">
          <a:hlinkClick xmlns:r="http://schemas.openxmlformats.org/officeDocument/2006/relationships" r:id="rId1615" tgtFrame="_blank"/>
          <a:extLst>
            <a:ext uri="{FF2B5EF4-FFF2-40B4-BE49-F238E27FC236}">
              <a16:creationId xmlns:a16="http://schemas.microsoft.com/office/drawing/2014/main" id="{96920AAC-AD4C-44DD-BDE3-EB6960536606}"/>
            </a:ext>
          </a:extLst>
        </xdr:cNvPr>
        <xdr:cNvSpPr>
          <a:spLocks noChangeAspect="1" noChangeArrowheads="1"/>
        </xdr:cNvSpPr>
      </xdr:nvSpPr>
      <xdr:spPr bwMode="auto">
        <a:xfrm>
          <a:off x="62230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809</xdr:row>
      <xdr:rowOff>0</xdr:rowOff>
    </xdr:from>
    <xdr:to>
      <xdr:col>1</xdr:col>
      <xdr:colOff>304800</xdr:colOff>
      <xdr:row>809</xdr:row>
      <xdr:rowOff>304800</xdr:rowOff>
    </xdr:to>
    <xdr:sp macro="" textlink="">
      <xdr:nvSpPr>
        <xdr:cNvPr id="28478" name="AutoShape 4926" descr="https://adas-server.mobiledrivetech.com/polarion/icons/default/enums/type_purple_spec.png">
          <a:hlinkClick xmlns:r="http://schemas.openxmlformats.org/officeDocument/2006/relationships" r:id="rId1615" tgtFrame="_top"/>
          <a:extLst>
            <a:ext uri="{FF2B5EF4-FFF2-40B4-BE49-F238E27FC236}">
              <a16:creationId xmlns:a16="http://schemas.microsoft.com/office/drawing/2014/main" id="{5C7A7650-AF65-479A-AB83-B2F2C0AC4F9F}"/>
            </a:ext>
          </a:extLst>
        </xdr:cNvPr>
        <xdr:cNvSpPr>
          <a:spLocks noChangeAspect="1" noChangeArrowheads="1"/>
        </xdr:cNvSpPr>
      </xdr:nvSpPr>
      <xdr:spPr bwMode="auto">
        <a:xfrm>
          <a:off x="202565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809</xdr:row>
      <xdr:rowOff>0</xdr:rowOff>
    </xdr:from>
    <xdr:to>
      <xdr:col>2</xdr:col>
      <xdr:colOff>304800</xdr:colOff>
      <xdr:row>809</xdr:row>
      <xdr:rowOff>304800</xdr:rowOff>
    </xdr:to>
    <xdr:sp macro="" textlink="">
      <xdr:nvSpPr>
        <xdr:cNvPr id="28479" name="AutoShape 4927" descr="https://adas-server.mobiledrivetech.com/polarion/icons/default/enums/type_spike.gif">
          <a:hlinkClick xmlns:r="http://schemas.openxmlformats.org/officeDocument/2006/relationships" r:id="rId1616" tgtFrame="_blank"/>
          <a:extLst>
            <a:ext uri="{FF2B5EF4-FFF2-40B4-BE49-F238E27FC236}">
              <a16:creationId xmlns:a16="http://schemas.microsoft.com/office/drawing/2014/main" id="{91353EDF-804A-499F-868C-505896CADF09}"/>
            </a:ext>
          </a:extLst>
        </xdr:cNvPr>
        <xdr:cNvSpPr>
          <a:spLocks noChangeAspect="1" noChangeArrowheads="1"/>
        </xdr:cNvSpPr>
      </xdr:nvSpPr>
      <xdr:spPr bwMode="auto">
        <a:xfrm>
          <a:off x="265430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809</xdr:row>
      <xdr:rowOff>0</xdr:rowOff>
    </xdr:from>
    <xdr:to>
      <xdr:col>3</xdr:col>
      <xdr:colOff>304800</xdr:colOff>
      <xdr:row>809</xdr:row>
      <xdr:rowOff>304800</xdr:rowOff>
    </xdr:to>
    <xdr:sp macro="" textlink="">
      <xdr:nvSpPr>
        <xdr:cNvPr id="28480" name="AutoShape 4928" descr="https://adas-server.mobiledrivetech.com/polarion/icons/default/enums/type_spike.gif">
          <a:hlinkClick xmlns:r="http://schemas.openxmlformats.org/officeDocument/2006/relationships" r:id="rId1616" tgtFrame="_top"/>
          <a:extLst>
            <a:ext uri="{FF2B5EF4-FFF2-40B4-BE49-F238E27FC236}">
              <a16:creationId xmlns:a16="http://schemas.microsoft.com/office/drawing/2014/main" id="{CDCEFCF0-7690-4504-94FC-E8CF756F8E79}"/>
            </a:ext>
          </a:extLst>
        </xdr:cNvPr>
        <xdr:cNvSpPr>
          <a:spLocks noChangeAspect="1" noChangeArrowheads="1"/>
        </xdr:cNvSpPr>
      </xdr:nvSpPr>
      <xdr:spPr bwMode="auto">
        <a:xfrm>
          <a:off x="5797550" y="527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810</xdr:row>
      <xdr:rowOff>0</xdr:rowOff>
    </xdr:from>
    <xdr:to>
      <xdr:col>0</xdr:col>
      <xdr:colOff>304800</xdr:colOff>
      <xdr:row>810</xdr:row>
      <xdr:rowOff>304800</xdr:rowOff>
    </xdr:to>
    <xdr:sp macro="" textlink="">
      <xdr:nvSpPr>
        <xdr:cNvPr id="28481" name="AutoShape 4929" descr="https://adas-server.mobiledrivetech.com/polarion/ria/images/suspect.gif">
          <a:extLst>
            <a:ext uri="{FF2B5EF4-FFF2-40B4-BE49-F238E27FC236}">
              <a16:creationId xmlns:a16="http://schemas.microsoft.com/office/drawing/2014/main" id="{79C62505-3543-46C7-A5F4-3309A02E95C1}"/>
            </a:ext>
          </a:extLst>
        </xdr:cNvPr>
        <xdr:cNvSpPr>
          <a:spLocks noChangeAspect="1" noChangeArrowheads="1"/>
        </xdr:cNvSpPr>
      </xdr:nvSpPr>
      <xdr:spPr bwMode="auto">
        <a:xfrm>
          <a:off x="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810</xdr:row>
      <xdr:rowOff>0</xdr:rowOff>
    </xdr:from>
    <xdr:to>
      <xdr:col>0</xdr:col>
      <xdr:colOff>615950</xdr:colOff>
      <xdr:row>810</xdr:row>
      <xdr:rowOff>304800</xdr:rowOff>
    </xdr:to>
    <xdr:sp macro="" textlink="">
      <xdr:nvSpPr>
        <xdr:cNvPr id="28482" name="AutoShape 4930">
          <a:extLst>
            <a:ext uri="{FF2B5EF4-FFF2-40B4-BE49-F238E27FC236}">
              <a16:creationId xmlns:a16="http://schemas.microsoft.com/office/drawing/2014/main" id="{AD067CFE-53A3-4048-9A48-354B8C3C6E61}"/>
            </a:ext>
          </a:extLst>
        </xdr:cNvPr>
        <xdr:cNvSpPr>
          <a:spLocks noChangeAspect="1" noChangeArrowheads="1"/>
        </xdr:cNvSpPr>
      </xdr:nvSpPr>
      <xdr:spPr bwMode="auto">
        <a:xfrm>
          <a:off x="31115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810</xdr:row>
      <xdr:rowOff>0</xdr:rowOff>
    </xdr:from>
    <xdr:to>
      <xdr:col>0</xdr:col>
      <xdr:colOff>927100</xdr:colOff>
      <xdr:row>810</xdr:row>
      <xdr:rowOff>304800</xdr:rowOff>
    </xdr:to>
    <xdr:sp macro="" textlink="">
      <xdr:nvSpPr>
        <xdr:cNvPr id="28483" name="AutoShape 4931" descr="https://adas-server.mobiledrivetech.com/polarion/icons/default/enums/type_purple_spec.png">
          <a:hlinkClick xmlns:r="http://schemas.openxmlformats.org/officeDocument/2006/relationships" r:id="rId1617" tgtFrame="_blank"/>
          <a:extLst>
            <a:ext uri="{FF2B5EF4-FFF2-40B4-BE49-F238E27FC236}">
              <a16:creationId xmlns:a16="http://schemas.microsoft.com/office/drawing/2014/main" id="{6776D981-5D2A-424A-A78A-D8C8A5C2DD42}"/>
            </a:ext>
          </a:extLst>
        </xdr:cNvPr>
        <xdr:cNvSpPr>
          <a:spLocks noChangeAspect="1" noChangeArrowheads="1"/>
        </xdr:cNvSpPr>
      </xdr:nvSpPr>
      <xdr:spPr bwMode="auto">
        <a:xfrm>
          <a:off x="62230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810</xdr:row>
      <xdr:rowOff>0</xdr:rowOff>
    </xdr:from>
    <xdr:to>
      <xdr:col>1</xdr:col>
      <xdr:colOff>304800</xdr:colOff>
      <xdr:row>810</xdr:row>
      <xdr:rowOff>304800</xdr:rowOff>
    </xdr:to>
    <xdr:sp macro="" textlink="">
      <xdr:nvSpPr>
        <xdr:cNvPr id="28484" name="AutoShape 4932" descr="https://adas-server.mobiledrivetech.com/polarion/icons/default/enums/type_purple_spec.png">
          <a:hlinkClick xmlns:r="http://schemas.openxmlformats.org/officeDocument/2006/relationships" r:id="rId1617" tgtFrame="_top"/>
          <a:extLst>
            <a:ext uri="{FF2B5EF4-FFF2-40B4-BE49-F238E27FC236}">
              <a16:creationId xmlns:a16="http://schemas.microsoft.com/office/drawing/2014/main" id="{DD958B9C-6A20-4013-8849-0AB9B243BC2F}"/>
            </a:ext>
          </a:extLst>
        </xdr:cNvPr>
        <xdr:cNvSpPr>
          <a:spLocks noChangeAspect="1" noChangeArrowheads="1"/>
        </xdr:cNvSpPr>
      </xdr:nvSpPr>
      <xdr:spPr bwMode="auto">
        <a:xfrm>
          <a:off x="202565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810</xdr:row>
      <xdr:rowOff>0</xdr:rowOff>
    </xdr:from>
    <xdr:to>
      <xdr:col>2</xdr:col>
      <xdr:colOff>304800</xdr:colOff>
      <xdr:row>810</xdr:row>
      <xdr:rowOff>304800</xdr:rowOff>
    </xdr:to>
    <xdr:sp macro="" textlink="">
      <xdr:nvSpPr>
        <xdr:cNvPr id="28485" name="AutoShape 4933" descr="https://adas-server.mobiledrivetech.com/polarion/icons/default/enums/type_spike.gif">
          <a:hlinkClick xmlns:r="http://schemas.openxmlformats.org/officeDocument/2006/relationships" r:id="rId1618" tgtFrame="_blank"/>
          <a:extLst>
            <a:ext uri="{FF2B5EF4-FFF2-40B4-BE49-F238E27FC236}">
              <a16:creationId xmlns:a16="http://schemas.microsoft.com/office/drawing/2014/main" id="{74318D21-2647-443C-981F-5163B39F3BB5}"/>
            </a:ext>
          </a:extLst>
        </xdr:cNvPr>
        <xdr:cNvSpPr>
          <a:spLocks noChangeAspect="1" noChangeArrowheads="1"/>
        </xdr:cNvSpPr>
      </xdr:nvSpPr>
      <xdr:spPr bwMode="auto">
        <a:xfrm>
          <a:off x="265430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810</xdr:row>
      <xdr:rowOff>0</xdr:rowOff>
    </xdr:from>
    <xdr:to>
      <xdr:col>3</xdr:col>
      <xdr:colOff>304800</xdr:colOff>
      <xdr:row>810</xdr:row>
      <xdr:rowOff>304800</xdr:rowOff>
    </xdr:to>
    <xdr:sp macro="" textlink="">
      <xdr:nvSpPr>
        <xdr:cNvPr id="28486" name="AutoShape 4934" descr="https://adas-server.mobiledrivetech.com/polarion/icons/default/enums/type_spike.gif">
          <a:hlinkClick xmlns:r="http://schemas.openxmlformats.org/officeDocument/2006/relationships" r:id="rId1618" tgtFrame="_top"/>
          <a:extLst>
            <a:ext uri="{FF2B5EF4-FFF2-40B4-BE49-F238E27FC236}">
              <a16:creationId xmlns:a16="http://schemas.microsoft.com/office/drawing/2014/main" id="{5E9ECA39-02F9-43FB-BD37-993E142AFFF8}"/>
            </a:ext>
          </a:extLst>
        </xdr:cNvPr>
        <xdr:cNvSpPr>
          <a:spLocks noChangeAspect="1" noChangeArrowheads="1"/>
        </xdr:cNvSpPr>
      </xdr:nvSpPr>
      <xdr:spPr bwMode="auto">
        <a:xfrm>
          <a:off x="5797550" y="5277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811</xdr:row>
      <xdr:rowOff>0</xdr:rowOff>
    </xdr:from>
    <xdr:to>
      <xdr:col>0</xdr:col>
      <xdr:colOff>304800</xdr:colOff>
      <xdr:row>811</xdr:row>
      <xdr:rowOff>304800</xdr:rowOff>
    </xdr:to>
    <xdr:sp macro="" textlink="">
      <xdr:nvSpPr>
        <xdr:cNvPr id="28487" name="AutoShape 4935" descr="https://adas-server.mobiledrivetech.com/polarion/ria/images/suspect.gif">
          <a:extLst>
            <a:ext uri="{FF2B5EF4-FFF2-40B4-BE49-F238E27FC236}">
              <a16:creationId xmlns:a16="http://schemas.microsoft.com/office/drawing/2014/main" id="{2F8CF32E-13DD-445B-B198-61883F5FCC45}"/>
            </a:ext>
          </a:extLst>
        </xdr:cNvPr>
        <xdr:cNvSpPr>
          <a:spLocks noChangeAspect="1" noChangeArrowheads="1"/>
        </xdr:cNvSpPr>
      </xdr:nvSpPr>
      <xdr:spPr bwMode="auto">
        <a:xfrm>
          <a:off x="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811</xdr:row>
      <xdr:rowOff>0</xdr:rowOff>
    </xdr:from>
    <xdr:to>
      <xdr:col>0</xdr:col>
      <xdr:colOff>615950</xdr:colOff>
      <xdr:row>811</xdr:row>
      <xdr:rowOff>304800</xdr:rowOff>
    </xdr:to>
    <xdr:sp macro="" textlink="">
      <xdr:nvSpPr>
        <xdr:cNvPr id="28488" name="AutoShape 4936">
          <a:extLst>
            <a:ext uri="{FF2B5EF4-FFF2-40B4-BE49-F238E27FC236}">
              <a16:creationId xmlns:a16="http://schemas.microsoft.com/office/drawing/2014/main" id="{177CA17B-0506-4009-AAC5-C3884AB6DC80}"/>
            </a:ext>
          </a:extLst>
        </xdr:cNvPr>
        <xdr:cNvSpPr>
          <a:spLocks noChangeAspect="1" noChangeArrowheads="1"/>
        </xdr:cNvSpPr>
      </xdr:nvSpPr>
      <xdr:spPr bwMode="auto">
        <a:xfrm>
          <a:off x="31115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811</xdr:row>
      <xdr:rowOff>0</xdr:rowOff>
    </xdr:from>
    <xdr:to>
      <xdr:col>0</xdr:col>
      <xdr:colOff>927100</xdr:colOff>
      <xdr:row>811</xdr:row>
      <xdr:rowOff>304800</xdr:rowOff>
    </xdr:to>
    <xdr:sp macro="" textlink="">
      <xdr:nvSpPr>
        <xdr:cNvPr id="28489" name="AutoShape 4937" descr="https://adas-server.mobiledrivetech.com/polarion/icons/default/enums/type_purple_spec.png">
          <a:hlinkClick xmlns:r="http://schemas.openxmlformats.org/officeDocument/2006/relationships" r:id="rId1619" tgtFrame="_blank"/>
          <a:extLst>
            <a:ext uri="{FF2B5EF4-FFF2-40B4-BE49-F238E27FC236}">
              <a16:creationId xmlns:a16="http://schemas.microsoft.com/office/drawing/2014/main" id="{CBCABE0A-6567-42F1-8E3A-2FB8BB9E8096}"/>
            </a:ext>
          </a:extLst>
        </xdr:cNvPr>
        <xdr:cNvSpPr>
          <a:spLocks noChangeAspect="1" noChangeArrowheads="1"/>
        </xdr:cNvSpPr>
      </xdr:nvSpPr>
      <xdr:spPr bwMode="auto">
        <a:xfrm>
          <a:off x="62230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811</xdr:row>
      <xdr:rowOff>0</xdr:rowOff>
    </xdr:from>
    <xdr:to>
      <xdr:col>1</xdr:col>
      <xdr:colOff>304800</xdr:colOff>
      <xdr:row>811</xdr:row>
      <xdr:rowOff>304800</xdr:rowOff>
    </xdr:to>
    <xdr:sp macro="" textlink="">
      <xdr:nvSpPr>
        <xdr:cNvPr id="28490" name="AutoShape 4938" descr="https://adas-server.mobiledrivetech.com/polarion/icons/default/enums/type_purple_spec.png">
          <a:hlinkClick xmlns:r="http://schemas.openxmlformats.org/officeDocument/2006/relationships" r:id="rId1619" tgtFrame="_top"/>
          <a:extLst>
            <a:ext uri="{FF2B5EF4-FFF2-40B4-BE49-F238E27FC236}">
              <a16:creationId xmlns:a16="http://schemas.microsoft.com/office/drawing/2014/main" id="{0FA583F9-5CE6-4460-9F62-9B693D7E9187}"/>
            </a:ext>
          </a:extLst>
        </xdr:cNvPr>
        <xdr:cNvSpPr>
          <a:spLocks noChangeAspect="1" noChangeArrowheads="1"/>
        </xdr:cNvSpPr>
      </xdr:nvSpPr>
      <xdr:spPr bwMode="auto">
        <a:xfrm>
          <a:off x="202565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811</xdr:row>
      <xdr:rowOff>0</xdr:rowOff>
    </xdr:from>
    <xdr:to>
      <xdr:col>2</xdr:col>
      <xdr:colOff>304800</xdr:colOff>
      <xdr:row>811</xdr:row>
      <xdr:rowOff>304800</xdr:rowOff>
    </xdr:to>
    <xdr:sp macro="" textlink="">
      <xdr:nvSpPr>
        <xdr:cNvPr id="28491" name="AutoShape 4939" descr="https://adas-server.mobiledrivetech.com/polarion/icons/default/enums/type_spike.gif">
          <a:hlinkClick xmlns:r="http://schemas.openxmlformats.org/officeDocument/2006/relationships" r:id="rId1620" tgtFrame="_blank"/>
          <a:extLst>
            <a:ext uri="{FF2B5EF4-FFF2-40B4-BE49-F238E27FC236}">
              <a16:creationId xmlns:a16="http://schemas.microsoft.com/office/drawing/2014/main" id="{B7F590B0-CCDA-47B6-A509-3EBF8A92AE6E}"/>
            </a:ext>
          </a:extLst>
        </xdr:cNvPr>
        <xdr:cNvSpPr>
          <a:spLocks noChangeAspect="1" noChangeArrowheads="1"/>
        </xdr:cNvSpPr>
      </xdr:nvSpPr>
      <xdr:spPr bwMode="auto">
        <a:xfrm>
          <a:off x="265430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811</xdr:row>
      <xdr:rowOff>0</xdr:rowOff>
    </xdr:from>
    <xdr:to>
      <xdr:col>3</xdr:col>
      <xdr:colOff>304800</xdr:colOff>
      <xdr:row>811</xdr:row>
      <xdr:rowOff>304800</xdr:rowOff>
    </xdr:to>
    <xdr:sp macro="" textlink="">
      <xdr:nvSpPr>
        <xdr:cNvPr id="28492" name="AutoShape 4940" descr="https://adas-server.mobiledrivetech.com/polarion/icons/default/enums/type_spike.gif">
          <a:hlinkClick xmlns:r="http://schemas.openxmlformats.org/officeDocument/2006/relationships" r:id="rId1620" tgtFrame="_top"/>
          <a:extLst>
            <a:ext uri="{FF2B5EF4-FFF2-40B4-BE49-F238E27FC236}">
              <a16:creationId xmlns:a16="http://schemas.microsoft.com/office/drawing/2014/main" id="{F28C2316-FCDD-45E5-B787-C541D7D779F3}"/>
            </a:ext>
          </a:extLst>
        </xdr:cNvPr>
        <xdr:cNvSpPr>
          <a:spLocks noChangeAspect="1" noChangeArrowheads="1"/>
        </xdr:cNvSpPr>
      </xdr:nvSpPr>
      <xdr:spPr bwMode="auto">
        <a:xfrm>
          <a:off x="5797550" y="5284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812</xdr:row>
      <xdr:rowOff>0</xdr:rowOff>
    </xdr:from>
    <xdr:to>
      <xdr:col>0</xdr:col>
      <xdr:colOff>304800</xdr:colOff>
      <xdr:row>812</xdr:row>
      <xdr:rowOff>304800</xdr:rowOff>
    </xdr:to>
    <xdr:sp macro="" textlink="">
      <xdr:nvSpPr>
        <xdr:cNvPr id="28493" name="AutoShape 4941" descr="https://adas-server.mobiledrivetech.com/polarion/ria/images/suspect.gif">
          <a:extLst>
            <a:ext uri="{FF2B5EF4-FFF2-40B4-BE49-F238E27FC236}">
              <a16:creationId xmlns:a16="http://schemas.microsoft.com/office/drawing/2014/main" id="{825E7CAB-99E7-4C24-8DB0-040278B4116F}"/>
            </a:ext>
          </a:extLst>
        </xdr:cNvPr>
        <xdr:cNvSpPr>
          <a:spLocks noChangeAspect="1" noChangeArrowheads="1"/>
        </xdr:cNvSpPr>
      </xdr:nvSpPr>
      <xdr:spPr bwMode="auto">
        <a:xfrm>
          <a:off x="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812</xdr:row>
      <xdr:rowOff>0</xdr:rowOff>
    </xdr:from>
    <xdr:to>
      <xdr:col>0</xdr:col>
      <xdr:colOff>615950</xdr:colOff>
      <xdr:row>812</xdr:row>
      <xdr:rowOff>304800</xdr:rowOff>
    </xdr:to>
    <xdr:sp macro="" textlink="">
      <xdr:nvSpPr>
        <xdr:cNvPr id="28494" name="AutoShape 4942">
          <a:extLst>
            <a:ext uri="{FF2B5EF4-FFF2-40B4-BE49-F238E27FC236}">
              <a16:creationId xmlns:a16="http://schemas.microsoft.com/office/drawing/2014/main" id="{8B261914-48B8-43BC-82F7-BBA5B4270446}"/>
            </a:ext>
          </a:extLst>
        </xdr:cNvPr>
        <xdr:cNvSpPr>
          <a:spLocks noChangeAspect="1" noChangeArrowheads="1"/>
        </xdr:cNvSpPr>
      </xdr:nvSpPr>
      <xdr:spPr bwMode="auto">
        <a:xfrm>
          <a:off x="31115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812</xdr:row>
      <xdr:rowOff>0</xdr:rowOff>
    </xdr:from>
    <xdr:to>
      <xdr:col>0</xdr:col>
      <xdr:colOff>927100</xdr:colOff>
      <xdr:row>812</xdr:row>
      <xdr:rowOff>304800</xdr:rowOff>
    </xdr:to>
    <xdr:sp macro="" textlink="">
      <xdr:nvSpPr>
        <xdr:cNvPr id="28495" name="AutoShape 4943" descr="https://adas-server.mobiledrivetech.com/polarion/icons/default/enums/type_purple_spec.png">
          <a:hlinkClick xmlns:r="http://schemas.openxmlformats.org/officeDocument/2006/relationships" r:id="rId1621" tgtFrame="_blank"/>
          <a:extLst>
            <a:ext uri="{FF2B5EF4-FFF2-40B4-BE49-F238E27FC236}">
              <a16:creationId xmlns:a16="http://schemas.microsoft.com/office/drawing/2014/main" id="{EB814D65-8343-4774-A28A-2B128A41299A}"/>
            </a:ext>
          </a:extLst>
        </xdr:cNvPr>
        <xdr:cNvSpPr>
          <a:spLocks noChangeAspect="1" noChangeArrowheads="1"/>
        </xdr:cNvSpPr>
      </xdr:nvSpPr>
      <xdr:spPr bwMode="auto">
        <a:xfrm>
          <a:off x="62230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812</xdr:row>
      <xdr:rowOff>0</xdr:rowOff>
    </xdr:from>
    <xdr:to>
      <xdr:col>1</xdr:col>
      <xdr:colOff>304800</xdr:colOff>
      <xdr:row>812</xdr:row>
      <xdr:rowOff>304800</xdr:rowOff>
    </xdr:to>
    <xdr:sp macro="" textlink="">
      <xdr:nvSpPr>
        <xdr:cNvPr id="28496" name="AutoShape 4944" descr="https://adas-server.mobiledrivetech.com/polarion/icons/default/enums/type_purple_spec.png">
          <a:hlinkClick xmlns:r="http://schemas.openxmlformats.org/officeDocument/2006/relationships" r:id="rId1621" tgtFrame="_top"/>
          <a:extLst>
            <a:ext uri="{FF2B5EF4-FFF2-40B4-BE49-F238E27FC236}">
              <a16:creationId xmlns:a16="http://schemas.microsoft.com/office/drawing/2014/main" id="{5CE051F8-8608-4295-A88D-A97B75EE9B64}"/>
            </a:ext>
          </a:extLst>
        </xdr:cNvPr>
        <xdr:cNvSpPr>
          <a:spLocks noChangeAspect="1" noChangeArrowheads="1"/>
        </xdr:cNvSpPr>
      </xdr:nvSpPr>
      <xdr:spPr bwMode="auto">
        <a:xfrm>
          <a:off x="202565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812</xdr:row>
      <xdr:rowOff>0</xdr:rowOff>
    </xdr:from>
    <xdr:to>
      <xdr:col>2</xdr:col>
      <xdr:colOff>304800</xdr:colOff>
      <xdr:row>812</xdr:row>
      <xdr:rowOff>304800</xdr:rowOff>
    </xdr:to>
    <xdr:sp macro="" textlink="">
      <xdr:nvSpPr>
        <xdr:cNvPr id="28497" name="AutoShape 4945" descr="https://adas-server.mobiledrivetech.com/polarion/icons/default/enums/type_spike.gif">
          <a:hlinkClick xmlns:r="http://schemas.openxmlformats.org/officeDocument/2006/relationships" r:id="rId1622" tgtFrame="_blank"/>
          <a:extLst>
            <a:ext uri="{FF2B5EF4-FFF2-40B4-BE49-F238E27FC236}">
              <a16:creationId xmlns:a16="http://schemas.microsoft.com/office/drawing/2014/main" id="{010DC9E1-94ED-4AF0-9F01-218785596FE4}"/>
            </a:ext>
          </a:extLst>
        </xdr:cNvPr>
        <xdr:cNvSpPr>
          <a:spLocks noChangeAspect="1" noChangeArrowheads="1"/>
        </xdr:cNvSpPr>
      </xdr:nvSpPr>
      <xdr:spPr bwMode="auto">
        <a:xfrm>
          <a:off x="265430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812</xdr:row>
      <xdr:rowOff>0</xdr:rowOff>
    </xdr:from>
    <xdr:to>
      <xdr:col>3</xdr:col>
      <xdr:colOff>304800</xdr:colOff>
      <xdr:row>812</xdr:row>
      <xdr:rowOff>304800</xdr:rowOff>
    </xdr:to>
    <xdr:sp macro="" textlink="">
      <xdr:nvSpPr>
        <xdr:cNvPr id="28498" name="AutoShape 4946" descr="https://adas-server.mobiledrivetech.com/polarion/icons/default/enums/type_spike.gif">
          <a:hlinkClick xmlns:r="http://schemas.openxmlformats.org/officeDocument/2006/relationships" r:id="rId1622" tgtFrame="_top"/>
          <a:extLst>
            <a:ext uri="{FF2B5EF4-FFF2-40B4-BE49-F238E27FC236}">
              <a16:creationId xmlns:a16="http://schemas.microsoft.com/office/drawing/2014/main" id="{4DB0097E-34BE-4900-89FA-8CD7CC441EF3}"/>
            </a:ext>
          </a:extLst>
        </xdr:cNvPr>
        <xdr:cNvSpPr>
          <a:spLocks noChangeAspect="1" noChangeArrowheads="1"/>
        </xdr:cNvSpPr>
      </xdr:nvSpPr>
      <xdr:spPr bwMode="auto">
        <a:xfrm>
          <a:off x="5797550" y="5290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xdr:row>
      <xdr:rowOff>0</xdr:rowOff>
    </xdr:from>
    <xdr:to>
      <xdr:col>0</xdr:col>
      <xdr:colOff>304800</xdr:colOff>
      <xdr:row>813</xdr:row>
      <xdr:rowOff>304800</xdr:rowOff>
    </xdr:to>
    <xdr:sp macro="" textlink="">
      <xdr:nvSpPr>
        <xdr:cNvPr id="28499" name="AutoShape 4947" descr="https://adas-server.mobiledrivetech.com/polarion/ria/images/suspect.gif">
          <a:extLst>
            <a:ext uri="{FF2B5EF4-FFF2-40B4-BE49-F238E27FC236}">
              <a16:creationId xmlns:a16="http://schemas.microsoft.com/office/drawing/2014/main" id="{BC548944-E873-4127-9BAA-43CB7847006B}"/>
            </a:ext>
          </a:extLst>
        </xdr:cNvPr>
        <xdr:cNvSpPr>
          <a:spLocks noChangeAspect="1" noChangeArrowheads="1"/>
        </xdr:cNvSpPr>
      </xdr:nvSpPr>
      <xdr:spPr bwMode="auto">
        <a:xfrm>
          <a:off x="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813</xdr:row>
      <xdr:rowOff>0</xdr:rowOff>
    </xdr:from>
    <xdr:to>
      <xdr:col>0</xdr:col>
      <xdr:colOff>615950</xdr:colOff>
      <xdr:row>813</xdr:row>
      <xdr:rowOff>304800</xdr:rowOff>
    </xdr:to>
    <xdr:sp macro="" textlink="">
      <xdr:nvSpPr>
        <xdr:cNvPr id="28500" name="AutoShape 4948">
          <a:extLst>
            <a:ext uri="{FF2B5EF4-FFF2-40B4-BE49-F238E27FC236}">
              <a16:creationId xmlns:a16="http://schemas.microsoft.com/office/drawing/2014/main" id="{B2ED042A-8469-439E-B0B6-995C7D417387}"/>
            </a:ext>
          </a:extLst>
        </xdr:cNvPr>
        <xdr:cNvSpPr>
          <a:spLocks noChangeAspect="1" noChangeArrowheads="1"/>
        </xdr:cNvSpPr>
      </xdr:nvSpPr>
      <xdr:spPr bwMode="auto">
        <a:xfrm>
          <a:off x="31115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813</xdr:row>
      <xdr:rowOff>0</xdr:rowOff>
    </xdr:from>
    <xdr:to>
      <xdr:col>0</xdr:col>
      <xdr:colOff>927100</xdr:colOff>
      <xdr:row>813</xdr:row>
      <xdr:rowOff>304800</xdr:rowOff>
    </xdr:to>
    <xdr:sp macro="" textlink="">
      <xdr:nvSpPr>
        <xdr:cNvPr id="28501" name="AutoShape 4949" descr="https://adas-server.mobiledrivetech.com/polarion/icons/default/enums/type_purple_spec.png">
          <a:hlinkClick xmlns:r="http://schemas.openxmlformats.org/officeDocument/2006/relationships" r:id="rId1623" tgtFrame="_blank"/>
          <a:extLst>
            <a:ext uri="{FF2B5EF4-FFF2-40B4-BE49-F238E27FC236}">
              <a16:creationId xmlns:a16="http://schemas.microsoft.com/office/drawing/2014/main" id="{A5D80EA3-4D54-4645-A043-6D12945DDED7}"/>
            </a:ext>
          </a:extLst>
        </xdr:cNvPr>
        <xdr:cNvSpPr>
          <a:spLocks noChangeAspect="1" noChangeArrowheads="1"/>
        </xdr:cNvSpPr>
      </xdr:nvSpPr>
      <xdr:spPr bwMode="auto">
        <a:xfrm>
          <a:off x="62230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813</xdr:row>
      <xdr:rowOff>0</xdr:rowOff>
    </xdr:from>
    <xdr:to>
      <xdr:col>1</xdr:col>
      <xdr:colOff>304800</xdr:colOff>
      <xdr:row>813</xdr:row>
      <xdr:rowOff>304800</xdr:rowOff>
    </xdr:to>
    <xdr:sp macro="" textlink="">
      <xdr:nvSpPr>
        <xdr:cNvPr id="28502" name="AutoShape 4950" descr="https://adas-server.mobiledrivetech.com/polarion/icons/default/enums/type_purple_spec.png">
          <a:hlinkClick xmlns:r="http://schemas.openxmlformats.org/officeDocument/2006/relationships" r:id="rId1623" tgtFrame="_top"/>
          <a:extLst>
            <a:ext uri="{FF2B5EF4-FFF2-40B4-BE49-F238E27FC236}">
              <a16:creationId xmlns:a16="http://schemas.microsoft.com/office/drawing/2014/main" id="{2B5FB70D-9A1D-4BA8-9B39-39CFF4EEDDC9}"/>
            </a:ext>
          </a:extLst>
        </xdr:cNvPr>
        <xdr:cNvSpPr>
          <a:spLocks noChangeAspect="1" noChangeArrowheads="1"/>
        </xdr:cNvSpPr>
      </xdr:nvSpPr>
      <xdr:spPr bwMode="auto">
        <a:xfrm>
          <a:off x="202565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813</xdr:row>
      <xdr:rowOff>0</xdr:rowOff>
    </xdr:from>
    <xdr:to>
      <xdr:col>2</xdr:col>
      <xdr:colOff>304800</xdr:colOff>
      <xdr:row>813</xdr:row>
      <xdr:rowOff>304800</xdr:rowOff>
    </xdr:to>
    <xdr:sp macro="" textlink="">
      <xdr:nvSpPr>
        <xdr:cNvPr id="28503" name="AutoShape 4951" descr="https://adas-server.mobiledrivetech.com/polarion/ria/images/suspect.gif">
          <a:extLst>
            <a:ext uri="{FF2B5EF4-FFF2-40B4-BE49-F238E27FC236}">
              <a16:creationId xmlns:a16="http://schemas.microsoft.com/office/drawing/2014/main" id="{BD850AD1-27B9-4274-A5B9-115A3F03645F}"/>
            </a:ext>
          </a:extLst>
        </xdr:cNvPr>
        <xdr:cNvSpPr>
          <a:spLocks noChangeAspect="1" noChangeArrowheads="1"/>
        </xdr:cNvSpPr>
      </xdr:nvSpPr>
      <xdr:spPr bwMode="auto">
        <a:xfrm>
          <a:off x="265430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813</xdr:row>
      <xdr:rowOff>0</xdr:rowOff>
    </xdr:from>
    <xdr:to>
      <xdr:col>2</xdr:col>
      <xdr:colOff>615950</xdr:colOff>
      <xdr:row>813</xdr:row>
      <xdr:rowOff>304800</xdr:rowOff>
    </xdr:to>
    <xdr:sp macro="" textlink="">
      <xdr:nvSpPr>
        <xdr:cNvPr id="28504" name="AutoShape 4952">
          <a:extLst>
            <a:ext uri="{FF2B5EF4-FFF2-40B4-BE49-F238E27FC236}">
              <a16:creationId xmlns:a16="http://schemas.microsoft.com/office/drawing/2014/main" id="{A3BFAE95-D465-4C81-8156-FBF6F2849DAE}"/>
            </a:ext>
          </a:extLst>
        </xdr:cNvPr>
        <xdr:cNvSpPr>
          <a:spLocks noChangeAspect="1" noChangeArrowheads="1"/>
        </xdr:cNvSpPr>
      </xdr:nvSpPr>
      <xdr:spPr bwMode="auto">
        <a:xfrm>
          <a:off x="296545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813</xdr:row>
      <xdr:rowOff>0</xdr:rowOff>
    </xdr:from>
    <xdr:to>
      <xdr:col>2</xdr:col>
      <xdr:colOff>927100</xdr:colOff>
      <xdr:row>813</xdr:row>
      <xdr:rowOff>304800</xdr:rowOff>
    </xdr:to>
    <xdr:sp macro="" textlink="">
      <xdr:nvSpPr>
        <xdr:cNvPr id="28505" name="AutoShape 4953" descr="https://adas-server.mobiledrivetech.com/polarion/icons/default/enums/type_spike.gif">
          <a:hlinkClick xmlns:r="http://schemas.openxmlformats.org/officeDocument/2006/relationships" r:id="rId1624" tgtFrame="_blank"/>
          <a:extLst>
            <a:ext uri="{FF2B5EF4-FFF2-40B4-BE49-F238E27FC236}">
              <a16:creationId xmlns:a16="http://schemas.microsoft.com/office/drawing/2014/main" id="{6F93ADCE-16A0-4EF4-9204-58BF56AFD168}"/>
            </a:ext>
          </a:extLst>
        </xdr:cNvPr>
        <xdr:cNvSpPr>
          <a:spLocks noChangeAspect="1" noChangeArrowheads="1"/>
        </xdr:cNvSpPr>
      </xdr:nvSpPr>
      <xdr:spPr bwMode="auto">
        <a:xfrm>
          <a:off x="327660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813</xdr:row>
      <xdr:rowOff>0</xdr:rowOff>
    </xdr:from>
    <xdr:to>
      <xdr:col>3</xdr:col>
      <xdr:colOff>304800</xdr:colOff>
      <xdr:row>813</xdr:row>
      <xdr:rowOff>304800</xdr:rowOff>
    </xdr:to>
    <xdr:sp macro="" textlink="">
      <xdr:nvSpPr>
        <xdr:cNvPr id="28506" name="AutoShape 4954" descr="https://adas-server.mobiledrivetech.com/polarion/icons/default/enums/type_spike.gif">
          <a:hlinkClick xmlns:r="http://schemas.openxmlformats.org/officeDocument/2006/relationships" r:id="rId1624" tgtFrame="_top"/>
          <a:extLst>
            <a:ext uri="{FF2B5EF4-FFF2-40B4-BE49-F238E27FC236}">
              <a16:creationId xmlns:a16="http://schemas.microsoft.com/office/drawing/2014/main" id="{21CCAFB8-C5B3-4818-B9D0-7B3EFFD825BF}"/>
            </a:ext>
          </a:extLst>
        </xdr:cNvPr>
        <xdr:cNvSpPr>
          <a:spLocks noChangeAspect="1" noChangeArrowheads="1"/>
        </xdr:cNvSpPr>
      </xdr:nvSpPr>
      <xdr:spPr bwMode="auto">
        <a:xfrm>
          <a:off x="5797550" y="52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814</xdr:row>
      <xdr:rowOff>0</xdr:rowOff>
    </xdr:from>
    <xdr:to>
      <xdr:col>0</xdr:col>
      <xdr:colOff>304800</xdr:colOff>
      <xdr:row>814</xdr:row>
      <xdr:rowOff>304800</xdr:rowOff>
    </xdr:to>
    <xdr:sp macro="" textlink="">
      <xdr:nvSpPr>
        <xdr:cNvPr id="28507" name="AutoShape 4955" descr="https://adas-server.mobiledrivetech.com/polarion/ria/images/suspect.gif">
          <a:extLst>
            <a:ext uri="{FF2B5EF4-FFF2-40B4-BE49-F238E27FC236}">
              <a16:creationId xmlns:a16="http://schemas.microsoft.com/office/drawing/2014/main" id="{492346D5-C22B-447D-A95F-A4DDA7C80BD4}"/>
            </a:ext>
          </a:extLst>
        </xdr:cNvPr>
        <xdr:cNvSpPr>
          <a:spLocks noChangeAspect="1" noChangeArrowheads="1"/>
        </xdr:cNvSpPr>
      </xdr:nvSpPr>
      <xdr:spPr bwMode="auto">
        <a:xfrm>
          <a:off x="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814</xdr:row>
      <xdr:rowOff>0</xdr:rowOff>
    </xdr:from>
    <xdr:to>
      <xdr:col>0</xdr:col>
      <xdr:colOff>615950</xdr:colOff>
      <xdr:row>814</xdr:row>
      <xdr:rowOff>304800</xdr:rowOff>
    </xdr:to>
    <xdr:sp macro="" textlink="">
      <xdr:nvSpPr>
        <xdr:cNvPr id="28508" name="AutoShape 4956">
          <a:extLst>
            <a:ext uri="{FF2B5EF4-FFF2-40B4-BE49-F238E27FC236}">
              <a16:creationId xmlns:a16="http://schemas.microsoft.com/office/drawing/2014/main" id="{A56743D5-08B0-4119-82B9-C8A7CB96D9EB}"/>
            </a:ext>
          </a:extLst>
        </xdr:cNvPr>
        <xdr:cNvSpPr>
          <a:spLocks noChangeAspect="1" noChangeArrowheads="1"/>
        </xdr:cNvSpPr>
      </xdr:nvSpPr>
      <xdr:spPr bwMode="auto">
        <a:xfrm>
          <a:off x="31115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814</xdr:row>
      <xdr:rowOff>0</xdr:rowOff>
    </xdr:from>
    <xdr:to>
      <xdr:col>0</xdr:col>
      <xdr:colOff>927100</xdr:colOff>
      <xdr:row>814</xdr:row>
      <xdr:rowOff>304800</xdr:rowOff>
    </xdr:to>
    <xdr:sp macro="" textlink="">
      <xdr:nvSpPr>
        <xdr:cNvPr id="28509" name="AutoShape 4957" descr="https://adas-server.mobiledrivetech.com/polarion/icons/default/enums/type_purple_spec.png">
          <a:hlinkClick xmlns:r="http://schemas.openxmlformats.org/officeDocument/2006/relationships" r:id="rId1625" tgtFrame="_blank"/>
          <a:extLst>
            <a:ext uri="{FF2B5EF4-FFF2-40B4-BE49-F238E27FC236}">
              <a16:creationId xmlns:a16="http://schemas.microsoft.com/office/drawing/2014/main" id="{39D5040B-4DCC-47B9-950B-0F78CF3DA503}"/>
            </a:ext>
          </a:extLst>
        </xdr:cNvPr>
        <xdr:cNvSpPr>
          <a:spLocks noChangeAspect="1" noChangeArrowheads="1"/>
        </xdr:cNvSpPr>
      </xdr:nvSpPr>
      <xdr:spPr bwMode="auto">
        <a:xfrm>
          <a:off x="62230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814</xdr:row>
      <xdr:rowOff>0</xdr:rowOff>
    </xdr:from>
    <xdr:to>
      <xdr:col>1</xdr:col>
      <xdr:colOff>304800</xdr:colOff>
      <xdr:row>814</xdr:row>
      <xdr:rowOff>304800</xdr:rowOff>
    </xdr:to>
    <xdr:sp macro="" textlink="">
      <xdr:nvSpPr>
        <xdr:cNvPr id="28510" name="AutoShape 4958" descr="https://adas-server.mobiledrivetech.com/polarion/icons/default/enums/type_purple_spec.png">
          <a:hlinkClick xmlns:r="http://schemas.openxmlformats.org/officeDocument/2006/relationships" r:id="rId1625" tgtFrame="_top"/>
          <a:extLst>
            <a:ext uri="{FF2B5EF4-FFF2-40B4-BE49-F238E27FC236}">
              <a16:creationId xmlns:a16="http://schemas.microsoft.com/office/drawing/2014/main" id="{31753F51-E294-4D4E-B9A5-BA33FA91F48F}"/>
            </a:ext>
          </a:extLst>
        </xdr:cNvPr>
        <xdr:cNvSpPr>
          <a:spLocks noChangeAspect="1" noChangeArrowheads="1"/>
        </xdr:cNvSpPr>
      </xdr:nvSpPr>
      <xdr:spPr bwMode="auto">
        <a:xfrm>
          <a:off x="202565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814</xdr:row>
      <xdr:rowOff>0</xdr:rowOff>
    </xdr:from>
    <xdr:to>
      <xdr:col>2</xdr:col>
      <xdr:colOff>304800</xdr:colOff>
      <xdr:row>814</xdr:row>
      <xdr:rowOff>304800</xdr:rowOff>
    </xdr:to>
    <xdr:sp macro="" textlink="">
      <xdr:nvSpPr>
        <xdr:cNvPr id="28511" name="AutoShape 4959" descr="https://adas-server.mobiledrivetech.com/polarion/ria/images/suspect.gif">
          <a:extLst>
            <a:ext uri="{FF2B5EF4-FFF2-40B4-BE49-F238E27FC236}">
              <a16:creationId xmlns:a16="http://schemas.microsoft.com/office/drawing/2014/main" id="{6555C123-EA8A-4C8F-830C-C73B1A145D68}"/>
            </a:ext>
          </a:extLst>
        </xdr:cNvPr>
        <xdr:cNvSpPr>
          <a:spLocks noChangeAspect="1" noChangeArrowheads="1"/>
        </xdr:cNvSpPr>
      </xdr:nvSpPr>
      <xdr:spPr bwMode="auto">
        <a:xfrm>
          <a:off x="265430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814</xdr:row>
      <xdr:rowOff>0</xdr:rowOff>
    </xdr:from>
    <xdr:to>
      <xdr:col>2</xdr:col>
      <xdr:colOff>615950</xdr:colOff>
      <xdr:row>814</xdr:row>
      <xdr:rowOff>304800</xdr:rowOff>
    </xdr:to>
    <xdr:sp macro="" textlink="">
      <xdr:nvSpPr>
        <xdr:cNvPr id="28512" name="AutoShape 4960">
          <a:extLst>
            <a:ext uri="{FF2B5EF4-FFF2-40B4-BE49-F238E27FC236}">
              <a16:creationId xmlns:a16="http://schemas.microsoft.com/office/drawing/2014/main" id="{8238B4DA-23EC-495E-8C42-32105F24F533}"/>
            </a:ext>
          </a:extLst>
        </xdr:cNvPr>
        <xdr:cNvSpPr>
          <a:spLocks noChangeAspect="1" noChangeArrowheads="1"/>
        </xdr:cNvSpPr>
      </xdr:nvSpPr>
      <xdr:spPr bwMode="auto">
        <a:xfrm>
          <a:off x="296545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814</xdr:row>
      <xdr:rowOff>0</xdr:rowOff>
    </xdr:from>
    <xdr:to>
      <xdr:col>2</xdr:col>
      <xdr:colOff>927100</xdr:colOff>
      <xdr:row>814</xdr:row>
      <xdr:rowOff>304800</xdr:rowOff>
    </xdr:to>
    <xdr:sp macro="" textlink="">
      <xdr:nvSpPr>
        <xdr:cNvPr id="28513" name="AutoShape 4961" descr="https://adas-server.mobiledrivetech.com/polarion/icons/default/enums/type_spike.gif">
          <a:hlinkClick xmlns:r="http://schemas.openxmlformats.org/officeDocument/2006/relationships" r:id="rId1626" tgtFrame="_blank"/>
          <a:extLst>
            <a:ext uri="{FF2B5EF4-FFF2-40B4-BE49-F238E27FC236}">
              <a16:creationId xmlns:a16="http://schemas.microsoft.com/office/drawing/2014/main" id="{BD1E372C-F8DA-41D9-A0E8-C913821DF741}"/>
            </a:ext>
          </a:extLst>
        </xdr:cNvPr>
        <xdr:cNvSpPr>
          <a:spLocks noChangeAspect="1" noChangeArrowheads="1"/>
        </xdr:cNvSpPr>
      </xdr:nvSpPr>
      <xdr:spPr bwMode="auto">
        <a:xfrm>
          <a:off x="327660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814</xdr:row>
      <xdr:rowOff>0</xdr:rowOff>
    </xdr:from>
    <xdr:to>
      <xdr:col>3</xdr:col>
      <xdr:colOff>304800</xdr:colOff>
      <xdr:row>814</xdr:row>
      <xdr:rowOff>304800</xdr:rowOff>
    </xdr:to>
    <xdr:sp macro="" textlink="">
      <xdr:nvSpPr>
        <xdr:cNvPr id="28514" name="AutoShape 4962" descr="https://adas-server.mobiledrivetech.com/polarion/icons/default/enums/type_spike.gif">
          <a:hlinkClick xmlns:r="http://schemas.openxmlformats.org/officeDocument/2006/relationships" r:id="rId1626" tgtFrame="_top"/>
          <a:extLst>
            <a:ext uri="{FF2B5EF4-FFF2-40B4-BE49-F238E27FC236}">
              <a16:creationId xmlns:a16="http://schemas.microsoft.com/office/drawing/2014/main" id="{600B19A8-509A-4B9D-985E-DD2F2EE4245D}"/>
            </a:ext>
          </a:extLst>
        </xdr:cNvPr>
        <xdr:cNvSpPr>
          <a:spLocks noChangeAspect="1" noChangeArrowheads="1"/>
        </xdr:cNvSpPr>
      </xdr:nvSpPr>
      <xdr:spPr bwMode="auto">
        <a:xfrm>
          <a:off x="579755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815</xdr:row>
      <xdr:rowOff>0</xdr:rowOff>
    </xdr:from>
    <xdr:to>
      <xdr:col>0</xdr:col>
      <xdr:colOff>304800</xdr:colOff>
      <xdr:row>815</xdr:row>
      <xdr:rowOff>304800</xdr:rowOff>
    </xdr:to>
    <xdr:sp macro="" textlink="">
      <xdr:nvSpPr>
        <xdr:cNvPr id="28515" name="AutoShape 4963" descr="https://adas-server.mobiledrivetech.com/polarion/ria/images/suspect.gif">
          <a:extLst>
            <a:ext uri="{FF2B5EF4-FFF2-40B4-BE49-F238E27FC236}">
              <a16:creationId xmlns:a16="http://schemas.microsoft.com/office/drawing/2014/main" id="{6F424806-B72B-4CBE-AFC5-56E2F5ECD4E8}"/>
            </a:ext>
          </a:extLst>
        </xdr:cNvPr>
        <xdr:cNvSpPr>
          <a:spLocks noChangeAspect="1" noChangeArrowheads="1"/>
        </xdr:cNvSpPr>
      </xdr:nvSpPr>
      <xdr:spPr bwMode="auto">
        <a:xfrm>
          <a:off x="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815</xdr:row>
      <xdr:rowOff>0</xdr:rowOff>
    </xdr:from>
    <xdr:to>
      <xdr:col>0</xdr:col>
      <xdr:colOff>615950</xdr:colOff>
      <xdr:row>815</xdr:row>
      <xdr:rowOff>304800</xdr:rowOff>
    </xdr:to>
    <xdr:sp macro="" textlink="">
      <xdr:nvSpPr>
        <xdr:cNvPr id="28516" name="AutoShape 4964">
          <a:extLst>
            <a:ext uri="{FF2B5EF4-FFF2-40B4-BE49-F238E27FC236}">
              <a16:creationId xmlns:a16="http://schemas.microsoft.com/office/drawing/2014/main" id="{DBFD2F6D-E5F9-41A0-8543-BD57FFC6F70E}"/>
            </a:ext>
          </a:extLst>
        </xdr:cNvPr>
        <xdr:cNvSpPr>
          <a:spLocks noChangeAspect="1" noChangeArrowheads="1"/>
        </xdr:cNvSpPr>
      </xdr:nvSpPr>
      <xdr:spPr bwMode="auto">
        <a:xfrm>
          <a:off x="31115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815</xdr:row>
      <xdr:rowOff>0</xdr:rowOff>
    </xdr:from>
    <xdr:to>
      <xdr:col>0</xdr:col>
      <xdr:colOff>927100</xdr:colOff>
      <xdr:row>815</xdr:row>
      <xdr:rowOff>304800</xdr:rowOff>
    </xdr:to>
    <xdr:sp macro="" textlink="">
      <xdr:nvSpPr>
        <xdr:cNvPr id="28517" name="AutoShape 4965" descr="https://adas-server.mobiledrivetech.com/polarion/icons/default/enums/type_purple_spec.png">
          <a:hlinkClick xmlns:r="http://schemas.openxmlformats.org/officeDocument/2006/relationships" r:id="rId1627" tgtFrame="_blank"/>
          <a:extLst>
            <a:ext uri="{FF2B5EF4-FFF2-40B4-BE49-F238E27FC236}">
              <a16:creationId xmlns:a16="http://schemas.microsoft.com/office/drawing/2014/main" id="{A6FE7B7E-D056-44A8-BDCA-CB75CB456912}"/>
            </a:ext>
          </a:extLst>
        </xdr:cNvPr>
        <xdr:cNvSpPr>
          <a:spLocks noChangeAspect="1" noChangeArrowheads="1"/>
        </xdr:cNvSpPr>
      </xdr:nvSpPr>
      <xdr:spPr bwMode="auto">
        <a:xfrm>
          <a:off x="62230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815</xdr:row>
      <xdr:rowOff>0</xdr:rowOff>
    </xdr:from>
    <xdr:to>
      <xdr:col>1</xdr:col>
      <xdr:colOff>304800</xdr:colOff>
      <xdr:row>815</xdr:row>
      <xdr:rowOff>304800</xdr:rowOff>
    </xdr:to>
    <xdr:sp macro="" textlink="">
      <xdr:nvSpPr>
        <xdr:cNvPr id="28518" name="AutoShape 4966" descr="https://adas-server.mobiledrivetech.com/polarion/icons/default/enums/type_purple_spec.png">
          <a:hlinkClick xmlns:r="http://schemas.openxmlformats.org/officeDocument/2006/relationships" r:id="rId1627" tgtFrame="_top"/>
          <a:extLst>
            <a:ext uri="{FF2B5EF4-FFF2-40B4-BE49-F238E27FC236}">
              <a16:creationId xmlns:a16="http://schemas.microsoft.com/office/drawing/2014/main" id="{A4E40739-81E3-4FC8-9A46-BC6C29C7F67F}"/>
            </a:ext>
          </a:extLst>
        </xdr:cNvPr>
        <xdr:cNvSpPr>
          <a:spLocks noChangeAspect="1" noChangeArrowheads="1"/>
        </xdr:cNvSpPr>
      </xdr:nvSpPr>
      <xdr:spPr bwMode="auto">
        <a:xfrm>
          <a:off x="202565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815</xdr:row>
      <xdr:rowOff>0</xdr:rowOff>
    </xdr:from>
    <xdr:to>
      <xdr:col>2</xdr:col>
      <xdr:colOff>304800</xdr:colOff>
      <xdr:row>815</xdr:row>
      <xdr:rowOff>304800</xdr:rowOff>
    </xdr:to>
    <xdr:sp macro="" textlink="">
      <xdr:nvSpPr>
        <xdr:cNvPr id="28519" name="AutoShape 4967" descr="https://adas-server.mobiledrivetech.com/polarion/ria/images/suspect.gif">
          <a:extLst>
            <a:ext uri="{FF2B5EF4-FFF2-40B4-BE49-F238E27FC236}">
              <a16:creationId xmlns:a16="http://schemas.microsoft.com/office/drawing/2014/main" id="{8DD348F9-11B6-4244-82C3-7950BC2D7A68}"/>
            </a:ext>
          </a:extLst>
        </xdr:cNvPr>
        <xdr:cNvSpPr>
          <a:spLocks noChangeAspect="1" noChangeArrowheads="1"/>
        </xdr:cNvSpPr>
      </xdr:nvSpPr>
      <xdr:spPr bwMode="auto">
        <a:xfrm>
          <a:off x="265430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815</xdr:row>
      <xdr:rowOff>0</xdr:rowOff>
    </xdr:from>
    <xdr:to>
      <xdr:col>2</xdr:col>
      <xdr:colOff>615950</xdr:colOff>
      <xdr:row>815</xdr:row>
      <xdr:rowOff>304800</xdr:rowOff>
    </xdr:to>
    <xdr:sp macro="" textlink="">
      <xdr:nvSpPr>
        <xdr:cNvPr id="28520" name="AutoShape 4968">
          <a:extLst>
            <a:ext uri="{FF2B5EF4-FFF2-40B4-BE49-F238E27FC236}">
              <a16:creationId xmlns:a16="http://schemas.microsoft.com/office/drawing/2014/main" id="{F542548E-C425-40C6-BF37-68F5A5BC4641}"/>
            </a:ext>
          </a:extLst>
        </xdr:cNvPr>
        <xdr:cNvSpPr>
          <a:spLocks noChangeAspect="1" noChangeArrowheads="1"/>
        </xdr:cNvSpPr>
      </xdr:nvSpPr>
      <xdr:spPr bwMode="auto">
        <a:xfrm>
          <a:off x="296545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815</xdr:row>
      <xdr:rowOff>0</xdr:rowOff>
    </xdr:from>
    <xdr:to>
      <xdr:col>2</xdr:col>
      <xdr:colOff>927100</xdr:colOff>
      <xdr:row>815</xdr:row>
      <xdr:rowOff>304800</xdr:rowOff>
    </xdr:to>
    <xdr:sp macro="" textlink="">
      <xdr:nvSpPr>
        <xdr:cNvPr id="28521" name="AutoShape 4969" descr="https://adas-server.mobiledrivetech.com/polarion/icons/default/enums/type_spike.gif">
          <a:hlinkClick xmlns:r="http://schemas.openxmlformats.org/officeDocument/2006/relationships" r:id="rId1628" tgtFrame="_blank"/>
          <a:extLst>
            <a:ext uri="{FF2B5EF4-FFF2-40B4-BE49-F238E27FC236}">
              <a16:creationId xmlns:a16="http://schemas.microsoft.com/office/drawing/2014/main" id="{AB914CC6-A081-4992-93D0-D43989F44EE6}"/>
            </a:ext>
          </a:extLst>
        </xdr:cNvPr>
        <xdr:cNvSpPr>
          <a:spLocks noChangeAspect="1" noChangeArrowheads="1"/>
        </xdr:cNvSpPr>
      </xdr:nvSpPr>
      <xdr:spPr bwMode="auto">
        <a:xfrm>
          <a:off x="327660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815</xdr:row>
      <xdr:rowOff>0</xdr:rowOff>
    </xdr:from>
    <xdr:to>
      <xdr:col>3</xdr:col>
      <xdr:colOff>304800</xdr:colOff>
      <xdr:row>815</xdr:row>
      <xdr:rowOff>304800</xdr:rowOff>
    </xdr:to>
    <xdr:sp macro="" textlink="">
      <xdr:nvSpPr>
        <xdr:cNvPr id="28522" name="AutoShape 4970" descr="https://adas-server.mobiledrivetech.com/polarion/icons/default/enums/type_spike.gif">
          <a:hlinkClick xmlns:r="http://schemas.openxmlformats.org/officeDocument/2006/relationships" r:id="rId1628" tgtFrame="_top"/>
          <a:extLst>
            <a:ext uri="{FF2B5EF4-FFF2-40B4-BE49-F238E27FC236}">
              <a16:creationId xmlns:a16="http://schemas.microsoft.com/office/drawing/2014/main" id="{FEEE1368-F5B4-44AE-BFFF-B12D6B28FDFC}"/>
            </a:ext>
          </a:extLst>
        </xdr:cNvPr>
        <xdr:cNvSpPr>
          <a:spLocks noChangeAspect="1" noChangeArrowheads="1"/>
        </xdr:cNvSpPr>
      </xdr:nvSpPr>
      <xdr:spPr bwMode="auto">
        <a:xfrm>
          <a:off x="5797550" y="530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816</xdr:row>
      <xdr:rowOff>0</xdr:rowOff>
    </xdr:from>
    <xdr:to>
      <xdr:col>0</xdr:col>
      <xdr:colOff>304800</xdr:colOff>
      <xdr:row>816</xdr:row>
      <xdr:rowOff>304800</xdr:rowOff>
    </xdr:to>
    <xdr:sp macro="" textlink="">
      <xdr:nvSpPr>
        <xdr:cNvPr id="28523" name="AutoShape 4971" descr="https://adas-server.mobiledrivetech.com/polarion/ria/images/suspect.gif">
          <a:extLst>
            <a:ext uri="{FF2B5EF4-FFF2-40B4-BE49-F238E27FC236}">
              <a16:creationId xmlns:a16="http://schemas.microsoft.com/office/drawing/2014/main" id="{3D62EB09-9FF3-4088-803B-81AEBCB5B2B4}"/>
            </a:ext>
          </a:extLst>
        </xdr:cNvPr>
        <xdr:cNvSpPr>
          <a:spLocks noChangeAspect="1" noChangeArrowheads="1"/>
        </xdr:cNvSpPr>
      </xdr:nvSpPr>
      <xdr:spPr bwMode="auto">
        <a:xfrm>
          <a:off x="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816</xdr:row>
      <xdr:rowOff>0</xdr:rowOff>
    </xdr:from>
    <xdr:to>
      <xdr:col>0</xdr:col>
      <xdr:colOff>615950</xdr:colOff>
      <xdr:row>816</xdr:row>
      <xdr:rowOff>304800</xdr:rowOff>
    </xdr:to>
    <xdr:sp macro="" textlink="">
      <xdr:nvSpPr>
        <xdr:cNvPr id="28524" name="AutoShape 4972">
          <a:extLst>
            <a:ext uri="{FF2B5EF4-FFF2-40B4-BE49-F238E27FC236}">
              <a16:creationId xmlns:a16="http://schemas.microsoft.com/office/drawing/2014/main" id="{168C5988-6553-4D98-B513-D011B9964F78}"/>
            </a:ext>
          </a:extLst>
        </xdr:cNvPr>
        <xdr:cNvSpPr>
          <a:spLocks noChangeAspect="1" noChangeArrowheads="1"/>
        </xdr:cNvSpPr>
      </xdr:nvSpPr>
      <xdr:spPr bwMode="auto">
        <a:xfrm>
          <a:off x="31115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816</xdr:row>
      <xdr:rowOff>0</xdr:rowOff>
    </xdr:from>
    <xdr:to>
      <xdr:col>0</xdr:col>
      <xdr:colOff>927100</xdr:colOff>
      <xdr:row>816</xdr:row>
      <xdr:rowOff>304800</xdr:rowOff>
    </xdr:to>
    <xdr:sp macro="" textlink="">
      <xdr:nvSpPr>
        <xdr:cNvPr id="28525" name="AutoShape 4973" descr="https://adas-server.mobiledrivetech.com/polarion/icons/default/enums/type_purple_spec.png">
          <a:hlinkClick xmlns:r="http://schemas.openxmlformats.org/officeDocument/2006/relationships" r:id="rId1629" tgtFrame="_blank"/>
          <a:extLst>
            <a:ext uri="{FF2B5EF4-FFF2-40B4-BE49-F238E27FC236}">
              <a16:creationId xmlns:a16="http://schemas.microsoft.com/office/drawing/2014/main" id="{3E5C70FD-B6C9-43E4-999A-F35FC73ECA7B}"/>
            </a:ext>
          </a:extLst>
        </xdr:cNvPr>
        <xdr:cNvSpPr>
          <a:spLocks noChangeAspect="1" noChangeArrowheads="1"/>
        </xdr:cNvSpPr>
      </xdr:nvSpPr>
      <xdr:spPr bwMode="auto">
        <a:xfrm>
          <a:off x="62230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816</xdr:row>
      <xdr:rowOff>0</xdr:rowOff>
    </xdr:from>
    <xdr:to>
      <xdr:col>1</xdr:col>
      <xdr:colOff>304800</xdr:colOff>
      <xdr:row>816</xdr:row>
      <xdr:rowOff>304800</xdr:rowOff>
    </xdr:to>
    <xdr:sp macro="" textlink="">
      <xdr:nvSpPr>
        <xdr:cNvPr id="28526" name="AutoShape 4974" descr="https://adas-server.mobiledrivetech.com/polarion/icons/default/enums/type_purple_spec.png">
          <a:hlinkClick xmlns:r="http://schemas.openxmlformats.org/officeDocument/2006/relationships" r:id="rId1629" tgtFrame="_top"/>
          <a:extLst>
            <a:ext uri="{FF2B5EF4-FFF2-40B4-BE49-F238E27FC236}">
              <a16:creationId xmlns:a16="http://schemas.microsoft.com/office/drawing/2014/main" id="{5FC57E00-CCC5-4DAE-8A88-2FD02AE63F35}"/>
            </a:ext>
          </a:extLst>
        </xdr:cNvPr>
        <xdr:cNvSpPr>
          <a:spLocks noChangeAspect="1" noChangeArrowheads="1"/>
        </xdr:cNvSpPr>
      </xdr:nvSpPr>
      <xdr:spPr bwMode="auto">
        <a:xfrm>
          <a:off x="202565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816</xdr:row>
      <xdr:rowOff>0</xdr:rowOff>
    </xdr:from>
    <xdr:to>
      <xdr:col>2</xdr:col>
      <xdr:colOff>304800</xdr:colOff>
      <xdr:row>816</xdr:row>
      <xdr:rowOff>304800</xdr:rowOff>
    </xdr:to>
    <xdr:sp macro="" textlink="">
      <xdr:nvSpPr>
        <xdr:cNvPr id="28527" name="AutoShape 4975" descr="https://adas-server.mobiledrivetech.com/polarion/ria/images/suspect.gif">
          <a:extLst>
            <a:ext uri="{FF2B5EF4-FFF2-40B4-BE49-F238E27FC236}">
              <a16:creationId xmlns:a16="http://schemas.microsoft.com/office/drawing/2014/main" id="{A55617BC-10F4-47AE-A77D-DDCE6C6C3F56}"/>
            </a:ext>
          </a:extLst>
        </xdr:cNvPr>
        <xdr:cNvSpPr>
          <a:spLocks noChangeAspect="1" noChangeArrowheads="1"/>
        </xdr:cNvSpPr>
      </xdr:nvSpPr>
      <xdr:spPr bwMode="auto">
        <a:xfrm>
          <a:off x="265430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816</xdr:row>
      <xdr:rowOff>0</xdr:rowOff>
    </xdr:from>
    <xdr:to>
      <xdr:col>2</xdr:col>
      <xdr:colOff>615950</xdr:colOff>
      <xdr:row>816</xdr:row>
      <xdr:rowOff>304800</xdr:rowOff>
    </xdr:to>
    <xdr:sp macro="" textlink="">
      <xdr:nvSpPr>
        <xdr:cNvPr id="28528" name="AutoShape 4976">
          <a:extLst>
            <a:ext uri="{FF2B5EF4-FFF2-40B4-BE49-F238E27FC236}">
              <a16:creationId xmlns:a16="http://schemas.microsoft.com/office/drawing/2014/main" id="{ECCE27AC-49F9-4646-A3C4-FC9DC2F393DA}"/>
            </a:ext>
          </a:extLst>
        </xdr:cNvPr>
        <xdr:cNvSpPr>
          <a:spLocks noChangeAspect="1" noChangeArrowheads="1"/>
        </xdr:cNvSpPr>
      </xdr:nvSpPr>
      <xdr:spPr bwMode="auto">
        <a:xfrm>
          <a:off x="296545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816</xdr:row>
      <xdr:rowOff>0</xdr:rowOff>
    </xdr:from>
    <xdr:to>
      <xdr:col>2</xdr:col>
      <xdr:colOff>927100</xdr:colOff>
      <xdr:row>816</xdr:row>
      <xdr:rowOff>304800</xdr:rowOff>
    </xdr:to>
    <xdr:sp macro="" textlink="">
      <xdr:nvSpPr>
        <xdr:cNvPr id="28529" name="AutoShape 4977" descr="https://adas-server.mobiledrivetech.com/polarion/icons/default/enums/type_spike.gif">
          <a:hlinkClick xmlns:r="http://schemas.openxmlformats.org/officeDocument/2006/relationships" r:id="rId1630" tgtFrame="_blank"/>
          <a:extLst>
            <a:ext uri="{FF2B5EF4-FFF2-40B4-BE49-F238E27FC236}">
              <a16:creationId xmlns:a16="http://schemas.microsoft.com/office/drawing/2014/main" id="{3106979D-3DD9-40FC-ACA7-5EFD800BB9BF}"/>
            </a:ext>
          </a:extLst>
        </xdr:cNvPr>
        <xdr:cNvSpPr>
          <a:spLocks noChangeAspect="1" noChangeArrowheads="1"/>
        </xdr:cNvSpPr>
      </xdr:nvSpPr>
      <xdr:spPr bwMode="auto">
        <a:xfrm>
          <a:off x="327660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816</xdr:row>
      <xdr:rowOff>0</xdr:rowOff>
    </xdr:from>
    <xdr:to>
      <xdr:col>3</xdr:col>
      <xdr:colOff>304800</xdr:colOff>
      <xdr:row>816</xdr:row>
      <xdr:rowOff>304800</xdr:rowOff>
    </xdr:to>
    <xdr:sp macro="" textlink="">
      <xdr:nvSpPr>
        <xdr:cNvPr id="28530" name="AutoShape 4978" descr="https://adas-server.mobiledrivetech.com/polarion/icons/default/enums/type_spike.gif">
          <a:hlinkClick xmlns:r="http://schemas.openxmlformats.org/officeDocument/2006/relationships" r:id="rId1630" tgtFrame="_top"/>
          <a:extLst>
            <a:ext uri="{FF2B5EF4-FFF2-40B4-BE49-F238E27FC236}">
              <a16:creationId xmlns:a16="http://schemas.microsoft.com/office/drawing/2014/main" id="{EF2FD141-C4A8-454B-B679-4C5A5DB35C62}"/>
            </a:ext>
          </a:extLst>
        </xdr:cNvPr>
        <xdr:cNvSpPr>
          <a:spLocks noChangeAspect="1" noChangeArrowheads="1"/>
        </xdr:cNvSpPr>
      </xdr:nvSpPr>
      <xdr:spPr bwMode="auto">
        <a:xfrm>
          <a:off x="5797550" y="5316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817</xdr:row>
      <xdr:rowOff>0</xdr:rowOff>
    </xdr:from>
    <xdr:to>
      <xdr:col>0</xdr:col>
      <xdr:colOff>304800</xdr:colOff>
      <xdr:row>817</xdr:row>
      <xdr:rowOff>304800</xdr:rowOff>
    </xdr:to>
    <xdr:sp macro="" textlink="">
      <xdr:nvSpPr>
        <xdr:cNvPr id="28531" name="AutoShape 4979" descr="https://adas-server.mobiledrivetech.com/polarion/ria/images/suspect.gif">
          <a:extLst>
            <a:ext uri="{FF2B5EF4-FFF2-40B4-BE49-F238E27FC236}">
              <a16:creationId xmlns:a16="http://schemas.microsoft.com/office/drawing/2014/main" id="{1AB20168-AD6E-4B5F-9939-C35916099449}"/>
            </a:ext>
          </a:extLst>
        </xdr:cNvPr>
        <xdr:cNvSpPr>
          <a:spLocks noChangeAspect="1" noChangeArrowheads="1"/>
        </xdr:cNvSpPr>
      </xdr:nvSpPr>
      <xdr:spPr bwMode="auto">
        <a:xfrm>
          <a:off x="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817</xdr:row>
      <xdr:rowOff>0</xdr:rowOff>
    </xdr:from>
    <xdr:to>
      <xdr:col>0</xdr:col>
      <xdr:colOff>615950</xdr:colOff>
      <xdr:row>817</xdr:row>
      <xdr:rowOff>304800</xdr:rowOff>
    </xdr:to>
    <xdr:sp macro="" textlink="">
      <xdr:nvSpPr>
        <xdr:cNvPr id="28532" name="AutoShape 4980">
          <a:extLst>
            <a:ext uri="{FF2B5EF4-FFF2-40B4-BE49-F238E27FC236}">
              <a16:creationId xmlns:a16="http://schemas.microsoft.com/office/drawing/2014/main" id="{610E2136-FF6C-482D-AD80-B0366217983B}"/>
            </a:ext>
          </a:extLst>
        </xdr:cNvPr>
        <xdr:cNvSpPr>
          <a:spLocks noChangeAspect="1" noChangeArrowheads="1"/>
        </xdr:cNvSpPr>
      </xdr:nvSpPr>
      <xdr:spPr bwMode="auto">
        <a:xfrm>
          <a:off x="31115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817</xdr:row>
      <xdr:rowOff>0</xdr:rowOff>
    </xdr:from>
    <xdr:to>
      <xdr:col>0</xdr:col>
      <xdr:colOff>927100</xdr:colOff>
      <xdr:row>817</xdr:row>
      <xdr:rowOff>304800</xdr:rowOff>
    </xdr:to>
    <xdr:sp macro="" textlink="">
      <xdr:nvSpPr>
        <xdr:cNvPr id="28533" name="AutoShape 4981" descr="https://adas-server.mobiledrivetech.com/polarion/icons/default/enums/type_purple_spec.png">
          <a:hlinkClick xmlns:r="http://schemas.openxmlformats.org/officeDocument/2006/relationships" r:id="rId1631" tgtFrame="_blank"/>
          <a:extLst>
            <a:ext uri="{FF2B5EF4-FFF2-40B4-BE49-F238E27FC236}">
              <a16:creationId xmlns:a16="http://schemas.microsoft.com/office/drawing/2014/main" id="{688C6D64-174D-437D-A6C7-19E36D3D4220}"/>
            </a:ext>
          </a:extLst>
        </xdr:cNvPr>
        <xdr:cNvSpPr>
          <a:spLocks noChangeAspect="1" noChangeArrowheads="1"/>
        </xdr:cNvSpPr>
      </xdr:nvSpPr>
      <xdr:spPr bwMode="auto">
        <a:xfrm>
          <a:off x="62230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817</xdr:row>
      <xdr:rowOff>0</xdr:rowOff>
    </xdr:from>
    <xdr:to>
      <xdr:col>1</xdr:col>
      <xdr:colOff>304800</xdr:colOff>
      <xdr:row>817</xdr:row>
      <xdr:rowOff>304800</xdr:rowOff>
    </xdr:to>
    <xdr:sp macro="" textlink="">
      <xdr:nvSpPr>
        <xdr:cNvPr id="28534" name="AutoShape 4982" descr="https://adas-server.mobiledrivetech.com/polarion/icons/default/enums/type_purple_spec.png">
          <a:hlinkClick xmlns:r="http://schemas.openxmlformats.org/officeDocument/2006/relationships" r:id="rId1631" tgtFrame="_top"/>
          <a:extLst>
            <a:ext uri="{FF2B5EF4-FFF2-40B4-BE49-F238E27FC236}">
              <a16:creationId xmlns:a16="http://schemas.microsoft.com/office/drawing/2014/main" id="{EEEE8A28-1FCA-4291-9C40-6FF75E11E007}"/>
            </a:ext>
          </a:extLst>
        </xdr:cNvPr>
        <xdr:cNvSpPr>
          <a:spLocks noChangeAspect="1" noChangeArrowheads="1"/>
        </xdr:cNvSpPr>
      </xdr:nvSpPr>
      <xdr:spPr bwMode="auto">
        <a:xfrm>
          <a:off x="202565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817</xdr:row>
      <xdr:rowOff>0</xdr:rowOff>
    </xdr:from>
    <xdr:to>
      <xdr:col>2</xdr:col>
      <xdr:colOff>304800</xdr:colOff>
      <xdr:row>817</xdr:row>
      <xdr:rowOff>304800</xdr:rowOff>
    </xdr:to>
    <xdr:sp macro="" textlink="">
      <xdr:nvSpPr>
        <xdr:cNvPr id="28535" name="AutoShape 4983" descr="https://adas-server.mobiledrivetech.com/polarion/ria/images/suspect.gif">
          <a:extLst>
            <a:ext uri="{FF2B5EF4-FFF2-40B4-BE49-F238E27FC236}">
              <a16:creationId xmlns:a16="http://schemas.microsoft.com/office/drawing/2014/main" id="{3AD4CFA4-E08D-4FF9-9083-CD2A2A5FF996}"/>
            </a:ext>
          </a:extLst>
        </xdr:cNvPr>
        <xdr:cNvSpPr>
          <a:spLocks noChangeAspect="1" noChangeArrowheads="1"/>
        </xdr:cNvSpPr>
      </xdr:nvSpPr>
      <xdr:spPr bwMode="auto">
        <a:xfrm>
          <a:off x="265430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817</xdr:row>
      <xdr:rowOff>0</xdr:rowOff>
    </xdr:from>
    <xdr:to>
      <xdr:col>2</xdr:col>
      <xdr:colOff>615950</xdr:colOff>
      <xdr:row>817</xdr:row>
      <xdr:rowOff>304800</xdr:rowOff>
    </xdr:to>
    <xdr:sp macro="" textlink="">
      <xdr:nvSpPr>
        <xdr:cNvPr id="28536" name="AutoShape 4984">
          <a:extLst>
            <a:ext uri="{FF2B5EF4-FFF2-40B4-BE49-F238E27FC236}">
              <a16:creationId xmlns:a16="http://schemas.microsoft.com/office/drawing/2014/main" id="{3B8659F4-F9CA-4927-8D8A-10FF9C34550A}"/>
            </a:ext>
          </a:extLst>
        </xdr:cNvPr>
        <xdr:cNvSpPr>
          <a:spLocks noChangeAspect="1" noChangeArrowheads="1"/>
        </xdr:cNvSpPr>
      </xdr:nvSpPr>
      <xdr:spPr bwMode="auto">
        <a:xfrm>
          <a:off x="296545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817</xdr:row>
      <xdr:rowOff>0</xdr:rowOff>
    </xdr:from>
    <xdr:to>
      <xdr:col>2</xdr:col>
      <xdr:colOff>927100</xdr:colOff>
      <xdr:row>817</xdr:row>
      <xdr:rowOff>304800</xdr:rowOff>
    </xdr:to>
    <xdr:sp macro="" textlink="">
      <xdr:nvSpPr>
        <xdr:cNvPr id="28537" name="AutoShape 4985" descr="https://adas-server.mobiledrivetech.com/polarion/icons/default/enums/type_spike.gif">
          <a:hlinkClick xmlns:r="http://schemas.openxmlformats.org/officeDocument/2006/relationships" r:id="rId1632" tgtFrame="_blank"/>
          <a:extLst>
            <a:ext uri="{FF2B5EF4-FFF2-40B4-BE49-F238E27FC236}">
              <a16:creationId xmlns:a16="http://schemas.microsoft.com/office/drawing/2014/main" id="{E58CA9BC-6059-46DE-B98B-DD15D46381A6}"/>
            </a:ext>
          </a:extLst>
        </xdr:cNvPr>
        <xdr:cNvSpPr>
          <a:spLocks noChangeAspect="1" noChangeArrowheads="1"/>
        </xdr:cNvSpPr>
      </xdr:nvSpPr>
      <xdr:spPr bwMode="auto">
        <a:xfrm>
          <a:off x="327660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817</xdr:row>
      <xdr:rowOff>0</xdr:rowOff>
    </xdr:from>
    <xdr:to>
      <xdr:col>3</xdr:col>
      <xdr:colOff>304800</xdr:colOff>
      <xdr:row>817</xdr:row>
      <xdr:rowOff>304800</xdr:rowOff>
    </xdr:to>
    <xdr:sp macro="" textlink="">
      <xdr:nvSpPr>
        <xdr:cNvPr id="28538" name="AutoShape 4986" descr="https://adas-server.mobiledrivetech.com/polarion/icons/default/enums/type_spike.gif">
          <a:hlinkClick xmlns:r="http://schemas.openxmlformats.org/officeDocument/2006/relationships" r:id="rId1632" tgtFrame="_top"/>
          <a:extLst>
            <a:ext uri="{FF2B5EF4-FFF2-40B4-BE49-F238E27FC236}">
              <a16:creationId xmlns:a16="http://schemas.microsoft.com/office/drawing/2014/main" id="{D9CBE9A5-7A52-4EBD-8C5E-F1321C733DF7}"/>
            </a:ext>
          </a:extLst>
        </xdr:cNvPr>
        <xdr:cNvSpPr>
          <a:spLocks noChangeAspect="1" noChangeArrowheads="1"/>
        </xdr:cNvSpPr>
      </xdr:nvSpPr>
      <xdr:spPr bwMode="auto">
        <a:xfrm>
          <a:off x="5797550" y="5322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818</xdr:row>
      <xdr:rowOff>0</xdr:rowOff>
    </xdr:from>
    <xdr:to>
      <xdr:col>0</xdr:col>
      <xdr:colOff>304800</xdr:colOff>
      <xdr:row>818</xdr:row>
      <xdr:rowOff>304800</xdr:rowOff>
    </xdr:to>
    <xdr:sp macro="" textlink="">
      <xdr:nvSpPr>
        <xdr:cNvPr id="28539" name="AutoShape 4987" descr="https://adas-server.mobiledrivetech.com/polarion/ria/images/suspect.gif">
          <a:extLst>
            <a:ext uri="{FF2B5EF4-FFF2-40B4-BE49-F238E27FC236}">
              <a16:creationId xmlns:a16="http://schemas.microsoft.com/office/drawing/2014/main" id="{D4303932-1B1A-4727-B9EC-B41350F46BAE}"/>
            </a:ext>
          </a:extLst>
        </xdr:cNvPr>
        <xdr:cNvSpPr>
          <a:spLocks noChangeAspect="1" noChangeArrowheads="1"/>
        </xdr:cNvSpPr>
      </xdr:nvSpPr>
      <xdr:spPr bwMode="auto">
        <a:xfrm>
          <a:off x="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818</xdr:row>
      <xdr:rowOff>0</xdr:rowOff>
    </xdr:from>
    <xdr:to>
      <xdr:col>0</xdr:col>
      <xdr:colOff>615950</xdr:colOff>
      <xdr:row>818</xdr:row>
      <xdr:rowOff>304800</xdr:rowOff>
    </xdr:to>
    <xdr:sp macro="" textlink="">
      <xdr:nvSpPr>
        <xdr:cNvPr id="28540" name="AutoShape 4988">
          <a:extLst>
            <a:ext uri="{FF2B5EF4-FFF2-40B4-BE49-F238E27FC236}">
              <a16:creationId xmlns:a16="http://schemas.microsoft.com/office/drawing/2014/main" id="{AEA12377-53CF-43A7-94EA-89464A2339ED}"/>
            </a:ext>
          </a:extLst>
        </xdr:cNvPr>
        <xdr:cNvSpPr>
          <a:spLocks noChangeAspect="1" noChangeArrowheads="1"/>
        </xdr:cNvSpPr>
      </xdr:nvSpPr>
      <xdr:spPr bwMode="auto">
        <a:xfrm>
          <a:off x="31115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818</xdr:row>
      <xdr:rowOff>0</xdr:rowOff>
    </xdr:from>
    <xdr:to>
      <xdr:col>0</xdr:col>
      <xdr:colOff>927100</xdr:colOff>
      <xdr:row>818</xdr:row>
      <xdr:rowOff>304800</xdr:rowOff>
    </xdr:to>
    <xdr:sp macro="" textlink="">
      <xdr:nvSpPr>
        <xdr:cNvPr id="28541" name="AutoShape 4989" descr="https://adas-server.mobiledrivetech.com/polarion/icons/default/enums/type_purple_spec.png">
          <a:hlinkClick xmlns:r="http://schemas.openxmlformats.org/officeDocument/2006/relationships" r:id="rId1633" tgtFrame="_blank"/>
          <a:extLst>
            <a:ext uri="{FF2B5EF4-FFF2-40B4-BE49-F238E27FC236}">
              <a16:creationId xmlns:a16="http://schemas.microsoft.com/office/drawing/2014/main" id="{C5A98626-56E0-4E37-A5C6-884DA721EE25}"/>
            </a:ext>
          </a:extLst>
        </xdr:cNvPr>
        <xdr:cNvSpPr>
          <a:spLocks noChangeAspect="1" noChangeArrowheads="1"/>
        </xdr:cNvSpPr>
      </xdr:nvSpPr>
      <xdr:spPr bwMode="auto">
        <a:xfrm>
          <a:off x="62230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818</xdr:row>
      <xdr:rowOff>0</xdr:rowOff>
    </xdr:from>
    <xdr:to>
      <xdr:col>1</xdr:col>
      <xdr:colOff>304800</xdr:colOff>
      <xdr:row>818</xdr:row>
      <xdr:rowOff>304800</xdr:rowOff>
    </xdr:to>
    <xdr:sp macro="" textlink="">
      <xdr:nvSpPr>
        <xdr:cNvPr id="28542" name="AutoShape 4990" descr="https://adas-server.mobiledrivetech.com/polarion/icons/default/enums/type_purple_spec.png">
          <a:hlinkClick xmlns:r="http://schemas.openxmlformats.org/officeDocument/2006/relationships" r:id="rId1633" tgtFrame="_top"/>
          <a:extLst>
            <a:ext uri="{FF2B5EF4-FFF2-40B4-BE49-F238E27FC236}">
              <a16:creationId xmlns:a16="http://schemas.microsoft.com/office/drawing/2014/main" id="{4EF9067F-CC68-43D5-A7C0-D00B7E411D9A}"/>
            </a:ext>
          </a:extLst>
        </xdr:cNvPr>
        <xdr:cNvSpPr>
          <a:spLocks noChangeAspect="1" noChangeArrowheads="1"/>
        </xdr:cNvSpPr>
      </xdr:nvSpPr>
      <xdr:spPr bwMode="auto">
        <a:xfrm>
          <a:off x="202565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818</xdr:row>
      <xdr:rowOff>0</xdr:rowOff>
    </xdr:from>
    <xdr:to>
      <xdr:col>2</xdr:col>
      <xdr:colOff>304800</xdr:colOff>
      <xdr:row>818</xdr:row>
      <xdr:rowOff>304800</xdr:rowOff>
    </xdr:to>
    <xdr:sp macro="" textlink="">
      <xdr:nvSpPr>
        <xdr:cNvPr id="28543" name="AutoShape 4991" descr="https://adas-server.mobiledrivetech.com/polarion/ria/images/suspect.gif">
          <a:extLst>
            <a:ext uri="{FF2B5EF4-FFF2-40B4-BE49-F238E27FC236}">
              <a16:creationId xmlns:a16="http://schemas.microsoft.com/office/drawing/2014/main" id="{71131C2F-1F7D-41D1-A437-662BF0617966}"/>
            </a:ext>
          </a:extLst>
        </xdr:cNvPr>
        <xdr:cNvSpPr>
          <a:spLocks noChangeAspect="1" noChangeArrowheads="1"/>
        </xdr:cNvSpPr>
      </xdr:nvSpPr>
      <xdr:spPr bwMode="auto">
        <a:xfrm>
          <a:off x="265430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818</xdr:row>
      <xdr:rowOff>0</xdr:rowOff>
    </xdr:from>
    <xdr:to>
      <xdr:col>2</xdr:col>
      <xdr:colOff>615950</xdr:colOff>
      <xdr:row>818</xdr:row>
      <xdr:rowOff>304800</xdr:rowOff>
    </xdr:to>
    <xdr:sp macro="" textlink="">
      <xdr:nvSpPr>
        <xdr:cNvPr id="28544" name="AutoShape 4992">
          <a:extLst>
            <a:ext uri="{FF2B5EF4-FFF2-40B4-BE49-F238E27FC236}">
              <a16:creationId xmlns:a16="http://schemas.microsoft.com/office/drawing/2014/main" id="{55009B1A-0FEF-48CF-804B-16BFD5448C7B}"/>
            </a:ext>
          </a:extLst>
        </xdr:cNvPr>
        <xdr:cNvSpPr>
          <a:spLocks noChangeAspect="1" noChangeArrowheads="1"/>
        </xdr:cNvSpPr>
      </xdr:nvSpPr>
      <xdr:spPr bwMode="auto">
        <a:xfrm>
          <a:off x="296545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818</xdr:row>
      <xdr:rowOff>0</xdr:rowOff>
    </xdr:from>
    <xdr:to>
      <xdr:col>2</xdr:col>
      <xdr:colOff>927100</xdr:colOff>
      <xdr:row>818</xdr:row>
      <xdr:rowOff>304800</xdr:rowOff>
    </xdr:to>
    <xdr:sp macro="" textlink="">
      <xdr:nvSpPr>
        <xdr:cNvPr id="28545" name="AutoShape 4993" descr="https://adas-server.mobiledrivetech.com/polarion/icons/default/enums/type_spike.gif">
          <a:hlinkClick xmlns:r="http://schemas.openxmlformats.org/officeDocument/2006/relationships" r:id="rId1634" tgtFrame="_blank"/>
          <a:extLst>
            <a:ext uri="{FF2B5EF4-FFF2-40B4-BE49-F238E27FC236}">
              <a16:creationId xmlns:a16="http://schemas.microsoft.com/office/drawing/2014/main" id="{1145AC2E-57DF-4C94-8FDE-4FDB285B7D1E}"/>
            </a:ext>
          </a:extLst>
        </xdr:cNvPr>
        <xdr:cNvSpPr>
          <a:spLocks noChangeAspect="1" noChangeArrowheads="1"/>
        </xdr:cNvSpPr>
      </xdr:nvSpPr>
      <xdr:spPr bwMode="auto">
        <a:xfrm>
          <a:off x="327660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818</xdr:row>
      <xdr:rowOff>0</xdr:rowOff>
    </xdr:from>
    <xdr:to>
      <xdr:col>3</xdr:col>
      <xdr:colOff>304800</xdr:colOff>
      <xdr:row>818</xdr:row>
      <xdr:rowOff>304800</xdr:rowOff>
    </xdr:to>
    <xdr:sp macro="" textlink="">
      <xdr:nvSpPr>
        <xdr:cNvPr id="28546" name="AutoShape 4994" descr="https://adas-server.mobiledrivetech.com/polarion/icons/default/enums/type_spike.gif">
          <a:hlinkClick xmlns:r="http://schemas.openxmlformats.org/officeDocument/2006/relationships" r:id="rId1634" tgtFrame="_top"/>
          <a:extLst>
            <a:ext uri="{FF2B5EF4-FFF2-40B4-BE49-F238E27FC236}">
              <a16:creationId xmlns:a16="http://schemas.microsoft.com/office/drawing/2014/main" id="{32AB46D6-8C4D-4F48-B7AD-3CE601F6273B}"/>
            </a:ext>
          </a:extLst>
        </xdr:cNvPr>
        <xdr:cNvSpPr>
          <a:spLocks noChangeAspect="1" noChangeArrowheads="1"/>
        </xdr:cNvSpPr>
      </xdr:nvSpPr>
      <xdr:spPr bwMode="auto">
        <a:xfrm>
          <a:off x="5797550" y="5329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819</xdr:row>
      <xdr:rowOff>0</xdr:rowOff>
    </xdr:from>
    <xdr:to>
      <xdr:col>0</xdr:col>
      <xdr:colOff>304800</xdr:colOff>
      <xdr:row>819</xdr:row>
      <xdr:rowOff>304800</xdr:rowOff>
    </xdr:to>
    <xdr:sp macro="" textlink="">
      <xdr:nvSpPr>
        <xdr:cNvPr id="28547" name="AutoShape 4995" descr="https://adas-server.mobiledrivetech.com/polarion/ria/images/suspect.gif">
          <a:extLst>
            <a:ext uri="{FF2B5EF4-FFF2-40B4-BE49-F238E27FC236}">
              <a16:creationId xmlns:a16="http://schemas.microsoft.com/office/drawing/2014/main" id="{0EF83A65-FBB2-4581-B607-AD36E4F446A5}"/>
            </a:ext>
          </a:extLst>
        </xdr:cNvPr>
        <xdr:cNvSpPr>
          <a:spLocks noChangeAspect="1" noChangeArrowheads="1"/>
        </xdr:cNvSpPr>
      </xdr:nvSpPr>
      <xdr:spPr bwMode="auto">
        <a:xfrm>
          <a:off x="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819</xdr:row>
      <xdr:rowOff>0</xdr:rowOff>
    </xdr:from>
    <xdr:to>
      <xdr:col>0</xdr:col>
      <xdr:colOff>615950</xdr:colOff>
      <xdr:row>819</xdr:row>
      <xdr:rowOff>304800</xdr:rowOff>
    </xdr:to>
    <xdr:sp macro="" textlink="">
      <xdr:nvSpPr>
        <xdr:cNvPr id="28548" name="AutoShape 4996">
          <a:extLst>
            <a:ext uri="{FF2B5EF4-FFF2-40B4-BE49-F238E27FC236}">
              <a16:creationId xmlns:a16="http://schemas.microsoft.com/office/drawing/2014/main" id="{57750F9A-BD62-43CD-B105-FB02117C9415}"/>
            </a:ext>
          </a:extLst>
        </xdr:cNvPr>
        <xdr:cNvSpPr>
          <a:spLocks noChangeAspect="1" noChangeArrowheads="1"/>
        </xdr:cNvSpPr>
      </xdr:nvSpPr>
      <xdr:spPr bwMode="auto">
        <a:xfrm>
          <a:off x="31115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819</xdr:row>
      <xdr:rowOff>0</xdr:rowOff>
    </xdr:from>
    <xdr:to>
      <xdr:col>0</xdr:col>
      <xdr:colOff>927100</xdr:colOff>
      <xdr:row>819</xdr:row>
      <xdr:rowOff>304800</xdr:rowOff>
    </xdr:to>
    <xdr:sp macro="" textlink="">
      <xdr:nvSpPr>
        <xdr:cNvPr id="28549" name="AutoShape 4997" descr="https://adas-server.mobiledrivetech.com/polarion/icons/default/enums/type_purple_spec.png">
          <a:hlinkClick xmlns:r="http://schemas.openxmlformats.org/officeDocument/2006/relationships" r:id="rId1635" tgtFrame="_blank"/>
          <a:extLst>
            <a:ext uri="{FF2B5EF4-FFF2-40B4-BE49-F238E27FC236}">
              <a16:creationId xmlns:a16="http://schemas.microsoft.com/office/drawing/2014/main" id="{AA7BEBA8-546F-46F7-B17A-D5FD8CEE0E55}"/>
            </a:ext>
          </a:extLst>
        </xdr:cNvPr>
        <xdr:cNvSpPr>
          <a:spLocks noChangeAspect="1" noChangeArrowheads="1"/>
        </xdr:cNvSpPr>
      </xdr:nvSpPr>
      <xdr:spPr bwMode="auto">
        <a:xfrm>
          <a:off x="62230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819</xdr:row>
      <xdr:rowOff>0</xdr:rowOff>
    </xdr:from>
    <xdr:to>
      <xdr:col>1</xdr:col>
      <xdr:colOff>304800</xdr:colOff>
      <xdr:row>819</xdr:row>
      <xdr:rowOff>304800</xdr:rowOff>
    </xdr:to>
    <xdr:sp macro="" textlink="">
      <xdr:nvSpPr>
        <xdr:cNvPr id="28550" name="AutoShape 4998" descr="https://adas-server.mobiledrivetech.com/polarion/icons/default/enums/type_purple_spec.png">
          <a:hlinkClick xmlns:r="http://schemas.openxmlformats.org/officeDocument/2006/relationships" r:id="rId1635" tgtFrame="_top"/>
          <a:extLst>
            <a:ext uri="{FF2B5EF4-FFF2-40B4-BE49-F238E27FC236}">
              <a16:creationId xmlns:a16="http://schemas.microsoft.com/office/drawing/2014/main" id="{A39C73F9-23D5-4E48-A754-84EA9DEF557F}"/>
            </a:ext>
          </a:extLst>
        </xdr:cNvPr>
        <xdr:cNvSpPr>
          <a:spLocks noChangeAspect="1" noChangeArrowheads="1"/>
        </xdr:cNvSpPr>
      </xdr:nvSpPr>
      <xdr:spPr bwMode="auto">
        <a:xfrm>
          <a:off x="202565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819</xdr:row>
      <xdr:rowOff>0</xdr:rowOff>
    </xdr:from>
    <xdr:to>
      <xdr:col>2</xdr:col>
      <xdr:colOff>304800</xdr:colOff>
      <xdr:row>819</xdr:row>
      <xdr:rowOff>304800</xdr:rowOff>
    </xdr:to>
    <xdr:sp macro="" textlink="">
      <xdr:nvSpPr>
        <xdr:cNvPr id="28551" name="AutoShape 4999" descr="https://adas-server.mobiledrivetech.com/polarion/ria/images/suspect.gif">
          <a:extLst>
            <a:ext uri="{FF2B5EF4-FFF2-40B4-BE49-F238E27FC236}">
              <a16:creationId xmlns:a16="http://schemas.microsoft.com/office/drawing/2014/main" id="{115FFA18-5689-4084-A91E-5B5E051DBAC6}"/>
            </a:ext>
          </a:extLst>
        </xdr:cNvPr>
        <xdr:cNvSpPr>
          <a:spLocks noChangeAspect="1" noChangeArrowheads="1"/>
        </xdr:cNvSpPr>
      </xdr:nvSpPr>
      <xdr:spPr bwMode="auto">
        <a:xfrm>
          <a:off x="265430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819</xdr:row>
      <xdr:rowOff>0</xdr:rowOff>
    </xdr:from>
    <xdr:to>
      <xdr:col>2</xdr:col>
      <xdr:colOff>615950</xdr:colOff>
      <xdr:row>819</xdr:row>
      <xdr:rowOff>304800</xdr:rowOff>
    </xdr:to>
    <xdr:sp macro="" textlink="">
      <xdr:nvSpPr>
        <xdr:cNvPr id="28552" name="AutoShape 5000">
          <a:extLst>
            <a:ext uri="{FF2B5EF4-FFF2-40B4-BE49-F238E27FC236}">
              <a16:creationId xmlns:a16="http://schemas.microsoft.com/office/drawing/2014/main" id="{8C03AD8C-DB2A-45B4-A65A-0C044B4A6E93}"/>
            </a:ext>
          </a:extLst>
        </xdr:cNvPr>
        <xdr:cNvSpPr>
          <a:spLocks noChangeAspect="1" noChangeArrowheads="1"/>
        </xdr:cNvSpPr>
      </xdr:nvSpPr>
      <xdr:spPr bwMode="auto">
        <a:xfrm>
          <a:off x="296545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819</xdr:row>
      <xdr:rowOff>0</xdr:rowOff>
    </xdr:from>
    <xdr:to>
      <xdr:col>2</xdr:col>
      <xdr:colOff>927100</xdr:colOff>
      <xdr:row>819</xdr:row>
      <xdr:rowOff>304800</xdr:rowOff>
    </xdr:to>
    <xdr:sp macro="" textlink="">
      <xdr:nvSpPr>
        <xdr:cNvPr id="28553" name="AutoShape 5001" descr="https://adas-server.mobiledrivetech.com/polarion/icons/default/enums/type_spike.gif">
          <a:hlinkClick xmlns:r="http://schemas.openxmlformats.org/officeDocument/2006/relationships" r:id="rId1636" tgtFrame="_blank"/>
          <a:extLst>
            <a:ext uri="{FF2B5EF4-FFF2-40B4-BE49-F238E27FC236}">
              <a16:creationId xmlns:a16="http://schemas.microsoft.com/office/drawing/2014/main" id="{F34365F6-F14E-49F5-8759-274F1AEAFC03}"/>
            </a:ext>
          </a:extLst>
        </xdr:cNvPr>
        <xdr:cNvSpPr>
          <a:spLocks noChangeAspect="1" noChangeArrowheads="1"/>
        </xdr:cNvSpPr>
      </xdr:nvSpPr>
      <xdr:spPr bwMode="auto">
        <a:xfrm>
          <a:off x="327660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819</xdr:row>
      <xdr:rowOff>0</xdr:rowOff>
    </xdr:from>
    <xdr:to>
      <xdr:col>3</xdr:col>
      <xdr:colOff>304800</xdr:colOff>
      <xdr:row>819</xdr:row>
      <xdr:rowOff>304800</xdr:rowOff>
    </xdr:to>
    <xdr:sp macro="" textlink="">
      <xdr:nvSpPr>
        <xdr:cNvPr id="28554" name="AutoShape 5002" descr="https://adas-server.mobiledrivetech.com/polarion/icons/default/enums/type_spike.gif">
          <a:hlinkClick xmlns:r="http://schemas.openxmlformats.org/officeDocument/2006/relationships" r:id="rId1636" tgtFrame="_top"/>
          <a:extLst>
            <a:ext uri="{FF2B5EF4-FFF2-40B4-BE49-F238E27FC236}">
              <a16:creationId xmlns:a16="http://schemas.microsoft.com/office/drawing/2014/main" id="{2589E8DC-CE64-44B3-BCE2-33492AEB51D2}"/>
            </a:ext>
          </a:extLst>
        </xdr:cNvPr>
        <xdr:cNvSpPr>
          <a:spLocks noChangeAspect="1" noChangeArrowheads="1"/>
        </xdr:cNvSpPr>
      </xdr:nvSpPr>
      <xdr:spPr bwMode="auto">
        <a:xfrm>
          <a:off x="5797550" y="53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820</xdr:row>
      <xdr:rowOff>0</xdr:rowOff>
    </xdr:from>
    <xdr:to>
      <xdr:col>0</xdr:col>
      <xdr:colOff>304800</xdr:colOff>
      <xdr:row>820</xdr:row>
      <xdr:rowOff>304800</xdr:rowOff>
    </xdr:to>
    <xdr:sp macro="" textlink="">
      <xdr:nvSpPr>
        <xdr:cNvPr id="28555" name="AutoShape 5003" descr="https://adas-server.mobiledrivetech.com/polarion/ria/images/suspect.gif">
          <a:extLst>
            <a:ext uri="{FF2B5EF4-FFF2-40B4-BE49-F238E27FC236}">
              <a16:creationId xmlns:a16="http://schemas.microsoft.com/office/drawing/2014/main" id="{4884914C-219E-44A8-953F-E69B8B20D037}"/>
            </a:ext>
          </a:extLst>
        </xdr:cNvPr>
        <xdr:cNvSpPr>
          <a:spLocks noChangeAspect="1" noChangeArrowheads="1"/>
        </xdr:cNvSpPr>
      </xdr:nvSpPr>
      <xdr:spPr bwMode="auto">
        <a:xfrm>
          <a:off x="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820</xdr:row>
      <xdr:rowOff>0</xdr:rowOff>
    </xdr:from>
    <xdr:to>
      <xdr:col>0</xdr:col>
      <xdr:colOff>615950</xdr:colOff>
      <xdr:row>820</xdr:row>
      <xdr:rowOff>304800</xdr:rowOff>
    </xdr:to>
    <xdr:sp macro="" textlink="">
      <xdr:nvSpPr>
        <xdr:cNvPr id="28556" name="AutoShape 5004">
          <a:extLst>
            <a:ext uri="{FF2B5EF4-FFF2-40B4-BE49-F238E27FC236}">
              <a16:creationId xmlns:a16="http://schemas.microsoft.com/office/drawing/2014/main" id="{B917E6ED-1D55-44E3-8778-268FE9DFBEC4}"/>
            </a:ext>
          </a:extLst>
        </xdr:cNvPr>
        <xdr:cNvSpPr>
          <a:spLocks noChangeAspect="1" noChangeArrowheads="1"/>
        </xdr:cNvSpPr>
      </xdr:nvSpPr>
      <xdr:spPr bwMode="auto">
        <a:xfrm>
          <a:off x="31115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820</xdr:row>
      <xdr:rowOff>0</xdr:rowOff>
    </xdr:from>
    <xdr:to>
      <xdr:col>0</xdr:col>
      <xdr:colOff>927100</xdr:colOff>
      <xdr:row>820</xdr:row>
      <xdr:rowOff>304800</xdr:rowOff>
    </xdr:to>
    <xdr:sp macro="" textlink="">
      <xdr:nvSpPr>
        <xdr:cNvPr id="28557" name="AutoShape 5005" descr="https://adas-server.mobiledrivetech.com/polarion/icons/default/enums/type_purple_spec.png">
          <a:hlinkClick xmlns:r="http://schemas.openxmlformats.org/officeDocument/2006/relationships" r:id="rId1637" tgtFrame="_blank"/>
          <a:extLst>
            <a:ext uri="{FF2B5EF4-FFF2-40B4-BE49-F238E27FC236}">
              <a16:creationId xmlns:a16="http://schemas.microsoft.com/office/drawing/2014/main" id="{5272F8BE-C038-46D3-BF59-AE68B9B475EF}"/>
            </a:ext>
          </a:extLst>
        </xdr:cNvPr>
        <xdr:cNvSpPr>
          <a:spLocks noChangeAspect="1" noChangeArrowheads="1"/>
        </xdr:cNvSpPr>
      </xdr:nvSpPr>
      <xdr:spPr bwMode="auto">
        <a:xfrm>
          <a:off x="62230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820</xdr:row>
      <xdr:rowOff>0</xdr:rowOff>
    </xdr:from>
    <xdr:to>
      <xdr:col>1</xdr:col>
      <xdr:colOff>304800</xdr:colOff>
      <xdr:row>820</xdr:row>
      <xdr:rowOff>304800</xdr:rowOff>
    </xdr:to>
    <xdr:sp macro="" textlink="">
      <xdr:nvSpPr>
        <xdr:cNvPr id="28558" name="AutoShape 5006" descr="https://adas-server.mobiledrivetech.com/polarion/icons/default/enums/type_purple_spec.png">
          <a:hlinkClick xmlns:r="http://schemas.openxmlformats.org/officeDocument/2006/relationships" r:id="rId1637" tgtFrame="_top"/>
          <a:extLst>
            <a:ext uri="{FF2B5EF4-FFF2-40B4-BE49-F238E27FC236}">
              <a16:creationId xmlns:a16="http://schemas.microsoft.com/office/drawing/2014/main" id="{9F190A76-7E0F-4BCC-B0CF-C99B3266ADE1}"/>
            </a:ext>
          </a:extLst>
        </xdr:cNvPr>
        <xdr:cNvSpPr>
          <a:spLocks noChangeAspect="1" noChangeArrowheads="1"/>
        </xdr:cNvSpPr>
      </xdr:nvSpPr>
      <xdr:spPr bwMode="auto">
        <a:xfrm>
          <a:off x="202565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820</xdr:row>
      <xdr:rowOff>0</xdr:rowOff>
    </xdr:from>
    <xdr:to>
      <xdr:col>2</xdr:col>
      <xdr:colOff>304800</xdr:colOff>
      <xdr:row>820</xdr:row>
      <xdr:rowOff>304800</xdr:rowOff>
    </xdr:to>
    <xdr:sp macro="" textlink="">
      <xdr:nvSpPr>
        <xdr:cNvPr id="28559" name="AutoShape 5007" descr="https://adas-server.mobiledrivetech.com/polarion/ria/images/suspect.gif">
          <a:extLst>
            <a:ext uri="{FF2B5EF4-FFF2-40B4-BE49-F238E27FC236}">
              <a16:creationId xmlns:a16="http://schemas.microsoft.com/office/drawing/2014/main" id="{9904EF82-7B81-40A1-845F-67AAF06AEA7C}"/>
            </a:ext>
          </a:extLst>
        </xdr:cNvPr>
        <xdr:cNvSpPr>
          <a:spLocks noChangeAspect="1" noChangeArrowheads="1"/>
        </xdr:cNvSpPr>
      </xdr:nvSpPr>
      <xdr:spPr bwMode="auto">
        <a:xfrm>
          <a:off x="265430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820</xdr:row>
      <xdr:rowOff>0</xdr:rowOff>
    </xdr:from>
    <xdr:to>
      <xdr:col>2</xdr:col>
      <xdr:colOff>615950</xdr:colOff>
      <xdr:row>820</xdr:row>
      <xdr:rowOff>304800</xdr:rowOff>
    </xdr:to>
    <xdr:sp macro="" textlink="">
      <xdr:nvSpPr>
        <xdr:cNvPr id="28560" name="AutoShape 5008">
          <a:extLst>
            <a:ext uri="{FF2B5EF4-FFF2-40B4-BE49-F238E27FC236}">
              <a16:creationId xmlns:a16="http://schemas.microsoft.com/office/drawing/2014/main" id="{5836ACB6-68AE-48E6-8B02-96F2FDA7E42B}"/>
            </a:ext>
          </a:extLst>
        </xdr:cNvPr>
        <xdr:cNvSpPr>
          <a:spLocks noChangeAspect="1" noChangeArrowheads="1"/>
        </xdr:cNvSpPr>
      </xdr:nvSpPr>
      <xdr:spPr bwMode="auto">
        <a:xfrm>
          <a:off x="296545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820</xdr:row>
      <xdr:rowOff>0</xdr:rowOff>
    </xdr:from>
    <xdr:to>
      <xdr:col>2</xdr:col>
      <xdr:colOff>927100</xdr:colOff>
      <xdr:row>820</xdr:row>
      <xdr:rowOff>304800</xdr:rowOff>
    </xdr:to>
    <xdr:sp macro="" textlink="">
      <xdr:nvSpPr>
        <xdr:cNvPr id="28561" name="AutoShape 5009" descr="https://adas-server.mobiledrivetech.com/polarion/icons/default/enums/type_spike.gif">
          <a:hlinkClick xmlns:r="http://schemas.openxmlformats.org/officeDocument/2006/relationships" r:id="rId1638" tgtFrame="_blank"/>
          <a:extLst>
            <a:ext uri="{FF2B5EF4-FFF2-40B4-BE49-F238E27FC236}">
              <a16:creationId xmlns:a16="http://schemas.microsoft.com/office/drawing/2014/main" id="{B79A4C72-5BE0-4B05-8C94-A7301ECBFF81}"/>
            </a:ext>
          </a:extLst>
        </xdr:cNvPr>
        <xdr:cNvSpPr>
          <a:spLocks noChangeAspect="1" noChangeArrowheads="1"/>
        </xdr:cNvSpPr>
      </xdr:nvSpPr>
      <xdr:spPr bwMode="auto">
        <a:xfrm>
          <a:off x="327660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820</xdr:row>
      <xdr:rowOff>0</xdr:rowOff>
    </xdr:from>
    <xdr:to>
      <xdr:col>3</xdr:col>
      <xdr:colOff>304800</xdr:colOff>
      <xdr:row>820</xdr:row>
      <xdr:rowOff>304800</xdr:rowOff>
    </xdr:to>
    <xdr:sp macro="" textlink="">
      <xdr:nvSpPr>
        <xdr:cNvPr id="28562" name="AutoShape 5010" descr="https://adas-server.mobiledrivetech.com/polarion/icons/default/enums/type_spike.gif">
          <a:hlinkClick xmlns:r="http://schemas.openxmlformats.org/officeDocument/2006/relationships" r:id="rId1638" tgtFrame="_top"/>
          <a:extLst>
            <a:ext uri="{FF2B5EF4-FFF2-40B4-BE49-F238E27FC236}">
              <a16:creationId xmlns:a16="http://schemas.microsoft.com/office/drawing/2014/main" id="{1DEAE0B3-720C-4252-A58B-C3FC114F1DCF}"/>
            </a:ext>
          </a:extLst>
        </xdr:cNvPr>
        <xdr:cNvSpPr>
          <a:spLocks noChangeAspect="1" noChangeArrowheads="1"/>
        </xdr:cNvSpPr>
      </xdr:nvSpPr>
      <xdr:spPr bwMode="auto">
        <a:xfrm>
          <a:off x="579755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821</xdr:row>
      <xdr:rowOff>0</xdr:rowOff>
    </xdr:from>
    <xdr:to>
      <xdr:col>0</xdr:col>
      <xdr:colOff>304800</xdr:colOff>
      <xdr:row>821</xdr:row>
      <xdr:rowOff>304800</xdr:rowOff>
    </xdr:to>
    <xdr:sp macro="" textlink="">
      <xdr:nvSpPr>
        <xdr:cNvPr id="28563" name="AutoShape 5011" descr="https://adas-server.mobiledrivetech.com/polarion/ria/images/suspect.gif">
          <a:extLst>
            <a:ext uri="{FF2B5EF4-FFF2-40B4-BE49-F238E27FC236}">
              <a16:creationId xmlns:a16="http://schemas.microsoft.com/office/drawing/2014/main" id="{58A93925-F5D3-43DF-994A-E64450E06F8A}"/>
            </a:ext>
          </a:extLst>
        </xdr:cNvPr>
        <xdr:cNvSpPr>
          <a:spLocks noChangeAspect="1" noChangeArrowheads="1"/>
        </xdr:cNvSpPr>
      </xdr:nvSpPr>
      <xdr:spPr bwMode="auto">
        <a:xfrm>
          <a:off x="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821</xdr:row>
      <xdr:rowOff>0</xdr:rowOff>
    </xdr:from>
    <xdr:to>
      <xdr:col>0</xdr:col>
      <xdr:colOff>615950</xdr:colOff>
      <xdr:row>821</xdr:row>
      <xdr:rowOff>304800</xdr:rowOff>
    </xdr:to>
    <xdr:sp macro="" textlink="">
      <xdr:nvSpPr>
        <xdr:cNvPr id="28564" name="AutoShape 5012">
          <a:extLst>
            <a:ext uri="{FF2B5EF4-FFF2-40B4-BE49-F238E27FC236}">
              <a16:creationId xmlns:a16="http://schemas.microsoft.com/office/drawing/2014/main" id="{2296F79B-E81B-42BC-AFBE-A2FB23E02D1F}"/>
            </a:ext>
          </a:extLst>
        </xdr:cNvPr>
        <xdr:cNvSpPr>
          <a:spLocks noChangeAspect="1" noChangeArrowheads="1"/>
        </xdr:cNvSpPr>
      </xdr:nvSpPr>
      <xdr:spPr bwMode="auto">
        <a:xfrm>
          <a:off x="31115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821</xdr:row>
      <xdr:rowOff>0</xdr:rowOff>
    </xdr:from>
    <xdr:to>
      <xdr:col>0</xdr:col>
      <xdr:colOff>927100</xdr:colOff>
      <xdr:row>821</xdr:row>
      <xdr:rowOff>304800</xdr:rowOff>
    </xdr:to>
    <xdr:sp macro="" textlink="">
      <xdr:nvSpPr>
        <xdr:cNvPr id="28565" name="AutoShape 5013" descr="https://adas-server.mobiledrivetech.com/polarion/icons/default/enums/type_purple_spec.png">
          <a:hlinkClick xmlns:r="http://schemas.openxmlformats.org/officeDocument/2006/relationships" r:id="rId1639" tgtFrame="_blank"/>
          <a:extLst>
            <a:ext uri="{FF2B5EF4-FFF2-40B4-BE49-F238E27FC236}">
              <a16:creationId xmlns:a16="http://schemas.microsoft.com/office/drawing/2014/main" id="{A664F7FD-13BF-412C-9343-B48982C45FE2}"/>
            </a:ext>
          </a:extLst>
        </xdr:cNvPr>
        <xdr:cNvSpPr>
          <a:spLocks noChangeAspect="1" noChangeArrowheads="1"/>
        </xdr:cNvSpPr>
      </xdr:nvSpPr>
      <xdr:spPr bwMode="auto">
        <a:xfrm>
          <a:off x="62230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821</xdr:row>
      <xdr:rowOff>0</xdr:rowOff>
    </xdr:from>
    <xdr:to>
      <xdr:col>1</xdr:col>
      <xdr:colOff>304800</xdr:colOff>
      <xdr:row>821</xdr:row>
      <xdr:rowOff>304800</xdr:rowOff>
    </xdr:to>
    <xdr:sp macro="" textlink="">
      <xdr:nvSpPr>
        <xdr:cNvPr id="28566" name="AutoShape 5014" descr="https://adas-server.mobiledrivetech.com/polarion/icons/default/enums/type_purple_spec.png">
          <a:hlinkClick xmlns:r="http://schemas.openxmlformats.org/officeDocument/2006/relationships" r:id="rId1639" tgtFrame="_top"/>
          <a:extLst>
            <a:ext uri="{FF2B5EF4-FFF2-40B4-BE49-F238E27FC236}">
              <a16:creationId xmlns:a16="http://schemas.microsoft.com/office/drawing/2014/main" id="{4E32BF13-3DE1-43BF-B2CF-2740E5D3B256}"/>
            </a:ext>
          </a:extLst>
        </xdr:cNvPr>
        <xdr:cNvSpPr>
          <a:spLocks noChangeAspect="1" noChangeArrowheads="1"/>
        </xdr:cNvSpPr>
      </xdr:nvSpPr>
      <xdr:spPr bwMode="auto">
        <a:xfrm>
          <a:off x="202565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821</xdr:row>
      <xdr:rowOff>0</xdr:rowOff>
    </xdr:from>
    <xdr:to>
      <xdr:col>2</xdr:col>
      <xdr:colOff>304800</xdr:colOff>
      <xdr:row>821</xdr:row>
      <xdr:rowOff>304800</xdr:rowOff>
    </xdr:to>
    <xdr:sp macro="" textlink="">
      <xdr:nvSpPr>
        <xdr:cNvPr id="28567" name="AutoShape 5015" descr="https://adas-server.mobiledrivetech.com/polarion/ria/images/suspect.gif">
          <a:extLst>
            <a:ext uri="{FF2B5EF4-FFF2-40B4-BE49-F238E27FC236}">
              <a16:creationId xmlns:a16="http://schemas.microsoft.com/office/drawing/2014/main" id="{C12E6163-5B96-49F5-AC91-E2D724E34535}"/>
            </a:ext>
          </a:extLst>
        </xdr:cNvPr>
        <xdr:cNvSpPr>
          <a:spLocks noChangeAspect="1" noChangeArrowheads="1"/>
        </xdr:cNvSpPr>
      </xdr:nvSpPr>
      <xdr:spPr bwMode="auto">
        <a:xfrm>
          <a:off x="265430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821</xdr:row>
      <xdr:rowOff>0</xdr:rowOff>
    </xdr:from>
    <xdr:to>
      <xdr:col>2</xdr:col>
      <xdr:colOff>615950</xdr:colOff>
      <xdr:row>821</xdr:row>
      <xdr:rowOff>304800</xdr:rowOff>
    </xdr:to>
    <xdr:sp macro="" textlink="">
      <xdr:nvSpPr>
        <xdr:cNvPr id="28568" name="AutoShape 5016">
          <a:extLst>
            <a:ext uri="{FF2B5EF4-FFF2-40B4-BE49-F238E27FC236}">
              <a16:creationId xmlns:a16="http://schemas.microsoft.com/office/drawing/2014/main" id="{4190DF22-4017-4F1D-A3DB-D59BF9194EDB}"/>
            </a:ext>
          </a:extLst>
        </xdr:cNvPr>
        <xdr:cNvSpPr>
          <a:spLocks noChangeAspect="1" noChangeArrowheads="1"/>
        </xdr:cNvSpPr>
      </xdr:nvSpPr>
      <xdr:spPr bwMode="auto">
        <a:xfrm>
          <a:off x="296545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821</xdr:row>
      <xdr:rowOff>0</xdr:rowOff>
    </xdr:from>
    <xdr:to>
      <xdr:col>2</xdr:col>
      <xdr:colOff>927100</xdr:colOff>
      <xdr:row>821</xdr:row>
      <xdr:rowOff>304800</xdr:rowOff>
    </xdr:to>
    <xdr:sp macro="" textlink="">
      <xdr:nvSpPr>
        <xdr:cNvPr id="28569" name="AutoShape 5017" descr="https://adas-server.mobiledrivetech.com/polarion/icons/default/enums/type_spike.gif">
          <a:hlinkClick xmlns:r="http://schemas.openxmlformats.org/officeDocument/2006/relationships" r:id="rId1640" tgtFrame="_blank"/>
          <a:extLst>
            <a:ext uri="{FF2B5EF4-FFF2-40B4-BE49-F238E27FC236}">
              <a16:creationId xmlns:a16="http://schemas.microsoft.com/office/drawing/2014/main" id="{7FF355B4-1EB7-4B6D-978A-F2F01AE756CC}"/>
            </a:ext>
          </a:extLst>
        </xdr:cNvPr>
        <xdr:cNvSpPr>
          <a:spLocks noChangeAspect="1" noChangeArrowheads="1"/>
        </xdr:cNvSpPr>
      </xdr:nvSpPr>
      <xdr:spPr bwMode="auto">
        <a:xfrm>
          <a:off x="327660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821</xdr:row>
      <xdr:rowOff>0</xdr:rowOff>
    </xdr:from>
    <xdr:to>
      <xdr:col>3</xdr:col>
      <xdr:colOff>304800</xdr:colOff>
      <xdr:row>821</xdr:row>
      <xdr:rowOff>304800</xdr:rowOff>
    </xdr:to>
    <xdr:sp macro="" textlink="">
      <xdr:nvSpPr>
        <xdr:cNvPr id="28570" name="AutoShape 5018" descr="https://adas-server.mobiledrivetech.com/polarion/icons/default/enums/type_spike.gif">
          <a:hlinkClick xmlns:r="http://schemas.openxmlformats.org/officeDocument/2006/relationships" r:id="rId1640" tgtFrame="_top"/>
          <a:extLst>
            <a:ext uri="{FF2B5EF4-FFF2-40B4-BE49-F238E27FC236}">
              <a16:creationId xmlns:a16="http://schemas.microsoft.com/office/drawing/2014/main" id="{9B73E40D-2CCB-48D1-8F77-103FC9FBB597}"/>
            </a:ext>
          </a:extLst>
        </xdr:cNvPr>
        <xdr:cNvSpPr>
          <a:spLocks noChangeAspect="1" noChangeArrowheads="1"/>
        </xdr:cNvSpPr>
      </xdr:nvSpPr>
      <xdr:spPr bwMode="auto">
        <a:xfrm>
          <a:off x="5797550" y="5348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822</xdr:row>
      <xdr:rowOff>0</xdr:rowOff>
    </xdr:from>
    <xdr:to>
      <xdr:col>0</xdr:col>
      <xdr:colOff>304800</xdr:colOff>
      <xdr:row>822</xdr:row>
      <xdr:rowOff>304800</xdr:rowOff>
    </xdr:to>
    <xdr:sp macro="" textlink="">
      <xdr:nvSpPr>
        <xdr:cNvPr id="28571" name="AutoShape 5019" descr="https://adas-server.mobiledrivetech.com/polarion/ria/images/suspect.gif">
          <a:extLst>
            <a:ext uri="{FF2B5EF4-FFF2-40B4-BE49-F238E27FC236}">
              <a16:creationId xmlns:a16="http://schemas.microsoft.com/office/drawing/2014/main" id="{E04D7F77-2185-494D-9B79-97879BEC1FBC}"/>
            </a:ext>
          </a:extLst>
        </xdr:cNvPr>
        <xdr:cNvSpPr>
          <a:spLocks noChangeAspect="1" noChangeArrowheads="1"/>
        </xdr:cNvSpPr>
      </xdr:nvSpPr>
      <xdr:spPr bwMode="auto">
        <a:xfrm>
          <a:off x="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822</xdr:row>
      <xdr:rowOff>0</xdr:rowOff>
    </xdr:from>
    <xdr:to>
      <xdr:col>0</xdr:col>
      <xdr:colOff>615950</xdr:colOff>
      <xdr:row>822</xdr:row>
      <xdr:rowOff>304800</xdr:rowOff>
    </xdr:to>
    <xdr:sp macro="" textlink="">
      <xdr:nvSpPr>
        <xdr:cNvPr id="28572" name="AutoShape 5020">
          <a:extLst>
            <a:ext uri="{FF2B5EF4-FFF2-40B4-BE49-F238E27FC236}">
              <a16:creationId xmlns:a16="http://schemas.microsoft.com/office/drawing/2014/main" id="{F3F559FE-1E3A-4000-980D-55386BD292D1}"/>
            </a:ext>
          </a:extLst>
        </xdr:cNvPr>
        <xdr:cNvSpPr>
          <a:spLocks noChangeAspect="1" noChangeArrowheads="1"/>
        </xdr:cNvSpPr>
      </xdr:nvSpPr>
      <xdr:spPr bwMode="auto">
        <a:xfrm>
          <a:off x="31115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822</xdr:row>
      <xdr:rowOff>0</xdr:rowOff>
    </xdr:from>
    <xdr:to>
      <xdr:col>0</xdr:col>
      <xdr:colOff>927100</xdr:colOff>
      <xdr:row>822</xdr:row>
      <xdr:rowOff>304800</xdr:rowOff>
    </xdr:to>
    <xdr:sp macro="" textlink="">
      <xdr:nvSpPr>
        <xdr:cNvPr id="28573" name="AutoShape 5021" descr="https://adas-server.mobiledrivetech.com/polarion/icons/default/enums/type_purple_spec.png">
          <a:hlinkClick xmlns:r="http://schemas.openxmlformats.org/officeDocument/2006/relationships" r:id="rId1641" tgtFrame="_blank"/>
          <a:extLst>
            <a:ext uri="{FF2B5EF4-FFF2-40B4-BE49-F238E27FC236}">
              <a16:creationId xmlns:a16="http://schemas.microsoft.com/office/drawing/2014/main" id="{2424AA9C-8965-4DE2-BA72-11C30208B08F}"/>
            </a:ext>
          </a:extLst>
        </xdr:cNvPr>
        <xdr:cNvSpPr>
          <a:spLocks noChangeAspect="1" noChangeArrowheads="1"/>
        </xdr:cNvSpPr>
      </xdr:nvSpPr>
      <xdr:spPr bwMode="auto">
        <a:xfrm>
          <a:off x="62230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822</xdr:row>
      <xdr:rowOff>0</xdr:rowOff>
    </xdr:from>
    <xdr:to>
      <xdr:col>1</xdr:col>
      <xdr:colOff>304800</xdr:colOff>
      <xdr:row>822</xdr:row>
      <xdr:rowOff>304800</xdr:rowOff>
    </xdr:to>
    <xdr:sp macro="" textlink="">
      <xdr:nvSpPr>
        <xdr:cNvPr id="28574" name="AutoShape 5022" descr="https://adas-server.mobiledrivetech.com/polarion/icons/default/enums/type_purple_spec.png">
          <a:hlinkClick xmlns:r="http://schemas.openxmlformats.org/officeDocument/2006/relationships" r:id="rId1641" tgtFrame="_top"/>
          <a:extLst>
            <a:ext uri="{FF2B5EF4-FFF2-40B4-BE49-F238E27FC236}">
              <a16:creationId xmlns:a16="http://schemas.microsoft.com/office/drawing/2014/main" id="{DAB0F44E-7769-4AA7-A2C9-5095FA44B081}"/>
            </a:ext>
          </a:extLst>
        </xdr:cNvPr>
        <xdr:cNvSpPr>
          <a:spLocks noChangeAspect="1" noChangeArrowheads="1"/>
        </xdr:cNvSpPr>
      </xdr:nvSpPr>
      <xdr:spPr bwMode="auto">
        <a:xfrm>
          <a:off x="202565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822</xdr:row>
      <xdr:rowOff>0</xdr:rowOff>
    </xdr:from>
    <xdr:to>
      <xdr:col>2</xdr:col>
      <xdr:colOff>304800</xdr:colOff>
      <xdr:row>822</xdr:row>
      <xdr:rowOff>304800</xdr:rowOff>
    </xdr:to>
    <xdr:sp macro="" textlink="">
      <xdr:nvSpPr>
        <xdr:cNvPr id="28575" name="AutoShape 5023" descr="https://adas-server.mobiledrivetech.com/polarion/ria/images/suspect.gif">
          <a:extLst>
            <a:ext uri="{FF2B5EF4-FFF2-40B4-BE49-F238E27FC236}">
              <a16:creationId xmlns:a16="http://schemas.microsoft.com/office/drawing/2014/main" id="{F85CEF23-2CB3-4D94-9C79-EFE94C9CBBCA}"/>
            </a:ext>
          </a:extLst>
        </xdr:cNvPr>
        <xdr:cNvSpPr>
          <a:spLocks noChangeAspect="1" noChangeArrowheads="1"/>
        </xdr:cNvSpPr>
      </xdr:nvSpPr>
      <xdr:spPr bwMode="auto">
        <a:xfrm>
          <a:off x="265430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822</xdr:row>
      <xdr:rowOff>0</xdr:rowOff>
    </xdr:from>
    <xdr:to>
      <xdr:col>2</xdr:col>
      <xdr:colOff>615950</xdr:colOff>
      <xdr:row>822</xdr:row>
      <xdr:rowOff>304800</xdr:rowOff>
    </xdr:to>
    <xdr:sp macro="" textlink="">
      <xdr:nvSpPr>
        <xdr:cNvPr id="28576" name="AutoShape 5024">
          <a:extLst>
            <a:ext uri="{FF2B5EF4-FFF2-40B4-BE49-F238E27FC236}">
              <a16:creationId xmlns:a16="http://schemas.microsoft.com/office/drawing/2014/main" id="{586880D6-BD75-4641-B109-5FE32DDB12AC}"/>
            </a:ext>
          </a:extLst>
        </xdr:cNvPr>
        <xdr:cNvSpPr>
          <a:spLocks noChangeAspect="1" noChangeArrowheads="1"/>
        </xdr:cNvSpPr>
      </xdr:nvSpPr>
      <xdr:spPr bwMode="auto">
        <a:xfrm>
          <a:off x="296545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822</xdr:row>
      <xdr:rowOff>0</xdr:rowOff>
    </xdr:from>
    <xdr:to>
      <xdr:col>2</xdr:col>
      <xdr:colOff>927100</xdr:colOff>
      <xdr:row>822</xdr:row>
      <xdr:rowOff>304800</xdr:rowOff>
    </xdr:to>
    <xdr:sp macro="" textlink="">
      <xdr:nvSpPr>
        <xdr:cNvPr id="28577" name="AutoShape 5025" descr="https://adas-server.mobiledrivetech.com/polarion/icons/default/enums/type_spike.gif">
          <a:hlinkClick xmlns:r="http://schemas.openxmlformats.org/officeDocument/2006/relationships" r:id="rId1642" tgtFrame="_blank"/>
          <a:extLst>
            <a:ext uri="{FF2B5EF4-FFF2-40B4-BE49-F238E27FC236}">
              <a16:creationId xmlns:a16="http://schemas.microsoft.com/office/drawing/2014/main" id="{9B736002-2E40-4C36-9E4E-379A6234B0C6}"/>
            </a:ext>
          </a:extLst>
        </xdr:cNvPr>
        <xdr:cNvSpPr>
          <a:spLocks noChangeAspect="1" noChangeArrowheads="1"/>
        </xdr:cNvSpPr>
      </xdr:nvSpPr>
      <xdr:spPr bwMode="auto">
        <a:xfrm>
          <a:off x="327660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822</xdr:row>
      <xdr:rowOff>0</xdr:rowOff>
    </xdr:from>
    <xdr:to>
      <xdr:col>3</xdr:col>
      <xdr:colOff>304800</xdr:colOff>
      <xdr:row>822</xdr:row>
      <xdr:rowOff>304800</xdr:rowOff>
    </xdr:to>
    <xdr:sp macro="" textlink="">
      <xdr:nvSpPr>
        <xdr:cNvPr id="28578" name="AutoShape 5026" descr="https://adas-server.mobiledrivetech.com/polarion/icons/default/enums/type_spike.gif">
          <a:hlinkClick xmlns:r="http://schemas.openxmlformats.org/officeDocument/2006/relationships" r:id="rId1642" tgtFrame="_top"/>
          <a:extLst>
            <a:ext uri="{FF2B5EF4-FFF2-40B4-BE49-F238E27FC236}">
              <a16:creationId xmlns:a16="http://schemas.microsoft.com/office/drawing/2014/main" id="{2EE2326A-B07C-466B-933E-3793A6ACE8D1}"/>
            </a:ext>
          </a:extLst>
        </xdr:cNvPr>
        <xdr:cNvSpPr>
          <a:spLocks noChangeAspect="1" noChangeArrowheads="1"/>
        </xdr:cNvSpPr>
      </xdr:nvSpPr>
      <xdr:spPr bwMode="auto">
        <a:xfrm>
          <a:off x="5797550" y="5355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823</xdr:row>
      <xdr:rowOff>0</xdr:rowOff>
    </xdr:from>
    <xdr:to>
      <xdr:col>0</xdr:col>
      <xdr:colOff>304800</xdr:colOff>
      <xdr:row>823</xdr:row>
      <xdr:rowOff>304800</xdr:rowOff>
    </xdr:to>
    <xdr:sp macro="" textlink="">
      <xdr:nvSpPr>
        <xdr:cNvPr id="28579" name="AutoShape 5027" descr="https://adas-server.mobiledrivetech.com/polarion/ria/images/suspect.gif">
          <a:extLst>
            <a:ext uri="{FF2B5EF4-FFF2-40B4-BE49-F238E27FC236}">
              <a16:creationId xmlns:a16="http://schemas.microsoft.com/office/drawing/2014/main" id="{A61A7795-DF58-4761-8768-F4E0387DF684}"/>
            </a:ext>
          </a:extLst>
        </xdr:cNvPr>
        <xdr:cNvSpPr>
          <a:spLocks noChangeAspect="1" noChangeArrowheads="1"/>
        </xdr:cNvSpPr>
      </xdr:nvSpPr>
      <xdr:spPr bwMode="auto">
        <a:xfrm>
          <a:off x="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823</xdr:row>
      <xdr:rowOff>0</xdr:rowOff>
    </xdr:from>
    <xdr:to>
      <xdr:col>0</xdr:col>
      <xdr:colOff>615950</xdr:colOff>
      <xdr:row>823</xdr:row>
      <xdr:rowOff>304800</xdr:rowOff>
    </xdr:to>
    <xdr:sp macro="" textlink="">
      <xdr:nvSpPr>
        <xdr:cNvPr id="28580" name="AutoShape 5028">
          <a:extLst>
            <a:ext uri="{FF2B5EF4-FFF2-40B4-BE49-F238E27FC236}">
              <a16:creationId xmlns:a16="http://schemas.microsoft.com/office/drawing/2014/main" id="{EBA45E9F-2F51-4F43-B9C2-0C58B9A7CB91}"/>
            </a:ext>
          </a:extLst>
        </xdr:cNvPr>
        <xdr:cNvSpPr>
          <a:spLocks noChangeAspect="1" noChangeArrowheads="1"/>
        </xdr:cNvSpPr>
      </xdr:nvSpPr>
      <xdr:spPr bwMode="auto">
        <a:xfrm>
          <a:off x="31115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823</xdr:row>
      <xdr:rowOff>0</xdr:rowOff>
    </xdr:from>
    <xdr:to>
      <xdr:col>0</xdr:col>
      <xdr:colOff>927100</xdr:colOff>
      <xdr:row>823</xdr:row>
      <xdr:rowOff>304800</xdr:rowOff>
    </xdr:to>
    <xdr:sp macro="" textlink="">
      <xdr:nvSpPr>
        <xdr:cNvPr id="28581" name="AutoShape 5029" descr="https://adas-server.mobiledrivetech.com/polarion/icons/default/enums/type_purple_spec.png">
          <a:hlinkClick xmlns:r="http://schemas.openxmlformats.org/officeDocument/2006/relationships" r:id="rId1643" tgtFrame="_blank"/>
          <a:extLst>
            <a:ext uri="{FF2B5EF4-FFF2-40B4-BE49-F238E27FC236}">
              <a16:creationId xmlns:a16="http://schemas.microsoft.com/office/drawing/2014/main" id="{9C167E27-965B-4072-AFC8-FA703088018A}"/>
            </a:ext>
          </a:extLst>
        </xdr:cNvPr>
        <xdr:cNvSpPr>
          <a:spLocks noChangeAspect="1" noChangeArrowheads="1"/>
        </xdr:cNvSpPr>
      </xdr:nvSpPr>
      <xdr:spPr bwMode="auto">
        <a:xfrm>
          <a:off x="62230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823</xdr:row>
      <xdr:rowOff>0</xdr:rowOff>
    </xdr:from>
    <xdr:to>
      <xdr:col>1</xdr:col>
      <xdr:colOff>304800</xdr:colOff>
      <xdr:row>823</xdr:row>
      <xdr:rowOff>304800</xdr:rowOff>
    </xdr:to>
    <xdr:sp macro="" textlink="">
      <xdr:nvSpPr>
        <xdr:cNvPr id="28582" name="AutoShape 5030" descr="https://adas-server.mobiledrivetech.com/polarion/icons/default/enums/type_purple_spec.png">
          <a:hlinkClick xmlns:r="http://schemas.openxmlformats.org/officeDocument/2006/relationships" r:id="rId1643" tgtFrame="_top"/>
          <a:extLst>
            <a:ext uri="{FF2B5EF4-FFF2-40B4-BE49-F238E27FC236}">
              <a16:creationId xmlns:a16="http://schemas.microsoft.com/office/drawing/2014/main" id="{C2AB9FFB-0D95-4D28-B3DF-41B80A9F3720}"/>
            </a:ext>
          </a:extLst>
        </xdr:cNvPr>
        <xdr:cNvSpPr>
          <a:spLocks noChangeAspect="1" noChangeArrowheads="1"/>
        </xdr:cNvSpPr>
      </xdr:nvSpPr>
      <xdr:spPr bwMode="auto">
        <a:xfrm>
          <a:off x="202565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823</xdr:row>
      <xdr:rowOff>0</xdr:rowOff>
    </xdr:from>
    <xdr:to>
      <xdr:col>2</xdr:col>
      <xdr:colOff>304800</xdr:colOff>
      <xdr:row>823</xdr:row>
      <xdr:rowOff>304800</xdr:rowOff>
    </xdr:to>
    <xdr:sp macro="" textlink="">
      <xdr:nvSpPr>
        <xdr:cNvPr id="28583" name="AutoShape 5031" descr="https://adas-server.mobiledrivetech.com/polarion/ria/images/suspect.gif">
          <a:extLst>
            <a:ext uri="{FF2B5EF4-FFF2-40B4-BE49-F238E27FC236}">
              <a16:creationId xmlns:a16="http://schemas.microsoft.com/office/drawing/2014/main" id="{E9006C65-EB70-4242-9AF5-4D847583C117}"/>
            </a:ext>
          </a:extLst>
        </xdr:cNvPr>
        <xdr:cNvSpPr>
          <a:spLocks noChangeAspect="1" noChangeArrowheads="1"/>
        </xdr:cNvSpPr>
      </xdr:nvSpPr>
      <xdr:spPr bwMode="auto">
        <a:xfrm>
          <a:off x="265430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823</xdr:row>
      <xdr:rowOff>0</xdr:rowOff>
    </xdr:from>
    <xdr:to>
      <xdr:col>2</xdr:col>
      <xdr:colOff>615950</xdr:colOff>
      <xdr:row>823</xdr:row>
      <xdr:rowOff>304800</xdr:rowOff>
    </xdr:to>
    <xdr:sp macro="" textlink="">
      <xdr:nvSpPr>
        <xdr:cNvPr id="28584" name="AutoShape 5032">
          <a:extLst>
            <a:ext uri="{FF2B5EF4-FFF2-40B4-BE49-F238E27FC236}">
              <a16:creationId xmlns:a16="http://schemas.microsoft.com/office/drawing/2014/main" id="{53801CF3-3118-4E8A-A19B-FB5E8AC41F3C}"/>
            </a:ext>
          </a:extLst>
        </xdr:cNvPr>
        <xdr:cNvSpPr>
          <a:spLocks noChangeAspect="1" noChangeArrowheads="1"/>
        </xdr:cNvSpPr>
      </xdr:nvSpPr>
      <xdr:spPr bwMode="auto">
        <a:xfrm>
          <a:off x="296545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823</xdr:row>
      <xdr:rowOff>0</xdr:rowOff>
    </xdr:from>
    <xdr:to>
      <xdr:col>2</xdr:col>
      <xdr:colOff>927100</xdr:colOff>
      <xdr:row>823</xdr:row>
      <xdr:rowOff>304800</xdr:rowOff>
    </xdr:to>
    <xdr:sp macro="" textlink="">
      <xdr:nvSpPr>
        <xdr:cNvPr id="28585" name="AutoShape 5033" descr="https://adas-server.mobiledrivetech.com/polarion/icons/default/enums/type_spike.gif">
          <a:hlinkClick xmlns:r="http://schemas.openxmlformats.org/officeDocument/2006/relationships" r:id="rId1644" tgtFrame="_blank"/>
          <a:extLst>
            <a:ext uri="{FF2B5EF4-FFF2-40B4-BE49-F238E27FC236}">
              <a16:creationId xmlns:a16="http://schemas.microsoft.com/office/drawing/2014/main" id="{0F5EEAF8-C4F9-4359-AF46-921308674FFF}"/>
            </a:ext>
          </a:extLst>
        </xdr:cNvPr>
        <xdr:cNvSpPr>
          <a:spLocks noChangeAspect="1" noChangeArrowheads="1"/>
        </xdr:cNvSpPr>
      </xdr:nvSpPr>
      <xdr:spPr bwMode="auto">
        <a:xfrm>
          <a:off x="327660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823</xdr:row>
      <xdr:rowOff>0</xdr:rowOff>
    </xdr:from>
    <xdr:to>
      <xdr:col>3</xdr:col>
      <xdr:colOff>304800</xdr:colOff>
      <xdr:row>823</xdr:row>
      <xdr:rowOff>304800</xdr:rowOff>
    </xdr:to>
    <xdr:sp macro="" textlink="">
      <xdr:nvSpPr>
        <xdr:cNvPr id="28586" name="AutoShape 5034" descr="https://adas-server.mobiledrivetech.com/polarion/icons/default/enums/type_spike.gif">
          <a:hlinkClick xmlns:r="http://schemas.openxmlformats.org/officeDocument/2006/relationships" r:id="rId1644" tgtFrame="_top"/>
          <a:extLst>
            <a:ext uri="{FF2B5EF4-FFF2-40B4-BE49-F238E27FC236}">
              <a16:creationId xmlns:a16="http://schemas.microsoft.com/office/drawing/2014/main" id="{90082420-591C-4097-8B39-0C2C616E6837}"/>
            </a:ext>
          </a:extLst>
        </xdr:cNvPr>
        <xdr:cNvSpPr>
          <a:spLocks noChangeAspect="1" noChangeArrowheads="1"/>
        </xdr:cNvSpPr>
      </xdr:nvSpPr>
      <xdr:spPr bwMode="auto">
        <a:xfrm>
          <a:off x="5797550" y="536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824</xdr:row>
      <xdr:rowOff>0</xdr:rowOff>
    </xdr:from>
    <xdr:to>
      <xdr:col>0</xdr:col>
      <xdr:colOff>304800</xdr:colOff>
      <xdr:row>824</xdr:row>
      <xdr:rowOff>304800</xdr:rowOff>
    </xdr:to>
    <xdr:sp macro="" textlink="">
      <xdr:nvSpPr>
        <xdr:cNvPr id="28587" name="AutoShape 5035" descr="https://adas-server.mobiledrivetech.com/polarion/ria/images/suspect.gif">
          <a:extLst>
            <a:ext uri="{FF2B5EF4-FFF2-40B4-BE49-F238E27FC236}">
              <a16:creationId xmlns:a16="http://schemas.microsoft.com/office/drawing/2014/main" id="{983E01CE-68A9-42A2-894D-8D76233BA2E6}"/>
            </a:ext>
          </a:extLst>
        </xdr:cNvPr>
        <xdr:cNvSpPr>
          <a:spLocks noChangeAspect="1" noChangeArrowheads="1"/>
        </xdr:cNvSpPr>
      </xdr:nvSpPr>
      <xdr:spPr bwMode="auto">
        <a:xfrm>
          <a:off x="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824</xdr:row>
      <xdr:rowOff>0</xdr:rowOff>
    </xdr:from>
    <xdr:to>
      <xdr:col>0</xdr:col>
      <xdr:colOff>615950</xdr:colOff>
      <xdr:row>824</xdr:row>
      <xdr:rowOff>304800</xdr:rowOff>
    </xdr:to>
    <xdr:sp macro="" textlink="">
      <xdr:nvSpPr>
        <xdr:cNvPr id="28588" name="AutoShape 5036">
          <a:extLst>
            <a:ext uri="{FF2B5EF4-FFF2-40B4-BE49-F238E27FC236}">
              <a16:creationId xmlns:a16="http://schemas.microsoft.com/office/drawing/2014/main" id="{6D4CBC6E-3CD9-4449-9FDE-3B7EBA29F6B7}"/>
            </a:ext>
          </a:extLst>
        </xdr:cNvPr>
        <xdr:cNvSpPr>
          <a:spLocks noChangeAspect="1" noChangeArrowheads="1"/>
        </xdr:cNvSpPr>
      </xdr:nvSpPr>
      <xdr:spPr bwMode="auto">
        <a:xfrm>
          <a:off x="31115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824</xdr:row>
      <xdr:rowOff>0</xdr:rowOff>
    </xdr:from>
    <xdr:to>
      <xdr:col>0</xdr:col>
      <xdr:colOff>927100</xdr:colOff>
      <xdr:row>824</xdr:row>
      <xdr:rowOff>304800</xdr:rowOff>
    </xdr:to>
    <xdr:sp macro="" textlink="">
      <xdr:nvSpPr>
        <xdr:cNvPr id="28589" name="AutoShape 5037" descr="https://adas-server.mobiledrivetech.com/polarion/icons/default/enums/type_purple_spec.png">
          <a:hlinkClick xmlns:r="http://schemas.openxmlformats.org/officeDocument/2006/relationships" r:id="rId1645" tgtFrame="_blank"/>
          <a:extLst>
            <a:ext uri="{FF2B5EF4-FFF2-40B4-BE49-F238E27FC236}">
              <a16:creationId xmlns:a16="http://schemas.microsoft.com/office/drawing/2014/main" id="{ACC67589-57F0-4DDA-BCBF-5AB49F7DFF4C}"/>
            </a:ext>
          </a:extLst>
        </xdr:cNvPr>
        <xdr:cNvSpPr>
          <a:spLocks noChangeAspect="1" noChangeArrowheads="1"/>
        </xdr:cNvSpPr>
      </xdr:nvSpPr>
      <xdr:spPr bwMode="auto">
        <a:xfrm>
          <a:off x="62230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824</xdr:row>
      <xdr:rowOff>0</xdr:rowOff>
    </xdr:from>
    <xdr:to>
      <xdr:col>1</xdr:col>
      <xdr:colOff>304800</xdr:colOff>
      <xdr:row>824</xdr:row>
      <xdr:rowOff>304800</xdr:rowOff>
    </xdr:to>
    <xdr:sp macro="" textlink="">
      <xdr:nvSpPr>
        <xdr:cNvPr id="28590" name="AutoShape 5038" descr="https://adas-server.mobiledrivetech.com/polarion/icons/default/enums/type_purple_spec.png">
          <a:hlinkClick xmlns:r="http://schemas.openxmlformats.org/officeDocument/2006/relationships" r:id="rId1645" tgtFrame="_top"/>
          <a:extLst>
            <a:ext uri="{FF2B5EF4-FFF2-40B4-BE49-F238E27FC236}">
              <a16:creationId xmlns:a16="http://schemas.microsoft.com/office/drawing/2014/main" id="{40B74E47-3DA8-44E4-B4F7-451C667215B9}"/>
            </a:ext>
          </a:extLst>
        </xdr:cNvPr>
        <xdr:cNvSpPr>
          <a:spLocks noChangeAspect="1" noChangeArrowheads="1"/>
        </xdr:cNvSpPr>
      </xdr:nvSpPr>
      <xdr:spPr bwMode="auto">
        <a:xfrm>
          <a:off x="202565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824</xdr:row>
      <xdr:rowOff>0</xdr:rowOff>
    </xdr:from>
    <xdr:to>
      <xdr:col>2</xdr:col>
      <xdr:colOff>304800</xdr:colOff>
      <xdr:row>824</xdr:row>
      <xdr:rowOff>304800</xdr:rowOff>
    </xdr:to>
    <xdr:sp macro="" textlink="">
      <xdr:nvSpPr>
        <xdr:cNvPr id="28591" name="AutoShape 5039" descr="https://adas-server.mobiledrivetech.com/polarion/ria/images/suspect.gif">
          <a:extLst>
            <a:ext uri="{FF2B5EF4-FFF2-40B4-BE49-F238E27FC236}">
              <a16:creationId xmlns:a16="http://schemas.microsoft.com/office/drawing/2014/main" id="{9DD0ED7D-3353-4FF3-ABAE-DB6309C39349}"/>
            </a:ext>
          </a:extLst>
        </xdr:cNvPr>
        <xdr:cNvSpPr>
          <a:spLocks noChangeAspect="1" noChangeArrowheads="1"/>
        </xdr:cNvSpPr>
      </xdr:nvSpPr>
      <xdr:spPr bwMode="auto">
        <a:xfrm>
          <a:off x="265430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824</xdr:row>
      <xdr:rowOff>0</xdr:rowOff>
    </xdr:from>
    <xdr:to>
      <xdr:col>2</xdr:col>
      <xdr:colOff>615950</xdr:colOff>
      <xdr:row>824</xdr:row>
      <xdr:rowOff>304800</xdr:rowOff>
    </xdr:to>
    <xdr:sp macro="" textlink="">
      <xdr:nvSpPr>
        <xdr:cNvPr id="28592" name="AutoShape 5040">
          <a:extLst>
            <a:ext uri="{FF2B5EF4-FFF2-40B4-BE49-F238E27FC236}">
              <a16:creationId xmlns:a16="http://schemas.microsoft.com/office/drawing/2014/main" id="{E998EAC8-0427-4242-AF06-899F12886D19}"/>
            </a:ext>
          </a:extLst>
        </xdr:cNvPr>
        <xdr:cNvSpPr>
          <a:spLocks noChangeAspect="1" noChangeArrowheads="1"/>
        </xdr:cNvSpPr>
      </xdr:nvSpPr>
      <xdr:spPr bwMode="auto">
        <a:xfrm>
          <a:off x="296545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824</xdr:row>
      <xdr:rowOff>0</xdr:rowOff>
    </xdr:from>
    <xdr:to>
      <xdr:col>2</xdr:col>
      <xdr:colOff>927100</xdr:colOff>
      <xdr:row>824</xdr:row>
      <xdr:rowOff>304800</xdr:rowOff>
    </xdr:to>
    <xdr:sp macro="" textlink="">
      <xdr:nvSpPr>
        <xdr:cNvPr id="28593" name="AutoShape 5041" descr="https://adas-server.mobiledrivetech.com/polarion/icons/default/enums/type_spike.gif">
          <a:hlinkClick xmlns:r="http://schemas.openxmlformats.org/officeDocument/2006/relationships" r:id="rId1646" tgtFrame="_blank"/>
          <a:extLst>
            <a:ext uri="{FF2B5EF4-FFF2-40B4-BE49-F238E27FC236}">
              <a16:creationId xmlns:a16="http://schemas.microsoft.com/office/drawing/2014/main" id="{3AB9F46C-4D94-47E2-96C5-23D0F77F3A06}"/>
            </a:ext>
          </a:extLst>
        </xdr:cNvPr>
        <xdr:cNvSpPr>
          <a:spLocks noChangeAspect="1" noChangeArrowheads="1"/>
        </xdr:cNvSpPr>
      </xdr:nvSpPr>
      <xdr:spPr bwMode="auto">
        <a:xfrm>
          <a:off x="327660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824</xdr:row>
      <xdr:rowOff>0</xdr:rowOff>
    </xdr:from>
    <xdr:to>
      <xdr:col>3</xdr:col>
      <xdr:colOff>304800</xdr:colOff>
      <xdr:row>824</xdr:row>
      <xdr:rowOff>304800</xdr:rowOff>
    </xdr:to>
    <xdr:sp macro="" textlink="">
      <xdr:nvSpPr>
        <xdr:cNvPr id="28594" name="AutoShape 5042" descr="https://adas-server.mobiledrivetech.com/polarion/icons/default/enums/type_spike.gif">
          <a:hlinkClick xmlns:r="http://schemas.openxmlformats.org/officeDocument/2006/relationships" r:id="rId1646" tgtFrame="_top"/>
          <a:extLst>
            <a:ext uri="{FF2B5EF4-FFF2-40B4-BE49-F238E27FC236}">
              <a16:creationId xmlns:a16="http://schemas.microsoft.com/office/drawing/2014/main" id="{DC9D6F99-EEFA-453D-A9D7-548CCD282FCB}"/>
            </a:ext>
          </a:extLst>
        </xdr:cNvPr>
        <xdr:cNvSpPr>
          <a:spLocks noChangeAspect="1" noChangeArrowheads="1"/>
        </xdr:cNvSpPr>
      </xdr:nvSpPr>
      <xdr:spPr bwMode="auto">
        <a:xfrm>
          <a:off x="5797550" y="5368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825</xdr:row>
      <xdr:rowOff>0</xdr:rowOff>
    </xdr:from>
    <xdr:to>
      <xdr:col>0</xdr:col>
      <xdr:colOff>304800</xdr:colOff>
      <xdr:row>825</xdr:row>
      <xdr:rowOff>304800</xdr:rowOff>
    </xdr:to>
    <xdr:sp macro="" textlink="">
      <xdr:nvSpPr>
        <xdr:cNvPr id="28595" name="AutoShape 5043" descr="https://adas-server.mobiledrivetech.com/polarion/ria/images/suspect.gif">
          <a:extLst>
            <a:ext uri="{FF2B5EF4-FFF2-40B4-BE49-F238E27FC236}">
              <a16:creationId xmlns:a16="http://schemas.microsoft.com/office/drawing/2014/main" id="{DD252AEE-93D3-48CB-8EAE-5CADE2D62C69}"/>
            </a:ext>
          </a:extLst>
        </xdr:cNvPr>
        <xdr:cNvSpPr>
          <a:spLocks noChangeAspect="1" noChangeArrowheads="1"/>
        </xdr:cNvSpPr>
      </xdr:nvSpPr>
      <xdr:spPr bwMode="auto">
        <a:xfrm>
          <a:off x="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825</xdr:row>
      <xdr:rowOff>0</xdr:rowOff>
    </xdr:from>
    <xdr:to>
      <xdr:col>0</xdr:col>
      <xdr:colOff>615950</xdr:colOff>
      <xdr:row>825</xdr:row>
      <xdr:rowOff>304800</xdr:rowOff>
    </xdr:to>
    <xdr:sp macro="" textlink="">
      <xdr:nvSpPr>
        <xdr:cNvPr id="28596" name="AutoShape 5044">
          <a:extLst>
            <a:ext uri="{FF2B5EF4-FFF2-40B4-BE49-F238E27FC236}">
              <a16:creationId xmlns:a16="http://schemas.microsoft.com/office/drawing/2014/main" id="{02FB5362-26B1-4A1D-8781-DE9FB3781CFA}"/>
            </a:ext>
          </a:extLst>
        </xdr:cNvPr>
        <xdr:cNvSpPr>
          <a:spLocks noChangeAspect="1" noChangeArrowheads="1"/>
        </xdr:cNvSpPr>
      </xdr:nvSpPr>
      <xdr:spPr bwMode="auto">
        <a:xfrm>
          <a:off x="31115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825</xdr:row>
      <xdr:rowOff>0</xdr:rowOff>
    </xdr:from>
    <xdr:to>
      <xdr:col>0</xdr:col>
      <xdr:colOff>927100</xdr:colOff>
      <xdr:row>825</xdr:row>
      <xdr:rowOff>304800</xdr:rowOff>
    </xdr:to>
    <xdr:sp macro="" textlink="">
      <xdr:nvSpPr>
        <xdr:cNvPr id="28597" name="AutoShape 5045" descr="https://adas-server.mobiledrivetech.com/polarion/icons/default/enums/type_purple_spec.png">
          <a:hlinkClick xmlns:r="http://schemas.openxmlformats.org/officeDocument/2006/relationships" r:id="rId1647" tgtFrame="_blank"/>
          <a:extLst>
            <a:ext uri="{FF2B5EF4-FFF2-40B4-BE49-F238E27FC236}">
              <a16:creationId xmlns:a16="http://schemas.microsoft.com/office/drawing/2014/main" id="{DB83524B-A56C-472C-9AFA-440FC9A31451}"/>
            </a:ext>
          </a:extLst>
        </xdr:cNvPr>
        <xdr:cNvSpPr>
          <a:spLocks noChangeAspect="1" noChangeArrowheads="1"/>
        </xdr:cNvSpPr>
      </xdr:nvSpPr>
      <xdr:spPr bwMode="auto">
        <a:xfrm>
          <a:off x="62230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825</xdr:row>
      <xdr:rowOff>0</xdr:rowOff>
    </xdr:from>
    <xdr:to>
      <xdr:col>1</xdr:col>
      <xdr:colOff>304800</xdr:colOff>
      <xdr:row>825</xdr:row>
      <xdr:rowOff>304800</xdr:rowOff>
    </xdr:to>
    <xdr:sp macro="" textlink="">
      <xdr:nvSpPr>
        <xdr:cNvPr id="28598" name="AutoShape 5046" descr="https://adas-server.mobiledrivetech.com/polarion/icons/default/enums/type_purple_spec.png">
          <a:hlinkClick xmlns:r="http://schemas.openxmlformats.org/officeDocument/2006/relationships" r:id="rId1647" tgtFrame="_top"/>
          <a:extLst>
            <a:ext uri="{FF2B5EF4-FFF2-40B4-BE49-F238E27FC236}">
              <a16:creationId xmlns:a16="http://schemas.microsoft.com/office/drawing/2014/main" id="{EFCD89C3-0DC2-46FC-97D5-07C2DC5268E9}"/>
            </a:ext>
          </a:extLst>
        </xdr:cNvPr>
        <xdr:cNvSpPr>
          <a:spLocks noChangeAspect="1" noChangeArrowheads="1"/>
        </xdr:cNvSpPr>
      </xdr:nvSpPr>
      <xdr:spPr bwMode="auto">
        <a:xfrm>
          <a:off x="202565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825</xdr:row>
      <xdr:rowOff>0</xdr:rowOff>
    </xdr:from>
    <xdr:to>
      <xdr:col>2</xdr:col>
      <xdr:colOff>304800</xdr:colOff>
      <xdr:row>825</xdr:row>
      <xdr:rowOff>304800</xdr:rowOff>
    </xdr:to>
    <xdr:sp macro="" textlink="">
      <xdr:nvSpPr>
        <xdr:cNvPr id="28599" name="AutoShape 5047" descr="https://adas-server.mobiledrivetech.com/polarion/ria/images/suspect.gif">
          <a:extLst>
            <a:ext uri="{FF2B5EF4-FFF2-40B4-BE49-F238E27FC236}">
              <a16:creationId xmlns:a16="http://schemas.microsoft.com/office/drawing/2014/main" id="{FAE5C0B9-DC44-4976-98BA-33B8B5BE143F}"/>
            </a:ext>
          </a:extLst>
        </xdr:cNvPr>
        <xdr:cNvSpPr>
          <a:spLocks noChangeAspect="1" noChangeArrowheads="1"/>
        </xdr:cNvSpPr>
      </xdr:nvSpPr>
      <xdr:spPr bwMode="auto">
        <a:xfrm>
          <a:off x="265430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825</xdr:row>
      <xdr:rowOff>0</xdr:rowOff>
    </xdr:from>
    <xdr:to>
      <xdr:col>2</xdr:col>
      <xdr:colOff>615950</xdr:colOff>
      <xdr:row>825</xdr:row>
      <xdr:rowOff>304800</xdr:rowOff>
    </xdr:to>
    <xdr:sp macro="" textlink="">
      <xdr:nvSpPr>
        <xdr:cNvPr id="28600" name="AutoShape 5048">
          <a:extLst>
            <a:ext uri="{FF2B5EF4-FFF2-40B4-BE49-F238E27FC236}">
              <a16:creationId xmlns:a16="http://schemas.microsoft.com/office/drawing/2014/main" id="{4DC42436-900F-4934-8F88-C9BB8CFEAE07}"/>
            </a:ext>
          </a:extLst>
        </xdr:cNvPr>
        <xdr:cNvSpPr>
          <a:spLocks noChangeAspect="1" noChangeArrowheads="1"/>
        </xdr:cNvSpPr>
      </xdr:nvSpPr>
      <xdr:spPr bwMode="auto">
        <a:xfrm>
          <a:off x="296545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825</xdr:row>
      <xdr:rowOff>0</xdr:rowOff>
    </xdr:from>
    <xdr:to>
      <xdr:col>2</xdr:col>
      <xdr:colOff>927100</xdr:colOff>
      <xdr:row>825</xdr:row>
      <xdr:rowOff>304800</xdr:rowOff>
    </xdr:to>
    <xdr:sp macro="" textlink="">
      <xdr:nvSpPr>
        <xdr:cNvPr id="28601" name="AutoShape 5049" descr="https://adas-server.mobiledrivetech.com/polarion/icons/default/enums/type_spike.gif">
          <a:hlinkClick xmlns:r="http://schemas.openxmlformats.org/officeDocument/2006/relationships" r:id="rId1648" tgtFrame="_blank"/>
          <a:extLst>
            <a:ext uri="{FF2B5EF4-FFF2-40B4-BE49-F238E27FC236}">
              <a16:creationId xmlns:a16="http://schemas.microsoft.com/office/drawing/2014/main" id="{35C6319B-5FFB-4443-A97D-D98610FEEEAD}"/>
            </a:ext>
          </a:extLst>
        </xdr:cNvPr>
        <xdr:cNvSpPr>
          <a:spLocks noChangeAspect="1" noChangeArrowheads="1"/>
        </xdr:cNvSpPr>
      </xdr:nvSpPr>
      <xdr:spPr bwMode="auto">
        <a:xfrm>
          <a:off x="327660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825</xdr:row>
      <xdr:rowOff>0</xdr:rowOff>
    </xdr:from>
    <xdr:to>
      <xdr:col>3</xdr:col>
      <xdr:colOff>304800</xdr:colOff>
      <xdr:row>825</xdr:row>
      <xdr:rowOff>304800</xdr:rowOff>
    </xdr:to>
    <xdr:sp macro="" textlink="">
      <xdr:nvSpPr>
        <xdr:cNvPr id="28602" name="AutoShape 5050" descr="https://adas-server.mobiledrivetech.com/polarion/icons/default/enums/type_spike.gif">
          <a:hlinkClick xmlns:r="http://schemas.openxmlformats.org/officeDocument/2006/relationships" r:id="rId1648" tgtFrame="_top"/>
          <a:extLst>
            <a:ext uri="{FF2B5EF4-FFF2-40B4-BE49-F238E27FC236}">
              <a16:creationId xmlns:a16="http://schemas.microsoft.com/office/drawing/2014/main" id="{D0FCD006-59D7-426E-8E19-01822E579092}"/>
            </a:ext>
          </a:extLst>
        </xdr:cNvPr>
        <xdr:cNvSpPr>
          <a:spLocks noChangeAspect="1" noChangeArrowheads="1"/>
        </xdr:cNvSpPr>
      </xdr:nvSpPr>
      <xdr:spPr bwMode="auto">
        <a:xfrm>
          <a:off x="5797550" y="537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826</xdr:row>
      <xdr:rowOff>0</xdr:rowOff>
    </xdr:from>
    <xdr:to>
      <xdr:col>0</xdr:col>
      <xdr:colOff>304800</xdr:colOff>
      <xdr:row>826</xdr:row>
      <xdr:rowOff>304800</xdr:rowOff>
    </xdr:to>
    <xdr:sp macro="" textlink="">
      <xdr:nvSpPr>
        <xdr:cNvPr id="28603" name="AutoShape 5051" descr="https://adas-server.mobiledrivetech.com/polarion/ria/images/suspect.gif">
          <a:extLst>
            <a:ext uri="{FF2B5EF4-FFF2-40B4-BE49-F238E27FC236}">
              <a16:creationId xmlns:a16="http://schemas.microsoft.com/office/drawing/2014/main" id="{5BB5160D-F674-498A-A1FA-14E0BAB0BE14}"/>
            </a:ext>
          </a:extLst>
        </xdr:cNvPr>
        <xdr:cNvSpPr>
          <a:spLocks noChangeAspect="1" noChangeArrowheads="1"/>
        </xdr:cNvSpPr>
      </xdr:nvSpPr>
      <xdr:spPr bwMode="auto">
        <a:xfrm>
          <a:off x="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826</xdr:row>
      <xdr:rowOff>0</xdr:rowOff>
    </xdr:from>
    <xdr:to>
      <xdr:col>0</xdr:col>
      <xdr:colOff>615950</xdr:colOff>
      <xdr:row>826</xdr:row>
      <xdr:rowOff>304800</xdr:rowOff>
    </xdr:to>
    <xdr:sp macro="" textlink="">
      <xdr:nvSpPr>
        <xdr:cNvPr id="28604" name="AutoShape 5052">
          <a:extLst>
            <a:ext uri="{FF2B5EF4-FFF2-40B4-BE49-F238E27FC236}">
              <a16:creationId xmlns:a16="http://schemas.microsoft.com/office/drawing/2014/main" id="{D29E5DEA-141E-4317-A75A-0CD94B30C22F}"/>
            </a:ext>
          </a:extLst>
        </xdr:cNvPr>
        <xdr:cNvSpPr>
          <a:spLocks noChangeAspect="1" noChangeArrowheads="1"/>
        </xdr:cNvSpPr>
      </xdr:nvSpPr>
      <xdr:spPr bwMode="auto">
        <a:xfrm>
          <a:off x="31115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826</xdr:row>
      <xdr:rowOff>0</xdr:rowOff>
    </xdr:from>
    <xdr:to>
      <xdr:col>0</xdr:col>
      <xdr:colOff>927100</xdr:colOff>
      <xdr:row>826</xdr:row>
      <xdr:rowOff>304800</xdr:rowOff>
    </xdr:to>
    <xdr:sp macro="" textlink="">
      <xdr:nvSpPr>
        <xdr:cNvPr id="28605" name="AutoShape 5053" descr="https://adas-server.mobiledrivetech.com/polarion/icons/default/enums/type_purple_spec.png">
          <a:hlinkClick xmlns:r="http://schemas.openxmlformats.org/officeDocument/2006/relationships" r:id="rId1649" tgtFrame="_blank"/>
          <a:extLst>
            <a:ext uri="{FF2B5EF4-FFF2-40B4-BE49-F238E27FC236}">
              <a16:creationId xmlns:a16="http://schemas.microsoft.com/office/drawing/2014/main" id="{6319A2D4-0817-44BA-8A2B-254B4A15B771}"/>
            </a:ext>
          </a:extLst>
        </xdr:cNvPr>
        <xdr:cNvSpPr>
          <a:spLocks noChangeAspect="1" noChangeArrowheads="1"/>
        </xdr:cNvSpPr>
      </xdr:nvSpPr>
      <xdr:spPr bwMode="auto">
        <a:xfrm>
          <a:off x="62230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826</xdr:row>
      <xdr:rowOff>0</xdr:rowOff>
    </xdr:from>
    <xdr:to>
      <xdr:col>1</xdr:col>
      <xdr:colOff>304800</xdr:colOff>
      <xdr:row>826</xdr:row>
      <xdr:rowOff>304800</xdr:rowOff>
    </xdr:to>
    <xdr:sp macro="" textlink="">
      <xdr:nvSpPr>
        <xdr:cNvPr id="28606" name="AutoShape 5054" descr="https://adas-server.mobiledrivetech.com/polarion/icons/default/enums/type_purple_spec.png">
          <a:hlinkClick xmlns:r="http://schemas.openxmlformats.org/officeDocument/2006/relationships" r:id="rId1649" tgtFrame="_top"/>
          <a:extLst>
            <a:ext uri="{FF2B5EF4-FFF2-40B4-BE49-F238E27FC236}">
              <a16:creationId xmlns:a16="http://schemas.microsoft.com/office/drawing/2014/main" id="{929ACE5D-5F0E-479F-A209-26B50D97FB18}"/>
            </a:ext>
          </a:extLst>
        </xdr:cNvPr>
        <xdr:cNvSpPr>
          <a:spLocks noChangeAspect="1" noChangeArrowheads="1"/>
        </xdr:cNvSpPr>
      </xdr:nvSpPr>
      <xdr:spPr bwMode="auto">
        <a:xfrm>
          <a:off x="202565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826</xdr:row>
      <xdr:rowOff>0</xdr:rowOff>
    </xdr:from>
    <xdr:to>
      <xdr:col>2</xdr:col>
      <xdr:colOff>304800</xdr:colOff>
      <xdr:row>826</xdr:row>
      <xdr:rowOff>304800</xdr:rowOff>
    </xdr:to>
    <xdr:sp macro="" textlink="">
      <xdr:nvSpPr>
        <xdr:cNvPr id="28607" name="AutoShape 5055" descr="https://adas-server.mobiledrivetech.com/polarion/icons/default/enums/type_spike.gif">
          <a:hlinkClick xmlns:r="http://schemas.openxmlformats.org/officeDocument/2006/relationships" r:id="rId1650" tgtFrame="_blank"/>
          <a:extLst>
            <a:ext uri="{FF2B5EF4-FFF2-40B4-BE49-F238E27FC236}">
              <a16:creationId xmlns:a16="http://schemas.microsoft.com/office/drawing/2014/main" id="{E93C6007-4691-4A17-888A-9CAA58DDDA20}"/>
            </a:ext>
          </a:extLst>
        </xdr:cNvPr>
        <xdr:cNvSpPr>
          <a:spLocks noChangeAspect="1" noChangeArrowheads="1"/>
        </xdr:cNvSpPr>
      </xdr:nvSpPr>
      <xdr:spPr bwMode="auto">
        <a:xfrm>
          <a:off x="265430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826</xdr:row>
      <xdr:rowOff>0</xdr:rowOff>
    </xdr:from>
    <xdr:to>
      <xdr:col>3</xdr:col>
      <xdr:colOff>304800</xdr:colOff>
      <xdr:row>826</xdr:row>
      <xdr:rowOff>304800</xdr:rowOff>
    </xdr:to>
    <xdr:sp macro="" textlink="">
      <xdr:nvSpPr>
        <xdr:cNvPr id="28608" name="AutoShape 5056" descr="https://adas-server.mobiledrivetech.com/polarion/icons/default/enums/type_spike.gif">
          <a:hlinkClick xmlns:r="http://schemas.openxmlformats.org/officeDocument/2006/relationships" r:id="rId1650" tgtFrame="_top"/>
          <a:extLst>
            <a:ext uri="{FF2B5EF4-FFF2-40B4-BE49-F238E27FC236}">
              <a16:creationId xmlns:a16="http://schemas.microsoft.com/office/drawing/2014/main" id="{A777448C-5E09-44B7-9283-3567E32B353D}"/>
            </a:ext>
          </a:extLst>
        </xdr:cNvPr>
        <xdr:cNvSpPr>
          <a:spLocks noChangeAspect="1" noChangeArrowheads="1"/>
        </xdr:cNvSpPr>
      </xdr:nvSpPr>
      <xdr:spPr bwMode="auto">
        <a:xfrm>
          <a:off x="579755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827</xdr:row>
      <xdr:rowOff>0</xdr:rowOff>
    </xdr:from>
    <xdr:to>
      <xdr:col>0</xdr:col>
      <xdr:colOff>304800</xdr:colOff>
      <xdr:row>827</xdr:row>
      <xdr:rowOff>304800</xdr:rowOff>
    </xdr:to>
    <xdr:sp macro="" textlink="">
      <xdr:nvSpPr>
        <xdr:cNvPr id="28609" name="AutoShape 5057" descr="https://adas-server.mobiledrivetech.com/polarion/ria/images/suspect.gif">
          <a:extLst>
            <a:ext uri="{FF2B5EF4-FFF2-40B4-BE49-F238E27FC236}">
              <a16:creationId xmlns:a16="http://schemas.microsoft.com/office/drawing/2014/main" id="{92510D9F-AEB5-46A8-B3DE-73CF1E0FE945}"/>
            </a:ext>
          </a:extLst>
        </xdr:cNvPr>
        <xdr:cNvSpPr>
          <a:spLocks noChangeAspect="1" noChangeArrowheads="1"/>
        </xdr:cNvSpPr>
      </xdr:nvSpPr>
      <xdr:spPr bwMode="auto">
        <a:xfrm>
          <a:off x="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827</xdr:row>
      <xdr:rowOff>0</xdr:rowOff>
    </xdr:from>
    <xdr:to>
      <xdr:col>0</xdr:col>
      <xdr:colOff>615950</xdr:colOff>
      <xdr:row>827</xdr:row>
      <xdr:rowOff>304800</xdr:rowOff>
    </xdr:to>
    <xdr:sp macro="" textlink="">
      <xdr:nvSpPr>
        <xdr:cNvPr id="28610" name="AutoShape 5058">
          <a:extLst>
            <a:ext uri="{FF2B5EF4-FFF2-40B4-BE49-F238E27FC236}">
              <a16:creationId xmlns:a16="http://schemas.microsoft.com/office/drawing/2014/main" id="{87247187-69BD-4F4C-A81F-04D354C8A3D5}"/>
            </a:ext>
          </a:extLst>
        </xdr:cNvPr>
        <xdr:cNvSpPr>
          <a:spLocks noChangeAspect="1" noChangeArrowheads="1"/>
        </xdr:cNvSpPr>
      </xdr:nvSpPr>
      <xdr:spPr bwMode="auto">
        <a:xfrm>
          <a:off x="31115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827</xdr:row>
      <xdr:rowOff>0</xdr:rowOff>
    </xdr:from>
    <xdr:to>
      <xdr:col>0</xdr:col>
      <xdr:colOff>927100</xdr:colOff>
      <xdr:row>827</xdr:row>
      <xdr:rowOff>304800</xdr:rowOff>
    </xdr:to>
    <xdr:sp macro="" textlink="">
      <xdr:nvSpPr>
        <xdr:cNvPr id="28611" name="AutoShape 5059" descr="https://adas-server.mobiledrivetech.com/polarion/icons/default/enums/type_purple_spec.png">
          <a:hlinkClick xmlns:r="http://schemas.openxmlformats.org/officeDocument/2006/relationships" r:id="rId1651" tgtFrame="_blank"/>
          <a:extLst>
            <a:ext uri="{FF2B5EF4-FFF2-40B4-BE49-F238E27FC236}">
              <a16:creationId xmlns:a16="http://schemas.microsoft.com/office/drawing/2014/main" id="{FD8D2AD6-8146-4553-99DE-7577A671D0E4}"/>
            </a:ext>
          </a:extLst>
        </xdr:cNvPr>
        <xdr:cNvSpPr>
          <a:spLocks noChangeAspect="1" noChangeArrowheads="1"/>
        </xdr:cNvSpPr>
      </xdr:nvSpPr>
      <xdr:spPr bwMode="auto">
        <a:xfrm>
          <a:off x="62230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827</xdr:row>
      <xdr:rowOff>0</xdr:rowOff>
    </xdr:from>
    <xdr:to>
      <xdr:col>1</xdr:col>
      <xdr:colOff>304800</xdr:colOff>
      <xdr:row>827</xdr:row>
      <xdr:rowOff>304800</xdr:rowOff>
    </xdr:to>
    <xdr:sp macro="" textlink="">
      <xdr:nvSpPr>
        <xdr:cNvPr id="28612" name="AutoShape 5060" descr="https://adas-server.mobiledrivetech.com/polarion/icons/default/enums/type_purple_spec.png">
          <a:hlinkClick xmlns:r="http://schemas.openxmlformats.org/officeDocument/2006/relationships" r:id="rId1651" tgtFrame="_top"/>
          <a:extLst>
            <a:ext uri="{FF2B5EF4-FFF2-40B4-BE49-F238E27FC236}">
              <a16:creationId xmlns:a16="http://schemas.microsoft.com/office/drawing/2014/main" id="{596D939C-7231-431C-94ED-EDDDD81B1F2D}"/>
            </a:ext>
          </a:extLst>
        </xdr:cNvPr>
        <xdr:cNvSpPr>
          <a:spLocks noChangeAspect="1" noChangeArrowheads="1"/>
        </xdr:cNvSpPr>
      </xdr:nvSpPr>
      <xdr:spPr bwMode="auto">
        <a:xfrm>
          <a:off x="202565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827</xdr:row>
      <xdr:rowOff>0</xdr:rowOff>
    </xdr:from>
    <xdr:to>
      <xdr:col>2</xdr:col>
      <xdr:colOff>304800</xdr:colOff>
      <xdr:row>827</xdr:row>
      <xdr:rowOff>304800</xdr:rowOff>
    </xdr:to>
    <xdr:sp macro="" textlink="">
      <xdr:nvSpPr>
        <xdr:cNvPr id="28613" name="AutoShape 5061" descr="https://adas-server.mobiledrivetech.com/polarion/icons/default/enums/type_spike.gif">
          <a:hlinkClick xmlns:r="http://schemas.openxmlformats.org/officeDocument/2006/relationships" r:id="rId1652" tgtFrame="_blank"/>
          <a:extLst>
            <a:ext uri="{FF2B5EF4-FFF2-40B4-BE49-F238E27FC236}">
              <a16:creationId xmlns:a16="http://schemas.microsoft.com/office/drawing/2014/main" id="{C0303714-118B-4ABB-8360-1604D2F946FD}"/>
            </a:ext>
          </a:extLst>
        </xdr:cNvPr>
        <xdr:cNvSpPr>
          <a:spLocks noChangeAspect="1" noChangeArrowheads="1"/>
        </xdr:cNvSpPr>
      </xdr:nvSpPr>
      <xdr:spPr bwMode="auto">
        <a:xfrm>
          <a:off x="265430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827</xdr:row>
      <xdr:rowOff>0</xdr:rowOff>
    </xdr:from>
    <xdr:to>
      <xdr:col>3</xdr:col>
      <xdr:colOff>304800</xdr:colOff>
      <xdr:row>827</xdr:row>
      <xdr:rowOff>304800</xdr:rowOff>
    </xdr:to>
    <xdr:sp macro="" textlink="">
      <xdr:nvSpPr>
        <xdr:cNvPr id="28614" name="AutoShape 5062" descr="https://adas-server.mobiledrivetech.com/polarion/icons/default/enums/type_spike.gif">
          <a:hlinkClick xmlns:r="http://schemas.openxmlformats.org/officeDocument/2006/relationships" r:id="rId1652" tgtFrame="_top"/>
          <a:extLst>
            <a:ext uri="{FF2B5EF4-FFF2-40B4-BE49-F238E27FC236}">
              <a16:creationId xmlns:a16="http://schemas.microsoft.com/office/drawing/2014/main" id="{1F6F8B89-4BFC-44F7-A98A-AE1801F5BE4A}"/>
            </a:ext>
          </a:extLst>
        </xdr:cNvPr>
        <xdr:cNvSpPr>
          <a:spLocks noChangeAspect="1" noChangeArrowheads="1"/>
        </xdr:cNvSpPr>
      </xdr:nvSpPr>
      <xdr:spPr bwMode="auto">
        <a:xfrm>
          <a:off x="5797550" y="538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828</xdr:row>
      <xdr:rowOff>0</xdr:rowOff>
    </xdr:from>
    <xdr:to>
      <xdr:col>0</xdr:col>
      <xdr:colOff>304800</xdr:colOff>
      <xdr:row>828</xdr:row>
      <xdr:rowOff>304800</xdr:rowOff>
    </xdr:to>
    <xdr:sp macro="" textlink="">
      <xdr:nvSpPr>
        <xdr:cNvPr id="28615" name="AutoShape 5063" descr="https://adas-server.mobiledrivetech.com/polarion/ria/images/suspect.gif">
          <a:extLst>
            <a:ext uri="{FF2B5EF4-FFF2-40B4-BE49-F238E27FC236}">
              <a16:creationId xmlns:a16="http://schemas.microsoft.com/office/drawing/2014/main" id="{0DBFDADD-C823-46CB-9149-6EC6D0B77183}"/>
            </a:ext>
          </a:extLst>
        </xdr:cNvPr>
        <xdr:cNvSpPr>
          <a:spLocks noChangeAspect="1" noChangeArrowheads="1"/>
        </xdr:cNvSpPr>
      </xdr:nvSpPr>
      <xdr:spPr bwMode="auto">
        <a:xfrm>
          <a:off x="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828</xdr:row>
      <xdr:rowOff>0</xdr:rowOff>
    </xdr:from>
    <xdr:to>
      <xdr:col>0</xdr:col>
      <xdr:colOff>615950</xdr:colOff>
      <xdr:row>828</xdr:row>
      <xdr:rowOff>304800</xdr:rowOff>
    </xdr:to>
    <xdr:sp macro="" textlink="">
      <xdr:nvSpPr>
        <xdr:cNvPr id="28616" name="AutoShape 5064">
          <a:extLst>
            <a:ext uri="{FF2B5EF4-FFF2-40B4-BE49-F238E27FC236}">
              <a16:creationId xmlns:a16="http://schemas.microsoft.com/office/drawing/2014/main" id="{C4DB96BD-10DB-44A0-B295-5722D246A91B}"/>
            </a:ext>
          </a:extLst>
        </xdr:cNvPr>
        <xdr:cNvSpPr>
          <a:spLocks noChangeAspect="1" noChangeArrowheads="1"/>
        </xdr:cNvSpPr>
      </xdr:nvSpPr>
      <xdr:spPr bwMode="auto">
        <a:xfrm>
          <a:off x="31115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828</xdr:row>
      <xdr:rowOff>0</xdr:rowOff>
    </xdr:from>
    <xdr:to>
      <xdr:col>0</xdr:col>
      <xdr:colOff>927100</xdr:colOff>
      <xdr:row>828</xdr:row>
      <xdr:rowOff>304800</xdr:rowOff>
    </xdr:to>
    <xdr:sp macro="" textlink="">
      <xdr:nvSpPr>
        <xdr:cNvPr id="28617" name="AutoShape 5065" descr="https://adas-server.mobiledrivetech.com/polarion/icons/default/enums/type_purple_spec.png">
          <a:hlinkClick xmlns:r="http://schemas.openxmlformats.org/officeDocument/2006/relationships" r:id="rId1653" tgtFrame="_blank"/>
          <a:extLst>
            <a:ext uri="{FF2B5EF4-FFF2-40B4-BE49-F238E27FC236}">
              <a16:creationId xmlns:a16="http://schemas.microsoft.com/office/drawing/2014/main" id="{979990DF-4E8F-4D2F-B2BA-E6B267B7C73F}"/>
            </a:ext>
          </a:extLst>
        </xdr:cNvPr>
        <xdr:cNvSpPr>
          <a:spLocks noChangeAspect="1" noChangeArrowheads="1"/>
        </xdr:cNvSpPr>
      </xdr:nvSpPr>
      <xdr:spPr bwMode="auto">
        <a:xfrm>
          <a:off x="62230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828</xdr:row>
      <xdr:rowOff>0</xdr:rowOff>
    </xdr:from>
    <xdr:to>
      <xdr:col>1</xdr:col>
      <xdr:colOff>304800</xdr:colOff>
      <xdr:row>828</xdr:row>
      <xdr:rowOff>304800</xdr:rowOff>
    </xdr:to>
    <xdr:sp macro="" textlink="">
      <xdr:nvSpPr>
        <xdr:cNvPr id="28618" name="AutoShape 5066" descr="https://adas-server.mobiledrivetech.com/polarion/icons/default/enums/type_purple_spec.png">
          <a:hlinkClick xmlns:r="http://schemas.openxmlformats.org/officeDocument/2006/relationships" r:id="rId1653" tgtFrame="_top"/>
          <a:extLst>
            <a:ext uri="{FF2B5EF4-FFF2-40B4-BE49-F238E27FC236}">
              <a16:creationId xmlns:a16="http://schemas.microsoft.com/office/drawing/2014/main" id="{8B815E44-A5B0-4B7B-A641-1C7976769739}"/>
            </a:ext>
          </a:extLst>
        </xdr:cNvPr>
        <xdr:cNvSpPr>
          <a:spLocks noChangeAspect="1" noChangeArrowheads="1"/>
        </xdr:cNvSpPr>
      </xdr:nvSpPr>
      <xdr:spPr bwMode="auto">
        <a:xfrm>
          <a:off x="202565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828</xdr:row>
      <xdr:rowOff>0</xdr:rowOff>
    </xdr:from>
    <xdr:to>
      <xdr:col>2</xdr:col>
      <xdr:colOff>304800</xdr:colOff>
      <xdr:row>828</xdr:row>
      <xdr:rowOff>304800</xdr:rowOff>
    </xdr:to>
    <xdr:sp macro="" textlink="">
      <xdr:nvSpPr>
        <xdr:cNvPr id="28619" name="AutoShape 5067" descr="https://adas-server.mobiledrivetech.com/polarion/icons/default/enums/type_spike.gif">
          <a:hlinkClick xmlns:r="http://schemas.openxmlformats.org/officeDocument/2006/relationships" r:id="rId1654" tgtFrame="_blank"/>
          <a:extLst>
            <a:ext uri="{FF2B5EF4-FFF2-40B4-BE49-F238E27FC236}">
              <a16:creationId xmlns:a16="http://schemas.microsoft.com/office/drawing/2014/main" id="{58013D44-1467-42C8-982E-338763D5CE35}"/>
            </a:ext>
          </a:extLst>
        </xdr:cNvPr>
        <xdr:cNvSpPr>
          <a:spLocks noChangeAspect="1" noChangeArrowheads="1"/>
        </xdr:cNvSpPr>
      </xdr:nvSpPr>
      <xdr:spPr bwMode="auto">
        <a:xfrm>
          <a:off x="265430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828</xdr:row>
      <xdr:rowOff>0</xdr:rowOff>
    </xdr:from>
    <xdr:to>
      <xdr:col>3</xdr:col>
      <xdr:colOff>304800</xdr:colOff>
      <xdr:row>828</xdr:row>
      <xdr:rowOff>304800</xdr:rowOff>
    </xdr:to>
    <xdr:sp macro="" textlink="">
      <xdr:nvSpPr>
        <xdr:cNvPr id="28620" name="AutoShape 5068" descr="https://adas-server.mobiledrivetech.com/polarion/icons/default/enums/type_spike.gif">
          <a:hlinkClick xmlns:r="http://schemas.openxmlformats.org/officeDocument/2006/relationships" r:id="rId1654" tgtFrame="_top"/>
          <a:extLst>
            <a:ext uri="{FF2B5EF4-FFF2-40B4-BE49-F238E27FC236}">
              <a16:creationId xmlns:a16="http://schemas.microsoft.com/office/drawing/2014/main" id="{FF95FAB4-131F-428E-A321-5554A5D0C40D}"/>
            </a:ext>
          </a:extLst>
        </xdr:cNvPr>
        <xdr:cNvSpPr>
          <a:spLocks noChangeAspect="1" noChangeArrowheads="1"/>
        </xdr:cNvSpPr>
      </xdr:nvSpPr>
      <xdr:spPr bwMode="auto">
        <a:xfrm>
          <a:off x="5797550" y="5394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829</xdr:row>
      <xdr:rowOff>0</xdr:rowOff>
    </xdr:from>
    <xdr:to>
      <xdr:col>0</xdr:col>
      <xdr:colOff>304800</xdr:colOff>
      <xdr:row>829</xdr:row>
      <xdr:rowOff>304800</xdr:rowOff>
    </xdr:to>
    <xdr:sp macro="" textlink="">
      <xdr:nvSpPr>
        <xdr:cNvPr id="28621" name="AutoShape 5069" descr="https://adas-server.mobiledrivetech.com/polarion/ria/images/suspect.gif">
          <a:extLst>
            <a:ext uri="{FF2B5EF4-FFF2-40B4-BE49-F238E27FC236}">
              <a16:creationId xmlns:a16="http://schemas.microsoft.com/office/drawing/2014/main" id="{BDCC1D5B-87D8-41A6-86B5-F1B53923CFDC}"/>
            </a:ext>
          </a:extLst>
        </xdr:cNvPr>
        <xdr:cNvSpPr>
          <a:spLocks noChangeAspect="1" noChangeArrowheads="1"/>
        </xdr:cNvSpPr>
      </xdr:nvSpPr>
      <xdr:spPr bwMode="auto">
        <a:xfrm>
          <a:off x="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829</xdr:row>
      <xdr:rowOff>0</xdr:rowOff>
    </xdr:from>
    <xdr:to>
      <xdr:col>0</xdr:col>
      <xdr:colOff>615950</xdr:colOff>
      <xdr:row>829</xdr:row>
      <xdr:rowOff>304800</xdr:rowOff>
    </xdr:to>
    <xdr:sp macro="" textlink="">
      <xdr:nvSpPr>
        <xdr:cNvPr id="28622" name="AutoShape 5070">
          <a:extLst>
            <a:ext uri="{FF2B5EF4-FFF2-40B4-BE49-F238E27FC236}">
              <a16:creationId xmlns:a16="http://schemas.microsoft.com/office/drawing/2014/main" id="{2D122985-B1FA-4FC9-B299-5C21A35800E4}"/>
            </a:ext>
          </a:extLst>
        </xdr:cNvPr>
        <xdr:cNvSpPr>
          <a:spLocks noChangeAspect="1" noChangeArrowheads="1"/>
        </xdr:cNvSpPr>
      </xdr:nvSpPr>
      <xdr:spPr bwMode="auto">
        <a:xfrm>
          <a:off x="31115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829</xdr:row>
      <xdr:rowOff>0</xdr:rowOff>
    </xdr:from>
    <xdr:to>
      <xdr:col>0</xdr:col>
      <xdr:colOff>927100</xdr:colOff>
      <xdr:row>829</xdr:row>
      <xdr:rowOff>304800</xdr:rowOff>
    </xdr:to>
    <xdr:sp macro="" textlink="">
      <xdr:nvSpPr>
        <xdr:cNvPr id="28623" name="AutoShape 5071" descr="https://adas-server.mobiledrivetech.com/polarion/icons/default/enums/type_purple_spec.png">
          <a:hlinkClick xmlns:r="http://schemas.openxmlformats.org/officeDocument/2006/relationships" r:id="rId1655" tgtFrame="_blank"/>
          <a:extLst>
            <a:ext uri="{FF2B5EF4-FFF2-40B4-BE49-F238E27FC236}">
              <a16:creationId xmlns:a16="http://schemas.microsoft.com/office/drawing/2014/main" id="{639CE231-8177-4801-A242-EB203C42D35B}"/>
            </a:ext>
          </a:extLst>
        </xdr:cNvPr>
        <xdr:cNvSpPr>
          <a:spLocks noChangeAspect="1" noChangeArrowheads="1"/>
        </xdr:cNvSpPr>
      </xdr:nvSpPr>
      <xdr:spPr bwMode="auto">
        <a:xfrm>
          <a:off x="62230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829</xdr:row>
      <xdr:rowOff>0</xdr:rowOff>
    </xdr:from>
    <xdr:to>
      <xdr:col>1</xdr:col>
      <xdr:colOff>304800</xdr:colOff>
      <xdr:row>829</xdr:row>
      <xdr:rowOff>304800</xdr:rowOff>
    </xdr:to>
    <xdr:sp macro="" textlink="">
      <xdr:nvSpPr>
        <xdr:cNvPr id="28624" name="AutoShape 5072" descr="https://adas-server.mobiledrivetech.com/polarion/icons/default/enums/type_purple_spec.png">
          <a:hlinkClick xmlns:r="http://schemas.openxmlformats.org/officeDocument/2006/relationships" r:id="rId1655" tgtFrame="_top"/>
          <a:extLst>
            <a:ext uri="{FF2B5EF4-FFF2-40B4-BE49-F238E27FC236}">
              <a16:creationId xmlns:a16="http://schemas.microsoft.com/office/drawing/2014/main" id="{0617D777-6B97-447D-9D4A-7E403479B044}"/>
            </a:ext>
          </a:extLst>
        </xdr:cNvPr>
        <xdr:cNvSpPr>
          <a:spLocks noChangeAspect="1" noChangeArrowheads="1"/>
        </xdr:cNvSpPr>
      </xdr:nvSpPr>
      <xdr:spPr bwMode="auto">
        <a:xfrm>
          <a:off x="202565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829</xdr:row>
      <xdr:rowOff>0</xdr:rowOff>
    </xdr:from>
    <xdr:to>
      <xdr:col>2</xdr:col>
      <xdr:colOff>304800</xdr:colOff>
      <xdr:row>829</xdr:row>
      <xdr:rowOff>304800</xdr:rowOff>
    </xdr:to>
    <xdr:sp macro="" textlink="">
      <xdr:nvSpPr>
        <xdr:cNvPr id="28625" name="AutoShape 5073" descr="https://adas-server.mobiledrivetech.com/polarion/icons/default/enums/type_spike.gif">
          <a:hlinkClick xmlns:r="http://schemas.openxmlformats.org/officeDocument/2006/relationships" r:id="rId1656" tgtFrame="_blank"/>
          <a:extLst>
            <a:ext uri="{FF2B5EF4-FFF2-40B4-BE49-F238E27FC236}">
              <a16:creationId xmlns:a16="http://schemas.microsoft.com/office/drawing/2014/main" id="{1B3578C0-D665-42D4-8D91-6DE4B4BBABCB}"/>
            </a:ext>
          </a:extLst>
        </xdr:cNvPr>
        <xdr:cNvSpPr>
          <a:spLocks noChangeAspect="1" noChangeArrowheads="1"/>
        </xdr:cNvSpPr>
      </xdr:nvSpPr>
      <xdr:spPr bwMode="auto">
        <a:xfrm>
          <a:off x="265430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829</xdr:row>
      <xdr:rowOff>0</xdr:rowOff>
    </xdr:from>
    <xdr:to>
      <xdr:col>3</xdr:col>
      <xdr:colOff>304800</xdr:colOff>
      <xdr:row>829</xdr:row>
      <xdr:rowOff>304800</xdr:rowOff>
    </xdr:to>
    <xdr:sp macro="" textlink="">
      <xdr:nvSpPr>
        <xdr:cNvPr id="28626" name="AutoShape 5074" descr="https://adas-server.mobiledrivetech.com/polarion/icons/default/enums/type_spike.gif">
          <a:hlinkClick xmlns:r="http://schemas.openxmlformats.org/officeDocument/2006/relationships" r:id="rId1656" tgtFrame="_top"/>
          <a:extLst>
            <a:ext uri="{FF2B5EF4-FFF2-40B4-BE49-F238E27FC236}">
              <a16:creationId xmlns:a16="http://schemas.microsoft.com/office/drawing/2014/main" id="{6B8D3A7F-E43F-4BCA-900B-97A162227F8A}"/>
            </a:ext>
          </a:extLst>
        </xdr:cNvPr>
        <xdr:cNvSpPr>
          <a:spLocks noChangeAspect="1" noChangeArrowheads="1"/>
        </xdr:cNvSpPr>
      </xdr:nvSpPr>
      <xdr:spPr bwMode="auto">
        <a:xfrm>
          <a:off x="5797550" y="5400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830</xdr:row>
      <xdr:rowOff>0</xdr:rowOff>
    </xdr:from>
    <xdr:to>
      <xdr:col>0</xdr:col>
      <xdr:colOff>304800</xdr:colOff>
      <xdr:row>830</xdr:row>
      <xdr:rowOff>304800</xdr:rowOff>
    </xdr:to>
    <xdr:sp macro="" textlink="">
      <xdr:nvSpPr>
        <xdr:cNvPr id="28627" name="AutoShape 5075" descr="https://adas-server.mobiledrivetech.com/polarion/ria/images/suspect.gif">
          <a:extLst>
            <a:ext uri="{FF2B5EF4-FFF2-40B4-BE49-F238E27FC236}">
              <a16:creationId xmlns:a16="http://schemas.microsoft.com/office/drawing/2014/main" id="{D4CBA11B-6B4F-46E2-B5AA-D6B15D5F9CC3}"/>
            </a:ext>
          </a:extLst>
        </xdr:cNvPr>
        <xdr:cNvSpPr>
          <a:spLocks noChangeAspect="1" noChangeArrowheads="1"/>
        </xdr:cNvSpPr>
      </xdr:nvSpPr>
      <xdr:spPr bwMode="auto">
        <a:xfrm>
          <a:off x="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830</xdr:row>
      <xdr:rowOff>0</xdr:rowOff>
    </xdr:from>
    <xdr:to>
      <xdr:col>0</xdr:col>
      <xdr:colOff>615950</xdr:colOff>
      <xdr:row>830</xdr:row>
      <xdr:rowOff>304800</xdr:rowOff>
    </xdr:to>
    <xdr:sp macro="" textlink="">
      <xdr:nvSpPr>
        <xdr:cNvPr id="28628" name="AutoShape 5076">
          <a:extLst>
            <a:ext uri="{FF2B5EF4-FFF2-40B4-BE49-F238E27FC236}">
              <a16:creationId xmlns:a16="http://schemas.microsoft.com/office/drawing/2014/main" id="{6FCFBD9B-553D-4216-BC9A-C8875A304DAE}"/>
            </a:ext>
          </a:extLst>
        </xdr:cNvPr>
        <xdr:cNvSpPr>
          <a:spLocks noChangeAspect="1" noChangeArrowheads="1"/>
        </xdr:cNvSpPr>
      </xdr:nvSpPr>
      <xdr:spPr bwMode="auto">
        <a:xfrm>
          <a:off x="31115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830</xdr:row>
      <xdr:rowOff>0</xdr:rowOff>
    </xdr:from>
    <xdr:to>
      <xdr:col>0</xdr:col>
      <xdr:colOff>927100</xdr:colOff>
      <xdr:row>830</xdr:row>
      <xdr:rowOff>304800</xdr:rowOff>
    </xdr:to>
    <xdr:sp macro="" textlink="">
      <xdr:nvSpPr>
        <xdr:cNvPr id="28629" name="AutoShape 5077" descr="https://adas-server.mobiledrivetech.com/polarion/icons/default/enums/type_purple_spec.png">
          <a:hlinkClick xmlns:r="http://schemas.openxmlformats.org/officeDocument/2006/relationships" r:id="rId1657" tgtFrame="_blank"/>
          <a:extLst>
            <a:ext uri="{FF2B5EF4-FFF2-40B4-BE49-F238E27FC236}">
              <a16:creationId xmlns:a16="http://schemas.microsoft.com/office/drawing/2014/main" id="{A9966A6B-9559-4F78-B65C-C0E24EB5AA93}"/>
            </a:ext>
          </a:extLst>
        </xdr:cNvPr>
        <xdr:cNvSpPr>
          <a:spLocks noChangeAspect="1" noChangeArrowheads="1"/>
        </xdr:cNvSpPr>
      </xdr:nvSpPr>
      <xdr:spPr bwMode="auto">
        <a:xfrm>
          <a:off x="62230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830</xdr:row>
      <xdr:rowOff>0</xdr:rowOff>
    </xdr:from>
    <xdr:to>
      <xdr:col>1</xdr:col>
      <xdr:colOff>304800</xdr:colOff>
      <xdr:row>830</xdr:row>
      <xdr:rowOff>304800</xdr:rowOff>
    </xdr:to>
    <xdr:sp macro="" textlink="">
      <xdr:nvSpPr>
        <xdr:cNvPr id="28630" name="AutoShape 5078" descr="https://adas-server.mobiledrivetech.com/polarion/icons/default/enums/type_purple_spec.png">
          <a:hlinkClick xmlns:r="http://schemas.openxmlformats.org/officeDocument/2006/relationships" r:id="rId1657" tgtFrame="_top"/>
          <a:extLst>
            <a:ext uri="{FF2B5EF4-FFF2-40B4-BE49-F238E27FC236}">
              <a16:creationId xmlns:a16="http://schemas.microsoft.com/office/drawing/2014/main" id="{10D9C1C1-3B21-4149-A20F-AE7B99CAD2A8}"/>
            </a:ext>
          </a:extLst>
        </xdr:cNvPr>
        <xdr:cNvSpPr>
          <a:spLocks noChangeAspect="1" noChangeArrowheads="1"/>
        </xdr:cNvSpPr>
      </xdr:nvSpPr>
      <xdr:spPr bwMode="auto">
        <a:xfrm>
          <a:off x="202565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830</xdr:row>
      <xdr:rowOff>0</xdr:rowOff>
    </xdr:from>
    <xdr:to>
      <xdr:col>2</xdr:col>
      <xdr:colOff>304800</xdr:colOff>
      <xdr:row>830</xdr:row>
      <xdr:rowOff>304800</xdr:rowOff>
    </xdr:to>
    <xdr:sp macro="" textlink="">
      <xdr:nvSpPr>
        <xdr:cNvPr id="28631" name="AutoShape 5079" descr="https://adas-server.mobiledrivetech.com/polarion/icons/default/enums/type_spike.gif">
          <a:hlinkClick xmlns:r="http://schemas.openxmlformats.org/officeDocument/2006/relationships" r:id="rId1658" tgtFrame="_blank"/>
          <a:extLst>
            <a:ext uri="{FF2B5EF4-FFF2-40B4-BE49-F238E27FC236}">
              <a16:creationId xmlns:a16="http://schemas.microsoft.com/office/drawing/2014/main" id="{577C8AAE-6212-4791-B748-78670CEA4641}"/>
            </a:ext>
          </a:extLst>
        </xdr:cNvPr>
        <xdr:cNvSpPr>
          <a:spLocks noChangeAspect="1" noChangeArrowheads="1"/>
        </xdr:cNvSpPr>
      </xdr:nvSpPr>
      <xdr:spPr bwMode="auto">
        <a:xfrm>
          <a:off x="265430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830</xdr:row>
      <xdr:rowOff>0</xdr:rowOff>
    </xdr:from>
    <xdr:to>
      <xdr:col>3</xdr:col>
      <xdr:colOff>304800</xdr:colOff>
      <xdr:row>830</xdr:row>
      <xdr:rowOff>304800</xdr:rowOff>
    </xdr:to>
    <xdr:sp macro="" textlink="">
      <xdr:nvSpPr>
        <xdr:cNvPr id="28632" name="AutoShape 5080" descr="https://adas-server.mobiledrivetech.com/polarion/icons/default/enums/type_spike.gif">
          <a:hlinkClick xmlns:r="http://schemas.openxmlformats.org/officeDocument/2006/relationships" r:id="rId1658" tgtFrame="_top"/>
          <a:extLst>
            <a:ext uri="{FF2B5EF4-FFF2-40B4-BE49-F238E27FC236}">
              <a16:creationId xmlns:a16="http://schemas.microsoft.com/office/drawing/2014/main" id="{E097E80F-6680-497E-AB4C-1606FF5151FE}"/>
            </a:ext>
          </a:extLst>
        </xdr:cNvPr>
        <xdr:cNvSpPr>
          <a:spLocks noChangeAspect="1" noChangeArrowheads="1"/>
        </xdr:cNvSpPr>
      </xdr:nvSpPr>
      <xdr:spPr bwMode="auto">
        <a:xfrm>
          <a:off x="5797550" y="5407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831</xdr:row>
      <xdr:rowOff>0</xdr:rowOff>
    </xdr:from>
    <xdr:to>
      <xdr:col>0</xdr:col>
      <xdr:colOff>304800</xdr:colOff>
      <xdr:row>831</xdr:row>
      <xdr:rowOff>304800</xdr:rowOff>
    </xdr:to>
    <xdr:sp macro="" textlink="">
      <xdr:nvSpPr>
        <xdr:cNvPr id="28633" name="AutoShape 5081" descr="https://adas-server.mobiledrivetech.com/polarion/ria/images/suspect.gif">
          <a:extLst>
            <a:ext uri="{FF2B5EF4-FFF2-40B4-BE49-F238E27FC236}">
              <a16:creationId xmlns:a16="http://schemas.microsoft.com/office/drawing/2014/main" id="{11D0A244-EDC5-4ADD-92EF-45C19E5CFCEC}"/>
            </a:ext>
          </a:extLst>
        </xdr:cNvPr>
        <xdr:cNvSpPr>
          <a:spLocks noChangeAspect="1" noChangeArrowheads="1"/>
        </xdr:cNvSpPr>
      </xdr:nvSpPr>
      <xdr:spPr bwMode="auto">
        <a:xfrm>
          <a:off x="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831</xdr:row>
      <xdr:rowOff>0</xdr:rowOff>
    </xdr:from>
    <xdr:to>
      <xdr:col>0</xdr:col>
      <xdr:colOff>615950</xdr:colOff>
      <xdr:row>831</xdr:row>
      <xdr:rowOff>304800</xdr:rowOff>
    </xdr:to>
    <xdr:sp macro="" textlink="">
      <xdr:nvSpPr>
        <xdr:cNvPr id="28634" name="AutoShape 5082">
          <a:extLst>
            <a:ext uri="{FF2B5EF4-FFF2-40B4-BE49-F238E27FC236}">
              <a16:creationId xmlns:a16="http://schemas.microsoft.com/office/drawing/2014/main" id="{6FA65CEE-4F25-4DBC-9132-93DC9773EDB6}"/>
            </a:ext>
          </a:extLst>
        </xdr:cNvPr>
        <xdr:cNvSpPr>
          <a:spLocks noChangeAspect="1" noChangeArrowheads="1"/>
        </xdr:cNvSpPr>
      </xdr:nvSpPr>
      <xdr:spPr bwMode="auto">
        <a:xfrm>
          <a:off x="31115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831</xdr:row>
      <xdr:rowOff>0</xdr:rowOff>
    </xdr:from>
    <xdr:to>
      <xdr:col>0</xdr:col>
      <xdr:colOff>927100</xdr:colOff>
      <xdr:row>831</xdr:row>
      <xdr:rowOff>304800</xdr:rowOff>
    </xdr:to>
    <xdr:sp macro="" textlink="">
      <xdr:nvSpPr>
        <xdr:cNvPr id="28635" name="AutoShape 5083" descr="https://adas-server.mobiledrivetech.com/polarion/icons/default/enums/type_purple_spec.png">
          <a:hlinkClick xmlns:r="http://schemas.openxmlformats.org/officeDocument/2006/relationships" r:id="rId1659" tgtFrame="_blank"/>
          <a:extLst>
            <a:ext uri="{FF2B5EF4-FFF2-40B4-BE49-F238E27FC236}">
              <a16:creationId xmlns:a16="http://schemas.microsoft.com/office/drawing/2014/main" id="{C60552B0-62AD-4037-AB93-517D2EC58735}"/>
            </a:ext>
          </a:extLst>
        </xdr:cNvPr>
        <xdr:cNvSpPr>
          <a:spLocks noChangeAspect="1" noChangeArrowheads="1"/>
        </xdr:cNvSpPr>
      </xdr:nvSpPr>
      <xdr:spPr bwMode="auto">
        <a:xfrm>
          <a:off x="62230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831</xdr:row>
      <xdr:rowOff>0</xdr:rowOff>
    </xdr:from>
    <xdr:to>
      <xdr:col>1</xdr:col>
      <xdr:colOff>304800</xdr:colOff>
      <xdr:row>831</xdr:row>
      <xdr:rowOff>304800</xdr:rowOff>
    </xdr:to>
    <xdr:sp macro="" textlink="">
      <xdr:nvSpPr>
        <xdr:cNvPr id="28636" name="AutoShape 5084" descr="https://adas-server.mobiledrivetech.com/polarion/icons/default/enums/type_purple_spec.png">
          <a:hlinkClick xmlns:r="http://schemas.openxmlformats.org/officeDocument/2006/relationships" r:id="rId1659" tgtFrame="_top"/>
          <a:extLst>
            <a:ext uri="{FF2B5EF4-FFF2-40B4-BE49-F238E27FC236}">
              <a16:creationId xmlns:a16="http://schemas.microsoft.com/office/drawing/2014/main" id="{6C59CB8B-A9B5-4ACE-8B7C-1B8AEB819B4D}"/>
            </a:ext>
          </a:extLst>
        </xdr:cNvPr>
        <xdr:cNvSpPr>
          <a:spLocks noChangeAspect="1" noChangeArrowheads="1"/>
        </xdr:cNvSpPr>
      </xdr:nvSpPr>
      <xdr:spPr bwMode="auto">
        <a:xfrm>
          <a:off x="202565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831</xdr:row>
      <xdr:rowOff>0</xdr:rowOff>
    </xdr:from>
    <xdr:to>
      <xdr:col>2</xdr:col>
      <xdr:colOff>304800</xdr:colOff>
      <xdr:row>831</xdr:row>
      <xdr:rowOff>304800</xdr:rowOff>
    </xdr:to>
    <xdr:sp macro="" textlink="">
      <xdr:nvSpPr>
        <xdr:cNvPr id="28637" name="AutoShape 5085" descr="https://adas-server.mobiledrivetech.com/polarion/icons/default/enums/type_spike.gif">
          <a:hlinkClick xmlns:r="http://schemas.openxmlformats.org/officeDocument/2006/relationships" r:id="rId1660" tgtFrame="_blank"/>
          <a:extLst>
            <a:ext uri="{FF2B5EF4-FFF2-40B4-BE49-F238E27FC236}">
              <a16:creationId xmlns:a16="http://schemas.microsoft.com/office/drawing/2014/main" id="{8026F248-8850-4F5C-944A-3D4A568B2712}"/>
            </a:ext>
          </a:extLst>
        </xdr:cNvPr>
        <xdr:cNvSpPr>
          <a:spLocks noChangeAspect="1" noChangeArrowheads="1"/>
        </xdr:cNvSpPr>
      </xdr:nvSpPr>
      <xdr:spPr bwMode="auto">
        <a:xfrm>
          <a:off x="265430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831</xdr:row>
      <xdr:rowOff>0</xdr:rowOff>
    </xdr:from>
    <xdr:to>
      <xdr:col>3</xdr:col>
      <xdr:colOff>304800</xdr:colOff>
      <xdr:row>831</xdr:row>
      <xdr:rowOff>304800</xdr:rowOff>
    </xdr:to>
    <xdr:sp macro="" textlink="">
      <xdr:nvSpPr>
        <xdr:cNvPr id="28638" name="AutoShape 5086" descr="https://adas-server.mobiledrivetech.com/polarion/icons/default/enums/type_spike.gif">
          <a:hlinkClick xmlns:r="http://schemas.openxmlformats.org/officeDocument/2006/relationships" r:id="rId1660" tgtFrame="_top"/>
          <a:extLst>
            <a:ext uri="{FF2B5EF4-FFF2-40B4-BE49-F238E27FC236}">
              <a16:creationId xmlns:a16="http://schemas.microsoft.com/office/drawing/2014/main" id="{E2C7B39D-AFD3-43AC-B2DB-7E9AB027A406}"/>
            </a:ext>
          </a:extLst>
        </xdr:cNvPr>
        <xdr:cNvSpPr>
          <a:spLocks noChangeAspect="1" noChangeArrowheads="1"/>
        </xdr:cNvSpPr>
      </xdr:nvSpPr>
      <xdr:spPr bwMode="auto">
        <a:xfrm>
          <a:off x="5797550" y="5413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832</xdr:row>
      <xdr:rowOff>0</xdr:rowOff>
    </xdr:from>
    <xdr:to>
      <xdr:col>0</xdr:col>
      <xdr:colOff>304800</xdr:colOff>
      <xdr:row>832</xdr:row>
      <xdr:rowOff>304800</xdr:rowOff>
    </xdr:to>
    <xdr:sp macro="" textlink="">
      <xdr:nvSpPr>
        <xdr:cNvPr id="28639" name="AutoShape 5087" descr="https://adas-server.mobiledrivetech.com/polarion/ria/images/suspect.gif">
          <a:extLst>
            <a:ext uri="{FF2B5EF4-FFF2-40B4-BE49-F238E27FC236}">
              <a16:creationId xmlns:a16="http://schemas.microsoft.com/office/drawing/2014/main" id="{20D0EE76-AF48-45F1-B145-CFB5E9D9941E}"/>
            </a:ext>
          </a:extLst>
        </xdr:cNvPr>
        <xdr:cNvSpPr>
          <a:spLocks noChangeAspect="1" noChangeArrowheads="1"/>
        </xdr:cNvSpPr>
      </xdr:nvSpPr>
      <xdr:spPr bwMode="auto">
        <a:xfrm>
          <a:off x="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832</xdr:row>
      <xdr:rowOff>0</xdr:rowOff>
    </xdr:from>
    <xdr:to>
      <xdr:col>0</xdr:col>
      <xdr:colOff>615950</xdr:colOff>
      <xdr:row>832</xdr:row>
      <xdr:rowOff>304800</xdr:rowOff>
    </xdr:to>
    <xdr:sp macro="" textlink="">
      <xdr:nvSpPr>
        <xdr:cNvPr id="28640" name="AutoShape 5088">
          <a:extLst>
            <a:ext uri="{FF2B5EF4-FFF2-40B4-BE49-F238E27FC236}">
              <a16:creationId xmlns:a16="http://schemas.microsoft.com/office/drawing/2014/main" id="{D5B2B008-F0EA-4BA8-9A81-5CC97C6854B9}"/>
            </a:ext>
          </a:extLst>
        </xdr:cNvPr>
        <xdr:cNvSpPr>
          <a:spLocks noChangeAspect="1" noChangeArrowheads="1"/>
        </xdr:cNvSpPr>
      </xdr:nvSpPr>
      <xdr:spPr bwMode="auto">
        <a:xfrm>
          <a:off x="31115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832</xdr:row>
      <xdr:rowOff>0</xdr:rowOff>
    </xdr:from>
    <xdr:to>
      <xdr:col>0</xdr:col>
      <xdr:colOff>927100</xdr:colOff>
      <xdr:row>832</xdr:row>
      <xdr:rowOff>304800</xdr:rowOff>
    </xdr:to>
    <xdr:sp macro="" textlink="">
      <xdr:nvSpPr>
        <xdr:cNvPr id="28641" name="AutoShape 5089" descr="https://adas-server.mobiledrivetech.com/polarion/icons/default/enums/type_purple_spec.png">
          <a:hlinkClick xmlns:r="http://schemas.openxmlformats.org/officeDocument/2006/relationships" r:id="rId1661" tgtFrame="_blank"/>
          <a:extLst>
            <a:ext uri="{FF2B5EF4-FFF2-40B4-BE49-F238E27FC236}">
              <a16:creationId xmlns:a16="http://schemas.microsoft.com/office/drawing/2014/main" id="{B942484D-70DA-4862-8A44-8D106793EB4E}"/>
            </a:ext>
          </a:extLst>
        </xdr:cNvPr>
        <xdr:cNvSpPr>
          <a:spLocks noChangeAspect="1" noChangeArrowheads="1"/>
        </xdr:cNvSpPr>
      </xdr:nvSpPr>
      <xdr:spPr bwMode="auto">
        <a:xfrm>
          <a:off x="62230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832</xdr:row>
      <xdr:rowOff>0</xdr:rowOff>
    </xdr:from>
    <xdr:to>
      <xdr:col>1</xdr:col>
      <xdr:colOff>304800</xdr:colOff>
      <xdr:row>832</xdr:row>
      <xdr:rowOff>304800</xdr:rowOff>
    </xdr:to>
    <xdr:sp macro="" textlink="">
      <xdr:nvSpPr>
        <xdr:cNvPr id="28642" name="AutoShape 5090" descr="https://adas-server.mobiledrivetech.com/polarion/icons/default/enums/type_purple_spec.png">
          <a:hlinkClick xmlns:r="http://schemas.openxmlformats.org/officeDocument/2006/relationships" r:id="rId1661" tgtFrame="_top"/>
          <a:extLst>
            <a:ext uri="{FF2B5EF4-FFF2-40B4-BE49-F238E27FC236}">
              <a16:creationId xmlns:a16="http://schemas.microsoft.com/office/drawing/2014/main" id="{8112A15D-F80B-4557-B86B-9219F6CB33AC}"/>
            </a:ext>
          </a:extLst>
        </xdr:cNvPr>
        <xdr:cNvSpPr>
          <a:spLocks noChangeAspect="1" noChangeArrowheads="1"/>
        </xdr:cNvSpPr>
      </xdr:nvSpPr>
      <xdr:spPr bwMode="auto">
        <a:xfrm>
          <a:off x="202565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832</xdr:row>
      <xdr:rowOff>0</xdr:rowOff>
    </xdr:from>
    <xdr:to>
      <xdr:col>2</xdr:col>
      <xdr:colOff>304800</xdr:colOff>
      <xdr:row>832</xdr:row>
      <xdr:rowOff>304800</xdr:rowOff>
    </xdr:to>
    <xdr:sp macro="" textlink="">
      <xdr:nvSpPr>
        <xdr:cNvPr id="28643" name="AutoShape 5091" descr="https://adas-server.mobiledrivetech.com/polarion/icons/default/enums/type_spike.gif">
          <a:hlinkClick xmlns:r="http://schemas.openxmlformats.org/officeDocument/2006/relationships" r:id="rId1662" tgtFrame="_blank"/>
          <a:extLst>
            <a:ext uri="{FF2B5EF4-FFF2-40B4-BE49-F238E27FC236}">
              <a16:creationId xmlns:a16="http://schemas.microsoft.com/office/drawing/2014/main" id="{87B0F6F4-EB28-4910-9E81-132666C0587D}"/>
            </a:ext>
          </a:extLst>
        </xdr:cNvPr>
        <xdr:cNvSpPr>
          <a:spLocks noChangeAspect="1" noChangeArrowheads="1"/>
        </xdr:cNvSpPr>
      </xdr:nvSpPr>
      <xdr:spPr bwMode="auto">
        <a:xfrm>
          <a:off x="265430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832</xdr:row>
      <xdr:rowOff>0</xdr:rowOff>
    </xdr:from>
    <xdr:to>
      <xdr:col>3</xdr:col>
      <xdr:colOff>304800</xdr:colOff>
      <xdr:row>832</xdr:row>
      <xdr:rowOff>304800</xdr:rowOff>
    </xdr:to>
    <xdr:sp macro="" textlink="">
      <xdr:nvSpPr>
        <xdr:cNvPr id="28644" name="AutoShape 5092" descr="https://adas-server.mobiledrivetech.com/polarion/icons/default/enums/type_spike.gif">
          <a:hlinkClick xmlns:r="http://schemas.openxmlformats.org/officeDocument/2006/relationships" r:id="rId1662" tgtFrame="_top"/>
          <a:extLst>
            <a:ext uri="{FF2B5EF4-FFF2-40B4-BE49-F238E27FC236}">
              <a16:creationId xmlns:a16="http://schemas.microsoft.com/office/drawing/2014/main" id="{C9F68F17-7CDB-4A23-9C47-FE4E651D3F02}"/>
            </a:ext>
          </a:extLst>
        </xdr:cNvPr>
        <xdr:cNvSpPr>
          <a:spLocks noChangeAspect="1" noChangeArrowheads="1"/>
        </xdr:cNvSpPr>
      </xdr:nvSpPr>
      <xdr:spPr bwMode="auto">
        <a:xfrm>
          <a:off x="579755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833</xdr:row>
      <xdr:rowOff>0</xdr:rowOff>
    </xdr:from>
    <xdr:to>
      <xdr:col>0</xdr:col>
      <xdr:colOff>304800</xdr:colOff>
      <xdr:row>833</xdr:row>
      <xdr:rowOff>304800</xdr:rowOff>
    </xdr:to>
    <xdr:sp macro="" textlink="">
      <xdr:nvSpPr>
        <xdr:cNvPr id="28645" name="AutoShape 5093" descr="https://adas-server.mobiledrivetech.com/polarion/ria/images/suspect.gif">
          <a:extLst>
            <a:ext uri="{FF2B5EF4-FFF2-40B4-BE49-F238E27FC236}">
              <a16:creationId xmlns:a16="http://schemas.microsoft.com/office/drawing/2014/main" id="{37B17811-95B1-493E-8427-1862439CBFA8}"/>
            </a:ext>
          </a:extLst>
        </xdr:cNvPr>
        <xdr:cNvSpPr>
          <a:spLocks noChangeAspect="1" noChangeArrowheads="1"/>
        </xdr:cNvSpPr>
      </xdr:nvSpPr>
      <xdr:spPr bwMode="auto">
        <a:xfrm>
          <a:off x="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833</xdr:row>
      <xdr:rowOff>0</xdr:rowOff>
    </xdr:from>
    <xdr:to>
      <xdr:col>0</xdr:col>
      <xdr:colOff>615950</xdr:colOff>
      <xdr:row>833</xdr:row>
      <xdr:rowOff>304800</xdr:rowOff>
    </xdr:to>
    <xdr:sp macro="" textlink="">
      <xdr:nvSpPr>
        <xdr:cNvPr id="28646" name="AutoShape 5094">
          <a:extLst>
            <a:ext uri="{FF2B5EF4-FFF2-40B4-BE49-F238E27FC236}">
              <a16:creationId xmlns:a16="http://schemas.microsoft.com/office/drawing/2014/main" id="{55517A10-89CE-41D4-9FF5-A00A7165B6D6}"/>
            </a:ext>
          </a:extLst>
        </xdr:cNvPr>
        <xdr:cNvSpPr>
          <a:spLocks noChangeAspect="1" noChangeArrowheads="1"/>
        </xdr:cNvSpPr>
      </xdr:nvSpPr>
      <xdr:spPr bwMode="auto">
        <a:xfrm>
          <a:off x="31115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833</xdr:row>
      <xdr:rowOff>0</xdr:rowOff>
    </xdr:from>
    <xdr:to>
      <xdr:col>0</xdr:col>
      <xdr:colOff>927100</xdr:colOff>
      <xdr:row>833</xdr:row>
      <xdr:rowOff>304800</xdr:rowOff>
    </xdr:to>
    <xdr:sp macro="" textlink="">
      <xdr:nvSpPr>
        <xdr:cNvPr id="28647" name="AutoShape 5095" descr="https://adas-server.mobiledrivetech.com/polarion/icons/default/enums/type_purple_spec.png">
          <a:hlinkClick xmlns:r="http://schemas.openxmlformats.org/officeDocument/2006/relationships" r:id="rId1663" tgtFrame="_blank"/>
          <a:extLst>
            <a:ext uri="{FF2B5EF4-FFF2-40B4-BE49-F238E27FC236}">
              <a16:creationId xmlns:a16="http://schemas.microsoft.com/office/drawing/2014/main" id="{E15829F8-8EA8-4D19-B524-8DB661BB1E2D}"/>
            </a:ext>
          </a:extLst>
        </xdr:cNvPr>
        <xdr:cNvSpPr>
          <a:spLocks noChangeAspect="1" noChangeArrowheads="1"/>
        </xdr:cNvSpPr>
      </xdr:nvSpPr>
      <xdr:spPr bwMode="auto">
        <a:xfrm>
          <a:off x="62230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833</xdr:row>
      <xdr:rowOff>0</xdr:rowOff>
    </xdr:from>
    <xdr:to>
      <xdr:col>1</xdr:col>
      <xdr:colOff>304800</xdr:colOff>
      <xdr:row>833</xdr:row>
      <xdr:rowOff>304800</xdr:rowOff>
    </xdr:to>
    <xdr:sp macro="" textlink="">
      <xdr:nvSpPr>
        <xdr:cNvPr id="28648" name="AutoShape 5096" descr="https://adas-server.mobiledrivetech.com/polarion/icons/default/enums/type_purple_spec.png">
          <a:hlinkClick xmlns:r="http://schemas.openxmlformats.org/officeDocument/2006/relationships" r:id="rId1663" tgtFrame="_top"/>
          <a:extLst>
            <a:ext uri="{FF2B5EF4-FFF2-40B4-BE49-F238E27FC236}">
              <a16:creationId xmlns:a16="http://schemas.microsoft.com/office/drawing/2014/main" id="{19535B10-28DA-4823-A742-EC2D80948F5F}"/>
            </a:ext>
          </a:extLst>
        </xdr:cNvPr>
        <xdr:cNvSpPr>
          <a:spLocks noChangeAspect="1" noChangeArrowheads="1"/>
        </xdr:cNvSpPr>
      </xdr:nvSpPr>
      <xdr:spPr bwMode="auto">
        <a:xfrm>
          <a:off x="202565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833</xdr:row>
      <xdr:rowOff>0</xdr:rowOff>
    </xdr:from>
    <xdr:to>
      <xdr:col>2</xdr:col>
      <xdr:colOff>304800</xdr:colOff>
      <xdr:row>833</xdr:row>
      <xdr:rowOff>304800</xdr:rowOff>
    </xdr:to>
    <xdr:sp macro="" textlink="">
      <xdr:nvSpPr>
        <xdr:cNvPr id="28649" name="AutoShape 5097" descr="https://adas-server.mobiledrivetech.com/polarion/icons/default/enums/type_spike.gif">
          <a:hlinkClick xmlns:r="http://schemas.openxmlformats.org/officeDocument/2006/relationships" r:id="rId1664" tgtFrame="_blank"/>
          <a:extLst>
            <a:ext uri="{FF2B5EF4-FFF2-40B4-BE49-F238E27FC236}">
              <a16:creationId xmlns:a16="http://schemas.microsoft.com/office/drawing/2014/main" id="{802DEFD1-649C-4C76-9189-951EAE6EF779}"/>
            </a:ext>
          </a:extLst>
        </xdr:cNvPr>
        <xdr:cNvSpPr>
          <a:spLocks noChangeAspect="1" noChangeArrowheads="1"/>
        </xdr:cNvSpPr>
      </xdr:nvSpPr>
      <xdr:spPr bwMode="auto">
        <a:xfrm>
          <a:off x="265430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833</xdr:row>
      <xdr:rowOff>0</xdr:rowOff>
    </xdr:from>
    <xdr:to>
      <xdr:col>3</xdr:col>
      <xdr:colOff>304800</xdr:colOff>
      <xdr:row>833</xdr:row>
      <xdr:rowOff>304800</xdr:rowOff>
    </xdr:to>
    <xdr:sp macro="" textlink="">
      <xdr:nvSpPr>
        <xdr:cNvPr id="28650" name="AutoShape 5098" descr="https://adas-server.mobiledrivetech.com/polarion/icons/default/enums/type_spike.gif">
          <a:hlinkClick xmlns:r="http://schemas.openxmlformats.org/officeDocument/2006/relationships" r:id="rId1664" tgtFrame="_top"/>
          <a:extLst>
            <a:ext uri="{FF2B5EF4-FFF2-40B4-BE49-F238E27FC236}">
              <a16:creationId xmlns:a16="http://schemas.microsoft.com/office/drawing/2014/main" id="{AF814A4A-F9DA-43A9-8BBF-432C18CFCCE5}"/>
            </a:ext>
          </a:extLst>
        </xdr:cNvPr>
        <xdr:cNvSpPr>
          <a:spLocks noChangeAspect="1" noChangeArrowheads="1"/>
        </xdr:cNvSpPr>
      </xdr:nvSpPr>
      <xdr:spPr bwMode="auto">
        <a:xfrm>
          <a:off x="5797550" y="5426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834</xdr:row>
      <xdr:rowOff>0</xdr:rowOff>
    </xdr:from>
    <xdr:to>
      <xdr:col>0</xdr:col>
      <xdr:colOff>304800</xdr:colOff>
      <xdr:row>834</xdr:row>
      <xdr:rowOff>304800</xdr:rowOff>
    </xdr:to>
    <xdr:sp macro="" textlink="">
      <xdr:nvSpPr>
        <xdr:cNvPr id="28651" name="AutoShape 5099" descr="https://adas-server.mobiledrivetech.com/polarion/ria/images/suspect.gif">
          <a:extLst>
            <a:ext uri="{FF2B5EF4-FFF2-40B4-BE49-F238E27FC236}">
              <a16:creationId xmlns:a16="http://schemas.microsoft.com/office/drawing/2014/main" id="{EC2A8F7F-F330-42E7-A9C9-FAC1F79A8E3A}"/>
            </a:ext>
          </a:extLst>
        </xdr:cNvPr>
        <xdr:cNvSpPr>
          <a:spLocks noChangeAspect="1" noChangeArrowheads="1"/>
        </xdr:cNvSpPr>
      </xdr:nvSpPr>
      <xdr:spPr bwMode="auto">
        <a:xfrm>
          <a:off x="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834</xdr:row>
      <xdr:rowOff>0</xdr:rowOff>
    </xdr:from>
    <xdr:to>
      <xdr:col>0</xdr:col>
      <xdr:colOff>615950</xdr:colOff>
      <xdr:row>834</xdr:row>
      <xdr:rowOff>304800</xdr:rowOff>
    </xdr:to>
    <xdr:sp macro="" textlink="">
      <xdr:nvSpPr>
        <xdr:cNvPr id="28652" name="AutoShape 5100">
          <a:extLst>
            <a:ext uri="{FF2B5EF4-FFF2-40B4-BE49-F238E27FC236}">
              <a16:creationId xmlns:a16="http://schemas.microsoft.com/office/drawing/2014/main" id="{3E8CF801-BF40-4A26-97FA-CCE9E0CFBF01}"/>
            </a:ext>
          </a:extLst>
        </xdr:cNvPr>
        <xdr:cNvSpPr>
          <a:spLocks noChangeAspect="1" noChangeArrowheads="1"/>
        </xdr:cNvSpPr>
      </xdr:nvSpPr>
      <xdr:spPr bwMode="auto">
        <a:xfrm>
          <a:off x="31115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834</xdr:row>
      <xdr:rowOff>0</xdr:rowOff>
    </xdr:from>
    <xdr:to>
      <xdr:col>0</xdr:col>
      <xdr:colOff>927100</xdr:colOff>
      <xdr:row>834</xdr:row>
      <xdr:rowOff>304800</xdr:rowOff>
    </xdr:to>
    <xdr:sp macro="" textlink="">
      <xdr:nvSpPr>
        <xdr:cNvPr id="28653" name="AutoShape 5101" descr="https://adas-server.mobiledrivetech.com/polarion/icons/default/enums/type_purple_spec.png">
          <a:hlinkClick xmlns:r="http://schemas.openxmlformats.org/officeDocument/2006/relationships" r:id="rId1665" tgtFrame="_blank"/>
          <a:extLst>
            <a:ext uri="{FF2B5EF4-FFF2-40B4-BE49-F238E27FC236}">
              <a16:creationId xmlns:a16="http://schemas.microsoft.com/office/drawing/2014/main" id="{C4DF0C33-7B32-4DC6-A542-A322326F6DF8}"/>
            </a:ext>
          </a:extLst>
        </xdr:cNvPr>
        <xdr:cNvSpPr>
          <a:spLocks noChangeAspect="1" noChangeArrowheads="1"/>
        </xdr:cNvSpPr>
      </xdr:nvSpPr>
      <xdr:spPr bwMode="auto">
        <a:xfrm>
          <a:off x="62230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834</xdr:row>
      <xdr:rowOff>0</xdr:rowOff>
    </xdr:from>
    <xdr:to>
      <xdr:col>1</xdr:col>
      <xdr:colOff>304800</xdr:colOff>
      <xdr:row>834</xdr:row>
      <xdr:rowOff>304800</xdr:rowOff>
    </xdr:to>
    <xdr:sp macro="" textlink="">
      <xdr:nvSpPr>
        <xdr:cNvPr id="28654" name="AutoShape 5102" descr="https://adas-server.mobiledrivetech.com/polarion/icons/default/enums/type_purple_spec.png">
          <a:hlinkClick xmlns:r="http://schemas.openxmlformats.org/officeDocument/2006/relationships" r:id="rId1665" tgtFrame="_top"/>
          <a:extLst>
            <a:ext uri="{FF2B5EF4-FFF2-40B4-BE49-F238E27FC236}">
              <a16:creationId xmlns:a16="http://schemas.microsoft.com/office/drawing/2014/main" id="{89250D9B-D0DB-418E-A6F4-4DF0538439CD}"/>
            </a:ext>
          </a:extLst>
        </xdr:cNvPr>
        <xdr:cNvSpPr>
          <a:spLocks noChangeAspect="1" noChangeArrowheads="1"/>
        </xdr:cNvSpPr>
      </xdr:nvSpPr>
      <xdr:spPr bwMode="auto">
        <a:xfrm>
          <a:off x="202565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834</xdr:row>
      <xdr:rowOff>0</xdr:rowOff>
    </xdr:from>
    <xdr:to>
      <xdr:col>2</xdr:col>
      <xdr:colOff>304800</xdr:colOff>
      <xdr:row>834</xdr:row>
      <xdr:rowOff>304800</xdr:rowOff>
    </xdr:to>
    <xdr:sp macro="" textlink="">
      <xdr:nvSpPr>
        <xdr:cNvPr id="28655" name="AutoShape 5103" descr="https://adas-server.mobiledrivetech.com/polarion/icons/default/enums/type_spike.gif">
          <a:hlinkClick xmlns:r="http://schemas.openxmlformats.org/officeDocument/2006/relationships" r:id="rId1666" tgtFrame="_blank"/>
          <a:extLst>
            <a:ext uri="{FF2B5EF4-FFF2-40B4-BE49-F238E27FC236}">
              <a16:creationId xmlns:a16="http://schemas.microsoft.com/office/drawing/2014/main" id="{C032D4F9-522A-4BCA-89E8-6D4E6EE3CC7E}"/>
            </a:ext>
          </a:extLst>
        </xdr:cNvPr>
        <xdr:cNvSpPr>
          <a:spLocks noChangeAspect="1" noChangeArrowheads="1"/>
        </xdr:cNvSpPr>
      </xdr:nvSpPr>
      <xdr:spPr bwMode="auto">
        <a:xfrm>
          <a:off x="265430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834</xdr:row>
      <xdr:rowOff>0</xdr:rowOff>
    </xdr:from>
    <xdr:to>
      <xdr:col>3</xdr:col>
      <xdr:colOff>304800</xdr:colOff>
      <xdr:row>834</xdr:row>
      <xdr:rowOff>304800</xdr:rowOff>
    </xdr:to>
    <xdr:sp macro="" textlink="">
      <xdr:nvSpPr>
        <xdr:cNvPr id="28656" name="AutoShape 5104" descr="https://adas-server.mobiledrivetech.com/polarion/icons/default/enums/type_spike.gif">
          <a:hlinkClick xmlns:r="http://schemas.openxmlformats.org/officeDocument/2006/relationships" r:id="rId1666" tgtFrame="_top"/>
          <a:extLst>
            <a:ext uri="{FF2B5EF4-FFF2-40B4-BE49-F238E27FC236}">
              <a16:creationId xmlns:a16="http://schemas.microsoft.com/office/drawing/2014/main" id="{DD036EA1-C058-47F6-89D2-332E29BF3A76}"/>
            </a:ext>
          </a:extLst>
        </xdr:cNvPr>
        <xdr:cNvSpPr>
          <a:spLocks noChangeAspect="1" noChangeArrowheads="1"/>
        </xdr:cNvSpPr>
      </xdr:nvSpPr>
      <xdr:spPr bwMode="auto">
        <a:xfrm>
          <a:off x="5797550" y="543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835</xdr:row>
      <xdr:rowOff>0</xdr:rowOff>
    </xdr:from>
    <xdr:to>
      <xdr:col>0</xdr:col>
      <xdr:colOff>304800</xdr:colOff>
      <xdr:row>835</xdr:row>
      <xdr:rowOff>304800</xdr:rowOff>
    </xdr:to>
    <xdr:sp macro="" textlink="">
      <xdr:nvSpPr>
        <xdr:cNvPr id="28657" name="AutoShape 5105" descr="https://adas-server.mobiledrivetech.com/polarion/ria/images/suspect.gif">
          <a:extLst>
            <a:ext uri="{FF2B5EF4-FFF2-40B4-BE49-F238E27FC236}">
              <a16:creationId xmlns:a16="http://schemas.microsoft.com/office/drawing/2014/main" id="{3FECB9A4-AE06-4148-A02C-A60A68D2129B}"/>
            </a:ext>
          </a:extLst>
        </xdr:cNvPr>
        <xdr:cNvSpPr>
          <a:spLocks noChangeAspect="1" noChangeArrowheads="1"/>
        </xdr:cNvSpPr>
      </xdr:nvSpPr>
      <xdr:spPr bwMode="auto">
        <a:xfrm>
          <a:off x="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835</xdr:row>
      <xdr:rowOff>0</xdr:rowOff>
    </xdr:from>
    <xdr:to>
      <xdr:col>0</xdr:col>
      <xdr:colOff>615950</xdr:colOff>
      <xdr:row>835</xdr:row>
      <xdr:rowOff>304800</xdr:rowOff>
    </xdr:to>
    <xdr:sp macro="" textlink="">
      <xdr:nvSpPr>
        <xdr:cNvPr id="28658" name="AutoShape 5106">
          <a:extLst>
            <a:ext uri="{FF2B5EF4-FFF2-40B4-BE49-F238E27FC236}">
              <a16:creationId xmlns:a16="http://schemas.microsoft.com/office/drawing/2014/main" id="{7F112BE4-BE41-4A37-BED6-7E625D5A3564}"/>
            </a:ext>
          </a:extLst>
        </xdr:cNvPr>
        <xdr:cNvSpPr>
          <a:spLocks noChangeAspect="1" noChangeArrowheads="1"/>
        </xdr:cNvSpPr>
      </xdr:nvSpPr>
      <xdr:spPr bwMode="auto">
        <a:xfrm>
          <a:off x="31115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835</xdr:row>
      <xdr:rowOff>0</xdr:rowOff>
    </xdr:from>
    <xdr:to>
      <xdr:col>0</xdr:col>
      <xdr:colOff>927100</xdr:colOff>
      <xdr:row>835</xdr:row>
      <xdr:rowOff>304800</xdr:rowOff>
    </xdr:to>
    <xdr:sp macro="" textlink="">
      <xdr:nvSpPr>
        <xdr:cNvPr id="28659" name="AutoShape 5107" descr="https://adas-server.mobiledrivetech.com/polarion/icons/default/enums/type_purple_spec.png">
          <a:hlinkClick xmlns:r="http://schemas.openxmlformats.org/officeDocument/2006/relationships" r:id="rId1667" tgtFrame="_blank"/>
          <a:extLst>
            <a:ext uri="{FF2B5EF4-FFF2-40B4-BE49-F238E27FC236}">
              <a16:creationId xmlns:a16="http://schemas.microsoft.com/office/drawing/2014/main" id="{E1205687-1278-482F-9770-6B0D40CC554D}"/>
            </a:ext>
          </a:extLst>
        </xdr:cNvPr>
        <xdr:cNvSpPr>
          <a:spLocks noChangeAspect="1" noChangeArrowheads="1"/>
        </xdr:cNvSpPr>
      </xdr:nvSpPr>
      <xdr:spPr bwMode="auto">
        <a:xfrm>
          <a:off x="62230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835</xdr:row>
      <xdr:rowOff>0</xdr:rowOff>
    </xdr:from>
    <xdr:to>
      <xdr:col>1</xdr:col>
      <xdr:colOff>304800</xdr:colOff>
      <xdr:row>835</xdr:row>
      <xdr:rowOff>304800</xdr:rowOff>
    </xdr:to>
    <xdr:sp macro="" textlink="">
      <xdr:nvSpPr>
        <xdr:cNvPr id="28660" name="AutoShape 5108" descr="https://adas-server.mobiledrivetech.com/polarion/icons/default/enums/type_purple_spec.png">
          <a:hlinkClick xmlns:r="http://schemas.openxmlformats.org/officeDocument/2006/relationships" r:id="rId1667" tgtFrame="_top"/>
          <a:extLst>
            <a:ext uri="{FF2B5EF4-FFF2-40B4-BE49-F238E27FC236}">
              <a16:creationId xmlns:a16="http://schemas.microsoft.com/office/drawing/2014/main" id="{3723BF8E-AA4F-4D61-B2C1-7B05FD643B0C}"/>
            </a:ext>
          </a:extLst>
        </xdr:cNvPr>
        <xdr:cNvSpPr>
          <a:spLocks noChangeAspect="1" noChangeArrowheads="1"/>
        </xdr:cNvSpPr>
      </xdr:nvSpPr>
      <xdr:spPr bwMode="auto">
        <a:xfrm>
          <a:off x="202565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835</xdr:row>
      <xdr:rowOff>0</xdr:rowOff>
    </xdr:from>
    <xdr:to>
      <xdr:col>2</xdr:col>
      <xdr:colOff>304800</xdr:colOff>
      <xdr:row>835</xdr:row>
      <xdr:rowOff>304800</xdr:rowOff>
    </xdr:to>
    <xdr:sp macro="" textlink="">
      <xdr:nvSpPr>
        <xdr:cNvPr id="28661" name="AutoShape 5109" descr="https://adas-server.mobiledrivetech.com/polarion/icons/default/enums/type_spike.gif">
          <a:hlinkClick xmlns:r="http://schemas.openxmlformats.org/officeDocument/2006/relationships" r:id="rId1668" tgtFrame="_blank"/>
          <a:extLst>
            <a:ext uri="{FF2B5EF4-FFF2-40B4-BE49-F238E27FC236}">
              <a16:creationId xmlns:a16="http://schemas.microsoft.com/office/drawing/2014/main" id="{EB9D83C9-C1D9-4596-97E8-2325DAE771C0}"/>
            </a:ext>
          </a:extLst>
        </xdr:cNvPr>
        <xdr:cNvSpPr>
          <a:spLocks noChangeAspect="1" noChangeArrowheads="1"/>
        </xdr:cNvSpPr>
      </xdr:nvSpPr>
      <xdr:spPr bwMode="auto">
        <a:xfrm>
          <a:off x="265430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835</xdr:row>
      <xdr:rowOff>0</xdr:rowOff>
    </xdr:from>
    <xdr:to>
      <xdr:col>3</xdr:col>
      <xdr:colOff>304800</xdr:colOff>
      <xdr:row>835</xdr:row>
      <xdr:rowOff>304800</xdr:rowOff>
    </xdr:to>
    <xdr:sp macro="" textlink="">
      <xdr:nvSpPr>
        <xdr:cNvPr id="28662" name="AutoShape 5110" descr="https://adas-server.mobiledrivetech.com/polarion/icons/default/enums/type_spike.gif">
          <a:hlinkClick xmlns:r="http://schemas.openxmlformats.org/officeDocument/2006/relationships" r:id="rId1668" tgtFrame="_top"/>
          <a:extLst>
            <a:ext uri="{FF2B5EF4-FFF2-40B4-BE49-F238E27FC236}">
              <a16:creationId xmlns:a16="http://schemas.microsoft.com/office/drawing/2014/main" id="{01CDC76C-C922-4786-8166-BB2736C10C32}"/>
            </a:ext>
          </a:extLst>
        </xdr:cNvPr>
        <xdr:cNvSpPr>
          <a:spLocks noChangeAspect="1" noChangeArrowheads="1"/>
        </xdr:cNvSpPr>
      </xdr:nvSpPr>
      <xdr:spPr bwMode="auto">
        <a:xfrm>
          <a:off x="5797550" y="5439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xdr:row>
      <xdr:rowOff>0</xdr:rowOff>
    </xdr:from>
    <xdr:to>
      <xdr:col>0</xdr:col>
      <xdr:colOff>304800</xdr:colOff>
      <xdr:row>836</xdr:row>
      <xdr:rowOff>304800</xdr:rowOff>
    </xdr:to>
    <xdr:sp macro="" textlink="">
      <xdr:nvSpPr>
        <xdr:cNvPr id="28663" name="AutoShape 5111" descr="https://adas-server.mobiledrivetech.com/polarion/ria/images/suspect.gif">
          <a:extLst>
            <a:ext uri="{FF2B5EF4-FFF2-40B4-BE49-F238E27FC236}">
              <a16:creationId xmlns:a16="http://schemas.microsoft.com/office/drawing/2014/main" id="{BEFFC04E-821B-44B8-9396-5D681B06B4B4}"/>
            </a:ext>
          </a:extLst>
        </xdr:cNvPr>
        <xdr:cNvSpPr>
          <a:spLocks noChangeAspect="1" noChangeArrowheads="1"/>
        </xdr:cNvSpPr>
      </xdr:nvSpPr>
      <xdr:spPr bwMode="auto">
        <a:xfrm>
          <a:off x="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836</xdr:row>
      <xdr:rowOff>0</xdr:rowOff>
    </xdr:from>
    <xdr:to>
      <xdr:col>0</xdr:col>
      <xdr:colOff>615950</xdr:colOff>
      <xdr:row>836</xdr:row>
      <xdr:rowOff>304800</xdr:rowOff>
    </xdr:to>
    <xdr:sp macro="" textlink="">
      <xdr:nvSpPr>
        <xdr:cNvPr id="28664" name="AutoShape 5112">
          <a:extLst>
            <a:ext uri="{FF2B5EF4-FFF2-40B4-BE49-F238E27FC236}">
              <a16:creationId xmlns:a16="http://schemas.microsoft.com/office/drawing/2014/main" id="{5E65F7CB-1842-4A4C-9C46-CD28329B18C9}"/>
            </a:ext>
          </a:extLst>
        </xdr:cNvPr>
        <xdr:cNvSpPr>
          <a:spLocks noChangeAspect="1" noChangeArrowheads="1"/>
        </xdr:cNvSpPr>
      </xdr:nvSpPr>
      <xdr:spPr bwMode="auto">
        <a:xfrm>
          <a:off x="31115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836</xdr:row>
      <xdr:rowOff>0</xdr:rowOff>
    </xdr:from>
    <xdr:to>
      <xdr:col>0</xdr:col>
      <xdr:colOff>927100</xdr:colOff>
      <xdr:row>836</xdr:row>
      <xdr:rowOff>304800</xdr:rowOff>
    </xdr:to>
    <xdr:sp macro="" textlink="">
      <xdr:nvSpPr>
        <xdr:cNvPr id="28665" name="AutoShape 5113" descr="https://adas-server.mobiledrivetech.com/polarion/icons/default/enums/type_purple_spec.png">
          <a:hlinkClick xmlns:r="http://schemas.openxmlformats.org/officeDocument/2006/relationships" r:id="rId1669" tgtFrame="_blank"/>
          <a:extLst>
            <a:ext uri="{FF2B5EF4-FFF2-40B4-BE49-F238E27FC236}">
              <a16:creationId xmlns:a16="http://schemas.microsoft.com/office/drawing/2014/main" id="{BAE23FD9-95E7-4E59-B7EA-19C0BF750A6E}"/>
            </a:ext>
          </a:extLst>
        </xdr:cNvPr>
        <xdr:cNvSpPr>
          <a:spLocks noChangeAspect="1" noChangeArrowheads="1"/>
        </xdr:cNvSpPr>
      </xdr:nvSpPr>
      <xdr:spPr bwMode="auto">
        <a:xfrm>
          <a:off x="62230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836</xdr:row>
      <xdr:rowOff>0</xdr:rowOff>
    </xdr:from>
    <xdr:to>
      <xdr:col>1</xdr:col>
      <xdr:colOff>304800</xdr:colOff>
      <xdr:row>836</xdr:row>
      <xdr:rowOff>304800</xdr:rowOff>
    </xdr:to>
    <xdr:sp macro="" textlink="">
      <xdr:nvSpPr>
        <xdr:cNvPr id="28666" name="AutoShape 5114" descr="https://adas-server.mobiledrivetech.com/polarion/icons/default/enums/type_purple_spec.png">
          <a:hlinkClick xmlns:r="http://schemas.openxmlformats.org/officeDocument/2006/relationships" r:id="rId1669" tgtFrame="_top"/>
          <a:extLst>
            <a:ext uri="{FF2B5EF4-FFF2-40B4-BE49-F238E27FC236}">
              <a16:creationId xmlns:a16="http://schemas.microsoft.com/office/drawing/2014/main" id="{E9CB04DA-F2D4-4759-B04A-14BA4E4D9AD3}"/>
            </a:ext>
          </a:extLst>
        </xdr:cNvPr>
        <xdr:cNvSpPr>
          <a:spLocks noChangeAspect="1" noChangeArrowheads="1"/>
        </xdr:cNvSpPr>
      </xdr:nvSpPr>
      <xdr:spPr bwMode="auto">
        <a:xfrm>
          <a:off x="202565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836</xdr:row>
      <xdr:rowOff>0</xdr:rowOff>
    </xdr:from>
    <xdr:to>
      <xdr:col>2</xdr:col>
      <xdr:colOff>304800</xdr:colOff>
      <xdr:row>836</xdr:row>
      <xdr:rowOff>304800</xdr:rowOff>
    </xdr:to>
    <xdr:sp macro="" textlink="">
      <xdr:nvSpPr>
        <xdr:cNvPr id="28667" name="AutoShape 5115" descr="https://adas-server.mobiledrivetech.com/polarion/ria/images/suspect.gif">
          <a:extLst>
            <a:ext uri="{FF2B5EF4-FFF2-40B4-BE49-F238E27FC236}">
              <a16:creationId xmlns:a16="http://schemas.microsoft.com/office/drawing/2014/main" id="{4A9506CD-2D2C-4301-80D7-DD476908135D}"/>
            </a:ext>
          </a:extLst>
        </xdr:cNvPr>
        <xdr:cNvSpPr>
          <a:spLocks noChangeAspect="1" noChangeArrowheads="1"/>
        </xdr:cNvSpPr>
      </xdr:nvSpPr>
      <xdr:spPr bwMode="auto">
        <a:xfrm>
          <a:off x="265430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836</xdr:row>
      <xdr:rowOff>0</xdr:rowOff>
    </xdr:from>
    <xdr:to>
      <xdr:col>2</xdr:col>
      <xdr:colOff>615950</xdr:colOff>
      <xdr:row>836</xdr:row>
      <xdr:rowOff>304800</xdr:rowOff>
    </xdr:to>
    <xdr:sp macro="" textlink="">
      <xdr:nvSpPr>
        <xdr:cNvPr id="28668" name="AutoShape 5116">
          <a:extLst>
            <a:ext uri="{FF2B5EF4-FFF2-40B4-BE49-F238E27FC236}">
              <a16:creationId xmlns:a16="http://schemas.microsoft.com/office/drawing/2014/main" id="{B7302D65-6315-4223-A885-EF74D2505141}"/>
            </a:ext>
          </a:extLst>
        </xdr:cNvPr>
        <xdr:cNvSpPr>
          <a:spLocks noChangeAspect="1" noChangeArrowheads="1"/>
        </xdr:cNvSpPr>
      </xdr:nvSpPr>
      <xdr:spPr bwMode="auto">
        <a:xfrm>
          <a:off x="296545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836</xdr:row>
      <xdr:rowOff>0</xdr:rowOff>
    </xdr:from>
    <xdr:to>
      <xdr:col>2</xdr:col>
      <xdr:colOff>927100</xdr:colOff>
      <xdr:row>836</xdr:row>
      <xdr:rowOff>304800</xdr:rowOff>
    </xdr:to>
    <xdr:sp macro="" textlink="">
      <xdr:nvSpPr>
        <xdr:cNvPr id="28669" name="AutoShape 5117" descr="https://adas-server.mobiledrivetech.com/polarion/icons/default/enums/type_spike.gif">
          <a:hlinkClick xmlns:r="http://schemas.openxmlformats.org/officeDocument/2006/relationships" r:id="rId1670" tgtFrame="_blank"/>
          <a:extLst>
            <a:ext uri="{FF2B5EF4-FFF2-40B4-BE49-F238E27FC236}">
              <a16:creationId xmlns:a16="http://schemas.microsoft.com/office/drawing/2014/main" id="{9CAA22C7-E1B3-4B87-BC91-B304A98947A5}"/>
            </a:ext>
          </a:extLst>
        </xdr:cNvPr>
        <xdr:cNvSpPr>
          <a:spLocks noChangeAspect="1" noChangeArrowheads="1"/>
        </xdr:cNvSpPr>
      </xdr:nvSpPr>
      <xdr:spPr bwMode="auto">
        <a:xfrm>
          <a:off x="327660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836</xdr:row>
      <xdr:rowOff>0</xdr:rowOff>
    </xdr:from>
    <xdr:to>
      <xdr:col>3</xdr:col>
      <xdr:colOff>304800</xdr:colOff>
      <xdr:row>836</xdr:row>
      <xdr:rowOff>304800</xdr:rowOff>
    </xdr:to>
    <xdr:sp macro="" textlink="">
      <xdr:nvSpPr>
        <xdr:cNvPr id="28670" name="AutoShape 5118" descr="https://adas-server.mobiledrivetech.com/polarion/icons/default/enums/type_spike.gif">
          <a:hlinkClick xmlns:r="http://schemas.openxmlformats.org/officeDocument/2006/relationships" r:id="rId1670" tgtFrame="_top"/>
          <a:extLst>
            <a:ext uri="{FF2B5EF4-FFF2-40B4-BE49-F238E27FC236}">
              <a16:creationId xmlns:a16="http://schemas.microsoft.com/office/drawing/2014/main" id="{4EBC2B5F-EE76-4443-B45D-0051788E1976}"/>
            </a:ext>
          </a:extLst>
        </xdr:cNvPr>
        <xdr:cNvSpPr>
          <a:spLocks noChangeAspect="1" noChangeArrowheads="1"/>
        </xdr:cNvSpPr>
      </xdr:nvSpPr>
      <xdr:spPr bwMode="auto">
        <a:xfrm>
          <a:off x="5797550" y="544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837</xdr:row>
      <xdr:rowOff>0</xdr:rowOff>
    </xdr:from>
    <xdr:to>
      <xdr:col>0</xdr:col>
      <xdr:colOff>304800</xdr:colOff>
      <xdr:row>837</xdr:row>
      <xdr:rowOff>304800</xdr:rowOff>
    </xdr:to>
    <xdr:sp macro="" textlink="">
      <xdr:nvSpPr>
        <xdr:cNvPr id="28671" name="AutoShape 5119" descr="https://adas-server.mobiledrivetech.com/polarion/ria/images/suspect.gif">
          <a:extLst>
            <a:ext uri="{FF2B5EF4-FFF2-40B4-BE49-F238E27FC236}">
              <a16:creationId xmlns:a16="http://schemas.microsoft.com/office/drawing/2014/main" id="{18B8D0CC-9C05-40D1-B983-F0A4EFAC3C99}"/>
            </a:ext>
          </a:extLst>
        </xdr:cNvPr>
        <xdr:cNvSpPr>
          <a:spLocks noChangeAspect="1" noChangeArrowheads="1"/>
        </xdr:cNvSpPr>
      </xdr:nvSpPr>
      <xdr:spPr bwMode="auto">
        <a:xfrm>
          <a:off x="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837</xdr:row>
      <xdr:rowOff>0</xdr:rowOff>
    </xdr:from>
    <xdr:to>
      <xdr:col>0</xdr:col>
      <xdr:colOff>615950</xdr:colOff>
      <xdr:row>837</xdr:row>
      <xdr:rowOff>304800</xdr:rowOff>
    </xdr:to>
    <xdr:sp macro="" textlink="">
      <xdr:nvSpPr>
        <xdr:cNvPr id="28672" name="AutoShape 5120">
          <a:extLst>
            <a:ext uri="{FF2B5EF4-FFF2-40B4-BE49-F238E27FC236}">
              <a16:creationId xmlns:a16="http://schemas.microsoft.com/office/drawing/2014/main" id="{904CAA07-7ABC-4254-ADE7-FC9E0E514D3F}"/>
            </a:ext>
          </a:extLst>
        </xdr:cNvPr>
        <xdr:cNvSpPr>
          <a:spLocks noChangeAspect="1" noChangeArrowheads="1"/>
        </xdr:cNvSpPr>
      </xdr:nvSpPr>
      <xdr:spPr bwMode="auto">
        <a:xfrm>
          <a:off x="31115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837</xdr:row>
      <xdr:rowOff>0</xdr:rowOff>
    </xdr:from>
    <xdr:to>
      <xdr:col>0</xdr:col>
      <xdr:colOff>927100</xdr:colOff>
      <xdr:row>837</xdr:row>
      <xdr:rowOff>304800</xdr:rowOff>
    </xdr:to>
    <xdr:sp macro="" textlink="">
      <xdr:nvSpPr>
        <xdr:cNvPr id="28673" name="AutoShape 5121" descr="https://adas-server.mobiledrivetech.com/polarion/icons/default/enums/type_purple_spec.png">
          <a:hlinkClick xmlns:r="http://schemas.openxmlformats.org/officeDocument/2006/relationships" r:id="rId1671" tgtFrame="_blank"/>
          <a:extLst>
            <a:ext uri="{FF2B5EF4-FFF2-40B4-BE49-F238E27FC236}">
              <a16:creationId xmlns:a16="http://schemas.microsoft.com/office/drawing/2014/main" id="{93903D26-7CD3-4DE0-BA92-02DFE8655F39}"/>
            </a:ext>
          </a:extLst>
        </xdr:cNvPr>
        <xdr:cNvSpPr>
          <a:spLocks noChangeAspect="1" noChangeArrowheads="1"/>
        </xdr:cNvSpPr>
      </xdr:nvSpPr>
      <xdr:spPr bwMode="auto">
        <a:xfrm>
          <a:off x="62230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837</xdr:row>
      <xdr:rowOff>0</xdr:rowOff>
    </xdr:from>
    <xdr:to>
      <xdr:col>1</xdr:col>
      <xdr:colOff>304800</xdr:colOff>
      <xdr:row>837</xdr:row>
      <xdr:rowOff>304800</xdr:rowOff>
    </xdr:to>
    <xdr:sp macro="" textlink="">
      <xdr:nvSpPr>
        <xdr:cNvPr id="28674" name="AutoShape 5122" descr="https://adas-server.mobiledrivetech.com/polarion/icons/default/enums/type_purple_spec.png">
          <a:hlinkClick xmlns:r="http://schemas.openxmlformats.org/officeDocument/2006/relationships" r:id="rId1671" tgtFrame="_top"/>
          <a:extLst>
            <a:ext uri="{FF2B5EF4-FFF2-40B4-BE49-F238E27FC236}">
              <a16:creationId xmlns:a16="http://schemas.microsoft.com/office/drawing/2014/main" id="{5D507264-1A11-4264-87ED-20ABB33E7403}"/>
            </a:ext>
          </a:extLst>
        </xdr:cNvPr>
        <xdr:cNvSpPr>
          <a:spLocks noChangeAspect="1" noChangeArrowheads="1"/>
        </xdr:cNvSpPr>
      </xdr:nvSpPr>
      <xdr:spPr bwMode="auto">
        <a:xfrm>
          <a:off x="202565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837</xdr:row>
      <xdr:rowOff>0</xdr:rowOff>
    </xdr:from>
    <xdr:to>
      <xdr:col>2</xdr:col>
      <xdr:colOff>304800</xdr:colOff>
      <xdr:row>837</xdr:row>
      <xdr:rowOff>304800</xdr:rowOff>
    </xdr:to>
    <xdr:sp macro="" textlink="">
      <xdr:nvSpPr>
        <xdr:cNvPr id="28675" name="AutoShape 5123" descr="https://adas-server.mobiledrivetech.com/polarion/icons/default/enums/type_spike.gif">
          <a:hlinkClick xmlns:r="http://schemas.openxmlformats.org/officeDocument/2006/relationships" r:id="rId1672" tgtFrame="_blank"/>
          <a:extLst>
            <a:ext uri="{FF2B5EF4-FFF2-40B4-BE49-F238E27FC236}">
              <a16:creationId xmlns:a16="http://schemas.microsoft.com/office/drawing/2014/main" id="{9B21FC76-74AA-4C00-8F1A-3D3064C5DE44}"/>
            </a:ext>
          </a:extLst>
        </xdr:cNvPr>
        <xdr:cNvSpPr>
          <a:spLocks noChangeAspect="1" noChangeArrowheads="1"/>
        </xdr:cNvSpPr>
      </xdr:nvSpPr>
      <xdr:spPr bwMode="auto">
        <a:xfrm>
          <a:off x="265430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837</xdr:row>
      <xdr:rowOff>0</xdr:rowOff>
    </xdr:from>
    <xdr:to>
      <xdr:col>3</xdr:col>
      <xdr:colOff>304800</xdr:colOff>
      <xdr:row>837</xdr:row>
      <xdr:rowOff>304800</xdr:rowOff>
    </xdr:to>
    <xdr:sp macro="" textlink="">
      <xdr:nvSpPr>
        <xdr:cNvPr id="28676" name="AutoShape 5124" descr="https://adas-server.mobiledrivetech.com/polarion/icons/default/enums/type_spike.gif">
          <a:hlinkClick xmlns:r="http://schemas.openxmlformats.org/officeDocument/2006/relationships" r:id="rId1672" tgtFrame="_top"/>
          <a:extLst>
            <a:ext uri="{FF2B5EF4-FFF2-40B4-BE49-F238E27FC236}">
              <a16:creationId xmlns:a16="http://schemas.microsoft.com/office/drawing/2014/main" id="{110C7FD4-0249-4F7A-94BF-842E58A24D69}"/>
            </a:ext>
          </a:extLst>
        </xdr:cNvPr>
        <xdr:cNvSpPr>
          <a:spLocks noChangeAspect="1" noChangeArrowheads="1"/>
        </xdr:cNvSpPr>
      </xdr:nvSpPr>
      <xdr:spPr bwMode="auto">
        <a:xfrm>
          <a:off x="5797550" y="545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838</xdr:row>
      <xdr:rowOff>0</xdr:rowOff>
    </xdr:from>
    <xdr:to>
      <xdr:col>0</xdr:col>
      <xdr:colOff>304800</xdr:colOff>
      <xdr:row>838</xdr:row>
      <xdr:rowOff>304800</xdr:rowOff>
    </xdr:to>
    <xdr:sp macro="" textlink="">
      <xdr:nvSpPr>
        <xdr:cNvPr id="28677" name="AutoShape 5125" descr="https://adas-server.mobiledrivetech.com/polarion/ria/images/suspect.gif">
          <a:extLst>
            <a:ext uri="{FF2B5EF4-FFF2-40B4-BE49-F238E27FC236}">
              <a16:creationId xmlns:a16="http://schemas.microsoft.com/office/drawing/2014/main" id="{0C15C85C-ED67-4474-BB46-B4D03120BAB5}"/>
            </a:ext>
          </a:extLst>
        </xdr:cNvPr>
        <xdr:cNvSpPr>
          <a:spLocks noChangeAspect="1" noChangeArrowheads="1"/>
        </xdr:cNvSpPr>
      </xdr:nvSpPr>
      <xdr:spPr bwMode="auto">
        <a:xfrm>
          <a:off x="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838</xdr:row>
      <xdr:rowOff>0</xdr:rowOff>
    </xdr:from>
    <xdr:to>
      <xdr:col>0</xdr:col>
      <xdr:colOff>615950</xdr:colOff>
      <xdr:row>838</xdr:row>
      <xdr:rowOff>304800</xdr:rowOff>
    </xdr:to>
    <xdr:sp macro="" textlink="">
      <xdr:nvSpPr>
        <xdr:cNvPr id="28678" name="AutoShape 5126">
          <a:extLst>
            <a:ext uri="{FF2B5EF4-FFF2-40B4-BE49-F238E27FC236}">
              <a16:creationId xmlns:a16="http://schemas.microsoft.com/office/drawing/2014/main" id="{66426247-B23C-4857-976A-68303F28CD64}"/>
            </a:ext>
          </a:extLst>
        </xdr:cNvPr>
        <xdr:cNvSpPr>
          <a:spLocks noChangeAspect="1" noChangeArrowheads="1"/>
        </xdr:cNvSpPr>
      </xdr:nvSpPr>
      <xdr:spPr bwMode="auto">
        <a:xfrm>
          <a:off x="31115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838</xdr:row>
      <xdr:rowOff>0</xdr:rowOff>
    </xdr:from>
    <xdr:to>
      <xdr:col>0</xdr:col>
      <xdr:colOff>927100</xdr:colOff>
      <xdr:row>838</xdr:row>
      <xdr:rowOff>304800</xdr:rowOff>
    </xdr:to>
    <xdr:sp macro="" textlink="">
      <xdr:nvSpPr>
        <xdr:cNvPr id="28679" name="AutoShape 5127" descr="https://adas-server.mobiledrivetech.com/polarion/icons/default/enums/type_purple_spec.png">
          <a:hlinkClick xmlns:r="http://schemas.openxmlformats.org/officeDocument/2006/relationships" r:id="rId1673" tgtFrame="_blank"/>
          <a:extLst>
            <a:ext uri="{FF2B5EF4-FFF2-40B4-BE49-F238E27FC236}">
              <a16:creationId xmlns:a16="http://schemas.microsoft.com/office/drawing/2014/main" id="{5CDB09DA-524C-4D37-A39E-159122A79335}"/>
            </a:ext>
          </a:extLst>
        </xdr:cNvPr>
        <xdr:cNvSpPr>
          <a:spLocks noChangeAspect="1" noChangeArrowheads="1"/>
        </xdr:cNvSpPr>
      </xdr:nvSpPr>
      <xdr:spPr bwMode="auto">
        <a:xfrm>
          <a:off x="62230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838</xdr:row>
      <xdr:rowOff>0</xdr:rowOff>
    </xdr:from>
    <xdr:to>
      <xdr:col>1</xdr:col>
      <xdr:colOff>304800</xdr:colOff>
      <xdr:row>838</xdr:row>
      <xdr:rowOff>304800</xdr:rowOff>
    </xdr:to>
    <xdr:sp macro="" textlink="">
      <xdr:nvSpPr>
        <xdr:cNvPr id="28680" name="AutoShape 5128" descr="https://adas-server.mobiledrivetech.com/polarion/icons/default/enums/type_purple_spec.png">
          <a:hlinkClick xmlns:r="http://schemas.openxmlformats.org/officeDocument/2006/relationships" r:id="rId1673" tgtFrame="_top"/>
          <a:extLst>
            <a:ext uri="{FF2B5EF4-FFF2-40B4-BE49-F238E27FC236}">
              <a16:creationId xmlns:a16="http://schemas.microsoft.com/office/drawing/2014/main" id="{ECC65664-D9EE-47BA-B699-627652B4D5DB}"/>
            </a:ext>
          </a:extLst>
        </xdr:cNvPr>
        <xdr:cNvSpPr>
          <a:spLocks noChangeAspect="1" noChangeArrowheads="1"/>
        </xdr:cNvSpPr>
      </xdr:nvSpPr>
      <xdr:spPr bwMode="auto">
        <a:xfrm>
          <a:off x="202565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838</xdr:row>
      <xdr:rowOff>0</xdr:rowOff>
    </xdr:from>
    <xdr:to>
      <xdr:col>2</xdr:col>
      <xdr:colOff>304800</xdr:colOff>
      <xdr:row>838</xdr:row>
      <xdr:rowOff>304800</xdr:rowOff>
    </xdr:to>
    <xdr:sp macro="" textlink="">
      <xdr:nvSpPr>
        <xdr:cNvPr id="28681" name="AutoShape 5129" descr="https://adas-server.mobiledrivetech.com/polarion/icons/default/enums/type_spike.gif">
          <a:hlinkClick xmlns:r="http://schemas.openxmlformats.org/officeDocument/2006/relationships" r:id="rId1674" tgtFrame="_blank"/>
          <a:extLst>
            <a:ext uri="{FF2B5EF4-FFF2-40B4-BE49-F238E27FC236}">
              <a16:creationId xmlns:a16="http://schemas.microsoft.com/office/drawing/2014/main" id="{C46883E6-6F41-417E-81A3-3D1160D26CB7}"/>
            </a:ext>
          </a:extLst>
        </xdr:cNvPr>
        <xdr:cNvSpPr>
          <a:spLocks noChangeAspect="1" noChangeArrowheads="1"/>
        </xdr:cNvSpPr>
      </xdr:nvSpPr>
      <xdr:spPr bwMode="auto">
        <a:xfrm>
          <a:off x="265430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838</xdr:row>
      <xdr:rowOff>0</xdr:rowOff>
    </xdr:from>
    <xdr:to>
      <xdr:col>3</xdr:col>
      <xdr:colOff>304800</xdr:colOff>
      <xdr:row>838</xdr:row>
      <xdr:rowOff>304800</xdr:rowOff>
    </xdr:to>
    <xdr:sp macro="" textlink="">
      <xdr:nvSpPr>
        <xdr:cNvPr id="28682" name="AutoShape 5130" descr="https://adas-server.mobiledrivetech.com/polarion/icons/default/enums/type_spike.gif">
          <a:hlinkClick xmlns:r="http://schemas.openxmlformats.org/officeDocument/2006/relationships" r:id="rId1674" tgtFrame="_top"/>
          <a:extLst>
            <a:ext uri="{FF2B5EF4-FFF2-40B4-BE49-F238E27FC236}">
              <a16:creationId xmlns:a16="http://schemas.microsoft.com/office/drawing/2014/main" id="{7AB83456-D1EB-497E-985C-36E22E13A675}"/>
            </a:ext>
          </a:extLst>
        </xdr:cNvPr>
        <xdr:cNvSpPr>
          <a:spLocks noChangeAspect="1" noChangeArrowheads="1"/>
        </xdr:cNvSpPr>
      </xdr:nvSpPr>
      <xdr:spPr bwMode="auto">
        <a:xfrm>
          <a:off x="579755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839</xdr:row>
      <xdr:rowOff>0</xdr:rowOff>
    </xdr:from>
    <xdr:to>
      <xdr:col>0</xdr:col>
      <xdr:colOff>304800</xdr:colOff>
      <xdr:row>839</xdr:row>
      <xdr:rowOff>304800</xdr:rowOff>
    </xdr:to>
    <xdr:sp macro="" textlink="">
      <xdr:nvSpPr>
        <xdr:cNvPr id="28683" name="AutoShape 5131" descr="https://adas-server.mobiledrivetech.com/polarion/ria/images/suspect.gif">
          <a:extLst>
            <a:ext uri="{FF2B5EF4-FFF2-40B4-BE49-F238E27FC236}">
              <a16:creationId xmlns:a16="http://schemas.microsoft.com/office/drawing/2014/main" id="{0345ECB4-8E6B-477A-93FF-FFA34DFDDD9E}"/>
            </a:ext>
          </a:extLst>
        </xdr:cNvPr>
        <xdr:cNvSpPr>
          <a:spLocks noChangeAspect="1" noChangeArrowheads="1"/>
        </xdr:cNvSpPr>
      </xdr:nvSpPr>
      <xdr:spPr bwMode="auto">
        <a:xfrm>
          <a:off x="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839</xdr:row>
      <xdr:rowOff>0</xdr:rowOff>
    </xdr:from>
    <xdr:to>
      <xdr:col>0</xdr:col>
      <xdr:colOff>615950</xdr:colOff>
      <xdr:row>839</xdr:row>
      <xdr:rowOff>304800</xdr:rowOff>
    </xdr:to>
    <xdr:sp macro="" textlink="">
      <xdr:nvSpPr>
        <xdr:cNvPr id="28684" name="AutoShape 5132">
          <a:extLst>
            <a:ext uri="{FF2B5EF4-FFF2-40B4-BE49-F238E27FC236}">
              <a16:creationId xmlns:a16="http://schemas.microsoft.com/office/drawing/2014/main" id="{B49C3101-2D86-45AA-9184-E584281F2D4D}"/>
            </a:ext>
          </a:extLst>
        </xdr:cNvPr>
        <xdr:cNvSpPr>
          <a:spLocks noChangeAspect="1" noChangeArrowheads="1"/>
        </xdr:cNvSpPr>
      </xdr:nvSpPr>
      <xdr:spPr bwMode="auto">
        <a:xfrm>
          <a:off x="31115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839</xdr:row>
      <xdr:rowOff>0</xdr:rowOff>
    </xdr:from>
    <xdr:to>
      <xdr:col>0</xdr:col>
      <xdr:colOff>927100</xdr:colOff>
      <xdr:row>839</xdr:row>
      <xdr:rowOff>304800</xdr:rowOff>
    </xdr:to>
    <xdr:sp macro="" textlink="">
      <xdr:nvSpPr>
        <xdr:cNvPr id="28685" name="AutoShape 5133" descr="https://adas-server.mobiledrivetech.com/polarion/icons/default/enums/type_purple_spec.png">
          <a:hlinkClick xmlns:r="http://schemas.openxmlformats.org/officeDocument/2006/relationships" r:id="rId1675" tgtFrame="_blank"/>
          <a:extLst>
            <a:ext uri="{FF2B5EF4-FFF2-40B4-BE49-F238E27FC236}">
              <a16:creationId xmlns:a16="http://schemas.microsoft.com/office/drawing/2014/main" id="{8C6DD98D-831C-4AA5-938B-C5C0149745CE}"/>
            </a:ext>
          </a:extLst>
        </xdr:cNvPr>
        <xdr:cNvSpPr>
          <a:spLocks noChangeAspect="1" noChangeArrowheads="1"/>
        </xdr:cNvSpPr>
      </xdr:nvSpPr>
      <xdr:spPr bwMode="auto">
        <a:xfrm>
          <a:off x="62230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839</xdr:row>
      <xdr:rowOff>0</xdr:rowOff>
    </xdr:from>
    <xdr:to>
      <xdr:col>1</xdr:col>
      <xdr:colOff>304800</xdr:colOff>
      <xdr:row>839</xdr:row>
      <xdr:rowOff>304800</xdr:rowOff>
    </xdr:to>
    <xdr:sp macro="" textlink="">
      <xdr:nvSpPr>
        <xdr:cNvPr id="28686" name="AutoShape 5134" descr="https://adas-server.mobiledrivetech.com/polarion/icons/default/enums/type_purple_spec.png">
          <a:hlinkClick xmlns:r="http://schemas.openxmlformats.org/officeDocument/2006/relationships" r:id="rId1675" tgtFrame="_top"/>
          <a:extLst>
            <a:ext uri="{FF2B5EF4-FFF2-40B4-BE49-F238E27FC236}">
              <a16:creationId xmlns:a16="http://schemas.microsoft.com/office/drawing/2014/main" id="{40431334-16D5-4F03-B626-3988DA726C8E}"/>
            </a:ext>
          </a:extLst>
        </xdr:cNvPr>
        <xdr:cNvSpPr>
          <a:spLocks noChangeAspect="1" noChangeArrowheads="1"/>
        </xdr:cNvSpPr>
      </xdr:nvSpPr>
      <xdr:spPr bwMode="auto">
        <a:xfrm>
          <a:off x="202565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839</xdr:row>
      <xdr:rowOff>0</xdr:rowOff>
    </xdr:from>
    <xdr:to>
      <xdr:col>2</xdr:col>
      <xdr:colOff>304800</xdr:colOff>
      <xdr:row>839</xdr:row>
      <xdr:rowOff>304800</xdr:rowOff>
    </xdr:to>
    <xdr:sp macro="" textlink="">
      <xdr:nvSpPr>
        <xdr:cNvPr id="28687" name="AutoShape 5135" descr="https://adas-server.mobiledrivetech.com/polarion/icons/default/enums/type_spike.gif">
          <a:hlinkClick xmlns:r="http://schemas.openxmlformats.org/officeDocument/2006/relationships" r:id="rId1676" tgtFrame="_blank"/>
          <a:extLst>
            <a:ext uri="{FF2B5EF4-FFF2-40B4-BE49-F238E27FC236}">
              <a16:creationId xmlns:a16="http://schemas.microsoft.com/office/drawing/2014/main" id="{37CE0CA3-A9DE-4B42-BE5F-2276FCD5C8F3}"/>
            </a:ext>
          </a:extLst>
        </xdr:cNvPr>
        <xdr:cNvSpPr>
          <a:spLocks noChangeAspect="1" noChangeArrowheads="1"/>
        </xdr:cNvSpPr>
      </xdr:nvSpPr>
      <xdr:spPr bwMode="auto">
        <a:xfrm>
          <a:off x="265430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839</xdr:row>
      <xdr:rowOff>0</xdr:rowOff>
    </xdr:from>
    <xdr:to>
      <xdr:col>3</xdr:col>
      <xdr:colOff>304800</xdr:colOff>
      <xdr:row>839</xdr:row>
      <xdr:rowOff>304800</xdr:rowOff>
    </xdr:to>
    <xdr:sp macro="" textlink="">
      <xdr:nvSpPr>
        <xdr:cNvPr id="28688" name="AutoShape 5136" descr="https://adas-server.mobiledrivetech.com/polarion/icons/default/enums/type_spike.gif">
          <a:hlinkClick xmlns:r="http://schemas.openxmlformats.org/officeDocument/2006/relationships" r:id="rId1676" tgtFrame="_top"/>
          <a:extLst>
            <a:ext uri="{FF2B5EF4-FFF2-40B4-BE49-F238E27FC236}">
              <a16:creationId xmlns:a16="http://schemas.microsoft.com/office/drawing/2014/main" id="{0408C0B8-E419-4724-A12A-7E24491BF14C}"/>
            </a:ext>
          </a:extLst>
        </xdr:cNvPr>
        <xdr:cNvSpPr>
          <a:spLocks noChangeAspect="1" noChangeArrowheads="1"/>
        </xdr:cNvSpPr>
      </xdr:nvSpPr>
      <xdr:spPr bwMode="auto">
        <a:xfrm>
          <a:off x="5797550" y="5465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840</xdr:row>
      <xdr:rowOff>0</xdr:rowOff>
    </xdr:from>
    <xdr:to>
      <xdr:col>0</xdr:col>
      <xdr:colOff>304800</xdr:colOff>
      <xdr:row>840</xdr:row>
      <xdr:rowOff>304800</xdr:rowOff>
    </xdr:to>
    <xdr:sp macro="" textlink="">
      <xdr:nvSpPr>
        <xdr:cNvPr id="28689" name="AutoShape 5137" descr="https://adas-server.mobiledrivetech.com/polarion/ria/images/suspect.gif">
          <a:extLst>
            <a:ext uri="{FF2B5EF4-FFF2-40B4-BE49-F238E27FC236}">
              <a16:creationId xmlns:a16="http://schemas.microsoft.com/office/drawing/2014/main" id="{91990C26-5046-4B5D-A431-FB3A8E04B7B0}"/>
            </a:ext>
          </a:extLst>
        </xdr:cNvPr>
        <xdr:cNvSpPr>
          <a:spLocks noChangeAspect="1" noChangeArrowheads="1"/>
        </xdr:cNvSpPr>
      </xdr:nvSpPr>
      <xdr:spPr bwMode="auto">
        <a:xfrm>
          <a:off x="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840</xdr:row>
      <xdr:rowOff>0</xdr:rowOff>
    </xdr:from>
    <xdr:to>
      <xdr:col>0</xdr:col>
      <xdr:colOff>615950</xdr:colOff>
      <xdr:row>840</xdr:row>
      <xdr:rowOff>304800</xdr:rowOff>
    </xdr:to>
    <xdr:sp macro="" textlink="">
      <xdr:nvSpPr>
        <xdr:cNvPr id="28690" name="AutoShape 5138">
          <a:extLst>
            <a:ext uri="{FF2B5EF4-FFF2-40B4-BE49-F238E27FC236}">
              <a16:creationId xmlns:a16="http://schemas.microsoft.com/office/drawing/2014/main" id="{558C2F05-7010-45C8-86C8-A0B7ED41C8B2}"/>
            </a:ext>
          </a:extLst>
        </xdr:cNvPr>
        <xdr:cNvSpPr>
          <a:spLocks noChangeAspect="1" noChangeArrowheads="1"/>
        </xdr:cNvSpPr>
      </xdr:nvSpPr>
      <xdr:spPr bwMode="auto">
        <a:xfrm>
          <a:off x="31115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840</xdr:row>
      <xdr:rowOff>0</xdr:rowOff>
    </xdr:from>
    <xdr:to>
      <xdr:col>0</xdr:col>
      <xdr:colOff>927100</xdr:colOff>
      <xdr:row>840</xdr:row>
      <xdr:rowOff>304800</xdr:rowOff>
    </xdr:to>
    <xdr:sp macro="" textlink="">
      <xdr:nvSpPr>
        <xdr:cNvPr id="28691" name="AutoShape 5139" descr="https://adas-server.mobiledrivetech.com/polarion/icons/default/enums/type_purple_spec.png">
          <a:hlinkClick xmlns:r="http://schemas.openxmlformats.org/officeDocument/2006/relationships" r:id="rId1677" tgtFrame="_blank"/>
          <a:extLst>
            <a:ext uri="{FF2B5EF4-FFF2-40B4-BE49-F238E27FC236}">
              <a16:creationId xmlns:a16="http://schemas.microsoft.com/office/drawing/2014/main" id="{FF912928-ADA7-4829-8AD0-F0E578DB3BB3}"/>
            </a:ext>
          </a:extLst>
        </xdr:cNvPr>
        <xdr:cNvSpPr>
          <a:spLocks noChangeAspect="1" noChangeArrowheads="1"/>
        </xdr:cNvSpPr>
      </xdr:nvSpPr>
      <xdr:spPr bwMode="auto">
        <a:xfrm>
          <a:off x="62230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840</xdr:row>
      <xdr:rowOff>0</xdr:rowOff>
    </xdr:from>
    <xdr:to>
      <xdr:col>1</xdr:col>
      <xdr:colOff>304800</xdr:colOff>
      <xdr:row>840</xdr:row>
      <xdr:rowOff>304800</xdr:rowOff>
    </xdr:to>
    <xdr:sp macro="" textlink="">
      <xdr:nvSpPr>
        <xdr:cNvPr id="28692" name="AutoShape 5140" descr="https://adas-server.mobiledrivetech.com/polarion/icons/default/enums/type_purple_spec.png">
          <a:hlinkClick xmlns:r="http://schemas.openxmlformats.org/officeDocument/2006/relationships" r:id="rId1677" tgtFrame="_top"/>
          <a:extLst>
            <a:ext uri="{FF2B5EF4-FFF2-40B4-BE49-F238E27FC236}">
              <a16:creationId xmlns:a16="http://schemas.microsoft.com/office/drawing/2014/main" id="{DEBD4093-096B-407C-97D2-1F971B39E7D4}"/>
            </a:ext>
          </a:extLst>
        </xdr:cNvPr>
        <xdr:cNvSpPr>
          <a:spLocks noChangeAspect="1" noChangeArrowheads="1"/>
        </xdr:cNvSpPr>
      </xdr:nvSpPr>
      <xdr:spPr bwMode="auto">
        <a:xfrm>
          <a:off x="202565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840</xdr:row>
      <xdr:rowOff>0</xdr:rowOff>
    </xdr:from>
    <xdr:to>
      <xdr:col>2</xdr:col>
      <xdr:colOff>304800</xdr:colOff>
      <xdr:row>840</xdr:row>
      <xdr:rowOff>304800</xdr:rowOff>
    </xdr:to>
    <xdr:sp macro="" textlink="">
      <xdr:nvSpPr>
        <xdr:cNvPr id="28693" name="AutoShape 5141" descr="https://adas-server.mobiledrivetech.com/polarion/icons/default/enums/type_spike.gif">
          <a:hlinkClick xmlns:r="http://schemas.openxmlformats.org/officeDocument/2006/relationships" r:id="rId1678" tgtFrame="_blank"/>
          <a:extLst>
            <a:ext uri="{FF2B5EF4-FFF2-40B4-BE49-F238E27FC236}">
              <a16:creationId xmlns:a16="http://schemas.microsoft.com/office/drawing/2014/main" id="{EA932FD2-A350-4487-80E0-D16ED75272CD}"/>
            </a:ext>
          </a:extLst>
        </xdr:cNvPr>
        <xdr:cNvSpPr>
          <a:spLocks noChangeAspect="1" noChangeArrowheads="1"/>
        </xdr:cNvSpPr>
      </xdr:nvSpPr>
      <xdr:spPr bwMode="auto">
        <a:xfrm>
          <a:off x="265430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840</xdr:row>
      <xdr:rowOff>0</xdr:rowOff>
    </xdr:from>
    <xdr:to>
      <xdr:col>3</xdr:col>
      <xdr:colOff>304800</xdr:colOff>
      <xdr:row>840</xdr:row>
      <xdr:rowOff>304800</xdr:rowOff>
    </xdr:to>
    <xdr:sp macro="" textlink="">
      <xdr:nvSpPr>
        <xdr:cNvPr id="28694" name="AutoShape 5142" descr="https://adas-server.mobiledrivetech.com/polarion/icons/default/enums/type_spike.gif">
          <a:hlinkClick xmlns:r="http://schemas.openxmlformats.org/officeDocument/2006/relationships" r:id="rId1678" tgtFrame="_top"/>
          <a:extLst>
            <a:ext uri="{FF2B5EF4-FFF2-40B4-BE49-F238E27FC236}">
              <a16:creationId xmlns:a16="http://schemas.microsoft.com/office/drawing/2014/main" id="{0B424BBE-2A2C-4B35-8E0C-0601FA1E5F44}"/>
            </a:ext>
          </a:extLst>
        </xdr:cNvPr>
        <xdr:cNvSpPr>
          <a:spLocks noChangeAspect="1" noChangeArrowheads="1"/>
        </xdr:cNvSpPr>
      </xdr:nvSpPr>
      <xdr:spPr bwMode="auto">
        <a:xfrm>
          <a:off x="5797550" y="547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841</xdr:row>
      <xdr:rowOff>0</xdr:rowOff>
    </xdr:from>
    <xdr:to>
      <xdr:col>0</xdr:col>
      <xdr:colOff>304800</xdr:colOff>
      <xdr:row>841</xdr:row>
      <xdr:rowOff>304800</xdr:rowOff>
    </xdr:to>
    <xdr:sp macro="" textlink="">
      <xdr:nvSpPr>
        <xdr:cNvPr id="28695" name="AutoShape 5143" descr="https://adas-server.mobiledrivetech.com/polarion/ria/images/suspect.gif">
          <a:extLst>
            <a:ext uri="{FF2B5EF4-FFF2-40B4-BE49-F238E27FC236}">
              <a16:creationId xmlns:a16="http://schemas.microsoft.com/office/drawing/2014/main" id="{29859A7C-0C44-4042-B133-43F37331B598}"/>
            </a:ext>
          </a:extLst>
        </xdr:cNvPr>
        <xdr:cNvSpPr>
          <a:spLocks noChangeAspect="1" noChangeArrowheads="1"/>
        </xdr:cNvSpPr>
      </xdr:nvSpPr>
      <xdr:spPr bwMode="auto">
        <a:xfrm>
          <a:off x="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841</xdr:row>
      <xdr:rowOff>0</xdr:rowOff>
    </xdr:from>
    <xdr:to>
      <xdr:col>0</xdr:col>
      <xdr:colOff>615950</xdr:colOff>
      <xdr:row>841</xdr:row>
      <xdr:rowOff>304800</xdr:rowOff>
    </xdr:to>
    <xdr:sp macro="" textlink="">
      <xdr:nvSpPr>
        <xdr:cNvPr id="28696" name="AutoShape 5144">
          <a:extLst>
            <a:ext uri="{FF2B5EF4-FFF2-40B4-BE49-F238E27FC236}">
              <a16:creationId xmlns:a16="http://schemas.microsoft.com/office/drawing/2014/main" id="{53B2E745-CE6A-480C-81E3-CA504B53AED2}"/>
            </a:ext>
          </a:extLst>
        </xdr:cNvPr>
        <xdr:cNvSpPr>
          <a:spLocks noChangeAspect="1" noChangeArrowheads="1"/>
        </xdr:cNvSpPr>
      </xdr:nvSpPr>
      <xdr:spPr bwMode="auto">
        <a:xfrm>
          <a:off x="31115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841</xdr:row>
      <xdr:rowOff>0</xdr:rowOff>
    </xdr:from>
    <xdr:to>
      <xdr:col>0</xdr:col>
      <xdr:colOff>927100</xdr:colOff>
      <xdr:row>841</xdr:row>
      <xdr:rowOff>304800</xdr:rowOff>
    </xdr:to>
    <xdr:sp macro="" textlink="">
      <xdr:nvSpPr>
        <xdr:cNvPr id="28697" name="AutoShape 5145" descr="https://adas-server.mobiledrivetech.com/polarion/icons/default/enums/type_purple_spec.png">
          <a:hlinkClick xmlns:r="http://schemas.openxmlformats.org/officeDocument/2006/relationships" r:id="rId1679" tgtFrame="_blank"/>
          <a:extLst>
            <a:ext uri="{FF2B5EF4-FFF2-40B4-BE49-F238E27FC236}">
              <a16:creationId xmlns:a16="http://schemas.microsoft.com/office/drawing/2014/main" id="{3A676EAE-ED69-42D9-B466-E7F4B53AEE2E}"/>
            </a:ext>
          </a:extLst>
        </xdr:cNvPr>
        <xdr:cNvSpPr>
          <a:spLocks noChangeAspect="1" noChangeArrowheads="1"/>
        </xdr:cNvSpPr>
      </xdr:nvSpPr>
      <xdr:spPr bwMode="auto">
        <a:xfrm>
          <a:off x="62230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841</xdr:row>
      <xdr:rowOff>0</xdr:rowOff>
    </xdr:from>
    <xdr:to>
      <xdr:col>1</xdr:col>
      <xdr:colOff>304800</xdr:colOff>
      <xdr:row>841</xdr:row>
      <xdr:rowOff>304800</xdr:rowOff>
    </xdr:to>
    <xdr:sp macro="" textlink="">
      <xdr:nvSpPr>
        <xdr:cNvPr id="28698" name="AutoShape 5146" descr="https://adas-server.mobiledrivetech.com/polarion/icons/default/enums/type_purple_spec.png">
          <a:hlinkClick xmlns:r="http://schemas.openxmlformats.org/officeDocument/2006/relationships" r:id="rId1679" tgtFrame="_top"/>
          <a:extLst>
            <a:ext uri="{FF2B5EF4-FFF2-40B4-BE49-F238E27FC236}">
              <a16:creationId xmlns:a16="http://schemas.microsoft.com/office/drawing/2014/main" id="{84480F00-2CAD-4F64-82B4-64FCAB779331}"/>
            </a:ext>
          </a:extLst>
        </xdr:cNvPr>
        <xdr:cNvSpPr>
          <a:spLocks noChangeAspect="1" noChangeArrowheads="1"/>
        </xdr:cNvSpPr>
      </xdr:nvSpPr>
      <xdr:spPr bwMode="auto">
        <a:xfrm>
          <a:off x="202565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841</xdr:row>
      <xdr:rowOff>0</xdr:rowOff>
    </xdr:from>
    <xdr:to>
      <xdr:col>2</xdr:col>
      <xdr:colOff>304800</xdr:colOff>
      <xdr:row>841</xdr:row>
      <xdr:rowOff>304800</xdr:rowOff>
    </xdr:to>
    <xdr:sp macro="" textlink="">
      <xdr:nvSpPr>
        <xdr:cNvPr id="28699" name="AutoShape 5147" descr="https://adas-server.mobiledrivetech.com/polarion/icons/default/enums/type_spike.gif">
          <a:hlinkClick xmlns:r="http://schemas.openxmlformats.org/officeDocument/2006/relationships" r:id="rId1680" tgtFrame="_blank"/>
          <a:extLst>
            <a:ext uri="{FF2B5EF4-FFF2-40B4-BE49-F238E27FC236}">
              <a16:creationId xmlns:a16="http://schemas.microsoft.com/office/drawing/2014/main" id="{14FF663A-5F6C-4D76-AE29-0A57DB2C57D5}"/>
            </a:ext>
          </a:extLst>
        </xdr:cNvPr>
        <xdr:cNvSpPr>
          <a:spLocks noChangeAspect="1" noChangeArrowheads="1"/>
        </xdr:cNvSpPr>
      </xdr:nvSpPr>
      <xdr:spPr bwMode="auto">
        <a:xfrm>
          <a:off x="265430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841</xdr:row>
      <xdr:rowOff>0</xdr:rowOff>
    </xdr:from>
    <xdr:to>
      <xdr:col>3</xdr:col>
      <xdr:colOff>304800</xdr:colOff>
      <xdr:row>841</xdr:row>
      <xdr:rowOff>304800</xdr:rowOff>
    </xdr:to>
    <xdr:sp macro="" textlink="">
      <xdr:nvSpPr>
        <xdr:cNvPr id="28700" name="AutoShape 5148" descr="https://adas-server.mobiledrivetech.com/polarion/icons/default/enums/type_spike.gif">
          <a:hlinkClick xmlns:r="http://schemas.openxmlformats.org/officeDocument/2006/relationships" r:id="rId1680" tgtFrame="_top"/>
          <a:extLst>
            <a:ext uri="{FF2B5EF4-FFF2-40B4-BE49-F238E27FC236}">
              <a16:creationId xmlns:a16="http://schemas.microsoft.com/office/drawing/2014/main" id="{4C6DEAB2-A544-4652-95BA-CA8DAFFE6C74}"/>
            </a:ext>
          </a:extLst>
        </xdr:cNvPr>
        <xdr:cNvSpPr>
          <a:spLocks noChangeAspect="1" noChangeArrowheads="1"/>
        </xdr:cNvSpPr>
      </xdr:nvSpPr>
      <xdr:spPr bwMode="auto">
        <a:xfrm>
          <a:off x="5797550" y="5478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842</xdr:row>
      <xdr:rowOff>0</xdr:rowOff>
    </xdr:from>
    <xdr:to>
      <xdr:col>0</xdr:col>
      <xdr:colOff>304800</xdr:colOff>
      <xdr:row>842</xdr:row>
      <xdr:rowOff>304800</xdr:rowOff>
    </xdr:to>
    <xdr:sp macro="" textlink="">
      <xdr:nvSpPr>
        <xdr:cNvPr id="28701" name="AutoShape 5149" descr="https://adas-server.mobiledrivetech.com/polarion/ria/images/suspect.gif">
          <a:extLst>
            <a:ext uri="{FF2B5EF4-FFF2-40B4-BE49-F238E27FC236}">
              <a16:creationId xmlns:a16="http://schemas.microsoft.com/office/drawing/2014/main" id="{8B30DAC5-713F-4ED2-A6DD-9CC44ECF176A}"/>
            </a:ext>
          </a:extLst>
        </xdr:cNvPr>
        <xdr:cNvSpPr>
          <a:spLocks noChangeAspect="1" noChangeArrowheads="1"/>
        </xdr:cNvSpPr>
      </xdr:nvSpPr>
      <xdr:spPr bwMode="auto">
        <a:xfrm>
          <a:off x="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842</xdr:row>
      <xdr:rowOff>0</xdr:rowOff>
    </xdr:from>
    <xdr:to>
      <xdr:col>0</xdr:col>
      <xdr:colOff>615950</xdr:colOff>
      <xdr:row>842</xdr:row>
      <xdr:rowOff>304800</xdr:rowOff>
    </xdr:to>
    <xdr:sp macro="" textlink="">
      <xdr:nvSpPr>
        <xdr:cNvPr id="28702" name="AutoShape 5150">
          <a:extLst>
            <a:ext uri="{FF2B5EF4-FFF2-40B4-BE49-F238E27FC236}">
              <a16:creationId xmlns:a16="http://schemas.microsoft.com/office/drawing/2014/main" id="{00D634EA-6756-45CB-B133-6DFD477B7D72}"/>
            </a:ext>
          </a:extLst>
        </xdr:cNvPr>
        <xdr:cNvSpPr>
          <a:spLocks noChangeAspect="1" noChangeArrowheads="1"/>
        </xdr:cNvSpPr>
      </xdr:nvSpPr>
      <xdr:spPr bwMode="auto">
        <a:xfrm>
          <a:off x="31115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842</xdr:row>
      <xdr:rowOff>0</xdr:rowOff>
    </xdr:from>
    <xdr:to>
      <xdr:col>0</xdr:col>
      <xdr:colOff>927100</xdr:colOff>
      <xdr:row>842</xdr:row>
      <xdr:rowOff>304800</xdr:rowOff>
    </xdr:to>
    <xdr:sp macro="" textlink="">
      <xdr:nvSpPr>
        <xdr:cNvPr id="28703" name="AutoShape 5151" descr="https://adas-server.mobiledrivetech.com/polarion/icons/default/enums/type_purple_spec.png">
          <a:hlinkClick xmlns:r="http://schemas.openxmlformats.org/officeDocument/2006/relationships" r:id="rId1681" tgtFrame="_blank"/>
          <a:extLst>
            <a:ext uri="{FF2B5EF4-FFF2-40B4-BE49-F238E27FC236}">
              <a16:creationId xmlns:a16="http://schemas.microsoft.com/office/drawing/2014/main" id="{3C1D8767-C52B-4292-88BB-1D4B0B6242A6}"/>
            </a:ext>
          </a:extLst>
        </xdr:cNvPr>
        <xdr:cNvSpPr>
          <a:spLocks noChangeAspect="1" noChangeArrowheads="1"/>
        </xdr:cNvSpPr>
      </xdr:nvSpPr>
      <xdr:spPr bwMode="auto">
        <a:xfrm>
          <a:off x="62230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842</xdr:row>
      <xdr:rowOff>0</xdr:rowOff>
    </xdr:from>
    <xdr:to>
      <xdr:col>1</xdr:col>
      <xdr:colOff>304800</xdr:colOff>
      <xdr:row>842</xdr:row>
      <xdr:rowOff>304800</xdr:rowOff>
    </xdr:to>
    <xdr:sp macro="" textlink="">
      <xdr:nvSpPr>
        <xdr:cNvPr id="28704" name="AutoShape 5152" descr="https://adas-server.mobiledrivetech.com/polarion/icons/default/enums/type_purple_spec.png">
          <a:hlinkClick xmlns:r="http://schemas.openxmlformats.org/officeDocument/2006/relationships" r:id="rId1681" tgtFrame="_top"/>
          <a:extLst>
            <a:ext uri="{FF2B5EF4-FFF2-40B4-BE49-F238E27FC236}">
              <a16:creationId xmlns:a16="http://schemas.microsoft.com/office/drawing/2014/main" id="{29D0CC05-EB70-4A0F-988E-73665DB009B4}"/>
            </a:ext>
          </a:extLst>
        </xdr:cNvPr>
        <xdr:cNvSpPr>
          <a:spLocks noChangeAspect="1" noChangeArrowheads="1"/>
        </xdr:cNvSpPr>
      </xdr:nvSpPr>
      <xdr:spPr bwMode="auto">
        <a:xfrm>
          <a:off x="202565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842</xdr:row>
      <xdr:rowOff>0</xdr:rowOff>
    </xdr:from>
    <xdr:to>
      <xdr:col>2</xdr:col>
      <xdr:colOff>304800</xdr:colOff>
      <xdr:row>842</xdr:row>
      <xdr:rowOff>304800</xdr:rowOff>
    </xdr:to>
    <xdr:sp macro="" textlink="">
      <xdr:nvSpPr>
        <xdr:cNvPr id="28705" name="AutoShape 5153" descr="https://adas-server.mobiledrivetech.com/polarion/icons/default/enums/type_spike.gif">
          <a:hlinkClick xmlns:r="http://schemas.openxmlformats.org/officeDocument/2006/relationships" r:id="rId1682" tgtFrame="_blank"/>
          <a:extLst>
            <a:ext uri="{FF2B5EF4-FFF2-40B4-BE49-F238E27FC236}">
              <a16:creationId xmlns:a16="http://schemas.microsoft.com/office/drawing/2014/main" id="{BEF8142F-518F-4564-A945-3B8D18FDA4C7}"/>
            </a:ext>
          </a:extLst>
        </xdr:cNvPr>
        <xdr:cNvSpPr>
          <a:spLocks noChangeAspect="1" noChangeArrowheads="1"/>
        </xdr:cNvSpPr>
      </xdr:nvSpPr>
      <xdr:spPr bwMode="auto">
        <a:xfrm>
          <a:off x="265430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842</xdr:row>
      <xdr:rowOff>0</xdr:rowOff>
    </xdr:from>
    <xdr:to>
      <xdr:col>3</xdr:col>
      <xdr:colOff>304800</xdr:colOff>
      <xdr:row>842</xdr:row>
      <xdr:rowOff>304800</xdr:rowOff>
    </xdr:to>
    <xdr:sp macro="" textlink="">
      <xdr:nvSpPr>
        <xdr:cNvPr id="28706" name="AutoShape 5154" descr="https://adas-server.mobiledrivetech.com/polarion/icons/default/enums/type_spike.gif">
          <a:hlinkClick xmlns:r="http://schemas.openxmlformats.org/officeDocument/2006/relationships" r:id="rId1682" tgtFrame="_top"/>
          <a:extLst>
            <a:ext uri="{FF2B5EF4-FFF2-40B4-BE49-F238E27FC236}">
              <a16:creationId xmlns:a16="http://schemas.microsoft.com/office/drawing/2014/main" id="{133CA1B2-0CC3-4B95-9B04-E9A862C6E069}"/>
            </a:ext>
          </a:extLst>
        </xdr:cNvPr>
        <xdr:cNvSpPr>
          <a:spLocks noChangeAspect="1" noChangeArrowheads="1"/>
        </xdr:cNvSpPr>
      </xdr:nvSpPr>
      <xdr:spPr bwMode="auto">
        <a:xfrm>
          <a:off x="5797550" y="548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843</xdr:row>
      <xdr:rowOff>0</xdr:rowOff>
    </xdr:from>
    <xdr:to>
      <xdr:col>0</xdr:col>
      <xdr:colOff>304800</xdr:colOff>
      <xdr:row>843</xdr:row>
      <xdr:rowOff>304800</xdr:rowOff>
    </xdr:to>
    <xdr:sp macro="" textlink="">
      <xdr:nvSpPr>
        <xdr:cNvPr id="28707" name="AutoShape 5155" descr="https://adas-server.mobiledrivetech.com/polarion/ria/images/suspect.gif">
          <a:extLst>
            <a:ext uri="{FF2B5EF4-FFF2-40B4-BE49-F238E27FC236}">
              <a16:creationId xmlns:a16="http://schemas.microsoft.com/office/drawing/2014/main" id="{FFD87B16-E309-4FA0-A172-4F1065D3E5F5}"/>
            </a:ext>
          </a:extLst>
        </xdr:cNvPr>
        <xdr:cNvSpPr>
          <a:spLocks noChangeAspect="1" noChangeArrowheads="1"/>
        </xdr:cNvSpPr>
      </xdr:nvSpPr>
      <xdr:spPr bwMode="auto">
        <a:xfrm>
          <a:off x="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843</xdr:row>
      <xdr:rowOff>0</xdr:rowOff>
    </xdr:from>
    <xdr:to>
      <xdr:col>0</xdr:col>
      <xdr:colOff>615950</xdr:colOff>
      <xdr:row>843</xdr:row>
      <xdr:rowOff>304800</xdr:rowOff>
    </xdr:to>
    <xdr:sp macro="" textlink="">
      <xdr:nvSpPr>
        <xdr:cNvPr id="28708" name="AutoShape 5156">
          <a:extLst>
            <a:ext uri="{FF2B5EF4-FFF2-40B4-BE49-F238E27FC236}">
              <a16:creationId xmlns:a16="http://schemas.microsoft.com/office/drawing/2014/main" id="{BCFEBE82-B1E2-42DB-A3E0-100B7C8ABB7E}"/>
            </a:ext>
          </a:extLst>
        </xdr:cNvPr>
        <xdr:cNvSpPr>
          <a:spLocks noChangeAspect="1" noChangeArrowheads="1"/>
        </xdr:cNvSpPr>
      </xdr:nvSpPr>
      <xdr:spPr bwMode="auto">
        <a:xfrm>
          <a:off x="31115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843</xdr:row>
      <xdr:rowOff>0</xdr:rowOff>
    </xdr:from>
    <xdr:to>
      <xdr:col>0</xdr:col>
      <xdr:colOff>927100</xdr:colOff>
      <xdr:row>843</xdr:row>
      <xdr:rowOff>304800</xdr:rowOff>
    </xdr:to>
    <xdr:sp macro="" textlink="">
      <xdr:nvSpPr>
        <xdr:cNvPr id="28709" name="AutoShape 5157" descr="https://adas-server.mobiledrivetech.com/polarion/icons/default/enums/type_purple_spec.png">
          <a:hlinkClick xmlns:r="http://schemas.openxmlformats.org/officeDocument/2006/relationships" r:id="rId1683" tgtFrame="_blank"/>
          <a:extLst>
            <a:ext uri="{FF2B5EF4-FFF2-40B4-BE49-F238E27FC236}">
              <a16:creationId xmlns:a16="http://schemas.microsoft.com/office/drawing/2014/main" id="{A34A9A64-394A-4DCC-8E65-386ADD584B7A}"/>
            </a:ext>
          </a:extLst>
        </xdr:cNvPr>
        <xdr:cNvSpPr>
          <a:spLocks noChangeAspect="1" noChangeArrowheads="1"/>
        </xdr:cNvSpPr>
      </xdr:nvSpPr>
      <xdr:spPr bwMode="auto">
        <a:xfrm>
          <a:off x="62230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843</xdr:row>
      <xdr:rowOff>0</xdr:rowOff>
    </xdr:from>
    <xdr:to>
      <xdr:col>1</xdr:col>
      <xdr:colOff>304800</xdr:colOff>
      <xdr:row>843</xdr:row>
      <xdr:rowOff>304800</xdr:rowOff>
    </xdr:to>
    <xdr:sp macro="" textlink="">
      <xdr:nvSpPr>
        <xdr:cNvPr id="28710" name="AutoShape 5158" descr="https://adas-server.mobiledrivetech.com/polarion/icons/default/enums/type_purple_spec.png">
          <a:hlinkClick xmlns:r="http://schemas.openxmlformats.org/officeDocument/2006/relationships" r:id="rId1683" tgtFrame="_top"/>
          <a:extLst>
            <a:ext uri="{FF2B5EF4-FFF2-40B4-BE49-F238E27FC236}">
              <a16:creationId xmlns:a16="http://schemas.microsoft.com/office/drawing/2014/main" id="{1B80193A-30C8-4764-A939-F9AC0C0DD78A}"/>
            </a:ext>
          </a:extLst>
        </xdr:cNvPr>
        <xdr:cNvSpPr>
          <a:spLocks noChangeAspect="1" noChangeArrowheads="1"/>
        </xdr:cNvSpPr>
      </xdr:nvSpPr>
      <xdr:spPr bwMode="auto">
        <a:xfrm>
          <a:off x="202565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843</xdr:row>
      <xdr:rowOff>0</xdr:rowOff>
    </xdr:from>
    <xdr:to>
      <xdr:col>2</xdr:col>
      <xdr:colOff>304800</xdr:colOff>
      <xdr:row>843</xdr:row>
      <xdr:rowOff>304800</xdr:rowOff>
    </xdr:to>
    <xdr:sp macro="" textlink="">
      <xdr:nvSpPr>
        <xdr:cNvPr id="28711" name="AutoShape 5159" descr="https://adas-server.mobiledrivetech.com/polarion/icons/default/enums/type_spike.gif">
          <a:hlinkClick xmlns:r="http://schemas.openxmlformats.org/officeDocument/2006/relationships" r:id="rId1684" tgtFrame="_blank"/>
          <a:extLst>
            <a:ext uri="{FF2B5EF4-FFF2-40B4-BE49-F238E27FC236}">
              <a16:creationId xmlns:a16="http://schemas.microsoft.com/office/drawing/2014/main" id="{1CA51A1C-B20B-477C-BBEB-BFD754475E58}"/>
            </a:ext>
          </a:extLst>
        </xdr:cNvPr>
        <xdr:cNvSpPr>
          <a:spLocks noChangeAspect="1" noChangeArrowheads="1"/>
        </xdr:cNvSpPr>
      </xdr:nvSpPr>
      <xdr:spPr bwMode="auto">
        <a:xfrm>
          <a:off x="265430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843</xdr:row>
      <xdr:rowOff>0</xdr:rowOff>
    </xdr:from>
    <xdr:to>
      <xdr:col>3</xdr:col>
      <xdr:colOff>304800</xdr:colOff>
      <xdr:row>843</xdr:row>
      <xdr:rowOff>304800</xdr:rowOff>
    </xdr:to>
    <xdr:sp macro="" textlink="">
      <xdr:nvSpPr>
        <xdr:cNvPr id="28712" name="AutoShape 5160" descr="https://adas-server.mobiledrivetech.com/polarion/icons/default/enums/type_spike.gif">
          <a:hlinkClick xmlns:r="http://schemas.openxmlformats.org/officeDocument/2006/relationships" r:id="rId1684" tgtFrame="_top"/>
          <a:extLst>
            <a:ext uri="{FF2B5EF4-FFF2-40B4-BE49-F238E27FC236}">
              <a16:creationId xmlns:a16="http://schemas.microsoft.com/office/drawing/2014/main" id="{23659902-7FB4-42C9-8DCB-7EDF9AD4AEAA}"/>
            </a:ext>
          </a:extLst>
        </xdr:cNvPr>
        <xdr:cNvSpPr>
          <a:spLocks noChangeAspect="1" noChangeArrowheads="1"/>
        </xdr:cNvSpPr>
      </xdr:nvSpPr>
      <xdr:spPr bwMode="auto">
        <a:xfrm>
          <a:off x="5797550" y="5491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844</xdr:row>
      <xdr:rowOff>0</xdr:rowOff>
    </xdr:from>
    <xdr:to>
      <xdr:col>0</xdr:col>
      <xdr:colOff>304800</xdr:colOff>
      <xdr:row>844</xdr:row>
      <xdr:rowOff>304800</xdr:rowOff>
    </xdr:to>
    <xdr:sp macro="" textlink="">
      <xdr:nvSpPr>
        <xdr:cNvPr id="28713" name="AutoShape 5161" descr="https://adas-server.mobiledrivetech.com/polarion/ria/images/suspect.gif">
          <a:extLst>
            <a:ext uri="{FF2B5EF4-FFF2-40B4-BE49-F238E27FC236}">
              <a16:creationId xmlns:a16="http://schemas.microsoft.com/office/drawing/2014/main" id="{C3A2EB6C-7DF4-476F-A8DF-1E8A3A0CAFD5}"/>
            </a:ext>
          </a:extLst>
        </xdr:cNvPr>
        <xdr:cNvSpPr>
          <a:spLocks noChangeAspect="1" noChangeArrowheads="1"/>
        </xdr:cNvSpPr>
      </xdr:nvSpPr>
      <xdr:spPr bwMode="auto">
        <a:xfrm>
          <a:off x="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844</xdr:row>
      <xdr:rowOff>0</xdr:rowOff>
    </xdr:from>
    <xdr:to>
      <xdr:col>0</xdr:col>
      <xdr:colOff>615950</xdr:colOff>
      <xdr:row>844</xdr:row>
      <xdr:rowOff>304800</xdr:rowOff>
    </xdr:to>
    <xdr:sp macro="" textlink="">
      <xdr:nvSpPr>
        <xdr:cNvPr id="28714" name="AutoShape 5162">
          <a:extLst>
            <a:ext uri="{FF2B5EF4-FFF2-40B4-BE49-F238E27FC236}">
              <a16:creationId xmlns:a16="http://schemas.microsoft.com/office/drawing/2014/main" id="{C09EF331-811E-47C4-AC93-F62EBD6E59FE}"/>
            </a:ext>
          </a:extLst>
        </xdr:cNvPr>
        <xdr:cNvSpPr>
          <a:spLocks noChangeAspect="1" noChangeArrowheads="1"/>
        </xdr:cNvSpPr>
      </xdr:nvSpPr>
      <xdr:spPr bwMode="auto">
        <a:xfrm>
          <a:off x="31115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844</xdr:row>
      <xdr:rowOff>0</xdr:rowOff>
    </xdr:from>
    <xdr:to>
      <xdr:col>0</xdr:col>
      <xdr:colOff>927100</xdr:colOff>
      <xdr:row>844</xdr:row>
      <xdr:rowOff>304800</xdr:rowOff>
    </xdr:to>
    <xdr:sp macro="" textlink="">
      <xdr:nvSpPr>
        <xdr:cNvPr id="28715" name="AutoShape 5163" descr="https://adas-server.mobiledrivetech.com/polarion/icons/default/enums/type_purple_spec.png">
          <a:hlinkClick xmlns:r="http://schemas.openxmlformats.org/officeDocument/2006/relationships" r:id="rId1685" tgtFrame="_blank"/>
          <a:extLst>
            <a:ext uri="{FF2B5EF4-FFF2-40B4-BE49-F238E27FC236}">
              <a16:creationId xmlns:a16="http://schemas.microsoft.com/office/drawing/2014/main" id="{D5F0A768-9E13-4483-BED9-FDF7997CE015}"/>
            </a:ext>
          </a:extLst>
        </xdr:cNvPr>
        <xdr:cNvSpPr>
          <a:spLocks noChangeAspect="1" noChangeArrowheads="1"/>
        </xdr:cNvSpPr>
      </xdr:nvSpPr>
      <xdr:spPr bwMode="auto">
        <a:xfrm>
          <a:off x="62230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844</xdr:row>
      <xdr:rowOff>0</xdr:rowOff>
    </xdr:from>
    <xdr:to>
      <xdr:col>1</xdr:col>
      <xdr:colOff>304800</xdr:colOff>
      <xdr:row>844</xdr:row>
      <xdr:rowOff>304800</xdr:rowOff>
    </xdr:to>
    <xdr:sp macro="" textlink="">
      <xdr:nvSpPr>
        <xdr:cNvPr id="28716" name="AutoShape 5164" descr="https://adas-server.mobiledrivetech.com/polarion/icons/default/enums/type_purple_spec.png">
          <a:hlinkClick xmlns:r="http://schemas.openxmlformats.org/officeDocument/2006/relationships" r:id="rId1685" tgtFrame="_top"/>
          <a:extLst>
            <a:ext uri="{FF2B5EF4-FFF2-40B4-BE49-F238E27FC236}">
              <a16:creationId xmlns:a16="http://schemas.microsoft.com/office/drawing/2014/main" id="{EF688364-9763-4AAB-AA98-9E0950F66E4F}"/>
            </a:ext>
          </a:extLst>
        </xdr:cNvPr>
        <xdr:cNvSpPr>
          <a:spLocks noChangeAspect="1" noChangeArrowheads="1"/>
        </xdr:cNvSpPr>
      </xdr:nvSpPr>
      <xdr:spPr bwMode="auto">
        <a:xfrm>
          <a:off x="202565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844</xdr:row>
      <xdr:rowOff>0</xdr:rowOff>
    </xdr:from>
    <xdr:to>
      <xdr:col>2</xdr:col>
      <xdr:colOff>304800</xdr:colOff>
      <xdr:row>844</xdr:row>
      <xdr:rowOff>304800</xdr:rowOff>
    </xdr:to>
    <xdr:sp macro="" textlink="">
      <xdr:nvSpPr>
        <xdr:cNvPr id="28717" name="AutoShape 5165" descr="https://adas-server.mobiledrivetech.com/polarion/icons/default/enums/type_spike.gif">
          <a:hlinkClick xmlns:r="http://schemas.openxmlformats.org/officeDocument/2006/relationships" r:id="rId1686" tgtFrame="_blank"/>
          <a:extLst>
            <a:ext uri="{FF2B5EF4-FFF2-40B4-BE49-F238E27FC236}">
              <a16:creationId xmlns:a16="http://schemas.microsoft.com/office/drawing/2014/main" id="{705B5EF5-2847-4C5D-B200-7288DD093DDE}"/>
            </a:ext>
          </a:extLst>
        </xdr:cNvPr>
        <xdr:cNvSpPr>
          <a:spLocks noChangeAspect="1" noChangeArrowheads="1"/>
        </xdr:cNvSpPr>
      </xdr:nvSpPr>
      <xdr:spPr bwMode="auto">
        <a:xfrm>
          <a:off x="265430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844</xdr:row>
      <xdr:rowOff>0</xdr:rowOff>
    </xdr:from>
    <xdr:to>
      <xdr:col>3</xdr:col>
      <xdr:colOff>304800</xdr:colOff>
      <xdr:row>844</xdr:row>
      <xdr:rowOff>304800</xdr:rowOff>
    </xdr:to>
    <xdr:sp macro="" textlink="">
      <xdr:nvSpPr>
        <xdr:cNvPr id="28718" name="AutoShape 5166" descr="https://adas-server.mobiledrivetech.com/polarion/icons/default/enums/type_spike.gif">
          <a:hlinkClick xmlns:r="http://schemas.openxmlformats.org/officeDocument/2006/relationships" r:id="rId1686" tgtFrame="_top"/>
          <a:extLst>
            <a:ext uri="{FF2B5EF4-FFF2-40B4-BE49-F238E27FC236}">
              <a16:creationId xmlns:a16="http://schemas.microsoft.com/office/drawing/2014/main" id="{A393489D-EA68-4D99-A175-9B357BD0F8D5}"/>
            </a:ext>
          </a:extLst>
        </xdr:cNvPr>
        <xdr:cNvSpPr>
          <a:spLocks noChangeAspect="1" noChangeArrowheads="1"/>
        </xdr:cNvSpPr>
      </xdr:nvSpPr>
      <xdr:spPr bwMode="auto">
        <a:xfrm>
          <a:off x="579755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845</xdr:row>
      <xdr:rowOff>0</xdr:rowOff>
    </xdr:from>
    <xdr:to>
      <xdr:col>0</xdr:col>
      <xdr:colOff>304800</xdr:colOff>
      <xdr:row>845</xdr:row>
      <xdr:rowOff>304800</xdr:rowOff>
    </xdr:to>
    <xdr:sp macro="" textlink="">
      <xdr:nvSpPr>
        <xdr:cNvPr id="28719" name="AutoShape 5167" descr="https://adas-server.mobiledrivetech.com/polarion/ria/images/suspect.gif">
          <a:extLst>
            <a:ext uri="{FF2B5EF4-FFF2-40B4-BE49-F238E27FC236}">
              <a16:creationId xmlns:a16="http://schemas.microsoft.com/office/drawing/2014/main" id="{FB74C2E6-843A-43E0-A2DC-7F63CA65C492}"/>
            </a:ext>
          </a:extLst>
        </xdr:cNvPr>
        <xdr:cNvSpPr>
          <a:spLocks noChangeAspect="1" noChangeArrowheads="1"/>
        </xdr:cNvSpPr>
      </xdr:nvSpPr>
      <xdr:spPr bwMode="auto">
        <a:xfrm>
          <a:off x="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845</xdr:row>
      <xdr:rowOff>0</xdr:rowOff>
    </xdr:from>
    <xdr:to>
      <xdr:col>0</xdr:col>
      <xdr:colOff>615950</xdr:colOff>
      <xdr:row>845</xdr:row>
      <xdr:rowOff>304800</xdr:rowOff>
    </xdr:to>
    <xdr:sp macro="" textlink="">
      <xdr:nvSpPr>
        <xdr:cNvPr id="28720" name="AutoShape 5168">
          <a:extLst>
            <a:ext uri="{FF2B5EF4-FFF2-40B4-BE49-F238E27FC236}">
              <a16:creationId xmlns:a16="http://schemas.microsoft.com/office/drawing/2014/main" id="{018577A2-C6D9-401C-9F57-D18936AD9CB9}"/>
            </a:ext>
          </a:extLst>
        </xdr:cNvPr>
        <xdr:cNvSpPr>
          <a:spLocks noChangeAspect="1" noChangeArrowheads="1"/>
        </xdr:cNvSpPr>
      </xdr:nvSpPr>
      <xdr:spPr bwMode="auto">
        <a:xfrm>
          <a:off x="31115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845</xdr:row>
      <xdr:rowOff>0</xdr:rowOff>
    </xdr:from>
    <xdr:to>
      <xdr:col>0</xdr:col>
      <xdr:colOff>927100</xdr:colOff>
      <xdr:row>845</xdr:row>
      <xdr:rowOff>304800</xdr:rowOff>
    </xdr:to>
    <xdr:sp macro="" textlink="">
      <xdr:nvSpPr>
        <xdr:cNvPr id="28721" name="AutoShape 5169" descr="https://adas-server.mobiledrivetech.com/polarion/icons/default/enums/type_purple_spec.png">
          <a:hlinkClick xmlns:r="http://schemas.openxmlformats.org/officeDocument/2006/relationships" r:id="rId1687" tgtFrame="_blank"/>
          <a:extLst>
            <a:ext uri="{FF2B5EF4-FFF2-40B4-BE49-F238E27FC236}">
              <a16:creationId xmlns:a16="http://schemas.microsoft.com/office/drawing/2014/main" id="{CB91CA22-0E03-4D63-93D4-4A8D79C50AD4}"/>
            </a:ext>
          </a:extLst>
        </xdr:cNvPr>
        <xdr:cNvSpPr>
          <a:spLocks noChangeAspect="1" noChangeArrowheads="1"/>
        </xdr:cNvSpPr>
      </xdr:nvSpPr>
      <xdr:spPr bwMode="auto">
        <a:xfrm>
          <a:off x="62230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845</xdr:row>
      <xdr:rowOff>0</xdr:rowOff>
    </xdr:from>
    <xdr:to>
      <xdr:col>1</xdr:col>
      <xdr:colOff>304800</xdr:colOff>
      <xdr:row>845</xdr:row>
      <xdr:rowOff>304800</xdr:rowOff>
    </xdr:to>
    <xdr:sp macro="" textlink="">
      <xdr:nvSpPr>
        <xdr:cNvPr id="28722" name="AutoShape 5170" descr="https://adas-server.mobiledrivetech.com/polarion/icons/default/enums/type_purple_spec.png">
          <a:hlinkClick xmlns:r="http://schemas.openxmlformats.org/officeDocument/2006/relationships" r:id="rId1687" tgtFrame="_top"/>
          <a:extLst>
            <a:ext uri="{FF2B5EF4-FFF2-40B4-BE49-F238E27FC236}">
              <a16:creationId xmlns:a16="http://schemas.microsoft.com/office/drawing/2014/main" id="{3E6B2A8E-06D3-4492-847F-9D2461387989}"/>
            </a:ext>
          </a:extLst>
        </xdr:cNvPr>
        <xdr:cNvSpPr>
          <a:spLocks noChangeAspect="1" noChangeArrowheads="1"/>
        </xdr:cNvSpPr>
      </xdr:nvSpPr>
      <xdr:spPr bwMode="auto">
        <a:xfrm>
          <a:off x="202565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845</xdr:row>
      <xdr:rowOff>0</xdr:rowOff>
    </xdr:from>
    <xdr:to>
      <xdr:col>2</xdr:col>
      <xdr:colOff>304800</xdr:colOff>
      <xdr:row>845</xdr:row>
      <xdr:rowOff>304800</xdr:rowOff>
    </xdr:to>
    <xdr:sp macro="" textlink="">
      <xdr:nvSpPr>
        <xdr:cNvPr id="28723" name="AutoShape 5171" descr="https://adas-server.mobiledrivetech.com/polarion/icons/default/enums/type_spike.gif">
          <a:hlinkClick xmlns:r="http://schemas.openxmlformats.org/officeDocument/2006/relationships" r:id="rId1688" tgtFrame="_blank"/>
          <a:extLst>
            <a:ext uri="{FF2B5EF4-FFF2-40B4-BE49-F238E27FC236}">
              <a16:creationId xmlns:a16="http://schemas.microsoft.com/office/drawing/2014/main" id="{9C7103F7-A2E6-4F9E-A641-409D4895334A}"/>
            </a:ext>
          </a:extLst>
        </xdr:cNvPr>
        <xdr:cNvSpPr>
          <a:spLocks noChangeAspect="1" noChangeArrowheads="1"/>
        </xdr:cNvSpPr>
      </xdr:nvSpPr>
      <xdr:spPr bwMode="auto">
        <a:xfrm>
          <a:off x="265430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845</xdr:row>
      <xdr:rowOff>0</xdr:rowOff>
    </xdr:from>
    <xdr:to>
      <xdr:col>3</xdr:col>
      <xdr:colOff>304800</xdr:colOff>
      <xdr:row>845</xdr:row>
      <xdr:rowOff>304800</xdr:rowOff>
    </xdr:to>
    <xdr:sp macro="" textlink="">
      <xdr:nvSpPr>
        <xdr:cNvPr id="28724" name="AutoShape 5172" descr="https://adas-server.mobiledrivetech.com/polarion/icons/default/enums/type_spike.gif">
          <a:hlinkClick xmlns:r="http://schemas.openxmlformats.org/officeDocument/2006/relationships" r:id="rId1688" tgtFrame="_top"/>
          <a:extLst>
            <a:ext uri="{FF2B5EF4-FFF2-40B4-BE49-F238E27FC236}">
              <a16:creationId xmlns:a16="http://schemas.microsoft.com/office/drawing/2014/main" id="{693CD070-D8FD-46D8-9394-7FE7EE7DF85A}"/>
            </a:ext>
          </a:extLst>
        </xdr:cNvPr>
        <xdr:cNvSpPr>
          <a:spLocks noChangeAspect="1" noChangeArrowheads="1"/>
        </xdr:cNvSpPr>
      </xdr:nvSpPr>
      <xdr:spPr bwMode="auto">
        <a:xfrm>
          <a:off x="5797550" y="550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846</xdr:row>
      <xdr:rowOff>0</xdr:rowOff>
    </xdr:from>
    <xdr:to>
      <xdr:col>0</xdr:col>
      <xdr:colOff>304800</xdr:colOff>
      <xdr:row>846</xdr:row>
      <xdr:rowOff>304800</xdr:rowOff>
    </xdr:to>
    <xdr:sp macro="" textlink="">
      <xdr:nvSpPr>
        <xdr:cNvPr id="28725" name="AutoShape 5173" descr="https://adas-server.mobiledrivetech.com/polarion/ria/images/suspect.gif">
          <a:extLst>
            <a:ext uri="{FF2B5EF4-FFF2-40B4-BE49-F238E27FC236}">
              <a16:creationId xmlns:a16="http://schemas.microsoft.com/office/drawing/2014/main" id="{1327918E-1723-4480-A827-475FB4FF13D0}"/>
            </a:ext>
          </a:extLst>
        </xdr:cNvPr>
        <xdr:cNvSpPr>
          <a:spLocks noChangeAspect="1" noChangeArrowheads="1"/>
        </xdr:cNvSpPr>
      </xdr:nvSpPr>
      <xdr:spPr bwMode="auto">
        <a:xfrm>
          <a:off x="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846</xdr:row>
      <xdr:rowOff>0</xdr:rowOff>
    </xdr:from>
    <xdr:to>
      <xdr:col>0</xdr:col>
      <xdr:colOff>615950</xdr:colOff>
      <xdr:row>846</xdr:row>
      <xdr:rowOff>304800</xdr:rowOff>
    </xdr:to>
    <xdr:sp macro="" textlink="">
      <xdr:nvSpPr>
        <xdr:cNvPr id="28726" name="AutoShape 5174">
          <a:extLst>
            <a:ext uri="{FF2B5EF4-FFF2-40B4-BE49-F238E27FC236}">
              <a16:creationId xmlns:a16="http://schemas.microsoft.com/office/drawing/2014/main" id="{421B27E3-E5B1-405F-A750-21B54F420BE0}"/>
            </a:ext>
          </a:extLst>
        </xdr:cNvPr>
        <xdr:cNvSpPr>
          <a:spLocks noChangeAspect="1" noChangeArrowheads="1"/>
        </xdr:cNvSpPr>
      </xdr:nvSpPr>
      <xdr:spPr bwMode="auto">
        <a:xfrm>
          <a:off x="31115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846</xdr:row>
      <xdr:rowOff>0</xdr:rowOff>
    </xdr:from>
    <xdr:to>
      <xdr:col>0</xdr:col>
      <xdr:colOff>927100</xdr:colOff>
      <xdr:row>846</xdr:row>
      <xdr:rowOff>304800</xdr:rowOff>
    </xdr:to>
    <xdr:sp macro="" textlink="">
      <xdr:nvSpPr>
        <xdr:cNvPr id="28727" name="AutoShape 5175" descr="https://adas-server.mobiledrivetech.com/polarion/icons/default/enums/type_purple_spec.png">
          <a:hlinkClick xmlns:r="http://schemas.openxmlformats.org/officeDocument/2006/relationships" r:id="rId1689" tgtFrame="_blank"/>
          <a:extLst>
            <a:ext uri="{FF2B5EF4-FFF2-40B4-BE49-F238E27FC236}">
              <a16:creationId xmlns:a16="http://schemas.microsoft.com/office/drawing/2014/main" id="{A890D28F-1A66-472A-A49A-7D204152FF96}"/>
            </a:ext>
          </a:extLst>
        </xdr:cNvPr>
        <xdr:cNvSpPr>
          <a:spLocks noChangeAspect="1" noChangeArrowheads="1"/>
        </xdr:cNvSpPr>
      </xdr:nvSpPr>
      <xdr:spPr bwMode="auto">
        <a:xfrm>
          <a:off x="62230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846</xdr:row>
      <xdr:rowOff>0</xdr:rowOff>
    </xdr:from>
    <xdr:to>
      <xdr:col>1</xdr:col>
      <xdr:colOff>304800</xdr:colOff>
      <xdr:row>846</xdr:row>
      <xdr:rowOff>304800</xdr:rowOff>
    </xdr:to>
    <xdr:sp macro="" textlink="">
      <xdr:nvSpPr>
        <xdr:cNvPr id="28728" name="AutoShape 5176" descr="https://adas-server.mobiledrivetech.com/polarion/icons/default/enums/type_purple_spec.png">
          <a:hlinkClick xmlns:r="http://schemas.openxmlformats.org/officeDocument/2006/relationships" r:id="rId1689" tgtFrame="_top"/>
          <a:extLst>
            <a:ext uri="{FF2B5EF4-FFF2-40B4-BE49-F238E27FC236}">
              <a16:creationId xmlns:a16="http://schemas.microsoft.com/office/drawing/2014/main" id="{92DA62FF-B10F-4FEB-A1A2-B7B0A9A6421F}"/>
            </a:ext>
          </a:extLst>
        </xdr:cNvPr>
        <xdr:cNvSpPr>
          <a:spLocks noChangeAspect="1" noChangeArrowheads="1"/>
        </xdr:cNvSpPr>
      </xdr:nvSpPr>
      <xdr:spPr bwMode="auto">
        <a:xfrm>
          <a:off x="202565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846</xdr:row>
      <xdr:rowOff>0</xdr:rowOff>
    </xdr:from>
    <xdr:to>
      <xdr:col>2</xdr:col>
      <xdr:colOff>304800</xdr:colOff>
      <xdr:row>846</xdr:row>
      <xdr:rowOff>304800</xdr:rowOff>
    </xdr:to>
    <xdr:sp macro="" textlink="">
      <xdr:nvSpPr>
        <xdr:cNvPr id="28729" name="AutoShape 5177" descr="https://adas-server.mobiledrivetech.com/polarion/icons/default/enums/type_spike.gif">
          <a:hlinkClick xmlns:r="http://schemas.openxmlformats.org/officeDocument/2006/relationships" r:id="rId1690" tgtFrame="_blank"/>
          <a:extLst>
            <a:ext uri="{FF2B5EF4-FFF2-40B4-BE49-F238E27FC236}">
              <a16:creationId xmlns:a16="http://schemas.microsoft.com/office/drawing/2014/main" id="{ABDCBA51-AC85-4ABA-AAC2-70888534F0EB}"/>
            </a:ext>
          </a:extLst>
        </xdr:cNvPr>
        <xdr:cNvSpPr>
          <a:spLocks noChangeAspect="1" noChangeArrowheads="1"/>
        </xdr:cNvSpPr>
      </xdr:nvSpPr>
      <xdr:spPr bwMode="auto">
        <a:xfrm>
          <a:off x="265430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846</xdr:row>
      <xdr:rowOff>0</xdr:rowOff>
    </xdr:from>
    <xdr:to>
      <xdr:col>3</xdr:col>
      <xdr:colOff>304800</xdr:colOff>
      <xdr:row>846</xdr:row>
      <xdr:rowOff>304800</xdr:rowOff>
    </xdr:to>
    <xdr:sp macro="" textlink="">
      <xdr:nvSpPr>
        <xdr:cNvPr id="28730" name="AutoShape 5178" descr="https://adas-server.mobiledrivetech.com/polarion/icons/default/enums/type_spike.gif">
          <a:hlinkClick xmlns:r="http://schemas.openxmlformats.org/officeDocument/2006/relationships" r:id="rId1690" tgtFrame="_top"/>
          <a:extLst>
            <a:ext uri="{FF2B5EF4-FFF2-40B4-BE49-F238E27FC236}">
              <a16:creationId xmlns:a16="http://schemas.microsoft.com/office/drawing/2014/main" id="{102FE695-8C9D-4412-88D7-8187A2D9AA5F}"/>
            </a:ext>
          </a:extLst>
        </xdr:cNvPr>
        <xdr:cNvSpPr>
          <a:spLocks noChangeAspect="1" noChangeArrowheads="1"/>
        </xdr:cNvSpPr>
      </xdr:nvSpPr>
      <xdr:spPr bwMode="auto">
        <a:xfrm>
          <a:off x="5797550" y="5510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847</xdr:row>
      <xdr:rowOff>0</xdr:rowOff>
    </xdr:from>
    <xdr:to>
      <xdr:col>0</xdr:col>
      <xdr:colOff>304800</xdr:colOff>
      <xdr:row>847</xdr:row>
      <xdr:rowOff>304800</xdr:rowOff>
    </xdr:to>
    <xdr:sp macro="" textlink="">
      <xdr:nvSpPr>
        <xdr:cNvPr id="28731" name="AutoShape 5179" descr="https://adas-server.mobiledrivetech.com/polarion/ria/images/suspect.gif">
          <a:extLst>
            <a:ext uri="{FF2B5EF4-FFF2-40B4-BE49-F238E27FC236}">
              <a16:creationId xmlns:a16="http://schemas.microsoft.com/office/drawing/2014/main" id="{2B85527D-FF1A-4A23-B18F-F6A30CC9F67E}"/>
            </a:ext>
          </a:extLst>
        </xdr:cNvPr>
        <xdr:cNvSpPr>
          <a:spLocks noChangeAspect="1" noChangeArrowheads="1"/>
        </xdr:cNvSpPr>
      </xdr:nvSpPr>
      <xdr:spPr bwMode="auto">
        <a:xfrm>
          <a:off x="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847</xdr:row>
      <xdr:rowOff>0</xdr:rowOff>
    </xdr:from>
    <xdr:to>
      <xdr:col>0</xdr:col>
      <xdr:colOff>615950</xdr:colOff>
      <xdr:row>847</xdr:row>
      <xdr:rowOff>304800</xdr:rowOff>
    </xdr:to>
    <xdr:sp macro="" textlink="">
      <xdr:nvSpPr>
        <xdr:cNvPr id="28732" name="AutoShape 5180">
          <a:extLst>
            <a:ext uri="{FF2B5EF4-FFF2-40B4-BE49-F238E27FC236}">
              <a16:creationId xmlns:a16="http://schemas.microsoft.com/office/drawing/2014/main" id="{6D7D1F71-B80F-498A-91CE-814A4925C025}"/>
            </a:ext>
          </a:extLst>
        </xdr:cNvPr>
        <xdr:cNvSpPr>
          <a:spLocks noChangeAspect="1" noChangeArrowheads="1"/>
        </xdr:cNvSpPr>
      </xdr:nvSpPr>
      <xdr:spPr bwMode="auto">
        <a:xfrm>
          <a:off x="31115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847</xdr:row>
      <xdr:rowOff>0</xdr:rowOff>
    </xdr:from>
    <xdr:to>
      <xdr:col>0</xdr:col>
      <xdr:colOff>927100</xdr:colOff>
      <xdr:row>847</xdr:row>
      <xdr:rowOff>304800</xdr:rowOff>
    </xdr:to>
    <xdr:sp macro="" textlink="">
      <xdr:nvSpPr>
        <xdr:cNvPr id="28733" name="AutoShape 5181" descr="https://adas-server.mobiledrivetech.com/polarion/icons/default/enums/type_purple_spec.png">
          <a:hlinkClick xmlns:r="http://schemas.openxmlformats.org/officeDocument/2006/relationships" r:id="rId1691" tgtFrame="_blank"/>
          <a:extLst>
            <a:ext uri="{FF2B5EF4-FFF2-40B4-BE49-F238E27FC236}">
              <a16:creationId xmlns:a16="http://schemas.microsoft.com/office/drawing/2014/main" id="{AD21865A-7316-4939-9BCF-3274A6F06193}"/>
            </a:ext>
          </a:extLst>
        </xdr:cNvPr>
        <xdr:cNvSpPr>
          <a:spLocks noChangeAspect="1" noChangeArrowheads="1"/>
        </xdr:cNvSpPr>
      </xdr:nvSpPr>
      <xdr:spPr bwMode="auto">
        <a:xfrm>
          <a:off x="62230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847</xdr:row>
      <xdr:rowOff>0</xdr:rowOff>
    </xdr:from>
    <xdr:to>
      <xdr:col>1</xdr:col>
      <xdr:colOff>304800</xdr:colOff>
      <xdr:row>847</xdr:row>
      <xdr:rowOff>304800</xdr:rowOff>
    </xdr:to>
    <xdr:sp macro="" textlink="">
      <xdr:nvSpPr>
        <xdr:cNvPr id="28734" name="AutoShape 5182" descr="https://adas-server.mobiledrivetech.com/polarion/icons/default/enums/type_purple_spec.png">
          <a:hlinkClick xmlns:r="http://schemas.openxmlformats.org/officeDocument/2006/relationships" r:id="rId1691" tgtFrame="_top"/>
          <a:extLst>
            <a:ext uri="{FF2B5EF4-FFF2-40B4-BE49-F238E27FC236}">
              <a16:creationId xmlns:a16="http://schemas.microsoft.com/office/drawing/2014/main" id="{B127C6B7-665F-4457-96B7-A4EC3FCBC489}"/>
            </a:ext>
          </a:extLst>
        </xdr:cNvPr>
        <xdr:cNvSpPr>
          <a:spLocks noChangeAspect="1" noChangeArrowheads="1"/>
        </xdr:cNvSpPr>
      </xdr:nvSpPr>
      <xdr:spPr bwMode="auto">
        <a:xfrm>
          <a:off x="202565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847</xdr:row>
      <xdr:rowOff>0</xdr:rowOff>
    </xdr:from>
    <xdr:to>
      <xdr:col>2</xdr:col>
      <xdr:colOff>304800</xdr:colOff>
      <xdr:row>847</xdr:row>
      <xdr:rowOff>304800</xdr:rowOff>
    </xdr:to>
    <xdr:sp macro="" textlink="">
      <xdr:nvSpPr>
        <xdr:cNvPr id="28735" name="AutoShape 5183" descr="https://adas-server.mobiledrivetech.com/polarion/icons/default/enums/type_spike.gif">
          <a:hlinkClick xmlns:r="http://schemas.openxmlformats.org/officeDocument/2006/relationships" r:id="rId1692" tgtFrame="_blank"/>
          <a:extLst>
            <a:ext uri="{FF2B5EF4-FFF2-40B4-BE49-F238E27FC236}">
              <a16:creationId xmlns:a16="http://schemas.microsoft.com/office/drawing/2014/main" id="{B706A425-8458-4E0D-A2A4-2044D15406F0}"/>
            </a:ext>
          </a:extLst>
        </xdr:cNvPr>
        <xdr:cNvSpPr>
          <a:spLocks noChangeAspect="1" noChangeArrowheads="1"/>
        </xdr:cNvSpPr>
      </xdr:nvSpPr>
      <xdr:spPr bwMode="auto">
        <a:xfrm>
          <a:off x="265430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847</xdr:row>
      <xdr:rowOff>0</xdr:rowOff>
    </xdr:from>
    <xdr:to>
      <xdr:col>3</xdr:col>
      <xdr:colOff>304800</xdr:colOff>
      <xdr:row>847</xdr:row>
      <xdr:rowOff>304800</xdr:rowOff>
    </xdr:to>
    <xdr:sp macro="" textlink="">
      <xdr:nvSpPr>
        <xdr:cNvPr id="28736" name="AutoShape 5184" descr="https://adas-server.mobiledrivetech.com/polarion/icons/default/enums/type_spike.gif">
          <a:hlinkClick xmlns:r="http://schemas.openxmlformats.org/officeDocument/2006/relationships" r:id="rId1692" tgtFrame="_top"/>
          <a:extLst>
            <a:ext uri="{FF2B5EF4-FFF2-40B4-BE49-F238E27FC236}">
              <a16:creationId xmlns:a16="http://schemas.microsoft.com/office/drawing/2014/main" id="{B4414A19-B7C7-4614-92D5-482C0C8702BF}"/>
            </a:ext>
          </a:extLst>
        </xdr:cNvPr>
        <xdr:cNvSpPr>
          <a:spLocks noChangeAspect="1" noChangeArrowheads="1"/>
        </xdr:cNvSpPr>
      </xdr:nvSpPr>
      <xdr:spPr bwMode="auto">
        <a:xfrm>
          <a:off x="5797550" y="5517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848</xdr:row>
      <xdr:rowOff>0</xdr:rowOff>
    </xdr:from>
    <xdr:to>
      <xdr:col>0</xdr:col>
      <xdr:colOff>304800</xdr:colOff>
      <xdr:row>848</xdr:row>
      <xdr:rowOff>304800</xdr:rowOff>
    </xdr:to>
    <xdr:sp macro="" textlink="">
      <xdr:nvSpPr>
        <xdr:cNvPr id="28737" name="AutoShape 5185" descr="https://adas-server.mobiledrivetech.com/polarion/ria/images/suspect.gif">
          <a:extLst>
            <a:ext uri="{FF2B5EF4-FFF2-40B4-BE49-F238E27FC236}">
              <a16:creationId xmlns:a16="http://schemas.microsoft.com/office/drawing/2014/main" id="{CE75E09F-F262-40C7-AFD1-840B6BC95388}"/>
            </a:ext>
          </a:extLst>
        </xdr:cNvPr>
        <xdr:cNvSpPr>
          <a:spLocks noChangeAspect="1" noChangeArrowheads="1"/>
        </xdr:cNvSpPr>
      </xdr:nvSpPr>
      <xdr:spPr bwMode="auto">
        <a:xfrm>
          <a:off x="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848</xdr:row>
      <xdr:rowOff>0</xdr:rowOff>
    </xdr:from>
    <xdr:to>
      <xdr:col>0</xdr:col>
      <xdr:colOff>615950</xdr:colOff>
      <xdr:row>848</xdr:row>
      <xdr:rowOff>304800</xdr:rowOff>
    </xdr:to>
    <xdr:sp macro="" textlink="">
      <xdr:nvSpPr>
        <xdr:cNvPr id="28738" name="AutoShape 5186">
          <a:extLst>
            <a:ext uri="{FF2B5EF4-FFF2-40B4-BE49-F238E27FC236}">
              <a16:creationId xmlns:a16="http://schemas.microsoft.com/office/drawing/2014/main" id="{B8B14FA6-4E8C-4629-82D5-5424943E20DE}"/>
            </a:ext>
          </a:extLst>
        </xdr:cNvPr>
        <xdr:cNvSpPr>
          <a:spLocks noChangeAspect="1" noChangeArrowheads="1"/>
        </xdr:cNvSpPr>
      </xdr:nvSpPr>
      <xdr:spPr bwMode="auto">
        <a:xfrm>
          <a:off x="31115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848</xdr:row>
      <xdr:rowOff>0</xdr:rowOff>
    </xdr:from>
    <xdr:to>
      <xdr:col>0</xdr:col>
      <xdr:colOff>927100</xdr:colOff>
      <xdr:row>848</xdr:row>
      <xdr:rowOff>304800</xdr:rowOff>
    </xdr:to>
    <xdr:sp macro="" textlink="">
      <xdr:nvSpPr>
        <xdr:cNvPr id="28739" name="AutoShape 5187" descr="https://adas-server.mobiledrivetech.com/polarion/icons/default/enums/type_purple_spec.png">
          <a:hlinkClick xmlns:r="http://schemas.openxmlformats.org/officeDocument/2006/relationships" r:id="rId1693" tgtFrame="_blank"/>
          <a:extLst>
            <a:ext uri="{FF2B5EF4-FFF2-40B4-BE49-F238E27FC236}">
              <a16:creationId xmlns:a16="http://schemas.microsoft.com/office/drawing/2014/main" id="{057608EC-8CF0-48C8-AD1F-87F6D69BC49F}"/>
            </a:ext>
          </a:extLst>
        </xdr:cNvPr>
        <xdr:cNvSpPr>
          <a:spLocks noChangeAspect="1" noChangeArrowheads="1"/>
        </xdr:cNvSpPr>
      </xdr:nvSpPr>
      <xdr:spPr bwMode="auto">
        <a:xfrm>
          <a:off x="62230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848</xdr:row>
      <xdr:rowOff>0</xdr:rowOff>
    </xdr:from>
    <xdr:to>
      <xdr:col>1</xdr:col>
      <xdr:colOff>304800</xdr:colOff>
      <xdr:row>848</xdr:row>
      <xdr:rowOff>304800</xdr:rowOff>
    </xdr:to>
    <xdr:sp macro="" textlink="">
      <xdr:nvSpPr>
        <xdr:cNvPr id="28740" name="AutoShape 5188" descr="https://adas-server.mobiledrivetech.com/polarion/icons/default/enums/type_purple_spec.png">
          <a:hlinkClick xmlns:r="http://schemas.openxmlformats.org/officeDocument/2006/relationships" r:id="rId1693" tgtFrame="_top"/>
          <a:extLst>
            <a:ext uri="{FF2B5EF4-FFF2-40B4-BE49-F238E27FC236}">
              <a16:creationId xmlns:a16="http://schemas.microsoft.com/office/drawing/2014/main" id="{9B5EF0F1-FDE8-414B-8821-575759E58072}"/>
            </a:ext>
          </a:extLst>
        </xdr:cNvPr>
        <xdr:cNvSpPr>
          <a:spLocks noChangeAspect="1" noChangeArrowheads="1"/>
        </xdr:cNvSpPr>
      </xdr:nvSpPr>
      <xdr:spPr bwMode="auto">
        <a:xfrm>
          <a:off x="202565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848</xdr:row>
      <xdr:rowOff>0</xdr:rowOff>
    </xdr:from>
    <xdr:to>
      <xdr:col>2</xdr:col>
      <xdr:colOff>304800</xdr:colOff>
      <xdr:row>848</xdr:row>
      <xdr:rowOff>304800</xdr:rowOff>
    </xdr:to>
    <xdr:sp macro="" textlink="">
      <xdr:nvSpPr>
        <xdr:cNvPr id="28741" name="AutoShape 5189" descr="https://adas-server.mobiledrivetech.com/polarion/ria/images/suspect.gif">
          <a:extLst>
            <a:ext uri="{FF2B5EF4-FFF2-40B4-BE49-F238E27FC236}">
              <a16:creationId xmlns:a16="http://schemas.microsoft.com/office/drawing/2014/main" id="{BDB89664-8D7E-436B-9837-CD2869D4DC38}"/>
            </a:ext>
          </a:extLst>
        </xdr:cNvPr>
        <xdr:cNvSpPr>
          <a:spLocks noChangeAspect="1" noChangeArrowheads="1"/>
        </xdr:cNvSpPr>
      </xdr:nvSpPr>
      <xdr:spPr bwMode="auto">
        <a:xfrm>
          <a:off x="265430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848</xdr:row>
      <xdr:rowOff>0</xdr:rowOff>
    </xdr:from>
    <xdr:to>
      <xdr:col>2</xdr:col>
      <xdr:colOff>615950</xdr:colOff>
      <xdr:row>848</xdr:row>
      <xdr:rowOff>304800</xdr:rowOff>
    </xdr:to>
    <xdr:sp macro="" textlink="">
      <xdr:nvSpPr>
        <xdr:cNvPr id="28742" name="AutoShape 5190">
          <a:extLst>
            <a:ext uri="{FF2B5EF4-FFF2-40B4-BE49-F238E27FC236}">
              <a16:creationId xmlns:a16="http://schemas.microsoft.com/office/drawing/2014/main" id="{A5EF685C-2E22-4874-A3C0-63F4B86B9448}"/>
            </a:ext>
          </a:extLst>
        </xdr:cNvPr>
        <xdr:cNvSpPr>
          <a:spLocks noChangeAspect="1" noChangeArrowheads="1"/>
        </xdr:cNvSpPr>
      </xdr:nvSpPr>
      <xdr:spPr bwMode="auto">
        <a:xfrm>
          <a:off x="296545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848</xdr:row>
      <xdr:rowOff>0</xdr:rowOff>
    </xdr:from>
    <xdr:to>
      <xdr:col>2</xdr:col>
      <xdr:colOff>927100</xdr:colOff>
      <xdr:row>848</xdr:row>
      <xdr:rowOff>304800</xdr:rowOff>
    </xdr:to>
    <xdr:sp macro="" textlink="">
      <xdr:nvSpPr>
        <xdr:cNvPr id="28743" name="AutoShape 5191" descr="https://adas-server.mobiledrivetech.com/polarion/icons/default/enums/type_spike.gif">
          <a:hlinkClick xmlns:r="http://schemas.openxmlformats.org/officeDocument/2006/relationships" r:id="rId1694" tgtFrame="_blank"/>
          <a:extLst>
            <a:ext uri="{FF2B5EF4-FFF2-40B4-BE49-F238E27FC236}">
              <a16:creationId xmlns:a16="http://schemas.microsoft.com/office/drawing/2014/main" id="{59DFA546-BE04-466C-BAF3-0856C673E9BB}"/>
            </a:ext>
          </a:extLst>
        </xdr:cNvPr>
        <xdr:cNvSpPr>
          <a:spLocks noChangeAspect="1" noChangeArrowheads="1"/>
        </xdr:cNvSpPr>
      </xdr:nvSpPr>
      <xdr:spPr bwMode="auto">
        <a:xfrm>
          <a:off x="327660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848</xdr:row>
      <xdr:rowOff>0</xdr:rowOff>
    </xdr:from>
    <xdr:to>
      <xdr:col>3</xdr:col>
      <xdr:colOff>304800</xdr:colOff>
      <xdr:row>848</xdr:row>
      <xdr:rowOff>304800</xdr:rowOff>
    </xdr:to>
    <xdr:sp macro="" textlink="">
      <xdr:nvSpPr>
        <xdr:cNvPr id="28744" name="AutoShape 5192" descr="https://adas-server.mobiledrivetech.com/polarion/icons/default/enums/type_spike.gif">
          <a:hlinkClick xmlns:r="http://schemas.openxmlformats.org/officeDocument/2006/relationships" r:id="rId1694" tgtFrame="_top"/>
          <a:extLst>
            <a:ext uri="{FF2B5EF4-FFF2-40B4-BE49-F238E27FC236}">
              <a16:creationId xmlns:a16="http://schemas.microsoft.com/office/drawing/2014/main" id="{077714EA-1669-4FF1-AF8F-56ED0EA24577}"/>
            </a:ext>
          </a:extLst>
        </xdr:cNvPr>
        <xdr:cNvSpPr>
          <a:spLocks noChangeAspect="1" noChangeArrowheads="1"/>
        </xdr:cNvSpPr>
      </xdr:nvSpPr>
      <xdr:spPr bwMode="auto">
        <a:xfrm>
          <a:off x="5797550" y="552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849</xdr:row>
      <xdr:rowOff>0</xdr:rowOff>
    </xdr:from>
    <xdr:to>
      <xdr:col>0</xdr:col>
      <xdr:colOff>304800</xdr:colOff>
      <xdr:row>849</xdr:row>
      <xdr:rowOff>304800</xdr:rowOff>
    </xdr:to>
    <xdr:sp macro="" textlink="">
      <xdr:nvSpPr>
        <xdr:cNvPr id="28745" name="AutoShape 5193" descr="https://adas-server.mobiledrivetech.com/polarion/ria/images/suspect.gif">
          <a:extLst>
            <a:ext uri="{FF2B5EF4-FFF2-40B4-BE49-F238E27FC236}">
              <a16:creationId xmlns:a16="http://schemas.microsoft.com/office/drawing/2014/main" id="{3B62B21C-C1D1-41DB-8D0D-368E09A14808}"/>
            </a:ext>
          </a:extLst>
        </xdr:cNvPr>
        <xdr:cNvSpPr>
          <a:spLocks noChangeAspect="1" noChangeArrowheads="1"/>
        </xdr:cNvSpPr>
      </xdr:nvSpPr>
      <xdr:spPr bwMode="auto">
        <a:xfrm>
          <a:off x="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849</xdr:row>
      <xdr:rowOff>0</xdr:rowOff>
    </xdr:from>
    <xdr:to>
      <xdr:col>0</xdr:col>
      <xdr:colOff>615950</xdr:colOff>
      <xdr:row>849</xdr:row>
      <xdr:rowOff>304800</xdr:rowOff>
    </xdr:to>
    <xdr:sp macro="" textlink="">
      <xdr:nvSpPr>
        <xdr:cNvPr id="28746" name="AutoShape 5194">
          <a:extLst>
            <a:ext uri="{FF2B5EF4-FFF2-40B4-BE49-F238E27FC236}">
              <a16:creationId xmlns:a16="http://schemas.microsoft.com/office/drawing/2014/main" id="{5FE562EF-5BC3-4525-B54B-C1CDD197ACBF}"/>
            </a:ext>
          </a:extLst>
        </xdr:cNvPr>
        <xdr:cNvSpPr>
          <a:spLocks noChangeAspect="1" noChangeArrowheads="1"/>
        </xdr:cNvSpPr>
      </xdr:nvSpPr>
      <xdr:spPr bwMode="auto">
        <a:xfrm>
          <a:off x="31115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849</xdr:row>
      <xdr:rowOff>0</xdr:rowOff>
    </xdr:from>
    <xdr:to>
      <xdr:col>0</xdr:col>
      <xdr:colOff>927100</xdr:colOff>
      <xdr:row>849</xdr:row>
      <xdr:rowOff>304800</xdr:rowOff>
    </xdr:to>
    <xdr:sp macro="" textlink="">
      <xdr:nvSpPr>
        <xdr:cNvPr id="28747" name="AutoShape 5195" descr="https://adas-server.mobiledrivetech.com/polarion/icons/default/enums/type_purple_spec.png">
          <a:hlinkClick xmlns:r="http://schemas.openxmlformats.org/officeDocument/2006/relationships" r:id="rId1695" tgtFrame="_blank"/>
          <a:extLst>
            <a:ext uri="{FF2B5EF4-FFF2-40B4-BE49-F238E27FC236}">
              <a16:creationId xmlns:a16="http://schemas.microsoft.com/office/drawing/2014/main" id="{2D210B4D-14B2-4269-8096-44194EFA48CF}"/>
            </a:ext>
          </a:extLst>
        </xdr:cNvPr>
        <xdr:cNvSpPr>
          <a:spLocks noChangeAspect="1" noChangeArrowheads="1"/>
        </xdr:cNvSpPr>
      </xdr:nvSpPr>
      <xdr:spPr bwMode="auto">
        <a:xfrm>
          <a:off x="62230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849</xdr:row>
      <xdr:rowOff>0</xdr:rowOff>
    </xdr:from>
    <xdr:to>
      <xdr:col>1</xdr:col>
      <xdr:colOff>304800</xdr:colOff>
      <xdr:row>849</xdr:row>
      <xdr:rowOff>304800</xdr:rowOff>
    </xdr:to>
    <xdr:sp macro="" textlink="">
      <xdr:nvSpPr>
        <xdr:cNvPr id="28748" name="AutoShape 5196" descr="https://adas-server.mobiledrivetech.com/polarion/icons/default/enums/type_purple_spec.png">
          <a:hlinkClick xmlns:r="http://schemas.openxmlformats.org/officeDocument/2006/relationships" r:id="rId1695" tgtFrame="_top"/>
          <a:extLst>
            <a:ext uri="{FF2B5EF4-FFF2-40B4-BE49-F238E27FC236}">
              <a16:creationId xmlns:a16="http://schemas.microsoft.com/office/drawing/2014/main" id="{CFB07CA6-0BD7-45BA-8872-BABDE8D98F7D}"/>
            </a:ext>
          </a:extLst>
        </xdr:cNvPr>
        <xdr:cNvSpPr>
          <a:spLocks noChangeAspect="1" noChangeArrowheads="1"/>
        </xdr:cNvSpPr>
      </xdr:nvSpPr>
      <xdr:spPr bwMode="auto">
        <a:xfrm>
          <a:off x="202565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849</xdr:row>
      <xdr:rowOff>0</xdr:rowOff>
    </xdr:from>
    <xdr:to>
      <xdr:col>2</xdr:col>
      <xdr:colOff>304800</xdr:colOff>
      <xdr:row>849</xdr:row>
      <xdr:rowOff>304800</xdr:rowOff>
    </xdr:to>
    <xdr:sp macro="" textlink="">
      <xdr:nvSpPr>
        <xdr:cNvPr id="28749" name="AutoShape 5197" descr="https://adas-server.mobiledrivetech.com/polarion/ria/images/suspect.gif">
          <a:extLst>
            <a:ext uri="{FF2B5EF4-FFF2-40B4-BE49-F238E27FC236}">
              <a16:creationId xmlns:a16="http://schemas.microsoft.com/office/drawing/2014/main" id="{0A7FD913-A4FE-47B6-A8EF-6281D933359A}"/>
            </a:ext>
          </a:extLst>
        </xdr:cNvPr>
        <xdr:cNvSpPr>
          <a:spLocks noChangeAspect="1" noChangeArrowheads="1"/>
        </xdr:cNvSpPr>
      </xdr:nvSpPr>
      <xdr:spPr bwMode="auto">
        <a:xfrm>
          <a:off x="265430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849</xdr:row>
      <xdr:rowOff>0</xdr:rowOff>
    </xdr:from>
    <xdr:to>
      <xdr:col>2</xdr:col>
      <xdr:colOff>615950</xdr:colOff>
      <xdr:row>849</xdr:row>
      <xdr:rowOff>304800</xdr:rowOff>
    </xdr:to>
    <xdr:sp macro="" textlink="">
      <xdr:nvSpPr>
        <xdr:cNvPr id="28750" name="AutoShape 5198">
          <a:extLst>
            <a:ext uri="{FF2B5EF4-FFF2-40B4-BE49-F238E27FC236}">
              <a16:creationId xmlns:a16="http://schemas.microsoft.com/office/drawing/2014/main" id="{4FCCBCB8-3EDC-44ED-81AF-2EFD097D7689}"/>
            </a:ext>
          </a:extLst>
        </xdr:cNvPr>
        <xdr:cNvSpPr>
          <a:spLocks noChangeAspect="1" noChangeArrowheads="1"/>
        </xdr:cNvSpPr>
      </xdr:nvSpPr>
      <xdr:spPr bwMode="auto">
        <a:xfrm>
          <a:off x="296545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849</xdr:row>
      <xdr:rowOff>0</xdr:rowOff>
    </xdr:from>
    <xdr:to>
      <xdr:col>2</xdr:col>
      <xdr:colOff>927100</xdr:colOff>
      <xdr:row>849</xdr:row>
      <xdr:rowOff>304800</xdr:rowOff>
    </xdr:to>
    <xdr:sp macro="" textlink="">
      <xdr:nvSpPr>
        <xdr:cNvPr id="28751" name="AutoShape 5199" descr="https://adas-server.mobiledrivetech.com/polarion/icons/default/enums/type_spike.gif">
          <a:hlinkClick xmlns:r="http://schemas.openxmlformats.org/officeDocument/2006/relationships" r:id="rId1696" tgtFrame="_blank"/>
          <a:extLst>
            <a:ext uri="{FF2B5EF4-FFF2-40B4-BE49-F238E27FC236}">
              <a16:creationId xmlns:a16="http://schemas.microsoft.com/office/drawing/2014/main" id="{9D8DCE06-964A-4FE3-9770-36AC9D65C305}"/>
            </a:ext>
          </a:extLst>
        </xdr:cNvPr>
        <xdr:cNvSpPr>
          <a:spLocks noChangeAspect="1" noChangeArrowheads="1"/>
        </xdr:cNvSpPr>
      </xdr:nvSpPr>
      <xdr:spPr bwMode="auto">
        <a:xfrm>
          <a:off x="327660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849</xdr:row>
      <xdr:rowOff>0</xdr:rowOff>
    </xdr:from>
    <xdr:to>
      <xdr:col>3</xdr:col>
      <xdr:colOff>304800</xdr:colOff>
      <xdr:row>849</xdr:row>
      <xdr:rowOff>304800</xdr:rowOff>
    </xdr:to>
    <xdr:sp macro="" textlink="">
      <xdr:nvSpPr>
        <xdr:cNvPr id="28752" name="AutoShape 5200" descr="https://adas-server.mobiledrivetech.com/polarion/icons/default/enums/type_spike.gif">
          <a:hlinkClick xmlns:r="http://schemas.openxmlformats.org/officeDocument/2006/relationships" r:id="rId1696" tgtFrame="_top"/>
          <a:extLst>
            <a:ext uri="{FF2B5EF4-FFF2-40B4-BE49-F238E27FC236}">
              <a16:creationId xmlns:a16="http://schemas.microsoft.com/office/drawing/2014/main" id="{DA2A32B4-9744-4319-865A-247582457FA8}"/>
            </a:ext>
          </a:extLst>
        </xdr:cNvPr>
        <xdr:cNvSpPr>
          <a:spLocks noChangeAspect="1" noChangeArrowheads="1"/>
        </xdr:cNvSpPr>
      </xdr:nvSpPr>
      <xdr:spPr bwMode="auto">
        <a:xfrm>
          <a:off x="5797550" y="5530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850</xdr:row>
      <xdr:rowOff>0</xdr:rowOff>
    </xdr:from>
    <xdr:to>
      <xdr:col>0</xdr:col>
      <xdr:colOff>304800</xdr:colOff>
      <xdr:row>850</xdr:row>
      <xdr:rowOff>304800</xdr:rowOff>
    </xdr:to>
    <xdr:sp macro="" textlink="">
      <xdr:nvSpPr>
        <xdr:cNvPr id="28753" name="AutoShape 5201" descr="https://adas-server.mobiledrivetech.com/polarion/ria/images/suspect.gif">
          <a:extLst>
            <a:ext uri="{FF2B5EF4-FFF2-40B4-BE49-F238E27FC236}">
              <a16:creationId xmlns:a16="http://schemas.microsoft.com/office/drawing/2014/main" id="{D967F12C-268A-4B3A-80BB-0C3F81828D9B}"/>
            </a:ext>
          </a:extLst>
        </xdr:cNvPr>
        <xdr:cNvSpPr>
          <a:spLocks noChangeAspect="1" noChangeArrowheads="1"/>
        </xdr:cNvSpPr>
      </xdr:nvSpPr>
      <xdr:spPr bwMode="auto">
        <a:xfrm>
          <a:off x="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850</xdr:row>
      <xdr:rowOff>0</xdr:rowOff>
    </xdr:from>
    <xdr:to>
      <xdr:col>0</xdr:col>
      <xdr:colOff>615950</xdr:colOff>
      <xdr:row>850</xdr:row>
      <xdr:rowOff>304800</xdr:rowOff>
    </xdr:to>
    <xdr:sp macro="" textlink="">
      <xdr:nvSpPr>
        <xdr:cNvPr id="28754" name="AutoShape 5202">
          <a:extLst>
            <a:ext uri="{FF2B5EF4-FFF2-40B4-BE49-F238E27FC236}">
              <a16:creationId xmlns:a16="http://schemas.microsoft.com/office/drawing/2014/main" id="{B6F24CEF-CE27-4CF5-942A-D524BCB55031}"/>
            </a:ext>
          </a:extLst>
        </xdr:cNvPr>
        <xdr:cNvSpPr>
          <a:spLocks noChangeAspect="1" noChangeArrowheads="1"/>
        </xdr:cNvSpPr>
      </xdr:nvSpPr>
      <xdr:spPr bwMode="auto">
        <a:xfrm>
          <a:off x="31115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850</xdr:row>
      <xdr:rowOff>0</xdr:rowOff>
    </xdr:from>
    <xdr:to>
      <xdr:col>0</xdr:col>
      <xdr:colOff>927100</xdr:colOff>
      <xdr:row>850</xdr:row>
      <xdr:rowOff>304800</xdr:rowOff>
    </xdr:to>
    <xdr:sp macro="" textlink="">
      <xdr:nvSpPr>
        <xdr:cNvPr id="28755" name="AutoShape 5203" descr="https://adas-server.mobiledrivetech.com/polarion/icons/default/enums/type_purple_spec.png">
          <a:hlinkClick xmlns:r="http://schemas.openxmlformats.org/officeDocument/2006/relationships" r:id="rId1697" tgtFrame="_blank"/>
          <a:extLst>
            <a:ext uri="{FF2B5EF4-FFF2-40B4-BE49-F238E27FC236}">
              <a16:creationId xmlns:a16="http://schemas.microsoft.com/office/drawing/2014/main" id="{AA325A21-CBD5-4FB8-BA5C-46372FBC8FB0}"/>
            </a:ext>
          </a:extLst>
        </xdr:cNvPr>
        <xdr:cNvSpPr>
          <a:spLocks noChangeAspect="1" noChangeArrowheads="1"/>
        </xdr:cNvSpPr>
      </xdr:nvSpPr>
      <xdr:spPr bwMode="auto">
        <a:xfrm>
          <a:off x="62230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850</xdr:row>
      <xdr:rowOff>0</xdr:rowOff>
    </xdr:from>
    <xdr:to>
      <xdr:col>1</xdr:col>
      <xdr:colOff>304800</xdr:colOff>
      <xdr:row>850</xdr:row>
      <xdr:rowOff>304800</xdr:rowOff>
    </xdr:to>
    <xdr:sp macro="" textlink="">
      <xdr:nvSpPr>
        <xdr:cNvPr id="28756" name="AutoShape 5204" descr="https://adas-server.mobiledrivetech.com/polarion/icons/default/enums/type_purple_spec.png">
          <a:hlinkClick xmlns:r="http://schemas.openxmlformats.org/officeDocument/2006/relationships" r:id="rId1697" tgtFrame="_top"/>
          <a:extLst>
            <a:ext uri="{FF2B5EF4-FFF2-40B4-BE49-F238E27FC236}">
              <a16:creationId xmlns:a16="http://schemas.microsoft.com/office/drawing/2014/main" id="{D6E17023-9BD6-4500-8CD5-70B02F4BE357}"/>
            </a:ext>
          </a:extLst>
        </xdr:cNvPr>
        <xdr:cNvSpPr>
          <a:spLocks noChangeAspect="1" noChangeArrowheads="1"/>
        </xdr:cNvSpPr>
      </xdr:nvSpPr>
      <xdr:spPr bwMode="auto">
        <a:xfrm>
          <a:off x="202565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850</xdr:row>
      <xdr:rowOff>0</xdr:rowOff>
    </xdr:from>
    <xdr:to>
      <xdr:col>2</xdr:col>
      <xdr:colOff>304800</xdr:colOff>
      <xdr:row>850</xdr:row>
      <xdr:rowOff>304800</xdr:rowOff>
    </xdr:to>
    <xdr:sp macro="" textlink="">
      <xdr:nvSpPr>
        <xdr:cNvPr id="28757" name="AutoShape 5205" descr="https://adas-server.mobiledrivetech.com/polarion/ria/images/suspect.gif">
          <a:extLst>
            <a:ext uri="{FF2B5EF4-FFF2-40B4-BE49-F238E27FC236}">
              <a16:creationId xmlns:a16="http://schemas.microsoft.com/office/drawing/2014/main" id="{159D0F4A-6358-4835-BFFC-CD14AE7189C9}"/>
            </a:ext>
          </a:extLst>
        </xdr:cNvPr>
        <xdr:cNvSpPr>
          <a:spLocks noChangeAspect="1" noChangeArrowheads="1"/>
        </xdr:cNvSpPr>
      </xdr:nvSpPr>
      <xdr:spPr bwMode="auto">
        <a:xfrm>
          <a:off x="265430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850</xdr:row>
      <xdr:rowOff>0</xdr:rowOff>
    </xdr:from>
    <xdr:to>
      <xdr:col>2</xdr:col>
      <xdr:colOff>615950</xdr:colOff>
      <xdr:row>850</xdr:row>
      <xdr:rowOff>304800</xdr:rowOff>
    </xdr:to>
    <xdr:sp macro="" textlink="">
      <xdr:nvSpPr>
        <xdr:cNvPr id="28758" name="AutoShape 5206">
          <a:extLst>
            <a:ext uri="{FF2B5EF4-FFF2-40B4-BE49-F238E27FC236}">
              <a16:creationId xmlns:a16="http://schemas.microsoft.com/office/drawing/2014/main" id="{C667460F-6B7B-470F-9E35-4EADCF415CFB}"/>
            </a:ext>
          </a:extLst>
        </xdr:cNvPr>
        <xdr:cNvSpPr>
          <a:spLocks noChangeAspect="1" noChangeArrowheads="1"/>
        </xdr:cNvSpPr>
      </xdr:nvSpPr>
      <xdr:spPr bwMode="auto">
        <a:xfrm>
          <a:off x="296545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850</xdr:row>
      <xdr:rowOff>0</xdr:rowOff>
    </xdr:from>
    <xdr:to>
      <xdr:col>2</xdr:col>
      <xdr:colOff>927100</xdr:colOff>
      <xdr:row>850</xdr:row>
      <xdr:rowOff>304800</xdr:rowOff>
    </xdr:to>
    <xdr:sp macro="" textlink="">
      <xdr:nvSpPr>
        <xdr:cNvPr id="28759" name="AutoShape 5207" descr="https://adas-server.mobiledrivetech.com/polarion/icons/default/enums/type_spike.gif">
          <a:hlinkClick xmlns:r="http://schemas.openxmlformats.org/officeDocument/2006/relationships" r:id="rId1698" tgtFrame="_blank"/>
          <a:extLst>
            <a:ext uri="{FF2B5EF4-FFF2-40B4-BE49-F238E27FC236}">
              <a16:creationId xmlns:a16="http://schemas.microsoft.com/office/drawing/2014/main" id="{D553AF28-EB19-48C2-AE26-E795E80B086A}"/>
            </a:ext>
          </a:extLst>
        </xdr:cNvPr>
        <xdr:cNvSpPr>
          <a:spLocks noChangeAspect="1" noChangeArrowheads="1"/>
        </xdr:cNvSpPr>
      </xdr:nvSpPr>
      <xdr:spPr bwMode="auto">
        <a:xfrm>
          <a:off x="327660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850</xdr:row>
      <xdr:rowOff>0</xdr:rowOff>
    </xdr:from>
    <xdr:to>
      <xdr:col>3</xdr:col>
      <xdr:colOff>304800</xdr:colOff>
      <xdr:row>850</xdr:row>
      <xdr:rowOff>304800</xdr:rowOff>
    </xdr:to>
    <xdr:sp macro="" textlink="">
      <xdr:nvSpPr>
        <xdr:cNvPr id="28760" name="AutoShape 5208" descr="https://adas-server.mobiledrivetech.com/polarion/icons/default/enums/type_spike.gif">
          <a:hlinkClick xmlns:r="http://schemas.openxmlformats.org/officeDocument/2006/relationships" r:id="rId1698" tgtFrame="_top"/>
          <a:extLst>
            <a:ext uri="{FF2B5EF4-FFF2-40B4-BE49-F238E27FC236}">
              <a16:creationId xmlns:a16="http://schemas.microsoft.com/office/drawing/2014/main" id="{0610ADBC-6675-44F4-8300-87A5B7D59DA8}"/>
            </a:ext>
          </a:extLst>
        </xdr:cNvPr>
        <xdr:cNvSpPr>
          <a:spLocks noChangeAspect="1" noChangeArrowheads="1"/>
        </xdr:cNvSpPr>
      </xdr:nvSpPr>
      <xdr:spPr bwMode="auto">
        <a:xfrm>
          <a:off x="579755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851</xdr:row>
      <xdr:rowOff>0</xdr:rowOff>
    </xdr:from>
    <xdr:to>
      <xdr:col>0</xdr:col>
      <xdr:colOff>304800</xdr:colOff>
      <xdr:row>851</xdr:row>
      <xdr:rowOff>304800</xdr:rowOff>
    </xdr:to>
    <xdr:sp macro="" textlink="">
      <xdr:nvSpPr>
        <xdr:cNvPr id="28761" name="AutoShape 5209" descr="https://adas-server.mobiledrivetech.com/polarion/ria/images/suspect.gif">
          <a:extLst>
            <a:ext uri="{FF2B5EF4-FFF2-40B4-BE49-F238E27FC236}">
              <a16:creationId xmlns:a16="http://schemas.microsoft.com/office/drawing/2014/main" id="{835CDEAE-0535-4ECE-8857-6554BCE10AD5}"/>
            </a:ext>
          </a:extLst>
        </xdr:cNvPr>
        <xdr:cNvSpPr>
          <a:spLocks noChangeAspect="1" noChangeArrowheads="1"/>
        </xdr:cNvSpPr>
      </xdr:nvSpPr>
      <xdr:spPr bwMode="auto">
        <a:xfrm>
          <a:off x="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851</xdr:row>
      <xdr:rowOff>0</xdr:rowOff>
    </xdr:from>
    <xdr:to>
      <xdr:col>0</xdr:col>
      <xdr:colOff>615950</xdr:colOff>
      <xdr:row>851</xdr:row>
      <xdr:rowOff>304800</xdr:rowOff>
    </xdr:to>
    <xdr:sp macro="" textlink="">
      <xdr:nvSpPr>
        <xdr:cNvPr id="28762" name="AutoShape 5210">
          <a:extLst>
            <a:ext uri="{FF2B5EF4-FFF2-40B4-BE49-F238E27FC236}">
              <a16:creationId xmlns:a16="http://schemas.microsoft.com/office/drawing/2014/main" id="{69DB5C9F-8E8C-4F5E-B3C5-848912A22924}"/>
            </a:ext>
          </a:extLst>
        </xdr:cNvPr>
        <xdr:cNvSpPr>
          <a:spLocks noChangeAspect="1" noChangeArrowheads="1"/>
        </xdr:cNvSpPr>
      </xdr:nvSpPr>
      <xdr:spPr bwMode="auto">
        <a:xfrm>
          <a:off x="31115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851</xdr:row>
      <xdr:rowOff>0</xdr:rowOff>
    </xdr:from>
    <xdr:to>
      <xdr:col>0</xdr:col>
      <xdr:colOff>927100</xdr:colOff>
      <xdr:row>851</xdr:row>
      <xdr:rowOff>304800</xdr:rowOff>
    </xdr:to>
    <xdr:sp macro="" textlink="">
      <xdr:nvSpPr>
        <xdr:cNvPr id="28763" name="AutoShape 5211" descr="https://adas-server.mobiledrivetech.com/polarion/icons/default/enums/type_purple_spec.png">
          <a:hlinkClick xmlns:r="http://schemas.openxmlformats.org/officeDocument/2006/relationships" r:id="rId1699" tgtFrame="_blank"/>
          <a:extLst>
            <a:ext uri="{FF2B5EF4-FFF2-40B4-BE49-F238E27FC236}">
              <a16:creationId xmlns:a16="http://schemas.microsoft.com/office/drawing/2014/main" id="{1CC3B09A-F18A-439B-A0AA-7856D7735109}"/>
            </a:ext>
          </a:extLst>
        </xdr:cNvPr>
        <xdr:cNvSpPr>
          <a:spLocks noChangeAspect="1" noChangeArrowheads="1"/>
        </xdr:cNvSpPr>
      </xdr:nvSpPr>
      <xdr:spPr bwMode="auto">
        <a:xfrm>
          <a:off x="62230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851</xdr:row>
      <xdr:rowOff>0</xdr:rowOff>
    </xdr:from>
    <xdr:to>
      <xdr:col>1</xdr:col>
      <xdr:colOff>304800</xdr:colOff>
      <xdr:row>851</xdr:row>
      <xdr:rowOff>304800</xdr:rowOff>
    </xdr:to>
    <xdr:sp macro="" textlink="">
      <xdr:nvSpPr>
        <xdr:cNvPr id="28764" name="AutoShape 5212" descr="https://adas-server.mobiledrivetech.com/polarion/icons/default/enums/type_purple_spec.png">
          <a:hlinkClick xmlns:r="http://schemas.openxmlformats.org/officeDocument/2006/relationships" r:id="rId1699" tgtFrame="_top"/>
          <a:extLst>
            <a:ext uri="{FF2B5EF4-FFF2-40B4-BE49-F238E27FC236}">
              <a16:creationId xmlns:a16="http://schemas.microsoft.com/office/drawing/2014/main" id="{0D996C14-2007-468D-93B8-2F7D9A987EB4}"/>
            </a:ext>
          </a:extLst>
        </xdr:cNvPr>
        <xdr:cNvSpPr>
          <a:spLocks noChangeAspect="1" noChangeArrowheads="1"/>
        </xdr:cNvSpPr>
      </xdr:nvSpPr>
      <xdr:spPr bwMode="auto">
        <a:xfrm>
          <a:off x="202565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851</xdr:row>
      <xdr:rowOff>0</xdr:rowOff>
    </xdr:from>
    <xdr:to>
      <xdr:col>2</xdr:col>
      <xdr:colOff>304800</xdr:colOff>
      <xdr:row>851</xdr:row>
      <xdr:rowOff>304800</xdr:rowOff>
    </xdr:to>
    <xdr:sp macro="" textlink="">
      <xdr:nvSpPr>
        <xdr:cNvPr id="28765" name="AutoShape 5213" descr="https://adas-server.mobiledrivetech.com/polarion/ria/images/suspect.gif">
          <a:extLst>
            <a:ext uri="{FF2B5EF4-FFF2-40B4-BE49-F238E27FC236}">
              <a16:creationId xmlns:a16="http://schemas.microsoft.com/office/drawing/2014/main" id="{4E42F0EE-5F1A-4838-B6BF-D2F1FA5C02A6}"/>
            </a:ext>
          </a:extLst>
        </xdr:cNvPr>
        <xdr:cNvSpPr>
          <a:spLocks noChangeAspect="1" noChangeArrowheads="1"/>
        </xdr:cNvSpPr>
      </xdr:nvSpPr>
      <xdr:spPr bwMode="auto">
        <a:xfrm>
          <a:off x="265430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851</xdr:row>
      <xdr:rowOff>0</xdr:rowOff>
    </xdr:from>
    <xdr:to>
      <xdr:col>2</xdr:col>
      <xdr:colOff>615950</xdr:colOff>
      <xdr:row>851</xdr:row>
      <xdr:rowOff>304800</xdr:rowOff>
    </xdr:to>
    <xdr:sp macro="" textlink="">
      <xdr:nvSpPr>
        <xdr:cNvPr id="28766" name="AutoShape 5214">
          <a:extLst>
            <a:ext uri="{FF2B5EF4-FFF2-40B4-BE49-F238E27FC236}">
              <a16:creationId xmlns:a16="http://schemas.microsoft.com/office/drawing/2014/main" id="{E37D39CF-5572-4FBC-B1C3-950FB5C25D9E}"/>
            </a:ext>
          </a:extLst>
        </xdr:cNvPr>
        <xdr:cNvSpPr>
          <a:spLocks noChangeAspect="1" noChangeArrowheads="1"/>
        </xdr:cNvSpPr>
      </xdr:nvSpPr>
      <xdr:spPr bwMode="auto">
        <a:xfrm>
          <a:off x="296545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851</xdr:row>
      <xdr:rowOff>0</xdr:rowOff>
    </xdr:from>
    <xdr:to>
      <xdr:col>2</xdr:col>
      <xdr:colOff>927100</xdr:colOff>
      <xdr:row>851</xdr:row>
      <xdr:rowOff>304800</xdr:rowOff>
    </xdr:to>
    <xdr:sp macro="" textlink="">
      <xdr:nvSpPr>
        <xdr:cNvPr id="28767" name="AutoShape 5215" descr="https://adas-server.mobiledrivetech.com/polarion/icons/default/enums/type_spike.gif">
          <a:hlinkClick xmlns:r="http://schemas.openxmlformats.org/officeDocument/2006/relationships" r:id="rId1700" tgtFrame="_blank"/>
          <a:extLst>
            <a:ext uri="{FF2B5EF4-FFF2-40B4-BE49-F238E27FC236}">
              <a16:creationId xmlns:a16="http://schemas.microsoft.com/office/drawing/2014/main" id="{63D083FC-85A1-4CCA-A50B-F75225FC0145}"/>
            </a:ext>
          </a:extLst>
        </xdr:cNvPr>
        <xdr:cNvSpPr>
          <a:spLocks noChangeAspect="1" noChangeArrowheads="1"/>
        </xdr:cNvSpPr>
      </xdr:nvSpPr>
      <xdr:spPr bwMode="auto">
        <a:xfrm>
          <a:off x="327660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851</xdr:row>
      <xdr:rowOff>0</xdr:rowOff>
    </xdr:from>
    <xdr:to>
      <xdr:col>3</xdr:col>
      <xdr:colOff>304800</xdr:colOff>
      <xdr:row>851</xdr:row>
      <xdr:rowOff>304800</xdr:rowOff>
    </xdr:to>
    <xdr:sp macro="" textlink="">
      <xdr:nvSpPr>
        <xdr:cNvPr id="28768" name="AutoShape 5216" descr="https://adas-server.mobiledrivetech.com/polarion/icons/default/enums/type_spike.gif">
          <a:hlinkClick xmlns:r="http://schemas.openxmlformats.org/officeDocument/2006/relationships" r:id="rId1700" tgtFrame="_top"/>
          <a:extLst>
            <a:ext uri="{FF2B5EF4-FFF2-40B4-BE49-F238E27FC236}">
              <a16:creationId xmlns:a16="http://schemas.microsoft.com/office/drawing/2014/main" id="{01071EA5-B723-42EA-8DE1-CB169B5A9E31}"/>
            </a:ext>
          </a:extLst>
        </xdr:cNvPr>
        <xdr:cNvSpPr>
          <a:spLocks noChangeAspect="1" noChangeArrowheads="1"/>
        </xdr:cNvSpPr>
      </xdr:nvSpPr>
      <xdr:spPr bwMode="auto">
        <a:xfrm>
          <a:off x="5797550" y="554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852</xdr:row>
      <xdr:rowOff>0</xdr:rowOff>
    </xdr:from>
    <xdr:to>
      <xdr:col>0</xdr:col>
      <xdr:colOff>304800</xdr:colOff>
      <xdr:row>852</xdr:row>
      <xdr:rowOff>304800</xdr:rowOff>
    </xdr:to>
    <xdr:sp macro="" textlink="">
      <xdr:nvSpPr>
        <xdr:cNvPr id="28769" name="AutoShape 5217" descr="https://adas-server.mobiledrivetech.com/polarion/ria/images/suspect.gif">
          <a:extLst>
            <a:ext uri="{FF2B5EF4-FFF2-40B4-BE49-F238E27FC236}">
              <a16:creationId xmlns:a16="http://schemas.microsoft.com/office/drawing/2014/main" id="{F9326225-C9C9-4733-AEBD-A2D3A40E5AD7}"/>
            </a:ext>
          </a:extLst>
        </xdr:cNvPr>
        <xdr:cNvSpPr>
          <a:spLocks noChangeAspect="1" noChangeArrowheads="1"/>
        </xdr:cNvSpPr>
      </xdr:nvSpPr>
      <xdr:spPr bwMode="auto">
        <a:xfrm>
          <a:off x="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852</xdr:row>
      <xdr:rowOff>0</xdr:rowOff>
    </xdr:from>
    <xdr:to>
      <xdr:col>0</xdr:col>
      <xdr:colOff>615950</xdr:colOff>
      <xdr:row>852</xdr:row>
      <xdr:rowOff>304800</xdr:rowOff>
    </xdr:to>
    <xdr:sp macro="" textlink="">
      <xdr:nvSpPr>
        <xdr:cNvPr id="28770" name="AutoShape 5218">
          <a:extLst>
            <a:ext uri="{FF2B5EF4-FFF2-40B4-BE49-F238E27FC236}">
              <a16:creationId xmlns:a16="http://schemas.microsoft.com/office/drawing/2014/main" id="{C50AFFAF-5790-45E4-A06D-08471769C11B}"/>
            </a:ext>
          </a:extLst>
        </xdr:cNvPr>
        <xdr:cNvSpPr>
          <a:spLocks noChangeAspect="1" noChangeArrowheads="1"/>
        </xdr:cNvSpPr>
      </xdr:nvSpPr>
      <xdr:spPr bwMode="auto">
        <a:xfrm>
          <a:off x="31115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852</xdr:row>
      <xdr:rowOff>0</xdr:rowOff>
    </xdr:from>
    <xdr:to>
      <xdr:col>0</xdr:col>
      <xdr:colOff>927100</xdr:colOff>
      <xdr:row>852</xdr:row>
      <xdr:rowOff>304800</xdr:rowOff>
    </xdr:to>
    <xdr:sp macro="" textlink="">
      <xdr:nvSpPr>
        <xdr:cNvPr id="28771" name="AutoShape 5219" descr="https://adas-server.mobiledrivetech.com/polarion/icons/default/enums/type_purple_spec.png">
          <a:hlinkClick xmlns:r="http://schemas.openxmlformats.org/officeDocument/2006/relationships" r:id="rId1701" tgtFrame="_blank"/>
          <a:extLst>
            <a:ext uri="{FF2B5EF4-FFF2-40B4-BE49-F238E27FC236}">
              <a16:creationId xmlns:a16="http://schemas.microsoft.com/office/drawing/2014/main" id="{D24F4926-53A4-4664-B8F7-CB5B5E1BD142}"/>
            </a:ext>
          </a:extLst>
        </xdr:cNvPr>
        <xdr:cNvSpPr>
          <a:spLocks noChangeAspect="1" noChangeArrowheads="1"/>
        </xdr:cNvSpPr>
      </xdr:nvSpPr>
      <xdr:spPr bwMode="auto">
        <a:xfrm>
          <a:off x="62230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852</xdr:row>
      <xdr:rowOff>0</xdr:rowOff>
    </xdr:from>
    <xdr:to>
      <xdr:col>1</xdr:col>
      <xdr:colOff>304800</xdr:colOff>
      <xdr:row>852</xdr:row>
      <xdr:rowOff>304800</xdr:rowOff>
    </xdr:to>
    <xdr:sp macro="" textlink="">
      <xdr:nvSpPr>
        <xdr:cNvPr id="28772" name="AutoShape 5220" descr="https://adas-server.mobiledrivetech.com/polarion/icons/default/enums/type_purple_spec.png">
          <a:hlinkClick xmlns:r="http://schemas.openxmlformats.org/officeDocument/2006/relationships" r:id="rId1701" tgtFrame="_top"/>
          <a:extLst>
            <a:ext uri="{FF2B5EF4-FFF2-40B4-BE49-F238E27FC236}">
              <a16:creationId xmlns:a16="http://schemas.microsoft.com/office/drawing/2014/main" id="{F41EC5C4-B38E-4AAE-97AB-0DFFB627FBF1}"/>
            </a:ext>
          </a:extLst>
        </xdr:cNvPr>
        <xdr:cNvSpPr>
          <a:spLocks noChangeAspect="1" noChangeArrowheads="1"/>
        </xdr:cNvSpPr>
      </xdr:nvSpPr>
      <xdr:spPr bwMode="auto">
        <a:xfrm>
          <a:off x="202565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852</xdr:row>
      <xdr:rowOff>0</xdr:rowOff>
    </xdr:from>
    <xdr:to>
      <xdr:col>2</xdr:col>
      <xdr:colOff>304800</xdr:colOff>
      <xdr:row>852</xdr:row>
      <xdr:rowOff>304800</xdr:rowOff>
    </xdr:to>
    <xdr:sp macro="" textlink="">
      <xdr:nvSpPr>
        <xdr:cNvPr id="28773" name="AutoShape 5221" descr="https://adas-server.mobiledrivetech.com/polarion/ria/images/suspect.gif">
          <a:extLst>
            <a:ext uri="{FF2B5EF4-FFF2-40B4-BE49-F238E27FC236}">
              <a16:creationId xmlns:a16="http://schemas.microsoft.com/office/drawing/2014/main" id="{53359DEB-FB4E-4A49-8ED3-82123197EC8B}"/>
            </a:ext>
          </a:extLst>
        </xdr:cNvPr>
        <xdr:cNvSpPr>
          <a:spLocks noChangeAspect="1" noChangeArrowheads="1"/>
        </xdr:cNvSpPr>
      </xdr:nvSpPr>
      <xdr:spPr bwMode="auto">
        <a:xfrm>
          <a:off x="265430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852</xdr:row>
      <xdr:rowOff>0</xdr:rowOff>
    </xdr:from>
    <xdr:to>
      <xdr:col>2</xdr:col>
      <xdr:colOff>615950</xdr:colOff>
      <xdr:row>852</xdr:row>
      <xdr:rowOff>304800</xdr:rowOff>
    </xdr:to>
    <xdr:sp macro="" textlink="">
      <xdr:nvSpPr>
        <xdr:cNvPr id="28774" name="AutoShape 5222">
          <a:extLst>
            <a:ext uri="{FF2B5EF4-FFF2-40B4-BE49-F238E27FC236}">
              <a16:creationId xmlns:a16="http://schemas.microsoft.com/office/drawing/2014/main" id="{BC83BE38-3658-4783-905B-51600C3B051D}"/>
            </a:ext>
          </a:extLst>
        </xdr:cNvPr>
        <xdr:cNvSpPr>
          <a:spLocks noChangeAspect="1" noChangeArrowheads="1"/>
        </xdr:cNvSpPr>
      </xdr:nvSpPr>
      <xdr:spPr bwMode="auto">
        <a:xfrm>
          <a:off x="296545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852</xdr:row>
      <xdr:rowOff>0</xdr:rowOff>
    </xdr:from>
    <xdr:to>
      <xdr:col>2</xdr:col>
      <xdr:colOff>927100</xdr:colOff>
      <xdr:row>852</xdr:row>
      <xdr:rowOff>304800</xdr:rowOff>
    </xdr:to>
    <xdr:sp macro="" textlink="">
      <xdr:nvSpPr>
        <xdr:cNvPr id="28775" name="AutoShape 5223" descr="https://adas-server.mobiledrivetech.com/polarion/icons/default/enums/type_spike.gif">
          <a:hlinkClick xmlns:r="http://schemas.openxmlformats.org/officeDocument/2006/relationships" r:id="rId1702" tgtFrame="_blank"/>
          <a:extLst>
            <a:ext uri="{FF2B5EF4-FFF2-40B4-BE49-F238E27FC236}">
              <a16:creationId xmlns:a16="http://schemas.microsoft.com/office/drawing/2014/main" id="{FC402517-E29C-4DC2-935C-3155ED044DDC}"/>
            </a:ext>
          </a:extLst>
        </xdr:cNvPr>
        <xdr:cNvSpPr>
          <a:spLocks noChangeAspect="1" noChangeArrowheads="1"/>
        </xdr:cNvSpPr>
      </xdr:nvSpPr>
      <xdr:spPr bwMode="auto">
        <a:xfrm>
          <a:off x="327660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852</xdr:row>
      <xdr:rowOff>0</xdr:rowOff>
    </xdr:from>
    <xdr:to>
      <xdr:col>3</xdr:col>
      <xdr:colOff>304800</xdr:colOff>
      <xdr:row>852</xdr:row>
      <xdr:rowOff>304800</xdr:rowOff>
    </xdr:to>
    <xdr:sp macro="" textlink="">
      <xdr:nvSpPr>
        <xdr:cNvPr id="28776" name="AutoShape 5224" descr="https://adas-server.mobiledrivetech.com/polarion/icons/default/enums/type_spike.gif">
          <a:hlinkClick xmlns:r="http://schemas.openxmlformats.org/officeDocument/2006/relationships" r:id="rId1702" tgtFrame="_top"/>
          <a:extLst>
            <a:ext uri="{FF2B5EF4-FFF2-40B4-BE49-F238E27FC236}">
              <a16:creationId xmlns:a16="http://schemas.microsoft.com/office/drawing/2014/main" id="{A3B6FA16-B5D4-4B12-870E-AC1D1A8B0AC8}"/>
            </a:ext>
          </a:extLst>
        </xdr:cNvPr>
        <xdr:cNvSpPr>
          <a:spLocks noChangeAspect="1" noChangeArrowheads="1"/>
        </xdr:cNvSpPr>
      </xdr:nvSpPr>
      <xdr:spPr bwMode="auto">
        <a:xfrm>
          <a:off x="5797550" y="5549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853</xdr:row>
      <xdr:rowOff>0</xdr:rowOff>
    </xdr:from>
    <xdr:to>
      <xdr:col>0</xdr:col>
      <xdr:colOff>304800</xdr:colOff>
      <xdr:row>853</xdr:row>
      <xdr:rowOff>304800</xdr:rowOff>
    </xdr:to>
    <xdr:sp macro="" textlink="">
      <xdr:nvSpPr>
        <xdr:cNvPr id="28777" name="AutoShape 5225" descr="https://adas-server.mobiledrivetech.com/polarion/ria/images/suspect.gif">
          <a:extLst>
            <a:ext uri="{FF2B5EF4-FFF2-40B4-BE49-F238E27FC236}">
              <a16:creationId xmlns:a16="http://schemas.microsoft.com/office/drawing/2014/main" id="{0A3F7303-827B-4426-8FB4-B18E76ACCF40}"/>
            </a:ext>
          </a:extLst>
        </xdr:cNvPr>
        <xdr:cNvSpPr>
          <a:spLocks noChangeAspect="1" noChangeArrowheads="1"/>
        </xdr:cNvSpPr>
      </xdr:nvSpPr>
      <xdr:spPr bwMode="auto">
        <a:xfrm>
          <a:off x="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853</xdr:row>
      <xdr:rowOff>0</xdr:rowOff>
    </xdr:from>
    <xdr:to>
      <xdr:col>0</xdr:col>
      <xdr:colOff>615950</xdr:colOff>
      <xdr:row>853</xdr:row>
      <xdr:rowOff>304800</xdr:rowOff>
    </xdr:to>
    <xdr:sp macro="" textlink="">
      <xdr:nvSpPr>
        <xdr:cNvPr id="28778" name="AutoShape 5226">
          <a:extLst>
            <a:ext uri="{FF2B5EF4-FFF2-40B4-BE49-F238E27FC236}">
              <a16:creationId xmlns:a16="http://schemas.microsoft.com/office/drawing/2014/main" id="{6498ED13-F4ED-4737-9350-2A8ECB1929AA}"/>
            </a:ext>
          </a:extLst>
        </xdr:cNvPr>
        <xdr:cNvSpPr>
          <a:spLocks noChangeAspect="1" noChangeArrowheads="1"/>
        </xdr:cNvSpPr>
      </xdr:nvSpPr>
      <xdr:spPr bwMode="auto">
        <a:xfrm>
          <a:off x="31115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853</xdr:row>
      <xdr:rowOff>0</xdr:rowOff>
    </xdr:from>
    <xdr:to>
      <xdr:col>0</xdr:col>
      <xdr:colOff>927100</xdr:colOff>
      <xdr:row>853</xdr:row>
      <xdr:rowOff>304800</xdr:rowOff>
    </xdr:to>
    <xdr:sp macro="" textlink="">
      <xdr:nvSpPr>
        <xdr:cNvPr id="28779" name="AutoShape 5227" descr="https://adas-server.mobiledrivetech.com/polarion/icons/default/enums/type_purple_spec.png">
          <a:hlinkClick xmlns:r="http://schemas.openxmlformats.org/officeDocument/2006/relationships" r:id="rId1703" tgtFrame="_blank"/>
          <a:extLst>
            <a:ext uri="{FF2B5EF4-FFF2-40B4-BE49-F238E27FC236}">
              <a16:creationId xmlns:a16="http://schemas.microsoft.com/office/drawing/2014/main" id="{BE2347BA-803C-4423-BD16-766420F96379}"/>
            </a:ext>
          </a:extLst>
        </xdr:cNvPr>
        <xdr:cNvSpPr>
          <a:spLocks noChangeAspect="1" noChangeArrowheads="1"/>
        </xdr:cNvSpPr>
      </xdr:nvSpPr>
      <xdr:spPr bwMode="auto">
        <a:xfrm>
          <a:off x="62230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853</xdr:row>
      <xdr:rowOff>0</xdr:rowOff>
    </xdr:from>
    <xdr:to>
      <xdr:col>1</xdr:col>
      <xdr:colOff>304800</xdr:colOff>
      <xdr:row>853</xdr:row>
      <xdr:rowOff>304800</xdr:rowOff>
    </xdr:to>
    <xdr:sp macro="" textlink="">
      <xdr:nvSpPr>
        <xdr:cNvPr id="28780" name="AutoShape 5228" descr="https://adas-server.mobiledrivetech.com/polarion/icons/default/enums/type_purple_spec.png">
          <a:hlinkClick xmlns:r="http://schemas.openxmlformats.org/officeDocument/2006/relationships" r:id="rId1703" tgtFrame="_top"/>
          <a:extLst>
            <a:ext uri="{FF2B5EF4-FFF2-40B4-BE49-F238E27FC236}">
              <a16:creationId xmlns:a16="http://schemas.microsoft.com/office/drawing/2014/main" id="{36ADB25B-8733-44D4-A145-49BDC46F1DA2}"/>
            </a:ext>
          </a:extLst>
        </xdr:cNvPr>
        <xdr:cNvSpPr>
          <a:spLocks noChangeAspect="1" noChangeArrowheads="1"/>
        </xdr:cNvSpPr>
      </xdr:nvSpPr>
      <xdr:spPr bwMode="auto">
        <a:xfrm>
          <a:off x="202565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853</xdr:row>
      <xdr:rowOff>0</xdr:rowOff>
    </xdr:from>
    <xdr:to>
      <xdr:col>2</xdr:col>
      <xdr:colOff>304800</xdr:colOff>
      <xdr:row>853</xdr:row>
      <xdr:rowOff>304800</xdr:rowOff>
    </xdr:to>
    <xdr:sp macro="" textlink="">
      <xdr:nvSpPr>
        <xdr:cNvPr id="28781" name="AutoShape 5229" descr="https://adas-server.mobiledrivetech.com/polarion/ria/images/suspect.gif">
          <a:extLst>
            <a:ext uri="{FF2B5EF4-FFF2-40B4-BE49-F238E27FC236}">
              <a16:creationId xmlns:a16="http://schemas.microsoft.com/office/drawing/2014/main" id="{13BCAB55-116A-4C69-BC62-25A77DA74125}"/>
            </a:ext>
          </a:extLst>
        </xdr:cNvPr>
        <xdr:cNvSpPr>
          <a:spLocks noChangeAspect="1" noChangeArrowheads="1"/>
        </xdr:cNvSpPr>
      </xdr:nvSpPr>
      <xdr:spPr bwMode="auto">
        <a:xfrm>
          <a:off x="265430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853</xdr:row>
      <xdr:rowOff>0</xdr:rowOff>
    </xdr:from>
    <xdr:to>
      <xdr:col>2</xdr:col>
      <xdr:colOff>615950</xdr:colOff>
      <xdr:row>853</xdr:row>
      <xdr:rowOff>304800</xdr:rowOff>
    </xdr:to>
    <xdr:sp macro="" textlink="">
      <xdr:nvSpPr>
        <xdr:cNvPr id="28782" name="AutoShape 5230">
          <a:extLst>
            <a:ext uri="{FF2B5EF4-FFF2-40B4-BE49-F238E27FC236}">
              <a16:creationId xmlns:a16="http://schemas.microsoft.com/office/drawing/2014/main" id="{36A7D296-ECC5-4564-8C6A-CECEC43B1283}"/>
            </a:ext>
          </a:extLst>
        </xdr:cNvPr>
        <xdr:cNvSpPr>
          <a:spLocks noChangeAspect="1" noChangeArrowheads="1"/>
        </xdr:cNvSpPr>
      </xdr:nvSpPr>
      <xdr:spPr bwMode="auto">
        <a:xfrm>
          <a:off x="296545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853</xdr:row>
      <xdr:rowOff>0</xdr:rowOff>
    </xdr:from>
    <xdr:to>
      <xdr:col>2</xdr:col>
      <xdr:colOff>927100</xdr:colOff>
      <xdr:row>853</xdr:row>
      <xdr:rowOff>304800</xdr:rowOff>
    </xdr:to>
    <xdr:sp macro="" textlink="">
      <xdr:nvSpPr>
        <xdr:cNvPr id="28783" name="AutoShape 5231" descr="https://adas-server.mobiledrivetech.com/polarion/icons/default/enums/type_spike.gif">
          <a:hlinkClick xmlns:r="http://schemas.openxmlformats.org/officeDocument/2006/relationships" r:id="rId1704" tgtFrame="_blank"/>
          <a:extLst>
            <a:ext uri="{FF2B5EF4-FFF2-40B4-BE49-F238E27FC236}">
              <a16:creationId xmlns:a16="http://schemas.microsoft.com/office/drawing/2014/main" id="{EBEB20FD-B291-49EB-A6AB-157C4DC2E2BA}"/>
            </a:ext>
          </a:extLst>
        </xdr:cNvPr>
        <xdr:cNvSpPr>
          <a:spLocks noChangeAspect="1" noChangeArrowheads="1"/>
        </xdr:cNvSpPr>
      </xdr:nvSpPr>
      <xdr:spPr bwMode="auto">
        <a:xfrm>
          <a:off x="327660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853</xdr:row>
      <xdr:rowOff>0</xdr:rowOff>
    </xdr:from>
    <xdr:to>
      <xdr:col>3</xdr:col>
      <xdr:colOff>304800</xdr:colOff>
      <xdr:row>853</xdr:row>
      <xdr:rowOff>304800</xdr:rowOff>
    </xdr:to>
    <xdr:sp macro="" textlink="">
      <xdr:nvSpPr>
        <xdr:cNvPr id="28784" name="AutoShape 5232" descr="https://adas-server.mobiledrivetech.com/polarion/icons/default/enums/type_spike.gif">
          <a:hlinkClick xmlns:r="http://schemas.openxmlformats.org/officeDocument/2006/relationships" r:id="rId1704" tgtFrame="_top"/>
          <a:extLst>
            <a:ext uri="{FF2B5EF4-FFF2-40B4-BE49-F238E27FC236}">
              <a16:creationId xmlns:a16="http://schemas.microsoft.com/office/drawing/2014/main" id="{AB21DC3F-6EA0-42F6-8AE4-A1B53370BD82}"/>
            </a:ext>
          </a:extLst>
        </xdr:cNvPr>
        <xdr:cNvSpPr>
          <a:spLocks noChangeAspect="1" noChangeArrowheads="1"/>
        </xdr:cNvSpPr>
      </xdr:nvSpPr>
      <xdr:spPr bwMode="auto">
        <a:xfrm>
          <a:off x="5797550" y="5556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854</xdr:row>
      <xdr:rowOff>0</xdr:rowOff>
    </xdr:from>
    <xdr:to>
      <xdr:col>0</xdr:col>
      <xdr:colOff>304800</xdr:colOff>
      <xdr:row>854</xdr:row>
      <xdr:rowOff>304800</xdr:rowOff>
    </xdr:to>
    <xdr:sp macro="" textlink="">
      <xdr:nvSpPr>
        <xdr:cNvPr id="28785" name="AutoShape 5233" descr="https://adas-server.mobiledrivetech.com/polarion/ria/images/suspect.gif">
          <a:extLst>
            <a:ext uri="{FF2B5EF4-FFF2-40B4-BE49-F238E27FC236}">
              <a16:creationId xmlns:a16="http://schemas.microsoft.com/office/drawing/2014/main" id="{E3EB8F16-EF32-423C-85B8-41B5127EAEBC}"/>
            </a:ext>
          </a:extLst>
        </xdr:cNvPr>
        <xdr:cNvSpPr>
          <a:spLocks noChangeAspect="1" noChangeArrowheads="1"/>
        </xdr:cNvSpPr>
      </xdr:nvSpPr>
      <xdr:spPr bwMode="auto">
        <a:xfrm>
          <a:off x="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854</xdr:row>
      <xdr:rowOff>0</xdr:rowOff>
    </xdr:from>
    <xdr:to>
      <xdr:col>0</xdr:col>
      <xdr:colOff>615950</xdr:colOff>
      <xdr:row>854</xdr:row>
      <xdr:rowOff>304800</xdr:rowOff>
    </xdr:to>
    <xdr:sp macro="" textlink="">
      <xdr:nvSpPr>
        <xdr:cNvPr id="28786" name="AutoShape 5234">
          <a:extLst>
            <a:ext uri="{FF2B5EF4-FFF2-40B4-BE49-F238E27FC236}">
              <a16:creationId xmlns:a16="http://schemas.microsoft.com/office/drawing/2014/main" id="{CB4031FC-E692-40B4-ADFC-5526FCAB3552}"/>
            </a:ext>
          </a:extLst>
        </xdr:cNvPr>
        <xdr:cNvSpPr>
          <a:spLocks noChangeAspect="1" noChangeArrowheads="1"/>
        </xdr:cNvSpPr>
      </xdr:nvSpPr>
      <xdr:spPr bwMode="auto">
        <a:xfrm>
          <a:off x="31115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854</xdr:row>
      <xdr:rowOff>0</xdr:rowOff>
    </xdr:from>
    <xdr:to>
      <xdr:col>0</xdr:col>
      <xdr:colOff>927100</xdr:colOff>
      <xdr:row>854</xdr:row>
      <xdr:rowOff>304800</xdr:rowOff>
    </xdr:to>
    <xdr:sp macro="" textlink="">
      <xdr:nvSpPr>
        <xdr:cNvPr id="28787" name="AutoShape 5235" descr="https://adas-server.mobiledrivetech.com/polarion/icons/default/enums/type_purple_spec.png">
          <a:hlinkClick xmlns:r="http://schemas.openxmlformats.org/officeDocument/2006/relationships" r:id="rId1705" tgtFrame="_blank"/>
          <a:extLst>
            <a:ext uri="{FF2B5EF4-FFF2-40B4-BE49-F238E27FC236}">
              <a16:creationId xmlns:a16="http://schemas.microsoft.com/office/drawing/2014/main" id="{4FB4161B-97D3-4CF1-9D92-93CC2F4D0CDD}"/>
            </a:ext>
          </a:extLst>
        </xdr:cNvPr>
        <xdr:cNvSpPr>
          <a:spLocks noChangeAspect="1" noChangeArrowheads="1"/>
        </xdr:cNvSpPr>
      </xdr:nvSpPr>
      <xdr:spPr bwMode="auto">
        <a:xfrm>
          <a:off x="62230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854</xdr:row>
      <xdr:rowOff>0</xdr:rowOff>
    </xdr:from>
    <xdr:to>
      <xdr:col>1</xdr:col>
      <xdr:colOff>304800</xdr:colOff>
      <xdr:row>854</xdr:row>
      <xdr:rowOff>304800</xdr:rowOff>
    </xdr:to>
    <xdr:sp macro="" textlink="">
      <xdr:nvSpPr>
        <xdr:cNvPr id="28788" name="AutoShape 5236" descr="https://adas-server.mobiledrivetech.com/polarion/icons/default/enums/type_purple_spec.png">
          <a:hlinkClick xmlns:r="http://schemas.openxmlformats.org/officeDocument/2006/relationships" r:id="rId1705" tgtFrame="_top"/>
          <a:extLst>
            <a:ext uri="{FF2B5EF4-FFF2-40B4-BE49-F238E27FC236}">
              <a16:creationId xmlns:a16="http://schemas.microsoft.com/office/drawing/2014/main" id="{BC0AAE1C-1F90-4F29-970C-811CAE68F91F}"/>
            </a:ext>
          </a:extLst>
        </xdr:cNvPr>
        <xdr:cNvSpPr>
          <a:spLocks noChangeAspect="1" noChangeArrowheads="1"/>
        </xdr:cNvSpPr>
      </xdr:nvSpPr>
      <xdr:spPr bwMode="auto">
        <a:xfrm>
          <a:off x="202565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854</xdr:row>
      <xdr:rowOff>0</xdr:rowOff>
    </xdr:from>
    <xdr:to>
      <xdr:col>2</xdr:col>
      <xdr:colOff>304800</xdr:colOff>
      <xdr:row>854</xdr:row>
      <xdr:rowOff>304800</xdr:rowOff>
    </xdr:to>
    <xdr:sp macro="" textlink="">
      <xdr:nvSpPr>
        <xdr:cNvPr id="28789" name="AutoShape 5237" descr="https://adas-server.mobiledrivetech.com/polarion/ria/images/suspect.gif">
          <a:extLst>
            <a:ext uri="{FF2B5EF4-FFF2-40B4-BE49-F238E27FC236}">
              <a16:creationId xmlns:a16="http://schemas.microsoft.com/office/drawing/2014/main" id="{73FFF00B-2270-447C-82AC-C45032279143}"/>
            </a:ext>
          </a:extLst>
        </xdr:cNvPr>
        <xdr:cNvSpPr>
          <a:spLocks noChangeAspect="1" noChangeArrowheads="1"/>
        </xdr:cNvSpPr>
      </xdr:nvSpPr>
      <xdr:spPr bwMode="auto">
        <a:xfrm>
          <a:off x="265430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854</xdr:row>
      <xdr:rowOff>0</xdr:rowOff>
    </xdr:from>
    <xdr:to>
      <xdr:col>2</xdr:col>
      <xdr:colOff>615950</xdr:colOff>
      <xdr:row>854</xdr:row>
      <xdr:rowOff>304800</xdr:rowOff>
    </xdr:to>
    <xdr:sp macro="" textlink="">
      <xdr:nvSpPr>
        <xdr:cNvPr id="28790" name="AutoShape 5238">
          <a:extLst>
            <a:ext uri="{FF2B5EF4-FFF2-40B4-BE49-F238E27FC236}">
              <a16:creationId xmlns:a16="http://schemas.microsoft.com/office/drawing/2014/main" id="{F5A33DEA-51F2-4C33-85ED-197891753CDE}"/>
            </a:ext>
          </a:extLst>
        </xdr:cNvPr>
        <xdr:cNvSpPr>
          <a:spLocks noChangeAspect="1" noChangeArrowheads="1"/>
        </xdr:cNvSpPr>
      </xdr:nvSpPr>
      <xdr:spPr bwMode="auto">
        <a:xfrm>
          <a:off x="296545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854</xdr:row>
      <xdr:rowOff>0</xdr:rowOff>
    </xdr:from>
    <xdr:to>
      <xdr:col>2</xdr:col>
      <xdr:colOff>927100</xdr:colOff>
      <xdr:row>854</xdr:row>
      <xdr:rowOff>304800</xdr:rowOff>
    </xdr:to>
    <xdr:sp macro="" textlink="">
      <xdr:nvSpPr>
        <xdr:cNvPr id="28791" name="AutoShape 5239" descr="https://adas-server.mobiledrivetech.com/polarion/icons/default/enums/type_spike.gif">
          <a:hlinkClick xmlns:r="http://schemas.openxmlformats.org/officeDocument/2006/relationships" r:id="rId1706" tgtFrame="_blank"/>
          <a:extLst>
            <a:ext uri="{FF2B5EF4-FFF2-40B4-BE49-F238E27FC236}">
              <a16:creationId xmlns:a16="http://schemas.microsoft.com/office/drawing/2014/main" id="{4E1864EF-DF68-46A1-BF31-C9205ECAE7CC}"/>
            </a:ext>
          </a:extLst>
        </xdr:cNvPr>
        <xdr:cNvSpPr>
          <a:spLocks noChangeAspect="1" noChangeArrowheads="1"/>
        </xdr:cNvSpPr>
      </xdr:nvSpPr>
      <xdr:spPr bwMode="auto">
        <a:xfrm>
          <a:off x="327660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854</xdr:row>
      <xdr:rowOff>0</xdr:rowOff>
    </xdr:from>
    <xdr:to>
      <xdr:col>3</xdr:col>
      <xdr:colOff>304800</xdr:colOff>
      <xdr:row>854</xdr:row>
      <xdr:rowOff>304800</xdr:rowOff>
    </xdr:to>
    <xdr:sp macro="" textlink="">
      <xdr:nvSpPr>
        <xdr:cNvPr id="28792" name="AutoShape 5240" descr="https://adas-server.mobiledrivetech.com/polarion/icons/default/enums/type_spike.gif">
          <a:hlinkClick xmlns:r="http://schemas.openxmlformats.org/officeDocument/2006/relationships" r:id="rId1706" tgtFrame="_top"/>
          <a:extLst>
            <a:ext uri="{FF2B5EF4-FFF2-40B4-BE49-F238E27FC236}">
              <a16:creationId xmlns:a16="http://schemas.microsoft.com/office/drawing/2014/main" id="{F9214C8B-F3D3-4426-984F-24904ED848CB}"/>
            </a:ext>
          </a:extLst>
        </xdr:cNvPr>
        <xdr:cNvSpPr>
          <a:spLocks noChangeAspect="1" noChangeArrowheads="1"/>
        </xdr:cNvSpPr>
      </xdr:nvSpPr>
      <xdr:spPr bwMode="auto">
        <a:xfrm>
          <a:off x="5797550" y="556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855</xdr:row>
      <xdr:rowOff>0</xdr:rowOff>
    </xdr:from>
    <xdr:to>
      <xdr:col>0</xdr:col>
      <xdr:colOff>304800</xdr:colOff>
      <xdr:row>855</xdr:row>
      <xdr:rowOff>304800</xdr:rowOff>
    </xdr:to>
    <xdr:sp macro="" textlink="">
      <xdr:nvSpPr>
        <xdr:cNvPr id="28793" name="AutoShape 5241" descr="https://adas-server.mobiledrivetech.com/polarion/ria/images/suspect.gif">
          <a:extLst>
            <a:ext uri="{FF2B5EF4-FFF2-40B4-BE49-F238E27FC236}">
              <a16:creationId xmlns:a16="http://schemas.microsoft.com/office/drawing/2014/main" id="{134F5135-85B9-450C-87D2-CA72030E9B5D}"/>
            </a:ext>
          </a:extLst>
        </xdr:cNvPr>
        <xdr:cNvSpPr>
          <a:spLocks noChangeAspect="1" noChangeArrowheads="1"/>
        </xdr:cNvSpPr>
      </xdr:nvSpPr>
      <xdr:spPr bwMode="auto">
        <a:xfrm>
          <a:off x="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855</xdr:row>
      <xdr:rowOff>0</xdr:rowOff>
    </xdr:from>
    <xdr:to>
      <xdr:col>0</xdr:col>
      <xdr:colOff>615950</xdr:colOff>
      <xdr:row>855</xdr:row>
      <xdr:rowOff>304800</xdr:rowOff>
    </xdr:to>
    <xdr:sp macro="" textlink="">
      <xdr:nvSpPr>
        <xdr:cNvPr id="28794" name="AutoShape 5242">
          <a:extLst>
            <a:ext uri="{FF2B5EF4-FFF2-40B4-BE49-F238E27FC236}">
              <a16:creationId xmlns:a16="http://schemas.microsoft.com/office/drawing/2014/main" id="{461C913E-98A7-464B-8BAC-70121CFCEB86}"/>
            </a:ext>
          </a:extLst>
        </xdr:cNvPr>
        <xdr:cNvSpPr>
          <a:spLocks noChangeAspect="1" noChangeArrowheads="1"/>
        </xdr:cNvSpPr>
      </xdr:nvSpPr>
      <xdr:spPr bwMode="auto">
        <a:xfrm>
          <a:off x="31115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855</xdr:row>
      <xdr:rowOff>0</xdr:rowOff>
    </xdr:from>
    <xdr:to>
      <xdr:col>0</xdr:col>
      <xdr:colOff>927100</xdr:colOff>
      <xdr:row>855</xdr:row>
      <xdr:rowOff>304800</xdr:rowOff>
    </xdr:to>
    <xdr:sp macro="" textlink="">
      <xdr:nvSpPr>
        <xdr:cNvPr id="28795" name="AutoShape 5243" descr="https://adas-server.mobiledrivetech.com/polarion/icons/default/enums/type_purple_spec.png">
          <a:hlinkClick xmlns:r="http://schemas.openxmlformats.org/officeDocument/2006/relationships" r:id="rId1707" tgtFrame="_blank"/>
          <a:extLst>
            <a:ext uri="{FF2B5EF4-FFF2-40B4-BE49-F238E27FC236}">
              <a16:creationId xmlns:a16="http://schemas.microsoft.com/office/drawing/2014/main" id="{0F381A00-FFDC-46C2-B5E3-0919108218CB}"/>
            </a:ext>
          </a:extLst>
        </xdr:cNvPr>
        <xdr:cNvSpPr>
          <a:spLocks noChangeAspect="1" noChangeArrowheads="1"/>
        </xdr:cNvSpPr>
      </xdr:nvSpPr>
      <xdr:spPr bwMode="auto">
        <a:xfrm>
          <a:off x="62230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855</xdr:row>
      <xdr:rowOff>0</xdr:rowOff>
    </xdr:from>
    <xdr:to>
      <xdr:col>1</xdr:col>
      <xdr:colOff>304800</xdr:colOff>
      <xdr:row>855</xdr:row>
      <xdr:rowOff>304800</xdr:rowOff>
    </xdr:to>
    <xdr:sp macro="" textlink="">
      <xdr:nvSpPr>
        <xdr:cNvPr id="28796" name="AutoShape 5244" descr="https://adas-server.mobiledrivetech.com/polarion/icons/default/enums/type_purple_spec.png">
          <a:hlinkClick xmlns:r="http://schemas.openxmlformats.org/officeDocument/2006/relationships" r:id="rId1707" tgtFrame="_top"/>
          <a:extLst>
            <a:ext uri="{FF2B5EF4-FFF2-40B4-BE49-F238E27FC236}">
              <a16:creationId xmlns:a16="http://schemas.microsoft.com/office/drawing/2014/main" id="{DB837790-6197-4AE1-8A46-28FBDF376630}"/>
            </a:ext>
          </a:extLst>
        </xdr:cNvPr>
        <xdr:cNvSpPr>
          <a:spLocks noChangeAspect="1" noChangeArrowheads="1"/>
        </xdr:cNvSpPr>
      </xdr:nvSpPr>
      <xdr:spPr bwMode="auto">
        <a:xfrm>
          <a:off x="202565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855</xdr:row>
      <xdr:rowOff>0</xdr:rowOff>
    </xdr:from>
    <xdr:to>
      <xdr:col>2</xdr:col>
      <xdr:colOff>304800</xdr:colOff>
      <xdr:row>855</xdr:row>
      <xdr:rowOff>304800</xdr:rowOff>
    </xdr:to>
    <xdr:sp macro="" textlink="">
      <xdr:nvSpPr>
        <xdr:cNvPr id="28797" name="AutoShape 5245" descr="https://adas-server.mobiledrivetech.com/polarion/ria/images/suspect.gif">
          <a:extLst>
            <a:ext uri="{FF2B5EF4-FFF2-40B4-BE49-F238E27FC236}">
              <a16:creationId xmlns:a16="http://schemas.microsoft.com/office/drawing/2014/main" id="{8507EB9B-7DC4-4653-A620-956477A6E2A2}"/>
            </a:ext>
          </a:extLst>
        </xdr:cNvPr>
        <xdr:cNvSpPr>
          <a:spLocks noChangeAspect="1" noChangeArrowheads="1"/>
        </xdr:cNvSpPr>
      </xdr:nvSpPr>
      <xdr:spPr bwMode="auto">
        <a:xfrm>
          <a:off x="265430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855</xdr:row>
      <xdr:rowOff>0</xdr:rowOff>
    </xdr:from>
    <xdr:to>
      <xdr:col>2</xdr:col>
      <xdr:colOff>615950</xdr:colOff>
      <xdr:row>855</xdr:row>
      <xdr:rowOff>304800</xdr:rowOff>
    </xdr:to>
    <xdr:sp macro="" textlink="">
      <xdr:nvSpPr>
        <xdr:cNvPr id="28798" name="AutoShape 5246">
          <a:extLst>
            <a:ext uri="{FF2B5EF4-FFF2-40B4-BE49-F238E27FC236}">
              <a16:creationId xmlns:a16="http://schemas.microsoft.com/office/drawing/2014/main" id="{4FAE49B7-D724-4613-8836-280FC4074162}"/>
            </a:ext>
          </a:extLst>
        </xdr:cNvPr>
        <xdr:cNvSpPr>
          <a:spLocks noChangeAspect="1" noChangeArrowheads="1"/>
        </xdr:cNvSpPr>
      </xdr:nvSpPr>
      <xdr:spPr bwMode="auto">
        <a:xfrm>
          <a:off x="296545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855</xdr:row>
      <xdr:rowOff>0</xdr:rowOff>
    </xdr:from>
    <xdr:to>
      <xdr:col>2</xdr:col>
      <xdr:colOff>927100</xdr:colOff>
      <xdr:row>855</xdr:row>
      <xdr:rowOff>304800</xdr:rowOff>
    </xdr:to>
    <xdr:sp macro="" textlink="">
      <xdr:nvSpPr>
        <xdr:cNvPr id="28799" name="AutoShape 5247" descr="https://adas-server.mobiledrivetech.com/polarion/icons/default/enums/type_spike.gif">
          <a:hlinkClick xmlns:r="http://schemas.openxmlformats.org/officeDocument/2006/relationships" r:id="rId1708" tgtFrame="_blank"/>
          <a:extLst>
            <a:ext uri="{FF2B5EF4-FFF2-40B4-BE49-F238E27FC236}">
              <a16:creationId xmlns:a16="http://schemas.microsoft.com/office/drawing/2014/main" id="{CACDFB74-333D-426D-95C6-9FB9135E5556}"/>
            </a:ext>
          </a:extLst>
        </xdr:cNvPr>
        <xdr:cNvSpPr>
          <a:spLocks noChangeAspect="1" noChangeArrowheads="1"/>
        </xdr:cNvSpPr>
      </xdr:nvSpPr>
      <xdr:spPr bwMode="auto">
        <a:xfrm>
          <a:off x="327660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855</xdr:row>
      <xdr:rowOff>0</xdr:rowOff>
    </xdr:from>
    <xdr:to>
      <xdr:col>3</xdr:col>
      <xdr:colOff>304800</xdr:colOff>
      <xdr:row>855</xdr:row>
      <xdr:rowOff>304800</xdr:rowOff>
    </xdr:to>
    <xdr:sp macro="" textlink="">
      <xdr:nvSpPr>
        <xdr:cNvPr id="28800" name="AutoShape 5248" descr="https://adas-server.mobiledrivetech.com/polarion/icons/default/enums/type_spike.gif">
          <a:hlinkClick xmlns:r="http://schemas.openxmlformats.org/officeDocument/2006/relationships" r:id="rId1708" tgtFrame="_top"/>
          <a:extLst>
            <a:ext uri="{FF2B5EF4-FFF2-40B4-BE49-F238E27FC236}">
              <a16:creationId xmlns:a16="http://schemas.microsoft.com/office/drawing/2014/main" id="{59139C8E-E4E9-40D9-B8DF-94C3B8E6066F}"/>
            </a:ext>
          </a:extLst>
        </xdr:cNvPr>
        <xdr:cNvSpPr>
          <a:spLocks noChangeAspect="1" noChangeArrowheads="1"/>
        </xdr:cNvSpPr>
      </xdr:nvSpPr>
      <xdr:spPr bwMode="auto">
        <a:xfrm>
          <a:off x="5797550" y="556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856</xdr:row>
      <xdr:rowOff>0</xdr:rowOff>
    </xdr:from>
    <xdr:to>
      <xdr:col>0</xdr:col>
      <xdr:colOff>304800</xdr:colOff>
      <xdr:row>856</xdr:row>
      <xdr:rowOff>304800</xdr:rowOff>
    </xdr:to>
    <xdr:sp macro="" textlink="">
      <xdr:nvSpPr>
        <xdr:cNvPr id="28801" name="AutoShape 5249" descr="https://adas-server.mobiledrivetech.com/polarion/ria/images/suspect.gif">
          <a:extLst>
            <a:ext uri="{FF2B5EF4-FFF2-40B4-BE49-F238E27FC236}">
              <a16:creationId xmlns:a16="http://schemas.microsoft.com/office/drawing/2014/main" id="{24BA9AEB-CA61-4461-BA65-3D5C55016259}"/>
            </a:ext>
          </a:extLst>
        </xdr:cNvPr>
        <xdr:cNvSpPr>
          <a:spLocks noChangeAspect="1" noChangeArrowheads="1"/>
        </xdr:cNvSpPr>
      </xdr:nvSpPr>
      <xdr:spPr bwMode="auto">
        <a:xfrm>
          <a:off x="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856</xdr:row>
      <xdr:rowOff>0</xdr:rowOff>
    </xdr:from>
    <xdr:to>
      <xdr:col>0</xdr:col>
      <xdr:colOff>615950</xdr:colOff>
      <xdr:row>856</xdr:row>
      <xdr:rowOff>304800</xdr:rowOff>
    </xdr:to>
    <xdr:sp macro="" textlink="">
      <xdr:nvSpPr>
        <xdr:cNvPr id="28802" name="AutoShape 5250">
          <a:extLst>
            <a:ext uri="{FF2B5EF4-FFF2-40B4-BE49-F238E27FC236}">
              <a16:creationId xmlns:a16="http://schemas.microsoft.com/office/drawing/2014/main" id="{6C1696D6-7454-4DA6-8119-28DD6EEF2E3D}"/>
            </a:ext>
          </a:extLst>
        </xdr:cNvPr>
        <xdr:cNvSpPr>
          <a:spLocks noChangeAspect="1" noChangeArrowheads="1"/>
        </xdr:cNvSpPr>
      </xdr:nvSpPr>
      <xdr:spPr bwMode="auto">
        <a:xfrm>
          <a:off x="31115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856</xdr:row>
      <xdr:rowOff>0</xdr:rowOff>
    </xdr:from>
    <xdr:to>
      <xdr:col>0</xdr:col>
      <xdr:colOff>927100</xdr:colOff>
      <xdr:row>856</xdr:row>
      <xdr:rowOff>304800</xdr:rowOff>
    </xdr:to>
    <xdr:sp macro="" textlink="">
      <xdr:nvSpPr>
        <xdr:cNvPr id="28803" name="AutoShape 5251" descr="https://adas-server.mobiledrivetech.com/polarion/icons/default/enums/type_purple_spec.png">
          <a:hlinkClick xmlns:r="http://schemas.openxmlformats.org/officeDocument/2006/relationships" r:id="rId1709" tgtFrame="_blank"/>
          <a:extLst>
            <a:ext uri="{FF2B5EF4-FFF2-40B4-BE49-F238E27FC236}">
              <a16:creationId xmlns:a16="http://schemas.microsoft.com/office/drawing/2014/main" id="{76B4D231-91E0-4D93-990A-5AB01F6199E4}"/>
            </a:ext>
          </a:extLst>
        </xdr:cNvPr>
        <xdr:cNvSpPr>
          <a:spLocks noChangeAspect="1" noChangeArrowheads="1"/>
        </xdr:cNvSpPr>
      </xdr:nvSpPr>
      <xdr:spPr bwMode="auto">
        <a:xfrm>
          <a:off x="62230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856</xdr:row>
      <xdr:rowOff>0</xdr:rowOff>
    </xdr:from>
    <xdr:to>
      <xdr:col>1</xdr:col>
      <xdr:colOff>304800</xdr:colOff>
      <xdr:row>856</xdr:row>
      <xdr:rowOff>304800</xdr:rowOff>
    </xdr:to>
    <xdr:sp macro="" textlink="">
      <xdr:nvSpPr>
        <xdr:cNvPr id="28804" name="AutoShape 5252" descr="https://adas-server.mobiledrivetech.com/polarion/icons/default/enums/type_purple_spec.png">
          <a:hlinkClick xmlns:r="http://schemas.openxmlformats.org/officeDocument/2006/relationships" r:id="rId1709" tgtFrame="_top"/>
          <a:extLst>
            <a:ext uri="{FF2B5EF4-FFF2-40B4-BE49-F238E27FC236}">
              <a16:creationId xmlns:a16="http://schemas.microsoft.com/office/drawing/2014/main" id="{FFDD90E3-64AB-42D9-8C03-91209ADB78D1}"/>
            </a:ext>
          </a:extLst>
        </xdr:cNvPr>
        <xdr:cNvSpPr>
          <a:spLocks noChangeAspect="1" noChangeArrowheads="1"/>
        </xdr:cNvSpPr>
      </xdr:nvSpPr>
      <xdr:spPr bwMode="auto">
        <a:xfrm>
          <a:off x="202565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856</xdr:row>
      <xdr:rowOff>0</xdr:rowOff>
    </xdr:from>
    <xdr:to>
      <xdr:col>2</xdr:col>
      <xdr:colOff>304800</xdr:colOff>
      <xdr:row>856</xdr:row>
      <xdr:rowOff>304800</xdr:rowOff>
    </xdr:to>
    <xdr:sp macro="" textlink="">
      <xdr:nvSpPr>
        <xdr:cNvPr id="28805" name="AutoShape 5253" descr="https://adas-server.mobiledrivetech.com/polarion/ria/images/suspect.gif">
          <a:extLst>
            <a:ext uri="{FF2B5EF4-FFF2-40B4-BE49-F238E27FC236}">
              <a16:creationId xmlns:a16="http://schemas.microsoft.com/office/drawing/2014/main" id="{1029F3E9-F4A4-4333-9FC6-D673179D130A}"/>
            </a:ext>
          </a:extLst>
        </xdr:cNvPr>
        <xdr:cNvSpPr>
          <a:spLocks noChangeAspect="1" noChangeArrowheads="1"/>
        </xdr:cNvSpPr>
      </xdr:nvSpPr>
      <xdr:spPr bwMode="auto">
        <a:xfrm>
          <a:off x="265430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856</xdr:row>
      <xdr:rowOff>0</xdr:rowOff>
    </xdr:from>
    <xdr:to>
      <xdr:col>2</xdr:col>
      <xdr:colOff>615950</xdr:colOff>
      <xdr:row>856</xdr:row>
      <xdr:rowOff>304800</xdr:rowOff>
    </xdr:to>
    <xdr:sp macro="" textlink="">
      <xdr:nvSpPr>
        <xdr:cNvPr id="28806" name="AutoShape 5254">
          <a:extLst>
            <a:ext uri="{FF2B5EF4-FFF2-40B4-BE49-F238E27FC236}">
              <a16:creationId xmlns:a16="http://schemas.microsoft.com/office/drawing/2014/main" id="{8FF4EDC2-28DA-41C4-9E15-261096FB1DC3}"/>
            </a:ext>
          </a:extLst>
        </xdr:cNvPr>
        <xdr:cNvSpPr>
          <a:spLocks noChangeAspect="1" noChangeArrowheads="1"/>
        </xdr:cNvSpPr>
      </xdr:nvSpPr>
      <xdr:spPr bwMode="auto">
        <a:xfrm>
          <a:off x="296545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856</xdr:row>
      <xdr:rowOff>0</xdr:rowOff>
    </xdr:from>
    <xdr:to>
      <xdr:col>2</xdr:col>
      <xdr:colOff>927100</xdr:colOff>
      <xdr:row>856</xdr:row>
      <xdr:rowOff>304800</xdr:rowOff>
    </xdr:to>
    <xdr:sp macro="" textlink="">
      <xdr:nvSpPr>
        <xdr:cNvPr id="28807" name="AutoShape 5255" descr="https://adas-server.mobiledrivetech.com/polarion/icons/default/enums/type_spike.gif">
          <a:hlinkClick xmlns:r="http://schemas.openxmlformats.org/officeDocument/2006/relationships" r:id="rId1710" tgtFrame="_blank"/>
          <a:extLst>
            <a:ext uri="{FF2B5EF4-FFF2-40B4-BE49-F238E27FC236}">
              <a16:creationId xmlns:a16="http://schemas.microsoft.com/office/drawing/2014/main" id="{8B324E0D-BFB4-4FE5-B6ED-6796259D68BB}"/>
            </a:ext>
          </a:extLst>
        </xdr:cNvPr>
        <xdr:cNvSpPr>
          <a:spLocks noChangeAspect="1" noChangeArrowheads="1"/>
        </xdr:cNvSpPr>
      </xdr:nvSpPr>
      <xdr:spPr bwMode="auto">
        <a:xfrm>
          <a:off x="327660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856</xdr:row>
      <xdr:rowOff>0</xdr:rowOff>
    </xdr:from>
    <xdr:to>
      <xdr:col>3</xdr:col>
      <xdr:colOff>304800</xdr:colOff>
      <xdr:row>856</xdr:row>
      <xdr:rowOff>304800</xdr:rowOff>
    </xdr:to>
    <xdr:sp macro="" textlink="">
      <xdr:nvSpPr>
        <xdr:cNvPr id="28808" name="AutoShape 5256" descr="https://adas-server.mobiledrivetech.com/polarion/icons/default/enums/type_spike.gif">
          <a:hlinkClick xmlns:r="http://schemas.openxmlformats.org/officeDocument/2006/relationships" r:id="rId1710" tgtFrame="_top"/>
          <a:extLst>
            <a:ext uri="{FF2B5EF4-FFF2-40B4-BE49-F238E27FC236}">
              <a16:creationId xmlns:a16="http://schemas.microsoft.com/office/drawing/2014/main" id="{12640A3F-CDAE-4C46-B048-819B4929FBD5}"/>
            </a:ext>
          </a:extLst>
        </xdr:cNvPr>
        <xdr:cNvSpPr>
          <a:spLocks noChangeAspect="1" noChangeArrowheads="1"/>
        </xdr:cNvSpPr>
      </xdr:nvSpPr>
      <xdr:spPr bwMode="auto">
        <a:xfrm>
          <a:off x="579755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857</xdr:row>
      <xdr:rowOff>0</xdr:rowOff>
    </xdr:from>
    <xdr:to>
      <xdr:col>0</xdr:col>
      <xdr:colOff>304800</xdr:colOff>
      <xdr:row>857</xdr:row>
      <xdr:rowOff>304800</xdr:rowOff>
    </xdr:to>
    <xdr:sp macro="" textlink="">
      <xdr:nvSpPr>
        <xdr:cNvPr id="28809" name="AutoShape 5257" descr="https://adas-server.mobiledrivetech.com/polarion/ria/images/suspect.gif">
          <a:extLst>
            <a:ext uri="{FF2B5EF4-FFF2-40B4-BE49-F238E27FC236}">
              <a16:creationId xmlns:a16="http://schemas.microsoft.com/office/drawing/2014/main" id="{D6704E96-5A48-4D94-8009-E3AC9D338A80}"/>
            </a:ext>
          </a:extLst>
        </xdr:cNvPr>
        <xdr:cNvSpPr>
          <a:spLocks noChangeAspect="1" noChangeArrowheads="1"/>
        </xdr:cNvSpPr>
      </xdr:nvSpPr>
      <xdr:spPr bwMode="auto">
        <a:xfrm>
          <a:off x="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857</xdr:row>
      <xdr:rowOff>0</xdr:rowOff>
    </xdr:from>
    <xdr:to>
      <xdr:col>0</xdr:col>
      <xdr:colOff>615950</xdr:colOff>
      <xdr:row>857</xdr:row>
      <xdr:rowOff>304800</xdr:rowOff>
    </xdr:to>
    <xdr:sp macro="" textlink="">
      <xdr:nvSpPr>
        <xdr:cNvPr id="28810" name="AutoShape 5258">
          <a:extLst>
            <a:ext uri="{FF2B5EF4-FFF2-40B4-BE49-F238E27FC236}">
              <a16:creationId xmlns:a16="http://schemas.microsoft.com/office/drawing/2014/main" id="{8B54CA17-6C98-4B64-9D93-46B0142382F3}"/>
            </a:ext>
          </a:extLst>
        </xdr:cNvPr>
        <xdr:cNvSpPr>
          <a:spLocks noChangeAspect="1" noChangeArrowheads="1"/>
        </xdr:cNvSpPr>
      </xdr:nvSpPr>
      <xdr:spPr bwMode="auto">
        <a:xfrm>
          <a:off x="31115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857</xdr:row>
      <xdr:rowOff>0</xdr:rowOff>
    </xdr:from>
    <xdr:to>
      <xdr:col>0</xdr:col>
      <xdr:colOff>927100</xdr:colOff>
      <xdr:row>857</xdr:row>
      <xdr:rowOff>304800</xdr:rowOff>
    </xdr:to>
    <xdr:sp macro="" textlink="">
      <xdr:nvSpPr>
        <xdr:cNvPr id="28811" name="AutoShape 5259" descr="https://adas-server.mobiledrivetech.com/polarion/icons/default/enums/type_purple_spec.png">
          <a:hlinkClick xmlns:r="http://schemas.openxmlformats.org/officeDocument/2006/relationships" r:id="rId1711" tgtFrame="_blank"/>
          <a:extLst>
            <a:ext uri="{FF2B5EF4-FFF2-40B4-BE49-F238E27FC236}">
              <a16:creationId xmlns:a16="http://schemas.microsoft.com/office/drawing/2014/main" id="{06C44812-36FB-4DF5-A46C-605C78AB97D6}"/>
            </a:ext>
          </a:extLst>
        </xdr:cNvPr>
        <xdr:cNvSpPr>
          <a:spLocks noChangeAspect="1" noChangeArrowheads="1"/>
        </xdr:cNvSpPr>
      </xdr:nvSpPr>
      <xdr:spPr bwMode="auto">
        <a:xfrm>
          <a:off x="62230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857</xdr:row>
      <xdr:rowOff>0</xdr:rowOff>
    </xdr:from>
    <xdr:to>
      <xdr:col>1</xdr:col>
      <xdr:colOff>304800</xdr:colOff>
      <xdr:row>857</xdr:row>
      <xdr:rowOff>304800</xdr:rowOff>
    </xdr:to>
    <xdr:sp macro="" textlink="">
      <xdr:nvSpPr>
        <xdr:cNvPr id="28812" name="AutoShape 5260" descr="https://adas-server.mobiledrivetech.com/polarion/icons/default/enums/type_purple_spec.png">
          <a:hlinkClick xmlns:r="http://schemas.openxmlformats.org/officeDocument/2006/relationships" r:id="rId1711" tgtFrame="_top"/>
          <a:extLst>
            <a:ext uri="{FF2B5EF4-FFF2-40B4-BE49-F238E27FC236}">
              <a16:creationId xmlns:a16="http://schemas.microsoft.com/office/drawing/2014/main" id="{F66E7DE3-DFB7-4A7A-B597-C936065AE99D}"/>
            </a:ext>
          </a:extLst>
        </xdr:cNvPr>
        <xdr:cNvSpPr>
          <a:spLocks noChangeAspect="1" noChangeArrowheads="1"/>
        </xdr:cNvSpPr>
      </xdr:nvSpPr>
      <xdr:spPr bwMode="auto">
        <a:xfrm>
          <a:off x="202565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857</xdr:row>
      <xdr:rowOff>0</xdr:rowOff>
    </xdr:from>
    <xdr:to>
      <xdr:col>2</xdr:col>
      <xdr:colOff>304800</xdr:colOff>
      <xdr:row>857</xdr:row>
      <xdr:rowOff>304800</xdr:rowOff>
    </xdr:to>
    <xdr:sp macro="" textlink="">
      <xdr:nvSpPr>
        <xdr:cNvPr id="28813" name="AutoShape 5261" descr="https://adas-server.mobiledrivetech.com/polarion/ria/images/suspect.gif">
          <a:extLst>
            <a:ext uri="{FF2B5EF4-FFF2-40B4-BE49-F238E27FC236}">
              <a16:creationId xmlns:a16="http://schemas.microsoft.com/office/drawing/2014/main" id="{FA04A177-6BC1-4E98-905C-2F6EEFA160EA}"/>
            </a:ext>
          </a:extLst>
        </xdr:cNvPr>
        <xdr:cNvSpPr>
          <a:spLocks noChangeAspect="1" noChangeArrowheads="1"/>
        </xdr:cNvSpPr>
      </xdr:nvSpPr>
      <xdr:spPr bwMode="auto">
        <a:xfrm>
          <a:off x="265430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857</xdr:row>
      <xdr:rowOff>0</xdr:rowOff>
    </xdr:from>
    <xdr:to>
      <xdr:col>2</xdr:col>
      <xdr:colOff>615950</xdr:colOff>
      <xdr:row>857</xdr:row>
      <xdr:rowOff>304800</xdr:rowOff>
    </xdr:to>
    <xdr:sp macro="" textlink="">
      <xdr:nvSpPr>
        <xdr:cNvPr id="28814" name="AutoShape 5262">
          <a:extLst>
            <a:ext uri="{FF2B5EF4-FFF2-40B4-BE49-F238E27FC236}">
              <a16:creationId xmlns:a16="http://schemas.microsoft.com/office/drawing/2014/main" id="{20FDAB99-D509-4C7B-9F2E-467D2B73237D}"/>
            </a:ext>
          </a:extLst>
        </xdr:cNvPr>
        <xdr:cNvSpPr>
          <a:spLocks noChangeAspect="1" noChangeArrowheads="1"/>
        </xdr:cNvSpPr>
      </xdr:nvSpPr>
      <xdr:spPr bwMode="auto">
        <a:xfrm>
          <a:off x="296545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857</xdr:row>
      <xdr:rowOff>0</xdr:rowOff>
    </xdr:from>
    <xdr:to>
      <xdr:col>2</xdr:col>
      <xdr:colOff>927100</xdr:colOff>
      <xdr:row>857</xdr:row>
      <xdr:rowOff>304800</xdr:rowOff>
    </xdr:to>
    <xdr:sp macro="" textlink="">
      <xdr:nvSpPr>
        <xdr:cNvPr id="28815" name="AutoShape 5263" descr="https://adas-server.mobiledrivetech.com/polarion/icons/default/enums/type_spike.gif">
          <a:hlinkClick xmlns:r="http://schemas.openxmlformats.org/officeDocument/2006/relationships" r:id="rId1712" tgtFrame="_blank"/>
          <a:extLst>
            <a:ext uri="{FF2B5EF4-FFF2-40B4-BE49-F238E27FC236}">
              <a16:creationId xmlns:a16="http://schemas.microsoft.com/office/drawing/2014/main" id="{EEFB4BD3-A726-43C9-9626-52C0DE119FD4}"/>
            </a:ext>
          </a:extLst>
        </xdr:cNvPr>
        <xdr:cNvSpPr>
          <a:spLocks noChangeAspect="1" noChangeArrowheads="1"/>
        </xdr:cNvSpPr>
      </xdr:nvSpPr>
      <xdr:spPr bwMode="auto">
        <a:xfrm>
          <a:off x="327660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857</xdr:row>
      <xdr:rowOff>0</xdr:rowOff>
    </xdr:from>
    <xdr:to>
      <xdr:col>3</xdr:col>
      <xdr:colOff>304800</xdr:colOff>
      <xdr:row>857</xdr:row>
      <xdr:rowOff>304800</xdr:rowOff>
    </xdr:to>
    <xdr:sp macro="" textlink="">
      <xdr:nvSpPr>
        <xdr:cNvPr id="28816" name="AutoShape 5264" descr="https://adas-server.mobiledrivetech.com/polarion/icons/default/enums/type_spike.gif">
          <a:hlinkClick xmlns:r="http://schemas.openxmlformats.org/officeDocument/2006/relationships" r:id="rId1712" tgtFrame="_top"/>
          <a:extLst>
            <a:ext uri="{FF2B5EF4-FFF2-40B4-BE49-F238E27FC236}">
              <a16:creationId xmlns:a16="http://schemas.microsoft.com/office/drawing/2014/main" id="{A3504B4E-B835-435B-A64C-EC5BB337A144}"/>
            </a:ext>
          </a:extLst>
        </xdr:cNvPr>
        <xdr:cNvSpPr>
          <a:spLocks noChangeAspect="1" noChangeArrowheads="1"/>
        </xdr:cNvSpPr>
      </xdr:nvSpPr>
      <xdr:spPr bwMode="auto">
        <a:xfrm>
          <a:off x="5797550" y="558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858</xdr:row>
      <xdr:rowOff>0</xdr:rowOff>
    </xdr:from>
    <xdr:to>
      <xdr:col>0</xdr:col>
      <xdr:colOff>304800</xdr:colOff>
      <xdr:row>858</xdr:row>
      <xdr:rowOff>304800</xdr:rowOff>
    </xdr:to>
    <xdr:sp macro="" textlink="">
      <xdr:nvSpPr>
        <xdr:cNvPr id="28817" name="AutoShape 5265" descr="https://adas-server.mobiledrivetech.com/polarion/ria/images/suspect.gif">
          <a:extLst>
            <a:ext uri="{FF2B5EF4-FFF2-40B4-BE49-F238E27FC236}">
              <a16:creationId xmlns:a16="http://schemas.microsoft.com/office/drawing/2014/main" id="{2CCD4AC2-4006-42DC-B52D-0D3E44589939}"/>
            </a:ext>
          </a:extLst>
        </xdr:cNvPr>
        <xdr:cNvSpPr>
          <a:spLocks noChangeAspect="1" noChangeArrowheads="1"/>
        </xdr:cNvSpPr>
      </xdr:nvSpPr>
      <xdr:spPr bwMode="auto">
        <a:xfrm>
          <a:off x="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858</xdr:row>
      <xdr:rowOff>0</xdr:rowOff>
    </xdr:from>
    <xdr:to>
      <xdr:col>0</xdr:col>
      <xdr:colOff>615950</xdr:colOff>
      <xdr:row>858</xdr:row>
      <xdr:rowOff>304800</xdr:rowOff>
    </xdr:to>
    <xdr:sp macro="" textlink="">
      <xdr:nvSpPr>
        <xdr:cNvPr id="28818" name="AutoShape 5266">
          <a:extLst>
            <a:ext uri="{FF2B5EF4-FFF2-40B4-BE49-F238E27FC236}">
              <a16:creationId xmlns:a16="http://schemas.microsoft.com/office/drawing/2014/main" id="{F06A39C7-8597-40F6-A811-F084ADE1741C}"/>
            </a:ext>
          </a:extLst>
        </xdr:cNvPr>
        <xdr:cNvSpPr>
          <a:spLocks noChangeAspect="1" noChangeArrowheads="1"/>
        </xdr:cNvSpPr>
      </xdr:nvSpPr>
      <xdr:spPr bwMode="auto">
        <a:xfrm>
          <a:off x="31115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858</xdr:row>
      <xdr:rowOff>0</xdr:rowOff>
    </xdr:from>
    <xdr:to>
      <xdr:col>0</xdr:col>
      <xdr:colOff>927100</xdr:colOff>
      <xdr:row>858</xdr:row>
      <xdr:rowOff>304800</xdr:rowOff>
    </xdr:to>
    <xdr:sp macro="" textlink="">
      <xdr:nvSpPr>
        <xdr:cNvPr id="28819" name="AutoShape 5267" descr="https://adas-server.mobiledrivetech.com/polarion/icons/default/enums/type_purple_spec.png">
          <a:hlinkClick xmlns:r="http://schemas.openxmlformats.org/officeDocument/2006/relationships" r:id="rId1713" tgtFrame="_blank"/>
          <a:extLst>
            <a:ext uri="{FF2B5EF4-FFF2-40B4-BE49-F238E27FC236}">
              <a16:creationId xmlns:a16="http://schemas.microsoft.com/office/drawing/2014/main" id="{3E5E5341-1D78-4B1C-AA56-8F3273DC2720}"/>
            </a:ext>
          </a:extLst>
        </xdr:cNvPr>
        <xdr:cNvSpPr>
          <a:spLocks noChangeAspect="1" noChangeArrowheads="1"/>
        </xdr:cNvSpPr>
      </xdr:nvSpPr>
      <xdr:spPr bwMode="auto">
        <a:xfrm>
          <a:off x="62230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858</xdr:row>
      <xdr:rowOff>0</xdr:rowOff>
    </xdr:from>
    <xdr:to>
      <xdr:col>1</xdr:col>
      <xdr:colOff>304800</xdr:colOff>
      <xdr:row>858</xdr:row>
      <xdr:rowOff>304800</xdr:rowOff>
    </xdr:to>
    <xdr:sp macro="" textlink="">
      <xdr:nvSpPr>
        <xdr:cNvPr id="28820" name="AutoShape 5268" descr="https://adas-server.mobiledrivetech.com/polarion/icons/default/enums/type_purple_spec.png">
          <a:hlinkClick xmlns:r="http://schemas.openxmlformats.org/officeDocument/2006/relationships" r:id="rId1713" tgtFrame="_top"/>
          <a:extLst>
            <a:ext uri="{FF2B5EF4-FFF2-40B4-BE49-F238E27FC236}">
              <a16:creationId xmlns:a16="http://schemas.microsoft.com/office/drawing/2014/main" id="{B71871D8-C754-40CC-A0DC-07EB46C10890}"/>
            </a:ext>
          </a:extLst>
        </xdr:cNvPr>
        <xdr:cNvSpPr>
          <a:spLocks noChangeAspect="1" noChangeArrowheads="1"/>
        </xdr:cNvSpPr>
      </xdr:nvSpPr>
      <xdr:spPr bwMode="auto">
        <a:xfrm>
          <a:off x="202565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858</xdr:row>
      <xdr:rowOff>0</xdr:rowOff>
    </xdr:from>
    <xdr:to>
      <xdr:col>2</xdr:col>
      <xdr:colOff>304800</xdr:colOff>
      <xdr:row>858</xdr:row>
      <xdr:rowOff>304800</xdr:rowOff>
    </xdr:to>
    <xdr:sp macro="" textlink="">
      <xdr:nvSpPr>
        <xdr:cNvPr id="28821" name="AutoShape 5269" descr="https://adas-server.mobiledrivetech.com/polarion/ria/images/suspect.gif">
          <a:extLst>
            <a:ext uri="{FF2B5EF4-FFF2-40B4-BE49-F238E27FC236}">
              <a16:creationId xmlns:a16="http://schemas.microsoft.com/office/drawing/2014/main" id="{629C500F-4D82-4470-9120-6EC0E4843579}"/>
            </a:ext>
          </a:extLst>
        </xdr:cNvPr>
        <xdr:cNvSpPr>
          <a:spLocks noChangeAspect="1" noChangeArrowheads="1"/>
        </xdr:cNvSpPr>
      </xdr:nvSpPr>
      <xdr:spPr bwMode="auto">
        <a:xfrm>
          <a:off x="265430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858</xdr:row>
      <xdr:rowOff>0</xdr:rowOff>
    </xdr:from>
    <xdr:to>
      <xdr:col>2</xdr:col>
      <xdr:colOff>615950</xdr:colOff>
      <xdr:row>858</xdr:row>
      <xdr:rowOff>304800</xdr:rowOff>
    </xdr:to>
    <xdr:sp macro="" textlink="">
      <xdr:nvSpPr>
        <xdr:cNvPr id="28822" name="AutoShape 5270">
          <a:extLst>
            <a:ext uri="{FF2B5EF4-FFF2-40B4-BE49-F238E27FC236}">
              <a16:creationId xmlns:a16="http://schemas.microsoft.com/office/drawing/2014/main" id="{F3C10F41-B8EB-4384-83F0-6FC76CA29614}"/>
            </a:ext>
          </a:extLst>
        </xdr:cNvPr>
        <xdr:cNvSpPr>
          <a:spLocks noChangeAspect="1" noChangeArrowheads="1"/>
        </xdr:cNvSpPr>
      </xdr:nvSpPr>
      <xdr:spPr bwMode="auto">
        <a:xfrm>
          <a:off x="296545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858</xdr:row>
      <xdr:rowOff>0</xdr:rowOff>
    </xdr:from>
    <xdr:to>
      <xdr:col>2</xdr:col>
      <xdr:colOff>927100</xdr:colOff>
      <xdr:row>858</xdr:row>
      <xdr:rowOff>304800</xdr:rowOff>
    </xdr:to>
    <xdr:sp macro="" textlink="">
      <xdr:nvSpPr>
        <xdr:cNvPr id="28823" name="AutoShape 5271" descr="https://adas-server.mobiledrivetech.com/polarion/icons/default/enums/type_spike.gif">
          <a:hlinkClick xmlns:r="http://schemas.openxmlformats.org/officeDocument/2006/relationships" r:id="rId1714" tgtFrame="_blank"/>
          <a:extLst>
            <a:ext uri="{FF2B5EF4-FFF2-40B4-BE49-F238E27FC236}">
              <a16:creationId xmlns:a16="http://schemas.microsoft.com/office/drawing/2014/main" id="{161FF33D-6C2E-49AB-AFDC-31DAAF29FA13}"/>
            </a:ext>
          </a:extLst>
        </xdr:cNvPr>
        <xdr:cNvSpPr>
          <a:spLocks noChangeAspect="1" noChangeArrowheads="1"/>
        </xdr:cNvSpPr>
      </xdr:nvSpPr>
      <xdr:spPr bwMode="auto">
        <a:xfrm>
          <a:off x="327660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858</xdr:row>
      <xdr:rowOff>0</xdr:rowOff>
    </xdr:from>
    <xdr:to>
      <xdr:col>3</xdr:col>
      <xdr:colOff>304800</xdr:colOff>
      <xdr:row>858</xdr:row>
      <xdr:rowOff>304800</xdr:rowOff>
    </xdr:to>
    <xdr:sp macro="" textlink="">
      <xdr:nvSpPr>
        <xdr:cNvPr id="28824" name="AutoShape 5272" descr="https://adas-server.mobiledrivetech.com/polarion/icons/default/enums/type_spike.gif">
          <a:hlinkClick xmlns:r="http://schemas.openxmlformats.org/officeDocument/2006/relationships" r:id="rId1714" tgtFrame="_top"/>
          <a:extLst>
            <a:ext uri="{FF2B5EF4-FFF2-40B4-BE49-F238E27FC236}">
              <a16:creationId xmlns:a16="http://schemas.microsoft.com/office/drawing/2014/main" id="{798228F8-8ED7-4883-B3E3-BF9BEEEFAC8B}"/>
            </a:ext>
          </a:extLst>
        </xdr:cNvPr>
        <xdr:cNvSpPr>
          <a:spLocks noChangeAspect="1" noChangeArrowheads="1"/>
        </xdr:cNvSpPr>
      </xdr:nvSpPr>
      <xdr:spPr bwMode="auto">
        <a:xfrm>
          <a:off x="5797550" y="558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859</xdr:row>
      <xdr:rowOff>0</xdr:rowOff>
    </xdr:from>
    <xdr:to>
      <xdr:col>0</xdr:col>
      <xdr:colOff>304800</xdr:colOff>
      <xdr:row>859</xdr:row>
      <xdr:rowOff>304800</xdr:rowOff>
    </xdr:to>
    <xdr:sp macro="" textlink="">
      <xdr:nvSpPr>
        <xdr:cNvPr id="28825" name="AutoShape 5273" descr="https://adas-server.mobiledrivetech.com/polarion/ria/images/suspect.gif">
          <a:extLst>
            <a:ext uri="{FF2B5EF4-FFF2-40B4-BE49-F238E27FC236}">
              <a16:creationId xmlns:a16="http://schemas.microsoft.com/office/drawing/2014/main" id="{AE9CF35F-F33E-453A-B81C-308FB5035CA3}"/>
            </a:ext>
          </a:extLst>
        </xdr:cNvPr>
        <xdr:cNvSpPr>
          <a:spLocks noChangeAspect="1" noChangeArrowheads="1"/>
        </xdr:cNvSpPr>
      </xdr:nvSpPr>
      <xdr:spPr bwMode="auto">
        <a:xfrm>
          <a:off x="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859</xdr:row>
      <xdr:rowOff>0</xdr:rowOff>
    </xdr:from>
    <xdr:to>
      <xdr:col>0</xdr:col>
      <xdr:colOff>615950</xdr:colOff>
      <xdr:row>859</xdr:row>
      <xdr:rowOff>304800</xdr:rowOff>
    </xdr:to>
    <xdr:sp macro="" textlink="">
      <xdr:nvSpPr>
        <xdr:cNvPr id="28826" name="AutoShape 5274">
          <a:extLst>
            <a:ext uri="{FF2B5EF4-FFF2-40B4-BE49-F238E27FC236}">
              <a16:creationId xmlns:a16="http://schemas.microsoft.com/office/drawing/2014/main" id="{F39A33E2-8DA7-45E5-837F-054DEF35C887}"/>
            </a:ext>
          </a:extLst>
        </xdr:cNvPr>
        <xdr:cNvSpPr>
          <a:spLocks noChangeAspect="1" noChangeArrowheads="1"/>
        </xdr:cNvSpPr>
      </xdr:nvSpPr>
      <xdr:spPr bwMode="auto">
        <a:xfrm>
          <a:off x="31115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859</xdr:row>
      <xdr:rowOff>0</xdr:rowOff>
    </xdr:from>
    <xdr:to>
      <xdr:col>0</xdr:col>
      <xdr:colOff>927100</xdr:colOff>
      <xdr:row>859</xdr:row>
      <xdr:rowOff>304800</xdr:rowOff>
    </xdr:to>
    <xdr:sp macro="" textlink="">
      <xdr:nvSpPr>
        <xdr:cNvPr id="28827" name="AutoShape 5275" descr="https://adas-server.mobiledrivetech.com/polarion/icons/default/enums/type_purple_spec.png">
          <a:hlinkClick xmlns:r="http://schemas.openxmlformats.org/officeDocument/2006/relationships" r:id="rId1715" tgtFrame="_blank"/>
          <a:extLst>
            <a:ext uri="{FF2B5EF4-FFF2-40B4-BE49-F238E27FC236}">
              <a16:creationId xmlns:a16="http://schemas.microsoft.com/office/drawing/2014/main" id="{D94542CB-1E1D-4500-90B5-D8FDB11916EE}"/>
            </a:ext>
          </a:extLst>
        </xdr:cNvPr>
        <xdr:cNvSpPr>
          <a:spLocks noChangeAspect="1" noChangeArrowheads="1"/>
        </xdr:cNvSpPr>
      </xdr:nvSpPr>
      <xdr:spPr bwMode="auto">
        <a:xfrm>
          <a:off x="62230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859</xdr:row>
      <xdr:rowOff>0</xdr:rowOff>
    </xdr:from>
    <xdr:to>
      <xdr:col>1</xdr:col>
      <xdr:colOff>304800</xdr:colOff>
      <xdr:row>859</xdr:row>
      <xdr:rowOff>304800</xdr:rowOff>
    </xdr:to>
    <xdr:sp macro="" textlink="">
      <xdr:nvSpPr>
        <xdr:cNvPr id="28828" name="AutoShape 5276" descr="https://adas-server.mobiledrivetech.com/polarion/icons/default/enums/type_purple_spec.png">
          <a:hlinkClick xmlns:r="http://schemas.openxmlformats.org/officeDocument/2006/relationships" r:id="rId1715" tgtFrame="_top"/>
          <a:extLst>
            <a:ext uri="{FF2B5EF4-FFF2-40B4-BE49-F238E27FC236}">
              <a16:creationId xmlns:a16="http://schemas.microsoft.com/office/drawing/2014/main" id="{B1059B4F-F7DE-46F9-8291-BDE6BCAECDDC}"/>
            </a:ext>
          </a:extLst>
        </xdr:cNvPr>
        <xdr:cNvSpPr>
          <a:spLocks noChangeAspect="1" noChangeArrowheads="1"/>
        </xdr:cNvSpPr>
      </xdr:nvSpPr>
      <xdr:spPr bwMode="auto">
        <a:xfrm>
          <a:off x="202565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859</xdr:row>
      <xdr:rowOff>0</xdr:rowOff>
    </xdr:from>
    <xdr:to>
      <xdr:col>2</xdr:col>
      <xdr:colOff>304800</xdr:colOff>
      <xdr:row>859</xdr:row>
      <xdr:rowOff>304800</xdr:rowOff>
    </xdr:to>
    <xdr:sp macro="" textlink="">
      <xdr:nvSpPr>
        <xdr:cNvPr id="28829" name="AutoShape 5277" descr="https://adas-server.mobiledrivetech.com/polarion/ria/images/suspect.gif">
          <a:extLst>
            <a:ext uri="{FF2B5EF4-FFF2-40B4-BE49-F238E27FC236}">
              <a16:creationId xmlns:a16="http://schemas.microsoft.com/office/drawing/2014/main" id="{753FA673-D8FE-4B47-9892-9486F3FCF708}"/>
            </a:ext>
          </a:extLst>
        </xdr:cNvPr>
        <xdr:cNvSpPr>
          <a:spLocks noChangeAspect="1" noChangeArrowheads="1"/>
        </xdr:cNvSpPr>
      </xdr:nvSpPr>
      <xdr:spPr bwMode="auto">
        <a:xfrm>
          <a:off x="265430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859</xdr:row>
      <xdr:rowOff>0</xdr:rowOff>
    </xdr:from>
    <xdr:to>
      <xdr:col>2</xdr:col>
      <xdr:colOff>615950</xdr:colOff>
      <xdr:row>859</xdr:row>
      <xdr:rowOff>304800</xdr:rowOff>
    </xdr:to>
    <xdr:sp macro="" textlink="">
      <xdr:nvSpPr>
        <xdr:cNvPr id="28830" name="AutoShape 5278">
          <a:extLst>
            <a:ext uri="{FF2B5EF4-FFF2-40B4-BE49-F238E27FC236}">
              <a16:creationId xmlns:a16="http://schemas.microsoft.com/office/drawing/2014/main" id="{13C0789F-D809-4853-83B8-D98DD305FC48}"/>
            </a:ext>
          </a:extLst>
        </xdr:cNvPr>
        <xdr:cNvSpPr>
          <a:spLocks noChangeAspect="1" noChangeArrowheads="1"/>
        </xdr:cNvSpPr>
      </xdr:nvSpPr>
      <xdr:spPr bwMode="auto">
        <a:xfrm>
          <a:off x="296545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859</xdr:row>
      <xdr:rowOff>0</xdr:rowOff>
    </xdr:from>
    <xdr:to>
      <xdr:col>2</xdr:col>
      <xdr:colOff>927100</xdr:colOff>
      <xdr:row>859</xdr:row>
      <xdr:rowOff>304800</xdr:rowOff>
    </xdr:to>
    <xdr:sp macro="" textlink="">
      <xdr:nvSpPr>
        <xdr:cNvPr id="28831" name="AutoShape 5279" descr="https://adas-server.mobiledrivetech.com/polarion/icons/default/enums/type_spike.gif">
          <a:hlinkClick xmlns:r="http://schemas.openxmlformats.org/officeDocument/2006/relationships" r:id="rId1716" tgtFrame="_blank"/>
          <a:extLst>
            <a:ext uri="{FF2B5EF4-FFF2-40B4-BE49-F238E27FC236}">
              <a16:creationId xmlns:a16="http://schemas.microsoft.com/office/drawing/2014/main" id="{36A7B6FF-4749-4247-B331-23D281E3B6D9}"/>
            </a:ext>
          </a:extLst>
        </xdr:cNvPr>
        <xdr:cNvSpPr>
          <a:spLocks noChangeAspect="1" noChangeArrowheads="1"/>
        </xdr:cNvSpPr>
      </xdr:nvSpPr>
      <xdr:spPr bwMode="auto">
        <a:xfrm>
          <a:off x="327660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859</xdr:row>
      <xdr:rowOff>0</xdr:rowOff>
    </xdr:from>
    <xdr:to>
      <xdr:col>3</xdr:col>
      <xdr:colOff>304800</xdr:colOff>
      <xdr:row>859</xdr:row>
      <xdr:rowOff>304800</xdr:rowOff>
    </xdr:to>
    <xdr:sp macro="" textlink="">
      <xdr:nvSpPr>
        <xdr:cNvPr id="28832" name="AutoShape 5280" descr="https://adas-server.mobiledrivetech.com/polarion/icons/default/enums/type_spike.gif">
          <a:hlinkClick xmlns:r="http://schemas.openxmlformats.org/officeDocument/2006/relationships" r:id="rId1716" tgtFrame="_top"/>
          <a:extLst>
            <a:ext uri="{FF2B5EF4-FFF2-40B4-BE49-F238E27FC236}">
              <a16:creationId xmlns:a16="http://schemas.microsoft.com/office/drawing/2014/main" id="{62F48FB2-F688-4540-8A5D-9D5A522DA398}"/>
            </a:ext>
          </a:extLst>
        </xdr:cNvPr>
        <xdr:cNvSpPr>
          <a:spLocks noChangeAspect="1" noChangeArrowheads="1"/>
        </xdr:cNvSpPr>
      </xdr:nvSpPr>
      <xdr:spPr bwMode="auto">
        <a:xfrm>
          <a:off x="579755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860</xdr:row>
      <xdr:rowOff>0</xdr:rowOff>
    </xdr:from>
    <xdr:to>
      <xdr:col>0</xdr:col>
      <xdr:colOff>304800</xdr:colOff>
      <xdr:row>860</xdr:row>
      <xdr:rowOff>304800</xdr:rowOff>
    </xdr:to>
    <xdr:sp macro="" textlink="">
      <xdr:nvSpPr>
        <xdr:cNvPr id="28833" name="AutoShape 5281" descr="https://adas-server.mobiledrivetech.com/polarion/ria/images/suspect.gif">
          <a:extLst>
            <a:ext uri="{FF2B5EF4-FFF2-40B4-BE49-F238E27FC236}">
              <a16:creationId xmlns:a16="http://schemas.microsoft.com/office/drawing/2014/main" id="{7694A9F4-8320-4615-87C3-70F63F78AF32}"/>
            </a:ext>
          </a:extLst>
        </xdr:cNvPr>
        <xdr:cNvSpPr>
          <a:spLocks noChangeAspect="1" noChangeArrowheads="1"/>
        </xdr:cNvSpPr>
      </xdr:nvSpPr>
      <xdr:spPr bwMode="auto">
        <a:xfrm>
          <a:off x="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860</xdr:row>
      <xdr:rowOff>0</xdr:rowOff>
    </xdr:from>
    <xdr:to>
      <xdr:col>0</xdr:col>
      <xdr:colOff>615950</xdr:colOff>
      <xdr:row>860</xdr:row>
      <xdr:rowOff>304800</xdr:rowOff>
    </xdr:to>
    <xdr:sp macro="" textlink="">
      <xdr:nvSpPr>
        <xdr:cNvPr id="28834" name="AutoShape 5282">
          <a:extLst>
            <a:ext uri="{FF2B5EF4-FFF2-40B4-BE49-F238E27FC236}">
              <a16:creationId xmlns:a16="http://schemas.microsoft.com/office/drawing/2014/main" id="{5F631DC3-9C15-4711-A180-9F60FC71F46D}"/>
            </a:ext>
          </a:extLst>
        </xdr:cNvPr>
        <xdr:cNvSpPr>
          <a:spLocks noChangeAspect="1" noChangeArrowheads="1"/>
        </xdr:cNvSpPr>
      </xdr:nvSpPr>
      <xdr:spPr bwMode="auto">
        <a:xfrm>
          <a:off x="31115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860</xdr:row>
      <xdr:rowOff>0</xdr:rowOff>
    </xdr:from>
    <xdr:to>
      <xdr:col>0</xdr:col>
      <xdr:colOff>927100</xdr:colOff>
      <xdr:row>860</xdr:row>
      <xdr:rowOff>304800</xdr:rowOff>
    </xdr:to>
    <xdr:sp macro="" textlink="">
      <xdr:nvSpPr>
        <xdr:cNvPr id="28835" name="AutoShape 5283" descr="https://adas-server.mobiledrivetech.com/polarion/icons/default/enums/type_purple_spec.png">
          <a:hlinkClick xmlns:r="http://schemas.openxmlformats.org/officeDocument/2006/relationships" r:id="rId1717" tgtFrame="_blank"/>
          <a:extLst>
            <a:ext uri="{FF2B5EF4-FFF2-40B4-BE49-F238E27FC236}">
              <a16:creationId xmlns:a16="http://schemas.microsoft.com/office/drawing/2014/main" id="{8389080E-8AEC-4FA0-BAA2-9B4AF7C45339}"/>
            </a:ext>
          </a:extLst>
        </xdr:cNvPr>
        <xdr:cNvSpPr>
          <a:spLocks noChangeAspect="1" noChangeArrowheads="1"/>
        </xdr:cNvSpPr>
      </xdr:nvSpPr>
      <xdr:spPr bwMode="auto">
        <a:xfrm>
          <a:off x="62230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860</xdr:row>
      <xdr:rowOff>0</xdr:rowOff>
    </xdr:from>
    <xdr:to>
      <xdr:col>1</xdr:col>
      <xdr:colOff>304800</xdr:colOff>
      <xdr:row>860</xdr:row>
      <xdr:rowOff>304800</xdr:rowOff>
    </xdr:to>
    <xdr:sp macro="" textlink="">
      <xdr:nvSpPr>
        <xdr:cNvPr id="28836" name="AutoShape 5284" descr="https://adas-server.mobiledrivetech.com/polarion/icons/default/enums/type_purple_spec.png">
          <a:hlinkClick xmlns:r="http://schemas.openxmlformats.org/officeDocument/2006/relationships" r:id="rId1717" tgtFrame="_top"/>
          <a:extLst>
            <a:ext uri="{FF2B5EF4-FFF2-40B4-BE49-F238E27FC236}">
              <a16:creationId xmlns:a16="http://schemas.microsoft.com/office/drawing/2014/main" id="{D2773331-C34D-44C8-ADEE-09785E1D6DF1}"/>
            </a:ext>
          </a:extLst>
        </xdr:cNvPr>
        <xdr:cNvSpPr>
          <a:spLocks noChangeAspect="1" noChangeArrowheads="1"/>
        </xdr:cNvSpPr>
      </xdr:nvSpPr>
      <xdr:spPr bwMode="auto">
        <a:xfrm>
          <a:off x="202565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860</xdr:row>
      <xdr:rowOff>0</xdr:rowOff>
    </xdr:from>
    <xdr:to>
      <xdr:col>2</xdr:col>
      <xdr:colOff>304800</xdr:colOff>
      <xdr:row>860</xdr:row>
      <xdr:rowOff>304800</xdr:rowOff>
    </xdr:to>
    <xdr:sp macro="" textlink="">
      <xdr:nvSpPr>
        <xdr:cNvPr id="28837" name="AutoShape 5285" descr="https://adas-server.mobiledrivetech.com/polarion/ria/images/suspect.gif">
          <a:extLst>
            <a:ext uri="{FF2B5EF4-FFF2-40B4-BE49-F238E27FC236}">
              <a16:creationId xmlns:a16="http://schemas.microsoft.com/office/drawing/2014/main" id="{D13A7580-ABAE-47DD-96C9-23D604150F9A}"/>
            </a:ext>
          </a:extLst>
        </xdr:cNvPr>
        <xdr:cNvSpPr>
          <a:spLocks noChangeAspect="1" noChangeArrowheads="1"/>
        </xdr:cNvSpPr>
      </xdr:nvSpPr>
      <xdr:spPr bwMode="auto">
        <a:xfrm>
          <a:off x="265430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860</xdr:row>
      <xdr:rowOff>0</xdr:rowOff>
    </xdr:from>
    <xdr:to>
      <xdr:col>2</xdr:col>
      <xdr:colOff>615950</xdr:colOff>
      <xdr:row>860</xdr:row>
      <xdr:rowOff>304800</xdr:rowOff>
    </xdr:to>
    <xdr:sp macro="" textlink="">
      <xdr:nvSpPr>
        <xdr:cNvPr id="28838" name="AutoShape 5286">
          <a:extLst>
            <a:ext uri="{FF2B5EF4-FFF2-40B4-BE49-F238E27FC236}">
              <a16:creationId xmlns:a16="http://schemas.microsoft.com/office/drawing/2014/main" id="{3E658208-D86D-4228-BFB9-6BDFD72CD6C5}"/>
            </a:ext>
          </a:extLst>
        </xdr:cNvPr>
        <xdr:cNvSpPr>
          <a:spLocks noChangeAspect="1" noChangeArrowheads="1"/>
        </xdr:cNvSpPr>
      </xdr:nvSpPr>
      <xdr:spPr bwMode="auto">
        <a:xfrm>
          <a:off x="296545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860</xdr:row>
      <xdr:rowOff>0</xdr:rowOff>
    </xdr:from>
    <xdr:to>
      <xdr:col>2</xdr:col>
      <xdr:colOff>927100</xdr:colOff>
      <xdr:row>860</xdr:row>
      <xdr:rowOff>304800</xdr:rowOff>
    </xdr:to>
    <xdr:sp macro="" textlink="">
      <xdr:nvSpPr>
        <xdr:cNvPr id="28839" name="AutoShape 5287" descr="https://adas-server.mobiledrivetech.com/polarion/icons/default/enums/type_spike.gif">
          <a:hlinkClick xmlns:r="http://schemas.openxmlformats.org/officeDocument/2006/relationships" r:id="rId1718" tgtFrame="_blank"/>
          <a:extLst>
            <a:ext uri="{FF2B5EF4-FFF2-40B4-BE49-F238E27FC236}">
              <a16:creationId xmlns:a16="http://schemas.microsoft.com/office/drawing/2014/main" id="{C197AF55-2F66-4E01-A5D8-6F013271C4A6}"/>
            </a:ext>
          </a:extLst>
        </xdr:cNvPr>
        <xdr:cNvSpPr>
          <a:spLocks noChangeAspect="1" noChangeArrowheads="1"/>
        </xdr:cNvSpPr>
      </xdr:nvSpPr>
      <xdr:spPr bwMode="auto">
        <a:xfrm>
          <a:off x="327660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860</xdr:row>
      <xdr:rowOff>0</xdr:rowOff>
    </xdr:from>
    <xdr:to>
      <xdr:col>3</xdr:col>
      <xdr:colOff>304800</xdr:colOff>
      <xdr:row>860</xdr:row>
      <xdr:rowOff>304800</xdr:rowOff>
    </xdr:to>
    <xdr:sp macro="" textlink="">
      <xdr:nvSpPr>
        <xdr:cNvPr id="28840" name="AutoShape 5288" descr="https://adas-server.mobiledrivetech.com/polarion/icons/default/enums/type_spike.gif">
          <a:hlinkClick xmlns:r="http://schemas.openxmlformats.org/officeDocument/2006/relationships" r:id="rId1718" tgtFrame="_top"/>
          <a:extLst>
            <a:ext uri="{FF2B5EF4-FFF2-40B4-BE49-F238E27FC236}">
              <a16:creationId xmlns:a16="http://schemas.microsoft.com/office/drawing/2014/main" id="{3C5D8476-E23F-4695-9784-B7F983EC4443}"/>
            </a:ext>
          </a:extLst>
        </xdr:cNvPr>
        <xdr:cNvSpPr>
          <a:spLocks noChangeAspect="1" noChangeArrowheads="1"/>
        </xdr:cNvSpPr>
      </xdr:nvSpPr>
      <xdr:spPr bwMode="auto">
        <a:xfrm>
          <a:off x="5797550" y="560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28841" name="AutoShape 5289" descr="https://adas-server.mobiledrivetech.com/polarion/ria/images/suspect.gif">
          <a:extLst>
            <a:ext uri="{FF2B5EF4-FFF2-40B4-BE49-F238E27FC236}">
              <a16:creationId xmlns:a16="http://schemas.microsoft.com/office/drawing/2014/main" id="{489A431A-7D05-4652-A496-4751AD6CE6BC}"/>
            </a:ext>
          </a:extLst>
        </xdr:cNvPr>
        <xdr:cNvSpPr>
          <a:spLocks noChangeAspect="1" noChangeArrowheads="1"/>
        </xdr:cNvSpPr>
      </xdr:nvSpPr>
      <xdr:spPr bwMode="auto">
        <a:xfrm>
          <a:off x="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861</xdr:row>
      <xdr:rowOff>0</xdr:rowOff>
    </xdr:from>
    <xdr:to>
      <xdr:col>0</xdr:col>
      <xdr:colOff>615950</xdr:colOff>
      <xdr:row>861</xdr:row>
      <xdr:rowOff>304800</xdr:rowOff>
    </xdr:to>
    <xdr:sp macro="" textlink="">
      <xdr:nvSpPr>
        <xdr:cNvPr id="28842" name="AutoShape 5290">
          <a:extLst>
            <a:ext uri="{FF2B5EF4-FFF2-40B4-BE49-F238E27FC236}">
              <a16:creationId xmlns:a16="http://schemas.microsoft.com/office/drawing/2014/main" id="{4CC5DEA2-392E-4516-BE3D-5C26FFD6E6C6}"/>
            </a:ext>
          </a:extLst>
        </xdr:cNvPr>
        <xdr:cNvSpPr>
          <a:spLocks noChangeAspect="1" noChangeArrowheads="1"/>
        </xdr:cNvSpPr>
      </xdr:nvSpPr>
      <xdr:spPr bwMode="auto">
        <a:xfrm>
          <a:off x="31115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861</xdr:row>
      <xdr:rowOff>0</xdr:rowOff>
    </xdr:from>
    <xdr:to>
      <xdr:col>0</xdr:col>
      <xdr:colOff>927100</xdr:colOff>
      <xdr:row>861</xdr:row>
      <xdr:rowOff>304800</xdr:rowOff>
    </xdr:to>
    <xdr:sp macro="" textlink="">
      <xdr:nvSpPr>
        <xdr:cNvPr id="28843" name="AutoShape 5291" descr="https://adas-server.mobiledrivetech.com/polarion/icons/default/enums/type_purple_spec.png">
          <a:hlinkClick xmlns:r="http://schemas.openxmlformats.org/officeDocument/2006/relationships" r:id="rId1719" tgtFrame="_blank"/>
          <a:extLst>
            <a:ext uri="{FF2B5EF4-FFF2-40B4-BE49-F238E27FC236}">
              <a16:creationId xmlns:a16="http://schemas.microsoft.com/office/drawing/2014/main" id="{DCCB5847-253F-49A4-A854-643204673224}"/>
            </a:ext>
          </a:extLst>
        </xdr:cNvPr>
        <xdr:cNvSpPr>
          <a:spLocks noChangeAspect="1" noChangeArrowheads="1"/>
        </xdr:cNvSpPr>
      </xdr:nvSpPr>
      <xdr:spPr bwMode="auto">
        <a:xfrm>
          <a:off x="62230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861</xdr:row>
      <xdr:rowOff>0</xdr:rowOff>
    </xdr:from>
    <xdr:to>
      <xdr:col>1</xdr:col>
      <xdr:colOff>304800</xdr:colOff>
      <xdr:row>861</xdr:row>
      <xdr:rowOff>304800</xdr:rowOff>
    </xdr:to>
    <xdr:sp macro="" textlink="">
      <xdr:nvSpPr>
        <xdr:cNvPr id="28844" name="AutoShape 5292" descr="https://adas-server.mobiledrivetech.com/polarion/icons/default/enums/type_purple_spec.png">
          <a:hlinkClick xmlns:r="http://schemas.openxmlformats.org/officeDocument/2006/relationships" r:id="rId1719" tgtFrame="_top"/>
          <a:extLst>
            <a:ext uri="{FF2B5EF4-FFF2-40B4-BE49-F238E27FC236}">
              <a16:creationId xmlns:a16="http://schemas.microsoft.com/office/drawing/2014/main" id="{A939003C-66B6-4BBF-8C5E-36CE8FD87EBB}"/>
            </a:ext>
          </a:extLst>
        </xdr:cNvPr>
        <xdr:cNvSpPr>
          <a:spLocks noChangeAspect="1" noChangeArrowheads="1"/>
        </xdr:cNvSpPr>
      </xdr:nvSpPr>
      <xdr:spPr bwMode="auto">
        <a:xfrm>
          <a:off x="202565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861</xdr:row>
      <xdr:rowOff>0</xdr:rowOff>
    </xdr:from>
    <xdr:to>
      <xdr:col>2</xdr:col>
      <xdr:colOff>304800</xdr:colOff>
      <xdr:row>861</xdr:row>
      <xdr:rowOff>304800</xdr:rowOff>
    </xdr:to>
    <xdr:sp macro="" textlink="">
      <xdr:nvSpPr>
        <xdr:cNvPr id="28845" name="AutoShape 5293" descr="https://adas-server.mobiledrivetech.com/polarion/ria/images/suspect.gif">
          <a:extLst>
            <a:ext uri="{FF2B5EF4-FFF2-40B4-BE49-F238E27FC236}">
              <a16:creationId xmlns:a16="http://schemas.microsoft.com/office/drawing/2014/main" id="{2D0A0B83-3F51-4198-A7FE-2C2FFE869651}"/>
            </a:ext>
          </a:extLst>
        </xdr:cNvPr>
        <xdr:cNvSpPr>
          <a:spLocks noChangeAspect="1" noChangeArrowheads="1"/>
        </xdr:cNvSpPr>
      </xdr:nvSpPr>
      <xdr:spPr bwMode="auto">
        <a:xfrm>
          <a:off x="265430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861</xdr:row>
      <xdr:rowOff>0</xdr:rowOff>
    </xdr:from>
    <xdr:to>
      <xdr:col>2</xdr:col>
      <xdr:colOff>615950</xdr:colOff>
      <xdr:row>861</xdr:row>
      <xdr:rowOff>304800</xdr:rowOff>
    </xdr:to>
    <xdr:sp macro="" textlink="">
      <xdr:nvSpPr>
        <xdr:cNvPr id="28846" name="AutoShape 5294">
          <a:extLst>
            <a:ext uri="{FF2B5EF4-FFF2-40B4-BE49-F238E27FC236}">
              <a16:creationId xmlns:a16="http://schemas.microsoft.com/office/drawing/2014/main" id="{60F287C1-CC30-46F8-AD74-22799B01F2F1}"/>
            </a:ext>
          </a:extLst>
        </xdr:cNvPr>
        <xdr:cNvSpPr>
          <a:spLocks noChangeAspect="1" noChangeArrowheads="1"/>
        </xdr:cNvSpPr>
      </xdr:nvSpPr>
      <xdr:spPr bwMode="auto">
        <a:xfrm>
          <a:off x="296545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861</xdr:row>
      <xdr:rowOff>0</xdr:rowOff>
    </xdr:from>
    <xdr:to>
      <xdr:col>2</xdr:col>
      <xdr:colOff>927100</xdr:colOff>
      <xdr:row>861</xdr:row>
      <xdr:rowOff>304800</xdr:rowOff>
    </xdr:to>
    <xdr:sp macro="" textlink="">
      <xdr:nvSpPr>
        <xdr:cNvPr id="28847" name="AutoShape 5295" descr="https://adas-server.mobiledrivetech.com/polarion/icons/default/enums/type_spike.gif">
          <a:hlinkClick xmlns:r="http://schemas.openxmlformats.org/officeDocument/2006/relationships" r:id="rId1720" tgtFrame="_blank"/>
          <a:extLst>
            <a:ext uri="{FF2B5EF4-FFF2-40B4-BE49-F238E27FC236}">
              <a16:creationId xmlns:a16="http://schemas.microsoft.com/office/drawing/2014/main" id="{FA6769E1-ADE7-4FE4-83E4-B2D5516EBC85}"/>
            </a:ext>
          </a:extLst>
        </xdr:cNvPr>
        <xdr:cNvSpPr>
          <a:spLocks noChangeAspect="1" noChangeArrowheads="1"/>
        </xdr:cNvSpPr>
      </xdr:nvSpPr>
      <xdr:spPr bwMode="auto">
        <a:xfrm>
          <a:off x="327660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861</xdr:row>
      <xdr:rowOff>0</xdr:rowOff>
    </xdr:from>
    <xdr:to>
      <xdr:col>3</xdr:col>
      <xdr:colOff>304800</xdr:colOff>
      <xdr:row>861</xdr:row>
      <xdr:rowOff>304800</xdr:rowOff>
    </xdr:to>
    <xdr:sp macro="" textlink="">
      <xdr:nvSpPr>
        <xdr:cNvPr id="28848" name="AutoShape 5296" descr="https://adas-server.mobiledrivetech.com/polarion/icons/default/enums/type_spike.gif">
          <a:hlinkClick xmlns:r="http://schemas.openxmlformats.org/officeDocument/2006/relationships" r:id="rId1720" tgtFrame="_top"/>
          <a:extLst>
            <a:ext uri="{FF2B5EF4-FFF2-40B4-BE49-F238E27FC236}">
              <a16:creationId xmlns:a16="http://schemas.microsoft.com/office/drawing/2014/main" id="{B317914D-FBD0-41FA-A4D0-494EF06A5AED}"/>
            </a:ext>
          </a:extLst>
        </xdr:cNvPr>
        <xdr:cNvSpPr>
          <a:spLocks noChangeAspect="1" noChangeArrowheads="1"/>
        </xdr:cNvSpPr>
      </xdr:nvSpPr>
      <xdr:spPr bwMode="auto">
        <a:xfrm>
          <a:off x="5797550" y="5607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862</xdr:row>
      <xdr:rowOff>0</xdr:rowOff>
    </xdr:from>
    <xdr:to>
      <xdr:col>0</xdr:col>
      <xdr:colOff>304800</xdr:colOff>
      <xdr:row>862</xdr:row>
      <xdr:rowOff>304800</xdr:rowOff>
    </xdr:to>
    <xdr:sp macro="" textlink="">
      <xdr:nvSpPr>
        <xdr:cNvPr id="28849" name="AutoShape 5297" descr="https://adas-server.mobiledrivetech.com/polarion/ria/images/suspect.gif">
          <a:extLst>
            <a:ext uri="{FF2B5EF4-FFF2-40B4-BE49-F238E27FC236}">
              <a16:creationId xmlns:a16="http://schemas.microsoft.com/office/drawing/2014/main" id="{B7A91E1E-1B1B-42D6-AF2D-8F9DD154073E}"/>
            </a:ext>
          </a:extLst>
        </xdr:cNvPr>
        <xdr:cNvSpPr>
          <a:spLocks noChangeAspect="1" noChangeArrowheads="1"/>
        </xdr:cNvSpPr>
      </xdr:nvSpPr>
      <xdr:spPr bwMode="auto">
        <a:xfrm>
          <a:off x="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862</xdr:row>
      <xdr:rowOff>0</xdr:rowOff>
    </xdr:from>
    <xdr:to>
      <xdr:col>0</xdr:col>
      <xdr:colOff>615950</xdr:colOff>
      <xdr:row>862</xdr:row>
      <xdr:rowOff>304800</xdr:rowOff>
    </xdr:to>
    <xdr:sp macro="" textlink="">
      <xdr:nvSpPr>
        <xdr:cNvPr id="28850" name="AutoShape 5298">
          <a:extLst>
            <a:ext uri="{FF2B5EF4-FFF2-40B4-BE49-F238E27FC236}">
              <a16:creationId xmlns:a16="http://schemas.microsoft.com/office/drawing/2014/main" id="{40BE47B6-5B67-4F67-986F-27E537B9495E}"/>
            </a:ext>
          </a:extLst>
        </xdr:cNvPr>
        <xdr:cNvSpPr>
          <a:spLocks noChangeAspect="1" noChangeArrowheads="1"/>
        </xdr:cNvSpPr>
      </xdr:nvSpPr>
      <xdr:spPr bwMode="auto">
        <a:xfrm>
          <a:off x="31115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862</xdr:row>
      <xdr:rowOff>0</xdr:rowOff>
    </xdr:from>
    <xdr:to>
      <xdr:col>0</xdr:col>
      <xdr:colOff>927100</xdr:colOff>
      <xdr:row>862</xdr:row>
      <xdr:rowOff>304800</xdr:rowOff>
    </xdr:to>
    <xdr:sp macro="" textlink="">
      <xdr:nvSpPr>
        <xdr:cNvPr id="28851" name="AutoShape 5299" descr="https://adas-server.mobiledrivetech.com/polarion/icons/default/enums/type_purple_spec.png">
          <a:hlinkClick xmlns:r="http://schemas.openxmlformats.org/officeDocument/2006/relationships" r:id="rId1721" tgtFrame="_blank"/>
          <a:extLst>
            <a:ext uri="{FF2B5EF4-FFF2-40B4-BE49-F238E27FC236}">
              <a16:creationId xmlns:a16="http://schemas.microsoft.com/office/drawing/2014/main" id="{0F348181-56E0-433E-83F7-1ADAC9C298E2}"/>
            </a:ext>
          </a:extLst>
        </xdr:cNvPr>
        <xdr:cNvSpPr>
          <a:spLocks noChangeAspect="1" noChangeArrowheads="1"/>
        </xdr:cNvSpPr>
      </xdr:nvSpPr>
      <xdr:spPr bwMode="auto">
        <a:xfrm>
          <a:off x="62230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862</xdr:row>
      <xdr:rowOff>0</xdr:rowOff>
    </xdr:from>
    <xdr:to>
      <xdr:col>1</xdr:col>
      <xdr:colOff>304800</xdr:colOff>
      <xdr:row>862</xdr:row>
      <xdr:rowOff>304800</xdr:rowOff>
    </xdr:to>
    <xdr:sp macro="" textlink="">
      <xdr:nvSpPr>
        <xdr:cNvPr id="28852" name="AutoShape 5300" descr="https://adas-server.mobiledrivetech.com/polarion/icons/default/enums/type_purple_spec.png">
          <a:hlinkClick xmlns:r="http://schemas.openxmlformats.org/officeDocument/2006/relationships" r:id="rId1721" tgtFrame="_top"/>
          <a:extLst>
            <a:ext uri="{FF2B5EF4-FFF2-40B4-BE49-F238E27FC236}">
              <a16:creationId xmlns:a16="http://schemas.microsoft.com/office/drawing/2014/main" id="{A95B4D71-AD91-4C9A-B855-B3E5580AEC8A}"/>
            </a:ext>
          </a:extLst>
        </xdr:cNvPr>
        <xdr:cNvSpPr>
          <a:spLocks noChangeAspect="1" noChangeArrowheads="1"/>
        </xdr:cNvSpPr>
      </xdr:nvSpPr>
      <xdr:spPr bwMode="auto">
        <a:xfrm>
          <a:off x="202565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862</xdr:row>
      <xdr:rowOff>0</xdr:rowOff>
    </xdr:from>
    <xdr:to>
      <xdr:col>2</xdr:col>
      <xdr:colOff>304800</xdr:colOff>
      <xdr:row>862</xdr:row>
      <xdr:rowOff>304800</xdr:rowOff>
    </xdr:to>
    <xdr:sp macro="" textlink="">
      <xdr:nvSpPr>
        <xdr:cNvPr id="28853" name="AutoShape 5301" descr="https://adas-server.mobiledrivetech.com/polarion/ria/images/suspect.gif">
          <a:extLst>
            <a:ext uri="{FF2B5EF4-FFF2-40B4-BE49-F238E27FC236}">
              <a16:creationId xmlns:a16="http://schemas.microsoft.com/office/drawing/2014/main" id="{556CD693-B13D-46BE-B5AA-90133B9FAA73}"/>
            </a:ext>
          </a:extLst>
        </xdr:cNvPr>
        <xdr:cNvSpPr>
          <a:spLocks noChangeAspect="1" noChangeArrowheads="1"/>
        </xdr:cNvSpPr>
      </xdr:nvSpPr>
      <xdr:spPr bwMode="auto">
        <a:xfrm>
          <a:off x="265430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862</xdr:row>
      <xdr:rowOff>0</xdr:rowOff>
    </xdr:from>
    <xdr:to>
      <xdr:col>2</xdr:col>
      <xdr:colOff>615950</xdr:colOff>
      <xdr:row>862</xdr:row>
      <xdr:rowOff>304800</xdr:rowOff>
    </xdr:to>
    <xdr:sp macro="" textlink="">
      <xdr:nvSpPr>
        <xdr:cNvPr id="28854" name="AutoShape 5302">
          <a:extLst>
            <a:ext uri="{FF2B5EF4-FFF2-40B4-BE49-F238E27FC236}">
              <a16:creationId xmlns:a16="http://schemas.microsoft.com/office/drawing/2014/main" id="{3123FCEB-0BFA-4C3B-B14D-7DFEFEAC03C8}"/>
            </a:ext>
          </a:extLst>
        </xdr:cNvPr>
        <xdr:cNvSpPr>
          <a:spLocks noChangeAspect="1" noChangeArrowheads="1"/>
        </xdr:cNvSpPr>
      </xdr:nvSpPr>
      <xdr:spPr bwMode="auto">
        <a:xfrm>
          <a:off x="296545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862</xdr:row>
      <xdr:rowOff>0</xdr:rowOff>
    </xdr:from>
    <xdr:to>
      <xdr:col>2</xdr:col>
      <xdr:colOff>927100</xdr:colOff>
      <xdr:row>862</xdr:row>
      <xdr:rowOff>304800</xdr:rowOff>
    </xdr:to>
    <xdr:sp macro="" textlink="">
      <xdr:nvSpPr>
        <xdr:cNvPr id="28855" name="AutoShape 5303" descr="https://adas-server.mobiledrivetech.com/polarion/icons/default/enums/type_spike.gif">
          <a:hlinkClick xmlns:r="http://schemas.openxmlformats.org/officeDocument/2006/relationships" r:id="rId1722" tgtFrame="_blank"/>
          <a:extLst>
            <a:ext uri="{FF2B5EF4-FFF2-40B4-BE49-F238E27FC236}">
              <a16:creationId xmlns:a16="http://schemas.microsoft.com/office/drawing/2014/main" id="{614865C2-CBD9-4A37-9BAD-AB40F707E4DA}"/>
            </a:ext>
          </a:extLst>
        </xdr:cNvPr>
        <xdr:cNvSpPr>
          <a:spLocks noChangeAspect="1" noChangeArrowheads="1"/>
        </xdr:cNvSpPr>
      </xdr:nvSpPr>
      <xdr:spPr bwMode="auto">
        <a:xfrm>
          <a:off x="327660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862</xdr:row>
      <xdr:rowOff>0</xdr:rowOff>
    </xdr:from>
    <xdr:to>
      <xdr:col>3</xdr:col>
      <xdr:colOff>304800</xdr:colOff>
      <xdr:row>862</xdr:row>
      <xdr:rowOff>304800</xdr:rowOff>
    </xdr:to>
    <xdr:sp macro="" textlink="">
      <xdr:nvSpPr>
        <xdr:cNvPr id="28856" name="AutoShape 5304" descr="https://adas-server.mobiledrivetech.com/polarion/icons/default/enums/type_spike.gif">
          <a:hlinkClick xmlns:r="http://schemas.openxmlformats.org/officeDocument/2006/relationships" r:id="rId1722" tgtFrame="_top"/>
          <a:extLst>
            <a:ext uri="{FF2B5EF4-FFF2-40B4-BE49-F238E27FC236}">
              <a16:creationId xmlns:a16="http://schemas.microsoft.com/office/drawing/2014/main" id="{F7C5D609-8594-4EB1-9D08-6A3D9E241434}"/>
            </a:ext>
          </a:extLst>
        </xdr:cNvPr>
        <xdr:cNvSpPr>
          <a:spLocks noChangeAspect="1" noChangeArrowheads="1"/>
        </xdr:cNvSpPr>
      </xdr:nvSpPr>
      <xdr:spPr bwMode="auto">
        <a:xfrm>
          <a:off x="579755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863</xdr:row>
      <xdr:rowOff>0</xdr:rowOff>
    </xdr:from>
    <xdr:to>
      <xdr:col>0</xdr:col>
      <xdr:colOff>304800</xdr:colOff>
      <xdr:row>863</xdr:row>
      <xdr:rowOff>304800</xdr:rowOff>
    </xdr:to>
    <xdr:sp macro="" textlink="">
      <xdr:nvSpPr>
        <xdr:cNvPr id="28857" name="AutoShape 5305" descr="https://adas-server.mobiledrivetech.com/polarion/ria/images/suspect.gif">
          <a:extLst>
            <a:ext uri="{FF2B5EF4-FFF2-40B4-BE49-F238E27FC236}">
              <a16:creationId xmlns:a16="http://schemas.microsoft.com/office/drawing/2014/main" id="{E75956DB-3B7C-4B0F-BBE9-A79FB3D8B608}"/>
            </a:ext>
          </a:extLst>
        </xdr:cNvPr>
        <xdr:cNvSpPr>
          <a:spLocks noChangeAspect="1" noChangeArrowheads="1"/>
        </xdr:cNvSpPr>
      </xdr:nvSpPr>
      <xdr:spPr bwMode="auto">
        <a:xfrm>
          <a:off x="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863</xdr:row>
      <xdr:rowOff>0</xdr:rowOff>
    </xdr:from>
    <xdr:to>
      <xdr:col>0</xdr:col>
      <xdr:colOff>615950</xdr:colOff>
      <xdr:row>863</xdr:row>
      <xdr:rowOff>304800</xdr:rowOff>
    </xdr:to>
    <xdr:sp macro="" textlink="">
      <xdr:nvSpPr>
        <xdr:cNvPr id="28858" name="AutoShape 5306">
          <a:extLst>
            <a:ext uri="{FF2B5EF4-FFF2-40B4-BE49-F238E27FC236}">
              <a16:creationId xmlns:a16="http://schemas.microsoft.com/office/drawing/2014/main" id="{DA1573D9-48BB-46D1-A69B-7C6E1D4627AB}"/>
            </a:ext>
          </a:extLst>
        </xdr:cNvPr>
        <xdr:cNvSpPr>
          <a:spLocks noChangeAspect="1" noChangeArrowheads="1"/>
        </xdr:cNvSpPr>
      </xdr:nvSpPr>
      <xdr:spPr bwMode="auto">
        <a:xfrm>
          <a:off x="31115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863</xdr:row>
      <xdr:rowOff>0</xdr:rowOff>
    </xdr:from>
    <xdr:to>
      <xdr:col>0</xdr:col>
      <xdr:colOff>927100</xdr:colOff>
      <xdr:row>863</xdr:row>
      <xdr:rowOff>304800</xdr:rowOff>
    </xdr:to>
    <xdr:sp macro="" textlink="">
      <xdr:nvSpPr>
        <xdr:cNvPr id="28859" name="AutoShape 5307" descr="https://adas-server.mobiledrivetech.com/polarion/icons/default/enums/type_purple_spec.png">
          <a:hlinkClick xmlns:r="http://schemas.openxmlformats.org/officeDocument/2006/relationships" r:id="rId1723" tgtFrame="_blank"/>
          <a:extLst>
            <a:ext uri="{FF2B5EF4-FFF2-40B4-BE49-F238E27FC236}">
              <a16:creationId xmlns:a16="http://schemas.microsoft.com/office/drawing/2014/main" id="{BE8FD69C-FD7E-4DD7-8689-0796719E3604}"/>
            </a:ext>
          </a:extLst>
        </xdr:cNvPr>
        <xdr:cNvSpPr>
          <a:spLocks noChangeAspect="1" noChangeArrowheads="1"/>
        </xdr:cNvSpPr>
      </xdr:nvSpPr>
      <xdr:spPr bwMode="auto">
        <a:xfrm>
          <a:off x="62230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863</xdr:row>
      <xdr:rowOff>0</xdr:rowOff>
    </xdr:from>
    <xdr:to>
      <xdr:col>1</xdr:col>
      <xdr:colOff>304800</xdr:colOff>
      <xdr:row>863</xdr:row>
      <xdr:rowOff>304800</xdr:rowOff>
    </xdr:to>
    <xdr:sp macro="" textlink="">
      <xdr:nvSpPr>
        <xdr:cNvPr id="28860" name="AutoShape 5308" descr="https://adas-server.mobiledrivetech.com/polarion/icons/default/enums/type_purple_spec.png">
          <a:hlinkClick xmlns:r="http://schemas.openxmlformats.org/officeDocument/2006/relationships" r:id="rId1723" tgtFrame="_top"/>
          <a:extLst>
            <a:ext uri="{FF2B5EF4-FFF2-40B4-BE49-F238E27FC236}">
              <a16:creationId xmlns:a16="http://schemas.microsoft.com/office/drawing/2014/main" id="{B9EDB246-F97D-4F5C-83DC-8B2934FA0CA4}"/>
            </a:ext>
          </a:extLst>
        </xdr:cNvPr>
        <xdr:cNvSpPr>
          <a:spLocks noChangeAspect="1" noChangeArrowheads="1"/>
        </xdr:cNvSpPr>
      </xdr:nvSpPr>
      <xdr:spPr bwMode="auto">
        <a:xfrm>
          <a:off x="202565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863</xdr:row>
      <xdr:rowOff>0</xdr:rowOff>
    </xdr:from>
    <xdr:to>
      <xdr:col>2</xdr:col>
      <xdr:colOff>304800</xdr:colOff>
      <xdr:row>863</xdr:row>
      <xdr:rowOff>304800</xdr:rowOff>
    </xdr:to>
    <xdr:sp macro="" textlink="">
      <xdr:nvSpPr>
        <xdr:cNvPr id="28861" name="AutoShape 5309" descr="https://adas-server.mobiledrivetech.com/polarion/ria/images/suspect.gif">
          <a:extLst>
            <a:ext uri="{FF2B5EF4-FFF2-40B4-BE49-F238E27FC236}">
              <a16:creationId xmlns:a16="http://schemas.microsoft.com/office/drawing/2014/main" id="{080F8BAD-9996-46F2-9104-AC7658870A09}"/>
            </a:ext>
          </a:extLst>
        </xdr:cNvPr>
        <xdr:cNvSpPr>
          <a:spLocks noChangeAspect="1" noChangeArrowheads="1"/>
        </xdr:cNvSpPr>
      </xdr:nvSpPr>
      <xdr:spPr bwMode="auto">
        <a:xfrm>
          <a:off x="265430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863</xdr:row>
      <xdr:rowOff>0</xdr:rowOff>
    </xdr:from>
    <xdr:to>
      <xdr:col>2</xdr:col>
      <xdr:colOff>615950</xdr:colOff>
      <xdr:row>863</xdr:row>
      <xdr:rowOff>304800</xdr:rowOff>
    </xdr:to>
    <xdr:sp macro="" textlink="">
      <xdr:nvSpPr>
        <xdr:cNvPr id="28862" name="AutoShape 5310">
          <a:extLst>
            <a:ext uri="{FF2B5EF4-FFF2-40B4-BE49-F238E27FC236}">
              <a16:creationId xmlns:a16="http://schemas.microsoft.com/office/drawing/2014/main" id="{AD611887-4C06-46EF-96F9-02E99802ACDC}"/>
            </a:ext>
          </a:extLst>
        </xdr:cNvPr>
        <xdr:cNvSpPr>
          <a:spLocks noChangeAspect="1" noChangeArrowheads="1"/>
        </xdr:cNvSpPr>
      </xdr:nvSpPr>
      <xdr:spPr bwMode="auto">
        <a:xfrm>
          <a:off x="296545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863</xdr:row>
      <xdr:rowOff>0</xdr:rowOff>
    </xdr:from>
    <xdr:to>
      <xdr:col>2</xdr:col>
      <xdr:colOff>927100</xdr:colOff>
      <xdr:row>863</xdr:row>
      <xdr:rowOff>304800</xdr:rowOff>
    </xdr:to>
    <xdr:sp macro="" textlink="">
      <xdr:nvSpPr>
        <xdr:cNvPr id="28863" name="AutoShape 5311" descr="https://adas-server.mobiledrivetech.com/polarion/icons/default/enums/type_spike.gif">
          <a:hlinkClick xmlns:r="http://schemas.openxmlformats.org/officeDocument/2006/relationships" r:id="rId1724" tgtFrame="_blank"/>
          <a:extLst>
            <a:ext uri="{FF2B5EF4-FFF2-40B4-BE49-F238E27FC236}">
              <a16:creationId xmlns:a16="http://schemas.microsoft.com/office/drawing/2014/main" id="{E24CA9AC-0931-42D2-8A24-E521F5861F5D}"/>
            </a:ext>
          </a:extLst>
        </xdr:cNvPr>
        <xdr:cNvSpPr>
          <a:spLocks noChangeAspect="1" noChangeArrowheads="1"/>
        </xdr:cNvSpPr>
      </xdr:nvSpPr>
      <xdr:spPr bwMode="auto">
        <a:xfrm>
          <a:off x="327660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863</xdr:row>
      <xdr:rowOff>0</xdr:rowOff>
    </xdr:from>
    <xdr:to>
      <xdr:col>3</xdr:col>
      <xdr:colOff>304800</xdr:colOff>
      <xdr:row>863</xdr:row>
      <xdr:rowOff>304800</xdr:rowOff>
    </xdr:to>
    <xdr:sp macro="" textlink="">
      <xdr:nvSpPr>
        <xdr:cNvPr id="28864" name="AutoShape 5312" descr="https://adas-server.mobiledrivetech.com/polarion/icons/default/enums/type_spike.gif">
          <a:hlinkClick xmlns:r="http://schemas.openxmlformats.org/officeDocument/2006/relationships" r:id="rId1724" tgtFrame="_top"/>
          <a:extLst>
            <a:ext uri="{FF2B5EF4-FFF2-40B4-BE49-F238E27FC236}">
              <a16:creationId xmlns:a16="http://schemas.microsoft.com/office/drawing/2014/main" id="{920806A0-A011-454E-B361-BF0183870B32}"/>
            </a:ext>
          </a:extLst>
        </xdr:cNvPr>
        <xdr:cNvSpPr>
          <a:spLocks noChangeAspect="1" noChangeArrowheads="1"/>
        </xdr:cNvSpPr>
      </xdr:nvSpPr>
      <xdr:spPr bwMode="auto">
        <a:xfrm>
          <a:off x="5797550" y="5620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864</xdr:row>
      <xdr:rowOff>0</xdr:rowOff>
    </xdr:from>
    <xdr:to>
      <xdr:col>0</xdr:col>
      <xdr:colOff>304800</xdr:colOff>
      <xdr:row>864</xdr:row>
      <xdr:rowOff>304800</xdr:rowOff>
    </xdr:to>
    <xdr:sp macro="" textlink="">
      <xdr:nvSpPr>
        <xdr:cNvPr id="28865" name="AutoShape 5313" descr="https://adas-server.mobiledrivetech.com/polarion/ria/images/suspect.gif">
          <a:extLst>
            <a:ext uri="{FF2B5EF4-FFF2-40B4-BE49-F238E27FC236}">
              <a16:creationId xmlns:a16="http://schemas.microsoft.com/office/drawing/2014/main" id="{808D41DE-587E-4360-AE8A-CF886FC78787}"/>
            </a:ext>
          </a:extLst>
        </xdr:cNvPr>
        <xdr:cNvSpPr>
          <a:spLocks noChangeAspect="1" noChangeArrowheads="1"/>
        </xdr:cNvSpPr>
      </xdr:nvSpPr>
      <xdr:spPr bwMode="auto">
        <a:xfrm>
          <a:off x="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864</xdr:row>
      <xdr:rowOff>0</xdr:rowOff>
    </xdr:from>
    <xdr:to>
      <xdr:col>0</xdr:col>
      <xdr:colOff>615950</xdr:colOff>
      <xdr:row>864</xdr:row>
      <xdr:rowOff>304800</xdr:rowOff>
    </xdr:to>
    <xdr:sp macro="" textlink="">
      <xdr:nvSpPr>
        <xdr:cNvPr id="28866" name="AutoShape 5314">
          <a:extLst>
            <a:ext uri="{FF2B5EF4-FFF2-40B4-BE49-F238E27FC236}">
              <a16:creationId xmlns:a16="http://schemas.microsoft.com/office/drawing/2014/main" id="{2C916F59-B17D-45BC-B57B-271F1DB3B9A2}"/>
            </a:ext>
          </a:extLst>
        </xdr:cNvPr>
        <xdr:cNvSpPr>
          <a:spLocks noChangeAspect="1" noChangeArrowheads="1"/>
        </xdr:cNvSpPr>
      </xdr:nvSpPr>
      <xdr:spPr bwMode="auto">
        <a:xfrm>
          <a:off x="31115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864</xdr:row>
      <xdr:rowOff>0</xdr:rowOff>
    </xdr:from>
    <xdr:to>
      <xdr:col>0</xdr:col>
      <xdr:colOff>927100</xdr:colOff>
      <xdr:row>864</xdr:row>
      <xdr:rowOff>304800</xdr:rowOff>
    </xdr:to>
    <xdr:sp macro="" textlink="">
      <xdr:nvSpPr>
        <xdr:cNvPr id="28867" name="AutoShape 5315" descr="https://adas-server.mobiledrivetech.com/polarion/icons/default/enums/type_purple_spec.png">
          <a:hlinkClick xmlns:r="http://schemas.openxmlformats.org/officeDocument/2006/relationships" r:id="rId1725" tgtFrame="_blank"/>
          <a:extLst>
            <a:ext uri="{FF2B5EF4-FFF2-40B4-BE49-F238E27FC236}">
              <a16:creationId xmlns:a16="http://schemas.microsoft.com/office/drawing/2014/main" id="{0ED2C5D7-F271-4E36-B743-9330D9AC2FCD}"/>
            </a:ext>
          </a:extLst>
        </xdr:cNvPr>
        <xdr:cNvSpPr>
          <a:spLocks noChangeAspect="1" noChangeArrowheads="1"/>
        </xdr:cNvSpPr>
      </xdr:nvSpPr>
      <xdr:spPr bwMode="auto">
        <a:xfrm>
          <a:off x="62230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864</xdr:row>
      <xdr:rowOff>0</xdr:rowOff>
    </xdr:from>
    <xdr:to>
      <xdr:col>1</xdr:col>
      <xdr:colOff>304800</xdr:colOff>
      <xdr:row>864</xdr:row>
      <xdr:rowOff>304800</xdr:rowOff>
    </xdr:to>
    <xdr:sp macro="" textlink="">
      <xdr:nvSpPr>
        <xdr:cNvPr id="28868" name="AutoShape 5316" descr="https://adas-server.mobiledrivetech.com/polarion/icons/default/enums/type_purple_spec.png">
          <a:hlinkClick xmlns:r="http://schemas.openxmlformats.org/officeDocument/2006/relationships" r:id="rId1725" tgtFrame="_top"/>
          <a:extLst>
            <a:ext uri="{FF2B5EF4-FFF2-40B4-BE49-F238E27FC236}">
              <a16:creationId xmlns:a16="http://schemas.microsoft.com/office/drawing/2014/main" id="{43607379-B473-4762-88B4-5F0E6CD40A8D}"/>
            </a:ext>
          </a:extLst>
        </xdr:cNvPr>
        <xdr:cNvSpPr>
          <a:spLocks noChangeAspect="1" noChangeArrowheads="1"/>
        </xdr:cNvSpPr>
      </xdr:nvSpPr>
      <xdr:spPr bwMode="auto">
        <a:xfrm>
          <a:off x="202565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864</xdr:row>
      <xdr:rowOff>0</xdr:rowOff>
    </xdr:from>
    <xdr:to>
      <xdr:col>2</xdr:col>
      <xdr:colOff>304800</xdr:colOff>
      <xdr:row>864</xdr:row>
      <xdr:rowOff>304800</xdr:rowOff>
    </xdr:to>
    <xdr:sp macro="" textlink="">
      <xdr:nvSpPr>
        <xdr:cNvPr id="28869" name="AutoShape 5317" descr="https://adas-server.mobiledrivetech.com/polarion/ria/images/suspect.gif">
          <a:extLst>
            <a:ext uri="{FF2B5EF4-FFF2-40B4-BE49-F238E27FC236}">
              <a16:creationId xmlns:a16="http://schemas.microsoft.com/office/drawing/2014/main" id="{36FC4BBF-8085-4DB3-88AB-447B5EB86DE3}"/>
            </a:ext>
          </a:extLst>
        </xdr:cNvPr>
        <xdr:cNvSpPr>
          <a:spLocks noChangeAspect="1" noChangeArrowheads="1"/>
        </xdr:cNvSpPr>
      </xdr:nvSpPr>
      <xdr:spPr bwMode="auto">
        <a:xfrm>
          <a:off x="265430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864</xdr:row>
      <xdr:rowOff>0</xdr:rowOff>
    </xdr:from>
    <xdr:to>
      <xdr:col>2</xdr:col>
      <xdr:colOff>615950</xdr:colOff>
      <xdr:row>864</xdr:row>
      <xdr:rowOff>304800</xdr:rowOff>
    </xdr:to>
    <xdr:sp macro="" textlink="">
      <xdr:nvSpPr>
        <xdr:cNvPr id="28870" name="AutoShape 5318">
          <a:extLst>
            <a:ext uri="{FF2B5EF4-FFF2-40B4-BE49-F238E27FC236}">
              <a16:creationId xmlns:a16="http://schemas.microsoft.com/office/drawing/2014/main" id="{80E3878A-0240-411A-B032-55C3618EBE1D}"/>
            </a:ext>
          </a:extLst>
        </xdr:cNvPr>
        <xdr:cNvSpPr>
          <a:spLocks noChangeAspect="1" noChangeArrowheads="1"/>
        </xdr:cNvSpPr>
      </xdr:nvSpPr>
      <xdr:spPr bwMode="auto">
        <a:xfrm>
          <a:off x="296545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864</xdr:row>
      <xdr:rowOff>0</xdr:rowOff>
    </xdr:from>
    <xdr:to>
      <xdr:col>2</xdr:col>
      <xdr:colOff>927100</xdr:colOff>
      <xdr:row>864</xdr:row>
      <xdr:rowOff>304800</xdr:rowOff>
    </xdr:to>
    <xdr:sp macro="" textlink="">
      <xdr:nvSpPr>
        <xdr:cNvPr id="28871" name="AutoShape 5319" descr="https://adas-server.mobiledrivetech.com/polarion/icons/default/enums/type_spike.gif">
          <a:hlinkClick xmlns:r="http://schemas.openxmlformats.org/officeDocument/2006/relationships" r:id="rId1726" tgtFrame="_blank"/>
          <a:extLst>
            <a:ext uri="{FF2B5EF4-FFF2-40B4-BE49-F238E27FC236}">
              <a16:creationId xmlns:a16="http://schemas.microsoft.com/office/drawing/2014/main" id="{56AA7501-DED6-40C0-9CAA-FE3A8CC4D659}"/>
            </a:ext>
          </a:extLst>
        </xdr:cNvPr>
        <xdr:cNvSpPr>
          <a:spLocks noChangeAspect="1" noChangeArrowheads="1"/>
        </xdr:cNvSpPr>
      </xdr:nvSpPr>
      <xdr:spPr bwMode="auto">
        <a:xfrm>
          <a:off x="327660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864</xdr:row>
      <xdr:rowOff>0</xdr:rowOff>
    </xdr:from>
    <xdr:to>
      <xdr:col>3</xdr:col>
      <xdr:colOff>304800</xdr:colOff>
      <xdr:row>864</xdr:row>
      <xdr:rowOff>304800</xdr:rowOff>
    </xdr:to>
    <xdr:sp macro="" textlink="">
      <xdr:nvSpPr>
        <xdr:cNvPr id="28872" name="AutoShape 5320" descr="https://adas-server.mobiledrivetech.com/polarion/icons/default/enums/type_spike.gif">
          <a:hlinkClick xmlns:r="http://schemas.openxmlformats.org/officeDocument/2006/relationships" r:id="rId1726" tgtFrame="_top"/>
          <a:extLst>
            <a:ext uri="{FF2B5EF4-FFF2-40B4-BE49-F238E27FC236}">
              <a16:creationId xmlns:a16="http://schemas.microsoft.com/office/drawing/2014/main" id="{4635A68C-DDFA-4C47-9953-D7D6BE742D5A}"/>
            </a:ext>
          </a:extLst>
        </xdr:cNvPr>
        <xdr:cNvSpPr>
          <a:spLocks noChangeAspect="1" noChangeArrowheads="1"/>
        </xdr:cNvSpPr>
      </xdr:nvSpPr>
      <xdr:spPr bwMode="auto">
        <a:xfrm>
          <a:off x="5797550" y="562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865</xdr:row>
      <xdr:rowOff>0</xdr:rowOff>
    </xdr:from>
    <xdr:to>
      <xdr:col>0</xdr:col>
      <xdr:colOff>304800</xdr:colOff>
      <xdr:row>865</xdr:row>
      <xdr:rowOff>304800</xdr:rowOff>
    </xdr:to>
    <xdr:sp macro="" textlink="">
      <xdr:nvSpPr>
        <xdr:cNvPr id="28873" name="AutoShape 5321" descr="https://adas-server.mobiledrivetech.com/polarion/ria/images/suspect.gif">
          <a:extLst>
            <a:ext uri="{FF2B5EF4-FFF2-40B4-BE49-F238E27FC236}">
              <a16:creationId xmlns:a16="http://schemas.microsoft.com/office/drawing/2014/main" id="{A8155F7D-653E-40AB-A0B9-0DDE01B8FD54}"/>
            </a:ext>
          </a:extLst>
        </xdr:cNvPr>
        <xdr:cNvSpPr>
          <a:spLocks noChangeAspect="1" noChangeArrowheads="1"/>
        </xdr:cNvSpPr>
      </xdr:nvSpPr>
      <xdr:spPr bwMode="auto">
        <a:xfrm>
          <a:off x="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865</xdr:row>
      <xdr:rowOff>0</xdr:rowOff>
    </xdr:from>
    <xdr:to>
      <xdr:col>0</xdr:col>
      <xdr:colOff>615950</xdr:colOff>
      <xdr:row>865</xdr:row>
      <xdr:rowOff>304800</xdr:rowOff>
    </xdr:to>
    <xdr:sp macro="" textlink="">
      <xdr:nvSpPr>
        <xdr:cNvPr id="28874" name="AutoShape 5322">
          <a:extLst>
            <a:ext uri="{FF2B5EF4-FFF2-40B4-BE49-F238E27FC236}">
              <a16:creationId xmlns:a16="http://schemas.microsoft.com/office/drawing/2014/main" id="{DD3FF481-E97C-419C-BE95-D5304F295B7F}"/>
            </a:ext>
          </a:extLst>
        </xdr:cNvPr>
        <xdr:cNvSpPr>
          <a:spLocks noChangeAspect="1" noChangeArrowheads="1"/>
        </xdr:cNvSpPr>
      </xdr:nvSpPr>
      <xdr:spPr bwMode="auto">
        <a:xfrm>
          <a:off x="31115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865</xdr:row>
      <xdr:rowOff>0</xdr:rowOff>
    </xdr:from>
    <xdr:to>
      <xdr:col>0</xdr:col>
      <xdr:colOff>927100</xdr:colOff>
      <xdr:row>865</xdr:row>
      <xdr:rowOff>304800</xdr:rowOff>
    </xdr:to>
    <xdr:sp macro="" textlink="">
      <xdr:nvSpPr>
        <xdr:cNvPr id="28875" name="AutoShape 5323" descr="https://adas-server.mobiledrivetech.com/polarion/icons/default/enums/type_purple_spec.png">
          <a:hlinkClick xmlns:r="http://schemas.openxmlformats.org/officeDocument/2006/relationships" r:id="rId1727" tgtFrame="_blank"/>
          <a:extLst>
            <a:ext uri="{FF2B5EF4-FFF2-40B4-BE49-F238E27FC236}">
              <a16:creationId xmlns:a16="http://schemas.microsoft.com/office/drawing/2014/main" id="{F4F16A64-BEC6-4E6C-AC63-FC87ABABC02B}"/>
            </a:ext>
          </a:extLst>
        </xdr:cNvPr>
        <xdr:cNvSpPr>
          <a:spLocks noChangeAspect="1" noChangeArrowheads="1"/>
        </xdr:cNvSpPr>
      </xdr:nvSpPr>
      <xdr:spPr bwMode="auto">
        <a:xfrm>
          <a:off x="62230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865</xdr:row>
      <xdr:rowOff>0</xdr:rowOff>
    </xdr:from>
    <xdr:to>
      <xdr:col>1</xdr:col>
      <xdr:colOff>304800</xdr:colOff>
      <xdr:row>865</xdr:row>
      <xdr:rowOff>304800</xdr:rowOff>
    </xdr:to>
    <xdr:sp macro="" textlink="">
      <xdr:nvSpPr>
        <xdr:cNvPr id="28876" name="AutoShape 5324" descr="https://adas-server.mobiledrivetech.com/polarion/icons/default/enums/type_purple_spec.png">
          <a:hlinkClick xmlns:r="http://schemas.openxmlformats.org/officeDocument/2006/relationships" r:id="rId1727" tgtFrame="_top"/>
          <a:extLst>
            <a:ext uri="{FF2B5EF4-FFF2-40B4-BE49-F238E27FC236}">
              <a16:creationId xmlns:a16="http://schemas.microsoft.com/office/drawing/2014/main" id="{25826CD4-2102-4048-AB0A-58DC33ED8A87}"/>
            </a:ext>
          </a:extLst>
        </xdr:cNvPr>
        <xdr:cNvSpPr>
          <a:spLocks noChangeAspect="1" noChangeArrowheads="1"/>
        </xdr:cNvSpPr>
      </xdr:nvSpPr>
      <xdr:spPr bwMode="auto">
        <a:xfrm>
          <a:off x="202565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865</xdr:row>
      <xdr:rowOff>0</xdr:rowOff>
    </xdr:from>
    <xdr:to>
      <xdr:col>2</xdr:col>
      <xdr:colOff>304800</xdr:colOff>
      <xdr:row>865</xdr:row>
      <xdr:rowOff>304800</xdr:rowOff>
    </xdr:to>
    <xdr:sp macro="" textlink="">
      <xdr:nvSpPr>
        <xdr:cNvPr id="28877" name="AutoShape 5325" descr="https://adas-server.mobiledrivetech.com/polarion/ria/images/suspect.gif">
          <a:extLst>
            <a:ext uri="{FF2B5EF4-FFF2-40B4-BE49-F238E27FC236}">
              <a16:creationId xmlns:a16="http://schemas.microsoft.com/office/drawing/2014/main" id="{AE1A9616-C194-4F84-B600-FC26197D36A6}"/>
            </a:ext>
          </a:extLst>
        </xdr:cNvPr>
        <xdr:cNvSpPr>
          <a:spLocks noChangeAspect="1" noChangeArrowheads="1"/>
        </xdr:cNvSpPr>
      </xdr:nvSpPr>
      <xdr:spPr bwMode="auto">
        <a:xfrm>
          <a:off x="265430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311150</xdr:colOff>
      <xdr:row>865</xdr:row>
      <xdr:rowOff>0</xdr:rowOff>
    </xdr:from>
    <xdr:to>
      <xdr:col>2</xdr:col>
      <xdr:colOff>615950</xdr:colOff>
      <xdr:row>865</xdr:row>
      <xdr:rowOff>304800</xdr:rowOff>
    </xdr:to>
    <xdr:sp macro="" textlink="">
      <xdr:nvSpPr>
        <xdr:cNvPr id="28878" name="AutoShape 5326">
          <a:extLst>
            <a:ext uri="{FF2B5EF4-FFF2-40B4-BE49-F238E27FC236}">
              <a16:creationId xmlns:a16="http://schemas.microsoft.com/office/drawing/2014/main" id="{9577931E-2E21-4367-84D4-8D510A21A7AD}"/>
            </a:ext>
          </a:extLst>
        </xdr:cNvPr>
        <xdr:cNvSpPr>
          <a:spLocks noChangeAspect="1" noChangeArrowheads="1"/>
        </xdr:cNvSpPr>
      </xdr:nvSpPr>
      <xdr:spPr bwMode="auto">
        <a:xfrm>
          <a:off x="296545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622300</xdr:colOff>
      <xdr:row>865</xdr:row>
      <xdr:rowOff>0</xdr:rowOff>
    </xdr:from>
    <xdr:to>
      <xdr:col>2</xdr:col>
      <xdr:colOff>927100</xdr:colOff>
      <xdr:row>865</xdr:row>
      <xdr:rowOff>304800</xdr:rowOff>
    </xdr:to>
    <xdr:sp macro="" textlink="">
      <xdr:nvSpPr>
        <xdr:cNvPr id="28879" name="AutoShape 5327" descr="https://adas-server.mobiledrivetech.com/polarion/icons/default/enums/type_spike.gif">
          <a:hlinkClick xmlns:r="http://schemas.openxmlformats.org/officeDocument/2006/relationships" r:id="rId1728" tgtFrame="_blank"/>
          <a:extLst>
            <a:ext uri="{FF2B5EF4-FFF2-40B4-BE49-F238E27FC236}">
              <a16:creationId xmlns:a16="http://schemas.microsoft.com/office/drawing/2014/main" id="{065A222B-7A80-4913-95B5-6A104D053262}"/>
            </a:ext>
          </a:extLst>
        </xdr:cNvPr>
        <xdr:cNvSpPr>
          <a:spLocks noChangeAspect="1" noChangeArrowheads="1"/>
        </xdr:cNvSpPr>
      </xdr:nvSpPr>
      <xdr:spPr bwMode="auto">
        <a:xfrm>
          <a:off x="327660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865</xdr:row>
      <xdr:rowOff>0</xdr:rowOff>
    </xdr:from>
    <xdr:to>
      <xdr:col>3</xdr:col>
      <xdr:colOff>304800</xdr:colOff>
      <xdr:row>865</xdr:row>
      <xdr:rowOff>304800</xdr:rowOff>
    </xdr:to>
    <xdr:sp macro="" textlink="">
      <xdr:nvSpPr>
        <xdr:cNvPr id="28880" name="AutoShape 5328" descr="https://adas-server.mobiledrivetech.com/polarion/icons/default/enums/type_spike.gif">
          <a:hlinkClick xmlns:r="http://schemas.openxmlformats.org/officeDocument/2006/relationships" r:id="rId1728" tgtFrame="_top"/>
          <a:extLst>
            <a:ext uri="{FF2B5EF4-FFF2-40B4-BE49-F238E27FC236}">
              <a16:creationId xmlns:a16="http://schemas.microsoft.com/office/drawing/2014/main" id="{F3363315-8A3A-4E84-8147-721FE277B2B9}"/>
            </a:ext>
          </a:extLst>
        </xdr:cNvPr>
        <xdr:cNvSpPr>
          <a:spLocks noChangeAspect="1" noChangeArrowheads="1"/>
        </xdr:cNvSpPr>
      </xdr:nvSpPr>
      <xdr:spPr bwMode="auto">
        <a:xfrm>
          <a:off x="5797550" y="5633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866</xdr:row>
      <xdr:rowOff>0</xdr:rowOff>
    </xdr:from>
    <xdr:to>
      <xdr:col>0</xdr:col>
      <xdr:colOff>304800</xdr:colOff>
      <xdr:row>866</xdr:row>
      <xdr:rowOff>304800</xdr:rowOff>
    </xdr:to>
    <xdr:sp macro="" textlink="">
      <xdr:nvSpPr>
        <xdr:cNvPr id="28881" name="AutoShape 5329" descr="https://adas-server.mobiledrivetech.com/polarion/ria/images/suspect.gif">
          <a:extLst>
            <a:ext uri="{FF2B5EF4-FFF2-40B4-BE49-F238E27FC236}">
              <a16:creationId xmlns:a16="http://schemas.microsoft.com/office/drawing/2014/main" id="{8E42746A-B2F7-4706-A183-79F05D536903}"/>
            </a:ext>
          </a:extLst>
        </xdr:cNvPr>
        <xdr:cNvSpPr>
          <a:spLocks noChangeAspect="1" noChangeArrowheads="1"/>
        </xdr:cNvSpPr>
      </xdr:nvSpPr>
      <xdr:spPr bwMode="auto">
        <a:xfrm>
          <a:off x="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866</xdr:row>
      <xdr:rowOff>0</xdr:rowOff>
    </xdr:from>
    <xdr:to>
      <xdr:col>0</xdr:col>
      <xdr:colOff>615950</xdr:colOff>
      <xdr:row>866</xdr:row>
      <xdr:rowOff>304800</xdr:rowOff>
    </xdr:to>
    <xdr:sp macro="" textlink="">
      <xdr:nvSpPr>
        <xdr:cNvPr id="28882" name="AutoShape 5330">
          <a:extLst>
            <a:ext uri="{FF2B5EF4-FFF2-40B4-BE49-F238E27FC236}">
              <a16:creationId xmlns:a16="http://schemas.microsoft.com/office/drawing/2014/main" id="{0B7852CB-2E2A-4AAE-9F25-8D384B583684}"/>
            </a:ext>
          </a:extLst>
        </xdr:cNvPr>
        <xdr:cNvSpPr>
          <a:spLocks noChangeAspect="1" noChangeArrowheads="1"/>
        </xdr:cNvSpPr>
      </xdr:nvSpPr>
      <xdr:spPr bwMode="auto">
        <a:xfrm>
          <a:off x="31115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866</xdr:row>
      <xdr:rowOff>0</xdr:rowOff>
    </xdr:from>
    <xdr:to>
      <xdr:col>0</xdr:col>
      <xdr:colOff>927100</xdr:colOff>
      <xdr:row>866</xdr:row>
      <xdr:rowOff>304800</xdr:rowOff>
    </xdr:to>
    <xdr:sp macro="" textlink="">
      <xdr:nvSpPr>
        <xdr:cNvPr id="28883" name="AutoShape 5331" descr="https://adas-server.mobiledrivetech.com/polarion/icons/default/enums/type_purple_spec.png">
          <a:hlinkClick xmlns:r="http://schemas.openxmlformats.org/officeDocument/2006/relationships" r:id="rId1729" tgtFrame="_blank"/>
          <a:extLst>
            <a:ext uri="{FF2B5EF4-FFF2-40B4-BE49-F238E27FC236}">
              <a16:creationId xmlns:a16="http://schemas.microsoft.com/office/drawing/2014/main" id="{B4F9DFCA-BF01-4775-AB9C-2EEF392C847D}"/>
            </a:ext>
          </a:extLst>
        </xdr:cNvPr>
        <xdr:cNvSpPr>
          <a:spLocks noChangeAspect="1" noChangeArrowheads="1"/>
        </xdr:cNvSpPr>
      </xdr:nvSpPr>
      <xdr:spPr bwMode="auto">
        <a:xfrm>
          <a:off x="62230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866</xdr:row>
      <xdr:rowOff>0</xdr:rowOff>
    </xdr:from>
    <xdr:to>
      <xdr:col>1</xdr:col>
      <xdr:colOff>304800</xdr:colOff>
      <xdr:row>866</xdr:row>
      <xdr:rowOff>304800</xdr:rowOff>
    </xdr:to>
    <xdr:sp macro="" textlink="">
      <xdr:nvSpPr>
        <xdr:cNvPr id="28884" name="AutoShape 5332" descr="https://adas-server.mobiledrivetech.com/polarion/icons/default/enums/type_purple_spec.png">
          <a:hlinkClick xmlns:r="http://schemas.openxmlformats.org/officeDocument/2006/relationships" r:id="rId1729" tgtFrame="_top"/>
          <a:extLst>
            <a:ext uri="{FF2B5EF4-FFF2-40B4-BE49-F238E27FC236}">
              <a16:creationId xmlns:a16="http://schemas.microsoft.com/office/drawing/2014/main" id="{089B46E7-6A9E-4567-92A6-9711AE11E8E5}"/>
            </a:ext>
          </a:extLst>
        </xdr:cNvPr>
        <xdr:cNvSpPr>
          <a:spLocks noChangeAspect="1" noChangeArrowheads="1"/>
        </xdr:cNvSpPr>
      </xdr:nvSpPr>
      <xdr:spPr bwMode="auto">
        <a:xfrm>
          <a:off x="202565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866</xdr:row>
      <xdr:rowOff>0</xdr:rowOff>
    </xdr:from>
    <xdr:to>
      <xdr:col>2</xdr:col>
      <xdr:colOff>304800</xdr:colOff>
      <xdr:row>866</xdr:row>
      <xdr:rowOff>304800</xdr:rowOff>
    </xdr:to>
    <xdr:sp macro="" textlink="">
      <xdr:nvSpPr>
        <xdr:cNvPr id="28885" name="AutoShape 5333" descr="https://adas-server.mobiledrivetech.com/polarion/icons/default/enums/type_spike.gif">
          <a:hlinkClick xmlns:r="http://schemas.openxmlformats.org/officeDocument/2006/relationships" r:id="rId1730" tgtFrame="_blank"/>
          <a:extLst>
            <a:ext uri="{FF2B5EF4-FFF2-40B4-BE49-F238E27FC236}">
              <a16:creationId xmlns:a16="http://schemas.microsoft.com/office/drawing/2014/main" id="{6D7A780F-C325-47FE-B309-B92DE1403D5F}"/>
            </a:ext>
          </a:extLst>
        </xdr:cNvPr>
        <xdr:cNvSpPr>
          <a:spLocks noChangeAspect="1" noChangeArrowheads="1"/>
        </xdr:cNvSpPr>
      </xdr:nvSpPr>
      <xdr:spPr bwMode="auto">
        <a:xfrm>
          <a:off x="265430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866</xdr:row>
      <xdr:rowOff>0</xdr:rowOff>
    </xdr:from>
    <xdr:to>
      <xdr:col>3</xdr:col>
      <xdr:colOff>304800</xdr:colOff>
      <xdr:row>866</xdr:row>
      <xdr:rowOff>304800</xdr:rowOff>
    </xdr:to>
    <xdr:sp macro="" textlink="">
      <xdr:nvSpPr>
        <xdr:cNvPr id="28886" name="AutoShape 5334" descr="https://adas-server.mobiledrivetech.com/polarion/icons/default/enums/type_spike.gif">
          <a:hlinkClick xmlns:r="http://schemas.openxmlformats.org/officeDocument/2006/relationships" r:id="rId1730" tgtFrame="_top"/>
          <a:extLst>
            <a:ext uri="{FF2B5EF4-FFF2-40B4-BE49-F238E27FC236}">
              <a16:creationId xmlns:a16="http://schemas.microsoft.com/office/drawing/2014/main" id="{105CD711-6076-4958-901B-CEF580C4821C}"/>
            </a:ext>
          </a:extLst>
        </xdr:cNvPr>
        <xdr:cNvSpPr>
          <a:spLocks noChangeAspect="1" noChangeArrowheads="1"/>
        </xdr:cNvSpPr>
      </xdr:nvSpPr>
      <xdr:spPr bwMode="auto">
        <a:xfrm>
          <a:off x="5797550" y="564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867</xdr:row>
      <xdr:rowOff>0</xdr:rowOff>
    </xdr:from>
    <xdr:to>
      <xdr:col>0</xdr:col>
      <xdr:colOff>304800</xdr:colOff>
      <xdr:row>867</xdr:row>
      <xdr:rowOff>304800</xdr:rowOff>
    </xdr:to>
    <xdr:sp macro="" textlink="">
      <xdr:nvSpPr>
        <xdr:cNvPr id="28887" name="AutoShape 5335" descr="https://adas-server.mobiledrivetech.com/polarion/ria/images/suspect.gif">
          <a:extLst>
            <a:ext uri="{FF2B5EF4-FFF2-40B4-BE49-F238E27FC236}">
              <a16:creationId xmlns:a16="http://schemas.microsoft.com/office/drawing/2014/main" id="{A8423FC4-1802-4ED8-B8D4-8A02636EC5AB}"/>
            </a:ext>
          </a:extLst>
        </xdr:cNvPr>
        <xdr:cNvSpPr>
          <a:spLocks noChangeAspect="1" noChangeArrowheads="1"/>
        </xdr:cNvSpPr>
      </xdr:nvSpPr>
      <xdr:spPr bwMode="auto">
        <a:xfrm>
          <a:off x="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867</xdr:row>
      <xdr:rowOff>0</xdr:rowOff>
    </xdr:from>
    <xdr:to>
      <xdr:col>0</xdr:col>
      <xdr:colOff>615950</xdr:colOff>
      <xdr:row>867</xdr:row>
      <xdr:rowOff>304800</xdr:rowOff>
    </xdr:to>
    <xdr:sp macro="" textlink="">
      <xdr:nvSpPr>
        <xdr:cNvPr id="28888" name="AutoShape 5336">
          <a:extLst>
            <a:ext uri="{FF2B5EF4-FFF2-40B4-BE49-F238E27FC236}">
              <a16:creationId xmlns:a16="http://schemas.microsoft.com/office/drawing/2014/main" id="{FC588242-17B7-4927-B65C-C62DE575A972}"/>
            </a:ext>
          </a:extLst>
        </xdr:cNvPr>
        <xdr:cNvSpPr>
          <a:spLocks noChangeAspect="1" noChangeArrowheads="1"/>
        </xdr:cNvSpPr>
      </xdr:nvSpPr>
      <xdr:spPr bwMode="auto">
        <a:xfrm>
          <a:off x="31115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867</xdr:row>
      <xdr:rowOff>0</xdr:rowOff>
    </xdr:from>
    <xdr:to>
      <xdr:col>0</xdr:col>
      <xdr:colOff>927100</xdr:colOff>
      <xdr:row>867</xdr:row>
      <xdr:rowOff>304800</xdr:rowOff>
    </xdr:to>
    <xdr:sp macro="" textlink="">
      <xdr:nvSpPr>
        <xdr:cNvPr id="28889" name="AutoShape 5337" descr="https://adas-server.mobiledrivetech.com/polarion/icons/default/enums/type_purple_spec.png">
          <a:hlinkClick xmlns:r="http://schemas.openxmlformats.org/officeDocument/2006/relationships" r:id="rId1731" tgtFrame="_blank"/>
          <a:extLst>
            <a:ext uri="{FF2B5EF4-FFF2-40B4-BE49-F238E27FC236}">
              <a16:creationId xmlns:a16="http://schemas.microsoft.com/office/drawing/2014/main" id="{1C2CA37D-F3D1-4589-9D33-5C02C0DCFF2A}"/>
            </a:ext>
          </a:extLst>
        </xdr:cNvPr>
        <xdr:cNvSpPr>
          <a:spLocks noChangeAspect="1" noChangeArrowheads="1"/>
        </xdr:cNvSpPr>
      </xdr:nvSpPr>
      <xdr:spPr bwMode="auto">
        <a:xfrm>
          <a:off x="62230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867</xdr:row>
      <xdr:rowOff>0</xdr:rowOff>
    </xdr:from>
    <xdr:to>
      <xdr:col>1</xdr:col>
      <xdr:colOff>304800</xdr:colOff>
      <xdr:row>867</xdr:row>
      <xdr:rowOff>304800</xdr:rowOff>
    </xdr:to>
    <xdr:sp macro="" textlink="">
      <xdr:nvSpPr>
        <xdr:cNvPr id="28890" name="AutoShape 5338" descr="https://adas-server.mobiledrivetech.com/polarion/icons/default/enums/type_purple_spec.png">
          <a:hlinkClick xmlns:r="http://schemas.openxmlformats.org/officeDocument/2006/relationships" r:id="rId1731" tgtFrame="_top"/>
          <a:extLst>
            <a:ext uri="{FF2B5EF4-FFF2-40B4-BE49-F238E27FC236}">
              <a16:creationId xmlns:a16="http://schemas.microsoft.com/office/drawing/2014/main" id="{3B5F141F-FD8D-477A-A7B4-7F1A82B20104}"/>
            </a:ext>
          </a:extLst>
        </xdr:cNvPr>
        <xdr:cNvSpPr>
          <a:spLocks noChangeAspect="1" noChangeArrowheads="1"/>
        </xdr:cNvSpPr>
      </xdr:nvSpPr>
      <xdr:spPr bwMode="auto">
        <a:xfrm>
          <a:off x="202565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867</xdr:row>
      <xdr:rowOff>0</xdr:rowOff>
    </xdr:from>
    <xdr:to>
      <xdr:col>2</xdr:col>
      <xdr:colOff>304800</xdr:colOff>
      <xdr:row>867</xdr:row>
      <xdr:rowOff>304800</xdr:rowOff>
    </xdr:to>
    <xdr:sp macro="" textlink="">
      <xdr:nvSpPr>
        <xdr:cNvPr id="28891" name="AutoShape 5339" descr="https://adas-server.mobiledrivetech.com/polarion/icons/default/enums/type_spike.gif">
          <a:hlinkClick xmlns:r="http://schemas.openxmlformats.org/officeDocument/2006/relationships" r:id="rId1732" tgtFrame="_blank"/>
          <a:extLst>
            <a:ext uri="{FF2B5EF4-FFF2-40B4-BE49-F238E27FC236}">
              <a16:creationId xmlns:a16="http://schemas.microsoft.com/office/drawing/2014/main" id="{4401D633-2A9C-47EA-A407-C261D80FEC3F}"/>
            </a:ext>
          </a:extLst>
        </xdr:cNvPr>
        <xdr:cNvSpPr>
          <a:spLocks noChangeAspect="1" noChangeArrowheads="1"/>
        </xdr:cNvSpPr>
      </xdr:nvSpPr>
      <xdr:spPr bwMode="auto">
        <a:xfrm>
          <a:off x="265430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867</xdr:row>
      <xdr:rowOff>0</xdr:rowOff>
    </xdr:from>
    <xdr:to>
      <xdr:col>3</xdr:col>
      <xdr:colOff>304800</xdr:colOff>
      <xdr:row>867</xdr:row>
      <xdr:rowOff>304800</xdr:rowOff>
    </xdr:to>
    <xdr:sp macro="" textlink="">
      <xdr:nvSpPr>
        <xdr:cNvPr id="28892" name="AutoShape 5340" descr="https://adas-server.mobiledrivetech.com/polarion/icons/default/enums/type_spike.gif">
          <a:hlinkClick xmlns:r="http://schemas.openxmlformats.org/officeDocument/2006/relationships" r:id="rId1732" tgtFrame="_top"/>
          <a:extLst>
            <a:ext uri="{FF2B5EF4-FFF2-40B4-BE49-F238E27FC236}">
              <a16:creationId xmlns:a16="http://schemas.microsoft.com/office/drawing/2014/main" id="{1BC5A256-C8B0-448E-9840-F638573A68B8}"/>
            </a:ext>
          </a:extLst>
        </xdr:cNvPr>
        <xdr:cNvSpPr>
          <a:spLocks noChangeAspect="1" noChangeArrowheads="1"/>
        </xdr:cNvSpPr>
      </xdr:nvSpPr>
      <xdr:spPr bwMode="auto">
        <a:xfrm>
          <a:off x="5797550" y="564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868</xdr:row>
      <xdr:rowOff>0</xdr:rowOff>
    </xdr:from>
    <xdr:to>
      <xdr:col>0</xdr:col>
      <xdr:colOff>304800</xdr:colOff>
      <xdr:row>868</xdr:row>
      <xdr:rowOff>304800</xdr:rowOff>
    </xdr:to>
    <xdr:sp macro="" textlink="">
      <xdr:nvSpPr>
        <xdr:cNvPr id="28893" name="AutoShape 5341" descr="https://adas-server.mobiledrivetech.com/polarion/ria/images/suspect.gif">
          <a:extLst>
            <a:ext uri="{FF2B5EF4-FFF2-40B4-BE49-F238E27FC236}">
              <a16:creationId xmlns:a16="http://schemas.microsoft.com/office/drawing/2014/main" id="{9D836ECA-81FD-48CA-B32A-3A0E3EF8BB93}"/>
            </a:ext>
          </a:extLst>
        </xdr:cNvPr>
        <xdr:cNvSpPr>
          <a:spLocks noChangeAspect="1" noChangeArrowheads="1"/>
        </xdr:cNvSpPr>
      </xdr:nvSpPr>
      <xdr:spPr bwMode="auto">
        <a:xfrm>
          <a:off x="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868</xdr:row>
      <xdr:rowOff>0</xdr:rowOff>
    </xdr:from>
    <xdr:to>
      <xdr:col>0</xdr:col>
      <xdr:colOff>615950</xdr:colOff>
      <xdr:row>868</xdr:row>
      <xdr:rowOff>304800</xdr:rowOff>
    </xdr:to>
    <xdr:sp macro="" textlink="">
      <xdr:nvSpPr>
        <xdr:cNvPr id="28894" name="AutoShape 5342">
          <a:extLst>
            <a:ext uri="{FF2B5EF4-FFF2-40B4-BE49-F238E27FC236}">
              <a16:creationId xmlns:a16="http://schemas.microsoft.com/office/drawing/2014/main" id="{30EC9FE1-523D-4CB5-8A3B-3C4BFFC3A89F}"/>
            </a:ext>
          </a:extLst>
        </xdr:cNvPr>
        <xdr:cNvSpPr>
          <a:spLocks noChangeAspect="1" noChangeArrowheads="1"/>
        </xdr:cNvSpPr>
      </xdr:nvSpPr>
      <xdr:spPr bwMode="auto">
        <a:xfrm>
          <a:off x="31115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868</xdr:row>
      <xdr:rowOff>0</xdr:rowOff>
    </xdr:from>
    <xdr:to>
      <xdr:col>0</xdr:col>
      <xdr:colOff>927100</xdr:colOff>
      <xdr:row>868</xdr:row>
      <xdr:rowOff>304800</xdr:rowOff>
    </xdr:to>
    <xdr:sp macro="" textlink="">
      <xdr:nvSpPr>
        <xdr:cNvPr id="28895" name="AutoShape 5343" descr="https://adas-server.mobiledrivetech.com/polarion/icons/default/enums/type_purple_spec.png">
          <a:hlinkClick xmlns:r="http://schemas.openxmlformats.org/officeDocument/2006/relationships" r:id="rId1733" tgtFrame="_blank"/>
          <a:extLst>
            <a:ext uri="{FF2B5EF4-FFF2-40B4-BE49-F238E27FC236}">
              <a16:creationId xmlns:a16="http://schemas.microsoft.com/office/drawing/2014/main" id="{12A96F55-3BAC-4E57-BD50-754E4D2B8350}"/>
            </a:ext>
          </a:extLst>
        </xdr:cNvPr>
        <xdr:cNvSpPr>
          <a:spLocks noChangeAspect="1" noChangeArrowheads="1"/>
        </xdr:cNvSpPr>
      </xdr:nvSpPr>
      <xdr:spPr bwMode="auto">
        <a:xfrm>
          <a:off x="62230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868</xdr:row>
      <xdr:rowOff>0</xdr:rowOff>
    </xdr:from>
    <xdr:to>
      <xdr:col>1</xdr:col>
      <xdr:colOff>304800</xdr:colOff>
      <xdr:row>868</xdr:row>
      <xdr:rowOff>304800</xdr:rowOff>
    </xdr:to>
    <xdr:sp macro="" textlink="">
      <xdr:nvSpPr>
        <xdr:cNvPr id="28896" name="AutoShape 5344" descr="https://adas-server.mobiledrivetech.com/polarion/icons/default/enums/type_purple_spec.png">
          <a:hlinkClick xmlns:r="http://schemas.openxmlformats.org/officeDocument/2006/relationships" r:id="rId1733" tgtFrame="_top"/>
          <a:extLst>
            <a:ext uri="{FF2B5EF4-FFF2-40B4-BE49-F238E27FC236}">
              <a16:creationId xmlns:a16="http://schemas.microsoft.com/office/drawing/2014/main" id="{ECA14641-13E1-466D-B9D6-4031E3232EB4}"/>
            </a:ext>
          </a:extLst>
        </xdr:cNvPr>
        <xdr:cNvSpPr>
          <a:spLocks noChangeAspect="1" noChangeArrowheads="1"/>
        </xdr:cNvSpPr>
      </xdr:nvSpPr>
      <xdr:spPr bwMode="auto">
        <a:xfrm>
          <a:off x="202565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868</xdr:row>
      <xdr:rowOff>0</xdr:rowOff>
    </xdr:from>
    <xdr:to>
      <xdr:col>2</xdr:col>
      <xdr:colOff>304800</xdr:colOff>
      <xdr:row>868</xdr:row>
      <xdr:rowOff>304800</xdr:rowOff>
    </xdr:to>
    <xdr:sp macro="" textlink="">
      <xdr:nvSpPr>
        <xdr:cNvPr id="28897" name="AutoShape 5345" descr="https://adas-server.mobiledrivetech.com/polarion/icons/default/enums/type_spike.gif">
          <a:hlinkClick xmlns:r="http://schemas.openxmlformats.org/officeDocument/2006/relationships" r:id="rId1734" tgtFrame="_blank"/>
          <a:extLst>
            <a:ext uri="{FF2B5EF4-FFF2-40B4-BE49-F238E27FC236}">
              <a16:creationId xmlns:a16="http://schemas.microsoft.com/office/drawing/2014/main" id="{75AF65E0-4193-4FF1-A7AC-358AC1C2961F}"/>
            </a:ext>
          </a:extLst>
        </xdr:cNvPr>
        <xdr:cNvSpPr>
          <a:spLocks noChangeAspect="1" noChangeArrowheads="1"/>
        </xdr:cNvSpPr>
      </xdr:nvSpPr>
      <xdr:spPr bwMode="auto">
        <a:xfrm>
          <a:off x="265430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868</xdr:row>
      <xdr:rowOff>0</xdr:rowOff>
    </xdr:from>
    <xdr:to>
      <xdr:col>3</xdr:col>
      <xdr:colOff>304800</xdr:colOff>
      <xdr:row>868</xdr:row>
      <xdr:rowOff>304800</xdr:rowOff>
    </xdr:to>
    <xdr:sp macro="" textlink="">
      <xdr:nvSpPr>
        <xdr:cNvPr id="28898" name="AutoShape 5346" descr="https://adas-server.mobiledrivetech.com/polarion/icons/default/enums/type_spike.gif">
          <a:hlinkClick xmlns:r="http://schemas.openxmlformats.org/officeDocument/2006/relationships" r:id="rId1734" tgtFrame="_top"/>
          <a:extLst>
            <a:ext uri="{FF2B5EF4-FFF2-40B4-BE49-F238E27FC236}">
              <a16:creationId xmlns:a16="http://schemas.microsoft.com/office/drawing/2014/main" id="{D4A6B8A0-78F3-4EE7-AB5C-AEEFE1E5B5B4}"/>
            </a:ext>
          </a:extLst>
        </xdr:cNvPr>
        <xdr:cNvSpPr>
          <a:spLocks noChangeAspect="1" noChangeArrowheads="1"/>
        </xdr:cNvSpPr>
      </xdr:nvSpPr>
      <xdr:spPr bwMode="auto">
        <a:xfrm>
          <a:off x="579755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869</xdr:row>
      <xdr:rowOff>0</xdr:rowOff>
    </xdr:from>
    <xdr:to>
      <xdr:col>0</xdr:col>
      <xdr:colOff>304800</xdr:colOff>
      <xdr:row>869</xdr:row>
      <xdr:rowOff>304800</xdr:rowOff>
    </xdr:to>
    <xdr:sp macro="" textlink="">
      <xdr:nvSpPr>
        <xdr:cNvPr id="28899" name="AutoShape 5347" descr="https://adas-server.mobiledrivetech.com/polarion/ria/images/suspect.gif">
          <a:extLst>
            <a:ext uri="{FF2B5EF4-FFF2-40B4-BE49-F238E27FC236}">
              <a16:creationId xmlns:a16="http://schemas.microsoft.com/office/drawing/2014/main" id="{A227AAC5-DA57-41F8-B7DD-5DD0EB2CD0F2}"/>
            </a:ext>
          </a:extLst>
        </xdr:cNvPr>
        <xdr:cNvSpPr>
          <a:spLocks noChangeAspect="1" noChangeArrowheads="1"/>
        </xdr:cNvSpPr>
      </xdr:nvSpPr>
      <xdr:spPr bwMode="auto">
        <a:xfrm>
          <a:off x="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869</xdr:row>
      <xdr:rowOff>0</xdr:rowOff>
    </xdr:from>
    <xdr:to>
      <xdr:col>0</xdr:col>
      <xdr:colOff>615950</xdr:colOff>
      <xdr:row>869</xdr:row>
      <xdr:rowOff>304800</xdr:rowOff>
    </xdr:to>
    <xdr:sp macro="" textlink="">
      <xdr:nvSpPr>
        <xdr:cNvPr id="28900" name="AutoShape 5348">
          <a:extLst>
            <a:ext uri="{FF2B5EF4-FFF2-40B4-BE49-F238E27FC236}">
              <a16:creationId xmlns:a16="http://schemas.microsoft.com/office/drawing/2014/main" id="{1EED0614-17C3-4327-AD11-F2DC5CC34C5D}"/>
            </a:ext>
          </a:extLst>
        </xdr:cNvPr>
        <xdr:cNvSpPr>
          <a:spLocks noChangeAspect="1" noChangeArrowheads="1"/>
        </xdr:cNvSpPr>
      </xdr:nvSpPr>
      <xdr:spPr bwMode="auto">
        <a:xfrm>
          <a:off x="31115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869</xdr:row>
      <xdr:rowOff>0</xdr:rowOff>
    </xdr:from>
    <xdr:to>
      <xdr:col>0</xdr:col>
      <xdr:colOff>927100</xdr:colOff>
      <xdr:row>869</xdr:row>
      <xdr:rowOff>304800</xdr:rowOff>
    </xdr:to>
    <xdr:sp macro="" textlink="">
      <xdr:nvSpPr>
        <xdr:cNvPr id="28901" name="AutoShape 5349" descr="https://adas-server.mobiledrivetech.com/polarion/icons/default/enums/type_purple_spec.png">
          <a:hlinkClick xmlns:r="http://schemas.openxmlformats.org/officeDocument/2006/relationships" r:id="rId1735" tgtFrame="_blank"/>
          <a:extLst>
            <a:ext uri="{FF2B5EF4-FFF2-40B4-BE49-F238E27FC236}">
              <a16:creationId xmlns:a16="http://schemas.microsoft.com/office/drawing/2014/main" id="{A46F94B5-9050-440D-9F82-0FC9D80DC392}"/>
            </a:ext>
          </a:extLst>
        </xdr:cNvPr>
        <xdr:cNvSpPr>
          <a:spLocks noChangeAspect="1" noChangeArrowheads="1"/>
        </xdr:cNvSpPr>
      </xdr:nvSpPr>
      <xdr:spPr bwMode="auto">
        <a:xfrm>
          <a:off x="62230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869</xdr:row>
      <xdr:rowOff>0</xdr:rowOff>
    </xdr:from>
    <xdr:to>
      <xdr:col>1</xdr:col>
      <xdr:colOff>304800</xdr:colOff>
      <xdr:row>869</xdr:row>
      <xdr:rowOff>304800</xdr:rowOff>
    </xdr:to>
    <xdr:sp macro="" textlink="">
      <xdr:nvSpPr>
        <xdr:cNvPr id="28902" name="AutoShape 5350" descr="https://adas-server.mobiledrivetech.com/polarion/icons/default/enums/type_purple_spec.png">
          <a:hlinkClick xmlns:r="http://schemas.openxmlformats.org/officeDocument/2006/relationships" r:id="rId1735" tgtFrame="_top"/>
          <a:extLst>
            <a:ext uri="{FF2B5EF4-FFF2-40B4-BE49-F238E27FC236}">
              <a16:creationId xmlns:a16="http://schemas.microsoft.com/office/drawing/2014/main" id="{9EB8F80B-7772-4566-8D48-250FE677C2B3}"/>
            </a:ext>
          </a:extLst>
        </xdr:cNvPr>
        <xdr:cNvSpPr>
          <a:spLocks noChangeAspect="1" noChangeArrowheads="1"/>
        </xdr:cNvSpPr>
      </xdr:nvSpPr>
      <xdr:spPr bwMode="auto">
        <a:xfrm>
          <a:off x="202565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869</xdr:row>
      <xdr:rowOff>0</xdr:rowOff>
    </xdr:from>
    <xdr:to>
      <xdr:col>2</xdr:col>
      <xdr:colOff>304800</xdr:colOff>
      <xdr:row>869</xdr:row>
      <xdr:rowOff>304800</xdr:rowOff>
    </xdr:to>
    <xdr:sp macro="" textlink="">
      <xdr:nvSpPr>
        <xdr:cNvPr id="28903" name="AutoShape 5351" descr="https://adas-server.mobiledrivetech.com/polarion/icons/default/enums/type_spike.gif">
          <a:hlinkClick xmlns:r="http://schemas.openxmlformats.org/officeDocument/2006/relationships" r:id="rId1736" tgtFrame="_blank"/>
          <a:extLst>
            <a:ext uri="{FF2B5EF4-FFF2-40B4-BE49-F238E27FC236}">
              <a16:creationId xmlns:a16="http://schemas.microsoft.com/office/drawing/2014/main" id="{5ACA7721-E23A-4AA4-982E-F1CE0FD45964}"/>
            </a:ext>
          </a:extLst>
        </xdr:cNvPr>
        <xdr:cNvSpPr>
          <a:spLocks noChangeAspect="1" noChangeArrowheads="1"/>
        </xdr:cNvSpPr>
      </xdr:nvSpPr>
      <xdr:spPr bwMode="auto">
        <a:xfrm>
          <a:off x="265430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869</xdr:row>
      <xdr:rowOff>0</xdr:rowOff>
    </xdr:from>
    <xdr:to>
      <xdr:col>3</xdr:col>
      <xdr:colOff>304800</xdr:colOff>
      <xdr:row>869</xdr:row>
      <xdr:rowOff>304800</xdr:rowOff>
    </xdr:to>
    <xdr:sp macro="" textlink="">
      <xdr:nvSpPr>
        <xdr:cNvPr id="28904" name="AutoShape 5352" descr="https://adas-server.mobiledrivetech.com/polarion/icons/default/enums/type_spike.gif">
          <a:hlinkClick xmlns:r="http://schemas.openxmlformats.org/officeDocument/2006/relationships" r:id="rId1736" tgtFrame="_top"/>
          <a:extLst>
            <a:ext uri="{FF2B5EF4-FFF2-40B4-BE49-F238E27FC236}">
              <a16:creationId xmlns:a16="http://schemas.microsoft.com/office/drawing/2014/main" id="{5317843B-CBDC-447F-9B6F-65B87182CC89}"/>
            </a:ext>
          </a:extLst>
        </xdr:cNvPr>
        <xdr:cNvSpPr>
          <a:spLocks noChangeAspect="1" noChangeArrowheads="1"/>
        </xdr:cNvSpPr>
      </xdr:nvSpPr>
      <xdr:spPr bwMode="auto">
        <a:xfrm>
          <a:off x="5797550" y="5659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870</xdr:row>
      <xdr:rowOff>0</xdr:rowOff>
    </xdr:from>
    <xdr:to>
      <xdr:col>0</xdr:col>
      <xdr:colOff>304800</xdr:colOff>
      <xdr:row>870</xdr:row>
      <xdr:rowOff>304800</xdr:rowOff>
    </xdr:to>
    <xdr:sp macro="" textlink="">
      <xdr:nvSpPr>
        <xdr:cNvPr id="28905" name="AutoShape 5353" descr="https://adas-server.mobiledrivetech.com/polarion/ria/images/suspect.gif">
          <a:extLst>
            <a:ext uri="{FF2B5EF4-FFF2-40B4-BE49-F238E27FC236}">
              <a16:creationId xmlns:a16="http://schemas.microsoft.com/office/drawing/2014/main" id="{C29F11F0-C6A7-4C83-B086-7FC4F9CF624C}"/>
            </a:ext>
          </a:extLst>
        </xdr:cNvPr>
        <xdr:cNvSpPr>
          <a:spLocks noChangeAspect="1" noChangeArrowheads="1"/>
        </xdr:cNvSpPr>
      </xdr:nvSpPr>
      <xdr:spPr bwMode="auto">
        <a:xfrm>
          <a:off x="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870</xdr:row>
      <xdr:rowOff>0</xdr:rowOff>
    </xdr:from>
    <xdr:to>
      <xdr:col>0</xdr:col>
      <xdr:colOff>615950</xdr:colOff>
      <xdr:row>870</xdr:row>
      <xdr:rowOff>304800</xdr:rowOff>
    </xdr:to>
    <xdr:sp macro="" textlink="">
      <xdr:nvSpPr>
        <xdr:cNvPr id="28906" name="AutoShape 5354">
          <a:extLst>
            <a:ext uri="{FF2B5EF4-FFF2-40B4-BE49-F238E27FC236}">
              <a16:creationId xmlns:a16="http://schemas.microsoft.com/office/drawing/2014/main" id="{148625AD-6F85-491B-A82B-AACD9CECA29A}"/>
            </a:ext>
          </a:extLst>
        </xdr:cNvPr>
        <xdr:cNvSpPr>
          <a:spLocks noChangeAspect="1" noChangeArrowheads="1"/>
        </xdr:cNvSpPr>
      </xdr:nvSpPr>
      <xdr:spPr bwMode="auto">
        <a:xfrm>
          <a:off x="31115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870</xdr:row>
      <xdr:rowOff>0</xdr:rowOff>
    </xdr:from>
    <xdr:to>
      <xdr:col>0</xdr:col>
      <xdr:colOff>927100</xdr:colOff>
      <xdr:row>870</xdr:row>
      <xdr:rowOff>304800</xdr:rowOff>
    </xdr:to>
    <xdr:sp macro="" textlink="">
      <xdr:nvSpPr>
        <xdr:cNvPr id="28907" name="AutoShape 5355" descr="https://adas-server.mobiledrivetech.com/polarion/icons/default/enums/type_purple_spec.png">
          <a:hlinkClick xmlns:r="http://schemas.openxmlformats.org/officeDocument/2006/relationships" r:id="rId1737" tgtFrame="_blank"/>
          <a:extLst>
            <a:ext uri="{FF2B5EF4-FFF2-40B4-BE49-F238E27FC236}">
              <a16:creationId xmlns:a16="http://schemas.microsoft.com/office/drawing/2014/main" id="{83704512-FE9C-4ED1-99BF-77B1DCA4D4D6}"/>
            </a:ext>
          </a:extLst>
        </xdr:cNvPr>
        <xdr:cNvSpPr>
          <a:spLocks noChangeAspect="1" noChangeArrowheads="1"/>
        </xdr:cNvSpPr>
      </xdr:nvSpPr>
      <xdr:spPr bwMode="auto">
        <a:xfrm>
          <a:off x="62230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870</xdr:row>
      <xdr:rowOff>0</xdr:rowOff>
    </xdr:from>
    <xdr:to>
      <xdr:col>1</xdr:col>
      <xdr:colOff>304800</xdr:colOff>
      <xdr:row>870</xdr:row>
      <xdr:rowOff>304800</xdr:rowOff>
    </xdr:to>
    <xdr:sp macro="" textlink="">
      <xdr:nvSpPr>
        <xdr:cNvPr id="28908" name="AutoShape 5356" descr="https://adas-server.mobiledrivetech.com/polarion/icons/default/enums/type_purple_spec.png">
          <a:hlinkClick xmlns:r="http://schemas.openxmlformats.org/officeDocument/2006/relationships" r:id="rId1737" tgtFrame="_top"/>
          <a:extLst>
            <a:ext uri="{FF2B5EF4-FFF2-40B4-BE49-F238E27FC236}">
              <a16:creationId xmlns:a16="http://schemas.microsoft.com/office/drawing/2014/main" id="{916A220F-0BE1-43E2-AB29-378E9DC6C088}"/>
            </a:ext>
          </a:extLst>
        </xdr:cNvPr>
        <xdr:cNvSpPr>
          <a:spLocks noChangeAspect="1" noChangeArrowheads="1"/>
        </xdr:cNvSpPr>
      </xdr:nvSpPr>
      <xdr:spPr bwMode="auto">
        <a:xfrm>
          <a:off x="202565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870</xdr:row>
      <xdr:rowOff>0</xdr:rowOff>
    </xdr:from>
    <xdr:to>
      <xdr:col>2</xdr:col>
      <xdr:colOff>304800</xdr:colOff>
      <xdr:row>870</xdr:row>
      <xdr:rowOff>304800</xdr:rowOff>
    </xdr:to>
    <xdr:sp macro="" textlink="">
      <xdr:nvSpPr>
        <xdr:cNvPr id="28909" name="AutoShape 5357" descr="https://adas-server.mobiledrivetech.com/polarion/icons/default/enums/type_spike.gif">
          <a:hlinkClick xmlns:r="http://schemas.openxmlformats.org/officeDocument/2006/relationships" r:id="rId1738" tgtFrame="_blank"/>
          <a:extLst>
            <a:ext uri="{FF2B5EF4-FFF2-40B4-BE49-F238E27FC236}">
              <a16:creationId xmlns:a16="http://schemas.microsoft.com/office/drawing/2014/main" id="{81AC64C2-0417-4ACF-92A5-0B0358B69438}"/>
            </a:ext>
          </a:extLst>
        </xdr:cNvPr>
        <xdr:cNvSpPr>
          <a:spLocks noChangeAspect="1" noChangeArrowheads="1"/>
        </xdr:cNvSpPr>
      </xdr:nvSpPr>
      <xdr:spPr bwMode="auto">
        <a:xfrm>
          <a:off x="265430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870</xdr:row>
      <xdr:rowOff>0</xdr:rowOff>
    </xdr:from>
    <xdr:to>
      <xdr:col>3</xdr:col>
      <xdr:colOff>304800</xdr:colOff>
      <xdr:row>870</xdr:row>
      <xdr:rowOff>304800</xdr:rowOff>
    </xdr:to>
    <xdr:sp macro="" textlink="">
      <xdr:nvSpPr>
        <xdr:cNvPr id="28910" name="AutoShape 5358" descr="https://adas-server.mobiledrivetech.com/polarion/icons/default/enums/type_spike.gif">
          <a:hlinkClick xmlns:r="http://schemas.openxmlformats.org/officeDocument/2006/relationships" r:id="rId1738" tgtFrame="_top"/>
          <a:extLst>
            <a:ext uri="{FF2B5EF4-FFF2-40B4-BE49-F238E27FC236}">
              <a16:creationId xmlns:a16="http://schemas.microsoft.com/office/drawing/2014/main" id="{C3C09124-6FFC-4E59-8617-3CF91D2246B1}"/>
            </a:ext>
          </a:extLst>
        </xdr:cNvPr>
        <xdr:cNvSpPr>
          <a:spLocks noChangeAspect="1" noChangeArrowheads="1"/>
        </xdr:cNvSpPr>
      </xdr:nvSpPr>
      <xdr:spPr bwMode="auto">
        <a:xfrm>
          <a:off x="5797550" y="566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871</xdr:row>
      <xdr:rowOff>0</xdr:rowOff>
    </xdr:from>
    <xdr:to>
      <xdr:col>0</xdr:col>
      <xdr:colOff>304800</xdr:colOff>
      <xdr:row>871</xdr:row>
      <xdr:rowOff>304800</xdr:rowOff>
    </xdr:to>
    <xdr:sp macro="" textlink="">
      <xdr:nvSpPr>
        <xdr:cNvPr id="28911" name="AutoShape 5359" descr="https://adas-server.mobiledrivetech.com/polarion/ria/images/suspect.gif">
          <a:extLst>
            <a:ext uri="{FF2B5EF4-FFF2-40B4-BE49-F238E27FC236}">
              <a16:creationId xmlns:a16="http://schemas.microsoft.com/office/drawing/2014/main" id="{5DACFA1D-36A4-4A99-91EB-BFD51D4EB633}"/>
            </a:ext>
          </a:extLst>
        </xdr:cNvPr>
        <xdr:cNvSpPr>
          <a:spLocks noChangeAspect="1" noChangeArrowheads="1"/>
        </xdr:cNvSpPr>
      </xdr:nvSpPr>
      <xdr:spPr bwMode="auto">
        <a:xfrm>
          <a:off x="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871</xdr:row>
      <xdr:rowOff>0</xdr:rowOff>
    </xdr:from>
    <xdr:to>
      <xdr:col>0</xdr:col>
      <xdr:colOff>615950</xdr:colOff>
      <xdr:row>871</xdr:row>
      <xdr:rowOff>304800</xdr:rowOff>
    </xdr:to>
    <xdr:sp macro="" textlink="">
      <xdr:nvSpPr>
        <xdr:cNvPr id="28912" name="AutoShape 5360">
          <a:extLst>
            <a:ext uri="{FF2B5EF4-FFF2-40B4-BE49-F238E27FC236}">
              <a16:creationId xmlns:a16="http://schemas.microsoft.com/office/drawing/2014/main" id="{933E5D67-2AB8-42FB-8B89-23CF4592A10B}"/>
            </a:ext>
          </a:extLst>
        </xdr:cNvPr>
        <xdr:cNvSpPr>
          <a:spLocks noChangeAspect="1" noChangeArrowheads="1"/>
        </xdr:cNvSpPr>
      </xdr:nvSpPr>
      <xdr:spPr bwMode="auto">
        <a:xfrm>
          <a:off x="31115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871</xdr:row>
      <xdr:rowOff>0</xdr:rowOff>
    </xdr:from>
    <xdr:to>
      <xdr:col>0</xdr:col>
      <xdr:colOff>927100</xdr:colOff>
      <xdr:row>871</xdr:row>
      <xdr:rowOff>304800</xdr:rowOff>
    </xdr:to>
    <xdr:sp macro="" textlink="">
      <xdr:nvSpPr>
        <xdr:cNvPr id="28913" name="AutoShape 5361" descr="https://adas-server.mobiledrivetech.com/polarion/icons/default/enums/type_purple_spec.png">
          <a:hlinkClick xmlns:r="http://schemas.openxmlformats.org/officeDocument/2006/relationships" r:id="rId1739" tgtFrame="_blank"/>
          <a:extLst>
            <a:ext uri="{FF2B5EF4-FFF2-40B4-BE49-F238E27FC236}">
              <a16:creationId xmlns:a16="http://schemas.microsoft.com/office/drawing/2014/main" id="{CF03C0CD-1321-4ED3-A4BD-7F13D679039F}"/>
            </a:ext>
          </a:extLst>
        </xdr:cNvPr>
        <xdr:cNvSpPr>
          <a:spLocks noChangeAspect="1" noChangeArrowheads="1"/>
        </xdr:cNvSpPr>
      </xdr:nvSpPr>
      <xdr:spPr bwMode="auto">
        <a:xfrm>
          <a:off x="62230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871</xdr:row>
      <xdr:rowOff>0</xdr:rowOff>
    </xdr:from>
    <xdr:to>
      <xdr:col>1</xdr:col>
      <xdr:colOff>304800</xdr:colOff>
      <xdr:row>871</xdr:row>
      <xdr:rowOff>304800</xdr:rowOff>
    </xdr:to>
    <xdr:sp macro="" textlink="">
      <xdr:nvSpPr>
        <xdr:cNvPr id="28914" name="AutoShape 5362" descr="https://adas-server.mobiledrivetech.com/polarion/icons/default/enums/type_purple_spec.png">
          <a:hlinkClick xmlns:r="http://schemas.openxmlformats.org/officeDocument/2006/relationships" r:id="rId1739" tgtFrame="_top"/>
          <a:extLst>
            <a:ext uri="{FF2B5EF4-FFF2-40B4-BE49-F238E27FC236}">
              <a16:creationId xmlns:a16="http://schemas.microsoft.com/office/drawing/2014/main" id="{25990B88-2B62-4CF8-AF0E-A0B463F9CEED}"/>
            </a:ext>
          </a:extLst>
        </xdr:cNvPr>
        <xdr:cNvSpPr>
          <a:spLocks noChangeAspect="1" noChangeArrowheads="1"/>
        </xdr:cNvSpPr>
      </xdr:nvSpPr>
      <xdr:spPr bwMode="auto">
        <a:xfrm>
          <a:off x="202565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871</xdr:row>
      <xdr:rowOff>0</xdr:rowOff>
    </xdr:from>
    <xdr:to>
      <xdr:col>2</xdr:col>
      <xdr:colOff>304800</xdr:colOff>
      <xdr:row>871</xdr:row>
      <xdr:rowOff>304800</xdr:rowOff>
    </xdr:to>
    <xdr:sp macro="" textlink="">
      <xdr:nvSpPr>
        <xdr:cNvPr id="28915" name="AutoShape 5363" descr="https://adas-server.mobiledrivetech.com/polarion/icons/default/enums/type_spike.gif">
          <a:hlinkClick xmlns:r="http://schemas.openxmlformats.org/officeDocument/2006/relationships" r:id="rId1740" tgtFrame="_blank"/>
          <a:extLst>
            <a:ext uri="{FF2B5EF4-FFF2-40B4-BE49-F238E27FC236}">
              <a16:creationId xmlns:a16="http://schemas.microsoft.com/office/drawing/2014/main" id="{6D647ECE-70A1-4C5F-A104-B2992386C0DE}"/>
            </a:ext>
          </a:extLst>
        </xdr:cNvPr>
        <xdr:cNvSpPr>
          <a:spLocks noChangeAspect="1" noChangeArrowheads="1"/>
        </xdr:cNvSpPr>
      </xdr:nvSpPr>
      <xdr:spPr bwMode="auto">
        <a:xfrm>
          <a:off x="265430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871</xdr:row>
      <xdr:rowOff>0</xdr:rowOff>
    </xdr:from>
    <xdr:to>
      <xdr:col>3</xdr:col>
      <xdr:colOff>304800</xdr:colOff>
      <xdr:row>871</xdr:row>
      <xdr:rowOff>304800</xdr:rowOff>
    </xdr:to>
    <xdr:sp macro="" textlink="">
      <xdr:nvSpPr>
        <xdr:cNvPr id="28916" name="AutoShape 5364" descr="https://adas-server.mobiledrivetech.com/polarion/icons/default/enums/type_spike.gif">
          <a:hlinkClick xmlns:r="http://schemas.openxmlformats.org/officeDocument/2006/relationships" r:id="rId1740" tgtFrame="_top"/>
          <a:extLst>
            <a:ext uri="{FF2B5EF4-FFF2-40B4-BE49-F238E27FC236}">
              <a16:creationId xmlns:a16="http://schemas.microsoft.com/office/drawing/2014/main" id="{6C892E09-2203-4352-AE9B-D468301C7041}"/>
            </a:ext>
          </a:extLst>
        </xdr:cNvPr>
        <xdr:cNvSpPr>
          <a:spLocks noChangeAspect="1" noChangeArrowheads="1"/>
        </xdr:cNvSpPr>
      </xdr:nvSpPr>
      <xdr:spPr bwMode="auto">
        <a:xfrm>
          <a:off x="5797550" y="5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872</xdr:row>
      <xdr:rowOff>0</xdr:rowOff>
    </xdr:from>
    <xdr:to>
      <xdr:col>0</xdr:col>
      <xdr:colOff>304800</xdr:colOff>
      <xdr:row>872</xdr:row>
      <xdr:rowOff>304800</xdr:rowOff>
    </xdr:to>
    <xdr:sp macro="" textlink="">
      <xdr:nvSpPr>
        <xdr:cNvPr id="28917" name="AutoShape 5365" descr="https://adas-server.mobiledrivetech.com/polarion/ria/images/suspect.gif">
          <a:extLst>
            <a:ext uri="{FF2B5EF4-FFF2-40B4-BE49-F238E27FC236}">
              <a16:creationId xmlns:a16="http://schemas.microsoft.com/office/drawing/2014/main" id="{34B6BEF7-1D83-4BF4-B9AD-1D34D10A09EE}"/>
            </a:ext>
          </a:extLst>
        </xdr:cNvPr>
        <xdr:cNvSpPr>
          <a:spLocks noChangeAspect="1" noChangeArrowheads="1"/>
        </xdr:cNvSpPr>
      </xdr:nvSpPr>
      <xdr:spPr bwMode="auto">
        <a:xfrm>
          <a:off x="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872</xdr:row>
      <xdr:rowOff>0</xdr:rowOff>
    </xdr:from>
    <xdr:to>
      <xdr:col>0</xdr:col>
      <xdr:colOff>615950</xdr:colOff>
      <xdr:row>872</xdr:row>
      <xdr:rowOff>304800</xdr:rowOff>
    </xdr:to>
    <xdr:sp macro="" textlink="">
      <xdr:nvSpPr>
        <xdr:cNvPr id="28918" name="AutoShape 5366">
          <a:extLst>
            <a:ext uri="{FF2B5EF4-FFF2-40B4-BE49-F238E27FC236}">
              <a16:creationId xmlns:a16="http://schemas.microsoft.com/office/drawing/2014/main" id="{08DD6BE3-34AF-4AA6-B516-30422F1FB89E}"/>
            </a:ext>
          </a:extLst>
        </xdr:cNvPr>
        <xdr:cNvSpPr>
          <a:spLocks noChangeAspect="1" noChangeArrowheads="1"/>
        </xdr:cNvSpPr>
      </xdr:nvSpPr>
      <xdr:spPr bwMode="auto">
        <a:xfrm>
          <a:off x="31115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872</xdr:row>
      <xdr:rowOff>0</xdr:rowOff>
    </xdr:from>
    <xdr:to>
      <xdr:col>0</xdr:col>
      <xdr:colOff>927100</xdr:colOff>
      <xdr:row>872</xdr:row>
      <xdr:rowOff>304800</xdr:rowOff>
    </xdr:to>
    <xdr:sp macro="" textlink="">
      <xdr:nvSpPr>
        <xdr:cNvPr id="28919" name="AutoShape 5367" descr="https://adas-server.mobiledrivetech.com/polarion/icons/default/enums/type_purple_spec.png">
          <a:hlinkClick xmlns:r="http://schemas.openxmlformats.org/officeDocument/2006/relationships" r:id="rId1741" tgtFrame="_blank"/>
          <a:extLst>
            <a:ext uri="{FF2B5EF4-FFF2-40B4-BE49-F238E27FC236}">
              <a16:creationId xmlns:a16="http://schemas.microsoft.com/office/drawing/2014/main" id="{C6D811F6-3194-4471-811A-5A6240929727}"/>
            </a:ext>
          </a:extLst>
        </xdr:cNvPr>
        <xdr:cNvSpPr>
          <a:spLocks noChangeAspect="1" noChangeArrowheads="1"/>
        </xdr:cNvSpPr>
      </xdr:nvSpPr>
      <xdr:spPr bwMode="auto">
        <a:xfrm>
          <a:off x="62230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872</xdr:row>
      <xdr:rowOff>0</xdr:rowOff>
    </xdr:from>
    <xdr:to>
      <xdr:col>1</xdr:col>
      <xdr:colOff>304800</xdr:colOff>
      <xdr:row>872</xdr:row>
      <xdr:rowOff>304800</xdr:rowOff>
    </xdr:to>
    <xdr:sp macro="" textlink="">
      <xdr:nvSpPr>
        <xdr:cNvPr id="28920" name="AutoShape 5368" descr="https://adas-server.mobiledrivetech.com/polarion/icons/default/enums/type_purple_spec.png">
          <a:hlinkClick xmlns:r="http://schemas.openxmlformats.org/officeDocument/2006/relationships" r:id="rId1741" tgtFrame="_top"/>
          <a:extLst>
            <a:ext uri="{FF2B5EF4-FFF2-40B4-BE49-F238E27FC236}">
              <a16:creationId xmlns:a16="http://schemas.microsoft.com/office/drawing/2014/main" id="{35844737-4641-44B0-A345-8F9A33C7B962}"/>
            </a:ext>
          </a:extLst>
        </xdr:cNvPr>
        <xdr:cNvSpPr>
          <a:spLocks noChangeAspect="1" noChangeArrowheads="1"/>
        </xdr:cNvSpPr>
      </xdr:nvSpPr>
      <xdr:spPr bwMode="auto">
        <a:xfrm>
          <a:off x="202565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872</xdr:row>
      <xdr:rowOff>0</xdr:rowOff>
    </xdr:from>
    <xdr:to>
      <xdr:col>2</xdr:col>
      <xdr:colOff>304800</xdr:colOff>
      <xdr:row>872</xdr:row>
      <xdr:rowOff>304800</xdr:rowOff>
    </xdr:to>
    <xdr:sp macro="" textlink="">
      <xdr:nvSpPr>
        <xdr:cNvPr id="28921" name="AutoShape 5369" descr="https://adas-server.mobiledrivetech.com/polarion/icons/default/enums/type_spike.gif">
          <a:hlinkClick xmlns:r="http://schemas.openxmlformats.org/officeDocument/2006/relationships" r:id="rId1742" tgtFrame="_blank"/>
          <a:extLst>
            <a:ext uri="{FF2B5EF4-FFF2-40B4-BE49-F238E27FC236}">
              <a16:creationId xmlns:a16="http://schemas.microsoft.com/office/drawing/2014/main" id="{A357F99C-AEA2-41B3-9233-104B02AD3D0E}"/>
            </a:ext>
          </a:extLst>
        </xdr:cNvPr>
        <xdr:cNvSpPr>
          <a:spLocks noChangeAspect="1" noChangeArrowheads="1"/>
        </xdr:cNvSpPr>
      </xdr:nvSpPr>
      <xdr:spPr bwMode="auto">
        <a:xfrm>
          <a:off x="265430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872</xdr:row>
      <xdr:rowOff>0</xdr:rowOff>
    </xdr:from>
    <xdr:to>
      <xdr:col>3</xdr:col>
      <xdr:colOff>304800</xdr:colOff>
      <xdr:row>872</xdr:row>
      <xdr:rowOff>304800</xdr:rowOff>
    </xdr:to>
    <xdr:sp macro="" textlink="">
      <xdr:nvSpPr>
        <xdr:cNvPr id="28922" name="AutoShape 5370" descr="https://adas-server.mobiledrivetech.com/polarion/icons/default/enums/type_spike.gif">
          <a:hlinkClick xmlns:r="http://schemas.openxmlformats.org/officeDocument/2006/relationships" r:id="rId1742" tgtFrame="_top"/>
          <a:extLst>
            <a:ext uri="{FF2B5EF4-FFF2-40B4-BE49-F238E27FC236}">
              <a16:creationId xmlns:a16="http://schemas.microsoft.com/office/drawing/2014/main" id="{17C3B624-025B-4604-A92F-5B9C57E97E17}"/>
            </a:ext>
          </a:extLst>
        </xdr:cNvPr>
        <xdr:cNvSpPr>
          <a:spLocks noChangeAspect="1" noChangeArrowheads="1"/>
        </xdr:cNvSpPr>
      </xdr:nvSpPr>
      <xdr:spPr bwMode="auto">
        <a:xfrm>
          <a:off x="5797550" y="567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873</xdr:row>
      <xdr:rowOff>0</xdr:rowOff>
    </xdr:from>
    <xdr:to>
      <xdr:col>0</xdr:col>
      <xdr:colOff>304800</xdr:colOff>
      <xdr:row>873</xdr:row>
      <xdr:rowOff>304800</xdr:rowOff>
    </xdr:to>
    <xdr:sp macro="" textlink="">
      <xdr:nvSpPr>
        <xdr:cNvPr id="28923" name="AutoShape 5371" descr="https://adas-server.mobiledrivetech.com/polarion/ria/images/suspect.gif">
          <a:extLst>
            <a:ext uri="{FF2B5EF4-FFF2-40B4-BE49-F238E27FC236}">
              <a16:creationId xmlns:a16="http://schemas.microsoft.com/office/drawing/2014/main" id="{A1E8B078-CCE5-42BC-A337-F92069A7DFB8}"/>
            </a:ext>
          </a:extLst>
        </xdr:cNvPr>
        <xdr:cNvSpPr>
          <a:spLocks noChangeAspect="1" noChangeArrowheads="1"/>
        </xdr:cNvSpPr>
      </xdr:nvSpPr>
      <xdr:spPr bwMode="auto">
        <a:xfrm>
          <a:off x="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873</xdr:row>
      <xdr:rowOff>0</xdr:rowOff>
    </xdr:from>
    <xdr:to>
      <xdr:col>0</xdr:col>
      <xdr:colOff>615950</xdr:colOff>
      <xdr:row>873</xdr:row>
      <xdr:rowOff>304800</xdr:rowOff>
    </xdr:to>
    <xdr:sp macro="" textlink="">
      <xdr:nvSpPr>
        <xdr:cNvPr id="28924" name="AutoShape 5372">
          <a:extLst>
            <a:ext uri="{FF2B5EF4-FFF2-40B4-BE49-F238E27FC236}">
              <a16:creationId xmlns:a16="http://schemas.microsoft.com/office/drawing/2014/main" id="{D267ED59-9DB6-4F08-99E6-D54E056FCDF7}"/>
            </a:ext>
          </a:extLst>
        </xdr:cNvPr>
        <xdr:cNvSpPr>
          <a:spLocks noChangeAspect="1" noChangeArrowheads="1"/>
        </xdr:cNvSpPr>
      </xdr:nvSpPr>
      <xdr:spPr bwMode="auto">
        <a:xfrm>
          <a:off x="31115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873</xdr:row>
      <xdr:rowOff>0</xdr:rowOff>
    </xdr:from>
    <xdr:to>
      <xdr:col>0</xdr:col>
      <xdr:colOff>927100</xdr:colOff>
      <xdr:row>873</xdr:row>
      <xdr:rowOff>304800</xdr:rowOff>
    </xdr:to>
    <xdr:sp macro="" textlink="">
      <xdr:nvSpPr>
        <xdr:cNvPr id="28925" name="AutoShape 5373" descr="https://adas-server.mobiledrivetech.com/polarion/icons/default/enums/type_purple_spec.png">
          <a:hlinkClick xmlns:r="http://schemas.openxmlformats.org/officeDocument/2006/relationships" r:id="rId1743" tgtFrame="_blank"/>
          <a:extLst>
            <a:ext uri="{FF2B5EF4-FFF2-40B4-BE49-F238E27FC236}">
              <a16:creationId xmlns:a16="http://schemas.microsoft.com/office/drawing/2014/main" id="{56E221CD-9B30-4CAC-B0B5-3EC51ACF25FC}"/>
            </a:ext>
          </a:extLst>
        </xdr:cNvPr>
        <xdr:cNvSpPr>
          <a:spLocks noChangeAspect="1" noChangeArrowheads="1"/>
        </xdr:cNvSpPr>
      </xdr:nvSpPr>
      <xdr:spPr bwMode="auto">
        <a:xfrm>
          <a:off x="62230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873</xdr:row>
      <xdr:rowOff>0</xdr:rowOff>
    </xdr:from>
    <xdr:to>
      <xdr:col>1</xdr:col>
      <xdr:colOff>304800</xdr:colOff>
      <xdr:row>873</xdr:row>
      <xdr:rowOff>304800</xdr:rowOff>
    </xdr:to>
    <xdr:sp macro="" textlink="">
      <xdr:nvSpPr>
        <xdr:cNvPr id="28926" name="AutoShape 5374" descr="https://adas-server.mobiledrivetech.com/polarion/icons/default/enums/type_purple_spec.png">
          <a:hlinkClick xmlns:r="http://schemas.openxmlformats.org/officeDocument/2006/relationships" r:id="rId1743" tgtFrame="_top"/>
          <a:extLst>
            <a:ext uri="{FF2B5EF4-FFF2-40B4-BE49-F238E27FC236}">
              <a16:creationId xmlns:a16="http://schemas.microsoft.com/office/drawing/2014/main" id="{C404D403-3083-4217-BDA0-986D7263BDD7}"/>
            </a:ext>
          </a:extLst>
        </xdr:cNvPr>
        <xdr:cNvSpPr>
          <a:spLocks noChangeAspect="1" noChangeArrowheads="1"/>
        </xdr:cNvSpPr>
      </xdr:nvSpPr>
      <xdr:spPr bwMode="auto">
        <a:xfrm>
          <a:off x="202565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873</xdr:row>
      <xdr:rowOff>0</xdr:rowOff>
    </xdr:from>
    <xdr:to>
      <xdr:col>2</xdr:col>
      <xdr:colOff>304800</xdr:colOff>
      <xdr:row>873</xdr:row>
      <xdr:rowOff>304800</xdr:rowOff>
    </xdr:to>
    <xdr:sp macro="" textlink="">
      <xdr:nvSpPr>
        <xdr:cNvPr id="28927" name="AutoShape 5375" descr="https://adas-server.mobiledrivetech.com/polarion/icons/default/enums/type_spike.gif">
          <a:hlinkClick xmlns:r="http://schemas.openxmlformats.org/officeDocument/2006/relationships" r:id="rId1744" tgtFrame="_blank"/>
          <a:extLst>
            <a:ext uri="{FF2B5EF4-FFF2-40B4-BE49-F238E27FC236}">
              <a16:creationId xmlns:a16="http://schemas.microsoft.com/office/drawing/2014/main" id="{28FE290C-4E0F-4781-AA5F-F2DC491E164F}"/>
            </a:ext>
          </a:extLst>
        </xdr:cNvPr>
        <xdr:cNvSpPr>
          <a:spLocks noChangeAspect="1" noChangeArrowheads="1"/>
        </xdr:cNvSpPr>
      </xdr:nvSpPr>
      <xdr:spPr bwMode="auto">
        <a:xfrm>
          <a:off x="265430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873</xdr:row>
      <xdr:rowOff>0</xdr:rowOff>
    </xdr:from>
    <xdr:to>
      <xdr:col>3</xdr:col>
      <xdr:colOff>304800</xdr:colOff>
      <xdr:row>873</xdr:row>
      <xdr:rowOff>304800</xdr:rowOff>
    </xdr:to>
    <xdr:sp macro="" textlink="">
      <xdr:nvSpPr>
        <xdr:cNvPr id="28928" name="AutoShape 5376" descr="https://adas-server.mobiledrivetech.com/polarion/icons/default/enums/type_spike.gif">
          <a:hlinkClick xmlns:r="http://schemas.openxmlformats.org/officeDocument/2006/relationships" r:id="rId1744" tgtFrame="_top"/>
          <a:extLst>
            <a:ext uri="{FF2B5EF4-FFF2-40B4-BE49-F238E27FC236}">
              <a16:creationId xmlns:a16="http://schemas.microsoft.com/office/drawing/2014/main" id="{3B88F23F-9F75-440F-A53D-4E6949269C78}"/>
            </a:ext>
          </a:extLst>
        </xdr:cNvPr>
        <xdr:cNvSpPr>
          <a:spLocks noChangeAspect="1" noChangeArrowheads="1"/>
        </xdr:cNvSpPr>
      </xdr:nvSpPr>
      <xdr:spPr bwMode="auto">
        <a:xfrm>
          <a:off x="5797550" y="5679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874</xdr:row>
      <xdr:rowOff>0</xdr:rowOff>
    </xdr:from>
    <xdr:to>
      <xdr:col>0</xdr:col>
      <xdr:colOff>304800</xdr:colOff>
      <xdr:row>874</xdr:row>
      <xdr:rowOff>304800</xdr:rowOff>
    </xdr:to>
    <xdr:sp macro="" textlink="">
      <xdr:nvSpPr>
        <xdr:cNvPr id="28929" name="AutoShape 5377" descr="https://adas-server.mobiledrivetech.com/polarion/ria/images/suspect.gif">
          <a:extLst>
            <a:ext uri="{FF2B5EF4-FFF2-40B4-BE49-F238E27FC236}">
              <a16:creationId xmlns:a16="http://schemas.microsoft.com/office/drawing/2014/main" id="{FEAEDD12-B06E-47CA-BE2D-F05CB4360123}"/>
            </a:ext>
          </a:extLst>
        </xdr:cNvPr>
        <xdr:cNvSpPr>
          <a:spLocks noChangeAspect="1" noChangeArrowheads="1"/>
        </xdr:cNvSpPr>
      </xdr:nvSpPr>
      <xdr:spPr bwMode="auto">
        <a:xfrm>
          <a:off x="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874</xdr:row>
      <xdr:rowOff>0</xdr:rowOff>
    </xdr:from>
    <xdr:to>
      <xdr:col>0</xdr:col>
      <xdr:colOff>615950</xdr:colOff>
      <xdr:row>874</xdr:row>
      <xdr:rowOff>304800</xdr:rowOff>
    </xdr:to>
    <xdr:sp macro="" textlink="">
      <xdr:nvSpPr>
        <xdr:cNvPr id="28930" name="AutoShape 5378">
          <a:extLst>
            <a:ext uri="{FF2B5EF4-FFF2-40B4-BE49-F238E27FC236}">
              <a16:creationId xmlns:a16="http://schemas.microsoft.com/office/drawing/2014/main" id="{42F88509-DADB-40E2-B680-658B2C89FAE5}"/>
            </a:ext>
          </a:extLst>
        </xdr:cNvPr>
        <xdr:cNvSpPr>
          <a:spLocks noChangeAspect="1" noChangeArrowheads="1"/>
        </xdr:cNvSpPr>
      </xdr:nvSpPr>
      <xdr:spPr bwMode="auto">
        <a:xfrm>
          <a:off x="31115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874</xdr:row>
      <xdr:rowOff>0</xdr:rowOff>
    </xdr:from>
    <xdr:to>
      <xdr:col>0</xdr:col>
      <xdr:colOff>927100</xdr:colOff>
      <xdr:row>874</xdr:row>
      <xdr:rowOff>304800</xdr:rowOff>
    </xdr:to>
    <xdr:sp macro="" textlink="">
      <xdr:nvSpPr>
        <xdr:cNvPr id="28931" name="AutoShape 5379" descr="https://adas-server.mobiledrivetech.com/polarion/icons/default/enums/type_purple_spec.png">
          <a:hlinkClick xmlns:r="http://schemas.openxmlformats.org/officeDocument/2006/relationships" r:id="rId1745" tgtFrame="_blank"/>
          <a:extLst>
            <a:ext uri="{FF2B5EF4-FFF2-40B4-BE49-F238E27FC236}">
              <a16:creationId xmlns:a16="http://schemas.microsoft.com/office/drawing/2014/main" id="{B00285BB-6149-4233-8965-4024DCC9A71D}"/>
            </a:ext>
          </a:extLst>
        </xdr:cNvPr>
        <xdr:cNvSpPr>
          <a:spLocks noChangeAspect="1" noChangeArrowheads="1"/>
        </xdr:cNvSpPr>
      </xdr:nvSpPr>
      <xdr:spPr bwMode="auto">
        <a:xfrm>
          <a:off x="62230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874</xdr:row>
      <xdr:rowOff>0</xdr:rowOff>
    </xdr:from>
    <xdr:to>
      <xdr:col>1</xdr:col>
      <xdr:colOff>304800</xdr:colOff>
      <xdr:row>874</xdr:row>
      <xdr:rowOff>304800</xdr:rowOff>
    </xdr:to>
    <xdr:sp macro="" textlink="">
      <xdr:nvSpPr>
        <xdr:cNvPr id="28932" name="AutoShape 5380" descr="https://adas-server.mobiledrivetech.com/polarion/icons/default/enums/type_purple_spec.png">
          <a:hlinkClick xmlns:r="http://schemas.openxmlformats.org/officeDocument/2006/relationships" r:id="rId1745" tgtFrame="_top"/>
          <a:extLst>
            <a:ext uri="{FF2B5EF4-FFF2-40B4-BE49-F238E27FC236}">
              <a16:creationId xmlns:a16="http://schemas.microsoft.com/office/drawing/2014/main" id="{8B6F0AF8-9017-47ED-A10C-0E9F74B4CD8A}"/>
            </a:ext>
          </a:extLst>
        </xdr:cNvPr>
        <xdr:cNvSpPr>
          <a:spLocks noChangeAspect="1" noChangeArrowheads="1"/>
        </xdr:cNvSpPr>
      </xdr:nvSpPr>
      <xdr:spPr bwMode="auto">
        <a:xfrm>
          <a:off x="202565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874</xdr:row>
      <xdr:rowOff>0</xdr:rowOff>
    </xdr:from>
    <xdr:to>
      <xdr:col>2</xdr:col>
      <xdr:colOff>304800</xdr:colOff>
      <xdr:row>874</xdr:row>
      <xdr:rowOff>304800</xdr:rowOff>
    </xdr:to>
    <xdr:sp macro="" textlink="">
      <xdr:nvSpPr>
        <xdr:cNvPr id="28933" name="AutoShape 5381" descr="https://adas-server.mobiledrivetech.com/polarion/icons/default/enums/type_spike.gif">
          <a:hlinkClick xmlns:r="http://schemas.openxmlformats.org/officeDocument/2006/relationships" r:id="rId1746" tgtFrame="_blank"/>
          <a:extLst>
            <a:ext uri="{FF2B5EF4-FFF2-40B4-BE49-F238E27FC236}">
              <a16:creationId xmlns:a16="http://schemas.microsoft.com/office/drawing/2014/main" id="{57681398-79C6-472E-8291-3D83B4CBF027}"/>
            </a:ext>
          </a:extLst>
        </xdr:cNvPr>
        <xdr:cNvSpPr>
          <a:spLocks noChangeAspect="1" noChangeArrowheads="1"/>
        </xdr:cNvSpPr>
      </xdr:nvSpPr>
      <xdr:spPr bwMode="auto">
        <a:xfrm>
          <a:off x="265430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874</xdr:row>
      <xdr:rowOff>0</xdr:rowOff>
    </xdr:from>
    <xdr:to>
      <xdr:col>3</xdr:col>
      <xdr:colOff>304800</xdr:colOff>
      <xdr:row>874</xdr:row>
      <xdr:rowOff>304800</xdr:rowOff>
    </xdr:to>
    <xdr:sp macro="" textlink="">
      <xdr:nvSpPr>
        <xdr:cNvPr id="28934" name="AutoShape 5382" descr="https://adas-server.mobiledrivetech.com/polarion/icons/default/enums/type_spike.gif">
          <a:hlinkClick xmlns:r="http://schemas.openxmlformats.org/officeDocument/2006/relationships" r:id="rId1746" tgtFrame="_top"/>
          <a:extLst>
            <a:ext uri="{FF2B5EF4-FFF2-40B4-BE49-F238E27FC236}">
              <a16:creationId xmlns:a16="http://schemas.microsoft.com/office/drawing/2014/main" id="{89EF3380-5BED-4A8E-80D4-DFF42FB8EE30}"/>
            </a:ext>
          </a:extLst>
        </xdr:cNvPr>
        <xdr:cNvSpPr>
          <a:spLocks noChangeAspect="1" noChangeArrowheads="1"/>
        </xdr:cNvSpPr>
      </xdr:nvSpPr>
      <xdr:spPr bwMode="auto">
        <a:xfrm>
          <a:off x="5797550" y="568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875</xdr:row>
      <xdr:rowOff>0</xdr:rowOff>
    </xdr:from>
    <xdr:to>
      <xdr:col>0</xdr:col>
      <xdr:colOff>304800</xdr:colOff>
      <xdr:row>875</xdr:row>
      <xdr:rowOff>304800</xdr:rowOff>
    </xdr:to>
    <xdr:sp macro="" textlink="">
      <xdr:nvSpPr>
        <xdr:cNvPr id="28935" name="AutoShape 5383" descr="https://adas-server.mobiledrivetech.com/polarion/ria/images/suspect.gif">
          <a:extLst>
            <a:ext uri="{FF2B5EF4-FFF2-40B4-BE49-F238E27FC236}">
              <a16:creationId xmlns:a16="http://schemas.microsoft.com/office/drawing/2014/main" id="{EE7F4F18-0BA4-480E-85C7-FB5C15BD370D}"/>
            </a:ext>
          </a:extLst>
        </xdr:cNvPr>
        <xdr:cNvSpPr>
          <a:spLocks noChangeAspect="1" noChangeArrowheads="1"/>
        </xdr:cNvSpPr>
      </xdr:nvSpPr>
      <xdr:spPr bwMode="auto">
        <a:xfrm>
          <a:off x="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875</xdr:row>
      <xdr:rowOff>0</xdr:rowOff>
    </xdr:from>
    <xdr:to>
      <xdr:col>0</xdr:col>
      <xdr:colOff>615950</xdr:colOff>
      <xdr:row>875</xdr:row>
      <xdr:rowOff>304800</xdr:rowOff>
    </xdr:to>
    <xdr:sp macro="" textlink="">
      <xdr:nvSpPr>
        <xdr:cNvPr id="28936" name="AutoShape 5384">
          <a:extLst>
            <a:ext uri="{FF2B5EF4-FFF2-40B4-BE49-F238E27FC236}">
              <a16:creationId xmlns:a16="http://schemas.microsoft.com/office/drawing/2014/main" id="{28FBE0AF-673E-4856-94CA-FA4254B6CCDD}"/>
            </a:ext>
          </a:extLst>
        </xdr:cNvPr>
        <xdr:cNvSpPr>
          <a:spLocks noChangeAspect="1" noChangeArrowheads="1"/>
        </xdr:cNvSpPr>
      </xdr:nvSpPr>
      <xdr:spPr bwMode="auto">
        <a:xfrm>
          <a:off x="31115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875</xdr:row>
      <xdr:rowOff>0</xdr:rowOff>
    </xdr:from>
    <xdr:to>
      <xdr:col>0</xdr:col>
      <xdr:colOff>927100</xdr:colOff>
      <xdr:row>875</xdr:row>
      <xdr:rowOff>304800</xdr:rowOff>
    </xdr:to>
    <xdr:sp macro="" textlink="">
      <xdr:nvSpPr>
        <xdr:cNvPr id="28937" name="AutoShape 5385" descr="https://adas-server.mobiledrivetech.com/polarion/icons/default/enums/type_purple_spec.png">
          <a:hlinkClick xmlns:r="http://schemas.openxmlformats.org/officeDocument/2006/relationships" r:id="rId1747" tgtFrame="_blank"/>
          <a:extLst>
            <a:ext uri="{FF2B5EF4-FFF2-40B4-BE49-F238E27FC236}">
              <a16:creationId xmlns:a16="http://schemas.microsoft.com/office/drawing/2014/main" id="{88D13354-70E6-491E-95C3-860D3644AB05}"/>
            </a:ext>
          </a:extLst>
        </xdr:cNvPr>
        <xdr:cNvSpPr>
          <a:spLocks noChangeAspect="1" noChangeArrowheads="1"/>
        </xdr:cNvSpPr>
      </xdr:nvSpPr>
      <xdr:spPr bwMode="auto">
        <a:xfrm>
          <a:off x="62230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875</xdr:row>
      <xdr:rowOff>0</xdr:rowOff>
    </xdr:from>
    <xdr:to>
      <xdr:col>1</xdr:col>
      <xdr:colOff>304800</xdr:colOff>
      <xdr:row>875</xdr:row>
      <xdr:rowOff>304800</xdr:rowOff>
    </xdr:to>
    <xdr:sp macro="" textlink="">
      <xdr:nvSpPr>
        <xdr:cNvPr id="28938" name="AutoShape 5386" descr="https://adas-server.mobiledrivetech.com/polarion/icons/default/enums/type_purple_spec.png">
          <a:hlinkClick xmlns:r="http://schemas.openxmlformats.org/officeDocument/2006/relationships" r:id="rId1747" tgtFrame="_top"/>
          <a:extLst>
            <a:ext uri="{FF2B5EF4-FFF2-40B4-BE49-F238E27FC236}">
              <a16:creationId xmlns:a16="http://schemas.microsoft.com/office/drawing/2014/main" id="{38F560E8-67BB-4A22-9509-701BC148F645}"/>
            </a:ext>
          </a:extLst>
        </xdr:cNvPr>
        <xdr:cNvSpPr>
          <a:spLocks noChangeAspect="1" noChangeArrowheads="1"/>
        </xdr:cNvSpPr>
      </xdr:nvSpPr>
      <xdr:spPr bwMode="auto">
        <a:xfrm>
          <a:off x="202565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875</xdr:row>
      <xdr:rowOff>0</xdr:rowOff>
    </xdr:from>
    <xdr:to>
      <xdr:col>2</xdr:col>
      <xdr:colOff>304800</xdr:colOff>
      <xdr:row>875</xdr:row>
      <xdr:rowOff>304800</xdr:rowOff>
    </xdr:to>
    <xdr:sp macro="" textlink="">
      <xdr:nvSpPr>
        <xdr:cNvPr id="28939" name="AutoShape 5387" descr="https://adas-server.mobiledrivetech.com/polarion/icons/default/enums/type_spike.gif">
          <a:hlinkClick xmlns:r="http://schemas.openxmlformats.org/officeDocument/2006/relationships" r:id="rId1748" tgtFrame="_blank"/>
          <a:extLst>
            <a:ext uri="{FF2B5EF4-FFF2-40B4-BE49-F238E27FC236}">
              <a16:creationId xmlns:a16="http://schemas.microsoft.com/office/drawing/2014/main" id="{E1668DB1-ED87-40F2-9FA5-2AA666AF590B}"/>
            </a:ext>
          </a:extLst>
        </xdr:cNvPr>
        <xdr:cNvSpPr>
          <a:spLocks noChangeAspect="1" noChangeArrowheads="1"/>
        </xdr:cNvSpPr>
      </xdr:nvSpPr>
      <xdr:spPr bwMode="auto">
        <a:xfrm>
          <a:off x="265430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875</xdr:row>
      <xdr:rowOff>0</xdr:rowOff>
    </xdr:from>
    <xdr:to>
      <xdr:col>3</xdr:col>
      <xdr:colOff>304800</xdr:colOff>
      <xdr:row>875</xdr:row>
      <xdr:rowOff>304800</xdr:rowOff>
    </xdr:to>
    <xdr:sp macro="" textlink="">
      <xdr:nvSpPr>
        <xdr:cNvPr id="28940" name="AutoShape 5388" descr="https://adas-server.mobiledrivetech.com/polarion/icons/default/enums/type_spike.gif">
          <a:hlinkClick xmlns:r="http://schemas.openxmlformats.org/officeDocument/2006/relationships" r:id="rId1748" tgtFrame="_top"/>
          <a:extLst>
            <a:ext uri="{FF2B5EF4-FFF2-40B4-BE49-F238E27FC236}">
              <a16:creationId xmlns:a16="http://schemas.microsoft.com/office/drawing/2014/main" id="{83F59E2E-A979-47D8-AA7B-DED29FE5BC54}"/>
            </a:ext>
          </a:extLst>
        </xdr:cNvPr>
        <xdr:cNvSpPr>
          <a:spLocks noChangeAspect="1" noChangeArrowheads="1"/>
        </xdr:cNvSpPr>
      </xdr:nvSpPr>
      <xdr:spPr bwMode="auto">
        <a:xfrm>
          <a:off x="5797550" y="5687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876</xdr:row>
      <xdr:rowOff>0</xdr:rowOff>
    </xdr:from>
    <xdr:to>
      <xdr:col>0</xdr:col>
      <xdr:colOff>304800</xdr:colOff>
      <xdr:row>876</xdr:row>
      <xdr:rowOff>304800</xdr:rowOff>
    </xdr:to>
    <xdr:sp macro="" textlink="">
      <xdr:nvSpPr>
        <xdr:cNvPr id="28941" name="AutoShape 5389" descr="https://adas-server.mobiledrivetech.com/polarion/ria/images/suspect.gif">
          <a:extLst>
            <a:ext uri="{FF2B5EF4-FFF2-40B4-BE49-F238E27FC236}">
              <a16:creationId xmlns:a16="http://schemas.microsoft.com/office/drawing/2014/main" id="{B0B44C75-D3D4-4BC7-860B-C0FD8DAA80AB}"/>
            </a:ext>
          </a:extLst>
        </xdr:cNvPr>
        <xdr:cNvSpPr>
          <a:spLocks noChangeAspect="1" noChangeArrowheads="1"/>
        </xdr:cNvSpPr>
      </xdr:nvSpPr>
      <xdr:spPr bwMode="auto">
        <a:xfrm>
          <a:off x="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876</xdr:row>
      <xdr:rowOff>0</xdr:rowOff>
    </xdr:from>
    <xdr:to>
      <xdr:col>0</xdr:col>
      <xdr:colOff>615950</xdr:colOff>
      <xdr:row>876</xdr:row>
      <xdr:rowOff>304800</xdr:rowOff>
    </xdr:to>
    <xdr:sp macro="" textlink="">
      <xdr:nvSpPr>
        <xdr:cNvPr id="28942" name="AutoShape 5390">
          <a:extLst>
            <a:ext uri="{FF2B5EF4-FFF2-40B4-BE49-F238E27FC236}">
              <a16:creationId xmlns:a16="http://schemas.microsoft.com/office/drawing/2014/main" id="{4DB6A6DB-0FC1-491F-9FC0-D3DDEB8AFA92}"/>
            </a:ext>
          </a:extLst>
        </xdr:cNvPr>
        <xdr:cNvSpPr>
          <a:spLocks noChangeAspect="1" noChangeArrowheads="1"/>
        </xdr:cNvSpPr>
      </xdr:nvSpPr>
      <xdr:spPr bwMode="auto">
        <a:xfrm>
          <a:off x="31115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876</xdr:row>
      <xdr:rowOff>0</xdr:rowOff>
    </xdr:from>
    <xdr:to>
      <xdr:col>0</xdr:col>
      <xdr:colOff>927100</xdr:colOff>
      <xdr:row>876</xdr:row>
      <xdr:rowOff>304800</xdr:rowOff>
    </xdr:to>
    <xdr:sp macro="" textlink="">
      <xdr:nvSpPr>
        <xdr:cNvPr id="28943" name="AutoShape 5391" descr="https://adas-server.mobiledrivetech.com/polarion/icons/default/enums/type_purple_spec.png">
          <a:hlinkClick xmlns:r="http://schemas.openxmlformats.org/officeDocument/2006/relationships" r:id="rId1749" tgtFrame="_blank"/>
          <a:extLst>
            <a:ext uri="{FF2B5EF4-FFF2-40B4-BE49-F238E27FC236}">
              <a16:creationId xmlns:a16="http://schemas.microsoft.com/office/drawing/2014/main" id="{5AB61AE6-D56B-4D14-861B-D57109165D9F}"/>
            </a:ext>
          </a:extLst>
        </xdr:cNvPr>
        <xdr:cNvSpPr>
          <a:spLocks noChangeAspect="1" noChangeArrowheads="1"/>
        </xdr:cNvSpPr>
      </xdr:nvSpPr>
      <xdr:spPr bwMode="auto">
        <a:xfrm>
          <a:off x="62230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876</xdr:row>
      <xdr:rowOff>0</xdr:rowOff>
    </xdr:from>
    <xdr:to>
      <xdr:col>1</xdr:col>
      <xdr:colOff>304800</xdr:colOff>
      <xdr:row>876</xdr:row>
      <xdr:rowOff>304800</xdr:rowOff>
    </xdr:to>
    <xdr:sp macro="" textlink="">
      <xdr:nvSpPr>
        <xdr:cNvPr id="28944" name="AutoShape 5392" descr="https://adas-server.mobiledrivetech.com/polarion/icons/default/enums/type_purple_spec.png">
          <a:hlinkClick xmlns:r="http://schemas.openxmlformats.org/officeDocument/2006/relationships" r:id="rId1749" tgtFrame="_top"/>
          <a:extLst>
            <a:ext uri="{FF2B5EF4-FFF2-40B4-BE49-F238E27FC236}">
              <a16:creationId xmlns:a16="http://schemas.microsoft.com/office/drawing/2014/main" id="{9A3C4476-4A05-4B69-B6D4-5EA3CDB2422B}"/>
            </a:ext>
          </a:extLst>
        </xdr:cNvPr>
        <xdr:cNvSpPr>
          <a:spLocks noChangeAspect="1" noChangeArrowheads="1"/>
        </xdr:cNvSpPr>
      </xdr:nvSpPr>
      <xdr:spPr bwMode="auto">
        <a:xfrm>
          <a:off x="202565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876</xdr:row>
      <xdr:rowOff>0</xdr:rowOff>
    </xdr:from>
    <xdr:to>
      <xdr:col>2</xdr:col>
      <xdr:colOff>304800</xdr:colOff>
      <xdr:row>876</xdr:row>
      <xdr:rowOff>304800</xdr:rowOff>
    </xdr:to>
    <xdr:sp macro="" textlink="">
      <xdr:nvSpPr>
        <xdr:cNvPr id="28945" name="AutoShape 5393" descr="https://adas-server.mobiledrivetech.com/polarion/icons/default/enums/type_spike.gif">
          <a:hlinkClick xmlns:r="http://schemas.openxmlformats.org/officeDocument/2006/relationships" r:id="rId1750" tgtFrame="_blank"/>
          <a:extLst>
            <a:ext uri="{FF2B5EF4-FFF2-40B4-BE49-F238E27FC236}">
              <a16:creationId xmlns:a16="http://schemas.microsoft.com/office/drawing/2014/main" id="{BBDEDD54-9A9B-4949-9C39-88F25EDF2D68}"/>
            </a:ext>
          </a:extLst>
        </xdr:cNvPr>
        <xdr:cNvSpPr>
          <a:spLocks noChangeAspect="1" noChangeArrowheads="1"/>
        </xdr:cNvSpPr>
      </xdr:nvSpPr>
      <xdr:spPr bwMode="auto">
        <a:xfrm>
          <a:off x="265430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876</xdr:row>
      <xdr:rowOff>0</xdr:rowOff>
    </xdr:from>
    <xdr:to>
      <xdr:col>3</xdr:col>
      <xdr:colOff>304800</xdr:colOff>
      <xdr:row>876</xdr:row>
      <xdr:rowOff>304800</xdr:rowOff>
    </xdr:to>
    <xdr:sp macro="" textlink="">
      <xdr:nvSpPr>
        <xdr:cNvPr id="28946" name="AutoShape 5394" descr="https://adas-server.mobiledrivetech.com/polarion/icons/default/enums/type_spike.gif">
          <a:hlinkClick xmlns:r="http://schemas.openxmlformats.org/officeDocument/2006/relationships" r:id="rId1750" tgtFrame="_top"/>
          <a:extLst>
            <a:ext uri="{FF2B5EF4-FFF2-40B4-BE49-F238E27FC236}">
              <a16:creationId xmlns:a16="http://schemas.microsoft.com/office/drawing/2014/main" id="{37FC0E16-451E-481D-A4AC-2EAA991D5194}"/>
            </a:ext>
          </a:extLst>
        </xdr:cNvPr>
        <xdr:cNvSpPr>
          <a:spLocks noChangeAspect="1" noChangeArrowheads="1"/>
        </xdr:cNvSpPr>
      </xdr:nvSpPr>
      <xdr:spPr bwMode="auto">
        <a:xfrm>
          <a:off x="579755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877</xdr:row>
      <xdr:rowOff>0</xdr:rowOff>
    </xdr:from>
    <xdr:to>
      <xdr:col>0</xdr:col>
      <xdr:colOff>304800</xdr:colOff>
      <xdr:row>877</xdr:row>
      <xdr:rowOff>304800</xdr:rowOff>
    </xdr:to>
    <xdr:sp macro="" textlink="">
      <xdr:nvSpPr>
        <xdr:cNvPr id="28947" name="AutoShape 5395" descr="https://adas-server.mobiledrivetech.com/polarion/ria/images/suspect.gif">
          <a:extLst>
            <a:ext uri="{FF2B5EF4-FFF2-40B4-BE49-F238E27FC236}">
              <a16:creationId xmlns:a16="http://schemas.microsoft.com/office/drawing/2014/main" id="{538E4B80-C3D2-4858-9EE1-39A395108E7A}"/>
            </a:ext>
          </a:extLst>
        </xdr:cNvPr>
        <xdr:cNvSpPr>
          <a:spLocks noChangeAspect="1" noChangeArrowheads="1"/>
        </xdr:cNvSpPr>
      </xdr:nvSpPr>
      <xdr:spPr bwMode="auto">
        <a:xfrm>
          <a:off x="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877</xdr:row>
      <xdr:rowOff>0</xdr:rowOff>
    </xdr:from>
    <xdr:to>
      <xdr:col>0</xdr:col>
      <xdr:colOff>615950</xdr:colOff>
      <xdr:row>877</xdr:row>
      <xdr:rowOff>304800</xdr:rowOff>
    </xdr:to>
    <xdr:sp macro="" textlink="">
      <xdr:nvSpPr>
        <xdr:cNvPr id="28948" name="AutoShape 5396">
          <a:extLst>
            <a:ext uri="{FF2B5EF4-FFF2-40B4-BE49-F238E27FC236}">
              <a16:creationId xmlns:a16="http://schemas.microsoft.com/office/drawing/2014/main" id="{A1CCE9CF-5303-4486-BF51-915D2F4A8020}"/>
            </a:ext>
          </a:extLst>
        </xdr:cNvPr>
        <xdr:cNvSpPr>
          <a:spLocks noChangeAspect="1" noChangeArrowheads="1"/>
        </xdr:cNvSpPr>
      </xdr:nvSpPr>
      <xdr:spPr bwMode="auto">
        <a:xfrm>
          <a:off x="31115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877</xdr:row>
      <xdr:rowOff>0</xdr:rowOff>
    </xdr:from>
    <xdr:to>
      <xdr:col>0</xdr:col>
      <xdr:colOff>927100</xdr:colOff>
      <xdr:row>877</xdr:row>
      <xdr:rowOff>304800</xdr:rowOff>
    </xdr:to>
    <xdr:sp macro="" textlink="">
      <xdr:nvSpPr>
        <xdr:cNvPr id="28949" name="AutoShape 5397" descr="https://adas-server.mobiledrivetech.com/polarion/icons/default/enums/type_purple_spec.png">
          <a:hlinkClick xmlns:r="http://schemas.openxmlformats.org/officeDocument/2006/relationships" r:id="rId1751" tgtFrame="_blank"/>
          <a:extLst>
            <a:ext uri="{FF2B5EF4-FFF2-40B4-BE49-F238E27FC236}">
              <a16:creationId xmlns:a16="http://schemas.microsoft.com/office/drawing/2014/main" id="{C93C2232-9A2D-4414-904D-447A5A3F7CB5}"/>
            </a:ext>
          </a:extLst>
        </xdr:cNvPr>
        <xdr:cNvSpPr>
          <a:spLocks noChangeAspect="1" noChangeArrowheads="1"/>
        </xdr:cNvSpPr>
      </xdr:nvSpPr>
      <xdr:spPr bwMode="auto">
        <a:xfrm>
          <a:off x="62230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877</xdr:row>
      <xdr:rowOff>0</xdr:rowOff>
    </xdr:from>
    <xdr:to>
      <xdr:col>1</xdr:col>
      <xdr:colOff>304800</xdr:colOff>
      <xdr:row>877</xdr:row>
      <xdr:rowOff>304800</xdr:rowOff>
    </xdr:to>
    <xdr:sp macro="" textlink="">
      <xdr:nvSpPr>
        <xdr:cNvPr id="28950" name="AutoShape 5398" descr="https://adas-server.mobiledrivetech.com/polarion/icons/default/enums/type_purple_spec.png">
          <a:hlinkClick xmlns:r="http://schemas.openxmlformats.org/officeDocument/2006/relationships" r:id="rId1751" tgtFrame="_top"/>
          <a:extLst>
            <a:ext uri="{FF2B5EF4-FFF2-40B4-BE49-F238E27FC236}">
              <a16:creationId xmlns:a16="http://schemas.microsoft.com/office/drawing/2014/main" id="{3553162D-387A-4236-ADBE-BCCDF53941C2}"/>
            </a:ext>
          </a:extLst>
        </xdr:cNvPr>
        <xdr:cNvSpPr>
          <a:spLocks noChangeAspect="1" noChangeArrowheads="1"/>
        </xdr:cNvSpPr>
      </xdr:nvSpPr>
      <xdr:spPr bwMode="auto">
        <a:xfrm>
          <a:off x="202565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877</xdr:row>
      <xdr:rowOff>0</xdr:rowOff>
    </xdr:from>
    <xdr:to>
      <xdr:col>2</xdr:col>
      <xdr:colOff>304800</xdr:colOff>
      <xdr:row>877</xdr:row>
      <xdr:rowOff>304800</xdr:rowOff>
    </xdr:to>
    <xdr:sp macro="" textlink="">
      <xdr:nvSpPr>
        <xdr:cNvPr id="28951" name="AutoShape 5399" descr="https://adas-server.mobiledrivetech.com/polarion/icons/default/enums/type_spike.gif">
          <a:hlinkClick xmlns:r="http://schemas.openxmlformats.org/officeDocument/2006/relationships" r:id="rId1752" tgtFrame="_blank"/>
          <a:extLst>
            <a:ext uri="{FF2B5EF4-FFF2-40B4-BE49-F238E27FC236}">
              <a16:creationId xmlns:a16="http://schemas.microsoft.com/office/drawing/2014/main" id="{205944ED-980D-4D60-8F38-A0CA3D62BB2D}"/>
            </a:ext>
          </a:extLst>
        </xdr:cNvPr>
        <xdr:cNvSpPr>
          <a:spLocks noChangeAspect="1" noChangeArrowheads="1"/>
        </xdr:cNvSpPr>
      </xdr:nvSpPr>
      <xdr:spPr bwMode="auto">
        <a:xfrm>
          <a:off x="265430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877</xdr:row>
      <xdr:rowOff>0</xdr:rowOff>
    </xdr:from>
    <xdr:to>
      <xdr:col>3</xdr:col>
      <xdr:colOff>304800</xdr:colOff>
      <xdr:row>877</xdr:row>
      <xdr:rowOff>304800</xdr:rowOff>
    </xdr:to>
    <xdr:sp macro="" textlink="">
      <xdr:nvSpPr>
        <xdr:cNvPr id="28952" name="AutoShape 5400" descr="https://adas-server.mobiledrivetech.com/polarion/icons/default/enums/type_spike.gif">
          <a:hlinkClick xmlns:r="http://schemas.openxmlformats.org/officeDocument/2006/relationships" r:id="rId1752" tgtFrame="_top"/>
          <a:extLst>
            <a:ext uri="{FF2B5EF4-FFF2-40B4-BE49-F238E27FC236}">
              <a16:creationId xmlns:a16="http://schemas.microsoft.com/office/drawing/2014/main" id="{88731276-51AE-409A-9169-D0EF39DA4F07}"/>
            </a:ext>
          </a:extLst>
        </xdr:cNvPr>
        <xdr:cNvSpPr>
          <a:spLocks noChangeAspect="1" noChangeArrowheads="1"/>
        </xdr:cNvSpPr>
      </xdr:nvSpPr>
      <xdr:spPr bwMode="auto">
        <a:xfrm>
          <a:off x="5797550" y="569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878</xdr:row>
      <xdr:rowOff>0</xdr:rowOff>
    </xdr:from>
    <xdr:to>
      <xdr:col>0</xdr:col>
      <xdr:colOff>304800</xdr:colOff>
      <xdr:row>878</xdr:row>
      <xdr:rowOff>304800</xdr:rowOff>
    </xdr:to>
    <xdr:sp macro="" textlink="">
      <xdr:nvSpPr>
        <xdr:cNvPr id="28953" name="AutoShape 5401" descr="https://adas-server.mobiledrivetech.com/polarion/ria/images/suspect.gif">
          <a:extLst>
            <a:ext uri="{FF2B5EF4-FFF2-40B4-BE49-F238E27FC236}">
              <a16:creationId xmlns:a16="http://schemas.microsoft.com/office/drawing/2014/main" id="{221AE196-F7EA-4204-B44C-AD01D47CC5D3}"/>
            </a:ext>
          </a:extLst>
        </xdr:cNvPr>
        <xdr:cNvSpPr>
          <a:spLocks noChangeAspect="1" noChangeArrowheads="1"/>
        </xdr:cNvSpPr>
      </xdr:nvSpPr>
      <xdr:spPr bwMode="auto">
        <a:xfrm>
          <a:off x="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878</xdr:row>
      <xdr:rowOff>0</xdr:rowOff>
    </xdr:from>
    <xdr:to>
      <xdr:col>0</xdr:col>
      <xdr:colOff>615950</xdr:colOff>
      <xdr:row>878</xdr:row>
      <xdr:rowOff>304800</xdr:rowOff>
    </xdr:to>
    <xdr:sp macro="" textlink="">
      <xdr:nvSpPr>
        <xdr:cNvPr id="28954" name="AutoShape 5402">
          <a:extLst>
            <a:ext uri="{FF2B5EF4-FFF2-40B4-BE49-F238E27FC236}">
              <a16:creationId xmlns:a16="http://schemas.microsoft.com/office/drawing/2014/main" id="{59473B0A-2B95-4A4E-9007-EF0D9CF9866B}"/>
            </a:ext>
          </a:extLst>
        </xdr:cNvPr>
        <xdr:cNvSpPr>
          <a:spLocks noChangeAspect="1" noChangeArrowheads="1"/>
        </xdr:cNvSpPr>
      </xdr:nvSpPr>
      <xdr:spPr bwMode="auto">
        <a:xfrm>
          <a:off x="31115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878</xdr:row>
      <xdr:rowOff>0</xdr:rowOff>
    </xdr:from>
    <xdr:to>
      <xdr:col>0</xdr:col>
      <xdr:colOff>927100</xdr:colOff>
      <xdr:row>878</xdr:row>
      <xdr:rowOff>304800</xdr:rowOff>
    </xdr:to>
    <xdr:sp macro="" textlink="">
      <xdr:nvSpPr>
        <xdr:cNvPr id="28955" name="AutoShape 5403" descr="https://adas-server.mobiledrivetech.com/polarion/icons/default/enums/type_purple_spec.png">
          <a:hlinkClick xmlns:r="http://schemas.openxmlformats.org/officeDocument/2006/relationships" r:id="rId1753" tgtFrame="_blank"/>
          <a:extLst>
            <a:ext uri="{FF2B5EF4-FFF2-40B4-BE49-F238E27FC236}">
              <a16:creationId xmlns:a16="http://schemas.microsoft.com/office/drawing/2014/main" id="{02FAD450-6543-4763-A55B-76D52286EC79}"/>
            </a:ext>
          </a:extLst>
        </xdr:cNvPr>
        <xdr:cNvSpPr>
          <a:spLocks noChangeAspect="1" noChangeArrowheads="1"/>
        </xdr:cNvSpPr>
      </xdr:nvSpPr>
      <xdr:spPr bwMode="auto">
        <a:xfrm>
          <a:off x="62230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878</xdr:row>
      <xdr:rowOff>0</xdr:rowOff>
    </xdr:from>
    <xdr:to>
      <xdr:col>1</xdr:col>
      <xdr:colOff>304800</xdr:colOff>
      <xdr:row>878</xdr:row>
      <xdr:rowOff>304800</xdr:rowOff>
    </xdr:to>
    <xdr:sp macro="" textlink="">
      <xdr:nvSpPr>
        <xdr:cNvPr id="28956" name="AutoShape 5404" descr="https://adas-server.mobiledrivetech.com/polarion/icons/default/enums/type_purple_spec.png">
          <a:hlinkClick xmlns:r="http://schemas.openxmlformats.org/officeDocument/2006/relationships" r:id="rId1753" tgtFrame="_top"/>
          <a:extLst>
            <a:ext uri="{FF2B5EF4-FFF2-40B4-BE49-F238E27FC236}">
              <a16:creationId xmlns:a16="http://schemas.microsoft.com/office/drawing/2014/main" id="{32FFE0A9-6824-4278-B24F-1B0FED2FD770}"/>
            </a:ext>
          </a:extLst>
        </xdr:cNvPr>
        <xdr:cNvSpPr>
          <a:spLocks noChangeAspect="1" noChangeArrowheads="1"/>
        </xdr:cNvSpPr>
      </xdr:nvSpPr>
      <xdr:spPr bwMode="auto">
        <a:xfrm>
          <a:off x="202565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878</xdr:row>
      <xdr:rowOff>0</xdr:rowOff>
    </xdr:from>
    <xdr:to>
      <xdr:col>2</xdr:col>
      <xdr:colOff>304800</xdr:colOff>
      <xdr:row>878</xdr:row>
      <xdr:rowOff>304800</xdr:rowOff>
    </xdr:to>
    <xdr:sp macro="" textlink="">
      <xdr:nvSpPr>
        <xdr:cNvPr id="28957" name="AutoShape 5405" descr="https://adas-server.mobiledrivetech.com/polarion/icons/default/enums/type_spike.gif">
          <a:hlinkClick xmlns:r="http://schemas.openxmlformats.org/officeDocument/2006/relationships" r:id="rId1754" tgtFrame="_blank"/>
          <a:extLst>
            <a:ext uri="{FF2B5EF4-FFF2-40B4-BE49-F238E27FC236}">
              <a16:creationId xmlns:a16="http://schemas.microsoft.com/office/drawing/2014/main" id="{1D0D1CDC-225D-4771-A20F-3C6A3A54E22A}"/>
            </a:ext>
          </a:extLst>
        </xdr:cNvPr>
        <xdr:cNvSpPr>
          <a:spLocks noChangeAspect="1" noChangeArrowheads="1"/>
        </xdr:cNvSpPr>
      </xdr:nvSpPr>
      <xdr:spPr bwMode="auto">
        <a:xfrm>
          <a:off x="265430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878</xdr:row>
      <xdr:rowOff>0</xdr:rowOff>
    </xdr:from>
    <xdr:to>
      <xdr:col>3</xdr:col>
      <xdr:colOff>304800</xdr:colOff>
      <xdr:row>878</xdr:row>
      <xdr:rowOff>304800</xdr:rowOff>
    </xdr:to>
    <xdr:sp macro="" textlink="">
      <xdr:nvSpPr>
        <xdr:cNvPr id="28958" name="AutoShape 5406" descr="https://adas-server.mobiledrivetech.com/polarion/icons/default/enums/type_spike.gif">
          <a:hlinkClick xmlns:r="http://schemas.openxmlformats.org/officeDocument/2006/relationships" r:id="rId1754" tgtFrame="_top"/>
          <a:extLst>
            <a:ext uri="{FF2B5EF4-FFF2-40B4-BE49-F238E27FC236}">
              <a16:creationId xmlns:a16="http://schemas.microsoft.com/office/drawing/2014/main" id="{639A018E-A9DF-4DBE-93D1-192BE9FECF58}"/>
            </a:ext>
          </a:extLst>
        </xdr:cNvPr>
        <xdr:cNvSpPr>
          <a:spLocks noChangeAspect="1" noChangeArrowheads="1"/>
        </xdr:cNvSpPr>
      </xdr:nvSpPr>
      <xdr:spPr bwMode="auto">
        <a:xfrm>
          <a:off x="5797550" y="5700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879</xdr:row>
      <xdr:rowOff>0</xdr:rowOff>
    </xdr:from>
    <xdr:to>
      <xdr:col>0</xdr:col>
      <xdr:colOff>304800</xdr:colOff>
      <xdr:row>879</xdr:row>
      <xdr:rowOff>304800</xdr:rowOff>
    </xdr:to>
    <xdr:sp macro="" textlink="">
      <xdr:nvSpPr>
        <xdr:cNvPr id="28959" name="AutoShape 5407" descr="https://adas-server.mobiledrivetech.com/polarion/ria/images/suspect.gif">
          <a:extLst>
            <a:ext uri="{FF2B5EF4-FFF2-40B4-BE49-F238E27FC236}">
              <a16:creationId xmlns:a16="http://schemas.microsoft.com/office/drawing/2014/main" id="{D844CB28-9B58-4497-B361-D7509443B788}"/>
            </a:ext>
          </a:extLst>
        </xdr:cNvPr>
        <xdr:cNvSpPr>
          <a:spLocks noChangeAspect="1" noChangeArrowheads="1"/>
        </xdr:cNvSpPr>
      </xdr:nvSpPr>
      <xdr:spPr bwMode="auto">
        <a:xfrm>
          <a:off x="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879</xdr:row>
      <xdr:rowOff>0</xdr:rowOff>
    </xdr:from>
    <xdr:to>
      <xdr:col>0</xdr:col>
      <xdr:colOff>615950</xdr:colOff>
      <xdr:row>879</xdr:row>
      <xdr:rowOff>304800</xdr:rowOff>
    </xdr:to>
    <xdr:sp macro="" textlink="">
      <xdr:nvSpPr>
        <xdr:cNvPr id="28960" name="AutoShape 5408">
          <a:extLst>
            <a:ext uri="{FF2B5EF4-FFF2-40B4-BE49-F238E27FC236}">
              <a16:creationId xmlns:a16="http://schemas.microsoft.com/office/drawing/2014/main" id="{4C54134F-D3DB-4A27-B7B9-8C4C4ED3E33B}"/>
            </a:ext>
          </a:extLst>
        </xdr:cNvPr>
        <xdr:cNvSpPr>
          <a:spLocks noChangeAspect="1" noChangeArrowheads="1"/>
        </xdr:cNvSpPr>
      </xdr:nvSpPr>
      <xdr:spPr bwMode="auto">
        <a:xfrm>
          <a:off x="31115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879</xdr:row>
      <xdr:rowOff>0</xdr:rowOff>
    </xdr:from>
    <xdr:to>
      <xdr:col>0</xdr:col>
      <xdr:colOff>927100</xdr:colOff>
      <xdr:row>879</xdr:row>
      <xdr:rowOff>304800</xdr:rowOff>
    </xdr:to>
    <xdr:sp macro="" textlink="">
      <xdr:nvSpPr>
        <xdr:cNvPr id="28961" name="AutoShape 5409" descr="https://adas-server.mobiledrivetech.com/polarion/icons/default/enums/type_purple_spec.png">
          <a:hlinkClick xmlns:r="http://schemas.openxmlformats.org/officeDocument/2006/relationships" r:id="rId1755" tgtFrame="_blank"/>
          <a:extLst>
            <a:ext uri="{FF2B5EF4-FFF2-40B4-BE49-F238E27FC236}">
              <a16:creationId xmlns:a16="http://schemas.microsoft.com/office/drawing/2014/main" id="{DBFE5096-86A1-4C13-A29D-8AA1EA308196}"/>
            </a:ext>
          </a:extLst>
        </xdr:cNvPr>
        <xdr:cNvSpPr>
          <a:spLocks noChangeAspect="1" noChangeArrowheads="1"/>
        </xdr:cNvSpPr>
      </xdr:nvSpPr>
      <xdr:spPr bwMode="auto">
        <a:xfrm>
          <a:off x="62230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879</xdr:row>
      <xdr:rowOff>0</xdr:rowOff>
    </xdr:from>
    <xdr:to>
      <xdr:col>1</xdr:col>
      <xdr:colOff>304800</xdr:colOff>
      <xdr:row>879</xdr:row>
      <xdr:rowOff>304800</xdr:rowOff>
    </xdr:to>
    <xdr:sp macro="" textlink="">
      <xdr:nvSpPr>
        <xdr:cNvPr id="28962" name="AutoShape 5410" descr="https://adas-server.mobiledrivetech.com/polarion/icons/default/enums/type_purple_spec.png">
          <a:hlinkClick xmlns:r="http://schemas.openxmlformats.org/officeDocument/2006/relationships" r:id="rId1755" tgtFrame="_top"/>
          <a:extLst>
            <a:ext uri="{FF2B5EF4-FFF2-40B4-BE49-F238E27FC236}">
              <a16:creationId xmlns:a16="http://schemas.microsoft.com/office/drawing/2014/main" id="{670C08C9-6690-4718-8384-83870014CB45}"/>
            </a:ext>
          </a:extLst>
        </xdr:cNvPr>
        <xdr:cNvSpPr>
          <a:spLocks noChangeAspect="1" noChangeArrowheads="1"/>
        </xdr:cNvSpPr>
      </xdr:nvSpPr>
      <xdr:spPr bwMode="auto">
        <a:xfrm>
          <a:off x="202565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879</xdr:row>
      <xdr:rowOff>0</xdr:rowOff>
    </xdr:from>
    <xdr:to>
      <xdr:col>2</xdr:col>
      <xdr:colOff>304800</xdr:colOff>
      <xdr:row>879</xdr:row>
      <xdr:rowOff>304800</xdr:rowOff>
    </xdr:to>
    <xdr:sp macro="" textlink="">
      <xdr:nvSpPr>
        <xdr:cNvPr id="28963" name="AutoShape 5411" descr="https://adas-server.mobiledrivetech.com/polarion/icons/default/enums/type_spike.gif">
          <a:hlinkClick xmlns:r="http://schemas.openxmlformats.org/officeDocument/2006/relationships" r:id="rId1756" tgtFrame="_blank"/>
          <a:extLst>
            <a:ext uri="{FF2B5EF4-FFF2-40B4-BE49-F238E27FC236}">
              <a16:creationId xmlns:a16="http://schemas.microsoft.com/office/drawing/2014/main" id="{443AD3F3-891B-40D2-806E-F9F3AC190E9B}"/>
            </a:ext>
          </a:extLst>
        </xdr:cNvPr>
        <xdr:cNvSpPr>
          <a:spLocks noChangeAspect="1" noChangeArrowheads="1"/>
        </xdr:cNvSpPr>
      </xdr:nvSpPr>
      <xdr:spPr bwMode="auto">
        <a:xfrm>
          <a:off x="265430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879</xdr:row>
      <xdr:rowOff>0</xdr:rowOff>
    </xdr:from>
    <xdr:to>
      <xdr:col>3</xdr:col>
      <xdr:colOff>304800</xdr:colOff>
      <xdr:row>879</xdr:row>
      <xdr:rowOff>304800</xdr:rowOff>
    </xdr:to>
    <xdr:sp macro="" textlink="">
      <xdr:nvSpPr>
        <xdr:cNvPr id="28964" name="AutoShape 5412" descr="https://adas-server.mobiledrivetech.com/polarion/icons/default/enums/type_spike.gif">
          <a:hlinkClick xmlns:r="http://schemas.openxmlformats.org/officeDocument/2006/relationships" r:id="rId1756" tgtFrame="_top"/>
          <a:extLst>
            <a:ext uri="{FF2B5EF4-FFF2-40B4-BE49-F238E27FC236}">
              <a16:creationId xmlns:a16="http://schemas.microsoft.com/office/drawing/2014/main" id="{BDB454EF-06ED-4F30-BAEC-CBE710ECEFEB}"/>
            </a:ext>
          </a:extLst>
        </xdr:cNvPr>
        <xdr:cNvSpPr>
          <a:spLocks noChangeAspect="1" noChangeArrowheads="1"/>
        </xdr:cNvSpPr>
      </xdr:nvSpPr>
      <xdr:spPr bwMode="auto">
        <a:xfrm>
          <a:off x="5797550" y="570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880</xdr:row>
      <xdr:rowOff>0</xdr:rowOff>
    </xdr:from>
    <xdr:to>
      <xdr:col>0</xdr:col>
      <xdr:colOff>304800</xdr:colOff>
      <xdr:row>880</xdr:row>
      <xdr:rowOff>304800</xdr:rowOff>
    </xdr:to>
    <xdr:sp macro="" textlink="">
      <xdr:nvSpPr>
        <xdr:cNvPr id="28965" name="AutoShape 5413" descr="https://adas-server.mobiledrivetech.com/polarion/ria/images/suspect.gif">
          <a:extLst>
            <a:ext uri="{FF2B5EF4-FFF2-40B4-BE49-F238E27FC236}">
              <a16:creationId xmlns:a16="http://schemas.microsoft.com/office/drawing/2014/main" id="{35CE5DAC-A61C-448E-9E9E-272754F8CC68}"/>
            </a:ext>
          </a:extLst>
        </xdr:cNvPr>
        <xdr:cNvSpPr>
          <a:spLocks noChangeAspect="1" noChangeArrowheads="1"/>
        </xdr:cNvSpPr>
      </xdr:nvSpPr>
      <xdr:spPr bwMode="auto">
        <a:xfrm>
          <a:off x="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880</xdr:row>
      <xdr:rowOff>0</xdr:rowOff>
    </xdr:from>
    <xdr:to>
      <xdr:col>0</xdr:col>
      <xdr:colOff>615950</xdr:colOff>
      <xdr:row>880</xdr:row>
      <xdr:rowOff>304800</xdr:rowOff>
    </xdr:to>
    <xdr:sp macro="" textlink="">
      <xdr:nvSpPr>
        <xdr:cNvPr id="28966" name="AutoShape 5414">
          <a:extLst>
            <a:ext uri="{FF2B5EF4-FFF2-40B4-BE49-F238E27FC236}">
              <a16:creationId xmlns:a16="http://schemas.microsoft.com/office/drawing/2014/main" id="{EA80C990-FF7D-473D-A540-ADDBA5FFA95A}"/>
            </a:ext>
          </a:extLst>
        </xdr:cNvPr>
        <xdr:cNvSpPr>
          <a:spLocks noChangeAspect="1" noChangeArrowheads="1"/>
        </xdr:cNvSpPr>
      </xdr:nvSpPr>
      <xdr:spPr bwMode="auto">
        <a:xfrm>
          <a:off x="31115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880</xdr:row>
      <xdr:rowOff>0</xdr:rowOff>
    </xdr:from>
    <xdr:to>
      <xdr:col>0</xdr:col>
      <xdr:colOff>927100</xdr:colOff>
      <xdr:row>880</xdr:row>
      <xdr:rowOff>304800</xdr:rowOff>
    </xdr:to>
    <xdr:sp macro="" textlink="">
      <xdr:nvSpPr>
        <xdr:cNvPr id="28967" name="AutoShape 5415" descr="https://adas-server.mobiledrivetech.com/polarion/icons/default/enums/type_purple_spec.png">
          <a:hlinkClick xmlns:r="http://schemas.openxmlformats.org/officeDocument/2006/relationships" r:id="rId1757" tgtFrame="_blank"/>
          <a:extLst>
            <a:ext uri="{FF2B5EF4-FFF2-40B4-BE49-F238E27FC236}">
              <a16:creationId xmlns:a16="http://schemas.microsoft.com/office/drawing/2014/main" id="{4C41B2B4-C88E-4F0C-A5C4-A1CFC36C2CB4}"/>
            </a:ext>
          </a:extLst>
        </xdr:cNvPr>
        <xdr:cNvSpPr>
          <a:spLocks noChangeAspect="1" noChangeArrowheads="1"/>
        </xdr:cNvSpPr>
      </xdr:nvSpPr>
      <xdr:spPr bwMode="auto">
        <a:xfrm>
          <a:off x="62230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880</xdr:row>
      <xdr:rowOff>0</xdr:rowOff>
    </xdr:from>
    <xdr:to>
      <xdr:col>1</xdr:col>
      <xdr:colOff>304800</xdr:colOff>
      <xdr:row>880</xdr:row>
      <xdr:rowOff>304800</xdr:rowOff>
    </xdr:to>
    <xdr:sp macro="" textlink="">
      <xdr:nvSpPr>
        <xdr:cNvPr id="28968" name="AutoShape 5416" descr="https://adas-server.mobiledrivetech.com/polarion/icons/default/enums/type_purple_spec.png">
          <a:hlinkClick xmlns:r="http://schemas.openxmlformats.org/officeDocument/2006/relationships" r:id="rId1757" tgtFrame="_top"/>
          <a:extLst>
            <a:ext uri="{FF2B5EF4-FFF2-40B4-BE49-F238E27FC236}">
              <a16:creationId xmlns:a16="http://schemas.microsoft.com/office/drawing/2014/main" id="{BCFE83A6-D1E9-4750-9DDC-70CED9FF8C37}"/>
            </a:ext>
          </a:extLst>
        </xdr:cNvPr>
        <xdr:cNvSpPr>
          <a:spLocks noChangeAspect="1" noChangeArrowheads="1"/>
        </xdr:cNvSpPr>
      </xdr:nvSpPr>
      <xdr:spPr bwMode="auto">
        <a:xfrm>
          <a:off x="202565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880</xdr:row>
      <xdr:rowOff>0</xdr:rowOff>
    </xdr:from>
    <xdr:to>
      <xdr:col>2</xdr:col>
      <xdr:colOff>304800</xdr:colOff>
      <xdr:row>880</xdr:row>
      <xdr:rowOff>304800</xdr:rowOff>
    </xdr:to>
    <xdr:sp macro="" textlink="">
      <xdr:nvSpPr>
        <xdr:cNvPr id="28969" name="AutoShape 5417" descr="https://adas-server.mobiledrivetech.com/polarion/icons/default/enums/type_spike.gif">
          <a:hlinkClick xmlns:r="http://schemas.openxmlformats.org/officeDocument/2006/relationships" r:id="rId1758" tgtFrame="_blank"/>
          <a:extLst>
            <a:ext uri="{FF2B5EF4-FFF2-40B4-BE49-F238E27FC236}">
              <a16:creationId xmlns:a16="http://schemas.microsoft.com/office/drawing/2014/main" id="{8973EEDE-E7EF-4989-9644-72E699470193}"/>
            </a:ext>
          </a:extLst>
        </xdr:cNvPr>
        <xdr:cNvSpPr>
          <a:spLocks noChangeAspect="1" noChangeArrowheads="1"/>
        </xdr:cNvSpPr>
      </xdr:nvSpPr>
      <xdr:spPr bwMode="auto">
        <a:xfrm>
          <a:off x="265430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880</xdr:row>
      <xdr:rowOff>0</xdr:rowOff>
    </xdr:from>
    <xdr:to>
      <xdr:col>3</xdr:col>
      <xdr:colOff>304800</xdr:colOff>
      <xdr:row>880</xdr:row>
      <xdr:rowOff>304800</xdr:rowOff>
    </xdr:to>
    <xdr:sp macro="" textlink="">
      <xdr:nvSpPr>
        <xdr:cNvPr id="28970" name="AutoShape 5418" descr="https://adas-server.mobiledrivetech.com/polarion/icons/default/enums/type_spike.gif">
          <a:hlinkClick xmlns:r="http://schemas.openxmlformats.org/officeDocument/2006/relationships" r:id="rId1758" tgtFrame="_top"/>
          <a:extLst>
            <a:ext uri="{FF2B5EF4-FFF2-40B4-BE49-F238E27FC236}">
              <a16:creationId xmlns:a16="http://schemas.microsoft.com/office/drawing/2014/main" id="{6CE0EA25-835D-41D8-81BA-E6A4FC0D6AA0}"/>
            </a:ext>
          </a:extLst>
        </xdr:cNvPr>
        <xdr:cNvSpPr>
          <a:spLocks noChangeAspect="1" noChangeArrowheads="1"/>
        </xdr:cNvSpPr>
      </xdr:nvSpPr>
      <xdr:spPr bwMode="auto">
        <a:xfrm>
          <a:off x="5797550" y="570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881</xdr:row>
      <xdr:rowOff>0</xdr:rowOff>
    </xdr:from>
    <xdr:to>
      <xdr:col>0</xdr:col>
      <xdr:colOff>304800</xdr:colOff>
      <xdr:row>881</xdr:row>
      <xdr:rowOff>304800</xdr:rowOff>
    </xdr:to>
    <xdr:sp macro="" textlink="">
      <xdr:nvSpPr>
        <xdr:cNvPr id="28971" name="AutoShape 5419" descr="https://adas-server.mobiledrivetech.com/polarion/ria/images/suspect.gif">
          <a:extLst>
            <a:ext uri="{FF2B5EF4-FFF2-40B4-BE49-F238E27FC236}">
              <a16:creationId xmlns:a16="http://schemas.microsoft.com/office/drawing/2014/main" id="{625C6720-44E6-4720-A3AA-24BB3D9CA9B8}"/>
            </a:ext>
          </a:extLst>
        </xdr:cNvPr>
        <xdr:cNvSpPr>
          <a:spLocks noChangeAspect="1" noChangeArrowheads="1"/>
        </xdr:cNvSpPr>
      </xdr:nvSpPr>
      <xdr:spPr bwMode="auto">
        <a:xfrm>
          <a:off x="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881</xdr:row>
      <xdr:rowOff>0</xdr:rowOff>
    </xdr:from>
    <xdr:to>
      <xdr:col>0</xdr:col>
      <xdr:colOff>615950</xdr:colOff>
      <xdr:row>881</xdr:row>
      <xdr:rowOff>304800</xdr:rowOff>
    </xdr:to>
    <xdr:sp macro="" textlink="">
      <xdr:nvSpPr>
        <xdr:cNvPr id="28972" name="AutoShape 5420">
          <a:extLst>
            <a:ext uri="{FF2B5EF4-FFF2-40B4-BE49-F238E27FC236}">
              <a16:creationId xmlns:a16="http://schemas.microsoft.com/office/drawing/2014/main" id="{493702C3-A9D2-41DB-85F2-EE70C06999B7}"/>
            </a:ext>
          </a:extLst>
        </xdr:cNvPr>
        <xdr:cNvSpPr>
          <a:spLocks noChangeAspect="1" noChangeArrowheads="1"/>
        </xdr:cNvSpPr>
      </xdr:nvSpPr>
      <xdr:spPr bwMode="auto">
        <a:xfrm>
          <a:off x="31115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881</xdr:row>
      <xdr:rowOff>0</xdr:rowOff>
    </xdr:from>
    <xdr:to>
      <xdr:col>0</xdr:col>
      <xdr:colOff>927100</xdr:colOff>
      <xdr:row>881</xdr:row>
      <xdr:rowOff>304800</xdr:rowOff>
    </xdr:to>
    <xdr:sp macro="" textlink="">
      <xdr:nvSpPr>
        <xdr:cNvPr id="28973" name="AutoShape 5421" descr="https://adas-server.mobiledrivetech.com/polarion/icons/default/enums/type_purple_spec.png">
          <a:hlinkClick xmlns:r="http://schemas.openxmlformats.org/officeDocument/2006/relationships" r:id="rId1759" tgtFrame="_blank"/>
          <a:extLst>
            <a:ext uri="{FF2B5EF4-FFF2-40B4-BE49-F238E27FC236}">
              <a16:creationId xmlns:a16="http://schemas.microsoft.com/office/drawing/2014/main" id="{9AAC8667-82CB-4368-9709-C218AE298A64}"/>
            </a:ext>
          </a:extLst>
        </xdr:cNvPr>
        <xdr:cNvSpPr>
          <a:spLocks noChangeAspect="1" noChangeArrowheads="1"/>
        </xdr:cNvSpPr>
      </xdr:nvSpPr>
      <xdr:spPr bwMode="auto">
        <a:xfrm>
          <a:off x="62230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881</xdr:row>
      <xdr:rowOff>0</xdr:rowOff>
    </xdr:from>
    <xdr:to>
      <xdr:col>1</xdr:col>
      <xdr:colOff>304800</xdr:colOff>
      <xdr:row>881</xdr:row>
      <xdr:rowOff>304800</xdr:rowOff>
    </xdr:to>
    <xdr:sp macro="" textlink="">
      <xdr:nvSpPr>
        <xdr:cNvPr id="28974" name="AutoShape 5422" descr="https://adas-server.mobiledrivetech.com/polarion/icons/default/enums/type_purple_spec.png">
          <a:hlinkClick xmlns:r="http://schemas.openxmlformats.org/officeDocument/2006/relationships" r:id="rId1759" tgtFrame="_top"/>
          <a:extLst>
            <a:ext uri="{FF2B5EF4-FFF2-40B4-BE49-F238E27FC236}">
              <a16:creationId xmlns:a16="http://schemas.microsoft.com/office/drawing/2014/main" id="{1A1DE7D9-A765-4845-9761-FED5D83C5462}"/>
            </a:ext>
          </a:extLst>
        </xdr:cNvPr>
        <xdr:cNvSpPr>
          <a:spLocks noChangeAspect="1" noChangeArrowheads="1"/>
        </xdr:cNvSpPr>
      </xdr:nvSpPr>
      <xdr:spPr bwMode="auto">
        <a:xfrm>
          <a:off x="202565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881</xdr:row>
      <xdr:rowOff>0</xdr:rowOff>
    </xdr:from>
    <xdr:to>
      <xdr:col>2</xdr:col>
      <xdr:colOff>304800</xdr:colOff>
      <xdr:row>881</xdr:row>
      <xdr:rowOff>304800</xdr:rowOff>
    </xdr:to>
    <xdr:sp macro="" textlink="">
      <xdr:nvSpPr>
        <xdr:cNvPr id="28975" name="AutoShape 5423" descr="https://adas-server.mobiledrivetech.com/polarion/icons/default/enums/type_spike.gif">
          <a:hlinkClick xmlns:r="http://schemas.openxmlformats.org/officeDocument/2006/relationships" r:id="rId1760" tgtFrame="_blank"/>
          <a:extLst>
            <a:ext uri="{FF2B5EF4-FFF2-40B4-BE49-F238E27FC236}">
              <a16:creationId xmlns:a16="http://schemas.microsoft.com/office/drawing/2014/main" id="{6A2F6721-80DF-44B8-A00C-3525978F0D51}"/>
            </a:ext>
          </a:extLst>
        </xdr:cNvPr>
        <xdr:cNvSpPr>
          <a:spLocks noChangeAspect="1" noChangeArrowheads="1"/>
        </xdr:cNvSpPr>
      </xdr:nvSpPr>
      <xdr:spPr bwMode="auto">
        <a:xfrm>
          <a:off x="265430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881</xdr:row>
      <xdr:rowOff>0</xdr:rowOff>
    </xdr:from>
    <xdr:to>
      <xdr:col>3</xdr:col>
      <xdr:colOff>304800</xdr:colOff>
      <xdr:row>881</xdr:row>
      <xdr:rowOff>304800</xdr:rowOff>
    </xdr:to>
    <xdr:sp macro="" textlink="">
      <xdr:nvSpPr>
        <xdr:cNvPr id="28976" name="AutoShape 5424" descr="https://adas-server.mobiledrivetech.com/polarion/icons/default/enums/type_spike.gif">
          <a:hlinkClick xmlns:r="http://schemas.openxmlformats.org/officeDocument/2006/relationships" r:id="rId1760" tgtFrame="_top"/>
          <a:extLst>
            <a:ext uri="{FF2B5EF4-FFF2-40B4-BE49-F238E27FC236}">
              <a16:creationId xmlns:a16="http://schemas.microsoft.com/office/drawing/2014/main" id="{11D4551B-CF91-4986-B997-A556BB495156}"/>
            </a:ext>
          </a:extLst>
        </xdr:cNvPr>
        <xdr:cNvSpPr>
          <a:spLocks noChangeAspect="1" noChangeArrowheads="1"/>
        </xdr:cNvSpPr>
      </xdr:nvSpPr>
      <xdr:spPr bwMode="auto">
        <a:xfrm>
          <a:off x="5797550" y="5713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882</xdr:row>
      <xdr:rowOff>0</xdr:rowOff>
    </xdr:from>
    <xdr:to>
      <xdr:col>0</xdr:col>
      <xdr:colOff>304800</xdr:colOff>
      <xdr:row>882</xdr:row>
      <xdr:rowOff>304800</xdr:rowOff>
    </xdr:to>
    <xdr:sp macro="" textlink="">
      <xdr:nvSpPr>
        <xdr:cNvPr id="28977" name="AutoShape 5425" descr="https://adas-server.mobiledrivetech.com/polarion/ria/images/suspect.gif">
          <a:extLst>
            <a:ext uri="{FF2B5EF4-FFF2-40B4-BE49-F238E27FC236}">
              <a16:creationId xmlns:a16="http://schemas.microsoft.com/office/drawing/2014/main" id="{E495C1F9-C3B8-4CE5-BEBE-94B68360DC9F}"/>
            </a:ext>
          </a:extLst>
        </xdr:cNvPr>
        <xdr:cNvSpPr>
          <a:spLocks noChangeAspect="1" noChangeArrowheads="1"/>
        </xdr:cNvSpPr>
      </xdr:nvSpPr>
      <xdr:spPr bwMode="auto">
        <a:xfrm>
          <a:off x="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882</xdr:row>
      <xdr:rowOff>0</xdr:rowOff>
    </xdr:from>
    <xdr:to>
      <xdr:col>0</xdr:col>
      <xdr:colOff>615950</xdr:colOff>
      <xdr:row>882</xdr:row>
      <xdr:rowOff>304800</xdr:rowOff>
    </xdr:to>
    <xdr:sp macro="" textlink="">
      <xdr:nvSpPr>
        <xdr:cNvPr id="28978" name="AutoShape 5426">
          <a:extLst>
            <a:ext uri="{FF2B5EF4-FFF2-40B4-BE49-F238E27FC236}">
              <a16:creationId xmlns:a16="http://schemas.microsoft.com/office/drawing/2014/main" id="{43776FDE-768A-482D-9D16-DD98F69B463D}"/>
            </a:ext>
          </a:extLst>
        </xdr:cNvPr>
        <xdr:cNvSpPr>
          <a:spLocks noChangeAspect="1" noChangeArrowheads="1"/>
        </xdr:cNvSpPr>
      </xdr:nvSpPr>
      <xdr:spPr bwMode="auto">
        <a:xfrm>
          <a:off x="31115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882</xdr:row>
      <xdr:rowOff>0</xdr:rowOff>
    </xdr:from>
    <xdr:to>
      <xdr:col>0</xdr:col>
      <xdr:colOff>927100</xdr:colOff>
      <xdr:row>882</xdr:row>
      <xdr:rowOff>304800</xdr:rowOff>
    </xdr:to>
    <xdr:sp macro="" textlink="">
      <xdr:nvSpPr>
        <xdr:cNvPr id="28979" name="AutoShape 5427" descr="https://adas-server.mobiledrivetech.com/polarion/icons/default/enums/type_purple_spec.png">
          <a:hlinkClick xmlns:r="http://schemas.openxmlformats.org/officeDocument/2006/relationships" r:id="rId1761" tgtFrame="_blank"/>
          <a:extLst>
            <a:ext uri="{FF2B5EF4-FFF2-40B4-BE49-F238E27FC236}">
              <a16:creationId xmlns:a16="http://schemas.microsoft.com/office/drawing/2014/main" id="{A49C30F1-6FEC-4ED8-B027-51DDE9E37EAD}"/>
            </a:ext>
          </a:extLst>
        </xdr:cNvPr>
        <xdr:cNvSpPr>
          <a:spLocks noChangeAspect="1" noChangeArrowheads="1"/>
        </xdr:cNvSpPr>
      </xdr:nvSpPr>
      <xdr:spPr bwMode="auto">
        <a:xfrm>
          <a:off x="62230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882</xdr:row>
      <xdr:rowOff>0</xdr:rowOff>
    </xdr:from>
    <xdr:to>
      <xdr:col>1</xdr:col>
      <xdr:colOff>304800</xdr:colOff>
      <xdr:row>882</xdr:row>
      <xdr:rowOff>304800</xdr:rowOff>
    </xdr:to>
    <xdr:sp macro="" textlink="">
      <xdr:nvSpPr>
        <xdr:cNvPr id="28980" name="AutoShape 5428" descr="https://adas-server.mobiledrivetech.com/polarion/icons/default/enums/type_purple_spec.png">
          <a:hlinkClick xmlns:r="http://schemas.openxmlformats.org/officeDocument/2006/relationships" r:id="rId1761" tgtFrame="_top"/>
          <a:extLst>
            <a:ext uri="{FF2B5EF4-FFF2-40B4-BE49-F238E27FC236}">
              <a16:creationId xmlns:a16="http://schemas.microsoft.com/office/drawing/2014/main" id="{A2C36BC0-B7EF-4267-8166-F4AB104A8516}"/>
            </a:ext>
          </a:extLst>
        </xdr:cNvPr>
        <xdr:cNvSpPr>
          <a:spLocks noChangeAspect="1" noChangeArrowheads="1"/>
        </xdr:cNvSpPr>
      </xdr:nvSpPr>
      <xdr:spPr bwMode="auto">
        <a:xfrm>
          <a:off x="202565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882</xdr:row>
      <xdr:rowOff>0</xdr:rowOff>
    </xdr:from>
    <xdr:to>
      <xdr:col>2</xdr:col>
      <xdr:colOff>304800</xdr:colOff>
      <xdr:row>882</xdr:row>
      <xdr:rowOff>304800</xdr:rowOff>
    </xdr:to>
    <xdr:sp macro="" textlink="">
      <xdr:nvSpPr>
        <xdr:cNvPr id="28981" name="AutoShape 5429" descr="https://adas-server.mobiledrivetech.com/polarion/icons/default/enums/type_spike.gif">
          <a:hlinkClick xmlns:r="http://schemas.openxmlformats.org/officeDocument/2006/relationships" r:id="rId1762" tgtFrame="_blank"/>
          <a:extLst>
            <a:ext uri="{FF2B5EF4-FFF2-40B4-BE49-F238E27FC236}">
              <a16:creationId xmlns:a16="http://schemas.microsoft.com/office/drawing/2014/main" id="{1837455B-5CCE-4CB7-896B-660077C6F023}"/>
            </a:ext>
          </a:extLst>
        </xdr:cNvPr>
        <xdr:cNvSpPr>
          <a:spLocks noChangeAspect="1" noChangeArrowheads="1"/>
        </xdr:cNvSpPr>
      </xdr:nvSpPr>
      <xdr:spPr bwMode="auto">
        <a:xfrm>
          <a:off x="265430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882</xdr:row>
      <xdr:rowOff>0</xdr:rowOff>
    </xdr:from>
    <xdr:to>
      <xdr:col>3</xdr:col>
      <xdr:colOff>304800</xdr:colOff>
      <xdr:row>882</xdr:row>
      <xdr:rowOff>304800</xdr:rowOff>
    </xdr:to>
    <xdr:sp macro="" textlink="">
      <xdr:nvSpPr>
        <xdr:cNvPr id="28982" name="AutoShape 5430" descr="https://adas-server.mobiledrivetech.com/polarion/icons/default/enums/type_spike.gif">
          <a:hlinkClick xmlns:r="http://schemas.openxmlformats.org/officeDocument/2006/relationships" r:id="rId1762" tgtFrame="_top"/>
          <a:extLst>
            <a:ext uri="{FF2B5EF4-FFF2-40B4-BE49-F238E27FC236}">
              <a16:creationId xmlns:a16="http://schemas.microsoft.com/office/drawing/2014/main" id="{E67C0F0A-5C40-419C-8F1F-1B72C8DF4E56}"/>
            </a:ext>
          </a:extLst>
        </xdr:cNvPr>
        <xdr:cNvSpPr>
          <a:spLocks noChangeAspect="1" noChangeArrowheads="1"/>
        </xdr:cNvSpPr>
      </xdr:nvSpPr>
      <xdr:spPr bwMode="auto">
        <a:xfrm>
          <a:off x="5797550" y="571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883</xdr:row>
      <xdr:rowOff>0</xdr:rowOff>
    </xdr:from>
    <xdr:to>
      <xdr:col>0</xdr:col>
      <xdr:colOff>304800</xdr:colOff>
      <xdr:row>883</xdr:row>
      <xdr:rowOff>304800</xdr:rowOff>
    </xdr:to>
    <xdr:sp macro="" textlink="">
      <xdr:nvSpPr>
        <xdr:cNvPr id="28983" name="AutoShape 5431" descr="https://adas-server.mobiledrivetech.com/polarion/ria/images/suspect.gif">
          <a:extLst>
            <a:ext uri="{FF2B5EF4-FFF2-40B4-BE49-F238E27FC236}">
              <a16:creationId xmlns:a16="http://schemas.microsoft.com/office/drawing/2014/main" id="{9FCB01E5-54B1-40AC-B846-29EF2B41B56D}"/>
            </a:ext>
          </a:extLst>
        </xdr:cNvPr>
        <xdr:cNvSpPr>
          <a:spLocks noChangeAspect="1" noChangeArrowheads="1"/>
        </xdr:cNvSpPr>
      </xdr:nvSpPr>
      <xdr:spPr bwMode="auto">
        <a:xfrm>
          <a:off x="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883</xdr:row>
      <xdr:rowOff>0</xdr:rowOff>
    </xdr:from>
    <xdr:to>
      <xdr:col>0</xdr:col>
      <xdr:colOff>615950</xdr:colOff>
      <xdr:row>883</xdr:row>
      <xdr:rowOff>304800</xdr:rowOff>
    </xdr:to>
    <xdr:sp macro="" textlink="">
      <xdr:nvSpPr>
        <xdr:cNvPr id="28984" name="AutoShape 5432">
          <a:extLst>
            <a:ext uri="{FF2B5EF4-FFF2-40B4-BE49-F238E27FC236}">
              <a16:creationId xmlns:a16="http://schemas.microsoft.com/office/drawing/2014/main" id="{8557F861-2B32-4B1E-BE1E-848F60059C24}"/>
            </a:ext>
          </a:extLst>
        </xdr:cNvPr>
        <xdr:cNvSpPr>
          <a:spLocks noChangeAspect="1" noChangeArrowheads="1"/>
        </xdr:cNvSpPr>
      </xdr:nvSpPr>
      <xdr:spPr bwMode="auto">
        <a:xfrm>
          <a:off x="31115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622300</xdr:colOff>
      <xdr:row>883</xdr:row>
      <xdr:rowOff>0</xdr:rowOff>
    </xdr:from>
    <xdr:to>
      <xdr:col>0</xdr:col>
      <xdr:colOff>927100</xdr:colOff>
      <xdr:row>883</xdr:row>
      <xdr:rowOff>304800</xdr:rowOff>
    </xdr:to>
    <xdr:sp macro="" textlink="">
      <xdr:nvSpPr>
        <xdr:cNvPr id="28985" name="AutoShape 5433" descr="https://adas-server.mobiledrivetech.com/polarion/icons/default/enums/type_purple_spec.png">
          <a:hlinkClick xmlns:r="http://schemas.openxmlformats.org/officeDocument/2006/relationships" r:id="rId1763" tgtFrame="_blank"/>
          <a:extLst>
            <a:ext uri="{FF2B5EF4-FFF2-40B4-BE49-F238E27FC236}">
              <a16:creationId xmlns:a16="http://schemas.microsoft.com/office/drawing/2014/main" id="{3EF54C40-E78F-4E49-A3D6-673293A22AEC}"/>
            </a:ext>
          </a:extLst>
        </xdr:cNvPr>
        <xdr:cNvSpPr>
          <a:spLocks noChangeAspect="1" noChangeArrowheads="1"/>
        </xdr:cNvSpPr>
      </xdr:nvSpPr>
      <xdr:spPr bwMode="auto">
        <a:xfrm>
          <a:off x="62230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883</xdr:row>
      <xdr:rowOff>0</xdr:rowOff>
    </xdr:from>
    <xdr:to>
      <xdr:col>1</xdr:col>
      <xdr:colOff>304800</xdr:colOff>
      <xdr:row>883</xdr:row>
      <xdr:rowOff>304800</xdr:rowOff>
    </xdr:to>
    <xdr:sp macro="" textlink="">
      <xdr:nvSpPr>
        <xdr:cNvPr id="28986" name="AutoShape 5434" descr="https://adas-server.mobiledrivetech.com/polarion/icons/default/enums/type_purple_spec.png">
          <a:hlinkClick xmlns:r="http://schemas.openxmlformats.org/officeDocument/2006/relationships" r:id="rId1763" tgtFrame="_top"/>
          <a:extLst>
            <a:ext uri="{FF2B5EF4-FFF2-40B4-BE49-F238E27FC236}">
              <a16:creationId xmlns:a16="http://schemas.microsoft.com/office/drawing/2014/main" id="{9281C4D8-5660-482C-A71D-5B97AE6AB8A2}"/>
            </a:ext>
          </a:extLst>
        </xdr:cNvPr>
        <xdr:cNvSpPr>
          <a:spLocks noChangeAspect="1" noChangeArrowheads="1"/>
        </xdr:cNvSpPr>
      </xdr:nvSpPr>
      <xdr:spPr bwMode="auto">
        <a:xfrm>
          <a:off x="202565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883</xdr:row>
      <xdr:rowOff>0</xdr:rowOff>
    </xdr:from>
    <xdr:to>
      <xdr:col>2</xdr:col>
      <xdr:colOff>304800</xdr:colOff>
      <xdr:row>883</xdr:row>
      <xdr:rowOff>304800</xdr:rowOff>
    </xdr:to>
    <xdr:sp macro="" textlink="">
      <xdr:nvSpPr>
        <xdr:cNvPr id="28987" name="AutoShape 5435" descr="https://adas-server.mobiledrivetech.com/polarion/icons/default/enums/type_spike.gif">
          <a:hlinkClick xmlns:r="http://schemas.openxmlformats.org/officeDocument/2006/relationships" r:id="rId1764" tgtFrame="_blank"/>
          <a:extLst>
            <a:ext uri="{FF2B5EF4-FFF2-40B4-BE49-F238E27FC236}">
              <a16:creationId xmlns:a16="http://schemas.microsoft.com/office/drawing/2014/main" id="{761FCA0A-8F80-47F6-9A06-676D65363BFA}"/>
            </a:ext>
          </a:extLst>
        </xdr:cNvPr>
        <xdr:cNvSpPr>
          <a:spLocks noChangeAspect="1" noChangeArrowheads="1"/>
        </xdr:cNvSpPr>
      </xdr:nvSpPr>
      <xdr:spPr bwMode="auto">
        <a:xfrm>
          <a:off x="265430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883</xdr:row>
      <xdr:rowOff>0</xdr:rowOff>
    </xdr:from>
    <xdr:to>
      <xdr:col>3</xdr:col>
      <xdr:colOff>304800</xdr:colOff>
      <xdr:row>883</xdr:row>
      <xdr:rowOff>304800</xdr:rowOff>
    </xdr:to>
    <xdr:sp macro="" textlink="">
      <xdr:nvSpPr>
        <xdr:cNvPr id="28988" name="AutoShape 5436" descr="https://adas-server.mobiledrivetech.com/polarion/icons/default/enums/type_spike.gif">
          <a:hlinkClick xmlns:r="http://schemas.openxmlformats.org/officeDocument/2006/relationships" r:id="rId1764" tgtFrame="_top"/>
          <a:extLst>
            <a:ext uri="{FF2B5EF4-FFF2-40B4-BE49-F238E27FC236}">
              <a16:creationId xmlns:a16="http://schemas.microsoft.com/office/drawing/2014/main" id="{AED86EB1-3972-4A7D-A604-D2DF843921C4}"/>
            </a:ext>
          </a:extLst>
        </xdr:cNvPr>
        <xdr:cNvSpPr>
          <a:spLocks noChangeAspect="1" noChangeArrowheads="1"/>
        </xdr:cNvSpPr>
      </xdr:nvSpPr>
      <xdr:spPr bwMode="auto">
        <a:xfrm>
          <a:off x="5797550" y="572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884</xdr:row>
      <xdr:rowOff>0</xdr:rowOff>
    </xdr:from>
    <xdr:to>
      <xdr:col>0</xdr:col>
      <xdr:colOff>304800</xdr:colOff>
      <xdr:row>884</xdr:row>
      <xdr:rowOff>304800</xdr:rowOff>
    </xdr:to>
    <xdr:sp macro="" textlink="">
      <xdr:nvSpPr>
        <xdr:cNvPr id="28989" name="AutoShape 5437" descr="https://adas-server.mobiledrivetech.com/polarion/icons/default/enums/type_purple_spec.png">
          <a:hlinkClick xmlns:r="http://schemas.openxmlformats.org/officeDocument/2006/relationships" r:id="rId1765" tgtFrame="_blank"/>
          <a:extLst>
            <a:ext uri="{FF2B5EF4-FFF2-40B4-BE49-F238E27FC236}">
              <a16:creationId xmlns:a16="http://schemas.microsoft.com/office/drawing/2014/main" id="{24C10A4A-0D56-4E8A-839A-BB055B25CB78}"/>
            </a:ext>
          </a:extLst>
        </xdr:cNvPr>
        <xdr:cNvSpPr>
          <a:spLocks noChangeAspect="1" noChangeArrowheads="1"/>
        </xdr:cNvSpPr>
      </xdr:nvSpPr>
      <xdr:spPr bwMode="auto">
        <a:xfrm>
          <a:off x="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884</xdr:row>
      <xdr:rowOff>0</xdr:rowOff>
    </xdr:from>
    <xdr:to>
      <xdr:col>1</xdr:col>
      <xdr:colOff>304800</xdr:colOff>
      <xdr:row>884</xdr:row>
      <xdr:rowOff>304800</xdr:rowOff>
    </xdr:to>
    <xdr:sp macro="" textlink="">
      <xdr:nvSpPr>
        <xdr:cNvPr id="28990" name="AutoShape 5438" descr="https://adas-server.mobiledrivetech.com/polarion/icons/default/enums/type_purple_spec.png">
          <a:hlinkClick xmlns:r="http://schemas.openxmlformats.org/officeDocument/2006/relationships" r:id="rId1765" tgtFrame="_top"/>
          <a:extLst>
            <a:ext uri="{FF2B5EF4-FFF2-40B4-BE49-F238E27FC236}">
              <a16:creationId xmlns:a16="http://schemas.microsoft.com/office/drawing/2014/main" id="{3B7B4D20-0FC8-4794-931D-E9AA85CAD455}"/>
            </a:ext>
          </a:extLst>
        </xdr:cNvPr>
        <xdr:cNvSpPr>
          <a:spLocks noChangeAspect="1" noChangeArrowheads="1"/>
        </xdr:cNvSpPr>
      </xdr:nvSpPr>
      <xdr:spPr bwMode="auto">
        <a:xfrm>
          <a:off x="202565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884</xdr:row>
      <xdr:rowOff>0</xdr:rowOff>
    </xdr:from>
    <xdr:to>
      <xdr:col>2</xdr:col>
      <xdr:colOff>304800</xdr:colOff>
      <xdr:row>884</xdr:row>
      <xdr:rowOff>304800</xdr:rowOff>
    </xdr:to>
    <xdr:sp macro="" textlink="">
      <xdr:nvSpPr>
        <xdr:cNvPr id="28991" name="AutoShape 5439" descr="https://adas-server.mobiledrivetech.com/polarion/icons/default/enums/type_spike.gif">
          <a:hlinkClick xmlns:r="http://schemas.openxmlformats.org/officeDocument/2006/relationships" r:id="rId1766" tgtFrame="_blank"/>
          <a:extLst>
            <a:ext uri="{FF2B5EF4-FFF2-40B4-BE49-F238E27FC236}">
              <a16:creationId xmlns:a16="http://schemas.microsoft.com/office/drawing/2014/main" id="{2780607D-4516-45F5-A0BE-A43FF586DEDD}"/>
            </a:ext>
          </a:extLst>
        </xdr:cNvPr>
        <xdr:cNvSpPr>
          <a:spLocks noChangeAspect="1" noChangeArrowheads="1"/>
        </xdr:cNvSpPr>
      </xdr:nvSpPr>
      <xdr:spPr bwMode="auto">
        <a:xfrm>
          <a:off x="265430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884</xdr:row>
      <xdr:rowOff>0</xdr:rowOff>
    </xdr:from>
    <xdr:to>
      <xdr:col>3</xdr:col>
      <xdr:colOff>304800</xdr:colOff>
      <xdr:row>884</xdr:row>
      <xdr:rowOff>304800</xdr:rowOff>
    </xdr:to>
    <xdr:sp macro="" textlink="">
      <xdr:nvSpPr>
        <xdr:cNvPr id="28992" name="AutoShape 5440" descr="https://adas-server.mobiledrivetech.com/polarion/icons/default/enums/type_spike.gif">
          <a:hlinkClick xmlns:r="http://schemas.openxmlformats.org/officeDocument/2006/relationships" r:id="rId1766" tgtFrame="_top"/>
          <a:extLst>
            <a:ext uri="{FF2B5EF4-FFF2-40B4-BE49-F238E27FC236}">
              <a16:creationId xmlns:a16="http://schemas.microsoft.com/office/drawing/2014/main" id="{8470565E-4F43-423A-965C-B48CF7381196}"/>
            </a:ext>
          </a:extLst>
        </xdr:cNvPr>
        <xdr:cNvSpPr>
          <a:spLocks noChangeAspect="1" noChangeArrowheads="1"/>
        </xdr:cNvSpPr>
      </xdr:nvSpPr>
      <xdr:spPr bwMode="auto">
        <a:xfrm>
          <a:off x="579755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13</xdr:row>
      <xdr:rowOff>31750</xdr:rowOff>
    </xdr:from>
    <xdr:to>
      <xdr:col>12</xdr:col>
      <xdr:colOff>476250</xdr:colOff>
      <xdr:row>26</xdr:row>
      <xdr:rowOff>95250</xdr:rowOff>
    </xdr:to>
    <xdr:graphicFrame macro="">
      <xdr:nvGraphicFramePr>
        <xdr:cNvPr id="2" name="圖表 1">
          <a:extLst>
            <a:ext uri="{FF2B5EF4-FFF2-40B4-BE49-F238E27FC236}">
              <a16:creationId xmlns:a16="http://schemas.microsoft.com/office/drawing/2014/main" id="{1F2E97BB-9AE1-4038-832C-C08329A16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32</xdr:row>
      <xdr:rowOff>0</xdr:rowOff>
    </xdr:from>
    <xdr:to>
      <xdr:col>12</xdr:col>
      <xdr:colOff>495300</xdr:colOff>
      <xdr:row>45</xdr:row>
      <xdr:rowOff>63500</xdr:rowOff>
    </xdr:to>
    <xdr:graphicFrame macro="">
      <xdr:nvGraphicFramePr>
        <xdr:cNvPr id="3" name="圖表 2">
          <a:extLst>
            <a:ext uri="{FF2B5EF4-FFF2-40B4-BE49-F238E27FC236}">
              <a16:creationId xmlns:a16="http://schemas.microsoft.com/office/drawing/2014/main" id="{6F33B865-B759-44A5-84F2-F2E5CD651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146843</xdr:colOff>
      <xdr:row>526</xdr:row>
      <xdr:rowOff>469900</xdr:rowOff>
    </xdr:from>
    <xdr:to>
      <xdr:col>14</xdr:col>
      <xdr:colOff>1111250</xdr:colOff>
      <xdr:row>540</xdr:row>
      <xdr:rowOff>103188</xdr:rowOff>
    </xdr:to>
    <xdr:graphicFrame macro="">
      <xdr:nvGraphicFramePr>
        <xdr:cNvPr id="8" name="圖表 7">
          <a:extLst>
            <a:ext uri="{FF2B5EF4-FFF2-40B4-BE49-F238E27FC236}">
              <a16:creationId xmlns:a16="http://schemas.microsoft.com/office/drawing/2014/main" id="{E89920AB-E101-44D1-9BAC-BF5252607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25400</xdr:colOff>
      <xdr:row>35</xdr:row>
      <xdr:rowOff>12700</xdr:rowOff>
    </xdr:from>
    <xdr:to>
      <xdr:col>6</xdr:col>
      <xdr:colOff>72631</xdr:colOff>
      <xdr:row>65</xdr:row>
      <xdr:rowOff>97445</xdr:rowOff>
    </xdr:to>
    <xdr:pic>
      <xdr:nvPicPr>
        <xdr:cNvPr id="2" name="圖片 1">
          <a:extLst>
            <a:ext uri="{FF2B5EF4-FFF2-40B4-BE49-F238E27FC236}">
              <a16:creationId xmlns:a16="http://schemas.microsoft.com/office/drawing/2014/main" id="{AB723A60-1A12-4621-82FC-A980EFA91AEF}"/>
            </a:ext>
          </a:extLst>
        </xdr:cNvPr>
        <xdr:cNvPicPr>
          <a:picLocks noChangeAspect="1"/>
        </xdr:cNvPicPr>
      </xdr:nvPicPr>
      <xdr:blipFill>
        <a:blip xmlns:r="http://schemas.openxmlformats.org/officeDocument/2006/relationships" r:embed="rId1"/>
        <a:stretch>
          <a:fillRect/>
        </a:stretch>
      </xdr:blipFill>
      <xdr:spPr>
        <a:xfrm>
          <a:off x="952500" y="7785100"/>
          <a:ext cx="4432965" cy="65617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ohnnyZYWang\Desktop\2022_1025_1200_&#23458;&#25142;&#38656;&#27714;&#38750;SW&#37096;&#20998;&#25351;&#27966;&#32113;&#35336;_&#20998;&#24037;_SIT&#32113;&#353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客戶需求非SW部分"/>
      <sheetName val="指派 Feature_1017"/>
      <sheetName val="Feature分布_1017"/>
      <sheetName val="新舊Feature"/>
      <sheetName val="Polarion"/>
      <sheetName val="_polarion"/>
      <sheetName val="2022_1025_1200_客戶需求非SW部分指派統計_分工"/>
    </sheetNames>
    <sheetDataSet>
      <sheetData sheetId="0" refreshError="1"/>
      <sheetData sheetId="1" refreshError="1"/>
      <sheetData sheetId="2" refreshError="1"/>
      <sheetData sheetId="3" refreshError="1"/>
      <sheetData sheetId="4" refreshError="1"/>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146F85-0A82-4D6B-B513-B32A3E0CDA9E}" name="表格3" displayName="表格3" ref="A1:J51" totalsRowShown="0" headerRowDxfId="211" dataDxfId="209" headerRowBorderDxfId="210" tableBorderDxfId="208" totalsRowBorderDxfId="207">
  <tableColumns count="10">
    <tableColumn id="1" xr3:uid="{7B9343E0-DE0E-4E05-9D3B-A35152E7BB18}" name="Round" dataDxfId="206"/>
    <tableColumn id="2" xr3:uid="{5B574203-7981-45CF-BB97-6F9E9BA7E435}" name="SW Version" dataDxfId="205"/>
    <tableColumn id="3" xr3:uid="{55C9D541-D081-4CD1-B5A8-0CCB06E38A5B}" name="Start Date" dataDxfId="204"/>
    <tableColumn id="4" xr3:uid="{0C066C4C-9E36-4A94-86FB-9BF9E557CAF6}" name="End Date" dataDxfId="203"/>
    <tableColumn id="5" xr3:uid="{607137DB-FFA8-4D30-8A81-D9EB45B5CAD3}" name="HRs" dataDxfId="202"/>
    <tableColumn id="6" xr3:uid="{F06ED3FB-6FFD-4E32-AD1D-FA3621EBDEDB}" name="testCnt" dataDxfId="201"/>
    <tableColumn id="7" xr3:uid="{57F32646-A4E7-46BC-AFA1-27441B1B2502}" name="Type A" dataDxfId="200"/>
    <tableColumn id="8" xr3:uid="{B9969821-BF98-45D8-9BA5-10E2413B432A}" name="Type B" dataDxfId="199"/>
    <tableColumn id="9" xr3:uid="{F19542E8-F638-449D-BB99-AAC82D6F508C}" name="Type C" dataDxfId="198"/>
    <tableColumn id="10" xr3:uid="{325DB566-524F-4D11-A9D2-4AD80F95DF65}" name="Result" dataDxfId="197">
      <calculatedColumnFormula>IF(G2+H2+I2&lt;&gt;0,"Fail","Pass")</calculatedColumnFormula>
    </tableColumn>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6EFB398-9156-4F19-A066-BA856DD096B5}" name="表格6" displayName="表格6" ref="A55:BA168" totalsRowShown="0" headerRowDxfId="196" dataDxfId="194" headerRowBorderDxfId="195" tableBorderDxfId="193" totalsRowBorderDxfId="192">
  <autoFilter ref="A55:BA168" xr:uid="{76EFB398-9156-4F19-A066-BA856DD096B5}"/>
  <tableColumns count="53">
    <tableColumn id="1" xr3:uid="{734D3FED-DB3A-479D-A5BC-EBD3A1AB7D94}" name="ID" dataDxfId="191"/>
    <tableColumn id="2" xr3:uid="{E25EB9CD-518E-4526-9A85-27E2EA82DB61}" name="Description" dataDxfId="190"/>
    <tableColumn id="8" xr3:uid="{D953CA7E-ECCB-4427-886C-8F35AC9E92AE}" name="Type" dataDxfId="189"/>
    <tableColumn id="3" xr3:uid="{AE4240C4-12FC-4CFB-8DC1-0F54E867359C}" name="Status" dataDxfId="188"/>
    <tableColumn id="44" xr3:uid="{1E9833F5-B923-45D4-989A-B66215D952D6}" name="Category" dataDxfId="187"/>
    <tableColumn id="53" xr3:uid="{1CFB281B-7599-444C-BF5E-A9D7C5FC43EC}" name="12.6.0.214W" dataDxfId="186"/>
    <tableColumn id="52" xr3:uid="{360BC893-25E3-45E4-A95A-15CC31BCCA8D}" name="14.6.0.2440.23" dataDxfId="185"/>
    <tableColumn id="51" xr3:uid="{DE0B9777-0163-4601-87DF-B8A4EFEF2607}" name="14.6.0.2440" dataDxfId="184"/>
    <tableColumn id="50" xr3:uid="{84F6FCDB-5DA8-43CF-B296-A97F7E528C91}" name="14.4.0.238B" dataDxfId="183"/>
    <tableColumn id="49" xr3:uid="{BE87DAA0-8D1F-4CC7-AC6C-A4CB5599C64E}" name="12.6.0.214S" dataDxfId="182"/>
    <tableColumn id="48" xr3:uid="{64D16D85-D495-484D-B2F1-7D696E73C78D}" name="14.4.0.2360" dataDxfId="181"/>
    <tableColumn id="47" xr3:uid="{DB81CB58-A6FA-4760-B787-70A668ECE426}" name="14.2.0.232B" dataDxfId="180"/>
    <tableColumn id="46" xr3:uid="{9F981EBC-EF7B-464F-A8A6-C4F22AB7E921}" name="13.6.0.227B" dataDxfId="179"/>
    <tableColumn id="45" xr3:uid="{4C869788-DE60-4F90-A434-DDFDDDE3477D}" name="13.6.0.2270" dataDxfId="178"/>
    <tableColumn id="43" xr3:uid="{C88993FA-A931-4BFC-9C54-73467F31234F}" name="13.2.1.221B" dataDxfId="177"/>
    <tableColumn id="42" xr3:uid="{DAD94EF2-1950-4BBC-8A46-00E16BAC4A5E}" name="13.2.0.2210" dataDxfId="176"/>
    <tableColumn id="41" xr3:uid="{B7CADE08-0C7E-4B77-8FC8-F6D793EE6700}" name="13.2.0.217B" dataDxfId="175"/>
    <tableColumn id="40" xr3:uid="{7F373ED5-ED3B-463E-8ECE-F87A867D6E33}" name="12.4.0.214F" dataDxfId="174"/>
    <tableColumn id="39" xr3:uid="{1D7CCD45-63CF-4934-BBCF-3754C01BED48}" name="12.4.0.201O" dataDxfId="173"/>
    <tableColumn id="38" xr3:uid="{64BBAC08-D8CE-4993-B8C7-D479CC84836F}" name="11.6.0.201L" dataDxfId="172"/>
    <tableColumn id="37" xr3:uid="{34527242-705F-4307-BE16-293F75DF23BB}" name="11.6.0.201J" dataDxfId="171"/>
    <tableColumn id="36" xr3:uid="{EB186B4A-2228-463D-A869-01AF06319809}" name="11.6.0.201H" dataDxfId="170"/>
    <tableColumn id="33" xr3:uid="{0DBFA954-96E4-4B88-A411-2173D5433745}" name="11.6.0.201F" dataDxfId="169"/>
    <tableColumn id="32" xr3:uid="{7D7C35BB-3EF1-4341-A38D-B341D5337190}" name="11.5.0.205B" dataDxfId="168"/>
    <tableColumn id="31" xr3:uid="{F67BED05-4B0D-4AE1-AF98-5BD769C2C887}" name="11.5.0.201D" dataDxfId="167"/>
    <tableColumn id="30" xr3:uid="{3C710518-E488-4596-A9E1-BB5FE343B9C6}" name="11.4.0.199D" dataDxfId="166"/>
    <tableColumn id="29" xr3:uid="{B07C96A8-E574-4D33-A8AF-F44CAA989037}" name="11.4.0.1990" dataDxfId="165"/>
    <tableColumn id="28" xr3:uid="{988A3896-600E-461C-B3EC-713035830C60}" name="10.6.0.191H" dataDxfId="164"/>
    <tableColumn id="27" xr3:uid="{C7E6D412-B5B2-462B-957E-7EBFC468A78C}" name="10.4.0.183J" dataDxfId="163"/>
    <tableColumn id="26" xr3:uid="{4E6F19A1-2EE3-4A8F-A218-70B1A09F7931}" name="10.6.0.1890" dataDxfId="162"/>
    <tableColumn id="25" xr3:uid="{D52FDF92-E50C-4CE8-8B84-A069D974FF69}" name="10.6.0.1860" dataDxfId="161"/>
    <tableColumn id="24" xr3:uid="{B0E966CE-97D9-43B4-835B-F2CAC656DBD9}" name="10.4.0.179B" dataDxfId="160"/>
    <tableColumn id="23" xr3:uid="{F76A79F1-1348-4838-9ED7-A17EFE21BA74}" name="10.4.0.146S" dataDxfId="159"/>
    <tableColumn id="22" xr3:uid="{99882B85-F603-4176-A940-7877DFF1B4CD}" name="10.4.0.1760" dataDxfId="158"/>
    <tableColumn id="21" xr3:uid="{EB7F0558-0AD7-4BBB-BCAA-B7D26EFF2AD9}" name="10.2.0.174B" dataDxfId="157"/>
    <tableColumn id="20" xr3:uid="{949D64B2-C413-4906-A918-61E77BBD0A2D}" name="10.2.0.146M" dataDxfId="156"/>
    <tableColumn id="19" xr3:uid="{EB52B039-2147-490F-8FFA-0BAAC768F648}" name="10.2.0.1660" dataDxfId="155"/>
    <tableColumn id="18" xr3:uid="{7CD62AEE-2A04-41F3-AA8F-C57DBDBA7834}" name="9.6.0.163B" dataDxfId="154"/>
    <tableColumn id="17" xr3:uid="{A3F7799F-C1D9-4E0C-8679-7B98AA59398E}" name="9.6.0.126Y" dataDxfId="153"/>
    <tableColumn id="16" xr3:uid="{DBD4C73A-8EA4-4980-AC13-4FF10CB5230C}" name="9.6.0.146E" dataDxfId="152"/>
    <tableColumn id="15" xr3:uid="{A05D38ED-BE4B-4CE2-80DE-0D473A9EDDD0}" name="9.3.2" dataDxfId="151"/>
    <tableColumn id="14" xr3:uid="{E1944CAF-B657-4FB4-BF3D-EE840AB15007}" name="9.4.0.146D" dataDxfId="150"/>
    <tableColumn id="13" xr3:uid="{9A10261E-6295-432B-8BBE-207FA17E81A0}" name="9.3.1" dataDxfId="149"/>
    <tableColumn id="12" xr3:uid="{D31E9A7B-1057-4E24-BCC7-761B91B416AB}" name=" 9.4.0.146D" dataDxfId="148"/>
    <tableColumn id="11" xr3:uid="{94286E0E-A302-4693-B7B2-95C44C352DBA}" name="9.4.0.146C" dataDxfId="147"/>
    <tableColumn id="10" xr3:uid="{896BFA9A-7DA6-46F2-9290-F7AEC793812E}" name="9.2.12" dataDxfId="146"/>
    <tableColumn id="9" xr3:uid="{15D611EA-1E3C-4D85-8B2B-262276248129}" name="9.2.0.126N" dataDxfId="145"/>
    <tableColumn id="4" xr3:uid="{25A75E58-9E10-4E33-9A09-D85F67ACDDEC}" name="9.2.0.126L" dataDxfId="144"/>
    <tableColumn id="5" xr3:uid="{3A9ACAC7-0B21-42E0-83C7-300409364283}" name="8.6.3" dataDxfId="143"/>
    <tableColumn id="6" xr3:uid="{26CE1937-7ADC-40AD-A289-BB09C21B823B}" name="8.6.1" dataDxfId="142"/>
    <tableColumn id="7" xr3:uid="{686AA315-CF06-4A91-AAF5-3A546FA035C2}" name="8.4.32" dataDxfId="141"/>
    <tableColumn id="34" xr3:uid="{7D619A6F-1F2D-45A0-99FB-E5AC97229473}" name="8.4.21" dataDxfId="140"/>
    <tableColumn id="35" xr3:uid="{5669738C-6716-419F-8715-5473F38FFFAB}" name="8.4.2" dataDxfId="139"/>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FC8695-0FCC-4D31-A651-55163004DBFA}" name="表格3_25" displayName="表格3_25" ref="A1:J40" totalsRowShown="0" headerRowDxfId="138" dataDxfId="136" headerRowBorderDxfId="137" tableBorderDxfId="135" totalsRowBorderDxfId="134">
  <tableColumns count="10">
    <tableColumn id="1" xr3:uid="{D3F2B91F-7980-4483-B0D9-FA7D47C79077}" name="Round" dataDxfId="133"/>
    <tableColumn id="2" xr3:uid="{E3442BF0-D054-4B6F-9651-1CC9FDB79874}" name="SW Version" dataDxfId="132">
      <calculatedColumnFormula>MOD_Round1!B1</calculatedColumnFormula>
    </tableColumn>
    <tableColumn id="3" xr3:uid="{089E5537-823E-49C0-9BC0-FEBB482E3ED8}" name="Start Date" dataDxfId="131">
      <calculatedColumnFormula>MOD_Round1!B5</calculatedColumnFormula>
    </tableColumn>
    <tableColumn id="4" xr3:uid="{F1AEDFAA-9099-4418-84F4-176021A5D3A6}" name="End Date" dataDxfId="130">
      <calculatedColumnFormula>MOD_Round1!F5</calculatedColumnFormula>
    </tableColumn>
    <tableColumn id="5" xr3:uid="{5BFC2304-A2C5-41E3-9256-D750D3C82FA3}" name="HRs" dataDxfId="129">
      <calculatedColumnFormula>MOD_Round1!P39</calculatedColumnFormula>
    </tableColumn>
    <tableColumn id="6" xr3:uid="{A8C9E1C6-DC47-4D83-BF57-9E8889206299}" name="testCnt" dataDxfId="128">
      <calculatedColumnFormula>MOD_Round1!M38</calculatedColumnFormula>
    </tableColumn>
    <tableColumn id="7" xr3:uid="{0E4FA8C5-8225-433B-8F29-CEDEE538D301}" name="Type A" dataDxfId="127">
      <calculatedColumnFormula>MOD_Round1!P40</calculatedColumnFormula>
    </tableColumn>
    <tableColumn id="8" xr3:uid="{B84A7DA3-60AF-4315-AAE2-4C1CF30007D2}" name="Type B" dataDxfId="126">
      <calculatedColumnFormula>MOD_Round1!P41</calculatedColumnFormula>
    </tableColumn>
    <tableColumn id="9" xr3:uid="{02D35BA3-9F49-4520-91D1-9CF726C4A756}" name="Type C" dataDxfId="125">
      <calculatedColumnFormula>MOD_Round1!P42</calculatedColumnFormula>
    </tableColumn>
    <tableColumn id="10" xr3:uid="{C2D0CE4C-5451-4759-8AB5-F41822C363E4}" name="Result" dataDxfId="124">
      <calculatedColumnFormula>IF(G2+H2+I2&lt;&gt;0,"Fail","Pass")</calculatedColumnFormula>
    </tableColumn>
  </tableColumns>
  <tableStyleInfo name="TableStyleMedium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340EB7-4FB0-4FF8-BD00-13E666D8AED9}" name="表格6_36" displayName="表格6_36" ref="A44:AR90" totalsRowShown="0" headerRowDxfId="123" dataDxfId="121" headerRowBorderDxfId="122" tableBorderDxfId="120" totalsRowBorderDxfId="119">
  <autoFilter ref="A44:AR90" xr:uid="{0196E4DA-0558-48D0-B35C-D7B1C7646122}"/>
  <tableColumns count="44">
    <tableColumn id="1" xr3:uid="{1A54A878-2A46-4FF7-BAFA-094CD501F9C6}" name="ID" dataDxfId="118"/>
    <tableColumn id="2" xr3:uid="{9B86005D-902F-49AF-A589-1337A6785493}" name="Description" dataDxfId="117"/>
    <tableColumn id="8" xr3:uid="{D8972407-FC86-4EEA-94A9-C6F783D9538E}" name="Type" dataDxfId="116"/>
    <tableColumn id="3" xr3:uid="{14708A68-0D62-4E20-8A97-F43509B5AEC2}" name="Status" dataDxfId="115"/>
    <tableColumn id="30" xr3:uid="{0D254038-3DB3-47FE-B2AE-02A86D9F360F}" name="Category" dataDxfId="114"/>
    <tableColumn id="44" xr3:uid="{8D40BAB3-09A6-415F-851B-59BF5BFE1C2E}" name="14.6.0.242L" dataDxfId="113"/>
    <tableColumn id="43" xr3:uid="{4BBA26D5-3DCC-46B5-AFC3-B4042DAB8C73}" name="14.6.0.242F" dataDxfId="112"/>
    <tableColumn id="42" xr3:uid="{7F91D409-1491-4586-8F09-1EE719407ED5}" name="14.6.0.242D.04" dataDxfId="111"/>
    <tableColumn id="41" xr3:uid="{0BD7A5BD-688E-4936-9AEA-B293F578392B}" name="14.6.0.242D.02" dataDxfId="110"/>
    <tableColumn id="40" xr3:uid="{E01F835B-F4AE-4216-839F-ABEDDC1FAE46}" name="14.6.0.242D" dataDxfId="109"/>
    <tableColumn id="39" xr3:uid="{B090945B-8A0D-4096-8F41-9AE5718A0E54}" name="14.6.0.242B" dataDxfId="108"/>
    <tableColumn id="38" xr3:uid="{2C4D5B82-3EAD-4378-90F0-1978D15DF183}" name="14.4.0.2380" dataDxfId="107"/>
    <tableColumn id="37" xr3:uid="{F27A212A-B5D2-4C7A-9AEC-E80CA3C236AD}" name="14.4.0.A400" dataDxfId="106"/>
    <tableColumn id="36" xr3:uid="{27550A9D-499B-48B5-B9DF-C9D50DBA9A21}" name="14.4.0.A390" dataDxfId="105"/>
    <tableColumn id="35" xr3:uid="{95C06A66-856A-460C-A12B-A585FC4F801B}" name="14.4.0.2360" dataDxfId="104"/>
    <tableColumn id="34" xr3:uid="{F2B12F4B-3EBD-4887-AC92-803C1D4F066B}" name="14.2.0.A37D" dataDxfId="103"/>
    <tableColumn id="33" xr3:uid="{09F3F16E-C67A-4169-B65D-7FE4D54BE72B}" name="13.6.0.A380" dataDxfId="102"/>
    <tableColumn id="32" xr3:uid="{5B528664-BEA3-4238-B89E-2E89E96423BA}" name="13.2.0.A370" dataDxfId="101"/>
    <tableColumn id="31" xr3:uid="{090269DB-5E2D-4527-9B02-C81E09286909}" name="13.2.0.A360" dataDxfId="100"/>
    <tableColumn id="29" xr3:uid="{405D3B6D-F402-4452-A06F-00032F676EA6}" name="13.2.0.A350" dataDxfId="99"/>
    <tableColumn id="28" xr3:uid="{74068CEC-055D-4446-8560-14C123A1ED93}" name="13.2.0.A340" dataDxfId="98"/>
    <tableColumn id="27" xr3:uid="{6D4681BD-ED00-459B-8E70-FC41FA2F64E6}" name="12.2.0.A330" dataDxfId="97"/>
    <tableColumn id="26" xr3:uid="{488C0FE6-1BE1-43F7-965C-7E6726694A2F}" name="12.2.0.A320" dataDxfId="96"/>
    <tableColumn id="25" xr3:uid="{53D35431-13AA-4345-BF53-C556575ED78B}" name="12.2.0.A310" dataDxfId="95"/>
    <tableColumn id="24" xr3:uid="{83A6B7D9-1DCD-4529-BF69-AC4FDDD1064D}" name="12.2.0.A300" dataDxfId="94"/>
    <tableColumn id="23" xr3:uid="{792BA139-EC42-4BA9-AF68-C68F3706C42C}" name="13.2.0.A29B" dataDxfId="93"/>
    <tableColumn id="22" xr3:uid="{1E09390B-801B-4041-8C6E-754AEDC73FDA}" name="12.2.0.A290" dataDxfId="92"/>
    <tableColumn id="21" xr3:uid="{6E72A411-932C-4C2B-8D42-73355AE8D5A0}" name="12.2.0.A280" dataDxfId="91"/>
    <tableColumn id="20" xr3:uid="{5EDCFEC3-7FA8-4F6B-B978-F93B90C53766}" name="12.2.0.A270" dataDxfId="90"/>
    <tableColumn id="19" xr3:uid="{F8D36C02-67AB-482D-A72F-F604FE81E8E1}" name="12.2.0.A260" dataDxfId="89"/>
    <tableColumn id="18" xr3:uid="{23A18B68-03CC-4F80-B3AE-E93ED74AFE25}" name="12.2.0.A250" dataDxfId="88"/>
    <tableColumn id="17" xr3:uid="{675B1C63-734E-4B40-9CBB-016EB4F55AD9}" name="12.2.0.A230" dataDxfId="87"/>
    <tableColumn id="16" xr3:uid="{3959AEF3-1C61-46E6-9395-F18AAC03327F}" name="12.2.0.A220" dataDxfId="86"/>
    <tableColumn id="15" xr3:uid="{DB6FD193-0106-4759-ACB7-502320A48172}" name="12.2.0.A210" dataDxfId="85"/>
    <tableColumn id="14" xr3:uid="{CDB15B8B-3C77-4B72-9E19-EAFBB7CBC3E9}" name="12.2.0.A200" dataDxfId="84"/>
    <tableColumn id="13" xr3:uid="{F8E96566-305E-4C04-AA55-51BBC18FD67C}" name="12.2.0.A190" dataDxfId="83"/>
    <tableColumn id="12" xr3:uid="{9389B439-BF62-4EE1-A830-DC6BEBA3660A}" name="11.6.0.A180" dataDxfId="82"/>
    <tableColumn id="11" xr3:uid="{36ECAF8B-6E07-47E1-AD9D-BD40108A7F5D}" name="11.6.0.A170" dataDxfId="81"/>
    <tableColumn id="10" xr3:uid="{8547E8B2-7704-459C-B7D5-6B418B08DA76}" name="11.6.0.A150" dataDxfId="80"/>
    <tableColumn id="6" xr3:uid="{214D55FA-81F0-489A-8F3D-33BD163068FD}" name="11.6.0.A130" dataDxfId="79"/>
    <tableColumn id="4" xr3:uid="{E476DA74-F551-42DB-8608-2302EBE31504}" name="11.4.0.A100" dataDxfId="78"/>
    <tableColumn id="5" xr3:uid="{4906B833-FAD0-4379-B56C-615EF1059E35}" name="10.6.0.A070.15" dataDxfId="77"/>
    <tableColumn id="9" xr3:uid="{01D61ED2-082B-4067-B7C9-83D37E96170E}" name="10.6.0.A070" dataDxfId="76"/>
    <tableColumn id="7" xr3:uid="{8EC2BB9C-51AF-40F4-BE13-0AF85CDC9DFC}" name="10.6.0.A060" dataDxfId="75"/>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5D7C2-21B0-4A6F-8684-F7A753962B9B}" name="表格3_2" displayName="表格3_2" ref="A1:J32" totalsRowShown="0" headerRowDxfId="74" dataDxfId="72" headerRowBorderDxfId="73" tableBorderDxfId="71" totalsRowBorderDxfId="70">
  <tableColumns count="10">
    <tableColumn id="1" xr3:uid="{05DD6984-72F3-4101-8B36-1D0BB75B51B7}" name="Round" dataDxfId="69"/>
    <tableColumn id="2" xr3:uid="{5CBBCB53-CABF-472C-9161-31BC53693DD2}" name="SW Version" dataDxfId="68">
      <calculatedColumnFormula>Step2.2_Round1!B1</calculatedColumnFormula>
    </tableColumn>
    <tableColumn id="3" xr3:uid="{6638BB9E-89D0-4906-8BC1-38A75754C63F}" name="Start Date" dataDxfId="67">
      <calculatedColumnFormula>Step2.2_Round1!B5</calculatedColumnFormula>
    </tableColumn>
    <tableColumn id="4" xr3:uid="{8962225C-8B6F-4ECC-9BBC-8589E9C91FB0}" name="End Date" dataDxfId="66">
      <calculatedColumnFormula>Step2.2_Round1!F5</calculatedColumnFormula>
    </tableColumn>
    <tableColumn id="5" xr3:uid="{053477D2-DD1A-4190-937C-5FA756874D39}" name="HRs" dataDxfId="65">
      <calculatedColumnFormula>Step2.2_Round1!K38</calculatedColumnFormula>
    </tableColumn>
    <tableColumn id="6" xr3:uid="{2CAC653B-730D-4C80-AE4F-8A3B1A785BAF}" name="testCnt" dataDxfId="64">
      <calculatedColumnFormula>Step2.2_Round1!H37</calculatedColumnFormula>
    </tableColumn>
    <tableColumn id="7" xr3:uid="{05662574-AB50-4AC8-A930-EA93947525F0}" name="Type A" dataDxfId="63">
      <calculatedColumnFormula>Step2.2_Round1!K39</calculatedColumnFormula>
    </tableColumn>
    <tableColumn id="8" xr3:uid="{B7F4B6BA-AB52-4C37-821B-EF0337A50FF5}" name="Type B" dataDxfId="62">
      <calculatedColumnFormula>Step2.2_Round1!K40</calculatedColumnFormula>
    </tableColumn>
    <tableColumn id="9" xr3:uid="{70D5678F-A369-4D31-96A5-C847B1DEF99C}" name="Type C" dataDxfId="61">
      <calculatedColumnFormula>Step2.2_Round1!K41</calculatedColumnFormula>
    </tableColumn>
    <tableColumn id="10" xr3:uid="{C8B67106-F726-4C9A-AE82-9DE6F47E254E}" name="Result" dataDxfId="60">
      <calculatedColumnFormula>IF(G2+H2+I2&lt;&gt;0,"Fail","Pass")</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96ADC9-625D-49DA-8BB8-BD78431D5955}" name="表格6_3" displayName="表格6_3" ref="A35:AJ103" totalsRowShown="0" headerRowDxfId="59" dataDxfId="57" headerRowBorderDxfId="58" tableBorderDxfId="56" totalsRowBorderDxfId="55">
  <autoFilter ref="A35:AJ103" xr:uid="{0A92BABE-CD58-4D62-92F6-8254FCFF0ED4}">
    <filterColumn colId="4">
      <customFilters>
        <customFilter operator="notEqual" val=" "/>
      </customFilters>
    </filterColumn>
  </autoFilter>
  <tableColumns count="36">
    <tableColumn id="1" xr3:uid="{11775AC6-0ADC-42D2-9F8F-79A6C2D0B03C}" name="ID" dataDxfId="54"/>
    <tableColumn id="2" xr3:uid="{8B805137-01DE-4421-A7C0-EA20366B57E4}" name="Description" dataDxfId="53"/>
    <tableColumn id="8" xr3:uid="{B2FC81EC-DF32-40A2-8E83-ADC60FDC5806}" name="Type" dataDxfId="52"/>
    <tableColumn id="3" xr3:uid="{ADEBB1D4-5164-4BD3-A819-1052B24E30DD}" name="Status" dataDxfId="51"/>
    <tableColumn id="24" xr3:uid="{A1915B28-BD1E-4F2D-A9CB-1EB7396CAD48}" name="Category" dataDxfId="50"/>
    <tableColumn id="36" xr3:uid="{2D9F0D07-8495-48A9-B085-3429D50297E0}" name="15.2.1.1590" dataDxfId="19"/>
    <tableColumn id="35" xr3:uid="{18AD9692-7ACE-4CED-AF67-D6EC8F304A23}" name="15.2.0.1580" dataDxfId="49"/>
    <tableColumn id="34" xr3:uid="{09AE901A-7B9F-4420-903C-033263A0D815}" name="15.2.0.1540" dataDxfId="48">
      <calculatedColumnFormula>COUNTIF($P$40:$Y$63,E36)</calculatedColumnFormula>
    </tableColumn>
    <tableColumn id="33" xr3:uid="{D6B55F53-7CFD-425E-BA61-C2B297F6A5CB}" name="14.6.2.1500" dataDxfId="47"/>
    <tableColumn id="32" xr3:uid="{7C1C7B9E-FDC4-4B63-97A5-C2510616087A}" name="14.6.0.1470" dataDxfId="46"/>
    <tableColumn id="31" xr3:uid="{57D8B658-B305-4ED6-96AB-4FF254D6CFD1}" name="14.5.0.136R" dataDxfId="45"/>
    <tableColumn id="30" xr3:uid="{2024C996-8507-47F0-945B-0221B8F60AC5}" name="14.4.0.1430" dataDxfId="44"/>
    <tableColumn id="29" xr3:uid="{5AE23C44-ABC7-425E-A8D6-3F5939FA8A6A}" name="14.3.0.136J" dataDxfId="43"/>
    <tableColumn id="28" xr3:uid="{3A97564D-FF97-4A14-89BC-64D9F4474330}" name="14.3.0.136F" dataDxfId="42"/>
    <tableColumn id="27" xr3:uid="{7CFCC286-42AE-43E3-BC6E-746A760E254E}" name="14.2.0.1360" dataDxfId="41"/>
    <tableColumn id="26" xr3:uid="{26218E5E-06CA-46AE-A701-5BC76050D6F0}" name="13.8.0.1340" dataDxfId="40"/>
    <tableColumn id="25" xr3:uid="{1E95D04B-4502-4009-A658-99A91738DD47}" name="13.6.0.129C" dataDxfId="39"/>
    <tableColumn id="23" xr3:uid="{20620295-A083-485A-959C-911A986064FF}" name="13.6.0.1290" dataDxfId="38"/>
    <tableColumn id="22" xr3:uid="{4048C238-EAAA-4380-9CE7-569233AB5759}" name="13.4.0.1210" dataDxfId="37"/>
    <tableColumn id="21" xr3:uid="{F5CFBE7E-DF59-409C-A689-3069C54C25DE}" name="13.4.0.1170" dataDxfId="36"/>
    <tableColumn id="20" xr3:uid="{9737AF15-CC60-49E9-8EAF-B10DBC50B930}" name="13.2.0.1110" dataDxfId="35"/>
    <tableColumn id="19" xr3:uid="{2E6ED20E-087F-4D62-BEFF-B7141274D53B}" name="12.6.2.1080" dataDxfId="34"/>
    <tableColumn id="18" xr3:uid="{9707BB04-BBF1-4E1D-AE64-7BF4D1AF2259}" name="12.6.0.106B" dataDxfId="33"/>
    <tableColumn id="17" xr3:uid="{BDC14355-56A5-43D0-A459-17DA70C24F06}" name="12.6.0.1020" dataDxfId="32"/>
    <tableColumn id="16" xr3:uid="{422541DB-38BD-425D-9DA2-2F40A38A453C}" name="12.4.0.0990" dataDxfId="31"/>
    <tableColumn id="15" xr3:uid="{FF9C96DB-4513-473C-A234-DCD505279F12}" name="12.4.0.0970" dataDxfId="30"/>
    <tableColumn id="14" xr3:uid="{2B16C847-7C40-4A69-A2A5-F405C7E8CD5D}" name="12.2.0.0950" dataDxfId="29"/>
    <tableColumn id="13" xr3:uid="{F6A65535-F179-40FD-AE52-41D683BF276E}" name="12.2.0.0910" dataDxfId="28"/>
    <tableColumn id="12" xr3:uid="{8AFD36BF-4033-45F2-9C88-48A602827FE1}" name="11.6.2.0880" dataDxfId="27"/>
    <tableColumn id="11" xr3:uid="{03DDFEEA-8D72-464F-9DB0-F779529B210E}" name="11.4.3.0840" dataDxfId="26"/>
    <tableColumn id="10" xr3:uid="{0B96E51A-43EB-45AE-90AB-36A8127136FE}" name="11.4.0.0780" dataDxfId="25"/>
    <tableColumn id="5" xr3:uid="{8A56657B-2A6E-43D1-B9D3-B96E7CA3F45C}" name="11.2.3.0750" dataDxfId="24"/>
    <tableColumn id="4" xr3:uid="{6303BEBA-05AE-4065-B618-9BCC56382E84}" name="11.2.0.0720" dataDxfId="23"/>
    <tableColumn id="6" xr3:uid="{CFE28DDE-EC2D-4329-BFD6-C82ACA0508D0}" name="10.2.22" dataDxfId="22"/>
    <tableColumn id="7" xr3:uid="{C6729F92-743A-4D3E-9261-411EA75E9369}" name="9.6.3" dataDxfId="21"/>
    <tableColumn id="9" xr3:uid="{3CB58D4E-F2B5-4F6A-AF53-DC98572EDEF0}" name="9.6.2" dataDxfId="20"/>
  </tableColumns>
  <tableStyleInfo name="TableStyleMedium12"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tpe-jira2.fihtdc.com/browse/LE0-9829"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tpe-jira2.fihtdc.com/browse/LE0-9829"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tpe-jira2.fihtdc.com/browse/LE022-1573"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tpe-jira2.fihtdc.com/browse/LE022-1573" TargetMode="Externa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s://tpe-jira2.fihtdc.com/browse/LE022-1573"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s://tpe-jira2.fihtdc.com/browse/LE022-1573" TargetMode="External"/></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hyperlink" Target="https://tpe-jira2.fihtdc.com/browse/LE0-9829"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s://tpe-jira2.fihtdc.com/browse/LE0-9829" TargetMode="Externa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https://tpe-jira2.fihtdc.com/browse/LE022-1573"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https://tpe-jira2.fihtdc.com/browse/LE0-9829"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tpe-jira2.fihtdc.com/browse/LE022-1573"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hyperlink" Target="https://tpe-jira2.fihtdc.com/browse/LE0-9829"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1.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s://tpe-jira2.fihtdc.com/browse/LE022-1573" TargetMode="External"/></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3.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hyperlink" Target="https://tpe-jira2.fihtdc.com/browse/LE022-1573" TargetMode="External"/></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hyperlink" Target="https://tpe-jira2.fihtdc.com/browse/LE0-9829"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65.bin"/><Relationship Id="rId1" Type="http://schemas.openxmlformats.org/officeDocument/2006/relationships/hyperlink" Target="https://tpe-jira2.fihtdc.com/browse/LE022-1573" TargetMode="External"/></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4.xml.rels><?xml version="1.0" encoding="UTF-8" standalone="yes"?>
<Relationships xmlns="http://schemas.openxmlformats.org/package/2006/relationships"><Relationship Id="rId2" Type="http://schemas.openxmlformats.org/officeDocument/2006/relationships/printerSettings" Target="../printerSettings/printerSettings67.bin"/><Relationship Id="rId1" Type="http://schemas.openxmlformats.org/officeDocument/2006/relationships/hyperlink" Target="https://tpe-jira2.fihtdc.com/browse/LE0-9829" TargetMode="External"/></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6.xml.rels><?xml version="1.0" encoding="UTF-8" standalone="yes"?>
<Relationships xmlns="http://schemas.openxmlformats.org/package/2006/relationships"><Relationship Id="rId2" Type="http://schemas.openxmlformats.org/officeDocument/2006/relationships/printerSettings" Target="../printerSettings/printerSettings69.bin"/><Relationship Id="rId1" Type="http://schemas.openxmlformats.org/officeDocument/2006/relationships/hyperlink" Target="https://tpe-jira2.fihtdc.com/browse/LE022-1573" TargetMode="External"/></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2" Type="http://schemas.openxmlformats.org/officeDocument/2006/relationships/printerSettings" Target="../printerSettings/printerSettings71.bin"/><Relationship Id="rId1" Type="http://schemas.openxmlformats.org/officeDocument/2006/relationships/hyperlink" Target="https://tpe-jira2.fihtdc.com/browse/LE0-9829" TargetMode="External"/></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73.bin"/><Relationship Id="rId1" Type="http://schemas.openxmlformats.org/officeDocument/2006/relationships/hyperlink" Target="https://tpe-jira2.fihtdc.com/browse/LE022-1573" TargetMode="External"/></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3.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hyperlink" Target="https://tpe-jira2.fihtdc.com/browse/LE022-1573" TargetMode="Externa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5.xml.rels><?xml version="1.0" encoding="UTF-8" standalone="yes"?>
<Relationships xmlns="http://schemas.openxmlformats.org/package/2006/relationships"><Relationship Id="rId2" Type="http://schemas.openxmlformats.org/officeDocument/2006/relationships/printerSettings" Target="../printerSettings/printerSettings78.bin"/><Relationship Id="rId1" Type="http://schemas.openxmlformats.org/officeDocument/2006/relationships/hyperlink" Target="https://tpe-jira2.fihtdc.com/browse/LE0-9829" TargetMode="External"/></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7.xml.rels><?xml version="1.0" encoding="UTF-8" standalone="yes"?>
<Relationships xmlns="http://schemas.openxmlformats.org/package/2006/relationships"><Relationship Id="rId2" Type="http://schemas.openxmlformats.org/officeDocument/2006/relationships/printerSettings" Target="../printerSettings/printerSettings80.bin"/><Relationship Id="rId1" Type="http://schemas.openxmlformats.org/officeDocument/2006/relationships/hyperlink" Target="https://tpe-jira2.fihtdc.com/browse/LE0-9829" TargetMode="External"/></Relationships>
</file>

<file path=xl/worksheets/_rels/sheet98.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hyperlink" Target="https://tpe-jira2.fihtdc.com/browse/LE022-1573" TargetMode="External"/></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1.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tpe-jira2.fihtdc.com/browse/LE022-1573" TargetMode="External"/></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3.xml.rels><?xml version="1.0" encoding="UTF-8" standalone="yes"?>
<Relationships xmlns="http://schemas.openxmlformats.org/package/2006/relationships"><Relationship Id="rId2" Type="http://schemas.openxmlformats.org/officeDocument/2006/relationships/printerSettings" Target="../printerSettings/printerSettings85.bin"/><Relationship Id="rId1" Type="http://schemas.openxmlformats.org/officeDocument/2006/relationships/hyperlink" Target="https://tpe-jira2.fihtdc.com/browse/LE022-1573" TargetMode="External"/></Relationships>
</file>

<file path=xl/worksheets/_rels/sheet104.xml.rels><?xml version="1.0" encoding="UTF-8" standalone="yes"?>
<Relationships xmlns="http://schemas.openxmlformats.org/package/2006/relationships"><Relationship Id="rId2" Type="http://schemas.openxmlformats.org/officeDocument/2006/relationships/printerSettings" Target="../printerSettings/printerSettings86.bin"/><Relationship Id="rId1" Type="http://schemas.openxmlformats.org/officeDocument/2006/relationships/hyperlink" Target="https://tpe-jira2.fihtdc.com/browse/LE0-9829" TargetMode="External"/></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06.xml.rels><?xml version="1.0" encoding="UTF-8" standalone="yes"?>
<Relationships xmlns="http://schemas.openxmlformats.org/package/2006/relationships"><Relationship Id="rId2" Type="http://schemas.openxmlformats.org/officeDocument/2006/relationships/printerSettings" Target="../printerSettings/printerSettings88.bin"/><Relationship Id="rId1" Type="http://schemas.openxmlformats.org/officeDocument/2006/relationships/hyperlink" Target="https://tpe-jira2.fihtdc.com/browse/LE022-1573" TargetMode="External"/></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8.xml.rels><?xml version="1.0" encoding="UTF-8" standalone="yes"?>
<Relationships xmlns="http://schemas.openxmlformats.org/package/2006/relationships"><Relationship Id="rId2" Type="http://schemas.openxmlformats.org/officeDocument/2006/relationships/printerSettings" Target="../printerSettings/printerSettings90.bin"/><Relationship Id="rId1" Type="http://schemas.openxmlformats.org/officeDocument/2006/relationships/hyperlink" Target="https://tpe-jira2.fihtdc.com/browse/LE0-9829" TargetMode="External"/></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0.xml.rels><?xml version="1.0" encoding="UTF-8" standalone="yes"?>
<Relationships xmlns="http://schemas.openxmlformats.org/package/2006/relationships"><Relationship Id="rId2" Type="http://schemas.openxmlformats.org/officeDocument/2006/relationships/printerSettings" Target="../printerSettings/printerSettings92.bin"/><Relationship Id="rId1" Type="http://schemas.openxmlformats.org/officeDocument/2006/relationships/hyperlink" Target="https://tpe-jira2.fihtdc.com/browse/LE022-1573"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https://tpe-jira2.fihtdc.com/browse/LE0-9829" TargetMode="External"/></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4.xml.rels><?xml version="1.0" encoding="UTF-8" standalone="yes"?>
<Relationships xmlns="http://schemas.openxmlformats.org/package/2006/relationships"><Relationship Id="rId1" Type="http://schemas.openxmlformats.org/officeDocument/2006/relationships/hyperlink" Target="https://tpe-jira2.fihtdc.com/browse/LE0-9829"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s://tpe-jira2.fihtdc.com/browse/LE0-9829"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120.xml.rels><?xml version="1.0" encoding="UTF-8" standalone="yes"?>
<Relationships xmlns="http://schemas.openxmlformats.org/package/2006/relationships"><Relationship Id="rId2" Type="http://schemas.openxmlformats.org/officeDocument/2006/relationships/printerSettings" Target="../printerSettings/printerSettings94.bin"/><Relationship Id="rId1" Type="http://schemas.openxmlformats.org/officeDocument/2006/relationships/hyperlink" Target="https://tpe-jira2.fihtdc.com/browse/LE022-1573"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https://tpe-jira2.fihtdc.com/browse/LE0-9829" TargetMode="External"/></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23.xml.rels><?xml version="1.0" encoding="UTF-8" standalone="yes"?>
<Relationships xmlns="http://schemas.openxmlformats.org/package/2006/relationships"><Relationship Id="rId2" Type="http://schemas.openxmlformats.org/officeDocument/2006/relationships/printerSettings" Target="../printerSettings/printerSettings96.bin"/><Relationship Id="rId1" Type="http://schemas.openxmlformats.org/officeDocument/2006/relationships/hyperlink" Target="https://tpe-jira2.fihtdc.com/browse/LE022-1573"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https://tpe-jira2.fihtdc.com/browse/LE0-9829"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127.xml.rels><?xml version="1.0" encoding="UTF-8" standalone="yes"?>
<Relationships xmlns="http://schemas.openxmlformats.org/package/2006/relationships"><Relationship Id="rId2" Type="http://schemas.openxmlformats.org/officeDocument/2006/relationships/printerSettings" Target="../printerSettings/printerSettings97.bin"/><Relationship Id="rId1" Type="http://schemas.openxmlformats.org/officeDocument/2006/relationships/hyperlink" Target="https://tpe-jira2.fihtdc.com/browse/LE022-1573" TargetMode="External"/></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9.xml.rels><?xml version="1.0" encoding="UTF-8" standalone="yes"?>
<Relationships xmlns="http://schemas.openxmlformats.org/package/2006/relationships"><Relationship Id="rId2" Type="http://schemas.openxmlformats.org/officeDocument/2006/relationships/printerSettings" Target="../printerSettings/printerSettings99.bin"/><Relationship Id="rId1" Type="http://schemas.openxmlformats.org/officeDocument/2006/relationships/hyperlink" Target="https://tpe-jira2.fihtdc.com/browse/LE022-1573" TargetMode="External"/></Relationships>
</file>

<file path=xl/worksheets/_rels/sheet131.xml.rels><?xml version="1.0" encoding="UTF-8" standalone="yes"?>
<Relationships xmlns="http://schemas.openxmlformats.org/package/2006/relationships"><Relationship Id="rId2" Type="http://schemas.openxmlformats.org/officeDocument/2006/relationships/printerSettings" Target="../printerSettings/printerSettings100.bin"/><Relationship Id="rId1" Type="http://schemas.openxmlformats.org/officeDocument/2006/relationships/hyperlink" Target="https://tpe-jira2.fihtdc.com/browse/LE0-9829" TargetMode="External"/></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33.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134.xml.rels><?xml version="1.0" encoding="UTF-8" standalone="yes"?>
<Relationships xmlns="http://schemas.openxmlformats.org/package/2006/relationships"><Relationship Id="rId2" Type="http://schemas.openxmlformats.org/officeDocument/2006/relationships/printerSettings" Target="../printerSettings/printerSettings102.bin"/><Relationship Id="rId1" Type="http://schemas.openxmlformats.org/officeDocument/2006/relationships/hyperlink" Target="https://tpe-jira2.fihtdc.com/browse/LE0-9829"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37.xml.rels><?xml version="1.0" encoding="UTF-8" standalone="yes"?>
<Relationships xmlns="http://schemas.openxmlformats.org/package/2006/relationships"><Relationship Id="rId1" Type="http://schemas.openxmlformats.org/officeDocument/2006/relationships/hyperlink" Target="https://tpe-jira2.fihtdc.com/browse/LE022-1573" TargetMode="External"/></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39.xml.rels><?xml version="1.0" encoding="UTF-8" standalone="yes"?>
<Relationships xmlns="http://schemas.openxmlformats.org/package/2006/relationships"><Relationship Id="rId2" Type="http://schemas.openxmlformats.org/officeDocument/2006/relationships/printerSettings" Target="../printerSettings/printerSettings105.bin"/><Relationship Id="rId1" Type="http://schemas.openxmlformats.org/officeDocument/2006/relationships/hyperlink" Target="https://tpe-jira2.fihtdc.com/browse/LE022-1573" TargetMode="External"/></Relationships>
</file>

<file path=xl/worksheets/_rels/sheet140.xml.rels><?xml version="1.0" encoding="UTF-8" standalone="yes"?>
<Relationships xmlns="http://schemas.openxmlformats.org/package/2006/relationships"><Relationship Id="rId2" Type="http://schemas.openxmlformats.org/officeDocument/2006/relationships/printerSettings" Target="../printerSettings/printerSettings106.bin"/><Relationship Id="rId1" Type="http://schemas.openxmlformats.org/officeDocument/2006/relationships/hyperlink" Target="https://tpe-jira2.fihtdc.com/browse/LE0-9829" TargetMode="Externa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107.bin"/><Relationship Id="rId1" Type="http://schemas.openxmlformats.org/officeDocument/2006/relationships/hyperlink" Target="https://tpe-jira2.fihtdc.com/browse/LE022-1573" TargetMode="External"/></Relationships>
</file>

<file path=xl/worksheets/_rels/sheet14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08.bin"/></Relationships>
</file>

<file path=xl/worksheets/_rels/sheet14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09.bin"/></Relationships>
</file>

<file path=xl/worksheets/_rels/sheet14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10.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49.xml.rels><?xml version="1.0" encoding="UTF-8" standalone="yes"?>
<Relationships xmlns="http://schemas.openxmlformats.org/package/2006/relationships"><Relationship Id="rId2" Type="http://schemas.openxmlformats.org/officeDocument/2006/relationships/printerSettings" Target="../printerSettings/printerSettings113.bin"/><Relationship Id="rId1" Type="http://schemas.openxmlformats.org/officeDocument/2006/relationships/hyperlink" Target="https://www.momoshop.com.tw/goods/GoodsDetail.jsp?i_code=7907664&amp;Area=search&amp;oid=1_20&amp;cid=index&amp;kw=WiFi%20USB%20" TargetMode="External"/></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83D94-E8B3-49A7-B51F-36F61039C45F}">
  <dimension ref="A1:G525"/>
  <sheetViews>
    <sheetView zoomScale="90" zoomScaleNormal="90" workbookViewId="0">
      <pane xSplit="1" ySplit="1" topLeftCell="B35" activePane="bottomRight" state="frozen"/>
      <selection pane="topRight" activeCell="B1" sqref="B1"/>
      <selection pane="bottomLeft" activeCell="A3" sqref="A3"/>
      <selection pane="bottomRight" activeCell="A36" sqref="A36:XFD36"/>
    </sheetView>
  </sheetViews>
  <sheetFormatPr defaultColWidth="26.453125" defaultRowHeight="36.65" customHeight="1" x14ac:dyDescent="0.4"/>
  <cols>
    <col min="1" max="1" width="31.08984375" customWidth="1"/>
    <col min="2" max="2" width="14.453125" customWidth="1"/>
    <col min="3" max="3" width="11.453125" bestFit="1" customWidth="1"/>
    <col min="4" max="4" width="79.453125" customWidth="1"/>
    <col min="5" max="5" width="14.36328125" customWidth="1"/>
    <col min="6" max="6" width="15.90625" bestFit="1" customWidth="1"/>
    <col min="7" max="7" width="13.81640625" customWidth="1"/>
    <col min="8" max="8" width="17.08984375" customWidth="1"/>
    <col min="9" max="9" width="14.6328125" customWidth="1"/>
    <col min="10" max="10" width="15.1796875" customWidth="1"/>
  </cols>
  <sheetData>
    <row r="1" spans="1:7" ht="36.65" customHeight="1" x14ac:dyDescent="0.4">
      <c r="A1" s="144" t="s">
        <v>0</v>
      </c>
      <c r="B1" s="144" t="s">
        <v>22</v>
      </c>
      <c r="C1" s="144" t="s">
        <v>1</v>
      </c>
      <c r="D1" s="144" t="s">
        <v>2</v>
      </c>
      <c r="E1" s="144" t="s">
        <v>22</v>
      </c>
      <c r="F1" s="144" t="s">
        <v>21</v>
      </c>
      <c r="G1" s="144" t="s">
        <v>15</v>
      </c>
    </row>
    <row r="2" spans="1:7" ht="36.65" customHeight="1" x14ac:dyDescent="0.4">
      <c r="A2" s="97" t="s">
        <v>3927</v>
      </c>
      <c r="B2" s="97" t="s">
        <v>23</v>
      </c>
      <c r="C2" s="98" t="s">
        <v>3</v>
      </c>
      <c r="D2" s="97" t="s">
        <v>1543</v>
      </c>
      <c r="E2" s="97" t="s">
        <v>24</v>
      </c>
      <c r="F2" s="98" t="s">
        <v>1913</v>
      </c>
      <c r="G2" s="98" t="s">
        <v>16</v>
      </c>
    </row>
    <row r="3" spans="1:7" ht="36.65" customHeight="1" x14ac:dyDescent="0.4">
      <c r="A3" s="97" t="s">
        <v>3928</v>
      </c>
      <c r="B3" s="97" t="s">
        <v>25</v>
      </c>
      <c r="C3" s="98" t="s">
        <v>3</v>
      </c>
      <c r="D3" s="97" t="s">
        <v>2938</v>
      </c>
      <c r="E3" s="97" t="s">
        <v>26</v>
      </c>
      <c r="F3" s="98" t="s">
        <v>1913</v>
      </c>
      <c r="G3" s="98" t="s">
        <v>16</v>
      </c>
    </row>
    <row r="4" spans="1:7" ht="36.65" customHeight="1" x14ac:dyDescent="0.4">
      <c r="A4" s="97" t="s">
        <v>3929</v>
      </c>
      <c r="B4" s="97" t="s">
        <v>27</v>
      </c>
      <c r="C4" s="98" t="s">
        <v>3</v>
      </c>
      <c r="D4" s="97" t="s">
        <v>1544</v>
      </c>
      <c r="E4" s="97" t="s">
        <v>28</v>
      </c>
      <c r="F4" s="98" t="s">
        <v>1913</v>
      </c>
      <c r="G4" s="98" t="s">
        <v>17</v>
      </c>
    </row>
    <row r="5" spans="1:7" ht="36.65" customHeight="1" x14ac:dyDescent="0.4">
      <c r="A5" s="97" t="s">
        <v>3930</v>
      </c>
      <c r="B5" s="97" t="s">
        <v>29</v>
      </c>
      <c r="C5" s="98" t="s">
        <v>3</v>
      </c>
      <c r="D5" s="97" t="s">
        <v>1545</v>
      </c>
      <c r="E5" s="97" t="s">
        <v>30</v>
      </c>
      <c r="F5" s="98" t="s">
        <v>1913</v>
      </c>
      <c r="G5" s="98" t="s">
        <v>16</v>
      </c>
    </row>
    <row r="6" spans="1:7" ht="36.65" customHeight="1" x14ac:dyDescent="0.4">
      <c r="A6" s="97" t="s">
        <v>3931</v>
      </c>
      <c r="B6" s="97" t="s">
        <v>31</v>
      </c>
      <c r="C6" s="98" t="s">
        <v>3</v>
      </c>
      <c r="D6" s="97" t="s">
        <v>1546</v>
      </c>
      <c r="E6" s="97" t="s">
        <v>32</v>
      </c>
      <c r="F6" s="98" t="s">
        <v>1913</v>
      </c>
      <c r="G6" s="98" t="s">
        <v>17</v>
      </c>
    </row>
    <row r="7" spans="1:7" ht="36.65" customHeight="1" x14ac:dyDescent="0.4">
      <c r="A7" s="97" t="s">
        <v>3932</v>
      </c>
      <c r="B7" s="97" t="s">
        <v>33</v>
      </c>
      <c r="C7" s="98" t="s">
        <v>3</v>
      </c>
      <c r="D7" s="97" t="s">
        <v>1547</v>
      </c>
      <c r="E7" s="97" t="s">
        <v>34</v>
      </c>
      <c r="F7" s="98" t="s">
        <v>1913</v>
      </c>
      <c r="G7" s="98" t="s">
        <v>17</v>
      </c>
    </row>
    <row r="8" spans="1:7" ht="36.65" customHeight="1" x14ac:dyDescent="0.4">
      <c r="A8" s="97" t="s">
        <v>3933</v>
      </c>
      <c r="B8" s="97" t="s">
        <v>35</v>
      </c>
      <c r="C8" s="98" t="s">
        <v>3</v>
      </c>
      <c r="D8" s="97" t="s">
        <v>1548</v>
      </c>
      <c r="E8" s="97" t="s">
        <v>36</v>
      </c>
      <c r="F8" s="98" t="s">
        <v>1913</v>
      </c>
      <c r="G8" s="98" t="s">
        <v>17</v>
      </c>
    </row>
    <row r="9" spans="1:7" ht="36.65" customHeight="1" x14ac:dyDescent="0.4">
      <c r="A9" s="97" t="s">
        <v>3934</v>
      </c>
      <c r="B9" s="97" t="s">
        <v>37</v>
      </c>
      <c r="C9" s="98" t="s">
        <v>3</v>
      </c>
      <c r="D9" s="97" t="s">
        <v>1549</v>
      </c>
      <c r="E9" s="97" t="s">
        <v>38</v>
      </c>
      <c r="F9" s="98" t="s">
        <v>1913</v>
      </c>
      <c r="G9" s="98" t="s">
        <v>17</v>
      </c>
    </row>
    <row r="10" spans="1:7" ht="36.65" customHeight="1" x14ac:dyDescent="0.4">
      <c r="A10" s="97" t="s">
        <v>3935</v>
      </c>
      <c r="B10" s="97" t="s">
        <v>39</v>
      </c>
      <c r="C10" s="98" t="s">
        <v>3</v>
      </c>
      <c r="D10" s="97" t="s">
        <v>1550</v>
      </c>
      <c r="E10" s="97" t="s">
        <v>40</v>
      </c>
      <c r="F10" s="98" t="s">
        <v>1913</v>
      </c>
      <c r="G10" s="98" t="s">
        <v>17</v>
      </c>
    </row>
    <row r="11" spans="1:7" ht="36.65" customHeight="1" x14ac:dyDescent="0.4">
      <c r="A11" s="97" t="s">
        <v>3936</v>
      </c>
      <c r="B11" s="97" t="s">
        <v>41</v>
      </c>
      <c r="C11" s="98" t="s">
        <v>3</v>
      </c>
      <c r="D11" s="97" t="s">
        <v>1551</v>
      </c>
      <c r="E11" s="97" t="s">
        <v>42</v>
      </c>
      <c r="F11" s="98" t="s">
        <v>1913</v>
      </c>
      <c r="G11" s="98" t="s">
        <v>16</v>
      </c>
    </row>
    <row r="12" spans="1:7" ht="36.65" customHeight="1" x14ac:dyDescent="0.4">
      <c r="A12" s="97" t="s">
        <v>3937</v>
      </c>
      <c r="B12" s="97" t="s">
        <v>43</v>
      </c>
      <c r="C12" s="98" t="s">
        <v>3</v>
      </c>
      <c r="D12" s="97" t="s">
        <v>7140</v>
      </c>
      <c r="E12" s="97" t="s">
        <v>44</v>
      </c>
      <c r="F12" s="98" t="s">
        <v>5</v>
      </c>
      <c r="G12" s="98" t="s">
        <v>16</v>
      </c>
    </row>
    <row r="13" spans="1:7" ht="36.65" customHeight="1" x14ac:dyDescent="0.4">
      <c r="A13" s="97" t="s">
        <v>3938</v>
      </c>
      <c r="B13" s="97" t="s">
        <v>45</v>
      </c>
      <c r="C13" s="98" t="s">
        <v>3</v>
      </c>
      <c r="D13" s="97" t="s">
        <v>1552</v>
      </c>
      <c r="E13" s="97" t="s">
        <v>46</v>
      </c>
      <c r="F13" s="98" t="s">
        <v>1875</v>
      </c>
      <c r="G13" s="98" t="s">
        <v>16</v>
      </c>
    </row>
    <row r="14" spans="1:7" ht="36.65" customHeight="1" x14ac:dyDescent="0.4">
      <c r="A14" s="97" t="s">
        <v>3939</v>
      </c>
      <c r="B14" s="97" t="s">
        <v>47</v>
      </c>
      <c r="C14" s="98" t="s">
        <v>3</v>
      </c>
      <c r="D14" s="97" t="s">
        <v>1872</v>
      </c>
      <c r="E14" s="97" t="s">
        <v>48</v>
      </c>
      <c r="F14" s="98" t="s">
        <v>1913</v>
      </c>
      <c r="G14" s="98" t="s">
        <v>7141</v>
      </c>
    </row>
    <row r="15" spans="1:7" ht="36.65" customHeight="1" x14ac:dyDescent="0.4">
      <c r="A15" s="97" t="s">
        <v>3940</v>
      </c>
      <c r="B15" s="97" t="s">
        <v>49</v>
      </c>
      <c r="C15" s="98" t="s">
        <v>6</v>
      </c>
      <c r="D15" s="97" t="s">
        <v>1553</v>
      </c>
      <c r="E15" s="97" t="s">
        <v>50</v>
      </c>
      <c r="F15" s="98" t="s">
        <v>5</v>
      </c>
      <c r="G15" s="98" t="s">
        <v>16</v>
      </c>
    </row>
    <row r="16" spans="1:7" ht="36.65" customHeight="1" x14ac:dyDescent="0.4">
      <c r="A16" s="97" t="s">
        <v>3941</v>
      </c>
      <c r="B16" s="97" t="s">
        <v>52</v>
      </c>
      <c r="C16" s="98" t="s">
        <v>3</v>
      </c>
      <c r="D16" s="97" t="s">
        <v>1554</v>
      </c>
      <c r="E16" s="97" t="s">
        <v>53</v>
      </c>
      <c r="F16" s="98" t="s">
        <v>1914</v>
      </c>
      <c r="G16" s="98" t="s">
        <v>17</v>
      </c>
    </row>
    <row r="17" spans="1:7" ht="36.65" customHeight="1" x14ac:dyDescent="0.4">
      <c r="A17" s="97" t="s">
        <v>3942</v>
      </c>
      <c r="B17" s="97" t="s">
        <v>54</v>
      </c>
      <c r="C17" s="98" t="s">
        <v>3</v>
      </c>
      <c r="D17" s="97" t="s">
        <v>1555</v>
      </c>
      <c r="E17" s="97" t="s">
        <v>55</v>
      </c>
      <c r="F17" s="98" t="s">
        <v>1913</v>
      </c>
      <c r="G17" s="98" t="s">
        <v>16</v>
      </c>
    </row>
    <row r="18" spans="1:7" ht="36.65" customHeight="1" x14ac:dyDescent="0.4">
      <c r="A18" s="97" t="s">
        <v>3943</v>
      </c>
      <c r="B18" s="97" t="s">
        <v>56</v>
      </c>
      <c r="C18" s="98" t="s">
        <v>3</v>
      </c>
      <c r="D18" s="97" t="s">
        <v>1556</v>
      </c>
      <c r="E18" s="97" t="s">
        <v>57</v>
      </c>
      <c r="F18" s="98" t="s">
        <v>5</v>
      </c>
      <c r="G18" s="98" t="s">
        <v>16</v>
      </c>
    </row>
    <row r="19" spans="1:7" ht="36.65" customHeight="1" x14ac:dyDescent="0.4">
      <c r="A19" s="97" t="s">
        <v>3944</v>
      </c>
      <c r="B19" s="97" t="s">
        <v>58</v>
      </c>
      <c r="C19" s="98" t="s">
        <v>3</v>
      </c>
      <c r="D19" s="97" t="s">
        <v>1557</v>
      </c>
      <c r="E19" s="97" t="s">
        <v>59</v>
      </c>
      <c r="F19" s="98" t="s">
        <v>1913</v>
      </c>
      <c r="G19" s="98" t="s">
        <v>16</v>
      </c>
    </row>
    <row r="20" spans="1:7" ht="36.65" customHeight="1" x14ac:dyDescent="0.4">
      <c r="A20" s="97" t="s">
        <v>3945</v>
      </c>
      <c r="B20" s="97" t="s">
        <v>60</v>
      </c>
      <c r="C20" s="98" t="s">
        <v>6</v>
      </c>
      <c r="D20" s="97" t="s">
        <v>1558</v>
      </c>
      <c r="E20" s="97" t="s">
        <v>61</v>
      </c>
      <c r="F20" s="98" t="s">
        <v>5</v>
      </c>
      <c r="G20" s="98" t="s">
        <v>16</v>
      </c>
    </row>
    <row r="21" spans="1:7" ht="36.65" customHeight="1" x14ac:dyDescent="0.4">
      <c r="A21" s="97" t="s">
        <v>3946</v>
      </c>
      <c r="B21" s="97" t="s">
        <v>62</v>
      </c>
      <c r="C21" s="98" t="s">
        <v>6</v>
      </c>
      <c r="D21" s="97" t="s">
        <v>1559</v>
      </c>
      <c r="E21" s="97" t="s">
        <v>63</v>
      </c>
      <c r="F21" s="98" t="s">
        <v>1914</v>
      </c>
      <c r="G21" s="98" t="s">
        <v>16</v>
      </c>
    </row>
    <row r="22" spans="1:7" ht="36.65" customHeight="1" x14ac:dyDescent="0.4">
      <c r="A22" s="97" t="s">
        <v>3947</v>
      </c>
      <c r="B22" s="97" t="s">
        <v>64</v>
      </c>
      <c r="C22" s="98" t="s">
        <v>6</v>
      </c>
      <c r="D22" s="97" t="s">
        <v>1560</v>
      </c>
      <c r="E22" s="97" t="s">
        <v>65</v>
      </c>
      <c r="F22" s="98" t="s">
        <v>1914</v>
      </c>
      <c r="G22" s="98" t="s">
        <v>16</v>
      </c>
    </row>
    <row r="23" spans="1:7" ht="36.65" customHeight="1" x14ac:dyDescent="0.4">
      <c r="A23" s="97" t="s">
        <v>3948</v>
      </c>
      <c r="B23" s="97" t="s">
        <v>66</v>
      </c>
      <c r="C23" s="98" t="s">
        <v>6</v>
      </c>
      <c r="D23" s="97" t="s">
        <v>1561</v>
      </c>
      <c r="E23" s="97" t="s">
        <v>67</v>
      </c>
      <c r="F23" s="98" t="s">
        <v>1914</v>
      </c>
      <c r="G23" s="98" t="s">
        <v>16</v>
      </c>
    </row>
    <row r="24" spans="1:7" ht="36.65" customHeight="1" x14ac:dyDescent="0.4">
      <c r="A24" s="97" t="s">
        <v>3949</v>
      </c>
      <c r="B24" s="97" t="s">
        <v>68</v>
      </c>
      <c r="C24" s="98" t="s">
        <v>6</v>
      </c>
      <c r="D24" s="97" t="s">
        <v>1562</v>
      </c>
      <c r="E24" s="97" t="s">
        <v>69</v>
      </c>
      <c r="F24" s="98" t="s">
        <v>1914</v>
      </c>
      <c r="G24" s="98" t="s">
        <v>16</v>
      </c>
    </row>
    <row r="25" spans="1:7" ht="36.65" customHeight="1" x14ac:dyDescent="0.4">
      <c r="A25" s="97" t="s">
        <v>3950</v>
      </c>
      <c r="B25" s="97" t="s">
        <v>70</v>
      </c>
      <c r="C25" s="98" t="s">
        <v>6</v>
      </c>
      <c r="D25" s="97" t="s">
        <v>1563</v>
      </c>
      <c r="E25" s="97" t="s">
        <v>71</v>
      </c>
      <c r="F25" s="98" t="s">
        <v>1913</v>
      </c>
      <c r="G25" s="98" t="s">
        <v>16</v>
      </c>
    </row>
    <row r="26" spans="1:7" ht="36.65" customHeight="1" x14ac:dyDescent="0.4">
      <c r="A26" s="97" t="s">
        <v>3951</v>
      </c>
      <c r="B26" s="97" t="s">
        <v>72</v>
      </c>
      <c r="C26" s="98" t="s">
        <v>6</v>
      </c>
      <c r="D26" s="97" t="s">
        <v>1564</v>
      </c>
      <c r="E26" s="97" t="s">
        <v>73</v>
      </c>
      <c r="F26" s="98" t="s">
        <v>1914</v>
      </c>
      <c r="G26" s="98" t="s">
        <v>16</v>
      </c>
    </row>
    <row r="27" spans="1:7" ht="36.65" customHeight="1" x14ac:dyDescent="0.4">
      <c r="A27" s="97" t="s">
        <v>3952</v>
      </c>
      <c r="B27" s="97" t="s">
        <v>74</v>
      </c>
      <c r="C27" s="98" t="s">
        <v>6</v>
      </c>
      <c r="D27" s="97" t="s">
        <v>1565</v>
      </c>
      <c r="E27" s="97" t="s">
        <v>75</v>
      </c>
      <c r="F27" s="98" t="s">
        <v>1914</v>
      </c>
      <c r="G27" s="98" t="s">
        <v>16</v>
      </c>
    </row>
    <row r="28" spans="1:7" ht="36.65" customHeight="1" x14ac:dyDescent="0.4">
      <c r="A28" s="97" t="s">
        <v>3953</v>
      </c>
      <c r="B28" s="97" t="s">
        <v>76</v>
      </c>
      <c r="C28" s="98" t="s">
        <v>3</v>
      </c>
      <c r="D28" s="97" t="s">
        <v>1566</v>
      </c>
      <c r="E28" s="97" t="s">
        <v>77</v>
      </c>
      <c r="F28" s="98" t="s">
        <v>1913</v>
      </c>
      <c r="G28" s="98" t="s">
        <v>17</v>
      </c>
    </row>
    <row r="29" spans="1:7" ht="36.65" customHeight="1" x14ac:dyDescent="0.4">
      <c r="A29" s="97" t="s">
        <v>3954</v>
      </c>
      <c r="B29" s="97" t="s">
        <v>78</v>
      </c>
      <c r="C29" s="98" t="s">
        <v>6</v>
      </c>
      <c r="D29" s="97" t="s">
        <v>1567</v>
      </c>
      <c r="E29" s="97" t="s">
        <v>79</v>
      </c>
      <c r="F29" s="98" t="s">
        <v>1914</v>
      </c>
      <c r="G29" s="98" t="s">
        <v>16</v>
      </c>
    </row>
    <row r="30" spans="1:7" ht="36.65" customHeight="1" x14ac:dyDescent="0.4">
      <c r="A30" s="97" t="s">
        <v>3955</v>
      </c>
      <c r="B30" s="97" t="s">
        <v>80</v>
      </c>
      <c r="C30" s="98" t="s">
        <v>6</v>
      </c>
      <c r="D30" s="97" t="s">
        <v>1568</v>
      </c>
      <c r="E30" s="97" t="s">
        <v>81</v>
      </c>
      <c r="F30" s="98" t="s">
        <v>1914</v>
      </c>
      <c r="G30" s="98" t="s">
        <v>16</v>
      </c>
    </row>
    <row r="31" spans="1:7" ht="36.65" customHeight="1" x14ac:dyDescent="0.4">
      <c r="A31" s="97" t="s">
        <v>3956</v>
      </c>
      <c r="B31" s="97" t="s">
        <v>82</v>
      </c>
      <c r="C31" s="98" t="s">
        <v>6</v>
      </c>
      <c r="D31" s="97" t="s">
        <v>1569</v>
      </c>
      <c r="E31" s="97" t="s">
        <v>83</v>
      </c>
      <c r="F31" s="98" t="s">
        <v>1914</v>
      </c>
      <c r="G31" s="98" t="s">
        <v>16</v>
      </c>
    </row>
    <row r="32" spans="1:7" ht="36.65" customHeight="1" x14ac:dyDescent="0.4">
      <c r="A32" s="97" t="s">
        <v>3957</v>
      </c>
      <c r="B32" s="97" t="s">
        <v>84</v>
      </c>
      <c r="C32" s="98" t="s">
        <v>6</v>
      </c>
      <c r="D32" s="97" t="s">
        <v>1570</v>
      </c>
      <c r="E32" s="97" t="s">
        <v>85</v>
      </c>
      <c r="F32" s="98" t="s">
        <v>1914</v>
      </c>
      <c r="G32" s="98" t="s">
        <v>16</v>
      </c>
    </row>
    <row r="33" spans="1:7" ht="36.65" customHeight="1" x14ac:dyDescent="0.4">
      <c r="A33" s="97" t="s">
        <v>3958</v>
      </c>
      <c r="B33" s="97" t="s">
        <v>86</v>
      </c>
      <c r="C33" s="98" t="s">
        <v>6</v>
      </c>
      <c r="D33" s="97" t="s">
        <v>1565</v>
      </c>
      <c r="E33" s="97" t="s">
        <v>75</v>
      </c>
      <c r="F33" s="98" t="s">
        <v>1914</v>
      </c>
      <c r="G33" s="98" t="s">
        <v>16</v>
      </c>
    </row>
    <row r="34" spans="1:7" ht="36.65" customHeight="1" x14ac:dyDescent="0.4">
      <c r="A34" s="97" t="s">
        <v>3959</v>
      </c>
      <c r="B34" s="97" t="s">
        <v>87</v>
      </c>
      <c r="C34" s="98" t="s">
        <v>3</v>
      </c>
      <c r="D34" s="97" t="s">
        <v>2014</v>
      </c>
      <c r="E34" s="97" t="s">
        <v>88</v>
      </c>
      <c r="F34" s="98" t="s">
        <v>1913</v>
      </c>
      <c r="G34" s="98" t="s">
        <v>17</v>
      </c>
    </row>
    <row r="35" spans="1:7" ht="36.65" customHeight="1" x14ac:dyDescent="0.4">
      <c r="A35" s="97" t="s">
        <v>3960</v>
      </c>
      <c r="B35" s="97" t="s">
        <v>89</v>
      </c>
      <c r="C35" s="98" t="s">
        <v>3</v>
      </c>
      <c r="D35" s="97" t="s">
        <v>5273</v>
      </c>
      <c r="E35" s="97" t="s">
        <v>90</v>
      </c>
      <c r="F35" s="98" t="s">
        <v>1913</v>
      </c>
      <c r="G35" s="98" t="s">
        <v>17</v>
      </c>
    </row>
    <row r="36" spans="1:7" ht="36.65" customHeight="1" x14ac:dyDescent="0.4">
      <c r="A36" s="97" t="s">
        <v>3961</v>
      </c>
      <c r="B36" s="97" t="s">
        <v>91</v>
      </c>
      <c r="C36" s="98" t="s">
        <v>3</v>
      </c>
      <c r="D36" s="97" t="s">
        <v>1571</v>
      </c>
      <c r="E36" s="97" t="s">
        <v>92</v>
      </c>
      <c r="F36" s="98" t="s">
        <v>1913</v>
      </c>
      <c r="G36" s="98" t="s">
        <v>17</v>
      </c>
    </row>
    <row r="37" spans="1:7" ht="36.65" customHeight="1" x14ac:dyDescent="0.4">
      <c r="A37" s="97" t="s">
        <v>3962</v>
      </c>
      <c r="B37" s="97" t="s">
        <v>93</v>
      </c>
      <c r="C37" s="98" t="s">
        <v>3</v>
      </c>
      <c r="D37" s="97" t="s">
        <v>1861</v>
      </c>
      <c r="E37" s="97" t="s">
        <v>94</v>
      </c>
      <c r="F37" s="98" t="s">
        <v>1913</v>
      </c>
      <c r="G37" s="98" t="s">
        <v>17</v>
      </c>
    </row>
    <row r="38" spans="1:7" ht="36.65" customHeight="1" x14ac:dyDescent="0.4">
      <c r="A38" s="97" t="s">
        <v>3963</v>
      </c>
      <c r="B38" s="97" t="s">
        <v>95</v>
      </c>
      <c r="C38" s="98" t="s">
        <v>3</v>
      </c>
      <c r="D38" s="97" t="s">
        <v>1862</v>
      </c>
      <c r="E38" s="97" t="s">
        <v>96</v>
      </c>
      <c r="F38" s="98" t="s">
        <v>1913</v>
      </c>
      <c r="G38" s="98" t="s">
        <v>7141</v>
      </c>
    </row>
    <row r="39" spans="1:7" ht="36.65" customHeight="1" x14ac:dyDescent="0.4">
      <c r="A39" s="97" t="s">
        <v>3964</v>
      </c>
      <c r="B39" s="97" t="s">
        <v>97</v>
      </c>
      <c r="C39" s="98" t="s">
        <v>3</v>
      </c>
      <c r="D39" s="97" t="s">
        <v>1978</v>
      </c>
      <c r="E39" s="97" t="s">
        <v>98</v>
      </c>
      <c r="F39" s="98" t="s">
        <v>1913</v>
      </c>
      <c r="G39" s="98" t="s">
        <v>17</v>
      </c>
    </row>
    <row r="40" spans="1:7" ht="36.65" customHeight="1" x14ac:dyDescent="0.4">
      <c r="A40" s="97" t="s">
        <v>3965</v>
      </c>
      <c r="B40" s="97" t="s">
        <v>99</v>
      </c>
      <c r="C40" s="98" t="s">
        <v>3</v>
      </c>
      <c r="D40" s="97" t="s">
        <v>1979</v>
      </c>
      <c r="E40" s="97" t="s">
        <v>100</v>
      </c>
      <c r="F40" s="98" t="s">
        <v>1913</v>
      </c>
      <c r="G40" s="98" t="s">
        <v>17</v>
      </c>
    </row>
    <row r="41" spans="1:7" ht="36.65" customHeight="1" x14ac:dyDescent="0.4">
      <c r="A41" s="97" t="s">
        <v>3966</v>
      </c>
      <c r="B41" s="97" t="s">
        <v>101</v>
      </c>
      <c r="C41" s="98" t="s">
        <v>3</v>
      </c>
      <c r="D41" s="97" t="s">
        <v>1980</v>
      </c>
      <c r="E41" s="97" t="s">
        <v>102</v>
      </c>
      <c r="F41" s="98" t="s">
        <v>14</v>
      </c>
      <c r="G41" s="98" t="s">
        <v>16</v>
      </c>
    </row>
    <row r="42" spans="1:7" ht="36.65" customHeight="1" x14ac:dyDescent="0.4">
      <c r="A42" s="97" t="s">
        <v>3967</v>
      </c>
      <c r="B42" s="97" t="s">
        <v>103</v>
      </c>
      <c r="C42" s="98" t="s">
        <v>3</v>
      </c>
      <c r="D42" s="97" t="s">
        <v>5497</v>
      </c>
      <c r="E42" s="97" t="s">
        <v>104</v>
      </c>
      <c r="F42" s="98" t="s">
        <v>1913</v>
      </c>
      <c r="G42" s="98" t="s">
        <v>17</v>
      </c>
    </row>
    <row r="43" spans="1:7" ht="36.65" customHeight="1" x14ac:dyDescent="0.4">
      <c r="A43" s="97" t="s">
        <v>3968</v>
      </c>
      <c r="B43" s="97" t="s">
        <v>105</v>
      </c>
      <c r="C43" s="98" t="s">
        <v>3</v>
      </c>
      <c r="D43" s="97" t="s">
        <v>5498</v>
      </c>
      <c r="E43" s="97" t="s">
        <v>106</v>
      </c>
      <c r="F43" s="98" t="s">
        <v>1913</v>
      </c>
      <c r="G43" s="98" t="s">
        <v>17</v>
      </c>
    </row>
    <row r="44" spans="1:7" ht="36.65" customHeight="1" x14ac:dyDescent="0.4">
      <c r="A44" s="97" t="s">
        <v>3969</v>
      </c>
      <c r="B44" s="97" t="s">
        <v>107</v>
      </c>
      <c r="C44" s="98" t="s">
        <v>3</v>
      </c>
      <c r="D44" s="97" t="s">
        <v>2010</v>
      </c>
      <c r="E44" s="97" t="s">
        <v>108</v>
      </c>
      <c r="F44" s="98" t="s">
        <v>14</v>
      </c>
      <c r="G44" s="98" t="s">
        <v>16</v>
      </c>
    </row>
    <row r="45" spans="1:7" ht="36.65" customHeight="1" x14ac:dyDescent="0.4">
      <c r="A45" s="97" t="s">
        <v>3970</v>
      </c>
      <c r="B45" s="97" t="s">
        <v>109</v>
      </c>
      <c r="C45" s="98" t="s">
        <v>3</v>
      </c>
      <c r="D45" s="97" t="s">
        <v>2011</v>
      </c>
      <c r="E45" s="97" t="s">
        <v>110</v>
      </c>
      <c r="F45" s="98" t="s">
        <v>1913</v>
      </c>
      <c r="G45" s="98" t="s">
        <v>17</v>
      </c>
    </row>
    <row r="46" spans="1:7" ht="36.65" customHeight="1" x14ac:dyDescent="0.4">
      <c r="A46" s="97" t="s">
        <v>3971</v>
      </c>
      <c r="B46" s="97" t="s">
        <v>111</v>
      </c>
      <c r="C46" s="98" t="s">
        <v>3</v>
      </c>
      <c r="D46" s="97" t="s">
        <v>2012</v>
      </c>
      <c r="E46" s="97" t="s">
        <v>112</v>
      </c>
      <c r="F46" s="98" t="s">
        <v>14</v>
      </c>
      <c r="G46" s="98" t="s">
        <v>16</v>
      </c>
    </row>
    <row r="47" spans="1:7" ht="36.65" customHeight="1" x14ac:dyDescent="0.4">
      <c r="A47" s="97" t="s">
        <v>3972</v>
      </c>
      <c r="B47" s="97" t="s">
        <v>113</v>
      </c>
      <c r="C47" s="98" t="s">
        <v>3</v>
      </c>
      <c r="D47" s="97" t="s">
        <v>1981</v>
      </c>
      <c r="E47" s="97" t="s">
        <v>114</v>
      </c>
      <c r="F47" s="98" t="s">
        <v>1913</v>
      </c>
      <c r="G47" s="98" t="s">
        <v>17</v>
      </c>
    </row>
    <row r="48" spans="1:7" ht="36.65" customHeight="1" x14ac:dyDescent="0.4">
      <c r="A48" s="97" t="s">
        <v>3973</v>
      </c>
      <c r="B48" s="97" t="s">
        <v>115</v>
      </c>
      <c r="C48" s="98" t="s">
        <v>3</v>
      </c>
      <c r="D48" s="97" t="s">
        <v>1982</v>
      </c>
      <c r="E48" s="97" t="s">
        <v>116</v>
      </c>
      <c r="F48" s="98" t="s">
        <v>1913</v>
      </c>
      <c r="G48" s="98" t="s">
        <v>17</v>
      </c>
    </row>
    <row r="49" spans="1:7" ht="36.65" customHeight="1" x14ac:dyDescent="0.4">
      <c r="A49" s="97" t="s">
        <v>3974</v>
      </c>
      <c r="B49" s="97" t="s">
        <v>117</v>
      </c>
      <c r="C49" s="98" t="s">
        <v>3</v>
      </c>
      <c r="D49" s="97" t="s">
        <v>1983</v>
      </c>
      <c r="E49" s="97" t="s">
        <v>118</v>
      </c>
      <c r="F49" s="98" t="s">
        <v>1913</v>
      </c>
      <c r="G49" s="98" t="s">
        <v>17</v>
      </c>
    </row>
    <row r="50" spans="1:7" ht="36.65" customHeight="1" x14ac:dyDescent="0.4">
      <c r="A50" s="97" t="s">
        <v>3975</v>
      </c>
      <c r="B50" s="97" t="s">
        <v>119</v>
      </c>
      <c r="C50" s="98" t="s">
        <v>3</v>
      </c>
      <c r="D50" s="97" t="s">
        <v>1984</v>
      </c>
      <c r="E50" s="97" t="s">
        <v>120</v>
      </c>
      <c r="F50" s="98" t="s">
        <v>1913</v>
      </c>
      <c r="G50" s="98" t="s">
        <v>17</v>
      </c>
    </row>
    <row r="51" spans="1:7" ht="36.65" customHeight="1" x14ac:dyDescent="0.4">
      <c r="A51" s="97" t="s">
        <v>3976</v>
      </c>
      <c r="B51" s="97" t="s">
        <v>121</v>
      </c>
      <c r="C51" s="98" t="s">
        <v>3</v>
      </c>
      <c r="D51" s="97" t="s">
        <v>1985</v>
      </c>
      <c r="E51" s="97" t="s">
        <v>122</v>
      </c>
      <c r="F51" s="98" t="s">
        <v>1913</v>
      </c>
      <c r="G51" s="98" t="s">
        <v>17</v>
      </c>
    </row>
    <row r="52" spans="1:7" ht="36.65" customHeight="1" x14ac:dyDescent="0.4">
      <c r="A52" s="97" t="s">
        <v>3977</v>
      </c>
      <c r="B52" s="97" t="s">
        <v>123</v>
      </c>
      <c r="C52" s="98" t="s">
        <v>3</v>
      </c>
      <c r="D52" s="97" t="s">
        <v>1986</v>
      </c>
      <c r="E52" s="97" t="s">
        <v>124</v>
      </c>
      <c r="F52" s="98" t="s">
        <v>5</v>
      </c>
      <c r="G52" s="98" t="s">
        <v>16</v>
      </c>
    </row>
    <row r="53" spans="1:7" ht="36.65" customHeight="1" x14ac:dyDescent="0.4">
      <c r="A53" s="97" t="s">
        <v>3978</v>
      </c>
      <c r="B53" s="97" t="s">
        <v>125</v>
      </c>
      <c r="C53" s="98" t="s">
        <v>3</v>
      </c>
      <c r="D53" s="97" t="s">
        <v>2015</v>
      </c>
      <c r="E53" s="97" t="s">
        <v>126</v>
      </c>
      <c r="F53" s="98" t="s">
        <v>1914</v>
      </c>
      <c r="G53" s="98" t="s">
        <v>17</v>
      </c>
    </row>
    <row r="54" spans="1:7" ht="36.65" customHeight="1" x14ac:dyDescent="0.4">
      <c r="A54" s="97" t="s">
        <v>3979</v>
      </c>
      <c r="B54" s="97" t="s">
        <v>127</v>
      </c>
      <c r="C54" s="98" t="s">
        <v>3</v>
      </c>
      <c r="D54" s="97" t="s">
        <v>2016</v>
      </c>
      <c r="E54" s="97" t="s">
        <v>128</v>
      </c>
      <c r="F54" s="98" t="s">
        <v>1913</v>
      </c>
      <c r="G54" s="98" t="s">
        <v>17</v>
      </c>
    </row>
    <row r="55" spans="1:7" ht="36.65" customHeight="1" x14ac:dyDescent="0.4">
      <c r="A55" s="97" t="s">
        <v>3980</v>
      </c>
      <c r="B55" s="97" t="s">
        <v>129</v>
      </c>
      <c r="C55" s="98" t="s">
        <v>3</v>
      </c>
      <c r="D55" s="97" t="s">
        <v>2017</v>
      </c>
      <c r="E55" s="97" t="s">
        <v>130</v>
      </c>
      <c r="F55" s="98" t="s">
        <v>1914</v>
      </c>
      <c r="G55" s="98" t="s">
        <v>17</v>
      </c>
    </row>
    <row r="56" spans="1:7" ht="36.65" customHeight="1" x14ac:dyDescent="0.4">
      <c r="A56" s="97" t="s">
        <v>3981</v>
      </c>
      <c r="B56" s="97" t="s">
        <v>131</v>
      </c>
      <c r="C56" s="98" t="s">
        <v>3</v>
      </c>
      <c r="D56" s="97" t="s">
        <v>2018</v>
      </c>
      <c r="E56" s="97" t="s">
        <v>132</v>
      </c>
      <c r="F56" s="98" t="s">
        <v>1913</v>
      </c>
      <c r="G56" s="98" t="s">
        <v>17</v>
      </c>
    </row>
    <row r="57" spans="1:7" ht="36.65" customHeight="1" x14ac:dyDescent="0.4">
      <c r="A57" s="97" t="s">
        <v>3982</v>
      </c>
      <c r="B57" s="97" t="s">
        <v>133</v>
      </c>
      <c r="C57" s="98" t="s">
        <v>3</v>
      </c>
      <c r="D57" s="97" t="s">
        <v>2019</v>
      </c>
      <c r="E57" s="97" t="s">
        <v>134</v>
      </c>
      <c r="F57" s="98" t="s">
        <v>1913</v>
      </c>
      <c r="G57" s="98" t="s">
        <v>17</v>
      </c>
    </row>
    <row r="58" spans="1:7" ht="36.65" customHeight="1" x14ac:dyDescent="0.4">
      <c r="A58" s="97" t="s">
        <v>3983</v>
      </c>
      <c r="B58" s="97" t="s">
        <v>135</v>
      </c>
      <c r="C58" s="98" t="s">
        <v>3</v>
      </c>
      <c r="D58" s="97" t="s">
        <v>3984</v>
      </c>
      <c r="E58" s="97" t="s">
        <v>136</v>
      </c>
      <c r="F58" s="98" t="s">
        <v>1914</v>
      </c>
      <c r="G58" s="98" t="s">
        <v>17</v>
      </c>
    </row>
    <row r="59" spans="1:7" ht="36.65" customHeight="1" x14ac:dyDescent="0.4">
      <c r="A59" s="97" t="s">
        <v>3985</v>
      </c>
      <c r="B59" s="97" t="s">
        <v>137</v>
      </c>
      <c r="C59" s="98" t="s">
        <v>3</v>
      </c>
      <c r="D59" s="97" t="s">
        <v>2020</v>
      </c>
      <c r="E59" s="97" t="s">
        <v>138</v>
      </c>
      <c r="F59" s="98" t="s">
        <v>1913</v>
      </c>
      <c r="G59" s="98" t="s">
        <v>17</v>
      </c>
    </row>
    <row r="60" spans="1:7" ht="36.65" customHeight="1" x14ac:dyDescent="0.4">
      <c r="A60" s="97" t="s">
        <v>3986</v>
      </c>
      <c r="B60" s="97" t="s">
        <v>139</v>
      </c>
      <c r="C60" s="98" t="s">
        <v>3</v>
      </c>
      <c r="D60" s="97" t="s">
        <v>2021</v>
      </c>
      <c r="E60" s="97" t="s">
        <v>140</v>
      </c>
      <c r="F60" s="98" t="s">
        <v>1914</v>
      </c>
      <c r="G60" s="98" t="s">
        <v>17</v>
      </c>
    </row>
    <row r="61" spans="1:7" ht="36.65" customHeight="1" x14ac:dyDescent="0.4">
      <c r="A61" s="97" t="s">
        <v>3987</v>
      </c>
      <c r="B61" s="97" t="s">
        <v>141</v>
      </c>
      <c r="C61" s="98" t="s">
        <v>3</v>
      </c>
      <c r="D61" s="97" t="s">
        <v>2022</v>
      </c>
      <c r="E61" s="97" t="s">
        <v>142</v>
      </c>
      <c r="F61" s="98" t="s">
        <v>1913</v>
      </c>
      <c r="G61" s="98" t="s">
        <v>17</v>
      </c>
    </row>
    <row r="62" spans="1:7" ht="36.65" customHeight="1" x14ac:dyDescent="0.4">
      <c r="A62" s="97" t="s">
        <v>3988</v>
      </c>
      <c r="B62" s="97" t="s">
        <v>143</v>
      </c>
      <c r="C62" s="98" t="s">
        <v>3</v>
      </c>
      <c r="D62" s="97" t="s">
        <v>2987</v>
      </c>
      <c r="E62" s="97" t="s">
        <v>144</v>
      </c>
      <c r="F62" s="98" t="s">
        <v>1914</v>
      </c>
      <c r="G62" s="98" t="s">
        <v>17</v>
      </c>
    </row>
    <row r="63" spans="1:7" ht="36.65" customHeight="1" x14ac:dyDescent="0.4">
      <c r="A63" s="97" t="s">
        <v>3989</v>
      </c>
      <c r="B63" s="97" t="s">
        <v>145</v>
      </c>
      <c r="C63" s="98" t="s">
        <v>3</v>
      </c>
      <c r="D63" s="97" t="s">
        <v>2023</v>
      </c>
      <c r="E63" s="97" t="s">
        <v>146</v>
      </c>
      <c r="F63" s="98" t="s">
        <v>1913</v>
      </c>
      <c r="G63" s="98" t="s">
        <v>17</v>
      </c>
    </row>
    <row r="64" spans="1:7" ht="36.65" customHeight="1" x14ac:dyDescent="0.4">
      <c r="A64" s="97" t="s">
        <v>3990</v>
      </c>
      <c r="B64" s="97" t="s">
        <v>147</v>
      </c>
      <c r="C64" s="98" t="s">
        <v>3</v>
      </c>
      <c r="D64" s="97" t="s">
        <v>2024</v>
      </c>
      <c r="E64" s="97" t="s">
        <v>148</v>
      </c>
      <c r="F64" s="98" t="s">
        <v>1913</v>
      </c>
      <c r="G64" s="98" t="s">
        <v>17</v>
      </c>
    </row>
    <row r="65" spans="1:7" ht="36.65" customHeight="1" x14ac:dyDescent="0.4">
      <c r="A65" s="97" t="s">
        <v>3991</v>
      </c>
      <c r="B65" s="97" t="s">
        <v>149</v>
      </c>
      <c r="C65" s="98" t="s">
        <v>3</v>
      </c>
      <c r="D65" s="97" t="s">
        <v>2025</v>
      </c>
      <c r="E65" s="97" t="s">
        <v>150</v>
      </c>
      <c r="F65" s="98" t="s">
        <v>1914</v>
      </c>
      <c r="G65" s="98" t="s">
        <v>17</v>
      </c>
    </row>
    <row r="66" spans="1:7" ht="36.65" customHeight="1" x14ac:dyDescent="0.4">
      <c r="A66" s="97" t="s">
        <v>3992</v>
      </c>
      <c r="B66" s="97" t="s">
        <v>151</v>
      </c>
      <c r="C66" s="98" t="s">
        <v>3</v>
      </c>
      <c r="D66" s="97" t="s">
        <v>2988</v>
      </c>
      <c r="E66" s="97" t="s">
        <v>152</v>
      </c>
      <c r="F66" s="98" t="s">
        <v>1914</v>
      </c>
      <c r="G66" s="98" t="s">
        <v>17</v>
      </c>
    </row>
    <row r="67" spans="1:7" ht="36.65" customHeight="1" x14ac:dyDescent="0.4">
      <c r="A67" s="97" t="s">
        <v>3993</v>
      </c>
      <c r="B67" s="97" t="s">
        <v>153</v>
      </c>
      <c r="C67" s="98" t="s">
        <v>3</v>
      </c>
      <c r="D67" s="97" t="s">
        <v>2026</v>
      </c>
      <c r="E67" s="97" t="s">
        <v>154</v>
      </c>
      <c r="F67" s="98" t="s">
        <v>1913</v>
      </c>
      <c r="G67" s="98" t="s">
        <v>17</v>
      </c>
    </row>
    <row r="68" spans="1:7" ht="36.65" customHeight="1" x14ac:dyDescent="0.4">
      <c r="A68" s="97" t="s">
        <v>3994</v>
      </c>
      <c r="B68" s="97" t="s">
        <v>155</v>
      </c>
      <c r="C68" s="98" t="s">
        <v>3</v>
      </c>
      <c r="D68" s="97" t="s">
        <v>1987</v>
      </c>
      <c r="E68" s="97" t="s">
        <v>156</v>
      </c>
      <c r="F68" s="98" t="s">
        <v>1913</v>
      </c>
      <c r="G68" s="98" t="s">
        <v>17</v>
      </c>
    </row>
    <row r="69" spans="1:7" ht="36.65" customHeight="1" x14ac:dyDescent="0.4">
      <c r="A69" s="97" t="s">
        <v>3995</v>
      </c>
      <c r="B69" s="97" t="s">
        <v>157</v>
      </c>
      <c r="C69" s="98" t="s">
        <v>3</v>
      </c>
      <c r="D69" s="97" t="s">
        <v>1988</v>
      </c>
      <c r="E69" s="97" t="s">
        <v>158</v>
      </c>
      <c r="F69" s="98" t="s">
        <v>1913</v>
      </c>
      <c r="G69" s="98" t="s">
        <v>17</v>
      </c>
    </row>
    <row r="70" spans="1:7" ht="36.65" customHeight="1" x14ac:dyDescent="0.4">
      <c r="A70" s="97" t="s">
        <v>3996</v>
      </c>
      <c r="B70" s="97" t="s">
        <v>159</v>
      </c>
      <c r="C70" s="98" t="s">
        <v>3</v>
      </c>
      <c r="D70" s="97" t="s">
        <v>1989</v>
      </c>
      <c r="E70" s="97" t="s">
        <v>160</v>
      </c>
      <c r="F70" s="98" t="s">
        <v>1913</v>
      </c>
      <c r="G70" s="98" t="s">
        <v>17</v>
      </c>
    </row>
    <row r="71" spans="1:7" ht="36.65" customHeight="1" x14ac:dyDescent="0.4">
      <c r="A71" s="97" t="s">
        <v>3997</v>
      </c>
      <c r="B71" s="97" t="s">
        <v>161</v>
      </c>
      <c r="C71" s="98" t="s">
        <v>3</v>
      </c>
      <c r="D71" s="97" t="s">
        <v>1990</v>
      </c>
      <c r="E71" s="97" t="s">
        <v>162</v>
      </c>
      <c r="F71" s="98" t="s">
        <v>1913</v>
      </c>
      <c r="G71" s="98" t="s">
        <v>17</v>
      </c>
    </row>
    <row r="72" spans="1:7" ht="36.65" customHeight="1" x14ac:dyDescent="0.4">
      <c r="A72" s="97" t="s">
        <v>3998</v>
      </c>
      <c r="B72" s="97" t="s">
        <v>163</v>
      </c>
      <c r="C72" s="98" t="s">
        <v>3</v>
      </c>
      <c r="D72" s="97" t="s">
        <v>1991</v>
      </c>
      <c r="E72" s="97" t="s">
        <v>164</v>
      </c>
      <c r="F72" s="98" t="s">
        <v>1913</v>
      </c>
      <c r="G72" s="98" t="s">
        <v>17</v>
      </c>
    </row>
    <row r="73" spans="1:7" ht="36.65" customHeight="1" x14ac:dyDescent="0.4">
      <c r="A73" s="97" t="s">
        <v>3999</v>
      </c>
      <c r="B73" s="97" t="s">
        <v>165</v>
      </c>
      <c r="C73" s="98" t="s">
        <v>3</v>
      </c>
      <c r="D73" s="97" t="s">
        <v>1992</v>
      </c>
      <c r="E73" s="97" t="s">
        <v>166</v>
      </c>
      <c r="F73" s="98" t="s">
        <v>1913</v>
      </c>
      <c r="G73" s="98" t="s">
        <v>17</v>
      </c>
    </row>
    <row r="74" spans="1:7" ht="36.65" customHeight="1" x14ac:dyDescent="0.4">
      <c r="A74" s="97" t="s">
        <v>4000</v>
      </c>
      <c r="B74" s="97" t="s">
        <v>167</v>
      </c>
      <c r="C74" s="98" t="s">
        <v>3</v>
      </c>
      <c r="D74" s="97" t="s">
        <v>2989</v>
      </c>
      <c r="E74" s="97" t="s">
        <v>168</v>
      </c>
      <c r="F74" s="98" t="s">
        <v>1914</v>
      </c>
      <c r="G74" s="98" t="s">
        <v>17</v>
      </c>
    </row>
    <row r="75" spans="1:7" ht="36.65" customHeight="1" x14ac:dyDescent="0.4">
      <c r="A75" s="97" t="s">
        <v>4001</v>
      </c>
      <c r="B75" s="97" t="s">
        <v>169</v>
      </c>
      <c r="C75" s="98" t="s">
        <v>3</v>
      </c>
      <c r="D75" s="97" t="s">
        <v>1993</v>
      </c>
      <c r="E75" s="97" t="s">
        <v>170</v>
      </c>
      <c r="F75" s="98" t="s">
        <v>1913</v>
      </c>
      <c r="G75" s="98" t="s">
        <v>17</v>
      </c>
    </row>
    <row r="76" spans="1:7" ht="36.65" customHeight="1" x14ac:dyDescent="0.4">
      <c r="A76" s="97" t="s">
        <v>4002</v>
      </c>
      <c r="B76" s="97" t="s">
        <v>171</v>
      </c>
      <c r="C76" s="98" t="s">
        <v>3</v>
      </c>
      <c r="D76" s="97" t="s">
        <v>1994</v>
      </c>
      <c r="E76" s="97" t="s">
        <v>172</v>
      </c>
      <c r="F76" s="98" t="s">
        <v>1913</v>
      </c>
      <c r="G76" s="98" t="s">
        <v>17</v>
      </c>
    </row>
    <row r="77" spans="1:7" ht="36.65" customHeight="1" x14ac:dyDescent="0.4">
      <c r="A77" s="97" t="s">
        <v>4003</v>
      </c>
      <c r="B77" s="97" t="s">
        <v>173</v>
      </c>
      <c r="C77" s="98" t="s">
        <v>3</v>
      </c>
      <c r="D77" s="97" t="s">
        <v>1995</v>
      </c>
      <c r="E77" s="97" t="s">
        <v>174</v>
      </c>
      <c r="F77" s="98" t="s">
        <v>1913</v>
      </c>
      <c r="G77" s="98" t="s">
        <v>17</v>
      </c>
    </row>
    <row r="78" spans="1:7" ht="36.65" customHeight="1" x14ac:dyDescent="0.4">
      <c r="A78" s="97" t="s">
        <v>4004</v>
      </c>
      <c r="B78" s="97" t="s">
        <v>175</v>
      </c>
      <c r="C78" s="98" t="s">
        <v>3</v>
      </c>
      <c r="D78" s="97" t="s">
        <v>2990</v>
      </c>
      <c r="E78" s="97" t="s">
        <v>176</v>
      </c>
      <c r="F78" s="98" t="s">
        <v>1914</v>
      </c>
      <c r="G78" s="98" t="s">
        <v>17</v>
      </c>
    </row>
    <row r="79" spans="1:7" ht="36.65" customHeight="1" x14ac:dyDescent="0.4">
      <c r="A79" s="97" t="s">
        <v>4005</v>
      </c>
      <c r="B79" s="97" t="s">
        <v>177</v>
      </c>
      <c r="C79" s="98" t="s">
        <v>3</v>
      </c>
      <c r="D79" s="97" t="s">
        <v>1572</v>
      </c>
      <c r="E79" s="97" t="s">
        <v>178</v>
      </c>
      <c r="F79" s="98" t="s">
        <v>5</v>
      </c>
      <c r="G79" s="98" t="s">
        <v>16</v>
      </c>
    </row>
    <row r="80" spans="1:7" ht="36.65" customHeight="1" x14ac:dyDescent="0.4">
      <c r="A80" s="97" t="s">
        <v>4006</v>
      </c>
      <c r="B80" s="97" t="s">
        <v>179</v>
      </c>
      <c r="C80" s="98" t="s">
        <v>3</v>
      </c>
      <c r="D80" s="97" t="s">
        <v>2027</v>
      </c>
      <c r="E80" s="97" t="s">
        <v>180</v>
      </c>
      <c r="F80" s="98" t="s">
        <v>5</v>
      </c>
      <c r="G80" s="98" t="s">
        <v>16</v>
      </c>
    </row>
    <row r="81" spans="1:7" ht="36.65" customHeight="1" x14ac:dyDescent="0.4">
      <c r="A81" s="97" t="s">
        <v>4007</v>
      </c>
      <c r="B81" s="97" t="s">
        <v>181</v>
      </c>
      <c r="C81" s="98" t="s">
        <v>3</v>
      </c>
      <c r="D81" s="97" t="s">
        <v>1573</v>
      </c>
      <c r="E81" s="97" t="s">
        <v>182</v>
      </c>
      <c r="F81" s="98" t="s">
        <v>1913</v>
      </c>
      <c r="G81" s="98" t="s">
        <v>16</v>
      </c>
    </row>
    <row r="82" spans="1:7" ht="36.65" customHeight="1" x14ac:dyDescent="0.4">
      <c r="A82" s="97" t="s">
        <v>4008</v>
      </c>
      <c r="B82" s="97" t="s">
        <v>183</v>
      </c>
      <c r="C82" s="98" t="s">
        <v>3</v>
      </c>
      <c r="D82" s="97" t="s">
        <v>1834</v>
      </c>
      <c r="E82" s="97" t="s">
        <v>184</v>
      </c>
      <c r="F82" s="98" t="s">
        <v>1913</v>
      </c>
      <c r="G82" s="98" t="s">
        <v>17</v>
      </c>
    </row>
    <row r="83" spans="1:7" ht="36.65" customHeight="1" x14ac:dyDescent="0.4">
      <c r="A83" s="97" t="s">
        <v>4009</v>
      </c>
      <c r="B83" s="97" t="s">
        <v>185</v>
      </c>
      <c r="C83" s="98" t="s">
        <v>3</v>
      </c>
      <c r="D83" s="97" t="s">
        <v>1835</v>
      </c>
      <c r="E83" s="97" t="s">
        <v>186</v>
      </c>
      <c r="F83" s="98" t="s">
        <v>1913</v>
      </c>
      <c r="G83" s="98" t="s">
        <v>17</v>
      </c>
    </row>
    <row r="84" spans="1:7" ht="36.65" customHeight="1" x14ac:dyDescent="0.4">
      <c r="A84" s="97" t="s">
        <v>4010</v>
      </c>
      <c r="B84" s="97" t="s">
        <v>187</v>
      </c>
      <c r="C84" s="98" t="s">
        <v>3</v>
      </c>
      <c r="D84" s="97" t="s">
        <v>1836</v>
      </c>
      <c r="E84" s="97" t="s">
        <v>188</v>
      </c>
      <c r="F84" s="98" t="s">
        <v>1913</v>
      </c>
      <c r="G84" s="98" t="s">
        <v>17</v>
      </c>
    </row>
    <row r="85" spans="1:7" ht="36.65" customHeight="1" x14ac:dyDescent="0.4">
      <c r="A85" s="97" t="s">
        <v>4011</v>
      </c>
      <c r="B85" s="97" t="s">
        <v>189</v>
      </c>
      <c r="C85" s="98" t="s">
        <v>3</v>
      </c>
      <c r="D85" s="97" t="s">
        <v>1837</v>
      </c>
      <c r="E85" s="97" t="s">
        <v>190</v>
      </c>
      <c r="F85" s="98" t="s">
        <v>1913</v>
      </c>
      <c r="G85" s="98" t="s">
        <v>17</v>
      </c>
    </row>
    <row r="86" spans="1:7" ht="36.65" customHeight="1" x14ac:dyDescent="0.4">
      <c r="A86" s="97" t="s">
        <v>4012</v>
      </c>
      <c r="B86" s="97" t="s">
        <v>191</v>
      </c>
      <c r="C86" s="98" t="s">
        <v>3</v>
      </c>
      <c r="D86" s="97" t="s">
        <v>1873</v>
      </c>
      <c r="E86" s="97" t="s">
        <v>192</v>
      </c>
      <c r="F86" s="98" t="s">
        <v>1913</v>
      </c>
      <c r="G86" s="98" t="s">
        <v>17</v>
      </c>
    </row>
    <row r="87" spans="1:7" ht="36.65" customHeight="1" x14ac:dyDescent="0.4">
      <c r="A87" s="97" t="s">
        <v>4013</v>
      </c>
      <c r="B87" s="97" t="s">
        <v>193</v>
      </c>
      <c r="C87" s="98" t="s">
        <v>3</v>
      </c>
      <c r="D87" s="97" t="s">
        <v>1874</v>
      </c>
      <c r="E87" s="97" t="s">
        <v>194</v>
      </c>
      <c r="F87" s="98" t="s">
        <v>1913</v>
      </c>
      <c r="G87" s="98" t="s">
        <v>17</v>
      </c>
    </row>
    <row r="88" spans="1:7" ht="36.65" customHeight="1" x14ac:dyDescent="0.4">
      <c r="A88" s="97" t="s">
        <v>4014</v>
      </c>
      <c r="B88" s="97" t="s">
        <v>195</v>
      </c>
      <c r="C88" s="98" t="s">
        <v>3</v>
      </c>
      <c r="D88" s="97" t="s">
        <v>5284</v>
      </c>
      <c r="E88" s="97" t="s">
        <v>196</v>
      </c>
      <c r="F88" s="98" t="s">
        <v>1913</v>
      </c>
      <c r="G88" s="98" t="s">
        <v>17</v>
      </c>
    </row>
    <row r="89" spans="1:7" ht="36.65" customHeight="1" x14ac:dyDescent="0.4">
      <c r="A89" s="97" t="s">
        <v>4015</v>
      </c>
      <c r="B89" s="97" t="s">
        <v>197</v>
      </c>
      <c r="C89" s="98" t="s">
        <v>3</v>
      </c>
      <c r="D89" s="97" t="s">
        <v>5285</v>
      </c>
      <c r="E89" s="97" t="s">
        <v>198</v>
      </c>
      <c r="F89" s="98" t="s">
        <v>1913</v>
      </c>
      <c r="G89" s="98" t="s">
        <v>17</v>
      </c>
    </row>
    <row r="90" spans="1:7" ht="36.65" customHeight="1" x14ac:dyDescent="0.4">
      <c r="A90" s="97" t="s">
        <v>4016</v>
      </c>
      <c r="B90" s="97" t="s">
        <v>199</v>
      </c>
      <c r="C90" s="98" t="s">
        <v>3</v>
      </c>
      <c r="D90" s="97" t="s">
        <v>5286</v>
      </c>
      <c r="E90" s="97" t="s">
        <v>200</v>
      </c>
      <c r="F90" s="98" t="s">
        <v>1913</v>
      </c>
      <c r="G90" s="98" t="s">
        <v>17</v>
      </c>
    </row>
    <row r="91" spans="1:7" ht="36.65" customHeight="1" x14ac:dyDescent="0.4">
      <c r="A91" s="97" t="s">
        <v>4017</v>
      </c>
      <c r="B91" s="97" t="s">
        <v>201</v>
      </c>
      <c r="C91" s="98" t="s">
        <v>3</v>
      </c>
      <c r="D91" s="97" t="s">
        <v>1996</v>
      </c>
      <c r="E91" s="97" t="s">
        <v>202</v>
      </c>
      <c r="F91" s="98" t="s">
        <v>1913</v>
      </c>
      <c r="G91" s="98" t="s">
        <v>17</v>
      </c>
    </row>
    <row r="92" spans="1:7" ht="36.65" customHeight="1" x14ac:dyDescent="0.4">
      <c r="A92" s="97" t="s">
        <v>4018</v>
      </c>
      <c r="B92" s="97" t="s">
        <v>203</v>
      </c>
      <c r="C92" s="98" t="s">
        <v>3</v>
      </c>
      <c r="D92" s="97" t="s">
        <v>5287</v>
      </c>
      <c r="E92" s="97" t="s">
        <v>204</v>
      </c>
      <c r="F92" s="98" t="s">
        <v>1913</v>
      </c>
      <c r="G92" s="98" t="s">
        <v>17</v>
      </c>
    </row>
    <row r="93" spans="1:7" ht="36.65" customHeight="1" x14ac:dyDescent="0.4">
      <c r="A93" s="97" t="s">
        <v>4019</v>
      </c>
      <c r="B93" s="97" t="s">
        <v>205</v>
      </c>
      <c r="C93" s="98" t="s">
        <v>3</v>
      </c>
      <c r="D93" s="97" t="s">
        <v>5288</v>
      </c>
      <c r="E93" s="97" t="s">
        <v>206</v>
      </c>
      <c r="F93" s="98" t="s">
        <v>1913</v>
      </c>
      <c r="G93" s="98" t="s">
        <v>17</v>
      </c>
    </row>
    <row r="94" spans="1:7" ht="36.65" customHeight="1" x14ac:dyDescent="0.4">
      <c r="A94" s="97" t="s">
        <v>4020</v>
      </c>
      <c r="B94" s="97" t="s">
        <v>207</v>
      </c>
      <c r="C94" s="98" t="s">
        <v>3</v>
      </c>
      <c r="D94" s="97" t="s">
        <v>2965</v>
      </c>
      <c r="E94" s="97" t="s">
        <v>208</v>
      </c>
      <c r="F94" s="98" t="s">
        <v>1914</v>
      </c>
      <c r="G94" s="98" t="s">
        <v>17</v>
      </c>
    </row>
    <row r="95" spans="1:7" ht="36.65" customHeight="1" x14ac:dyDescent="0.4">
      <c r="A95" s="97" t="s">
        <v>4021</v>
      </c>
      <c r="B95" s="97" t="s">
        <v>209</v>
      </c>
      <c r="C95" s="98" t="s">
        <v>3</v>
      </c>
      <c r="D95" s="97" t="s">
        <v>2028</v>
      </c>
      <c r="E95" s="97" t="s">
        <v>210</v>
      </c>
      <c r="F95" s="98" t="s">
        <v>1913</v>
      </c>
      <c r="G95" s="98" t="s">
        <v>17</v>
      </c>
    </row>
    <row r="96" spans="1:7" ht="36.65" customHeight="1" x14ac:dyDescent="0.4">
      <c r="A96" s="97" t="s">
        <v>4022</v>
      </c>
      <c r="B96" s="97" t="s">
        <v>211</v>
      </c>
      <c r="C96" s="98" t="s">
        <v>3</v>
      </c>
      <c r="D96" s="97" t="s">
        <v>2029</v>
      </c>
      <c r="E96" s="97" t="s">
        <v>212</v>
      </c>
      <c r="F96" s="98" t="s">
        <v>1913</v>
      </c>
      <c r="G96" s="98" t="s">
        <v>17</v>
      </c>
    </row>
    <row r="97" spans="1:7" ht="36.65" customHeight="1" x14ac:dyDescent="0.4">
      <c r="A97" s="97" t="s">
        <v>4023</v>
      </c>
      <c r="B97" s="97" t="s">
        <v>213</v>
      </c>
      <c r="C97" s="98" t="s">
        <v>3</v>
      </c>
      <c r="D97" s="97" t="s">
        <v>2030</v>
      </c>
      <c r="E97" s="97" t="s">
        <v>214</v>
      </c>
      <c r="F97" s="98" t="s">
        <v>1913</v>
      </c>
      <c r="G97" s="98" t="s">
        <v>17</v>
      </c>
    </row>
    <row r="98" spans="1:7" ht="36.65" customHeight="1" x14ac:dyDescent="0.4">
      <c r="A98" s="97" t="s">
        <v>4024</v>
      </c>
      <c r="B98" s="97" t="s">
        <v>215</v>
      </c>
      <c r="C98" s="98" t="s">
        <v>3</v>
      </c>
      <c r="D98" s="97" t="s">
        <v>2031</v>
      </c>
      <c r="E98" s="97" t="s">
        <v>216</v>
      </c>
      <c r="F98" s="98" t="s">
        <v>1913</v>
      </c>
      <c r="G98" s="98" t="s">
        <v>17</v>
      </c>
    </row>
    <row r="99" spans="1:7" ht="36.65" customHeight="1" x14ac:dyDescent="0.4">
      <c r="A99" s="97" t="s">
        <v>4025</v>
      </c>
      <c r="B99" s="97" t="s">
        <v>217</v>
      </c>
      <c r="C99" s="98" t="s">
        <v>3</v>
      </c>
      <c r="D99" s="97" t="s">
        <v>2032</v>
      </c>
      <c r="E99" s="97" t="s">
        <v>218</v>
      </c>
      <c r="F99" s="98" t="s">
        <v>1913</v>
      </c>
      <c r="G99" s="98" t="s">
        <v>17</v>
      </c>
    </row>
    <row r="100" spans="1:7" ht="36.65" customHeight="1" x14ac:dyDescent="0.4">
      <c r="A100" s="97" t="s">
        <v>4026</v>
      </c>
      <c r="B100" s="97" t="s">
        <v>219</v>
      </c>
      <c r="C100" s="98" t="s">
        <v>3</v>
      </c>
      <c r="D100" s="97" t="s">
        <v>2033</v>
      </c>
      <c r="E100" s="97" t="s">
        <v>220</v>
      </c>
      <c r="F100" s="98" t="s">
        <v>1913</v>
      </c>
      <c r="G100" s="98" t="s">
        <v>17</v>
      </c>
    </row>
    <row r="101" spans="1:7" ht="36.65" customHeight="1" x14ac:dyDescent="0.4">
      <c r="A101" s="97" t="s">
        <v>4027</v>
      </c>
      <c r="B101" s="97" t="s">
        <v>221</v>
      </c>
      <c r="C101" s="98" t="s">
        <v>3</v>
      </c>
      <c r="D101" s="97" t="s">
        <v>2034</v>
      </c>
      <c r="E101" s="97" t="s">
        <v>222</v>
      </c>
      <c r="F101" s="98" t="s">
        <v>1913</v>
      </c>
      <c r="G101" s="98" t="s">
        <v>17</v>
      </c>
    </row>
    <row r="102" spans="1:7" ht="36.65" customHeight="1" x14ac:dyDescent="0.4">
      <c r="A102" s="97" t="s">
        <v>4028</v>
      </c>
      <c r="B102" s="97" t="s">
        <v>223</v>
      </c>
      <c r="C102" s="98" t="s">
        <v>3</v>
      </c>
      <c r="D102" s="97" t="s">
        <v>2035</v>
      </c>
      <c r="E102" s="97" t="s">
        <v>224</v>
      </c>
      <c r="F102" s="98" t="s">
        <v>1913</v>
      </c>
      <c r="G102" s="98" t="s">
        <v>17</v>
      </c>
    </row>
    <row r="103" spans="1:7" ht="36.65" customHeight="1" x14ac:dyDescent="0.4">
      <c r="A103" s="97" t="s">
        <v>4029</v>
      </c>
      <c r="B103" s="97" t="s">
        <v>225</v>
      </c>
      <c r="C103" s="98" t="s">
        <v>3</v>
      </c>
      <c r="D103" s="97" t="s">
        <v>2966</v>
      </c>
      <c r="E103" s="97" t="s">
        <v>226</v>
      </c>
      <c r="F103" s="98" t="s">
        <v>1914</v>
      </c>
      <c r="G103" s="98" t="s">
        <v>17</v>
      </c>
    </row>
    <row r="104" spans="1:7" ht="36.65" customHeight="1" x14ac:dyDescent="0.4">
      <c r="A104" s="97" t="s">
        <v>4030</v>
      </c>
      <c r="B104" s="97" t="s">
        <v>227</v>
      </c>
      <c r="C104" s="98" t="s">
        <v>3</v>
      </c>
      <c r="D104" s="97" t="s">
        <v>2036</v>
      </c>
      <c r="E104" s="97" t="s">
        <v>228</v>
      </c>
      <c r="F104" s="98" t="s">
        <v>1913</v>
      </c>
      <c r="G104" s="98" t="s">
        <v>17</v>
      </c>
    </row>
    <row r="105" spans="1:7" ht="36.65" customHeight="1" x14ac:dyDescent="0.4">
      <c r="A105" s="97" t="s">
        <v>4031</v>
      </c>
      <c r="B105" s="97" t="s">
        <v>229</v>
      </c>
      <c r="C105" s="98" t="s">
        <v>3</v>
      </c>
      <c r="D105" s="97" t="s">
        <v>2939</v>
      </c>
      <c r="E105" s="97" t="s">
        <v>230</v>
      </c>
      <c r="F105" s="98" t="s">
        <v>1913</v>
      </c>
      <c r="G105" s="98" t="s">
        <v>17</v>
      </c>
    </row>
    <row r="106" spans="1:7" ht="36.65" customHeight="1" x14ac:dyDescent="0.4">
      <c r="A106" s="97" t="s">
        <v>4032</v>
      </c>
      <c r="B106" s="97" t="s">
        <v>231</v>
      </c>
      <c r="C106" s="98" t="s">
        <v>3</v>
      </c>
      <c r="D106" s="97" t="s">
        <v>2940</v>
      </c>
      <c r="E106" s="97" t="s">
        <v>232</v>
      </c>
      <c r="F106" s="98" t="s">
        <v>1914</v>
      </c>
      <c r="G106" s="98" t="s">
        <v>17</v>
      </c>
    </row>
    <row r="107" spans="1:7" ht="36.65" customHeight="1" x14ac:dyDescent="0.4">
      <c r="A107" s="97" t="s">
        <v>4033</v>
      </c>
      <c r="B107" s="97" t="s">
        <v>233</v>
      </c>
      <c r="C107" s="98" t="s">
        <v>3</v>
      </c>
      <c r="D107" s="97" t="s">
        <v>2941</v>
      </c>
      <c r="E107" s="97" t="s">
        <v>234</v>
      </c>
      <c r="F107" s="98" t="s">
        <v>1914</v>
      </c>
      <c r="G107" s="98" t="s">
        <v>17</v>
      </c>
    </row>
    <row r="108" spans="1:7" ht="36.65" customHeight="1" x14ac:dyDescent="0.4">
      <c r="A108" s="97" t="s">
        <v>4034</v>
      </c>
      <c r="B108" s="97" t="s">
        <v>235</v>
      </c>
      <c r="C108" s="98" t="s">
        <v>3</v>
      </c>
      <c r="D108" s="97" t="s">
        <v>2942</v>
      </c>
      <c r="E108" s="97" t="s">
        <v>236</v>
      </c>
      <c r="F108" s="98" t="s">
        <v>1913</v>
      </c>
      <c r="G108" s="98" t="s">
        <v>17</v>
      </c>
    </row>
    <row r="109" spans="1:7" ht="36.65" customHeight="1" x14ac:dyDescent="0.4">
      <c r="A109" s="97" t="s">
        <v>4035</v>
      </c>
      <c r="B109" s="97" t="s">
        <v>237</v>
      </c>
      <c r="C109" s="98" t="s">
        <v>3</v>
      </c>
      <c r="D109" s="97" t="s">
        <v>2943</v>
      </c>
      <c r="E109" s="97" t="s">
        <v>238</v>
      </c>
      <c r="F109" s="98" t="s">
        <v>1913</v>
      </c>
      <c r="G109" s="98" t="s">
        <v>17</v>
      </c>
    </row>
    <row r="110" spans="1:7" ht="36.65" customHeight="1" x14ac:dyDescent="0.4">
      <c r="A110" s="97" t="s">
        <v>4036</v>
      </c>
      <c r="B110" s="97" t="s">
        <v>239</v>
      </c>
      <c r="C110" s="98" t="s">
        <v>3</v>
      </c>
      <c r="D110" s="97" t="s">
        <v>2944</v>
      </c>
      <c r="E110" s="97" t="s">
        <v>240</v>
      </c>
      <c r="F110" s="98" t="s">
        <v>1913</v>
      </c>
      <c r="G110" s="98" t="s">
        <v>17</v>
      </c>
    </row>
    <row r="111" spans="1:7" ht="36.65" customHeight="1" x14ac:dyDescent="0.4">
      <c r="A111" s="97" t="s">
        <v>4037</v>
      </c>
      <c r="B111" s="97" t="s">
        <v>241</v>
      </c>
      <c r="C111" s="98" t="s">
        <v>3</v>
      </c>
      <c r="D111" s="97" t="s">
        <v>2945</v>
      </c>
      <c r="E111" s="97" t="s">
        <v>242</v>
      </c>
      <c r="F111" s="98" t="s">
        <v>1913</v>
      </c>
      <c r="G111" s="98" t="s">
        <v>17</v>
      </c>
    </row>
    <row r="112" spans="1:7" ht="36.65" customHeight="1" x14ac:dyDescent="0.4">
      <c r="A112" s="97" t="s">
        <v>4038</v>
      </c>
      <c r="B112" s="97" t="s">
        <v>243</v>
      </c>
      <c r="C112" s="98" t="s">
        <v>3</v>
      </c>
      <c r="D112" s="97" t="s">
        <v>2967</v>
      </c>
      <c r="E112" s="97" t="s">
        <v>244</v>
      </c>
      <c r="F112" s="98" t="s">
        <v>1913</v>
      </c>
      <c r="G112" s="98" t="s">
        <v>17</v>
      </c>
    </row>
    <row r="113" spans="1:7" ht="36.65" customHeight="1" x14ac:dyDescent="0.4">
      <c r="A113" s="97" t="s">
        <v>4039</v>
      </c>
      <c r="B113" s="97" t="s">
        <v>245</v>
      </c>
      <c r="C113" s="98" t="s">
        <v>3</v>
      </c>
      <c r="D113" s="97" t="s">
        <v>2968</v>
      </c>
      <c r="E113" s="97" t="s">
        <v>246</v>
      </c>
      <c r="F113" s="98" t="s">
        <v>1913</v>
      </c>
      <c r="G113" s="98" t="s">
        <v>17</v>
      </c>
    </row>
    <row r="114" spans="1:7" ht="36.65" customHeight="1" x14ac:dyDescent="0.4">
      <c r="A114" s="97" t="s">
        <v>4040</v>
      </c>
      <c r="B114" s="97" t="s">
        <v>247</v>
      </c>
      <c r="C114" s="98" t="s">
        <v>3</v>
      </c>
      <c r="D114" s="97" t="s">
        <v>7225</v>
      </c>
      <c r="E114" s="97" t="s">
        <v>248</v>
      </c>
      <c r="F114" s="98" t="s">
        <v>1914</v>
      </c>
      <c r="G114" s="98" t="s">
        <v>17</v>
      </c>
    </row>
    <row r="115" spans="1:7" ht="36.65" customHeight="1" x14ac:dyDescent="0.4">
      <c r="A115" s="97" t="s">
        <v>4041</v>
      </c>
      <c r="B115" s="97" t="s">
        <v>249</v>
      </c>
      <c r="C115" s="98" t="s">
        <v>3</v>
      </c>
      <c r="D115" s="97" t="s">
        <v>2969</v>
      </c>
      <c r="E115" s="97" t="s">
        <v>250</v>
      </c>
      <c r="F115" s="98" t="s">
        <v>1913</v>
      </c>
      <c r="G115" s="98" t="s">
        <v>17</v>
      </c>
    </row>
    <row r="116" spans="1:7" ht="36.65" customHeight="1" x14ac:dyDescent="0.4">
      <c r="A116" s="97" t="s">
        <v>4042</v>
      </c>
      <c r="B116" s="97" t="s">
        <v>251</v>
      </c>
      <c r="C116" s="98" t="s">
        <v>3</v>
      </c>
      <c r="D116" s="97" t="s">
        <v>2970</v>
      </c>
      <c r="E116" s="97" t="s">
        <v>252</v>
      </c>
      <c r="F116" s="98" t="s">
        <v>1913</v>
      </c>
      <c r="G116" s="98" t="s">
        <v>17</v>
      </c>
    </row>
    <row r="117" spans="1:7" ht="36.65" customHeight="1" x14ac:dyDescent="0.4">
      <c r="A117" s="97" t="s">
        <v>4043</v>
      </c>
      <c r="B117" s="97" t="s">
        <v>253</v>
      </c>
      <c r="C117" s="98" t="s">
        <v>3</v>
      </c>
      <c r="D117" s="97" t="s">
        <v>2971</v>
      </c>
      <c r="E117" s="97" t="s">
        <v>254</v>
      </c>
      <c r="F117" s="98" t="s">
        <v>1913</v>
      </c>
      <c r="G117" s="98" t="s">
        <v>17</v>
      </c>
    </row>
    <row r="118" spans="1:7" ht="36.65" customHeight="1" x14ac:dyDescent="0.4">
      <c r="A118" s="97" t="s">
        <v>4044</v>
      </c>
      <c r="B118" s="97" t="s">
        <v>255</v>
      </c>
      <c r="C118" s="98" t="s">
        <v>3</v>
      </c>
      <c r="D118" s="97" t="s">
        <v>2972</v>
      </c>
      <c r="E118" s="97" t="s">
        <v>256</v>
      </c>
      <c r="F118" s="98" t="s">
        <v>1913</v>
      </c>
      <c r="G118" s="98" t="s">
        <v>17</v>
      </c>
    </row>
    <row r="119" spans="1:7" ht="36.65" customHeight="1" x14ac:dyDescent="0.4">
      <c r="A119" s="97" t="s">
        <v>4045</v>
      </c>
      <c r="B119" s="97" t="s">
        <v>257</v>
      </c>
      <c r="C119" s="98" t="s">
        <v>3</v>
      </c>
      <c r="D119" s="97" t="s">
        <v>2973</v>
      </c>
      <c r="E119" s="97" t="s">
        <v>258</v>
      </c>
      <c r="F119" s="98" t="s">
        <v>1913</v>
      </c>
      <c r="G119" s="98" t="s">
        <v>17</v>
      </c>
    </row>
    <row r="120" spans="1:7" ht="36.65" customHeight="1" x14ac:dyDescent="0.4">
      <c r="A120" s="97" t="s">
        <v>4046</v>
      </c>
      <c r="B120" s="97" t="s">
        <v>259</v>
      </c>
      <c r="C120" s="98" t="s">
        <v>3</v>
      </c>
      <c r="D120" s="97" t="s">
        <v>2037</v>
      </c>
      <c r="E120" s="97" t="s">
        <v>260</v>
      </c>
      <c r="F120" s="98" t="s">
        <v>1913</v>
      </c>
      <c r="G120" s="98" t="s">
        <v>17</v>
      </c>
    </row>
    <row r="121" spans="1:7" ht="36.65" customHeight="1" x14ac:dyDescent="0.4">
      <c r="A121" s="97" t="s">
        <v>4047</v>
      </c>
      <c r="B121" s="97" t="s">
        <v>261</v>
      </c>
      <c r="C121" s="98" t="s">
        <v>3</v>
      </c>
      <c r="D121" s="97" t="s">
        <v>4048</v>
      </c>
      <c r="E121" s="97" t="s">
        <v>262</v>
      </c>
      <c r="F121" s="98" t="s">
        <v>1913</v>
      </c>
      <c r="G121" s="98" t="s">
        <v>17</v>
      </c>
    </row>
    <row r="122" spans="1:7" ht="36.65" customHeight="1" x14ac:dyDescent="0.4">
      <c r="A122" s="97" t="s">
        <v>4049</v>
      </c>
      <c r="B122" s="97" t="s">
        <v>263</v>
      </c>
      <c r="C122" s="98" t="s">
        <v>3</v>
      </c>
      <c r="D122" s="97" t="s">
        <v>5300</v>
      </c>
      <c r="E122" s="97" t="s">
        <v>264</v>
      </c>
      <c r="F122" s="98" t="s">
        <v>1913</v>
      </c>
      <c r="G122" s="98" t="s">
        <v>17</v>
      </c>
    </row>
    <row r="123" spans="1:7" ht="36.65" customHeight="1" x14ac:dyDescent="0.4">
      <c r="A123" s="97" t="s">
        <v>4050</v>
      </c>
      <c r="B123" s="97" t="s">
        <v>265</v>
      </c>
      <c r="C123" s="98" t="s">
        <v>3</v>
      </c>
      <c r="D123" s="97" t="s">
        <v>5301</v>
      </c>
      <c r="E123" s="97" t="s">
        <v>266</v>
      </c>
      <c r="F123" s="98" t="s">
        <v>1913</v>
      </c>
      <c r="G123" s="98" t="s">
        <v>17</v>
      </c>
    </row>
    <row r="124" spans="1:7" ht="36.65" customHeight="1" x14ac:dyDescent="0.4">
      <c r="A124" s="97" t="s">
        <v>4051</v>
      </c>
      <c r="B124" s="97" t="s">
        <v>267</v>
      </c>
      <c r="C124" s="98" t="s">
        <v>3</v>
      </c>
      <c r="D124" s="97" t="s">
        <v>5302</v>
      </c>
      <c r="E124" s="97" t="s">
        <v>268</v>
      </c>
      <c r="F124" s="98" t="s">
        <v>1913</v>
      </c>
      <c r="G124" s="98" t="s">
        <v>17</v>
      </c>
    </row>
    <row r="125" spans="1:7" ht="36.65" customHeight="1" x14ac:dyDescent="0.4">
      <c r="A125" s="97" t="s">
        <v>4052</v>
      </c>
      <c r="B125" s="97" t="s">
        <v>269</v>
      </c>
      <c r="C125" s="98" t="s">
        <v>3</v>
      </c>
      <c r="D125" s="97" t="s">
        <v>5276</v>
      </c>
      <c r="E125" s="97" t="s">
        <v>270</v>
      </c>
      <c r="F125" s="98" t="s">
        <v>1913</v>
      </c>
      <c r="G125" s="98" t="s">
        <v>17</v>
      </c>
    </row>
    <row r="126" spans="1:7" ht="36.65" customHeight="1" x14ac:dyDescent="0.4">
      <c r="A126" s="97" t="s">
        <v>4053</v>
      </c>
      <c r="B126" s="97" t="s">
        <v>271</v>
      </c>
      <c r="C126" s="98" t="s">
        <v>3</v>
      </c>
      <c r="D126" s="97" t="s">
        <v>5429</v>
      </c>
      <c r="E126" s="97" t="s">
        <v>272</v>
      </c>
      <c r="F126" s="98" t="s">
        <v>1913</v>
      </c>
      <c r="G126" s="98" t="s">
        <v>17</v>
      </c>
    </row>
    <row r="127" spans="1:7" ht="36.65" customHeight="1" x14ac:dyDescent="0.4">
      <c r="A127" s="97" t="s">
        <v>4054</v>
      </c>
      <c r="B127" s="97" t="s">
        <v>273</v>
      </c>
      <c r="C127" s="98" t="s">
        <v>3</v>
      </c>
      <c r="D127" s="97" t="s">
        <v>1574</v>
      </c>
      <c r="E127" s="97" t="s">
        <v>274</v>
      </c>
      <c r="F127" s="98" t="s">
        <v>14</v>
      </c>
      <c r="G127" s="98" t="s">
        <v>16</v>
      </c>
    </row>
    <row r="128" spans="1:7" ht="36.65" customHeight="1" x14ac:dyDescent="0.4">
      <c r="A128" s="97" t="s">
        <v>4055</v>
      </c>
      <c r="B128" s="97" t="s">
        <v>275</v>
      </c>
      <c r="C128" s="98" t="s">
        <v>3</v>
      </c>
      <c r="D128" s="97" t="s">
        <v>1575</v>
      </c>
      <c r="E128" s="97" t="s">
        <v>276</v>
      </c>
      <c r="F128" s="98" t="s">
        <v>14</v>
      </c>
      <c r="G128" s="98" t="s">
        <v>16</v>
      </c>
    </row>
    <row r="129" spans="1:7" ht="36.65" customHeight="1" x14ac:dyDescent="0.4">
      <c r="A129" s="97" t="s">
        <v>4056</v>
      </c>
      <c r="B129" s="97" t="s">
        <v>277</v>
      </c>
      <c r="C129" s="98" t="s">
        <v>3</v>
      </c>
      <c r="D129" s="97" t="s">
        <v>5277</v>
      </c>
      <c r="E129" s="97" t="s">
        <v>278</v>
      </c>
      <c r="F129" s="98" t="s">
        <v>14</v>
      </c>
      <c r="G129" s="98" t="s">
        <v>16</v>
      </c>
    </row>
    <row r="130" spans="1:7" ht="36.65" customHeight="1" x14ac:dyDescent="0.4">
      <c r="A130" s="97" t="s">
        <v>4057</v>
      </c>
      <c r="B130" s="97" t="s">
        <v>279</v>
      </c>
      <c r="C130" s="98" t="s">
        <v>3</v>
      </c>
      <c r="D130" s="97" t="s">
        <v>1576</v>
      </c>
      <c r="E130" s="97" t="s">
        <v>280</v>
      </c>
      <c r="F130" s="98" t="s">
        <v>14</v>
      </c>
      <c r="G130" s="98" t="s">
        <v>16</v>
      </c>
    </row>
    <row r="131" spans="1:7" ht="36.65" customHeight="1" x14ac:dyDescent="0.4">
      <c r="A131" s="97" t="s">
        <v>4058</v>
      </c>
      <c r="B131" s="97" t="s">
        <v>281</v>
      </c>
      <c r="C131" s="98" t="s">
        <v>3</v>
      </c>
      <c r="D131" s="97" t="s">
        <v>5430</v>
      </c>
      <c r="E131" s="97" t="s">
        <v>282</v>
      </c>
      <c r="F131" s="98" t="s">
        <v>1913</v>
      </c>
      <c r="G131" s="98" t="s">
        <v>17</v>
      </c>
    </row>
    <row r="132" spans="1:7" ht="36.65" customHeight="1" x14ac:dyDescent="0.4">
      <c r="A132" s="97" t="s">
        <v>4059</v>
      </c>
      <c r="B132" s="97" t="s">
        <v>283</v>
      </c>
      <c r="C132" s="98" t="s">
        <v>3</v>
      </c>
      <c r="D132" s="97" t="s">
        <v>5431</v>
      </c>
      <c r="E132" s="97" t="s">
        <v>284</v>
      </c>
      <c r="F132" s="98" t="s">
        <v>1913</v>
      </c>
      <c r="G132" s="98" t="s">
        <v>17</v>
      </c>
    </row>
    <row r="133" spans="1:7" ht="36.65" customHeight="1" x14ac:dyDescent="0.4">
      <c r="A133" s="97" t="s">
        <v>4060</v>
      </c>
      <c r="B133" s="97" t="s">
        <v>285</v>
      </c>
      <c r="C133" s="98" t="s">
        <v>3</v>
      </c>
      <c r="D133" s="97" t="s">
        <v>5278</v>
      </c>
      <c r="E133" s="97" t="s">
        <v>286</v>
      </c>
      <c r="F133" s="98" t="s">
        <v>1913</v>
      </c>
      <c r="G133" s="98" t="s">
        <v>17</v>
      </c>
    </row>
    <row r="134" spans="1:7" ht="36.65" customHeight="1" x14ac:dyDescent="0.4">
      <c r="A134" s="97" t="s">
        <v>4061</v>
      </c>
      <c r="B134" s="97" t="s">
        <v>287</v>
      </c>
      <c r="C134" s="98" t="s">
        <v>3</v>
      </c>
      <c r="D134" s="97" t="s">
        <v>5393</v>
      </c>
      <c r="E134" s="97" t="s">
        <v>288</v>
      </c>
      <c r="F134" s="98" t="s">
        <v>1913</v>
      </c>
      <c r="G134" s="98" t="s">
        <v>17</v>
      </c>
    </row>
    <row r="135" spans="1:7" ht="36.65" customHeight="1" x14ac:dyDescent="0.4">
      <c r="A135" s="97" t="s">
        <v>4062</v>
      </c>
      <c r="B135" s="97" t="s">
        <v>289</v>
      </c>
      <c r="C135" s="98" t="s">
        <v>3</v>
      </c>
      <c r="D135" s="97" t="s">
        <v>5303</v>
      </c>
      <c r="E135" s="97" t="s">
        <v>290</v>
      </c>
      <c r="F135" s="98" t="s">
        <v>1913</v>
      </c>
      <c r="G135" s="98" t="s">
        <v>17</v>
      </c>
    </row>
    <row r="136" spans="1:7" ht="36.65" customHeight="1" x14ac:dyDescent="0.4">
      <c r="A136" s="97" t="s">
        <v>4063</v>
      </c>
      <c r="B136" s="97" t="s">
        <v>291</v>
      </c>
      <c r="C136" s="98" t="s">
        <v>3</v>
      </c>
      <c r="D136" s="97" t="s">
        <v>5279</v>
      </c>
      <c r="E136" s="97" t="s">
        <v>292</v>
      </c>
      <c r="F136" s="98" t="s">
        <v>1913</v>
      </c>
      <c r="G136" s="98" t="s">
        <v>17</v>
      </c>
    </row>
    <row r="137" spans="1:7" ht="36.65" customHeight="1" x14ac:dyDescent="0.4">
      <c r="A137" s="97" t="s">
        <v>4064</v>
      </c>
      <c r="B137" s="97" t="s">
        <v>293</v>
      </c>
      <c r="C137" s="98" t="s">
        <v>3</v>
      </c>
      <c r="D137" s="97" t="s">
        <v>5304</v>
      </c>
      <c r="E137" s="97" t="s">
        <v>294</v>
      </c>
      <c r="F137" s="98" t="s">
        <v>1913</v>
      </c>
      <c r="G137" s="98" t="s">
        <v>17</v>
      </c>
    </row>
    <row r="138" spans="1:7" ht="36.65" customHeight="1" x14ac:dyDescent="0.4">
      <c r="A138" s="97" t="s">
        <v>4065</v>
      </c>
      <c r="B138" s="97" t="s">
        <v>295</v>
      </c>
      <c r="C138" s="98" t="s">
        <v>3</v>
      </c>
      <c r="D138" s="97" t="s">
        <v>5305</v>
      </c>
      <c r="E138" s="97" t="s">
        <v>296</v>
      </c>
      <c r="F138" s="98" t="s">
        <v>1913</v>
      </c>
      <c r="G138" s="98" t="s">
        <v>17</v>
      </c>
    </row>
    <row r="139" spans="1:7" ht="36.65" customHeight="1" x14ac:dyDescent="0.4">
      <c r="A139" s="97" t="s">
        <v>4066</v>
      </c>
      <c r="B139" s="97" t="s">
        <v>297</v>
      </c>
      <c r="C139" s="98" t="s">
        <v>3</v>
      </c>
      <c r="D139" s="97" t="s">
        <v>5306</v>
      </c>
      <c r="E139" s="97" t="s">
        <v>298</v>
      </c>
      <c r="F139" s="98" t="s">
        <v>1913</v>
      </c>
      <c r="G139" s="98" t="s">
        <v>17</v>
      </c>
    </row>
    <row r="140" spans="1:7" ht="36.65" customHeight="1" x14ac:dyDescent="0.4">
      <c r="A140" s="97" t="s">
        <v>4067</v>
      </c>
      <c r="B140" s="97" t="s">
        <v>299</v>
      </c>
      <c r="C140" s="98" t="s">
        <v>3</v>
      </c>
      <c r="D140" s="97" t="s">
        <v>5307</v>
      </c>
      <c r="E140" s="97" t="s">
        <v>300</v>
      </c>
      <c r="F140" s="98" t="s">
        <v>1913</v>
      </c>
      <c r="G140" s="98" t="s">
        <v>17</v>
      </c>
    </row>
    <row r="141" spans="1:7" ht="36.65" customHeight="1" x14ac:dyDescent="0.4">
      <c r="A141" s="97" t="s">
        <v>4068</v>
      </c>
      <c r="B141" s="97" t="s">
        <v>301</v>
      </c>
      <c r="C141" s="98" t="s">
        <v>3</v>
      </c>
      <c r="D141" s="97" t="s">
        <v>5308</v>
      </c>
      <c r="E141" s="97" t="s">
        <v>302</v>
      </c>
      <c r="F141" s="98" t="s">
        <v>1913</v>
      </c>
      <c r="G141" s="98" t="s">
        <v>17</v>
      </c>
    </row>
    <row r="142" spans="1:7" ht="36.65" customHeight="1" x14ac:dyDescent="0.4">
      <c r="A142" s="97" t="s">
        <v>4069</v>
      </c>
      <c r="B142" s="97" t="s">
        <v>303</v>
      </c>
      <c r="C142" s="98" t="s">
        <v>3</v>
      </c>
      <c r="D142" s="97" t="s">
        <v>1577</v>
      </c>
      <c r="E142" s="97" t="s">
        <v>304</v>
      </c>
      <c r="F142" s="98" t="s">
        <v>14</v>
      </c>
      <c r="G142" s="98" t="s">
        <v>16</v>
      </c>
    </row>
    <row r="143" spans="1:7" ht="36.65" customHeight="1" x14ac:dyDescent="0.4">
      <c r="A143" s="97" t="s">
        <v>4070</v>
      </c>
      <c r="B143" s="97" t="s">
        <v>305</v>
      </c>
      <c r="C143" s="98" t="s">
        <v>3</v>
      </c>
      <c r="D143" s="97" t="s">
        <v>1578</v>
      </c>
      <c r="E143" s="97" t="s">
        <v>306</v>
      </c>
      <c r="F143" s="98" t="s">
        <v>14</v>
      </c>
      <c r="G143" s="98" t="s">
        <v>16</v>
      </c>
    </row>
    <row r="144" spans="1:7" ht="36.65" customHeight="1" x14ac:dyDescent="0.4">
      <c r="A144" s="97" t="s">
        <v>4071</v>
      </c>
      <c r="B144" s="97" t="s">
        <v>307</v>
      </c>
      <c r="C144" s="98" t="s">
        <v>3</v>
      </c>
      <c r="D144" s="97" t="s">
        <v>5280</v>
      </c>
      <c r="E144" s="97" t="s">
        <v>308</v>
      </c>
      <c r="F144" s="98" t="s">
        <v>14</v>
      </c>
      <c r="G144" s="98" t="s">
        <v>16</v>
      </c>
    </row>
    <row r="145" spans="1:7" ht="36.65" customHeight="1" x14ac:dyDescent="0.4">
      <c r="A145" s="97" t="s">
        <v>4072</v>
      </c>
      <c r="B145" s="97" t="s">
        <v>309</v>
      </c>
      <c r="C145" s="98" t="s">
        <v>3</v>
      </c>
      <c r="D145" s="97" t="s">
        <v>1579</v>
      </c>
      <c r="E145" s="97" t="s">
        <v>310</v>
      </c>
      <c r="F145" s="98" t="s">
        <v>14</v>
      </c>
      <c r="G145" s="98" t="s">
        <v>16</v>
      </c>
    </row>
    <row r="146" spans="1:7" ht="36.65" customHeight="1" x14ac:dyDescent="0.4">
      <c r="A146" s="97" t="s">
        <v>4073</v>
      </c>
      <c r="B146" s="97" t="s">
        <v>311</v>
      </c>
      <c r="C146" s="98" t="s">
        <v>3</v>
      </c>
      <c r="D146" s="97" t="s">
        <v>5309</v>
      </c>
      <c r="E146" s="97" t="s">
        <v>312</v>
      </c>
      <c r="F146" s="98" t="s">
        <v>1913</v>
      </c>
      <c r="G146" s="98" t="s">
        <v>17</v>
      </c>
    </row>
    <row r="147" spans="1:7" ht="36.65" customHeight="1" x14ac:dyDescent="0.4">
      <c r="A147" s="97" t="s">
        <v>4074</v>
      </c>
      <c r="B147" s="97" t="s">
        <v>313</v>
      </c>
      <c r="C147" s="98" t="s">
        <v>3</v>
      </c>
      <c r="D147" s="97" t="s">
        <v>5310</v>
      </c>
      <c r="E147" s="97" t="s">
        <v>314</v>
      </c>
      <c r="F147" s="98" t="s">
        <v>1913</v>
      </c>
      <c r="G147" s="98" t="s">
        <v>17</v>
      </c>
    </row>
    <row r="148" spans="1:7" ht="36.65" customHeight="1" x14ac:dyDescent="0.4">
      <c r="A148" s="97" t="s">
        <v>4075</v>
      </c>
      <c r="B148" s="97" t="s">
        <v>315</v>
      </c>
      <c r="C148" s="98" t="s">
        <v>3</v>
      </c>
      <c r="D148" s="97" t="s">
        <v>5281</v>
      </c>
      <c r="E148" s="97" t="s">
        <v>316</v>
      </c>
      <c r="F148" s="98" t="s">
        <v>1913</v>
      </c>
      <c r="G148" s="98" t="s">
        <v>17</v>
      </c>
    </row>
    <row r="149" spans="1:7" ht="36.65" customHeight="1" x14ac:dyDescent="0.4">
      <c r="A149" s="97" t="s">
        <v>4076</v>
      </c>
      <c r="B149" s="97" t="s">
        <v>317</v>
      </c>
      <c r="C149" s="98" t="s">
        <v>3</v>
      </c>
      <c r="D149" s="97" t="s">
        <v>5311</v>
      </c>
      <c r="E149" s="97" t="s">
        <v>318</v>
      </c>
      <c r="F149" s="98" t="s">
        <v>1913</v>
      </c>
      <c r="G149" s="98" t="s">
        <v>17</v>
      </c>
    </row>
    <row r="150" spans="1:7" ht="36.65" customHeight="1" x14ac:dyDescent="0.4">
      <c r="A150" s="97" t="s">
        <v>4077</v>
      </c>
      <c r="B150" s="97" t="s">
        <v>319</v>
      </c>
      <c r="C150" s="98" t="s">
        <v>3</v>
      </c>
      <c r="D150" s="97" t="s">
        <v>1580</v>
      </c>
      <c r="E150" s="97" t="s">
        <v>320</v>
      </c>
      <c r="F150" s="98" t="s">
        <v>5</v>
      </c>
      <c r="G150" s="98" t="s">
        <v>16</v>
      </c>
    </row>
    <row r="151" spans="1:7" ht="36.65" customHeight="1" x14ac:dyDescent="0.4">
      <c r="A151" s="97" t="s">
        <v>4078</v>
      </c>
      <c r="B151" s="97" t="s">
        <v>321</v>
      </c>
      <c r="C151" s="98" t="s">
        <v>6</v>
      </c>
      <c r="D151" s="97" t="s">
        <v>1581</v>
      </c>
      <c r="E151" s="97" t="s">
        <v>322</v>
      </c>
      <c r="F151" s="98" t="s">
        <v>1913</v>
      </c>
      <c r="G151" s="98" t="s">
        <v>16</v>
      </c>
    </row>
    <row r="152" spans="1:7" ht="36.65" customHeight="1" x14ac:dyDescent="0.4">
      <c r="A152" s="97" t="s">
        <v>4079</v>
      </c>
      <c r="B152" s="97" t="s">
        <v>323</v>
      </c>
      <c r="C152" s="98" t="s">
        <v>6</v>
      </c>
      <c r="D152" s="97" t="s">
        <v>1582</v>
      </c>
      <c r="E152" s="97" t="s">
        <v>324</v>
      </c>
      <c r="F152" s="98" t="s">
        <v>1914</v>
      </c>
      <c r="G152" s="98" t="s">
        <v>16</v>
      </c>
    </row>
    <row r="153" spans="1:7" ht="36.65" customHeight="1" x14ac:dyDescent="0.4">
      <c r="A153" s="97" t="s">
        <v>4080</v>
      </c>
      <c r="B153" s="97" t="s">
        <v>325</v>
      </c>
      <c r="C153" s="98" t="s">
        <v>6</v>
      </c>
      <c r="D153" s="97" t="s">
        <v>1583</v>
      </c>
      <c r="E153" s="97" t="s">
        <v>326</v>
      </c>
      <c r="F153" s="98" t="s">
        <v>1914</v>
      </c>
      <c r="G153" s="98" t="s">
        <v>16</v>
      </c>
    </row>
    <row r="154" spans="1:7" ht="36.65" customHeight="1" x14ac:dyDescent="0.4">
      <c r="A154" s="97" t="s">
        <v>4081</v>
      </c>
      <c r="B154" s="97" t="s">
        <v>327</v>
      </c>
      <c r="C154" s="98" t="s">
        <v>6</v>
      </c>
      <c r="D154" s="97" t="s">
        <v>1584</v>
      </c>
      <c r="E154" s="97" t="s">
        <v>328</v>
      </c>
      <c r="F154" s="98" t="s">
        <v>1914</v>
      </c>
      <c r="G154" s="98" t="s">
        <v>16</v>
      </c>
    </row>
    <row r="155" spans="1:7" ht="36.65" customHeight="1" x14ac:dyDescent="0.4">
      <c r="A155" s="97" t="s">
        <v>4082</v>
      </c>
      <c r="B155" s="97" t="s">
        <v>329</v>
      </c>
      <c r="C155" s="98" t="s">
        <v>3</v>
      </c>
      <c r="D155" s="97" t="s">
        <v>1838</v>
      </c>
      <c r="E155" s="97" t="s">
        <v>330</v>
      </c>
      <c r="F155" s="98" t="s">
        <v>1913</v>
      </c>
      <c r="G155" s="98" t="s">
        <v>17</v>
      </c>
    </row>
    <row r="156" spans="1:7" ht="36.65" customHeight="1" x14ac:dyDescent="0.4">
      <c r="A156" s="97" t="s">
        <v>4083</v>
      </c>
      <c r="B156" s="97" t="s">
        <v>331</v>
      </c>
      <c r="C156" s="98" t="s">
        <v>3</v>
      </c>
      <c r="D156" s="97" t="s">
        <v>1839</v>
      </c>
      <c r="E156" s="97" t="s">
        <v>332</v>
      </c>
      <c r="F156" s="98" t="s">
        <v>1913</v>
      </c>
      <c r="G156" s="98" t="s">
        <v>17</v>
      </c>
    </row>
    <row r="157" spans="1:7" ht="36.65" customHeight="1" x14ac:dyDescent="0.4">
      <c r="A157" s="97" t="s">
        <v>4084</v>
      </c>
      <c r="B157" s="97" t="s">
        <v>333</v>
      </c>
      <c r="C157" s="98" t="s">
        <v>3</v>
      </c>
      <c r="D157" s="97" t="s">
        <v>1840</v>
      </c>
      <c r="E157" s="97" t="s">
        <v>334</v>
      </c>
      <c r="F157" s="98" t="s">
        <v>1913</v>
      </c>
      <c r="G157" s="98" t="s">
        <v>17</v>
      </c>
    </row>
    <row r="158" spans="1:7" ht="36.65" customHeight="1" x14ac:dyDescent="0.4">
      <c r="A158" s="146" t="s">
        <v>4085</v>
      </c>
      <c r="B158" s="146" t="s">
        <v>335</v>
      </c>
      <c r="C158" s="148" t="s">
        <v>6</v>
      </c>
      <c r="D158" s="97" t="s">
        <v>1585</v>
      </c>
      <c r="E158" s="97" t="s">
        <v>336</v>
      </c>
      <c r="F158" s="98" t="s">
        <v>1914</v>
      </c>
      <c r="G158" s="98" t="s">
        <v>16</v>
      </c>
    </row>
    <row r="159" spans="1:7" ht="36.65" customHeight="1" x14ac:dyDescent="0.4">
      <c r="A159" s="147"/>
      <c r="B159" s="147"/>
      <c r="C159" s="149"/>
      <c r="D159" s="97" t="s">
        <v>1586</v>
      </c>
      <c r="E159" s="97" t="s">
        <v>337</v>
      </c>
      <c r="F159" s="98" t="s">
        <v>1914</v>
      </c>
      <c r="G159" s="98" t="s">
        <v>16</v>
      </c>
    </row>
    <row r="160" spans="1:7" ht="36.65" customHeight="1" x14ac:dyDescent="0.4">
      <c r="A160" s="97" t="s">
        <v>4086</v>
      </c>
      <c r="B160" s="97" t="s">
        <v>338</v>
      </c>
      <c r="C160" s="98" t="s">
        <v>6</v>
      </c>
      <c r="D160" s="97" t="s">
        <v>1587</v>
      </c>
      <c r="E160" s="97" t="s">
        <v>339</v>
      </c>
      <c r="F160" s="98" t="s">
        <v>1914</v>
      </c>
      <c r="G160" s="98" t="s">
        <v>16</v>
      </c>
    </row>
    <row r="161" spans="1:7" ht="36.65" customHeight="1" x14ac:dyDescent="0.4">
      <c r="A161" s="97" t="s">
        <v>4087</v>
      </c>
      <c r="B161" s="97" t="s">
        <v>340</v>
      </c>
      <c r="C161" s="98" t="s">
        <v>3</v>
      </c>
      <c r="D161" s="97" t="s">
        <v>1841</v>
      </c>
      <c r="E161" s="97" t="s">
        <v>341</v>
      </c>
      <c r="F161" s="98" t="s">
        <v>1913</v>
      </c>
      <c r="G161" s="98" t="s">
        <v>17</v>
      </c>
    </row>
    <row r="162" spans="1:7" ht="36.65" customHeight="1" x14ac:dyDescent="0.4">
      <c r="A162" s="97" t="s">
        <v>4088</v>
      </c>
      <c r="B162" s="97" t="s">
        <v>342</v>
      </c>
      <c r="C162" s="98" t="s">
        <v>3</v>
      </c>
      <c r="D162" s="97" t="s">
        <v>1842</v>
      </c>
      <c r="E162" s="97" t="s">
        <v>343</v>
      </c>
      <c r="F162" s="98" t="s">
        <v>1913</v>
      </c>
      <c r="G162" s="98" t="s">
        <v>17</v>
      </c>
    </row>
    <row r="163" spans="1:7" ht="36.65" customHeight="1" x14ac:dyDescent="0.4">
      <c r="A163" s="97" t="s">
        <v>4089</v>
      </c>
      <c r="B163" s="97" t="s">
        <v>344</v>
      </c>
      <c r="C163" s="98" t="s">
        <v>6</v>
      </c>
      <c r="D163" s="97" t="s">
        <v>1588</v>
      </c>
      <c r="E163" s="97" t="s">
        <v>345</v>
      </c>
      <c r="F163" s="98" t="s">
        <v>1913</v>
      </c>
      <c r="G163" s="98" t="s">
        <v>16</v>
      </c>
    </row>
    <row r="164" spans="1:7" ht="36.65" customHeight="1" x14ac:dyDescent="0.4">
      <c r="A164" s="97" t="s">
        <v>4090</v>
      </c>
      <c r="B164" s="97" t="s">
        <v>346</v>
      </c>
      <c r="C164" s="98" t="s">
        <v>6</v>
      </c>
      <c r="D164" s="97" t="s">
        <v>1589</v>
      </c>
      <c r="E164" s="97" t="s">
        <v>347</v>
      </c>
      <c r="F164" s="98" t="s">
        <v>1913</v>
      </c>
      <c r="G164" s="98" t="s">
        <v>16</v>
      </c>
    </row>
    <row r="165" spans="1:7" ht="36.65" customHeight="1" x14ac:dyDescent="0.4">
      <c r="A165" s="97" t="s">
        <v>4091</v>
      </c>
      <c r="B165" s="97" t="s">
        <v>348</v>
      </c>
      <c r="C165" s="98" t="s">
        <v>3</v>
      </c>
      <c r="D165" s="97" t="s">
        <v>1590</v>
      </c>
      <c r="E165" s="97" t="s">
        <v>349</v>
      </c>
      <c r="F165" s="98" t="s">
        <v>5</v>
      </c>
      <c r="G165" s="98" t="s">
        <v>16</v>
      </c>
    </row>
    <row r="166" spans="1:7" ht="36.65" customHeight="1" x14ac:dyDescent="0.4">
      <c r="A166" s="97" t="s">
        <v>4092</v>
      </c>
      <c r="B166" s="97" t="s">
        <v>350</v>
      </c>
      <c r="C166" s="98" t="s">
        <v>3</v>
      </c>
      <c r="D166" s="97" t="s">
        <v>1843</v>
      </c>
      <c r="E166" s="97" t="s">
        <v>351</v>
      </c>
      <c r="F166" s="98" t="s">
        <v>1875</v>
      </c>
      <c r="G166" s="98" t="s">
        <v>17</v>
      </c>
    </row>
    <row r="167" spans="1:7" ht="36.65" customHeight="1" x14ac:dyDescent="0.4">
      <c r="A167" s="97" t="s">
        <v>4093</v>
      </c>
      <c r="B167" s="97" t="s">
        <v>352</v>
      </c>
      <c r="C167" s="98" t="s">
        <v>6</v>
      </c>
      <c r="D167" s="97" t="s">
        <v>1591</v>
      </c>
      <c r="E167" s="97" t="s">
        <v>353</v>
      </c>
      <c r="F167" s="98" t="s">
        <v>1913</v>
      </c>
      <c r="G167" s="98" t="s">
        <v>16</v>
      </c>
    </row>
    <row r="168" spans="1:7" ht="36.65" customHeight="1" x14ac:dyDescent="0.4">
      <c r="A168" s="97" t="s">
        <v>4094</v>
      </c>
      <c r="B168" s="97" t="s">
        <v>354</v>
      </c>
      <c r="C168" s="98" t="s">
        <v>6</v>
      </c>
      <c r="D168" s="97" t="s">
        <v>1592</v>
      </c>
      <c r="E168" s="97" t="s">
        <v>355</v>
      </c>
      <c r="F168" s="98" t="s">
        <v>1914</v>
      </c>
      <c r="G168" s="98" t="s">
        <v>16</v>
      </c>
    </row>
    <row r="169" spans="1:7" ht="36.65" customHeight="1" x14ac:dyDescent="0.4">
      <c r="A169" s="97" t="s">
        <v>4095</v>
      </c>
      <c r="B169" s="97" t="s">
        <v>356</v>
      </c>
      <c r="C169" s="98" t="s">
        <v>3</v>
      </c>
      <c r="D169" s="97" t="s">
        <v>1593</v>
      </c>
      <c r="E169" s="97" t="s">
        <v>357</v>
      </c>
      <c r="F169" s="98" t="s">
        <v>1913</v>
      </c>
      <c r="G169" s="98" t="s">
        <v>17</v>
      </c>
    </row>
    <row r="170" spans="1:7" ht="36.65" customHeight="1" x14ac:dyDescent="0.4">
      <c r="A170" s="97" t="s">
        <v>4096</v>
      </c>
      <c r="B170" s="97" t="s">
        <v>358</v>
      </c>
      <c r="C170" s="98" t="s">
        <v>6</v>
      </c>
      <c r="D170" s="97" t="s">
        <v>1594</v>
      </c>
      <c r="E170" s="97" t="s">
        <v>359</v>
      </c>
      <c r="F170" s="98" t="s">
        <v>1914</v>
      </c>
      <c r="G170" s="98" t="s">
        <v>16</v>
      </c>
    </row>
    <row r="171" spans="1:7" ht="36.65" customHeight="1" x14ac:dyDescent="0.4">
      <c r="A171" s="97" t="s">
        <v>4097</v>
      </c>
      <c r="B171" s="97" t="s">
        <v>360</v>
      </c>
      <c r="C171" s="98" t="s">
        <v>3</v>
      </c>
      <c r="D171" s="97" t="s">
        <v>1844</v>
      </c>
      <c r="E171" s="97" t="s">
        <v>361</v>
      </c>
      <c r="F171" s="98" t="s">
        <v>1913</v>
      </c>
      <c r="G171" s="98" t="s">
        <v>17</v>
      </c>
    </row>
    <row r="172" spans="1:7" ht="36.65" customHeight="1" x14ac:dyDescent="0.4">
      <c r="A172" s="97" t="s">
        <v>4098</v>
      </c>
      <c r="B172" s="97" t="s">
        <v>362</v>
      </c>
      <c r="C172" s="98" t="s">
        <v>6</v>
      </c>
      <c r="D172" s="97" t="s">
        <v>1595</v>
      </c>
      <c r="E172" s="97" t="s">
        <v>363</v>
      </c>
      <c r="F172" s="98" t="s">
        <v>1914</v>
      </c>
      <c r="G172" s="98" t="s">
        <v>16</v>
      </c>
    </row>
    <row r="173" spans="1:7" ht="36.65" customHeight="1" x14ac:dyDescent="0.4">
      <c r="A173" s="97" t="s">
        <v>4099</v>
      </c>
      <c r="B173" s="97" t="s">
        <v>364</v>
      </c>
      <c r="C173" s="98" t="s">
        <v>6</v>
      </c>
      <c r="D173" s="97" t="s">
        <v>1561</v>
      </c>
      <c r="E173" s="97" t="s">
        <v>67</v>
      </c>
      <c r="F173" s="98" t="s">
        <v>1914</v>
      </c>
      <c r="G173" s="98" t="s">
        <v>16</v>
      </c>
    </row>
    <row r="174" spans="1:7" ht="36.65" customHeight="1" x14ac:dyDescent="0.4">
      <c r="A174" s="97" t="s">
        <v>4100</v>
      </c>
      <c r="B174" s="97" t="s">
        <v>365</v>
      </c>
      <c r="C174" s="98" t="s">
        <v>3</v>
      </c>
      <c r="D174" s="97" t="s">
        <v>1845</v>
      </c>
      <c r="E174" s="97" t="s">
        <v>366</v>
      </c>
      <c r="F174" s="98" t="s">
        <v>1913</v>
      </c>
      <c r="G174" s="98" t="s">
        <v>7141</v>
      </c>
    </row>
    <row r="175" spans="1:7" ht="36.65" customHeight="1" x14ac:dyDescent="0.4">
      <c r="A175" s="97" t="s">
        <v>4101</v>
      </c>
      <c r="B175" s="97" t="s">
        <v>367</v>
      </c>
      <c r="C175" s="98" t="s">
        <v>3</v>
      </c>
      <c r="D175" s="97" t="s">
        <v>1596</v>
      </c>
      <c r="E175" s="97" t="s">
        <v>368</v>
      </c>
      <c r="F175" s="98" t="s">
        <v>14</v>
      </c>
      <c r="G175" s="98" t="s">
        <v>16</v>
      </c>
    </row>
    <row r="176" spans="1:7" ht="36.65" customHeight="1" x14ac:dyDescent="0.4">
      <c r="A176" s="97" t="s">
        <v>4102</v>
      </c>
      <c r="B176" s="97" t="s">
        <v>369</v>
      </c>
      <c r="C176" s="98" t="s">
        <v>6</v>
      </c>
      <c r="D176" s="97" t="s">
        <v>1597</v>
      </c>
      <c r="E176" s="97" t="s">
        <v>370</v>
      </c>
      <c r="F176" s="98" t="s">
        <v>5</v>
      </c>
      <c r="G176" s="98" t="s">
        <v>16</v>
      </c>
    </row>
    <row r="177" spans="1:7" ht="36.65" customHeight="1" x14ac:dyDescent="0.4">
      <c r="A177" s="97" t="s">
        <v>4103</v>
      </c>
      <c r="B177" s="97" t="s">
        <v>371</v>
      </c>
      <c r="C177" s="98" t="s">
        <v>6</v>
      </c>
      <c r="D177" s="97" t="s">
        <v>1592</v>
      </c>
      <c r="E177" s="97" t="s">
        <v>355</v>
      </c>
      <c r="F177" s="98" t="s">
        <v>1914</v>
      </c>
      <c r="G177" s="98" t="s">
        <v>16</v>
      </c>
    </row>
    <row r="178" spans="1:7" ht="36.65" customHeight="1" x14ac:dyDescent="0.4">
      <c r="A178" s="97" t="s">
        <v>4104</v>
      </c>
      <c r="B178" s="97" t="s">
        <v>372</v>
      </c>
      <c r="C178" s="98" t="s">
        <v>6</v>
      </c>
      <c r="D178" s="97" t="s">
        <v>1598</v>
      </c>
      <c r="E178" s="97" t="s">
        <v>373</v>
      </c>
      <c r="F178" s="98" t="s">
        <v>1914</v>
      </c>
      <c r="G178" s="98" t="s">
        <v>16</v>
      </c>
    </row>
    <row r="179" spans="1:7" ht="36.65" customHeight="1" x14ac:dyDescent="0.4">
      <c r="A179" s="97" t="s">
        <v>4105</v>
      </c>
      <c r="B179" s="97" t="s">
        <v>374</v>
      </c>
      <c r="C179" s="98" t="s">
        <v>3</v>
      </c>
      <c r="D179" s="97" t="s">
        <v>1599</v>
      </c>
      <c r="E179" s="97" t="s">
        <v>375</v>
      </c>
      <c r="F179" s="98" t="s">
        <v>1914</v>
      </c>
      <c r="G179" s="98" t="s">
        <v>16</v>
      </c>
    </row>
    <row r="180" spans="1:7" ht="36.65" customHeight="1" x14ac:dyDescent="0.4">
      <c r="A180" s="97" t="s">
        <v>4106</v>
      </c>
      <c r="B180" s="97" t="s">
        <v>376</v>
      </c>
      <c r="C180" s="98" t="s">
        <v>3</v>
      </c>
      <c r="D180" s="97" t="s">
        <v>1600</v>
      </c>
      <c r="E180" s="97" t="s">
        <v>377</v>
      </c>
      <c r="F180" s="98" t="s">
        <v>1914</v>
      </c>
      <c r="G180" s="98" t="s">
        <v>17</v>
      </c>
    </row>
    <row r="181" spans="1:7" ht="36.65" customHeight="1" x14ac:dyDescent="0.4">
      <c r="A181" s="97" t="s">
        <v>4107</v>
      </c>
      <c r="B181" s="97" t="s">
        <v>378</v>
      </c>
      <c r="C181" s="98" t="s">
        <v>6</v>
      </c>
      <c r="D181" s="97" t="s">
        <v>1601</v>
      </c>
      <c r="E181" s="97" t="s">
        <v>379</v>
      </c>
      <c r="F181" s="98" t="s">
        <v>1914</v>
      </c>
      <c r="G181" s="98" t="s">
        <v>16</v>
      </c>
    </row>
    <row r="182" spans="1:7" ht="36.65" customHeight="1" x14ac:dyDescent="0.4">
      <c r="A182" s="97" t="s">
        <v>4108</v>
      </c>
      <c r="B182" s="97" t="s">
        <v>380</v>
      </c>
      <c r="C182" s="98" t="s">
        <v>3</v>
      </c>
      <c r="D182" s="97" t="s">
        <v>1602</v>
      </c>
      <c r="E182" s="97" t="s">
        <v>381</v>
      </c>
      <c r="F182" s="98" t="s">
        <v>1913</v>
      </c>
      <c r="G182" s="98" t="s">
        <v>17</v>
      </c>
    </row>
    <row r="183" spans="1:7" ht="36.65" customHeight="1" x14ac:dyDescent="0.4">
      <c r="A183" s="97" t="s">
        <v>4109</v>
      </c>
      <c r="B183" s="97" t="s">
        <v>382</v>
      </c>
      <c r="C183" s="98" t="s">
        <v>3</v>
      </c>
      <c r="D183" s="97" t="s">
        <v>1603</v>
      </c>
      <c r="E183" s="97" t="s">
        <v>383</v>
      </c>
      <c r="F183" s="98" t="s">
        <v>1913</v>
      </c>
      <c r="G183" s="98" t="s">
        <v>17</v>
      </c>
    </row>
    <row r="184" spans="1:7" ht="36.65" customHeight="1" x14ac:dyDescent="0.4">
      <c r="A184" s="97" t="s">
        <v>4110</v>
      </c>
      <c r="B184" s="97" t="s">
        <v>384</v>
      </c>
      <c r="C184" s="98" t="s">
        <v>3</v>
      </c>
      <c r="D184" s="97" t="s">
        <v>1604</v>
      </c>
      <c r="E184" s="97" t="s">
        <v>385</v>
      </c>
      <c r="F184" s="98" t="s">
        <v>1913</v>
      </c>
      <c r="G184" s="98" t="s">
        <v>17</v>
      </c>
    </row>
    <row r="185" spans="1:7" ht="36.65" customHeight="1" x14ac:dyDescent="0.4">
      <c r="A185" s="97" t="s">
        <v>4111</v>
      </c>
      <c r="B185" s="97" t="s">
        <v>386</v>
      </c>
      <c r="C185" s="98" t="s">
        <v>6</v>
      </c>
      <c r="D185" s="97" t="s">
        <v>1605</v>
      </c>
      <c r="E185" s="97" t="s">
        <v>387</v>
      </c>
      <c r="F185" s="98" t="s">
        <v>1914</v>
      </c>
      <c r="G185" s="98" t="s">
        <v>16</v>
      </c>
    </row>
    <row r="186" spans="1:7" ht="36.65" customHeight="1" x14ac:dyDescent="0.4">
      <c r="A186" s="97" t="s">
        <v>4112</v>
      </c>
      <c r="B186" s="97" t="s">
        <v>388</v>
      </c>
      <c r="C186" s="98" t="s">
        <v>3</v>
      </c>
      <c r="D186" s="97" t="s">
        <v>1606</v>
      </c>
      <c r="E186" s="97" t="s">
        <v>389</v>
      </c>
      <c r="F186" s="98" t="s">
        <v>1913</v>
      </c>
      <c r="G186" s="98" t="s">
        <v>17</v>
      </c>
    </row>
    <row r="187" spans="1:7" ht="36.65" customHeight="1" x14ac:dyDescent="0.4">
      <c r="A187" s="146" t="s">
        <v>4113</v>
      </c>
      <c r="B187" s="146" t="s">
        <v>390</v>
      </c>
      <c r="C187" s="148" t="s">
        <v>3</v>
      </c>
      <c r="D187" s="97" t="s">
        <v>1607</v>
      </c>
      <c r="E187" s="97" t="s">
        <v>391</v>
      </c>
      <c r="F187" s="98" t="s">
        <v>1913</v>
      </c>
      <c r="G187" s="98" t="s">
        <v>17</v>
      </c>
    </row>
    <row r="188" spans="1:7" ht="36.65" customHeight="1" x14ac:dyDescent="0.4">
      <c r="A188" s="147"/>
      <c r="B188" s="147"/>
      <c r="C188" s="149"/>
      <c r="D188" s="97" t="s">
        <v>7226</v>
      </c>
      <c r="E188" s="97" t="s">
        <v>7227</v>
      </c>
      <c r="F188" s="98" t="s">
        <v>1913</v>
      </c>
      <c r="G188" s="98" t="s">
        <v>17</v>
      </c>
    </row>
    <row r="189" spans="1:7" ht="36.65" customHeight="1" x14ac:dyDescent="0.4">
      <c r="A189" s="97" t="s">
        <v>4114</v>
      </c>
      <c r="B189" s="97" t="s">
        <v>392</v>
      </c>
      <c r="C189" s="98" t="s">
        <v>3</v>
      </c>
      <c r="D189" s="97" t="s">
        <v>1608</v>
      </c>
      <c r="E189" s="97" t="s">
        <v>393</v>
      </c>
      <c r="F189" s="98" t="s">
        <v>1913</v>
      </c>
      <c r="G189" s="98" t="s">
        <v>17</v>
      </c>
    </row>
    <row r="190" spans="1:7" ht="36.65" customHeight="1" x14ac:dyDescent="0.4">
      <c r="A190" s="97" t="s">
        <v>4115</v>
      </c>
      <c r="B190" s="97" t="s">
        <v>394</v>
      </c>
      <c r="C190" s="98" t="s">
        <v>6</v>
      </c>
      <c r="D190" s="97" t="s">
        <v>1609</v>
      </c>
      <c r="E190" s="97" t="s">
        <v>395</v>
      </c>
      <c r="F190" s="98" t="s">
        <v>1914</v>
      </c>
      <c r="G190" s="98" t="s">
        <v>16</v>
      </c>
    </row>
    <row r="191" spans="1:7" ht="36.65" customHeight="1" x14ac:dyDescent="0.4">
      <c r="A191" s="97" t="s">
        <v>4116</v>
      </c>
      <c r="B191" s="97" t="s">
        <v>396</v>
      </c>
      <c r="C191" s="98" t="s">
        <v>3</v>
      </c>
      <c r="D191" s="97" t="s">
        <v>2038</v>
      </c>
      <c r="E191" s="97" t="s">
        <v>397</v>
      </c>
      <c r="F191" s="98" t="s">
        <v>5</v>
      </c>
      <c r="G191" s="98" t="s">
        <v>16</v>
      </c>
    </row>
    <row r="192" spans="1:7" ht="36.65" customHeight="1" x14ac:dyDescent="0.4">
      <c r="A192" s="97" t="s">
        <v>4117</v>
      </c>
      <c r="B192" s="97" t="s">
        <v>398</v>
      </c>
      <c r="C192" s="98" t="s">
        <v>6</v>
      </c>
      <c r="D192" s="97" t="s">
        <v>1610</v>
      </c>
      <c r="E192" s="97" t="s">
        <v>399</v>
      </c>
      <c r="F192" s="98" t="s">
        <v>1914</v>
      </c>
      <c r="G192" s="98" t="s">
        <v>16</v>
      </c>
    </row>
    <row r="193" spans="1:7" ht="36.65" customHeight="1" x14ac:dyDescent="0.4">
      <c r="A193" s="146" t="s">
        <v>4118</v>
      </c>
      <c r="B193" s="146" t="s">
        <v>400</v>
      </c>
      <c r="C193" s="148" t="s">
        <v>3</v>
      </c>
      <c r="D193" s="97" t="s">
        <v>3915</v>
      </c>
      <c r="E193" s="97" t="s">
        <v>2964</v>
      </c>
      <c r="F193" s="98" t="s">
        <v>1914</v>
      </c>
      <c r="G193" s="98" t="s">
        <v>16</v>
      </c>
    </row>
    <row r="194" spans="1:7" ht="36.65" customHeight="1" x14ac:dyDescent="0.4">
      <c r="A194" s="150"/>
      <c r="B194" s="150"/>
      <c r="C194" s="151"/>
      <c r="D194" s="97" t="s">
        <v>2974</v>
      </c>
      <c r="E194" s="97" t="s">
        <v>2955</v>
      </c>
      <c r="F194" s="98" t="s">
        <v>1914</v>
      </c>
      <c r="G194" s="98" t="s">
        <v>17</v>
      </c>
    </row>
    <row r="195" spans="1:7" ht="36.65" customHeight="1" x14ac:dyDescent="0.4">
      <c r="A195" s="147"/>
      <c r="B195" s="147"/>
      <c r="C195" s="149"/>
      <c r="D195" s="97" t="s">
        <v>1916</v>
      </c>
      <c r="E195" s="97" t="s">
        <v>401</v>
      </c>
      <c r="F195" s="98" t="s">
        <v>1914</v>
      </c>
      <c r="G195" s="98" t="s">
        <v>16</v>
      </c>
    </row>
    <row r="196" spans="1:7" ht="36.65" customHeight="1" x14ac:dyDescent="0.4">
      <c r="A196" s="97" t="s">
        <v>4119</v>
      </c>
      <c r="B196" s="97" t="s">
        <v>402</v>
      </c>
      <c r="C196" s="98" t="s">
        <v>3</v>
      </c>
      <c r="D196" s="97" t="s">
        <v>1846</v>
      </c>
      <c r="E196" s="97" t="s">
        <v>403</v>
      </c>
      <c r="F196" s="98" t="s">
        <v>1913</v>
      </c>
      <c r="G196" s="98" t="s">
        <v>17</v>
      </c>
    </row>
    <row r="197" spans="1:7" ht="36.65" customHeight="1" x14ac:dyDescent="0.4">
      <c r="A197" s="97" t="s">
        <v>4120</v>
      </c>
      <c r="B197" s="97" t="s">
        <v>404</v>
      </c>
      <c r="C197" s="98" t="s">
        <v>6</v>
      </c>
      <c r="D197" s="97" t="s">
        <v>1611</v>
      </c>
      <c r="E197" s="97" t="s">
        <v>405</v>
      </c>
      <c r="F197" s="98" t="s">
        <v>1914</v>
      </c>
      <c r="G197" s="98" t="s">
        <v>16</v>
      </c>
    </row>
    <row r="198" spans="1:7" ht="36.65" customHeight="1" x14ac:dyDescent="0.4">
      <c r="A198" s="97" t="s">
        <v>4121</v>
      </c>
      <c r="B198" s="97" t="s">
        <v>406</v>
      </c>
      <c r="C198" s="98" t="s">
        <v>6</v>
      </c>
      <c r="D198" s="97" t="s">
        <v>1611</v>
      </c>
      <c r="E198" s="97" t="s">
        <v>405</v>
      </c>
      <c r="F198" s="98" t="s">
        <v>1914</v>
      </c>
      <c r="G198" s="98" t="s">
        <v>16</v>
      </c>
    </row>
    <row r="199" spans="1:7" ht="36.65" customHeight="1" x14ac:dyDescent="0.4">
      <c r="A199" s="97" t="s">
        <v>4122</v>
      </c>
      <c r="B199" s="97" t="s">
        <v>407</v>
      </c>
      <c r="C199" s="98" t="s">
        <v>3</v>
      </c>
      <c r="D199" s="97" t="s">
        <v>1863</v>
      </c>
      <c r="E199" s="97" t="s">
        <v>408</v>
      </c>
      <c r="F199" s="98" t="s">
        <v>1913</v>
      </c>
      <c r="G199" s="98" t="s">
        <v>17</v>
      </c>
    </row>
    <row r="200" spans="1:7" ht="36.65" customHeight="1" x14ac:dyDescent="0.4">
      <c r="A200" s="97" t="s">
        <v>4123</v>
      </c>
      <c r="B200" s="97" t="s">
        <v>409</v>
      </c>
      <c r="C200" s="98" t="s">
        <v>3</v>
      </c>
      <c r="D200" s="97" t="s">
        <v>1612</v>
      </c>
      <c r="E200" s="97" t="s">
        <v>410</v>
      </c>
      <c r="F200" s="98" t="s">
        <v>1913</v>
      </c>
      <c r="G200" s="98" t="s">
        <v>17</v>
      </c>
    </row>
    <row r="201" spans="1:7" ht="36.65" customHeight="1" x14ac:dyDescent="0.4">
      <c r="A201" s="97" t="s">
        <v>4124</v>
      </c>
      <c r="B201" s="97" t="s">
        <v>411</v>
      </c>
      <c r="C201" s="98" t="s">
        <v>6</v>
      </c>
      <c r="D201" s="97" t="s">
        <v>1613</v>
      </c>
      <c r="E201" s="97" t="s">
        <v>412</v>
      </c>
      <c r="F201" s="98" t="s">
        <v>5</v>
      </c>
      <c r="G201" s="98" t="s">
        <v>16</v>
      </c>
    </row>
    <row r="202" spans="1:7" ht="36.65" customHeight="1" x14ac:dyDescent="0.4">
      <c r="A202" s="97" t="s">
        <v>4125</v>
      </c>
      <c r="B202" s="97" t="s">
        <v>413</v>
      </c>
      <c r="C202" s="98" t="s">
        <v>3</v>
      </c>
      <c r="D202" s="97" t="s">
        <v>1614</v>
      </c>
      <c r="E202" s="97" t="s">
        <v>414</v>
      </c>
      <c r="F202" s="98" t="s">
        <v>5</v>
      </c>
      <c r="G202" s="98" t="s">
        <v>16</v>
      </c>
    </row>
    <row r="203" spans="1:7" ht="36.65" customHeight="1" x14ac:dyDescent="0.4">
      <c r="A203" s="97" t="s">
        <v>4126</v>
      </c>
      <c r="B203" s="97" t="s">
        <v>415</v>
      </c>
      <c r="C203" s="98" t="s">
        <v>6</v>
      </c>
      <c r="D203" s="97" t="s">
        <v>1615</v>
      </c>
      <c r="E203" s="97" t="s">
        <v>416</v>
      </c>
      <c r="F203" s="98" t="s">
        <v>1914</v>
      </c>
      <c r="G203" s="98" t="s">
        <v>16</v>
      </c>
    </row>
    <row r="204" spans="1:7" ht="36.65" customHeight="1" x14ac:dyDescent="0.4">
      <c r="A204" s="97" t="s">
        <v>4127</v>
      </c>
      <c r="B204" s="97" t="s">
        <v>417</v>
      </c>
      <c r="C204" s="98" t="s">
        <v>3</v>
      </c>
      <c r="D204" s="97" t="s">
        <v>1616</v>
      </c>
      <c r="E204" s="97" t="s">
        <v>418</v>
      </c>
      <c r="F204" s="98" t="s">
        <v>1913</v>
      </c>
      <c r="G204" s="98" t="s">
        <v>17</v>
      </c>
    </row>
    <row r="205" spans="1:7" ht="36.65" customHeight="1" x14ac:dyDescent="0.4">
      <c r="A205" s="97" t="s">
        <v>4128</v>
      </c>
      <c r="B205" s="97" t="s">
        <v>419</v>
      </c>
      <c r="C205" s="98" t="s">
        <v>3</v>
      </c>
      <c r="D205" s="97" t="s">
        <v>1617</v>
      </c>
      <c r="E205" s="97" t="s">
        <v>420</v>
      </c>
      <c r="F205" s="98" t="s">
        <v>1913</v>
      </c>
      <c r="G205" s="98" t="s">
        <v>17</v>
      </c>
    </row>
    <row r="206" spans="1:7" ht="36.65" customHeight="1" x14ac:dyDescent="0.4">
      <c r="A206" s="97" t="s">
        <v>4129</v>
      </c>
      <c r="B206" s="97" t="s">
        <v>421</v>
      </c>
      <c r="C206" s="98" t="s">
        <v>3</v>
      </c>
      <c r="D206" s="97" t="s">
        <v>1618</v>
      </c>
      <c r="E206" s="97" t="s">
        <v>422</v>
      </c>
      <c r="F206" s="98" t="s">
        <v>1913</v>
      </c>
      <c r="G206" s="98" t="s">
        <v>16</v>
      </c>
    </row>
    <row r="207" spans="1:7" ht="36.65" customHeight="1" x14ac:dyDescent="0.4">
      <c r="A207" s="97" t="s">
        <v>4130</v>
      </c>
      <c r="B207" s="97" t="s">
        <v>423</v>
      </c>
      <c r="C207" s="98" t="s">
        <v>6</v>
      </c>
      <c r="D207" s="97" t="s">
        <v>1619</v>
      </c>
      <c r="E207" s="97" t="s">
        <v>424</v>
      </c>
      <c r="F207" s="98" t="s">
        <v>1914</v>
      </c>
      <c r="G207" s="98" t="s">
        <v>16</v>
      </c>
    </row>
    <row r="208" spans="1:7" ht="36.65" customHeight="1" x14ac:dyDescent="0.4">
      <c r="A208" s="97" t="s">
        <v>4131</v>
      </c>
      <c r="B208" s="97" t="s">
        <v>425</v>
      </c>
      <c r="C208" s="98" t="s">
        <v>3</v>
      </c>
      <c r="D208" s="97" t="s">
        <v>1620</v>
      </c>
      <c r="E208" s="97" t="s">
        <v>426</v>
      </c>
      <c r="F208" s="98" t="s">
        <v>5</v>
      </c>
      <c r="G208" s="98" t="s">
        <v>16</v>
      </c>
    </row>
    <row r="209" spans="1:7" ht="36.65" customHeight="1" x14ac:dyDescent="0.4">
      <c r="A209" s="97" t="s">
        <v>4132</v>
      </c>
      <c r="B209" s="97" t="s">
        <v>427</v>
      </c>
      <c r="C209" s="98" t="s">
        <v>6</v>
      </c>
      <c r="D209" s="97" t="s">
        <v>1615</v>
      </c>
      <c r="E209" s="97" t="s">
        <v>416</v>
      </c>
      <c r="F209" s="98" t="s">
        <v>1914</v>
      </c>
      <c r="G209" s="98" t="s">
        <v>16</v>
      </c>
    </row>
    <row r="210" spans="1:7" ht="36.65" customHeight="1" x14ac:dyDescent="0.4">
      <c r="A210" s="146" t="s">
        <v>4133</v>
      </c>
      <c r="B210" s="146" t="s">
        <v>428</v>
      </c>
      <c r="C210" s="148" t="s">
        <v>3</v>
      </c>
      <c r="D210" s="97" t="s">
        <v>1869</v>
      </c>
      <c r="E210" s="97" t="s">
        <v>429</v>
      </c>
      <c r="F210" s="98" t="s">
        <v>14</v>
      </c>
      <c r="G210" s="98" t="s">
        <v>16</v>
      </c>
    </row>
    <row r="211" spans="1:7" ht="36.65" customHeight="1" x14ac:dyDescent="0.4">
      <c r="A211" s="150"/>
      <c r="B211" s="150"/>
      <c r="C211" s="151"/>
      <c r="D211" s="97" t="s">
        <v>2975</v>
      </c>
      <c r="E211" s="97" t="s">
        <v>2959</v>
      </c>
      <c r="F211" s="98" t="s">
        <v>1914</v>
      </c>
      <c r="G211" s="98" t="s">
        <v>7141</v>
      </c>
    </row>
    <row r="212" spans="1:7" ht="36.65" customHeight="1" x14ac:dyDescent="0.4">
      <c r="A212" s="147"/>
      <c r="B212" s="147"/>
      <c r="C212" s="149"/>
      <c r="D212" s="97" t="s">
        <v>2976</v>
      </c>
      <c r="E212" s="97" t="s">
        <v>2958</v>
      </c>
      <c r="F212" s="98" t="s">
        <v>1914</v>
      </c>
      <c r="G212" s="98" t="s">
        <v>7141</v>
      </c>
    </row>
    <row r="213" spans="1:7" ht="36.65" customHeight="1" x14ac:dyDescent="0.4">
      <c r="A213" s="97" t="s">
        <v>4134</v>
      </c>
      <c r="B213" s="97" t="s">
        <v>430</v>
      </c>
      <c r="C213" s="98" t="s">
        <v>3</v>
      </c>
      <c r="D213" s="97" t="s">
        <v>1847</v>
      </c>
      <c r="E213" s="97" t="s">
        <v>431</v>
      </c>
      <c r="F213" s="98" t="s">
        <v>5</v>
      </c>
      <c r="G213" s="98" t="s">
        <v>16</v>
      </c>
    </row>
    <row r="214" spans="1:7" ht="36.65" customHeight="1" x14ac:dyDescent="0.4">
      <c r="A214" s="97" t="s">
        <v>4135</v>
      </c>
      <c r="B214" s="97" t="s">
        <v>432</v>
      </c>
      <c r="C214" s="98" t="s">
        <v>3</v>
      </c>
      <c r="D214" s="97" t="s">
        <v>1864</v>
      </c>
      <c r="E214" s="97" t="s">
        <v>433</v>
      </c>
      <c r="F214" s="98" t="s">
        <v>1914</v>
      </c>
      <c r="G214" s="98" t="s">
        <v>17</v>
      </c>
    </row>
    <row r="215" spans="1:7" ht="36.65" customHeight="1" x14ac:dyDescent="0.4">
      <c r="A215" s="146" t="s">
        <v>4136</v>
      </c>
      <c r="B215" s="146" t="s">
        <v>434</v>
      </c>
      <c r="C215" s="148" t="s">
        <v>3</v>
      </c>
      <c r="D215" s="97" t="s">
        <v>2977</v>
      </c>
      <c r="E215" s="97" t="s">
        <v>2952</v>
      </c>
      <c r="F215" s="98" t="s">
        <v>1914</v>
      </c>
      <c r="G215" s="98" t="s">
        <v>17</v>
      </c>
    </row>
    <row r="216" spans="1:7" ht="36.65" customHeight="1" x14ac:dyDescent="0.4">
      <c r="A216" s="147"/>
      <c r="B216" s="147"/>
      <c r="C216" s="149"/>
      <c r="D216" s="97" t="s">
        <v>1621</v>
      </c>
      <c r="E216" s="97" t="s">
        <v>435</v>
      </c>
      <c r="F216" s="98" t="s">
        <v>1914</v>
      </c>
      <c r="G216" s="98" t="s">
        <v>17</v>
      </c>
    </row>
    <row r="217" spans="1:7" ht="36.65" customHeight="1" x14ac:dyDescent="0.4">
      <c r="A217" s="97" t="s">
        <v>4137</v>
      </c>
      <c r="B217" s="97" t="s">
        <v>436</v>
      </c>
      <c r="C217" s="98" t="s">
        <v>3</v>
      </c>
      <c r="D217" s="97" t="s">
        <v>1622</v>
      </c>
      <c r="E217" s="97" t="s">
        <v>437</v>
      </c>
      <c r="F217" s="98" t="s">
        <v>1913</v>
      </c>
      <c r="G217" s="98" t="s">
        <v>17</v>
      </c>
    </row>
    <row r="218" spans="1:7" ht="36.65" customHeight="1" x14ac:dyDescent="0.4">
      <c r="A218" s="146" t="s">
        <v>4138</v>
      </c>
      <c r="B218" s="146" t="s">
        <v>438</v>
      </c>
      <c r="C218" s="148" t="s">
        <v>3</v>
      </c>
      <c r="D218" s="97" t="s">
        <v>2978</v>
      </c>
      <c r="E218" s="97" t="s">
        <v>2954</v>
      </c>
      <c r="F218" s="98" t="s">
        <v>1914</v>
      </c>
      <c r="G218" s="98" t="s">
        <v>17</v>
      </c>
    </row>
    <row r="219" spans="1:7" ht="36.65" customHeight="1" x14ac:dyDescent="0.4">
      <c r="A219" s="147"/>
      <c r="B219" s="147"/>
      <c r="C219" s="149"/>
      <c r="D219" s="97" t="s">
        <v>1623</v>
      </c>
      <c r="E219" s="97" t="s">
        <v>439</v>
      </c>
      <c r="F219" s="98" t="s">
        <v>1914</v>
      </c>
      <c r="G219" s="98" t="s">
        <v>17</v>
      </c>
    </row>
    <row r="220" spans="1:7" ht="36.65" customHeight="1" x14ac:dyDescent="0.4">
      <c r="A220" s="97" t="s">
        <v>4139</v>
      </c>
      <c r="B220" s="97" t="s">
        <v>440</v>
      </c>
      <c r="C220" s="98" t="s">
        <v>3</v>
      </c>
      <c r="D220" s="97" t="s">
        <v>1624</v>
      </c>
      <c r="E220" s="97" t="s">
        <v>441</v>
      </c>
      <c r="F220" s="98" t="s">
        <v>1914</v>
      </c>
      <c r="G220" s="98" t="s">
        <v>17</v>
      </c>
    </row>
    <row r="221" spans="1:7" ht="36.65" customHeight="1" x14ac:dyDescent="0.4">
      <c r="A221" s="97" t="s">
        <v>4140</v>
      </c>
      <c r="B221" s="97" t="s">
        <v>442</v>
      </c>
      <c r="C221" s="98" t="s">
        <v>6</v>
      </c>
      <c r="D221" s="97" t="s">
        <v>1625</v>
      </c>
      <c r="E221" s="97" t="s">
        <v>443</v>
      </c>
      <c r="F221" s="98" t="s">
        <v>1914</v>
      </c>
      <c r="G221" s="98" t="s">
        <v>16</v>
      </c>
    </row>
    <row r="222" spans="1:7" ht="36.65" customHeight="1" x14ac:dyDescent="0.4">
      <c r="A222" s="146" t="s">
        <v>4141</v>
      </c>
      <c r="B222" s="146" t="s">
        <v>444</v>
      </c>
      <c r="C222" s="148" t="s">
        <v>3</v>
      </c>
      <c r="D222" s="97" t="s">
        <v>2978</v>
      </c>
      <c r="E222" s="97" t="s">
        <v>2954</v>
      </c>
      <c r="F222" s="98" t="s">
        <v>1914</v>
      </c>
      <c r="G222" s="98" t="s">
        <v>17</v>
      </c>
    </row>
    <row r="223" spans="1:7" ht="17.5" customHeight="1" x14ac:dyDescent="0.4">
      <c r="A223" s="147"/>
      <c r="B223" s="147"/>
      <c r="C223" s="149"/>
      <c r="D223" s="97" t="s">
        <v>1626</v>
      </c>
      <c r="E223" s="97" t="s">
        <v>445</v>
      </c>
      <c r="F223" s="98" t="s">
        <v>1914</v>
      </c>
      <c r="G223" s="98" t="s">
        <v>17</v>
      </c>
    </row>
    <row r="224" spans="1:7" ht="36.65" customHeight="1" x14ac:dyDescent="0.4">
      <c r="A224" s="146" t="s">
        <v>4142</v>
      </c>
      <c r="B224" s="146" t="s">
        <v>446</v>
      </c>
      <c r="C224" s="148" t="s">
        <v>3</v>
      </c>
      <c r="D224" s="97" t="s">
        <v>1945</v>
      </c>
      <c r="E224" s="97" t="s">
        <v>447</v>
      </c>
      <c r="F224" s="98" t="s">
        <v>1914</v>
      </c>
      <c r="G224" s="98" t="s">
        <v>7141</v>
      </c>
    </row>
    <row r="225" spans="1:7" ht="36.65" customHeight="1" x14ac:dyDescent="0.4">
      <c r="A225" s="150"/>
      <c r="B225" s="150"/>
      <c r="C225" s="151"/>
      <c r="D225" s="97" t="s">
        <v>2979</v>
      </c>
      <c r="E225" s="97" t="s">
        <v>2962</v>
      </c>
      <c r="F225" s="98" t="s">
        <v>1914</v>
      </c>
      <c r="G225" s="98" t="s">
        <v>7141</v>
      </c>
    </row>
    <row r="226" spans="1:7" ht="36.65" customHeight="1" x14ac:dyDescent="0.4">
      <c r="A226" s="150"/>
      <c r="B226" s="150"/>
      <c r="C226" s="151"/>
      <c r="D226" s="97" t="s">
        <v>2980</v>
      </c>
      <c r="E226" s="97" t="s">
        <v>2961</v>
      </c>
      <c r="F226" s="98" t="s">
        <v>1914</v>
      </c>
      <c r="G226" s="98" t="s">
        <v>7141</v>
      </c>
    </row>
    <row r="227" spans="1:7" ht="36.65" customHeight="1" x14ac:dyDescent="0.4">
      <c r="A227" s="150"/>
      <c r="B227" s="150"/>
      <c r="C227" s="151"/>
      <c r="D227" s="97" t="s">
        <v>2981</v>
      </c>
      <c r="E227" s="97" t="s">
        <v>2960</v>
      </c>
      <c r="F227" s="98" t="s">
        <v>1914</v>
      </c>
      <c r="G227" s="98" t="s">
        <v>7141</v>
      </c>
    </row>
    <row r="228" spans="1:7" ht="36.65" customHeight="1" x14ac:dyDescent="0.4">
      <c r="A228" s="150"/>
      <c r="B228" s="150"/>
      <c r="C228" s="151"/>
      <c r="D228" s="97" t="s">
        <v>2982</v>
      </c>
      <c r="E228" s="97" t="s">
        <v>2957</v>
      </c>
      <c r="F228" s="98" t="s">
        <v>1914</v>
      </c>
      <c r="G228" s="98" t="s">
        <v>7141</v>
      </c>
    </row>
    <row r="229" spans="1:7" ht="36.65" customHeight="1" x14ac:dyDescent="0.4">
      <c r="A229" s="150"/>
      <c r="B229" s="150"/>
      <c r="C229" s="151"/>
      <c r="D229" s="97" t="s">
        <v>2983</v>
      </c>
      <c r="E229" s="97" t="s">
        <v>2956</v>
      </c>
      <c r="F229" s="98" t="s">
        <v>1914</v>
      </c>
      <c r="G229" s="98" t="s">
        <v>17</v>
      </c>
    </row>
    <row r="230" spans="1:7" ht="36.65" customHeight="1" x14ac:dyDescent="0.4">
      <c r="A230" s="147"/>
      <c r="B230" s="147"/>
      <c r="C230" s="149"/>
      <c r="D230" s="97" t="s">
        <v>7901</v>
      </c>
      <c r="E230" s="97" t="s">
        <v>2953</v>
      </c>
      <c r="F230" s="98" t="s">
        <v>1914</v>
      </c>
      <c r="G230" s="98" t="s">
        <v>17</v>
      </c>
    </row>
    <row r="231" spans="1:7" ht="36.65" customHeight="1" x14ac:dyDescent="0.4">
      <c r="A231" s="97" t="s">
        <v>4143</v>
      </c>
      <c r="B231" s="97" t="s">
        <v>448</v>
      </c>
      <c r="C231" s="98" t="s">
        <v>3</v>
      </c>
      <c r="D231" s="97" t="s">
        <v>1627</v>
      </c>
      <c r="E231" s="97" t="s">
        <v>449</v>
      </c>
      <c r="F231" s="98" t="s">
        <v>1913</v>
      </c>
      <c r="G231" s="98" t="s">
        <v>16</v>
      </c>
    </row>
    <row r="232" spans="1:7" ht="36.65" customHeight="1" x14ac:dyDescent="0.4">
      <c r="A232" s="97" t="s">
        <v>4144</v>
      </c>
      <c r="B232" s="97" t="s">
        <v>450</v>
      </c>
      <c r="C232" s="98" t="s">
        <v>3</v>
      </c>
      <c r="D232" s="97" t="s">
        <v>5263</v>
      </c>
      <c r="E232" s="97" t="s">
        <v>451</v>
      </c>
      <c r="F232" s="98" t="s">
        <v>1914</v>
      </c>
      <c r="G232" s="98" t="s">
        <v>17</v>
      </c>
    </row>
    <row r="233" spans="1:7" ht="36.65" customHeight="1" x14ac:dyDescent="0.4">
      <c r="A233" s="146" t="s">
        <v>4145</v>
      </c>
      <c r="B233" s="146" t="s">
        <v>452</v>
      </c>
      <c r="C233" s="148" t="s">
        <v>3</v>
      </c>
      <c r="D233" s="97" t="s">
        <v>1865</v>
      </c>
      <c r="E233" s="97" t="s">
        <v>453</v>
      </c>
      <c r="F233" s="98" t="s">
        <v>1913</v>
      </c>
      <c r="G233" s="98" t="s">
        <v>17</v>
      </c>
    </row>
    <row r="234" spans="1:7" ht="36.65" customHeight="1" x14ac:dyDescent="0.4">
      <c r="A234" s="147"/>
      <c r="B234" s="147"/>
      <c r="C234" s="149"/>
      <c r="D234" s="97" t="s">
        <v>2984</v>
      </c>
      <c r="E234" s="97" t="s">
        <v>2951</v>
      </c>
      <c r="F234" s="98" t="s">
        <v>1913</v>
      </c>
      <c r="G234" s="98" t="s">
        <v>17</v>
      </c>
    </row>
    <row r="235" spans="1:7" ht="36.65" customHeight="1" x14ac:dyDescent="0.4">
      <c r="A235" s="97" t="s">
        <v>4146</v>
      </c>
      <c r="B235" s="97" t="s">
        <v>454</v>
      </c>
      <c r="C235" s="98" t="s">
        <v>6</v>
      </c>
      <c r="D235" s="97" t="s">
        <v>1563</v>
      </c>
      <c r="E235" s="97" t="s">
        <v>71</v>
      </c>
      <c r="F235" s="98" t="s">
        <v>1913</v>
      </c>
      <c r="G235" s="98" t="s">
        <v>16</v>
      </c>
    </row>
    <row r="236" spans="1:7" ht="36.65" customHeight="1" x14ac:dyDescent="0.4">
      <c r="A236" s="97" t="s">
        <v>4147</v>
      </c>
      <c r="B236" s="97" t="s">
        <v>455</v>
      </c>
      <c r="C236" s="98" t="s">
        <v>6</v>
      </c>
      <c r="D236" s="97" t="s">
        <v>1628</v>
      </c>
      <c r="E236" s="97" t="s">
        <v>456</v>
      </c>
      <c r="F236" s="98" t="s">
        <v>1914</v>
      </c>
      <c r="G236" s="98" t="s">
        <v>16</v>
      </c>
    </row>
    <row r="237" spans="1:7" ht="36.65" customHeight="1" x14ac:dyDescent="0.4">
      <c r="A237" s="97" t="s">
        <v>4148</v>
      </c>
      <c r="B237" s="97" t="s">
        <v>457</v>
      </c>
      <c r="C237" s="98" t="s">
        <v>3</v>
      </c>
      <c r="D237" s="97" t="s">
        <v>1629</v>
      </c>
      <c r="E237" s="97" t="s">
        <v>458</v>
      </c>
      <c r="F237" s="98" t="s">
        <v>1914</v>
      </c>
      <c r="G237" s="98" t="s">
        <v>17</v>
      </c>
    </row>
    <row r="238" spans="1:7" ht="36.65" customHeight="1" x14ac:dyDescent="0.4">
      <c r="A238" s="97" t="s">
        <v>4149</v>
      </c>
      <c r="B238" s="97" t="s">
        <v>459</v>
      </c>
      <c r="C238" s="98" t="s">
        <v>6</v>
      </c>
      <c r="D238" s="97" t="s">
        <v>1625</v>
      </c>
      <c r="E238" s="97" t="s">
        <v>443</v>
      </c>
      <c r="F238" s="98" t="s">
        <v>1914</v>
      </c>
      <c r="G238" s="98" t="s">
        <v>16</v>
      </c>
    </row>
    <row r="239" spans="1:7" ht="36.65" customHeight="1" x14ac:dyDescent="0.4">
      <c r="A239" s="97" t="s">
        <v>4150</v>
      </c>
      <c r="B239" s="97" t="s">
        <v>460</v>
      </c>
      <c r="C239" s="98" t="s">
        <v>3</v>
      </c>
      <c r="D239" s="97" t="s">
        <v>1630</v>
      </c>
      <c r="E239" s="97" t="s">
        <v>461</v>
      </c>
      <c r="F239" s="98" t="s">
        <v>1913</v>
      </c>
      <c r="G239" s="98" t="s">
        <v>16</v>
      </c>
    </row>
    <row r="240" spans="1:7" ht="36.65" customHeight="1" x14ac:dyDescent="0.4">
      <c r="A240" s="97" t="s">
        <v>4151</v>
      </c>
      <c r="B240" s="97" t="s">
        <v>462</v>
      </c>
      <c r="C240" s="98" t="s">
        <v>6</v>
      </c>
      <c r="D240" s="97" t="s">
        <v>1563</v>
      </c>
      <c r="E240" s="97" t="s">
        <v>71</v>
      </c>
      <c r="F240" s="98" t="s">
        <v>1913</v>
      </c>
      <c r="G240" s="98" t="s">
        <v>16</v>
      </c>
    </row>
    <row r="241" spans="1:7" ht="36.65" customHeight="1" x14ac:dyDescent="0.4">
      <c r="A241" s="97" t="s">
        <v>4152</v>
      </c>
      <c r="B241" s="97" t="s">
        <v>463</v>
      </c>
      <c r="C241" s="98" t="s">
        <v>3</v>
      </c>
      <c r="D241" s="97" t="s">
        <v>1631</v>
      </c>
      <c r="E241" s="97" t="s">
        <v>464</v>
      </c>
      <c r="F241" s="98" t="s">
        <v>1914</v>
      </c>
      <c r="G241" s="98" t="s">
        <v>7141</v>
      </c>
    </row>
    <row r="242" spans="1:7" ht="36.65" customHeight="1" x14ac:dyDescent="0.4">
      <c r="A242" s="97" t="s">
        <v>4153</v>
      </c>
      <c r="B242" s="97" t="s">
        <v>465</v>
      </c>
      <c r="C242" s="98" t="s">
        <v>6</v>
      </c>
      <c r="D242" s="97" t="s">
        <v>1632</v>
      </c>
      <c r="E242" s="97" t="s">
        <v>466</v>
      </c>
      <c r="F242" s="98" t="s">
        <v>1914</v>
      </c>
      <c r="G242" s="98" t="s">
        <v>16</v>
      </c>
    </row>
    <row r="243" spans="1:7" ht="36.65" customHeight="1" x14ac:dyDescent="0.4">
      <c r="A243" s="97" t="s">
        <v>4154</v>
      </c>
      <c r="B243" s="97" t="s">
        <v>467</v>
      </c>
      <c r="C243" s="98" t="s">
        <v>3</v>
      </c>
      <c r="D243" s="97" t="s">
        <v>1848</v>
      </c>
      <c r="E243" s="97" t="s">
        <v>468</v>
      </c>
      <c r="F243" s="98" t="s">
        <v>1913</v>
      </c>
      <c r="G243" s="98" t="s">
        <v>16</v>
      </c>
    </row>
    <row r="244" spans="1:7" ht="36.65" customHeight="1" x14ac:dyDescent="0.4">
      <c r="A244" s="97" t="s">
        <v>4155</v>
      </c>
      <c r="B244" s="97" t="s">
        <v>469</v>
      </c>
      <c r="C244" s="98" t="s">
        <v>3</v>
      </c>
      <c r="D244" s="97" t="s">
        <v>1946</v>
      </c>
      <c r="E244" s="97" t="s">
        <v>470</v>
      </c>
      <c r="F244" s="98" t="s">
        <v>1914</v>
      </c>
      <c r="G244" s="98" t="s">
        <v>7141</v>
      </c>
    </row>
    <row r="245" spans="1:7" ht="36.65" customHeight="1" x14ac:dyDescent="0.4">
      <c r="A245" s="97" t="s">
        <v>4156</v>
      </c>
      <c r="B245" s="97" t="s">
        <v>471</v>
      </c>
      <c r="C245" s="98" t="s">
        <v>3</v>
      </c>
      <c r="D245" s="97" t="s">
        <v>1633</v>
      </c>
      <c r="E245" s="97" t="s">
        <v>472</v>
      </c>
      <c r="F245" s="98" t="s">
        <v>1913</v>
      </c>
      <c r="G245" s="98" t="s">
        <v>17</v>
      </c>
    </row>
    <row r="246" spans="1:7" ht="36.65" customHeight="1" x14ac:dyDescent="0.4">
      <c r="A246" s="97" t="s">
        <v>4157</v>
      </c>
      <c r="B246" s="97" t="s">
        <v>473</v>
      </c>
      <c r="C246" s="98" t="s">
        <v>3</v>
      </c>
      <c r="D246" s="97" t="s">
        <v>1947</v>
      </c>
      <c r="E246" s="97" t="s">
        <v>474</v>
      </c>
      <c r="F246" s="98" t="s">
        <v>1914</v>
      </c>
      <c r="G246" s="98" t="s">
        <v>17</v>
      </c>
    </row>
    <row r="247" spans="1:7" ht="36.65" customHeight="1" x14ac:dyDescent="0.4">
      <c r="A247" s="146" t="s">
        <v>4158</v>
      </c>
      <c r="B247" s="146" t="s">
        <v>475</v>
      </c>
      <c r="C247" s="148" t="s">
        <v>6</v>
      </c>
      <c r="D247" s="97" t="s">
        <v>1634</v>
      </c>
      <c r="E247" s="97" t="s">
        <v>476</v>
      </c>
      <c r="F247" s="98" t="s">
        <v>1913</v>
      </c>
      <c r="G247" s="98" t="s">
        <v>16</v>
      </c>
    </row>
    <row r="248" spans="1:7" ht="36.65" customHeight="1" x14ac:dyDescent="0.4">
      <c r="A248" s="147"/>
      <c r="B248" s="147"/>
      <c r="C248" s="149"/>
      <c r="D248" s="97" t="s">
        <v>1628</v>
      </c>
      <c r="E248" s="97" t="s">
        <v>456</v>
      </c>
      <c r="F248" s="98" t="s">
        <v>1914</v>
      </c>
      <c r="G248" s="98" t="s">
        <v>16</v>
      </c>
    </row>
    <row r="249" spans="1:7" ht="36.65" customHeight="1" x14ac:dyDescent="0.4">
      <c r="A249" s="97" t="s">
        <v>4159</v>
      </c>
      <c r="B249" s="97" t="s">
        <v>477</v>
      </c>
      <c r="C249" s="98" t="s">
        <v>3</v>
      </c>
      <c r="D249" s="97" t="s">
        <v>1849</v>
      </c>
      <c r="E249" s="97" t="s">
        <v>478</v>
      </c>
      <c r="F249" s="98" t="s">
        <v>1914</v>
      </c>
      <c r="G249" s="98" t="s">
        <v>17</v>
      </c>
    </row>
    <row r="250" spans="1:7" ht="36.65" customHeight="1" x14ac:dyDescent="0.4">
      <c r="A250" s="97" t="s">
        <v>4160</v>
      </c>
      <c r="B250" s="97" t="s">
        <v>479</v>
      </c>
      <c r="C250" s="98" t="s">
        <v>3</v>
      </c>
      <c r="D250" s="97" t="s">
        <v>1635</v>
      </c>
      <c r="E250" s="97" t="s">
        <v>480</v>
      </c>
      <c r="F250" s="98" t="s">
        <v>1913</v>
      </c>
      <c r="G250" s="98" t="s">
        <v>7141</v>
      </c>
    </row>
    <row r="251" spans="1:7" ht="36.65" customHeight="1" x14ac:dyDescent="0.4">
      <c r="A251" s="97" t="s">
        <v>4161</v>
      </c>
      <c r="B251" s="97" t="s">
        <v>481</v>
      </c>
      <c r="C251" s="98" t="s">
        <v>6</v>
      </c>
      <c r="D251" s="97" t="s">
        <v>1867</v>
      </c>
      <c r="E251" s="97" t="s">
        <v>482</v>
      </c>
      <c r="F251" s="98" t="s">
        <v>1914</v>
      </c>
      <c r="G251" s="98" t="s">
        <v>16</v>
      </c>
    </row>
    <row r="252" spans="1:7" ht="36.65" customHeight="1" x14ac:dyDescent="0.4">
      <c r="A252" s="97" t="s">
        <v>4162</v>
      </c>
      <c r="B252" s="97" t="s">
        <v>483</v>
      </c>
      <c r="C252" s="98" t="s">
        <v>3</v>
      </c>
      <c r="D252" s="97" t="s">
        <v>1948</v>
      </c>
      <c r="E252" s="97" t="s">
        <v>484</v>
      </c>
      <c r="F252" s="98" t="s">
        <v>1913</v>
      </c>
      <c r="G252" s="98" t="s">
        <v>7141</v>
      </c>
    </row>
    <row r="253" spans="1:7" ht="36.65" customHeight="1" x14ac:dyDescent="0.4">
      <c r="A253" s="97" t="s">
        <v>4163</v>
      </c>
      <c r="B253" s="97" t="s">
        <v>485</v>
      </c>
      <c r="C253" s="98" t="s">
        <v>6</v>
      </c>
      <c r="D253" s="97" t="s">
        <v>1636</v>
      </c>
      <c r="E253" s="97" t="s">
        <v>486</v>
      </c>
      <c r="F253" s="98" t="s">
        <v>1914</v>
      </c>
      <c r="G253" s="98" t="s">
        <v>16</v>
      </c>
    </row>
    <row r="254" spans="1:7" ht="36.65" customHeight="1" x14ac:dyDescent="0.4">
      <c r="A254" s="97" t="s">
        <v>4164</v>
      </c>
      <c r="B254" s="97" t="s">
        <v>487</v>
      </c>
      <c r="C254" s="98" t="s">
        <v>3</v>
      </c>
      <c r="D254" s="97" t="s">
        <v>1850</v>
      </c>
      <c r="E254" s="97" t="s">
        <v>488</v>
      </c>
      <c r="F254" s="98" t="s">
        <v>1914</v>
      </c>
      <c r="G254" s="98" t="s">
        <v>17</v>
      </c>
    </row>
    <row r="255" spans="1:7" ht="36.65" customHeight="1" x14ac:dyDescent="0.4">
      <c r="A255" s="97" t="s">
        <v>4165</v>
      </c>
      <c r="B255" s="97" t="s">
        <v>489</v>
      </c>
      <c r="C255" s="98" t="s">
        <v>3</v>
      </c>
      <c r="D255" s="97" t="s">
        <v>1637</v>
      </c>
      <c r="E255" s="97" t="s">
        <v>490</v>
      </c>
      <c r="F255" s="98" t="s">
        <v>1913</v>
      </c>
      <c r="G255" s="98" t="s">
        <v>16</v>
      </c>
    </row>
    <row r="256" spans="1:7" ht="36.65" customHeight="1" x14ac:dyDescent="0.4">
      <c r="A256" s="97" t="s">
        <v>4166</v>
      </c>
      <c r="B256" s="97" t="s">
        <v>491</v>
      </c>
      <c r="C256" s="98" t="s">
        <v>3</v>
      </c>
      <c r="D256" s="97" t="s">
        <v>1851</v>
      </c>
      <c r="E256" s="97" t="s">
        <v>492</v>
      </c>
      <c r="F256" s="98" t="s">
        <v>1914</v>
      </c>
      <c r="G256" s="98" t="s">
        <v>17</v>
      </c>
    </row>
    <row r="257" spans="1:7" ht="36.65" customHeight="1" x14ac:dyDescent="0.4">
      <c r="A257" s="97" t="s">
        <v>4167</v>
      </c>
      <c r="B257" s="97" t="s">
        <v>493</v>
      </c>
      <c r="C257" s="98" t="s">
        <v>3</v>
      </c>
      <c r="D257" s="97" t="s">
        <v>1638</v>
      </c>
      <c r="E257" s="97" t="s">
        <v>494</v>
      </c>
      <c r="F257" s="98" t="s">
        <v>1875</v>
      </c>
      <c r="G257" s="98" t="s">
        <v>17</v>
      </c>
    </row>
    <row r="258" spans="1:7" ht="36.65" customHeight="1" x14ac:dyDescent="0.4">
      <c r="A258" s="97" t="s">
        <v>4168</v>
      </c>
      <c r="B258" s="97" t="s">
        <v>495</v>
      </c>
      <c r="C258" s="98" t="s">
        <v>3</v>
      </c>
      <c r="D258" s="97" t="s">
        <v>1639</v>
      </c>
      <c r="E258" s="97" t="s">
        <v>496</v>
      </c>
      <c r="F258" s="98" t="s">
        <v>1913</v>
      </c>
      <c r="G258" s="98" t="s">
        <v>17</v>
      </c>
    </row>
    <row r="259" spans="1:7" ht="36.65" customHeight="1" x14ac:dyDescent="0.4">
      <c r="A259" s="97" t="s">
        <v>4169</v>
      </c>
      <c r="B259" s="97" t="s">
        <v>497</v>
      </c>
      <c r="C259" s="98" t="s">
        <v>3</v>
      </c>
      <c r="D259" s="97" t="s">
        <v>1640</v>
      </c>
      <c r="E259" s="97" t="s">
        <v>498</v>
      </c>
      <c r="F259" s="98" t="s">
        <v>1875</v>
      </c>
      <c r="G259" s="98" t="s">
        <v>17</v>
      </c>
    </row>
    <row r="260" spans="1:7" ht="36.65" customHeight="1" x14ac:dyDescent="0.4">
      <c r="A260" s="97" t="s">
        <v>4170</v>
      </c>
      <c r="B260" s="97" t="s">
        <v>499</v>
      </c>
      <c r="C260" s="98" t="s">
        <v>3</v>
      </c>
      <c r="D260" s="97" t="s">
        <v>1949</v>
      </c>
      <c r="E260" s="97" t="s">
        <v>500</v>
      </c>
      <c r="F260" s="98" t="s">
        <v>14</v>
      </c>
      <c r="G260" s="98" t="s">
        <v>7141</v>
      </c>
    </row>
    <row r="261" spans="1:7" ht="36.65" customHeight="1" x14ac:dyDescent="0.4">
      <c r="A261" s="97" t="s">
        <v>4171</v>
      </c>
      <c r="B261" s="97" t="s">
        <v>501</v>
      </c>
      <c r="C261" s="98" t="s">
        <v>6</v>
      </c>
      <c r="D261" s="97" t="s">
        <v>1641</v>
      </c>
      <c r="E261" s="97" t="s">
        <v>502</v>
      </c>
      <c r="F261" s="98" t="s">
        <v>1913</v>
      </c>
      <c r="G261" s="98" t="s">
        <v>16</v>
      </c>
    </row>
    <row r="262" spans="1:7" ht="36.65" customHeight="1" x14ac:dyDescent="0.4">
      <c r="A262" s="97" t="s">
        <v>4172</v>
      </c>
      <c r="B262" s="97" t="s">
        <v>503</v>
      </c>
      <c r="C262" s="98" t="s">
        <v>3</v>
      </c>
      <c r="D262" s="97" t="s">
        <v>1852</v>
      </c>
      <c r="E262" s="97" t="s">
        <v>504</v>
      </c>
      <c r="F262" s="98" t="s">
        <v>1914</v>
      </c>
      <c r="G262" s="98" t="s">
        <v>17</v>
      </c>
    </row>
    <row r="263" spans="1:7" ht="36.65" customHeight="1" x14ac:dyDescent="0.4">
      <c r="A263" s="97" t="s">
        <v>4173</v>
      </c>
      <c r="B263" s="97" t="s">
        <v>505</v>
      </c>
      <c r="C263" s="98" t="s">
        <v>3</v>
      </c>
      <c r="D263" s="97" t="s">
        <v>1853</v>
      </c>
      <c r="E263" s="97" t="s">
        <v>506</v>
      </c>
      <c r="F263" s="98" t="s">
        <v>1914</v>
      </c>
      <c r="G263" s="98" t="s">
        <v>17</v>
      </c>
    </row>
    <row r="264" spans="1:7" ht="36.65" customHeight="1" x14ac:dyDescent="0.4">
      <c r="A264" s="146" t="s">
        <v>4174</v>
      </c>
      <c r="B264" s="146" t="s">
        <v>507</v>
      </c>
      <c r="C264" s="148" t="s">
        <v>6</v>
      </c>
      <c r="D264" s="97" t="s">
        <v>1642</v>
      </c>
      <c r="E264" s="97" t="s">
        <v>508</v>
      </c>
      <c r="F264" s="98" t="s">
        <v>1914</v>
      </c>
      <c r="G264" s="98" t="s">
        <v>16</v>
      </c>
    </row>
    <row r="265" spans="1:7" ht="36.65" customHeight="1" x14ac:dyDescent="0.4">
      <c r="A265" s="150"/>
      <c r="B265" s="150"/>
      <c r="C265" s="151"/>
      <c r="D265" s="97" t="s">
        <v>1643</v>
      </c>
      <c r="E265" s="97" t="s">
        <v>509</v>
      </c>
      <c r="F265" s="98" t="s">
        <v>1914</v>
      </c>
      <c r="G265" s="98" t="s">
        <v>16</v>
      </c>
    </row>
    <row r="266" spans="1:7" ht="36.65" customHeight="1" x14ac:dyDescent="0.4">
      <c r="A266" s="147"/>
      <c r="B266" s="147"/>
      <c r="C266" s="149"/>
      <c r="D266" s="97" t="s">
        <v>1644</v>
      </c>
      <c r="E266" s="97" t="s">
        <v>510</v>
      </c>
      <c r="F266" s="98" t="s">
        <v>1914</v>
      </c>
      <c r="G266" s="98" t="s">
        <v>16</v>
      </c>
    </row>
    <row r="267" spans="1:7" ht="36.65" customHeight="1" x14ac:dyDescent="0.4">
      <c r="A267" s="97" t="s">
        <v>4175</v>
      </c>
      <c r="B267" s="97" t="s">
        <v>511</v>
      </c>
      <c r="C267" s="98" t="s">
        <v>6</v>
      </c>
      <c r="D267" s="97" t="s">
        <v>1645</v>
      </c>
      <c r="E267" s="97" t="s">
        <v>512</v>
      </c>
      <c r="F267" s="98" t="s">
        <v>1914</v>
      </c>
      <c r="G267" s="98" t="s">
        <v>16</v>
      </c>
    </row>
    <row r="268" spans="1:7" ht="36.65" customHeight="1" x14ac:dyDescent="0.4">
      <c r="A268" s="97" t="s">
        <v>4176</v>
      </c>
      <c r="B268" s="97" t="s">
        <v>513</v>
      </c>
      <c r="C268" s="98" t="s">
        <v>6</v>
      </c>
      <c r="D268" s="97" t="s">
        <v>1646</v>
      </c>
      <c r="E268" s="97" t="s">
        <v>514</v>
      </c>
      <c r="F268" s="98" t="s">
        <v>1914</v>
      </c>
      <c r="G268" s="98" t="s">
        <v>16</v>
      </c>
    </row>
    <row r="269" spans="1:7" ht="36.65" customHeight="1" x14ac:dyDescent="0.4">
      <c r="A269" s="97" t="s">
        <v>4177</v>
      </c>
      <c r="B269" s="97" t="s">
        <v>515</v>
      </c>
      <c r="C269" s="98" t="s">
        <v>6</v>
      </c>
      <c r="D269" s="97" t="s">
        <v>1647</v>
      </c>
      <c r="E269" s="97" t="s">
        <v>516</v>
      </c>
      <c r="F269" s="98" t="s">
        <v>1914</v>
      </c>
      <c r="G269" s="98" t="s">
        <v>16</v>
      </c>
    </row>
    <row r="270" spans="1:7" ht="36.65" customHeight="1" x14ac:dyDescent="0.4">
      <c r="A270" s="97" t="s">
        <v>4178</v>
      </c>
      <c r="B270" s="97" t="s">
        <v>517</v>
      </c>
      <c r="C270" s="98" t="s">
        <v>3</v>
      </c>
      <c r="D270" s="97" t="s">
        <v>1648</v>
      </c>
      <c r="E270" s="97" t="s">
        <v>518</v>
      </c>
      <c r="F270" s="98" t="s">
        <v>1913</v>
      </c>
      <c r="G270" s="98" t="s">
        <v>17</v>
      </c>
    </row>
    <row r="271" spans="1:7" ht="36.65" customHeight="1" x14ac:dyDescent="0.4">
      <c r="A271" s="97" t="s">
        <v>4179</v>
      </c>
      <c r="B271" s="97" t="s">
        <v>519</v>
      </c>
      <c r="C271" s="98" t="s">
        <v>6</v>
      </c>
      <c r="D271" s="97" t="s">
        <v>1649</v>
      </c>
      <c r="E271" s="97" t="s">
        <v>520</v>
      </c>
      <c r="F271" s="98" t="s">
        <v>5</v>
      </c>
      <c r="G271" s="98" t="s">
        <v>16</v>
      </c>
    </row>
    <row r="272" spans="1:7" ht="36.65" customHeight="1" x14ac:dyDescent="0.4">
      <c r="A272" s="97" t="s">
        <v>4180</v>
      </c>
      <c r="B272" s="97" t="s">
        <v>521</v>
      </c>
      <c r="C272" s="98" t="s">
        <v>3</v>
      </c>
      <c r="D272" s="97" t="s">
        <v>1650</v>
      </c>
      <c r="E272" s="97" t="s">
        <v>522</v>
      </c>
      <c r="F272" s="98" t="s">
        <v>1913</v>
      </c>
      <c r="G272" s="98" t="s">
        <v>16</v>
      </c>
    </row>
    <row r="273" spans="1:7" ht="36.65" customHeight="1" x14ac:dyDescent="0.4">
      <c r="A273" s="146" t="s">
        <v>4181</v>
      </c>
      <c r="B273" s="146" t="s">
        <v>523</v>
      </c>
      <c r="C273" s="148" t="s">
        <v>6</v>
      </c>
      <c r="D273" s="97" t="s">
        <v>1651</v>
      </c>
      <c r="E273" s="97" t="s">
        <v>524</v>
      </c>
      <c r="F273" s="98" t="s">
        <v>1914</v>
      </c>
      <c r="G273" s="98" t="s">
        <v>16</v>
      </c>
    </row>
    <row r="274" spans="1:7" ht="36.65" customHeight="1" x14ac:dyDescent="0.4">
      <c r="A274" s="147"/>
      <c r="B274" s="147"/>
      <c r="C274" s="149"/>
      <c r="D274" s="97" t="s">
        <v>1652</v>
      </c>
      <c r="E274" s="97" t="s">
        <v>525</v>
      </c>
      <c r="F274" s="98" t="s">
        <v>1914</v>
      </c>
      <c r="G274" s="98" t="s">
        <v>16</v>
      </c>
    </row>
    <row r="275" spans="1:7" ht="36.65" customHeight="1" x14ac:dyDescent="0.4">
      <c r="A275" s="146" t="s">
        <v>4182</v>
      </c>
      <c r="B275" s="146" t="s">
        <v>526</v>
      </c>
      <c r="C275" s="148" t="s">
        <v>6</v>
      </c>
      <c r="D275" s="97" t="s">
        <v>1645</v>
      </c>
      <c r="E275" s="97" t="s">
        <v>512</v>
      </c>
      <c r="F275" s="98" t="s">
        <v>1914</v>
      </c>
      <c r="G275" s="98" t="s">
        <v>16</v>
      </c>
    </row>
    <row r="276" spans="1:7" ht="36.65" customHeight="1" x14ac:dyDescent="0.4">
      <c r="A276" s="147"/>
      <c r="B276" s="147"/>
      <c r="C276" s="149"/>
      <c r="D276" s="97" t="s">
        <v>1653</v>
      </c>
      <c r="E276" s="97" t="s">
        <v>527</v>
      </c>
      <c r="F276" s="98" t="s">
        <v>1914</v>
      </c>
      <c r="G276" s="98" t="s">
        <v>16</v>
      </c>
    </row>
    <row r="277" spans="1:7" ht="36.65" customHeight="1" x14ac:dyDescent="0.4">
      <c r="A277" s="97" t="s">
        <v>4183</v>
      </c>
      <c r="B277" s="97" t="s">
        <v>528</v>
      </c>
      <c r="C277" s="98" t="s">
        <v>6</v>
      </c>
      <c r="D277" s="97" t="s">
        <v>1654</v>
      </c>
      <c r="E277" s="97" t="s">
        <v>529</v>
      </c>
      <c r="F277" s="98" t="s">
        <v>1914</v>
      </c>
      <c r="G277" s="98" t="s">
        <v>16</v>
      </c>
    </row>
    <row r="278" spans="1:7" ht="36.65" customHeight="1" x14ac:dyDescent="0.4">
      <c r="A278" s="97" t="s">
        <v>4184</v>
      </c>
      <c r="B278" s="97" t="s">
        <v>530</v>
      </c>
      <c r="C278" s="98" t="s">
        <v>6</v>
      </c>
      <c r="D278" s="97" t="s">
        <v>1655</v>
      </c>
      <c r="E278" s="97" t="s">
        <v>531</v>
      </c>
      <c r="F278" s="98" t="s">
        <v>5</v>
      </c>
      <c r="G278" s="98" t="s">
        <v>16</v>
      </c>
    </row>
    <row r="279" spans="1:7" ht="36.65" customHeight="1" x14ac:dyDescent="0.4">
      <c r="A279" s="146" t="s">
        <v>4185</v>
      </c>
      <c r="B279" s="146" t="s">
        <v>532</v>
      </c>
      <c r="C279" s="148" t="s">
        <v>6</v>
      </c>
      <c r="D279" s="97" t="s">
        <v>1656</v>
      </c>
      <c r="E279" s="97" t="s">
        <v>533</v>
      </c>
      <c r="F279" s="98" t="s">
        <v>1914</v>
      </c>
      <c r="G279" s="98" t="s">
        <v>16</v>
      </c>
    </row>
    <row r="280" spans="1:7" ht="36.65" customHeight="1" x14ac:dyDescent="0.4">
      <c r="A280" s="147"/>
      <c r="B280" s="147"/>
      <c r="C280" s="149"/>
      <c r="D280" s="97" t="s">
        <v>1657</v>
      </c>
      <c r="E280" s="97" t="s">
        <v>534</v>
      </c>
      <c r="F280" s="98" t="s">
        <v>1914</v>
      </c>
      <c r="G280" s="98" t="s">
        <v>16</v>
      </c>
    </row>
    <row r="281" spans="1:7" ht="36.65" customHeight="1" x14ac:dyDescent="0.4">
      <c r="A281" s="97" t="s">
        <v>4186</v>
      </c>
      <c r="B281" s="97" t="s">
        <v>535</v>
      </c>
      <c r="C281" s="98" t="s">
        <v>6</v>
      </c>
      <c r="D281" s="97" t="s">
        <v>1658</v>
      </c>
      <c r="E281" s="97" t="s">
        <v>536</v>
      </c>
      <c r="F281" s="98" t="s">
        <v>1914</v>
      </c>
      <c r="G281" s="98" t="s">
        <v>16</v>
      </c>
    </row>
    <row r="282" spans="1:7" ht="36.65" customHeight="1" x14ac:dyDescent="0.4">
      <c r="A282" s="97" t="s">
        <v>4187</v>
      </c>
      <c r="B282" s="97" t="s">
        <v>537</v>
      </c>
      <c r="C282" s="98" t="s">
        <v>6</v>
      </c>
      <c r="D282" s="97" t="s">
        <v>1659</v>
      </c>
      <c r="E282" s="97" t="s">
        <v>538</v>
      </c>
      <c r="F282" s="98" t="s">
        <v>1914</v>
      </c>
      <c r="G282" s="98" t="s">
        <v>16</v>
      </c>
    </row>
    <row r="283" spans="1:7" ht="36.65" customHeight="1" x14ac:dyDescent="0.4">
      <c r="A283" s="97" t="s">
        <v>4188</v>
      </c>
      <c r="B283" s="97" t="s">
        <v>539</v>
      </c>
      <c r="C283" s="98" t="s">
        <v>3</v>
      </c>
      <c r="D283" s="97" t="s">
        <v>1660</v>
      </c>
      <c r="E283" s="97" t="s">
        <v>540</v>
      </c>
      <c r="F283" s="98" t="s">
        <v>1913</v>
      </c>
      <c r="G283" s="98" t="s">
        <v>17</v>
      </c>
    </row>
    <row r="284" spans="1:7" ht="36.65" customHeight="1" x14ac:dyDescent="0.4">
      <c r="A284" s="97" t="s">
        <v>4189</v>
      </c>
      <c r="B284" s="97" t="s">
        <v>541</v>
      </c>
      <c r="C284" s="98" t="s">
        <v>6</v>
      </c>
      <c r="D284" s="97" t="s">
        <v>1661</v>
      </c>
      <c r="E284" s="97" t="s">
        <v>542</v>
      </c>
      <c r="F284" s="98" t="s">
        <v>1914</v>
      </c>
      <c r="G284" s="98" t="s">
        <v>16</v>
      </c>
    </row>
    <row r="285" spans="1:7" ht="36.65" customHeight="1" x14ac:dyDescent="0.4">
      <c r="A285" s="97" t="s">
        <v>4190</v>
      </c>
      <c r="B285" s="97" t="s">
        <v>543</v>
      </c>
      <c r="C285" s="98" t="s">
        <v>6</v>
      </c>
      <c r="D285" s="97" t="s">
        <v>1662</v>
      </c>
      <c r="E285" s="97" t="s">
        <v>544</v>
      </c>
      <c r="F285" s="98" t="s">
        <v>1914</v>
      </c>
      <c r="G285" s="98" t="s">
        <v>16</v>
      </c>
    </row>
    <row r="286" spans="1:7" ht="36.65" customHeight="1" x14ac:dyDescent="0.4">
      <c r="A286" s="97" t="s">
        <v>4191</v>
      </c>
      <c r="B286" s="97" t="s">
        <v>545</v>
      </c>
      <c r="C286" s="98" t="s">
        <v>6</v>
      </c>
      <c r="D286" s="97" t="s">
        <v>1663</v>
      </c>
      <c r="E286" s="97" t="s">
        <v>546</v>
      </c>
      <c r="F286" s="98" t="s">
        <v>14</v>
      </c>
      <c r="G286" s="98" t="s">
        <v>16</v>
      </c>
    </row>
    <row r="287" spans="1:7" ht="36.65" customHeight="1" x14ac:dyDescent="0.4">
      <c r="A287" s="97" t="s">
        <v>4192</v>
      </c>
      <c r="B287" s="97" t="s">
        <v>547</v>
      </c>
      <c r="C287" s="98" t="s">
        <v>6</v>
      </c>
      <c r="D287" s="97" t="s">
        <v>1664</v>
      </c>
      <c r="E287" s="97" t="s">
        <v>548</v>
      </c>
      <c r="F287" s="98" t="s">
        <v>1914</v>
      </c>
      <c r="G287" s="98" t="s">
        <v>16</v>
      </c>
    </row>
    <row r="288" spans="1:7" ht="36.65" customHeight="1" x14ac:dyDescent="0.4">
      <c r="A288" s="97" t="s">
        <v>4193</v>
      </c>
      <c r="B288" s="97" t="s">
        <v>549</v>
      </c>
      <c r="C288" s="98" t="s">
        <v>6</v>
      </c>
      <c r="D288" s="97" t="s">
        <v>1665</v>
      </c>
      <c r="E288" s="97" t="s">
        <v>550</v>
      </c>
      <c r="F288" s="98" t="s">
        <v>1914</v>
      </c>
      <c r="G288" s="98" t="s">
        <v>16</v>
      </c>
    </row>
    <row r="289" spans="1:7" ht="36.65" customHeight="1" x14ac:dyDescent="0.4">
      <c r="A289" s="146" t="s">
        <v>4194</v>
      </c>
      <c r="B289" s="146" t="s">
        <v>551</v>
      </c>
      <c r="C289" s="148" t="s">
        <v>6</v>
      </c>
      <c r="D289" s="97" t="s">
        <v>1666</v>
      </c>
      <c r="E289" s="97" t="s">
        <v>552</v>
      </c>
      <c r="F289" s="98" t="s">
        <v>1914</v>
      </c>
      <c r="G289" s="98" t="s">
        <v>16</v>
      </c>
    </row>
    <row r="290" spans="1:7" ht="36.65" customHeight="1" x14ac:dyDescent="0.4">
      <c r="A290" s="147"/>
      <c r="B290" s="147"/>
      <c r="C290" s="149"/>
      <c r="D290" s="97" t="s">
        <v>1667</v>
      </c>
      <c r="E290" s="97" t="s">
        <v>553</v>
      </c>
      <c r="F290" s="98" t="s">
        <v>1914</v>
      </c>
      <c r="G290" s="98" t="s">
        <v>16</v>
      </c>
    </row>
    <row r="291" spans="1:7" ht="36.65" customHeight="1" x14ac:dyDescent="0.4">
      <c r="A291" s="97" t="s">
        <v>4195</v>
      </c>
      <c r="B291" s="97" t="s">
        <v>554</v>
      </c>
      <c r="C291" s="98" t="s">
        <v>6</v>
      </c>
      <c r="D291" s="97" t="s">
        <v>1668</v>
      </c>
      <c r="E291" s="97" t="s">
        <v>555</v>
      </c>
      <c r="F291" s="98" t="s">
        <v>1914</v>
      </c>
      <c r="G291" s="98" t="s">
        <v>16</v>
      </c>
    </row>
    <row r="292" spans="1:7" ht="36.65" customHeight="1" x14ac:dyDescent="0.4">
      <c r="A292" s="97" t="s">
        <v>4196</v>
      </c>
      <c r="B292" s="97" t="s">
        <v>556</v>
      </c>
      <c r="C292" s="98" t="s">
        <v>6</v>
      </c>
      <c r="D292" s="97" t="s">
        <v>1563</v>
      </c>
      <c r="E292" s="97" t="s">
        <v>71</v>
      </c>
      <c r="F292" s="98" t="s">
        <v>1913</v>
      </c>
      <c r="G292" s="98" t="s">
        <v>16</v>
      </c>
    </row>
    <row r="293" spans="1:7" ht="36.65" customHeight="1" x14ac:dyDescent="0.4">
      <c r="A293" s="146" t="s">
        <v>4197</v>
      </c>
      <c r="B293" s="146" t="s">
        <v>557</v>
      </c>
      <c r="C293" s="148" t="s">
        <v>6</v>
      </c>
      <c r="D293" s="97" t="s">
        <v>1666</v>
      </c>
      <c r="E293" s="97" t="s">
        <v>552</v>
      </c>
      <c r="F293" s="98" t="s">
        <v>1914</v>
      </c>
      <c r="G293" s="98" t="s">
        <v>16</v>
      </c>
    </row>
    <row r="294" spans="1:7" ht="36.65" customHeight="1" x14ac:dyDescent="0.4">
      <c r="A294" s="147"/>
      <c r="B294" s="147"/>
      <c r="C294" s="149"/>
      <c r="D294" s="97" t="s">
        <v>1667</v>
      </c>
      <c r="E294" s="97" t="s">
        <v>553</v>
      </c>
      <c r="F294" s="98" t="s">
        <v>1914</v>
      </c>
      <c r="G294" s="98" t="s">
        <v>16</v>
      </c>
    </row>
    <row r="295" spans="1:7" ht="36.65" customHeight="1" x14ac:dyDescent="0.4">
      <c r="A295" s="146" t="s">
        <v>4198</v>
      </c>
      <c r="B295" s="146" t="s">
        <v>558</v>
      </c>
      <c r="C295" s="148" t="s">
        <v>6</v>
      </c>
      <c r="D295" s="97" t="s">
        <v>1669</v>
      </c>
      <c r="E295" s="97" t="s">
        <v>559</v>
      </c>
      <c r="F295" s="98" t="s">
        <v>1914</v>
      </c>
      <c r="G295" s="98" t="s">
        <v>16</v>
      </c>
    </row>
    <row r="296" spans="1:7" ht="36.65" customHeight="1" x14ac:dyDescent="0.4">
      <c r="A296" s="147"/>
      <c r="B296" s="147"/>
      <c r="C296" s="149"/>
      <c r="D296" s="97" t="s">
        <v>1670</v>
      </c>
      <c r="E296" s="97" t="s">
        <v>560</v>
      </c>
      <c r="F296" s="98" t="s">
        <v>1914</v>
      </c>
      <c r="G296" s="98" t="s">
        <v>16</v>
      </c>
    </row>
    <row r="297" spans="1:7" ht="36.65" customHeight="1" x14ac:dyDescent="0.4">
      <c r="A297" s="97" t="s">
        <v>4199</v>
      </c>
      <c r="B297" s="97" t="s">
        <v>561</v>
      </c>
      <c r="C297" s="98" t="s">
        <v>3</v>
      </c>
      <c r="D297" s="97" t="s">
        <v>1671</v>
      </c>
      <c r="E297" s="97" t="s">
        <v>562</v>
      </c>
      <c r="F297" s="98" t="s">
        <v>1913</v>
      </c>
      <c r="G297" s="98" t="s">
        <v>17</v>
      </c>
    </row>
    <row r="298" spans="1:7" ht="36.65" customHeight="1" x14ac:dyDescent="0.4">
      <c r="A298" s="97" t="s">
        <v>4200</v>
      </c>
      <c r="B298" s="97" t="s">
        <v>563</v>
      </c>
      <c r="C298" s="98" t="s">
        <v>6</v>
      </c>
      <c r="D298" s="97" t="s">
        <v>1672</v>
      </c>
      <c r="E298" s="97" t="s">
        <v>564</v>
      </c>
      <c r="F298" s="98" t="s">
        <v>1914</v>
      </c>
      <c r="G298" s="98" t="s">
        <v>16</v>
      </c>
    </row>
    <row r="299" spans="1:7" ht="36.65" customHeight="1" x14ac:dyDescent="0.4">
      <c r="A299" s="97" t="s">
        <v>4201</v>
      </c>
      <c r="B299" s="97" t="s">
        <v>565</v>
      </c>
      <c r="C299" s="98" t="s">
        <v>3</v>
      </c>
      <c r="D299" s="97" t="s">
        <v>1673</v>
      </c>
      <c r="E299" s="97" t="s">
        <v>566</v>
      </c>
      <c r="F299" s="98" t="s">
        <v>1913</v>
      </c>
      <c r="G299" s="98" t="s">
        <v>16</v>
      </c>
    </row>
    <row r="300" spans="1:7" ht="36.65" customHeight="1" x14ac:dyDescent="0.4">
      <c r="A300" s="97" t="s">
        <v>4202</v>
      </c>
      <c r="B300" s="97" t="s">
        <v>567</v>
      </c>
      <c r="C300" s="98" t="s">
        <v>3</v>
      </c>
      <c r="D300" s="97" t="s">
        <v>1674</v>
      </c>
      <c r="E300" s="97" t="s">
        <v>568</v>
      </c>
      <c r="F300" s="98" t="s">
        <v>1913</v>
      </c>
      <c r="G300" s="98" t="s">
        <v>16</v>
      </c>
    </row>
    <row r="301" spans="1:7" ht="36.65" customHeight="1" x14ac:dyDescent="0.4">
      <c r="A301" s="97" t="s">
        <v>4203</v>
      </c>
      <c r="B301" s="97" t="s">
        <v>569</v>
      </c>
      <c r="C301" s="98" t="s">
        <v>3</v>
      </c>
      <c r="D301" s="97" t="s">
        <v>1675</v>
      </c>
      <c r="E301" s="97" t="s">
        <v>570</v>
      </c>
      <c r="F301" s="98" t="s">
        <v>5</v>
      </c>
      <c r="G301" s="98" t="s">
        <v>16</v>
      </c>
    </row>
    <row r="302" spans="1:7" ht="36.65" customHeight="1" x14ac:dyDescent="0.4">
      <c r="A302" s="97" t="s">
        <v>4204</v>
      </c>
      <c r="B302" s="97" t="s">
        <v>571</v>
      </c>
      <c r="C302" s="98" t="s">
        <v>3</v>
      </c>
      <c r="D302" s="97" t="s">
        <v>1676</v>
      </c>
      <c r="E302" s="97" t="s">
        <v>572</v>
      </c>
      <c r="F302" s="98" t="s">
        <v>1875</v>
      </c>
      <c r="G302" s="98" t="s">
        <v>16</v>
      </c>
    </row>
    <row r="303" spans="1:7" ht="36.65" customHeight="1" x14ac:dyDescent="0.4">
      <c r="A303" s="97" t="s">
        <v>4205</v>
      </c>
      <c r="B303" s="97" t="s">
        <v>573</v>
      </c>
      <c r="C303" s="98" t="s">
        <v>3</v>
      </c>
      <c r="D303" s="97" t="s">
        <v>1677</v>
      </c>
      <c r="E303" s="97" t="s">
        <v>574</v>
      </c>
      <c r="F303" s="98" t="s">
        <v>1913</v>
      </c>
      <c r="G303" s="98" t="s">
        <v>16</v>
      </c>
    </row>
    <row r="304" spans="1:7" ht="36.65" customHeight="1" x14ac:dyDescent="0.4">
      <c r="A304" s="97" t="s">
        <v>4206</v>
      </c>
      <c r="B304" s="97" t="s">
        <v>575</v>
      </c>
      <c r="C304" s="98" t="s">
        <v>3</v>
      </c>
      <c r="D304" s="97" t="s">
        <v>1678</v>
      </c>
      <c r="E304" s="97" t="s">
        <v>576</v>
      </c>
      <c r="F304" s="98" t="s">
        <v>1875</v>
      </c>
      <c r="G304" s="98" t="s">
        <v>16</v>
      </c>
    </row>
    <row r="305" spans="1:7" ht="36.65" customHeight="1" x14ac:dyDescent="0.4">
      <c r="A305" s="97" t="s">
        <v>4207</v>
      </c>
      <c r="B305" s="97" t="s">
        <v>577</v>
      </c>
      <c r="C305" s="98" t="s">
        <v>3</v>
      </c>
      <c r="D305" s="97" t="s">
        <v>1679</v>
      </c>
      <c r="E305" s="97" t="s">
        <v>578</v>
      </c>
      <c r="F305" s="98" t="s">
        <v>14</v>
      </c>
      <c r="G305" s="98" t="s">
        <v>16</v>
      </c>
    </row>
    <row r="306" spans="1:7" ht="36.65" customHeight="1" x14ac:dyDescent="0.4">
      <c r="A306" s="97" t="s">
        <v>4208</v>
      </c>
      <c r="B306" s="97" t="s">
        <v>579</v>
      </c>
      <c r="C306" s="98" t="s">
        <v>3</v>
      </c>
      <c r="D306" s="97" t="s">
        <v>1680</v>
      </c>
      <c r="E306" s="97" t="s">
        <v>580</v>
      </c>
      <c r="F306" s="98" t="s">
        <v>1913</v>
      </c>
      <c r="G306" s="98" t="s">
        <v>16</v>
      </c>
    </row>
    <row r="307" spans="1:7" ht="36.65" customHeight="1" x14ac:dyDescent="0.4">
      <c r="A307" s="97" t="s">
        <v>4209</v>
      </c>
      <c r="B307" s="97" t="s">
        <v>581</v>
      </c>
      <c r="C307" s="98" t="s">
        <v>3</v>
      </c>
      <c r="D307" s="97" t="s">
        <v>1681</v>
      </c>
      <c r="E307" s="97" t="s">
        <v>582</v>
      </c>
      <c r="F307" s="98" t="s">
        <v>1913</v>
      </c>
      <c r="G307" s="98" t="s">
        <v>16</v>
      </c>
    </row>
    <row r="308" spans="1:7" ht="36.65" customHeight="1" x14ac:dyDescent="0.4">
      <c r="A308" s="97" t="s">
        <v>4210</v>
      </c>
      <c r="B308" s="97" t="s">
        <v>583</v>
      </c>
      <c r="C308" s="98" t="s">
        <v>3</v>
      </c>
      <c r="D308" s="97" t="s">
        <v>1854</v>
      </c>
      <c r="E308" s="97" t="s">
        <v>584</v>
      </c>
      <c r="F308" s="98" t="s">
        <v>1913</v>
      </c>
      <c r="G308" s="98" t="s">
        <v>16</v>
      </c>
    </row>
    <row r="309" spans="1:7" ht="36.65" customHeight="1" x14ac:dyDescent="0.4">
      <c r="A309" s="97" t="s">
        <v>4211</v>
      </c>
      <c r="B309" s="97" t="s">
        <v>585</v>
      </c>
      <c r="C309" s="98" t="s">
        <v>3</v>
      </c>
      <c r="D309" s="97" t="s">
        <v>1855</v>
      </c>
      <c r="E309" s="97" t="s">
        <v>586</v>
      </c>
      <c r="F309" s="98" t="s">
        <v>1913</v>
      </c>
      <c r="G309" s="98" t="s">
        <v>17</v>
      </c>
    </row>
    <row r="310" spans="1:7" ht="36.65" customHeight="1" x14ac:dyDescent="0.4">
      <c r="A310" s="97" t="s">
        <v>4212</v>
      </c>
      <c r="B310" s="97" t="s">
        <v>587</v>
      </c>
      <c r="C310" s="98" t="s">
        <v>3</v>
      </c>
      <c r="D310" s="97" t="s">
        <v>1856</v>
      </c>
      <c r="E310" s="97" t="s">
        <v>588</v>
      </c>
      <c r="F310" s="98" t="s">
        <v>1913</v>
      </c>
      <c r="G310" s="98" t="s">
        <v>16</v>
      </c>
    </row>
    <row r="311" spans="1:7" ht="36.65" customHeight="1" x14ac:dyDescent="0.4">
      <c r="A311" s="97" t="s">
        <v>4213</v>
      </c>
      <c r="B311" s="97" t="s">
        <v>589</v>
      </c>
      <c r="C311" s="98" t="s">
        <v>3</v>
      </c>
      <c r="D311" s="97" t="s">
        <v>1682</v>
      </c>
      <c r="E311" s="97" t="s">
        <v>590</v>
      </c>
      <c r="F311" s="98" t="s">
        <v>1913</v>
      </c>
      <c r="G311" s="98" t="s">
        <v>16</v>
      </c>
    </row>
    <row r="312" spans="1:7" ht="36.65" customHeight="1" x14ac:dyDescent="0.4">
      <c r="A312" s="97" t="s">
        <v>4214</v>
      </c>
      <c r="B312" s="97" t="s">
        <v>591</v>
      </c>
      <c r="C312" s="98" t="s">
        <v>3</v>
      </c>
      <c r="D312" s="97" t="s">
        <v>1683</v>
      </c>
      <c r="E312" s="97" t="s">
        <v>592</v>
      </c>
      <c r="F312" s="98" t="s">
        <v>1913</v>
      </c>
      <c r="G312" s="98" t="s">
        <v>17</v>
      </c>
    </row>
    <row r="313" spans="1:7" ht="36.65" customHeight="1" x14ac:dyDescent="0.4">
      <c r="A313" s="97" t="s">
        <v>4215</v>
      </c>
      <c r="B313" s="97" t="s">
        <v>593</v>
      </c>
      <c r="C313" s="98" t="s">
        <v>6</v>
      </c>
      <c r="D313" s="97" t="s">
        <v>1684</v>
      </c>
      <c r="E313" s="97" t="s">
        <v>594</v>
      </c>
      <c r="F313" s="98" t="s">
        <v>1914</v>
      </c>
      <c r="G313" s="98" t="s">
        <v>16</v>
      </c>
    </row>
    <row r="314" spans="1:7" ht="36.65" customHeight="1" x14ac:dyDescent="0.4">
      <c r="A314" s="97" t="s">
        <v>4216</v>
      </c>
      <c r="B314" s="97" t="s">
        <v>596</v>
      </c>
      <c r="C314" s="98" t="s">
        <v>6</v>
      </c>
      <c r="D314" s="97" t="s">
        <v>1684</v>
      </c>
      <c r="E314" s="97" t="s">
        <v>594</v>
      </c>
      <c r="F314" s="98" t="s">
        <v>1914</v>
      </c>
      <c r="G314" s="98" t="s">
        <v>16</v>
      </c>
    </row>
    <row r="315" spans="1:7" ht="36.65" customHeight="1" x14ac:dyDescent="0.4">
      <c r="A315" s="97" t="s">
        <v>4217</v>
      </c>
      <c r="B315" s="97" t="s">
        <v>597</v>
      </c>
      <c r="C315" s="98" t="s">
        <v>3</v>
      </c>
      <c r="D315" s="97" t="s">
        <v>1685</v>
      </c>
      <c r="E315" s="97" t="s">
        <v>598</v>
      </c>
      <c r="F315" s="98" t="s">
        <v>5</v>
      </c>
      <c r="G315" s="98" t="s">
        <v>16</v>
      </c>
    </row>
    <row r="316" spans="1:7" ht="36.65" customHeight="1" x14ac:dyDescent="0.4">
      <c r="A316" s="97" t="s">
        <v>4218</v>
      </c>
      <c r="B316" s="97" t="s">
        <v>599</v>
      </c>
      <c r="C316" s="98" t="s">
        <v>3</v>
      </c>
      <c r="D316" s="97" t="s">
        <v>1686</v>
      </c>
      <c r="E316" s="97" t="s">
        <v>600</v>
      </c>
      <c r="F316" s="98" t="s">
        <v>5</v>
      </c>
      <c r="G316" s="98" t="s">
        <v>16</v>
      </c>
    </row>
    <row r="317" spans="1:7" ht="36.65" customHeight="1" x14ac:dyDescent="0.4">
      <c r="A317" s="97" t="s">
        <v>4219</v>
      </c>
      <c r="B317" s="97" t="s">
        <v>601</v>
      </c>
      <c r="C317" s="98" t="s">
        <v>3</v>
      </c>
      <c r="D317" s="97" t="s">
        <v>1687</v>
      </c>
      <c r="E317" s="97" t="s">
        <v>602</v>
      </c>
      <c r="F317" s="98" t="s">
        <v>1913</v>
      </c>
      <c r="G317" s="98" t="s">
        <v>16</v>
      </c>
    </row>
    <row r="318" spans="1:7" ht="36.65" customHeight="1" x14ac:dyDescent="0.4">
      <c r="A318" s="97" t="s">
        <v>4220</v>
      </c>
      <c r="B318" s="97" t="s">
        <v>603</v>
      </c>
      <c r="C318" s="98" t="s">
        <v>3</v>
      </c>
      <c r="D318" s="97" t="s">
        <v>1688</v>
      </c>
      <c r="E318" s="97" t="s">
        <v>604</v>
      </c>
      <c r="F318" s="98" t="s">
        <v>1913</v>
      </c>
      <c r="G318" s="98" t="s">
        <v>7141</v>
      </c>
    </row>
    <row r="319" spans="1:7" ht="36.65" customHeight="1" x14ac:dyDescent="0.4">
      <c r="A319" s="97" t="s">
        <v>4221</v>
      </c>
      <c r="B319" s="97" t="s">
        <v>605</v>
      </c>
      <c r="C319" s="98" t="s">
        <v>3</v>
      </c>
      <c r="D319" s="97" t="s">
        <v>1950</v>
      </c>
      <c r="E319" s="97" t="s">
        <v>606</v>
      </c>
      <c r="F319" s="98" t="s">
        <v>5</v>
      </c>
      <c r="G319" s="98" t="s">
        <v>7141</v>
      </c>
    </row>
    <row r="320" spans="1:7" ht="36.65" customHeight="1" x14ac:dyDescent="0.4">
      <c r="A320" s="97" t="s">
        <v>4222</v>
      </c>
      <c r="B320" s="97" t="s">
        <v>607</v>
      </c>
      <c r="C320" s="98" t="s">
        <v>3</v>
      </c>
      <c r="D320" s="97" t="s">
        <v>1951</v>
      </c>
      <c r="E320" s="97" t="s">
        <v>608</v>
      </c>
      <c r="F320" s="98" t="s">
        <v>5</v>
      </c>
      <c r="G320" s="98" t="s">
        <v>7141</v>
      </c>
    </row>
    <row r="321" spans="1:7" ht="36.65" customHeight="1" x14ac:dyDescent="0.4">
      <c r="A321" s="97" t="s">
        <v>4223</v>
      </c>
      <c r="B321" s="97" t="s">
        <v>609</v>
      </c>
      <c r="C321" s="98" t="s">
        <v>3</v>
      </c>
      <c r="D321" s="97" t="s">
        <v>1952</v>
      </c>
      <c r="E321" s="97" t="s">
        <v>610</v>
      </c>
      <c r="F321" s="98" t="s">
        <v>5</v>
      </c>
      <c r="G321" s="98" t="s">
        <v>7141</v>
      </c>
    </row>
    <row r="322" spans="1:7" ht="36.65" customHeight="1" x14ac:dyDescent="0.4">
      <c r="A322" s="97" t="s">
        <v>4224</v>
      </c>
      <c r="B322" s="97" t="s">
        <v>611</v>
      </c>
      <c r="C322" s="98" t="s">
        <v>3</v>
      </c>
      <c r="D322" s="97" t="s">
        <v>1953</v>
      </c>
      <c r="E322" s="97" t="s">
        <v>612</v>
      </c>
      <c r="F322" s="98" t="s">
        <v>5</v>
      </c>
      <c r="G322" s="98" t="s">
        <v>7141</v>
      </c>
    </row>
    <row r="323" spans="1:7" ht="36.65" customHeight="1" x14ac:dyDescent="0.4">
      <c r="A323" s="97" t="s">
        <v>4225</v>
      </c>
      <c r="B323" s="97" t="s">
        <v>613</v>
      </c>
      <c r="C323" s="98" t="s">
        <v>3</v>
      </c>
      <c r="D323" s="97" t="s">
        <v>1954</v>
      </c>
      <c r="E323" s="97" t="s">
        <v>614</v>
      </c>
      <c r="F323" s="98" t="s">
        <v>5</v>
      </c>
      <c r="G323" s="98" t="s">
        <v>7141</v>
      </c>
    </row>
    <row r="324" spans="1:7" ht="36.65" customHeight="1" x14ac:dyDescent="0.4">
      <c r="A324" s="97" t="s">
        <v>4226</v>
      </c>
      <c r="B324" s="97" t="s">
        <v>615</v>
      </c>
      <c r="C324" s="98" t="s">
        <v>3</v>
      </c>
      <c r="D324" s="97" t="s">
        <v>1955</v>
      </c>
      <c r="E324" s="97" t="s">
        <v>616</v>
      </c>
      <c r="F324" s="98" t="s">
        <v>5</v>
      </c>
      <c r="G324" s="98" t="s">
        <v>7141</v>
      </c>
    </row>
    <row r="325" spans="1:7" ht="36.65" customHeight="1" x14ac:dyDescent="0.4">
      <c r="A325" s="97" t="s">
        <v>4227</v>
      </c>
      <c r="B325" s="97" t="s">
        <v>617</v>
      </c>
      <c r="C325" s="98" t="s">
        <v>3</v>
      </c>
      <c r="D325" s="97" t="s">
        <v>1956</v>
      </c>
      <c r="E325" s="97" t="s">
        <v>618</v>
      </c>
      <c r="F325" s="98" t="s">
        <v>5</v>
      </c>
      <c r="G325" s="98" t="s">
        <v>7141</v>
      </c>
    </row>
    <row r="326" spans="1:7" ht="36.65" customHeight="1" x14ac:dyDescent="0.4">
      <c r="A326" s="97" t="s">
        <v>4228</v>
      </c>
      <c r="B326" s="97" t="s">
        <v>619</v>
      </c>
      <c r="C326" s="98" t="s">
        <v>3</v>
      </c>
      <c r="D326" s="97" t="s">
        <v>1957</v>
      </c>
      <c r="E326" s="97" t="s">
        <v>620</v>
      </c>
      <c r="F326" s="98" t="s">
        <v>5</v>
      </c>
      <c r="G326" s="98" t="s">
        <v>7141</v>
      </c>
    </row>
    <row r="327" spans="1:7" ht="36.65" customHeight="1" x14ac:dyDescent="0.4">
      <c r="A327" s="97" t="s">
        <v>4229</v>
      </c>
      <c r="B327" s="97" t="s">
        <v>621</v>
      </c>
      <c r="C327" s="98" t="s">
        <v>3</v>
      </c>
      <c r="D327" s="97" t="s">
        <v>1689</v>
      </c>
      <c r="E327" s="97" t="s">
        <v>622</v>
      </c>
      <c r="F327" s="98" t="s">
        <v>1913</v>
      </c>
      <c r="G327" s="98" t="s">
        <v>16</v>
      </c>
    </row>
    <row r="328" spans="1:7" ht="36.65" customHeight="1" x14ac:dyDescent="0.4">
      <c r="A328" s="97" t="s">
        <v>4230</v>
      </c>
      <c r="B328" s="97" t="s">
        <v>623</v>
      </c>
      <c r="C328" s="98" t="s">
        <v>3</v>
      </c>
      <c r="D328" s="97" t="s">
        <v>1690</v>
      </c>
      <c r="E328" s="97" t="s">
        <v>624</v>
      </c>
      <c r="F328" s="98" t="s">
        <v>1913</v>
      </c>
      <c r="G328" s="98" t="s">
        <v>16</v>
      </c>
    </row>
    <row r="329" spans="1:7" ht="48.65" customHeight="1" x14ac:dyDescent="0.4">
      <c r="A329" s="97" t="s">
        <v>4231</v>
      </c>
      <c r="B329" s="97" t="s">
        <v>625</v>
      </c>
      <c r="C329" s="98" t="s">
        <v>3</v>
      </c>
      <c r="D329" s="97" t="s">
        <v>1691</v>
      </c>
      <c r="E329" s="97" t="s">
        <v>626</v>
      </c>
      <c r="F329" s="98" t="s">
        <v>1913</v>
      </c>
      <c r="G329" s="98" t="s">
        <v>16</v>
      </c>
    </row>
    <row r="330" spans="1:7" ht="48.65" customHeight="1" x14ac:dyDescent="0.4">
      <c r="A330" s="97" t="s">
        <v>4232</v>
      </c>
      <c r="B330" s="97" t="s">
        <v>627</v>
      </c>
      <c r="C330" s="98" t="s">
        <v>3</v>
      </c>
      <c r="D330" s="97" t="s">
        <v>1692</v>
      </c>
      <c r="E330" s="97" t="s">
        <v>628</v>
      </c>
      <c r="F330" s="98" t="s">
        <v>1875</v>
      </c>
      <c r="G330" s="98" t="s">
        <v>16</v>
      </c>
    </row>
    <row r="331" spans="1:7" ht="48.65" customHeight="1" x14ac:dyDescent="0.4">
      <c r="A331" s="97" t="s">
        <v>4233</v>
      </c>
      <c r="B331" s="97" t="s">
        <v>629</v>
      </c>
      <c r="C331" s="98" t="s">
        <v>3</v>
      </c>
      <c r="D331" s="97" t="s">
        <v>1693</v>
      </c>
      <c r="E331" s="97" t="s">
        <v>630</v>
      </c>
      <c r="F331" s="98" t="s">
        <v>1914</v>
      </c>
      <c r="G331" s="98" t="s">
        <v>17</v>
      </c>
    </row>
    <row r="332" spans="1:7" ht="36.65" customHeight="1" x14ac:dyDescent="0.4">
      <c r="A332" s="97" t="s">
        <v>4234</v>
      </c>
      <c r="B332" s="97" t="s">
        <v>631</v>
      </c>
      <c r="C332" s="98" t="s">
        <v>3</v>
      </c>
      <c r="D332" s="97" t="s">
        <v>1694</v>
      </c>
      <c r="E332" s="97" t="s">
        <v>632</v>
      </c>
      <c r="F332" s="98" t="s">
        <v>1914</v>
      </c>
      <c r="G332" s="98" t="s">
        <v>17</v>
      </c>
    </row>
    <row r="333" spans="1:7" ht="36.65" customHeight="1" x14ac:dyDescent="0.4">
      <c r="A333" s="97" t="s">
        <v>4235</v>
      </c>
      <c r="B333" s="97" t="s">
        <v>633</v>
      </c>
      <c r="C333" s="98" t="s">
        <v>3</v>
      </c>
      <c r="D333" s="97" t="s">
        <v>1695</v>
      </c>
      <c r="E333" s="97" t="s">
        <v>634</v>
      </c>
      <c r="F333" s="98" t="s">
        <v>1913</v>
      </c>
      <c r="G333" s="98" t="s">
        <v>16</v>
      </c>
    </row>
    <row r="334" spans="1:7" ht="48.65" customHeight="1" x14ac:dyDescent="0.4">
      <c r="A334" s="97" t="s">
        <v>4236</v>
      </c>
      <c r="B334" s="97" t="s">
        <v>635</v>
      </c>
      <c r="C334" s="98" t="s">
        <v>3</v>
      </c>
      <c r="D334" s="97" t="s">
        <v>1696</v>
      </c>
      <c r="E334" s="97" t="s">
        <v>636</v>
      </c>
      <c r="F334" s="98" t="s">
        <v>1913</v>
      </c>
      <c r="G334" s="98" t="s">
        <v>7141</v>
      </c>
    </row>
    <row r="335" spans="1:7" ht="36.65" customHeight="1" x14ac:dyDescent="0.4">
      <c r="A335" s="97" t="s">
        <v>4237</v>
      </c>
      <c r="B335" s="97" t="s">
        <v>637</v>
      </c>
      <c r="C335" s="98" t="s">
        <v>3</v>
      </c>
      <c r="D335" s="97" t="s">
        <v>1697</v>
      </c>
      <c r="E335" s="97" t="s">
        <v>638</v>
      </c>
      <c r="F335" s="98" t="s">
        <v>1875</v>
      </c>
      <c r="G335" s="98" t="s">
        <v>16</v>
      </c>
    </row>
    <row r="336" spans="1:7" ht="36.65" customHeight="1" x14ac:dyDescent="0.4">
      <c r="A336" s="97" t="s">
        <v>4238</v>
      </c>
      <c r="B336" s="97" t="s">
        <v>639</v>
      </c>
      <c r="C336" s="98" t="s">
        <v>3</v>
      </c>
      <c r="D336" s="97" t="s">
        <v>1698</v>
      </c>
      <c r="E336" s="97" t="s">
        <v>640</v>
      </c>
      <c r="F336" s="98" t="s">
        <v>1875</v>
      </c>
      <c r="G336" s="98" t="s">
        <v>16</v>
      </c>
    </row>
    <row r="337" spans="1:7" ht="36.65" customHeight="1" x14ac:dyDescent="0.4">
      <c r="A337" s="97" t="s">
        <v>4239</v>
      </c>
      <c r="B337" s="97" t="s">
        <v>641</v>
      </c>
      <c r="C337" s="98" t="s">
        <v>3</v>
      </c>
      <c r="D337" s="97" t="s">
        <v>1699</v>
      </c>
      <c r="E337" s="97" t="s">
        <v>642</v>
      </c>
      <c r="F337" s="98" t="s">
        <v>1914</v>
      </c>
      <c r="G337" s="98" t="s">
        <v>17</v>
      </c>
    </row>
    <row r="338" spans="1:7" ht="36.65" customHeight="1" x14ac:dyDescent="0.4">
      <c r="A338" s="97" t="s">
        <v>4240</v>
      </c>
      <c r="B338" s="97" t="s">
        <v>643</v>
      </c>
      <c r="C338" s="98" t="s">
        <v>3</v>
      </c>
      <c r="D338" s="97" t="s">
        <v>1700</v>
      </c>
      <c r="E338" s="97" t="s">
        <v>644</v>
      </c>
      <c r="F338" s="98" t="s">
        <v>1914</v>
      </c>
      <c r="G338" s="98" t="s">
        <v>17</v>
      </c>
    </row>
    <row r="339" spans="1:7" ht="36.65" customHeight="1" x14ac:dyDescent="0.4">
      <c r="A339" s="97" t="s">
        <v>4241</v>
      </c>
      <c r="B339" s="97" t="s">
        <v>645</v>
      </c>
      <c r="C339" s="98" t="s">
        <v>3</v>
      </c>
      <c r="D339" s="97" t="s">
        <v>1701</v>
      </c>
      <c r="E339" s="97" t="s">
        <v>646</v>
      </c>
      <c r="F339" s="98" t="s">
        <v>1913</v>
      </c>
      <c r="G339" s="98" t="s">
        <v>16</v>
      </c>
    </row>
    <row r="340" spans="1:7" ht="36.65" customHeight="1" x14ac:dyDescent="0.4">
      <c r="A340" s="146" t="s">
        <v>4242</v>
      </c>
      <c r="B340" s="146" t="s">
        <v>647</v>
      </c>
      <c r="C340" s="148" t="s">
        <v>3</v>
      </c>
      <c r="D340" s="97" t="s">
        <v>2983</v>
      </c>
      <c r="E340" s="97" t="s">
        <v>2956</v>
      </c>
      <c r="F340" s="98" t="s">
        <v>1914</v>
      </c>
      <c r="G340" s="98" t="s">
        <v>17</v>
      </c>
    </row>
    <row r="341" spans="1:7" ht="36.65" customHeight="1" x14ac:dyDescent="0.4">
      <c r="A341" s="147"/>
      <c r="B341" s="147"/>
      <c r="C341" s="149"/>
      <c r="D341" s="97" t="s">
        <v>1702</v>
      </c>
      <c r="E341" s="97" t="s">
        <v>648</v>
      </c>
      <c r="F341" s="98" t="s">
        <v>1914</v>
      </c>
      <c r="G341" s="98" t="s">
        <v>17</v>
      </c>
    </row>
    <row r="342" spans="1:7" ht="36.65" customHeight="1" x14ac:dyDescent="0.4">
      <c r="A342" s="97" t="s">
        <v>4243</v>
      </c>
      <c r="B342" s="97" t="s">
        <v>649</v>
      </c>
      <c r="C342" s="98" t="s">
        <v>3</v>
      </c>
      <c r="D342" s="97" t="s">
        <v>1703</v>
      </c>
      <c r="E342" s="97" t="s">
        <v>650</v>
      </c>
      <c r="F342" s="98" t="s">
        <v>14</v>
      </c>
      <c r="G342" s="98" t="s">
        <v>16</v>
      </c>
    </row>
    <row r="343" spans="1:7" ht="36.65" customHeight="1" x14ac:dyDescent="0.4">
      <c r="A343" s="97" t="s">
        <v>4244</v>
      </c>
      <c r="B343" s="97" t="s">
        <v>651</v>
      </c>
      <c r="C343" s="98" t="s">
        <v>3</v>
      </c>
      <c r="D343" s="97" t="s">
        <v>1704</v>
      </c>
      <c r="E343" s="97" t="s">
        <v>652</v>
      </c>
      <c r="F343" s="98" t="s">
        <v>14</v>
      </c>
      <c r="G343" s="98" t="s">
        <v>16</v>
      </c>
    </row>
    <row r="344" spans="1:7" ht="36.65" customHeight="1" x14ac:dyDescent="0.4">
      <c r="A344" s="97" t="s">
        <v>4245</v>
      </c>
      <c r="B344" s="97" t="s">
        <v>653</v>
      </c>
      <c r="C344" s="98" t="s">
        <v>3</v>
      </c>
      <c r="D344" s="97" t="s">
        <v>1705</v>
      </c>
      <c r="E344" s="97" t="s">
        <v>654</v>
      </c>
      <c r="F344" s="98" t="s">
        <v>14</v>
      </c>
      <c r="G344" s="98" t="s">
        <v>16</v>
      </c>
    </row>
    <row r="345" spans="1:7" ht="36.65" customHeight="1" x14ac:dyDescent="0.4">
      <c r="A345" s="97" t="s">
        <v>4246</v>
      </c>
      <c r="B345" s="97" t="s">
        <v>655</v>
      </c>
      <c r="C345" s="98" t="s">
        <v>3</v>
      </c>
      <c r="D345" s="97" t="s">
        <v>1706</v>
      </c>
      <c r="E345" s="97" t="s">
        <v>656</v>
      </c>
      <c r="F345" s="98" t="s">
        <v>1875</v>
      </c>
      <c r="G345" s="98" t="s">
        <v>16</v>
      </c>
    </row>
    <row r="346" spans="1:7" ht="36.65" customHeight="1" x14ac:dyDescent="0.4">
      <c r="A346" s="97" t="s">
        <v>4247</v>
      </c>
      <c r="B346" s="97" t="s">
        <v>657</v>
      </c>
      <c r="C346" s="98" t="s">
        <v>3</v>
      </c>
      <c r="D346" s="97" t="s">
        <v>1707</v>
      </c>
      <c r="E346" s="97" t="s">
        <v>658</v>
      </c>
      <c r="F346" s="98" t="s">
        <v>1875</v>
      </c>
      <c r="G346" s="98" t="s">
        <v>16</v>
      </c>
    </row>
    <row r="347" spans="1:7" ht="36.65" customHeight="1" x14ac:dyDescent="0.4">
      <c r="A347" s="97" t="s">
        <v>4248</v>
      </c>
      <c r="B347" s="97" t="s">
        <v>659</v>
      </c>
      <c r="C347" s="98" t="s">
        <v>3</v>
      </c>
      <c r="D347" s="97" t="s">
        <v>1708</v>
      </c>
      <c r="E347" s="97" t="s">
        <v>660</v>
      </c>
      <c r="F347" s="98" t="s">
        <v>1875</v>
      </c>
      <c r="G347" s="98" t="s">
        <v>16</v>
      </c>
    </row>
    <row r="348" spans="1:7" ht="36.65" customHeight="1" x14ac:dyDescent="0.4">
      <c r="A348" s="97" t="s">
        <v>4249</v>
      </c>
      <c r="B348" s="97" t="s">
        <v>661</v>
      </c>
      <c r="C348" s="98" t="s">
        <v>3</v>
      </c>
      <c r="D348" s="97" t="s">
        <v>1709</v>
      </c>
      <c r="E348" s="97" t="s">
        <v>662</v>
      </c>
      <c r="F348" s="98" t="s">
        <v>1914</v>
      </c>
      <c r="G348" s="98" t="s">
        <v>17</v>
      </c>
    </row>
    <row r="349" spans="1:7" ht="36.65" customHeight="1" x14ac:dyDescent="0.4">
      <c r="A349" s="97" t="s">
        <v>4250</v>
      </c>
      <c r="B349" s="97" t="s">
        <v>663</v>
      </c>
      <c r="C349" s="98" t="s">
        <v>3</v>
      </c>
      <c r="D349" s="97" t="s">
        <v>1710</v>
      </c>
      <c r="E349" s="97" t="s">
        <v>664</v>
      </c>
      <c r="F349" s="98" t="s">
        <v>5</v>
      </c>
      <c r="G349" s="98" t="s">
        <v>16</v>
      </c>
    </row>
    <row r="350" spans="1:7" ht="36.65" customHeight="1" x14ac:dyDescent="0.4">
      <c r="A350" s="97" t="s">
        <v>4251</v>
      </c>
      <c r="B350" s="97" t="s">
        <v>665</v>
      </c>
      <c r="C350" s="98" t="s">
        <v>3</v>
      </c>
      <c r="D350" s="97" t="s">
        <v>1711</v>
      </c>
      <c r="E350" s="97" t="s">
        <v>666</v>
      </c>
      <c r="F350" s="98" t="s">
        <v>5</v>
      </c>
      <c r="G350" s="98" t="s">
        <v>16</v>
      </c>
    </row>
    <row r="351" spans="1:7" ht="36.65" customHeight="1" x14ac:dyDescent="0.4">
      <c r="A351" s="97" t="s">
        <v>4252</v>
      </c>
      <c r="B351" s="97" t="s">
        <v>667</v>
      </c>
      <c r="C351" s="98" t="s">
        <v>3</v>
      </c>
      <c r="D351" s="97" t="s">
        <v>1712</v>
      </c>
      <c r="E351" s="97" t="s">
        <v>668</v>
      </c>
      <c r="F351" s="98" t="s">
        <v>5</v>
      </c>
      <c r="G351" s="98" t="s">
        <v>16</v>
      </c>
    </row>
    <row r="352" spans="1:7" ht="36.65" customHeight="1" x14ac:dyDescent="0.4">
      <c r="A352" s="97" t="s">
        <v>4253</v>
      </c>
      <c r="B352" s="97" t="s">
        <v>669</v>
      </c>
      <c r="C352" s="98" t="s">
        <v>3</v>
      </c>
      <c r="D352" s="97" t="s">
        <v>1713</v>
      </c>
      <c r="E352" s="97" t="s">
        <v>670</v>
      </c>
      <c r="F352" s="98" t="s">
        <v>5</v>
      </c>
      <c r="G352" s="98" t="s">
        <v>16</v>
      </c>
    </row>
    <row r="353" spans="1:7" ht="36.65" customHeight="1" x14ac:dyDescent="0.4">
      <c r="A353" s="97" t="s">
        <v>4254</v>
      </c>
      <c r="B353" s="97" t="s">
        <v>671</v>
      </c>
      <c r="C353" s="98" t="s">
        <v>3</v>
      </c>
      <c r="D353" s="97" t="s">
        <v>1714</v>
      </c>
      <c r="E353" s="97" t="s">
        <v>672</v>
      </c>
      <c r="F353" s="98" t="s">
        <v>1913</v>
      </c>
      <c r="G353" s="98" t="s">
        <v>17</v>
      </c>
    </row>
    <row r="354" spans="1:7" ht="36.65" customHeight="1" x14ac:dyDescent="0.4">
      <c r="A354" s="97" t="s">
        <v>4255</v>
      </c>
      <c r="B354" s="97" t="s">
        <v>673</v>
      </c>
      <c r="C354" s="98" t="s">
        <v>3</v>
      </c>
      <c r="D354" s="97" t="s">
        <v>1715</v>
      </c>
      <c r="E354" s="97" t="s">
        <v>674</v>
      </c>
      <c r="F354" s="98" t="s">
        <v>5</v>
      </c>
      <c r="G354" s="98" t="s">
        <v>17</v>
      </c>
    </row>
    <row r="355" spans="1:7" ht="36.65" customHeight="1" x14ac:dyDescent="0.4">
      <c r="A355" s="97" t="s">
        <v>4256</v>
      </c>
      <c r="B355" s="97" t="s">
        <v>675</v>
      </c>
      <c r="C355" s="98" t="s">
        <v>3</v>
      </c>
      <c r="D355" s="97" t="s">
        <v>1716</v>
      </c>
      <c r="E355" s="97" t="s">
        <v>676</v>
      </c>
      <c r="F355" s="98" t="s">
        <v>5</v>
      </c>
      <c r="G355" s="98" t="s">
        <v>16</v>
      </c>
    </row>
    <row r="356" spans="1:7" ht="36.65" customHeight="1" x14ac:dyDescent="0.4">
      <c r="A356" s="97" t="s">
        <v>4257</v>
      </c>
      <c r="B356" s="97" t="s">
        <v>677</v>
      </c>
      <c r="C356" s="98" t="s">
        <v>3</v>
      </c>
      <c r="D356" s="97" t="s">
        <v>1717</v>
      </c>
      <c r="E356" s="97" t="s">
        <v>678</v>
      </c>
      <c r="F356" s="98" t="s">
        <v>1913</v>
      </c>
      <c r="G356" s="98" t="s">
        <v>17</v>
      </c>
    </row>
    <row r="357" spans="1:7" ht="36.65" customHeight="1" x14ac:dyDescent="0.4">
      <c r="A357" s="97" t="s">
        <v>4258</v>
      </c>
      <c r="B357" s="97" t="s">
        <v>679</v>
      </c>
      <c r="C357" s="98" t="s">
        <v>3</v>
      </c>
      <c r="D357" s="97" t="s">
        <v>1718</v>
      </c>
      <c r="E357" s="97" t="s">
        <v>680</v>
      </c>
      <c r="F357" s="98" t="s">
        <v>1913</v>
      </c>
      <c r="G357" s="98" t="s">
        <v>17</v>
      </c>
    </row>
    <row r="358" spans="1:7" ht="36.65" customHeight="1" x14ac:dyDescent="0.4">
      <c r="A358" s="97" t="s">
        <v>4259</v>
      </c>
      <c r="B358" s="97" t="s">
        <v>681</v>
      </c>
      <c r="C358" s="98" t="s">
        <v>3</v>
      </c>
      <c r="D358" s="97" t="s">
        <v>1719</v>
      </c>
      <c r="E358" s="97" t="s">
        <v>682</v>
      </c>
      <c r="F358" s="98" t="s">
        <v>1913</v>
      </c>
      <c r="G358" s="98" t="s">
        <v>17</v>
      </c>
    </row>
    <row r="359" spans="1:7" ht="36.65" customHeight="1" x14ac:dyDescent="0.4">
      <c r="A359" s="97" t="s">
        <v>4260</v>
      </c>
      <c r="B359" s="97" t="s">
        <v>683</v>
      </c>
      <c r="C359" s="98" t="s">
        <v>3</v>
      </c>
      <c r="D359" s="97" t="s">
        <v>1720</v>
      </c>
      <c r="E359" s="97" t="s">
        <v>684</v>
      </c>
      <c r="F359" s="98" t="s">
        <v>1913</v>
      </c>
      <c r="G359" s="98" t="s">
        <v>17</v>
      </c>
    </row>
    <row r="360" spans="1:7" ht="36.65" customHeight="1" x14ac:dyDescent="0.4">
      <c r="A360" s="97" t="s">
        <v>4261</v>
      </c>
      <c r="B360" s="97" t="s">
        <v>685</v>
      </c>
      <c r="C360" s="98" t="s">
        <v>3</v>
      </c>
      <c r="D360" s="97" t="s">
        <v>1721</v>
      </c>
      <c r="E360" s="97" t="s">
        <v>686</v>
      </c>
      <c r="F360" s="98" t="s">
        <v>1913</v>
      </c>
      <c r="G360" s="98" t="s">
        <v>17</v>
      </c>
    </row>
    <row r="361" spans="1:7" ht="36.65" customHeight="1" x14ac:dyDescent="0.4">
      <c r="A361" s="97" t="s">
        <v>4262</v>
      </c>
      <c r="B361" s="97" t="s">
        <v>687</v>
      </c>
      <c r="C361" s="98" t="s">
        <v>3</v>
      </c>
      <c r="D361" s="97" t="s">
        <v>1722</v>
      </c>
      <c r="E361" s="97" t="s">
        <v>688</v>
      </c>
      <c r="F361" s="98" t="s">
        <v>5</v>
      </c>
      <c r="G361" s="98" t="s">
        <v>16</v>
      </c>
    </row>
    <row r="362" spans="1:7" ht="36.65" customHeight="1" x14ac:dyDescent="0.4">
      <c r="A362" s="97" t="s">
        <v>4263</v>
      </c>
      <c r="B362" s="97" t="s">
        <v>689</v>
      </c>
      <c r="C362" s="98" t="s">
        <v>3</v>
      </c>
      <c r="D362" s="97" t="s">
        <v>1723</v>
      </c>
      <c r="E362" s="97" t="s">
        <v>690</v>
      </c>
      <c r="F362" s="98" t="s">
        <v>5</v>
      </c>
      <c r="G362" s="98" t="s">
        <v>16</v>
      </c>
    </row>
    <row r="363" spans="1:7" ht="36.65" customHeight="1" x14ac:dyDescent="0.4">
      <c r="A363" s="97" t="s">
        <v>4264</v>
      </c>
      <c r="B363" s="97" t="s">
        <v>691</v>
      </c>
      <c r="C363" s="98" t="s">
        <v>3</v>
      </c>
      <c r="D363" s="97" t="s">
        <v>1724</v>
      </c>
      <c r="E363" s="97" t="s">
        <v>692</v>
      </c>
      <c r="F363" s="98" t="s">
        <v>5</v>
      </c>
      <c r="G363" s="98" t="s">
        <v>16</v>
      </c>
    </row>
    <row r="364" spans="1:7" ht="36.65" customHeight="1" x14ac:dyDescent="0.4">
      <c r="A364" s="97" t="s">
        <v>4265</v>
      </c>
      <c r="B364" s="97" t="s">
        <v>693</v>
      </c>
      <c r="C364" s="98" t="s">
        <v>3</v>
      </c>
      <c r="D364" s="97" t="s">
        <v>1725</v>
      </c>
      <c r="E364" s="97" t="s">
        <v>694</v>
      </c>
      <c r="F364" s="98" t="s">
        <v>1913</v>
      </c>
      <c r="G364" s="98" t="s">
        <v>17</v>
      </c>
    </row>
    <row r="365" spans="1:7" ht="36.65" customHeight="1" x14ac:dyDescent="0.4">
      <c r="A365" s="97" t="s">
        <v>4266</v>
      </c>
      <c r="B365" s="97" t="s">
        <v>695</v>
      </c>
      <c r="C365" s="98" t="s">
        <v>3</v>
      </c>
      <c r="D365" s="97" t="s">
        <v>1726</v>
      </c>
      <c r="E365" s="97" t="s">
        <v>696</v>
      </c>
      <c r="F365" s="98" t="s">
        <v>1913</v>
      </c>
      <c r="G365" s="98" t="s">
        <v>17</v>
      </c>
    </row>
    <row r="366" spans="1:7" ht="36.65" customHeight="1" x14ac:dyDescent="0.4">
      <c r="A366" s="97" t="s">
        <v>4267</v>
      </c>
      <c r="B366" s="97" t="s">
        <v>697</v>
      </c>
      <c r="C366" s="98" t="s">
        <v>3</v>
      </c>
      <c r="D366" s="97" t="s">
        <v>1727</v>
      </c>
      <c r="E366" s="97" t="s">
        <v>698</v>
      </c>
      <c r="F366" s="98" t="s">
        <v>5</v>
      </c>
      <c r="G366" s="98" t="s">
        <v>7141</v>
      </c>
    </row>
    <row r="367" spans="1:7" ht="36.65" customHeight="1" x14ac:dyDescent="0.4">
      <c r="A367" s="97" t="s">
        <v>4268</v>
      </c>
      <c r="B367" s="97" t="s">
        <v>699</v>
      </c>
      <c r="C367" s="98" t="s">
        <v>3</v>
      </c>
      <c r="D367" s="97" t="s">
        <v>1728</v>
      </c>
      <c r="E367" s="97" t="s">
        <v>700</v>
      </c>
      <c r="F367" s="98" t="s">
        <v>5</v>
      </c>
      <c r="G367" s="98" t="s">
        <v>16</v>
      </c>
    </row>
    <row r="368" spans="1:7" ht="36.65" customHeight="1" x14ac:dyDescent="0.4">
      <c r="A368" s="97" t="s">
        <v>4269</v>
      </c>
      <c r="B368" s="97" t="s">
        <v>701</v>
      </c>
      <c r="C368" s="98" t="s">
        <v>3</v>
      </c>
      <c r="D368" s="97" t="s">
        <v>1729</v>
      </c>
      <c r="E368" s="97" t="s">
        <v>702</v>
      </c>
      <c r="F368" s="98" t="s">
        <v>5</v>
      </c>
      <c r="G368" s="98" t="s">
        <v>16</v>
      </c>
    </row>
    <row r="369" spans="1:7" ht="36.65" customHeight="1" x14ac:dyDescent="0.4">
      <c r="A369" s="97" t="s">
        <v>4270</v>
      </c>
      <c r="B369" s="97" t="s">
        <v>703</v>
      </c>
      <c r="C369" s="98" t="s">
        <v>3</v>
      </c>
      <c r="D369" s="97" t="s">
        <v>1730</v>
      </c>
      <c r="E369" s="97" t="s">
        <v>704</v>
      </c>
      <c r="F369" s="98" t="s">
        <v>1913</v>
      </c>
      <c r="G369" s="98" t="s">
        <v>17</v>
      </c>
    </row>
    <row r="370" spans="1:7" ht="36.65" customHeight="1" x14ac:dyDescent="0.4">
      <c r="A370" s="97" t="s">
        <v>4271</v>
      </c>
      <c r="B370" s="97" t="s">
        <v>706</v>
      </c>
      <c r="C370" s="98" t="s">
        <v>3</v>
      </c>
      <c r="D370" s="97" t="s">
        <v>1731</v>
      </c>
      <c r="E370" s="97" t="s">
        <v>707</v>
      </c>
      <c r="F370" s="98" t="s">
        <v>1913</v>
      </c>
      <c r="G370" s="98" t="s">
        <v>17</v>
      </c>
    </row>
    <row r="371" spans="1:7" ht="36.65" customHeight="1" x14ac:dyDescent="0.4">
      <c r="A371" s="97" t="s">
        <v>4272</v>
      </c>
      <c r="B371" s="97" t="s">
        <v>708</v>
      </c>
      <c r="C371" s="98" t="s">
        <v>3</v>
      </c>
      <c r="D371" s="97" t="s">
        <v>1732</v>
      </c>
      <c r="E371" s="97" t="s">
        <v>709</v>
      </c>
      <c r="F371" s="98" t="s">
        <v>1914</v>
      </c>
      <c r="G371" s="98" t="s">
        <v>17</v>
      </c>
    </row>
    <row r="372" spans="1:7" ht="36.65" customHeight="1" x14ac:dyDescent="0.4">
      <c r="A372" s="97" t="s">
        <v>4273</v>
      </c>
      <c r="B372" s="97" t="s">
        <v>710</v>
      </c>
      <c r="C372" s="98" t="s">
        <v>3</v>
      </c>
      <c r="D372" s="97" t="s">
        <v>1733</v>
      </c>
      <c r="E372" s="97" t="s">
        <v>711</v>
      </c>
      <c r="F372" s="98" t="s">
        <v>1913</v>
      </c>
      <c r="G372" s="98" t="s">
        <v>17</v>
      </c>
    </row>
    <row r="373" spans="1:7" ht="36.65" customHeight="1" x14ac:dyDescent="0.4">
      <c r="A373" s="97" t="s">
        <v>4274</v>
      </c>
      <c r="B373" s="97" t="s">
        <v>712</v>
      </c>
      <c r="C373" s="98" t="s">
        <v>3</v>
      </c>
      <c r="D373" s="97" t="s">
        <v>1997</v>
      </c>
      <c r="E373" s="97" t="s">
        <v>713</v>
      </c>
      <c r="F373" s="98" t="s">
        <v>1913</v>
      </c>
      <c r="G373" s="98" t="s">
        <v>17</v>
      </c>
    </row>
    <row r="374" spans="1:7" ht="36.65" customHeight="1" x14ac:dyDescent="0.4">
      <c r="A374" s="97" t="s">
        <v>4275</v>
      </c>
      <c r="B374" s="97" t="s">
        <v>714</v>
      </c>
      <c r="C374" s="98" t="s">
        <v>3</v>
      </c>
      <c r="D374" s="97" t="s">
        <v>2013</v>
      </c>
      <c r="E374" s="97" t="s">
        <v>715</v>
      </c>
      <c r="F374" s="98" t="s">
        <v>1913</v>
      </c>
      <c r="G374" s="98" t="s">
        <v>17</v>
      </c>
    </row>
    <row r="375" spans="1:7" ht="36.65" customHeight="1" x14ac:dyDescent="0.4">
      <c r="A375" s="97" t="s">
        <v>4276</v>
      </c>
      <c r="B375" s="97" t="s">
        <v>716</v>
      </c>
      <c r="C375" s="98" t="s">
        <v>6</v>
      </c>
      <c r="D375" s="97" t="s">
        <v>1734</v>
      </c>
      <c r="E375" s="97" t="s">
        <v>717</v>
      </c>
      <c r="F375" s="98" t="s">
        <v>1914</v>
      </c>
      <c r="G375" s="98" t="s">
        <v>16</v>
      </c>
    </row>
    <row r="376" spans="1:7" ht="36.65" customHeight="1" x14ac:dyDescent="0.4">
      <c r="A376" s="97" t="s">
        <v>4277</v>
      </c>
      <c r="B376" s="97" t="s">
        <v>718</v>
      </c>
      <c r="C376" s="98" t="s">
        <v>3</v>
      </c>
      <c r="D376" s="97" t="s">
        <v>1540</v>
      </c>
      <c r="E376" s="97" t="s">
        <v>719</v>
      </c>
      <c r="F376" s="98" t="s">
        <v>14</v>
      </c>
      <c r="G376" s="98" t="s">
        <v>16</v>
      </c>
    </row>
    <row r="377" spans="1:7" ht="36.65" customHeight="1" x14ac:dyDescent="0.4">
      <c r="A377" s="97" t="s">
        <v>4278</v>
      </c>
      <c r="B377" s="97" t="s">
        <v>720</v>
      </c>
      <c r="C377" s="98" t="s">
        <v>3</v>
      </c>
      <c r="D377" s="97" t="s">
        <v>1735</v>
      </c>
      <c r="E377" s="97" t="s">
        <v>721</v>
      </c>
      <c r="F377" s="98" t="s">
        <v>1913</v>
      </c>
      <c r="G377" s="98" t="s">
        <v>17</v>
      </c>
    </row>
    <row r="378" spans="1:7" ht="36.65" customHeight="1" x14ac:dyDescent="0.4">
      <c r="A378" s="97" t="s">
        <v>4279</v>
      </c>
      <c r="B378" s="97" t="s">
        <v>722</v>
      </c>
      <c r="C378" s="98" t="s">
        <v>3</v>
      </c>
      <c r="D378" s="97" t="s">
        <v>1736</v>
      </c>
      <c r="E378" s="97" t="s">
        <v>723</v>
      </c>
      <c r="F378" s="98" t="s">
        <v>1913</v>
      </c>
      <c r="G378" s="98" t="s">
        <v>16</v>
      </c>
    </row>
    <row r="379" spans="1:7" ht="36.65" customHeight="1" x14ac:dyDescent="0.4">
      <c r="A379" s="97" t="s">
        <v>4280</v>
      </c>
      <c r="B379" s="97" t="s">
        <v>724</v>
      </c>
      <c r="C379" s="98" t="s">
        <v>3</v>
      </c>
      <c r="D379" s="97" t="s">
        <v>1737</v>
      </c>
      <c r="E379" s="97" t="s">
        <v>725</v>
      </c>
      <c r="F379" s="98" t="s">
        <v>1914</v>
      </c>
      <c r="G379" s="98" t="s">
        <v>17</v>
      </c>
    </row>
    <row r="380" spans="1:7" ht="36.65" customHeight="1" x14ac:dyDescent="0.4">
      <c r="A380" s="97" t="s">
        <v>4281</v>
      </c>
      <c r="B380" s="97" t="s">
        <v>726</v>
      </c>
      <c r="C380" s="98" t="s">
        <v>3</v>
      </c>
      <c r="D380" s="97" t="s">
        <v>1958</v>
      </c>
      <c r="E380" s="97" t="s">
        <v>727</v>
      </c>
      <c r="F380" s="98" t="s">
        <v>1914</v>
      </c>
      <c r="G380" s="98" t="s">
        <v>7141</v>
      </c>
    </row>
    <row r="381" spans="1:7" ht="36.65" customHeight="1" x14ac:dyDescent="0.4">
      <c r="A381" s="97" t="s">
        <v>4282</v>
      </c>
      <c r="B381" s="97" t="s">
        <v>728</v>
      </c>
      <c r="C381" s="98" t="s">
        <v>6</v>
      </c>
      <c r="D381" s="97" t="s">
        <v>1738</v>
      </c>
      <c r="E381" s="97" t="s">
        <v>729</v>
      </c>
      <c r="F381" s="98" t="s">
        <v>14</v>
      </c>
      <c r="G381" s="98" t="s">
        <v>16</v>
      </c>
    </row>
    <row r="382" spans="1:7" ht="36.65" customHeight="1" x14ac:dyDescent="0.4">
      <c r="A382" s="97" t="s">
        <v>4283</v>
      </c>
      <c r="B382" s="97" t="s">
        <v>730</v>
      </c>
      <c r="C382" s="98" t="s">
        <v>3</v>
      </c>
      <c r="D382" s="97" t="s">
        <v>1870</v>
      </c>
      <c r="E382" s="97" t="s">
        <v>731</v>
      </c>
      <c r="F382" s="98" t="s">
        <v>1913</v>
      </c>
      <c r="G382" s="98" t="s">
        <v>17</v>
      </c>
    </row>
    <row r="383" spans="1:7" ht="36.65" customHeight="1" x14ac:dyDescent="0.4">
      <c r="A383" s="97" t="s">
        <v>4284</v>
      </c>
      <c r="B383" s="97" t="s">
        <v>732</v>
      </c>
      <c r="C383" s="98" t="s">
        <v>3</v>
      </c>
      <c r="D383" s="97" t="s">
        <v>1739</v>
      </c>
      <c r="E383" s="97" t="s">
        <v>733</v>
      </c>
      <c r="F383" s="98" t="s">
        <v>1913</v>
      </c>
      <c r="G383" s="98" t="s">
        <v>16</v>
      </c>
    </row>
    <row r="384" spans="1:7" ht="36.65" customHeight="1" x14ac:dyDescent="0.4">
      <c r="A384" s="97" t="s">
        <v>4285</v>
      </c>
      <c r="B384" s="97" t="s">
        <v>734</v>
      </c>
      <c r="C384" s="98" t="s">
        <v>3</v>
      </c>
      <c r="D384" s="97" t="s">
        <v>1740</v>
      </c>
      <c r="E384" s="97" t="s">
        <v>735</v>
      </c>
      <c r="F384" s="98" t="s">
        <v>1913</v>
      </c>
      <c r="G384" s="98" t="s">
        <v>7141</v>
      </c>
    </row>
    <row r="385" spans="1:7" ht="36.65" customHeight="1" x14ac:dyDescent="0.4">
      <c r="A385" s="97" t="s">
        <v>4286</v>
      </c>
      <c r="B385" s="97" t="s">
        <v>736</v>
      </c>
      <c r="C385" s="98" t="s">
        <v>3</v>
      </c>
      <c r="D385" s="97" t="s">
        <v>1741</v>
      </c>
      <c r="E385" s="97" t="s">
        <v>737</v>
      </c>
      <c r="F385" s="98" t="s">
        <v>1913</v>
      </c>
      <c r="G385" s="98" t="s">
        <v>16</v>
      </c>
    </row>
    <row r="386" spans="1:7" ht="36.65" customHeight="1" x14ac:dyDescent="0.4">
      <c r="A386" s="97" t="s">
        <v>4287</v>
      </c>
      <c r="B386" s="97" t="s">
        <v>738</v>
      </c>
      <c r="C386" s="98" t="s">
        <v>3</v>
      </c>
      <c r="D386" s="97" t="s">
        <v>1742</v>
      </c>
      <c r="E386" s="97" t="s">
        <v>739</v>
      </c>
      <c r="F386" s="98" t="s">
        <v>1913</v>
      </c>
      <c r="G386" s="98" t="s">
        <v>17</v>
      </c>
    </row>
    <row r="387" spans="1:7" ht="36.65" customHeight="1" x14ac:dyDescent="0.4">
      <c r="A387" s="97" t="s">
        <v>4288</v>
      </c>
      <c r="B387" s="97" t="s">
        <v>740</v>
      </c>
      <c r="C387" s="98" t="s">
        <v>3</v>
      </c>
      <c r="D387" s="97" t="s">
        <v>1743</v>
      </c>
      <c r="E387" s="97" t="s">
        <v>741</v>
      </c>
      <c r="F387" s="98" t="s">
        <v>1913</v>
      </c>
      <c r="G387" s="98" t="s">
        <v>16</v>
      </c>
    </row>
    <row r="388" spans="1:7" ht="36.65" customHeight="1" x14ac:dyDescent="0.4">
      <c r="A388" s="97" t="s">
        <v>4289</v>
      </c>
      <c r="B388" s="97" t="s">
        <v>743</v>
      </c>
      <c r="C388" s="98" t="s">
        <v>3</v>
      </c>
      <c r="D388" s="97" t="s">
        <v>1866</v>
      </c>
      <c r="E388" s="97" t="s">
        <v>744</v>
      </c>
      <c r="F388" s="98" t="s">
        <v>1913</v>
      </c>
      <c r="G388" s="98" t="s">
        <v>16</v>
      </c>
    </row>
    <row r="389" spans="1:7" ht="36.65" customHeight="1" x14ac:dyDescent="0.4">
      <c r="A389" s="97" t="s">
        <v>4290</v>
      </c>
      <c r="B389" s="97" t="s">
        <v>745</v>
      </c>
      <c r="C389" s="98" t="s">
        <v>3</v>
      </c>
      <c r="D389" s="97" t="s">
        <v>1744</v>
      </c>
      <c r="E389" s="97" t="s">
        <v>746</v>
      </c>
      <c r="F389" s="98" t="s">
        <v>1875</v>
      </c>
      <c r="G389" s="98" t="s">
        <v>17</v>
      </c>
    </row>
    <row r="390" spans="1:7" ht="36.65" customHeight="1" x14ac:dyDescent="0.4">
      <c r="A390" s="97" t="s">
        <v>4291</v>
      </c>
      <c r="B390" s="97" t="s">
        <v>747</v>
      </c>
      <c r="C390" s="98" t="s">
        <v>3</v>
      </c>
      <c r="D390" s="97" t="s">
        <v>1745</v>
      </c>
      <c r="E390" s="97" t="s">
        <v>748</v>
      </c>
      <c r="F390" s="98" t="s">
        <v>1913</v>
      </c>
      <c r="G390" s="98" t="s">
        <v>16</v>
      </c>
    </row>
    <row r="391" spans="1:7" ht="36.65" customHeight="1" x14ac:dyDescent="0.4">
      <c r="A391" s="97" t="s">
        <v>4292</v>
      </c>
      <c r="B391" s="97" t="s">
        <v>749</v>
      </c>
      <c r="C391" s="98" t="s">
        <v>3</v>
      </c>
      <c r="D391" s="97" t="s">
        <v>1746</v>
      </c>
      <c r="E391" s="97" t="s">
        <v>750</v>
      </c>
      <c r="F391" s="98" t="s">
        <v>5</v>
      </c>
      <c r="G391" s="98" t="s">
        <v>16</v>
      </c>
    </row>
    <row r="392" spans="1:7" ht="36.65" customHeight="1" x14ac:dyDescent="0.4">
      <c r="A392" s="97" t="s">
        <v>4293</v>
      </c>
      <c r="B392" s="97" t="s">
        <v>751</v>
      </c>
      <c r="C392" s="98" t="s">
        <v>3</v>
      </c>
      <c r="D392" s="97" t="s">
        <v>1747</v>
      </c>
      <c r="E392" s="97" t="s">
        <v>752</v>
      </c>
      <c r="F392" s="98" t="s">
        <v>1913</v>
      </c>
      <c r="G392" s="98" t="s">
        <v>17</v>
      </c>
    </row>
    <row r="393" spans="1:7" ht="36.65" customHeight="1" x14ac:dyDescent="0.4">
      <c r="A393" s="97" t="s">
        <v>4294</v>
      </c>
      <c r="B393" s="97" t="s">
        <v>753</v>
      </c>
      <c r="C393" s="98" t="s">
        <v>3</v>
      </c>
      <c r="D393" s="97" t="s">
        <v>1748</v>
      </c>
      <c r="E393" s="97" t="s">
        <v>754</v>
      </c>
      <c r="F393" s="98" t="s">
        <v>1913</v>
      </c>
      <c r="G393" s="98" t="s">
        <v>16</v>
      </c>
    </row>
    <row r="394" spans="1:7" ht="36.65" customHeight="1" x14ac:dyDescent="0.4">
      <c r="A394" s="97" t="s">
        <v>4295</v>
      </c>
      <c r="B394" s="97" t="s">
        <v>755</v>
      </c>
      <c r="C394" s="98" t="s">
        <v>3</v>
      </c>
      <c r="D394" s="97" t="s">
        <v>1749</v>
      </c>
      <c r="E394" s="97" t="s">
        <v>756</v>
      </c>
      <c r="F394" s="98" t="s">
        <v>1914</v>
      </c>
      <c r="G394" s="98" t="s">
        <v>17</v>
      </c>
    </row>
    <row r="395" spans="1:7" ht="36.65" customHeight="1" x14ac:dyDescent="0.4">
      <c r="A395" s="97" t="s">
        <v>4296</v>
      </c>
      <c r="B395" s="97" t="s">
        <v>757</v>
      </c>
      <c r="C395" s="98" t="s">
        <v>3</v>
      </c>
      <c r="D395" s="97" t="s">
        <v>1750</v>
      </c>
      <c r="E395" s="97" t="s">
        <v>758</v>
      </c>
      <c r="F395" s="98" t="s">
        <v>1913</v>
      </c>
      <c r="G395" s="98" t="s">
        <v>17</v>
      </c>
    </row>
    <row r="396" spans="1:7" ht="36.65" customHeight="1" x14ac:dyDescent="0.4">
      <c r="A396" s="97" t="s">
        <v>4297</v>
      </c>
      <c r="B396" s="97" t="s">
        <v>759</v>
      </c>
      <c r="C396" s="98" t="s">
        <v>3</v>
      </c>
      <c r="D396" s="97" t="s">
        <v>1751</v>
      </c>
      <c r="E396" s="97" t="s">
        <v>760</v>
      </c>
      <c r="F396" s="98" t="s">
        <v>1913</v>
      </c>
      <c r="G396" s="98" t="s">
        <v>17</v>
      </c>
    </row>
    <row r="397" spans="1:7" ht="36.65" customHeight="1" x14ac:dyDescent="0.4">
      <c r="A397" s="97" t="s">
        <v>4298</v>
      </c>
      <c r="B397" s="97" t="s">
        <v>761</v>
      </c>
      <c r="C397" s="98" t="s">
        <v>3</v>
      </c>
      <c r="D397" s="97" t="s">
        <v>1752</v>
      </c>
      <c r="E397" s="97" t="s">
        <v>762</v>
      </c>
      <c r="F397" s="98" t="s">
        <v>1913</v>
      </c>
      <c r="G397" s="98" t="s">
        <v>16</v>
      </c>
    </row>
    <row r="398" spans="1:7" ht="36.65" customHeight="1" x14ac:dyDescent="0.4">
      <c r="A398" s="97" t="s">
        <v>4299</v>
      </c>
      <c r="B398" s="97" t="s">
        <v>763</v>
      </c>
      <c r="C398" s="98" t="s">
        <v>3</v>
      </c>
      <c r="D398" s="97" t="s">
        <v>1753</v>
      </c>
      <c r="E398" s="97" t="s">
        <v>764</v>
      </c>
      <c r="F398" s="98" t="s">
        <v>1914</v>
      </c>
      <c r="G398" s="98" t="s">
        <v>16</v>
      </c>
    </row>
    <row r="399" spans="1:7" ht="36.65" customHeight="1" x14ac:dyDescent="0.4">
      <c r="A399" s="97" t="s">
        <v>4300</v>
      </c>
      <c r="B399" s="97" t="s">
        <v>765</v>
      </c>
      <c r="C399" s="98" t="s">
        <v>3</v>
      </c>
      <c r="D399" s="97" t="s">
        <v>1754</v>
      </c>
      <c r="E399" s="97" t="s">
        <v>766</v>
      </c>
      <c r="F399" s="98" t="s">
        <v>14</v>
      </c>
      <c r="G399" s="98" t="s">
        <v>16</v>
      </c>
    </row>
    <row r="400" spans="1:7" ht="36.65" customHeight="1" x14ac:dyDescent="0.4">
      <c r="A400" s="97" t="s">
        <v>4301</v>
      </c>
      <c r="B400" s="97" t="s">
        <v>767</v>
      </c>
      <c r="C400" s="98" t="s">
        <v>3</v>
      </c>
      <c r="D400" s="97" t="s">
        <v>1755</v>
      </c>
      <c r="E400" s="97" t="s">
        <v>768</v>
      </c>
      <c r="F400" s="98" t="s">
        <v>1913</v>
      </c>
      <c r="G400" s="98" t="s">
        <v>16</v>
      </c>
    </row>
    <row r="401" spans="1:7" ht="36.65" customHeight="1" x14ac:dyDescent="0.4">
      <c r="A401" s="97" t="s">
        <v>4302</v>
      </c>
      <c r="B401" s="97" t="s">
        <v>769</v>
      </c>
      <c r="C401" s="98" t="s">
        <v>3</v>
      </c>
      <c r="D401" s="97" t="s">
        <v>1541</v>
      </c>
      <c r="E401" s="97" t="s">
        <v>770</v>
      </c>
      <c r="F401" s="98" t="s">
        <v>1913</v>
      </c>
      <c r="G401" s="98" t="s">
        <v>16</v>
      </c>
    </row>
    <row r="402" spans="1:7" ht="36.65" customHeight="1" x14ac:dyDescent="0.4">
      <c r="A402" s="97" t="s">
        <v>4303</v>
      </c>
      <c r="B402" s="97" t="s">
        <v>771</v>
      </c>
      <c r="C402" s="98" t="s">
        <v>3</v>
      </c>
      <c r="D402" s="97" t="s">
        <v>1756</v>
      </c>
      <c r="E402" s="97" t="s">
        <v>772</v>
      </c>
      <c r="F402" s="98" t="s">
        <v>14</v>
      </c>
      <c r="G402" s="98" t="s">
        <v>16</v>
      </c>
    </row>
    <row r="403" spans="1:7" ht="36.65" customHeight="1" x14ac:dyDescent="0.4">
      <c r="A403" s="97" t="s">
        <v>4304</v>
      </c>
      <c r="B403" s="97" t="s">
        <v>773</v>
      </c>
      <c r="C403" s="98" t="s">
        <v>3</v>
      </c>
      <c r="D403" s="97" t="s">
        <v>1757</v>
      </c>
      <c r="E403" s="97" t="s">
        <v>774</v>
      </c>
      <c r="F403" s="98" t="s">
        <v>1913</v>
      </c>
      <c r="G403" s="98" t="s">
        <v>16</v>
      </c>
    </row>
    <row r="404" spans="1:7" ht="36.65" customHeight="1" x14ac:dyDescent="0.4">
      <c r="A404" s="97" t="s">
        <v>4305</v>
      </c>
      <c r="B404" s="97" t="s">
        <v>775</v>
      </c>
      <c r="C404" s="98" t="s">
        <v>3</v>
      </c>
      <c r="D404" s="97" t="s">
        <v>1758</v>
      </c>
      <c r="E404" s="97" t="s">
        <v>776</v>
      </c>
      <c r="F404" s="98" t="s">
        <v>1913</v>
      </c>
      <c r="G404" s="98" t="s">
        <v>16</v>
      </c>
    </row>
    <row r="405" spans="1:7" ht="36.65" customHeight="1" x14ac:dyDescent="0.4">
      <c r="A405" s="97" t="s">
        <v>4306</v>
      </c>
      <c r="B405" s="97" t="s">
        <v>777</v>
      </c>
      <c r="C405" s="98" t="s">
        <v>3</v>
      </c>
      <c r="D405" s="97" t="s">
        <v>1759</v>
      </c>
      <c r="E405" s="97" t="s">
        <v>778</v>
      </c>
      <c r="F405" s="98" t="s">
        <v>1913</v>
      </c>
      <c r="G405" s="98" t="s">
        <v>16</v>
      </c>
    </row>
    <row r="406" spans="1:7" ht="36.65" customHeight="1" x14ac:dyDescent="0.4">
      <c r="A406" s="97" t="s">
        <v>4307</v>
      </c>
      <c r="B406" s="97" t="s">
        <v>779</v>
      </c>
      <c r="C406" s="98" t="s">
        <v>3</v>
      </c>
      <c r="D406" s="97" t="s">
        <v>1760</v>
      </c>
      <c r="E406" s="97" t="s">
        <v>780</v>
      </c>
      <c r="F406" s="98" t="s">
        <v>1913</v>
      </c>
      <c r="G406" s="98" t="s">
        <v>16</v>
      </c>
    </row>
    <row r="407" spans="1:7" ht="36.65" customHeight="1" x14ac:dyDescent="0.4">
      <c r="A407" s="97" t="s">
        <v>4308</v>
      </c>
      <c r="B407" s="97" t="s">
        <v>781</v>
      </c>
      <c r="C407" s="98" t="s">
        <v>3</v>
      </c>
      <c r="D407" s="97" t="s">
        <v>1761</v>
      </c>
      <c r="E407" s="97" t="s">
        <v>782</v>
      </c>
      <c r="F407" s="98" t="s">
        <v>1913</v>
      </c>
      <c r="G407" s="98" t="s">
        <v>17</v>
      </c>
    </row>
    <row r="408" spans="1:7" ht="36.65" customHeight="1" x14ac:dyDescent="0.4">
      <c r="A408" s="97" t="s">
        <v>4309</v>
      </c>
      <c r="B408" s="97" t="s">
        <v>783</v>
      </c>
      <c r="C408" s="98" t="s">
        <v>3</v>
      </c>
      <c r="D408" s="97" t="s">
        <v>1762</v>
      </c>
      <c r="E408" s="97" t="s">
        <v>784</v>
      </c>
      <c r="F408" s="98" t="s">
        <v>1913</v>
      </c>
      <c r="G408" s="98" t="s">
        <v>17</v>
      </c>
    </row>
    <row r="409" spans="1:7" ht="36.65" customHeight="1" x14ac:dyDescent="0.4">
      <c r="A409" s="97" t="s">
        <v>4310</v>
      </c>
      <c r="B409" s="97" t="s">
        <v>785</v>
      </c>
      <c r="C409" s="98" t="s">
        <v>3</v>
      </c>
      <c r="D409" s="97" t="s">
        <v>1763</v>
      </c>
      <c r="E409" s="97" t="s">
        <v>786</v>
      </c>
      <c r="F409" s="98" t="s">
        <v>1913</v>
      </c>
      <c r="G409" s="98" t="s">
        <v>16</v>
      </c>
    </row>
    <row r="410" spans="1:7" ht="36.65" customHeight="1" x14ac:dyDescent="0.4">
      <c r="A410" s="97" t="s">
        <v>4311</v>
      </c>
      <c r="B410" s="97" t="s">
        <v>787</v>
      </c>
      <c r="C410" s="98" t="s">
        <v>3</v>
      </c>
      <c r="D410" s="97" t="s">
        <v>1764</v>
      </c>
      <c r="E410" s="97" t="s">
        <v>788</v>
      </c>
      <c r="F410" s="98" t="s">
        <v>1914</v>
      </c>
      <c r="G410" s="98" t="s">
        <v>17</v>
      </c>
    </row>
    <row r="411" spans="1:7" ht="36.65" customHeight="1" x14ac:dyDescent="0.4">
      <c r="A411" s="97" t="s">
        <v>4312</v>
      </c>
      <c r="B411" s="97" t="s">
        <v>789</v>
      </c>
      <c r="C411" s="98" t="s">
        <v>3</v>
      </c>
      <c r="D411" s="97" t="s">
        <v>1765</v>
      </c>
      <c r="E411" s="97" t="s">
        <v>790</v>
      </c>
      <c r="F411" s="98" t="s">
        <v>1913</v>
      </c>
      <c r="G411" s="98" t="s">
        <v>16</v>
      </c>
    </row>
    <row r="412" spans="1:7" ht="36.65" customHeight="1" x14ac:dyDescent="0.4">
      <c r="A412" s="97" t="s">
        <v>4313</v>
      </c>
      <c r="B412" s="97" t="s">
        <v>791</v>
      </c>
      <c r="C412" s="98" t="s">
        <v>3</v>
      </c>
      <c r="D412" s="97" t="s">
        <v>1766</v>
      </c>
      <c r="E412" s="97" t="s">
        <v>792</v>
      </c>
      <c r="F412" s="98" t="s">
        <v>1914</v>
      </c>
      <c r="G412" s="98" t="s">
        <v>17</v>
      </c>
    </row>
    <row r="413" spans="1:7" ht="36.65" customHeight="1" x14ac:dyDescent="0.4">
      <c r="A413" s="97" t="s">
        <v>4314</v>
      </c>
      <c r="B413" s="97" t="s">
        <v>793</v>
      </c>
      <c r="C413" s="98" t="s">
        <v>3</v>
      </c>
      <c r="D413" s="97" t="s">
        <v>1767</v>
      </c>
      <c r="E413" s="97" t="s">
        <v>794</v>
      </c>
      <c r="F413" s="98" t="s">
        <v>1914</v>
      </c>
      <c r="G413" s="98" t="s">
        <v>16</v>
      </c>
    </row>
    <row r="414" spans="1:7" ht="36.65" customHeight="1" x14ac:dyDescent="0.4">
      <c r="A414" s="97" t="s">
        <v>4315</v>
      </c>
      <c r="B414" s="97" t="s">
        <v>795</v>
      </c>
      <c r="C414" s="98" t="s">
        <v>3</v>
      </c>
      <c r="D414" s="97" t="s">
        <v>1768</v>
      </c>
      <c r="E414" s="97" t="s">
        <v>796</v>
      </c>
      <c r="F414" s="98" t="s">
        <v>1913</v>
      </c>
      <c r="G414" s="98" t="s">
        <v>16</v>
      </c>
    </row>
    <row r="415" spans="1:7" ht="36.65" customHeight="1" x14ac:dyDescent="0.4">
      <c r="A415" s="97" t="s">
        <v>4316</v>
      </c>
      <c r="B415" s="97" t="s">
        <v>797</v>
      </c>
      <c r="C415" s="98" t="s">
        <v>3</v>
      </c>
      <c r="D415" s="97" t="s">
        <v>1769</v>
      </c>
      <c r="E415" s="97" t="s">
        <v>798</v>
      </c>
      <c r="F415" s="98" t="s">
        <v>1913</v>
      </c>
      <c r="G415" s="98" t="s">
        <v>17</v>
      </c>
    </row>
    <row r="416" spans="1:7" ht="36.65" customHeight="1" x14ac:dyDescent="0.4">
      <c r="A416" s="97" t="s">
        <v>4317</v>
      </c>
      <c r="B416" s="97" t="s">
        <v>799</v>
      </c>
      <c r="C416" s="98" t="s">
        <v>3</v>
      </c>
      <c r="D416" s="97" t="s">
        <v>1770</v>
      </c>
      <c r="E416" s="97" t="s">
        <v>800</v>
      </c>
      <c r="F416" s="98" t="s">
        <v>5</v>
      </c>
      <c r="G416" s="98" t="s">
        <v>16</v>
      </c>
    </row>
    <row r="417" spans="1:7" ht="36.65" customHeight="1" x14ac:dyDescent="0.4">
      <c r="A417" s="97" t="s">
        <v>4318</v>
      </c>
      <c r="B417" s="97" t="s">
        <v>801</v>
      </c>
      <c r="C417" s="98" t="s">
        <v>3</v>
      </c>
      <c r="D417" s="97" t="s">
        <v>1771</v>
      </c>
      <c r="E417" s="97" t="s">
        <v>802</v>
      </c>
      <c r="F417" s="98" t="s">
        <v>1913</v>
      </c>
      <c r="G417" s="98" t="s">
        <v>17</v>
      </c>
    </row>
    <row r="418" spans="1:7" ht="36.65" customHeight="1" x14ac:dyDescent="0.4">
      <c r="A418" s="97" t="s">
        <v>4319</v>
      </c>
      <c r="B418" s="97" t="s">
        <v>803</v>
      </c>
      <c r="C418" s="98" t="s">
        <v>3</v>
      </c>
      <c r="D418" s="97" t="s">
        <v>1772</v>
      </c>
      <c r="E418" s="97" t="s">
        <v>804</v>
      </c>
      <c r="F418" s="98" t="s">
        <v>1913</v>
      </c>
      <c r="G418" s="98" t="s">
        <v>16</v>
      </c>
    </row>
    <row r="419" spans="1:7" ht="36.65" customHeight="1" x14ac:dyDescent="0.4">
      <c r="A419" s="97" t="s">
        <v>4320</v>
      </c>
      <c r="B419" s="97" t="s">
        <v>805</v>
      </c>
      <c r="C419" s="98" t="s">
        <v>3</v>
      </c>
      <c r="D419" s="97" t="s">
        <v>1773</v>
      </c>
      <c r="E419" s="97" t="s">
        <v>806</v>
      </c>
      <c r="F419" s="98" t="s">
        <v>5</v>
      </c>
      <c r="G419" s="98" t="s">
        <v>16</v>
      </c>
    </row>
    <row r="420" spans="1:7" ht="36.65" customHeight="1" x14ac:dyDescent="0.4">
      <c r="A420" s="97" t="s">
        <v>4321</v>
      </c>
      <c r="B420" s="97" t="s">
        <v>807</v>
      </c>
      <c r="C420" s="98" t="s">
        <v>3</v>
      </c>
      <c r="D420" s="97" t="s">
        <v>1774</v>
      </c>
      <c r="E420" s="97" t="s">
        <v>808</v>
      </c>
      <c r="F420" s="98" t="s">
        <v>1914</v>
      </c>
      <c r="G420" s="98" t="s">
        <v>16</v>
      </c>
    </row>
    <row r="421" spans="1:7" ht="36.65" customHeight="1" x14ac:dyDescent="0.4">
      <c r="A421" s="97" t="s">
        <v>4322</v>
      </c>
      <c r="B421" s="97" t="s">
        <v>809</v>
      </c>
      <c r="C421" s="98" t="s">
        <v>3</v>
      </c>
      <c r="D421" s="97" t="s">
        <v>1775</v>
      </c>
      <c r="E421" s="97" t="s">
        <v>810</v>
      </c>
      <c r="F421" s="98" t="s">
        <v>1914</v>
      </c>
      <c r="G421" s="98" t="s">
        <v>16</v>
      </c>
    </row>
    <row r="422" spans="1:7" ht="36.65" customHeight="1" x14ac:dyDescent="0.4">
      <c r="A422" s="97" t="s">
        <v>4323</v>
      </c>
      <c r="B422" s="97" t="s">
        <v>811</v>
      </c>
      <c r="C422" s="98" t="s">
        <v>3</v>
      </c>
      <c r="D422" s="97" t="s">
        <v>1776</v>
      </c>
      <c r="E422" s="97" t="s">
        <v>812</v>
      </c>
      <c r="F422" s="98" t="s">
        <v>1914</v>
      </c>
      <c r="G422" s="98" t="s">
        <v>16</v>
      </c>
    </row>
    <row r="423" spans="1:7" ht="36.65" customHeight="1" x14ac:dyDescent="0.4">
      <c r="A423" s="97" t="s">
        <v>4324</v>
      </c>
      <c r="B423" s="97" t="s">
        <v>813</v>
      </c>
      <c r="C423" s="98" t="s">
        <v>3</v>
      </c>
      <c r="D423" s="97" t="s">
        <v>1777</v>
      </c>
      <c r="E423" s="97" t="s">
        <v>814</v>
      </c>
      <c r="F423" s="98" t="s">
        <v>1914</v>
      </c>
      <c r="G423" s="98" t="s">
        <v>16</v>
      </c>
    </row>
    <row r="424" spans="1:7" ht="36.65" customHeight="1" x14ac:dyDescent="0.4">
      <c r="A424" s="97" t="s">
        <v>4325</v>
      </c>
      <c r="B424" s="97" t="s">
        <v>815</v>
      </c>
      <c r="C424" s="98" t="s">
        <v>3</v>
      </c>
      <c r="D424" s="97" t="s">
        <v>1778</v>
      </c>
      <c r="E424" s="97" t="s">
        <v>816</v>
      </c>
      <c r="F424" s="98" t="s">
        <v>14</v>
      </c>
      <c r="G424" s="98" t="s">
        <v>16</v>
      </c>
    </row>
    <row r="425" spans="1:7" ht="36.65" customHeight="1" x14ac:dyDescent="0.4">
      <c r="A425" s="97" t="s">
        <v>4326</v>
      </c>
      <c r="B425" s="97" t="s">
        <v>817</v>
      </c>
      <c r="C425" s="98" t="s">
        <v>3</v>
      </c>
      <c r="D425" s="97" t="s">
        <v>1779</v>
      </c>
      <c r="E425" s="97" t="s">
        <v>818</v>
      </c>
      <c r="F425" s="98" t="s">
        <v>1914</v>
      </c>
      <c r="G425" s="98" t="s">
        <v>16</v>
      </c>
    </row>
    <row r="426" spans="1:7" ht="36.65" customHeight="1" x14ac:dyDescent="0.4">
      <c r="A426" s="97" t="s">
        <v>4327</v>
      </c>
      <c r="B426" s="97" t="s">
        <v>819</v>
      </c>
      <c r="C426" s="98" t="s">
        <v>3</v>
      </c>
      <c r="D426" s="97" t="s">
        <v>1780</v>
      </c>
      <c r="E426" s="97" t="s">
        <v>820</v>
      </c>
      <c r="F426" s="98" t="s">
        <v>14</v>
      </c>
      <c r="G426" s="98" t="s">
        <v>16</v>
      </c>
    </row>
    <row r="427" spans="1:7" ht="36.65" customHeight="1" x14ac:dyDescent="0.4">
      <c r="A427" s="97" t="s">
        <v>4328</v>
      </c>
      <c r="B427" s="97" t="s">
        <v>821</v>
      </c>
      <c r="C427" s="98" t="s">
        <v>3</v>
      </c>
      <c r="D427" s="97" t="s">
        <v>1781</v>
      </c>
      <c r="E427" s="97" t="s">
        <v>822</v>
      </c>
      <c r="F427" s="98" t="s">
        <v>1914</v>
      </c>
      <c r="G427" s="98" t="s">
        <v>16</v>
      </c>
    </row>
    <row r="428" spans="1:7" ht="36.65" customHeight="1" x14ac:dyDescent="0.4">
      <c r="A428" s="97" t="s">
        <v>4329</v>
      </c>
      <c r="B428" s="97" t="s">
        <v>823</v>
      </c>
      <c r="C428" s="98" t="s">
        <v>3</v>
      </c>
      <c r="D428" s="97" t="s">
        <v>1782</v>
      </c>
      <c r="E428" s="97" t="s">
        <v>824</v>
      </c>
      <c r="F428" s="98" t="s">
        <v>1914</v>
      </c>
      <c r="G428" s="98" t="s">
        <v>16</v>
      </c>
    </row>
    <row r="429" spans="1:7" ht="36.65" customHeight="1" x14ac:dyDescent="0.4">
      <c r="A429" s="97" t="s">
        <v>4330</v>
      </c>
      <c r="B429" s="97" t="s">
        <v>825</v>
      </c>
      <c r="C429" s="98" t="s">
        <v>3</v>
      </c>
      <c r="D429" s="97" t="s">
        <v>1783</v>
      </c>
      <c r="E429" s="97" t="s">
        <v>826</v>
      </c>
      <c r="F429" s="98" t="s">
        <v>1914</v>
      </c>
      <c r="G429" s="98" t="s">
        <v>16</v>
      </c>
    </row>
    <row r="430" spans="1:7" ht="36.65" customHeight="1" x14ac:dyDescent="0.4">
      <c r="A430" s="97" t="s">
        <v>4331</v>
      </c>
      <c r="B430" s="97" t="s">
        <v>827</v>
      </c>
      <c r="C430" s="98" t="s">
        <v>3</v>
      </c>
      <c r="D430" s="97" t="s">
        <v>1784</v>
      </c>
      <c r="E430" s="97" t="s">
        <v>828</v>
      </c>
      <c r="F430" s="98" t="s">
        <v>1914</v>
      </c>
      <c r="G430" s="98" t="s">
        <v>16</v>
      </c>
    </row>
    <row r="431" spans="1:7" ht="36.65" customHeight="1" x14ac:dyDescent="0.4">
      <c r="A431" s="97" t="s">
        <v>4332</v>
      </c>
      <c r="B431" s="97" t="s">
        <v>829</v>
      </c>
      <c r="C431" s="98" t="s">
        <v>3</v>
      </c>
      <c r="D431" s="97" t="s">
        <v>1785</v>
      </c>
      <c r="E431" s="97" t="s">
        <v>830</v>
      </c>
      <c r="F431" s="98" t="s">
        <v>1914</v>
      </c>
      <c r="G431" s="98" t="s">
        <v>16</v>
      </c>
    </row>
    <row r="432" spans="1:7" ht="36.65" customHeight="1" x14ac:dyDescent="0.4">
      <c r="A432" s="97" t="s">
        <v>4333</v>
      </c>
      <c r="B432" s="97" t="s">
        <v>831</v>
      </c>
      <c r="C432" s="98" t="s">
        <v>3</v>
      </c>
      <c r="D432" s="97" t="s">
        <v>1786</v>
      </c>
      <c r="E432" s="97" t="s">
        <v>832</v>
      </c>
      <c r="F432" s="98" t="s">
        <v>1914</v>
      </c>
      <c r="G432" s="98" t="s">
        <v>16</v>
      </c>
    </row>
    <row r="433" spans="1:7" ht="36.65" customHeight="1" x14ac:dyDescent="0.4">
      <c r="A433" s="97" t="s">
        <v>4334</v>
      </c>
      <c r="B433" s="97" t="s">
        <v>833</v>
      </c>
      <c r="C433" s="98" t="s">
        <v>3</v>
      </c>
      <c r="D433" s="97" t="s">
        <v>1871</v>
      </c>
      <c r="E433" s="97" t="s">
        <v>834</v>
      </c>
      <c r="F433" s="98" t="s">
        <v>1914</v>
      </c>
      <c r="G433" s="98" t="s">
        <v>16</v>
      </c>
    </row>
    <row r="434" spans="1:7" ht="36.65" customHeight="1" x14ac:dyDescent="0.4">
      <c r="A434" s="97" t="s">
        <v>4335</v>
      </c>
      <c r="B434" s="97" t="s">
        <v>835</v>
      </c>
      <c r="C434" s="98" t="s">
        <v>3</v>
      </c>
      <c r="D434" s="97" t="s">
        <v>1787</v>
      </c>
      <c r="E434" s="97" t="s">
        <v>836</v>
      </c>
      <c r="F434" s="98" t="s">
        <v>1914</v>
      </c>
      <c r="G434" s="98" t="s">
        <v>16</v>
      </c>
    </row>
    <row r="435" spans="1:7" ht="36.65" customHeight="1" x14ac:dyDescent="0.4">
      <c r="A435" s="97" t="s">
        <v>4336</v>
      </c>
      <c r="B435" s="97" t="s">
        <v>837</v>
      </c>
      <c r="C435" s="98" t="s">
        <v>3</v>
      </c>
      <c r="D435" s="97" t="s">
        <v>1788</v>
      </c>
      <c r="E435" s="97" t="s">
        <v>838</v>
      </c>
      <c r="F435" s="98" t="s">
        <v>1914</v>
      </c>
      <c r="G435" s="98" t="s">
        <v>16</v>
      </c>
    </row>
    <row r="436" spans="1:7" ht="36.65" customHeight="1" x14ac:dyDescent="0.4">
      <c r="A436" s="97" t="s">
        <v>4337</v>
      </c>
      <c r="B436" s="97" t="s">
        <v>839</v>
      </c>
      <c r="C436" s="98" t="s">
        <v>3</v>
      </c>
      <c r="D436" s="97" t="s">
        <v>1789</v>
      </c>
      <c r="E436" s="97" t="s">
        <v>840</v>
      </c>
      <c r="F436" s="98" t="s">
        <v>1914</v>
      </c>
      <c r="G436" s="98" t="s">
        <v>16</v>
      </c>
    </row>
    <row r="437" spans="1:7" ht="36.65" customHeight="1" x14ac:dyDescent="0.4">
      <c r="A437" s="97" t="s">
        <v>4338</v>
      </c>
      <c r="B437" s="97" t="s">
        <v>841</v>
      </c>
      <c r="C437" s="98" t="s">
        <v>3</v>
      </c>
      <c r="D437" s="97" t="s">
        <v>1790</v>
      </c>
      <c r="E437" s="97" t="s">
        <v>842</v>
      </c>
      <c r="F437" s="98" t="s">
        <v>1914</v>
      </c>
      <c r="G437" s="98" t="s">
        <v>16</v>
      </c>
    </row>
    <row r="438" spans="1:7" ht="36.65" customHeight="1" x14ac:dyDescent="0.4">
      <c r="A438" s="97" t="s">
        <v>4339</v>
      </c>
      <c r="B438" s="97" t="s">
        <v>843</v>
      </c>
      <c r="C438" s="98" t="s">
        <v>3</v>
      </c>
      <c r="D438" s="97" t="s">
        <v>1791</v>
      </c>
      <c r="E438" s="97" t="s">
        <v>844</v>
      </c>
      <c r="F438" s="98" t="s">
        <v>1914</v>
      </c>
      <c r="G438" s="98" t="s">
        <v>16</v>
      </c>
    </row>
    <row r="439" spans="1:7" ht="36.65" customHeight="1" x14ac:dyDescent="0.4">
      <c r="A439" s="97" t="s">
        <v>4340</v>
      </c>
      <c r="B439" s="97" t="s">
        <v>845</v>
      </c>
      <c r="C439" s="98" t="s">
        <v>3</v>
      </c>
      <c r="D439" s="97" t="s">
        <v>1792</v>
      </c>
      <c r="E439" s="97" t="s">
        <v>846</v>
      </c>
      <c r="F439" s="98" t="s">
        <v>1914</v>
      </c>
      <c r="G439" s="98" t="s">
        <v>16</v>
      </c>
    </row>
    <row r="440" spans="1:7" ht="36.65" customHeight="1" x14ac:dyDescent="0.4">
      <c r="A440" s="97" t="s">
        <v>4341</v>
      </c>
      <c r="B440" s="97" t="s">
        <v>847</v>
      </c>
      <c r="C440" s="98" t="s">
        <v>3</v>
      </c>
      <c r="D440" s="97" t="s">
        <v>1793</v>
      </c>
      <c r="E440" s="97" t="s">
        <v>848</v>
      </c>
      <c r="F440" s="98" t="s">
        <v>1914</v>
      </c>
      <c r="G440" s="98" t="s">
        <v>16</v>
      </c>
    </row>
    <row r="441" spans="1:7" ht="36.65" customHeight="1" x14ac:dyDescent="0.4">
      <c r="A441" s="97" t="s">
        <v>4342</v>
      </c>
      <c r="B441" s="97" t="s">
        <v>849</v>
      </c>
      <c r="C441" s="98" t="s">
        <v>3</v>
      </c>
      <c r="D441" s="97" t="s">
        <v>1794</v>
      </c>
      <c r="E441" s="97" t="s">
        <v>850</v>
      </c>
      <c r="F441" s="98" t="s">
        <v>1914</v>
      </c>
      <c r="G441" s="98" t="s">
        <v>16</v>
      </c>
    </row>
    <row r="442" spans="1:7" ht="36.65" customHeight="1" x14ac:dyDescent="0.4">
      <c r="A442" s="97" t="s">
        <v>4343</v>
      </c>
      <c r="B442" s="97" t="s">
        <v>851</v>
      </c>
      <c r="C442" s="98" t="s">
        <v>3</v>
      </c>
      <c r="D442" s="97" t="s">
        <v>1795</v>
      </c>
      <c r="E442" s="97" t="s">
        <v>852</v>
      </c>
      <c r="F442" s="98" t="s">
        <v>1913</v>
      </c>
      <c r="G442" s="98" t="s">
        <v>16</v>
      </c>
    </row>
    <row r="443" spans="1:7" ht="36.65" customHeight="1" x14ac:dyDescent="0.4">
      <c r="A443" s="97" t="s">
        <v>4344</v>
      </c>
      <c r="B443" s="97" t="s">
        <v>853</v>
      </c>
      <c r="C443" s="98" t="s">
        <v>3</v>
      </c>
      <c r="D443" s="97" t="s">
        <v>1857</v>
      </c>
      <c r="E443" s="97" t="s">
        <v>854</v>
      </c>
      <c r="F443" s="98" t="s">
        <v>1913</v>
      </c>
      <c r="G443" s="98" t="s">
        <v>7141</v>
      </c>
    </row>
    <row r="444" spans="1:7" ht="36.65" customHeight="1" x14ac:dyDescent="0.4">
      <c r="A444" s="97" t="s">
        <v>4345</v>
      </c>
      <c r="B444" s="97" t="s">
        <v>855</v>
      </c>
      <c r="C444" s="98" t="s">
        <v>3</v>
      </c>
      <c r="D444" s="97" t="s">
        <v>1858</v>
      </c>
      <c r="E444" s="97" t="s">
        <v>856</v>
      </c>
      <c r="F444" s="98" t="s">
        <v>5</v>
      </c>
      <c r="G444" s="98" t="s">
        <v>16</v>
      </c>
    </row>
    <row r="445" spans="1:7" ht="36.65" customHeight="1" x14ac:dyDescent="0.4">
      <c r="A445" s="97" t="s">
        <v>4346</v>
      </c>
      <c r="B445" s="97" t="s">
        <v>857</v>
      </c>
      <c r="C445" s="98" t="s">
        <v>3</v>
      </c>
      <c r="D445" s="97" t="s">
        <v>1859</v>
      </c>
      <c r="E445" s="97" t="s">
        <v>858</v>
      </c>
      <c r="F445" s="98" t="s">
        <v>5</v>
      </c>
      <c r="G445" s="98" t="s">
        <v>16</v>
      </c>
    </row>
    <row r="446" spans="1:7" ht="36.65" customHeight="1" x14ac:dyDescent="0.4">
      <c r="A446" s="97" t="s">
        <v>4347</v>
      </c>
      <c r="B446" s="97" t="s">
        <v>859</v>
      </c>
      <c r="C446" s="98" t="s">
        <v>3</v>
      </c>
      <c r="D446" s="97" t="s">
        <v>1868</v>
      </c>
      <c r="E446" s="97" t="s">
        <v>860</v>
      </c>
      <c r="F446" s="98" t="s">
        <v>1913</v>
      </c>
      <c r="G446" s="98" t="s">
        <v>16</v>
      </c>
    </row>
    <row r="447" spans="1:7" ht="36.65" customHeight="1" x14ac:dyDescent="0.4">
      <c r="A447" s="97" t="s">
        <v>4348</v>
      </c>
      <c r="B447" s="97" t="s">
        <v>861</v>
      </c>
      <c r="C447" s="98" t="s">
        <v>3</v>
      </c>
      <c r="D447" s="97" t="s">
        <v>1796</v>
      </c>
      <c r="E447" s="97" t="s">
        <v>862</v>
      </c>
      <c r="F447" s="98" t="s">
        <v>1914</v>
      </c>
      <c r="G447" s="98" t="s">
        <v>16</v>
      </c>
    </row>
    <row r="448" spans="1:7" ht="36.65" customHeight="1" x14ac:dyDescent="0.4">
      <c r="A448" s="97" t="s">
        <v>4349</v>
      </c>
      <c r="B448" s="97" t="s">
        <v>863</v>
      </c>
      <c r="C448" s="98" t="s">
        <v>3</v>
      </c>
      <c r="D448" s="97" t="s">
        <v>1797</v>
      </c>
      <c r="E448" s="97" t="s">
        <v>864</v>
      </c>
      <c r="F448" s="98" t="s">
        <v>1914</v>
      </c>
      <c r="G448" s="98" t="s">
        <v>16</v>
      </c>
    </row>
    <row r="449" spans="1:7" ht="36.65" customHeight="1" x14ac:dyDescent="0.4">
      <c r="A449" s="97" t="s">
        <v>4350</v>
      </c>
      <c r="B449" s="97" t="s">
        <v>865</v>
      </c>
      <c r="C449" s="98" t="s">
        <v>3</v>
      </c>
      <c r="D449" s="97" t="s">
        <v>1798</v>
      </c>
      <c r="E449" s="97" t="s">
        <v>866</v>
      </c>
      <c r="F449" s="98" t="s">
        <v>1914</v>
      </c>
      <c r="G449" s="98" t="s">
        <v>16</v>
      </c>
    </row>
    <row r="450" spans="1:7" ht="36.65" customHeight="1" x14ac:dyDescent="0.4">
      <c r="A450" s="97" t="s">
        <v>4351</v>
      </c>
      <c r="B450" s="97" t="s">
        <v>867</v>
      </c>
      <c r="C450" s="98" t="s">
        <v>3</v>
      </c>
      <c r="D450" s="97" t="s">
        <v>1799</v>
      </c>
      <c r="E450" s="97" t="s">
        <v>868</v>
      </c>
      <c r="F450" s="98" t="s">
        <v>14</v>
      </c>
      <c r="G450" s="98" t="s">
        <v>16</v>
      </c>
    </row>
    <row r="451" spans="1:7" ht="36.65" customHeight="1" x14ac:dyDescent="0.4">
      <c r="A451" s="97" t="s">
        <v>4352</v>
      </c>
      <c r="B451" s="97" t="s">
        <v>869</v>
      </c>
      <c r="C451" s="98" t="s">
        <v>3</v>
      </c>
      <c r="D451" s="97" t="s">
        <v>1800</v>
      </c>
      <c r="E451" s="97" t="s">
        <v>870</v>
      </c>
      <c r="F451" s="98" t="s">
        <v>1914</v>
      </c>
      <c r="G451" s="98" t="s">
        <v>16</v>
      </c>
    </row>
    <row r="452" spans="1:7" ht="36.65" customHeight="1" x14ac:dyDescent="0.4">
      <c r="A452" s="97" t="s">
        <v>4353</v>
      </c>
      <c r="B452" s="97" t="s">
        <v>871</v>
      </c>
      <c r="C452" s="98" t="s">
        <v>3</v>
      </c>
      <c r="D452" s="97" t="s">
        <v>1801</v>
      </c>
      <c r="E452" s="97" t="s">
        <v>872</v>
      </c>
      <c r="F452" s="98" t="s">
        <v>1914</v>
      </c>
      <c r="G452" s="98" t="s">
        <v>16</v>
      </c>
    </row>
    <row r="453" spans="1:7" ht="36.65" customHeight="1" x14ac:dyDescent="0.4">
      <c r="A453" s="97" t="s">
        <v>4354</v>
      </c>
      <c r="B453" s="97" t="s">
        <v>873</v>
      </c>
      <c r="C453" s="98" t="s">
        <v>3</v>
      </c>
      <c r="D453" s="97" t="s">
        <v>1802</v>
      </c>
      <c r="E453" s="97" t="s">
        <v>874</v>
      </c>
      <c r="F453" s="98" t="s">
        <v>1914</v>
      </c>
      <c r="G453" s="98" t="s">
        <v>16</v>
      </c>
    </row>
    <row r="454" spans="1:7" ht="36.65" customHeight="1" x14ac:dyDescent="0.4">
      <c r="A454" s="97" t="s">
        <v>4355</v>
      </c>
      <c r="B454" s="97" t="s">
        <v>875</v>
      </c>
      <c r="C454" s="98" t="s">
        <v>3</v>
      </c>
      <c r="D454" s="97" t="s">
        <v>1803</v>
      </c>
      <c r="E454" s="97" t="s">
        <v>876</v>
      </c>
      <c r="F454" s="98" t="s">
        <v>1914</v>
      </c>
      <c r="G454" s="98" t="s">
        <v>16</v>
      </c>
    </row>
    <row r="455" spans="1:7" ht="36.65" customHeight="1" x14ac:dyDescent="0.4">
      <c r="A455" s="97" t="s">
        <v>4356</v>
      </c>
      <c r="B455" s="97" t="s">
        <v>877</v>
      </c>
      <c r="C455" s="98" t="s">
        <v>3</v>
      </c>
      <c r="D455" s="97" t="s">
        <v>1804</v>
      </c>
      <c r="E455" s="97" t="s">
        <v>878</v>
      </c>
      <c r="F455" s="98" t="s">
        <v>1914</v>
      </c>
      <c r="G455" s="98" t="s">
        <v>16</v>
      </c>
    </row>
    <row r="456" spans="1:7" ht="36.65" customHeight="1" x14ac:dyDescent="0.4">
      <c r="A456" s="97" t="s">
        <v>4357</v>
      </c>
      <c r="B456" s="97" t="s">
        <v>879</v>
      </c>
      <c r="C456" s="98" t="s">
        <v>3</v>
      </c>
      <c r="D456" s="97" t="s">
        <v>1805</v>
      </c>
      <c r="E456" s="97" t="s">
        <v>880</v>
      </c>
      <c r="F456" s="98" t="s">
        <v>14</v>
      </c>
      <c r="G456" s="98" t="s">
        <v>16</v>
      </c>
    </row>
    <row r="457" spans="1:7" ht="36.65" customHeight="1" x14ac:dyDescent="0.4">
      <c r="A457" s="97" t="s">
        <v>4358</v>
      </c>
      <c r="B457" s="97" t="s">
        <v>881</v>
      </c>
      <c r="C457" s="98" t="s">
        <v>3</v>
      </c>
      <c r="D457" s="97" t="s">
        <v>1806</v>
      </c>
      <c r="E457" s="97" t="s">
        <v>882</v>
      </c>
      <c r="F457" s="98" t="s">
        <v>1914</v>
      </c>
      <c r="G457" s="98" t="s">
        <v>16</v>
      </c>
    </row>
    <row r="458" spans="1:7" ht="36.65" customHeight="1" x14ac:dyDescent="0.4">
      <c r="A458" s="97" t="s">
        <v>4359</v>
      </c>
      <c r="B458" s="97" t="s">
        <v>883</v>
      </c>
      <c r="C458" s="98" t="s">
        <v>3</v>
      </c>
      <c r="D458" s="97" t="s">
        <v>1807</v>
      </c>
      <c r="E458" s="97" t="s">
        <v>884</v>
      </c>
      <c r="F458" s="98" t="s">
        <v>14</v>
      </c>
      <c r="G458" s="98" t="s">
        <v>16</v>
      </c>
    </row>
    <row r="459" spans="1:7" ht="36.65" customHeight="1" x14ac:dyDescent="0.4">
      <c r="A459" s="97" t="s">
        <v>4360</v>
      </c>
      <c r="B459" s="97" t="s">
        <v>885</v>
      </c>
      <c r="C459" s="98" t="s">
        <v>3</v>
      </c>
      <c r="D459" s="97" t="s">
        <v>1808</v>
      </c>
      <c r="E459" s="97" t="s">
        <v>886</v>
      </c>
      <c r="F459" s="98" t="s">
        <v>1914</v>
      </c>
      <c r="G459" s="98" t="s">
        <v>16</v>
      </c>
    </row>
    <row r="460" spans="1:7" ht="36.65" customHeight="1" x14ac:dyDescent="0.4">
      <c r="A460" s="97" t="s">
        <v>4361</v>
      </c>
      <c r="B460" s="97" t="s">
        <v>887</v>
      </c>
      <c r="C460" s="98" t="s">
        <v>3</v>
      </c>
      <c r="D460" s="97" t="s">
        <v>1809</v>
      </c>
      <c r="E460" s="97" t="s">
        <v>888</v>
      </c>
      <c r="F460" s="98" t="s">
        <v>14</v>
      </c>
      <c r="G460" s="98" t="s">
        <v>16</v>
      </c>
    </row>
    <row r="461" spans="1:7" ht="36.65" customHeight="1" x14ac:dyDescent="0.4">
      <c r="A461" s="97" t="s">
        <v>4362</v>
      </c>
      <c r="B461" s="97" t="s">
        <v>889</v>
      </c>
      <c r="C461" s="98" t="s">
        <v>3</v>
      </c>
      <c r="D461" s="97" t="s">
        <v>1810</v>
      </c>
      <c r="E461" s="97" t="s">
        <v>890</v>
      </c>
      <c r="F461" s="98" t="s">
        <v>14</v>
      </c>
      <c r="G461" s="98" t="s">
        <v>16</v>
      </c>
    </row>
    <row r="462" spans="1:7" ht="36.65" customHeight="1" x14ac:dyDescent="0.4">
      <c r="A462" s="97" t="s">
        <v>4363</v>
      </c>
      <c r="B462" s="97" t="s">
        <v>891</v>
      </c>
      <c r="C462" s="98" t="s">
        <v>3</v>
      </c>
      <c r="D462" s="97" t="s">
        <v>1811</v>
      </c>
      <c r="E462" s="97" t="s">
        <v>892</v>
      </c>
      <c r="F462" s="98" t="s">
        <v>1913</v>
      </c>
      <c r="G462" s="98" t="s">
        <v>16</v>
      </c>
    </row>
    <row r="463" spans="1:7" ht="36.65" customHeight="1" x14ac:dyDescent="0.4">
      <c r="A463" s="97" t="s">
        <v>4364</v>
      </c>
      <c r="B463" s="97" t="s">
        <v>893</v>
      </c>
      <c r="C463" s="98" t="s">
        <v>3</v>
      </c>
      <c r="D463" s="97" t="s">
        <v>1812</v>
      </c>
      <c r="E463" s="97" t="s">
        <v>894</v>
      </c>
      <c r="F463" s="98" t="s">
        <v>1914</v>
      </c>
      <c r="G463" s="98" t="s">
        <v>16</v>
      </c>
    </row>
    <row r="464" spans="1:7" ht="36.65" customHeight="1" x14ac:dyDescent="0.4">
      <c r="A464" s="97" t="s">
        <v>4365</v>
      </c>
      <c r="B464" s="97" t="s">
        <v>895</v>
      </c>
      <c r="C464" s="98" t="s">
        <v>3</v>
      </c>
      <c r="D464" s="97" t="s">
        <v>1813</v>
      </c>
      <c r="E464" s="97" t="s">
        <v>896</v>
      </c>
      <c r="F464" s="98" t="s">
        <v>1914</v>
      </c>
      <c r="G464" s="98" t="s">
        <v>16</v>
      </c>
    </row>
    <row r="465" spans="1:7" ht="36.65" customHeight="1" x14ac:dyDescent="0.4">
      <c r="A465" s="97" t="s">
        <v>4366</v>
      </c>
      <c r="B465" s="97" t="s">
        <v>897</v>
      </c>
      <c r="C465" s="98" t="s">
        <v>3</v>
      </c>
      <c r="D465" s="97" t="s">
        <v>1814</v>
      </c>
      <c r="E465" s="97" t="s">
        <v>898</v>
      </c>
      <c r="F465" s="98" t="s">
        <v>1914</v>
      </c>
      <c r="G465" s="98" t="s">
        <v>16</v>
      </c>
    </row>
    <row r="466" spans="1:7" ht="36.65" customHeight="1" x14ac:dyDescent="0.4">
      <c r="A466" s="97" t="s">
        <v>4367</v>
      </c>
      <c r="B466" s="97" t="s">
        <v>899</v>
      </c>
      <c r="C466" s="98" t="s">
        <v>3</v>
      </c>
      <c r="D466" s="97" t="s">
        <v>1815</v>
      </c>
      <c r="E466" s="97" t="s">
        <v>900</v>
      </c>
      <c r="F466" s="98" t="s">
        <v>1914</v>
      </c>
      <c r="G466" s="98" t="s">
        <v>16</v>
      </c>
    </row>
    <row r="467" spans="1:7" ht="36.65" customHeight="1" x14ac:dyDescent="0.4">
      <c r="A467" s="97" t="s">
        <v>4368</v>
      </c>
      <c r="B467" s="97" t="s">
        <v>901</v>
      </c>
      <c r="C467" s="98" t="s">
        <v>3</v>
      </c>
      <c r="D467" s="97" t="s">
        <v>1816</v>
      </c>
      <c r="E467" s="97" t="s">
        <v>902</v>
      </c>
      <c r="F467" s="98" t="s">
        <v>1914</v>
      </c>
      <c r="G467" s="98" t="s">
        <v>16</v>
      </c>
    </row>
    <row r="468" spans="1:7" ht="36.65" customHeight="1" x14ac:dyDescent="0.4">
      <c r="A468" s="97" t="s">
        <v>4369</v>
      </c>
      <c r="B468" s="97" t="s">
        <v>903</v>
      </c>
      <c r="C468" s="98" t="s">
        <v>3</v>
      </c>
      <c r="D468" s="97" t="s">
        <v>1817</v>
      </c>
      <c r="E468" s="97" t="s">
        <v>904</v>
      </c>
      <c r="F468" s="98" t="s">
        <v>1914</v>
      </c>
      <c r="G468" s="98" t="s">
        <v>16</v>
      </c>
    </row>
    <row r="469" spans="1:7" ht="36.65" customHeight="1" x14ac:dyDescent="0.4">
      <c r="A469" s="97" t="s">
        <v>4370</v>
      </c>
      <c r="B469" s="97" t="s">
        <v>905</v>
      </c>
      <c r="C469" s="98" t="s">
        <v>3</v>
      </c>
      <c r="D469" s="97" t="s">
        <v>1818</v>
      </c>
      <c r="E469" s="97" t="s">
        <v>906</v>
      </c>
      <c r="F469" s="98" t="s">
        <v>1914</v>
      </c>
      <c r="G469" s="98" t="s">
        <v>16</v>
      </c>
    </row>
    <row r="470" spans="1:7" ht="36.65" customHeight="1" x14ac:dyDescent="0.4">
      <c r="A470" s="97" t="s">
        <v>4371</v>
      </c>
      <c r="B470" s="97" t="s">
        <v>907</v>
      </c>
      <c r="C470" s="98" t="s">
        <v>3</v>
      </c>
      <c r="D470" s="97" t="s">
        <v>1819</v>
      </c>
      <c r="E470" s="97" t="s">
        <v>908</v>
      </c>
      <c r="F470" s="98" t="s">
        <v>1914</v>
      </c>
      <c r="G470" s="98" t="s">
        <v>16</v>
      </c>
    </row>
    <row r="471" spans="1:7" ht="36.65" customHeight="1" x14ac:dyDescent="0.4">
      <c r="A471" s="97" t="s">
        <v>4372</v>
      </c>
      <c r="B471" s="97" t="s">
        <v>909</v>
      </c>
      <c r="C471" s="98" t="s">
        <v>3</v>
      </c>
      <c r="D471" s="97" t="s">
        <v>1820</v>
      </c>
      <c r="E471" s="97" t="s">
        <v>910</v>
      </c>
      <c r="F471" s="98" t="s">
        <v>1914</v>
      </c>
      <c r="G471" s="98" t="s">
        <v>16</v>
      </c>
    </row>
    <row r="472" spans="1:7" ht="36.65" customHeight="1" x14ac:dyDescent="0.4">
      <c r="A472" s="97" t="s">
        <v>4373</v>
      </c>
      <c r="B472" s="97" t="s">
        <v>911</v>
      </c>
      <c r="C472" s="98" t="s">
        <v>3</v>
      </c>
      <c r="D472" s="97" t="s">
        <v>1821</v>
      </c>
      <c r="E472" s="97" t="s">
        <v>912</v>
      </c>
      <c r="F472" s="98" t="s">
        <v>1914</v>
      </c>
      <c r="G472" s="98" t="s">
        <v>16</v>
      </c>
    </row>
    <row r="473" spans="1:7" ht="36.65" customHeight="1" x14ac:dyDescent="0.4">
      <c r="A473" s="97" t="s">
        <v>4374</v>
      </c>
      <c r="B473" s="97" t="s">
        <v>913</v>
      </c>
      <c r="C473" s="98" t="s">
        <v>3</v>
      </c>
      <c r="D473" s="97" t="s">
        <v>1822</v>
      </c>
      <c r="E473" s="97" t="s">
        <v>914</v>
      </c>
      <c r="F473" s="98" t="s">
        <v>1914</v>
      </c>
      <c r="G473" s="98" t="s">
        <v>16</v>
      </c>
    </row>
    <row r="474" spans="1:7" ht="36.65" customHeight="1" x14ac:dyDescent="0.4">
      <c r="A474" s="97" t="s">
        <v>4375</v>
      </c>
      <c r="B474" s="97" t="s">
        <v>915</v>
      </c>
      <c r="C474" s="98" t="s">
        <v>3</v>
      </c>
      <c r="D474" s="97" t="s">
        <v>1823</v>
      </c>
      <c r="E474" s="97" t="s">
        <v>916</v>
      </c>
      <c r="F474" s="98" t="s">
        <v>1914</v>
      </c>
      <c r="G474" s="98" t="s">
        <v>16</v>
      </c>
    </row>
    <row r="475" spans="1:7" ht="36.65" customHeight="1" x14ac:dyDescent="0.4">
      <c r="A475" s="97" t="s">
        <v>4376</v>
      </c>
      <c r="B475" s="97" t="s">
        <v>917</v>
      </c>
      <c r="C475" s="98" t="s">
        <v>3</v>
      </c>
      <c r="D475" s="97" t="s">
        <v>1824</v>
      </c>
      <c r="E475" s="97" t="s">
        <v>918</v>
      </c>
      <c r="F475" s="98" t="s">
        <v>1914</v>
      </c>
      <c r="G475" s="98" t="s">
        <v>16</v>
      </c>
    </row>
    <row r="476" spans="1:7" ht="36.65" customHeight="1" x14ac:dyDescent="0.4">
      <c r="A476" s="97" t="s">
        <v>4377</v>
      </c>
      <c r="B476" s="97" t="s">
        <v>919</v>
      </c>
      <c r="C476" s="98" t="s">
        <v>3</v>
      </c>
      <c r="D476" s="97" t="s">
        <v>1825</v>
      </c>
      <c r="E476" s="97" t="s">
        <v>920</v>
      </c>
      <c r="F476" s="98" t="s">
        <v>1914</v>
      </c>
      <c r="G476" s="98" t="s">
        <v>16</v>
      </c>
    </row>
    <row r="477" spans="1:7" ht="36.65" customHeight="1" x14ac:dyDescent="0.4">
      <c r="A477" s="97" t="s">
        <v>4378</v>
      </c>
      <c r="B477" s="97" t="s">
        <v>921</v>
      </c>
      <c r="C477" s="98" t="s">
        <v>3</v>
      </c>
      <c r="D477" s="97" t="s">
        <v>1826</v>
      </c>
      <c r="E477" s="97" t="s">
        <v>922</v>
      </c>
      <c r="F477" s="98" t="s">
        <v>1914</v>
      </c>
      <c r="G477" s="98" t="s">
        <v>16</v>
      </c>
    </row>
    <row r="478" spans="1:7" ht="36.65" customHeight="1" x14ac:dyDescent="0.4">
      <c r="A478" s="97" t="s">
        <v>4379</v>
      </c>
      <c r="B478" s="97" t="s">
        <v>923</v>
      </c>
      <c r="C478" s="98" t="s">
        <v>3</v>
      </c>
      <c r="D478" s="97" t="s">
        <v>1827</v>
      </c>
      <c r="E478" s="97" t="s">
        <v>924</v>
      </c>
      <c r="F478" s="98" t="s">
        <v>1914</v>
      </c>
      <c r="G478" s="98" t="s">
        <v>16</v>
      </c>
    </row>
    <row r="479" spans="1:7" ht="36.65" customHeight="1" x14ac:dyDescent="0.4">
      <c r="A479" s="97" t="s">
        <v>4380</v>
      </c>
      <c r="B479" s="97" t="s">
        <v>925</v>
      </c>
      <c r="C479" s="98" t="s">
        <v>3</v>
      </c>
      <c r="D479" s="97" t="s">
        <v>1828</v>
      </c>
      <c r="E479" s="97" t="s">
        <v>926</v>
      </c>
      <c r="F479" s="98" t="s">
        <v>14</v>
      </c>
      <c r="G479" s="98" t="s">
        <v>16</v>
      </c>
    </row>
    <row r="480" spans="1:7" ht="36.65" customHeight="1" x14ac:dyDescent="0.4">
      <c r="A480" s="97" t="s">
        <v>4381</v>
      </c>
      <c r="B480" s="97" t="s">
        <v>927</v>
      </c>
      <c r="C480" s="98" t="s">
        <v>3</v>
      </c>
      <c r="D480" s="97" t="s">
        <v>1829</v>
      </c>
      <c r="E480" s="97" t="s">
        <v>928</v>
      </c>
      <c r="F480" s="98" t="s">
        <v>14</v>
      </c>
      <c r="G480" s="98" t="s">
        <v>16</v>
      </c>
    </row>
    <row r="481" spans="1:7" ht="36.65" customHeight="1" x14ac:dyDescent="0.4">
      <c r="A481" s="97" t="s">
        <v>4382</v>
      </c>
      <c r="B481" s="97" t="s">
        <v>929</v>
      </c>
      <c r="C481" s="98" t="s">
        <v>3</v>
      </c>
      <c r="D481" s="97" t="s">
        <v>1830</v>
      </c>
      <c r="E481" s="97" t="s">
        <v>930</v>
      </c>
      <c r="F481" s="98" t="s">
        <v>1914</v>
      </c>
      <c r="G481" s="98" t="s">
        <v>16</v>
      </c>
    </row>
    <row r="482" spans="1:7" ht="36.65" customHeight="1" x14ac:dyDescent="0.4">
      <c r="A482" s="97" t="s">
        <v>4383</v>
      </c>
      <c r="B482" s="97" t="s">
        <v>931</v>
      </c>
      <c r="C482" s="98" t="s">
        <v>3</v>
      </c>
      <c r="D482" s="97" t="s">
        <v>1831</v>
      </c>
      <c r="E482" s="97" t="s">
        <v>932</v>
      </c>
      <c r="F482" s="98" t="s">
        <v>1914</v>
      </c>
      <c r="G482" s="98" t="s">
        <v>16</v>
      </c>
    </row>
    <row r="483" spans="1:7" ht="36.65" customHeight="1" x14ac:dyDescent="0.4">
      <c r="A483" s="97" t="s">
        <v>4384</v>
      </c>
      <c r="B483" s="97" t="s">
        <v>933</v>
      </c>
      <c r="C483" s="98" t="s">
        <v>3</v>
      </c>
      <c r="D483" s="97" t="s">
        <v>1832</v>
      </c>
      <c r="E483" s="97" t="s">
        <v>934</v>
      </c>
      <c r="F483" s="98" t="s">
        <v>1914</v>
      </c>
      <c r="G483" s="98" t="s">
        <v>17</v>
      </c>
    </row>
    <row r="484" spans="1:7" ht="36.65" customHeight="1" x14ac:dyDescent="0.4">
      <c r="A484" s="97" t="s">
        <v>4385</v>
      </c>
      <c r="B484" s="97" t="s">
        <v>935</v>
      </c>
      <c r="C484" s="98" t="s">
        <v>3</v>
      </c>
      <c r="D484" s="97" t="s">
        <v>1959</v>
      </c>
      <c r="E484" s="97" t="s">
        <v>936</v>
      </c>
      <c r="F484" s="98" t="s">
        <v>5</v>
      </c>
      <c r="G484" s="98" t="s">
        <v>7141</v>
      </c>
    </row>
    <row r="485" spans="1:7" ht="36.65" customHeight="1" x14ac:dyDescent="0.4">
      <c r="A485" s="97" t="s">
        <v>4386</v>
      </c>
      <c r="B485" s="97" t="s">
        <v>937</v>
      </c>
      <c r="C485" s="98" t="s">
        <v>3</v>
      </c>
      <c r="D485" s="97" t="s">
        <v>1960</v>
      </c>
      <c r="E485" s="97" t="s">
        <v>938</v>
      </c>
      <c r="F485" s="98" t="s">
        <v>5</v>
      </c>
      <c r="G485" s="98" t="s">
        <v>7141</v>
      </c>
    </row>
    <row r="486" spans="1:7" ht="36.65" customHeight="1" x14ac:dyDescent="0.4">
      <c r="A486" s="97" t="s">
        <v>4387</v>
      </c>
      <c r="B486" s="97" t="s">
        <v>939</v>
      </c>
      <c r="C486" s="98" t="s">
        <v>3</v>
      </c>
      <c r="D486" s="97" t="s">
        <v>1961</v>
      </c>
      <c r="E486" s="97" t="s">
        <v>940</v>
      </c>
      <c r="F486" s="98" t="s">
        <v>5</v>
      </c>
      <c r="G486" s="98" t="s">
        <v>7141</v>
      </c>
    </row>
    <row r="487" spans="1:7" ht="36.65" customHeight="1" x14ac:dyDescent="0.4">
      <c r="A487" s="97" t="s">
        <v>4388</v>
      </c>
      <c r="B487" s="97" t="s">
        <v>941</v>
      </c>
      <c r="C487" s="98" t="s">
        <v>3</v>
      </c>
      <c r="D487" s="97" t="s">
        <v>1962</v>
      </c>
      <c r="E487" s="97" t="s">
        <v>942</v>
      </c>
      <c r="F487" s="98" t="s">
        <v>5</v>
      </c>
      <c r="G487" s="98" t="s">
        <v>16</v>
      </c>
    </row>
    <row r="488" spans="1:7" ht="36.65" customHeight="1" x14ac:dyDescent="0.4">
      <c r="A488" s="97" t="s">
        <v>4389</v>
      </c>
      <c r="B488" s="97" t="s">
        <v>943</v>
      </c>
      <c r="C488" s="98" t="s">
        <v>3</v>
      </c>
      <c r="D488" s="97" t="s">
        <v>1963</v>
      </c>
      <c r="E488" s="97" t="s">
        <v>944</v>
      </c>
      <c r="F488" s="98" t="s">
        <v>5</v>
      </c>
      <c r="G488" s="98" t="s">
        <v>16</v>
      </c>
    </row>
    <row r="489" spans="1:7" ht="36.65" customHeight="1" x14ac:dyDescent="0.4">
      <c r="A489" s="97" t="s">
        <v>4390</v>
      </c>
      <c r="B489" s="97" t="s">
        <v>945</v>
      </c>
      <c r="C489" s="98" t="s">
        <v>3</v>
      </c>
      <c r="D489" s="97" t="s">
        <v>1964</v>
      </c>
      <c r="E489" s="97" t="s">
        <v>946</v>
      </c>
      <c r="F489" s="98" t="s">
        <v>5</v>
      </c>
      <c r="G489" s="98" t="s">
        <v>7141</v>
      </c>
    </row>
    <row r="490" spans="1:7" ht="36.65" customHeight="1" x14ac:dyDescent="0.4">
      <c r="A490" s="97" t="s">
        <v>4391</v>
      </c>
      <c r="B490" s="97" t="s">
        <v>947</v>
      </c>
      <c r="C490" s="98" t="s">
        <v>3</v>
      </c>
      <c r="D490" s="97" t="s">
        <v>1965</v>
      </c>
      <c r="E490" s="97" t="s">
        <v>948</v>
      </c>
      <c r="F490" s="98" t="s">
        <v>5</v>
      </c>
      <c r="G490" s="98" t="s">
        <v>7141</v>
      </c>
    </row>
    <row r="491" spans="1:7" ht="36.65" customHeight="1" x14ac:dyDescent="0.4">
      <c r="A491" s="97" t="s">
        <v>4392</v>
      </c>
      <c r="B491" s="97" t="s">
        <v>949</v>
      </c>
      <c r="C491" s="98" t="s">
        <v>3</v>
      </c>
      <c r="D491" s="97" t="s">
        <v>1966</v>
      </c>
      <c r="E491" s="97" t="s">
        <v>950</v>
      </c>
      <c r="F491" s="98" t="s">
        <v>5</v>
      </c>
      <c r="G491" s="98" t="s">
        <v>7141</v>
      </c>
    </row>
    <row r="492" spans="1:7" ht="36.65" customHeight="1" x14ac:dyDescent="0.4">
      <c r="A492" s="97" t="s">
        <v>4393</v>
      </c>
      <c r="B492" s="97" t="s">
        <v>951</v>
      </c>
      <c r="C492" s="98" t="s">
        <v>3</v>
      </c>
      <c r="D492" s="97" t="s">
        <v>1967</v>
      </c>
      <c r="E492" s="97" t="s">
        <v>952</v>
      </c>
      <c r="F492" s="98" t="s">
        <v>5</v>
      </c>
      <c r="G492" s="98" t="s">
        <v>7141</v>
      </c>
    </row>
    <row r="493" spans="1:7" ht="36.65" customHeight="1" x14ac:dyDescent="0.4">
      <c r="A493" s="97" t="s">
        <v>4394</v>
      </c>
      <c r="B493" s="97" t="s">
        <v>953</v>
      </c>
      <c r="C493" s="98" t="s">
        <v>3</v>
      </c>
      <c r="D493" s="97" t="s">
        <v>1968</v>
      </c>
      <c r="E493" s="97" t="s">
        <v>954</v>
      </c>
      <c r="F493" s="98" t="s">
        <v>5</v>
      </c>
      <c r="G493" s="98" t="s">
        <v>7141</v>
      </c>
    </row>
    <row r="494" spans="1:7" ht="36.65" customHeight="1" x14ac:dyDescent="0.4">
      <c r="A494" s="97" t="s">
        <v>4395</v>
      </c>
      <c r="B494" s="97" t="s">
        <v>955</v>
      </c>
      <c r="C494" s="98" t="s">
        <v>3</v>
      </c>
      <c r="D494" s="97" t="s">
        <v>1969</v>
      </c>
      <c r="E494" s="97" t="s">
        <v>956</v>
      </c>
      <c r="F494" s="98" t="s">
        <v>5</v>
      </c>
      <c r="G494" s="98" t="s">
        <v>7141</v>
      </c>
    </row>
    <row r="495" spans="1:7" ht="36.65" customHeight="1" x14ac:dyDescent="0.4">
      <c r="A495" s="97" t="s">
        <v>4396</v>
      </c>
      <c r="B495" s="97" t="s">
        <v>957</v>
      </c>
      <c r="C495" s="98" t="s">
        <v>3</v>
      </c>
      <c r="D495" s="97" t="s">
        <v>1970</v>
      </c>
      <c r="E495" s="97" t="s">
        <v>958</v>
      </c>
      <c r="F495" s="98" t="s">
        <v>5</v>
      </c>
      <c r="G495" s="98" t="s">
        <v>16</v>
      </c>
    </row>
    <row r="496" spans="1:7" ht="36.65" customHeight="1" x14ac:dyDescent="0.4">
      <c r="A496" s="97" t="s">
        <v>4397</v>
      </c>
      <c r="B496" s="97" t="s">
        <v>959</v>
      </c>
      <c r="C496" s="98" t="s">
        <v>3</v>
      </c>
      <c r="D496" s="97" t="s">
        <v>5241</v>
      </c>
      <c r="E496" s="97" t="s">
        <v>960</v>
      </c>
      <c r="F496" s="98" t="s">
        <v>1913</v>
      </c>
      <c r="G496" s="98" t="s">
        <v>16</v>
      </c>
    </row>
    <row r="497" spans="1:7" ht="36.65" customHeight="1" x14ac:dyDescent="0.4">
      <c r="A497" s="97" t="s">
        <v>4398</v>
      </c>
      <c r="B497" s="97" t="s">
        <v>961</v>
      </c>
      <c r="C497" s="98" t="s">
        <v>3</v>
      </c>
      <c r="D497" s="97" t="s">
        <v>1833</v>
      </c>
      <c r="E497" s="97" t="s">
        <v>962</v>
      </c>
      <c r="F497" s="98" t="s">
        <v>1914</v>
      </c>
      <c r="G497" s="98" t="s">
        <v>17</v>
      </c>
    </row>
    <row r="498" spans="1:7" ht="36.65" customHeight="1" x14ac:dyDescent="0.4">
      <c r="A498" s="97" t="s">
        <v>4399</v>
      </c>
      <c r="B498" s="97" t="s">
        <v>1876</v>
      </c>
      <c r="C498" s="98" t="s">
        <v>3</v>
      </c>
      <c r="D498" s="97" t="s">
        <v>4400</v>
      </c>
      <c r="E498" s="97" t="s">
        <v>1877</v>
      </c>
      <c r="F498" s="98" t="s">
        <v>5</v>
      </c>
      <c r="G498" s="98" t="s">
        <v>7141</v>
      </c>
    </row>
    <row r="499" spans="1:7" ht="36.65" customHeight="1" x14ac:dyDescent="0.4">
      <c r="A499" s="97" t="s">
        <v>5322</v>
      </c>
      <c r="B499" s="97" t="s">
        <v>5321</v>
      </c>
      <c r="C499" s="98" t="s">
        <v>3</v>
      </c>
      <c r="D499" s="145" t="s">
        <v>5323</v>
      </c>
      <c r="E499" s="92" t="s">
        <v>5324</v>
      </c>
      <c r="F499" s="92" t="s">
        <v>1913</v>
      </c>
      <c r="G499" s="92" t="s">
        <v>16</v>
      </c>
    </row>
    <row r="500" spans="1:7" ht="36.65" customHeight="1" x14ac:dyDescent="0.4">
      <c r="A500" s="97" t="s">
        <v>5459</v>
      </c>
      <c r="B500" s="97" t="s">
        <v>5444</v>
      </c>
      <c r="C500" s="98" t="s">
        <v>3</v>
      </c>
      <c r="D500" s="145" t="s">
        <v>5472</v>
      </c>
      <c r="E500" s="92" t="s">
        <v>5473</v>
      </c>
      <c r="F500" s="92" t="s">
        <v>5</v>
      </c>
      <c r="G500" s="92" t="s">
        <v>16</v>
      </c>
    </row>
    <row r="501" spans="1:7" ht="36.65" customHeight="1" x14ac:dyDescent="0.4">
      <c r="A501" s="97" t="s">
        <v>5460</v>
      </c>
      <c r="B501" s="97" t="s">
        <v>5445</v>
      </c>
      <c r="C501" s="98" t="s">
        <v>3</v>
      </c>
      <c r="D501" s="145" t="s">
        <v>5474</v>
      </c>
      <c r="E501" s="92" t="s">
        <v>5475</v>
      </c>
      <c r="F501" s="92" t="s">
        <v>5</v>
      </c>
      <c r="G501" s="92" t="s">
        <v>16</v>
      </c>
    </row>
    <row r="502" spans="1:7" ht="36.65" customHeight="1" x14ac:dyDescent="0.4">
      <c r="A502" s="97" t="s">
        <v>5461</v>
      </c>
      <c r="B502" s="97" t="s">
        <v>5446</v>
      </c>
      <c r="C502" s="98" t="s">
        <v>3</v>
      </c>
      <c r="D502" s="145" t="s">
        <v>5476</v>
      </c>
      <c r="E502" s="92" t="s">
        <v>5477</v>
      </c>
      <c r="F502" s="92" t="s">
        <v>1913</v>
      </c>
      <c r="G502" s="92" t="s">
        <v>17</v>
      </c>
    </row>
    <row r="503" spans="1:7" ht="36.65" customHeight="1" x14ac:dyDescent="0.4">
      <c r="A503" s="97" t="s">
        <v>5462</v>
      </c>
      <c r="B503" s="97" t="s">
        <v>5447</v>
      </c>
      <c r="C503" s="98" t="s">
        <v>3</v>
      </c>
      <c r="D503" s="145" t="s">
        <v>5478</v>
      </c>
      <c r="E503" s="92" t="s">
        <v>5479</v>
      </c>
      <c r="F503" s="92" t="s">
        <v>1913</v>
      </c>
      <c r="G503" s="92" t="s">
        <v>17</v>
      </c>
    </row>
    <row r="504" spans="1:7" ht="36.65" customHeight="1" x14ac:dyDescent="0.4">
      <c r="A504" s="97" t="s">
        <v>5463</v>
      </c>
      <c r="B504" s="97" t="s">
        <v>5448</v>
      </c>
      <c r="C504" s="98" t="s">
        <v>3</v>
      </c>
      <c r="D504" s="145" t="s">
        <v>5480</v>
      </c>
      <c r="E504" s="92" t="s">
        <v>5481</v>
      </c>
      <c r="F504" s="92" t="s">
        <v>1913</v>
      </c>
      <c r="G504" s="92" t="s">
        <v>17</v>
      </c>
    </row>
    <row r="505" spans="1:7" ht="36.65" customHeight="1" x14ac:dyDescent="0.4">
      <c r="A505" s="97" t="s">
        <v>5464</v>
      </c>
      <c r="B505" s="97" t="s">
        <v>5449</v>
      </c>
      <c r="C505" s="98" t="s">
        <v>3</v>
      </c>
      <c r="D505" s="145" t="s">
        <v>5498</v>
      </c>
      <c r="E505" s="92" t="s">
        <v>106</v>
      </c>
      <c r="F505" s="92" t="s">
        <v>1913</v>
      </c>
      <c r="G505" s="92" t="s">
        <v>17</v>
      </c>
    </row>
    <row r="506" spans="1:7" ht="36.65" customHeight="1" x14ac:dyDescent="0.4">
      <c r="A506" s="97" t="s">
        <v>5465</v>
      </c>
      <c r="B506" s="97" t="s">
        <v>5451</v>
      </c>
      <c r="C506" s="98" t="s">
        <v>3</v>
      </c>
      <c r="D506" s="145" t="s">
        <v>5482</v>
      </c>
      <c r="E506" s="92" t="s">
        <v>5483</v>
      </c>
      <c r="F506" s="92" t="s">
        <v>1913</v>
      </c>
      <c r="G506" s="92" t="s">
        <v>17</v>
      </c>
    </row>
    <row r="507" spans="1:7" ht="36.65" customHeight="1" x14ac:dyDescent="0.4">
      <c r="A507" s="97" t="s">
        <v>7076</v>
      </c>
      <c r="B507" s="97" t="s">
        <v>5450</v>
      </c>
      <c r="C507" s="98" t="s">
        <v>3</v>
      </c>
      <c r="D507" s="145" t="s">
        <v>5497</v>
      </c>
      <c r="E507" s="92" t="s">
        <v>104</v>
      </c>
      <c r="F507" s="92" t="s">
        <v>1913</v>
      </c>
      <c r="G507" s="92" t="s">
        <v>17</v>
      </c>
    </row>
    <row r="508" spans="1:7" ht="36.65" customHeight="1" x14ac:dyDescent="0.4">
      <c r="A508" s="97" t="s">
        <v>5466</v>
      </c>
      <c r="B508" s="97" t="s">
        <v>5452</v>
      </c>
      <c r="C508" s="98" t="s">
        <v>3</v>
      </c>
      <c r="D508" s="145" t="s">
        <v>5484</v>
      </c>
      <c r="E508" s="92" t="s">
        <v>5485</v>
      </c>
      <c r="F508" s="92" t="s">
        <v>1913</v>
      </c>
      <c r="G508" s="92" t="s">
        <v>17</v>
      </c>
    </row>
    <row r="509" spans="1:7" ht="36.65" customHeight="1" x14ac:dyDescent="0.4">
      <c r="A509" s="97" t="s">
        <v>7346</v>
      </c>
      <c r="B509" s="97" t="s">
        <v>5453</v>
      </c>
      <c r="C509" s="98" t="s">
        <v>3</v>
      </c>
      <c r="D509" s="145" t="s">
        <v>7347</v>
      </c>
      <c r="E509" s="92" t="s">
        <v>5486</v>
      </c>
      <c r="F509" s="92" t="s">
        <v>1913</v>
      </c>
      <c r="G509" s="92" t="s">
        <v>17</v>
      </c>
    </row>
    <row r="510" spans="1:7" ht="36.65" customHeight="1" x14ac:dyDescent="0.4">
      <c r="A510" s="97" t="s">
        <v>5467</v>
      </c>
      <c r="B510" s="97" t="s">
        <v>5454</v>
      </c>
      <c r="C510" s="98" t="s">
        <v>3</v>
      </c>
      <c r="D510" s="145" t="s">
        <v>5487</v>
      </c>
      <c r="E510" s="92" t="s">
        <v>5488</v>
      </c>
      <c r="F510" s="92" t="s">
        <v>1913</v>
      </c>
      <c r="G510" s="92" t="s">
        <v>17</v>
      </c>
    </row>
    <row r="511" spans="1:7" ht="36.65" customHeight="1" x14ac:dyDescent="0.4">
      <c r="A511" s="97" t="s">
        <v>5468</v>
      </c>
      <c r="B511" s="97" t="s">
        <v>5455</v>
      </c>
      <c r="C511" s="98" t="s">
        <v>3</v>
      </c>
      <c r="D511" s="145" t="s">
        <v>5489</v>
      </c>
      <c r="E511" s="92" t="s">
        <v>5490</v>
      </c>
      <c r="F511" s="92" t="s">
        <v>1913</v>
      </c>
      <c r="G511" s="92" t="s">
        <v>17</v>
      </c>
    </row>
    <row r="512" spans="1:7" ht="36.65" customHeight="1" x14ac:dyDescent="0.4">
      <c r="A512" s="97" t="s">
        <v>5469</v>
      </c>
      <c r="B512" s="97" t="s">
        <v>5456</v>
      </c>
      <c r="C512" s="98" t="s">
        <v>3</v>
      </c>
      <c r="D512" s="145" t="s">
        <v>5491</v>
      </c>
      <c r="E512" s="92" t="s">
        <v>5492</v>
      </c>
      <c r="F512" s="92" t="s">
        <v>1913</v>
      </c>
      <c r="G512" s="92" t="s">
        <v>17</v>
      </c>
    </row>
    <row r="513" spans="1:7" ht="36.65" customHeight="1" x14ac:dyDescent="0.4">
      <c r="A513" s="97" t="s">
        <v>5470</v>
      </c>
      <c r="B513" s="97" t="s">
        <v>5457</v>
      </c>
      <c r="C513" s="98" t="s">
        <v>3</v>
      </c>
      <c r="D513" s="92" t="s">
        <v>5493</v>
      </c>
      <c r="E513" s="92" t="s">
        <v>5494</v>
      </c>
      <c r="F513" s="92" t="s">
        <v>1913</v>
      </c>
      <c r="G513" s="92" t="s">
        <v>17</v>
      </c>
    </row>
    <row r="514" spans="1:7" s="23" customFormat="1" ht="36.65" customHeight="1" x14ac:dyDescent="0.4">
      <c r="A514" s="26" t="s">
        <v>5471</v>
      </c>
      <c r="B514" s="26" t="s">
        <v>5458</v>
      </c>
      <c r="C514" s="26" t="s">
        <v>3</v>
      </c>
      <c r="D514" s="26" t="s">
        <v>5495</v>
      </c>
      <c r="E514" s="26" t="s">
        <v>5496</v>
      </c>
      <c r="F514" s="26" t="s">
        <v>1913</v>
      </c>
      <c r="G514" s="26" t="s">
        <v>17</v>
      </c>
    </row>
    <row r="515" spans="1:7" ht="36.65" customHeight="1" x14ac:dyDescent="0.4">
      <c r="A515" s="26" t="s">
        <v>7048</v>
      </c>
      <c r="B515" s="26" t="s">
        <v>7047</v>
      </c>
      <c r="C515" s="26" t="s">
        <v>6</v>
      </c>
      <c r="D515" s="26" t="s">
        <v>7049</v>
      </c>
      <c r="E515" s="26" t="s">
        <v>2963</v>
      </c>
      <c r="F515" s="26" t="s">
        <v>1914</v>
      </c>
      <c r="G515" s="26" t="s">
        <v>16</v>
      </c>
    </row>
    <row r="516" spans="1:7" ht="36.65" customHeight="1" x14ac:dyDescent="0.4">
      <c r="A516" s="26" t="s">
        <v>7131</v>
      </c>
      <c r="B516" s="26" t="s">
        <v>7130</v>
      </c>
      <c r="C516" s="26" t="s">
        <v>3</v>
      </c>
      <c r="D516" s="26" t="s">
        <v>7132</v>
      </c>
      <c r="E516" s="26" t="s">
        <v>7133</v>
      </c>
      <c r="F516" s="26" t="s">
        <v>1913</v>
      </c>
      <c r="G516" s="26" t="s">
        <v>17</v>
      </c>
    </row>
    <row r="517" spans="1:7" ht="36.65" customHeight="1" x14ac:dyDescent="0.4">
      <c r="A517" s="154" t="s">
        <v>7144</v>
      </c>
      <c r="B517" s="154" t="s">
        <v>7143</v>
      </c>
      <c r="C517" s="154" t="s">
        <v>3</v>
      </c>
      <c r="D517" s="26" t="s">
        <v>7145</v>
      </c>
      <c r="E517" s="26" t="s">
        <v>7146</v>
      </c>
      <c r="F517" s="26" t="s">
        <v>1913</v>
      </c>
      <c r="G517" s="26" t="s">
        <v>16</v>
      </c>
    </row>
    <row r="518" spans="1:7" s="23" customFormat="1" ht="36.65" customHeight="1" x14ac:dyDescent="0.4">
      <c r="A518" s="155"/>
      <c r="B518" s="155"/>
      <c r="C518" s="155"/>
      <c r="D518" s="26" t="s">
        <v>7147</v>
      </c>
      <c r="E518" s="26" t="s">
        <v>7148</v>
      </c>
      <c r="F518" s="26" t="s">
        <v>1913</v>
      </c>
      <c r="G518" s="26" t="s">
        <v>16</v>
      </c>
    </row>
    <row r="519" spans="1:7" ht="36.65" customHeight="1" x14ac:dyDescent="0.4">
      <c r="A519" s="26" t="s">
        <v>7240</v>
      </c>
      <c r="B519" s="26" t="s">
        <v>7241</v>
      </c>
      <c r="C519" s="26" t="s">
        <v>3</v>
      </c>
      <c r="D519" s="26" t="s">
        <v>7242</v>
      </c>
      <c r="E519" s="26" t="s">
        <v>7243</v>
      </c>
      <c r="F519" s="26" t="s">
        <v>1913</v>
      </c>
      <c r="G519" s="26" t="s">
        <v>17</v>
      </c>
    </row>
    <row r="520" spans="1:7" ht="36.65" customHeight="1" x14ac:dyDescent="0.4">
      <c r="A520" s="26" t="s">
        <v>7244</v>
      </c>
      <c r="B520" s="26" t="s">
        <v>7245</v>
      </c>
      <c r="C520" s="26" t="s">
        <v>3</v>
      </c>
      <c r="D520" s="26" t="s">
        <v>7246</v>
      </c>
      <c r="E520" s="26" t="s">
        <v>7247</v>
      </c>
      <c r="F520" s="26" t="s">
        <v>1913</v>
      </c>
      <c r="G520" s="26" t="s">
        <v>17</v>
      </c>
    </row>
    <row r="521" spans="1:7" ht="36.65" customHeight="1" x14ac:dyDescent="0.4">
      <c r="A521" s="26" t="s">
        <v>7248</v>
      </c>
      <c r="B521" s="26" t="s">
        <v>7249</v>
      </c>
      <c r="C521" s="26" t="s">
        <v>3</v>
      </c>
      <c r="D521" s="26" t="s">
        <v>7250</v>
      </c>
      <c r="E521" s="26" t="s">
        <v>7251</v>
      </c>
      <c r="F521" s="26" t="s">
        <v>1913</v>
      </c>
      <c r="G521" s="26" t="s">
        <v>17</v>
      </c>
    </row>
    <row r="522" spans="1:7" ht="36.65" customHeight="1" x14ac:dyDescent="0.4">
      <c r="A522" s="26" t="s">
        <v>7252</v>
      </c>
      <c r="B522" s="26" t="s">
        <v>7253</v>
      </c>
      <c r="C522" s="26" t="s">
        <v>3</v>
      </c>
      <c r="D522" s="26" t="s">
        <v>7254</v>
      </c>
      <c r="E522" s="26" t="s">
        <v>7255</v>
      </c>
      <c r="F522" s="26" t="s">
        <v>1913</v>
      </c>
      <c r="G522" s="26" t="s">
        <v>17</v>
      </c>
    </row>
    <row r="523" spans="1:7" ht="36.65" customHeight="1" x14ac:dyDescent="0.4">
      <c r="A523" s="26" t="s">
        <v>7256</v>
      </c>
      <c r="B523" s="26" t="s">
        <v>7257</v>
      </c>
      <c r="C523" s="26" t="s">
        <v>3</v>
      </c>
      <c r="D523" s="26" t="s">
        <v>7258</v>
      </c>
      <c r="E523" s="26" t="s">
        <v>7259</v>
      </c>
      <c r="F523" s="26" t="s">
        <v>5</v>
      </c>
      <c r="G523" s="26" t="s">
        <v>17</v>
      </c>
    </row>
    <row r="524" spans="1:7" ht="36.65" customHeight="1" x14ac:dyDescent="0.4">
      <c r="A524" s="26" t="s">
        <v>7260</v>
      </c>
      <c r="B524" s="26" t="s">
        <v>7261</v>
      </c>
      <c r="C524" s="26" t="s">
        <v>3</v>
      </c>
      <c r="D524" s="26" t="s">
        <v>7262</v>
      </c>
      <c r="E524" s="26" t="s">
        <v>7263</v>
      </c>
      <c r="F524" s="26" t="s">
        <v>1913</v>
      </c>
      <c r="G524" s="26" t="s">
        <v>17</v>
      </c>
    </row>
    <row r="525" spans="1:7" ht="36.65" customHeight="1" x14ac:dyDescent="0.4">
      <c r="A525" s="26" t="s">
        <v>8027</v>
      </c>
      <c r="B525" s="26" t="s">
        <v>8026</v>
      </c>
      <c r="C525" s="26" t="s">
        <v>3</v>
      </c>
      <c r="D525" s="26" t="s">
        <v>8029</v>
      </c>
      <c r="E525" s="26" t="s">
        <v>8028</v>
      </c>
      <c r="F525" s="26" t="s">
        <v>5</v>
      </c>
      <c r="G525" s="26" t="s">
        <v>17</v>
      </c>
    </row>
  </sheetData>
  <autoFilter ref="A1:G1" xr:uid="{C5F8D345-6E8B-4DD5-987D-32CF37FEF42B}"/>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D37A-8F0F-4150-B0DC-413F93417132}">
  <dimension ref="A1:F12"/>
  <sheetViews>
    <sheetView workbookViewId="0">
      <selection activeCell="I9" sqref="I9"/>
    </sheetView>
  </sheetViews>
  <sheetFormatPr defaultRowHeight="17" x14ac:dyDescent="0.4"/>
  <cols>
    <col min="4" max="4" width="9.90625" bestFit="1" customWidth="1"/>
  </cols>
  <sheetData>
    <row r="1" spans="1:6" x14ac:dyDescent="0.4">
      <c r="A1" s="324" t="s">
        <v>13</v>
      </c>
      <c r="B1" s="325"/>
      <c r="C1" s="326"/>
      <c r="D1" s="17" t="s">
        <v>3</v>
      </c>
      <c r="E1" s="17" t="s">
        <v>6</v>
      </c>
      <c r="F1" s="18" t="s">
        <v>7</v>
      </c>
    </row>
    <row r="2" spans="1:6" ht="17.5" thickBot="1" x14ac:dyDescent="0.45">
      <c r="A2" s="327"/>
      <c r="B2" s="328"/>
      <c r="C2" s="329"/>
      <c r="D2" s="21">
        <f>COUNTIFS(SystemTestCase!C:C,統計表!D1)</f>
        <v>419</v>
      </c>
      <c r="E2" s="21">
        <f>COUNTIFS(SystemTestCase!C:C,統計表!E1)</f>
        <v>78</v>
      </c>
      <c r="F2" s="22">
        <f>SUM(D2:E2)</f>
        <v>497</v>
      </c>
    </row>
    <row r="3" spans="1:6" x14ac:dyDescent="0.4">
      <c r="A3" s="330" t="s">
        <v>8</v>
      </c>
      <c r="B3" s="2" t="s">
        <v>9</v>
      </c>
      <c r="C3" s="2" t="s">
        <v>10</v>
      </c>
      <c r="D3" s="2">
        <f>COUNTIFS(SystemTestCase!C:C,統計表!D1,SystemTestCase!F:F,"Reviewed")</f>
        <v>56</v>
      </c>
      <c r="E3" s="2">
        <f>COUNTIFS(SystemTestCase!C:C,統計表!E1,SystemTestCase!F:F,"Reviewed")</f>
        <v>6</v>
      </c>
      <c r="F3" s="3">
        <f t="shared" ref="F3:F12" si="0">SUM(D3:E3)</f>
        <v>62</v>
      </c>
    </row>
    <row r="4" spans="1:6" x14ac:dyDescent="0.4">
      <c r="A4" s="331"/>
      <c r="B4" s="1" t="s">
        <v>9</v>
      </c>
      <c r="C4" s="1" t="s">
        <v>11</v>
      </c>
      <c r="D4" s="1">
        <f>COUNTIFS(SystemTestCase!C:C,統計表!D1,SystemTestCase!F:F,"NotReviewed")</f>
        <v>0</v>
      </c>
      <c r="E4" s="1">
        <f>COUNTIFS(SystemTestCase!C:C,統計表!E1,SystemTestCase!F:F,"NotReviewed")</f>
        <v>0</v>
      </c>
      <c r="F4" s="4">
        <f t="shared" si="0"/>
        <v>0</v>
      </c>
    </row>
    <row r="5" spans="1:6" ht="17.5" thickBot="1" x14ac:dyDescent="0.45">
      <c r="A5" s="332"/>
      <c r="B5" s="5" t="s">
        <v>12</v>
      </c>
      <c r="C5" s="5"/>
      <c r="D5" s="5">
        <f>COUNTIFS(SystemTestCase!C:C,統計表!D1,SystemTestCase!F:F,"NoTestStep")</f>
        <v>0</v>
      </c>
      <c r="E5" s="5">
        <f>COUNTIFS(SystemTestCase!C:C,統計表!E1,SystemTestCase!F:F,"NoTestStep")</f>
        <v>0</v>
      </c>
      <c r="F5" s="6">
        <f t="shared" si="0"/>
        <v>0</v>
      </c>
    </row>
    <row r="6" spans="1:6" x14ac:dyDescent="0.4">
      <c r="A6" s="335" t="s">
        <v>1508</v>
      </c>
      <c r="B6" s="336"/>
      <c r="C6" s="337"/>
      <c r="D6" s="17">
        <f>D2-SUM(D7:D10)</f>
        <v>56</v>
      </c>
      <c r="E6" s="17">
        <f>E2-SUM(E7:E10)</f>
        <v>6</v>
      </c>
      <c r="F6" s="18">
        <f t="shared" si="0"/>
        <v>62</v>
      </c>
    </row>
    <row r="7" spans="1:6" x14ac:dyDescent="0.4">
      <c r="A7" s="338" t="s">
        <v>1934</v>
      </c>
      <c r="B7" s="339"/>
      <c r="C7" s="340"/>
      <c r="D7" s="19">
        <f>COUNTIFS(SystemTestCase!C:C,統計表!D1,SystemTestCase!F:F,"On-going")</f>
        <v>30</v>
      </c>
      <c r="E7" s="19">
        <f>COUNTIFS(SystemTestCase!C:C,統計表!E1,SystemTestCase!F:F,"On-going")</f>
        <v>2</v>
      </c>
      <c r="F7" s="20">
        <f t="shared" si="0"/>
        <v>32</v>
      </c>
    </row>
    <row r="8" spans="1:6" x14ac:dyDescent="0.4">
      <c r="A8" s="338" t="s">
        <v>1860</v>
      </c>
      <c r="B8" s="339"/>
      <c r="C8" s="340"/>
      <c r="D8" s="19">
        <f>COUNTIFS(SystemTestCase!C:C,統計表!D1,SystemTestCase!F:F,A8)</f>
        <v>13</v>
      </c>
      <c r="E8" s="19">
        <f>COUNTIFS(SystemTestCase!C:C,統計表!E1,SystemTestCase!F:F,A8)</f>
        <v>0</v>
      </c>
      <c r="F8" s="20">
        <f>SUM(D8:E8)</f>
        <v>13</v>
      </c>
    </row>
    <row r="9" spans="1:6" x14ac:dyDescent="0.4">
      <c r="A9" s="341" t="s">
        <v>1933</v>
      </c>
      <c r="B9" s="342"/>
      <c r="C9" s="343"/>
      <c r="D9" s="19">
        <f>COUNTIFS(SystemTestCase!C:C,統計表!D1,SystemTestCase!F:F,"StagePass")</f>
        <v>98</v>
      </c>
      <c r="E9" s="19">
        <f>COUNTIFS(SystemTestCase!C:C,統計表!E1,SystemTestCase!F:F,"StagePass")</f>
        <v>60</v>
      </c>
      <c r="F9" s="20">
        <f t="shared" si="0"/>
        <v>158</v>
      </c>
    </row>
    <row r="10" spans="1:6" ht="17.5" thickBot="1" x14ac:dyDescent="0.45">
      <c r="A10" s="344" t="s">
        <v>1507</v>
      </c>
      <c r="B10" s="345"/>
      <c r="C10" s="346"/>
      <c r="D10" s="21">
        <f>COUNTIFS(SystemTestCase!C:C,統計表!D1,SystemTestCase!F:F,A10)</f>
        <v>222</v>
      </c>
      <c r="E10" s="21">
        <f>COUNTIFS(SystemTestCase!C:C,統計表!E1,SystemTestCase!F:F,A10)</f>
        <v>10</v>
      </c>
      <c r="F10" s="22">
        <f t="shared" si="0"/>
        <v>232</v>
      </c>
    </row>
    <row r="11" spans="1:6" x14ac:dyDescent="0.4">
      <c r="A11" s="333" t="s">
        <v>18</v>
      </c>
      <c r="B11" s="2" t="s">
        <v>19</v>
      </c>
      <c r="C11" s="2"/>
      <c r="D11" s="2">
        <f>COUNTIFS(SystemTestCase!C:C,統計表!D1,SystemTestCase!G:G,"Primary")</f>
        <v>211</v>
      </c>
      <c r="E11" s="2">
        <f>COUNTIFS(SystemTestCase!C:C,統計表!E1,SystemTestCase!G:G,"Primary")</f>
        <v>0</v>
      </c>
      <c r="F11" s="3">
        <f t="shared" si="0"/>
        <v>211</v>
      </c>
    </row>
    <row r="12" spans="1:6" ht="17.5" thickBot="1" x14ac:dyDescent="0.45">
      <c r="A12" s="334"/>
      <c r="B12" s="5" t="s">
        <v>20</v>
      </c>
      <c r="C12" s="5"/>
      <c r="D12" s="5">
        <f>COUNTIFS(SystemTestCase!C:C,統計表!D1,SystemTestCase!G:G,"Medium")</f>
        <v>175</v>
      </c>
      <c r="E12" s="5">
        <f>COUNTIFS(SystemTestCase!C:C,統計表!E1,SystemTestCase!G:G,"Medium")</f>
        <v>78</v>
      </c>
      <c r="F12" s="6">
        <f t="shared" si="0"/>
        <v>253</v>
      </c>
    </row>
  </sheetData>
  <mergeCells count="8">
    <mergeCell ref="A1:C2"/>
    <mergeCell ref="A3:A5"/>
    <mergeCell ref="A11:A12"/>
    <mergeCell ref="A6:C6"/>
    <mergeCell ref="A7:C7"/>
    <mergeCell ref="A9:C9"/>
    <mergeCell ref="A10:C10"/>
    <mergeCell ref="A8:C8"/>
  </mergeCells>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A6F60-0788-4583-ADB8-2C17A23D42B5}">
  <sheetPr>
    <tabColor theme="6" tint="0.59999389629810485"/>
  </sheetPr>
  <dimension ref="A1:F910"/>
  <sheetViews>
    <sheetView zoomScaleNormal="100" workbookViewId="0">
      <pane ySplit="1" topLeftCell="A895" activePane="bottomLeft" state="frozen"/>
      <selection pane="bottomLeft" activeCell="A910" sqref="A910:XFD910"/>
    </sheetView>
  </sheetViews>
  <sheetFormatPr defaultColWidth="8.81640625" defaultRowHeight="15.5" x14ac:dyDescent="0.35"/>
  <cols>
    <col min="1" max="1" width="22.36328125" style="118" customWidth="1"/>
    <col min="2" max="2" width="21.08984375" style="118" bestFit="1" customWidth="1"/>
    <col min="3" max="3" width="15.81640625" style="118" bestFit="1" customWidth="1"/>
    <col min="4" max="4" width="20.1796875" style="118" bestFit="1" customWidth="1"/>
    <col min="5" max="5" width="33.36328125" style="119" customWidth="1"/>
    <col min="6" max="16384" width="8.81640625" style="118"/>
  </cols>
  <sheetData>
    <row r="1" spans="1:6" x14ac:dyDescent="0.35">
      <c r="A1" s="118" t="s">
        <v>22</v>
      </c>
      <c r="B1" s="118" t="s">
        <v>963</v>
      </c>
      <c r="C1" s="118" t="s">
        <v>964</v>
      </c>
      <c r="D1" s="118" t="s">
        <v>965</v>
      </c>
      <c r="E1" s="119" t="s">
        <v>966</v>
      </c>
      <c r="F1" s="118" t="s">
        <v>7105</v>
      </c>
    </row>
    <row r="2" spans="1:6" x14ac:dyDescent="0.35">
      <c r="A2" s="118" t="s">
        <v>967</v>
      </c>
      <c r="B2" s="118" t="s">
        <v>968</v>
      </c>
      <c r="C2" s="118" t="s">
        <v>969</v>
      </c>
      <c r="D2" s="118" t="s">
        <v>970</v>
      </c>
      <c r="E2" s="119" t="s">
        <v>971</v>
      </c>
    </row>
    <row r="3" spans="1:6" x14ac:dyDescent="0.35">
      <c r="A3" s="142" t="s">
        <v>1495</v>
      </c>
      <c r="B3" s="142" t="s">
        <v>968</v>
      </c>
      <c r="C3" s="142" t="s">
        <v>969</v>
      </c>
      <c r="D3" s="142" t="s">
        <v>972</v>
      </c>
      <c r="E3" s="143" t="s">
        <v>973</v>
      </c>
    </row>
    <row r="4" spans="1:6" x14ac:dyDescent="0.35">
      <c r="A4" s="142" t="s">
        <v>974</v>
      </c>
      <c r="B4" s="142" t="s">
        <v>968</v>
      </c>
      <c r="C4" s="142" t="s">
        <v>969</v>
      </c>
      <c r="D4" s="142" t="s">
        <v>970</v>
      </c>
      <c r="E4" s="143" t="s">
        <v>1515</v>
      </c>
    </row>
    <row r="5" spans="1:6" x14ac:dyDescent="0.35">
      <c r="A5" s="142" t="s">
        <v>976</v>
      </c>
      <c r="B5" s="142" t="s">
        <v>968</v>
      </c>
      <c r="C5" s="142" t="s">
        <v>969</v>
      </c>
      <c r="D5" s="142" t="s">
        <v>970</v>
      </c>
      <c r="E5" s="143" t="s">
        <v>1515</v>
      </c>
    </row>
    <row r="6" spans="1:6" x14ac:dyDescent="0.35">
      <c r="A6" s="118" t="s">
        <v>978</v>
      </c>
      <c r="B6" s="118" t="s">
        <v>968</v>
      </c>
      <c r="C6" s="118" t="s">
        <v>969</v>
      </c>
      <c r="D6" s="118" t="s">
        <v>970</v>
      </c>
      <c r="E6" s="119" t="s">
        <v>975</v>
      </c>
    </row>
    <row r="7" spans="1:6" x14ac:dyDescent="0.35">
      <c r="A7" s="118" t="s">
        <v>979</v>
      </c>
      <c r="B7" s="118" t="s">
        <v>968</v>
      </c>
      <c r="C7" s="118" t="s">
        <v>969</v>
      </c>
      <c r="D7" s="118" t="s">
        <v>970</v>
      </c>
      <c r="E7" s="119" t="s">
        <v>975</v>
      </c>
    </row>
    <row r="8" spans="1:6" x14ac:dyDescent="0.35">
      <c r="A8" s="118" t="s">
        <v>980</v>
      </c>
      <c r="B8" s="118" t="s">
        <v>968</v>
      </c>
      <c r="C8" s="118" t="s">
        <v>969</v>
      </c>
      <c r="D8" s="118" t="s">
        <v>977</v>
      </c>
      <c r="E8" s="119" t="s">
        <v>975</v>
      </c>
    </row>
    <row r="9" spans="1:6" x14ac:dyDescent="0.35">
      <c r="A9" s="118" t="s">
        <v>981</v>
      </c>
      <c r="B9" s="118" t="s">
        <v>968</v>
      </c>
      <c r="C9" s="118" t="s">
        <v>969</v>
      </c>
      <c r="D9" s="118" t="s">
        <v>977</v>
      </c>
      <c r="E9" s="119" t="s">
        <v>975</v>
      </c>
    </row>
    <row r="10" spans="1:6" x14ac:dyDescent="0.35">
      <c r="A10" s="118" t="s">
        <v>982</v>
      </c>
      <c r="B10" s="118" t="s">
        <v>968</v>
      </c>
      <c r="C10" s="118" t="s">
        <v>969</v>
      </c>
      <c r="D10" s="118" t="s">
        <v>970</v>
      </c>
      <c r="E10" s="119" t="s">
        <v>975</v>
      </c>
    </row>
    <row r="11" spans="1:6" x14ac:dyDescent="0.35">
      <c r="A11" s="118" t="s">
        <v>983</v>
      </c>
      <c r="B11" s="118" t="s">
        <v>968</v>
      </c>
      <c r="C11" s="118" t="s">
        <v>969</v>
      </c>
      <c r="D11" s="118" t="s">
        <v>970</v>
      </c>
      <c r="E11" s="119" t="s">
        <v>975</v>
      </c>
    </row>
    <row r="12" spans="1:6" x14ac:dyDescent="0.35">
      <c r="A12" s="118" t="s">
        <v>984</v>
      </c>
      <c r="B12" s="118" t="s">
        <v>968</v>
      </c>
      <c r="C12" s="118" t="s">
        <v>969</v>
      </c>
      <c r="D12" s="118" t="s">
        <v>977</v>
      </c>
      <c r="E12" s="119" t="s">
        <v>975</v>
      </c>
    </row>
    <row r="13" spans="1:6" x14ac:dyDescent="0.35">
      <c r="A13" s="118" t="s">
        <v>985</v>
      </c>
      <c r="B13" s="118" t="s">
        <v>968</v>
      </c>
      <c r="C13" s="118" t="s">
        <v>969</v>
      </c>
      <c r="D13" s="118" t="s">
        <v>986</v>
      </c>
      <c r="E13" s="119" t="s">
        <v>975</v>
      </c>
    </row>
    <row r="14" spans="1:6" x14ac:dyDescent="0.35">
      <c r="A14" s="118" t="s">
        <v>987</v>
      </c>
      <c r="B14" s="118" t="s">
        <v>968</v>
      </c>
      <c r="C14" s="118" t="s">
        <v>969</v>
      </c>
      <c r="D14" s="118" t="s">
        <v>986</v>
      </c>
      <c r="E14" s="119" t="s">
        <v>975</v>
      </c>
    </row>
    <row r="15" spans="1:6" x14ac:dyDescent="0.35">
      <c r="A15" s="118" t="s">
        <v>988</v>
      </c>
      <c r="B15" s="118" t="s">
        <v>968</v>
      </c>
      <c r="C15" s="118" t="s">
        <v>969</v>
      </c>
      <c r="D15" s="118" t="s">
        <v>986</v>
      </c>
      <c r="E15" s="119" t="s">
        <v>975</v>
      </c>
    </row>
    <row r="16" spans="1:6" x14ac:dyDescent="0.35">
      <c r="A16" s="118" t="s">
        <v>989</v>
      </c>
      <c r="B16" s="118" t="s">
        <v>968</v>
      </c>
      <c r="C16" s="118" t="s">
        <v>969</v>
      </c>
      <c r="D16" s="118" t="s">
        <v>986</v>
      </c>
      <c r="E16" s="119" t="s">
        <v>975</v>
      </c>
    </row>
    <row r="17" spans="1:5" x14ac:dyDescent="0.35">
      <c r="A17" s="118" t="s">
        <v>990</v>
      </c>
      <c r="B17" s="118" t="s">
        <v>968</v>
      </c>
      <c r="C17" s="118" t="s">
        <v>969</v>
      </c>
      <c r="D17" s="118" t="s">
        <v>986</v>
      </c>
      <c r="E17" s="119" t="s">
        <v>975</v>
      </c>
    </row>
    <row r="18" spans="1:5" x14ac:dyDescent="0.35">
      <c r="A18" s="118" t="s">
        <v>991</v>
      </c>
      <c r="B18" s="118" t="s">
        <v>968</v>
      </c>
      <c r="C18" s="118" t="s">
        <v>969</v>
      </c>
      <c r="D18" s="118" t="s">
        <v>986</v>
      </c>
      <c r="E18" s="119" t="s">
        <v>975</v>
      </c>
    </row>
    <row r="19" spans="1:5" x14ac:dyDescent="0.35">
      <c r="A19" s="118" t="s">
        <v>992</v>
      </c>
      <c r="B19" s="118" t="s">
        <v>968</v>
      </c>
      <c r="C19" s="118" t="s">
        <v>969</v>
      </c>
      <c r="D19" s="118" t="s">
        <v>993</v>
      </c>
      <c r="E19" s="119" t="s">
        <v>975</v>
      </c>
    </row>
    <row r="20" spans="1:5" x14ac:dyDescent="0.35">
      <c r="A20" s="118" t="s">
        <v>994</v>
      </c>
      <c r="B20" s="118" t="s">
        <v>968</v>
      </c>
      <c r="C20" s="118" t="s">
        <v>969</v>
      </c>
      <c r="D20" s="118" t="s">
        <v>977</v>
      </c>
      <c r="E20" s="119" t="s">
        <v>1515</v>
      </c>
    </row>
    <row r="21" spans="1:5" x14ac:dyDescent="0.35">
      <c r="A21" s="118" t="s">
        <v>995</v>
      </c>
      <c r="B21" s="118" t="s">
        <v>968</v>
      </c>
      <c r="C21" s="118" t="s">
        <v>969</v>
      </c>
      <c r="D21" s="118" t="s">
        <v>977</v>
      </c>
      <c r="E21" s="119" t="s">
        <v>1515</v>
      </c>
    </row>
    <row r="22" spans="1:5" x14ac:dyDescent="0.35">
      <c r="A22" s="118" t="s">
        <v>996</v>
      </c>
      <c r="B22" s="118" t="s">
        <v>968</v>
      </c>
      <c r="C22" s="118" t="s">
        <v>969</v>
      </c>
      <c r="D22" s="118" t="s">
        <v>977</v>
      </c>
      <c r="E22" s="119" t="s">
        <v>1515</v>
      </c>
    </row>
    <row r="23" spans="1:5" x14ac:dyDescent="0.35">
      <c r="A23" s="118" t="s">
        <v>997</v>
      </c>
      <c r="B23" s="118" t="s">
        <v>968</v>
      </c>
      <c r="C23" s="118" t="s">
        <v>969</v>
      </c>
      <c r="D23" s="118" t="s">
        <v>986</v>
      </c>
      <c r="E23" s="119" t="s">
        <v>1515</v>
      </c>
    </row>
    <row r="24" spans="1:5" x14ac:dyDescent="0.35">
      <c r="A24" s="142" t="s">
        <v>998</v>
      </c>
      <c r="B24" s="142" t="s">
        <v>968</v>
      </c>
      <c r="C24" s="142" t="s">
        <v>969</v>
      </c>
      <c r="D24" s="142" t="s">
        <v>986</v>
      </c>
      <c r="E24" s="143" t="s">
        <v>1447</v>
      </c>
    </row>
    <row r="25" spans="1:5" x14ac:dyDescent="0.35">
      <c r="A25" s="142" t="s">
        <v>999</v>
      </c>
      <c r="B25" s="142" t="s">
        <v>968</v>
      </c>
      <c r="C25" s="142" t="s">
        <v>969</v>
      </c>
      <c r="D25" s="142" t="s">
        <v>1000</v>
      </c>
      <c r="E25" s="143" t="s">
        <v>1447</v>
      </c>
    </row>
    <row r="26" spans="1:5" x14ac:dyDescent="0.35">
      <c r="A26" s="142" t="s">
        <v>1001</v>
      </c>
      <c r="B26" s="142" t="s">
        <v>968</v>
      </c>
      <c r="C26" s="142" t="s">
        <v>969</v>
      </c>
      <c r="D26" s="142" t="s">
        <v>1000</v>
      </c>
      <c r="E26" s="143" t="s">
        <v>1447</v>
      </c>
    </row>
    <row r="27" spans="1:5" x14ac:dyDescent="0.35">
      <c r="A27" s="142" t="s">
        <v>1002</v>
      </c>
      <c r="B27" s="142" t="s">
        <v>968</v>
      </c>
      <c r="C27" s="142" t="s">
        <v>969</v>
      </c>
      <c r="D27" s="142" t="s">
        <v>970</v>
      </c>
      <c r="E27" s="143" t="s">
        <v>1447</v>
      </c>
    </row>
    <row r="28" spans="1:5" x14ac:dyDescent="0.35">
      <c r="A28" s="118" t="s">
        <v>1494</v>
      </c>
      <c r="B28" s="118" t="s">
        <v>968</v>
      </c>
      <c r="C28" s="118" t="s">
        <v>969</v>
      </c>
      <c r="D28" s="118" t="s">
        <v>986</v>
      </c>
      <c r="E28" s="119" t="s">
        <v>1446</v>
      </c>
    </row>
    <row r="29" spans="1:5" x14ac:dyDescent="0.35">
      <c r="A29" s="118" t="s">
        <v>1003</v>
      </c>
      <c r="B29" s="118" t="s">
        <v>968</v>
      </c>
      <c r="C29" s="118" t="s">
        <v>969</v>
      </c>
      <c r="D29" s="118" t="s">
        <v>986</v>
      </c>
      <c r="E29" s="119" t="s">
        <v>1446</v>
      </c>
    </row>
    <row r="30" spans="1:5" x14ac:dyDescent="0.35">
      <c r="A30" s="118" t="s">
        <v>23</v>
      </c>
      <c r="B30" s="118" t="s">
        <v>0</v>
      </c>
      <c r="C30" s="118" t="s">
        <v>969</v>
      </c>
      <c r="D30" s="118" t="s">
        <v>1004</v>
      </c>
      <c r="E30" s="119" t="s">
        <v>1005</v>
      </c>
    </row>
    <row r="31" spans="1:5" x14ac:dyDescent="0.35">
      <c r="A31" s="142" t="s">
        <v>1493</v>
      </c>
      <c r="B31" s="142" t="s">
        <v>968</v>
      </c>
      <c r="C31" s="142" t="s">
        <v>969</v>
      </c>
      <c r="D31" s="142" t="s">
        <v>986</v>
      </c>
      <c r="E31" s="143" t="s">
        <v>1446</v>
      </c>
    </row>
    <row r="32" spans="1:5" x14ac:dyDescent="0.35">
      <c r="A32" s="142" t="s">
        <v>1006</v>
      </c>
      <c r="B32" s="142" t="s">
        <v>968</v>
      </c>
      <c r="C32" s="142" t="s">
        <v>969</v>
      </c>
      <c r="D32" s="142" t="s">
        <v>986</v>
      </c>
      <c r="E32" s="143" t="s">
        <v>1008</v>
      </c>
    </row>
    <row r="33" spans="1:5" x14ac:dyDescent="0.35">
      <c r="A33" s="142" t="s">
        <v>1007</v>
      </c>
      <c r="B33" s="142" t="s">
        <v>968</v>
      </c>
      <c r="C33" s="142" t="s">
        <v>969</v>
      </c>
      <c r="D33" s="142" t="s">
        <v>986</v>
      </c>
      <c r="E33" s="143" t="s">
        <v>1008</v>
      </c>
    </row>
    <row r="34" spans="1:5" x14ac:dyDescent="0.35">
      <c r="A34" s="142" t="s">
        <v>1009</v>
      </c>
      <c r="B34" s="142" t="s">
        <v>968</v>
      </c>
      <c r="C34" s="142" t="s">
        <v>969</v>
      </c>
      <c r="D34" s="142" t="s">
        <v>986</v>
      </c>
      <c r="E34" s="143" t="s">
        <v>1008</v>
      </c>
    </row>
    <row r="35" spans="1:5" x14ac:dyDescent="0.35">
      <c r="A35" s="142" t="s">
        <v>1010</v>
      </c>
      <c r="B35" s="142" t="s">
        <v>968</v>
      </c>
      <c r="C35" s="142" t="s">
        <v>969</v>
      </c>
      <c r="D35" s="142" t="s">
        <v>986</v>
      </c>
      <c r="E35" s="143" t="s">
        <v>1008</v>
      </c>
    </row>
    <row r="36" spans="1:5" x14ac:dyDescent="0.35">
      <c r="A36" s="142" t="s">
        <v>1011</v>
      </c>
      <c r="B36" s="142" t="s">
        <v>968</v>
      </c>
      <c r="C36" s="142" t="s">
        <v>969</v>
      </c>
      <c r="D36" s="142" t="s">
        <v>1000</v>
      </c>
      <c r="E36" s="143" t="s">
        <v>1008</v>
      </c>
    </row>
    <row r="37" spans="1:5" x14ac:dyDescent="0.35">
      <c r="A37" s="142" t="s">
        <v>1492</v>
      </c>
      <c r="B37" s="142" t="s">
        <v>968</v>
      </c>
      <c r="C37" s="142" t="s">
        <v>969</v>
      </c>
      <c r="D37" s="142" t="s">
        <v>1000</v>
      </c>
      <c r="E37" s="143" t="s">
        <v>1008</v>
      </c>
    </row>
    <row r="38" spans="1:5" x14ac:dyDescent="0.35">
      <c r="A38" s="142" t="s">
        <v>1012</v>
      </c>
      <c r="B38" s="142" t="s">
        <v>968</v>
      </c>
      <c r="C38" s="142" t="s">
        <v>969</v>
      </c>
      <c r="D38" s="142" t="s">
        <v>977</v>
      </c>
      <c r="E38" s="143" t="s">
        <v>1008</v>
      </c>
    </row>
    <row r="39" spans="1:5" x14ac:dyDescent="0.35">
      <c r="A39" s="118" t="s">
        <v>1013</v>
      </c>
      <c r="B39" s="118" t="s">
        <v>968</v>
      </c>
      <c r="C39" s="118" t="s">
        <v>969</v>
      </c>
      <c r="D39" s="118" t="s">
        <v>993</v>
      </c>
      <c r="E39" s="119" t="s">
        <v>975</v>
      </c>
    </row>
    <row r="40" spans="1:5" x14ac:dyDescent="0.35">
      <c r="A40" s="118" t="s">
        <v>1014</v>
      </c>
      <c r="B40" s="118" t="s">
        <v>968</v>
      </c>
      <c r="C40" s="118" t="s">
        <v>969</v>
      </c>
      <c r="D40" s="118" t="s">
        <v>993</v>
      </c>
      <c r="E40" s="119" t="s">
        <v>975</v>
      </c>
    </row>
    <row r="41" spans="1:5" x14ac:dyDescent="0.35">
      <c r="A41" s="118" t="s">
        <v>1015</v>
      </c>
      <c r="B41" s="118" t="s">
        <v>968</v>
      </c>
      <c r="C41" s="118" t="s">
        <v>969</v>
      </c>
      <c r="D41" s="118" t="s">
        <v>993</v>
      </c>
      <c r="E41" s="119" t="s">
        <v>975</v>
      </c>
    </row>
    <row r="42" spans="1:5" x14ac:dyDescent="0.35">
      <c r="A42" s="142" t="s">
        <v>1016</v>
      </c>
      <c r="B42" s="142" t="s">
        <v>968</v>
      </c>
      <c r="C42" s="142" t="s">
        <v>969</v>
      </c>
      <c r="D42" s="142" t="s">
        <v>972</v>
      </c>
      <c r="E42" s="143" t="s">
        <v>1017</v>
      </c>
    </row>
    <row r="43" spans="1:5" x14ac:dyDescent="0.35">
      <c r="A43" s="118" t="s">
        <v>1018</v>
      </c>
      <c r="B43" s="118" t="s">
        <v>968</v>
      </c>
      <c r="C43" s="118" t="s">
        <v>969</v>
      </c>
      <c r="D43" s="118" t="s">
        <v>993</v>
      </c>
      <c r="E43" s="119" t="s">
        <v>1420</v>
      </c>
    </row>
    <row r="44" spans="1:5" x14ac:dyDescent="0.35">
      <c r="A44" s="118" t="s">
        <v>1019</v>
      </c>
      <c r="B44" s="118" t="s">
        <v>968</v>
      </c>
      <c r="C44" s="118" t="s">
        <v>969</v>
      </c>
      <c r="D44" s="118" t="s">
        <v>993</v>
      </c>
      <c r="E44" s="119" t="s">
        <v>975</v>
      </c>
    </row>
    <row r="45" spans="1:5" x14ac:dyDescent="0.35">
      <c r="A45" s="118" t="s">
        <v>1020</v>
      </c>
      <c r="B45" s="118" t="s">
        <v>968</v>
      </c>
      <c r="C45" s="118" t="s">
        <v>969</v>
      </c>
      <c r="D45" s="118" t="s">
        <v>993</v>
      </c>
      <c r="E45" s="119" t="s">
        <v>975</v>
      </c>
    </row>
    <row r="46" spans="1:5" x14ac:dyDescent="0.35">
      <c r="A46" s="118" t="s">
        <v>1021</v>
      </c>
      <c r="B46" s="118" t="s">
        <v>968</v>
      </c>
      <c r="C46" s="118" t="s">
        <v>969</v>
      </c>
      <c r="D46" s="118" t="s">
        <v>993</v>
      </c>
      <c r="E46" s="119" t="s">
        <v>975</v>
      </c>
    </row>
    <row r="47" spans="1:5" x14ac:dyDescent="0.35">
      <c r="A47" s="118" t="s">
        <v>1022</v>
      </c>
      <c r="B47" s="118" t="s">
        <v>968</v>
      </c>
      <c r="C47" s="118" t="s">
        <v>969</v>
      </c>
      <c r="D47" s="118" t="s">
        <v>993</v>
      </c>
      <c r="E47" s="119" t="s">
        <v>1023</v>
      </c>
    </row>
    <row r="48" spans="1:5" x14ac:dyDescent="0.35">
      <c r="A48" s="142" t="s">
        <v>1024</v>
      </c>
      <c r="B48" s="142" t="s">
        <v>968</v>
      </c>
      <c r="C48" s="142" t="s">
        <v>969</v>
      </c>
      <c r="D48" s="142" t="s">
        <v>1000</v>
      </c>
      <c r="E48" s="143" t="s">
        <v>1025</v>
      </c>
    </row>
    <row r="49" spans="1:5" x14ac:dyDescent="0.35">
      <c r="A49" s="118" t="s">
        <v>1026</v>
      </c>
      <c r="B49" s="118" t="s">
        <v>968</v>
      </c>
      <c r="C49" s="118" t="s">
        <v>969</v>
      </c>
      <c r="D49" s="118" t="s">
        <v>977</v>
      </c>
      <c r="E49" s="119" t="s">
        <v>1034</v>
      </c>
    </row>
    <row r="50" spans="1:5" x14ac:dyDescent="0.35">
      <c r="A50" s="118" t="s">
        <v>1027</v>
      </c>
      <c r="B50" s="118" t="s">
        <v>968</v>
      </c>
      <c r="C50" s="118" t="s">
        <v>969</v>
      </c>
      <c r="D50" s="118" t="s">
        <v>970</v>
      </c>
      <c r="E50" s="119" t="s">
        <v>1448</v>
      </c>
    </row>
    <row r="51" spans="1:5" x14ac:dyDescent="0.35">
      <c r="A51" s="118" t="s">
        <v>1028</v>
      </c>
      <c r="B51" s="118" t="s">
        <v>968</v>
      </c>
      <c r="C51" s="118" t="s">
        <v>969</v>
      </c>
      <c r="D51" s="118" t="s">
        <v>986</v>
      </c>
      <c r="E51" s="119" t="s">
        <v>1449</v>
      </c>
    </row>
    <row r="52" spans="1:5" x14ac:dyDescent="0.35">
      <c r="A52" s="142" t="s">
        <v>1029</v>
      </c>
      <c r="B52" s="142" t="s">
        <v>968</v>
      </c>
      <c r="C52" s="142" t="s">
        <v>969</v>
      </c>
      <c r="D52" s="142" t="s">
        <v>993</v>
      </c>
      <c r="E52" s="143" t="s">
        <v>1017</v>
      </c>
    </row>
    <row r="53" spans="1:5" x14ac:dyDescent="0.35">
      <c r="A53" s="142" t="s">
        <v>1030</v>
      </c>
      <c r="B53" s="142" t="s">
        <v>968</v>
      </c>
      <c r="C53" s="142" t="s">
        <v>969</v>
      </c>
      <c r="D53" s="142" t="s">
        <v>993</v>
      </c>
      <c r="E53" s="143" t="s">
        <v>1017</v>
      </c>
    </row>
    <row r="54" spans="1:5" x14ac:dyDescent="0.35">
      <c r="A54" s="118" t="s">
        <v>1031</v>
      </c>
      <c r="B54" s="118" t="s">
        <v>968</v>
      </c>
      <c r="C54" s="118" t="s">
        <v>969</v>
      </c>
      <c r="D54" s="118" t="s">
        <v>993</v>
      </c>
      <c r="E54" s="119" t="s">
        <v>1032</v>
      </c>
    </row>
    <row r="55" spans="1:5" x14ac:dyDescent="0.35">
      <c r="A55" s="118" t="s">
        <v>1033</v>
      </c>
      <c r="B55" s="118" t="s">
        <v>968</v>
      </c>
      <c r="C55" s="118" t="s">
        <v>969</v>
      </c>
      <c r="D55" s="118" t="s">
        <v>993</v>
      </c>
      <c r="E55" s="119" t="s">
        <v>1034</v>
      </c>
    </row>
    <row r="56" spans="1:5" x14ac:dyDescent="0.35">
      <c r="A56" s="118" t="s">
        <v>1035</v>
      </c>
      <c r="B56" s="118" t="s">
        <v>968</v>
      </c>
      <c r="C56" s="118" t="s">
        <v>969</v>
      </c>
      <c r="D56" s="118" t="s">
        <v>993</v>
      </c>
      <c r="E56" s="119" t="s">
        <v>1034</v>
      </c>
    </row>
    <row r="57" spans="1:5" x14ac:dyDescent="0.35">
      <c r="A57" s="120" t="s">
        <v>1036</v>
      </c>
      <c r="B57" s="120" t="s">
        <v>968</v>
      </c>
      <c r="C57" s="120" t="s">
        <v>969</v>
      </c>
      <c r="D57" s="118" t="s">
        <v>972</v>
      </c>
      <c r="E57" s="121" t="s">
        <v>1037</v>
      </c>
    </row>
    <row r="58" spans="1:5" x14ac:dyDescent="0.35">
      <c r="A58" s="120" t="s">
        <v>1038</v>
      </c>
      <c r="B58" s="120" t="s">
        <v>968</v>
      </c>
      <c r="C58" s="120" t="s">
        <v>969</v>
      </c>
      <c r="D58" s="118" t="s">
        <v>970</v>
      </c>
      <c r="E58" s="121" t="s">
        <v>1037</v>
      </c>
    </row>
    <row r="59" spans="1:5" x14ac:dyDescent="0.35">
      <c r="A59" s="118" t="s">
        <v>1039</v>
      </c>
      <c r="B59" s="118" t="s">
        <v>968</v>
      </c>
      <c r="C59" s="118" t="s">
        <v>969</v>
      </c>
      <c r="D59" s="118" t="s">
        <v>1040</v>
      </c>
      <c r="E59" s="119" t="s">
        <v>975</v>
      </c>
    </row>
    <row r="60" spans="1:5" x14ac:dyDescent="0.35">
      <c r="A60" s="118" t="s">
        <v>1041</v>
      </c>
      <c r="B60" s="118" t="s">
        <v>968</v>
      </c>
      <c r="C60" s="118" t="s">
        <v>969</v>
      </c>
      <c r="D60" s="118" t="s">
        <v>1040</v>
      </c>
      <c r="E60" s="119" t="s">
        <v>1042</v>
      </c>
    </row>
    <row r="61" spans="1:5" x14ac:dyDescent="0.35">
      <c r="A61" s="118" t="s">
        <v>1043</v>
      </c>
      <c r="B61" s="118" t="s">
        <v>968</v>
      </c>
      <c r="C61" s="118" t="s">
        <v>969</v>
      </c>
      <c r="D61" s="118" t="s">
        <v>993</v>
      </c>
      <c r="E61" s="119" t="s">
        <v>1420</v>
      </c>
    </row>
    <row r="62" spans="1:5" x14ac:dyDescent="0.35">
      <c r="A62" s="118" t="s">
        <v>1044</v>
      </c>
      <c r="B62" s="118" t="s">
        <v>968</v>
      </c>
      <c r="C62" s="118" t="s">
        <v>969</v>
      </c>
      <c r="D62" s="118" t="s">
        <v>993</v>
      </c>
      <c r="E62" s="119" t="s">
        <v>971</v>
      </c>
    </row>
    <row r="63" spans="1:5" x14ac:dyDescent="0.35">
      <c r="A63" s="118" t="s">
        <v>1045</v>
      </c>
      <c r="B63" s="118" t="s">
        <v>968</v>
      </c>
      <c r="C63" s="118" t="s">
        <v>969</v>
      </c>
      <c r="D63" s="118" t="s">
        <v>993</v>
      </c>
      <c r="E63" s="119" t="s">
        <v>971</v>
      </c>
    </row>
    <row r="64" spans="1:5" x14ac:dyDescent="0.35">
      <c r="A64" s="118" t="s">
        <v>1046</v>
      </c>
      <c r="B64" s="118" t="s">
        <v>968</v>
      </c>
      <c r="C64" s="118" t="s">
        <v>969</v>
      </c>
      <c r="D64" s="118" t="s">
        <v>993</v>
      </c>
      <c r="E64" s="119" t="s">
        <v>971</v>
      </c>
    </row>
    <row r="65" spans="1:5" x14ac:dyDescent="0.35">
      <c r="A65" s="118" t="s">
        <v>1047</v>
      </c>
      <c r="B65" s="118" t="s">
        <v>968</v>
      </c>
      <c r="C65" s="118" t="s">
        <v>969</v>
      </c>
      <c r="D65" s="118" t="s">
        <v>993</v>
      </c>
      <c r="E65" s="119" t="s">
        <v>971</v>
      </c>
    </row>
    <row r="66" spans="1:5" x14ac:dyDescent="0.35">
      <c r="A66" s="118" t="s">
        <v>1048</v>
      </c>
      <c r="B66" s="118" t="s">
        <v>968</v>
      </c>
      <c r="C66" s="118" t="s">
        <v>969</v>
      </c>
      <c r="D66" s="118" t="s">
        <v>993</v>
      </c>
      <c r="E66" s="119" t="s">
        <v>971</v>
      </c>
    </row>
    <row r="67" spans="1:5" x14ac:dyDescent="0.35">
      <c r="A67" s="118" t="s">
        <v>1049</v>
      </c>
      <c r="B67" s="118" t="s">
        <v>968</v>
      </c>
      <c r="C67" s="118" t="s">
        <v>969</v>
      </c>
      <c r="D67" s="118" t="s">
        <v>993</v>
      </c>
      <c r="E67" s="119" t="s">
        <v>971</v>
      </c>
    </row>
    <row r="68" spans="1:5" x14ac:dyDescent="0.35">
      <c r="A68" s="118" t="s">
        <v>1050</v>
      </c>
      <c r="B68" s="118" t="s">
        <v>968</v>
      </c>
      <c r="C68" s="118" t="s">
        <v>969</v>
      </c>
      <c r="D68" s="118" t="s">
        <v>993</v>
      </c>
      <c r="E68" s="119" t="s">
        <v>971</v>
      </c>
    </row>
    <row r="69" spans="1:5" x14ac:dyDescent="0.35">
      <c r="A69" s="118" t="s">
        <v>1051</v>
      </c>
      <c r="B69" s="118" t="s">
        <v>968</v>
      </c>
      <c r="C69" s="118" t="s">
        <v>969</v>
      </c>
      <c r="D69" s="118" t="s">
        <v>993</v>
      </c>
      <c r="E69" s="119" t="s">
        <v>971</v>
      </c>
    </row>
    <row r="70" spans="1:5" x14ac:dyDescent="0.35">
      <c r="A70" s="118" t="s">
        <v>1052</v>
      </c>
      <c r="B70" s="118" t="s">
        <v>968</v>
      </c>
      <c r="C70" s="118" t="s">
        <v>969</v>
      </c>
      <c r="D70" s="118" t="s">
        <v>993</v>
      </c>
      <c r="E70" s="119" t="s">
        <v>971</v>
      </c>
    </row>
    <row r="71" spans="1:5" x14ac:dyDescent="0.35">
      <c r="A71" s="118" t="s">
        <v>1053</v>
      </c>
      <c r="B71" s="118" t="s">
        <v>968</v>
      </c>
      <c r="C71" s="118" t="s">
        <v>969</v>
      </c>
      <c r="D71" s="118" t="s">
        <v>1040</v>
      </c>
      <c r="E71" s="119" t="s">
        <v>975</v>
      </c>
    </row>
    <row r="72" spans="1:5" x14ac:dyDescent="0.35">
      <c r="A72" s="118" t="s">
        <v>1054</v>
      </c>
      <c r="B72" s="118" t="s">
        <v>968</v>
      </c>
      <c r="C72" s="118" t="s">
        <v>969</v>
      </c>
      <c r="D72" s="118" t="s">
        <v>1040</v>
      </c>
      <c r="E72" s="119" t="s">
        <v>1042</v>
      </c>
    </row>
    <row r="73" spans="1:5" x14ac:dyDescent="0.35">
      <c r="A73" s="118" t="s">
        <v>1055</v>
      </c>
      <c r="B73" s="118" t="s">
        <v>968</v>
      </c>
      <c r="C73" s="118" t="s">
        <v>969</v>
      </c>
      <c r="D73" s="118" t="s">
        <v>1040</v>
      </c>
      <c r="E73" s="119" t="s">
        <v>1056</v>
      </c>
    </row>
    <row r="74" spans="1:5" x14ac:dyDescent="0.35">
      <c r="A74" s="118" t="s">
        <v>1057</v>
      </c>
      <c r="B74" s="118" t="s">
        <v>968</v>
      </c>
      <c r="C74" s="118" t="s">
        <v>969</v>
      </c>
      <c r="D74" s="118" t="s">
        <v>993</v>
      </c>
      <c r="E74" s="119" t="s">
        <v>971</v>
      </c>
    </row>
    <row r="75" spans="1:5" x14ac:dyDescent="0.35">
      <c r="A75" s="118" t="s">
        <v>1058</v>
      </c>
      <c r="B75" s="118" t="s">
        <v>968</v>
      </c>
      <c r="C75" s="118" t="s">
        <v>969</v>
      </c>
      <c r="D75" s="118" t="s">
        <v>993</v>
      </c>
      <c r="E75" s="119" t="s">
        <v>1516</v>
      </c>
    </row>
    <row r="76" spans="1:5" x14ac:dyDescent="0.35">
      <c r="A76" s="118" t="s">
        <v>1060</v>
      </c>
      <c r="B76" s="118" t="s">
        <v>968</v>
      </c>
      <c r="C76" s="118" t="s">
        <v>969</v>
      </c>
      <c r="D76" s="118" t="s">
        <v>993</v>
      </c>
      <c r="E76" s="119" t="s">
        <v>1516</v>
      </c>
    </row>
    <row r="77" spans="1:5" x14ac:dyDescent="0.35">
      <c r="A77" s="118" t="s">
        <v>1061</v>
      </c>
      <c r="B77" s="118" t="s">
        <v>968</v>
      </c>
      <c r="C77" s="118" t="s">
        <v>969</v>
      </c>
      <c r="D77" s="118" t="s">
        <v>993</v>
      </c>
      <c r="E77" s="119" t="s">
        <v>1211</v>
      </c>
    </row>
    <row r="78" spans="1:5" x14ac:dyDescent="0.35">
      <c r="A78" s="118" t="s">
        <v>1062</v>
      </c>
      <c r="B78" s="118" t="s">
        <v>968</v>
      </c>
      <c r="C78" s="118" t="s">
        <v>969</v>
      </c>
      <c r="D78" s="118" t="s">
        <v>993</v>
      </c>
      <c r="E78" s="119" t="s">
        <v>1063</v>
      </c>
    </row>
    <row r="79" spans="1:5" x14ac:dyDescent="0.35">
      <c r="A79" s="118" t="s">
        <v>1064</v>
      </c>
      <c r="B79" s="118" t="s">
        <v>968</v>
      </c>
      <c r="C79" s="118" t="s">
        <v>969</v>
      </c>
      <c r="D79" s="118" t="s">
        <v>993</v>
      </c>
      <c r="E79" s="119" t="s">
        <v>1063</v>
      </c>
    </row>
    <row r="80" spans="1:5" x14ac:dyDescent="0.35">
      <c r="A80" s="118" t="s">
        <v>1065</v>
      </c>
      <c r="B80" s="118" t="s">
        <v>968</v>
      </c>
      <c r="C80" s="118" t="s">
        <v>969</v>
      </c>
      <c r="D80" s="118" t="s">
        <v>993</v>
      </c>
      <c r="E80" s="119" t="s">
        <v>1517</v>
      </c>
    </row>
    <row r="81" spans="1:5" x14ac:dyDescent="0.35">
      <c r="A81" s="118" t="s">
        <v>1066</v>
      </c>
      <c r="B81" s="118" t="s">
        <v>968</v>
      </c>
      <c r="C81" s="118" t="s">
        <v>969</v>
      </c>
      <c r="D81" s="118" t="s">
        <v>993</v>
      </c>
      <c r="E81" s="119" t="s">
        <v>1063</v>
      </c>
    </row>
    <row r="82" spans="1:5" x14ac:dyDescent="0.35">
      <c r="A82" s="118" t="s">
        <v>1067</v>
      </c>
      <c r="B82" s="118" t="s">
        <v>968</v>
      </c>
      <c r="C82" s="118" t="s">
        <v>969</v>
      </c>
      <c r="D82" s="118" t="s">
        <v>993</v>
      </c>
      <c r="E82" s="119" t="s">
        <v>1034</v>
      </c>
    </row>
    <row r="83" spans="1:5" x14ac:dyDescent="0.35">
      <c r="A83" s="118" t="s">
        <v>1068</v>
      </c>
      <c r="B83" s="118" t="s">
        <v>968</v>
      </c>
      <c r="C83" s="118" t="s">
        <v>969</v>
      </c>
      <c r="D83" s="118" t="s">
        <v>993</v>
      </c>
      <c r="E83" s="119" t="s">
        <v>1516</v>
      </c>
    </row>
    <row r="84" spans="1:5" x14ac:dyDescent="0.35">
      <c r="A84" s="118" t="s">
        <v>1069</v>
      </c>
      <c r="B84" s="118" t="s">
        <v>968</v>
      </c>
      <c r="C84" s="118" t="s">
        <v>969</v>
      </c>
      <c r="D84" s="118" t="s">
        <v>993</v>
      </c>
      <c r="E84" s="119" t="s">
        <v>1059</v>
      </c>
    </row>
    <row r="85" spans="1:5" x14ac:dyDescent="0.35">
      <c r="A85" s="118" t="s">
        <v>1070</v>
      </c>
      <c r="B85" s="118" t="s">
        <v>968</v>
      </c>
      <c r="C85" s="118" t="s">
        <v>969</v>
      </c>
      <c r="D85" s="118" t="s">
        <v>993</v>
      </c>
      <c r="E85" s="119" t="s">
        <v>1063</v>
      </c>
    </row>
    <row r="86" spans="1:5" x14ac:dyDescent="0.35">
      <c r="A86" s="118" t="s">
        <v>1071</v>
      </c>
      <c r="B86" s="118" t="s">
        <v>968</v>
      </c>
      <c r="C86" s="118" t="s">
        <v>969</v>
      </c>
      <c r="D86" s="118" t="s">
        <v>993</v>
      </c>
      <c r="E86" s="119" t="s">
        <v>1059</v>
      </c>
    </row>
    <row r="87" spans="1:5" x14ac:dyDescent="0.35">
      <c r="A87" s="118" t="s">
        <v>1072</v>
      </c>
      <c r="B87" s="118" t="s">
        <v>968</v>
      </c>
      <c r="C87" s="118" t="s">
        <v>969</v>
      </c>
      <c r="D87" s="118" t="s">
        <v>993</v>
      </c>
      <c r="E87" s="119" t="s">
        <v>1516</v>
      </c>
    </row>
    <row r="88" spans="1:5" x14ac:dyDescent="0.35">
      <c r="A88" s="118" t="s">
        <v>1073</v>
      </c>
      <c r="B88" s="118" t="s">
        <v>968</v>
      </c>
      <c r="C88" s="118" t="s">
        <v>969</v>
      </c>
      <c r="D88" s="118" t="s">
        <v>993</v>
      </c>
      <c r="E88" s="119" t="s">
        <v>1063</v>
      </c>
    </row>
    <row r="89" spans="1:5" x14ac:dyDescent="0.35">
      <c r="A89" s="118" t="s">
        <v>1074</v>
      </c>
      <c r="B89" s="118" t="s">
        <v>968</v>
      </c>
      <c r="C89" s="118" t="s">
        <v>969</v>
      </c>
      <c r="D89" s="118" t="s">
        <v>993</v>
      </c>
      <c r="E89" s="119" t="s">
        <v>1516</v>
      </c>
    </row>
    <row r="90" spans="1:5" x14ac:dyDescent="0.35">
      <c r="A90" s="118" t="s">
        <v>1075</v>
      </c>
      <c r="B90" s="118" t="s">
        <v>968</v>
      </c>
      <c r="C90" s="118" t="s">
        <v>969</v>
      </c>
      <c r="D90" s="118" t="s">
        <v>993</v>
      </c>
      <c r="E90" s="119" t="s">
        <v>1063</v>
      </c>
    </row>
    <row r="91" spans="1:5" x14ac:dyDescent="0.35">
      <c r="A91" s="118" t="s">
        <v>1076</v>
      </c>
      <c r="B91" s="118" t="s">
        <v>968</v>
      </c>
      <c r="C91" s="118" t="s">
        <v>969</v>
      </c>
      <c r="D91" s="118" t="s">
        <v>993</v>
      </c>
      <c r="E91" s="119" t="s">
        <v>1516</v>
      </c>
    </row>
    <row r="92" spans="1:5" x14ac:dyDescent="0.35">
      <c r="A92" s="118" t="s">
        <v>1077</v>
      </c>
      <c r="B92" s="118" t="s">
        <v>968</v>
      </c>
      <c r="C92" s="118" t="s">
        <v>969</v>
      </c>
      <c r="D92" s="118" t="s">
        <v>993</v>
      </c>
      <c r="E92" s="119" t="s">
        <v>1078</v>
      </c>
    </row>
    <row r="93" spans="1:5" x14ac:dyDescent="0.35">
      <c r="A93" s="118" t="s">
        <v>1079</v>
      </c>
      <c r="B93" s="118" t="s">
        <v>968</v>
      </c>
      <c r="C93" s="118" t="s">
        <v>969</v>
      </c>
      <c r="D93" s="118" t="s">
        <v>993</v>
      </c>
      <c r="E93" s="119" t="s">
        <v>1063</v>
      </c>
    </row>
    <row r="94" spans="1:5" x14ac:dyDescent="0.35">
      <c r="A94" s="118" t="s">
        <v>1080</v>
      </c>
      <c r="B94" s="118" t="s">
        <v>968</v>
      </c>
      <c r="C94" s="118" t="s">
        <v>969</v>
      </c>
      <c r="D94" s="118" t="s">
        <v>993</v>
      </c>
      <c r="E94" s="119" t="s">
        <v>1422</v>
      </c>
    </row>
    <row r="95" spans="1:5" x14ac:dyDescent="0.35">
      <c r="A95" s="118" t="s">
        <v>1082</v>
      </c>
      <c r="B95" s="118" t="s">
        <v>968</v>
      </c>
      <c r="C95" s="118" t="s">
        <v>969</v>
      </c>
      <c r="D95" s="118" t="s">
        <v>993</v>
      </c>
      <c r="E95" s="119" t="s">
        <v>1081</v>
      </c>
    </row>
    <row r="96" spans="1:5" x14ac:dyDescent="0.35">
      <c r="A96" s="118" t="s">
        <v>1083</v>
      </c>
      <c r="B96" s="118" t="s">
        <v>968</v>
      </c>
      <c r="C96" s="118" t="s">
        <v>969</v>
      </c>
      <c r="D96" s="118" t="s">
        <v>993</v>
      </c>
      <c r="E96" s="119" t="s">
        <v>1518</v>
      </c>
    </row>
    <row r="97" spans="1:5" x14ac:dyDescent="0.35">
      <c r="A97" s="118" t="s">
        <v>1084</v>
      </c>
      <c r="B97" s="118" t="s">
        <v>968</v>
      </c>
      <c r="C97" s="118" t="s">
        <v>969</v>
      </c>
      <c r="D97" s="118" t="s">
        <v>993</v>
      </c>
      <c r="E97" s="119" t="s">
        <v>1518</v>
      </c>
    </row>
    <row r="98" spans="1:5" x14ac:dyDescent="0.35">
      <c r="A98" s="118" t="s">
        <v>1085</v>
      </c>
      <c r="B98" s="118" t="s">
        <v>968</v>
      </c>
      <c r="C98" s="118" t="s">
        <v>969</v>
      </c>
      <c r="D98" s="118" t="s">
        <v>993</v>
      </c>
      <c r="E98" s="119" t="s">
        <v>1063</v>
      </c>
    </row>
    <row r="99" spans="1:5" x14ac:dyDescent="0.35">
      <c r="A99" s="118" t="s">
        <v>1086</v>
      </c>
      <c r="B99" s="118" t="s">
        <v>968</v>
      </c>
      <c r="C99" s="118" t="s">
        <v>969</v>
      </c>
      <c r="D99" s="118" t="s">
        <v>993</v>
      </c>
      <c r="E99" s="119" t="s">
        <v>1518</v>
      </c>
    </row>
    <row r="100" spans="1:5" x14ac:dyDescent="0.35">
      <c r="A100" s="118" t="s">
        <v>1087</v>
      </c>
      <c r="B100" s="118" t="s">
        <v>968</v>
      </c>
      <c r="C100" s="118" t="s">
        <v>969</v>
      </c>
      <c r="D100" s="118" t="s">
        <v>993</v>
      </c>
      <c r="E100" s="119" t="s">
        <v>1518</v>
      </c>
    </row>
    <row r="101" spans="1:5" x14ac:dyDescent="0.35">
      <c r="A101" s="118" t="s">
        <v>1088</v>
      </c>
      <c r="B101" s="118" t="s">
        <v>968</v>
      </c>
      <c r="C101" s="118" t="s">
        <v>969</v>
      </c>
      <c r="D101" s="118" t="s">
        <v>993</v>
      </c>
      <c r="E101" s="119" t="s">
        <v>1081</v>
      </c>
    </row>
    <row r="102" spans="1:5" x14ac:dyDescent="0.35">
      <c r="A102" s="118" t="s">
        <v>1089</v>
      </c>
      <c r="B102" s="118" t="s">
        <v>968</v>
      </c>
      <c r="C102" s="118" t="s">
        <v>969</v>
      </c>
      <c r="D102" s="118" t="s">
        <v>993</v>
      </c>
      <c r="E102" s="119" t="s">
        <v>1063</v>
      </c>
    </row>
    <row r="103" spans="1:5" x14ac:dyDescent="0.35">
      <c r="A103" s="118" t="s">
        <v>1090</v>
      </c>
      <c r="B103" s="118" t="s">
        <v>968</v>
      </c>
      <c r="C103" s="118" t="s">
        <v>969</v>
      </c>
      <c r="D103" s="118" t="s">
        <v>993</v>
      </c>
      <c r="E103" s="119" t="s">
        <v>1081</v>
      </c>
    </row>
    <row r="104" spans="1:5" x14ac:dyDescent="0.35">
      <c r="A104" s="118" t="s">
        <v>1091</v>
      </c>
      <c r="B104" s="118" t="s">
        <v>968</v>
      </c>
      <c r="C104" s="118" t="s">
        <v>969</v>
      </c>
      <c r="D104" s="118" t="s">
        <v>972</v>
      </c>
      <c r="E104" s="119" t="s">
        <v>1081</v>
      </c>
    </row>
    <row r="105" spans="1:5" x14ac:dyDescent="0.35">
      <c r="A105" s="118" t="s">
        <v>1092</v>
      </c>
      <c r="B105" s="118" t="s">
        <v>968</v>
      </c>
      <c r="C105" s="118" t="s">
        <v>969</v>
      </c>
      <c r="D105" s="118" t="s">
        <v>993</v>
      </c>
      <c r="E105" s="119" t="s">
        <v>1081</v>
      </c>
    </row>
    <row r="106" spans="1:5" x14ac:dyDescent="0.35">
      <c r="A106" s="118" t="s">
        <v>1093</v>
      </c>
      <c r="B106" s="118" t="s">
        <v>968</v>
      </c>
      <c r="C106" s="118" t="s">
        <v>969</v>
      </c>
      <c r="D106" s="118" t="s">
        <v>993</v>
      </c>
      <c r="E106" s="119" t="s">
        <v>1063</v>
      </c>
    </row>
    <row r="107" spans="1:5" x14ac:dyDescent="0.35">
      <c r="A107" s="118" t="s">
        <v>1094</v>
      </c>
      <c r="B107" s="118" t="s">
        <v>968</v>
      </c>
      <c r="C107" s="118" t="s">
        <v>969</v>
      </c>
      <c r="D107" s="118" t="s">
        <v>993</v>
      </c>
      <c r="E107" s="119" t="s">
        <v>1306</v>
      </c>
    </row>
    <row r="108" spans="1:5" x14ac:dyDescent="0.35">
      <c r="A108" s="118" t="s">
        <v>1095</v>
      </c>
      <c r="B108" s="118" t="s">
        <v>968</v>
      </c>
      <c r="C108" s="118" t="s">
        <v>969</v>
      </c>
      <c r="D108" s="118" t="s">
        <v>972</v>
      </c>
      <c r="E108" s="119" t="s">
        <v>1034</v>
      </c>
    </row>
    <row r="109" spans="1:5" x14ac:dyDescent="0.35">
      <c r="A109" s="118" t="s">
        <v>1096</v>
      </c>
      <c r="B109" s="118" t="s">
        <v>968</v>
      </c>
      <c r="C109" s="118" t="s">
        <v>969</v>
      </c>
      <c r="D109" s="118" t="s">
        <v>993</v>
      </c>
      <c r="E109" s="119" t="s">
        <v>1516</v>
      </c>
    </row>
    <row r="110" spans="1:5" x14ac:dyDescent="0.35">
      <c r="A110" s="118" t="s">
        <v>1097</v>
      </c>
      <c r="B110" s="118" t="s">
        <v>968</v>
      </c>
      <c r="C110" s="118" t="s">
        <v>969</v>
      </c>
      <c r="D110" s="118" t="s">
        <v>993</v>
      </c>
      <c r="E110" s="119" t="s">
        <v>971</v>
      </c>
    </row>
    <row r="111" spans="1:5" x14ac:dyDescent="0.35">
      <c r="A111" s="118" t="s">
        <v>1098</v>
      </c>
      <c r="B111" s="118" t="s">
        <v>968</v>
      </c>
      <c r="C111" s="118" t="s">
        <v>969</v>
      </c>
      <c r="D111" s="118" t="s">
        <v>993</v>
      </c>
      <c r="E111" s="119" t="s">
        <v>1516</v>
      </c>
    </row>
    <row r="112" spans="1:5" x14ac:dyDescent="0.35">
      <c r="A112" s="118" t="s">
        <v>1099</v>
      </c>
      <c r="B112" s="118" t="s">
        <v>968</v>
      </c>
      <c r="C112" s="118" t="s">
        <v>969</v>
      </c>
      <c r="D112" s="118" t="s">
        <v>993</v>
      </c>
      <c r="E112" s="119" t="s">
        <v>1516</v>
      </c>
    </row>
    <row r="113" spans="1:5" x14ac:dyDescent="0.35">
      <c r="A113" s="118" t="s">
        <v>1100</v>
      </c>
      <c r="B113" s="118" t="s">
        <v>968</v>
      </c>
      <c r="C113" s="118" t="s">
        <v>969</v>
      </c>
      <c r="D113" s="118" t="s">
        <v>993</v>
      </c>
      <c r="E113" s="119" t="s">
        <v>1034</v>
      </c>
    </row>
    <row r="114" spans="1:5" x14ac:dyDescent="0.35">
      <c r="A114" s="118" t="s">
        <v>1101</v>
      </c>
      <c r="B114" s="118" t="s">
        <v>968</v>
      </c>
      <c r="C114" s="118" t="s">
        <v>969</v>
      </c>
      <c r="D114" s="118" t="s">
        <v>993</v>
      </c>
      <c r="E114" s="119" t="s">
        <v>1063</v>
      </c>
    </row>
    <row r="115" spans="1:5" x14ac:dyDescent="0.35">
      <c r="A115" s="118" t="s">
        <v>1102</v>
      </c>
      <c r="B115" s="118" t="s">
        <v>968</v>
      </c>
      <c r="C115" s="118" t="s">
        <v>969</v>
      </c>
      <c r="D115" s="118" t="s">
        <v>993</v>
      </c>
      <c r="E115" s="119" t="s">
        <v>1516</v>
      </c>
    </row>
    <row r="116" spans="1:5" x14ac:dyDescent="0.35">
      <c r="A116" s="118" t="s">
        <v>1103</v>
      </c>
      <c r="B116" s="118" t="s">
        <v>968</v>
      </c>
      <c r="C116" s="118" t="s">
        <v>969</v>
      </c>
      <c r="D116" s="118" t="s">
        <v>993</v>
      </c>
      <c r="E116" s="119" t="s">
        <v>1356</v>
      </c>
    </row>
    <row r="117" spans="1:5" x14ac:dyDescent="0.35">
      <c r="A117" s="118" t="s">
        <v>1104</v>
      </c>
      <c r="B117" s="118" t="s">
        <v>968</v>
      </c>
      <c r="C117" s="118" t="s">
        <v>969</v>
      </c>
      <c r="D117" s="118" t="s">
        <v>1004</v>
      </c>
      <c r="E117" s="119" t="s">
        <v>1306</v>
      </c>
    </row>
    <row r="118" spans="1:5" x14ac:dyDescent="0.35">
      <c r="A118" s="118" t="s">
        <v>1105</v>
      </c>
      <c r="B118" s="118" t="s">
        <v>968</v>
      </c>
      <c r="C118" s="118" t="s">
        <v>969</v>
      </c>
      <c r="D118" s="118" t="s">
        <v>993</v>
      </c>
      <c r="E118" s="119" t="s">
        <v>971</v>
      </c>
    </row>
    <row r="119" spans="1:5" x14ac:dyDescent="0.35">
      <c r="A119" s="118" t="s">
        <v>1106</v>
      </c>
      <c r="B119" s="118" t="s">
        <v>968</v>
      </c>
      <c r="C119" s="118" t="s">
        <v>969</v>
      </c>
      <c r="D119" s="118" t="s">
        <v>993</v>
      </c>
      <c r="E119" s="119" t="s">
        <v>1356</v>
      </c>
    </row>
    <row r="120" spans="1:5" x14ac:dyDescent="0.35">
      <c r="A120" s="118" t="s">
        <v>1107</v>
      </c>
      <c r="B120" s="118" t="s">
        <v>968</v>
      </c>
      <c r="C120" s="118" t="s">
        <v>969</v>
      </c>
      <c r="D120" s="118" t="s">
        <v>993</v>
      </c>
      <c r="E120" s="119" t="s">
        <v>971</v>
      </c>
    </row>
    <row r="121" spans="1:5" x14ac:dyDescent="0.35">
      <c r="A121" s="142" t="s">
        <v>1491</v>
      </c>
      <c r="B121" s="142" t="s">
        <v>968</v>
      </c>
      <c r="C121" s="142" t="s">
        <v>969</v>
      </c>
      <c r="D121" s="142" t="s">
        <v>993</v>
      </c>
      <c r="E121" s="143" t="s">
        <v>1427</v>
      </c>
    </row>
    <row r="122" spans="1:5" x14ac:dyDescent="0.35">
      <c r="A122" s="118" t="s">
        <v>1108</v>
      </c>
      <c r="B122" s="118" t="s">
        <v>968</v>
      </c>
      <c r="C122" s="118" t="s">
        <v>969</v>
      </c>
      <c r="D122" s="118" t="s">
        <v>993</v>
      </c>
      <c r="E122" s="119" t="s">
        <v>1063</v>
      </c>
    </row>
    <row r="123" spans="1:5" x14ac:dyDescent="0.35">
      <c r="A123" s="118" t="s">
        <v>25</v>
      </c>
      <c r="B123" s="118" t="s">
        <v>0</v>
      </c>
      <c r="C123" s="118" t="s">
        <v>969</v>
      </c>
      <c r="D123" s="118" t="s">
        <v>972</v>
      </c>
      <c r="E123" s="119" t="s">
        <v>1340</v>
      </c>
    </row>
    <row r="124" spans="1:5" x14ac:dyDescent="0.35">
      <c r="A124" s="118" t="s">
        <v>1109</v>
      </c>
      <c r="B124" s="118" t="s">
        <v>968</v>
      </c>
      <c r="C124" s="118" t="s">
        <v>969</v>
      </c>
      <c r="D124" s="118" t="s">
        <v>993</v>
      </c>
      <c r="E124" s="119" t="s">
        <v>971</v>
      </c>
    </row>
    <row r="125" spans="1:5" x14ac:dyDescent="0.35">
      <c r="A125" s="118" t="s">
        <v>1110</v>
      </c>
      <c r="B125" s="118" t="s">
        <v>968</v>
      </c>
      <c r="C125" s="118" t="s">
        <v>969</v>
      </c>
      <c r="D125" s="118" t="s">
        <v>993</v>
      </c>
      <c r="E125" s="119" t="s">
        <v>1516</v>
      </c>
    </row>
    <row r="126" spans="1:5" x14ac:dyDescent="0.35">
      <c r="A126" s="142" t="s">
        <v>1490</v>
      </c>
      <c r="B126" s="142" t="s">
        <v>968</v>
      </c>
      <c r="C126" s="142" t="s">
        <v>969</v>
      </c>
      <c r="D126" s="142" t="s">
        <v>993</v>
      </c>
      <c r="E126" s="143" t="s">
        <v>1427</v>
      </c>
    </row>
    <row r="127" spans="1:5" x14ac:dyDescent="0.35">
      <c r="A127" s="118" t="s">
        <v>1111</v>
      </c>
      <c r="B127" s="118" t="s">
        <v>968</v>
      </c>
      <c r="C127" s="118" t="s">
        <v>969</v>
      </c>
      <c r="D127" s="118" t="s">
        <v>993</v>
      </c>
      <c r="E127" s="119" t="s">
        <v>971</v>
      </c>
    </row>
    <row r="128" spans="1:5" x14ac:dyDescent="0.35">
      <c r="A128" s="118" t="s">
        <v>1112</v>
      </c>
      <c r="B128" s="118" t="s">
        <v>968</v>
      </c>
      <c r="C128" s="118" t="s">
        <v>969</v>
      </c>
      <c r="D128" s="118" t="s">
        <v>993</v>
      </c>
      <c r="E128" s="119" t="s">
        <v>1113</v>
      </c>
    </row>
    <row r="129" spans="1:5" x14ac:dyDescent="0.35">
      <c r="A129" s="118" t="s">
        <v>1114</v>
      </c>
      <c r="B129" s="118" t="s">
        <v>968</v>
      </c>
      <c r="C129" s="118" t="s">
        <v>969</v>
      </c>
      <c r="D129" s="118" t="s">
        <v>993</v>
      </c>
      <c r="E129" s="119" t="s">
        <v>1078</v>
      </c>
    </row>
    <row r="130" spans="1:5" x14ac:dyDescent="0.35">
      <c r="A130" s="118" t="s">
        <v>1115</v>
      </c>
      <c r="B130" s="118" t="s">
        <v>968</v>
      </c>
      <c r="C130" s="118" t="s">
        <v>969</v>
      </c>
      <c r="D130" s="118" t="s">
        <v>993</v>
      </c>
      <c r="E130" s="119" t="s">
        <v>1516</v>
      </c>
    </row>
    <row r="131" spans="1:5" x14ac:dyDescent="0.35">
      <c r="A131" s="118" t="s">
        <v>1116</v>
      </c>
      <c r="B131" s="118" t="s">
        <v>968</v>
      </c>
      <c r="C131" s="118" t="s">
        <v>969</v>
      </c>
      <c r="D131" s="118" t="s">
        <v>993</v>
      </c>
      <c r="E131" s="119" t="s">
        <v>1078</v>
      </c>
    </row>
    <row r="132" spans="1:5" x14ac:dyDescent="0.35">
      <c r="A132" s="118" t="s">
        <v>1117</v>
      </c>
      <c r="B132" s="118" t="s">
        <v>968</v>
      </c>
      <c r="C132" s="118" t="s">
        <v>969</v>
      </c>
      <c r="D132" s="118" t="s">
        <v>993</v>
      </c>
      <c r="E132" s="119" t="s">
        <v>1034</v>
      </c>
    </row>
    <row r="133" spans="1:5" x14ac:dyDescent="0.35">
      <c r="A133" s="118" t="s">
        <v>1118</v>
      </c>
      <c r="B133" s="118" t="s">
        <v>968</v>
      </c>
      <c r="C133" s="118" t="s">
        <v>969</v>
      </c>
      <c r="D133" s="118" t="s">
        <v>993</v>
      </c>
      <c r="E133" s="119" t="s">
        <v>1119</v>
      </c>
    </row>
    <row r="134" spans="1:5" x14ac:dyDescent="0.35">
      <c r="A134" s="118" t="s">
        <v>1120</v>
      </c>
      <c r="B134" s="118" t="s">
        <v>968</v>
      </c>
      <c r="C134" s="118" t="s">
        <v>969</v>
      </c>
      <c r="D134" s="118" t="s">
        <v>993</v>
      </c>
      <c r="E134" s="119" t="s">
        <v>1516</v>
      </c>
    </row>
    <row r="135" spans="1:5" x14ac:dyDescent="0.35">
      <c r="A135" s="118" t="s">
        <v>1489</v>
      </c>
      <c r="B135" s="118" t="s">
        <v>968</v>
      </c>
      <c r="C135" s="118" t="s">
        <v>969</v>
      </c>
      <c r="D135" s="118" t="s">
        <v>972</v>
      </c>
      <c r="E135" s="119" t="s">
        <v>1121</v>
      </c>
    </row>
    <row r="136" spans="1:5" x14ac:dyDescent="0.35">
      <c r="A136" s="118" t="s">
        <v>1122</v>
      </c>
      <c r="B136" s="118" t="s">
        <v>968</v>
      </c>
      <c r="C136" s="118" t="s">
        <v>969</v>
      </c>
      <c r="D136" s="118" t="s">
        <v>993</v>
      </c>
      <c r="E136" s="119" t="s">
        <v>1119</v>
      </c>
    </row>
    <row r="137" spans="1:5" x14ac:dyDescent="0.35">
      <c r="A137" s="118" t="s">
        <v>1123</v>
      </c>
      <c r="B137" s="118" t="s">
        <v>968</v>
      </c>
      <c r="C137" s="118" t="s">
        <v>969</v>
      </c>
      <c r="D137" s="118" t="s">
        <v>993</v>
      </c>
      <c r="E137" s="119" t="s">
        <v>971</v>
      </c>
    </row>
    <row r="138" spans="1:5" x14ac:dyDescent="0.35">
      <c r="A138" s="142" t="s">
        <v>1124</v>
      </c>
      <c r="B138" s="142" t="s">
        <v>968</v>
      </c>
      <c r="C138" s="142" t="s">
        <v>969</v>
      </c>
      <c r="D138" s="142" t="s">
        <v>977</v>
      </c>
      <c r="E138" s="143" t="s">
        <v>1025</v>
      </c>
    </row>
    <row r="139" spans="1:5" x14ac:dyDescent="0.35">
      <c r="A139" s="118" t="s">
        <v>1125</v>
      </c>
      <c r="B139" s="118" t="s">
        <v>968</v>
      </c>
      <c r="C139" s="118" t="s">
        <v>969</v>
      </c>
      <c r="D139" s="118" t="s">
        <v>993</v>
      </c>
      <c r="E139" s="119" t="s">
        <v>1078</v>
      </c>
    </row>
    <row r="140" spans="1:5" x14ac:dyDescent="0.35">
      <c r="A140" s="118" t="s">
        <v>1126</v>
      </c>
      <c r="B140" s="118" t="s">
        <v>968</v>
      </c>
      <c r="C140" s="118" t="s">
        <v>969</v>
      </c>
      <c r="D140" s="118" t="s">
        <v>993</v>
      </c>
      <c r="E140" s="119" t="s">
        <v>1063</v>
      </c>
    </row>
    <row r="141" spans="1:5" x14ac:dyDescent="0.35">
      <c r="A141" s="118" t="s">
        <v>1127</v>
      </c>
      <c r="B141" s="118" t="s">
        <v>968</v>
      </c>
      <c r="C141" s="118" t="s">
        <v>969</v>
      </c>
      <c r="D141" s="118" t="s">
        <v>993</v>
      </c>
      <c r="E141" s="119" t="s">
        <v>1078</v>
      </c>
    </row>
    <row r="142" spans="1:5" x14ac:dyDescent="0.35">
      <c r="A142" s="118" t="s">
        <v>1128</v>
      </c>
      <c r="B142" s="118" t="s">
        <v>968</v>
      </c>
      <c r="C142" s="118" t="s">
        <v>969</v>
      </c>
      <c r="D142" s="118" t="s">
        <v>993</v>
      </c>
      <c r="E142" s="119" t="s">
        <v>1119</v>
      </c>
    </row>
    <row r="143" spans="1:5" x14ac:dyDescent="0.35">
      <c r="A143" s="118" t="s">
        <v>1129</v>
      </c>
      <c r="B143" s="118" t="s">
        <v>968</v>
      </c>
      <c r="C143" s="118" t="s">
        <v>969</v>
      </c>
      <c r="D143" s="118" t="s">
        <v>993</v>
      </c>
      <c r="E143" s="119" t="s">
        <v>1078</v>
      </c>
    </row>
    <row r="144" spans="1:5" x14ac:dyDescent="0.35">
      <c r="A144" s="118" t="s">
        <v>1488</v>
      </c>
      <c r="B144" s="118" t="s">
        <v>968</v>
      </c>
      <c r="C144" s="118" t="s">
        <v>969</v>
      </c>
      <c r="D144" s="118" t="s">
        <v>972</v>
      </c>
      <c r="E144" s="119" t="s">
        <v>1121</v>
      </c>
    </row>
    <row r="145" spans="1:5" x14ac:dyDescent="0.35">
      <c r="A145" s="118" t="s">
        <v>1130</v>
      </c>
      <c r="B145" s="118" t="s">
        <v>968</v>
      </c>
      <c r="C145" s="118" t="s">
        <v>969</v>
      </c>
      <c r="D145" s="118" t="s">
        <v>993</v>
      </c>
      <c r="E145" s="119" t="s">
        <v>1517</v>
      </c>
    </row>
    <row r="146" spans="1:5" x14ac:dyDescent="0.35">
      <c r="A146" s="118" t="s">
        <v>1131</v>
      </c>
      <c r="B146" s="118" t="s">
        <v>968</v>
      </c>
      <c r="C146" s="118" t="s">
        <v>969</v>
      </c>
      <c r="D146" s="118" t="s">
        <v>993</v>
      </c>
      <c r="E146" s="119" t="s">
        <v>1119</v>
      </c>
    </row>
    <row r="147" spans="1:5" x14ac:dyDescent="0.35">
      <c r="A147" s="118" t="s">
        <v>1132</v>
      </c>
      <c r="B147" s="118" t="s">
        <v>968</v>
      </c>
      <c r="C147" s="118" t="s">
        <v>969</v>
      </c>
      <c r="D147" s="118" t="s">
        <v>993</v>
      </c>
      <c r="E147" s="119" t="s">
        <v>1059</v>
      </c>
    </row>
    <row r="148" spans="1:5" x14ac:dyDescent="0.35">
      <c r="A148" s="142" t="s">
        <v>1133</v>
      </c>
      <c r="B148" s="142" t="s">
        <v>968</v>
      </c>
      <c r="C148" s="142" t="s">
        <v>969</v>
      </c>
      <c r="D148" s="142" t="s">
        <v>993</v>
      </c>
      <c r="E148" s="143" t="s">
        <v>1519</v>
      </c>
    </row>
    <row r="149" spans="1:5" x14ac:dyDescent="0.35">
      <c r="A149" s="118" t="s">
        <v>1134</v>
      </c>
      <c r="B149" s="118" t="s">
        <v>968</v>
      </c>
      <c r="C149" s="118" t="s">
        <v>969</v>
      </c>
      <c r="D149" s="118" t="s">
        <v>993</v>
      </c>
      <c r="E149" s="119" t="s">
        <v>1356</v>
      </c>
    </row>
    <row r="150" spans="1:5" x14ac:dyDescent="0.35">
      <c r="A150" s="118" t="s">
        <v>1135</v>
      </c>
      <c r="B150" s="118" t="s">
        <v>968</v>
      </c>
      <c r="C150" s="118" t="s">
        <v>969</v>
      </c>
      <c r="D150" s="118" t="s">
        <v>993</v>
      </c>
      <c r="E150" s="119" t="s">
        <v>1059</v>
      </c>
    </row>
    <row r="151" spans="1:5" x14ac:dyDescent="0.35">
      <c r="A151" s="118" t="s">
        <v>1136</v>
      </c>
      <c r="B151" s="118" t="s">
        <v>968</v>
      </c>
      <c r="C151" s="118" t="s">
        <v>969</v>
      </c>
      <c r="D151" s="118" t="s">
        <v>993</v>
      </c>
      <c r="E151" s="119" t="s">
        <v>1356</v>
      </c>
    </row>
    <row r="152" spans="1:5" x14ac:dyDescent="0.35">
      <c r="A152" s="142" t="s">
        <v>1137</v>
      </c>
      <c r="B152" s="142" t="s">
        <v>968</v>
      </c>
      <c r="C152" s="142" t="s">
        <v>969</v>
      </c>
      <c r="D152" s="142" t="s">
        <v>993</v>
      </c>
      <c r="E152" s="143" t="s">
        <v>1520</v>
      </c>
    </row>
    <row r="153" spans="1:5" x14ac:dyDescent="0.35">
      <c r="A153" s="118" t="s">
        <v>1138</v>
      </c>
      <c r="B153" s="118" t="s">
        <v>968</v>
      </c>
      <c r="C153" s="118" t="s">
        <v>969</v>
      </c>
      <c r="D153" s="118" t="s">
        <v>993</v>
      </c>
      <c r="E153" s="119" t="s">
        <v>1517</v>
      </c>
    </row>
    <row r="154" spans="1:5" x14ac:dyDescent="0.35">
      <c r="A154" s="118" t="s">
        <v>1139</v>
      </c>
      <c r="B154" s="118" t="s">
        <v>968</v>
      </c>
      <c r="C154" s="118" t="s">
        <v>969</v>
      </c>
      <c r="D154" s="118" t="s">
        <v>993</v>
      </c>
      <c r="E154" s="119" t="s">
        <v>1356</v>
      </c>
    </row>
    <row r="155" spans="1:5" x14ac:dyDescent="0.35">
      <c r="A155" s="118" t="s">
        <v>1140</v>
      </c>
      <c r="B155" s="118" t="s">
        <v>968</v>
      </c>
      <c r="C155" s="118" t="s">
        <v>969</v>
      </c>
      <c r="D155" s="118" t="s">
        <v>993</v>
      </c>
      <c r="E155" s="119" t="s">
        <v>971</v>
      </c>
    </row>
    <row r="156" spans="1:5" x14ac:dyDescent="0.35">
      <c r="A156" s="118" t="s">
        <v>1141</v>
      </c>
      <c r="B156" s="118" t="s">
        <v>968</v>
      </c>
      <c r="C156" s="118" t="s">
        <v>969</v>
      </c>
      <c r="D156" s="118" t="s">
        <v>993</v>
      </c>
      <c r="E156" s="119" t="s">
        <v>1521</v>
      </c>
    </row>
    <row r="157" spans="1:5" x14ac:dyDescent="0.35">
      <c r="A157" s="118" t="s">
        <v>1142</v>
      </c>
      <c r="B157" s="118" t="s">
        <v>968</v>
      </c>
      <c r="C157" s="118" t="s">
        <v>969</v>
      </c>
      <c r="D157" s="118" t="s">
        <v>986</v>
      </c>
      <c r="E157" s="119" t="s">
        <v>971</v>
      </c>
    </row>
    <row r="158" spans="1:5" x14ac:dyDescent="0.35">
      <c r="A158" s="118" t="s">
        <v>1143</v>
      </c>
      <c r="B158" s="118" t="s">
        <v>968</v>
      </c>
      <c r="C158" s="118" t="s">
        <v>969</v>
      </c>
      <c r="D158" s="118" t="s">
        <v>993</v>
      </c>
      <c r="E158" s="119" t="s">
        <v>1517</v>
      </c>
    </row>
    <row r="159" spans="1:5" x14ac:dyDescent="0.35">
      <c r="A159" s="120" t="s">
        <v>1144</v>
      </c>
      <c r="B159" s="120" t="s">
        <v>968</v>
      </c>
      <c r="C159" s="120" t="s">
        <v>969</v>
      </c>
      <c r="D159" s="118" t="s">
        <v>1040</v>
      </c>
      <c r="E159" s="121" t="s">
        <v>1037</v>
      </c>
    </row>
    <row r="160" spans="1:5" x14ac:dyDescent="0.35">
      <c r="A160" s="118" t="s">
        <v>1145</v>
      </c>
      <c r="B160" s="118" t="s">
        <v>968</v>
      </c>
      <c r="C160" s="118" t="s">
        <v>969</v>
      </c>
      <c r="D160" s="118" t="s">
        <v>993</v>
      </c>
      <c r="E160" s="119" t="s">
        <v>1034</v>
      </c>
    </row>
    <row r="161" spans="1:5" x14ac:dyDescent="0.35">
      <c r="A161" s="142" t="s">
        <v>1146</v>
      </c>
      <c r="B161" s="142" t="s">
        <v>968</v>
      </c>
      <c r="C161" s="142" t="s">
        <v>969</v>
      </c>
      <c r="D161" s="142" t="s">
        <v>993</v>
      </c>
      <c r="E161" s="143" t="s">
        <v>1519</v>
      </c>
    </row>
    <row r="162" spans="1:5" x14ac:dyDescent="0.35">
      <c r="A162" s="142" t="s">
        <v>1147</v>
      </c>
      <c r="B162" s="142" t="s">
        <v>968</v>
      </c>
      <c r="C162" s="142" t="s">
        <v>969</v>
      </c>
      <c r="D162" s="142" t="s">
        <v>993</v>
      </c>
      <c r="E162" s="143" t="s">
        <v>1519</v>
      </c>
    </row>
    <row r="163" spans="1:5" x14ac:dyDescent="0.35">
      <c r="A163" s="118" t="s">
        <v>1148</v>
      </c>
      <c r="B163" s="118" t="s">
        <v>968</v>
      </c>
      <c r="C163" s="118" t="s">
        <v>969</v>
      </c>
      <c r="D163" s="118" t="s">
        <v>993</v>
      </c>
      <c r="E163" s="119" t="s">
        <v>1306</v>
      </c>
    </row>
    <row r="164" spans="1:5" x14ac:dyDescent="0.35">
      <c r="A164" s="118" t="s">
        <v>1149</v>
      </c>
      <c r="B164" s="118" t="s">
        <v>968</v>
      </c>
      <c r="C164" s="118" t="s">
        <v>969</v>
      </c>
      <c r="D164" s="118" t="s">
        <v>993</v>
      </c>
      <c r="E164" s="119" t="s">
        <v>971</v>
      </c>
    </row>
    <row r="165" spans="1:5" x14ac:dyDescent="0.35">
      <c r="A165" s="118" t="s">
        <v>1150</v>
      </c>
      <c r="B165" s="118" t="s">
        <v>968</v>
      </c>
      <c r="C165" s="118" t="s">
        <v>969</v>
      </c>
      <c r="D165" s="118" t="s">
        <v>993</v>
      </c>
      <c r="E165" s="119" t="s">
        <v>1517</v>
      </c>
    </row>
    <row r="166" spans="1:5" x14ac:dyDescent="0.35">
      <c r="A166" s="118" t="s">
        <v>1151</v>
      </c>
      <c r="B166" s="118" t="s">
        <v>968</v>
      </c>
      <c r="C166" s="118" t="s">
        <v>969</v>
      </c>
      <c r="D166" s="118" t="s">
        <v>993</v>
      </c>
      <c r="E166" s="119" t="s">
        <v>1356</v>
      </c>
    </row>
    <row r="167" spans="1:5" x14ac:dyDescent="0.35">
      <c r="A167" s="118" t="s">
        <v>1152</v>
      </c>
      <c r="B167" s="118" t="s">
        <v>968</v>
      </c>
      <c r="C167" s="118" t="s">
        <v>969</v>
      </c>
      <c r="D167" s="118" t="s">
        <v>977</v>
      </c>
      <c r="E167" s="119" t="s">
        <v>1034</v>
      </c>
    </row>
    <row r="168" spans="1:5" x14ac:dyDescent="0.35">
      <c r="A168" s="118" t="s">
        <v>1153</v>
      </c>
      <c r="B168" s="118" t="s">
        <v>968</v>
      </c>
      <c r="C168" s="118" t="s">
        <v>969</v>
      </c>
      <c r="D168" s="118" t="s">
        <v>993</v>
      </c>
      <c r="E168" s="119" t="s">
        <v>971</v>
      </c>
    </row>
    <row r="169" spans="1:5" x14ac:dyDescent="0.35">
      <c r="A169" s="118" t="s">
        <v>1154</v>
      </c>
      <c r="B169" s="118" t="s">
        <v>968</v>
      </c>
      <c r="C169" s="118" t="s">
        <v>969</v>
      </c>
      <c r="D169" s="118" t="s">
        <v>993</v>
      </c>
      <c r="E169" s="119" t="s">
        <v>1517</v>
      </c>
    </row>
    <row r="170" spans="1:5" x14ac:dyDescent="0.35">
      <c r="A170" s="118" t="s">
        <v>1155</v>
      </c>
      <c r="B170" s="118" t="s">
        <v>968</v>
      </c>
      <c r="C170" s="118" t="s">
        <v>969</v>
      </c>
      <c r="D170" s="118" t="s">
        <v>993</v>
      </c>
      <c r="E170" s="119" t="s">
        <v>1517</v>
      </c>
    </row>
    <row r="171" spans="1:5" x14ac:dyDescent="0.35">
      <c r="A171" s="118" t="s">
        <v>1156</v>
      </c>
      <c r="B171" s="118" t="s">
        <v>968</v>
      </c>
      <c r="C171" s="118" t="s">
        <v>969</v>
      </c>
      <c r="D171" s="118" t="s">
        <v>986</v>
      </c>
      <c r="E171" s="119" t="s">
        <v>1446</v>
      </c>
    </row>
    <row r="172" spans="1:5" x14ac:dyDescent="0.35">
      <c r="A172" s="118" t="s">
        <v>1157</v>
      </c>
      <c r="B172" s="118" t="s">
        <v>968</v>
      </c>
      <c r="C172" s="118" t="s">
        <v>969</v>
      </c>
      <c r="D172" s="118" t="s">
        <v>993</v>
      </c>
      <c r="E172" s="119" t="s">
        <v>1356</v>
      </c>
    </row>
    <row r="173" spans="1:5" x14ac:dyDescent="0.35">
      <c r="A173" s="118" t="s">
        <v>1158</v>
      </c>
      <c r="B173" s="118" t="s">
        <v>968</v>
      </c>
      <c r="C173" s="118" t="s">
        <v>969</v>
      </c>
      <c r="D173" s="118" t="s">
        <v>993</v>
      </c>
      <c r="E173" s="119" t="s">
        <v>1119</v>
      </c>
    </row>
    <row r="174" spans="1:5" x14ac:dyDescent="0.35">
      <c r="A174" s="118" t="s">
        <v>1159</v>
      </c>
      <c r="B174" s="118" t="s">
        <v>968</v>
      </c>
      <c r="C174" s="118" t="s">
        <v>969</v>
      </c>
      <c r="D174" s="118" t="s">
        <v>986</v>
      </c>
      <c r="E174" s="119" t="s">
        <v>1034</v>
      </c>
    </row>
    <row r="175" spans="1:5" x14ac:dyDescent="0.35">
      <c r="A175" s="118" t="s">
        <v>1160</v>
      </c>
      <c r="B175" s="118" t="s">
        <v>968</v>
      </c>
      <c r="C175" s="118" t="s">
        <v>969</v>
      </c>
      <c r="D175" s="118" t="s">
        <v>993</v>
      </c>
      <c r="E175" s="119" t="s">
        <v>1113</v>
      </c>
    </row>
    <row r="176" spans="1:5" x14ac:dyDescent="0.35">
      <c r="A176" s="118" t="s">
        <v>1161</v>
      </c>
      <c r="B176" s="118" t="s">
        <v>968</v>
      </c>
      <c r="C176" s="118" t="s">
        <v>969</v>
      </c>
      <c r="D176" s="118" t="s">
        <v>993</v>
      </c>
      <c r="E176" s="119" t="s">
        <v>1516</v>
      </c>
    </row>
    <row r="177" spans="1:5" x14ac:dyDescent="0.35">
      <c r="A177" s="118" t="s">
        <v>1162</v>
      </c>
      <c r="B177" s="118" t="s">
        <v>968</v>
      </c>
      <c r="C177" s="118" t="s">
        <v>969</v>
      </c>
      <c r="D177" s="118" t="s">
        <v>993</v>
      </c>
      <c r="E177" s="119" t="s">
        <v>971</v>
      </c>
    </row>
    <row r="178" spans="1:5" x14ac:dyDescent="0.35">
      <c r="A178" s="118" t="s">
        <v>1163</v>
      </c>
      <c r="B178" s="118" t="s">
        <v>968</v>
      </c>
      <c r="C178" s="118" t="s">
        <v>969</v>
      </c>
      <c r="D178" s="118" t="s">
        <v>993</v>
      </c>
      <c r="E178" s="119" t="s">
        <v>975</v>
      </c>
    </row>
    <row r="179" spans="1:5" x14ac:dyDescent="0.35">
      <c r="A179" s="118" t="s">
        <v>1164</v>
      </c>
      <c r="B179" s="118" t="s">
        <v>968</v>
      </c>
      <c r="C179" s="118" t="s">
        <v>969</v>
      </c>
      <c r="D179" s="118" t="s">
        <v>993</v>
      </c>
      <c r="E179" s="119" t="s">
        <v>1517</v>
      </c>
    </row>
    <row r="180" spans="1:5" x14ac:dyDescent="0.35">
      <c r="A180" s="142" t="s">
        <v>1165</v>
      </c>
      <c r="B180" s="142" t="s">
        <v>968</v>
      </c>
      <c r="C180" s="142" t="s">
        <v>969</v>
      </c>
      <c r="D180" s="142" t="s">
        <v>993</v>
      </c>
      <c r="E180" s="143" t="s">
        <v>1519</v>
      </c>
    </row>
    <row r="181" spans="1:5" x14ac:dyDescent="0.35">
      <c r="A181" s="118" t="s">
        <v>1166</v>
      </c>
      <c r="B181" s="118" t="s">
        <v>968</v>
      </c>
      <c r="C181" s="118" t="s">
        <v>969</v>
      </c>
      <c r="D181" s="118" t="s">
        <v>993</v>
      </c>
      <c r="E181" s="119" t="s">
        <v>1517</v>
      </c>
    </row>
    <row r="182" spans="1:5" x14ac:dyDescent="0.35">
      <c r="A182" s="118" t="s">
        <v>1487</v>
      </c>
      <c r="B182" s="118" t="s">
        <v>968</v>
      </c>
      <c r="C182" s="118" t="s">
        <v>969</v>
      </c>
      <c r="D182" s="118" t="s">
        <v>972</v>
      </c>
      <c r="E182" s="119" t="s">
        <v>1536</v>
      </c>
    </row>
    <row r="183" spans="1:5" x14ac:dyDescent="0.35">
      <c r="A183" s="118" t="s">
        <v>1167</v>
      </c>
      <c r="B183" s="118" t="s">
        <v>968</v>
      </c>
      <c r="C183" s="118" t="s">
        <v>969</v>
      </c>
      <c r="D183" s="118" t="s">
        <v>993</v>
      </c>
      <c r="E183" s="119" t="s">
        <v>1119</v>
      </c>
    </row>
    <row r="184" spans="1:5" x14ac:dyDescent="0.35">
      <c r="A184" s="118" t="s">
        <v>1168</v>
      </c>
      <c r="B184" s="118" t="s">
        <v>968</v>
      </c>
      <c r="C184" s="118" t="s">
        <v>969</v>
      </c>
      <c r="D184" s="118" t="s">
        <v>993</v>
      </c>
      <c r="E184" s="119" t="s">
        <v>971</v>
      </c>
    </row>
    <row r="185" spans="1:5" x14ac:dyDescent="0.35">
      <c r="A185" s="118" t="s">
        <v>1169</v>
      </c>
      <c r="B185" s="118" t="s">
        <v>968</v>
      </c>
      <c r="C185" s="118" t="s">
        <v>969</v>
      </c>
      <c r="D185" s="118" t="s">
        <v>993</v>
      </c>
      <c r="E185" s="119" t="s">
        <v>1517</v>
      </c>
    </row>
    <row r="186" spans="1:5" x14ac:dyDescent="0.35">
      <c r="A186" s="142" t="s">
        <v>1170</v>
      </c>
      <c r="B186" s="142" t="s">
        <v>968</v>
      </c>
      <c r="C186" s="142" t="s">
        <v>969</v>
      </c>
      <c r="D186" s="142" t="s">
        <v>986</v>
      </c>
      <c r="E186" s="143" t="s">
        <v>1422</v>
      </c>
    </row>
    <row r="187" spans="1:5" x14ac:dyDescent="0.35">
      <c r="A187" s="118" t="s">
        <v>1171</v>
      </c>
      <c r="B187" s="118" t="s">
        <v>968</v>
      </c>
      <c r="C187" s="118" t="s">
        <v>969</v>
      </c>
      <c r="D187" s="118" t="s">
        <v>993</v>
      </c>
      <c r="E187" s="119" t="s">
        <v>1356</v>
      </c>
    </row>
    <row r="188" spans="1:5" x14ac:dyDescent="0.35">
      <c r="A188" s="118" t="s">
        <v>1172</v>
      </c>
      <c r="B188" s="118" t="s">
        <v>968</v>
      </c>
      <c r="C188" s="118" t="s">
        <v>969</v>
      </c>
      <c r="D188" s="118" t="s">
        <v>993</v>
      </c>
      <c r="E188" s="119" t="s">
        <v>971</v>
      </c>
    </row>
    <row r="189" spans="1:5" x14ac:dyDescent="0.35">
      <c r="A189" s="142" t="s">
        <v>1173</v>
      </c>
      <c r="B189" s="142" t="s">
        <v>968</v>
      </c>
      <c r="C189" s="142" t="s">
        <v>969</v>
      </c>
      <c r="D189" s="142" t="s">
        <v>986</v>
      </c>
      <c r="E189" s="143" t="s">
        <v>1422</v>
      </c>
    </row>
    <row r="190" spans="1:5" x14ac:dyDescent="0.35">
      <c r="A190" s="118" t="s">
        <v>1486</v>
      </c>
      <c r="B190" s="118" t="s">
        <v>968</v>
      </c>
      <c r="C190" s="118" t="s">
        <v>969</v>
      </c>
      <c r="D190" s="118" t="s">
        <v>977</v>
      </c>
      <c r="E190" s="119" t="s">
        <v>1306</v>
      </c>
    </row>
    <row r="191" spans="1:5" x14ac:dyDescent="0.35">
      <c r="A191" s="118" t="s">
        <v>1485</v>
      </c>
      <c r="B191" s="118" t="s">
        <v>968</v>
      </c>
      <c r="C191" s="118" t="s">
        <v>969</v>
      </c>
      <c r="D191" s="118" t="s">
        <v>1174</v>
      </c>
      <c r="E191" s="119" t="s">
        <v>1371</v>
      </c>
    </row>
    <row r="192" spans="1:5" x14ac:dyDescent="0.35">
      <c r="A192" s="118" t="s">
        <v>1175</v>
      </c>
      <c r="B192" s="118" t="s">
        <v>968</v>
      </c>
      <c r="C192" s="118" t="s">
        <v>969</v>
      </c>
      <c r="D192" s="118" t="s">
        <v>993</v>
      </c>
      <c r="E192" s="119" t="s">
        <v>1113</v>
      </c>
    </row>
    <row r="193" spans="1:5" x14ac:dyDescent="0.35">
      <c r="A193" s="118" t="s">
        <v>1176</v>
      </c>
      <c r="B193" s="118" t="s">
        <v>968</v>
      </c>
      <c r="C193" s="118" t="s">
        <v>969</v>
      </c>
      <c r="D193" s="118" t="s">
        <v>993</v>
      </c>
      <c r="E193" s="119" t="s">
        <v>971</v>
      </c>
    </row>
    <row r="194" spans="1:5" x14ac:dyDescent="0.35">
      <c r="A194" s="118" t="s">
        <v>1177</v>
      </c>
      <c r="B194" s="118" t="s">
        <v>968</v>
      </c>
      <c r="C194" s="118" t="s">
        <v>969</v>
      </c>
      <c r="D194" s="118" t="s">
        <v>993</v>
      </c>
      <c r="E194" s="119" t="s">
        <v>1521</v>
      </c>
    </row>
    <row r="195" spans="1:5" x14ac:dyDescent="0.35">
      <c r="A195" s="118" t="s">
        <v>1178</v>
      </c>
      <c r="B195" s="118" t="s">
        <v>968</v>
      </c>
      <c r="C195" s="118" t="s">
        <v>969</v>
      </c>
      <c r="D195" s="118" t="s">
        <v>993</v>
      </c>
      <c r="E195" s="119" t="s">
        <v>1521</v>
      </c>
    </row>
    <row r="196" spans="1:5" x14ac:dyDescent="0.35">
      <c r="A196" s="118" t="s">
        <v>1179</v>
      </c>
      <c r="B196" s="118" t="s">
        <v>968</v>
      </c>
      <c r="C196" s="118" t="s">
        <v>969</v>
      </c>
      <c r="D196" s="118" t="s">
        <v>993</v>
      </c>
      <c r="E196" s="119" t="s">
        <v>971</v>
      </c>
    </row>
    <row r="197" spans="1:5" x14ac:dyDescent="0.35">
      <c r="A197" s="118" t="s">
        <v>1180</v>
      </c>
      <c r="B197" s="118" t="s">
        <v>968</v>
      </c>
      <c r="C197" s="118" t="s">
        <v>969</v>
      </c>
      <c r="D197" s="118" t="s">
        <v>977</v>
      </c>
      <c r="E197" s="119" t="s">
        <v>1034</v>
      </c>
    </row>
    <row r="198" spans="1:5" x14ac:dyDescent="0.35">
      <c r="A198" s="118" t="s">
        <v>1181</v>
      </c>
      <c r="B198" s="118" t="s">
        <v>968</v>
      </c>
      <c r="C198" s="118" t="s">
        <v>969</v>
      </c>
      <c r="D198" s="118" t="s">
        <v>993</v>
      </c>
      <c r="E198" s="119" t="s">
        <v>975</v>
      </c>
    </row>
    <row r="199" spans="1:5" x14ac:dyDescent="0.35">
      <c r="A199" s="118" t="s">
        <v>1182</v>
      </c>
      <c r="B199" s="118" t="s">
        <v>968</v>
      </c>
      <c r="C199" s="118" t="s">
        <v>969</v>
      </c>
      <c r="D199" s="118" t="s">
        <v>993</v>
      </c>
      <c r="E199" s="119" t="s">
        <v>1034</v>
      </c>
    </row>
    <row r="200" spans="1:5" x14ac:dyDescent="0.35">
      <c r="A200" s="118" t="s">
        <v>1183</v>
      </c>
      <c r="B200" s="118" t="s">
        <v>968</v>
      </c>
      <c r="C200" s="118" t="s">
        <v>969</v>
      </c>
      <c r="D200" s="118" t="s">
        <v>1004</v>
      </c>
      <c r="E200" s="119" t="s">
        <v>975</v>
      </c>
    </row>
    <row r="201" spans="1:5" x14ac:dyDescent="0.35">
      <c r="A201" s="118" t="s">
        <v>1184</v>
      </c>
      <c r="B201" s="118" t="s">
        <v>968</v>
      </c>
      <c r="C201" s="118" t="s">
        <v>969</v>
      </c>
      <c r="D201" s="118" t="s">
        <v>977</v>
      </c>
      <c r="E201" s="119" t="s">
        <v>1034</v>
      </c>
    </row>
    <row r="202" spans="1:5" x14ac:dyDescent="0.35">
      <c r="A202" s="118" t="s">
        <v>1185</v>
      </c>
      <c r="B202" s="118" t="s">
        <v>968</v>
      </c>
      <c r="C202" s="118" t="s">
        <v>969</v>
      </c>
      <c r="D202" s="118" t="s">
        <v>993</v>
      </c>
      <c r="E202" s="119" t="s">
        <v>5240</v>
      </c>
    </row>
    <row r="203" spans="1:5" x14ac:dyDescent="0.35">
      <c r="A203" s="118" t="s">
        <v>1186</v>
      </c>
      <c r="B203" s="118" t="s">
        <v>968</v>
      </c>
      <c r="C203" s="118" t="s">
        <v>969</v>
      </c>
      <c r="D203" s="118" t="s">
        <v>993</v>
      </c>
      <c r="E203" s="119" t="s">
        <v>971</v>
      </c>
    </row>
    <row r="204" spans="1:5" x14ac:dyDescent="0.35">
      <c r="A204" s="118" t="s">
        <v>1187</v>
      </c>
      <c r="B204" s="118" t="s">
        <v>968</v>
      </c>
      <c r="C204" s="118" t="s">
        <v>969</v>
      </c>
      <c r="D204" s="118" t="s">
        <v>993</v>
      </c>
      <c r="E204" s="119" t="s">
        <v>1034</v>
      </c>
    </row>
    <row r="205" spans="1:5" x14ac:dyDescent="0.35">
      <c r="A205" s="118" t="s">
        <v>1188</v>
      </c>
      <c r="B205" s="118" t="s">
        <v>968</v>
      </c>
      <c r="C205" s="118" t="s">
        <v>969</v>
      </c>
      <c r="D205" s="118" t="s">
        <v>993</v>
      </c>
      <c r="E205" s="119" t="s">
        <v>971</v>
      </c>
    </row>
    <row r="206" spans="1:5" x14ac:dyDescent="0.35">
      <c r="A206" s="118" t="s">
        <v>1189</v>
      </c>
      <c r="B206" s="118" t="s">
        <v>968</v>
      </c>
      <c r="C206" s="118" t="s">
        <v>969</v>
      </c>
      <c r="D206" s="118" t="s">
        <v>993</v>
      </c>
      <c r="E206" s="119" t="s">
        <v>1034</v>
      </c>
    </row>
    <row r="207" spans="1:5" x14ac:dyDescent="0.35">
      <c r="A207" s="118" t="s">
        <v>1190</v>
      </c>
      <c r="B207" s="118" t="s">
        <v>968</v>
      </c>
      <c r="C207" s="118" t="s">
        <v>969</v>
      </c>
      <c r="D207" s="118" t="s">
        <v>993</v>
      </c>
      <c r="E207" s="119" t="s">
        <v>1422</v>
      </c>
    </row>
    <row r="208" spans="1:5" x14ac:dyDescent="0.35">
      <c r="A208" s="118" t="s">
        <v>1191</v>
      </c>
      <c r="B208" s="118" t="s">
        <v>968</v>
      </c>
      <c r="C208" s="118" t="s">
        <v>969</v>
      </c>
      <c r="D208" s="118" t="s">
        <v>993</v>
      </c>
      <c r="E208" s="119" t="s">
        <v>971</v>
      </c>
    </row>
    <row r="209" spans="1:5" x14ac:dyDescent="0.35">
      <c r="A209" s="142" t="s">
        <v>1192</v>
      </c>
      <c r="B209" s="142" t="s">
        <v>968</v>
      </c>
      <c r="C209" s="142" t="s">
        <v>969</v>
      </c>
      <c r="D209" s="142" t="s">
        <v>986</v>
      </c>
      <c r="E209" s="143" t="s">
        <v>1025</v>
      </c>
    </row>
    <row r="210" spans="1:5" x14ac:dyDescent="0.35">
      <c r="A210" s="118" t="s">
        <v>1193</v>
      </c>
      <c r="B210" s="118" t="s">
        <v>968</v>
      </c>
      <c r="C210" s="118" t="s">
        <v>969</v>
      </c>
      <c r="D210" s="118" t="s">
        <v>993</v>
      </c>
      <c r="E210" s="119" t="s">
        <v>971</v>
      </c>
    </row>
    <row r="211" spans="1:5" x14ac:dyDescent="0.35">
      <c r="A211" s="118" t="s">
        <v>1194</v>
      </c>
      <c r="B211" s="118" t="s">
        <v>968</v>
      </c>
      <c r="C211" s="118" t="s">
        <v>969</v>
      </c>
      <c r="D211" s="118" t="s">
        <v>977</v>
      </c>
      <c r="E211" s="119" t="s">
        <v>1034</v>
      </c>
    </row>
    <row r="212" spans="1:5" x14ac:dyDescent="0.35">
      <c r="A212" s="118" t="s">
        <v>1195</v>
      </c>
      <c r="B212" s="118" t="s">
        <v>968</v>
      </c>
      <c r="C212" s="118" t="s">
        <v>969</v>
      </c>
      <c r="D212" s="118" t="s">
        <v>993</v>
      </c>
      <c r="E212" s="119" t="s">
        <v>1034</v>
      </c>
    </row>
    <row r="213" spans="1:5" x14ac:dyDescent="0.35">
      <c r="A213" s="118" t="s">
        <v>1196</v>
      </c>
      <c r="B213" s="118" t="s">
        <v>968</v>
      </c>
      <c r="C213" s="118" t="s">
        <v>969</v>
      </c>
      <c r="D213" s="118" t="s">
        <v>1040</v>
      </c>
      <c r="E213" s="119" t="s">
        <v>971</v>
      </c>
    </row>
    <row r="214" spans="1:5" x14ac:dyDescent="0.35">
      <c r="A214" s="118" t="s">
        <v>1197</v>
      </c>
      <c r="B214" s="118" t="s">
        <v>968</v>
      </c>
      <c r="C214" s="118" t="s">
        <v>969</v>
      </c>
      <c r="D214" s="118" t="s">
        <v>993</v>
      </c>
      <c r="E214" s="119" t="s">
        <v>1198</v>
      </c>
    </row>
    <row r="215" spans="1:5" x14ac:dyDescent="0.35">
      <c r="A215" s="118" t="s">
        <v>1199</v>
      </c>
      <c r="B215" s="118" t="s">
        <v>968</v>
      </c>
      <c r="C215" s="118" t="s">
        <v>969</v>
      </c>
      <c r="D215" s="118" t="s">
        <v>993</v>
      </c>
      <c r="E215" s="119" t="s">
        <v>1034</v>
      </c>
    </row>
    <row r="216" spans="1:5" x14ac:dyDescent="0.35">
      <c r="A216" s="142" t="s">
        <v>1200</v>
      </c>
      <c r="B216" s="142" t="s">
        <v>968</v>
      </c>
      <c r="C216" s="142" t="s">
        <v>969</v>
      </c>
      <c r="D216" s="142" t="s">
        <v>993</v>
      </c>
      <c r="E216" s="143" t="s">
        <v>1520</v>
      </c>
    </row>
    <row r="217" spans="1:5" x14ac:dyDescent="0.35">
      <c r="A217" s="118" t="s">
        <v>1201</v>
      </c>
      <c r="B217" s="118" t="s">
        <v>968</v>
      </c>
      <c r="C217" s="118" t="s">
        <v>969</v>
      </c>
      <c r="D217" s="118" t="s">
        <v>993</v>
      </c>
      <c r="E217" s="119" t="s">
        <v>1356</v>
      </c>
    </row>
    <row r="218" spans="1:5" x14ac:dyDescent="0.35">
      <c r="A218" s="118" t="s">
        <v>1202</v>
      </c>
      <c r="B218" s="118" t="s">
        <v>968</v>
      </c>
      <c r="C218" s="118" t="s">
        <v>969</v>
      </c>
      <c r="D218" s="118" t="s">
        <v>993</v>
      </c>
      <c r="E218" s="119" t="s">
        <v>1081</v>
      </c>
    </row>
    <row r="219" spans="1:5" x14ac:dyDescent="0.35">
      <c r="A219" s="142" t="s">
        <v>1203</v>
      </c>
      <c r="B219" s="142" t="s">
        <v>968</v>
      </c>
      <c r="C219" s="142" t="s">
        <v>969</v>
      </c>
      <c r="D219" s="142" t="s">
        <v>1174</v>
      </c>
      <c r="E219" s="143" t="s">
        <v>1398</v>
      </c>
    </row>
    <row r="220" spans="1:5" x14ac:dyDescent="0.35">
      <c r="A220" s="142" t="s">
        <v>1204</v>
      </c>
      <c r="B220" s="142" t="s">
        <v>968</v>
      </c>
      <c r="C220" s="142" t="s">
        <v>969</v>
      </c>
      <c r="D220" s="142" t="s">
        <v>986</v>
      </c>
      <c r="E220" s="143" t="s">
        <v>1025</v>
      </c>
    </row>
    <row r="221" spans="1:5" x14ac:dyDescent="0.35">
      <c r="A221" s="118" t="s">
        <v>1205</v>
      </c>
      <c r="B221" s="118" t="s">
        <v>968</v>
      </c>
      <c r="C221" s="118" t="s">
        <v>969</v>
      </c>
      <c r="D221" s="118" t="s">
        <v>993</v>
      </c>
      <c r="E221" s="119" t="s">
        <v>1206</v>
      </c>
    </row>
    <row r="222" spans="1:5" x14ac:dyDescent="0.35">
      <c r="A222" s="118" t="s">
        <v>1207</v>
      </c>
      <c r="B222" s="118" t="s">
        <v>968</v>
      </c>
      <c r="C222" s="118" t="s">
        <v>969</v>
      </c>
      <c r="D222" s="118" t="s">
        <v>1040</v>
      </c>
      <c r="E222" s="119" t="s">
        <v>1356</v>
      </c>
    </row>
    <row r="223" spans="1:5" x14ac:dyDescent="0.35">
      <c r="A223" s="118" t="s">
        <v>1208</v>
      </c>
      <c r="B223" s="118" t="s">
        <v>968</v>
      </c>
      <c r="C223" s="118" t="s">
        <v>969</v>
      </c>
      <c r="D223" s="118" t="s">
        <v>1040</v>
      </c>
      <c r="E223" s="119" t="s">
        <v>1056</v>
      </c>
    </row>
    <row r="224" spans="1:5" x14ac:dyDescent="0.35">
      <c r="A224" s="118" t="s">
        <v>1209</v>
      </c>
      <c r="B224" s="118" t="s">
        <v>968</v>
      </c>
      <c r="C224" s="118" t="s">
        <v>969</v>
      </c>
      <c r="D224" s="118" t="s">
        <v>993</v>
      </c>
      <c r="E224" s="119" t="s">
        <v>1056</v>
      </c>
    </row>
    <row r="225" spans="1:5" x14ac:dyDescent="0.35">
      <c r="A225" s="118" t="s">
        <v>1210</v>
      </c>
      <c r="B225" s="118" t="s">
        <v>968</v>
      </c>
      <c r="C225" s="118" t="s">
        <v>969</v>
      </c>
      <c r="D225" s="118" t="s">
        <v>993</v>
      </c>
      <c r="E225" s="119" t="s">
        <v>1211</v>
      </c>
    </row>
    <row r="226" spans="1:5" x14ac:dyDescent="0.35">
      <c r="A226" s="142" t="s">
        <v>1212</v>
      </c>
      <c r="B226" s="142" t="s">
        <v>968</v>
      </c>
      <c r="C226" s="142" t="s">
        <v>969</v>
      </c>
      <c r="D226" s="142" t="s">
        <v>993</v>
      </c>
      <c r="E226" s="143" t="s">
        <v>1522</v>
      </c>
    </row>
    <row r="227" spans="1:5" x14ac:dyDescent="0.35">
      <c r="A227" s="118" t="s">
        <v>1484</v>
      </c>
      <c r="B227" s="118" t="s">
        <v>968</v>
      </c>
      <c r="C227" s="118" t="s">
        <v>969</v>
      </c>
      <c r="D227" s="118" t="s">
        <v>993</v>
      </c>
      <c r="E227" s="119" t="s">
        <v>1213</v>
      </c>
    </row>
    <row r="228" spans="1:5" x14ac:dyDescent="0.35">
      <c r="A228" s="118" t="s">
        <v>1214</v>
      </c>
      <c r="B228" s="118" t="s">
        <v>968</v>
      </c>
      <c r="C228" s="118" t="s">
        <v>969</v>
      </c>
      <c r="D228" s="118" t="s">
        <v>993</v>
      </c>
      <c r="E228" s="119" t="s">
        <v>1356</v>
      </c>
    </row>
    <row r="229" spans="1:5" x14ac:dyDescent="0.35">
      <c r="A229" s="118" t="s">
        <v>1215</v>
      </c>
      <c r="B229" s="118" t="s">
        <v>968</v>
      </c>
      <c r="C229" s="118" t="s">
        <v>969</v>
      </c>
      <c r="D229" s="118" t="s">
        <v>993</v>
      </c>
      <c r="E229" s="119" t="s">
        <v>1206</v>
      </c>
    </row>
    <row r="230" spans="1:5" x14ac:dyDescent="0.35">
      <c r="A230" s="118" t="s">
        <v>1216</v>
      </c>
      <c r="B230" s="118" t="s">
        <v>968</v>
      </c>
      <c r="C230" s="118" t="s">
        <v>969</v>
      </c>
      <c r="D230" s="118" t="s">
        <v>986</v>
      </c>
      <c r="E230" s="119" t="s">
        <v>1420</v>
      </c>
    </row>
    <row r="231" spans="1:5" x14ac:dyDescent="0.35">
      <c r="A231" s="142" t="s">
        <v>1217</v>
      </c>
      <c r="B231" s="142" t="s">
        <v>968</v>
      </c>
      <c r="C231" s="142" t="s">
        <v>969</v>
      </c>
      <c r="D231" s="142" t="s">
        <v>993</v>
      </c>
      <c r="E231" s="143" t="s">
        <v>1523</v>
      </c>
    </row>
    <row r="232" spans="1:5" x14ac:dyDescent="0.35">
      <c r="A232" s="118" t="s">
        <v>1218</v>
      </c>
      <c r="B232" s="118" t="s">
        <v>968</v>
      </c>
      <c r="C232" s="118" t="s">
        <v>969</v>
      </c>
      <c r="D232" s="118" t="s">
        <v>993</v>
      </c>
      <c r="E232" s="119" t="s">
        <v>1219</v>
      </c>
    </row>
    <row r="233" spans="1:5" x14ac:dyDescent="0.35">
      <c r="A233" s="142" t="s">
        <v>1220</v>
      </c>
      <c r="B233" s="142" t="s">
        <v>968</v>
      </c>
      <c r="C233" s="142" t="s">
        <v>969</v>
      </c>
      <c r="D233" s="142" t="s">
        <v>986</v>
      </c>
      <c r="E233" s="143" t="s">
        <v>1008</v>
      </c>
    </row>
    <row r="234" spans="1:5" x14ac:dyDescent="0.35">
      <c r="A234" s="118" t="s">
        <v>1221</v>
      </c>
      <c r="B234" s="118" t="s">
        <v>968</v>
      </c>
      <c r="C234" s="118" t="s">
        <v>969</v>
      </c>
      <c r="D234" s="118" t="s">
        <v>993</v>
      </c>
      <c r="E234" s="119" t="s">
        <v>1356</v>
      </c>
    </row>
    <row r="235" spans="1:5" x14ac:dyDescent="0.35">
      <c r="A235" s="118" t="s">
        <v>1222</v>
      </c>
      <c r="B235" s="118" t="s">
        <v>968</v>
      </c>
      <c r="C235" s="118" t="s">
        <v>969</v>
      </c>
      <c r="D235" s="118" t="s">
        <v>986</v>
      </c>
      <c r="E235" s="119" t="s">
        <v>1420</v>
      </c>
    </row>
    <row r="236" spans="1:5" x14ac:dyDescent="0.35">
      <c r="A236" s="118" t="s">
        <v>1223</v>
      </c>
      <c r="B236" s="118" t="s">
        <v>968</v>
      </c>
      <c r="C236" s="118" t="s">
        <v>969</v>
      </c>
      <c r="D236" s="118" t="s">
        <v>1040</v>
      </c>
      <c r="E236" s="119" t="s">
        <v>1032</v>
      </c>
    </row>
    <row r="237" spans="1:5" x14ac:dyDescent="0.35">
      <c r="A237" s="142" t="s">
        <v>1224</v>
      </c>
      <c r="B237" s="142" t="s">
        <v>968</v>
      </c>
      <c r="C237" s="142" t="s">
        <v>969</v>
      </c>
      <c r="D237" s="142" t="s">
        <v>1000</v>
      </c>
      <c r="E237" s="143" t="s">
        <v>1008</v>
      </c>
    </row>
    <row r="238" spans="1:5" x14ac:dyDescent="0.35">
      <c r="A238" s="118" t="s">
        <v>1225</v>
      </c>
      <c r="B238" s="118" t="s">
        <v>968</v>
      </c>
      <c r="C238" s="118" t="s">
        <v>969</v>
      </c>
      <c r="D238" s="118" t="s">
        <v>993</v>
      </c>
      <c r="E238" s="119" t="s">
        <v>1206</v>
      </c>
    </row>
    <row r="239" spans="1:5" x14ac:dyDescent="0.35">
      <c r="A239" s="142" t="s">
        <v>1226</v>
      </c>
      <c r="B239" s="142" t="s">
        <v>968</v>
      </c>
      <c r="C239" s="142" t="s">
        <v>969</v>
      </c>
      <c r="D239" s="142" t="s">
        <v>1227</v>
      </c>
      <c r="E239" s="143" t="s">
        <v>1008</v>
      </c>
    </row>
    <row r="240" spans="1:5" x14ac:dyDescent="0.35">
      <c r="A240" s="118" t="s">
        <v>1228</v>
      </c>
      <c r="B240" s="118" t="s">
        <v>968</v>
      </c>
      <c r="C240" s="118" t="s">
        <v>969</v>
      </c>
      <c r="D240" s="118" t="s">
        <v>993</v>
      </c>
      <c r="E240" s="119" t="s">
        <v>1023</v>
      </c>
    </row>
    <row r="241" spans="1:5" x14ac:dyDescent="0.35">
      <c r="A241" s="118" t="s">
        <v>1229</v>
      </c>
      <c r="B241" s="118" t="s">
        <v>968</v>
      </c>
      <c r="C241" s="118" t="s">
        <v>969</v>
      </c>
      <c r="D241" s="118" t="s">
        <v>993</v>
      </c>
      <c r="E241" s="119" t="s">
        <v>1023</v>
      </c>
    </row>
    <row r="242" spans="1:5" x14ac:dyDescent="0.35">
      <c r="A242" s="118" t="s">
        <v>1230</v>
      </c>
      <c r="B242" s="118" t="s">
        <v>968</v>
      </c>
      <c r="C242" s="118" t="s">
        <v>969</v>
      </c>
      <c r="D242" s="118" t="s">
        <v>993</v>
      </c>
      <c r="E242" s="119" t="s">
        <v>1023</v>
      </c>
    </row>
    <row r="243" spans="1:5" x14ac:dyDescent="0.35">
      <c r="A243" s="142" t="s">
        <v>1483</v>
      </c>
      <c r="B243" s="142" t="s">
        <v>968</v>
      </c>
      <c r="C243" s="142" t="s">
        <v>969</v>
      </c>
      <c r="D243" s="142" t="s">
        <v>1174</v>
      </c>
      <c r="E243" s="143" t="s">
        <v>973</v>
      </c>
    </row>
    <row r="244" spans="1:5" x14ac:dyDescent="0.35">
      <c r="A244" s="118" t="s">
        <v>1231</v>
      </c>
      <c r="B244" s="118" t="s">
        <v>968</v>
      </c>
      <c r="C244" s="118" t="s">
        <v>969</v>
      </c>
      <c r="D244" s="118" t="s">
        <v>1040</v>
      </c>
      <c r="E244" s="119" t="s">
        <v>1023</v>
      </c>
    </row>
    <row r="245" spans="1:5" x14ac:dyDescent="0.35">
      <c r="A245" s="118" t="s">
        <v>1232</v>
      </c>
      <c r="B245" s="118" t="s">
        <v>968</v>
      </c>
      <c r="C245" s="118" t="s">
        <v>969</v>
      </c>
      <c r="D245" s="118" t="s">
        <v>993</v>
      </c>
      <c r="E245" s="119" t="s">
        <v>1056</v>
      </c>
    </row>
    <row r="246" spans="1:5" x14ac:dyDescent="0.35">
      <c r="A246" s="142" t="s">
        <v>1233</v>
      </c>
      <c r="B246" s="142" t="s">
        <v>968</v>
      </c>
      <c r="C246" s="142" t="s">
        <v>969</v>
      </c>
      <c r="D246" s="142" t="s">
        <v>993</v>
      </c>
      <c r="E246" s="143" t="s">
        <v>1523</v>
      </c>
    </row>
    <row r="247" spans="1:5" x14ac:dyDescent="0.35">
      <c r="A247" s="118" t="s">
        <v>1234</v>
      </c>
      <c r="B247" s="118" t="s">
        <v>968</v>
      </c>
      <c r="C247" s="118" t="s">
        <v>969</v>
      </c>
      <c r="D247" s="118" t="s">
        <v>993</v>
      </c>
      <c r="E247" s="119" t="s">
        <v>1211</v>
      </c>
    </row>
    <row r="248" spans="1:5" x14ac:dyDescent="0.35">
      <c r="A248" s="118" t="s">
        <v>1235</v>
      </c>
      <c r="B248" s="118" t="s">
        <v>968</v>
      </c>
      <c r="C248" s="118" t="s">
        <v>969</v>
      </c>
      <c r="D248" s="118" t="s">
        <v>993</v>
      </c>
      <c r="E248" s="119" t="s">
        <v>1059</v>
      </c>
    </row>
    <row r="249" spans="1:5" x14ac:dyDescent="0.35">
      <c r="A249" s="118" t="s">
        <v>1236</v>
      </c>
      <c r="B249" s="118" t="s">
        <v>968</v>
      </c>
      <c r="C249" s="118" t="s">
        <v>969</v>
      </c>
      <c r="D249" s="118" t="s">
        <v>993</v>
      </c>
      <c r="E249" s="119" t="s">
        <v>1356</v>
      </c>
    </row>
    <row r="250" spans="1:5" x14ac:dyDescent="0.35">
      <c r="A250" s="118" t="s">
        <v>1237</v>
      </c>
      <c r="B250" s="118" t="s">
        <v>968</v>
      </c>
      <c r="C250" s="118" t="s">
        <v>969</v>
      </c>
      <c r="D250" s="118" t="s">
        <v>1040</v>
      </c>
      <c r="E250" s="119" t="s">
        <v>975</v>
      </c>
    </row>
    <row r="251" spans="1:5" x14ac:dyDescent="0.35">
      <c r="A251" s="118" t="s">
        <v>1238</v>
      </c>
      <c r="B251" s="118" t="s">
        <v>968</v>
      </c>
      <c r="C251" s="118" t="s">
        <v>969</v>
      </c>
      <c r="D251" s="118" t="s">
        <v>993</v>
      </c>
      <c r="E251" s="119" t="s">
        <v>1206</v>
      </c>
    </row>
    <row r="252" spans="1:5" x14ac:dyDescent="0.35">
      <c r="A252" s="118" t="s">
        <v>1239</v>
      </c>
      <c r="B252" s="118" t="s">
        <v>968</v>
      </c>
      <c r="C252" s="118" t="s">
        <v>969</v>
      </c>
      <c r="D252" s="118" t="s">
        <v>993</v>
      </c>
      <c r="E252" s="119" t="s">
        <v>975</v>
      </c>
    </row>
    <row r="253" spans="1:5" x14ac:dyDescent="0.35">
      <c r="A253" s="118" t="s">
        <v>1240</v>
      </c>
      <c r="B253" s="118" t="s">
        <v>968</v>
      </c>
      <c r="C253" s="118" t="s">
        <v>969</v>
      </c>
      <c r="D253" s="118" t="s">
        <v>993</v>
      </c>
      <c r="E253" s="119" t="s">
        <v>975</v>
      </c>
    </row>
    <row r="254" spans="1:5" x14ac:dyDescent="0.35">
      <c r="A254" s="118" t="s">
        <v>1241</v>
      </c>
      <c r="B254" s="118" t="s">
        <v>968</v>
      </c>
      <c r="C254" s="118" t="s">
        <v>969</v>
      </c>
      <c r="D254" s="118" t="s">
        <v>993</v>
      </c>
      <c r="E254" s="119" t="s">
        <v>975</v>
      </c>
    </row>
    <row r="255" spans="1:5" x14ac:dyDescent="0.35">
      <c r="A255" s="142" t="s">
        <v>1482</v>
      </c>
      <c r="B255" s="142" t="s">
        <v>968</v>
      </c>
      <c r="C255" s="142" t="s">
        <v>969</v>
      </c>
      <c r="D255" s="142" t="s">
        <v>1227</v>
      </c>
      <c r="E255" s="143" t="s">
        <v>1037</v>
      </c>
    </row>
    <row r="256" spans="1:5" x14ac:dyDescent="0.35">
      <c r="A256" s="142" t="s">
        <v>1242</v>
      </c>
      <c r="B256" s="142" t="s">
        <v>968</v>
      </c>
      <c r="C256" s="142" t="s">
        <v>969</v>
      </c>
      <c r="D256" s="142" t="s">
        <v>1040</v>
      </c>
      <c r="E256" s="143" t="s">
        <v>1523</v>
      </c>
    </row>
    <row r="257" spans="1:5" x14ac:dyDescent="0.35">
      <c r="A257" s="118" t="s">
        <v>1243</v>
      </c>
      <c r="B257" s="118" t="s">
        <v>968</v>
      </c>
      <c r="C257" s="118" t="s">
        <v>969</v>
      </c>
      <c r="D257" s="118" t="s">
        <v>993</v>
      </c>
      <c r="E257" s="119" t="s">
        <v>1056</v>
      </c>
    </row>
    <row r="258" spans="1:5" x14ac:dyDescent="0.35">
      <c r="A258" s="118" t="s">
        <v>1244</v>
      </c>
      <c r="B258" s="118" t="s">
        <v>968</v>
      </c>
      <c r="C258" s="118" t="s">
        <v>969</v>
      </c>
      <c r="D258" s="118" t="s">
        <v>1040</v>
      </c>
      <c r="E258" s="119" t="s">
        <v>1056</v>
      </c>
    </row>
    <row r="259" spans="1:5" x14ac:dyDescent="0.35">
      <c r="A259" s="118" t="s">
        <v>1245</v>
      </c>
      <c r="B259" s="118" t="s">
        <v>968</v>
      </c>
      <c r="C259" s="118" t="s">
        <v>969</v>
      </c>
      <c r="D259" s="118" t="s">
        <v>993</v>
      </c>
      <c r="E259" s="119" t="s">
        <v>1356</v>
      </c>
    </row>
    <row r="260" spans="1:5" x14ac:dyDescent="0.35">
      <c r="A260" s="142" t="s">
        <v>27</v>
      </c>
      <c r="B260" s="142" t="s">
        <v>0</v>
      </c>
      <c r="C260" s="142" t="s">
        <v>1246</v>
      </c>
      <c r="D260" s="142" t="s">
        <v>1227</v>
      </c>
      <c r="E260" s="143" t="s">
        <v>1358</v>
      </c>
    </row>
    <row r="261" spans="1:5" x14ac:dyDescent="0.35">
      <c r="A261" s="118" t="s">
        <v>1247</v>
      </c>
      <c r="B261" s="118" t="s">
        <v>968</v>
      </c>
      <c r="C261" s="118" t="s">
        <v>969</v>
      </c>
      <c r="D261" s="118" t="s">
        <v>1248</v>
      </c>
      <c r="E261" s="119" t="s">
        <v>1420</v>
      </c>
    </row>
    <row r="262" spans="1:5" x14ac:dyDescent="0.35">
      <c r="A262" s="118" t="s">
        <v>1249</v>
      </c>
      <c r="B262" s="118" t="s">
        <v>968</v>
      </c>
      <c r="C262" s="118" t="s">
        <v>969</v>
      </c>
      <c r="D262" s="118" t="s">
        <v>970</v>
      </c>
      <c r="E262" s="119" t="s">
        <v>1250</v>
      </c>
    </row>
    <row r="263" spans="1:5" x14ac:dyDescent="0.35">
      <c r="A263" s="118" t="s">
        <v>1481</v>
      </c>
      <c r="B263" s="118" t="s">
        <v>968</v>
      </c>
      <c r="C263" s="118" t="s">
        <v>969</v>
      </c>
      <c r="D263" s="118" t="s">
        <v>1004</v>
      </c>
      <c r="E263" s="119" t="s">
        <v>1251</v>
      </c>
    </row>
    <row r="264" spans="1:5" x14ac:dyDescent="0.35">
      <c r="A264" s="118" t="s">
        <v>1480</v>
      </c>
      <c r="B264" s="118" t="s">
        <v>968</v>
      </c>
      <c r="C264" s="118" t="s">
        <v>969</v>
      </c>
      <c r="D264" s="118" t="s">
        <v>1174</v>
      </c>
      <c r="E264" s="119" t="s">
        <v>1251</v>
      </c>
    </row>
    <row r="265" spans="1:5" x14ac:dyDescent="0.35">
      <c r="A265" s="118" t="s">
        <v>1252</v>
      </c>
      <c r="B265" s="118" t="s">
        <v>968</v>
      </c>
      <c r="C265" s="118" t="s">
        <v>969</v>
      </c>
      <c r="D265" s="118" t="s">
        <v>1174</v>
      </c>
      <c r="E265" s="119" t="s">
        <v>1251</v>
      </c>
    </row>
    <row r="266" spans="1:5" x14ac:dyDescent="0.35">
      <c r="A266" s="118" t="s">
        <v>1253</v>
      </c>
      <c r="B266" s="118" t="s">
        <v>968</v>
      </c>
      <c r="C266" s="118" t="s">
        <v>969</v>
      </c>
      <c r="D266" s="118" t="s">
        <v>1174</v>
      </c>
      <c r="E266" s="119" t="s">
        <v>1251</v>
      </c>
    </row>
    <row r="267" spans="1:5" x14ac:dyDescent="0.35">
      <c r="A267" s="118" t="s">
        <v>1254</v>
      </c>
      <c r="B267" s="118" t="s">
        <v>968</v>
      </c>
      <c r="C267" s="118" t="s">
        <v>969</v>
      </c>
      <c r="D267" s="118" t="s">
        <v>1174</v>
      </c>
      <c r="E267" s="119" t="s">
        <v>1251</v>
      </c>
    </row>
    <row r="268" spans="1:5" x14ac:dyDescent="0.35">
      <c r="A268" s="142" t="s">
        <v>1479</v>
      </c>
      <c r="B268" s="142" t="s">
        <v>968</v>
      </c>
      <c r="C268" s="142" t="s">
        <v>969</v>
      </c>
      <c r="D268" s="142" t="s">
        <v>1040</v>
      </c>
      <c r="E268" s="143" t="s">
        <v>1255</v>
      </c>
    </row>
    <row r="269" spans="1:5" x14ac:dyDescent="0.35">
      <c r="A269" s="118" t="s">
        <v>1256</v>
      </c>
      <c r="B269" s="118" t="s">
        <v>968</v>
      </c>
      <c r="C269" s="118" t="s">
        <v>969</v>
      </c>
      <c r="D269" s="118" t="s">
        <v>1004</v>
      </c>
      <c r="E269" s="119" t="s">
        <v>1251</v>
      </c>
    </row>
    <row r="270" spans="1:5" x14ac:dyDescent="0.35">
      <c r="A270" s="142" t="s">
        <v>1478</v>
      </c>
      <c r="B270" s="142" t="s">
        <v>968</v>
      </c>
      <c r="C270" s="142" t="s">
        <v>969</v>
      </c>
      <c r="D270" s="142" t="s">
        <v>1174</v>
      </c>
      <c r="E270" s="143" t="s">
        <v>1255</v>
      </c>
    </row>
    <row r="271" spans="1:5" x14ac:dyDescent="0.35">
      <c r="A271" s="142" t="s">
        <v>1257</v>
      </c>
      <c r="B271" s="142" t="s">
        <v>968</v>
      </c>
      <c r="C271" s="142" t="s">
        <v>969</v>
      </c>
      <c r="D271" s="142" t="s">
        <v>1174</v>
      </c>
      <c r="E271" s="143" t="s">
        <v>1255</v>
      </c>
    </row>
    <row r="272" spans="1:5" x14ac:dyDescent="0.35">
      <c r="A272" s="142" t="s">
        <v>1258</v>
      </c>
      <c r="B272" s="142" t="s">
        <v>968</v>
      </c>
      <c r="C272" s="142" t="s">
        <v>969</v>
      </c>
      <c r="D272" s="142" t="s">
        <v>970</v>
      </c>
      <c r="E272" s="143" t="s">
        <v>1259</v>
      </c>
    </row>
    <row r="273" spans="1:5" x14ac:dyDescent="0.35">
      <c r="A273" s="142" t="s">
        <v>1260</v>
      </c>
      <c r="B273" s="142" t="s">
        <v>968</v>
      </c>
      <c r="C273" s="142" t="s">
        <v>969</v>
      </c>
      <c r="D273" s="142" t="s">
        <v>970</v>
      </c>
      <c r="E273" s="143" t="s">
        <v>1259</v>
      </c>
    </row>
    <row r="274" spans="1:5" x14ac:dyDescent="0.35">
      <c r="A274" s="142" t="s">
        <v>1261</v>
      </c>
      <c r="B274" s="142" t="s">
        <v>968</v>
      </c>
      <c r="C274" s="142" t="s">
        <v>969</v>
      </c>
      <c r="D274" s="142" t="s">
        <v>970</v>
      </c>
      <c r="E274" s="143" t="s">
        <v>1259</v>
      </c>
    </row>
    <row r="275" spans="1:5" x14ac:dyDescent="0.35">
      <c r="A275" s="142" t="s">
        <v>1262</v>
      </c>
      <c r="B275" s="142" t="s">
        <v>968</v>
      </c>
      <c r="C275" s="142" t="s">
        <v>969</v>
      </c>
      <c r="D275" s="142" t="s">
        <v>970</v>
      </c>
      <c r="E275" s="143" t="s">
        <v>1259</v>
      </c>
    </row>
    <row r="276" spans="1:5" x14ac:dyDescent="0.35">
      <c r="A276" s="142" t="s">
        <v>1263</v>
      </c>
      <c r="B276" s="142" t="s">
        <v>968</v>
      </c>
      <c r="C276" s="142" t="s">
        <v>969</v>
      </c>
      <c r="D276" s="142" t="s">
        <v>970</v>
      </c>
      <c r="E276" s="143" t="s">
        <v>1259</v>
      </c>
    </row>
    <row r="277" spans="1:5" x14ac:dyDescent="0.35">
      <c r="A277" s="142" t="s">
        <v>1264</v>
      </c>
      <c r="B277" s="142" t="s">
        <v>968</v>
      </c>
      <c r="C277" s="142" t="s">
        <v>969</v>
      </c>
      <c r="D277" s="142" t="s">
        <v>970</v>
      </c>
      <c r="E277" s="143" t="s">
        <v>1259</v>
      </c>
    </row>
    <row r="278" spans="1:5" x14ac:dyDescent="0.35">
      <c r="A278" s="142" t="s">
        <v>1477</v>
      </c>
      <c r="B278" s="142" t="s">
        <v>968</v>
      </c>
      <c r="C278" s="142" t="s">
        <v>969</v>
      </c>
      <c r="D278" s="142" t="s">
        <v>970</v>
      </c>
      <c r="E278" s="143" t="s">
        <v>1265</v>
      </c>
    </row>
    <row r="279" spans="1:5" x14ac:dyDescent="0.35">
      <c r="A279" s="142" t="s">
        <v>1266</v>
      </c>
      <c r="B279" s="142" t="s">
        <v>968</v>
      </c>
      <c r="C279" s="142" t="s">
        <v>969</v>
      </c>
      <c r="D279" s="142" t="s">
        <v>970</v>
      </c>
      <c r="E279" s="143" t="s">
        <v>1267</v>
      </c>
    </row>
    <row r="280" spans="1:5" x14ac:dyDescent="0.35">
      <c r="A280" s="142" t="s">
        <v>1268</v>
      </c>
      <c r="B280" s="142" t="s">
        <v>968</v>
      </c>
      <c r="C280" s="142" t="s">
        <v>969</v>
      </c>
      <c r="D280" s="142" t="s">
        <v>970</v>
      </c>
      <c r="E280" s="143" t="s">
        <v>1265</v>
      </c>
    </row>
    <row r="281" spans="1:5" x14ac:dyDescent="0.35">
      <c r="A281" s="142" t="s">
        <v>1476</v>
      </c>
      <c r="B281" s="142" t="s">
        <v>968</v>
      </c>
      <c r="C281" s="142" t="s">
        <v>969</v>
      </c>
      <c r="D281" s="142" t="s">
        <v>970</v>
      </c>
      <c r="E281" s="143" t="s">
        <v>1422</v>
      </c>
    </row>
    <row r="282" spans="1:5" x14ac:dyDescent="0.35">
      <c r="A282" s="142" t="s">
        <v>1269</v>
      </c>
      <c r="B282" s="142" t="s">
        <v>968</v>
      </c>
      <c r="C282" s="142" t="s">
        <v>969</v>
      </c>
      <c r="D282" s="142" t="s">
        <v>970</v>
      </c>
      <c r="E282" s="143" t="s">
        <v>1270</v>
      </c>
    </row>
    <row r="283" spans="1:5" x14ac:dyDescent="0.35">
      <c r="A283" s="142" t="s">
        <v>1271</v>
      </c>
      <c r="B283" s="142" t="s">
        <v>968</v>
      </c>
      <c r="C283" s="142" t="s">
        <v>969</v>
      </c>
      <c r="D283" s="142" t="s">
        <v>970</v>
      </c>
      <c r="E283" s="143" t="s">
        <v>1270</v>
      </c>
    </row>
    <row r="284" spans="1:5" x14ac:dyDescent="0.35">
      <c r="A284" s="142" t="s">
        <v>1272</v>
      </c>
      <c r="B284" s="142" t="s">
        <v>968</v>
      </c>
      <c r="C284" s="142" t="s">
        <v>969</v>
      </c>
      <c r="D284" s="142" t="s">
        <v>970</v>
      </c>
      <c r="E284" s="143" t="s">
        <v>1259</v>
      </c>
    </row>
    <row r="285" spans="1:5" x14ac:dyDescent="0.35">
      <c r="A285" s="142" t="s">
        <v>1273</v>
      </c>
      <c r="B285" s="142" t="s">
        <v>968</v>
      </c>
      <c r="C285" s="142" t="s">
        <v>969</v>
      </c>
      <c r="D285" s="142" t="s">
        <v>970</v>
      </c>
      <c r="E285" s="143" t="s">
        <v>1259</v>
      </c>
    </row>
    <row r="286" spans="1:5" x14ac:dyDescent="0.35">
      <c r="A286" s="142" t="s">
        <v>1274</v>
      </c>
      <c r="B286" s="142" t="s">
        <v>968</v>
      </c>
      <c r="C286" s="142" t="s">
        <v>969</v>
      </c>
      <c r="D286" s="142" t="s">
        <v>970</v>
      </c>
      <c r="E286" s="143" t="s">
        <v>1270</v>
      </c>
    </row>
    <row r="287" spans="1:5" x14ac:dyDescent="0.35">
      <c r="A287" s="142" t="s">
        <v>1275</v>
      </c>
      <c r="B287" s="142" t="s">
        <v>968</v>
      </c>
      <c r="C287" s="142" t="s">
        <v>969</v>
      </c>
      <c r="D287" s="142" t="s">
        <v>970</v>
      </c>
      <c r="E287" s="143" t="s">
        <v>1259</v>
      </c>
    </row>
    <row r="288" spans="1:5" x14ac:dyDescent="0.35">
      <c r="A288" s="142" t="s">
        <v>1276</v>
      </c>
      <c r="B288" s="142" t="s">
        <v>968</v>
      </c>
      <c r="C288" s="142" t="s">
        <v>969</v>
      </c>
      <c r="D288" s="142" t="s">
        <v>970</v>
      </c>
      <c r="E288" s="143" t="s">
        <v>1270</v>
      </c>
    </row>
    <row r="289" spans="1:5" x14ac:dyDescent="0.35">
      <c r="A289" s="142" t="s">
        <v>1277</v>
      </c>
      <c r="B289" s="142" t="s">
        <v>968</v>
      </c>
      <c r="C289" s="142" t="s">
        <v>969</v>
      </c>
      <c r="D289" s="142" t="s">
        <v>970</v>
      </c>
      <c r="E289" s="143" t="s">
        <v>1267</v>
      </c>
    </row>
    <row r="290" spans="1:5" x14ac:dyDescent="0.35">
      <c r="A290" s="142" t="s">
        <v>1278</v>
      </c>
      <c r="B290" s="142" t="s">
        <v>968</v>
      </c>
      <c r="C290" s="142" t="s">
        <v>969</v>
      </c>
      <c r="D290" s="142" t="s">
        <v>970</v>
      </c>
      <c r="E290" s="143" t="s">
        <v>1259</v>
      </c>
    </row>
    <row r="291" spans="1:5" x14ac:dyDescent="0.35">
      <c r="A291" s="142" t="s">
        <v>1279</v>
      </c>
      <c r="B291" s="142" t="s">
        <v>968</v>
      </c>
      <c r="C291" s="142" t="s">
        <v>969</v>
      </c>
      <c r="D291" s="142" t="s">
        <v>970</v>
      </c>
      <c r="E291" s="143" t="s">
        <v>1259</v>
      </c>
    </row>
    <row r="292" spans="1:5" x14ac:dyDescent="0.35">
      <c r="A292" s="142" t="s">
        <v>1280</v>
      </c>
      <c r="B292" s="142" t="s">
        <v>968</v>
      </c>
      <c r="C292" s="142" t="s">
        <v>969</v>
      </c>
      <c r="D292" s="142" t="s">
        <v>970</v>
      </c>
      <c r="E292" s="143" t="s">
        <v>1259</v>
      </c>
    </row>
    <row r="293" spans="1:5" x14ac:dyDescent="0.35">
      <c r="A293" s="142" t="s">
        <v>1281</v>
      </c>
      <c r="B293" s="142" t="s">
        <v>968</v>
      </c>
      <c r="C293" s="142" t="s">
        <v>969</v>
      </c>
      <c r="D293" s="142" t="s">
        <v>970</v>
      </c>
      <c r="E293" s="143" t="s">
        <v>1267</v>
      </c>
    </row>
    <row r="294" spans="1:5" x14ac:dyDescent="0.35">
      <c r="A294" s="142" t="s">
        <v>1282</v>
      </c>
      <c r="B294" s="142" t="s">
        <v>968</v>
      </c>
      <c r="C294" s="142" t="s">
        <v>969</v>
      </c>
      <c r="D294" s="142" t="s">
        <v>970</v>
      </c>
      <c r="E294" s="143" t="s">
        <v>1270</v>
      </c>
    </row>
    <row r="295" spans="1:5" x14ac:dyDescent="0.35">
      <c r="A295" s="142" t="s">
        <v>1283</v>
      </c>
      <c r="B295" s="142" t="s">
        <v>968</v>
      </c>
      <c r="C295" s="142" t="s">
        <v>969</v>
      </c>
      <c r="D295" s="142" t="s">
        <v>970</v>
      </c>
      <c r="E295" s="143" t="s">
        <v>1270</v>
      </c>
    </row>
    <row r="296" spans="1:5" x14ac:dyDescent="0.35">
      <c r="A296" s="142" t="s">
        <v>1284</v>
      </c>
      <c r="B296" s="142" t="s">
        <v>968</v>
      </c>
      <c r="C296" s="142" t="s">
        <v>969</v>
      </c>
      <c r="D296" s="142" t="s">
        <v>970</v>
      </c>
      <c r="E296" s="143" t="s">
        <v>1270</v>
      </c>
    </row>
    <row r="297" spans="1:5" x14ac:dyDescent="0.35">
      <c r="A297" s="142" t="s">
        <v>1285</v>
      </c>
      <c r="B297" s="142" t="s">
        <v>968</v>
      </c>
      <c r="C297" s="142" t="s">
        <v>969</v>
      </c>
      <c r="D297" s="142" t="s">
        <v>970</v>
      </c>
      <c r="E297" s="143" t="s">
        <v>1270</v>
      </c>
    </row>
    <row r="298" spans="1:5" x14ac:dyDescent="0.35">
      <c r="A298" s="142" t="s">
        <v>1286</v>
      </c>
      <c r="B298" s="142" t="s">
        <v>968</v>
      </c>
      <c r="C298" s="142" t="s">
        <v>969</v>
      </c>
      <c r="D298" s="142" t="s">
        <v>970</v>
      </c>
      <c r="E298" s="143" t="s">
        <v>1267</v>
      </c>
    </row>
    <row r="299" spans="1:5" x14ac:dyDescent="0.35">
      <c r="A299" s="142" t="s">
        <v>1287</v>
      </c>
      <c r="B299" s="142" t="s">
        <v>968</v>
      </c>
      <c r="C299" s="142" t="s">
        <v>969</v>
      </c>
      <c r="D299" s="142" t="s">
        <v>970</v>
      </c>
      <c r="E299" s="143" t="s">
        <v>1270</v>
      </c>
    </row>
    <row r="300" spans="1:5" x14ac:dyDescent="0.35">
      <c r="A300" s="142" t="s">
        <v>1288</v>
      </c>
      <c r="B300" s="142" t="s">
        <v>968</v>
      </c>
      <c r="C300" s="142" t="s">
        <v>969</v>
      </c>
      <c r="D300" s="142" t="s">
        <v>970</v>
      </c>
      <c r="E300" s="143" t="s">
        <v>1267</v>
      </c>
    </row>
    <row r="301" spans="1:5" x14ac:dyDescent="0.35">
      <c r="A301" s="142" t="s">
        <v>1289</v>
      </c>
      <c r="B301" s="142" t="s">
        <v>968</v>
      </c>
      <c r="C301" s="142" t="s">
        <v>969</v>
      </c>
      <c r="D301" s="142" t="s">
        <v>970</v>
      </c>
      <c r="E301" s="143" t="s">
        <v>1267</v>
      </c>
    </row>
    <row r="302" spans="1:5" x14ac:dyDescent="0.35">
      <c r="A302" s="142" t="s">
        <v>1290</v>
      </c>
      <c r="B302" s="142" t="s">
        <v>968</v>
      </c>
      <c r="C302" s="142" t="s">
        <v>969</v>
      </c>
      <c r="D302" s="142" t="s">
        <v>970</v>
      </c>
      <c r="E302" s="143" t="s">
        <v>1267</v>
      </c>
    </row>
    <row r="303" spans="1:5" x14ac:dyDescent="0.35">
      <c r="A303" s="118" t="s">
        <v>1475</v>
      </c>
      <c r="B303" s="118" t="s">
        <v>968</v>
      </c>
      <c r="C303" s="118" t="s">
        <v>969</v>
      </c>
      <c r="D303" s="118" t="s">
        <v>1248</v>
      </c>
      <c r="E303" s="119" t="s">
        <v>1444</v>
      </c>
    </row>
    <row r="304" spans="1:5" x14ac:dyDescent="0.35">
      <c r="A304" s="118" t="s">
        <v>1291</v>
      </c>
      <c r="B304" s="118" t="s">
        <v>968</v>
      </c>
      <c r="C304" s="118" t="s">
        <v>969</v>
      </c>
      <c r="D304" s="118" t="s">
        <v>1248</v>
      </c>
      <c r="E304" s="119" t="s">
        <v>1420</v>
      </c>
    </row>
    <row r="305" spans="1:5" x14ac:dyDescent="0.35">
      <c r="A305" s="118" t="s">
        <v>1474</v>
      </c>
      <c r="B305" s="118" t="s">
        <v>968</v>
      </c>
      <c r="C305" s="118" t="s">
        <v>969</v>
      </c>
      <c r="D305" s="118" t="s">
        <v>1248</v>
      </c>
      <c r="E305" s="119" t="s">
        <v>1976</v>
      </c>
    </row>
    <row r="306" spans="1:5" x14ac:dyDescent="0.35">
      <c r="A306" s="118" t="s">
        <v>1473</v>
      </c>
      <c r="B306" s="118" t="s">
        <v>968</v>
      </c>
      <c r="C306" s="118" t="s">
        <v>969</v>
      </c>
      <c r="D306" s="118" t="s">
        <v>1248</v>
      </c>
      <c r="E306" s="119" t="s">
        <v>1535</v>
      </c>
    </row>
    <row r="307" spans="1:5" x14ac:dyDescent="0.35">
      <c r="A307" s="118" t="s">
        <v>1472</v>
      </c>
      <c r="B307" s="118" t="s">
        <v>968</v>
      </c>
      <c r="C307" s="118" t="s">
        <v>969</v>
      </c>
      <c r="D307" s="118" t="s">
        <v>1248</v>
      </c>
      <c r="E307" s="119" t="s">
        <v>1535</v>
      </c>
    </row>
    <row r="308" spans="1:5" x14ac:dyDescent="0.35">
      <c r="A308" s="118" t="s">
        <v>1471</v>
      </c>
      <c r="B308" s="118" t="s">
        <v>968</v>
      </c>
      <c r="C308" s="118" t="s">
        <v>969</v>
      </c>
      <c r="D308" s="118" t="s">
        <v>1248</v>
      </c>
      <c r="E308" s="119" t="s">
        <v>1535</v>
      </c>
    </row>
    <row r="309" spans="1:5" x14ac:dyDescent="0.35">
      <c r="A309" s="118" t="s">
        <v>1292</v>
      </c>
      <c r="B309" s="118" t="s">
        <v>968</v>
      </c>
      <c r="C309" s="118" t="s">
        <v>969</v>
      </c>
      <c r="D309" s="118" t="s">
        <v>1248</v>
      </c>
      <c r="E309" s="119" t="s">
        <v>1524</v>
      </c>
    </row>
    <row r="310" spans="1:5" x14ac:dyDescent="0.35">
      <c r="A310" s="118" t="s">
        <v>1470</v>
      </c>
      <c r="B310" s="118" t="s">
        <v>968</v>
      </c>
      <c r="C310" s="118" t="s">
        <v>969</v>
      </c>
      <c r="D310" s="118" t="s">
        <v>1248</v>
      </c>
      <c r="E310" s="119" t="s">
        <v>1535</v>
      </c>
    </row>
    <row r="311" spans="1:5" x14ac:dyDescent="0.35">
      <c r="A311" s="118" t="s">
        <v>1293</v>
      </c>
      <c r="B311" s="118" t="s">
        <v>968</v>
      </c>
      <c r="C311" s="118" t="s">
        <v>969</v>
      </c>
      <c r="D311" s="118" t="s">
        <v>1248</v>
      </c>
      <c r="E311" s="119" t="s">
        <v>1306</v>
      </c>
    </row>
    <row r="312" spans="1:5" x14ac:dyDescent="0.35">
      <c r="A312" s="118" t="s">
        <v>1469</v>
      </c>
      <c r="B312" s="118" t="s">
        <v>968</v>
      </c>
      <c r="C312" s="118" t="s">
        <v>969</v>
      </c>
      <c r="D312" s="118" t="s">
        <v>1248</v>
      </c>
      <c r="E312" s="119" t="s">
        <v>1520</v>
      </c>
    </row>
    <row r="313" spans="1:5" x14ac:dyDescent="0.35">
      <c r="A313" s="142" t="s">
        <v>1294</v>
      </c>
      <c r="B313" s="142" t="s">
        <v>968</v>
      </c>
      <c r="C313" s="142" t="s">
        <v>969</v>
      </c>
      <c r="D313" s="142" t="s">
        <v>993</v>
      </c>
      <c r="E313" s="143" t="s">
        <v>1520</v>
      </c>
    </row>
    <row r="314" spans="1:5" x14ac:dyDescent="0.35">
      <c r="A314" s="118" t="s">
        <v>1295</v>
      </c>
      <c r="B314" s="118" t="s">
        <v>968</v>
      </c>
      <c r="C314" s="118" t="s">
        <v>969</v>
      </c>
      <c r="D314" s="118" t="s">
        <v>1248</v>
      </c>
      <c r="E314" s="119" t="s">
        <v>1306</v>
      </c>
    </row>
    <row r="315" spans="1:5" x14ac:dyDescent="0.35">
      <c r="A315" s="142" t="s">
        <v>1468</v>
      </c>
      <c r="B315" s="142" t="s">
        <v>968</v>
      </c>
      <c r="C315" s="142" t="s">
        <v>969</v>
      </c>
      <c r="D315" s="142" t="s">
        <v>1227</v>
      </c>
      <c r="E315" s="143" t="s">
        <v>1444</v>
      </c>
    </row>
    <row r="316" spans="1:5" x14ac:dyDescent="0.35">
      <c r="A316" s="118" t="s">
        <v>1467</v>
      </c>
      <c r="B316" s="118" t="s">
        <v>968</v>
      </c>
      <c r="C316" s="118" t="s">
        <v>969</v>
      </c>
      <c r="D316" s="118" t="s">
        <v>1227</v>
      </c>
      <c r="E316" s="119" t="s">
        <v>1534</v>
      </c>
    </row>
    <row r="317" spans="1:5" x14ac:dyDescent="0.35">
      <c r="A317" s="142" t="s">
        <v>1296</v>
      </c>
      <c r="B317" s="142" t="s">
        <v>968</v>
      </c>
      <c r="C317" s="142" t="s">
        <v>969</v>
      </c>
      <c r="D317" s="142" t="s">
        <v>1227</v>
      </c>
      <c r="E317" s="143" t="s">
        <v>1349</v>
      </c>
    </row>
    <row r="318" spans="1:5" x14ac:dyDescent="0.35">
      <c r="A318" s="118" t="s">
        <v>1297</v>
      </c>
      <c r="B318" s="118" t="s">
        <v>968</v>
      </c>
      <c r="C318" s="118" t="s">
        <v>969</v>
      </c>
      <c r="D318" s="118" t="s">
        <v>970</v>
      </c>
      <c r="E318" s="119" t="s">
        <v>1533</v>
      </c>
    </row>
    <row r="319" spans="1:5" x14ac:dyDescent="0.35">
      <c r="A319" s="142" t="s">
        <v>1298</v>
      </c>
      <c r="B319" s="142" t="s">
        <v>968</v>
      </c>
      <c r="C319" s="142" t="s">
        <v>969</v>
      </c>
      <c r="D319" s="142" t="s">
        <v>1227</v>
      </c>
      <c r="E319" s="143" t="s">
        <v>1300</v>
      </c>
    </row>
    <row r="320" spans="1:5" x14ac:dyDescent="0.35">
      <c r="A320" s="142" t="s">
        <v>1299</v>
      </c>
      <c r="B320" s="142" t="s">
        <v>968</v>
      </c>
      <c r="C320" s="142" t="s">
        <v>969</v>
      </c>
      <c r="D320" s="142" t="s">
        <v>1227</v>
      </c>
      <c r="E320" s="143" t="s">
        <v>1300</v>
      </c>
    </row>
    <row r="321" spans="1:5" x14ac:dyDescent="0.35">
      <c r="A321" s="142" t="s">
        <v>1301</v>
      </c>
      <c r="B321" s="142" t="s">
        <v>968</v>
      </c>
      <c r="C321" s="142" t="s">
        <v>969</v>
      </c>
      <c r="D321" s="142" t="s">
        <v>1227</v>
      </c>
      <c r="E321" s="143" t="s">
        <v>1300</v>
      </c>
    </row>
    <row r="322" spans="1:5" x14ac:dyDescent="0.35">
      <c r="A322" s="142" t="s">
        <v>1302</v>
      </c>
      <c r="B322" s="142" t="s">
        <v>968</v>
      </c>
      <c r="C322" s="142" t="s">
        <v>969</v>
      </c>
      <c r="D322" s="142" t="s">
        <v>1227</v>
      </c>
      <c r="E322" s="143" t="s">
        <v>1300</v>
      </c>
    </row>
    <row r="323" spans="1:5" x14ac:dyDescent="0.35">
      <c r="A323" s="118" t="s">
        <v>1466</v>
      </c>
      <c r="B323" s="118" t="s">
        <v>968</v>
      </c>
      <c r="C323" s="118" t="s">
        <v>969</v>
      </c>
      <c r="D323" s="118" t="s">
        <v>1248</v>
      </c>
      <c r="E323" s="119" t="s">
        <v>1534</v>
      </c>
    </row>
    <row r="324" spans="1:5" x14ac:dyDescent="0.35">
      <c r="A324" s="142" t="s">
        <v>1465</v>
      </c>
      <c r="B324" s="142" t="s">
        <v>968</v>
      </c>
      <c r="C324" s="142" t="s">
        <v>969</v>
      </c>
      <c r="D324" s="142" t="s">
        <v>1248</v>
      </c>
      <c r="E324" s="143" t="s">
        <v>1443</v>
      </c>
    </row>
    <row r="325" spans="1:5" x14ac:dyDescent="0.35">
      <c r="A325" s="142" t="s">
        <v>1303</v>
      </c>
      <c r="B325" s="142" t="s">
        <v>968</v>
      </c>
      <c r="C325" s="142" t="s">
        <v>969</v>
      </c>
      <c r="D325" s="142" t="s">
        <v>1248</v>
      </c>
      <c r="E325" s="143" t="s">
        <v>1443</v>
      </c>
    </row>
    <row r="326" spans="1:5" x14ac:dyDescent="0.35">
      <c r="A326" s="118" t="s">
        <v>1304</v>
      </c>
      <c r="B326" s="118" t="s">
        <v>968</v>
      </c>
      <c r="C326" s="118" t="s">
        <v>969</v>
      </c>
      <c r="D326" s="118" t="s">
        <v>1248</v>
      </c>
      <c r="E326" s="119" t="s">
        <v>1306</v>
      </c>
    </row>
    <row r="327" spans="1:5" x14ac:dyDescent="0.35">
      <c r="A327" s="118" t="s">
        <v>1305</v>
      </c>
      <c r="B327" s="118" t="s">
        <v>968</v>
      </c>
      <c r="C327" s="118" t="s">
        <v>969</v>
      </c>
      <c r="D327" s="118" t="s">
        <v>1248</v>
      </c>
      <c r="E327" s="119" t="s">
        <v>1306</v>
      </c>
    </row>
    <row r="328" spans="1:5" x14ac:dyDescent="0.35">
      <c r="A328" s="118" t="s">
        <v>1307</v>
      </c>
      <c r="B328" s="118" t="s">
        <v>968</v>
      </c>
      <c r="C328" s="118" t="s">
        <v>969</v>
      </c>
      <c r="D328" s="118" t="s">
        <v>1248</v>
      </c>
      <c r="E328" s="119" t="s">
        <v>1306</v>
      </c>
    </row>
    <row r="329" spans="1:5" x14ac:dyDescent="0.35">
      <c r="A329" s="118" t="s">
        <v>1308</v>
      </c>
      <c r="B329" s="118" t="s">
        <v>968</v>
      </c>
      <c r="C329" s="118" t="s">
        <v>969</v>
      </c>
      <c r="D329" s="118" t="s">
        <v>1248</v>
      </c>
      <c r="E329" s="119" t="s">
        <v>1306</v>
      </c>
    </row>
    <row r="330" spans="1:5" x14ac:dyDescent="0.35">
      <c r="A330" s="118" t="s">
        <v>1309</v>
      </c>
      <c r="B330" s="118" t="s">
        <v>968</v>
      </c>
      <c r="C330" s="118" t="s">
        <v>969</v>
      </c>
      <c r="D330" s="118" t="s">
        <v>1248</v>
      </c>
      <c r="E330" s="119" t="s">
        <v>1306</v>
      </c>
    </row>
    <row r="331" spans="1:5" x14ac:dyDescent="0.35">
      <c r="A331" s="118" t="s">
        <v>1310</v>
      </c>
      <c r="B331" s="118" t="s">
        <v>968</v>
      </c>
      <c r="C331" s="118" t="s">
        <v>969</v>
      </c>
      <c r="D331" s="118" t="s">
        <v>1248</v>
      </c>
      <c r="E331" s="119" t="s">
        <v>1306</v>
      </c>
    </row>
    <row r="332" spans="1:5" x14ac:dyDescent="0.35">
      <c r="A332" s="118" t="s">
        <v>1311</v>
      </c>
      <c r="B332" s="118" t="s">
        <v>968</v>
      </c>
      <c r="C332" s="118" t="s">
        <v>969</v>
      </c>
      <c r="D332" s="118" t="s">
        <v>1248</v>
      </c>
      <c r="E332" s="119" t="s">
        <v>1306</v>
      </c>
    </row>
    <row r="333" spans="1:5" x14ac:dyDescent="0.35">
      <c r="A333" s="118" t="s">
        <v>1312</v>
      </c>
      <c r="B333" s="118" t="s">
        <v>968</v>
      </c>
      <c r="C333" s="118" t="s">
        <v>969</v>
      </c>
      <c r="D333" s="118" t="s">
        <v>1248</v>
      </c>
      <c r="E333" s="119" t="s">
        <v>1306</v>
      </c>
    </row>
    <row r="334" spans="1:5" x14ac:dyDescent="0.35">
      <c r="A334" s="118" t="s">
        <v>1313</v>
      </c>
      <c r="B334" s="118" t="s">
        <v>968</v>
      </c>
      <c r="C334" s="118" t="s">
        <v>969</v>
      </c>
      <c r="D334" s="118" t="s">
        <v>1227</v>
      </c>
      <c r="E334" s="119" t="s">
        <v>1422</v>
      </c>
    </row>
    <row r="335" spans="1:5" x14ac:dyDescent="0.35">
      <c r="A335" s="142" t="s">
        <v>1314</v>
      </c>
      <c r="B335" s="142" t="s">
        <v>968</v>
      </c>
      <c r="C335" s="142" t="s">
        <v>969</v>
      </c>
      <c r="D335" s="142" t="s">
        <v>1227</v>
      </c>
      <c r="E335" s="143" t="s">
        <v>1349</v>
      </c>
    </row>
    <row r="336" spans="1:5" x14ac:dyDescent="0.35">
      <c r="A336" s="118" t="s">
        <v>1315</v>
      </c>
      <c r="B336" s="118" t="s">
        <v>968</v>
      </c>
      <c r="C336" s="118" t="s">
        <v>969</v>
      </c>
      <c r="D336" s="118" t="s">
        <v>1316</v>
      </c>
      <c r="E336" s="119" t="s">
        <v>1317</v>
      </c>
    </row>
    <row r="337" spans="1:5" x14ac:dyDescent="0.35">
      <c r="A337" s="118" t="s">
        <v>1318</v>
      </c>
      <c r="B337" s="118" t="s">
        <v>968</v>
      </c>
      <c r="C337" s="118" t="s">
        <v>969</v>
      </c>
      <c r="D337" s="118" t="s">
        <v>1316</v>
      </c>
      <c r="E337" s="119" t="s">
        <v>1317</v>
      </c>
    </row>
    <row r="338" spans="1:5" x14ac:dyDescent="0.35">
      <c r="A338" s="118" t="s">
        <v>1319</v>
      </c>
      <c r="B338" s="118" t="s">
        <v>968</v>
      </c>
      <c r="C338" s="118" t="s">
        <v>969</v>
      </c>
      <c r="D338" s="118" t="s">
        <v>1316</v>
      </c>
      <c r="E338" s="119" t="s">
        <v>1317</v>
      </c>
    </row>
    <row r="339" spans="1:5" x14ac:dyDescent="0.35">
      <c r="A339" s="118" t="s">
        <v>1320</v>
      </c>
      <c r="B339" s="118" t="s">
        <v>968</v>
      </c>
      <c r="C339" s="118" t="s">
        <v>969</v>
      </c>
      <c r="D339" s="118" t="s">
        <v>1316</v>
      </c>
      <c r="E339" s="119" t="s">
        <v>1317</v>
      </c>
    </row>
    <row r="340" spans="1:5" x14ac:dyDescent="0.35">
      <c r="A340" s="142" t="s">
        <v>29</v>
      </c>
      <c r="B340" s="142" t="s">
        <v>0</v>
      </c>
      <c r="C340" s="142" t="s">
        <v>1246</v>
      </c>
      <c r="D340" s="142" t="s">
        <v>1004</v>
      </c>
      <c r="E340" s="143" t="s">
        <v>1418</v>
      </c>
    </row>
    <row r="341" spans="1:5" x14ac:dyDescent="0.35">
      <c r="A341" s="142" t="s">
        <v>31</v>
      </c>
      <c r="B341" s="142" t="s">
        <v>0</v>
      </c>
      <c r="C341" s="142" t="s">
        <v>1246</v>
      </c>
      <c r="D341" s="142" t="s">
        <v>1004</v>
      </c>
      <c r="E341" s="143" t="s">
        <v>1419</v>
      </c>
    </row>
    <row r="342" spans="1:5" x14ac:dyDescent="0.35">
      <c r="A342" s="142" t="s">
        <v>33</v>
      </c>
      <c r="B342" s="142" t="s">
        <v>0</v>
      </c>
      <c r="C342" s="142" t="s">
        <v>1246</v>
      </c>
      <c r="D342" s="142" t="s">
        <v>1004</v>
      </c>
      <c r="E342" s="143" t="s">
        <v>1017</v>
      </c>
    </row>
    <row r="343" spans="1:5" x14ac:dyDescent="0.35">
      <c r="A343" s="142" t="s">
        <v>35</v>
      </c>
      <c r="B343" s="142" t="s">
        <v>0</v>
      </c>
      <c r="C343" s="142" t="s">
        <v>1246</v>
      </c>
      <c r="D343" s="142" t="s">
        <v>1004</v>
      </c>
      <c r="E343" s="143" t="s">
        <v>1321</v>
      </c>
    </row>
    <row r="344" spans="1:5" x14ac:dyDescent="0.35">
      <c r="A344" s="142" t="s">
        <v>37</v>
      </c>
      <c r="B344" s="142" t="s">
        <v>0</v>
      </c>
      <c r="C344" s="142" t="s">
        <v>1246</v>
      </c>
      <c r="D344" s="142" t="s">
        <v>1227</v>
      </c>
      <c r="E344" s="143" t="s">
        <v>1321</v>
      </c>
    </row>
    <row r="345" spans="1:5" x14ac:dyDescent="0.35">
      <c r="A345" s="118" t="s">
        <v>39</v>
      </c>
      <c r="B345" s="118" t="s">
        <v>0</v>
      </c>
      <c r="C345" s="118" t="s">
        <v>1246</v>
      </c>
      <c r="D345" s="118" t="s">
        <v>993</v>
      </c>
      <c r="E345" s="119" t="s">
        <v>3896</v>
      </c>
    </row>
    <row r="346" spans="1:5" x14ac:dyDescent="0.35">
      <c r="A346" s="142" t="s">
        <v>41</v>
      </c>
      <c r="B346" s="142" t="s">
        <v>0</v>
      </c>
      <c r="C346" s="142" t="s">
        <v>969</v>
      </c>
      <c r="D346" s="142" t="s">
        <v>993</v>
      </c>
      <c r="E346" s="143" t="s">
        <v>1420</v>
      </c>
    </row>
    <row r="347" spans="1:5" x14ac:dyDescent="0.35">
      <c r="A347" s="118" t="s">
        <v>1322</v>
      </c>
      <c r="B347" s="118" t="s">
        <v>968</v>
      </c>
      <c r="C347" s="118" t="s">
        <v>969</v>
      </c>
      <c r="D347" s="118" t="s">
        <v>993</v>
      </c>
      <c r="E347" s="119" t="s">
        <v>1536</v>
      </c>
    </row>
    <row r="348" spans="1:5" x14ac:dyDescent="0.35">
      <c r="A348" s="118" t="s">
        <v>43</v>
      </c>
      <c r="B348" s="118" t="s">
        <v>0</v>
      </c>
      <c r="C348" s="118" t="s">
        <v>1246</v>
      </c>
      <c r="D348" s="118" t="s">
        <v>993</v>
      </c>
      <c r="E348" s="119" t="s">
        <v>1034</v>
      </c>
    </row>
    <row r="349" spans="1:5" x14ac:dyDescent="0.35">
      <c r="A349" s="118" t="s">
        <v>45</v>
      </c>
      <c r="B349" s="118" t="s">
        <v>0</v>
      </c>
      <c r="C349" s="118" t="s">
        <v>1246</v>
      </c>
      <c r="D349" s="118" t="s">
        <v>1000</v>
      </c>
      <c r="E349" s="119" t="s">
        <v>1525</v>
      </c>
    </row>
    <row r="350" spans="1:5" x14ac:dyDescent="0.35">
      <c r="A350" s="118" t="s">
        <v>47</v>
      </c>
      <c r="B350" s="118" t="s">
        <v>0</v>
      </c>
      <c r="C350" s="118" t="s">
        <v>1246</v>
      </c>
      <c r="D350" s="118" t="s">
        <v>993</v>
      </c>
      <c r="E350" s="119" t="s">
        <v>3914</v>
      </c>
    </row>
    <row r="351" spans="1:5" x14ac:dyDescent="0.35">
      <c r="A351" s="142" t="s">
        <v>49</v>
      </c>
      <c r="B351" s="142" t="s">
        <v>0</v>
      </c>
      <c r="C351" s="142" t="s">
        <v>1246</v>
      </c>
      <c r="D351" s="142" t="s">
        <v>970</v>
      </c>
      <c r="E351" s="143" t="s">
        <v>1422</v>
      </c>
    </row>
    <row r="352" spans="1:5" x14ac:dyDescent="0.35">
      <c r="A352" s="142" t="s">
        <v>51</v>
      </c>
      <c r="B352" s="142" t="s">
        <v>0</v>
      </c>
      <c r="C352" s="142" t="s">
        <v>1246</v>
      </c>
      <c r="D352" s="142" t="s">
        <v>970</v>
      </c>
      <c r="E352" s="143" t="s">
        <v>1421</v>
      </c>
    </row>
    <row r="353" spans="1:5" x14ac:dyDescent="0.35">
      <c r="A353" s="142" t="s">
        <v>52</v>
      </c>
      <c r="B353" s="142" t="s">
        <v>0</v>
      </c>
      <c r="C353" s="142" t="s">
        <v>1246</v>
      </c>
      <c r="D353" s="142" t="s">
        <v>970</v>
      </c>
      <c r="E353" s="143" t="s">
        <v>1421</v>
      </c>
    </row>
    <row r="354" spans="1:5" x14ac:dyDescent="0.35">
      <c r="A354" s="142" t="s">
        <v>54</v>
      </c>
      <c r="B354" s="142" t="s">
        <v>0</v>
      </c>
      <c r="C354" s="142" t="s">
        <v>1246</v>
      </c>
      <c r="D354" s="142" t="s">
        <v>1526</v>
      </c>
      <c r="E354" s="143" t="s">
        <v>1323</v>
      </c>
    </row>
    <row r="355" spans="1:5" x14ac:dyDescent="0.35">
      <c r="A355" s="118" t="s">
        <v>56</v>
      </c>
      <c r="B355" s="118" t="s">
        <v>0</v>
      </c>
      <c r="C355" s="118" t="s">
        <v>1246</v>
      </c>
      <c r="D355" s="118" t="s">
        <v>972</v>
      </c>
      <c r="E355" s="119" t="s">
        <v>1422</v>
      </c>
    </row>
    <row r="356" spans="1:5" x14ac:dyDescent="0.35">
      <c r="A356" s="118" t="s">
        <v>1324</v>
      </c>
      <c r="B356" s="118" t="s">
        <v>968</v>
      </c>
      <c r="C356" s="118" t="s">
        <v>969</v>
      </c>
      <c r="D356" s="118" t="s">
        <v>1248</v>
      </c>
      <c r="E356" s="119" t="s">
        <v>975</v>
      </c>
    </row>
    <row r="357" spans="1:5" x14ac:dyDescent="0.35">
      <c r="A357" s="118" t="s">
        <v>58</v>
      </c>
      <c r="B357" s="118" t="s">
        <v>0</v>
      </c>
      <c r="C357" s="118" t="s">
        <v>969</v>
      </c>
      <c r="D357" s="118" t="s">
        <v>977</v>
      </c>
      <c r="E357" s="119" t="s">
        <v>1356</v>
      </c>
    </row>
    <row r="358" spans="1:5" x14ac:dyDescent="0.35">
      <c r="A358" s="118" t="s">
        <v>60</v>
      </c>
      <c r="B358" s="118" t="s">
        <v>0</v>
      </c>
      <c r="C358" s="118" t="s">
        <v>969</v>
      </c>
      <c r="D358" s="118" t="s">
        <v>1325</v>
      </c>
      <c r="E358" s="119" t="s">
        <v>1306</v>
      </c>
    </row>
    <row r="359" spans="1:5" x14ac:dyDescent="0.35">
      <c r="A359" s="118" t="s">
        <v>62</v>
      </c>
      <c r="B359" s="118" t="s">
        <v>0</v>
      </c>
      <c r="C359" s="118" t="s">
        <v>1246</v>
      </c>
      <c r="D359" s="118" t="s">
        <v>993</v>
      </c>
      <c r="E359" s="119" t="s">
        <v>1326</v>
      </c>
    </row>
    <row r="360" spans="1:5" x14ac:dyDescent="0.35">
      <c r="A360" s="118" t="s">
        <v>64</v>
      </c>
      <c r="B360" s="118" t="s">
        <v>0</v>
      </c>
      <c r="C360" s="118" t="s">
        <v>969</v>
      </c>
      <c r="D360" s="118" t="s">
        <v>1040</v>
      </c>
      <c r="E360" s="119" t="s">
        <v>1056</v>
      </c>
    </row>
    <row r="361" spans="1:5" x14ac:dyDescent="0.35">
      <c r="A361" s="118" t="s">
        <v>66</v>
      </c>
      <c r="B361" s="118" t="s">
        <v>0</v>
      </c>
      <c r="C361" s="118" t="s">
        <v>969</v>
      </c>
      <c r="D361" s="118" t="s">
        <v>1040</v>
      </c>
      <c r="E361" s="119" t="s">
        <v>1431</v>
      </c>
    </row>
    <row r="362" spans="1:5" x14ac:dyDescent="0.35">
      <c r="A362" s="118" t="s">
        <v>68</v>
      </c>
      <c r="B362" s="118" t="s">
        <v>0</v>
      </c>
      <c r="C362" s="118" t="s">
        <v>969</v>
      </c>
      <c r="D362" s="118" t="s">
        <v>1040</v>
      </c>
      <c r="E362" s="119" t="s">
        <v>1431</v>
      </c>
    </row>
    <row r="363" spans="1:5" x14ac:dyDescent="0.35">
      <c r="A363" s="118" t="s">
        <v>70</v>
      </c>
      <c r="B363" s="118" t="s">
        <v>0</v>
      </c>
      <c r="C363" s="118" t="s">
        <v>969</v>
      </c>
      <c r="D363" s="118" t="s">
        <v>1040</v>
      </c>
      <c r="E363" s="119" t="s">
        <v>1431</v>
      </c>
    </row>
    <row r="364" spans="1:5" x14ac:dyDescent="0.35">
      <c r="A364" s="118" t="s">
        <v>72</v>
      </c>
      <c r="B364" s="118" t="s">
        <v>0</v>
      </c>
      <c r="C364" s="118" t="s">
        <v>969</v>
      </c>
      <c r="D364" s="118" t="s">
        <v>1040</v>
      </c>
      <c r="E364" s="119" t="s">
        <v>1056</v>
      </c>
    </row>
    <row r="365" spans="1:5" x14ac:dyDescent="0.35">
      <c r="A365" s="142" t="s">
        <v>74</v>
      </c>
      <c r="B365" s="142" t="s">
        <v>0</v>
      </c>
      <c r="C365" s="142" t="s">
        <v>969</v>
      </c>
      <c r="D365" s="142" t="s">
        <v>1040</v>
      </c>
      <c r="E365" s="143" t="s">
        <v>1423</v>
      </c>
    </row>
    <row r="366" spans="1:5" x14ac:dyDescent="0.35">
      <c r="A366" s="118" t="s">
        <v>76</v>
      </c>
      <c r="B366" s="118" t="s">
        <v>0</v>
      </c>
      <c r="C366" s="118" t="s">
        <v>969</v>
      </c>
      <c r="D366" s="118" t="s">
        <v>1227</v>
      </c>
      <c r="E366" s="119" t="s">
        <v>3896</v>
      </c>
    </row>
    <row r="367" spans="1:5" x14ac:dyDescent="0.35">
      <c r="A367" s="142" t="s">
        <v>78</v>
      </c>
      <c r="B367" s="142" t="s">
        <v>0</v>
      </c>
      <c r="C367" s="142" t="s">
        <v>969</v>
      </c>
      <c r="D367" s="142" t="s">
        <v>1040</v>
      </c>
      <c r="E367" s="143" t="s">
        <v>1424</v>
      </c>
    </row>
    <row r="368" spans="1:5" x14ac:dyDescent="0.35">
      <c r="A368" s="142" t="s">
        <v>80</v>
      </c>
      <c r="B368" s="142" t="s">
        <v>0</v>
      </c>
      <c r="C368" s="142" t="s">
        <v>969</v>
      </c>
      <c r="D368" s="142" t="s">
        <v>1040</v>
      </c>
      <c r="E368" s="143" t="s">
        <v>1424</v>
      </c>
    </row>
    <row r="369" spans="1:5" x14ac:dyDescent="0.35">
      <c r="A369" s="142" t="s">
        <v>82</v>
      </c>
      <c r="B369" s="142" t="s">
        <v>0</v>
      </c>
      <c r="C369" s="142" t="s">
        <v>969</v>
      </c>
      <c r="D369" s="142" t="s">
        <v>1040</v>
      </c>
      <c r="E369" s="143" t="s">
        <v>1424</v>
      </c>
    </row>
    <row r="370" spans="1:5" x14ac:dyDescent="0.35">
      <c r="A370" s="142" t="s">
        <v>84</v>
      </c>
      <c r="B370" s="142" t="s">
        <v>0</v>
      </c>
      <c r="C370" s="142" t="s">
        <v>969</v>
      </c>
      <c r="D370" s="142" t="s">
        <v>1040</v>
      </c>
      <c r="E370" s="143" t="s">
        <v>1425</v>
      </c>
    </row>
    <row r="371" spans="1:5" x14ac:dyDescent="0.35">
      <c r="A371" s="142" t="s">
        <v>86</v>
      </c>
      <c r="B371" s="142" t="s">
        <v>0</v>
      </c>
      <c r="C371" s="142" t="s">
        <v>969</v>
      </c>
      <c r="D371" s="142" t="s">
        <v>1040</v>
      </c>
      <c r="E371" s="143" t="s">
        <v>1423</v>
      </c>
    </row>
    <row r="372" spans="1:5" x14ac:dyDescent="0.35">
      <c r="A372" s="142" t="s">
        <v>87</v>
      </c>
      <c r="B372" s="142" t="s">
        <v>0</v>
      </c>
      <c r="C372" s="142" t="s">
        <v>1246</v>
      </c>
      <c r="D372" s="142" t="s">
        <v>1004</v>
      </c>
      <c r="E372" s="142" t="s">
        <v>1531</v>
      </c>
    </row>
    <row r="373" spans="1:5" x14ac:dyDescent="0.35">
      <c r="A373" s="142" t="s">
        <v>89</v>
      </c>
      <c r="B373" s="142" t="s">
        <v>0</v>
      </c>
      <c r="C373" s="142" t="s">
        <v>1246</v>
      </c>
      <c r="D373" s="142" t="s">
        <v>1004</v>
      </c>
      <c r="E373" s="143" t="s">
        <v>1512</v>
      </c>
    </row>
    <row r="374" spans="1:5" x14ac:dyDescent="0.35">
      <c r="A374" s="142" t="s">
        <v>91</v>
      </c>
      <c r="B374" s="142" t="s">
        <v>0</v>
      </c>
      <c r="C374" s="142" t="s">
        <v>1246</v>
      </c>
      <c r="D374" s="142" t="s">
        <v>1004</v>
      </c>
      <c r="E374" s="143" t="s">
        <v>1513</v>
      </c>
    </row>
    <row r="375" spans="1:5" x14ac:dyDescent="0.35">
      <c r="A375" s="118" t="s">
        <v>93</v>
      </c>
      <c r="B375" s="118" t="s">
        <v>0</v>
      </c>
      <c r="C375" s="118" t="s">
        <v>1246</v>
      </c>
      <c r="D375" s="118" t="s">
        <v>1004</v>
      </c>
      <c r="E375" s="119" t="s">
        <v>1977</v>
      </c>
    </row>
    <row r="376" spans="1:5" x14ac:dyDescent="0.35">
      <c r="A376" s="118" t="s">
        <v>95</v>
      </c>
      <c r="B376" s="118" t="s">
        <v>0</v>
      </c>
      <c r="C376" s="118" t="s">
        <v>1246</v>
      </c>
      <c r="D376" s="118" t="s">
        <v>1004</v>
      </c>
      <c r="E376" s="119" t="s">
        <v>1977</v>
      </c>
    </row>
    <row r="377" spans="1:5" x14ac:dyDescent="0.35">
      <c r="A377" s="142" t="s">
        <v>97</v>
      </c>
      <c r="B377" s="142" t="s">
        <v>0</v>
      </c>
      <c r="C377" s="142" t="s">
        <v>1246</v>
      </c>
      <c r="D377" s="142" t="s">
        <v>1004</v>
      </c>
      <c r="E377" s="143" t="s">
        <v>1426</v>
      </c>
    </row>
    <row r="378" spans="1:5" x14ac:dyDescent="0.35">
      <c r="A378" s="142" t="s">
        <v>99</v>
      </c>
      <c r="B378" s="142" t="s">
        <v>0</v>
      </c>
      <c r="C378" s="142" t="s">
        <v>1246</v>
      </c>
      <c r="D378" s="142" t="s">
        <v>1004</v>
      </c>
      <c r="E378" s="143" t="s">
        <v>1426</v>
      </c>
    </row>
    <row r="379" spans="1:5" x14ac:dyDescent="0.35">
      <c r="A379" s="142" t="s">
        <v>101</v>
      </c>
      <c r="B379" s="142" t="s">
        <v>0</v>
      </c>
      <c r="C379" s="142" t="s">
        <v>1246</v>
      </c>
      <c r="D379" s="142" t="s">
        <v>1004</v>
      </c>
      <c r="E379" s="143" t="s">
        <v>1422</v>
      </c>
    </row>
    <row r="380" spans="1:5" x14ac:dyDescent="0.35">
      <c r="A380" s="142" t="s">
        <v>103</v>
      </c>
      <c r="B380" s="142" t="s">
        <v>0</v>
      </c>
      <c r="C380" s="142" t="s">
        <v>1246</v>
      </c>
      <c r="D380" s="142" t="s">
        <v>1004</v>
      </c>
      <c r="E380" s="143" t="s">
        <v>1363</v>
      </c>
    </row>
    <row r="381" spans="1:5" x14ac:dyDescent="0.35">
      <c r="A381" s="142" t="s">
        <v>105</v>
      </c>
      <c r="B381" s="142" t="s">
        <v>0</v>
      </c>
      <c r="C381" s="142" t="s">
        <v>1246</v>
      </c>
      <c r="D381" s="142" t="s">
        <v>1004</v>
      </c>
      <c r="E381" s="143" t="s">
        <v>1363</v>
      </c>
    </row>
    <row r="382" spans="1:5" x14ac:dyDescent="0.35">
      <c r="A382" s="142" t="s">
        <v>107</v>
      </c>
      <c r="B382" s="142" t="s">
        <v>0</v>
      </c>
      <c r="C382" s="142" t="s">
        <v>1246</v>
      </c>
      <c r="D382" s="142" t="s">
        <v>1004</v>
      </c>
      <c r="E382" s="143" t="s">
        <v>1422</v>
      </c>
    </row>
    <row r="383" spans="1:5" x14ac:dyDescent="0.35">
      <c r="A383" s="142" t="s">
        <v>109</v>
      </c>
      <c r="B383" s="142" t="s">
        <v>0</v>
      </c>
      <c r="C383" s="142" t="s">
        <v>1246</v>
      </c>
      <c r="D383" s="142" t="s">
        <v>1004</v>
      </c>
      <c r="E383" s="143" t="s">
        <v>1363</v>
      </c>
    </row>
    <row r="384" spans="1:5" x14ac:dyDescent="0.35">
      <c r="A384" s="142" t="s">
        <v>111</v>
      </c>
      <c r="B384" s="142" t="s">
        <v>0</v>
      </c>
      <c r="C384" s="142" t="s">
        <v>1246</v>
      </c>
      <c r="D384" s="142" t="s">
        <v>1004</v>
      </c>
      <c r="E384" s="143" t="s">
        <v>1422</v>
      </c>
    </row>
    <row r="385" spans="1:5" x14ac:dyDescent="0.35">
      <c r="A385" s="142" t="s">
        <v>113</v>
      </c>
      <c r="B385" s="142" t="s">
        <v>0</v>
      </c>
      <c r="C385" s="142" t="s">
        <v>1246</v>
      </c>
      <c r="D385" s="142" t="s">
        <v>1004</v>
      </c>
      <c r="E385" s="143" t="s">
        <v>1358</v>
      </c>
    </row>
    <row r="386" spans="1:5" x14ac:dyDescent="0.35">
      <c r="A386" s="142" t="s">
        <v>115</v>
      </c>
      <c r="B386" s="142" t="s">
        <v>0</v>
      </c>
      <c r="C386" s="142" t="s">
        <v>1246</v>
      </c>
      <c r="D386" s="142" t="s">
        <v>1004</v>
      </c>
      <c r="E386" s="143" t="s">
        <v>1358</v>
      </c>
    </row>
    <row r="387" spans="1:5" x14ac:dyDescent="0.35">
      <c r="A387" s="142" t="s">
        <v>117</v>
      </c>
      <c r="B387" s="142" t="s">
        <v>0</v>
      </c>
      <c r="C387" s="142" t="s">
        <v>1246</v>
      </c>
      <c r="D387" s="142" t="s">
        <v>1004</v>
      </c>
      <c r="E387" s="143" t="s">
        <v>5441</v>
      </c>
    </row>
    <row r="388" spans="1:5" x14ac:dyDescent="0.35">
      <c r="A388" s="142" t="s">
        <v>119</v>
      </c>
      <c r="B388" s="142" t="s">
        <v>0</v>
      </c>
      <c r="C388" s="142" t="s">
        <v>1246</v>
      </c>
      <c r="D388" s="142" t="s">
        <v>1004</v>
      </c>
      <c r="E388" s="143" t="s">
        <v>1358</v>
      </c>
    </row>
    <row r="389" spans="1:5" x14ac:dyDescent="0.35">
      <c r="A389" s="142" t="s">
        <v>121</v>
      </c>
      <c r="B389" s="142" t="s">
        <v>0</v>
      </c>
      <c r="C389" s="142" t="s">
        <v>1246</v>
      </c>
      <c r="D389" s="142" t="s">
        <v>1004</v>
      </c>
      <c r="E389" s="143" t="s">
        <v>1358</v>
      </c>
    </row>
    <row r="390" spans="1:5" x14ac:dyDescent="0.35">
      <c r="A390" s="142" t="s">
        <v>123</v>
      </c>
      <c r="B390" s="142" t="s">
        <v>0</v>
      </c>
      <c r="C390" s="142" t="s">
        <v>1246</v>
      </c>
      <c r="D390" s="142" t="s">
        <v>1004</v>
      </c>
      <c r="E390" s="143" t="s">
        <v>1422</v>
      </c>
    </row>
    <row r="391" spans="1:5" x14ac:dyDescent="0.35">
      <c r="A391" s="142" t="s">
        <v>125</v>
      </c>
      <c r="B391" s="142" t="s">
        <v>0</v>
      </c>
      <c r="C391" s="142" t="s">
        <v>1246</v>
      </c>
      <c r="D391" s="142" t="s">
        <v>1004</v>
      </c>
      <c r="E391" s="143" t="s">
        <v>1327</v>
      </c>
    </row>
    <row r="392" spans="1:5" x14ac:dyDescent="0.35">
      <c r="A392" s="142" t="s">
        <v>127</v>
      </c>
      <c r="B392" s="142" t="s">
        <v>0</v>
      </c>
      <c r="C392" s="142" t="s">
        <v>1246</v>
      </c>
      <c r="D392" s="142" t="s">
        <v>1004</v>
      </c>
      <c r="E392" s="143" t="s">
        <v>1327</v>
      </c>
    </row>
    <row r="393" spans="1:5" x14ac:dyDescent="0.35">
      <c r="A393" s="142" t="s">
        <v>129</v>
      </c>
      <c r="B393" s="142" t="s">
        <v>0</v>
      </c>
      <c r="C393" s="142" t="s">
        <v>1246</v>
      </c>
      <c r="D393" s="142" t="s">
        <v>1004</v>
      </c>
      <c r="E393" s="143" t="s">
        <v>1327</v>
      </c>
    </row>
    <row r="394" spans="1:5" x14ac:dyDescent="0.35">
      <c r="A394" s="142" t="s">
        <v>131</v>
      </c>
      <c r="B394" s="142" t="s">
        <v>0</v>
      </c>
      <c r="C394" s="142" t="s">
        <v>1246</v>
      </c>
      <c r="D394" s="142" t="s">
        <v>1004</v>
      </c>
      <c r="E394" s="143" t="s">
        <v>1327</v>
      </c>
    </row>
    <row r="395" spans="1:5" x14ac:dyDescent="0.35">
      <c r="A395" s="142" t="s">
        <v>133</v>
      </c>
      <c r="B395" s="142" t="s">
        <v>0</v>
      </c>
      <c r="C395" s="142" t="s">
        <v>1246</v>
      </c>
      <c r="D395" s="142" t="s">
        <v>1004</v>
      </c>
      <c r="E395" s="143" t="s">
        <v>1327</v>
      </c>
    </row>
    <row r="396" spans="1:5" x14ac:dyDescent="0.35">
      <c r="A396" s="118" t="s">
        <v>135</v>
      </c>
      <c r="B396" s="118" t="s">
        <v>0</v>
      </c>
      <c r="C396" s="118" t="s">
        <v>1246</v>
      </c>
      <c r="D396" s="118" t="s">
        <v>1004</v>
      </c>
      <c r="E396" s="119" t="s">
        <v>3897</v>
      </c>
    </row>
    <row r="397" spans="1:5" x14ac:dyDescent="0.35">
      <c r="A397" s="142" t="s">
        <v>137</v>
      </c>
      <c r="B397" s="142" t="s">
        <v>0</v>
      </c>
      <c r="C397" s="142" t="s">
        <v>1246</v>
      </c>
      <c r="D397" s="142" t="s">
        <v>1004</v>
      </c>
      <c r="E397" s="143" t="s">
        <v>1327</v>
      </c>
    </row>
    <row r="398" spans="1:5" x14ac:dyDescent="0.35">
      <c r="A398" s="142" t="s">
        <v>139</v>
      </c>
      <c r="B398" s="142" t="s">
        <v>0</v>
      </c>
      <c r="C398" s="142" t="s">
        <v>1246</v>
      </c>
      <c r="D398" s="142" t="s">
        <v>1004</v>
      </c>
      <c r="E398" s="143" t="s">
        <v>1327</v>
      </c>
    </row>
    <row r="399" spans="1:5" x14ac:dyDescent="0.35">
      <c r="A399" s="142" t="s">
        <v>141</v>
      </c>
      <c r="B399" s="142" t="s">
        <v>0</v>
      </c>
      <c r="C399" s="142" t="s">
        <v>1246</v>
      </c>
      <c r="D399" s="142" t="s">
        <v>1004</v>
      </c>
      <c r="E399" s="143" t="s">
        <v>1327</v>
      </c>
    </row>
    <row r="400" spans="1:5" x14ac:dyDescent="0.35">
      <c r="A400" s="118" t="s">
        <v>143</v>
      </c>
      <c r="B400" s="118" t="s">
        <v>0</v>
      </c>
      <c r="C400" s="118" t="s">
        <v>1246</v>
      </c>
      <c r="D400" s="118" t="s">
        <v>1004</v>
      </c>
      <c r="E400" s="119" t="s">
        <v>3897</v>
      </c>
    </row>
    <row r="401" spans="1:5" x14ac:dyDescent="0.35">
      <c r="A401" s="142" t="s">
        <v>145</v>
      </c>
      <c r="B401" s="142" t="s">
        <v>0</v>
      </c>
      <c r="C401" s="142" t="s">
        <v>1246</v>
      </c>
      <c r="D401" s="142" t="s">
        <v>1004</v>
      </c>
      <c r="E401" s="143" t="s">
        <v>1327</v>
      </c>
    </row>
    <row r="402" spans="1:5" x14ac:dyDescent="0.35">
      <c r="A402" s="142" t="s">
        <v>147</v>
      </c>
      <c r="B402" s="142" t="s">
        <v>0</v>
      </c>
      <c r="C402" s="142" t="s">
        <v>1246</v>
      </c>
      <c r="D402" s="142" t="s">
        <v>1004</v>
      </c>
      <c r="E402" s="143" t="s">
        <v>1327</v>
      </c>
    </row>
    <row r="403" spans="1:5" x14ac:dyDescent="0.35">
      <c r="A403" s="142" t="s">
        <v>149</v>
      </c>
      <c r="B403" s="142" t="s">
        <v>0</v>
      </c>
      <c r="C403" s="142" t="s">
        <v>1246</v>
      </c>
      <c r="D403" s="142" t="s">
        <v>1004</v>
      </c>
      <c r="E403" s="143" t="s">
        <v>1327</v>
      </c>
    </row>
    <row r="404" spans="1:5" x14ac:dyDescent="0.35">
      <c r="A404" s="118" t="s">
        <v>151</v>
      </c>
      <c r="B404" s="118" t="s">
        <v>0</v>
      </c>
      <c r="C404" s="118" t="s">
        <v>1246</v>
      </c>
      <c r="D404" s="118" t="s">
        <v>1004</v>
      </c>
      <c r="E404" s="119" t="s">
        <v>3897</v>
      </c>
    </row>
    <row r="405" spans="1:5" x14ac:dyDescent="0.35">
      <c r="A405" s="142" t="s">
        <v>153</v>
      </c>
      <c r="B405" s="142" t="s">
        <v>0</v>
      </c>
      <c r="C405" s="142" t="s">
        <v>1246</v>
      </c>
      <c r="D405" s="142" t="s">
        <v>1004</v>
      </c>
      <c r="E405" s="143" t="s">
        <v>1327</v>
      </c>
    </row>
    <row r="406" spans="1:5" x14ac:dyDescent="0.35">
      <c r="A406" s="142" t="s">
        <v>155</v>
      </c>
      <c r="B406" s="142" t="s">
        <v>0</v>
      </c>
      <c r="C406" s="142" t="s">
        <v>1246</v>
      </c>
      <c r="D406" s="142" t="s">
        <v>1004</v>
      </c>
      <c r="E406" s="143" t="s">
        <v>1328</v>
      </c>
    </row>
    <row r="407" spans="1:5" x14ac:dyDescent="0.35">
      <c r="A407" s="142" t="s">
        <v>157</v>
      </c>
      <c r="B407" s="142" t="s">
        <v>0</v>
      </c>
      <c r="C407" s="142" t="s">
        <v>1246</v>
      </c>
      <c r="D407" s="142" t="s">
        <v>1004</v>
      </c>
      <c r="E407" s="143" t="s">
        <v>1328</v>
      </c>
    </row>
    <row r="408" spans="1:5" x14ac:dyDescent="0.35">
      <c r="A408" s="118" t="s">
        <v>159</v>
      </c>
      <c r="B408" s="118" t="s">
        <v>0</v>
      </c>
      <c r="C408" s="118" t="s">
        <v>1246</v>
      </c>
      <c r="D408" s="118" t="s">
        <v>1227</v>
      </c>
      <c r="E408" s="119" t="s">
        <v>1328</v>
      </c>
    </row>
    <row r="409" spans="1:5" x14ac:dyDescent="0.35">
      <c r="A409" s="142" t="s">
        <v>161</v>
      </c>
      <c r="B409" s="142" t="s">
        <v>0</v>
      </c>
      <c r="C409" s="142" t="s">
        <v>1246</v>
      </c>
      <c r="D409" s="142" t="s">
        <v>1004</v>
      </c>
      <c r="E409" s="143" t="s">
        <v>1328</v>
      </c>
    </row>
    <row r="410" spans="1:5" x14ac:dyDescent="0.35">
      <c r="A410" s="142" t="s">
        <v>163</v>
      </c>
      <c r="B410" s="142" t="s">
        <v>0</v>
      </c>
      <c r="C410" s="142" t="s">
        <v>1246</v>
      </c>
      <c r="D410" s="142" t="s">
        <v>1004</v>
      </c>
      <c r="E410" s="143" t="s">
        <v>1328</v>
      </c>
    </row>
    <row r="411" spans="1:5" x14ac:dyDescent="0.35">
      <c r="A411" s="142" t="s">
        <v>165</v>
      </c>
      <c r="B411" s="142" t="s">
        <v>0</v>
      </c>
      <c r="C411" s="142" t="s">
        <v>1246</v>
      </c>
      <c r="D411" s="142" t="s">
        <v>1004</v>
      </c>
      <c r="E411" s="143" t="s">
        <v>1328</v>
      </c>
    </row>
    <row r="412" spans="1:5" x14ac:dyDescent="0.35">
      <c r="A412" s="118" t="s">
        <v>167</v>
      </c>
      <c r="B412" s="118" t="s">
        <v>0</v>
      </c>
      <c r="C412" s="118" t="s">
        <v>1246</v>
      </c>
      <c r="D412" s="118" t="s">
        <v>1004</v>
      </c>
      <c r="E412" s="119" t="s">
        <v>3897</v>
      </c>
    </row>
    <row r="413" spans="1:5" x14ac:dyDescent="0.35">
      <c r="A413" s="142" t="s">
        <v>169</v>
      </c>
      <c r="B413" s="142" t="s">
        <v>0</v>
      </c>
      <c r="C413" s="142" t="s">
        <v>1246</v>
      </c>
      <c r="D413" s="142" t="s">
        <v>1004</v>
      </c>
      <c r="E413" s="143" t="s">
        <v>1328</v>
      </c>
    </row>
    <row r="414" spans="1:5" x14ac:dyDescent="0.35">
      <c r="A414" s="142" t="s">
        <v>171</v>
      </c>
      <c r="B414" s="142" t="s">
        <v>0</v>
      </c>
      <c r="C414" s="142" t="s">
        <v>1246</v>
      </c>
      <c r="D414" s="142" t="s">
        <v>1004</v>
      </c>
      <c r="E414" s="143" t="s">
        <v>1328</v>
      </c>
    </row>
    <row r="415" spans="1:5" x14ac:dyDescent="0.35">
      <c r="A415" s="142" t="s">
        <v>173</v>
      </c>
      <c r="B415" s="142" t="s">
        <v>0</v>
      </c>
      <c r="C415" s="142" t="s">
        <v>1246</v>
      </c>
      <c r="D415" s="142" t="s">
        <v>1004</v>
      </c>
      <c r="E415" s="143" t="s">
        <v>1328</v>
      </c>
    </row>
    <row r="416" spans="1:5" x14ac:dyDescent="0.35">
      <c r="A416" s="118" t="s">
        <v>175</v>
      </c>
      <c r="B416" s="118" t="s">
        <v>0</v>
      </c>
      <c r="C416" s="118" t="s">
        <v>1246</v>
      </c>
      <c r="D416" s="118" t="s">
        <v>1004</v>
      </c>
      <c r="E416" s="119" t="s">
        <v>3897</v>
      </c>
    </row>
    <row r="417" spans="1:5" x14ac:dyDescent="0.35">
      <c r="A417" s="142" t="s">
        <v>177</v>
      </c>
      <c r="B417" s="142" t="s">
        <v>0</v>
      </c>
      <c r="C417" s="142" t="s">
        <v>1246</v>
      </c>
      <c r="D417" s="142" t="s">
        <v>1004</v>
      </c>
      <c r="E417" s="142" t="s">
        <v>1422</v>
      </c>
    </row>
    <row r="418" spans="1:5" x14ac:dyDescent="0.35">
      <c r="A418" s="142" t="s">
        <v>179</v>
      </c>
      <c r="B418" s="142" t="s">
        <v>0</v>
      </c>
      <c r="C418" s="142" t="s">
        <v>1246</v>
      </c>
      <c r="D418" s="142" t="s">
        <v>1004</v>
      </c>
      <c r="E418" s="142" t="s">
        <v>1422</v>
      </c>
    </row>
    <row r="419" spans="1:5" x14ac:dyDescent="0.35">
      <c r="A419" s="142" t="s">
        <v>181</v>
      </c>
      <c r="B419" s="142" t="s">
        <v>0</v>
      </c>
      <c r="C419" s="142" t="s">
        <v>1246</v>
      </c>
      <c r="D419" s="142" t="s">
        <v>1004</v>
      </c>
      <c r="E419" s="143" t="s">
        <v>1017</v>
      </c>
    </row>
    <row r="420" spans="1:5" x14ac:dyDescent="0.35">
      <c r="A420" s="142" t="s">
        <v>183</v>
      </c>
      <c r="B420" s="142" t="s">
        <v>0</v>
      </c>
      <c r="C420" s="142" t="s">
        <v>1246</v>
      </c>
      <c r="D420" s="142" t="s">
        <v>1004</v>
      </c>
      <c r="E420" s="143" t="s">
        <v>1321</v>
      </c>
    </row>
    <row r="421" spans="1:5" x14ac:dyDescent="0.35">
      <c r="A421" s="142" t="s">
        <v>185</v>
      </c>
      <c r="B421" s="142" t="s">
        <v>0</v>
      </c>
      <c r="C421" s="142" t="s">
        <v>1246</v>
      </c>
      <c r="D421" s="142" t="s">
        <v>1004</v>
      </c>
      <c r="E421" s="143" t="s">
        <v>1017</v>
      </c>
    </row>
    <row r="422" spans="1:5" x14ac:dyDescent="0.35">
      <c r="A422" s="142" t="s">
        <v>187</v>
      </c>
      <c r="B422" s="142" t="s">
        <v>0</v>
      </c>
      <c r="C422" s="142" t="s">
        <v>1246</v>
      </c>
      <c r="D422" s="142" t="s">
        <v>1004</v>
      </c>
      <c r="E422" s="143" t="s">
        <v>1017</v>
      </c>
    </row>
    <row r="423" spans="1:5" x14ac:dyDescent="0.35">
      <c r="A423" s="142" t="s">
        <v>189</v>
      </c>
      <c r="B423" s="142" t="s">
        <v>0</v>
      </c>
      <c r="C423" s="142" t="s">
        <v>1246</v>
      </c>
      <c r="D423" s="142" t="s">
        <v>1004</v>
      </c>
      <c r="E423" s="143" t="s">
        <v>1427</v>
      </c>
    </row>
    <row r="424" spans="1:5" x14ac:dyDescent="0.35">
      <c r="A424" s="118" t="s">
        <v>191</v>
      </c>
      <c r="B424" s="118" t="s">
        <v>0</v>
      </c>
      <c r="C424" s="118" t="s">
        <v>1246</v>
      </c>
      <c r="D424" s="118" t="s">
        <v>1004</v>
      </c>
      <c r="E424" s="119" t="s">
        <v>1532</v>
      </c>
    </row>
    <row r="425" spans="1:5" x14ac:dyDescent="0.35">
      <c r="A425" s="118" t="s">
        <v>193</v>
      </c>
      <c r="B425" s="118" t="s">
        <v>0</v>
      </c>
      <c r="C425" s="118" t="s">
        <v>1246</v>
      </c>
      <c r="D425" s="118" t="s">
        <v>1004</v>
      </c>
      <c r="E425" s="119" t="s">
        <v>1532</v>
      </c>
    </row>
    <row r="426" spans="1:5" x14ac:dyDescent="0.35">
      <c r="A426" s="142" t="s">
        <v>195</v>
      </c>
      <c r="B426" s="142" t="s">
        <v>0</v>
      </c>
      <c r="C426" s="142" t="s">
        <v>1246</v>
      </c>
      <c r="D426" s="142" t="s">
        <v>1004</v>
      </c>
      <c r="E426" s="143" t="s">
        <v>1321</v>
      </c>
    </row>
    <row r="427" spans="1:5" x14ac:dyDescent="0.35">
      <c r="A427" s="142" t="s">
        <v>197</v>
      </c>
      <c r="B427" s="142" t="s">
        <v>0</v>
      </c>
      <c r="C427" s="142" t="s">
        <v>1246</v>
      </c>
      <c r="D427" s="142" t="s">
        <v>1004</v>
      </c>
      <c r="E427" s="143" t="s">
        <v>1321</v>
      </c>
    </row>
    <row r="428" spans="1:5" x14ac:dyDescent="0.35">
      <c r="A428" s="142" t="s">
        <v>199</v>
      </c>
      <c r="B428" s="142" t="s">
        <v>0</v>
      </c>
      <c r="C428" s="142" t="s">
        <v>1246</v>
      </c>
      <c r="D428" s="142" t="s">
        <v>1004</v>
      </c>
      <c r="E428" s="143" t="s">
        <v>1321</v>
      </c>
    </row>
    <row r="429" spans="1:5" x14ac:dyDescent="0.35">
      <c r="A429" s="118" t="s">
        <v>201</v>
      </c>
      <c r="B429" s="118" t="s">
        <v>0</v>
      </c>
      <c r="C429" s="118" t="s">
        <v>1246</v>
      </c>
      <c r="D429" s="118" t="s">
        <v>1004</v>
      </c>
      <c r="E429" s="119" t="s">
        <v>3897</v>
      </c>
    </row>
    <row r="430" spans="1:5" x14ac:dyDescent="0.35">
      <c r="A430" s="142" t="s">
        <v>203</v>
      </c>
      <c r="B430" s="142" t="s">
        <v>0</v>
      </c>
      <c r="C430" s="142" t="s">
        <v>1246</v>
      </c>
      <c r="D430" s="142" t="s">
        <v>1004</v>
      </c>
      <c r="E430" s="143" t="s">
        <v>1321</v>
      </c>
    </row>
    <row r="431" spans="1:5" x14ac:dyDescent="0.35">
      <c r="A431" s="142" t="s">
        <v>205</v>
      </c>
      <c r="B431" s="142" t="s">
        <v>0</v>
      </c>
      <c r="C431" s="142" t="s">
        <v>1246</v>
      </c>
      <c r="D431" s="142" t="s">
        <v>1004</v>
      </c>
      <c r="E431" s="143" t="s">
        <v>1321</v>
      </c>
    </row>
    <row r="432" spans="1:5" x14ac:dyDescent="0.35">
      <c r="A432" s="142" t="s">
        <v>207</v>
      </c>
      <c r="B432" s="142" t="s">
        <v>0</v>
      </c>
      <c r="C432" s="142" t="s">
        <v>1246</v>
      </c>
      <c r="D432" s="142" t="s">
        <v>1004</v>
      </c>
      <c r="E432" s="143" t="s">
        <v>1329</v>
      </c>
    </row>
    <row r="433" spans="1:5" x14ac:dyDescent="0.35">
      <c r="A433" s="142" t="s">
        <v>209</v>
      </c>
      <c r="B433" s="142" t="s">
        <v>0</v>
      </c>
      <c r="C433" s="142" t="s">
        <v>1246</v>
      </c>
      <c r="D433" s="142" t="s">
        <v>1004</v>
      </c>
      <c r="E433" s="143" t="s">
        <v>1329</v>
      </c>
    </row>
    <row r="434" spans="1:5" x14ac:dyDescent="0.35">
      <c r="A434" s="142" t="s">
        <v>211</v>
      </c>
      <c r="B434" s="142" t="s">
        <v>0</v>
      </c>
      <c r="C434" s="142" t="s">
        <v>1246</v>
      </c>
      <c r="D434" s="142" t="s">
        <v>1004</v>
      </c>
      <c r="E434" s="143" t="s">
        <v>1329</v>
      </c>
    </row>
    <row r="435" spans="1:5" x14ac:dyDescent="0.35">
      <c r="A435" s="142" t="s">
        <v>213</v>
      </c>
      <c r="B435" s="142" t="s">
        <v>0</v>
      </c>
      <c r="C435" s="142" t="s">
        <v>1246</v>
      </c>
      <c r="D435" s="142" t="s">
        <v>1004</v>
      </c>
      <c r="E435" s="143" t="s">
        <v>1329</v>
      </c>
    </row>
    <row r="436" spans="1:5" x14ac:dyDescent="0.35">
      <c r="A436" s="142" t="s">
        <v>215</v>
      </c>
      <c r="B436" s="142" t="s">
        <v>0</v>
      </c>
      <c r="C436" s="142" t="s">
        <v>1246</v>
      </c>
      <c r="D436" s="142" t="s">
        <v>1004</v>
      </c>
      <c r="E436" s="143" t="s">
        <v>1329</v>
      </c>
    </row>
    <row r="437" spans="1:5" x14ac:dyDescent="0.35">
      <c r="A437" s="142" t="s">
        <v>217</v>
      </c>
      <c r="B437" s="142" t="s">
        <v>0</v>
      </c>
      <c r="C437" s="142" t="s">
        <v>1246</v>
      </c>
      <c r="D437" s="142" t="s">
        <v>1004</v>
      </c>
      <c r="E437" s="143" t="s">
        <v>1329</v>
      </c>
    </row>
    <row r="438" spans="1:5" x14ac:dyDescent="0.35">
      <c r="A438" s="142" t="s">
        <v>219</v>
      </c>
      <c r="B438" s="142" t="s">
        <v>0</v>
      </c>
      <c r="C438" s="142" t="s">
        <v>1246</v>
      </c>
      <c r="D438" s="142" t="s">
        <v>1004</v>
      </c>
      <c r="E438" s="143" t="s">
        <v>1329</v>
      </c>
    </row>
    <row r="439" spans="1:5" x14ac:dyDescent="0.35">
      <c r="A439" s="142" t="s">
        <v>221</v>
      </c>
      <c r="B439" s="142" t="s">
        <v>0</v>
      </c>
      <c r="C439" s="142" t="s">
        <v>1246</v>
      </c>
      <c r="D439" s="142" t="s">
        <v>1004</v>
      </c>
      <c r="E439" s="143" t="s">
        <v>1329</v>
      </c>
    </row>
    <row r="440" spans="1:5" x14ac:dyDescent="0.35">
      <c r="A440" s="142" t="s">
        <v>223</v>
      </c>
      <c r="B440" s="142" t="s">
        <v>0</v>
      </c>
      <c r="C440" s="142" t="s">
        <v>1246</v>
      </c>
      <c r="D440" s="142" t="s">
        <v>1004</v>
      </c>
      <c r="E440" s="143" t="s">
        <v>1329</v>
      </c>
    </row>
    <row r="441" spans="1:5" x14ac:dyDescent="0.35">
      <c r="A441" s="142" t="s">
        <v>225</v>
      </c>
      <c r="B441" s="142" t="s">
        <v>0</v>
      </c>
      <c r="C441" s="142" t="s">
        <v>1246</v>
      </c>
      <c r="D441" s="142" t="s">
        <v>1004</v>
      </c>
      <c r="E441" s="143" t="s">
        <v>1329</v>
      </c>
    </row>
    <row r="442" spans="1:5" x14ac:dyDescent="0.35">
      <c r="A442" s="142" t="s">
        <v>227</v>
      </c>
      <c r="B442" s="142" t="s">
        <v>0</v>
      </c>
      <c r="C442" s="142" t="s">
        <v>1246</v>
      </c>
      <c r="D442" s="142" t="s">
        <v>1004</v>
      </c>
      <c r="E442" s="143" t="s">
        <v>1329</v>
      </c>
    </row>
    <row r="443" spans="1:5" x14ac:dyDescent="0.35">
      <c r="A443" s="142" t="s">
        <v>229</v>
      </c>
      <c r="B443" s="142" t="s">
        <v>0</v>
      </c>
      <c r="C443" s="142" t="s">
        <v>1246</v>
      </c>
      <c r="D443" s="142" t="s">
        <v>1004</v>
      </c>
      <c r="E443" s="143" t="s">
        <v>1330</v>
      </c>
    </row>
    <row r="444" spans="1:5" x14ac:dyDescent="0.35">
      <c r="A444" s="142" t="s">
        <v>231</v>
      </c>
      <c r="B444" s="142" t="s">
        <v>0</v>
      </c>
      <c r="C444" s="142" t="s">
        <v>1246</v>
      </c>
      <c r="D444" s="142" t="s">
        <v>1004</v>
      </c>
      <c r="E444" s="143" t="s">
        <v>1330</v>
      </c>
    </row>
    <row r="445" spans="1:5" x14ac:dyDescent="0.35">
      <c r="A445" s="142" t="s">
        <v>233</v>
      </c>
      <c r="B445" s="142" t="s">
        <v>0</v>
      </c>
      <c r="C445" s="142" t="s">
        <v>1246</v>
      </c>
      <c r="D445" s="142" t="s">
        <v>1004</v>
      </c>
      <c r="E445" s="143" t="s">
        <v>1330</v>
      </c>
    </row>
    <row r="446" spans="1:5" x14ac:dyDescent="0.35">
      <c r="A446" s="142" t="s">
        <v>235</v>
      </c>
      <c r="B446" s="142" t="s">
        <v>0</v>
      </c>
      <c r="C446" s="142" t="s">
        <v>1246</v>
      </c>
      <c r="D446" s="142" t="s">
        <v>1004</v>
      </c>
      <c r="E446" s="143" t="s">
        <v>1330</v>
      </c>
    </row>
    <row r="447" spans="1:5" x14ac:dyDescent="0.35">
      <c r="A447" s="118" t="s">
        <v>237</v>
      </c>
      <c r="B447" s="118" t="s">
        <v>0</v>
      </c>
      <c r="C447" s="118" t="s">
        <v>1246</v>
      </c>
      <c r="D447" s="118" t="s">
        <v>1004</v>
      </c>
      <c r="E447" s="119" t="s">
        <v>1330</v>
      </c>
    </row>
    <row r="448" spans="1:5" x14ac:dyDescent="0.35">
      <c r="A448" s="142" t="s">
        <v>239</v>
      </c>
      <c r="B448" s="142" t="s">
        <v>0</v>
      </c>
      <c r="C448" s="142" t="s">
        <v>1246</v>
      </c>
      <c r="D448" s="142" t="s">
        <v>1004</v>
      </c>
      <c r="E448" s="143" t="s">
        <v>1330</v>
      </c>
    </row>
    <row r="449" spans="1:5" x14ac:dyDescent="0.35">
      <c r="A449" s="142" t="s">
        <v>241</v>
      </c>
      <c r="B449" s="142" t="s">
        <v>0</v>
      </c>
      <c r="C449" s="142" t="s">
        <v>1246</v>
      </c>
      <c r="D449" s="142" t="s">
        <v>1004</v>
      </c>
      <c r="E449" s="143" t="s">
        <v>1330</v>
      </c>
    </row>
    <row r="450" spans="1:5" x14ac:dyDescent="0.35">
      <c r="A450" s="142" t="s">
        <v>243</v>
      </c>
      <c r="B450" s="142" t="s">
        <v>0</v>
      </c>
      <c r="C450" s="142" t="s">
        <v>1246</v>
      </c>
      <c r="D450" s="142" t="s">
        <v>1004</v>
      </c>
      <c r="E450" s="143" t="s">
        <v>1330</v>
      </c>
    </row>
    <row r="451" spans="1:5" x14ac:dyDescent="0.35">
      <c r="A451" s="142" t="s">
        <v>245</v>
      </c>
      <c r="B451" s="142" t="s">
        <v>0</v>
      </c>
      <c r="C451" s="142" t="s">
        <v>1246</v>
      </c>
      <c r="D451" s="142" t="s">
        <v>1004</v>
      </c>
      <c r="E451" s="143" t="s">
        <v>1330</v>
      </c>
    </row>
    <row r="452" spans="1:5" x14ac:dyDescent="0.35">
      <c r="A452" s="142" t="s">
        <v>247</v>
      </c>
      <c r="B452" s="142" t="s">
        <v>0</v>
      </c>
      <c r="C452" s="142" t="s">
        <v>1246</v>
      </c>
      <c r="D452" s="142" t="s">
        <v>1004</v>
      </c>
      <c r="E452" s="143" t="s">
        <v>1330</v>
      </c>
    </row>
    <row r="453" spans="1:5" x14ac:dyDescent="0.35">
      <c r="A453" s="142" t="s">
        <v>249</v>
      </c>
      <c r="B453" s="142" t="s">
        <v>0</v>
      </c>
      <c r="C453" s="142" t="s">
        <v>1246</v>
      </c>
      <c r="D453" s="142" t="s">
        <v>1004</v>
      </c>
      <c r="E453" s="143" t="s">
        <v>1330</v>
      </c>
    </row>
    <row r="454" spans="1:5" x14ac:dyDescent="0.35">
      <c r="A454" s="142" t="s">
        <v>251</v>
      </c>
      <c r="B454" s="142" t="s">
        <v>0</v>
      </c>
      <c r="C454" s="142" t="s">
        <v>1246</v>
      </c>
      <c r="D454" s="142" t="s">
        <v>1004</v>
      </c>
      <c r="E454" s="143" t="s">
        <v>1330</v>
      </c>
    </row>
    <row r="455" spans="1:5" x14ac:dyDescent="0.35">
      <c r="A455" s="142" t="s">
        <v>253</v>
      </c>
      <c r="B455" s="142" t="s">
        <v>0</v>
      </c>
      <c r="C455" s="142" t="s">
        <v>1246</v>
      </c>
      <c r="D455" s="142" t="s">
        <v>1004</v>
      </c>
      <c r="E455" s="143" t="s">
        <v>1330</v>
      </c>
    </row>
    <row r="456" spans="1:5" x14ac:dyDescent="0.35">
      <c r="A456" s="142" t="s">
        <v>255</v>
      </c>
      <c r="B456" s="142" t="s">
        <v>0</v>
      </c>
      <c r="C456" s="142" t="s">
        <v>1246</v>
      </c>
      <c r="D456" s="142" t="s">
        <v>1004</v>
      </c>
      <c r="E456" s="143" t="s">
        <v>1330</v>
      </c>
    </row>
    <row r="457" spans="1:5" x14ac:dyDescent="0.35">
      <c r="A457" s="142" t="s">
        <v>257</v>
      </c>
      <c r="B457" s="142" t="s">
        <v>0</v>
      </c>
      <c r="C457" s="142" t="s">
        <v>1246</v>
      </c>
      <c r="D457" s="142" t="s">
        <v>1004</v>
      </c>
      <c r="E457" s="143" t="s">
        <v>1330</v>
      </c>
    </row>
    <row r="458" spans="1:5" x14ac:dyDescent="0.35">
      <c r="A458" s="142" t="s">
        <v>259</v>
      </c>
      <c r="B458" s="142" t="s">
        <v>0</v>
      </c>
      <c r="C458" s="142" t="s">
        <v>1246</v>
      </c>
      <c r="D458" s="142" t="s">
        <v>1004</v>
      </c>
      <c r="E458" s="143" t="s">
        <v>1331</v>
      </c>
    </row>
    <row r="459" spans="1:5" x14ac:dyDescent="0.35">
      <c r="A459" s="142" t="s">
        <v>261</v>
      </c>
      <c r="B459" s="142" t="s">
        <v>0</v>
      </c>
      <c r="C459" s="142" t="s">
        <v>1246</v>
      </c>
      <c r="D459" s="142" t="s">
        <v>1004</v>
      </c>
      <c r="E459" s="143" t="s">
        <v>1331</v>
      </c>
    </row>
    <row r="460" spans="1:5" x14ac:dyDescent="0.35">
      <c r="A460" s="142" t="s">
        <v>263</v>
      </c>
      <c r="B460" s="142" t="s">
        <v>0</v>
      </c>
      <c r="C460" s="142" t="s">
        <v>1246</v>
      </c>
      <c r="D460" s="142" t="s">
        <v>1004</v>
      </c>
      <c r="E460" s="143" t="s">
        <v>1331</v>
      </c>
    </row>
    <row r="461" spans="1:5" x14ac:dyDescent="0.35">
      <c r="A461" s="142" t="s">
        <v>265</v>
      </c>
      <c r="B461" s="142" t="s">
        <v>0</v>
      </c>
      <c r="C461" s="142" t="s">
        <v>1246</v>
      </c>
      <c r="D461" s="142" t="s">
        <v>1004</v>
      </c>
      <c r="E461" s="143" t="s">
        <v>1331</v>
      </c>
    </row>
    <row r="462" spans="1:5" x14ac:dyDescent="0.35">
      <c r="A462" s="142" t="s">
        <v>267</v>
      </c>
      <c r="B462" s="142" t="s">
        <v>0</v>
      </c>
      <c r="C462" s="142" t="s">
        <v>1246</v>
      </c>
      <c r="D462" s="142" t="s">
        <v>1004</v>
      </c>
      <c r="E462" s="143" t="s">
        <v>1331</v>
      </c>
    </row>
    <row r="463" spans="1:5" x14ac:dyDescent="0.35">
      <c r="A463" s="142" t="s">
        <v>269</v>
      </c>
      <c r="B463" s="142" t="s">
        <v>0</v>
      </c>
      <c r="C463" s="142" t="s">
        <v>1246</v>
      </c>
      <c r="D463" s="142" t="s">
        <v>1004</v>
      </c>
      <c r="E463" s="143" t="s">
        <v>1331</v>
      </c>
    </row>
    <row r="464" spans="1:5" x14ac:dyDescent="0.35">
      <c r="A464" s="142" t="s">
        <v>271</v>
      </c>
      <c r="B464" s="142" t="s">
        <v>0</v>
      </c>
      <c r="C464" s="142" t="s">
        <v>1246</v>
      </c>
      <c r="D464" s="142" t="s">
        <v>1004</v>
      </c>
      <c r="E464" s="143" t="s">
        <v>1331</v>
      </c>
    </row>
    <row r="465" spans="1:6" x14ac:dyDescent="0.35">
      <c r="A465" s="142" t="s">
        <v>273</v>
      </c>
      <c r="B465" s="142" t="s">
        <v>0</v>
      </c>
      <c r="C465" s="142" t="s">
        <v>1246</v>
      </c>
      <c r="D465" s="142" t="s">
        <v>1004</v>
      </c>
      <c r="E465" s="143" t="s">
        <v>1422</v>
      </c>
      <c r="F465" s="118" t="s">
        <v>1331</v>
      </c>
    </row>
    <row r="466" spans="1:6" x14ac:dyDescent="0.35">
      <c r="A466" s="142" t="s">
        <v>275</v>
      </c>
      <c r="B466" s="142" t="s">
        <v>0</v>
      </c>
      <c r="C466" s="142" t="s">
        <v>1246</v>
      </c>
      <c r="D466" s="142" t="s">
        <v>1004</v>
      </c>
      <c r="E466" s="143" t="s">
        <v>1422</v>
      </c>
      <c r="F466" s="118" t="s">
        <v>1331</v>
      </c>
    </row>
    <row r="467" spans="1:6" x14ac:dyDescent="0.35">
      <c r="A467" s="142" t="s">
        <v>277</v>
      </c>
      <c r="B467" s="142" t="s">
        <v>0</v>
      </c>
      <c r="C467" s="142" t="s">
        <v>1246</v>
      </c>
      <c r="D467" s="142" t="s">
        <v>1004</v>
      </c>
      <c r="E467" s="143" t="s">
        <v>1422</v>
      </c>
      <c r="F467" s="118" t="s">
        <v>1331</v>
      </c>
    </row>
    <row r="468" spans="1:6" x14ac:dyDescent="0.35">
      <c r="A468" s="142" t="s">
        <v>279</v>
      </c>
      <c r="B468" s="142" t="s">
        <v>0</v>
      </c>
      <c r="C468" s="142" t="s">
        <v>1246</v>
      </c>
      <c r="D468" s="142" t="s">
        <v>993</v>
      </c>
      <c r="E468" s="143" t="s">
        <v>1422</v>
      </c>
      <c r="F468" s="118" t="s">
        <v>1331</v>
      </c>
    </row>
    <row r="469" spans="1:6" x14ac:dyDescent="0.35">
      <c r="A469" s="142" t="s">
        <v>281</v>
      </c>
      <c r="B469" s="142" t="s">
        <v>0</v>
      </c>
      <c r="C469" s="142" t="s">
        <v>1246</v>
      </c>
      <c r="D469" s="142" t="s">
        <v>1004</v>
      </c>
      <c r="E469" s="143" t="s">
        <v>1331</v>
      </c>
    </row>
    <row r="470" spans="1:6" x14ac:dyDescent="0.35">
      <c r="A470" s="142" t="s">
        <v>283</v>
      </c>
      <c r="B470" s="142" t="s">
        <v>0</v>
      </c>
      <c r="C470" s="142" t="s">
        <v>1246</v>
      </c>
      <c r="D470" s="142" t="s">
        <v>1004</v>
      </c>
      <c r="E470" s="143" t="s">
        <v>1331</v>
      </c>
    </row>
    <row r="471" spans="1:6" x14ac:dyDescent="0.35">
      <c r="A471" s="142" t="s">
        <v>285</v>
      </c>
      <c r="B471" s="142" t="s">
        <v>0</v>
      </c>
      <c r="C471" s="142" t="s">
        <v>1246</v>
      </c>
      <c r="D471" s="142" t="s">
        <v>1004</v>
      </c>
      <c r="E471" s="143" t="s">
        <v>1331</v>
      </c>
    </row>
    <row r="472" spans="1:6" x14ac:dyDescent="0.35">
      <c r="A472" s="142" t="s">
        <v>287</v>
      </c>
      <c r="B472" s="142" t="s">
        <v>0</v>
      </c>
      <c r="C472" s="142" t="s">
        <v>1246</v>
      </c>
      <c r="D472" s="142" t="s">
        <v>1004</v>
      </c>
      <c r="E472" s="143" t="s">
        <v>1331</v>
      </c>
    </row>
    <row r="473" spans="1:6" x14ac:dyDescent="0.35">
      <c r="A473" s="142" t="s">
        <v>289</v>
      </c>
      <c r="B473" s="142" t="s">
        <v>0</v>
      </c>
      <c r="C473" s="142" t="s">
        <v>1246</v>
      </c>
      <c r="D473" s="142" t="s">
        <v>1004</v>
      </c>
      <c r="E473" s="143" t="s">
        <v>5282</v>
      </c>
    </row>
    <row r="474" spans="1:6" x14ac:dyDescent="0.35">
      <c r="A474" s="142" t="s">
        <v>291</v>
      </c>
      <c r="B474" s="142" t="s">
        <v>0</v>
      </c>
      <c r="C474" s="142" t="s">
        <v>1246</v>
      </c>
      <c r="D474" s="142" t="s">
        <v>1004</v>
      </c>
      <c r="E474" s="143" t="s">
        <v>5282</v>
      </c>
    </row>
    <row r="475" spans="1:6" x14ac:dyDescent="0.35">
      <c r="A475" s="142" t="s">
        <v>293</v>
      </c>
      <c r="B475" s="142" t="s">
        <v>0</v>
      </c>
      <c r="C475" s="142" t="s">
        <v>1246</v>
      </c>
      <c r="D475" s="142" t="s">
        <v>1004</v>
      </c>
      <c r="E475" s="143" t="s">
        <v>5282</v>
      </c>
    </row>
    <row r="476" spans="1:6" x14ac:dyDescent="0.35">
      <c r="A476" s="142" t="s">
        <v>295</v>
      </c>
      <c r="B476" s="142" t="s">
        <v>0</v>
      </c>
      <c r="C476" s="142" t="s">
        <v>1246</v>
      </c>
      <c r="D476" s="142" t="s">
        <v>1004</v>
      </c>
      <c r="E476" s="143" t="s">
        <v>5282</v>
      </c>
    </row>
    <row r="477" spans="1:6" x14ac:dyDescent="0.35">
      <c r="A477" s="142" t="s">
        <v>297</v>
      </c>
      <c r="B477" s="142" t="s">
        <v>0</v>
      </c>
      <c r="C477" s="142" t="s">
        <v>1246</v>
      </c>
      <c r="D477" s="142" t="s">
        <v>1004</v>
      </c>
      <c r="E477" s="143" t="s">
        <v>5282</v>
      </c>
    </row>
    <row r="478" spans="1:6" x14ac:dyDescent="0.35">
      <c r="A478" s="142" t="s">
        <v>299</v>
      </c>
      <c r="B478" s="142" t="s">
        <v>0</v>
      </c>
      <c r="C478" s="142" t="s">
        <v>1246</v>
      </c>
      <c r="D478" s="142" t="s">
        <v>1004</v>
      </c>
      <c r="E478" s="143" t="s">
        <v>5282</v>
      </c>
    </row>
    <row r="479" spans="1:6" x14ac:dyDescent="0.35">
      <c r="A479" s="142" t="s">
        <v>301</v>
      </c>
      <c r="B479" s="142" t="s">
        <v>0</v>
      </c>
      <c r="C479" s="142" t="s">
        <v>1246</v>
      </c>
      <c r="D479" s="142" t="s">
        <v>1004</v>
      </c>
      <c r="E479" s="143" t="s">
        <v>5282</v>
      </c>
    </row>
    <row r="480" spans="1:6" x14ac:dyDescent="0.35">
      <c r="A480" s="142" t="s">
        <v>303</v>
      </c>
      <c r="B480" s="142" t="s">
        <v>0</v>
      </c>
      <c r="C480" s="142" t="s">
        <v>1246</v>
      </c>
      <c r="D480" s="142" t="s">
        <v>1004</v>
      </c>
      <c r="E480" s="143" t="s">
        <v>1422</v>
      </c>
      <c r="F480" s="118" t="s">
        <v>7106</v>
      </c>
    </row>
    <row r="481" spans="1:6" x14ac:dyDescent="0.35">
      <c r="A481" s="142" t="s">
        <v>305</v>
      </c>
      <c r="B481" s="142" t="s">
        <v>0</v>
      </c>
      <c r="C481" s="142" t="s">
        <v>1246</v>
      </c>
      <c r="D481" s="142" t="s">
        <v>1004</v>
      </c>
      <c r="E481" s="143" t="s">
        <v>1422</v>
      </c>
      <c r="F481" s="118" t="s">
        <v>7106</v>
      </c>
    </row>
    <row r="482" spans="1:6" x14ac:dyDescent="0.35">
      <c r="A482" s="142" t="s">
        <v>307</v>
      </c>
      <c r="B482" s="142" t="s">
        <v>0</v>
      </c>
      <c r="C482" s="142" t="s">
        <v>1246</v>
      </c>
      <c r="D482" s="142" t="s">
        <v>1004</v>
      </c>
      <c r="E482" s="143" t="s">
        <v>1422</v>
      </c>
      <c r="F482" s="118" t="s">
        <v>7106</v>
      </c>
    </row>
    <row r="483" spans="1:6" x14ac:dyDescent="0.35">
      <c r="A483" s="142" t="s">
        <v>309</v>
      </c>
      <c r="B483" s="142" t="s">
        <v>0</v>
      </c>
      <c r="C483" s="142" t="s">
        <v>1246</v>
      </c>
      <c r="D483" s="142" t="s">
        <v>1004</v>
      </c>
      <c r="E483" s="143" t="s">
        <v>1422</v>
      </c>
      <c r="F483" s="118" t="s">
        <v>7106</v>
      </c>
    </row>
    <row r="484" spans="1:6" x14ac:dyDescent="0.35">
      <c r="A484" s="142" t="s">
        <v>311</v>
      </c>
      <c r="B484" s="142" t="s">
        <v>0</v>
      </c>
      <c r="C484" s="142" t="s">
        <v>1246</v>
      </c>
      <c r="D484" s="142" t="s">
        <v>1004</v>
      </c>
      <c r="E484" s="143" t="s">
        <v>5282</v>
      </c>
    </row>
    <row r="485" spans="1:6" x14ac:dyDescent="0.35">
      <c r="A485" s="142" t="s">
        <v>313</v>
      </c>
      <c r="B485" s="142" t="s">
        <v>0</v>
      </c>
      <c r="C485" s="142" t="s">
        <v>1246</v>
      </c>
      <c r="D485" s="142" t="s">
        <v>1004</v>
      </c>
      <c r="E485" s="143" t="s">
        <v>5282</v>
      </c>
    </row>
    <row r="486" spans="1:6" x14ac:dyDescent="0.35">
      <c r="A486" s="142" t="s">
        <v>315</v>
      </c>
      <c r="B486" s="142" t="s">
        <v>0</v>
      </c>
      <c r="C486" s="142" t="s">
        <v>1246</v>
      </c>
      <c r="D486" s="142" t="s">
        <v>1004</v>
      </c>
      <c r="E486" s="143" t="s">
        <v>5282</v>
      </c>
    </row>
    <row r="487" spans="1:6" x14ac:dyDescent="0.35">
      <c r="A487" s="142" t="s">
        <v>317</v>
      </c>
      <c r="B487" s="142" t="s">
        <v>0</v>
      </c>
      <c r="C487" s="142" t="s">
        <v>1246</v>
      </c>
      <c r="D487" s="142" t="s">
        <v>1004</v>
      </c>
      <c r="E487" s="143" t="s">
        <v>5282</v>
      </c>
    </row>
    <row r="488" spans="1:6" x14ac:dyDescent="0.35">
      <c r="A488" s="118" t="s">
        <v>319</v>
      </c>
      <c r="B488" s="118" t="s">
        <v>0</v>
      </c>
      <c r="C488" s="118" t="s">
        <v>969</v>
      </c>
      <c r="D488" s="118" t="s">
        <v>1040</v>
      </c>
      <c r="E488" s="119" t="s">
        <v>1034</v>
      </c>
    </row>
    <row r="489" spans="1:6" x14ac:dyDescent="0.35">
      <c r="A489" s="142" t="s">
        <v>321</v>
      </c>
      <c r="B489" s="142" t="s">
        <v>0</v>
      </c>
      <c r="C489" s="142" t="s">
        <v>969</v>
      </c>
      <c r="D489" s="142" t="s">
        <v>1040</v>
      </c>
      <c r="E489" s="143" t="s">
        <v>1424</v>
      </c>
    </row>
    <row r="490" spans="1:6" x14ac:dyDescent="0.35">
      <c r="A490" s="142" t="s">
        <v>323</v>
      </c>
      <c r="B490" s="142" t="s">
        <v>0</v>
      </c>
      <c r="C490" s="142" t="s">
        <v>969</v>
      </c>
      <c r="D490" s="142" t="s">
        <v>1040</v>
      </c>
      <c r="E490" s="143" t="s">
        <v>1423</v>
      </c>
    </row>
    <row r="491" spans="1:6" x14ac:dyDescent="0.35">
      <c r="A491" s="142" t="s">
        <v>325</v>
      </c>
      <c r="B491" s="142" t="s">
        <v>0</v>
      </c>
      <c r="C491" s="142" t="s">
        <v>969</v>
      </c>
      <c r="D491" s="142" t="s">
        <v>1040</v>
      </c>
      <c r="E491" s="143" t="s">
        <v>1424</v>
      </c>
    </row>
    <row r="492" spans="1:6" x14ac:dyDescent="0.35">
      <c r="A492" s="142" t="s">
        <v>327</v>
      </c>
      <c r="B492" s="142" t="s">
        <v>0</v>
      </c>
      <c r="C492" s="142" t="s">
        <v>969</v>
      </c>
      <c r="D492" s="142" t="s">
        <v>1040</v>
      </c>
      <c r="E492" s="143" t="s">
        <v>1423</v>
      </c>
    </row>
    <row r="493" spans="1:6" x14ac:dyDescent="0.35">
      <c r="A493" s="142" t="s">
        <v>329</v>
      </c>
      <c r="B493" s="142" t="s">
        <v>0</v>
      </c>
      <c r="C493" s="142" t="s">
        <v>1246</v>
      </c>
      <c r="D493" s="142" t="s">
        <v>1004</v>
      </c>
      <c r="E493" s="143" t="s">
        <v>1419</v>
      </c>
    </row>
    <row r="494" spans="1:6" x14ac:dyDescent="0.35">
      <c r="A494" s="142" t="s">
        <v>331</v>
      </c>
      <c r="B494" s="142" t="s">
        <v>0</v>
      </c>
      <c r="C494" s="142" t="s">
        <v>1246</v>
      </c>
      <c r="D494" s="142" t="s">
        <v>1004</v>
      </c>
      <c r="E494" s="143" t="s">
        <v>1419</v>
      </c>
    </row>
    <row r="495" spans="1:6" x14ac:dyDescent="0.35">
      <c r="A495" s="142" t="s">
        <v>333</v>
      </c>
      <c r="B495" s="142" t="s">
        <v>0</v>
      </c>
      <c r="C495" s="142" t="s">
        <v>1246</v>
      </c>
      <c r="D495" s="142" t="s">
        <v>1004</v>
      </c>
      <c r="E495" s="143" t="s">
        <v>1419</v>
      </c>
    </row>
    <row r="496" spans="1:6" x14ac:dyDescent="0.35">
      <c r="A496" s="142" t="s">
        <v>335</v>
      </c>
      <c r="B496" s="142" t="s">
        <v>0</v>
      </c>
      <c r="C496" s="142" t="s">
        <v>969</v>
      </c>
      <c r="D496" s="142" t="s">
        <v>1040</v>
      </c>
      <c r="E496" s="143" t="s">
        <v>1424</v>
      </c>
    </row>
    <row r="497" spans="1:5" x14ac:dyDescent="0.35">
      <c r="A497" s="142" t="s">
        <v>338</v>
      </c>
      <c r="B497" s="142" t="s">
        <v>0</v>
      </c>
      <c r="C497" s="142" t="s">
        <v>969</v>
      </c>
      <c r="D497" s="142" t="s">
        <v>1040</v>
      </c>
      <c r="E497" s="143" t="s">
        <v>1423</v>
      </c>
    </row>
    <row r="498" spans="1:5" x14ac:dyDescent="0.35">
      <c r="A498" s="142" t="s">
        <v>340</v>
      </c>
      <c r="B498" s="142" t="s">
        <v>0</v>
      </c>
      <c r="C498" s="142" t="s">
        <v>1246</v>
      </c>
      <c r="D498" s="142" t="s">
        <v>1004</v>
      </c>
      <c r="E498" s="143" t="s">
        <v>1419</v>
      </c>
    </row>
    <row r="499" spans="1:5" x14ac:dyDescent="0.35">
      <c r="A499" s="142" t="s">
        <v>342</v>
      </c>
      <c r="B499" s="142" t="s">
        <v>0</v>
      </c>
      <c r="C499" s="142" t="s">
        <v>1246</v>
      </c>
      <c r="D499" s="142" t="s">
        <v>1004</v>
      </c>
      <c r="E499" s="143" t="s">
        <v>1419</v>
      </c>
    </row>
    <row r="500" spans="1:5" x14ac:dyDescent="0.35">
      <c r="A500" s="118" t="s">
        <v>344</v>
      </c>
      <c r="B500" s="118" t="s">
        <v>0</v>
      </c>
      <c r="C500" s="118" t="s">
        <v>969</v>
      </c>
      <c r="D500" s="118" t="s">
        <v>1040</v>
      </c>
      <c r="E500" s="119" t="s">
        <v>1081</v>
      </c>
    </row>
    <row r="501" spans="1:5" x14ac:dyDescent="0.35">
      <c r="A501" s="118" t="s">
        <v>346</v>
      </c>
      <c r="B501" s="118" t="s">
        <v>0</v>
      </c>
      <c r="C501" s="118" t="s">
        <v>1246</v>
      </c>
      <c r="D501" s="118" t="s">
        <v>972</v>
      </c>
      <c r="E501" s="119" t="s">
        <v>1032</v>
      </c>
    </row>
    <row r="502" spans="1:5" x14ac:dyDescent="0.35">
      <c r="A502" s="118" t="s">
        <v>348</v>
      </c>
      <c r="B502" s="118" t="s">
        <v>0</v>
      </c>
      <c r="C502" s="118" t="s">
        <v>1246</v>
      </c>
      <c r="D502" s="118" t="s">
        <v>1004</v>
      </c>
      <c r="E502" s="119" t="s">
        <v>1306</v>
      </c>
    </row>
    <row r="503" spans="1:5" x14ac:dyDescent="0.35">
      <c r="A503" s="118" t="s">
        <v>350</v>
      </c>
      <c r="B503" s="118" t="s">
        <v>0</v>
      </c>
      <c r="C503" s="118" t="s">
        <v>969</v>
      </c>
      <c r="D503" s="118" t="s">
        <v>1040</v>
      </c>
      <c r="E503" s="119" t="s">
        <v>1042</v>
      </c>
    </row>
    <row r="504" spans="1:5" x14ac:dyDescent="0.35">
      <c r="A504" s="118" t="s">
        <v>352</v>
      </c>
      <c r="B504" s="118" t="s">
        <v>0</v>
      </c>
      <c r="C504" s="118" t="s">
        <v>969</v>
      </c>
      <c r="D504" s="118" t="s">
        <v>1040</v>
      </c>
      <c r="E504" s="119" t="s">
        <v>1081</v>
      </c>
    </row>
    <row r="505" spans="1:5" x14ac:dyDescent="0.35">
      <c r="A505" s="142" t="s">
        <v>354</v>
      </c>
      <c r="B505" s="142" t="s">
        <v>0</v>
      </c>
      <c r="C505" s="142" t="s">
        <v>969</v>
      </c>
      <c r="D505" s="142" t="s">
        <v>1040</v>
      </c>
      <c r="E505" s="143" t="s">
        <v>1423</v>
      </c>
    </row>
    <row r="506" spans="1:5" x14ac:dyDescent="0.35">
      <c r="A506" s="142" t="s">
        <v>356</v>
      </c>
      <c r="B506" s="142" t="s">
        <v>0</v>
      </c>
      <c r="C506" s="142" t="s">
        <v>1246</v>
      </c>
      <c r="D506" s="142" t="s">
        <v>1004</v>
      </c>
      <c r="E506" s="143" t="s">
        <v>1327</v>
      </c>
    </row>
    <row r="507" spans="1:5" x14ac:dyDescent="0.35">
      <c r="A507" s="118" t="s">
        <v>358</v>
      </c>
      <c r="B507" s="118" t="s">
        <v>0</v>
      </c>
      <c r="C507" s="118" t="s">
        <v>969</v>
      </c>
      <c r="D507" s="118" t="s">
        <v>1040</v>
      </c>
      <c r="E507" s="119" t="s">
        <v>1431</v>
      </c>
    </row>
    <row r="508" spans="1:5" x14ac:dyDescent="0.35">
      <c r="A508" s="142" t="s">
        <v>360</v>
      </c>
      <c r="B508" s="142" t="s">
        <v>0</v>
      </c>
      <c r="C508" s="142" t="s">
        <v>1246</v>
      </c>
      <c r="D508" s="142" t="s">
        <v>1004</v>
      </c>
      <c r="E508" s="143" t="s">
        <v>1419</v>
      </c>
    </row>
    <row r="509" spans="1:5" x14ac:dyDescent="0.35">
      <c r="A509" s="142" t="s">
        <v>362</v>
      </c>
      <c r="B509" s="142" t="s">
        <v>0</v>
      </c>
      <c r="C509" s="142" t="s">
        <v>969</v>
      </c>
      <c r="D509" s="142" t="s">
        <v>1040</v>
      </c>
      <c r="E509" s="143" t="s">
        <v>1425</v>
      </c>
    </row>
    <row r="510" spans="1:5" x14ac:dyDescent="0.35">
      <c r="A510" s="118" t="s">
        <v>364</v>
      </c>
      <c r="B510" s="118" t="s">
        <v>0</v>
      </c>
      <c r="C510" s="118" t="s">
        <v>969</v>
      </c>
      <c r="D510" s="118" t="s">
        <v>1040</v>
      </c>
      <c r="E510" s="119" t="s">
        <v>1032</v>
      </c>
    </row>
    <row r="511" spans="1:5" x14ac:dyDescent="0.35">
      <c r="A511" s="142" t="s">
        <v>365</v>
      </c>
      <c r="B511" s="142" t="s">
        <v>0</v>
      </c>
      <c r="C511" s="142" t="s">
        <v>969</v>
      </c>
      <c r="D511" s="142" t="s">
        <v>972</v>
      </c>
      <c r="E511" s="143" t="s">
        <v>1017</v>
      </c>
    </row>
    <row r="512" spans="1:5" x14ac:dyDescent="0.35">
      <c r="A512" s="118" t="s">
        <v>367</v>
      </c>
      <c r="B512" s="118" t="s">
        <v>0</v>
      </c>
      <c r="C512" s="118" t="s">
        <v>969</v>
      </c>
      <c r="D512" s="118" t="s">
        <v>972</v>
      </c>
      <c r="E512" s="119" t="s">
        <v>1034</v>
      </c>
    </row>
    <row r="513" spans="1:5" x14ac:dyDescent="0.35">
      <c r="A513" s="118" t="s">
        <v>369</v>
      </c>
      <c r="B513" s="118" t="s">
        <v>0</v>
      </c>
      <c r="C513" s="118" t="s">
        <v>969</v>
      </c>
      <c r="D513" s="118" t="s">
        <v>1325</v>
      </c>
      <c r="E513" s="119" t="s">
        <v>1422</v>
      </c>
    </row>
    <row r="514" spans="1:5" x14ac:dyDescent="0.35">
      <c r="A514" s="142" t="s">
        <v>371</v>
      </c>
      <c r="B514" s="142" t="s">
        <v>0</v>
      </c>
      <c r="C514" s="142" t="s">
        <v>969</v>
      </c>
      <c r="D514" s="142" t="s">
        <v>1040</v>
      </c>
      <c r="E514" s="143" t="s">
        <v>1423</v>
      </c>
    </row>
    <row r="515" spans="1:5" x14ac:dyDescent="0.35">
      <c r="A515" s="142" t="s">
        <v>372</v>
      </c>
      <c r="B515" s="142" t="s">
        <v>0</v>
      </c>
      <c r="C515" s="142" t="s">
        <v>969</v>
      </c>
      <c r="D515" s="142" t="s">
        <v>1040</v>
      </c>
      <c r="E515" s="143" t="s">
        <v>1423</v>
      </c>
    </row>
    <row r="516" spans="1:5" x14ac:dyDescent="0.35">
      <c r="A516" s="142" t="s">
        <v>374</v>
      </c>
      <c r="B516" s="142" t="s">
        <v>0</v>
      </c>
      <c r="C516" s="142" t="s">
        <v>969</v>
      </c>
      <c r="D516" s="142" t="s">
        <v>970</v>
      </c>
      <c r="E516" s="143" t="s">
        <v>1332</v>
      </c>
    </row>
    <row r="517" spans="1:5" x14ac:dyDescent="0.35">
      <c r="A517" s="142" t="s">
        <v>376</v>
      </c>
      <c r="B517" s="142" t="s">
        <v>0</v>
      </c>
      <c r="C517" s="142" t="s">
        <v>1246</v>
      </c>
      <c r="D517" s="142" t="s">
        <v>1004</v>
      </c>
      <c r="E517" s="143" t="s">
        <v>1327</v>
      </c>
    </row>
    <row r="518" spans="1:5" x14ac:dyDescent="0.35">
      <c r="A518" s="142" t="s">
        <v>378</v>
      </c>
      <c r="B518" s="142" t="s">
        <v>0</v>
      </c>
      <c r="C518" s="142" t="s">
        <v>969</v>
      </c>
      <c r="D518" s="142" t="s">
        <v>1040</v>
      </c>
      <c r="E518" s="143" t="s">
        <v>1425</v>
      </c>
    </row>
    <row r="519" spans="1:5" x14ac:dyDescent="0.35">
      <c r="A519" s="142" t="s">
        <v>380</v>
      </c>
      <c r="B519" s="142" t="s">
        <v>0</v>
      </c>
      <c r="C519" s="142" t="s">
        <v>1246</v>
      </c>
      <c r="D519" s="142" t="s">
        <v>1004</v>
      </c>
      <c r="E519" s="143" t="s">
        <v>1327</v>
      </c>
    </row>
    <row r="520" spans="1:5" x14ac:dyDescent="0.35">
      <c r="A520" s="142" t="s">
        <v>382</v>
      </c>
      <c r="B520" s="142" t="s">
        <v>0</v>
      </c>
      <c r="C520" s="142" t="s">
        <v>1246</v>
      </c>
      <c r="D520" s="142" t="s">
        <v>1004</v>
      </c>
      <c r="E520" s="143" t="s">
        <v>1327</v>
      </c>
    </row>
    <row r="521" spans="1:5" x14ac:dyDescent="0.35">
      <c r="A521" s="142" t="s">
        <v>384</v>
      </c>
      <c r="B521" s="142" t="s">
        <v>0</v>
      </c>
      <c r="C521" s="142" t="s">
        <v>1246</v>
      </c>
      <c r="D521" s="142" t="s">
        <v>1004</v>
      </c>
      <c r="E521" s="143" t="s">
        <v>1328</v>
      </c>
    </row>
    <row r="522" spans="1:5" x14ac:dyDescent="0.35">
      <c r="A522" s="142" t="s">
        <v>386</v>
      </c>
      <c r="B522" s="142" t="s">
        <v>0</v>
      </c>
      <c r="C522" s="142" t="s">
        <v>969</v>
      </c>
      <c r="D522" s="142" t="s">
        <v>1040</v>
      </c>
      <c r="E522" s="143" t="s">
        <v>1423</v>
      </c>
    </row>
    <row r="523" spans="1:5" x14ac:dyDescent="0.35">
      <c r="A523" s="142" t="s">
        <v>388</v>
      </c>
      <c r="B523" s="142" t="s">
        <v>0</v>
      </c>
      <c r="C523" s="142" t="s">
        <v>1246</v>
      </c>
      <c r="D523" s="142" t="s">
        <v>1004</v>
      </c>
      <c r="E523" s="143" t="s">
        <v>1328</v>
      </c>
    </row>
    <row r="524" spans="1:5" x14ac:dyDescent="0.35">
      <c r="A524" s="142" t="s">
        <v>390</v>
      </c>
      <c r="B524" s="142" t="s">
        <v>0</v>
      </c>
      <c r="C524" s="142" t="s">
        <v>1246</v>
      </c>
      <c r="D524" s="142" t="s">
        <v>1004</v>
      </c>
      <c r="E524" s="143" t="s">
        <v>1328</v>
      </c>
    </row>
    <row r="525" spans="1:5" x14ac:dyDescent="0.35">
      <c r="A525" s="142" t="s">
        <v>392</v>
      </c>
      <c r="B525" s="142" t="s">
        <v>0</v>
      </c>
      <c r="C525" s="142" t="s">
        <v>1246</v>
      </c>
      <c r="D525" s="142" t="s">
        <v>1004</v>
      </c>
      <c r="E525" s="143" t="s">
        <v>1328</v>
      </c>
    </row>
    <row r="526" spans="1:5" x14ac:dyDescent="0.35">
      <c r="A526" s="142" t="s">
        <v>394</v>
      </c>
      <c r="B526" s="142" t="s">
        <v>0</v>
      </c>
      <c r="C526" s="142" t="s">
        <v>969</v>
      </c>
      <c r="D526" s="142" t="s">
        <v>1040</v>
      </c>
      <c r="E526" s="143" t="s">
        <v>1423</v>
      </c>
    </row>
    <row r="527" spans="1:5" x14ac:dyDescent="0.35">
      <c r="A527" s="142" t="s">
        <v>396</v>
      </c>
      <c r="B527" s="142" t="s">
        <v>0</v>
      </c>
      <c r="C527" s="142" t="s">
        <v>1246</v>
      </c>
      <c r="D527" s="142" t="s">
        <v>1004</v>
      </c>
      <c r="E527" s="142" t="s">
        <v>1422</v>
      </c>
    </row>
    <row r="528" spans="1:5" x14ac:dyDescent="0.35">
      <c r="A528" s="142" t="s">
        <v>398</v>
      </c>
      <c r="B528" s="142" t="s">
        <v>0</v>
      </c>
      <c r="C528" s="142" t="s">
        <v>969</v>
      </c>
      <c r="D528" s="142" t="s">
        <v>1040</v>
      </c>
      <c r="E528" s="143" t="s">
        <v>1425</v>
      </c>
    </row>
    <row r="529" spans="1:5" x14ac:dyDescent="0.35">
      <c r="A529" s="120" t="s">
        <v>400</v>
      </c>
      <c r="B529" s="120" t="s">
        <v>0</v>
      </c>
      <c r="C529" s="120" t="s">
        <v>969</v>
      </c>
      <c r="D529" s="118" t="s">
        <v>1040</v>
      </c>
      <c r="E529" s="121" t="s">
        <v>1037</v>
      </c>
    </row>
    <row r="530" spans="1:5" x14ac:dyDescent="0.35">
      <c r="A530" s="142" t="s">
        <v>402</v>
      </c>
      <c r="B530" s="142" t="s">
        <v>0</v>
      </c>
      <c r="C530" s="142" t="s">
        <v>1246</v>
      </c>
      <c r="D530" s="142" t="s">
        <v>1227</v>
      </c>
      <c r="E530" s="143" t="s">
        <v>1017</v>
      </c>
    </row>
    <row r="531" spans="1:5" x14ac:dyDescent="0.35">
      <c r="A531" s="142" t="s">
        <v>404</v>
      </c>
      <c r="B531" s="142" t="s">
        <v>0</v>
      </c>
      <c r="C531" s="142" t="s">
        <v>969</v>
      </c>
      <c r="D531" s="142" t="s">
        <v>1040</v>
      </c>
      <c r="E531" s="143" t="s">
        <v>1423</v>
      </c>
    </row>
    <row r="532" spans="1:5" x14ac:dyDescent="0.35">
      <c r="A532" s="142" t="s">
        <v>406</v>
      </c>
      <c r="B532" s="142" t="s">
        <v>0</v>
      </c>
      <c r="C532" s="142" t="s">
        <v>969</v>
      </c>
      <c r="D532" s="142" t="s">
        <v>1040</v>
      </c>
      <c r="E532" s="143" t="s">
        <v>1423</v>
      </c>
    </row>
    <row r="533" spans="1:5" x14ac:dyDescent="0.35">
      <c r="A533" s="142" t="s">
        <v>407</v>
      </c>
      <c r="B533" s="142" t="s">
        <v>0</v>
      </c>
      <c r="C533" s="142" t="s">
        <v>1246</v>
      </c>
      <c r="D533" s="142" t="s">
        <v>1004</v>
      </c>
      <c r="E533" s="143" t="s">
        <v>1387</v>
      </c>
    </row>
    <row r="534" spans="1:5" x14ac:dyDescent="0.35">
      <c r="A534" s="142" t="s">
        <v>409</v>
      </c>
      <c r="B534" s="142" t="s">
        <v>0</v>
      </c>
      <c r="C534" s="142" t="s">
        <v>1246</v>
      </c>
      <c r="D534" s="142" t="s">
        <v>1004</v>
      </c>
      <c r="E534" s="143" t="s">
        <v>1327</v>
      </c>
    </row>
    <row r="535" spans="1:5" x14ac:dyDescent="0.35">
      <c r="A535" s="118" t="s">
        <v>411</v>
      </c>
      <c r="B535" s="118" t="s">
        <v>0</v>
      </c>
      <c r="C535" s="118" t="s">
        <v>969</v>
      </c>
      <c r="D535" s="118" t="s">
        <v>1040</v>
      </c>
      <c r="E535" s="119" t="s">
        <v>1034</v>
      </c>
    </row>
    <row r="536" spans="1:5" x14ac:dyDescent="0.35">
      <c r="A536" s="118" t="s">
        <v>413</v>
      </c>
      <c r="B536" s="118" t="s">
        <v>0</v>
      </c>
      <c r="C536" s="118" t="s">
        <v>969</v>
      </c>
      <c r="D536" s="118" t="s">
        <v>1004</v>
      </c>
      <c r="E536" s="119" t="s">
        <v>1034</v>
      </c>
    </row>
    <row r="537" spans="1:5" x14ac:dyDescent="0.35">
      <c r="A537" s="142" t="s">
        <v>415</v>
      </c>
      <c r="B537" s="142" t="s">
        <v>0</v>
      </c>
      <c r="C537" s="142" t="s">
        <v>969</v>
      </c>
      <c r="D537" s="142" t="s">
        <v>1040</v>
      </c>
      <c r="E537" s="143" t="s">
        <v>1423</v>
      </c>
    </row>
    <row r="538" spans="1:5" x14ac:dyDescent="0.35">
      <c r="A538" s="142" t="s">
        <v>417</v>
      </c>
      <c r="B538" s="142" t="s">
        <v>0</v>
      </c>
      <c r="C538" s="142" t="s">
        <v>1246</v>
      </c>
      <c r="D538" s="142" t="s">
        <v>1004</v>
      </c>
      <c r="E538" s="143" t="s">
        <v>1331</v>
      </c>
    </row>
    <row r="539" spans="1:5" x14ac:dyDescent="0.35">
      <c r="A539" s="142" t="s">
        <v>419</v>
      </c>
      <c r="B539" s="142" t="s">
        <v>0</v>
      </c>
      <c r="C539" s="142" t="s">
        <v>1246</v>
      </c>
      <c r="D539" s="142" t="s">
        <v>1004</v>
      </c>
      <c r="E539" s="143" t="s">
        <v>5282</v>
      </c>
    </row>
    <row r="540" spans="1:5" x14ac:dyDescent="0.35">
      <c r="A540" s="118" t="s">
        <v>421</v>
      </c>
      <c r="B540" s="118" t="s">
        <v>0</v>
      </c>
      <c r="C540" s="118" t="s">
        <v>969</v>
      </c>
      <c r="D540" s="118" t="s">
        <v>1227</v>
      </c>
      <c r="E540" s="119" t="s">
        <v>3896</v>
      </c>
    </row>
    <row r="541" spans="1:5" x14ac:dyDescent="0.35">
      <c r="A541" s="142" t="s">
        <v>423</v>
      </c>
      <c r="B541" s="142" t="s">
        <v>0</v>
      </c>
      <c r="C541" s="142" t="s">
        <v>969</v>
      </c>
      <c r="D541" s="142" t="s">
        <v>1040</v>
      </c>
      <c r="E541" s="143" t="s">
        <v>1425</v>
      </c>
    </row>
    <row r="542" spans="1:5" x14ac:dyDescent="0.35">
      <c r="A542" s="118" t="s">
        <v>425</v>
      </c>
      <c r="B542" s="118" t="s">
        <v>0</v>
      </c>
      <c r="C542" s="118" t="s">
        <v>1246</v>
      </c>
      <c r="D542" s="118" t="s">
        <v>1040</v>
      </c>
      <c r="E542" s="119" t="s">
        <v>1422</v>
      </c>
    </row>
    <row r="543" spans="1:5" x14ac:dyDescent="0.35">
      <c r="A543" s="142" t="s">
        <v>427</v>
      </c>
      <c r="B543" s="142" t="s">
        <v>0</v>
      </c>
      <c r="C543" s="142" t="s">
        <v>969</v>
      </c>
      <c r="D543" s="142" t="s">
        <v>1040</v>
      </c>
      <c r="E543" s="143" t="s">
        <v>1423</v>
      </c>
    </row>
    <row r="544" spans="1:5" x14ac:dyDescent="0.35">
      <c r="A544" s="142" t="s">
        <v>428</v>
      </c>
      <c r="B544" s="142" t="s">
        <v>0</v>
      </c>
      <c r="C544" s="142" t="s">
        <v>1246</v>
      </c>
      <c r="D544" s="142" t="s">
        <v>986</v>
      </c>
      <c r="E544" s="143" t="s">
        <v>1422</v>
      </c>
    </row>
    <row r="545" spans="1:5" x14ac:dyDescent="0.35">
      <c r="A545" s="118" t="s">
        <v>430</v>
      </c>
      <c r="B545" s="118" t="s">
        <v>0</v>
      </c>
      <c r="C545" s="118" t="s">
        <v>969</v>
      </c>
      <c r="D545" s="118" t="s">
        <v>1040</v>
      </c>
      <c r="E545" s="119" t="s">
        <v>1306</v>
      </c>
    </row>
    <row r="546" spans="1:5" x14ac:dyDescent="0.35">
      <c r="A546" s="142" t="s">
        <v>432</v>
      </c>
      <c r="B546" s="142" t="s">
        <v>0</v>
      </c>
      <c r="C546" s="142" t="s">
        <v>1246</v>
      </c>
      <c r="D546" s="142" t="s">
        <v>1174</v>
      </c>
      <c r="E546" s="143" t="s">
        <v>1255</v>
      </c>
    </row>
    <row r="547" spans="1:5" x14ac:dyDescent="0.35">
      <c r="A547" s="142" t="s">
        <v>434</v>
      </c>
      <c r="B547" s="142" t="s">
        <v>0</v>
      </c>
      <c r="C547" s="142" t="s">
        <v>1246</v>
      </c>
      <c r="D547" s="142" t="s">
        <v>977</v>
      </c>
      <c r="E547" s="143" t="s">
        <v>1025</v>
      </c>
    </row>
    <row r="548" spans="1:5" x14ac:dyDescent="0.35">
      <c r="A548" s="142" t="s">
        <v>436</v>
      </c>
      <c r="B548" s="142" t="s">
        <v>0</v>
      </c>
      <c r="C548" s="142" t="s">
        <v>1246</v>
      </c>
      <c r="D548" s="142" t="s">
        <v>1227</v>
      </c>
      <c r="E548" s="143" t="s">
        <v>1328</v>
      </c>
    </row>
    <row r="549" spans="1:5" x14ac:dyDescent="0.35">
      <c r="A549" s="142" t="s">
        <v>438</v>
      </c>
      <c r="B549" s="142" t="s">
        <v>0</v>
      </c>
      <c r="C549" s="142" t="s">
        <v>1246</v>
      </c>
      <c r="D549" s="142" t="s">
        <v>1174</v>
      </c>
      <c r="E549" s="143" t="s">
        <v>1398</v>
      </c>
    </row>
    <row r="550" spans="1:5" x14ac:dyDescent="0.35">
      <c r="A550" s="142" t="s">
        <v>440</v>
      </c>
      <c r="B550" s="142" t="s">
        <v>0</v>
      </c>
      <c r="C550" s="142" t="s">
        <v>1246</v>
      </c>
      <c r="D550" s="142" t="s">
        <v>1227</v>
      </c>
      <c r="E550" s="143" t="s">
        <v>1427</v>
      </c>
    </row>
    <row r="551" spans="1:5" x14ac:dyDescent="0.35">
      <c r="A551" s="142" t="s">
        <v>442</v>
      </c>
      <c r="B551" s="142" t="s">
        <v>0</v>
      </c>
      <c r="C551" s="142" t="s">
        <v>969</v>
      </c>
      <c r="D551" s="142" t="s">
        <v>1040</v>
      </c>
      <c r="E551" s="143" t="s">
        <v>1423</v>
      </c>
    </row>
    <row r="552" spans="1:5" x14ac:dyDescent="0.35">
      <c r="A552" s="142" t="s">
        <v>444</v>
      </c>
      <c r="B552" s="142" t="s">
        <v>0</v>
      </c>
      <c r="C552" s="142" t="s">
        <v>1246</v>
      </c>
      <c r="D552" s="142" t="s">
        <v>1174</v>
      </c>
      <c r="E552" s="143" t="s">
        <v>1398</v>
      </c>
    </row>
    <row r="553" spans="1:5" x14ac:dyDescent="0.35">
      <c r="A553" s="142" t="s">
        <v>446</v>
      </c>
      <c r="B553" s="142" t="s">
        <v>0</v>
      </c>
      <c r="C553" s="142" t="s">
        <v>1246</v>
      </c>
      <c r="D553" s="142" t="s">
        <v>986</v>
      </c>
      <c r="E553" s="143" t="s">
        <v>1429</v>
      </c>
    </row>
    <row r="554" spans="1:5" x14ac:dyDescent="0.35">
      <c r="A554" s="118" t="s">
        <v>448</v>
      </c>
      <c r="B554" s="118" t="s">
        <v>0</v>
      </c>
      <c r="C554" s="118" t="s">
        <v>969</v>
      </c>
      <c r="D554" s="118" t="s">
        <v>1174</v>
      </c>
      <c r="E554" s="119" t="s">
        <v>1356</v>
      </c>
    </row>
    <row r="555" spans="1:5" x14ac:dyDescent="0.35">
      <c r="A555" s="142" t="s">
        <v>450</v>
      </c>
      <c r="B555" s="142" t="s">
        <v>0</v>
      </c>
      <c r="C555" s="142" t="s">
        <v>1246</v>
      </c>
      <c r="D555" s="142" t="s">
        <v>977</v>
      </c>
      <c r="E555" s="143" t="s">
        <v>1323</v>
      </c>
    </row>
    <row r="556" spans="1:5" x14ac:dyDescent="0.35">
      <c r="A556" s="142" t="s">
        <v>452</v>
      </c>
      <c r="B556" s="142" t="s">
        <v>0</v>
      </c>
      <c r="C556" s="142" t="s">
        <v>1246</v>
      </c>
      <c r="D556" s="142" t="s">
        <v>1227</v>
      </c>
      <c r="E556" s="143" t="s">
        <v>1255</v>
      </c>
    </row>
    <row r="557" spans="1:5" x14ac:dyDescent="0.35">
      <c r="A557" s="118" t="s">
        <v>454</v>
      </c>
      <c r="B557" s="118" t="s">
        <v>0</v>
      </c>
      <c r="C557" s="118" t="s">
        <v>969</v>
      </c>
      <c r="D557" s="118" t="s">
        <v>1040</v>
      </c>
      <c r="E557" s="119" t="s">
        <v>1326</v>
      </c>
    </row>
    <row r="558" spans="1:5" x14ac:dyDescent="0.35">
      <c r="A558" s="142" t="s">
        <v>455</v>
      </c>
      <c r="B558" s="142" t="s">
        <v>0</v>
      </c>
      <c r="C558" s="142" t="s">
        <v>969</v>
      </c>
      <c r="D558" s="142" t="s">
        <v>1040</v>
      </c>
      <c r="E558" s="143" t="s">
        <v>1425</v>
      </c>
    </row>
    <row r="559" spans="1:5" x14ac:dyDescent="0.35">
      <c r="A559" s="118" t="s">
        <v>457</v>
      </c>
      <c r="B559" s="118" t="s">
        <v>0</v>
      </c>
      <c r="C559" s="118" t="s">
        <v>1246</v>
      </c>
      <c r="D559" s="118" t="s">
        <v>972</v>
      </c>
      <c r="E559" s="119" t="s">
        <v>1430</v>
      </c>
    </row>
    <row r="560" spans="1:5" x14ac:dyDescent="0.35">
      <c r="A560" s="142" t="s">
        <v>459</v>
      </c>
      <c r="B560" s="142" t="s">
        <v>0</v>
      </c>
      <c r="C560" s="142" t="s">
        <v>969</v>
      </c>
      <c r="D560" s="142" t="s">
        <v>1040</v>
      </c>
      <c r="E560" s="143" t="s">
        <v>1423</v>
      </c>
    </row>
    <row r="561" spans="1:5" x14ac:dyDescent="0.35">
      <c r="A561" s="118" t="s">
        <v>460</v>
      </c>
      <c r="B561" s="118" t="s">
        <v>0</v>
      </c>
      <c r="C561" s="118" t="s">
        <v>969</v>
      </c>
      <c r="D561" s="118" t="s">
        <v>1040</v>
      </c>
      <c r="E561" s="119" t="s">
        <v>1042</v>
      </c>
    </row>
    <row r="562" spans="1:5" x14ac:dyDescent="0.35">
      <c r="A562" s="118" t="s">
        <v>462</v>
      </c>
      <c r="B562" s="118" t="s">
        <v>0</v>
      </c>
      <c r="C562" s="118" t="s">
        <v>969</v>
      </c>
      <c r="D562" s="118" t="s">
        <v>1040</v>
      </c>
      <c r="E562" s="119" t="s">
        <v>1326</v>
      </c>
    </row>
    <row r="563" spans="1:5" x14ac:dyDescent="0.35">
      <c r="A563" s="118" t="s">
        <v>463</v>
      </c>
      <c r="B563" s="118" t="s">
        <v>0</v>
      </c>
      <c r="C563" s="118" t="s">
        <v>1246</v>
      </c>
      <c r="D563" s="118" t="s">
        <v>1248</v>
      </c>
      <c r="E563" s="119" t="s">
        <v>1306</v>
      </c>
    </row>
    <row r="564" spans="1:5" x14ac:dyDescent="0.35">
      <c r="A564" s="142" t="s">
        <v>465</v>
      </c>
      <c r="B564" s="142" t="s">
        <v>0</v>
      </c>
      <c r="C564" s="142" t="s">
        <v>969</v>
      </c>
      <c r="D564" s="142" t="s">
        <v>1040</v>
      </c>
      <c r="E564" s="143" t="s">
        <v>1423</v>
      </c>
    </row>
    <row r="565" spans="1:5" x14ac:dyDescent="0.35">
      <c r="A565" s="118" t="s">
        <v>467</v>
      </c>
      <c r="B565" s="118" t="s">
        <v>0</v>
      </c>
      <c r="C565" s="118" t="s">
        <v>969</v>
      </c>
      <c r="D565" s="118" t="s">
        <v>1248</v>
      </c>
      <c r="E565" s="119" t="s">
        <v>1420</v>
      </c>
    </row>
    <row r="566" spans="1:5" x14ac:dyDescent="0.35">
      <c r="A566" s="142" t="s">
        <v>469</v>
      </c>
      <c r="B566" s="142" t="s">
        <v>0</v>
      </c>
      <c r="C566" s="142" t="s">
        <v>1246</v>
      </c>
      <c r="D566" s="142" t="s">
        <v>986</v>
      </c>
      <c r="E566" s="143" t="s">
        <v>1429</v>
      </c>
    </row>
    <row r="567" spans="1:5" x14ac:dyDescent="0.35">
      <c r="A567" s="142" t="s">
        <v>471</v>
      </c>
      <c r="B567" s="142" t="s">
        <v>0</v>
      </c>
      <c r="C567" s="142" t="s">
        <v>1246</v>
      </c>
      <c r="D567" s="142" t="s">
        <v>977</v>
      </c>
      <c r="E567" s="143" t="s">
        <v>1323</v>
      </c>
    </row>
    <row r="568" spans="1:5" x14ac:dyDescent="0.35">
      <c r="A568" s="142" t="s">
        <v>473</v>
      </c>
      <c r="B568" s="142" t="s">
        <v>0</v>
      </c>
      <c r="C568" s="142" t="s">
        <v>1246</v>
      </c>
      <c r="D568" s="142" t="s">
        <v>986</v>
      </c>
      <c r="E568" s="143" t="s">
        <v>1429</v>
      </c>
    </row>
    <row r="569" spans="1:5" x14ac:dyDescent="0.35">
      <c r="A569" s="142" t="s">
        <v>475</v>
      </c>
      <c r="B569" s="142" t="s">
        <v>0</v>
      </c>
      <c r="C569" s="142" t="s">
        <v>969</v>
      </c>
      <c r="D569" s="142" t="s">
        <v>1040</v>
      </c>
      <c r="E569" s="143" t="s">
        <v>1425</v>
      </c>
    </row>
    <row r="570" spans="1:5" x14ac:dyDescent="0.35">
      <c r="A570" s="118" t="s">
        <v>477</v>
      </c>
      <c r="B570" s="118" t="s">
        <v>0</v>
      </c>
      <c r="C570" s="118" t="s">
        <v>969</v>
      </c>
      <c r="D570" s="118" t="s">
        <v>986</v>
      </c>
      <c r="E570" s="119" t="s">
        <v>1420</v>
      </c>
    </row>
    <row r="571" spans="1:5" x14ac:dyDescent="0.35">
      <c r="A571" s="118" t="s">
        <v>479</v>
      </c>
      <c r="B571" s="118" t="s">
        <v>0</v>
      </c>
      <c r="C571" s="118" t="s">
        <v>1246</v>
      </c>
      <c r="D571" s="118" t="s">
        <v>993</v>
      </c>
      <c r="E571" s="119" t="s">
        <v>1078</v>
      </c>
    </row>
    <row r="572" spans="1:5" x14ac:dyDescent="0.35">
      <c r="A572" s="118" t="s">
        <v>481</v>
      </c>
      <c r="B572" s="118" t="s">
        <v>0</v>
      </c>
      <c r="C572" s="118" t="s">
        <v>969</v>
      </c>
      <c r="D572" s="118" t="s">
        <v>1040</v>
      </c>
      <c r="E572" s="119" t="s">
        <v>1081</v>
      </c>
    </row>
    <row r="573" spans="1:5" x14ac:dyDescent="0.35">
      <c r="A573" s="118" t="s">
        <v>483</v>
      </c>
      <c r="B573" s="118" t="s">
        <v>0</v>
      </c>
      <c r="C573" s="118" t="s">
        <v>969</v>
      </c>
      <c r="D573" s="118" t="s">
        <v>1040</v>
      </c>
      <c r="E573" s="119" t="s">
        <v>1345</v>
      </c>
    </row>
    <row r="574" spans="1:5" x14ac:dyDescent="0.35">
      <c r="A574" s="142" t="s">
        <v>485</v>
      </c>
      <c r="B574" s="142" t="s">
        <v>0</v>
      </c>
      <c r="C574" s="142" t="s">
        <v>969</v>
      </c>
      <c r="D574" s="142" t="s">
        <v>1040</v>
      </c>
      <c r="E574" s="143" t="s">
        <v>1423</v>
      </c>
    </row>
    <row r="575" spans="1:5" x14ac:dyDescent="0.35">
      <c r="A575" s="118" t="s">
        <v>487</v>
      </c>
      <c r="B575" s="118" t="s">
        <v>0</v>
      </c>
      <c r="C575" s="118" t="s">
        <v>969</v>
      </c>
      <c r="D575" s="118" t="s">
        <v>986</v>
      </c>
      <c r="E575" s="119" t="s">
        <v>1420</v>
      </c>
    </row>
    <row r="576" spans="1:5" x14ac:dyDescent="0.35">
      <c r="A576" s="118" t="s">
        <v>489</v>
      </c>
      <c r="B576" s="118" t="s">
        <v>0</v>
      </c>
      <c r="C576" s="118" t="s">
        <v>969</v>
      </c>
      <c r="D576" s="118" t="s">
        <v>1040</v>
      </c>
      <c r="E576" s="119" t="s">
        <v>1042</v>
      </c>
    </row>
    <row r="577" spans="1:5" x14ac:dyDescent="0.35">
      <c r="A577" s="118" t="s">
        <v>491</v>
      </c>
      <c r="B577" s="118" t="s">
        <v>0</v>
      </c>
      <c r="C577" s="118" t="s">
        <v>969</v>
      </c>
      <c r="D577" s="118" t="s">
        <v>986</v>
      </c>
      <c r="E577" s="119" t="s">
        <v>1420</v>
      </c>
    </row>
    <row r="578" spans="1:5" x14ac:dyDescent="0.35">
      <c r="A578" s="118" t="s">
        <v>493</v>
      </c>
      <c r="B578" s="118" t="s">
        <v>0</v>
      </c>
      <c r="C578" s="118" t="s">
        <v>969</v>
      </c>
      <c r="D578" s="118" t="s">
        <v>1040</v>
      </c>
      <c r="E578" s="119" t="s">
        <v>3896</v>
      </c>
    </row>
    <row r="579" spans="1:5" x14ac:dyDescent="0.35">
      <c r="A579" s="142" t="s">
        <v>495</v>
      </c>
      <c r="B579" s="142" t="s">
        <v>0</v>
      </c>
      <c r="C579" s="142" t="s">
        <v>1246</v>
      </c>
      <c r="D579" s="142" t="s">
        <v>977</v>
      </c>
      <c r="E579" s="143" t="s">
        <v>1323</v>
      </c>
    </row>
    <row r="580" spans="1:5" x14ac:dyDescent="0.35">
      <c r="A580" s="118" t="s">
        <v>497</v>
      </c>
      <c r="B580" s="118" t="s">
        <v>0</v>
      </c>
      <c r="C580" s="118" t="s">
        <v>969</v>
      </c>
      <c r="D580" s="118" t="s">
        <v>1040</v>
      </c>
      <c r="E580" s="119" t="s">
        <v>3896</v>
      </c>
    </row>
    <row r="581" spans="1:5" x14ac:dyDescent="0.35">
      <c r="A581" s="118" t="s">
        <v>499</v>
      </c>
      <c r="B581" s="118" t="s">
        <v>0</v>
      </c>
      <c r="C581" s="118" t="s">
        <v>969</v>
      </c>
      <c r="D581" s="118" t="s">
        <v>993</v>
      </c>
      <c r="E581" s="119" t="s">
        <v>1345</v>
      </c>
    </row>
    <row r="582" spans="1:5" x14ac:dyDescent="0.35">
      <c r="A582" s="118" t="s">
        <v>501</v>
      </c>
      <c r="B582" s="118" t="s">
        <v>0</v>
      </c>
      <c r="C582" s="118" t="s">
        <v>969</v>
      </c>
      <c r="D582" s="118" t="s">
        <v>1040</v>
      </c>
      <c r="E582" s="119" t="s">
        <v>1431</v>
      </c>
    </row>
    <row r="583" spans="1:5" x14ac:dyDescent="0.35">
      <c r="A583" s="118" t="s">
        <v>503</v>
      </c>
      <c r="B583" s="118" t="s">
        <v>0</v>
      </c>
      <c r="C583" s="118" t="s">
        <v>969</v>
      </c>
      <c r="D583" s="118" t="s">
        <v>986</v>
      </c>
      <c r="E583" s="119" t="s">
        <v>1420</v>
      </c>
    </row>
    <row r="584" spans="1:5" x14ac:dyDescent="0.35">
      <c r="A584" s="118" t="s">
        <v>505</v>
      </c>
      <c r="B584" s="118" t="s">
        <v>0</v>
      </c>
      <c r="C584" s="118" t="s">
        <v>969</v>
      </c>
      <c r="D584" s="118" t="s">
        <v>986</v>
      </c>
      <c r="E584" s="119" t="s">
        <v>1420</v>
      </c>
    </row>
    <row r="585" spans="1:5" x14ac:dyDescent="0.35">
      <c r="A585" s="118" t="s">
        <v>507</v>
      </c>
      <c r="B585" s="118" t="s">
        <v>0</v>
      </c>
      <c r="C585" s="118" t="s">
        <v>969</v>
      </c>
      <c r="D585" s="118" t="s">
        <v>1040</v>
      </c>
      <c r="E585" s="119" t="s">
        <v>1042</v>
      </c>
    </row>
    <row r="586" spans="1:5" x14ac:dyDescent="0.35">
      <c r="A586" s="118" t="s">
        <v>511</v>
      </c>
      <c r="B586" s="118" t="s">
        <v>0</v>
      </c>
      <c r="C586" s="118" t="s">
        <v>969</v>
      </c>
      <c r="D586" s="118" t="s">
        <v>1040</v>
      </c>
      <c r="E586" s="119" t="s">
        <v>1198</v>
      </c>
    </row>
    <row r="587" spans="1:5" x14ac:dyDescent="0.35">
      <c r="A587" s="142" t="s">
        <v>513</v>
      </c>
      <c r="B587" s="142" t="s">
        <v>0</v>
      </c>
      <c r="C587" s="142" t="s">
        <v>969</v>
      </c>
      <c r="D587" s="142" t="s">
        <v>1040</v>
      </c>
      <c r="E587" s="143" t="s">
        <v>1423</v>
      </c>
    </row>
    <row r="588" spans="1:5" x14ac:dyDescent="0.35">
      <c r="A588" s="142" t="s">
        <v>515</v>
      </c>
      <c r="B588" s="142" t="s">
        <v>0</v>
      </c>
      <c r="C588" s="142" t="s">
        <v>969</v>
      </c>
      <c r="D588" s="142" t="s">
        <v>1040</v>
      </c>
      <c r="E588" s="143" t="s">
        <v>1425</v>
      </c>
    </row>
    <row r="589" spans="1:5" x14ac:dyDescent="0.35">
      <c r="A589" s="142" t="s">
        <v>517</v>
      </c>
      <c r="B589" s="142" t="s">
        <v>0</v>
      </c>
      <c r="C589" s="142" t="s">
        <v>1246</v>
      </c>
      <c r="D589" s="142" t="s">
        <v>977</v>
      </c>
      <c r="E589" s="143" t="s">
        <v>1323</v>
      </c>
    </row>
    <row r="590" spans="1:5" x14ac:dyDescent="0.35">
      <c r="A590" s="142" t="s">
        <v>519</v>
      </c>
      <c r="B590" s="142" t="s">
        <v>0</v>
      </c>
      <c r="C590" s="142" t="s">
        <v>969</v>
      </c>
      <c r="D590" s="142" t="s">
        <v>1040</v>
      </c>
      <c r="E590" s="143" t="s">
        <v>1422</v>
      </c>
    </row>
    <row r="591" spans="1:5" x14ac:dyDescent="0.35">
      <c r="A591" s="118" t="s">
        <v>521</v>
      </c>
      <c r="B591" s="118" t="s">
        <v>0</v>
      </c>
      <c r="C591" s="118" t="s">
        <v>1246</v>
      </c>
      <c r="D591" s="118" t="s">
        <v>1227</v>
      </c>
      <c r="E591" s="119" t="s">
        <v>3896</v>
      </c>
    </row>
    <row r="592" spans="1:5" x14ac:dyDescent="0.35">
      <c r="A592" s="142" t="s">
        <v>523</v>
      </c>
      <c r="B592" s="142" t="s">
        <v>0</v>
      </c>
      <c r="C592" s="142" t="s">
        <v>969</v>
      </c>
      <c r="D592" s="142" t="s">
        <v>1040</v>
      </c>
      <c r="E592" s="143" t="s">
        <v>1420</v>
      </c>
    </row>
    <row r="593" spans="1:5" x14ac:dyDescent="0.35">
      <c r="A593" s="118" t="s">
        <v>526</v>
      </c>
      <c r="B593" s="118" t="s">
        <v>0</v>
      </c>
      <c r="C593" s="118" t="s">
        <v>969</v>
      </c>
      <c r="D593" s="118" t="s">
        <v>1040</v>
      </c>
      <c r="E593" s="119" t="s">
        <v>1198</v>
      </c>
    </row>
    <row r="594" spans="1:5" x14ac:dyDescent="0.35">
      <c r="A594" s="118" t="s">
        <v>528</v>
      </c>
      <c r="B594" s="118" t="s">
        <v>0</v>
      </c>
      <c r="C594" s="118" t="s">
        <v>969</v>
      </c>
      <c r="D594" s="118" t="s">
        <v>1040</v>
      </c>
      <c r="E594" s="119" t="s">
        <v>1056</v>
      </c>
    </row>
    <row r="595" spans="1:5" x14ac:dyDescent="0.35">
      <c r="A595" s="118" t="s">
        <v>530</v>
      </c>
      <c r="B595" s="118" t="s">
        <v>0</v>
      </c>
      <c r="C595" s="118" t="s">
        <v>969</v>
      </c>
      <c r="D595" s="118" t="s">
        <v>1040</v>
      </c>
      <c r="E595" s="119" t="s">
        <v>1422</v>
      </c>
    </row>
    <row r="596" spans="1:5" x14ac:dyDescent="0.35">
      <c r="A596" s="118" t="s">
        <v>532</v>
      </c>
      <c r="B596" s="118" t="s">
        <v>0</v>
      </c>
      <c r="C596" s="118" t="s">
        <v>969</v>
      </c>
      <c r="D596" s="118" t="s">
        <v>1040</v>
      </c>
      <c r="E596" s="119" t="s">
        <v>1081</v>
      </c>
    </row>
    <row r="597" spans="1:5" x14ac:dyDescent="0.35">
      <c r="A597" s="118" t="s">
        <v>535</v>
      </c>
      <c r="B597" s="118" t="s">
        <v>0</v>
      </c>
      <c r="C597" s="118" t="s">
        <v>969</v>
      </c>
      <c r="D597" s="118" t="s">
        <v>1040</v>
      </c>
      <c r="E597" s="119" t="s">
        <v>1056</v>
      </c>
    </row>
    <row r="598" spans="1:5" x14ac:dyDescent="0.35">
      <c r="A598" s="118" t="s">
        <v>537</v>
      </c>
      <c r="B598" s="118" t="s">
        <v>0</v>
      </c>
      <c r="C598" s="118" t="s">
        <v>969</v>
      </c>
      <c r="D598" s="118" t="s">
        <v>1040</v>
      </c>
      <c r="E598" s="119" t="s">
        <v>1081</v>
      </c>
    </row>
    <row r="599" spans="1:5" x14ac:dyDescent="0.35">
      <c r="A599" s="118" t="s">
        <v>539</v>
      </c>
      <c r="B599" s="118" t="s">
        <v>0</v>
      </c>
      <c r="C599" s="118" t="s">
        <v>969</v>
      </c>
      <c r="D599" s="118" t="s">
        <v>1227</v>
      </c>
      <c r="E599" s="119" t="s">
        <v>3896</v>
      </c>
    </row>
    <row r="600" spans="1:5" x14ac:dyDescent="0.35">
      <c r="A600" s="142" t="s">
        <v>541</v>
      </c>
      <c r="B600" s="142" t="s">
        <v>0</v>
      </c>
      <c r="C600" s="142" t="s">
        <v>969</v>
      </c>
      <c r="D600" s="142" t="s">
        <v>1040</v>
      </c>
      <c r="E600" s="143" t="s">
        <v>1423</v>
      </c>
    </row>
    <row r="601" spans="1:5" x14ac:dyDescent="0.35">
      <c r="A601" s="118" t="s">
        <v>543</v>
      </c>
      <c r="B601" s="118" t="s">
        <v>0</v>
      </c>
      <c r="C601" s="118" t="s">
        <v>969</v>
      </c>
      <c r="D601" s="118" t="s">
        <v>1040</v>
      </c>
      <c r="E601" s="119" t="s">
        <v>1326</v>
      </c>
    </row>
    <row r="602" spans="1:5" x14ac:dyDescent="0.35">
      <c r="A602" s="118" t="s">
        <v>545</v>
      </c>
      <c r="B602" s="118" t="s">
        <v>0</v>
      </c>
      <c r="C602" s="118" t="s">
        <v>969</v>
      </c>
      <c r="D602" s="118" t="s">
        <v>1040</v>
      </c>
      <c r="E602" s="119" t="s">
        <v>1422</v>
      </c>
    </row>
    <row r="603" spans="1:5" x14ac:dyDescent="0.35">
      <c r="A603" s="118" t="s">
        <v>547</v>
      </c>
      <c r="B603" s="118" t="s">
        <v>0</v>
      </c>
      <c r="C603" s="118" t="s">
        <v>969</v>
      </c>
      <c r="D603" s="118" t="s">
        <v>1040</v>
      </c>
      <c r="E603" s="119" t="s">
        <v>1431</v>
      </c>
    </row>
    <row r="604" spans="1:5" x14ac:dyDescent="0.35">
      <c r="A604" s="118" t="s">
        <v>1334</v>
      </c>
      <c r="B604" s="118" t="s">
        <v>968</v>
      </c>
      <c r="C604" s="118" t="s">
        <v>969</v>
      </c>
      <c r="D604" s="118" t="s">
        <v>993</v>
      </c>
      <c r="E604" s="119" t="s">
        <v>1219</v>
      </c>
    </row>
    <row r="605" spans="1:5" x14ac:dyDescent="0.35">
      <c r="A605" s="118" t="s">
        <v>1335</v>
      </c>
      <c r="B605" s="118" t="s">
        <v>968</v>
      </c>
      <c r="C605" s="118" t="s">
        <v>969</v>
      </c>
      <c r="D605" s="118" t="s">
        <v>993</v>
      </c>
      <c r="E605" s="119" t="s">
        <v>1219</v>
      </c>
    </row>
    <row r="606" spans="1:5" x14ac:dyDescent="0.35">
      <c r="A606" s="118" t="s">
        <v>549</v>
      </c>
      <c r="B606" s="118" t="s">
        <v>0</v>
      </c>
      <c r="C606" s="118" t="s">
        <v>969</v>
      </c>
      <c r="D606" s="118" t="s">
        <v>1040</v>
      </c>
      <c r="E606" s="119" t="s">
        <v>1081</v>
      </c>
    </row>
    <row r="607" spans="1:5" x14ac:dyDescent="0.35">
      <c r="A607" s="118" t="s">
        <v>551</v>
      </c>
      <c r="B607" s="118" t="s">
        <v>0</v>
      </c>
      <c r="C607" s="118" t="s">
        <v>969</v>
      </c>
      <c r="D607" s="118" t="s">
        <v>1040</v>
      </c>
      <c r="E607" s="119" t="s">
        <v>1431</v>
      </c>
    </row>
    <row r="608" spans="1:5" x14ac:dyDescent="0.35">
      <c r="A608" s="118" t="s">
        <v>1336</v>
      </c>
      <c r="B608" s="118" t="s">
        <v>968</v>
      </c>
      <c r="C608" s="118" t="s">
        <v>969</v>
      </c>
      <c r="D608" s="118" t="s">
        <v>993</v>
      </c>
      <c r="E608" s="119" t="s">
        <v>1219</v>
      </c>
    </row>
    <row r="609" spans="1:5" x14ac:dyDescent="0.35">
      <c r="A609" s="142" t="s">
        <v>554</v>
      </c>
      <c r="B609" s="142" t="s">
        <v>0</v>
      </c>
      <c r="C609" s="142" t="s">
        <v>969</v>
      </c>
      <c r="D609" s="142" t="s">
        <v>1040</v>
      </c>
      <c r="E609" s="143" t="s">
        <v>1425</v>
      </c>
    </row>
    <row r="610" spans="1:5" x14ac:dyDescent="0.35">
      <c r="A610" s="118" t="s">
        <v>1337</v>
      </c>
      <c r="B610" s="118" t="s">
        <v>0</v>
      </c>
      <c r="C610" s="118" t="s">
        <v>969</v>
      </c>
      <c r="D610" s="118" t="s">
        <v>1040</v>
      </c>
      <c r="E610" s="119" t="s">
        <v>975</v>
      </c>
    </row>
    <row r="611" spans="1:5" x14ac:dyDescent="0.35">
      <c r="A611" s="142" t="s">
        <v>556</v>
      </c>
      <c r="B611" s="142" t="s">
        <v>0</v>
      </c>
      <c r="C611" s="142" t="s">
        <v>969</v>
      </c>
      <c r="D611" s="142" t="s">
        <v>1040</v>
      </c>
      <c r="E611" s="143" t="s">
        <v>1423</v>
      </c>
    </row>
    <row r="612" spans="1:5" x14ac:dyDescent="0.35">
      <c r="A612" s="118" t="s">
        <v>557</v>
      </c>
      <c r="B612" s="118" t="s">
        <v>0</v>
      </c>
      <c r="C612" s="118" t="s">
        <v>1246</v>
      </c>
      <c r="D612" s="118" t="s">
        <v>1040</v>
      </c>
      <c r="E612" s="119" t="s">
        <v>1431</v>
      </c>
    </row>
    <row r="613" spans="1:5" x14ac:dyDescent="0.35">
      <c r="A613" s="118" t="s">
        <v>558</v>
      </c>
      <c r="B613" s="118" t="s">
        <v>0</v>
      </c>
      <c r="C613" s="118" t="s">
        <v>969</v>
      </c>
      <c r="D613" s="118" t="s">
        <v>1040</v>
      </c>
      <c r="E613" s="119" t="s">
        <v>1431</v>
      </c>
    </row>
    <row r="614" spans="1:5" x14ac:dyDescent="0.35">
      <c r="A614" s="118" t="s">
        <v>1338</v>
      </c>
      <c r="B614" s="118" t="s">
        <v>0</v>
      </c>
      <c r="C614" s="118" t="s">
        <v>969</v>
      </c>
      <c r="D614" s="118" t="s">
        <v>1040</v>
      </c>
      <c r="E614" s="119" t="s">
        <v>975</v>
      </c>
    </row>
    <row r="615" spans="1:5" x14ac:dyDescent="0.35">
      <c r="A615" s="142" t="s">
        <v>561</v>
      </c>
      <c r="B615" s="142" t="s">
        <v>0</v>
      </c>
      <c r="C615" s="142" t="s">
        <v>1246</v>
      </c>
      <c r="D615" s="142" t="s">
        <v>977</v>
      </c>
      <c r="E615" s="143" t="s">
        <v>1323</v>
      </c>
    </row>
    <row r="616" spans="1:5" x14ac:dyDescent="0.35">
      <c r="A616" s="118" t="s">
        <v>1339</v>
      </c>
      <c r="B616" s="118" t="s">
        <v>0</v>
      </c>
      <c r="C616" s="118" t="s">
        <v>969</v>
      </c>
      <c r="D616" s="118" t="s">
        <v>1040</v>
      </c>
      <c r="E616" s="119" t="s">
        <v>975</v>
      </c>
    </row>
    <row r="617" spans="1:5" x14ac:dyDescent="0.35">
      <c r="A617" s="118" t="s">
        <v>563</v>
      </c>
      <c r="B617" s="118" t="s">
        <v>0</v>
      </c>
      <c r="C617" s="118" t="s">
        <v>969</v>
      </c>
      <c r="D617" s="118" t="s">
        <v>1040</v>
      </c>
      <c r="E617" s="119" t="s">
        <v>1326</v>
      </c>
    </row>
    <row r="618" spans="1:5" x14ac:dyDescent="0.35">
      <c r="A618" s="118" t="s">
        <v>565</v>
      </c>
      <c r="B618" s="118" t="s">
        <v>0</v>
      </c>
      <c r="C618" s="118" t="s">
        <v>969</v>
      </c>
      <c r="D618" s="118" t="s">
        <v>993</v>
      </c>
      <c r="E618" s="119" t="s">
        <v>1389</v>
      </c>
    </row>
    <row r="619" spans="1:5" x14ac:dyDescent="0.35">
      <c r="A619" s="118" t="s">
        <v>567</v>
      </c>
      <c r="B619" s="118" t="s">
        <v>0</v>
      </c>
      <c r="C619" s="118" t="s">
        <v>969</v>
      </c>
      <c r="D619" s="118" t="s">
        <v>993</v>
      </c>
      <c r="E619" s="119" t="s">
        <v>1340</v>
      </c>
    </row>
    <row r="620" spans="1:5" x14ac:dyDescent="0.35">
      <c r="A620" s="118" t="s">
        <v>569</v>
      </c>
      <c r="B620" s="118" t="s">
        <v>0</v>
      </c>
      <c r="C620" s="118" t="s">
        <v>969</v>
      </c>
      <c r="D620" s="118" t="s">
        <v>1040</v>
      </c>
      <c r="E620" s="119" t="s">
        <v>1034</v>
      </c>
    </row>
    <row r="621" spans="1:5" x14ac:dyDescent="0.35">
      <c r="A621" s="142" t="s">
        <v>571</v>
      </c>
      <c r="B621" s="142" t="s">
        <v>0</v>
      </c>
      <c r="C621" s="142" t="s">
        <v>969</v>
      </c>
      <c r="D621" s="142" t="s">
        <v>970</v>
      </c>
      <c r="E621" s="143" t="s">
        <v>1267</v>
      </c>
    </row>
    <row r="622" spans="1:5" x14ac:dyDescent="0.35">
      <c r="A622" s="142" t="s">
        <v>573</v>
      </c>
      <c r="B622" s="142" t="s">
        <v>0</v>
      </c>
      <c r="C622" s="142" t="s">
        <v>969</v>
      </c>
      <c r="D622" s="142" t="s">
        <v>970</v>
      </c>
      <c r="E622" s="143" t="s">
        <v>1270</v>
      </c>
    </row>
    <row r="623" spans="1:5" x14ac:dyDescent="0.35">
      <c r="A623" s="142" t="s">
        <v>575</v>
      </c>
      <c r="B623" s="142" t="s">
        <v>0</v>
      </c>
      <c r="C623" s="142" t="s">
        <v>969</v>
      </c>
      <c r="D623" s="142" t="s">
        <v>970</v>
      </c>
      <c r="E623" s="143" t="s">
        <v>1259</v>
      </c>
    </row>
    <row r="624" spans="1:5" x14ac:dyDescent="0.35">
      <c r="A624" s="118" t="s">
        <v>577</v>
      </c>
      <c r="B624" s="118" t="s">
        <v>0</v>
      </c>
      <c r="C624" s="118" t="s">
        <v>1246</v>
      </c>
      <c r="D624" s="118" t="s">
        <v>977</v>
      </c>
      <c r="E624" s="119" t="s">
        <v>1422</v>
      </c>
    </row>
    <row r="625" spans="1:5" x14ac:dyDescent="0.35">
      <c r="A625" s="118" t="s">
        <v>579</v>
      </c>
      <c r="B625" s="118" t="s">
        <v>0</v>
      </c>
      <c r="C625" s="118" t="s">
        <v>969</v>
      </c>
      <c r="D625" s="118" t="s">
        <v>977</v>
      </c>
      <c r="E625" s="119" t="s">
        <v>1341</v>
      </c>
    </row>
    <row r="626" spans="1:5" x14ac:dyDescent="0.35">
      <c r="A626" s="118" t="s">
        <v>581</v>
      </c>
      <c r="B626" s="118" t="s">
        <v>0</v>
      </c>
      <c r="C626" s="118" t="s">
        <v>969</v>
      </c>
      <c r="D626" s="118" t="s">
        <v>977</v>
      </c>
      <c r="E626" s="119" t="s">
        <v>5250</v>
      </c>
    </row>
    <row r="627" spans="1:5" x14ac:dyDescent="0.35">
      <c r="A627" s="142" t="s">
        <v>583</v>
      </c>
      <c r="B627" s="142" t="s">
        <v>0</v>
      </c>
      <c r="C627" s="142" t="s">
        <v>969</v>
      </c>
      <c r="D627" s="142" t="s">
        <v>986</v>
      </c>
      <c r="E627" s="143" t="s">
        <v>1432</v>
      </c>
    </row>
    <row r="628" spans="1:5" x14ac:dyDescent="0.35">
      <c r="A628" s="118" t="s">
        <v>585</v>
      </c>
      <c r="B628" s="118" t="s">
        <v>0</v>
      </c>
      <c r="C628" s="118" t="s">
        <v>969</v>
      </c>
      <c r="D628" s="118" t="s">
        <v>1174</v>
      </c>
      <c r="E628" s="119" t="s">
        <v>1042</v>
      </c>
    </row>
    <row r="629" spans="1:5" x14ac:dyDescent="0.35">
      <c r="A629" s="118" t="s">
        <v>587</v>
      </c>
      <c r="B629" s="118" t="s">
        <v>0</v>
      </c>
      <c r="C629" s="118" t="s">
        <v>969</v>
      </c>
      <c r="D629" s="118" t="s">
        <v>1040</v>
      </c>
      <c r="E629" s="119" t="s">
        <v>1042</v>
      </c>
    </row>
    <row r="630" spans="1:5" x14ac:dyDescent="0.35">
      <c r="A630" s="118" t="s">
        <v>589</v>
      </c>
      <c r="B630" s="118" t="s">
        <v>0</v>
      </c>
      <c r="C630" s="118" t="s">
        <v>969</v>
      </c>
      <c r="D630" s="118" t="s">
        <v>1000</v>
      </c>
      <c r="E630" s="119" t="s">
        <v>1525</v>
      </c>
    </row>
    <row r="631" spans="1:5" x14ac:dyDescent="0.35">
      <c r="A631" s="142" t="s">
        <v>1342</v>
      </c>
      <c r="B631" s="142" t="s">
        <v>968</v>
      </c>
      <c r="C631" s="142" t="s">
        <v>969</v>
      </c>
      <c r="D631" s="142" t="s">
        <v>970</v>
      </c>
      <c r="E631" s="143" t="s">
        <v>1265</v>
      </c>
    </row>
    <row r="632" spans="1:5" x14ac:dyDescent="0.35">
      <c r="A632" s="142" t="s">
        <v>591</v>
      </c>
      <c r="B632" s="142" t="s">
        <v>0</v>
      </c>
      <c r="C632" s="142" t="s">
        <v>1246</v>
      </c>
      <c r="D632" s="142" t="s">
        <v>970</v>
      </c>
      <c r="E632" s="143" t="s">
        <v>1433</v>
      </c>
    </row>
    <row r="633" spans="1:5" x14ac:dyDescent="0.35">
      <c r="A633" s="118" t="s">
        <v>593</v>
      </c>
      <c r="B633" s="118" t="s">
        <v>0</v>
      </c>
      <c r="C633" s="118" t="s">
        <v>969</v>
      </c>
      <c r="D633" s="118" t="s">
        <v>1040</v>
      </c>
      <c r="E633" s="119" t="s">
        <v>1326</v>
      </c>
    </row>
    <row r="634" spans="1:5" x14ac:dyDescent="0.35">
      <c r="A634" s="118" t="s">
        <v>595</v>
      </c>
      <c r="B634" s="118" t="s">
        <v>0</v>
      </c>
      <c r="C634" s="118" t="s">
        <v>969</v>
      </c>
      <c r="D634" s="118" t="s">
        <v>1248</v>
      </c>
      <c r="E634" s="119" t="s">
        <v>1535</v>
      </c>
    </row>
    <row r="635" spans="1:5" x14ac:dyDescent="0.35">
      <c r="A635" s="118" t="s">
        <v>1343</v>
      </c>
      <c r="B635" s="118" t="s">
        <v>0</v>
      </c>
      <c r="C635" s="118" t="s">
        <v>969</v>
      </c>
      <c r="D635" s="118" t="s">
        <v>1248</v>
      </c>
      <c r="E635" s="119" t="s">
        <v>975</v>
      </c>
    </row>
    <row r="636" spans="1:5" x14ac:dyDescent="0.35">
      <c r="A636" s="118" t="s">
        <v>596</v>
      </c>
      <c r="B636" s="118" t="s">
        <v>0</v>
      </c>
      <c r="C636" s="118" t="s">
        <v>969</v>
      </c>
      <c r="D636" s="118" t="s">
        <v>1227</v>
      </c>
      <c r="E636" s="119" t="s">
        <v>1326</v>
      </c>
    </row>
    <row r="637" spans="1:5" x14ac:dyDescent="0.35">
      <c r="A637" s="118" t="s">
        <v>597</v>
      </c>
      <c r="B637" s="118" t="s">
        <v>0</v>
      </c>
      <c r="C637" s="118" t="s">
        <v>969</v>
      </c>
      <c r="D637" s="118" t="s">
        <v>1248</v>
      </c>
      <c r="E637" s="119" t="s">
        <v>1306</v>
      </c>
    </row>
    <row r="638" spans="1:5" x14ac:dyDescent="0.35">
      <c r="A638" s="118" t="s">
        <v>599</v>
      </c>
      <c r="B638" s="118" t="s">
        <v>0</v>
      </c>
      <c r="C638" s="118" t="s">
        <v>969</v>
      </c>
      <c r="D638" s="118" t="s">
        <v>1248</v>
      </c>
      <c r="E638" s="119" t="s">
        <v>1306</v>
      </c>
    </row>
    <row r="639" spans="1:5" x14ac:dyDescent="0.35">
      <c r="A639" s="142" t="s">
        <v>601</v>
      </c>
      <c r="B639" s="142" t="s">
        <v>0</v>
      </c>
      <c r="C639" s="142" t="s">
        <v>1246</v>
      </c>
      <c r="D639" s="142" t="s">
        <v>1248</v>
      </c>
      <c r="E639" s="143" t="s">
        <v>1344</v>
      </c>
    </row>
    <row r="640" spans="1:5" x14ac:dyDescent="0.35">
      <c r="A640" s="118" t="s">
        <v>603</v>
      </c>
      <c r="B640" s="118" t="s">
        <v>0</v>
      </c>
      <c r="C640" s="118" t="s">
        <v>1246</v>
      </c>
      <c r="D640" s="118" t="s">
        <v>1316</v>
      </c>
      <c r="E640" s="119" t="s">
        <v>1317</v>
      </c>
    </row>
    <row r="641" spans="1:5" x14ac:dyDescent="0.35">
      <c r="A641" s="118" t="s">
        <v>605</v>
      </c>
      <c r="B641" s="118" t="s">
        <v>0</v>
      </c>
      <c r="C641" s="118" t="s">
        <v>1345</v>
      </c>
      <c r="D641" s="118" t="s">
        <v>1346</v>
      </c>
      <c r="E641" s="119" t="s">
        <v>1345</v>
      </c>
    </row>
    <row r="642" spans="1:5" x14ac:dyDescent="0.35">
      <c r="A642" s="118" t="s">
        <v>607</v>
      </c>
      <c r="B642" s="118" t="s">
        <v>0</v>
      </c>
      <c r="C642" s="118" t="s">
        <v>1345</v>
      </c>
      <c r="D642" s="118" t="s">
        <v>1346</v>
      </c>
      <c r="E642" s="119" t="s">
        <v>1345</v>
      </c>
    </row>
    <row r="643" spans="1:5" x14ac:dyDescent="0.35">
      <c r="A643" s="118" t="s">
        <v>609</v>
      </c>
      <c r="B643" s="118" t="s">
        <v>0</v>
      </c>
      <c r="C643" s="118" t="s">
        <v>1345</v>
      </c>
      <c r="D643" s="118" t="s">
        <v>1346</v>
      </c>
      <c r="E643" s="119" t="s">
        <v>1345</v>
      </c>
    </row>
    <row r="644" spans="1:5" x14ac:dyDescent="0.35">
      <c r="A644" s="118" t="s">
        <v>611</v>
      </c>
      <c r="B644" s="118" t="s">
        <v>0</v>
      </c>
      <c r="C644" s="118" t="s">
        <v>1345</v>
      </c>
      <c r="D644" s="118" t="s">
        <v>1346</v>
      </c>
      <c r="E644" s="119" t="s">
        <v>1345</v>
      </c>
    </row>
    <row r="645" spans="1:5" x14ac:dyDescent="0.35">
      <c r="A645" s="118" t="s">
        <v>613</v>
      </c>
      <c r="B645" s="118" t="s">
        <v>0</v>
      </c>
      <c r="C645" s="118" t="s">
        <v>1345</v>
      </c>
      <c r="D645" s="118" t="s">
        <v>1346</v>
      </c>
      <c r="E645" s="119" t="s">
        <v>1345</v>
      </c>
    </row>
    <row r="646" spans="1:5" x14ac:dyDescent="0.35">
      <c r="A646" s="118" t="s">
        <v>615</v>
      </c>
      <c r="B646" s="118" t="s">
        <v>0</v>
      </c>
      <c r="C646" s="118" t="s">
        <v>1345</v>
      </c>
      <c r="D646" s="118" t="s">
        <v>1346</v>
      </c>
      <c r="E646" s="119" t="s">
        <v>1345</v>
      </c>
    </row>
    <row r="647" spans="1:5" x14ac:dyDescent="0.35">
      <c r="A647" s="118" t="s">
        <v>617</v>
      </c>
      <c r="B647" s="118" t="s">
        <v>0</v>
      </c>
      <c r="C647" s="118" t="s">
        <v>1345</v>
      </c>
      <c r="D647" s="118" t="s">
        <v>1346</v>
      </c>
      <c r="E647" s="119" t="s">
        <v>1345</v>
      </c>
    </row>
    <row r="648" spans="1:5" x14ac:dyDescent="0.35">
      <c r="A648" s="118" t="s">
        <v>619</v>
      </c>
      <c r="B648" s="118" t="s">
        <v>0</v>
      </c>
      <c r="C648" s="118" t="s">
        <v>1345</v>
      </c>
      <c r="D648" s="118" t="s">
        <v>1346</v>
      </c>
      <c r="E648" s="119" t="s">
        <v>1345</v>
      </c>
    </row>
    <row r="649" spans="1:5" x14ac:dyDescent="0.35">
      <c r="A649" s="118" t="s">
        <v>1497</v>
      </c>
      <c r="B649" s="118" t="s">
        <v>968</v>
      </c>
      <c r="C649" s="118" t="s">
        <v>969</v>
      </c>
      <c r="D649" s="118" t="s">
        <v>1040</v>
      </c>
      <c r="E649" s="119" t="s">
        <v>1121</v>
      </c>
    </row>
    <row r="650" spans="1:5" x14ac:dyDescent="0.35">
      <c r="A650" s="142" t="s">
        <v>1347</v>
      </c>
      <c r="B650" s="142" t="s">
        <v>968</v>
      </c>
      <c r="C650" s="142" t="s">
        <v>969</v>
      </c>
      <c r="D650" s="142" t="s">
        <v>993</v>
      </c>
      <c r="E650" s="143" t="s">
        <v>1523</v>
      </c>
    </row>
    <row r="651" spans="1:5" x14ac:dyDescent="0.35">
      <c r="A651" s="142" t="s">
        <v>621</v>
      </c>
      <c r="B651" s="142" t="s">
        <v>0</v>
      </c>
      <c r="C651" s="142" t="s">
        <v>969</v>
      </c>
      <c r="D651" s="142" t="s">
        <v>1227</v>
      </c>
      <c r="E651" s="143" t="s">
        <v>1344</v>
      </c>
    </row>
    <row r="652" spans="1:5" x14ac:dyDescent="0.35">
      <c r="A652" s="142" t="s">
        <v>1348</v>
      </c>
      <c r="B652" s="142" t="s">
        <v>968</v>
      </c>
      <c r="C652" s="142" t="s">
        <v>969</v>
      </c>
      <c r="D652" s="142" t="s">
        <v>1227</v>
      </c>
      <c r="E652" s="143" t="s">
        <v>1349</v>
      </c>
    </row>
    <row r="653" spans="1:5" x14ac:dyDescent="0.35">
      <c r="A653" s="142" t="s">
        <v>1350</v>
      </c>
      <c r="B653" s="142" t="s">
        <v>968</v>
      </c>
      <c r="C653" s="142" t="s">
        <v>969</v>
      </c>
      <c r="D653" s="142" t="s">
        <v>1227</v>
      </c>
      <c r="E653" s="143" t="s">
        <v>1349</v>
      </c>
    </row>
    <row r="654" spans="1:5" x14ac:dyDescent="0.35">
      <c r="A654" s="118" t="s">
        <v>1351</v>
      </c>
      <c r="B654" s="118" t="s">
        <v>968</v>
      </c>
      <c r="C654" s="118" t="s">
        <v>969</v>
      </c>
      <c r="D654" s="118" t="s">
        <v>972</v>
      </c>
      <c r="E654" s="119" t="s">
        <v>1306</v>
      </c>
    </row>
    <row r="655" spans="1:5" x14ac:dyDescent="0.35">
      <c r="A655" s="118" t="s">
        <v>1499</v>
      </c>
      <c r="B655" s="118" t="s">
        <v>968</v>
      </c>
      <c r="C655" s="118" t="s">
        <v>969</v>
      </c>
      <c r="D655" s="118" t="s">
        <v>1227</v>
      </c>
      <c r="E655" s="119" t="s">
        <v>1534</v>
      </c>
    </row>
    <row r="656" spans="1:5" x14ac:dyDescent="0.35">
      <c r="A656" s="142" t="s">
        <v>1352</v>
      </c>
      <c r="B656" s="142" t="s">
        <v>968</v>
      </c>
      <c r="C656" s="142" t="s">
        <v>969</v>
      </c>
      <c r="D656" s="142" t="s">
        <v>1248</v>
      </c>
      <c r="E656" s="143" t="s">
        <v>1349</v>
      </c>
    </row>
    <row r="657" spans="1:5" x14ac:dyDescent="0.35">
      <c r="A657" s="142" t="s">
        <v>1353</v>
      </c>
      <c r="B657" s="142" t="s">
        <v>968</v>
      </c>
      <c r="C657" s="142" t="s">
        <v>969</v>
      </c>
      <c r="D657" s="142" t="s">
        <v>1227</v>
      </c>
      <c r="E657" s="143" t="s">
        <v>1349</v>
      </c>
    </row>
    <row r="658" spans="1:5" x14ac:dyDescent="0.35">
      <c r="A658" s="142" t="s">
        <v>1354</v>
      </c>
      <c r="B658" s="142" t="s">
        <v>968</v>
      </c>
      <c r="C658" s="142" t="s">
        <v>969</v>
      </c>
      <c r="D658" s="142" t="s">
        <v>1227</v>
      </c>
      <c r="E658" s="143" t="s">
        <v>1349</v>
      </c>
    </row>
    <row r="659" spans="1:5" x14ac:dyDescent="0.35">
      <c r="A659" s="142" t="s">
        <v>623</v>
      </c>
      <c r="B659" s="142" t="s">
        <v>0</v>
      </c>
      <c r="C659" s="142" t="s">
        <v>969</v>
      </c>
      <c r="D659" s="142" t="s">
        <v>1248</v>
      </c>
      <c r="E659" s="143" t="s">
        <v>1344</v>
      </c>
    </row>
    <row r="660" spans="1:5" x14ac:dyDescent="0.35">
      <c r="A660" s="142" t="s">
        <v>625</v>
      </c>
      <c r="B660" s="142" t="s">
        <v>0</v>
      </c>
      <c r="C660" s="142" t="s">
        <v>1246</v>
      </c>
      <c r="D660" s="142" t="s">
        <v>977</v>
      </c>
      <c r="E660" s="143" t="s">
        <v>1434</v>
      </c>
    </row>
    <row r="661" spans="1:5" x14ac:dyDescent="0.35">
      <c r="A661" s="142" t="s">
        <v>627</v>
      </c>
      <c r="B661" s="142" t="s">
        <v>0</v>
      </c>
      <c r="C661" s="142" t="s">
        <v>1246</v>
      </c>
      <c r="D661" s="142" t="s">
        <v>977</v>
      </c>
      <c r="E661" s="143" t="s">
        <v>1434</v>
      </c>
    </row>
    <row r="662" spans="1:5" x14ac:dyDescent="0.35">
      <c r="A662" s="118" t="s">
        <v>629</v>
      </c>
      <c r="B662" s="118" t="s">
        <v>0</v>
      </c>
      <c r="C662" s="118" t="s">
        <v>1246</v>
      </c>
      <c r="D662" s="118" t="s">
        <v>993</v>
      </c>
      <c r="E662" s="119" t="s">
        <v>1333</v>
      </c>
    </row>
    <row r="663" spans="1:5" x14ac:dyDescent="0.35">
      <c r="A663" s="142" t="s">
        <v>631</v>
      </c>
      <c r="B663" s="142" t="s">
        <v>0</v>
      </c>
      <c r="C663" s="142" t="s">
        <v>1246</v>
      </c>
      <c r="D663" s="142" t="s">
        <v>970</v>
      </c>
      <c r="E663" s="143" t="s">
        <v>1421</v>
      </c>
    </row>
    <row r="664" spans="1:5" x14ac:dyDescent="0.35">
      <c r="A664" s="118" t="s">
        <v>633</v>
      </c>
      <c r="B664" s="118" t="s">
        <v>0</v>
      </c>
      <c r="C664" s="118" t="s">
        <v>969</v>
      </c>
      <c r="D664" s="118" t="s">
        <v>986</v>
      </c>
      <c r="E664" s="119" t="s">
        <v>1356</v>
      </c>
    </row>
    <row r="665" spans="1:5" x14ac:dyDescent="0.35">
      <c r="A665" s="142" t="s">
        <v>635</v>
      </c>
      <c r="B665" s="142" t="s">
        <v>0</v>
      </c>
      <c r="C665" s="142" t="s">
        <v>1246</v>
      </c>
      <c r="D665" s="142" t="s">
        <v>993</v>
      </c>
      <c r="E665" s="143" t="s">
        <v>1514</v>
      </c>
    </row>
    <row r="666" spans="1:5" x14ac:dyDescent="0.35">
      <c r="A666" s="118" t="s">
        <v>1355</v>
      </c>
      <c r="B666" s="118" t="s">
        <v>0</v>
      </c>
      <c r="C666" s="118" t="s">
        <v>1246</v>
      </c>
      <c r="D666" s="118" t="s">
        <v>1004</v>
      </c>
      <c r="E666" s="119" t="s">
        <v>1515</v>
      </c>
    </row>
    <row r="667" spans="1:5" x14ac:dyDescent="0.35">
      <c r="A667" s="142" t="s">
        <v>637</v>
      </c>
      <c r="B667" s="142" t="s">
        <v>0</v>
      </c>
      <c r="C667" s="142" t="s">
        <v>1246</v>
      </c>
      <c r="D667" s="142" t="s">
        <v>977</v>
      </c>
      <c r="E667" s="143" t="s">
        <v>1434</v>
      </c>
    </row>
    <row r="668" spans="1:5" x14ac:dyDescent="0.35">
      <c r="A668" s="142" t="s">
        <v>639</v>
      </c>
      <c r="B668" s="142" t="s">
        <v>0</v>
      </c>
      <c r="C668" s="142" t="s">
        <v>1246</v>
      </c>
      <c r="D668" s="142" t="s">
        <v>986</v>
      </c>
      <c r="E668" s="143" t="s">
        <v>1434</v>
      </c>
    </row>
    <row r="669" spans="1:5" x14ac:dyDescent="0.35">
      <c r="A669" s="142" t="s">
        <v>641</v>
      </c>
      <c r="B669" s="142" t="s">
        <v>0</v>
      </c>
      <c r="C669" s="142" t="s">
        <v>1246</v>
      </c>
      <c r="D669" s="142" t="s">
        <v>977</v>
      </c>
      <c r="E669" s="143" t="s">
        <v>1025</v>
      </c>
    </row>
    <row r="670" spans="1:5" x14ac:dyDescent="0.35">
      <c r="A670" s="142" t="s">
        <v>643</v>
      </c>
      <c r="B670" s="142" t="s">
        <v>0</v>
      </c>
      <c r="C670" s="142" t="s">
        <v>1246</v>
      </c>
      <c r="D670" s="142" t="s">
        <v>977</v>
      </c>
      <c r="E670" s="143" t="s">
        <v>1025</v>
      </c>
    </row>
    <row r="671" spans="1:5" x14ac:dyDescent="0.35">
      <c r="A671" s="142" t="s">
        <v>645</v>
      </c>
      <c r="B671" s="142" t="s">
        <v>0</v>
      </c>
      <c r="C671" s="142" t="s">
        <v>1246</v>
      </c>
      <c r="D671" s="142" t="s">
        <v>977</v>
      </c>
      <c r="E671" s="143" t="s">
        <v>1025</v>
      </c>
    </row>
    <row r="672" spans="1:5" x14ac:dyDescent="0.35">
      <c r="A672" s="142" t="s">
        <v>647</v>
      </c>
      <c r="B672" s="142" t="s">
        <v>0</v>
      </c>
      <c r="C672" s="142" t="s">
        <v>1246</v>
      </c>
      <c r="D672" s="142" t="s">
        <v>986</v>
      </c>
      <c r="E672" s="143" t="s">
        <v>3914</v>
      </c>
    </row>
    <row r="673" spans="1:5" x14ac:dyDescent="0.35">
      <c r="A673" s="118" t="s">
        <v>649</v>
      </c>
      <c r="B673" s="118" t="s">
        <v>0</v>
      </c>
      <c r="C673" s="118" t="s">
        <v>969</v>
      </c>
      <c r="D673" s="118" t="s">
        <v>970</v>
      </c>
      <c r="E673" s="119" t="s">
        <v>1267</v>
      </c>
    </row>
    <row r="674" spans="1:5" x14ac:dyDescent="0.35">
      <c r="A674" s="118" t="s">
        <v>651</v>
      </c>
      <c r="B674" s="118" t="s">
        <v>0</v>
      </c>
      <c r="C674" s="118" t="s">
        <v>969</v>
      </c>
      <c r="D674" s="118" t="s">
        <v>970</v>
      </c>
      <c r="E674" s="119" t="s">
        <v>1259</v>
      </c>
    </row>
    <row r="675" spans="1:5" x14ac:dyDescent="0.35">
      <c r="A675" s="118" t="s">
        <v>653</v>
      </c>
      <c r="B675" s="118" t="s">
        <v>0</v>
      </c>
      <c r="C675" s="118" t="s">
        <v>969</v>
      </c>
      <c r="D675" s="118" t="s">
        <v>970</v>
      </c>
      <c r="E675" s="119" t="s">
        <v>1270</v>
      </c>
    </row>
    <row r="676" spans="1:5" x14ac:dyDescent="0.35">
      <c r="A676" s="142" t="s">
        <v>655</v>
      </c>
      <c r="B676" s="142" t="s">
        <v>0</v>
      </c>
      <c r="C676" s="142" t="s">
        <v>1246</v>
      </c>
      <c r="D676" s="142" t="s">
        <v>970</v>
      </c>
      <c r="E676" s="143" t="s">
        <v>1267</v>
      </c>
    </row>
    <row r="677" spans="1:5" x14ac:dyDescent="0.35">
      <c r="A677" s="142" t="s">
        <v>657</v>
      </c>
      <c r="B677" s="142" t="s">
        <v>0</v>
      </c>
      <c r="C677" s="142" t="s">
        <v>1246</v>
      </c>
      <c r="D677" s="142" t="s">
        <v>970</v>
      </c>
      <c r="E677" s="143" t="s">
        <v>1270</v>
      </c>
    </row>
    <row r="678" spans="1:5" x14ac:dyDescent="0.35">
      <c r="A678" s="142" t="s">
        <v>659</v>
      </c>
      <c r="B678" s="142" t="s">
        <v>0</v>
      </c>
      <c r="C678" s="142" t="s">
        <v>1246</v>
      </c>
      <c r="D678" s="142" t="s">
        <v>972</v>
      </c>
      <c r="E678" s="143" t="s">
        <v>1259</v>
      </c>
    </row>
    <row r="679" spans="1:5" x14ac:dyDescent="0.35">
      <c r="A679" s="142" t="s">
        <v>661</v>
      </c>
      <c r="B679" s="142" t="s">
        <v>0</v>
      </c>
      <c r="C679" s="142" t="s">
        <v>969</v>
      </c>
      <c r="D679" s="142" t="s">
        <v>977</v>
      </c>
      <c r="E679" s="143" t="s">
        <v>1008</v>
      </c>
    </row>
    <row r="680" spans="1:5" x14ac:dyDescent="0.35">
      <c r="A680" s="142" t="s">
        <v>663</v>
      </c>
      <c r="B680" s="142" t="s">
        <v>0</v>
      </c>
      <c r="C680" s="142" t="s">
        <v>1246</v>
      </c>
      <c r="D680" s="142" t="s">
        <v>1004</v>
      </c>
      <c r="E680" s="143" t="s">
        <v>1422</v>
      </c>
    </row>
    <row r="681" spans="1:5" x14ac:dyDescent="0.35">
      <c r="A681" s="142" t="s">
        <v>665</v>
      </c>
      <c r="B681" s="142" t="s">
        <v>0</v>
      </c>
      <c r="C681" s="142" t="s">
        <v>1246</v>
      </c>
      <c r="D681" s="142" t="s">
        <v>1004</v>
      </c>
      <c r="E681" s="143" t="s">
        <v>1422</v>
      </c>
    </row>
    <row r="682" spans="1:5" x14ac:dyDescent="0.35">
      <c r="A682" s="142" t="s">
        <v>667</v>
      </c>
      <c r="B682" s="142" t="s">
        <v>0</v>
      </c>
      <c r="C682" s="142" t="s">
        <v>1246</v>
      </c>
      <c r="D682" s="142" t="s">
        <v>1004</v>
      </c>
      <c r="E682" s="143" t="s">
        <v>1422</v>
      </c>
    </row>
    <row r="683" spans="1:5" x14ac:dyDescent="0.35">
      <c r="A683" s="142" t="s">
        <v>669</v>
      </c>
      <c r="B683" s="142" t="s">
        <v>0</v>
      </c>
      <c r="C683" s="142" t="s">
        <v>1246</v>
      </c>
      <c r="D683" s="142" t="s">
        <v>1004</v>
      </c>
      <c r="E683" s="143" t="s">
        <v>1422</v>
      </c>
    </row>
    <row r="684" spans="1:5" x14ac:dyDescent="0.35">
      <c r="A684" s="142" t="s">
        <v>671</v>
      </c>
      <c r="B684" s="142" t="s">
        <v>0</v>
      </c>
      <c r="C684" s="142" t="s">
        <v>1246</v>
      </c>
      <c r="D684" s="142" t="s">
        <v>1004</v>
      </c>
      <c r="E684" s="143" t="s">
        <v>1435</v>
      </c>
    </row>
    <row r="685" spans="1:5" x14ac:dyDescent="0.35">
      <c r="A685" s="142" t="s">
        <v>673</v>
      </c>
      <c r="B685" s="142" t="s">
        <v>0</v>
      </c>
      <c r="C685" s="142" t="s">
        <v>1246</v>
      </c>
      <c r="D685" s="142" t="s">
        <v>1004</v>
      </c>
      <c r="E685" s="143" t="s">
        <v>1435</v>
      </c>
    </row>
    <row r="686" spans="1:5" x14ac:dyDescent="0.35">
      <c r="A686" s="142" t="s">
        <v>675</v>
      </c>
      <c r="B686" s="142" t="s">
        <v>0</v>
      </c>
      <c r="C686" s="142" t="s">
        <v>1246</v>
      </c>
      <c r="D686" s="142" t="s">
        <v>1004</v>
      </c>
      <c r="E686" s="143" t="s">
        <v>1422</v>
      </c>
    </row>
    <row r="687" spans="1:5" x14ac:dyDescent="0.35">
      <c r="A687" s="142" t="s">
        <v>677</v>
      </c>
      <c r="B687" s="142" t="s">
        <v>0</v>
      </c>
      <c r="C687" s="142" t="s">
        <v>1246</v>
      </c>
      <c r="D687" s="142" t="s">
        <v>1004</v>
      </c>
      <c r="E687" s="142" t="s">
        <v>1327</v>
      </c>
    </row>
    <row r="688" spans="1:5" x14ac:dyDescent="0.35">
      <c r="A688" s="142" t="s">
        <v>679</v>
      </c>
      <c r="B688" s="142" t="s">
        <v>0</v>
      </c>
      <c r="C688" s="142" t="s">
        <v>1246</v>
      </c>
      <c r="D688" s="142" t="s">
        <v>1004</v>
      </c>
      <c r="E688" s="143" t="s">
        <v>1328</v>
      </c>
    </row>
    <row r="689" spans="1:5" x14ac:dyDescent="0.35">
      <c r="A689" s="142" t="s">
        <v>681</v>
      </c>
      <c r="B689" s="142" t="s">
        <v>0</v>
      </c>
      <c r="C689" s="142" t="s">
        <v>1246</v>
      </c>
      <c r="D689" s="142" t="s">
        <v>1004</v>
      </c>
      <c r="E689" s="143" t="s">
        <v>1321</v>
      </c>
    </row>
    <row r="690" spans="1:5" x14ac:dyDescent="0.35">
      <c r="A690" s="142" t="s">
        <v>683</v>
      </c>
      <c r="B690" s="142" t="s">
        <v>0</v>
      </c>
      <c r="C690" s="142" t="s">
        <v>1246</v>
      </c>
      <c r="D690" s="142" t="s">
        <v>1004</v>
      </c>
      <c r="E690" s="143" t="s">
        <v>1321</v>
      </c>
    </row>
    <row r="691" spans="1:5" x14ac:dyDescent="0.35">
      <c r="A691" s="142" t="s">
        <v>685</v>
      </c>
      <c r="B691" s="142" t="s">
        <v>0</v>
      </c>
      <c r="C691" s="142" t="s">
        <v>1246</v>
      </c>
      <c r="D691" s="142" t="s">
        <v>1040</v>
      </c>
      <c r="E691" s="143" t="s">
        <v>1321</v>
      </c>
    </row>
    <row r="692" spans="1:5" x14ac:dyDescent="0.35">
      <c r="A692" s="118" t="s">
        <v>687</v>
      </c>
      <c r="B692" s="118" t="s">
        <v>0</v>
      </c>
      <c r="C692" s="118" t="s">
        <v>1246</v>
      </c>
      <c r="D692" s="118" t="s">
        <v>1227</v>
      </c>
      <c r="E692" s="119" t="s">
        <v>1422</v>
      </c>
    </row>
    <row r="693" spans="1:5" x14ac:dyDescent="0.35">
      <c r="A693" s="118" t="s">
        <v>689</v>
      </c>
      <c r="B693" s="118" t="s">
        <v>0</v>
      </c>
      <c r="C693" s="118" t="s">
        <v>1246</v>
      </c>
      <c r="D693" s="118" t="s">
        <v>1004</v>
      </c>
      <c r="E693" s="119" t="s">
        <v>1306</v>
      </c>
    </row>
    <row r="694" spans="1:5" x14ac:dyDescent="0.35">
      <c r="A694" s="118" t="s">
        <v>691</v>
      </c>
      <c r="B694" s="118" t="s">
        <v>0</v>
      </c>
      <c r="C694" s="118" t="s">
        <v>1246</v>
      </c>
      <c r="D694" s="118" t="s">
        <v>1004</v>
      </c>
      <c r="E694" s="119" t="s">
        <v>1306</v>
      </c>
    </row>
    <row r="695" spans="1:5" x14ac:dyDescent="0.35">
      <c r="A695" s="142" t="s">
        <v>693</v>
      </c>
      <c r="B695" s="142" t="s">
        <v>0</v>
      </c>
      <c r="C695" s="142" t="s">
        <v>1246</v>
      </c>
      <c r="D695" s="142" t="s">
        <v>1004</v>
      </c>
      <c r="E695" s="143" t="s">
        <v>1017</v>
      </c>
    </row>
    <row r="696" spans="1:5" x14ac:dyDescent="0.35">
      <c r="A696" s="142" t="s">
        <v>695</v>
      </c>
      <c r="B696" s="142" t="s">
        <v>0</v>
      </c>
      <c r="C696" s="142" t="s">
        <v>1246</v>
      </c>
      <c r="D696" s="142" t="s">
        <v>1248</v>
      </c>
      <c r="E696" s="143" t="s">
        <v>1427</v>
      </c>
    </row>
    <row r="697" spans="1:5" x14ac:dyDescent="0.35">
      <c r="A697" s="142" t="s">
        <v>697</v>
      </c>
      <c r="B697" s="142" t="s">
        <v>0</v>
      </c>
      <c r="C697" s="142" t="s">
        <v>969</v>
      </c>
      <c r="D697" s="142" t="s">
        <v>993</v>
      </c>
      <c r="E697" s="143" t="s">
        <v>1420</v>
      </c>
    </row>
    <row r="698" spans="1:5" x14ac:dyDescent="0.35">
      <c r="A698" s="142" t="s">
        <v>699</v>
      </c>
      <c r="B698" s="142" t="s">
        <v>0</v>
      </c>
      <c r="C698" s="142" t="s">
        <v>969</v>
      </c>
      <c r="D698" s="142" t="s">
        <v>993</v>
      </c>
      <c r="E698" s="143" t="s">
        <v>1422</v>
      </c>
    </row>
    <row r="699" spans="1:5" x14ac:dyDescent="0.35">
      <c r="A699" s="142" t="s">
        <v>701</v>
      </c>
      <c r="B699" s="142" t="s">
        <v>0</v>
      </c>
      <c r="C699" s="142" t="s">
        <v>969</v>
      </c>
      <c r="D699" s="142" t="s">
        <v>1325</v>
      </c>
      <c r="E699" s="143" t="s">
        <v>1422</v>
      </c>
    </row>
    <row r="700" spans="1:5" x14ac:dyDescent="0.35">
      <c r="A700" s="142" t="s">
        <v>1357</v>
      </c>
      <c r="B700" s="142" t="s">
        <v>968</v>
      </c>
      <c r="C700" s="142" t="s">
        <v>969</v>
      </c>
      <c r="D700" s="142" t="s">
        <v>993</v>
      </c>
      <c r="E700" s="143" t="s">
        <v>1422</v>
      </c>
    </row>
    <row r="701" spans="1:5" x14ac:dyDescent="0.35">
      <c r="A701" s="142" t="s">
        <v>703</v>
      </c>
      <c r="B701" s="142" t="s">
        <v>0</v>
      </c>
      <c r="C701" s="142" t="s">
        <v>1246</v>
      </c>
      <c r="D701" s="142" t="s">
        <v>970</v>
      </c>
      <c r="E701" s="143" t="s">
        <v>1358</v>
      </c>
    </row>
    <row r="702" spans="1:5" x14ac:dyDescent="0.35">
      <c r="A702" s="118" t="s">
        <v>1464</v>
      </c>
      <c r="B702" s="118" t="s">
        <v>968</v>
      </c>
      <c r="C702" s="118" t="s">
        <v>969</v>
      </c>
      <c r="D702" s="118" t="s">
        <v>972</v>
      </c>
      <c r="E702" s="119" t="s">
        <v>1445</v>
      </c>
    </row>
    <row r="703" spans="1:5" x14ac:dyDescent="0.35">
      <c r="A703" s="118" t="s">
        <v>1359</v>
      </c>
      <c r="B703" s="118" t="s">
        <v>968</v>
      </c>
      <c r="C703" s="118" t="s">
        <v>969</v>
      </c>
      <c r="D703" s="118" t="s">
        <v>972</v>
      </c>
      <c r="E703" s="119" t="s">
        <v>1445</v>
      </c>
    </row>
    <row r="704" spans="1:5" x14ac:dyDescent="0.35">
      <c r="A704" s="118" t="s">
        <v>1360</v>
      </c>
      <c r="B704" s="118" t="s">
        <v>968</v>
      </c>
      <c r="C704" s="118" t="s">
        <v>969</v>
      </c>
      <c r="D704" s="118" t="s">
        <v>972</v>
      </c>
      <c r="E704" s="119" t="s">
        <v>1445</v>
      </c>
    </row>
    <row r="705" spans="1:5" x14ac:dyDescent="0.35">
      <c r="A705" s="118" t="s">
        <v>1361</v>
      </c>
      <c r="B705" s="118" t="s">
        <v>968</v>
      </c>
      <c r="C705" s="118" t="s">
        <v>969</v>
      </c>
      <c r="D705" s="118" t="s">
        <v>977</v>
      </c>
      <c r="E705" s="119" t="s">
        <v>1445</v>
      </c>
    </row>
    <row r="706" spans="1:5" x14ac:dyDescent="0.35">
      <c r="A706" s="118" t="s">
        <v>1463</v>
      </c>
      <c r="B706" s="118" t="s">
        <v>968</v>
      </c>
      <c r="C706" s="118" t="s">
        <v>969</v>
      </c>
      <c r="D706" s="118" t="s">
        <v>972</v>
      </c>
      <c r="E706" s="119" t="s">
        <v>1445</v>
      </c>
    </row>
    <row r="707" spans="1:5" x14ac:dyDescent="0.35">
      <c r="A707" s="118" t="s">
        <v>705</v>
      </c>
      <c r="B707" s="118" t="s">
        <v>0</v>
      </c>
      <c r="C707" s="118" t="s">
        <v>1246</v>
      </c>
      <c r="D707" s="118" t="s">
        <v>972</v>
      </c>
      <c r="E707" s="119" t="s">
        <v>1445</v>
      </c>
    </row>
    <row r="708" spans="1:5" x14ac:dyDescent="0.35">
      <c r="A708" s="142" t="s">
        <v>706</v>
      </c>
      <c r="B708" s="142" t="s">
        <v>0</v>
      </c>
      <c r="C708" s="142" t="s">
        <v>1246</v>
      </c>
      <c r="D708" s="142" t="s">
        <v>1004</v>
      </c>
      <c r="E708" s="143" t="s">
        <v>1017</v>
      </c>
    </row>
    <row r="709" spans="1:5" x14ac:dyDescent="0.35">
      <c r="A709" s="118" t="s">
        <v>1362</v>
      </c>
      <c r="B709" s="118" t="s">
        <v>968</v>
      </c>
      <c r="C709" s="118" t="s">
        <v>969</v>
      </c>
      <c r="D709" s="118" t="s">
        <v>970</v>
      </c>
      <c r="E709" s="119" t="s">
        <v>1445</v>
      </c>
    </row>
    <row r="710" spans="1:5" x14ac:dyDescent="0.35">
      <c r="A710" s="118" t="s">
        <v>1462</v>
      </c>
      <c r="B710" s="118" t="s">
        <v>968</v>
      </c>
      <c r="C710" s="118" t="s">
        <v>1246</v>
      </c>
      <c r="D710" s="118" t="s">
        <v>970</v>
      </c>
      <c r="E710" s="119" t="s">
        <v>1445</v>
      </c>
    </row>
    <row r="711" spans="1:5" x14ac:dyDescent="0.35">
      <c r="A711" s="142" t="s">
        <v>708</v>
      </c>
      <c r="B711" s="142" t="s">
        <v>0</v>
      </c>
      <c r="C711" s="142" t="s">
        <v>969</v>
      </c>
      <c r="D711" s="142" t="s">
        <v>993</v>
      </c>
      <c r="E711" s="143" t="s">
        <v>1436</v>
      </c>
    </row>
    <row r="712" spans="1:5" x14ac:dyDescent="0.35">
      <c r="A712" s="142" t="s">
        <v>710</v>
      </c>
      <c r="B712" s="142" t="s">
        <v>0</v>
      </c>
      <c r="C712" s="142" t="s">
        <v>1246</v>
      </c>
      <c r="D712" s="142" t="s">
        <v>977</v>
      </c>
      <c r="E712" s="143" t="s">
        <v>1323</v>
      </c>
    </row>
    <row r="713" spans="1:5" x14ac:dyDescent="0.35">
      <c r="A713" s="142" t="s">
        <v>712</v>
      </c>
      <c r="B713" s="142" t="s">
        <v>0</v>
      </c>
      <c r="C713" s="142" t="s">
        <v>1246</v>
      </c>
      <c r="D713" s="142" t="s">
        <v>1004</v>
      </c>
      <c r="E713" s="143" t="s">
        <v>1328</v>
      </c>
    </row>
    <row r="714" spans="1:5" x14ac:dyDescent="0.35">
      <c r="A714" s="142" t="s">
        <v>714</v>
      </c>
      <c r="B714" s="142" t="s">
        <v>0</v>
      </c>
      <c r="C714" s="142" t="s">
        <v>1246</v>
      </c>
      <c r="D714" s="142" t="s">
        <v>1004</v>
      </c>
      <c r="E714" s="142" t="s">
        <v>1363</v>
      </c>
    </row>
    <row r="715" spans="1:5" x14ac:dyDescent="0.35">
      <c r="A715" s="142" t="s">
        <v>716</v>
      </c>
      <c r="B715" s="142" t="s">
        <v>0</v>
      </c>
      <c r="C715" s="142" t="s">
        <v>969</v>
      </c>
      <c r="D715" s="142" t="s">
        <v>1040</v>
      </c>
      <c r="E715" s="143" t="s">
        <v>1424</v>
      </c>
    </row>
    <row r="716" spans="1:5" x14ac:dyDescent="0.35">
      <c r="A716" s="118" t="s">
        <v>718</v>
      </c>
      <c r="B716" s="118" t="s">
        <v>0</v>
      </c>
      <c r="C716" s="118" t="s">
        <v>1246</v>
      </c>
      <c r="D716" s="118" t="s">
        <v>972</v>
      </c>
      <c r="E716" s="119" t="s">
        <v>1422</v>
      </c>
    </row>
    <row r="717" spans="1:5" x14ac:dyDescent="0.35">
      <c r="A717" s="142" t="s">
        <v>720</v>
      </c>
      <c r="B717" s="142" t="s">
        <v>0</v>
      </c>
      <c r="C717" s="142" t="s">
        <v>1246</v>
      </c>
      <c r="D717" s="142" t="s">
        <v>1004</v>
      </c>
      <c r="E717" s="143" t="s">
        <v>1387</v>
      </c>
    </row>
    <row r="718" spans="1:5" x14ac:dyDescent="0.35">
      <c r="A718" s="118" t="s">
        <v>722</v>
      </c>
      <c r="B718" s="118" t="s">
        <v>0</v>
      </c>
      <c r="C718" s="118" t="s">
        <v>969</v>
      </c>
      <c r="D718" s="118" t="s">
        <v>972</v>
      </c>
      <c r="E718" s="119" t="s">
        <v>1081</v>
      </c>
    </row>
    <row r="719" spans="1:5" x14ac:dyDescent="0.35">
      <c r="A719" s="142" t="s">
        <v>724</v>
      </c>
      <c r="B719" s="142" t="s">
        <v>0</v>
      </c>
      <c r="C719" s="142" t="s">
        <v>1246</v>
      </c>
      <c r="D719" s="142" t="s">
        <v>977</v>
      </c>
      <c r="E719" s="143" t="s">
        <v>1025</v>
      </c>
    </row>
    <row r="720" spans="1:5" x14ac:dyDescent="0.35">
      <c r="A720" s="142" t="s">
        <v>726</v>
      </c>
      <c r="B720" s="142" t="s">
        <v>0</v>
      </c>
      <c r="C720" s="142" t="s">
        <v>1246</v>
      </c>
      <c r="D720" s="142" t="s">
        <v>986</v>
      </c>
      <c r="E720" s="143" t="s">
        <v>1429</v>
      </c>
    </row>
    <row r="721" spans="1:5" x14ac:dyDescent="0.35">
      <c r="A721" s="118" t="s">
        <v>728</v>
      </c>
      <c r="B721" s="118" t="s">
        <v>0</v>
      </c>
      <c r="C721" s="118" t="s">
        <v>969</v>
      </c>
      <c r="D721" s="118" t="s">
        <v>1040</v>
      </c>
      <c r="E721" s="119" t="s">
        <v>1306</v>
      </c>
    </row>
    <row r="722" spans="1:5" x14ac:dyDescent="0.35">
      <c r="A722" s="142" t="s">
        <v>730</v>
      </c>
      <c r="B722" s="142" t="s">
        <v>0</v>
      </c>
      <c r="C722" s="142" t="s">
        <v>1246</v>
      </c>
      <c r="D722" s="142" t="s">
        <v>986</v>
      </c>
      <c r="E722" s="143" t="s">
        <v>1428</v>
      </c>
    </row>
    <row r="723" spans="1:5" x14ac:dyDescent="0.35">
      <c r="A723" s="142" t="s">
        <v>732</v>
      </c>
      <c r="B723" s="142" t="s">
        <v>0</v>
      </c>
      <c r="C723" s="142" t="s">
        <v>1246</v>
      </c>
      <c r="D723" s="142" t="s">
        <v>977</v>
      </c>
      <c r="E723" s="143" t="s">
        <v>1323</v>
      </c>
    </row>
    <row r="724" spans="1:5" x14ac:dyDescent="0.35">
      <c r="A724" s="118" t="s">
        <v>734</v>
      </c>
      <c r="B724" s="118" t="s">
        <v>0</v>
      </c>
      <c r="C724" s="118" t="s">
        <v>969</v>
      </c>
      <c r="D724" s="118" t="s">
        <v>986</v>
      </c>
      <c r="E724" s="119" t="s">
        <v>3914</v>
      </c>
    </row>
    <row r="725" spans="1:5" x14ac:dyDescent="0.35">
      <c r="A725" s="118" t="s">
        <v>736</v>
      </c>
      <c r="B725" s="118" t="s">
        <v>0</v>
      </c>
      <c r="C725" s="118" t="s">
        <v>969</v>
      </c>
      <c r="D725" s="118" t="s">
        <v>1000</v>
      </c>
      <c r="E725" s="119" t="s">
        <v>1420</v>
      </c>
    </row>
    <row r="726" spans="1:5" x14ac:dyDescent="0.35">
      <c r="A726" s="142" t="s">
        <v>738</v>
      </c>
      <c r="B726" s="142" t="s">
        <v>0</v>
      </c>
      <c r="C726" s="142" t="s">
        <v>1246</v>
      </c>
      <c r="D726" s="142" t="s">
        <v>1004</v>
      </c>
      <c r="E726" s="143" t="s">
        <v>1358</v>
      </c>
    </row>
    <row r="727" spans="1:5" x14ac:dyDescent="0.35">
      <c r="A727" s="118" t="s">
        <v>740</v>
      </c>
      <c r="B727" s="118" t="s">
        <v>0</v>
      </c>
      <c r="C727" s="118" t="s">
        <v>969</v>
      </c>
      <c r="D727" s="118" t="s">
        <v>1000</v>
      </c>
      <c r="E727" s="119" t="s">
        <v>1420</v>
      </c>
    </row>
    <row r="728" spans="1:5" x14ac:dyDescent="0.35">
      <c r="A728" s="118" t="s">
        <v>1364</v>
      </c>
      <c r="B728" s="118" t="s">
        <v>968</v>
      </c>
      <c r="C728" s="118" t="s">
        <v>969</v>
      </c>
      <c r="D728" s="118" t="s">
        <v>970</v>
      </c>
      <c r="E728" s="119" t="s">
        <v>1250</v>
      </c>
    </row>
    <row r="729" spans="1:5" x14ac:dyDescent="0.35">
      <c r="A729" s="118" t="s">
        <v>1365</v>
      </c>
      <c r="B729" s="118" t="s">
        <v>968</v>
      </c>
      <c r="C729" s="118" t="s">
        <v>969</v>
      </c>
      <c r="D729" s="118" t="s">
        <v>970</v>
      </c>
      <c r="E729" s="119" t="s">
        <v>1250</v>
      </c>
    </row>
    <row r="730" spans="1:5" x14ac:dyDescent="0.35">
      <c r="A730" s="118" t="s">
        <v>1366</v>
      </c>
      <c r="B730" s="118" t="s">
        <v>968</v>
      </c>
      <c r="C730" s="118" t="s">
        <v>969</v>
      </c>
      <c r="D730" s="118" t="s">
        <v>970</v>
      </c>
      <c r="E730" s="119" t="s">
        <v>1250</v>
      </c>
    </row>
    <row r="731" spans="1:5" x14ac:dyDescent="0.35">
      <c r="A731" s="118" t="s">
        <v>1367</v>
      </c>
      <c r="B731" s="118" t="s">
        <v>968</v>
      </c>
      <c r="C731" s="118" t="s">
        <v>969</v>
      </c>
      <c r="D731" s="118" t="s">
        <v>970</v>
      </c>
      <c r="E731" s="119" t="s">
        <v>1250</v>
      </c>
    </row>
    <row r="732" spans="1:5" x14ac:dyDescent="0.35">
      <c r="A732" s="118" t="s">
        <v>742</v>
      </c>
      <c r="B732" s="118" t="s">
        <v>0</v>
      </c>
      <c r="C732" s="118" t="s">
        <v>1246</v>
      </c>
      <c r="D732" s="118" t="s">
        <v>1174</v>
      </c>
      <c r="E732" s="119" t="s">
        <v>1437</v>
      </c>
    </row>
    <row r="733" spans="1:5" x14ac:dyDescent="0.35">
      <c r="A733" s="118" t="s">
        <v>1368</v>
      </c>
      <c r="B733" s="118" t="s">
        <v>968</v>
      </c>
      <c r="C733" s="118" t="s">
        <v>969</v>
      </c>
      <c r="D733" s="118" t="s">
        <v>993</v>
      </c>
      <c r="E733" s="119" t="s">
        <v>1356</v>
      </c>
    </row>
    <row r="734" spans="1:5" x14ac:dyDescent="0.35">
      <c r="A734" s="118" t="s">
        <v>1369</v>
      </c>
      <c r="B734" s="118" t="s">
        <v>968</v>
      </c>
      <c r="C734" s="118" t="s">
        <v>969</v>
      </c>
      <c r="D734" s="118" t="s">
        <v>986</v>
      </c>
      <c r="E734" s="119" t="s">
        <v>971</v>
      </c>
    </row>
    <row r="735" spans="1:5" x14ac:dyDescent="0.35">
      <c r="A735" s="118" t="s">
        <v>1370</v>
      </c>
      <c r="B735" s="118" t="s">
        <v>968</v>
      </c>
      <c r="C735" s="118" t="s">
        <v>969</v>
      </c>
      <c r="D735" s="118" t="s">
        <v>986</v>
      </c>
      <c r="E735" s="119" t="s">
        <v>1356</v>
      </c>
    </row>
    <row r="736" spans="1:5" x14ac:dyDescent="0.35">
      <c r="A736" s="118" t="s">
        <v>743</v>
      </c>
      <c r="B736" s="118" t="s">
        <v>0</v>
      </c>
      <c r="C736" s="118" t="s">
        <v>1246</v>
      </c>
      <c r="D736" s="118" t="s">
        <v>1174</v>
      </c>
      <c r="E736" s="119" t="s">
        <v>1032</v>
      </c>
    </row>
    <row r="737" spans="1:5" x14ac:dyDescent="0.35">
      <c r="A737" s="120" t="s">
        <v>745</v>
      </c>
      <c r="B737" s="120" t="s">
        <v>0</v>
      </c>
      <c r="C737" s="120" t="s">
        <v>1246</v>
      </c>
      <c r="D737" s="118" t="s">
        <v>972</v>
      </c>
      <c r="E737" s="121" t="s">
        <v>1037</v>
      </c>
    </row>
    <row r="738" spans="1:5" x14ac:dyDescent="0.35">
      <c r="A738" s="142" t="s">
        <v>747</v>
      </c>
      <c r="B738" s="142" t="s">
        <v>0</v>
      </c>
      <c r="C738" s="142" t="s">
        <v>1246</v>
      </c>
      <c r="D738" s="142" t="s">
        <v>970</v>
      </c>
      <c r="E738" s="142" t="s">
        <v>1438</v>
      </c>
    </row>
    <row r="739" spans="1:5" x14ac:dyDescent="0.35">
      <c r="A739" s="118" t="s">
        <v>749</v>
      </c>
      <c r="B739" s="118" t="s">
        <v>0</v>
      </c>
      <c r="C739" s="118" t="s">
        <v>969</v>
      </c>
      <c r="D739" s="118" t="s">
        <v>993</v>
      </c>
      <c r="E739" s="119" t="s">
        <v>1034</v>
      </c>
    </row>
    <row r="740" spans="1:5" x14ac:dyDescent="0.35">
      <c r="A740" s="142" t="s">
        <v>751</v>
      </c>
      <c r="B740" s="142" t="s">
        <v>0</v>
      </c>
      <c r="C740" s="142" t="s">
        <v>969</v>
      </c>
      <c r="D740" s="142" t="s">
        <v>1227</v>
      </c>
      <c r="E740" s="143" t="s">
        <v>1427</v>
      </c>
    </row>
    <row r="741" spans="1:5" x14ac:dyDescent="0.35">
      <c r="A741" s="118" t="s">
        <v>753</v>
      </c>
      <c r="B741" s="118" t="s">
        <v>0</v>
      </c>
      <c r="C741" s="118" t="s">
        <v>969</v>
      </c>
      <c r="D741" s="118" t="s">
        <v>1174</v>
      </c>
      <c r="E741" s="119" t="s">
        <v>1371</v>
      </c>
    </row>
    <row r="742" spans="1:5" x14ac:dyDescent="0.35">
      <c r="A742" s="118" t="s">
        <v>755</v>
      </c>
      <c r="B742" s="118" t="s">
        <v>0</v>
      </c>
      <c r="C742" s="118" t="s">
        <v>1246</v>
      </c>
      <c r="D742" s="118" t="s">
        <v>1174</v>
      </c>
      <c r="E742" s="119" t="s">
        <v>1439</v>
      </c>
    </row>
    <row r="743" spans="1:5" x14ac:dyDescent="0.35">
      <c r="A743" s="142" t="s">
        <v>757</v>
      </c>
      <c r="B743" s="142" t="s">
        <v>0</v>
      </c>
      <c r="C743" s="142" t="s">
        <v>969</v>
      </c>
      <c r="D743" s="142" t="s">
        <v>1000</v>
      </c>
      <c r="E743" s="143" t="s">
        <v>1514</v>
      </c>
    </row>
    <row r="744" spans="1:5" x14ac:dyDescent="0.35">
      <c r="A744" s="142" t="s">
        <v>759</v>
      </c>
      <c r="B744" s="142" t="s">
        <v>0</v>
      </c>
      <c r="C744" s="142" t="s">
        <v>1246</v>
      </c>
      <c r="D744" s="142" t="s">
        <v>1174</v>
      </c>
      <c r="E744" s="143" t="s">
        <v>1255</v>
      </c>
    </row>
    <row r="745" spans="1:5" x14ac:dyDescent="0.35">
      <c r="A745" s="142" t="s">
        <v>761</v>
      </c>
      <c r="B745" s="142" t="s">
        <v>0</v>
      </c>
      <c r="C745" s="142" t="s">
        <v>969</v>
      </c>
      <c r="D745" s="142" t="s">
        <v>1248</v>
      </c>
      <c r="E745" s="143" t="s">
        <v>1349</v>
      </c>
    </row>
    <row r="746" spans="1:5" x14ac:dyDescent="0.35">
      <c r="A746" s="142" t="s">
        <v>763</v>
      </c>
      <c r="B746" s="142" t="s">
        <v>0</v>
      </c>
      <c r="C746" s="142" t="s">
        <v>1246</v>
      </c>
      <c r="D746" s="142" t="s">
        <v>1248</v>
      </c>
      <c r="E746" s="143" t="s">
        <v>1344</v>
      </c>
    </row>
    <row r="747" spans="1:5" x14ac:dyDescent="0.35">
      <c r="A747" s="118" t="s">
        <v>1461</v>
      </c>
      <c r="B747" s="118" t="s">
        <v>968</v>
      </c>
      <c r="C747" s="118" t="s">
        <v>969</v>
      </c>
      <c r="D747" s="118" t="s">
        <v>1227</v>
      </c>
      <c r="E747" s="119" t="s">
        <v>1535</v>
      </c>
    </row>
    <row r="748" spans="1:5" x14ac:dyDescent="0.35">
      <c r="A748" s="118" t="s">
        <v>1372</v>
      </c>
      <c r="B748" s="118" t="s">
        <v>968</v>
      </c>
      <c r="C748" s="118" t="s">
        <v>969</v>
      </c>
      <c r="D748" s="118" t="s">
        <v>1174</v>
      </c>
      <c r="E748" s="119" t="s">
        <v>1078</v>
      </c>
    </row>
    <row r="749" spans="1:5" x14ac:dyDescent="0.35">
      <c r="A749" s="118" t="s">
        <v>1373</v>
      </c>
      <c r="B749" s="118" t="s">
        <v>968</v>
      </c>
      <c r="C749" s="118" t="s">
        <v>969</v>
      </c>
      <c r="D749" s="118" t="s">
        <v>1174</v>
      </c>
      <c r="E749" s="119" t="s">
        <v>1034</v>
      </c>
    </row>
    <row r="750" spans="1:5" x14ac:dyDescent="0.35">
      <c r="A750" s="118" t="s">
        <v>1374</v>
      </c>
      <c r="B750" s="118" t="s">
        <v>968</v>
      </c>
      <c r="C750" s="118" t="s">
        <v>969</v>
      </c>
      <c r="D750" s="118" t="s">
        <v>1248</v>
      </c>
      <c r="E750" s="119" t="s">
        <v>1375</v>
      </c>
    </row>
    <row r="751" spans="1:5" x14ac:dyDescent="0.35">
      <c r="A751" s="118" t="s">
        <v>1460</v>
      </c>
      <c r="B751" s="118" t="s">
        <v>968</v>
      </c>
      <c r="C751" s="118" t="s">
        <v>969</v>
      </c>
      <c r="D751" s="118" t="s">
        <v>1227</v>
      </c>
      <c r="E751" s="119" t="s">
        <v>1535</v>
      </c>
    </row>
    <row r="752" spans="1:5" x14ac:dyDescent="0.35">
      <c r="A752" s="118" t="s">
        <v>1459</v>
      </c>
      <c r="B752" s="118" t="s">
        <v>968</v>
      </c>
      <c r="C752" s="118" t="s">
        <v>969</v>
      </c>
      <c r="D752" s="118" t="s">
        <v>970</v>
      </c>
      <c r="E752" s="119" t="s">
        <v>1376</v>
      </c>
    </row>
    <row r="753" spans="1:5" x14ac:dyDescent="0.35">
      <c r="A753" s="142" t="s">
        <v>765</v>
      </c>
      <c r="B753" s="142" t="s">
        <v>0</v>
      </c>
      <c r="C753" s="142" t="s">
        <v>969</v>
      </c>
      <c r="D753" s="142" t="s">
        <v>1004</v>
      </c>
      <c r="E753" s="143" t="s">
        <v>1034</v>
      </c>
    </row>
    <row r="754" spans="1:5" x14ac:dyDescent="0.35">
      <c r="A754" s="118" t="s">
        <v>767</v>
      </c>
      <c r="B754" s="118" t="s">
        <v>0</v>
      </c>
      <c r="C754" s="118" t="s">
        <v>1246</v>
      </c>
      <c r="D754" s="118" t="s">
        <v>977</v>
      </c>
      <c r="E754" s="119" t="s">
        <v>1377</v>
      </c>
    </row>
    <row r="755" spans="1:5" x14ac:dyDescent="0.35">
      <c r="A755" s="118" t="s">
        <v>769</v>
      </c>
      <c r="B755" s="118" t="s">
        <v>0</v>
      </c>
      <c r="C755" s="118" t="s">
        <v>1246</v>
      </c>
      <c r="D755" s="118" t="s">
        <v>977</v>
      </c>
      <c r="E755" s="119" t="s">
        <v>1377</v>
      </c>
    </row>
    <row r="756" spans="1:5" x14ac:dyDescent="0.35">
      <c r="A756" s="142" t="s">
        <v>771</v>
      </c>
      <c r="B756" s="142" t="s">
        <v>0</v>
      </c>
      <c r="C756" s="142" t="s">
        <v>969</v>
      </c>
      <c r="D756" s="142" t="s">
        <v>970</v>
      </c>
      <c r="E756" s="143" t="s">
        <v>1440</v>
      </c>
    </row>
    <row r="757" spans="1:5" x14ac:dyDescent="0.35">
      <c r="A757" s="142" t="s">
        <v>773</v>
      </c>
      <c r="B757" s="142" t="s">
        <v>0</v>
      </c>
      <c r="C757" s="142" t="s">
        <v>969</v>
      </c>
      <c r="D757" s="142" t="s">
        <v>977</v>
      </c>
      <c r="E757" s="143" t="s">
        <v>1378</v>
      </c>
    </row>
    <row r="758" spans="1:5" x14ac:dyDescent="0.35">
      <c r="A758" s="142" t="s">
        <v>775</v>
      </c>
      <c r="B758" s="142" t="s">
        <v>0</v>
      </c>
      <c r="C758" s="142" t="s">
        <v>969</v>
      </c>
      <c r="D758" s="142" t="s">
        <v>977</v>
      </c>
      <c r="E758" s="143" t="s">
        <v>1379</v>
      </c>
    </row>
    <row r="759" spans="1:5" x14ac:dyDescent="0.35">
      <c r="A759" s="142" t="s">
        <v>777</v>
      </c>
      <c r="B759" s="142" t="s">
        <v>0</v>
      </c>
      <c r="C759" s="142" t="s">
        <v>969</v>
      </c>
      <c r="D759" s="142" t="s">
        <v>977</v>
      </c>
      <c r="E759" s="143" t="s">
        <v>1378</v>
      </c>
    </row>
    <row r="760" spans="1:5" x14ac:dyDescent="0.35">
      <c r="A760" s="142" t="s">
        <v>779</v>
      </c>
      <c r="B760" s="142" t="s">
        <v>0</v>
      </c>
      <c r="C760" s="142" t="s">
        <v>969</v>
      </c>
      <c r="D760" s="142" t="s">
        <v>977</v>
      </c>
      <c r="E760" s="143" t="s">
        <v>1379</v>
      </c>
    </row>
    <row r="761" spans="1:5" x14ac:dyDescent="0.35">
      <c r="A761" s="142" t="s">
        <v>781</v>
      </c>
      <c r="B761" s="142" t="s">
        <v>0</v>
      </c>
      <c r="C761" s="142" t="s">
        <v>1246</v>
      </c>
      <c r="D761" s="142" t="s">
        <v>977</v>
      </c>
      <c r="E761" s="143" t="s">
        <v>1378</v>
      </c>
    </row>
    <row r="762" spans="1:5" x14ac:dyDescent="0.35">
      <c r="A762" s="142" t="s">
        <v>783</v>
      </c>
      <c r="B762" s="142" t="s">
        <v>0</v>
      </c>
      <c r="C762" s="142" t="s">
        <v>1246</v>
      </c>
      <c r="D762" s="142" t="s">
        <v>977</v>
      </c>
      <c r="E762" s="143" t="s">
        <v>1378</v>
      </c>
    </row>
    <row r="763" spans="1:5" x14ac:dyDescent="0.35">
      <c r="A763" s="142" t="s">
        <v>785</v>
      </c>
      <c r="B763" s="142" t="s">
        <v>0</v>
      </c>
      <c r="C763" s="142" t="s">
        <v>969</v>
      </c>
      <c r="D763" s="142" t="s">
        <v>977</v>
      </c>
      <c r="E763" s="143" t="s">
        <v>1379</v>
      </c>
    </row>
    <row r="764" spans="1:5" x14ac:dyDescent="0.35">
      <c r="A764" s="142" t="s">
        <v>787</v>
      </c>
      <c r="B764" s="142" t="s">
        <v>0</v>
      </c>
      <c r="C764" s="142" t="s">
        <v>1246</v>
      </c>
      <c r="D764" s="142" t="s">
        <v>977</v>
      </c>
      <c r="E764" s="143" t="s">
        <v>1380</v>
      </c>
    </row>
    <row r="765" spans="1:5" x14ac:dyDescent="0.35">
      <c r="A765" s="142" t="s">
        <v>789</v>
      </c>
      <c r="B765" s="142" t="s">
        <v>0</v>
      </c>
      <c r="C765" s="142" t="s">
        <v>969</v>
      </c>
      <c r="D765" s="142" t="s">
        <v>977</v>
      </c>
      <c r="E765" s="143" t="s">
        <v>1379</v>
      </c>
    </row>
    <row r="766" spans="1:5" x14ac:dyDescent="0.35">
      <c r="A766" s="142" t="s">
        <v>791</v>
      </c>
      <c r="B766" s="142" t="s">
        <v>0</v>
      </c>
      <c r="C766" s="142" t="s">
        <v>1246</v>
      </c>
      <c r="D766" s="142" t="s">
        <v>977</v>
      </c>
      <c r="E766" s="143" t="s">
        <v>1380</v>
      </c>
    </row>
    <row r="767" spans="1:5" x14ac:dyDescent="0.35">
      <c r="A767" s="142" t="s">
        <v>793</v>
      </c>
      <c r="B767" s="142" t="s">
        <v>0</v>
      </c>
      <c r="C767" s="142" t="s">
        <v>1246</v>
      </c>
      <c r="D767" s="142" t="s">
        <v>977</v>
      </c>
      <c r="E767" s="143" t="s">
        <v>1380</v>
      </c>
    </row>
    <row r="768" spans="1:5" x14ac:dyDescent="0.35">
      <c r="A768" s="118" t="s">
        <v>795</v>
      </c>
      <c r="B768" s="118" t="s">
        <v>0</v>
      </c>
      <c r="C768" s="118" t="s">
        <v>969</v>
      </c>
      <c r="D768" s="118" t="s">
        <v>993</v>
      </c>
      <c r="E768" s="119" t="s">
        <v>1514</v>
      </c>
    </row>
    <row r="769" spans="1:5" x14ac:dyDescent="0.35">
      <c r="A769" s="118" t="s">
        <v>797</v>
      </c>
      <c r="B769" s="118" t="s">
        <v>0</v>
      </c>
      <c r="C769" s="118" t="s">
        <v>1246</v>
      </c>
      <c r="D769" s="118" t="s">
        <v>1227</v>
      </c>
      <c r="E769" s="119" t="s">
        <v>1976</v>
      </c>
    </row>
    <row r="770" spans="1:5" x14ac:dyDescent="0.35">
      <c r="A770" s="118" t="s">
        <v>799</v>
      </c>
      <c r="B770" s="118" t="s">
        <v>0</v>
      </c>
      <c r="C770" s="118" t="s">
        <v>1246</v>
      </c>
      <c r="D770" s="118" t="s">
        <v>1004</v>
      </c>
      <c r="E770" s="119" t="s">
        <v>1306</v>
      </c>
    </row>
    <row r="771" spans="1:5" x14ac:dyDescent="0.35">
      <c r="A771" s="142" t="s">
        <v>801</v>
      </c>
      <c r="B771" s="142" t="s">
        <v>0</v>
      </c>
      <c r="C771" s="142" t="s">
        <v>1246</v>
      </c>
      <c r="D771" s="142" t="s">
        <v>1040</v>
      </c>
      <c r="E771" s="143" t="s">
        <v>1255</v>
      </c>
    </row>
    <row r="772" spans="1:5" x14ac:dyDescent="0.35">
      <c r="A772" s="142" t="s">
        <v>803</v>
      </c>
      <c r="B772" s="142" t="s">
        <v>0</v>
      </c>
      <c r="C772" s="142" t="s">
        <v>969</v>
      </c>
      <c r="D772" s="142" t="s">
        <v>1227</v>
      </c>
      <c r="E772" s="143" t="s">
        <v>1441</v>
      </c>
    </row>
    <row r="773" spans="1:5" x14ac:dyDescent="0.35">
      <c r="A773" s="142" t="s">
        <v>1458</v>
      </c>
      <c r="B773" s="142" t="s">
        <v>968</v>
      </c>
      <c r="C773" s="142" t="s">
        <v>969</v>
      </c>
      <c r="D773" s="142" t="s">
        <v>970</v>
      </c>
      <c r="E773" s="143" t="s">
        <v>1381</v>
      </c>
    </row>
    <row r="774" spans="1:5" x14ac:dyDescent="0.35">
      <c r="A774" s="118" t="s">
        <v>1382</v>
      </c>
      <c r="B774" s="118" t="s">
        <v>968</v>
      </c>
      <c r="C774" s="118" t="s">
        <v>969</v>
      </c>
      <c r="D774" s="118" t="s">
        <v>970</v>
      </c>
      <c r="E774" s="119" t="s">
        <v>1383</v>
      </c>
    </row>
    <row r="775" spans="1:5" x14ac:dyDescent="0.35">
      <c r="A775" s="118" t="s">
        <v>1384</v>
      </c>
      <c r="B775" s="118" t="s">
        <v>968</v>
      </c>
      <c r="C775" s="118" t="s">
        <v>969</v>
      </c>
      <c r="D775" s="118" t="s">
        <v>993</v>
      </c>
      <c r="E775" s="119" t="s">
        <v>1517</v>
      </c>
    </row>
    <row r="776" spans="1:5" x14ac:dyDescent="0.35">
      <c r="A776" s="118" t="s">
        <v>1385</v>
      </c>
      <c r="B776" s="118" t="s">
        <v>968</v>
      </c>
      <c r="C776" s="118" t="s">
        <v>969</v>
      </c>
      <c r="D776" s="118" t="s">
        <v>993</v>
      </c>
      <c r="E776" s="119" t="s">
        <v>1517</v>
      </c>
    </row>
    <row r="777" spans="1:5" x14ac:dyDescent="0.35">
      <c r="A777" s="142" t="s">
        <v>1386</v>
      </c>
      <c r="B777" s="142" t="s">
        <v>968</v>
      </c>
      <c r="C777" s="142" t="s">
        <v>1246</v>
      </c>
      <c r="D777" s="142" t="s">
        <v>993</v>
      </c>
      <c r="E777" s="143" t="s">
        <v>1387</v>
      </c>
    </row>
    <row r="778" spans="1:5" x14ac:dyDescent="0.35">
      <c r="A778" s="118" t="s">
        <v>1388</v>
      </c>
      <c r="B778" s="118" t="s">
        <v>968</v>
      </c>
      <c r="C778" s="118" t="s">
        <v>1246</v>
      </c>
      <c r="D778" s="118" t="s">
        <v>993</v>
      </c>
      <c r="E778" s="119" t="s">
        <v>1389</v>
      </c>
    </row>
    <row r="779" spans="1:5" x14ac:dyDescent="0.35">
      <c r="A779" s="118" t="s">
        <v>1390</v>
      </c>
      <c r="B779" s="118" t="s">
        <v>968</v>
      </c>
      <c r="C779" s="118" t="s">
        <v>969</v>
      </c>
      <c r="D779" s="118" t="s">
        <v>993</v>
      </c>
      <c r="E779" s="119" t="s">
        <v>975</v>
      </c>
    </row>
    <row r="780" spans="1:5" x14ac:dyDescent="0.35">
      <c r="A780" s="118" t="s">
        <v>1391</v>
      </c>
      <c r="B780" s="118" t="s">
        <v>968</v>
      </c>
      <c r="C780" s="118" t="s">
        <v>969</v>
      </c>
      <c r="D780" s="118" t="s">
        <v>993</v>
      </c>
      <c r="E780" s="119" t="s">
        <v>975</v>
      </c>
    </row>
    <row r="781" spans="1:5" x14ac:dyDescent="0.35">
      <c r="A781" s="118" t="s">
        <v>1392</v>
      </c>
      <c r="B781" s="118" t="s">
        <v>968</v>
      </c>
      <c r="C781" s="118" t="s">
        <v>969</v>
      </c>
      <c r="D781" s="118" t="s">
        <v>993</v>
      </c>
      <c r="E781" s="119" t="s">
        <v>971</v>
      </c>
    </row>
    <row r="782" spans="1:5" x14ac:dyDescent="0.35">
      <c r="A782" s="118" t="s">
        <v>1393</v>
      </c>
      <c r="B782" s="118" t="s">
        <v>968</v>
      </c>
      <c r="C782" s="118" t="s">
        <v>969</v>
      </c>
      <c r="D782" s="118" t="s">
        <v>1040</v>
      </c>
      <c r="E782" s="119" t="s">
        <v>1056</v>
      </c>
    </row>
    <row r="783" spans="1:5" x14ac:dyDescent="0.35">
      <c r="A783" s="118" t="s">
        <v>805</v>
      </c>
      <c r="B783" s="118" t="s">
        <v>0</v>
      </c>
      <c r="C783" s="118" t="s">
        <v>969</v>
      </c>
      <c r="D783" s="118" t="s">
        <v>993</v>
      </c>
      <c r="E783" s="119" t="s">
        <v>1422</v>
      </c>
    </row>
    <row r="784" spans="1:5" x14ac:dyDescent="0.35">
      <c r="A784" s="142" t="s">
        <v>807</v>
      </c>
      <c r="B784" s="142" t="s">
        <v>0</v>
      </c>
      <c r="C784" s="142" t="s">
        <v>1246</v>
      </c>
      <c r="D784" s="142" t="s">
        <v>1174</v>
      </c>
      <c r="E784" s="143" t="s">
        <v>1394</v>
      </c>
    </row>
    <row r="785" spans="1:5" x14ac:dyDescent="0.35">
      <c r="A785" s="118" t="s">
        <v>809</v>
      </c>
      <c r="B785" s="118" t="s">
        <v>0</v>
      </c>
      <c r="C785" s="118" t="s">
        <v>1246</v>
      </c>
      <c r="D785" s="118" t="s">
        <v>1174</v>
      </c>
      <c r="E785" s="119" t="s">
        <v>1395</v>
      </c>
    </row>
    <row r="786" spans="1:5" x14ac:dyDescent="0.35">
      <c r="A786" s="118" t="s">
        <v>811</v>
      </c>
      <c r="B786" s="118" t="s">
        <v>0</v>
      </c>
      <c r="C786" s="118" t="s">
        <v>1246</v>
      </c>
      <c r="D786" s="118" t="s">
        <v>1174</v>
      </c>
      <c r="E786" s="119" t="s">
        <v>1395</v>
      </c>
    </row>
    <row r="787" spans="1:5" x14ac:dyDescent="0.35">
      <c r="A787" s="118" t="s">
        <v>813</v>
      </c>
      <c r="B787" s="118" t="s">
        <v>0</v>
      </c>
      <c r="C787" s="118" t="s">
        <v>1246</v>
      </c>
      <c r="D787" s="118" t="s">
        <v>1174</v>
      </c>
      <c r="E787" s="119" t="s">
        <v>1395</v>
      </c>
    </row>
    <row r="788" spans="1:5" x14ac:dyDescent="0.35">
      <c r="A788" s="118" t="s">
        <v>815</v>
      </c>
      <c r="B788" s="118" t="s">
        <v>0</v>
      </c>
      <c r="C788" s="118" t="s">
        <v>1246</v>
      </c>
      <c r="D788" s="118" t="s">
        <v>1174</v>
      </c>
      <c r="E788" s="119" t="s">
        <v>1422</v>
      </c>
    </row>
    <row r="789" spans="1:5" x14ac:dyDescent="0.35">
      <c r="A789" s="118" t="s">
        <v>817</v>
      </c>
      <c r="B789" s="118" t="s">
        <v>0</v>
      </c>
      <c r="C789" s="118" t="s">
        <v>1246</v>
      </c>
      <c r="D789" s="118" t="s">
        <v>1174</v>
      </c>
      <c r="E789" s="119" t="s">
        <v>1395</v>
      </c>
    </row>
    <row r="790" spans="1:5" x14ac:dyDescent="0.35">
      <c r="A790" s="118" t="s">
        <v>819</v>
      </c>
      <c r="B790" s="118" t="s">
        <v>0</v>
      </c>
      <c r="C790" s="118" t="s">
        <v>1246</v>
      </c>
      <c r="D790" s="118" t="s">
        <v>1174</v>
      </c>
      <c r="E790" s="119" t="s">
        <v>1422</v>
      </c>
    </row>
    <row r="791" spans="1:5" x14ac:dyDescent="0.35">
      <c r="A791" s="118" t="s">
        <v>1457</v>
      </c>
      <c r="B791" s="118" t="s">
        <v>968</v>
      </c>
      <c r="C791" s="118" t="s">
        <v>969</v>
      </c>
      <c r="D791" s="118" t="s">
        <v>1527</v>
      </c>
      <c r="E791" s="119" t="s">
        <v>1528</v>
      </c>
    </row>
    <row r="792" spans="1:5" x14ac:dyDescent="0.35">
      <c r="A792" s="142" t="s">
        <v>821</v>
      </c>
      <c r="B792" s="142" t="s">
        <v>0</v>
      </c>
      <c r="C792" s="142" t="s">
        <v>1246</v>
      </c>
      <c r="D792" s="142" t="s">
        <v>1174</v>
      </c>
      <c r="E792" s="143" t="s">
        <v>1394</v>
      </c>
    </row>
    <row r="793" spans="1:5" x14ac:dyDescent="0.35">
      <c r="A793" s="142" t="s">
        <v>823</v>
      </c>
      <c r="B793" s="142" t="s">
        <v>0</v>
      </c>
      <c r="C793" s="142" t="s">
        <v>1246</v>
      </c>
      <c r="D793" s="142" t="s">
        <v>1174</v>
      </c>
      <c r="E793" s="143" t="s">
        <v>1394</v>
      </c>
    </row>
    <row r="794" spans="1:5" x14ac:dyDescent="0.35">
      <c r="A794" s="142" t="s">
        <v>825</v>
      </c>
      <c r="B794" s="142" t="s">
        <v>0</v>
      </c>
      <c r="C794" s="142" t="s">
        <v>1246</v>
      </c>
      <c r="D794" s="142" t="s">
        <v>1174</v>
      </c>
      <c r="E794" s="143" t="s">
        <v>1394</v>
      </c>
    </row>
    <row r="795" spans="1:5" x14ac:dyDescent="0.35">
      <c r="A795" s="142" t="s">
        <v>827</v>
      </c>
      <c r="B795" s="142" t="s">
        <v>0</v>
      </c>
      <c r="C795" s="142" t="s">
        <v>1246</v>
      </c>
      <c r="D795" s="142" t="s">
        <v>1174</v>
      </c>
      <c r="E795" s="143" t="s">
        <v>1394</v>
      </c>
    </row>
    <row r="796" spans="1:5" x14ac:dyDescent="0.35">
      <c r="A796" s="142" t="s">
        <v>829</v>
      </c>
      <c r="B796" s="142" t="s">
        <v>0</v>
      </c>
      <c r="C796" s="142" t="s">
        <v>1246</v>
      </c>
      <c r="D796" s="142" t="s">
        <v>1174</v>
      </c>
      <c r="E796" s="143" t="s">
        <v>1394</v>
      </c>
    </row>
    <row r="797" spans="1:5" x14ac:dyDescent="0.35">
      <c r="A797" s="142" t="s">
        <v>831</v>
      </c>
      <c r="B797" s="142" t="s">
        <v>0</v>
      </c>
      <c r="C797" s="142" t="s">
        <v>1246</v>
      </c>
      <c r="D797" s="142" t="s">
        <v>1174</v>
      </c>
      <c r="E797" s="143" t="s">
        <v>1394</v>
      </c>
    </row>
    <row r="798" spans="1:5" x14ac:dyDescent="0.35">
      <c r="A798" s="118" t="s">
        <v>833</v>
      </c>
      <c r="B798" s="118" t="s">
        <v>0</v>
      </c>
      <c r="C798" s="118" t="s">
        <v>1246</v>
      </c>
      <c r="D798" s="118" t="s">
        <v>1174</v>
      </c>
      <c r="E798" s="119" t="s">
        <v>1395</v>
      </c>
    </row>
    <row r="799" spans="1:5" x14ac:dyDescent="0.35">
      <c r="A799" s="142" t="s">
        <v>835</v>
      </c>
      <c r="B799" s="142" t="s">
        <v>0</v>
      </c>
      <c r="C799" s="142" t="s">
        <v>1246</v>
      </c>
      <c r="D799" s="142" t="s">
        <v>1174</v>
      </c>
      <c r="E799" s="143" t="s">
        <v>1396</v>
      </c>
    </row>
    <row r="800" spans="1:5" x14ac:dyDescent="0.35">
      <c r="A800" s="142" t="s">
        <v>837</v>
      </c>
      <c r="B800" s="142" t="s">
        <v>0</v>
      </c>
      <c r="C800" s="142" t="s">
        <v>1246</v>
      </c>
      <c r="D800" s="142" t="s">
        <v>1174</v>
      </c>
      <c r="E800" s="143" t="s">
        <v>1396</v>
      </c>
    </row>
    <row r="801" spans="1:5" x14ac:dyDescent="0.35">
      <c r="A801" s="142" t="s">
        <v>839</v>
      </c>
      <c r="B801" s="142" t="s">
        <v>0</v>
      </c>
      <c r="C801" s="142" t="s">
        <v>1246</v>
      </c>
      <c r="D801" s="142" t="s">
        <v>1174</v>
      </c>
      <c r="E801" s="143" t="s">
        <v>1396</v>
      </c>
    </row>
    <row r="802" spans="1:5" x14ac:dyDescent="0.35">
      <c r="A802" s="142" t="s">
        <v>841</v>
      </c>
      <c r="B802" s="142" t="s">
        <v>0</v>
      </c>
      <c r="C802" s="142" t="s">
        <v>1246</v>
      </c>
      <c r="D802" s="142" t="s">
        <v>1174</v>
      </c>
      <c r="E802" s="143" t="s">
        <v>1396</v>
      </c>
    </row>
    <row r="803" spans="1:5" x14ac:dyDescent="0.35">
      <c r="A803" s="142" t="s">
        <v>843</v>
      </c>
      <c r="B803" s="142" t="s">
        <v>0</v>
      </c>
      <c r="C803" s="142" t="s">
        <v>1246</v>
      </c>
      <c r="D803" s="142" t="s">
        <v>1174</v>
      </c>
      <c r="E803" s="143" t="s">
        <v>1397</v>
      </c>
    </row>
    <row r="804" spans="1:5" x14ac:dyDescent="0.35">
      <c r="A804" s="142" t="s">
        <v>845</v>
      </c>
      <c r="B804" s="142" t="s">
        <v>0</v>
      </c>
      <c r="C804" s="142" t="s">
        <v>1246</v>
      </c>
      <c r="D804" s="142" t="s">
        <v>1174</v>
      </c>
      <c r="E804" s="143" t="s">
        <v>1529</v>
      </c>
    </row>
    <row r="805" spans="1:5" x14ac:dyDescent="0.35">
      <c r="A805" s="142" t="s">
        <v>847</v>
      </c>
      <c r="B805" s="142" t="s">
        <v>0</v>
      </c>
      <c r="C805" s="142" t="s">
        <v>1246</v>
      </c>
      <c r="D805" s="142" t="s">
        <v>1174</v>
      </c>
      <c r="E805" s="143" t="s">
        <v>1398</v>
      </c>
    </row>
    <row r="806" spans="1:5" x14ac:dyDescent="0.35">
      <c r="A806" s="142" t="s">
        <v>1456</v>
      </c>
      <c r="B806" s="142" t="s">
        <v>968</v>
      </c>
      <c r="C806" s="142" t="s">
        <v>969</v>
      </c>
      <c r="D806" s="142" t="s">
        <v>1174</v>
      </c>
      <c r="E806" s="143" t="s">
        <v>1381</v>
      </c>
    </row>
    <row r="807" spans="1:5" x14ac:dyDescent="0.35">
      <c r="A807" s="142" t="s">
        <v>849</v>
      </c>
      <c r="B807" s="142" t="s">
        <v>0</v>
      </c>
      <c r="C807" s="142" t="s">
        <v>1246</v>
      </c>
      <c r="D807" s="142" t="s">
        <v>1174</v>
      </c>
      <c r="E807" s="143" t="s">
        <v>1398</v>
      </c>
    </row>
    <row r="808" spans="1:5" x14ac:dyDescent="0.35">
      <c r="A808" s="142" t="s">
        <v>1455</v>
      </c>
      <c r="B808" s="142" t="s">
        <v>968</v>
      </c>
      <c r="C808" s="142" t="s">
        <v>969</v>
      </c>
      <c r="D808" s="142" t="s">
        <v>970</v>
      </c>
      <c r="E808" s="143" t="s">
        <v>1381</v>
      </c>
    </row>
    <row r="809" spans="1:5" x14ac:dyDescent="0.35">
      <c r="A809" s="142" t="s">
        <v>1399</v>
      </c>
      <c r="B809" s="142" t="s">
        <v>968</v>
      </c>
      <c r="C809" s="142" t="s">
        <v>969</v>
      </c>
      <c r="D809" s="142" t="s">
        <v>970</v>
      </c>
      <c r="E809" s="143" t="s">
        <v>1381</v>
      </c>
    </row>
    <row r="810" spans="1:5" x14ac:dyDescent="0.35">
      <c r="A810" s="142" t="s">
        <v>1454</v>
      </c>
      <c r="B810" s="142" t="s">
        <v>968</v>
      </c>
      <c r="C810" s="142" t="s">
        <v>969</v>
      </c>
      <c r="D810" s="142" t="s">
        <v>970</v>
      </c>
      <c r="E810" s="143" t="s">
        <v>1381</v>
      </c>
    </row>
    <row r="811" spans="1:5" x14ac:dyDescent="0.35">
      <c r="A811" s="142" t="s">
        <v>1453</v>
      </c>
      <c r="B811" s="142" t="s">
        <v>968</v>
      </c>
      <c r="C811" s="142" t="s">
        <v>969</v>
      </c>
      <c r="D811" s="142" t="s">
        <v>1174</v>
      </c>
      <c r="E811" s="143" t="s">
        <v>1381</v>
      </c>
    </row>
    <row r="812" spans="1:5" x14ac:dyDescent="0.35">
      <c r="A812" s="142" t="s">
        <v>1400</v>
      </c>
      <c r="B812" s="142" t="s">
        <v>968</v>
      </c>
      <c r="C812" s="142" t="s">
        <v>969</v>
      </c>
      <c r="D812" s="142" t="s">
        <v>1174</v>
      </c>
      <c r="E812" s="143" t="s">
        <v>1398</v>
      </c>
    </row>
    <row r="813" spans="1:5" x14ac:dyDescent="0.35">
      <c r="A813" s="142" t="s">
        <v>1401</v>
      </c>
      <c r="B813" s="142" t="s">
        <v>968</v>
      </c>
      <c r="C813" s="142" t="s">
        <v>969</v>
      </c>
      <c r="D813" s="142" t="s">
        <v>1174</v>
      </c>
      <c r="E813" s="143" t="s">
        <v>1398</v>
      </c>
    </row>
    <row r="814" spans="1:5" x14ac:dyDescent="0.35">
      <c r="A814" s="142" t="s">
        <v>851</v>
      </c>
      <c r="B814" s="142" t="s">
        <v>968</v>
      </c>
      <c r="C814" s="142" t="s">
        <v>1246</v>
      </c>
      <c r="D814" s="142" t="s">
        <v>972</v>
      </c>
      <c r="E814" s="143" t="s">
        <v>1255</v>
      </c>
    </row>
    <row r="815" spans="1:5" x14ac:dyDescent="0.35">
      <c r="A815" s="118" t="s">
        <v>853</v>
      </c>
      <c r="B815" s="118" t="s">
        <v>0</v>
      </c>
      <c r="C815" s="118" t="s">
        <v>969</v>
      </c>
      <c r="D815" s="118" t="s">
        <v>1174</v>
      </c>
      <c r="E815" s="119" t="s">
        <v>1356</v>
      </c>
    </row>
    <row r="816" spans="1:5" x14ac:dyDescent="0.35">
      <c r="A816" s="118" t="s">
        <v>855</v>
      </c>
      <c r="B816" s="118" t="s">
        <v>0</v>
      </c>
      <c r="C816" s="118" t="s">
        <v>969</v>
      </c>
      <c r="D816" s="118" t="s">
        <v>1174</v>
      </c>
      <c r="E816" s="119" t="s">
        <v>1422</v>
      </c>
    </row>
    <row r="817" spans="1:5" x14ac:dyDescent="0.35">
      <c r="A817" s="118" t="s">
        <v>857</v>
      </c>
      <c r="B817" s="118" t="s">
        <v>0</v>
      </c>
      <c r="C817" s="118" t="s">
        <v>969</v>
      </c>
      <c r="D817" s="118" t="s">
        <v>1174</v>
      </c>
      <c r="E817" s="119" t="s">
        <v>1422</v>
      </c>
    </row>
    <row r="818" spans="1:5" x14ac:dyDescent="0.35">
      <c r="A818" s="142" t="s">
        <v>1402</v>
      </c>
      <c r="B818" s="142" t="s">
        <v>968</v>
      </c>
      <c r="C818" s="142" t="s">
        <v>969</v>
      </c>
      <c r="D818" s="142" t="s">
        <v>1174</v>
      </c>
      <c r="E818" s="143" t="s">
        <v>1398</v>
      </c>
    </row>
    <row r="819" spans="1:5" x14ac:dyDescent="0.35">
      <c r="A819" s="142" t="s">
        <v>1403</v>
      </c>
      <c r="B819" s="142" t="s">
        <v>968</v>
      </c>
      <c r="C819" s="142" t="s">
        <v>969</v>
      </c>
      <c r="D819" s="142" t="s">
        <v>1174</v>
      </c>
      <c r="E819" s="143" t="s">
        <v>1398</v>
      </c>
    </row>
    <row r="820" spans="1:5" x14ac:dyDescent="0.35">
      <c r="A820" s="142" t="s">
        <v>859</v>
      </c>
      <c r="B820" s="142" t="s">
        <v>0</v>
      </c>
      <c r="C820" s="142" t="s">
        <v>1246</v>
      </c>
      <c r="D820" s="142" t="s">
        <v>1174</v>
      </c>
      <c r="E820" s="143" t="s">
        <v>1381</v>
      </c>
    </row>
    <row r="821" spans="1:5" x14ac:dyDescent="0.35">
      <c r="A821" s="142" t="s">
        <v>1452</v>
      </c>
      <c r="B821" s="142" t="s">
        <v>968</v>
      </c>
      <c r="C821" s="142" t="s">
        <v>969</v>
      </c>
      <c r="D821" s="142" t="s">
        <v>1174</v>
      </c>
      <c r="E821" s="143" t="s">
        <v>973</v>
      </c>
    </row>
    <row r="822" spans="1:5" x14ac:dyDescent="0.35">
      <c r="A822" s="142" t="s">
        <v>1451</v>
      </c>
      <c r="B822" s="142" t="s">
        <v>968</v>
      </c>
      <c r="C822" s="142" t="s">
        <v>969</v>
      </c>
      <c r="D822" s="142" t="s">
        <v>1174</v>
      </c>
      <c r="E822" s="143" t="s">
        <v>973</v>
      </c>
    </row>
    <row r="823" spans="1:5" x14ac:dyDescent="0.35">
      <c r="A823" s="142" t="s">
        <v>1450</v>
      </c>
      <c r="B823" s="142" t="s">
        <v>968</v>
      </c>
      <c r="C823" s="142" t="s">
        <v>969</v>
      </c>
      <c r="D823" s="142" t="s">
        <v>1174</v>
      </c>
      <c r="E823" s="143" t="s">
        <v>973</v>
      </c>
    </row>
    <row r="824" spans="1:5" x14ac:dyDescent="0.35">
      <c r="A824" s="118" t="s">
        <v>1404</v>
      </c>
      <c r="B824" s="118" t="s">
        <v>968</v>
      </c>
      <c r="C824" s="118" t="s">
        <v>969</v>
      </c>
      <c r="D824" s="118" t="s">
        <v>1174</v>
      </c>
      <c r="E824" s="119" t="s">
        <v>1356</v>
      </c>
    </row>
    <row r="825" spans="1:5" x14ac:dyDescent="0.35">
      <c r="A825" s="118" t="s">
        <v>1405</v>
      </c>
      <c r="B825" s="118" t="s">
        <v>968</v>
      </c>
      <c r="C825" s="118" t="s">
        <v>969</v>
      </c>
      <c r="D825" s="118" t="s">
        <v>1174</v>
      </c>
      <c r="E825" s="119" t="s">
        <v>1420</v>
      </c>
    </row>
    <row r="826" spans="1:5" x14ac:dyDescent="0.35">
      <c r="A826" s="118" t="s">
        <v>861</v>
      </c>
      <c r="B826" s="118" t="s">
        <v>0</v>
      </c>
      <c r="C826" s="118" t="s">
        <v>1246</v>
      </c>
      <c r="D826" s="118" t="s">
        <v>1174</v>
      </c>
      <c r="E826" s="119" t="s">
        <v>1406</v>
      </c>
    </row>
    <row r="827" spans="1:5" x14ac:dyDescent="0.35">
      <c r="A827" s="118" t="s">
        <v>863</v>
      </c>
      <c r="B827" s="118" t="s">
        <v>0</v>
      </c>
      <c r="C827" s="118" t="s">
        <v>1246</v>
      </c>
      <c r="D827" s="118" t="s">
        <v>1174</v>
      </c>
      <c r="E827" s="119" t="s">
        <v>1407</v>
      </c>
    </row>
    <row r="828" spans="1:5" x14ac:dyDescent="0.35">
      <c r="A828" s="142" t="s">
        <v>865</v>
      </c>
      <c r="B828" s="142" t="s">
        <v>0</v>
      </c>
      <c r="C828" s="142" t="s">
        <v>1246</v>
      </c>
      <c r="D828" s="142" t="s">
        <v>1174</v>
      </c>
      <c r="E828" s="143" t="s">
        <v>1529</v>
      </c>
    </row>
    <row r="829" spans="1:5" x14ac:dyDescent="0.35">
      <c r="A829" s="118" t="s">
        <v>867</v>
      </c>
      <c r="B829" s="118" t="s">
        <v>0</v>
      </c>
      <c r="C829" s="118" t="s">
        <v>1246</v>
      </c>
      <c r="D829" s="118" t="s">
        <v>1174</v>
      </c>
      <c r="E829" s="119" t="s">
        <v>1422</v>
      </c>
    </row>
    <row r="830" spans="1:5" x14ac:dyDescent="0.35">
      <c r="A830" s="118" t="s">
        <v>869</v>
      </c>
      <c r="B830" s="118" t="s">
        <v>0</v>
      </c>
      <c r="C830" s="118" t="s">
        <v>1246</v>
      </c>
      <c r="D830" s="118" t="s">
        <v>1174</v>
      </c>
      <c r="E830" s="119" t="s">
        <v>1408</v>
      </c>
    </row>
    <row r="831" spans="1:5" x14ac:dyDescent="0.35">
      <c r="A831" s="118" t="s">
        <v>871</v>
      </c>
      <c r="B831" s="118" t="s">
        <v>0</v>
      </c>
      <c r="C831" s="118" t="s">
        <v>1246</v>
      </c>
      <c r="D831" s="118" t="s">
        <v>1174</v>
      </c>
      <c r="E831" s="119" t="s">
        <v>1408</v>
      </c>
    </row>
    <row r="832" spans="1:5" x14ac:dyDescent="0.35">
      <c r="A832" s="118" t="s">
        <v>873</v>
      </c>
      <c r="B832" s="118" t="s">
        <v>0</v>
      </c>
      <c r="C832" s="118" t="s">
        <v>1246</v>
      </c>
      <c r="D832" s="118" t="s">
        <v>1174</v>
      </c>
      <c r="E832" s="119" t="s">
        <v>1406</v>
      </c>
    </row>
    <row r="833" spans="1:5" x14ac:dyDescent="0.35">
      <c r="A833" s="118" t="s">
        <v>875</v>
      </c>
      <c r="B833" s="118" t="s">
        <v>0</v>
      </c>
      <c r="C833" s="118" t="s">
        <v>1246</v>
      </c>
      <c r="D833" s="118" t="s">
        <v>970</v>
      </c>
      <c r="E833" s="119" t="s">
        <v>1408</v>
      </c>
    </row>
    <row r="834" spans="1:5" x14ac:dyDescent="0.35">
      <c r="A834" s="118" t="s">
        <v>877</v>
      </c>
      <c r="B834" s="118" t="s">
        <v>0</v>
      </c>
      <c r="C834" s="118" t="s">
        <v>1246</v>
      </c>
      <c r="D834" s="118" t="s">
        <v>1174</v>
      </c>
      <c r="E834" s="119" t="s">
        <v>1408</v>
      </c>
    </row>
    <row r="835" spans="1:5" x14ac:dyDescent="0.35">
      <c r="A835" s="118" t="s">
        <v>879</v>
      </c>
      <c r="B835" s="118" t="s">
        <v>0</v>
      </c>
      <c r="C835" s="118" t="s">
        <v>1246</v>
      </c>
      <c r="D835" s="118" t="s">
        <v>1174</v>
      </c>
      <c r="E835" s="119" t="s">
        <v>1422</v>
      </c>
    </row>
    <row r="836" spans="1:5" x14ac:dyDescent="0.35">
      <c r="A836" s="118" t="s">
        <v>881</v>
      </c>
      <c r="B836" s="118" t="s">
        <v>0</v>
      </c>
      <c r="C836" s="118" t="s">
        <v>1246</v>
      </c>
      <c r="D836" s="118" t="s">
        <v>1174</v>
      </c>
      <c r="E836" s="119" t="s">
        <v>1395</v>
      </c>
    </row>
    <row r="837" spans="1:5" x14ac:dyDescent="0.35">
      <c r="A837" s="118" t="s">
        <v>883</v>
      </c>
      <c r="B837" s="118" t="s">
        <v>0</v>
      </c>
      <c r="C837" s="118" t="s">
        <v>1246</v>
      </c>
      <c r="D837" s="118" t="s">
        <v>1174</v>
      </c>
      <c r="E837" s="119" t="s">
        <v>1422</v>
      </c>
    </row>
    <row r="838" spans="1:5" x14ac:dyDescent="0.35">
      <c r="A838" s="118" t="s">
        <v>885</v>
      </c>
      <c r="B838" s="118" t="s">
        <v>0</v>
      </c>
      <c r="C838" s="118" t="s">
        <v>1246</v>
      </c>
      <c r="D838" s="118" t="s">
        <v>1174</v>
      </c>
      <c r="E838" s="119" t="s">
        <v>1395</v>
      </c>
    </row>
    <row r="839" spans="1:5" x14ac:dyDescent="0.35">
      <c r="A839" s="118" t="s">
        <v>887</v>
      </c>
      <c r="B839" s="118" t="s">
        <v>0</v>
      </c>
      <c r="C839" s="118" t="s">
        <v>1246</v>
      </c>
      <c r="D839" s="118" t="s">
        <v>1174</v>
      </c>
      <c r="E839" s="119" t="s">
        <v>1422</v>
      </c>
    </row>
    <row r="840" spans="1:5" x14ac:dyDescent="0.35">
      <c r="A840" s="118" t="s">
        <v>889</v>
      </c>
      <c r="B840" s="118" t="s">
        <v>0</v>
      </c>
      <c r="C840" s="118" t="s">
        <v>1246</v>
      </c>
      <c r="D840" s="118" t="s">
        <v>1174</v>
      </c>
      <c r="E840" s="119" t="s">
        <v>1422</v>
      </c>
    </row>
    <row r="841" spans="1:5" x14ac:dyDescent="0.35">
      <c r="A841" s="118" t="s">
        <v>891</v>
      </c>
      <c r="B841" s="118" t="s">
        <v>0</v>
      </c>
      <c r="C841" s="118" t="s">
        <v>1246</v>
      </c>
      <c r="D841" s="118" t="s">
        <v>1174</v>
      </c>
      <c r="E841" s="119" t="s">
        <v>1529</v>
      </c>
    </row>
    <row r="842" spans="1:5" x14ac:dyDescent="0.35">
      <c r="A842" s="142" t="s">
        <v>893</v>
      </c>
      <c r="B842" s="142" t="s">
        <v>0</v>
      </c>
      <c r="C842" s="142" t="s">
        <v>1246</v>
      </c>
      <c r="D842" s="142" t="s">
        <v>1174</v>
      </c>
      <c r="E842" s="143" t="s">
        <v>1529</v>
      </c>
    </row>
    <row r="843" spans="1:5" x14ac:dyDescent="0.35">
      <c r="A843" s="142" t="s">
        <v>1409</v>
      </c>
      <c r="B843" s="142" t="s">
        <v>968</v>
      </c>
      <c r="C843" s="142" t="s">
        <v>969</v>
      </c>
      <c r="D843" s="142" t="s">
        <v>1174</v>
      </c>
      <c r="E843" s="143" t="s">
        <v>1529</v>
      </c>
    </row>
    <row r="844" spans="1:5" x14ac:dyDescent="0.35">
      <c r="A844" s="142" t="s">
        <v>895</v>
      </c>
      <c r="B844" s="142" t="s">
        <v>0</v>
      </c>
      <c r="C844" s="142" t="s">
        <v>1246</v>
      </c>
      <c r="D844" s="142" t="s">
        <v>1174</v>
      </c>
      <c r="E844" s="143" t="s">
        <v>1529</v>
      </c>
    </row>
    <row r="845" spans="1:5" x14ac:dyDescent="0.35">
      <c r="A845" s="118" t="s">
        <v>897</v>
      </c>
      <c r="B845" s="118" t="s">
        <v>0</v>
      </c>
      <c r="C845" s="118" t="s">
        <v>1246</v>
      </c>
      <c r="D845" s="118" t="s">
        <v>1174</v>
      </c>
      <c r="E845" s="119" t="s">
        <v>1407</v>
      </c>
    </row>
    <row r="846" spans="1:5" x14ac:dyDescent="0.35">
      <c r="A846" s="118" t="s">
        <v>899</v>
      </c>
      <c r="B846" s="118" t="s">
        <v>0</v>
      </c>
      <c r="C846" s="118" t="s">
        <v>1246</v>
      </c>
      <c r="D846" s="118" t="s">
        <v>1174</v>
      </c>
      <c r="E846" s="119" t="s">
        <v>1410</v>
      </c>
    </row>
    <row r="847" spans="1:5" x14ac:dyDescent="0.35">
      <c r="A847" s="118" t="s">
        <v>901</v>
      </c>
      <c r="B847" s="118" t="s">
        <v>0</v>
      </c>
      <c r="C847" s="118" t="s">
        <v>1246</v>
      </c>
      <c r="D847" s="118" t="s">
        <v>1174</v>
      </c>
      <c r="E847" s="119" t="s">
        <v>1410</v>
      </c>
    </row>
    <row r="848" spans="1:5" x14ac:dyDescent="0.35">
      <c r="A848" s="118" t="s">
        <v>903</v>
      </c>
      <c r="B848" s="118" t="s">
        <v>0</v>
      </c>
      <c r="C848" s="118" t="s">
        <v>1246</v>
      </c>
      <c r="D848" s="118" t="s">
        <v>1174</v>
      </c>
      <c r="E848" s="119" t="s">
        <v>1410</v>
      </c>
    </row>
    <row r="849" spans="1:5" x14ac:dyDescent="0.35">
      <c r="A849" s="118" t="s">
        <v>905</v>
      </c>
      <c r="B849" s="118" t="s">
        <v>0</v>
      </c>
      <c r="C849" s="118" t="s">
        <v>1246</v>
      </c>
      <c r="D849" s="118" t="s">
        <v>1174</v>
      </c>
      <c r="E849" s="119" t="s">
        <v>1410</v>
      </c>
    </row>
    <row r="850" spans="1:5" x14ac:dyDescent="0.35">
      <c r="A850" s="118" t="s">
        <v>907</v>
      </c>
      <c r="B850" s="118" t="s">
        <v>0</v>
      </c>
      <c r="C850" s="118" t="s">
        <v>1246</v>
      </c>
      <c r="D850" s="118" t="s">
        <v>1174</v>
      </c>
      <c r="E850" s="119" t="s">
        <v>1407</v>
      </c>
    </row>
    <row r="851" spans="1:5" x14ac:dyDescent="0.35">
      <c r="A851" s="118" t="s">
        <v>909</v>
      </c>
      <c r="B851" s="118" t="s">
        <v>0</v>
      </c>
      <c r="C851" s="118" t="s">
        <v>1246</v>
      </c>
      <c r="D851" s="118" t="s">
        <v>1174</v>
      </c>
      <c r="E851" s="119" t="s">
        <v>1407</v>
      </c>
    </row>
    <row r="852" spans="1:5" x14ac:dyDescent="0.35">
      <c r="A852" s="118" t="s">
        <v>911</v>
      </c>
      <c r="B852" s="118" t="s">
        <v>0</v>
      </c>
      <c r="C852" s="118" t="s">
        <v>1246</v>
      </c>
      <c r="D852" s="118" t="s">
        <v>1174</v>
      </c>
      <c r="E852" s="119" t="s">
        <v>1407</v>
      </c>
    </row>
    <row r="853" spans="1:5" x14ac:dyDescent="0.35">
      <c r="A853" s="118" t="s">
        <v>913</v>
      </c>
      <c r="B853" s="118" t="s">
        <v>0</v>
      </c>
      <c r="C853" s="118" t="s">
        <v>1246</v>
      </c>
      <c r="D853" s="118" t="s">
        <v>1174</v>
      </c>
      <c r="E853" s="119" t="s">
        <v>1407</v>
      </c>
    </row>
    <row r="854" spans="1:5" x14ac:dyDescent="0.35">
      <c r="A854" s="118" t="s">
        <v>915</v>
      </c>
      <c r="B854" s="118" t="s">
        <v>0</v>
      </c>
      <c r="C854" s="118" t="s">
        <v>1246</v>
      </c>
      <c r="D854" s="118" t="s">
        <v>1174</v>
      </c>
      <c r="E854" s="119" t="s">
        <v>1407</v>
      </c>
    </row>
    <row r="855" spans="1:5" x14ac:dyDescent="0.35">
      <c r="A855" s="118" t="s">
        <v>917</v>
      </c>
      <c r="B855" s="118" t="s">
        <v>0</v>
      </c>
      <c r="C855" s="118" t="s">
        <v>1246</v>
      </c>
      <c r="D855" s="118" t="s">
        <v>1174</v>
      </c>
      <c r="E855" s="119" t="s">
        <v>1407</v>
      </c>
    </row>
    <row r="856" spans="1:5" x14ac:dyDescent="0.35">
      <c r="A856" s="118" t="s">
        <v>919</v>
      </c>
      <c r="B856" s="118" t="s">
        <v>0</v>
      </c>
      <c r="C856" s="118" t="s">
        <v>1246</v>
      </c>
      <c r="D856" s="118" t="s">
        <v>1174</v>
      </c>
      <c r="E856" s="119" t="s">
        <v>1407</v>
      </c>
    </row>
    <row r="857" spans="1:5" x14ac:dyDescent="0.35">
      <c r="A857" s="118" t="s">
        <v>921</v>
      </c>
      <c r="B857" s="118" t="s">
        <v>0</v>
      </c>
      <c r="C857" s="118" t="s">
        <v>1246</v>
      </c>
      <c r="D857" s="118" t="s">
        <v>1174</v>
      </c>
      <c r="E857" s="119" t="s">
        <v>1407</v>
      </c>
    </row>
    <row r="858" spans="1:5" x14ac:dyDescent="0.35">
      <c r="A858" s="118" t="s">
        <v>923</v>
      </c>
      <c r="B858" s="118" t="s">
        <v>0</v>
      </c>
      <c r="C858" s="118" t="s">
        <v>1246</v>
      </c>
      <c r="D858" s="118" t="s">
        <v>1174</v>
      </c>
      <c r="E858" s="119" t="s">
        <v>1407</v>
      </c>
    </row>
    <row r="859" spans="1:5" x14ac:dyDescent="0.35">
      <c r="A859" s="118" t="s">
        <v>925</v>
      </c>
      <c r="B859" s="118" t="s">
        <v>0</v>
      </c>
      <c r="C859" s="118" t="s">
        <v>1246</v>
      </c>
      <c r="D859" s="118" t="s">
        <v>1174</v>
      </c>
      <c r="E859" s="119" t="s">
        <v>1411</v>
      </c>
    </row>
    <row r="860" spans="1:5" x14ac:dyDescent="0.35">
      <c r="A860" s="118" t="s">
        <v>927</v>
      </c>
      <c r="B860" s="118" t="s">
        <v>0</v>
      </c>
      <c r="C860" s="118" t="s">
        <v>1246</v>
      </c>
      <c r="D860" s="118" t="s">
        <v>1174</v>
      </c>
      <c r="E860" s="119" t="s">
        <v>1411</v>
      </c>
    </row>
    <row r="861" spans="1:5" x14ac:dyDescent="0.35">
      <c r="A861" s="118" t="s">
        <v>929</v>
      </c>
      <c r="B861" s="118" t="s">
        <v>0</v>
      </c>
      <c r="C861" s="118" t="s">
        <v>1246</v>
      </c>
      <c r="D861" s="118" t="s">
        <v>1174</v>
      </c>
      <c r="E861" s="119" t="s">
        <v>1406</v>
      </c>
    </row>
    <row r="862" spans="1:5" x14ac:dyDescent="0.35">
      <c r="A862" s="118" t="s">
        <v>931</v>
      </c>
      <c r="B862" s="118" t="s">
        <v>0</v>
      </c>
      <c r="C862" s="118" t="s">
        <v>1246</v>
      </c>
      <c r="D862" s="118" t="s">
        <v>1174</v>
      </c>
      <c r="E862" s="119" t="s">
        <v>1406</v>
      </c>
    </row>
    <row r="863" spans="1:5" x14ac:dyDescent="0.35">
      <c r="A863" s="118" t="s">
        <v>1412</v>
      </c>
      <c r="B863" s="118" t="s">
        <v>968</v>
      </c>
      <c r="C863" s="118" t="s">
        <v>969</v>
      </c>
      <c r="D863" s="118" t="s">
        <v>993</v>
      </c>
      <c r="E863" s="119" t="s">
        <v>1420</v>
      </c>
    </row>
    <row r="864" spans="1:5" x14ac:dyDescent="0.35">
      <c r="A864" s="118" t="s">
        <v>933</v>
      </c>
      <c r="B864" s="118" t="s">
        <v>0</v>
      </c>
      <c r="C864" s="118" t="s">
        <v>1246</v>
      </c>
      <c r="D864" s="118" t="s">
        <v>1000</v>
      </c>
      <c r="E864" s="119" t="s">
        <v>1333</v>
      </c>
    </row>
    <row r="865" spans="1:5" x14ac:dyDescent="0.35">
      <c r="A865" s="118" t="s">
        <v>1413</v>
      </c>
      <c r="B865" s="118" t="s">
        <v>968</v>
      </c>
      <c r="C865" s="118" t="s">
        <v>969</v>
      </c>
      <c r="D865" s="118" t="s">
        <v>1346</v>
      </c>
      <c r="E865" s="119" t="s">
        <v>1034</v>
      </c>
    </row>
    <row r="866" spans="1:5" x14ac:dyDescent="0.35">
      <c r="A866" s="118" t="s">
        <v>1414</v>
      </c>
      <c r="B866" s="118" t="s">
        <v>968</v>
      </c>
      <c r="C866" s="118" t="s">
        <v>969</v>
      </c>
      <c r="D866" s="118" t="s">
        <v>993</v>
      </c>
      <c r="E866" s="119" t="s">
        <v>1306</v>
      </c>
    </row>
    <row r="867" spans="1:5" x14ac:dyDescent="0.35">
      <c r="A867" s="118" t="s">
        <v>1415</v>
      </c>
      <c r="B867" s="118" t="s">
        <v>968</v>
      </c>
      <c r="C867" s="118" t="s">
        <v>969</v>
      </c>
      <c r="D867" s="118" t="s">
        <v>993</v>
      </c>
      <c r="E867" s="119" t="s">
        <v>1356</v>
      </c>
    </row>
    <row r="868" spans="1:5" x14ac:dyDescent="0.35">
      <c r="A868" s="118" t="s">
        <v>1498</v>
      </c>
      <c r="B868" s="118" t="s">
        <v>968</v>
      </c>
      <c r="C868" s="118" t="s">
        <v>969</v>
      </c>
      <c r="D868" s="118" t="s">
        <v>1248</v>
      </c>
      <c r="E868" s="119" t="s">
        <v>1420</v>
      </c>
    </row>
    <row r="869" spans="1:5" x14ac:dyDescent="0.35">
      <c r="A869" s="118" t="s">
        <v>935</v>
      </c>
      <c r="B869" s="118" t="s">
        <v>0</v>
      </c>
      <c r="C869" s="118" t="s">
        <v>1345</v>
      </c>
      <c r="D869" s="118" t="s">
        <v>1346</v>
      </c>
      <c r="E869" s="119" t="s">
        <v>1345</v>
      </c>
    </row>
    <row r="870" spans="1:5" x14ac:dyDescent="0.35">
      <c r="A870" s="118" t="s">
        <v>937</v>
      </c>
      <c r="B870" s="118" t="s">
        <v>0</v>
      </c>
      <c r="C870" s="118" t="s">
        <v>1345</v>
      </c>
      <c r="D870" s="118" t="s">
        <v>1346</v>
      </c>
      <c r="E870" s="119" t="s">
        <v>1345</v>
      </c>
    </row>
    <row r="871" spans="1:5" x14ac:dyDescent="0.35">
      <c r="A871" s="118" t="s">
        <v>939</v>
      </c>
      <c r="B871" s="118" t="s">
        <v>0</v>
      </c>
      <c r="C871" s="118" t="s">
        <v>1345</v>
      </c>
      <c r="D871" s="118" t="s">
        <v>1346</v>
      </c>
      <c r="E871" s="119" t="s">
        <v>1345</v>
      </c>
    </row>
    <row r="872" spans="1:5" x14ac:dyDescent="0.35">
      <c r="A872" s="118" t="s">
        <v>941</v>
      </c>
      <c r="B872" s="118" t="s">
        <v>0</v>
      </c>
      <c r="C872" s="118" t="s">
        <v>1345</v>
      </c>
      <c r="D872" s="118" t="s">
        <v>1346</v>
      </c>
      <c r="E872" s="119" t="s">
        <v>1422</v>
      </c>
    </row>
    <row r="873" spans="1:5" x14ac:dyDescent="0.35">
      <c r="A873" s="118" t="s">
        <v>943</v>
      </c>
      <c r="B873" s="118" t="s">
        <v>0</v>
      </c>
      <c r="C873" s="118" t="s">
        <v>1345</v>
      </c>
      <c r="D873" s="118" t="s">
        <v>1346</v>
      </c>
      <c r="E873" s="119" t="s">
        <v>1422</v>
      </c>
    </row>
    <row r="874" spans="1:5" x14ac:dyDescent="0.35">
      <c r="A874" s="118" t="s">
        <v>945</v>
      </c>
      <c r="B874" s="118" t="s">
        <v>0</v>
      </c>
      <c r="C874" s="118" t="s">
        <v>1345</v>
      </c>
      <c r="D874" s="118" t="s">
        <v>1346</v>
      </c>
      <c r="E874" s="119" t="s">
        <v>1345</v>
      </c>
    </row>
    <row r="875" spans="1:5" x14ac:dyDescent="0.35">
      <c r="A875" s="118" t="s">
        <v>947</v>
      </c>
      <c r="B875" s="118" t="s">
        <v>0</v>
      </c>
      <c r="C875" s="118" t="s">
        <v>1345</v>
      </c>
      <c r="D875" s="118" t="s">
        <v>1346</v>
      </c>
      <c r="E875" s="119" t="s">
        <v>1345</v>
      </c>
    </row>
    <row r="876" spans="1:5" x14ac:dyDescent="0.35">
      <c r="A876" s="118" t="s">
        <v>949</v>
      </c>
      <c r="B876" s="118" t="s">
        <v>0</v>
      </c>
      <c r="C876" s="118" t="s">
        <v>1345</v>
      </c>
      <c r="D876" s="118" t="s">
        <v>1346</v>
      </c>
      <c r="E876" s="119" t="s">
        <v>1345</v>
      </c>
    </row>
    <row r="877" spans="1:5" x14ac:dyDescent="0.35">
      <c r="A877" s="118" t="s">
        <v>951</v>
      </c>
      <c r="B877" s="118" t="s">
        <v>0</v>
      </c>
      <c r="C877" s="118" t="s">
        <v>1345</v>
      </c>
      <c r="D877" s="118" t="s">
        <v>1346</v>
      </c>
      <c r="E877" s="119" t="s">
        <v>1345</v>
      </c>
    </row>
    <row r="878" spans="1:5" x14ac:dyDescent="0.35">
      <c r="A878" s="118" t="s">
        <v>953</v>
      </c>
      <c r="B878" s="118" t="s">
        <v>0</v>
      </c>
      <c r="C878" s="118" t="s">
        <v>1345</v>
      </c>
      <c r="D878" s="118" t="s">
        <v>1346</v>
      </c>
      <c r="E878" s="119" t="s">
        <v>1345</v>
      </c>
    </row>
    <row r="879" spans="1:5" x14ac:dyDescent="0.35">
      <c r="A879" s="118" t="s">
        <v>955</v>
      </c>
      <c r="B879" s="118" t="s">
        <v>0</v>
      </c>
      <c r="C879" s="118" t="s">
        <v>1345</v>
      </c>
      <c r="D879" s="118" t="s">
        <v>1346</v>
      </c>
      <c r="E879" s="119" t="s">
        <v>1345</v>
      </c>
    </row>
    <row r="880" spans="1:5" x14ac:dyDescent="0.35">
      <c r="A880" s="118" t="s">
        <v>957</v>
      </c>
      <c r="B880" s="118" t="s">
        <v>0</v>
      </c>
      <c r="C880" s="118" t="s">
        <v>1345</v>
      </c>
      <c r="D880" s="118" t="s">
        <v>1346</v>
      </c>
      <c r="E880" s="119" t="s">
        <v>1422</v>
      </c>
    </row>
    <row r="881" spans="1:5" x14ac:dyDescent="0.35">
      <c r="A881" s="118" t="s">
        <v>1496</v>
      </c>
      <c r="B881" s="118" t="s">
        <v>968</v>
      </c>
      <c r="C881" s="118" t="s">
        <v>969</v>
      </c>
      <c r="D881" s="118" t="s">
        <v>1174</v>
      </c>
      <c r="E881" s="119" t="s">
        <v>1371</v>
      </c>
    </row>
    <row r="882" spans="1:5" x14ac:dyDescent="0.35">
      <c r="A882" s="142" t="s">
        <v>959</v>
      </c>
      <c r="B882" s="142" t="s">
        <v>0</v>
      </c>
      <c r="C882" s="142" t="s">
        <v>969</v>
      </c>
      <c r="D882" s="142" t="s">
        <v>1174</v>
      </c>
      <c r="E882" s="143" t="s">
        <v>1442</v>
      </c>
    </row>
    <row r="883" spans="1:5" x14ac:dyDescent="0.35">
      <c r="A883" s="118" t="s">
        <v>961</v>
      </c>
      <c r="B883" s="118" t="s">
        <v>0</v>
      </c>
      <c r="C883" s="118" t="s">
        <v>1246</v>
      </c>
      <c r="D883" s="118" t="s">
        <v>1174</v>
      </c>
      <c r="E883" s="119" t="s">
        <v>1375</v>
      </c>
    </row>
    <row r="884" spans="1:5" x14ac:dyDescent="0.35">
      <c r="A884" s="118" t="s">
        <v>1876</v>
      </c>
      <c r="B884" s="118" t="s">
        <v>0</v>
      </c>
      <c r="C884" s="118" t="s">
        <v>1345</v>
      </c>
      <c r="D884" s="118" t="s">
        <v>993</v>
      </c>
      <c r="E884" s="119" t="s">
        <v>1345</v>
      </c>
    </row>
    <row r="885" spans="1:5" x14ac:dyDescent="0.35">
      <c r="A885" s="118" t="s">
        <v>5321</v>
      </c>
      <c r="B885" s="118" t="s">
        <v>0</v>
      </c>
      <c r="C885" s="118" t="s">
        <v>1246</v>
      </c>
      <c r="D885" s="118" t="s">
        <v>970</v>
      </c>
      <c r="E885" s="119" t="s">
        <v>1381</v>
      </c>
    </row>
    <row r="886" spans="1:5" x14ac:dyDescent="0.35">
      <c r="A886" s="118" t="s">
        <v>5444</v>
      </c>
      <c r="B886" s="118" t="s">
        <v>0</v>
      </c>
      <c r="C886" s="118" t="s">
        <v>1246</v>
      </c>
      <c r="D886" s="118" t="s">
        <v>1004</v>
      </c>
      <c r="E886" s="119" t="s">
        <v>1422</v>
      </c>
    </row>
    <row r="887" spans="1:5" x14ac:dyDescent="0.35">
      <c r="A887" s="118" t="s">
        <v>5445</v>
      </c>
      <c r="B887" s="118" t="s">
        <v>0</v>
      </c>
      <c r="C887" s="118" t="s">
        <v>1246</v>
      </c>
      <c r="D887" s="118" t="s">
        <v>1004</v>
      </c>
      <c r="E887" s="119" t="s">
        <v>1422</v>
      </c>
    </row>
    <row r="888" spans="1:5" x14ac:dyDescent="0.35">
      <c r="A888" s="118" t="s">
        <v>5446</v>
      </c>
      <c r="B888" s="118" t="s">
        <v>0</v>
      </c>
      <c r="C888" s="118" t="s">
        <v>1246</v>
      </c>
      <c r="D888" s="118" t="s">
        <v>1004</v>
      </c>
      <c r="E888" s="119" t="s">
        <v>5440</v>
      </c>
    </row>
    <row r="889" spans="1:5" x14ac:dyDescent="0.35">
      <c r="A889" s="118" t="s">
        <v>5447</v>
      </c>
      <c r="B889" s="118" t="s">
        <v>0</v>
      </c>
      <c r="C889" s="118" t="s">
        <v>1246</v>
      </c>
      <c r="D889" s="118" t="s">
        <v>1004</v>
      </c>
      <c r="E889" s="119" t="s">
        <v>5440</v>
      </c>
    </row>
    <row r="890" spans="1:5" x14ac:dyDescent="0.35">
      <c r="A890" s="118" t="s">
        <v>5448</v>
      </c>
      <c r="B890" s="118" t="s">
        <v>0</v>
      </c>
      <c r="C890" s="118" t="s">
        <v>1246</v>
      </c>
      <c r="D890" s="118" t="s">
        <v>1004</v>
      </c>
      <c r="E890" s="119" t="s">
        <v>5440</v>
      </c>
    </row>
    <row r="891" spans="1:5" x14ac:dyDescent="0.35">
      <c r="A891" s="118" t="s">
        <v>5449</v>
      </c>
      <c r="B891" s="118" t="s">
        <v>0</v>
      </c>
      <c r="C891" s="118" t="s">
        <v>1246</v>
      </c>
      <c r="D891" s="118" t="s">
        <v>1004</v>
      </c>
      <c r="E891" s="119" t="s">
        <v>5440</v>
      </c>
    </row>
    <row r="892" spans="1:5" x14ac:dyDescent="0.35">
      <c r="A892" s="118" t="s">
        <v>5450</v>
      </c>
      <c r="B892" s="118" t="s">
        <v>0</v>
      </c>
      <c r="C892" s="118" t="s">
        <v>1246</v>
      </c>
      <c r="D892" s="118" t="s">
        <v>1004</v>
      </c>
      <c r="E892" s="119" t="s">
        <v>5440</v>
      </c>
    </row>
    <row r="893" spans="1:5" x14ac:dyDescent="0.35">
      <c r="A893" s="118" t="s">
        <v>5451</v>
      </c>
      <c r="B893" s="118" t="s">
        <v>0</v>
      </c>
      <c r="C893" s="118" t="s">
        <v>1246</v>
      </c>
      <c r="D893" s="118" t="s">
        <v>1004</v>
      </c>
      <c r="E893" s="119" t="s">
        <v>5440</v>
      </c>
    </row>
    <row r="894" spans="1:5" x14ac:dyDescent="0.35">
      <c r="A894" s="118" t="s">
        <v>5452</v>
      </c>
      <c r="B894" s="118" t="s">
        <v>0</v>
      </c>
      <c r="C894" s="118" t="s">
        <v>1246</v>
      </c>
      <c r="D894" s="118" t="s">
        <v>1004</v>
      </c>
      <c r="E894" s="119" t="s">
        <v>5441</v>
      </c>
    </row>
    <row r="895" spans="1:5" x14ac:dyDescent="0.35">
      <c r="A895" s="118" t="s">
        <v>5453</v>
      </c>
      <c r="B895" s="118" t="s">
        <v>0</v>
      </c>
      <c r="C895" s="118" t="s">
        <v>1246</v>
      </c>
      <c r="D895" s="118" t="s">
        <v>1004</v>
      </c>
      <c r="E895" s="119" t="s">
        <v>5441</v>
      </c>
    </row>
    <row r="896" spans="1:5" x14ac:dyDescent="0.35">
      <c r="A896" s="118" t="s">
        <v>5454</v>
      </c>
      <c r="B896" s="118" t="s">
        <v>0</v>
      </c>
      <c r="C896" s="118" t="s">
        <v>1246</v>
      </c>
      <c r="D896" s="118" t="s">
        <v>1004</v>
      </c>
      <c r="E896" s="119" t="s">
        <v>5441</v>
      </c>
    </row>
    <row r="897" spans="1:5" x14ac:dyDescent="0.35">
      <c r="A897" s="118" t="s">
        <v>5455</v>
      </c>
      <c r="B897" s="118" t="s">
        <v>0</v>
      </c>
      <c r="C897" s="118" t="s">
        <v>1246</v>
      </c>
      <c r="D897" s="118" t="s">
        <v>1004</v>
      </c>
      <c r="E897" s="119" t="s">
        <v>5442</v>
      </c>
    </row>
    <row r="898" spans="1:5" x14ac:dyDescent="0.35">
      <c r="A898" s="118" t="s">
        <v>5456</v>
      </c>
      <c r="B898" s="118" t="s">
        <v>0</v>
      </c>
      <c r="C898" s="118" t="s">
        <v>1246</v>
      </c>
      <c r="D898" s="118" t="s">
        <v>1004</v>
      </c>
      <c r="E898" s="119" t="s">
        <v>5442</v>
      </c>
    </row>
    <row r="899" spans="1:5" x14ac:dyDescent="0.35">
      <c r="A899" s="118" t="s">
        <v>5457</v>
      </c>
      <c r="B899" s="118" t="s">
        <v>0</v>
      </c>
      <c r="C899" s="118" t="s">
        <v>1246</v>
      </c>
      <c r="D899" s="118" t="s">
        <v>1004</v>
      </c>
      <c r="E899" s="119" t="s">
        <v>5442</v>
      </c>
    </row>
    <row r="900" spans="1:5" x14ac:dyDescent="0.35">
      <c r="A900" s="118" t="s">
        <v>5458</v>
      </c>
      <c r="B900" s="118" t="s">
        <v>0</v>
      </c>
      <c r="C900" s="118" t="s">
        <v>1246</v>
      </c>
      <c r="D900" s="118" t="s">
        <v>1004</v>
      </c>
      <c r="E900" s="119" t="s">
        <v>5442</v>
      </c>
    </row>
    <row r="901" spans="1:5" x14ac:dyDescent="0.35">
      <c r="A901" s="118" t="s">
        <v>7047</v>
      </c>
      <c r="B901" s="118" t="s">
        <v>0</v>
      </c>
      <c r="C901" s="118" t="s">
        <v>969</v>
      </c>
      <c r="D901" s="118" t="s">
        <v>1040</v>
      </c>
      <c r="E901" s="119" t="s">
        <v>1431</v>
      </c>
    </row>
    <row r="902" spans="1:5" x14ac:dyDescent="0.35">
      <c r="A902" s="118" t="s">
        <v>7130</v>
      </c>
      <c r="B902" s="118" t="s">
        <v>0</v>
      </c>
      <c r="C902" s="118" t="s">
        <v>1246</v>
      </c>
      <c r="D902" s="118" t="s">
        <v>1227</v>
      </c>
      <c r="E902" s="119" t="s">
        <v>1032</v>
      </c>
    </row>
    <row r="903" spans="1:5" x14ac:dyDescent="0.35">
      <c r="A903" s="118" t="s">
        <v>7143</v>
      </c>
      <c r="B903" s="118" t="s">
        <v>0</v>
      </c>
      <c r="C903" s="118" t="s">
        <v>1246</v>
      </c>
      <c r="D903" s="118" t="s">
        <v>986</v>
      </c>
      <c r="E903" s="119" t="s">
        <v>1428</v>
      </c>
    </row>
    <row r="904" spans="1:5" x14ac:dyDescent="0.35">
      <c r="A904" s="46" t="s">
        <v>7229</v>
      </c>
      <c r="B904" s="118" t="s">
        <v>0</v>
      </c>
      <c r="C904" s="118" t="s">
        <v>1246</v>
      </c>
      <c r="D904" s="118" t="s">
        <v>1004</v>
      </c>
      <c r="E904" s="119" t="s">
        <v>7230</v>
      </c>
    </row>
    <row r="905" spans="1:5" x14ac:dyDescent="0.35">
      <c r="A905" s="46" t="s">
        <v>7231</v>
      </c>
      <c r="B905" s="118" t="s">
        <v>0</v>
      </c>
      <c r="C905" s="118" t="s">
        <v>1246</v>
      </c>
      <c r="D905" s="118" t="s">
        <v>1004</v>
      </c>
      <c r="E905" s="119" t="s">
        <v>7230</v>
      </c>
    </row>
    <row r="906" spans="1:5" x14ac:dyDescent="0.35">
      <c r="A906" s="46" t="s">
        <v>7232</v>
      </c>
      <c r="B906" s="118" t="s">
        <v>0</v>
      </c>
      <c r="C906" s="118" t="s">
        <v>1246</v>
      </c>
      <c r="D906" s="118" t="s">
        <v>1004</v>
      </c>
      <c r="E906" s="119" t="s">
        <v>7233</v>
      </c>
    </row>
    <row r="907" spans="1:5" x14ac:dyDescent="0.35">
      <c r="A907" s="46" t="s">
        <v>7234</v>
      </c>
      <c r="B907" s="118" t="s">
        <v>0</v>
      </c>
      <c r="C907" s="118" t="s">
        <v>1246</v>
      </c>
      <c r="D907" s="118" t="s">
        <v>1004</v>
      </c>
      <c r="E907" s="119" t="s">
        <v>7235</v>
      </c>
    </row>
    <row r="908" spans="1:5" x14ac:dyDescent="0.35">
      <c r="A908" s="46" t="s">
        <v>7236</v>
      </c>
      <c r="B908" s="118" t="s">
        <v>0</v>
      </c>
      <c r="C908" s="118" t="s">
        <v>1246</v>
      </c>
      <c r="D908" s="118" t="s">
        <v>1004</v>
      </c>
      <c r="E908" s="119" t="s">
        <v>7237</v>
      </c>
    </row>
    <row r="909" spans="1:5" x14ac:dyDescent="0.35">
      <c r="A909" s="46" t="s">
        <v>7238</v>
      </c>
      <c r="B909" s="118" t="s">
        <v>0</v>
      </c>
      <c r="C909" s="118" t="s">
        <v>1246</v>
      </c>
      <c r="D909" s="118" t="s">
        <v>1004</v>
      </c>
      <c r="E909" s="119" t="s">
        <v>7239</v>
      </c>
    </row>
    <row r="910" spans="1:5" x14ac:dyDescent="0.35">
      <c r="A910" s="142" t="s">
        <v>8026</v>
      </c>
      <c r="B910" s="118" t="s">
        <v>0</v>
      </c>
      <c r="C910" s="118" t="s">
        <v>1246</v>
      </c>
      <c r="D910" s="118" t="s">
        <v>993</v>
      </c>
      <c r="E910" s="119" t="s">
        <v>1514</v>
      </c>
    </row>
  </sheetData>
  <autoFilter ref="A1:F1" xr:uid="{D72A8968-46E4-47B3-B2C1-FC8014A47FF2}"/>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F007-E0BA-4142-AC41-967143D1EEEA}">
  <dimension ref="A1:D413"/>
  <sheetViews>
    <sheetView workbookViewId="0">
      <pane ySplit="1" topLeftCell="A2" activePane="bottomLeft" state="frozen"/>
      <selection pane="bottomLeft"/>
    </sheetView>
  </sheetViews>
  <sheetFormatPr defaultColWidth="8.81640625" defaultRowHeight="14.5" x14ac:dyDescent="0.4"/>
  <cols>
    <col min="1" max="1" width="13.08984375" style="132" bestFit="1" customWidth="1"/>
    <col min="2" max="2" width="15.6328125" style="132" customWidth="1"/>
    <col min="3" max="3" width="66.81640625" style="132" bestFit="1" customWidth="1"/>
    <col min="4" max="4" width="17" style="132" customWidth="1"/>
    <col min="5" max="16384" width="8.81640625" style="132"/>
  </cols>
  <sheetData>
    <row r="1" spans="1:4" ht="35.15" customHeight="1" x14ac:dyDescent="0.4">
      <c r="A1" s="130" t="s">
        <v>22</v>
      </c>
      <c r="B1" s="130" t="s">
        <v>21</v>
      </c>
      <c r="C1" s="131" t="s">
        <v>1416</v>
      </c>
      <c r="D1" s="34" t="s">
        <v>7297</v>
      </c>
    </row>
    <row r="2" spans="1:4" x14ac:dyDescent="0.4">
      <c r="A2" s="133" t="s">
        <v>1031</v>
      </c>
      <c r="B2" s="134" t="s">
        <v>1913</v>
      </c>
      <c r="C2" s="131" t="str">
        <f>IFERROR(VLOOKUP(A2,'指派 Feature_1017'!A:E,5,FALSE),"找不到")</f>
        <v>Resistance to Temperature</v>
      </c>
      <c r="D2" s="131" t="str">
        <f>VLOOKUP(A2,CustomerREQ!B:D,3,FALSE)</f>
        <v>RTBM-36277</v>
      </c>
    </row>
    <row r="3" spans="1:4" x14ac:dyDescent="0.4">
      <c r="A3" s="133" t="s">
        <v>997</v>
      </c>
      <c r="B3" s="134" t="s">
        <v>1913</v>
      </c>
      <c r="C3" s="131" t="str">
        <f>IFERROR(VLOOKUP(A3,'指派 Feature_1017'!A:E,5,FALSE),"找不到")</f>
        <v>Connector electrical requirement</v>
      </c>
      <c r="D3" s="131" t="str">
        <f>VLOOKUP(A3,CustomerREQ!B:D,3,FALSE)</f>
        <v>RTBM-36251</v>
      </c>
    </row>
    <row r="4" spans="1:4" x14ac:dyDescent="0.4">
      <c r="A4" s="133" t="s">
        <v>1003</v>
      </c>
      <c r="B4" s="134" t="s">
        <v>1913</v>
      </c>
      <c r="C4" s="131" t="str">
        <f>IFERROR(VLOOKUP(A4,'指派 Feature_1017'!A:E,5,FALSE),"找不到")</f>
        <v>Decoupling measurement</v>
      </c>
      <c r="D4" s="131" t="str">
        <f>VLOOKUP(A4,CustomerREQ!B:D,3,FALSE)</f>
        <v>RTBM-36038</v>
      </c>
    </row>
    <row r="5" spans="1:4" x14ac:dyDescent="0.4">
      <c r="A5" s="133" t="s">
        <v>995</v>
      </c>
      <c r="B5" s="134" t="s">
        <v>1913</v>
      </c>
      <c r="C5" s="131" t="str">
        <f>IFERROR(VLOOKUP(A5,'指派 Feature_1017'!A:E,5,FALSE),"找不到")</f>
        <v>Connector electrical requirement</v>
      </c>
      <c r="D5" s="131" t="str">
        <f>VLOOKUP(A5,CustomerREQ!B:D,3,FALSE)</f>
        <v>RTBM-36253</v>
      </c>
    </row>
    <row r="6" spans="1:4" x14ac:dyDescent="0.4">
      <c r="A6" s="133" t="s">
        <v>1258</v>
      </c>
      <c r="B6" s="134" t="s">
        <v>1913</v>
      </c>
      <c r="C6" s="131" t="str">
        <f>IFERROR(VLOOKUP(A6,'指派 Feature_1017'!A:E,5,FALSE),"找不到")</f>
        <v>Mesure FM EE performances criterion</v>
      </c>
      <c r="D6" s="131" t="str">
        <f>VLOOKUP(A6,CustomerREQ!B:D,3,FALSE)</f>
        <v>RTBM-37554</v>
      </c>
    </row>
    <row r="7" spans="1:4" x14ac:dyDescent="0.4">
      <c r="A7" s="133" t="s">
        <v>1249</v>
      </c>
      <c r="B7" s="134" t="s">
        <v>1913</v>
      </c>
      <c r="C7" s="131" t="str">
        <f>IFERROR(VLOOKUP(A7,'指派 Feature_1017'!A:E,5,FALSE),"找不到")</f>
        <v>The radio component feature complies of HW SKU.</v>
      </c>
      <c r="D7" s="131" t="str">
        <f>VLOOKUP(A7,CustomerREQ!B:D,3,FALSE)</f>
        <v>RTBM-37245</v>
      </c>
    </row>
    <row r="8" spans="1:4" x14ac:dyDescent="0.4">
      <c r="A8" s="133" t="s">
        <v>1185</v>
      </c>
      <c r="B8" s="134" t="s">
        <v>1913</v>
      </c>
      <c r="C8" s="131" t="str">
        <f>IFERROR(VLOOKUP(A8,'指派 Feature_1017'!A:E,5,FALSE),"找不到")</f>
        <v>Conform to the IUAV REQUIREMENTS document</v>
      </c>
      <c r="D8" s="131" t="str">
        <f>VLOOKUP(A8,CustomerREQ!B:D,3,FALSE)</f>
        <v>RTBM-36853</v>
      </c>
    </row>
    <row r="9" spans="1:4" x14ac:dyDescent="0.4">
      <c r="A9" s="133" t="s">
        <v>1027</v>
      </c>
      <c r="B9" s="134" t="s">
        <v>1875</v>
      </c>
      <c r="C9" s="131" t="str">
        <f>IFERROR(VLOOKUP(A9,'指派 Feature_1017'!A:E,5,FALSE),"找不到")</f>
        <v>Radio Gain according to the temperature</v>
      </c>
      <c r="D9" s="131" t="str">
        <f>VLOOKUP(A9,CustomerREQ!B:D,3,FALSE)</f>
        <v>RTBM-25742</v>
      </c>
    </row>
    <row r="10" spans="1:4" x14ac:dyDescent="0.4">
      <c r="A10" s="133" t="s">
        <v>1028</v>
      </c>
      <c r="B10" s="134" t="s">
        <v>1913</v>
      </c>
      <c r="C10" s="131" t="str">
        <f>IFERROR(VLOOKUP(A10,'指派 Feature_1017'!A:E,5,FALSE),"找不到")</f>
        <v>Radio Gain according to the supply voltage</v>
      </c>
      <c r="D10" s="131" t="str">
        <f>VLOOKUP(A10,CustomerREQ!B:D,3,FALSE)</f>
        <v>RTBM-25741</v>
      </c>
    </row>
    <row r="11" spans="1:4" x14ac:dyDescent="0.4">
      <c r="A11" s="133" t="s">
        <v>1030</v>
      </c>
      <c r="B11" s="134" t="s">
        <v>1913</v>
      </c>
      <c r="C11" s="131" t="str">
        <f>IFERROR(VLOOKUP(A11,'指派 Feature_1017'!A:E,5,FALSE),"找不到")</f>
        <v>Back-Up Battery</v>
      </c>
      <c r="D11" s="131" t="str">
        <f>VLOOKUP(A11,CustomerREQ!B:D,3,FALSE)</f>
        <v>RTBM-36110</v>
      </c>
    </row>
    <row r="12" spans="1:4" x14ac:dyDescent="0.4">
      <c r="A12" s="133" t="s">
        <v>1065</v>
      </c>
      <c r="B12" s="134" t="s">
        <v>1913</v>
      </c>
      <c r="C12" s="131" t="str">
        <f>IFERROR(VLOOKUP(A12,'指派 Feature_1017'!A:E,5,FALSE),"找不到")</f>
        <v>Acoustic noise</v>
      </c>
      <c r="D12" s="131" t="str">
        <f>VLOOKUP(A12,CustomerREQ!B:D,3,FALSE)</f>
        <v>RTBM-36848</v>
      </c>
    </row>
    <row r="13" spans="1:4" x14ac:dyDescent="0.4">
      <c r="A13" s="133" t="s">
        <v>998</v>
      </c>
      <c r="B13" s="134" t="s">
        <v>1913</v>
      </c>
      <c r="C13" s="131" t="str">
        <f>IFERROR(VLOOKUP(A13,'指派 Feature_1017'!A:E,5,FALSE),"找不到")</f>
        <v>Mesure cellular RF performances criterion</v>
      </c>
      <c r="D13" s="131" t="str">
        <f>VLOOKUP(A13,CustomerREQ!B:D,3,FALSE)</f>
        <v>RTBM-36248</v>
      </c>
    </row>
    <row r="14" spans="1:4" x14ac:dyDescent="0.4">
      <c r="A14" s="133" t="s">
        <v>1268</v>
      </c>
      <c r="B14" s="134" t="s">
        <v>1913</v>
      </c>
      <c r="C14" s="131" t="str">
        <f>IFERROR(VLOOKUP(A14,'指派 Feature_1017'!A:E,5,FALSE),"找不到")</f>
        <v>Mesure RDS EE performances criterion</v>
      </c>
      <c r="D14" s="131" t="str">
        <f>VLOOKUP(A14,CustomerREQ!B:D,3,FALSE)</f>
        <v>RTBM-37558</v>
      </c>
    </row>
    <row r="15" spans="1:4" x14ac:dyDescent="0.4">
      <c r="A15" s="133" t="s">
        <v>994</v>
      </c>
      <c r="B15" s="134" t="s">
        <v>1913</v>
      </c>
      <c r="C15" s="131" t="str">
        <f>IFERROR(VLOOKUP(A15,'指派 Feature_1017'!A:E,5,FALSE),"找不到")</f>
        <v>Connector electrical requirement</v>
      </c>
      <c r="D15" s="131" t="str">
        <f>VLOOKUP(A15,CustomerREQ!B:D,3,FALSE)</f>
        <v>RTBM-36254</v>
      </c>
    </row>
    <row r="16" spans="1:4" x14ac:dyDescent="0.4">
      <c r="A16" s="133" t="s">
        <v>1481</v>
      </c>
      <c r="B16" s="134" t="s">
        <v>1913</v>
      </c>
      <c r="C16" s="131" t="str">
        <f>IFERROR(VLOOKUP(A16,'指派 Feature_1017'!A:E,5,FALSE),"找不到")</f>
        <v>automatic eCall EU</v>
      </c>
      <c r="D16" s="131" t="str">
        <f>VLOOKUP(A16,CustomerREQ!B:D,3,FALSE)</f>
        <v>RTBM-16999</v>
      </c>
    </row>
    <row r="17" spans="1:4" x14ac:dyDescent="0.4">
      <c r="A17" s="133" t="s">
        <v>996</v>
      </c>
      <c r="B17" s="134" t="s">
        <v>1913</v>
      </c>
      <c r="C17" s="131" t="str">
        <f>IFERROR(VLOOKUP(A17,'指派 Feature_1017'!A:E,5,FALSE),"找不到")</f>
        <v>Connector electrical requirement</v>
      </c>
      <c r="D17" s="131" t="str">
        <f>VLOOKUP(A17,CustomerREQ!B:D,3,FALSE)</f>
        <v>RTBM-36252</v>
      </c>
    </row>
    <row r="18" spans="1:4" x14ac:dyDescent="0.4">
      <c r="A18" s="133" t="s">
        <v>1492</v>
      </c>
      <c r="B18" s="134" t="s">
        <v>1913</v>
      </c>
      <c r="C18" s="131" t="str">
        <f>IFERROR(VLOOKUP(A18,'指派 Feature_1017'!A:E,5,FALSE),"找不到")</f>
        <v>Cellular Antenna</v>
      </c>
      <c r="D18" s="131" t="str">
        <f>VLOOKUP(A18,CustomerREQ!B:D,3,FALSE)</f>
        <v>RTBM-36006</v>
      </c>
    </row>
    <row r="19" spans="1:4" x14ac:dyDescent="0.4">
      <c r="A19" s="133" t="s">
        <v>1177</v>
      </c>
      <c r="B19" s="134" t="s">
        <v>1914</v>
      </c>
      <c r="C19" s="131" t="str">
        <f>IFERROR(VLOOKUP(A19,'指派 Feature_1017'!A:E,5,FALSE),"找不到")</f>
        <v>Materials respect to requirement [A1]</v>
      </c>
      <c r="D19" s="131" t="str">
        <f>VLOOKUP(A19,CustomerREQ!B:D,3,FALSE)</f>
        <v>RTBM-36812</v>
      </c>
    </row>
    <row r="20" spans="1:4" x14ac:dyDescent="0.4">
      <c r="A20" s="133" t="s">
        <v>1254</v>
      </c>
      <c r="B20" s="134" t="s">
        <v>1913</v>
      </c>
      <c r="C20" s="131" t="str">
        <f>IFERROR(VLOOKUP(A20,'指派 Feature_1017'!A:E,5,FALSE),"找不到")</f>
        <v>automatic eCall EU</v>
      </c>
      <c r="D20" s="131" t="str">
        <f>VLOOKUP(A20,CustomerREQ!B:D,3,FALSE)</f>
        <v>RTBM-16995</v>
      </c>
    </row>
    <row r="21" spans="1:4" x14ac:dyDescent="0.4">
      <c r="A21" s="133" t="s">
        <v>1494</v>
      </c>
      <c r="B21" s="134" t="s">
        <v>1913</v>
      </c>
      <c r="C21" s="131" t="str">
        <f>IFERROR(VLOOKUP(A21,'指派 Feature_1017'!A:E,5,FALSE),"找不到")</f>
        <v>Decoupling measurement</v>
      </c>
      <c r="D21" s="131" t="str">
        <f>VLOOKUP(A21,CustomerREQ!B:D,3,FALSE)</f>
        <v>RTBM-36244</v>
      </c>
    </row>
    <row r="22" spans="1:4" x14ac:dyDescent="0.4">
      <c r="A22" s="133" t="s">
        <v>1091</v>
      </c>
      <c r="B22" s="134" t="s">
        <v>1913</v>
      </c>
      <c r="C22" s="131" t="str">
        <f>IFERROR(VLOOKUP(A22,'指派 Feature_1017'!A:E,5,FALSE),"找不到")</f>
        <v>Resistance to Environment</v>
      </c>
      <c r="D22" s="131" t="str">
        <f>VLOOKUP(A22,CustomerREQ!B:D,3,FALSE)</f>
        <v>RTBM-36935</v>
      </c>
    </row>
    <row r="23" spans="1:4" x14ac:dyDescent="0.4">
      <c r="A23" s="133" t="s">
        <v>1144</v>
      </c>
      <c r="B23" s="134" t="s">
        <v>1914</v>
      </c>
      <c r="C23" s="131" t="str">
        <f>IFERROR(VLOOKUP(A23,'指派 Feature_1017'!A:E,5,FALSE),"找不到")</f>
        <v>Main Power Supply</v>
      </c>
      <c r="D23" s="131" t="str">
        <f>VLOOKUP(A23,CustomerREQ!B:D,3,FALSE)</f>
        <v>RTBM-36208</v>
      </c>
    </row>
    <row r="24" spans="1:4" x14ac:dyDescent="0.4">
      <c r="A24" s="133" t="s">
        <v>1489</v>
      </c>
      <c r="B24" s="134" t="s">
        <v>1913</v>
      </c>
      <c r="C24" s="131" t="str">
        <f>IFERROR(VLOOKUP(A24,'指派 Feature_1017'!A:E,5,FALSE),"找不到")</f>
        <v>Electrical Tests</v>
      </c>
      <c r="D24" s="131" t="str">
        <f>VLOOKUP(A24,CustomerREQ!B:D,3,FALSE)</f>
        <v>RTBM-36203</v>
      </c>
    </row>
    <row r="25" spans="1:4" x14ac:dyDescent="0.4">
      <c r="A25" s="133" t="s">
        <v>1493</v>
      </c>
      <c r="B25" s="134" t="s">
        <v>1913</v>
      </c>
      <c r="C25" s="131" t="str">
        <f>IFERROR(VLOOKUP(A25,'指派 Feature_1017'!A:E,5,FALSE),"找不到")</f>
        <v>Decoupling measurement</v>
      </c>
      <c r="D25" s="131" t="str">
        <f>VLOOKUP(A25,CustomerREQ!B:D,3,FALSE)</f>
        <v>RTBM-36014</v>
      </c>
    </row>
    <row r="26" spans="1:4" x14ac:dyDescent="0.4">
      <c r="A26" s="133" t="s">
        <v>1468</v>
      </c>
      <c r="B26" s="134" t="s">
        <v>1914</v>
      </c>
      <c r="C26" s="131" t="str">
        <f>IFERROR(VLOOKUP(A26,'指派 Feature_1017'!A:E,5,FALSE),"找不到")</f>
        <v>CAN loop delay TLOOP_UCE measurement</v>
      </c>
      <c r="D26" s="131" t="str">
        <f>VLOOKUP(A26,CustomerREQ!B:D,3,FALSE)</f>
        <v>RTBM-24465</v>
      </c>
    </row>
    <row r="27" spans="1:4" x14ac:dyDescent="0.4">
      <c r="A27" s="133" t="s">
        <v>1301</v>
      </c>
      <c r="B27" s="134" t="s">
        <v>1913</v>
      </c>
      <c r="C27" s="131" t="str">
        <f>IFERROR(VLOOKUP(A27,'指派 Feature_1017'!A:E,5,FALSE),"找不到")</f>
        <v>Electrical noise or interference</v>
      </c>
      <c r="D27" s="131" t="str">
        <f>VLOOKUP(A27,CustomerREQ!B:D,3,FALSE)</f>
        <v>RTBM-24397</v>
      </c>
    </row>
    <row r="28" spans="1:4" x14ac:dyDescent="0.4">
      <c r="A28" s="133" t="s">
        <v>1302</v>
      </c>
      <c r="B28" s="134" t="s">
        <v>1913</v>
      </c>
      <c r="C28" s="131" t="str">
        <f>IFERROR(VLOOKUP(A28,'指派 Feature_1017'!A:E,5,FALSE),"找不到")</f>
        <v>Electrical noise or interference</v>
      </c>
      <c r="D28" s="131" t="str">
        <f>VLOOKUP(A28,CustomerREQ!B:D,3,FALSE)</f>
        <v>RTBM-24396</v>
      </c>
    </row>
    <row r="29" spans="1:4" x14ac:dyDescent="0.4">
      <c r="A29" s="133" t="s">
        <v>1281</v>
      </c>
      <c r="B29" s="134" t="s">
        <v>1913</v>
      </c>
      <c r="C29" s="131" t="str">
        <f>IFERROR(VLOOKUP(A29,'指派 Feature_1017'!A:E,5,FALSE),"找不到")</f>
        <v>Mesure DAB EE performances criterion</v>
      </c>
      <c r="D29" s="131" t="str">
        <f>VLOOKUP(A29,CustomerREQ!B:D,3,FALSE)</f>
        <v>RTBM-37579</v>
      </c>
    </row>
    <row r="30" spans="1:4" x14ac:dyDescent="0.4">
      <c r="A30" s="133" t="s">
        <v>1209</v>
      </c>
      <c r="B30" s="134" t="s">
        <v>1913</v>
      </c>
      <c r="C30" s="131" t="str">
        <f>IFERROR(VLOOKUP(A30,'指派 Feature_1017'!A:E,5,FALSE),"找不到")</f>
        <v>Resistance to Impacts</v>
      </c>
      <c r="D30" s="131" t="str">
        <f>VLOOKUP(A30,CustomerREQ!B:D,3,FALSE)</f>
        <v>RTBM-37015</v>
      </c>
    </row>
    <row r="31" spans="1:4" x14ac:dyDescent="0.4">
      <c r="A31" s="133" t="s">
        <v>1292</v>
      </c>
      <c r="B31" s="134" t="s">
        <v>1913</v>
      </c>
      <c r="C31" s="131" t="str">
        <f>IFERROR(VLOOKUP(A31,'指派 Feature_1017'!A:E,5,FALSE),"找不到")</f>
        <v>Ethernet CMC requirement</v>
      </c>
      <c r="D31" s="131" t="str">
        <f>VLOOKUP(A31,CustomerREQ!B:D,3,FALSE)</f>
        <v>RTBM-12781</v>
      </c>
    </row>
    <row r="32" spans="1:4" x14ac:dyDescent="0.4">
      <c r="A32" s="133" t="s">
        <v>1282</v>
      </c>
      <c r="B32" s="134" t="s">
        <v>1913</v>
      </c>
      <c r="C32" s="131" t="str">
        <f>IFERROR(VLOOKUP(A32,'指派 Feature_1017'!A:E,5,FALSE),"找不到")</f>
        <v>Mesure AM EE performances criterion</v>
      </c>
      <c r="D32" s="131" t="str">
        <f>VLOOKUP(A32,CustomerREQ!B:D,3,FALSE)</f>
        <v>RTBM-37565</v>
      </c>
    </row>
    <row r="33" spans="1:4" x14ac:dyDescent="0.4">
      <c r="A33" s="133" t="s">
        <v>1477</v>
      </c>
      <c r="B33" s="134" t="s">
        <v>1913</v>
      </c>
      <c r="C33" s="131" t="str">
        <f>IFERROR(VLOOKUP(A33,'指派 Feature_1017'!A:E,5,FALSE),"找不到")</f>
        <v>Mesure RDS EE performances criterion</v>
      </c>
      <c r="D33" s="131" t="str">
        <f>VLOOKUP(A33,CustomerREQ!B:D,3,FALSE)</f>
        <v>RTBM-37559</v>
      </c>
    </row>
    <row r="34" spans="1:4" x14ac:dyDescent="0.4">
      <c r="A34" s="133" t="s">
        <v>1484</v>
      </c>
      <c r="B34" s="134" t="s">
        <v>1913</v>
      </c>
      <c r="C34" s="131" t="str">
        <f>IFERROR(VLOOKUP(A34,'指派 Feature_1017'!A:E,5,FALSE),"找不到")</f>
        <v>Resistance to Voltage</v>
      </c>
      <c r="D34" s="131" t="str">
        <f>VLOOKUP(A34,CustomerREQ!B:D,3,FALSE)</f>
        <v>RTBM-36184</v>
      </c>
    </row>
    <row r="35" spans="1:4" x14ac:dyDescent="0.4">
      <c r="A35" s="133" t="s">
        <v>1273</v>
      </c>
      <c r="B35" s="134" t="s">
        <v>1913</v>
      </c>
      <c r="C35" s="131" t="str">
        <f>IFERROR(VLOOKUP(A35,'指派 Feature_1017'!A:E,5,FALSE),"找不到")</f>
        <v>Mesure FM EE performances criterion</v>
      </c>
      <c r="D35" s="131" t="str">
        <f>VLOOKUP(A35,CustomerREQ!B:D,3,FALSE)</f>
        <v>RTBM-37551</v>
      </c>
    </row>
    <row r="36" spans="1:4" x14ac:dyDescent="0.4">
      <c r="A36" s="133" t="s">
        <v>1475</v>
      </c>
      <c r="B36" s="134" t="s">
        <v>1914</v>
      </c>
      <c r="C36" s="131" t="str">
        <f>IFERROR(VLOOKUP(A36,'指派 Feature_1017'!A:E,5,FALSE),"找不到")</f>
        <v>CAN loop delay TLOOP_UCE measurement</v>
      </c>
      <c r="D36" s="131" t="str">
        <f>VLOOKUP(A36,CustomerREQ!B:D,3,FALSE)</f>
        <v>RTBM-24475</v>
      </c>
    </row>
    <row r="37" spans="1:4" x14ac:dyDescent="0.4">
      <c r="A37" s="133" t="s">
        <v>1285</v>
      </c>
      <c r="B37" s="134" t="s">
        <v>1913</v>
      </c>
      <c r="C37" s="131" t="str">
        <f>IFERROR(VLOOKUP(A37,'指派 Feature_1017'!A:E,5,FALSE),"找不到")</f>
        <v>Mesure AM EE performances criterion</v>
      </c>
      <c r="D37" s="131" t="str">
        <f>VLOOKUP(A37,CustomerREQ!B:D,3,FALSE)</f>
        <v>RTBM-37570</v>
      </c>
    </row>
    <row r="38" spans="1:4" x14ac:dyDescent="0.4">
      <c r="A38" s="133" t="s">
        <v>1287</v>
      </c>
      <c r="B38" s="134" t="s">
        <v>1913</v>
      </c>
      <c r="C38" s="131" t="str">
        <f>IFERROR(VLOOKUP(A38,'指派 Feature_1017'!A:E,5,FALSE),"找不到")</f>
        <v>Mesure AM EE performances criterion</v>
      </c>
      <c r="D38" s="131" t="str">
        <f>VLOOKUP(A38,CustomerREQ!B:D,3,FALSE)</f>
        <v>RTBM-37563</v>
      </c>
    </row>
    <row r="39" spans="1:4" x14ac:dyDescent="0.4">
      <c r="A39" s="133" t="s">
        <v>1496</v>
      </c>
      <c r="B39" s="134" t="s">
        <v>1913</v>
      </c>
      <c r="C39" s="131" t="str">
        <f>IFERROR(VLOOKUP(A39,'指派 Feature_1017'!A:E,5,FALSE),"找不到")</f>
        <v>Xcall wire input signal type</v>
      </c>
      <c r="D39" s="131" t="str">
        <f>VLOOKUP(A39,CustomerREQ!B:D,3,FALSE)</f>
        <v>RTBM-36225</v>
      </c>
    </row>
    <row r="40" spans="1:4" x14ac:dyDescent="0.4">
      <c r="A40" s="133" t="s">
        <v>1497</v>
      </c>
      <c r="B40" s="134" t="s">
        <v>1913</v>
      </c>
      <c r="C40" s="131" t="str">
        <f>IFERROR(VLOOKUP(A40,'指派 Feature_1017'!A:E,5,FALSE),"找不到")</f>
        <v>Electrical Tests</v>
      </c>
      <c r="D40" s="131" t="str">
        <f>VLOOKUP(A40,CustomerREQ!B:D,3,FALSE)</f>
        <v>RTBM-36201</v>
      </c>
    </row>
    <row r="41" spans="1:4" x14ac:dyDescent="0.4">
      <c r="A41" s="133" t="s">
        <v>1335</v>
      </c>
      <c r="B41" s="134" t="s">
        <v>1913</v>
      </c>
      <c r="C41" s="131" t="str">
        <f>IFERROR(VLOOKUP(A41,'指派 Feature_1017'!A:E,5,FALSE),"找不到")</f>
        <v>B21 7050</v>
      </c>
      <c r="D41" s="131" t="str">
        <f>VLOOKUP(A41,CustomerREQ!B:D,3,FALSE)</f>
        <v>RTBM-37004</v>
      </c>
    </row>
    <row r="42" spans="1:4" x14ac:dyDescent="0.4">
      <c r="A42" s="133" t="s">
        <v>1342</v>
      </c>
      <c r="B42" s="134" t="s">
        <v>1913</v>
      </c>
      <c r="C42" s="131" t="str">
        <f>IFERROR(VLOOKUP(A42,'指派 Feature_1017'!A:E,5,FALSE),"找不到")</f>
        <v>Mesure RDS EE performances criterion</v>
      </c>
      <c r="D42" s="131" t="str">
        <f>VLOOKUP(A42,CustomerREQ!B:D,3,FALSE)</f>
        <v>RTBM-37560</v>
      </c>
    </row>
    <row r="43" spans="1:4" x14ac:dyDescent="0.4">
      <c r="A43" s="133" t="s">
        <v>1364</v>
      </c>
      <c r="B43" s="134" t="s">
        <v>1913</v>
      </c>
      <c r="C43" s="131" t="str">
        <f>IFERROR(VLOOKUP(A43,'指派 Feature_1017'!A:E,5,FALSE),"找不到")</f>
        <v>The radio component feature complies of HW SKU.</v>
      </c>
      <c r="D43" s="131" t="str">
        <f>VLOOKUP(A43,CustomerREQ!B:D,3,FALSE)</f>
        <v>RTBM-37246</v>
      </c>
    </row>
    <row r="44" spans="1:4" x14ac:dyDescent="0.4">
      <c r="A44" s="133" t="s">
        <v>1367</v>
      </c>
      <c r="B44" s="134" t="s">
        <v>1913</v>
      </c>
      <c r="C44" s="131" t="str">
        <f>IFERROR(VLOOKUP(A44,'指派 Feature_1017'!A:E,5,FALSE),"找不到")</f>
        <v>The radio component feature complies of HW SKU.</v>
      </c>
      <c r="D44" s="131" t="str">
        <f>VLOOKUP(A44,CustomerREQ!B:D,3,FALSE)</f>
        <v>RTBM-37242</v>
      </c>
    </row>
    <row r="45" spans="1:4" x14ac:dyDescent="0.4">
      <c r="A45" s="133" t="s">
        <v>1366</v>
      </c>
      <c r="B45" s="134" t="s">
        <v>1913</v>
      </c>
      <c r="C45" s="131" t="str">
        <f>IFERROR(VLOOKUP(A45,'指派 Feature_1017'!A:E,5,FALSE),"找不到")</f>
        <v>The radio component feature complies of HW SKU.</v>
      </c>
      <c r="D45" s="131" t="str">
        <f>VLOOKUP(A45,CustomerREQ!B:D,3,FALSE)</f>
        <v>RTBM-37243</v>
      </c>
    </row>
    <row r="46" spans="1:4" x14ac:dyDescent="0.4">
      <c r="A46" s="133" t="s">
        <v>742</v>
      </c>
      <c r="B46" s="134" t="s">
        <v>1913</v>
      </c>
      <c r="C46" s="131" t="str">
        <f>IFERROR(VLOOKUP(A46,'指派 Feature_1017'!A:E,5,FALSE),"找不到")</f>
        <v>Provide Interface to tune audio level prompt</v>
      </c>
      <c r="D46" s="131" t="str">
        <f>VLOOKUP(A46,CustomerREQ!B:D,3,FALSE)</f>
        <v>RTBM-16971</v>
      </c>
    </row>
    <row r="47" spans="1:4" x14ac:dyDescent="0.4">
      <c r="A47" s="133" t="s">
        <v>1324</v>
      </c>
      <c r="B47" s="134" t="s">
        <v>1913</v>
      </c>
      <c r="C47" s="131" t="str">
        <f>IFERROR(VLOOKUP(A47,'指派 Feature_1017'!A:E,5,FALSE),"找不到")</f>
        <v>Connectors</v>
      </c>
      <c r="D47" s="131" t="str">
        <f>VLOOKUP(A47,CustomerREQ!B:D,3,FALSE)</f>
        <v>RTBM-36217</v>
      </c>
    </row>
    <row r="48" spans="1:4" x14ac:dyDescent="0.4">
      <c r="A48" s="133" t="s">
        <v>1365</v>
      </c>
      <c r="B48" s="134" t="s">
        <v>1913</v>
      </c>
      <c r="C48" s="131" t="str">
        <f>IFERROR(VLOOKUP(A48,'指派 Feature_1017'!A:E,5,FALSE),"找不到")</f>
        <v>The radio component feature complies of HW SKU.</v>
      </c>
      <c r="D48" s="131" t="str">
        <f>VLOOKUP(A48,CustomerREQ!B:D,3,FALSE)</f>
        <v>RTBM-37244</v>
      </c>
    </row>
    <row r="49" spans="1:4" x14ac:dyDescent="0.4">
      <c r="A49" s="133" t="s">
        <v>1336</v>
      </c>
      <c r="B49" s="134" t="s">
        <v>1913</v>
      </c>
      <c r="C49" s="131" t="str">
        <f>IFERROR(VLOOKUP(A49,'指派 Feature_1017'!A:E,5,FALSE),"找不到")</f>
        <v>B21 7050</v>
      </c>
      <c r="D49" s="131" t="str">
        <f>VLOOKUP(A49,CustomerREQ!B:D,3,FALSE)</f>
        <v>RTBM-37003</v>
      </c>
    </row>
    <row r="50" spans="1:4" x14ac:dyDescent="0.4">
      <c r="A50" s="133" t="s">
        <v>1128</v>
      </c>
      <c r="B50" s="134" t="s">
        <v>1914</v>
      </c>
      <c r="C50" s="131" t="str">
        <f>IFERROR(VLOOKUP(A50,'指派 Feature_1017'!A:E,5,FALSE),"找不到")</f>
        <v>Marking</v>
      </c>
      <c r="D50" s="131" t="str">
        <f>VLOOKUP(A50,CustomerREQ!B:D,3,FALSE)</f>
        <v>RTBM-36898</v>
      </c>
    </row>
    <row r="51" spans="1:4" x14ac:dyDescent="0.4">
      <c r="A51" s="133" t="s">
        <v>1488</v>
      </c>
      <c r="B51" s="134" t="s">
        <v>1913</v>
      </c>
      <c r="C51" s="131" t="str">
        <f>IFERROR(VLOOKUP(A51,'指派 Feature_1017'!A:E,5,FALSE),"找不到")</f>
        <v>Electrical Tests</v>
      </c>
      <c r="D51" s="131" t="str">
        <f>VLOOKUP(A51,CustomerREQ!B:D,3,FALSE)</f>
        <v>RTBM-36209</v>
      </c>
    </row>
    <row r="52" spans="1:4" x14ac:dyDescent="0.4">
      <c r="A52" s="133" t="s">
        <v>1156</v>
      </c>
      <c r="B52" s="134" t="s">
        <v>1913</v>
      </c>
      <c r="C52" s="131" t="str">
        <f>IFERROR(VLOOKUP(A52,'指派 Feature_1017'!A:E,5,FALSE),"找不到")</f>
        <v>Decoupling measurement</v>
      </c>
      <c r="D52" s="131" t="str">
        <f>VLOOKUP(A52,CustomerREQ!B:D,3,FALSE)</f>
        <v>RTBM-36037</v>
      </c>
    </row>
    <row r="53" spans="1:4" x14ac:dyDescent="0.4">
      <c r="A53" s="133" t="s">
        <v>1460</v>
      </c>
      <c r="B53" s="134" t="s">
        <v>1913</v>
      </c>
      <c r="C53" s="131" t="str">
        <f>IFERROR(VLOOKUP(A53,'指派 Feature_1017'!A:E,5,FALSE),"找不到")</f>
        <v>Ethernet Electrical Tests</v>
      </c>
      <c r="D53" s="131" t="str">
        <f>VLOOKUP(A53,CustomerREQ!B:D,3,FALSE)</f>
        <v>RTBM-12797</v>
      </c>
    </row>
    <row r="54" spans="1:4" x14ac:dyDescent="0.4">
      <c r="A54" s="133" t="s">
        <v>978</v>
      </c>
      <c r="B54" s="134" t="s">
        <v>1913</v>
      </c>
      <c r="C54" s="131" t="str">
        <f>IFERROR(VLOOKUP(A54,'指派 Feature_1017'!A:E,5,FALSE),"找不到")</f>
        <v>Connectors</v>
      </c>
      <c r="D54" s="131" t="str">
        <f>VLOOKUP(A54,CustomerREQ!B:D,3,FALSE)</f>
        <v>RTBM-36137</v>
      </c>
    </row>
    <row r="55" spans="1:4" x14ac:dyDescent="0.4">
      <c r="A55" s="133" t="s">
        <v>967</v>
      </c>
      <c r="B55" s="134" t="s">
        <v>1913</v>
      </c>
      <c r="C55" s="131" t="str">
        <f>IFERROR(VLOOKUP(A55,'指派 Feature_1017'!A:E,5,FALSE),"找不到")</f>
        <v>Mounting</v>
      </c>
      <c r="D55" s="131" t="str">
        <f>VLOOKUP(A55,CustomerREQ!B:D,3,FALSE)</f>
        <v>RTBM-36878</v>
      </c>
    </row>
    <row r="56" spans="1:4" x14ac:dyDescent="0.4">
      <c r="A56" s="133" t="s">
        <v>1495</v>
      </c>
      <c r="B56" s="134" t="s">
        <v>1913</v>
      </c>
      <c r="C56" s="131" t="str">
        <f>IFERROR(VLOOKUP(A56,'指派 Feature_1017'!A:E,5,FALSE),"找不到")</f>
        <v>Audio Amplifier</v>
      </c>
      <c r="D56" s="131" t="str">
        <f>VLOOKUP(A56,CustomerREQ!B:D,3,FALSE)</f>
        <v>RTBM-36234</v>
      </c>
    </row>
    <row r="57" spans="1:4" x14ac:dyDescent="0.4">
      <c r="A57" s="133" t="s">
        <v>974</v>
      </c>
      <c r="B57" s="134" t="s">
        <v>1913</v>
      </c>
      <c r="C57" s="131" t="str">
        <f>IFERROR(VLOOKUP(A57,'指派 Feature_1017'!A:E,5,FALSE),"找不到")</f>
        <v>Connector electrical requirement</v>
      </c>
      <c r="D57" s="131" t="str">
        <f>VLOOKUP(A57,CustomerREQ!B:D,3,FALSE)</f>
        <v>RTBM-36257</v>
      </c>
    </row>
    <row r="58" spans="1:4" x14ac:dyDescent="0.4">
      <c r="A58" s="133" t="s">
        <v>976</v>
      </c>
      <c r="B58" s="134" t="s">
        <v>1913</v>
      </c>
      <c r="C58" s="131" t="str">
        <f>IFERROR(VLOOKUP(A58,'指派 Feature_1017'!A:E,5,FALSE),"找不到")</f>
        <v>Connector electrical requirement</v>
      </c>
      <c r="D58" s="131" t="str">
        <f>VLOOKUP(A58,CustomerREQ!B:D,3,FALSE)</f>
        <v>RTBM-36256</v>
      </c>
    </row>
    <row r="59" spans="1:4" x14ac:dyDescent="0.4">
      <c r="A59" s="133" t="s">
        <v>1054</v>
      </c>
      <c r="B59" s="134" t="s">
        <v>1914</v>
      </c>
      <c r="C59" s="131" t="str">
        <f>IFERROR(VLOOKUP(A59,'指派 Feature_1017'!A:E,5,FALSE),"找不到")</f>
        <v>Stability</v>
      </c>
      <c r="D59" s="131" t="str">
        <f>VLOOKUP(A59,CustomerREQ!B:D,3,FALSE)</f>
        <v>RTBM-37009</v>
      </c>
    </row>
    <row r="60" spans="1:4" x14ac:dyDescent="0.4">
      <c r="A60" s="133" t="s">
        <v>989</v>
      </c>
      <c r="B60" s="134" t="s">
        <v>1913</v>
      </c>
      <c r="C60" s="131" t="str">
        <f>IFERROR(VLOOKUP(A60,'指派 Feature_1017'!A:E,5,FALSE),"找不到")</f>
        <v>Connectors</v>
      </c>
      <c r="D60" s="131" t="str">
        <f>VLOOKUP(A60,CustomerREQ!B:D,3,FALSE)</f>
        <v>RTBM-36170</v>
      </c>
    </row>
    <row r="61" spans="1:4" x14ac:dyDescent="0.4">
      <c r="A61" s="133" t="s">
        <v>990</v>
      </c>
      <c r="B61" s="134" t="s">
        <v>1913</v>
      </c>
      <c r="C61" s="131" t="str">
        <f>IFERROR(VLOOKUP(A61,'指派 Feature_1017'!A:E,5,FALSE),"找不到")</f>
        <v>Connectors</v>
      </c>
      <c r="D61" s="131" t="str">
        <f>VLOOKUP(A61,CustomerREQ!B:D,3,FALSE)</f>
        <v>RTBM-36168</v>
      </c>
    </row>
    <row r="62" spans="1:4" x14ac:dyDescent="0.4">
      <c r="A62" s="133" t="s">
        <v>991</v>
      </c>
      <c r="B62" s="134" t="s">
        <v>1913</v>
      </c>
      <c r="C62" s="131" t="str">
        <f>IFERROR(VLOOKUP(A62,'指派 Feature_1017'!A:E,5,FALSE),"找不到")</f>
        <v>Connectors</v>
      </c>
      <c r="D62" s="131" t="str">
        <f>VLOOKUP(A62,CustomerREQ!B:D,3,FALSE)</f>
        <v>RTBM-36167</v>
      </c>
    </row>
    <row r="63" spans="1:4" x14ac:dyDescent="0.4">
      <c r="A63" s="133" t="s">
        <v>1033</v>
      </c>
      <c r="B63" s="134" t="s">
        <v>1914</v>
      </c>
      <c r="C63" s="131" t="str">
        <f>IFERROR(VLOOKUP(A63,'指派 Feature_1017'!A:E,5,FALSE),"找不到")</f>
        <v>Project Documentation</v>
      </c>
      <c r="D63" s="131" t="str">
        <f>VLOOKUP(A63,CustomerREQ!B:D,3,FALSE)</f>
        <v>RTBM-36762</v>
      </c>
    </row>
    <row r="64" spans="1:4" x14ac:dyDescent="0.4">
      <c r="A64" s="133" t="s">
        <v>1035</v>
      </c>
      <c r="B64" s="134" t="s">
        <v>1914</v>
      </c>
      <c r="C64" s="131" t="str">
        <f>IFERROR(VLOOKUP(A64,'指派 Feature_1017'!A:E,5,FALSE),"找不到")</f>
        <v>Project Documentation</v>
      </c>
      <c r="D64" s="131" t="str">
        <f>VLOOKUP(A64,CustomerREQ!B:D,3,FALSE)</f>
        <v>RTBM-36761</v>
      </c>
    </row>
    <row r="65" spans="1:4" x14ac:dyDescent="0.4">
      <c r="A65" s="133" t="s">
        <v>1038</v>
      </c>
      <c r="B65" s="134" t="s">
        <v>1914</v>
      </c>
      <c r="C65" s="131" t="str">
        <f>IFERROR(VLOOKUP(A65,'指派 Feature_1017'!A:E,5,FALSE),"找不到")</f>
        <v>Main Power Supply</v>
      </c>
      <c r="D65" s="131" t="str">
        <f>VLOOKUP(A65,CustomerREQ!B:D,3,FALSE)</f>
        <v>RTBM-36187</v>
      </c>
    </row>
    <row r="66" spans="1:4" x14ac:dyDescent="0.4">
      <c r="A66" s="133" t="s">
        <v>999</v>
      </c>
      <c r="B66" s="134" t="s">
        <v>1913</v>
      </c>
      <c r="C66" s="131" t="str">
        <f>IFERROR(VLOOKUP(A66,'指派 Feature_1017'!A:E,5,FALSE),"找不到")</f>
        <v>Mesure cellular RF performances criterion</v>
      </c>
      <c r="D66" s="131" t="str">
        <f>VLOOKUP(A66,CustomerREQ!B:D,3,FALSE)</f>
        <v>RTBM-36247</v>
      </c>
    </row>
    <row r="67" spans="1:4" x14ac:dyDescent="0.4">
      <c r="A67" s="133" t="s">
        <v>1039</v>
      </c>
      <c r="B67" s="134" t="s">
        <v>1914</v>
      </c>
      <c r="C67" s="131" t="str">
        <f>IFERROR(VLOOKUP(A67,'指派 Feature_1017'!A:E,5,FALSE),"找不到")</f>
        <v>Connectors</v>
      </c>
      <c r="D67" s="131" t="str">
        <f>VLOOKUP(A67,CustomerREQ!B:D,3,FALSE)</f>
        <v>RTBM-36218</v>
      </c>
    </row>
    <row r="68" spans="1:4" x14ac:dyDescent="0.4">
      <c r="A68" s="133" t="s">
        <v>1041</v>
      </c>
      <c r="B68" s="134" t="s">
        <v>1914</v>
      </c>
      <c r="C68" s="131" t="str">
        <f>IFERROR(VLOOKUP(A68,'指派 Feature_1017'!A:E,5,FALSE),"找不到")</f>
        <v>Stability</v>
      </c>
      <c r="D68" s="131" t="str">
        <f>VLOOKUP(A68,CustomerREQ!B:D,3,FALSE)</f>
        <v>RTBM-37046</v>
      </c>
    </row>
    <row r="69" spans="1:4" x14ac:dyDescent="0.4">
      <c r="A69" s="133" t="s">
        <v>981</v>
      </c>
      <c r="B69" s="134" t="s">
        <v>1913</v>
      </c>
      <c r="C69" s="131" t="str">
        <f>IFERROR(VLOOKUP(A69,'指派 Feature_1017'!A:E,5,FALSE),"找不到")</f>
        <v>Connectors</v>
      </c>
      <c r="D69" s="131" t="str">
        <f>VLOOKUP(A69,CustomerREQ!B:D,3,FALSE)</f>
        <v>RTBM-36179</v>
      </c>
    </row>
    <row r="70" spans="1:4" x14ac:dyDescent="0.4">
      <c r="A70" s="133" t="s">
        <v>1046</v>
      </c>
      <c r="B70" s="134" t="s">
        <v>1913</v>
      </c>
      <c r="C70" s="131" t="str">
        <f>IFERROR(VLOOKUP(A70,'指派 Feature_1017'!A:E,5,FALSE),"找不到")</f>
        <v>Mounting</v>
      </c>
      <c r="D70" s="131" t="str">
        <f>VLOOKUP(A70,CustomerREQ!B:D,3,FALSE)</f>
        <v>RTBM-36879</v>
      </c>
    </row>
    <row r="71" spans="1:4" x14ac:dyDescent="0.4">
      <c r="A71" s="133" t="s">
        <v>985</v>
      </c>
      <c r="B71" s="134" t="s">
        <v>1913</v>
      </c>
      <c r="C71" s="131" t="str">
        <f>IFERROR(VLOOKUP(A71,'指派 Feature_1017'!A:E,5,FALSE),"找不到")</f>
        <v>Connectors</v>
      </c>
      <c r="D71" s="131" t="str">
        <f>VLOOKUP(A71,CustomerREQ!B:D,3,FALSE)</f>
        <v>RTBM-36180</v>
      </c>
    </row>
    <row r="72" spans="1:4" x14ac:dyDescent="0.4">
      <c r="A72" s="133" t="s">
        <v>1021</v>
      </c>
      <c r="B72" s="134" t="s">
        <v>1913</v>
      </c>
      <c r="C72" s="131" t="str">
        <f>IFERROR(VLOOKUP(A72,'指派 Feature_1017'!A:E,5,FALSE),"找不到")</f>
        <v>Connectors</v>
      </c>
      <c r="D72" s="131" t="str">
        <f>VLOOKUP(A72,CustomerREQ!B:D,3,FALSE)</f>
        <v>RTBM-36126</v>
      </c>
    </row>
    <row r="73" spans="1:4" x14ac:dyDescent="0.4">
      <c r="A73" s="133" t="s">
        <v>987</v>
      </c>
      <c r="B73" s="134" t="s">
        <v>5</v>
      </c>
      <c r="C73" s="131" t="str">
        <f>IFERROR(VLOOKUP(A73,'指派 Feature_1017'!A:E,5,FALSE),"找不到")</f>
        <v>Connectors</v>
      </c>
      <c r="D73" s="131" t="str">
        <f>VLOOKUP(A73,CustomerREQ!B:D,3,FALSE)</f>
        <v>RTBM-36172</v>
      </c>
    </row>
    <row r="74" spans="1:4" x14ac:dyDescent="0.4">
      <c r="A74" s="133" t="s">
        <v>1022</v>
      </c>
      <c r="B74" s="134" t="s">
        <v>1914</v>
      </c>
      <c r="C74" s="131" t="str">
        <f>IFERROR(VLOOKUP(A74,'指派 Feature_1017'!A:E,5,FALSE),"找不到")</f>
        <v>Parts Weight</v>
      </c>
      <c r="D74" s="131" t="str">
        <f>VLOOKUP(A74,CustomerREQ!B:D,3,FALSE)</f>
        <v>RTBM-36794</v>
      </c>
    </row>
    <row r="75" spans="1:4" x14ac:dyDescent="0.4">
      <c r="A75" s="133" t="s">
        <v>1024</v>
      </c>
      <c r="B75" s="134" t="s">
        <v>1913</v>
      </c>
      <c r="C75" s="131" t="str">
        <f>IFERROR(VLOOKUP(A75,'指派 Feature_1017'!A:E,5,FALSE),"找不到")</f>
        <v>GNSS Antenna</v>
      </c>
      <c r="D75" s="131" t="str">
        <f>VLOOKUP(A75,CustomerREQ!B:D,3,FALSE)</f>
        <v>RTBM-36045</v>
      </c>
    </row>
    <row r="76" spans="1:4" x14ac:dyDescent="0.4">
      <c r="A76" s="133" t="s">
        <v>1013</v>
      </c>
      <c r="B76" s="134" t="s">
        <v>1913</v>
      </c>
      <c r="C76" s="131" t="str">
        <f>IFERROR(VLOOKUP(A76,'指派 Feature_1017'!A:E,5,FALSE),"找不到")</f>
        <v>Connectors</v>
      </c>
      <c r="D76" s="131" t="str">
        <f>VLOOKUP(A76,CustomerREQ!B:D,3,FALSE)</f>
        <v>RTBM-36176</v>
      </c>
    </row>
    <row r="77" spans="1:4" x14ac:dyDescent="0.4">
      <c r="A77" s="133" t="s">
        <v>1014</v>
      </c>
      <c r="B77" s="134" t="s">
        <v>1913</v>
      </c>
      <c r="C77" s="131" t="str">
        <f>IFERROR(VLOOKUP(A77,'指派 Feature_1017'!A:E,5,FALSE),"找不到")</f>
        <v>Connectors</v>
      </c>
      <c r="D77" s="131" t="str">
        <f>VLOOKUP(A77,CustomerREQ!B:D,3,FALSE)</f>
        <v>RTBM-36175</v>
      </c>
    </row>
    <row r="78" spans="1:4" x14ac:dyDescent="0.4">
      <c r="A78" s="133" t="s">
        <v>1015</v>
      </c>
      <c r="B78" s="134" t="s">
        <v>1913</v>
      </c>
      <c r="C78" s="131" t="str">
        <f>IFERROR(VLOOKUP(A78,'指派 Feature_1017'!A:E,5,FALSE),"找不到")</f>
        <v>Connectors</v>
      </c>
      <c r="D78" s="131" t="str">
        <f>VLOOKUP(A78,CustomerREQ!B:D,3,FALSE)</f>
        <v>RTBM-36174</v>
      </c>
    </row>
    <row r="79" spans="1:4" x14ac:dyDescent="0.4">
      <c r="A79" s="133" t="s">
        <v>1029</v>
      </c>
      <c r="B79" s="134" t="s">
        <v>1914</v>
      </c>
      <c r="C79" s="131" t="str">
        <f>IFERROR(VLOOKUP(A79,'指派 Feature_1017'!A:E,5,FALSE),"找不到")</f>
        <v>Back-Up Battery</v>
      </c>
      <c r="D79" s="131" t="str">
        <f>VLOOKUP(A79,CustomerREQ!B:D,3,FALSE)</f>
        <v>RTBM-37058</v>
      </c>
    </row>
    <row r="80" spans="1:4" x14ac:dyDescent="0.4">
      <c r="A80" s="133" t="s">
        <v>988</v>
      </c>
      <c r="B80" s="134" t="s">
        <v>1913</v>
      </c>
      <c r="C80" s="131" t="str">
        <f>IFERROR(VLOOKUP(A80,'指派 Feature_1017'!A:E,5,FALSE),"找不到")</f>
        <v>Connectors</v>
      </c>
      <c r="D80" s="131" t="str">
        <f>VLOOKUP(A80,CustomerREQ!B:D,3,FALSE)</f>
        <v>RTBM-36171</v>
      </c>
    </row>
    <row r="81" spans="1:4" x14ac:dyDescent="0.4">
      <c r="A81" s="133" t="s">
        <v>1026</v>
      </c>
      <c r="B81" s="134" t="s">
        <v>5</v>
      </c>
      <c r="C81" s="131" t="str">
        <f>IFERROR(VLOOKUP(A81,'指派 Feature_1017'!A:E,5,FALSE),"找不到")</f>
        <v>Project Documentation</v>
      </c>
      <c r="D81" s="131" t="str">
        <f>VLOOKUP(A81,CustomerREQ!B:D,3,FALSE)</f>
        <v>RTBM-35997</v>
      </c>
    </row>
    <row r="82" spans="1:4" x14ac:dyDescent="0.4">
      <c r="A82" s="133" t="s">
        <v>1016</v>
      </c>
      <c r="B82" s="134" t="s">
        <v>1913</v>
      </c>
      <c r="C82" s="131" t="str">
        <f>IFERROR(VLOOKUP(A82,'指派 Feature_1017'!A:E,5,FALSE),"找不到")</f>
        <v>Back-Up Battery</v>
      </c>
      <c r="D82" s="131" t="str">
        <f>VLOOKUP(A82,CustomerREQ!B:D,3,FALSE)</f>
        <v>RTBM-36100</v>
      </c>
    </row>
    <row r="83" spans="1:4" x14ac:dyDescent="0.4">
      <c r="A83" s="133" t="s">
        <v>1018</v>
      </c>
      <c r="B83" s="134" t="s">
        <v>1913</v>
      </c>
      <c r="C83" s="131" t="str">
        <f>IFERROR(VLOOKUP(A83,'指派 Feature_1017'!A:E,5,FALSE),"找不到")</f>
        <v>Product Regulation and Certification</v>
      </c>
      <c r="D83" s="131" t="str">
        <f>VLOOKUP(A83,CustomerREQ!B:D,3,FALSE)</f>
        <v>RTBM-36785</v>
      </c>
    </row>
    <row r="84" spans="1:4" x14ac:dyDescent="0.4">
      <c r="A84" s="133" t="s">
        <v>1019</v>
      </c>
      <c r="B84" s="134" t="s">
        <v>1914</v>
      </c>
      <c r="C84" s="131" t="str">
        <f>IFERROR(VLOOKUP(A84,'指派 Feature_1017'!A:E,5,FALSE),"找不到")</f>
        <v>Connectors</v>
      </c>
      <c r="D84" s="131" t="str">
        <f>VLOOKUP(A84,CustomerREQ!B:D,3,FALSE)</f>
        <v>RTBM-36144</v>
      </c>
    </row>
    <row r="85" spans="1:4" x14ac:dyDescent="0.4">
      <c r="A85" s="133" t="s">
        <v>1047</v>
      </c>
      <c r="B85" s="134" t="s">
        <v>1913</v>
      </c>
      <c r="C85" s="131" t="str">
        <f>IFERROR(VLOOKUP(A85,'指派 Feature_1017'!A:E,5,FALSE),"找不到")</f>
        <v>Mounting</v>
      </c>
      <c r="D85" s="131" t="str">
        <f>VLOOKUP(A85,CustomerREQ!B:D,3,FALSE)</f>
        <v>RTBM-36877</v>
      </c>
    </row>
    <row r="86" spans="1:4" x14ac:dyDescent="0.4">
      <c r="A86" s="133" t="s">
        <v>1002</v>
      </c>
      <c r="B86" s="134" t="s">
        <v>1913</v>
      </c>
      <c r="C86" s="131" t="str">
        <f>IFERROR(VLOOKUP(A86,'指派 Feature_1017'!A:E,5,FALSE),"找不到")</f>
        <v>Mesure cellular RF performances criterion</v>
      </c>
      <c r="D86" s="131" t="str">
        <f>VLOOKUP(A86,CustomerREQ!B:D,3,FALSE)</f>
        <v>RTBM-36245</v>
      </c>
    </row>
    <row r="87" spans="1:4" x14ac:dyDescent="0.4">
      <c r="A87" s="133" t="s">
        <v>1048</v>
      </c>
      <c r="B87" s="134" t="s">
        <v>1913</v>
      </c>
      <c r="C87" s="131" t="str">
        <f>IFERROR(VLOOKUP(A87,'指派 Feature_1017'!A:E,5,FALSE),"找不到")</f>
        <v>Mounting</v>
      </c>
      <c r="D87" s="131" t="str">
        <f>VLOOKUP(A87,CustomerREQ!B:D,3,FALSE)</f>
        <v>RTBM-36876</v>
      </c>
    </row>
    <row r="88" spans="1:4" x14ac:dyDescent="0.4">
      <c r="A88" s="133" t="s">
        <v>1049</v>
      </c>
      <c r="B88" s="134" t="s">
        <v>1913</v>
      </c>
      <c r="C88" s="131" t="str">
        <f>IFERROR(VLOOKUP(A88,'指派 Feature_1017'!A:E,5,FALSE),"找不到")</f>
        <v>Mounting</v>
      </c>
      <c r="D88" s="131" t="str">
        <f>VLOOKUP(A88,CustomerREQ!B:D,3,FALSE)</f>
        <v>RTBM-36875</v>
      </c>
    </row>
    <row r="89" spans="1:4" x14ac:dyDescent="0.4">
      <c r="A89" s="133" t="s">
        <v>1050</v>
      </c>
      <c r="B89" s="134" t="s">
        <v>1914</v>
      </c>
      <c r="C89" s="131" t="str">
        <f>IFERROR(VLOOKUP(A89,'指派 Feature_1017'!A:E,5,FALSE),"找不到")</f>
        <v>Mounting</v>
      </c>
      <c r="D89" s="131" t="str">
        <f>VLOOKUP(A89,CustomerREQ!B:D,3,FALSE)</f>
        <v>RTBM-36873</v>
      </c>
    </row>
    <row r="90" spans="1:4" x14ac:dyDescent="0.4">
      <c r="A90" s="133" t="s">
        <v>1052</v>
      </c>
      <c r="B90" s="134" t="s">
        <v>1914</v>
      </c>
      <c r="C90" s="131" t="str">
        <f>IFERROR(VLOOKUP(A90,'指派 Feature_1017'!A:E,5,FALSE),"找不到")</f>
        <v>Mounting</v>
      </c>
      <c r="D90" s="131" t="str">
        <f>VLOOKUP(A90,CustomerREQ!B:D,3,FALSE)</f>
        <v>RTBM-36871</v>
      </c>
    </row>
    <row r="91" spans="1:4" x14ac:dyDescent="0.4">
      <c r="A91" s="133" t="s">
        <v>992</v>
      </c>
      <c r="B91" s="134" t="s">
        <v>1913</v>
      </c>
      <c r="C91" s="131" t="str">
        <f>IFERROR(VLOOKUP(A91,'指派 Feature_1017'!A:E,5,FALSE),"找不到")</f>
        <v>Connectors</v>
      </c>
      <c r="D91" s="131" t="str">
        <f>VLOOKUP(A91,CustomerREQ!B:D,3,FALSE)</f>
        <v>RTBM-36166</v>
      </c>
    </row>
    <row r="92" spans="1:4" x14ac:dyDescent="0.4">
      <c r="A92" s="133" t="s">
        <v>1036</v>
      </c>
      <c r="B92" s="134" t="s">
        <v>1914</v>
      </c>
      <c r="C92" s="131" t="str">
        <f>IFERROR(VLOOKUP(A92,'指派 Feature_1017'!A:E,5,FALSE),"找不到")</f>
        <v>Main Power Supply</v>
      </c>
      <c r="D92" s="131" t="str">
        <f>VLOOKUP(A92,CustomerREQ!B:D,3,FALSE)</f>
        <v>RTBM-36188</v>
      </c>
    </row>
    <row r="93" spans="1:4" x14ac:dyDescent="0.4">
      <c r="A93" s="133" t="s">
        <v>980</v>
      </c>
      <c r="B93" s="134" t="s">
        <v>1913</v>
      </c>
      <c r="C93" s="131" t="str">
        <f>IFERROR(VLOOKUP(A93,'指派 Feature_1017'!A:E,5,FALSE),"找不到")</f>
        <v>Connectors</v>
      </c>
      <c r="D93" s="131" t="str">
        <f>VLOOKUP(A93,CustomerREQ!B:D,3,FALSE)</f>
        <v>RTBM-36133</v>
      </c>
    </row>
    <row r="94" spans="1:4" x14ac:dyDescent="0.4">
      <c r="A94" s="133" t="s">
        <v>1043</v>
      </c>
      <c r="B94" s="134" t="s">
        <v>1914</v>
      </c>
      <c r="C94" s="131" t="str">
        <f>IFERROR(VLOOKUP(A94,'指派 Feature_1017'!A:E,5,FALSE),"找不到")</f>
        <v>Product Regulation and Certification</v>
      </c>
      <c r="D94" s="131" t="str">
        <f>VLOOKUP(A94,CustomerREQ!B:D,3,FALSE)</f>
        <v>RTBM-37045</v>
      </c>
    </row>
    <row r="95" spans="1:4" x14ac:dyDescent="0.4">
      <c r="A95" s="133" t="s">
        <v>982</v>
      </c>
      <c r="B95" s="134" t="s">
        <v>1913</v>
      </c>
      <c r="C95" s="131" t="str">
        <f>IFERROR(VLOOKUP(A95,'指派 Feature_1017'!A:E,5,FALSE),"找不到")</f>
        <v>Connectors</v>
      </c>
      <c r="D95" s="131" t="str">
        <f>VLOOKUP(A95,CustomerREQ!B:D,3,FALSE)</f>
        <v>RTBM-36178</v>
      </c>
    </row>
    <row r="96" spans="1:4" x14ac:dyDescent="0.4">
      <c r="A96" s="133" t="s">
        <v>983</v>
      </c>
      <c r="B96" s="134" t="s">
        <v>1913</v>
      </c>
      <c r="C96" s="131" t="str">
        <f>IFERROR(VLOOKUP(A96,'指派 Feature_1017'!A:E,5,FALSE),"找不到")</f>
        <v>Connectors</v>
      </c>
      <c r="D96" s="131" t="str">
        <f>VLOOKUP(A96,CustomerREQ!B:D,3,FALSE)</f>
        <v>RTBM-36132</v>
      </c>
    </row>
    <row r="97" spans="1:4" x14ac:dyDescent="0.4">
      <c r="A97" s="133" t="s">
        <v>1045</v>
      </c>
      <c r="B97" s="134" t="s">
        <v>1913</v>
      </c>
      <c r="C97" s="131" t="str">
        <f>IFERROR(VLOOKUP(A97,'指派 Feature_1017'!A:E,5,FALSE),"找不到")</f>
        <v>Mounting</v>
      </c>
      <c r="D97" s="131" t="str">
        <f>VLOOKUP(A97,CustomerREQ!B:D,3,FALSE)</f>
        <v>RTBM-36880</v>
      </c>
    </row>
    <row r="98" spans="1:4" x14ac:dyDescent="0.4">
      <c r="A98" s="133" t="s">
        <v>984</v>
      </c>
      <c r="B98" s="134" t="s">
        <v>1913</v>
      </c>
      <c r="C98" s="131" t="str">
        <f>IFERROR(VLOOKUP(A98,'指派 Feature_1017'!A:E,5,FALSE),"找不到")</f>
        <v>Connectors</v>
      </c>
      <c r="D98" s="131" t="str">
        <f>VLOOKUP(A98,CustomerREQ!B:D,3,FALSE)</f>
        <v>RTBM-36131</v>
      </c>
    </row>
    <row r="99" spans="1:4" x14ac:dyDescent="0.4">
      <c r="A99" s="133" t="s">
        <v>979</v>
      </c>
      <c r="B99" s="134" t="s">
        <v>1913</v>
      </c>
      <c r="C99" s="131" t="str">
        <f>IFERROR(VLOOKUP(A99,'指派 Feature_1017'!A:E,5,FALSE),"找不到")</f>
        <v>Connectors</v>
      </c>
      <c r="D99" s="131" t="str">
        <f>VLOOKUP(A99,CustomerREQ!B:D,3,FALSE)</f>
        <v>RTBM-36135</v>
      </c>
    </row>
    <row r="100" spans="1:4" x14ac:dyDescent="0.4">
      <c r="A100" s="133" t="s">
        <v>1044</v>
      </c>
      <c r="B100" s="134" t="s">
        <v>1914</v>
      </c>
      <c r="C100" s="131" t="str">
        <f>IFERROR(VLOOKUP(A100,'指派 Feature_1017'!A:E,5,FALSE),"找不到")</f>
        <v>Mounting</v>
      </c>
      <c r="D100" s="131" t="str">
        <f>VLOOKUP(A100,CustomerREQ!B:D,3,FALSE)</f>
        <v>RTBM-36881</v>
      </c>
    </row>
    <row r="101" spans="1:4" x14ac:dyDescent="0.4">
      <c r="A101" s="133" t="s">
        <v>1020</v>
      </c>
      <c r="B101" s="134" t="s">
        <v>1914</v>
      </c>
      <c r="C101" s="131" t="str">
        <f>IFERROR(VLOOKUP(A101,'指派 Feature_1017'!A:E,5,FALSE),"找不到")</f>
        <v>Connectors</v>
      </c>
      <c r="D101" s="131" t="str">
        <f>VLOOKUP(A101,CustomerREQ!B:D,3,FALSE)</f>
        <v>RTBM-36145</v>
      </c>
    </row>
    <row r="102" spans="1:4" x14ac:dyDescent="0.4">
      <c r="A102" s="133" t="s">
        <v>1001</v>
      </c>
      <c r="B102" s="134" t="s">
        <v>1913</v>
      </c>
      <c r="C102" s="131" t="str">
        <f>IFERROR(VLOOKUP(A102,'指派 Feature_1017'!A:E,5,FALSE),"找不到")</f>
        <v>Mesure cellular RF performances criterion</v>
      </c>
      <c r="D102" s="131" t="str">
        <f>VLOOKUP(A102,CustomerREQ!B:D,3,FALSE)</f>
        <v>RTBM-36246</v>
      </c>
    </row>
    <row r="103" spans="1:4" x14ac:dyDescent="0.4">
      <c r="A103" s="133" t="s">
        <v>1051</v>
      </c>
      <c r="B103" s="134" t="s">
        <v>1914</v>
      </c>
      <c r="C103" s="131" t="str">
        <f>IFERROR(VLOOKUP(A103,'指派 Feature_1017'!A:E,5,FALSE),"找不到")</f>
        <v>Mounting</v>
      </c>
      <c r="D103" s="131" t="str">
        <f>VLOOKUP(A103,CustomerREQ!B:D,3,FALSE)</f>
        <v>RTBM-36872</v>
      </c>
    </row>
    <row r="104" spans="1:4" x14ac:dyDescent="0.4">
      <c r="A104" s="133" t="s">
        <v>1053</v>
      </c>
      <c r="B104" s="134" t="s">
        <v>1914</v>
      </c>
      <c r="C104" s="131" t="str">
        <f>IFERROR(VLOOKUP(A104,'指派 Feature_1017'!A:E,5,FALSE),"找不到")</f>
        <v>Connectors</v>
      </c>
      <c r="D104" s="131" t="str">
        <f>VLOOKUP(A104,CustomerREQ!B:D,3,FALSE)</f>
        <v>RTBM-36869</v>
      </c>
    </row>
    <row r="105" spans="1:4" x14ac:dyDescent="0.4">
      <c r="A105" s="133" t="s">
        <v>1236</v>
      </c>
      <c r="B105" s="134" t="s">
        <v>1914</v>
      </c>
      <c r="C105" s="131" t="str">
        <f>IFERROR(VLOOKUP(A105,'指派 Feature_1017'!A:E,5,FALSE),"找不到")</f>
        <v>Product compatible to customer specification</v>
      </c>
      <c r="D105" s="131" t="str">
        <f>VLOOKUP(A105,CustomerREQ!B:D,3,FALSE)</f>
        <v>RTBM-36130</v>
      </c>
    </row>
    <row r="106" spans="1:4" x14ac:dyDescent="0.4">
      <c r="A106" s="133" t="s">
        <v>1237</v>
      </c>
      <c r="B106" s="134" t="s">
        <v>1914</v>
      </c>
      <c r="C106" s="131" t="str">
        <f>IFERROR(VLOOKUP(A106,'指派 Feature_1017'!A:E,5,FALSE),"找不到")</f>
        <v>Connectors</v>
      </c>
      <c r="D106" s="131" t="str">
        <f>VLOOKUP(A106,CustomerREQ!B:D,3,FALSE)</f>
        <v>RTBM-37000</v>
      </c>
    </row>
    <row r="107" spans="1:4" x14ac:dyDescent="0.4">
      <c r="A107" s="133" t="s">
        <v>1238</v>
      </c>
      <c r="B107" s="134" t="s">
        <v>1914</v>
      </c>
      <c r="C107" s="131" t="str">
        <f>IFERROR(VLOOKUP(A107,'指派 Feature_1017'!A:E,5,FALSE),"找不到")</f>
        <v>Thermal consistency</v>
      </c>
      <c r="D107" s="131" t="str">
        <f>VLOOKUP(A107,CustomerREQ!B:D,3,FALSE)</f>
        <v>RTBM-37033</v>
      </c>
    </row>
    <row r="108" spans="1:4" x14ac:dyDescent="0.4">
      <c r="A108" s="133" t="s">
        <v>1240</v>
      </c>
      <c r="B108" s="134" t="s">
        <v>1913</v>
      </c>
      <c r="C108" s="131" t="str">
        <f>IFERROR(VLOOKUP(A108,'指派 Feature_1017'!A:E,5,FALSE),"找不到")</f>
        <v>Connectors</v>
      </c>
      <c r="D108" s="131" t="str">
        <f>VLOOKUP(A108,CustomerREQ!B:D,3,FALSE)</f>
        <v>RTBM-36129</v>
      </c>
    </row>
    <row r="109" spans="1:4" x14ac:dyDescent="0.4">
      <c r="A109" s="133" t="s">
        <v>1482</v>
      </c>
      <c r="B109" s="134" t="s">
        <v>1913</v>
      </c>
      <c r="C109" s="131" t="str">
        <f>IFERROR(VLOOKUP(A109,'指派 Feature_1017'!A:E,5,FALSE),"找不到")</f>
        <v>Main Power Supply</v>
      </c>
      <c r="D109" s="131" t="str">
        <f>VLOOKUP(A109,CustomerREQ!B:D,3,FALSE)</f>
        <v>RTBM-36183</v>
      </c>
    </row>
    <row r="110" spans="1:4" x14ac:dyDescent="0.4">
      <c r="A110" s="133" t="s">
        <v>1243</v>
      </c>
      <c r="B110" s="134" t="s">
        <v>1914</v>
      </c>
      <c r="C110" s="131" t="str">
        <f>IFERROR(VLOOKUP(A110,'指派 Feature_1017'!A:E,5,FALSE),"找不到")</f>
        <v>Resistance to Impacts</v>
      </c>
      <c r="D110" s="131" t="str">
        <f>VLOOKUP(A110,CustomerREQ!B:D,3,FALSE)</f>
        <v>RTBM-36997</v>
      </c>
    </row>
    <row r="111" spans="1:4" x14ac:dyDescent="0.4">
      <c r="A111" s="133" t="s">
        <v>1221</v>
      </c>
      <c r="B111" s="134" t="s">
        <v>1914</v>
      </c>
      <c r="C111" s="131" t="str">
        <f>IFERROR(VLOOKUP(A111,'指派 Feature_1017'!A:E,5,FALSE),"找不到")</f>
        <v>Product compatible to customer specification</v>
      </c>
      <c r="D111" s="131" t="str">
        <f>VLOOKUP(A111,CustomerREQ!B:D,3,FALSE)</f>
        <v>RTBM-36121</v>
      </c>
    </row>
    <row r="112" spans="1:4" x14ac:dyDescent="0.4">
      <c r="A112" s="133" t="s">
        <v>1220</v>
      </c>
      <c r="B112" s="134" t="s">
        <v>1913</v>
      </c>
      <c r="C112" s="131" t="str">
        <f>IFERROR(VLOOKUP(A112,'指派 Feature_1017'!A:E,5,FALSE),"找不到")</f>
        <v>Cellular Antenna</v>
      </c>
      <c r="D112" s="131" t="str">
        <f>VLOOKUP(A112,CustomerREQ!B:D,3,FALSE)</f>
        <v>RTBM-36002</v>
      </c>
    </row>
    <row r="113" spans="1:4" x14ac:dyDescent="0.4">
      <c r="A113" s="133" t="s">
        <v>1191</v>
      </c>
      <c r="B113" s="134" t="s">
        <v>1914</v>
      </c>
      <c r="C113" s="131" t="str">
        <f>IFERROR(VLOOKUP(A113,'指派 Feature_1017'!A:E,5,FALSE),"找不到")</f>
        <v>Mounting</v>
      </c>
      <c r="D113" s="131" t="str">
        <f>VLOOKUP(A113,CustomerREQ!B:D,3,FALSE)</f>
        <v>RTBM-36798</v>
      </c>
    </row>
    <row r="114" spans="1:4" x14ac:dyDescent="0.4">
      <c r="A114" s="133" t="s">
        <v>1192</v>
      </c>
      <c r="B114" s="134" t="s">
        <v>1914</v>
      </c>
      <c r="C114" s="131" t="str">
        <f>IFERROR(VLOOKUP(A114,'指派 Feature_1017'!A:E,5,FALSE),"找不到")</f>
        <v>GNSS Antenna</v>
      </c>
      <c r="D114" s="131" t="str">
        <f>VLOOKUP(A114,CustomerREQ!B:D,3,FALSE)</f>
        <v>RTBM-36035</v>
      </c>
    </row>
    <row r="115" spans="1:4" x14ac:dyDescent="0.4">
      <c r="A115" s="133" t="s">
        <v>1193</v>
      </c>
      <c r="B115" s="134" t="s">
        <v>1914</v>
      </c>
      <c r="C115" s="131" t="str">
        <f>IFERROR(VLOOKUP(A115,'指派 Feature_1017'!A:E,5,FALSE),"找不到")</f>
        <v>Mounting</v>
      </c>
      <c r="D115" s="131" t="str">
        <f>VLOOKUP(A115,CustomerREQ!B:D,3,FALSE)</f>
        <v>RTBM-36797</v>
      </c>
    </row>
    <row r="116" spans="1:4" x14ac:dyDescent="0.4">
      <c r="A116" s="133" t="s">
        <v>1194</v>
      </c>
      <c r="B116" s="134" t="s">
        <v>1913</v>
      </c>
      <c r="C116" s="131" t="str">
        <f>IFERROR(VLOOKUP(A116,'指派 Feature_1017'!A:E,5,FALSE),"找不到")</f>
        <v>Project Documentation</v>
      </c>
      <c r="D116" s="131" t="str">
        <f>VLOOKUP(A116,CustomerREQ!B:D,3,FALSE)</f>
        <v>RTBM-36706</v>
      </c>
    </row>
    <row r="117" spans="1:4" x14ac:dyDescent="0.4">
      <c r="A117" s="133" t="s">
        <v>1195</v>
      </c>
      <c r="B117" s="134" t="s">
        <v>1914</v>
      </c>
      <c r="C117" s="131" t="str">
        <f>IFERROR(VLOOKUP(A117,'指派 Feature_1017'!A:E,5,FALSE),"找不到")</f>
        <v>Project Documentation</v>
      </c>
      <c r="D117" s="131" t="str">
        <f>VLOOKUP(A117,CustomerREQ!B:D,3,FALSE)</f>
        <v>RTBM-36716</v>
      </c>
    </row>
    <row r="118" spans="1:4" x14ac:dyDescent="0.4">
      <c r="A118" s="133" t="s">
        <v>1197</v>
      </c>
      <c r="B118" s="134" t="s">
        <v>1914</v>
      </c>
      <c r="C118" s="131" t="str">
        <f>IFERROR(VLOOKUP(A118,'指派 Feature_1017'!A:E,5,FALSE),"找不到")</f>
        <v>Resistance to Vibrations</v>
      </c>
      <c r="D118" s="131" t="str">
        <f>VLOOKUP(A118,CustomerREQ!B:D,3,FALSE)</f>
        <v>RTBM-37020</v>
      </c>
    </row>
    <row r="119" spans="1:4" x14ac:dyDescent="0.4">
      <c r="A119" s="133" t="s">
        <v>1199</v>
      </c>
      <c r="B119" s="134" t="s">
        <v>1914</v>
      </c>
      <c r="C119" s="131" t="str">
        <f>IFERROR(VLOOKUP(A119,'指派 Feature_1017'!A:E,5,FALSE),"找不到")</f>
        <v>Project Documentation</v>
      </c>
      <c r="D119" s="131" t="str">
        <f>VLOOKUP(A119,CustomerREQ!B:D,3,FALSE)</f>
        <v>RTBM-36704</v>
      </c>
    </row>
    <row r="120" spans="1:4" x14ac:dyDescent="0.4">
      <c r="A120" s="133" t="s">
        <v>1200</v>
      </c>
      <c r="B120" s="134" t="s">
        <v>1914</v>
      </c>
      <c r="C120" s="131" t="str">
        <f>IFERROR(VLOOKUP(A120,'指派 Feature_1017'!A:E,5,FALSE),"找不到")</f>
        <v>Connector - HMTD</v>
      </c>
      <c r="D120" s="131" t="str">
        <f>VLOOKUP(A120,CustomerREQ!B:D,3,FALSE)</f>
        <v>RTBM-36265</v>
      </c>
    </row>
    <row r="121" spans="1:4" x14ac:dyDescent="0.4">
      <c r="A121" s="133" t="s">
        <v>1201</v>
      </c>
      <c r="B121" s="134" t="s">
        <v>1914</v>
      </c>
      <c r="C121" s="131" t="str">
        <f>IFERROR(VLOOKUP(A121,'指派 Feature_1017'!A:E,5,FALSE),"找不到")</f>
        <v>Product compatible to customer specification</v>
      </c>
      <c r="D121" s="131" t="str">
        <f>VLOOKUP(A121,CustomerREQ!B:D,3,FALSE)</f>
        <v>RTBM-36124</v>
      </c>
    </row>
    <row r="122" spans="1:4" x14ac:dyDescent="0.4">
      <c r="A122" s="133" t="s">
        <v>1183</v>
      </c>
      <c r="B122" s="134" t="s">
        <v>1914</v>
      </c>
      <c r="C122" s="131" t="str">
        <f>IFERROR(VLOOKUP(A122,'指派 Feature_1017'!A:E,5,FALSE),"找不到")</f>
        <v>Connectors</v>
      </c>
      <c r="D122" s="131" t="str">
        <f>VLOOKUP(A122,CustomerREQ!B:D,3,FALSE)</f>
        <v>RTBM-37067</v>
      </c>
    </row>
    <row r="123" spans="1:4" x14ac:dyDescent="0.4">
      <c r="A123" s="133" t="s">
        <v>1064</v>
      </c>
      <c r="B123" s="134" t="s">
        <v>5</v>
      </c>
      <c r="C123" s="131" t="str">
        <f>IFERROR(VLOOKUP(A123,'指派 Feature_1017'!A:E,5,FALSE),"找不到")</f>
        <v>Painting</v>
      </c>
      <c r="D123" s="131" t="str">
        <f>VLOOKUP(A123,CustomerREQ!B:D,3,FALSE)</f>
        <v>RTBM-36947</v>
      </c>
    </row>
    <row r="124" spans="1:4" x14ac:dyDescent="0.4">
      <c r="A124" s="133" t="s">
        <v>1067</v>
      </c>
      <c r="B124" s="134" t="s">
        <v>1914</v>
      </c>
      <c r="C124" s="131" t="str">
        <f>IFERROR(VLOOKUP(A124,'指派 Feature_1017'!A:E,5,FALSE),"找不到")</f>
        <v>Project Documentation</v>
      </c>
      <c r="D124" s="131" t="str">
        <f>VLOOKUP(A124,CustomerREQ!B:D,3,FALSE)</f>
        <v>RTBM-36759</v>
      </c>
    </row>
    <row r="125" spans="1:4" x14ac:dyDescent="0.4">
      <c r="A125" s="133" t="s">
        <v>1215</v>
      </c>
      <c r="B125" s="134" t="s">
        <v>1914</v>
      </c>
      <c r="C125" s="131" t="str">
        <f>IFERROR(VLOOKUP(A125,'指派 Feature_1017'!A:E,5,FALSE),"找不到")</f>
        <v>Thermal consistency</v>
      </c>
      <c r="D125" s="131" t="str">
        <f>VLOOKUP(A125,CustomerREQ!B:D,3,FALSE)</f>
        <v>RTBM-37054</v>
      </c>
    </row>
    <row r="126" spans="1:4" x14ac:dyDescent="0.4">
      <c r="A126" s="133" t="s">
        <v>1099</v>
      </c>
      <c r="B126" s="134" t="s">
        <v>1914</v>
      </c>
      <c r="C126" s="131" t="str">
        <f>IFERROR(VLOOKUP(A126,'指派 Feature_1017'!A:E,5,FALSE),"找不到")</f>
        <v>Materials respect to standard [MA1]</v>
      </c>
      <c r="D126" s="131" t="str">
        <f>VLOOKUP(A126,CustomerREQ!B:D,3,FALSE)</f>
        <v>RTBM-36827</v>
      </c>
    </row>
    <row r="127" spans="1:4" x14ac:dyDescent="0.4">
      <c r="A127" s="133" t="s">
        <v>1090</v>
      </c>
      <c r="B127" s="134" t="s">
        <v>1914</v>
      </c>
      <c r="C127" s="131" t="str">
        <f>IFERROR(VLOOKUP(A127,'指派 Feature_1017'!A:E,5,FALSE),"找不到")</f>
        <v>Resistance to Environment</v>
      </c>
      <c r="D127" s="131" t="str">
        <f>VLOOKUP(A127,CustomerREQ!B:D,3,FALSE)</f>
        <v>RTBM-36833</v>
      </c>
    </row>
    <row r="128" spans="1:4" x14ac:dyDescent="0.4">
      <c r="A128" s="133" t="s">
        <v>1082</v>
      </c>
      <c r="B128" s="134" t="s">
        <v>1914</v>
      </c>
      <c r="C128" s="131" t="str">
        <f>IFERROR(VLOOKUP(A128,'指派 Feature_1017'!A:E,5,FALSE),"找不到")</f>
        <v>Resistance to Environment</v>
      </c>
      <c r="D128" s="131" t="str">
        <f>VLOOKUP(A128,CustomerREQ!B:D,3,FALSE)</f>
        <v>RTBM-36840</v>
      </c>
    </row>
    <row r="129" spans="1:4" x14ac:dyDescent="0.4">
      <c r="A129" s="133" t="s">
        <v>1217</v>
      </c>
      <c r="B129" s="134" t="s">
        <v>1914</v>
      </c>
      <c r="C129" s="131" t="str">
        <f>IFERROR(VLOOKUP(A129,'指派 Feature_1017'!A:E,5,FALSE),"找不到")</f>
        <v>Connector - Main</v>
      </c>
      <c r="D129" s="131" t="str">
        <f>VLOOKUP(A129,CustomerREQ!B:D,3,FALSE)</f>
        <v>RTBM-36122</v>
      </c>
    </row>
    <row r="130" spans="1:4" x14ac:dyDescent="0.4">
      <c r="A130" s="133" t="s">
        <v>1218</v>
      </c>
      <c r="B130" s="134" t="s">
        <v>1913</v>
      </c>
      <c r="C130" s="131" t="str">
        <f>IFERROR(VLOOKUP(A130,'指派 Feature_1017'!A:E,5,FALSE),"找不到")</f>
        <v>B21 7050</v>
      </c>
      <c r="D130" s="131" t="str">
        <f>VLOOKUP(A130,CustomerREQ!B:D,3,FALSE)</f>
        <v>RTBM-37006</v>
      </c>
    </row>
    <row r="131" spans="1:4" x14ac:dyDescent="0.4">
      <c r="A131" s="133" t="s">
        <v>1084</v>
      </c>
      <c r="B131" s="134" t="s">
        <v>1914</v>
      </c>
      <c r="C131" s="131" t="str">
        <f>IFERROR(VLOOKUP(A131,'指派 Feature_1017'!A:E,5,FALSE),"找不到")</f>
        <v>Resistance to brush_friction_scratch</v>
      </c>
      <c r="D131" s="131" t="str">
        <f>VLOOKUP(A131,CustomerREQ!B:D,3,FALSE)</f>
        <v>RTBM-36837</v>
      </c>
    </row>
    <row r="132" spans="1:4" x14ac:dyDescent="0.4">
      <c r="A132" s="133" t="s">
        <v>1214</v>
      </c>
      <c r="B132" s="134" t="s">
        <v>1914</v>
      </c>
      <c r="C132" s="131" t="str">
        <f>IFERROR(VLOOKUP(A132,'指派 Feature_1017'!A:E,5,FALSE),"找不到")</f>
        <v>Product compatible to customer specification</v>
      </c>
      <c r="D132" s="131" t="str">
        <f>VLOOKUP(A132,CustomerREQ!B:D,3,FALSE)</f>
        <v>RTBM-36139</v>
      </c>
    </row>
    <row r="133" spans="1:4" x14ac:dyDescent="0.4">
      <c r="A133" s="133" t="s">
        <v>1085</v>
      </c>
      <c r="B133" s="134" t="s">
        <v>1914</v>
      </c>
      <c r="C133" s="131" t="str">
        <f>IFERROR(VLOOKUP(A133,'指派 Feature_1017'!A:E,5,FALSE),"找不到")</f>
        <v>Painting</v>
      </c>
      <c r="D133" s="131" t="str">
        <f>VLOOKUP(A133,CustomerREQ!B:D,3,FALSE)</f>
        <v>RTBM-36941</v>
      </c>
    </row>
    <row r="134" spans="1:4" x14ac:dyDescent="0.4">
      <c r="A134" s="133" t="s">
        <v>1087</v>
      </c>
      <c r="B134" s="134" t="s">
        <v>1914</v>
      </c>
      <c r="C134" s="131" t="str">
        <f>IFERROR(VLOOKUP(A134,'指派 Feature_1017'!A:E,5,FALSE),"找不到")</f>
        <v>Resistance to brush_friction_scratch</v>
      </c>
      <c r="D134" s="131" t="str">
        <f>VLOOKUP(A134,CustomerREQ!B:D,3,FALSE)</f>
        <v>RTBM-36835</v>
      </c>
    </row>
    <row r="135" spans="1:4" x14ac:dyDescent="0.4">
      <c r="A135" s="133" t="s">
        <v>1088</v>
      </c>
      <c r="B135" s="134" t="s">
        <v>1914</v>
      </c>
      <c r="C135" s="131" t="str">
        <f>IFERROR(VLOOKUP(A135,'指派 Feature_1017'!A:E,5,FALSE),"找不到")</f>
        <v>Resistance to Environment</v>
      </c>
      <c r="D135" s="131" t="str">
        <f>VLOOKUP(A135,CustomerREQ!B:D,3,FALSE)</f>
        <v>RTBM-36834</v>
      </c>
    </row>
    <row r="136" spans="1:4" x14ac:dyDescent="0.4">
      <c r="A136" s="133" t="s">
        <v>1089</v>
      </c>
      <c r="B136" s="134" t="s">
        <v>1914</v>
      </c>
      <c r="C136" s="131" t="str">
        <f>IFERROR(VLOOKUP(A136,'指派 Feature_1017'!A:E,5,FALSE),"找不到")</f>
        <v>Painting</v>
      </c>
      <c r="D136" s="131" t="str">
        <f>VLOOKUP(A136,CustomerREQ!B:D,3,FALSE)</f>
        <v>RTBM-36940</v>
      </c>
    </row>
    <row r="137" spans="1:4" x14ac:dyDescent="0.4">
      <c r="A137" s="133" t="s">
        <v>1271</v>
      </c>
      <c r="B137" s="134" t="s">
        <v>14</v>
      </c>
      <c r="C137" s="131" t="str">
        <f>IFERROR(VLOOKUP(A137,'指派 Feature_1017'!A:E,5,FALSE),"找不到")</f>
        <v>Mesure AM EE performances criterion</v>
      </c>
      <c r="D137" s="131" t="str">
        <f>VLOOKUP(A137,CustomerREQ!B:D,3,FALSE)</f>
        <v>RTBM-37572</v>
      </c>
    </row>
    <row r="138" spans="1:4" x14ac:dyDescent="0.4">
      <c r="A138" s="133" t="s">
        <v>1272</v>
      </c>
      <c r="B138" s="134" t="s">
        <v>1913</v>
      </c>
      <c r="C138" s="131" t="str">
        <f>IFERROR(VLOOKUP(A138,'指派 Feature_1017'!A:E,5,FALSE),"找不到")</f>
        <v>Mesure FM EE performances criterion</v>
      </c>
      <c r="D138" s="131" t="str">
        <f>VLOOKUP(A138,CustomerREQ!B:D,3,FALSE)</f>
        <v>RTBM-37544</v>
      </c>
    </row>
    <row r="139" spans="1:4" x14ac:dyDescent="0.4">
      <c r="A139" s="133" t="s">
        <v>1152</v>
      </c>
      <c r="B139" s="134" t="s">
        <v>5</v>
      </c>
      <c r="C139" s="131" t="str">
        <f>IFERROR(VLOOKUP(A139,'指派 Feature_1017'!A:E,5,FALSE),"找不到")</f>
        <v>Project Documentation</v>
      </c>
      <c r="D139" s="131" t="str">
        <f>VLOOKUP(A139,CustomerREQ!B:D,3,FALSE)</f>
        <v>RTBM-36727</v>
      </c>
    </row>
    <row r="140" spans="1:4" x14ac:dyDescent="0.4">
      <c r="A140" s="133" t="s">
        <v>1181</v>
      </c>
      <c r="B140" s="134" t="s">
        <v>1914</v>
      </c>
      <c r="C140" s="131" t="str">
        <f>IFERROR(VLOOKUP(A140,'指派 Feature_1017'!A:E,5,FALSE),"找不到")</f>
        <v>Connectors</v>
      </c>
      <c r="D140" s="131" t="str">
        <f>VLOOKUP(A140,CustomerREQ!B:D,3,FALSE)</f>
        <v>RTBM-36266</v>
      </c>
    </row>
    <row r="141" spans="1:4" x14ac:dyDescent="0.4">
      <c r="A141" s="133" t="s">
        <v>1486</v>
      </c>
      <c r="B141" s="134" t="s">
        <v>1913</v>
      </c>
      <c r="C141" s="131" t="str">
        <f>IFERROR(VLOOKUP(A141,'指派 Feature_1017'!A:E,5,FALSE),"找不到")</f>
        <v>Not testable - Notice or guideline</v>
      </c>
      <c r="D141" s="131" t="str">
        <f>VLOOKUP(A141,CustomerREQ!B:D,3,FALSE)</f>
        <v>RTBM-36036</v>
      </c>
    </row>
    <row r="142" spans="1:4" x14ac:dyDescent="0.4">
      <c r="A142" s="133" t="s">
        <v>1207</v>
      </c>
      <c r="B142" s="134" t="s">
        <v>1914</v>
      </c>
      <c r="C142" s="131" t="str">
        <f>IFERROR(VLOOKUP(A142,'指派 Feature_1017'!A:E,5,FALSE),"找不到")</f>
        <v>Product compatible to customer specification</v>
      </c>
      <c r="D142" s="131" t="str">
        <f>VLOOKUP(A142,CustomerREQ!B:D,3,FALSE)</f>
        <v>RTBM-36123</v>
      </c>
    </row>
    <row r="143" spans="1:4" x14ac:dyDescent="0.4">
      <c r="A143" s="133" t="s">
        <v>1208</v>
      </c>
      <c r="B143" s="134" t="s">
        <v>1914</v>
      </c>
      <c r="C143" s="131" t="str">
        <f>IFERROR(VLOOKUP(A143,'指派 Feature_1017'!A:E,5,FALSE),"找不到")</f>
        <v>Resistance to Impacts</v>
      </c>
      <c r="D143" s="131" t="str">
        <f>VLOOKUP(A143,CustomerREQ!B:D,3,FALSE)</f>
        <v>RTBM-37016</v>
      </c>
    </row>
    <row r="144" spans="1:4" x14ac:dyDescent="0.4">
      <c r="A144" s="133" t="s">
        <v>1176</v>
      </c>
      <c r="B144" s="134" t="s">
        <v>1914</v>
      </c>
      <c r="C144" s="131" t="str">
        <f>IFERROR(VLOOKUP(A144,'指派 Feature_1017'!A:E,5,FALSE),"找不到")</f>
        <v>Mounting</v>
      </c>
      <c r="D144" s="131" t="str">
        <f>VLOOKUP(A144,CustomerREQ!B:D,3,FALSE)</f>
        <v>RTBM-36855</v>
      </c>
    </row>
    <row r="145" spans="1:4" x14ac:dyDescent="0.4">
      <c r="A145" s="133" t="s">
        <v>1179</v>
      </c>
      <c r="B145" s="134" t="s">
        <v>1914</v>
      </c>
      <c r="C145" s="131" t="str">
        <f>IFERROR(VLOOKUP(A145,'指派 Feature_1017'!A:E,5,FALSE),"找不到")</f>
        <v>Mounting</v>
      </c>
      <c r="D145" s="131" t="str">
        <f>VLOOKUP(A145,CustomerREQ!B:D,3,FALSE)</f>
        <v>RTBM-36854</v>
      </c>
    </row>
    <row r="146" spans="1:4" x14ac:dyDescent="0.4">
      <c r="A146" s="133" t="s">
        <v>1180</v>
      </c>
      <c r="B146" s="134" t="s">
        <v>1913</v>
      </c>
      <c r="C146" s="131" t="str">
        <f>IFERROR(VLOOKUP(A146,'指派 Feature_1017'!A:E,5,FALSE),"找不到")</f>
        <v>Project Documentation</v>
      </c>
      <c r="D146" s="131" t="str">
        <f>VLOOKUP(A146,CustomerREQ!B:D,3,FALSE)</f>
        <v>RTBM-36708</v>
      </c>
    </row>
    <row r="147" spans="1:4" x14ac:dyDescent="0.4">
      <c r="A147" s="133" t="s">
        <v>1170</v>
      </c>
      <c r="B147" s="134" t="s">
        <v>1914</v>
      </c>
      <c r="C147" s="131" t="str">
        <f>IFERROR(VLOOKUP(A147,'指派 Feature_1017'!A:E,5,FALSE),"找不到")</f>
        <v>Out of scope</v>
      </c>
      <c r="D147" s="131" t="str">
        <f>VLOOKUP(A147,CustomerREQ!B:D,3,FALSE)</f>
        <v>RTBM-36072</v>
      </c>
    </row>
    <row r="148" spans="1:4" x14ac:dyDescent="0.4">
      <c r="A148" s="133" t="s">
        <v>1298</v>
      </c>
      <c r="B148" s="134" t="s">
        <v>1913</v>
      </c>
      <c r="C148" s="131" t="str">
        <f>IFERROR(VLOOKUP(A148,'指派 Feature_1017'!A:E,5,FALSE),"找不到")</f>
        <v>Electrical noise or interference</v>
      </c>
      <c r="D148" s="131" t="str">
        <f>VLOOKUP(A148,CustomerREQ!B:D,3,FALSE)</f>
        <v>RTBM-24402</v>
      </c>
    </row>
    <row r="149" spans="1:4" x14ac:dyDescent="0.4">
      <c r="A149" s="133" t="s">
        <v>1473</v>
      </c>
      <c r="B149" s="134" t="s">
        <v>1913</v>
      </c>
      <c r="C149" s="131" t="str">
        <f>IFERROR(VLOOKUP(A149,'指派 Feature_1017'!A:E,5,FALSE),"找不到")</f>
        <v>Ethernet Electrical Tests</v>
      </c>
      <c r="D149" s="131" t="str">
        <f>VLOOKUP(A149,CustomerREQ!B:D,3,FALSE)</f>
        <v>RTBM-12796</v>
      </c>
    </row>
    <row r="150" spans="1:4" x14ac:dyDescent="0.4">
      <c r="A150" s="133" t="s">
        <v>1472</v>
      </c>
      <c r="B150" s="134" t="s">
        <v>1913</v>
      </c>
      <c r="C150" s="131" t="str">
        <f>IFERROR(VLOOKUP(A150,'指派 Feature_1017'!A:E,5,FALSE),"找不到")</f>
        <v>Ethernet Electrical Tests</v>
      </c>
      <c r="D150" s="131" t="str">
        <f>VLOOKUP(A150,CustomerREQ!B:D,3,FALSE)</f>
        <v>RTBM-12788</v>
      </c>
    </row>
    <row r="151" spans="1:4" x14ac:dyDescent="0.4">
      <c r="A151" s="133" t="s">
        <v>1147</v>
      </c>
      <c r="B151" s="134" t="s">
        <v>1914</v>
      </c>
      <c r="C151" s="131" t="str">
        <f>IFERROR(VLOOKUP(A151,'指派 Feature_1017'!A:E,5,FALSE),"找不到")</f>
        <v>Connector - BuB</v>
      </c>
      <c r="D151" s="131" t="str">
        <f>VLOOKUP(A151,CustomerREQ!B:D,3,FALSE)</f>
        <v>RTBM-36155</v>
      </c>
    </row>
    <row r="152" spans="1:4" x14ac:dyDescent="0.4">
      <c r="A152" s="133" t="s">
        <v>1223</v>
      </c>
      <c r="B152" s="134" t="s">
        <v>1914</v>
      </c>
      <c r="C152" s="131" t="str">
        <f>IFERROR(VLOOKUP(A152,'指派 Feature_1017'!A:E,5,FALSE),"找不到")</f>
        <v>Resistance to Temperature</v>
      </c>
      <c r="D152" s="131" t="str">
        <f>VLOOKUP(A152,CustomerREQ!B:D,3,FALSE)</f>
        <v>RTBM-36284</v>
      </c>
    </row>
    <row r="153" spans="1:4" x14ac:dyDescent="0.4">
      <c r="A153" s="133" t="s">
        <v>1293</v>
      </c>
      <c r="B153" s="134" t="s">
        <v>1913</v>
      </c>
      <c r="C153" s="131" t="str">
        <f>IFERROR(VLOOKUP(A153,'指派 Feature_1017'!A:E,5,FALSE),"找不到")</f>
        <v>Not testable - Notice or guideline</v>
      </c>
      <c r="D153" s="131" t="str">
        <f>VLOOKUP(A153,CustomerREQ!B:D,3,FALSE)</f>
        <v>RTBM-12779</v>
      </c>
    </row>
    <row r="154" spans="1:4" x14ac:dyDescent="0.4">
      <c r="A154" s="133" t="s">
        <v>1225</v>
      </c>
      <c r="B154" s="134" t="s">
        <v>1914</v>
      </c>
      <c r="C154" s="131" t="str">
        <f>IFERROR(VLOOKUP(A154,'指派 Feature_1017'!A:E,5,FALSE),"找不到")</f>
        <v>Thermal consistency</v>
      </c>
      <c r="D154" s="131" t="str">
        <f>VLOOKUP(A154,CustomerREQ!B:D,3,FALSE)</f>
        <v>RTBM-37053</v>
      </c>
    </row>
    <row r="155" spans="1:4" x14ac:dyDescent="0.4">
      <c r="A155" s="133" t="s">
        <v>1295</v>
      </c>
      <c r="B155" s="134" t="s">
        <v>1913</v>
      </c>
      <c r="C155" s="131" t="str">
        <f>IFERROR(VLOOKUP(A155,'指派 Feature_1017'!A:E,5,FALSE),"找不到")</f>
        <v>Not testable - Notice or guideline</v>
      </c>
      <c r="D155" s="131" t="str">
        <f>VLOOKUP(A155,CustomerREQ!B:D,3,FALSE)</f>
        <v>RTBM-12765</v>
      </c>
    </row>
    <row r="156" spans="1:4" x14ac:dyDescent="0.4">
      <c r="A156" s="133" t="s">
        <v>1057</v>
      </c>
      <c r="B156" s="134" t="s">
        <v>1914</v>
      </c>
      <c r="C156" s="131" t="str">
        <f>IFERROR(VLOOKUP(A156,'指派 Feature_1017'!A:E,5,FALSE),"找不到")</f>
        <v>Mounting</v>
      </c>
      <c r="D156" s="131" t="str">
        <f>VLOOKUP(A156,CustomerREQ!B:D,3,FALSE)</f>
        <v>RTBM-37007</v>
      </c>
    </row>
    <row r="157" spans="1:4" x14ac:dyDescent="0.4">
      <c r="A157" s="133" t="s">
        <v>1311</v>
      </c>
      <c r="B157" s="134" t="s">
        <v>1913</v>
      </c>
      <c r="C157" s="131" t="str">
        <f>IFERROR(VLOOKUP(A157,'指派 Feature_1017'!A:E,5,FALSE),"找不到")</f>
        <v>Not testable - Notice or guideline</v>
      </c>
      <c r="D157" s="131" t="str">
        <f>VLOOKUP(A157,CustomerREQ!B:D,3,FALSE)</f>
        <v>RTBM-24372</v>
      </c>
    </row>
    <row r="158" spans="1:4" x14ac:dyDescent="0.4">
      <c r="A158" s="133" t="s">
        <v>1312</v>
      </c>
      <c r="B158" s="134" t="s">
        <v>1913</v>
      </c>
      <c r="C158" s="131" t="str">
        <f>IFERROR(VLOOKUP(A158,'指派 Feature_1017'!A:E,5,FALSE),"找不到")</f>
        <v>Not testable - Notice or guideline</v>
      </c>
      <c r="D158" s="131" t="str">
        <f>VLOOKUP(A158,CustomerREQ!B:D,3,FALSE)</f>
        <v>RTBM-24368</v>
      </c>
    </row>
    <row r="159" spans="1:4" x14ac:dyDescent="0.4">
      <c r="A159" s="133" t="s">
        <v>1055</v>
      </c>
      <c r="B159" s="134" t="s">
        <v>1914</v>
      </c>
      <c r="C159" s="131" t="str">
        <f>IFERROR(VLOOKUP(A159,'指派 Feature_1017'!A:E,5,FALSE),"找不到")</f>
        <v>Resistance to Impacts</v>
      </c>
      <c r="D159" s="131" t="str">
        <f>VLOOKUP(A159,CustomerREQ!B:D,3,FALSE)</f>
        <v>RTBM-37008</v>
      </c>
    </row>
    <row r="160" spans="1:4" x14ac:dyDescent="0.4">
      <c r="A160" s="133" t="s">
        <v>1465</v>
      </c>
      <c r="B160" s="134" t="s">
        <v>1913</v>
      </c>
      <c r="C160" s="131" t="str">
        <f>IFERROR(VLOOKUP(A160,'指派 Feature_1017'!A:E,5,FALSE),"找不到")</f>
        <v>CAN Cin and Cdiff measurement</v>
      </c>
      <c r="D160" s="131" t="str">
        <f>VLOOKUP(A160,CustomerREQ!B:D,3,FALSE)</f>
        <v>RTBM-24393</v>
      </c>
    </row>
    <row r="161" spans="1:4" x14ac:dyDescent="0.4">
      <c r="A161" s="133" t="s">
        <v>1305</v>
      </c>
      <c r="B161" s="134" t="s">
        <v>1913</v>
      </c>
      <c r="C161" s="131" t="str">
        <f>IFERROR(VLOOKUP(A161,'指派 Feature_1017'!A:E,5,FALSE),"找不到")</f>
        <v>Not testable - Notice or guideline</v>
      </c>
      <c r="D161" s="131" t="str">
        <f>VLOOKUP(A161,CustomerREQ!B:D,3,FALSE)</f>
        <v>RTBM-24389</v>
      </c>
    </row>
    <row r="162" spans="1:4" x14ac:dyDescent="0.4">
      <c r="A162" s="133" t="s">
        <v>1141</v>
      </c>
      <c r="B162" s="134" t="s">
        <v>1914</v>
      </c>
      <c r="C162" s="131" t="str">
        <f>IFERROR(VLOOKUP(A162,'指派 Feature_1017'!A:E,5,FALSE),"找不到")</f>
        <v>Materials respect to requirement [A1]</v>
      </c>
      <c r="D162" s="131" t="str">
        <f>VLOOKUP(A162,CustomerREQ!B:D,3,FALSE)</f>
        <v>RTBM-36816</v>
      </c>
    </row>
    <row r="163" spans="1:4" x14ac:dyDescent="0.4">
      <c r="A163" s="133" t="s">
        <v>1308</v>
      </c>
      <c r="B163" s="134" t="s">
        <v>1913</v>
      </c>
      <c r="C163" s="131" t="str">
        <f>IFERROR(VLOOKUP(A163,'指派 Feature_1017'!A:E,5,FALSE),"找不到")</f>
        <v>Not testable - Notice or guideline</v>
      </c>
      <c r="D163" s="131" t="str">
        <f>VLOOKUP(A163,CustomerREQ!B:D,3,FALSE)</f>
        <v>RTBM-24386</v>
      </c>
    </row>
    <row r="164" spans="1:4" x14ac:dyDescent="0.4">
      <c r="A164" s="133" t="s">
        <v>1118</v>
      </c>
      <c r="B164" s="134" t="s">
        <v>1914</v>
      </c>
      <c r="C164" s="131" t="str">
        <f>IFERROR(VLOOKUP(A164,'指派 Feature_1017'!A:E,5,FALSE),"找不到")</f>
        <v>Marking</v>
      </c>
      <c r="D164" s="131" t="str">
        <f>VLOOKUP(A164,CustomerREQ!B:D,3,FALSE)</f>
        <v>RTBM-36901</v>
      </c>
    </row>
    <row r="165" spans="1:4" x14ac:dyDescent="0.4">
      <c r="A165" s="133" t="s">
        <v>1278</v>
      </c>
      <c r="B165" s="134" t="s">
        <v>1913</v>
      </c>
      <c r="C165" s="131" t="str">
        <f>IFERROR(VLOOKUP(A165,'指派 Feature_1017'!A:E,5,FALSE),"找不到")</f>
        <v>Mesure FM EE performances criterion</v>
      </c>
      <c r="D165" s="131" t="str">
        <f>VLOOKUP(A165,CustomerREQ!B:D,3,FALSE)</f>
        <v>RTBM-37543</v>
      </c>
    </row>
    <row r="166" spans="1:4" x14ac:dyDescent="0.4">
      <c r="A166" s="133" t="s">
        <v>1279</v>
      </c>
      <c r="B166" s="134" t="s">
        <v>1913</v>
      </c>
      <c r="C166" s="131" t="str">
        <f>IFERROR(VLOOKUP(A166,'指派 Feature_1017'!A:E,5,FALSE),"找不到")</f>
        <v>Mesure FM EE performances criterion</v>
      </c>
      <c r="D166" s="131" t="str">
        <f>VLOOKUP(A166,CustomerREQ!B:D,3,FALSE)</f>
        <v>RTBM-37542</v>
      </c>
    </row>
    <row r="167" spans="1:4" x14ac:dyDescent="0.4">
      <c r="A167" s="133" t="s">
        <v>1123</v>
      </c>
      <c r="B167" s="134" t="s">
        <v>1914</v>
      </c>
      <c r="C167" s="131" t="str">
        <f>IFERROR(VLOOKUP(A167,'指派 Feature_1017'!A:E,5,FALSE),"找不到")</f>
        <v>Mounting</v>
      </c>
      <c r="D167" s="131" t="str">
        <f>VLOOKUP(A167,CustomerREQ!B:D,3,FALSE)</f>
        <v>RTBM-36864</v>
      </c>
    </row>
    <row r="168" spans="1:4" x14ac:dyDescent="0.4">
      <c r="A168" s="133" t="s">
        <v>1103</v>
      </c>
      <c r="B168" s="134" t="s">
        <v>1914</v>
      </c>
      <c r="C168" s="131" t="str">
        <f>IFERROR(VLOOKUP(A168,'指派 Feature_1017'!A:E,5,FALSE),"找不到")</f>
        <v>Product compatible to customer specification</v>
      </c>
      <c r="D168" s="131" t="str">
        <f>VLOOKUP(A168,CustomerREQ!B:D,3,FALSE)</f>
        <v>RTBM-36159</v>
      </c>
    </row>
    <row r="169" spans="1:4" x14ac:dyDescent="0.4">
      <c r="A169" s="133" t="s">
        <v>1105</v>
      </c>
      <c r="B169" s="134" t="s">
        <v>5</v>
      </c>
      <c r="C169" s="131" t="str">
        <f>IFERROR(VLOOKUP(A169,'指派 Feature_1017'!A:E,5,FALSE),"找不到")</f>
        <v>Mounting</v>
      </c>
      <c r="D169" s="131" t="str">
        <f>VLOOKUP(A169,CustomerREQ!B:D,3,FALSE)</f>
        <v>RTBM-36824</v>
      </c>
    </row>
    <row r="170" spans="1:4" x14ac:dyDescent="0.4">
      <c r="A170" s="133" t="s">
        <v>1106</v>
      </c>
      <c r="B170" s="134" t="s">
        <v>1914</v>
      </c>
      <c r="C170" s="131" t="str">
        <f>IFERROR(VLOOKUP(A170,'指派 Feature_1017'!A:E,5,FALSE),"找不到")</f>
        <v>Product compatible to customer specification</v>
      </c>
      <c r="D170" s="131" t="str">
        <f>VLOOKUP(A170,CustomerREQ!B:D,3,FALSE)</f>
        <v>RTBM-36158</v>
      </c>
    </row>
    <row r="171" spans="1:4" x14ac:dyDescent="0.4">
      <c r="A171" s="133" t="s">
        <v>1108</v>
      </c>
      <c r="B171" s="134" t="s">
        <v>1914</v>
      </c>
      <c r="C171" s="131" t="str">
        <f>IFERROR(VLOOKUP(A171,'指派 Feature_1017'!A:E,5,FALSE),"找不到")</f>
        <v>Painting</v>
      </c>
      <c r="D171" s="131" t="str">
        <f>VLOOKUP(A171,CustomerREQ!B:D,3,FALSE)</f>
        <v>RTBM-36937</v>
      </c>
    </row>
    <row r="172" spans="1:4" x14ac:dyDescent="0.4">
      <c r="A172" s="133" t="s">
        <v>1101</v>
      </c>
      <c r="B172" s="134" t="s">
        <v>1914</v>
      </c>
      <c r="C172" s="131" t="str">
        <f>IFERROR(VLOOKUP(A172,'指派 Feature_1017'!A:E,5,FALSE),"找不到")</f>
        <v>Painting</v>
      </c>
      <c r="D172" s="131" t="str">
        <f>VLOOKUP(A172,CustomerREQ!B:D,3,FALSE)</f>
        <v>RTBM-36938</v>
      </c>
    </row>
    <row r="173" spans="1:4" x14ac:dyDescent="0.4">
      <c r="A173" s="133" t="s">
        <v>1102</v>
      </c>
      <c r="B173" s="134" t="s">
        <v>1914</v>
      </c>
      <c r="C173" s="131" t="str">
        <f>IFERROR(VLOOKUP(A173,'指派 Feature_1017'!A:E,5,FALSE),"找不到")</f>
        <v>Materials respect to standard [MA1]</v>
      </c>
      <c r="D173" s="131" t="str">
        <f>VLOOKUP(A173,CustomerREQ!B:D,3,FALSE)</f>
        <v>RTBM-36826</v>
      </c>
    </row>
    <row r="174" spans="1:4" x14ac:dyDescent="0.4">
      <c r="A174" s="133" t="s">
        <v>1104</v>
      </c>
      <c r="B174" s="134" t="s">
        <v>1913</v>
      </c>
      <c r="C174" s="131" t="str">
        <f>IFERROR(VLOOKUP(A174,'指派 Feature_1017'!A:E,5,FALSE),"找不到")</f>
        <v>Not testable - Notice or guideline</v>
      </c>
      <c r="D174" s="131" t="str">
        <f>VLOOKUP(A174,CustomerREQ!B:D,3,FALSE)</f>
        <v>RTBM-36933</v>
      </c>
    </row>
    <row r="175" spans="1:4" x14ac:dyDescent="0.4">
      <c r="A175" s="133" t="s">
        <v>1107</v>
      </c>
      <c r="B175" s="134" t="s">
        <v>1914</v>
      </c>
      <c r="C175" s="131" t="str">
        <f>IFERROR(VLOOKUP(A175,'指派 Feature_1017'!A:E,5,FALSE),"找不到")</f>
        <v>Mounting</v>
      </c>
      <c r="D175" s="131" t="str">
        <f>VLOOKUP(A175,CustomerREQ!B:D,3,FALSE)</f>
        <v>RTBM-36867</v>
      </c>
    </row>
    <row r="176" spans="1:4" x14ac:dyDescent="0.4">
      <c r="A176" s="133" t="s">
        <v>1137</v>
      </c>
      <c r="B176" s="134" t="s">
        <v>1914</v>
      </c>
      <c r="C176" s="131" t="str">
        <f>IFERROR(VLOOKUP(A176,'指派 Feature_1017'!A:E,5,FALSE),"找不到")</f>
        <v>Connector - HMTD</v>
      </c>
      <c r="D176" s="131" t="str">
        <f>VLOOKUP(A176,CustomerREQ!B:D,3,FALSE)</f>
        <v>RTBM-36269</v>
      </c>
    </row>
    <row r="177" spans="1:4" x14ac:dyDescent="0.4">
      <c r="A177" s="133" t="s">
        <v>1135</v>
      </c>
      <c r="B177" s="134" t="s">
        <v>1914</v>
      </c>
      <c r="C177" s="131" t="str">
        <f>IFERROR(VLOOKUP(A177,'指派 Feature_1017'!A:E,5,FALSE),"找不到")</f>
        <v>Materials</v>
      </c>
      <c r="D177" s="131" t="str">
        <f>VLOOKUP(A177,CustomerREQ!B:D,3,FALSE)</f>
        <v>RTBM-36817</v>
      </c>
    </row>
    <row r="178" spans="1:4" x14ac:dyDescent="0.4">
      <c r="A178" s="133" t="s">
        <v>1158</v>
      </c>
      <c r="B178" s="134" t="s">
        <v>1914</v>
      </c>
      <c r="C178" s="131" t="str">
        <f>IFERROR(VLOOKUP(A178,'指派 Feature_1017'!A:E,5,FALSE),"找不到")</f>
        <v>Marking</v>
      </c>
      <c r="D178" s="131" t="str">
        <f>VLOOKUP(A178,CustomerREQ!B:D,3,FALSE)</f>
        <v>RTBM-36887</v>
      </c>
    </row>
    <row r="179" spans="1:4" x14ac:dyDescent="0.4">
      <c r="A179" s="133" t="s">
        <v>1161</v>
      </c>
      <c r="B179" s="134" t="s">
        <v>1914</v>
      </c>
      <c r="C179" s="131" t="str">
        <f>IFERROR(VLOOKUP(A179,'指派 Feature_1017'!A:E,5,FALSE),"找不到")</f>
        <v>Materials respect to standard [MA1]</v>
      </c>
      <c r="D179" s="131" t="str">
        <f>VLOOKUP(A179,CustomerREQ!B:D,3,FALSE)</f>
        <v>RTBM-36929</v>
      </c>
    </row>
    <row r="180" spans="1:4" x14ac:dyDescent="0.4">
      <c r="A180" s="133" t="s">
        <v>1130</v>
      </c>
      <c r="B180" s="134" t="s">
        <v>1914</v>
      </c>
      <c r="C180" s="131" t="str">
        <f>IFERROR(VLOOKUP(A180,'指派 Feature_1017'!A:E,5,FALSE),"找不到")</f>
        <v>Acoustic noise</v>
      </c>
      <c r="D180" s="131" t="str">
        <f>VLOOKUP(A180,CustomerREQ!B:D,3,FALSE)</f>
        <v>RTBM-36907</v>
      </c>
    </row>
    <row r="181" spans="1:4" x14ac:dyDescent="0.4">
      <c r="A181" s="133" t="s">
        <v>1149</v>
      </c>
      <c r="B181" s="134" t="s">
        <v>1914</v>
      </c>
      <c r="C181" s="131" t="str">
        <f>IFERROR(VLOOKUP(A181,'指派 Feature_1017'!A:E,5,FALSE),"找不到")</f>
        <v>Mounting</v>
      </c>
      <c r="D181" s="131" t="str">
        <f>VLOOKUP(A181,CustomerREQ!B:D,3,FALSE)</f>
        <v>RTBM-36860</v>
      </c>
    </row>
    <row r="182" spans="1:4" x14ac:dyDescent="0.4">
      <c r="A182" s="133" t="s">
        <v>1071</v>
      </c>
      <c r="B182" s="134" t="s">
        <v>1914</v>
      </c>
      <c r="C182" s="131" t="str">
        <f>IFERROR(VLOOKUP(A182,'指派 Feature_1017'!A:E,5,FALSE),"找不到")</f>
        <v>Materials</v>
      </c>
      <c r="D182" s="131" t="str">
        <f>VLOOKUP(A182,CustomerREQ!B:D,3,FALSE)</f>
        <v>RTBM-36845</v>
      </c>
    </row>
    <row r="183" spans="1:4" x14ac:dyDescent="0.4">
      <c r="A183" s="133" t="s">
        <v>1072</v>
      </c>
      <c r="B183" s="134" t="s">
        <v>1914</v>
      </c>
      <c r="C183" s="131" t="str">
        <f>IFERROR(VLOOKUP(A183,'指派 Feature_1017'!A:E,5,FALSE),"找不到")</f>
        <v>Materials respect to standard [MA1]</v>
      </c>
      <c r="D183" s="131" t="str">
        <f>VLOOKUP(A183,CustomerREQ!B:D,3,FALSE)</f>
        <v>RTBM-36844</v>
      </c>
    </row>
    <row r="184" spans="1:4" x14ac:dyDescent="0.4">
      <c r="A184" s="133" t="s">
        <v>1075</v>
      </c>
      <c r="B184" s="134" t="s">
        <v>1914</v>
      </c>
      <c r="C184" s="131" t="str">
        <f>IFERROR(VLOOKUP(A184,'指派 Feature_1017'!A:E,5,FALSE),"找不到")</f>
        <v>Painting</v>
      </c>
      <c r="D184" s="131" t="str">
        <f>VLOOKUP(A184,CustomerREQ!B:D,3,FALSE)</f>
        <v>RTBM-36943</v>
      </c>
    </row>
    <row r="185" spans="1:4" x14ac:dyDescent="0.4">
      <c r="A185" s="133" t="s">
        <v>1076</v>
      </c>
      <c r="B185" s="134" t="s">
        <v>1914</v>
      </c>
      <c r="C185" s="131" t="str">
        <f>IFERROR(VLOOKUP(A185,'指派 Feature_1017'!A:E,5,FALSE),"找不到")</f>
        <v>Materials respect to standard [MA1]</v>
      </c>
      <c r="D185" s="131" t="str">
        <f>VLOOKUP(A185,CustomerREQ!B:D,3,FALSE)</f>
        <v>RTBM-36842</v>
      </c>
    </row>
    <row r="186" spans="1:4" x14ac:dyDescent="0.4">
      <c r="A186" s="133" t="s">
        <v>1068</v>
      </c>
      <c r="B186" s="134" t="s">
        <v>1914</v>
      </c>
      <c r="C186" s="131" t="str">
        <f>IFERROR(VLOOKUP(A186,'指派 Feature_1017'!A:E,5,FALSE),"找不到")</f>
        <v>Materials respect to standard [MA1]</v>
      </c>
      <c r="D186" s="131" t="str">
        <f>VLOOKUP(A186,CustomerREQ!B:D,3,FALSE)</f>
        <v>RTBM-36847</v>
      </c>
    </row>
    <row r="187" spans="1:4" x14ac:dyDescent="0.4">
      <c r="A187" s="133" t="s">
        <v>1070</v>
      </c>
      <c r="B187" s="134" t="s">
        <v>1914</v>
      </c>
      <c r="C187" s="131" t="str">
        <f>IFERROR(VLOOKUP(A187,'指派 Feature_1017'!A:E,5,FALSE),"找不到")</f>
        <v>Painting</v>
      </c>
      <c r="D187" s="131" t="str">
        <f>VLOOKUP(A187,CustomerREQ!B:D,3,FALSE)</f>
        <v>RTBM-36945</v>
      </c>
    </row>
    <row r="188" spans="1:4" x14ac:dyDescent="0.4">
      <c r="A188" s="133" t="s">
        <v>1491</v>
      </c>
      <c r="B188" s="134" t="s">
        <v>1913</v>
      </c>
      <c r="C188" s="131" t="str">
        <f>IFERROR(VLOOKUP(A188,'指派 Feature_1017'!A:E,5,FALSE),"找不到")</f>
        <v>Backup Battery placeable</v>
      </c>
      <c r="D188" s="131" t="str">
        <f>VLOOKUP(A188,CustomerREQ!B:D,3,FALSE)</f>
        <v>RTBM-36106</v>
      </c>
    </row>
    <row r="189" spans="1:4" x14ac:dyDescent="0.4">
      <c r="A189" s="133" t="s">
        <v>1080</v>
      </c>
      <c r="B189" s="134" t="s">
        <v>14</v>
      </c>
      <c r="C189" s="131" t="str">
        <f>IFERROR(VLOOKUP(A189,'指派 Feature_1017'!A:E,5,FALSE),"找不到")</f>
        <v>Out of scope</v>
      </c>
      <c r="D189" s="131" t="str">
        <f>VLOOKUP(A189,CustomerREQ!B:D,3,FALSE)</f>
        <v>RTBM-36839</v>
      </c>
    </row>
    <row r="190" spans="1:4" x14ac:dyDescent="0.4">
      <c r="A190" s="133" t="s">
        <v>1062</v>
      </c>
      <c r="B190" s="134" t="s">
        <v>1914</v>
      </c>
      <c r="C190" s="131" t="str">
        <f>IFERROR(VLOOKUP(A190,'指派 Feature_1017'!A:E,5,FALSE),"找不到")</f>
        <v>Painting</v>
      </c>
      <c r="D190" s="131" t="str">
        <f>VLOOKUP(A190,CustomerREQ!B:D,3,FALSE)</f>
        <v>RTBM-36849</v>
      </c>
    </row>
    <row r="191" spans="1:4" x14ac:dyDescent="0.4">
      <c r="A191" s="133" t="s">
        <v>1100</v>
      </c>
      <c r="B191" s="134" t="s">
        <v>1914</v>
      </c>
      <c r="C191" s="131" t="str">
        <f>IFERROR(VLOOKUP(A191,'指派 Feature_1017'!A:E,5,FALSE),"找不到")</f>
        <v>Project Documentation</v>
      </c>
      <c r="D191" s="131" t="str">
        <f>VLOOKUP(A191,CustomerREQ!B:D,3,FALSE)</f>
        <v>RTBM-36737</v>
      </c>
    </row>
    <row r="192" spans="1:4" x14ac:dyDescent="0.4">
      <c r="A192" s="133" t="s">
        <v>1073</v>
      </c>
      <c r="B192" s="134" t="s">
        <v>1914</v>
      </c>
      <c r="C192" s="131" t="str">
        <f>IFERROR(VLOOKUP(A192,'指派 Feature_1017'!A:E,5,FALSE),"找不到")</f>
        <v>Painting</v>
      </c>
      <c r="D192" s="131" t="str">
        <f>VLOOKUP(A192,CustomerREQ!B:D,3,FALSE)</f>
        <v>RTBM-36944</v>
      </c>
    </row>
    <row r="193" spans="1:4" x14ac:dyDescent="0.4">
      <c r="A193" s="133" t="s">
        <v>1074</v>
      </c>
      <c r="B193" s="134" t="s">
        <v>1914</v>
      </c>
      <c r="C193" s="131" t="str">
        <f>IFERROR(VLOOKUP(A193,'指派 Feature_1017'!A:E,5,FALSE),"找不到")</f>
        <v>Materials respect to standard [MA1]</v>
      </c>
      <c r="D193" s="131" t="str">
        <f>VLOOKUP(A193,CustomerREQ!B:D,3,FALSE)</f>
        <v>RTBM-36843</v>
      </c>
    </row>
    <row r="194" spans="1:4" x14ac:dyDescent="0.4">
      <c r="A194" s="133" t="s">
        <v>1069</v>
      </c>
      <c r="B194" s="134" t="s">
        <v>1914</v>
      </c>
      <c r="C194" s="131" t="str">
        <f>IFERROR(VLOOKUP(A194,'指派 Feature_1017'!A:E,5,FALSE),"找不到")</f>
        <v>Materials</v>
      </c>
      <c r="D194" s="131" t="str">
        <f>VLOOKUP(A194,CustomerREQ!B:D,3,FALSE)</f>
        <v>RTBM-36846</v>
      </c>
    </row>
    <row r="195" spans="1:4" x14ac:dyDescent="0.4">
      <c r="A195" s="133" t="s">
        <v>1245</v>
      </c>
      <c r="B195" s="134" t="s">
        <v>1914</v>
      </c>
      <c r="C195" s="131" t="str">
        <f>IFERROR(VLOOKUP(A195,'指派 Feature_1017'!A:E,5,FALSE),"找不到")</f>
        <v>Product compatible to customer specification</v>
      </c>
      <c r="D195" s="131" t="str">
        <f>VLOOKUP(A195,CustomerREQ!B:D,3,FALSE)</f>
        <v>RTBM-36117</v>
      </c>
    </row>
    <row r="196" spans="1:4" x14ac:dyDescent="0.4">
      <c r="A196" s="133" t="s">
        <v>1244</v>
      </c>
      <c r="B196" s="134" t="s">
        <v>1914</v>
      </c>
      <c r="C196" s="131" t="str">
        <f>IFERROR(VLOOKUP(A196,'指派 Feature_1017'!A:E,5,FALSE),"找不到")</f>
        <v>Resistance to Impacts</v>
      </c>
      <c r="D196" s="131" t="str">
        <f>VLOOKUP(A196,CustomerREQ!B:D,3,FALSE)</f>
        <v>RTBM-36276</v>
      </c>
    </row>
    <row r="197" spans="1:4" x14ac:dyDescent="0.4">
      <c r="A197" s="133" t="s">
        <v>1239</v>
      </c>
      <c r="B197" s="134" t="s">
        <v>1914</v>
      </c>
      <c r="C197" s="131" t="str">
        <f>IFERROR(VLOOKUP(A197,'指派 Feature_1017'!A:E,5,FALSE),"找不到")</f>
        <v>Connectors</v>
      </c>
      <c r="D197" s="131" t="str">
        <f>VLOOKUP(A197,CustomerREQ!B:D,3,FALSE)</f>
        <v>RTBM-36999</v>
      </c>
    </row>
    <row r="198" spans="1:4" x14ac:dyDescent="0.4">
      <c r="A198" s="133" t="s">
        <v>1241</v>
      </c>
      <c r="B198" s="134" t="s">
        <v>1914</v>
      </c>
      <c r="C198" s="131" t="str">
        <f>IFERROR(VLOOKUP(A198,'指派 Feature_1017'!A:E,5,FALSE),"找不到")</f>
        <v>Connectors</v>
      </c>
      <c r="D198" s="131" t="str">
        <f>VLOOKUP(A198,CustomerREQ!B:D,3,FALSE)</f>
        <v>RTBM-36998</v>
      </c>
    </row>
    <row r="199" spans="1:4" x14ac:dyDescent="0.4">
      <c r="A199" s="133" t="s">
        <v>1242</v>
      </c>
      <c r="B199" s="134" t="s">
        <v>1914</v>
      </c>
      <c r="C199" s="131" t="str">
        <f>IFERROR(VLOOKUP(A199,'指派 Feature_1017'!A:E,5,FALSE),"找不到")</f>
        <v>Connector - Main</v>
      </c>
      <c r="D199" s="131" t="str">
        <f>VLOOKUP(A199,CustomerREQ!B:D,3,FALSE)</f>
        <v>RTBM-36119</v>
      </c>
    </row>
    <row r="200" spans="1:4" x14ac:dyDescent="0.4">
      <c r="A200" s="133" t="s">
        <v>1196</v>
      </c>
      <c r="B200" s="134" t="s">
        <v>5</v>
      </c>
      <c r="C200" s="131" t="str">
        <f>IFERROR(VLOOKUP(A200,'指派 Feature_1017'!A:E,5,FALSE),"找不到")</f>
        <v>Mounting</v>
      </c>
      <c r="D200" s="131" t="str">
        <f>VLOOKUP(A200,CustomerREQ!B:D,3,FALSE)</f>
        <v>RTBM-36261</v>
      </c>
    </row>
    <row r="201" spans="1:4" x14ac:dyDescent="0.4">
      <c r="A201" s="133" t="s">
        <v>1184</v>
      </c>
      <c r="B201" s="134" t="s">
        <v>1913</v>
      </c>
      <c r="C201" s="131" t="str">
        <f>IFERROR(VLOOKUP(A201,'指派 Feature_1017'!A:E,5,FALSE),"找不到")</f>
        <v>Project Documentation</v>
      </c>
      <c r="D201" s="131" t="str">
        <f>VLOOKUP(A201,CustomerREQ!B:D,3,FALSE)</f>
        <v>RTBM-36707</v>
      </c>
    </row>
    <row r="202" spans="1:4" x14ac:dyDescent="0.4">
      <c r="A202" s="133" t="s">
        <v>1186</v>
      </c>
      <c r="B202" s="134" t="s">
        <v>1914</v>
      </c>
      <c r="C202" s="131" t="str">
        <f>IFERROR(VLOOKUP(A202,'指派 Feature_1017'!A:E,5,FALSE),"找不到")</f>
        <v>Mounting</v>
      </c>
      <c r="D202" s="131" t="str">
        <f>VLOOKUP(A202,CustomerREQ!B:D,3,FALSE)</f>
        <v>RTBM-36801</v>
      </c>
    </row>
    <row r="203" spans="1:4" x14ac:dyDescent="0.4">
      <c r="A203" s="133" t="s">
        <v>1187</v>
      </c>
      <c r="B203" s="134" t="s">
        <v>1914</v>
      </c>
      <c r="C203" s="131" t="str">
        <f>IFERROR(VLOOKUP(A203,'指派 Feature_1017'!A:E,5,FALSE),"找不到")</f>
        <v>Project Documentation</v>
      </c>
      <c r="D203" s="131" t="str">
        <f>VLOOKUP(A203,CustomerREQ!B:D,3,FALSE)</f>
        <v>RTBM-36718</v>
      </c>
    </row>
    <row r="204" spans="1:4" x14ac:dyDescent="0.4">
      <c r="A204" s="133" t="s">
        <v>1066</v>
      </c>
      <c r="B204" s="134" t="s">
        <v>1914</v>
      </c>
      <c r="C204" s="131" t="str">
        <f>IFERROR(VLOOKUP(A204,'指派 Feature_1017'!A:E,5,FALSE),"找不到")</f>
        <v>Painting</v>
      </c>
      <c r="D204" s="131" t="str">
        <f>VLOOKUP(A204,CustomerREQ!B:D,3,FALSE)</f>
        <v>RTBM-36946</v>
      </c>
    </row>
    <row r="205" spans="1:4" x14ac:dyDescent="0.4">
      <c r="A205" s="133" t="s">
        <v>1092</v>
      </c>
      <c r="B205" s="134" t="s">
        <v>1914</v>
      </c>
      <c r="C205" s="131" t="str">
        <f>IFERROR(VLOOKUP(A205,'指派 Feature_1017'!A:E,5,FALSE),"找不到")</f>
        <v>Resistance to Environment</v>
      </c>
      <c r="D205" s="131" t="str">
        <f>VLOOKUP(A205,CustomerREQ!B:D,3,FALSE)</f>
        <v>RTBM-36832</v>
      </c>
    </row>
    <row r="206" spans="1:4" x14ac:dyDescent="0.4">
      <c r="A206" s="133" t="s">
        <v>1093</v>
      </c>
      <c r="B206" s="134" t="s">
        <v>1914</v>
      </c>
      <c r="C206" s="131" t="str">
        <f>IFERROR(VLOOKUP(A206,'指派 Feature_1017'!A:E,5,FALSE),"找不到")</f>
        <v>Painting</v>
      </c>
      <c r="D206" s="131" t="str">
        <f>VLOOKUP(A206,CustomerREQ!B:D,3,FALSE)</f>
        <v>RTBM-36939</v>
      </c>
    </row>
    <row r="207" spans="1:4" x14ac:dyDescent="0.4">
      <c r="A207" s="133" t="s">
        <v>1094</v>
      </c>
      <c r="B207" s="134" t="s">
        <v>1914</v>
      </c>
      <c r="C207" s="131" t="str">
        <f>IFERROR(VLOOKUP(A207,'指派 Feature_1017'!A:E,5,FALSE),"找不到")</f>
        <v>Not testable - Notice or guideline</v>
      </c>
      <c r="D207" s="131" t="str">
        <f>VLOOKUP(A207,CustomerREQ!B:D,3,FALSE)</f>
        <v>RTBM-36643</v>
      </c>
    </row>
    <row r="208" spans="1:4" x14ac:dyDescent="0.4">
      <c r="A208" s="133" t="s">
        <v>1188</v>
      </c>
      <c r="B208" s="134" t="s">
        <v>1914</v>
      </c>
      <c r="C208" s="131" t="str">
        <f>IFERROR(VLOOKUP(A208,'指派 Feature_1017'!A:E,5,FALSE),"找不到")</f>
        <v>Mounting</v>
      </c>
      <c r="D208" s="131" t="str">
        <f>VLOOKUP(A208,CustomerREQ!B:D,3,FALSE)</f>
        <v>RTBM-36800</v>
      </c>
    </row>
    <row r="209" spans="1:4" x14ac:dyDescent="0.4">
      <c r="A209" s="133" t="s">
        <v>1095</v>
      </c>
      <c r="B209" s="134" t="s">
        <v>1913</v>
      </c>
      <c r="C209" s="131" t="str">
        <f>IFERROR(VLOOKUP(A209,'指派 Feature_1017'!A:E,5,FALSE),"找不到")</f>
        <v>Project Documentation</v>
      </c>
      <c r="D209" s="131" t="str">
        <f>VLOOKUP(A209,CustomerREQ!B:D,3,FALSE)</f>
        <v>RTBM-36740</v>
      </c>
    </row>
    <row r="210" spans="1:4" x14ac:dyDescent="0.4">
      <c r="A210" s="133" t="s">
        <v>1096</v>
      </c>
      <c r="B210" s="134" t="s">
        <v>1914</v>
      </c>
      <c r="C210" s="131" t="str">
        <f>IFERROR(VLOOKUP(A210,'指派 Feature_1017'!A:E,5,FALSE),"找不到")</f>
        <v>Materials respect to standard [MA1]</v>
      </c>
      <c r="D210" s="131" t="str">
        <f>VLOOKUP(A210,CustomerREQ!B:D,3,FALSE)</f>
        <v>RTBM-36829</v>
      </c>
    </row>
    <row r="211" spans="1:4" x14ac:dyDescent="0.4">
      <c r="A211" s="133" t="s">
        <v>1190</v>
      </c>
      <c r="B211" s="134" t="s">
        <v>1914</v>
      </c>
      <c r="C211" s="131" t="str">
        <f>IFERROR(VLOOKUP(A211,'指派 Feature_1017'!A:E,5,FALSE),"找不到")</f>
        <v>Out of scope</v>
      </c>
      <c r="D211" s="131" t="str">
        <f>VLOOKUP(A211,CustomerREQ!B:D,3,FALSE)</f>
        <v>RTBM-36799</v>
      </c>
    </row>
    <row r="212" spans="1:4" x14ac:dyDescent="0.4">
      <c r="A212" s="133" t="s">
        <v>1097</v>
      </c>
      <c r="B212" s="134" t="s">
        <v>1914</v>
      </c>
      <c r="C212" s="131" t="str">
        <f>IFERROR(VLOOKUP(A212,'指派 Feature_1017'!A:E,5,FALSE),"找不到")</f>
        <v>Mounting</v>
      </c>
      <c r="D212" s="131" t="str">
        <f>VLOOKUP(A212,CustomerREQ!B:D,3,FALSE)</f>
        <v>RTBM-36631</v>
      </c>
    </row>
    <row r="213" spans="1:4" x14ac:dyDescent="0.4">
      <c r="A213" s="133" t="s">
        <v>1098</v>
      </c>
      <c r="B213" s="134" t="s">
        <v>1914</v>
      </c>
      <c r="C213" s="131" t="str">
        <f>IFERROR(VLOOKUP(A213,'指派 Feature_1017'!A:E,5,FALSE),"找不到")</f>
        <v>Materials respect to standard [MA1]</v>
      </c>
      <c r="D213" s="131" t="str">
        <f>VLOOKUP(A213,CustomerREQ!B:D,3,FALSE)</f>
        <v>RTBM-36828</v>
      </c>
    </row>
    <row r="214" spans="1:4" x14ac:dyDescent="0.4">
      <c r="A214" s="133" t="s">
        <v>1253</v>
      </c>
      <c r="B214" s="134" t="s">
        <v>1913</v>
      </c>
      <c r="C214" s="131" t="str">
        <f>IFERROR(VLOOKUP(A214,'指派 Feature_1017'!A:E,5,FALSE),"找不到")</f>
        <v>automatic eCall EU</v>
      </c>
      <c r="D214" s="131" t="str">
        <f>VLOOKUP(A214,CustomerREQ!B:D,3,FALSE)</f>
        <v>RTBM-16996</v>
      </c>
    </row>
    <row r="215" spans="1:4" x14ac:dyDescent="0.4">
      <c r="A215" s="133" t="s">
        <v>1202</v>
      </c>
      <c r="B215" s="134" t="s">
        <v>1914</v>
      </c>
      <c r="C215" s="131" t="str">
        <f>IFERROR(VLOOKUP(A215,'指派 Feature_1017'!A:E,5,FALSE),"找不到")</f>
        <v>Resistance to Environment</v>
      </c>
      <c r="D215" s="131" t="str">
        <f>VLOOKUP(A215,CustomerREQ!B:D,3,FALSE)</f>
        <v>RTBM-37049</v>
      </c>
    </row>
    <row r="216" spans="1:4" x14ac:dyDescent="0.4">
      <c r="A216" s="133" t="s">
        <v>1476</v>
      </c>
      <c r="B216" s="134" t="s">
        <v>5</v>
      </c>
      <c r="C216" s="131" t="str">
        <f>IFERROR(VLOOKUP(A216,'指派 Feature_1017'!A:E,5,FALSE),"找不到")</f>
        <v>Out of scope</v>
      </c>
      <c r="D216" s="131" t="str">
        <f>VLOOKUP(A216,CustomerREQ!B:D,3,FALSE)</f>
        <v>RTBM-25716</v>
      </c>
    </row>
    <row r="217" spans="1:4" x14ac:dyDescent="0.4">
      <c r="A217" s="133" t="s">
        <v>1151</v>
      </c>
      <c r="B217" s="134" t="s">
        <v>1914</v>
      </c>
      <c r="C217" s="131" t="str">
        <f>IFERROR(VLOOKUP(A217,'指派 Feature_1017'!A:E,5,FALSE),"找不到")</f>
        <v>Product compatible to customer specification</v>
      </c>
      <c r="D217" s="131" t="str">
        <f>VLOOKUP(A217,CustomerREQ!B:D,3,FALSE)</f>
        <v>RTBM-36149</v>
      </c>
    </row>
    <row r="218" spans="1:4" x14ac:dyDescent="0.4">
      <c r="A218" s="133" t="s">
        <v>1263</v>
      </c>
      <c r="B218" s="134" t="s">
        <v>14</v>
      </c>
      <c r="C218" s="131" t="str">
        <f>IFERROR(VLOOKUP(A218,'指派 Feature_1017'!A:E,5,FALSE),"找不到")</f>
        <v>Mesure FM EE performances criterion</v>
      </c>
      <c r="D218" s="131" t="str">
        <f>VLOOKUP(A218,CustomerREQ!B:D,3,FALSE)</f>
        <v>RTBM-37546</v>
      </c>
    </row>
    <row r="219" spans="1:4" x14ac:dyDescent="0.4">
      <c r="A219" s="133" t="s">
        <v>1203</v>
      </c>
      <c r="B219" s="134" t="s">
        <v>1914</v>
      </c>
      <c r="C219" s="131" t="str">
        <f>IFERROR(VLOOKUP(A219,'指派 Feature_1017'!A:E,5,FALSE),"找不到")</f>
        <v>Audio microphone/louderspeaker input/out</v>
      </c>
      <c r="D219" s="131" t="str">
        <f>VLOOKUP(A219,CustomerREQ!B:D,3,FALSE)</f>
        <v>RTBM-35967</v>
      </c>
    </row>
    <row r="220" spans="1:4" x14ac:dyDescent="0.4">
      <c r="A220" s="133" t="s">
        <v>1264</v>
      </c>
      <c r="B220" s="134" t="s">
        <v>1913</v>
      </c>
      <c r="C220" s="131" t="str">
        <f>IFERROR(VLOOKUP(A220,'指派 Feature_1017'!A:E,5,FALSE),"找不到")</f>
        <v>Mesure FM EE performances criterion</v>
      </c>
      <c r="D220" s="131" t="str">
        <f>VLOOKUP(A220,CustomerREQ!B:D,3,FALSE)</f>
        <v>RTBM-37545</v>
      </c>
    </row>
    <row r="221" spans="1:4" x14ac:dyDescent="0.4">
      <c r="A221" s="133" t="s">
        <v>1204</v>
      </c>
      <c r="B221" s="134" t="s">
        <v>1914</v>
      </c>
      <c r="C221" s="131" t="str">
        <f>IFERROR(VLOOKUP(A221,'指派 Feature_1017'!A:E,5,FALSE),"找不到")</f>
        <v>GNSS Antenna</v>
      </c>
      <c r="D221" s="131" t="str">
        <f>VLOOKUP(A221,CustomerREQ!B:D,3,FALSE)</f>
        <v>RTBM-36034</v>
      </c>
    </row>
    <row r="222" spans="1:4" x14ac:dyDescent="0.4">
      <c r="A222" s="133" t="s">
        <v>1182</v>
      </c>
      <c r="B222" s="134" t="s">
        <v>14</v>
      </c>
      <c r="C222" s="131" t="str">
        <f>IFERROR(VLOOKUP(A222,'指派 Feature_1017'!A:E,5,FALSE),"找不到")</f>
        <v>Project Documentation</v>
      </c>
      <c r="D222" s="131" t="str">
        <f>VLOOKUP(A222,CustomerREQ!B:D,3,FALSE)</f>
        <v>RTBM-36809</v>
      </c>
    </row>
    <row r="223" spans="1:4" x14ac:dyDescent="0.4">
      <c r="A223" s="133" t="s">
        <v>1205</v>
      </c>
      <c r="B223" s="134" t="s">
        <v>1914</v>
      </c>
      <c r="C223" s="131" t="str">
        <f>IFERROR(VLOOKUP(A223,'指派 Feature_1017'!A:E,5,FALSE),"找不到")</f>
        <v>Thermal consistency</v>
      </c>
      <c r="D223" s="131" t="str">
        <f>VLOOKUP(A223,CustomerREQ!B:D,3,FALSE)</f>
        <v>RTBM-37055</v>
      </c>
    </row>
    <row r="224" spans="1:4" x14ac:dyDescent="0.4">
      <c r="A224" s="133" t="s">
        <v>1266</v>
      </c>
      <c r="B224" s="134" t="s">
        <v>14</v>
      </c>
      <c r="C224" s="131" t="str">
        <f>IFERROR(VLOOKUP(A224,'指派 Feature_1017'!A:E,5,FALSE),"找不到")</f>
        <v>Mesure DAB EE performances criterion</v>
      </c>
      <c r="D224" s="131" t="str">
        <f>VLOOKUP(A224,CustomerREQ!B:D,3,FALSE)</f>
        <v>RTBM-37580</v>
      </c>
    </row>
    <row r="225" spans="1:4" x14ac:dyDescent="0.4">
      <c r="A225" s="133" t="s">
        <v>1210</v>
      </c>
      <c r="B225" s="134" t="s">
        <v>1914</v>
      </c>
      <c r="C225" s="131" t="str">
        <f>IFERROR(VLOOKUP(A225,'指派 Feature_1017'!A:E,5,FALSE),"找不到")</f>
        <v>Appearance requirement</v>
      </c>
      <c r="D225" s="131" t="str">
        <f>VLOOKUP(A225,CustomerREQ!B:D,3,FALSE)</f>
        <v>RTBM-36263</v>
      </c>
    </row>
    <row r="226" spans="1:4" x14ac:dyDescent="0.4">
      <c r="A226" s="133" t="s">
        <v>1487</v>
      </c>
      <c r="B226" s="134" t="s">
        <v>1914</v>
      </c>
      <c r="C226" s="131" t="str">
        <f>IFERROR(VLOOKUP(A226,'指派 Feature_1017'!A:E,5,FALSE),"找不到")</f>
        <v>Connector general requirement</v>
      </c>
      <c r="D226" s="131" t="str">
        <f>VLOOKUP(A226,CustomerREQ!B:D,3,FALSE)</f>
        <v>RTBM-36215</v>
      </c>
    </row>
    <row r="227" spans="1:4" x14ac:dyDescent="0.4">
      <c r="A227" s="133" t="s">
        <v>1167</v>
      </c>
      <c r="B227" s="134" t="s">
        <v>1914</v>
      </c>
      <c r="C227" s="131" t="str">
        <f>IFERROR(VLOOKUP(A227,'指派 Feature_1017'!A:E,5,FALSE),"找不到")</f>
        <v>Marking</v>
      </c>
      <c r="D227" s="131" t="str">
        <f>VLOOKUP(A227,CustomerREQ!B:D,3,FALSE)</f>
        <v>RTBM-36893</v>
      </c>
    </row>
    <row r="228" spans="1:4" x14ac:dyDescent="0.4">
      <c r="A228" s="133" t="s">
        <v>1296</v>
      </c>
      <c r="B228" s="134" t="s">
        <v>1913</v>
      </c>
      <c r="C228" s="131" t="str">
        <f>IFERROR(VLOOKUP(A228,'指派 Feature_1017'!A:E,5,FALSE),"找不到")</f>
        <v>Resistance to Timing</v>
      </c>
      <c r="D228" s="131" t="str">
        <f>VLOOKUP(A228,CustomerREQ!B:D,3,FALSE)</f>
        <v>RTBM-24435</v>
      </c>
    </row>
    <row r="229" spans="1:4" x14ac:dyDescent="0.4">
      <c r="A229" s="133" t="s">
        <v>1171</v>
      </c>
      <c r="B229" s="134" t="s">
        <v>1914</v>
      </c>
      <c r="C229" s="131" t="str">
        <f>IFERROR(VLOOKUP(A229,'指派 Feature_1017'!A:E,5,FALSE),"找不到")</f>
        <v>Product compatible to customer specification</v>
      </c>
      <c r="D229" s="131" t="str">
        <f>VLOOKUP(A229,CustomerREQ!B:D,3,FALSE)</f>
        <v>RTBM-36147</v>
      </c>
    </row>
    <row r="230" spans="1:4" x14ac:dyDescent="0.4">
      <c r="A230" s="133" t="s">
        <v>1483</v>
      </c>
      <c r="B230" s="134" t="s">
        <v>1913</v>
      </c>
      <c r="C230" s="131" t="str">
        <f>IFERROR(VLOOKUP(A230,'指派 Feature_1017'!A:E,5,FALSE),"找不到")</f>
        <v>Audio Amplifier</v>
      </c>
      <c r="D230" s="131" t="str">
        <f>VLOOKUP(A230,CustomerREQ!B:D,3,FALSE)</f>
        <v>RTBM-35966</v>
      </c>
    </row>
    <row r="231" spans="1:4" x14ac:dyDescent="0.4">
      <c r="A231" s="133" t="s">
        <v>1231</v>
      </c>
      <c r="B231" s="134" t="s">
        <v>1914</v>
      </c>
      <c r="C231" s="131" t="str">
        <f>IFERROR(VLOOKUP(A231,'指派 Feature_1017'!A:E,5,FALSE),"找不到")</f>
        <v>Parts Weight</v>
      </c>
      <c r="D231" s="131" t="str">
        <f>VLOOKUP(A231,CustomerREQ!B:D,3,FALSE)</f>
        <v>RTBM-36789</v>
      </c>
    </row>
    <row r="232" spans="1:4" x14ac:dyDescent="0.4">
      <c r="A232" s="133" t="s">
        <v>1299</v>
      </c>
      <c r="B232" s="134" t="s">
        <v>1913</v>
      </c>
      <c r="C232" s="131" t="str">
        <f>IFERROR(VLOOKUP(A232,'指派 Feature_1017'!A:E,5,FALSE),"找不到")</f>
        <v>Electrical noise or interference</v>
      </c>
      <c r="D232" s="131" t="str">
        <f>VLOOKUP(A232,CustomerREQ!B:D,3,FALSE)</f>
        <v>RTBM-24400</v>
      </c>
    </row>
    <row r="233" spans="1:4" x14ac:dyDescent="0.4">
      <c r="A233" s="133" t="s">
        <v>1234</v>
      </c>
      <c r="B233" s="134" t="s">
        <v>1914</v>
      </c>
      <c r="C233" s="131" t="str">
        <f>IFERROR(VLOOKUP(A233,'指派 Feature_1017'!A:E,5,FALSE),"找不到")</f>
        <v>Appearance requirement</v>
      </c>
      <c r="D233" s="131" t="str">
        <f>VLOOKUP(A233,CustomerREQ!B:D,3,FALSE)</f>
        <v>RTBM-36280</v>
      </c>
    </row>
    <row r="234" spans="1:4" x14ac:dyDescent="0.4">
      <c r="A234" s="133" t="s">
        <v>1235</v>
      </c>
      <c r="B234" s="134" t="s">
        <v>1914</v>
      </c>
      <c r="C234" s="131" t="str">
        <f>IFERROR(VLOOKUP(A234,'指派 Feature_1017'!A:E,5,FALSE),"找不到")</f>
        <v>Materials</v>
      </c>
      <c r="D234" s="131" t="str">
        <f>VLOOKUP(A234,CustomerREQ!B:D,3,FALSE)</f>
        <v>RTBM-36780</v>
      </c>
    </row>
    <row r="235" spans="1:4" x14ac:dyDescent="0.4">
      <c r="A235" s="133" t="s">
        <v>1146</v>
      </c>
      <c r="B235" s="134" t="s">
        <v>1914</v>
      </c>
      <c r="C235" s="131" t="str">
        <f>IFERROR(VLOOKUP(A235,'指派 Feature_1017'!A:E,5,FALSE),"找不到")</f>
        <v>Connector - BuB</v>
      </c>
      <c r="D235" s="131" t="str">
        <f>VLOOKUP(A235,CustomerREQ!B:D,3,FALSE)</f>
        <v>RTBM-36150</v>
      </c>
    </row>
    <row r="236" spans="1:4" x14ac:dyDescent="0.4">
      <c r="A236" s="133" t="s">
        <v>1471</v>
      </c>
      <c r="B236" s="134" t="s">
        <v>1913</v>
      </c>
      <c r="C236" s="131" t="str">
        <f>IFERROR(VLOOKUP(A236,'指派 Feature_1017'!A:E,5,FALSE),"找不到")</f>
        <v>Ethernet Electrical Tests</v>
      </c>
      <c r="D236" s="131" t="str">
        <f>VLOOKUP(A236,CustomerREQ!B:D,3,FALSE)</f>
        <v>RTBM-12782</v>
      </c>
    </row>
    <row r="237" spans="1:4" x14ac:dyDescent="0.4">
      <c r="A237" s="133" t="s">
        <v>1148</v>
      </c>
      <c r="B237" s="134" t="s">
        <v>1914</v>
      </c>
      <c r="C237" s="131" t="str">
        <f>IFERROR(VLOOKUP(A237,'指派 Feature_1017'!A:E,5,FALSE),"找不到")</f>
        <v>Not testable - Notice or guideline</v>
      </c>
      <c r="D237" s="131" t="str">
        <f>VLOOKUP(A237,CustomerREQ!B:D,3,FALSE)</f>
        <v>RTBM-36930</v>
      </c>
    </row>
    <row r="238" spans="1:4" x14ac:dyDescent="0.4">
      <c r="A238" s="133" t="s">
        <v>1310</v>
      </c>
      <c r="B238" s="134" t="s">
        <v>1913</v>
      </c>
      <c r="C238" s="131" t="str">
        <f>IFERROR(VLOOKUP(A238,'指派 Feature_1017'!A:E,5,FALSE),"找不到")</f>
        <v>Not testable - Notice or guideline</v>
      </c>
      <c r="D238" s="131" t="str">
        <f>VLOOKUP(A238,CustomerREQ!B:D,3,FALSE)</f>
        <v>RTBM-24373</v>
      </c>
    </row>
    <row r="239" spans="1:4" x14ac:dyDescent="0.4">
      <c r="A239" s="133" t="s">
        <v>1058</v>
      </c>
      <c r="B239" s="134" t="s">
        <v>1914</v>
      </c>
      <c r="C239" s="131" t="str">
        <f>IFERROR(VLOOKUP(A239,'指派 Feature_1017'!A:E,5,FALSE),"找不到")</f>
        <v>Materials respect to standard [MA1]</v>
      </c>
      <c r="D239" s="131" t="str">
        <f>VLOOKUP(A239,CustomerREQ!B:D,3,FALSE)</f>
        <v>RTBM-36851</v>
      </c>
    </row>
    <row r="240" spans="1:4" x14ac:dyDescent="0.4">
      <c r="A240" s="133" t="s">
        <v>1060</v>
      </c>
      <c r="B240" s="134" t="s">
        <v>1914</v>
      </c>
      <c r="C240" s="131" t="str">
        <f>IFERROR(VLOOKUP(A240,'指派 Feature_1017'!A:E,5,FALSE),"找不到")</f>
        <v>Materials respect to standard [MA1]</v>
      </c>
      <c r="D240" s="131" t="str">
        <f>VLOOKUP(A240,CustomerREQ!B:D,3,FALSE)</f>
        <v>RTBM-36850</v>
      </c>
    </row>
    <row r="241" spans="1:4" x14ac:dyDescent="0.4">
      <c r="A241" s="133" t="s">
        <v>1061</v>
      </c>
      <c r="B241" s="134" t="s">
        <v>1914</v>
      </c>
      <c r="C241" s="131" t="str">
        <f>IFERROR(VLOOKUP(A241,'指派 Feature_1017'!A:E,5,FALSE),"找不到")</f>
        <v>Appearance requirement</v>
      </c>
      <c r="D241" s="131" t="str">
        <f>VLOOKUP(A241,CustomerREQ!B:D,3,FALSE)</f>
        <v>RTBM-36948</v>
      </c>
    </row>
    <row r="242" spans="1:4" x14ac:dyDescent="0.4">
      <c r="A242" s="133" t="s">
        <v>1303</v>
      </c>
      <c r="B242" s="134" t="s">
        <v>1913</v>
      </c>
      <c r="C242" s="131" t="str">
        <f>IFERROR(VLOOKUP(A242,'指派 Feature_1017'!A:E,5,FALSE),"找不到")</f>
        <v>CAN Cin and Cdiff measurement</v>
      </c>
      <c r="D242" s="131" t="str">
        <f>VLOOKUP(A242,CustomerREQ!B:D,3,FALSE)</f>
        <v>RTBM-24392</v>
      </c>
    </row>
    <row r="243" spans="1:4" x14ac:dyDescent="0.4">
      <c r="A243" s="133" t="s">
        <v>1304</v>
      </c>
      <c r="B243" s="134" t="s">
        <v>1913</v>
      </c>
      <c r="C243" s="131" t="str">
        <f>IFERROR(VLOOKUP(A243,'指派 Feature_1017'!A:E,5,FALSE),"找不到")</f>
        <v>Not testable - Notice or guideline</v>
      </c>
      <c r="D243" s="131" t="str">
        <f>VLOOKUP(A243,CustomerREQ!B:D,3,FALSE)</f>
        <v>RTBM-24390</v>
      </c>
    </row>
    <row r="244" spans="1:4" x14ac:dyDescent="0.4">
      <c r="A244" s="133" t="s">
        <v>1140</v>
      </c>
      <c r="B244" s="134" t="s">
        <v>1914</v>
      </c>
      <c r="C244" s="131" t="str">
        <f>IFERROR(VLOOKUP(A244,'指派 Feature_1017'!A:E,5,FALSE),"找不到")</f>
        <v>Mounting</v>
      </c>
      <c r="D244" s="131" t="str">
        <f>VLOOKUP(A244,CustomerREQ!B:D,3,FALSE)</f>
        <v>RTBM-36862</v>
      </c>
    </row>
    <row r="245" spans="1:4" x14ac:dyDescent="0.4">
      <c r="A245" s="133" t="s">
        <v>1142</v>
      </c>
      <c r="B245" s="134" t="s">
        <v>1914</v>
      </c>
      <c r="C245" s="131" t="str">
        <f>IFERROR(VLOOKUP(A245,'指派 Feature_1017'!A:E,5,FALSE),"找不到")</f>
        <v>Mounting</v>
      </c>
      <c r="D245" s="131" t="str">
        <f>VLOOKUP(A245,CustomerREQ!B:D,3,FALSE)</f>
        <v>RTBM-36861</v>
      </c>
    </row>
    <row r="246" spans="1:4" x14ac:dyDescent="0.4">
      <c r="A246" s="133" t="s">
        <v>1309</v>
      </c>
      <c r="B246" s="134" t="s">
        <v>1913</v>
      </c>
      <c r="C246" s="131" t="str">
        <f>IFERROR(VLOOKUP(A246,'指派 Feature_1017'!A:E,5,FALSE),"找不到")</f>
        <v>Not testable - Notice or guideline</v>
      </c>
      <c r="D246" s="131" t="str">
        <f>VLOOKUP(A246,CustomerREQ!B:D,3,FALSE)</f>
        <v>RTBM-24384</v>
      </c>
    </row>
    <row r="247" spans="1:4" x14ac:dyDescent="0.4">
      <c r="A247" s="133" t="s">
        <v>1120</v>
      </c>
      <c r="B247" s="134" t="s">
        <v>1914</v>
      </c>
      <c r="C247" s="131" t="str">
        <f>IFERROR(VLOOKUP(A247,'指派 Feature_1017'!A:E,5,FALSE),"找不到")</f>
        <v>Materials respect to standard [MA1]</v>
      </c>
      <c r="D247" s="131" t="str">
        <f>VLOOKUP(A247,CustomerREQ!B:D,3,FALSE)</f>
        <v>RTBM-36821</v>
      </c>
    </row>
    <row r="248" spans="1:4" x14ac:dyDescent="0.4">
      <c r="A248" s="133" t="s">
        <v>1122</v>
      </c>
      <c r="B248" s="134" t="s">
        <v>1914</v>
      </c>
      <c r="C248" s="131" t="str">
        <f>IFERROR(VLOOKUP(A248,'指派 Feature_1017'!A:E,5,FALSE),"找不到")</f>
        <v>Marking</v>
      </c>
      <c r="D248" s="131" t="str">
        <f>VLOOKUP(A248,CustomerREQ!B:D,3,FALSE)</f>
        <v>RTBM-36900</v>
      </c>
    </row>
    <row r="249" spans="1:4" x14ac:dyDescent="0.4">
      <c r="A249" s="133" t="s">
        <v>1115</v>
      </c>
      <c r="B249" s="134" t="s">
        <v>1914</v>
      </c>
      <c r="C249" s="131" t="str">
        <f>IFERROR(VLOOKUP(A249,'指派 Feature_1017'!A:E,5,FALSE),"找不到")</f>
        <v>Materials respect to standard [MA1]</v>
      </c>
      <c r="D249" s="131" t="str">
        <f>VLOOKUP(A249,CustomerREQ!B:D,3,FALSE)</f>
        <v>RTBM-36822</v>
      </c>
    </row>
    <row r="250" spans="1:4" x14ac:dyDescent="0.4">
      <c r="A250" s="133" t="s">
        <v>1173</v>
      </c>
      <c r="B250" s="134" t="s">
        <v>1914</v>
      </c>
      <c r="C250" s="131" t="str">
        <f>IFERROR(VLOOKUP(A250,'指派 Feature_1017'!A:E,5,FALSE),"找不到")</f>
        <v>Out of scope</v>
      </c>
      <c r="D250" s="131" t="str">
        <f>VLOOKUP(A250,CustomerREQ!B:D,3,FALSE)</f>
        <v>RTBM-36071</v>
      </c>
    </row>
    <row r="251" spans="1:4" x14ac:dyDescent="0.4">
      <c r="A251" s="133" t="s">
        <v>1226</v>
      </c>
      <c r="B251" s="134" t="s">
        <v>1913</v>
      </c>
      <c r="C251" s="131" t="str">
        <f>IFERROR(VLOOKUP(A251,'指派 Feature_1017'!A:E,5,FALSE),"找不到")</f>
        <v>Cellular Antenna</v>
      </c>
      <c r="D251" s="131" t="str">
        <f>VLOOKUP(A251,CustomerREQ!B:D,3,FALSE)</f>
        <v>RTBM-36000</v>
      </c>
    </row>
    <row r="252" spans="1:4" x14ac:dyDescent="0.4">
      <c r="A252" s="133" t="s">
        <v>1228</v>
      </c>
      <c r="B252" s="134" t="s">
        <v>1914</v>
      </c>
      <c r="C252" s="131" t="str">
        <f>IFERROR(VLOOKUP(A252,'指派 Feature_1017'!A:E,5,FALSE),"找不到")</f>
        <v>Parts Weight</v>
      </c>
      <c r="D252" s="131" t="str">
        <f>VLOOKUP(A252,CustomerREQ!B:D,3,FALSE)</f>
        <v>RTBM-36792</v>
      </c>
    </row>
    <row r="253" spans="1:4" x14ac:dyDescent="0.4">
      <c r="A253" s="133" t="s">
        <v>1168</v>
      </c>
      <c r="B253" s="134" t="s">
        <v>1914</v>
      </c>
      <c r="C253" s="131" t="str">
        <f>IFERROR(VLOOKUP(A253,'指派 Feature_1017'!A:E,5,FALSE),"找不到")</f>
        <v>Mounting</v>
      </c>
      <c r="D253" s="131" t="str">
        <f>VLOOKUP(A253,CustomerREQ!B:D,3,FALSE)</f>
        <v>RTBM-36857</v>
      </c>
    </row>
    <row r="254" spans="1:4" x14ac:dyDescent="0.4">
      <c r="A254" s="133" t="s">
        <v>1229</v>
      </c>
      <c r="B254" s="134" t="s">
        <v>1914</v>
      </c>
      <c r="C254" s="131" t="str">
        <f>IFERROR(VLOOKUP(A254,'指派 Feature_1017'!A:E,5,FALSE),"找不到")</f>
        <v>Parts Weight</v>
      </c>
      <c r="D254" s="131" t="str">
        <f>VLOOKUP(A254,CustomerREQ!B:D,3,FALSE)</f>
        <v>RTBM-36791</v>
      </c>
    </row>
    <row r="255" spans="1:4" x14ac:dyDescent="0.4">
      <c r="A255" s="133" t="s">
        <v>1230</v>
      </c>
      <c r="B255" s="134" t="s">
        <v>1914</v>
      </c>
      <c r="C255" s="131" t="str">
        <f>IFERROR(VLOOKUP(A255,'指派 Feature_1017'!A:E,5,FALSE),"找不到")</f>
        <v>Parts Weight</v>
      </c>
      <c r="D255" s="131" t="str">
        <f>VLOOKUP(A255,CustomerREQ!B:D,3,FALSE)</f>
        <v>RTBM-36790</v>
      </c>
    </row>
    <row r="256" spans="1:4" x14ac:dyDescent="0.4">
      <c r="A256" s="133" t="s">
        <v>1233</v>
      </c>
      <c r="B256" s="134" t="s">
        <v>1914</v>
      </c>
      <c r="C256" s="131" t="str">
        <f>IFERROR(VLOOKUP(A256,'指派 Feature_1017'!A:E,5,FALSE),"找不到")</f>
        <v>Connector - Main</v>
      </c>
      <c r="D256" s="131" t="str">
        <f>VLOOKUP(A256,CustomerREQ!B:D,3,FALSE)</f>
        <v>RTBM-36120</v>
      </c>
    </row>
    <row r="257" spans="1:4" x14ac:dyDescent="0.4">
      <c r="A257" s="133" t="s">
        <v>1145</v>
      </c>
      <c r="B257" s="134" t="s">
        <v>5</v>
      </c>
      <c r="C257" s="131" t="str">
        <f>IFERROR(VLOOKUP(A257,'指派 Feature_1017'!A:E,5,FALSE),"找不到")</f>
        <v>Project Documentation</v>
      </c>
      <c r="D257" s="131" t="str">
        <f>VLOOKUP(A257,CustomerREQ!B:D,3,FALSE)</f>
        <v>RTBM-36814</v>
      </c>
    </row>
    <row r="258" spans="1:4" x14ac:dyDescent="0.4">
      <c r="A258" s="133" t="s">
        <v>1470</v>
      </c>
      <c r="B258" s="134" t="s">
        <v>1913</v>
      </c>
      <c r="C258" s="131" t="str">
        <f>IFERROR(VLOOKUP(A258,'指派 Feature_1017'!A:E,5,FALSE),"找不到")</f>
        <v>Ethernet Electrical Tests</v>
      </c>
      <c r="D258" s="131" t="str">
        <f>VLOOKUP(A258,CustomerREQ!B:D,3,FALSE)</f>
        <v>RTBM-12780</v>
      </c>
    </row>
    <row r="259" spans="1:4" x14ac:dyDescent="0.4">
      <c r="A259" s="133" t="s">
        <v>1313</v>
      </c>
      <c r="B259" s="134" t="s">
        <v>5</v>
      </c>
      <c r="C259" s="131" t="str">
        <f>IFERROR(VLOOKUP(A259,'指派 Feature_1017'!A:E,5,FALSE),"找不到")</f>
        <v>Out of scope</v>
      </c>
      <c r="D259" s="131" t="str">
        <f>VLOOKUP(A259,CustomerREQ!B:D,3,FALSE)</f>
        <v>RTBM-24476</v>
      </c>
    </row>
    <row r="260" spans="1:4" x14ac:dyDescent="0.4">
      <c r="A260" s="133" t="s">
        <v>1319</v>
      </c>
      <c r="B260" s="134" t="s">
        <v>1913</v>
      </c>
      <c r="C260" s="131" t="str">
        <f>IFERROR(VLOOKUP(A260,'指派 Feature_1017'!A:E,5,FALSE),"找不到")</f>
        <v>Cybersecurity - Access Protection</v>
      </c>
      <c r="D260" s="131" t="str">
        <f>VLOOKUP(A260,CustomerREQ!B:D,3,FALSE)</f>
        <v>RTBM-2889</v>
      </c>
    </row>
    <row r="261" spans="1:4" x14ac:dyDescent="0.4">
      <c r="A261" s="133" t="s">
        <v>1307</v>
      </c>
      <c r="B261" s="134" t="s">
        <v>1913</v>
      </c>
      <c r="C261" s="131" t="str">
        <f>IFERROR(VLOOKUP(A261,'指派 Feature_1017'!A:E,5,FALSE),"找不到")</f>
        <v>Not testable - Notice or guideline</v>
      </c>
      <c r="D261" s="131" t="str">
        <f>VLOOKUP(A261,CustomerREQ!B:D,3,FALSE)</f>
        <v>RTBM-24387</v>
      </c>
    </row>
    <row r="262" spans="1:4" x14ac:dyDescent="0.4">
      <c r="A262" s="133" t="s">
        <v>1117</v>
      </c>
      <c r="B262" s="134" t="s">
        <v>1914</v>
      </c>
      <c r="C262" s="131" t="str">
        <f>IFERROR(VLOOKUP(A262,'指派 Feature_1017'!A:E,5,FALSE),"找不到")</f>
        <v>Project Documentation</v>
      </c>
      <c r="D262" s="131" t="str">
        <f>VLOOKUP(A262,CustomerREQ!B:D,3,FALSE)</f>
        <v>RTBM-36735</v>
      </c>
    </row>
    <row r="263" spans="1:4" x14ac:dyDescent="0.4">
      <c r="A263" s="133" t="s">
        <v>1143</v>
      </c>
      <c r="B263" s="134" t="s">
        <v>1914</v>
      </c>
      <c r="C263" s="131" t="str">
        <f>IFERROR(VLOOKUP(A263,'指派 Feature_1017'!A:E,5,FALSE),"找不到")</f>
        <v>Acoustic noise</v>
      </c>
      <c r="D263" s="131" t="str">
        <f>VLOOKUP(A263,CustomerREQ!B:D,3,FALSE)</f>
        <v>RTBM-36905</v>
      </c>
    </row>
    <row r="264" spans="1:4" x14ac:dyDescent="0.4">
      <c r="A264" s="133" t="s">
        <v>1280</v>
      </c>
      <c r="B264" s="134" t="s">
        <v>1913</v>
      </c>
      <c r="C264" s="131" t="str">
        <f>IFERROR(VLOOKUP(A264,'指派 Feature_1017'!A:E,5,FALSE),"找不到")</f>
        <v>Mesure FM EE performances criterion</v>
      </c>
      <c r="D264" s="131" t="str">
        <f>VLOOKUP(A264,CustomerREQ!B:D,3,FALSE)</f>
        <v>RTBM-37541</v>
      </c>
    </row>
    <row r="265" spans="1:4" x14ac:dyDescent="0.4">
      <c r="A265" s="133" t="s">
        <v>1189</v>
      </c>
      <c r="B265" s="134" t="s">
        <v>1914</v>
      </c>
      <c r="C265" s="131" t="str">
        <f>IFERROR(VLOOKUP(A265,'指派 Feature_1017'!A:E,5,FALSE),"找不到")</f>
        <v>Project Documentation</v>
      </c>
      <c r="D265" s="131" t="str">
        <f>VLOOKUP(A265,CustomerREQ!B:D,3,FALSE)</f>
        <v>RTBM-36717</v>
      </c>
    </row>
    <row r="266" spans="1:4" x14ac:dyDescent="0.4">
      <c r="A266" s="133" t="s">
        <v>1083</v>
      </c>
      <c r="B266" s="134" t="s">
        <v>1914</v>
      </c>
      <c r="C266" s="131" t="str">
        <f>IFERROR(VLOOKUP(A266,'指派 Feature_1017'!A:E,5,FALSE),"找不到")</f>
        <v>Resistance to brush_friction_scratch</v>
      </c>
      <c r="D266" s="131" t="str">
        <f>VLOOKUP(A266,CustomerREQ!B:D,3,FALSE)</f>
        <v>RTBM-36838</v>
      </c>
    </row>
    <row r="267" spans="1:4" x14ac:dyDescent="0.4">
      <c r="A267" s="133" t="s">
        <v>1480</v>
      </c>
      <c r="B267" s="134" t="s">
        <v>1913</v>
      </c>
      <c r="C267" s="131" t="str">
        <f>IFERROR(VLOOKUP(A267,'指派 Feature_1017'!A:E,5,FALSE),"找不到")</f>
        <v>automatic eCall EU</v>
      </c>
      <c r="D267" s="131" t="str">
        <f>VLOOKUP(A267,CustomerREQ!B:D,3,FALSE)</f>
        <v>RTBM-16998</v>
      </c>
    </row>
    <row r="268" spans="1:4" x14ac:dyDescent="0.4">
      <c r="A268" s="133" t="s">
        <v>1252</v>
      </c>
      <c r="B268" s="134" t="s">
        <v>1913</v>
      </c>
      <c r="C268" s="131" t="str">
        <f>IFERROR(VLOOKUP(A268,'指派 Feature_1017'!A:E,5,FALSE),"找不到")</f>
        <v>automatic eCall EU</v>
      </c>
      <c r="D268" s="131" t="str">
        <f>VLOOKUP(A268,CustomerREQ!B:D,3,FALSE)</f>
        <v>RTBM-16997</v>
      </c>
    </row>
    <row r="269" spans="1:4" x14ac:dyDescent="0.4">
      <c r="A269" s="133" t="s">
        <v>1086</v>
      </c>
      <c r="B269" s="134" t="s">
        <v>1914</v>
      </c>
      <c r="C269" s="131" t="str">
        <f>IFERROR(VLOOKUP(A269,'指派 Feature_1017'!A:E,5,FALSE),"找不到")</f>
        <v>Resistance to brush_friction_scratch</v>
      </c>
      <c r="D269" s="131" t="str">
        <f>VLOOKUP(A269,CustomerREQ!B:D,3,FALSE)</f>
        <v>RTBM-36836</v>
      </c>
    </row>
    <row r="270" spans="1:4" x14ac:dyDescent="0.4">
      <c r="A270" s="133" t="s">
        <v>1269</v>
      </c>
      <c r="B270" s="134" t="s">
        <v>1913</v>
      </c>
      <c r="C270" s="131" t="str">
        <f>IFERROR(VLOOKUP(A270,'指派 Feature_1017'!A:E,5,FALSE),"找不到")</f>
        <v>Mesure AM EE performances criterion</v>
      </c>
      <c r="D270" s="131" t="str">
        <f>VLOOKUP(A270,CustomerREQ!B:D,3,FALSE)</f>
        <v>RTBM-37567</v>
      </c>
    </row>
    <row r="271" spans="1:4" x14ac:dyDescent="0.4">
      <c r="A271" s="133" t="s">
        <v>1485</v>
      </c>
      <c r="B271" s="134" t="s">
        <v>1913</v>
      </c>
      <c r="C271" s="131" t="str">
        <f>IFERROR(VLOOKUP(A271,'指派 Feature_1017'!A:E,5,FALSE),"找不到")</f>
        <v>Xcall wire input signal type</v>
      </c>
      <c r="D271" s="131" t="str">
        <f>VLOOKUP(A271,CustomerREQ!B:D,3,FALSE)</f>
        <v>RTBM-36226</v>
      </c>
    </row>
    <row r="272" spans="1:4" x14ac:dyDescent="0.4">
      <c r="A272" s="133" t="s">
        <v>1175</v>
      </c>
      <c r="B272" s="134" t="s">
        <v>1914</v>
      </c>
      <c r="C272" s="131" t="str">
        <f>IFERROR(VLOOKUP(A272,'指派 Feature_1017'!A:E,5,FALSE),"找不到")</f>
        <v>Packaging and Delivery</v>
      </c>
      <c r="D272" s="131" t="str">
        <f>VLOOKUP(A272,CustomerREQ!B:D,3,FALSE)</f>
        <v>RTBM-36921</v>
      </c>
    </row>
    <row r="273" spans="1:4" x14ac:dyDescent="0.4">
      <c r="A273" s="133" t="s">
        <v>1262</v>
      </c>
      <c r="B273" s="134" t="s">
        <v>14</v>
      </c>
      <c r="C273" s="131" t="str">
        <f>IFERROR(VLOOKUP(A273,'指派 Feature_1017'!A:E,5,FALSE),"找不到")</f>
        <v>Mesure FM EE performances criterion</v>
      </c>
      <c r="D273" s="131" t="str">
        <f>VLOOKUP(A273,CustomerREQ!B:D,3,FALSE)</f>
        <v>RTBM-37547</v>
      </c>
    </row>
    <row r="274" spans="1:4" x14ac:dyDescent="0.4">
      <c r="A274" s="133" t="s">
        <v>1178</v>
      </c>
      <c r="B274" s="134" t="s">
        <v>1914</v>
      </c>
      <c r="C274" s="131" t="str">
        <f>IFERROR(VLOOKUP(A274,'指派 Feature_1017'!A:E,5,FALSE),"找不到")</f>
        <v>Materials respect to requirement [A1]</v>
      </c>
      <c r="D274" s="131" t="str">
        <f>VLOOKUP(A274,CustomerREQ!B:D,3,FALSE)</f>
        <v>RTBM-36811</v>
      </c>
    </row>
    <row r="275" spans="1:4" x14ac:dyDescent="0.4">
      <c r="A275" s="133" t="s">
        <v>1172</v>
      </c>
      <c r="B275" s="134" t="s">
        <v>1914</v>
      </c>
      <c r="C275" s="131" t="str">
        <f>IFERROR(VLOOKUP(A275,'指派 Feature_1017'!A:E,5,FALSE),"找不到")</f>
        <v>Mounting</v>
      </c>
      <c r="D275" s="131" t="str">
        <f>VLOOKUP(A275,CustomerREQ!B:D,3,FALSE)</f>
        <v>RTBM-36856</v>
      </c>
    </row>
    <row r="276" spans="1:4" x14ac:dyDescent="0.4">
      <c r="A276" s="133" t="s">
        <v>1212</v>
      </c>
      <c r="B276" s="134" t="s">
        <v>1914</v>
      </c>
      <c r="C276" s="131" t="str">
        <f>IFERROR(VLOOKUP(A276,'指派 Feature_1017'!A:E,5,FALSE),"找不到")</f>
        <v>Connector - Ethernet</v>
      </c>
      <c r="D276" s="131" t="str">
        <f>VLOOKUP(A276,CustomerREQ!B:D,3,FALSE)</f>
        <v>RTBM-36140</v>
      </c>
    </row>
    <row r="277" spans="1:4" x14ac:dyDescent="0.4">
      <c r="A277" s="133" t="s">
        <v>1467</v>
      </c>
      <c r="B277" s="134" t="s">
        <v>1913</v>
      </c>
      <c r="C277" s="131" t="str">
        <f>IFERROR(VLOOKUP(A277,'指派 Feature_1017'!A:E,5,FALSE),"找不到")</f>
        <v>CAN Electrical Tests</v>
      </c>
      <c r="D277" s="131" t="str">
        <f>VLOOKUP(A277,CustomerREQ!B:D,3,FALSE)</f>
        <v>RTBM-24437</v>
      </c>
    </row>
    <row r="278" spans="1:4" x14ac:dyDescent="0.4">
      <c r="A278" s="133" t="s">
        <v>1169</v>
      </c>
      <c r="B278" s="134" t="s">
        <v>1914</v>
      </c>
      <c r="C278" s="131" t="str">
        <f>IFERROR(VLOOKUP(A278,'指派 Feature_1017'!A:E,5,FALSE),"找不到")</f>
        <v>Acoustic noise</v>
      </c>
      <c r="D278" s="131" t="str">
        <f>VLOOKUP(A278,CustomerREQ!B:D,3,FALSE)</f>
        <v>RTBM-37023</v>
      </c>
    </row>
    <row r="279" spans="1:4" x14ac:dyDescent="0.4">
      <c r="A279" s="133" t="s">
        <v>1297</v>
      </c>
      <c r="B279" s="134" t="s">
        <v>1913</v>
      </c>
      <c r="C279" s="131" t="str">
        <f>IFERROR(VLOOKUP(A279,'指派 Feature_1017'!A:E,5,FALSE),"找不到")</f>
        <v>CAN pattern of the received or sent signals</v>
      </c>
      <c r="D279" s="131" t="str">
        <f>VLOOKUP(A279,CustomerREQ!B:D,3,FALSE)</f>
        <v>RTBM-24432</v>
      </c>
    </row>
    <row r="280" spans="1:4" x14ac:dyDescent="0.4">
      <c r="A280" s="133" t="s">
        <v>1232</v>
      </c>
      <c r="B280" s="134" t="s">
        <v>1914</v>
      </c>
      <c r="C280" s="131" t="str">
        <f>IFERROR(VLOOKUP(A280,'指派 Feature_1017'!A:E,5,FALSE),"找不到")</f>
        <v>Resistance to Impacts</v>
      </c>
      <c r="D280" s="131" t="str">
        <f>VLOOKUP(A280,CustomerREQ!B:D,3,FALSE)</f>
        <v>RTBM-36283</v>
      </c>
    </row>
    <row r="281" spans="1:4" x14ac:dyDescent="0.4">
      <c r="A281" s="133" t="s">
        <v>1315</v>
      </c>
      <c r="B281" s="134" t="s">
        <v>1913</v>
      </c>
      <c r="C281" s="131" t="str">
        <f>IFERROR(VLOOKUP(A281,'指派 Feature_1017'!A:E,5,FALSE),"找不到")</f>
        <v>Cybersecurity - Access Protection</v>
      </c>
      <c r="D281" s="131" t="str">
        <f>VLOOKUP(A281,CustomerREQ!B:D,3,FALSE)</f>
        <v>RTBM-15910</v>
      </c>
    </row>
    <row r="282" spans="1:4" x14ac:dyDescent="0.4">
      <c r="A282" s="133" t="s">
        <v>1318</v>
      </c>
      <c r="B282" s="134" t="s">
        <v>1914</v>
      </c>
      <c r="C282" s="131" t="str">
        <f>IFERROR(VLOOKUP(A282,'指派 Feature_1017'!A:E,5,FALSE),"找不到")</f>
        <v>Cybersecurity - Access Protection</v>
      </c>
      <c r="D282" s="131" t="str">
        <f>VLOOKUP(A282,CustomerREQ!B:D,3,FALSE)</f>
        <v>RTBM-15905</v>
      </c>
    </row>
    <row r="283" spans="1:4" x14ac:dyDescent="0.4">
      <c r="A283" s="133" t="s">
        <v>1320</v>
      </c>
      <c r="B283" s="134" t="s">
        <v>1913</v>
      </c>
      <c r="C283" s="131" t="str">
        <f>IFERROR(VLOOKUP(A283,'指派 Feature_1017'!A:E,5,FALSE),"找不到")</f>
        <v>Cybersecurity - Access Protection</v>
      </c>
      <c r="D283" s="131" t="str">
        <f>VLOOKUP(A283,CustomerREQ!B:D,3,FALSE)</f>
        <v>RTBM-2888</v>
      </c>
    </row>
    <row r="284" spans="1:4" x14ac:dyDescent="0.4">
      <c r="A284" s="133" t="s">
        <v>1466</v>
      </c>
      <c r="B284" s="134" t="s">
        <v>1913</v>
      </c>
      <c r="C284" s="131" t="str">
        <f>IFERROR(VLOOKUP(A284,'指派 Feature_1017'!A:E,5,FALSE),"找不到")</f>
        <v>CAN Electrical Tests</v>
      </c>
      <c r="D284" s="131" t="str">
        <f>VLOOKUP(A284,CustomerREQ!B:D,3,FALSE)</f>
        <v>RTBM-24394</v>
      </c>
    </row>
    <row r="285" spans="1:4" x14ac:dyDescent="0.4">
      <c r="A285" s="133" t="s">
        <v>1124</v>
      </c>
      <c r="B285" s="134" t="s">
        <v>1913</v>
      </c>
      <c r="C285" s="131" t="str">
        <f>IFERROR(VLOOKUP(A285,'指派 Feature_1017'!A:E,5,FALSE),"找不到")</f>
        <v>GNSS Antenna</v>
      </c>
      <c r="D285" s="131" t="str">
        <f>VLOOKUP(A285,CustomerREQ!B:D,3,FALSE)</f>
        <v>RTBM-36044</v>
      </c>
    </row>
    <row r="286" spans="1:4" x14ac:dyDescent="0.4">
      <c r="A286" s="133" t="s">
        <v>1114</v>
      </c>
      <c r="B286" s="134" t="s">
        <v>1914</v>
      </c>
      <c r="C286" s="131" t="str">
        <f>IFERROR(VLOOKUP(A286,'指派 Feature_1017'!A:E,5,FALSE),"找不到")</f>
        <v>Product Quality</v>
      </c>
      <c r="D286" s="131" t="str">
        <f>VLOOKUP(A286,CustomerREQ!B:D,3,FALSE)</f>
        <v>RTBM-36373</v>
      </c>
    </row>
    <row r="287" spans="1:4" x14ac:dyDescent="0.4">
      <c r="A287" s="133" t="s">
        <v>1289</v>
      </c>
      <c r="B287" s="134" t="s">
        <v>1914</v>
      </c>
      <c r="C287" s="131" t="str">
        <f>IFERROR(VLOOKUP(A287,'指派 Feature_1017'!A:E,5,FALSE),"找不到")</f>
        <v>Mesure DAB EE performances criterion</v>
      </c>
      <c r="D287" s="131" t="str">
        <f>VLOOKUP(A287,CustomerREQ!B:D,3,FALSE)</f>
        <v>RTBM-37576</v>
      </c>
    </row>
    <row r="288" spans="1:4" x14ac:dyDescent="0.4">
      <c r="A288" s="133" t="s">
        <v>1290</v>
      </c>
      <c r="B288" s="134" t="s">
        <v>1913</v>
      </c>
      <c r="C288" s="131" t="str">
        <f>IFERROR(VLOOKUP(A288,'指派 Feature_1017'!A:E,5,FALSE),"找不到")</f>
        <v>Mesure DAB EE performances criterion</v>
      </c>
      <c r="D288" s="131" t="str">
        <f>VLOOKUP(A288,CustomerREQ!B:D,3,FALSE)</f>
        <v>RTBM-37575</v>
      </c>
    </row>
    <row r="289" spans="1:4" x14ac:dyDescent="0.4">
      <c r="A289" s="133" t="s">
        <v>1291</v>
      </c>
      <c r="B289" s="134" t="s">
        <v>1914</v>
      </c>
      <c r="C289" s="131" t="str">
        <f>IFERROR(VLOOKUP(A289,'指派 Feature_1017'!A:E,5,FALSE),"找不到")</f>
        <v>Product Regulation and Certification</v>
      </c>
      <c r="D289" s="131" t="str">
        <f>VLOOKUP(A289,CustomerREQ!B:D,3,FALSE)</f>
        <v>RTBM-24467</v>
      </c>
    </row>
    <row r="290" spans="1:4" x14ac:dyDescent="0.4">
      <c r="A290" s="133" t="s">
        <v>1283</v>
      </c>
      <c r="B290" s="134" t="s">
        <v>1913</v>
      </c>
      <c r="C290" s="131" t="str">
        <f>IFERROR(VLOOKUP(A290,'指派 Feature_1017'!A:E,5,FALSE),"找不到")</f>
        <v>Mesure AM EE performances criterion</v>
      </c>
      <c r="D290" s="131" t="str">
        <f>VLOOKUP(A290,CustomerREQ!B:D,3,FALSE)</f>
        <v>RTBM-37564</v>
      </c>
    </row>
    <row r="291" spans="1:4" x14ac:dyDescent="0.4">
      <c r="A291" s="133" t="s">
        <v>1284</v>
      </c>
      <c r="B291" s="134" t="s">
        <v>1913</v>
      </c>
      <c r="C291" s="131" t="str">
        <f>IFERROR(VLOOKUP(A291,'指派 Feature_1017'!A:E,5,FALSE),"找不到")</f>
        <v>Mesure AM EE performances criterion</v>
      </c>
      <c r="D291" s="131" t="str">
        <f>VLOOKUP(A291,CustomerREQ!B:D,3,FALSE)</f>
        <v>RTBM-37534</v>
      </c>
    </row>
    <row r="292" spans="1:4" x14ac:dyDescent="0.4">
      <c r="A292" s="133" t="s">
        <v>1131</v>
      </c>
      <c r="B292" s="134" t="s">
        <v>1914</v>
      </c>
      <c r="C292" s="131" t="str">
        <f>IFERROR(VLOOKUP(A292,'指派 Feature_1017'!A:E,5,FALSE),"找不到")</f>
        <v>Marking</v>
      </c>
      <c r="D292" s="131" t="str">
        <f>VLOOKUP(A292,CustomerREQ!B:D,3,FALSE)</f>
        <v>RTBM-36895</v>
      </c>
    </row>
    <row r="293" spans="1:4" x14ac:dyDescent="0.4">
      <c r="A293" s="133" t="s">
        <v>1163</v>
      </c>
      <c r="B293" s="134" t="s">
        <v>1914</v>
      </c>
      <c r="C293" s="131" t="str">
        <f>IFERROR(VLOOKUP(A293,'指派 Feature_1017'!A:E,5,FALSE),"找不到")</f>
        <v>Connectors</v>
      </c>
      <c r="D293" s="131" t="str">
        <f>VLOOKUP(A293,CustomerREQ!B:D,3,FALSE)</f>
        <v>RTBM-36267</v>
      </c>
    </row>
    <row r="294" spans="1:4" x14ac:dyDescent="0.4">
      <c r="A294" s="133" t="s">
        <v>1286</v>
      </c>
      <c r="B294" s="134" t="s">
        <v>1913</v>
      </c>
      <c r="C294" s="131" t="str">
        <f>IFERROR(VLOOKUP(A294,'指派 Feature_1017'!A:E,5,FALSE),"找不到")</f>
        <v>Mesure DAB EE performances criterion</v>
      </c>
      <c r="D294" s="131" t="str">
        <f>VLOOKUP(A294,CustomerREQ!B:D,3,FALSE)</f>
        <v>RTBM-37578</v>
      </c>
    </row>
    <row r="295" spans="1:4" x14ac:dyDescent="0.4">
      <c r="A295" s="133" t="s">
        <v>1133</v>
      </c>
      <c r="B295" s="134" t="s">
        <v>1914</v>
      </c>
      <c r="C295" s="131" t="str">
        <f>IFERROR(VLOOKUP(A295,'指派 Feature_1017'!A:E,5,FALSE),"找不到")</f>
        <v>Connector - BuB</v>
      </c>
      <c r="D295" s="131" t="str">
        <f>VLOOKUP(A295,CustomerREQ!B:D,3,FALSE)</f>
        <v>RTBM-36157</v>
      </c>
    </row>
    <row r="296" spans="1:4" x14ac:dyDescent="0.4">
      <c r="A296" s="133" t="s">
        <v>1165</v>
      </c>
      <c r="B296" s="134" t="s">
        <v>1914</v>
      </c>
      <c r="C296" s="131" t="str">
        <f>IFERROR(VLOOKUP(A296,'指派 Feature_1017'!A:E,5,FALSE),"找不到")</f>
        <v>Connector - BuB</v>
      </c>
      <c r="D296" s="131" t="str">
        <f>VLOOKUP(A296,CustomerREQ!B:D,3,FALSE)</f>
        <v>RTBM-36148</v>
      </c>
    </row>
    <row r="297" spans="1:4" x14ac:dyDescent="0.4">
      <c r="A297" s="133" t="s">
        <v>1134</v>
      </c>
      <c r="B297" s="134" t="s">
        <v>1914</v>
      </c>
      <c r="C297" s="131" t="str">
        <f>IFERROR(VLOOKUP(A297,'指派 Feature_1017'!A:E,5,FALSE),"找不到")</f>
        <v>Product compatible to customer specification</v>
      </c>
      <c r="D297" s="131" t="str">
        <f>VLOOKUP(A297,CustomerREQ!B:D,3,FALSE)</f>
        <v>RTBM-36152</v>
      </c>
    </row>
    <row r="298" spans="1:4" x14ac:dyDescent="0.4">
      <c r="A298" s="133" t="s">
        <v>1157</v>
      </c>
      <c r="B298" s="134" t="s">
        <v>1914</v>
      </c>
      <c r="C298" s="131" t="str">
        <f>IFERROR(VLOOKUP(A298,'指派 Feature_1017'!A:E,5,FALSE),"找不到")</f>
        <v>Product compatible to customer specification</v>
      </c>
      <c r="D298" s="131" t="str">
        <f>VLOOKUP(A298,CustomerREQ!B:D,3,FALSE)</f>
        <v>RTBM-36154</v>
      </c>
    </row>
    <row r="299" spans="1:4" x14ac:dyDescent="0.4">
      <c r="A299" s="133" t="s">
        <v>1136</v>
      </c>
      <c r="B299" s="134" t="s">
        <v>1914</v>
      </c>
      <c r="C299" s="131" t="str">
        <f>IFERROR(VLOOKUP(A299,'指派 Feature_1017'!A:E,5,FALSE),"找不到")</f>
        <v>Product compatible to customer specification</v>
      </c>
      <c r="D299" s="131" t="str">
        <f>VLOOKUP(A299,CustomerREQ!B:D,3,FALSE)</f>
        <v>RTBM-36156</v>
      </c>
    </row>
    <row r="300" spans="1:4" x14ac:dyDescent="0.4">
      <c r="A300" s="133" t="s">
        <v>1159</v>
      </c>
      <c r="B300" s="134" t="s">
        <v>5</v>
      </c>
      <c r="C300" s="131" t="str">
        <f>IFERROR(VLOOKUP(A300,'指派 Feature_1017'!A:E,5,FALSE),"找不到")</f>
        <v>Project Documentation</v>
      </c>
      <c r="D300" s="131" t="str">
        <f>VLOOKUP(A300,CustomerREQ!B:D,3,FALSE)</f>
        <v>RTBM-36721</v>
      </c>
    </row>
    <row r="301" spans="1:4" x14ac:dyDescent="0.4">
      <c r="A301" s="133" t="s">
        <v>1260</v>
      </c>
      <c r="B301" s="134" t="s">
        <v>14</v>
      </c>
      <c r="C301" s="131" t="str">
        <f>IFERROR(VLOOKUP(A301,'指派 Feature_1017'!A:E,5,FALSE),"找不到")</f>
        <v>Mesure FM EE performances criterion</v>
      </c>
      <c r="D301" s="131" t="str">
        <f>VLOOKUP(A301,CustomerREQ!B:D,3,FALSE)</f>
        <v>RTBM-37553</v>
      </c>
    </row>
    <row r="302" spans="1:4" x14ac:dyDescent="0.4">
      <c r="A302" s="133" t="s">
        <v>1162</v>
      </c>
      <c r="B302" s="134" t="s">
        <v>1914</v>
      </c>
      <c r="C302" s="131" t="str">
        <f>IFERROR(VLOOKUP(A302,'指派 Feature_1017'!A:E,5,FALSE),"找不到")</f>
        <v>Mounting</v>
      </c>
      <c r="D302" s="131" t="str">
        <f>VLOOKUP(A302,CustomerREQ!B:D,3,FALSE)</f>
        <v>RTBM-36858</v>
      </c>
    </row>
    <row r="303" spans="1:4" x14ac:dyDescent="0.4">
      <c r="A303" s="133" t="s">
        <v>1247</v>
      </c>
      <c r="B303" s="134" t="s">
        <v>1913</v>
      </c>
      <c r="C303" s="131" t="str">
        <f>IFERROR(VLOOKUP(A303,'指派 Feature_1017'!A:E,5,FALSE),"找不到")</f>
        <v>Product Regulation and Certification</v>
      </c>
      <c r="D303" s="131" t="str">
        <f>VLOOKUP(A303,CustomerREQ!B:D,3,FALSE)</f>
        <v>RTBM-12811</v>
      </c>
    </row>
    <row r="304" spans="1:4" x14ac:dyDescent="0.4">
      <c r="A304" s="133" t="s">
        <v>1127</v>
      </c>
      <c r="B304" s="134" t="s">
        <v>1914</v>
      </c>
      <c r="C304" s="131" t="str">
        <f>IFERROR(VLOOKUP(A304,'指派 Feature_1017'!A:E,5,FALSE),"找不到")</f>
        <v>Product Quality</v>
      </c>
      <c r="D304" s="131" t="str">
        <f>VLOOKUP(A304,CustomerREQ!B:D,3,FALSE)</f>
        <v>RTBM-36272</v>
      </c>
    </row>
    <row r="305" spans="1:4" x14ac:dyDescent="0.4">
      <c r="A305" s="133" t="s">
        <v>1111</v>
      </c>
      <c r="B305" s="134" t="s">
        <v>1914</v>
      </c>
      <c r="C305" s="131" t="str">
        <f>IFERROR(VLOOKUP(A305,'指派 Feature_1017'!A:E,5,FALSE),"找不到")</f>
        <v>Mounting</v>
      </c>
      <c r="D305" s="131" t="str">
        <f>VLOOKUP(A305,CustomerREQ!B:D,3,FALSE)</f>
        <v>RTBM-36273</v>
      </c>
    </row>
    <row r="306" spans="1:4" x14ac:dyDescent="0.4">
      <c r="A306" s="133" t="s">
        <v>1274</v>
      </c>
      <c r="B306" s="134" t="s">
        <v>14</v>
      </c>
      <c r="C306" s="131" t="str">
        <f>IFERROR(VLOOKUP(A306,'指派 Feature_1017'!A:E,5,FALSE),"找不到")</f>
        <v>Mesure AM EE performances criterion</v>
      </c>
      <c r="D306" s="131" t="str">
        <f>VLOOKUP(A306,CustomerREQ!B:D,3,FALSE)</f>
        <v>RTBM-37571</v>
      </c>
    </row>
    <row r="307" spans="1:4" x14ac:dyDescent="0.4">
      <c r="A307" s="133" t="s">
        <v>1275</v>
      </c>
      <c r="B307" s="134" t="s">
        <v>1913</v>
      </c>
      <c r="C307" s="131" t="str">
        <f>IFERROR(VLOOKUP(A307,'指派 Feature_1017'!A:E,5,FALSE),"找不到")</f>
        <v>Mesure FM EE performances criterion</v>
      </c>
      <c r="D307" s="131" t="str">
        <f>VLOOKUP(A307,CustomerREQ!B:D,3,FALSE)</f>
        <v>RTBM-37556</v>
      </c>
    </row>
    <row r="308" spans="1:4" x14ac:dyDescent="0.4">
      <c r="A308" s="133" t="s">
        <v>1109</v>
      </c>
      <c r="B308" s="134" t="s">
        <v>1914</v>
      </c>
      <c r="C308" s="131" t="str">
        <f>IFERROR(VLOOKUP(A308,'指派 Feature_1017'!A:E,5,FALSE),"找不到")</f>
        <v>Mounting</v>
      </c>
      <c r="D308" s="131" t="str">
        <f>VLOOKUP(A308,CustomerREQ!B:D,3,FALSE)</f>
        <v>RTBM-36866</v>
      </c>
    </row>
    <row r="309" spans="1:4" x14ac:dyDescent="0.4">
      <c r="A309" s="133" t="s">
        <v>1474</v>
      </c>
      <c r="B309" s="134" t="s">
        <v>1913</v>
      </c>
      <c r="C309" s="131" t="str">
        <f>IFERROR(VLOOKUP(A309,'指派 Feature_1017'!A:E,5,FALSE),"找不到")</f>
        <v>System to be wake up by triggers</v>
      </c>
      <c r="D309" s="131" t="str">
        <f>VLOOKUP(A309,CustomerREQ!B:D,3,FALSE)</f>
        <v>RTBM-24431</v>
      </c>
    </row>
    <row r="310" spans="1:4" x14ac:dyDescent="0.4">
      <c r="A310" s="133" t="s">
        <v>1138</v>
      </c>
      <c r="B310" s="134" t="s">
        <v>1914</v>
      </c>
      <c r="C310" s="131" t="str">
        <f>IFERROR(VLOOKUP(A310,'指派 Feature_1017'!A:E,5,FALSE),"找不到")</f>
        <v>Acoustic noise</v>
      </c>
      <c r="D310" s="131" t="str">
        <f>VLOOKUP(A310,CustomerREQ!B:D,3,FALSE)</f>
        <v>RTBM-36906</v>
      </c>
    </row>
    <row r="311" spans="1:4" x14ac:dyDescent="0.4">
      <c r="A311" s="133" t="s">
        <v>1132</v>
      </c>
      <c r="B311" s="134" t="s">
        <v>1914</v>
      </c>
      <c r="C311" s="131" t="str">
        <f>IFERROR(VLOOKUP(A311,'指派 Feature_1017'!A:E,5,FALSE),"找不到")</f>
        <v>Materials</v>
      </c>
      <c r="D311" s="131" t="str">
        <f>VLOOKUP(A311,CustomerREQ!B:D,3,FALSE)</f>
        <v>RTBM-36818</v>
      </c>
    </row>
    <row r="312" spans="1:4" x14ac:dyDescent="0.4">
      <c r="A312" s="133" t="s">
        <v>1164</v>
      </c>
      <c r="B312" s="134" t="s">
        <v>1914</v>
      </c>
      <c r="C312" s="131" t="str">
        <f>IFERROR(VLOOKUP(A312,'指派 Feature_1017'!A:E,5,FALSE),"找不到")</f>
        <v>Acoustic noise</v>
      </c>
      <c r="D312" s="131" t="str">
        <f>VLOOKUP(A312,CustomerREQ!B:D,3,FALSE)</f>
        <v>RTBM-37025</v>
      </c>
    </row>
    <row r="313" spans="1:4" x14ac:dyDescent="0.4">
      <c r="A313" s="133" t="s">
        <v>1256</v>
      </c>
      <c r="B313" s="134" t="s">
        <v>1913</v>
      </c>
      <c r="C313" s="131" t="str">
        <f>IFERROR(VLOOKUP(A313,'指派 Feature_1017'!A:E,5,FALSE),"找不到")</f>
        <v>automatic eCall EU</v>
      </c>
      <c r="D313" s="131" t="str">
        <f>VLOOKUP(A313,CustomerREQ!B:D,3,FALSE)</f>
        <v>RTBM-16992</v>
      </c>
    </row>
    <row r="314" spans="1:4" x14ac:dyDescent="0.4">
      <c r="A314" s="133" t="s">
        <v>1478</v>
      </c>
      <c r="B314" s="134" t="s">
        <v>1913</v>
      </c>
      <c r="C314" s="131" t="str">
        <f>IFERROR(VLOOKUP(A314,'指派 Feature_1017'!A:E,5,FALSE),"找不到")</f>
        <v>Backup Battery Handle</v>
      </c>
      <c r="D314" s="131" t="str">
        <f>VLOOKUP(A314,CustomerREQ!B:D,3,FALSE)</f>
        <v>RTBM-16988</v>
      </c>
    </row>
    <row r="315" spans="1:4" x14ac:dyDescent="0.4">
      <c r="A315" s="133" t="s">
        <v>1166</v>
      </c>
      <c r="B315" s="134" t="s">
        <v>1914</v>
      </c>
      <c r="C315" s="131" t="str">
        <f>IFERROR(VLOOKUP(A315,'指派 Feature_1017'!A:E,5,FALSE),"找不到")</f>
        <v>Acoustic noise</v>
      </c>
      <c r="D315" s="131" t="str">
        <f>VLOOKUP(A315,CustomerREQ!B:D,3,FALSE)</f>
        <v>RTBM-37024</v>
      </c>
    </row>
    <row r="316" spans="1:4" x14ac:dyDescent="0.4">
      <c r="A316" s="133" t="s">
        <v>1257</v>
      </c>
      <c r="B316" s="134" t="s">
        <v>1913</v>
      </c>
      <c r="C316" s="131" t="str">
        <f>IFERROR(VLOOKUP(A316,'指派 Feature_1017'!A:E,5,FALSE),"找不到")</f>
        <v>Backup Battery Handle</v>
      </c>
      <c r="D316" s="131" t="str">
        <f>VLOOKUP(A316,CustomerREQ!B:D,3,FALSE)</f>
        <v>RTBM-16986</v>
      </c>
    </row>
    <row r="317" spans="1:4" x14ac:dyDescent="0.4">
      <c r="A317" s="133" t="s">
        <v>1129</v>
      </c>
      <c r="B317" s="134" t="s">
        <v>1914</v>
      </c>
      <c r="C317" s="131" t="str">
        <f>IFERROR(VLOOKUP(A317,'指派 Feature_1017'!A:E,5,FALSE),"找不到")</f>
        <v>Product Quality</v>
      </c>
      <c r="D317" s="131" t="str">
        <f>VLOOKUP(A317,CustomerREQ!B:D,3,FALSE)</f>
        <v>RTBM-36819</v>
      </c>
    </row>
    <row r="318" spans="1:4" x14ac:dyDescent="0.4">
      <c r="A318" s="133" t="s">
        <v>1160</v>
      </c>
      <c r="B318" s="134" t="s">
        <v>5</v>
      </c>
      <c r="C318" s="131" t="str">
        <f>IFERROR(VLOOKUP(A318,'指派 Feature_1017'!A:E,5,FALSE),"找不到")</f>
        <v>Packaging and Delivery</v>
      </c>
      <c r="D318" s="131" t="str">
        <f>VLOOKUP(A318,CustomerREQ!B:D,3,FALSE)</f>
        <v>RTBM-36922</v>
      </c>
    </row>
    <row r="319" spans="1:4" x14ac:dyDescent="0.4">
      <c r="A319" s="133" t="s">
        <v>1261</v>
      </c>
      <c r="B319" s="134" t="s">
        <v>14</v>
      </c>
      <c r="C319" s="131" t="str">
        <f>IFERROR(VLOOKUP(A319,'指派 Feature_1017'!A:E,5,FALSE),"找不到")</f>
        <v>Mesure FM EE performances criterion</v>
      </c>
      <c r="D319" s="131" t="str">
        <f>VLOOKUP(A319,CustomerREQ!B:D,3,FALSE)</f>
        <v>RTBM-37548</v>
      </c>
    </row>
    <row r="320" spans="1:4" x14ac:dyDescent="0.4">
      <c r="A320" s="133" t="s">
        <v>1153</v>
      </c>
      <c r="B320" s="134" t="s">
        <v>1914</v>
      </c>
      <c r="C320" s="131" t="str">
        <f>IFERROR(VLOOKUP(A320,'指派 Feature_1017'!A:E,5,FALSE),"找不到")</f>
        <v>Mounting</v>
      </c>
      <c r="D320" s="131" t="str">
        <f>VLOOKUP(A320,CustomerREQ!B:D,3,FALSE)</f>
        <v>RTBM-36859</v>
      </c>
    </row>
    <row r="321" spans="1:4" x14ac:dyDescent="0.4">
      <c r="A321" s="133" t="s">
        <v>1155</v>
      </c>
      <c r="B321" s="134" t="s">
        <v>1914</v>
      </c>
      <c r="C321" s="131" t="str">
        <f>IFERROR(VLOOKUP(A321,'指派 Feature_1017'!A:E,5,FALSE),"找不到")</f>
        <v>Acoustic noise</v>
      </c>
      <c r="D321" s="131" t="str">
        <f>VLOOKUP(A321,CustomerREQ!B:D,3,FALSE)</f>
        <v>RTBM-37026</v>
      </c>
    </row>
    <row r="322" spans="1:4" x14ac:dyDescent="0.4">
      <c r="A322" s="133" t="s">
        <v>1079</v>
      </c>
      <c r="B322" s="134" t="s">
        <v>1914</v>
      </c>
      <c r="C322" s="131" t="str">
        <f>IFERROR(VLOOKUP(A322,'指派 Feature_1017'!A:E,5,FALSE),"找不到")</f>
        <v>Painting</v>
      </c>
      <c r="D322" s="131" t="str">
        <f>VLOOKUP(A322,CustomerREQ!B:D,3,FALSE)</f>
        <v>RTBM-36942</v>
      </c>
    </row>
    <row r="323" spans="1:4" x14ac:dyDescent="0.4">
      <c r="A323" s="133" t="s">
        <v>1224</v>
      </c>
      <c r="B323" s="134" t="s">
        <v>1913</v>
      </c>
      <c r="C323" s="131" t="str">
        <f>IFERROR(VLOOKUP(A323,'指派 Feature_1017'!A:E,5,FALSE),"找不到")</f>
        <v>Cellular Antenna</v>
      </c>
      <c r="D323" s="131" t="str">
        <f>VLOOKUP(A323,CustomerREQ!B:D,3,FALSE)</f>
        <v>RTBM-36001</v>
      </c>
    </row>
    <row r="324" spans="1:4" x14ac:dyDescent="0.4">
      <c r="A324" s="133" t="s">
        <v>1469</v>
      </c>
      <c r="B324" s="134" t="s">
        <v>1913</v>
      </c>
      <c r="C324" s="131" t="str">
        <f>IFERROR(VLOOKUP(A324,'指派 Feature_1017'!A:E,5,FALSE),"找不到")</f>
        <v>Connector - HMTD</v>
      </c>
      <c r="D324" s="131" t="str">
        <f>VLOOKUP(A324,CustomerREQ!B:D,3,FALSE)</f>
        <v>RTBM-12772</v>
      </c>
    </row>
    <row r="325" spans="1:4" x14ac:dyDescent="0.4">
      <c r="A325" s="133" t="s">
        <v>1294</v>
      </c>
      <c r="B325" s="134" t="s">
        <v>1913</v>
      </c>
      <c r="C325" s="131" t="str">
        <f>IFERROR(VLOOKUP(A325,'指派 Feature_1017'!A:E,5,FALSE),"找不到")</f>
        <v>Connector - HMTD</v>
      </c>
      <c r="D325" s="131" t="str">
        <f>VLOOKUP(A325,CustomerREQ!B:D,3,FALSE)</f>
        <v>RTBM-12769</v>
      </c>
    </row>
    <row r="326" spans="1:4" x14ac:dyDescent="0.4">
      <c r="A326" s="133" t="s">
        <v>1314</v>
      </c>
      <c r="B326" s="134" t="s">
        <v>1913</v>
      </c>
      <c r="C326" s="131" t="str">
        <f>IFERROR(VLOOKUP(A326,'指派 Feature_1017'!A:E,5,FALSE),"找不到")</f>
        <v>Resistance to Timing</v>
      </c>
      <c r="D326" s="131" t="str">
        <f>VLOOKUP(A326,CustomerREQ!B:D,3,FALSE)</f>
        <v>RTBM-24563</v>
      </c>
    </row>
    <row r="327" spans="1:4" x14ac:dyDescent="0.4">
      <c r="A327" s="133" t="s">
        <v>1139</v>
      </c>
      <c r="B327" s="134" t="s">
        <v>1914</v>
      </c>
      <c r="C327" s="131" t="str">
        <f>IFERROR(VLOOKUP(A327,'指派 Feature_1017'!A:E,5,FALSE),"找不到")</f>
        <v>Product compatible to customer specification</v>
      </c>
      <c r="D327" s="131" t="str">
        <f>VLOOKUP(A327,CustomerREQ!B:D,3,FALSE)</f>
        <v>RTBM-36151</v>
      </c>
    </row>
    <row r="328" spans="1:4" x14ac:dyDescent="0.4">
      <c r="A328" s="133" t="s">
        <v>1116</v>
      </c>
      <c r="B328" s="134" t="s">
        <v>1914</v>
      </c>
      <c r="C328" s="131" t="str">
        <f>IFERROR(VLOOKUP(A328,'指派 Feature_1017'!A:E,5,FALSE),"找不到")</f>
        <v>Product Quality</v>
      </c>
      <c r="D328" s="131" t="str">
        <f>VLOOKUP(A328,CustomerREQ!B:D,3,FALSE)</f>
        <v>RTBM-36865</v>
      </c>
    </row>
    <row r="329" spans="1:4" x14ac:dyDescent="0.4">
      <c r="A329" s="133" t="s">
        <v>1110</v>
      </c>
      <c r="B329" s="134" t="s">
        <v>1914</v>
      </c>
      <c r="C329" s="131" t="str">
        <f>IFERROR(VLOOKUP(A329,'指派 Feature_1017'!A:E,5,FALSE),"找不到")</f>
        <v>Materials respect to standard [MA1]</v>
      </c>
      <c r="D329" s="131" t="str">
        <f>VLOOKUP(A329,CustomerREQ!B:D,3,FALSE)</f>
        <v>RTBM-36823</v>
      </c>
    </row>
    <row r="330" spans="1:4" x14ac:dyDescent="0.4">
      <c r="A330" s="133" t="s">
        <v>1490</v>
      </c>
      <c r="B330" s="134" t="s">
        <v>1913</v>
      </c>
      <c r="C330" s="131" t="str">
        <f>IFERROR(VLOOKUP(A330,'指派 Feature_1017'!A:E,5,FALSE),"找不到")</f>
        <v>Backup Battery placeable</v>
      </c>
      <c r="D330" s="131" t="str">
        <f>VLOOKUP(A330,CustomerREQ!B:D,3,FALSE)</f>
        <v>RTBM-36105</v>
      </c>
    </row>
    <row r="331" spans="1:4" x14ac:dyDescent="0.4">
      <c r="A331" s="133" t="s">
        <v>1112</v>
      </c>
      <c r="B331" s="134" t="s">
        <v>1914</v>
      </c>
      <c r="C331" s="131" t="str">
        <f>IFERROR(VLOOKUP(A331,'指派 Feature_1017'!A:E,5,FALSE),"找不到")</f>
        <v>Packaging and Delivery</v>
      </c>
      <c r="D331" s="131" t="str">
        <f>VLOOKUP(A331,CustomerREQ!B:D,3,FALSE)</f>
        <v>RTBM-36925</v>
      </c>
    </row>
    <row r="332" spans="1:4" x14ac:dyDescent="0.4">
      <c r="A332" s="133" t="s">
        <v>1276</v>
      </c>
      <c r="B332" s="134" t="s">
        <v>14</v>
      </c>
      <c r="C332" s="131" t="str">
        <f>IFERROR(VLOOKUP(A332,'指派 Feature_1017'!A:E,5,FALSE),"找不到")</f>
        <v>Mesure AM EE performances criterion</v>
      </c>
      <c r="D332" s="131" t="str">
        <f>VLOOKUP(A332,CustomerREQ!B:D,3,FALSE)</f>
        <v>RTBM-37566</v>
      </c>
    </row>
    <row r="333" spans="1:4" x14ac:dyDescent="0.4">
      <c r="A333" s="133" t="s">
        <v>1277</v>
      </c>
      <c r="B333" s="134" t="s">
        <v>1913</v>
      </c>
      <c r="C333" s="131" t="str">
        <f>IFERROR(VLOOKUP(A333,'指派 Feature_1017'!A:E,5,FALSE),"找不到")</f>
        <v>Mesure DAB EE performances criterion</v>
      </c>
      <c r="D333" s="131" t="str">
        <f>VLOOKUP(A333,CustomerREQ!B:D,3,FALSE)</f>
        <v>RTBM-37535</v>
      </c>
    </row>
    <row r="334" spans="1:4" x14ac:dyDescent="0.4">
      <c r="A334" s="133" t="s">
        <v>1288</v>
      </c>
      <c r="B334" s="134" t="s">
        <v>1914</v>
      </c>
      <c r="C334" s="131" t="str">
        <f>IFERROR(VLOOKUP(A334,'指派 Feature_1017'!A:E,5,FALSE),"找不到")</f>
        <v>Mesure DAB EE performances criterion</v>
      </c>
      <c r="D334" s="131" t="str">
        <f>VLOOKUP(A334,CustomerREQ!B:D,3,FALSE)</f>
        <v>RTBM-37577</v>
      </c>
    </row>
    <row r="335" spans="1:4" x14ac:dyDescent="0.4">
      <c r="A335" s="133" t="s">
        <v>1125</v>
      </c>
      <c r="B335" s="134" t="s">
        <v>1914</v>
      </c>
      <c r="C335" s="131" t="str">
        <f>IFERROR(VLOOKUP(A335,'指派 Feature_1017'!A:E,5,FALSE),"找不到")</f>
        <v>Product Quality</v>
      </c>
      <c r="D335" s="131" t="str">
        <f>VLOOKUP(A335,CustomerREQ!B:D,3,FALSE)</f>
        <v>RTBM-36820</v>
      </c>
    </row>
    <row r="336" spans="1:4" x14ac:dyDescent="0.4">
      <c r="A336" s="133" t="s">
        <v>1154</v>
      </c>
      <c r="B336" s="134" t="s">
        <v>1914</v>
      </c>
      <c r="C336" s="131" t="str">
        <f>IFERROR(VLOOKUP(A336,'指派 Feature_1017'!A:E,5,FALSE),"找不到")</f>
        <v>Acoustic noise</v>
      </c>
      <c r="D336" s="131" t="str">
        <f>VLOOKUP(A336,CustomerREQ!B:D,3,FALSE)</f>
        <v>RTBM-37027</v>
      </c>
    </row>
    <row r="337" spans="1:4" x14ac:dyDescent="0.4">
      <c r="A337" s="133" t="s">
        <v>1126</v>
      </c>
      <c r="B337" s="134" t="s">
        <v>1914</v>
      </c>
      <c r="C337" s="131" t="str">
        <f>IFERROR(VLOOKUP(A337,'指派 Feature_1017'!A:E,5,FALSE),"找不到")</f>
        <v>Painting</v>
      </c>
      <c r="D337" s="131" t="str">
        <f>VLOOKUP(A337,CustomerREQ!B:D,3,FALSE)</f>
        <v>RTBM-36924</v>
      </c>
    </row>
    <row r="338" spans="1:4" x14ac:dyDescent="0.4">
      <c r="A338" s="133" t="s">
        <v>1479</v>
      </c>
      <c r="B338" s="134" t="s">
        <v>1914</v>
      </c>
      <c r="C338" s="131" t="str">
        <f>IFERROR(VLOOKUP(A338,'指派 Feature_1017'!A:E,5,FALSE),"找不到")</f>
        <v>Backup Battery Handle</v>
      </c>
      <c r="D338" s="131" t="str">
        <f>VLOOKUP(A338,CustomerREQ!B:D,3,FALSE)</f>
        <v>RTBM-16990</v>
      </c>
    </row>
    <row r="339" spans="1:4" x14ac:dyDescent="0.4">
      <c r="A339" s="133" t="s">
        <v>1150</v>
      </c>
      <c r="B339" s="134" t="s">
        <v>1914</v>
      </c>
      <c r="C339" s="131" t="str">
        <f>IFERROR(VLOOKUP(A339,'指派 Feature_1017'!A:E,5,FALSE),"找不到")</f>
        <v>Acoustic noise</v>
      </c>
      <c r="D339" s="131" t="str">
        <f>VLOOKUP(A339,CustomerREQ!B:D,3,FALSE)</f>
        <v>RTBM-37028</v>
      </c>
    </row>
    <row r="340" spans="1:4" x14ac:dyDescent="0.4">
      <c r="A340" s="133" t="s">
        <v>1077</v>
      </c>
      <c r="B340" s="134" t="s">
        <v>1914</v>
      </c>
      <c r="C340" s="131" t="str">
        <f>IFERROR(VLOOKUP(A340,'指派 Feature_1017'!A:E,5,FALSE),"找不到")</f>
        <v>Product Quality</v>
      </c>
      <c r="D340" s="131" t="str">
        <f>VLOOKUP(A340,CustomerREQ!B:D,3,FALSE)</f>
        <v>RTBM-36841</v>
      </c>
    </row>
    <row r="341" spans="1:4" x14ac:dyDescent="0.4">
      <c r="A341" s="133" t="s">
        <v>1355</v>
      </c>
      <c r="B341" s="134" t="s">
        <v>1913</v>
      </c>
      <c r="C341" s="131" t="str">
        <f>IFERROR(VLOOKUP(A341,'指派 Feature_1017'!A:E,5,FALSE),"找不到")</f>
        <v>Connector electrical requirement</v>
      </c>
      <c r="D341" s="131" t="str">
        <f>VLOOKUP(A341,CustomerREQ!B:D,3,FALSE)</f>
        <v>RTBM-36243</v>
      </c>
    </row>
    <row r="342" spans="1:4" x14ac:dyDescent="0.4">
      <c r="A342" s="133" t="s">
        <v>1369</v>
      </c>
      <c r="B342" s="134" t="s">
        <v>5</v>
      </c>
      <c r="C342" s="131" t="str">
        <f>IFERROR(VLOOKUP(A342,'指派 Feature_1017'!A:E,5,FALSE),"找不到")</f>
        <v>Mounting</v>
      </c>
      <c r="D342" s="131" t="str">
        <f>VLOOKUP(A342,CustomerREQ!B:D,3,FALSE)</f>
        <v>RTBM-36260</v>
      </c>
    </row>
    <row r="343" spans="1:4" x14ac:dyDescent="0.4">
      <c r="A343" s="133" t="s">
        <v>1370</v>
      </c>
      <c r="B343" s="134" t="s">
        <v>1913</v>
      </c>
      <c r="C343" s="131" t="str">
        <f>IFERROR(VLOOKUP(A343,'指派 Feature_1017'!A:E,5,FALSE),"找不到")</f>
        <v>Product compatible to customer specification</v>
      </c>
      <c r="D343" s="131" t="str">
        <f>VLOOKUP(A343,CustomerREQ!B:D,3,FALSE)</f>
        <v>RTBM-35999</v>
      </c>
    </row>
    <row r="344" spans="1:4" x14ac:dyDescent="0.4">
      <c r="A344" s="133" t="s">
        <v>1353</v>
      </c>
      <c r="B344" s="134" t="s">
        <v>1913</v>
      </c>
      <c r="C344" s="131" t="str">
        <f>IFERROR(VLOOKUP(A344,'指派 Feature_1017'!A:E,5,FALSE),"找不到")</f>
        <v>Resistance to Timing</v>
      </c>
      <c r="D344" s="131" t="str">
        <f>VLOOKUP(A344,CustomerREQ!B:D,3,FALSE)</f>
        <v>RTBM-24567</v>
      </c>
    </row>
    <row r="345" spans="1:4" x14ac:dyDescent="0.4">
      <c r="A345" s="133" t="s">
        <v>1499</v>
      </c>
      <c r="B345" s="134" t="s">
        <v>1913</v>
      </c>
      <c r="C345" s="131" t="str">
        <f>IFERROR(VLOOKUP(A345,'指派 Feature_1017'!A:E,5,FALSE),"找不到")</f>
        <v>CAN Electrical Tests</v>
      </c>
      <c r="D345" s="131" t="str">
        <f>VLOOKUP(A345,CustomerREQ!B:D,3,FALSE)</f>
        <v>RTBM-24453</v>
      </c>
    </row>
    <row r="346" spans="1:4" x14ac:dyDescent="0.4">
      <c r="A346" s="133" t="s">
        <v>1343</v>
      </c>
      <c r="B346" s="134" t="s">
        <v>1913</v>
      </c>
      <c r="C346" s="131" t="str">
        <f>IFERROR(VLOOKUP(A346,'指派 Feature_1017'!A:E,5,FALSE),"找不到")</f>
        <v>Connectors</v>
      </c>
      <c r="D346" s="131" t="str">
        <f>VLOOKUP(A346,CustomerREQ!B:D,3,FALSE)</f>
        <v>RTBM-12770</v>
      </c>
    </row>
    <row r="347" spans="1:4" x14ac:dyDescent="0.4">
      <c r="A347" s="133" t="s">
        <v>1339</v>
      </c>
      <c r="B347" s="134" t="s">
        <v>1914</v>
      </c>
      <c r="C347" s="131" t="str">
        <f>IFERROR(VLOOKUP(A347,'指派 Feature_1017'!A:E,5,FALSE),"找不到")</f>
        <v>Connectors</v>
      </c>
      <c r="D347" s="131" t="str">
        <f>VLOOKUP(A347,CustomerREQ!B:D,3,FALSE)</f>
        <v>RTBM-36996</v>
      </c>
    </row>
    <row r="348" spans="1:4" x14ac:dyDescent="0.4">
      <c r="A348" s="133" t="s">
        <v>1337</v>
      </c>
      <c r="B348" s="134" t="s">
        <v>1914</v>
      </c>
      <c r="C348" s="131" t="str">
        <f>IFERROR(VLOOKUP(A348,'指派 Feature_1017'!A:E,5,FALSE),"找不到")</f>
        <v>Connectors</v>
      </c>
      <c r="D348" s="131" t="str">
        <f>VLOOKUP(A348,CustomerREQ!B:D,3,FALSE)</f>
        <v>RTBM-37002</v>
      </c>
    </row>
    <row r="349" spans="1:4" x14ac:dyDescent="0.4">
      <c r="A349" s="133" t="s">
        <v>595</v>
      </c>
      <c r="B349" s="134" t="s">
        <v>1913</v>
      </c>
      <c r="C349" s="131" t="str">
        <f>IFERROR(VLOOKUP(A349,'指派 Feature_1017'!A:E,5,FALSE),"找不到")</f>
        <v>Ethernet Electrical Tests</v>
      </c>
      <c r="D349" s="131" t="str">
        <f>VLOOKUP(A349,CustomerREQ!B:D,3,FALSE)</f>
        <v>RTBM-12777</v>
      </c>
    </row>
    <row r="350" spans="1:4" x14ac:dyDescent="0.4">
      <c r="A350" s="133" t="s">
        <v>1351</v>
      </c>
      <c r="B350" s="134" t="s">
        <v>1913</v>
      </c>
      <c r="C350" s="131" t="str">
        <f>IFERROR(VLOOKUP(A350,'指派 Feature_1017'!A:E,5,FALSE),"找不到")</f>
        <v>Not testable - Notice or guideline</v>
      </c>
      <c r="D350" s="131" t="str">
        <f>VLOOKUP(A350,CustomerREQ!B:D,3,FALSE)</f>
        <v>RTBM-24362</v>
      </c>
    </row>
    <row r="351" spans="1:4" x14ac:dyDescent="0.4">
      <c r="A351" s="133" t="s">
        <v>1368</v>
      </c>
      <c r="B351" s="134" t="s">
        <v>1914</v>
      </c>
      <c r="C351" s="131" t="str">
        <f>IFERROR(VLOOKUP(A351,'指派 Feature_1017'!A:E,5,FALSE),"找不到")</f>
        <v>Product compatible to customer specification</v>
      </c>
      <c r="D351" s="131" t="str">
        <f>VLOOKUP(A351,CustomerREQ!B:D,3,FALSE)</f>
        <v>RTBM-36118</v>
      </c>
    </row>
    <row r="352" spans="1:4" x14ac:dyDescent="0.4">
      <c r="A352" s="133" t="s">
        <v>1354</v>
      </c>
      <c r="B352" s="134" t="s">
        <v>1913</v>
      </c>
      <c r="C352" s="131" t="str">
        <f>IFERROR(VLOOKUP(A352,'指派 Feature_1017'!A:E,5,FALSE),"找不到")</f>
        <v>Resistance to Timing</v>
      </c>
      <c r="D352" s="131" t="str">
        <f>VLOOKUP(A352,CustomerREQ!B:D,3,FALSE)</f>
        <v>RTBM-24565</v>
      </c>
    </row>
    <row r="353" spans="1:4" x14ac:dyDescent="0.4">
      <c r="A353" s="133" t="s">
        <v>1352</v>
      </c>
      <c r="B353" s="134" t="s">
        <v>1914</v>
      </c>
      <c r="C353" s="131" t="str">
        <f>IFERROR(VLOOKUP(A353,'指派 Feature_1017'!A:E,5,FALSE),"找不到")</f>
        <v>Resistance to Timing</v>
      </c>
      <c r="D353" s="131" t="str">
        <f>VLOOKUP(A353,CustomerREQ!B:D,3,FALSE)</f>
        <v>RTBM-24451</v>
      </c>
    </row>
    <row r="354" spans="1:4" x14ac:dyDescent="0.4">
      <c r="A354" s="133" t="s">
        <v>1322</v>
      </c>
      <c r="B354" s="134" t="s">
        <v>1913</v>
      </c>
      <c r="C354" s="131" t="str">
        <f>IFERROR(VLOOKUP(A354,'指派 Feature_1017'!A:E,5,FALSE),"找不到")</f>
        <v>Connector general requirement</v>
      </c>
      <c r="D354" s="131" t="str">
        <f>VLOOKUP(A354,CustomerREQ!B:D,3,FALSE)</f>
        <v>RTBM-36221</v>
      </c>
    </row>
    <row r="355" spans="1:4" x14ac:dyDescent="0.4">
      <c r="A355" s="133" t="s">
        <v>1338</v>
      </c>
      <c r="B355" s="134" t="s">
        <v>1914</v>
      </c>
      <c r="C355" s="131" t="str">
        <f>IFERROR(VLOOKUP(A355,'指派 Feature_1017'!A:E,5,FALSE),"找不到")</f>
        <v>Connectors</v>
      </c>
      <c r="D355" s="131" t="str">
        <f>VLOOKUP(A355,CustomerREQ!B:D,3,FALSE)</f>
        <v>RTBM-37001</v>
      </c>
    </row>
    <row r="356" spans="1:4" x14ac:dyDescent="0.4">
      <c r="A356" s="133" t="s">
        <v>1347</v>
      </c>
      <c r="B356" s="134" t="s">
        <v>1913</v>
      </c>
      <c r="C356" s="131" t="str">
        <f>IFERROR(VLOOKUP(A356,'指派 Feature_1017'!A:E,5,FALSE),"找不到")</f>
        <v>Connector - Main</v>
      </c>
      <c r="D356" s="131" t="str">
        <f>VLOOKUP(A356,CustomerREQ!B:D,3,FALSE)</f>
        <v>RTBM-36125</v>
      </c>
    </row>
    <row r="357" spans="1:4" x14ac:dyDescent="0.4">
      <c r="A357" s="133" t="s">
        <v>1348</v>
      </c>
      <c r="B357" s="134" t="s">
        <v>1913</v>
      </c>
      <c r="C357" s="131" t="str">
        <f>IFERROR(VLOOKUP(A357,'指派 Feature_1017'!A:E,5,FALSE),"找不到")</f>
        <v>Resistance to Timing</v>
      </c>
      <c r="D357" s="131" t="str">
        <f>VLOOKUP(A357,CustomerREQ!B:D,3,FALSE)</f>
        <v>RTBM-24450</v>
      </c>
    </row>
    <row r="358" spans="1:4" x14ac:dyDescent="0.4">
      <c r="A358" s="133" t="s">
        <v>1350</v>
      </c>
      <c r="B358" s="134" t="s">
        <v>1913</v>
      </c>
      <c r="C358" s="131" t="str">
        <f>IFERROR(VLOOKUP(A358,'指派 Feature_1017'!A:E,5,FALSE),"找不到")</f>
        <v>Resistance to Timing</v>
      </c>
      <c r="D358" s="131" t="str">
        <f>VLOOKUP(A358,CustomerREQ!B:D,3,FALSE)</f>
        <v>RTBM-24445</v>
      </c>
    </row>
    <row r="359" spans="1:4" x14ac:dyDescent="0.4">
      <c r="A359" s="133" t="s">
        <v>1464</v>
      </c>
      <c r="B359" s="134" t="s">
        <v>1913</v>
      </c>
      <c r="C359" s="131" t="str">
        <f>IFERROR(VLOOKUP(A359,'指派 Feature_1017'!A:E,5,FALSE),"找不到")</f>
        <v>Connector output electrical requirement</v>
      </c>
      <c r="D359" s="131" t="str">
        <f>VLOOKUP(A359,CustomerREQ!B:D,3,FALSE)</f>
        <v>RTBM-36195</v>
      </c>
    </row>
    <row r="360" spans="1:4" x14ac:dyDescent="0.4">
      <c r="A360" s="133" t="s">
        <v>1359</v>
      </c>
      <c r="B360" s="134" t="s">
        <v>1914</v>
      </c>
      <c r="C360" s="131" t="str">
        <f>IFERROR(VLOOKUP(A360,'指派 Feature_1017'!A:E,5,FALSE),"找不到")</f>
        <v>Connector output electrical requirement</v>
      </c>
      <c r="D360" s="131" t="str">
        <f>VLOOKUP(A360,CustomerREQ!B:D,3,FALSE)</f>
        <v>RTBM-36194</v>
      </c>
    </row>
    <row r="361" spans="1:4" x14ac:dyDescent="0.4">
      <c r="A361" s="133" t="s">
        <v>1360</v>
      </c>
      <c r="B361" s="134" t="s">
        <v>1914</v>
      </c>
      <c r="C361" s="131" t="str">
        <f>IFERROR(VLOOKUP(A361,'指派 Feature_1017'!A:E,5,FALSE),"找不到")</f>
        <v>Connector output electrical requirement</v>
      </c>
      <c r="D361" s="131" t="str">
        <f>VLOOKUP(A361,CustomerREQ!B:D,3,FALSE)</f>
        <v>RTBM-36193</v>
      </c>
    </row>
    <row r="362" spans="1:4" x14ac:dyDescent="0.4">
      <c r="A362" s="133" t="s">
        <v>1463</v>
      </c>
      <c r="B362" s="134" t="s">
        <v>1913</v>
      </c>
      <c r="C362" s="131" t="str">
        <f>IFERROR(VLOOKUP(A362,'指派 Feature_1017'!A:E,5,FALSE),"找不到")</f>
        <v>Connector output electrical requirement</v>
      </c>
      <c r="D362" s="131" t="str">
        <f>VLOOKUP(A362,CustomerREQ!B:D,3,FALSE)</f>
        <v>RTBM-36190</v>
      </c>
    </row>
    <row r="363" spans="1:4" x14ac:dyDescent="0.4">
      <c r="A363" s="133" t="s">
        <v>705</v>
      </c>
      <c r="B363" s="134" t="s">
        <v>1913</v>
      </c>
      <c r="C363" s="131" t="str">
        <f>IFERROR(VLOOKUP(A363,'指派 Feature_1017'!A:E,5,FALSE),"找不到")</f>
        <v>Connector output electrical requirement</v>
      </c>
      <c r="D363" s="131" t="str">
        <f>VLOOKUP(A363,CustomerREQ!B:D,3,FALSE)</f>
        <v>RTBM-36249</v>
      </c>
    </row>
    <row r="364" spans="1:4" x14ac:dyDescent="0.4">
      <c r="A364" s="133" t="s">
        <v>1361</v>
      </c>
      <c r="B364" s="134" t="s">
        <v>1913</v>
      </c>
      <c r="C364" s="131" t="str">
        <f>IFERROR(VLOOKUP(A364,'指派 Feature_1017'!A:E,5,FALSE),"找不到")</f>
        <v>Connector output electrical requirement</v>
      </c>
      <c r="D364" s="131" t="str">
        <f>VLOOKUP(A364,CustomerREQ!B:D,3,FALSE)</f>
        <v>RTBM-36191</v>
      </c>
    </row>
    <row r="365" spans="1:4" x14ac:dyDescent="0.4">
      <c r="A365" s="133" t="s">
        <v>1362</v>
      </c>
      <c r="B365" s="134" t="s">
        <v>1913</v>
      </c>
      <c r="C365" s="131" t="str">
        <f>IFERROR(VLOOKUP(A365,'指派 Feature_1017'!A:E,5,FALSE),"找不到")</f>
        <v>Connector output electrical requirement</v>
      </c>
      <c r="D365" s="131" t="str">
        <f>VLOOKUP(A365,CustomerREQ!B:D,3,FALSE)</f>
        <v>RTBM-36192</v>
      </c>
    </row>
    <row r="366" spans="1:4" x14ac:dyDescent="0.4">
      <c r="A366" s="133" t="s">
        <v>1462</v>
      </c>
      <c r="B366" s="134" t="s">
        <v>1913</v>
      </c>
      <c r="C366" s="131" t="str">
        <f>IFERROR(VLOOKUP(A366,'指派 Feature_1017'!A:E,5,FALSE),"找不到")</f>
        <v>Connector output electrical requirement</v>
      </c>
      <c r="D366" s="131" t="str">
        <f>VLOOKUP(A366,CustomerREQ!B:D,3,FALSE)</f>
        <v>RTBM-36053</v>
      </c>
    </row>
    <row r="367" spans="1:4" x14ac:dyDescent="0.4">
      <c r="A367" s="133" t="s">
        <v>1357</v>
      </c>
      <c r="B367" s="134" t="s">
        <v>5</v>
      </c>
      <c r="C367" s="131" t="str">
        <f>IFERROR(VLOOKUP(A367,'指派 Feature_1017'!A:E,5,FALSE),"找不到")</f>
        <v>Out of scope</v>
      </c>
      <c r="D367" s="131" t="str">
        <f>VLOOKUP(A367,CustomerREQ!B:D,3,FALSE)</f>
        <v>RTBM-36111</v>
      </c>
    </row>
    <row r="368" spans="1:4" x14ac:dyDescent="0.4">
      <c r="A368" s="133" t="s">
        <v>51</v>
      </c>
      <c r="B368" s="134" t="s">
        <v>1913</v>
      </c>
      <c r="C368" s="131" t="str">
        <f>IFERROR(VLOOKUP(A368,'指派 Feature_1017'!A:E,5,FALSE),"找不到")</f>
        <v>Radio Antenna</v>
      </c>
      <c r="D368" s="131" t="str">
        <f>VLOOKUP(A368,CustomerREQ!B:D,3,FALSE)</f>
        <v>RTBM-25745</v>
      </c>
    </row>
    <row r="369" spans="1:4" x14ac:dyDescent="0.4">
      <c r="A369" s="133" t="s">
        <v>1334</v>
      </c>
      <c r="B369" s="134" t="s">
        <v>1913</v>
      </c>
      <c r="C369" s="131" t="str">
        <f>IFERROR(VLOOKUP(A369,'指派 Feature_1017'!A:E,5,FALSE),"找不到")</f>
        <v>B21 7050</v>
      </c>
      <c r="D369" s="131" t="str">
        <f>VLOOKUP(A369,CustomerREQ!B:D,3,FALSE)</f>
        <v>RTBM-37005</v>
      </c>
    </row>
    <row r="370" spans="1:4" x14ac:dyDescent="0.4">
      <c r="A370" s="133" t="s">
        <v>1009</v>
      </c>
      <c r="B370" s="134" t="s">
        <v>1875</v>
      </c>
      <c r="C370" s="131" t="str">
        <f>IFERROR(VLOOKUP(A370,'指派 Feature_1017'!A:E,5,FALSE),"找不到")</f>
        <v>Cellular Antenna</v>
      </c>
      <c r="D370" s="131" t="str">
        <f>VLOOKUP(A370,CustomerREQ!B:D,3,FALSE)</f>
        <v>RTBM-36009</v>
      </c>
    </row>
    <row r="371" spans="1:4" x14ac:dyDescent="0.4">
      <c r="A371" s="133" t="s">
        <v>1006</v>
      </c>
      <c r="B371" s="134" t="s">
        <v>1875</v>
      </c>
      <c r="C371" s="131" t="str">
        <f>IFERROR(VLOOKUP(A371,'指派 Feature_1017'!A:E,5,FALSE),"找不到")</f>
        <v>Cellular Antenna</v>
      </c>
      <c r="D371" s="131" t="str">
        <f>VLOOKUP(A371,CustomerREQ!B:D,3,FALSE)</f>
        <v>RTBM-36012</v>
      </c>
    </row>
    <row r="372" spans="1:4" x14ac:dyDescent="0.4">
      <c r="A372" s="133" t="s">
        <v>1012</v>
      </c>
      <c r="B372" s="134" t="s">
        <v>1875</v>
      </c>
      <c r="C372" s="131" t="str">
        <f>IFERROR(VLOOKUP(A372,'指派 Feature_1017'!A:E,5,FALSE),"找不到")</f>
        <v>Cellular Antenna</v>
      </c>
      <c r="D372" s="131" t="str">
        <f>VLOOKUP(A372,CustomerREQ!B:D,3,FALSE)</f>
        <v>RTBM-36005</v>
      </c>
    </row>
    <row r="373" spans="1:4" x14ac:dyDescent="0.4">
      <c r="A373" s="133" t="s">
        <v>1011</v>
      </c>
      <c r="B373" s="134" t="s">
        <v>1875</v>
      </c>
      <c r="C373" s="131" t="str">
        <f>IFERROR(VLOOKUP(A373,'指派 Feature_1017'!A:E,5,FALSE),"找不到")</f>
        <v>Cellular Antenna</v>
      </c>
      <c r="D373" s="131" t="str">
        <f>VLOOKUP(A373,CustomerREQ!B:D,3,FALSE)</f>
        <v>RTBM-36007</v>
      </c>
    </row>
    <row r="374" spans="1:4" x14ac:dyDescent="0.4">
      <c r="A374" s="133" t="s">
        <v>1010</v>
      </c>
      <c r="B374" s="134" t="s">
        <v>1875</v>
      </c>
      <c r="C374" s="131" t="str">
        <f>IFERROR(VLOOKUP(A374,'指派 Feature_1017'!A:E,5,FALSE),"找不到")</f>
        <v>Cellular Antenna</v>
      </c>
      <c r="D374" s="131" t="str">
        <f>VLOOKUP(A374,CustomerREQ!B:D,3,FALSE)</f>
        <v>RTBM-36008</v>
      </c>
    </row>
    <row r="375" spans="1:4" x14ac:dyDescent="0.4">
      <c r="A375" s="133" t="s">
        <v>1374</v>
      </c>
      <c r="B375" s="134" t="s">
        <v>1913</v>
      </c>
      <c r="C375" s="131" t="str">
        <f>IFERROR(VLOOKUP(A375,'指派 Feature_1017'!A:E,5,FALSE),"找不到")</f>
        <v>Microphone Input</v>
      </c>
      <c r="D375" s="131" t="str">
        <f>VLOOKUP(A375,CustomerREQ!B:D,3,FALSE)</f>
        <v>RTBM-35946</v>
      </c>
    </row>
    <row r="376" spans="1:4" x14ac:dyDescent="0.4">
      <c r="A376" s="133" t="s">
        <v>1461</v>
      </c>
      <c r="B376" s="134" t="s">
        <v>1913</v>
      </c>
      <c r="C376" s="131" t="str">
        <f>IFERROR(VLOOKUP(A376,'指派 Feature_1017'!A:E,5,FALSE),"找不到")</f>
        <v>Ethernet Electrical Tests</v>
      </c>
      <c r="D376" s="131" t="str">
        <f>VLOOKUP(A376,CustomerREQ!B:D,3,FALSE)</f>
        <v>RTBM-12748</v>
      </c>
    </row>
    <row r="377" spans="1:4" x14ac:dyDescent="0.4">
      <c r="A377" s="133" t="s">
        <v>1372</v>
      </c>
      <c r="B377" s="134" t="s">
        <v>1914</v>
      </c>
      <c r="C377" s="131" t="str">
        <f>IFERROR(VLOOKUP(A377,'指派 Feature_1017'!A:E,5,FALSE),"找不到")</f>
        <v>Product Quality</v>
      </c>
      <c r="D377" s="131" t="str">
        <f>VLOOKUP(A377,CustomerREQ!B:D,3,FALSE)</f>
        <v>RTBM-36863</v>
      </c>
    </row>
    <row r="378" spans="1:4" x14ac:dyDescent="0.4">
      <c r="A378" s="133" t="s">
        <v>1373</v>
      </c>
      <c r="B378" s="134" t="s">
        <v>14</v>
      </c>
      <c r="C378" s="131" t="str">
        <f>IFERROR(VLOOKUP(A378,'指派 Feature_1017'!A:E,5,FALSE),"找不到")</f>
        <v>Project Documentation</v>
      </c>
      <c r="D378" s="131" t="str">
        <f>VLOOKUP(A378,CustomerREQ!B:D,3,FALSE)</f>
        <v>RTBM-36713</v>
      </c>
    </row>
    <row r="379" spans="1:4" x14ac:dyDescent="0.4">
      <c r="A379" s="133" t="s">
        <v>1498</v>
      </c>
      <c r="B379" s="134" t="s">
        <v>1914</v>
      </c>
      <c r="C379" s="131" t="str">
        <f>IFERROR(VLOOKUP(A379,'指派 Feature_1017'!A:E,5,FALSE),"找不到")</f>
        <v>Product Regulation and Certification</v>
      </c>
      <c r="D379" s="131" t="str">
        <f>VLOOKUP(A379,CustomerREQ!B:D,3,FALSE)</f>
        <v>RTBM-24474</v>
      </c>
    </row>
    <row r="380" spans="1:4" x14ac:dyDescent="0.4">
      <c r="A380" s="133" t="s">
        <v>1382</v>
      </c>
      <c r="B380" s="134" t="s">
        <v>1913</v>
      </c>
      <c r="C380" s="131" t="str">
        <f>IFERROR(VLOOKUP(A380,'指派 Feature_1017'!A:E,5,FALSE),"找不到")</f>
        <v>Digital Tuner Input Impedance</v>
      </c>
      <c r="D380" s="131" t="str">
        <f>VLOOKUP(A380,CustomerREQ!B:D,3,FALSE)</f>
        <v>RTBM-37581</v>
      </c>
    </row>
    <row r="381" spans="1:4" x14ac:dyDescent="0.4">
      <c r="A381" s="133" t="s">
        <v>1458</v>
      </c>
      <c r="B381" s="134" t="s">
        <v>1913</v>
      </c>
      <c r="C381" s="131" t="str">
        <f>IFERROR(VLOOKUP(A381,'指派 Feature_1017'!A:E,5,FALSE),"找不到")</f>
        <v>Audio measurement</v>
      </c>
      <c r="D381" s="131" t="str">
        <f>VLOOKUP(A381,CustomerREQ!B:D,3,FALSE)</f>
        <v>RTBM-37308</v>
      </c>
    </row>
    <row r="382" spans="1:4" x14ac:dyDescent="0.4">
      <c r="A382" s="133" t="s">
        <v>1384</v>
      </c>
      <c r="B382" s="134" t="s">
        <v>1914</v>
      </c>
      <c r="C382" s="131" t="str">
        <f>IFERROR(VLOOKUP(A382,'指派 Feature_1017'!A:E,5,FALSE),"找不到")</f>
        <v>Acoustic noise</v>
      </c>
      <c r="D382" s="131" t="str">
        <f>VLOOKUP(A382,CustomerREQ!B:D,3,FALSE)</f>
        <v>RTBM-36764</v>
      </c>
    </row>
    <row r="383" spans="1:4" x14ac:dyDescent="0.4">
      <c r="A383" s="133" t="s">
        <v>1388</v>
      </c>
      <c r="B383" s="134" t="s">
        <v>1914</v>
      </c>
      <c r="C383" s="131" t="str">
        <f>IFERROR(VLOOKUP(A383,'指派 Feature_1017'!A:E,5,FALSE),"找不到")</f>
        <v>Manage the power consumption of the main vehicle battery</v>
      </c>
      <c r="D383" s="131" t="str">
        <f>VLOOKUP(A383,CustomerREQ!B:D,3,FALSE)</f>
        <v>RTBM-36113</v>
      </c>
    </row>
    <row r="384" spans="1:4" x14ac:dyDescent="0.4">
      <c r="A384" s="133" t="s">
        <v>1386</v>
      </c>
      <c r="B384" s="134" t="s">
        <v>1914</v>
      </c>
      <c r="C384" s="131" t="str">
        <f>IFERROR(VLOOKUP(A384,'指派 Feature_1017'!A:E,5,FALSE),"找不到")</f>
        <v>BuB charging</v>
      </c>
      <c r="D384" s="131" t="str">
        <f>VLOOKUP(A384,CustomerREQ!B:D,3,FALSE)</f>
        <v>RTBM-36101</v>
      </c>
    </row>
    <row r="385" spans="1:4" x14ac:dyDescent="0.4">
      <c r="A385" s="133" t="s">
        <v>1393</v>
      </c>
      <c r="B385" s="134" t="s">
        <v>1914</v>
      </c>
      <c r="C385" s="131" t="str">
        <f>IFERROR(VLOOKUP(A385,'指派 Feature_1017'!A:E,5,FALSE),"找不到")</f>
        <v>Resistance to Impacts</v>
      </c>
      <c r="D385" s="131" t="str">
        <f>VLOOKUP(A385,CustomerREQ!B:D,3,FALSE)</f>
        <v>RTBM-36680</v>
      </c>
    </row>
    <row r="386" spans="1:4" x14ac:dyDescent="0.4">
      <c r="A386" s="133" t="s">
        <v>1392</v>
      </c>
      <c r="B386" s="134" t="s">
        <v>1914</v>
      </c>
      <c r="C386" s="131" t="str">
        <f>IFERROR(VLOOKUP(A386,'指派 Feature_1017'!A:E,5,FALSE),"找不到")</f>
        <v>Mounting</v>
      </c>
      <c r="D386" s="131" t="str">
        <f>VLOOKUP(A386,CustomerREQ!B:D,3,FALSE)</f>
        <v>RTBM-36802</v>
      </c>
    </row>
    <row r="387" spans="1:4" x14ac:dyDescent="0.4">
      <c r="A387" s="133" t="s">
        <v>1391</v>
      </c>
      <c r="B387" s="134" t="s">
        <v>1914</v>
      </c>
      <c r="C387" s="131" t="str">
        <f>IFERROR(VLOOKUP(A387,'指派 Feature_1017'!A:E,5,FALSE),"找不到")</f>
        <v>Connectors</v>
      </c>
      <c r="D387" s="131" t="str">
        <f>VLOOKUP(A387,CustomerREQ!B:D,3,FALSE)</f>
        <v>RTBM-36136</v>
      </c>
    </row>
    <row r="388" spans="1:4" x14ac:dyDescent="0.4">
      <c r="A388" s="133" t="s">
        <v>1390</v>
      </c>
      <c r="B388" s="134" t="s">
        <v>1914</v>
      </c>
      <c r="C388" s="131" t="str">
        <f>IFERROR(VLOOKUP(A388,'指派 Feature_1017'!A:E,5,FALSE),"找不到")</f>
        <v>Connectors</v>
      </c>
      <c r="D388" s="131" t="str">
        <f>VLOOKUP(A388,CustomerREQ!B:D,3,FALSE)</f>
        <v>RTBM-36134</v>
      </c>
    </row>
    <row r="389" spans="1:4" x14ac:dyDescent="0.4">
      <c r="A389" s="133" t="s">
        <v>1459</v>
      </c>
      <c r="B389" s="134" t="s">
        <v>1913</v>
      </c>
      <c r="C389" s="131" t="str">
        <f>IFERROR(VLOOKUP(A389,'指派 Feature_1017'!A:E,5,FALSE),"找不到")</f>
        <v>Tuner operation under overheat condition</v>
      </c>
      <c r="D389" s="131" t="str">
        <f>VLOOKUP(A389,CustomerREQ!B:D,3,FALSE)</f>
        <v>RTBM-37524</v>
      </c>
    </row>
    <row r="390" spans="1:4" x14ac:dyDescent="0.4">
      <c r="A390" s="133" t="s">
        <v>1412</v>
      </c>
      <c r="B390" s="134" t="s">
        <v>1914</v>
      </c>
      <c r="C390" s="131" t="str">
        <f>IFERROR(VLOOKUP(A390,'指派 Feature_1017'!A:E,5,FALSE),"找不到")</f>
        <v>Product Regulation and Certification</v>
      </c>
      <c r="D390" s="131" t="str">
        <f>VLOOKUP(A390,CustomerREQ!B:D,3,FALSE)</f>
        <v>RTBM-36141</v>
      </c>
    </row>
    <row r="391" spans="1:4" x14ac:dyDescent="0.4">
      <c r="A391" s="133" t="s">
        <v>1415</v>
      </c>
      <c r="B391" s="134" t="s">
        <v>1914</v>
      </c>
      <c r="C391" s="131" t="str">
        <f>IFERROR(VLOOKUP(A391,'指派 Feature_1017'!A:E,5,FALSE),"找不到")</f>
        <v>Product compatible to customer specification</v>
      </c>
      <c r="D391" s="131" t="str">
        <f>VLOOKUP(A391,CustomerREQ!B:D,3,FALSE)</f>
        <v>RTBM-36760</v>
      </c>
    </row>
    <row r="392" spans="1:4" x14ac:dyDescent="0.4">
      <c r="A392" s="133" t="s">
        <v>1414</v>
      </c>
      <c r="B392" s="134" t="s">
        <v>1913</v>
      </c>
      <c r="C392" s="131" t="str">
        <f>IFERROR(VLOOKUP(A392,'指派 Feature_1017'!A:E,5,FALSE),"找不到")</f>
        <v>Not testable - Notice or guideline</v>
      </c>
      <c r="D392" s="131" t="str">
        <f>VLOOKUP(A392,CustomerREQ!B:D,3,FALSE)</f>
        <v>RTBM-36778</v>
      </c>
    </row>
    <row r="393" spans="1:4" x14ac:dyDescent="0.4">
      <c r="A393" s="133" t="s">
        <v>1413</v>
      </c>
      <c r="B393" s="134" t="s">
        <v>5</v>
      </c>
      <c r="C393" s="131" t="str">
        <f>IFERROR(VLOOKUP(A393,'指派 Feature_1017'!A:E,5,FALSE),"找不到")</f>
        <v>Project Documentation</v>
      </c>
      <c r="D393" s="131" t="str">
        <f>VLOOKUP(A393,CustomerREQ!B:D,3,FALSE)</f>
        <v>RTBM-36777</v>
      </c>
    </row>
    <row r="394" spans="1:4" x14ac:dyDescent="0.4">
      <c r="A394" s="133" t="s">
        <v>1399</v>
      </c>
      <c r="B394" s="134" t="s">
        <v>14</v>
      </c>
      <c r="C394" s="131" t="str">
        <f>IFERROR(VLOOKUP(A394,'指派 Feature_1017'!A:E,5,FALSE),"找不到")</f>
        <v>Audio measurement</v>
      </c>
      <c r="D394" s="131" t="str">
        <f>VLOOKUP(A394,CustomerREQ!B:D,3,FALSE)</f>
        <v>RTBM-37552</v>
      </c>
    </row>
    <row r="395" spans="1:4" x14ac:dyDescent="0.4">
      <c r="A395" s="133" t="s">
        <v>1409</v>
      </c>
      <c r="B395" s="134" t="s">
        <v>1913</v>
      </c>
      <c r="C395" s="131" t="str">
        <f>IFERROR(VLOOKUP(A395,'指派 Feature_1017'!A:E,5,FALSE),"找不到")</f>
        <v>Audio function requirement - AEC_AES</v>
      </c>
      <c r="D395" s="131" t="str">
        <f>VLOOKUP(A395,CustomerREQ!B:D,3,FALSE)</f>
        <v>RTBM-16963</v>
      </c>
    </row>
    <row r="396" spans="1:4" x14ac:dyDescent="0.4">
      <c r="A396" s="133" t="s">
        <v>1404</v>
      </c>
      <c r="B396" s="134" t="s">
        <v>1914</v>
      </c>
      <c r="C396" s="131" t="str">
        <f>IFERROR(VLOOKUP(A396,'指派 Feature_1017'!A:E,5,FALSE),"找不到")</f>
        <v>Product compatible to customer specification</v>
      </c>
      <c r="D396" s="131" t="str">
        <f>VLOOKUP(A396,CustomerREQ!B:D,3,FALSE)</f>
        <v>RTBM-35965</v>
      </c>
    </row>
    <row r="397" spans="1:4" x14ac:dyDescent="0.4">
      <c r="A397" s="133" t="s">
        <v>1450</v>
      </c>
      <c r="B397" s="134" t="s">
        <v>1913</v>
      </c>
      <c r="C397" s="131" t="str">
        <f>IFERROR(VLOOKUP(A397,'指派 Feature_1017'!A:E,5,FALSE),"找不到")</f>
        <v>Audio Amplifier</v>
      </c>
      <c r="D397" s="131" t="str">
        <f>VLOOKUP(A397,CustomerREQ!B:D,3,FALSE)</f>
        <v>RTBM-35968</v>
      </c>
    </row>
    <row r="398" spans="1:4" x14ac:dyDescent="0.4">
      <c r="A398" s="133" t="s">
        <v>1402</v>
      </c>
      <c r="B398" s="134" t="s">
        <v>1914</v>
      </c>
      <c r="C398" s="131" t="str">
        <f>IFERROR(VLOOKUP(A398,'指派 Feature_1017'!A:E,5,FALSE),"找不到")</f>
        <v>Audio microphone/louderspeaker input/out</v>
      </c>
      <c r="D398" s="131" t="str">
        <f>VLOOKUP(A398,CustomerREQ!B:D,3,FALSE)</f>
        <v>RTBM-35973</v>
      </c>
    </row>
    <row r="399" spans="1:4" x14ac:dyDescent="0.4">
      <c r="A399" s="133" t="s">
        <v>1401</v>
      </c>
      <c r="B399" s="134" t="s">
        <v>1913</v>
      </c>
      <c r="C399" s="131" t="str">
        <f>IFERROR(VLOOKUP(A399,'指派 Feature_1017'!A:E,5,FALSE),"找不到")</f>
        <v>Audio microphone/louderspeaker input/out</v>
      </c>
      <c r="D399" s="131" t="str">
        <f>VLOOKUP(A399,CustomerREQ!B:D,3,FALSE)</f>
        <v>RTBM-36236</v>
      </c>
    </row>
    <row r="400" spans="1:4" x14ac:dyDescent="0.4">
      <c r="A400" s="133" t="s">
        <v>1400</v>
      </c>
      <c r="B400" s="134" t="s">
        <v>1913</v>
      </c>
      <c r="C400" s="131" t="str">
        <f>IFERROR(VLOOKUP(A400,'指派 Feature_1017'!A:E,5,FALSE),"找不到")</f>
        <v>Audio microphone/louderspeaker input/out</v>
      </c>
      <c r="D400" s="131" t="str">
        <f>VLOOKUP(A400,CustomerREQ!B:D,3,FALSE)</f>
        <v>RTBM-36237</v>
      </c>
    </row>
    <row r="401" spans="1:4" x14ac:dyDescent="0.4">
      <c r="A401" s="133" t="s">
        <v>1451</v>
      </c>
      <c r="B401" s="134" t="s">
        <v>1913</v>
      </c>
      <c r="C401" s="131" t="str">
        <f>IFERROR(VLOOKUP(A401,'指派 Feature_1017'!A:E,5,FALSE),"找不到")</f>
        <v>Audio Amplifier</v>
      </c>
      <c r="D401" s="131" t="str">
        <f>VLOOKUP(A401,CustomerREQ!B:D,3,FALSE)</f>
        <v>RTBM-35969</v>
      </c>
    </row>
    <row r="402" spans="1:4" x14ac:dyDescent="0.4">
      <c r="A402" s="133" t="s">
        <v>1452</v>
      </c>
      <c r="B402" s="134" t="s">
        <v>1913</v>
      </c>
      <c r="C402" s="131" t="str">
        <f>IFERROR(VLOOKUP(A402,'指派 Feature_1017'!A:E,5,FALSE),"找不到")</f>
        <v>Audio Amplifier</v>
      </c>
      <c r="D402" s="131" t="str">
        <f>VLOOKUP(A402,CustomerREQ!B:D,3,FALSE)</f>
        <v>RTBM-35970</v>
      </c>
    </row>
    <row r="403" spans="1:4" x14ac:dyDescent="0.4">
      <c r="A403" s="133" t="s">
        <v>1403</v>
      </c>
      <c r="B403" s="134" t="s">
        <v>1914</v>
      </c>
      <c r="C403" s="131" t="str">
        <f>IFERROR(VLOOKUP(A403,'指派 Feature_1017'!A:E,5,FALSE),"找不到")</f>
        <v>Audio microphone/louderspeaker input/out</v>
      </c>
      <c r="D403" s="131" t="str">
        <f>VLOOKUP(A403,CustomerREQ!B:D,3,FALSE)</f>
        <v>RTBM-35972</v>
      </c>
    </row>
    <row r="404" spans="1:4" x14ac:dyDescent="0.4">
      <c r="A404" s="133" t="s">
        <v>1457</v>
      </c>
      <c r="B404" s="134" t="s">
        <v>1913</v>
      </c>
      <c r="C404" s="131" t="str">
        <f>IFERROR(VLOOKUP(A404,'指派 Feature_1017'!A:E,5,FALSE),"找不到")</f>
        <v>Create a calibration file by vehicle's outline plate</v>
      </c>
      <c r="D404" s="131" t="str">
        <f>VLOOKUP(A404,CustomerREQ!B:D,3,FALSE)</f>
        <v>RTBM-16983</v>
      </c>
    </row>
    <row r="405" spans="1:4" x14ac:dyDescent="0.4">
      <c r="A405" s="133" t="s">
        <v>1456</v>
      </c>
      <c r="B405" s="134" t="s">
        <v>1914</v>
      </c>
      <c r="C405" s="131" t="str">
        <f>IFERROR(VLOOKUP(A405,'指派 Feature_1017'!A:E,5,FALSE),"找不到")</f>
        <v>Audio measurement</v>
      </c>
      <c r="D405" s="131" t="str">
        <f>VLOOKUP(A405,CustomerREQ!B:D,3,FALSE)</f>
        <v>RTBM-16935</v>
      </c>
    </row>
    <row r="406" spans="1:4" x14ac:dyDescent="0.4">
      <c r="A406" s="133" t="s">
        <v>1453</v>
      </c>
      <c r="B406" s="134" t="s">
        <v>1914</v>
      </c>
      <c r="C406" s="131" t="str">
        <f>IFERROR(VLOOKUP(A406,'指派 Feature_1017'!A:E,5,FALSE),"找不到")</f>
        <v>Audio measurement</v>
      </c>
      <c r="D406" s="131" t="str">
        <f>VLOOKUP(A406,CustomerREQ!B:D,3,FALSE)</f>
        <v>RTBM-36766</v>
      </c>
    </row>
    <row r="407" spans="1:4" x14ac:dyDescent="0.4">
      <c r="A407" s="133" t="s">
        <v>1454</v>
      </c>
      <c r="B407" s="134" t="s">
        <v>1913</v>
      </c>
      <c r="C407" s="131" t="str">
        <f>IFERROR(VLOOKUP(A407,'指派 Feature_1017'!A:E,5,FALSE),"找不到")</f>
        <v>Audio measurement</v>
      </c>
      <c r="D407" s="131" t="str">
        <f>VLOOKUP(A407,CustomerREQ!B:D,3,FALSE)</f>
        <v>RTBM-37533</v>
      </c>
    </row>
    <row r="408" spans="1:4" x14ac:dyDescent="0.4">
      <c r="A408" s="133" t="s">
        <v>1455</v>
      </c>
      <c r="B408" s="134" t="s">
        <v>14</v>
      </c>
      <c r="C408" s="131" t="str">
        <f>IFERROR(VLOOKUP(A408,'指派 Feature_1017'!A:E,5,FALSE),"找不到")</f>
        <v>Audio measurement</v>
      </c>
      <c r="D408" s="131" t="str">
        <f>VLOOKUP(A408,CustomerREQ!B:D,3,FALSE)</f>
        <v>RTBM-37584</v>
      </c>
    </row>
    <row r="409" spans="1:4" x14ac:dyDescent="0.4">
      <c r="A409" s="133" t="s">
        <v>1385</v>
      </c>
      <c r="B409" s="134" t="s">
        <v>1914</v>
      </c>
      <c r="C409" s="131" t="str">
        <f>IFERROR(VLOOKUP(A409,'指派 Feature_1017'!A:E,5,FALSE),"找不到")</f>
        <v>Acoustic noise</v>
      </c>
      <c r="D409" s="131" t="str">
        <f>VLOOKUP(A409,CustomerREQ!B:D,3,FALSE)</f>
        <v>RTBM-36765</v>
      </c>
    </row>
    <row r="410" spans="1:4" x14ac:dyDescent="0.4">
      <c r="A410" s="133" t="s">
        <v>1007</v>
      </c>
      <c r="B410" s="134" t="s">
        <v>1875</v>
      </c>
      <c r="C410" s="131" t="str">
        <f>IFERROR(VLOOKUP(A410,'指派 Feature_1017'!A:E,5,FALSE),"找不到")</f>
        <v>Cellular Antenna</v>
      </c>
      <c r="D410" s="131" t="str">
        <f>VLOOKUP(A410,CustomerREQ!B:D,3,FALSE)</f>
        <v>RTBM-36010</v>
      </c>
    </row>
    <row r="411" spans="1:4" x14ac:dyDescent="0.4">
      <c r="A411" s="133" t="s">
        <v>1405</v>
      </c>
      <c r="B411" s="134" t="s">
        <v>1913</v>
      </c>
      <c r="C411" s="131" t="str">
        <f>IFERROR(VLOOKUP(A411,'指派 Feature_1017'!A:E,5,FALSE),"找不到")</f>
        <v>Product Regulation and Certification</v>
      </c>
      <c r="D411" s="131" t="str">
        <f>VLOOKUP(A411,CustomerREQ!B:D,3,FALSE)</f>
        <v>RTBM-35964</v>
      </c>
    </row>
    <row r="412" spans="1:4" x14ac:dyDescent="0.4">
      <c r="A412" s="133" t="s">
        <v>1216</v>
      </c>
      <c r="B412" s="134" t="s">
        <v>1913</v>
      </c>
      <c r="C412" s="131" t="str">
        <f>IFERROR(VLOOKUP(A412,'指派 Feature_1017'!A:E,5,FALSE),"找不到")</f>
        <v>Product Regulation and Certification</v>
      </c>
      <c r="D412" s="131" t="str">
        <f>VLOOKUP(A412,CustomerREQ!B:D,3,FALSE)</f>
        <v>RTBM-35988</v>
      </c>
    </row>
    <row r="413" spans="1:4" x14ac:dyDescent="0.4">
      <c r="A413" s="133" t="s">
        <v>1222</v>
      </c>
      <c r="B413" s="134" t="s">
        <v>1913</v>
      </c>
      <c r="C413" s="131" t="str">
        <f>IFERROR(VLOOKUP(A413,'指派 Feature_1017'!A:E,5,FALSE),"找不到")</f>
        <v>Product Regulation and Certification</v>
      </c>
      <c r="D413" s="131" t="str">
        <f>VLOOKUP(A413,CustomerREQ!B:D,3,FALSE)</f>
        <v>RTBM-35987</v>
      </c>
    </row>
  </sheetData>
  <autoFilter ref="A1:D1" xr:uid="{BEC3B521-984A-44B4-B406-C503124964D6}"/>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3BC7-BD3E-48D4-9E55-F03D9BBB64D4}">
  <dimension ref="A1:H525"/>
  <sheetViews>
    <sheetView zoomScale="90" zoomScaleNormal="90" workbookViewId="0">
      <pane ySplit="1" topLeftCell="A341" activePane="bottomLeft" state="frozen"/>
      <selection pane="bottomLeft" activeCell="D348" sqref="D348"/>
    </sheetView>
  </sheetViews>
  <sheetFormatPr defaultRowHeight="17" x14ac:dyDescent="0.4"/>
  <cols>
    <col min="1" max="1" width="14.08984375" customWidth="1"/>
    <col min="2" max="2" width="15" customWidth="1"/>
    <col min="3" max="3" width="13" style="7" customWidth="1"/>
    <col min="4" max="4" width="44.1796875" style="7" customWidth="1"/>
    <col min="5" max="5" width="15.36328125" customWidth="1"/>
    <col min="6" max="6" width="55.453125" customWidth="1"/>
    <col min="8" max="8" width="15.1796875" style="153" customWidth="1"/>
  </cols>
  <sheetData>
    <row r="1" spans="1:8" ht="35.15" customHeight="1" x14ac:dyDescent="0.4">
      <c r="A1" s="9" t="s">
        <v>1501</v>
      </c>
      <c r="B1" s="7" t="str">
        <f>SystemTestCase!F:F</f>
        <v>Test Record</v>
      </c>
      <c r="C1" s="9" t="s">
        <v>1537</v>
      </c>
      <c r="D1" s="9" t="s">
        <v>1542</v>
      </c>
      <c r="E1" s="9" t="s">
        <v>1417</v>
      </c>
      <c r="F1" t="s">
        <v>1416</v>
      </c>
      <c r="G1" s="9" t="s">
        <v>7142</v>
      </c>
      <c r="H1" s="152" t="s">
        <v>7297</v>
      </c>
    </row>
    <row r="2" spans="1:8" x14ac:dyDescent="0.4">
      <c r="A2" s="8" t="str">
        <f>SystemTestCase!E:E</f>
        <v>RTBM-55942</v>
      </c>
      <c r="B2" t="str">
        <f>SystemTestCase!F:F</f>
        <v>Pass</v>
      </c>
      <c r="C2" s="7" t="str">
        <f>IF(SystemTestCase!C:C&lt;&gt;"",SystemTestCase!C:C,C1)</f>
        <v>SYS 5.1</v>
      </c>
      <c r="D2" s="10" t="str">
        <f>SystemTestCase!D:D</f>
        <v>RTBM-55942 - This additional internal backup antenna shall ensure the communication in case of failure of the main antennas (REQ-0663445 A)</v>
      </c>
      <c r="E2" s="7" t="str">
        <f>IF(SystemTestCase!B:B&lt;&gt;"",SystemTestCase!B:B,E1)</f>
        <v>RTBM-52954</v>
      </c>
      <c r="F2" t="str">
        <f>IFERROR(VLOOKUP(E2,'指派 Feature_1017'!A:E,5,FALSE),"找不到")</f>
        <v>Switch to GSM back-up antenna when LTE1 antenna is broken</v>
      </c>
      <c r="G2" t="str">
        <f>SystemTestCase!G:G</f>
        <v>Medium</v>
      </c>
      <c r="H2" s="153" t="str">
        <f>VLOOKUP(E2,CustomerREQ!B:D,3,FALSE)</f>
        <v>RTBM-35995</v>
      </c>
    </row>
    <row r="3" spans="1:8" x14ac:dyDescent="0.4">
      <c r="A3" t="str">
        <f>SystemTestCase!E:E</f>
        <v>RTBM-55542</v>
      </c>
      <c r="B3" t="str">
        <f>SystemTestCase!F:F</f>
        <v>Pass</v>
      </c>
      <c r="C3" s="7" t="str">
        <f>IF(SystemTestCase!C:C&lt;&gt;"",SystemTestCase!C:C,C2)</f>
        <v>SYS 5.1</v>
      </c>
      <c r="D3" s="10" t="str">
        <f>SystemTestCase!D:D</f>
        <v>RTBM-55542 - RTC Time Synchronization (REQ-0738760 A)</v>
      </c>
      <c r="E3" s="7" t="str">
        <f>IF(SystemTestCase!B:B&lt;&gt;"",SystemTestCase!B:B,E2)</f>
        <v>RTBM-53125</v>
      </c>
      <c r="F3" t="str">
        <f>IFERROR(VLOOKUP(E3,'指派 Feature_1017'!A:E,5,FALSE),"找不到")</f>
        <v>RTC accuracy measurement</v>
      </c>
      <c r="G3" t="str">
        <f>SystemTestCase!G:G</f>
        <v>Medium</v>
      </c>
      <c r="H3" s="153" t="str">
        <f>VLOOKUP(E3,CustomerREQ!B:D,3,FALSE)</f>
        <v>RTBM-53040</v>
      </c>
    </row>
    <row r="4" spans="1:8" x14ac:dyDescent="0.4">
      <c r="A4" t="str">
        <f>SystemTestCase!E:E</f>
        <v>RTBM-57344</v>
      </c>
      <c r="B4" t="str">
        <f>SystemTestCase!F:F</f>
        <v>Pass</v>
      </c>
      <c r="C4" s="7" t="str">
        <f>IF(SystemTestCase!C:C&lt;&gt;"",SystemTestCase!C:C,C3)</f>
        <v>SYS 5.1</v>
      </c>
      <c r="D4" s="10" t="str">
        <f>SystemTestCase!D:D</f>
        <v>RTBM-57344 - Radio component shall detect an open circuit on its FM/AM/DAB antennas and transmit the information to the global audio system. (REQ-0490425 D)</v>
      </c>
      <c r="E4" s="7" t="str">
        <f>IF(SystemTestCase!B:B&lt;&gt;"",SystemTestCase!B:B,E3)</f>
        <v>RTBM-53645</v>
      </c>
      <c r="F4" t="str">
        <f>IFERROR(VLOOKUP(E4,'指派 Feature_1017'!A:E,5,FALSE),"找不到")</f>
        <v>DTC - Radio</v>
      </c>
      <c r="G4" t="str">
        <f>SystemTestCase!G:G</f>
        <v>Primary</v>
      </c>
      <c r="H4" s="153" t="str">
        <f>VLOOKUP(E4,CustomerREQ!B:D,3,FALSE)</f>
        <v>RTBM-37520</v>
      </c>
    </row>
    <row r="5" spans="1:8" x14ac:dyDescent="0.4">
      <c r="A5" t="str">
        <f>SystemTestCase!E:E</f>
        <v>RTBM-56527</v>
      </c>
      <c r="B5" t="str">
        <f>SystemTestCase!F:F</f>
        <v>Pass</v>
      </c>
      <c r="C5" s="7" t="str">
        <f>IF(SystemTestCase!C:C&lt;&gt;"",SystemTestCase!C:C,C4)</f>
        <v>SYS 5.1</v>
      </c>
      <c r="D5" s="10" t="str">
        <f>SystemTestCase!D:D</f>
        <v>RTBM-56527 - The TCU shall be able to provide a parameter measure to measure the reception threshold of each external broadcast antenna (REQ-0657864 A)</v>
      </c>
      <c r="E5" s="7" t="str">
        <f>IF(SystemTestCase!B:B&lt;&gt;"",SystemTestCase!B:B,E4)</f>
        <v>RTBM-54266</v>
      </c>
      <c r="F5" t="str">
        <f>IFERROR(VLOOKUP(E5,'指派 Feature_1017'!A:E,5,FALSE),"找不到")</f>
        <v>Broadcast - Provide parameter for measurement</v>
      </c>
      <c r="G5" t="str">
        <f>SystemTestCase!G:G</f>
        <v>Medium</v>
      </c>
      <c r="H5" s="153" t="str">
        <f>VLOOKUP(E5,CustomerREQ!B:D,3,FALSE)</f>
        <v>RTBM-36349</v>
      </c>
    </row>
    <row r="6" spans="1:8" x14ac:dyDescent="0.4">
      <c r="A6" t="str">
        <f>SystemTestCase!E:E</f>
        <v>RTBM-56537</v>
      </c>
      <c r="B6" t="str">
        <f>SystemTestCase!F:F</f>
        <v>Pass</v>
      </c>
      <c r="C6" s="7" t="str">
        <f>IF(SystemTestCase!C:C&lt;&gt;"",SystemTestCase!C:C,C5)</f>
        <v>SYS 5.1</v>
      </c>
      <c r="D6" s="10" t="str">
        <f>SystemTestCase!D:D</f>
        <v>RTBM-56537 - The TCU shall be able to provide a parameter measure giving the percentage of the BUB charge remaining (REQ-0657795 A)</v>
      </c>
      <c r="E6" s="7" t="str">
        <f>IF(SystemTestCase!B:B&lt;&gt;"",SystemTestCase!B:B,E5)</f>
        <v>RTBM-54267</v>
      </c>
      <c r="F6" t="str">
        <f>IFERROR(VLOOKUP(E6,'指派 Feature_1017'!A:E,5,FALSE),"找不到")</f>
        <v>Backup Battery Gauge</v>
      </c>
      <c r="G6" t="str">
        <f>SystemTestCase!G:G</f>
        <v>Primary</v>
      </c>
      <c r="H6" s="153" t="str">
        <f>VLOOKUP(E6,CustomerREQ!B:D,3,FALSE)</f>
        <v>RTBM-36345</v>
      </c>
    </row>
    <row r="7" spans="1:8" x14ac:dyDescent="0.4">
      <c r="A7" t="str">
        <f>SystemTestCase!E:E</f>
        <v>RTBM-56538</v>
      </c>
      <c r="B7" t="str">
        <f>SystemTestCase!F:F</f>
        <v>Pass</v>
      </c>
      <c r="C7" s="7" t="str">
        <f>IF(SystemTestCase!C:C&lt;&gt;"",SystemTestCase!C:C,C6)</f>
        <v>SYS 5.1</v>
      </c>
      <c r="D7" s="10" t="str">
        <f>SystemTestCase!D:D</f>
        <v>RTBM-56538 - The TCU shall be able to provide a parameter measure giving the BUB supplier name (REQ-0657686 A)</v>
      </c>
      <c r="E7" s="7" t="str">
        <f>IF(SystemTestCase!B:B&lt;&gt;"",SystemTestCase!B:B,E6)</f>
        <v>RTBM-54268</v>
      </c>
      <c r="F7" t="str">
        <f>IFERROR(VLOOKUP(E7,'指派 Feature_1017'!A:E,5,FALSE),"找不到")</f>
        <v>Back-Up Battery</v>
      </c>
      <c r="G7" t="str">
        <f>SystemTestCase!G:G</f>
        <v>Primary</v>
      </c>
      <c r="H7" s="153" t="str">
        <f>VLOOKUP(E7,CustomerREQ!B:D,3,FALSE)</f>
        <v>RTBM-36344</v>
      </c>
    </row>
    <row r="8" spans="1:8" x14ac:dyDescent="0.4">
      <c r="A8" t="str">
        <f>SystemTestCase!E:E</f>
        <v>RTBM-56539</v>
      </c>
      <c r="B8" t="str">
        <f>SystemTestCase!F:F</f>
        <v>Pass</v>
      </c>
      <c r="C8" s="7" t="str">
        <f>IF(SystemTestCase!C:C&lt;&gt;"",SystemTestCase!C:C,C7)</f>
        <v>SYS 5.1</v>
      </c>
      <c r="D8" s="10" t="str">
        <f>SystemTestCase!D:D</f>
        <v>RTBM-56539 - The TCU shall be able to provide a parameter measure for testing the SOH of the BUB at different level : LOW, VERY LOW, TOO LOW and TOO HIGH (REQ-0655779 A)</v>
      </c>
      <c r="E8" s="7" t="str">
        <f>IF(SystemTestCase!B:B&lt;&gt;"",SystemTestCase!B:B,E7)</f>
        <v>RTBM-54269</v>
      </c>
      <c r="F8" t="str">
        <f>IFERROR(VLOOKUP(E8,'指派 Feature_1017'!A:E,5,FALSE),"找不到")</f>
        <v>DTC - BuB</v>
      </c>
      <c r="G8" t="str">
        <f>SystemTestCase!G:G</f>
        <v>Primary</v>
      </c>
      <c r="H8" s="153" t="str">
        <f>VLOOKUP(E8,CustomerREQ!B:D,3,FALSE)</f>
        <v>RTBM-36343</v>
      </c>
    </row>
    <row r="9" spans="1:8" x14ac:dyDescent="0.4">
      <c r="A9" t="str">
        <f>SystemTestCase!E:E</f>
        <v>RTBM-56540</v>
      </c>
      <c r="B9" t="str">
        <f>SystemTestCase!F:F</f>
        <v>Pass</v>
      </c>
      <c r="C9" s="7" t="str">
        <f>IF(SystemTestCase!C:C&lt;&gt;"",SystemTestCase!C:C,C8)</f>
        <v>SYS 5.1</v>
      </c>
      <c r="D9" s="10" t="str">
        <f>SystemTestCase!D:D</f>
        <v>RTBM-56540 - Defect backup battery discharged (REQ-0655664 A)</v>
      </c>
      <c r="E9" s="7" t="str">
        <f>IF(SystemTestCase!B:B&lt;&gt;"",SystemTestCase!B:B,E8)</f>
        <v>RTBM-54270</v>
      </c>
      <c r="F9" t="str">
        <f>IFERROR(VLOOKUP(E9,'指派 Feature_1017'!A:E,5,FALSE),"找不到")</f>
        <v>DTC - BuB</v>
      </c>
      <c r="G9" t="str">
        <f>SystemTestCase!G:G</f>
        <v>Primary</v>
      </c>
      <c r="H9" s="153" t="str">
        <f>VLOOKUP(E9,CustomerREQ!B:D,3,FALSE)</f>
        <v>RTBM-36481</v>
      </c>
    </row>
    <row r="10" spans="1:8" x14ac:dyDescent="0.4">
      <c r="A10" t="str">
        <f>SystemTestCase!E:E</f>
        <v>RTBM-56533</v>
      </c>
      <c r="B10" t="str">
        <f>SystemTestCase!F:F</f>
        <v>Pass</v>
      </c>
      <c r="C10" s="7" t="str">
        <f>IF(SystemTestCase!C:C&lt;&gt;"",SystemTestCase!C:C,C9)</f>
        <v>SYS 5.1</v>
      </c>
      <c r="D10" s="10" t="str">
        <f>SystemTestCase!D:D</f>
        <v>RTBM-56533 - At the Defect Trouble Code disappearance, the TCU shall remove in less of 1 second the DTC from its memory in every mode of the Lifecycle RSP (REQ-0655647 A)</v>
      </c>
      <c r="E10" s="7" t="str">
        <f>IF(SystemTestCase!B:B&lt;&gt;"",SystemTestCase!B:B,E9)</f>
        <v>RTBM-54271</v>
      </c>
      <c r="F10" t="str">
        <f>IFERROR(VLOOKUP(E10,'指派 Feature_1017'!A:E,5,FALSE),"找不到")</f>
        <v>Lifecycle status informations</v>
      </c>
      <c r="G10" t="str">
        <f>SystemTestCase!G:G</f>
        <v>Primary</v>
      </c>
      <c r="H10" s="153" t="str">
        <f>VLOOKUP(E10,CustomerREQ!B:D,3,FALSE)</f>
        <v>RTBM-36388</v>
      </c>
    </row>
    <row r="11" spans="1:8" x14ac:dyDescent="0.4">
      <c r="A11" t="str">
        <f>SystemTestCase!E:E</f>
        <v>RTBM-56558</v>
      </c>
      <c r="B11" t="str">
        <f>SystemTestCase!F:F</f>
        <v>Pass</v>
      </c>
      <c r="C11" s="7" t="str">
        <f>IF(SystemTestCase!C:C&lt;&gt;"",SystemTestCase!C:C,C10)</f>
        <v>SYS 5.1</v>
      </c>
      <c r="D11" s="10" t="str">
        <f>SystemTestCase!D:D</f>
        <v>RTBM-56558 - The product shall be compliant with the Europe market Directive : RED Directive (REQ-0640770 A)</v>
      </c>
      <c r="E11" s="7" t="str">
        <f>IF(SystemTestCase!B:B&lt;&gt;"",SystemTestCase!B:B,E10)</f>
        <v>RTBM-54272</v>
      </c>
      <c r="F11" t="str">
        <f>IFERROR(VLOOKUP(E11,'指派 Feature_1017'!A:E,5,FALSE),"找不到")</f>
        <v>Product Regulation and Certification</v>
      </c>
      <c r="G11" t="str">
        <f>SystemTestCase!G:G</f>
        <v>Medium</v>
      </c>
      <c r="H11" s="153" t="str">
        <f>VLOOKUP(E11,CustomerREQ!B:D,3,FALSE)</f>
        <v>RTBM-36781</v>
      </c>
    </row>
    <row r="12" spans="1:8" x14ac:dyDescent="0.4">
      <c r="A12" t="str">
        <f>SystemTestCase!E:E</f>
        <v>RTBM-44106</v>
      </c>
      <c r="B12" t="str">
        <f>SystemTestCase!F:F</f>
        <v>Reviewed</v>
      </c>
      <c r="C12" s="7" t="str">
        <f>IF(SystemTestCase!C:C&lt;&gt;"",SystemTestCase!C:C,C11)</f>
        <v>SYS 5.1</v>
      </c>
      <c r="D12" s="10" t="str">
        <f>SystemTestCase!D:D</f>
        <v>RTBM-44106 - The supplier shall implement a strategy for prohibiting the Back-Up Battery discharge, until its minimum level to recharge it, in case of a long storage (REQ-0598152 A)</v>
      </c>
      <c r="E12" s="7" t="str">
        <f>IF(SystemTestCase!B:B&lt;&gt;"",SystemTestCase!B:B,E11)</f>
        <v>RTBM-54274</v>
      </c>
      <c r="F12" t="str">
        <f>IFERROR(VLOOKUP(E12,'指派 Feature_1017'!A:E,5,FALSE),"找不到")</f>
        <v>Project Documentation</v>
      </c>
      <c r="G12" t="str">
        <f>SystemTestCase!G:G</f>
        <v>Medium</v>
      </c>
      <c r="H12" s="153" t="str">
        <f>VLOOKUP(E12,CustomerREQ!B:D,3,FALSE)</f>
        <v>RTBM-36108</v>
      </c>
    </row>
    <row r="13" spans="1:8" x14ac:dyDescent="0.4">
      <c r="A13" t="str">
        <f>SystemTestCase!E:E</f>
        <v>RTBM-44430</v>
      </c>
      <c r="B13" t="str">
        <f>SystemTestCase!F:F</f>
        <v>Fail</v>
      </c>
      <c r="C13" s="7" t="str">
        <f>IF(SystemTestCase!C:C&lt;&gt;"",SystemTestCase!C:C,C12)</f>
        <v>SYS 5.1</v>
      </c>
      <c r="D13" s="10" t="str">
        <f>SystemTestCase!D:D</f>
        <v>RTBM-44430 - As TCU is including antennas, following cellular performances shall be achieved by the TCU (stand-alone) within [0:360°] azimuth and [0:45°] elevation (REQ-0595257 A)</v>
      </c>
      <c r="E13" s="7" t="str">
        <f>IF(SystemTestCase!B:B&lt;&gt;"",SystemTestCase!B:B,E12)</f>
        <v>RTBM-54276</v>
      </c>
      <c r="F13" t="str">
        <f>IFERROR(VLOOKUP(E13,'指派 Feature_1017'!A:E,5,FALSE),"找不到")</f>
        <v>eCall TRP_TIS requirements</v>
      </c>
      <c r="G13" t="str">
        <f>SystemTestCase!G:G</f>
        <v>Medium</v>
      </c>
      <c r="H13" s="153" t="str">
        <f>VLOOKUP(E13,CustomerREQ!B:D,3,FALSE)</f>
        <v>RTBM-35998</v>
      </c>
    </row>
    <row r="14" spans="1:8" x14ac:dyDescent="0.4">
      <c r="A14" t="str">
        <f>SystemTestCase!E:E</f>
        <v>RTBM-44429</v>
      </c>
      <c r="B14" t="str">
        <f>SystemTestCase!F:F</f>
        <v>Pass</v>
      </c>
      <c r="C14" s="7" t="str">
        <f>IF(SystemTestCase!C:C&lt;&gt;"",SystemTestCase!C:C,C13)</f>
        <v>SYS 5.1</v>
      </c>
      <c r="D14" s="10" t="str">
        <f>SystemTestCase!D:D</f>
        <v>RTBM-44429 - The TCU shall have an external telecommunication antenna (REQ-0594250 A)</v>
      </c>
      <c r="E14" s="7" t="str">
        <f>IF(SystemTestCase!B:B&lt;&gt;"",SystemTestCase!B:B,E13)</f>
        <v>RTBM-54277</v>
      </c>
      <c r="F14" t="str">
        <f>IFERROR(VLOOKUP(E14,'指派 Feature_1017'!A:E,5,FALSE),"找不到")</f>
        <v>Cellular antenna high level requirement</v>
      </c>
      <c r="G14" t="str">
        <f>SystemTestCase!G:G</f>
        <v>Low</v>
      </c>
      <c r="H14" s="153" t="str">
        <f>VLOOKUP(E14,CustomerREQ!B:D,3,FALSE)</f>
        <v>RTBM-35996</v>
      </c>
    </row>
    <row r="15" spans="1:8" x14ac:dyDescent="0.4">
      <c r="A15" t="str">
        <f>SystemTestCase!E:E</f>
        <v>RTBM-58279</v>
      </c>
      <c r="B15" t="str">
        <f>SystemTestCase!F:F</f>
        <v>Reviewed</v>
      </c>
      <c r="C15" s="7" t="str">
        <f>IF(SystemTestCase!C:C&lt;&gt;"",SystemTestCase!C:C,C14)</f>
        <v>SYS 5.2</v>
      </c>
      <c r="D15" s="10" t="str">
        <f>SystemTestCase!D:D</f>
        <v>RTBM-58279 - The supplier shall be conform to the B200410 battery norm (REQ-0572134 A)</v>
      </c>
      <c r="E15" s="7" t="str">
        <f>IF(SystemTestCase!B:B&lt;&gt;"",SystemTestCase!B:B,E14)</f>
        <v>RTBM-54278</v>
      </c>
      <c r="F15" t="str">
        <f>IFERROR(VLOOKUP(E15,'指派 Feature_1017'!A:E,5,FALSE),"找不到")</f>
        <v>Out of scope</v>
      </c>
      <c r="G15" t="str">
        <f>SystemTestCase!G:G</f>
        <v>Medium</v>
      </c>
      <c r="H15" s="153" t="str">
        <f>VLOOKUP(E15,CustomerREQ!B:D,3,FALSE)</f>
        <v>RTBM-36926</v>
      </c>
    </row>
    <row r="16" spans="1:8" x14ac:dyDescent="0.4">
      <c r="A16" t="str">
        <f>SystemTestCase!E:E</f>
        <v>RTBM-57095</v>
      </c>
      <c r="B16" t="str">
        <f>SystemTestCase!F:F</f>
        <v>StagePass</v>
      </c>
      <c r="C16" s="7" t="str">
        <f>IF(SystemTestCase!C:C&lt;&gt;"",SystemTestCase!C:C,C15)</f>
        <v>SYS 5.1</v>
      </c>
      <c r="D16" s="10" t="str">
        <f>SystemTestCase!D:D</f>
        <v>RTBM-57095 - The antenna system shall operate in FM band (76 - 108 MHz) (REQ-0565350 A)</v>
      </c>
      <c r="E16" s="7" t="str">
        <f>IF(SystemTestCase!B:B&lt;&gt;"",SystemTestCase!B:B,E15)</f>
        <v>RTBM-54281</v>
      </c>
      <c r="F16" t="str">
        <f>IFERROR(VLOOKUP(E16,'指派 Feature_1017'!A:E,5,FALSE),"找不到")</f>
        <v>Radio Antenna</v>
      </c>
      <c r="G16" t="str">
        <f>SystemTestCase!G:G</f>
        <v>Primary</v>
      </c>
      <c r="H16" s="153" t="str">
        <f>VLOOKUP(E16,CustomerREQ!B:D,3,FALSE)</f>
        <v>RTBM-25743</v>
      </c>
    </row>
    <row r="17" spans="1:8" x14ac:dyDescent="0.4">
      <c r="A17" t="str">
        <f>SystemTestCase!E:E</f>
        <v>RTBM-44468</v>
      </c>
      <c r="B17" t="str">
        <f>SystemTestCase!F:F</f>
        <v>Pass</v>
      </c>
      <c r="C17" s="7" t="str">
        <f>IF(SystemTestCase!C:C&lt;&gt;"",SystemTestCase!C:C,C16)</f>
        <v>SYS 5.1</v>
      </c>
      <c r="D17" s="10" t="str">
        <f>SystemTestCase!D:D</f>
        <v>RTBM-44468 - Tree-Funtion-GNSS+DR (GNSS + Dead Reckoning)-Performance-GNSS Module (REQ-0533129 A)</v>
      </c>
      <c r="E17" s="7" t="str">
        <f>IF(SystemTestCase!B:B&lt;&gt;"",SystemTestCase!B:B,E16)</f>
        <v>RTBM-54283</v>
      </c>
      <c r="F17" t="str">
        <f>IFERROR(VLOOKUP(E17,'指派 Feature_1017'!A:E,5,FALSE),"找不到")</f>
        <v>Supported GNSS positioning system</v>
      </c>
      <c r="G17" t="str">
        <f>SystemTestCase!G:G</f>
        <v>Medium</v>
      </c>
      <c r="H17" s="153" t="str">
        <f>VLOOKUP(E17,CustomerREQ!B:D,3,FALSE)</f>
        <v>RTBM-36028</v>
      </c>
    </row>
    <row r="18" spans="1:8" x14ac:dyDescent="0.4">
      <c r="A18" t="str">
        <f>SystemTestCase!E:E</f>
        <v>RTBM-52909</v>
      </c>
      <c r="B18" t="str">
        <f>SystemTestCase!F:F</f>
        <v>Reviewed</v>
      </c>
      <c r="C18" s="7" t="str">
        <f>IF(SystemTestCase!C:C&lt;&gt;"",SystemTestCase!C:C,C17)</f>
        <v>SYS 5.1</v>
      </c>
      <c r="D18" s="10" t="str">
        <f>SystemTestCase!D:D</f>
        <v>RTBM-52909 - BSRF shall manage the stop of RTM POWERING (RTM power function) to avoid CCA risks (REQ-0514649 B)</v>
      </c>
      <c r="E18" s="7" t="str">
        <f>IF(SystemTestCase!B:B&lt;&gt;"",SystemTestCase!B:B,E17)</f>
        <v>RTBM-54285</v>
      </c>
      <c r="F18" t="str">
        <f>IFERROR(VLOOKUP(E18,'指派 Feature_1017'!A:E,5,FALSE),"找不到")</f>
        <v>Out of scope</v>
      </c>
      <c r="G18" t="str">
        <f>SystemTestCase!G:G</f>
        <v>Medium</v>
      </c>
      <c r="H18" s="153" t="str">
        <f>VLOOKUP(E18,CustomerREQ!B:D,3,FALSE)</f>
        <v>RTBM-36219</v>
      </c>
    </row>
    <row r="19" spans="1:8" x14ac:dyDescent="0.4">
      <c r="A19" t="str">
        <f>SystemTestCase!E:E</f>
        <v>RTBM-44480</v>
      </c>
      <c r="B19" t="str">
        <f>SystemTestCase!F:F</f>
        <v>Pass</v>
      </c>
      <c r="C19" s="7" t="str">
        <f>IF(SystemTestCase!C:C&lt;&gt;"",SystemTestCase!C:C,C18)</f>
        <v>SYS 5.1</v>
      </c>
      <c r="D19" s="10" t="str">
        <f>SystemTestCase!D:D</f>
        <v>RTBM-44480 - The TCU shall respect the performances defined in the Positioning specification [RSP-0001943] (REQ-0514642 B)</v>
      </c>
      <c r="E19" s="7" t="str">
        <f>IF(SystemTestCase!B:B&lt;&gt;"",SystemTestCase!B:B,E18)</f>
        <v>RTBM-54288</v>
      </c>
      <c r="F19" t="str">
        <f>IFERROR(VLOOKUP(E19,'指派 Feature_1017'!A:E,5,FALSE),"找不到")</f>
        <v>Product compatible to customer specification</v>
      </c>
      <c r="G19" t="str">
        <f>SystemTestCase!G:G</f>
        <v>Medium</v>
      </c>
      <c r="H19" s="153" t="str">
        <f>VLOOKUP(E19,CustomerREQ!B:D,3,FALSE)</f>
        <v>RTBM-36056</v>
      </c>
    </row>
    <row r="20" spans="1:8" x14ac:dyDescent="0.4">
      <c r="A20" t="str">
        <f>SystemTestCase!E:E</f>
        <v>RTBM-58280</v>
      </c>
      <c r="B20" t="str">
        <f>SystemTestCase!F:F</f>
        <v>Reviewed</v>
      </c>
      <c r="C20" s="7" t="str">
        <f>IF(SystemTestCase!C:C&lt;&gt;"",SystemTestCase!C:C,C19)</f>
        <v>SYS 5.2</v>
      </c>
      <c r="D20" s="10" t="str">
        <f>SystemTestCase!D:D</f>
        <v>RTBM-58280 - The TCU shall be compliant to the EMC AND RF DESIGN RULES FOR EE ARCHITECTURE norm [B20 7020] (REQ-0514633 B)</v>
      </c>
      <c r="E20" s="7" t="str">
        <f>IF(SystemTestCase!B:B&lt;&gt;"",SystemTestCase!B:B,E19)</f>
        <v>RTBM-54289</v>
      </c>
      <c r="F20" t="str">
        <f>IFERROR(VLOOKUP(E20,'指派 Feature_1017'!A:E,5,FALSE),"找不到")</f>
        <v>Not testable - Notice or guideline</v>
      </c>
      <c r="G20" t="str">
        <f>SystemTestCase!G:G</f>
        <v>Medium</v>
      </c>
      <c r="H20" s="153" t="str">
        <f>VLOOKUP(E20,CustomerREQ!B:D,3,FALSE)</f>
        <v>RTBM-36271</v>
      </c>
    </row>
    <row r="21" spans="1:8" x14ac:dyDescent="0.4">
      <c r="A21" t="str">
        <f>SystemTestCase!E:E</f>
        <v>RTBM-58281</v>
      </c>
      <c r="B21" t="str">
        <f>SystemTestCase!F:F</f>
        <v>StagePass</v>
      </c>
      <c r="C21" s="7" t="str">
        <f>IF(SystemTestCase!C:C&lt;&gt;"",SystemTestCase!C:C,C20)</f>
        <v>SYS 5.2</v>
      </c>
      <c r="D21" s="10" t="str">
        <f>SystemTestCase!D:D</f>
        <v>RTBM-58281 - The supplier shall be compliant to the EMC tests applicability such defined in the document [02017_19_02966]. (REQ-0514632 A)</v>
      </c>
      <c r="E21" s="7" t="str">
        <f>IF(SystemTestCase!B:B&lt;&gt;"",SystemTestCase!B:B,E20)</f>
        <v>RTBM-54290</v>
      </c>
      <c r="F21" t="str">
        <f>IFERROR(VLOOKUP(E21,'指派 Feature_1017'!A:E,5,FALSE),"找不到")</f>
        <v>B21 7110</v>
      </c>
      <c r="G21" t="str">
        <f>SystemTestCase!G:G</f>
        <v>Medium</v>
      </c>
      <c r="H21" s="153" t="str">
        <f>VLOOKUP(E21,CustomerREQ!B:D,3,FALSE)</f>
        <v>RTBM-37064</v>
      </c>
    </row>
    <row r="22" spans="1:8" x14ac:dyDescent="0.4">
      <c r="A22" t="str">
        <f>SystemTestCase!E:E</f>
        <v>RTBM-58286</v>
      </c>
      <c r="B22" t="str">
        <f>SystemTestCase!F:F</f>
        <v>StagePass</v>
      </c>
      <c r="C22" s="7" t="str">
        <f>IF(SystemTestCase!C:C&lt;&gt;"",SystemTestCase!C:C,C21)</f>
        <v>SYS 5.2</v>
      </c>
      <c r="D22" s="10" t="str">
        <f>SystemTestCase!D:D</f>
        <v>RTBM-58286 - CL 22 : VOLTAGE DROP</v>
      </c>
      <c r="E22" s="7" t="str">
        <f>IF(SystemTestCase!B:B&lt;&gt;"",SystemTestCase!B:B,E21)</f>
        <v>RTBM-54291</v>
      </c>
      <c r="F22" t="str">
        <f>IFERROR(VLOOKUP(E22,'指派 Feature_1017'!A:E,5,FALSE),"找不到")</f>
        <v>Resistance to Impacts</v>
      </c>
      <c r="G22" t="str">
        <f>SystemTestCase!G:G</f>
        <v>Medium</v>
      </c>
      <c r="H22" s="153" t="str">
        <f>VLOOKUP(E22,CustomerREQ!B:D,3,FALSE)</f>
        <v>RTBM-37048</v>
      </c>
    </row>
    <row r="23" spans="1:8" x14ac:dyDescent="0.4">
      <c r="A23" t="str">
        <f>SystemTestCase!E:E</f>
        <v>RTBM-46864</v>
      </c>
      <c r="B23" t="str">
        <f>SystemTestCase!F:F</f>
        <v>StagePass</v>
      </c>
      <c r="C23" s="7" t="str">
        <f>IF(SystemTestCase!C:C&lt;&gt;"",SystemTestCase!C:C,C22)</f>
        <v>SYS 5.2</v>
      </c>
      <c r="D23" s="10" t="str">
        <f>SystemTestCase!D:D</f>
        <v>RTBM-46864 - CL 04 : TEMPEATURE STEPS</v>
      </c>
      <c r="E23" s="7" t="str">
        <f>IF(SystemTestCase!B:B&lt;&gt;"",SystemTestCase!B:B,E22)</f>
        <v>RTBM-54292</v>
      </c>
      <c r="F23" t="str">
        <f>IFERROR(VLOOKUP(E23,'指派 Feature_1017'!A:E,5,FALSE),"找不到")</f>
        <v>B21 7130</v>
      </c>
      <c r="G23" t="str">
        <f>SystemTestCase!G:G</f>
        <v>Medium</v>
      </c>
      <c r="H23" s="153" t="str">
        <f>VLOOKUP(E23,CustomerREQ!B:D,3,FALSE)</f>
        <v>RTBM-37032</v>
      </c>
    </row>
    <row r="24" spans="1:8" x14ac:dyDescent="0.4">
      <c r="A24" t="str">
        <f>SystemTestCase!E:E</f>
        <v>RTBM-46863</v>
      </c>
      <c r="B24" t="str">
        <f>SystemTestCase!F:F</f>
        <v>StagePass</v>
      </c>
      <c r="C24" s="7" t="str">
        <f>IF(SystemTestCase!C:C&lt;&gt;"",SystemTestCase!C:C,C23)</f>
        <v>SYS 5.2</v>
      </c>
      <c r="D24" s="10" t="str">
        <f>SystemTestCase!D:D</f>
        <v>RTBM-46863 - CL 02a : TEMPERATURES WHEN NOT OPERATIING</v>
      </c>
      <c r="E24" s="7" t="str">
        <f>IF(SystemTestCase!B:B&lt;&gt;"",SystemTestCase!B:B,E23)</f>
        <v>RTBM-54327</v>
      </c>
      <c r="F24" t="str">
        <f>IFERROR(VLOOKUP(E24,'指派 Feature_1017'!A:E,5,FALSE),"找不到")</f>
        <v>B21 7130</v>
      </c>
      <c r="G24" t="str">
        <f>SystemTestCase!G:G</f>
        <v>Medium</v>
      </c>
      <c r="H24" s="153" t="str">
        <f>VLOOKUP(E24,CustomerREQ!B:D,3,FALSE)</f>
        <v>RTBM-37031</v>
      </c>
    </row>
    <row r="25" spans="1:8" x14ac:dyDescent="0.4">
      <c r="A25" t="str">
        <f>SystemTestCase!E:E</f>
        <v>RTBM-46826</v>
      </c>
      <c r="B25" t="str">
        <f>SystemTestCase!F:F</f>
        <v>Pass</v>
      </c>
      <c r="C25" s="7" t="str">
        <f>IF(SystemTestCase!C:C&lt;&gt;"",SystemTestCase!C:C,C24)</f>
        <v>SYS 5.2</v>
      </c>
      <c r="D25" s="10" t="str">
        <f>SystemTestCase!D:D</f>
        <v>RTBM-46826 - EQ/TE 01: RESISTANCE TO USUAL POWER SUPPLY VOLTAGES</v>
      </c>
      <c r="E25" s="7" t="str">
        <f>IF(SystemTestCase!B:B&lt;&gt;"",SystemTestCase!B:B,E24)</f>
        <v>RTBM-54328</v>
      </c>
      <c r="F25" t="str">
        <f>IFERROR(VLOOKUP(E25,'指派 Feature_1017'!A:E,5,FALSE),"找不到")</f>
        <v>B21 7130</v>
      </c>
      <c r="G25" t="str">
        <f>SystemTestCase!G:G</f>
        <v>Medium</v>
      </c>
      <c r="H25" s="153" t="str">
        <f>VLOOKUP(E25,CustomerREQ!B:D,3,FALSE)</f>
        <v>RTBM-37030</v>
      </c>
    </row>
    <row r="26" spans="1:8" x14ac:dyDescent="0.4">
      <c r="A26" t="str">
        <f>SystemTestCase!E:E</f>
        <v>RTBM-46894</v>
      </c>
      <c r="B26" t="str">
        <f>SystemTestCase!F:F</f>
        <v>StagePass</v>
      </c>
      <c r="C26" s="7" t="str">
        <f>IF(SystemTestCase!C:C&lt;&gt;"",SystemTestCase!C:C,C25)</f>
        <v>SYS 5.2</v>
      </c>
      <c r="D26" s="10" t="str">
        <f>SystemTestCase!D:D</f>
        <v>RTBM-46894 - M2.1 : EXTERNAL LOADS TO THE DEVICE</v>
      </c>
      <c r="E26" s="7" t="str">
        <f>IF(SystemTestCase!B:B&lt;&gt;"",SystemTestCase!B:B,E25)</f>
        <v>RTBM-54329</v>
      </c>
      <c r="F26" t="str">
        <f>IFERROR(VLOOKUP(E26,'指派 Feature_1017'!A:E,5,FALSE),"找不到")</f>
        <v>Resistance to Impacts</v>
      </c>
      <c r="G26" t="str">
        <f>SystemTestCase!G:G</f>
        <v>Medium</v>
      </c>
      <c r="H26" s="153" t="str">
        <f>VLOOKUP(E26,CustomerREQ!B:D,3,FALSE)</f>
        <v>RTBM-37010</v>
      </c>
    </row>
    <row r="27" spans="1:8" x14ac:dyDescent="0.4">
      <c r="A27" t="str">
        <f>SystemTestCase!E:E</f>
        <v>RTBM-46837</v>
      </c>
      <c r="B27" t="str">
        <f>SystemTestCase!F:F</f>
        <v>StagePass</v>
      </c>
      <c r="C27" s="7" t="str">
        <f>IF(SystemTestCase!C:C&lt;&gt;"",SystemTestCase!C:C,C26)</f>
        <v>SYS 5.2</v>
      </c>
      <c r="D27" s="10" t="str">
        <f>SystemTestCase!D:D</f>
        <v>RTBM-46837 - EQ/IC 10: RESISTANCE TO PULSES ON THE INPUTS/OUTPUTS CONNECTED TO GROUND THROUGH THEIR LOADS</v>
      </c>
      <c r="E27" s="7" t="str">
        <f>IF(SystemTestCase!B:B&lt;&gt;"",SystemTestCase!B:B,E26)</f>
        <v>RTBM-54330</v>
      </c>
      <c r="F27" t="str">
        <f>IFERROR(VLOOKUP(E27,'指派 Feature_1017'!A:E,5,FALSE),"找不到")</f>
        <v>B21 7110 - ELECTRICAL RESISTANCE</v>
      </c>
      <c r="G27" t="str">
        <f>SystemTestCase!G:G</f>
        <v>Medium</v>
      </c>
      <c r="H27" s="153" t="str">
        <f>VLOOKUP(E27,CustomerREQ!B:D,3,FALSE)</f>
        <v>RTBM-36976</v>
      </c>
    </row>
    <row r="28" spans="1:8" x14ac:dyDescent="0.4">
      <c r="A28" t="str">
        <f>SystemTestCase!E:E</f>
        <v>RTBM-56473</v>
      </c>
      <c r="B28" t="str">
        <f>SystemTestCase!F:F</f>
        <v>Pass</v>
      </c>
      <c r="C28" s="7" t="str">
        <f>IF(SystemTestCase!C:C&lt;&gt;"",SystemTestCase!C:C,C27)</f>
        <v>SYS 5.1</v>
      </c>
      <c r="D28" s="10" t="str">
        <f>SystemTestCase!D:D</f>
        <v>RTBM-56473 - Maximum boot time in every life phase such described in the Lifecycle specification (REQ-0500922 A)</v>
      </c>
      <c r="E28" s="7" t="str">
        <f>IF(SystemTestCase!B:B&lt;&gt;"",SystemTestCase!B:B,E27)</f>
        <v>RTBM-54331</v>
      </c>
      <c r="F28" t="str">
        <f>IFERROR(VLOOKUP(E28,'指派 Feature_1017'!A:E,5,FALSE),"找不到")</f>
        <v>Lifecycle status informations</v>
      </c>
      <c r="G28" t="str">
        <f>SystemTestCase!G:G</f>
        <v>Primary</v>
      </c>
      <c r="H28" s="153" t="str">
        <f>VLOOKUP(E28,CustomerREQ!B:D,3,FALSE)</f>
        <v>RTBM-35958</v>
      </c>
    </row>
    <row r="29" spans="1:8" x14ac:dyDescent="0.4">
      <c r="A29" t="str">
        <f>SystemTestCase!E:E</f>
        <v>RTBM-58285</v>
      </c>
      <c r="B29" t="str">
        <f>SystemTestCase!F:F</f>
        <v>StagePass</v>
      </c>
      <c r="C29" s="7" t="str">
        <f>IF(SystemTestCase!C:C&lt;&gt;"",SystemTestCase!C:C,C28)</f>
        <v>SYS 5.2</v>
      </c>
      <c r="D29" s="10" t="str">
        <f>SystemTestCase!D:D</f>
        <v>RTBM-58285 - EQ/MR 03: MEASUREMENT OF RADIO FREQUENCY RADIATED MAGNETIC FIELD</v>
      </c>
      <c r="E29" s="7" t="str">
        <f>IF(SystemTestCase!B:B&lt;&gt;"",SystemTestCase!B:B,E28)</f>
        <v>RTBM-54332</v>
      </c>
      <c r="F29" t="str">
        <f>IFERROR(VLOOKUP(E29,'指派 Feature_1017'!A:E,5,FALSE),"找不到")</f>
        <v>B21 7110 - EMC EMISSION</v>
      </c>
      <c r="G29" t="str">
        <f>SystemTestCase!G:G</f>
        <v>Medium</v>
      </c>
      <c r="H29" s="153" t="str">
        <f>VLOOKUP(E29,CustomerREQ!B:D,3,FALSE)</f>
        <v>RTBM-36992</v>
      </c>
    </row>
    <row r="30" spans="1:8" x14ac:dyDescent="0.4">
      <c r="A30" t="str">
        <f>SystemTestCase!E:E</f>
        <v>RTBM-46855</v>
      </c>
      <c r="B30" t="str">
        <f>SystemTestCase!F:F</f>
        <v>StagePass</v>
      </c>
      <c r="C30" s="7" t="str">
        <f>IF(SystemTestCase!C:C&lt;&gt;"",SystemTestCase!C:C,C29)</f>
        <v>SYS 5.2</v>
      </c>
      <c r="D30" s="10" t="str">
        <f>SystemTestCase!D:D</f>
        <v>RTBM-46855 - EQ/MC 02: MEASUREMENT OF LOW FREQUENCY CONDUCTED NOISES</v>
      </c>
      <c r="E30" s="7" t="str">
        <f>IF(SystemTestCase!B:B&lt;&gt;"",SystemTestCase!B:B,E29)</f>
        <v>RTBM-54333</v>
      </c>
      <c r="F30" t="str">
        <f>IFERROR(VLOOKUP(E30,'指派 Feature_1017'!A:E,5,FALSE),"找不到")</f>
        <v>B21 7110 - EMC EMISSION</v>
      </c>
      <c r="G30" t="str">
        <f>SystemTestCase!G:G</f>
        <v>Medium</v>
      </c>
      <c r="H30" s="153" t="str">
        <f>VLOOKUP(E30,CustomerREQ!B:D,3,FALSE)</f>
        <v>RTBM-36988</v>
      </c>
    </row>
    <row r="31" spans="1:8" x14ac:dyDescent="0.4">
      <c r="A31" t="str">
        <f>SystemTestCase!E:E</f>
        <v>RTBM-58287</v>
      </c>
      <c r="B31" t="str">
        <f>SystemTestCase!F:F</f>
        <v>StagePass</v>
      </c>
      <c r="C31" s="7" t="str">
        <f>IF(SystemTestCase!C:C&lt;&gt;"",SystemTestCase!C:C,C30)</f>
        <v>SYS 5.2</v>
      </c>
      <c r="D31" s="10" t="str">
        <f>SystemTestCase!D:D</f>
        <v>RTBM-58287 - EQ/MC 01: MEASUREMENT OF SWITCHING NOISES</v>
      </c>
      <c r="E31" s="7" t="str">
        <f>IF(SystemTestCase!B:B&lt;&gt;"",SystemTestCase!B:B,E30)</f>
        <v>RTBM-54334</v>
      </c>
      <c r="F31" t="str">
        <f>IFERROR(VLOOKUP(E31,'指派 Feature_1017'!A:E,5,FALSE),"找不到")</f>
        <v>B21 7110 - EMC EMISSION</v>
      </c>
      <c r="G31" t="str">
        <f>SystemTestCase!G:G</f>
        <v>Medium</v>
      </c>
      <c r="H31" s="153" t="str">
        <f>VLOOKUP(E31,CustomerREQ!B:D,3,FALSE)</f>
        <v>RTBM-36987</v>
      </c>
    </row>
    <row r="32" spans="1:8" x14ac:dyDescent="0.4">
      <c r="A32" t="str">
        <f>SystemTestCase!E:E</f>
        <v>RTBM-46848</v>
      </c>
      <c r="B32" t="str">
        <f>SystemTestCase!F:F</f>
        <v>StagePass</v>
      </c>
      <c r="C32" s="7" t="str">
        <f>IF(SystemTestCase!C:C&lt;&gt;"",SystemTestCase!C:C,C31)</f>
        <v>SYS 5.2</v>
      </c>
      <c r="D32" s="10" t="str">
        <f>SystemTestCase!D:D</f>
        <v>RTBM-46848 - EQ/IC 14: IMMUNITY TO TRANSIENTS WITH WIRE TO WIRE COUPLING</v>
      </c>
      <c r="E32" s="7" t="str">
        <f>IF(SystemTestCase!B:B&lt;&gt;"",SystemTestCase!B:B,E31)</f>
        <v>RTBM-54335</v>
      </c>
      <c r="F32" t="str">
        <f>IFERROR(VLOOKUP(E32,'指派 Feature_1017'!A:E,5,FALSE),"找不到")</f>
        <v>B21 7110 - EMC IMMUNITY</v>
      </c>
      <c r="G32" t="str">
        <f>SystemTestCase!G:G</f>
        <v>Medium</v>
      </c>
      <c r="H32" s="153" t="str">
        <f>VLOOKUP(E32,CustomerREQ!B:D,3,FALSE)</f>
        <v>RTBM-36980</v>
      </c>
    </row>
    <row r="33" spans="1:8" x14ac:dyDescent="0.4">
      <c r="A33" t="str">
        <f>SystemTestCase!E:E</f>
        <v>RTBM-46837</v>
      </c>
      <c r="B33" t="str">
        <f>SystemTestCase!F:F</f>
        <v>StagePass</v>
      </c>
      <c r="C33" s="7" t="str">
        <f>IF(SystemTestCase!C:C&lt;&gt;"",SystemTestCase!C:C,C32)</f>
        <v>SYS 5.2</v>
      </c>
      <c r="D33" s="10" t="str">
        <f>SystemTestCase!D:D</f>
        <v>RTBM-46837 - EQ/IC 10: RESISTANCE TO PULSES ON THE INPUTS/OUTPUTS CONNECTED TO GROUND THROUGH THEIR LOADS</v>
      </c>
      <c r="E33" s="7" t="str">
        <f>IF(SystemTestCase!B:B&lt;&gt;"",SystemTestCase!B:B,E32)</f>
        <v>RTBM-54337</v>
      </c>
      <c r="F33" t="str">
        <f>IFERROR(VLOOKUP(E33,'指派 Feature_1017'!A:E,5,FALSE),"找不到")</f>
        <v>B21 7110 - ELECTRICAL RESISTANCE</v>
      </c>
      <c r="G33" t="str">
        <f>SystemTestCase!G:G</f>
        <v>Medium</v>
      </c>
      <c r="H33" s="153" t="str">
        <f>VLOOKUP(E33,CustomerREQ!B:D,3,FALSE)</f>
        <v>RTBM-36968</v>
      </c>
    </row>
    <row r="34" spans="1:8" x14ac:dyDescent="0.4">
      <c r="A34" t="str">
        <f>SystemTestCase!E:E</f>
        <v>RTBM-44061</v>
      </c>
      <c r="B34" t="str">
        <f>SystemTestCase!F:F</f>
        <v>Pass</v>
      </c>
      <c r="C34" s="7" t="str">
        <f>IF(SystemTestCase!C:C&lt;&gt;"",SystemTestCase!C:C,C33)</f>
        <v>SYS 5.1</v>
      </c>
      <c r="D34" s="10" t="str">
        <f>SystemTestCase!D:D</f>
        <v>RTBM-44061 - Defect of the main battery (loss of power supply) (REQ-0495839 A)</v>
      </c>
      <c r="E34" s="7" t="str">
        <f>IF(SystemTestCase!B:B&lt;&gt;"",SystemTestCase!B:B,E33)</f>
        <v>RTBM-54338</v>
      </c>
      <c r="F34" t="str">
        <f>IFERROR(VLOOKUP(E34,'指派 Feature_1017'!A:E,5,FALSE),"找不到")</f>
        <v>DTC - Main battery</v>
      </c>
      <c r="G34" t="str">
        <f>SystemTestCase!G:G</f>
        <v>Primary</v>
      </c>
      <c r="H34" s="153" t="str">
        <f>VLOOKUP(E34,CustomerREQ!B:D,3,FALSE)</f>
        <v>RTBM-36596</v>
      </c>
    </row>
    <row r="35" spans="1:8" x14ac:dyDescent="0.4">
      <c r="A35" t="str">
        <f>SystemTestCase!E:E</f>
        <v>RTBM-44050</v>
      </c>
      <c r="B35" t="str">
        <f>SystemTestCase!F:F</f>
        <v>Pass</v>
      </c>
      <c r="C35" s="7" t="str">
        <f>IF(SystemTestCase!C:C&lt;&gt;"",SystemTestCase!C:C,C34)</f>
        <v>SYS 5.1</v>
      </c>
      <c r="D35" s="10" t="str">
        <f>SystemTestCase!D:D</f>
        <v>RTBM-44050 - Diagnosis of the overheating TCU (REQ-0495826 B)</v>
      </c>
      <c r="E35" s="7" t="str">
        <f>IF(SystemTestCase!B:B&lt;&gt;"",SystemTestCase!B:B,E34)</f>
        <v>RTBM-54339</v>
      </c>
      <c r="F35" t="str">
        <f>IFERROR(VLOOKUP(E35,'指派 Feature_1017'!A:E,5,FALSE),"找不到")</f>
        <v>DTC - TCU</v>
      </c>
      <c r="G35" t="str">
        <f>SystemTestCase!G:G</f>
        <v>Primary</v>
      </c>
      <c r="H35" s="153" t="str">
        <f>VLOOKUP(E35,CustomerREQ!B:D,3,FALSE)</f>
        <v>RTBM-36586</v>
      </c>
    </row>
    <row r="36" spans="1:8" x14ac:dyDescent="0.4">
      <c r="A36" t="str">
        <f>SystemTestCase!E:E</f>
        <v>RTBM-44049</v>
      </c>
      <c r="B36" t="str">
        <f>SystemTestCase!F:F</f>
        <v>Pass</v>
      </c>
      <c r="C36" s="7" t="str">
        <f>IF(SystemTestCase!C:C&lt;&gt;"",SystemTestCase!C:C,C35)</f>
        <v>SYS 5.1</v>
      </c>
      <c r="D36" s="10" t="str">
        <f>SystemTestCase!D:D</f>
        <v>RTBM-44049 - Tree-Functionality-TCU Unit diagnose (HS CAN line) (REQ-0495824 A)</v>
      </c>
      <c r="E36" s="7" t="str">
        <f>IF(SystemTestCase!B:B&lt;&gt;"",SystemTestCase!B:B,E35)</f>
        <v>RTBM-54343</v>
      </c>
      <c r="F36" t="str">
        <f>IFERROR(VLOOKUP(E36,'指派 Feature_1017'!A:E,5,FALSE),"找不到")</f>
        <v>DTC - CAN</v>
      </c>
      <c r="G36" t="str">
        <f>SystemTestCase!G:G</f>
        <v>Primary</v>
      </c>
      <c r="H36" s="153" t="str">
        <f>VLOOKUP(E36,CustomerREQ!B:D,3,FALSE)</f>
        <v>RTBM-36584</v>
      </c>
    </row>
    <row r="37" spans="1:8" x14ac:dyDescent="0.4">
      <c r="A37" t="str">
        <f>SystemTestCase!E:E</f>
        <v>RTBM-56455</v>
      </c>
      <c r="B37" t="str">
        <f>SystemTestCase!F:F</f>
        <v>Pass</v>
      </c>
      <c r="C37" s="7" t="str">
        <f>IF(SystemTestCase!C:C&lt;&gt;"",SystemTestCase!C:C,C36)</f>
        <v>SYS 5.1</v>
      </c>
      <c r="D37" s="10" t="str">
        <f>SystemTestCase!D:D</f>
        <v>RTBM-56455 - Internal temperature sensor in the BUB defect (REQ-0495817 A)</v>
      </c>
      <c r="E37" s="7" t="str">
        <f>IF(SystemTestCase!B:B&lt;&gt;"",SystemTestCase!B:B,E36)</f>
        <v>RTBM-54347</v>
      </c>
      <c r="F37" t="str">
        <f>IFERROR(VLOOKUP(E37,'指派 Feature_1017'!A:E,5,FALSE),"找不到")</f>
        <v>DTC - Temperature</v>
      </c>
      <c r="G37" t="str">
        <f>SystemTestCase!G:G</f>
        <v>Primary</v>
      </c>
      <c r="H37" s="153" t="str">
        <f>VLOOKUP(E37,CustomerREQ!B:D,3,FALSE)</f>
        <v>RTBM-36577</v>
      </c>
    </row>
    <row r="38" spans="1:8" x14ac:dyDescent="0.4">
      <c r="A38" t="str">
        <f>SystemTestCase!E:E</f>
        <v>RTBM-44045</v>
      </c>
      <c r="B38" t="str">
        <f>SystemTestCase!F:F</f>
        <v>Pass</v>
      </c>
      <c r="C38" s="7" t="str">
        <f>IF(SystemTestCase!C:C&lt;&gt;"",SystemTestCase!C:C,C37)</f>
        <v>SYS 5.1</v>
      </c>
      <c r="D38" s="10" t="str">
        <f>SystemTestCase!D:D</f>
        <v>RTBM-44045 - Internal temperature sensor in the TCU defect (REQ-0495816 A)</v>
      </c>
      <c r="E38" s="7" t="str">
        <f>IF(SystemTestCase!B:B&lt;&gt;"",SystemTestCase!B:B,E37)</f>
        <v>RTBM-54348</v>
      </c>
      <c r="F38" t="str">
        <f>IFERROR(VLOOKUP(E38,'指派 Feature_1017'!A:E,5,FALSE),"找不到")</f>
        <v>DTC - Temperature</v>
      </c>
      <c r="G38" t="str">
        <f>SystemTestCase!G:G</f>
        <v>Low</v>
      </c>
      <c r="H38" s="153" t="str">
        <f>VLOOKUP(E38,CustomerREQ!B:D,3,FALSE)</f>
        <v>RTBM-36576</v>
      </c>
    </row>
    <row r="39" spans="1:8" x14ac:dyDescent="0.4">
      <c r="A39" t="str">
        <f>SystemTestCase!E:E</f>
        <v>RTBM-44491</v>
      </c>
      <c r="B39" t="str">
        <f>SystemTestCase!F:F</f>
        <v>Pass</v>
      </c>
      <c r="C39" s="7" t="str">
        <f>IF(SystemTestCase!C:C&lt;&gt;"",SystemTestCase!C:C,C38)</f>
        <v>SYS 5.1</v>
      </c>
      <c r="D39" s="10" t="str">
        <f>SystemTestCase!D:D</f>
        <v>RTBM-44491 - Internal GNSS antenna 1 defect: Open circuit (CO) (REQ-0495802 B)</v>
      </c>
      <c r="E39" s="7" t="str">
        <f>IF(SystemTestCase!B:B&lt;&gt;"",SystemTestCase!B:B,E38)</f>
        <v>RTBM-54353</v>
      </c>
      <c r="F39" t="str">
        <f>IFERROR(VLOOKUP(E39,'指派 Feature_1017'!A:E,5,FALSE),"找不到")</f>
        <v>DTC - GNSS</v>
      </c>
      <c r="G39" t="str">
        <f>SystemTestCase!G:G</f>
        <v>Primary</v>
      </c>
      <c r="H39" s="153" t="str">
        <f>VLOOKUP(E39,CustomerREQ!B:D,3,FALSE)</f>
        <v>RTBM-36563</v>
      </c>
    </row>
    <row r="40" spans="1:8" x14ac:dyDescent="0.4">
      <c r="A40" t="str">
        <f>SystemTestCase!E:E</f>
        <v>RTBM-44490</v>
      </c>
      <c r="B40" t="str">
        <f>SystemTestCase!F:F</f>
        <v>Pass</v>
      </c>
      <c r="C40" s="7" t="str">
        <f>IF(SystemTestCase!C:C&lt;&gt;"",SystemTestCase!C:C,C39)</f>
        <v>SYS 5.1</v>
      </c>
      <c r="D40" s="10" t="str">
        <f>SystemTestCase!D:D</f>
        <v>RTBM-44490 - Internal GNSS antenna 1 defect: Short circuit- (CC-) (REQ-0495801 B)</v>
      </c>
      <c r="E40" s="7" t="str">
        <f>IF(SystemTestCase!B:B&lt;&gt;"",SystemTestCase!B:B,E39)</f>
        <v>RTBM-54354</v>
      </c>
      <c r="F40" t="str">
        <f>IFERROR(VLOOKUP(E40,'指派 Feature_1017'!A:E,5,FALSE),"找不到")</f>
        <v>DTC - GNSS</v>
      </c>
      <c r="G40" t="str">
        <f>SystemTestCase!G:G</f>
        <v>Primary</v>
      </c>
      <c r="H40" s="153" t="str">
        <f>VLOOKUP(E40,CustomerREQ!B:D,3,FALSE)</f>
        <v>RTBM-36562</v>
      </c>
    </row>
    <row r="41" spans="1:8" x14ac:dyDescent="0.4">
      <c r="A41" t="str">
        <f>SystemTestCase!E:E</f>
        <v>RTBM-44489</v>
      </c>
      <c r="B41" t="str">
        <f>SystemTestCase!F:F</f>
        <v>On-going</v>
      </c>
      <c r="C41" s="7" t="str">
        <f>IF(SystemTestCase!C:C&lt;&gt;"",SystemTestCase!C:C,C40)</f>
        <v>SYS 5.1</v>
      </c>
      <c r="D41" s="10" t="str">
        <f>SystemTestCase!D:D</f>
        <v>RTBM-44489 - Internal GNSS antenna 1 defect: Short circuit+ (CC+) (REQ-0495800 B)</v>
      </c>
      <c r="E41" s="7" t="str">
        <f>IF(SystemTestCase!B:B&lt;&gt;"",SystemTestCase!B:B,E40)</f>
        <v>RTBM-54355</v>
      </c>
      <c r="F41" t="str">
        <f>IFERROR(VLOOKUP(E41,'指派 Feature_1017'!A:E,5,FALSE),"找不到")</f>
        <v>Out of scope</v>
      </c>
      <c r="G41" t="str">
        <f>SystemTestCase!G:G</f>
        <v>Medium</v>
      </c>
      <c r="H41" s="153" t="str">
        <f>VLOOKUP(E41,CustomerREQ!B:D,3,FALSE)</f>
        <v>RTBM-36561</v>
      </c>
    </row>
    <row r="42" spans="1:8" x14ac:dyDescent="0.4">
      <c r="A42" t="str">
        <f>SystemTestCase!E:E</f>
        <v>RTBM-44447</v>
      </c>
      <c r="B42" t="str">
        <f>SystemTestCase!F:F</f>
        <v>Pass</v>
      </c>
      <c r="C42" s="7" t="str">
        <f>IF(SystemTestCase!C:C&lt;&gt;"",SystemTestCase!C:C,C41)</f>
        <v>SYS 5.1</v>
      </c>
      <c r="D42" s="10" t="str">
        <f>SystemTestCase!D:D</f>
        <v>RTBM-44447 - Internal telecommunication antenna 2 defect: Open circuit (CO) (only for RTBM EA) (REQ-0495793 B)</v>
      </c>
      <c r="E42" s="7" t="str">
        <f>IF(SystemTestCase!B:B&lt;&gt;"",SystemTestCase!B:B,E41)</f>
        <v>RTBM-54364</v>
      </c>
      <c r="F42" t="str">
        <f>IFERROR(VLOOKUP(E42,'指派 Feature_1017'!A:E,5,FALSE),"找不到")</f>
        <v>DTC - Cellular</v>
      </c>
      <c r="G42" t="str">
        <f>SystemTestCase!G:G</f>
        <v>Primary</v>
      </c>
      <c r="H42" s="153" t="str">
        <f>VLOOKUP(E42,CustomerREQ!B:D,3,FALSE)</f>
        <v>RTBM-36554</v>
      </c>
    </row>
    <row r="43" spans="1:8" x14ac:dyDescent="0.4">
      <c r="A43" t="str">
        <f>SystemTestCase!E:E</f>
        <v>RTBM-44446</v>
      </c>
      <c r="B43" t="str">
        <f>SystemTestCase!F:F</f>
        <v>Pass</v>
      </c>
      <c r="C43" s="7" t="str">
        <f>IF(SystemTestCase!C:C&lt;&gt;"",SystemTestCase!C:C,C42)</f>
        <v>SYS 5.1</v>
      </c>
      <c r="D43" s="10" t="str">
        <f>SystemTestCase!D:D</f>
        <v>RTBM-44446 - Internal telecommunication antenna 2 defect: Short circuit- (CC-) (only for RTBM EA) (REQ-0495792 B)</v>
      </c>
      <c r="E43" s="7" t="str">
        <f>IF(SystemTestCase!B:B&lt;&gt;"",SystemTestCase!B:B,E42)</f>
        <v>RTBM-54365</v>
      </c>
      <c r="F43" t="str">
        <f>IFERROR(VLOOKUP(E43,'指派 Feature_1017'!A:E,5,FALSE),"找不到")</f>
        <v>DTC - Cellular</v>
      </c>
      <c r="G43" t="str">
        <f>SystemTestCase!G:G</f>
        <v>Primary</v>
      </c>
      <c r="H43" s="153" t="str">
        <f>VLOOKUP(E43,CustomerREQ!B:D,3,FALSE)</f>
        <v>RTBM-36553</v>
      </c>
    </row>
    <row r="44" spans="1:8" x14ac:dyDescent="0.4">
      <c r="A44" t="str">
        <f>SystemTestCase!E:E</f>
        <v>RTBM-44445</v>
      </c>
      <c r="B44" t="str">
        <f>SystemTestCase!F:F</f>
        <v>On-going</v>
      </c>
      <c r="C44" s="7" t="str">
        <f>IF(SystemTestCase!C:C&lt;&gt;"",SystemTestCase!C:C,C43)</f>
        <v>SYS 5.1</v>
      </c>
      <c r="D44" s="10" t="str">
        <f>SystemTestCase!D:D</f>
        <v>RTBM-44445 - Internal telecommunication antenna 2 defect: Short circuit+ (CC+) (REQ-0495791 B)</v>
      </c>
      <c r="E44" s="7" t="str">
        <f>IF(SystemTestCase!B:B&lt;&gt;"",SystemTestCase!B:B,E43)</f>
        <v>RTBM-54366</v>
      </c>
      <c r="F44" t="str">
        <f>IFERROR(VLOOKUP(E44,'指派 Feature_1017'!A:E,5,FALSE),"找不到")</f>
        <v>Out of scope</v>
      </c>
      <c r="G44" t="str">
        <f>SystemTestCase!G:G</f>
        <v>Medium</v>
      </c>
      <c r="H44" s="153" t="str">
        <f>VLOOKUP(E44,CustomerREQ!B:D,3,FALSE)</f>
        <v>RTBM-36552</v>
      </c>
    </row>
    <row r="45" spans="1:8" x14ac:dyDescent="0.4">
      <c r="A45" t="str">
        <f>SystemTestCase!E:E</f>
        <v>RTBM-44444</v>
      </c>
      <c r="B45" t="str">
        <f>SystemTestCase!F:F</f>
        <v>Pass</v>
      </c>
      <c r="C45" s="7" t="str">
        <f>IF(SystemTestCase!C:C&lt;&gt;"",SystemTestCase!C:C,C44)</f>
        <v>SYS 5.1</v>
      </c>
      <c r="D45" s="10" t="str">
        <f>SystemTestCase!D:D</f>
        <v>RTBM-44444 - Internal telecommunication antenna 1 defect: Open circuit (CO) (REQ-0495790 B)</v>
      </c>
      <c r="E45" s="7" t="str">
        <f>IF(SystemTestCase!B:B&lt;&gt;"",SystemTestCase!B:B,E44)</f>
        <v>RTBM-54372</v>
      </c>
      <c r="F45" t="str">
        <f>IFERROR(VLOOKUP(E45,'指派 Feature_1017'!A:E,5,FALSE),"找不到")</f>
        <v>DTC - Cellular</v>
      </c>
      <c r="G45" t="str">
        <f>SystemTestCase!G:G</f>
        <v>Primary</v>
      </c>
      <c r="H45" s="153" t="str">
        <f>VLOOKUP(E45,CustomerREQ!B:D,3,FALSE)</f>
        <v>RTBM-36551</v>
      </c>
    </row>
    <row r="46" spans="1:8" x14ac:dyDescent="0.4">
      <c r="A46" t="str">
        <f>SystemTestCase!E:E</f>
        <v>RTBM-44442</v>
      </c>
      <c r="B46" t="str">
        <f>SystemTestCase!F:F</f>
        <v>On-going</v>
      </c>
      <c r="C46" s="7" t="str">
        <f>IF(SystemTestCase!C:C&lt;&gt;"",SystemTestCase!C:C,C45)</f>
        <v>SYS 5.1</v>
      </c>
      <c r="D46" s="10" t="str">
        <f>SystemTestCase!D:D</f>
        <v>RTBM-44442 - Internal telecommunication antenna 1 defect: Short circuit+ (CC+) (REQ-0495788 B)</v>
      </c>
      <c r="E46" s="7" t="str">
        <f>IF(SystemTestCase!B:B&lt;&gt;"",SystemTestCase!B:B,E45)</f>
        <v>RTBM-54389</v>
      </c>
      <c r="F46" t="str">
        <f>IFERROR(VLOOKUP(E46,'指派 Feature_1017'!A:E,5,FALSE),"找不到")</f>
        <v>Out of scope</v>
      </c>
      <c r="G46" t="str">
        <f>SystemTestCase!G:G</f>
        <v>Medium</v>
      </c>
      <c r="H46" s="153" t="str">
        <f>VLOOKUP(E46,CustomerREQ!B:D,3,FALSE)</f>
        <v>RTBM-36549</v>
      </c>
    </row>
    <row r="47" spans="1:8" x14ac:dyDescent="0.4">
      <c r="A47" t="str">
        <f>SystemTestCase!E:E</f>
        <v>RTBM-44376</v>
      </c>
      <c r="B47" t="str">
        <f>SystemTestCase!F:F</f>
        <v>Pass</v>
      </c>
      <c r="C47" s="7" t="str">
        <f>IF(SystemTestCase!C:C&lt;&gt;"",SystemTestCase!C:C,C46)</f>
        <v>SYS 5.1</v>
      </c>
      <c r="D47" s="10" t="str">
        <f>SystemTestCase!D:D</f>
        <v>RTBM-44376 - Wired link defect with the FM2/DAB2 antenna: Open circuit (CO) (REQ-0495787 B)</v>
      </c>
      <c r="E47" s="7" t="str">
        <f>IF(SystemTestCase!B:B&lt;&gt;"",SystemTestCase!B:B,E46)</f>
        <v>RTBM-54392</v>
      </c>
      <c r="F47" t="str">
        <f>IFERROR(VLOOKUP(E47,'指派 Feature_1017'!A:E,5,FALSE),"找不到")</f>
        <v>DTC - Radio</v>
      </c>
      <c r="G47" t="str">
        <f>SystemTestCase!G:G</f>
        <v>Primary</v>
      </c>
      <c r="H47" s="153" t="str">
        <f>VLOOKUP(E47,CustomerREQ!B:D,3,FALSE)</f>
        <v>RTBM-36548</v>
      </c>
    </row>
    <row r="48" spans="1:8" x14ac:dyDescent="0.4">
      <c r="A48" t="str">
        <f>SystemTestCase!E:E</f>
        <v>RTBM-44371</v>
      </c>
      <c r="B48" t="str">
        <f>SystemTestCase!F:F</f>
        <v>Pass</v>
      </c>
      <c r="C48" s="7" t="str">
        <f>IF(SystemTestCase!C:C&lt;&gt;"",SystemTestCase!C:C,C47)</f>
        <v>SYS 5.1</v>
      </c>
      <c r="D48" s="10" t="str">
        <f>SystemTestCase!D:D</f>
        <v>RTBM-44371 - Wired link defect with the FM2/DAB2 antenna: Short circuit- (CC-) (REQ-0495785 B)</v>
      </c>
      <c r="E48" s="7" t="str">
        <f>IF(SystemTestCase!B:B&lt;&gt;"",SystemTestCase!B:B,E47)</f>
        <v>RTBM-54394</v>
      </c>
      <c r="F48" t="str">
        <f>IFERROR(VLOOKUP(E48,'指派 Feature_1017'!A:E,5,FALSE),"找不到")</f>
        <v>DTC - Radio</v>
      </c>
      <c r="G48" t="str">
        <f>SystemTestCase!G:G</f>
        <v>Primary</v>
      </c>
      <c r="H48" s="153" t="str">
        <f>VLOOKUP(E48,CustomerREQ!B:D,3,FALSE)</f>
        <v>RTBM-36547</v>
      </c>
    </row>
    <row r="49" spans="1:8" x14ac:dyDescent="0.4">
      <c r="A49" t="str">
        <f>SystemTestCase!E:E</f>
        <v>RTBM-44369</v>
      </c>
      <c r="B49" t="str">
        <f>SystemTestCase!F:F</f>
        <v>Pass</v>
      </c>
      <c r="C49" s="7" t="str">
        <f>IF(SystemTestCase!C:C&lt;&gt;"",SystemTestCase!C:C,C48)</f>
        <v>SYS 5.1</v>
      </c>
      <c r="D49" s="10" t="str">
        <f>SystemTestCase!D:D</f>
        <v>RTBM-44369 - Wired link defect with the FM2/DAB2 antenna: Short circuit+ (CC+) (REQ-0495784 B)</v>
      </c>
      <c r="E49" s="7" t="str">
        <f>IF(SystemTestCase!B:B&lt;&gt;"",SystemTestCase!B:B,E48)</f>
        <v>RTBM-54395</v>
      </c>
      <c r="F49" t="str">
        <f>IFERROR(VLOOKUP(E49,'指派 Feature_1017'!A:E,5,FALSE),"找不到")</f>
        <v>DTC - Radio EA</v>
      </c>
      <c r="G49" t="str">
        <f>SystemTestCase!G:G</f>
        <v>Primary</v>
      </c>
      <c r="H49" s="153" t="str">
        <f>VLOOKUP(E49,CustomerREQ!B:D,3,FALSE)</f>
        <v>RTBM-36546</v>
      </c>
    </row>
    <row r="50" spans="1:8" x14ac:dyDescent="0.4">
      <c r="A50" t="str">
        <f>SystemTestCase!E:E</f>
        <v>RTBM-44367</v>
      </c>
      <c r="B50" t="str">
        <f>SystemTestCase!F:F</f>
        <v>Pass</v>
      </c>
      <c r="C50" s="7" t="str">
        <f>IF(SystemTestCase!C:C&lt;&gt;"",SystemTestCase!C:C,C49)</f>
        <v>SYS 5.1</v>
      </c>
      <c r="D50" s="10" t="str">
        <f>SystemTestCase!D:D</f>
        <v>RTBM-44367 - Wired link defect with the AM/FM1/DAB1 antenna: Open circuit (CO) (REQ-0495783 B)</v>
      </c>
      <c r="E50" s="7" t="str">
        <f>IF(SystemTestCase!B:B&lt;&gt;"",SystemTestCase!B:B,E49)</f>
        <v>RTBM-54397</v>
      </c>
      <c r="F50" t="str">
        <f>IFERROR(VLOOKUP(E50,'指派 Feature_1017'!A:E,5,FALSE),"找不到")</f>
        <v>DTC - Radio</v>
      </c>
      <c r="G50" t="str">
        <f>SystemTestCase!G:G</f>
        <v>Primary</v>
      </c>
      <c r="H50" s="153" t="str">
        <f>VLOOKUP(E50,CustomerREQ!B:D,3,FALSE)</f>
        <v>RTBM-36545</v>
      </c>
    </row>
    <row r="51" spans="1:8" x14ac:dyDescent="0.4">
      <c r="A51" t="str">
        <f>SystemTestCase!E:E</f>
        <v>RTBM-44363</v>
      </c>
      <c r="B51" t="str">
        <f>SystemTestCase!F:F</f>
        <v>Pass</v>
      </c>
      <c r="C51" s="7" t="str">
        <f>IF(SystemTestCase!C:C&lt;&gt;"",SystemTestCase!C:C,C50)</f>
        <v>SYS 5.1</v>
      </c>
      <c r="D51" s="10" t="str">
        <f>SystemTestCase!D:D</f>
        <v>RTBM-44363 - Wired link defect with the AM/FM1/DAB1 antenna: Short circuit- (CC-) (REQ-0495781 B)</v>
      </c>
      <c r="E51" s="7" t="str">
        <f>IF(SystemTestCase!B:B&lt;&gt;"",SystemTestCase!B:B,E50)</f>
        <v>RTBM-54409</v>
      </c>
      <c r="F51" t="str">
        <f>IFERROR(VLOOKUP(E51,'指派 Feature_1017'!A:E,5,FALSE),"找不到")</f>
        <v>DTC - Radio</v>
      </c>
      <c r="G51" t="str">
        <f>SystemTestCase!G:G</f>
        <v>Primary</v>
      </c>
      <c r="H51" s="153" t="str">
        <f>VLOOKUP(E51,CustomerREQ!B:D,3,FALSE)</f>
        <v>RTBM-36544</v>
      </c>
    </row>
    <row r="52" spans="1:8" x14ac:dyDescent="0.4">
      <c r="A52" t="str">
        <f>SystemTestCase!E:E</f>
        <v>RTBM-44361</v>
      </c>
      <c r="B52" t="str">
        <f>SystemTestCase!F:F</f>
        <v>Reviewed</v>
      </c>
      <c r="C52" s="7" t="str">
        <f>IF(SystemTestCase!C:C&lt;&gt;"",SystemTestCase!C:C,C51)</f>
        <v>SYS 5.1</v>
      </c>
      <c r="D52" s="10" t="str">
        <f>SystemTestCase!D:D</f>
        <v>RTBM-44361 - Wired link defect with the AM/FM1/DAB1 antenna: Short circuit+ (CC+) (REQ-0495780 B)</v>
      </c>
      <c r="E52" s="7" t="str">
        <f>IF(SystemTestCase!B:B&lt;&gt;"",SystemTestCase!B:B,E51)</f>
        <v>RTBM-54410</v>
      </c>
      <c r="F52" t="str">
        <f>IFERROR(VLOOKUP(E52,'指派 Feature_1017'!A:E,5,FALSE),"找不到")</f>
        <v>Out of scope</v>
      </c>
      <c r="G52" t="str">
        <f>SystemTestCase!G:G</f>
        <v>Medium</v>
      </c>
      <c r="H52" s="153" t="str">
        <f>VLOOKUP(E52,CustomerREQ!B:D,3,FALSE)</f>
        <v>RTBM-36543</v>
      </c>
    </row>
    <row r="53" spans="1:8" x14ac:dyDescent="0.4">
      <c r="A53" t="str">
        <f>SystemTestCase!E:E</f>
        <v>RTBM-44214</v>
      </c>
      <c r="B53" t="str">
        <f>SystemTestCase!F:F</f>
        <v>StagePass</v>
      </c>
      <c r="C53" s="7" t="str">
        <f>IF(SystemTestCase!C:C&lt;&gt;"",SystemTestCase!C:C,C52)</f>
        <v>SYS 5.1</v>
      </c>
      <c r="D53" s="10" t="str">
        <f>SystemTestCase!D:D</f>
        <v>RTBM-44214 - Internal failure of the amplifier defect (to be checked with the supplier what is possible to detect) (REQ-0495779 B)</v>
      </c>
      <c r="E53" s="7" t="str">
        <f>IF(SystemTestCase!B:B&lt;&gt;"",SystemTestCase!B:B,E52)</f>
        <v>RTBM-54425</v>
      </c>
      <c r="F53" t="str">
        <f>IFERROR(VLOOKUP(E53,'指派 Feature_1017'!A:E,5,FALSE),"找不到")</f>
        <v>DTC - Loudspeaker</v>
      </c>
      <c r="G53" t="str">
        <f>SystemTestCase!G:G</f>
        <v>Primary</v>
      </c>
      <c r="H53" s="153" t="str">
        <f>VLOOKUP(E53,CustomerREQ!B:D,3,FALSE)</f>
        <v>RTBM-36542</v>
      </c>
    </row>
    <row r="54" spans="1:8" x14ac:dyDescent="0.4">
      <c r="A54" t="str">
        <f>SystemTestCase!E:E</f>
        <v>RTBM-44213</v>
      </c>
      <c r="B54" t="str">
        <f>SystemTestCase!F:F</f>
        <v>Pass</v>
      </c>
      <c r="C54" s="7" t="str">
        <f>IF(SystemTestCase!C:C&lt;&gt;"",SystemTestCase!C:C,C53)</f>
        <v>SYS 5.1</v>
      </c>
      <c r="D54" s="10" t="str">
        <f>SystemTestCase!D:D</f>
        <v>RTBM-44213 - Internal voltage of the amplifier higher defect (REQ-0495778 B)</v>
      </c>
      <c r="E54" s="7" t="str">
        <f>IF(SystemTestCase!B:B&lt;&gt;"",SystemTestCase!B:B,E53)</f>
        <v>RTBM-54426</v>
      </c>
      <c r="F54" t="str">
        <f>IFERROR(VLOOKUP(E54,'指派 Feature_1017'!A:E,5,FALSE),"找不到")</f>
        <v>DTC - Loudspeaker</v>
      </c>
      <c r="G54" t="str">
        <f>SystemTestCase!G:G</f>
        <v>Primary</v>
      </c>
      <c r="H54" s="153" t="str">
        <f>VLOOKUP(E54,CustomerREQ!B:D,3,FALSE)</f>
        <v>RTBM-36541</v>
      </c>
    </row>
    <row r="55" spans="1:8" x14ac:dyDescent="0.4">
      <c r="A55" t="str">
        <f>SystemTestCase!E:E</f>
        <v>RTBM-44212</v>
      </c>
      <c r="B55" t="str">
        <f>SystemTestCase!F:F</f>
        <v>StagePass</v>
      </c>
      <c r="C55" s="7" t="str">
        <f>IF(SystemTestCase!C:C&lt;&gt;"",SystemTestCase!C:C,C54)</f>
        <v>SYS 5.1</v>
      </c>
      <c r="D55" s="10" t="str">
        <f>SystemTestCase!D:D</f>
        <v>RTBM-44212 - Internal temperature of the amplifier higher defect (REQ-0495777 B)</v>
      </c>
      <c r="E55" s="7" t="str">
        <f>IF(SystemTestCase!B:B&lt;&gt;"",SystemTestCase!B:B,E54)</f>
        <v>RTBM-54427</v>
      </c>
      <c r="F55" t="str">
        <f>IFERROR(VLOOKUP(E55,'指派 Feature_1017'!A:E,5,FALSE),"找不到")</f>
        <v>DTC - Loudspeaker</v>
      </c>
      <c r="G55" t="str">
        <f>SystemTestCase!G:G</f>
        <v>Primary</v>
      </c>
      <c r="H55" s="153" t="str">
        <f>VLOOKUP(E55,CustomerREQ!B:D,3,FALSE)</f>
        <v>RTBM-36540</v>
      </c>
    </row>
    <row r="56" spans="1:8" x14ac:dyDescent="0.4">
      <c r="A56" t="str">
        <f>SystemTestCase!E:E</f>
        <v>RTBM-44190</v>
      </c>
      <c r="B56" t="str">
        <f>SystemTestCase!F:F</f>
        <v>Pass</v>
      </c>
      <c r="C56" s="7" t="str">
        <f>IF(SystemTestCase!C:C&lt;&gt;"",SystemTestCase!C:C,C55)</f>
        <v>SYS 5.1</v>
      </c>
      <c r="D56" s="10" t="str">
        <f>SystemTestCase!D:D</f>
        <v>RTBM-44190 - The defect CO on the external loudspeaker shall disappear as soon the TCU do not detect anymore a CO on the external loudspeaker for XX seconds [To be defined by the supplier and submitted to the PSA approval] (REQ-0495776 C)</v>
      </c>
      <c r="E56" s="7" t="str">
        <f>IF(SystemTestCase!B:B&lt;&gt;"",SystemTestCase!B:B,E55)</f>
        <v>RTBM-54433</v>
      </c>
      <c r="F56" t="str">
        <f>IFERROR(VLOOKUP(E56,'指派 Feature_1017'!A:E,5,FALSE),"找不到")</f>
        <v>DTC - Loudspeaker</v>
      </c>
      <c r="G56" t="str">
        <f>SystemTestCase!G:G</f>
        <v>Primary</v>
      </c>
      <c r="H56" s="153" t="str">
        <f>VLOOKUP(E56,CustomerREQ!B:D,3,FALSE)</f>
        <v>RTBM-36538</v>
      </c>
    </row>
    <row r="57" spans="1:8" x14ac:dyDescent="0.4">
      <c r="A57" t="str">
        <f>SystemTestCase!E:E</f>
        <v>RTBM-44189</v>
      </c>
      <c r="B57" t="str">
        <f>SystemTestCase!F:F</f>
        <v>Pass</v>
      </c>
      <c r="C57" s="7" t="str">
        <f>IF(SystemTestCase!C:C&lt;&gt;"",SystemTestCase!C:C,C56)</f>
        <v>SYS 5.1</v>
      </c>
      <c r="D57" s="10" t="str">
        <f>SystemTestCase!D:D</f>
        <v>RTBM-44189 - This defect CO on the external loudspeaker shall raise in case of the TCU detects a CO for XX seconds [To be defined by the supplier and submitted to the PSA approval] (REQ-0495775 C)</v>
      </c>
      <c r="E57" s="7" t="str">
        <f>IF(SystemTestCase!B:B&lt;&gt;"",SystemTestCase!B:B,E56)</f>
        <v>RTBM-54435</v>
      </c>
      <c r="F57" t="str">
        <f>IFERROR(VLOOKUP(E57,'指派 Feature_1017'!A:E,5,FALSE),"找不到")</f>
        <v>DTC - Loudspeaker</v>
      </c>
      <c r="G57" t="str">
        <f>SystemTestCase!G:G</f>
        <v>Primary</v>
      </c>
      <c r="H57" s="153" t="str">
        <f>VLOOKUP(E57,CustomerREQ!B:D,3,FALSE)</f>
        <v>RTBM-36537</v>
      </c>
    </row>
    <row r="58" spans="1:8" x14ac:dyDescent="0.4">
      <c r="A58" t="str">
        <f>SystemTestCase!E:E</f>
        <v>RTBM-44188</v>
      </c>
      <c r="B58" t="str">
        <f>SystemTestCase!F:F</f>
        <v>StagePass</v>
      </c>
      <c r="C58" s="7" t="str">
        <f>IF(SystemTestCase!C:C&lt;&gt;"",SystemTestCase!C:C,C57)</f>
        <v>SYS 5.1</v>
      </c>
      <c r="D58" s="10" t="str">
        <f>SystemTestCase!D:D</f>
        <v>RTBM-44188 - TCU shall monitor the wired link state with the external loudspeaker every XX seconds (REQ-0495774 C)</v>
      </c>
      <c r="E58" s="7" t="str">
        <f>IF(SystemTestCase!B:B&lt;&gt;"",SystemTestCase!B:B,E57)</f>
        <v>RTBM-54437</v>
      </c>
      <c r="F58" t="str">
        <f>IFERROR(VLOOKUP(E58,'指派 Feature_1017'!A:E,5,FALSE),"找不到")</f>
        <v>TCU monitoring requirement</v>
      </c>
      <c r="G58" t="str">
        <f>SystemTestCase!G:G</f>
        <v>Primary</v>
      </c>
      <c r="H58" s="153" t="str">
        <f>VLOOKUP(E58,CustomerREQ!B:D,3,FALSE)</f>
        <v>RTBM-36536</v>
      </c>
    </row>
    <row r="59" spans="1:8" x14ac:dyDescent="0.4">
      <c r="A59" t="str">
        <f>SystemTestCase!E:E</f>
        <v>RTBM-44187</v>
      </c>
      <c r="B59" t="str">
        <f>SystemTestCase!F:F</f>
        <v>Pass</v>
      </c>
      <c r="C59" s="7" t="str">
        <f>IF(SystemTestCase!C:C&lt;&gt;"",SystemTestCase!C:C,C58)</f>
        <v>SYS 5.1</v>
      </c>
      <c r="D59" s="10" t="str">
        <f>SystemTestCase!D:D</f>
        <v>RTBM-44187 - External loudspeaker defect. Short circuit (CO) (REQ-0495773 B)</v>
      </c>
      <c r="E59" s="7" t="str">
        <f>IF(SystemTestCase!B:B&lt;&gt;"",SystemTestCase!B:B,E58)</f>
        <v>RTBM-54440</v>
      </c>
      <c r="F59" t="str">
        <f>IFERROR(VLOOKUP(E59,'指派 Feature_1017'!A:E,5,FALSE),"找不到")</f>
        <v>DTC - Loudspeaker</v>
      </c>
      <c r="G59" t="str">
        <f>SystemTestCase!G:G</f>
        <v>Primary</v>
      </c>
      <c r="H59" s="153" t="str">
        <f>VLOOKUP(E59,CustomerREQ!B:D,3,FALSE)</f>
        <v>RTBM-36535</v>
      </c>
    </row>
    <row r="60" spans="1:8" x14ac:dyDescent="0.4">
      <c r="A60" t="str">
        <f>SystemTestCase!E:E</f>
        <v>RTBM-44186</v>
      </c>
      <c r="B60" t="str">
        <f>SystemTestCase!F:F</f>
        <v>StagePass</v>
      </c>
      <c r="C60" s="7" t="str">
        <f>IF(SystemTestCase!C:C&lt;&gt;"",SystemTestCase!C:C,C59)</f>
        <v>SYS 5.1</v>
      </c>
      <c r="D60" s="10" t="str">
        <f>SystemTestCase!D:D</f>
        <v>RTBM-44186 - The defect CC- on the external loudspeaker shall disappear as soon the TCU do not detect anymore a CC- on the external loudspeaker for XX seconds [To be defined by the supplier and submitted to the PSA approval] (REQ-0495772 C)</v>
      </c>
      <c r="E60" s="7" t="str">
        <f>IF(SystemTestCase!B:B&lt;&gt;"",SystemTestCase!B:B,E59)</f>
        <v>RTBM-54443</v>
      </c>
      <c r="F60" t="str">
        <f>IFERROR(VLOOKUP(E60,'指派 Feature_1017'!A:E,5,FALSE),"找不到")</f>
        <v>DTC - Loudspeaker</v>
      </c>
      <c r="G60" t="str">
        <f>SystemTestCase!G:G</f>
        <v>Primary</v>
      </c>
      <c r="H60" s="153" t="str">
        <f>VLOOKUP(E60,CustomerREQ!B:D,3,FALSE)</f>
        <v>RTBM-36534</v>
      </c>
    </row>
    <row r="61" spans="1:8" x14ac:dyDescent="0.4">
      <c r="A61" t="str">
        <f>SystemTestCase!E:E</f>
        <v>RTBM-44185</v>
      </c>
      <c r="B61" t="str">
        <f>SystemTestCase!F:F</f>
        <v>Pass</v>
      </c>
      <c r="C61" s="7" t="str">
        <f>IF(SystemTestCase!C:C&lt;&gt;"",SystemTestCase!C:C,C60)</f>
        <v>SYS 5.1</v>
      </c>
      <c r="D61" s="10" t="str">
        <f>SystemTestCase!D:D</f>
        <v>RTBM-44185 - This defect CC- on the external loudspeaker shall raise in case of the TCU detects a CC- for XX seconds [To be defined by the supplier and submitted to the PSA approval] (REQ-0495771 C)</v>
      </c>
      <c r="E61" s="7" t="str">
        <f>IF(SystemTestCase!B:B&lt;&gt;"",SystemTestCase!B:B,E60)</f>
        <v>RTBM-54446</v>
      </c>
      <c r="F61" t="str">
        <f>IFERROR(VLOOKUP(E61,'指派 Feature_1017'!A:E,5,FALSE),"找不到")</f>
        <v>DTC - Loudspeaker</v>
      </c>
      <c r="G61" t="str">
        <f>SystemTestCase!G:G</f>
        <v>Primary</v>
      </c>
      <c r="H61" s="153" t="str">
        <f>VLOOKUP(E61,CustomerREQ!B:D,3,FALSE)</f>
        <v>RTBM-36533</v>
      </c>
    </row>
    <row r="62" spans="1:8" x14ac:dyDescent="0.4">
      <c r="A62" t="str">
        <f>SystemTestCase!E:E</f>
        <v>RTBM-44184</v>
      </c>
      <c r="B62" t="str">
        <f>SystemTestCase!F:F</f>
        <v>StagePass</v>
      </c>
      <c r="C62" s="7" t="str">
        <f>IF(SystemTestCase!C:C&lt;&gt;"",SystemTestCase!C:C,C61)</f>
        <v>SYS 5.1</v>
      </c>
      <c r="D62" s="10" t="str">
        <f>SystemTestCase!D:D</f>
        <v>RTBM-44184 - TCU shall monitor the wired link state with the external loudspeaker every XX seconds (REQ-0495770 C)</v>
      </c>
      <c r="E62" s="7" t="str">
        <f>IF(SystemTestCase!B:B&lt;&gt;"",SystemTestCase!B:B,E61)</f>
        <v>RTBM-54448</v>
      </c>
      <c r="F62" t="str">
        <f>IFERROR(VLOOKUP(E62,'指派 Feature_1017'!A:E,5,FALSE),"找不到")</f>
        <v>TCU monitoring requirement</v>
      </c>
      <c r="G62" t="str">
        <f>SystemTestCase!G:G</f>
        <v>Primary</v>
      </c>
      <c r="H62" s="153" t="str">
        <f>VLOOKUP(E62,CustomerREQ!B:D,3,FALSE)</f>
        <v>RTBM-36532</v>
      </c>
    </row>
    <row r="63" spans="1:8" x14ac:dyDescent="0.4">
      <c r="A63" t="str">
        <f>SystemTestCase!E:E</f>
        <v>RTBM-44183</v>
      </c>
      <c r="B63" t="str">
        <f>SystemTestCase!F:F</f>
        <v>Pass</v>
      </c>
      <c r="C63" s="7" t="str">
        <f>IF(SystemTestCase!C:C&lt;&gt;"",SystemTestCase!C:C,C62)</f>
        <v>SYS 5.1</v>
      </c>
      <c r="D63" s="10" t="str">
        <f>SystemTestCase!D:D</f>
        <v>RTBM-44183 - External loudspeaker defect. Short circuit (CC-) (REQ-0495769 B)</v>
      </c>
      <c r="E63" s="7" t="str">
        <f>IF(SystemTestCase!B:B&lt;&gt;"",SystemTestCase!B:B,E62)</f>
        <v>RTBM-54491</v>
      </c>
      <c r="F63" t="str">
        <f>IFERROR(VLOOKUP(E63,'指派 Feature_1017'!A:E,5,FALSE),"找不到")</f>
        <v>DTC - Loudspeaker</v>
      </c>
      <c r="G63" t="str">
        <f>SystemTestCase!G:G</f>
        <v>Primary</v>
      </c>
      <c r="H63" s="153" t="str">
        <f>VLOOKUP(E63,CustomerREQ!B:D,3,FALSE)</f>
        <v>RTBM-36531</v>
      </c>
    </row>
    <row r="64" spans="1:8" x14ac:dyDescent="0.4">
      <c r="A64" t="str">
        <f>SystemTestCase!E:E</f>
        <v>RTBM-44182</v>
      </c>
      <c r="B64" t="str">
        <f>SystemTestCase!F:F</f>
        <v>Pass</v>
      </c>
      <c r="C64" s="7" t="str">
        <f>IF(SystemTestCase!C:C&lt;&gt;"",SystemTestCase!C:C,C63)</f>
        <v>SYS 5.1</v>
      </c>
      <c r="D64" s="10" t="str">
        <f>SystemTestCase!D:D</f>
        <v>RTBM-44182 - The defect CC+ on the external loudspeaker shall disappear as soon the TCU do not detect anymore a CC+ on the external loudspeaker for XX seconds [To be defined by the supplier and submitted to the PSA approval] (REQ-0495768 C)</v>
      </c>
      <c r="E64" s="7" t="str">
        <f>IF(SystemTestCase!B:B&lt;&gt;"",SystemTestCase!B:B,E63)</f>
        <v>RTBM-54493</v>
      </c>
      <c r="F64" t="str">
        <f>IFERROR(VLOOKUP(E64,'指派 Feature_1017'!A:E,5,FALSE),"找不到")</f>
        <v>DTC - Loudspeaker</v>
      </c>
      <c r="G64" t="str">
        <f>SystemTestCase!G:G</f>
        <v>Primary</v>
      </c>
      <c r="H64" s="153" t="str">
        <f>VLOOKUP(E64,CustomerREQ!B:D,3,FALSE)</f>
        <v>RTBM-36530</v>
      </c>
    </row>
    <row r="65" spans="1:8" x14ac:dyDescent="0.4">
      <c r="A65" t="str">
        <f>SystemTestCase!E:E</f>
        <v>RTBM-44181</v>
      </c>
      <c r="B65" t="str">
        <f>SystemTestCase!F:F</f>
        <v>StagePass</v>
      </c>
      <c r="C65" s="7" t="str">
        <f>IF(SystemTestCase!C:C&lt;&gt;"",SystemTestCase!C:C,C64)</f>
        <v>SYS 5.1</v>
      </c>
      <c r="D65" s="10" t="str">
        <f>SystemTestCase!D:D</f>
        <v>RTBM-44181 - This defect CC+ on the external loudspeaker shall raise in case of the TCU detects a CC+ for XX seconds [To be defined by the supplier and submitted to the PSA approval] (REQ-0495767 C)</v>
      </c>
      <c r="E65" s="7" t="str">
        <f>IF(SystemTestCase!B:B&lt;&gt;"",SystemTestCase!B:B,E64)</f>
        <v>RTBM-54496</v>
      </c>
      <c r="F65" t="str">
        <f>IFERROR(VLOOKUP(E65,'指派 Feature_1017'!A:E,5,FALSE),"找不到")</f>
        <v>DTC - Loudspeaker</v>
      </c>
      <c r="G65" t="str">
        <f>SystemTestCase!G:G</f>
        <v>Primary</v>
      </c>
      <c r="H65" s="153" t="str">
        <f>VLOOKUP(E65,CustomerREQ!B:D,3,FALSE)</f>
        <v>RTBM-36529</v>
      </c>
    </row>
    <row r="66" spans="1:8" x14ac:dyDescent="0.4">
      <c r="A66" t="str">
        <f>SystemTestCase!E:E</f>
        <v>RTBM-44180</v>
      </c>
      <c r="B66" t="str">
        <f>SystemTestCase!F:F</f>
        <v>StagePass</v>
      </c>
      <c r="C66" s="7" t="str">
        <f>IF(SystemTestCase!C:C&lt;&gt;"",SystemTestCase!C:C,C65)</f>
        <v>SYS 5.1</v>
      </c>
      <c r="D66" s="10" t="str">
        <f>SystemTestCase!D:D</f>
        <v>RTBM-44180 - TCU shall monitor the wired link state with the external loudspeaker every XX seconds (REQ-0495766 C)</v>
      </c>
      <c r="E66" s="7" t="str">
        <f>IF(SystemTestCase!B:B&lt;&gt;"",SystemTestCase!B:B,E65)</f>
        <v>RTBM-54499</v>
      </c>
      <c r="F66" t="str">
        <f>IFERROR(VLOOKUP(E66,'指派 Feature_1017'!A:E,5,FALSE),"找不到")</f>
        <v>TCU monitoring requirement</v>
      </c>
      <c r="G66" t="str">
        <f>SystemTestCase!G:G</f>
        <v>Primary</v>
      </c>
      <c r="H66" s="153" t="str">
        <f>VLOOKUP(E66,CustomerREQ!B:D,3,FALSE)</f>
        <v>RTBM-36528</v>
      </c>
    </row>
    <row r="67" spans="1:8" x14ac:dyDescent="0.4">
      <c r="A67" t="str">
        <f>SystemTestCase!E:E</f>
        <v>RTBM-44179</v>
      </c>
      <c r="B67" t="str">
        <f>SystemTestCase!F:F</f>
        <v>Pass</v>
      </c>
      <c r="C67" s="7" t="str">
        <f>IF(SystemTestCase!C:C&lt;&gt;"",SystemTestCase!C:C,C66)</f>
        <v>SYS 5.1</v>
      </c>
      <c r="D67" s="10" t="str">
        <f>SystemTestCase!D:D</f>
        <v>RTBM-44179 - External loudspeaker defect. Short circuit (CC+) (REQ-0495765 C)</v>
      </c>
      <c r="E67" s="7" t="str">
        <f>IF(SystemTestCase!B:B&lt;&gt;"",SystemTestCase!B:B,E66)</f>
        <v>RTBM-54501</v>
      </c>
      <c r="F67" t="str">
        <f>IFERROR(VLOOKUP(E67,'指派 Feature_1017'!A:E,5,FALSE),"找不到")</f>
        <v>DTC - Loudspeaker</v>
      </c>
      <c r="G67" t="str">
        <f>SystemTestCase!G:G</f>
        <v>Primary</v>
      </c>
      <c r="H67" s="153" t="str">
        <f>VLOOKUP(E67,CustomerREQ!B:D,3,FALSE)</f>
        <v>RTBM-36527</v>
      </c>
    </row>
    <row r="68" spans="1:8" x14ac:dyDescent="0.4">
      <c r="A68" t="str">
        <f>SystemTestCase!E:E</f>
        <v>RTBM-44178</v>
      </c>
      <c r="B68" t="str">
        <f>SystemTestCase!F:F</f>
        <v>Pass</v>
      </c>
      <c r="C68" s="7" t="str">
        <f>IF(SystemTestCase!C:C&lt;&gt;"",SystemTestCase!C:C,C67)</f>
        <v>SYS 5.1</v>
      </c>
      <c r="D68" s="10" t="str">
        <f>SystemTestCase!D:D</f>
        <v>RTBM-44178 - The defect CC- on the microphone shall disappear as soon the TCU do not detect anymore a CC- on the 2 input (+ and -) of the microphone for XX seconds. (REQ-0495763 B)</v>
      </c>
      <c r="E68" s="7" t="str">
        <f>IF(SystemTestCase!B:B&lt;&gt;"",SystemTestCase!B:B,E67)</f>
        <v>RTBM-54502</v>
      </c>
      <c r="F68" t="str">
        <f>IFERROR(VLOOKUP(E68,'指派 Feature_1017'!A:E,5,FALSE),"找不到")</f>
        <v>DTC - Microphone</v>
      </c>
      <c r="G68" t="str">
        <f>SystemTestCase!G:G</f>
        <v>Primary</v>
      </c>
      <c r="H68" s="153" t="str">
        <f>VLOOKUP(E68,CustomerREQ!B:D,3,FALSE)</f>
        <v>RTBM-36526</v>
      </c>
    </row>
    <row r="69" spans="1:8" x14ac:dyDescent="0.4">
      <c r="A69" t="str">
        <f>SystemTestCase!E:E</f>
        <v>RTBM-44177</v>
      </c>
      <c r="B69" t="str">
        <f>SystemTestCase!F:F</f>
        <v>Pass</v>
      </c>
      <c r="C69" s="7" t="str">
        <f>IF(SystemTestCase!C:C&lt;&gt;"",SystemTestCase!C:C,C68)</f>
        <v>SYS 5.1</v>
      </c>
      <c r="D69" s="10" t="str">
        <f>SystemTestCase!D:D</f>
        <v>RTBM-44177 - This defect CC- on the microphone shall raise in case of the TCU detects a CC- for XX seconds (REQ-0495763 B)</v>
      </c>
      <c r="E69" s="7" t="str">
        <f>IF(SystemTestCase!B:B&lt;&gt;"",SystemTestCase!B:B,E68)</f>
        <v>RTBM-54503</v>
      </c>
      <c r="F69" t="str">
        <f>IFERROR(VLOOKUP(E69,'指派 Feature_1017'!A:E,5,FALSE),"找不到")</f>
        <v>DTC - Microphone</v>
      </c>
      <c r="G69" t="str">
        <f>SystemTestCase!G:G</f>
        <v>Primary</v>
      </c>
      <c r="H69" s="153" t="str">
        <f>VLOOKUP(E69,CustomerREQ!B:D,3,FALSE)</f>
        <v>RTBM-36525</v>
      </c>
    </row>
    <row r="70" spans="1:8" x14ac:dyDescent="0.4">
      <c r="A70" t="str">
        <f>SystemTestCase!E:E</f>
        <v>RTBM-44176</v>
      </c>
      <c r="B70" t="str">
        <f>SystemTestCase!F:F</f>
        <v>Pass</v>
      </c>
      <c r="C70" s="7" t="str">
        <f>IF(SystemTestCase!C:C&lt;&gt;"",SystemTestCase!C:C,C69)</f>
        <v>SYS 5.1</v>
      </c>
      <c r="D70" s="10" t="str">
        <f>SystemTestCase!D:D</f>
        <v>RTBM-44176 - In TCU starting phase and in nominal life cycle phase , the TCU shall monitor the input state (+ and -) of the microphone every XX seconds(REQ-0495762 B)</v>
      </c>
      <c r="E70" s="7" t="str">
        <f>IF(SystemTestCase!B:B&lt;&gt;"",SystemTestCase!B:B,E69)</f>
        <v>RTBM-54504</v>
      </c>
      <c r="F70" t="str">
        <f>IFERROR(VLOOKUP(E70,'指派 Feature_1017'!A:E,5,FALSE),"找不到")</f>
        <v>DTC - Microphone</v>
      </c>
      <c r="G70" t="str">
        <f>SystemTestCase!G:G</f>
        <v>Primary</v>
      </c>
      <c r="H70" s="153" t="str">
        <f>VLOOKUP(E70,CustomerREQ!B:D,3,FALSE)</f>
        <v>RTBM-36524</v>
      </c>
    </row>
    <row r="71" spans="1:8" x14ac:dyDescent="0.4">
      <c r="A71" t="str">
        <f>SystemTestCase!E:E</f>
        <v>RTBM-44175</v>
      </c>
      <c r="B71" t="str">
        <f>SystemTestCase!F:F</f>
        <v>Pass</v>
      </c>
      <c r="C71" s="7" t="str">
        <f>IF(SystemTestCase!C:C&lt;&gt;"",SystemTestCase!C:C,C70)</f>
        <v>SYS 5.1</v>
      </c>
      <c r="D71" s="10" t="str">
        <f>SystemTestCase!D:D</f>
        <v>RTBM-44175 - DTC microphone: Short circuit- (CC-) (REQ-0495761 A)</v>
      </c>
      <c r="E71" s="7" t="str">
        <f>IF(SystemTestCase!B:B&lt;&gt;"",SystemTestCase!B:B,E70)</f>
        <v>RTBM-54505</v>
      </c>
      <c r="F71" t="str">
        <f>IFERROR(VLOOKUP(E71,'指派 Feature_1017'!A:E,5,FALSE),"找不到")</f>
        <v>DTC - Microphone</v>
      </c>
      <c r="G71" t="str">
        <f>SystemTestCase!G:G</f>
        <v>Primary</v>
      </c>
      <c r="H71" s="153" t="str">
        <f>VLOOKUP(E71,CustomerREQ!B:D,3,FALSE)</f>
        <v>RTBM-36523</v>
      </c>
    </row>
    <row r="72" spans="1:8" x14ac:dyDescent="0.4">
      <c r="A72" t="str">
        <f>SystemTestCase!E:E</f>
        <v>RTBM-44174</v>
      </c>
      <c r="B72" t="str">
        <f>SystemTestCase!F:F</f>
        <v>Pass</v>
      </c>
      <c r="C72" s="7" t="str">
        <f>IF(SystemTestCase!C:C&lt;&gt;"",SystemTestCase!C:C,C71)</f>
        <v>SYS 5.1</v>
      </c>
      <c r="D72" s="10" t="str">
        <f>SystemTestCase!D:D</f>
        <v>RTBM-44174 - The defect CC+ on the microphone shall disappear as soon the TCU do not detect anymore a CC+ on the 2 input (+ and -) of the microphone for XX seconds (REQ-0495760 B)</v>
      </c>
      <c r="E72" s="7" t="str">
        <f>IF(SystemTestCase!B:B&lt;&gt;"",SystemTestCase!B:B,E71)</f>
        <v>RTBM-54506</v>
      </c>
      <c r="F72" t="str">
        <f>IFERROR(VLOOKUP(E72,'指派 Feature_1017'!A:E,5,FALSE),"找不到")</f>
        <v>DTC - Microphone</v>
      </c>
      <c r="G72" t="str">
        <f>SystemTestCase!G:G</f>
        <v>Primary</v>
      </c>
      <c r="H72" s="153" t="str">
        <f>VLOOKUP(E72,CustomerREQ!B:D,3,FALSE)</f>
        <v>RTBM-36522</v>
      </c>
    </row>
    <row r="73" spans="1:8" x14ac:dyDescent="0.4">
      <c r="A73" t="str">
        <f>SystemTestCase!E:E</f>
        <v>RTBM-44173</v>
      </c>
      <c r="B73" t="str">
        <f>SystemTestCase!F:F</f>
        <v>Pass</v>
      </c>
      <c r="C73" s="7" t="str">
        <f>IF(SystemTestCase!C:C&lt;&gt;"",SystemTestCase!C:C,C72)</f>
        <v>SYS 5.1</v>
      </c>
      <c r="D73" s="10" t="str">
        <f>SystemTestCase!D:D</f>
        <v>RTBM-44173 - This defect CC+ on the microphone shall raise in case of the TCU detects a CC+ for XX seconds (REQ-0495759 B)</v>
      </c>
      <c r="E73" s="7" t="str">
        <f>IF(SystemTestCase!B:B&lt;&gt;"",SystemTestCase!B:B,E72)</f>
        <v>RTBM-54507</v>
      </c>
      <c r="F73" t="str">
        <f>IFERROR(VLOOKUP(E73,'指派 Feature_1017'!A:E,5,FALSE),"找不到")</f>
        <v>DTC - Microphone</v>
      </c>
      <c r="G73" t="str">
        <f>SystemTestCase!G:G</f>
        <v>Primary</v>
      </c>
      <c r="H73" s="153" t="str">
        <f>VLOOKUP(E73,CustomerREQ!B:D,3,FALSE)</f>
        <v>RTBM-36521</v>
      </c>
    </row>
    <row r="74" spans="1:8" x14ac:dyDescent="0.4">
      <c r="A74" t="str">
        <f>SystemTestCase!E:E</f>
        <v>RTBM-44172</v>
      </c>
      <c r="B74" t="str">
        <f>SystemTestCase!F:F</f>
        <v>StagePass</v>
      </c>
      <c r="C74" s="7" t="str">
        <f>IF(SystemTestCase!C:C&lt;&gt;"",SystemTestCase!C:C,C73)</f>
        <v>SYS 5.1</v>
      </c>
      <c r="D74" s="10" t="str">
        <f>SystemTestCase!D:D</f>
        <v>RTBM-44172 - TCU shall monitor the input state (+ and -) of the microphone every XX seconds (REQ-0495758 B)</v>
      </c>
      <c r="E74" s="7" t="str">
        <f>IF(SystemTestCase!B:B&lt;&gt;"",SystemTestCase!B:B,E73)</f>
        <v>RTBM-54508</v>
      </c>
      <c r="F74" t="str">
        <f>IFERROR(VLOOKUP(E74,'指派 Feature_1017'!A:E,5,FALSE),"找不到")</f>
        <v>TCU monitoring requirement</v>
      </c>
      <c r="G74" t="str">
        <f>SystemTestCase!G:G</f>
        <v>Primary</v>
      </c>
      <c r="H74" s="153" t="str">
        <f>VLOOKUP(E74,CustomerREQ!B:D,3,FALSE)</f>
        <v>RTBM-36520</v>
      </c>
    </row>
    <row r="75" spans="1:8" x14ac:dyDescent="0.4">
      <c r="A75" t="str">
        <f>SystemTestCase!E:E</f>
        <v>RTBM-44171</v>
      </c>
      <c r="B75" t="str">
        <f>SystemTestCase!F:F</f>
        <v>Pass</v>
      </c>
      <c r="C75" s="7" t="str">
        <f>IF(SystemTestCase!C:C&lt;&gt;"",SystemTestCase!C:C,C74)</f>
        <v>SYS 5.1</v>
      </c>
      <c r="D75" s="10" t="str">
        <f>SystemTestCase!D:D</f>
        <v>RTBM-44171 - DTC microphone: Short circuit+ (CC+) (REQ-0495757 A)</v>
      </c>
      <c r="E75" s="7" t="str">
        <f>IF(SystemTestCase!B:B&lt;&gt;"",SystemTestCase!B:B,E74)</f>
        <v>RTBM-54509</v>
      </c>
      <c r="F75" t="str">
        <f>IFERROR(VLOOKUP(E75,'指派 Feature_1017'!A:E,5,FALSE),"找不到")</f>
        <v>DTC - Microphone</v>
      </c>
      <c r="G75" t="str">
        <f>SystemTestCase!G:G</f>
        <v>Primary</v>
      </c>
      <c r="H75" s="153" t="str">
        <f>VLOOKUP(E75,CustomerREQ!B:D,3,FALSE)</f>
        <v>RTBM-36519</v>
      </c>
    </row>
    <row r="76" spans="1:8" x14ac:dyDescent="0.4">
      <c r="A76" t="str">
        <f>SystemTestCase!E:E</f>
        <v>RTBM-44170</v>
      </c>
      <c r="B76" t="str">
        <f>SystemTestCase!F:F</f>
        <v>Pass</v>
      </c>
      <c r="C76" s="7" t="str">
        <f>IF(SystemTestCase!C:C&lt;&gt;"",SystemTestCase!C:C,C75)</f>
        <v>SYS 5.1</v>
      </c>
      <c r="D76" s="10" t="str">
        <f>SystemTestCase!D:D</f>
        <v>RTBM-44170 - The defect No microphone connected shall disappear as soon the TCU do not detect anymore a CO on the 2 input (+ and -) for XX seconds (REQ-0495756 B)</v>
      </c>
      <c r="E76" s="7" t="str">
        <f>IF(SystemTestCase!B:B&lt;&gt;"",SystemTestCase!B:B,E75)</f>
        <v>RTBM-54510</v>
      </c>
      <c r="F76" t="str">
        <f>IFERROR(VLOOKUP(E76,'指派 Feature_1017'!A:E,5,FALSE),"找不到")</f>
        <v>DTC - Microphone</v>
      </c>
      <c r="G76" t="str">
        <f>SystemTestCase!G:G</f>
        <v>Primary</v>
      </c>
      <c r="H76" s="153" t="str">
        <f>VLOOKUP(E76,CustomerREQ!B:D,3,FALSE)</f>
        <v>RTBM-36518</v>
      </c>
    </row>
    <row r="77" spans="1:8" x14ac:dyDescent="0.4">
      <c r="A77" t="str">
        <f>SystemTestCase!E:E</f>
        <v>RTBM-44169</v>
      </c>
      <c r="B77" t="str">
        <f>SystemTestCase!F:F</f>
        <v>Pass</v>
      </c>
      <c r="C77" s="7" t="str">
        <f>IF(SystemTestCase!C:C&lt;&gt;"",SystemTestCase!C:C,C76)</f>
        <v>SYS 5.1</v>
      </c>
      <c r="D77" s="10" t="str">
        <f>SystemTestCase!D:D</f>
        <v>RTBM-44169 - This defect No microphone connected shall raise in case of the TCU detects a CO for XX seconds (REQ-0495755 B)</v>
      </c>
      <c r="E77" s="7" t="str">
        <f>IF(SystemTestCase!B:B&lt;&gt;"",SystemTestCase!B:B,E76)</f>
        <v>RTBM-54511</v>
      </c>
      <c r="F77" t="str">
        <f>IFERROR(VLOOKUP(E77,'指派 Feature_1017'!A:E,5,FALSE),"找不到")</f>
        <v>DTC - Microphone</v>
      </c>
      <c r="G77" t="str">
        <f>SystemTestCase!G:G</f>
        <v>Primary</v>
      </c>
      <c r="H77" s="153" t="str">
        <f>VLOOKUP(E77,CustomerREQ!B:D,3,FALSE)</f>
        <v>RTBM-36517</v>
      </c>
    </row>
    <row r="78" spans="1:8" x14ac:dyDescent="0.4">
      <c r="A78" t="str">
        <f>SystemTestCase!E:E</f>
        <v>RTBM-44168</v>
      </c>
      <c r="B78" t="str">
        <f>SystemTestCase!F:F</f>
        <v>StagePass</v>
      </c>
      <c r="C78" s="7" t="str">
        <f>IF(SystemTestCase!C:C&lt;&gt;"",SystemTestCase!C:C,C77)</f>
        <v>SYS 5.1</v>
      </c>
      <c r="D78" s="10" t="str">
        <f>SystemTestCase!D:D</f>
        <v>RTBM-44168 - TCU shall monitor the input state (+ and -) of the microphone every XX seconds before to raise the DTC (REQ-0495754 B)</v>
      </c>
      <c r="E78" s="7" t="str">
        <f>IF(SystemTestCase!B:B&lt;&gt;"",SystemTestCase!B:B,E77)</f>
        <v>RTBM-54512</v>
      </c>
      <c r="F78" t="str">
        <f>IFERROR(VLOOKUP(E78,'指派 Feature_1017'!A:E,5,FALSE),"找不到")</f>
        <v>TCU monitoring requirement</v>
      </c>
      <c r="G78" t="str">
        <f>SystemTestCase!G:G</f>
        <v>Primary</v>
      </c>
      <c r="H78" s="153" t="str">
        <f>VLOOKUP(E78,CustomerREQ!B:D,3,FALSE)</f>
        <v>RTBM-36516</v>
      </c>
    </row>
    <row r="79" spans="1:8" x14ac:dyDescent="0.4">
      <c r="A79" t="str">
        <f>SystemTestCase!E:E</f>
        <v>RTBM-55753</v>
      </c>
      <c r="B79" t="str">
        <f>SystemTestCase!F:F</f>
        <v>Reviewed</v>
      </c>
      <c r="C79" s="7" t="str">
        <f>IF(SystemTestCase!C:C&lt;&gt;"",SystemTestCase!C:C,C78)</f>
        <v>SYS 5.1</v>
      </c>
      <c r="D79" s="10" t="str">
        <f>SystemTestCase!D:D</f>
        <v>RTBM-55753 - Defect WIFI module and each BT antenna link undependently (REQ-0495752 A)</v>
      </c>
      <c r="E79" s="7" t="str">
        <f>IF(SystemTestCase!B:B&lt;&gt;"",SystemTestCase!B:B,E78)</f>
        <v>RTBM-54513</v>
      </c>
      <c r="F79" t="str">
        <f>IFERROR(VLOOKUP(E79,'指派 Feature_1017'!A:E,5,FALSE),"找不到")</f>
        <v>Out of scope</v>
      </c>
      <c r="G79" t="str">
        <f>SystemTestCase!G:G</f>
        <v>Medium</v>
      </c>
      <c r="H79" s="153" t="str">
        <f>VLOOKUP(E79,CustomerREQ!B:D,3,FALSE)</f>
        <v>RTBM-36513</v>
      </c>
    </row>
    <row r="80" spans="1:8" x14ac:dyDescent="0.4">
      <c r="A80" t="str">
        <f>SystemTestCase!E:E</f>
        <v>RTBM-44342</v>
      </c>
      <c r="B80" t="str">
        <f>SystemTestCase!F:F</f>
        <v>Reviewed</v>
      </c>
      <c r="C80" s="7" t="str">
        <f>IF(SystemTestCase!C:C&lt;&gt;"",SystemTestCase!C:C,C79)</f>
        <v>SYS 5.1</v>
      </c>
      <c r="D80" s="10" t="str">
        <f>SystemTestCase!D:D</f>
        <v>RTBM-44342 - Defect WIFI module and each WIFI antenna link undependently: Short circuit (CC+), Short circuit (CC-) and open circuit (CO) (REQ-0495747 A)</v>
      </c>
      <c r="E80" s="7" t="str">
        <f>IF(SystemTestCase!B:B&lt;&gt;"",SystemTestCase!B:B,E79)</f>
        <v>RTBM-54514</v>
      </c>
      <c r="F80" t="str">
        <f>IFERROR(VLOOKUP(E80,'指派 Feature_1017'!A:E,5,FALSE),"找不到")</f>
        <v>Out of scope</v>
      </c>
      <c r="G80" t="str">
        <f>SystemTestCase!G:G</f>
        <v>Medium</v>
      </c>
      <c r="H80" s="153" t="str">
        <f>VLOOKUP(E80,CustomerREQ!B:D,3,FALSE)</f>
        <v>RTBM-36508</v>
      </c>
    </row>
    <row r="81" spans="1:8" x14ac:dyDescent="0.4">
      <c r="A81" t="str">
        <f>SystemTestCase!E:E</f>
        <v>RTBM-44128</v>
      </c>
      <c r="B81" t="str">
        <f>SystemTestCase!F:F</f>
        <v>Pass</v>
      </c>
      <c r="C81" s="7" t="str">
        <f>IF(SystemTestCase!C:C&lt;&gt;"",SystemTestCase!C:C,C80)</f>
        <v>SYS 5.1</v>
      </c>
      <c r="D81" s="10" t="str">
        <f>SystemTestCase!D:D</f>
        <v>RTBM-44128 - Defect BUB out: Charge threshold is too low[Strategy to be defined with the supplier] (REQ-0495731 B)</v>
      </c>
      <c r="E81" s="7" t="str">
        <f>IF(SystemTestCase!B:B&lt;&gt;"",SystemTestCase!B:B,E80)</f>
        <v>RTBM-54515</v>
      </c>
      <c r="F81" t="str">
        <f>IFERROR(VLOOKUP(E81,'指派 Feature_1017'!A:E,5,FALSE),"找不到")</f>
        <v>Back-Up Battery</v>
      </c>
      <c r="G81" t="str">
        <f>SystemTestCase!G:G</f>
        <v>Medium</v>
      </c>
      <c r="H81" s="153" t="str">
        <f>VLOOKUP(E81,CustomerREQ!B:D,3,FALSE)</f>
        <v>RTBM-36492</v>
      </c>
    </row>
    <row r="82" spans="1:8" x14ac:dyDescent="0.4">
      <c r="A82" t="str">
        <f>SystemTestCase!E:E</f>
        <v>RTBM-44127</v>
      </c>
      <c r="B82" t="str">
        <f>SystemTestCase!F:F</f>
        <v>Pass</v>
      </c>
      <c r="C82" s="7" t="str">
        <f>IF(SystemTestCase!C:C&lt;&gt;"",SystemTestCase!C:C,C81)</f>
        <v>SYS 5.1</v>
      </c>
      <c r="D82" s="10" t="str">
        <f>SystemTestCase!D:D</f>
        <v>RTBM-44127 - Defect BUB charge duration higher [Strategy to be defined with the supplier] (REQ-0495730 A)</v>
      </c>
      <c r="E82" s="7" t="str">
        <f>IF(SystemTestCase!B:B&lt;&gt;"",SystemTestCase!B:B,E81)</f>
        <v>RTBM-54516</v>
      </c>
      <c r="F82" t="str">
        <f>IFERROR(VLOOKUP(E82,'指派 Feature_1017'!A:E,5,FALSE),"找不到")</f>
        <v>DTC - BuB</v>
      </c>
      <c r="G82" t="str">
        <f>SystemTestCase!G:G</f>
        <v>Primary</v>
      </c>
      <c r="H82" s="153" t="str">
        <f>VLOOKUP(E82,CustomerREQ!B:D,3,FALSE)</f>
        <v>RTBM-36491</v>
      </c>
    </row>
    <row r="83" spans="1:8" x14ac:dyDescent="0.4">
      <c r="A83" t="str">
        <f>SystemTestCase!E:E</f>
        <v>RTBM-44126</v>
      </c>
      <c r="B83" t="str">
        <f>SystemTestCase!F:F</f>
        <v>Pass</v>
      </c>
      <c r="C83" s="7" t="str">
        <f>IF(SystemTestCase!C:C&lt;&gt;"",SystemTestCase!C:C,C82)</f>
        <v>SYS 5.1</v>
      </c>
      <c r="D83" s="10" t="str">
        <f>SystemTestCase!D:D</f>
        <v>RTBM-44126 - Internal BUB defect[Strategy to be defined with the supplier] (REQ-0495729 A)</v>
      </c>
      <c r="E83" s="7" t="str">
        <f>IF(SystemTestCase!B:B&lt;&gt;"",SystemTestCase!B:B,E82)</f>
        <v>RTBM-54517</v>
      </c>
      <c r="F83" t="str">
        <f>IFERROR(VLOOKUP(E83,'指派 Feature_1017'!A:E,5,FALSE),"找不到")</f>
        <v>Back-Up Battery</v>
      </c>
      <c r="G83" t="str">
        <f>SystemTestCase!G:G</f>
        <v>Primary</v>
      </c>
      <c r="H83" s="153" t="str">
        <f>VLOOKUP(E83,CustomerREQ!B:D,3,FALSE)</f>
        <v>RTBM-36490</v>
      </c>
    </row>
    <row r="84" spans="1:8" x14ac:dyDescent="0.4">
      <c r="A84" t="str">
        <f>SystemTestCase!E:E</f>
        <v>RTBM-44125</v>
      </c>
      <c r="B84" t="str">
        <f>SystemTestCase!F:F</f>
        <v>Pass</v>
      </c>
      <c r="C84" s="7" t="str">
        <f>IF(SystemTestCase!C:C&lt;&gt;"",SystemTestCase!C:C,C83)</f>
        <v>SYS 5.1</v>
      </c>
      <c r="D84" s="10" t="str">
        <f>SystemTestCase!D:D</f>
        <v>RTBM-44125 - Defect BUB health: The TCU shall test the BUB health every XX month or XX by month [Impact and strategy to be defined by the supplier and submitted to the PSA approval] (REQ-0495728 B)</v>
      </c>
      <c r="E84" s="7" t="str">
        <f>IF(SystemTestCase!B:B&lt;&gt;"",SystemTestCase!B:B,E83)</f>
        <v>RTBM-54518</v>
      </c>
      <c r="F84" t="str">
        <f>IFERROR(VLOOKUP(E84,'指派 Feature_1017'!A:E,5,FALSE),"找不到")</f>
        <v>Back-Up Battery</v>
      </c>
      <c r="G84" t="str">
        <f>SystemTestCase!G:G</f>
        <v>Primary</v>
      </c>
      <c r="H84" s="153" t="str">
        <f>VLOOKUP(E84,CustomerREQ!B:D,3,FALSE)</f>
        <v>RTBM-36489</v>
      </c>
    </row>
    <row r="85" spans="1:8" x14ac:dyDescent="0.4">
      <c r="A85" t="str">
        <f>SystemTestCase!E:E</f>
        <v>RTBM-44124</v>
      </c>
      <c r="B85" t="str">
        <f>SystemTestCase!F:F</f>
        <v>Pass</v>
      </c>
      <c r="C85" s="7" t="str">
        <f>IF(SystemTestCase!C:C&lt;&gt;"",SystemTestCase!C:C,C84)</f>
        <v>SYS 5.1</v>
      </c>
      <c r="D85" s="10" t="str">
        <f>SystemTestCase!D:D</f>
        <v>RTBM-44124 - The defect low or very low charge of BUB shall disappear in case of BUB replacement if the next cycle of BUB charge and discharge the charge level of the BUB is higher than XX% [To be defined by the supplier and submitted to the PSA approval] (REQ-0495727 A)</v>
      </c>
      <c r="E85" s="7" t="str">
        <f>IF(SystemTestCase!B:B&lt;&gt;"",SystemTestCase!B:B,E84)</f>
        <v>RTBM-54520</v>
      </c>
      <c r="F85" t="str">
        <f>IFERROR(VLOOKUP(E85,'指派 Feature_1017'!A:E,5,FALSE),"找不到")</f>
        <v>Backup Battery placeable</v>
      </c>
      <c r="G85" t="str">
        <f>SystemTestCase!G:G</f>
        <v>Primary</v>
      </c>
      <c r="H85" s="153" t="str">
        <f>VLOOKUP(E85,CustomerREQ!B:D,3,FALSE)</f>
        <v>RTBM-36488</v>
      </c>
    </row>
    <row r="86" spans="1:8" x14ac:dyDescent="0.4">
      <c r="A86" t="str">
        <f>SystemTestCase!E:E</f>
        <v>RTBM-44123</v>
      </c>
      <c r="B86" t="str">
        <f>SystemTestCase!F:F</f>
        <v>Pass</v>
      </c>
      <c r="C86" s="7" t="str">
        <f>IF(SystemTestCase!C:C&lt;&gt;"",SystemTestCase!C:C,C85)</f>
        <v>SYS 5.1</v>
      </c>
      <c r="D86" s="10" t="str">
        <f>SystemTestCase!D:D</f>
        <v>RTBM-44123 - The defect low or very low charge of BUB shall raise immediately if at the TCU starting phase and after a cycle of BUB charge and discharge the threshold is lower than XX% (REQ-0495726)</v>
      </c>
      <c r="E86" s="7" t="str">
        <f>IF(SystemTestCase!B:B&lt;&gt;"",SystemTestCase!B:B,E85)</f>
        <v>RTBM-54522</v>
      </c>
      <c r="F86" t="str">
        <f>IFERROR(VLOOKUP(E86,'指派 Feature_1017'!A:E,5,FALSE),"找不到")</f>
        <v>Defect low or very low charge of BuB</v>
      </c>
      <c r="G86" t="str">
        <f>SystemTestCase!G:G</f>
        <v>Primary</v>
      </c>
      <c r="H86" s="153" t="str">
        <f>VLOOKUP(E86,CustomerREQ!B:D,3,FALSE)</f>
        <v>RTBM-36487</v>
      </c>
    </row>
    <row r="87" spans="1:8" x14ac:dyDescent="0.4">
      <c r="A87" t="str">
        <f>SystemTestCase!E:E</f>
        <v>RTBM-44122</v>
      </c>
      <c r="B87" t="str">
        <f>SystemTestCase!F:F</f>
        <v>Pass</v>
      </c>
      <c r="C87" s="7" t="str">
        <f>IF(SystemTestCase!C:C&lt;&gt;"",SystemTestCase!C:C,C86)</f>
        <v>SYS 5.1</v>
      </c>
      <c r="D87" s="10" t="str">
        <f>SystemTestCase!D:D</f>
        <v>RTBM-44122 - In TCU starting phase and in nominal life cycle phase such as defined in the Lifecycle document [RSP-0002604], the defect low or very low charge of BUB (see GEN-BSRF-CD-MAINTAINABILITY-0010) shall raise if the charge level of the BUB is lower than XXX Volts [To be defined by the supplier and submitted to the PSA approval] in a temperature range between -40°C and +85°C (REQ-0495725 B)</v>
      </c>
      <c r="E87" s="7" t="str">
        <f>IF(SystemTestCase!B:B&lt;&gt;"",SystemTestCase!B:B,E86)</f>
        <v>RTBM-54528</v>
      </c>
      <c r="F87" t="str">
        <f>IFERROR(VLOOKUP(E87,'指派 Feature_1017'!A:E,5,FALSE),"找不到")</f>
        <v>Defect low or very low charge of BuB</v>
      </c>
      <c r="G87" t="str">
        <f>SystemTestCase!G:G</f>
        <v>Primary</v>
      </c>
      <c r="H87" s="153" t="str">
        <f>VLOOKUP(E87,CustomerREQ!B:D,3,FALSE)</f>
        <v>RTBM-36486</v>
      </c>
    </row>
    <row r="88" spans="1:8" x14ac:dyDescent="0.4">
      <c r="A88" t="str">
        <f>SystemTestCase!E:E</f>
        <v>RTBM-44121</v>
      </c>
      <c r="B88" t="str">
        <f>SystemTestCase!F:F</f>
        <v>Pass</v>
      </c>
      <c r="C88" s="7" t="str">
        <f>IF(SystemTestCase!C:C&lt;&gt;"",SystemTestCase!C:C,C87)</f>
        <v>SYS 5.1</v>
      </c>
      <c r="D88" s="10" t="str">
        <f>SystemTestCase!D:D</f>
        <v>RTBM-44121 - The DTC shall be raised for SOC level inferior to VERY LOW (SOC level to be defined with the supplier] (REQ-0495724 B)</v>
      </c>
      <c r="E88" s="7" t="str">
        <f>IF(SystemTestCase!B:B&lt;&gt;"",SystemTestCase!B:B,E87)</f>
        <v>RTBM-54529</v>
      </c>
      <c r="F88" t="str">
        <f>IFERROR(VLOOKUP(E88,'指派 Feature_1017'!A:E,5,FALSE),"找不到")</f>
        <v>DTC - BuB</v>
      </c>
      <c r="G88" t="str">
        <f>SystemTestCase!G:G</f>
        <v>Primary</v>
      </c>
      <c r="H88" s="153" t="str">
        <f>VLOOKUP(E88,CustomerREQ!B:D,3,FALSE)</f>
        <v>RTBM-36480</v>
      </c>
    </row>
    <row r="89" spans="1:8" x14ac:dyDescent="0.4">
      <c r="A89" t="str">
        <f>SystemTestCase!E:E</f>
        <v>RTBM-44120</v>
      </c>
      <c r="B89" t="str">
        <f>SystemTestCase!F:F</f>
        <v>Pass</v>
      </c>
      <c r="C89" s="7" t="str">
        <f>IF(SystemTestCase!C:C&lt;&gt;"",SystemTestCase!C:C,C88)</f>
        <v>SYS 5.1</v>
      </c>
      <c r="D89" s="10" t="str">
        <f>SystemTestCase!D:D</f>
        <v>RTBM-44120 - In TCU starting phase and in nominal life cycle phase such as defined in the Lifecycle document [RSP-0002604], the defect wired BUB link shall disappear if a CO is not detected anymore (voltage threshold inferior or superior at XXX Volts [To be defined by the supplier and submitted to the PSA approval]) for XXX seconds [To be defined by the supplier and submitted to the PSA approval] (REQ-0495723 B)</v>
      </c>
      <c r="E89" s="7" t="str">
        <f>IF(SystemTestCase!B:B&lt;&gt;"",SystemTestCase!B:B,E88)</f>
        <v>RTBM-54530</v>
      </c>
      <c r="F89" t="str">
        <f>IFERROR(VLOOKUP(E89,'指派 Feature_1017'!A:E,5,FALSE),"找不到")</f>
        <v>DTC - BuB</v>
      </c>
      <c r="G89" t="str">
        <f>SystemTestCase!G:G</f>
        <v>Primary</v>
      </c>
      <c r="H89" s="153" t="str">
        <f>VLOOKUP(E89,CustomerREQ!B:D,3,FALSE)</f>
        <v>RTBM-36485</v>
      </c>
    </row>
    <row r="90" spans="1:8" x14ac:dyDescent="0.4">
      <c r="A90" t="str">
        <f>SystemTestCase!E:E</f>
        <v>RTBM-44119</v>
      </c>
      <c r="B90" t="str">
        <f>SystemTestCase!F:F</f>
        <v>Pass</v>
      </c>
      <c r="C90" s="7" t="str">
        <f>IF(SystemTestCase!C:C&lt;&gt;"",SystemTestCase!C:C,C89)</f>
        <v>SYS 5.1</v>
      </c>
      <c r="D90" s="10" t="str">
        <f>SystemTestCase!D:D</f>
        <v>RTBM-44119 - The defect wired BUB link shall raise if a CO is detected (voltage threshold inferior or superior at XXX Volts [To be defined by the supplier and submitted to the PSA approval]) for XXX seconds [To be defined by the supplier and submitted to the PSA approval] (REQ-0495722 A)</v>
      </c>
      <c r="E90" s="7" t="str">
        <f>IF(SystemTestCase!B:B&lt;&gt;"",SystemTestCase!B:B,E89)</f>
        <v>RTBM-54531</v>
      </c>
      <c r="F90" t="str">
        <f>IFERROR(VLOOKUP(E90,'指派 Feature_1017'!A:E,5,FALSE),"找不到")</f>
        <v>DTC - BuB</v>
      </c>
      <c r="G90" t="str">
        <f>SystemTestCase!G:G</f>
        <v>Primary</v>
      </c>
      <c r="H90" s="153" t="str">
        <f>VLOOKUP(E90,CustomerREQ!B:D,3,FALSE)</f>
        <v>RTBM-36484</v>
      </c>
    </row>
    <row r="91" spans="1:8" x14ac:dyDescent="0.4">
      <c r="A91" t="str">
        <f>SystemTestCase!E:E</f>
        <v>RTBM-44118</v>
      </c>
      <c r="B91" t="str">
        <f>SystemTestCase!F:F</f>
        <v>Pass</v>
      </c>
      <c r="C91" s="7" t="str">
        <f>IF(SystemTestCase!C:C&lt;&gt;"",SystemTestCase!C:C,C90)</f>
        <v>SYS 5.1</v>
      </c>
      <c r="D91" s="10" t="str">
        <f>SystemTestCase!D:D</f>
        <v>RTBM-44118 - TCU shall monitor the link between the BUB and itself every XXX ms (REQ-0495721 B)</v>
      </c>
      <c r="E91" s="7" t="str">
        <f>IF(SystemTestCase!B:B&lt;&gt;"",SystemTestCase!B:B,E90)</f>
        <v>RTBM-54532</v>
      </c>
      <c r="F91" t="str">
        <f>IFERROR(VLOOKUP(E91,'指派 Feature_1017'!A:E,5,FALSE),"找不到")</f>
        <v>TCU monitoring requirement</v>
      </c>
      <c r="G91" t="str">
        <f>SystemTestCase!G:G</f>
        <v>Primary</v>
      </c>
      <c r="H91" s="153" t="str">
        <f>VLOOKUP(E91,CustomerREQ!B:D,3,FALSE)</f>
        <v>RTBM-36483</v>
      </c>
    </row>
    <row r="92" spans="1:8" x14ac:dyDescent="0.4">
      <c r="A92" t="str">
        <f>SystemTestCase!E:E</f>
        <v>RTBM-44117</v>
      </c>
      <c r="B92" t="str">
        <f>SystemTestCase!F:F</f>
        <v>Pass</v>
      </c>
      <c r="C92" s="7" t="str">
        <f>IF(SystemTestCase!C:C&lt;&gt;"",SystemTestCase!C:C,C91)</f>
        <v>SYS 5.1</v>
      </c>
      <c r="D92" s="10" t="str">
        <f>SystemTestCase!D:D</f>
        <v>RTBM-44117 - Open circuit (CO) (REQ-0495720 A)</v>
      </c>
      <c r="E92" s="7" t="str">
        <f>IF(SystemTestCase!B:B&lt;&gt;"",SystemTestCase!B:B,E91)</f>
        <v>RTBM-54533</v>
      </c>
      <c r="F92" t="str">
        <f>IFERROR(VLOOKUP(E92,'指派 Feature_1017'!A:E,5,FALSE),"找不到")</f>
        <v>DTC - BuB</v>
      </c>
      <c r="G92" t="str">
        <f>SystemTestCase!G:G</f>
        <v>Primary</v>
      </c>
      <c r="H92" s="153" t="str">
        <f>VLOOKUP(E92,CustomerREQ!B:D,3,FALSE)</f>
        <v>RTBM-36482</v>
      </c>
    </row>
    <row r="93" spans="1:8" x14ac:dyDescent="0.4">
      <c r="A93" t="str">
        <f>SystemTestCase!E:E</f>
        <v>RTBM-44116</v>
      </c>
      <c r="B93" t="str">
        <f>SystemTestCase!F:F</f>
        <v>Pass</v>
      </c>
      <c r="C93" s="7" t="str">
        <f>IF(SystemTestCase!C:C&lt;&gt;"",SystemTestCase!C:C,C92)</f>
        <v>SYS 5.1</v>
      </c>
      <c r="D93" s="10" t="str">
        <f>SystemTestCase!D:D</f>
        <v>RTBM-44116 - The DTC shall be raised for SOC level between LOW and VERY LOW (SOC level to be defined with the supplier] (REQ-0495719 B)</v>
      </c>
      <c r="E93" s="7" t="str">
        <f>IF(SystemTestCase!B:B&lt;&gt;"",SystemTestCase!B:B,E92)</f>
        <v>RTBM-54534</v>
      </c>
      <c r="F93" t="str">
        <f>IFERROR(VLOOKUP(E93,'指派 Feature_1017'!A:E,5,FALSE),"找不到")</f>
        <v>DTC - BuB</v>
      </c>
      <c r="G93" t="str">
        <f>SystemTestCase!G:G</f>
        <v>Primary</v>
      </c>
      <c r="H93" s="153" t="str">
        <f>VLOOKUP(E93,CustomerREQ!B:D,3,FALSE)</f>
        <v>RTBM-36479</v>
      </c>
    </row>
    <row r="94" spans="1:8" x14ac:dyDescent="0.4">
      <c r="A94" t="str">
        <f>SystemTestCase!E:E</f>
        <v>RTBM-55564</v>
      </c>
      <c r="B94" t="str">
        <f>SystemTestCase!F:F</f>
        <v>StagePass</v>
      </c>
      <c r="C94" s="7" t="str">
        <f>IF(SystemTestCase!C:C&lt;&gt;"",SystemTestCase!C:C,C93)</f>
        <v>SYS 5.1</v>
      </c>
      <c r="D94" s="10" t="str">
        <f>SystemTestCase!D:D</f>
        <v>RTBM-55564 - The supplier shall give the measurable physical values (by a offboard tool) for the defect wired Airbag link appearance and disappearance (REQ-0495718 A)</v>
      </c>
      <c r="E94" s="7" t="str">
        <f>IF(SystemTestCase!B:B&lt;&gt;"",SystemTestCase!B:B,E93)</f>
        <v>RTBM-54536</v>
      </c>
      <c r="F94" t="str">
        <f>IFERROR(VLOOKUP(E94,'指派 Feature_1017'!A:E,5,FALSE),"找不到")</f>
        <v>DTC - Airbage</v>
      </c>
      <c r="G94" t="str">
        <f>SystemTestCase!G:G</f>
        <v>Primary</v>
      </c>
      <c r="H94" s="153" t="str">
        <f>VLOOKUP(E94,CustomerREQ!B:D,3,FALSE)</f>
        <v>RTBM-36478</v>
      </c>
    </row>
    <row r="95" spans="1:8" x14ac:dyDescent="0.4">
      <c r="A95" t="str">
        <f>SystemTestCase!E:E</f>
        <v>RTBM-55563</v>
      </c>
      <c r="B95" t="str">
        <f>SystemTestCase!F:F</f>
        <v>Pass</v>
      </c>
      <c r="C95" s="7" t="str">
        <f>IF(SystemTestCase!C:C&lt;&gt;"",SystemTestCase!C:C,C94)</f>
        <v>SYS 5.1</v>
      </c>
      <c r="D95" s="10" t="str">
        <f>SystemTestCase!D:D</f>
        <v>RTBM-55563 - The CO defect on the Airbag link shall disappear if the CO defect is not attend anymore for XXX seconds (REQ-0495717 A)</v>
      </c>
      <c r="E95" s="7" t="str">
        <f>IF(SystemTestCase!B:B&lt;&gt;"",SystemTestCase!B:B,E94)</f>
        <v>RTBM-54537</v>
      </c>
      <c r="F95" t="str">
        <f>IFERROR(VLOOKUP(E95,'指派 Feature_1017'!A:E,5,FALSE),"找不到")</f>
        <v>DTC - Airbage</v>
      </c>
      <c r="G95" t="str">
        <f>SystemTestCase!G:G</f>
        <v>Primary</v>
      </c>
      <c r="H95" s="153" t="str">
        <f>VLOOKUP(E95,CustomerREQ!B:D,3,FALSE)</f>
        <v>RTBM-36477</v>
      </c>
    </row>
    <row r="96" spans="1:8" x14ac:dyDescent="0.4">
      <c r="A96" t="str">
        <f>SystemTestCase!E:E</f>
        <v>RTBM-55561</v>
      </c>
      <c r="B96" t="str">
        <f>SystemTestCase!F:F</f>
        <v>Pass</v>
      </c>
      <c r="C96" s="7" t="str">
        <f>IF(SystemTestCase!C:C&lt;&gt;"",SystemTestCase!C:C,C95)</f>
        <v>SYS 5.1</v>
      </c>
      <c r="D96" s="10" t="str">
        <f>SystemTestCase!D:D</f>
        <v>RTBM-55561 - The CO defect on the Airbag link shall raise if the CO defect is confirmed for XXX seconds (REQ-0495716 A)</v>
      </c>
      <c r="E96" s="7" t="str">
        <f>IF(SystemTestCase!B:B&lt;&gt;"",SystemTestCase!B:B,E95)</f>
        <v>RTBM-54538</v>
      </c>
      <c r="F96" t="str">
        <f>IFERROR(VLOOKUP(E96,'指派 Feature_1017'!A:E,5,FALSE),"找不到")</f>
        <v>DTC - Airbage</v>
      </c>
      <c r="G96" t="str">
        <f>SystemTestCase!G:G</f>
        <v>Primary</v>
      </c>
      <c r="H96" s="153" t="str">
        <f>VLOOKUP(E96,CustomerREQ!B:D,3,FALSE)</f>
        <v>RTBM-36476</v>
      </c>
    </row>
    <row r="97" spans="1:8" x14ac:dyDescent="0.4">
      <c r="A97" t="str">
        <f>SystemTestCase!E:E</f>
        <v>RTBM-44085</v>
      </c>
      <c r="B97" t="str">
        <f>SystemTestCase!F:F</f>
        <v>Pass</v>
      </c>
      <c r="C97" s="7" t="str">
        <f>IF(SystemTestCase!C:C&lt;&gt;"",SystemTestCase!C:C,C96)</f>
        <v>SYS 5.1</v>
      </c>
      <c r="D97" s="10" t="str">
        <f>SystemTestCase!D:D</f>
        <v>RTBM-44085 - Defect wired Airbag link (WIRE_AIRBAG): Open circuit (CO) (REQ-0495715 A)</v>
      </c>
      <c r="E97" s="7" t="str">
        <f>IF(SystemTestCase!B:B&lt;&gt;"",SystemTestCase!B:B,E96)</f>
        <v>RTBM-54539</v>
      </c>
      <c r="F97" t="str">
        <f>IFERROR(VLOOKUP(E97,'指派 Feature_1017'!A:E,5,FALSE),"找不到")</f>
        <v>DTC - Airbage</v>
      </c>
      <c r="G97" t="str">
        <f>SystemTestCase!G:G</f>
        <v>Primary</v>
      </c>
      <c r="H97" s="153" t="str">
        <f>VLOOKUP(E97,CustomerREQ!B:D,3,FALSE)</f>
        <v>RTBM-36475</v>
      </c>
    </row>
    <row r="98" spans="1:8" x14ac:dyDescent="0.4">
      <c r="A98" t="str">
        <f>SystemTestCase!E:E</f>
        <v>RTBM-44084</v>
      </c>
      <c r="B98" t="str">
        <f>SystemTestCase!F:F</f>
        <v>Pass</v>
      </c>
      <c r="C98" s="7" t="str">
        <f>IF(SystemTestCase!C:C&lt;&gt;"",SystemTestCase!C:C,C97)</f>
        <v>SYS 5.1</v>
      </c>
      <c r="D98" s="10" t="str">
        <f>SystemTestCase!D:D</f>
        <v>RTBM-44084 - The CC- defect on the Airbag link shall disappear if the CC- defect is not attend anymore for XXX seconds (REQ-0495714 A)</v>
      </c>
      <c r="E98" s="7" t="str">
        <f>IF(SystemTestCase!B:B&lt;&gt;"",SystemTestCase!B:B,E97)</f>
        <v>RTBM-54540</v>
      </c>
      <c r="F98" t="str">
        <f>IFERROR(VLOOKUP(E98,'指派 Feature_1017'!A:E,5,FALSE),"找不到")</f>
        <v>DTC - Airbage</v>
      </c>
      <c r="G98" t="str">
        <f>SystemTestCase!G:G</f>
        <v>Primary</v>
      </c>
      <c r="H98" s="153" t="str">
        <f>VLOOKUP(E98,CustomerREQ!B:D,3,FALSE)</f>
        <v>RTBM-36474</v>
      </c>
    </row>
    <row r="99" spans="1:8" x14ac:dyDescent="0.4">
      <c r="A99" t="str">
        <f>SystemTestCase!E:E</f>
        <v>RTBM-44083</v>
      </c>
      <c r="B99" t="str">
        <f>SystemTestCase!F:F</f>
        <v>Pass</v>
      </c>
      <c r="C99" s="7" t="str">
        <f>IF(SystemTestCase!C:C&lt;&gt;"",SystemTestCase!C:C,C98)</f>
        <v>SYS 5.1</v>
      </c>
      <c r="D99" s="10" t="str">
        <f>SystemTestCase!D:D</f>
        <v>RTBM-44083 - The CC- defect on the Airbag link shall raise if the CC- defect is confirmed for XXX seconds (REQ-0495713 A)</v>
      </c>
      <c r="E99" s="7" t="str">
        <f>IF(SystemTestCase!B:B&lt;&gt;"",SystemTestCase!B:B,E98)</f>
        <v>RTBM-54542</v>
      </c>
      <c r="F99" t="str">
        <f>IFERROR(VLOOKUP(E99,'指派 Feature_1017'!A:E,5,FALSE),"找不到")</f>
        <v>DTC - Airbage</v>
      </c>
      <c r="G99" t="str">
        <f>SystemTestCase!G:G</f>
        <v>Primary</v>
      </c>
      <c r="H99" s="153" t="str">
        <f>VLOOKUP(E99,CustomerREQ!B:D,3,FALSE)</f>
        <v>RTBM-36473</v>
      </c>
    </row>
    <row r="100" spans="1:8" x14ac:dyDescent="0.4">
      <c r="A100" t="str">
        <f>SystemTestCase!E:E</f>
        <v>RTBM-44082</v>
      </c>
      <c r="B100" t="str">
        <f>SystemTestCase!F:F</f>
        <v>Pass</v>
      </c>
      <c r="C100" s="7" t="str">
        <f>IF(SystemTestCase!C:C&lt;&gt;"",SystemTestCase!C:C,C99)</f>
        <v>SYS 5.1</v>
      </c>
      <c r="D100" s="10" t="str">
        <f>SystemTestCase!D:D</f>
        <v>RTBM-44082 - Defect wired Airbag link (WIRE_AIRBAG): Short circuit (CC-) (REQ-0495712 A)</v>
      </c>
      <c r="E100" s="7" t="str">
        <f>IF(SystemTestCase!B:B&lt;&gt;"",SystemTestCase!B:B,E99)</f>
        <v>RTBM-54543</v>
      </c>
      <c r="F100" t="str">
        <f>IFERROR(VLOOKUP(E100,'指派 Feature_1017'!A:E,5,FALSE),"找不到")</f>
        <v>DTC - Airbage</v>
      </c>
      <c r="G100" t="str">
        <f>SystemTestCase!G:G</f>
        <v>Primary</v>
      </c>
      <c r="H100" s="153" t="str">
        <f>VLOOKUP(E100,CustomerREQ!B:D,3,FALSE)</f>
        <v>RTBM-36472</v>
      </c>
    </row>
    <row r="101" spans="1:8" x14ac:dyDescent="0.4">
      <c r="A101" t="str">
        <f>SystemTestCase!E:E</f>
        <v>RTBM-44081</v>
      </c>
      <c r="B101" t="str">
        <f>SystemTestCase!F:F</f>
        <v>Pass</v>
      </c>
      <c r="C101" s="7" t="str">
        <f>IF(SystemTestCase!C:C&lt;&gt;"",SystemTestCase!C:C,C100)</f>
        <v>SYS 5.1</v>
      </c>
      <c r="D101" s="10" t="str">
        <f>SystemTestCase!D:D</f>
        <v>RTBM-44081 - The CC+ defect on the Airbag link shall disappear if the CC+ defect is not attend anymore for XXX seconds (REQ-0495711 A)</v>
      </c>
      <c r="E101" s="7" t="str">
        <f>IF(SystemTestCase!B:B&lt;&gt;"",SystemTestCase!B:B,E100)</f>
        <v>RTBM-54544</v>
      </c>
      <c r="F101" t="str">
        <f>IFERROR(VLOOKUP(E101,'指派 Feature_1017'!A:E,5,FALSE),"找不到")</f>
        <v>DTC - Airbage</v>
      </c>
      <c r="G101" t="str">
        <f>SystemTestCase!G:G</f>
        <v>Primary</v>
      </c>
      <c r="H101" s="153" t="str">
        <f>VLOOKUP(E101,CustomerREQ!B:D,3,FALSE)</f>
        <v>RTBM-36471</v>
      </c>
    </row>
    <row r="102" spans="1:8" x14ac:dyDescent="0.4">
      <c r="A102" t="str">
        <f>SystemTestCase!E:E</f>
        <v>RTBM-44080</v>
      </c>
      <c r="B102" t="str">
        <f>SystemTestCase!F:F</f>
        <v>Pass</v>
      </c>
      <c r="C102" s="7" t="str">
        <f>IF(SystemTestCase!C:C&lt;&gt;"",SystemTestCase!C:C,C101)</f>
        <v>SYS 5.1</v>
      </c>
      <c r="D102" s="10" t="str">
        <f>SystemTestCase!D:D</f>
        <v>RTBM-44080 - The CC+ defect on the Airbag link shall raise if the CC+ defect is confirmed for XXX seconds (REQ-0495710 A)</v>
      </c>
      <c r="E102" s="7" t="str">
        <f>IF(SystemTestCase!B:B&lt;&gt;"",SystemTestCase!B:B,E101)</f>
        <v>RTBM-54545</v>
      </c>
      <c r="F102" t="str">
        <f>IFERROR(VLOOKUP(E102,'指派 Feature_1017'!A:E,5,FALSE),"找不到")</f>
        <v>DTC - Airbage</v>
      </c>
      <c r="G102" t="str">
        <f>SystemTestCase!G:G</f>
        <v>Primary</v>
      </c>
      <c r="H102" s="153" t="str">
        <f>VLOOKUP(E102,CustomerREQ!B:D,3,FALSE)</f>
        <v>RTBM-36470</v>
      </c>
    </row>
    <row r="103" spans="1:8" x14ac:dyDescent="0.4">
      <c r="A103" t="str">
        <f>SystemTestCase!E:E</f>
        <v>RTBM-44079</v>
      </c>
      <c r="B103" t="str">
        <f>SystemTestCase!F:F</f>
        <v>StagePass</v>
      </c>
      <c r="C103" s="7" t="str">
        <f>IF(SystemTestCase!C:C&lt;&gt;"",SystemTestCase!C:C,C102)</f>
        <v>SYS 5.1</v>
      </c>
      <c r="D103" s="10" t="str">
        <f>SystemTestCase!D:D</f>
        <v>RTBM-44079 - The TCU shall monitor the Airbag link state every XXX ms, 15 seconds after PRINCIP_ETAT_SEV = CONTACT (REQ-0495709 B)</v>
      </c>
      <c r="E103" s="7" t="str">
        <f>IF(SystemTestCase!B:B&lt;&gt;"",SystemTestCase!B:B,E102)</f>
        <v>RTBM-54546</v>
      </c>
      <c r="F103" t="str">
        <f>IFERROR(VLOOKUP(E103,'指派 Feature_1017'!A:E,5,FALSE),"找不到")</f>
        <v>DTC - Airbage</v>
      </c>
      <c r="G103" t="str">
        <f>SystemTestCase!G:G</f>
        <v>Primary</v>
      </c>
      <c r="H103" s="153" t="str">
        <f>VLOOKUP(E103,CustomerREQ!B:D,3,FALSE)</f>
        <v>RTBM-36469</v>
      </c>
    </row>
    <row r="104" spans="1:8" x14ac:dyDescent="0.4">
      <c r="A104" t="str">
        <f>SystemTestCase!E:E</f>
        <v>RTBM-44078</v>
      </c>
      <c r="B104" t="str">
        <f>SystemTestCase!F:F</f>
        <v>Pass</v>
      </c>
      <c r="C104" s="7" t="str">
        <f>IF(SystemTestCase!C:C&lt;&gt;"",SystemTestCase!C:C,C103)</f>
        <v>SYS 5.1</v>
      </c>
      <c r="D104" s="10" t="str">
        <f>SystemTestCase!D:D</f>
        <v>RTBM-44078 - Defect wired Airbag link (WIRE_AIRBAG): Short circuit (CC+) (REQ-0495708 A)</v>
      </c>
      <c r="E104" s="7" t="str">
        <f>IF(SystemTestCase!B:B&lt;&gt;"",SystemTestCase!B:B,E103)</f>
        <v>RTBM-54547</v>
      </c>
      <c r="F104" t="str">
        <f>IFERROR(VLOOKUP(E104,'指派 Feature_1017'!A:E,5,FALSE),"找不到")</f>
        <v>DTC - Airbage</v>
      </c>
      <c r="G104" t="str">
        <f>SystemTestCase!G:G</f>
        <v>Primary</v>
      </c>
      <c r="H104" s="153" t="str">
        <f>VLOOKUP(E104,CustomerREQ!B:D,3,FALSE)</f>
        <v>RTBM-36468</v>
      </c>
    </row>
    <row r="105" spans="1:8" x14ac:dyDescent="0.4">
      <c r="A105" t="str">
        <f>SystemTestCase!E:E</f>
        <v>RTBM-44161</v>
      </c>
      <c r="B105" t="str">
        <f>SystemTestCase!F:F</f>
        <v>Pass</v>
      </c>
      <c r="C105" s="7" t="str">
        <f>IF(SystemTestCase!C:C&lt;&gt;"",SystemTestCase!C:C,C104)</f>
        <v>SYS 5.1</v>
      </c>
      <c r="D105" s="10" t="str">
        <f>SystemTestCase!D:D</f>
        <v>RTBM-44161 - The supplier shall give the measurable physical values (by a offboard tool) for the defect indicator of the dysfunction LED appearance and disappearance(REQ-0495707 A)</v>
      </c>
      <c r="E105" s="7" t="str">
        <f>IF(SystemTestCase!B:B&lt;&gt;"",SystemTestCase!B:B,E104)</f>
        <v>RTBM-54548</v>
      </c>
      <c r="F105" t="str">
        <f>IFERROR(VLOOKUP(E105,'指派 Feature_1017'!A:E,5,FALSE),"找不到")</f>
        <v>DTC - LED</v>
      </c>
      <c r="G105" t="str">
        <f>SystemTestCase!G:G</f>
        <v>Primary</v>
      </c>
      <c r="H105" s="153" t="str">
        <f>VLOOKUP(E105,CustomerREQ!B:D,3,FALSE)</f>
        <v>RTBM-36467</v>
      </c>
    </row>
    <row r="106" spans="1:8" x14ac:dyDescent="0.4">
      <c r="A106" t="str">
        <f>SystemTestCase!E:E</f>
        <v>RTBM-44160</v>
      </c>
      <c r="B106" t="str">
        <f>SystemTestCase!F:F</f>
        <v>StagePass</v>
      </c>
      <c r="C106" s="7" t="str">
        <f>IF(SystemTestCase!C:C&lt;&gt;"",SystemTestCase!C:C,C105)</f>
        <v>SYS 5.1</v>
      </c>
      <c r="D106" s="10" t="str">
        <f>SystemTestCase!D:D</f>
        <v>RTBM-44160 - The CO defect on the dysfunction LED shall disappear if the CO defect is not attend anymore for XXX seconds (REQ-0495706 A)</v>
      </c>
      <c r="E106" s="7" t="str">
        <f>IF(SystemTestCase!B:B&lt;&gt;"",SystemTestCase!B:B,E105)</f>
        <v>RTBM-54549</v>
      </c>
      <c r="F106" t="str">
        <f>IFERROR(VLOOKUP(E106,'指派 Feature_1017'!A:E,5,FALSE),"找不到")</f>
        <v>DTC - LED</v>
      </c>
      <c r="G106" t="str">
        <f>SystemTestCase!G:G</f>
        <v>Primary</v>
      </c>
      <c r="H106" s="153" t="str">
        <f>VLOOKUP(E106,CustomerREQ!B:D,3,FALSE)</f>
        <v>RTBM-36466</v>
      </c>
    </row>
    <row r="107" spans="1:8" x14ac:dyDescent="0.4">
      <c r="A107" t="str">
        <f>SystemTestCase!E:E</f>
        <v>RTBM-44159</v>
      </c>
      <c r="B107" t="str">
        <f>SystemTestCase!F:F</f>
        <v>StagePass</v>
      </c>
      <c r="C107" s="7" t="str">
        <f>IF(SystemTestCase!C:C&lt;&gt;"",SystemTestCase!C:C,C106)</f>
        <v>SYS 5.1</v>
      </c>
      <c r="D107" s="10" t="str">
        <f>SystemTestCase!D:D</f>
        <v>RTBM-44159 - The CO defect on the dysfunction LED shall raise if the CO defect is confirmed for XXX seconds (REQ-0495705 A)</v>
      </c>
      <c r="E107" s="7" t="str">
        <f>IF(SystemTestCase!B:B&lt;&gt;"",SystemTestCase!B:B,E106)</f>
        <v>RTBM-54550</v>
      </c>
      <c r="F107" t="str">
        <f>IFERROR(VLOOKUP(E107,'指派 Feature_1017'!A:E,5,FALSE),"找不到")</f>
        <v>DTC - LED</v>
      </c>
      <c r="G107" t="str">
        <f>SystemTestCase!G:G</f>
        <v>Primary</v>
      </c>
      <c r="H107" s="153" t="str">
        <f>VLOOKUP(E107,CustomerREQ!B:D,3,FALSE)</f>
        <v>RTBM-36465</v>
      </c>
    </row>
    <row r="108" spans="1:8" x14ac:dyDescent="0.4">
      <c r="A108" t="str">
        <f>SystemTestCase!E:E</f>
        <v>RTBM-44158</v>
      </c>
      <c r="B108" t="str">
        <f>SystemTestCase!F:F</f>
        <v>Pass</v>
      </c>
      <c r="C108" s="7" t="str">
        <f>IF(SystemTestCase!C:C&lt;&gt;"",SystemTestCase!C:C,C107)</f>
        <v>SYS 5.1</v>
      </c>
      <c r="D108" s="10" t="str">
        <f>SystemTestCase!D:D</f>
        <v>RTBM-44158 - Defect indicator of the dysfunction LED: Open circuit (CO) (REQ-0495704 A)</v>
      </c>
      <c r="E108" s="7" t="str">
        <f>IF(SystemTestCase!B:B&lt;&gt;"",SystemTestCase!B:B,E107)</f>
        <v>RTBM-54558</v>
      </c>
      <c r="F108" t="str">
        <f>IFERROR(VLOOKUP(E108,'指派 Feature_1017'!A:E,5,FALSE),"找不到")</f>
        <v>DTC - LED</v>
      </c>
      <c r="G108" t="str">
        <f>SystemTestCase!G:G</f>
        <v>Primary</v>
      </c>
      <c r="H108" s="153" t="str">
        <f>VLOOKUP(E108,CustomerREQ!B:D,3,FALSE)</f>
        <v>RTBM-36464</v>
      </c>
    </row>
    <row r="109" spans="1:8" x14ac:dyDescent="0.4">
      <c r="A109" t="str">
        <f>SystemTestCase!E:E</f>
        <v>RTBM-44157</v>
      </c>
      <c r="B109" t="str">
        <f>SystemTestCase!F:F</f>
        <v>Pass</v>
      </c>
      <c r="C109" s="7" t="str">
        <f>IF(SystemTestCase!C:C&lt;&gt;"",SystemTestCase!C:C,C108)</f>
        <v>SYS 5.1</v>
      </c>
      <c r="D109" s="10" t="str">
        <f>SystemTestCase!D:D</f>
        <v>RTBM-44157 - The CC- defect on the dysfunction LED shall disappear if the CC- defect is not attend anymore for XXX seconds (REQ-0495703 A)</v>
      </c>
      <c r="E109" s="7" t="str">
        <f>IF(SystemTestCase!B:B&lt;&gt;"",SystemTestCase!B:B,E108)</f>
        <v>RTBM-54559</v>
      </c>
      <c r="F109" t="str">
        <f>IFERROR(VLOOKUP(E109,'指派 Feature_1017'!A:E,5,FALSE),"找不到")</f>
        <v>DTC - LED</v>
      </c>
      <c r="G109" t="str">
        <f>SystemTestCase!G:G</f>
        <v>Primary</v>
      </c>
      <c r="H109" s="153" t="str">
        <f>VLOOKUP(E109,CustomerREQ!B:D,3,FALSE)</f>
        <v>RTBM-36463</v>
      </c>
    </row>
    <row r="110" spans="1:8" x14ac:dyDescent="0.4">
      <c r="A110" t="str">
        <f>SystemTestCase!E:E</f>
        <v>RTBM-44156</v>
      </c>
      <c r="B110" t="str">
        <f>SystemTestCase!F:F</f>
        <v>Pass</v>
      </c>
      <c r="C110" s="7" t="str">
        <f>IF(SystemTestCase!C:C&lt;&gt;"",SystemTestCase!C:C,C109)</f>
        <v>SYS 5.1</v>
      </c>
      <c r="D110" s="10" t="str">
        <f>SystemTestCase!D:D</f>
        <v>RTBM-44156 - The CC- defect on the dysfunction LED shall raise if the CC- defect is confirmed for XXX seconds (REQ-0495702 A)</v>
      </c>
      <c r="E110" s="7" t="str">
        <f>IF(SystemTestCase!B:B&lt;&gt;"",SystemTestCase!B:B,E109)</f>
        <v>RTBM-54574</v>
      </c>
      <c r="F110" t="str">
        <f>IFERROR(VLOOKUP(E110,'指派 Feature_1017'!A:E,5,FALSE),"找不到")</f>
        <v>DTC - LED</v>
      </c>
      <c r="G110" t="str">
        <f>SystemTestCase!G:G</f>
        <v>Primary</v>
      </c>
      <c r="H110" s="153" t="str">
        <f>VLOOKUP(E110,CustomerREQ!B:D,3,FALSE)</f>
        <v>RTBM-36462</v>
      </c>
    </row>
    <row r="111" spans="1:8" x14ac:dyDescent="0.4">
      <c r="A111" t="str">
        <f>SystemTestCase!E:E</f>
        <v>RTBM-44155</v>
      </c>
      <c r="B111" t="str">
        <f>SystemTestCase!F:F</f>
        <v>Pass</v>
      </c>
      <c r="C111" s="7" t="str">
        <f>IF(SystemTestCase!C:C&lt;&gt;"",SystemTestCase!C:C,C110)</f>
        <v>SYS 5.1</v>
      </c>
      <c r="D111" s="10" t="str">
        <f>SystemTestCase!D:D</f>
        <v>RTBM-44155 - Defect indicator of the dysfunction LED:Short circuit- (CC-) (REQ-0495701 A)</v>
      </c>
      <c r="E111" s="7" t="str">
        <f>IF(SystemTestCase!B:B&lt;&gt;"",SystemTestCase!B:B,E110)</f>
        <v>RTBM-54575</v>
      </c>
      <c r="F111" t="str">
        <f>IFERROR(VLOOKUP(E111,'指派 Feature_1017'!A:E,5,FALSE),"找不到")</f>
        <v>DTC - LED</v>
      </c>
      <c r="G111" t="str">
        <f>SystemTestCase!G:G</f>
        <v>Primary</v>
      </c>
      <c r="H111" s="153" t="str">
        <f>VLOOKUP(E111,CustomerREQ!B:D,3,FALSE)</f>
        <v>RTBM-36461</v>
      </c>
    </row>
    <row r="112" spans="1:8" x14ac:dyDescent="0.4">
      <c r="A112" t="str">
        <f>SystemTestCase!E:E</f>
        <v>RTBM-44154</v>
      </c>
      <c r="B112" t="str">
        <f>SystemTestCase!F:F</f>
        <v>Pass</v>
      </c>
      <c r="C112" s="7" t="str">
        <f>IF(SystemTestCase!C:C&lt;&gt;"",SystemTestCase!C:C,C111)</f>
        <v>SYS 5.1</v>
      </c>
      <c r="D112" s="10" t="str">
        <f>SystemTestCase!D:D</f>
        <v>RTBM-44154 - The CC+ defect on the dysfunction LED shall disappear if the CC+ defect is not attend anymore for XXX seconds (REQ-0495700 A)</v>
      </c>
      <c r="E112" s="7" t="str">
        <f>IF(SystemTestCase!B:B&lt;&gt;"",SystemTestCase!B:B,E111)</f>
        <v>RTBM-54576</v>
      </c>
      <c r="F112" t="str">
        <f>IFERROR(VLOOKUP(E112,'指派 Feature_1017'!A:E,5,FALSE),"找不到")</f>
        <v>DTC - LED</v>
      </c>
      <c r="G112" t="str">
        <f>SystemTestCase!G:G</f>
        <v>Primary</v>
      </c>
      <c r="H112" s="153" t="str">
        <f>VLOOKUP(E112,CustomerREQ!B:D,3,FALSE)</f>
        <v>RTBM-36460</v>
      </c>
    </row>
    <row r="113" spans="1:8" x14ac:dyDescent="0.4">
      <c r="A113" t="str">
        <f>SystemTestCase!E:E</f>
        <v>RTBM-44153</v>
      </c>
      <c r="B113" t="str">
        <f>SystemTestCase!F:F</f>
        <v>Pass</v>
      </c>
      <c r="C113" s="7" t="str">
        <f>IF(SystemTestCase!C:C&lt;&gt;"",SystemTestCase!C:C,C112)</f>
        <v>SYS 5.1</v>
      </c>
      <c r="D113" s="10" t="str">
        <f>SystemTestCase!D:D</f>
        <v>RTBM-44153 - The CC+ defect on the dysfunction LED shall raise if the CC+ defect is confirmed for XXX seconds (REQ-0495699 A)</v>
      </c>
      <c r="E113" s="7" t="str">
        <f>IF(SystemTestCase!B:B&lt;&gt;"",SystemTestCase!B:B,E112)</f>
        <v>RTBM-54577</v>
      </c>
      <c r="F113" t="str">
        <f>IFERROR(VLOOKUP(E113,'指派 Feature_1017'!A:E,5,FALSE),"找不到")</f>
        <v>DTC - LED</v>
      </c>
      <c r="G113" t="str">
        <f>SystemTestCase!G:G</f>
        <v>Primary</v>
      </c>
      <c r="H113" s="153" t="str">
        <f>VLOOKUP(E113,CustomerREQ!B:D,3,FALSE)</f>
        <v>RTBM-36459</v>
      </c>
    </row>
    <row r="114" spans="1:8" x14ac:dyDescent="0.4">
      <c r="A114" t="str">
        <f>SystemTestCase!E:E</f>
        <v>RTBM-44152</v>
      </c>
      <c r="B114" t="str">
        <f>SystemTestCase!F:F</f>
        <v>StagePass</v>
      </c>
      <c r="C114" s="7" t="str">
        <f>IF(SystemTestCase!C:C&lt;&gt;"",SystemTestCase!C:C,C113)</f>
        <v>SYS 5.1</v>
      </c>
      <c r="D114" s="10" t="str">
        <f>SystemTestCase!D:D</f>
        <v>RTBM-44152 - Whatever the TCU life phase such as defined in the Lifecycle document [RSP-0002604], the TCU shall monitor the dysfunction LED state every XXX ms (REQ-0495698 B)</v>
      </c>
      <c r="E114" s="7" t="str">
        <f>IF(SystemTestCase!B:B&lt;&gt;"",SystemTestCase!B:B,E113)</f>
        <v>RTBM-54578</v>
      </c>
      <c r="F114" t="str">
        <f>IFERROR(VLOOKUP(E114,'指派 Feature_1017'!A:E,5,FALSE),"找不到")</f>
        <v>DTC - LED</v>
      </c>
      <c r="G114" t="str">
        <f>SystemTestCase!G:G</f>
        <v>Primary</v>
      </c>
      <c r="H114" s="153" t="str">
        <f>VLOOKUP(E114,CustomerREQ!B:D,3,FALSE)</f>
        <v>RTBM-36458</v>
      </c>
    </row>
    <row r="115" spans="1:8" x14ac:dyDescent="0.4">
      <c r="A115" t="str">
        <f>SystemTestCase!E:E</f>
        <v>RTBM-44151</v>
      </c>
      <c r="B115" t="str">
        <f>SystemTestCase!F:F</f>
        <v>Pass</v>
      </c>
      <c r="C115" s="7" t="str">
        <f>IF(SystemTestCase!C:C&lt;&gt;"",SystemTestCase!C:C,C114)</f>
        <v>SYS 5.1</v>
      </c>
      <c r="D115" s="10" t="str">
        <f>SystemTestCase!D:D</f>
        <v>RTBM-44151 - Defect indicator of the dysfunction LED:Short circuit+ (CC+) (REQ-0495697 A)</v>
      </c>
      <c r="E115" s="7" t="str">
        <f>IF(SystemTestCase!B:B&lt;&gt;"",SystemTestCase!B:B,E114)</f>
        <v>RTBM-54579</v>
      </c>
      <c r="F115" t="str">
        <f>IFERROR(VLOOKUP(E115,'指派 Feature_1017'!A:E,5,FALSE),"找不到")</f>
        <v>DTC - LED</v>
      </c>
      <c r="G115" t="str">
        <f>SystemTestCase!G:G</f>
        <v>Primary</v>
      </c>
      <c r="H115" s="153" t="str">
        <f>VLOOKUP(E115,CustomerREQ!B:D,3,FALSE)</f>
        <v>RTBM-36457</v>
      </c>
    </row>
    <row r="116" spans="1:8" x14ac:dyDescent="0.4">
      <c r="A116" t="str">
        <f>SystemTestCase!E:E</f>
        <v>RTBM-44150</v>
      </c>
      <c r="B116" t="str">
        <f>SystemTestCase!F:F</f>
        <v>Pass</v>
      </c>
      <c r="C116" s="7" t="str">
        <f>IF(SystemTestCase!C:C&lt;&gt;"",SystemTestCase!C:C,C115)</f>
        <v>SYS 5.1</v>
      </c>
      <c r="D116" s="10" t="str">
        <f>SystemTestCase!D:D</f>
        <v>RTBM-44150 - In every life cycle phase of the TCU, the ECALL LED diagnosis (CC+, CC-, CO) shall be done whatever the ECALL LED state (on and off) for XX seconds and a monitoring frequency (REQ-0495696 B)</v>
      </c>
      <c r="E116" s="7" t="str">
        <f>IF(SystemTestCase!B:B&lt;&gt;"",SystemTestCase!B:B,E115)</f>
        <v>RTBM-54580</v>
      </c>
      <c r="F116" t="str">
        <f>IFERROR(VLOOKUP(E116,'指派 Feature_1017'!A:E,5,FALSE),"找不到")</f>
        <v>DTC - LED</v>
      </c>
      <c r="G116" t="str">
        <f>SystemTestCase!G:G</f>
        <v>Primary</v>
      </c>
      <c r="H116" s="153" t="str">
        <f>VLOOKUP(E116,CustomerREQ!B:D,3,FALSE)</f>
        <v>RTBM-36456</v>
      </c>
    </row>
    <row r="117" spans="1:8" x14ac:dyDescent="0.4">
      <c r="A117" t="str">
        <f>SystemTestCase!E:E</f>
        <v>RTBM-44149</v>
      </c>
      <c r="B117" t="str">
        <f>SystemTestCase!F:F</f>
        <v>Pass</v>
      </c>
      <c r="C117" s="7" t="str">
        <f>IF(SystemTestCase!C:C&lt;&gt;"",SystemTestCase!C:C,C116)</f>
        <v>SYS 5.1</v>
      </c>
      <c r="D117" s="10" t="str">
        <f>SystemTestCase!D:D</f>
        <v>RTBM-44149 - Defect indicator of the emergency call state LED:Open circuit (CO) (REQ-0495695 A)</v>
      </c>
      <c r="E117" s="7" t="str">
        <f>IF(SystemTestCase!B:B&lt;&gt;"",SystemTestCase!B:B,E116)</f>
        <v>RTBM-54581</v>
      </c>
      <c r="F117" t="str">
        <f>IFERROR(VLOOKUP(E117,'指派 Feature_1017'!A:E,5,FALSE),"找不到")</f>
        <v>DTC - LED</v>
      </c>
      <c r="G117" t="str">
        <f>SystemTestCase!G:G</f>
        <v>Primary</v>
      </c>
      <c r="H117" s="153" t="str">
        <f>VLOOKUP(E117,CustomerREQ!B:D,3,FALSE)</f>
        <v>RTBM-36455</v>
      </c>
    </row>
    <row r="118" spans="1:8" x14ac:dyDescent="0.4">
      <c r="A118" t="str">
        <f>SystemTestCase!E:E</f>
        <v>RTBM-44148</v>
      </c>
      <c r="B118" t="str">
        <f>SystemTestCase!F:F</f>
        <v>Pass</v>
      </c>
      <c r="C118" s="7" t="str">
        <f>IF(SystemTestCase!C:C&lt;&gt;"",SystemTestCase!C:C,C117)</f>
        <v>SYS 5.1</v>
      </c>
      <c r="D118" s="10" t="str">
        <f>SystemTestCase!D:D</f>
        <v>RTBM-44148 - Defect indicator of the emergency call state LED:Short circuit- (CC-) (REQ-0495694 A)</v>
      </c>
      <c r="E118" s="7" t="str">
        <f>IF(SystemTestCase!B:B&lt;&gt;"",SystemTestCase!B:B,E117)</f>
        <v>RTBM-54582</v>
      </c>
      <c r="F118" t="str">
        <f>IFERROR(VLOOKUP(E118,'指派 Feature_1017'!A:E,5,FALSE),"找不到")</f>
        <v>DTC - LED</v>
      </c>
      <c r="G118" t="str">
        <f>SystemTestCase!G:G</f>
        <v>Primary</v>
      </c>
      <c r="H118" s="153" t="str">
        <f>VLOOKUP(E118,CustomerREQ!B:D,3,FALSE)</f>
        <v>RTBM-36454</v>
      </c>
    </row>
    <row r="119" spans="1:8" x14ac:dyDescent="0.4">
      <c r="A119" t="str">
        <f>SystemTestCase!E:E</f>
        <v>RTBM-44147</v>
      </c>
      <c r="B119" t="str">
        <f>SystemTestCase!F:F</f>
        <v>Pass</v>
      </c>
      <c r="C119" s="7" t="str">
        <f>IF(SystemTestCase!C:C&lt;&gt;"",SystemTestCase!C:C,C118)</f>
        <v>SYS 5.1</v>
      </c>
      <c r="D119" s="10" t="str">
        <f>SystemTestCase!D:D</f>
        <v>RTBM-44147 - Defect indicator of the emergency call state LED:short circuit+ (CC+) (REQ-0495693 A)</v>
      </c>
      <c r="E119" s="7" t="str">
        <f>IF(SystemTestCase!B:B&lt;&gt;"",SystemTestCase!B:B,E118)</f>
        <v>RTBM-54583</v>
      </c>
      <c r="F119" t="str">
        <f>IFERROR(VLOOKUP(E119,'指派 Feature_1017'!A:E,5,FALSE),"找不到")</f>
        <v>DTC - LED</v>
      </c>
      <c r="G119" t="str">
        <f>SystemTestCase!G:G</f>
        <v>Primary</v>
      </c>
      <c r="H119" s="153" t="str">
        <f>VLOOKUP(E119,CustomerREQ!B:D,3,FALSE)</f>
        <v>RTBM-36453</v>
      </c>
    </row>
    <row r="120" spans="1:8" x14ac:dyDescent="0.4">
      <c r="A120" t="str">
        <f>SystemTestCase!E:E</f>
        <v>RTBM-48380</v>
      </c>
      <c r="B120" t="str">
        <f>SystemTestCase!F:F</f>
        <v>Pass</v>
      </c>
      <c r="C120" s="7" t="str">
        <f>IF(SystemTestCase!C:C&lt;&gt;"",SystemTestCase!C:C,C119)</f>
        <v>SYS 5.1</v>
      </c>
      <c r="D120" s="10" t="str">
        <f>SystemTestCase!D:D</f>
        <v>RTBM-48380 - In nominal life cycle phase such as defined in the Lifecycle document [RSP-0002604], the Blocked key ACALL defect shall disappear, if the ACALL push stays in an inactive state for at least 2 seconds (REQ-0495692 A)</v>
      </c>
      <c r="E120" s="7" t="str">
        <f>IF(SystemTestCase!B:B&lt;&gt;"",SystemTestCase!B:B,E119)</f>
        <v>RTBM-54584</v>
      </c>
      <c r="F120" t="str">
        <f>IFERROR(VLOOKUP(E120,'指派 Feature_1017'!A:E,5,FALSE),"找不到")</f>
        <v>DTC - Acall</v>
      </c>
      <c r="G120" t="str">
        <f>SystemTestCase!G:G</f>
        <v>Primary</v>
      </c>
      <c r="H120" s="153" t="str">
        <f>VLOOKUP(E120,CustomerREQ!B:D,3,FALSE)</f>
        <v>RTBM-36452</v>
      </c>
    </row>
    <row r="121" spans="1:8" x14ac:dyDescent="0.4">
      <c r="A121" t="str">
        <f>SystemTestCase!E:E</f>
        <v>RTBM-48378</v>
      </c>
      <c r="B121" t="str">
        <f>SystemTestCase!F:F</f>
        <v>Pass</v>
      </c>
      <c r="C121" s="7" t="str">
        <f>IF(SystemTestCase!C:C&lt;&gt;"",SystemTestCase!C:C,C120)</f>
        <v>SYS 5.1</v>
      </c>
      <c r="D121" s="10" t="str">
        <f>SystemTestCase!D:D</f>
        <v>RTBM-48378 - In nominal life cycle phase such as defined in the Lifecycle document [RSP-0002604], the TCU shall be able to raise a blocked key ACALL defect, if the ACALL push stays in an actif state for at least 60 seconds (REQ-0495691 B)</v>
      </c>
      <c r="E121" s="7" t="str">
        <f>IF(SystemTestCase!B:B&lt;&gt;"",SystemTestCase!B:B,E120)</f>
        <v>RTBM-54585</v>
      </c>
      <c r="F121" t="str">
        <f>IFERROR(VLOOKUP(E121,'指派 Feature_1017'!A:E,5,FALSE),"找不到")</f>
        <v>DTC - Acall</v>
      </c>
      <c r="G121" t="str">
        <f>SystemTestCase!G:G</f>
        <v>Primary</v>
      </c>
      <c r="H121" s="153" t="str">
        <f>VLOOKUP(E121,CustomerREQ!B:D,3,FALSE)</f>
        <v>RTBM-36451</v>
      </c>
    </row>
    <row r="122" spans="1:8" x14ac:dyDescent="0.4">
      <c r="A122" t="str">
        <f>SystemTestCase!E:E</f>
        <v>RTBM-44386</v>
      </c>
      <c r="B122" t="str">
        <f>SystemTestCase!F:F</f>
        <v>Pass</v>
      </c>
      <c r="C122" s="7" t="str">
        <f>IF(SystemTestCase!C:C&lt;&gt;"",SystemTestCase!C:C,C121)</f>
        <v>SYS 5.1</v>
      </c>
      <c r="D122" s="10" t="str">
        <f>SystemTestCase!D:D</f>
        <v>RTBM-44386 - Defect ACALL push (SIGNAL_PUSH_ACALL) : Signal to be checked defective: Blocked key ACALL defect (REQ-0495690 A)</v>
      </c>
      <c r="E122" s="7" t="str">
        <f>IF(SystemTestCase!B:B&lt;&gt;"",SystemTestCase!B:B,E121)</f>
        <v>RTBM-54587</v>
      </c>
      <c r="F122" t="str">
        <f>IFERROR(VLOOKUP(E122,'指派 Feature_1017'!A:E,5,FALSE),"找不到")</f>
        <v>DTC - Acall</v>
      </c>
      <c r="G122" t="str">
        <f>SystemTestCase!G:G</f>
        <v>Primary</v>
      </c>
      <c r="H122" s="153" t="str">
        <f>VLOOKUP(E122,CustomerREQ!B:D,3,FALSE)</f>
        <v>RTBM-36450</v>
      </c>
    </row>
    <row r="123" spans="1:8" x14ac:dyDescent="0.4">
      <c r="A123" t="str">
        <f>SystemTestCase!E:E</f>
        <v>RTBM-44382</v>
      </c>
      <c r="B123" t="str">
        <f>SystemTestCase!F:F</f>
        <v>Pass</v>
      </c>
      <c r="C123" s="7" t="str">
        <f>IF(SystemTestCase!C:C&lt;&gt;"",SystemTestCase!C:C,C122)</f>
        <v>SYS 5.1</v>
      </c>
      <c r="D123" s="10" t="str">
        <f>SystemTestCase!D:D</f>
        <v>RTBM-44382 - The CO defect on the ACALL push link shall disappear if the defect is not attend anymore for XXX seconds [To be defined by the supplier and submitted to the PSA approval] (REQ-0495689 A)</v>
      </c>
      <c r="E123" s="7" t="str">
        <f>IF(SystemTestCase!B:B&lt;&gt;"",SystemTestCase!B:B,E122)</f>
        <v>RTBM-54588</v>
      </c>
      <c r="F123" t="str">
        <f>IFERROR(VLOOKUP(E123,'指派 Feature_1017'!A:E,5,FALSE),"找不到")</f>
        <v>DTC - Acall</v>
      </c>
      <c r="G123" t="str">
        <f>SystemTestCase!G:G</f>
        <v>Primary</v>
      </c>
      <c r="H123" s="153" t="str">
        <f>VLOOKUP(E123,CustomerREQ!B:D,3,FALSE)</f>
        <v>RTBM-36449</v>
      </c>
    </row>
    <row r="124" spans="1:8" x14ac:dyDescent="0.4">
      <c r="A124" t="str">
        <f>SystemTestCase!E:E</f>
        <v>RTBM-44380</v>
      </c>
      <c r="B124" t="str">
        <f>SystemTestCase!F:F</f>
        <v>Pass</v>
      </c>
      <c r="C124" s="7" t="str">
        <f>IF(SystemTestCase!C:C&lt;&gt;"",SystemTestCase!C:C,C123)</f>
        <v>SYS 5.1</v>
      </c>
      <c r="D124" s="10" t="str">
        <f>SystemTestCase!D:D</f>
        <v>RTBM-44380 - The CO defect on the ACALL push link shall raise if the defect is confirmed for XXX seconds [To be defined by the supplier and submitted to the PSA approval] (REQ-0495688 A)</v>
      </c>
      <c r="E124" s="7" t="str">
        <f>IF(SystemTestCase!B:B&lt;&gt;"",SystemTestCase!B:B,E123)</f>
        <v>RTBM-54589</v>
      </c>
      <c r="F124" t="str">
        <f>IFERROR(VLOOKUP(E124,'指派 Feature_1017'!A:E,5,FALSE),"找不到")</f>
        <v>DTC - Acall</v>
      </c>
      <c r="G124" t="str">
        <f>SystemTestCase!G:G</f>
        <v>Primary</v>
      </c>
      <c r="H124" s="153" t="str">
        <f>VLOOKUP(E124,CustomerREQ!B:D,3,FALSE)</f>
        <v>RTBM-36448</v>
      </c>
    </row>
    <row r="125" spans="1:8" x14ac:dyDescent="0.4">
      <c r="A125" t="str">
        <f>SystemTestCase!E:E</f>
        <v>RTBM-44378</v>
      </c>
      <c r="B125" t="str">
        <f>SystemTestCase!F:F</f>
        <v>Pass</v>
      </c>
      <c r="C125" s="7" t="str">
        <f>IF(SystemTestCase!C:C&lt;&gt;"",SystemTestCase!C:C,C124)</f>
        <v>SYS 5.1</v>
      </c>
      <c r="D125" s="10" t="str">
        <f>SystemTestCase!D:D</f>
        <v>RTBM-44378 - In TCU starting phase or in self-test phase (during the first 3 seconds after PRINCIP_ETAT_SEV = CONTACT) or in nominal life cycle phase such as defined in the Lifecycle document [RSP-0002604], the TCU shall be able to monitor the CO on the ACALL push link every XXX ms [To be defined by the supplier and submitted to the PSA approval] (REQ-0495687 B)</v>
      </c>
      <c r="E125" s="7" t="str">
        <f>IF(SystemTestCase!B:B&lt;&gt;"",SystemTestCase!B:B,E124)</f>
        <v>RTBM-54590</v>
      </c>
      <c r="F125" t="str">
        <f>IFERROR(VLOOKUP(E125,'指派 Feature_1017'!A:E,5,FALSE),"找不到")</f>
        <v>DTC - Acall</v>
      </c>
      <c r="G125" t="str">
        <f>SystemTestCase!G:G</f>
        <v>Primary</v>
      </c>
      <c r="H125" s="153" t="str">
        <f>VLOOKUP(E125,CustomerREQ!B:D,3,FALSE)</f>
        <v>RTBM-36447</v>
      </c>
    </row>
    <row r="126" spans="1:8" x14ac:dyDescent="0.4">
      <c r="A126" t="str">
        <f>SystemTestCase!E:E</f>
        <v>RTBM-44375</v>
      </c>
      <c r="B126" t="str">
        <f>SystemTestCase!F:F</f>
        <v>Pass</v>
      </c>
      <c r="C126" s="7" t="str">
        <f>IF(SystemTestCase!C:C&lt;&gt;"",SystemTestCase!C:C,C125)</f>
        <v>SYS 5.1</v>
      </c>
      <c r="D126" s="10" t="str">
        <f>SystemTestCase!D:D</f>
        <v>RTBM-44375 - Defect ACALL push (SIGNAL_PUSH_ACALL : Signal to be checked) defective: Open circuit (CO) on ACALL push (REQ-0495686 A)</v>
      </c>
      <c r="E126" s="7" t="str">
        <f>IF(SystemTestCase!B:B&lt;&gt;"",SystemTestCase!B:B,E125)</f>
        <v>RTBM-54591</v>
      </c>
      <c r="F126" t="str">
        <f>IFERROR(VLOOKUP(E126,'指派 Feature_1017'!A:E,5,FALSE),"找不到")</f>
        <v>DTC - Acall</v>
      </c>
      <c r="G126" t="str">
        <f>SystemTestCase!G:G</f>
        <v>Primary</v>
      </c>
      <c r="H126" s="153" t="str">
        <f>VLOOKUP(E126,CustomerREQ!B:D,3,FALSE)</f>
        <v>RTBM-36446</v>
      </c>
    </row>
    <row r="127" spans="1:8" x14ac:dyDescent="0.4">
      <c r="A127" t="str">
        <f>SystemTestCase!E:E</f>
        <v>RTBM-44372</v>
      </c>
      <c r="B127" t="str">
        <f>SystemTestCase!F:F</f>
        <v>On-going</v>
      </c>
      <c r="C127" s="7" t="str">
        <f>IF(SystemTestCase!C:C&lt;&gt;"",SystemTestCase!C:C,C126)</f>
        <v>SYS 5.1</v>
      </c>
      <c r="D127" s="10" t="str">
        <f>SystemTestCase!D:D</f>
        <v>RTBM-44372 - Tree-Function-XCall-Defects diagnosed by the TCU (REQ-0495685 A)</v>
      </c>
      <c r="E127" s="7" t="str">
        <f>IF(SystemTestCase!B:B&lt;&gt;"",SystemTestCase!B:B,E126)</f>
        <v>RTBM-54592</v>
      </c>
      <c r="F127" t="str">
        <f>IFERROR(VLOOKUP(E127,'指派 Feature_1017'!A:E,5,FALSE),"找不到")</f>
        <v>Out of scope</v>
      </c>
      <c r="G127" t="str">
        <f>SystemTestCase!G:G</f>
        <v>Medium</v>
      </c>
      <c r="H127" s="153" t="str">
        <f>VLOOKUP(E127,CustomerREQ!B:D,3,FALSE)</f>
        <v>RTBM-36445</v>
      </c>
    </row>
    <row r="128" spans="1:8" x14ac:dyDescent="0.4">
      <c r="A128" t="str">
        <f>SystemTestCase!E:E</f>
        <v>RTBM-44366</v>
      </c>
      <c r="B128" t="str">
        <f>SystemTestCase!F:F</f>
        <v>On-going</v>
      </c>
      <c r="C128" s="7" t="str">
        <f>IF(SystemTestCase!C:C&lt;&gt;"",SystemTestCase!C:C,C127)</f>
        <v>SYS 5.1</v>
      </c>
      <c r="D128" s="10" t="str">
        <f>SystemTestCase!D:D</f>
        <v>RTBM-44366 - Tree-Function-XCall-Defects diagnosed by the TCU (REQ-0495684 A)</v>
      </c>
      <c r="E128" s="7" t="str">
        <f>IF(SystemTestCase!B:B&lt;&gt;"",SystemTestCase!B:B,E127)</f>
        <v>RTBM-54593</v>
      </c>
      <c r="F128" t="str">
        <f>IFERROR(VLOOKUP(E128,'指派 Feature_1017'!A:E,5,FALSE),"找不到")</f>
        <v>Out of scope</v>
      </c>
      <c r="G128" t="str">
        <f>SystemTestCase!G:G</f>
        <v>Medium</v>
      </c>
      <c r="H128" s="153" t="str">
        <f>VLOOKUP(E128,CustomerREQ!B:D,3,FALSE)</f>
        <v>RTBM-36444</v>
      </c>
    </row>
    <row r="129" spans="1:8" x14ac:dyDescent="0.4">
      <c r="A129" t="str">
        <f>SystemTestCase!E:E</f>
        <v>RTBM-44362</v>
      </c>
      <c r="B129" t="str">
        <f>SystemTestCase!F:F</f>
        <v>On-going</v>
      </c>
      <c r="C129" s="7" t="str">
        <f>IF(SystemTestCase!C:C&lt;&gt;"",SystemTestCase!C:C,C128)</f>
        <v>SYS 5.1</v>
      </c>
      <c r="D129" s="10" t="str">
        <f>SystemTestCase!D:D</f>
        <v>RTBM-44362 -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(REQ-0495683 B)</v>
      </c>
      <c r="E129" s="7" t="str">
        <f>IF(SystemTestCase!B:B&lt;&gt;"",SystemTestCase!B:B,E128)</f>
        <v>RTBM-54599</v>
      </c>
      <c r="F129" t="str">
        <f>IFERROR(VLOOKUP(E129,'指派 Feature_1017'!A:E,5,FALSE),"找不到")</f>
        <v>Out of scope</v>
      </c>
      <c r="G129" t="str">
        <f>SystemTestCase!G:G</f>
        <v>Medium</v>
      </c>
      <c r="H129" s="153" t="str">
        <f>VLOOKUP(E129,CustomerREQ!B:D,3,FALSE)</f>
        <v>RTBM-36443</v>
      </c>
    </row>
    <row r="130" spans="1:8" x14ac:dyDescent="0.4">
      <c r="A130" t="str">
        <f>SystemTestCase!E:E</f>
        <v>RTBM-44359</v>
      </c>
      <c r="B130" t="str">
        <f>SystemTestCase!F:F</f>
        <v>On-going</v>
      </c>
      <c r="C130" s="7" t="str">
        <f>IF(SystemTestCase!C:C&lt;&gt;"",SystemTestCase!C:C,C129)</f>
        <v>SYS 5.1</v>
      </c>
      <c r="D130" s="10" t="str">
        <f>SystemTestCase!D:D</f>
        <v>RTBM-44359 - Tree-Function-XCall-Defects diagnosed by the TCU (REQ-0495682 A)</v>
      </c>
      <c r="E130" s="7" t="str">
        <f>IF(SystemTestCase!B:B&lt;&gt;"",SystemTestCase!B:B,E129)</f>
        <v>RTBM-54600</v>
      </c>
      <c r="F130" t="str">
        <f>IFERROR(VLOOKUP(E130,'指派 Feature_1017'!A:E,5,FALSE),"找不到")</f>
        <v>Out of scope</v>
      </c>
      <c r="G130" t="str">
        <f>SystemTestCase!G:G</f>
        <v>Medium</v>
      </c>
      <c r="H130" s="153" t="str">
        <f>VLOOKUP(E130,CustomerREQ!B:D,3,FALSE)</f>
        <v>RTBM-36442</v>
      </c>
    </row>
    <row r="131" spans="1:8" x14ac:dyDescent="0.4">
      <c r="A131" t="str">
        <f>SystemTestCase!E:E</f>
        <v>RTBM-44354</v>
      </c>
      <c r="B131" t="str">
        <f>SystemTestCase!F:F</f>
        <v>Pass</v>
      </c>
      <c r="C131" s="7" t="str">
        <f>IF(SystemTestCase!C:C&lt;&gt;"",SystemTestCase!C:C,C130)</f>
        <v>SYS 5.1</v>
      </c>
      <c r="D131" s="10" t="str">
        <f>SystemTestCase!D:D</f>
        <v>RTBM-44354 - The CC+ defect on the ACALL push link shall disappear if the defect is not attend anymore for XXX seconds [To be defined by the supplier and submitted to the PSA approval] (REQ-0495681 A)</v>
      </c>
      <c r="E131" s="7" t="str">
        <f>IF(SystemTestCase!B:B&lt;&gt;"",SystemTestCase!B:B,E130)</f>
        <v>RTBM-54601</v>
      </c>
      <c r="F131" t="str">
        <f>IFERROR(VLOOKUP(E131,'指派 Feature_1017'!A:E,5,FALSE),"找不到")</f>
        <v>DTC - Acall</v>
      </c>
      <c r="G131" t="str">
        <f>SystemTestCase!G:G</f>
        <v>Primary</v>
      </c>
      <c r="H131" s="153" t="str">
        <f>VLOOKUP(E131,CustomerREQ!B:D,3,FALSE)</f>
        <v>RTBM-36441</v>
      </c>
    </row>
    <row r="132" spans="1:8" x14ac:dyDescent="0.4">
      <c r="A132" t="str">
        <f>SystemTestCase!E:E</f>
        <v>RTBM-44353</v>
      </c>
      <c r="B132" t="str">
        <f>SystemTestCase!F:F</f>
        <v>Pass</v>
      </c>
      <c r="C132" s="7" t="str">
        <f>IF(SystemTestCase!C:C&lt;&gt;"",SystemTestCase!C:C,C131)</f>
        <v>SYS 5.1</v>
      </c>
      <c r="D132" s="10" t="str">
        <f>SystemTestCase!D:D</f>
        <v>RTBM-44353 - The CC+ defect on the ACALL push link shall raise if the defect is confirmed for XXX seconds [To be defined by the supplier and submitted to the PSA approval] (REQ-0495680 A)</v>
      </c>
      <c r="E132" s="7" t="str">
        <f>IF(SystemTestCase!B:B&lt;&gt;"",SystemTestCase!B:B,E131)</f>
        <v>RTBM-54602</v>
      </c>
      <c r="F132" t="str">
        <f>IFERROR(VLOOKUP(E132,'指派 Feature_1017'!A:E,5,FALSE),"找不到")</f>
        <v>DTC - Acall</v>
      </c>
      <c r="G132" t="str">
        <f>SystemTestCase!G:G</f>
        <v>Primary</v>
      </c>
      <c r="H132" s="153" t="str">
        <f>VLOOKUP(E132,CustomerREQ!B:D,3,FALSE)</f>
        <v>RTBM-36440</v>
      </c>
    </row>
    <row r="133" spans="1:8" x14ac:dyDescent="0.4">
      <c r="A133" t="str">
        <f>SystemTestCase!E:E</f>
        <v>RTBM-44352</v>
      </c>
      <c r="B133" t="str">
        <f>SystemTestCase!F:F</f>
        <v>Pass</v>
      </c>
      <c r="C133" s="7" t="str">
        <f>IF(SystemTestCase!C:C&lt;&gt;"",SystemTestCase!C:C,C132)</f>
        <v>SYS 5.1</v>
      </c>
      <c r="D133" s="10" t="str">
        <f>SystemTestCase!D:D</f>
        <v>RTBM-44352 -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(REQ-0495679 B)</v>
      </c>
      <c r="E133" s="7" t="str">
        <f>IF(SystemTestCase!B:B&lt;&gt;"",SystemTestCase!B:B,E132)</f>
        <v>RTBM-54603</v>
      </c>
      <c r="F133" t="str">
        <f>IFERROR(VLOOKUP(E133,'指派 Feature_1017'!A:E,5,FALSE),"找不到")</f>
        <v>DTC - Acall</v>
      </c>
      <c r="G133" t="str">
        <f>SystemTestCase!G:G</f>
        <v>Primary</v>
      </c>
      <c r="H133" s="153" t="str">
        <f>VLOOKUP(E133,CustomerREQ!B:D,3,FALSE)</f>
        <v>RTBM-36439</v>
      </c>
    </row>
    <row r="134" spans="1:8" x14ac:dyDescent="0.4">
      <c r="A134" t="str">
        <f>SystemTestCase!E:E</f>
        <v>RTBM-44351</v>
      </c>
      <c r="B134" t="str">
        <f>SystemTestCase!F:F</f>
        <v>Pass</v>
      </c>
      <c r="C134" s="7" t="str">
        <f>IF(SystemTestCase!C:C&lt;&gt;"",SystemTestCase!C:C,C133)</f>
        <v>SYS 5.1</v>
      </c>
      <c r="D134" s="10" t="str">
        <f>SystemTestCase!D:D</f>
        <v>RTBM-44351 - Defect ACALL push (SIGNAL_PUSH_ACALL : Signal to be checked) defective: Short circuit+ (CC+) on ACALL push (REQ-0495678 A)</v>
      </c>
      <c r="E134" s="7" t="str">
        <f>IF(SystemTestCase!B:B&lt;&gt;"",SystemTestCase!B:B,E133)</f>
        <v>RTBM-54604</v>
      </c>
      <c r="F134" t="str">
        <f>IFERROR(VLOOKUP(E134,'指派 Feature_1017'!A:E,5,FALSE),"找不到")</f>
        <v>DTC - Acall</v>
      </c>
      <c r="G134" t="str">
        <f>SystemTestCase!G:G</f>
        <v>Primary</v>
      </c>
      <c r="H134" s="153" t="str">
        <f>VLOOKUP(E134,CustomerREQ!B:D,3,FALSE)</f>
        <v>RTBM-36438</v>
      </c>
    </row>
    <row r="135" spans="1:8" x14ac:dyDescent="0.4">
      <c r="A135" t="str">
        <f>SystemTestCase!E:E</f>
        <v>RTBM-44350</v>
      </c>
      <c r="B135" t="str">
        <f>SystemTestCase!F:F</f>
        <v>Pass</v>
      </c>
      <c r="C135" s="7" t="str">
        <f>IF(SystemTestCase!C:C&lt;&gt;"",SystemTestCase!C:C,C134)</f>
        <v>SYS 5.1</v>
      </c>
      <c r="D135" s="10" t="str">
        <f>SystemTestCase!D:D</f>
        <v>RTBM-44350 - In nominal life cycle phase such as defined in the Lifecycle document [RSP-0002604], the Blocked key ECALL defect shall disappear, if the ECALL push stays in an inactive state for at least 2 seconds [The supplier shall give the measurable physical values (by a offboard tool) for the defect ECALL push disappearance] (REQ-0495677 A)</v>
      </c>
      <c r="E135" s="7" t="str">
        <f>IF(SystemTestCase!B:B&lt;&gt;"",SystemTestCase!B:B,E134)</f>
        <v>RTBM-54605</v>
      </c>
      <c r="F135" t="str">
        <f>IFERROR(VLOOKUP(E135,'指派 Feature_1017'!A:E,5,FALSE),"找不到")</f>
        <v>DTC - Ecall</v>
      </c>
      <c r="G135" t="str">
        <f>SystemTestCase!G:G</f>
        <v>Primary</v>
      </c>
      <c r="H135" s="153" t="str">
        <f>VLOOKUP(E135,CustomerREQ!B:D,3,FALSE)</f>
        <v>RTBM-36437</v>
      </c>
    </row>
    <row r="136" spans="1:8" x14ac:dyDescent="0.4">
      <c r="A136" t="str">
        <f>SystemTestCase!E:E</f>
        <v>RTBM-44349</v>
      </c>
      <c r="B136" t="str">
        <f>SystemTestCase!F:F</f>
        <v>Pass</v>
      </c>
      <c r="C136" s="7" t="str">
        <f>IF(SystemTestCase!C:C&lt;&gt;"",SystemTestCase!C:C,C135)</f>
        <v>SYS 5.1</v>
      </c>
      <c r="D136" s="10" t="str">
        <f>SystemTestCase!D:D</f>
        <v>RTBM-44349 - In nominal life cycle phase such as defined in the Lifecycle document [RSP-0002604], the TCU shall be able to raise a blocked key ECALL defect, if the ECALL push stays in an actif state for at least 60 seconds [The supplier shall give the measurable physical values (by a offboard tool) for the DTC appearance] (REQ-0495676 B)</v>
      </c>
      <c r="E136" s="7" t="str">
        <f>IF(SystemTestCase!B:B&lt;&gt;"",SystemTestCase!B:B,E135)</f>
        <v>RTBM-54606</v>
      </c>
      <c r="F136" t="str">
        <f>IFERROR(VLOOKUP(E136,'指派 Feature_1017'!A:E,5,FALSE),"找不到")</f>
        <v>DTC - Ecall</v>
      </c>
      <c r="G136" t="str">
        <f>SystemTestCase!G:G</f>
        <v>Primary</v>
      </c>
      <c r="H136" s="153" t="str">
        <f>VLOOKUP(E136,CustomerREQ!B:D,3,FALSE)</f>
        <v>RTBM-36436</v>
      </c>
    </row>
    <row r="137" spans="1:8" x14ac:dyDescent="0.4">
      <c r="A137" t="str">
        <f>SystemTestCase!E:E</f>
        <v>RTBM-44347</v>
      </c>
      <c r="B137" t="str">
        <f>SystemTestCase!F:F</f>
        <v>Pass</v>
      </c>
      <c r="C137" s="7" t="str">
        <f>IF(SystemTestCase!C:C&lt;&gt;"",SystemTestCase!C:C,C136)</f>
        <v>SYS 5.1</v>
      </c>
      <c r="D137" s="10" t="str">
        <f>SystemTestCase!D:D</f>
        <v>RTBM-44347 - Defect ECALL push (SIGNAL_PUSH_ECALL) defective: Blocked key ECALL defect (REQ-0495675 A)</v>
      </c>
      <c r="E137" s="7" t="str">
        <f>IF(SystemTestCase!B:B&lt;&gt;"",SystemTestCase!B:B,E136)</f>
        <v>RTBM-54607</v>
      </c>
      <c r="F137" t="str">
        <f>IFERROR(VLOOKUP(E137,'指派 Feature_1017'!A:E,5,FALSE),"找不到")</f>
        <v>DTC - Ecall</v>
      </c>
      <c r="G137" t="str">
        <f>SystemTestCase!G:G</f>
        <v>Primary</v>
      </c>
      <c r="H137" s="153" t="str">
        <f>VLOOKUP(E137,CustomerREQ!B:D,3,FALSE)</f>
        <v>RTBM-36435</v>
      </c>
    </row>
    <row r="138" spans="1:8" x14ac:dyDescent="0.4">
      <c r="A138" t="str">
        <f>SystemTestCase!E:E</f>
        <v>RTBM-44346</v>
      </c>
      <c r="B138" t="str">
        <f>SystemTestCase!F:F</f>
        <v>Pass</v>
      </c>
      <c r="C138" s="7" t="str">
        <f>IF(SystemTestCase!C:C&lt;&gt;"",SystemTestCase!C:C,C137)</f>
        <v>SYS 5.1</v>
      </c>
      <c r="D138" s="10" t="str">
        <f>SystemTestCase!D:D</f>
        <v>RTBM-44346 - The CO defect on the ECALL push link shall disappear if the defect is not attend anymore for XXX seconds [To be defined by the supplier and submitted to the PSA approval] (REQ-0495674 A)</v>
      </c>
      <c r="E138" s="7" t="str">
        <f>IF(SystemTestCase!B:B&lt;&gt;"",SystemTestCase!B:B,E137)</f>
        <v>RTBM-54608</v>
      </c>
      <c r="F138" t="str">
        <f>IFERROR(VLOOKUP(E138,'指派 Feature_1017'!A:E,5,FALSE),"找不到")</f>
        <v>DTC - Ecall</v>
      </c>
      <c r="G138" t="str">
        <f>SystemTestCase!G:G</f>
        <v>Primary</v>
      </c>
      <c r="H138" s="153" t="str">
        <f>VLOOKUP(E138,CustomerREQ!B:D,3,FALSE)</f>
        <v>RTBM-36434</v>
      </c>
    </row>
    <row r="139" spans="1:8" x14ac:dyDescent="0.4">
      <c r="A139" t="str">
        <f>SystemTestCase!E:E</f>
        <v>RTBM-44345</v>
      </c>
      <c r="B139" t="str">
        <f>SystemTestCase!F:F</f>
        <v>Pass</v>
      </c>
      <c r="C139" s="7" t="str">
        <f>IF(SystemTestCase!C:C&lt;&gt;"",SystemTestCase!C:C,C138)</f>
        <v>SYS 5.1</v>
      </c>
      <c r="D139" s="10" t="str">
        <f>SystemTestCase!D:D</f>
        <v>RTBM-44345 - The CO defect on the ECALL push link shall raise if the defect is confirmed for XXX seconds [To be defined by the supplier and submitted to the PSA approval] (REQ-0495673 A)</v>
      </c>
      <c r="E139" s="7" t="str">
        <f>IF(SystemTestCase!B:B&lt;&gt;"",SystemTestCase!B:B,E138)</f>
        <v>RTBM-54612</v>
      </c>
      <c r="F139" t="str">
        <f>IFERROR(VLOOKUP(E139,'指派 Feature_1017'!A:E,5,FALSE),"找不到")</f>
        <v>DTC - Ecall</v>
      </c>
      <c r="G139" t="str">
        <f>SystemTestCase!G:G</f>
        <v>Primary</v>
      </c>
      <c r="H139" s="153" t="str">
        <f>VLOOKUP(E139,CustomerREQ!B:D,3,FALSE)</f>
        <v>RTBM-36433</v>
      </c>
    </row>
    <row r="140" spans="1:8" x14ac:dyDescent="0.4">
      <c r="A140" t="str">
        <f>SystemTestCase!E:E</f>
        <v>RTBM-44343</v>
      </c>
      <c r="B140" t="str">
        <f>SystemTestCase!F:F</f>
        <v>Pass</v>
      </c>
      <c r="C140" s="7" t="str">
        <f>IF(SystemTestCase!C:C&lt;&gt;"",SystemTestCase!C:C,C139)</f>
        <v>SYS 5.1</v>
      </c>
      <c r="D140" s="10" t="str">
        <f>SystemTestCase!D:D</f>
        <v>RTBM-44343 - In TCU starting phase or in self-test phase (during the first 3 seconds after PRINCIP_ETAT_SEV = CONTACT) or in nominal life cycle phase such as defined in the Lifecycle document [RSP-0002604], the TCU shall be able to monitor the CO on the ECALL push link every XXX ms [To be defined by the supplier and submitted to the PSA approval] (REQ-0495672 B)</v>
      </c>
      <c r="E140" s="7" t="str">
        <f>IF(SystemTestCase!B:B&lt;&gt;"",SystemTestCase!B:B,E139)</f>
        <v>RTBM-54613</v>
      </c>
      <c r="F140" t="str">
        <f>IFERROR(VLOOKUP(E140,'指派 Feature_1017'!A:E,5,FALSE),"找不到")</f>
        <v>DTC - Ecall</v>
      </c>
      <c r="G140" t="str">
        <f>SystemTestCase!G:G</f>
        <v>Primary</v>
      </c>
      <c r="H140" s="153" t="str">
        <f>VLOOKUP(E140,CustomerREQ!B:D,3,FALSE)</f>
        <v>RTBM-36432</v>
      </c>
    </row>
    <row r="141" spans="1:8" x14ac:dyDescent="0.4">
      <c r="A141" t="str">
        <f>SystemTestCase!E:E</f>
        <v>RTBM-44339</v>
      </c>
      <c r="B141" t="str">
        <f>SystemTestCase!F:F</f>
        <v>Pass</v>
      </c>
      <c r="C141" s="7" t="str">
        <f>IF(SystemTestCase!C:C&lt;&gt;"",SystemTestCase!C:C,C140)</f>
        <v>SYS 5.1</v>
      </c>
      <c r="D141" s="10" t="str">
        <f>SystemTestCase!D:D</f>
        <v>RTBM-44339 - Defect ECALL push (SIGNAL_PUSH_ECALL) defective: Open circuit (CO) on ECALL push Especially, if Push is locked more than 1 min (REQ-0495671 A)</v>
      </c>
      <c r="E141" s="7" t="str">
        <f>IF(SystemTestCase!B:B&lt;&gt;"",SystemTestCase!B:B,E140)</f>
        <v>RTBM-54614</v>
      </c>
      <c r="F141" t="str">
        <f>IFERROR(VLOOKUP(E141,'指派 Feature_1017'!A:E,5,FALSE),"找不到")</f>
        <v>DTC - Ecall</v>
      </c>
      <c r="G141" t="str">
        <f>SystemTestCase!G:G</f>
        <v>Primary</v>
      </c>
      <c r="H141" s="153" t="str">
        <f>VLOOKUP(E141,CustomerREQ!B:D,3,FALSE)</f>
        <v>RTBM-36431</v>
      </c>
    </row>
    <row r="142" spans="1:8" x14ac:dyDescent="0.4">
      <c r="A142" t="str">
        <f>SystemTestCase!E:E</f>
        <v>RTBM-44335</v>
      </c>
      <c r="B142" t="str">
        <f>SystemTestCase!F:F</f>
        <v>On-going</v>
      </c>
      <c r="C142" s="7" t="str">
        <f>IF(SystemTestCase!C:C&lt;&gt;"",SystemTestCase!C:C,C141)</f>
        <v>SYS 5.1</v>
      </c>
      <c r="D142" s="10" t="str">
        <f>SystemTestCase!D:D</f>
        <v>RTBM-44335 - Tree-Function-XCall-Defects diagnosed by the TCU (REQ-0495670 A)</v>
      </c>
      <c r="E142" s="7" t="str">
        <f>IF(SystemTestCase!B:B&lt;&gt;"",SystemTestCase!B:B,E141)</f>
        <v>RTBM-54619</v>
      </c>
      <c r="F142" t="str">
        <f>IFERROR(VLOOKUP(E142,'指派 Feature_1017'!A:E,5,FALSE),"找不到")</f>
        <v>Out of scope</v>
      </c>
      <c r="G142" t="str">
        <f>SystemTestCase!G:G</f>
        <v>Medium</v>
      </c>
      <c r="H142" s="153" t="str">
        <f>VLOOKUP(E142,CustomerREQ!B:D,3,FALSE)</f>
        <v>RTBM-36430</v>
      </c>
    </row>
    <row r="143" spans="1:8" x14ac:dyDescent="0.4">
      <c r="A143" t="str">
        <f>SystemTestCase!E:E</f>
        <v>RTBM-44334</v>
      </c>
      <c r="B143" t="str">
        <f>SystemTestCase!F:F</f>
        <v>On-going</v>
      </c>
      <c r="C143" s="7" t="str">
        <f>IF(SystemTestCase!C:C&lt;&gt;"",SystemTestCase!C:C,C142)</f>
        <v>SYS 5.1</v>
      </c>
      <c r="D143" s="10" t="str">
        <f>SystemTestCase!D:D</f>
        <v>RTBM-44334 - Tree-Function-XCall-Defects diagnosed by the TCU (REQ-0495669 A)</v>
      </c>
      <c r="E143" s="7" t="str">
        <f>IF(SystemTestCase!B:B&lt;&gt;"",SystemTestCase!B:B,E142)</f>
        <v>RTBM-54627</v>
      </c>
      <c r="F143" t="str">
        <f>IFERROR(VLOOKUP(E143,'指派 Feature_1017'!A:E,5,FALSE),"找不到")</f>
        <v>Out of scope</v>
      </c>
      <c r="G143" t="str">
        <f>SystemTestCase!G:G</f>
        <v>Medium</v>
      </c>
      <c r="H143" s="153" t="str">
        <f>VLOOKUP(E143,CustomerREQ!B:D,3,FALSE)</f>
        <v>RTBM-36429</v>
      </c>
    </row>
    <row r="144" spans="1:8" x14ac:dyDescent="0.4">
      <c r="A144" t="str">
        <f>SystemTestCase!E:E</f>
        <v>RTBM-44329</v>
      </c>
      <c r="B144" t="str">
        <f>SystemTestCase!F:F</f>
        <v>On-going</v>
      </c>
      <c r="C144" s="7" t="str">
        <f>IF(SystemTestCase!C:C&lt;&gt;"",SystemTestCase!C:C,C143)</f>
        <v>SYS 5.1</v>
      </c>
      <c r="D144" s="10" t="str">
        <f>SystemTestCase!D:D</f>
        <v>RTBM-44329 -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(REQ-0495668 B)</v>
      </c>
      <c r="E144" s="7" t="str">
        <f>IF(SystemTestCase!B:B&lt;&gt;"",SystemTestCase!B:B,E143)</f>
        <v>RTBM-54629</v>
      </c>
      <c r="F144" t="str">
        <f>IFERROR(VLOOKUP(E144,'指派 Feature_1017'!A:E,5,FALSE),"找不到")</f>
        <v>Out of scope</v>
      </c>
      <c r="G144" t="str">
        <f>SystemTestCase!G:G</f>
        <v>Medium</v>
      </c>
      <c r="H144" s="153" t="str">
        <f>VLOOKUP(E144,CustomerREQ!B:D,3,FALSE)</f>
        <v>RTBM-36428</v>
      </c>
    </row>
    <row r="145" spans="1:8" x14ac:dyDescent="0.4">
      <c r="A145" t="str">
        <f>SystemTestCase!E:E</f>
        <v>RTBM-44328</v>
      </c>
      <c r="B145" t="str">
        <f>SystemTestCase!F:F</f>
        <v>On-going</v>
      </c>
      <c r="C145" s="7" t="str">
        <f>IF(SystemTestCase!C:C&lt;&gt;"",SystemTestCase!C:C,C144)</f>
        <v>SYS 5.1</v>
      </c>
      <c r="D145" s="10" t="str">
        <f>SystemTestCase!D:D</f>
        <v>RTBM-44328 - Tree-Function-XCall-Defects diagnosed by the TCU (REQ-0495667 A)</v>
      </c>
      <c r="E145" s="7" t="str">
        <f>IF(SystemTestCase!B:B&lt;&gt;"",SystemTestCase!B:B,E144)</f>
        <v>RTBM-54631</v>
      </c>
      <c r="F145" t="str">
        <f>IFERROR(VLOOKUP(E145,'指派 Feature_1017'!A:E,5,FALSE),"找不到")</f>
        <v>Out of scope</v>
      </c>
      <c r="G145" t="str">
        <f>SystemTestCase!G:G</f>
        <v>Medium</v>
      </c>
      <c r="H145" s="153" t="str">
        <f>VLOOKUP(E145,CustomerREQ!B:D,3,FALSE)</f>
        <v>RTBM-36427</v>
      </c>
    </row>
    <row r="146" spans="1:8" x14ac:dyDescent="0.4">
      <c r="A146" t="str">
        <f>SystemTestCase!E:E</f>
        <v>RTBM-44324</v>
      </c>
      <c r="B146" t="str">
        <f>SystemTestCase!F:F</f>
        <v>Pass</v>
      </c>
      <c r="C146" s="7" t="str">
        <f>IF(SystemTestCase!C:C&lt;&gt;"",SystemTestCase!C:C,C145)</f>
        <v>SYS 5.1</v>
      </c>
      <c r="D146" s="10" t="str">
        <f>SystemTestCase!D:D</f>
        <v>RTBM-44324 - The CC+ defect on the ECALL push link shall disappear if the defect is not attend anymore for XXX seconds [To be defined by the supplier and submitted to the PSA approval] (REQ-0495666 A)</v>
      </c>
      <c r="E146" s="7" t="str">
        <f>IF(SystemTestCase!B:B&lt;&gt;"",SystemTestCase!B:B,E145)</f>
        <v>RTBM-54632</v>
      </c>
      <c r="F146" t="str">
        <f>IFERROR(VLOOKUP(E146,'指派 Feature_1017'!A:E,5,FALSE),"找不到")</f>
        <v>DTC - Ecall</v>
      </c>
      <c r="G146" t="str">
        <f>SystemTestCase!G:G</f>
        <v>Primary</v>
      </c>
      <c r="H146" s="153" t="str">
        <f>VLOOKUP(E146,CustomerREQ!B:D,3,FALSE)</f>
        <v>RTBM-36426</v>
      </c>
    </row>
    <row r="147" spans="1:8" x14ac:dyDescent="0.4">
      <c r="A147" t="str">
        <f>SystemTestCase!E:E</f>
        <v>RTBM-44321</v>
      </c>
      <c r="B147" t="str">
        <f>SystemTestCase!F:F</f>
        <v>Pass</v>
      </c>
      <c r="C147" s="7" t="str">
        <f>IF(SystemTestCase!C:C&lt;&gt;"",SystemTestCase!C:C,C146)</f>
        <v>SYS 5.1</v>
      </c>
      <c r="D147" s="10" t="str">
        <f>SystemTestCase!D:D</f>
        <v>RTBM-44321 - The CC+ defect on the ECALL push link shall raise if the defect is confirmed for XXX seconds [To be defined by the supplier and submitted to the PSA approval] (REQ-0495665 A)</v>
      </c>
      <c r="E147" s="7" t="str">
        <f>IF(SystemTestCase!B:B&lt;&gt;"",SystemTestCase!B:B,E146)</f>
        <v>RTBM-54633</v>
      </c>
      <c r="F147" t="str">
        <f>IFERROR(VLOOKUP(E147,'指派 Feature_1017'!A:E,5,FALSE),"找不到")</f>
        <v>DTC - Ecall</v>
      </c>
      <c r="G147" t="str">
        <f>SystemTestCase!G:G</f>
        <v>Primary</v>
      </c>
      <c r="H147" s="153" t="str">
        <f>VLOOKUP(E147,CustomerREQ!B:D,3,FALSE)</f>
        <v>RTBM-36425</v>
      </c>
    </row>
    <row r="148" spans="1:8" x14ac:dyDescent="0.4">
      <c r="A148" t="str">
        <f>SystemTestCase!E:E</f>
        <v>RTBM-44314</v>
      </c>
      <c r="B148" t="str">
        <f>SystemTestCase!F:F</f>
        <v>Pass</v>
      </c>
      <c r="C148" s="7" t="str">
        <f>IF(SystemTestCase!C:C&lt;&gt;"",SystemTestCase!C:C,C147)</f>
        <v>SYS 5.1</v>
      </c>
      <c r="D148" s="10" t="str">
        <f>SystemTestCase!D:D</f>
        <v>RTBM-44314 -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(REQ-0495664 B)</v>
      </c>
      <c r="E148" s="7" t="str">
        <f>IF(SystemTestCase!B:B&lt;&gt;"",SystemTestCase!B:B,E147)</f>
        <v>RTBM-54635</v>
      </c>
      <c r="F148" t="str">
        <f>IFERROR(VLOOKUP(E148,'指派 Feature_1017'!A:E,5,FALSE),"找不到")</f>
        <v>DTC - Ecall</v>
      </c>
      <c r="G148" t="str">
        <f>SystemTestCase!G:G</f>
        <v>Primary</v>
      </c>
      <c r="H148" s="153" t="str">
        <f>VLOOKUP(E148,CustomerREQ!B:D,3,FALSE)</f>
        <v>RTBM-36424</v>
      </c>
    </row>
    <row r="149" spans="1:8" x14ac:dyDescent="0.4">
      <c r="A149" t="str">
        <f>SystemTestCase!E:E</f>
        <v>RTBM-44233</v>
      </c>
      <c r="B149" t="str">
        <f>SystemTestCase!F:F</f>
        <v>Pass</v>
      </c>
      <c r="C149" s="7" t="str">
        <f>IF(SystemTestCase!C:C&lt;&gt;"",SystemTestCase!C:C,C148)</f>
        <v>SYS 5.1</v>
      </c>
      <c r="D149" s="10" t="str">
        <f>SystemTestCase!D:D</f>
        <v>RTBM-44233 - Defect ECALL push (SIGNAL_PUSH_ECALL) defective: Short circuit+ (CC+) on ECALL push Especially, if Push is locked more than 1 min (REQ-0495663 A)</v>
      </c>
      <c r="E149" s="7" t="str">
        <f>IF(SystemTestCase!B:B&lt;&gt;"",SystemTestCase!B:B,E148)</f>
        <v>RTBM-54636</v>
      </c>
      <c r="F149" t="str">
        <f>IFERROR(VLOOKUP(E149,'指派 Feature_1017'!A:E,5,FALSE),"找不到")</f>
        <v>DTC - Ecall</v>
      </c>
      <c r="G149" t="str">
        <f>SystemTestCase!G:G</f>
        <v>Primary</v>
      </c>
      <c r="H149" s="153" t="str">
        <f>VLOOKUP(E149,CustomerREQ!B:D,3,FALSE)</f>
        <v>RTBM-36423</v>
      </c>
    </row>
    <row r="150" spans="1:8" x14ac:dyDescent="0.4">
      <c r="A150" t="str">
        <f>SystemTestCase!E:E</f>
        <v>RTBM-52467</v>
      </c>
      <c r="B150" t="str">
        <f>SystemTestCase!F:F</f>
        <v>Reviewed</v>
      </c>
      <c r="C150" s="7" t="str">
        <f>IF(SystemTestCase!C:C&lt;&gt;"",SystemTestCase!C:C,C149)</f>
        <v>SYS 5.1</v>
      </c>
      <c r="D150" s="10" t="str">
        <f>SystemTestCase!D:D</f>
        <v>RTBM-52467 - Tree-System-Operational requirements-Document requirements-SQM (REQ-0495620 A)</v>
      </c>
      <c r="E150" s="7" t="str">
        <f>IF(SystemTestCase!B:B&lt;&gt;"",SystemTestCase!B:B,E149)</f>
        <v>RTBM-54637</v>
      </c>
      <c r="F150" t="str">
        <f>IFERROR(VLOOKUP(E150,'指派 Feature_1017'!A:E,5,FALSE),"找不到")</f>
        <v>Project Documentation</v>
      </c>
      <c r="G150" t="str">
        <f>SystemTestCase!G:G</f>
        <v>Medium</v>
      </c>
      <c r="H150" s="153" t="str">
        <f>VLOOKUP(E150,CustomerREQ!B:D,3,FALSE)</f>
        <v>RTBM-36757</v>
      </c>
    </row>
    <row r="151" spans="1:8" x14ac:dyDescent="0.4">
      <c r="A151" t="str">
        <f>SystemTestCase!E:E</f>
        <v>RTBM-46860</v>
      </c>
      <c r="B151" t="str">
        <f>SystemTestCase!F:F</f>
        <v>Pass</v>
      </c>
      <c r="C151" s="7" t="str">
        <f>IF(SystemTestCase!C:C&lt;&gt;"",SystemTestCase!C:C,C150)</f>
        <v>SYS 5.2</v>
      </c>
      <c r="D151" s="10" t="str">
        <f>SystemTestCase!D:D</f>
        <v>RTBM-46860 - EQ/MR 01: MEASUREMENT OF RADIO FREQUENCY RADIATED ELECTRIC FIELD</v>
      </c>
      <c r="E151" s="7" t="str">
        <f>IF(SystemTestCase!B:B&lt;&gt;"",SystemTestCase!B:B,E150)</f>
        <v>RTBM-54638</v>
      </c>
      <c r="F151" t="str">
        <f>IFERROR(VLOOKUP(E151,'指派 Feature_1017'!A:E,5,FALSE),"找不到")</f>
        <v>B21 7110 - EMC EMISSION</v>
      </c>
      <c r="G151" t="str">
        <f>SystemTestCase!G:G</f>
        <v>Medium</v>
      </c>
      <c r="H151" s="153" t="str">
        <f>VLOOKUP(E151,CustomerREQ!B:D,3,FALSE)</f>
        <v>RTBM-36993</v>
      </c>
    </row>
    <row r="152" spans="1:8" x14ac:dyDescent="0.4">
      <c r="A152" t="str">
        <f>SystemTestCase!E:E</f>
        <v>RTBM-46844</v>
      </c>
      <c r="B152" t="str">
        <f>SystemTestCase!F:F</f>
        <v>StagePass</v>
      </c>
      <c r="C152" s="7" t="str">
        <f>IF(SystemTestCase!C:C&lt;&gt;"",SystemTestCase!C:C,C151)</f>
        <v>SYS 5.2</v>
      </c>
      <c r="D152" s="10" t="str">
        <f>SystemTestCase!D:D</f>
        <v>RTBM-46844 - EQ/IC 06: RESISTANCE TO VOLTAGE RIPPLES</v>
      </c>
      <c r="E152" s="7" t="str">
        <f>IF(SystemTestCase!B:B&lt;&gt;"",SystemTestCase!B:B,E151)</f>
        <v>RTBM-54639</v>
      </c>
      <c r="F152" t="str">
        <f>IFERROR(VLOOKUP(E152,'指派 Feature_1017'!A:E,5,FALSE),"找不到")</f>
        <v>B21 7110 - ELECTRICAL RESISTANCE</v>
      </c>
      <c r="G152" t="str">
        <f>SystemTestCase!G:G</f>
        <v>Medium</v>
      </c>
      <c r="H152" s="153" t="str">
        <f>VLOOKUP(E152,CustomerREQ!B:D,3,FALSE)</f>
        <v>RTBM-36975</v>
      </c>
    </row>
    <row r="153" spans="1:8" x14ac:dyDescent="0.4">
      <c r="A153" t="str">
        <f>SystemTestCase!E:E</f>
        <v>RTBM-46861</v>
      </c>
      <c r="B153" t="str">
        <f>SystemTestCase!F:F</f>
        <v>StagePass</v>
      </c>
      <c r="C153" s="7" t="str">
        <f>IF(SystemTestCase!C:C&lt;&gt;"",SystemTestCase!C:C,C152)</f>
        <v>SYS 5.2</v>
      </c>
      <c r="D153" s="10" t="str">
        <f>SystemTestCase!D:D</f>
        <v>RTBM-46861 - EQ/MR 02: MEASUREMENT OF HUMAN EXPOSURE TO ELECROMAGNETIC FIELDS</v>
      </c>
      <c r="E153" s="7" t="str">
        <f>IF(SystemTestCase!B:B&lt;&gt;"",SystemTestCase!B:B,E152)</f>
        <v>RTBM-54640</v>
      </c>
      <c r="F153" t="str">
        <f>IFERROR(VLOOKUP(E153,'指派 Feature_1017'!A:E,5,FALSE),"找不到")</f>
        <v>B21 7110 - EMC EMISSION</v>
      </c>
      <c r="G153" t="str">
        <f>SystemTestCase!G:G</f>
        <v>Medium</v>
      </c>
      <c r="H153" s="153" t="str">
        <f>VLOOKUP(E153,CustomerREQ!B:D,3,FALSE)</f>
        <v>RTBM-36991</v>
      </c>
    </row>
    <row r="154" spans="1:8" x14ac:dyDescent="0.4">
      <c r="A154" t="str">
        <f>SystemTestCase!E:E</f>
        <v>RTBM-46843</v>
      </c>
      <c r="B154" t="str">
        <f>SystemTestCase!F:F</f>
        <v>StagePass</v>
      </c>
      <c r="C154" s="7" t="str">
        <f>IF(SystemTestCase!C:C&lt;&gt;"",SystemTestCase!C:C,C153)</f>
        <v>SYS 5.2</v>
      </c>
      <c r="D154" s="10" t="str">
        <f>SystemTestCase!D:D</f>
        <v>RTBM-46843 - EQ/IC 13: RESISTANCE TO "VOLT CONTROL" VOLTAGE PUL</v>
      </c>
      <c r="E154" s="7" t="str">
        <f>IF(SystemTestCase!B:B&lt;&gt;"",SystemTestCase!B:B,E153)</f>
        <v>RTBM-54641</v>
      </c>
      <c r="F154" t="str">
        <f>IFERROR(VLOOKUP(E154,'指派 Feature_1017'!A:E,5,FALSE),"找不到")</f>
        <v>B21 7110 - ELECTRICAL RESISTANCE</v>
      </c>
      <c r="G154" t="str">
        <f>SystemTestCase!G:G</f>
        <v>Medium</v>
      </c>
      <c r="H154" s="153" t="str">
        <f>VLOOKUP(E154,CustomerREQ!B:D,3,FALSE)</f>
        <v>RTBM-36974</v>
      </c>
    </row>
    <row r="155" spans="1:8" x14ac:dyDescent="0.4">
      <c r="A155" t="str">
        <f>SystemTestCase!E:E</f>
        <v>RTBM-56517</v>
      </c>
      <c r="B155" t="str">
        <f>SystemTestCase!F:F</f>
        <v>Pass</v>
      </c>
      <c r="C155" s="7" t="str">
        <f>IF(SystemTestCase!C:C&lt;&gt;"",SystemTestCase!C:C,C154)</f>
        <v>SYS 5.1</v>
      </c>
      <c r="D155" s="10" t="str">
        <f>SystemTestCase!D:D</f>
        <v>RTBM-56517 - The TCU shall be able to read the charge state of the BUB (REQ-0495590 B)</v>
      </c>
      <c r="E155" s="7" t="str">
        <f>IF(SystemTestCase!B:B&lt;&gt;"",SystemTestCase!B:B,E154)</f>
        <v>RTBM-54642</v>
      </c>
      <c r="F155" t="str">
        <f>IFERROR(VLOOKUP(E155,'指派 Feature_1017'!A:E,5,FALSE),"找不到")</f>
        <v>Backup Battery Gauge</v>
      </c>
      <c r="G155" t="str">
        <f>SystemTestCase!G:G</f>
        <v>Primary</v>
      </c>
      <c r="H155" s="153" t="str">
        <f>VLOOKUP(E155,CustomerREQ!B:D,3,FALSE)</f>
        <v>RTBM-36340</v>
      </c>
    </row>
    <row r="156" spans="1:8" x14ac:dyDescent="0.4">
      <c r="A156" t="str">
        <f>SystemTestCase!E:E</f>
        <v>RTBM-43977</v>
      </c>
      <c r="B156" t="str">
        <f>SystemTestCase!F:F</f>
        <v>Pass</v>
      </c>
      <c r="C156" s="7" t="str">
        <f>IF(SystemTestCase!C:C&lt;&gt;"",SystemTestCase!C:C,C155)</f>
        <v>SYS 5.1</v>
      </c>
      <c r="D156" s="10" t="str">
        <f>SystemTestCase!D:D</f>
        <v>RTBM-43977 - The TCU shall be able to read the cumulative time of the BUB discharge (REQ-0495583 B)</v>
      </c>
      <c r="E156" s="7" t="str">
        <f>IF(SystemTestCase!B:B&lt;&gt;"",SystemTestCase!B:B,E155)</f>
        <v>RTBM-54643</v>
      </c>
      <c r="F156" t="str">
        <f>IFERROR(VLOOKUP(E156,'指派 Feature_1017'!A:E,5,FALSE),"找不到")</f>
        <v>Backup Battery Gauge</v>
      </c>
      <c r="G156" t="str">
        <f>SystemTestCase!G:G</f>
        <v>Primary</v>
      </c>
      <c r="H156" s="153" t="str">
        <f>VLOOKUP(E156,CustomerREQ!B:D,3,FALSE)</f>
        <v>RTBM-36339</v>
      </c>
    </row>
    <row r="157" spans="1:8" x14ac:dyDescent="0.4">
      <c r="A157" t="str">
        <f>SystemTestCase!E:E</f>
        <v>RTBM-43975</v>
      </c>
      <c r="B157" t="str">
        <f>SystemTestCase!F:F</f>
        <v>Pass</v>
      </c>
      <c r="C157" s="7" t="str">
        <f>IF(SystemTestCase!C:C&lt;&gt;"",SystemTestCase!C:C,C156)</f>
        <v>SYS 5.1</v>
      </c>
      <c r="D157" s="10" t="str">
        <f>SystemTestCase!D:D</f>
        <v>RTBM-43975 - The TCU shall be able to read the cumulative time of the BUB charge (REQ-0495580 B)</v>
      </c>
      <c r="E157" s="7" t="str">
        <f>IF(SystemTestCase!B:B&lt;&gt;"",SystemTestCase!B:B,E156)</f>
        <v>RTBM-54645</v>
      </c>
      <c r="F157" t="str">
        <f>IFERROR(VLOOKUP(E157,'指派 Feature_1017'!A:E,5,FALSE),"找不到")</f>
        <v>Backup Battery Gauge</v>
      </c>
      <c r="G157" t="str">
        <f>SystemTestCase!G:G</f>
        <v>Primary</v>
      </c>
      <c r="H157" s="153" t="str">
        <f>VLOOKUP(E157,CustomerREQ!B:D,3,FALSE)</f>
        <v>RTBM-36338</v>
      </c>
    </row>
    <row r="158" spans="1:8" x14ac:dyDescent="0.4">
      <c r="A158" t="str">
        <f>SystemTestCase!E:E</f>
        <v>RTBM-46856</v>
      </c>
      <c r="B158" t="str">
        <f>SystemTestCase!F:F</f>
        <v>StagePass</v>
      </c>
      <c r="C158" s="7" t="str">
        <f>IF(SystemTestCase!C:C&lt;&gt;"",SystemTestCase!C:C,C157)</f>
        <v>SYS 5.2</v>
      </c>
      <c r="D158" s="10" t="str">
        <f>SystemTestCase!D:D</f>
        <v>RTBM-46856 - EQ/MC 03: MEASUREMENT OF RADIO FREQUENCY CONDUCTED NOISES ON THE POWER SUPPLY INPUTS – LISN VOLTAGE MEASUREMENT</v>
      </c>
      <c r="E158" s="7" t="str">
        <f>IF(SystemTestCase!B:B&lt;&gt;"",SystemTestCase!B:B,E157)</f>
        <v>RTBM-54646</v>
      </c>
      <c r="F158" t="str">
        <f>IFERROR(VLOOKUP(E158,'指派 Feature_1017'!A:E,5,FALSE),"找不到")</f>
        <v>B21 7110 - EMC EMISSION</v>
      </c>
      <c r="G158" t="str">
        <f>SystemTestCase!G:G</f>
        <v>Medium</v>
      </c>
      <c r="H158" s="153" t="str">
        <f>VLOOKUP(E158,CustomerREQ!B:D,3,FALSE)</f>
        <v>RTBM-36989</v>
      </c>
    </row>
    <row r="159" spans="1:8" x14ac:dyDescent="0.4">
      <c r="A159" t="str">
        <f>SystemTestCase!E:E</f>
        <v>RTBM-46858</v>
      </c>
      <c r="B159" t="str">
        <f>SystemTestCase!F:F</f>
        <v>StagePass</v>
      </c>
      <c r="C159" s="7" t="str">
        <f>IF(SystemTestCase!C:C&lt;&gt;"",SystemTestCase!C:C,C158)</f>
        <v>SYS 5.2</v>
      </c>
      <c r="D159" s="10" t="str">
        <f>SystemTestCase!D:D</f>
        <v>RTBM-46858 - EQ/MC 03 BIS: MEASUREMENT OF RADIO FREQUENCY CONDUCTED NOISES ON THE POWER SUPPLY INPUTS – CURRENT PROBE MEASUREMENT</v>
      </c>
      <c r="E159" s="7" t="str">
        <f>IF(SystemTestCase!B:B&lt;&gt;"",SystemTestCase!B:B,E158)</f>
        <v>RTBM-54646</v>
      </c>
      <c r="F159" t="str">
        <f>IFERROR(VLOOKUP(E159,'指派 Feature_1017'!A:E,5,FALSE),"找不到")</f>
        <v>B21 7110 - EMC EMISSION</v>
      </c>
      <c r="G159" t="str">
        <f>SystemTestCase!G:G</f>
        <v>Medium</v>
      </c>
      <c r="H159" s="153" t="str">
        <f>VLOOKUP(E159,CustomerREQ!B:D,3,FALSE)</f>
        <v>RTBM-36989</v>
      </c>
    </row>
    <row r="160" spans="1:8" x14ac:dyDescent="0.4">
      <c r="A160" t="str">
        <f>SystemTestCase!E:E</f>
        <v>RTBM-46842</v>
      </c>
      <c r="B160" t="str">
        <f>SystemTestCase!F:F</f>
        <v>StagePass</v>
      </c>
      <c r="C160" s="7" t="str">
        <f>IF(SystemTestCase!C:C&lt;&gt;"",SystemTestCase!C:C,C159)</f>
        <v>SYS 5.2</v>
      </c>
      <c r="D160" s="10" t="str">
        <f>SystemTestCase!D:D</f>
        <v>RTBM-46842 - EQ/IC 12: RESISTANCE TO RE-START PULSE</v>
      </c>
      <c r="E160" s="7" t="str">
        <f>IF(SystemTestCase!B:B&lt;&gt;"",SystemTestCase!B:B,E159)</f>
        <v>RTBM-54647</v>
      </c>
      <c r="F160" t="str">
        <f>IFERROR(VLOOKUP(E160,'指派 Feature_1017'!A:E,5,FALSE),"找不到")</f>
        <v>B21 7110 - ELECTRICAL RESISTANCE</v>
      </c>
      <c r="G160" t="str">
        <f>SystemTestCase!G:G</f>
        <v>Medium</v>
      </c>
      <c r="H160" s="153" t="str">
        <f>VLOOKUP(E160,CustomerREQ!B:D,3,FALSE)</f>
        <v>RTBM-36973</v>
      </c>
    </row>
    <row r="161" spans="1:8" x14ac:dyDescent="0.4">
      <c r="A161" t="str">
        <f>SystemTestCase!E:E</f>
        <v>RTBM-43973</v>
      </c>
      <c r="B161" t="str">
        <f>SystemTestCase!F:F</f>
        <v>Pass</v>
      </c>
      <c r="C161" s="7" t="str">
        <f>IF(SystemTestCase!C:C&lt;&gt;"",SystemTestCase!C:C,C160)</f>
        <v>SYS 5.1</v>
      </c>
      <c r="D161" s="10" t="str">
        <f>SystemTestCase!D:D</f>
        <v>RTBM-43973 - The TCU shall be able to read the BUB temperature (REQ-0495572 B)</v>
      </c>
      <c r="E161" s="7" t="str">
        <f>IF(SystemTestCase!B:B&lt;&gt;"",SystemTestCase!B:B,E160)</f>
        <v>RTBM-54650</v>
      </c>
      <c r="F161" t="str">
        <f>IFERROR(VLOOKUP(E161,'指派 Feature_1017'!A:E,5,FALSE),"找不到")</f>
        <v>Backup Battery Gauge</v>
      </c>
      <c r="G161" t="str">
        <f>SystemTestCase!G:G</f>
        <v>Primary</v>
      </c>
      <c r="H161" s="153" t="str">
        <f>VLOOKUP(E161,CustomerREQ!B:D,3,FALSE)</f>
        <v>RTBM-36337</v>
      </c>
    </row>
    <row r="162" spans="1:8" x14ac:dyDescent="0.4">
      <c r="A162" t="str">
        <f>SystemTestCase!E:E</f>
        <v>RTBM-43971</v>
      </c>
      <c r="B162" t="str">
        <f>SystemTestCase!F:F</f>
        <v>Pass</v>
      </c>
      <c r="C162" s="7" t="str">
        <f>IF(SystemTestCase!C:C&lt;&gt;"",SystemTestCase!C:C,C161)</f>
        <v>SYS 5.1</v>
      </c>
      <c r="D162" s="10" t="str">
        <f>SystemTestCase!D:D</f>
        <v>RTBM-43971 - The TCU shall be able to read the wear state of the BUB (REQ-0495566 B)</v>
      </c>
      <c r="E162" s="7" t="str">
        <f>IF(SystemTestCase!B:B&lt;&gt;"",SystemTestCase!B:B,E161)</f>
        <v>RTBM-54652</v>
      </c>
      <c r="F162" t="str">
        <f>IFERROR(VLOOKUP(E162,'指派 Feature_1017'!A:E,5,FALSE),"找不到")</f>
        <v>Backup Battery Gauge</v>
      </c>
      <c r="G162" t="str">
        <f>SystemTestCase!G:G</f>
        <v>Primary</v>
      </c>
      <c r="H162" s="153" t="str">
        <f>VLOOKUP(E162,CustomerREQ!B:D,3,FALSE)</f>
        <v>RTBM-36336</v>
      </c>
    </row>
    <row r="163" spans="1:8" x14ac:dyDescent="0.4">
      <c r="A163" t="str">
        <f>SystemTestCase!E:E</f>
        <v>RTBM-58290</v>
      </c>
      <c r="B163" t="str">
        <f>SystemTestCase!F:F</f>
        <v>Pass</v>
      </c>
      <c r="C163" s="7" t="str">
        <f>IF(SystemTestCase!C:C&lt;&gt;"",SystemTestCase!C:C,C162)</f>
        <v>SYS 5.2</v>
      </c>
      <c r="D163" s="10" t="str">
        <f>SystemTestCase!D:D</f>
        <v>RTBM-58290 - D47 1309 - K cycle</v>
      </c>
      <c r="E163" s="7" t="str">
        <f>IF(SystemTestCase!B:B&lt;&gt;"",SystemTestCase!B:B,E162)</f>
        <v>RTBM-54653</v>
      </c>
      <c r="F163" t="str">
        <f>IFERROR(VLOOKUP(E163,'指派 Feature_1017'!A:E,5,FALSE),"找不到")</f>
        <v>Resistance to Environment</v>
      </c>
      <c r="G163" t="str">
        <f>SystemTestCase!G:G</f>
        <v>Medium</v>
      </c>
      <c r="H163" s="153" t="str">
        <f>VLOOKUP(E163,CustomerREQ!B:D,3,FALSE)</f>
        <v>RTBM-36831</v>
      </c>
    </row>
    <row r="164" spans="1:8" x14ac:dyDescent="0.4">
      <c r="A164" t="str">
        <f>SystemTestCase!E:E</f>
        <v>RTBM-58291</v>
      </c>
      <c r="B164" t="str">
        <f>SystemTestCase!F:F</f>
        <v>Pass</v>
      </c>
      <c r="C164" s="7" t="str">
        <f>IF(SystemTestCase!C:C&lt;&gt;"",SystemTestCase!C:C,C163)</f>
        <v>SYS 5.2</v>
      </c>
      <c r="D164" s="10" t="str">
        <f>SystemTestCase!D:D</f>
        <v>RTBM-58291 - Traffic jam stop and go situation after thermal stabilization during hot sunny park rest</v>
      </c>
      <c r="E164" s="7" t="str">
        <f>IF(SystemTestCase!B:B&lt;&gt;"",SystemTestCase!B:B,E163)</f>
        <v>RTBM-54654</v>
      </c>
      <c r="F164" t="str">
        <f>IFERROR(VLOOKUP(E164,'指派 Feature_1017'!A:E,5,FALSE),"找不到")</f>
        <v>Resistance to Temperature</v>
      </c>
      <c r="G164" t="str">
        <f>SystemTestCase!G:G</f>
        <v>Medium</v>
      </c>
      <c r="H164" s="153" t="str">
        <f>VLOOKUP(E164,CustomerREQ!B:D,3,FALSE)</f>
        <v>RTBM-36741</v>
      </c>
    </row>
    <row r="165" spans="1:8" x14ac:dyDescent="0.4">
      <c r="A165" t="str">
        <f>SystemTestCase!E:E</f>
        <v>RTBM-56932</v>
      </c>
      <c r="B165" t="str">
        <f>SystemTestCase!F:F</f>
        <v>Reviewed</v>
      </c>
      <c r="C165" s="7" t="str">
        <f>IF(SystemTestCase!C:C&lt;&gt;"",SystemTestCase!C:C,C164)</f>
        <v>SYS 5.1</v>
      </c>
      <c r="D165" s="10" t="str">
        <f>SystemTestCase!D:D</f>
        <v>RTBM-56932 - It should be possible to perform diagnostic test and measurement on each input and output of the component (for example continuity test) without disturbance of the component (REQ-0495561 B)</v>
      </c>
      <c r="E165" s="7" t="str">
        <f>IF(SystemTestCase!B:B&lt;&gt;"",SystemTestCase!B:B,E164)</f>
        <v>RTBM-54655</v>
      </c>
      <c r="F165" t="str">
        <f>IFERROR(VLOOKUP(E165,'指派 Feature_1017'!A:E,5,FALSE),"找不到")</f>
        <v>Not testable - Notice or guideline</v>
      </c>
      <c r="G165" t="str">
        <f>SystemTestCase!G:G</f>
        <v>Medium</v>
      </c>
      <c r="H165" s="153" t="str">
        <f>VLOOKUP(E165,CustomerREQ!B:D,3,FALSE)</f>
        <v>RTBM-36642</v>
      </c>
    </row>
    <row r="166" spans="1:8" x14ac:dyDescent="0.4">
      <c r="A166" t="str">
        <f>SystemTestCase!E:E</f>
        <v>RTBM-52559</v>
      </c>
      <c r="B166" t="str">
        <f>SystemTestCase!F:F</f>
        <v>Fail</v>
      </c>
      <c r="C166" s="7" t="str">
        <f>IF(SystemTestCase!C:C&lt;&gt;"",SystemTestCase!C:C,C165)</f>
        <v>SYS 5.1</v>
      </c>
      <c r="D166" s="10" t="str">
        <f>SystemTestCase!D:D</f>
        <v>RTBM-52559 - The unexpected reboot rate shall not exceed 1 reboot / 30 000 km. (REQ-0495558 A)</v>
      </c>
      <c r="E166" s="7" t="str">
        <f>IF(SystemTestCase!B:B&lt;&gt;"",SystemTestCase!B:B,E165)</f>
        <v>RTBM-54656</v>
      </c>
      <c r="F166" t="str">
        <f>IFERROR(VLOOKUP(E166,'指派 Feature_1017'!A:E,5,FALSE),"找不到")</f>
        <v>Stability</v>
      </c>
      <c r="G166" t="str">
        <f>SystemTestCase!G:G</f>
        <v>Primary</v>
      </c>
      <c r="H166" s="153" t="str">
        <f>VLOOKUP(E166,CustomerREQ!B:D,3,FALSE)</f>
        <v>RTBM-36640</v>
      </c>
    </row>
    <row r="167" spans="1:8" x14ac:dyDescent="0.4">
      <c r="A167" t="str">
        <f>SystemTestCase!E:E</f>
        <v>RTBM-58295</v>
      </c>
      <c r="B167" t="str">
        <f>SystemTestCase!F:F</f>
        <v>Pass</v>
      </c>
      <c r="C167" s="7" t="str">
        <f>IF(SystemTestCase!C:C&lt;&gt;"",SystemTestCase!C:C,C166)</f>
        <v>SYS 5.2</v>
      </c>
      <c r="D167" s="10" t="str">
        <f>SystemTestCase!D:D</f>
        <v>RTBM-58295 - D47 1309 - BF cycle</v>
      </c>
      <c r="E167" s="7" t="str">
        <f>IF(SystemTestCase!B:B&lt;&gt;"",SystemTestCase!B:B,E166)</f>
        <v>RTBM-54657</v>
      </c>
      <c r="F167" t="str">
        <f>IFERROR(VLOOKUP(E167,'指派 Feature_1017'!A:E,5,FALSE),"找不到")</f>
        <v>Resistance to Environment</v>
      </c>
      <c r="G167" t="str">
        <f>SystemTestCase!G:G</f>
        <v>Medium</v>
      </c>
      <c r="H167" s="153" t="str">
        <f>VLOOKUP(E167,CustomerREQ!B:D,3,FALSE)</f>
        <v>RTBM-36830</v>
      </c>
    </row>
    <row r="168" spans="1:8" x14ac:dyDescent="0.4">
      <c r="A168" t="str">
        <f>SystemTestCase!E:E</f>
        <v>RTBM-46841</v>
      </c>
      <c r="B168" t="str">
        <f>SystemTestCase!F:F</f>
        <v>StagePass</v>
      </c>
      <c r="C168" s="7" t="str">
        <f>IF(SystemTestCase!C:C&lt;&gt;"",SystemTestCase!C:C,C167)</f>
        <v>SYS 5.2</v>
      </c>
      <c r="D168" s="10" t="str">
        <f>SystemTestCase!D:D</f>
        <v>RTBM-46841 - EQ/IC 05 RESISTANCE TO PULSES 4 BIS:</v>
      </c>
      <c r="E168" s="7" t="str">
        <f>IF(SystemTestCase!B:B&lt;&gt;"",SystemTestCase!B:B,E167)</f>
        <v>RTBM-54658</v>
      </c>
      <c r="F168" t="str">
        <f>IFERROR(VLOOKUP(E168,'指派 Feature_1017'!A:E,5,FALSE),"找不到")</f>
        <v>B21 7110 - ELECTRICAL RESISTANCE</v>
      </c>
      <c r="G168" t="str">
        <f>SystemTestCase!G:G</f>
        <v>Medium</v>
      </c>
      <c r="H168" s="153" t="str">
        <f>VLOOKUP(E168,CustomerREQ!B:D,3,FALSE)</f>
        <v>RTBM-36972</v>
      </c>
    </row>
    <row r="169" spans="1:8" x14ac:dyDescent="0.4">
      <c r="A169" t="str">
        <f>SystemTestCase!E:E</f>
        <v>RTBM-56933</v>
      </c>
      <c r="B169" t="str">
        <f>SystemTestCase!F:F</f>
        <v>Pass</v>
      </c>
      <c r="C169" s="7" t="str">
        <f>IF(SystemTestCase!C:C&lt;&gt;"",SystemTestCase!C:C,C168)</f>
        <v>SYS 5.1</v>
      </c>
      <c r="D169" s="10" t="str">
        <f>SystemTestCase!D:D</f>
        <v>RTBM-56933 - The TCU shall be able to detect an open circuit (CO) with the loudspeaker in all life situation such described in the Lifecycle document [RSP-0002604] [Monitoring strategy to be defined] (REQ-0495554 C)</v>
      </c>
      <c r="E169" s="7" t="str">
        <f>IF(SystemTestCase!B:B&lt;&gt;"",SystemTestCase!B:B,E168)</f>
        <v>RTBM-54659</v>
      </c>
      <c r="F169" t="str">
        <f>IFERROR(VLOOKUP(E169,'指派 Feature_1017'!A:E,5,FALSE),"找不到")</f>
        <v>DTC - Loudspeaker</v>
      </c>
      <c r="G169" t="str">
        <f>SystemTestCase!G:G</f>
        <v>Primary</v>
      </c>
      <c r="H169" s="153" t="str">
        <f>VLOOKUP(E169,CustomerREQ!B:D,3,FALSE)</f>
        <v>RTBM-36613</v>
      </c>
    </row>
    <row r="170" spans="1:8" x14ac:dyDescent="0.4">
      <c r="A170" t="str">
        <f>SystemTestCase!E:E</f>
        <v>RTBM-46870</v>
      </c>
      <c r="B170" t="str">
        <f>SystemTestCase!F:F</f>
        <v>StagePass</v>
      </c>
      <c r="C170" s="7" t="str">
        <f>IF(SystemTestCase!C:C&lt;&gt;"",SystemTestCase!C:C,C169)</f>
        <v>SYS 5.2</v>
      </c>
      <c r="D170" s="10" t="str">
        <f>SystemTestCase!D:D</f>
        <v>RTBM-46870 - CL 09 : ENDURANCE TO ACTIVATIONS</v>
      </c>
      <c r="E170" s="7" t="str">
        <f>IF(SystemTestCase!B:B&lt;&gt;"",SystemTestCase!B:B,E169)</f>
        <v>RTBM-54660</v>
      </c>
      <c r="F170" t="str">
        <f>IFERROR(VLOOKUP(E170,'指派 Feature_1017'!A:E,5,FALSE),"找不到")</f>
        <v>B21 7130</v>
      </c>
      <c r="G170" t="str">
        <f>SystemTestCase!G:G</f>
        <v>Medium</v>
      </c>
      <c r="H170" s="153" t="str">
        <f>VLOOKUP(E170,CustomerREQ!B:D,3,FALSE)</f>
        <v>RTBM-36212</v>
      </c>
    </row>
    <row r="171" spans="1:8" x14ac:dyDescent="0.4">
      <c r="A171" t="str">
        <f>SystemTestCase!E:E</f>
        <v>RTBM-43970</v>
      </c>
      <c r="B171" t="str">
        <f>SystemTestCase!F:F</f>
        <v>Pass</v>
      </c>
      <c r="C171" s="7" t="str">
        <f>IF(SystemTestCase!C:C&lt;&gt;"",SystemTestCase!C:C,C170)</f>
        <v>SYS 5.1</v>
      </c>
      <c r="D171" s="10" t="str">
        <f>SystemTestCase!D:D</f>
        <v>RTBM-43970 - The TCU shall be able to read the number of performed charge cycles by the BUB (REQ-0495549 B)</v>
      </c>
      <c r="E171" s="7" t="str">
        <f>IF(SystemTestCase!B:B&lt;&gt;"",SystemTestCase!B:B,E170)</f>
        <v>RTBM-54661</v>
      </c>
      <c r="F171" t="str">
        <f>IFERROR(VLOOKUP(E171,'指派 Feature_1017'!A:E,5,FALSE),"找不到")</f>
        <v>Backup Battery Gauge</v>
      </c>
      <c r="G171" t="str">
        <f>SystemTestCase!G:G</f>
        <v>Primary</v>
      </c>
      <c r="H171" s="153" t="str">
        <f>VLOOKUP(E171,CustomerREQ!B:D,3,FALSE)</f>
        <v>RTBM-36335</v>
      </c>
    </row>
    <row r="172" spans="1:8" x14ac:dyDescent="0.4">
      <c r="A172" t="str">
        <f>SystemTestCase!E:E</f>
        <v>RTBM-46853</v>
      </c>
      <c r="B172" t="str">
        <f>SystemTestCase!F:F</f>
        <v>StagePass</v>
      </c>
      <c r="C172" s="7" t="str">
        <f>IF(SystemTestCase!C:C&lt;&gt;"",SystemTestCase!C:C,C171)</f>
        <v>SYS 5.2</v>
      </c>
      <c r="D172" s="10" t="str">
        <f>SystemTestCase!D:D</f>
        <v>RTBM-46853 - EQ/IR 04: RESISTANCE TO ELECTROSTATIC DISCHARGES, SWITCHED ON EQUIPMENT</v>
      </c>
      <c r="E172" s="7" t="str">
        <f>IF(SystemTestCase!B:B&lt;&gt;"",SystemTestCase!B:B,E171)</f>
        <v>RTBM-54662</v>
      </c>
      <c r="F172" t="str">
        <f>IFERROR(VLOOKUP(E172,'指派 Feature_1017'!A:E,5,FALSE),"找不到")</f>
        <v>B21 7110 - EMC IMMUNITY</v>
      </c>
      <c r="G172" t="str">
        <f>SystemTestCase!G:G</f>
        <v>Medium</v>
      </c>
      <c r="H172" s="153" t="str">
        <f>VLOOKUP(E172,CustomerREQ!B:D,3,FALSE)</f>
        <v>RTBM-36986</v>
      </c>
    </row>
    <row r="173" spans="1:8" x14ac:dyDescent="0.4">
      <c r="A173" t="str">
        <f>SystemTestCase!E:E</f>
        <v>RTBM-46864</v>
      </c>
      <c r="B173" t="str">
        <f>SystemTestCase!F:F</f>
        <v>StagePass</v>
      </c>
      <c r="C173" s="7" t="str">
        <f>IF(SystemTestCase!C:C&lt;&gt;"",SystemTestCase!C:C,C172)</f>
        <v>SYS 5.2</v>
      </c>
      <c r="D173" s="10" t="str">
        <f>SystemTestCase!D:D</f>
        <v>RTBM-46864 - CL 04 : TEMPEATURE STEPS</v>
      </c>
      <c r="E173" s="7" t="str">
        <f>IF(SystemTestCase!B:B&lt;&gt;"",SystemTestCase!B:B,E172)</f>
        <v>RTBM-54663</v>
      </c>
      <c r="F173" t="str">
        <f>IFERROR(VLOOKUP(E173,'指派 Feature_1017'!A:E,5,FALSE),"找不到")</f>
        <v>Resistance to Temperature</v>
      </c>
      <c r="G173" t="str">
        <f>SystemTestCase!G:G</f>
        <v>Medium</v>
      </c>
      <c r="H173" s="153" t="str">
        <f>VLOOKUP(E173,CustomerREQ!B:D,3,FALSE)</f>
        <v>RTBM-36934</v>
      </c>
    </row>
    <row r="174" spans="1:8" x14ac:dyDescent="0.4">
      <c r="A174" t="str">
        <f>SystemTestCase!E:E</f>
        <v>RTBM-44105</v>
      </c>
      <c r="B174" t="str">
        <f>SystemTestCase!F:F</f>
        <v>Pass</v>
      </c>
      <c r="C174" s="7" t="str">
        <f>IF(SystemTestCase!C:C&lt;&gt;"",SystemTestCase!C:C,C173)</f>
        <v>SYS 5.1</v>
      </c>
      <c r="D174" s="10" t="str">
        <f>SystemTestCase!D:D</f>
        <v>RTBM-44105 - The BuB shall be protected against exposure from degassing, low voltage and over voltage (REQ-0495538 A)</v>
      </c>
      <c r="E174" s="7" t="str">
        <f>IF(SystemTestCase!B:B&lt;&gt;"",SystemTestCase!B:B,E173)</f>
        <v>RTBM-54664</v>
      </c>
      <c r="F174" t="str">
        <f>IFERROR(VLOOKUP(E174,'指派 Feature_1017'!A:E,5,FALSE),"找不到")</f>
        <v>Back-Up Battery</v>
      </c>
      <c r="G174" t="str">
        <f>SystemTestCase!G:G</f>
        <v>Low</v>
      </c>
      <c r="H174" s="153" t="str">
        <f>VLOOKUP(E174,CustomerREQ!B:D,3,FALSE)</f>
        <v>RTBM-36107</v>
      </c>
    </row>
    <row r="175" spans="1:8" x14ac:dyDescent="0.4">
      <c r="A175" t="str">
        <f>SystemTestCase!E:E</f>
        <v>RTBM-56935</v>
      </c>
      <c r="B175" t="str">
        <f>SystemTestCase!F:F</f>
        <v>On-going</v>
      </c>
      <c r="C175" s="7" t="str">
        <f>IF(SystemTestCase!C:C&lt;&gt;"",SystemTestCase!C:C,C174)</f>
        <v>SYS 5.1</v>
      </c>
      <c r="D175" s="10" t="str">
        <f>SystemTestCase!D:D</f>
        <v>RTBM-56935 - The supplier shall provide a complete justification of its design (REQ-0495536 A)</v>
      </c>
      <c r="E175" s="7" t="str">
        <f>IF(SystemTestCase!B:B&lt;&gt;"",SystemTestCase!B:B,E174)</f>
        <v>RTBM-54665</v>
      </c>
      <c r="F175" t="str">
        <f>IFERROR(VLOOKUP(E175,'指派 Feature_1017'!A:E,5,FALSE),"找不到")</f>
        <v>Project Documentation</v>
      </c>
      <c r="G175" t="str">
        <f>SystemTestCase!G:G</f>
        <v>Medium</v>
      </c>
      <c r="H175" s="153" t="str">
        <f>VLOOKUP(E175,CustomerREQ!B:D,3,FALSE)</f>
        <v>RTBM-36739</v>
      </c>
    </row>
    <row r="176" spans="1:8" x14ac:dyDescent="0.4">
      <c r="A176" t="str">
        <f>SystemTestCase!E:E</f>
        <v>RTBM-58300</v>
      </c>
      <c r="B176" t="str">
        <f>SystemTestCase!F:F</f>
        <v>Reviewed</v>
      </c>
      <c r="C176" s="7" t="str">
        <f>IF(SystemTestCase!C:C&lt;&gt;"",SystemTestCase!C:C,C175)</f>
        <v>SYS 5.2</v>
      </c>
      <c r="D176" s="10" t="str">
        <f>SystemTestCase!D:D</f>
        <v>RTBM-58300 - The TCU shall have to respect the aftermarket requirement defined in the standard B20 0120 (REQ-0495529 C)</v>
      </c>
      <c r="E176" s="7" t="str">
        <f>IF(SystemTestCase!B:B&lt;&gt;"",SystemTestCase!B:B,E175)</f>
        <v>RTBM-54667</v>
      </c>
      <c r="F176" t="str">
        <f>IFERROR(VLOOKUP(E176,'指派 Feature_1017'!A:E,5,FALSE),"找不到")</f>
        <v>Out of scope</v>
      </c>
      <c r="G176" t="str">
        <f>SystemTestCase!G:G</f>
        <v>Medium</v>
      </c>
      <c r="H176" s="153" t="str">
        <f>VLOOKUP(E176,CustomerREQ!B:D,3,FALSE)</f>
        <v>RTBM-36630</v>
      </c>
    </row>
    <row r="177" spans="1:8" x14ac:dyDescent="0.4">
      <c r="A177" t="str">
        <f>SystemTestCase!E:E</f>
        <v>RTBM-46841</v>
      </c>
      <c r="B177" t="str">
        <f>SystemTestCase!F:F</f>
        <v>StagePass</v>
      </c>
      <c r="C177" s="7" t="str">
        <f>IF(SystemTestCase!C:C&lt;&gt;"",SystemTestCase!C:C,C176)</f>
        <v>SYS 5.2</v>
      </c>
      <c r="D177" s="10" t="str">
        <f>SystemTestCase!D:D</f>
        <v>RTBM-46841 - EQ/IC 05 RESISTANCE TO PULSES 4 BIS:</v>
      </c>
      <c r="E177" s="7" t="str">
        <f>IF(SystemTestCase!B:B&lt;&gt;"",SystemTestCase!B:B,E176)</f>
        <v>RTBM-54668</v>
      </c>
      <c r="F177" t="str">
        <f>IFERROR(VLOOKUP(E177,'指派 Feature_1017'!A:E,5,FALSE),"找不到")</f>
        <v>B21 7110 - ELECTRICAL RESISTANCE</v>
      </c>
      <c r="G177" t="str">
        <f>SystemTestCase!G:G</f>
        <v>Medium</v>
      </c>
      <c r="H177" s="153" t="str">
        <f>VLOOKUP(E177,CustomerREQ!B:D,3,FALSE)</f>
        <v>RTBM-36211</v>
      </c>
    </row>
    <row r="178" spans="1:8" x14ac:dyDescent="0.4">
      <c r="A178" t="str">
        <f>SystemTestCase!E:E</f>
        <v>RTBM-46840</v>
      </c>
      <c r="B178" t="str">
        <f>SystemTestCase!F:F</f>
        <v>StagePass</v>
      </c>
      <c r="C178" s="7" t="str">
        <f>IF(SystemTestCase!C:C&lt;&gt;"",SystemTestCase!C:C,C177)</f>
        <v>SYS 5.2</v>
      </c>
      <c r="D178" s="10" t="str">
        <f>SystemTestCase!D:D</f>
        <v>RTBM-46840 - EQ/IC 04: RESISTANCE TO SHORT INTERRUPTION OF THE POWER SUPPLY AND/OR GROUND</v>
      </c>
      <c r="E178" s="7" t="str">
        <f>IF(SystemTestCase!B:B&lt;&gt;"",SystemTestCase!B:B,E177)</f>
        <v>RTBM-54669</v>
      </c>
      <c r="F178" t="str">
        <f>IFERROR(VLOOKUP(E178,'指派 Feature_1017'!A:E,5,FALSE),"找不到")</f>
        <v>B21 7110 - ELECTRICAL RESISTANCE</v>
      </c>
      <c r="G178" t="str">
        <f>SystemTestCase!G:G</f>
        <v>Medium</v>
      </c>
      <c r="H178" s="153" t="str">
        <f>VLOOKUP(E178,CustomerREQ!B:D,3,FALSE)</f>
        <v>RTBM-36971</v>
      </c>
    </row>
    <row r="179" spans="1:8" x14ac:dyDescent="0.4">
      <c r="A179" t="str">
        <f>SystemTestCase!E:E</f>
        <v>RTBM-56944</v>
      </c>
      <c r="B179" t="str">
        <f>SystemTestCase!F:F</f>
        <v>StagePass</v>
      </c>
      <c r="C179" s="7" t="str">
        <f>IF(SystemTestCase!C:C&lt;&gt;"",SystemTestCase!C:C,C178)</f>
        <v>SYS 5.1</v>
      </c>
      <c r="D179" s="10" t="str">
        <f>SystemTestCase!D:D</f>
        <v>RTBM-56944 - The supplier shall perform a radio field test according to the document 02017_16_06270 (REQ-0495522 A)</v>
      </c>
      <c r="E179" s="7" t="str">
        <f>IF(SystemTestCase!B:B&lt;&gt;"",SystemTestCase!B:B,E178)</f>
        <v>RTBM-54670</v>
      </c>
      <c r="F179" t="str">
        <f>IFERROR(VLOOKUP(E179,'指派 Feature_1017'!A:E,5,FALSE),"找不到")</f>
        <v>Field Test</v>
      </c>
      <c r="G179" t="str">
        <f>SystemTestCase!G:G</f>
        <v>Medium</v>
      </c>
      <c r="H179" s="153" t="str">
        <f>VLOOKUP(E179,CustomerREQ!B:D,3,FALSE)</f>
        <v>RTBM-36744</v>
      </c>
    </row>
    <row r="180" spans="1:8" x14ac:dyDescent="0.4">
      <c r="A180" t="str">
        <f>SystemTestCase!E:E</f>
        <v>RTBM-56945</v>
      </c>
      <c r="B180" t="str">
        <f>SystemTestCase!F:F</f>
        <v>StagePass</v>
      </c>
      <c r="C180" s="7" t="str">
        <f>IF(SystemTestCase!C:C&lt;&gt;"",SystemTestCase!C:C,C179)</f>
        <v>SYS 5.1</v>
      </c>
      <c r="D180" s="10" t="str">
        <f>SystemTestCase!D:D</f>
        <v>RTBM-56945 - The TCU shall be able to detect a short circuit (CC) with the loudspeaker in all life situation such described in the Lifecycle document [RSP-0002604] [Monitoring strategy to be defined] (REQ-0495519 C)</v>
      </c>
      <c r="E180" s="7" t="str">
        <f>IF(SystemTestCase!B:B&lt;&gt;"",SystemTestCase!B:B,E179)</f>
        <v>RTBM-54671</v>
      </c>
      <c r="F180" t="str">
        <f>IFERROR(VLOOKUP(E180,'指派 Feature_1017'!A:E,5,FALSE),"找不到")</f>
        <v>DTC - Loudspeaker</v>
      </c>
      <c r="G180" t="str">
        <f>SystemTestCase!G:G</f>
        <v>Primary</v>
      </c>
      <c r="H180" s="153" t="str">
        <f>VLOOKUP(E180,CustomerREQ!B:D,3,FALSE)</f>
        <v>RTBM-36612</v>
      </c>
    </row>
    <row r="181" spans="1:8" x14ac:dyDescent="0.4">
      <c r="A181" t="str">
        <f>SystemTestCase!E:E</f>
        <v>RTBM-46852</v>
      </c>
      <c r="B181" t="str">
        <f>SystemTestCase!F:F</f>
        <v>StagePass</v>
      </c>
      <c r="C181" s="7" t="str">
        <f>IF(SystemTestCase!C:C&lt;&gt;"",SystemTestCase!C:C,C180)</f>
        <v>SYS 5.2</v>
      </c>
      <c r="D181" s="10" t="str">
        <f>SystemTestCase!D:D</f>
        <v>RTBM-46852 - EQ/IR 03: RESISTANCE TO ELECTROSTATIC DISCHARGES, EQUIPMENT NOT CONNECTED</v>
      </c>
      <c r="E181" s="7" t="str">
        <f>IF(SystemTestCase!B:B&lt;&gt;"",SystemTestCase!B:B,E180)</f>
        <v>RTBM-54672</v>
      </c>
      <c r="F181" t="str">
        <f>IFERROR(VLOOKUP(E181,'指派 Feature_1017'!A:E,5,FALSE),"找不到")</f>
        <v>B21 7110 - EMC IMMUNITY</v>
      </c>
      <c r="G181" t="str">
        <f>SystemTestCase!G:G</f>
        <v>Medium</v>
      </c>
      <c r="H181" s="153" t="str">
        <f>VLOOKUP(E181,CustomerREQ!B:D,3,FALSE)</f>
        <v>RTBM-36985</v>
      </c>
    </row>
    <row r="182" spans="1:8" x14ac:dyDescent="0.4">
      <c r="A182" t="str">
        <f>SystemTestCase!E:E</f>
        <v>RTBM-57105</v>
      </c>
      <c r="B182" t="str">
        <f>SystemTestCase!F:F</f>
        <v>Pass</v>
      </c>
      <c r="C182" s="7" t="str">
        <f>IF(SystemTestCase!C:C&lt;&gt;"",SystemTestCase!C:C,C181)</f>
        <v>SYS 5.1</v>
      </c>
      <c r="D182" s="10" t="str">
        <f>SystemTestCase!D:D</f>
        <v>RTBM-57105 - The TCU shall be able to detect a negative short circuit (CC-) with the loudspeaker in all life situation such described in the Lifecycle document [RSP-0002604] [Monitoring strategy to be defined] (REQ-0495517 C)</v>
      </c>
      <c r="E182" s="7" t="str">
        <f>IF(SystemTestCase!B:B&lt;&gt;"",SystemTestCase!B:B,E181)</f>
        <v>RTBM-54673</v>
      </c>
      <c r="F182" t="str">
        <f>IFERROR(VLOOKUP(E182,'指派 Feature_1017'!A:E,5,FALSE),"找不到")</f>
        <v>DTC - Loudspeaker</v>
      </c>
      <c r="G182" t="str">
        <f>SystemTestCase!G:G</f>
        <v>Primary</v>
      </c>
      <c r="H182" s="153" t="str">
        <f>VLOOKUP(E182,CustomerREQ!B:D,3,FALSE)</f>
        <v>RTBM-36611</v>
      </c>
    </row>
    <row r="183" spans="1:8" x14ac:dyDescent="0.4">
      <c r="A183" t="str">
        <f>SystemTestCase!E:E</f>
        <v>RTBM-57106</v>
      </c>
      <c r="B183" t="str">
        <f>SystemTestCase!F:F</f>
        <v>Pass</v>
      </c>
      <c r="C183" s="7" t="str">
        <f>IF(SystemTestCase!C:C&lt;&gt;"",SystemTestCase!C:C,C182)</f>
        <v>SYS 5.1</v>
      </c>
      <c r="D183" s="10" t="str">
        <f>SystemTestCase!D:D</f>
        <v>RTBM-57106 - The TCU shall be able to detect a positive short circuit (CC+) with the loudspeaker in all life situation such described in the Lifecycle document [RSP-0002604] [Monitoring strategy to be defined] (REQ-0495514 C)</v>
      </c>
      <c r="E183" s="7" t="str">
        <f>IF(SystemTestCase!B:B&lt;&gt;"",SystemTestCase!B:B,E182)</f>
        <v>RTBM-54674</v>
      </c>
      <c r="F183" t="str">
        <f>IFERROR(VLOOKUP(E183,'指派 Feature_1017'!A:E,5,FALSE),"找不到")</f>
        <v>DTC - Loudspeaker</v>
      </c>
      <c r="G183" t="str">
        <f>SystemTestCase!G:G</f>
        <v>Primary</v>
      </c>
      <c r="H183" s="153" t="str">
        <f>VLOOKUP(E183,CustomerREQ!B:D,3,FALSE)</f>
        <v>RTBM-36610</v>
      </c>
    </row>
    <row r="184" spans="1:8" x14ac:dyDescent="0.4">
      <c r="A184" t="str">
        <f>SystemTestCase!E:E</f>
        <v>RTBM-57107</v>
      </c>
      <c r="B184" t="str">
        <f>SystemTestCase!F:F</f>
        <v>Pass</v>
      </c>
      <c r="C184" s="7" t="str">
        <f>IF(SystemTestCase!C:C&lt;&gt;"",SystemTestCase!C:C,C183)</f>
        <v>SYS 5.1</v>
      </c>
      <c r="D184" s="10" t="str">
        <f>SystemTestCase!D:D</f>
        <v>RTBM-57107 - The TCU shall be able to detect an open circuit (CO) with the microphone in all life situation such described in the Lifecycle document [RSP-0002604] [Monitoring strategy to be defined] (REQ-0495513 B)</v>
      </c>
      <c r="E184" s="7" t="str">
        <f>IF(SystemTestCase!B:B&lt;&gt;"",SystemTestCase!B:B,E183)</f>
        <v>RTBM-54675</v>
      </c>
      <c r="F184" t="str">
        <f>IFERROR(VLOOKUP(E184,'指派 Feature_1017'!A:E,5,FALSE),"找不到")</f>
        <v>DTC - Microphone</v>
      </c>
      <c r="G184" t="str">
        <f>SystemTestCase!G:G</f>
        <v>Primary</v>
      </c>
      <c r="H184" s="153" t="str">
        <f>VLOOKUP(E184,CustomerREQ!B:D,3,FALSE)</f>
        <v>RTBM-36609</v>
      </c>
    </row>
    <row r="185" spans="1:8" x14ac:dyDescent="0.4">
      <c r="A185" t="str">
        <f>SystemTestCase!E:E</f>
        <v>RTBM-46839</v>
      </c>
      <c r="B185" t="str">
        <f>SystemTestCase!F:F</f>
        <v>StagePass</v>
      </c>
      <c r="C185" s="7" t="str">
        <f>IF(SystemTestCase!C:C&lt;&gt;"",SystemTestCase!C:C,C184)</f>
        <v>SYS 5.2</v>
      </c>
      <c r="D185" s="10" t="str">
        <f>SystemTestCase!D:D</f>
        <v>RTBM-46839 - EQ/IC 03: RESISTANCE TO LOAD DUMP</v>
      </c>
      <c r="E185" s="7" t="str">
        <f>IF(SystemTestCase!B:B&lt;&gt;"",SystemTestCase!B:B,E184)</f>
        <v>RTBM-54676</v>
      </c>
      <c r="F185" t="str">
        <f>IFERROR(VLOOKUP(E185,'指派 Feature_1017'!A:E,5,FALSE),"找不到")</f>
        <v>B21 7110 - ELECTRICAL RESISTANCE</v>
      </c>
      <c r="G185" t="str">
        <f>SystemTestCase!G:G</f>
        <v>Medium</v>
      </c>
      <c r="H185" s="153" t="str">
        <f>VLOOKUP(E185,CustomerREQ!B:D,3,FALSE)</f>
        <v>RTBM-36970</v>
      </c>
    </row>
    <row r="186" spans="1:8" x14ac:dyDescent="0.4">
      <c r="A186" t="str">
        <f>SystemTestCase!E:E</f>
        <v>RTBM-57108</v>
      </c>
      <c r="B186" t="str">
        <f>SystemTestCase!F:F</f>
        <v>Pass</v>
      </c>
      <c r="C186" s="7" t="str">
        <f>IF(SystemTestCase!C:C&lt;&gt;"",SystemTestCase!C:C,C185)</f>
        <v>SYS 5.1</v>
      </c>
      <c r="D186" s="10" t="str">
        <f>SystemTestCase!D:D</f>
        <v>RTBM-57108 - The TCU shall be able to detect a short circuit (CC) with the microphone in all life situation such described in the Lifecycle document [RSP-0002604] [Monitoring strategy to be defined] (REQ-0495511 B)</v>
      </c>
      <c r="E186" s="7" t="str">
        <f>IF(SystemTestCase!B:B&lt;&gt;"",SystemTestCase!B:B,E185)</f>
        <v>RTBM-54677</v>
      </c>
      <c r="F186" t="str">
        <f>IFERROR(VLOOKUP(E186,'指派 Feature_1017'!A:E,5,FALSE),"找不到")</f>
        <v>DTC - Microphone</v>
      </c>
      <c r="G186" t="str">
        <f>SystemTestCase!G:G</f>
        <v>Primary</v>
      </c>
      <c r="H186" s="153" t="str">
        <f>VLOOKUP(E186,CustomerREQ!B:D,3,FALSE)</f>
        <v>RTBM-36608</v>
      </c>
    </row>
    <row r="187" spans="1:8" x14ac:dyDescent="0.4">
      <c r="A187" t="str">
        <f>SystemTestCase!E:E</f>
        <v>RTBM-57110</v>
      </c>
      <c r="B187" t="str">
        <f>SystemTestCase!F:F</f>
        <v>Pass</v>
      </c>
      <c r="C187" s="7" t="str">
        <f>IF(SystemTestCase!C:C&lt;&gt;"",SystemTestCase!C:C,C186)</f>
        <v>SYS 5.1</v>
      </c>
      <c r="D187" s="10" t="str">
        <f>SystemTestCase!D:D</f>
        <v>RTBM-57110 - The TCU shall be able to detect a negative short circuit (CC-) with the microphone in all life situation such described in the Lifecycle document [RSP-0002604] [Monitoring strategy to be defined] (REQ-0495508 B)</v>
      </c>
      <c r="E187" s="7" t="str">
        <f>IF(SystemTestCase!B:B&lt;&gt;"",SystemTestCase!B:B,E186)</f>
        <v>RTBM-54678</v>
      </c>
      <c r="F187" t="str">
        <f>IFERROR(VLOOKUP(E187,'指派 Feature_1017'!A:E,5,FALSE),"找不到")</f>
        <v>DTC - Microphone</v>
      </c>
      <c r="G187" t="str">
        <f>SystemTestCase!G:G</f>
        <v>Primary</v>
      </c>
      <c r="H187" s="153" t="str">
        <f>VLOOKUP(E187,CustomerREQ!B:D,3,FALSE)</f>
        <v>RTBM-36607</v>
      </c>
    </row>
    <row r="188" spans="1:8" x14ac:dyDescent="0.4">
      <c r="A188" t="str">
        <f>SystemTestCase!E:E</f>
        <v>RTBM-98653</v>
      </c>
      <c r="B188" t="str">
        <f>SystemTestCase!F:F</f>
        <v>Pass</v>
      </c>
      <c r="C188" s="7" t="str">
        <f>IF(SystemTestCase!C:C&lt;&gt;"",SystemTestCase!C:C,C187)</f>
        <v>SYS 5.1</v>
      </c>
      <c r="D188" s="10" t="str">
        <f>SystemTestCase!D:D</f>
        <v>RTBM-98653 - The BuB shall be recharged only when the engine is running (in parc mode or not in parc mode), for charging and charging-stop conditions (REQ-0495475 A)</v>
      </c>
      <c r="E188" s="7" t="str">
        <f>IF(SystemTestCase!B:B&lt;&gt;"",SystemTestCase!B:B,E187)</f>
        <v>RTBM-54678</v>
      </c>
      <c r="F188" t="str">
        <f>IFERROR(VLOOKUP(E188,'指派 Feature_1017'!A:E,5,FALSE),"找不到")</f>
        <v>DTC - Microphone</v>
      </c>
      <c r="G188" t="str">
        <f>SystemTestCase!G:G</f>
        <v>Primary</v>
      </c>
      <c r="H188" s="153" t="str">
        <f>VLOOKUP(E188,CustomerREQ!B:D,3,FALSE)</f>
        <v>RTBM-36607</v>
      </c>
    </row>
    <row r="189" spans="1:8" x14ac:dyDescent="0.4">
      <c r="A189" t="str">
        <f>SystemTestCase!E:E</f>
        <v>RTBM-57113</v>
      </c>
      <c r="B189" t="str">
        <f>SystemTestCase!F:F</f>
        <v>Pass</v>
      </c>
      <c r="C189" s="7" t="str">
        <f>IF(SystemTestCase!C:C&lt;&gt;"",SystemTestCase!C:C,C188)</f>
        <v>SYS 5.1</v>
      </c>
      <c r="D189" s="10" t="str">
        <f>SystemTestCase!D:D</f>
        <v>RTBM-57113 - The TCU shall be able to detect a positive short circuit (CC+) with the microphone in all life situation such described in the Lifecycle document [RSP-0002604] [Monitoring strategy to be defined] (REQ-0495506 B)</v>
      </c>
      <c r="E189" s="7" t="str">
        <f>IF(SystemTestCase!B:B&lt;&gt;"",SystemTestCase!B:B,E188)</f>
        <v>RTBM-54679</v>
      </c>
      <c r="F189" t="str">
        <f>IFERROR(VLOOKUP(E189,'指派 Feature_1017'!A:E,5,FALSE),"找不到")</f>
        <v>DTC - Microphone</v>
      </c>
      <c r="G189" t="str">
        <f>SystemTestCase!G:G</f>
        <v>Primary</v>
      </c>
      <c r="H189" s="153" t="str">
        <f>VLOOKUP(E189,CustomerREQ!B:D,3,FALSE)</f>
        <v>RTBM-36606</v>
      </c>
    </row>
    <row r="190" spans="1:8" x14ac:dyDescent="0.4">
      <c r="A190" t="str">
        <f>SystemTestCase!E:E</f>
        <v>RTBM-46838</v>
      </c>
      <c r="B190" t="str">
        <f>SystemTestCase!F:F</f>
        <v>StagePass</v>
      </c>
      <c r="C190" s="7" t="str">
        <f>IF(SystemTestCase!C:C&lt;&gt;"",SystemTestCase!C:C,C189)</f>
        <v>SYS 5.2</v>
      </c>
      <c r="D190" s="10" t="str">
        <f>SystemTestCase!D:D</f>
        <v>RTBM-46838 - EQ/IC 02: RESISTANCE TO PULSES 3A AND 3B</v>
      </c>
      <c r="E190" s="7" t="str">
        <f>IF(SystemTestCase!B:B&lt;&gt;"",SystemTestCase!B:B,E189)</f>
        <v>RTBM-54680</v>
      </c>
      <c r="F190" t="str">
        <f>IFERROR(VLOOKUP(E190,'指派 Feature_1017'!A:E,5,FALSE),"找不到")</f>
        <v>B21 7110 - ELECTRICAL RESISTANCE</v>
      </c>
      <c r="G190" t="str">
        <f>SystemTestCase!G:G</f>
        <v>Medium</v>
      </c>
      <c r="H190" s="153" t="str">
        <f>VLOOKUP(E190,CustomerREQ!B:D,3,FALSE)</f>
        <v>RTBM-36969</v>
      </c>
    </row>
    <row r="191" spans="1:8" x14ac:dyDescent="0.4">
      <c r="A191" t="str">
        <f>SystemTestCase!E:E</f>
        <v>RTBM-43967</v>
      </c>
      <c r="B191" t="str">
        <f>SystemTestCase!F:F</f>
        <v>Reviewed</v>
      </c>
      <c r="C191" s="7" t="str">
        <f>IF(SystemTestCase!C:C&lt;&gt;"",SystemTestCase!C:C,C190)</f>
        <v>SYS 5.1</v>
      </c>
      <c r="D191" s="10" t="str">
        <f>SystemTestCase!D:D</f>
        <v>RTBM-43967 - The TCU shall be able to read the state of each WIFI antenna 1 : Functional or dysfunctional (REQ-0495499 B)</v>
      </c>
      <c r="E191" s="7" t="str">
        <f>IF(SystemTestCase!B:B&lt;&gt;"",SystemTestCase!B:B,E190)</f>
        <v>RTBM-54681</v>
      </c>
      <c r="F191" t="str">
        <f>IFERROR(VLOOKUP(E191,'指派 Feature_1017'!A:E,5,FALSE),"找不到")</f>
        <v>Out of scope</v>
      </c>
      <c r="G191" t="str">
        <f>SystemTestCase!G:G</f>
        <v>Medium</v>
      </c>
      <c r="H191" s="153" t="str">
        <f>VLOOKUP(E191,CustomerREQ!B:D,3,FALSE)</f>
        <v>RTBM-36332</v>
      </c>
    </row>
    <row r="192" spans="1:8" x14ac:dyDescent="0.4">
      <c r="A192" t="str">
        <f>SystemTestCase!E:E</f>
        <v>RTBM-46854</v>
      </c>
      <c r="B192" t="str">
        <f>SystemTestCase!F:F</f>
        <v>StagePass</v>
      </c>
      <c r="C192" s="7" t="str">
        <f>IF(SystemTestCase!C:C&lt;&gt;"",SystemTestCase!C:C,C191)</f>
        <v>SYS 5.2</v>
      </c>
      <c r="D192" s="10" t="str">
        <f>SystemTestCase!D:D</f>
        <v>RTBM-46854 - EQ/IR 05: IMMUNITY TO ONBOARD TRANSMITTERS</v>
      </c>
      <c r="E192" s="7" t="str">
        <f>IF(SystemTestCase!B:B&lt;&gt;"",SystemTestCase!B:B,E191)</f>
        <v>RTBM-54682</v>
      </c>
      <c r="F192" t="str">
        <f>IFERROR(VLOOKUP(E192,'指派 Feature_1017'!A:E,5,FALSE),"找不到")</f>
        <v>B21 7110 - EMC IMMUNITY</v>
      </c>
      <c r="G192" t="str">
        <f>SystemTestCase!G:G</f>
        <v>Medium</v>
      </c>
      <c r="H192" s="153" t="str">
        <f>VLOOKUP(E192,CustomerREQ!B:D,3,FALSE)</f>
        <v>RTBM-36984</v>
      </c>
    </row>
    <row r="193" spans="1:8" x14ac:dyDescent="0.4">
      <c r="A193" t="str">
        <f>SystemTestCase!E:E</f>
        <v>RTBM-44077</v>
      </c>
      <c r="B193" t="str">
        <f>SystemTestCase!F:F</f>
        <v>StagePass</v>
      </c>
      <c r="C193" s="7" t="str">
        <f>IF(SystemTestCase!C:C&lt;&gt;"",SystemTestCase!C:C,C192)</f>
        <v>SYS 5.1</v>
      </c>
      <c r="D193" s="10" t="str">
        <f>SystemTestCase!D:D</f>
        <v>RTBM-44077 - Power On/Off Bench - Bench</v>
      </c>
      <c r="E193" s="7" t="str">
        <f>IF(SystemTestCase!B:B&lt;&gt;"",SystemTestCase!B:B,E192)</f>
        <v>RTBM-54683</v>
      </c>
      <c r="F193" t="str">
        <f>IFERROR(VLOOKUP(E193,'指派 Feature_1017'!A:E,5,FALSE),"找不到")</f>
        <v>Main Power Supply</v>
      </c>
      <c r="G193" t="str">
        <f>SystemTestCase!G:G</f>
        <v>Medium</v>
      </c>
      <c r="H193" s="153" t="str">
        <f>VLOOKUP(E193,CustomerREQ!B:D,3,FALSE)</f>
        <v>RTBM-36210</v>
      </c>
    </row>
    <row r="194" spans="1:8" x14ac:dyDescent="0.4">
      <c r="A194" t="str">
        <f>SystemTestCase!E:E</f>
        <v>RTBM-51830</v>
      </c>
      <c r="B194" t="str">
        <f>SystemTestCase!F:F</f>
        <v>StagePass</v>
      </c>
      <c r="C194" s="7" t="str">
        <f>IF(SystemTestCase!C:C&lt;&gt;"",SystemTestCase!C:C,C193)</f>
        <v>SYS 5.1</v>
      </c>
      <c r="D194" s="10" t="str">
        <f>SystemTestCase!D:D</f>
        <v>RTBM-51830 - Power</v>
      </c>
      <c r="E194" s="7" t="str">
        <f>IF(SystemTestCase!B:B&lt;&gt;"",SystemTestCase!B:B,E193)</f>
        <v>RTBM-54683</v>
      </c>
      <c r="F194" t="str">
        <f>IFERROR(VLOOKUP(E194,'指派 Feature_1017'!A:E,5,FALSE),"找不到")</f>
        <v>Main Power Supply</v>
      </c>
      <c r="G194" t="str">
        <f>SystemTestCase!G:G</f>
        <v>Primary</v>
      </c>
      <c r="H194" s="153" t="str">
        <f>VLOOKUP(E194,CustomerREQ!B:D,3,FALSE)</f>
        <v>RTBM-36210</v>
      </c>
    </row>
    <row r="195" spans="1:8" x14ac:dyDescent="0.4">
      <c r="A195" t="str">
        <f>SystemTestCase!E:E</f>
        <v>RTBM-52584</v>
      </c>
      <c r="B195" t="str">
        <f>SystemTestCase!F:F</f>
        <v>StagePass</v>
      </c>
      <c r="C195" s="7" t="str">
        <f>IF(SystemTestCase!C:C&lt;&gt;"",SystemTestCase!C:C,C194)</f>
        <v>SYS 5.1</v>
      </c>
      <c r="D195" s="10" t="str">
        <f>SystemTestCase!D:D</f>
        <v>RTBM-52584 - The TCU with +PERM power supply shall comply with 100 switching cycles minimum (case of battery disconnection) (REQ-0495493 B)</v>
      </c>
      <c r="E195" s="7" t="str">
        <f>IF(SystemTestCase!B:B&lt;&gt;"",SystemTestCase!B:B,E194)</f>
        <v>RTBM-54683</v>
      </c>
      <c r="F195" t="str">
        <f>IFERROR(VLOOKUP(E195,'指派 Feature_1017'!A:E,5,FALSE),"找不到")</f>
        <v>Main Power Supply</v>
      </c>
      <c r="G195" t="str">
        <f>SystemTestCase!G:G</f>
        <v>Medium</v>
      </c>
      <c r="H195" s="153" t="str">
        <f>VLOOKUP(E195,CustomerREQ!B:D,3,FALSE)</f>
        <v>RTBM-36210</v>
      </c>
    </row>
    <row r="196" spans="1:8" x14ac:dyDescent="0.4">
      <c r="A196" t="str">
        <f>SystemTestCase!E:E</f>
        <v>RTBM-44101</v>
      </c>
      <c r="B196" t="str">
        <f>SystemTestCase!F:F</f>
        <v>Pass</v>
      </c>
      <c r="C196" s="7" t="str">
        <f>IF(SystemTestCase!C:C&lt;&gt;"",SystemTestCase!C:C,C195)</f>
        <v>SYS 5.1</v>
      </c>
      <c r="D196" s="10" t="str">
        <f>SystemTestCase!D:D</f>
        <v>RTBM-44101 - The BuB capacity and the charging strategy shall comply with the XCALL [RSP-0001242] and SVT [RSP-0001945] specifications (REQ-0495487 B)</v>
      </c>
      <c r="E196" s="7" t="str">
        <f>IF(SystemTestCase!B:B&lt;&gt;"",SystemTestCase!B:B,E195)</f>
        <v>RTBM-54684</v>
      </c>
      <c r="F196" t="str">
        <f>IFERROR(VLOOKUP(E196,'指派 Feature_1017'!A:E,5,FALSE),"找不到")</f>
        <v>Back-Up Battery</v>
      </c>
      <c r="G196" t="str">
        <f>SystemTestCase!G:G</f>
        <v>Primary</v>
      </c>
      <c r="H196" s="153" t="str">
        <f>VLOOKUP(E196,CustomerREQ!B:D,3,FALSE)</f>
        <v>RTBM-36104</v>
      </c>
    </row>
    <row r="197" spans="1:8" x14ac:dyDescent="0.4">
      <c r="A197" t="str">
        <f>SystemTestCase!E:E</f>
        <v>RTBM-46836</v>
      </c>
      <c r="B197" t="str">
        <f>SystemTestCase!F:F</f>
        <v>StagePass</v>
      </c>
      <c r="C197" s="7" t="str">
        <f>IF(SystemTestCase!C:C&lt;&gt;"",SystemTestCase!C:C,C196)</f>
        <v>SYS 5.2</v>
      </c>
      <c r="D197" s="10" t="str">
        <f>SystemTestCase!D:D</f>
        <v>RTBM-46836 - EQ/IC 01: RESISTANCE TO THE PULSES 1 AND 2A</v>
      </c>
      <c r="E197" s="7" t="str">
        <f>IF(SystemTestCase!B:B&lt;&gt;"",SystemTestCase!B:B,E196)</f>
        <v>RTBM-54685</v>
      </c>
      <c r="F197" t="str">
        <f>IFERROR(VLOOKUP(E197,'指派 Feature_1017'!A:E,5,FALSE),"找不到")</f>
        <v>B21 7110 - ELECTRICAL RESISTANCE</v>
      </c>
      <c r="G197" t="str">
        <f>SystemTestCase!G:G</f>
        <v>Medium</v>
      </c>
      <c r="H197" s="153" t="str">
        <f>VLOOKUP(E197,CustomerREQ!B:D,3,FALSE)</f>
        <v>RTBM-36967</v>
      </c>
    </row>
    <row r="198" spans="1:8" x14ac:dyDescent="0.4">
      <c r="A198" t="str">
        <f>SystemTestCase!E:E</f>
        <v>RTBM-46836</v>
      </c>
      <c r="B198" t="str">
        <f>SystemTestCase!F:F</f>
        <v>StagePass</v>
      </c>
      <c r="C198" s="7" t="str">
        <f>IF(SystemTestCase!C:C&lt;&gt;"",SystemTestCase!C:C,C197)</f>
        <v>SYS 5.2</v>
      </c>
      <c r="D198" s="10" t="str">
        <f>SystemTestCase!D:D</f>
        <v>RTBM-46836 - EQ/IC 01: RESISTANCE TO THE PULSES 1 AND 2A</v>
      </c>
      <c r="E198" s="7" t="str">
        <f>IF(SystemTestCase!B:B&lt;&gt;"",SystemTestCase!B:B,E197)</f>
        <v>RTBM-54686</v>
      </c>
      <c r="F198" t="str">
        <f>IFERROR(VLOOKUP(E198,'指派 Feature_1017'!A:E,5,FALSE),"找不到")</f>
        <v>B21 7110 - ELECTRICAL RESISTANCE</v>
      </c>
      <c r="G198" t="str">
        <f>SystemTestCase!G:G</f>
        <v>Medium</v>
      </c>
      <c r="H198" s="153" t="str">
        <f>VLOOKUP(E198,CustomerREQ!B:D,3,FALSE)</f>
        <v>RTBM-36966</v>
      </c>
    </row>
    <row r="199" spans="1:8" x14ac:dyDescent="0.4">
      <c r="A199" t="str">
        <f>SystemTestCase!E:E</f>
        <v>RTBM-44100</v>
      </c>
      <c r="B199" t="str">
        <f>SystemTestCase!F:F</f>
        <v>Pass</v>
      </c>
      <c r="C199" s="7" t="str">
        <f>IF(SystemTestCase!C:C&lt;&gt;"",SystemTestCase!C:C,C198)</f>
        <v>SYS 5.1</v>
      </c>
      <c r="D199" s="10" t="str">
        <f>SystemTestCase!D:D</f>
        <v>RTBM-44100 - The BuB shall be recharged only when the engine is running (in parc mode or not in parc mode) (REQ-0495475 A)</v>
      </c>
      <c r="E199" s="7" t="str">
        <f>IF(SystemTestCase!B:B&lt;&gt;"",SystemTestCase!B:B,E198)</f>
        <v>RTBM-54687</v>
      </c>
      <c r="F199" t="str">
        <f>IFERROR(VLOOKUP(E199,'指派 Feature_1017'!A:E,5,FALSE),"找不到")</f>
        <v>BuB charging</v>
      </c>
      <c r="G199" t="str">
        <f>SystemTestCase!G:G</f>
        <v>Primary</v>
      </c>
      <c r="H199" s="153" t="str">
        <f>VLOOKUP(E199,CustomerREQ!B:D,3,FALSE)</f>
        <v>RTBM-36103</v>
      </c>
    </row>
    <row r="200" spans="1:8" x14ac:dyDescent="0.4">
      <c r="A200" t="str">
        <f>SystemTestCase!E:E</f>
        <v>RTBM-57141</v>
      </c>
      <c r="B200" t="str">
        <f>SystemTestCase!F:F</f>
        <v>Pass</v>
      </c>
      <c r="C200" s="7" t="str">
        <f>IF(SystemTestCase!C:C&lt;&gt;"",SystemTestCase!C:C,C199)</f>
        <v>SYS 5.1</v>
      </c>
      <c r="D200" s="10" t="str">
        <f>SystemTestCase!D:D</f>
        <v>RTBM-57141 - The TCU shall be able to detect if the speakers are disconnected [Monitoring strategy to be defined] (REQ-0495473 B)</v>
      </c>
      <c r="E200" s="7" t="str">
        <f>IF(SystemTestCase!B:B&lt;&gt;"",SystemTestCase!B:B,E199)</f>
        <v>RTBM-54688</v>
      </c>
      <c r="F200" t="str">
        <f>IFERROR(VLOOKUP(E200,'指派 Feature_1017'!A:E,5,FALSE),"找不到")</f>
        <v>DTC - Loudspeaker</v>
      </c>
      <c r="G200" t="str">
        <f>SystemTestCase!G:G</f>
        <v>Primary</v>
      </c>
      <c r="H200" s="153" t="str">
        <f>VLOOKUP(E200,CustomerREQ!B:D,3,FALSE)</f>
        <v>RTBM-36605</v>
      </c>
    </row>
    <row r="201" spans="1:8" x14ac:dyDescent="0.4">
      <c r="A201" t="str">
        <f>SystemTestCase!E:E</f>
        <v>RTBM-58299</v>
      </c>
      <c r="B201" t="str">
        <f>SystemTestCase!F:F</f>
        <v>Reviewed</v>
      </c>
      <c r="C201" s="7" t="str">
        <f>IF(SystemTestCase!C:C&lt;&gt;"",SystemTestCase!C:C,C200)</f>
        <v>SYS 5.2</v>
      </c>
      <c r="D201" s="10" t="str">
        <f>SystemTestCase!D:D</f>
        <v>RTBM-58299 - The TCU shall fill the conformity matrix 00839_13_05694 (REQ-0495472 B)</v>
      </c>
      <c r="E201" s="7" t="str">
        <f>IF(SystemTestCase!B:B&lt;&gt;"",SystemTestCase!B:B,E200)</f>
        <v>RTBM-54689</v>
      </c>
      <c r="F201" t="str">
        <f>IFERROR(VLOOKUP(E201,'指派 Feature_1017'!A:E,5,FALSE),"找不到")</f>
        <v>Project Documentation</v>
      </c>
      <c r="G201" t="str">
        <f>SystemTestCase!G:G</f>
        <v>Medium</v>
      </c>
      <c r="H201" s="153" t="str">
        <f>VLOOKUP(E201,CustomerREQ!B:D,3,FALSE)</f>
        <v>RTBM-36733</v>
      </c>
    </row>
    <row r="202" spans="1:8" x14ac:dyDescent="0.4">
      <c r="A202" t="str">
        <f>SystemTestCase!E:E</f>
        <v>RTBM-57145</v>
      </c>
      <c r="B202" t="str">
        <f>SystemTestCase!F:F</f>
        <v>Reviewed</v>
      </c>
      <c r="C202" s="7" t="str">
        <f>IF(SystemTestCase!C:C&lt;&gt;"",SystemTestCase!C:C,C201)</f>
        <v>SYS 5.1</v>
      </c>
      <c r="D202" s="10" t="str">
        <f>SystemTestCase!D:D</f>
        <v>RTBM-57145 - The supplier shall provide for each actuator and parameter test defined in the DIAG Messaging (which will be defined later), a method for each diag parameter (REQ-0495470 A)</v>
      </c>
      <c r="E202" s="7" t="str">
        <f>IF(SystemTestCase!B:B&lt;&gt;"",SystemTestCase!B:B,E201)</f>
        <v>RTBM-54690</v>
      </c>
      <c r="F202" t="str">
        <f>IFERROR(VLOOKUP(E202,'指派 Feature_1017'!A:E,5,FALSE),"找不到")</f>
        <v>Project Documentation</v>
      </c>
      <c r="G202" t="str">
        <f>SystemTestCase!G:G</f>
        <v>Medium</v>
      </c>
      <c r="H202" s="153" t="str">
        <f>VLOOKUP(E202,CustomerREQ!B:D,3,FALSE)</f>
        <v>RTBM-36732</v>
      </c>
    </row>
    <row r="203" spans="1:8" x14ac:dyDescent="0.4">
      <c r="A203" t="str">
        <f>SystemTestCase!E:E</f>
        <v>RTBM-46834</v>
      </c>
      <c r="B203" t="str">
        <f>SystemTestCase!F:F</f>
        <v>StagePass</v>
      </c>
      <c r="C203" s="7" t="str">
        <f>IF(SystemTestCase!C:C&lt;&gt;"",SystemTestCase!C:C,C202)</f>
        <v>SYS 5.2</v>
      </c>
      <c r="D203" s="10" t="str">
        <f>SystemTestCase!D:D</f>
        <v>RTBM-46834 - EQ/TE 05: RESISTANCE TO GROUND AND TO THE POSITIVE SUPPLY VOLTAGE SHORT CIRCUIT</v>
      </c>
      <c r="E203" s="7" t="str">
        <f>IF(SystemTestCase!B:B&lt;&gt;"",SystemTestCase!B:B,E202)</f>
        <v>RTBM-54691</v>
      </c>
      <c r="F203" t="str">
        <f>IFERROR(VLOOKUP(E203,'指派 Feature_1017'!A:E,5,FALSE),"找不到")</f>
        <v>B21 7110 - ELECTRICAL RESISTANCE</v>
      </c>
      <c r="G203" t="str">
        <f>SystemTestCase!G:G</f>
        <v>Medium</v>
      </c>
      <c r="H203" s="153" t="str">
        <f>VLOOKUP(E203,CustomerREQ!B:D,3,FALSE)</f>
        <v>RTBM-36965</v>
      </c>
    </row>
    <row r="204" spans="1:8" x14ac:dyDescent="0.4">
      <c r="A204" t="str">
        <f>SystemTestCase!E:E</f>
        <v>RTBM-57154</v>
      </c>
      <c r="B204" t="str">
        <f>SystemTestCase!F:F</f>
        <v>Pass</v>
      </c>
      <c r="C204" s="7" t="str">
        <f>IF(SystemTestCase!C:C&lt;&gt;"",SystemTestCase!C:C,C203)</f>
        <v>SYS 5.1</v>
      </c>
      <c r="D204" s="10" t="str">
        <f>SystemTestCase!D:D</f>
        <v>RTBM-57154 - The TCU shall be able to read the ACALL push state. (REQ-0495447 B)</v>
      </c>
      <c r="E204" s="7" t="str">
        <f>IF(SystemTestCase!B:B&lt;&gt;"",SystemTestCase!B:B,E203)</f>
        <v>RTBM-54692</v>
      </c>
      <c r="F204" t="str">
        <f>IFERROR(VLOOKUP(E204,'指派 Feature_1017'!A:E,5,FALSE),"找不到")</f>
        <v>DTC - Acall</v>
      </c>
      <c r="G204" t="str">
        <f>SystemTestCase!G:G</f>
        <v>Primary</v>
      </c>
      <c r="H204" s="153" t="str">
        <f>VLOOKUP(E204,CustomerREQ!B:D,3,FALSE)</f>
        <v>RTBM-36324</v>
      </c>
    </row>
    <row r="205" spans="1:8" x14ac:dyDescent="0.4">
      <c r="A205" t="str">
        <f>SystemTestCase!E:E</f>
        <v>RTBM-57155</v>
      </c>
      <c r="B205" t="str">
        <f>SystemTestCase!F:F</f>
        <v>Pass</v>
      </c>
      <c r="C205" s="7" t="str">
        <f>IF(SystemTestCase!C:C&lt;&gt;"",SystemTestCase!C:C,C204)</f>
        <v>SYS 5.1</v>
      </c>
      <c r="D205" s="10" t="str">
        <f>SystemTestCase!D:D</f>
        <v>RTBM-57155 - The TCU shall be able to read the ECALL push state. (REQ-0495445 B)</v>
      </c>
      <c r="E205" s="7" t="str">
        <f>IF(SystemTestCase!B:B&lt;&gt;"",SystemTestCase!B:B,E204)</f>
        <v>RTBM-54694</v>
      </c>
      <c r="F205" t="str">
        <f>IFERROR(VLOOKUP(E205,'指派 Feature_1017'!A:E,5,FALSE),"找不到")</f>
        <v>DTC - Ecall</v>
      </c>
      <c r="G205" t="str">
        <f>SystemTestCase!G:G</f>
        <v>Primary</v>
      </c>
      <c r="H205" s="153" t="str">
        <f>VLOOKUP(E205,CustomerREQ!B:D,3,FALSE)</f>
        <v>RTBM-36323</v>
      </c>
    </row>
    <row r="206" spans="1:8" x14ac:dyDescent="0.4">
      <c r="A206" t="str">
        <f>SystemTestCase!E:E</f>
        <v>RTBM-57156</v>
      </c>
      <c r="B206" t="str">
        <f>SystemTestCase!F:F</f>
        <v>Pass</v>
      </c>
      <c r="C206" s="7" t="str">
        <f>IF(SystemTestCase!C:C&lt;&gt;"",SystemTestCase!C:C,C205)</f>
        <v>SYS 5.1</v>
      </c>
      <c r="D206" s="10" t="str">
        <f>SystemTestCase!D:D</f>
        <v>RTBM-57156 - In service watcher mode, the TCU shall consume less than or equal to 1 Ah over one month for a power supply voltage of 13V at +37°C. (REQ-0495433 B)</v>
      </c>
      <c r="E206" s="7" t="str">
        <f>IF(SystemTestCase!B:B&lt;&gt;"",SystemTestCase!B:B,E205)</f>
        <v>RTBM-54695</v>
      </c>
      <c r="F206" t="str">
        <f>IFERROR(VLOOKUP(E206,'指派 Feature_1017'!A:E,5,FALSE),"找不到")</f>
        <v>Lifecycle status informations</v>
      </c>
      <c r="G206" t="str">
        <f>SystemTestCase!G:G</f>
        <v>Medium</v>
      </c>
      <c r="H206" s="153" t="str">
        <f>VLOOKUP(E206,CustomerREQ!B:D,3,FALSE)</f>
        <v>RTBM-36202</v>
      </c>
    </row>
    <row r="207" spans="1:8" x14ac:dyDescent="0.4">
      <c r="A207" t="str">
        <f>SystemTestCase!E:E</f>
        <v>RTBM-46851</v>
      </c>
      <c r="B207" t="str">
        <f>SystemTestCase!F:F</f>
        <v>StagePass</v>
      </c>
      <c r="C207" s="7" t="str">
        <f>IF(SystemTestCase!C:C&lt;&gt;"",SystemTestCase!C:C,C206)</f>
        <v>SYS 5.2</v>
      </c>
      <c r="D207" s="10" t="str">
        <f>SystemTestCase!D:D</f>
        <v>RTBM-46851 - EQ/IR 02: IMMUNITY TO LOW FREQUENCY MAGNETIC FIELD</v>
      </c>
      <c r="E207" s="7" t="str">
        <f>IF(SystemTestCase!B:B&lt;&gt;"",SystemTestCase!B:B,E206)</f>
        <v>RTBM-54696</v>
      </c>
      <c r="F207" t="str">
        <f>IFERROR(VLOOKUP(E207,'指派 Feature_1017'!A:E,5,FALSE),"找不到")</f>
        <v>B21 7110 - EMC IMMUNITY</v>
      </c>
      <c r="G207" t="str">
        <f>SystemTestCase!G:G</f>
        <v>Medium</v>
      </c>
      <c r="H207" s="153" t="str">
        <f>VLOOKUP(E207,CustomerREQ!B:D,3,FALSE)</f>
        <v>RTBM-36983</v>
      </c>
    </row>
    <row r="208" spans="1:8" x14ac:dyDescent="0.4">
      <c r="A208" t="str">
        <f>SystemTestCase!E:E</f>
        <v>RTBM-57159</v>
      </c>
      <c r="B208" t="str">
        <f>SystemTestCase!F:F</f>
        <v>Reviewed</v>
      </c>
      <c r="C208" s="7" t="str">
        <f>IF(SystemTestCase!C:C&lt;&gt;"",SystemTestCase!C:C,C207)</f>
        <v>SYS 5.1</v>
      </c>
      <c r="D208" s="10" t="str">
        <f>SystemTestCase!D:D</f>
        <v>RTBM-57159 - The TCU shall prevent the safety hazardous events such described in the Safety specification [02016_18_01804]. (REQ-0495428 C)</v>
      </c>
      <c r="E208" s="7" t="str">
        <f>IF(SystemTestCase!B:B&lt;&gt;"",SystemTestCase!B:B,E207)</f>
        <v>RTBM-54697</v>
      </c>
      <c r="F208" t="str">
        <f>IFERROR(VLOOKUP(E208,'指派 Feature_1017'!A:E,5,FALSE),"找不到")</f>
        <v>Out of scope</v>
      </c>
      <c r="G208" t="str">
        <f>SystemTestCase!G:G</f>
        <v>Medium</v>
      </c>
      <c r="H208" s="153" t="str">
        <f>VLOOKUP(E208,CustomerREQ!B:D,3,FALSE)</f>
        <v>RTBM-36667</v>
      </c>
    </row>
    <row r="209" spans="1:8" x14ac:dyDescent="0.4">
      <c r="A209" t="str">
        <f>SystemTestCase!E:E</f>
        <v>RTBM-46834</v>
      </c>
      <c r="B209" t="str">
        <f>SystemTestCase!F:F</f>
        <v>StagePass</v>
      </c>
      <c r="C209" s="7" t="str">
        <f>IF(SystemTestCase!C:C&lt;&gt;"",SystemTestCase!C:C,C208)</f>
        <v>SYS 5.2</v>
      </c>
      <c r="D209" s="10" t="str">
        <f>SystemTestCase!D:D</f>
        <v>RTBM-46834 - EQ/TE 05: RESISTANCE TO GROUND AND TO THE POSITIVE SUPPLY VOLTAGE SHORT CIRCUIT</v>
      </c>
      <c r="E209" s="7" t="str">
        <f>IF(SystemTestCase!B:B&lt;&gt;"",SystemTestCase!B:B,E208)</f>
        <v>RTBM-54698</v>
      </c>
      <c r="F209" t="str">
        <f>IFERROR(VLOOKUP(E209,'指派 Feature_1017'!A:E,5,FALSE),"找不到")</f>
        <v>B21 7110 - ELECTRICAL RESISTANCE</v>
      </c>
      <c r="G209" t="str">
        <f>SystemTestCase!G:G</f>
        <v>Medium</v>
      </c>
      <c r="H209" s="153" t="str">
        <f>VLOOKUP(E209,CustomerREQ!B:D,3,FALSE)</f>
        <v>RTBM-36964</v>
      </c>
    </row>
    <row r="210" spans="1:8" x14ac:dyDescent="0.4">
      <c r="A210" t="str">
        <f>SystemTestCase!E:E</f>
        <v>RTBM-44333</v>
      </c>
      <c r="B210" t="str">
        <f>SystemTestCase!F:F</f>
        <v>On-going</v>
      </c>
      <c r="C210" s="7" t="str">
        <f>IF(SystemTestCase!C:C&lt;&gt;"",SystemTestCase!C:C,C209)</f>
        <v>SYS 5.1</v>
      </c>
      <c r="D210" s="10" t="str">
        <f>SystemTestCase!D:D</f>
        <v>RTBM-44333 - The TCU WiFi antenna shall provide a minimum of 100Mbps link-rate in hotspot-mode when connected to a standard 802.11x client device at a distance of 20m (modem performances are those defined in IEEE802.11(2017)) (REQ-0495410 C)</v>
      </c>
      <c r="E210" s="7" t="str">
        <f>IF(SystemTestCase!B:B&lt;&gt;"",SystemTestCase!B:B,E209)</f>
        <v>RTBM-54699</v>
      </c>
      <c r="F210" t="str">
        <f>IFERROR(VLOOKUP(E210,'指派 Feature_1017'!A:E,5,FALSE),"找不到")</f>
        <v>Out of scope</v>
      </c>
      <c r="G210" t="str">
        <f>SystemTestCase!G:G</f>
        <v>Medium</v>
      </c>
      <c r="H210" s="153" t="str">
        <f>VLOOKUP(E210,CustomerREQ!B:D,3,FALSE)</f>
        <v>RTBM-36074</v>
      </c>
    </row>
    <row r="211" spans="1:8" x14ac:dyDescent="0.4">
      <c r="A211" t="str">
        <f>SystemTestCase!E:E</f>
        <v>RTBM-49671</v>
      </c>
      <c r="B211" t="str">
        <f>SystemTestCase!F:F</f>
        <v>StagePass</v>
      </c>
      <c r="C211" s="7" t="str">
        <f>IF(SystemTestCase!C:C&lt;&gt;"",SystemTestCase!C:C,C210)</f>
        <v>SYS 5.1</v>
      </c>
      <c r="D211" s="10" t="str">
        <f>SystemTestCase!D:D</f>
        <v>RTBM-49671 - Hotspot mode_Maximum throughput with WiFi 2.4G mode</v>
      </c>
      <c r="E211" s="7" t="str">
        <f>IF(SystemTestCase!B:B&lt;&gt;"",SystemTestCase!B:B,E210)</f>
        <v>RTBM-54699</v>
      </c>
      <c r="F211" t="str">
        <f>IFERROR(VLOOKUP(E211,'指派 Feature_1017'!A:E,5,FALSE),"找不到")</f>
        <v>Out of scope</v>
      </c>
      <c r="G211" t="str">
        <f>SystemTestCase!G:G</f>
        <v>Low</v>
      </c>
      <c r="H211" s="153" t="str">
        <f>VLOOKUP(E211,CustomerREQ!B:D,3,FALSE)</f>
        <v>RTBM-36074</v>
      </c>
    </row>
    <row r="212" spans="1:8" x14ac:dyDescent="0.4">
      <c r="A212" t="str">
        <f>SystemTestCase!E:E</f>
        <v>RTBM-49672</v>
      </c>
      <c r="B212" t="str">
        <f>SystemTestCase!F:F</f>
        <v>StagePass</v>
      </c>
      <c r="C212" s="7" t="str">
        <f>IF(SystemTestCase!C:C&lt;&gt;"",SystemTestCase!C:C,C211)</f>
        <v>SYS 5.1</v>
      </c>
      <c r="D212" s="10" t="str">
        <f>SystemTestCase!D:D</f>
        <v>RTBM-49672 - Hotspot mode_Maximum throughput with WiFi 5G mode</v>
      </c>
      <c r="E212" s="7" t="str">
        <f>IF(SystemTestCase!B:B&lt;&gt;"",SystemTestCase!B:B,E211)</f>
        <v>RTBM-54699</v>
      </c>
      <c r="F212" t="str">
        <f>IFERROR(VLOOKUP(E212,'指派 Feature_1017'!A:E,5,FALSE),"找不到")</f>
        <v>Out of scope</v>
      </c>
      <c r="G212" t="str">
        <f>SystemTestCase!G:G</f>
        <v>Low</v>
      </c>
      <c r="H212" s="153" t="str">
        <f>VLOOKUP(E212,CustomerREQ!B:D,3,FALSE)</f>
        <v>RTBM-36074</v>
      </c>
    </row>
    <row r="213" spans="1:8" x14ac:dyDescent="0.4">
      <c r="A213" t="str">
        <f>SystemTestCase!E:E</f>
        <v>RTBM-44327</v>
      </c>
      <c r="B213" t="str">
        <f>SystemTestCase!F:F</f>
        <v>Reviewed</v>
      </c>
      <c r="C213" s="7" t="str">
        <f>IF(SystemTestCase!C:C&lt;&gt;"",SystemTestCase!C:C,C212)</f>
        <v>SYS 5.1</v>
      </c>
      <c r="D213" s="10" t="str">
        <f>SystemTestCase!D:D</f>
        <v>RTBM-44327 - The TCU WiFi solution shall be RF-compliant in all PSA Group target markets (REQ-0495404 B)</v>
      </c>
      <c r="E213" s="7" t="str">
        <f>IF(SystemTestCase!B:B&lt;&gt;"",SystemTestCase!B:B,E212)</f>
        <v>RTBM-54701</v>
      </c>
      <c r="F213" t="str">
        <f>IFERROR(VLOOKUP(E213,'指派 Feature_1017'!A:E,5,FALSE),"找不到")</f>
        <v>Not testable - Notice or guideline</v>
      </c>
      <c r="G213" t="str">
        <f>SystemTestCase!G:G</f>
        <v>Medium</v>
      </c>
      <c r="H213" s="153" t="str">
        <f>VLOOKUP(E213,CustomerREQ!B:D,3,FALSE)</f>
        <v>RTBM-36069</v>
      </c>
    </row>
    <row r="214" spans="1:8" x14ac:dyDescent="0.4">
      <c r="A214" t="str">
        <f>SystemTestCase!E:E</f>
        <v>RTBM-44096</v>
      </c>
      <c r="B214" t="str">
        <f>SystemTestCase!F:F</f>
        <v>StagePass</v>
      </c>
      <c r="C214" s="7" t="str">
        <f>IF(SystemTestCase!C:C&lt;&gt;"",SystemTestCase!C:C,C213)</f>
        <v>SYS 5.1</v>
      </c>
      <c r="D214" s="10" t="str">
        <f>SystemTestCase!D:D</f>
        <v>RTBM-44096 - The transition from a +PERM power supply to the BuB power supply shall not interrupt an emergency or a breakdown call process (REQ-0495400 A)</v>
      </c>
      <c r="E214" s="7" t="str">
        <f>IF(SystemTestCase!B:B&lt;&gt;"",SystemTestCase!B:B,E213)</f>
        <v>RTBM-54702</v>
      </c>
      <c r="F214" t="str">
        <f>IFERROR(VLOOKUP(E214,'指派 Feature_1017'!A:E,5,FALSE),"找不到")</f>
        <v>Backup Battery Handle</v>
      </c>
      <c r="G214" t="str">
        <f>SystemTestCase!G:G</f>
        <v>Primary</v>
      </c>
      <c r="H214" s="153" t="str">
        <f>VLOOKUP(E214,CustomerREQ!B:D,3,FALSE)</f>
        <v>RTBM-36098</v>
      </c>
    </row>
    <row r="215" spans="1:8" x14ac:dyDescent="0.4">
      <c r="A215" t="str">
        <f>SystemTestCase!E:E</f>
        <v>RTBM-51841</v>
      </c>
      <c r="B215" t="str">
        <f>SystemTestCase!F:F</f>
        <v>StagePass</v>
      </c>
      <c r="C215" s="7" t="str">
        <f>IF(SystemTestCase!C:C&lt;&gt;"",SystemTestCase!C:C,C214)</f>
        <v>SYS 5.1</v>
      </c>
      <c r="D215" s="10" t="str">
        <f>SystemTestCase!D:D</f>
        <v>RTBM-51841 - GNSS (GPS)</v>
      </c>
      <c r="E215" s="7" t="str">
        <f>IF(SystemTestCase!B:B&lt;&gt;"",SystemTestCase!B:B,E214)</f>
        <v>RTBM-54703</v>
      </c>
      <c r="F215" t="str">
        <f>IFERROR(VLOOKUP(E215,'指派 Feature_1017'!A:E,5,FALSE),"找不到")</f>
        <v>GNSS Antenna</v>
      </c>
      <c r="G215" t="str">
        <f>SystemTestCase!G:G</f>
        <v>Primary</v>
      </c>
      <c r="H215" s="153" t="str">
        <f>VLOOKUP(E215,CustomerREQ!B:D,3,FALSE)</f>
        <v>RTBM-36039</v>
      </c>
    </row>
    <row r="216" spans="1:8" x14ac:dyDescent="0.4">
      <c r="A216" t="str">
        <f>SystemTestCase!E:E</f>
        <v>RTBM-57466</v>
      </c>
      <c r="B216" t="str">
        <f>SystemTestCase!F:F</f>
        <v>StagePass</v>
      </c>
      <c r="C216" s="7" t="str">
        <f>IF(SystemTestCase!C:C&lt;&gt;"",SystemTestCase!C:C,C215)</f>
        <v>SYS 5.1</v>
      </c>
      <c r="D216" s="10" t="str">
        <f>SystemTestCase!D:D</f>
        <v>RTBM-57466 - The GNSS system shall operate in L1 band [1560; 1606] MHz (REQ-0495391 B)</v>
      </c>
      <c r="E216" s="7" t="str">
        <f>IF(SystemTestCase!B:B&lt;&gt;"",SystemTestCase!B:B,E215)</f>
        <v>RTBM-54703</v>
      </c>
      <c r="F216" t="str">
        <f>IFERROR(VLOOKUP(E216,'指派 Feature_1017'!A:E,5,FALSE),"找不到")</f>
        <v>GNSS Antenna</v>
      </c>
      <c r="G216" t="str">
        <f>SystemTestCase!G:G</f>
        <v>Primary</v>
      </c>
      <c r="H216" s="153" t="str">
        <f>VLOOKUP(E216,CustomerREQ!B:D,3,FALSE)</f>
        <v>RTBM-36039</v>
      </c>
    </row>
    <row r="217" spans="1:8" x14ac:dyDescent="0.4">
      <c r="A217" t="str">
        <f>SystemTestCase!E:E</f>
        <v>RTBM-57465</v>
      </c>
      <c r="B217" t="str">
        <f>SystemTestCase!F:F</f>
        <v>Pass</v>
      </c>
      <c r="C217" s="7" t="str">
        <f>IF(SystemTestCase!C:C&lt;&gt;"",SystemTestCase!C:C,C216)</f>
        <v>SYS 5.1</v>
      </c>
      <c r="D217" s="10" t="str">
        <f>SystemTestCase!D:D</f>
        <v>RTBM-57465 - The TCU shall be able to detect if the microphone is disconnected (REQ-0495390 B)</v>
      </c>
      <c r="E217" s="7" t="str">
        <f>IF(SystemTestCase!B:B&lt;&gt;"",SystemTestCase!B:B,E216)</f>
        <v>RTBM-54704</v>
      </c>
      <c r="F217" t="str">
        <f>IFERROR(VLOOKUP(E217,'指派 Feature_1017'!A:E,5,FALSE),"找不到")</f>
        <v>DTC - Microphone</v>
      </c>
      <c r="G217" t="str">
        <f>SystemTestCase!G:G</f>
        <v>Primary</v>
      </c>
      <c r="H217" s="153" t="str">
        <f>VLOOKUP(E217,CustomerREQ!B:D,3,FALSE)</f>
        <v>RTBM-36604</v>
      </c>
    </row>
    <row r="218" spans="1:8" x14ac:dyDescent="0.4">
      <c r="A218" t="str">
        <f>SystemTestCase!E:E</f>
        <v>RTBM-51832</v>
      </c>
      <c r="B218" t="str">
        <f>SystemTestCase!F:F</f>
        <v>StagePass</v>
      </c>
      <c r="C218" s="7" t="str">
        <f>IF(SystemTestCase!C:C&lt;&gt;"",SystemTestCase!C:C,C217)</f>
        <v>SYS 5.1</v>
      </c>
      <c r="D218" s="10" t="str">
        <f>SystemTestCase!D:D</f>
        <v>RTBM-51832 - Audio (Microphone, Speaker)</v>
      </c>
      <c r="E218" s="7" t="str">
        <f>IF(SystemTestCase!B:B&lt;&gt;"",SystemTestCase!B:B,E217)</f>
        <v>RTBM-54705</v>
      </c>
      <c r="F218" t="str">
        <f>IFERROR(VLOOKUP(E218,'指派 Feature_1017'!A:E,5,FALSE),"找不到")</f>
        <v>Audio microphone/louderspeaker input/out</v>
      </c>
      <c r="G218" t="str">
        <f>SystemTestCase!G:G</f>
        <v>Primary</v>
      </c>
      <c r="H218" s="153" t="str">
        <f>VLOOKUP(E218,CustomerREQ!B:D,3,FALSE)</f>
        <v>RTBM-36362</v>
      </c>
    </row>
    <row r="219" spans="1:8" x14ac:dyDescent="0.4">
      <c r="A219" t="str">
        <f>SystemTestCase!E:E</f>
        <v>RTBM-52468</v>
      </c>
      <c r="B219" t="str">
        <f>SystemTestCase!F:F</f>
        <v>StagePass</v>
      </c>
      <c r="C219" s="7" t="str">
        <f>IF(SystemTestCase!C:C&lt;&gt;"",SystemTestCase!C:C,C218)</f>
        <v>SYS 5.1</v>
      </c>
      <c r="D219" s="10" t="str">
        <f>SystemTestCase!D:D</f>
        <v>RTBM-52468 - The TCU shall be able to receive input from an external microphone for an audio test (REQ-0495389 B)</v>
      </c>
      <c r="E219" s="7" t="str">
        <f>IF(SystemTestCase!B:B&lt;&gt;"",SystemTestCase!B:B,E218)</f>
        <v>RTBM-54705</v>
      </c>
      <c r="F219" t="str">
        <f>IFERROR(VLOOKUP(E219,'指派 Feature_1017'!A:E,5,FALSE),"找不到")</f>
        <v>Audio microphone/louderspeaker input/out</v>
      </c>
      <c r="G219" t="str">
        <f>SystemTestCase!G:G</f>
        <v>Primary</v>
      </c>
      <c r="H219" s="153" t="str">
        <f>VLOOKUP(E219,CustomerREQ!B:D,3,FALSE)</f>
        <v>RTBM-36362</v>
      </c>
    </row>
    <row r="220" spans="1:8" x14ac:dyDescent="0.4">
      <c r="A220" t="str">
        <f>SystemTestCase!E:E</f>
        <v>RTBM-57464</v>
      </c>
      <c r="B220" t="str">
        <f>SystemTestCase!F:F</f>
        <v>StagePass</v>
      </c>
      <c r="C220" s="7" t="str">
        <f>IF(SystemTestCase!C:C&lt;&gt;"",SystemTestCase!C:C,C219)</f>
        <v>SYS 5.1</v>
      </c>
      <c r="D220" s="10" t="str">
        <f>SystemTestCase!D:D</f>
        <v>RTBM-57464 - The sub-service « Niveau de charge de l'accumulateur de secours » of the RDBLIDI service (see []), shall allow to make a measure of the power left in the backup battery. (REQ-0495386 B)</v>
      </c>
      <c r="E220" s="7" t="str">
        <f>IF(SystemTestCase!B:B&lt;&gt;"",SystemTestCase!B:B,E219)</f>
        <v>RTBM-54706</v>
      </c>
      <c r="F220" t="str">
        <f>IFERROR(VLOOKUP(E220,'指派 Feature_1017'!A:E,5,FALSE),"找不到")</f>
        <v>Backup Battery placeable</v>
      </c>
      <c r="G220" t="str">
        <f>SystemTestCase!G:G</f>
        <v>Primary</v>
      </c>
      <c r="H220" s="153" t="str">
        <f>VLOOKUP(E220,CustomerREQ!B:D,3,FALSE)</f>
        <v>RTBM-36319</v>
      </c>
    </row>
    <row r="221" spans="1:8" x14ac:dyDescent="0.4">
      <c r="A221" t="str">
        <f>SystemTestCase!E:E</f>
        <v>RTBM-46833</v>
      </c>
      <c r="B221" t="str">
        <f>SystemTestCase!F:F</f>
        <v>StagePass</v>
      </c>
      <c r="C221" s="7" t="str">
        <f>IF(SystemTestCase!C:C&lt;&gt;"",SystemTestCase!C:C,C220)</f>
        <v>SYS 5.2</v>
      </c>
      <c r="D221" s="10" t="str">
        <f>SystemTestCase!D:D</f>
        <v>RTBM-46833 - EQ/TE 04: RESISTANCE TO UNUSUAL POWER SUPPLY VOLTAGES</v>
      </c>
      <c r="E221" s="7" t="str">
        <f>IF(SystemTestCase!B:B&lt;&gt;"",SystemTestCase!B:B,E220)</f>
        <v>RTBM-54707</v>
      </c>
      <c r="F221" t="str">
        <f>IFERROR(VLOOKUP(E221,'指派 Feature_1017'!A:E,5,FALSE),"找不到")</f>
        <v>B21 7110 - ELECTRICAL RESISTANCE</v>
      </c>
      <c r="G221" t="str">
        <f>SystemTestCase!G:G</f>
        <v>Medium</v>
      </c>
      <c r="H221" s="153" t="str">
        <f>VLOOKUP(E221,CustomerREQ!B:D,3,FALSE)</f>
        <v>RTBM-36963</v>
      </c>
    </row>
    <row r="222" spans="1:8" x14ac:dyDescent="0.4">
      <c r="A222" t="str">
        <f>SystemTestCase!E:E</f>
        <v>RTBM-51832</v>
      </c>
      <c r="B222" t="str">
        <f>SystemTestCase!F:F</f>
        <v>StagePass</v>
      </c>
      <c r="C222" s="7" t="str">
        <f>IF(SystemTestCase!C:C&lt;&gt;"",SystemTestCase!C:C,C221)</f>
        <v>SYS 5.1</v>
      </c>
      <c r="D222" s="10" t="str">
        <f>SystemTestCase!D:D</f>
        <v>RTBM-51832 - Audio (Microphone, Speaker)</v>
      </c>
      <c r="E222" s="7" t="str">
        <f>IF(SystemTestCase!B:B&lt;&gt;"",SystemTestCase!B:B,E221)</f>
        <v>RTBM-54708</v>
      </c>
      <c r="F222" t="str">
        <f>IFERROR(VLOOKUP(E222,'指派 Feature_1017'!A:E,5,FALSE),"找不到")</f>
        <v>Audio microphone/louderspeaker input/out</v>
      </c>
      <c r="G222" t="str">
        <f>SystemTestCase!G:G</f>
        <v>Primary</v>
      </c>
      <c r="H222" s="153" t="str">
        <f>VLOOKUP(E222,CustomerREQ!B:D,3,FALSE)</f>
        <v>RTBM-36361</v>
      </c>
    </row>
    <row r="223" spans="1:8" x14ac:dyDescent="0.4">
      <c r="A223" t="str">
        <f>SystemTestCase!E:E</f>
        <v>RTBM-52469</v>
      </c>
      <c r="B223" t="str">
        <f>SystemTestCase!F:F</f>
        <v>StagePass</v>
      </c>
      <c r="C223" s="7" t="str">
        <f>IF(SystemTestCase!C:C&lt;&gt;"",SystemTestCase!C:C,C222)</f>
        <v>SYS 5.1</v>
      </c>
      <c r="D223" s="10" t="str">
        <f>SystemTestCase!D:D</f>
        <v>RTBM-52469 - The TCU shall be able to generate a sound for an audio test in external loudspeaker (REQ-0495371 B)</v>
      </c>
      <c r="E223" s="7" t="str">
        <f>IF(SystemTestCase!B:B&lt;&gt;"",SystemTestCase!B:B,E222)</f>
        <v>RTBM-54708</v>
      </c>
      <c r="F223" t="str">
        <f>IFERROR(VLOOKUP(E223,'指派 Feature_1017'!A:E,5,FALSE),"找不到")</f>
        <v>Audio microphone/louderspeaker input/out</v>
      </c>
      <c r="G223" t="str">
        <f>SystemTestCase!G:G</f>
        <v>Primary</v>
      </c>
      <c r="H223" s="153" t="str">
        <f>VLOOKUP(E223,CustomerREQ!B:D,3,FALSE)</f>
        <v>RTBM-36361</v>
      </c>
    </row>
    <row r="224" spans="1:8" x14ac:dyDescent="0.4">
      <c r="A224" t="str">
        <f>SystemTestCase!E:E</f>
        <v>RTBM-43928</v>
      </c>
      <c r="B224" t="str">
        <f>SystemTestCase!F:F</f>
        <v>StagePass</v>
      </c>
      <c r="C224" s="7" t="str">
        <f>IF(SystemTestCase!C:C&lt;&gt;"",SystemTestCase!C:C,C223)</f>
        <v>SYS 5.1</v>
      </c>
      <c r="D224" s="10" t="str">
        <f>SystemTestCase!D:D</f>
        <v>RTBM-43928 - The TCU shall support WiFi “hotspot” mode (REQ-0495369 B)</v>
      </c>
      <c r="E224" s="7" t="str">
        <f>IF(SystemTestCase!B:B&lt;&gt;"",SystemTestCase!B:B,E223)</f>
        <v>RTBM-54709</v>
      </c>
      <c r="F224" t="str">
        <f>IFERROR(VLOOKUP(E224,'指派 Feature_1017'!A:E,5,FALSE),"找不到")</f>
        <v>WiFi high level requirement</v>
      </c>
      <c r="G224" t="str">
        <f>SystemTestCase!G:G</f>
        <v>Low</v>
      </c>
      <c r="H224" s="153" t="str">
        <f>VLOOKUP(E224,CustomerREQ!B:D,3,FALSE)</f>
        <v>RTBM-36066</v>
      </c>
    </row>
    <row r="225" spans="1:8" x14ac:dyDescent="0.4">
      <c r="A225" t="str">
        <f>SystemTestCase!E:E</f>
        <v>RTBM-49525</v>
      </c>
      <c r="B225" t="str">
        <f>SystemTestCase!F:F</f>
        <v>StagePass</v>
      </c>
      <c r="C225" s="7" t="str">
        <f>IF(SystemTestCase!C:C&lt;&gt;"",SystemTestCase!C:C,C224)</f>
        <v>SYS 5.1</v>
      </c>
      <c r="D225" s="10" t="str">
        <f>SystemTestCase!D:D</f>
        <v>RTBM-49525 - Hotspot mode_Multi-client with WiFi mode_Idle</v>
      </c>
      <c r="E225" s="7" t="str">
        <f>IF(SystemTestCase!B:B&lt;&gt;"",SystemTestCase!B:B,E224)</f>
        <v>RTBM-54709</v>
      </c>
      <c r="F225" t="str">
        <f>IFERROR(VLOOKUP(E225,'指派 Feature_1017'!A:E,5,FALSE),"找不到")</f>
        <v>WiFi high level requirement</v>
      </c>
      <c r="G225" t="str">
        <f>SystemTestCase!G:G</f>
        <v>Low</v>
      </c>
      <c r="H225" s="153" t="str">
        <f>VLOOKUP(E225,CustomerREQ!B:D,3,FALSE)</f>
        <v>RTBM-36066</v>
      </c>
    </row>
    <row r="226" spans="1:8" x14ac:dyDescent="0.4">
      <c r="A226" t="str">
        <f>SystemTestCase!E:E</f>
        <v>RTBM-49654</v>
      </c>
      <c r="B226" t="str">
        <f>SystemTestCase!F:F</f>
        <v>StagePass</v>
      </c>
      <c r="C226" s="7" t="str">
        <f>IF(SystemTestCase!C:C&lt;&gt;"",SystemTestCase!C:C,C225)</f>
        <v>SYS 5.1</v>
      </c>
      <c r="D226" s="10" t="str">
        <f>SystemTestCase!D:D</f>
        <v>RTBM-49654 - Hotspot mode_Multi-client with WiFi mode_Connect/disconnect</v>
      </c>
      <c r="E226" s="7" t="str">
        <f>IF(SystemTestCase!B:B&lt;&gt;"",SystemTestCase!B:B,E225)</f>
        <v>RTBM-54709</v>
      </c>
      <c r="F226" t="str">
        <f>IFERROR(VLOOKUP(E226,'指派 Feature_1017'!A:E,5,FALSE),"找不到")</f>
        <v>WiFi high level requirement</v>
      </c>
      <c r="G226" t="str">
        <f>SystemTestCase!G:G</f>
        <v>Low</v>
      </c>
      <c r="H226" s="153" t="str">
        <f>VLOOKUP(E226,CustomerREQ!B:D,3,FALSE)</f>
        <v>RTBM-36066</v>
      </c>
    </row>
    <row r="227" spans="1:8" x14ac:dyDescent="0.4">
      <c r="A227" t="str">
        <f>SystemTestCase!E:E</f>
        <v>RTBM-49656</v>
      </c>
      <c r="B227" t="str">
        <f>SystemTestCase!F:F</f>
        <v>StagePass</v>
      </c>
      <c r="C227" s="7" t="str">
        <f>IF(SystemTestCase!C:C&lt;&gt;"",SystemTestCase!C:C,C226)</f>
        <v>SYS 5.1</v>
      </c>
      <c r="D227" s="10" t="str">
        <f>SystemTestCase!D:D</f>
        <v>RTBM-49656 - Hotspot mode_Multi-client with WiFi mode_Traffic(Youtube)</v>
      </c>
      <c r="E227" s="7" t="str">
        <f>IF(SystemTestCase!B:B&lt;&gt;"",SystemTestCase!B:B,E226)</f>
        <v>RTBM-54709</v>
      </c>
      <c r="F227" t="str">
        <f>IFERROR(VLOOKUP(E227,'指派 Feature_1017'!A:E,5,FALSE),"找不到")</f>
        <v>WiFi high level requirement</v>
      </c>
      <c r="G227" t="str">
        <f>SystemTestCase!G:G</f>
        <v>Low</v>
      </c>
      <c r="H227" s="153" t="str">
        <f>VLOOKUP(E227,CustomerREQ!B:D,3,FALSE)</f>
        <v>RTBM-36066</v>
      </c>
    </row>
    <row r="228" spans="1:8" x14ac:dyDescent="0.4">
      <c r="A228" t="str">
        <f>SystemTestCase!E:E</f>
        <v>RTBM-49674</v>
      </c>
      <c r="B228" t="str">
        <f>SystemTestCase!F:F</f>
        <v>StagePass</v>
      </c>
      <c r="C228" s="7" t="str">
        <f>IF(SystemTestCase!C:C&lt;&gt;"",SystemTestCase!C:C,C227)</f>
        <v>SYS 5.1</v>
      </c>
      <c r="D228" s="10" t="str">
        <f>SystemTestCase!D:D</f>
        <v>RTBM-49674 - Hotspot mode_Multi-client with WiFi mode_Traffic(Speedtest)</v>
      </c>
      <c r="E228" s="7" t="str">
        <f>IF(SystemTestCase!B:B&lt;&gt;"",SystemTestCase!B:B,E227)</f>
        <v>RTBM-54709</v>
      </c>
      <c r="F228" t="str">
        <f>IFERROR(VLOOKUP(E228,'指派 Feature_1017'!A:E,5,FALSE),"找不到")</f>
        <v>WiFi high level requirement</v>
      </c>
      <c r="G228" t="str">
        <f>SystemTestCase!G:G</f>
        <v>Low</v>
      </c>
      <c r="H228" s="153" t="str">
        <f>VLOOKUP(E228,CustomerREQ!B:D,3,FALSE)</f>
        <v>RTBM-36066</v>
      </c>
    </row>
    <row r="229" spans="1:8" x14ac:dyDescent="0.4">
      <c r="A229" t="str">
        <f>SystemTestCase!E:E</f>
        <v>RTBM-51290</v>
      </c>
      <c r="B229" t="str">
        <f>SystemTestCase!F:F</f>
        <v>StagePass</v>
      </c>
      <c r="C229" s="7" t="str">
        <f>IF(SystemTestCase!C:C&lt;&gt;"",SystemTestCase!C:C,C228)</f>
        <v>SYS 5.1</v>
      </c>
      <c r="D229" s="10" t="str">
        <f>SystemTestCase!D:D</f>
        <v>RTBM-51290 - Telco-LTE band connection test</v>
      </c>
      <c r="E229" s="7" t="str">
        <f>IF(SystemTestCase!B:B&lt;&gt;"",SystemTestCase!B:B,E228)</f>
        <v>RTBM-54709</v>
      </c>
      <c r="F229" t="str">
        <f>IFERROR(VLOOKUP(E229,'指派 Feature_1017'!A:E,5,FALSE),"找不到")</f>
        <v>WiFi high level requirement</v>
      </c>
      <c r="G229" t="str">
        <f>SystemTestCase!G:G</f>
        <v>Primary</v>
      </c>
      <c r="H229" s="153" t="str">
        <f>VLOOKUP(E229,CustomerREQ!B:D,3,FALSE)</f>
        <v>RTBM-36066</v>
      </c>
    </row>
    <row r="230" spans="1:8" x14ac:dyDescent="0.4">
      <c r="A230" t="str">
        <f>SystemTestCase!E:E</f>
        <v>RTBM-51834</v>
      </c>
      <c r="B230" t="str">
        <f>SystemTestCase!F:F</f>
        <v>StagePass</v>
      </c>
      <c r="C230" s="7" t="str">
        <f>IF(SystemTestCase!C:C&lt;&gt;"",SystemTestCase!C:C,C229)</f>
        <v>SYS 5.1</v>
      </c>
      <c r="D230" s="10" t="str">
        <f>SystemTestCase!D:D</f>
        <v>RTBM-51834 - WiFi (2.4G, 5G) (REQ-0495369 B)</v>
      </c>
      <c r="E230" s="7" t="str">
        <f>IF(SystemTestCase!B:B&lt;&gt;"",SystemTestCase!B:B,E229)</f>
        <v>RTBM-54709</v>
      </c>
      <c r="F230" t="str">
        <f>IFERROR(VLOOKUP(E230,'指派 Feature_1017'!A:E,5,FALSE),"找不到")</f>
        <v>WiFi high level requirement</v>
      </c>
      <c r="G230" t="str">
        <f>SystemTestCase!G:G</f>
        <v>Primary</v>
      </c>
      <c r="H230" s="153" t="str">
        <f>VLOOKUP(E230,CustomerREQ!B:D,3,FALSE)</f>
        <v>RTBM-36066</v>
      </c>
    </row>
    <row r="231" spans="1:8" x14ac:dyDescent="0.4">
      <c r="A231" t="str">
        <f>SystemTestCase!E:E</f>
        <v>RTBM-57462</v>
      </c>
      <c r="B231" t="str">
        <f>SystemTestCase!F:F</f>
        <v>Pass</v>
      </c>
      <c r="C231" s="7" t="str">
        <f>IF(SystemTestCase!C:C&lt;&gt;"",SystemTestCase!C:C,C230)</f>
        <v>SYS 5.1</v>
      </c>
      <c r="D231" s="10" t="str">
        <f>SystemTestCase!D:D</f>
        <v>RTBM-57462 - The direct AIRBAG link (WIRE_AIRBAG) shall electronically comply with the definition of the interface IF09 (96 647 803 99) and SIF03 (DMFV_ASEE06_3337) (REQ-0495363 A)</v>
      </c>
      <c r="E231" s="7" t="str">
        <f>IF(SystemTestCase!B:B&lt;&gt;"",SystemTestCase!B:B,E230)</f>
        <v>RTBM-54710</v>
      </c>
      <c r="F231" t="str">
        <f>IFERROR(VLOOKUP(E231,'指派 Feature_1017'!A:E,5,FALSE),"找不到")</f>
        <v>Product compatible to customer specification</v>
      </c>
      <c r="G231" t="str">
        <f>SystemTestCase!G:G</f>
        <v>Medium</v>
      </c>
      <c r="H231" s="153" t="str">
        <f>VLOOKUP(E231,CustomerREQ!B:D,3,FALSE)</f>
        <v>RTBM-36228</v>
      </c>
    </row>
    <row r="232" spans="1:8" x14ac:dyDescent="0.4">
      <c r="A232" t="str">
        <f>SystemTestCase!E:E</f>
        <v>RTBM-44469</v>
      </c>
      <c r="B232" t="str">
        <f>SystemTestCase!F:F</f>
        <v>StagePass</v>
      </c>
      <c r="C232" s="7" t="str">
        <f>IF(SystemTestCase!C:C&lt;&gt;"",SystemTestCase!C:C,C231)</f>
        <v>SYS 5.1</v>
      </c>
      <c r="D232" s="10" t="str">
        <f>SystemTestCase!D:D</f>
        <v>RTBM-44469 - The GNSS solution shall support the A-GPS (REQ-0495361 A)</v>
      </c>
      <c r="E232" s="7" t="str">
        <f>IF(SystemTestCase!B:B&lt;&gt;"",SystemTestCase!B:B,E231)</f>
        <v>RTBM-54711</v>
      </c>
      <c r="F232" t="str">
        <f>IFERROR(VLOOKUP(E232,'指派 Feature_1017'!A:E,5,FALSE),"找不到")</f>
        <v>Supported GNSS positioning system</v>
      </c>
      <c r="G232" t="str">
        <f>SystemTestCase!G:G</f>
        <v>Primary</v>
      </c>
      <c r="H232" s="153" t="str">
        <f>VLOOKUP(E232,CustomerREQ!B:D,3,FALSE)</f>
        <v>RTBM-36029</v>
      </c>
    </row>
    <row r="233" spans="1:8" x14ac:dyDescent="0.4">
      <c r="A233" t="str">
        <f>SystemTestCase!E:E</f>
        <v>RTBM-44095</v>
      </c>
      <c r="B233" t="str">
        <f>SystemTestCase!F:F</f>
        <v>Pass</v>
      </c>
      <c r="C233" s="7" t="str">
        <f>IF(SystemTestCase!C:C&lt;&gt;"",SystemTestCase!C:C,C232)</f>
        <v>SYS 5.1</v>
      </c>
      <c r="D233" s="10" t="str">
        <f>SystemTestCase!D:D</f>
        <v>RTBM-44095 - The TCU BuB shall be used only in case of loss of the +PERM. In this case, the emergency and the breakdown calls shall be executed using the BuB (REQ-0495357 B)</v>
      </c>
      <c r="E233" s="7" t="str">
        <f>IF(SystemTestCase!B:B&lt;&gt;"",SystemTestCase!B:B,E232)</f>
        <v>RTBM-54712</v>
      </c>
      <c r="F233" t="str">
        <f>IFERROR(VLOOKUP(E233,'指派 Feature_1017'!A:E,5,FALSE),"找不到")</f>
        <v>Backup Battery Handle</v>
      </c>
      <c r="G233" t="str">
        <f>SystemTestCase!G:G</f>
        <v>Primary</v>
      </c>
      <c r="H233" s="153" t="str">
        <f>VLOOKUP(E233,CustomerREQ!B:D,3,FALSE)</f>
        <v>RTBM-36097</v>
      </c>
    </row>
    <row r="234" spans="1:8" x14ac:dyDescent="0.4">
      <c r="A234" t="str">
        <f>SystemTestCase!E:E</f>
        <v>RTBM-51866</v>
      </c>
      <c r="B234" t="str">
        <f>SystemTestCase!F:F</f>
        <v>Pass</v>
      </c>
      <c r="C234" s="7" t="str">
        <f>IF(SystemTestCase!C:C&lt;&gt;"",SystemTestCase!C:C,C233)</f>
        <v>SYS 5.1</v>
      </c>
      <c r="D234" s="10" t="str">
        <f>SystemTestCase!D:D</f>
        <v>RTBM-51866 - BuB</v>
      </c>
      <c r="E234" s="7" t="str">
        <f>IF(SystemTestCase!B:B&lt;&gt;"",SystemTestCase!B:B,E233)</f>
        <v>RTBM-54712</v>
      </c>
      <c r="F234" t="str">
        <f>IFERROR(VLOOKUP(E234,'指派 Feature_1017'!A:E,5,FALSE),"找不到")</f>
        <v>Backup Battery Handle</v>
      </c>
      <c r="G234" t="str">
        <f>SystemTestCase!G:G</f>
        <v>Primary</v>
      </c>
      <c r="H234" s="153" t="str">
        <f>VLOOKUP(E234,CustomerREQ!B:D,3,FALSE)</f>
        <v>RTBM-36097</v>
      </c>
    </row>
    <row r="235" spans="1:8" x14ac:dyDescent="0.4">
      <c r="A235" t="str">
        <f>SystemTestCase!E:E</f>
        <v>RTBM-46826</v>
      </c>
      <c r="B235" t="str">
        <f>SystemTestCase!F:F</f>
        <v>Pass</v>
      </c>
      <c r="C235" s="7" t="str">
        <f>IF(SystemTestCase!C:C&lt;&gt;"",SystemTestCase!C:C,C234)</f>
        <v>SYS 5.2</v>
      </c>
      <c r="D235" s="10" t="str">
        <f>SystemTestCase!D:D</f>
        <v>RTBM-46826 - EQ/TE 01: RESISTANCE TO USUAL POWER SUPPLY VOLTAGES</v>
      </c>
      <c r="E235" s="7" t="str">
        <f>IF(SystemTestCase!B:B&lt;&gt;"",SystemTestCase!B:B,E234)</f>
        <v>RTBM-54713</v>
      </c>
      <c r="F235" t="str">
        <f>IFERROR(VLOOKUP(E235,'指派 Feature_1017'!A:E,5,FALSE),"找不到")</f>
        <v>B21 7110</v>
      </c>
      <c r="G235" t="str">
        <f>SystemTestCase!G:G</f>
        <v>Medium</v>
      </c>
      <c r="H235" s="153" t="str">
        <f>VLOOKUP(E235,CustomerREQ!B:D,3,FALSE)</f>
        <v>RTBM-36207</v>
      </c>
    </row>
    <row r="236" spans="1:8" x14ac:dyDescent="0.4">
      <c r="A236" t="str">
        <f>SystemTestCase!E:E</f>
        <v>RTBM-46850</v>
      </c>
      <c r="B236" t="str">
        <f>SystemTestCase!F:F</f>
        <v>StagePass</v>
      </c>
      <c r="C236" s="7" t="str">
        <f>IF(SystemTestCase!C:C&lt;&gt;"",SystemTestCase!C:C,C235)</f>
        <v>SYS 5.2</v>
      </c>
      <c r="D236" s="10" t="str">
        <f>SystemTestCase!D:D</f>
        <v>RTBM-46850 - EQ/IR 01: IMMUNITY TO RADIATED ELECTRIC FIELD (SEMI-ANECHOIC OR ANECHOIC CHAMBER)</v>
      </c>
      <c r="E236" s="7" t="str">
        <f>IF(SystemTestCase!B:B&lt;&gt;"",SystemTestCase!B:B,E235)</f>
        <v>RTBM-54714</v>
      </c>
      <c r="F236" t="str">
        <f>IFERROR(VLOOKUP(E236,'指派 Feature_1017'!A:E,5,FALSE),"找不到")</f>
        <v>B21 7110 - EMC IMMUNITY</v>
      </c>
      <c r="G236" t="str">
        <f>SystemTestCase!G:G</f>
        <v>Medium</v>
      </c>
      <c r="H236" s="153" t="str">
        <f>VLOOKUP(E236,CustomerREQ!B:D,3,FALSE)</f>
        <v>RTBM-36982</v>
      </c>
    </row>
    <row r="237" spans="1:8" x14ac:dyDescent="0.4">
      <c r="A237" t="str">
        <f>SystemTestCase!E:E</f>
        <v>RTBM-57460</v>
      </c>
      <c r="B237" t="str">
        <f>SystemTestCase!F:F</f>
        <v>StagePass</v>
      </c>
      <c r="C237" s="7" t="str">
        <f>IF(SystemTestCase!C:C&lt;&gt;"",SystemTestCase!C:C,C236)</f>
        <v>SYS 5.1</v>
      </c>
      <c r="D237" s="10" t="str">
        <f>SystemTestCase!D:D</f>
        <v>RTBM-57460 - The driving of wired digital outputs shall be performed by the sub-service DIGITAL_OUTPUT_DRIVING (REQ-0495343 C)</v>
      </c>
      <c r="E237" s="7" t="str">
        <f>IF(SystemTestCase!B:B&lt;&gt;"",SystemTestCase!B:B,E236)</f>
        <v>RTBM-54715</v>
      </c>
      <c r="F237" t="str">
        <f>IFERROR(VLOOKUP(E237,'指派 Feature_1017'!A:E,5,FALSE),"找不到")</f>
        <v>LED Outputs</v>
      </c>
      <c r="G237" t="str">
        <f>SystemTestCase!G:G</f>
        <v>Primary</v>
      </c>
      <c r="H237" s="153" t="str">
        <f>VLOOKUP(E237,CustomerREQ!B:D,3,FALSE)</f>
        <v>RTBM-36360</v>
      </c>
    </row>
    <row r="238" spans="1:8" x14ac:dyDescent="0.4">
      <c r="A238" t="str">
        <f>SystemTestCase!E:E</f>
        <v>RTBM-46833</v>
      </c>
      <c r="B238" t="str">
        <f>SystemTestCase!F:F</f>
        <v>StagePass</v>
      </c>
      <c r="C238" s="7" t="str">
        <f>IF(SystemTestCase!C:C&lt;&gt;"",SystemTestCase!C:C,C237)</f>
        <v>SYS 5.2</v>
      </c>
      <c r="D238" s="10" t="str">
        <f>SystemTestCase!D:D</f>
        <v>RTBM-46833 - EQ/TE 04: RESISTANCE TO UNUSUAL POWER SUPPLY VOLTAGES</v>
      </c>
      <c r="E238" s="7" t="str">
        <f>IF(SystemTestCase!B:B&lt;&gt;"",SystemTestCase!B:B,E237)</f>
        <v>RTBM-54716</v>
      </c>
      <c r="F238" t="str">
        <f>IFERROR(VLOOKUP(E238,'指派 Feature_1017'!A:E,5,FALSE),"找不到")</f>
        <v>B21 7110 - ELECTRICAL RESISTANCE</v>
      </c>
      <c r="G238" t="str">
        <f>SystemTestCase!G:G</f>
        <v>Medium</v>
      </c>
      <c r="H238" s="153" t="str">
        <f>VLOOKUP(E238,CustomerREQ!B:D,3,FALSE)</f>
        <v>RTBM-36962</v>
      </c>
    </row>
    <row r="239" spans="1:8" x14ac:dyDescent="0.4">
      <c r="A239" t="str">
        <f>SystemTestCase!E:E</f>
        <v>RTBM-57459</v>
      </c>
      <c r="B239" t="str">
        <f>SystemTestCase!F:F</f>
        <v>Pass</v>
      </c>
      <c r="C239" s="7" t="str">
        <f>IF(SystemTestCase!C:C&lt;&gt;"",SystemTestCase!C:C,C238)</f>
        <v>SYS 5.1</v>
      </c>
      <c r="D239" s="10" t="str">
        <f>SystemTestCase!D:D</f>
        <v>RTBM-57459 - After 7 years of operation, TCU shall not exceed a maximal average consumption of 10mAh in inactive mode (REQ-0495340 B)</v>
      </c>
      <c r="E239" s="7" t="str">
        <f>IF(SystemTestCase!B:B&lt;&gt;"",SystemTestCase!B:B,E238)</f>
        <v>RTBM-54717</v>
      </c>
      <c r="F239" t="str">
        <f>IFERROR(VLOOKUP(E239,'指派 Feature_1017'!A:E,5,FALSE),"找不到")</f>
        <v>Stability</v>
      </c>
      <c r="G239" t="str">
        <f>SystemTestCase!G:G</f>
        <v>Medium</v>
      </c>
      <c r="H239" s="153" t="str">
        <f>VLOOKUP(E239,CustomerREQ!B:D,3,FALSE)</f>
        <v>RTBM-36200</v>
      </c>
    </row>
    <row r="240" spans="1:8" x14ac:dyDescent="0.4">
      <c r="A240" t="str">
        <f>SystemTestCase!E:E</f>
        <v>RTBM-46826</v>
      </c>
      <c r="B240" t="str">
        <f>SystemTestCase!F:F</f>
        <v>Pass</v>
      </c>
      <c r="C240" s="7" t="str">
        <f>IF(SystemTestCase!C:C&lt;&gt;"",SystemTestCase!C:C,C239)</f>
        <v>SYS 5.2</v>
      </c>
      <c r="D240" s="10" t="str">
        <f>SystemTestCase!D:D</f>
        <v>RTBM-46826 - EQ/TE 01: RESISTANCE TO USUAL POWER SUPPLY VOLTAGES</v>
      </c>
      <c r="E240" s="7" t="str">
        <f>IF(SystemTestCase!B:B&lt;&gt;"",SystemTestCase!B:B,E239)</f>
        <v>RTBM-54718</v>
      </c>
      <c r="F240" t="str">
        <f>IFERROR(VLOOKUP(E240,'指派 Feature_1017'!A:E,5,FALSE),"找不到")</f>
        <v>B21 7110</v>
      </c>
      <c r="G240" t="str">
        <f>SystemTestCase!G:G</f>
        <v>Medium</v>
      </c>
      <c r="H240" s="153" t="str">
        <f>VLOOKUP(E240,CustomerREQ!B:D,3,FALSE)</f>
        <v>RTBM-36206</v>
      </c>
    </row>
    <row r="241" spans="1:8" x14ac:dyDescent="0.4">
      <c r="A241" t="str">
        <f>SystemTestCase!E:E</f>
        <v>RTBM-57457</v>
      </c>
      <c r="B241" t="str">
        <f>SystemTestCase!F:F</f>
        <v>StagePass</v>
      </c>
      <c r="C241" s="7" t="str">
        <f>IF(SystemTestCase!C:C&lt;&gt;"",SystemTestCase!C:C,C240)</f>
        <v>SYS 5.1</v>
      </c>
      <c r="D241" s="10" t="str">
        <f>SystemTestCase!D:D</f>
        <v>RTBM-57457 - The TCU shall be connected to the In-Vehicle Infotainment system via Ethernet (REQ-0495334 B)</v>
      </c>
      <c r="E241" s="7" t="str">
        <f>IF(SystemTestCase!B:B&lt;&gt;"",SystemTestCase!B:B,E240)</f>
        <v>RTBM-54720</v>
      </c>
      <c r="F241" t="str">
        <f>IFERROR(VLOOKUP(E241,'指派 Feature_1017'!A:E,5,FALSE),"找不到")</f>
        <v>Not testable - Notice or guideline</v>
      </c>
      <c r="G241" t="str">
        <f>SystemTestCase!G:G</f>
        <v>Low</v>
      </c>
      <c r="H241" s="153" t="str">
        <f>VLOOKUP(E241,CustomerREQ!B:D,3,FALSE)</f>
        <v>RTBM-36093</v>
      </c>
    </row>
    <row r="242" spans="1:8" x14ac:dyDescent="0.4">
      <c r="A242" t="str">
        <f>SystemTestCase!E:E</f>
        <v>RTBM-46831</v>
      </c>
      <c r="B242" t="str">
        <f>SystemTestCase!F:F</f>
        <v>StagePass</v>
      </c>
      <c r="C242" s="7" t="str">
        <f>IF(SystemTestCase!C:C&lt;&gt;"",SystemTestCase!C:C,C241)</f>
        <v>SYS 5.2</v>
      </c>
      <c r="D242" s="10" t="str">
        <f>SystemTestCase!D:D</f>
        <v>RTBM-46831 - EQ/TE 03: RE-INITIALIZATION TEST</v>
      </c>
      <c r="E242" s="7" t="str">
        <f>IF(SystemTestCase!B:B&lt;&gt;"",SystemTestCase!B:B,E241)</f>
        <v>RTBM-54721</v>
      </c>
      <c r="F242" t="str">
        <f>IFERROR(VLOOKUP(E242,'指派 Feature_1017'!A:E,5,FALSE),"找不到")</f>
        <v>B21 7110 - ELECTRICAL RESISTANCE</v>
      </c>
      <c r="G242" t="str">
        <f>SystemTestCase!G:G</f>
        <v>Medium</v>
      </c>
      <c r="H242" s="153" t="str">
        <f>VLOOKUP(E242,CustomerREQ!B:D,3,FALSE)</f>
        <v>RTBM-36961</v>
      </c>
    </row>
    <row r="243" spans="1:8" x14ac:dyDescent="0.4">
      <c r="A243" t="str">
        <f>SystemTestCase!E:E</f>
        <v>RTBM-44220</v>
      </c>
      <c r="B243" t="str">
        <f>SystemTestCase!F:F</f>
        <v>Pass</v>
      </c>
      <c r="C243" s="7" t="str">
        <f>IF(SystemTestCase!C:C&lt;&gt;"",SystemTestCase!C:C,C242)</f>
        <v>SYS 5.1</v>
      </c>
      <c r="D243" s="10" t="str">
        <f>SystemTestCase!D:D</f>
        <v>RTBM-44220 - The TCU shall support Ethernet, as defined by IEEE 802.3-2008 standard (REQ-0495314 B)</v>
      </c>
      <c r="E243" s="7" t="str">
        <f>IF(SystemTestCase!B:B&lt;&gt;"",SystemTestCase!B:B,E242)</f>
        <v>RTBM-54722</v>
      </c>
      <c r="F243" t="str">
        <f>IFERROR(VLOOKUP(E243,'指派 Feature_1017'!A:E,5,FALSE),"找不到")</f>
        <v>Product Regulation and Certification</v>
      </c>
      <c r="G243" t="str">
        <f>SystemTestCase!G:G</f>
        <v>Medium</v>
      </c>
      <c r="H243" s="153" t="str">
        <f>VLOOKUP(E243,CustomerREQ!B:D,3,FALSE)</f>
        <v>RTBM-36092</v>
      </c>
    </row>
    <row r="244" spans="1:8" x14ac:dyDescent="0.4">
      <c r="A244" t="str">
        <f>SystemTestCase!E:E</f>
        <v>RTBM-44322</v>
      </c>
      <c r="B244" t="str">
        <f>SystemTestCase!F:F</f>
        <v>StagePass</v>
      </c>
      <c r="C244" s="7" t="str">
        <f>IF(SystemTestCase!C:C&lt;&gt;"",SystemTestCase!C:C,C243)</f>
        <v>SYS 5.1</v>
      </c>
      <c r="D244" s="10" t="str">
        <f>SystemTestCase!D:D</f>
        <v>RTBM-44322 - The TCU shall support WiFi MIMO (REQ-0495310 B)</v>
      </c>
      <c r="E244" s="7" t="str">
        <f>IF(SystemTestCase!B:B&lt;&gt;"",SystemTestCase!B:B,E243)</f>
        <v>RTBM-54723</v>
      </c>
      <c r="F244" t="str">
        <f>IFERROR(VLOOKUP(E244,'指派 Feature_1017'!A:E,5,FALSE),"找不到")</f>
        <v>WiFi high level requirement</v>
      </c>
      <c r="G244" t="str">
        <f>SystemTestCase!G:G</f>
        <v>Low</v>
      </c>
      <c r="H244" s="153" t="str">
        <f>VLOOKUP(E244,CustomerREQ!B:D,3,FALSE)</f>
        <v>RTBM-36065</v>
      </c>
    </row>
    <row r="245" spans="1:8" x14ac:dyDescent="0.4">
      <c r="A245" t="str">
        <f>SystemTestCase!E:E</f>
        <v>RTBM-44466</v>
      </c>
      <c r="B245" t="str">
        <f>SystemTestCase!F:F</f>
        <v>Pass</v>
      </c>
      <c r="C245" s="7" t="str">
        <f>IF(SystemTestCase!C:C&lt;&gt;"",SystemTestCase!C:C,C244)</f>
        <v>SYS 5.1</v>
      </c>
      <c r="D245" s="10" t="str">
        <f>SystemTestCase!D:D</f>
        <v>RTBM-44466 - Tree-Funtion-GNSS+DR (GNSS + Dead Reckoning)-Performance-GNSS Module (REQ-0495308 A)</v>
      </c>
      <c r="E245" s="7" t="str">
        <f>IF(SystemTestCase!B:B&lt;&gt;"",SystemTestCase!B:B,E244)</f>
        <v>RTBM-54724</v>
      </c>
      <c r="F245" t="str">
        <f>IFERROR(VLOOKUP(E245,'指派 Feature_1017'!A:E,5,FALSE),"找不到")</f>
        <v>Supported GNSS positioning system</v>
      </c>
      <c r="G245" t="str">
        <f>SystemTestCase!G:G</f>
        <v>Primary</v>
      </c>
      <c r="H245" s="153" t="str">
        <f>VLOOKUP(E245,CustomerREQ!B:D,3,FALSE)</f>
        <v>RTBM-36026</v>
      </c>
    </row>
    <row r="246" spans="1:8" x14ac:dyDescent="0.4">
      <c r="A246" t="str">
        <f>SystemTestCase!E:E</f>
        <v>RTBM-44320</v>
      </c>
      <c r="B246" t="str">
        <f>SystemTestCase!F:F</f>
        <v>StagePass</v>
      </c>
      <c r="C246" s="7" t="str">
        <f>IF(SystemTestCase!C:C&lt;&gt;"",SystemTestCase!C:C,C245)</f>
        <v>SYS 5.1</v>
      </c>
      <c r="D246" s="10" t="str">
        <f>SystemTestCase!D:D</f>
        <v>RTBM-44320 - The TCU shall support dual-band WiFi (REQ-0495295 B)</v>
      </c>
      <c r="E246" s="7" t="str">
        <f>IF(SystemTestCase!B:B&lt;&gt;"",SystemTestCase!B:B,E245)</f>
        <v>RTBM-54725</v>
      </c>
      <c r="F246" t="str">
        <f>IFERROR(VLOOKUP(E246,'指派 Feature_1017'!A:E,5,FALSE),"找不到")</f>
        <v>WiFi high level requirement</v>
      </c>
      <c r="G246" t="str">
        <f>SystemTestCase!G:G</f>
        <v>Primary</v>
      </c>
      <c r="H246" s="153" t="str">
        <f>VLOOKUP(E246,CustomerREQ!B:D,3,FALSE)</f>
        <v>RTBM-36064</v>
      </c>
    </row>
    <row r="247" spans="1:8" x14ac:dyDescent="0.4">
      <c r="A247" t="str">
        <f>SystemTestCase!E:E</f>
        <v>RTBM-46849</v>
      </c>
      <c r="B247" t="str">
        <f>SystemTestCase!F:F</f>
        <v>Pass</v>
      </c>
      <c r="C247" s="7" t="str">
        <f>IF(SystemTestCase!C:C&lt;&gt;"",SystemTestCase!C:C,C246)</f>
        <v>SYS 5.2</v>
      </c>
      <c r="D247" s="10" t="str">
        <f>SystemTestCase!D:D</f>
        <v>RTBM-46849 - EQ/IR 06: IMMUNITY TO RADIATED ELECTRIC FIELD IN REVERBERATION CHAMBER</v>
      </c>
      <c r="E247" s="7" t="str">
        <f>IF(SystemTestCase!B:B&lt;&gt;"",SystemTestCase!B:B,E246)</f>
        <v>RTBM-54726</v>
      </c>
      <c r="F247" t="str">
        <f>IFERROR(VLOOKUP(E247,'指派 Feature_1017'!A:E,5,FALSE),"找不到")</f>
        <v>B21 7110 - EMC IMMUNITY</v>
      </c>
      <c r="G247" t="str">
        <f>SystemTestCase!G:G</f>
        <v>Medium</v>
      </c>
      <c r="H247" s="153" t="str">
        <f>VLOOKUP(E247,CustomerREQ!B:D,3,FALSE)</f>
        <v>RTBM-36981</v>
      </c>
    </row>
    <row r="248" spans="1:8" x14ac:dyDescent="0.4">
      <c r="A248" t="str">
        <f>SystemTestCase!E:E</f>
        <v>RTBM-46850</v>
      </c>
      <c r="B248" t="str">
        <f>SystemTestCase!F:F</f>
        <v>StagePass</v>
      </c>
      <c r="C248" s="7" t="str">
        <f>IF(SystemTestCase!C:C&lt;&gt;"",SystemTestCase!C:C,C247)</f>
        <v>SYS 5.2</v>
      </c>
      <c r="D248" s="10" t="str">
        <f>SystemTestCase!D:D</f>
        <v>RTBM-46850 - EQ/IR 01: IMMUNITY TO RADIATED ELECTRIC FIELD (SEMI-ANECHOIC OR ANECHOIC CHAMBER)</v>
      </c>
      <c r="E248" s="7" t="str">
        <f>IF(SystemTestCase!B:B&lt;&gt;"",SystemTestCase!B:B,E247)</f>
        <v>RTBM-54726</v>
      </c>
      <c r="F248" t="str">
        <f>IFERROR(VLOOKUP(E248,'指派 Feature_1017'!A:E,5,FALSE),"找不到")</f>
        <v>B21 7110 - EMC IMMUNITY</v>
      </c>
      <c r="G248" t="str">
        <f>SystemTestCase!G:G</f>
        <v>Medium</v>
      </c>
      <c r="H248" s="153" t="str">
        <f>VLOOKUP(E248,CustomerREQ!B:D,3,FALSE)</f>
        <v>RTBM-36981</v>
      </c>
    </row>
    <row r="249" spans="1:8" x14ac:dyDescent="0.4">
      <c r="A249" t="str">
        <f>SystemTestCase!E:E</f>
        <v>RTBM-44319</v>
      </c>
      <c r="B249" t="str">
        <f>SystemTestCase!F:F</f>
        <v>StagePass</v>
      </c>
      <c r="C249" s="7" t="str">
        <f>IF(SystemTestCase!C:C&lt;&gt;"",SystemTestCase!C:C,C248)</f>
        <v>SYS 5.1</v>
      </c>
      <c r="D249" s="10" t="str">
        <f>SystemTestCase!D:D</f>
        <v>RTBM-44319 - The TCU WiFi modem shall be compatible with: 802.11ac (REQ-0495291 B)</v>
      </c>
      <c r="E249" s="7" t="str">
        <f>IF(SystemTestCase!B:B&lt;&gt;"",SystemTestCase!B:B,E248)</f>
        <v>RTBM-54727</v>
      </c>
      <c r="F249" t="str">
        <f>IFERROR(VLOOKUP(E249,'指派 Feature_1017'!A:E,5,FALSE),"找不到")</f>
        <v>Product Regulation and Certification</v>
      </c>
      <c r="G249" t="str">
        <f>SystemTestCase!G:G</f>
        <v>Primary</v>
      </c>
      <c r="H249" s="153" t="str">
        <f>VLOOKUP(E249,CustomerREQ!B:D,3,FALSE)</f>
        <v>RTBM-36063</v>
      </c>
    </row>
    <row r="250" spans="1:8" x14ac:dyDescent="0.4">
      <c r="A250" t="str">
        <f>SystemTestCase!E:E</f>
        <v>RTBM-57451</v>
      </c>
      <c r="B250" t="str">
        <f>SystemTestCase!F:F</f>
        <v>Pass</v>
      </c>
      <c r="C250" s="7" t="str">
        <f>IF(SystemTestCase!C:C&lt;&gt;"",SystemTestCase!C:C,C249)</f>
        <v>SYS 5.1</v>
      </c>
      <c r="D250" s="10" t="str">
        <f>SystemTestCase!D:D</f>
        <v>RTBM-57451 - In case of mechanical deformation, the TCU shall not lead to a SSC (REQ-0495289 B)</v>
      </c>
      <c r="E250" s="7" t="str">
        <f>IF(SystemTestCase!B:B&lt;&gt;"",SystemTestCase!B:B,E249)</f>
        <v>RTBM-54728</v>
      </c>
      <c r="F250" t="str">
        <f>IFERROR(VLOOKUP(E250,'指派 Feature_1017'!A:E,5,FALSE),"找不到")</f>
        <v>Product Quality</v>
      </c>
      <c r="G250" t="str">
        <f>SystemTestCase!G:G</f>
        <v>Low</v>
      </c>
      <c r="H250" s="153" t="str">
        <f>VLOOKUP(E250,CustomerREQ!B:D,3,FALSE)</f>
        <v>RTBM-37057</v>
      </c>
    </row>
    <row r="251" spans="1:8" x14ac:dyDescent="0.4">
      <c r="A251" t="str">
        <f>SystemTestCase!E:E</f>
        <v>RTBM-52450</v>
      </c>
      <c r="B251" t="str">
        <f>SystemTestCase!F:F</f>
        <v>StagePass</v>
      </c>
      <c r="C251" s="7" t="str">
        <f>IF(SystemTestCase!C:C&lt;&gt;"",SystemTestCase!C:C,C250)</f>
        <v>SYS 5.2</v>
      </c>
      <c r="D251" s="10" t="str">
        <f>SystemTestCase!D:D</f>
        <v>RTBM-52450 - The TCU shall respect the PSA durability requirements document [02013_19_00137] (REQ-0495288 B)</v>
      </c>
      <c r="E251" s="7" t="str">
        <f>IF(SystemTestCase!B:B&lt;&gt;"",SystemTestCase!B:B,E250)</f>
        <v>RTBM-54729</v>
      </c>
      <c r="F251" t="str">
        <f>IFERROR(VLOOKUP(E251,'指派 Feature_1017'!A:E,5,FALSE),"找不到")</f>
        <v>Resistance to Environment</v>
      </c>
      <c r="G251" t="str">
        <f>SystemTestCase!G:G</f>
        <v>Medium</v>
      </c>
      <c r="H251" s="153" t="str">
        <f>VLOOKUP(E251,CustomerREQ!B:D,3,FALSE)</f>
        <v>RTBM-36679</v>
      </c>
    </row>
    <row r="252" spans="1:8" x14ac:dyDescent="0.4">
      <c r="A252" t="str">
        <f>SystemTestCase!E:E</f>
        <v>RTBM-52451</v>
      </c>
      <c r="B252" t="str">
        <f>SystemTestCase!F:F</f>
        <v>Pass</v>
      </c>
      <c r="C252" s="7" t="str">
        <f>IF(SystemTestCase!C:C&lt;&gt;"",SystemTestCase!C:C,C251)</f>
        <v>SYS 5.1</v>
      </c>
      <c r="D252" s="10" t="str">
        <f>SystemTestCase!D:D</f>
        <v>RTBM-52451 - During the serial life of the system/component, these targets shall be used for Quality coordination and the launch of corrective actions if needed (REQ-0495279 A)</v>
      </c>
      <c r="E252" s="7" t="str">
        <f>IF(SystemTestCase!B:B&lt;&gt;"",SystemTestCase!B:B,E251)</f>
        <v>RTBM-54730</v>
      </c>
      <c r="F252" t="str">
        <f>IFERROR(VLOOKUP(E252,'指派 Feature_1017'!A:E,5,FALSE),"找不到")</f>
        <v>Function Safety</v>
      </c>
      <c r="G252" t="str">
        <f>SystemTestCase!G:G</f>
        <v>Low</v>
      </c>
      <c r="H252" s="153" t="str">
        <f>VLOOKUP(E252,CustomerREQ!B:D,3,FALSE)</f>
        <v>RTBM-36677</v>
      </c>
    </row>
    <row r="253" spans="1:8" x14ac:dyDescent="0.4">
      <c r="A253" t="str">
        <f>SystemTestCase!E:E</f>
        <v>RTBM-46830</v>
      </c>
      <c r="B253" t="str">
        <f>SystemTestCase!F:F</f>
        <v>StagePass</v>
      </c>
      <c r="C253" s="7" t="str">
        <f>IF(SystemTestCase!C:C&lt;&gt;"",SystemTestCase!C:C,C252)</f>
        <v>SYS 5.2</v>
      </c>
      <c r="D253" s="10" t="str">
        <f>SystemTestCase!D:D</f>
        <v>RTBM-46830 - EQ/TE 02: RESISTANCE TO SLOW DECREASE AND INCREASE OF SUPPLY VOLTAGE</v>
      </c>
      <c r="E253" s="7" t="str">
        <f>IF(SystemTestCase!B:B&lt;&gt;"",SystemTestCase!B:B,E252)</f>
        <v>RTBM-54731</v>
      </c>
      <c r="F253" t="str">
        <f>IFERROR(VLOOKUP(E253,'指派 Feature_1017'!A:E,5,FALSE),"找不到")</f>
        <v>B21 7110 - ELECTRICAL RESISTANCE</v>
      </c>
      <c r="G253" t="str">
        <f>SystemTestCase!G:G</f>
        <v>Medium</v>
      </c>
      <c r="H253" s="153" t="str">
        <f>VLOOKUP(E253,CustomerREQ!B:D,3,FALSE)</f>
        <v>RTBM-36960</v>
      </c>
    </row>
    <row r="254" spans="1:8" x14ac:dyDescent="0.4">
      <c r="A254" t="str">
        <f>SystemTestCase!E:E</f>
        <v>RTBM-44318</v>
      </c>
      <c r="B254" t="str">
        <f>SystemTestCase!F:F</f>
        <v>StagePass</v>
      </c>
      <c r="C254" s="7" t="str">
        <f>IF(SystemTestCase!C:C&lt;&gt;"",SystemTestCase!C:C,C253)</f>
        <v>SYS 5.1</v>
      </c>
      <c r="D254" s="10" t="str">
        <f>SystemTestCase!D:D</f>
        <v>RTBM-44318 - The TCU WiFi modem shall be compatible with: 802.11n (REQ-0495273 B)</v>
      </c>
      <c r="E254" s="7" t="str">
        <f>IF(SystemTestCase!B:B&lt;&gt;"",SystemTestCase!B:B,E253)</f>
        <v>RTBM-54732</v>
      </c>
      <c r="F254" t="str">
        <f>IFERROR(VLOOKUP(E254,'指派 Feature_1017'!A:E,5,FALSE),"找不到")</f>
        <v>Product Regulation and Certification</v>
      </c>
      <c r="G254" t="str">
        <f>SystemTestCase!G:G</f>
        <v>Primary</v>
      </c>
      <c r="H254" s="153" t="str">
        <f>VLOOKUP(E254,CustomerREQ!B:D,3,FALSE)</f>
        <v>RTBM-36062</v>
      </c>
    </row>
    <row r="255" spans="1:8" x14ac:dyDescent="0.4">
      <c r="A255" t="str">
        <f>SystemTestCase!E:E</f>
        <v>RTBM-57450</v>
      </c>
      <c r="B255" t="str">
        <f>SystemTestCase!F:F</f>
        <v>Pass</v>
      </c>
      <c r="C255" s="7" t="str">
        <f>IF(SystemTestCase!C:C&lt;&gt;"",SystemTestCase!C:C,C254)</f>
        <v>SYS 5.1</v>
      </c>
      <c r="D255" s="10" t="str">
        <f>SystemTestCase!D:D</f>
        <v>RTBM-57450 - The maximum estimated incidence rate allowable, for all responsibility, expressed in IPMP (Incident Per Million Parts), according to the use of the system/component is specified in the table below, shall be respected (REQ-0495271 A)</v>
      </c>
      <c r="E255" s="7" t="str">
        <f>IF(SystemTestCase!B:B&lt;&gt;"",SystemTestCase!B:B,E254)</f>
        <v>RTBM-54733</v>
      </c>
      <c r="F255" t="str">
        <f>IFERROR(VLOOKUP(E255,'指派 Feature_1017'!A:E,5,FALSE),"找不到")</f>
        <v>Stability</v>
      </c>
      <c r="G255" t="str">
        <f>SystemTestCase!G:G</f>
        <v>Medium</v>
      </c>
      <c r="H255" s="153" t="str">
        <f>VLOOKUP(E255,CustomerREQ!B:D,3,FALSE)</f>
        <v>RTBM-36676</v>
      </c>
    </row>
    <row r="256" spans="1:8" x14ac:dyDescent="0.4">
      <c r="A256" t="str">
        <f>SystemTestCase!E:E</f>
        <v>RTBM-44317</v>
      </c>
      <c r="B256" t="str">
        <f>SystemTestCase!F:F</f>
        <v>StagePass</v>
      </c>
      <c r="C256" s="7" t="str">
        <f>IF(SystemTestCase!C:C&lt;&gt;"",SystemTestCase!C:C,C255)</f>
        <v>SYS 5.1</v>
      </c>
      <c r="D256" s="10" t="str">
        <f>SystemTestCase!D:D</f>
        <v>RTBM-44317 - The TCU WiFi modem shall be compatible with: 802.11g (REQ-0495268 B)</v>
      </c>
      <c r="E256" s="7" t="str">
        <f>IF(SystemTestCase!B:B&lt;&gt;"",SystemTestCase!B:B,E255)</f>
        <v>RTBM-54734</v>
      </c>
      <c r="F256" t="str">
        <f>IFERROR(VLOOKUP(E256,'指派 Feature_1017'!A:E,5,FALSE),"找不到")</f>
        <v>Product Regulation and Certification</v>
      </c>
      <c r="G256" t="str">
        <f>SystemTestCase!G:G</f>
        <v>Primary</v>
      </c>
      <c r="H256" s="153" t="str">
        <f>VLOOKUP(E256,CustomerREQ!B:D,3,FALSE)</f>
        <v>RTBM-36061</v>
      </c>
    </row>
    <row r="257" spans="1:8" x14ac:dyDescent="0.4">
      <c r="A257" t="str">
        <f>SystemTestCase!E:E</f>
        <v>RTBM-57446</v>
      </c>
      <c r="B257" t="str">
        <f>SystemTestCase!F:F</f>
        <v>Fail</v>
      </c>
      <c r="C257" s="7" t="str">
        <f>IF(SystemTestCase!C:C&lt;&gt;"",SystemTestCase!C:C,C256)</f>
        <v>SYS 5.1</v>
      </c>
      <c r="D257" s="10" t="str">
        <f>SystemTestCase!D:D</f>
        <v>RTBM-57446 - In inactive mode the TCU shall consume less than 125µA (@13V/25°C) (REQ-0495267 B)</v>
      </c>
      <c r="E257" s="7" t="str">
        <f>IF(SystemTestCase!B:B&lt;&gt;"",SystemTestCase!B:B,E256)</f>
        <v>RTBM-54735</v>
      </c>
      <c r="F257" t="str">
        <f>IFERROR(VLOOKUP(E257,'指派 Feature_1017'!A:E,5,FALSE),"找不到")</f>
        <v>Lifecycle status informations</v>
      </c>
      <c r="G257" t="str">
        <f>SystemTestCase!G:G</f>
        <v>Primary</v>
      </c>
      <c r="H257" s="153" t="str">
        <f>VLOOKUP(E257,CustomerREQ!B:D,3,FALSE)</f>
        <v>RTBM-36199</v>
      </c>
    </row>
    <row r="258" spans="1:8" x14ac:dyDescent="0.4">
      <c r="A258" t="str">
        <f>SystemTestCase!E:E</f>
        <v>RTBM-44465</v>
      </c>
      <c r="B258" t="str">
        <f>SystemTestCase!F:F</f>
        <v>Pass</v>
      </c>
      <c r="C258" s="7" t="str">
        <f>IF(SystemTestCase!C:C&lt;&gt;"",SystemTestCase!C:C,C257)</f>
        <v>SYS 5.1</v>
      </c>
      <c r="D258" s="10" t="str">
        <f>SystemTestCase!D:D</f>
        <v>RTBM-44465 - Tree-Funtion-GNSS+DR (GNSS + Dead Reckoning)-Performance-GNSS Module (REQ-0495266 A)</v>
      </c>
      <c r="E258" s="7" t="str">
        <f>IF(SystemTestCase!B:B&lt;&gt;"",SystemTestCase!B:B,E257)</f>
        <v>RTBM-54737</v>
      </c>
      <c r="F258" t="str">
        <f>IFERROR(VLOOKUP(E258,'指派 Feature_1017'!A:E,5,FALSE),"找不到")</f>
        <v>Supported GNSS positioning system</v>
      </c>
      <c r="G258" t="str">
        <f>SystemTestCase!G:G</f>
        <v>Primary</v>
      </c>
      <c r="H258" s="153" t="str">
        <f>VLOOKUP(E258,CustomerREQ!B:D,3,FALSE)</f>
        <v>RTBM-36025</v>
      </c>
    </row>
    <row r="259" spans="1:8" x14ac:dyDescent="0.4">
      <c r="A259" t="str">
        <f>SystemTestCase!E:E</f>
        <v>RTBM-57443</v>
      </c>
      <c r="B259" t="str">
        <f>SystemTestCase!F:F</f>
        <v>Fail</v>
      </c>
      <c r="C259" s="7" t="str">
        <f>IF(SystemTestCase!C:C&lt;&gt;"",SystemTestCase!C:C,C258)</f>
        <v>SYS 5.1</v>
      </c>
      <c r="D259" s="10" t="str">
        <f>SystemTestCase!D:D</f>
        <v>RTBM-57443 - Electrical consumption of the TCU shall be less than or equal to the value such as defined in the LIFECYCLE document [RSP-0002604] (REQ-0495265 B)</v>
      </c>
      <c r="E259" s="7" t="str">
        <f>IF(SystemTestCase!B:B&lt;&gt;"",SystemTestCase!B:B,E258)</f>
        <v>RTBM-54738</v>
      </c>
      <c r="F259" t="str">
        <f>IFERROR(VLOOKUP(E259,'指派 Feature_1017'!A:E,5,FALSE),"找不到")</f>
        <v>Lifecycle status informations</v>
      </c>
      <c r="G259" t="str">
        <f>SystemTestCase!G:G</f>
        <v>Primary</v>
      </c>
      <c r="H259" s="153" t="str">
        <f>VLOOKUP(E259,CustomerREQ!B:D,3,FALSE)</f>
        <v>RTBM-36197</v>
      </c>
    </row>
    <row r="260" spans="1:8" x14ac:dyDescent="0.4">
      <c r="A260" t="str">
        <f>SystemTestCase!E:E</f>
        <v>RTBM-52455</v>
      </c>
      <c r="B260" t="str">
        <f>SystemTestCase!F:F</f>
        <v>On-going</v>
      </c>
      <c r="C260" s="7" t="str">
        <f>IF(SystemTestCase!C:C&lt;&gt;"",SystemTestCase!C:C,C259)</f>
        <v>SYS 5.1</v>
      </c>
      <c r="D260" s="10" t="str">
        <f>SystemTestCase!D:D</f>
        <v>RTBM-52455 - In case of failure, the TCU shall not create or drive an overcurrent that can cause a loss of the wire's isolation (REQ-0495264 B)</v>
      </c>
      <c r="E260" s="7" t="str">
        <f>IF(SystemTestCase!B:B&lt;&gt;"",SystemTestCase!B:B,E259)</f>
        <v>RTBM-54739</v>
      </c>
      <c r="F260" t="str">
        <f>IFERROR(VLOOKUP(E260,'指派 Feature_1017'!A:E,5,FALSE),"找不到")</f>
        <v>Function Safety</v>
      </c>
      <c r="G260" t="str">
        <f>SystemTestCase!G:G</f>
        <v>Low</v>
      </c>
      <c r="H260" s="153" t="str">
        <f>VLOOKUP(E260,CustomerREQ!B:D,3,FALSE)</f>
        <v>RTBM-37056</v>
      </c>
    </row>
    <row r="261" spans="1:8" x14ac:dyDescent="0.4">
      <c r="A261" t="str">
        <f>SystemTestCase!E:E</f>
        <v>RTBM-46889</v>
      </c>
      <c r="B261" t="str">
        <f>SystemTestCase!F:F</f>
        <v>Pass</v>
      </c>
      <c r="C261" s="7" t="str">
        <f>IF(SystemTestCase!C:C&lt;&gt;"",SystemTestCase!C:C,C260)</f>
        <v>SYS 5.2</v>
      </c>
      <c r="D261" s="10" t="str">
        <f>SystemTestCase!D:D</f>
        <v>RTBM-46889 - CL 43 : ENDURANCE TO GLITCHS (VOLT CONTROL VOLTAGE PULSE)</v>
      </c>
      <c r="E261" s="7" t="str">
        <f>IF(SystemTestCase!B:B&lt;&gt;"",SystemTestCase!B:B,E260)</f>
        <v>RTBM-54740</v>
      </c>
      <c r="F261" t="str">
        <f>IFERROR(VLOOKUP(E261,'指派 Feature_1017'!A:E,5,FALSE),"找不到")</f>
        <v>B21 7130</v>
      </c>
      <c r="G261" t="str">
        <f>SystemTestCase!G:G</f>
        <v>Medium</v>
      </c>
      <c r="H261" s="153" t="str">
        <f>VLOOKUP(E261,CustomerREQ!B:D,3,FALSE)</f>
        <v>RTBM-37051</v>
      </c>
    </row>
    <row r="262" spans="1:8" x14ac:dyDescent="0.4">
      <c r="A262" t="str">
        <f>SystemTestCase!E:E</f>
        <v>RTBM-44316</v>
      </c>
      <c r="B262" t="str">
        <f>SystemTestCase!F:F</f>
        <v>StagePass</v>
      </c>
      <c r="C262" s="7" t="str">
        <f>IF(SystemTestCase!C:C&lt;&gt;"",SystemTestCase!C:C,C261)</f>
        <v>SYS 5.1</v>
      </c>
      <c r="D262" s="10" t="str">
        <f>SystemTestCase!D:D</f>
        <v>RTBM-44316 - The TCU WiFi modem shall be compatible with: 802.11b (REQ-0495248 B)</v>
      </c>
      <c r="E262" s="7" t="str">
        <f>IF(SystemTestCase!B:B&lt;&gt;"",SystemTestCase!B:B,E261)</f>
        <v>RTBM-54741</v>
      </c>
      <c r="F262" t="str">
        <f>IFERROR(VLOOKUP(E262,'指派 Feature_1017'!A:E,5,FALSE),"找不到")</f>
        <v>Product Regulation and Certification</v>
      </c>
      <c r="G262" t="str">
        <f>SystemTestCase!G:G</f>
        <v>Primary</v>
      </c>
      <c r="H262" s="153" t="str">
        <f>VLOOKUP(E262,CustomerREQ!B:D,3,FALSE)</f>
        <v>RTBM-36060</v>
      </c>
    </row>
    <row r="263" spans="1:8" x14ac:dyDescent="0.4">
      <c r="A263" t="str">
        <f>SystemTestCase!E:E</f>
        <v>RTBM-44315</v>
      </c>
      <c r="B263" t="str">
        <f>SystemTestCase!F:F</f>
        <v>StagePass</v>
      </c>
      <c r="C263" s="7" t="str">
        <f>IF(SystemTestCase!C:C&lt;&gt;"",SystemTestCase!C:C,C262)</f>
        <v>SYS 5.1</v>
      </c>
      <c r="D263" s="10" t="str">
        <f>SystemTestCase!D:D</f>
        <v>RTBM-44315 - The TCU WiFi modem shall be compatible with: 802.11a (REQ-0495243 B)</v>
      </c>
      <c r="E263" s="7" t="str">
        <f>IF(SystemTestCase!B:B&lt;&gt;"",SystemTestCase!B:B,E262)</f>
        <v>RTBM-54742</v>
      </c>
      <c r="F263" t="str">
        <f>IFERROR(VLOOKUP(E263,'指派 Feature_1017'!A:E,5,FALSE),"找不到")</f>
        <v>Product Regulation and Certification</v>
      </c>
      <c r="G263" t="str">
        <f>SystemTestCase!G:G</f>
        <v>Primary</v>
      </c>
      <c r="H263" s="153" t="str">
        <f>VLOOKUP(E263,CustomerREQ!B:D,3,FALSE)</f>
        <v>RTBM-36059</v>
      </c>
    </row>
    <row r="264" spans="1:8" x14ac:dyDescent="0.4">
      <c r="A264" t="str">
        <f>SystemTestCase!E:E</f>
        <v>RTBM-46886</v>
      </c>
      <c r="B264" t="str">
        <f>SystemTestCase!F:F</f>
        <v>StagePass</v>
      </c>
      <c r="C264" s="7" t="str">
        <f>IF(SystemTestCase!C:C&lt;&gt;"",SystemTestCase!C:C,C263)</f>
        <v>SYS 5.2</v>
      </c>
      <c r="D264" s="10" t="str">
        <f>SystemTestCase!D:D</f>
        <v>RTBM-46886 - CL 32a : RESISTANCE TO PHENOMENA OF ELECTRO-MIGRATION /WHISKERS/MOISTURE ABSORPTION PHENOMENA/CONTAMINATION OF THE PRINTED CIRCUIT BOARDS (RESISTANCE TO ELECTRO-MIGRATION)</v>
      </c>
      <c r="E264" s="7" t="str">
        <f>IF(SystemTestCase!B:B&lt;&gt;"",SystemTestCase!B:B,E263)</f>
        <v>RTBM-54743</v>
      </c>
      <c r="F264" t="str">
        <f>IFERROR(VLOOKUP(E264,'指派 Feature_1017'!A:E,5,FALSE),"找不到")</f>
        <v>Stability</v>
      </c>
      <c r="G264" t="str">
        <f>SystemTestCase!G:G</f>
        <v>Medium</v>
      </c>
      <c r="H264" s="153" t="str">
        <f>VLOOKUP(E264,CustomerREQ!B:D,3,FALSE)</f>
        <v>RTBM-37050</v>
      </c>
    </row>
    <row r="265" spans="1:8" x14ac:dyDescent="0.4">
      <c r="A265" t="str">
        <f>SystemTestCase!E:E</f>
        <v>RTBM-46887</v>
      </c>
      <c r="B265" t="str">
        <f>SystemTestCase!F:F</f>
        <v>StagePass</v>
      </c>
      <c r="C265" s="7" t="str">
        <f>IF(SystemTestCase!C:C&lt;&gt;"",SystemTestCase!C:C,C264)</f>
        <v>SYS 5.2</v>
      </c>
      <c r="D265" s="10" t="str">
        <f>SystemTestCase!D:D</f>
        <v>RTBM-46887 - CL 32b : RESISTANCE TO PHENOMENA OF ELECTRO-MIGRATION /WHISKERS/MOISTURE ABSORPTION PHENOMENA/CONTAMINATION OF THE PRINTED CIRCUIT BOARDS (RESISTANCE TO WHISKERS)</v>
      </c>
      <c r="E265" s="7" t="str">
        <f>IF(SystemTestCase!B:B&lt;&gt;"",SystemTestCase!B:B,E264)</f>
        <v>RTBM-54743</v>
      </c>
      <c r="F265" t="str">
        <f>IFERROR(VLOOKUP(E265,'指派 Feature_1017'!A:E,5,FALSE),"找不到")</f>
        <v>Stability</v>
      </c>
      <c r="G265" t="str">
        <f>SystemTestCase!G:G</f>
        <v>Medium</v>
      </c>
      <c r="H265" s="153" t="str">
        <f>VLOOKUP(E265,CustomerREQ!B:D,3,FALSE)</f>
        <v>RTBM-37050</v>
      </c>
    </row>
    <row r="266" spans="1:8" x14ac:dyDescent="0.4">
      <c r="A266" t="str">
        <f>SystemTestCase!E:E</f>
        <v>RTBM-46888</v>
      </c>
      <c r="B266" t="str">
        <f>SystemTestCase!F:F</f>
        <v>StagePass</v>
      </c>
      <c r="C266" s="7" t="str">
        <f>IF(SystemTestCase!C:C&lt;&gt;"",SystemTestCase!C:C,C265)</f>
        <v>SYS 5.2</v>
      </c>
      <c r="D266" s="10" t="str">
        <f>SystemTestCase!D:D</f>
        <v>RTBM-46888 - CL 32d : RESISTANCE TO PHENOMENA OF ELECTRO-MIGRATION /WHISKERS/MOISTURE ABSORPTION PHENOMENA/CONTAMINATION OF THE PRINTED CIRCUIT BOARDS (CONTAMINATION OF PRINTED CIRCUIT BOARDS)</v>
      </c>
      <c r="E266" s="7" t="str">
        <f>IF(SystemTestCase!B:B&lt;&gt;"",SystemTestCase!B:B,E265)</f>
        <v>RTBM-54743</v>
      </c>
      <c r="F266" t="str">
        <f>IFERROR(VLOOKUP(E266,'指派 Feature_1017'!A:E,5,FALSE),"找不到")</f>
        <v>Stability</v>
      </c>
      <c r="G266" t="str">
        <f>SystemTestCase!G:G</f>
        <v>Medium</v>
      </c>
      <c r="H266" s="153" t="str">
        <f>VLOOKUP(E266,CustomerREQ!B:D,3,FALSE)</f>
        <v>RTBM-37050</v>
      </c>
    </row>
    <row r="267" spans="1:8" x14ac:dyDescent="0.4">
      <c r="A267" t="str">
        <f>SystemTestCase!E:E</f>
        <v>RTBM-46898</v>
      </c>
      <c r="B267" t="str">
        <f>SystemTestCase!F:F</f>
        <v>StagePass</v>
      </c>
      <c r="C267" s="7" t="str">
        <f>IF(SystemTestCase!C:C&lt;&gt;"",SystemTestCase!C:C,C266)</f>
        <v>SYS 5.2</v>
      </c>
      <c r="D267" s="10" t="str">
        <f>SystemTestCase!D:D</f>
        <v>RTBM-46898 - M5.5a : DETERMINATION OF THE RESONANT FREQUENCIES</v>
      </c>
      <c r="E267" s="7" t="str">
        <f>IF(SystemTestCase!B:B&lt;&gt;"",SystemTestCase!B:B,E266)</f>
        <v>RTBM-54744</v>
      </c>
      <c r="F267" t="str">
        <f>IFERROR(VLOOKUP(E267,'指派 Feature_1017'!A:E,5,FALSE),"找不到")</f>
        <v>Resistance to Vibrations</v>
      </c>
      <c r="G267" t="str">
        <f>SystemTestCase!G:G</f>
        <v>Medium</v>
      </c>
      <c r="H267" s="153" t="str">
        <f>VLOOKUP(E267,CustomerREQ!B:D,3,FALSE)</f>
        <v>RTBM-37019</v>
      </c>
    </row>
    <row r="268" spans="1:8" x14ac:dyDescent="0.4">
      <c r="A268" t="str">
        <f>SystemTestCase!E:E</f>
        <v>RTBM-46829</v>
      </c>
      <c r="B268" t="str">
        <f>SystemTestCase!F:F</f>
        <v>StagePass</v>
      </c>
      <c r="C268" s="7" t="str">
        <f>IF(SystemTestCase!C:C&lt;&gt;"",SystemTestCase!C:C,C267)</f>
        <v>SYS 5.2</v>
      </c>
      <c r="D268" s="10" t="str">
        <f>SystemTestCase!D:D</f>
        <v>RTBM-46829 - EQ/TE 07: RESISTANCE TO EXCEPTIONAL SUPPLY VOLTAGE</v>
      </c>
      <c r="E268" s="7" t="str">
        <f>IF(SystemTestCase!B:B&lt;&gt;"",SystemTestCase!B:B,E267)</f>
        <v>RTBM-54745</v>
      </c>
      <c r="F268" t="str">
        <f>IFERROR(VLOOKUP(E268,'指派 Feature_1017'!A:E,5,FALSE),"找不到")</f>
        <v>B21 7110 - ELECTRICAL RESISTANCE</v>
      </c>
      <c r="G268" t="str">
        <f>SystemTestCase!G:G</f>
        <v>Medium</v>
      </c>
      <c r="H268" s="153" t="str">
        <f>VLOOKUP(E268,CustomerREQ!B:D,3,FALSE)</f>
        <v>RTBM-36959</v>
      </c>
    </row>
    <row r="269" spans="1:8" x14ac:dyDescent="0.4">
      <c r="A269" t="str">
        <f>SystemTestCase!E:E</f>
        <v>RTBM-46847</v>
      </c>
      <c r="B269" t="str">
        <f>SystemTestCase!F:F</f>
        <v>StagePass</v>
      </c>
      <c r="C269" s="7" t="str">
        <f>IF(SystemTestCase!C:C&lt;&gt;"",SystemTestCase!C:C,C268)</f>
        <v>SYS 5.2</v>
      </c>
      <c r="D269" s="10" t="str">
        <f>SystemTestCase!D:D</f>
        <v>RTBM-46847 - EQ/IC 08: IMMUNITY TO CURRENT INJECTION (BCI)</v>
      </c>
      <c r="E269" s="7" t="str">
        <f>IF(SystemTestCase!B:B&lt;&gt;"",SystemTestCase!B:B,E268)</f>
        <v>RTBM-54746</v>
      </c>
      <c r="F269" t="str">
        <f>IFERROR(VLOOKUP(E269,'指派 Feature_1017'!A:E,5,FALSE),"找不到")</f>
        <v>B21 7110 - EMC IMMUNITY</v>
      </c>
      <c r="G269" t="str">
        <f>SystemTestCase!G:G</f>
        <v>Medium</v>
      </c>
      <c r="H269" s="153" t="str">
        <f>VLOOKUP(E269,CustomerREQ!B:D,3,FALSE)</f>
        <v>RTBM-36979</v>
      </c>
    </row>
    <row r="270" spans="1:8" x14ac:dyDescent="0.4">
      <c r="A270" t="str">
        <f>SystemTestCase!E:E</f>
        <v>RTBM-44464</v>
      </c>
      <c r="B270" t="str">
        <f>SystemTestCase!F:F</f>
        <v>Pass</v>
      </c>
      <c r="C270" s="7" t="str">
        <f>IF(SystemTestCase!C:C&lt;&gt;"",SystemTestCase!C:C,C269)</f>
        <v>SYS 5.1</v>
      </c>
      <c r="D270" s="10" t="str">
        <f>SystemTestCase!D:D</f>
        <v>RTBM-44464 - Tree-Funtion-GNSS+DR (GNSS + Dead Reckoning)-Performance-GNSS Module (REQ-0495226 A)</v>
      </c>
      <c r="E270" s="7" t="str">
        <f>IF(SystemTestCase!B:B&lt;&gt;"",SystemTestCase!B:B,E269)</f>
        <v>RTBM-54747</v>
      </c>
      <c r="F270" t="str">
        <f>IFERROR(VLOOKUP(E270,'指派 Feature_1017'!A:E,5,FALSE),"找不到")</f>
        <v>Supported GNSS positioning system</v>
      </c>
      <c r="G270" t="str">
        <f>SystemTestCase!G:G</f>
        <v>Primary</v>
      </c>
      <c r="H270" s="153" t="str">
        <f>VLOOKUP(E270,CustomerREQ!B:D,3,FALSE)</f>
        <v>RTBM-36024</v>
      </c>
    </row>
    <row r="271" spans="1:8" x14ac:dyDescent="0.4">
      <c r="A271" t="str">
        <f>SystemTestCase!E:E</f>
        <v>RTBM-58297</v>
      </c>
      <c r="B271" t="str">
        <f>SystemTestCase!F:F</f>
        <v>Reviewed</v>
      </c>
      <c r="C271" s="7" t="str">
        <f>IF(SystemTestCase!C:C&lt;&gt;"",SystemTestCase!C:C,C270)</f>
        <v>SYS 5.2</v>
      </c>
      <c r="D271" s="10" t="str">
        <f>SystemTestCase!D:D</f>
        <v>RTBM-58297 - CL16: HIGH PRESSURE WASH</v>
      </c>
      <c r="E271" s="7" t="str">
        <f>IF(SystemTestCase!B:B&lt;&gt;"",SystemTestCase!B:B,E270)</f>
        <v>RTBM-54748</v>
      </c>
      <c r="F271" t="str">
        <f>IFERROR(VLOOKUP(E271,'指派 Feature_1017'!A:E,5,FALSE),"找不到")</f>
        <v>Out of scope</v>
      </c>
      <c r="G271" t="str">
        <f>SystemTestCase!G:G</f>
        <v>Medium</v>
      </c>
      <c r="H271" s="153" t="str">
        <f>VLOOKUP(E271,CustomerREQ!B:D,3,FALSE)</f>
        <v>RTBM-37047</v>
      </c>
    </row>
    <row r="272" spans="1:8" x14ac:dyDescent="0.4">
      <c r="A272" t="str">
        <f>SystemTestCase!E:E</f>
        <v>RTBM-57442</v>
      </c>
      <c r="B272" t="str">
        <f>SystemTestCase!F:F</f>
        <v>Pass</v>
      </c>
      <c r="C272" s="7" t="str">
        <f>IF(SystemTestCase!C:C&lt;&gt;"",SystemTestCase!C:C,C271)</f>
        <v>SYS 5.1</v>
      </c>
      <c r="D272" s="10" t="str">
        <f>SystemTestCase!D:D</f>
        <v>RTBM-57442 - If the voltage measured on "ENTREE+" or on "ENTREE_MASSE" does not allow to determine if the input is "Active" or "Inactive", then the TCU shall work as follows (REQ-0495224 B)</v>
      </c>
      <c r="E272" s="7" t="str">
        <f>IF(SystemTestCase!B:B&lt;&gt;"",SystemTestCase!B:B,E271)</f>
        <v>RTBM-54749</v>
      </c>
      <c r="F272" t="str">
        <f>IFERROR(VLOOKUP(E272,'指派 Feature_1017'!A:E,5,FALSE),"找不到")</f>
        <v>Lifecycle status informations</v>
      </c>
      <c r="G272" t="str">
        <f>SystemTestCase!G:G</f>
        <v>Medium</v>
      </c>
      <c r="H272" s="153" t="str">
        <f>VLOOKUP(E272,CustomerREQ!B:D,3,FALSE)</f>
        <v>RTBM-36223</v>
      </c>
    </row>
    <row r="273" spans="1:8" x14ac:dyDescent="0.4">
      <c r="A273" t="str">
        <f>SystemTestCase!E:E</f>
        <v>RTBM-46878</v>
      </c>
      <c r="B273" t="str">
        <f>SystemTestCase!F:F</f>
        <v>StagePass</v>
      </c>
      <c r="C273" s="7" t="str">
        <f>IF(SystemTestCase!C:C&lt;&gt;"",SystemTestCase!C:C,C272)</f>
        <v>SYS 5.2</v>
      </c>
      <c r="D273" s="10" t="str">
        <f>SystemTestCase!D:D</f>
        <v>RTBM-46878 - CL 13a : PROTECTION PROVIDED BY ENVELOPES (IP) (PROTECTION OF ENVELOPES AGAINST SOLID BODIES AND ACCESS TO DANGEROUS PARTS)</v>
      </c>
      <c r="E273" s="7" t="str">
        <f>IF(SystemTestCase!B:B&lt;&gt;"",SystemTestCase!B:B,E272)</f>
        <v>RTBM-54750</v>
      </c>
      <c r="F273" t="str">
        <f>IFERROR(VLOOKUP(E273,'指派 Feature_1017'!A:E,5,FALSE),"找不到")</f>
        <v>Product Regulation and Certification</v>
      </c>
      <c r="G273" t="str">
        <f>SystemTestCase!G:G</f>
        <v>Medium</v>
      </c>
      <c r="H273" s="153" t="str">
        <f>VLOOKUP(E273,CustomerREQ!B:D,3,FALSE)</f>
        <v>RTBM-37044</v>
      </c>
    </row>
    <row r="274" spans="1:8" x14ac:dyDescent="0.4">
      <c r="A274" t="str">
        <f>SystemTestCase!E:E</f>
        <v>RTBM-46880</v>
      </c>
      <c r="B274" t="str">
        <f>SystemTestCase!F:F</f>
        <v>StagePass</v>
      </c>
      <c r="C274" s="7" t="str">
        <f>IF(SystemTestCase!C:C&lt;&gt;"",SystemTestCase!C:C,C273)</f>
        <v>SYS 5.2</v>
      </c>
      <c r="D274" s="10" t="str">
        <f>SystemTestCase!D:D</f>
        <v>RTBM-46880 - CL 13b : PROTECTION PROVIDED BY ENVELOPES (IP) (PROTECTION OF ENVELOPES AGAINST PENETRATION OF LIQUIDS)</v>
      </c>
      <c r="E274" s="7" t="str">
        <f>IF(SystemTestCase!B:B&lt;&gt;"",SystemTestCase!B:B,E273)</f>
        <v>RTBM-54750</v>
      </c>
      <c r="F274" t="str">
        <f>IFERROR(VLOOKUP(E274,'指派 Feature_1017'!A:E,5,FALSE),"找不到")</f>
        <v>Product Regulation and Certification</v>
      </c>
      <c r="G274" t="str">
        <f>SystemTestCase!G:G</f>
        <v>Medium</v>
      </c>
      <c r="H274" s="153" t="str">
        <f>VLOOKUP(E274,CustomerREQ!B:D,3,FALSE)</f>
        <v>RTBM-37044</v>
      </c>
    </row>
    <row r="275" spans="1:8" x14ac:dyDescent="0.4">
      <c r="A275" t="str">
        <f>SystemTestCase!E:E</f>
        <v>RTBM-46898</v>
      </c>
      <c r="B275" t="str">
        <f>SystemTestCase!F:F</f>
        <v>StagePass</v>
      </c>
      <c r="C275" s="7" t="str">
        <f>IF(SystemTestCase!C:C&lt;&gt;"",SystemTestCase!C:C,C274)</f>
        <v>SYS 5.2</v>
      </c>
      <c r="D275" s="10" t="str">
        <f>SystemTestCase!D:D</f>
        <v>RTBM-46898 - M5.5a : DETERMINATION OF THE RESONANT FREQUENCIES</v>
      </c>
      <c r="E275" s="7" t="str">
        <f>IF(SystemTestCase!B:B&lt;&gt;"",SystemTestCase!B:B,E274)</f>
        <v>RTBM-54751</v>
      </c>
      <c r="F275" t="str">
        <f>IFERROR(VLOOKUP(E275,'指派 Feature_1017'!A:E,5,FALSE),"找不到")</f>
        <v>Resistance to Vibrations</v>
      </c>
      <c r="G275" t="str">
        <f>SystemTestCase!G:G</f>
        <v>Medium</v>
      </c>
      <c r="H275" s="153" t="str">
        <f>VLOOKUP(E275,CustomerREQ!B:D,3,FALSE)</f>
        <v>RTBM-37018</v>
      </c>
    </row>
    <row r="276" spans="1:8" x14ac:dyDescent="0.4">
      <c r="A276" t="str">
        <f>SystemTestCase!E:E</f>
        <v>RTBM-46899</v>
      </c>
      <c r="B276" t="str">
        <f>SystemTestCase!F:F</f>
        <v>StagePass</v>
      </c>
      <c r="C276" s="7" t="str">
        <f>IF(SystemTestCase!C:C&lt;&gt;"",SystemTestCase!C:C,C275)</f>
        <v>SYS 5.2</v>
      </c>
      <c r="D276" s="10" t="str">
        <f>SystemTestCase!D:D</f>
        <v>RTBM-46899 - M5.5b : VIBRATION ENDURANCE -SPRUNG MASS</v>
      </c>
      <c r="E276" s="7" t="str">
        <f>IF(SystemTestCase!B:B&lt;&gt;"",SystemTestCase!B:B,E275)</f>
        <v>RTBM-54751</v>
      </c>
      <c r="F276" t="str">
        <f>IFERROR(VLOOKUP(E276,'指派 Feature_1017'!A:E,5,FALSE),"找不到")</f>
        <v>Resistance to Vibrations</v>
      </c>
      <c r="G276" t="str">
        <f>SystemTestCase!G:G</f>
        <v>Medium</v>
      </c>
      <c r="H276" s="153" t="str">
        <f>VLOOKUP(E276,CustomerREQ!B:D,3,FALSE)</f>
        <v>RTBM-37018</v>
      </c>
    </row>
    <row r="277" spans="1:8" x14ac:dyDescent="0.4">
      <c r="A277" t="str">
        <f>SystemTestCase!E:E</f>
        <v>RTBM-46897</v>
      </c>
      <c r="B277" t="str">
        <f>SystemTestCase!F:F</f>
        <v>StagePass</v>
      </c>
      <c r="C277" s="7" t="str">
        <f>IF(SystemTestCase!C:C&lt;&gt;"",SystemTestCase!C:C,C276)</f>
        <v>SYS 5.2</v>
      </c>
      <c r="D277" s="10" t="str">
        <f>SystemTestCase!D:D</f>
        <v>RTBM-46897 - M3.3 : FREE FALL</v>
      </c>
      <c r="E277" s="7" t="str">
        <f>IF(SystemTestCase!B:B&lt;&gt;"",SystemTestCase!B:B,E276)</f>
        <v>RTBM-54752</v>
      </c>
      <c r="F277" t="str">
        <f>IFERROR(VLOOKUP(E277,'指派 Feature_1017'!A:E,5,FALSE),"找不到")</f>
        <v>Resistance to Impacts</v>
      </c>
      <c r="G277" t="str">
        <f>SystemTestCase!G:G</f>
        <v>Medium</v>
      </c>
      <c r="H277" s="153" t="str">
        <f>VLOOKUP(E277,CustomerREQ!B:D,3,FALSE)</f>
        <v>RTBM-37014</v>
      </c>
    </row>
    <row r="278" spans="1:8" x14ac:dyDescent="0.4">
      <c r="A278" t="str">
        <f>SystemTestCase!E:E</f>
        <v>RTBM-58301</v>
      </c>
      <c r="B278" t="str">
        <f>SystemTestCase!F:F</f>
        <v>Reviewed</v>
      </c>
      <c r="C278" s="7" t="str">
        <f>IF(SystemTestCase!C:C&lt;&gt;"",SystemTestCase!C:C,C277)</f>
        <v>SYS 5.2</v>
      </c>
      <c r="D278" s="10" t="str">
        <f>SystemTestCase!D:D</f>
        <v>RTBM-58301 - M3.2 : Pendulum Shock</v>
      </c>
      <c r="E278" s="7" t="str">
        <f>IF(SystemTestCase!B:B&lt;&gt;"",SystemTestCase!B:B,E277)</f>
        <v>RTBM-54754</v>
      </c>
      <c r="F278" t="str">
        <f>IFERROR(VLOOKUP(E278,'指派 Feature_1017'!A:E,5,FALSE),"找不到")</f>
        <v>Out of scope</v>
      </c>
      <c r="G278" t="str">
        <f>SystemTestCase!G:G</f>
        <v>Medium</v>
      </c>
      <c r="H278" s="153" t="str">
        <f>VLOOKUP(E278,CustomerREQ!B:D,3,FALSE)</f>
        <v>RTBM-37013</v>
      </c>
    </row>
    <row r="279" spans="1:8" x14ac:dyDescent="0.4">
      <c r="A279" t="str">
        <f>SystemTestCase!E:E</f>
        <v>RTBM-46875</v>
      </c>
      <c r="B279" t="str">
        <f>SystemTestCase!F:F</f>
        <v>StagePass</v>
      </c>
      <c r="C279" s="7" t="str">
        <f>IF(SystemTestCase!C:C&lt;&gt;"",SystemTestCase!C:C,C278)</f>
        <v>SYS 5.2</v>
      </c>
      <c r="D279" s="10" t="str">
        <f>SystemTestCase!D:D</f>
        <v>RTBM-46875 - CL 12f1 : ENDURANCE IN HUMID AND POLLUTED ATMOSPHERE (CYCLIC HUMID HEAT)</v>
      </c>
      <c r="E279" s="7" t="str">
        <f>IF(SystemTestCase!B:B&lt;&gt;"",SystemTestCase!B:B,E278)</f>
        <v>RTBM-54755</v>
      </c>
      <c r="F279" t="str">
        <f>IFERROR(VLOOKUP(E279,'指派 Feature_1017'!A:E,5,FALSE),"找不到")</f>
        <v>Resistance to Environment</v>
      </c>
      <c r="G279" t="str">
        <f>SystemTestCase!G:G</f>
        <v>Medium</v>
      </c>
      <c r="H279" s="153" t="str">
        <f>VLOOKUP(E279,CustomerREQ!B:D,3,FALSE)</f>
        <v>RTBM-37043</v>
      </c>
    </row>
    <row r="280" spans="1:8" x14ac:dyDescent="0.4">
      <c r="A280" t="str">
        <f>SystemTestCase!E:E</f>
        <v>RTBM-46877</v>
      </c>
      <c r="B280" t="str">
        <f>SystemTestCase!F:F</f>
        <v>StagePass</v>
      </c>
      <c r="C280" s="7" t="str">
        <f>IF(SystemTestCase!C:C&lt;&gt;"",SystemTestCase!C:C,C279)</f>
        <v>SYS 5.2</v>
      </c>
      <c r="D280" s="10" t="str">
        <f>SystemTestCase!D:D</f>
        <v>RTBM-46877 - CL 12f2 : ENDURANCE IN HUMID AND POLLUTED ATMOSPHERE (CYCLIC SALT SPRAY)</v>
      </c>
      <c r="E280" s="7" t="str">
        <f>IF(SystemTestCase!B:B&lt;&gt;"",SystemTestCase!B:B,E279)</f>
        <v>RTBM-54755</v>
      </c>
      <c r="F280" t="str">
        <f>IFERROR(VLOOKUP(E280,'指派 Feature_1017'!A:E,5,FALSE),"找不到")</f>
        <v>Resistance to Environment</v>
      </c>
      <c r="G280" t="str">
        <f>SystemTestCase!G:G</f>
        <v>Medium</v>
      </c>
      <c r="H280" s="153" t="str">
        <f>VLOOKUP(E280,CustomerREQ!B:D,3,FALSE)</f>
        <v>RTBM-37043</v>
      </c>
    </row>
    <row r="281" spans="1:8" x14ac:dyDescent="0.4">
      <c r="A281" t="str">
        <f>SystemTestCase!E:E</f>
        <v>RTBM-46895</v>
      </c>
      <c r="B281" t="str">
        <f>SystemTestCase!F:F</f>
        <v>StagePass</v>
      </c>
      <c r="C281" s="7" t="str">
        <f>IF(SystemTestCase!C:C&lt;&gt;"",SystemTestCase!C:C,C280)</f>
        <v>SYS 5.2</v>
      </c>
      <c r="D281" s="10" t="str">
        <f>SystemTestCase!D:D</f>
        <v>RTBM-46895 - M3.1 : FALLING WEIGHT</v>
      </c>
      <c r="E281" s="7" t="str">
        <f>IF(SystemTestCase!B:B&lt;&gt;"",SystemTestCase!B:B,E280)</f>
        <v>RTBM-54756</v>
      </c>
      <c r="F281" t="str">
        <f>IFERROR(VLOOKUP(E281,'指派 Feature_1017'!A:E,5,FALSE),"找不到")</f>
        <v>Resistance to Impacts</v>
      </c>
      <c r="G281" t="str">
        <f>SystemTestCase!G:G</f>
        <v>Medium</v>
      </c>
      <c r="H281" s="153" t="str">
        <f>VLOOKUP(E281,CustomerREQ!B:D,3,FALSE)</f>
        <v>RTBM-37012</v>
      </c>
    </row>
    <row r="282" spans="1:8" x14ac:dyDescent="0.4">
      <c r="A282" t="str">
        <f>SystemTestCase!E:E</f>
        <v>RTBM-46874</v>
      </c>
      <c r="B282" t="str">
        <f>SystemTestCase!F:F</f>
        <v>StagePass</v>
      </c>
      <c r="C282" s="7" t="str">
        <f>IF(SystemTestCase!C:C&lt;&gt;"",SystemTestCase!C:C,C281)</f>
        <v>SYS 5.2</v>
      </c>
      <c r="D282" s="10" t="str">
        <f>SystemTestCase!D:D</f>
        <v>RTBM-46874 - CL 12e : ENDURANCE IN HUMID AND POLLUTED ATMOSPHERE (RESISTANCE TO STEAM CONDENSATION)</v>
      </c>
      <c r="E282" s="7" t="str">
        <f>IF(SystemTestCase!B:B&lt;&gt;"",SystemTestCase!B:B,E281)</f>
        <v>RTBM-54757</v>
      </c>
      <c r="F282" t="str">
        <f>IFERROR(VLOOKUP(E282,'指派 Feature_1017'!A:E,5,FALSE),"找不到")</f>
        <v>Resistance to Environment</v>
      </c>
      <c r="G282" t="str">
        <f>SystemTestCase!G:G</f>
        <v>Medium</v>
      </c>
      <c r="H282" s="153" t="str">
        <f>VLOOKUP(E282,CustomerREQ!B:D,3,FALSE)</f>
        <v>RTBM-37042</v>
      </c>
    </row>
    <row r="283" spans="1:8" x14ac:dyDescent="0.4">
      <c r="A283" t="str">
        <f>SystemTestCase!E:E</f>
        <v>RTBM-57440</v>
      </c>
      <c r="B283" t="str">
        <f>SystemTestCase!F:F</f>
        <v>Pass</v>
      </c>
      <c r="C283" s="7" t="str">
        <f>IF(SystemTestCase!C:C&lt;&gt;"",SystemTestCase!C:C,C282)</f>
        <v>SYS 5.1</v>
      </c>
      <c r="D283" s="10" t="str">
        <f>SystemTestCase!D:D</f>
        <v>RTBM-57440 - The supplier shall provide technical solution which enables the device to wakeup/resume to nominal state in under [To be discussed] seconds (REQ-0495198 A)</v>
      </c>
      <c r="E283" s="7" t="str">
        <f>IF(SystemTestCase!B:B&lt;&gt;"",SystemTestCase!B:B,E282)</f>
        <v>RTBM-54758</v>
      </c>
      <c r="F283" t="str">
        <f>IFERROR(VLOOKUP(E283,'指派 Feature_1017'!A:E,5,FALSE),"找不到")</f>
        <v>Lifecycle status informations</v>
      </c>
      <c r="G283" t="str">
        <f>SystemTestCase!G:G</f>
        <v>Primary</v>
      </c>
      <c r="H283" s="153" t="str">
        <f>VLOOKUP(E283,CustomerREQ!B:D,3,FALSE)</f>
        <v>RTBM-35952</v>
      </c>
    </row>
    <row r="284" spans="1:8" x14ac:dyDescent="0.4">
      <c r="A284" t="str">
        <f>SystemTestCase!E:E</f>
        <v>RTBM-46827</v>
      </c>
      <c r="B284" t="str">
        <f>SystemTestCase!F:F</f>
        <v>StagePass</v>
      </c>
      <c r="C284" s="7" t="str">
        <f>IF(SystemTestCase!C:C&lt;&gt;"",SystemTestCase!C:C,C283)</f>
        <v>SYS 5.2</v>
      </c>
      <c r="D284" s="10" t="str">
        <f>SystemTestCase!D:D</f>
        <v>RTBM-46827 - EQ/TE 08: RESISTANCE TO THE VARIATIONS OF SUPPLY VOLTAGE IN THE USUAL “VOLT CONTROL” RANGE</v>
      </c>
      <c r="E284" s="7" t="str">
        <f>IF(SystemTestCase!B:B&lt;&gt;"",SystemTestCase!B:B,E283)</f>
        <v>RTBM-54759</v>
      </c>
      <c r="F284" t="str">
        <f>IFERROR(VLOOKUP(E284,'指派 Feature_1017'!A:E,5,FALSE),"找不到")</f>
        <v>B21 7110 - ELECTRICAL RESISTANCE</v>
      </c>
      <c r="G284" t="str">
        <f>SystemTestCase!G:G</f>
        <v>Medium</v>
      </c>
      <c r="H284" s="153" t="str">
        <f>VLOOKUP(E284,CustomerREQ!B:D,3,FALSE)</f>
        <v>RTBM-36958</v>
      </c>
    </row>
    <row r="285" spans="1:8" x14ac:dyDescent="0.4">
      <c r="A285" t="str">
        <f>SystemTestCase!E:E</f>
        <v>RTBM-58302</v>
      </c>
      <c r="B285" t="str">
        <f>SystemTestCase!F:F</f>
        <v>StagePass</v>
      </c>
      <c r="C285" s="7" t="str">
        <f>IF(SystemTestCase!C:C&lt;&gt;"",SystemTestCase!C:C,C284)</f>
        <v>SYS 5.2</v>
      </c>
      <c r="D285" s="10" t="str">
        <f>SystemTestCase!D:D</f>
        <v>RTBM-58302 - The test group defined below concerning Electrical and EMC requirement shall be respected. (REQ-0495192 A)</v>
      </c>
      <c r="E285" s="7" t="str">
        <f>IF(SystemTestCase!B:B&lt;&gt;"",SystemTestCase!B:B,E284)</f>
        <v>RTBM-54760</v>
      </c>
      <c r="F285" t="str">
        <f>IFERROR(VLOOKUP(E285,'指派 Feature_1017'!A:E,5,FALSE),"找不到")</f>
        <v>B21 7110</v>
      </c>
      <c r="G285" t="str">
        <f>SystemTestCase!G:G</f>
        <v>Medium</v>
      </c>
      <c r="H285" s="153" t="str">
        <f>VLOOKUP(E285,CustomerREQ!B:D,3,FALSE)</f>
        <v>RTBM-37063</v>
      </c>
    </row>
    <row r="286" spans="1:8" x14ac:dyDescent="0.4">
      <c r="A286" t="str">
        <f>SystemTestCase!E:E</f>
        <v>RTBM-58303</v>
      </c>
      <c r="B286" t="str">
        <f>SystemTestCase!F:F</f>
        <v>On-going</v>
      </c>
      <c r="C286" s="7" t="str">
        <f>IF(SystemTestCase!C:C&lt;&gt;"",SystemTestCase!C:C,C285)</f>
        <v>SYS 5.2</v>
      </c>
      <c r="D286" s="10" t="str">
        <f>SystemTestCase!D:D</f>
        <v>RTBM-58303 - CL12c2 : CLIMATIC AGEING</v>
      </c>
      <c r="E286" s="7" t="str">
        <f>IF(SystemTestCase!B:B&lt;&gt;"",SystemTestCase!B:B,E285)</f>
        <v>RTBM-54761</v>
      </c>
      <c r="F286" t="str">
        <f>IFERROR(VLOOKUP(E286,'指派 Feature_1017'!A:E,5,FALSE),"找不到")</f>
        <v>Out of scope</v>
      </c>
      <c r="G286" t="str">
        <f>SystemTestCase!G:G</f>
        <v>Medium</v>
      </c>
      <c r="H286" s="153" t="str">
        <f>VLOOKUP(E286,CustomerREQ!B:D,3,FALSE)</f>
        <v>RTBM-37041</v>
      </c>
    </row>
    <row r="287" spans="1:8" x14ac:dyDescent="0.4">
      <c r="A287" t="str">
        <f>SystemTestCase!E:E</f>
        <v>RTBM-58304</v>
      </c>
      <c r="B287" t="str">
        <f>SystemTestCase!F:F</f>
        <v>StagePass</v>
      </c>
      <c r="C287" s="7" t="str">
        <f>IF(SystemTestCase!C:C&lt;&gt;"",SystemTestCase!C:C,C286)</f>
        <v>SYS 5.2</v>
      </c>
      <c r="D287" s="10" t="str">
        <f>SystemTestCase!D:D</f>
        <v>RTBM-58304 - CL12c1 : THERMAL SHOCKS WITH THE FROZEN SALINE SOLUTION</v>
      </c>
      <c r="E287" s="7" t="str">
        <f>IF(SystemTestCase!B:B&lt;&gt;"",SystemTestCase!B:B,E286)</f>
        <v>RTBM-54762</v>
      </c>
      <c r="F287" t="str">
        <f>IFERROR(VLOOKUP(E287,'指派 Feature_1017'!A:E,5,FALSE),"找不到")</f>
        <v>B21 7130</v>
      </c>
      <c r="G287" t="str">
        <f>SystemTestCase!G:G</f>
        <v>Medium</v>
      </c>
      <c r="H287" s="153" t="str">
        <f>VLOOKUP(E287,CustomerREQ!B:D,3,FALSE)</f>
        <v>RTBM-37040</v>
      </c>
    </row>
    <row r="288" spans="1:8" x14ac:dyDescent="0.4">
      <c r="A288" t="str">
        <f>SystemTestCase!E:E</f>
        <v>RTBM-46873</v>
      </c>
      <c r="B288" t="str">
        <f>SystemTestCase!F:F</f>
        <v>StagePass</v>
      </c>
      <c r="C288" s="7" t="str">
        <f>IF(SystemTestCase!C:C&lt;&gt;"",SystemTestCase!C:C,C287)</f>
        <v>SYS 5.2</v>
      </c>
      <c r="D288" s="10" t="str">
        <f>SystemTestCase!D:D</f>
        <v>RTBM-46873 - CL 12a : ENDURANCE IN HUMID AND POLLUTED ATMOSPHERE (RESISTANCE TO HUMIDITY AND TO CORROSION FOR EQUIPMENT LOCATED IN THE PASSENGER COMPARTMENT OR LUGGAGE COMPARTMENT AND PROTECTED FROM WATER AND MIST SPRAY)</v>
      </c>
      <c r="E288" s="7" t="str">
        <f>IF(SystemTestCase!B:B&lt;&gt;"",SystemTestCase!B:B,E287)</f>
        <v>RTBM-54766</v>
      </c>
      <c r="F288" t="str">
        <f>IFERROR(VLOOKUP(E288,'指派 Feature_1017'!A:E,5,FALSE),"找不到")</f>
        <v>Resistance to Environment</v>
      </c>
      <c r="G288" t="str">
        <f>SystemTestCase!G:G</f>
        <v>Medium</v>
      </c>
      <c r="H288" s="153" t="str">
        <f>VLOOKUP(E288,CustomerREQ!B:D,3,FALSE)</f>
        <v>RTBM-37039</v>
      </c>
    </row>
    <row r="289" spans="1:8" x14ac:dyDescent="0.4">
      <c r="A289" t="str">
        <f>SystemTestCase!E:E</f>
        <v>RTBM-46868</v>
      </c>
      <c r="B289" t="str">
        <f>SystemTestCase!F:F</f>
        <v>StagePass</v>
      </c>
      <c r="C289" s="7" t="str">
        <f>IF(SystemTestCase!C:C&lt;&gt;"",SystemTestCase!C:C,C288)</f>
        <v>SYS 5.2</v>
      </c>
      <c r="D289" s="10" t="str">
        <f>SystemTestCase!D:D</f>
        <v>RTBM-46868 - CL 08a : ENDURANCE TO THERMAL CYCLES</v>
      </c>
      <c r="E289" s="7" t="str">
        <f>IF(SystemTestCase!B:B&lt;&gt;"",SystemTestCase!B:B,E288)</f>
        <v>RTBM-54767</v>
      </c>
      <c r="F289" t="str">
        <f>IFERROR(VLOOKUP(E289,'指派 Feature_1017'!A:E,5,FALSE),"找不到")</f>
        <v>B21 7130</v>
      </c>
      <c r="G289" t="str">
        <f>SystemTestCase!G:G</f>
        <v>Medium</v>
      </c>
      <c r="H289" s="153" t="str">
        <f>VLOOKUP(E289,CustomerREQ!B:D,3,FALSE)</f>
        <v>RTBM-37036</v>
      </c>
    </row>
    <row r="290" spans="1:8" x14ac:dyDescent="0.4">
      <c r="A290" t="str">
        <f>SystemTestCase!E:E</f>
        <v>RTBM-46869</v>
      </c>
      <c r="B290" t="str">
        <f>SystemTestCase!F:F</f>
        <v>StagePass</v>
      </c>
      <c r="C290" s="7" t="str">
        <f>IF(SystemTestCase!C:C&lt;&gt;"",SystemTestCase!C:C,C289)</f>
        <v>SYS 5.2</v>
      </c>
      <c r="D290" s="10" t="str">
        <f>SystemTestCase!D:D</f>
        <v>RTBM-46869 - CL 08b : ENDURANCE TO THERMAL CYCLES (up to limits)</v>
      </c>
      <c r="E290" s="7" t="str">
        <f>IF(SystemTestCase!B:B&lt;&gt;"",SystemTestCase!B:B,E289)</f>
        <v>RTBM-54767</v>
      </c>
      <c r="F290" t="str">
        <f>IFERROR(VLOOKUP(E290,'指派 Feature_1017'!A:E,5,FALSE),"找不到")</f>
        <v>B21 7130</v>
      </c>
      <c r="G290" t="str">
        <f>SystemTestCase!G:G</f>
        <v>Medium</v>
      </c>
      <c r="H290" s="153" t="str">
        <f>VLOOKUP(E290,CustomerREQ!B:D,3,FALSE)</f>
        <v>RTBM-37036</v>
      </c>
    </row>
    <row r="291" spans="1:8" x14ac:dyDescent="0.4">
      <c r="A291" t="str">
        <f>SystemTestCase!E:E</f>
        <v>RTBM-46845</v>
      </c>
      <c r="B291" t="str">
        <f>SystemTestCase!F:F</f>
        <v>StagePass</v>
      </c>
      <c r="C291" s="7" t="str">
        <f>IF(SystemTestCase!C:C&lt;&gt;"",SystemTestCase!C:C,C290)</f>
        <v>SYS 5.2</v>
      </c>
      <c r="D291" s="10" t="str">
        <f>SystemTestCase!D:D</f>
        <v>RTBM-46845 - EQ/IC 07: IMMUNITY TO THE TRANSIENTS ON THE SIGNAL LINES</v>
      </c>
      <c r="E291" s="7" t="str">
        <f>IF(SystemTestCase!B:B&lt;&gt;"",SystemTestCase!B:B,E290)</f>
        <v>RTBM-54769</v>
      </c>
      <c r="F291" t="str">
        <f>IFERROR(VLOOKUP(E291,'指派 Feature_1017'!A:E,5,FALSE),"找不到")</f>
        <v>B21 7110 - EMC IMMUNITY</v>
      </c>
      <c r="G291" t="str">
        <f>SystemTestCase!G:G</f>
        <v>Medium</v>
      </c>
      <c r="H291" s="153" t="str">
        <f>VLOOKUP(E291,CustomerREQ!B:D,3,FALSE)</f>
        <v>RTBM-36978</v>
      </c>
    </row>
    <row r="292" spans="1:8" x14ac:dyDescent="0.4">
      <c r="A292" t="str">
        <f>SystemTestCase!E:E</f>
        <v>RTBM-46826</v>
      </c>
      <c r="B292" t="str">
        <f>SystemTestCase!F:F</f>
        <v>Pass</v>
      </c>
      <c r="C292" s="7" t="str">
        <f>IF(SystemTestCase!C:C&lt;&gt;"",SystemTestCase!C:C,C291)</f>
        <v>SYS 5.2</v>
      </c>
      <c r="D292" s="10" t="str">
        <f>SystemTestCase!D:D</f>
        <v>RTBM-46826 - EQ/TE 01: RESISTANCE TO USUAL POWER SUPPLY VOLTAGES</v>
      </c>
      <c r="E292" s="7" t="str">
        <f>IF(SystemTestCase!B:B&lt;&gt;"",SystemTestCase!B:B,E291)</f>
        <v>RTBM-54772</v>
      </c>
      <c r="F292" t="str">
        <f>IFERROR(VLOOKUP(E292,'指派 Feature_1017'!A:E,5,FALSE),"找不到")</f>
        <v>B21 7110 - ELECTRICAL RESISTANCE</v>
      </c>
      <c r="G292" t="str">
        <f>SystemTestCase!G:G</f>
        <v>Medium</v>
      </c>
      <c r="H292" s="153" t="str">
        <f>VLOOKUP(E292,CustomerREQ!B:D,3,FALSE)</f>
        <v>RTBM-36957</v>
      </c>
    </row>
    <row r="293" spans="1:8" x14ac:dyDescent="0.4">
      <c r="A293" t="str">
        <f>SystemTestCase!E:E</f>
        <v>RTBM-46868</v>
      </c>
      <c r="B293" t="str">
        <f>SystemTestCase!F:F</f>
        <v>StagePass</v>
      </c>
      <c r="C293" s="7" t="str">
        <f>IF(SystemTestCase!C:C&lt;&gt;"",SystemTestCase!C:C,C292)</f>
        <v>SYS 5.2</v>
      </c>
      <c r="D293" s="10" t="str">
        <f>SystemTestCase!D:D</f>
        <v>RTBM-46868 - CL 08a : ENDURANCE TO THERMAL CYCLES</v>
      </c>
      <c r="E293" s="7" t="str">
        <f>IF(SystemTestCase!B:B&lt;&gt;"",SystemTestCase!B:B,E292)</f>
        <v>RTBM-54773</v>
      </c>
      <c r="F293" t="str">
        <f>IFERROR(VLOOKUP(E293,'指派 Feature_1017'!A:E,5,FALSE),"找不到")</f>
        <v>B21 7130</v>
      </c>
      <c r="G293" t="str">
        <f>SystemTestCase!G:G</f>
        <v>Medium</v>
      </c>
      <c r="H293" s="153" t="str">
        <f>VLOOKUP(E293,CustomerREQ!B:D,3,FALSE)</f>
        <v>RTBM-37035</v>
      </c>
    </row>
    <row r="294" spans="1:8" x14ac:dyDescent="0.4">
      <c r="A294" t="str">
        <f>SystemTestCase!E:E</f>
        <v>RTBM-46869</v>
      </c>
      <c r="B294" t="str">
        <f>SystemTestCase!F:F</f>
        <v>StagePass</v>
      </c>
      <c r="C294" s="7" t="str">
        <f>IF(SystemTestCase!C:C&lt;&gt;"",SystemTestCase!C:C,C293)</f>
        <v>SYS 5.2</v>
      </c>
      <c r="D294" s="10" t="str">
        <f>SystemTestCase!D:D</f>
        <v>RTBM-46869 - CL 08b : ENDURANCE TO THERMAL CYCLES (up to limits)</v>
      </c>
      <c r="E294" s="7" t="str">
        <f>IF(SystemTestCase!B:B&lt;&gt;"",SystemTestCase!B:B,E293)</f>
        <v>RTBM-54773</v>
      </c>
      <c r="F294" t="str">
        <f>IFERROR(VLOOKUP(E294,'指派 Feature_1017'!A:E,5,FALSE),"找不到")</f>
        <v>B21 7130</v>
      </c>
      <c r="G294" t="str">
        <f>SystemTestCase!G:G</f>
        <v>Medium</v>
      </c>
      <c r="H294" s="153" t="str">
        <f>VLOOKUP(E294,CustomerREQ!B:D,3,FALSE)</f>
        <v>RTBM-37035</v>
      </c>
    </row>
    <row r="295" spans="1:8" x14ac:dyDescent="0.4">
      <c r="A295" t="str">
        <f>SystemTestCase!E:E</f>
        <v>RTBM-46866</v>
      </c>
      <c r="B295" t="str">
        <f>SystemTestCase!F:F</f>
        <v>StagePass</v>
      </c>
      <c r="C295" s="7" t="str">
        <f>IF(SystemTestCase!C:C&lt;&gt;"",SystemTestCase!C:C,C294)</f>
        <v>SYS 5.2</v>
      </c>
      <c r="D295" s="10" t="str">
        <f>SystemTestCase!D:D</f>
        <v>RTBM-46866 - CL 07a : RESISTANCE TO THERMAL SHOCK (AIR/AIR)</v>
      </c>
      <c r="E295" s="7" t="str">
        <f>IF(SystemTestCase!B:B&lt;&gt;"",SystemTestCase!B:B,E294)</f>
        <v>RTBM-54774</v>
      </c>
      <c r="F295" t="str">
        <f>IFERROR(VLOOKUP(E295,'指派 Feature_1017'!A:E,5,FALSE),"找不到")</f>
        <v>B21 7130</v>
      </c>
      <c r="G295" t="str">
        <f>SystemTestCase!G:G</f>
        <v>Medium</v>
      </c>
      <c r="H295" s="153" t="str">
        <f>VLOOKUP(E295,CustomerREQ!B:D,3,FALSE)</f>
        <v>RTBM-37034</v>
      </c>
    </row>
    <row r="296" spans="1:8" x14ac:dyDescent="0.4">
      <c r="A296" t="str">
        <f>SystemTestCase!E:E</f>
        <v>RTBM-46867</v>
      </c>
      <c r="B296" t="str">
        <f>SystemTestCase!F:F</f>
        <v>StagePass</v>
      </c>
      <c r="C296" s="7" t="str">
        <f>IF(SystemTestCase!C:C&lt;&gt;"",SystemTestCase!C:C,C295)</f>
        <v>SYS 5.2</v>
      </c>
      <c r="D296" s="10" t="str">
        <f>SystemTestCase!D:D</f>
        <v>RTBM-46867 - CL 07b : RESISTANCE TO THERMAL SHOCK (AIR/AIR, upto limits)</v>
      </c>
      <c r="E296" s="7" t="str">
        <f>IF(SystemTestCase!B:B&lt;&gt;"",SystemTestCase!B:B,E295)</f>
        <v>RTBM-54774</v>
      </c>
      <c r="F296" t="str">
        <f>IFERROR(VLOOKUP(E296,'指派 Feature_1017'!A:E,5,FALSE),"找不到")</f>
        <v>B21 7130</v>
      </c>
      <c r="G296" t="str">
        <f>SystemTestCase!G:G</f>
        <v>Medium</v>
      </c>
      <c r="H296" s="153" t="str">
        <f>VLOOKUP(E296,CustomerREQ!B:D,3,FALSE)</f>
        <v>RTBM-37034</v>
      </c>
    </row>
    <row r="297" spans="1:8" x14ac:dyDescent="0.4">
      <c r="A297" t="str">
        <f>SystemTestCase!E:E</f>
        <v>RTBM-43945</v>
      </c>
      <c r="B297" t="str">
        <f>SystemTestCase!F:F</f>
        <v>Pass</v>
      </c>
      <c r="C297" s="7" t="str">
        <f>IF(SystemTestCase!C:C&lt;&gt;"",SystemTestCase!C:C,C296)</f>
        <v>SYS 5.1</v>
      </c>
      <c r="D297" s="10" t="str">
        <f>SystemTestCase!D:D</f>
        <v>RTBM-43945 - RFQ_GNSS+DR_Control/command on GNSS (multi constellations processing: GPS+GLONASS, Galileo) (REQ-0495134)</v>
      </c>
      <c r="E297" s="7" t="str">
        <f>IF(SystemTestCase!B:B&lt;&gt;"",SystemTestCase!B:B,E296)</f>
        <v>RTBM-54776</v>
      </c>
      <c r="F297" t="str">
        <f>IFERROR(VLOOKUP(E297,'指派 Feature_1017'!A:E,5,FALSE),"找不到")</f>
        <v>Supported GNSS positioning system</v>
      </c>
      <c r="G297" t="str">
        <f>SystemTestCase!G:G</f>
        <v>Primary</v>
      </c>
      <c r="H297" s="153" t="str">
        <f>VLOOKUP(E297,CustomerREQ!B:D,3,FALSE)</f>
        <v>RTBM-36021</v>
      </c>
    </row>
    <row r="298" spans="1:8" x14ac:dyDescent="0.4">
      <c r="A298" t="str">
        <f>SystemTestCase!E:E</f>
        <v>RTBM-58309</v>
      </c>
      <c r="B298" t="str">
        <f>SystemTestCase!F:F</f>
        <v>StagePass</v>
      </c>
      <c r="C298" s="7" t="str">
        <f>IF(SystemTestCase!C:C&lt;&gt;"",SystemTestCase!C:C,C297)</f>
        <v>SYS 5.2</v>
      </c>
      <c r="D298" s="10" t="str">
        <f>SystemTestCase!D:D</f>
        <v>RTBM-58309 - Unexpected events which may occur during immunity testing are classified in customer impact levels. (REQ-0495129 A)</v>
      </c>
      <c r="E298" s="7" t="str">
        <f>IF(SystemTestCase!B:B&lt;&gt;"",SystemTestCase!B:B,E297)</f>
        <v>RTBM-54779</v>
      </c>
      <c r="F298" t="str">
        <f>IFERROR(VLOOKUP(E298,'指派 Feature_1017'!A:E,5,FALSE),"找不到")</f>
        <v>B21 7110</v>
      </c>
      <c r="G298" t="str">
        <f>SystemTestCase!G:G</f>
        <v>Medium</v>
      </c>
      <c r="H298" s="153" t="str">
        <f>VLOOKUP(E298,CustomerREQ!B:D,3,FALSE)</f>
        <v>RTBM-36955</v>
      </c>
    </row>
    <row r="299" spans="1:8" x14ac:dyDescent="0.4">
      <c r="A299" t="str">
        <f>SystemTestCase!E:E</f>
        <v>RTBM-44415</v>
      </c>
      <c r="B299" t="str">
        <f>SystemTestCase!F:F</f>
        <v>Pass</v>
      </c>
      <c r="C299" s="7" t="str">
        <f>IF(SystemTestCase!C:C&lt;&gt;"",SystemTestCase!C:C,C298)</f>
        <v>SYS 5.1</v>
      </c>
      <c r="D299" s="10" t="str">
        <f>SystemTestCase!D:D</f>
        <v>RTBM-44415 - Tree-Funtion-Telco Cellular network 2G/3G/4G/5G (REQ-0495122 B)</v>
      </c>
      <c r="E299" s="7" t="str">
        <f>IF(SystemTestCase!B:B&lt;&gt;"",SystemTestCase!B:B,E298)</f>
        <v>RTBM-54780</v>
      </c>
      <c r="F299" t="str">
        <f>IFERROR(VLOOKUP(E299,'指派 Feature_1017'!A:E,5,FALSE),"找不到")</f>
        <v>Manage the power consumption of the main vehicle battery</v>
      </c>
      <c r="G299" t="str">
        <f>SystemTestCase!G:G</f>
        <v>Medium</v>
      </c>
      <c r="H299" s="153" t="str">
        <f>VLOOKUP(E299,CustomerREQ!B:D,3,FALSE)</f>
        <v>RTBM-35962</v>
      </c>
    </row>
    <row r="300" spans="1:8" x14ac:dyDescent="0.4">
      <c r="A300" t="str">
        <f>SystemTestCase!E:E</f>
        <v>RTBM-57437</v>
      </c>
      <c r="B300" t="str">
        <f>SystemTestCase!F:F</f>
        <v>Pass</v>
      </c>
      <c r="C300" s="7" t="str">
        <f>IF(SystemTestCase!C:C&lt;&gt;"",SystemTestCase!C:C,C299)</f>
        <v>SYS 5.1</v>
      </c>
      <c r="D300" s="10" t="str">
        <f>SystemTestCase!D:D</f>
        <v>RTBM-57437 - The supplier shall ensure a maximum degradation by 24 hours of the internal RTC in the TCU (REQ-0495118 C)</v>
      </c>
      <c r="E300" s="7" t="str">
        <f>IF(SystemTestCase!B:B&lt;&gt;"",SystemTestCase!B:B,E299)</f>
        <v>RTBM-54781</v>
      </c>
      <c r="F300" t="str">
        <f>IFERROR(VLOOKUP(E300,'指派 Feature_1017'!A:E,5,FALSE),"找不到")</f>
        <v>RTC accuracy measurement</v>
      </c>
      <c r="G300" t="str">
        <f>SystemTestCase!G:G</f>
        <v>Medium</v>
      </c>
      <c r="H300" s="153" t="str">
        <f>VLOOKUP(E300,CustomerREQ!B:D,3,FALSE)</f>
        <v>RTBM-35960</v>
      </c>
    </row>
    <row r="301" spans="1:8" x14ac:dyDescent="0.4">
      <c r="A301" t="str">
        <f>SystemTestCase!E:E</f>
        <v>RTBM-57438</v>
      </c>
      <c r="B301" t="str">
        <f>SystemTestCase!F:F</f>
        <v>Reviewed</v>
      </c>
      <c r="C301" s="7" t="str">
        <f>IF(SystemTestCase!C:C&lt;&gt;"",SystemTestCase!C:C,C300)</f>
        <v>SYS 5.1</v>
      </c>
      <c r="D301" s="10" t="str">
        <f>SystemTestCase!D:D</f>
        <v>RTBM-57438 - All components shall have automotive qualification (REQ-0495117 A)</v>
      </c>
      <c r="E301" s="7" t="str">
        <f>IF(SystemTestCase!B:B&lt;&gt;"",SystemTestCase!B:B,E300)</f>
        <v>RTBM-54782</v>
      </c>
      <c r="F301" t="str">
        <f>IFERROR(VLOOKUP(E301,'指派 Feature_1017'!A:E,5,FALSE),"找不到")</f>
        <v>Project Documentation</v>
      </c>
      <c r="G301" t="str">
        <f>SystemTestCase!G:G</f>
        <v>Medium</v>
      </c>
      <c r="H301" s="153" t="str">
        <f>VLOOKUP(E301,CustomerREQ!B:D,3,FALSE)</f>
        <v>RTBM-35939</v>
      </c>
    </row>
    <row r="302" spans="1:8" x14ac:dyDescent="0.4">
      <c r="A302" t="str">
        <f>SystemTestCase!E:E</f>
        <v>RTBM-57439</v>
      </c>
      <c r="B302" t="str">
        <f>SystemTestCase!F:F</f>
        <v>Fail</v>
      </c>
      <c r="C302" s="7" t="str">
        <f>IF(SystemTestCase!C:C&lt;&gt;"",SystemTestCase!C:C,C301)</f>
        <v>SYS 5.1</v>
      </c>
      <c r="D302" s="10" t="str">
        <f>SystemTestCase!D:D</f>
        <v>RTBM-57439 - The Radio component shall be compliant with the DAB following antenna performances (REQ-0475174 B)</v>
      </c>
      <c r="E302" s="7" t="str">
        <f>IF(SystemTestCase!B:B&lt;&gt;"",SystemTestCase!B:B,E301)</f>
        <v>RTBM-54786</v>
      </c>
      <c r="F302" t="str">
        <f>IFERROR(VLOOKUP(E302,'指派 Feature_1017'!A:E,5,FALSE),"找不到")</f>
        <v>Mesure DAB EE performances criterion</v>
      </c>
      <c r="G302" t="str">
        <f>SystemTestCase!G:G</f>
        <v>Medium</v>
      </c>
      <c r="H302" s="153" t="str">
        <f>VLOOKUP(E302,CustomerREQ!B:D,3,FALSE)</f>
        <v>RTBM-25740</v>
      </c>
    </row>
    <row r="303" spans="1:8" x14ac:dyDescent="0.4">
      <c r="A303" t="str">
        <f>SystemTestCase!E:E</f>
        <v>RTBM-57306</v>
      </c>
      <c r="B303" t="str">
        <f>SystemTestCase!F:F</f>
        <v>Pass</v>
      </c>
      <c r="C303" s="7" t="str">
        <f>IF(SystemTestCase!C:C&lt;&gt;"",SystemTestCase!C:C,C302)</f>
        <v>SYS 5.1</v>
      </c>
      <c r="D303" s="10" t="str">
        <f>SystemTestCase!D:D</f>
        <v>RTBM-57306 - The Radio component shall be compliant with the following performance (REQ-0475173 B)</v>
      </c>
      <c r="E303" s="7" t="str">
        <f>IF(SystemTestCase!B:B&lt;&gt;"",SystemTestCase!B:B,E302)</f>
        <v>RTBM-54787</v>
      </c>
      <c r="F303" t="str">
        <f>IFERROR(VLOOKUP(E303,'指派 Feature_1017'!A:E,5,FALSE),"找不到")</f>
        <v>Mesure AM EE performances criterion</v>
      </c>
      <c r="G303" t="str">
        <f>SystemTestCase!G:G</f>
        <v>Medium</v>
      </c>
      <c r="H303" s="153" t="str">
        <f>VLOOKUP(E303,CustomerREQ!B:D,3,FALSE)</f>
        <v>RTBM-25739</v>
      </c>
    </row>
    <row r="304" spans="1:8" x14ac:dyDescent="0.4">
      <c r="A304" t="str">
        <f>SystemTestCase!E:E</f>
        <v>RTBM-57421</v>
      </c>
      <c r="B304" t="str">
        <f>SystemTestCase!F:F</f>
        <v>Fail</v>
      </c>
      <c r="C304" s="7" t="str">
        <f>IF(SystemTestCase!C:C&lt;&gt;"",SystemTestCase!C:C,C303)</f>
        <v>SYS 5.1</v>
      </c>
      <c r="D304" s="10" t="str">
        <f>SystemTestCase!D:D</f>
        <v>RTBM-57421 - The Radio component shall be compliant with the following FM antennas performances (REQ-0475172 A)</v>
      </c>
      <c r="E304" s="7" t="str">
        <f>IF(SystemTestCase!B:B&lt;&gt;"",SystemTestCase!B:B,E303)</f>
        <v>RTBM-54788</v>
      </c>
      <c r="F304" t="str">
        <f>IFERROR(VLOOKUP(E304,'指派 Feature_1017'!A:E,5,FALSE),"找不到")</f>
        <v>Mesure FM EE performances criterion</v>
      </c>
      <c r="G304" t="str">
        <f>SystemTestCase!G:G</f>
        <v>Medium</v>
      </c>
      <c r="H304" s="153" t="str">
        <f>VLOOKUP(E304,CustomerREQ!B:D,3,FALSE)</f>
        <v>RTBM-25738</v>
      </c>
    </row>
    <row r="305" spans="1:8" x14ac:dyDescent="0.4">
      <c r="A305" t="str">
        <f>SystemTestCase!E:E</f>
        <v>RTBM-57422</v>
      </c>
      <c r="B305" t="str">
        <f>SystemTestCase!F:F</f>
        <v>On-going</v>
      </c>
      <c r="C305" s="7" t="str">
        <f>IF(SystemTestCase!C:C&lt;&gt;"",SystemTestCase!C:C,C304)</f>
        <v>SYS 5.1</v>
      </c>
      <c r="D305" s="10" t="str">
        <f>SystemTestCase!D:D</f>
        <v>RTBM-57422 - The PART shall respect positioning feature and its performance criteria and test procedure, described by the Russian regulation (REQ-0416099 C)</v>
      </c>
      <c r="E305" s="7" t="str">
        <f>IF(SystemTestCase!B:B&lt;&gt;"",SystemTestCase!B:B,E304)</f>
        <v>RTBM-54789</v>
      </c>
      <c r="F305" t="str">
        <f>IFERROR(VLOOKUP(E305,'指派 Feature_1017'!A:E,5,FALSE),"找不到")</f>
        <v>Out of scope</v>
      </c>
      <c r="G305" t="str">
        <f>SystemTestCase!G:G</f>
        <v>Medium</v>
      </c>
      <c r="H305" s="153" t="str">
        <f>VLOOKUP(E305,CustomerREQ!B:D,3,FALSE)</f>
        <v>RTBM-16177</v>
      </c>
    </row>
    <row r="306" spans="1:8" x14ac:dyDescent="0.4">
      <c r="A306" t="str">
        <f>SystemTestCase!E:E</f>
        <v>RTBM-57424</v>
      </c>
      <c r="B306" t="str">
        <f>SystemTestCase!F:F</f>
        <v>Pass</v>
      </c>
      <c r="C306" s="7" t="str">
        <f>IF(SystemTestCase!C:C&lt;&gt;"",SystemTestCase!C:C,C305)</f>
        <v>SYS 5.1</v>
      </c>
      <c r="D306" s="10" t="str">
        <f>SystemTestCase!D:D</f>
        <v>RTBM-57424 - The navigation function shall respect the following performance criteria : (GNSS_LOCALIZATION) (REQ-0416076 B)</v>
      </c>
      <c r="E306" s="7" t="str">
        <f>IF(SystemTestCase!B:B&lt;&gt;"",SystemTestCase!B:B,E305)</f>
        <v>RTBM-54790</v>
      </c>
      <c r="F306" t="str">
        <f>IFERROR(VLOOKUP(E306,'指派 Feature_1017'!A:E,5,FALSE),"找不到")</f>
        <v>Support eCall positioning specifications</v>
      </c>
      <c r="G306" t="str">
        <f>SystemTestCase!G:G</f>
        <v>Medium</v>
      </c>
      <c r="H306" s="153" t="str">
        <f>VLOOKUP(E306,CustomerREQ!B:D,3,FALSE)</f>
        <v>RTBM-16167</v>
      </c>
    </row>
    <row r="307" spans="1:8" x14ac:dyDescent="0.4">
      <c r="A307" t="str">
        <f>SystemTestCase!E:E</f>
        <v>RTBM-57425</v>
      </c>
      <c r="B307" t="str">
        <f>SystemTestCase!F:F</f>
        <v>Pass</v>
      </c>
      <c r="C307" s="7" t="str">
        <f>IF(SystemTestCase!C:C&lt;&gt;"",SystemTestCase!C:C,C306)</f>
        <v>SYS 5.1</v>
      </c>
      <c r="D307" s="10" t="str">
        <f>SystemTestCase!D:D</f>
        <v>RTBM-57425 - The navigation function shall respect the following performance criteria (REQ-0416072 B)</v>
      </c>
      <c r="E307" s="7" t="str">
        <f>IF(SystemTestCase!B:B&lt;&gt;"",SystemTestCase!B:B,E306)</f>
        <v>RTBM-54791</v>
      </c>
      <c r="F307" t="str">
        <f>IFERROR(VLOOKUP(E307,'指派 Feature_1017'!A:E,5,FALSE),"找不到")</f>
        <v>Respect positioning feature, performance and procedure</v>
      </c>
      <c r="G307" t="str">
        <f>SystemTestCase!G:G</f>
        <v>Medium</v>
      </c>
      <c r="H307" s="153" t="str">
        <f>VLOOKUP(E307,CustomerREQ!B:D,3,FALSE)</f>
        <v>RTBM-16166</v>
      </c>
    </row>
    <row r="308" spans="1:8" x14ac:dyDescent="0.4">
      <c r="A308" t="str">
        <f>SystemTestCase!E:E</f>
        <v>RTBM-57428</v>
      </c>
      <c r="B308" t="str">
        <f>SystemTestCase!F:F</f>
        <v>Pass</v>
      </c>
      <c r="C308" s="7" t="str">
        <f>IF(SystemTestCase!C:C&lt;&gt;"",SystemTestCase!C:C,C307)</f>
        <v>SYS 5.1</v>
      </c>
      <c r="D308" s="10" t="str">
        <f>SystemTestCase!D:D</f>
        <v>RTBM-57428 - In WiFi Client mode, the BSRF, mounted on a roof simulation, shall respect the EIRP 1 of 2.4GHz  20dBm 5 GHz 14dBm. (REQ-0414024 B)</v>
      </c>
      <c r="E308" s="7" t="str">
        <f>IF(SystemTestCase!B:B&lt;&gt;"",SystemTestCase!B:B,E307)</f>
        <v>RTBM-54792</v>
      </c>
      <c r="F308" t="str">
        <f>IFERROR(VLOOKUP(E308,'指派 Feature_1017'!A:E,5,FALSE),"找不到")</f>
        <v>Mesure Connectivity RF performances criterion</v>
      </c>
      <c r="G308" t="str">
        <f>SystemTestCase!G:G</f>
        <v>Medium</v>
      </c>
      <c r="H308" s="153" t="str">
        <f>VLOOKUP(E308,CustomerREQ!B:D,3,FALSE)</f>
        <v>RTBM-17308</v>
      </c>
    </row>
    <row r="309" spans="1:8" x14ac:dyDescent="0.4">
      <c r="A309" t="str">
        <f>SystemTestCase!E:E</f>
        <v>RTBM-57429</v>
      </c>
      <c r="B309" t="str">
        <f>SystemTestCase!F:F</f>
        <v>Pass</v>
      </c>
      <c r="C309" s="7" t="str">
        <f>IF(SystemTestCase!C:C&lt;&gt;"",SystemTestCase!C:C,C308)</f>
        <v>SYS 5.1</v>
      </c>
      <c r="D309" s="10" t="str">
        <f>SystemTestCase!D:D</f>
        <v>RTBM-57429 - On the whole system (direct link, mux link and system), the failure rate of non-operation in the solicitation is less than 0.001 (REQ-0315013 A)</v>
      </c>
      <c r="E309" s="7" t="str">
        <f>IF(SystemTestCase!B:B&lt;&gt;"",SystemTestCase!B:B,E308)</f>
        <v>RTBM-54793</v>
      </c>
      <c r="F309" t="str">
        <f>IFERROR(VLOOKUP(E309,'指派 Feature_1017'!A:E,5,FALSE),"找不到")</f>
        <v>Stability</v>
      </c>
      <c r="G309" t="str">
        <f>SystemTestCase!G:G</f>
        <v>Primary</v>
      </c>
      <c r="H309" s="153" t="str">
        <f>VLOOKUP(E309,CustomerREQ!B:D,3,FALSE)</f>
        <v>RTBM-16994</v>
      </c>
    </row>
    <row r="310" spans="1:8" x14ac:dyDescent="0.4">
      <c r="A310" t="str">
        <f>SystemTestCase!E:E</f>
        <v>RTBM-57430</v>
      </c>
      <c r="B310" t="str">
        <f>SystemTestCase!F:F</f>
        <v>Pass</v>
      </c>
      <c r="C310" s="7" t="str">
        <f>IF(SystemTestCase!C:C&lt;&gt;"",SystemTestCase!C:C,C309)</f>
        <v>SYS 5.1</v>
      </c>
      <c r="D310" s="10" t="str">
        <f>SystemTestCase!D:D</f>
        <v>RTBM-57430 - On the wired link between the Airbag ECU and the IVS, the probability to have a nuisance tripping is less than 0.0000001 /hour of operation. (REQ-0314995 A)</v>
      </c>
      <c r="E310" s="7" t="str">
        <f>IF(SystemTestCase!B:B&lt;&gt;"",SystemTestCase!B:B,E309)</f>
        <v>RTBM-54794</v>
      </c>
      <c r="F310" t="str">
        <f>IFERROR(VLOOKUP(E310,'指派 Feature_1017'!A:E,5,FALSE),"找不到")</f>
        <v>Stability</v>
      </c>
      <c r="G310" t="str">
        <f>SystemTestCase!G:G</f>
        <v>Medium</v>
      </c>
      <c r="H310" s="153" t="str">
        <f>VLOOKUP(E310,CustomerREQ!B:D,3,FALSE)</f>
        <v>RTBM-16993</v>
      </c>
    </row>
    <row r="311" spans="1:8" x14ac:dyDescent="0.4">
      <c r="A311" t="str">
        <f>SystemTestCase!E:E</f>
        <v>RTBM-56584</v>
      </c>
      <c r="B311" t="str">
        <f>SystemTestCase!F:F</f>
        <v>Pass</v>
      </c>
      <c r="C311" s="7" t="str">
        <f>IF(SystemTestCase!C:C&lt;&gt;"",SystemTestCase!C:C,C310)</f>
        <v>SYS 5.1</v>
      </c>
      <c r="D311" s="10" t="str">
        <f>SystemTestCase!D:D</f>
        <v>RTBM-56584 - for eCall (GSM 850/900/1850/1900), the IVS shall offer a sensitivity level below -99 dBm TIS (Total Isotropic Sensitivity). (REQ-0314819 C)</v>
      </c>
      <c r="E311" s="7" t="str">
        <f>IF(SystemTestCase!B:B&lt;&gt;"",SystemTestCase!B:B,E310)</f>
        <v>RTBM-54799</v>
      </c>
      <c r="F311" t="str">
        <f>IFERROR(VLOOKUP(E311,'指派 Feature_1017'!A:E,5,FALSE),"找不到")</f>
        <v>eCall TRP_TIS requirements</v>
      </c>
      <c r="G311" t="str">
        <f>SystemTestCase!G:G</f>
        <v>Medium</v>
      </c>
      <c r="H311" s="153" t="str">
        <f>VLOOKUP(E311,CustomerREQ!B:D,3,FALSE)</f>
        <v>RTBM-16532</v>
      </c>
    </row>
    <row r="312" spans="1:8" x14ac:dyDescent="0.4">
      <c r="A312" t="str">
        <f>SystemTestCase!E:E</f>
        <v>RTBM-57416</v>
      </c>
      <c r="B312" t="str">
        <f>SystemTestCase!F:F</f>
        <v>Pass</v>
      </c>
      <c r="C312" s="7" t="str">
        <f>IF(SystemTestCase!C:C&lt;&gt;"",SystemTestCase!C:C,C311)</f>
        <v>SYS 5.1</v>
      </c>
      <c r="D312" s="10" t="str">
        <f>SystemTestCase!D:D</f>
        <v>RTBM-57416 - Radio Component shall transmit decoded analog audio stream over Ethernet Bridgle link in less than 250ms. (REQ-0074287 G)</v>
      </c>
      <c r="E312" s="7" t="str">
        <f>IF(SystemTestCase!B:B&lt;&gt;"",SystemTestCase!B:B,E311)</f>
        <v>RTBM-54801</v>
      </c>
      <c r="F312" t="str">
        <f>IFERROR(VLOOKUP(E312,'指派 Feature_1017'!A:E,5,FALSE),"找不到")</f>
        <v>Transmit decoded analog audio stream over Ethernet Bridgle</v>
      </c>
      <c r="G312" t="str">
        <f>SystemTestCase!G:G</f>
        <v>Primary</v>
      </c>
      <c r="H312" s="153" t="str">
        <f>VLOOKUP(E312,CustomerREQ!B:D,3,FALSE)</f>
        <v>RTBM-37298</v>
      </c>
    </row>
    <row r="313" spans="1:8" x14ac:dyDescent="0.4">
      <c r="A313" t="str">
        <f>SystemTestCase!E:E</f>
        <v>RTBM-58310</v>
      </c>
      <c r="B313" t="str">
        <f>SystemTestCase!F:F</f>
        <v>StagePass</v>
      </c>
      <c r="C313" s="7" t="str">
        <f>IF(SystemTestCase!C:C&lt;&gt;"",SystemTestCase!C:C,C312)</f>
        <v>SYS 5.2</v>
      </c>
      <c r="D313" s="10" t="str">
        <f>SystemTestCase!D:D</f>
        <v>RTBM-58310 - The ECU communication must comply with the requirements of the B21 7110 standard (REQ-0048340 A)</v>
      </c>
      <c r="E313" s="7" t="str">
        <f>IF(SystemTestCase!B:B&lt;&gt;"",SystemTestCase!B:B,E312)</f>
        <v>RTBM-54808</v>
      </c>
      <c r="F313" t="str">
        <f>IFERROR(VLOOKUP(E313,'指派 Feature_1017'!A:E,5,FALSE),"找不到")</f>
        <v>B21 7110</v>
      </c>
      <c r="G313" t="str">
        <f>SystemTestCase!G:G</f>
        <v>Medium</v>
      </c>
      <c r="H313" s="153" t="str">
        <f>VLOOKUP(E313,CustomerREQ!B:D,3,FALSE)</f>
        <v>RTBM-12793</v>
      </c>
    </row>
    <row r="314" spans="1:8" x14ac:dyDescent="0.4">
      <c r="A314" t="str">
        <f>SystemTestCase!E:E</f>
        <v>RTBM-58310</v>
      </c>
      <c r="B314" t="str">
        <f>SystemTestCase!F:F</f>
        <v>StagePass</v>
      </c>
      <c r="C314" s="7" t="str">
        <f>IF(SystemTestCase!C:C&lt;&gt;"",SystemTestCase!C:C,C313)</f>
        <v>SYS 5.2</v>
      </c>
      <c r="D314" s="10" t="str">
        <f>SystemTestCase!D:D</f>
        <v>RTBM-58310 - The ECU communication must comply with the requirements of the B21 7110 standard (REQ-0048340 A)</v>
      </c>
      <c r="E314" s="7" t="str">
        <f>IF(SystemTestCase!B:B&lt;&gt;"",SystemTestCase!B:B,E313)</f>
        <v>RTBM-54812</v>
      </c>
      <c r="F314" t="str">
        <f>IFERROR(VLOOKUP(E314,'指派 Feature_1017'!A:E,5,FALSE),"找不到")</f>
        <v>B21 7110</v>
      </c>
      <c r="G314" t="str">
        <f>SystemTestCase!G:G</f>
        <v>Medium</v>
      </c>
      <c r="H314" s="153" t="str">
        <f>VLOOKUP(E314,CustomerREQ!B:D,3,FALSE)</f>
        <v>RTBM-24410</v>
      </c>
    </row>
    <row r="315" spans="1:8" x14ac:dyDescent="0.4">
      <c r="A315" t="str">
        <f>SystemTestCase!E:E</f>
        <v>RTBM-52464</v>
      </c>
      <c r="B315" t="str">
        <f>SystemTestCase!F:F</f>
        <v>Reviewed</v>
      </c>
      <c r="C315" s="7" t="str">
        <f>IF(SystemTestCase!C:C&lt;&gt;"",SystemTestCase!C:C,C314)</f>
        <v>SYS 5.1</v>
      </c>
      <c r="D315" s="10" t="str">
        <f>SystemTestCase!D:D</f>
        <v>RTBM-52464 - ECUs which applicative part must be operational under a perturbation (REQ-0040232 A)</v>
      </c>
      <c r="E315" s="7" t="str">
        <f>IF(SystemTestCase!B:B&lt;&gt;"",SystemTestCase!B:B,E314)</f>
        <v>RTBM-54813</v>
      </c>
      <c r="F315" t="str">
        <f>IFERROR(VLOOKUP(E315,'指派 Feature_1017'!A:E,5,FALSE),"找不到")</f>
        <v>Not testable - Notice or guideline</v>
      </c>
      <c r="G315" t="str">
        <f>SystemTestCase!G:G</f>
        <v>Medium</v>
      </c>
      <c r="H315" s="153" t="str">
        <f>VLOOKUP(E315,CustomerREQ!B:D,3,FALSE)</f>
        <v>RTBM-24353</v>
      </c>
    </row>
    <row r="316" spans="1:8" x14ac:dyDescent="0.4">
      <c r="A316" t="str">
        <f>SystemTestCase!E:E</f>
        <v>RTBM-57420</v>
      </c>
      <c r="B316" t="str">
        <f>SystemTestCase!F:F</f>
        <v>Reviewed</v>
      </c>
      <c r="C316" s="7" t="str">
        <f>IF(SystemTestCase!C:C&lt;&gt;"",SystemTestCase!C:C,C315)</f>
        <v>SYS 5.1</v>
      </c>
      <c r="D316" s="10" t="str">
        <f>SystemTestCase!D:D</f>
        <v>RTBM-57420 - The requirements of this document or a mentioned document must be met in the temperature and the voltage interval defined in the technical specification of the equipment. (REQ-0040229 A)</v>
      </c>
      <c r="E316" s="7" t="str">
        <f>IF(SystemTestCase!B:B&lt;&gt;"",SystemTestCase!B:B,E315)</f>
        <v>RTBM-54814</v>
      </c>
      <c r="F316" t="str">
        <f>IFERROR(VLOOKUP(E316,'指派 Feature_1017'!A:E,5,FALSE),"找不到")</f>
        <v>Not testable - Notice or guideline</v>
      </c>
      <c r="G316" t="str">
        <f>SystemTestCase!G:G</f>
        <v>Medium</v>
      </c>
      <c r="H316" s="153" t="str">
        <f>VLOOKUP(E316,CustomerREQ!B:D,3,FALSE)</f>
        <v>RTBM-24352</v>
      </c>
    </row>
    <row r="317" spans="1:8" x14ac:dyDescent="0.4">
      <c r="A317" t="str">
        <f>SystemTestCase!E:E</f>
        <v>RTBM-56441</v>
      </c>
      <c r="B317" t="str">
        <f>SystemTestCase!F:F</f>
        <v>Pass</v>
      </c>
      <c r="C317" s="7" t="str">
        <f>IF(SystemTestCase!C:C&lt;&gt;"",SystemTestCase!C:C,C316)</f>
        <v>SYS 5.1</v>
      </c>
      <c r="D317" s="10" t="str">
        <f>SystemTestCase!D:D</f>
        <v>RTBM-56441 - The transmit bit rate must be programmable with the values 250 kbits/s and 500 kbits/s during the making.(GEN-RESEAU- ST- CPCANHS.0031)</v>
      </c>
      <c r="E317" s="7" t="str">
        <f>IF(SystemTestCase!B:B&lt;&gt;"",SystemTestCase!B:B,E316)</f>
        <v>RTBM-54816</v>
      </c>
      <c r="F317" t="str">
        <f>IFERROR(VLOOKUP(E317,'指派 Feature_1017'!A:E,5,FALSE),"找不到")</f>
        <v>CAN bit rate configuration</v>
      </c>
      <c r="G317" t="str">
        <f>SystemTestCase!G:G</f>
        <v>Medium</v>
      </c>
      <c r="H317" s="153" t="str">
        <f>VLOOKUP(E317,CustomerREQ!B:D,3,FALSE)</f>
        <v>RTBM-24564</v>
      </c>
    </row>
    <row r="318" spans="1:8" x14ac:dyDescent="0.4">
      <c r="A318" t="str">
        <f>SystemTestCase!E:E</f>
        <v>RTBM-56263</v>
      </c>
      <c r="B318" t="str">
        <f>SystemTestCase!F:F</f>
        <v>Pass</v>
      </c>
      <c r="C318" s="7" t="str">
        <f>IF(SystemTestCase!C:C&lt;&gt;"",SystemTestCase!C:C,C317)</f>
        <v>SYS 5.1</v>
      </c>
      <c r="D318" s="10" t="str">
        <f>SystemTestCase!D:D</f>
        <v>RTBM-56263 - Microcontrollers shall be configured to disable any communication interfaces not used in the design.(GEN-CSTS-ST-HW_SW-0005)</v>
      </c>
      <c r="E318" s="7" t="str">
        <f>IF(SystemTestCase!B:B&lt;&gt;"",SystemTestCase!B:B,E317)</f>
        <v>RTBM-54818</v>
      </c>
      <c r="F318" t="str">
        <f>IFERROR(VLOOKUP(E318,'指派 Feature_1017'!A:E,5,FALSE),"找不到")</f>
        <v>Cybersecurity - Access Protection</v>
      </c>
      <c r="G318" t="str">
        <f>SystemTestCase!G:G</f>
        <v>Low</v>
      </c>
      <c r="H318" s="153" t="str">
        <f>VLOOKUP(E318,CustomerREQ!B:D,3,FALSE)</f>
        <v>RTBM-15907</v>
      </c>
    </row>
    <row r="319" spans="1:8" x14ac:dyDescent="0.4">
      <c r="A319" t="str">
        <f>SystemTestCase!E:E</f>
        <v>RTBM-44546</v>
      </c>
      <c r="B319" t="str">
        <f>SystemTestCase!F:F</f>
        <v>Reviewed</v>
      </c>
      <c r="C319" s="7" t="str">
        <f>IF(SystemTestCase!C:C&lt;&gt;"",SystemTestCase!C:C,C318)</f>
        <v>SYS 5.1</v>
      </c>
      <c r="D319" s="10" t="str">
        <f>SystemTestCase!D:D</f>
        <v>RTBM-44546 - Impossible to start emergency call automatically in case of crash or manually (Gen-BSRFv2’-CDC-SDF-15(0))</v>
      </c>
      <c r="E319" s="7" t="str">
        <f>IF(SystemTestCase!B:B&lt;&gt;"",SystemTestCase!B:B,E318)</f>
        <v>RTBM-54821</v>
      </c>
      <c r="F319" t="str">
        <f>IFERROR(VLOOKUP(E319,'指派 Feature_1017'!A:E,5,FALSE),"找不到")</f>
        <v>Function Safety</v>
      </c>
      <c r="G319" t="str">
        <f>SystemTestCase!G:G</f>
        <v>Low</v>
      </c>
      <c r="H319" s="153" t="str">
        <f>VLOOKUP(E319,CustomerREQ!B:D,3,FALSE)</f>
        <v>RTBM-15769</v>
      </c>
    </row>
    <row r="320" spans="1:8" x14ac:dyDescent="0.4">
      <c r="A320" t="str">
        <f>SystemTestCase!E:E</f>
        <v>RTBM-44545</v>
      </c>
      <c r="B320" t="str">
        <f>SystemTestCase!F:F</f>
        <v>Reviewed</v>
      </c>
      <c r="C320" s="7" t="str">
        <f>IF(SystemTestCase!C:C&lt;&gt;"",SystemTestCase!C:C,C319)</f>
        <v>SYS 5.1</v>
      </c>
      <c r="D320" s="10" t="str">
        <f>SystemTestCase!D:D</f>
        <v>RTBM-44545 - Lack/loss of manual or automatic emergency call after a crash (Gen-BSRFv2’-CDC-SDF-14(0))</v>
      </c>
      <c r="E320" s="7" t="str">
        <f>IF(SystemTestCase!B:B&lt;&gt;"",SystemTestCase!B:B,E319)</f>
        <v>RTBM-54822</v>
      </c>
      <c r="F320" t="str">
        <f>IFERROR(VLOOKUP(E320,'指派 Feature_1017'!A:E,5,FALSE),"找不到")</f>
        <v>Function Safety</v>
      </c>
      <c r="G320" t="str">
        <f>SystemTestCase!G:G</f>
        <v>Low</v>
      </c>
      <c r="H320" s="153" t="str">
        <f>VLOOKUP(E320,CustomerREQ!B:D,3,FALSE)</f>
        <v>RTBM-15697</v>
      </c>
    </row>
    <row r="321" spans="1:8" x14ac:dyDescent="0.4">
      <c r="A321" t="str">
        <f>SystemTestCase!E:E</f>
        <v>RTBM-44536</v>
      </c>
      <c r="B321" t="str">
        <f>SystemTestCase!F:F</f>
        <v>Reviewed</v>
      </c>
      <c r="C321" s="7" t="str">
        <f>IF(SystemTestCase!C:C&lt;&gt;"",SystemTestCase!C:C,C320)</f>
        <v>SYS 5.1</v>
      </c>
      <c r="D321" s="10" t="str">
        <f>SystemTestCase!D:D</f>
        <v>RTBM-44536 - Untimely or erroneous request of telediag (Gen-BSRFv2’-CDC-SDF-05(0))</v>
      </c>
      <c r="E321" s="7" t="str">
        <f>IF(SystemTestCase!B:B&lt;&gt;"",SystemTestCase!B:B,E320)</f>
        <v>RTBM-54856</v>
      </c>
      <c r="F321" t="str">
        <f>IFERROR(VLOOKUP(E321,'指派 Feature_1017'!A:E,5,FALSE),"找不到")</f>
        <v>Function Safety</v>
      </c>
      <c r="G321" t="str">
        <f>SystemTestCase!G:G</f>
        <v>Low</v>
      </c>
      <c r="H321" s="153" t="str">
        <f>VLOOKUP(E321,CustomerREQ!B:D,3,FALSE)</f>
        <v>RTBM-15688</v>
      </c>
    </row>
    <row r="322" spans="1:8" x14ac:dyDescent="0.4">
      <c r="A322" t="str">
        <f>SystemTestCase!E:E</f>
        <v>RTBM-44535</v>
      </c>
      <c r="B322" t="str">
        <f>SystemTestCase!F:F</f>
        <v>Reviewed</v>
      </c>
      <c r="C322" s="7" t="str">
        <f>IF(SystemTestCase!C:C&lt;&gt;"",SystemTestCase!C:C,C321)</f>
        <v>SYS 5.1</v>
      </c>
      <c r="D322" s="10" t="str">
        <f>SystemTestCase!D:D</f>
        <v>RTBM-44535 - Untimely or erroneous send of emergency call message (MSD, SMS, etc.) (Gen-BSRFv2’-CDC-SDF-04(0))</v>
      </c>
      <c r="E322" s="7" t="str">
        <f>IF(SystemTestCase!B:B&lt;&gt;"",SystemTestCase!B:B,E321)</f>
        <v>RTBM-54857</v>
      </c>
      <c r="F322" t="str">
        <f>IFERROR(VLOOKUP(E322,'指派 Feature_1017'!A:E,5,FALSE),"找不到")</f>
        <v>Function Safety</v>
      </c>
      <c r="G322" t="str">
        <f>SystemTestCase!G:G</f>
        <v>Low</v>
      </c>
      <c r="H322" s="153" t="str">
        <f>VLOOKUP(E322,CustomerREQ!B:D,3,FALSE)</f>
        <v>RTBM-15687</v>
      </c>
    </row>
    <row r="323" spans="1:8" x14ac:dyDescent="0.4">
      <c r="A323" t="str">
        <f>SystemTestCase!E:E</f>
        <v>RTBM-44534</v>
      </c>
      <c r="B323" t="str">
        <f>SystemTestCase!F:F</f>
        <v>Reviewed</v>
      </c>
      <c r="C323" s="7" t="str">
        <f>IF(SystemTestCase!C:C&lt;&gt;"",SystemTestCase!C:C,C322)</f>
        <v>SYS 5.1</v>
      </c>
      <c r="D323" s="10" t="str">
        <f>SystemTestCase!D:D</f>
        <v>RTBM-44534 - Erroneous Vehicle energy type sent to the call center (Gen-BSRFv2’-CDC-SDF-03(0))</v>
      </c>
      <c r="E323" s="7" t="str">
        <f>IF(SystemTestCase!B:B&lt;&gt;"",SystemTestCase!B:B,E322)</f>
        <v>RTBM-54858</v>
      </c>
      <c r="F323" t="str">
        <f>IFERROR(VLOOKUP(E323,'指派 Feature_1017'!A:E,5,FALSE),"找不到")</f>
        <v>Function Safety</v>
      </c>
      <c r="G323" t="str">
        <f>SystemTestCase!G:G</f>
        <v>Low</v>
      </c>
      <c r="H323" s="153" t="str">
        <f>VLOOKUP(E323,CustomerREQ!B:D,3,FALSE)</f>
        <v>RTBM-15686</v>
      </c>
    </row>
    <row r="324" spans="1:8" x14ac:dyDescent="0.4">
      <c r="A324" t="str">
        <f>SystemTestCase!E:E</f>
        <v>RTBM-44533</v>
      </c>
      <c r="B324" t="str">
        <f>SystemTestCase!F:F</f>
        <v>Reviewed</v>
      </c>
      <c r="C324" s="7" t="str">
        <f>IF(SystemTestCase!C:C&lt;&gt;"",SystemTestCase!C:C,C323)</f>
        <v>SYS 5.1</v>
      </c>
      <c r="D324" s="10" t="str">
        <f>SystemTestCase!D:D</f>
        <v>RTBM-44533 - Erroneous or inaccurate localization of the vehicle sent to the call center (Gen-BSRFv2’-CDC-SDF-02(0))</v>
      </c>
      <c r="E324" s="7" t="str">
        <f>IF(SystemTestCase!B:B&lt;&gt;"",SystemTestCase!B:B,E323)</f>
        <v>RTBM-54859</v>
      </c>
      <c r="F324" t="str">
        <f>IFERROR(VLOOKUP(E324,'指派 Feature_1017'!A:E,5,FALSE),"找不到")</f>
        <v>Function Safety</v>
      </c>
      <c r="G324" t="str">
        <f>SystemTestCase!G:G</f>
        <v>Low</v>
      </c>
      <c r="H324" s="153" t="str">
        <f>VLOOKUP(E324,CustomerREQ!B:D,3,FALSE)</f>
        <v>RTBM-15685</v>
      </c>
    </row>
    <row r="325" spans="1:8" x14ac:dyDescent="0.4">
      <c r="A325" t="str">
        <f>SystemTestCase!E:E</f>
        <v>RTBM-44548</v>
      </c>
      <c r="B325" t="str">
        <f>SystemTestCase!F:F</f>
        <v>Reviewed</v>
      </c>
      <c r="C325" s="7" t="str">
        <f>IF(SystemTestCase!C:C&lt;&gt;"",SystemTestCase!C:C,C324)</f>
        <v>SYS 5.1</v>
      </c>
      <c r="D325" s="10" t="str">
        <f>SystemTestCase!D:D</f>
        <v>RTBM-44548 - The component shall prevent the following safety hazardous events:Failure mode: serious short-circuit (SSC), severe thermal event (ECA), aggravated short-circuit (CCA), smoke and fire (Gen- BSRFv2’-CDC-SDF-17(0))</v>
      </c>
      <c r="E325" s="7" t="str">
        <f>IF(SystemTestCase!B:B&lt;&gt;"",SystemTestCase!B:B,E324)</f>
        <v>RTBM-54861</v>
      </c>
      <c r="F325" t="str">
        <f>IFERROR(VLOOKUP(E325,'指派 Feature_1017'!A:E,5,FALSE),"找不到")</f>
        <v>Function Safety</v>
      </c>
      <c r="G325" t="str">
        <f>SystemTestCase!G:G</f>
        <v>Low</v>
      </c>
      <c r="H325" s="153" t="str">
        <f>VLOOKUP(E325,CustomerREQ!B:D,3,FALSE)</f>
        <v>RTBM-15771</v>
      </c>
    </row>
    <row r="326" spans="1:8" x14ac:dyDescent="0.4">
      <c r="A326" t="str">
        <f>SystemTestCase!E:E</f>
        <v>RTBM-44547</v>
      </c>
      <c r="B326" t="str">
        <f>SystemTestCase!F:F</f>
        <v>Reviewed</v>
      </c>
      <c r="C326" s="7" t="str">
        <f>IF(SystemTestCase!C:C&lt;&gt;"",SystemTestCase!C:C,C325)</f>
        <v>SYS 5.1</v>
      </c>
      <c r="D326" s="10" t="str">
        <f>SystemTestCase!D:D</f>
        <v>RTBM-44547 - CAN network perturbation (overload, short-circuit...) generating by the component (Gen- BSRFv2’-CDC-SDF-16(0))</v>
      </c>
      <c r="E326" s="7" t="str">
        <f>IF(SystemTestCase!B:B&lt;&gt;"",SystemTestCase!B:B,E325)</f>
        <v>RTBM-54862</v>
      </c>
      <c r="F326" t="str">
        <f>IFERROR(VLOOKUP(E326,'指派 Feature_1017'!A:E,5,FALSE),"找不到")</f>
        <v>Function Safety</v>
      </c>
      <c r="G326" t="str">
        <f>SystemTestCase!G:G</f>
        <v>Low</v>
      </c>
      <c r="H326" s="153" t="str">
        <f>VLOOKUP(E326,CustomerREQ!B:D,3,FALSE)</f>
        <v>RTBM-15770</v>
      </c>
    </row>
    <row r="327" spans="1:8" x14ac:dyDescent="0.4">
      <c r="A327" t="str">
        <f>SystemTestCase!E:E</f>
        <v>RTBM-56576</v>
      </c>
      <c r="B327" t="str">
        <f>SystemTestCase!F:F</f>
        <v>Pass</v>
      </c>
      <c r="C327" s="7" t="str">
        <f>IF(SystemTestCase!C:C&lt;&gt;"",SystemTestCase!C:C,C326)</f>
        <v>SYS 5.1</v>
      </c>
      <c r="D327" s="10" t="str">
        <f>SystemTestCase!D:D</f>
        <v>RTBM-56576 - The duration of a dominant bit (REQ-0040872)</v>
      </c>
      <c r="E327" s="7" t="str">
        <f>IF(SystemTestCase!B:B&lt;&gt;"",SystemTestCase!B:B,E326)</f>
        <v>RTBM-54865</v>
      </c>
      <c r="F327" t="str">
        <f>IFERROR(VLOOKUP(E327,'指派 Feature_1017'!A:E,5,FALSE),"找不到")</f>
        <v>CAN bit rate configuration</v>
      </c>
      <c r="G327" t="str">
        <f>SystemTestCase!G:G</f>
        <v>Medium</v>
      </c>
      <c r="H327" s="153" t="str">
        <f>VLOOKUP(E327,CustomerREQ!B:D,3,FALSE)</f>
        <v>RTBM-24456</v>
      </c>
    </row>
    <row r="328" spans="1:8" x14ac:dyDescent="0.4">
      <c r="A328" t="str">
        <f>SystemTestCase!E:E</f>
        <v>RTBM-55615</v>
      </c>
      <c r="B328" t="str">
        <f>SystemTestCase!F:F</f>
        <v>Pass</v>
      </c>
      <c r="C328" s="7" t="str">
        <f>IF(SystemTestCase!C:C&lt;&gt;"",SystemTestCase!C:C,C327)</f>
        <v>SYS 5.1</v>
      </c>
      <c r="D328" s="10" t="str">
        <f>SystemTestCase!D:D</f>
        <v>RTBM-55615 - The transmit bit rate is equal to 500 kbits/s (GEN-RESEAU-ST-CPCANHS.0033)</v>
      </c>
      <c r="E328" s="7" t="str">
        <f>IF(SystemTestCase!B:B&lt;&gt;"",SystemTestCase!B:B,E327)</f>
        <v>RTBM-54875</v>
      </c>
      <c r="F328" t="str">
        <f>IFERROR(VLOOKUP(E328,'指派 Feature_1017'!A:E,5,FALSE),"找不到")</f>
        <v>CAN bit rate configuration</v>
      </c>
      <c r="G328" t="str">
        <f>SystemTestCase!G:G</f>
        <v>Medium</v>
      </c>
      <c r="H328" s="153" t="str">
        <f>VLOOKUP(E328,CustomerREQ!B:D,3,FALSE)</f>
        <v>RTBM-24447</v>
      </c>
    </row>
    <row r="329" spans="1:8" x14ac:dyDescent="0.4">
      <c r="A329" t="str">
        <f>SystemTestCase!E:E</f>
        <v>RTBM-55565</v>
      </c>
      <c r="B329" t="str">
        <f>SystemTestCase!F:F</f>
        <v>Pass</v>
      </c>
      <c r="C329" s="7" t="str">
        <f>IF(SystemTestCase!C:C&lt;&gt;"",SystemTestCase!C:C,C328)</f>
        <v>SYS 5.1</v>
      </c>
      <c r="D329" s="10" t="str">
        <f>SystemTestCase!D:D</f>
        <v>RTBM-55565 - The GNSS sensitivity acquisition system shall be ≤ -148 dBm (REQ-0712395 A)</v>
      </c>
      <c r="E329" s="7" t="str">
        <f>IF(SystemTestCase!B:B&lt;&gt;"",SystemTestCase!B:B,E328)</f>
        <v>RTBM-54878</v>
      </c>
      <c r="F329" t="str">
        <f>IFERROR(VLOOKUP(E329,'指派 Feature_1017'!A:E,5,FALSE),"找不到")</f>
        <v>GNSS sensitivity requirement</v>
      </c>
      <c r="G329" t="str">
        <f>SystemTestCase!G:G</f>
        <v>Medium</v>
      </c>
      <c r="H329" s="153" t="str">
        <f>VLOOKUP(E329,CustomerREQ!B:D,3,FALSE)</f>
        <v>RTBM-36020</v>
      </c>
    </row>
    <row r="330" spans="1:8" x14ac:dyDescent="0.4">
      <c r="A330" t="str">
        <f>SystemTestCase!E:E</f>
        <v>RTBM-55566</v>
      </c>
      <c r="B330" t="str">
        <f>SystemTestCase!F:F</f>
        <v>Fail</v>
      </c>
      <c r="C330" s="7" t="str">
        <f>IF(SystemTestCase!C:C&lt;&gt;"",SystemTestCase!C:C,C329)</f>
        <v>SYS 5.1</v>
      </c>
      <c r="D330" s="10" t="str">
        <f>SystemTestCase!D:D</f>
        <v>RTBM-55566 - The GNSS sensitivity tracking system shall be ≤ -164 dBm (REQ-0712394 A)</v>
      </c>
      <c r="E330" s="7" t="str">
        <f>IF(SystemTestCase!B:B&lt;&gt;"",SystemTestCase!B:B,E329)</f>
        <v>RTBM-54879</v>
      </c>
      <c r="F330" t="str">
        <f>IFERROR(VLOOKUP(E330,'指派 Feature_1017'!A:E,5,FALSE),"找不到")</f>
        <v>GNSS sensitivity requirement</v>
      </c>
      <c r="G330" t="str">
        <f>SystemTestCase!G:G</f>
        <v>Medium</v>
      </c>
      <c r="H330" s="153" t="str">
        <f>VLOOKUP(E330,CustomerREQ!B:D,3,FALSE)</f>
        <v>RTBM-36019</v>
      </c>
    </row>
    <row r="331" spans="1:8" x14ac:dyDescent="0.4">
      <c r="A331" t="str">
        <f>SystemTestCase!E:E</f>
        <v>RTBM-55630</v>
      </c>
      <c r="B331" t="str">
        <f>SystemTestCase!F:F</f>
        <v>StagePass</v>
      </c>
      <c r="C331" s="7" t="str">
        <f>IF(SystemTestCase!C:C&lt;&gt;"",SystemTestCase!C:C,C330)</f>
        <v>SYS 5.1</v>
      </c>
      <c r="D331" s="10" t="str">
        <f>SystemTestCase!D:D</f>
        <v>RTBM-55630 - The TCU shall cover the needed FLASH memory on NAD side for the generated Big Data blocks during one hour of GSM network disconnection (REQ-0712242 A)</v>
      </c>
      <c r="E331" s="7" t="str">
        <f>IF(SystemTestCase!B:B&lt;&gt;"",SystemTestCase!B:B,E330)</f>
        <v>RTBM-54880</v>
      </c>
      <c r="F331" t="str">
        <f>IFERROR(VLOOKUP(E331,'指派 Feature_1017'!A:E,5,FALSE),"找不到")</f>
        <v>RAMS</v>
      </c>
      <c r="G331" t="str">
        <f>SystemTestCase!G:G</f>
        <v>Primary</v>
      </c>
      <c r="H331" s="153" t="str">
        <f>VLOOKUP(E331,CustomerREQ!B:D,3,FALSE)</f>
        <v>RTBM-36699</v>
      </c>
    </row>
    <row r="332" spans="1:8" x14ac:dyDescent="0.4">
      <c r="A332" t="str">
        <f>SystemTestCase!E:E</f>
        <v>RTBM-55598</v>
      </c>
      <c r="B332" t="str">
        <f>SystemTestCase!F:F</f>
        <v>StagePass</v>
      </c>
      <c r="C332" s="7" t="str">
        <f>IF(SystemTestCase!C:C&lt;&gt;"",SystemTestCase!C:C,C331)</f>
        <v>SYS 5.1</v>
      </c>
      <c r="D332" s="10" t="str">
        <f>SystemTestCase!D:D</f>
        <v>RTBM-55598 - The antenna system shall operate in DAB III-band (174 - 240 MHz) (REQ-0664669 A)</v>
      </c>
      <c r="E332" s="7" t="str">
        <f>IF(SystemTestCase!B:B&lt;&gt;"",SystemTestCase!B:B,E331)</f>
        <v>RTBM-54881</v>
      </c>
      <c r="F332" t="str">
        <f>IFERROR(VLOOKUP(E332,'指派 Feature_1017'!A:E,5,FALSE),"找不到")</f>
        <v>Radio Antenna</v>
      </c>
      <c r="G332" t="str">
        <f>SystemTestCase!G:G</f>
        <v>Primary</v>
      </c>
      <c r="H332" s="153" t="str">
        <f>VLOOKUP(E332,CustomerREQ!B:D,3,FALSE)</f>
        <v>RTBM-25744</v>
      </c>
    </row>
    <row r="333" spans="1:8" x14ac:dyDescent="0.4">
      <c r="A333" t="str">
        <f>SystemTestCase!E:E</f>
        <v>RTBM-55599</v>
      </c>
      <c r="B333" t="str">
        <f>SystemTestCase!F:F</f>
        <v>Pass</v>
      </c>
      <c r="C333" s="7" t="str">
        <f>IF(SystemTestCase!C:C&lt;&gt;"",SystemTestCase!C:C,C332)</f>
        <v>SYS 5.1</v>
      </c>
      <c r="D333" s="10" t="str">
        <f>SystemTestCase!D:D</f>
        <v>RTBM-55599 - The wired inputs/outputs of the TCU shall respect the IF08 document [02016_16_05352] (REQ-0663817 A)</v>
      </c>
      <c r="E333" s="7" t="str">
        <f>IF(SystemTestCase!B:B&lt;&gt;"",SystemTestCase!B:B,E332)</f>
        <v>RTBM-54882</v>
      </c>
      <c r="F333" t="str">
        <f>IFERROR(VLOOKUP(E333,'指派 Feature_1017'!A:E,5,FALSE),"找不到")</f>
        <v>Product compatible to customer specification</v>
      </c>
      <c r="G333" t="str">
        <f>SystemTestCase!G:G</f>
        <v>Medium</v>
      </c>
      <c r="H333" s="153" t="str">
        <f>VLOOKUP(E333,CustomerREQ!B:D,3,FALSE)</f>
        <v>RTBM-36240</v>
      </c>
    </row>
    <row r="334" spans="1:8" x14ac:dyDescent="0.4">
      <c r="A334" t="str">
        <f>SystemTestCase!E:E</f>
        <v>RTBM-57345</v>
      </c>
      <c r="B334" t="str">
        <f>SystemTestCase!F:F</f>
        <v>Pass</v>
      </c>
      <c r="C334" s="7" t="str">
        <f>IF(SystemTestCase!C:C&lt;&gt;"",SystemTestCase!C:C,C333)</f>
        <v>SYS 5.1</v>
      </c>
      <c r="D334" s="10" t="str">
        <f>SystemTestCase!D:D</f>
        <v>RTBM-57345 - The backup battery shall have a minimum lifetime of 12 years at nominal temperature (REQ-0663814 A)</v>
      </c>
      <c r="E334" s="7" t="str">
        <f>IF(SystemTestCase!B:B&lt;&gt;"",SystemTestCase!B:B,E333)</f>
        <v>RTBM-54883</v>
      </c>
      <c r="F334" t="str">
        <f>IFERROR(VLOOKUP(E334,'指派 Feature_1017'!A:E,5,FALSE),"找不到")</f>
        <v>Backup Battery Lifetime</v>
      </c>
      <c r="G334" t="str">
        <f>SystemTestCase!G:G</f>
        <v>Low</v>
      </c>
      <c r="H334" s="153" t="str">
        <f>VLOOKUP(E334,CustomerREQ!B:D,3,FALSE)</f>
        <v>RTBM-36681</v>
      </c>
    </row>
    <row r="335" spans="1:8" x14ac:dyDescent="0.4">
      <c r="A335" t="str">
        <f>SystemTestCase!E:E</f>
        <v>RTBM-55849</v>
      </c>
      <c r="B335" t="str">
        <f>SystemTestCase!F:F</f>
        <v>Fail</v>
      </c>
      <c r="C335" s="7" t="str">
        <f>IF(SystemTestCase!C:C&lt;&gt;"",SystemTestCase!C:C,C334)</f>
        <v>SYS 5.1</v>
      </c>
      <c r="D335" s="10" t="str">
        <f>SystemTestCase!D:D</f>
        <v>RTBM-55849 - The GNSS sensitivity acquisition system shall be ≤ -150 dBm (REQ-0663453 B)</v>
      </c>
      <c r="E335" s="7" t="str">
        <f>IF(SystemTestCase!B:B&lt;&gt;"",SystemTestCase!B:B,E334)</f>
        <v>RTBM-54885</v>
      </c>
      <c r="F335" t="str">
        <f>IFERROR(VLOOKUP(E335,'指派 Feature_1017'!A:E,5,FALSE),"找不到")</f>
        <v>GNSS sensitivity requirement</v>
      </c>
      <c r="G335" t="str">
        <f>SystemTestCase!G:G</f>
        <v>Medium</v>
      </c>
      <c r="H335" s="153" t="str">
        <f>VLOOKUP(E335,CustomerREQ!B:D,3,FALSE)</f>
        <v>RTBM-36018</v>
      </c>
    </row>
    <row r="336" spans="1:8" x14ac:dyDescent="0.4">
      <c r="A336" t="str">
        <f>SystemTestCase!E:E</f>
        <v>RTBM-55925</v>
      </c>
      <c r="B336" t="str">
        <f>SystemTestCase!F:F</f>
        <v>Fail</v>
      </c>
      <c r="C336" s="7" t="str">
        <f>IF(SystemTestCase!C:C&lt;&gt;"",SystemTestCase!C:C,C335)</f>
        <v>SYS 5.1</v>
      </c>
      <c r="D336" s="10" t="str">
        <f>SystemTestCase!D:D</f>
        <v>RTBM-55925 - The GNSS sensitivity tracking system shall be ≤ -166 dBm (REQ-0663452 B)</v>
      </c>
      <c r="E336" s="7" t="str">
        <f>IF(SystemTestCase!B:B&lt;&gt;"",SystemTestCase!B:B,E335)</f>
        <v>RTBM-54886</v>
      </c>
      <c r="F336" t="str">
        <f>IFERROR(VLOOKUP(E336,'指派 Feature_1017'!A:E,5,FALSE),"找不到")</f>
        <v>GNSS sensitivity requirement</v>
      </c>
      <c r="G336" t="str">
        <f>SystemTestCase!G:G</f>
        <v>Medium</v>
      </c>
      <c r="H336" s="153" t="str">
        <f>VLOOKUP(E336,CustomerREQ!B:D,3,FALSE)</f>
        <v>RTBM-36017</v>
      </c>
    </row>
    <row r="337" spans="1:8" x14ac:dyDescent="0.4">
      <c r="A337" t="str">
        <f>SystemTestCase!E:E</f>
        <v>RTBM-55931</v>
      </c>
      <c r="B337" t="str">
        <f>SystemTestCase!F:F</f>
        <v>StagePass</v>
      </c>
      <c r="C337" s="7" t="str">
        <f>IF(SystemTestCase!C:C&lt;&gt;"",SystemTestCase!C:C,C336)</f>
        <v>SYS 5.1</v>
      </c>
      <c r="D337" s="10" t="str">
        <f>SystemTestCase!D:D</f>
        <v>RTBM-55931 - The GNSS system shall operate in B1 band [1559; 1592] MHz (REQ-0663450 A)</v>
      </c>
      <c r="E337" s="7" t="str">
        <f>IF(SystemTestCase!B:B&lt;&gt;"",SystemTestCase!B:B,E336)</f>
        <v>RTBM-54887</v>
      </c>
      <c r="F337" t="str">
        <f>IFERROR(VLOOKUP(E337,'指派 Feature_1017'!A:E,5,FALSE),"找不到")</f>
        <v>GNSS Antenna</v>
      </c>
      <c r="G337" t="str">
        <f>SystemTestCase!G:G</f>
        <v>Primary</v>
      </c>
      <c r="H337" s="153" t="str">
        <f>VLOOKUP(E337,CustomerREQ!B:D,3,FALSE)</f>
        <v>RTBM-36042</v>
      </c>
    </row>
    <row r="338" spans="1:8" x14ac:dyDescent="0.4">
      <c r="A338" t="str">
        <f>SystemTestCase!E:E</f>
        <v>RTBM-55932</v>
      </c>
      <c r="B338" t="str">
        <f>SystemTestCase!F:F</f>
        <v>StagePass</v>
      </c>
      <c r="C338" s="7" t="str">
        <f>IF(SystemTestCase!C:C&lt;&gt;"",SystemTestCase!C:C,C337)</f>
        <v>SYS 5.1</v>
      </c>
      <c r="D338" s="10" t="str">
        <f>SystemTestCase!D:D</f>
        <v>RTBM-55932 - The GNSS system shall operate in G1 band [1593; 1610] MHz (REQ-0663449 A)</v>
      </c>
      <c r="E338" s="7" t="str">
        <f>IF(SystemTestCase!B:B&lt;&gt;"",SystemTestCase!B:B,E337)</f>
        <v>RTBM-54888</v>
      </c>
      <c r="F338" t="str">
        <f>IFERROR(VLOOKUP(E338,'指派 Feature_1017'!A:E,5,FALSE),"找不到")</f>
        <v>GNSS Antenna</v>
      </c>
      <c r="G338" t="str">
        <f>SystemTestCase!G:G</f>
        <v>Primary</v>
      </c>
      <c r="H338" s="153" t="str">
        <f>VLOOKUP(E338,CustomerREQ!B:D,3,FALSE)</f>
        <v>RTBM-36041</v>
      </c>
    </row>
    <row r="339" spans="1:8" x14ac:dyDescent="0.4">
      <c r="A339" t="str">
        <f>SystemTestCase!E:E</f>
        <v>RTBM-55933</v>
      </c>
      <c r="B339" t="str">
        <f>SystemTestCase!F:F</f>
        <v>Pass</v>
      </c>
      <c r="C339" s="7" t="str">
        <f>IF(SystemTestCase!C:C&lt;&gt;"",SystemTestCase!C:C,C338)</f>
        <v>SYS 5.1</v>
      </c>
      <c r="D339" s="10" t="str">
        <f>SystemTestCase!D:D</f>
        <v>RTBM-55933 - The TCU shall integrate a GNSS antenna (REQ-0663447 A)</v>
      </c>
      <c r="E339" s="7" t="str">
        <f>IF(SystemTestCase!B:B&lt;&gt;"",SystemTestCase!B:B,E338)</f>
        <v>RTBM-54889</v>
      </c>
      <c r="F339" t="str">
        <f>IFERROR(VLOOKUP(E339,'指派 Feature_1017'!A:E,5,FALSE),"找不到")</f>
        <v>GNSS Antenna</v>
      </c>
      <c r="G339" t="str">
        <f>SystemTestCase!G:G</f>
        <v>Medium</v>
      </c>
      <c r="H339" s="153" t="str">
        <f>VLOOKUP(E339,CustomerREQ!B:D,3,FALSE)</f>
        <v>RTBM-36033</v>
      </c>
    </row>
    <row r="340" spans="1:8" x14ac:dyDescent="0.4">
      <c r="A340" t="str">
        <f>SystemTestCase!E:E</f>
        <v>RTBM-51290</v>
      </c>
      <c r="B340" t="str">
        <f>SystemTestCase!F:F</f>
        <v>StagePass</v>
      </c>
      <c r="C340" s="7" t="str">
        <f>IF(SystemTestCase!C:C&lt;&gt;"",SystemTestCase!C:C,C339)</f>
        <v>SYS 5.1</v>
      </c>
      <c r="D340" s="10" t="str">
        <f>SystemTestCase!D:D</f>
        <v>RTBM-51290 - Telco-LTE band connection test</v>
      </c>
      <c r="E340" s="7" t="str">
        <f>IF(SystemTestCase!B:B&lt;&gt;"",SystemTestCase!B:B,E339)</f>
        <v>RTBM-54890</v>
      </c>
      <c r="F340" t="str">
        <f>IFERROR(VLOOKUP(E340,'指派 Feature_1017'!A:E,5,FALSE),"找不到")</f>
        <v>Cellular antenna high level requirement</v>
      </c>
      <c r="G340" t="str">
        <f>SystemTestCase!G:G</f>
        <v>Primary</v>
      </c>
      <c r="H340" s="153" t="str">
        <f>VLOOKUP(E340,CustomerREQ!B:D,3,FALSE)</f>
        <v>RTBM-35992</v>
      </c>
    </row>
    <row r="341" spans="1:8" x14ac:dyDescent="0.4">
      <c r="A341" t="str">
        <f>SystemTestCase!E:E</f>
        <v>RTBM-56173</v>
      </c>
      <c r="B341" t="str">
        <f>SystemTestCase!F:F</f>
        <v>StagePass</v>
      </c>
      <c r="C341" s="7" t="str">
        <f>IF(SystemTestCase!C:C&lt;&gt;"",SystemTestCase!C:C,C340)</f>
        <v>SYS 5.1</v>
      </c>
      <c r="D341" s="10" t="str">
        <f>SystemTestCase!D:D</f>
        <v>RTBM-56173 - The equipment (BSRF) shall have 2 cellular antennas: LTE1 and LTE2 (REQ-0663432 A)</v>
      </c>
      <c r="E341" s="7" t="str">
        <f>IF(SystemTestCase!B:B&lt;&gt;"",SystemTestCase!B:B,E340)</f>
        <v>RTBM-54890</v>
      </c>
      <c r="F341" t="str">
        <f>IFERROR(VLOOKUP(E341,'指派 Feature_1017'!A:E,5,FALSE),"找不到")</f>
        <v>Cellular antenna high level requirement</v>
      </c>
      <c r="G341" t="str">
        <f>SystemTestCase!G:G</f>
        <v>Primary</v>
      </c>
      <c r="H341" s="153" t="str">
        <f>VLOOKUP(E341,CustomerREQ!B:D,3,FALSE)</f>
        <v>RTBM-35992</v>
      </c>
    </row>
    <row r="342" spans="1:8" x14ac:dyDescent="0.4">
      <c r="A342" t="str">
        <f>SystemTestCase!E:E</f>
        <v>RTBM-56181</v>
      </c>
      <c r="B342" t="str">
        <f>SystemTestCase!F:F</f>
        <v>On-going</v>
      </c>
      <c r="C342" s="7" t="str">
        <f>IF(SystemTestCase!C:C&lt;&gt;"",SystemTestCase!C:C,C341)</f>
        <v>SYS 5.1</v>
      </c>
      <c r="D342" s="10" t="str">
        <f>SystemTestCase!D:D</f>
        <v>RTBM-56181 - The TCU shall be compliant with the following DAB performances as described in the following document [RSP-0000708 - paragraph 6.2.4]z (REQ-0663431 A)</v>
      </c>
      <c r="E342" s="7" t="str">
        <f>IF(SystemTestCase!B:B&lt;&gt;"",SystemTestCase!B:B,E341)</f>
        <v>RTBM-54891</v>
      </c>
      <c r="F342" t="str">
        <f>IFERROR(VLOOKUP(E342,'指派 Feature_1017'!A:E,5,FALSE),"找不到")</f>
        <v>Mesure DAB EE performances criterion</v>
      </c>
      <c r="G342" t="str">
        <f>SystemTestCase!G:G</f>
        <v>Medium</v>
      </c>
      <c r="H342" s="153" t="str">
        <f>VLOOKUP(E342,CustomerREQ!B:D,3,FALSE)</f>
        <v>RTBM-36052</v>
      </c>
    </row>
    <row r="343" spans="1:8" x14ac:dyDescent="0.4">
      <c r="A343" t="str">
        <f>SystemTestCase!E:E</f>
        <v>RTBM-56182</v>
      </c>
      <c r="B343" t="str">
        <f>SystemTestCase!F:F</f>
        <v>On-going</v>
      </c>
      <c r="C343" s="7" t="str">
        <f>IF(SystemTestCase!C:C&lt;&gt;"",SystemTestCase!C:C,C342)</f>
        <v>SYS 5.1</v>
      </c>
      <c r="D343" s="10" t="str">
        <f>SystemTestCase!D:D</f>
        <v>RTBM-56182 - The TCU shall be compliant with the following FM performances as described in the following document [RSP-0000708 - paragraph 6.2.4] (REQ-0663430 A)</v>
      </c>
      <c r="E343" s="7" t="str">
        <f>IF(SystemTestCase!B:B&lt;&gt;"",SystemTestCase!B:B,E342)</f>
        <v>RTBM-54892</v>
      </c>
      <c r="F343" t="str">
        <f>IFERROR(VLOOKUP(E343,'指派 Feature_1017'!A:E,5,FALSE),"找不到")</f>
        <v>Mesure FM EE performances criterion</v>
      </c>
      <c r="G343" t="str">
        <f>SystemTestCase!G:G</f>
        <v>Medium</v>
      </c>
      <c r="H343" s="153" t="str">
        <f>VLOOKUP(E343,CustomerREQ!B:D,3,FALSE)</f>
        <v>RTBM-36051</v>
      </c>
    </row>
    <row r="344" spans="1:8" x14ac:dyDescent="0.4">
      <c r="A344" t="str">
        <f>SystemTestCase!E:E</f>
        <v>RTBM-56199</v>
      </c>
      <c r="B344" t="str">
        <f>SystemTestCase!F:F</f>
        <v>On-going</v>
      </c>
      <c r="C344" s="7" t="str">
        <f>IF(SystemTestCase!C:C&lt;&gt;"",SystemTestCase!C:C,C343)</f>
        <v>SYS 5.1</v>
      </c>
      <c r="D344" s="10" t="str">
        <f>SystemTestCase!D:D</f>
        <v>RTBM-56199 - The TCU shall be compliant with the following AM performances as described in the following document [RSP-0000708 - paragraph 6.2.4] (REQ-0663427 A)</v>
      </c>
      <c r="E344" s="7" t="str">
        <f>IF(SystemTestCase!B:B&lt;&gt;"",SystemTestCase!B:B,E343)</f>
        <v>RTBM-54893</v>
      </c>
      <c r="F344" t="str">
        <f>IFERROR(VLOOKUP(E344,'指派 Feature_1017'!A:E,5,FALSE),"找不到")</f>
        <v>Mesure AM EE performances criterion</v>
      </c>
      <c r="G344" t="str">
        <f>SystemTestCase!G:G</f>
        <v>Medium</v>
      </c>
      <c r="H344" s="153" t="str">
        <f>VLOOKUP(E344,CustomerREQ!B:D,3,FALSE)</f>
        <v>RTBM-36050</v>
      </c>
    </row>
    <row r="345" spans="1:8" x14ac:dyDescent="0.4">
      <c r="A345" t="str">
        <f>SystemTestCase!E:E</f>
        <v>RTBM-56204</v>
      </c>
      <c r="B345" t="str">
        <f>SystemTestCase!F:F</f>
        <v>Fail</v>
      </c>
      <c r="C345" s="7" t="str">
        <f>IF(SystemTestCase!C:C&lt;&gt;"",SystemTestCase!C:C,C344)</f>
        <v>SYS 5.1</v>
      </c>
      <c r="D345" s="10" t="str">
        <f>SystemTestCase!D:D</f>
        <v>RTBM-56204 - The equipment shall be compliant with the following DAB performances (REQ-0663424 A)</v>
      </c>
      <c r="E345" s="7" t="str">
        <f>IF(SystemTestCase!B:B&lt;&gt;"",SystemTestCase!B:B,E344)</f>
        <v>RTBM-54894</v>
      </c>
      <c r="F345" t="str">
        <f>IFERROR(VLOOKUP(E345,'指派 Feature_1017'!A:E,5,FALSE),"找不到")</f>
        <v>Mesure DAB EE performances criterion</v>
      </c>
      <c r="G345" t="str">
        <f>SystemTestCase!G:G</f>
        <v>Medium</v>
      </c>
      <c r="H345" s="153" t="str">
        <f>VLOOKUP(E345,CustomerREQ!B:D,3,FALSE)</f>
        <v>RTBM-36049</v>
      </c>
    </row>
    <row r="346" spans="1:8" x14ac:dyDescent="0.4">
      <c r="A346" t="str">
        <f>SystemTestCase!E:E</f>
        <v>RTBM-56431</v>
      </c>
      <c r="B346" t="str">
        <f>SystemTestCase!F:F</f>
        <v>Fail</v>
      </c>
      <c r="C346" s="7" t="str">
        <f>IF(SystemTestCase!C:C&lt;&gt;"",SystemTestCase!C:C,C345)</f>
        <v>SYS 5.1</v>
      </c>
      <c r="D346" s="10" t="str">
        <f>SystemTestCase!D:D</f>
        <v>RTBM-56431 - The TCU shall be compliant with the following AM performances (REQ-0663423 A)</v>
      </c>
      <c r="E346" s="7" t="str">
        <f>IF(SystemTestCase!B:B&lt;&gt;"",SystemTestCase!B:B,E345)</f>
        <v>RTBM-54895</v>
      </c>
      <c r="F346" t="str">
        <f>IFERROR(VLOOKUP(E346,'指派 Feature_1017'!A:E,5,FALSE),"找不到")</f>
        <v>Mesure AM EE performances criterion</v>
      </c>
      <c r="G346" t="str">
        <f>SystemTestCase!G:G</f>
        <v>Medium</v>
      </c>
      <c r="H346" s="153" t="str">
        <f>VLOOKUP(E346,CustomerREQ!B:D,3,FALSE)</f>
        <v>RTBM-36048</v>
      </c>
    </row>
    <row r="347" spans="1:8" x14ac:dyDescent="0.4">
      <c r="A347" t="str">
        <f>SystemTestCase!E:E</f>
        <v>RTBM-56432</v>
      </c>
      <c r="B347" t="str">
        <f>SystemTestCase!F:F</f>
        <v>Fail</v>
      </c>
      <c r="C347" s="7" t="str">
        <f>IF(SystemTestCase!C:C&lt;&gt;"",SystemTestCase!C:C,C346)</f>
        <v>SYS 5.1</v>
      </c>
      <c r="D347" s="10" t="str">
        <f>SystemTestCase!D:D</f>
        <v>RTBM-56432 - The TCU shall be compliant with the following FM performances (REQ-0663422 A)</v>
      </c>
      <c r="E347" s="7" t="str">
        <f>IF(SystemTestCase!B:B&lt;&gt;"",SystemTestCase!B:B,E346)</f>
        <v>RTBM-54896</v>
      </c>
      <c r="F347" t="str">
        <f>IFERROR(VLOOKUP(E347,'指派 Feature_1017'!A:E,5,FALSE),"找不到")</f>
        <v>Mesure FM EE performances criterion</v>
      </c>
      <c r="G347" t="str">
        <f>SystemTestCase!G:G</f>
        <v>Medium</v>
      </c>
      <c r="H347" s="153" t="str">
        <f>VLOOKUP(E347,CustomerREQ!B:D,3,FALSE)</f>
        <v>RTBM-36047</v>
      </c>
    </row>
    <row r="348" spans="1:8" x14ac:dyDescent="0.4">
      <c r="A348" t="str">
        <f>SystemTestCase!E:E</f>
        <v>RTBM-56440</v>
      </c>
      <c r="B348" t="str">
        <f>SystemTestCase!F:F</f>
        <v>StagePass</v>
      </c>
      <c r="C348" s="7" t="str">
        <f>IF(SystemTestCase!C:C&lt;&gt;"",SystemTestCase!C:C,C347)</f>
        <v>SYS 5.1</v>
      </c>
      <c r="D348" s="10" t="str">
        <f>SystemTestCase!D:D</f>
        <v>RTBM-56440 - To ensure RX antenna diversity, the TCU shall provide interfaces in order to connect two external antennas (“Main” + “Aux”) (REQ-0662030 A)</v>
      </c>
      <c r="E348" s="7" t="str">
        <f>IF(SystemTestCase!B:B&lt;&gt;"",SystemTestCase!B:B,E347)</f>
        <v>RTBM-54897</v>
      </c>
      <c r="F348" t="str">
        <f>IFERROR(VLOOKUP(E348,'指派 Feature_1017'!A:E,5,FALSE),"找不到")</f>
        <v>Cellular Antenna</v>
      </c>
      <c r="G348" t="str">
        <f>SystemTestCase!G:G</f>
        <v>Primary</v>
      </c>
      <c r="H348" s="153" t="str">
        <f>VLOOKUP(E348,CustomerREQ!B:D,3,FALSE)</f>
        <v>RTBM-36004</v>
      </c>
    </row>
    <row r="349" spans="1:8" x14ac:dyDescent="0.4">
      <c r="A349" t="str">
        <f>SystemTestCase!E:E</f>
        <v>RTBM-56450</v>
      </c>
      <c r="B349" t="str">
        <f>SystemTestCase!F:F</f>
        <v>Reviewed</v>
      </c>
      <c r="C349" s="7" t="str">
        <f>IF(SystemTestCase!C:C&lt;&gt;"",SystemTestCase!C:C,C348)</f>
        <v>SYS 5.1</v>
      </c>
      <c r="D349" s="10" t="str">
        <f>SystemTestCase!D:D</f>
        <v>RTBM-56450 - Fan defect : Open circuit (CO). The TCU shall raise a DTC in case Open circuit (CO) (REQ-0658408 A)</v>
      </c>
      <c r="E349" s="7" t="str">
        <f>IF(SystemTestCase!B:B&lt;&gt;"",SystemTestCase!B:B,E348)</f>
        <v>RTBM-54898</v>
      </c>
      <c r="F349" t="str">
        <f>IFERROR(VLOOKUP(E349,'指派 Feature_1017'!A:E,5,FALSE),"找不到")</f>
        <v>Out of scope</v>
      </c>
      <c r="G349" t="str">
        <f>SystemTestCase!G:G</f>
        <v>Medium</v>
      </c>
      <c r="H349" s="153" t="str">
        <f>VLOOKUP(E349,CustomerREQ!B:D,3,FALSE)</f>
        <v>RTBM-36625</v>
      </c>
    </row>
    <row r="350" spans="1:8" x14ac:dyDescent="0.4">
      <c r="A350" t="str">
        <f>SystemTestCase!E:E</f>
        <v>RTBM-56451</v>
      </c>
      <c r="B350" t="str">
        <f>SystemTestCase!F:F</f>
        <v>Reviewed</v>
      </c>
      <c r="C350" s="7" t="str">
        <f>IF(SystemTestCase!C:C&lt;&gt;"",SystemTestCase!C:C,C349)</f>
        <v>SYS 5.1</v>
      </c>
      <c r="D350" s="10" t="str">
        <f>SystemTestCase!D:D</f>
        <v>RTBM-56451 - Fan defect : Short circuit (CC-). The TCU shall raise a DTC in case Short circuit (CC-) (REQ-0658407 A)</v>
      </c>
      <c r="E350" s="7" t="str">
        <f>IF(SystemTestCase!B:B&lt;&gt;"",SystemTestCase!B:B,E349)</f>
        <v>RTBM-54899</v>
      </c>
      <c r="F350" t="str">
        <f>IFERROR(VLOOKUP(E350,'指派 Feature_1017'!A:E,5,FALSE),"找不到")</f>
        <v>Out of scope</v>
      </c>
      <c r="G350" t="str">
        <f>SystemTestCase!G:G</f>
        <v>Medium</v>
      </c>
      <c r="H350" s="153" t="str">
        <f>VLOOKUP(E350,CustomerREQ!B:D,3,FALSE)</f>
        <v>RTBM-36624</v>
      </c>
    </row>
    <row r="351" spans="1:8" x14ac:dyDescent="0.4">
      <c r="A351" t="str">
        <f>SystemTestCase!E:E</f>
        <v>RTBM-56454</v>
      </c>
      <c r="B351" t="str">
        <f>SystemTestCase!F:F</f>
        <v>Reviewed</v>
      </c>
      <c r="C351" s="7" t="str">
        <f>IF(SystemTestCase!C:C&lt;&gt;"",SystemTestCase!C:C,C350)</f>
        <v>SYS 5.1</v>
      </c>
      <c r="D351" s="10" t="str">
        <f>SystemTestCase!D:D</f>
        <v>RTBM-56454 - Fan defect : Short circuit (CC+). The TCU shall raise a DTC in case Short circuit (CC+) (REQ-0658406 A)</v>
      </c>
      <c r="E351" s="7" t="str">
        <f>IF(SystemTestCase!B:B&lt;&gt;"",SystemTestCase!B:B,E350)</f>
        <v>RTBM-54900</v>
      </c>
      <c r="F351" t="str">
        <f>IFERROR(VLOOKUP(E351,'指派 Feature_1017'!A:E,5,FALSE),"找不到")</f>
        <v>Out of scope</v>
      </c>
      <c r="G351" t="str">
        <f>SystemTestCase!G:G</f>
        <v>Medium</v>
      </c>
      <c r="H351" s="153" t="str">
        <f>VLOOKUP(E351,CustomerREQ!B:D,3,FALSE)</f>
        <v>RTBM-36623</v>
      </c>
    </row>
    <row r="352" spans="1:8" x14ac:dyDescent="0.4">
      <c r="A352" t="str">
        <f>SystemTestCase!E:E</f>
        <v>RTBM-56457</v>
      </c>
      <c r="B352" t="str">
        <f>SystemTestCase!F:F</f>
        <v>Reviewed</v>
      </c>
      <c r="C352" s="7" t="str">
        <f>IF(SystemTestCase!C:C&lt;&gt;"",SystemTestCase!C:C,C351)</f>
        <v>SYS 5.1</v>
      </c>
      <c r="D352" s="10" t="str">
        <f>SystemTestCase!D:D</f>
        <v>RTBM-56457 - Blower spin defect : System internal failure. The TCU shall raise a DTC in case of system internal failure (REQ-0658405 A)</v>
      </c>
      <c r="E352" s="7" t="str">
        <f>IF(SystemTestCase!B:B&lt;&gt;"",SystemTestCase!B:B,E351)</f>
        <v>RTBM-54901</v>
      </c>
      <c r="F352" t="str">
        <f>IFERROR(VLOOKUP(E352,'指派 Feature_1017'!A:E,5,FALSE),"找不到")</f>
        <v>Out of scope</v>
      </c>
      <c r="G352" t="str">
        <f>SystemTestCase!G:G</f>
        <v>Medium</v>
      </c>
      <c r="H352" s="153" t="str">
        <f>VLOOKUP(E352,CustomerREQ!B:D,3,FALSE)</f>
        <v>RTBM-36622</v>
      </c>
    </row>
    <row r="353" spans="1:8" x14ac:dyDescent="0.4">
      <c r="A353" t="str">
        <f>SystemTestCase!E:E</f>
        <v>RTBM-56458</v>
      </c>
      <c r="B353" t="str">
        <f>SystemTestCase!F:F</f>
        <v>Pass</v>
      </c>
      <c r="C353" s="7" t="str">
        <f>IF(SystemTestCase!C:C&lt;&gt;"",SystemTestCase!C:C,C352)</f>
        <v>SYS 5.1</v>
      </c>
      <c r="D353" s="10" t="str">
        <f>SystemTestCase!D:D</f>
        <v>RTBM-56458 - NAD defect : NAD overheating defect. The TCU shall raise a DTC in case of NAD overheating defect (REQ-0658402 A)</v>
      </c>
      <c r="E353" s="7" t="str">
        <f>IF(SystemTestCase!B:B&lt;&gt;"",SystemTestCase!B:B,E352)</f>
        <v>RTBM-54902</v>
      </c>
      <c r="F353" t="str">
        <f>IFERROR(VLOOKUP(E353,'指派 Feature_1017'!A:E,5,FALSE),"找不到")</f>
        <v>DTC - NAD</v>
      </c>
      <c r="G353" t="str">
        <f>SystemTestCase!G:G</f>
        <v>Primary</v>
      </c>
      <c r="H353" s="153" t="str">
        <f>VLOOKUP(E353,CustomerREQ!B:D,3,FALSE)</f>
        <v>RTBM-36620</v>
      </c>
    </row>
    <row r="354" spans="1:8" x14ac:dyDescent="0.4">
      <c r="A354" t="str">
        <f>SystemTestCase!E:E</f>
        <v>RTBM-56469</v>
      </c>
      <c r="B354" t="str">
        <f>SystemTestCase!F:F</f>
        <v>Reviewed</v>
      </c>
      <c r="C354" s="7" t="str">
        <f>IF(SystemTestCase!C:C&lt;&gt;"",SystemTestCase!C:C,C353)</f>
        <v>SYS 5.1</v>
      </c>
      <c r="D354" s="10" t="str">
        <f>SystemTestCase!D:D</f>
        <v>RTBM-56469 - RAP defect : RAP overheating defect. The TCU shall raise a DTC in case of RAP overheating defect (REQ-0658400 A)</v>
      </c>
      <c r="E354" s="7" t="str">
        <f>IF(SystemTestCase!B:B&lt;&gt;"",SystemTestCase!B:B,E353)</f>
        <v>RTBM-54903</v>
      </c>
      <c r="F354" t="str">
        <f>IFERROR(VLOOKUP(E354,'指派 Feature_1017'!A:E,5,FALSE),"找不到")</f>
        <v>DTC - NAD</v>
      </c>
      <c r="G354" t="str">
        <f>SystemTestCase!G:G</f>
        <v>Primary</v>
      </c>
      <c r="H354" s="153" t="str">
        <f>VLOOKUP(E354,CustomerREQ!B:D,3,FALSE)</f>
        <v>RTBM-36618</v>
      </c>
    </row>
    <row r="355" spans="1:8" x14ac:dyDescent="0.4">
      <c r="A355" t="str">
        <f>SystemTestCase!E:E</f>
        <v>RTBM-56471</v>
      </c>
      <c r="B355" t="str">
        <f>SystemTestCase!F:F</f>
        <v>Reviewed</v>
      </c>
      <c r="C355" s="7" t="str">
        <f>IF(SystemTestCase!C:C&lt;&gt;"",SystemTestCase!C:C,C354)</f>
        <v>SYS 5.1</v>
      </c>
      <c r="D355" s="10" t="str">
        <f>SystemTestCase!D:D</f>
        <v>RTBM-56471 - RAP defect : Internal RAP defect. The TCU shall raise a DTC in case of internal RAP defect (REQ-0658399 A)</v>
      </c>
      <c r="E355" s="7" t="str">
        <f>IF(SystemTestCase!B:B&lt;&gt;"",SystemTestCase!B:B,E354)</f>
        <v>RTBM-54904</v>
      </c>
      <c r="F355" t="str">
        <f>IFERROR(VLOOKUP(E355,'指派 Feature_1017'!A:E,5,FALSE),"找不到")</f>
        <v>Out of scope</v>
      </c>
      <c r="G355" t="str">
        <f>SystemTestCase!G:G</f>
        <v>Medium</v>
      </c>
      <c r="H355" s="153" t="str">
        <f>VLOOKUP(E355,CustomerREQ!B:D,3,FALSE)</f>
        <v>RTBM-36617</v>
      </c>
    </row>
    <row r="356" spans="1:8" x14ac:dyDescent="0.4">
      <c r="A356" t="str">
        <f>SystemTestCase!E:E</f>
        <v>RTBM-56472</v>
      </c>
      <c r="B356" t="str">
        <f>SystemTestCase!F:F</f>
        <v>Pass</v>
      </c>
      <c r="C356" s="7" t="str">
        <f>IF(SystemTestCase!C:C&lt;&gt;"",SystemTestCase!C:C,C355)</f>
        <v>SYS 5.1</v>
      </c>
      <c r="D356" s="10" t="str">
        <f>SystemTestCase!D:D</f>
        <v>RTBM-56472 - External loudspeaker defect : The TCU shall raise a DTC for a wire to wire Short Circuit (CC) (REQ-0658346 A)</v>
      </c>
      <c r="E356" s="7" t="str">
        <f>IF(SystemTestCase!B:B&lt;&gt;"",SystemTestCase!B:B,E355)</f>
        <v>RTBM-54905</v>
      </c>
      <c r="F356" t="str">
        <f>IFERROR(VLOOKUP(E356,'指派 Feature_1017'!A:E,5,FALSE),"找不到")</f>
        <v>DTC - Loudspeaker</v>
      </c>
      <c r="G356" t="str">
        <f>SystemTestCase!G:G</f>
        <v>Primary</v>
      </c>
      <c r="H356" s="153" t="str">
        <f>VLOOKUP(E356,CustomerREQ!B:D,3,FALSE)</f>
        <v>RTBM-36539</v>
      </c>
    </row>
    <row r="357" spans="1:8" x14ac:dyDescent="0.4">
      <c r="A357" t="str">
        <f>SystemTestCase!E:E</f>
        <v>RTBM-56508</v>
      </c>
      <c r="B357" t="str">
        <f>SystemTestCase!F:F</f>
        <v>Pass</v>
      </c>
      <c r="C357" s="7" t="str">
        <f>IF(SystemTestCase!C:C&lt;&gt;"",SystemTestCase!C:C,C356)</f>
        <v>SYS 5.1</v>
      </c>
      <c r="D357" s="10" t="str">
        <f>SystemTestCase!D:D</f>
        <v>RTBM-56508 - Microphone defect : The TCU shall raise a DTC for a wire to wire Short Circuit (CC) (REQ-0658345 A)</v>
      </c>
      <c r="E357" s="7" t="str">
        <f>IF(SystemTestCase!B:B&lt;&gt;"",SystemTestCase!B:B,E356)</f>
        <v>RTBM-54906</v>
      </c>
      <c r="F357" t="str">
        <f>IFERROR(VLOOKUP(E357,'指派 Feature_1017'!A:E,5,FALSE),"找不到")</f>
        <v>DTC - Microphone</v>
      </c>
      <c r="G357" t="str">
        <f>SystemTestCase!G:G</f>
        <v>Primary</v>
      </c>
      <c r="H357" s="153" t="str">
        <f>VLOOKUP(E357,CustomerREQ!B:D,3,FALSE)</f>
        <v>RTBM-36515</v>
      </c>
    </row>
    <row r="358" spans="1:8" x14ac:dyDescent="0.4">
      <c r="A358" t="str">
        <f>SystemTestCase!E:E</f>
        <v>RTBM-56512</v>
      </c>
      <c r="B358" t="str">
        <f>SystemTestCase!F:F</f>
        <v>Pass</v>
      </c>
      <c r="C358" s="7" t="str">
        <f>IF(SystemTestCase!C:C&lt;&gt;"",SystemTestCase!C:C,C357)</f>
        <v>SYS 5.1</v>
      </c>
      <c r="D358" s="10" t="str">
        <f>SystemTestCase!D:D</f>
        <v>RTBM-56512 - The TCU shall be able to raise a BUB defect : BUB overload defect (REQ-0658160 A)</v>
      </c>
      <c r="E358" s="7" t="str">
        <f>IF(SystemTestCase!B:B&lt;&gt;"",SystemTestCase!B:B,E357)</f>
        <v>RTBM-54907</v>
      </c>
      <c r="F358" t="str">
        <f>IFERROR(VLOOKUP(E358,'指派 Feature_1017'!A:E,5,FALSE),"找不到")</f>
        <v>DTC - BuB</v>
      </c>
      <c r="G358" t="str">
        <f>SystemTestCase!G:G</f>
        <v>Primary</v>
      </c>
      <c r="H358" s="153" t="str">
        <f>VLOOKUP(E358,CustomerREQ!B:D,3,FALSE)</f>
        <v>RTBM-36616</v>
      </c>
    </row>
    <row r="359" spans="1:8" x14ac:dyDescent="0.4">
      <c r="A359" t="str">
        <f>SystemTestCase!E:E</f>
        <v>RTBM-56513</v>
      </c>
      <c r="B359" t="str">
        <f>SystemTestCase!F:F</f>
        <v>Pass</v>
      </c>
      <c r="C359" s="7" t="str">
        <f>IF(SystemTestCase!C:C&lt;&gt;"",SystemTestCase!C:C,C358)</f>
        <v>SYS 5.1</v>
      </c>
      <c r="D359" s="10" t="str">
        <f>SystemTestCase!D:D</f>
        <v>RTBM-56513 - The TCU shall be able to raise a BUB defect : BUB temperature sensor defect (REQ-0658159 A)</v>
      </c>
      <c r="E359" s="7" t="str">
        <f>IF(SystemTestCase!B:B&lt;&gt;"",SystemTestCase!B:B,E358)</f>
        <v>RTBM-54908</v>
      </c>
      <c r="F359" t="str">
        <f>IFERROR(VLOOKUP(E359,'指派 Feature_1017'!A:E,5,FALSE),"找不到")</f>
        <v>DTC - BuB</v>
      </c>
      <c r="G359" t="str">
        <f>SystemTestCase!G:G</f>
        <v>Primary</v>
      </c>
      <c r="H359" s="153" t="str">
        <f>VLOOKUP(E359,CustomerREQ!B:D,3,FALSE)</f>
        <v>RTBM-36615</v>
      </c>
    </row>
    <row r="360" spans="1:8" x14ac:dyDescent="0.4">
      <c r="A360" t="str">
        <f>SystemTestCase!E:E</f>
        <v>RTBM-56515</v>
      </c>
      <c r="B360" t="str">
        <f>SystemTestCase!F:F</f>
        <v>Pass</v>
      </c>
      <c r="C360" s="7" t="str">
        <f>IF(SystemTestCase!C:C&lt;&gt;"",SystemTestCase!C:C,C359)</f>
        <v>SYS 5.1</v>
      </c>
      <c r="D360" s="10" t="str">
        <f>SystemTestCase!D:D</f>
        <v>RTBM-56515 - The TCU shall be able to raise a BUB defect : Rcoding line defect (REQ-0658158 A)</v>
      </c>
      <c r="E360" s="7" t="str">
        <f>IF(SystemTestCase!B:B&lt;&gt;"",SystemTestCase!B:B,E359)</f>
        <v>RTBM-54909</v>
      </c>
      <c r="F360" t="str">
        <f>IFERROR(VLOOKUP(E360,'指派 Feature_1017'!A:E,5,FALSE),"找不到")</f>
        <v>DTC - BuB</v>
      </c>
      <c r="G360" t="str">
        <f>SystemTestCase!G:G</f>
        <v>Primary</v>
      </c>
      <c r="H360" s="153" t="str">
        <f>VLOOKUP(E360,CustomerREQ!B:D,3,FALSE)</f>
        <v>RTBM-36614</v>
      </c>
    </row>
    <row r="361" spans="1:8" x14ac:dyDescent="0.4">
      <c r="A361" t="str">
        <f>SystemTestCase!E:E</f>
        <v>RTBM-56516</v>
      </c>
      <c r="B361" t="str">
        <f>SystemTestCase!F:F</f>
        <v>Reviewed</v>
      </c>
      <c r="C361" s="7" t="str">
        <f>IF(SystemTestCase!C:C&lt;&gt;"",SystemTestCase!C:C,C360)</f>
        <v>SYS 5.1</v>
      </c>
      <c r="D361" s="10" t="str">
        <f>SystemTestCase!D:D</f>
        <v>RTBM-56516 - In DEEP SLEEP mode, the TCU maximum power consumption shall be 30 µA for a power supply voltage of 13V on the range [TminEF; 60°C] (REQ-0658157 A)</v>
      </c>
      <c r="E361" s="7" t="str">
        <f>IF(SystemTestCase!B:B&lt;&gt;"",SystemTestCase!B:B,E360)</f>
        <v>RTBM-54910</v>
      </c>
      <c r="F361" t="str">
        <f>IFERROR(VLOOKUP(E361,'指派 Feature_1017'!A:E,5,FALSE),"找不到")</f>
        <v>Out of scope</v>
      </c>
      <c r="G361" t="str">
        <f>SystemTestCase!G:G</f>
        <v>Medium</v>
      </c>
      <c r="H361" s="153" t="str">
        <f>VLOOKUP(E361,CustomerREQ!B:D,3,FALSE)</f>
        <v>RTBM-36204</v>
      </c>
    </row>
    <row r="362" spans="1:8" x14ac:dyDescent="0.4">
      <c r="A362" t="str">
        <f>SystemTestCase!E:E</f>
        <v>RTBM-56521</v>
      </c>
      <c r="B362" t="str">
        <f>SystemTestCase!F:F</f>
        <v>Reviewed</v>
      </c>
      <c r="C362" s="7" t="str">
        <f>IF(SystemTestCase!C:C&lt;&gt;"",SystemTestCase!C:C,C361)</f>
        <v>SYS 5.1</v>
      </c>
      <c r="D362" s="10" t="str">
        <f>SystemTestCase!D:D</f>
        <v>RTBM-56521 - A routine shall be implemented activating each internal cellular antenna undependently to provide a state of the antennas (REQ-0658118 A)</v>
      </c>
      <c r="E362" s="7" t="str">
        <f>IF(SystemTestCase!B:B&lt;&gt;"",SystemTestCase!B:B,E361)</f>
        <v>RTBM-54912</v>
      </c>
      <c r="F362" t="str">
        <f>IFERROR(VLOOKUP(E362,'指派 Feature_1017'!A:E,5,FALSE),"找不到")</f>
        <v>Not testable - Notice or guideline</v>
      </c>
      <c r="G362" t="str">
        <f>SystemTestCase!G:G</f>
        <v>Medium</v>
      </c>
      <c r="H362" s="153" t="str">
        <f>VLOOKUP(E362,CustomerREQ!B:D,3,FALSE)</f>
        <v>RTBM-36303</v>
      </c>
    </row>
    <row r="363" spans="1:8" x14ac:dyDescent="0.4">
      <c r="A363" t="str">
        <f>SystemTestCase!E:E</f>
        <v>RTBM-56522</v>
      </c>
      <c r="B363" t="str">
        <f>SystemTestCase!F:F</f>
        <v>Reviewed</v>
      </c>
      <c r="C363" s="7" t="str">
        <f>IF(SystemTestCase!C:C&lt;&gt;"",SystemTestCase!C:C,C362)</f>
        <v>SYS 5.1</v>
      </c>
      <c r="D363" s="10" t="str">
        <f>SystemTestCase!D:D</f>
        <v>RTBM-56522 - A routine shall be implemented activating each internal broadcast antenna undependently to provide a state of the antennas (REQ-0658117 A)</v>
      </c>
      <c r="E363" s="7" t="str">
        <f>IF(SystemTestCase!B:B&lt;&gt;"",SystemTestCase!B:B,E362)</f>
        <v>RTBM-54913</v>
      </c>
      <c r="F363" t="str">
        <f>IFERROR(VLOOKUP(E363,'指派 Feature_1017'!A:E,5,FALSE),"找不到")</f>
        <v>Not testable - Notice or guideline</v>
      </c>
      <c r="G363" t="str">
        <f>SystemTestCase!G:G</f>
        <v>Medium</v>
      </c>
      <c r="H363" s="153" t="str">
        <f>VLOOKUP(E363,CustomerREQ!B:D,3,FALSE)</f>
        <v>RTBM-36302</v>
      </c>
    </row>
    <row r="364" spans="1:8" x14ac:dyDescent="0.4">
      <c r="A364" t="str">
        <f>SystemTestCase!E:E</f>
        <v>RTBM-56523</v>
      </c>
      <c r="B364" t="str">
        <f>SystemTestCase!F:F</f>
        <v>Pass</v>
      </c>
      <c r="C364" s="7" t="str">
        <f>IF(SystemTestCase!C:C&lt;&gt;"",SystemTestCase!C:C,C363)</f>
        <v>SYS 5.1</v>
      </c>
      <c r="D364" s="10" t="str">
        <f>SystemTestCase!D:D</f>
        <v>RTBM-56523 - A routine shall be implemented to launch a BUB test of the State of Health (REQ-0658046 A)</v>
      </c>
      <c r="E364" s="7" t="str">
        <f>IF(SystemTestCase!B:B&lt;&gt;"",SystemTestCase!B:B,E363)</f>
        <v>RTBM-54914</v>
      </c>
      <c r="F364" t="str">
        <f>IFERROR(VLOOKUP(E364,'指派 Feature_1017'!A:E,5,FALSE),"找不到")</f>
        <v>Back-Up Battery</v>
      </c>
      <c r="G364" t="str">
        <f>SystemTestCase!G:G</f>
        <v>Primary</v>
      </c>
      <c r="H364" s="153" t="str">
        <f>VLOOKUP(E364,CustomerREQ!B:D,3,FALSE)</f>
        <v>RTBM-36301</v>
      </c>
    </row>
    <row r="365" spans="1:8" x14ac:dyDescent="0.4">
      <c r="A365" t="str">
        <f>SystemTestCase!E:E</f>
        <v>RTBM-56526</v>
      </c>
      <c r="B365" t="str">
        <f>SystemTestCase!F:F</f>
        <v>Pass</v>
      </c>
      <c r="C365" s="7" t="str">
        <f>IF(SystemTestCase!C:C&lt;&gt;"",SystemTestCase!C:C,C364)</f>
        <v>SYS 5.1</v>
      </c>
      <c r="D365" s="10" t="str">
        <f>SystemTestCase!D:D</f>
        <v>RTBM-56526 - In case of TCU replacement, a routine shall be implemented to retrieve the BUB parameters attend in the vehicle (REQ-0658044 A)</v>
      </c>
      <c r="E365" s="7" t="str">
        <f>IF(SystemTestCase!B:B&lt;&gt;"",SystemTestCase!B:B,E364)</f>
        <v>RTBM-54915</v>
      </c>
      <c r="F365" t="str">
        <f>IFERROR(VLOOKUP(E365,'指派 Feature_1017'!A:E,5,FALSE),"找不到")</f>
        <v>Backup Battery placeable</v>
      </c>
      <c r="G365" t="str">
        <f>SystemTestCase!G:G</f>
        <v>Primary</v>
      </c>
      <c r="H365" s="153" t="str">
        <f>VLOOKUP(E365,CustomerREQ!B:D,3,FALSE)</f>
        <v>RTBM-36300</v>
      </c>
    </row>
    <row r="366" spans="1:8" x14ac:dyDescent="0.4">
      <c r="A366" t="str">
        <f>SystemTestCase!E:E</f>
        <v>RTBM-57406</v>
      </c>
      <c r="B366" t="str">
        <f>SystemTestCase!F:F</f>
        <v>Reviewed</v>
      </c>
      <c r="C366" s="7" t="str">
        <f>IF(SystemTestCase!C:C&lt;&gt;"",SystemTestCase!C:C,C365)</f>
        <v>SYS 5.1</v>
      </c>
      <c r="D366" s="10" t="str">
        <f>SystemTestCase!D:D</f>
        <v>RTBM-57406 - The product shall be compliant with the Japan market Norm : MIC Norm (REQ-0640821 A)</v>
      </c>
      <c r="E366" s="7" t="str">
        <f>IF(SystemTestCase!B:B&lt;&gt;"",SystemTestCase!B:B,E365)</f>
        <v>RTBM-54916</v>
      </c>
      <c r="F366" t="str">
        <f>IFERROR(VLOOKUP(E366,'指派 Feature_1017'!A:E,5,FALSE),"找不到")</f>
        <v>Product Regulation and Certification</v>
      </c>
      <c r="G366" t="str">
        <f>SystemTestCase!G:G</f>
        <v>Low</v>
      </c>
      <c r="H366" s="153" t="str">
        <f>VLOOKUP(E366,CustomerREQ!B:D,3,FALSE)</f>
        <v>RTBM-36784</v>
      </c>
    </row>
    <row r="367" spans="1:8" x14ac:dyDescent="0.4">
      <c r="A367" t="str">
        <f>SystemTestCase!E:E</f>
        <v>RTBM-57407</v>
      </c>
      <c r="B367" t="str">
        <f>SystemTestCase!F:F</f>
        <v>Reviewed</v>
      </c>
      <c r="C367" s="7" t="str">
        <f>IF(SystemTestCase!C:C&lt;&gt;"",SystemTestCase!C:C,C366)</f>
        <v>SYS 5.1</v>
      </c>
      <c r="D367" s="10" t="str">
        <f>SystemTestCase!D:D</f>
        <v>RTBM-57407 - The product shall be compliant with the North America market Regulation : FCC Regulation (REQ-0640820 A)</v>
      </c>
      <c r="E367" s="7" t="str">
        <f>IF(SystemTestCase!B:B&lt;&gt;"",SystemTestCase!B:B,E366)</f>
        <v>RTBM-54917</v>
      </c>
      <c r="F367" t="str">
        <f>IFERROR(VLOOKUP(E367,'指派 Feature_1017'!A:E,5,FALSE),"找不到")</f>
        <v>Out of scope</v>
      </c>
      <c r="G367" t="str">
        <f>SystemTestCase!G:G</f>
        <v>Medium</v>
      </c>
      <c r="H367" s="153" t="str">
        <f>VLOOKUP(E367,CustomerREQ!B:D,3,FALSE)</f>
        <v>RTBM-36783</v>
      </c>
    </row>
    <row r="368" spans="1:8" x14ac:dyDescent="0.4">
      <c r="A368" t="str">
        <f>SystemTestCase!E:E</f>
        <v>RTBM-57410</v>
      </c>
      <c r="B368" t="str">
        <f>SystemTestCase!F:F</f>
        <v>Reviewed</v>
      </c>
      <c r="C368" s="7" t="str">
        <f>IF(SystemTestCase!C:C&lt;&gt;"",SystemTestCase!C:C,C367)</f>
        <v>SYS 5.1</v>
      </c>
      <c r="D368" s="10" t="str">
        <f>SystemTestCase!D:D</f>
        <v>RTBM-57410 - The product shall be compliant with the China market norms : CCC Standart, SRRC and the NAL (REQ-0640819 A)</v>
      </c>
      <c r="E368" s="7" t="str">
        <f>IF(SystemTestCase!B:B&lt;&gt;"",SystemTestCase!B:B,E367)</f>
        <v>RTBM-54918</v>
      </c>
      <c r="F368" t="str">
        <f>IFERROR(VLOOKUP(E368,'指派 Feature_1017'!A:E,5,FALSE),"找不到")</f>
        <v>Out of scope</v>
      </c>
      <c r="G368" t="str">
        <f>SystemTestCase!G:G</f>
        <v>Medium</v>
      </c>
      <c r="H368" s="153" t="str">
        <f>VLOOKUP(E368,CustomerREQ!B:D,3,FALSE)</f>
        <v>RTBM-36782</v>
      </c>
    </row>
    <row r="369" spans="1:8" x14ac:dyDescent="0.4">
      <c r="A369" t="str">
        <f>SystemTestCase!E:E</f>
        <v>RTBM-57413</v>
      </c>
      <c r="B369" t="str">
        <f>SystemTestCase!F:F</f>
        <v>Pass</v>
      </c>
      <c r="C369" s="7" t="str">
        <f>IF(SystemTestCase!C:C&lt;&gt;"",SystemTestCase!C:C,C368)</f>
        <v>SYS 5.1</v>
      </c>
      <c r="D369" s="10" t="str">
        <f>SystemTestCase!D:D</f>
        <v>RTBM-57413 - Radio component shall support "BROADCAST_DAB2_EXT_ANT " diagnostic parameter in read/write to manage the power supply of the external DAB2 connected antennas. (REQ-0604474 E)</v>
      </c>
      <c r="E369" s="7" t="str">
        <f>IF(SystemTestCase!B:B&lt;&gt;"",SystemTestCase!B:B,E368)</f>
        <v>RTBM-54939</v>
      </c>
      <c r="F369" t="str">
        <f>IFERROR(VLOOKUP(E369,'指派 Feature_1017'!A:E,5,FALSE),"找不到")</f>
        <v>DTC - Radio</v>
      </c>
      <c r="G369" t="str">
        <f>SystemTestCase!G:G</f>
        <v>Primary</v>
      </c>
      <c r="H369" s="153" t="str">
        <f>VLOOKUP(E369,CustomerREQ!B:D,3,FALSE)</f>
        <v>RTBM-37287</v>
      </c>
    </row>
    <row r="370" spans="1:8" x14ac:dyDescent="0.4">
      <c r="A370" t="str">
        <f>SystemTestCase!E:E</f>
        <v>RTBM-56525</v>
      </c>
      <c r="B370" t="str">
        <f>SystemTestCase!F:F</f>
        <v>Pass</v>
      </c>
      <c r="C370" s="7" t="str">
        <f>IF(SystemTestCase!C:C&lt;&gt;"",SystemTestCase!C:C,C369)</f>
        <v>SYS 5.1</v>
      </c>
      <c r="D370" s="10" t="str">
        <f>SystemTestCase!D:D</f>
        <v>RTBM-56525 - A parameter measure shall be impelmented to know the value of the State of Health counter (REQ-0658045 A)</v>
      </c>
      <c r="E370" s="7" t="str">
        <f>IF(SystemTestCase!B:B&lt;&gt;"",SystemTestCase!B:B,E369)</f>
        <v>RTBM-54947</v>
      </c>
      <c r="F370" t="str">
        <f>IFERROR(VLOOKUP(E370,'指派 Feature_1017'!A:E,5,FALSE),"找不到")</f>
        <v>Back-Up Battery</v>
      </c>
      <c r="G370" t="str">
        <f>SystemTestCase!G:G</f>
        <v>Primary</v>
      </c>
      <c r="H370" s="153" t="str">
        <f>VLOOKUP(E370,CustomerREQ!B:D,3,FALSE)</f>
        <v>RTBM-36355</v>
      </c>
    </row>
    <row r="371" spans="1:8" x14ac:dyDescent="0.4">
      <c r="A371" t="str">
        <f>SystemTestCase!E:E</f>
        <v>RTBM-57328</v>
      </c>
      <c r="B371" t="str">
        <f>SystemTestCase!F:F</f>
        <v>StagePass</v>
      </c>
      <c r="C371" s="7" t="str">
        <f>IF(SystemTestCase!C:C&lt;&gt;"",SystemTestCase!C:C,C370)</f>
        <v>SYS 5.1</v>
      </c>
      <c r="D371" s="10" t="str">
        <f>SystemTestCase!D:D</f>
        <v>RTBM-57328 - The BSRFv2 shall fullfilled the performances as per the KPI's defined at system level end-to-end (REQ-0555100 A)</v>
      </c>
      <c r="E371" s="7" t="str">
        <f>IF(SystemTestCase!B:B&lt;&gt;"",SystemTestCase!B:B,E370)</f>
        <v>RTBM-54950</v>
      </c>
      <c r="F371" t="str">
        <f>IFERROR(VLOOKUP(E371,'指派 Feature_1017'!A:E,5,FALSE),"找不到")</f>
        <v>Throughput - Product Level</v>
      </c>
      <c r="G371" t="str">
        <f>SystemTestCase!G:G</f>
        <v>Primary</v>
      </c>
      <c r="H371" s="153" t="str">
        <f>VLOOKUP(E371,CustomerREQ!B:D,3,FALSE)</f>
        <v>RTBM-36952</v>
      </c>
    </row>
    <row r="372" spans="1:8" x14ac:dyDescent="0.4">
      <c r="A372" t="str">
        <f>SystemTestCase!E:E</f>
        <v>RTBM-56504</v>
      </c>
      <c r="B372" t="str">
        <f>SystemTestCase!F:F</f>
        <v>Pass</v>
      </c>
      <c r="C372" s="7" t="str">
        <f>IF(SystemTestCase!C:C&lt;&gt;"",SystemTestCase!C:C,C371)</f>
        <v>SYS 5.1</v>
      </c>
      <c r="D372" s="10" t="str">
        <f>SystemTestCase!D:D</f>
        <v>RTBM-56504 - The GNSS solution shall support SBAS to improve GNSS fix accuracy. (REQ-0555095 A)</v>
      </c>
      <c r="E372" s="7" t="str">
        <f>IF(SystemTestCase!B:B&lt;&gt;"",SystemTestCase!B:B,E371)</f>
        <v>RTBM-54951</v>
      </c>
      <c r="F372" t="str">
        <f>IFERROR(VLOOKUP(E372,'指派 Feature_1017'!A:E,5,FALSE),"找不到")</f>
        <v>Supported GNSS positioning system</v>
      </c>
      <c r="G372" t="str">
        <f>SystemTestCase!G:G</f>
        <v>Primary</v>
      </c>
      <c r="H372" s="153" t="str">
        <f>VLOOKUP(E372,CustomerREQ!B:D,3,FALSE)</f>
        <v>RTBM-36031</v>
      </c>
    </row>
    <row r="373" spans="1:8" x14ac:dyDescent="0.4">
      <c r="A373" t="str">
        <f>SystemTestCase!E:E</f>
        <v>RTBM-44167</v>
      </c>
      <c r="B373" t="str">
        <f>SystemTestCase!F:F</f>
        <v>Pass</v>
      </c>
      <c r="C373" s="7" t="str">
        <f>IF(SystemTestCase!C:C&lt;&gt;"",SystemTestCase!C:C,C372)</f>
        <v>SYS 5.1</v>
      </c>
      <c r="D373" s="10" t="str">
        <f>SystemTestCase!D:D</f>
        <v>RTBM-44167 - Defect No microphone connected:Open circuit (CO) (REQ-0495753 A)</v>
      </c>
      <c r="E373" s="7" t="str">
        <f>IF(SystemTestCase!B:B&lt;&gt;"",SystemTestCase!B:B,E372)</f>
        <v>RTBM-54953</v>
      </c>
      <c r="F373" t="str">
        <f>IFERROR(VLOOKUP(E373,'指派 Feature_1017'!A:E,5,FALSE),"找不到")</f>
        <v>DTC - Microphone</v>
      </c>
      <c r="G373" t="str">
        <f>SystemTestCase!G:G</f>
        <v>Primary</v>
      </c>
      <c r="H373" s="153" t="str">
        <f>VLOOKUP(E373,CustomerREQ!B:D,3,FALSE)</f>
        <v>RTBM-36514</v>
      </c>
    </row>
    <row r="374" spans="1:8" x14ac:dyDescent="0.4">
      <c r="A374" t="str">
        <f>SystemTestCase!E:E</f>
        <v>RTBM-44443</v>
      </c>
      <c r="B374" t="str">
        <f>SystemTestCase!F:F</f>
        <v>Pass</v>
      </c>
      <c r="C374" s="7" t="str">
        <f>IF(SystemTestCase!C:C&lt;&gt;"",SystemTestCase!C:C,C373)</f>
        <v>SYS 5.1</v>
      </c>
      <c r="D374" s="10" t="str">
        <f>SystemTestCase!D:D</f>
        <v>RTBM-44443 - Internal telecommunication antenna 1 defect: Short circuit- (CC-) (REQ-0495789 B)</v>
      </c>
      <c r="E374" s="7" t="str">
        <f>IF(SystemTestCase!B:B&lt;&gt;"",SystemTestCase!B:B,E373)</f>
        <v>RTBM-54954</v>
      </c>
      <c r="F374" t="str">
        <f>IFERROR(VLOOKUP(E374,'指派 Feature_1017'!A:E,5,FALSE),"找不到")</f>
        <v>DTC - Cellular</v>
      </c>
      <c r="G374" t="str">
        <f>SystemTestCase!G:G</f>
        <v>Primary</v>
      </c>
      <c r="H374" s="153" t="str">
        <f>VLOOKUP(E374,CustomerREQ!B:D,3,FALSE)</f>
        <v>RTBM-36550</v>
      </c>
    </row>
    <row r="375" spans="1:8" x14ac:dyDescent="0.4">
      <c r="A375" t="str">
        <f>SystemTestCase!E:E</f>
        <v>RTBM-46859</v>
      </c>
      <c r="B375" t="str">
        <f>SystemTestCase!F:F</f>
        <v>StagePass</v>
      </c>
      <c r="C375" s="7" t="str">
        <f>IF(SystemTestCase!C:C&lt;&gt;"",SystemTestCase!C:C,C374)</f>
        <v>SYS 5.2</v>
      </c>
      <c r="D375" s="10" t="str">
        <f>SystemTestCase!D:D</f>
        <v>RTBM-46859 - EQ/MC 04: MEASUREMENT OF RADIO FREQUENCY CONDUCTED NOISES ON THE WIRING</v>
      </c>
      <c r="E375" s="7" t="str">
        <f>IF(SystemTestCase!B:B&lt;&gt;"",SystemTestCase!B:B,E374)</f>
        <v>RTBM-54955</v>
      </c>
      <c r="F375" t="str">
        <f>IFERROR(VLOOKUP(E375,'指派 Feature_1017'!A:E,5,FALSE),"找不到")</f>
        <v>B21 7110 - EMC EMISSION</v>
      </c>
      <c r="G375" t="str">
        <f>SystemTestCase!G:G</f>
        <v>Medium</v>
      </c>
      <c r="H375" s="153" t="str">
        <f>VLOOKUP(E375,CustomerREQ!B:D,3,FALSE)</f>
        <v>RTBM-36990</v>
      </c>
    </row>
    <row r="376" spans="1:8" x14ac:dyDescent="0.4">
      <c r="A376" t="str">
        <f>SystemTestCase!E:E</f>
        <v>RTBM-57346</v>
      </c>
      <c r="B376" t="str">
        <f>SystemTestCase!F:F</f>
        <v>On-going</v>
      </c>
      <c r="C376" s="7" t="str">
        <f>IF(SystemTestCase!C:C&lt;&gt;"",SystemTestCase!C:C,C375)</f>
        <v>SYS 5.1</v>
      </c>
      <c r="D376" s="10" t="str">
        <f>SystemTestCase!D:D</f>
        <v>RTBM-57346 - In case of separated module behind a window of the vehicle, this one shall be fully operational (no loss of services) in the following thermal scenario, which corresponds to a vehicle stabilization situation during hot sunny park rest (REQ-0495570 B)</v>
      </c>
      <c r="E376" s="7" t="str">
        <f>IF(SystemTestCase!B:B&lt;&gt;"",SystemTestCase!B:B,E375)</f>
        <v>RTBM-54956</v>
      </c>
      <c r="F376" t="str">
        <f>IFERROR(VLOOKUP(E376,'指派 Feature_1017'!A:E,5,FALSE),"找不到")</f>
        <v>Out of scope</v>
      </c>
      <c r="G376" t="str">
        <f>SystemTestCase!G:G</f>
        <v>Medium</v>
      </c>
      <c r="H376" s="153" t="str">
        <f>VLOOKUP(E376,CustomerREQ!B:D,3,FALSE)</f>
        <v>RTBM-36742</v>
      </c>
    </row>
    <row r="377" spans="1:8" x14ac:dyDescent="0.4">
      <c r="A377" t="str">
        <f>SystemTestCase!E:E</f>
        <v>RTBM-57348</v>
      </c>
      <c r="B377" t="str">
        <f>SystemTestCase!F:F</f>
        <v>Pass</v>
      </c>
      <c r="C377" s="7" t="str">
        <f>IF(SystemTestCase!C:C&lt;&gt;"",SystemTestCase!C:C,C376)</f>
        <v>SYS 5.1</v>
      </c>
      <c r="D377" s="10" t="str">
        <f>SystemTestCase!D:D</f>
        <v>RTBM-57348 - The BuB shall be recharged using +PERM without discharge the main vehicle battery in engine not running. (REQ-0495471 B)</v>
      </c>
      <c r="E377" s="7" t="str">
        <f>IF(SystemTestCase!B:B&lt;&gt;"",SystemTestCase!B:B,E376)</f>
        <v>RTBM-54957</v>
      </c>
      <c r="F377" t="str">
        <f>IFERROR(VLOOKUP(E377,'指派 Feature_1017'!A:E,5,FALSE),"找不到")</f>
        <v>BuB charging</v>
      </c>
      <c r="G377" t="str">
        <f>SystemTestCase!G:G</f>
        <v>Primary</v>
      </c>
      <c r="H377" s="153" t="str">
        <f>VLOOKUP(E377,CustomerREQ!B:D,3,FALSE)</f>
        <v>RTBM-36102</v>
      </c>
    </row>
    <row r="378" spans="1:8" x14ac:dyDescent="0.4">
      <c r="A378" t="str">
        <f>SystemTestCase!E:E</f>
        <v>RTBM-57352</v>
      </c>
      <c r="B378" t="str">
        <f>SystemTestCase!F:F</f>
        <v>Pass</v>
      </c>
      <c r="C378" s="7" t="str">
        <f>IF(SystemTestCase!C:C&lt;&gt;"",SystemTestCase!C:C,C377)</f>
        <v>SYS 5.1</v>
      </c>
      <c r="D378" s="10" t="str">
        <f>SystemTestCase!D:D</f>
        <v>RTBM-57352 - All the performance of the part shall be guarantee overall the temperature range defined below (REQ-0495463 B)</v>
      </c>
      <c r="E378" s="7" t="str">
        <f>IF(SystemTestCase!B:B&lt;&gt;"",SystemTestCase!B:B,E377)</f>
        <v>RTBM-54958</v>
      </c>
      <c r="F378" t="str">
        <f>IFERROR(VLOOKUP(E378,'指派 Feature_1017'!A:E,5,FALSE),"找不到")</f>
        <v>Resistance to Environment</v>
      </c>
      <c r="G378" t="str">
        <f>SystemTestCase!G:G</f>
        <v>Medium</v>
      </c>
      <c r="H378" s="153" t="str">
        <f>VLOOKUP(E378,CustomerREQ!B:D,3,FALSE)</f>
        <v>RTBM-36932</v>
      </c>
    </row>
    <row r="379" spans="1:8" x14ac:dyDescent="0.4">
      <c r="A379" t="str">
        <f>SystemTestCase!E:E</f>
        <v>RTBM-57353</v>
      </c>
      <c r="B379" t="str">
        <f>SystemTestCase!F:F</f>
        <v>StagePass</v>
      </c>
      <c r="C379" s="7" t="str">
        <f>IF(SystemTestCase!C:C&lt;&gt;"",SystemTestCase!C:C,C378)</f>
        <v>SYS 5.1</v>
      </c>
      <c r="D379" s="10" t="str">
        <f>SystemTestCase!D:D</f>
        <v>RTBM-57353 - The GNSS system shall operate in E1 band [1559; 1591] MHz (REQ-0495430 B)</v>
      </c>
      <c r="E379" s="7" t="str">
        <f>IF(SystemTestCase!B:B&lt;&gt;"",SystemTestCase!B:B,E378)</f>
        <v>RTBM-54959</v>
      </c>
      <c r="F379" t="str">
        <f>IFERROR(VLOOKUP(E379,'指派 Feature_1017'!A:E,5,FALSE),"找不到")</f>
        <v>GNSS Antenna</v>
      </c>
      <c r="G379" t="str">
        <f>SystemTestCase!G:G</f>
        <v>Primary</v>
      </c>
      <c r="H379" s="153" t="str">
        <f>VLOOKUP(E379,CustomerREQ!B:D,3,FALSE)</f>
        <v>RTBM-36040</v>
      </c>
    </row>
    <row r="380" spans="1:8" x14ac:dyDescent="0.4">
      <c r="A380" t="str">
        <f>SystemTestCase!E:E</f>
        <v>RTBM-44326</v>
      </c>
      <c r="B380" t="str">
        <f>SystemTestCase!F:F</f>
        <v>StagePass</v>
      </c>
      <c r="C380" s="7" t="str">
        <f>IF(SystemTestCase!C:C&lt;&gt;"",SystemTestCase!C:C,C379)</f>
        <v>SYS 5.1</v>
      </c>
      <c r="D380" s="10" t="str">
        <f>SystemTestCase!D:D</f>
        <v>RTBM-44326 - The TCU shall support dual-Mac concurrent WiFi operation.WiFi “hotspot” and “station” modes at the same time (REQ-0495395)</v>
      </c>
      <c r="E380" s="7" t="str">
        <f>IF(SystemTestCase!B:B&lt;&gt;"",SystemTestCase!B:B,E379)</f>
        <v>RTBM-54961</v>
      </c>
      <c r="F380" t="str">
        <f>IFERROR(VLOOKUP(E380,'指派 Feature_1017'!A:E,5,FALSE),"找不到")</f>
        <v>WiFi high level requirement</v>
      </c>
      <c r="G380" t="str">
        <f>SystemTestCase!G:G</f>
        <v>Low</v>
      </c>
      <c r="H380" s="153" t="str">
        <f>VLOOKUP(E380,CustomerREQ!B:D,3,FALSE)</f>
        <v>RTBM-36068</v>
      </c>
    </row>
    <row r="381" spans="1:8" x14ac:dyDescent="0.4">
      <c r="A381" t="str">
        <f>SystemTestCase!E:E</f>
        <v>RTBM-57357</v>
      </c>
      <c r="B381" t="str">
        <f>SystemTestCase!F:F</f>
        <v>On-going</v>
      </c>
      <c r="C381" s="7" t="str">
        <f>IF(SystemTestCase!C:C&lt;&gt;"",SystemTestCase!C:C,C380)</f>
        <v>SYS 5.2</v>
      </c>
      <c r="D381" s="10" t="str">
        <f>SystemTestCase!D:D</f>
        <v>RTBM-57357 - The TCU shall respect the PSA Mission profile and durability requirements document [02013_19_00137] (REQ-0495385 B)</v>
      </c>
      <c r="E381" s="7" t="str">
        <f>IF(SystemTestCase!B:B&lt;&gt;"",SystemTestCase!B:B,E380)</f>
        <v>RTBM-54962</v>
      </c>
      <c r="F381" t="str">
        <f>IFERROR(VLOOKUP(E381,'指派 Feature_1017'!A:E,5,FALSE),"找不到")</f>
        <v>Not testable - Notice or guideline</v>
      </c>
      <c r="G381" t="str">
        <f>SystemTestCase!G:G</f>
        <v>Medium</v>
      </c>
      <c r="H381" s="153" t="str">
        <f>VLOOKUP(E381,CustomerREQ!B:D,3,FALSE)</f>
        <v>RTBM-36683</v>
      </c>
    </row>
    <row r="382" spans="1:8" x14ac:dyDescent="0.4">
      <c r="A382" t="str">
        <f>SystemTestCase!E:E</f>
        <v>RTBM-44332</v>
      </c>
      <c r="B382" t="str">
        <f>SystemTestCase!F:F</f>
        <v>Pass</v>
      </c>
      <c r="C382" s="7" t="str">
        <f>IF(SystemTestCase!C:C&lt;&gt;"",SystemTestCase!C:C,C381)</f>
        <v>SYS 5.1</v>
      </c>
      <c r="D382" s="10" t="str">
        <f>SystemTestCase!D:D</f>
        <v>RTBM-44332 - The TCU WiFi antenna shall provide a minimum of 10Mbps link-rate in station-mode when connected to a standard 802.11x access point with 0dBi gain at a distance of 100m (modem performances are those defined in IEEE802.11(2017)) (REQ-0495373 B)</v>
      </c>
      <c r="E382" s="7" t="str">
        <f>IF(SystemTestCase!B:B&lt;&gt;"",SystemTestCase!B:B,E381)</f>
        <v>RTBM-54963</v>
      </c>
      <c r="F382" t="str">
        <f>IFERROR(VLOOKUP(E382,'指派 Feature_1017'!A:E,5,FALSE),"找不到")</f>
        <v>Throughput - WiFi System Level</v>
      </c>
      <c r="G382" t="str">
        <f>SystemTestCase!G:G</f>
        <v>Primary</v>
      </c>
      <c r="H382" s="153" t="str">
        <f>VLOOKUP(E382,CustomerREQ!B:D,3,FALSE)</f>
        <v>RTBM-36073</v>
      </c>
    </row>
    <row r="383" spans="1:8" x14ac:dyDescent="0.4">
      <c r="A383" t="str">
        <f>SystemTestCase!E:E</f>
        <v>RTBM-44460</v>
      </c>
      <c r="B383" t="str">
        <f>SystemTestCase!F:F</f>
        <v>Pass</v>
      </c>
      <c r="C383" s="7" t="str">
        <f>IF(SystemTestCase!C:C&lt;&gt;"",SystemTestCase!C:C,C382)</f>
        <v>SYS 5.1</v>
      </c>
      <c r="D383" s="10" t="str">
        <f>SystemTestCase!D:D</f>
        <v>RTBM-44460 - Tree-Funtion-GNSS+DR (GNSS + Dead Reckoning)-Performance-GNSS Module (REQ-0495157 A)</v>
      </c>
      <c r="E383" s="7" t="str">
        <f>IF(SystemTestCase!B:B&lt;&gt;"",SystemTestCase!B:B,E382)</f>
        <v>RTBM-54965</v>
      </c>
      <c r="F383" t="str">
        <f>IFERROR(VLOOKUP(E383,'指派 Feature_1017'!A:E,5,FALSE),"找不到")</f>
        <v>Supported GNSS positioning system</v>
      </c>
      <c r="G383" t="str">
        <f>SystemTestCase!G:G</f>
        <v>Medium</v>
      </c>
      <c r="H383" s="153" t="str">
        <f>VLOOKUP(E383,CustomerREQ!B:D,3,FALSE)</f>
        <v>RTBM-36022</v>
      </c>
    </row>
    <row r="384" spans="1:8" x14ac:dyDescent="0.4">
      <c r="A384" t="str">
        <f>SystemTestCase!E:E</f>
        <v>RTBM-44427</v>
      </c>
      <c r="B384" t="str">
        <f>SystemTestCase!F:F</f>
        <v>Pass</v>
      </c>
      <c r="C384" s="7" t="str">
        <f>IF(SystemTestCase!C:C&lt;&gt;"",SystemTestCase!C:C,C383)</f>
        <v>SYS 5.1</v>
      </c>
      <c r="D384" s="10" t="str">
        <f>SystemTestCase!D:D</f>
        <v>RTBM-44427 - Tree-Funtion-Telco Cellular network 2G/3G/4G/5G-Cellular Communication Performance-Cellular Antennas (REQ-0495147 B)</v>
      </c>
      <c r="E384" s="7" t="str">
        <f>IF(SystemTestCase!B:B&lt;&gt;"",SystemTestCase!B:B,E383)</f>
        <v>RTBM-54966</v>
      </c>
      <c r="F384" t="str">
        <f>IFERROR(VLOOKUP(E384,'指派 Feature_1017'!A:E,5,FALSE),"找不到")</f>
        <v>Cellular antenna high level requirement</v>
      </c>
      <c r="G384" t="str">
        <f>SystemTestCase!G:G</f>
        <v>Low</v>
      </c>
      <c r="H384" s="153" t="str">
        <f>VLOOKUP(E384,CustomerREQ!B:D,3,FALSE)</f>
        <v>RTBM-35994</v>
      </c>
    </row>
    <row r="385" spans="1:8" x14ac:dyDescent="0.4">
      <c r="A385" t="str">
        <f>SystemTestCase!E:E</f>
        <v>RTBM-57400</v>
      </c>
      <c r="B385" t="str">
        <f>SystemTestCase!F:F</f>
        <v>Pass</v>
      </c>
      <c r="C385" s="7" t="str">
        <f>IF(SystemTestCase!C:C&lt;&gt;"",SystemTestCase!C:C,C384)</f>
        <v>SYS 5.1</v>
      </c>
      <c r="D385" s="10" t="str">
        <f>SystemTestCase!D:D</f>
        <v>RTBM-57400 - The TCU shall be able to transmit and receive in the GSM 1800 and GSM 1900 bands using the 2G cellular technology in line with the current directives and 3GPP standards in the countries stated in document [02017_19_02377]. (REQ-0495128 D)</v>
      </c>
      <c r="E385" s="7" t="str">
        <f>IF(SystemTestCase!B:B&lt;&gt;"",SystemTestCase!B:B,E384)</f>
        <v>RTBM-54967</v>
      </c>
      <c r="F385" t="str">
        <f>IFERROR(VLOOKUP(E385,'指派 Feature_1017'!A:E,5,FALSE),"找不到")</f>
        <v>Product Regulation and Certification</v>
      </c>
      <c r="G385" t="str">
        <f>SystemTestCase!G:G</f>
        <v>Medium</v>
      </c>
      <c r="H385" s="153" t="str">
        <f>VLOOKUP(E385,CustomerREQ!B:D,3,FALSE)</f>
        <v>RTBM-35986</v>
      </c>
    </row>
    <row r="386" spans="1:8" x14ac:dyDescent="0.4">
      <c r="A386" t="str">
        <f>SystemTestCase!E:E</f>
        <v>RTBM-57401</v>
      </c>
      <c r="B386" t="str">
        <f>SystemTestCase!F:F</f>
        <v>Pass</v>
      </c>
      <c r="C386" s="7" t="str">
        <f>IF(SystemTestCase!C:C&lt;&gt;"",SystemTestCase!C:C,C385)</f>
        <v>SYS 5.1</v>
      </c>
      <c r="D386" s="10" t="str">
        <f>SystemTestCase!D:D</f>
        <v>RTBM-57401 - Radio component shall detect a short circuit on its FM/AM/DAB antennas to the ground or power supply and transmit to the audio global system. (REQ-0490426 D)</v>
      </c>
      <c r="E386" s="7" t="str">
        <f>IF(SystemTestCase!B:B&lt;&gt;"",SystemTestCase!B:B,E385)</f>
        <v>RTBM-54968</v>
      </c>
      <c r="F386" t="str">
        <f>IFERROR(VLOOKUP(E386,'指派 Feature_1017'!A:E,5,FALSE),"找不到")</f>
        <v>DTC - Radio</v>
      </c>
      <c r="G386" t="str">
        <f>SystemTestCase!G:G</f>
        <v>Primary</v>
      </c>
      <c r="H386" s="153" t="str">
        <f>VLOOKUP(E386,CustomerREQ!B:D,3,FALSE)</f>
        <v>RTBM-37521</v>
      </c>
    </row>
    <row r="387" spans="1:8" x14ac:dyDescent="0.4">
      <c r="A387" t="str">
        <f>SystemTestCase!E:E</f>
        <v>RTBM-57403</v>
      </c>
      <c r="B387" t="str">
        <f>SystemTestCase!F:F</f>
        <v>Pass</v>
      </c>
      <c r="C387" s="7" t="str">
        <f>IF(SystemTestCase!C:C&lt;&gt;"",SystemTestCase!C:C,C386)</f>
        <v>SYS 5.1</v>
      </c>
      <c r="D387" s="10" t="str">
        <f>SystemTestCase!D:D</f>
        <v>RTBM-57403 - The TCU shall be able to transmit and receive in the GSM 850 and E-GSM 900 bands using the 2G cellular technology in line with the current directives and 3GPP standards in the countries stated in document [02017_19_02377]. (REQ-0495125 D)</v>
      </c>
      <c r="E387" s="7" t="str">
        <f>IF(SystemTestCase!B:B&lt;&gt;"",SystemTestCase!B:B,E386)</f>
        <v>RTBM-54969</v>
      </c>
      <c r="F387" t="str">
        <f>IFERROR(VLOOKUP(E387,'指派 Feature_1017'!A:E,5,FALSE),"找不到")</f>
        <v>Product Regulation and Certification</v>
      </c>
      <c r="G387" t="str">
        <f>SystemTestCase!G:G</f>
        <v>Medium</v>
      </c>
      <c r="H387" s="153" t="str">
        <f>VLOOKUP(E387,CustomerREQ!B:D,3,FALSE)</f>
        <v>RTBM-35985</v>
      </c>
    </row>
    <row r="388" spans="1:8" x14ac:dyDescent="0.4">
      <c r="A388" t="str">
        <f>SystemTestCase!E:E</f>
        <v>RTBM-44939</v>
      </c>
      <c r="B388" t="str">
        <f>SystemTestCase!F:F</f>
        <v>Pass</v>
      </c>
      <c r="C388" s="7" t="str">
        <f>IF(SystemTestCase!C:C&lt;&gt;"",SystemTestCase!C:C,C387)</f>
        <v>SYS 5.1</v>
      </c>
      <c r="D388" s="10" t="str">
        <f>SystemTestCase!D:D</f>
        <v>RTBM-44939 - The supplier shall assure/guarantee that the TCU is functional and connected to network for data transmission and reception in simultaneously in thermal conditions. (GEN-BSRF-SCOPE-DEVELOPMENT-0013(0))</v>
      </c>
      <c r="E388" s="7" t="str">
        <f>IF(SystemTestCase!B:B&lt;&gt;"",SystemTestCase!B:B,E387)</f>
        <v>RTBM-55006</v>
      </c>
      <c r="F388" t="str">
        <f>IFERROR(VLOOKUP(E388,'指派 Feature_1017'!A:E,5,FALSE),"找不到")</f>
        <v>Resistance to Temperature</v>
      </c>
      <c r="G388" t="str">
        <f>SystemTestCase!G:G</f>
        <v>Medium</v>
      </c>
      <c r="H388" s="153" t="str">
        <f>VLOOKUP(E388,CustomerREQ!B:D,3,FALSE)</f>
        <v>RTBM-47402</v>
      </c>
    </row>
    <row r="389" spans="1:8" x14ac:dyDescent="0.4">
      <c r="A389" t="str">
        <f>SystemTestCase!E:E</f>
        <v>RTBM-55570</v>
      </c>
      <c r="B389" t="str">
        <f>SystemTestCase!F:F</f>
        <v>Fail</v>
      </c>
      <c r="C389" s="7" t="str">
        <f>IF(SystemTestCase!C:C&lt;&gt;"",SystemTestCase!C:C,C388)</f>
        <v>SYS 5.1</v>
      </c>
      <c r="D389" s="10" t="str">
        <f>SystemTestCase!D:D</f>
        <v>RTBM-55570 - If the voltage of the component is out of the range 8 - 16V, the broadcast features shall not be functionnal (REQ-0666588 B)</v>
      </c>
      <c r="E389" s="7" t="str">
        <f>IF(SystemTestCase!B:B&lt;&gt;"",SystemTestCase!B:B,E388)</f>
        <v>RTBM-55007</v>
      </c>
      <c r="F389" t="str">
        <f>IFERROR(VLOOKUP(E389,'指派 Feature_1017'!A:E,5,FALSE),"找不到")</f>
        <v>Main Power Supply</v>
      </c>
      <c r="G389" t="str">
        <f>SystemTestCase!G:G</f>
        <v>Primary</v>
      </c>
      <c r="H389" s="153" t="str">
        <f>VLOOKUP(E389,CustomerREQ!B:D,3,FALSE)</f>
        <v>RTBM-37525</v>
      </c>
    </row>
    <row r="390" spans="1:8" x14ac:dyDescent="0.4">
      <c r="A390" t="str">
        <f>SystemTestCase!E:E</f>
        <v>RTBM-57329</v>
      </c>
      <c r="B390" t="str">
        <f>SystemTestCase!F:F</f>
        <v>Pass</v>
      </c>
      <c r="C390" s="7" t="str">
        <f>IF(SystemTestCase!C:C&lt;&gt;"",SystemTestCase!C:C,C389)</f>
        <v>SYS 5.1</v>
      </c>
      <c r="D390" s="10" t="str">
        <f>SystemTestCase!D:D</f>
        <v>RTBM-57329 - For seamless, the transition between FM source and DAB source shall be less than 50ms (REQ-0527264 B)</v>
      </c>
      <c r="E390" s="7" t="str">
        <f>IF(SystemTestCase!B:B&lt;&gt;"",SystemTestCase!B:B,E389)</f>
        <v>RTBM-55009</v>
      </c>
      <c r="F390" t="str">
        <f>IFERROR(VLOOKUP(E390,'指派 Feature_1017'!A:E,5,FALSE),"找不到")</f>
        <v>FM, DAB Seamless transition requirement</v>
      </c>
      <c r="G390" t="str">
        <f>SystemTestCase!G:G</f>
        <v>Medium</v>
      </c>
      <c r="H390" s="153" t="str">
        <f>VLOOKUP(E390,CustomerREQ!B:D,3,FALSE)</f>
        <v>RTBM-37549</v>
      </c>
    </row>
    <row r="391" spans="1:8" x14ac:dyDescent="0.4">
      <c r="A391" t="str">
        <f>SystemTestCase!E:E</f>
        <v>RTBM-57331</v>
      </c>
      <c r="B391" t="str">
        <f>SystemTestCase!F:F</f>
        <v>Reviewed</v>
      </c>
      <c r="C391" s="7" t="str">
        <f>IF(SystemTestCase!C:C&lt;&gt;"",SystemTestCase!C:C,C390)</f>
        <v>SYS 5.1</v>
      </c>
      <c r="D391" s="10" t="str">
        <f>SystemTestCase!D:D</f>
        <v>RTBM-57331 - The maximum exposure temperature at which the TCU is subject (in operation or not) is specified below. (REQ-0495510 B)</v>
      </c>
      <c r="E391" s="7" t="str">
        <f>IF(SystemTestCase!B:B&lt;&gt;"",SystemTestCase!B:B,E390)</f>
        <v>RTBM-55011</v>
      </c>
      <c r="F391" t="str">
        <f>IFERROR(VLOOKUP(E391,'指派 Feature_1017'!A:E,5,FALSE),"找不到")</f>
        <v>Project Documentation</v>
      </c>
      <c r="G391" t="str">
        <f>SystemTestCase!G:G</f>
        <v>Medium</v>
      </c>
      <c r="H391" s="153" t="str">
        <f>VLOOKUP(E391,CustomerREQ!B:D,3,FALSE)</f>
        <v>RTBM-36825</v>
      </c>
    </row>
    <row r="392" spans="1:8" x14ac:dyDescent="0.4">
      <c r="A392" t="str">
        <f>SystemTestCase!E:E</f>
        <v>RTBM-57332</v>
      </c>
      <c r="B392" t="str">
        <f>SystemTestCase!F:F</f>
        <v>Pass</v>
      </c>
      <c r="C392" s="7" t="str">
        <f>IF(SystemTestCase!C:C&lt;&gt;"",SystemTestCase!C:C,C391)</f>
        <v>SYS 5.1</v>
      </c>
      <c r="D392" s="10" t="str">
        <f>SystemTestCase!D:D</f>
        <v>RTBM-57332 - In case of BUB replacement, the TCU shall test the charge level of the BUB. (REQ-0495321 C)</v>
      </c>
      <c r="E392" s="7" t="str">
        <f>IF(SystemTestCase!B:B&lt;&gt;"",SystemTestCase!B:B,E391)</f>
        <v>RTBM-55012</v>
      </c>
      <c r="F392" t="str">
        <f>IFERROR(VLOOKUP(E392,'指派 Feature_1017'!A:E,5,FALSE),"找不到")</f>
        <v>Backup Battery placeable</v>
      </c>
      <c r="G392" t="str">
        <f>SystemTestCase!G:G</f>
        <v>Primary</v>
      </c>
      <c r="H392" s="153" t="str">
        <f>VLOOKUP(E392,CustomerREQ!B:D,3,FALSE)</f>
        <v>RTBM-36292</v>
      </c>
    </row>
    <row r="393" spans="1:8" x14ac:dyDescent="0.4">
      <c r="A393" t="str">
        <f>SystemTestCase!E:E</f>
        <v>RTBM-57342</v>
      </c>
      <c r="B393" t="str">
        <f>SystemTestCase!F:F</f>
        <v>Pass</v>
      </c>
      <c r="C393" s="7" t="str">
        <f>IF(SystemTestCase!C:C&lt;&gt;"",SystemTestCase!C:C,C392)</f>
        <v>SYS 5.1</v>
      </c>
      <c r="D393" s="10" t="str">
        <f>SystemTestCase!D:D</f>
        <v>RTBM-57342 - The wired output of type SORTIE+ (continuous) (REQ-0495309 B)</v>
      </c>
      <c r="E393" s="7" t="str">
        <f>IF(SystemTestCase!B:B&lt;&gt;"",SystemTestCase!B:B,E392)</f>
        <v>RTBM-55013</v>
      </c>
      <c r="F393" t="str">
        <f>IFERROR(VLOOKUP(E393,'指派 Feature_1017'!A:E,5,FALSE),"找不到")</f>
        <v>Xcall wire input signal type</v>
      </c>
      <c r="G393" t="str">
        <f>SystemTestCase!G:G</f>
        <v>Medium</v>
      </c>
      <c r="H393" s="153" t="str">
        <f>VLOOKUP(E393,CustomerREQ!B:D,3,FALSE)</f>
        <v>RTBM-36233</v>
      </c>
    </row>
    <row r="394" spans="1:8" x14ac:dyDescent="0.4">
      <c r="A394" t="str">
        <f>SystemTestCase!E:E</f>
        <v>RTBM-57343</v>
      </c>
      <c r="B394" t="str">
        <f>SystemTestCase!F:F</f>
        <v>StagePass</v>
      </c>
      <c r="C394" s="7" t="str">
        <f>IF(SystemTestCase!C:C&lt;&gt;"",SystemTestCase!C:C,C393)</f>
        <v>SYS 5.1</v>
      </c>
      <c r="D394" s="10" t="str">
        <f>SystemTestCase!D:D</f>
        <v>RTBM-57343 - The aCall procedure shall use the loudspeaker connected to the IVS like for eCall. (REQ-0315009 B)</v>
      </c>
      <c r="E394" s="7" t="str">
        <f>IF(SystemTestCase!B:B&lt;&gt;"",SystemTestCase!B:B,E393)</f>
        <v>RTBM-55014</v>
      </c>
      <c r="F394" t="str">
        <f>IFERROR(VLOOKUP(E394,'指派 Feature_1017'!A:E,5,FALSE),"找不到")</f>
        <v>aCall procedure uses the loudspeaker connected to the IVS</v>
      </c>
      <c r="G394" t="str">
        <f>SystemTestCase!G:G</f>
        <v>Primary</v>
      </c>
      <c r="H394" s="153" t="str">
        <f>VLOOKUP(E394,CustomerREQ!B:D,3,FALSE)</f>
        <v>RTBM-16937</v>
      </c>
    </row>
    <row r="395" spans="1:8" x14ac:dyDescent="0.4">
      <c r="A395" t="str">
        <f>SystemTestCase!E:E</f>
        <v>RTBM-56623</v>
      </c>
      <c r="B395" t="str">
        <f>SystemTestCase!F:F</f>
        <v>Pass</v>
      </c>
      <c r="C395" s="7" t="str">
        <f>IF(SystemTestCase!C:C&lt;&gt;"",SystemTestCase!C:C,C394)</f>
        <v>SYS 5.1</v>
      </c>
      <c r="D395" s="10" t="str">
        <f>SystemTestCase!D:D</f>
        <v>RTBM-56623 - The backup battery allows eCall and aCall to be made for at least 11 minutes at -20°C. (REQ-0314990 B)</v>
      </c>
      <c r="E395" s="7" t="str">
        <f>IF(SystemTestCase!B:B&lt;&gt;"",SystemTestCase!B:B,E394)</f>
        <v>RTBM-55015</v>
      </c>
      <c r="F395" t="str">
        <f>IFERROR(VLOOKUP(E395,'指派 Feature_1017'!A:E,5,FALSE),"找不到")</f>
        <v>Backup Battery Lifetime</v>
      </c>
      <c r="G395" t="str">
        <f>SystemTestCase!G:G</f>
        <v>Primary</v>
      </c>
      <c r="H395" s="153" t="str">
        <f>VLOOKUP(E395,CustomerREQ!B:D,3,FALSE)</f>
        <v>RTBM-16989</v>
      </c>
    </row>
    <row r="396" spans="1:8" x14ac:dyDescent="0.4">
      <c r="A396" t="str">
        <f>SystemTestCase!E:E</f>
        <v>RTBM-56617</v>
      </c>
      <c r="B396" t="str">
        <f>SystemTestCase!F:F</f>
        <v>Pass</v>
      </c>
      <c r="C396" s="7" t="str">
        <f>IF(SystemTestCase!C:C&lt;&gt;"",SystemTestCase!C:C,C395)</f>
        <v>SYS 5.1</v>
      </c>
      <c r="D396" s="10" t="str">
        <f>SystemTestCase!D:D</f>
        <v>RTBM-56617 - During an xCall procedure, if a battery becomes defective (either the vehicle battery or the BuB) the xCall procedure shall not be interrupted, and a power supply switch shall operate seamlessly for the user (REQ-0314952 A)</v>
      </c>
      <c r="E396" s="7" t="str">
        <f>IF(SystemTestCase!B:B&lt;&gt;"",SystemTestCase!B:B,E395)</f>
        <v>RTBM-55016</v>
      </c>
      <c r="F396" t="str">
        <f>IFERROR(VLOOKUP(E396,'指派 Feature_1017'!A:E,5,FALSE),"找不到")</f>
        <v>Backup Battery Handle</v>
      </c>
      <c r="G396" t="str">
        <f>SystemTestCase!G:G</f>
        <v>Primary</v>
      </c>
      <c r="H396" s="153" t="str">
        <f>VLOOKUP(E396,CustomerREQ!B:D,3,FALSE)</f>
        <v>RTBM-16987</v>
      </c>
    </row>
    <row r="397" spans="1:8" x14ac:dyDescent="0.4">
      <c r="A397" t="str">
        <f>SystemTestCase!E:E</f>
        <v>RTBM-56438</v>
      </c>
      <c r="B397" t="str">
        <f>SystemTestCase!F:F</f>
        <v>Pass</v>
      </c>
      <c r="C397" s="7" t="str">
        <f>IF(SystemTestCase!C:C&lt;&gt;"",SystemTestCase!C:C,C396)</f>
        <v>SYS 5.1</v>
      </c>
      <c r="D397" s="10" t="str">
        <f>SystemTestCase!D:D</f>
        <v>RTBM-56438 - The Clock of the CAN Protocol Manager must have a precision better than 1% on all the range.The bit rate is 125 kbits/s.</v>
      </c>
      <c r="E397" s="7" t="str">
        <f>IF(SystemTestCase!B:B&lt;&gt;"",SystemTestCase!B:B,E396)</f>
        <v>RTBM-55024</v>
      </c>
      <c r="F397" t="str">
        <f>IFERROR(VLOOKUP(E397,'指派 Feature_1017'!A:E,5,FALSE),"找不到")</f>
        <v>Resistance to Timing</v>
      </c>
      <c r="G397" t="str">
        <f>SystemTestCase!G:G</f>
        <v>Medium</v>
      </c>
      <c r="H397" s="153" t="str">
        <f>VLOOKUP(E397,CustomerREQ!B:D,3,FALSE)</f>
        <v>RTBM-24561</v>
      </c>
    </row>
    <row r="398" spans="1:8" x14ac:dyDescent="0.4">
      <c r="A398" t="str">
        <f>SystemTestCase!E:E</f>
        <v>RTBM-56198</v>
      </c>
      <c r="B398" t="str">
        <f>SystemTestCase!F:F</f>
        <v>StagePass</v>
      </c>
      <c r="C398" s="7" t="str">
        <f>IF(SystemTestCase!C:C&lt;&gt;"",SystemTestCase!C:C,C397)</f>
        <v>SYS 5.1</v>
      </c>
      <c r="D398" s="10" t="str">
        <f>SystemTestCase!D:D</f>
        <v>RTBM-56198 - The bit rate is 125kbits/s(GEN-RESEAU-ST-CPCANLS.0023)</v>
      </c>
      <c r="E398" s="7" t="str">
        <f>IF(SystemTestCase!B:B&lt;&gt;"",SystemTestCase!B:B,E397)</f>
        <v>RTBM-55026</v>
      </c>
      <c r="F398" t="str">
        <f>IFERROR(VLOOKUP(E398,'指派 Feature_1017'!A:E,5,FALSE),"找不到")</f>
        <v>CAN bit rate configuration</v>
      </c>
      <c r="G398" t="str">
        <f>SystemTestCase!G:G</f>
        <v>Medium</v>
      </c>
      <c r="H398" s="153" t="str">
        <f>VLOOKUP(E398,CustomerREQ!B:D,3,FALSE)</f>
        <v>RTBM-24562</v>
      </c>
    </row>
    <row r="399" spans="1:8" x14ac:dyDescent="0.4">
      <c r="A399" t="str">
        <f>SystemTestCase!E:E</f>
        <v>RTBM-57162</v>
      </c>
      <c r="B399" t="str">
        <f>SystemTestCase!F:F</f>
        <v>On-going</v>
      </c>
      <c r="C399" s="7" t="str">
        <f>IF(SystemTestCase!C:C&lt;&gt;"",SystemTestCase!C:C,C398)</f>
        <v>SYS 5.1</v>
      </c>
      <c r="D399" s="10" t="str">
        <f>SystemTestCase!D:D</f>
        <v>RTBM-57162 - The TCU supplier shall submitt a control and BUB recharging process for every step before the delivery to the final customer (logistic, Stellantis plant, transport and stockage duration of 90 days) to the Stellantis approval (REQ-0556798 C)</v>
      </c>
      <c r="E399" s="7" t="str">
        <f>IF(SystemTestCase!B:B&lt;&gt;"",SystemTestCase!B:B,E398)</f>
        <v>RTBM-56417</v>
      </c>
      <c r="F399" t="str">
        <f>IFERROR(VLOOKUP(E399,'指派 Feature_1017'!A:E,5,FALSE),"找不到")</f>
        <v>Project Documentation</v>
      </c>
      <c r="G399" t="str">
        <f>SystemTestCase!G:G</f>
        <v>Medium</v>
      </c>
      <c r="H399" s="153" t="str">
        <f>VLOOKUP(E399,CustomerREQ!B:D,3,FALSE)</f>
        <v>RTBM-36371</v>
      </c>
    </row>
    <row r="400" spans="1:8" x14ac:dyDescent="0.4">
      <c r="A400" t="str">
        <f>SystemTestCase!E:E</f>
        <v>RTBM-57169</v>
      </c>
      <c r="B400" t="str">
        <f>SystemTestCase!F:F</f>
        <v>Pass</v>
      </c>
      <c r="C400" s="7" t="str">
        <f>IF(SystemTestCase!C:C&lt;&gt;"",SystemTestCase!C:C,C399)</f>
        <v>SYS 5.1</v>
      </c>
      <c r="D400" s="10" t="str">
        <f>SystemTestCase!D:D</f>
        <v>RTBM-57169 - When the GNSS signal is lost, the Part shall provide a horizontal positioning COMPUTE_LOCALIZATION with a drift lower than 3% of the distance travelled by the vehicle and a cap within a 15° cone of the real vehicle cap (REQ-0613314 A)</v>
      </c>
      <c r="E400" s="7" t="str">
        <f>IF(SystemTestCase!B:B&lt;&gt;"",SystemTestCase!B:B,E399)</f>
        <v>RTBM-56418</v>
      </c>
      <c r="F400" t="str">
        <f>IFERROR(VLOOKUP(E400,'指派 Feature_1017'!A:E,5,FALSE),"找不到")</f>
        <v>Provided COMPUTE_LOCALIZATION accuarcy when GNSS signal lost</v>
      </c>
      <c r="G400" t="str">
        <f>SystemTestCase!G:G</f>
        <v>Medium</v>
      </c>
      <c r="H400" s="153" t="str">
        <f>VLOOKUP(E400,CustomerREQ!B:D,3,FALSE)</f>
        <v>RTBM-16149</v>
      </c>
    </row>
    <row r="401" spans="1:8" x14ac:dyDescent="0.4">
      <c r="A401" t="str">
        <f>SystemTestCase!E:E</f>
        <v>RTBM-57172</v>
      </c>
      <c r="B401" t="str">
        <f>SystemTestCase!F:F</f>
        <v>Pass</v>
      </c>
      <c r="C401" s="7" t="str">
        <f>IF(SystemTestCase!C:C&lt;&gt;"",SystemTestCase!C:C,C400)</f>
        <v>SYS 5.1</v>
      </c>
      <c r="D401" s="10" t="str">
        <f>SystemTestCase!D:D</f>
        <v>RTBM-57172 - When the GNSS signal is lost, the Part shall provide a horizontal positioning COMPUTE_LOCALIZATION with a drift lower than ??% of the distance travelled by the vehicle and a cap within a ??° cone of the real vehicle cap. (Retrofit AEE2010) (REQ-0500276 B)</v>
      </c>
      <c r="E401" s="7" t="str">
        <f>IF(SystemTestCase!B:B&lt;&gt;"",SystemTestCase!B:B,E400)</f>
        <v>RTBM-56419</v>
      </c>
      <c r="F401" t="str">
        <f>IFERROR(VLOOKUP(E401,'指派 Feature_1017'!A:E,5,FALSE),"找不到")</f>
        <v>Provided COMPUTE_LOCALIZATION accuarcy when GNSS signal lost</v>
      </c>
      <c r="G401" t="str">
        <f>SystemTestCase!G:G</f>
        <v>Medium</v>
      </c>
      <c r="H401" s="153" t="str">
        <f>VLOOKUP(E401,CustomerREQ!B:D,3,FALSE)</f>
        <v>RTBM-16151</v>
      </c>
    </row>
    <row r="402" spans="1:8" x14ac:dyDescent="0.4">
      <c r="A402" t="str">
        <f>SystemTestCase!E:E</f>
        <v>RTBM-57173</v>
      </c>
      <c r="B402" t="str">
        <f>SystemTestCase!F:F</f>
        <v>On-going</v>
      </c>
      <c r="C402" s="7" t="str">
        <f>IF(SystemTestCase!C:C&lt;&gt;"",SystemTestCase!C:C,C401)</f>
        <v>SYS 5.1</v>
      </c>
      <c r="D402" s="10" t="str">
        <f>SystemTestCase!D:D</f>
        <v>RTBM-57173 - Audio level difference in nominal conditions of reception shall be inferior to 1 dB between FM and DAB sources with the same bandwidth(including parasites masking treatment) (REQ-0477380 G)</v>
      </c>
      <c r="E402" s="7" t="str">
        <f>IF(SystemTestCase!B:B&lt;&gt;"",SystemTestCase!B:B,E401)</f>
        <v>RTBM-56420</v>
      </c>
      <c r="F402" t="str">
        <f>IFERROR(VLOOKUP(E402,'指派 Feature_1017'!A:E,5,FALSE),"找不到")</f>
        <v>Audio level with Handover</v>
      </c>
      <c r="G402" t="str">
        <f>SystemTestCase!G:G</f>
        <v>Medium</v>
      </c>
      <c r="H402" s="153" t="str">
        <f>VLOOKUP(E402,CustomerREQ!B:D,3,FALSE)</f>
        <v>RTBM-37426</v>
      </c>
    </row>
    <row r="403" spans="1:8" x14ac:dyDescent="0.4">
      <c r="A403" t="str">
        <f>SystemTestCase!E:E</f>
        <v>RTBM-57176</v>
      </c>
      <c r="B403" t="str">
        <f>SystemTestCase!F:F</f>
        <v>Pass</v>
      </c>
      <c r="C403" s="7" t="str">
        <f>IF(SystemTestCase!C:C&lt;&gt;"",SystemTestCase!C:C,C402)</f>
        <v>SYS 5.1</v>
      </c>
      <c r="D403" s="10" t="str">
        <f>SystemTestCase!D:D</f>
        <v>RTBM-57176 - The PART shall respect positioning feature and its performance criteria and test procedure, described by the European regulation (REQ-0416100 B)</v>
      </c>
      <c r="E403" s="7" t="str">
        <f>IF(SystemTestCase!B:B&lt;&gt;"",SystemTestCase!B:B,E402)</f>
        <v>RTBM-56421</v>
      </c>
      <c r="F403" t="str">
        <f>IFERROR(VLOOKUP(E403,'指派 Feature_1017'!A:E,5,FALSE),"找不到")</f>
        <v>GNSS EU regulation</v>
      </c>
      <c r="G403" t="str">
        <f>SystemTestCase!G:G</f>
        <v>Medium</v>
      </c>
      <c r="H403" s="153" t="str">
        <f>VLOOKUP(E403,CustomerREQ!B:D,3,FALSE)</f>
        <v>RTBM-16178</v>
      </c>
    </row>
    <row r="404" spans="1:8" x14ac:dyDescent="0.4">
      <c r="A404" t="str">
        <f>SystemTestCase!E:E</f>
        <v>RTBM-57201</v>
      </c>
      <c r="B404" t="str">
        <f>SystemTestCase!F:F</f>
        <v>Pass</v>
      </c>
      <c r="C404" s="7" t="str">
        <f>IF(SystemTestCase!C:C&lt;&gt;"",SystemTestCase!C:C,C403)</f>
        <v>SYS 5.1</v>
      </c>
      <c r="D404" s="10" t="str">
        <f>SystemTestCase!D:D</f>
        <v>RTBM-57201 - Sensitivity at receiver input provided by the PART (REQ-0416098 C)</v>
      </c>
      <c r="E404" s="7" t="str">
        <f>IF(SystemTestCase!B:B&lt;&gt;"",SystemTestCase!B:B,E403)</f>
        <v>RTBM-56422</v>
      </c>
      <c r="F404" t="str">
        <f>IFERROR(VLOOKUP(E404,'指派 Feature_1017'!A:E,5,FALSE),"找不到")</f>
        <v>GNSS EU regulation performance criteria</v>
      </c>
      <c r="G404" t="str">
        <f>SystemTestCase!G:G</f>
        <v>Medium</v>
      </c>
      <c r="H404" s="153" t="str">
        <f>VLOOKUP(E404,CustomerREQ!B:D,3,FALSE)</f>
        <v>RTBM-16176</v>
      </c>
    </row>
    <row r="405" spans="1:8" x14ac:dyDescent="0.4">
      <c r="A405" t="str">
        <f>SystemTestCase!E:E</f>
        <v>RTBM-57203</v>
      </c>
      <c r="B405" t="str">
        <f>SystemTestCase!F:F</f>
        <v>Pass</v>
      </c>
      <c r="C405" s="7" t="str">
        <f>IF(SystemTestCase!C:C&lt;&gt;"",SystemTestCase!C:C,C404)</f>
        <v>SYS 5.1</v>
      </c>
      <c r="D405" s="10" t="str">
        <f>SystemTestCase!D:D</f>
        <v>RTBM-57203 - The specified requirements for accuracy shall be provided (REQ-0416097 B)</v>
      </c>
      <c r="E405" s="7" t="str">
        <f>IF(SystemTestCase!B:B&lt;&gt;"",SystemTestCase!B:B,E404)</f>
        <v>RTBM-56423</v>
      </c>
      <c r="F405" t="str">
        <f>IFERROR(VLOOKUP(E405,'指派 Feature_1017'!A:E,5,FALSE),"找不到")</f>
        <v>GNSS EU regulation</v>
      </c>
      <c r="G405" t="str">
        <f>SystemTestCase!G:G</f>
        <v>Medium</v>
      </c>
      <c r="H405" s="153" t="str">
        <f>VLOOKUP(E405,CustomerREQ!B:D,3,FALSE)</f>
        <v>RTBM-16175</v>
      </c>
    </row>
    <row r="406" spans="1:8" x14ac:dyDescent="0.4">
      <c r="A406" t="str">
        <f>SystemTestCase!E:E</f>
        <v>RTBM-57205</v>
      </c>
      <c r="B406" t="str">
        <f>SystemTestCase!F:F</f>
        <v>Pass</v>
      </c>
      <c r="C406" s="7" t="str">
        <f>IF(SystemTestCase!C:C&lt;&gt;"",SystemTestCase!C:C,C405)</f>
        <v>SYS 5.1</v>
      </c>
      <c r="D406" s="10" t="str">
        <f>SystemTestCase!D:D</f>
        <v>RTBM-57205 - Horizontal position error provided by the PART shall not exceed (REQ-0416095 C)</v>
      </c>
      <c r="E406" s="7" t="str">
        <f>IF(SystemTestCase!B:B&lt;&gt;"",SystemTestCase!B:B,E405)</f>
        <v>RTBM-56424</v>
      </c>
      <c r="F406" t="str">
        <f>IFERROR(VLOOKUP(E406,'指派 Feature_1017'!A:E,5,FALSE),"找不到")</f>
        <v>GNSS EU regulation performance criteria</v>
      </c>
      <c r="G406" t="str">
        <f>SystemTestCase!G:G</f>
        <v>Medium</v>
      </c>
      <c r="H406" s="153" t="str">
        <f>VLOOKUP(E406,CustomerREQ!B:D,3,FALSE)</f>
        <v>RTBM-16174</v>
      </c>
    </row>
    <row r="407" spans="1:8" x14ac:dyDescent="0.4">
      <c r="A407" t="str">
        <f>SystemTestCase!E:E</f>
        <v>RTBM-57206</v>
      </c>
      <c r="B407" t="str">
        <f>SystemTestCase!F:F</f>
        <v>Pass</v>
      </c>
      <c r="C407" s="7" t="str">
        <f>IF(SystemTestCase!C:C&lt;&gt;"",SystemTestCase!C:C,C406)</f>
        <v>SYS 5.1</v>
      </c>
      <c r="D407" s="10" t="str">
        <f>SystemTestCase!D:D</f>
        <v>RTBM-57206 - The GNSS receiver provided by the PART shall be capable of receiving and processing combined GNSS signals in L1/E1 band from at least two global navigation satellite systems, including Galileo and GPS; and SBAS (REQ-0416094 B)</v>
      </c>
      <c r="E407" s="7" t="str">
        <f>IF(SystemTestCase!B:B&lt;&gt;"",SystemTestCase!B:B,E406)</f>
        <v>RTBM-56425</v>
      </c>
      <c r="F407" t="str">
        <f>IFERROR(VLOOKUP(E407,'指派 Feature_1017'!A:E,5,FALSE),"找不到")</f>
        <v>GNSS EU regulation</v>
      </c>
      <c r="G407" t="str">
        <f>SystemTestCase!G:G</f>
        <v>Primary</v>
      </c>
      <c r="H407" s="153" t="str">
        <f>VLOOKUP(E407,CustomerREQ!B:D,3,FALSE)</f>
        <v>RTBM-16173</v>
      </c>
    </row>
    <row r="408" spans="1:8" x14ac:dyDescent="0.4">
      <c r="A408" t="str">
        <f>SystemTestCase!E:E</f>
        <v>RTBM-57208</v>
      </c>
      <c r="B408" t="str">
        <f>SystemTestCase!F:F</f>
        <v>Pass</v>
      </c>
      <c r="C408" s="7" t="str">
        <f>IF(SystemTestCase!C:C&lt;&gt;"",SystemTestCase!C:C,C407)</f>
        <v>SYS 5.1</v>
      </c>
      <c r="D408" s="10" t="str">
        <f>SystemTestCase!D:D</f>
        <v>RTBM-57208 - The GNSS receiver provided by the PART shall be capable of receiving and processing individual GNSS signals in L1/E1 band from at least two global navigation satellite systems, including Galileo and GPS (REQ-0416091 B)</v>
      </c>
      <c r="E408" s="7" t="str">
        <f>IF(SystemTestCase!B:B&lt;&gt;"",SystemTestCase!B:B,E407)</f>
        <v>RTBM-56426</v>
      </c>
      <c r="F408" t="str">
        <f>IFERROR(VLOOKUP(E408,'指派 Feature_1017'!A:E,5,FALSE),"找不到")</f>
        <v>GNSS EU regulation</v>
      </c>
      <c r="G408" t="str">
        <f>SystemTestCase!G:G</f>
        <v>Primary</v>
      </c>
      <c r="H408" s="153" t="str">
        <f>VLOOKUP(E408,CustomerREQ!B:D,3,FALSE)</f>
        <v>RTBM-16172</v>
      </c>
    </row>
    <row r="409" spans="1:8" x14ac:dyDescent="0.4">
      <c r="A409" t="str">
        <f>SystemTestCase!E:E</f>
        <v>RTBM-57209</v>
      </c>
      <c r="B409" t="str">
        <f>SystemTestCase!F:F</f>
        <v>Pass</v>
      </c>
      <c r="C409" s="7" t="str">
        <f>IF(SystemTestCase!C:C&lt;&gt;"",SystemTestCase!C:C,C408)</f>
        <v>SYS 5.1</v>
      </c>
      <c r="D409" s="10" t="str">
        <f>SystemTestCase!D:D</f>
        <v>RTBM-57209 - The navigation function shall respect the following performance criteria (REQ-0416068 B)</v>
      </c>
      <c r="E409" s="7" t="str">
        <f>IF(SystemTestCase!B:B&lt;&gt;"",SystemTestCase!B:B,E408)</f>
        <v>RTBM-56489</v>
      </c>
      <c r="F409" t="str">
        <f>IFERROR(VLOOKUP(E409,'指派 Feature_1017'!A:E,5,FALSE),"找不到")</f>
        <v>GNSS EU regulation performance criteria</v>
      </c>
      <c r="G409" t="str">
        <f>SystemTestCase!G:G</f>
        <v>Medium</v>
      </c>
      <c r="H409" s="153" t="str">
        <f>VLOOKUP(E409,CustomerREQ!B:D,3,FALSE)</f>
        <v>RTBM-16165</v>
      </c>
    </row>
    <row r="410" spans="1:8" x14ac:dyDescent="0.4">
      <c r="A410" t="str">
        <f>SystemTestCase!E:E</f>
        <v>RTBM-57219</v>
      </c>
      <c r="B410" t="str">
        <f>SystemTestCase!F:F</f>
        <v>StagePass</v>
      </c>
      <c r="C410" s="7" t="str">
        <f>IF(SystemTestCase!C:C&lt;&gt;"",SystemTestCase!C:C,C409)</f>
        <v>SYS 5.1</v>
      </c>
      <c r="D410" s="10" t="str">
        <f>SystemTestCase!D:D</f>
        <v>RTBM-57219 - The Part shall receive and process GLONASS Multi-Constellation signal to geolocalize the user's vehicle (REQ-0416067 A)</v>
      </c>
      <c r="E410" s="7" t="str">
        <f>IF(SystemTestCase!B:B&lt;&gt;"",SystemTestCase!B:B,E409)</f>
        <v>RTBM-56490</v>
      </c>
      <c r="F410" t="str">
        <f>IFERROR(VLOOKUP(E410,'指派 Feature_1017'!A:E,5,FALSE),"找不到")</f>
        <v>GNSS signal receive and process to geo-localize</v>
      </c>
      <c r="G410" t="str">
        <f>SystemTestCase!G:G</f>
        <v>Primary</v>
      </c>
      <c r="H410" s="153" t="str">
        <f>VLOOKUP(E410,CustomerREQ!B:D,3,FALSE)</f>
        <v>RTBM-16127</v>
      </c>
    </row>
    <row r="411" spans="1:8" x14ac:dyDescent="0.4">
      <c r="A411" t="str">
        <f>SystemTestCase!E:E</f>
        <v>RTBM-57231</v>
      </c>
      <c r="B411" t="str">
        <f>SystemTestCase!F:F</f>
        <v>Pass</v>
      </c>
      <c r="C411" s="7" t="str">
        <f>IF(SystemTestCase!C:C&lt;&gt;"",SystemTestCase!C:C,C410)</f>
        <v>SYS 5.1</v>
      </c>
      <c r="D411" s="10" t="str">
        <f>SystemTestCase!D:D</f>
        <v>RTBM-57231 - The navigation function shall respect the following performance criteria (REQ-0416063 B)</v>
      </c>
      <c r="E411" s="7" t="str">
        <f>IF(SystemTestCase!B:B&lt;&gt;"",SystemTestCase!B:B,E410)</f>
        <v>RTBM-56491</v>
      </c>
      <c r="F411" t="str">
        <f>IFERROR(VLOOKUP(E411,'指派 Feature_1017'!A:E,5,FALSE),"找不到")</f>
        <v>GNSS EU regulation performance criteria</v>
      </c>
      <c r="G411" t="str">
        <f>SystemTestCase!G:G</f>
        <v>Medium</v>
      </c>
      <c r="H411" s="153" t="str">
        <f>VLOOKUP(E411,CustomerREQ!B:D,3,FALSE)</f>
        <v>RTBM-16164</v>
      </c>
    </row>
    <row r="412" spans="1:8" x14ac:dyDescent="0.4">
      <c r="A412" t="str">
        <f>SystemTestCase!E:E</f>
        <v>RTBM-57232</v>
      </c>
      <c r="B412" t="str">
        <f>SystemTestCase!F:F</f>
        <v>StagePass</v>
      </c>
      <c r="C412" s="7" t="str">
        <f>IF(SystemTestCase!C:C&lt;&gt;"",SystemTestCase!C:C,C411)</f>
        <v>SYS 5.1</v>
      </c>
      <c r="D412" s="10" t="str">
        <f>SystemTestCase!D:D</f>
        <v>RTBM-57232 - The Part shall receive and process Beidou signal to geo-localize the user's vehicle (REQ-0416062 A)</v>
      </c>
      <c r="E412" s="7" t="str">
        <f>IF(SystemTestCase!B:B&lt;&gt;"",SystemTestCase!B:B,E411)</f>
        <v>RTBM-56492</v>
      </c>
      <c r="F412" t="str">
        <f>IFERROR(VLOOKUP(E412,'指派 Feature_1017'!A:E,5,FALSE),"找不到")</f>
        <v>GNSS signal receive and process to geo-localize</v>
      </c>
      <c r="G412" t="str">
        <f>SystemTestCase!G:G</f>
        <v>Primary</v>
      </c>
      <c r="H412" s="153" t="str">
        <f>VLOOKUP(E412,CustomerREQ!B:D,3,FALSE)</f>
        <v>RTBM-16126</v>
      </c>
    </row>
    <row r="413" spans="1:8" x14ac:dyDescent="0.4">
      <c r="A413" t="str">
        <f>SystemTestCase!E:E</f>
        <v>RTBM-57234</v>
      </c>
      <c r="B413" t="str">
        <f>SystemTestCase!F:F</f>
        <v>StagePass</v>
      </c>
      <c r="C413" s="7" t="str">
        <f>IF(SystemTestCase!C:C&lt;&gt;"",SystemTestCase!C:C,C412)</f>
        <v>SYS 5.1</v>
      </c>
      <c r="D413" s="10" t="str">
        <f>SystemTestCase!D:D</f>
        <v>RTBM-57234 - The Part shall receive and process GPS signal to geo-localize the user's vehicle (REQ-0416061 B)</v>
      </c>
      <c r="E413" s="7" t="str">
        <f>IF(SystemTestCase!B:B&lt;&gt;"",SystemTestCase!B:B,E412)</f>
        <v>RTBM-56493</v>
      </c>
      <c r="F413" t="str">
        <f>IFERROR(VLOOKUP(E413,'指派 Feature_1017'!A:E,5,FALSE),"找不到")</f>
        <v>GNSS signal receive and process to geo-localize</v>
      </c>
      <c r="G413" t="str">
        <f>SystemTestCase!G:G</f>
        <v>Medium</v>
      </c>
      <c r="H413" s="153" t="str">
        <f>VLOOKUP(E413,CustomerREQ!B:D,3,FALSE)</f>
        <v>RTBM-16125</v>
      </c>
    </row>
    <row r="414" spans="1:8" x14ac:dyDescent="0.4">
      <c r="A414" t="str">
        <f>SystemTestCase!E:E</f>
        <v>RTBM-57235</v>
      </c>
      <c r="B414" t="str">
        <f>SystemTestCase!F:F</f>
        <v>Pass</v>
      </c>
      <c r="C414" s="7" t="str">
        <f>IF(SystemTestCase!C:C&lt;&gt;"",SystemTestCase!C:C,C413)</f>
        <v>SYS 5.1</v>
      </c>
      <c r="D414" s="10" t="str">
        <f>SystemTestCase!D:D</f>
        <v>RTBM-57235 - Consumption of the system shall be less or equal than 1 Ah over one month (30 days) for a power supply voltage of 13V at +37°C (REQ-0415955 A)</v>
      </c>
      <c r="E414" s="7" t="str">
        <f>IF(SystemTestCase!B:B&lt;&gt;"",SystemTestCase!B:B,E413)</f>
        <v>RTBM-56494</v>
      </c>
      <c r="F414" t="str">
        <f>IFERROR(VLOOKUP(E414,'指派 Feature_1017'!A:E,5,FALSE),"找不到")</f>
        <v>Backup Battery Lifetime</v>
      </c>
      <c r="G414" t="str">
        <f>SystemTestCase!G:G</f>
        <v>Medium</v>
      </c>
      <c r="H414" s="153" t="str">
        <f>VLOOKUP(E414,CustomerREQ!B:D,3,FALSE)</f>
        <v>RTBM-25284</v>
      </c>
    </row>
    <row r="415" spans="1:8" x14ac:dyDescent="0.4">
      <c r="A415" t="str">
        <f>SystemTestCase!E:E</f>
        <v>RTBM-57243</v>
      </c>
      <c r="B415" t="str">
        <f>SystemTestCase!F:F</f>
        <v>Pass</v>
      </c>
      <c r="C415" s="7" t="str">
        <f>IF(SystemTestCase!C:C&lt;&gt;"",SystemTestCase!C:C,C414)</f>
        <v>SYS 5.1</v>
      </c>
      <c r="D415" s="10" t="str">
        <f>SystemTestCase!D:D</f>
        <v>RTBM-57243 - The system shall be waked-up (go to Nominal state) with these triggers: (condition specified on each specification) (REQ-0415945 A)</v>
      </c>
      <c r="E415" s="7" t="str">
        <f>IF(SystemTestCase!B:B&lt;&gt;"",SystemTestCase!B:B,E414)</f>
        <v>RTBM-56495</v>
      </c>
      <c r="F415" t="str">
        <f>IFERROR(VLOOKUP(E415,'指派 Feature_1017'!A:E,5,FALSE),"找不到")</f>
        <v>System to be wake up by triggers</v>
      </c>
      <c r="G415" t="str">
        <f>SystemTestCase!G:G</f>
        <v>Primary</v>
      </c>
      <c r="H415" s="153" t="str">
        <f>VLOOKUP(E415,CustomerREQ!B:D,3,FALSE)</f>
        <v>RTBM-25262</v>
      </c>
    </row>
    <row r="416" spans="1:8" x14ac:dyDescent="0.4">
      <c r="A416" t="str">
        <f>SystemTestCase!E:E</f>
        <v>RTBM-57246</v>
      </c>
      <c r="B416" t="str">
        <f>SystemTestCase!F:F</f>
        <v>Reviewed</v>
      </c>
      <c r="C416" s="7" t="str">
        <f>IF(SystemTestCase!C:C&lt;&gt;"",SystemTestCase!C:C,C415)</f>
        <v>SYS 5.1</v>
      </c>
      <c r="D416" s="10" t="str">
        <f>SystemTestCase!D:D</f>
        <v>RTBM-57246 - The system shall use the wired wake-up in order to wake up other ECU (REQ-0415936 A)</v>
      </c>
      <c r="E416" s="7" t="str">
        <f>IF(SystemTestCase!B:B&lt;&gt;"",SystemTestCase!B:B,E415)</f>
        <v>RTBM-56496</v>
      </c>
      <c r="F416" t="str">
        <f>IFERROR(VLOOKUP(E416,'指派 Feature_1017'!A:E,5,FALSE),"找不到")</f>
        <v>Not testable - Notice or guideline</v>
      </c>
      <c r="G416" t="str">
        <f>SystemTestCase!G:G</f>
        <v>Medium</v>
      </c>
      <c r="H416" s="153" t="str">
        <f>VLOOKUP(E416,CustomerREQ!B:D,3,FALSE)</f>
        <v>RTBM-25259</v>
      </c>
    </row>
    <row r="417" spans="1:8" x14ac:dyDescent="0.4">
      <c r="A417" t="str">
        <f>SystemTestCase!E:E</f>
        <v>RTBM-57248</v>
      </c>
      <c r="B417" t="str">
        <f>SystemTestCase!F:F</f>
        <v>Pass</v>
      </c>
      <c r="C417" s="7" t="str">
        <f>IF(SystemTestCase!C:C&lt;&gt;"",SystemTestCase!C:C,C416)</f>
        <v>SYS 5.1</v>
      </c>
      <c r="D417" s="10" t="str">
        <f>SystemTestCase!D:D</f>
        <v>RTBM-57248 - The loss of vehicle battery must not disturb an Emergency Call (REQ-0415917 A)</v>
      </c>
      <c r="E417" s="7" t="str">
        <f>IF(SystemTestCase!B:B&lt;&gt;"",SystemTestCase!B:B,E416)</f>
        <v>RTBM-56497</v>
      </c>
      <c r="F417" t="str">
        <f>IFERROR(VLOOKUP(E417,'指派 Feature_1017'!A:E,5,FALSE),"找不到")</f>
        <v>Backup Battery Handle</v>
      </c>
      <c r="G417" t="str">
        <f>SystemTestCase!G:G</f>
        <v>Primary</v>
      </c>
      <c r="H417" s="153" t="str">
        <f>VLOOKUP(E417,CustomerREQ!B:D,3,FALSE)</f>
        <v>RTBM-25255</v>
      </c>
    </row>
    <row r="418" spans="1:8" x14ac:dyDescent="0.4">
      <c r="A418" t="str">
        <f>SystemTestCase!E:E</f>
        <v>RTBM-57251</v>
      </c>
      <c r="B418" t="str">
        <f>SystemTestCase!F:F</f>
        <v>Pass</v>
      </c>
      <c r="C418" s="7" t="str">
        <f>IF(SystemTestCase!C:C&lt;&gt;"",SystemTestCase!C:C,C417)</f>
        <v>SYS 5.1</v>
      </c>
      <c r="D418" s="10" t="str">
        <f>SystemTestCase!D:D</f>
        <v>RTBM-57251 - The duration of the initialisation of the transceiver is less than 400 ms. It is measured between (REQ-0048395 B)</v>
      </c>
      <c r="E418" s="7" t="str">
        <f>IF(SystemTestCase!B:B&lt;&gt;"",SystemTestCase!B:B,E417)</f>
        <v>RTBM-56498</v>
      </c>
      <c r="F418" t="str">
        <f>IFERROR(VLOOKUP(E418,'指派 Feature_1017'!A:E,5,FALSE),"找不到")</f>
        <v>Initialisation duration of the transceiver</v>
      </c>
      <c r="G418" t="str">
        <f>SystemTestCase!G:G</f>
        <v>Medium</v>
      </c>
      <c r="H418" s="153" t="str">
        <f>VLOOKUP(E418,CustomerREQ!B:D,3,FALSE)</f>
        <v>RTBM-12809</v>
      </c>
    </row>
    <row r="419" spans="1:8" x14ac:dyDescent="0.4">
      <c r="A419" t="str">
        <f>SystemTestCase!E:E</f>
        <v>RTBM-56439</v>
      </c>
      <c r="B419" t="str">
        <f>SystemTestCase!F:F</f>
        <v>Reviewed</v>
      </c>
      <c r="C419" s="7" t="str">
        <f>IF(SystemTestCase!C:C&lt;&gt;"",SystemTestCase!C:C,C418)</f>
        <v>SYS 5.1</v>
      </c>
      <c r="D419" s="10" t="str">
        <f>SystemTestCase!D:D</f>
        <v>RTBM-56439 - The TCU shall prevent the safety hazardous events such described in the Safety specification [02013_20_00231] (REQ-0663329 A)</v>
      </c>
      <c r="E419" s="7" t="str">
        <f>IF(SystemTestCase!B:B&lt;&gt;"",SystemTestCase!B:B,E418)</f>
        <v>RTBM-56612</v>
      </c>
      <c r="F419" t="str">
        <f>IFERROR(VLOOKUP(E419,'指派 Feature_1017'!A:E,5,FALSE),"找不到")</f>
        <v>Out of scope</v>
      </c>
      <c r="G419" t="str">
        <f>SystemTestCase!G:G</f>
        <v>Medium</v>
      </c>
      <c r="H419" s="153" t="str">
        <f>VLOOKUP(E419,CustomerREQ!B:D,3,FALSE)</f>
        <v>RTBM-36668</v>
      </c>
    </row>
    <row r="420" spans="1:8" x14ac:dyDescent="0.4">
      <c r="A420" t="str">
        <f>SystemTestCase!E:E</f>
        <v>RTBM-57258</v>
      </c>
      <c r="B420" t="str">
        <f>SystemTestCase!F:F</f>
        <v>StagePass</v>
      </c>
      <c r="C420" s="7" t="str">
        <f>IF(SystemTestCase!C:C&lt;&gt;"",SystemTestCase!C:C,C419)</f>
        <v>SYS 5.1</v>
      </c>
      <c r="D420" s="10" t="str">
        <f>SystemTestCase!D:D</f>
        <v>RTBM-57258 - Eng Mode tools shall be able to record the audio signal in real-time during a CALL (REQ-0417090 A)</v>
      </c>
      <c r="E420" s="7" t="str">
        <f>IF(SystemTestCase!B:B&lt;&gt;"",SystemTestCase!B:B,E419)</f>
        <v>RTBM-56624</v>
      </c>
      <c r="F420" t="str">
        <f>IFERROR(VLOOKUP(E420,'指派 Feature_1017'!A:E,5,FALSE),"找不到")</f>
        <v>Audio signal reading in real-time and recording</v>
      </c>
      <c r="G420" t="str">
        <f>SystemTestCase!G:G</f>
        <v>Medium</v>
      </c>
      <c r="H420" s="153" t="str">
        <f>VLOOKUP(E420,CustomerREQ!B:D,3,FALSE)</f>
        <v>RTBM-21691</v>
      </c>
    </row>
    <row r="421" spans="1:8" x14ac:dyDescent="0.4">
      <c r="A421" t="str">
        <f>SystemTestCase!E:E</f>
        <v>RTBM-57260</v>
      </c>
      <c r="B421" t="str">
        <f>SystemTestCase!F:F</f>
        <v>StagePass</v>
      </c>
      <c r="C421" s="7" t="str">
        <f>IF(SystemTestCase!C:C&lt;&gt;"",SystemTestCase!C:C,C420)</f>
        <v>SYS 5.1</v>
      </c>
      <c r="D421" s="10" t="str">
        <f>SystemTestCase!D:D</f>
        <v>RTBM-57260 - The Part shall allow to tune monitored Tune Mode data through Ethernet (REQ-0417068 B)</v>
      </c>
      <c r="E421" s="7" t="str">
        <f>IF(SystemTestCase!B:B&lt;&gt;"",SystemTestCase!B:B,E420)</f>
        <v>RTBM-56625</v>
      </c>
      <c r="F421" t="str">
        <f>IFERROR(VLOOKUP(E421,'指派 Feature_1017'!A:E,5,FALSE),"找不到")</f>
        <v>Tune mode physical interface and export</v>
      </c>
      <c r="G421" t="str">
        <f>SystemTestCase!G:G</f>
        <v>Medium</v>
      </c>
      <c r="H421" s="153" t="str">
        <f>VLOOKUP(E421,CustomerREQ!B:D,3,FALSE)</f>
        <v>RTBM-21659</v>
      </c>
    </row>
    <row r="422" spans="1:8" x14ac:dyDescent="0.4">
      <c r="A422" t="str">
        <f>SystemTestCase!E:E</f>
        <v>RTBM-57262</v>
      </c>
      <c r="B422" t="str">
        <f>SystemTestCase!F:F</f>
        <v>StagePass</v>
      </c>
      <c r="C422" s="7" t="str">
        <f>IF(SystemTestCase!C:C&lt;&gt;"",SystemTestCase!C:C,C421)</f>
        <v>SYS 5.1</v>
      </c>
      <c r="D422" s="10" t="str">
        <f>SystemTestCase!D:D</f>
        <v>RTBM-57262 - The Part shall allow to start Tune Mode session through Ethernet (REQ-0417071 B)</v>
      </c>
      <c r="E422" s="7" t="str">
        <f>IF(SystemTestCase!B:B&lt;&gt;"",SystemTestCase!B:B,E421)</f>
        <v>RTBM-56626</v>
      </c>
      <c r="F422" t="str">
        <f>IFERROR(VLOOKUP(E422,'指派 Feature_1017'!A:E,5,FALSE),"找不到")</f>
        <v>Tune mode physical interface and export</v>
      </c>
      <c r="G422" t="str">
        <f>SystemTestCase!G:G</f>
        <v>Medium</v>
      </c>
      <c r="H422" s="153" t="str">
        <f>VLOOKUP(E422,CustomerREQ!B:D,3,FALSE)</f>
        <v>RTBM-21656</v>
      </c>
    </row>
    <row r="423" spans="1:8" x14ac:dyDescent="0.4">
      <c r="A423" t="str">
        <f>SystemTestCase!E:E</f>
        <v>RTBM-57275</v>
      </c>
      <c r="B423" t="str">
        <f>SystemTestCase!F:F</f>
        <v>StagePass</v>
      </c>
      <c r="C423" s="7" t="str">
        <f>IF(SystemTestCase!C:C&lt;&gt;"",SystemTestCase!C:C,C422)</f>
        <v>SYS 5.1</v>
      </c>
      <c r="D423" s="10" t="str">
        <f>SystemTestCase!D:D</f>
        <v>RTBM-57275 - The Part shall allow to export 5 selected Phone Audio data flow in real time through Ethernet (REQ-0417075 B)</v>
      </c>
      <c r="E423" s="7" t="str">
        <f>IF(SystemTestCase!B:B&lt;&gt;"",SystemTestCase!B:B,E422)</f>
        <v>RTBM-56627</v>
      </c>
      <c r="F423" t="str">
        <f>IFERROR(VLOOKUP(E423,'指派 Feature_1017'!A:E,5,FALSE),"找不到")</f>
        <v>Tune mode physical interface and export</v>
      </c>
      <c r="G423" t="str">
        <f>SystemTestCase!G:G</f>
        <v>Medium</v>
      </c>
      <c r="H423" s="153" t="str">
        <f>VLOOKUP(E423,CustomerREQ!B:D,3,FALSE)</f>
        <v>RTBM-21502</v>
      </c>
    </row>
    <row r="424" spans="1:8" x14ac:dyDescent="0.4">
      <c r="A424" t="str">
        <f>SystemTestCase!E:E</f>
        <v>RTBM-57278</v>
      </c>
      <c r="B424" t="str">
        <f>SystemTestCase!F:F</f>
        <v>On-going</v>
      </c>
      <c r="C424" s="7" t="str">
        <f>IF(SystemTestCase!C:C&lt;&gt;"",SystemTestCase!C:C,C423)</f>
        <v>SYS 5.1</v>
      </c>
      <c r="D424" s="10" t="str">
        <f>SystemTestCase!D:D</f>
        <v>RTBM-57278 - The Part shall allow to export 5 selected Phone Audio data flow in real time through WIFI (REQ-0417064 B)</v>
      </c>
      <c r="E424" s="7" t="str">
        <f>IF(SystemTestCase!B:B&lt;&gt;"",SystemTestCase!B:B,E423)</f>
        <v>RTBM-56628</v>
      </c>
      <c r="F424" t="str">
        <f>IFERROR(VLOOKUP(E424,'指派 Feature_1017'!A:E,5,FALSE),"找不到")</f>
        <v>Out of scope</v>
      </c>
      <c r="G424" t="str">
        <f>SystemTestCase!G:G</f>
        <v>Medium</v>
      </c>
      <c r="H424" s="153" t="str">
        <f>VLOOKUP(E424,CustomerREQ!B:D,3,FALSE)</f>
        <v>RTBM-21501</v>
      </c>
    </row>
    <row r="425" spans="1:8" x14ac:dyDescent="0.4">
      <c r="A425" t="str">
        <f>SystemTestCase!E:E</f>
        <v>RTBM-57280</v>
      </c>
      <c r="B425" t="str">
        <f>SystemTestCase!F:F</f>
        <v>StagePass</v>
      </c>
      <c r="C425" s="7" t="str">
        <f>IF(SystemTestCase!C:C&lt;&gt;"",SystemTestCase!C:C,C424)</f>
        <v>SYS 5.1</v>
      </c>
      <c r="D425" s="10" t="str">
        <f>SystemTestCase!D:D</f>
        <v>RTBM-57280 - The Part shall allow to export 2 selected Radio Audio data flow in real time through Ethernet (REQ-0417067 B)</v>
      </c>
      <c r="E425" s="7" t="str">
        <f>IF(SystemTestCase!B:B&lt;&gt;"",SystemTestCase!B:B,E424)</f>
        <v>RTBM-56629</v>
      </c>
      <c r="F425" t="str">
        <f>IFERROR(VLOOKUP(E425,'指派 Feature_1017'!A:E,5,FALSE),"找不到")</f>
        <v>Tune mode physical interface and export</v>
      </c>
      <c r="G425" t="str">
        <f>SystemTestCase!G:G</f>
        <v>Medium</v>
      </c>
      <c r="H425" s="153" t="str">
        <f>VLOOKUP(E425,CustomerREQ!B:D,3,FALSE)</f>
        <v>RTBM-21499</v>
      </c>
    </row>
    <row r="426" spans="1:8" x14ac:dyDescent="0.4">
      <c r="A426" t="str">
        <f>SystemTestCase!E:E</f>
        <v>RTBM-57318</v>
      </c>
      <c r="B426" t="str">
        <f>SystemTestCase!F:F</f>
        <v>On-going</v>
      </c>
      <c r="C426" s="7" t="str">
        <f>IF(SystemTestCase!C:C&lt;&gt;"",SystemTestCase!C:C,C425)</f>
        <v>SYS 5.1</v>
      </c>
      <c r="D426" s="10" t="str">
        <f>SystemTestCase!D:D</f>
        <v>RTBM-57318 - The Part shall allow to export 2 selected Radio Audio data flow in real time through WIFI (REQ-0417056 B)</v>
      </c>
      <c r="E426" s="7" t="str">
        <f>IF(SystemTestCase!B:B&lt;&gt;"",SystemTestCase!B:B,E425)</f>
        <v>RTBM-56630</v>
      </c>
      <c r="F426" t="str">
        <f>IFERROR(VLOOKUP(E426,'指派 Feature_1017'!A:E,5,FALSE),"找不到")</f>
        <v>Out of scope</v>
      </c>
      <c r="G426" t="str">
        <f>SystemTestCase!G:G</f>
        <v>Medium</v>
      </c>
      <c r="H426" s="153" t="str">
        <f>VLOOKUP(E426,CustomerREQ!B:D,3,FALSE)</f>
        <v>RTBM-21498</v>
      </c>
    </row>
    <row r="427" spans="1:8" x14ac:dyDescent="0.4">
      <c r="A427" t="str">
        <f>SystemTestCase!E:E</f>
        <v>RTBM-57319</v>
      </c>
      <c r="B427" t="str">
        <f>SystemTestCase!F:F</f>
        <v>StagePass</v>
      </c>
      <c r="C427" s="7" t="str">
        <f>IF(SystemTestCase!C:C&lt;&gt;"",SystemTestCase!C:C,C426)</f>
        <v>SYS 5.1</v>
      </c>
      <c r="D427" s="10" t="str">
        <f>SystemTestCase!D:D</f>
        <v>RTBM-57319 - During the development process the system can capture and store audio samples (120 mn max) from the all the defined ports simultaneously. (REQ-0315112 B)</v>
      </c>
      <c r="E427" s="7" t="str">
        <f>IF(SystemTestCase!B:B&lt;&gt;"",SystemTestCase!B:B,E426)</f>
        <v>RTBM-56633</v>
      </c>
      <c r="F427" t="str">
        <f>IFERROR(VLOOKUP(E427,'指派 Feature_1017'!A:E,5,FALSE),"找不到")</f>
        <v>Audio signal reading in real-time and recording</v>
      </c>
      <c r="G427" t="str">
        <f>SystemTestCase!G:G</f>
        <v>Medium</v>
      </c>
      <c r="H427" s="153" t="str">
        <f>VLOOKUP(E427,CustomerREQ!B:D,3,FALSE)</f>
        <v>RTBM-16978</v>
      </c>
    </row>
    <row r="428" spans="1:8" x14ac:dyDescent="0.4">
      <c r="A428" t="str">
        <f>SystemTestCase!E:E</f>
        <v>RTBM-57320</v>
      </c>
      <c r="B428" t="str">
        <f>SystemTestCase!F:F</f>
        <v>StagePass</v>
      </c>
      <c r="C428" s="7" t="str">
        <f>IF(SystemTestCase!C:C&lt;&gt;"",SystemTestCase!C:C,C427)</f>
        <v>SYS 5.1</v>
      </c>
      <c r="D428" s="10" t="str">
        <f>SystemTestCase!D:D</f>
        <v>RTBM-57320 - During the development process, the system provides the possibility to make recordings on all defined interface ports without time limit directly to the PC. (REQ-0315101 A)</v>
      </c>
      <c r="E428" s="7" t="str">
        <f>IF(SystemTestCase!B:B&lt;&gt;"",SystemTestCase!B:B,E427)</f>
        <v>RTBM-56634</v>
      </c>
      <c r="F428" t="str">
        <f>IFERROR(VLOOKUP(E428,'指派 Feature_1017'!A:E,5,FALSE),"找不到")</f>
        <v>Audio signal reading in real-time and recording</v>
      </c>
      <c r="G428" t="str">
        <f>SystemTestCase!G:G</f>
        <v>Medium</v>
      </c>
      <c r="H428" s="153" t="str">
        <f>VLOOKUP(E428,CustomerREQ!B:D,3,FALSE)</f>
        <v>RTBM-16977</v>
      </c>
    </row>
    <row r="429" spans="1:8" x14ac:dyDescent="0.4">
      <c r="A429" t="str">
        <f>SystemTestCase!E:E</f>
        <v>RTBM-57321</v>
      </c>
      <c r="B429" t="str">
        <f>SystemTestCase!F:F</f>
        <v>StagePass</v>
      </c>
      <c r="C429" s="7" t="str">
        <f>IF(SystemTestCase!C:C&lt;&gt;"",SystemTestCase!C:C,C428)</f>
        <v>SYS 5.1</v>
      </c>
      <c r="D429" s="10" t="str">
        <f>SystemTestCase!D:D</f>
        <v>RTBM-57321 - DI-R2 allows reading audio signals between algorithmic core system and audio signal output in real-time. (REQ-0315086 A)</v>
      </c>
      <c r="E429" s="7" t="str">
        <f>IF(SystemTestCase!B:B&lt;&gt;"",SystemTestCase!B:B,E428)</f>
        <v>RTBM-56635</v>
      </c>
      <c r="F429" t="str">
        <f>IFERROR(VLOOKUP(E429,'指派 Feature_1017'!A:E,5,FALSE),"找不到")</f>
        <v>Audio signal reading in real-time and recording</v>
      </c>
      <c r="G429" t="str">
        <f>SystemTestCase!G:G</f>
        <v>Medium</v>
      </c>
      <c r="H429" s="153" t="str">
        <f>VLOOKUP(E429,CustomerREQ!B:D,3,FALSE)</f>
        <v>RTBM-16976</v>
      </c>
    </row>
    <row r="430" spans="1:8" x14ac:dyDescent="0.4">
      <c r="A430" t="str">
        <f>SystemTestCase!E:E</f>
        <v>RTBM-57322</v>
      </c>
      <c r="B430" t="str">
        <f>SystemTestCase!F:F</f>
        <v>StagePass</v>
      </c>
      <c r="C430" s="7" t="str">
        <f>IF(SystemTestCase!C:C&lt;&gt;"",SystemTestCase!C:C,C429)</f>
        <v>SYS 5.1</v>
      </c>
      <c r="D430" s="10" t="str">
        <f>SystemTestCase!D:D</f>
        <v>RTBM-57322 - DI-S2 allows reading audio signals between the A/D converter and the algorithmic core system in real-time. (REQ-0315072 B)</v>
      </c>
      <c r="E430" s="7" t="str">
        <f>IF(SystemTestCase!B:B&lt;&gt;"",SystemTestCase!B:B,E429)</f>
        <v>RTBM-56636</v>
      </c>
      <c r="F430" t="str">
        <f>IFERROR(VLOOKUP(E430,'指派 Feature_1017'!A:E,5,FALSE),"找不到")</f>
        <v>Audio signal reading in real-time and recording</v>
      </c>
      <c r="G430" t="str">
        <f>SystemTestCase!G:G</f>
        <v>Medium</v>
      </c>
      <c r="H430" s="153" t="str">
        <f>VLOOKUP(E430,CustomerREQ!B:D,3,FALSE)</f>
        <v>RTBM-16975</v>
      </c>
    </row>
    <row r="431" spans="1:8" x14ac:dyDescent="0.4">
      <c r="A431" t="str">
        <f>SystemTestCase!E:E</f>
        <v>RTBM-57324</v>
      </c>
      <c r="B431" t="str">
        <f>SystemTestCase!F:F</f>
        <v>StagePass</v>
      </c>
      <c r="C431" s="7" t="str">
        <f>IF(SystemTestCase!C:C&lt;&gt;"",SystemTestCase!C:C,C430)</f>
        <v>SYS 5.1</v>
      </c>
      <c r="D431" s="10" t="str">
        <f>SystemTestCase!D:D</f>
        <v>RTBM-57324 - DI-R1 allows reading audio signals between speech decoder and algorithmic core system in real-time. (REQ-0315058 B)</v>
      </c>
      <c r="E431" s="7" t="str">
        <f>IF(SystemTestCase!B:B&lt;&gt;"",SystemTestCase!B:B,E430)</f>
        <v>RTBM-56637</v>
      </c>
      <c r="F431" t="str">
        <f>IFERROR(VLOOKUP(E431,'指派 Feature_1017'!A:E,5,FALSE),"找不到")</f>
        <v>Audio signal reading in real-time and recording</v>
      </c>
      <c r="G431" t="str">
        <f>SystemTestCase!G:G</f>
        <v>Medium</v>
      </c>
      <c r="H431" s="153" t="str">
        <f>VLOOKUP(E431,CustomerREQ!B:D,3,FALSE)</f>
        <v>RTBM-16974</v>
      </c>
    </row>
    <row r="432" spans="1:8" x14ac:dyDescent="0.4">
      <c r="A432" t="str">
        <f>SystemTestCase!E:E</f>
        <v>RTBM-57325</v>
      </c>
      <c r="B432" t="str">
        <f>SystemTestCase!F:F</f>
        <v>StagePass</v>
      </c>
      <c r="C432" s="7" t="str">
        <f>IF(SystemTestCase!C:C&lt;&gt;"",SystemTestCase!C:C,C431)</f>
        <v>SYS 5.1</v>
      </c>
      <c r="D432" s="10" t="str">
        <f>SystemTestCase!D:D</f>
        <v>RTBM-57325 - DI-S1 allows reading audio signals between algorithmic core system and speech encoder in real-time. (REQ-0315043 B)</v>
      </c>
      <c r="E432" s="7" t="str">
        <f>IF(SystemTestCase!B:B&lt;&gt;"",SystemTestCase!B:B,E431)</f>
        <v>RTBM-56638</v>
      </c>
      <c r="F432" t="str">
        <f>IFERROR(VLOOKUP(E432,'指派 Feature_1017'!A:E,5,FALSE),"找不到")</f>
        <v>Audio signal reading in real-time and recording</v>
      </c>
      <c r="G432" t="str">
        <f>SystemTestCase!G:G</f>
        <v>Medium</v>
      </c>
      <c r="H432" s="153" t="str">
        <f>VLOOKUP(E432,CustomerREQ!B:D,3,FALSE)</f>
        <v>RTBM-16973</v>
      </c>
    </row>
    <row r="433" spans="1:8" x14ac:dyDescent="0.4">
      <c r="A433" t="str">
        <f>SystemTestCase!E:E</f>
        <v>RTBM-57326</v>
      </c>
      <c r="B433" t="str">
        <f>SystemTestCase!F:F</f>
        <v>StagePass</v>
      </c>
      <c r="C433" s="7" t="str">
        <f>IF(SystemTestCase!C:C&lt;&gt;"",SystemTestCase!C:C,C432)</f>
        <v>SYS 5.1</v>
      </c>
      <c r="D433" s="10" t="str">
        <f>SystemTestCase!D:D</f>
        <v>RTBM-57326 - The digital interfaces have to be accessible by tuning tool and by engineering mode. (REQ-0315026 A)</v>
      </c>
      <c r="E433" s="7" t="str">
        <f>IF(SystemTestCase!B:B&lt;&gt;"",SystemTestCase!B:B,E432)</f>
        <v>RTBM-56639</v>
      </c>
      <c r="F433" t="str">
        <f>IFERROR(VLOOKUP(E433,'指派 Feature_1017'!A:E,5,FALSE),"找不到")</f>
        <v>Tune mode physical interface and export</v>
      </c>
      <c r="G433" t="str">
        <f>SystemTestCase!G:G</f>
        <v>Medium</v>
      </c>
      <c r="H433" s="153" t="str">
        <f>VLOOKUP(E433,CustomerREQ!B:D,3,FALSE)</f>
        <v>RTBM-16972</v>
      </c>
    </row>
    <row r="434" spans="1:8" x14ac:dyDescent="0.4">
      <c r="A434" t="str">
        <f>SystemTestCase!E:E</f>
        <v>RTBM-57170</v>
      </c>
      <c r="B434" t="str">
        <f>SystemTestCase!F:F</f>
        <v>StagePass</v>
      </c>
      <c r="C434" s="7" t="str">
        <f>IF(SystemTestCase!C:C&lt;&gt;"",SystemTestCase!C:C,C433)</f>
        <v>SYS 5.1</v>
      </c>
      <c r="D434" s="10" t="str">
        <f>SystemTestCase!D:D</f>
        <v>RTBM-57170 - COMPONENT OUTPUT REQUIREMENTS_Audio management_ECNR_Function blocks_parameter of Compressor in Receiving (REQ-0315194 B)</v>
      </c>
      <c r="E434" s="7" t="str">
        <f>IF(SystemTestCase!B:B&lt;&gt;"",SystemTestCase!B:B,E433)</f>
        <v>RTBM-56640</v>
      </c>
      <c r="F434" t="str">
        <f>IFERROR(VLOOKUP(E434,'指派 Feature_1017'!A:E,5,FALSE),"找不到")</f>
        <v>Audio function - Compressor</v>
      </c>
      <c r="G434" t="str">
        <f>SystemTestCase!G:G</f>
        <v>Medium</v>
      </c>
      <c r="H434" s="153" t="str">
        <f>VLOOKUP(E434,CustomerREQ!B:D,3,FALSE)</f>
        <v>RTBM-16969</v>
      </c>
    </row>
    <row r="435" spans="1:8" x14ac:dyDescent="0.4">
      <c r="A435" t="str">
        <f>SystemTestCase!E:E</f>
        <v>RTBM-57167</v>
      </c>
      <c r="B435" t="str">
        <f>SystemTestCase!F:F</f>
        <v>StagePass</v>
      </c>
      <c r="C435" s="7" t="str">
        <f>IF(SystemTestCase!C:C&lt;&gt;"",SystemTestCase!C:C,C434)</f>
        <v>SYS 5.1</v>
      </c>
      <c r="D435" s="10" t="str">
        <f>SystemTestCase!D:D</f>
        <v>RTBM-57167 - COMPONENT OUTPUT REQUIREMENTS_Audio management_ECNR_Function blocks_Compressor-Limiter in downlink (REQ-0315192 A)</v>
      </c>
      <c r="E435" s="7" t="str">
        <f>IF(SystemTestCase!B:B&lt;&gt;"",SystemTestCase!B:B,E434)</f>
        <v>RTBM-56641</v>
      </c>
      <c r="F435" t="str">
        <f>IFERROR(VLOOKUP(E435,'指派 Feature_1017'!A:E,5,FALSE),"找不到")</f>
        <v>Audio function - Compressor</v>
      </c>
      <c r="G435" t="str">
        <f>SystemTestCase!G:G</f>
        <v>Medium</v>
      </c>
      <c r="H435" s="153" t="str">
        <f>VLOOKUP(E435,CustomerREQ!B:D,3,FALSE)</f>
        <v>RTBM-16968</v>
      </c>
    </row>
    <row r="436" spans="1:8" x14ac:dyDescent="0.4">
      <c r="A436" t="str">
        <f>SystemTestCase!E:E</f>
        <v>RTBM-57165</v>
      </c>
      <c r="B436" t="str">
        <f>SystemTestCase!F:F</f>
        <v>StagePass</v>
      </c>
      <c r="C436" s="7" t="str">
        <f>IF(SystemTestCase!C:C&lt;&gt;"",SystemTestCase!C:C,C435)</f>
        <v>SYS 5.1</v>
      </c>
      <c r="D436" s="10" t="str">
        <f>SystemTestCase!D:D</f>
        <v>RTBM-57165 - COMPONENT OUTPUT REQUIREMENTS_Audio management_ECNR_Function blocks_parameter of Compressor in Sending (REQ-0315191 B)</v>
      </c>
      <c r="E436" s="7" t="str">
        <f>IF(SystemTestCase!B:B&lt;&gt;"",SystemTestCase!B:B,E435)</f>
        <v>RTBM-56642</v>
      </c>
      <c r="F436" t="str">
        <f>IFERROR(VLOOKUP(E436,'指派 Feature_1017'!A:E,5,FALSE),"找不到")</f>
        <v>Audio function - Compressor</v>
      </c>
      <c r="G436" t="str">
        <f>SystemTestCase!G:G</f>
        <v>Medium</v>
      </c>
      <c r="H436" s="153" t="str">
        <f>VLOOKUP(E436,CustomerREQ!B:D,3,FALSE)</f>
        <v>RTBM-16967</v>
      </c>
    </row>
    <row r="437" spans="1:8" x14ac:dyDescent="0.4">
      <c r="A437" t="str">
        <f>SystemTestCase!E:E</f>
        <v>RTBM-57164</v>
      </c>
      <c r="B437" t="str">
        <f>SystemTestCase!F:F</f>
        <v>StagePass</v>
      </c>
      <c r="C437" s="7" t="str">
        <f>IF(SystemTestCase!C:C&lt;&gt;"",SystemTestCase!C:C,C436)</f>
        <v>SYS 5.1</v>
      </c>
      <c r="D437" s="10" t="str">
        <f>SystemTestCase!D:D</f>
        <v>RTBM-57164 - COMPONENT OUTPUT REQUIREMENTS_Audio management_ECNR_Function blocks_Compressor-Limiter in uplink (REQ-0315190 A)</v>
      </c>
      <c r="E437" s="7" t="str">
        <f>IF(SystemTestCase!B:B&lt;&gt;"",SystemTestCase!B:B,E436)</f>
        <v>RTBM-56643</v>
      </c>
      <c r="F437" t="str">
        <f>IFERROR(VLOOKUP(E437,'指派 Feature_1017'!A:E,5,FALSE),"找不到")</f>
        <v>Audio function - Compressor</v>
      </c>
      <c r="G437" t="str">
        <f>SystemTestCase!G:G</f>
        <v>Medium</v>
      </c>
      <c r="H437" s="153" t="str">
        <f>VLOOKUP(E437,CustomerREQ!B:D,3,FALSE)</f>
        <v>RTBM-16966</v>
      </c>
    </row>
    <row r="438" spans="1:8" x14ac:dyDescent="0.4">
      <c r="A438" t="str">
        <f>SystemTestCase!E:E</f>
        <v>RTBM-57174</v>
      </c>
      <c r="B438" t="str">
        <f>SystemTestCase!F:F</f>
        <v>StagePass</v>
      </c>
      <c r="C438" s="7" t="str">
        <f>IF(SystemTestCase!C:C&lt;&gt;"",SystemTestCase!C:C,C437)</f>
        <v>SYS 5.1</v>
      </c>
      <c r="D438" s="10" t="str">
        <f>SystemTestCase!D:D</f>
        <v>RTBM-57174 - COMPONENT OUTPUT REQUIREMENTS_Audio management_ECNR_Function blocks_Comfort Noise (REQ-0315163 A)</v>
      </c>
      <c r="E438" s="7" t="str">
        <f>IF(SystemTestCase!B:B&lt;&gt;"",SystemTestCase!B:B,E437)</f>
        <v>RTBM-56644</v>
      </c>
      <c r="F438" t="str">
        <f>IFERROR(VLOOKUP(E438,'指派 Feature_1017'!A:E,5,FALSE),"找不到")</f>
        <v>Audio Comfort Noise</v>
      </c>
      <c r="G438" t="str">
        <f>SystemTestCase!G:G</f>
        <v>Medium</v>
      </c>
      <c r="H438" s="153" t="str">
        <f>VLOOKUP(E438,CustomerREQ!B:D,3,FALSE)</f>
        <v>RTBM-16961</v>
      </c>
    </row>
    <row r="439" spans="1:8" x14ac:dyDescent="0.4">
      <c r="A439" t="str">
        <f>SystemTestCase!E:E</f>
        <v>RTBM-57177</v>
      </c>
      <c r="B439" t="str">
        <f>SystemTestCase!F:F</f>
        <v>StagePass</v>
      </c>
      <c r="C439" s="7" t="str">
        <f>IF(SystemTestCase!C:C&lt;&gt;"",SystemTestCase!C:C,C438)</f>
        <v>SYS 5.1</v>
      </c>
      <c r="D439" s="10" t="str">
        <f>SystemTestCase!D:D</f>
        <v>RTBM-57177 - COMPONENT OUTPUT REQUIREMENTS_Audio management_ECNR_Function blocks_NR in uplink patch (Noise Reduction) (REQ-0315194 B)</v>
      </c>
      <c r="E439" s="7" t="str">
        <f>IF(SystemTestCase!B:B&lt;&gt;"",SystemTestCase!B:B,E438)</f>
        <v>RTBM-56645</v>
      </c>
      <c r="F439" t="str">
        <f>IFERROR(VLOOKUP(E439,'指派 Feature_1017'!A:E,5,FALSE),"找不到")</f>
        <v>Audio function requirement - AEC_AES</v>
      </c>
      <c r="G439" t="str">
        <f>SystemTestCase!G:G</f>
        <v>Medium</v>
      </c>
      <c r="H439" s="153" t="str">
        <f>VLOOKUP(E439,CustomerREQ!B:D,3,FALSE)</f>
        <v>RTBM-16959</v>
      </c>
    </row>
    <row r="440" spans="1:8" x14ac:dyDescent="0.4">
      <c r="A440" t="str">
        <f>SystemTestCase!E:E</f>
        <v>RTBM-57182</v>
      </c>
      <c r="B440" t="str">
        <f>SystemTestCase!F:F</f>
        <v>StagePass</v>
      </c>
      <c r="C440" s="7" t="str">
        <f>IF(SystemTestCase!C:C&lt;&gt;"",SystemTestCase!C:C,C439)</f>
        <v>SYS 5.1</v>
      </c>
      <c r="D440" s="10" t="str">
        <f>SystemTestCase!D:D</f>
        <v>RTBM-57182 - The IVS shall manage the microphone and loudspeaker preamplification with two calibration parameters (REQ-0481774 A)</v>
      </c>
      <c r="E440" s="7" t="str">
        <f>IF(SystemTestCase!B:B&lt;&gt;"",SystemTestCase!B:B,E439)</f>
        <v>RTBM-56646</v>
      </c>
      <c r="F440" t="str">
        <f>IFERROR(VLOOKUP(E440,'指派 Feature_1017'!A:E,5,FALSE),"找不到")</f>
        <v>Audio microphone/louderspeaker input/out</v>
      </c>
      <c r="G440" t="str">
        <f>SystemTestCase!G:G</f>
        <v>Medium</v>
      </c>
      <c r="H440" s="153" t="str">
        <f>VLOOKUP(E440,CustomerREQ!B:D,3,FALSE)</f>
        <v>RTBM-16939</v>
      </c>
    </row>
    <row r="441" spans="1:8" x14ac:dyDescent="0.4">
      <c r="A441" t="str">
        <f>SystemTestCase!E:E</f>
        <v>RTBM-57207</v>
      </c>
      <c r="B441" t="str">
        <f>SystemTestCase!F:F</f>
        <v>StagePass</v>
      </c>
      <c r="C441" s="7" t="str">
        <f>IF(SystemTestCase!C:C&lt;&gt;"",SystemTestCase!C:C,C440)</f>
        <v>SYS 5.1</v>
      </c>
      <c r="D441" s="10" t="str">
        <f>SystemTestCase!D:D</f>
        <v>RTBM-57207 - The TCU shall be able to generate a sound for an audio test in Internal loudspeaker (REQ-0595269 A)</v>
      </c>
      <c r="E441" s="7" t="str">
        <f>IF(SystemTestCase!B:B&lt;&gt;"",SystemTestCase!B:B,E440)</f>
        <v>RTBM-56649</v>
      </c>
      <c r="F441" t="str">
        <f>IFERROR(VLOOKUP(E441,'指派 Feature_1017'!A:E,5,FALSE),"找不到")</f>
        <v>Audio microphone/louderspeaker input/out</v>
      </c>
      <c r="G441" t="str">
        <f>SystemTestCase!G:G</f>
        <v>Medium</v>
      </c>
      <c r="H441" s="153" t="str">
        <f>VLOOKUP(E441,CustomerREQ!B:D,3,FALSE)</f>
        <v>RTBM-36364</v>
      </c>
    </row>
    <row r="442" spans="1:8" x14ac:dyDescent="0.4">
      <c r="A442" t="str">
        <f>SystemTestCase!E:E</f>
        <v>RTBM-58390</v>
      </c>
      <c r="B442" t="str">
        <f>SystemTestCase!F:F</f>
        <v>Pass</v>
      </c>
      <c r="C442" s="7" t="str">
        <f>IF(SystemTestCase!C:C&lt;&gt;"",SystemTestCase!C:C,C441)</f>
        <v>SYS 5.1</v>
      </c>
      <c r="D442" s="10" t="str">
        <f>SystemTestCase!D:D</f>
        <v>RTBM-58390 - When using the BuB, the TCU shall supply the following items (REQ-0495403 B)</v>
      </c>
      <c r="E442" s="7" t="str">
        <f>IF(SystemTestCase!B:B&lt;&gt;"",SystemTestCase!B:B,E441)</f>
        <v>RTBM-56656</v>
      </c>
      <c r="F442" t="str">
        <f>IFERROR(VLOOKUP(E442,'指派 Feature_1017'!A:E,5,FALSE),"找不到")</f>
        <v>Backup Battery Handle</v>
      </c>
      <c r="G442" t="str">
        <f>SystemTestCase!G:G</f>
        <v>Medium</v>
      </c>
      <c r="H442" s="153" t="str">
        <f>VLOOKUP(E442,CustomerREQ!B:D,3,FALSE)</f>
        <v>RTBM-36099</v>
      </c>
    </row>
    <row r="443" spans="1:8" x14ac:dyDescent="0.4">
      <c r="A443" t="str">
        <f>SystemTestCase!E:E</f>
        <v>RTBM-44209</v>
      </c>
      <c r="B443" t="str">
        <f>SystemTestCase!F:F</f>
        <v>Pass</v>
      </c>
      <c r="C443" s="7" t="str">
        <f>IF(SystemTestCase!C:C&lt;&gt;"",SystemTestCase!C:C,C442)</f>
        <v>SYS 5.1</v>
      </c>
      <c r="D443" s="10" t="str">
        <f>SystemTestCase!D:D</f>
        <v>RTBM-44209 - For audio eCall requirements, TCU shall be compatible with the Japan Ecall requirements such described in the xCall specification [RSP-0001242], on Backup Battery power, using the unique dedicated microphone. (REQ-0524077 B)</v>
      </c>
      <c r="E443" s="7" t="str">
        <f>IF(SystemTestCase!B:B&lt;&gt;"",SystemTestCase!B:B,E442)</f>
        <v>RTBM-56657</v>
      </c>
      <c r="F443" t="str">
        <f>IFERROR(VLOOKUP(E443,'指派 Feature_1017'!A:E,5,FALSE),"找不到")</f>
        <v>Product compatible to customer specification</v>
      </c>
      <c r="G443" t="str">
        <f>SystemTestCase!G:G</f>
        <v>Low</v>
      </c>
      <c r="H443" s="153" t="str">
        <f>VLOOKUP(E443,CustomerREQ!B:D,3,FALSE)</f>
        <v>RTBM-35981</v>
      </c>
    </row>
    <row r="444" spans="1:8" x14ac:dyDescent="0.4">
      <c r="A444" t="str">
        <f>SystemTestCase!E:E</f>
        <v>RTBM-44207</v>
      </c>
      <c r="B444" t="str">
        <f>SystemTestCase!F:F</f>
        <v>Reviewed</v>
      </c>
      <c r="C444" s="7" t="str">
        <f>IF(SystemTestCase!C:C&lt;&gt;"",SystemTestCase!C:C,C443)</f>
        <v>SYS 5.1</v>
      </c>
      <c r="D444" s="10" t="str">
        <f>SystemTestCase!D:D</f>
        <v>RTBM-44207 - For audio eCall requirements, TCU shall be compatible with the Korean Ecall requirements such described in the xCall specification [RSP-0001242], on Backup Battery power, using the unique dedicated microphone. (REQ-0524073 B)</v>
      </c>
      <c r="E444" s="7" t="str">
        <f>IF(SystemTestCase!B:B&lt;&gt;"",SystemTestCase!B:B,E443)</f>
        <v>RTBM-56658</v>
      </c>
      <c r="F444" t="str">
        <f>IFERROR(VLOOKUP(E444,'指派 Feature_1017'!A:E,5,FALSE),"找不到")</f>
        <v>Out of scope</v>
      </c>
      <c r="G444" t="str">
        <f>SystemTestCase!G:G</f>
        <v>Medium</v>
      </c>
      <c r="H444" s="153" t="str">
        <f>VLOOKUP(E444,CustomerREQ!B:D,3,FALSE)</f>
        <v>RTBM-35979</v>
      </c>
    </row>
    <row r="445" spans="1:8" x14ac:dyDescent="0.4">
      <c r="A445" t="str">
        <f>SystemTestCase!E:E</f>
        <v>RTBM-44205</v>
      </c>
      <c r="B445" t="str">
        <f>SystemTestCase!F:F</f>
        <v>Reviewed</v>
      </c>
      <c r="C445" s="7" t="str">
        <f>IF(SystemTestCase!C:C&lt;&gt;"",SystemTestCase!C:C,C444)</f>
        <v>SYS 5.1</v>
      </c>
      <c r="D445" s="10" t="str">
        <f>SystemTestCase!D:D</f>
        <v>RTBM-44205 - For audio eCall requirements, TCU shall be compatible with the China Ecall requirements such described in the xCall specification [RSP-0001242], on Backup Battery power, using the unique dedicated microphone. (REQ-0495568 B)</v>
      </c>
      <c r="E445" s="7" t="str">
        <f>IF(SystemTestCase!B:B&lt;&gt;"",SystemTestCase!B:B,E444)</f>
        <v>RTBM-56659</v>
      </c>
      <c r="F445" t="str">
        <f>IFERROR(VLOOKUP(E445,'指派 Feature_1017'!A:E,5,FALSE),"找不到")</f>
        <v>Out of scope</v>
      </c>
      <c r="G445" t="str">
        <f>SystemTestCase!G:G</f>
        <v>Medium</v>
      </c>
      <c r="H445" s="153" t="str">
        <f>VLOOKUP(E445,CustomerREQ!B:D,3,FALSE)</f>
        <v>RTBM-35977</v>
      </c>
    </row>
    <row r="446" spans="1:8" x14ac:dyDescent="0.4">
      <c r="A446" t="str">
        <f>SystemTestCase!E:E</f>
        <v>RTBM-44199</v>
      </c>
      <c r="B446" t="str">
        <f>SystemTestCase!F:F</f>
        <v>Pass</v>
      </c>
      <c r="C446" s="7" t="str">
        <f>IF(SystemTestCase!C:C&lt;&gt;"",SystemTestCase!C:C,C445)</f>
        <v>SYS 5.1</v>
      </c>
      <c r="D446" s="10" t="str">
        <f>SystemTestCase!D:D</f>
        <v>RTBM-44199 - The TCU integrates a speaker associated to an embedded amplifier allowing the audio output. The acoustic pressure required is 90dB at least measured in free field at 0,5 meter. This level is reached in a conversation without echo or Larsen (REQ-0595251 A)</v>
      </c>
      <c r="E446" s="7" t="str">
        <f>IF(SystemTestCase!B:B&lt;&gt;"",SystemTestCase!B:B,E445)</f>
        <v>RTBM-56662</v>
      </c>
      <c r="F446" t="str">
        <f>IFERROR(VLOOKUP(E446,'指派 Feature_1017'!A:E,5,FALSE),"找不到")</f>
        <v>Audio measurement</v>
      </c>
      <c r="G446" t="str">
        <f>SystemTestCase!G:G</f>
        <v>Medium</v>
      </c>
      <c r="H446" s="153" t="str">
        <f>VLOOKUP(E446,CustomerREQ!B:D,3,FALSE)</f>
        <v>RTBM-35971</v>
      </c>
    </row>
    <row r="447" spans="1:8" x14ac:dyDescent="0.4">
      <c r="A447" t="str">
        <f>SystemTestCase!E:E</f>
        <v>RTBM-57291</v>
      </c>
      <c r="B447" t="str">
        <f>SystemTestCase!F:F</f>
        <v>StagePass</v>
      </c>
      <c r="C447" s="7" t="str">
        <f>IF(SystemTestCase!C:C&lt;&gt;"",SystemTestCase!C:C,C446)</f>
        <v>SYS 5.1</v>
      </c>
      <c r="D447" s="10" t="str">
        <f>SystemTestCase!D:D</f>
        <v>RTBM-57291 - OUTPUT REQUIREMENTS_Performance requirements_Tuning Sub-function_Phone tuning (REQ-0417097 A)</v>
      </c>
      <c r="E447" s="7" t="str">
        <f>IF(SystemTestCase!B:B&lt;&gt;"",SystemTestCase!B:B,E446)</f>
        <v>RTBM-56668</v>
      </c>
      <c r="F447" t="str">
        <f>IFERROR(VLOOKUP(E447,'指派 Feature_1017'!A:E,5,FALSE),"找不到")</f>
        <v>Tuning tool function requirement</v>
      </c>
      <c r="G447" t="str">
        <f>SystemTestCase!G:G</f>
        <v>Medium</v>
      </c>
      <c r="H447" s="153" t="str">
        <f>VLOOKUP(E447,CustomerREQ!B:D,3,FALSE)</f>
        <v>RTBM-21696</v>
      </c>
    </row>
    <row r="448" spans="1:8" x14ac:dyDescent="0.4">
      <c r="A448" t="str">
        <f>SystemTestCase!E:E</f>
        <v>RTBM-57296</v>
      </c>
      <c r="B448" t="str">
        <f>SystemTestCase!F:F</f>
        <v>StagePass</v>
      </c>
      <c r="C448" s="7" t="str">
        <f>IF(SystemTestCase!C:C&lt;&gt;"",SystemTestCase!C:C,C447)</f>
        <v>SYS 5.1</v>
      </c>
      <c r="D448" s="10" t="str">
        <f>SystemTestCase!D:D</f>
        <v>RTBM-57296 - OUTPUT REQUIREMENTS_Performance requirements_Tuning Sub-function_Phone tuning (REQ-0417094 A)</v>
      </c>
      <c r="E448" s="7" t="str">
        <f>IF(SystemTestCase!B:B&lt;&gt;"",SystemTestCase!B:B,E447)</f>
        <v>RTBM-56669</v>
      </c>
      <c r="F448" t="str">
        <f>IFERROR(VLOOKUP(E448,'指派 Feature_1017'!A:E,5,FALSE),"找不到")</f>
        <v>Tuning tool function requirement - Gain</v>
      </c>
      <c r="G448" t="str">
        <f>SystemTestCase!G:G</f>
        <v>Medium</v>
      </c>
      <c r="H448" s="153" t="str">
        <f>VLOOKUP(E448,CustomerREQ!B:D,3,FALSE)</f>
        <v>RTBM-21693</v>
      </c>
    </row>
    <row r="449" spans="1:8" x14ac:dyDescent="0.4">
      <c r="A449" t="str">
        <f>SystemTestCase!E:E</f>
        <v>RTBM-57304</v>
      </c>
      <c r="B449" t="str">
        <f>SystemTestCase!F:F</f>
        <v>StagePass</v>
      </c>
      <c r="C449" s="7" t="str">
        <f>IF(SystemTestCase!C:C&lt;&gt;"",SystemTestCase!C:C,C448)</f>
        <v>SYS 5.1</v>
      </c>
      <c r="D449" s="10" t="str">
        <f>SystemTestCase!D:D</f>
        <v>RTBM-57304 - The tuning tool shall be able to start an automatic process to perform the anti-echo delay (REQ-0417093 A)</v>
      </c>
      <c r="E449" s="7" t="str">
        <f>IF(SystemTestCase!B:B&lt;&gt;"",SystemTestCase!B:B,E448)</f>
        <v>RTBM-56670</v>
      </c>
      <c r="F449" t="str">
        <f>IFERROR(VLOOKUP(E449,'指派 Feature_1017'!A:E,5,FALSE),"找不到")</f>
        <v>Audio function requirement - AEC_AES</v>
      </c>
      <c r="G449" t="str">
        <f>SystemTestCase!G:G</f>
        <v>Medium</v>
      </c>
      <c r="H449" s="153" t="str">
        <f>VLOOKUP(E449,CustomerREQ!B:D,3,FALSE)</f>
        <v>RTBM-21692</v>
      </c>
    </row>
    <row r="450" spans="1:8" x14ac:dyDescent="0.4">
      <c r="A450" t="str">
        <f>SystemTestCase!E:E</f>
        <v>RTBM-57305</v>
      </c>
      <c r="B450" t="str">
        <f>SystemTestCase!F:F</f>
        <v>On-going</v>
      </c>
      <c r="C450" s="7" t="str">
        <f>IF(SystemTestCase!C:C&lt;&gt;"",SystemTestCase!C:C,C449)</f>
        <v>SYS 5.1</v>
      </c>
      <c r="D450" s="10" t="str">
        <f>SystemTestCase!D:D</f>
        <v>RTBM-57305 - The Part shall secure WIFI connection with external Tuning tool by using WPA2 (REQ-0417080 B)</v>
      </c>
      <c r="E450" s="7" t="str">
        <f>IF(SystemTestCase!B:B&lt;&gt;"",SystemTestCase!B:B,E449)</f>
        <v>RTBM-56671</v>
      </c>
      <c r="F450" t="str">
        <f>IFERROR(VLOOKUP(E450,'指派 Feature_1017'!A:E,5,FALSE),"找不到")</f>
        <v>Out of scope</v>
      </c>
      <c r="G450" t="str">
        <f>SystemTestCase!G:G</f>
        <v>Medium</v>
      </c>
      <c r="H450" s="153" t="str">
        <f>VLOOKUP(E450,CustomerREQ!B:D,3,FALSE)</f>
        <v>RTBM-21689</v>
      </c>
    </row>
    <row r="451" spans="1:8" x14ac:dyDescent="0.4">
      <c r="A451" t="str">
        <f>SystemTestCase!E:E</f>
        <v>RTBM-57294</v>
      </c>
      <c r="B451" t="str">
        <f>SystemTestCase!F:F</f>
        <v>StagePass</v>
      </c>
      <c r="C451" s="7" t="str">
        <f>IF(SystemTestCase!C:C&lt;&gt;"",SystemTestCase!C:C,C450)</f>
        <v>SYS 5.1</v>
      </c>
      <c r="D451" s="10" t="str">
        <f>SystemTestCase!D:D</f>
        <v>RTBM-57294 - Tune Mode shall be capable to load/save vehicle projects (first level group), presets (second level group) and sub-presets (single data) (REQ-0417054 A)</v>
      </c>
      <c r="E451" s="7" t="str">
        <f>IF(SystemTestCase!B:B&lt;&gt;"",SystemTestCase!B:B,E450)</f>
        <v>RTBM-56672</v>
      </c>
      <c r="F451" t="str">
        <f>IFERROR(VLOOKUP(E451,'指派 Feature_1017'!A:E,5,FALSE),"找不到")</f>
        <v>Tuning mode function requirement</v>
      </c>
      <c r="G451" t="str">
        <f>SystemTestCase!G:G</f>
        <v>Medium</v>
      </c>
      <c r="H451" s="153" t="str">
        <f>VLOOKUP(E451,CustomerREQ!B:D,3,FALSE)</f>
        <v>RTBM-21684</v>
      </c>
    </row>
    <row r="452" spans="1:8" x14ac:dyDescent="0.4">
      <c r="A452" t="str">
        <f>SystemTestCase!E:E</f>
        <v>RTBM-57289</v>
      </c>
      <c r="B452" t="str">
        <f>SystemTestCase!F:F</f>
        <v>StagePass</v>
      </c>
      <c r="C452" s="7" t="str">
        <f>IF(SystemTestCase!C:C&lt;&gt;"",SystemTestCase!C:C,C451)</f>
        <v>SYS 5.1</v>
      </c>
      <c r="D452" s="10" t="str">
        <f>SystemTestCase!D:D</f>
        <v>RTBM-57289 - Tune Mode shall be accessible only by the Tuning tool delivered with The Part (REQ-0417053 B)</v>
      </c>
      <c r="E452" s="7" t="str">
        <f>IF(SystemTestCase!B:B&lt;&gt;"",SystemTestCase!B:B,E451)</f>
        <v>RTBM-56673</v>
      </c>
      <c r="F452" t="str">
        <f>IFERROR(VLOOKUP(E452,'指派 Feature_1017'!A:E,5,FALSE),"找不到")</f>
        <v>Tuning mode function requirement</v>
      </c>
      <c r="G452" t="str">
        <f>SystemTestCase!G:G</f>
        <v>Medium</v>
      </c>
      <c r="H452" s="153" t="str">
        <f>VLOOKUP(E452,CustomerREQ!B:D,3,FALSE)</f>
        <v>RTBM-21683</v>
      </c>
    </row>
    <row r="453" spans="1:8" x14ac:dyDescent="0.4">
      <c r="A453" t="str">
        <f>SystemTestCase!E:E</f>
        <v>RTBM-57288</v>
      </c>
      <c r="B453" t="str">
        <f>SystemTestCase!F:F</f>
        <v>StagePass</v>
      </c>
      <c r="C453" s="7" t="str">
        <f>IF(SystemTestCase!C:C&lt;&gt;"",SystemTestCase!C:C,C452)</f>
        <v>SYS 5.1</v>
      </c>
      <c r="D453" s="10" t="str">
        <f>SystemTestCase!D:D</f>
        <v>RTBM-57288 - The Part shall be able to load some groups of tuned datas from a Tuning tool. (REQ-0417086 B)</v>
      </c>
      <c r="E453" s="7" t="str">
        <f>IF(SystemTestCase!B:B&lt;&gt;"",SystemTestCase!B:B,E452)</f>
        <v>RTBM-56674</v>
      </c>
      <c r="F453" t="str">
        <f>IFERROR(VLOOKUP(E453,'指派 Feature_1017'!A:E,5,FALSE),"找不到")</f>
        <v>Tuning tool function requirement</v>
      </c>
      <c r="G453" t="str">
        <f>SystemTestCase!G:G</f>
        <v>Medium</v>
      </c>
      <c r="H453" s="153" t="str">
        <f>VLOOKUP(E453,CustomerREQ!B:D,3,FALSE)</f>
        <v>RTBM-21673</v>
      </c>
    </row>
    <row r="454" spans="1:8" x14ac:dyDescent="0.4">
      <c r="A454" t="str">
        <f>SystemTestCase!E:E</f>
        <v>RTBM-57287</v>
      </c>
      <c r="B454" t="str">
        <f>SystemTestCase!F:F</f>
        <v>StagePass</v>
      </c>
      <c r="C454" s="7" t="str">
        <f>IF(SystemTestCase!C:C&lt;&gt;"",SystemTestCase!C:C,C453)</f>
        <v>SYS 5.1</v>
      </c>
      <c r="D454" s="10" t="str">
        <f>SystemTestCase!D:D</f>
        <v>RTBM-57287 - In Radio Tuning Mode, The Part shall be able to produce and deliver to an external tool (computer) the following parameters (REQ-0552753 B)</v>
      </c>
      <c r="E454" s="7" t="str">
        <f>IF(SystemTestCase!B:B&lt;&gt;"",SystemTestCase!B:B,E453)</f>
        <v>RTBM-56675</v>
      </c>
      <c r="F454" t="str">
        <f>IFERROR(VLOOKUP(E454,'指派 Feature_1017'!A:E,5,FALSE),"找不到")</f>
        <v>Tuning mode function requirement</v>
      </c>
      <c r="G454" t="str">
        <f>SystemTestCase!G:G</f>
        <v>Medium</v>
      </c>
      <c r="H454" s="153" t="str">
        <f>VLOOKUP(E454,CustomerREQ!B:D,3,FALSE)</f>
        <v>RTBM-21670</v>
      </c>
    </row>
    <row r="455" spans="1:8" x14ac:dyDescent="0.4">
      <c r="A455" t="str">
        <f>SystemTestCase!E:E</f>
        <v>RTBM-57286</v>
      </c>
      <c r="B455" t="str">
        <f>SystemTestCase!F:F</f>
        <v>StagePass</v>
      </c>
      <c r="C455" s="7" t="str">
        <f>IF(SystemTestCase!C:C&lt;&gt;"",SystemTestCase!C:C,C454)</f>
        <v>SYS 5.1</v>
      </c>
      <c r="D455" s="10" t="str">
        <f>SystemTestCase!D:D</f>
        <v>RTBM-57286 - In Audio Tuning Mode, The Part shall be able to produce and deliver to an external tool (computer) the following parameters (REQ-0552752 B)</v>
      </c>
      <c r="E455" s="7" t="str">
        <f>IF(SystemTestCase!B:B&lt;&gt;"",SystemTestCase!B:B,E454)</f>
        <v>RTBM-56676</v>
      </c>
      <c r="F455" t="str">
        <f>IFERROR(VLOOKUP(E455,'指派 Feature_1017'!A:E,5,FALSE),"找不到")</f>
        <v>Tuning mode function requirement</v>
      </c>
      <c r="G455" t="str">
        <f>SystemTestCase!G:G</f>
        <v>Medium</v>
      </c>
      <c r="H455" s="153" t="str">
        <f>VLOOKUP(E455,CustomerREQ!B:D,3,FALSE)</f>
        <v>RTBM-21668</v>
      </c>
    </row>
    <row r="456" spans="1:8" x14ac:dyDescent="0.4">
      <c r="A456" t="str">
        <f>SystemTestCase!E:E</f>
        <v>RTBM-57282</v>
      </c>
      <c r="B456" t="str">
        <f>SystemTestCase!F:F</f>
        <v>On-going</v>
      </c>
      <c r="C456" s="7" t="str">
        <f>IF(SystemTestCase!C:C&lt;&gt;"",SystemTestCase!C:C,C455)</f>
        <v>SYS 5.1</v>
      </c>
      <c r="D456" s="10" t="str">
        <f>SystemTestCase!D:D</f>
        <v>RTBM-57282 - The Part shall allow to import Tune Mode Data and apply it in real time through WIFI (REQ-0417092 B)</v>
      </c>
      <c r="E456" s="7" t="str">
        <f>IF(SystemTestCase!B:B&lt;&gt;"",SystemTestCase!B:B,E455)</f>
        <v>RTBM-56677</v>
      </c>
      <c r="F456" t="str">
        <f>IFERROR(VLOOKUP(E456,'指派 Feature_1017'!A:E,5,FALSE),"找不到")</f>
        <v>Out of scope</v>
      </c>
      <c r="G456" t="str">
        <f>SystemTestCase!G:G</f>
        <v>Medium</v>
      </c>
      <c r="H456" s="153" t="str">
        <f>VLOOKUP(E456,CustomerREQ!B:D,3,FALSE)</f>
        <v>RTBM-21666</v>
      </c>
    </row>
    <row r="457" spans="1:8" x14ac:dyDescent="0.4">
      <c r="A457" t="str">
        <f>SystemTestCase!E:E</f>
        <v>RTBM-57281</v>
      </c>
      <c r="B457" t="str">
        <f>SystemTestCase!F:F</f>
        <v>StagePass</v>
      </c>
      <c r="C457" s="7" t="str">
        <f>IF(SystemTestCase!C:C&lt;&gt;"",SystemTestCase!C:C,C456)</f>
        <v>SYS 5.1</v>
      </c>
      <c r="D457" s="10" t="str">
        <f>SystemTestCase!D:D</f>
        <v>RTBM-57281 - The Part shall allow to import Tune Mode Data and apply it in real time through Ethernet (REQ-0417088 B)</v>
      </c>
      <c r="E457" s="7" t="str">
        <f>IF(SystemTestCase!B:B&lt;&gt;"",SystemTestCase!B:B,E456)</f>
        <v>RTBM-56678</v>
      </c>
      <c r="F457" t="str">
        <f>IFERROR(VLOOKUP(E457,'指派 Feature_1017'!A:E,5,FALSE),"找不到")</f>
        <v>Tune mode physical interface and export</v>
      </c>
      <c r="G457" t="str">
        <f>SystemTestCase!G:G</f>
        <v>Medium</v>
      </c>
      <c r="H457" s="153" t="str">
        <f>VLOOKUP(E457,CustomerREQ!B:D,3,FALSE)</f>
        <v>RTBM-21665</v>
      </c>
    </row>
    <row r="458" spans="1:8" x14ac:dyDescent="0.4">
      <c r="A458" t="str">
        <f>SystemTestCase!E:E</f>
        <v>RTBM-57279</v>
      </c>
      <c r="B458" t="str">
        <f>SystemTestCase!F:F</f>
        <v>On-going</v>
      </c>
      <c r="C458" s="7" t="str">
        <f>IF(SystemTestCase!C:C&lt;&gt;"",SystemTestCase!C:C,C457)</f>
        <v>SYS 5.1</v>
      </c>
      <c r="D458" s="10" t="str">
        <f>SystemTestCase!D:D</f>
        <v>RTBM-57279 - The Part shall allow to export Tune Mode Data through WIFI (REQ-0417084 B)</v>
      </c>
      <c r="E458" s="7" t="str">
        <f>IF(SystemTestCase!B:B&lt;&gt;"",SystemTestCase!B:B,E457)</f>
        <v>RTBM-56679</v>
      </c>
      <c r="F458" t="str">
        <f>IFERROR(VLOOKUP(E458,'指派 Feature_1017'!A:E,5,FALSE),"找不到")</f>
        <v>Out of scope</v>
      </c>
      <c r="G458" t="str">
        <f>SystemTestCase!G:G</f>
        <v>Medium</v>
      </c>
      <c r="H458" s="153" t="str">
        <f>VLOOKUP(E458,CustomerREQ!B:D,3,FALSE)</f>
        <v>RTBM-21663</v>
      </c>
    </row>
    <row r="459" spans="1:8" x14ac:dyDescent="0.4">
      <c r="A459" t="str">
        <f>SystemTestCase!E:E</f>
        <v>RTBM-57277</v>
      </c>
      <c r="B459" t="str">
        <f>SystemTestCase!F:F</f>
        <v>StagePass</v>
      </c>
      <c r="C459" s="7" t="str">
        <f>IF(SystemTestCase!C:C&lt;&gt;"",SystemTestCase!C:C,C458)</f>
        <v>SYS 5.1</v>
      </c>
      <c r="D459" s="10" t="str">
        <f>SystemTestCase!D:D</f>
        <v>RTBM-57277 - The Part shall allow to export Tune Mode Data through Ethernet (REQ-0417079 B)</v>
      </c>
      <c r="E459" s="7" t="str">
        <f>IF(SystemTestCase!B:B&lt;&gt;"",SystemTestCase!B:B,E458)</f>
        <v>RTBM-56680</v>
      </c>
      <c r="F459" t="str">
        <f>IFERROR(VLOOKUP(E459,'指派 Feature_1017'!A:E,5,FALSE),"找不到")</f>
        <v>Tune mode physical interface and export</v>
      </c>
      <c r="G459" t="str">
        <f>SystemTestCase!G:G</f>
        <v>Medium</v>
      </c>
      <c r="H459" s="153" t="str">
        <f>VLOOKUP(E459,CustomerREQ!B:D,3,FALSE)</f>
        <v>RTBM-21662</v>
      </c>
    </row>
    <row r="460" spans="1:8" x14ac:dyDescent="0.4">
      <c r="A460" t="str">
        <f>SystemTestCase!E:E</f>
        <v>RTBM-57276</v>
      </c>
      <c r="B460" t="str">
        <f>SystemTestCase!F:F</f>
        <v>On-going</v>
      </c>
      <c r="C460" s="7" t="str">
        <f>IF(SystemTestCase!C:C&lt;&gt;"",SystemTestCase!C:C,C459)</f>
        <v>SYS 5.1</v>
      </c>
      <c r="D460" s="10" t="str">
        <f>SystemTestCase!D:D</f>
        <v>RTBM-57276 - The Part shall allow to tune monitored Tune Mode data through WIFI (REQ-0417082 B)</v>
      </c>
      <c r="E460" s="7" t="str">
        <f>IF(SystemTestCase!B:B&lt;&gt;"",SystemTestCase!B:B,E459)</f>
        <v>RTBM-56681</v>
      </c>
      <c r="F460" t="str">
        <f>IFERROR(VLOOKUP(E460,'指派 Feature_1017'!A:E,5,FALSE),"找不到")</f>
        <v>Out of scope</v>
      </c>
      <c r="G460" t="str">
        <f>SystemTestCase!G:G</f>
        <v>Medium</v>
      </c>
      <c r="H460" s="153" t="str">
        <f>VLOOKUP(E460,CustomerREQ!B:D,3,FALSE)</f>
        <v>RTBM-21660</v>
      </c>
    </row>
    <row r="461" spans="1:8" x14ac:dyDescent="0.4">
      <c r="A461" t="str">
        <f>SystemTestCase!E:E</f>
        <v>RTBM-57274</v>
      </c>
      <c r="B461" t="str">
        <f>SystemTestCase!F:F</f>
        <v>On-going</v>
      </c>
      <c r="C461" s="7" t="str">
        <f>IF(SystemTestCase!C:C&lt;&gt;"",SystemTestCase!C:C,C460)</f>
        <v>SYS 5.1</v>
      </c>
      <c r="D461" s="10" t="str">
        <f>SystemTestCase!D:D</f>
        <v>RTBM-57274 - The Part shall allow to start Tune Mode session through WIFI (REQ-0417081 B)</v>
      </c>
      <c r="E461" s="7" t="str">
        <f>IF(SystemTestCase!B:B&lt;&gt;"",SystemTestCase!B:B,E460)</f>
        <v>RTBM-56682</v>
      </c>
      <c r="F461" t="str">
        <f>IFERROR(VLOOKUP(E461,'指派 Feature_1017'!A:E,5,FALSE),"找不到")</f>
        <v>Out of scope</v>
      </c>
      <c r="G461" t="str">
        <f>SystemTestCase!G:G</f>
        <v>Medium</v>
      </c>
      <c r="H461" s="153" t="str">
        <f>VLOOKUP(E461,CustomerREQ!B:D,3,FALSE)</f>
        <v>RTBM-21657</v>
      </c>
    </row>
    <row r="462" spans="1:8" x14ac:dyDescent="0.4">
      <c r="A462" t="str">
        <f>SystemTestCase!E:E</f>
        <v>RTBM-57273</v>
      </c>
      <c r="B462" t="str">
        <f>SystemTestCase!F:F</f>
        <v>Pass</v>
      </c>
      <c r="C462" s="7" t="str">
        <f>IF(SystemTestCase!C:C&lt;&gt;"",SystemTestCase!C:C,C461)</f>
        <v>SYS 5.1</v>
      </c>
      <c r="D462" s="10" t="str">
        <f>SystemTestCase!D:D</f>
        <v>RTBM-57273 - The AEC shall be adaptive to the sound pressure of the downlink signal inside the cabin. (REQ-0315188 A)</v>
      </c>
      <c r="E462" s="7" t="str">
        <f>IF(SystemTestCase!B:B&lt;&gt;"",SystemTestCase!B:B,E461)</f>
        <v>RTBM-56683</v>
      </c>
      <c r="F462" t="str">
        <f>IFERROR(VLOOKUP(E462,'指派 Feature_1017'!A:E,5,FALSE),"找不到")</f>
        <v>Audio function requirement - AEC_AES</v>
      </c>
      <c r="G462" t="str">
        <f>SystemTestCase!G:G</f>
        <v>Medium</v>
      </c>
      <c r="H462" s="153" t="str">
        <f>VLOOKUP(E462,CustomerREQ!B:D,3,FALSE)</f>
        <v>RTBM-16965</v>
      </c>
    </row>
    <row r="463" spans="1:8" x14ac:dyDescent="0.4">
      <c r="A463" t="str">
        <f>SystemTestCase!E:E</f>
        <v>RTBM-57272</v>
      </c>
      <c r="B463" t="str">
        <f>SystemTestCase!F:F</f>
        <v>StagePass</v>
      </c>
      <c r="C463" s="7" t="str">
        <f>IF(SystemTestCase!C:C&lt;&gt;"",SystemTestCase!C:C,C462)</f>
        <v>SYS 5.1</v>
      </c>
      <c r="D463" s="10" t="str">
        <f>SystemTestCase!D:D</f>
        <v>RTBM-57272 - The AEC intensity and its offset delay for the filter structure has to be adjustable by use of the interface. (REQ-0315184 A)</v>
      </c>
      <c r="E463" s="7" t="str">
        <f>IF(SystemTestCase!B:B&lt;&gt;"",SystemTestCase!B:B,E462)</f>
        <v>RTBM-56684</v>
      </c>
      <c r="F463" t="str">
        <f>IFERROR(VLOOKUP(E463,'指派 Feature_1017'!A:E,5,FALSE),"找不到")</f>
        <v>Audio function requirement - AEC_AES</v>
      </c>
      <c r="G463" t="str">
        <f>SystemTestCase!G:G</f>
        <v>Medium</v>
      </c>
      <c r="H463" s="153" t="str">
        <f>VLOOKUP(E463,CustomerREQ!B:D,3,FALSE)</f>
        <v>RTBM-16964</v>
      </c>
    </row>
    <row r="464" spans="1:8" x14ac:dyDescent="0.4">
      <c r="A464" t="str">
        <f>SystemTestCase!E:E</f>
        <v>RTBM-57271</v>
      </c>
      <c r="B464" t="str">
        <f>SystemTestCase!F:F</f>
        <v>StagePass</v>
      </c>
      <c r="C464" s="7" t="str">
        <f>IF(SystemTestCase!C:C&lt;&gt;"",SystemTestCase!C:C,C463)</f>
        <v>SYS 5.1</v>
      </c>
      <c r="D464" s="10" t="str">
        <f>SystemTestCase!D:D</f>
        <v>RTBM-57271 - AEC and AES (Acoutics Echo Cancellation and Echo Suppression) (REQ-0315178 A)</v>
      </c>
      <c r="E464" s="7" t="str">
        <f>IF(SystemTestCase!B:B&lt;&gt;"",SystemTestCase!B:B,E463)</f>
        <v>RTBM-56686</v>
      </c>
      <c r="F464" t="str">
        <f>IFERROR(VLOOKUP(E464,'指派 Feature_1017'!A:E,5,FALSE),"找不到")</f>
        <v>Audio function requirement - AEC_AES</v>
      </c>
      <c r="G464" t="str">
        <f>SystemTestCase!G:G</f>
        <v>Medium</v>
      </c>
      <c r="H464" s="153" t="str">
        <f>VLOOKUP(E464,CustomerREQ!B:D,3,FALSE)</f>
        <v>RTBM-16962</v>
      </c>
    </row>
    <row r="465" spans="1:8" x14ac:dyDescent="0.4">
      <c r="A465" t="str">
        <f>SystemTestCase!E:E</f>
        <v>RTBM-57270</v>
      </c>
      <c r="B465" t="str">
        <f>SystemTestCase!F:F</f>
        <v>StagePass</v>
      </c>
      <c r="C465" s="7" t="str">
        <f>IF(SystemTestCase!C:C&lt;&gt;"",SystemTestCase!C:C,C464)</f>
        <v>SYS 5.1</v>
      </c>
      <c r="D465" s="10" t="str">
        <f>SystemTestCase!D:D</f>
        <v>RTBM-57270 - The intensity of NR in uplink has to be adjustable by use of the interface. (REQ-0315158 B)</v>
      </c>
      <c r="E465" s="7" t="str">
        <f>IF(SystemTestCase!B:B&lt;&gt;"",SystemTestCase!B:B,E464)</f>
        <v>RTBM-56687</v>
      </c>
      <c r="F465" t="str">
        <f>IFERROR(VLOOKUP(E465,'指派 Feature_1017'!A:E,5,FALSE),"找不到")</f>
        <v>Tuning tool function requirement - Gain</v>
      </c>
      <c r="G465" t="str">
        <f>SystemTestCase!G:G</f>
        <v>Medium</v>
      </c>
      <c r="H465" s="153" t="str">
        <f>VLOOKUP(E465,CustomerREQ!B:D,3,FALSE)</f>
        <v>RTBM-16960</v>
      </c>
    </row>
    <row r="466" spans="1:8" x14ac:dyDescent="0.4">
      <c r="A466" t="str">
        <f>SystemTestCase!E:E</f>
        <v>RTBM-57269</v>
      </c>
      <c r="B466" t="str">
        <f>SystemTestCase!F:F</f>
        <v>StagePass</v>
      </c>
      <c r="C466" s="7" t="str">
        <f>IF(SystemTestCase!C:C&lt;&gt;"",SystemTestCase!C:C,C465)</f>
        <v>SYS 5.1</v>
      </c>
      <c r="D466" s="10" t="str">
        <f>SystemTestCase!D:D</f>
        <v>RTBM-57269 - The dowlink signal has to be equalizable with at least six parametric filters (REQ-0315129 B)</v>
      </c>
      <c r="E466" s="7" t="str">
        <f>IF(SystemTestCase!B:B&lt;&gt;"",SystemTestCase!B:B,E465)</f>
        <v>RTBM-56688</v>
      </c>
      <c r="F466" t="str">
        <f>IFERROR(VLOOKUP(E466,'指派 Feature_1017'!A:E,5,FALSE),"找不到")</f>
        <v>Tuning tool function requirement - EQ</v>
      </c>
      <c r="G466" t="str">
        <f>SystemTestCase!G:G</f>
        <v>Medium</v>
      </c>
      <c r="H466" s="153" t="str">
        <f>VLOOKUP(E466,CustomerREQ!B:D,3,FALSE)</f>
        <v>RTBM-16958</v>
      </c>
    </row>
    <row r="467" spans="1:8" x14ac:dyDescent="0.4">
      <c r="A467" t="str">
        <f>SystemTestCase!E:E</f>
        <v>RTBM-57268</v>
      </c>
      <c r="B467" t="str">
        <f>SystemTestCase!F:F</f>
        <v>StagePass</v>
      </c>
      <c r="C467" s="7" t="str">
        <f>IF(SystemTestCase!C:C&lt;&gt;"",SystemTestCase!C:C,C466)</f>
        <v>SYS 5.1</v>
      </c>
      <c r="D467" s="10" t="str">
        <f>SystemTestCase!D:D</f>
        <v>RTBM-57268 - EQ in downlink patch (REQ-0315121 A)</v>
      </c>
      <c r="E467" s="7" t="str">
        <f>IF(SystemTestCase!B:B&lt;&gt;"",SystemTestCase!B:B,E466)</f>
        <v>RTBM-56689</v>
      </c>
      <c r="F467" t="str">
        <f>IFERROR(VLOOKUP(E467,'指派 Feature_1017'!A:E,5,FALSE),"找不到")</f>
        <v>Tuning tool function requirement - EQ</v>
      </c>
      <c r="G467" t="str">
        <f>SystemTestCase!G:G</f>
        <v>Medium</v>
      </c>
      <c r="H467" s="153" t="str">
        <f>VLOOKUP(E467,CustomerREQ!B:D,3,FALSE)</f>
        <v>RTBM-16957</v>
      </c>
    </row>
    <row r="468" spans="1:8" x14ac:dyDescent="0.4">
      <c r="A468" t="str">
        <f>SystemTestCase!E:E</f>
        <v>RTBM-57267</v>
      </c>
      <c r="B468" t="str">
        <f>SystemTestCase!F:F</f>
        <v>StagePass</v>
      </c>
      <c r="C468" s="7" t="str">
        <f>IF(SystemTestCase!C:C&lt;&gt;"",SystemTestCase!C:C,C467)</f>
        <v>SYS 5.1</v>
      </c>
      <c r="D468" s="10" t="str">
        <f>SystemTestCase!D:D</f>
        <v>RTBM-57267 - The uplink signal has to be equalizable with at least 6 parametric filters (REQ-0315111 B)</v>
      </c>
      <c r="E468" s="7" t="str">
        <f>IF(SystemTestCase!B:B&lt;&gt;"",SystemTestCase!B:B,E467)</f>
        <v>RTBM-56690</v>
      </c>
      <c r="F468" t="str">
        <f>IFERROR(VLOOKUP(E468,'指派 Feature_1017'!A:E,5,FALSE),"找不到")</f>
        <v>Tuning tool function requirement - EQ</v>
      </c>
      <c r="G468" t="str">
        <f>SystemTestCase!G:G</f>
        <v>Medium</v>
      </c>
      <c r="H468" s="153" t="str">
        <f>VLOOKUP(E468,CustomerREQ!B:D,3,FALSE)</f>
        <v>RTBM-16956</v>
      </c>
    </row>
    <row r="469" spans="1:8" x14ac:dyDescent="0.4">
      <c r="A469" t="str">
        <f>SystemTestCase!E:E</f>
        <v>RTBM-57266</v>
      </c>
      <c r="B469" t="str">
        <f>SystemTestCase!F:F</f>
        <v>StagePass</v>
      </c>
      <c r="C469" s="7" t="str">
        <f>IF(SystemTestCase!C:C&lt;&gt;"",SystemTestCase!C:C,C468)</f>
        <v>SYS 5.1</v>
      </c>
      <c r="D469" s="10" t="str">
        <f>SystemTestCase!D:D</f>
        <v>RTBM-57266 - EQ in uplink patch (REQ-0315096 A)</v>
      </c>
      <c r="E469" s="7" t="str">
        <f>IF(SystemTestCase!B:B&lt;&gt;"",SystemTestCase!B:B,E468)</f>
        <v>RTBM-56691</v>
      </c>
      <c r="F469" t="str">
        <f>IFERROR(VLOOKUP(E469,'指派 Feature_1017'!A:E,5,FALSE),"找不到")</f>
        <v>Tuning tool function requirement - EQ</v>
      </c>
      <c r="G469" t="str">
        <f>SystemTestCase!G:G</f>
        <v>Medium</v>
      </c>
      <c r="H469" s="153" t="str">
        <f>VLOOKUP(E469,CustomerREQ!B:D,3,FALSE)</f>
        <v>RTBM-16955</v>
      </c>
    </row>
    <row r="470" spans="1:8" x14ac:dyDescent="0.4">
      <c r="A470" t="str">
        <f>SystemTestCase!E:E</f>
        <v>RTBM-57265</v>
      </c>
      <c r="B470" t="str">
        <f>SystemTestCase!F:F</f>
        <v>StagePass</v>
      </c>
      <c r="C470" s="7" t="str">
        <f>IF(SystemTestCase!C:C&lt;&gt;"",SystemTestCase!C:C,C469)</f>
        <v>SYS 5.1</v>
      </c>
      <c r="D470" s="10" t="str">
        <f>SystemTestCase!D:D</f>
        <v>RTBM-57265 - Parameters of the AGC in Receiving has to be tunable by use of the interface. (REQ-0315078 B)</v>
      </c>
      <c r="E470" s="7" t="str">
        <f>IF(SystemTestCase!B:B&lt;&gt;"",SystemTestCase!B:B,E469)</f>
        <v>RTBM-56692</v>
      </c>
      <c r="F470" t="str">
        <f>IFERROR(VLOOKUP(E470,'指派 Feature_1017'!A:E,5,FALSE),"找不到")</f>
        <v>Tuning tool function requirement - Gain</v>
      </c>
      <c r="G470" t="str">
        <f>SystemTestCase!G:G</f>
        <v>Medium</v>
      </c>
      <c r="H470" s="153" t="str">
        <f>VLOOKUP(E470,CustomerREQ!B:D,3,FALSE)</f>
        <v>RTBM-16954</v>
      </c>
    </row>
    <row r="471" spans="1:8" x14ac:dyDescent="0.4">
      <c r="A471" t="str">
        <f>SystemTestCase!E:E</f>
        <v>RTBM-57264</v>
      </c>
      <c r="B471" t="str">
        <f>SystemTestCase!F:F</f>
        <v>StagePass</v>
      </c>
      <c r="C471" s="7" t="str">
        <f>IF(SystemTestCase!C:C&lt;&gt;"",SystemTestCase!C:C,C470)</f>
        <v>SYS 5.1</v>
      </c>
      <c r="D471" s="10" t="str">
        <f>SystemTestCase!D:D</f>
        <v>RTBM-57264 - AGC (Automatic Gain Control) in downlink (REQ-0315060 A)</v>
      </c>
      <c r="E471" s="7" t="str">
        <f>IF(SystemTestCase!B:B&lt;&gt;"",SystemTestCase!B:B,E470)</f>
        <v>RTBM-56693</v>
      </c>
      <c r="F471" t="str">
        <f>IFERROR(VLOOKUP(E471,'指派 Feature_1017'!A:E,5,FALSE),"找不到")</f>
        <v>Tuning tool function requirement - Gain</v>
      </c>
      <c r="G471" t="str">
        <f>SystemTestCase!G:G</f>
        <v>Medium</v>
      </c>
      <c r="H471" s="153" t="str">
        <f>VLOOKUP(E471,CustomerREQ!B:D,3,FALSE)</f>
        <v>RTBM-16953</v>
      </c>
    </row>
    <row r="472" spans="1:8" x14ac:dyDescent="0.4">
      <c r="A472" t="str">
        <f>SystemTestCase!E:E</f>
        <v>RTBM-57263</v>
      </c>
      <c r="B472" t="str">
        <f>SystemTestCase!F:F</f>
        <v>StagePass</v>
      </c>
      <c r="C472" s="7" t="str">
        <f>IF(SystemTestCase!C:C&lt;&gt;"",SystemTestCase!C:C,C471)</f>
        <v>SYS 5.1</v>
      </c>
      <c r="D472" s="10" t="str">
        <f>SystemTestCase!D:D</f>
        <v>RTBM-57263 - Parameters of the AGC in Sending has to be tunable by use of the interface. (REQ-0315048 B)</v>
      </c>
      <c r="E472" s="7" t="str">
        <f>IF(SystemTestCase!B:B&lt;&gt;"",SystemTestCase!B:B,E471)</f>
        <v>RTBM-56694</v>
      </c>
      <c r="F472" t="str">
        <f>IFERROR(VLOOKUP(E472,'指派 Feature_1017'!A:E,5,FALSE),"找不到")</f>
        <v>Tuning tool function requirement - Gain</v>
      </c>
      <c r="G472" t="str">
        <f>SystemTestCase!G:G</f>
        <v>Medium</v>
      </c>
      <c r="H472" s="153" t="str">
        <f>VLOOKUP(E472,CustomerREQ!B:D,3,FALSE)</f>
        <v>RTBM-16952</v>
      </c>
    </row>
    <row r="473" spans="1:8" x14ac:dyDescent="0.4">
      <c r="A473" t="str">
        <f>SystemTestCase!E:E</f>
        <v>RTBM-57261</v>
      </c>
      <c r="B473" t="str">
        <f>SystemTestCase!F:F</f>
        <v>StagePass</v>
      </c>
      <c r="C473" s="7" t="str">
        <f>IF(SystemTestCase!C:C&lt;&gt;"",SystemTestCase!C:C,C472)</f>
        <v>SYS 5.1</v>
      </c>
      <c r="D473" s="10" t="str">
        <f>SystemTestCase!D:D</f>
        <v>RTBM-57261 - AGC (Automatic Gain Control) in uplink (REQ-0315027 A)</v>
      </c>
      <c r="E473" s="7" t="str">
        <f>IF(SystemTestCase!B:B&lt;&gt;"",SystemTestCase!B:B,E472)</f>
        <v>RTBM-56695</v>
      </c>
      <c r="F473" t="str">
        <f>IFERROR(VLOOKUP(E473,'指派 Feature_1017'!A:E,5,FALSE),"找不到")</f>
        <v>Tuning tool function requirement - Gain</v>
      </c>
      <c r="G473" t="str">
        <f>SystemTestCase!G:G</f>
        <v>Medium</v>
      </c>
      <c r="H473" s="153" t="str">
        <f>VLOOKUP(E473,CustomerREQ!B:D,3,FALSE)</f>
        <v>RTBM-16951</v>
      </c>
    </row>
    <row r="474" spans="1:8" x14ac:dyDescent="0.4">
      <c r="A474" t="str">
        <f>SystemTestCase!E:E</f>
        <v>RTBM-57259</v>
      </c>
      <c r="B474" t="str">
        <f>SystemTestCase!F:F</f>
        <v>StagePass</v>
      </c>
      <c r="C474" s="7" t="str">
        <f>IF(SystemTestCase!C:C&lt;&gt;"",SystemTestCase!C:C,C473)</f>
        <v>SYS 5.1</v>
      </c>
      <c r="D474" s="10" t="str">
        <f>SystemTestCase!D:D</f>
        <v>RTBM-57259 - Gain Output Downlink (speaker Output) (REQ-0314999 A)</v>
      </c>
      <c r="E474" s="7" t="str">
        <f>IF(SystemTestCase!B:B&lt;&gt;"",SystemTestCase!B:B,E473)</f>
        <v>RTBM-56696</v>
      </c>
      <c r="F474" t="str">
        <f>IFERROR(VLOOKUP(E474,'指派 Feature_1017'!A:E,5,FALSE),"找不到")</f>
        <v>Tuning tool function requirement - Gain</v>
      </c>
      <c r="G474" t="str">
        <f>SystemTestCase!G:G</f>
        <v>Medium</v>
      </c>
      <c r="H474" s="153" t="str">
        <f>VLOOKUP(E474,CustomerREQ!B:D,3,FALSE)</f>
        <v>RTBM-16950</v>
      </c>
    </row>
    <row r="475" spans="1:8" x14ac:dyDescent="0.4">
      <c r="A475" t="str">
        <f>SystemTestCase!E:E</f>
        <v>RTBM-57257</v>
      </c>
      <c r="B475" t="str">
        <f>SystemTestCase!F:F</f>
        <v>StagePass</v>
      </c>
      <c r="C475" s="7" t="str">
        <f>IF(SystemTestCase!C:C&lt;&gt;"",SystemTestCase!C:C,C474)</f>
        <v>SYS 5.1</v>
      </c>
      <c r="D475" s="10" t="str">
        <f>SystemTestCase!D:D</f>
        <v>RTBM-57257 - Gain Input Downlink (speaker Input) (REQ-0314974 A)</v>
      </c>
      <c r="E475" s="7" t="str">
        <f>IF(SystemTestCase!B:B&lt;&gt;"",SystemTestCase!B:B,E474)</f>
        <v>RTBM-56697</v>
      </c>
      <c r="F475" t="str">
        <f>IFERROR(VLOOKUP(E475,'指派 Feature_1017'!A:E,5,FALSE),"找不到")</f>
        <v>Tuning tool function requirement - Gain</v>
      </c>
      <c r="G475" t="str">
        <f>SystemTestCase!G:G</f>
        <v>Medium</v>
      </c>
      <c r="H475" s="153" t="str">
        <f>VLOOKUP(E475,CustomerREQ!B:D,3,FALSE)</f>
        <v>RTBM-16949</v>
      </c>
    </row>
    <row r="476" spans="1:8" x14ac:dyDescent="0.4">
      <c r="A476" t="str">
        <f>SystemTestCase!E:E</f>
        <v>RTBM-57256</v>
      </c>
      <c r="B476" t="str">
        <f>SystemTestCase!F:F</f>
        <v>StagePass</v>
      </c>
      <c r="C476" s="7" t="str">
        <f>IF(SystemTestCase!C:C&lt;&gt;"",SystemTestCase!C:C,C475)</f>
        <v>SYS 5.1</v>
      </c>
      <c r="D476" s="10" t="str">
        <f>SystemTestCase!D:D</f>
        <v>RTBM-57256 - Gain Output Uplink (microphone Output to far end) (REQ-0314946 A)</v>
      </c>
      <c r="E476" s="7" t="str">
        <f>IF(SystemTestCase!B:B&lt;&gt;"",SystemTestCase!B:B,E475)</f>
        <v>RTBM-56698</v>
      </c>
      <c r="F476" t="str">
        <f>IFERROR(VLOOKUP(E476,'指派 Feature_1017'!A:E,5,FALSE),"找不到")</f>
        <v>Tuning tool function requirement - Gain</v>
      </c>
      <c r="G476" t="str">
        <f>SystemTestCase!G:G</f>
        <v>Medium</v>
      </c>
      <c r="H476" s="153" t="str">
        <f>VLOOKUP(E476,CustomerREQ!B:D,3,FALSE)</f>
        <v>RTBM-16948</v>
      </c>
    </row>
    <row r="477" spans="1:8" x14ac:dyDescent="0.4">
      <c r="A477" t="str">
        <f>SystemTestCase!E:E</f>
        <v>RTBM-57255</v>
      </c>
      <c r="B477" t="str">
        <f>SystemTestCase!F:F</f>
        <v>StagePass</v>
      </c>
      <c r="C477" s="7" t="str">
        <f>IF(SystemTestCase!C:C&lt;&gt;"",SystemTestCase!C:C,C476)</f>
        <v>SYS 5.1</v>
      </c>
      <c r="D477" s="10" t="str">
        <f>SystemTestCase!D:D</f>
        <v>RTBM-57255 - Gain - Input Uplink (microphone Input) (REQ-0314946 A)</v>
      </c>
      <c r="E477" s="7" t="str">
        <f>IF(SystemTestCase!B:B&lt;&gt;"",SystemTestCase!B:B,E476)</f>
        <v>RTBM-56699</v>
      </c>
      <c r="F477" t="str">
        <f>IFERROR(VLOOKUP(E477,'指派 Feature_1017'!A:E,5,FALSE),"找不到")</f>
        <v>Tuning tool function requirement - Gain</v>
      </c>
      <c r="G477" t="str">
        <f>SystemTestCase!G:G</f>
        <v>Medium</v>
      </c>
      <c r="H477" s="153" t="str">
        <f>VLOOKUP(E477,CustomerREQ!B:D,3,FALSE)</f>
        <v>RTBM-16947</v>
      </c>
    </row>
    <row r="478" spans="1:8" x14ac:dyDescent="0.4">
      <c r="A478" t="str">
        <f>SystemTestCase!E:E</f>
        <v>RTBM-57254</v>
      </c>
      <c r="B478" t="str">
        <f>SystemTestCase!F:F</f>
        <v>StagePass</v>
      </c>
      <c r="C478" s="7" t="str">
        <f>IF(SystemTestCase!C:C&lt;&gt;"",SystemTestCase!C:C,C477)</f>
        <v>SYS 5.1</v>
      </c>
      <c r="D478" s="10" t="str">
        <f>SystemTestCase!D:D</f>
        <v>RTBM-57254 - A global prompt gain adaptation has to be implemented to adjust prompt volume to the volume of voice calls. (REQ-0632971 A)</v>
      </c>
      <c r="E478" s="7" t="str">
        <f>IF(SystemTestCase!B:B&lt;&gt;"",SystemTestCase!B:B,E477)</f>
        <v>RTBM-56700</v>
      </c>
      <c r="F478" t="str">
        <f>IFERROR(VLOOKUP(E478,'指派 Feature_1017'!A:E,5,FALSE),"找不到")</f>
        <v>Tuning tool function requirement - Gain</v>
      </c>
      <c r="G478" t="str">
        <f>SystemTestCase!G:G</f>
        <v>Medium</v>
      </c>
      <c r="H478" s="153" t="str">
        <f>VLOOKUP(E478,CustomerREQ!B:D,3,FALSE)</f>
        <v>RTBM-16945</v>
      </c>
    </row>
    <row r="479" spans="1:8" x14ac:dyDescent="0.4">
      <c r="A479" t="str">
        <f>SystemTestCase!E:E</f>
        <v>RTBM-57253</v>
      </c>
      <c r="B479" t="str">
        <f>SystemTestCase!F:F</f>
        <v>On-going</v>
      </c>
      <c r="C479" s="7" t="str">
        <f>IF(SystemTestCase!C:C&lt;&gt;"",SystemTestCase!C:C,C478)</f>
        <v>SYS 5.1</v>
      </c>
      <c r="D479" s="10" t="str">
        <f>SystemTestCase!D:D</f>
        <v>RTBM-57253 - The IVS shall manage up to two audio calibrations per vehicle carline for all xCall functions (REQ-0481775 A)</v>
      </c>
      <c r="E479" s="7" t="str">
        <f>IF(SystemTestCase!B:B&lt;&gt;"",SystemTestCase!B:B,E478)</f>
        <v>RTBM-56701</v>
      </c>
      <c r="F479" t="str">
        <f>IFERROR(VLOOKUP(E479,'指派 Feature_1017'!A:E,5,FALSE),"找不到")</f>
        <v>Audio calibration configuration</v>
      </c>
      <c r="G479" t="str">
        <f>SystemTestCase!G:G</f>
        <v>Medium</v>
      </c>
      <c r="H479" s="153" t="str">
        <f>VLOOKUP(E479,CustomerREQ!B:D,3,FALSE)</f>
        <v>RTBM-16944</v>
      </c>
    </row>
    <row r="480" spans="1:8" x14ac:dyDescent="0.4">
      <c r="A480" t="str">
        <f>SystemTestCase!E:E</f>
        <v>RTBM-57250</v>
      </c>
      <c r="B480" t="str">
        <f>SystemTestCase!F:F</f>
        <v>On-going</v>
      </c>
      <c r="C480" s="7" t="str">
        <f>IF(SystemTestCase!C:C&lt;&gt;"",SystemTestCase!C:C,C479)</f>
        <v>SYS 5.1</v>
      </c>
      <c r="D480" s="10" t="str">
        <f>SystemTestCase!D:D</f>
        <v>RTBM-57250 - When the feature Debug/Log mode is enable and when the feature "CAL configuration" is enable, the Part shall inform at each of its awakening of the full Calibration stored in the Part and currently applied. (REQ-0489971 B)</v>
      </c>
      <c r="E480" s="7" t="str">
        <f>IF(SystemTestCase!B:B&lt;&gt;"",SystemTestCase!B:B,E479)</f>
        <v>RTBM-56770</v>
      </c>
      <c r="F480" t="str">
        <f>IFERROR(VLOOKUP(E480,'指派 Feature_1017'!A:E,5,FALSE),"找不到")</f>
        <v>Audio calibration configuration</v>
      </c>
      <c r="G480" t="str">
        <f>SystemTestCase!G:G</f>
        <v>Medium</v>
      </c>
      <c r="H480" s="153" t="str">
        <f>VLOOKUP(E480,CustomerREQ!B:D,3,FALSE)</f>
        <v>RTBM-21517</v>
      </c>
    </row>
    <row r="481" spans="1:8" x14ac:dyDescent="0.4">
      <c r="A481" t="str">
        <f>SystemTestCase!E:E</f>
        <v>RTBM-57249</v>
      </c>
      <c r="B481" t="str">
        <f>SystemTestCase!F:F</f>
        <v>StagePass</v>
      </c>
      <c r="C481" s="7" t="str">
        <f>IF(SystemTestCase!C:C&lt;&gt;"",SystemTestCase!C:C,C480)</f>
        <v>SYS 5.1</v>
      </c>
      <c r="D481" s="10" t="str">
        <f>SystemTestCase!D:D</f>
        <v>RTBM-57249 - The Part shall download and upload the tuning data in real time during a call (REQ-0417098 B)</v>
      </c>
      <c r="E481" s="7" t="str">
        <f>IF(SystemTestCase!B:B&lt;&gt;"",SystemTestCase!B:B,E480)</f>
        <v>RTBM-56772</v>
      </c>
      <c r="F481" t="str">
        <f>IFERROR(VLOOKUP(E481,'指派 Feature_1017'!A:E,5,FALSE),"找不到")</f>
        <v>Tuning tool function requirement</v>
      </c>
      <c r="G481" t="str">
        <f>SystemTestCase!G:G</f>
        <v>Medium</v>
      </c>
      <c r="H481" s="153" t="str">
        <f>VLOOKUP(E481,CustomerREQ!B:D,3,FALSE)</f>
        <v>RTBM-21697</v>
      </c>
    </row>
    <row r="482" spans="1:8" x14ac:dyDescent="0.4">
      <c r="A482" t="str">
        <f>SystemTestCase!E:E</f>
        <v>RTBM-57247</v>
      </c>
      <c r="B482" t="str">
        <f>SystemTestCase!F:F</f>
        <v>StagePass</v>
      </c>
      <c r="C482" s="7" t="str">
        <f>IF(SystemTestCase!C:C&lt;&gt;"",SystemTestCase!C:C,C481)</f>
        <v>SYS 5.1</v>
      </c>
      <c r="D482" s="10" t="str">
        <f>SystemTestCase!D:D</f>
        <v>RTBM-57247 - Eng Mode tool shall be able to display until 5 signals (graphic visualization) in the same graphic. (REQ-0417099 A)</v>
      </c>
      <c r="E482" s="7" t="str">
        <f>IF(SystemTestCase!B:B&lt;&gt;"",SystemTestCase!B:B,E481)</f>
        <v>RTBM-56773</v>
      </c>
      <c r="F482" t="str">
        <f>IFERROR(VLOOKUP(E482,'指派 Feature_1017'!A:E,5,FALSE),"找不到")</f>
        <v>Tuning tool function requirement</v>
      </c>
      <c r="G482" t="str">
        <f>SystemTestCase!G:G</f>
        <v>Medium</v>
      </c>
      <c r="H482" s="153" t="str">
        <f>VLOOKUP(E482,CustomerREQ!B:D,3,FALSE)</f>
        <v>RTBM-21698</v>
      </c>
    </row>
    <row r="483" spans="1:8" x14ac:dyDescent="0.4">
      <c r="A483" t="str">
        <f>SystemTestCase!E:E</f>
        <v>RTBM-57245</v>
      </c>
      <c r="B483" t="str">
        <f>SystemTestCase!F:F</f>
        <v>StagePass</v>
      </c>
      <c r="C483" s="7" t="str">
        <f>IF(SystemTestCase!C:C&lt;&gt;"",SystemTestCase!C:C,C482)</f>
        <v>SYS 5.1</v>
      </c>
      <c r="D483" s="10" t="str">
        <f>SystemTestCase!D:D</f>
        <v>RTBM-57245 - The TCU shall cover the needed RAM memory for the generated Big Data blocks during one hour of GSM network disconnection. (REQ-0712240 A)</v>
      </c>
      <c r="E483" s="7" t="str">
        <f>IF(SystemTestCase!B:B&lt;&gt;"",SystemTestCase!B:B,E482)</f>
        <v>RTBM-56776</v>
      </c>
      <c r="F483" t="str">
        <f>IFERROR(VLOOKUP(E483,'指派 Feature_1017'!A:E,5,FALSE),"找不到")</f>
        <v>RAMS</v>
      </c>
      <c r="G483" t="str">
        <f>SystemTestCase!G:G</f>
        <v>Primary</v>
      </c>
      <c r="H483" s="153" t="str">
        <f>VLOOKUP(E483,CustomerREQ!B:D,3,FALSE)</f>
        <v>RTBM-36697</v>
      </c>
    </row>
    <row r="484" spans="1:8" x14ac:dyDescent="0.4">
      <c r="A484" t="str">
        <f>SystemTestCase!E:E</f>
        <v>RTBM-44532</v>
      </c>
      <c r="B484" t="str">
        <f>SystemTestCase!F:F</f>
        <v>Reviewed</v>
      </c>
      <c r="C484" s="7" t="str">
        <f>IF(SystemTestCase!C:C&lt;&gt;"",SystemTestCase!C:C,C483)</f>
        <v>SYS 5.1</v>
      </c>
      <c r="D484" s="10" t="str">
        <f>SystemTestCase!D:D</f>
        <v>RTBM-44532 - Unexpected or erroneous remote command transmitted by BSRF (Gen- BSRFv2’-CDC-SDF-01(0))</v>
      </c>
      <c r="E484" s="7" t="str">
        <f>IF(SystemTestCase!B:B&lt;&gt;"",SystemTestCase!B:B,E483)</f>
        <v>RTBM-57111</v>
      </c>
      <c r="F484" t="str">
        <f>IFERROR(VLOOKUP(E484,'指派 Feature_1017'!A:E,5,FALSE),"找不到")</f>
        <v>Function Safety</v>
      </c>
      <c r="G484" t="str">
        <f>SystemTestCase!G:G</f>
        <v>Low</v>
      </c>
      <c r="H484" s="153" t="str">
        <f>VLOOKUP(E484,CustomerREQ!B:D,3,FALSE)</f>
        <v>RTBM-15684</v>
      </c>
    </row>
    <row r="485" spans="1:8" x14ac:dyDescent="0.4">
      <c r="A485" t="str">
        <f>SystemTestCase!E:E</f>
        <v>RTBM-44549</v>
      </c>
      <c r="B485" t="str">
        <f>SystemTestCase!F:F</f>
        <v>Reviewed</v>
      </c>
      <c r="C485" s="7" t="str">
        <f>IF(SystemTestCase!C:C&lt;&gt;"",SystemTestCase!C:C,C484)</f>
        <v>SYS 5.1</v>
      </c>
      <c r="D485" s="10" t="str">
        <f>SystemTestCase!D:D</f>
        <v>RTBM-44549 - During electronic integration phase (see doc DC_TI_707 - Baseline x.x – xxx - TS Electronic Integration and putting ECUs into operation ), unexpected reset linked to monitoring supplier strategies shall be avoided. (Gen- BSRFv2’-CDC-SDF-18(0))</v>
      </c>
      <c r="E485" s="7" t="str">
        <f>IF(SystemTestCase!B:B&lt;&gt;"",SystemTestCase!B:B,E484)</f>
        <v>RTBM-57112</v>
      </c>
      <c r="F485" t="str">
        <f>IFERROR(VLOOKUP(E485,'指派 Feature_1017'!A:E,5,FALSE),"找不到")</f>
        <v>Function Safety</v>
      </c>
      <c r="G485" t="str">
        <f>SystemTestCase!G:G</f>
        <v>Low</v>
      </c>
      <c r="H485" s="153" t="str">
        <f>VLOOKUP(E485,CustomerREQ!B:D,3,FALSE)</f>
        <v>RTBM-15772</v>
      </c>
    </row>
    <row r="486" spans="1:8" x14ac:dyDescent="0.4">
      <c r="A486" t="str">
        <f>SystemTestCase!E:E</f>
        <v>RTBM-44550</v>
      </c>
      <c r="B486" t="str">
        <f>SystemTestCase!F:F</f>
        <v>Reviewed</v>
      </c>
      <c r="C486" s="7" t="str">
        <f>IF(SystemTestCase!C:C&lt;&gt;"",SystemTestCase!C:C,C485)</f>
        <v>SYS 5.1</v>
      </c>
      <c r="D486" s="10" t="str">
        <f>SystemTestCase!D:D</f>
        <v>RTBM-44550 - The component shall prevent the following safety hazardous events: Failure mode: serious short-circuit (SSC), severe thermal event (ECA), aggravated short-circuit (CCA), smoke and fire (Gen- BSRFv2’-CDC-SDF-19(0))</v>
      </c>
      <c r="E486" s="7" t="str">
        <f>IF(SystemTestCase!B:B&lt;&gt;"",SystemTestCase!B:B,E485)</f>
        <v>RTBM-57114</v>
      </c>
      <c r="F486" t="str">
        <f>IFERROR(VLOOKUP(E486,'指派 Feature_1017'!A:E,5,FALSE),"找不到")</f>
        <v>Function Safety</v>
      </c>
      <c r="G486" t="str">
        <f>SystemTestCase!G:G</f>
        <v>Low</v>
      </c>
      <c r="H486" s="153" t="str">
        <f>VLOOKUP(E486,CustomerREQ!B:D,3,FALSE)</f>
        <v>RTBM-15773</v>
      </c>
    </row>
    <row r="487" spans="1:8" x14ac:dyDescent="0.4">
      <c r="A487" t="str">
        <f>SystemTestCase!E:E</f>
        <v>RTBM-44555</v>
      </c>
      <c r="B487" t="str">
        <f>SystemTestCase!F:F</f>
        <v>Reviewed</v>
      </c>
      <c r="C487" s="7" t="str">
        <f>IF(SystemTestCase!C:C&lt;&gt;"",SystemTestCase!C:C,C486)</f>
        <v>SYS 5.1</v>
      </c>
      <c r="D487" s="10" t="str">
        <f>SystemTestCase!D:D</f>
        <v>RTBM-44555 - The residual fault shall be calculated by reliability prediction, for each hazardous events ASIL B, C and D, using handbooks, if there is no ageing (constant failure rates) during the reference period (15 years) ((Gen- BSRFv2’-CDC-SDF-21(0)))</v>
      </c>
      <c r="E487" s="7" t="str">
        <f>IF(SystemTestCase!B:B&lt;&gt;"",SystemTestCase!B:B,E486)</f>
        <v>RTBM-57115</v>
      </c>
      <c r="F487" t="str">
        <f>IFERROR(VLOOKUP(E487,'指派 Feature_1017'!A:E,5,FALSE),"找不到")</f>
        <v>Out of scope</v>
      </c>
      <c r="G487" t="str">
        <f>SystemTestCase!G:G</f>
        <v>Medium</v>
      </c>
      <c r="H487" s="153" t="str">
        <f>VLOOKUP(E487,CustomerREQ!B:D,3,FALSE)</f>
        <v>RTBM-16073</v>
      </c>
    </row>
    <row r="488" spans="1:8" x14ac:dyDescent="0.4">
      <c r="A488" t="str">
        <f>SystemTestCase!E:E</f>
        <v>RTBM-44557</v>
      </c>
      <c r="B488" t="str">
        <f>SystemTestCase!F:F</f>
        <v>Reviewed</v>
      </c>
      <c r="C488" s="7" t="str">
        <f>IF(SystemTestCase!C:C&lt;&gt;"",SystemTestCase!C:C,C487)</f>
        <v>SYS 5.1</v>
      </c>
      <c r="D488" s="10" t="str">
        <f>SystemTestCase!D:D</f>
        <v>RTBM-44557 - The residual fault shall be demonstrated by endurance test, if there are ageing, mechanical wear or corrosione (Gen- BSRFv2’-CDC-SDF-22(0))</v>
      </c>
      <c r="E488" s="7" t="str">
        <f>IF(SystemTestCase!B:B&lt;&gt;"",SystemTestCase!B:B,E487)</f>
        <v>RTBM-57116</v>
      </c>
      <c r="F488" t="str">
        <f>IFERROR(VLOOKUP(E488,'指派 Feature_1017'!A:E,5,FALSE),"找不到")</f>
        <v>Out of scope</v>
      </c>
      <c r="G488" t="str">
        <f>SystemTestCase!G:G</f>
        <v>Medium</v>
      </c>
      <c r="H488" s="153" t="str">
        <f>VLOOKUP(E488,CustomerREQ!B:D,3,FALSE)</f>
        <v>RTBM-16074</v>
      </c>
    </row>
    <row r="489" spans="1:8" x14ac:dyDescent="0.4">
      <c r="A489" t="str">
        <f>SystemTestCase!E:E</f>
        <v>RTBM-44537</v>
      </c>
      <c r="B489" t="str">
        <f>SystemTestCase!F:F</f>
        <v>Reviewed</v>
      </c>
      <c r="C489" s="7" t="str">
        <f>IF(SystemTestCase!C:C&lt;&gt;"",SystemTestCase!C:C,C488)</f>
        <v>SYS 5.1</v>
      </c>
      <c r="D489" s="10" t="str">
        <f>SystemTestCase!D:D</f>
        <v>RTBM-44537 - Untimely OTA installation of BSRF or IVI launched by BSRF without installation authorization (Gen-BSRFv2’-CDC-SDF-06(0))</v>
      </c>
      <c r="E489" s="7" t="str">
        <f>IF(SystemTestCase!B:B&lt;&gt;"",SystemTestCase!B:B,E488)</f>
        <v>RTBM-57120</v>
      </c>
      <c r="F489" t="str">
        <f>IFERROR(VLOOKUP(E489,'指派 Feature_1017'!A:E,5,FALSE),"找不到")</f>
        <v>Function Safety</v>
      </c>
      <c r="G489" t="str">
        <f>SystemTestCase!G:G</f>
        <v>Low</v>
      </c>
      <c r="H489" s="153" t="str">
        <f>VLOOKUP(E489,CustomerREQ!B:D,3,FALSE)</f>
        <v>RTBM-15689</v>
      </c>
    </row>
    <row r="490" spans="1:8" x14ac:dyDescent="0.4">
      <c r="A490" t="str">
        <f>SystemTestCase!E:E</f>
        <v>RTBM-44539</v>
      </c>
      <c r="B490" t="str">
        <f>SystemTestCase!F:F</f>
        <v>Reviewed</v>
      </c>
      <c r="C490" s="7" t="str">
        <f>IF(SystemTestCase!C:C&lt;&gt;"",SystemTestCase!C:C,C489)</f>
        <v>SYS 5.1</v>
      </c>
      <c r="D490" s="10" t="str">
        <f>SystemTestCase!D:D</f>
        <v>RTBM-44539 - Erroneous invalid OTA update of BSRF by BSRF (Gen-BSRFv2’-CDC-SDF-08(0))</v>
      </c>
      <c r="E490" s="7" t="str">
        <f>IF(SystemTestCase!B:B&lt;&gt;"",SystemTestCase!B:B,E489)</f>
        <v>RTBM-57121</v>
      </c>
      <c r="F490" t="str">
        <f>IFERROR(VLOOKUP(E490,'指派 Feature_1017'!A:E,5,FALSE),"找不到")</f>
        <v>Function Safety</v>
      </c>
      <c r="G490" t="str">
        <f>SystemTestCase!G:G</f>
        <v>Low</v>
      </c>
      <c r="H490" s="153" t="str">
        <f>VLOOKUP(E490,CustomerREQ!B:D,3,FALSE)</f>
        <v>RTBM-15691</v>
      </c>
    </row>
    <row r="491" spans="1:8" x14ac:dyDescent="0.4">
      <c r="A491" t="str">
        <f>SystemTestCase!E:E</f>
        <v>RTBM-44540</v>
      </c>
      <c r="B491" t="str">
        <f>SystemTestCase!F:F</f>
        <v>Reviewed</v>
      </c>
      <c r="C491" s="7" t="str">
        <f>IF(SystemTestCase!C:C&lt;&gt;"",SystemTestCase!C:C,C490)</f>
        <v>SYS 5.1</v>
      </c>
      <c r="D491" s="10" t="str">
        <f>SystemTestCase!D:D</f>
        <v>RTBM-44540 - Untimely or erroneous rollback function of BSRF (rollback after OTA update) by BSRF (Gen-BSRFv2’-CDC-SDF-09(0))</v>
      </c>
      <c r="E491" s="7" t="str">
        <f>IF(SystemTestCase!B:B&lt;&gt;"",SystemTestCase!B:B,E490)</f>
        <v>RTBM-57122</v>
      </c>
      <c r="F491" t="str">
        <f>IFERROR(VLOOKUP(E491,'指派 Feature_1017'!A:E,5,FALSE),"找不到")</f>
        <v>Function Safety</v>
      </c>
      <c r="G491" t="str">
        <f>SystemTestCase!G:G</f>
        <v>Low</v>
      </c>
      <c r="H491" s="153" t="str">
        <f>VLOOKUP(E491,CustomerREQ!B:D,3,FALSE)</f>
        <v>RTBM-15692</v>
      </c>
    </row>
    <row r="492" spans="1:8" x14ac:dyDescent="0.4">
      <c r="A492" t="str">
        <f>SystemTestCase!E:E</f>
        <v>RTBM-44541</v>
      </c>
      <c r="B492" t="str">
        <f>SystemTestCase!F:F</f>
        <v>Reviewed</v>
      </c>
      <c r="C492" s="7" t="str">
        <f>IF(SystemTestCase!C:C&lt;&gt;"",SystemTestCase!C:C,C491)</f>
        <v>SYS 5.1</v>
      </c>
      <c r="D492" s="10" t="str">
        <f>SystemTestCase!D:D</f>
        <v>RTBM-44541 - Erroneous valid OTA update of BSRF by BSRF (Gen-BSRFv2’-CDC-SDF-10(0))</v>
      </c>
      <c r="E492" s="7" t="str">
        <f>IF(SystemTestCase!B:B&lt;&gt;"",SystemTestCase!B:B,E491)</f>
        <v>RTBM-57124</v>
      </c>
      <c r="F492" t="str">
        <f>IFERROR(VLOOKUP(E492,'指派 Feature_1017'!A:E,5,FALSE),"找不到")</f>
        <v>Function Safety</v>
      </c>
      <c r="G492" t="str">
        <f>SystemTestCase!G:G</f>
        <v>Low</v>
      </c>
      <c r="H492" s="153" t="str">
        <f>VLOOKUP(E492,CustomerREQ!B:D,3,FALSE)</f>
        <v>RTBM-15693</v>
      </c>
    </row>
    <row r="493" spans="1:8" x14ac:dyDescent="0.4">
      <c r="A493" t="str">
        <f>SystemTestCase!E:E</f>
        <v>RTBM-44542</v>
      </c>
      <c r="B493" t="str">
        <f>SystemTestCase!F:F</f>
        <v>Reviewed</v>
      </c>
      <c r="C493" s="7" t="str">
        <f>IF(SystemTestCase!C:C&lt;&gt;"",SystemTestCase!C:C,C492)</f>
        <v>SYS 5.1</v>
      </c>
      <c r="D493" s="10" t="str">
        <f>SystemTestCase!D:D</f>
        <v>RTBM-44542 - Wrong “update completed” of BSRF or IVI information sent by BSRF (Gen-BSRFv2’-CDC-SDF-11(0))</v>
      </c>
      <c r="E493" s="7" t="str">
        <f>IF(SystemTestCase!B:B&lt;&gt;"",SystemTestCase!B:B,E492)</f>
        <v>RTBM-57125</v>
      </c>
      <c r="F493" t="str">
        <f>IFERROR(VLOOKUP(E493,'指派 Feature_1017'!A:E,5,FALSE),"找不到")</f>
        <v>Function Safety</v>
      </c>
      <c r="G493" t="str">
        <f>SystemTestCase!G:G</f>
        <v>Low</v>
      </c>
      <c r="H493" s="153" t="str">
        <f>VLOOKUP(E493,CustomerREQ!B:D,3,FALSE)</f>
        <v>RTBM-15694</v>
      </c>
    </row>
    <row r="494" spans="1:8" x14ac:dyDescent="0.4">
      <c r="A494" t="str">
        <f>SystemTestCase!E:E</f>
        <v>RTBM-44543</v>
      </c>
      <c r="B494" t="str">
        <f>SystemTestCase!F:F</f>
        <v>Reviewed</v>
      </c>
      <c r="C494" s="7" t="str">
        <f>IF(SystemTestCase!C:C&lt;&gt;"",SystemTestCase!C:C,C493)</f>
        <v>SYS 5.1</v>
      </c>
      <c r="D494" s="10" t="str">
        <f>SystemTestCase!D:D</f>
        <v>RTBM-44543 - Wrong inventory of BSRF generated or sent (Gen-BSRFv2’-CDC-SDF-12(0))</v>
      </c>
      <c r="E494" s="7" t="str">
        <f>IF(SystemTestCase!B:B&lt;&gt;"",SystemTestCase!B:B,E493)</f>
        <v>RTBM-57126</v>
      </c>
      <c r="F494" t="str">
        <f>IFERROR(VLOOKUP(E494,'指派 Feature_1017'!A:E,5,FALSE),"找不到")</f>
        <v>Function Safety</v>
      </c>
      <c r="G494" t="str">
        <f>SystemTestCase!G:G</f>
        <v>Low</v>
      </c>
      <c r="H494" s="153" t="str">
        <f>VLOOKUP(E494,CustomerREQ!B:D,3,FALSE)</f>
        <v>RTBM-15695</v>
      </c>
    </row>
    <row r="495" spans="1:8" x14ac:dyDescent="0.4">
      <c r="A495" t="str">
        <f>SystemTestCase!E:E</f>
        <v>RTBM-57163</v>
      </c>
      <c r="B495" t="str">
        <f>SystemTestCase!F:F</f>
        <v>Reviewed</v>
      </c>
      <c r="C495" s="7" t="str">
        <f>IF(SystemTestCase!C:C&lt;&gt;"",SystemTestCase!C:C,C494)</f>
        <v>SYS 5.1</v>
      </c>
      <c r="D495" s="10" t="str">
        <f>SystemTestCase!D:D</f>
        <v>RTBM-57163 - Untimely or erroneous L2+REM data emitted or transmitted (Gen-BSRFv2’-CDC-SDF-26(0))</v>
      </c>
      <c r="E495" s="7" t="str">
        <f>IF(SystemTestCase!B:B&lt;&gt;"",SystemTestCase!B:B,E494)</f>
        <v>RTBM-57130</v>
      </c>
      <c r="F495" t="str">
        <f>IFERROR(VLOOKUP(E495,'指派 Feature_1017'!A:E,5,FALSE),"找不到")</f>
        <v>Out of scope</v>
      </c>
      <c r="G495" t="str">
        <f>SystemTestCase!G:G</f>
        <v>Medium</v>
      </c>
      <c r="H495" s="153" t="str">
        <f>VLOOKUP(E495,CustomerREQ!B:D,3,FALSE)</f>
        <v>RTBM-15775</v>
      </c>
    </row>
    <row r="496" spans="1:8" x14ac:dyDescent="0.4">
      <c r="A496" t="str">
        <f>SystemTestCase!E:E</f>
        <v>RTBM-57238</v>
      </c>
      <c r="B496" t="str">
        <f>SystemTestCase!F:F</f>
        <v>Pass</v>
      </c>
      <c r="C496" s="7" t="str">
        <f>IF(SystemTestCase!C:C&lt;&gt;"",SystemTestCase!C:C,C495)</f>
        <v>SYS 5.1</v>
      </c>
      <c r="D496" s="10" t="str">
        <f>SystemTestCase!D:D</f>
        <v>RTBM-57238 - In crash mode, the electrical signal of the wired link crash shall respect the followig timings (REQ-0481759 B)</v>
      </c>
      <c r="E496" s="7" t="str">
        <f>IF(SystemTestCase!B:B&lt;&gt;"",SystemTestCase!B:B,E495)</f>
        <v>RTBM-57149</v>
      </c>
      <c r="F496" t="str">
        <f>IFERROR(VLOOKUP(E496,'指派 Feature_1017'!A:E,5,FALSE),"找不到")</f>
        <v>Electrical signal timing of the wired link crash</v>
      </c>
      <c r="G496" t="str">
        <f>SystemTestCase!G:G</f>
        <v>Medium</v>
      </c>
      <c r="H496" s="153" t="str">
        <f>VLOOKUP(E496,CustomerREQ!B:D,3,FALSE)</f>
        <v>RTBM-16618</v>
      </c>
    </row>
    <row r="497" spans="1:8" x14ac:dyDescent="0.4">
      <c r="A497" t="str">
        <f>SystemTestCase!E:E</f>
        <v>RTBM-57236</v>
      </c>
      <c r="B497" t="str">
        <f>SystemTestCase!F:F</f>
        <v>StagePass</v>
      </c>
      <c r="C497" s="7" t="str">
        <f>IF(SystemTestCase!C:C&lt;&gt;"",SystemTestCase!C:C,C496)</f>
        <v>SYS 5.1</v>
      </c>
      <c r="D497" s="10" t="str">
        <f>SystemTestCase!D:D</f>
        <v>RTBM-57236 - The IVS shall power the microphone when it is no more powered by the IVIS (REQ-0481773 A)</v>
      </c>
      <c r="E497" s="7" t="str">
        <f>IF(SystemTestCase!B:B&lt;&gt;"",SystemTestCase!B:B,E496)</f>
        <v>RTBM-57150</v>
      </c>
      <c r="F497" t="str">
        <f>IFERROR(VLOOKUP(E497,'指派 Feature_1017'!A:E,5,FALSE),"找不到")</f>
        <v>Microphone Input</v>
      </c>
      <c r="G497" t="str">
        <f>SystemTestCase!G:G</f>
        <v>Primary</v>
      </c>
      <c r="H497" s="153" t="str">
        <f>VLOOKUP(E497,CustomerREQ!B:D,3,FALSE)</f>
        <v>RTBM-16938</v>
      </c>
    </row>
    <row r="498" spans="1:8" x14ac:dyDescent="0.4">
      <c r="A498" t="str">
        <f>SystemTestCase!E:E</f>
        <v>RTBM-44531</v>
      </c>
      <c r="B498" t="str">
        <f>SystemTestCase!F:F</f>
        <v>Reviewed</v>
      </c>
      <c r="C498" s="7" t="str">
        <f>IF(SystemTestCase!C:C&lt;&gt;"",SystemTestCase!C:C,C497)</f>
        <v>SYS 5.1</v>
      </c>
      <c r="D498" s="10" t="str">
        <f>SystemTestCase!D:D</f>
        <v>RTBM-44531 - The TCU shall prevent the safety hazardous events such described in the Safety specification [02013_21_00177] (REQ-0712236 A)</v>
      </c>
      <c r="E498" s="7" t="str">
        <f>IF(SystemTestCase!B:B&lt;&gt;"",SystemTestCase!B:B,E497)</f>
        <v>RTBM-60452</v>
      </c>
      <c r="F498" t="str">
        <f>IFERROR(VLOOKUP(E498,'指派 Feature_1017'!A:E,5,FALSE),"找不到")</f>
        <v>Function Safety</v>
      </c>
      <c r="G498" t="str">
        <f>SystemTestCase!G:G</f>
        <v>Low</v>
      </c>
      <c r="H498" s="153" t="str">
        <f>VLOOKUP(E498,CustomerREQ!B:D,3,FALSE)</f>
        <v>RTBM-36669</v>
      </c>
    </row>
    <row r="499" spans="1:8" x14ac:dyDescent="0.4">
      <c r="A499" t="str">
        <f>SystemTestCase!E:E</f>
        <v>RTBM-68790</v>
      </c>
      <c r="B499" t="str">
        <f>SystemTestCase!F:F</f>
        <v>Pass</v>
      </c>
      <c r="C499" s="7" t="str">
        <f>IF(SystemTestCase!C:C&lt;&gt;"",SystemTestCase!C:C,C498)</f>
        <v>SYS 5.1</v>
      </c>
      <c r="D499" s="10" t="str">
        <f>SystemTestCase!D:D</f>
        <v>RTBM-68790 - If a circuit is opened or short-circuited on its AM/FM1/DAB1 or FM2/DAB2 antennas, the radio component shall continue to broadcast radio program with a slightly degradation of audio. (REQ-0594690)</v>
      </c>
      <c r="E499" s="7" t="str">
        <f>IF(SystemTestCase!B:B&lt;&gt;"",SystemTestCase!B:B,E498)</f>
        <v>RTBM-68776</v>
      </c>
      <c r="F499" t="str">
        <f>IFERROR(VLOOKUP(E499,'指派 Feature_1017'!A:E,5,FALSE),"找不到")</f>
        <v>Audio measurement</v>
      </c>
      <c r="G499" t="str">
        <f>SystemTestCase!G:G</f>
        <v>Medium</v>
      </c>
      <c r="H499" s="153" t="str">
        <f>VLOOKUP(E499,CustomerREQ!B:D,3,FALSE)</f>
        <v>RTBM-37527</v>
      </c>
    </row>
    <row r="500" spans="1:8" x14ac:dyDescent="0.4">
      <c r="A500" t="str">
        <f>SystemTestCase!E:E</f>
        <v>RTBM-71658</v>
      </c>
      <c r="B500" t="str">
        <f>SystemTestCase!F:F</f>
        <v>Reviewed</v>
      </c>
      <c r="C500" s="7" t="str">
        <f>IF(SystemTestCase!C:C&lt;&gt;"",SystemTestCase!C:C,C499)</f>
        <v>SYS 5.1</v>
      </c>
      <c r="D500" s="10" t="str">
        <f>SystemTestCase!D:D</f>
        <v>RTBM-71658 - Accelerometer fault - Internal electronic failure (Accelerometer_ B1406-49)</v>
      </c>
      <c r="E500" s="7" t="str">
        <f>IF(SystemTestCase!B:B&lt;&gt;"",SystemTestCase!B:B,E499)</f>
        <v>RTBM-71291</v>
      </c>
      <c r="F500" t="str">
        <f>IFERROR(VLOOKUP(E500,'指派 Feature_1017'!A:E,5,FALSE),"找不到")</f>
        <v>Out of scope</v>
      </c>
      <c r="G500" t="str">
        <f>SystemTestCase!G:G</f>
        <v>Medium</v>
      </c>
      <c r="H500" s="153" t="str">
        <f>VLOOKUP(E500,CustomerREQ!B:D,3,FALSE)</f>
        <v>RTBM-70429</v>
      </c>
    </row>
    <row r="501" spans="1:8" x14ac:dyDescent="0.4">
      <c r="A501" t="str">
        <f>SystemTestCase!E:E</f>
        <v>RTBM-71659</v>
      </c>
      <c r="B501" t="str">
        <f>SystemTestCase!F:F</f>
        <v>Reviewed</v>
      </c>
      <c r="C501" s="7" t="str">
        <f>IF(SystemTestCase!C:C&lt;&gt;"",SystemTestCase!C:C,C500)</f>
        <v>SYS 5.1</v>
      </c>
      <c r="D501" s="10" t="str">
        <f>SystemTestCase!D:D</f>
        <v>RTBM-71659 - Accelerometer self test error -  Internal electronic failure (Accelerometer_ B142F-49)</v>
      </c>
      <c r="E501" s="7" t="str">
        <f>IF(SystemTestCase!B:B&lt;&gt;"",SystemTestCase!B:B,E500)</f>
        <v>RTBM-71292</v>
      </c>
      <c r="F501" t="str">
        <f>IFERROR(VLOOKUP(E501,'指派 Feature_1017'!A:E,5,FALSE),"找不到")</f>
        <v>Out of scope</v>
      </c>
      <c r="G501" t="str">
        <f>SystemTestCase!G:G</f>
        <v>Medium</v>
      </c>
      <c r="H501" s="153" t="str">
        <f>VLOOKUP(E501,CustomerREQ!B:D,3,FALSE)</f>
        <v>RTBM-70428</v>
      </c>
    </row>
    <row r="502" spans="1:8" x14ac:dyDescent="0.4">
      <c r="A502" t="str">
        <f>SystemTestCase!E:E</f>
        <v>RTBM-71660</v>
      </c>
      <c r="B502" t="str">
        <f>SystemTestCase!F:F</f>
        <v>Pass</v>
      </c>
      <c r="C502" s="7" t="str">
        <f>IF(SystemTestCase!C:C&lt;&gt;"",SystemTestCase!C:C,C501)</f>
        <v>SYS 5.1</v>
      </c>
      <c r="D502" s="10" t="str">
        <f>SystemTestCase!D:D</f>
        <v>RTBM-71660 - Defect of GSM antenna number 1 - short circuit to ground (only for RTBM EA) (Antenne GSM_ B15C4-11)</v>
      </c>
      <c r="E502" s="7" t="str">
        <f>IF(SystemTestCase!B:B&lt;&gt;"",SystemTestCase!B:B,E501)</f>
        <v>RTBM-71295</v>
      </c>
      <c r="F502" t="str">
        <f>IFERROR(VLOOKUP(E502,'指派 Feature_1017'!A:E,5,FALSE),"找不到")</f>
        <v>DTC - Cellular EA</v>
      </c>
      <c r="G502" t="str">
        <f>SystemTestCase!G:G</f>
        <v>Primary</v>
      </c>
      <c r="H502" s="153" t="str">
        <f>VLOOKUP(E502,CustomerREQ!B:D,3,FALSE)</f>
        <v>RTBM-70427</v>
      </c>
    </row>
    <row r="503" spans="1:8" x14ac:dyDescent="0.4">
      <c r="A503" t="str">
        <f>SystemTestCase!E:E</f>
        <v>RTBM-71661</v>
      </c>
      <c r="B503" t="str">
        <f>SystemTestCase!F:F</f>
        <v>Pass</v>
      </c>
      <c r="C503" s="7" t="str">
        <f>IF(SystemTestCase!C:C&lt;&gt;"",SystemTestCase!C:C,C502)</f>
        <v>SYS 5.1</v>
      </c>
      <c r="D503" s="10" t="str">
        <f>SystemTestCase!D:D</f>
        <v>RTBM-71661 - Defect of GSM antenna number 1 - short circuit to battery (only for RTBM EA) (Antenne GSM_ B15C4-12)</v>
      </c>
      <c r="E503" s="7" t="str">
        <f>IF(SystemTestCase!B:B&lt;&gt;"",SystemTestCase!B:B,E502)</f>
        <v>RTBM-71296</v>
      </c>
      <c r="F503" t="str">
        <f>IFERROR(VLOOKUP(E503,'指派 Feature_1017'!A:E,5,FALSE),"找不到")</f>
        <v>DTC - Cellular EA</v>
      </c>
      <c r="G503" t="str">
        <f>SystemTestCase!G:G</f>
        <v>Primary</v>
      </c>
      <c r="H503" s="153" t="str">
        <f>VLOOKUP(E503,CustomerREQ!B:D,3,FALSE)</f>
        <v>RTBM-70426</v>
      </c>
    </row>
    <row r="504" spans="1:8" x14ac:dyDescent="0.4">
      <c r="A504" t="str">
        <f>SystemTestCase!E:E</f>
        <v>RTBM-71643</v>
      </c>
      <c r="B504" t="str">
        <f>SystemTestCase!F:F</f>
        <v>Pass</v>
      </c>
      <c r="C504" s="7" t="str">
        <f>IF(SystemTestCase!C:C&lt;&gt;"",SystemTestCase!C:C,C503)</f>
        <v>SYS 5.1</v>
      </c>
      <c r="D504" s="10" t="str">
        <f>SystemTestCase!D:D</f>
        <v>RTBM-71643 - Defect of GSM antenna number 1 - open circuit (only for RTBM EA) (Antenne GSM_ B15C4-13)</v>
      </c>
      <c r="E504" s="7" t="str">
        <f>IF(SystemTestCase!B:B&lt;&gt;"",SystemTestCase!B:B,E503)</f>
        <v>RTBM-71298</v>
      </c>
      <c r="F504" t="str">
        <f>IFERROR(VLOOKUP(E504,'指派 Feature_1017'!A:E,5,FALSE),"找不到")</f>
        <v>DTC - Cellular EA</v>
      </c>
      <c r="G504" t="str">
        <f>SystemTestCase!G:G</f>
        <v>Primary</v>
      </c>
      <c r="H504" s="153" t="str">
        <f>VLOOKUP(E504,CustomerREQ!B:D,3,FALSE)</f>
        <v>RTBM-70425</v>
      </c>
    </row>
    <row r="505" spans="1:8" x14ac:dyDescent="0.4">
      <c r="A505" t="str">
        <f>SystemTestCase!E:E</f>
        <v>RTBM-44446</v>
      </c>
      <c r="B505" t="str">
        <f>SystemTestCase!F:F</f>
        <v>Pass</v>
      </c>
      <c r="C505" s="7" t="str">
        <f>IF(SystemTestCase!C:C&lt;&gt;"",SystemTestCase!C:C,C504)</f>
        <v>SYS 5.1</v>
      </c>
      <c r="D505" s="10" t="str">
        <f>SystemTestCase!D:D</f>
        <v>RTBM-44446 - Internal telecommunication antenna 2 defect: Short circuit- (CC-) (only for RTBM EA) (REQ-0495792 B)</v>
      </c>
      <c r="E505" s="7" t="str">
        <f>IF(SystemTestCase!B:B&lt;&gt;"",SystemTestCase!B:B,E504)</f>
        <v>RTBM-71299</v>
      </c>
      <c r="F505" t="str">
        <f>IFERROR(VLOOKUP(E505,'指派 Feature_1017'!A:E,5,FALSE),"找不到")</f>
        <v>DTC - Cellular EA</v>
      </c>
      <c r="G505" t="str">
        <f>SystemTestCase!G:G</f>
        <v>Primary</v>
      </c>
      <c r="H505" s="153" t="str">
        <f>VLOOKUP(E505,CustomerREQ!B:D,3,FALSE)</f>
        <v>RTBM-70424</v>
      </c>
    </row>
    <row r="506" spans="1:8" x14ac:dyDescent="0.4">
      <c r="A506" t="str">
        <f>SystemTestCase!E:E</f>
        <v>RTBM-71646</v>
      </c>
      <c r="B506" t="str">
        <f>SystemTestCase!F:F</f>
        <v>Pass</v>
      </c>
      <c r="C506" s="7" t="str">
        <f>IF(SystemTestCase!C:C&lt;&gt;"",SystemTestCase!C:C,C505)</f>
        <v>SYS 5.1</v>
      </c>
      <c r="D506" s="10" t="str">
        <f>SystemTestCase!D:D</f>
        <v>RTBM-71646 - Defect of GSM antenna number 2 - short circuit to battery (only for RTBM EA) (Antenne GSM_ B1668-12)</v>
      </c>
      <c r="E506" s="7" t="str">
        <f>IF(SystemTestCase!B:B&lt;&gt;"",SystemTestCase!B:B,E505)</f>
        <v>RTBM-71300</v>
      </c>
      <c r="F506" t="str">
        <f>IFERROR(VLOOKUP(E506,'指派 Feature_1017'!A:E,5,FALSE),"找不到")</f>
        <v>DTC - Cellular EA</v>
      </c>
      <c r="G506" t="str">
        <f>SystemTestCase!G:G</f>
        <v>Primary</v>
      </c>
      <c r="H506" s="153" t="str">
        <f>VLOOKUP(E506,CustomerREQ!B:D,3,FALSE)</f>
        <v>RTBM-70423</v>
      </c>
    </row>
    <row r="507" spans="1:8" x14ac:dyDescent="0.4">
      <c r="A507" t="str">
        <f>SystemTestCase!E:E</f>
        <v>RTBM-44447</v>
      </c>
      <c r="B507" t="str">
        <f>SystemTestCase!F:F</f>
        <v>Pass</v>
      </c>
      <c r="C507" s="7" t="str">
        <f>IF(SystemTestCase!C:C&lt;&gt;"",SystemTestCase!C:C,C506)</f>
        <v>SYS 5.1</v>
      </c>
      <c r="D507" s="10" t="str">
        <f>SystemTestCase!D:D</f>
        <v>RTBM-44447 - Internal telecommunication antenna 2 defect: Open circuit (CO) (only for RTBM EA) (REQ-0495793 B)</v>
      </c>
      <c r="E507" s="7" t="str">
        <f>IF(SystemTestCase!B:B&lt;&gt;"",SystemTestCase!B:B,E506)</f>
        <v>RTBM-71301</v>
      </c>
      <c r="F507" t="str">
        <f>IFERROR(VLOOKUP(E507,'指派 Feature_1017'!A:E,5,FALSE),"找不到")</f>
        <v>DTC - Cellular EA</v>
      </c>
      <c r="G507" t="str">
        <f>SystemTestCase!G:G</f>
        <v>Primary</v>
      </c>
      <c r="H507" s="153" t="str">
        <f>VLOOKUP(E507,CustomerREQ!B:D,3,FALSE)</f>
        <v>RTBM-70422</v>
      </c>
    </row>
    <row r="508" spans="1:8" x14ac:dyDescent="0.4">
      <c r="A508" t="str">
        <f>SystemTestCase!E:E</f>
        <v>RTBM-71655</v>
      </c>
      <c r="B508" t="str">
        <f>SystemTestCase!F:F</f>
        <v>Pass</v>
      </c>
      <c r="C508" s="7" t="str">
        <f>IF(SystemTestCase!C:C&lt;&gt;"",SystemTestCase!C:C,C507)</f>
        <v>SYS 5.1</v>
      </c>
      <c r="D508" s="10" t="str">
        <f>SystemTestCase!D:D</f>
        <v>RTBM-71655 - Aerial n°1 input fault - Short circuit+ (CC+) (Study the feasability for RTBM EA) (Broadcast_ B1507-12)</v>
      </c>
      <c r="E508" s="7" t="str">
        <f>IF(SystemTestCase!B:B&lt;&gt;"",SystemTestCase!B:B,E507)</f>
        <v>RTBM-71302</v>
      </c>
      <c r="F508" t="str">
        <f>IFERROR(VLOOKUP(E508,'指派 Feature_1017'!A:E,5,FALSE),"找不到")</f>
        <v>DTC - Radio EA</v>
      </c>
      <c r="G508" t="str">
        <f>SystemTestCase!G:G</f>
        <v>Primary</v>
      </c>
      <c r="H508" s="153" t="str">
        <f>VLOOKUP(E508,CustomerREQ!B:D,3,FALSE)</f>
        <v>RTBM-70421</v>
      </c>
    </row>
    <row r="509" spans="1:8" x14ac:dyDescent="0.4">
      <c r="A509" t="str">
        <f>SystemTestCase!E:E</f>
        <v>RTBM-71656</v>
      </c>
      <c r="B509" t="str">
        <f>SystemTestCase!F:F</f>
        <v>Pass</v>
      </c>
      <c r="C509" s="7" t="str">
        <f>IF(SystemTestCase!C:C&lt;&gt;"",SystemTestCase!C:C,C508)</f>
        <v>SYS 5.1</v>
      </c>
      <c r="D509" s="10" t="str">
        <f>SystemTestCase!D:D</f>
        <v>RTBM-71656 - Aerial n° 2 input fault - Overtemperature (Broadcast_ B154F-4B)</v>
      </c>
      <c r="E509" s="7" t="str">
        <f>IF(SystemTestCase!B:B&lt;&gt;"",SystemTestCase!B:B,E508)</f>
        <v>RTBM-71303</v>
      </c>
      <c r="F509" t="str">
        <f>IFERROR(VLOOKUP(E509,'指派 Feature_1017'!A:E,5,FALSE),"找不到")</f>
        <v>DTC - Radio EA</v>
      </c>
      <c r="G509" t="str">
        <f>SystemTestCase!G:G</f>
        <v>Primary</v>
      </c>
      <c r="H509" s="153" t="str">
        <f>VLOOKUP(E509,CustomerREQ!B:D,3,FALSE)</f>
        <v>RTBM-70420</v>
      </c>
    </row>
    <row r="510" spans="1:8" x14ac:dyDescent="0.4">
      <c r="A510" t="str">
        <f>SystemTestCase!E:E</f>
        <v>RTBM-71657</v>
      </c>
      <c r="B510" t="str">
        <f>SystemTestCase!F:F</f>
        <v>Pass</v>
      </c>
      <c r="C510" s="7" t="str">
        <f>IF(SystemTestCase!C:C&lt;&gt;"",SystemTestCase!C:C,C509)</f>
        <v>SYS 5.1</v>
      </c>
      <c r="D510" s="10" t="str">
        <f>SystemTestCase!D:D</f>
        <v>RTBM-71657 - Aerial number 1 supply chip - Overtemperature (only for RTBM EA) (Broadcast_ B164E-4B)</v>
      </c>
      <c r="E510" s="7" t="str">
        <f>IF(SystemTestCase!B:B&lt;&gt;"",SystemTestCase!B:B,E509)</f>
        <v>RTBM-71304</v>
      </c>
      <c r="F510" t="str">
        <f>IFERROR(VLOOKUP(E510,'指派 Feature_1017'!A:E,5,FALSE),"找不到")</f>
        <v>DTC - Radio EA</v>
      </c>
      <c r="G510" t="str">
        <f>SystemTestCase!G:G</f>
        <v>Primary</v>
      </c>
      <c r="H510" s="153" t="str">
        <f>VLOOKUP(E510,CustomerREQ!B:D,3,FALSE)</f>
        <v>RTBM-70419</v>
      </c>
    </row>
    <row r="511" spans="1:8" x14ac:dyDescent="0.4">
      <c r="A511" t="str">
        <f>SystemTestCase!E:E</f>
        <v>RTBM-71645</v>
      </c>
      <c r="B511" t="str">
        <f>SystemTestCase!F:F</f>
        <v>Pass</v>
      </c>
      <c r="C511" s="7" t="str">
        <f>IF(SystemTestCase!C:C&lt;&gt;"",SystemTestCase!C:C,C510)</f>
        <v>SYS 5.1</v>
      </c>
      <c r="D511" s="10" t="str">
        <f>SystemTestCase!D:D</f>
        <v>RTBM-71645 - GNSS aerial failure- short circuit to ground (only for RTBM EA) (Positionning_ B1537-11)</v>
      </c>
      <c r="E511" s="7" t="str">
        <f>IF(SystemTestCase!B:B&lt;&gt;"",SystemTestCase!B:B,E510)</f>
        <v>RTBM-71305</v>
      </c>
      <c r="F511" t="str">
        <f>IFERROR(VLOOKUP(E511,'指派 Feature_1017'!A:E,5,FALSE),"找不到")</f>
        <v>DTC - GNSS EA</v>
      </c>
      <c r="G511" t="str">
        <f>SystemTestCase!G:G</f>
        <v>Primary</v>
      </c>
      <c r="H511" s="153" t="str">
        <f>VLOOKUP(E511,CustomerREQ!B:D,3,FALSE)</f>
        <v>RTBM-70417</v>
      </c>
    </row>
    <row r="512" spans="1:8" x14ac:dyDescent="0.4">
      <c r="A512" t="str">
        <f>SystemTestCase!E:E</f>
        <v>RTBM-71644</v>
      </c>
      <c r="B512" t="str">
        <f>SystemTestCase!F:F</f>
        <v>Pass</v>
      </c>
      <c r="C512" s="7" t="str">
        <f>IF(SystemTestCase!C:C&lt;&gt;"",SystemTestCase!C:C,C511)</f>
        <v>SYS 5.1</v>
      </c>
      <c r="D512" s="10" t="str">
        <f>SystemTestCase!D:D</f>
        <v>RTBM-71644 - GNSS aerial failure - short Circuit +battery (only for RTBM EA) (Positionning_ B1537-12)</v>
      </c>
      <c r="E512" s="7" t="str">
        <f>IF(SystemTestCase!B:B&lt;&gt;"",SystemTestCase!B:B,E511)</f>
        <v>RTBM-71306</v>
      </c>
      <c r="F512" t="str">
        <f>IFERROR(VLOOKUP(E512,'指派 Feature_1017'!A:E,5,FALSE),"找不到")</f>
        <v>DTC - GNSS EA</v>
      </c>
      <c r="G512" t="str">
        <f>SystemTestCase!G:G</f>
        <v>Primary</v>
      </c>
      <c r="H512" s="153" t="str">
        <f>VLOOKUP(E512,CustomerREQ!B:D,3,FALSE)</f>
        <v>RTBM-70416</v>
      </c>
    </row>
    <row r="513" spans="1:8" x14ac:dyDescent="0.4">
      <c r="A513" t="str">
        <f>SystemTestCase!E:E</f>
        <v>RTBM-71640</v>
      </c>
      <c r="B513" t="str">
        <f>SystemTestCase!F:F</f>
        <v>Pass</v>
      </c>
      <c r="C513" s="7" t="str">
        <f>IF(SystemTestCase!C:C&lt;&gt;"",SystemTestCase!C:C,C512)</f>
        <v>SYS 5.1</v>
      </c>
      <c r="D513" s="10" t="str">
        <f>SystemTestCase!D:D</f>
        <v>RTBM-71640 - GNSS aerial failure - Circuit open (only for RTBM EA) (Positionning_ B1537-13)</v>
      </c>
      <c r="E513" s="7" t="str">
        <f>IF(SystemTestCase!B:B&lt;&gt;"",SystemTestCase!B:B,E512)</f>
        <v>RTBM-71307</v>
      </c>
      <c r="F513" t="str">
        <f>IFERROR(VLOOKUP(E513,'指派 Feature_1017'!A:E,5,FALSE),"找不到")</f>
        <v>DTC - GNSS EA</v>
      </c>
      <c r="G513" t="str">
        <f>SystemTestCase!G:G</f>
        <v>Primary</v>
      </c>
      <c r="H513" s="153" t="str">
        <f>VLOOKUP(E513,CustomerREQ!B:D,3,FALSE)</f>
        <v>RTBM-70415</v>
      </c>
    </row>
    <row r="514" spans="1:8" x14ac:dyDescent="0.4">
      <c r="A514" t="str">
        <f>SystemTestCase!E:E</f>
        <v>RTBM-71637</v>
      </c>
      <c r="B514" t="str">
        <f>SystemTestCase!F:F</f>
        <v>Pass</v>
      </c>
      <c r="C514" s="7" t="str">
        <f>IF(SystemTestCase!C:C&lt;&gt;"",SystemTestCase!C:C,C513)</f>
        <v>SYS 5.1</v>
      </c>
      <c r="D514" s="10" t="str">
        <f>SystemTestCase!D:D</f>
        <v>RTBM-71637 - Aerial GNSS supply chip - Overtemperature (only for RTBM EA) (Positionning_ B1667-4B)</v>
      </c>
      <c r="E514" s="7" t="str">
        <f>IF(SystemTestCase!B:B&lt;&gt;"",SystemTestCase!B:B,E513)</f>
        <v>RTBM-71308</v>
      </c>
      <c r="F514" t="str">
        <f>IFERROR(VLOOKUP(E514,'指派 Feature_1017'!A:E,5,FALSE),"找不到")</f>
        <v>DTC - GNSS EA</v>
      </c>
      <c r="G514" t="str">
        <f>SystemTestCase!G:G</f>
        <v>Primary</v>
      </c>
      <c r="H514" s="153" t="str">
        <f>VLOOKUP(E514,CustomerREQ!B:D,3,FALSE)</f>
        <v>RTBM-70414</v>
      </c>
    </row>
    <row r="515" spans="1:8" x14ac:dyDescent="0.4">
      <c r="A515" t="str">
        <f>SystemTestCase!E:E</f>
        <v>RTBM-46871</v>
      </c>
      <c r="B515" t="str">
        <f>SystemTestCase!F:F</f>
        <v>StagePass</v>
      </c>
      <c r="C515" s="7" t="str">
        <f>IF(SystemTestCase!C:C&lt;&gt;"",SystemTestCase!C:C,C514)</f>
        <v>SYS 5.2</v>
      </c>
      <c r="D515" s="10" t="str">
        <f>SystemTestCase!D:D</f>
        <v>RTBM-46871 - CL 10 : HIGH TEMPERATURE ENDURANCE</v>
      </c>
      <c r="E515" s="7" t="str">
        <f>IF(SystemTestCase!B:B&lt;&gt;"",SystemTestCase!B:B,E514)</f>
        <v>RTBM-77959</v>
      </c>
      <c r="F515" t="str">
        <f>IFERROR(VLOOKUP(E515,'指派 Feature_1017'!A:E,5,FALSE),"找不到")</f>
        <v>B21 7130</v>
      </c>
      <c r="G515" t="str">
        <f>SystemTestCase!G:G</f>
        <v>Medium</v>
      </c>
      <c r="H515" s="153" t="str">
        <f>VLOOKUP(E515,CustomerREQ!B:D,3,FALSE)</f>
        <v>RTBM-37037</v>
      </c>
    </row>
    <row r="516" spans="1:8" x14ac:dyDescent="0.4">
      <c r="A516" t="str">
        <f>SystemTestCase!E:E</f>
        <v>RTBM-96256</v>
      </c>
      <c r="B516" t="str">
        <f>SystemTestCase!F:F</f>
        <v>Pass</v>
      </c>
      <c r="C516" s="7" t="str">
        <f>IF(SystemTestCase!C:C&lt;&gt;"",SystemTestCase!C:C,C515)</f>
        <v>SYS 5.1</v>
      </c>
      <c r="D516" s="10" t="str">
        <f>SystemTestCase!D:D</f>
        <v>RTBM-96256 - The ECU must be able to be reprogrammed at temperatures between -5°C and +50°C. (REQ-0042462 A)</v>
      </c>
      <c r="E516" s="7" t="str">
        <f>IF(SystemTestCase!B:B&lt;&gt;"",SystemTestCase!B:B,E515)</f>
        <v>RTBM-96205</v>
      </c>
      <c r="F516" t="str">
        <f>IFERROR(VLOOKUP(E516,'指派 Feature_1017'!A:E,5,FALSE),"找不到")</f>
        <v>Resistance to Temperature</v>
      </c>
      <c r="G516" t="str">
        <f>SystemTestCase!G:G</f>
        <v>Primary</v>
      </c>
      <c r="H516" s="153" t="str">
        <f>VLOOKUP(E516,CustomerREQ!B:D,3,FALSE)</f>
        <v>RTBM-26829</v>
      </c>
    </row>
    <row r="517" spans="1:8" x14ac:dyDescent="0.4">
      <c r="A517" t="str">
        <f>SystemTestCase!E:E</f>
        <v>RTBM-47838</v>
      </c>
      <c r="B517" t="str">
        <f>SystemTestCase!F:F</f>
        <v>Pass</v>
      </c>
      <c r="C517" s="7" t="str">
        <f>IF(SystemTestCase!C:C&lt;&gt;"",SystemTestCase!C:C,C516)</f>
        <v>SYS 5.1</v>
      </c>
      <c r="D517" s="10" t="str">
        <f>SystemTestCase!D:D</f>
        <v>RTBM-47838 - In Wifi Client Mode, the BSRF shall ensure on average 10Mbit/s when it is connected in WIFI in 2.4Gz to an external Access Point that is 100m away free field (an average over 360° of 10Mibt/s IP - a minimum over 360° of 10Mbit/s IP) (REQ-0414021 B)</v>
      </c>
      <c r="E517" s="7" t="str">
        <f>IF(SystemTestCase!B:B&lt;&gt;"",SystemTestCase!B:B,E516)</f>
        <v>RTBM-97447</v>
      </c>
      <c r="F517" t="str">
        <f>IFERROR(VLOOKUP(E517,'指派 Feature_1017'!A:E,5,FALSE),"找不到")</f>
        <v>Throughput - WiFi System Level</v>
      </c>
      <c r="G517" t="str">
        <f>SystemTestCase!G:G</f>
        <v>Medium</v>
      </c>
      <c r="H517" s="153" t="str">
        <f>VLOOKUP(E517,CustomerREQ!B:D,3,FALSE)</f>
        <v>RTBM-17307</v>
      </c>
    </row>
    <row r="518" spans="1:8" x14ac:dyDescent="0.4">
      <c r="A518" t="str">
        <f>SystemTestCase!E:E</f>
        <v>RTBM-47840</v>
      </c>
      <c r="B518" t="str">
        <f>SystemTestCase!F:F</f>
        <v>Pass</v>
      </c>
      <c r="C518" s="7" t="str">
        <f>IF(SystemTestCase!C:C&lt;&gt;"",SystemTestCase!C:C,C517)</f>
        <v>SYS 5.1</v>
      </c>
      <c r="D518" s="10" t="str">
        <f>SystemTestCase!D:D</f>
        <v>RTBM-47840 - In Wifi Client Mode, the BSRF shall ensure on average 10Mbit/s when it is connected in WIFI in 5Gz to an external Access Point that is 100m away free field (an average over 360° of 10Mibt/s IP) (REQ-0414021 B)</v>
      </c>
      <c r="E518" s="7" t="str">
        <f>IF(SystemTestCase!B:B&lt;&gt;"",SystemTestCase!B:B,E517)</f>
        <v>RTBM-97447</v>
      </c>
      <c r="F518" t="str">
        <f>IFERROR(VLOOKUP(E518,'指派 Feature_1017'!A:E,5,FALSE),"找不到")</f>
        <v>Throughput - WiFi System Level</v>
      </c>
      <c r="G518" t="str">
        <f>SystemTestCase!G:G</f>
        <v>Medium</v>
      </c>
      <c r="H518" s="153" t="str">
        <f>VLOOKUP(E518,CustomerREQ!B:D,3,FALSE)</f>
        <v>RTBM-17307</v>
      </c>
    </row>
    <row r="519" spans="1:8" x14ac:dyDescent="0.4">
      <c r="A519" t="str">
        <f>SystemTestCase!E:E</f>
        <v>RTBM-98696</v>
      </c>
      <c r="B519" t="str">
        <f>SystemTestCase!F:F</f>
        <v>Pass</v>
      </c>
      <c r="C519" s="7" t="str">
        <f>IF(SystemTestCase!C:C&lt;&gt;"",SystemTestCase!C:C,C518)</f>
        <v>SYS 5.1</v>
      </c>
      <c r="D519" s="10" t="str">
        <f>SystemTestCase!D:D</f>
        <v>RTBM-98696 - Defect internal on broadcast preampli antenna - general electrical failure (GEN-RTBM-ST-DTC_BROADCAST-0006)</v>
      </c>
      <c r="E519" s="7" t="str">
        <f>IF(SystemTestCase!B:B&lt;&gt;"",SystemTestCase!B:B,E518)</f>
        <v>RTBM-98672</v>
      </c>
      <c r="F519" t="str">
        <f>IFERROR(VLOOKUP(E519,'指派 Feature_1017'!A:E,5,FALSE),"找不到")</f>
        <v>DTC - Radio</v>
      </c>
      <c r="G519" t="str">
        <f>SystemTestCase!G:G</f>
        <v>Primary</v>
      </c>
      <c r="H519" s="153" t="str">
        <f>VLOOKUP(E519,CustomerREQ!B:D,3,FALSE)</f>
        <v>RTBM-57618</v>
      </c>
    </row>
    <row r="520" spans="1:8" x14ac:dyDescent="0.4">
      <c r="A520" t="str">
        <f>SystemTestCase!E:E</f>
        <v>RTBM-98697</v>
      </c>
      <c r="B520" t="str">
        <f>SystemTestCase!F:F</f>
        <v>Pass</v>
      </c>
      <c r="C520" s="7" t="str">
        <f>IF(SystemTestCase!C:C&lt;&gt;"",SystemTestCase!C:C,C519)</f>
        <v>SYS 5.1</v>
      </c>
      <c r="D520" s="10" t="str">
        <f>SystemTestCase!D:D</f>
        <v>RTBM-98697 - Aerial number 2 supply chip - Overtemperature (GEN-RTBM-ST-DTC_BROADCAST-0007)</v>
      </c>
      <c r="E520" s="7" t="str">
        <f>IF(SystemTestCase!B:B&lt;&gt;"",SystemTestCase!B:B,E519)</f>
        <v>RTBM-98673</v>
      </c>
      <c r="F520" t="str">
        <f>IFERROR(VLOOKUP(E520,'指派 Feature_1017'!A:E,5,FALSE),"找不到")</f>
        <v>DTC - Radio</v>
      </c>
      <c r="G520" t="str">
        <f>SystemTestCase!G:G</f>
        <v>Primary</v>
      </c>
      <c r="H520" s="153" t="str">
        <f>VLOOKUP(E520,CustomerREQ!B:D,3,FALSE)</f>
        <v>RTBM-57619</v>
      </c>
    </row>
    <row r="521" spans="1:8" x14ac:dyDescent="0.4">
      <c r="A521" t="str">
        <f>SystemTestCase!E:E</f>
        <v>RTBM-98698</v>
      </c>
      <c r="B521" t="str">
        <f>SystemTestCase!F:F</f>
        <v>Pass</v>
      </c>
      <c r="C521" s="7" t="str">
        <f>IF(SystemTestCase!C:C&lt;&gt;"",SystemTestCase!C:C,C520)</f>
        <v>SYS 5.1</v>
      </c>
      <c r="D521" s="10" t="str">
        <f>SystemTestCase!D:D</f>
        <v>RTBM-98698 - Unknown BSRF backup battery or electrical fault of its coding line - no subtype information (GEN-RTBM-ST-DTC_BUB-0009)</v>
      </c>
      <c r="E521" s="7" t="str">
        <f>IF(SystemTestCase!B:B&lt;&gt;"",SystemTestCase!B:B,E520)</f>
        <v>RTBM-98674</v>
      </c>
      <c r="F521" t="str">
        <f>IFERROR(VLOOKUP(E521,'指派 Feature_1017'!A:E,5,FALSE),"找不到")</f>
        <v>DTC - BuB</v>
      </c>
      <c r="G521" t="str">
        <f>SystemTestCase!G:G</f>
        <v>Primary</v>
      </c>
      <c r="H521" s="153" t="str">
        <f>VLOOKUP(E521,CustomerREQ!B:D,3,FALSE)</f>
        <v>RTBM-57597</v>
      </c>
    </row>
    <row r="522" spans="1:8" x14ac:dyDescent="0.4">
      <c r="A522" t="str">
        <f>SystemTestCase!E:E</f>
        <v>RTBM-98699</v>
      </c>
      <c r="B522" t="str">
        <f>SystemTestCase!F:F</f>
        <v>Pass</v>
      </c>
      <c r="C522" s="7" t="str">
        <f>IF(SystemTestCase!C:C&lt;&gt;"",SystemTestCase!C:C,C521)</f>
        <v>SYS 5.1</v>
      </c>
      <c r="D522" s="10" t="str">
        <f>SystemTestCase!D:D</f>
        <v>RTBM-98699 - External loudspeaker failure : circuit resistance below threshold (GEN-RTBM-ST-DTC_LOUDSPEAKER-0003)</v>
      </c>
      <c r="E522" s="7" t="str">
        <f>IF(SystemTestCase!B:B&lt;&gt;"",SystemTestCase!B:B,E521)</f>
        <v>RTBM-98675</v>
      </c>
      <c r="F522" t="str">
        <f>IFERROR(VLOOKUP(E522,'指派 Feature_1017'!A:E,5,FALSE),"找不到")</f>
        <v>DTC - Loudspeaker</v>
      </c>
      <c r="G522" t="str">
        <f>SystemTestCase!G:G</f>
        <v>Primary</v>
      </c>
      <c r="H522" s="153" t="str">
        <f>VLOOKUP(E522,CustomerREQ!B:D,3,FALSE)</f>
        <v>RTBM-57611</v>
      </c>
    </row>
    <row r="523" spans="1:8" x14ac:dyDescent="0.4">
      <c r="A523" t="str">
        <f>SystemTestCase!E:E</f>
        <v>RTBM-98700</v>
      </c>
      <c r="B523" t="str">
        <f>SystemTestCase!F:F</f>
        <v>Reviewed</v>
      </c>
      <c r="C523" s="7" t="str">
        <f>IF(SystemTestCase!C:C&lt;&gt;"",SystemTestCase!C:C,C522)</f>
        <v>SYS 5.1</v>
      </c>
      <c r="D523" s="10" t="str">
        <f>SystemTestCase!D:D</f>
        <v>RTBM-98700 - Main microphone power supply from head unit is lost - general electrical failure (GEN-RTBM-ST-DTC_MICRO-0004)</v>
      </c>
      <c r="E523" s="7" t="str">
        <f>IF(SystemTestCase!B:B&lt;&gt;"",SystemTestCase!B:B,E522)</f>
        <v>RTBM-98680</v>
      </c>
      <c r="F523" t="str">
        <f>IFERROR(VLOOKUP(E523,'指派 Feature_1017'!A:E,5,FALSE),"找不到")</f>
        <v>DTC - Microphone</v>
      </c>
      <c r="G523" t="str">
        <f>SystemTestCase!G:G</f>
        <v>Primary</v>
      </c>
      <c r="H523" s="153" t="str">
        <f>VLOOKUP(E523,CustomerREQ!B:D,3,FALSE)</f>
        <v>RTBM-57607</v>
      </c>
    </row>
    <row r="524" spans="1:8" x14ac:dyDescent="0.4">
      <c r="A524" t="str">
        <f>SystemTestCase!E:E</f>
        <v>RTBM-98701</v>
      </c>
      <c r="B524" t="str">
        <f>SystemTestCase!F:F</f>
        <v>Pass</v>
      </c>
      <c r="C524" s="7" t="str">
        <f>IF(SystemTestCase!C:C&lt;&gt;"",SystemTestCase!C:C,C523)</f>
        <v>SYS 5.1</v>
      </c>
      <c r="D524" s="10" t="str">
        <f>SystemTestCase!D:D</f>
        <v>RTBM-98701 - SIM card defect (REQ-0495809 A)</v>
      </c>
      <c r="E524" s="7" t="str">
        <f>IF(SystemTestCase!B:B&lt;&gt;"",SystemTestCase!B:B,E523)</f>
        <v>RTBM-98681</v>
      </c>
      <c r="F524" t="str">
        <f>IFERROR(VLOOKUP(E524,'指派 Feature_1017'!A:E,5,FALSE),"找不到")</f>
        <v>DTC - TCU</v>
      </c>
      <c r="G524" t="str">
        <f>SystemTestCase!G:G</f>
        <v>Primary</v>
      </c>
      <c r="H524" s="153" t="str">
        <f>VLOOKUP(E524,CustomerREQ!B:D,3,FALSE)</f>
        <v>RTBM-36569</v>
      </c>
    </row>
    <row r="525" spans="1:8" x14ac:dyDescent="0.4">
      <c r="A525" t="str">
        <f>SystemTestCase!E:E</f>
        <v>RTBM-103226</v>
      </c>
      <c r="B525" t="str">
        <f>SystemTestCase!F:F</f>
        <v>Reviewed</v>
      </c>
      <c r="C525" s="7" t="str">
        <f>IF(SystemTestCase!C:C&lt;&gt;"",SystemTestCase!C:C,C524)</f>
        <v>SYS 5.1</v>
      </c>
      <c r="D525" s="10" t="str">
        <f>SystemTestCase!D:D</f>
        <v>RTBM-103226 - The TCU shall wait for 10min before entering BEFORE SLEEP state on vehicle power supply is off. (REQ-0794347 A)</v>
      </c>
      <c r="E525" s="7" t="str">
        <f>IF(SystemTestCase!B:B&lt;&gt;"",SystemTestCase!B:B,E524)</f>
        <v>RTBM-103183</v>
      </c>
      <c r="F525" t="str">
        <f>IFERROR(VLOOKUP(E525,'指派 Feature_1017'!A:E,5,FALSE),"找不到")</f>
        <v>Backup Battery Lifetime</v>
      </c>
      <c r="G525" t="str">
        <f>SystemTestCase!G:G</f>
        <v>Primary</v>
      </c>
      <c r="H525" s="153" t="str">
        <f>VLOOKUP(E525,CustomerREQ!B:D,3,FALSE)</f>
        <v>RTBM-101412</v>
      </c>
    </row>
  </sheetData>
  <phoneticPr fontId="1"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69616-A977-4029-A8F2-F991B68BB313}">
  <dimension ref="A1:J525"/>
  <sheetViews>
    <sheetView zoomScale="70" zoomScaleNormal="70" workbookViewId="0">
      <pane ySplit="1" topLeftCell="A509" activePane="bottomLeft" state="frozen"/>
      <selection pane="bottomLeft" activeCell="H525" sqref="H525"/>
    </sheetView>
  </sheetViews>
  <sheetFormatPr defaultRowHeight="17" x14ac:dyDescent="0.4"/>
  <cols>
    <col min="1" max="1" width="14.08984375" customWidth="1"/>
    <col min="2" max="2" width="15" customWidth="1"/>
    <col min="3" max="3" width="13" style="7" customWidth="1"/>
    <col min="4" max="4" width="44.1796875" style="10" customWidth="1"/>
    <col min="5" max="5" width="15.36328125" customWidth="1"/>
    <col min="6" max="6" width="59.90625" customWidth="1"/>
    <col min="7" max="8" width="15.08984375" customWidth="1"/>
    <col min="9" max="10" width="13.90625" style="60" customWidth="1"/>
  </cols>
  <sheetData>
    <row r="1" spans="1:10" s="8" customFormat="1" ht="35.15" customHeight="1" x14ac:dyDescent="0.4">
      <c r="A1" s="9" t="s">
        <v>1530</v>
      </c>
      <c r="B1" s="9" t="s">
        <v>21</v>
      </c>
      <c r="C1" s="9" t="s">
        <v>1</v>
      </c>
      <c r="D1" s="93" t="s">
        <v>2</v>
      </c>
      <c r="E1" s="9" t="s">
        <v>5248</v>
      </c>
      <c r="F1" s="8" t="s">
        <v>966</v>
      </c>
      <c r="G1" s="8" t="s">
        <v>15</v>
      </c>
      <c r="H1" s="8" t="s">
        <v>7302</v>
      </c>
      <c r="I1" s="161" t="s">
        <v>1530</v>
      </c>
      <c r="J1" s="161" t="s">
        <v>21</v>
      </c>
    </row>
    <row r="2" spans="1:10" x14ac:dyDescent="0.4">
      <c r="A2" s="8" t="s">
        <v>24</v>
      </c>
      <c r="B2" t="s">
        <v>1913</v>
      </c>
      <c r="C2" s="7" t="s">
        <v>3</v>
      </c>
      <c r="D2" s="10" t="s">
        <v>1543</v>
      </c>
      <c r="E2" s="7" t="s">
        <v>23</v>
      </c>
      <c r="F2" t="s">
        <v>1005</v>
      </c>
      <c r="G2" t="s">
        <v>16</v>
      </c>
      <c r="H2" t="s">
        <v>3419</v>
      </c>
      <c r="I2" s="60" t="s">
        <v>24</v>
      </c>
      <c r="J2" s="60" t="s">
        <v>1913</v>
      </c>
    </row>
    <row r="3" spans="1:10" x14ac:dyDescent="0.4">
      <c r="A3" t="s">
        <v>26</v>
      </c>
      <c r="B3" t="s">
        <v>1913</v>
      </c>
      <c r="C3" s="7" t="s">
        <v>3</v>
      </c>
      <c r="D3" s="10" t="s">
        <v>2938</v>
      </c>
      <c r="E3" s="7" t="s">
        <v>25</v>
      </c>
      <c r="F3" t="s">
        <v>1340</v>
      </c>
      <c r="G3" t="s">
        <v>16</v>
      </c>
      <c r="H3" t="s">
        <v>3420</v>
      </c>
      <c r="I3" s="60" t="s">
        <v>26</v>
      </c>
      <c r="J3" s="60" t="s">
        <v>1913</v>
      </c>
    </row>
    <row r="4" spans="1:10" x14ac:dyDescent="0.4">
      <c r="A4" t="s">
        <v>28</v>
      </c>
      <c r="B4" t="s">
        <v>1913</v>
      </c>
      <c r="C4" s="7" t="s">
        <v>3</v>
      </c>
      <c r="D4" s="10" t="s">
        <v>1544</v>
      </c>
      <c r="E4" s="7" t="s">
        <v>27</v>
      </c>
      <c r="F4" t="s">
        <v>1358</v>
      </c>
      <c r="G4" t="s">
        <v>17</v>
      </c>
      <c r="H4" t="s">
        <v>3421</v>
      </c>
      <c r="I4" s="60" t="s">
        <v>28</v>
      </c>
      <c r="J4" s="60" t="s">
        <v>1913</v>
      </c>
    </row>
    <row r="5" spans="1:10" x14ac:dyDescent="0.4">
      <c r="A5" t="s">
        <v>30</v>
      </c>
      <c r="B5" t="s">
        <v>1913</v>
      </c>
      <c r="C5" s="7" t="s">
        <v>3</v>
      </c>
      <c r="D5" s="10" t="s">
        <v>1545</v>
      </c>
      <c r="E5" s="7" t="s">
        <v>29</v>
      </c>
      <c r="F5" t="s">
        <v>1418</v>
      </c>
      <c r="G5" t="s">
        <v>16</v>
      </c>
      <c r="H5" t="s">
        <v>3422</v>
      </c>
      <c r="I5" s="60" t="s">
        <v>30</v>
      </c>
      <c r="J5" s="60" t="s">
        <v>1913</v>
      </c>
    </row>
    <row r="6" spans="1:10" x14ac:dyDescent="0.4">
      <c r="A6" t="s">
        <v>32</v>
      </c>
      <c r="B6" t="s">
        <v>1913</v>
      </c>
      <c r="C6" s="7" t="s">
        <v>3</v>
      </c>
      <c r="D6" s="10" t="s">
        <v>1546</v>
      </c>
      <c r="E6" s="7" t="s">
        <v>31</v>
      </c>
      <c r="F6" t="s">
        <v>1419</v>
      </c>
      <c r="G6" t="s">
        <v>17</v>
      </c>
      <c r="H6" t="s">
        <v>3423</v>
      </c>
      <c r="I6" s="60" t="s">
        <v>32</v>
      </c>
      <c r="J6" s="60" t="s">
        <v>1913</v>
      </c>
    </row>
    <row r="7" spans="1:10" x14ac:dyDescent="0.4">
      <c r="A7" t="s">
        <v>34</v>
      </c>
      <c r="B7" t="s">
        <v>1913</v>
      </c>
      <c r="C7" s="7" t="s">
        <v>3</v>
      </c>
      <c r="D7" s="10" t="s">
        <v>1547</v>
      </c>
      <c r="E7" s="7" t="s">
        <v>33</v>
      </c>
      <c r="F7" t="s">
        <v>1017</v>
      </c>
      <c r="G7" t="s">
        <v>17</v>
      </c>
      <c r="H7" t="s">
        <v>3424</v>
      </c>
      <c r="I7" s="60" t="s">
        <v>34</v>
      </c>
      <c r="J7" s="60" t="s">
        <v>1913</v>
      </c>
    </row>
    <row r="8" spans="1:10" x14ac:dyDescent="0.4">
      <c r="A8" t="s">
        <v>36</v>
      </c>
      <c r="B8" t="s">
        <v>1913</v>
      </c>
      <c r="C8" s="7" t="s">
        <v>3</v>
      </c>
      <c r="D8" s="10" t="s">
        <v>1548</v>
      </c>
      <c r="E8" s="7" t="s">
        <v>35</v>
      </c>
      <c r="F8" t="s">
        <v>1321</v>
      </c>
      <c r="G8" t="s">
        <v>17</v>
      </c>
      <c r="H8" t="s">
        <v>3425</v>
      </c>
      <c r="I8" s="60" t="s">
        <v>36</v>
      </c>
      <c r="J8" s="60" t="s">
        <v>1913</v>
      </c>
    </row>
    <row r="9" spans="1:10" x14ac:dyDescent="0.4">
      <c r="A9" t="s">
        <v>38</v>
      </c>
      <c r="B9" t="s">
        <v>1913</v>
      </c>
      <c r="C9" s="7" t="s">
        <v>3</v>
      </c>
      <c r="D9" s="10" t="s">
        <v>1549</v>
      </c>
      <c r="E9" s="7" t="s">
        <v>37</v>
      </c>
      <c r="F9" t="s">
        <v>1321</v>
      </c>
      <c r="G9" t="s">
        <v>17</v>
      </c>
      <c r="H9" t="s">
        <v>3426</v>
      </c>
      <c r="I9" s="60" t="s">
        <v>38</v>
      </c>
      <c r="J9" s="60" t="s">
        <v>1913</v>
      </c>
    </row>
    <row r="10" spans="1:10" x14ac:dyDescent="0.4">
      <c r="A10" t="s">
        <v>40</v>
      </c>
      <c r="B10" t="s">
        <v>1913</v>
      </c>
      <c r="C10" s="7" t="s">
        <v>3</v>
      </c>
      <c r="D10" s="10" t="s">
        <v>1550</v>
      </c>
      <c r="E10" s="7" t="s">
        <v>39</v>
      </c>
      <c r="F10" t="s">
        <v>3896</v>
      </c>
      <c r="G10" t="s">
        <v>17</v>
      </c>
      <c r="H10" t="s">
        <v>3427</v>
      </c>
      <c r="I10" s="60" t="s">
        <v>40</v>
      </c>
      <c r="J10" s="60" t="s">
        <v>1913</v>
      </c>
    </row>
    <row r="11" spans="1:10" x14ac:dyDescent="0.4">
      <c r="A11" t="s">
        <v>42</v>
      </c>
      <c r="B11" t="s">
        <v>1913</v>
      </c>
      <c r="C11" s="7" t="s">
        <v>3</v>
      </c>
      <c r="D11" s="10" t="s">
        <v>1551</v>
      </c>
      <c r="E11" s="7" t="s">
        <v>41</v>
      </c>
      <c r="F11" t="s">
        <v>1420</v>
      </c>
      <c r="G11" t="s">
        <v>16</v>
      </c>
      <c r="H11" t="s">
        <v>3428</v>
      </c>
      <c r="I11" s="60" t="s">
        <v>42</v>
      </c>
      <c r="J11" s="60" t="s">
        <v>1913</v>
      </c>
    </row>
    <row r="12" spans="1:10" x14ac:dyDescent="0.4">
      <c r="A12" t="s">
        <v>44</v>
      </c>
      <c r="B12" t="s">
        <v>5</v>
      </c>
      <c r="C12" s="7" t="s">
        <v>3</v>
      </c>
      <c r="D12" s="10" t="s">
        <v>7140</v>
      </c>
      <c r="E12" s="7" t="s">
        <v>43</v>
      </c>
      <c r="F12" t="s">
        <v>1034</v>
      </c>
      <c r="G12" t="s">
        <v>16</v>
      </c>
      <c r="H12" t="s">
        <v>3429</v>
      </c>
      <c r="I12" s="60" t="s">
        <v>44</v>
      </c>
      <c r="J12" s="60" t="s">
        <v>5</v>
      </c>
    </row>
    <row r="13" spans="1:10" x14ac:dyDescent="0.4">
      <c r="A13" t="s">
        <v>46</v>
      </c>
      <c r="B13" t="s">
        <v>1875</v>
      </c>
      <c r="C13" s="7" t="s">
        <v>3</v>
      </c>
      <c r="D13" s="10" t="s">
        <v>1552</v>
      </c>
      <c r="E13" s="7" t="s">
        <v>45</v>
      </c>
      <c r="F13" t="s">
        <v>1525</v>
      </c>
      <c r="G13" t="s">
        <v>16</v>
      </c>
      <c r="H13" t="s">
        <v>3430</v>
      </c>
      <c r="I13" s="60" t="s">
        <v>46</v>
      </c>
      <c r="J13" s="60" t="s">
        <v>1875</v>
      </c>
    </row>
    <row r="14" spans="1:10" x14ac:dyDescent="0.4">
      <c r="A14" t="s">
        <v>48</v>
      </c>
      <c r="B14" t="s">
        <v>1913</v>
      </c>
      <c r="C14" s="7" t="s">
        <v>3</v>
      </c>
      <c r="D14" s="10" t="s">
        <v>1872</v>
      </c>
      <c r="E14" s="7" t="s">
        <v>47</v>
      </c>
      <c r="F14" t="s">
        <v>3914</v>
      </c>
      <c r="G14" t="s">
        <v>7141</v>
      </c>
      <c r="H14" t="s">
        <v>3431</v>
      </c>
      <c r="I14" s="60" t="s">
        <v>48</v>
      </c>
      <c r="J14" s="60" t="s">
        <v>1913</v>
      </c>
    </row>
    <row r="15" spans="1:10" x14ac:dyDescent="0.4">
      <c r="A15" t="s">
        <v>50</v>
      </c>
      <c r="B15" t="s">
        <v>5</v>
      </c>
      <c r="C15" s="7" t="s">
        <v>6</v>
      </c>
      <c r="D15" s="10" t="s">
        <v>1553</v>
      </c>
      <c r="E15" s="7" t="s">
        <v>49</v>
      </c>
      <c r="F15" t="s">
        <v>1422</v>
      </c>
      <c r="G15" t="s">
        <v>16</v>
      </c>
      <c r="H15" t="s">
        <v>3432</v>
      </c>
      <c r="I15" s="60" t="s">
        <v>50</v>
      </c>
      <c r="J15" s="60" t="s">
        <v>5</v>
      </c>
    </row>
    <row r="16" spans="1:10" x14ac:dyDescent="0.4">
      <c r="A16" t="s">
        <v>53</v>
      </c>
      <c r="B16" t="s">
        <v>1914</v>
      </c>
      <c r="C16" s="7" t="s">
        <v>3</v>
      </c>
      <c r="D16" s="10" t="s">
        <v>1554</v>
      </c>
      <c r="E16" s="7" t="s">
        <v>52</v>
      </c>
      <c r="F16" t="s">
        <v>1421</v>
      </c>
      <c r="G16" t="s">
        <v>17</v>
      </c>
      <c r="H16" t="s">
        <v>3433</v>
      </c>
      <c r="I16" s="60" t="s">
        <v>53</v>
      </c>
      <c r="J16" s="60" t="s">
        <v>1914</v>
      </c>
    </row>
    <row r="17" spans="1:10" x14ac:dyDescent="0.4">
      <c r="A17" t="s">
        <v>55</v>
      </c>
      <c r="B17" t="s">
        <v>1913</v>
      </c>
      <c r="C17" s="7" t="s">
        <v>3</v>
      </c>
      <c r="D17" s="10" t="s">
        <v>1555</v>
      </c>
      <c r="E17" s="7" t="s">
        <v>54</v>
      </c>
      <c r="F17" t="s">
        <v>1323</v>
      </c>
      <c r="G17" t="s">
        <v>16</v>
      </c>
      <c r="H17" t="s">
        <v>3434</v>
      </c>
      <c r="I17" s="60" t="s">
        <v>55</v>
      </c>
      <c r="J17" s="60" t="s">
        <v>1913</v>
      </c>
    </row>
    <row r="18" spans="1:10" x14ac:dyDescent="0.4">
      <c r="A18" t="s">
        <v>57</v>
      </c>
      <c r="B18" t="s">
        <v>5</v>
      </c>
      <c r="C18" s="7" t="s">
        <v>3</v>
      </c>
      <c r="D18" s="10" t="s">
        <v>1556</v>
      </c>
      <c r="E18" s="7" t="s">
        <v>56</v>
      </c>
      <c r="F18" t="s">
        <v>1422</v>
      </c>
      <c r="G18" t="s">
        <v>16</v>
      </c>
      <c r="H18" t="s">
        <v>3435</v>
      </c>
      <c r="I18" s="60" t="s">
        <v>57</v>
      </c>
      <c r="J18" s="60" t="s">
        <v>5</v>
      </c>
    </row>
    <row r="19" spans="1:10" x14ac:dyDescent="0.4">
      <c r="A19" t="s">
        <v>59</v>
      </c>
      <c r="B19" t="s">
        <v>1913</v>
      </c>
      <c r="C19" s="7" t="s">
        <v>3</v>
      </c>
      <c r="D19" s="10" t="s">
        <v>1557</v>
      </c>
      <c r="E19" s="7" t="s">
        <v>58</v>
      </c>
      <c r="F19" t="s">
        <v>1356</v>
      </c>
      <c r="G19" t="s">
        <v>16</v>
      </c>
      <c r="H19" t="s">
        <v>3436</v>
      </c>
      <c r="I19" s="60" t="s">
        <v>59</v>
      </c>
      <c r="J19" s="60" t="s">
        <v>1913</v>
      </c>
    </row>
    <row r="20" spans="1:10" x14ac:dyDescent="0.4">
      <c r="A20" t="s">
        <v>61</v>
      </c>
      <c r="B20" t="s">
        <v>5</v>
      </c>
      <c r="C20" s="7" t="s">
        <v>6</v>
      </c>
      <c r="D20" s="10" t="s">
        <v>1558</v>
      </c>
      <c r="E20" s="7" t="s">
        <v>60</v>
      </c>
      <c r="F20" t="s">
        <v>1306</v>
      </c>
      <c r="G20" t="s">
        <v>16</v>
      </c>
      <c r="H20" t="s">
        <v>3437</v>
      </c>
      <c r="I20" s="60" t="s">
        <v>61</v>
      </c>
      <c r="J20" s="60" t="s">
        <v>5</v>
      </c>
    </row>
    <row r="21" spans="1:10" x14ac:dyDescent="0.4">
      <c r="A21" t="s">
        <v>63</v>
      </c>
      <c r="B21" t="s">
        <v>1914</v>
      </c>
      <c r="C21" s="7" t="s">
        <v>6</v>
      </c>
      <c r="D21" s="10" t="s">
        <v>1559</v>
      </c>
      <c r="E21" s="7" t="s">
        <v>62</v>
      </c>
      <c r="F21" t="s">
        <v>1326</v>
      </c>
      <c r="G21" t="s">
        <v>16</v>
      </c>
      <c r="H21" t="s">
        <v>3438</v>
      </c>
      <c r="I21" s="60" t="s">
        <v>63</v>
      </c>
      <c r="J21" s="60" t="s">
        <v>1914</v>
      </c>
    </row>
    <row r="22" spans="1:10" x14ac:dyDescent="0.4">
      <c r="A22" t="s">
        <v>65</v>
      </c>
      <c r="B22" t="s">
        <v>1914</v>
      </c>
      <c r="C22" s="7" t="s">
        <v>6</v>
      </c>
      <c r="D22" s="10" t="s">
        <v>1560</v>
      </c>
      <c r="E22" s="7" t="s">
        <v>64</v>
      </c>
      <c r="F22" t="s">
        <v>1056</v>
      </c>
      <c r="G22" t="s">
        <v>16</v>
      </c>
      <c r="H22" t="s">
        <v>3439</v>
      </c>
      <c r="I22" s="60" t="s">
        <v>65</v>
      </c>
      <c r="J22" s="60" t="s">
        <v>1914</v>
      </c>
    </row>
    <row r="23" spans="1:10" x14ac:dyDescent="0.4">
      <c r="A23" t="s">
        <v>67</v>
      </c>
      <c r="B23" t="s">
        <v>1914</v>
      </c>
      <c r="C23" s="7" t="s">
        <v>6</v>
      </c>
      <c r="D23" s="10" t="s">
        <v>1561</v>
      </c>
      <c r="E23" s="7" t="s">
        <v>66</v>
      </c>
      <c r="F23" t="s">
        <v>1431</v>
      </c>
      <c r="G23" t="s">
        <v>16</v>
      </c>
      <c r="H23" t="s">
        <v>3440</v>
      </c>
      <c r="I23" s="60" t="s">
        <v>67</v>
      </c>
      <c r="J23" s="60" t="s">
        <v>1914</v>
      </c>
    </row>
    <row r="24" spans="1:10" x14ac:dyDescent="0.4">
      <c r="A24" t="s">
        <v>69</v>
      </c>
      <c r="B24" t="s">
        <v>1914</v>
      </c>
      <c r="C24" s="7" t="s">
        <v>6</v>
      </c>
      <c r="D24" s="10" t="s">
        <v>1562</v>
      </c>
      <c r="E24" s="7" t="s">
        <v>68</v>
      </c>
      <c r="F24" t="s">
        <v>1431</v>
      </c>
      <c r="G24" t="s">
        <v>16</v>
      </c>
      <c r="H24" t="s">
        <v>3441</v>
      </c>
      <c r="I24" s="60" t="s">
        <v>69</v>
      </c>
      <c r="J24" s="60" t="s">
        <v>1914</v>
      </c>
    </row>
    <row r="25" spans="1:10" x14ac:dyDescent="0.4">
      <c r="A25" t="s">
        <v>71</v>
      </c>
      <c r="B25" t="s">
        <v>1913</v>
      </c>
      <c r="C25" s="7" t="s">
        <v>6</v>
      </c>
      <c r="D25" s="10" t="s">
        <v>1563</v>
      </c>
      <c r="E25" s="7" t="s">
        <v>70</v>
      </c>
      <c r="F25" t="s">
        <v>1431</v>
      </c>
      <c r="G25" t="s">
        <v>16</v>
      </c>
      <c r="H25" t="s">
        <v>3442</v>
      </c>
      <c r="I25" s="60" t="s">
        <v>71</v>
      </c>
      <c r="J25" s="60" t="s">
        <v>1913</v>
      </c>
    </row>
    <row r="26" spans="1:10" x14ac:dyDescent="0.4">
      <c r="A26" t="s">
        <v>73</v>
      </c>
      <c r="B26" t="s">
        <v>1914</v>
      </c>
      <c r="C26" s="7" t="s">
        <v>6</v>
      </c>
      <c r="D26" s="10" t="s">
        <v>1564</v>
      </c>
      <c r="E26" s="7" t="s">
        <v>72</v>
      </c>
      <c r="F26" t="s">
        <v>1056</v>
      </c>
      <c r="G26" t="s">
        <v>16</v>
      </c>
      <c r="H26" t="s">
        <v>3443</v>
      </c>
      <c r="I26" s="60" t="s">
        <v>73</v>
      </c>
      <c r="J26" s="60" t="s">
        <v>1914</v>
      </c>
    </row>
    <row r="27" spans="1:10" x14ac:dyDescent="0.4">
      <c r="A27" t="s">
        <v>75</v>
      </c>
      <c r="B27" t="s">
        <v>1914</v>
      </c>
      <c r="C27" s="7" t="s">
        <v>6</v>
      </c>
      <c r="D27" s="10" t="s">
        <v>1565</v>
      </c>
      <c r="E27" s="7" t="s">
        <v>74</v>
      </c>
      <c r="F27" t="s">
        <v>1423</v>
      </c>
      <c r="G27" t="s">
        <v>16</v>
      </c>
      <c r="H27" t="s">
        <v>3444</v>
      </c>
      <c r="I27" s="60" t="s">
        <v>75</v>
      </c>
      <c r="J27" s="60" t="s">
        <v>1914</v>
      </c>
    </row>
    <row r="28" spans="1:10" x14ac:dyDescent="0.4">
      <c r="A28" t="s">
        <v>77</v>
      </c>
      <c r="B28" t="s">
        <v>1913</v>
      </c>
      <c r="C28" s="7" t="s">
        <v>3</v>
      </c>
      <c r="D28" s="10" t="s">
        <v>1566</v>
      </c>
      <c r="E28" s="7" t="s">
        <v>76</v>
      </c>
      <c r="F28" t="s">
        <v>3896</v>
      </c>
      <c r="G28" t="s">
        <v>17</v>
      </c>
      <c r="H28" t="s">
        <v>3445</v>
      </c>
      <c r="I28" s="60" t="s">
        <v>77</v>
      </c>
      <c r="J28" s="60" t="s">
        <v>1913</v>
      </c>
    </row>
    <row r="29" spans="1:10" x14ac:dyDescent="0.4">
      <c r="A29" t="s">
        <v>79</v>
      </c>
      <c r="B29" t="s">
        <v>1914</v>
      </c>
      <c r="C29" s="7" t="s">
        <v>6</v>
      </c>
      <c r="D29" s="10" t="s">
        <v>1567</v>
      </c>
      <c r="E29" s="7" t="s">
        <v>78</v>
      </c>
      <c r="F29" t="s">
        <v>1424</v>
      </c>
      <c r="G29" t="s">
        <v>16</v>
      </c>
      <c r="H29" t="s">
        <v>3446</v>
      </c>
      <c r="I29" s="60" t="s">
        <v>79</v>
      </c>
      <c r="J29" s="60" t="s">
        <v>1914</v>
      </c>
    </row>
    <row r="30" spans="1:10" x14ac:dyDescent="0.4">
      <c r="A30" t="s">
        <v>81</v>
      </c>
      <c r="B30" t="s">
        <v>1914</v>
      </c>
      <c r="C30" s="7" t="s">
        <v>6</v>
      </c>
      <c r="D30" s="10" t="s">
        <v>1568</v>
      </c>
      <c r="E30" s="7" t="s">
        <v>80</v>
      </c>
      <c r="F30" t="s">
        <v>1424</v>
      </c>
      <c r="G30" t="s">
        <v>16</v>
      </c>
      <c r="H30" t="s">
        <v>3447</v>
      </c>
      <c r="I30" s="60" t="s">
        <v>81</v>
      </c>
      <c r="J30" s="60" t="s">
        <v>1914</v>
      </c>
    </row>
    <row r="31" spans="1:10" x14ac:dyDescent="0.4">
      <c r="A31" t="s">
        <v>83</v>
      </c>
      <c r="B31" t="s">
        <v>1914</v>
      </c>
      <c r="C31" s="7" t="s">
        <v>6</v>
      </c>
      <c r="D31" s="10" t="s">
        <v>1569</v>
      </c>
      <c r="E31" s="7" t="s">
        <v>82</v>
      </c>
      <c r="F31" t="s">
        <v>1424</v>
      </c>
      <c r="G31" t="s">
        <v>16</v>
      </c>
      <c r="H31" t="s">
        <v>3448</v>
      </c>
      <c r="I31" s="60" t="s">
        <v>83</v>
      </c>
      <c r="J31" s="60" t="s">
        <v>1914</v>
      </c>
    </row>
    <row r="32" spans="1:10" x14ac:dyDescent="0.4">
      <c r="A32" t="s">
        <v>85</v>
      </c>
      <c r="B32" t="s">
        <v>1914</v>
      </c>
      <c r="C32" s="7" t="s">
        <v>6</v>
      </c>
      <c r="D32" s="10" t="s">
        <v>1570</v>
      </c>
      <c r="E32" s="7" t="s">
        <v>84</v>
      </c>
      <c r="F32" t="s">
        <v>1425</v>
      </c>
      <c r="G32" t="s">
        <v>16</v>
      </c>
      <c r="H32" t="s">
        <v>3449</v>
      </c>
      <c r="I32" s="60" t="s">
        <v>85</v>
      </c>
      <c r="J32" s="60" t="s">
        <v>1914</v>
      </c>
    </row>
    <row r="33" spans="1:10" x14ac:dyDescent="0.4">
      <c r="A33" t="s">
        <v>75</v>
      </c>
      <c r="B33" t="s">
        <v>1914</v>
      </c>
      <c r="C33" s="7" t="s">
        <v>6</v>
      </c>
      <c r="D33" s="10" t="s">
        <v>1565</v>
      </c>
      <c r="E33" s="7" t="s">
        <v>86</v>
      </c>
      <c r="F33" t="s">
        <v>1423</v>
      </c>
      <c r="G33" t="s">
        <v>16</v>
      </c>
      <c r="H33" t="s">
        <v>3450</v>
      </c>
      <c r="I33" s="60" t="s">
        <v>75</v>
      </c>
      <c r="J33" s="60" t="s">
        <v>1914</v>
      </c>
    </row>
    <row r="34" spans="1:10" x14ac:dyDescent="0.4">
      <c r="A34" t="s">
        <v>88</v>
      </c>
      <c r="B34" t="s">
        <v>1913</v>
      </c>
      <c r="C34" s="7" t="s">
        <v>3</v>
      </c>
      <c r="D34" s="10" t="s">
        <v>2014</v>
      </c>
      <c r="E34" s="7" t="s">
        <v>87</v>
      </c>
      <c r="F34" t="s">
        <v>1531</v>
      </c>
      <c r="G34" t="s">
        <v>17</v>
      </c>
      <c r="H34" t="s">
        <v>3451</v>
      </c>
      <c r="I34" s="60" t="s">
        <v>88</v>
      </c>
      <c r="J34" s="60" t="s">
        <v>1913</v>
      </c>
    </row>
    <row r="35" spans="1:10" x14ac:dyDescent="0.4">
      <c r="A35" t="s">
        <v>90</v>
      </c>
      <c r="B35" t="s">
        <v>1913</v>
      </c>
      <c r="C35" s="7" t="s">
        <v>3</v>
      </c>
      <c r="D35" s="10" t="s">
        <v>5273</v>
      </c>
      <c r="E35" s="7" t="s">
        <v>89</v>
      </c>
      <c r="F35" t="s">
        <v>1512</v>
      </c>
      <c r="G35" t="s">
        <v>17</v>
      </c>
      <c r="H35" t="s">
        <v>3452</v>
      </c>
      <c r="I35" s="60" t="s">
        <v>90</v>
      </c>
      <c r="J35" s="60" t="s">
        <v>1913</v>
      </c>
    </row>
    <row r="36" spans="1:10" x14ac:dyDescent="0.4">
      <c r="A36" t="s">
        <v>92</v>
      </c>
      <c r="B36" t="s">
        <v>1913</v>
      </c>
      <c r="C36" s="7" t="s">
        <v>3</v>
      </c>
      <c r="D36" s="10" t="s">
        <v>1571</v>
      </c>
      <c r="E36" s="7" t="s">
        <v>91</v>
      </c>
      <c r="F36" t="s">
        <v>1513</v>
      </c>
      <c r="G36" t="s">
        <v>17</v>
      </c>
      <c r="H36" t="s">
        <v>3453</v>
      </c>
      <c r="I36" s="60" t="s">
        <v>92</v>
      </c>
      <c r="J36" s="60" t="s">
        <v>1913</v>
      </c>
    </row>
    <row r="37" spans="1:10" x14ac:dyDescent="0.4">
      <c r="A37" t="s">
        <v>94</v>
      </c>
      <c r="B37" t="s">
        <v>1913</v>
      </c>
      <c r="C37" s="7" t="s">
        <v>3</v>
      </c>
      <c r="D37" s="10" t="s">
        <v>1861</v>
      </c>
      <c r="E37" s="7" t="s">
        <v>93</v>
      </c>
      <c r="F37" t="s">
        <v>1977</v>
      </c>
      <c r="G37" t="s">
        <v>17</v>
      </c>
      <c r="H37" t="s">
        <v>3454</v>
      </c>
      <c r="I37" s="60" t="s">
        <v>94</v>
      </c>
      <c r="J37" s="60" t="s">
        <v>1913</v>
      </c>
    </row>
    <row r="38" spans="1:10" x14ac:dyDescent="0.4">
      <c r="A38" t="s">
        <v>96</v>
      </c>
      <c r="B38" t="s">
        <v>1913</v>
      </c>
      <c r="C38" s="7" t="s">
        <v>3</v>
      </c>
      <c r="D38" s="10" t="s">
        <v>1862</v>
      </c>
      <c r="E38" s="7" t="s">
        <v>95</v>
      </c>
      <c r="F38" t="s">
        <v>1977</v>
      </c>
      <c r="G38" t="s">
        <v>7141</v>
      </c>
      <c r="H38" t="s">
        <v>3455</v>
      </c>
      <c r="I38" s="60" t="s">
        <v>96</v>
      </c>
      <c r="J38" s="60" t="s">
        <v>1913</v>
      </c>
    </row>
    <row r="39" spans="1:10" x14ac:dyDescent="0.4">
      <c r="A39" t="s">
        <v>98</v>
      </c>
      <c r="B39" t="s">
        <v>1913</v>
      </c>
      <c r="C39" s="7" t="s">
        <v>3</v>
      </c>
      <c r="D39" s="10" t="s">
        <v>1978</v>
      </c>
      <c r="E39" s="7" t="s">
        <v>97</v>
      </c>
      <c r="F39" t="s">
        <v>1426</v>
      </c>
      <c r="G39" t="s">
        <v>17</v>
      </c>
      <c r="H39" t="s">
        <v>3456</v>
      </c>
      <c r="I39" s="60" t="s">
        <v>98</v>
      </c>
      <c r="J39" s="60" t="s">
        <v>1913</v>
      </c>
    </row>
    <row r="40" spans="1:10" x14ac:dyDescent="0.4">
      <c r="A40" t="s">
        <v>100</v>
      </c>
      <c r="B40" t="s">
        <v>1913</v>
      </c>
      <c r="C40" s="7" t="s">
        <v>3</v>
      </c>
      <c r="D40" s="10" t="s">
        <v>1979</v>
      </c>
      <c r="E40" s="7" t="s">
        <v>99</v>
      </c>
      <c r="F40" t="s">
        <v>1426</v>
      </c>
      <c r="G40" t="s">
        <v>17</v>
      </c>
      <c r="H40" t="s">
        <v>3457</v>
      </c>
      <c r="I40" s="60" t="s">
        <v>100</v>
      </c>
      <c r="J40" s="60" t="s">
        <v>1913</v>
      </c>
    </row>
    <row r="41" spans="1:10" x14ac:dyDescent="0.4">
      <c r="A41" t="s">
        <v>102</v>
      </c>
      <c r="B41" t="s">
        <v>14</v>
      </c>
      <c r="C41" s="7" t="s">
        <v>3</v>
      </c>
      <c r="D41" s="10" t="s">
        <v>1980</v>
      </c>
      <c r="E41" s="7" t="s">
        <v>101</v>
      </c>
      <c r="F41" t="s">
        <v>1422</v>
      </c>
      <c r="G41" t="s">
        <v>16</v>
      </c>
      <c r="H41" t="s">
        <v>3458</v>
      </c>
      <c r="I41" s="60" t="s">
        <v>102</v>
      </c>
      <c r="J41" s="60" t="s">
        <v>14</v>
      </c>
    </row>
    <row r="42" spans="1:10" x14ac:dyDescent="0.4">
      <c r="A42" t="s">
        <v>104</v>
      </c>
      <c r="B42" t="s">
        <v>1913</v>
      </c>
      <c r="C42" s="7" t="s">
        <v>3</v>
      </c>
      <c r="D42" s="10" t="s">
        <v>5497</v>
      </c>
      <c r="E42" s="7" t="s">
        <v>103</v>
      </c>
      <c r="F42" t="s">
        <v>1363</v>
      </c>
      <c r="G42" t="s">
        <v>17</v>
      </c>
      <c r="H42" t="s">
        <v>3459</v>
      </c>
      <c r="I42" s="60" t="s">
        <v>104</v>
      </c>
      <c r="J42" s="60" t="s">
        <v>1913</v>
      </c>
    </row>
    <row r="43" spans="1:10" x14ac:dyDescent="0.4">
      <c r="A43" t="s">
        <v>106</v>
      </c>
      <c r="B43" t="s">
        <v>1913</v>
      </c>
      <c r="C43" s="7" t="s">
        <v>3</v>
      </c>
      <c r="D43" s="10" t="s">
        <v>5498</v>
      </c>
      <c r="E43" s="7" t="s">
        <v>105</v>
      </c>
      <c r="F43" t="s">
        <v>1363</v>
      </c>
      <c r="G43" t="s">
        <v>17</v>
      </c>
      <c r="H43" t="s">
        <v>3460</v>
      </c>
      <c r="I43" s="60" t="s">
        <v>106</v>
      </c>
      <c r="J43" s="60" t="s">
        <v>1913</v>
      </c>
    </row>
    <row r="44" spans="1:10" x14ac:dyDescent="0.4">
      <c r="A44" t="s">
        <v>108</v>
      </c>
      <c r="B44" t="s">
        <v>14</v>
      </c>
      <c r="C44" s="7" t="s">
        <v>3</v>
      </c>
      <c r="D44" s="10" t="s">
        <v>2010</v>
      </c>
      <c r="E44" s="7" t="s">
        <v>107</v>
      </c>
      <c r="F44" t="s">
        <v>1422</v>
      </c>
      <c r="G44" t="s">
        <v>16</v>
      </c>
      <c r="H44" t="s">
        <v>3461</v>
      </c>
      <c r="I44" s="60" t="s">
        <v>108</v>
      </c>
      <c r="J44" s="60" t="s">
        <v>14</v>
      </c>
    </row>
    <row r="45" spans="1:10" x14ac:dyDescent="0.4">
      <c r="A45" t="s">
        <v>110</v>
      </c>
      <c r="B45" t="s">
        <v>1913</v>
      </c>
      <c r="C45" s="7" t="s">
        <v>3</v>
      </c>
      <c r="D45" s="10" t="s">
        <v>2011</v>
      </c>
      <c r="E45" s="7" t="s">
        <v>109</v>
      </c>
      <c r="F45" t="s">
        <v>1363</v>
      </c>
      <c r="G45" t="s">
        <v>17</v>
      </c>
      <c r="H45" t="s">
        <v>3462</v>
      </c>
      <c r="I45" s="60" t="s">
        <v>110</v>
      </c>
      <c r="J45" s="60" t="s">
        <v>1913</v>
      </c>
    </row>
    <row r="46" spans="1:10" x14ac:dyDescent="0.4">
      <c r="A46" t="s">
        <v>112</v>
      </c>
      <c r="B46" t="s">
        <v>14</v>
      </c>
      <c r="C46" s="7" t="s">
        <v>3</v>
      </c>
      <c r="D46" s="10" t="s">
        <v>2012</v>
      </c>
      <c r="E46" s="7" t="s">
        <v>111</v>
      </c>
      <c r="F46" t="s">
        <v>1422</v>
      </c>
      <c r="G46" t="s">
        <v>16</v>
      </c>
      <c r="H46" t="s">
        <v>3463</v>
      </c>
      <c r="I46" s="60" t="s">
        <v>112</v>
      </c>
      <c r="J46" s="60" t="s">
        <v>14</v>
      </c>
    </row>
    <row r="47" spans="1:10" x14ac:dyDescent="0.4">
      <c r="A47" t="s">
        <v>114</v>
      </c>
      <c r="B47" t="s">
        <v>1913</v>
      </c>
      <c r="C47" s="7" t="s">
        <v>3</v>
      </c>
      <c r="D47" s="10" t="s">
        <v>1981</v>
      </c>
      <c r="E47" s="7" t="s">
        <v>113</v>
      </c>
      <c r="F47" t="s">
        <v>1358</v>
      </c>
      <c r="G47" t="s">
        <v>17</v>
      </c>
      <c r="H47" t="s">
        <v>3464</v>
      </c>
      <c r="I47" s="60" t="s">
        <v>114</v>
      </c>
      <c r="J47" s="60" t="s">
        <v>1913</v>
      </c>
    </row>
    <row r="48" spans="1:10" x14ac:dyDescent="0.4">
      <c r="A48" t="s">
        <v>116</v>
      </c>
      <c r="B48" t="s">
        <v>1913</v>
      </c>
      <c r="C48" s="7" t="s">
        <v>3</v>
      </c>
      <c r="D48" s="10" t="s">
        <v>1982</v>
      </c>
      <c r="E48" s="7" t="s">
        <v>115</v>
      </c>
      <c r="F48" t="s">
        <v>1358</v>
      </c>
      <c r="G48" t="s">
        <v>17</v>
      </c>
      <c r="H48" t="s">
        <v>3465</v>
      </c>
      <c r="I48" s="60" t="s">
        <v>116</v>
      </c>
      <c r="J48" s="60" t="s">
        <v>1913</v>
      </c>
    </row>
    <row r="49" spans="1:10" x14ac:dyDescent="0.4">
      <c r="A49" t="s">
        <v>118</v>
      </c>
      <c r="B49" t="s">
        <v>1913</v>
      </c>
      <c r="C49" s="7" t="s">
        <v>3</v>
      </c>
      <c r="D49" s="10" t="s">
        <v>1983</v>
      </c>
      <c r="E49" s="7" t="s">
        <v>117</v>
      </c>
      <c r="F49" t="s">
        <v>5441</v>
      </c>
      <c r="G49" t="s">
        <v>17</v>
      </c>
      <c r="H49" t="s">
        <v>3466</v>
      </c>
      <c r="I49" s="60" t="s">
        <v>118</v>
      </c>
      <c r="J49" s="60" t="s">
        <v>1913</v>
      </c>
    </row>
    <row r="50" spans="1:10" x14ac:dyDescent="0.4">
      <c r="A50" t="s">
        <v>120</v>
      </c>
      <c r="B50" t="s">
        <v>1913</v>
      </c>
      <c r="C50" s="7" t="s">
        <v>3</v>
      </c>
      <c r="D50" s="10" t="s">
        <v>1984</v>
      </c>
      <c r="E50" s="7" t="s">
        <v>119</v>
      </c>
      <c r="F50" t="s">
        <v>1358</v>
      </c>
      <c r="G50" t="s">
        <v>17</v>
      </c>
      <c r="H50" t="s">
        <v>3467</v>
      </c>
      <c r="I50" s="60" t="s">
        <v>120</v>
      </c>
      <c r="J50" s="60" t="s">
        <v>1913</v>
      </c>
    </row>
    <row r="51" spans="1:10" x14ac:dyDescent="0.4">
      <c r="A51" t="s">
        <v>122</v>
      </c>
      <c r="B51" t="s">
        <v>1913</v>
      </c>
      <c r="C51" s="7" t="s">
        <v>3</v>
      </c>
      <c r="D51" s="10" t="s">
        <v>1985</v>
      </c>
      <c r="E51" s="7" t="s">
        <v>121</v>
      </c>
      <c r="F51" t="s">
        <v>1358</v>
      </c>
      <c r="G51" t="s">
        <v>17</v>
      </c>
      <c r="H51" t="s">
        <v>3468</v>
      </c>
      <c r="I51" s="60" t="s">
        <v>122</v>
      </c>
      <c r="J51" s="60" t="s">
        <v>1913</v>
      </c>
    </row>
    <row r="52" spans="1:10" x14ac:dyDescent="0.4">
      <c r="A52" t="s">
        <v>124</v>
      </c>
      <c r="B52" t="s">
        <v>5</v>
      </c>
      <c r="C52" s="7" t="s">
        <v>3</v>
      </c>
      <c r="D52" s="10" t="s">
        <v>1986</v>
      </c>
      <c r="E52" s="7" t="s">
        <v>123</v>
      </c>
      <c r="F52" t="s">
        <v>1422</v>
      </c>
      <c r="G52" t="s">
        <v>16</v>
      </c>
      <c r="H52" t="s">
        <v>3469</v>
      </c>
      <c r="I52" s="60" t="s">
        <v>124</v>
      </c>
      <c r="J52" s="60" t="s">
        <v>5</v>
      </c>
    </row>
    <row r="53" spans="1:10" x14ac:dyDescent="0.4">
      <c r="A53" t="s">
        <v>126</v>
      </c>
      <c r="B53" t="s">
        <v>1914</v>
      </c>
      <c r="C53" s="7" t="s">
        <v>3</v>
      </c>
      <c r="D53" s="10" t="s">
        <v>2015</v>
      </c>
      <c r="E53" s="7" t="s">
        <v>125</v>
      </c>
      <c r="F53" t="s">
        <v>1327</v>
      </c>
      <c r="G53" t="s">
        <v>17</v>
      </c>
      <c r="H53" t="s">
        <v>3470</v>
      </c>
      <c r="I53" s="60" t="s">
        <v>126</v>
      </c>
      <c r="J53" s="60" t="s">
        <v>1914</v>
      </c>
    </row>
    <row r="54" spans="1:10" x14ac:dyDescent="0.4">
      <c r="A54" t="s">
        <v>128</v>
      </c>
      <c r="B54" t="s">
        <v>1913</v>
      </c>
      <c r="C54" s="7" t="s">
        <v>3</v>
      </c>
      <c r="D54" s="10" t="s">
        <v>2016</v>
      </c>
      <c r="E54" s="7" t="s">
        <v>127</v>
      </c>
      <c r="F54" t="s">
        <v>1327</v>
      </c>
      <c r="G54" t="s">
        <v>17</v>
      </c>
      <c r="H54" t="s">
        <v>3471</v>
      </c>
      <c r="I54" s="60" t="s">
        <v>128</v>
      </c>
      <c r="J54" s="60" t="s">
        <v>1913</v>
      </c>
    </row>
    <row r="55" spans="1:10" x14ac:dyDescent="0.4">
      <c r="A55" t="s">
        <v>130</v>
      </c>
      <c r="B55" t="s">
        <v>1914</v>
      </c>
      <c r="C55" s="7" t="s">
        <v>3</v>
      </c>
      <c r="D55" s="10" t="s">
        <v>2017</v>
      </c>
      <c r="E55" s="7" t="s">
        <v>129</v>
      </c>
      <c r="F55" t="s">
        <v>1327</v>
      </c>
      <c r="G55" t="s">
        <v>17</v>
      </c>
      <c r="H55" t="s">
        <v>3472</v>
      </c>
      <c r="I55" s="60" t="s">
        <v>130</v>
      </c>
      <c r="J55" s="60" t="s">
        <v>1914</v>
      </c>
    </row>
    <row r="56" spans="1:10" x14ac:dyDescent="0.4">
      <c r="A56" t="s">
        <v>132</v>
      </c>
      <c r="B56" t="s">
        <v>1913</v>
      </c>
      <c r="C56" s="7" t="s">
        <v>3</v>
      </c>
      <c r="D56" s="10" t="s">
        <v>2018</v>
      </c>
      <c r="E56" s="7" t="s">
        <v>131</v>
      </c>
      <c r="F56" t="s">
        <v>1327</v>
      </c>
      <c r="G56" t="s">
        <v>17</v>
      </c>
      <c r="H56" t="s">
        <v>3473</v>
      </c>
      <c r="I56" s="60" t="s">
        <v>132</v>
      </c>
      <c r="J56" s="60" t="s">
        <v>1913</v>
      </c>
    </row>
    <row r="57" spans="1:10" x14ac:dyDescent="0.4">
      <c r="A57" t="s">
        <v>134</v>
      </c>
      <c r="B57" t="s">
        <v>1913</v>
      </c>
      <c r="C57" s="7" t="s">
        <v>3</v>
      </c>
      <c r="D57" s="10" t="s">
        <v>2019</v>
      </c>
      <c r="E57" s="7" t="s">
        <v>133</v>
      </c>
      <c r="F57" t="s">
        <v>1327</v>
      </c>
      <c r="G57" t="s">
        <v>17</v>
      </c>
      <c r="H57" t="s">
        <v>3474</v>
      </c>
      <c r="I57" s="60" t="s">
        <v>134</v>
      </c>
      <c r="J57" s="60" t="s">
        <v>1913</v>
      </c>
    </row>
    <row r="58" spans="1:10" x14ac:dyDescent="0.4">
      <c r="A58" t="s">
        <v>136</v>
      </c>
      <c r="B58" t="s">
        <v>1914</v>
      </c>
      <c r="C58" s="7" t="s">
        <v>3</v>
      </c>
      <c r="D58" s="10" t="s">
        <v>3984</v>
      </c>
      <c r="E58" s="7" t="s">
        <v>135</v>
      </c>
      <c r="F58" t="s">
        <v>3897</v>
      </c>
      <c r="G58" t="s">
        <v>17</v>
      </c>
      <c r="H58" t="s">
        <v>3475</v>
      </c>
      <c r="I58" s="60" t="s">
        <v>136</v>
      </c>
      <c r="J58" s="60" t="s">
        <v>1914</v>
      </c>
    </row>
    <row r="59" spans="1:10" x14ac:dyDescent="0.4">
      <c r="A59" t="s">
        <v>138</v>
      </c>
      <c r="B59" t="s">
        <v>1913</v>
      </c>
      <c r="C59" s="7" t="s">
        <v>3</v>
      </c>
      <c r="D59" s="10" t="s">
        <v>2020</v>
      </c>
      <c r="E59" s="7" t="s">
        <v>137</v>
      </c>
      <c r="F59" t="s">
        <v>1327</v>
      </c>
      <c r="G59" t="s">
        <v>17</v>
      </c>
      <c r="H59" t="s">
        <v>3476</v>
      </c>
      <c r="I59" s="60" t="s">
        <v>138</v>
      </c>
      <c r="J59" s="60" t="s">
        <v>1913</v>
      </c>
    </row>
    <row r="60" spans="1:10" x14ac:dyDescent="0.4">
      <c r="A60" t="s">
        <v>140</v>
      </c>
      <c r="B60" t="s">
        <v>1914</v>
      </c>
      <c r="C60" s="7" t="s">
        <v>3</v>
      </c>
      <c r="D60" s="10" t="s">
        <v>2021</v>
      </c>
      <c r="E60" s="7" t="s">
        <v>139</v>
      </c>
      <c r="F60" t="s">
        <v>1327</v>
      </c>
      <c r="G60" t="s">
        <v>17</v>
      </c>
      <c r="H60" t="s">
        <v>3477</v>
      </c>
      <c r="I60" s="60" t="s">
        <v>140</v>
      </c>
      <c r="J60" s="60" t="s">
        <v>1914</v>
      </c>
    </row>
    <row r="61" spans="1:10" x14ac:dyDescent="0.4">
      <c r="A61" t="s">
        <v>142</v>
      </c>
      <c r="B61" t="s">
        <v>1913</v>
      </c>
      <c r="C61" s="7" t="s">
        <v>3</v>
      </c>
      <c r="D61" s="10" t="s">
        <v>2022</v>
      </c>
      <c r="E61" s="7" t="s">
        <v>141</v>
      </c>
      <c r="F61" t="s">
        <v>1327</v>
      </c>
      <c r="G61" t="s">
        <v>17</v>
      </c>
      <c r="H61" t="s">
        <v>3478</v>
      </c>
      <c r="I61" s="60" t="s">
        <v>142</v>
      </c>
      <c r="J61" s="60" t="s">
        <v>1913</v>
      </c>
    </row>
    <row r="62" spans="1:10" x14ac:dyDescent="0.4">
      <c r="A62" t="s">
        <v>144</v>
      </c>
      <c r="B62" t="s">
        <v>1914</v>
      </c>
      <c r="C62" s="7" t="s">
        <v>3</v>
      </c>
      <c r="D62" s="10" t="s">
        <v>2987</v>
      </c>
      <c r="E62" s="7" t="s">
        <v>143</v>
      </c>
      <c r="F62" t="s">
        <v>3897</v>
      </c>
      <c r="G62" t="s">
        <v>17</v>
      </c>
      <c r="H62" t="s">
        <v>3479</v>
      </c>
      <c r="I62" s="60" t="s">
        <v>144</v>
      </c>
      <c r="J62" s="60" t="s">
        <v>1914</v>
      </c>
    </row>
    <row r="63" spans="1:10" x14ac:dyDescent="0.4">
      <c r="A63" t="s">
        <v>146</v>
      </c>
      <c r="B63" t="s">
        <v>1913</v>
      </c>
      <c r="C63" s="7" t="s">
        <v>3</v>
      </c>
      <c r="D63" s="10" t="s">
        <v>2023</v>
      </c>
      <c r="E63" s="7" t="s">
        <v>145</v>
      </c>
      <c r="F63" t="s">
        <v>1327</v>
      </c>
      <c r="G63" t="s">
        <v>17</v>
      </c>
      <c r="H63" t="s">
        <v>3480</v>
      </c>
      <c r="I63" s="60" t="s">
        <v>146</v>
      </c>
      <c r="J63" s="60" t="s">
        <v>1913</v>
      </c>
    </row>
    <row r="64" spans="1:10" x14ac:dyDescent="0.4">
      <c r="A64" t="s">
        <v>148</v>
      </c>
      <c r="B64" t="s">
        <v>1913</v>
      </c>
      <c r="C64" s="7" t="s">
        <v>3</v>
      </c>
      <c r="D64" s="10" t="s">
        <v>2024</v>
      </c>
      <c r="E64" s="7" t="s">
        <v>147</v>
      </c>
      <c r="F64" t="s">
        <v>1327</v>
      </c>
      <c r="G64" t="s">
        <v>17</v>
      </c>
      <c r="H64" t="s">
        <v>3481</v>
      </c>
      <c r="I64" s="60" t="s">
        <v>148</v>
      </c>
      <c r="J64" s="60" t="s">
        <v>1913</v>
      </c>
    </row>
    <row r="65" spans="1:10" x14ac:dyDescent="0.4">
      <c r="A65" t="s">
        <v>150</v>
      </c>
      <c r="B65" t="s">
        <v>1914</v>
      </c>
      <c r="C65" s="7" t="s">
        <v>3</v>
      </c>
      <c r="D65" s="10" t="s">
        <v>2025</v>
      </c>
      <c r="E65" s="7" t="s">
        <v>149</v>
      </c>
      <c r="F65" t="s">
        <v>1327</v>
      </c>
      <c r="G65" t="s">
        <v>17</v>
      </c>
      <c r="H65" t="s">
        <v>3482</v>
      </c>
      <c r="I65" s="60" t="s">
        <v>150</v>
      </c>
      <c r="J65" s="60" t="s">
        <v>1914</v>
      </c>
    </row>
    <row r="66" spans="1:10" x14ac:dyDescent="0.4">
      <c r="A66" t="s">
        <v>152</v>
      </c>
      <c r="B66" t="s">
        <v>1914</v>
      </c>
      <c r="C66" s="7" t="s">
        <v>3</v>
      </c>
      <c r="D66" s="10" t="s">
        <v>2988</v>
      </c>
      <c r="E66" s="7" t="s">
        <v>151</v>
      </c>
      <c r="F66" t="s">
        <v>3897</v>
      </c>
      <c r="G66" t="s">
        <v>17</v>
      </c>
      <c r="H66" t="s">
        <v>3483</v>
      </c>
      <c r="I66" s="60" t="s">
        <v>152</v>
      </c>
      <c r="J66" s="60" t="s">
        <v>1914</v>
      </c>
    </row>
    <row r="67" spans="1:10" x14ac:dyDescent="0.4">
      <c r="A67" t="s">
        <v>154</v>
      </c>
      <c r="B67" t="s">
        <v>1913</v>
      </c>
      <c r="C67" s="7" t="s">
        <v>3</v>
      </c>
      <c r="D67" s="10" t="s">
        <v>2026</v>
      </c>
      <c r="E67" s="7" t="s">
        <v>153</v>
      </c>
      <c r="F67" t="s">
        <v>1327</v>
      </c>
      <c r="G67" t="s">
        <v>17</v>
      </c>
      <c r="H67" t="s">
        <v>3484</v>
      </c>
      <c r="I67" s="60" t="s">
        <v>154</v>
      </c>
      <c r="J67" s="60" t="s">
        <v>1913</v>
      </c>
    </row>
    <row r="68" spans="1:10" x14ac:dyDescent="0.4">
      <c r="A68" t="s">
        <v>156</v>
      </c>
      <c r="B68" t="s">
        <v>1913</v>
      </c>
      <c r="C68" s="7" t="s">
        <v>3</v>
      </c>
      <c r="D68" s="10" t="s">
        <v>1987</v>
      </c>
      <c r="E68" s="7" t="s">
        <v>155</v>
      </c>
      <c r="F68" t="s">
        <v>1328</v>
      </c>
      <c r="G68" t="s">
        <v>17</v>
      </c>
      <c r="H68" t="s">
        <v>3485</v>
      </c>
      <c r="I68" s="60" t="s">
        <v>156</v>
      </c>
      <c r="J68" s="60" t="s">
        <v>1913</v>
      </c>
    </row>
    <row r="69" spans="1:10" x14ac:dyDescent="0.4">
      <c r="A69" t="s">
        <v>158</v>
      </c>
      <c r="B69" t="s">
        <v>1913</v>
      </c>
      <c r="C69" s="7" t="s">
        <v>3</v>
      </c>
      <c r="D69" s="10" t="s">
        <v>1988</v>
      </c>
      <c r="E69" s="7" t="s">
        <v>157</v>
      </c>
      <c r="F69" t="s">
        <v>1328</v>
      </c>
      <c r="G69" t="s">
        <v>17</v>
      </c>
      <c r="H69" t="s">
        <v>3486</v>
      </c>
      <c r="I69" s="60" t="s">
        <v>158</v>
      </c>
      <c r="J69" s="60" t="s">
        <v>1913</v>
      </c>
    </row>
    <row r="70" spans="1:10" x14ac:dyDescent="0.4">
      <c r="A70" t="s">
        <v>160</v>
      </c>
      <c r="B70" t="s">
        <v>1913</v>
      </c>
      <c r="C70" s="7" t="s">
        <v>3</v>
      </c>
      <c r="D70" s="10" t="s">
        <v>1989</v>
      </c>
      <c r="E70" s="7" t="s">
        <v>159</v>
      </c>
      <c r="F70" t="s">
        <v>1328</v>
      </c>
      <c r="G70" t="s">
        <v>17</v>
      </c>
      <c r="H70" t="s">
        <v>3487</v>
      </c>
      <c r="I70" s="60" t="s">
        <v>160</v>
      </c>
      <c r="J70" s="60" t="s">
        <v>1913</v>
      </c>
    </row>
    <row r="71" spans="1:10" x14ac:dyDescent="0.4">
      <c r="A71" t="s">
        <v>162</v>
      </c>
      <c r="B71" t="s">
        <v>1913</v>
      </c>
      <c r="C71" s="7" t="s">
        <v>3</v>
      </c>
      <c r="D71" s="10" t="s">
        <v>1990</v>
      </c>
      <c r="E71" s="7" t="s">
        <v>161</v>
      </c>
      <c r="F71" t="s">
        <v>1328</v>
      </c>
      <c r="G71" t="s">
        <v>17</v>
      </c>
      <c r="H71" t="s">
        <v>3488</v>
      </c>
      <c r="I71" s="60" t="s">
        <v>162</v>
      </c>
      <c r="J71" s="60" t="s">
        <v>1913</v>
      </c>
    </row>
    <row r="72" spans="1:10" x14ac:dyDescent="0.4">
      <c r="A72" t="s">
        <v>164</v>
      </c>
      <c r="B72" t="s">
        <v>1913</v>
      </c>
      <c r="C72" s="7" t="s">
        <v>3</v>
      </c>
      <c r="D72" s="10" t="s">
        <v>1991</v>
      </c>
      <c r="E72" s="7" t="s">
        <v>163</v>
      </c>
      <c r="F72" t="s">
        <v>1328</v>
      </c>
      <c r="G72" t="s">
        <v>17</v>
      </c>
      <c r="H72" t="s">
        <v>3489</v>
      </c>
      <c r="I72" s="60" t="s">
        <v>164</v>
      </c>
      <c r="J72" s="60" t="s">
        <v>1913</v>
      </c>
    </row>
    <row r="73" spans="1:10" x14ac:dyDescent="0.4">
      <c r="A73" t="s">
        <v>166</v>
      </c>
      <c r="B73" t="s">
        <v>1913</v>
      </c>
      <c r="C73" s="7" t="s">
        <v>3</v>
      </c>
      <c r="D73" s="10" t="s">
        <v>1992</v>
      </c>
      <c r="E73" s="7" t="s">
        <v>165</v>
      </c>
      <c r="F73" t="s">
        <v>1328</v>
      </c>
      <c r="G73" t="s">
        <v>17</v>
      </c>
      <c r="H73" t="s">
        <v>3490</v>
      </c>
      <c r="I73" s="60" t="s">
        <v>166</v>
      </c>
      <c r="J73" s="60" t="s">
        <v>1913</v>
      </c>
    </row>
    <row r="74" spans="1:10" x14ac:dyDescent="0.4">
      <c r="A74" t="s">
        <v>168</v>
      </c>
      <c r="B74" t="s">
        <v>1914</v>
      </c>
      <c r="C74" s="7" t="s">
        <v>3</v>
      </c>
      <c r="D74" s="10" t="s">
        <v>2989</v>
      </c>
      <c r="E74" s="7" t="s">
        <v>167</v>
      </c>
      <c r="F74" t="s">
        <v>3897</v>
      </c>
      <c r="G74" t="s">
        <v>17</v>
      </c>
      <c r="H74" t="s">
        <v>3491</v>
      </c>
      <c r="I74" s="60" t="s">
        <v>168</v>
      </c>
      <c r="J74" s="60" t="s">
        <v>1914</v>
      </c>
    </row>
    <row r="75" spans="1:10" x14ac:dyDescent="0.4">
      <c r="A75" t="s">
        <v>170</v>
      </c>
      <c r="B75" t="s">
        <v>1913</v>
      </c>
      <c r="C75" s="7" t="s">
        <v>3</v>
      </c>
      <c r="D75" s="10" t="s">
        <v>1993</v>
      </c>
      <c r="E75" s="7" t="s">
        <v>169</v>
      </c>
      <c r="F75" t="s">
        <v>1328</v>
      </c>
      <c r="G75" t="s">
        <v>17</v>
      </c>
      <c r="H75" t="s">
        <v>3492</v>
      </c>
      <c r="I75" s="60" t="s">
        <v>170</v>
      </c>
      <c r="J75" s="60" t="s">
        <v>1913</v>
      </c>
    </row>
    <row r="76" spans="1:10" x14ac:dyDescent="0.4">
      <c r="A76" t="s">
        <v>172</v>
      </c>
      <c r="B76" t="s">
        <v>1913</v>
      </c>
      <c r="C76" s="7" t="s">
        <v>3</v>
      </c>
      <c r="D76" s="10" t="s">
        <v>1994</v>
      </c>
      <c r="E76" s="7" t="s">
        <v>171</v>
      </c>
      <c r="F76" t="s">
        <v>1328</v>
      </c>
      <c r="G76" t="s">
        <v>17</v>
      </c>
      <c r="H76" t="s">
        <v>3493</v>
      </c>
      <c r="I76" s="60" t="s">
        <v>172</v>
      </c>
      <c r="J76" s="60" t="s">
        <v>1913</v>
      </c>
    </row>
    <row r="77" spans="1:10" x14ac:dyDescent="0.4">
      <c r="A77" t="s">
        <v>174</v>
      </c>
      <c r="B77" t="s">
        <v>1913</v>
      </c>
      <c r="C77" s="7" t="s">
        <v>3</v>
      </c>
      <c r="D77" s="10" t="s">
        <v>1995</v>
      </c>
      <c r="E77" s="7" t="s">
        <v>173</v>
      </c>
      <c r="F77" t="s">
        <v>1328</v>
      </c>
      <c r="G77" t="s">
        <v>17</v>
      </c>
      <c r="H77" t="s">
        <v>3494</v>
      </c>
      <c r="I77" s="60" t="s">
        <v>174</v>
      </c>
      <c r="J77" s="60" t="s">
        <v>1913</v>
      </c>
    </row>
    <row r="78" spans="1:10" x14ac:dyDescent="0.4">
      <c r="A78" t="s">
        <v>176</v>
      </c>
      <c r="B78" t="s">
        <v>1914</v>
      </c>
      <c r="C78" s="7" t="s">
        <v>3</v>
      </c>
      <c r="D78" s="10" t="s">
        <v>2990</v>
      </c>
      <c r="E78" s="7" t="s">
        <v>175</v>
      </c>
      <c r="F78" t="s">
        <v>3897</v>
      </c>
      <c r="G78" t="s">
        <v>17</v>
      </c>
      <c r="H78" t="s">
        <v>3495</v>
      </c>
      <c r="I78" s="60" t="s">
        <v>176</v>
      </c>
      <c r="J78" s="60" t="s">
        <v>1914</v>
      </c>
    </row>
    <row r="79" spans="1:10" x14ac:dyDescent="0.4">
      <c r="A79" t="s">
        <v>178</v>
      </c>
      <c r="B79" t="s">
        <v>5</v>
      </c>
      <c r="C79" s="7" t="s">
        <v>3</v>
      </c>
      <c r="D79" s="10" t="s">
        <v>1572</v>
      </c>
      <c r="E79" s="7" t="s">
        <v>177</v>
      </c>
      <c r="F79" t="s">
        <v>1422</v>
      </c>
      <c r="G79" t="s">
        <v>16</v>
      </c>
      <c r="H79" t="s">
        <v>3496</v>
      </c>
      <c r="I79" s="60" t="s">
        <v>178</v>
      </c>
      <c r="J79" s="60" t="s">
        <v>5</v>
      </c>
    </row>
    <row r="80" spans="1:10" x14ac:dyDescent="0.4">
      <c r="A80" t="s">
        <v>180</v>
      </c>
      <c r="B80" t="s">
        <v>5</v>
      </c>
      <c r="C80" s="7" t="s">
        <v>3</v>
      </c>
      <c r="D80" s="10" t="s">
        <v>2027</v>
      </c>
      <c r="E80" s="7" t="s">
        <v>179</v>
      </c>
      <c r="F80" t="s">
        <v>1422</v>
      </c>
      <c r="G80" t="s">
        <v>16</v>
      </c>
      <c r="H80" t="s">
        <v>3497</v>
      </c>
      <c r="I80" s="60" t="s">
        <v>180</v>
      </c>
      <c r="J80" s="60" t="s">
        <v>5</v>
      </c>
    </row>
    <row r="81" spans="1:10" x14ac:dyDescent="0.4">
      <c r="A81" t="s">
        <v>182</v>
      </c>
      <c r="B81" t="s">
        <v>1913</v>
      </c>
      <c r="C81" s="7" t="s">
        <v>3</v>
      </c>
      <c r="D81" s="10" t="s">
        <v>1573</v>
      </c>
      <c r="E81" s="7" t="s">
        <v>181</v>
      </c>
      <c r="F81" t="s">
        <v>1017</v>
      </c>
      <c r="G81" t="s">
        <v>16</v>
      </c>
      <c r="H81" t="s">
        <v>3498</v>
      </c>
      <c r="I81" s="60" t="s">
        <v>182</v>
      </c>
      <c r="J81" s="60" t="s">
        <v>1913</v>
      </c>
    </row>
    <row r="82" spans="1:10" x14ac:dyDescent="0.4">
      <c r="A82" t="s">
        <v>184</v>
      </c>
      <c r="B82" t="s">
        <v>1913</v>
      </c>
      <c r="C82" s="7" t="s">
        <v>3</v>
      </c>
      <c r="D82" s="10" t="s">
        <v>1834</v>
      </c>
      <c r="E82" s="7" t="s">
        <v>183</v>
      </c>
      <c r="F82" t="s">
        <v>1321</v>
      </c>
      <c r="G82" t="s">
        <v>17</v>
      </c>
      <c r="H82" t="s">
        <v>3499</v>
      </c>
      <c r="I82" s="60" t="s">
        <v>184</v>
      </c>
      <c r="J82" s="60" t="s">
        <v>1913</v>
      </c>
    </row>
    <row r="83" spans="1:10" x14ac:dyDescent="0.4">
      <c r="A83" t="s">
        <v>186</v>
      </c>
      <c r="B83" t="s">
        <v>1913</v>
      </c>
      <c r="C83" s="7" t="s">
        <v>3</v>
      </c>
      <c r="D83" s="10" t="s">
        <v>1835</v>
      </c>
      <c r="E83" s="7" t="s">
        <v>185</v>
      </c>
      <c r="F83" t="s">
        <v>1017</v>
      </c>
      <c r="G83" t="s">
        <v>17</v>
      </c>
      <c r="H83" t="s">
        <v>3500</v>
      </c>
      <c r="I83" s="60" t="s">
        <v>186</v>
      </c>
      <c r="J83" s="60" t="s">
        <v>1913</v>
      </c>
    </row>
    <row r="84" spans="1:10" x14ac:dyDescent="0.4">
      <c r="A84" t="s">
        <v>188</v>
      </c>
      <c r="B84" t="s">
        <v>1913</v>
      </c>
      <c r="C84" s="7" t="s">
        <v>3</v>
      </c>
      <c r="D84" s="10" t="s">
        <v>1836</v>
      </c>
      <c r="E84" s="7" t="s">
        <v>187</v>
      </c>
      <c r="F84" t="s">
        <v>1017</v>
      </c>
      <c r="G84" t="s">
        <v>17</v>
      </c>
      <c r="H84" t="s">
        <v>3501</v>
      </c>
      <c r="I84" s="60" t="s">
        <v>188</v>
      </c>
      <c r="J84" s="60" t="s">
        <v>1913</v>
      </c>
    </row>
    <row r="85" spans="1:10" x14ac:dyDescent="0.4">
      <c r="A85" t="s">
        <v>190</v>
      </c>
      <c r="B85" t="s">
        <v>1913</v>
      </c>
      <c r="C85" s="7" t="s">
        <v>3</v>
      </c>
      <c r="D85" s="10" t="s">
        <v>1837</v>
      </c>
      <c r="E85" s="7" t="s">
        <v>189</v>
      </c>
      <c r="F85" t="s">
        <v>1427</v>
      </c>
      <c r="G85" t="s">
        <v>17</v>
      </c>
      <c r="H85" t="s">
        <v>3502</v>
      </c>
      <c r="I85" s="60" t="s">
        <v>190</v>
      </c>
      <c r="J85" s="60" t="s">
        <v>1913</v>
      </c>
    </row>
    <row r="86" spans="1:10" x14ac:dyDescent="0.4">
      <c r="A86" t="s">
        <v>192</v>
      </c>
      <c r="B86" t="s">
        <v>1913</v>
      </c>
      <c r="C86" s="7" t="s">
        <v>3</v>
      </c>
      <c r="D86" s="10" t="s">
        <v>1873</v>
      </c>
      <c r="E86" s="7" t="s">
        <v>191</v>
      </c>
      <c r="F86" t="s">
        <v>1532</v>
      </c>
      <c r="G86" t="s">
        <v>17</v>
      </c>
      <c r="H86" t="s">
        <v>3503</v>
      </c>
      <c r="I86" s="60" t="s">
        <v>192</v>
      </c>
      <c r="J86" s="60" t="s">
        <v>1913</v>
      </c>
    </row>
    <row r="87" spans="1:10" x14ac:dyDescent="0.4">
      <c r="A87" t="s">
        <v>194</v>
      </c>
      <c r="B87" t="s">
        <v>1913</v>
      </c>
      <c r="C87" s="7" t="s">
        <v>3</v>
      </c>
      <c r="D87" s="10" t="s">
        <v>1874</v>
      </c>
      <c r="E87" s="7" t="s">
        <v>193</v>
      </c>
      <c r="F87" t="s">
        <v>1532</v>
      </c>
      <c r="G87" t="s">
        <v>17</v>
      </c>
      <c r="H87" t="s">
        <v>3504</v>
      </c>
      <c r="I87" s="60" t="s">
        <v>194</v>
      </c>
      <c r="J87" s="60" t="s">
        <v>1913</v>
      </c>
    </row>
    <row r="88" spans="1:10" x14ac:dyDescent="0.4">
      <c r="A88" t="s">
        <v>196</v>
      </c>
      <c r="B88" t="s">
        <v>1913</v>
      </c>
      <c r="C88" s="7" t="s">
        <v>3</v>
      </c>
      <c r="D88" s="10" t="s">
        <v>5284</v>
      </c>
      <c r="E88" s="7" t="s">
        <v>195</v>
      </c>
      <c r="F88" t="s">
        <v>1321</v>
      </c>
      <c r="G88" t="s">
        <v>17</v>
      </c>
      <c r="H88" t="s">
        <v>3505</v>
      </c>
      <c r="I88" s="60" t="s">
        <v>196</v>
      </c>
      <c r="J88" s="60" t="s">
        <v>1913</v>
      </c>
    </row>
    <row r="89" spans="1:10" x14ac:dyDescent="0.4">
      <c r="A89" t="s">
        <v>198</v>
      </c>
      <c r="B89" t="s">
        <v>1913</v>
      </c>
      <c r="C89" s="7" t="s">
        <v>3</v>
      </c>
      <c r="D89" s="10" t="s">
        <v>5285</v>
      </c>
      <c r="E89" s="7" t="s">
        <v>197</v>
      </c>
      <c r="F89" t="s">
        <v>1321</v>
      </c>
      <c r="G89" t="s">
        <v>17</v>
      </c>
      <c r="H89" t="s">
        <v>3506</v>
      </c>
      <c r="I89" s="60" t="s">
        <v>198</v>
      </c>
      <c r="J89" s="60" t="s">
        <v>1913</v>
      </c>
    </row>
    <row r="90" spans="1:10" x14ac:dyDescent="0.4">
      <c r="A90" t="s">
        <v>200</v>
      </c>
      <c r="B90" t="s">
        <v>1913</v>
      </c>
      <c r="C90" s="7" t="s">
        <v>3</v>
      </c>
      <c r="D90" s="10" t="s">
        <v>5286</v>
      </c>
      <c r="E90" s="7" t="s">
        <v>199</v>
      </c>
      <c r="F90" t="s">
        <v>1321</v>
      </c>
      <c r="G90" t="s">
        <v>17</v>
      </c>
      <c r="H90" t="s">
        <v>3507</v>
      </c>
      <c r="I90" s="60" t="s">
        <v>200</v>
      </c>
      <c r="J90" s="60" t="s">
        <v>1913</v>
      </c>
    </row>
    <row r="91" spans="1:10" x14ac:dyDescent="0.4">
      <c r="A91" t="s">
        <v>202</v>
      </c>
      <c r="B91" t="s">
        <v>1913</v>
      </c>
      <c r="C91" s="7" t="s">
        <v>3</v>
      </c>
      <c r="D91" s="10" t="s">
        <v>1996</v>
      </c>
      <c r="E91" s="7" t="s">
        <v>201</v>
      </c>
      <c r="F91" t="s">
        <v>3897</v>
      </c>
      <c r="G91" t="s">
        <v>17</v>
      </c>
      <c r="H91" t="s">
        <v>3508</v>
      </c>
      <c r="I91" s="60" t="s">
        <v>202</v>
      </c>
      <c r="J91" s="60" t="s">
        <v>1913</v>
      </c>
    </row>
    <row r="92" spans="1:10" x14ac:dyDescent="0.4">
      <c r="A92" t="s">
        <v>204</v>
      </c>
      <c r="B92" t="s">
        <v>1913</v>
      </c>
      <c r="C92" s="7" t="s">
        <v>3</v>
      </c>
      <c r="D92" s="10" t="s">
        <v>5287</v>
      </c>
      <c r="E92" s="7" t="s">
        <v>203</v>
      </c>
      <c r="F92" t="s">
        <v>1321</v>
      </c>
      <c r="G92" t="s">
        <v>17</v>
      </c>
      <c r="H92" t="s">
        <v>3509</v>
      </c>
      <c r="I92" s="60" t="s">
        <v>204</v>
      </c>
      <c r="J92" s="60" t="s">
        <v>1913</v>
      </c>
    </row>
    <row r="93" spans="1:10" x14ac:dyDescent="0.4">
      <c r="A93" t="s">
        <v>206</v>
      </c>
      <c r="B93" t="s">
        <v>1913</v>
      </c>
      <c r="C93" s="7" t="s">
        <v>3</v>
      </c>
      <c r="D93" s="10" t="s">
        <v>5288</v>
      </c>
      <c r="E93" s="7" t="s">
        <v>205</v>
      </c>
      <c r="F93" t="s">
        <v>1321</v>
      </c>
      <c r="G93" t="s">
        <v>17</v>
      </c>
      <c r="H93" t="s">
        <v>3510</v>
      </c>
      <c r="I93" s="60" t="s">
        <v>206</v>
      </c>
      <c r="J93" s="60" t="s">
        <v>1913</v>
      </c>
    </row>
    <row r="94" spans="1:10" x14ac:dyDescent="0.4">
      <c r="A94" t="s">
        <v>208</v>
      </c>
      <c r="B94" t="s">
        <v>1914</v>
      </c>
      <c r="C94" s="7" t="s">
        <v>3</v>
      </c>
      <c r="D94" s="10" t="s">
        <v>2965</v>
      </c>
      <c r="E94" s="7" t="s">
        <v>207</v>
      </c>
      <c r="F94" t="s">
        <v>1329</v>
      </c>
      <c r="G94" t="s">
        <v>17</v>
      </c>
      <c r="H94" t="s">
        <v>3511</v>
      </c>
      <c r="I94" s="60" t="s">
        <v>208</v>
      </c>
      <c r="J94" s="60" t="s">
        <v>1914</v>
      </c>
    </row>
    <row r="95" spans="1:10" x14ac:dyDescent="0.4">
      <c r="A95" t="s">
        <v>210</v>
      </c>
      <c r="B95" t="s">
        <v>1913</v>
      </c>
      <c r="C95" s="7" t="s">
        <v>3</v>
      </c>
      <c r="D95" s="10" t="s">
        <v>2028</v>
      </c>
      <c r="E95" s="7" t="s">
        <v>209</v>
      </c>
      <c r="F95" t="s">
        <v>1329</v>
      </c>
      <c r="G95" t="s">
        <v>17</v>
      </c>
      <c r="H95" t="s">
        <v>3512</v>
      </c>
      <c r="I95" s="60" t="s">
        <v>210</v>
      </c>
      <c r="J95" s="60" t="s">
        <v>1913</v>
      </c>
    </row>
    <row r="96" spans="1:10" x14ac:dyDescent="0.4">
      <c r="A96" t="s">
        <v>212</v>
      </c>
      <c r="B96" t="s">
        <v>1913</v>
      </c>
      <c r="C96" s="7" t="s">
        <v>3</v>
      </c>
      <c r="D96" s="10" t="s">
        <v>2029</v>
      </c>
      <c r="E96" s="7" t="s">
        <v>211</v>
      </c>
      <c r="F96" t="s">
        <v>1329</v>
      </c>
      <c r="G96" t="s">
        <v>17</v>
      </c>
      <c r="H96" t="s">
        <v>3513</v>
      </c>
      <c r="I96" s="60" t="s">
        <v>212</v>
      </c>
      <c r="J96" s="60" t="s">
        <v>1913</v>
      </c>
    </row>
    <row r="97" spans="1:10" x14ac:dyDescent="0.4">
      <c r="A97" t="s">
        <v>214</v>
      </c>
      <c r="B97" t="s">
        <v>1913</v>
      </c>
      <c r="C97" s="7" t="s">
        <v>3</v>
      </c>
      <c r="D97" s="10" t="s">
        <v>2030</v>
      </c>
      <c r="E97" s="7" t="s">
        <v>213</v>
      </c>
      <c r="F97" t="s">
        <v>1329</v>
      </c>
      <c r="G97" t="s">
        <v>17</v>
      </c>
      <c r="H97" t="s">
        <v>3514</v>
      </c>
      <c r="I97" s="60" t="s">
        <v>214</v>
      </c>
      <c r="J97" s="60" t="s">
        <v>1913</v>
      </c>
    </row>
    <row r="98" spans="1:10" x14ac:dyDescent="0.4">
      <c r="A98" t="s">
        <v>216</v>
      </c>
      <c r="B98" t="s">
        <v>1913</v>
      </c>
      <c r="C98" s="7" t="s">
        <v>3</v>
      </c>
      <c r="D98" s="10" t="s">
        <v>2031</v>
      </c>
      <c r="E98" s="7" t="s">
        <v>215</v>
      </c>
      <c r="F98" t="s">
        <v>1329</v>
      </c>
      <c r="G98" t="s">
        <v>17</v>
      </c>
      <c r="H98" t="s">
        <v>3515</v>
      </c>
      <c r="I98" s="60" t="s">
        <v>216</v>
      </c>
      <c r="J98" s="60" t="s">
        <v>1913</v>
      </c>
    </row>
    <row r="99" spans="1:10" x14ac:dyDescent="0.4">
      <c r="A99" t="s">
        <v>218</v>
      </c>
      <c r="B99" t="s">
        <v>1913</v>
      </c>
      <c r="C99" s="7" t="s">
        <v>3</v>
      </c>
      <c r="D99" s="10" t="s">
        <v>2032</v>
      </c>
      <c r="E99" s="7" t="s">
        <v>217</v>
      </c>
      <c r="F99" t="s">
        <v>1329</v>
      </c>
      <c r="G99" t="s">
        <v>17</v>
      </c>
      <c r="H99" t="s">
        <v>3516</v>
      </c>
      <c r="I99" s="60" t="s">
        <v>218</v>
      </c>
      <c r="J99" s="60" t="s">
        <v>1913</v>
      </c>
    </row>
    <row r="100" spans="1:10" x14ac:dyDescent="0.4">
      <c r="A100" t="s">
        <v>220</v>
      </c>
      <c r="B100" t="s">
        <v>1913</v>
      </c>
      <c r="C100" s="7" t="s">
        <v>3</v>
      </c>
      <c r="D100" s="10" t="s">
        <v>2033</v>
      </c>
      <c r="E100" s="7" t="s">
        <v>219</v>
      </c>
      <c r="F100" t="s">
        <v>1329</v>
      </c>
      <c r="G100" t="s">
        <v>17</v>
      </c>
      <c r="H100" t="s">
        <v>3517</v>
      </c>
      <c r="I100" s="60" t="s">
        <v>220</v>
      </c>
      <c r="J100" s="60" t="s">
        <v>1913</v>
      </c>
    </row>
    <row r="101" spans="1:10" x14ac:dyDescent="0.4">
      <c r="A101" t="s">
        <v>222</v>
      </c>
      <c r="B101" t="s">
        <v>1913</v>
      </c>
      <c r="C101" s="7" t="s">
        <v>3</v>
      </c>
      <c r="D101" s="10" t="s">
        <v>2034</v>
      </c>
      <c r="E101" s="7" t="s">
        <v>221</v>
      </c>
      <c r="F101" t="s">
        <v>1329</v>
      </c>
      <c r="G101" t="s">
        <v>17</v>
      </c>
      <c r="H101" t="s">
        <v>3518</v>
      </c>
      <c r="I101" s="60" t="s">
        <v>222</v>
      </c>
      <c r="J101" s="60" t="s">
        <v>1913</v>
      </c>
    </row>
    <row r="102" spans="1:10" x14ac:dyDescent="0.4">
      <c r="A102" t="s">
        <v>224</v>
      </c>
      <c r="B102" t="s">
        <v>1913</v>
      </c>
      <c r="C102" s="7" t="s">
        <v>3</v>
      </c>
      <c r="D102" s="10" t="s">
        <v>2035</v>
      </c>
      <c r="E102" s="7" t="s">
        <v>223</v>
      </c>
      <c r="F102" t="s">
        <v>1329</v>
      </c>
      <c r="G102" t="s">
        <v>17</v>
      </c>
      <c r="H102" t="s">
        <v>3519</v>
      </c>
      <c r="I102" s="60" t="s">
        <v>224</v>
      </c>
      <c r="J102" s="60" t="s">
        <v>1913</v>
      </c>
    </row>
    <row r="103" spans="1:10" x14ac:dyDescent="0.4">
      <c r="A103" t="s">
        <v>226</v>
      </c>
      <c r="B103" t="s">
        <v>1914</v>
      </c>
      <c r="C103" s="7" t="s">
        <v>3</v>
      </c>
      <c r="D103" s="10" t="s">
        <v>2966</v>
      </c>
      <c r="E103" s="7" t="s">
        <v>225</v>
      </c>
      <c r="F103" t="s">
        <v>1329</v>
      </c>
      <c r="G103" t="s">
        <v>17</v>
      </c>
      <c r="H103" t="s">
        <v>3520</v>
      </c>
      <c r="I103" s="60" t="s">
        <v>226</v>
      </c>
      <c r="J103" s="60" t="s">
        <v>1914</v>
      </c>
    </row>
    <row r="104" spans="1:10" x14ac:dyDescent="0.4">
      <c r="A104" t="s">
        <v>228</v>
      </c>
      <c r="B104" t="s">
        <v>1913</v>
      </c>
      <c r="C104" s="7" t="s">
        <v>3</v>
      </c>
      <c r="D104" s="10" t="s">
        <v>2036</v>
      </c>
      <c r="E104" s="7" t="s">
        <v>227</v>
      </c>
      <c r="F104" t="s">
        <v>1329</v>
      </c>
      <c r="G104" t="s">
        <v>17</v>
      </c>
      <c r="H104" t="s">
        <v>3521</v>
      </c>
      <c r="I104" s="60" t="s">
        <v>228</v>
      </c>
      <c r="J104" s="60" t="s">
        <v>1913</v>
      </c>
    </row>
    <row r="105" spans="1:10" x14ac:dyDescent="0.4">
      <c r="A105" t="s">
        <v>230</v>
      </c>
      <c r="B105" t="s">
        <v>1913</v>
      </c>
      <c r="C105" s="7" t="s">
        <v>3</v>
      </c>
      <c r="D105" s="10" t="s">
        <v>2939</v>
      </c>
      <c r="E105" s="7" t="s">
        <v>229</v>
      </c>
      <c r="F105" t="s">
        <v>1330</v>
      </c>
      <c r="G105" t="s">
        <v>17</v>
      </c>
      <c r="H105" t="s">
        <v>3522</v>
      </c>
      <c r="I105" s="60" t="s">
        <v>230</v>
      </c>
      <c r="J105" s="60" t="s">
        <v>1913</v>
      </c>
    </row>
    <row r="106" spans="1:10" x14ac:dyDescent="0.4">
      <c r="A106" t="s">
        <v>232</v>
      </c>
      <c r="B106" t="s">
        <v>1914</v>
      </c>
      <c r="C106" s="7" t="s">
        <v>3</v>
      </c>
      <c r="D106" s="10" t="s">
        <v>2940</v>
      </c>
      <c r="E106" s="7" t="s">
        <v>231</v>
      </c>
      <c r="F106" t="s">
        <v>1330</v>
      </c>
      <c r="G106" t="s">
        <v>17</v>
      </c>
      <c r="H106" t="s">
        <v>3523</v>
      </c>
      <c r="I106" s="60" t="s">
        <v>232</v>
      </c>
      <c r="J106" s="60" t="s">
        <v>1914</v>
      </c>
    </row>
    <row r="107" spans="1:10" x14ac:dyDescent="0.4">
      <c r="A107" t="s">
        <v>234</v>
      </c>
      <c r="B107" t="s">
        <v>1914</v>
      </c>
      <c r="C107" s="7" t="s">
        <v>3</v>
      </c>
      <c r="D107" s="10" t="s">
        <v>2941</v>
      </c>
      <c r="E107" s="7" t="s">
        <v>233</v>
      </c>
      <c r="F107" t="s">
        <v>1330</v>
      </c>
      <c r="G107" t="s">
        <v>17</v>
      </c>
      <c r="H107" t="s">
        <v>3524</v>
      </c>
      <c r="I107" s="60" t="s">
        <v>234</v>
      </c>
      <c r="J107" s="60" t="s">
        <v>1914</v>
      </c>
    </row>
    <row r="108" spans="1:10" x14ac:dyDescent="0.4">
      <c r="A108" t="s">
        <v>236</v>
      </c>
      <c r="B108" t="s">
        <v>1913</v>
      </c>
      <c r="C108" s="7" t="s">
        <v>3</v>
      </c>
      <c r="D108" s="10" t="s">
        <v>2942</v>
      </c>
      <c r="E108" s="7" t="s">
        <v>235</v>
      </c>
      <c r="F108" t="s">
        <v>1330</v>
      </c>
      <c r="G108" t="s">
        <v>17</v>
      </c>
      <c r="H108" t="s">
        <v>3525</v>
      </c>
      <c r="I108" s="60" t="s">
        <v>236</v>
      </c>
      <c r="J108" s="60" t="s">
        <v>1913</v>
      </c>
    </row>
    <row r="109" spans="1:10" x14ac:dyDescent="0.4">
      <c r="A109" t="s">
        <v>238</v>
      </c>
      <c r="B109" t="s">
        <v>1913</v>
      </c>
      <c r="C109" s="7" t="s">
        <v>3</v>
      </c>
      <c r="D109" s="10" t="s">
        <v>2943</v>
      </c>
      <c r="E109" s="7" t="s">
        <v>237</v>
      </c>
      <c r="F109" t="s">
        <v>1330</v>
      </c>
      <c r="G109" t="s">
        <v>17</v>
      </c>
      <c r="H109" t="s">
        <v>3526</v>
      </c>
      <c r="I109" s="60" t="s">
        <v>238</v>
      </c>
      <c r="J109" s="60" t="s">
        <v>1913</v>
      </c>
    </row>
    <row r="110" spans="1:10" x14ac:dyDescent="0.4">
      <c r="A110" t="s">
        <v>240</v>
      </c>
      <c r="B110" t="s">
        <v>1913</v>
      </c>
      <c r="C110" s="7" t="s">
        <v>3</v>
      </c>
      <c r="D110" s="10" t="s">
        <v>2944</v>
      </c>
      <c r="E110" s="7" t="s">
        <v>239</v>
      </c>
      <c r="F110" t="s">
        <v>1330</v>
      </c>
      <c r="G110" t="s">
        <v>17</v>
      </c>
      <c r="H110" t="s">
        <v>3527</v>
      </c>
      <c r="I110" s="60" t="s">
        <v>240</v>
      </c>
      <c r="J110" s="60" t="s">
        <v>1913</v>
      </c>
    </row>
    <row r="111" spans="1:10" x14ac:dyDescent="0.4">
      <c r="A111" t="s">
        <v>242</v>
      </c>
      <c r="B111" t="s">
        <v>1913</v>
      </c>
      <c r="C111" s="7" t="s">
        <v>3</v>
      </c>
      <c r="D111" s="10" t="s">
        <v>2945</v>
      </c>
      <c r="E111" s="7" t="s">
        <v>241</v>
      </c>
      <c r="F111" t="s">
        <v>1330</v>
      </c>
      <c r="G111" t="s">
        <v>17</v>
      </c>
      <c r="H111" t="s">
        <v>3528</v>
      </c>
      <c r="I111" s="60" t="s">
        <v>242</v>
      </c>
      <c r="J111" s="60" t="s">
        <v>1913</v>
      </c>
    </row>
    <row r="112" spans="1:10" x14ac:dyDescent="0.4">
      <c r="A112" t="s">
        <v>244</v>
      </c>
      <c r="B112" t="s">
        <v>1913</v>
      </c>
      <c r="C112" s="7" t="s">
        <v>3</v>
      </c>
      <c r="D112" s="10" t="s">
        <v>2967</v>
      </c>
      <c r="E112" s="7" t="s">
        <v>243</v>
      </c>
      <c r="F112" t="s">
        <v>1330</v>
      </c>
      <c r="G112" t="s">
        <v>17</v>
      </c>
      <c r="H112" t="s">
        <v>3529</v>
      </c>
      <c r="I112" s="60" t="s">
        <v>244</v>
      </c>
      <c r="J112" s="60" t="s">
        <v>1913</v>
      </c>
    </row>
    <row r="113" spans="1:10" x14ac:dyDescent="0.4">
      <c r="A113" t="s">
        <v>246</v>
      </c>
      <c r="B113" t="s">
        <v>1913</v>
      </c>
      <c r="C113" s="7" t="s">
        <v>3</v>
      </c>
      <c r="D113" s="10" t="s">
        <v>2968</v>
      </c>
      <c r="E113" s="7" t="s">
        <v>245</v>
      </c>
      <c r="F113" t="s">
        <v>1330</v>
      </c>
      <c r="G113" t="s">
        <v>17</v>
      </c>
      <c r="H113" t="s">
        <v>3530</v>
      </c>
      <c r="I113" s="60" t="s">
        <v>246</v>
      </c>
      <c r="J113" s="60" t="s">
        <v>1913</v>
      </c>
    </row>
    <row r="114" spans="1:10" x14ac:dyDescent="0.4">
      <c r="A114" t="s">
        <v>248</v>
      </c>
      <c r="B114" t="s">
        <v>1914</v>
      </c>
      <c r="C114" s="7" t="s">
        <v>3</v>
      </c>
      <c r="D114" s="10" t="s">
        <v>7225</v>
      </c>
      <c r="E114" s="7" t="s">
        <v>247</v>
      </c>
      <c r="F114" t="s">
        <v>1330</v>
      </c>
      <c r="G114" t="s">
        <v>17</v>
      </c>
      <c r="H114" t="s">
        <v>3531</v>
      </c>
      <c r="I114" s="60" t="s">
        <v>248</v>
      </c>
      <c r="J114" s="60" t="s">
        <v>1914</v>
      </c>
    </row>
    <row r="115" spans="1:10" x14ac:dyDescent="0.4">
      <c r="A115" t="s">
        <v>250</v>
      </c>
      <c r="B115" t="s">
        <v>1913</v>
      </c>
      <c r="C115" s="7" t="s">
        <v>3</v>
      </c>
      <c r="D115" s="10" t="s">
        <v>2969</v>
      </c>
      <c r="E115" s="7" t="s">
        <v>249</v>
      </c>
      <c r="F115" t="s">
        <v>1330</v>
      </c>
      <c r="G115" t="s">
        <v>17</v>
      </c>
      <c r="H115" t="s">
        <v>3532</v>
      </c>
      <c r="I115" s="60" t="s">
        <v>250</v>
      </c>
      <c r="J115" s="60" t="s">
        <v>1913</v>
      </c>
    </row>
    <row r="116" spans="1:10" x14ac:dyDescent="0.4">
      <c r="A116" t="s">
        <v>252</v>
      </c>
      <c r="B116" t="s">
        <v>1913</v>
      </c>
      <c r="C116" s="7" t="s">
        <v>3</v>
      </c>
      <c r="D116" s="10" t="s">
        <v>2970</v>
      </c>
      <c r="E116" s="7" t="s">
        <v>251</v>
      </c>
      <c r="F116" t="s">
        <v>1330</v>
      </c>
      <c r="G116" t="s">
        <v>17</v>
      </c>
      <c r="H116" t="s">
        <v>3533</v>
      </c>
      <c r="I116" s="60" t="s">
        <v>252</v>
      </c>
      <c r="J116" s="60" t="s">
        <v>1913</v>
      </c>
    </row>
    <row r="117" spans="1:10" x14ac:dyDescent="0.4">
      <c r="A117" t="s">
        <v>254</v>
      </c>
      <c r="B117" t="s">
        <v>1913</v>
      </c>
      <c r="C117" s="7" t="s">
        <v>3</v>
      </c>
      <c r="D117" s="10" t="s">
        <v>2971</v>
      </c>
      <c r="E117" s="7" t="s">
        <v>253</v>
      </c>
      <c r="F117" t="s">
        <v>1330</v>
      </c>
      <c r="G117" t="s">
        <v>17</v>
      </c>
      <c r="H117" t="s">
        <v>3534</v>
      </c>
      <c r="I117" s="60" t="s">
        <v>254</v>
      </c>
      <c r="J117" s="60" t="s">
        <v>1913</v>
      </c>
    </row>
    <row r="118" spans="1:10" x14ac:dyDescent="0.4">
      <c r="A118" t="s">
        <v>256</v>
      </c>
      <c r="B118" t="s">
        <v>1913</v>
      </c>
      <c r="C118" s="7" t="s">
        <v>3</v>
      </c>
      <c r="D118" s="10" t="s">
        <v>2972</v>
      </c>
      <c r="E118" s="7" t="s">
        <v>255</v>
      </c>
      <c r="F118" t="s">
        <v>1330</v>
      </c>
      <c r="G118" t="s">
        <v>17</v>
      </c>
      <c r="H118" t="s">
        <v>3535</v>
      </c>
      <c r="I118" s="60" t="s">
        <v>256</v>
      </c>
      <c r="J118" s="60" t="s">
        <v>1913</v>
      </c>
    </row>
    <row r="119" spans="1:10" x14ac:dyDescent="0.4">
      <c r="A119" t="s">
        <v>258</v>
      </c>
      <c r="B119" t="s">
        <v>1913</v>
      </c>
      <c r="C119" s="7" t="s">
        <v>3</v>
      </c>
      <c r="D119" s="10" t="s">
        <v>2973</v>
      </c>
      <c r="E119" s="7" t="s">
        <v>257</v>
      </c>
      <c r="F119" t="s">
        <v>1330</v>
      </c>
      <c r="G119" t="s">
        <v>17</v>
      </c>
      <c r="H119" t="s">
        <v>3536</v>
      </c>
      <c r="I119" s="60" t="s">
        <v>258</v>
      </c>
      <c r="J119" s="60" t="s">
        <v>1913</v>
      </c>
    </row>
    <row r="120" spans="1:10" x14ac:dyDescent="0.4">
      <c r="A120" t="s">
        <v>260</v>
      </c>
      <c r="B120" t="s">
        <v>1913</v>
      </c>
      <c r="C120" s="7" t="s">
        <v>3</v>
      </c>
      <c r="D120" s="10" t="s">
        <v>2037</v>
      </c>
      <c r="E120" s="7" t="s">
        <v>259</v>
      </c>
      <c r="F120" t="s">
        <v>1331</v>
      </c>
      <c r="G120" t="s">
        <v>17</v>
      </c>
      <c r="H120" t="s">
        <v>3537</v>
      </c>
      <c r="I120" s="60" t="s">
        <v>260</v>
      </c>
      <c r="J120" s="60" t="s">
        <v>1913</v>
      </c>
    </row>
    <row r="121" spans="1:10" x14ac:dyDescent="0.4">
      <c r="A121" t="s">
        <v>262</v>
      </c>
      <c r="B121" t="s">
        <v>1913</v>
      </c>
      <c r="C121" s="7" t="s">
        <v>3</v>
      </c>
      <c r="D121" s="10" t="s">
        <v>4048</v>
      </c>
      <c r="E121" s="7" t="s">
        <v>261</v>
      </c>
      <c r="F121" t="s">
        <v>1331</v>
      </c>
      <c r="G121" t="s">
        <v>17</v>
      </c>
      <c r="H121" t="s">
        <v>3538</v>
      </c>
      <c r="I121" s="60" t="s">
        <v>262</v>
      </c>
      <c r="J121" s="60" t="s">
        <v>1913</v>
      </c>
    </row>
    <row r="122" spans="1:10" x14ac:dyDescent="0.4">
      <c r="A122" t="s">
        <v>264</v>
      </c>
      <c r="B122" t="s">
        <v>1913</v>
      </c>
      <c r="C122" s="7" t="s">
        <v>3</v>
      </c>
      <c r="D122" s="10" t="s">
        <v>5300</v>
      </c>
      <c r="E122" s="7" t="s">
        <v>263</v>
      </c>
      <c r="F122" t="s">
        <v>1331</v>
      </c>
      <c r="G122" t="s">
        <v>17</v>
      </c>
      <c r="H122" t="s">
        <v>3539</v>
      </c>
      <c r="I122" s="60" t="s">
        <v>264</v>
      </c>
      <c r="J122" s="60" t="s">
        <v>1913</v>
      </c>
    </row>
    <row r="123" spans="1:10" x14ac:dyDescent="0.4">
      <c r="A123" t="s">
        <v>266</v>
      </c>
      <c r="B123" t="s">
        <v>1913</v>
      </c>
      <c r="C123" s="7" t="s">
        <v>3</v>
      </c>
      <c r="D123" s="10" t="s">
        <v>5301</v>
      </c>
      <c r="E123" s="7" t="s">
        <v>265</v>
      </c>
      <c r="F123" t="s">
        <v>1331</v>
      </c>
      <c r="G123" t="s">
        <v>17</v>
      </c>
      <c r="H123" t="s">
        <v>3540</v>
      </c>
      <c r="I123" s="60" t="s">
        <v>266</v>
      </c>
      <c r="J123" s="60" t="s">
        <v>1913</v>
      </c>
    </row>
    <row r="124" spans="1:10" x14ac:dyDescent="0.4">
      <c r="A124" t="s">
        <v>268</v>
      </c>
      <c r="B124" t="s">
        <v>1913</v>
      </c>
      <c r="C124" s="7" t="s">
        <v>3</v>
      </c>
      <c r="D124" s="10" t="s">
        <v>5302</v>
      </c>
      <c r="E124" s="7" t="s">
        <v>267</v>
      </c>
      <c r="F124" t="s">
        <v>1331</v>
      </c>
      <c r="G124" t="s">
        <v>17</v>
      </c>
      <c r="H124" t="s">
        <v>3541</v>
      </c>
      <c r="I124" s="60" t="s">
        <v>268</v>
      </c>
      <c r="J124" s="60" t="s">
        <v>1913</v>
      </c>
    </row>
    <row r="125" spans="1:10" x14ac:dyDescent="0.4">
      <c r="A125" t="s">
        <v>270</v>
      </c>
      <c r="B125" t="s">
        <v>1913</v>
      </c>
      <c r="C125" s="7" t="s">
        <v>3</v>
      </c>
      <c r="D125" s="10" t="s">
        <v>5276</v>
      </c>
      <c r="E125" s="7" t="s">
        <v>269</v>
      </c>
      <c r="F125" t="s">
        <v>1331</v>
      </c>
      <c r="G125" t="s">
        <v>17</v>
      </c>
      <c r="H125" t="s">
        <v>3542</v>
      </c>
      <c r="I125" s="60" t="s">
        <v>270</v>
      </c>
      <c r="J125" s="60" t="s">
        <v>1913</v>
      </c>
    </row>
    <row r="126" spans="1:10" x14ac:dyDescent="0.4">
      <c r="A126" t="s">
        <v>272</v>
      </c>
      <c r="B126" t="s">
        <v>1913</v>
      </c>
      <c r="C126" s="7" t="s">
        <v>3</v>
      </c>
      <c r="D126" s="10" t="s">
        <v>5429</v>
      </c>
      <c r="E126" s="7" t="s">
        <v>271</v>
      </c>
      <c r="F126" t="s">
        <v>1331</v>
      </c>
      <c r="G126" t="s">
        <v>17</v>
      </c>
      <c r="H126" t="s">
        <v>3543</v>
      </c>
      <c r="I126" s="60" t="s">
        <v>272</v>
      </c>
      <c r="J126" s="60" t="s">
        <v>1913</v>
      </c>
    </row>
    <row r="127" spans="1:10" x14ac:dyDescent="0.4">
      <c r="A127" t="s">
        <v>274</v>
      </c>
      <c r="B127" t="s">
        <v>14</v>
      </c>
      <c r="C127" s="7" t="s">
        <v>3</v>
      </c>
      <c r="D127" s="10" t="s">
        <v>1574</v>
      </c>
      <c r="E127" s="7" t="s">
        <v>273</v>
      </c>
      <c r="F127" t="s">
        <v>1422</v>
      </c>
      <c r="G127" t="s">
        <v>16</v>
      </c>
      <c r="H127" t="s">
        <v>3544</v>
      </c>
      <c r="I127" s="60" t="s">
        <v>274</v>
      </c>
      <c r="J127" s="60" t="s">
        <v>14</v>
      </c>
    </row>
    <row r="128" spans="1:10" x14ac:dyDescent="0.4">
      <c r="A128" t="s">
        <v>276</v>
      </c>
      <c r="B128" t="s">
        <v>14</v>
      </c>
      <c r="C128" s="7" t="s">
        <v>3</v>
      </c>
      <c r="D128" s="10" t="s">
        <v>1575</v>
      </c>
      <c r="E128" s="7" t="s">
        <v>275</v>
      </c>
      <c r="F128" t="s">
        <v>1422</v>
      </c>
      <c r="G128" t="s">
        <v>16</v>
      </c>
      <c r="H128" t="s">
        <v>3545</v>
      </c>
      <c r="I128" s="60" t="s">
        <v>276</v>
      </c>
      <c r="J128" s="60" t="s">
        <v>14</v>
      </c>
    </row>
    <row r="129" spans="1:10" x14ac:dyDescent="0.4">
      <c r="A129" t="s">
        <v>278</v>
      </c>
      <c r="B129" t="s">
        <v>14</v>
      </c>
      <c r="C129" s="7" t="s">
        <v>3</v>
      </c>
      <c r="D129" s="10" t="s">
        <v>5277</v>
      </c>
      <c r="E129" s="7" t="s">
        <v>277</v>
      </c>
      <c r="F129" t="s">
        <v>1422</v>
      </c>
      <c r="G129" t="s">
        <v>16</v>
      </c>
      <c r="H129" t="s">
        <v>3546</v>
      </c>
      <c r="I129" s="60" t="s">
        <v>278</v>
      </c>
      <c r="J129" s="60" t="s">
        <v>14</v>
      </c>
    </row>
    <row r="130" spans="1:10" x14ac:dyDescent="0.4">
      <c r="A130" t="s">
        <v>280</v>
      </c>
      <c r="B130" t="s">
        <v>14</v>
      </c>
      <c r="C130" s="7" t="s">
        <v>3</v>
      </c>
      <c r="D130" s="10" t="s">
        <v>1576</v>
      </c>
      <c r="E130" s="7" t="s">
        <v>279</v>
      </c>
      <c r="F130" t="s">
        <v>1422</v>
      </c>
      <c r="G130" t="s">
        <v>16</v>
      </c>
      <c r="H130" t="s">
        <v>3547</v>
      </c>
      <c r="I130" s="60" t="s">
        <v>280</v>
      </c>
      <c r="J130" s="60" t="s">
        <v>14</v>
      </c>
    </row>
    <row r="131" spans="1:10" x14ac:dyDescent="0.4">
      <c r="A131" t="s">
        <v>282</v>
      </c>
      <c r="B131" t="s">
        <v>1913</v>
      </c>
      <c r="C131" s="7" t="s">
        <v>3</v>
      </c>
      <c r="D131" s="10" t="s">
        <v>5430</v>
      </c>
      <c r="E131" s="7" t="s">
        <v>281</v>
      </c>
      <c r="F131" t="s">
        <v>1331</v>
      </c>
      <c r="G131" t="s">
        <v>17</v>
      </c>
      <c r="H131" t="s">
        <v>3548</v>
      </c>
      <c r="I131" s="60" t="s">
        <v>282</v>
      </c>
      <c r="J131" s="60" t="s">
        <v>1913</v>
      </c>
    </row>
    <row r="132" spans="1:10" x14ac:dyDescent="0.4">
      <c r="A132" t="s">
        <v>284</v>
      </c>
      <c r="B132" t="s">
        <v>1913</v>
      </c>
      <c r="C132" s="7" t="s">
        <v>3</v>
      </c>
      <c r="D132" s="10" t="s">
        <v>5431</v>
      </c>
      <c r="E132" s="7" t="s">
        <v>283</v>
      </c>
      <c r="F132" t="s">
        <v>1331</v>
      </c>
      <c r="G132" t="s">
        <v>17</v>
      </c>
      <c r="H132" t="s">
        <v>3549</v>
      </c>
      <c r="I132" s="60" t="s">
        <v>284</v>
      </c>
      <c r="J132" s="60" t="s">
        <v>1913</v>
      </c>
    </row>
    <row r="133" spans="1:10" x14ac:dyDescent="0.4">
      <c r="A133" t="s">
        <v>286</v>
      </c>
      <c r="B133" t="s">
        <v>1913</v>
      </c>
      <c r="C133" s="7" t="s">
        <v>3</v>
      </c>
      <c r="D133" s="10" t="s">
        <v>5278</v>
      </c>
      <c r="E133" s="7" t="s">
        <v>285</v>
      </c>
      <c r="F133" t="s">
        <v>1331</v>
      </c>
      <c r="G133" t="s">
        <v>17</v>
      </c>
      <c r="H133" t="s">
        <v>3550</v>
      </c>
      <c r="I133" s="60" t="s">
        <v>286</v>
      </c>
      <c r="J133" s="60" t="s">
        <v>1913</v>
      </c>
    </row>
    <row r="134" spans="1:10" x14ac:dyDescent="0.4">
      <c r="A134" t="s">
        <v>288</v>
      </c>
      <c r="B134" t="s">
        <v>1913</v>
      </c>
      <c r="C134" s="7" t="s">
        <v>3</v>
      </c>
      <c r="D134" s="10" t="s">
        <v>5393</v>
      </c>
      <c r="E134" s="7" t="s">
        <v>287</v>
      </c>
      <c r="F134" t="s">
        <v>1331</v>
      </c>
      <c r="G134" t="s">
        <v>17</v>
      </c>
      <c r="H134" t="s">
        <v>3551</v>
      </c>
      <c r="I134" s="60" t="s">
        <v>288</v>
      </c>
      <c r="J134" s="60" t="s">
        <v>1913</v>
      </c>
    </row>
    <row r="135" spans="1:10" x14ac:dyDescent="0.4">
      <c r="A135" t="s">
        <v>290</v>
      </c>
      <c r="B135" t="s">
        <v>1913</v>
      </c>
      <c r="C135" s="7" t="s">
        <v>3</v>
      </c>
      <c r="D135" s="10" t="s">
        <v>5303</v>
      </c>
      <c r="E135" s="7" t="s">
        <v>289</v>
      </c>
      <c r="F135" t="s">
        <v>5282</v>
      </c>
      <c r="G135" t="s">
        <v>17</v>
      </c>
      <c r="H135" t="s">
        <v>3552</v>
      </c>
      <c r="I135" s="60" t="s">
        <v>290</v>
      </c>
      <c r="J135" s="60" t="s">
        <v>1913</v>
      </c>
    </row>
    <row r="136" spans="1:10" x14ac:dyDescent="0.4">
      <c r="A136" t="s">
        <v>292</v>
      </c>
      <c r="B136" t="s">
        <v>1913</v>
      </c>
      <c r="C136" s="7" t="s">
        <v>3</v>
      </c>
      <c r="D136" s="10" t="s">
        <v>5279</v>
      </c>
      <c r="E136" s="7" t="s">
        <v>291</v>
      </c>
      <c r="F136" t="s">
        <v>5282</v>
      </c>
      <c r="G136" t="s">
        <v>17</v>
      </c>
      <c r="H136" t="s">
        <v>3553</v>
      </c>
      <c r="I136" s="60" t="s">
        <v>292</v>
      </c>
      <c r="J136" s="60" t="s">
        <v>1913</v>
      </c>
    </row>
    <row r="137" spans="1:10" x14ac:dyDescent="0.4">
      <c r="A137" t="s">
        <v>294</v>
      </c>
      <c r="B137" t="s">
        <v>1913</v>
      </c>
      <c r="C137" s="7" t="s">
        <v>3</v>
      </c>
      <c r="D137" s="10" t="s">
        <v>5304</v>
      </c>
      <c r="E137" s="7" t="s">
        <v>293</v>
      </c>
      <c r="F137" t="s">
        <v>5282</v>
      </c>
      <c r="G137" t="s">
        <v>17</v>
      </c>
      <c r="H137" t="s">
        <v>3554</v>
      </c>
      <c r="I137" s="60" t="s">
        <v>294</v>
      </c>
      <c r="J137" s="60" t="s">
        <v>1913</v>
      </c>
    </row>
    <row r="138" spans="1:10" x14ac:dyDescent="0.4">
      <c r="A138" t="s">
        <v>296</v>
      </c>
      <c r="B138" t="s">
        <v>1913</v>
      </c>
      <c r="C138" s="7" t="s">
        <v>3</v>
      </c>
      <c r="D138" s="10" t="s">
        <v>5305</v>
      </c>
      <c r="E138" s="7" t="s">
        <v>295</v>
      </c>
      <c r="F138" t="s">
        <v>5282</v>
      </c>
      <c r="G138" t="s">
        <v>17</v>
      </c>
      <c r="H138" t="s">
        <v>3555</v>
      </c>
      <c r="I138" s="60" t="s">
        <v>296</v>
      </c>
      <c r="J138" s="60" t="s">
        <v>1913</v>
      </c>
    </row>
    <row r="139" spans="1:10" x14ac:dyDescent="0.4">
      <c r="A139" t="s">
        <v>298</v>
      </c>
      <c r="B139" t="s">
        <v>1913</v>
      </c>
      <c r="C139" s="7" t="s">
        <v>3</v>
      </c>
      <c r="D139" s="10" t="s">
        <v>5306</v>
      </c>
      <c r="E139" s="7" t="s">
        <v>297</v>
      </c>
      <c r="F139" t="s">
        <v>5282</v>
      </c>
      <c r="G139" t="s">
        <v>17</v>
      </c>
      <c r="H139" t="s">
        <v>3556</v>
      </c>
      <c r="I139" s="60" t="s">
        <v>298</v>
      </c>
      <c r="J139" s="60" t="s">
        <v>1913</v>
      </c>
    </row>
    <row r="140" spans="1:10" x14ac:dyDescent="0.4">
      <c r="A140" t="s">
        <v>300</v>
      </c>
      <c r="B140" t="s">
        <v>1913</v>
      </c>
      <c r="C140" s="7" t="s">
        <v>3</v>
      </c>
      <c r="D140" s="10" t="s">
        <v>5307</v>
      </c>
      <c r="E140" s="7" t="s">
        <v>299</v>
      </c>
      <c r="F140" t="s">
        <v>5282</v>
      </c>
      <c r="G140" t="s">
        <v>17</v>
      </c>
      <c r="H140" t="s">
        <v>3557</v>
      </c>
      <c r="I140" s="60" t="s">
        <v>300</v>
      </c>
      <c r="J140" s="60" t="s">
        <v>1913</v>
      </c>
    </row>
    <row r="141" spans="1:10" x14ac:dyDescent="0.4">
      <c r="A141" t="s">
        <v>302</v>
      </c>
      <c r="B141" t="s">
        <v>1913</v>
      </c>
      <c r="C141" s="7" t="s">
        <v>3</v>
      </c>
      <c r="D141" s="10" t="s">
        <v>5308</v>
      </c>
      <c r="E141" s="7" t="s">
        <v>301</v>
      </c>
      <c r="F141" t="s">
        <v>5282</v>
      </c>
      <c r="G141" t="s">
        <v>17</v>
      </c>
      <c r="H141" t="s">
        <v>3558</v>
      </c>
      <c r="I141" s="60" t="s">
        <v>302</v>
      </c>
      <c r="J141" s="60" t="s">
        <v>1913</v>
      </c>
    </row>
    <row r="142" spans="1:10" x14ac:dyDescent="0.4">
      <c r="A142" t="s">
        <v>304</v>
      </c>
      <c r="B142" t="s">
        <v>14</v>
      </c>
      <c r="C142" s="7" t="s">
        <v>3</v>
      </c>
      <c r="D142" s="10" t="s">
        <v>1577</v>
      </c>
      <c r="E142" s="7" t="s">
        <v>303</v>
      </c>
      <c r="F142" t="s">
        <v>1422</v>
      </c>
      <c r="G142" t="s">
        <v>16</v>
      </c>
      <c r="H142" t="s">
        <v>3559</v>
      </c>
      <c r="I142" s="60" t="s">
        <v>304</v>
      </c>
      <c r="J142" s="60" t="s">
        <v>14</v>
      </c>
    </row>
    <row r="143" spans="1:10" x14ac:dyDescent="0.4">
      <c r="A143" t="s">
        <v>306</v>
      </c>
      <c r="B143" t="s">
        <v>14</v>
      </c>
      <c r="C143" s="7" t="s">
        <v>3</v>
      </c>
      <c r="D143" s="10" t="s">
        <v>1578</v>
      </c>
      <c r="E143" s="7" t="s">
        <v>305</v>
      </c>
      <c r="F143" t="s">
        <v>1422</v>
      </c>
      <c r="G143" t="s">
        <v>16</v>
      </c>
      <c r="H143" t="s">
        <v>3560</v>
      </c>
      <c r="I143" s="60" t="s">
        <v>306</v>
      </c>
      <c r="J143" s="60" t="s">
        <v>14</v>
      </c>
    </row>
    <row r="144" spans="1:10" x14ac:dyDescent="0.4">
      <c r="A144" t="s">
        <v>308</v>
      </c>
      <c r="B144" t="s">
        <v>14</v>
      </c>
      <c r="C144" s="7" t="s">
        <v>3</v>
      </c>
      <c r="D144" s="10" t="s">
        <v>5280</v>
      </c>
      <c r="E144" s="7" t="s">
        <v>307</v>
      </c>
      <c r="F144" t="s">
        <v>1422</v>
      </c>
      <c r="G144" t="s">
        <v>16</v>
      </c>
      <c r="H144" t="s">
        <v>3561</v>
      </c>
      <c r="I144" s="60" t="s">
        <v>308</v>
      </c>
      <c r="J144" s="60" t="s">
        <v>14</v>
      </c>
    </row>
    <row r="145" spans="1:10" x14ac:dyDescent="0.4">
      <c r="A145" t="s">
        <v>310</v>
      </c>
      <c r="B145" t="s">
        <v>14</v>
      </c>
      <c r="C145" s="7" t="s">
        <v>3</v>
      </c>
      <c r="D145" s="10" t="s">
        <v>1579</v>
      </c>
      <c r="E145" s="7" t="s">
        <v>309</v>
      </c>
      <c r="F145" t="s">
        <v>1422</v>
      </c>
      <c r="G145" t="s">
        <v>16</v>
      </c>
      <c r="H145" t="s">
        <v>3562</v>
      </c>
      <c r="I145" s="60" t="s">
        <v>310</v>
      </c>
      <c r="J145" s="60" t="s">
        <v>14</v>
      </c>
    </row>
    <row r="146" spans="1:10" x14ac:dyDescent="0.4">
      <c r="A146" t="s">
        <v>312</v>
      </c>
      <c r="B146" t="s">
        <v>1913</v>
      </c>
      <c r="C146" s="7" t="s">
        <v>3</v>
      </c>
      <c r="D146" s="10" t="s">
        <v>5309</v>
      </c>
      <c r="E146" s="7" t="s">
        <v>311</v>
      </c>
      <c r="F146" t="s">
        <v>5282</v>
      </c>
      <c r="G146" t="s">
        <v>17</v>
      </c>
      <c r="H146" t="s">
        <v>3563</v>
      </c>
      <c r="I146" s="60" t="s">
        <v>312</v>
      </c>
      <c r="J146" s="60" t="s">
        <v>1913</v>
      </c>
    </row>
    <row r="147" spans="1:10" x14ac:dyDescent="0.4">
      <c r="A147" t="s">
        <v>314</v>
      </c>
      <c r="B147" t="s">
        <v>1913</v>
      </c>
      <c r="C147" s="7" t="s">
        <v>3</v>
      </c>
      <c r="D147" s="10" t="s">
        <v>5310</v>
      </c>
      <c r="E147" s="7" t="s">
        <v>313</v>
      </c>
      <c r="F147" t="s">
        <v>5282</v>
      </c>
      <c r="G147" t="s">
        <v>17</v>
      </c>
      <c r="H147" t="s">
        <v>3564</v>
      </c>
      <c r="I147" s="60" t="s">
        <v>314</v>
      </c>
      <c r="J147" s="60" t="s">
        <v>1913</v>
      </c>
    </row>
    <row r="148" spans="1:10" x14ac:dyDescent="0.4">
      <c r="A148" t="s">
        <v>316</v>
      </c>
      <c r="B148" t="s">
        <v>1913</v>
      </c>
      <c r="C148" s="7" t="s">
        <v>3</v>
      </c>
      <c r="D148" s="10" t="s">
        <v>5281</v>
      </c>
      <c r="E148" s="7" t="s">
        <v>315</v>
      </c>
      <c r="F148" t="s">
        <v>5282</v>
      </c>
      <c r="G148" t="s">
        <v>17</v>
      </c>
      <c r="H148" t="s">
        <v>3565</v>
      </c>
      <c r="I148" s="60" t="s">
        <v>316</v>
      </c>
      <c r="J148" s="60" t="s">
        <v>1913</v>
      </c>
    </row>
    <row r="149" spans="1:10" x14ac:dyDescent="0.4">
      <c r="A149" t="s">
        <v>318</v>
      </c>
      <c r="B149" t="s">
        <v>1913</v>
      </c>
      <c r="C149" s="7" t="s">
        <v>3</v>
      </c>
      <c r="D149" s="10" t="s">
        <v>5311</v>
      </c>
      <c r="E149" s="7" t="s">
        <v>317</v>
      </c>
      <c r="F149" t="s">
        <v>5282</v>
      </c>
      <c r="G149" t="s">
        <v>17</v>
      </c>
      <c r="H149" t="s">
        <v>3566</v>
      </c>
      <c r="I149" s="60" t="s">
        <v>318</v>
      </c>
      <c r="J149" s="60" t="s">
        <v>1913</v>
      </c>
    </row>
    <row r="150" spans="1:10" x14ac:dyDescent="0.4">
      <c r="A150" t="s">
        <v>320</v>
      </c>
      <c r="B150" t="s">
        <v>5</v>
      </c>
      <c r="C150" s="7" t="s">
        <v>3</v>
      </c>
      <c r="D150" s="10" t="s">
        <v>1580</v>
      </c>
      <c r="E150" s="7" t="s">
        <v>319</v>
      </c>
      <c r="F150" t="s">
        <v>1034</v>
      </c>
      <c r="G150" t="s">
        <v>16</v>
      </c>
      <c r="H150" t="s">
        <v>3567</v>
      </c>
      <c r="I150" s="60" t="s">
        <v>320</v>
      </c>
      <c r="J150" s="60" t="s">
        <v>5</v>
      </c>
    </row>
    <row r="151" spans="1:10" x14ac:dyDescent="0.4">
      <c r="A151" t="s">
        <v>322</v>
      </c>
      <c r="B151" t="s">
        <v>1913</v>
      </c>
      <c r="C151" s="7" t="s">
        <v>6</v>
      </c>
      <c r="D151" s="10" t="s">
        <v>1581</v>
      </c>
      <c r="E151" s="7" t="s">
        <v>321</v>
      </c>
      <c r="F151" t="s">
        <v>1424</v>
      </c>
      <c r="G151" t="s">
        <v>16</v>
      </c>
      <c r="H151" t="s">
        <v>3568</v>
      </c>
      <c r="I151" s="60" t="s">
        <v>322</v>
      </c>
      <c r="J151" s="60" t="s">
        <v>1913</v>
      </c>
    </row>
    <row r="152" spans="1:10" x14ac:dyDescent="0.4">
      <c r="A152" t="s">
        <v>324</v>
      </c>
      <c r="B152" t="s">
        <v>1914</v>
      </c>
      <c r="C152" s="7" t="s">
        <v>6</v>
      </c>
      <c r="D152" s="10" t="s">
        <v>1582</v>
      </c>
      <c r="E152" s="7" t="s">
        <v>323</v>
      </c>
      <c r="F152" t="s">
        <v>1423</v>
      </c>
      <c r="G152" t="s">
        <v>16</v>
      </c>
      <c r="H152" t="s">
        <v>3569</v>
      </c>
      <c r="I152" s="60" t="s">
        <v>324</v>
      </c>
      <c r="J152" s="60" t="s">
        <v>1914</v>
      </c>
    </row>
    <row r="153" spans="1:10" x14ac:dyDescent="0.4">
      <c r="A153" t="s">
        <v>326</v>
      </c>
      <c r="B153" t="s">
        <v>1914</v>
      </c>
      <c r="C153" s="7" t="s">
        <v>6</v>
      </c>
      <c r="D153" s="10" t="s">
        <v>1583</v>
      </c>
      <c r="E153" s="7" t="s">
        <v>325</v>
      </c>
      <c r="F153" t="s">
        <v>1424</v>
      </c>
      <c r="G153" t="s">
        <v>16</v>
      </c>
      <c r="H153" t="s">
        <v>3570</v>
      </c>
      <c r="I153" s="60" t="s">
        <v>326</v>
      </c>
      <c r="J153" s="60" t="s">
        <v>1914</v>
      </c>
    </row>
    <row r="154" spans="1:10" x14ac:dyDescent="0.4">
      <c r="A154" t="s">
        <v>328</v>
      </c>
      <c r="B154" t="s">
        <v>1914</v>
      </c>
      <c r="C154" s="7" t="s">
        <v>6</v>
      </c>
      <c r="D154" s="10" t="s">
        <v>1584</v>
      </c>
      <c r="E154" s="7" t="s">
        <v>327</v>
      </c>
      <c r="F154" t="s">
        <v>1423</v>
      </c>
      <c r="G154" t="s">
        <v>16</v>
      </c>
      <c r="H154" t="s">
        <v>3571</v>
      </c>
      <c r="I154" s="60" t="s">
        <v>328</v>
      </c>
      <c r="J154" s="60" t="s">
        <v>1914</v>
      </c>
    </row>
    <row r="155" spans="1:10" x14ac:dyDescent="0.4">
      <c r="A155" t="s">
        <v>330</v>
      </c>
      <c r="B155" t="s">
        <v>1913</v>
      </c>
      <c r="C155" s="7" t="s">
        <v>3</v>
      </c>
      <c r="D155" s="10" t="s">
        <v>1838</v>
      </c>
      <c r="E155" s="7" t="s">
        <v>329</v>
      </c>
      <c r="F155" t="s">
        <v>1419</v>
      </c>
      <c r="G155" t="s">
        <v>17</v>
      </c>
      <c r="H155" t="s">
        <v>3572</v>
      </c>
      <c r="I155" s="60" t="s">
        <v>330</v>
      </c>
      <c r="J155" s="60" t="s">
        <v>1913</v>
      </c>
    </row>
    <row r="156" spans="1:10" x14ac:dyDescent="0.4">
      <c r="A156" t="s">
        <v>332</v>
      </c>
      <c r="B156" t="s">
        <v>1913</v>
      </c>
      <c r="C156" s="7" t="s">
        <v>3</v>
      </c>
      <c r="D156" s="10" t="s">
        <v>1839</v>
      </c>
      <c r="E156" s="7" t="s">
        <v>331</v>
      </c>
      <c r="F156" t="s">
        <v>1419</v>
      </c>
      <c r="G156" t="s">
        <v>17</v>
      </c>
      <c r="H156" t="s">
        <v>3573</v>
      </c>
      <c r="I156" s="60" t="s">
        <v>332</v>
      </c>
      <c r="J156" s="60" t="s">
        <v>1913</v>
      </c>
    </row>
    <row r="157" spans="1:10" x14ac:dyDescent="0.4">
      <c r="A157" t="s">
        <v>334</v>
      </c>
      <c r="B157" t="s">
        <v>1913</v>
      </c>
      <c r="C157" s="7" t="s">
        <v>3</v>
      </c>
      <c r="D157" s="10" t="s">
        <v>1840</v>
      </c>
      <c r="E157" s="7" t="s">
        <v>333</v>
      </c>
      <c r="F157" t="s">
        <v>1419</v>
      </c>
      <c r="G157" t="s">
        <v>17</v>
      </c>
      <c r="H157" t="s">
        <v>3574</v>
      </c>
      <c r="I157" s="60" t="s">
        <v>334</v>
      </c>
      <c r="J157" s="60" t="s">
        <v>1913</v>
      </c>
    </row>
    <row r="158" spans="1:10" x14ac:dyDescent="0.4">
      <c r="A158" t="s">
        <v>336</v>
      </c>
      <c r="B158" t="s">
        <v>1914</v>
      </c>
      <c r="C158" s="7" t="s">
        <v>6</v>
      </c>
      <c r="D158" s="10" t="s">
        <v>1585</v>
      </c>
      <c r="E158" s="7" t="s">
        <v>335</v>
      </c>
      <c r="F158" t="s">
        <v>1424</v>
      </c>
      <c r="G158" t="s">
        <v>16</v>
      </c>
      <c r="H158" t="s">
        <v>3575</v>
      </c>
      <c r="I158" s="60" t="s">
        <v>336</v>
      </c>
      <c r="J158" s="60" t="s">
        <v>1914</v>
      </c>
    </row>
    <row r="159" spans="1:10" x14ac:dyDescent="0.4">
      <c r="A159" t="s">
        <v>337</v>
      </c>
      <c r="B159" t="s">
        <v>1914</v>
      </c>
      <c r="C159" s="7" t="s">
        <v>6</v>
      </c>
      <c r="D159" s="10" t="s">
        <v>1586</v>
      </c>
      <c r="E159" s="7" t="s">
        <v>335</v>
      </c>
      <c r="F159" t="s">
        <v>1424</v>
      </c>
      <c r="G159" t="s">
        <v>16</v>
      </c>
      <c r="H159" t="s">
        <v>3575</v>
      </c>
      <c r="I159" s="60" t="s">
        <v>337</v>
      </c>
      <c r="J159" s="60" t="s">
        <v>1914</v>
      </c>
    </row>
    <row r="160" spans="1:10" x14ac:dyDescent="0.4">
      <c r="A160" t="s">
        <v>339</v>
      </c>
      <c r="B160" t="s">
        <v>1914</v>
      </c>
      <c r="C160" s="7" t="s">
        <v>6</v>
      </c>
      <c r="D160" s="10" t="s">
        <v>1587</v>
      </c>
      <c r="E160" s="7" t="s">
        <v>338</v>
      </c>
      <c r="F160" t="s">
        <v>1423</v>
      </c>
      <c r="G160" t="s">
        <v>16</v>
      </c>
      <c r="H160" t="s">
        <v>3576</v>
      </c>
      <c r="I160" s="60" t="s">
        <v>339</v>
      </c>
      <c r="J160" s="60" t="s">
        <v>1914</v>
      </c>
    </row>
    <row r="161" spans="1:10" x14ac:dyDescent="0.4">
      <c r="A161" t="s">
        <v>341</v>
      </c>
      <c r="B161" t="s">
        <v>1913</v>
      </c>
      <c r="C161" s="7" t="s">
        <v>3</v>
      </c>
      <c r="D161" s="10" t="s">
        <v>1841</v>
      </c>
      <c r="E161" s="7" t="s">
        <v>340</v>
      </c>
      <c r="F161" t="s">
        <v>1419</v>
      </c>
      <c r="G161" t="s">
        <v>17</v>
      </c>
      <c r="H161" t="s">
        <v>3577</v>
      </c>
      <c r="I161" s="60" t="s">
        <v>341</v>
      </c>
      <c r="J161" s="60" t="s">
        <v>1913</v>
      </c>
    </row>
    <row r="162" spans="1:10" x14ac:dyDescent="0.4">
      <c r="A162" t="s">
        <v>343</v>
      </c>
      <c r="B162" t="s">
        <v>1913</v>
      </c>
      <c r="C162" s="7" t="s">
        <v>3</v>
      </c>
      <c r="D162" s="10" t="s">
        <v>1842</v>
      </c>
      <c r="E162" s="7" t="s">
        <v>342</v>
      </c>
      <c r="F162" t="s">
        <v>1419</v>
      </c>
      <c r="G162" t="s">
        <v>17</v>
      </c>
      <c r="H162" t="s">
        <v>3578</v>
      </c>
      <c r="I162" s="60" t="s">
        <v>343</v>
      </c>
      <c r="J162" s="60" t="s">
        <v>1913</v>
      </c>
    </row>
    <row r="163" spans="1:10" x14ac:dyDescent="0.4">
      <c r="A163" t="s">
        <v>345</v>
      </c>
      <c r="B163" t="s">
        <v>1913</v>
      </c>
      <c r="C163" s="7" t="s">
        <v>6</v>
      </c>
      <c r="D163" s="10" t="s">
        <v>1588</v>
      </c>
      <c r="E163" s="7" t="s">
        <v>344</v>
      </c>
      <c r="F163" t="s">
        <v>1081</v>
      </c>
      <c r="G163" t="s">
        <v>16</v>
      </c>
      <c r="H163" t="s">
        <v>3579</v>
      </c>
      <c r="I163" s="60" t="s">
        <v>345</v>
      </c>
      <c r="J163" s="60" t="s">
        <v>1913</v>
      </c>
    </row>
    <row r="164" spans="1:10" x14ac:dyDescent="0.4">
      <c r="A164" t="s">
        <v>347</v>
      </c>
      <c r="B164" t="s">
        <v>1913</v>
      </c>
      <c r="C164" s="7" t="s">
        <v>6</v>
      </c>
      <c r="D164" s="10" t="s">
        <v>1589</v>
      </c>
      <c r="E164" s="7" t="s">
        <v>346</v>
      </c>
      <c r="F164" t="s">
        <v>1032</v>
      </c>
      <c r="G164" t="s">
        <v>16</v>
      </c>
      <c r="H164" t="s">
        <v>3580</v>
      </c>
      <c r="I164" s="60" t="s">
        <v>347</v>
      </c>
      <c r="J164" s="60" t="s">
        <v>1913</v>
      </c>
    </row>
    <row r="165" spans="1:10" x14ac:dyDescent="0.4">
      <c r="A165" t="s">
        <v>349</v>
      </c>
      <c r="B165" t="s">
        <v>5</v>
      </c>
      <c r="C165" s="7" t="s">
        <v>3</v>
      </c>
      <c r="D165" s="10" t="s">
        <v>1590</v>
      </c>
      <c r="E165" s="7" t="s">
        <v>348</v>
      </c>
      <c r="F165" t="s">
        <v>1306</v>
      </c>
      <c r="G165" t="s">
        <v>16</v>
      </c>
      <c r="H165" t="s">
        <v>3581</v>
      </c>
      <c r="I165" s="60" t="s">
        <v>349</v>
      </c>
      <c r="J165" s="60" t="s">
        <v>5</v>
      </c>
    </row>
    <row r="166" spans="1:10" x14ac:dyDescent="0.4">
      <c r="A166" t="s">
        <v>351</v>
      </c>
      <c r="B166" t="s">
        <v>1875</v>
      </c>
      <c r="C166" s="7" t="s">
        <v>3</v>
      </c>
      <c r="D166" s="10" t="s">
        <v>1843</v>
      </c>
      <c r="E166" s="7" t="s">
        <v>350</v>
      </c>
      <c r="F166" t="s">
        <v>1042</v>
      </c>
      <c r="G166" t="s">
        <v>17</v>
      </c>
      <c r="H166" t="s">
        <v>3582</v>
      </c>
      <c r="I166" s="60" t="s">
        <v>351</v>
      </c>
      <c r="J166" s="60" t="s">
        <v>1875</v>
      </c>
    </row>
    <row r="167" spans="1:10" x14ac:dyDescent="0.4">
      <c r="A167" t="s">
        <v>353</v>
      </c>
      <c r="B167" t="s">
        <v>1913</v>
      </c>
      <c r="C167" s="7" t="s">
        <v>6</v>
      </c>
      <c r="D167" s="10" t="s">
        <v>1591</v>
      </c>
      <c r="E167" s="7" t="s">
        <v>352</v>
      </c>
      <c r="F167" t="s">
        <v>1081</v>
      </c>
      <c r="G167" t="s">
        <v>16</v>
      </c>
      <c r="H167" t="s">
        <v>3583</v>
      </c>
      <c r="I167" s="60" t="s">
        <v>353</v>
      </c>
      <c r="J167" s="60" t="s">
        <v>1913</v>
      </c>
    </row>
    <row r="168" spans="1:10" x14ac:dyDescent="0.4">
      <c r="A168" t="s">
        <v>355</v>
      </c>
      <c r="B168" t="s">
        <v>1914</v>
      </c>
      <c r="C168" s="7" t="s">
        <v>6</v>
      </c>
      <c r="D168" s="10" t="s">
        <v>1592</v>
      </c>
      <c r="E168" s="7" t="s">
        <v>354</v>
      </c>
      <c r="F168" t="s">
        <v>1423</v>
      </c>
      <c r="G168" t="s">
        <v>16</v>
      </c>
      <c r="H168" t="s">
        <v>3584</v>
      </c>
      <c r="I168" s="60" t="s">
        <v>355</v>
      </c>
      <c r="J168" s="60" t="s">
        <v>1914</v>
      </c>
    </row>
    <row r="169" spans="1:10" x14ac:dyDescent="0.4">
      <c r="A169" t="s">
        <v>357</v>
      </c>
      <c r="B169" t="s">
        <v>1913</v>
      </c>
      <c r="C169" s="7" t="s">
        <v>3</v>
      </c>
      <c r="D169" s="10" t="s">
        <v>1593</v>
      </c>
      <c r="E169" s="7" t="s">
        <v>356</v>
      </c>
      <c r="F169" t="s">
        <v>1327</v>
      </c>
      <c r="G169" t="s">
        <v>17</v>
      </c>
      <c r="H169" t="s">
        <v>3585</v>
      </c>
      <c r="I169" s="60" t="s">
        <v>357</v>
      </c>
      <c r="J169" s="60" t="s">
        <v>1913</v>
      </c>
    </row>
    <row r="170" spans="1:10" x14ac:dyDescent="0.4">
      <c r="A170" t="s">
        <v>359</v>
      </c>
      <c r="B170" t="s">
        <v>1914</v>
      </c>
      <c r="C170" s="7" t="s">
        <v>6</v>
      </c>
      <c r="D170" s="10" t="s">
        <v>1594</v>
      </c>
      <c r="E170" s="7" t="s">
        <v>358</v>
      </c>
      <c r="F170" t="s">
        <v>1431</v>
      </c>
      <c r="G170" t="s">
        <v>16</v>
      </c>
      <c r="H170" t="s">
        <v>3586</v>
      </c>
      <c r="I170" s="60" t="s">
        <v>359</v>
      </c>
      <c r="J170" s="60" t="s">
        <v>1914</v>
      </c>
    </row>
    <row r="171" spans="1:10" x14ac:dyDescent="0.4">
      <c r="A171" t="s">
        <v>361</v>
      </c>
      <c r="B171" t="s">
        <v>1913</v>
      </c>
      <c r="C171" s="7" t="s">
        <v>3</v>
      </c>
      <c r="D171" s="10" t="s">
        <v>1844</v>
      </c>
      <c r="E171" s="7" t="s">
        <v>360</v>
      </c>
      <c r="F171" t="s">
        <v>1419</v>
      </c>
      <c r="G171" t="s">
        <v>17</v>
      </c>
      <c r="H171" t="s">
        <v>3587</v>
      </c>
      <c r="I171" s="60" t="s">
        <v>361</v>
      </c>
      <c r="J171" s="60" t="s">
        <v>1913</v>
      </c>
    </row>
    <row r="172" spans="1:10" x14ac:dyDescent="0.4">
      <c r="A172" t="s">
        <v>363</v>
      </c>
      <c r="B172" t="s">
        <v>1914</v>
      </c>
      <c r="C172" s="7" t="s">
        <v>6</v>
      </c>
      <c r="D172" s="10" t="s">
        <v>1595</v>
      </c>
      <c r="E172" s="7" t="s">
        <v>362</v>
      </c>
      <c r="F172" t="s">
        <v>1425</v>
      </c>
      <c r="G172" t="s">
        <v>16</v>
      </c>
      <c r="H172" t="s">
        <v>3588</v>
      </c>
      <c r="I172" s="60" t="s">
        <v>363</v>
      </c>
      <c r="J172" s="60" t="s">
        <v>1914</v>
      </c>
    </row>
    <row r="173" spans="1:10" x14ac:dyDescent="0.4">
      <c r="A173" t="s">
        <v>67</v>
      </c>
      <c r="B173" t="s">
        <v>1914</v>
      </c>
      <c r="C173" s="7" t="s">
        <v>6</v>
      </c>
      <c r="D173" s="10" t="s">
        <v>1561</v>
      </c>
      <c r="E173" s="7" t="s">
        <v>364</v>
      </c>
      <c r="F173" t="s">
        <v>1032</v>
      </c>
      <c r="G173" t="s">
        <v>16</v>
      </c>
      <c r="H173" t="s">
        <v>3589</v>
      </c>
      <c r="I173" s="60" t="s">
        <v>67</v>
      </c>
      <c r="J173" s="60" t="s">
        <v>1914</v>
      </c>
    </row>
    <row r="174" spans="1:10" x14ac:dyDescent="0.4">
      <c r="A174" t="s">
        <v>366</v>
      </c>
      <c r="B174" t="s">
        <v>1913</v>
      </c>
      <c r="C174" s="7" t="s">
        <v>3</v>
      </c>
      <c r="D174" s="10" t="s">
        <v>1845</v>
      </c>
      <c r="E174" s="7" t="s">
        <v>365</v>
      </c>
      <c r="F174" t="s">
        <v>1017</v>
      </c>
      <c r="G174" t="s">
        <v>7141</v>
      </c>
      <c r="H174" t="s">
        <v>3590</v>
      </c>
      <c r="I174" s="60" t="s">
        <v>366</v>
      </c>
      <c r="J174" s="60" t="s">
        <v>1913</v>
      </c>
    </row>
    <row r="175" spans="1:10" x14ac:dyDescent="0.4">
      <c r="A175" t="s">
        <v>368</v>
      </c>
      <c r="B175" t="s">
        <v>14</v>
      </c>
      <c r="C175" s="7" t="s">
        <v>3</v>
      </c>
      <c r="D175" s="10" t="s">
        <v>1596</v>
      </c>
      <c r="E175" s="7" t="s">
        <v>367</v>
      </c>
      <c r="F175" t="s">
        <v>1034</v>
      </c>
      <c r="G175" t="s">
        <v>16</v>
      </c>
      <c r="H175" t="s">
        <v>3591</v>
      </c>
      <c r="I175" s="60" t="s">
        <v>368</v>
      </c>
      <c r="J175" s="60" t="s">
        <v>14</v>
      </c>
    </row>
    <row r="176" spans="1:10" x14ac:dyDescent="0.4">
      <c r="A176" t="s">
        <v>370</v>
      </c>
      <c r="B176" t="s">
        <v>5</v>
      </c>
      <c r="C176" s="7" t="s">
        <v>6</v>
      </c>
      <c r="D176" s="10" t="s">
        <v>1597</v>
      </c>
      <c r="E176" s="7" t="s">
        <v>369</v>
      </c>
      <c r="F176" t="s">
        <v>1422</v>
      </c>
      <c r="G176" t="s">
        <v>16</v>
      </c>
      <c r="H176" t="s">
        <v>3592</v>
      </c>
      <c r="I176" s="60" t="s">
        <v>370</v>
      </c>
      <c r="J176" s="60" t="s">
        <v>5</v>
      </c>
    </row>
    <row r="177" spans="1:10" x14ac:dyDescent="0.4">
      <c r="A177" t="s">
        <v>355</v>
      </c>
      <c r="B177" t="s">
        <v>1914</v>
      </c>
      <c r="C177" s="7" t="s">
        <v>6</v>
      </c>
      <c r="D177" s="10" t="s">
        <v>1592</v>
      </c>
      <c r="E177" s="7" t="s">
        <v>371</v>
      </c>
      <c r="F177" t="s">
        <v>1423</v>
      </c>
      <c r="G177" t="s">
        <v>16</v>
      </c>
      <c r="H177" t="s">
        <v>3593</v>
      </c>
      <c r="I177" s="60" t="s">
        <v>355</v>
      </c>
      <c r="J177" s="60" t="s">
        <v>1914</v>
      </c>
    </row>
    <row r="178" spans="1:10" x14ac:dyDescent="0.4">
      <c r="A178" t="s">
        <v>373</v>
      </c>
      <c r="B178" t="s">
        <v>1914</v>
      </c>
      <c r="C178" s="7" t="s">
        <v>6</v>
      </c>
      <c r="D178" s="10" t="s">
        <v>1598</v>
      </c>
      <c r="E178" s="7" t="s">
        <v>372</v>
      </c>
      <c r="F178" t="s">
        <v>1423</v>
      </c>
      <c r="G178" t="s">
        <v>16</v>
      </c>
      <c r="H178" t="s">
        <v>3594</v>
      </c>
      <c r="I178" s="60" t="s">
        <v>373</v>
      </c>
      <c r="J178" s="60" t="s">
        <v>1914</v>
      </c>
    </row>
    <row r="179" spans="1:10" x14ac:dyDescent="0.4">
      <c r="A179" t="s">
        <v>375</v>
      </c>
      <c r="B179" t="s">
        <v>1914</v>
      </c>
      <c r="C179" s="7" t="s">
        <v>3</v>
      </c>
      <c r="D179" s="10" t="s">
        <v>1599</v>
      </c>
      <c r="E179" s="7" t="s">
        <v>374</v>
      </c>
      <c r="F179" t="s">
        <v>1332</v>
      </c>
      <c r="G179" t="s">
        <v>16</v>
      </c>
      <c r="H179" t="s">
        <v>3595</v>
      </c>
      <c r="I179" s="60" t="s">
        <v>375</v>
      </c>
      <c r="J179" s="60" t="s">
        <v>1914</v>
      </c>
    </row>
    <row r="180" spans="1:10" x14ac:dyDescent="0.4">
      <c r="A180" t="s">
        <v>377</v>
      </c>
      <c r="B180" t="s">
        <v>1914</v>
      </c>
      <c r="C180" s="7" t="s">
        <v>3</v>
      </c>
      <c r="D180" s="10" t="s">
        <v>1600</v>
      </c>
      <c r="E180" s="7" t="s">
        <v>376</v>
      </c>
      <c r="F180" t="s">
        <v>1327</v>
      </c>
      <c r="G180" t="s">
        <v>17</v>
      </c>
      <c r="H180" t="s">
        <v>3596</v>
      </c>
      <c r="I180" s="60" t="s">
        <v>377</v>
      </c>
      <c r="J180" s="60" t="s">
        <v>1914</v>
      </c>
    </row>
    <row r="181" spans="1:10" x14ac:dyDescent="0.4">
      <c r="A181" t="s">
        <v>379</v>
      </c>
      <c r="B181" t="s">
        <v>1914</v>
      </c>
      <c r="C181" s="7" t="s">
        <v>6</v>
      </c>
      <c r="D181" s="10" t="s">
        <v>1601</v>
      </c>
      <c r="E181" s="7" t="s">
        <v>378</v>
      </c>
      <c r="F181" t="s">
        <v>1425</v>
      </c>
      <c r="G181" t="s">
        <v>16</v>
      </c>
      <c r="H181" t="s">
        <v>3597</v>
      </c>
      <c r="I181" s="60" t="s">
        <v>379</v>
      </c>
      <c r="J181" s="60" t="s">
        <v>1914</v>
      </c>
    </row>
    <row r="182" spans="1:10" x14ac:dyDescent="0.4">
      <c r="A182" t="s">
        <v>381</v>
      </c>
      <c r="B182" t="s">
        <v>1913</v>
      </c>
      <c r="C182" s="7" t="s">
        <v>3</v>
      </c>
      <c r="D182" s="10" t="s">
        <v>1602</v>
      </c>
      <c r="E182" s="7" t="s">
        <v>380</v>
      </c>
      <c r="F182" t="s">
        <v>1327</v>
      </c>
      <c r="G182" t="s">
        <v>17</v>
      </c>
      <c r="H182" t="s">
        <v>3598</v>
      </c>
      <c r="I182" s="60" t="s">
        <v>381</v>
      </c>
      <c r="J182" s="60" t="s">
        <v>1913</v>
      </c>
    </row>
    <row r="183" spans="1:10" x14ac:dyDescent="0.4">
      <c r="A183" t="s">
        <v>383</v>
      </c>
      <c r="B183" t="s">
        <v>1913</v>
      </c>
      <c r="C183" s="7" t="s">
        <v>3</v>
      </c>
      <c r="D183" s="10" t="s">
        <v>1603</v>
      </c>
      <c r="E183" s="7" t="s">
        <v>382</v>
      </c>
      <c r="F183" t="s">
        <v>1327</v>
      </c>
      <c r="G183" t="s">
        <v>17</v>
      </c>
      <c r="H183" t="s">
        <v>3599</v>
      </c>
      <c r="I183" s="60" t="s">
        <v>383</v>
      </c>
      <c r="J183" s="60" t="s">
        <v>1913</v>
      </c>
    </row>
    <row r="184" spans="1:10" x14ac:dyDescent="0.4">
      <c r="A184" t="s">
        <v>385</v>
      </c>
      <c r="B184" t="s">
        <v>1913</v>
      </c>
      <c r="C184" s="7" t="s">
        <v>3</v>
      </c>
      <c r="D184" s="10" t="s">
        <v>1604</v>
      </c>
      <c r="E184" s="7" t="s">
        <v>384</v>
      </c>
      <c r="F184" t="s">
        <v>1328</v>
      </c>
      <c r="G184" t="s">
        <v>17</v>
      </c>
      <c r="H184" t="s">
        <v>3600</v>
      </c>
      <c r="I184" s="60" t="s">
        <v>385</v>
      </c>
      <c r="J184" s="60" t="s">
        <v>1913</v>
      </c>
    </row>
    <row r="185" spans="1:10" x14ac:dyDescent="0.4">
      <c r="A185" t="s">
        <v>387</v>
      </c>
      <c r="B185" t="s">
        <v>1914</v>
      </c>
      <c r="C185" s="7" t="s">
        <v>6</v>
      </c>
      <c r="D185" s="10" t="s">
        <v>1605</v>
      </c>
      <c r="E185" s="7" t="s">
        <v>386</v>
      </c>
      <c r="F185" t="s">
        <v>1423</v>
      </c>
      <c r="G185" t="s">
        <v>16</v>
      </c>
      <c r="H185" t="s">
        <v>3601</v>
      </c>
      <c r="I185" s="60" t="s">
        <v>387</v>
      </c>
      <c r="J185" s="60" t="s">
        <v>1914</v>
      </c>
    </row>
    <row r="186" spans="1:10" x14ac:dyDescent="0.4">
      <c r="A186" t="s">
        <v>389</v>
      </c>
      <c r="B186" t="s">
        <v>1913</v>
      </c>
      <c r="C186" s="7" t="s">
        <v>3</v>
      </c>
      <c r="D186" s="10" t="s">
        <v>1606</v>
      </c>
      <c r="E186" s="7" t="s">
        <v>388</v>
      </c>
      <c r="F186" t="s">
        <v>1328</v>
      </c>
      <c r="G186" t="s">
        <v>17</v>
      </c>
      <c r="H186" t="s">
        <v>3602</v>
      </c>
      <c r="I186" s="60" t="s">
        <v>389</v>
      </c>
      <c r="J186" s="60" t="s">
        <v>1913</v>
      </c>
    </row>
    <row r="187" spans="1:10" x14ac:dyDescent="0.4">
      <c r="A187" t="s">
        <v>391</v>
      </c>
      <c r="B187" t="s">
        <v>1913</v>
      </c>
      <c r="C187" s="7" t="s">
        <v>3</v>
      </c>
      <c r="D187" s="10" t="s">
        <v>1607</v>
      </c>
      <c r="E187" s="7" t="s">
        <v>390</v>
      </c>
      <c r="F187" t="s">
        <v>1328</v>
      </c>
      <c r="G187" t="s">
        <v>17</v>
      </c>
      <c r="H187" t="s">
        <v>3603</v>
      </c>
      <c r="I187" s="60" t="s">
        <v>391</v>
      </c>
      <c r="J187" s="60" t="s">
        <v>1913</v>
      </c>
    </row>
    <row r="188" spans="1:10" x14ac:dyDescent="0.4">
      <c r="A188" t="s">
        <v>7227</v>
      </c>
      <c r="B188" t="s">
        <v>1913</v>
      </c>
      <c r="C188" s="7" t="s">
        <v>3</v>
      </c>
      <c r="D188" s="10" t="s">
        <v>7226</v>
      </c>
      <c r="E188" s="7" t="s">
        <v>390</v>
      </c>
      <c r="F188" t="s">
        <v>1328</v>
      </c>
      <c r="G188" t="s">
        <v>17</v>
      </c>
      <c r="H188" t="s">
        <v>3603</v>
      </c>
      <c r="I188" s="60" t="s">
        <v>7227</v>
      </c>
      <c r="J188" s="60" t="s">
        <v>1913</v>
      </c>
    </row>
    <row r="189" spans="1:10" x14ac:dyDescent="0.4">
      <c r="A189" t="s">
        <v>393</v>
      </c>
      <c r="B189" t="s">
        <v>1913</v>
      </c>
      <c r="C189" s="7" t="s">
        <v>3</v>
      </c>
      <c r="D189" s="10" t="s">
        <v>1608</v>
      </c>
      <c r="E189" s="7" t="s">
        <v>392</v>
      </c>
      <c r="F189" t="s">
        <v>1328</v>
      </c>
      <c r="G189" t="s">
        <v>17</v>
      </c>
      <c r="H189" t="s">
        <v>3604</v>
      </c>
      <c r="I189" s="60" t="s">
        <v>393</v>
      </c>
      <c r="J189" s="60" t="s">
        <v>1913</v>
      </c>
    </row>
    <row r="190" spans="1:10" x14ac:dyDescent="0.4">
      <c r="A190" t="s">
        <v>395</v>
      </c>
      <c r="B190" t="s">
        <v>1914</v>
      </c>
      <c r="C190" s="7" t="s">
        <v>6</v>
      </c>
      <c r="D190" s="10" t="s">
        <v>1609</v>
      </c>
      <c r="E190" s="7" t="s">
        <v>394</v>
      </c>
      <c r="F190" t="s">
        <v>1423</v>
      </c>
      <c r="G190" t="s">
        <v>16</v>
      </c>
      <c r="H190" t="s">
        <v>3605</v>
      </c>
      <c r="I190" s="60" t="s">
        <v>395</v>
      </c>
      <c r="J190" s="60" t="s">
        <v>1914</v>
      </c>
    </row>
    <row r="191" spans="1:10" x14ac:dyDescent="0.4">
      <c r="A191" t="s">
        <v>397</v>
      </c>
      <c r="B191" t="s">
        <v>5</v>
      </c>
      <c r="C191" s="7" t="s">
        <v>3</v>
      </c>
      <c r="D191" s="10" t="s">
        <v>2038</v>
      </c>
      <c r="E191" s="7" t="s">
        <v>396</v>
      </c>
      <c r="F191" t="s">
        <v>1422</v>
      </c>
      <c r="G191" t="s">
        <v>16</v>
      </c>
      <c r="H191" t="s">
        <v>3606</v>
      </c>
      <c r="I191" s="60" t="s">
        <v>397</v>
      </c>
      <c r="J191" s="60" t="s">
        <v>5</v>
      </c>
    </row>
    <row r="192" spans="1:10" x14ac:dyDescent="0.4">
      <c r="A192" t="s">
        <v>399</v>
      </c>
      <c r="B192" t="s">
        <v>1914</v>
      </c>
      <c r="C192" s="7" t="s">
        <v>6</v>
      </c>
      <c r="D192" s="10" t="s">
        <v>1610</v>
      </c>
      <c r="E192" s="7" t="s">
        <v>398</v>
      </c>
      <c r="F192" t="s">
        <v>1425</v>
      </c>
      <c r="G192" t="s">
        <v>16</v>
      </c>
      <c r="H192" t="s">
        <v>3607</v>
      </c>
      <c r="I192" s="60" t="s">
        <v>399</v>
      </c>
      <c r="J192" s="60" t="s">
        <v>1914</v>
      </c>
    </row>
    <row r="193" spans="1:10" x14ac:dyDescent="0.4">
      <c r="A193" t="s">
        <v>2964</v>
      </c>
      <c r="B193" t="s">
        <v>1914</v>
      </c>
      <c r="C193" s="7" t="s">
        <v>3</v>
      </c>
      <c r="D193" s="10" t="s">
        <v>3915</v>
      </c>
      <c r="E193" s="7" t="s">
        <v>400</v>
      </c>
      <c r="F193" t="s">
        <v>1037</v>
      </c>
      <c r="G193" t="s">
        <v>16</v>
      </c>
      <c r="H193" t="s">
        <v>3608</v>
      </c>
      <c r="I193" s="60" t="s">
        <v>2964</v>
      </c>
      <c r="J193" s="60" t="s">
        <v>1914</v>
      </c>
    </row>
    <row r="194" spans="1:10" x14ac:dyDescent="0.4">
      <c r="A194" t="s">
        <v>2955</v>
      </c>
      <c r="B194" t="s">
        <v>1914</v>
      </c>
      <c r="C194" s="7" t="s">
        <v>3</v>
      </c>
      <c r="D194" s="10" t="s">
        <v>2974</v>
      </c>
      <c r="E194" s="7" t="s">
        <v>400</v>
      </c>
      <c r="F194" t="s">
        <v>1037</v>
      </c>
      <c r="G194" t="s">
        <v>17</v>
      </c>
      <c r="H194" t="s">
        <v>3608</v>
      </c>
      <c r="I194" s="60" t="s">
        <v>2955</v>
      </c>
      <c r="J194" s="60" t="s">
        <v>1914</v>
      </c>
    </row>
    <row r="195" spans="1:10" x14ac:dyDescent="0.4">
      <c r="A195" t="s">
        <v>401</v>
      </c>
      <c r="B195" t="s">
        <v>1914</v>
      </c>
      <c r="C195" s="7" t="s">
        <v>3</v>
      </c>
      <c r="D195" s="10" t="s">
        <v>1916</v>
      </c>
      <c r="E195" s="7" t="s">
        <v>400</v>
      </c>
      <c r="F195" t="s">
        <v>1037</v>
      </c>
      <c r="G195" t="s">
        <v>16</v>
      </c>
      <c r="H195" t="s">
        <v>3608</v>
      </c>
      <c r="I195" s="60" t="s">
        <v>401</v>
      </c>
      <c r="J195" s="60" t="s">
        <v>1914</v>
      </c>
    </row>
    <row r="196" spans="1:10" x14ac:dyDescent="0.4">
      <c r="A196" t="s">
        <v>403</v>
      </c>
      <c r="B196" t="s">
        <v>1913</v>
      </c>
      <c r="C196" s="7" t="s">
        <v>3</v>
      </c>
      <c r="D196" s="10" t="s">
        <v>1846</v>
      </c>
      <c r="E196" s="7" t="s">
        <v>402</v>
      </c>
      <c r="F196" t="s">
        <v>1017</v>
      </c>
      <c r="G196" t="s">
        <v>17</v>
      </c>
      <c r="H196" t="s">
        <v>3609</v>
      </c>
      <c r="I196" s="60" t="s">
        <v>403</v>
      </c>
      <c r="J196" s="60" t="s">
        <v>1913</v>
      </c>
    </row>
    <row r="197" spans="1:10" x14ac:dyDescent="0.4">
      <c r="A197" t="s">
        <v>405</v>
      </c>
      <c r="B197" t="s">
        <v>1914</v>
      </c>
      <c r="C197" s="7" t="s">
        <v>6</v>
      </c>
      <c r="D197" s="10" t="s">
        <v>1611</v>
      </c>
      <c r="E197" s="7" t="s">
        <v>404</v>
      </c>
      <c r="F197" t="s">
        <v>1423</v>
      </c>
      <c r="G197" t="s">
        <v>16</v>
      </c>
      <c r="H197" t="s">
        <v>3610</v>
      </c>
      <c r="I197" s="60" t="s">
        <v>405</v>
      </c>
      <c r="J197" s="60" t="s">
        <v>1914</v>
      </c>
    </row>
    <row r="198" spans="1:10" x14ac:dyDescent="0.4">
      <c r="A198" t="s">
        <v>405</v>
      </c>
      <c r="B198" t="s">
        <v>1914</v>
      </c>
      <c r="C198" s="7" t="s">
        <v>6</v>
      </c>
      <c r="D198" s="10" t="s">
        <v>1611</v>
      </c>
      <c r="E198" s="7" t="s">
        <v>406</v>
      </c>
      <c r="F198" t="s">
        <v>1423</v>
      </c>
      <c r="G198" t="s">
        <v>16</v>
      </c>
      <c r="H198" t="s">
        <v>3611</v>
      </c>
      <c r="I198" s="60" t="s">
        <v>405</v>
      </c>
      <c r="J198" s="60" t="s">
        <v>1914</v>
      </c>
    </row>
    <row r="199" spans="1:10" x14ac:dyDescent="0.4">
      <c r="A199" t="s">
        <v>408</v>
      </c>
      <c r="B199" t="s">
        <v>1913</v>
      </c>
      <c r="C199" s="7" t="s">
        <v>3</v>
      </c>
      <c r="D199" s="10" t="s">
        <v>1863</v>
      </c>
      <c r="E199" s="7" t="s">
        <v>407</v>
      </c>
      <c r="F199" t="s">
        <v>1387</v>
      </c>
      <c r="G199" t="s">
        <v>17</v>
      </c>
      <c r="H199" t="s">
        <v>3612</v>
      </c>
      <c r="I199" s="60" t="s">
        <v>408</v>
      </c>
      <c r="J199" s="60" t="s">
        <v>1913</v>
      </c>
    </row>
    <row r="200" spans="1:10" x14ac:dyDescent="0.4">
      <c r="A200" t="s">
        <v>410</v>
      </c>
      <c r="B200" t="s">
        <v>1913</v>
      </c>
      <c r="C200" s="7" t="s">
        <v>3</v>
      </c>
      <c r="D200" s="10" t="s">
        <v>1612</v>
      </c>
      <c r="E200" s="7" t="s">
        <v>409</v>
      </c>
      <c r="F200" t="s">
        <v>1327</v>
      </c>
      <c r="G200" t="s">
        <v>17</v>
      </c>
      <c r="H200" t="s">
        <v>3613</v>
      </c>
      <c r="I200" s="60" t="s">
        <v>410</v>
      </c>
      <c r="J200" s="60" t="s">
        <v>1913</v>
      </c>
    </row>
    <row r="201" spans="1:10" x14ac:dyDescent="0.4">
      <c r="A201" t="s">
        <v>412</v>
      </c>
      <c r="B201" t="s">
        <v>5</v>
      </c>
      <c r="C201" s="7" t="s">
        <v>6</v>
      </c>
      <c r="D201" s="10" t="s">
        <v>1613</v>
      </c>
      <c r="E201" s="7" t="s">
        <v>411</v>
      </c>
      <c r="F201" t="s">
        <v>1034</v>
      </c>
      <c r="G201" t="s">
        <v>16</v>
      </c>
      <c r="H201" t="s">
        <v>3614</v>
      </c>
      <c r="I201" s="60" t="s">
        <v>412</v>
      </c>
      <c r="J201" s="60" t="s">
        <v>5</v>
      </c>
    </row>
    <row r="202" spans="1:10" x14ac:dyDescent="0.4">
      <c r="A202" t="s">
        <v>414</v>
      </c>
      <c r="B202" t="s">
        <v>5</v>
      </c>
      <c r="C202" s="7" t="s">
        <v>3</v>
      </c>
      <c r="D202" s="10" t="s">
        <v>1614</v>
      </c>
      <c r="E202" s="7" t="s">
        <v>413</v>
      </c>
      <c r="F202" t="s">
        <v>1034</v>
      </c>
      <c r="G202" t="s">
        <v>16</v>
      </c>
      <c r="H202" t="s">
        <v>3615</v>
      </c>
      <c r="I202" s="60" t="s">
        <v>414</v>
      </c>
      <c r="J202" s="60" t="s">
        <v>5</v>
      </c>
    </row>
    <row r="203" spans="1:10" x14ac:dyDescent="0.4">
      <c r="A203" t="s">
        <v>416</v>
      </c>
      <c r="B203" t="s">
        <v>1914</v>
      </c>
      <c r="C203" s="7" t="s">
        <v>6</v>
      </c>
      <c r="D203" s="10" t="s">
        <v>1615</v>
      </c>
      <c r="E203" s="7" t="s">
        <v>415</v>
      </c>
      <c r="F203" t="s">
        <v>1423</v>
      </c>
      <c r="G203" t="s">
        <v>16</v>
      </c>
      <c r="H203" t="s">
        <v>3616</v>
      </c>
      <c r="I203" s="60" t="s">
        <v>416</v>
      </c>
      <c r="J203" s="60" t="s">
        <v>1914</v>
      </c>
    </row>
    <row r="204" spans="1:10" x14ac:dyDescent="0.4">
      <c r="A204" t="s">
        <v>418</v>
      </c>
      <c r="B204" t="s">
        <v>1913</v>
      </c>
      <c r="C204" s="7" t="s">
        <v>3</v>
      </c>
      <c r="D204" s="10" t="s">
        <v>1616</v>
      </c>
      <c r="E204" s="7" t="s">
        <v>417</v>
      </c>
      <c r="F204" t="s">
        <v>1331</v>
      </c>
      <c r="G204" t="s">
        <v>17</v>
      </c>
      <c r="H204" t="s">
        <v>3617</v>
      </c>
      <c r="I204" s="60" t="s">
        <v>418</v>
      </c>
      <c r="J204" s="60" t="s">
        <v>1913</v>
      </c>
    </row>
    <row r="205" spans="1:10" x14ac:dyDescent="0.4">
      <c r="A205" t="s">
        <v>420</v>
      </c>
      <c r="B205" t="s">
        <v>1913</v>
      </c>
      <c r="C205" s="7" t="s">
        <v>3</v>
      </c>
      <c r="D205" s="10" t="s">
        <v>1617</v>
      </c>
      <c r="E205" s="7" t="s">
        <v>419</v>
      </c>
      <c r="F205" t="s">
        <v>5282</v>
      </c>
      <c r="G205" t="s">
        <v>17</v>
      </c>
      <c r="H205" t="s">
        <v>3618</v>
      </c>
      <c r="I205" s="60" t="s">
        <v>420</v>
      </c>
      <c r="J205" s="60" t="s">
        <v>1913</v>
      </c>
    </row>
    <row r="206" spans="1:10" x14ac:dyDescent="0.4">
      <c r="A206" t="s">
        <v>422</v>
      </c>
      <c r="B206" t="s">
        <v>1913</v>
      </c>
      <c r="C206" s="7" t="s">
        <v>3</v>
      </c>
      <c r="D206" s="10" t="s">
        <v>1618</v>
      </c>
      <c r="E206" s="7" t="s">
        <v>421</v>
      </c>
      <c r="F206" t="s">
        <v>3896</v>
      </c>
      <c r="G206" t="s">
        <v>16</v>
      </c>
      <c r="H206" t="s">
        <v>3619</v>
      </c>
      <c r="I206" s="60" t="s">
        <v>422</v>
      </c>
      <c r="J206" s="60" t="s">
        <v>1913</v>
      </c>
    </row>
    <row r="207" spans="1:10" x14ac:dyDescent="0.4">
      <c r="A207" t="s">
        <v>424</v>
      </c>
      <c r="B207" t="s">
        <v>1914</v>
      </c>
      <c r="C207" s="7" t="s">
        <v>6</v>
      </c>
      <c r="D207" s="10" t="s">
        <v>1619</v>
      </c>
      <c r="E207" s="7" t="s">
        <v>423</v>
      </c>
      <c r="F207" t="s">
        <v>1425</v>
      </c>
      <c r="G207" t="s">
        <v>16</v>
      </c>
      <c r="H207" t="s">
        <v>3620</v>
      </c>
      <c r="I207" s="60" t="s">
        <v>424</v>
      </c>
      <c r="J207" s="60" t="s">
        <v>1914</v>
      </c>
    </row>
    <row r="208" spans="1:10" x14ac:dyDescent="0.4">
      <c r="A208" t="s">
        <v>426</v>
      </c>
      <c r="B208" t="s">
        <v>5</v>
      </c>
      <c r="C208" s="7" t="s">
        <v>3</v>
      </c>
      <c r="D208" s="10" t="s">
        <v>1620</v>
      </c>
      <c r="E208" s="7" t="s">
        <v>425</v>
      </c>
      <c r="F208" t="s">
        <v>1422</v>
      </c>
      <c r="G208" t="s">
        <v>16</v>
      </c>
      <c r="H208" t="s">
        <v>3621</v>
      </c>
      <c r="I208" s="60" t="s">
        <v>426</v>
      </c>
      <c r="J208" s="60" t="s">
        <v>5</v>
      </c>
    </row>
    <row r="209" spans="1:10" x14ac:dyDescent="0.4">
      <c r="A209" t="s">
        <v>416</v>
      </c>
      <c r="B209" t="s">
        <v>1914</v>
      </c>
      <c r="C209" s="7" t="s">
        <v>6</v>
      </c>
      <c r="D209" s="10" t="s">
        <v>1615</v>
      </c>
      <c r="E209" s="7" t="s">
        <v>427</v>
      </c>
      <c r="F209" t="s">
        <v>1423</v>
      </c>
      <c r="G209" t="s">
        <v>16</v>
      </c>
      <c r="H209" t="s">
        <v>3622</v>
      </c>
      <c r="I209" s="60" t="s">
        <v>416</v>
      </c>
      <c r="J209" s="60" t="s">
        <v>1914</v>
      </c>
    </row>
    <row r="210" spans="1:10" x14ac:dyDescent="0.4">
      <c r="A210" t="s">
        <v>429</v>
      </c>
      <c r="B210" t="s">
        <v>14</v>
      </c>
      <c r="C210" s="7" t="s">
        <v>3</v>
      </c>
      <c r="D210" s="10" t="s">
        <v>1869</v>
      </c>
      <c r="E210" s="7" t="s">
        <v>428</v>
      </c>
      <c r="F210" t="s">
        <v>1422</v>
      </c>
      <c r="G210" t="s">
        <v>16</v>
      </c>
      <c r="H210" t="s">
        <v>3623</v>
      </c>
      <c r="I210" s="60" t="s">
        <v>429</v>
      </c>
      <c r="J210" s="60" t="s">
        <v>14</v>
      </c>
    </row>
    <row r="211" spans="1:10" x14ac:dyDescent="0.4">
      <c r="A211" t="s">
        <v>2959</v>
      </c>
      <c r="B211" t="s">
        <v>1914</v>
      </c>
      <c r="C211" s="7" t="s">
        <v>3</v>
      </c>
      <c r="D211" s="10" t="s">
        <v>2975</v>
      </c>
      <c r="E211" s="7" t="s">
        <v>428</v>
      </c>
      <c r="F211" t="s">
        <v>1422</v>
      </c>
      <c r="G211" t="s">
        <v>7141</v>
      </c>
      <c r="H211" t="s">
        <v>3623</v>
      </c>
      <c r="I211" s="60" t="s">
        <v>2959</v>
      </c>
      <c r="J211" s="60" t="s">
        <v>1914</v>
      </c>
    </row>
    <row r="212" spans="1:10" x14ac:dyDescent="0.4">
      <c r="A212" t="s">
        <v>2958</v>
      </c>
      <c r="B212" t="s">
        <v>1914</v>
      </c>
      <c r="C212" s="7" t="s">
        <v>3</v>
      </c>
      <c r="D212" s="10" t="s">
        <v>2976</v>
      </c>
      <c r="E212" s="7" t="s">
        <v>428</v>
      </c>
      <c r="F212" t="s">
        <v>1422</v>
      </c>
      <c r="G212" t="s">
        <v>7141</v>
      </c>
      <c r="H212" t="s">
        <v>3623</v>
      </c>
      <c r="I212" s="60" t="s">
        <v>2958</v>
      </c>
      <c r="J212" s="60" t="s">
        <v>1914</v>
      </c>
    </row>
    <row r="213" spans="1:10" x14ac:dyDescent="0.4">
      <c r="A213" t="s">
        <v>431</v>
      </c>
      <c r="B213" t="s">
        <v>5</v>
      </c>
      <c r="C213" s="7" t="s">
        <v>3</v>
      </c>
      <c r="D213" s="10" t="s">
        <v>1847</v>
      </c>
      <c r="E213" s="7" t="s">
        <v>430</v>
      </c>
      <c r="F213" t="s">
        <v>1306</v>
      </c>
      <c r="G213" t="s">
        <v>16</v>
      </c>
      <c r="H213" t="s">
        <v>3624</v>
      </c>
      <c r="I213" s="60" t="s">
        <v>431</v>
      </c>
      <c r="J213" s="60" t="s">
        <v>5</v>
      </c>
    </row>
    <row r="214" spans="1:10" x14ac:dyDescent="0.4">
      <c r="A214" t="s">
        <v>433</v>
      </c>
      <c r="B214" t="s">
        <v>1914</v>
      </c>
      <c r="C214" s="7" t="s">
        <v>3</v>
      </c>
      <c r="D214" s="10" t="s">
        <v>1864</v>
      </c>
      <c r="E214" s="7" t="s">
        <v>432</v>
      </c>
      <c r="F214" t="s">
        <v>1255</v>
      </c>
      <c r="G214" t="s">
        <v>17</v>
      </c>
      <c r="H214" t="s">
        <v>3625</v>
      </c>
      <c r="I214" s="60" t="s">
        <v>433</v>
      </c>
      <c r="J214" s="60" t="s">
        <v>1914</v>
      </c>
    </row>
    <row r="215" spans="1:10" x14ac:dyDescent="0.4">
      <c r="A215" t="s">
        <v>2952</v>
      </c>
      <c r="B215" t="s">
        <v>1914</v>
      </c>
      <c r="C215" s="7" t="s">
        <v>3</v>
      </c>
      <c r="D215" s="10" t="s">
        <v>2977</v>
      </c>
      <c r="E215" s="7" t="s">
        <v>434</v>
      </c>
      <c r="F215" t="s">
        <v>1025</v>
      </c>
      <c r="G215" t="s">
        <v>17</v>
      </c>
      <c r="H215" t="s">
        <v>3626</v>
      </c>
      <c r="I215" s="60" t="s">
        <v>2952</v>
      </c>
      <c r="J215" s="60" t="s">
        <v>1914</v>
      </c>
    </row>
    <row r="216" spans="1:10" x14ac:dyDescent="0.4">
      <c r="A216" t="s">
        <v>435</v>
      </c>
      <c r="B216" t="s">
        <v>1914</v>
      </c>
      <c r="C216" s="7" t="s">
        <v>3</v>
      </c>
      <c r="D216" s="10" t="s">
        <v>1621</v>
      </c>
      <c r="E216" s="7" t="s">
        <v>434</v>
      </c>
      <c r="F216" t="s">
        <v>1025</v>
      </c>
      <c r="G216" t="s">
        <v>17</v>
      </c>
      <c r="H216" t="s">
        <v>3626</v>
      </c>
      <c r="I216" s="60" t="s">
        <v>435</v>
      </c>
      <c r="J216" s="60" t="s">
        <v>1914</v>
      </c>
    </row>
    <row r="217" spans="1:10" x14ac:dyDescent="0.4">
      <c r="A217" t="s">
        <v>437</v>
      </c>
      <c r="B217" t="s">
        <v>1913</v>
      </c>
      <c r="C217" s="7" t="s">
        <v>3</v>
      </c>
      <c r="D217" s="10" t="s">
        <v>1622</v>
      </c>
      <c r="E217" s="7" t="s">
        <v>436</v>
      </c>
      <c r="F217" t="s">
        <v>1328</v>
      </c>
      <c r="G217" t="s">
        <v>17</v>
      </c>
      <c r="H217" t="s">
        <v>3627</v>
      </c>
      <c r="I217" s="60" t="s">
        <v>437</v>
      </c>
      <c r="J217" s="60" t="s">
        <v>1913</v>
      </c>
    </row>
    <row r="218" spans="1:10" x14ac:dyDescent="0.4">
      <c r="A218" t="s">
        <v>2954</v>
      </c>
      <c r="B218" t="s">
        <v>1914</v>
      </c>
      <c r="C218" s="7" t="s">
        <v>3</v>
      </c>
      <c r="D218" s="10" t="s">
        <v>2978</v>
      </c>
      <c r="E218" s="7" t="s">
        <v>438</v>
      </c>
      <c r="F218" t="s">
        <v>1398</v>
      </c>
      <c r="G218" t="s">
        <v>17</v>
      </c>
      <c r="H218" t="s">
        <v>3628</v>
      </c>
      <c r="I218" s="60" t="s">
        <v>2954</v>
      </c>
      <c r="J218" s="60" t="s">
        <v>1914</v>
      </c>
    </row>
    <row r="219" spans="1:10" x14ac:dyDescent="0.4">
      <c r="A219" t="s">
        <v>439</v>
      </c>
      <c r="B219" t="s">
        <v>1914</v>
      </c>
      <c r="C219" s="7" t="s">
        <v>3</v>
      </c>
      <c r="D219" s="10" t="s">
        <v>1623</v>
      </c>
      <c r="E219" s="7" t="s">
        <v>438</v>
      </c>
      <c r="F219" t="s">
        <v>1398</v>
      </c>
      <c r="G219" t="s">
        <v>17</v>
      </c>
      <c r="H219" t="s">
        <v>3628</v>
      </c>
      <c r="I219" s="60" t="s">
        <v>439</v>
      </c>
      <c r="J219" s="60" t="s">
        <v>1914</v>
      </c>
    </row>
    <row r="220" spans="1:10" x14ac:dyDescent="0.4">
      <c r="A220" t="s">
        <v>441</v>
      </c>
      <c r="B220" t="s">
        <v>1914</v>
      </c>
      <c r="C220" s="7" t="s">
        <v>3</v>
      </c>
      <c r="D220" s="10" t="s">
        <v>1624</v>
      </c>
      <c r="E220" s="7" t="s">
        <v>440</v>
      </c>
      <c r="F220" t="s">
        <v>1427</v>
      </c>
      <c r="G220" t="s">
        <v>17</v>
      </c>
      <c r="H220" t="s">
        <v>3629</v>
      </c>
      <c r="I220" s="60" t="s">
        <v>441</v>
      </c>
      <c r="J220" s="60" t="s">
        <v>1914</v>
      </c>
    </row>
    <row r="221" spans="1:10" x14ac:dyDescent="0.4">
      <c r="A221" t="s">
        <v>443</v>
      </c>
      <c r="B221" t="s">
        <v>1914</v>
      </c>
      <c r="C221" s="7" t="s">
        <v>6</v>
      </c>
      <c r="D221" s="10" t="s">
        <v>1625</v>
      </c>
      <c r="E221" s="7" t="s">
        <v>442</v>
      </c>
      <c r="F221" t="s">
        <v>1423</v>
      </c>
      <c r="G221" t="s">
        <v>16</v>
      </c>
      <c r="H221" t="s">
        <v>3630</v>
      </c>
      <c r="I221" s="60" t="s">
        <v>443</v>
      </c>
      <c r="J221" s="60" t="s">
        <v>1914</v>
      </c>
    </row>
    <row r="222" spans="1:10" x14ac:dyDescent="0.4">
      <c r="A222" t="s">
        <v>2954</v>
      </c>
      <c r="B222" t="s">
        <v>1914</v>
      </c>
      <c r="C222" s="7" t="s">
        <v>3</v>
      </c>
      <c r="D222" s="10" t="s">
        <v>2978</v>
      </c>
      <c r="E222" s="7" t="s">
        <v>444</v>
      </c>
      <c r="F222" t="s">
        <v>1398</v>
      </c>
      <c r="G222" t="s">
        <v>17</v>
      </c>
      <c r="H222" t="s">
        <v>3631</v>
      </c>
      <c r="I222" s="60" t="s">
        <v>2954</v>
      </c>
      <c r="J222" s="60" t="s">
        <v>1914</v>
      </c>
    </row>
    <row r="223" spans="1:10" x14ac:dyDescent="0.4">
      <c r="A223" t="s">
        <v>445</v>
      </c>
      <c r="B223" t="s">
        <v>1914</v>
      </c>
      <c r="C223" s="7" t="s">
        <v>3</v>
      </c>
      <c r="D223" s="10" t="s">
        <v>1626</v>
      </c>
      <c r="E223" s="7" t="s">
        <v>444</v>
      </c>
      <c r="F223" t="s">
        <v>1398</v>
      </c>
      <c r="G223" t="s">
        <v>17</v>
      </c>
      <c r="H223" t="s">
        <v>3631</v>
      </c>
      <c r="I223" s="60" t="s">
        <v>445</v>
      </c>
      <c r="J223" s="60" t="s">
        <v>1914</v>
      </c>
    </row>
    <row r="224" spans="1:10" x14ac:dyDescent="0.4">
      <c r="A224" t="s">
        <v>447</v>
      </c>
      <c r="B224" t="s">
        <v>1914</v>
      </c>
      <c r="C224" s="7" t="s">
        <v>3</v>
      </c>
      <c r="D224" s="10" t="s">
        <v>1945</v>
      </c>
      <c r="E224" s="7" t="s">
        <v>446</v>
      </c>
      <c r="F224" t="s">
        <v>1429</v>
      </c>
      <c r="G224" t="s">
        <v>7141</v>
      </c>
      <c r="H224" t="s">
        <v>3632</v>
      </c>
      <c r="I224" s="60" t="s">
        <v>447</v>
      </c>
      <c r="J224" s="60" t="s">
        <v>1914</v>
      </c>
    </row>
    <row r="225" spans="1:10" x14ac:dyDescent="0.4">
      <c r="A225" t="s">
        <v>2962</v>
      </c>
      <c r="B225" t="s">
        <v>1914</v>
      </c>
      <c r="C225" s="7" t="s">
        <v>3</v>
      </c>
      <c r="D225" s="10" t="s">
        <v>2979</v>
      </c>
      <c r="E225" s="7" t="s">
        <v>446</v>
      </c>
      <c r="F225" t="s">
        <v>1429</v>
      </c>
      <c r="G225" t="s">
        <v>7141</v>
      </c>
      <c r="H225" t="s">
        <v>3632</v>
      </c>
      <c r="I225" s="60" t="s">
        <v>2962</v>
      </c>
      <c r="J225" s="60" t="s">
        <v>1914</v>
      </c>
    </row>
    <row r="226" spans="1:10" x14ac:dyDescent="0.4">
      <c r="A226" t="s">
        <v>2961</v>
      </c>
      <c r="B226" t="s">
        <v>1914</v>
      </c>
      <c r="C226" s="7" t="s">
        <v>3</v>
      </c>
      <c r="D226" s="10" t="s">
        <v>2980</v>
      </c>
      <c r="E226" s="7" t="s">
        <v>446</v>
      </c>
      <c r="F226" t="s">
        <v>1429</v>
      </c>
      <c r="G226" t="s">
        <v>7141</v>
      </c>
      <c r="H226" t="s">
        <v>3632</v>
      </c>
      <c r="I226" s="60" t="s">
        <v>2961</v>
      </c>
      <c r="J226" s="60" t="s">
        <v>1914</v>
      </c>
    </row>
    <row r="227" spans="1:10" x14ac:dyDescent="0.4">
      <c r="A227" t="s">
        <v>2960</v>
      </c>
      <c r="B227" t="s">
        <v>1914</v>
      </c>
      <c r="C227" s="7" t="s">
        <v>3</v>
      </c>
      <c r="D227" s="10" t="s">
        <v>2981</v>
      </c>
      <c r="E227" s="7" t="s">
        <v>446</v>
      </c>
      <c r="F227" t="s">
        <v>1429</v>
      </c>
      <c r="G227" t="s">
        <v>7141</v>
      </c>
      <c r="H227" t="s">
        <v>3632</v>
      </c>
      <c r="I227" s="60" t="s">
        <v>2960</v>
      </c>
      <c r="J227" s="60" t="s">
        <v>1914</v>
      </c>
    </row>
    <row r="228" spans="1:10" x14ac:dyDescent="0.4">
      <c r="A228" t="s">
        <v>2957</v>
      </c>
      <c r="B228" t="s">
        <v>1914</v>
      </c>
      <c r="C228" s="7" t="s">
        <v>3</v>
      </c>
      <c r="D228" s="10" t="s">
        <v>2982</v>
      </c>
      <c r="E228" s="7" t="s">
        <v>446</v>
      </c>
      <c r="F228" t="s">
        <v>1429</v>
      </c>
      <c r="G228" t="s">
        <v>7141</v>
      </c>
      <c r="H228" t="s">
        <v>3632</v>
      </c>
      <c r="I228" s="60" t="s">
        <v>2957</v>
      </c>
      <c r="J228" s="60" t="s">
        <v>1914</v>
      </c>
    </row>
    <row r="229" spans="1:10" x14ac:dyDescent="0.4">
      <c r="A229" t="s">
        <v>2956</v>
      </c>
      <c r="B229" t="s">
        <v>1914</v>
      </c>
      <c r="C229" s="7" t="s">
        <v>3</v>
      </c>
      <c r="D229" s="10" t="s">
        <v>2983</v>
      </c>
      <c r="E229" s="7" t="s">
        <v>446</v>
      </c>
      <c r="F229" t="s">
        <v>1429</v>
      </c>
      <c r="G229" t="s">
        <v>17</v>
      </c>
      <c r="H229" t="s">
        <v>3632</v>
      </c>
      <c r="I229" s="60" t="s">
        <v>2956</v>
      </c>
      <c r="J229" s="60" t="s">
        <v>1914</v>
      </c>
    </row>
    <row r="230" spans="1:10" x14ac:dyDescent="0.4">
      <c r="A230" t="s">
        <v>2953</v>
      </c>
      <c r="B230" t="s">
        <v>1914</v>
      </c>
      <c r="C230" s="7" t="s">
        <v>3</v>
      </c>
      <c r="D230" s="10" t="s">
        <v>7901</v>
      </c>
      <c r="E230" s="7" t="s">
        <v>446</v>
      </c>
      <c r="F230" t="s">
        <v>1429</v>
      </c>
      <c r="G230" t="s">
        <v>17</v>
      </c>
      <c r="H230" t="s">
        <v>3632</v>
      </c>
      <c r="I230" s="60" t="s">
        <v>2953</v>
      </c>
      <c r="J230" s="60" t="s">
        <v>1914</v>
      </c>
    </row>
    <row r="231" spans="1:10" x14ac:dyDescent="0.4">
      <c r="A231" t="s">
        <v>449</v>
      </c>
      <c r="B231" t="s">
        <v>1913</v>
      </c>
      <c r="C231" s="7" t="s">
        <v>3</v>
      </c>
      <c r="D231" s="10" t="s">
        <v>1627</v>
      </c>
      <c r="E231" s="7" t="s">
        <v>448</v>
      </c>
      <c r="F231" t="s">
        <v>1356</v>
      </c>
      <c r="G231" t="s">
        <v>16</v>
      </c>
      <c r="H231" t="s">
        <v>3633</v>
      </c>
      <c r="I231" s="60" t="s">
        <v>449</v>
      </c>
      <c r="J231" s="60" t="s">
        <v>1913</v>
      </c>
    </row>
    <row r="232" spans="1:10" x14ac:dyDescent="0.4">
      <c r="A232" t="s">
        <v>451</v>
      </c>
      <c r="B232" t="s">
        <v>1914</v>
      </c>
      <c r="C232" s="7" t="s">
        <v>3</v>
      </c>
      <c r="D232" s="10" t="s">
        <v>5263</v>
      </c>
      <c r="E232" s="7" t="s">
        <v>450</v>
      </c>
      <c r="F232" t="s">
        <v>1323</v>
      </c>
      <c r="G232" t="s">
        <v>17</v>
      </c>
      <c r="H232" t="s">
        <v>3634</v>
      </c>
      <c r="I232" s="60" t="s">
        <v>451</v>
      </c>
      <c r="J232" s="60" t="s">
        <v>1914</v>
      </c>
    </row>
    <row r="233" spans="1:10" x14ac:dyDescent="0.4">
      <c r="A233" t="s">
        <v>453</v>
      </c>
      <c r="B233" t="s">
        <v>1913</v>
      </c>
      <c r="C233" s="7" t="s">
        <v>3</v>
      </c>
      <c r="D233" s="10" t="s">
        <v>1865</v>
      </c>
      <c r="E233" s="7" t="s">
        <v>452</v>
      </c>
      <c r="F233" t="s">
        <v>1255</v>
      </c>
      <c r="G233" t="s">
        <v>17</v>
      </c>
      <c r="H233" t="s">
        <v>3635</v>
      </c>
      <c r="I233" s="60" t="s">
        <v>453</v>
      </c>
      <c r="J233" s="60" t="s">
        <v>1913</v>
      </c>
    </row>
    <row r="234" spans="1:10" x14ac:dyDescent="0.4">
      <c r="A234" t="s">
        <v>2951</v>
      </c>
      <c r="B234" t="s">
        <v>1913</v>
      </c>
      <c r="C234" s="7" t="s">
        <v>3</v>
      </c>
      <c r="D234" s="10" t="s">
        <v>2984</v>
      </c>
      <c r="E234" s="7" t="s">
        <v>452</v>
      </c>
      <c r="F234" t="s">
        <v>1255</v>
      </c>
      <c r="G234" t="s">
        <v>17</v>
      </c>
      <c r="H234" t="s">
        <v>3635</v>
      </c>
      <c r="I234" s="60" t="s">
        <v>2951</v>
      </c>
      <c r="J234" s="60" t="s">
        <v>1913</v>
      </c>
    </row>
    <row r="235" spans="1:10" x14ac:dyDescent="0.4">
      <c r="A235" t="s">
        <v>71</v>
      </c>
      <c r="B235" t="s">
        <v>1913</v>
      </c>
      <c r="C235" s="7" t="s">
        <v>6</v>
      </c>
      <c r="D235" s="10" t="s">
        <v>1563</v>
      </c>
      <c r="E235" s="7" t="s">
        <v>454</v>
      </c>
      <c r="F235" t="s">
        <v>1326</v>
      </c>
      <c r="G235" t="s">
        <v>16</v>
      </c>
      <c r="H235" t="s">
        <v>3636</v>
      </c>
      <c r="I235" s="60" t="s">
        <v>71</v>
      </c>
      <c r="J235" s="60" t="s">
        <v>1913</v>
      </c>
    </row>
    <row r="236" spans="1:10" x14ac:dyDescent="0.4">
      <c r="A236" t="s">
        <v>456</v>
      </c>
      <c r="B236" t="s">
        <v>1914</v>
      </c>
      <c r="C236" s="7" t="s">
        <v>6</v>
      </c>
      <c r="D236" s="10" t="s">
        <v>1628</v>
      </c>
      <c r="E236" s="7" t="s">
        <v>455</v>
      </c>
      <c r="F236" t="s">
        <v>1425</v>
      </c>
      <c r="G236" t="s">
        <v>16</v>
      </c>
      <c r="H236" t="s">
        <v>3637</v>
      </c>
      <c r="I236" s="60" t="s">
        <v>456</v>
      </c>
      <c r="J236" s="60" t="s">
        <v>1914</v>
      </c>
    </row>
    <row r="237" spans="1:10" x14ac:dyDescent="0.4">
      <c r="A237" t="s">
        <v>458</v>
      </c>
      <c r="B237" t="s">
        <v>1914</v>
      </c>
      <c r="C237" s="7" t="s">
        <v>3</v>
      </c>
      <c r="D237" s="10" t="s">
        <v>1629</v>
      </c>
      <c r="E237" s="7" t="s">
        <v>457</v>
      </c>
      <c r="F237" t="s">
        <v>1430</v>
      </c>
      <c r="G237" t="s">
        <v>17</v>
      </c>
      <c r="H237" t="s">
        <v>3638</v>
      </c>
      <c r="I237" s="60" t="s">
        <v>458</v>
      </c>
      <c r="J237" s="60" t="s">
        <v>1914</v>
      </c>
    </row>
    <row r="238" spans="1:10" x14ac:dyDescent="0.4">
      <c r="A238" t="s">
        <v>443</v>
      </c>
      <c r="B238" t="s">
        <v>1914</v>
      </c>
      <c r="C238" s="7" t="s">
        <v>6</v>
      </c>
      <c r="D238" s="10" t="s">
        <v>1625</v>
      </c>
      <c r="E238" s="7" t="s">
        <v>459</v>
      </c>
      <c r="F238" t="s">
        <v>1423</v>
      </c>
      <c r="G238" t="s">
        <v>16</v>
      </c>
      <c r="H238" t="s">
        <v>3639</v>
      </c>
      <c r="I238" s="60" t="s">
        <v>443</v>
      </c>
      <c r="J238" s="60" t="s">
        <v>1914</v>
      </c>
    </row>
    <row r="239" spans="1:10" x14ac:dyDescent="0.4">
      <c r="A239" t="s">
        <v>461</v>
      </c>
      <c r="B239" t="s">
        <v>1913</v>
      </c>
      <c r="C239" s="7" t="s">
        <v>3</v>
      </c>
      <c r="D239" s="10" t="s">
        <v>1630</v>
      </c>
      <c r="E239" s="7" t="s">
        <v>460</v>
      </c>
      <c r="F239" t="s">
        <v>1042</v>
      </c>
      <c r="G239" t="s">
        <v>16</v>
      </c>
      <c r="H239" t="s">
        <v>3640</v>
      </c>
      <c r="I239" s="60" t="s">
        <v>461</v>
      </c>
      <c r="J239" s="60" t="s">
        <v>1913</v>
      </c>
    </row>
    <row r="240" spans="1:10" x14ac:dyDescent="0.4">
      <c r="A240" t="s">
        <v>71</v>
      </c>
      <c r="B240" t="s">
        <v>1913</v>
      </c>
      <c r="C240" s="7" t="s">
        <v>6</v>
      </c>
      <c r="D240" s="10" t="s">
        <v>1563</v>
      </c>
      <c r="E240" s="7" t="s">
        <v>462</v>
      </c>
      <c r="F240" t="s">
        <v>1326</v>
      </c>
      <c r="G240" t="s">
        <v>16</v>
      </c>
      <c r="H240" t="s">
        <v>3641</v>
      </c>
      <c r="I240" s="60" t="s">
        <v>71</v>
      </c>
      <c r="J240" s="60" t="s">
        <v>1913</v>
      </c>
    </row>
    <row r="241" spans="1:10" x14ac:dyDescent="0.4">
      <c r="A241" t="s">
        <v>464</v>
      </c>
      <c r="B241" t="s">
        <v>1914</v>
      </c>
      <c r="C241" s="7" t="s">
        <v>3</v>
      </c>
      <c r="D241" s="10" t="s">
        <v>1631</v>
      </c>
      <c r="E241" s="7" t="s">
        <v>463</v>
      </c>
      <c r="F241" t="s">
        <v>1306</v>
      </c>
      <c r="G241" t="s">
        <v>7141</v>
      </c>
      <c r="H241" t="s">
        <v>3642</v>
      </c>
      <c r="I241" s="60" t="s">
        <v>464</v>
      </c>
      <c r="J241" s="60" t="s">
        <v>1914</v>
      </c>
    </row>
    <row r="242" spans="1:10" x14ac:dyDescent="0.4">
      <c r="A242" t="s">
        <v>466</v>
      </c>
      <c r="B242" t="s">
        <v>1914</v>
      </c>
      <c r="C242" s="7" t="s">
        <v>6</v>
      </c>
      <c r="D242" s="10" t="s">
        <v>1632</v>
      </c>
      <c r="E242" s="7" t="s">
        <v>465</v>
      </c>
      <c r="F242" t="s">
        <v>1423</v>
      </c>
      <c r="G242" t="s">
        <v>16</v>
      </c>
      <c r="H242" t="s">
        <v>3643</v>
      </c>
      <c r="I242" s="60" t="s">
        <v>466</v>
      </c>
      <c r="J242" s="60" t="s">
        <v>1914</v>
      </c>
    </row>
    <row r="243" spans="1:10" x14ac:dyDescent="0.4">
      <c r="A243" t="s">
        <v>468</v>
      </c>
      <c r="B243" t="s">
        <v>1913</v>
      </c>
      <c r="C243" s="7" t="s">
        <v>3</v>
      </c>
      <c r="D243" s="10" t="s">
        <v>1848</v>
      </c>
      <c r="E243" s="7" t="s">
        <v>467</v>
      </c>
      <c r="F243" t="s">
        <v>1420</v>
      </c>
      <c r="G243" t="s">
        <v>16</v>
      </c>
      <c r="H243" t="s">
        <v>3644</v>
      </c>
      <c r="I243" s="60" t="s">
        <v>468</v>
      </c>
      <c r="J243" s="60" t="s">
        <v>1913</v>
      </c>
    </row>
    <row r="244" spans="1:10" x14ac:dyDescent="0.4">
      <c r="A244" t="s">
        <v>470</v>
      </c>
      <c r="B244" t="s">
        <v>1914</v>
      </c>
      <c r="C244" s="7" t="s">
        <v>3</v>
      </c>
      <c r="D244" s="10" t="s">
        <v>1946</v>
      </c>
      <c r="E244" s="7" t="s">
        <v>469</v>
      </c>
      <c r="F244" t="s">
        <v>1429</v>
      </c>
      <c r="G244" t="s">
        <v>7141</v>
      </c>
      <c r="H244" t="s">
        <v>3645</v>
      </c>
      <c r="I244" s="60" t="s">
        <v>470</v>
      </c>
      <c r="J244" s="60" t="s">
        <v>1914</v>
      </c>
    </row>
    <row r="245" spans="1:10" x14ac:dyDescent="0.4">
      <c r="A245" t="s">
        <v>472</v>
      </c>
      <c r="B245" t="s">
        <v>1913</v>
      </c>
      <c r="C245" s="7" t="s">
        <v>3</v>
      </c>
      <c r="D245" s="10" t="s">
        <v>1633</v>
      </c>
      <c r="E245" s="7" t="s">
        <v>471</v>
      </c>
      <c r="F245" t="s">
        <v>1323</v>
      </c>
      <c r="G245" t="s">
        <v>17</v>
      </c>
      <c r="H245" t="s">
        <v>3646</v>
      </c>
      <c r="I245" s="60" t="s">
        <v>472</v>
      </c>
      <c r="J245" s="60" t="s">
        <v>1913</v>
      </c>
    </row>
    <row r="246" spans="1:10" x14ac:dyDescent="0.4">
      <c r="A246" t="s">
        <v>474</v>
      </c>
      <c r="B246" t="s">
        <v>1914</v>
      </c>
      <c r="C246" s="7" t="s">
        <v>3</v>
      </c>
      <c r="D246" s="10" t="s">
        <v>1947</v>
      </c>
      <c r="E246" s="7" t="s">
        <v>473</v>
      </c>
      <c r="F246" t="s">
        <v>1429</v>
      </c>
      <c r="G246" t="s">
        <v>17</v>
      </c>
      <c r="H246" t="s">
        <v>3647</v>
      </c>
      <c r="I246" s="60" t="s">
        <v>474</v>
      </c>
      <c r="J246" s="60" t="s">
        <v>1914</v>
      </c>
    </row>
    <row r="247" spans="1:10" x14ac:dyDescent="0.4">
      <c r="A247" t="s">
        <v>476</v>
      </c>
      <c r="B247" t="s">
        <v>1913</v>
      </c>
      <c r="C247" s="7" t="s">
        <v>6</v>
      </c>
      <c r="D247" s="10" t="s">
        <v>1634</v>
      </c>
      <c r="E247" s="7" t="s">
        <v>475</v>
      </c>
      <c r="F247" t="s">
        <v>1425</v>
      </c>
      <c r="G247" t="s">
        <v>16</v>
      </c>
      <c r="H247" t="s">
        <v>3648</v>
      </c>
      <c r="I247" s="60" t="s">
        <v>476</v>
      </c>
      <c r="J247" s="60" t="s">
        <v>1913</v>
      </c>
    </row>
    <row r="248" spans="1:10" x14ac:dyDescent="0.4">
      <c r="A248" t="s">
        <v>456</v>
      </c>
      <c r="B248" t="s">
        <v>1914</v>
      </c>
      <c r="C248" s="7" t="s">
        <v>6</v>
      </c>
      <c r="D248" s="10" t="s">
        <v>1628</v>
      </c>
      <c r="E248" s="7" t="s">
        <v>475</v>
      </c>
      <c r="F248" t="s">
        <v>1425</v>
      </c>
      <c r="G248" t="s">
        <v>16</v>
      </c>
      <c r="H248" t="s">
        <v>3648</v>
      </c>
      <c r="I248" s="60" t="s">
        <v>456</v>
      </c>
      <c r="J248" s="60" t="s">
        <v>1914</v>
      </c>
    </row>
    <row r="249" spans="1:10" x14ac:dyDescent="0.4">
      <c r="A249" t="s">
        <v>478</v>
      </c>
      <c r="B249" t="s">
        <v>1914</v>
      </c>
      <c r="C249" s="7" t="s">
        <v>3</v>
      </c>
      <c r="D249" s="10" t="s">
        <v>1849</v>
      </c>
      <c r="E249" s="7" t="s">
        <v>477</v>
      </c>
      <c r="F249" t="s">
        <v>1420</v>
      </c>
      <c r="G249" t="s">
        <v>17</v>
      </c>
      <c r="H249" t="s">
        <v>3649</v>
      </c>
      <c r="I249" s="60" t="s">
        <v>478</v>
      </c>
      <c r="J249" s="60" t="s">
        <v>1914</v>
      </c>
    </row>
    <row r="250" spans="1:10" x14ac:dyDescent="0.4">
      <c r="A250" t="s">
        <v>480</v>
      </c>
      <c r="B250" t="s">
        <v>1913</v>
      </c>
      <c r="C250" s="7" t="s">
        <v>3</v>
      </c>
      <c r="D250" s="10" t="s">
        <v>1635</v>
      </c>
      <c r="E250" s="7" t="s">
        <v>479</v>
      </c>
      <c r="F250" t="s">
        <v>1078</v>
      </c>
      <c r="G250" t="s">
        <v>7141</v>
      </c>
      <c r="H250" t="s">
        <v>3650</v>
      </c>
      <c r="I250" s="60" t="s">
        <v>480</v>
      </c>
      <c r="J250" s="60" t="s">
        <v>1913</v>
      </c>
    </row>
    <row r="251" spans="1:10" x14ac:dyDescent="0.4">
      <c r="A251" t="s">
        <v>482</v>
      </c>
      <c r="B251" t="s">
        <v>1914</v>
      </c>
      <c r="C251" s="7" t="s">
        <v>6</v>
      </c>
      <c r="D251" s="10" t="s">
        <v>1867</v>
      </c>
      <c r="E251" s="7" t="s">
        <v>481</v>
      </c>
      <c r="F251" t="s">
        <v>1081</v>
      </c>
      <c r="G251" t="s">
        <v>16</v>
      </c>
      <c r="H251" t="s">
        <v>3651</v>
      </c>
      <c r="I251" s="60" t="s">
        <v>482</v>
      </c>
      <c r="J251" s="60" t="s">
        <v>1914</v>
      </c>
    </row>
    <row r="252" spans="1:10" x14ac:dyDescent="0.4">
      <c r="A252" t="s">
        <v>484</v>
      </c>
      <c r="B252" t="s">
        <v>1913</v>
      </c>
      <c r="C252" s="7" t="s">
        <v>3</v>
      </c>
      <c r="D252" s="10" t="s">
        <v>1948</v>
      </c>
      <c r="E252" s="7" t="s">
        <v>483</v>
      </c>
      <c r="F252" t="s">
        <v>1345</v>
      </c>
      <c r="G252" t="s">
        <v>7141</v>
      </c>
      <c r="H252" t="s">
        <v>3652</v>
      </c>
      <c r="I252" s="60" t="s">
        <v>484</v>
      </c>
      <c r="J252" s="60" t="s">
        <v>1913</v>
      </c>
    </row>
    <row r="253" spans="1:10" x14ac:dyDescent="0.4">
      <c r="A253" t="s">
        <v>486</v>
      </c>
      <c r="B253" t="s">
        <v>1914</v>
      </c>
      <c r="C253" s="7" t="s">
        <v>6</v>
      </c>
      <c r="D253" s="10" t="s">
        <v>1636</v>
      </c>
      <c r="E253" s="7" t="s">
        <v>485</v>
      </c>
      <c r="F253" t="s">
        <v>1423</v>
      </c>
      <c r="G253" t="s">
        <v>16</v>
      </c>
      <c r="H253" t="s">
        <v>3653</v>
      </c>
      <c r="I253" s="60" t="s">
        <v>486</v>
      </c>
      <c r="J253" s="60" t="s">
        <v>1914</v>
      </c>
    </row>
    <row r="254" spans="1:10" x14ac:dyDescent="0.4">
      <c r="A254" t="s">
        <v>488</v>
      </c>
      <c r="B254" t="s">
        <v>1914</v>
      </c>
      <c r="C254" s="7" t="s">
        <v>3</v>
      </c>
      <c r="D254" s="10" t="s">
        <v>1850</v>
      </c>
      <c r="E254" s="7" t="s">
        <v>487</v>
      </c>
      <c r="F254" t="s">
        <v>1420</v>
      </c>
      <c r="G254" t="s">
        <v>17</v>
      </c>
      <c r="H254" t="s">
        <v>3654</v>
      </c>
      <c r="I254" s="60" t="s">
        <v>488</v>
      </c>
      <c r="J254" s="60" t="s">
        <v>1914</v>
      </c>
    </row>
    <row r="255" spans="1:10" x14ac:dyDescent="0.4">
      <c r="A255" t="s">
        <v>490</v>
      </c>
      <c r="B255" t="s">
        <v>1913</v>
      </c>
      <c r="C255" s="7" t="s">
        <v>3</v>
      </c>
      <c r="D255" s="10" t="s">
        <v>1637</v>
      </c>
      <c r="E255" s="7" t="s">
        <v>489</v>
      </c>
      <c r="F255" t="s">
        <v>1042</v>
      </c>
      <c r="G255" t="s">
        <v>16</v>
      </c>
      <c r="H255" t="s">
        <v>3655</v>
      </c>
      <c r="I255" s="60" t="s">
        <v>490</v>
      </c>
      <c r="J255" s="60" t="s">
        <v>1913</v>
      </c>
    </row>
    <row r="256" spans="1:10" x14ac:dyDescent="0.4">
      <c r="A256" t="s">
        <v>492</v>
      </c>
      <c r="B256" t="s">
        <v>1914</v>
      </c>
      <c r="C256" s="7" t="s">
        <v>3</v>
      </c>
      <c r="D256" s="10" t="s">
        <v>1851</v>
      </c>
      <c r="E256" s="7" t="s">
        <v>491</v>
      </c>
      <c r="F256" t="s">
        <v>1420</v>
      </c>
      <c r="G256" t="s">
        <v>17</v>
      </c>
      <c r="H256" t="s">
        <v>3656</v>
      </c>
      <c r="I256" s="60" t="s">
        <v>492</v>
      </c>
      <c r="J256" s="60" t="s">
        <v>1914</v>
      </c>
    </row>
    <row r="257" spans="1:10" x14ac:dyDescent="0.4">
      <c r="A257" t="s">
        <v>494</v>
      </c>
      <c r="B257" t="s">
        <v>1875</v>
      </c>
      <c r="C257" s="7" t="s">
        <v>3</v>
      </c>
      <c r="D257" s="10" t="s">
        <v>1638</v>
      </c>
      <c r="E257" s="7" t="s">
        <v>493</v>
      </c>
      <c r="F257" t="s">
        <v>3896</v>
      </c>
      <c r="G257" t="s">
        <v>17</v>
      </c>
      <c r="H257" t="s">
        <v>3657</v>
      </c>
      <c r="I257" s="60" t="s">
        <v>494</v>
      </c>
      <c r="J257" s="60" t="s">
        <v>1875</v>
      </c>
    </row>
    <row r="258" spans="1:10" x14ac:dyDescent="0.4">
      <c r="A258" t="s">
        <v>496</v>
      </c>
      <c r="B258" t="s">
        <v>1913</v>
      </c>
      <c r="C258" s="7" t="s">
        <v>3</v>
      </c>
      <c r="D258" s="10" t="s">
        <v>1639</v>
      </c>
      <c r="E258" s="7" t="s">
        <v>495</v>
      </c>
      <c r="F258" t="s">
        <v>1323</v>
      </c>
      <c r="G258" t="s">
        <v>17</v>
      </c>
      <c r="H258" t="s">
        <v>3658</v>
      </c>
      <c r="I258" s="60" t="s">
        <v>496</v>
      </c>
      <c r="J258" s="60" t="s">
        <v>1913</v>
      </c>
    </row>
    <row r="259" spans="1:10" x14ac:dyDescent="0.4">
      <c r="A259" t="s">
        <v>498</v>
      </c>
      <c r="B259" t="s">
        <v>1875</v>
      </c>
      <c r="C259" s="7" t="s">
        <v>3</v>
      </c>
      <c r="D259" s="10" t="s">
        <v>1640</v>
      </c>
      <c r="E259" s="7" t="s">
        <v>497</v>
      </c>
      <c r="F259" t="s">
        <v>3896</v>
      </c>
      <c r="G259" t="s">
        <v>17</v>
      </c>
      <c r="H259" t="s">
        <v>3659</v>
      </c>
      <c r="I259" s="60" t="s">
        <v>498</v>
      </c>
      <c r="J259" s="60" t="s">
        <v>1875</v>
      </c>
    </row>
    <row r="260" spans="1:10" x14ac:dyDescent="0.4">
      <c r="A260" t="s">
        <v>500</v>
      </c>
      <c r="B260" t="s">
        <v>14</v>
      </c>
      <c r="C260" s="7" t="s">
        <v>3</v>
      </c>
      <c r="D260" s="10" t="s">
        <v>1949</v>
      </c>
      <c r="E260" s="7" t="s">
        <v>499</v>
      </c>
      <c r="F260" t="s">
        <v>1345</v>
      </c>
      <c r="G260" t="s">
        <v>7141</v>
      </c>
      <c r="H260" t="s">
        <v>3660</v>
      </c>
      <c r="I260" s="60" t="s">
        <v>500</v>
      </c>
      <c r="J260" s="60" t="s">
        <v>14</v>
      </c>
    </row>
    <row r="261" spans="1:10" x14ac:dyDescent="0.4">
      <c r="A261" t="s">
        <v>502</v>
      </c>
      <c r="B261" t="s">
        <v>1913</v>
      </c>
      <c r="C261" s="7" t="s">
        <v>6</v>
      </c>
      <c r="D261" s="10" t="s">
        <v>1641</v>
      </c>
      <c r="E261" s="7" t="s">
        <v>501</v>
      </c>
      <c r="F261" t="s">
        <v>1431</v>
      </c>
      <c r="G261" t="s">
        <v>16</v>
      </c>
      <c r="H261" t="s">
        <v>3661</v>
      </c>
      <c r="I261" s="60" t="s">
        <v>502</v>
      </c>
      <c r="J261" s="60" t="s">
        <v>1913</v>
      </c>
    </row>
    <row r="262" spans="1:10" x14ac:dyDescent="0.4">
      <c r="A262" t="s">
        <v>504</v>
      </c>
      <c r="B262" t="s">
        <v>1914</v>
      </c>
      <c r="C262" s="7" t="s">
        <v>3</v>
      </c>
      <c r="D262" s="10" t="s">
        <v>1852</v>
      </c>
      <c r="E262" s="7" t="s">
        <v>503</v>
      </c>
      <c r="F262" t="s">
        <v>1420</v>
      </c>
      <c r="G262" t="s">
        <v>17</v>
      </c>
      <c r="H262" t="s">
        <v>3662</v>
      </c>
      <c r="I262" s="60" t="s">
        <v>504</v>
      </c>
      <c r="J262" s="60" t="s">
        <v>1914</v>
      </c>
    </row>
    <row r="263" spans="1:10" x14ac:dyDescent="0.4">
      <c r="A263" t="s">
        <v>506</v>
      </c>
      <c r="B263" t="s">
        <v>1914</v>
      </c>
      <c r="C263" s="7" t="s">
        <v>3</v>
      </c>
      <c r="D263" s="10" t="s">
        <v>1853</v>
      </c>
      <c r="E263" s="7" t="s">
        <v>505</v>
      </c>
      <c r="F263" t="s">
        <v>1420</v>
      </c>
      <c r="G263" t="s">
        <v>17</v>
      </c>
      <c r="H263" t="s">
        <v>3663</v>
      </c>
      <c r="I263" s="60" t="s">
        <v>506</v>
      </c>
      <c r="J263" s="60" t="s">
        <v>1914</v>
      </c>
    </row>
    <row r="264" spans="1:10" x14ac:dyDescent="0.4">
      <c r="A264" t="s">
        <v>508</v>
      </c>
      <c r="B264" t="s">
        <v>1914</v>
      </c>
      <c r="C264" s="7" t="s">
        <v>6</v>
      </c>
      <c r="D264" s="10" t="s">
        <v>1642</v>
      </c>
      <c r="E264" s="7" t="s">
        <v>507</v>
      </c>
      <c r="F264" t="s">
        <v>1042</v>
      </c>
      <c r="G264" t="s">
        <v>16</v>
      </c>
      <c r="H264" t="s">
        <v>3664</v>
      </c>
      <c r="I264" s="60" t="s">
        <v>508</v>
      </c>
      <c r="J264" s="60" t="s">
        <v>1914</v>
      </c>
    </row>
    <row r="265" spans="1:10" x14ac:dyDescent="0.4">
      <c r="A265" t="s">
        <v>509</v>
      </c>
      <c r="B265" t="s">
        <v>1914</v>
      </c>
      <c r="C265" s="7" t="s">
        <v>6</v>
      </c>
      <c r="D265" s="10" t="s">
        <v>1643</v>
      </c>
      <c r="E265" s="7" t="s">
        <v>507</v>
      </c>
      <c r="F265" t="s">
        <v>1042</v>
      </c>
      <c r="G265" t="s">
        <v>16</v>
      </c>
      <c r="H265" t="s">
        <v>3664</v>
      </c>
      <c r="I265" s="60" t="s">
        <v>509</v>
      </c>
      <c r="J265" s="60" t="s">
        <v>1914</v>
      </c>
    </row>
    <row r="266" spans="1:10" x14ac:dyDescent="0.4">
      <c r="A266" t="s">
        <v>510</v>
      </c>
      <c r="B266" t="s">
        <v>1914</v>
      </c>
      <c r="C266" s="7" t="s">
        <v>6</v>
      </c>
      <c r="D266" s="10" t="s">
        <v>1644</v>
      </c>
      <c r="E266" s="7" t="s">
        <v>507</v>
      </c>
      <c r="F266" t="s">
        <v>1042</v>
      </c>
      <c r="G266" t="s">
        <v>16</v>
      </c>
      <c r="H266" t="s">
        <v>3664</v>
      </c>
      <c r="I266" s="60" t="s">
        <v>510</v>
      </c>
      <c r="J266" s="60" t="s">
        <v>1914</v>
      </c>
    </row>
    <row r="267" spans="1:10" x14ac:dyDescent="0.4">
      <c r="A267" t="s">
        <v>512</v>
      </c>
      <c r="B267" t="s">
        <v>1914</v>
      </c>
      <c r="C267" s="7" t="s">
        <v>6</v>
      </c>
      <c r="D267" s="10" t="s">
        <v>1645</v>
      </c>
      <c r="E267" s="7" t="s">
        <v>511</v>
      </c>
      <c r="F267" t="s">
        <v>1198</v>
      </c>
      <c r="G267" t="s">
        <v>16</v>
      </c>
      <c r="H267" t="s">
        <v>3665</v>
      </c>
      <c r="I267" s="60" t="s">
        <v>512</v>
      </c>
      <c r="J267" s="60" t="s">
        <v>1914</v>
      </c>
    </row>
    <row r="268" spans="1:10" x14ac:dyDescent="0.4">
      <c r="A268" t="s">
        <v>514</v>
      </c>
      <c r="B268" t="s">
        <v>1914</v>
      </c>
      <c r="C268" s="7" t="s">
        <v>6</v>
      </c>
      <c r="D268" s="10" t="s">
        <v>1646</v>
      </c>
      <c r="E268" s="7" t="s">
        <v>513</v>
      </c>
      <c r="F268" t="s">
        <v>1423</v>
      </c>
      <c r="G268" t="s">
        <v>16</v>
      </c>
      <c r="H268" t="s">
        <v>3666</v>
      </c>
      <c r="I268" s="60" t="s">
        <v>514</v>
      </c>
      <c r="J268" s="60" t="s">
        <v>1914</v>
      </c>
    </row>
    <row r="269" spans="1:10" x14ac:dyDescent="0.4">
      <c r="A269" t="s">
        <v>516</v>
      </c>
      <c r="B269" t="s">
        <v>1914</v>
      </c>
      <c r="C269" s="7" t="s">
        <v>6</v>
      </c>
      <c r="D269" s="10" t="s">
        <v>1647</v>
      </c>
      <c r="E269" s="7" t="s">
        <v>515</v>
      </c>
      <c r="F269" t="s">
        <v>1425</v>
      </c>
      <c r="G269" t="s">
        <v>16</v>
      </c>
      <c r="H269" t="s">
        <v>3667</v>
      </c>
      <c r="I269" s="60" t="s">
        <v>516</v>
      </c>
      <c r="J269" s="60" t="s">
        <v>1914</v>
      </c>
    </row>
    <row r="270" spans="1:10" x14ac:dyDescent="0.4">
      <c r="A270" t="s">
        <v>518</v>
      </c>
      <c r="B270" t="s">
        <v>1913</v>
      </c>
      <c r="C270" s="7" t="s">
        <v>3</v>
      </c>
      <c r="D270" s="10" t="s">
        <v>1648</v>
      </c>
      <c r="E270" s="7" t="s">
        <v>517</v>
      </c>
      <c r="F270" t="s">
        <v>1323</v>
      </c>
      <c r="G270" t="s">
        <v>17</v>
      </c>
      <c r="H270" t="s">
        <v>3668</v>
      </c>
      <c r="I270" s="60" t="s">
        <v>518</v>
      </c>
      <c r="J270" s="60" t="s">
        <v>1913</v>
      </c>
    </row>
    <row r="271" spans="1:10" x14ac:dyDescent="0.4">
      <c r="A271" t="s">
        <v>520</v>
      </c>
      <c r="B271" t="s">
        <v>5</v>
      </c>
      <c r="C271" s="7" t="s">
        <v>6</v>
      </c>
      <c r="D271" s="10" t="s">
        <v>1649</v>
      </c>
      <c r="E271" s="7" t="s">
        <v>519</v>
      </c>
      <c r="F271" t="s">
        <v>1422</v>
      </c>
      <c r="G271" t="s">
        <v>16</v>
      </c>
      <c r="H271" t="s">
        <v>3669</v>
      </c>
      <c r="I271" s="60" t="s">
        <v>520</v>
      </c>
      <c r="J271" s="60" t="s">
        <v>5</v>
      </c>
    </row>
    <row r="272" spans="1:10" x14ac:dyDescent="0.4">
      <c r="A272" t="s">
        <v>522</v>
      </c>
      <c r="B272" t="s">
        <v>1913</v>
      </c>
      <c r="C272" s="7" t="s">
        <v>3</v>
      </c>
      <c r="D272" s="10" t="s">
        <v>1650</v>
      </c>
      <c r="E272" s="7" t="s">
        <v>521</v>
      </c>
      <c r="F272" t="s">
        <v>3896</v>
      </c>
      <c r="G272" t="s">
        <v>16</v>
      </c>
      <c r="H272" t="s">
        <v>3670</v>
      </c>
      <c r="I272" s="60" t="s">
        <v>522</v>
      </c>
      <c r="J272" s="60" t="s">
        <v>1913</v>
      </c>
    </row>
    <row r="273" spans="1:10" x14ac:dyDescent="0.4">
      <c r="A273" t="s">
        <v>524</v>
      </c>
      <c r="B273" t="s">
        <v>1914</v>
      </c>
      <c r="C273" s="7" t="s">
        <v>6</v>
      </c>
      <c r="D273" s="10" t="s">
        <v>1651</v>
      </c>
      <c r="E273" s="7" t="s">
        <v>523</v>
      </c>
      <c r="F273" t="s">
        <v>1420</v>
      </c>
      <c r="G273" t="s">
        <v>16</v>
      </c>
      <c r="H273" t="s">
        <v>3671</v>
      </c>
      <c r="I273" s="60" t="s">
        <v>524</v>
      </c>
      <c r="J273" s="60" t="s">
        <v>1914</v>
      </c>
    </row>
    <row r="274" spans="1:10" x14ac:dyDescent="0.4">
      <c r="A274" t="s">
        <v>525</v>
      </c>
      <c r="B274" t="s">
        <v>1914</v>
      </c>
      <c r="C274" s="7" t="s">
        <v>6</v>
      </c>
      <c r="D274" s="10" t="s">
        <v>1652</v>
      </c>
      <c r="E274" s="7" t="s">
        <v>523</v>
      </c>
      <c r="F274" t="s">
        <v>1420</v>
      </c>
      <c r="G274" t="s">
        <v>16</v>
      </c>
      <c r="H274" t="s">
        <v>3671</v>
      </c>
      <c r="I274" s="60" t="s">
        <v>525</v>
      </c>
      <c r="J274" s="60" t="s">
        <v>1914</v>
      </c>
    </row>
    <row r="275" spans="1:10" x14ac:dyDescent="0.4">
      <c r="A275" t="s">
        <v>512</v>
      </c>
      <c r="B275" t="s">
        <v>1914</v>
      </c>
      <c r="C275" s="7" t="s">
        <v>6</v>
      </c>
      <c r="D275" s="10" t="s">
        <v>1645</v>
      </c>
      <c r="E275" s="7" t="s">
        <v>526</v>
      </c>
      <c r="F275" t="s">
        <v>1198</v>
      </c>
      <c r="G275" t="s">
        <v>16</v>
      </c>
      <c r="H275" t="s">
        <v>3672</v>
      </c>
      <c r="I275" s="60" t="s">
        <v>512</v>
      </c>
      <c r="J275" s="60" t="s">
        <v>1914</v>
      </c>
    </row>
    <row r="276" spans="1:10" x14ac:dyDescent="0.4">
      <c r="A276" t="s">
        <v>527</v>
      </c>
      <c r="B276" t="s">
        <v>1914</v>
      </c>
      <c r="C276" s="7" t="s">
        <v>6</v>
      </c>
      <c r="D276" s="10" t="s">
        <v>1653</v>
      </c>
      <c r="E276" s="7" t="s">
        <v>526</v>
      </c>
      <c r="F276" t="s">
        <v>1198</v>
      </c>
      <c r="G276" t="s">
        <v>16</v>
      </c>
      <c r="H276" t="s">
        <v>3672</v>
      </c>
      <c r="I276" s="60" t="s">
        <v>527</v>
      </c>
      <c r="J276" s="60" t="s">
        <v>1914</v>
      </c>
    </row>
    <row r="277" spans="1:10" x14ac:dyDescent="0.4">
      <c r="A277" t="s">
        <v>529</v>
      </c>
      <c r="B277" t="s">
        <v>1914</v>
      </c>
      <c r="C277" s="7" t="s">
        <v>6</v>
      </c>
      <c r="D277" s="10" t="s">
        <v>1654</v>
      </c>
      <c r="E277" s="7" t="s">
        <v>528</v>
      </c>
      <c r="F277" t="s">
        <v>1056</v>
      </c>
      <c r="G277" t="s">
        <v>16</v>
      </c>
      <c r="H277" t="s">
        <v>3673</v>
      </c>
      <c r="I277" s="60" t="s">
        <v>529</v>
      </c>
      <c r="J277" s="60" t="s">
        <v>1914</v>
      </c>
    </row>
    <row r="278" spans="1:10" x14ac:dyDescent="0.4">
      <c r="A278" t="s">
        <v>531</v>
      </c>
      <c r="B278" t="s">
        <v>5</v>
      </c>
      <c r="C278" s="7" t="s">
        <v>6</v>
      </c>
      <c r="D278" s="10" t="s">
        <v>1655</v>
      </c>
      <c r="E278" s="7" t="s">
        <v>530</v>
      </c>
      <c r="F278" t="s">
        <v>1422</v>
      </c>
      <c r="G278" t="s">
        <v>16</v>
      </c>
      <c r="H278" t="s">
        <v>3674</v>
      </c>
      <c r="I278" s="60" t="s">
        <v>531</v>
      </c>
      <c r="J278" s="60" t="s">
        <v>5</v>
      </c>
    </row>
    <row r="279" spans="1:10" x14ac:dyDescent="0.4">
      <c r="A279" t="s">
        <v>533</v>
      </c>
      <c r="B279" t="s">
        <v>1914</v>
      </c>
      <c r="C279" s="7" t="s">
        <v>6</v>
      </c>
      <c r="D279" s="10" t="s">
        <v>1656</v>
      </c>
      <c r="E279" s="7" t="s">
        <v>532</v>
      </c>
      <c r="F279" t="s">
        <v>1081</v>
      </c>
      <c r="G279" t="s">
        <v>16</v>
      </c>
      <c r="H279" t="s">
        <v>3675</v>
      </c>
      <c r="I279" s="60" t="s">
        <v>533</v>
      </c>
      <c r="J279" s="60" t="s">
        <v>1914</v>
      </c>
    </row>
    <row r="280" spans="1:10" x14ac:dyDescent="0.4">
      <c r="A280" t="s">
        <v>534</v>
      </c>
      <c r="B280" t="s">
        <v>1914</v>
      </c>
      <c r="C280" s="7" t="s">
        <v>6</v>
      </c>
      <c r="D280" s="10" t="s">
        <v>1657</v>
      </c>
      <c r="E280" s="7" t="s">
        <v>532</v>
      </c>
      <c r="F280" t="s">
        <v>1081</v>
      </c>
      <c r="G280" t="s">
        <v>16</v>
      </c>
      <c r="H280" t="s">
        <v>3675</v>
      </c>
      <c r="I280" s="60" t="s">
        <v>534</v>
      </c>
      <c r="J280" s="60" t="s">
        <v>1914</v>
      </c>
    </row>
    <row r="281" spans="1:10" x14ac:dyDescent="0.4">
      <c r="A281" t="s">
        <v>536</v>
      </c>
      <c r="B281" t="s">
        <v>1914</v>
      </c>
      <c r="C281" s="7" t="s">
        <v>6</v>
      </c>
      <c r="D281" s="10" t="s">
        <v>1658</v>
      </c>
      <c r="E281" s="7" t="s">
        <v>535</v>
      </c>
      <c r="F281" t="s">
        <v>1056</v>
      </c>
      <c r="G281" t="s">
        <v>16</v>
      </c>
      <c r="H281" t="s">
        <v>3676</v>
      </c>
      <c r="I281" s="60" t="s">
        <v>536</v>
      </c>
      <c r="J281" s="60" t="s">
        <v>1914</v>
      </c>
    </row>
    <row r="282" spans="1:10" x14ac:dyDescent="0.4">
      <c r="A282" t="s">
        <v>538</v>
      </c>
      <c r="B282" t="s">
        <v>1914</v>
      </c>
      <c r="C282" s="7" t="s">
        <v>6</v>
      </c>
      <c r="D282" s="10" t="s">
        <v>1659</v>
      </c>
      <c r="E282" s="7" t="s">
        <v>537</v>
      </c>
      <c r="F282" t="s">
        <v>1081</v>
      </c>
      <c r="G282" t="s">
        <v>16</v>
      </c>
      <c r="H282" t="s">
        <v>3677</v>
      </c>
      <c r="I282" s="60" t="s">
        <v>538</v>
      </c>
      <c r="J282" s="60" t="s">
        <v>1914</v>
      </c>
    </row>
    <row r="283" spans="1:10" x14ac:dyDescent="0.4">
      <c r="A283" t="s">
        <v>540</v>
      </c>
      <c r="B283" t="s">
        <v>1913</v>
      </c>
      <c r="C283" s="7" t="s">
        <v>3</v>
      </c>
      <c r="D283" s="10" t="s">
        <v>1660</v>
      </c>
      <c r="E283" s="7" t="s">
        <v>539</v>
      </c>
      <c r="F283" t="s">
        <v>3896</v>
      </c>
      <c r="G283" t="s">
        <v>17</v>
      </c>
      <c r="H283" t="s">
        <v>3678</v>
      </c>
      <c r="I283" s="60" t="s">
        <v>540</v>
      </c>
      <c r="J283" s="60" t="s">
        <v>1913</v>
      </c>
    </row>
    <row r="284" spans="1:10" x14ac:dyDescent="0.4">
      <c r="A284" t="s">
        <v>542</v>
      </c>
      <c r="B284" t="s">
        <v>1914</v>
      </c>
      <c r="C284" s="7" t="s">
        <v>6</v>
      </c>
      <c r="D284" s="10" t="s">
        <v>1661</v>
      </c>
      <c r="E284" s="7" t="s">
        <v>541</v>
      </c>
      <c r="F284" t="s">
        <v>1423</v>
      </c>
      <c r="G284" t="s">
        <v>16</v>
      </c>
      <c r="H284" t="s">
        <v>3679</v>
      </c>
      <c r="I284" s="60" t="s">
        <v>542</v>
      </c>
      <c r="J284" s="60" t="s">
        <v>1914</v>
      </c>
    </row>
    <row r="285" spans="1:10" x14ac:dyDescent="0.4">
      <c r="A285" t="s">
        <v>544</v>
      </c>
      <c r="B285" t="s">
        <v>1914</v>
      </c>
      <c r="C285" s="7" t="s">
        <v>6</v>
      </c>
      <c r="D285" s="10" t="s">
        <v>1662</v>
      </c>
      <c r="E285" s="7" t="s">
        <v>543</v>
      </c>
      <c r="F285" t="s">
        <v>1326</v>
      </c>
      <c r="G285" t="s">
        <v>16</v>
      </c>
      <c r="H285" t="s">
        <v>3680</v>
      </c>
      <c r="I285" s="60" t="s">
        <v>544</v>
      </c>
      <c r="J285" s="60" t="s">
        <v>1914</v>
      </c>
    </row>
    <row r="286" spans="1:10" x14ac:dyDescent="0.4">
      <c r="A286" t="s">
        <v>546</v>
      </c>
      <c r="B286" t="s">
        <v>14</v>
      </c>
      <c r="C286" s="7" t="s">
        <v>6</v>
      </c>
      <c r="D286" s="10" t="s">
        <v>1663</v>
      </c>
      <c r="E286" s="7" t="s">
        <v>545</v>
      </c>
      <c r="F286" t="s">
        <v>1422</v>
      </c>
      <c r="G286" t="s">
        <v>16</v>
      </c>
      <c r="H286" t="s">
        <v>3681</v>
      </c>
      <c r="I286" s="60" t="s">
        <v>546</v>
      </c>
      <c r="J286" s="60" t="s">
        <v>14</v>
      </c>
    </row>
    <row r="287" spans="1:10" x14ac:dyDescent="0.4">
      <c r="A287" t="s">
        <v>548</v>
      </c>
      <c r="B287" t="s">
        <v>1914</v>
      </c>
      <c r="C287" s="7" t="s">
        <v>6</v>
      </c>
      <c r="D287" s="10" t="s">
        <v>1664</v>
      </c>
      <c r="E287" s="7" t="s">
        <v>547</v>
      </c>
      <c r="F287" t="s">
        <v>1431</v>
      </c>
      <c r="G287" t="s">
        <v>16</v>
      </c>
      <c r="H287" t="s">
        <v>3682</v>
      </c>
      <c r="I287" s="60" t="s">
        <v>548</v>
      </c>
      <c r="J287" s="60" t="s">
        <v>1914</v>
      </c>
    </row>
    <row r="288" spans="1:10" x14ac:dyDescent="0.4">
      <c r="A288" t="s">
        <v>550</v>
      </c>
      <c r="B288" t="s">
        <v>1914</v>
      </c>
      <c r="C288" s="7" t="s">
        <v>6</v>
      </c>
      <c r="D288" s="10" t="s">
        <v>1665</v>
      </c>
      <c r="E288" s="7" t="s">
        <v>549</v>
      </c>
      <c r="F288" t="s">
        <v>1081</v>
      </c>
      <c r="G288" t="s">
        <v>16</v>
      </c>
      <c r="H288" t="s">
        <v>3683</v>
      </c>
      <c r="I288" s="60" t="s">
        <v>550</v>
      </c>
      <c r="J288" s="60" t="s">
        <v>1914</v>
      </c>
    </row>
    <row r="289" spans="1:10" x14ac:dyDescent="0.4">
      <c r="A289" t="s">
        <v>552</v>
      </c>
      <c r="B289" t="s">
        <v>1914</v>
      </c>
      <c r="C289" s="7" t="s">
        <v>6</v>
      </c>
      <c r="D289" s="10" t="s">
        <v>1666</v>
      </c>
      <c r="E289" s="7" t="s">
        <v>551</v>
      </c>
      <c r="F289" t="s">
        <v>1431</v>
      </c>
      <c r="G289" t="s">
        <v>16</v>
      </c>
      <c r="H289" t="s">
        <v>3684</v>
      </c>
      <c r="I289" s="60" t="s">
        <v>552</v>
      </c>
      <c r="J289" s="60" t="s">
        <v>1914</v>
      </c>
    </row>
    <row r="290" spans="1:10" x14ac:dyDescent="0.4">
      <c r="A290" t="s">
        <v>553</v>
      </c>
      <c r="B290" t="s">
        <v>1914</v>
      </c>
      <c r="C290" s="7" t="s">
        <v>6</v>
      </c>
      <c r="D290" s="10" t="s">
        <v>1667</v>
      </c>
      <c r="E290" s="7" t="s">
        <v>551</v>
      </c>
      <c r="F290" t="s">
        <v>1431</v>
      </c>
      <c r="G290" t="s">
        <v>16</v>
      </c>
      <c r="H290" t="s">
        <v>3684</v>
      </c>
      <c r="I290" s="60" t="s">
        <v>553</v>
      </c>
      <c r="J290" s="60" t="s">
        <v>1914</v>
      </c>
    </row>
    <row r="291" spans="1:10" x14ac:dyDescent="0.4">
      <c r="A291" t="s">
        <v>555</v>
      </c>
      <c r="B291" t="s">
        <v>1914</v>
      </c>
      <c r="C291" s="7" t="s">
        <v>6</v>
      </c>
      <c r="D291" s="10" t="s">
        <v>1668</v>
      </c>
      <c r="E291" s="7" t="s">
        <v>554</v>
      </c>
      <c r="F291" t="s">
        <v>1425</v>
      </c>
      <c r="G291" t="s">
        <v>16</v>
      </c>
      <c r="H291" t="s">
        <v>3685</v>
      </c>
      <c r="I291" s="60" t="s">
        <v>555</v>
      </c>
      <c r="J291" s="60" t="s">
        <v>1914</v>
      </c>
    </row>
    <row r="292" spans="1:10" x14ac:dyDescent="0.4">
      <c r="A292" t="s">
        <v>71</v>
      </c>
      <c r="B292" t="s">
        <v>1913</v>
      </c>
      <c r="C292" s="7" t="s">
        <v>6</v>
      </c>
      <c r="D292" s="10" t="s">
        <v>1563</v>
      </c>
      <c r="E292" s="7" t="s">
        <v>556</v>
      </c>
      <c r="F292" t="s">
        <v>1423</v>
      </c>
      <c r="G292" t="s">
        <v>16</v>
      </c>
      <c r="H292" t="s">
        <v>3686</v>
      </c>
      <c r="I292" s="60" t="s">
        <v>71</v>
      </c>
      <c r="J292" s="60" t="s">
        <v>1913</v>
      </c>
    </row>
    <row r="293" spans="1:10" x14ac:dyDescent="0.4">
      <c r="A293" t="s">
        <v>552</v>
      </c>
      <c r="B293" t="s">
        <v>1914</v>
      </c>
      <c r="C293" s="7" t="s">
        <v>6</v>
      </c>
      <c r="D293" s="10" t="s">
        <v>1666</v>
      </c>
      <c r="E293" s="7" t="s">
        <v>557</v>
      </c>
      <c r="F293" t="s">
        <v>1431</v>
      </c>
      <c r="G293" t="s">
        <v>16</v>
      </c>
      <c r="H293" t="s">
        <v>3687</v>
      </c>
      <c r="I293" s="60" t="s">
        <v>552</v>
      </c>
      <c r="J293" s="60" t="s">
        <v>1914</v>
      </c>
    </row>
    <row r="294" spans="1:10" x14ac:dyDescent="0.4">
      <c r="A294" t="s">
        <v>553</v>
      </c>
      <c r="B294" t="s">
        <v>1914</v>
      </c>
      <c r="C294" s="7" t="s">
        <v>6</v>
      </c>
      <c r="D294" s="10" t="s">
        <v>1667</v>
      </c>
      <c r="E294" s="7" t="s">
        <v>557</v>
      </c>
      <c r="F294" t="s">
        <v>1431</v>
      </c>
      <c r="G294" t="s">
        <v>16</v>
      </c>
      <c r="H294" t="s">
        <v>3687</v>
      </c>
      <c r="I294" s="60" t="s">
        <v>553</v>
      </c>
      <c r="J294" s="60" t="s">
        <v>1914</v>
      </c>
    </row>
    <row r="295" spans="1:10" x14ac:dyDescent="0.4">
      <c r="A295" t="s">
        <v>559</v>
      </c>
      <c r="B295" t="s">
        <v>1914</v>
      </c>
      <c r="C295" s="7" t="s">
        <v>6</v>
      </c>
      <c r="D295" s="10" t="s">
        <v>1669</v>
      </c>
      <c r="E295" s="7" t="s">
        <v>558</v>
      </c>
      <c r="F295" t="s">
        <v>1431</v>
      </c>
      <c r="G295" t="s">
        <v>16</v>
      </c>
      <c r="H295" t="s">
        <v>3688</v>
      </c>
      <c r="I295" s="60" t="s">
        <v>559</v>
      </c>
      <c r="J295" s="60" t="s">
        <v>1914</v>
      </c>
    </row>
    <row r="296" spans="1:10" x14ac:dyDescent="0.4">
      <c r="A296" t="s">
        <v>560</v>
      </c>
      <c r="B296" t="s">
        <v>1914</v>
      </c>
      <c r="C296" s="7" t="s">
        <v>6</v>
      </c>
      <c r="D296" s="10" t="s">
        <v>1670</v>
      </c>
      <c r="E296" s="7" t="s">
        <v>558</v>
      </c>
      <c r="F296" t="s">
        <v>1431</v>
      </c>
      <c r="G296" t="s">
        <v>16</v>
      </c>
      <c r="H296" t="s">
        <v>3688</v>
      </c>
      <c r="I296" s="60" t="s">
        <v>560</v>
      </c>
      <c r="J296" s="60" t="s">
        <v>1914</v>
      </c>
    </row>
    <row r="297" spans="1:10" x14ac:dyDescent="0.4">
      <c r="A297" t="s">
        <v>562</v>
      </c>
      <c r="B297" t="s">
        <v>1913</v>
      </c>
      <c r="C297" s="7" t="s">
        <v>3</v>
      </c>
      <c r="D297" s="10" t="s">
        <v>1671</v>
      </c>
      <c r="E297" s="7" t="s">
        <v>561</v>
      </c>
      <c r="F297" t="s">
        <v>1323</v>
      </c>
      <c r="G297" t="s">
        <v>17</v>
      </c>
      <c r="H297" t="s">
        <v>3689</v>
      </c>
      <c r="I297" s="60" t="s">
        <v>562</v>
      </c>
      <c r="J297" s="60" t="s">
        <v>1913</v>
      </c>
    </row>
    <row r="298" spans="1:10" x14ac:dyDescent="0.4">
      <c r="A298" t="s">
        <v>564</v>
      </c>
      <c r="B298" t="s">
        <v>1914</v>
      </c>
      <c r="C298" s="7" t="s">
        <v>6</v>
      </c>
      <c r="D298" s="10" t="s">
        <v>1672</v>
      </c>
      <c r="E298" s="7" t="s">
        <v>563</v>
      </c>
      <c r="F298" t="s">
        <v>1326</v>
      </c>
      <c r="G298" t="s">
        <v>16</v>
      </c>
      <c r="H298" t="s">
        <v>3690</v>
      </c>
      <c r="I298" s="60" t="s">
        <v>564</v>
      </c>
      <c r="J298" s="60" t="s">
        <v>1914</v>
      </c>
    </row>
    <row r="299" spans="1:10" x14ac:dyDescent="0.4">
      <c r="A299" t="s">
        <v>566</v>
      </c>
      <c r="B299" t="s">
        <v>1913</v>
      </c>
      <c r="C299" s="7" t="s">
        <v>3</v>
      </c>
      <c r="D299" s="10" t="s">
        <v>1673</v>
      </c>
      <c r="E299" s="7" t="s">
        <v>565</v>
      </c>
      <c r="F299" t="s">
        <v>1389</v>
      </c>
      <c r="G299" t="s">
        <v>16</v>
      </c>
      <c r="H299" t="s">
        <v>3691</v>
      </c>
      <c r="I299" s="60" t="s">
        <v>566</v>
      </c>
      <c r="J299" s="60" t="s">
        <v>1913</v>
      </c>
    </row>
    <row r="300" spans="1:10" x14ac:dyDescent="0.4">
      <c r="A300" t="s">
        <v>568</v>
      </c>
      <c r="B300" t="s">
        <v>1913</v>
      </c>
      <c r="C300" s="7" t="s">
        <v>3</v>
      </c>
      <c r="D300" s="10" t="s">
        <v>1674</v>
      </c>
      <c r="E300" s="7" t="s">
        <v>567</v>
      </c>
      <c r="F300" t="s">
        <v>1340</v>
      </c>
      <c r="G300" t="s">
        <v>16</v>
      </c>
      <c r="H300" t="s">
        <v>3692</v>
      </c>
      <c r="I300" s="60" t="s">
        <v>568</v>
      </c>
      <c r="J300" s="60" t="s">
        <v>1913</v>
      </c>
    </row>
    <row r="301" spans="1:10" x14ac:dyDescent="0.4">
      <c r="A301" t="s">
        <v>570</v>
      </c>
      <c r="B301" t="s">
        <v>5</v>
      </c>
      <c r="C301" s="7" t="s">
        <v>3</v>
      </c>
      <c r="D301" s="10" t="s">
        <v>1675</v>
      </c>
      <c r="E301" s="7" t="s">
        <v>569</v>
      </c>
      <c r="F301" t="s">
        <v>1034</v>
      </c>
      <c r="G301" t="s">
        <v>16</v>
      </c>
      <c r="H301" t="s">
        <v>3693</v>
      </c>
      <c r="I301" s="60" t="s">
        <v>570</v>
      </c>
      <c r="J301" s="60" t="s">
        <v>5</v>
      </c>
    </row>
    <row r="302" spans="1:10" x14ac:dyDescent="0.4">
      <c r="A302" t="s">
        <v>572</v>
      </c>
      <c r="B302" t="s">
        <v>1875</v>
      </c>
      <c r="C302" s="7" t="s">
        <v>3</v>
      </c>
      <c r="D302" s="10" t="s">
        <v>1676</v>
      </c>
      <c r="E302" s="7" t="s">
        <v>571</v>
      </c>
      <c r="F302" t="s">
        <v>1267</v>
      </c>
      <c r="G302" t="s">
        <v>16</v>
      </c>
      <c r="H302" t="s">
        <v>3694</v>
      </c>
      <c r="I302" s="60" t="s">
        <v>572</v>
      </c>
      <c r="J302" s="60" t="s">
        <v>1875</v>
      </c>
    </row>
    <row r="303" spans="1:10" x14ac:dyDescent="0.4">
      <c r="A303" t="s">
        <v>574</v>
      </c>
      <c r="B303" t="s">
        <v>1913</v>
      </c>
      <c r="C303" s="7" t="s">
        <v>3</v>
      </c>
      <c r="D303" s="10" t="s">
        <v>1677</v>
      </c>
      <c r="E303" s="7" t="s">
        <v>573</v>
      </c>
      <c r="F303" t="s">
        <v>1270</v>
      </c>
      <c r="G303" t="s">
        <v>16</v>
      </c>
      <c r="H303" t="s">
        <v>3695</v>
      </c>
      <c r="I303" s="60" t="s">
        <v>574</v>
      </c>
      <c r="J303" s="60" t="s">
        <v>1913</v>
      </c>
    </row>
    <row r="304" spans="1:10" x14ac:dyDescent="0.4">
      <c r="A304" t="s">
        <v>576</v>
      </c>
      <c r="B304" t="s">
        <v>1875</v>
      </c>
      <c r="C304" s="7" t="s">
        <v>3</v>
      </c>
      <c r="D304" s="10" t="s">
        <v>1678</v>
      </c>
      <c r="E304" s="7" t="s">
        <v>575</v>
      </c>
      <c r="F304" t="s">
        <v>1259</v>
      </c>
      <c r="G304" t="s">
        <v>16</v>
      </c>
      <c r="H304" t="s">
        <v>3696</v>
      </c>
      <c r="I304" s="60" t="s">
        <v>576</v>
      </c>
      <c r="J304" s="60" t="s">
        <v>1875</v>
      </c>
    </row>
    <row r="305" spans="1:10" x14ac:dyDescent="0.4">
      <c r="A305" t="s">
        <v>578</v>
      </c>
      <c r="B305" t="s">
        <v>14</v>
      </c>
      <c r="C305" s="7" t="s">
        <v>3</v>
      </c>
      <c r="D305" s="10" t="s">
        <v>1679</v>
      </c>
      <c r="E305" s="7" t="s">
        <v>577</v>
      </c>
      <c r="F305" t="s">
        <v>1422</v>
      </c>
      <c r="G305" t="s">
        <v>16</v>
      </c>
      <c r="H305" t="s">
        <v>3697</v>
      </c>
      <c r="I305" s="60" t="s">
        <v>578</v>
      </c>
      <c r="J305" s="60" t="s">
        <v>14</v>
      </c>
    </row>
    <row r="306" spans="1:10" x14ac:dyDescent="0.4">
      <c r="A306" t="s">
        <v>580</v>
      </c>
      <c r="B306" t="s">
        <v>1913</v>
      </c>
      <c r="C306" s="7" t="s">
        <v>3</v>
      </c>
      <c r="D306" s="10" t="s">
        <v>1680</v>
      </c>
      <c r="E306" s="7" t="s">
        <v>579</v>
      </c>
      <c r="F306" t="s">
        <v>1341</v>
      </c>
      <c r="G306" t="s">
        <v>16</v>
      </c>
      <c r="H306" t="s">
        <v>3698</v>
      </c>
      <c r="I306" s="60" t="s">
        <v>580</v>
      </c>
      <c r="J306" s="60" t="s">
        <v>1913</v>
      </c>
    </row>
    <row r="307" spans="1:10" x14ac:dyDescent="0.4">
      <c r="A307" t="s">
        <v>582</v>
      </c>
      <c r="B307" t="s">
        <v>1913</v>
      </c>
      <c r="C307" s="7" t="s">
        <v>3</v>
      </c>
      <c r="D307" s="10" t="s">
        <v>1681</v>
      </c>
      <c r="E307" s="7" t="s">
        <v>581</v>
      </c>
      <c r="F307" t="s">
        <v>5250</v>
      </c>
      <c r="G307" t="s">
        <v>16</v>
      </c>
      <c r="H307" t="s">
        <v>3699</v>
      </c>
      <c r="I307" s="60" t="s">
        <v>582</v>
      </c>
      <c r="J307" s="60" t="s">
        <v>1913</v>
      </c>
    </row>
    <row r="308" spans="1:10" x14ac:dyDescent="0.4">
      <c r="A308" t="s">
        <v>584</v>
      </c>
      <c r="B308" t="s">
        <v>1913</v>
      </c>
      <c r="C308" s="7" t="s">
        <v>3</v>
      </c>
      <c r="D308" s="10" t="s">
        <v>1854</v>
      </c>
      <c r="E308" s="7" t="s">
        <v>583</v>
      </c>
      <c r="F308" t="s">
        <v>1432</v>
      </c>
      <c r="G308" t="s">
        <v>16</v>
      </c>
      <c r="H308" t="s">
        <v>3700</v>
      </c>
      <c r="I308" s="60" t="s">
        <v>584</v>
      </c>
      <c r="J308" s="60" t="s">
        <v>1913</v>
      </c>
    </row>
    <row r="309" spans="1:10" x14ac:dyDescent="0.4">
      <c r="A309" t="s">
        <v>586</v>
      </c>
      <c r="B309" t="s">
        <v>1913</v>
      </c>
      <c r="C309" s="7" t="s">
        <v>3</v>
      </c>
      <c r="D309" s="10" t="s">
        <v>1855</v>
      </c>
      <c r="E309" s="7" t="s">
        <v>585</v>
      </c>
      <c r="F309" t="s">
        <v>1042</v>
      </c>
      <c r="G309" t="s">
        <v>17</v>
      </c>
      <c r="H309" t="s">
        <v>3701</v>
      </c>
      <c r="I309" s="60" t="s">
        <v>586</v>
      </c>
      <c r="J309" s="60" t="s">
        <v>1913</v>
      </c>
    </row>
    <row r="310" spans="1:10" x14ac:dyDescent="0.4">
      <c r="A310" t="s">
        <v>588</v>
      </c>
      <c r="B310" t="s">
        <v>1913</v>
      </c>
      <c r="C310" s="7" t="s">
        <v>3</v>
      </c>
      <c r="D310" s="10" t="s">
        <v>1856</v>
      </c>
      <c r="E310" s="7" t="s">
        <v>587</v>
      </c>
      <c r="F310" t="s">
        <v>1042</v>
      </c>
      <c r="G310" t="s">
        <v>16</v>
      </c>
      <c r="H310" t="s">
        <v>3702</v>
      </c>
      <c r="I310" s="60" t="s">
        <v>588</v>
      </c>
      <c r="J310" s="60" t="s">
        <v>1913</v>
      </c>
    </row>
    <row r="311" spans="1:10" x14ac:dyDescent="0.4">
      <c r="A311" t="s">
        <v>590</v>
      </c>
      <c r="B311" t="s">
        <v>1913</v>
      </c>
      <c r="C311" s="7" t="s">
        <v>3</v>
      </c>
      <c r="D311" s="10" t="s">
        <v>1682</v>
      </c>
      <c r="E311" s="7" t="s">
        <v>589</v>
      </c>
      <c r="F311" t="s">
        <v>1525</v>
      </c>
      <c r="G311" t="s">
        <v>16</v>
      </c>
      <c r="H311" t="s">
        <v>3703</v>
      </c>
      <c r="I311" s="60" t="s">
        <v>590</v>
      </c>
      <c r="J311" s="60" t="s">
        <v>1913</v>
      </c>
    </row>
    <row r="312" spans="1:10" x14ac:dyDescent="0.4">
      <c r="A312" t="s">
        <v>592</v>
      </c>
      <c r="B312" t="s">
        <v>1913</v>
      </c>
      <c r="C312" s="7" t="s">
        <v>3</v>
      </c>
      <c r="D312" s="10" t="s">
        <v>1683</v>
      </c>
      <c r="E312" s="7" t="s">
        <v>591</v>
      </c>
      <c r="F312" t="s">
        <v>1433</v>
      </c>
      <c r="G312" t="s">
        <v>17</v>
      </c>
      <c r="H312" t="s">
        <v>3704</v>
      </c>
      <c r="I312" s="60" t="s">
        <v>592</v>
      </c>
      <c r="J312" s="60" t="s">
        <v>1913</v>
      </c>
    </row>
    <row r="313" spans="1:10" x14ac:dyDescent="0.4">
      <c r="A313" t="s">
        <v>594</v>
      </c>
      <c r="B313" t="s">
        <v>1914</v>
      </c>
      <c r="C313" s="7" t="s">
        <v>6</v>
      </c>
      <c r="D313" s="10" t="s">
        <v>1684</v>
      </c>
      <c r="E313" s="7" t="s">
        <v>593</v>
      </c>
      <c r="F313" t="s">
        <v>1326</v>
      </c>
      <c r="G313" t="s">
        <v>16</v>
      </c>
      <c r="H313" t="s">
        <v>3705</v>
      </c>
      <c r="I313" s="60" t="s">
        <v>594</v>
      </c>
      <c r="J313" s="60" t="s">
        <v>1914</v>
      </c>
    </row>
    <row r="314" spans="1:10" x14ac:dyDescent="0.4">
      <c r="A314" t="s">
        <v>594</v>
      </c>
      <c r="B314" t="s">
        <v>1914</v>
      </c>
      <c r="C314" s="7" t="s">
        <v>6</v>
      </c>
      <c r="D314" s="10" t="s">
        <v>1684</v>
      </c>
      <c r="E314" s="7" t="s">
        <v>596</v>
      </c>
      <c r="F314" t="s">
        <v>1326</v>
      </c>
      <c r="G314" t="s">
        <v>16</v>
      </c>
      <c r="H314" t="s">
        <v>3706</v>
      </c>
      <c r="I314" s="60" t="s">
        <v>594</v>
      </c>
      <c r="J314" s="60" t="s">
        <v>1914</v>
      </c>
    </row>
    <row r="315" spans="1:10" x14ac:dyDescent="0.4">
      <c r="A315" t="s">
        <v>598</v>
      </c>
      <c r="B315" t="s">
        <v>5</v>
      </c>
      <c r="C315" s="7" t="s">
        <v>3</v>
      </c>
      <c r="D315" s="10" t="s">
        <v>1685</v>
      </c>
      <c r="E315" s="7" t="s">
        <v>597</v>
      </c>
      <c r="F315" t="s">
        <v>1306</v>
      </c>
      <c r="G315" t="s">
        <v>16</v>
      </c>
      <c r="H315" t="s">
        <v>3707</v>
      </c>
      <c r="I315" s="60" t="s">
        <v>598</v>
      </c>
      <c r="J315" s="60" t="s">
        <v>5</v>
      </c>
    </row>
    <row r="316" spans="1:10" x14ac:dyDescent="0.4">
      <c r="A316" t="s">
        <v>600</v>
      </c>
      <c r="B316" t="s">
        <v>5</v>
      </c>
      <c r="C316" s="7" t="s">
        <v>3</v>
      </c>
      <c r="D316" s="10" t="s">
        <v>1686</v>
      </c>
      <c r="E316" s="7" t="s">
        <v>599</v>
      </c>
      <c r="F316" t="s">
        <v>1306</v>
      </c>
      <c r="G316" t="s">
        <v>16</v>
      </c>
      <c r="H316" t="s">
        <v>3708</v>
      </c>
      <c r="I316" s="60" t="s">
        <v>600</v>
      </c>
      <c r="J316" s="60" t="s">
        <v>5</v>
      </c>
    </row>
    <row r="317" spans="1:10" x14ac:dyDescent="0.4">
      <c r="A317" t="s">
        <v>602</v>
      </c>
      <c r="B317" t="s">
        <v>1913</v>
      </c>
      <c r="C317" s="7" t="s">
        <v>3</v>
      </c>
      <c r="D317" s="10" t="s">
        <v>1687</v>
      </c>
      <c r="E317" s="7" t="s">
        <v>601</v>
      </c>
      <c r="F317" t="s">
        <v>1344</v>
      </c>
      <c r="G317" t="s">
        <v>16</v>
      </c>
      <c r="H317" t="s">
        <v>3709</v>
      </c>
      <c r="I317" s="60" t="s">
        <v>602</v>
      </c>
      <c r="J317" s="60" t="s">
        <v>1913</v>
      </c>
    </row>
    <row r="318" spans="1:10" x14ac:dyDescent="0.4">
      <c r="A318" t="s">
        <v>604</v>
      </c>
      <c r="B318" t="s">
        <v>1913</v>
      </c>
      <c r="C318" s="7" t="s">
        <v>3</v>
      </c>
      <c r="D318" s="10" t="s">
        <v>1688</v>
      </c>
      <c r="E318" s="7" t="s">
        <v>603</v>
      </c>
      <c r="F318" t="s">
        <v>1317</v>
      </c>
      <c r="G318" t="s">
        <v>7141</v>
      </c>
      <c r="H318" t="s">
        <v>3710</v>
      </c>
      <c r="I318" s="60" t="s">
        <v>604</v>
      </c>
      <c r="J318" s="60" t="s">
        <v>1913</v>
      </c>
    </row>
    <row r="319" spans="1:10" x14ac:dyDescent="0.4">
      <c r="A319" t="s">
        <v>606</v>
      </c>
      <c r="B319" t="s">
        <v>5</v>
      </c>
      <c r="C319" s="7" t="s">
        <v>3</v>
      </c>
      <c r="D319" s="10" t="s">
        <v>1950</v>
      </c>
      <c r="E319" s="7" t="s">
        <v>605</v>
      </c>
      <c r="F319" t="s">
        <v>1345</v>
      </c>
      <c r="G319" t="s">
        <v>7141</v>
      </c>
      <c r="H319" t="s">
        <v>3711</v>
      </c>
      <c r="I319" s="60" t="s">
        <v>606</v>
      </c>
      <c r="J319" s="60" t="s">
        <v>5</v>
      </c>
    </row>
    <row r="320" spans="1:10" x14ac:dyDescent="0.4">
      <c r="A320" t="s">
        <v>608</v>
      </c>
      <c r="B320" t="s">
        <v>5</v>
      </c>
      <c r="C320" s="7" t="s">
        <v>3</v>
      </c>
      <c r="D320" s="10" t="s">
        <v>1951</v>
      </c>
      <c r="E320" s="7" t="s">
        <v>607</v>
      </c>
      <c r="F320" t="s">
        <v>1345</v>
      </c>
      <c r="G320" t="s">
        <v>7141</v>
      </c>
      <c r="H320" t="s">
        <v>3712</v>
      </c>
      <c r="I320" s="60" t="s">
        <v>608</v>
      </c>
      <c r="J320" s="60" t="s">
        <v>5</v>
      </c>
    </row>
    <row r="321" spans="1:10" x14ac:dyDescent="0.4">
      <c r="A321" t="s">
        <v>610</v>
      </c>
      <c r="B321" t="s">
        <v>5</v>
      </c>
      <c r="C321" s="7" t="s">
        <v>3</v>
      </c>
      <c r="D321" s="10" t="s">
        <v>1952</v>
      </c>
      <c r="E321" s="7" t="s">
        <v>609</v>
      </c>
      <c r="F321" t="s">
        <v>1345</v>
      </c>
      <c r="G321" t="s">
        <v>7141</v>
      </c>
      <c r="H321" t="s">
        <v>3713</v>
      </c>
      <c r="I321" s="60" t="s">
        <v>610</v>
      </c>
      <c r="J321" s="60" t="s">
        <v>5</v>
      </c>
    </row>
    <row r="322" spans="1:10" x14ac:dyDescent="0.4">
      <c r="A322" t="s">
        <v>612</v>
      </c>
      <c r="B322" t="s">
        <v>5</v>
      </c>
      <c r="C322" s="7" t="s">
        <v>3</v>
      </c>
      <c r="D322" s="10" t="s">
        <v>1953</v>
      </c>
      <c r="E322" s="7" t="s">
        <v>611</v>
      </c>
      <c r="F322" t="s">
        <v>1345</v>
      </c>
      <c r="G322" t="s">
        <v>7141</v>
      </c>
      <c r="H322" t="s">
        <v>3714</v>
      </c>
      <c r="I322" s="60" t="s">
        <v>612</v>
      </c>
      <c r="J322" s="60" t="s">
        <v>5</v>
      </c>
    </row>
    <row r="323" spans="1:10" x14ac:dyDescent="0.4">
      <c r="A323" t="s">
        <v>614</v>
      </c>
      <c r="B323" t="s">
        <v>5</v>
      </c>
      <c r="C323" s="7" t="s">
        <v>3</v>
      </c>
      <c r="D323" s="10" t="s">
        <v>1954</v>
      </c>
      <c r="E323" s="7" t="s">
        <v>613</v>
      </c>
      <c r="F323" t="s">
        <v>1345</v>
      </c>
      <c r="G323" t="s">
        <v>7141</v>
      </c>
      <c r="H323" t="s">
        <v>3715</v>
      </c>
      <c r="I323" s="60" t="s">
        <v>614</v>
      </c>
      <c r="J323" s="60" t="s">
        <v>5</v>
      </c>
    </row>
    <row r="324" spans="1:10" x14ac:dyDescent="0.4">
      <c r="A324" t="s">
        <v>616</v>
      </c>
      <c r="B324" t="s">
        <v>5</v>
      </c>
      <c r="C324" s="7" t="s">
        <v>3</v>
      </c>
      <c r="D324" s="10" t="s">
        <v>1955</v>
      </c>
      <c r="E324" s="7" t="s">
        <v>615</v>
      </c>
      <c r="F324" t="s">
        <v>1345</v>
      </c>
      <c r="G324" t="s">
        <v>7141</v>
      </c>
      <c r="H324" t="s">
        <v>3716</v>
      </c>
      <c r="I324" s="60" t="s">
        <v>616</v>
      </c>
      <c r="J324" s="60" t="s">
        <v>5</v>
      </c>
    </row>
    <row r="325" spans="1:10" x14ac:dyDescent="0.4">
      <c r="A325" t="s">
        <v>618</v>
      </c>
      <c r="B325" t="s">
        <v>5</v>
      </c>
      <c r="C325" s="7" t="s">
        <v>3</v>
      </c>
      <c r="D325" s="10" t="s">
        <v>1956</v>
      </c>
      <c r="E325" s="7" t="s">
        <v>617</v>
      </c>
      <c r="F325" t="s">
        <v>1345</v>
      </c>
      <c r="G325" t="s">
        <v>7141</v>
      </c>
      <c r="H325" t="s">
        <v>3717</v>
      </c>
      <c r="I325" s="60" t="s">
        <v>618</v>
      </c>
      <c r="J325" s="60" t="s">
        <v>5</v>
      </c>
    </row>
    <row r="326" spans="1:10" x14ac:dyDescent="0.4">
      <c r="A326" t="s">
        <v>620</v>
      </c>
      <c r="B326" t="s">
        <v>5</v>
      </c>
      <c r="C326" s="7" t="s">
        <v>3</v>
      </c>
      <c r="D326" s="10" t="s">
        <v>1957</v>
      </c>
      <c r="E326" s="7" t="s">
        <v>619</v>
      </c>
      <c r="F326" t="s">
        <v>1345</v>
      </c>
      <c r="G326" t="s">
        <v>7141</v>
      </c>
      <c r="H326" t="s">
        <v>3718</v>
      </c>
      <c r="I326" s="60" t="s">
        <v>620</v>
      </c>
      <c r="J326" s="60" t="s">
        <v>5</v>
      </c>
    </row>
    <row r="327" spans="1:10" x14ac:dyDescent="0.4">
      <c r="A327" t="s">
        <v>622</v>
      </c>
      <c r="B327" t="s">
        <v>1913</v>
      </c>
      <c r="C327" s="7" t="s">
        <v>3</v>
      </c>
      <c r="D327" s="10" t="s">
        <v>1689</v>
      </c>
      <c r="E327" s="7" t="s">
        <v>621</v>
      </c>
      <c r="F327" t="s">
        <v>1344</v>
      </c>
      <c r="G327" t="s">
        <v>16</v>
      </c>
      <c r="H327" t="s">
        <v>3719</v>
      </c>
      <c r="I327" s="60" t="s">
        <v>622</v>
      </c>
      <c r="J327" s="60" t="s">
        <v>1913</v>
      </c>
    </row>
    <row r="328" spans="1:10" x14ac:dyDescent="0.4">
      <c r="A328" t="s">
        <v>624</v>
      </c>
      <c r="B328" t="s">
        <v>1913</v>
      </c>
      <c r="C328" s="7" t="s">
        <v>3</v>
      </c>
      <c r="D328" s="10" t="s">
        <v>1690</v>
      </c>
      <c r="E328" s="7" t="s">
        <v>623</v>
      </c>
      <c r="F328" t="s">
        <v>1344</v>
      </c>
      <c r="G328" t="s">
        <v>16</v>
      </c>
      <c r="H328" t="s">
        <v>6103</v>
      </c>
      <c r="I328" s="60" t="s">
        <v>624</v>
      </c>
      <c r="J328" s="60" t="s">
        <v>1913</v>
      </c>
    </row>
    <row r="329" spans="1:10" x14ac:dyDescent="0.4">
      <c r="A329" t="s">
        <v>626</v>
      </c>
      <c r="B329" t="s">
        <v>1913</v>
      </c>
      <c r="C329" s="7" t="s">
        <v>3</v>
      </c>
      <c r="D329" s="10" t="s">
        <v>1691</v>
      </c>
      <c r="E329" s="7" t="s">
        <v>625</v>
      </c>
      <c r="F329" t="s">
        <v>1434</v>
      </c>
      <c r="G329" t="s">
        <v>16</v>
      </c>
      <c r="H329" t="s">
        <v>3721</v>
      </c>
      <c r="I329" s="60" t="s">
        <v>626</v>
      </c>
      <c r="J329" s="60" t="s">
        <v>1913</v>
      </c>
    </row>
    <row r="330" spans="1:10" x14ac:dyDescent="0.4">
      <c r="A330" t="s">
        <v>628</v>
      </c>
      <c r="B330" t="s">
        <v>1875</v>
      </c>
      <c r="C330" s="7" t="s">
        <v>3</v>
      </c>
      <c r="D330" s="10" t="s">
        <v>1692</v>
      </c>
      <c r="E330" s="7" t="s">
        <v>627</v>
      </c>
      <c r="F330" t="s">
        <v>1434</v>
      </c>
      <c r="G330" t="s">
        <v>16</v>
      </c>
      <c r="H330" t="s">
        <v>3722</v>
      </c>
      <c r="I330" s="60" t="s">
        <v>628</v>
      </c>
      <c r="J330" s="60" t="s">
        <v>1875</v>
      </c>
    </row>
    <row r="331" spans="1:10" x14ac:dyDescent="0.4">
      <c r="A331" t="s">
        <v>630</v>
      </c>
      <c r="B331" t="s">
        <v>1914</v>
      </c>
      <c r="C331" s="7" t="s">
        <v>3</v>
      </c>
      <c r="D331" s="10" t="s">
        <v>1693</v>
      </c>
      <c r="E331" s="7" t="s">
        <v>629</v>
      </c>
      <c r="F331" t="s">
        <v>1333</v>
      </c>
      <c r="G331" t="s">
        <v>17</v>
      </c>
      <c r="H331" t="s">
        <v>3723</v>
      </c>
      <c r="I331" s="60" t="s">
        <v>630</v>
      </c>
      <c r="J331" s="60" t="s">
        <v>1914</v>
      </c>
    </row>
    <row r="332" spans="1:10" x14ac:dyDescent="0.4">
      <c r="A332" t="s">
        <v>632</v>
      </c>
      <c r="B332" t="s">
        <v>1914</v>
      </c>
      <c r="C332" s="7" t="s">
        <v>3</v>
      </c>
      <c r="D332" s="10" t="s">
        <v>1694</v>
      </c>
      <c r="E332" s="7" t="s">
        <v>631</v>
      </c>
      <c r="F332" t="s">
        <v>1421</v>
      </c>
      <c r="G332" t="s">
        <v>17</v>
      </c>
      <c r="H332" t="s">
        <v>3724</v>
      </c>
      <c r="I332" s="60" t="s">
        <v>632</v>
      </c>
      <c r="J332" s="60" t="s">
        <v>1914</v>
      </c>
    </row>
    <row r="333" spans="1:10" x14ac:dyDescent="0.4">
      <c r="A333" t="s">
        <v>634</v>
      </c>
      <c r="B333" t="s">
        <v>1913</v>
      </c>
      <c r="C333" s="7" t="s">
        <v>3</v>
      </c>
      <c r="D333" s="10" t="s">
        <v>1695</v>
      </c>
      <c r="E333" s="7" t="s">
        <v>633</v>
      </c>
      <c r="F333" t="s">
        <v>1356</v>
      </c>
      <c r="G333" t="s">
        <v>16</v>
      </c>
      <c r="H333" t="s">
        <v>3725</v>
      </c>
      <c r="I333" s="60" t="s">
        <v>634</v>
      </c>
      <c r="J333" s="60" t="s">
        <v>1913</v>
      </c>
    </row>
    <row r="334" spans="1:10" x14ac:dyDescent="0.4">
      <c r="A334" t="s">
        <v>636</v>
      </c>
      <c r="B334" t="s">
        <v>1913</v>
      </c>
      <c r="C334" s="7" t="s">
        <v>3</v>
      </c>
      <c r="D334" s="10" t="s">
        <v>1696</v>
      </c>
      <c r="E334" s="7" t="s">
        <v>635</v>
      </c>
      <c r="F334" t="s">
        <v>1514</v>
      </c>
      <c r="G334" t="s">
        <v>7141</v>
      </c>
      <c r="H334" t="s">
        <v>3726</v>
      </c>
      <c r="I334" s="60" t="s">
        <v>636</v>
      </c>
      <c r="J334" s="60" t="s">
        <v>1913</v>
      </c>
    </row>
    <row r="335" spans="1:10" x14ac:dyDescent="0.4">
      <c r="A335" t="s">
        <v>638</v>
      </c>
      <c r="B335" t="s">
        <v>1875</v>
      </c>
      <c r="C335" s="7" t="s">
        <v>3</v>
      </c>
      <c r="D335" s="10" t="s">
        <v>1697</v>
      </c>
      <c r="E335" s="7" t="s">
        <v>637</v>
      </c>
      <c r="F335" t="s">
        <v>1434</v>
      </c>
      <c r="G335" t="s">
        <v>16</v>
      </c>
      <c r="H335" t="s">
        <v>3727</v>
      </c>
      <c r="I335" s="60" t="s">
        <v>638</v>
      </c>
      <c r="J335" s="60" t="s">
        <v>1875</v>
      </c>
    </row>
    <row r="336" spans="1:10" x14ac:dyDescent="0.4">
      <c r="A336" t="s">
        <v>640</v>
      </c>
      <c r="B336" t="s">
        <v>1875</v>
      </c>
      <c r="C336" s="7" t="s">
        <v>3</v>
      </c>
      <c r="D336" s="10" t="s">
        <v>1698</v>
      </c>
      <c r="E336" s="7" t="s">
        <v>639</v>
      </c>
      <c r="F336" t="s">
        <v>1434</v>
      </c>
      <c r="G336" t="s">
        <v>16</v>
      </c>
      <c r="H336" t="s">
        <v>3728</v>
      </c>
      <c r="I336" s="60" t="s">
        <v>640</v>
      </c>
      <c r="J336" s="60" t="s">
        <v>1875</v>
      </c>
    </row>
    <row r="337" spans="1:10" x14ac:dyDescent="0.4">
      <c r="A337" t="s">
        <v>642</v>
      </c>
      <c r="B337" t="s">
        <v>1914</v>
      </c>
      <c r="C337" s="7" t="s">
        <v>3</v>
      </c>
      <c r="D337" s="10" t="s">
        <v>1699</v>
      </c>
      <c r="E337" s="7" t="s">
        <v>641</v>
      </c>
      <c r="F337" t="s">
        <v>1025</v>
      </c>
      <c r="G337" t="s">
        <v>17</v>
      </c>
      <c r="H337" t="s">
        <v>3729</v>
      </c>
      <c r="I337" s="60" t="s">
        <v>642</v>
      </c>
      <c r="J337" s="60" t="s">
        <v>1914</v>
      </c>
    </row>
    <row r="338" spans="1:10" x14ac:dyDescent="0.4">
      <c r="A338" t="s">
        <v>644</v>
      </c>
      <c r="B338" t="s">
        <v>1914</v>
      </c>
      <c r="C338" s="7" t="s">
        <v>3</v>
      </c>
      <c r="D338" s="10" t="s">
        <v>1700</v>
      </c>
      <c r="E338" s="7" t="s">
        <v>643</v>
      </c>
      <c r="F338" t="s">
        <v>1025</v>
      </c>
      <c r="G338" t="s">
        <v>17</v>
      </c>
      <c r="H338" t="s">
        <v>3730</v>
      </c>
      <c r="I338" s="60" t="s">
        <v>644</v>
      </c>
      <c r="J338" s="60" t="s">
        <v>1914</v>
      </c>
    </row>
    <row r="339" spans="1:10" x14ac:dyDescent="0.4">
      <c r="A339" t="s">
        <v>646</v>
      </c>
      <c r="B339" t="s">
        <v>1913</v>
      </c>
      <c r="C339" s="7" t="s">
        <v>3</v>
      </c>
      <c r="D339" s="10" t="s">
        <v>1701</v>
      </c>
      <c r="E339" s="7" t="s">
        <v>645</v>
      </c>
      <c r="F339" t="s">
        <v>1025</v>
      </c>
      <c r="G339" t="s">
        <v>16</v>
      </c>
      <c r="H339" t="s">
        <v>3731</v>
      </c>
      <c r="I339" s="60" t="s">
        <v>646</v>
      </c>
      <c r="J339" s="60" t="s">
        <v>1913</v>
      </c>
    </row>
    <row r="340" spans="1:10" x14ac:dyDescent="0.4">
      <c r="A340" t="s">
        <v>2956</v>
      </c>
      <c r="B340" t="s">
        <v>1914</v>
      </c>
      <c r="C340" s="7" t="s">
        <v>3</v>
      </c>
      <c r="D340" s="10" t="s">
        <v>2983</v>
      </c>
      <c r="E340" s="7" t="s">
        <v>647</v>
      </c>
      <c r="F340" t="s">
        <v>3914</v>
      </c>
      <c r="G340" t="s">
        <v>17</v>
      </c>
      <c r="H340" t="s">
        <v>3732</v>
      </c>
      <c r="I340" s="60" t="s">
        <v>2956</v>
      </c>
      <c r="J340" s="60" t="s">
        <v>1914</v>
      </c>
    </row>
    <row r="341" spans="1:10" x14ac:dyDescent="0.4">
      <c r="A341" t="s">
        <v>648</v>
      </c>
      <c r="B341" t="s">
        <v>1914</v>
      </c>
      <c r="C341" s="7" t="s">
        <v>3</v>
      </c>
      <c r="D341" s="10" t="s">
        <v>1702</v>
      </c>
      <c r="E341" s="7" t="s">
        <v>647</v>
      </c>
      <c r="F341" t="s">
        <v>3914</v>
      </c>
      <c r="G341" t="s">
        <v>17</v>
      </c>
      <c r="H341" t="s">
        <v>3732</v>
      </c>
      <c r="I341" s="60" t="s">
        <v>648</v>
      </c>
      <c r="J341" s="60" t="s">
        <v>1914</v>
      </c>
    </row>
    <row r="342" spans="1:10" x14ac:dyDescent="0.4">
      <c r="A342" t="s">
        <v>650</v>
      </c>
      <c r="B342" t="s">
        <v>14</v>
      </c>
      <c r="C342" s="7" t="s">
        <v>3</v>
      </c>
      <c r="D342" s="10" t="s">
        <v>1703</v>
      </c>
      <c r="E342" s="7" t="s">
        <v>649</v>
      </c>
      <c r="F342" t="s">
        <v>1267</v>
      </c>
      <c r="G342" t="s">
        <v>16</v>
      </c>
      <c r="H342" t="s">
        <v>3733</v>
      </c>
      <c r="I342" s="60" t="s">
        <v>650</v>
      </c>
      <c r="J342" s="60" t="s">
        <v>14</v>
      </c>
    </row>
    <row r="343" spans="1:10" x14ac:dyDescent="0.4">
      <c r="A343" t="s">
        <v>652</v>
      </c>
      <c r="B343" t="s">
        <v>14</v>
      </c>
      <c r="C343" s="7" t="s">
        <v>3</v>
      </c>
      <c r="D343" s="10" t="s">
        <v>1704</v>
      </c>
      <c r="E343" s="7" t="s">
        <v>651</v>
      </c>
      <c r="F343" t="s">
        <v>1259</v>
      </c>
      <c r="G343" t="s">
        <v>16</v>
      </c>
      <c r="H343" t="s">
        <v>3734</v>
      </c>
      <c r="I343" s="60" t="s">
        <v>652</v>
      </c>
      <c r="J343" s="60" t="s">
        <v>14</v>
      </c>
    </row>
    <row r="344" spans="1:10" x14ac:dyDescent="0.4">
      <c r="A344" t="s">
        <v>654</v>
      </c>
      <c r="B344" t="s">
        <v>14</v>
      </c>
      <c r="C344" s="7" t="s">
        <v>3</v>
      </c>
      <c r="D344" s="10" t="s">
        <v>1705</v>
      </c>
      <c r="E344" s="7" t="s">
        <v>653</v>
      </c>
      <c r="F344" t="s">
        <v>1270</v>
      </c>
      <c r="G344" t="s">
        <v>16</v>
      </c>
      <c r="H344" t="s">
        <v>3735</v>
      </c>
      <c r="I344" s="60" t="s">
        <v>654</v>
      </c>
      <c r="J344" s="60" t="s">
        <v>14</v>
      </c>
    </row>
    <row r="345" spans="1:10" x14ac:dyDescent="0.4">
      <c r="A345" t="s">
        <v>656</v>
      </c>
      <c r="B345" t="s">
        <v>1875</v>
      </c>
      <c r="C345" s="7" t="s">
        <v>3</v>
      </c>
      <c r="D345" s="10" t="s">
        <v>1706</v>
      </c>
      <c r="E345" s="7" t="s">
        <v>655</v>
      </c>
      <c r="F345" t="s">
        <v>1267</v>
      </c>
      <c r="G345" t="s">
        <v>16</v>
      </c>
      <c r="H345" t="s">
        <v>3736</v>
      </c>
      <c r="I345" s="60" t="s">
        <v>656</v>
      </c>
      <c r="J345" s="60" t="s">
        <v>1875</v>
      </c>
    </row>
    <row r="346" spans="1:10" x14ac:dyDescent="0.4">
      <c r="A346" t="s">
        <v>658</v>
      </c>
      <c r="B346" t="s">
        <v>1875</v>
      </c>
      <c r="C346" s="7" t="s">
        <v>3</v>
      </c>
      <c r="D346" s="10" t="s">
        <v>1707</v>
      </c>
      <c r="E346" s="7" t="s">
        <v>657</v>
      </c>
      <c r="F346" t="s">
        <v>1270</v>
      </c>
      <c r="G346" t="s">
        <v>16</v>
      </c>
      <c r="H346" t="s">
        <v>3737</v>
      </c>
      <c r="I346" s="60" t="s">
        <v>658</v>
      </c>
      <c r="J346" s="60" t="s">
        <v>1875</v>
      </c>
    </row>
    <row r="347" spans="1:10" x14ac:dyDescent="0.4">
      <c r="A347" t="s">
        <v>660</v>
      </c>
      <c r="B347" t="s">
        <v>1875</v>
      </c>
      <c r="C347" s="7" t="s">
        <v>3</v>
      </c>
      <c r="D347" s="10" t="s">
        <v>1708</v>
      </c>
      <c r="E347" s="7" t="s">
        <v>659</v>
      </c>
      <c r="F347" t="s">
        <v>1259</v>
      </c>
      <c r="G347" t="s">
        <v>16</v>
      </c>
      <c r="H347" t="s">
        <v>3738</v>
      </c>
      <c r="I347" s="60" t="s">
        <v>660</v>
      </c>
      <c r="J347" s="60" t="s">
        <v>1875</v>
      </c>
    </row>
    <row r="348" spans="1:10" x14ac:dyDescent="0.4">
      <c r="A348" t="s">
        <v>662</v>
      </c>
      <c r="B348" t="s">
        <v>1914</v>
      </c>
      <c r="C348" s="7" t="s">
        <v>3</v>
      </c>
      <c r="D348" s="10" t="s">
        <v>1709</v>
      </c>
      <c r="E348" s="7" t="s">
        <v>661</v>
      </c>
      <c r="F348" t="s">
        <v>1008</v>
      </c>
      <c r="G348" t="s">
        <v>17</v>
      </c>
      <c r="H348" t="s">
        <v>3739</v>
      </c>
      <c r="I348" s="60" t="s">
        <v>662</v>
      </c>
      <c r="J348" s="60" t="s">
        <v>1914</v>
      </c>
    </row>
    <row r="349" spans="1:10" x14ac:dyDescent="0.4">
      <c r="A349" t="s">
        <v>664</v>
      </c>
      <c r="B349" t="s">
        <v>5</v>
      </c>
      <c r="C349" s="7" t="s">
        <v>3</v>
      </c>
      <c r="D349" s="10" t="s">
        <v>1710</v>
      </c>
      <c r="E349" s="7" t="s">
        <v>663</v>
      </c>
      <c r="F349" t="s">
        <v>1422</v>
      </c>
      <c r="G349" t="s">
        <v>16</v>
      </c>
      <c r="H349" t="s">
        <v>3740</v>
      </c>
      <c r="I349" s="60" t="s">
        <v>664</v>
      </c>
      <c r="J349" s="60" t="s">
        <v>5</v>
      </c>
    </row>
    <row r="350" spans="1:10" x14ac:dyDescent="0.4">
      <c r="A350" t="s">
        <v>666</v>
      </c>
      <c r="B350" t="s">
        <v>5</v>
      </c>
      <c r="C350" s="7" t="s">
        <v>3</v>
      </c>
      <c r="D350" s="10" t="s">
        <v>1711</v>
      </c>
      <c r="E350" s="7" t="s">
        <v>665</v>
      </c>
      <c r="F350" t="s">
        <v>1422</v>
      </c>
      <c r="G350" t="s">
        <v>16</v>
      </c>
      <c r="H350" t="s">
        <v>3741</v>
      </c>
      <c r="I350" s="60" t="s">
        <v>666</v>
      </c>
      <c r="J350" s="60" t="s">
        <v>5</v>
      </c>
    </row>
    <row r="351" spans="1:10" x14ac:dyDescent="0.4">
      <c r="A351" t="s">
        <v>668</v>
      </c>
      <c r="B351" t="s">
        <v>5</v>
      </c>
      <c r="C351" s="7" t="s">
        <v>3</v>
      </c>
      <c r="D351" s="10" t="s">
        <v>1712</v>
      </c>
      <c r="E351" s="7" t="s">
        <v>667</v>
      </c>
      <c r="F351" t="s">
        <v>1422</v>
      </c>
      <c r="G351" t="s">
        <v>16</v>
      </c>
      <c r="H351" t="s">
        <v>3742</v>
      </c>
      <c r="I351" s="60" t="s">
        <v>668</v>
      </c>
      <c r="J351" s="60" t="s">
        <v>5</v>
      </c>
    </row>
    <row r="352" spans="1:10" x14ac:dyDescent="0.4">
      <c r="A352" t="s">
        <v>670</v>
      </c>
      <c r="B352" t="s">
        <v>5</v>
      </c>
      <c r="C352" s="7" t="s">
        <v>3</v>
      </c>
      <c r="D352" s="10" t="s">
        <v>1713</v>
      </c>
      <c r="E352" s="7" t="s">
        <v>669</v>
      </c>
      <c r="F352" t="s">
        <v>1422</v>
      </c>
      <c r="G352" t="s">
        <v>16</v>
      </c>
      <c r="H352" t="s">
        <v>3743</v>
      </c>
      <c r="I352" s="60" t="s">
        <v>670</v>
      </c>
      <c r="J352" s="60" t="s">
        <v>5</v>
      </c>
    </row>
    <row r="353" spans="1:10" x14ac:dyDescent="0.4">
      <c r="A353" t="s">
        <v>672</v>
      </c>
      <c r="B353" t="s">
        <v>1913</v>
      </c>
      <c r="C353" s="7" t="s">
        <v>3</v>
      </c>
      <c r="D353" s="10" t="s">
        <v>1714</v>
      </c>
      <c r="E353" s="7" t="s">
        <v>671</v>
      </c>
      <c r="F353" t="s">
        <v>1435</v>
      </c>
      <c r="G353" t="s">
        <v>17</v>
      </c>
      <c r="H353" t="s">
        <v>3744</v>
      </c>
      <c r="I353" s="60" t="s">
        <v>672</v>
      </c>
      <c r="J353" s="60" t="s">
        <v>1913</v>
      </c>
    </row>
    <row r="354" spans="1:10" x14ac:dyDescent="0.4">
      <c r="A354" t="s">
        <v>674</v>
      </c>
      <c r="B354" t="s">
        <v>5</v>
      </c>
      <c r="C354" s="7" t="s">
        <v>3</v>
      </c>
      <c r="D354" s="10" t="s">
        <v>1715</v>
      </c>
      <c r="E354" s="7" t="s">
        <v>673</v>
      </c>
      <c r="F354" t="s">
        <v>1435</v>
      </c>
      <c r="G354" t="s">
        <v>17</v>
      </c>
      <c r="H354" t="s">
        <v>3745</v>
      </c>
      <c r="I354" s="60" t="s">
        <v>674</v>
      </c>
      <c r="J354" s="60" t="s">
        <v>5</v>
      </c>
    </row>
    <row r="355" spans="1:10" x14ac:dyDescent="0.4">
      <c r="A355" t="s">
        <v>676</v>
      </c>
      <c r="B355" t="s">
        <v>5</v>
      </c>
      <c r="C355" s="7" t="s">
        <v>3</v>
      </c>
      <c r="D355" s="10" t="s">
        <v>1716</v>
      </c>
      <c r="E355" s="7" t="s">
        <v>675</v>
      </c>
      <c r="F355" t="s">
        <v>1422</v>
      </c>
      <c r="G355" t="s">
        <v>16</v>
      </c>
      <c r="H355" t="s">
        <v>3746</v>
      </c>
      <c r="I355" s="60" t="s">
        <v>676</v>
      </c>
      <c r="J355" s="60" t="s">
        <v>5</v>
      </c>
    </row>
    <row r="356" spans="1:10" x14ac:dyDescent="0.4">
      <c r="A356" t="s">
        <v>678</v>
      </c>
      <c r="B356" t="s">
        <v>1913</v>
      </c>
      <c r="C356" s="7" t="s">
        <v>3</v>
      </c>
      <c r="D356" s="10" t="s">
        <v>1717</v>
      </c>
      <c r="E356" s="7" t="s">
        <v>677</v>
      </c>
      <c r="F356" t="s">
        <v>1327</v>
      </c>
      <c r="G356" t="s">
        <v>17</v>
      </c>
      <c r="H356" t="s">
        <v>3747</v>
      </c>
      <c r="I356" s="60" t="s">
        <v>678</v>
      </c>
      <c r="J356" s="60" t="s">
        <v>1913</v>
      </c>
    </row>
    <row r="357" spans="1:10" x14ac:dyDescent="0.4">
      <c r="A357" t="s">
        <v>680</v>
      </c>
      <c r="B357" t="s">
        <v>1913</v>
      </c>
      <c r="C357" s="7" t="s">
        <v>3</v>
      </c>
      <c r="D357" s="10" t="s">
        <v>1718</v>
      </c>
      <c r="E357" s="7" t="s">
        <v>679</v>
      </c>
      <c r="F357" t="s">
        <v>1328</v>
      </c>
      <c r="G357" t="s">
        <v>17</v>
      </c>
      <c r="H357" t="s">
        <v>3748</v>
      </c>
      <c r="I357" s="60" t="s">
        <v>680</v>
      </c>
      <c r="J357" s="60" t="s">
        <v>1913</v>
      </c>
    </row>
    <row r="358" spans="1:10" x14ac:dyDescent="0.4">
      <c r="A358" t="s">
        <v>682</v>
      </c>
      <c r="B358" t="s">
        <v>1913</v>
      </c>
      <c r="C358" s="7" t="s">
        <v>3</v>
      </c>
      <c r="D358" s="10" t="s">
        <v>1719</v>
      </c>
      <c r="E358" s="7" t="s">
        <v>681</v>
      </c>
      <c r="F358" t="s">
        <v>1321</v>
      </c>
      <c r="G358" t="s">
        <v>17</v>
      </c>
      <c r="H358" t="s">
        <v>3749</v>
      </c>
      <c r="I358" s="60" t="s">
        <v>682</v>
      </c>
      <c r="J358" s="60" t="s">
        <v>1913</v>
      </c>
    </row>
    <row r="359" spans="1:10" x14ac:dyDescent="0.4">
      <c r="A359" t="s">
        <v>684</v>
      </c>
      <c r="B359" t="s">
        <v>1913</v>
      </c>
      <c r="C359" s="7" t="s">
        <v>3</v>
      </c>
      <c r="D359" s="10" t="s">
        <v>1720</v>
      </c>
      <c r="E359" s="7" t="s">
        <v>683</v>
      </c>
      <c r="F359" t="s">
        <v>1321</v>
      </c>
      <c r="G359" t="s">
        <v>17</v>
      </c>
      <c r="H359" t="s">
        <v>3750</v>
      </c>
      <c r="I359" s="60" t="s">
        <v>684</v>
      </c>
      <c r="J359" s="60" t="s">
        <v>1913</v>
      </c>
    </row>
    <row r="360" spans="1:10" x14ac:dyDescent="0.4">
      <c r="A360" t="s">
        <v>686</v>
      </c>
      <c r="B360" t="s">
        <v>1913</v>
      </c>
      <c r="C360" s="7" t="s">
        <v>3</v>
      </c>
      <c r="D360" s="10" t="s">
        <v>1721</v>
      </c>
      <c r="E360" s="7" t="s">
        <v>685</v>
      </c>
      <c r="F360" t="s">
        <v>1321</v>
      </c>
      <c r="G360" t="s">
        <v>17</v>
      </c>
      <c r="H360" t="s">
        <v>3751</v>
      </c>
      <c r="I360" s="60" t="s">
        <v>686</v>
      </c>
      <c r="J360" s="60" t="s">
        <v>1913</v>
      </c>
    </row>
    <row r="361" spans="1:10" x14ac:dyDescent="0.4">
      <c r="A361" t="s">
        <v>688</v>
      </c>
      <c r="B361" t="s">
        <v>5</v>
      </c>
      <c r="C361" s="7" t="s">
        <v>3</v>
      </c>
      <c r="D361" s="10" t="s">
        <v>1722</v>
      </c>
      <c r="E361" s="7" t="s">
        <v>687</v>
      </c>
      <c r="F361" t="s">
        <v>1422</v>
      </c>
      <c r="G361" t="s">
        <v>16</v>
      </c>
      <c r="H361" t="s">
        <v>3752</v>
      </c>
      <c r="I361" s="60" t="s">
        <v>688</v>
      </c>
      <c r="J361" s="60" t="s">
        <v>5</v>
      </c>
    </row>
    <row r="362" spans="1:10" x14ac:dyDescent="0.4">
      <c r="A362" t="s">
        <v>690</v>
      </c>
      <c r="B362" t="s">
        <v>5</v>
      </c>
      <c r="C362" s="7" t="s">
        <v>3</v>
      </c>
      <c r="D362" s="10" t="s">
        <v>1723</v>
      </c>
      <c r="E362" s="7" t="s">
        <v>689</v>
      </c>
      <c r="F362" t="s">
        <v>1306</v>
      </c>
      <c r="G362" t="s">
        <v>16</v>
      </c>
      <c r="H362" t="s">
        <v>3753</v>
      </c>
      <c r="I362" s="60" t="s">
        <v>690</v>
      </c>
      <c r="J362" s="60" t="s">
        <v>5</v>
      </c>
    </row>
    <row r="363" spans="1:10" x14ac:dyDescent="0.4">
      <c r="A363" t="s">
        <v>692</v>
      </c>
      <c r="B363" t="s">
        <v>5</v>
      </c>
      <c r="C363" s="7" t="s">
        <v>3</v>
      </c>
      <c r="D363" s="10" t="s">
        <v>1724</v>
      </c>
      <c r="E363" s="7" t="s">
        <v>691</v>
      </c>
      <c r="F363" t="s">
        <v>1306</v>
      </c>
      <c r="G363" t="s">
        <v>16</v>
      </c>
      <c r="H363" t="s">
        <v>3754</v>
      </c>
      <c r="I363" s="60" t="s">
        <v>692</v>
      </c>
      <c r="J363" s="60" t="s">
        <v>5</v>
      </c>
    </row>
    <row r="364" spans="1:10" x14ac:dyDescent="0.4">
      <c r="A364" t="s">
        <v>694</v>
      </c>
      <c r="B364" t="s">
        <v>1913</v>
      </c>
      <c r="C364" s="7" t="s">
        <v>3</v>
      </c>
      <c r="D364" s="10" t="s">
        <v>1725</v>
      </c>
      <c r="E364" s="7" t="s">
        <v>693</v>
      </c>
      <c r="F364" t="s">
        <v>1017</v>
      </c>
      <c r="G364" t="s">
        <v>17</v>
      </c>
      <c r="H364" t="s">
        <v>3755</v>
      </c>
      <c r="I364" s="60" t="s">
        <v>694</v>
      </c>
      <c r="J364" s="60" t="s">
        <v>1913</v>
      </c>
    </row>
    <row r="365" spans="1:10" x14ac:dyDescent="0.4">
      <c r="A365" t="s">
        <v>696</v>
      </c>
      <c r="B365" t="s">
        <v>1913</v>
      </c>
      <c r="C365" s="7" t="s">
        <v>3</v>
      </c>
      <c r="D365" s="10" t="s">
        <v>1726</v>
      </c>
      <c r="E365" s="7" t="s">
        <v>695</v>
      </c>
      <c r="F365" t="s">
        <v>1427</v>
      </c>
      <c r="G365" t="s">
        <v>17</v>
      </c>
      <c r="H365" t="s">
        <v>3756</v>
      </c>
      <c r="I365" s="60" t="s">
        <v>696</v>
      </c>
      <c r="J365" s="60" t="s">
        <v>1913</v>
      </c>
    </row>
    <row r="366" spans="1:10" x14ac:dyDescent="0.4">
      <c r="A366" t="s">
        <v>698</v>
      </c>
      <c r="B366" t="s">
        <v>5</v>
      </c>
      <c r="C366" s="7" t="s">
        <v>3</v>
      </c>
      <c r="D366" s="10" t="s">
        <v>1727</v>
      </c>
      <c r="E366" s="7" t="s">
        <v>697</v>
      </c>
      <c r="F366" t="s">
        <v>1420</v>
      </c>
      <c r="G366" t="s">
        <v>7141</v>
      </c>
      <c r="H366" t="s">
        <v>3757</v>
      </c>
      <c r="I366" s="60" t="s">
        <v>698</v>
      </c>
      <c r="J366" s="60" t="s">
        <v>5</v>
      </c>
    </row>
    <row r="367" spans="1:10" x14ac:dyDescent="0.4">
      <c r="A367" t="s">
        <v>700</v>
      </c>
      <c r="B367" t="s">
        <v>5</v>
      </c>
      <c r="C367" s="7" t="s">
        <v>3</v>
      </c>
      <c r="D367" s="10" t="s">
        <v>1728</v>
      </c>
      <c r="E367" s="7" t="s">
        <v>699</v>
      </c>
      <c r="F367" t="s">
        <v>1422</v>
      </c>
      <c r="G367" t="s">
        <v>16</v>
      </c>
      <c r="H367" t="s">
        <v>3758</v>
      </c>
      <c r="I367" s="60" t="s">
        <v>700</v>
      </c>
      <c r="J367" s="60" t="s">
        <v>5</v>
      </c>
    </row>
    <row r="368" spans="1:10" x14ac:dyDescent="0.4">
      <c r="A368" t="s">
        <v>702</v>
      </c>
      <c r="B368" t="s">
        <v>5</v>
      </c>
      <c r="C368" s="7" t="s">
        <v>3</v>
      </c>
      <c r="D368" s="10" t="s">
        <v>1729</v>
      </c>
      <c r="E368" s="7" t="s">
        <v>701</v>
      </c>
      <c r="F368" t="s">
        <v>1422</v>
      </c>
      <c r="G368" t="s">
        <v>16</v>
      </c>
      <c r="H368" t="s">
        <v>3759</v>
      </c>
      <c r="I368" s="60" t="s">
        <v>702</v>
      </c>
      <c r="J368" s="60" t="s">
        <v>5</v>
      </c>
    </row>
    <row r="369" spans="1:10" x14ac:dyDescent="0.4">
      <c r="A369" t="s">
        <v>704</v>
      </c>
      <c r="B369" t="s">
        <v>1913</v>
      </c>
      <c r="C369" s="7" t="s">
        <v>3</v>
      </c>
      <c r="D369" s="10" t="s">
        <v>1730</v>
      </c>
      <c r="E369" s="7" t="s">
        <v>703</v>
      </c>
      <c r="F369" t="s">
        <v>1358</v>
      </c>
      <c r="G369" t="s">
        <v>17</v>
      </c>
      <c r="H369" t="s">
        <v>3760</v>
      </c>
      <c r="I369" s="60" t="s">
        <v>704</v>
      </c>
      <c r="J369" s="60" t="s">
        <v>1913</v>
      </c>
    </row>
    <row r="370" spans="1:10" x14ac:dyDescent="0.4">
      <c r="A370" t="s">
        <v>707</v>
      </c>
      <c r="B370" t="s">
        <v>1913</v>
      </c>
      <c r="C370" s="7" t="s">
        <v>3</v>
      </c>
      <c r="D370" s="10" t="s">
        <v>1731</v>
      </c>
      <c r="E370" s="7" t="s">
        <v>706</v>
      </c>
      <c r="F370" t="s">
        <v>1017</v>
      </c>
      <c r="G370" t="s">
        <v>17</v>
      </c>
      <c r="H370" t="s">
        <v>3761</v>
      </c>
      <c r="I370" s="60" t="s">
        <v>707</v>
      </c>
      <c r="J370" s="60" t="s">
        <v>1913</v>
      </c>
    </row>
    <row r="371" spans="1:10" x14ac:dyDescent="0.4">
      <c r="A371" t="s">
        <v>709</v>
      </c>
      <c r="B371" t="s">
        <v>1914</v>
      </c>
      <c r="C371" s="7" t="s">
        <v>3</v>
      </c>
      <c r="D371" s="10" t="s">
        <v>1732</v>
      </c>
      <c r="E371" s="7" t="s">
        <v>708</v>
      </c>
      <c r="F371" t="s">
        <v>1436</v>
      </c>
      <c r="G371" t="s">
        <v>17</v>
      </c>
      <c r="H371" t="s">
        <v>3762</v>
      </c>
      <c r="I371" s="60" t="s">
        <v>709</v>
      </c>
      <c r="J371" s="60" t="s">
        <v>1914</v>
      </c>
    </row>
    <row r="372" spans="1:10" x14ac:dyDescent="0.4">
      <c r="A372" t="s">
        <v>711</v>
      </c>
      <c r="B372" t="s">
        <v>1913</v>
      </c>
      <c r="C372" s="7" t="s">
        <v>3</v>
      </c>
      <c r="D372" s="10" t="s">
        <v>1733</v>
      </c>
      <c r="E372" s="7" t="s">
        <v>710</v>
      </c>
      <c r="F372" t="s">
        <v>1323</v>
      </c>
      <c r="G372" t="s">
        <v>17</v>
      </c>
      <c r="H372" t="s">
        <v>3763</v>
      </c>
      <c r="I372" s="60" t="s">
        <v>711</v>
      </c>
      <c r="J372" s="60" t="s">
        <v>1913</v>
      </c>
    </row>
    <row r="373" spans="1:10" x14ac:dyDescent="0.4">
      <c r="A373" t="s">
        <v>713</v>
      </c>
      <c r="B373" t="s">
        <v>1913</v>
      </c>
      <c r="C373" s="7" t="s">
        <v>3</v>
      </c>
      <c r="D373" s="10" t="s">
        <v>1997</v>
      </c>
      <c r="E373" s="7" t="s">
        <v>712</v>
      </c>
      <c r="F373" t="s">
        <v>1328</v>
      </c>
      <c r="G373" t="s">
        <v>17</v>
      </c>
      <c r="H373" t="s">
        <v>3764</v>
      </c>
      <c r="I373" s="60" t="s">
        <v>713</v>
      </c>
      <c r="J373" s="60" t="s">
        <v>1913</v>
      </c>
    </row>
    <row r="374" spans="1:10" x14ac:dyDescent="0.4">
      <c r="A374" t="s">
        <v>715</v>
      </c>
      <c r="B374" t="s">
        <v>1913</v>
      </c>
      <c r="C374" s="7" t="s">
        <v>3</v>
      </c>
      <c r="D374" s="10" t="s">
        <v>2013</v>
      </c>
      <c r="E374" s="7" t="s">
        <v>714</v>
      </c>
      <c r="F374" t="s">
        <v>1363</v>
      </c>
      <c r="G374" t="s">
        <v>17</v>
      </c>
      <c r="H374" t="s">
        <v>3765</v>
      </c>
      <c r="I374" s="60" t="s">
        <v>715</v>
      </c>
      <c r="J374" s="60" t="s">
        <v>1913</v>
      </c>
    </row>
    <row r="375" spans="1:10" x14ac:dyDescent="0.4">
      <c r="A375" t="s">
        <v>717</v>
      </c>
      <c r="B375" t="s">
        <v>1914</v>
      </c>
      <c r="C375" s="7" t="s">
        <v>6</v>
      </c>
      <c r="D375" s="10" t="s">
        <v>1734</v>
      </c>
      <c r="E375" s="7" t="s">
        <v>716</v>
      </c>
      <c r="F375" t="s">
        <v>1424</v>
      </c>
      <c r="G375" t="s">
        <v>16</v>
      </c>
      <c r="H375" t="s">
        <v>3766</v>
      </c>
      <c r="I375" s="60" t="s">
        <v>717</v>
      </c>
      <c r="J375" s="60" t="s">
        <v>1914</v>
      </c>
    </row>
    <row r="376" spans="1:10" x14ac:dyDescent="0.4">
      <c r="A376" t="s">
        <v>719</v>
      </c>
      <c r="B376" t="s">
        <v>14</v>
      </c>
      <c r="C376" s="7" t="s">
        <v>3</v>
      </c>
      <c r="D376" s="10" t="s">
        <v>1540</v>
      </c>
      <c r="E376" s="7" t="s">
        <v>718</v>
      </c>
      <c r="F376" t="s">
        <v>1422</v>
      </c>
      <c r="G376" t="s">
        <v>16</v>
      </c>
      <c r="H376" t="s">
        <v>3767</v>
      </c>
      <c r="I376" s="60" t="s">
        <v>719</v>
      </c>
      <c r="J376" s="60" t="s">
        <v>14</v>
      </c>
    </row>
    <row r="377" spans="1:10" x14ac:dyDescent="0.4">
      <c r="A377" t="s">
        <v>721</v>
      </c>
      <c r="B377" t="s">
        <v>1913</v>
      </c>
      <c r="C377" s="7" t="s">
        <v>3</v>
      </c>
      <c r="D377" s="10" t="s">
        <v>1735</v>
      </c>
      <c r="E377" s="7" t="s">
        <v>720</v>
      </c>
      <c r="F377" t="s">
        <v>1387</v>
      </c>
      <c r="G377" t="s">
        <v>17</v>
      </c>
      <c r="H377" t="s">
        <v>3768</v>
      </c>
      <c r="I377" s="60" t="s">
        <v>721</v>
      </c>
      <c r="J377" s="60" t="s">
        <v>1913</v>
      </c>
    </row>
    <row r="378" spans="1:10" x14ac:dyDescent="0.4">
      <c r="A378" t="s">
        <v>723</v>
      </c>
      <c r="B378" t="s">
        <v>1913</v>
      </c>
      <c r="C378" s="7" t="s">
        <v>3</v>
      </c>
      <c r="D378" s="10" t="s">
        <v>1736</v>
      </c>
      <c r="E378" s="7" t="s">
        <v>722</v>
      </c>
      <c r="F378" t="s">
        <v>1081</v>
      </c>
      <c r="G378" t="s">
        <v>16</v>
      </c>
      <c r="H378" t="s">
        <v>3769</v>
      </c>
      <c r="I378" s="60" t="s">
        <v>723</v>
      </c>
      <c r="J378" s="60" t="s">
        <v>1913</v>
      </c>
    </row>
    <row r="379" spans="1:10" x14ac:dyDescent="0.4">
      <c r="A379" t="s">
        <v>725</v>
      </c>
      <c r="B379" t="s">
        <v>1914</v>
      </c>
      <c r="C379" s="7" t="s">
        <v>3</v>
      </c>
      <c r="D379" s="10" t="s">
        <v>1737</v>
      </c>
      <c r="E379" s="7" t="s">
        <v>724</v>
      </c>
      <c r="F379" t="s">
        <v>1025</v>
      </c>
      <c r="G379" t="s">
        <v>17</v>
      </c>
      <c r="H379" t="s">
        <v>3770</v>
      </c>
      <c r="I379" s="60" t="s">
        <v>725</v>
      </c>
      <c r="J379" s="60" t="s">
        <v>1914</v>
      </c>
    </row>
    <row r="380" spans="1:10" x14ac:dyDescent="0.4">
      <c r="A380" t="s">
        <v>727</v>
      </c>
      <c r="B380" t="s">
        <v>1914</v>
      </c>
      <c r="C380" s="7" t="s">
        <v>3</v>
      </c>
      <c r="D380" s="10" t="s">
        <v>1958</v>
      </c>
      <c r="E380" s="7" t="s">
        <v>726</v>
      </c>
      <c r="F380" t="s">
        <v>1429</v>
      </c>
      <c r="G380" t="s">
        <v>7141</v>
      </c>
      <c r="H380" t="s">
        <v>3771</v>
      </c>
      <c r="I380" s="60" t="s">
        <v>727</v>
      </c>
      <c r="J380" s="60" t="s">
        <v>1914</v>
      </c>
    </row>
    <row r="381" spans="1:10" x14ac:dyDescent="0.4">
      <c r="A381" t="s">
        <v>729</v>
      </c>
      <c r="B381" t="s">
        <v>14</v>
      </c>
      <c r="C381" s="7" t="s">
        <v>6</v>
      </c>
      <c r="D381" s="10" t="s">
        <v>1738</v>
      </c>
      <c r="E381" s="7" t="s">
        <v>728</v>
      </c>
      <c r="F381" t="s">
        <v>1306</v>
      </c>
      <c r="G381" t="s">
        <v>16</v>
      </c>
      <c r="H381" t="s">
        <v>3772</v>
      </c>
      <c r="I381" s="60" t="s">
        <v>729</v>
      </c>
      <c r="J381" s="60" t="s">
        <v>14</v>
      </c>
    </row>
    <row r="382" spans="1:10" x14ac:dyDescent="0.4">
      <c r="A382" t="s">
        <v>731</v>
      </c>
      <c r="B382" t="s">
        <v>1913</v>
      </c>
      <c r="C382" s="7" t="s">
        <v>3</v>
      </c>
      <c r="D382" s="10" t="s">
        <v>1870</v>
      </c>
      <c r="E382" s="7" t="s">
        <v>730</v>
      </c>
      <c r="F382" t="s">
        <v>1428</v>
      </c>
      <c r="G382" t="s">
        <v>17</v>
      </c>
      <c r="H382" t="s">
        <v>3773</v>
      </c>
      <c r="I382" s="60" t="s">
        <v>731</v>
      </c>
      <c r="J382" s="60" t="s">
        <v>1913</v>
      </c>
    </row>
    <row r="383" spans="1:10" x14ac:dyDescent="0.4">
      <c r="A383" t="s">
        <v>733</v>
      </c>
      <c r="B383" t="s">
        <v>1913</v>
      </c>
      <c r="C383" s="7" t="s">
        <v>3</v>
      </c>
      <c r="D383" s="10" t="s">
        <v>1739</v>
      </c>
      <c r="E383" s="7" t="s">
        <v>732</v>
      </c>
      <c r="F383" t="s">
        <v>1323</v>
      </c>
      <c r="G383" t="s">
        <v>16</v>
      </c>
      <c r="H383" t="s">
        <v>3774</v>
      </c>
      <c r="I383" s="60" t="s">
        <v>733</v>
      </c>
      <c r="J383" s="60" t="s">
        <v>1913</v>
      </c>
    </row>
    <row r="384" spans="1:10" x14ac:dyDescent="0.4">
      <c r="A384" t="s">
        <v>735</v>
      </c>
      <c r="B384" t="s">
        <v>1913</v>
      </c>
      <c r="C384" s="7" t="s">
        <v>3</v>
      </c>
      <c r="D384" s="10" t="s">
        <v>1740</v>
      </c>
      <c r="E384" s="7" t="s">
        <v>734</v>
      </c>
      <c r="F384" t="s">
        <v>3914</v>
      </c>
      <c r="G384" t="s">
        <v>7141</v>
      </c>
      <c r="H384" t="s">
        <v>3775</v>
      </c>
      <c r="I384" s="60" t="s">
        <v>735</v>
      </c>
      <c r="J384" s="60" t="s">
        <v>1913</v>
      </c>
    </row>
    <row r="385" spans="1:10" x14ac:dyDescent="0.4">
      <c r="A385" t="s">
        <v>737</v>
      </c>
      <c r="B385" t="s">
        <v>1913</v>
      </c>
      <c r="C385" s="7" t="s">
        <v>3</v>
      </c>
      <c r="D385" s="10" t="s">
        <v>1741</v>
      </c>
      <c r="E385" s="7" t="s">
        <v>736</v>
      </c>
      <c r="F385" t="s">
        <v>1420</v>
      </c>
      <c r="G385" t="s">
        <v>16</v>
      </c>
      <c r="H385" t="s">
        <v>3776</v>
      </c>
      <c r="I385" s="60" t="s">
        <v>737</v>
      </c>
      <c r="J385" s="60" t="s">
        <v>1913</v>
      </c>
    </row>
    <row r="386" spans="1:10" x14ac:dyDescent="0.4">
      <c r="A386" t="s">
        <v>739</v>
      </c>
      <c r="B386" t="s">
        <v>1913</v>
      </c>
      <c r="C386" s="7" t="s">
        <v>3</v>
      </c>
      <c r="D386" s="10" t="s">
        <v>1742</v>
      </c>
      <c r="E386" s="7" t="s">
        <v>738</v>
      </c>
      <c r="F386" t="s">
        <v>1358</v>
      </c>
      <c r="G386" t="s">
        <v>17</v>
      </c>
      <c r="H386" t="s">
        <v>3777</v>
      </c>
      <c r="I386" s="60" t="s">
        <v>739</v>
      </c>
      <c r="J386" s="60" t="s">
        <v>1913</v>
      </c>
    </row>
    <row r="387" spans="1:10" x14ac:dyDescent="0.4">
      <c r="A387" t="s">
        <v>741</v>
      </c>
      <c r="B387" t="s">
        <v>1913</v>
      </c>
      <c r="C387" s="7" t="s">
        <v>3</v>
      </c>
      <c r="D387" s="10" t="s">
        <v>1743</v>
      </c>
      <c r="E387" s="7" t="s">
        <v>740</v>
      </c>
      <c r="F387" t="s">
        <v>1420</v>
      </c>
      <c r="G387" t="s">
        <v>16</v>
      </c>
      <c r="H387" t="s">
        <v>3778</v>
      </c>
      <c r="I387" s="60" t="s">
        <v>741</v>
      </c>
      <c r="J387" s="60" t="s">
        <v>1913</v>
      </c>
    </row>
    <row r="388" spans="1:10" x14ac:dyDescent="0.4">
      <c r="A388" t="s">
        <v>744</v>
      </c>
      <c r="B388" t="s">
        <v>1913</v>
      </c>
      <c r="C388" s="7" t="s">
        <v>3</v>
      </c>
      <c r="D388" s="10" t="s">
        <v>1866</v>
      </c>
      <c r="E388" s="7" t="s">
        <v>743</v>
      </c>
      <c r="F388" t="s">
        <v>1032</v>
      </c>
      <c r="G388" t="s">
        <v>16</v>
      </c>
      <c r="H388" t="s">
        <v>3779</v>
      </c>
      <c r="I388" s="60" t="s">
        <v>744</v>
      </c>
      <c r="J388" s="60" t="s">
        <v>1913</v>
      </c>
    </row>
    <row r="389" spans="1:10" x14ac:dyDescent="0.4">
      <c r="A389" t="s">
        <v>746</v>
      </c>
      <c r="B389" t="s">
        <v>1875</v>
      </c>
      <c r="C389" s="7" t="s">
        <v>3</v>
      </c>
      <c r="D389" s="10" t="s">
        <v>1744</v>
      </c>
      <c r="E389" s="7" t="s">
        <v>745</v>
      </c>
      <c r="F389" t="s">
        <v>1037</v>
      </c>
      <c r="G389" t="s">
        <v>17</v>
      </c>
      <c r="H389" t="s">
        <v>3780</v>
      </c>
      <c r="I389" s="60" t="s">
        <v>746</v>
      </c>
      <c r="J389" s="60" t="s">
        <v>1875</v>
      </c>
    </row>
    <row r="390" spans="1:10" x14ac:dyDescent="0.4">
      <c r="A390" t="s">
        <v>748</v>
      </c>
      <c r="B390" t="s">
        <v>1913</v>
      </c>
      <c r="C390" s="7" t="s">
        <v>3</v>
      </c>
      <c r="D390" s="10" t="s">
        <v>1745</v>
      </c>
      <c r="E390" s="7" t="s">
        <v>747</v>
      </c>
      <c r="F390" t="s">
        <v>1438</v>
      </c>
      <c r="G390" t="s">
        <v>16</v>
      </c>
      <c r="H390" t="s">
        <v>3781</v>
      </c>
      <c r="I390" s="60" t="s">
        <v>748</v>
      </c>
      <c r="J390" s="60" t="s">
        <v>1913</v>
      </c>
    </row>
    <row r="391" spans="1:10" x14ac:dyDescent="0.4">
      <c r="A391" t="s">
        <v>750</v>
      </c>
      <c r="B391" t="s">
        <v>5</v>
      </c>
      <c r="C391" s="7" t="s">
        <v>3</v>
      </c>
      <c r="D391" s="10" t="s">
        <v>1746</v>
      </c>
      <c r="E391" s="7" t="s">
        <v>749</v>
      </c>
      <c r="F391" t="s">
        <v>1034</v>
      </c>
      <c r="G391" t="s">
        <v>16</v>
      </c>
      <c r="H391" t="s">
        <v>3782</v>
      </c>
      <c r="I391" s="60" t="s">
        <v>750</v>
      </c>
      <c r="J391" s="60" t="s">
        <v>5</v>
      </c>
    </row>
    <row r="392" spans="1:10" x14ac:dyDescent="0.4">
      <c r="A392" t="s">
        <v>752</v>
      </c>
      <c r="B392" t="s">
        <v>1913</v>
      </c>
      <c r="C392" s="7" t="s">
        <v>3</v>
      </c>
      <c r="D392" s="10" t="s">
        <v>1747</v>
      </c>
      <c r="E392" s="7" t="s">
        <v>751</v>
      </c>
      <c r="F392" t="s">
        <v>1427</v>
      </c>
      <c r="G392" t="s">
        <v>17</v>
      </c>
      <c r="H392" t="s">
        <v>3783</v>
      </c>
      <c r="I392" s="60" t="s">
        <v>752</v>
      </c>
      <c r="J392" s="60" t="s">
        <v>1913</v>
      </c>
    </row>
    <row r="393" spans="1:10" x14ac:dyDescent="0.4">
      <c r="A393" t="s">
        <v>754</v>
      </c>
      <c r="B393" t="s">
        <v>1913</v>
      </c>
      <c r="C393" s="7" t="s">
        <v>3</v>
      </c>
      <c r="D393" s="10" t="s">
        <v>1748</v>
      </c>
      <c r="E393" s="7" t="s">
        <v>753</v>
      </c>
      <c r="F393" t="s">
        <v>1371</v>
      </c>
      <c r="G393" t="s">
        <v>16</v>
      </c>
      <c r="H393" t="s">
        <v>3784</v>
      </c>
      <c r="I393" s="60" t="s">
        <v>754</v>
      </c>
      <c r="J393" s="60" t="s">
        <v>1913</v>
      </c>
    </row>
    <row r="394" spans="1:10" x14ac:dyDescent="0.4">
      <c r="A394" t="s">
        <v>756</v>
      </c>
      <c r="B394" t="s">
        <v>1914</v>
      </c>
      <c r="C394" s="7" t="s">
        <v>3</v>
      </c>
      <c r="D394" s="10" t="s">
        <v>1749</v>
      </c>
      <c r="E394" s="7" t="s">
        <v>755</v>
      </c>
      <c r="F394" t="s">
        <v>1439</v>
      </c>
      <c r="G394" t="s">
        <v>17</v>
      </c>
      <c r="H394" t="s">
        <v>3785</v>
      </c>
      <c r="I394" s="60" t="s">
        <v>756</v>
      </c>
      <c r="J394" s="60" t="s">
        <v>1914</v>
      </c>
    </row>
    <row r="395" spans="1:10" x14ac:dyDescent="0.4">
      <c r="A395" t="s">
        <v>758</v>
      </c>
      <c r="B395" t="s">
        <v>1913</v>
      </c>
      <c r="C395" s="7" t="s">
        <v>3</v>
      </c>
      <c r="D395" s="10" t="s">
        <v>1750</v>
      </c>
      <c r="E395" s="7" t="s">
        <v>757</v>
      </c>
      <c r="F395" t="s">
        <v>1514</v>
      </c>
      <c r="G395" t="s">
        <v>17</v>
      </c>
      <c r="H395" t="s">
        <v>3786</v>
      </c>
      <c r="I395" s="60" t="s">
        <v>758</v>
      </c>
      <c r="J395" s="60" t="s">
        <v>1913</v>
      </c>
    </row>
    <row r="396" spans="1:10" x14ac:dyDescent="0.4">
      <c r="A396" t="s">
        <v>760</v>
      </c>
      <c r="B396" t="s">
        <v>1913</v>
      </c>
      <c r="C396" s="7" t="s">
        <v>3</v>
      </c>
      <c r="D396" s="10" t="s">
        <v>1751</v>
      </c>
      <c r="E396" s="7" t="s">
        <v>759</v>
      </c>
      <c r="F396" t="s">
        <v>1255</v>
      </c>
      <c r="G396" t="s">
        <v>17</v>
      </c>
      <c r="H396" t="s">
        <v>3787</v>
      </c>
      <c r="I396" s="60" t="s">
        <v>760</v>
      </c>
      <c r="J396" s="60" t="s">
        <v>1913</v>
      </c>
    </row>
    <row r="397" spans="1:10" x14ac:dyDescent="0.4">
      <c r="A397" t="s">
        <v>762</v>
      </c>
      <c r="B397" t="s">
        <v>1913</v>
      </c>
      <c r="C397" s="7" t="s">
        <v>3</v>
      </c>
      <c r="D397" s="10" t="s">
        <v>1752</v>
      </c>
      <c r="E397" s="7" t="s">
        <v>761</v>
      </c>
      <c r="F397" t="s">
        <v>1349</v>
      </c>
      <c r="G397" t="s">
        <v>16</v>
      </c>
      <c r="H397" t="s">
        <v>3788</v>
      </c>
      <c r="I397" s="60" t="s">
        <v>762</v>
      </c>
      <c r="J397" s="60" t="s">
        <v>1913</v>
      </c>
    </row>
    <row r="398" spans="1:10" x14ac:dyDescent="0.4">
      <c r="A398" t="s">
        <v>764</v>
      </c>
      <c r="B398" t="s">
        <v>1914</v>
      </c>
      <c r="C398" s="7" t="s">
        <v>3</v>
      </c>
      <c r="D398" s="10" t="s">
        <v>1753</v>
      </c>
      <c r="E398" s="7" t="s">
        <v>763</v>
      </c>
      <c r="F398" t="s">
        <v>1344</v>
      </c>
      <c r="G398" t="s">
        <v>16</v>
      </c>
      <c r="H398" t="s">
        <v>3789</v>
      </c>
      <c r="I398" s="60" t="s">
        <v>764</v>
      </c>
      <c r="J398" s="60" t="s">
        <v>1914</v>
      </c>
    </row>
    <row r="399" spans="1:10" x14ac:dyDescent="0.4">
      <c r="A399" t="s">
        <v>766</v>
      </c>
      <c r="B399" t="s">
        <v>14</v>
      </c>
      <c r="C399" s="7" t="s">
        <v>3</v>
      </c>
      <c r="D399" s="10" t="s">
        <v>1754</v>
      </c>
      <c r="E399" s="7" t="s">
        <v>765</v>
      </c>
      <c r="F399" t="s">
        <v>1034</v>
      </c>
      <c r="G399" t="s">
        <v>16</v>
      </c>
      <c r="H399" t="s">
        <v>3790</v>
      </c>
      <c r="I399" s="60" t="s">
        <v>766</v>
      </c>
      <c r="J399" s="60" t="s">
        <v>14</v>
      </c>
    </row>
    <row r="400" spans="1:10" x14ac:dyDescent="0.4">
      <c r="A400" t="s">
        <v>768</v>
      </c>
      <c r="B400" t="s">
        <v>1913</v>
      </c>
      <c r="C400" s="7" t="s">
        <v>3</v>
      </c>
      <c r="D400" s="10" t="s">
        <v>1755</v>
      </c>
      <c r="E400" s="7" t="s">
        <v>767</v>
      </c>
      <c r="F400" t="s">
        <v>1377</v>
      </c>
      <c r="G400" t="s">
        <v>16</v>
      </c>
      <c r="H400" t="s">
        <v>3791</v>
      </c>
      <c r="I400" s="60" t="s">
        <v>768</v>
      </c>
      <c r="J400" s="60" t="s">
        <v>1913</v>
      </c>
    </row>
    <row r="401" spans="1:10" x14ac:dyDescent="0.4">
      <c r="A401" t="s">
        <v>770</v>
      </c>
      <c r="B401" t="s">
        <v>1913</v>
      </c>
      <c r="C401" s="7" t="s">
        <v>3</v>
      </c>
      <c r="D401" s="10" t="s">
        <v>1541</v>
      </c>
      <c r="E401" s="7" t="s">
        <v>769</v>
      </c>
      <c r="F401" t="s">
        <v>1377</v>
      </c>
      <c r="G401" t="s">
        <v>16</v>
      </c>
      <c r="H401" t="s">
        <v>3792</v>
      </c>
      <c r="I401" s="60" t="s">
        <v>770</v>
      </c>
      <c r="J401" s="60" t="s">
        <v>1913</v>
      </c>
    </row>
    <row r="402" spans="1:10" x14ac:dyDescent="0.4">
      <c r="A402" t="s">
        <v>772</v>
      </c>
      <c r="B402" t="s">
        <v>14</v>
      </c>
      <c r="C402" s="7" t="s">
        <v>3</v>
      </c>
      <c r="D402" s="10" t="s">
        <v>1756</v>
      </c>
      <c r="E402" s="7" t="s">
        <v>771</v>
      </c>
      <c r="F402" t="s">
        <v>1440</v>
      </c>
      <c r="G402" t="s">
        <v>16</v>
      </c>
      <c r="H402" t="s">
        <v>3793</v>
      </c>
      <c r="I402" s="60" t="s">
        <v>772</v>
      </c>
      <c r="J402" s="60" t="s">
        <v>14</v>
      </c>
    </row>
    <row r="403" spans="1:10" x14ac:dyDescent="0.4">
      <c r="A403" t="s">
        <v>774</v>
      </c>
      <c r="B403" t="s">
        <v>1913</v>
      </c>
      <c r="C403" s="7" t="s">
        <v>3</v>
      </c>
      <c r="D403" s="10" t="s">
        <v>1757</v>
      </c>
      <c r="E403" s="7" t="s">
        <v>773</v>
      </c>
      <c r="F403" t="s">
        <v>1378</v>
      </c>
      <c r="G403" t="s">
        <v>16</v>
      </c>
      <c r="H403" t="s">
        <v>3794</v>
      </c>
      <c r="I403" s="60" t="s">
        <v>774</v>
      </c>
      <c r="J403" s="60" t="s">
        <v>1913</v>
      </c>
    </row>
    <row r="404" spans="1:10" x14ac:dyDescent="0.4">
      <c r="A404" t="s">
        <v>776</v>
      </c>
      <c r="B404" t="s">
        <v>1913</v>
      </c>
      <c r="C404" s="7" t="s">
        <v>3</v>
      </c>
      <c r="D404" s="10" t="s">
        <v>1758</v>
      </c>
      <c r="E404" s="7" t="s">
        <v>775</v>
      </c>
      <c r="F404" t="s">
        <v>1379</v>
      </c>
      <c r="G404" t="s">
        <v>16</v>
      </c>
      <c r="H404" t="s">
        <v>3795</v>
      </c>
      <c r="I404" s="60" t="s">
        <v>776</v>
      </c>
      <c r="J404" s="60" t="s">
        <v>1913</v>
      </c>
    </row>
    <row r="405" spans="1:10" x14ac:dyDescent="0.4">
      <c r="A405" t="s">
        <v>778</v>
      </c>
      <c r="B405" t="s">
        <v>1913</v>
      </c>
      <c r="C405" s="7" t="s">
        <v>3</v>
      </c>
      <c r="D405" s="10" t="s">
        <v>1759</v>
      </c>
      <c r="E405" s="7" t="s">
        <v>777</v>
      </c>
      <c r="F405" t="s">
        <v>1378</v>
      </c>
      <c r="G405" t="s">
        <v>16</v>
      </c>
      <c r="H405" t="s">
        <v>3796</v>
      </c>
      <c r="I405" s="60" t="s">
        <v>778</v>
      </c>
      <c r="J405" s="60" t="s">
        <v>1913</v>
      </c>
    </row>
    <row r="406" spans="1:10" x14ac:dyDescent="0.4">
      <c r="A406" t="s">
        <v>780</v>
      </c>
      <c r="B406" t="s">
        <v>1913</v>
      </c>
      <c r="C406" s="7" t="s">
        <v>3</v>
      </c>
      <c r="D406" s="10" t="s">
        <v>1760</v>
      </c>
      <c r="E406" s="7" t="s">
        <v>779</v>
      </c>
      <c r="F406" t="s">
        <v>1379</v>
      </c>
      <c r="G406" t="s">
        <v>16</v>
      </c>
      <c r="H406" t="s">
        <v>3797</v>
      </c>
      <c r="I406" s="60" t="s">
        <v>780</v>
      </c>
      <c r="J406" s="60" t="s">
        <v>1913</v>
      </c>
    </row>
    <row r="407" spans="1:10" x14ac:dyDescent="0.4">
      <c r="A407" t="s">
        <v>782</v>
      </c>
      <c r="B407" t="s">
        <v>1913</v>
      </c>
      <c r="C407" s="7" t="s">
        <v>3</v>
      </c>
      <c r="D407" s="10" t="s">
        <v>1761</v>
      </c>
      <c r="E407" s="7" t="s">
        <v>781</v>
      </c>
      <c r="F407" t="s">
        <v>1378</v>
      </c>
      <c r="G407" t="s">
        <v>17</v>
      </c>
      <c r="H407" t="s">
        <v>3798</v>
      </c>
      <c r="I407" s="60" t="s">
        <v>782</v>
      </c>
      <c r="J407" s="60" t="s">
        <v>1913</v>
      </c>
    </row>
    <row r="408" spans="1:10" x14ac:dyDescent="0.4">
      <c r="A408" t="s">
        <v>784</v>
      </c>
      <c r="B408" t="s">
        <v>1913</v>
      </c>
      <c r="C408" s="7" t="s">
        <v>3</v>
      </c>
      <c r="D408" s="10" t="s">
        <v>1762</v>
      </c>
      <c r="E408" s="7" t="s">
        <v>783</v>
      </c>
      <c r="F408" t="s">
        <v>1378</v>
      </c>
      <c r="G408" t="s">
        <v>17</v>
      </c>
      <c r="H408" t="s">
        <v>3799</v>
      </c>
      <c r="I408" s="60" t="s">
        <v>784</v>
      </c>
      <c r="J408" s="60" t="s">
        <v>1913</v>
      </c>
    </row>
    <row r="409" spans="1:10" x14ac:dyDescent="0.4">
      <c r="A409" t="s">
        <v>786</v>
      </c>
      <c r="B409" t="s">
        <v>1913</v>
      </c>
      <c r="C409" s="7" t="s">
        <v>3</v>
      </c>
      <c r="D409" s="10" t="s">
        <v>1763</v>
      </c>
      <c r="E409" s="7" t="s">
        <v>785</v>
      </c>
      <c r="F409" t="s">
        <v>1379</v>
      </c>
      <c r="G409" t="s">
        <v>16</v>
      </c>
      <c r="H409" t="s">
        <v>3800</v>
      </c>
      <c r="I409" s="60" t="s">
        <v>786</v>
      </c>
      <c r="J409" s="60" t="s">
        <v>1913</v>
      </c>
    </row>
    <row r="410" spans="1:10" x14ac:dyDescent="0.4">
      <c r="A410" t="s">
        <v>788</v>
      </c>
      <c r="B410" t="s">
        <v>1914</v>
      </c>
      <c r="C410" s="7" t="s">
        <v>3</v>
      </c>
      <c r="D410" s="10" t="s">
        <v>1764</v>
      </c>
      <c r="E410" s="7" t="s">
        <v>787</v>
      </c>
      <c r="F410" t="s">
        <v>1380</v>
      </c>
      <c r="G410" t="s">
        <v>17</v>
      </c>
      <c r="H410" t="s">
        <v>3801</v>
      </c>
      <c r="I410" s="60" t="s">
        <v>788</v>
      </c>
      <c r="J410" s="60" t="s">
        <v>1914</v>
      </c>
    </row>
    <row r="411" spans="1:10" x14ac:dyDescent="0.4">
      <c r="A411" t="s">
        <v>790</v>
      </c>
      <c r="B411" t="s">
        <v>1913</v>
      </c>
      <c r="C411" s="7" t="s">
        <v>3</v>
      </c>
      <c r="D411" s="10" t="s">
        <v>1765</v>
      </c>
      <c r="E411" s="7" t="s">
        <v>789</v>
      </c>
      <c r="F411" t="s">
        <v>1379</v>
      </c>
      <c r="G411" t="s">
        <v>16</v>
      </c>
      <c r="H411" t="s">
        <v>3802</v>
      </c>
      <c r="I411" s="60" t="s">
        <v>790</v>
      </c>
      <c r="J411" s="60" t="s">
        <v>1913</v>
      </c>
    </row>
    <row r="412" spans="1:10" x14ac:dyDescent="0.4">
      <c r="A412" t="s">
        <v>792</v>
      </c>
      <c r="B412" t="s">
        <v>1914</v>
      </c>
      <c r="C412" s="7" t="s">
        <v>3</v>
      </c>
      <c r="D412" s="10" t="s">
        <v>1766</v>
      </c>
      <c r="E412" s="7" t="s">
        <v>791</v>
      </c>
      <c r="F412" t="s">
        <v>1380</v>
      </c>
      <c r="G412" t="s">
        <v>17</v>
      </c>
      <c r="H412" t="s">
        <v>3803</v>
      </c>
      <c r="I412" s="60" t="s">
        <v>792</v>
      </c>
      <c r="J412" s="60" t="s">
        <v>1914</v>
      </c>
    </row>
    <row r="413" spans="1:10" x14ac:dyDescent="0.4">
      <c r="A413" t="s">
        <v>794</v>
      </c>
      <c r="B413" t="s">
        <v>1914</v>
      </c>
      <c r="C413" s="7" t="s">
        <v>3</v>
      </c>
      <c r="D413" s="10" t="s">
        <v>1767</v>
      </c>
      <c r="E413" s="7" t="s">
        <v>793</v>
      </c>
      <c r="F413" t="s">
        <v>1380</v>
      </c>
      <c r="G413" t="s">
        <v>16</v>
      </c>
      <c r="H413" t="s">
        <v>3804</v>
      </c>
      <c r="I413" s="60" t="s">
        <v>794</v>
      </c>
      <c r="J413" s="60" t="s">
        <v>1914</v>
      </c>
    </row>
    <row r="414" spans="1:10" x14ac:dyDescent="0.4">
      <c r="A414" t="s">
        <v>796</v>
      </c>
      <c r="B414" t="s">
        <v>1913</v>
      </c>
      <c r="C414" s="7" t="s">
        <v>3</v>
      </c>
      <c r="D414" s="10" t="s">
        <v>1768</v>
      </c>
      <c r="E414" s="7" t="s">
        <v>795</v>
      </c>
      <c r="F414" t="s">
        <v>1514</v>
      </c>
      <c r="G414" t="s">
        <v>16</v>
      </c>
      <c r="H414" t="s">
        <v>3805</v>
      </c>
      <c r="I414" s="60" t="s">
        <v>796</v>
      </c>
      <c r="J414" s="60" t="s">
        <v>1913</v>
      </c>
    </row>
    <row r="415" spans="1:10" x14ac:dyDescent="0.4">
      <c r="A415" t="s">
        <v>798</v>
      </c>
      <c r="B415" t="s">
        <v>1913</v>
      </c>
      <c r="C415" s="7" t="s">
        <v>3</v>
      </c>
      <c r="D415" s="10" t="s">
        <v>1769</v>
      </c>
      <c r="E415" s="7" t="s">
        <v>797</v>
      </c>
      <c r="F415" t="s">
        <v>1976</v>
      </c>
      <c r="G415" t="s">
        <v>17</v>
      </c>
      <c r="H415" t="s">
        <v>3806</v>
      </c>
      <c r="I415" s="60" t="s">
        <v>798</v>
      </c>
      <c r="J415" s="60" t="s">
        <v>1913</v>
      </c>
    </row>
    <row r="416" spans="1:10" x14ac:dyDescent="0.4">
      <c r="A416" t="s">
        <v>800</v>
      </c>
      <c r="B416" t="s">
        <v>5</v>
      </c>
      <c r="C416" s="7" t="s">
        <v>3</v>
      </c>
      <c r="D416" s="10" t="s">
        <v>1770</v>
      </c>
      <c r="E416" s="7" t="s">
        <v>799</v>
      </c>
      <c r="F416" t="s">
        <v>1306</v>
      </c>
      <c r="G416" t="s">
        <v>16</v>
      </c>
      <c r="H416" t="s">
        <v>3807</v>
      </c>
      <c r="I416" s="60" t="s">
        <v>800</v>
      </c>
      <c r="J416" s="60" t="s">
        <v>5</v>
      </c>
    </row>
    <row r="417" spans="1:10" x14ac:dyDescent="0.4">
      <c r="A417" t="s">
        <v>802</v>
      </c>
      <c r="B417" t="s">
        <v>1913</v>
      </c>
      <c r="C417" s="7" t="s">
        <v>3</v>
      </c>
      <c r="D417" s="10" t="s">
        <v>1771</v>
      </c>
      <c r="E417" s="7" t="s">
        <v>801</v>
      </c>
      <c r="F417" t="s">
        <v>1255</v>
      </c>
      <c r="G417" t="s">
        <v>17</v>
      </c>
      <c r="H417" t="s">
        <v>3808</v>
      </c>
      <c r="I417" s="60" t="s">
        <v>802</v>
      </c>
      <c r="J417" s="60" t="s">
        <v>1913</v>
      </c>
    </row>
    <row r="418" spans="1:10" x14ac:dyDescent="0.4">
      <c r="A418" t="s">
        <v>804</v>
      </c>
      <c r="B418" t="s">
        <v>1913</v>
      </c>
      <c r="C418" s="7" t="s">
        <v>3</v>
      </c>
      <c r="D418" s="10" t="s">
        <v>1772</v>
      </c>
      <c r="E418" s="7" t="s">
        <v>803</v>
      </c>
      <c r="F418" t="s">
        <v>1441</v>
      </c>
      <c r="G418" t="s">
        <v>16</v>
      </c>
      <c r="H418" t="s">
        <v>3809</v>
      </c>
      <c r="I418" s="60" t="s">
        <v>804</v>
      </c>
      <c r="J418" s="60" t="s">
        <v>1913</v>
      </c>
    </row>
    <row r="419" spans="1:10" x14ac:dyDescent="0.4">
      <c r="A419" t="s">
        <v>806</v>
      </c>
      <c r="B419" t="s">
        <v>5</v>
      </c>
      <c r="C419" s="7" t="s">
        <v>3</v>
      </c>
      <c r="D419" s="10" t="s">
        <v>1773</v>
      </c>
      <c r="E419" s="7" t="s">
        <v>805</v>
      </c>
      <c r="F419" t="s">
        <v>1422</v>
      </c>
      <c r="G419" t="s">
        <v>16</v>
      </c>
      <c r="H419" t="s">
        <v>3810</v>
      </c>
      <c r="I419" s="60" t="s">
        <v>806</v>
      </c>
      <c r="J419" s="60" t="s">
        <v>5</v>
      </c>
    </row>
    <row r="420" spans="1:10" x14ac:dyDescent="0.4">
      <c r="A420" t="s">
        <v>808</v>
      </c>
      <c r="B420" t="s">
        <v>1914</v>
      </c>
      <c r="C420" s="7" t="s">
        <v>3</v>
      </c>
      <c r="D420" s="10" t="s">
        <v>1774</v>
      </c>
      <c r="E420" s="7" t="s">
        <v>807</v>
      </c>
      <c r="F420" t="s">
        <v>1394</v>
      </c>
      <c r="G420" t="s">
        <v>16</v>
      </c>
      <c r="H420" t="s">
        <v>3811</v>
      </c>
      <c r="I420" s="60" t="s">
        <v>808</v>
      </c>
      <c r="J420" s="60" t="s">
        <v>1914</v>
      </c>
    </row>
    <row r="421" spans="1:10" x14ac:dyDescent="0.4">
      <c r="A421" t="s">
        <v>810</v>
      </c>
      <c r="B421" t="s">
        <v>1914</v>
      </c>
      <c r="C421" s="7" t="s">
        <v>3</v>
      </c>
      <c r="D421" s="10" t="s">
        <v>1775</v>
      </c>
      <c r="E421" s="7" t="s">
        <v>809</v>
      </c>
      <c r="F421" t="s">
        <v>1395</v>
      </c>
      <c r="G421" t="s">
        <v>16</v>
      </c>
      <c r="H421" t="s">
        <v>3812</v>
      </c>
      <c r="I421" s="60" t="s">
        <v>810</v>
      </c>
      <c r="J421" s="60" t="s">
        <v>1914</v>
      </c>
    </row>
    <row r="422" spans="1:10" x14ac:dyDescent="0.4">
      <c r="A422" t="s">
        <v>812</v>
      </c>
      <c r="B422" t="s">
        <v>1914</v>
      </c>
      <c r="C422" s="7" t="s">
        <v>3</v>
      </c>
      <c r="D422" s="10" t="s">
        <v>1776</v>
      </c>
      <c r="E422" s="7" t="s">
        <v>811</v>
      </c>
      <c r="F422" t="s">
        <v>1395</v>
      </c>
      <c r="G422" t="s">
        <v>16</v>
      </c>
      <c r="H422" t="s">
        <v>3813</v>
      </c>
      <c r="I422" s="60" t="s">
        <v>812</v>
      </c>
      <c r="J422" s="60" t="s">
        <v>1914</v>
      </c>
    </row>
    <row r="423" spans="1:10" x14ac:dyDescent="0.4">
      <c r="A423" t="s">
        <v>814</v>
      </c>
      <c r="B423" t="s">
        <v>1914</v>
      </c>
      <c r="C423" s="7" t="s">
        <v>3</v>
      </c>
      <c r="D423" s="10" t="s">
        <v>1777</v>
      </c>
      <c r="E423" s="7" t="s">
        <v>813</v>
      </c>
      <c r="F423" t="s">
        <v>1395</v>
      </c>
      <c r="G423" t="s">
        <v>16</v>
      </c>
      <c r="H423" t="s">
        <v>3814</v>
      </c>
      <c r="I423" s="60" t="s">
        <v>814</v>
      </c>
      <c r="J423" s="60" t="s">
        <v>1914</v>
      </c>
    </row>
    <row r="424" spans="1:10" x14ac:dyDescent="0.4">
      <c r="A424" t="s">
        <v>816</v>
      </c>
      <c r="B424" t="s">
        <v>14</v>
      </c>
      <c r="C424" s="7" t="s">
        <v>3</v>
      </c>
      <c r="D424" s="10" t="s">
        <v>1778</v>
      </c>
      <c r="E424" s="7" t="s">
        <v>815</v>
      </c>
      <c r="F424" t="s">
        <v>1422</v>
      </c>
      <c r="G424" t="s">
        <v>16</v>
      </c>
      <c r="H424" t="s">
        <v>3815</v>
      </c>
      <c r="I424" s="60" t="s">
        <v>816</v>
      </c>
      <c r="J424" s="60" t="s">
        <v>14</v>
      </c>
    </row>
    <row r="425" spans="1:10" x14ac:dyDescent="0.4">
      <c r="A425" t="s">
        <v>818</v>
      </c>
      <c r="B425" t="s">
        <v>1914</v>
      </c>
      <c r="C425" s="7" t="s">
        <v>3</v>
      </c>
      <c r="D425" s="10" t="s">
        <v>1779</v>
      </c>
      <c r="E425" s="7" t="s">
        <v>817</v>
      </c>
      <c r="F425" t="s">
        <v>1395</v>
      </c>
      <c r="G425" t="s">
        <v>16</v>
      </c>
      <c r="H425" t="s">
        <v>3816</v>
      </c>
      <c r="I425" s="60" t="s">
        <v>818</v>
      </c>
      <c r="J425" s="60" t="s">
        <v>1914</v>
      </c>
    </row>
    <row r="426" spans="1:10" x14ac:dyDescent="0.4">
      <c r="A426" t="s">
        <v>820</v>
      </c>
      <c r="B426" t="s">
        <v>14</v>
      </c>
      <c r="C426" s="7" t="s">
        <v>3</v>
      </c>
      <c r="D426" s="10" t="s">
        <v>1780</v>
      </c>
      <c r="E426" s="7" t="s">
        <v>819</v>
      </c>
      <c r="F426" t="s">
        <v>1422</v>
      </c>
      <c r="G426" t="s">
        <v>16</v>
      </c>
      <c r="H426" t="s">
        <v>3817</v>
      </c>
      <c r="I426" s="60" t="s">
        <v>820</v>
      </c>
      <c r="J426" s="60" t="s">
        <v>14</v>
      </c>
    </row>
    <row r="427" spans="1:10" x14ac:dyDescent="0.4">
      <c r="A427" t="s">
        <v>822</v>
      </c>
      <c r="B427" t="s">
        <v>1914</v>
      </c>
      <c r="C427" s="7" t="s">
        <v>3</v>
      </c>
      <c r="D427" s="10" t="s">
        <v>1781</v>
      </c>
      <c r="E427" s="7" t="s">
        <v>821</v>
      </c>
      <c r="F427" t="s">
        <v>1394</v>
      </c>
      <c r="G427" t="s">
        <v>16</v>
      </c>
      <c r="H427" t="s">
        <v>3818</v>
      </c>
      <c r="I427" s="60" t="s">
        <v>822</v>
      </c>
      <c r="J427" s="60" t="s">
        <v>1914</v>
      </c>
    </row>
    <row r="428" spans="1:10" x14ac:dyDescent="0.4">
      <c r="A428" t="s">
        <v>824</v>
      </c>
      <c r="B428" t="s">
        <v>1914</v>
      </c>
      <c r="C428" s="7" t="s">
        <v>3</v>
      </c>
      <c r="D428" s="10" t="s">
        <v>1782</v>
      </c>
      <c r="E428" s="7" t="s">
        <v>823</v>
      </c>
      <c r="F428" t="s">
        <v>1394</v>
      </c>
      <c r="G428" t="s">
        <v>16</v>
      </c>
      <c r="H428" t="s">
        <v>3819</v>
      </c>
      <c r="I428" s="60" t="s">
        <v>824</v>
      </c>
      <c r="J428" s="60" t="s">
        <v>1914</v>
      </c>
    </row>
    <row r="429" spans="1:10" x14ac:dyDescent="0.4">
      <c r="A429" t="s">
        <v>826</v>
      </c>
      <c r="B429" t="s">
        <v>1914</v>
      </c>
      <c r="C429" s="7" t="s">
        <v>3</v>
      </c>
      <c r="D429" s="10" t="s">
        <v>1783</v>
      </c>
      <c r="E429" s="7" t="s">
        <v>825</v>
      </c>
      <c r="F429" t="s">
        <v>1394</v>
      </c>
      <c r="G429" t="s">
        <v>16</v>
      </c>
      <c r="H429" t="s">
        <v>3820</v>
      </c>
      <c r="I429" s="60" t="s">
        <v>826</v>
      </c>
      <c r="J429" s="60" t="s">
        <v>1914</v>
      </c>
    </row>
    <row r="430" spans="1:10" x14ac:dyDescent="0.4">
      <c r="A430" t="s">
        <v>828</v>
      </c>
      <c r="B430" t="s">
        <v>1914</v>
      </c>
      <c r="C430" s="7" t="s">
        <v>3</v>
      </c>
      <c r="D430" s="10" t="s">
        <v>1784</v>
      </c>
      <c r="E430" s="7" t="s">
        <v>827</v>
      </c>
      <c r="F430" t="s">
        <v>1394</v>
      </c>
      <c r="G430" t="s">
        <v>16</v>
      </c>
      <c r="H430" t="s">
        <v>3821</v>
      </c>
      <c r="I430" s="60" t="s">
        <v>828</v>
      </c>
      <c r="J430" s="60" t="s">
        <v>1914</v>
      </c>
    </row>
    <row r="431" spans="1:10" x14ac:dyDescent="0.4">
      <c r="A431" t="s">
        <v>830</v>
      </c>
      <c r="B431" t="s">
        <v>1914</v>
      </c>
      <c r="C431" s="7" t="s">
        <v>3</v>
      </c>
      <c r="D431" s="10" t="s">
        <v>1785</v>
      </c>
      <c r="E431" s="7" t="s">
        <v>829</v>
      </c>
      <c r="F431" t="s">
        <v>1394</v>
      </c>
      <c r="G431" t="s">
        <v>16</v>
      </c>
      <c r="H431" t="s">
        <v>3822</v>
      </c>
      <c r="I431" s="60" t="s">
        <v>830</v>
      </c>
      <c r="J431" s="60" t="s">
        <v>1914</v>
      </c>
    </row>
    <row r="432" spans="1:10" x14ac:dyDescent="0.4">
      <c r="A432" t="s">
        <v>832</v>
      </c>
      <c r="B432" t="s">
        <v>1914</v>
      </c>
      <c r="C432" s="7" t="s">
        <v>3</v>
      </c>
      <c r="D432" s="10" t="s">
        <v>1786</v>
      </c>
      <c r="E432" s="7" t="s">
        <v>831</v>
      </c>
      <c r="F432" t="s">
        <v>1394</v>
      </c>
      <c r="G432" t="s">
        <v>16</v>
      </c>
      <c r="H432" t="s">
        <v>3823</v>
      </c>
      <c r="I432" s="60" t="s">
        <v>832</v>
      </c>
      <c r="J432" s="60" t="s">
        <v>1914</v>
      </c>
    </row>
    <row r="433" spans="1:10" x14ac:dyDescent="0.4">
      <c r="A433" t="s">
        <v>834</v>
      </c>
      <c r="B433" t="s">
        <v>1914</v>
      </c>
      <c r="C433" s="7" t="s">
        <v>3</v>
      </c>
      <c r="D433" s="10" t="s">
        <v>1871</v>
      </c>
      <c r="E433" s="7" t="s">
        <v>833</v>
      </c>
      <c r="F433" t="s">
        <v>1395</v>
      </c>
      <c r="G433" t="s">
        <v>16</v>
      </c>
      <c r="H433" t="s">
        <v>3824</v>
      </c>
      <c r="I433" s="60" t="s">
        <v>834</v>
      </c>
      <c r="J433" s="60" t="s">
        <v>1914</v>
      </c>
    </row>
    <row r="434" spans="1:10" x14ac:dyDescent="0.4">
      <c r="A434" t="s">
        <v>836</v>
      </c>
      <c r="B434" t="s">
        <v>1914</v>
      </c>
      <c r="C434" s="7" t="s">
        <v>3</v>
      </c>
      <c r="D434" s="10" t="s">
        <v>1787</v>
      </c>
      <c r="E434" s="7" t="s">
        <v>835</v>
      </c>
      <c r="F434" t="s">
        <v>1396</v>
      </c>
      <c r="G434" t="s">
        <v>16</v>
      </c>
      <c r="H434" t="s">
        <v>3825</v>
      </c>
      <c r="I434" s="60" t="s">
        <v>836</v>
      </c>
      <c r="J434" s="60" t="s">
        <v>1914</v>
      </c>
    </row>
    <row r="435" spans="1:10" x14ac:dyDescent="0.4">
      <c r="A435" t="s">
        <v>838</v>
      </c>
      <c r="B435" t="s">
        <v>1914</v>
      </c>
      <c r="C435" s="7" t="s">
        <v>3</v>
      </c>
      <c r="D435" s="10" t="s">
        <v>1788</v>
      </c>
      <c r="E435" s="7" t="s">
        <v>837</v>
      </c>
      <c r="F435" t="s">
        <v>1396</v>
      </c>
      <c r="G435" t="s">
        <v>16</v>
      </c>
      <c r="H435" t="s">
        <v>3826</v>
      </c>
      <c r="I435" s="60" t="s">
        <v>838</v>
      </c>
      <c r="J435" s="60" t="s">
        <v>1914</v>
      </c>
    </row>
    <row r="436" spans="1:10" x14ac:dyDescent="0.4">
      <c r="A436" t="s">
        <v>840</v>
      </c>
      <c r="B436" t="s">
        <v>1914</v>
      </c>
      <c r="C436" s="7" t="s">
        <v>3</v>
      </c>
      <c r="D436" s="10" t="s">
        <v>1789</v>
      </c>
      <c r="E436" s="7" t="s">
        <v>839</v>
      </c>
      <c r="F436" t="s">
        <v>1396</v>
      </c>
      <c r="G436" t="s">
        <v>16</v>
      </c>
      <c r="H436" t="s">
        <v>3827</v>
      </c>
      <c r="I436" s="60" t="s">
        <v>840</v>
      </c>
      <c r="J436" s="60" t="s">
        <v>1914</v>
      </c>
    </row>
    <row r="437" spans="1:10" x14ac:dyDescent="0.4">
      <c r="A437" t="s">
        <v>842</v>
      </c>
      <c r="B437" t="s">
        <v>1914</v>
      </c>
      <c r="C437" s="7" t="s">
        <v>3</v>
      </c>
      <c r="D437" s="10" t="s">
        <v>1790</v>
      </c>
      <c r="E437" s="7" t="s">
        <v>841</v>
      </c>
      <c r="F437" t="s">
        <v>1396</v>
      </c>
      <c r="G437" t="s">
        <v>16</v>
      </c>
      <c r="H437" t="s">
        <v>3828</v>
      </c>
      <c r="I437" s="60" t="s">
        <v>842</v>
      </c>
      <c r="J437" s="60" t="s">
        <v>1914</v>
      </c>
    </row>
    <row r="438" spans="1:10" x14ac:dyDescent="0.4">
      <c r="A438" t="s">
        <v>844</v>
      </c>
      <c r="B438" t="s">
        <v>1914</v>
      </c>
      <c r="C438" s="7" t="s">
        <v>3</v>
      </c>
      <c r="D438" s="10" t="s">
        <v>1791</v>
      </c>
      <c r="E438" s="7" t="s">
        <v>843</v>
      </c>
      <c r="F438" t="s">
        <v>1397</v>
      </c>
      <c r="G438" t="s">
        <v>16</v>
      </c>
      <c r="H438" t="s">
        <v>3829</v>
      </c>
      <c r="I438" s="60" t="s">
        <v>844</v>
      </c>
      <c r="J438" s="60" t="s">
        <v>1914</v>
      </c>
    </row>
    <row r="439" spans="1:10" x14ac:dyDescent="0.4">
      <c r="A439" t="s">
        <v>846</v>
      </c>
      <c r="B439" t="s">
        <v>1914</v>
      </c>
      <c r="C439" s="7" t="s">
        <v>3</v>
      </c>
      <c r="D439" s="10" t="s">
        <v>1792</v>
      </c>
      <c r="E439" s="7" t="s">
        <v>845</v>
      </c>
      <c r="F439" t="s">
        <v>1529</v>
      </c>
      <c r="G439" t="s">
        <v>16</v>
      </c>
      <c r="H439" t="s">
        <v>3830</v>
      </c>
      <c r="I439" s="60" t="s">
        <v>846</v>
      </c>
      <c r="J439" s="60" t="s">
        <v>1914</v>
      </c>
    </row>
    <row r="440" spans="1:10" x14ac:dyDescent="0.4">
      <c r="A440" t="s">
        <v>848</v>
      </c>
      <c r="B440" t="s">
        <v>1914</v>
      </c>
      <c r="C440" s="7" t="s">
        <v>3</v>
      </c>
      <c r="D440" s="10" t="s">
        <v>1793</v>
      </c>
      <c r="E440" s="7" t="s">
        <v>847</v>
      </c>
      <c r="F440" t="s">
        <v>1398</v>
      </c>
      <c r="G440" t="s">
        <v>16</v>
      </c>
      <c r="H440" t="s">
        <v>3831</v>
      </c>
      <c r="I440" s="60" t="s">
        <v>848</v>
      </c>
      <c r="J440" s="60" t="s">
        <v>1914</v>
      </c>
    </row>
    <row r="441" spans="1:10" x14ac:dyDescent="0.4">
      <c r="A441" t="s">
        <v>850</v>
      </c>
      <c r="B441" t="s">
        <v>1914</v>
      </c>
      <c r="C441" s="7" t="s">
        <v>3</v>
      </c>
      <c r="D441" s="10" t="s">
        <v>1794</v>
      </c>
      <c r="E441" s="7" t="s">
        <v>849</v>
      </c>
      <c r="F441" t="s">
        <v>1398</v>
      </c>
      <c r="G441" t="s">
        <v>16</v>
      </c>
      <c r="H441" t="s">
        <v>3832</v>
      </c>
      <c r="I441" s="60" t="s">
        <v>850</v>
      </c>
      <c r="J441" s="60" t="s">
        <v>1914</v>
      </c>
    </row>
    <row r="442" spans="1:10" x14ac:dyDescent="0.4">
      <c r="A442" t="s">
        <v>852</v>
      </c>
      <c r="B442" t="s">
        <v>1913</v>
      </c>
      <c r="C442" s="7" t="s">
        <v>3</v>
      </c>
      <c r="D442" s="10" t="s">
        <v>1795</v>
      </c>
      <c r="E442" s="7" t="s">
        <v>851</v>
      </c>
      <c r="F442" t="s">
        <v>1255</v>
      </c>
      <c r="G442" t="s">
        <v>16</v>
      </c>
      <c r="H442" t="s">
        <v>3833</v>
      </c>
      <c r="I442" s="60" t="s">
        <v>852</v>
      </c>
      <c r="J442" s="60" t="s">
        <v>1913</v>
      </c>
    </row>
    <row r="443" spans="1:10" x14ac:dyDescent="0.4">
      <c r="A443" t="s">
        <v>854</v>
      </c>
      <c r="B443" t="s">
        <v>1913</v>
      </c>
      <c r="C443" s="7" t="s">
        <v>3</v>
      </c>
      <c r="D443" s="10" t="s">
        <v>1857</v>
      </c>
      <c r="E443" s="7" t="s">
        <v>853</v>
      </c>
      <c r="F443" t="s">
        <v>1356</v>
      </c>
      <c r="G443" t="s">
        <v>7141</v>
      </c>
      <c r="H443" t="s">
        <v>3834</v>
      </c>
      <c r="I443" s="60" t="s">
        <v>854</v>
      </c>
      <c r="J443" s="60" t="s">
        <v>1913</v>
      </c>
    </row>
    <row r="444" spans="1:10" x14ac:dyDescent="0.4">
      <c r="A444" t="s">
        <v>856</v>
      </c>
      <c r="B444" t="s">
        <v>5</v>
      </c>
      <c r="C444" s="7" t="s">
        <v>3</v>
      </c>
      <c r="D444" s="10" t="s">
        <v>1858</v>
      </c>
      <c r="E444" s="7" t="s">
        <v>855</v>
      </c>
      <c r="F444" t="s">
        <v>1422</v>
      </c>
      <c r="G444" t="s">
        <v>16</v>
      </c>
      <c r="H444" t="s">
        <v>3835</v>
      </c>
      <c r="I444" s="60" t="s">
        <v>856</v>
      </c>
      <c r="J444" s="60" t="s">
        <v>5</v>
      </c>
    </row>
    <row r="445" spans="1:10" x14ac:dyDescent="0.4">
      <c r="A445" t="s">
        <v>858</v>
      </c>
      <c r="B445" t="s">
        <v>5</v>
      </c>
      <c r="C445" s="7" t="s">
        <v>3</v>
      </c>
      <c r="D445" s="10" t="s">
        <v>1859</v>
      </c>
      <c r="E445" s="7" t="s">
        <v>857</v>
      </c>
      <c r="F445" t="s">
        <v>1422</v>
      </c>
      <c r="G445" t="s">
        <v>16</v>
      </c>
      <c r="H445" t="s">
        <v>3836</v>
      </c>
      <c r="I445" s="60" t="s">
        <v>858</v>
      </c>
      <c r="J445" s="60" t="s">
        <v>5</v>
      </c>
    </row>
    <row r="446" spans="1:10" x14ac:dyDescent="0.4">
      <c r="A446" t="s">
        <v>860</v>
      </c>
      <c r="B446" t="s">
        <v>1913</v>
      </c>
      <c r="C446" s="7" t="s">
        <v>3</v>
      </c>
      <c r="D446" s="10" t="s">
        <v>1868</v>
      </c>
      <c r="E446" s="7" t="s">
        <v>859</v>
      </c>
      <c r="F446" t="s">
        <v>1381</v>
      </c>
      <c r="G446" t="s">
        <v>16</v>
      </c>
      <c r="H446" t="s">
        <v>3837</v>
      </c>
      <c r="I446" s="60" t="s">
        <v>860</v>
      </c>
      <c r="J446" s="60" t="s">
        <v>1913</v>
      </c>
    </row>
    <row r="447" spans="1:10" x14ac:dyDescent="0.4">
      <c r="A447" t="s">
        <v>862</v>
      </c>
      <c r="B447" t="s">
        <v>1914</v>
      </c>
      <c r="C447" s="7" t="s">
        <v>3</v>
      </c>
      <c r="D447" s="10" t="s">
        <v>1796</v>
      </c>
      <c r="E447" s="7" t="s">
        <v>861</v>
      </c>
      <c r="F447" t="s">
        <v>1406</v>
      </c>
      <c r="G447" t="s">
        <v>16</v>
      </c>
      <c r="H447" t="s">
        <v>3838</v>
      </c>
      <c r="I447" s="60" t="s">
        <v>862</v>
      </c>
      <c r="J447" s="60" t="s">
        <v>1914</v>
      </c>
    </row>
    <row r="448" spans="1:10" x14ac:dyDescent="0.4">
      <c r="A448" t="s">
        <v>864</v>
      </c>
      <c r="B448" t="s">
        <v>1914</v>
      </c>
      <c r="C448" s="7" t="s">
        <v>3</v>
      </c>
      <c r="D448" s="10" t="s">
        <v>1797</v>
      </c>
      <c r="E448" s="7" t="s">
        <v>863</v>
      </c>
      <c r="F448" t="s">
        <v>1407</v>
      </c>
      <c r="G448" t="s">
        <v>16</v>
      </c>
      <c r="H448" t="s">
        <v>3839</v>
      </c>
      <c r="I448" s="60" t="s">
        <v>864</v>
      </c>
      <c r="J448" s="60" t="s">
        <v>1914</v>
      </c>
    </row>
    <row r="449" spans="1:10" x14ac:dyDescent="0.4">
      <c r="A449" t="s">
        <v>866</v>
      </c>
      <c r="B449" t="s">
        <v>1914</v>
      </c>
      <c r="C449" s="7" t="s">
        <v>3</v>
      </c>
      <c r="D449" s="10" t="s">
        <v>1798</v>
      </c>
      <c r="E449" s="7" t="s">
        <v>865</v>
      </c>
      <c r="F449" t="s">
        <v>1529</v>
      </c>
      <c r="G449" t="s">
        <v>16</v>
      </c>
      <c r="H449" t="s">
        <v>3840</v>
      </c>
      <c r="I449" s="60" t="s">
        <v>866</v>
      </c>
      <c r="J449" s="60" t="s">
        <v>1914</v>
      </c>
    </row>
    <row r="450" spans="1:10" x14ac:dyDescent="0.4">
      <c r="A450" t="s">
        <v>868</v>
      </c>
      <c r="B450" t="s">
        <v>14</v>
      </c>
      <c r="C450" s="7" t="s">
        <v>3</v>
      </c>
      <c r="D450" s="10" t="s">
        <v>1799</v>
      </c>
      <c r="E450" s="7" t="s">
        <v>867</v>
      </c>
      <c r="F450" t="s">
        <v>1422</v>
      </c>
      <c r="G450" t="s">
        <v>16</v>
      </c>
      <c r="H450" t="s">
        <v>3841</v>
      </c>
      <c r="I450" s="60" t="s">
        <v>868</v>
      </c>
      <c r="J450" s="60" t="s">
        <v>14</v>
      </c>
    </row>
    <row r="451" spans="1:10" x14ac:dyDescent="0.4">
      <c r="A451" t="s">
        <v>870</v>
      </c>
      <c r="B451" t="s">
        <v>1914</v>
      </c>
      <c r="C451" s="7" t="s">
        <v>3</v>
      </c>
      <c r="D451" s="10" t="s">
        <v>1800</v>
      </c>
      <c r="E451" s="7" t="s">
        <v>869</v>
      </c>
      <c r="F451" t="s">
        <v>1408</v>
      </c>
      <c r="G451" t="s">
        <v>16</v>
      </c>
      <c r="H451" t="s">
        <v>3842</v>
      </c>
      <c r="I451" s="60" t="s">
        <v>870</v>
      </c>
      <c r="J451" s="60" t="s">
        <v>1914</v>
      </c>
    </row>
    <row r="452" spans="1:10" x14ac:dyDescent="0.4">
      <c r="A452" t="s">
        <v>872</v>
      </c>
      <c r="B452" t="s">
        <v>1914</v>
      </c>
      <c r="C452" s="7" t="s">
        <v>3</v>
      </c>
      <c r="D452" s="10" t="s">
        <v>1801</v>
      </c>
      <c r="E452" s="7" t="s">
        <v>871</v>
      </c>
      <c r="F452" t="s">
        <v>1408</v>
      </c>
      <c r="G452" t="s">
        <v>16</v>
      </c>
      <c r="H452" t="s">
        <v>3843</v>
      </c>
      <c r="I452" s="60" t="s">
        <v>872</v>
      </c>
      <c r="J452" s="60" t="s">
        <v>1914</v>
      </c>
    </row>
    <row r="453" spans="1:10" x14ac:dyDescent="0.4">
      <c r="A453" t="s">
        <v>874</v>
      </c>
      <c r="B453" t="s">
        <v>1914</v>
      </c>
      <c r="C453" s="7" t="s">
        <v>3</v>
      </c>
      <c r="D453" s="10" t="s">
        <v>1802</v>
      </c>
      <c r="E453" s="7" t="s">
        <v>873</v>
      </c>
      <c r="F453" t="s">
        <v>1406</v>
      </c>
      <c r="G453" t="s">
        <v>16</v>
      </c>
      <c r="H453" t="s">
        <v>3844</v>
      </c>
      <c r="I453" s="60" t="s">
        <v>874</v>
      </c>
      <c r="J453" s="60" t="s">
        <v>1914</v>
      </c>
    </row>
    <row r="454" spans="1:10" x14ac:dyDescent="0.4">
      <c r="A454" t="s">
        <v>876</v>
      </c>
      <c r="B454" t="s">
        <v>1914</v>
      </c>
      <c r="C454" s="7" t="s">
        <v>3</v>
      </c>
      <c r="D454" s="10" t="s">
        <v>1803</v>
      </c>
      <c r="E454" s="7" t="s">
        <v>875</v>
      </c>
      <c r="F454" t="s">
        <v>1408</v>
      </c>
      <c r="G454" t="s">
        <v>16</v>
      </c>
      <c r="H454" t="s">
        <v>3845</v>
      </c>
      <c r="I454" s="60" t="s">
        <v>876</v>
      </c>
      <c r="J454" s="60" t="s">
        <v>1914</v>
      </c>
    </row>
    <row r="455" spans="1:10" x14ac:dyDescent="0.4">
      <c r="A455" t="s">
        <v>878</v>
      </c>
      <c r="B455" t="s">
        <v>1914</v>
      </c>
      <c r="C455" s="7" t="s">
        <v>3</v>
      </c>
      <c r="D455" s="10" t="s">
        <v>1804</v>
      </c>
      <c r="E455" s="7" t="s">
        <v>877</v>
      </c>
      <c r="F455" t="s">
        <v>1408</v>
      </c>
      <c r="G455" t="s">
        <v>16</v>
      </c>
      <c r="H455" t="s">
        <v>3846</v>
      </c>
      <c r="I455" s="60" t="s">
        <v>878</v>
      </c>
      <c r="J455" s="60" t="s">
        <v>1914</v>
      </c>
    </row>
    <row r="456" spans="1:10" x14ac:dyDescent="0.4">
      <c r="A456" t="s">
        <v>880</v>
      </c>
      <c r="B456" t="s">
        <v>14</v>
      </c>
      <c r="C456" s="7" t="s">
        <v>3</v>
      </c>
      <c r="D456" s="10" t="s">
        <v>1805</v>
      </c>
      <c r="E456" s="7" t="s">
        <v>879</v>
      </c>
      <c r="F456" t="s">
        <v>1422</v>
      </c>
      <c r="G456" t="s">
        <v>16</v>
      </c>
      <c r="H456" t="s">
        <v>3847</v>
      </c>
      <c r="I456" s="60" t="s">
        <v>880</v>
      </c>
      <c r="J456" s="60" t="s">
        <v>14</v>
      </c>
    </row>
    <row r="457" spans="1:10" x14ac:dyDescent="0.4">
      <c r="A457" t="s">
        <v>882</v>
      </c>
      <c r="B457" t="s">
        <v>1914</v>
      </c>
      <c r="C457" s="7" t="s">
        <v>3</v>
      </c>
      <c r="D457" s="10" t="s">
        <v>1806</v>
      </c>
      <c r="E457" s="7" t="s">
        <v>881</v>
      </c>
      <c r="F457" t="s">
        <v>1395</v>
      </c>
      <c r="G457" t="s">
        <v>16</v>
      </c>
      <c r="H457" t="s">
        <v>3848</v>
      </c>
      <c r="I457" s="60" t="s">
        <v>882</v>
      </c>
      <c r="J457" s="60" t="s">
        <v>1914</v>
      </c>
    </row>
    <row r="458" spans="1:10" x14ac:dyDescent="0.4">
      <c r="A458" t="s">
        <v>884</v>
      </c>
      <c r="B458" t="s">
        <v>14</v>
      </c>
      <c r="C458" s="7" t="s">
        <v>3</v>
      </c>
      <c r="D458" s="10" t="s">
        <v>1807</v>
      </c>
      <c r="E458" s="7" t="s">
        <v>883</v>
      </c>
      <c r="F458" t="s">
        <v>1422</v>
      </c>
      <c r="G458" t="s">
        <v>16</v>
      </c>
      <c r="H458" t="s">
        <v>3849</v>
      </c>
      <c r="I458" s="60" t="s">
        <v>884</v>
      </c>
      <c r="J458" s="60" t="s">
        <v>14</v>
      </c>
    </row>
    <row r="459" spans="1:10" x14ac:dyDescent="0.4">
      <c r="A459" t="s">
        <v>886</v>
      </c>
      <c r="B459" t="s">
        <v>1914</v>
      </c>
      <c r="C459" s="7" t="s">
        <v>3</v>
      </c>
      <c r="D459" s="10" t="s">
        <v>1808</v>
      </c>
      <c r="E459" s="7" t="s">
        <v>885</v>
      </c>
      <c r="F459" t="s">
        <v>1395</v>
      </c>
      <c r="G459" t="s">
        <v>16</v>
      </c>
      <c r="H459" t="s">
        <v>3850</v>
      </c>
      <c r="I459" s="60" t="s">
        <v>886</v>
      </c>
      <c r="J459" s="60" t="s">
        <v>1914</v>
      </c>
    </row>
    <row r="460" spans="1:10" x14ac:dyDescent="0.4">
      <c r="A460" t="s">
        <v>888</v>
      </c>
      <c r="B460" t="s">
        <v>14</v>
      </c>
      <c r="C460" s="7" t="s">
        <v>3</v>
      </c>
      <c r="D460" s="10" t="s">
        <v>1809</v>
      </c>
      <c r="E460" s="7" t="s">
        <v>887</v>
      </c>
      <c r="F460" t="s">
        <v>1422</v>
      </c>
      <c r="G460" t="s">
        <v>16</v>
      </c>
      <c r="H460" t="s">
        <v>3851</v>
      </c>
      <c r="I460" s="60" t="s">
        <v>888</v>
      </c>
      <c r="J460" s="60" t="s">
        <v>14</v>
      </c>
    </row>
    <row r="461" spans="1:10" x14ac:dyDescent="0.4">
      <c r="A461" t="s">
        <v>890</v>
      </c>
      <c r="B461" t="s">
        <v>14</v>
      </c>
      <c r="C461" s="7" t="s">
        <v>3</v>
      </c>
      <c r="D461" s="10" t="s">
        <v>1810</v>
      </c>
      <c r="E461" s="7" t="s">
        <v>889</v>
      </c>
      <c r="F461" t="s">
        <v>1422</v>
      </c>
      <c r="G461" t="s">
        <v>16</v>
      </c>
      <c r="H461" t="s">
        <v>3852</v>
      </c>
      <c r="I461" s="60" t="s">
        <v>890</v>
      </c>
      <c r="J461" s="60" t="s">
        <v>14</v>
      </c>
    </row>
    <row r="462" spans="1:10" x14ac:dyDescent="0.4">
      <c r="A462" t="s">
        <v>892</v>
      </c>
      <c r="B462" t="s">
        <v>1913</v>
      </c>
      <c r="C462" s="7" t="s">
        <v>3</v>
      </c>
      <c r="D462" s="10" t="s">
        <v>1811</v>
      </c>
      <c r="E462" s="7" t="s">
        <v>891</v>
      </c>
      <c r="F462" t="s">
        <v>1529</v>
      </c>
      <c r="G462" t="s">
        <v>16</v>
      </c>
      <c r="H462" t="s">
        <v>3853</v>
      </c>
      <c r="I462" s="60" t="s">
        <v>892</v>
      </c>
      <c r="J462" s="60" t="s">
        <v>1913</v>
      </c>
    </row>
    <row r="463" spans="1:10" x14ac:dyDescent="0.4">
      <c r="A463" t="s">
        <v>894</v>
      </c>
      <c r="B463" t="s">
        <v>1914</v>
      </c>
      <c r="C463" s="7" t="s">
        <v>3</v>
      </c>
      <c r="D463" s="10" t="s">
        <v>1812</v>
      </c>
      <c r="E463" s="7" t="s">
        <v>893</v>
      </c>
      <c r="F463" t="s">
        <v>1529</v>
      </c>
      <c r="G463" t="s">
        <v>16</v>
      </c>
      <c r="H463" t="s">
        <v>3854</v>
      </c>
      <c r="I463" s="60" t="s">
        <v>894</v>
      </c>
      <c r="J463" s="60" t="s">
        <v>1914</v>
      </c>
    </row>
    <row r="464" spans="1:10" x14ac:dyDescent="0.4">
      <c r="A464" t="s">
        <v>896</v>
      </c>
      <c r="B464" t="s">
        <v>1914</v>
      </c>
      <c r="C464" s="7" t="s">
        <v>3</v>
      </c>
      <c r="D464" s="10" t="s">
        <v>1813</v>
      </c>
      <c r="E464" s="7" t="s">
        <v>895</v>
      </c>
      <c r="F464" t="s">
        <v>1529</v>
      </c>
      <c r="G464" t="s">
        <v>16</v>
      </c>
      <c r="H464" t="s">
        <v>3855</v>
      </c>
      <c r="I464" s="60" t="s">
        <v>896</v>
      </c>
      <c r="J464" s="60" t="s">
        <v>1914</v>
      </c>
    </row>
    <row r="465" spans="1:10" x14ac:dyDescent="0.4">
      <c r="A465" t="s">
        <v>898</v>
      </c>
      <c r="B465" t="s">
        <v>1914</v>
      </c>
      <c r="C465" s="7" t="s">
        <v>3</v>
      </c>
      <c r="D465" s="10" t="s">
        <v>1814</v>
      </c>
      <c r="E465" s="7" t="s">
        <v>897</v>
      </c>
      <c r="F465" t="s">
        <v>1407</v>
      </c>
      <c r="G465" t="s">
        <v>16</v>
      </c>
      <c r="H465" t="s">
        <v>3856</v>
      </c>
      <c r="I465" s="60" t="s">
        <v>898</v>
      </c>
      <c r="J465" s="60" t="s">
        <v>1914</v>
      </c>
    </row>
    <row r="466" spans="1:10" x14ac:dyDescent="0.4">
      <c r="A466" t="s">
        <v>900</v>
      </c>
      <c r="B466" t="s">
        <v>1914</v>
      </c>
      <c r="C466" s="7" t="s">
        <v>3</v>
      </c>
      <c r="D466" s="10" t="s">
        <v>1815</v>
      </c>
      <c r="E466" s="7" t="s">
        <v>899</v>
      </c>
      <c r="F466" t="s">
        <v>1410</v>
      </c>
      <c r="G466" t="s">
        <v>16</v>
      </c>
      <c r="H466" t="s">
        <v>3857</v>
      </c>
      <c r="I466" s="60" t="s">
        <v>900</v>
      </c>
      <c r="J466" s="60" t="s">
        <v>1914</v>
      </c>
    </row>
    <row r="467" spans="1:10" x14ac:dyDescent="0.4">
      <c r="A467" t="s">
        <v>902</v>
      </c>
      <c r="B467" t="s">
        <v>1914</v>
      </c>
      <c r="C467" s="7" t="s">
        <v>3</v>
      </c>
      <c r="D467" s="10" t="s">
        <v>1816</v>
      </c>
      <c r="E467" s="7" t="s">
        <v>901</v>
      </c>
      <c r="F467" t="s">
        <v>1410</v>
      </c>
      <c r="G467" t="s">
        <v>16</v>
      </c>
      <c r="H467" t="s">
        <v>3858</v>
      </c>
      <c r="I467" s="60" t="s">
        <v>902</v>
      </c>
      <c r="J467" s="60" t="s">
        <v>1914</v>
      </c>
    </row>
    <row r="468" spans="1:10" x14ac:dyDescent="0.4">
      <c r="A468" t="s">
        <v>904</v>
      </c>
      <c r="B468" t="s">
        <v>1914</v>
      </c>
      <c r="C468" s="7" t="s">
        <v>3</v>
      </c>
      <c r="D468" s="10" t="s">
        <v>1817</v>
      </c>
      <c r="E468" s="7" t="s">
        <v>903</v>
      </c>
      <c r="F468" t="s">
        <v>1410</v>
      </c>
      <c r="G468" t="s">
        <v>16</v>
      </c>
      <c r="H468" t="s">
        <v>3859</v>
      </c>
      <c r="I468" s="60" t="s">
        <v>904</v>
      </c>
      <c r="J468" s="60" t="s">
        <v>1914</v>
      </c>
    </row>
    <row r="469" spans="1:10" x14ac:dyDescent="0.4">
      <c r="A469" t="s">
        <v>906</v>
      </c>
      <c r="B469" t="s">
        <v>1914</v>
      </c>
      <c r="C469" s="7" t="s">
        <v>3</v>
      </c>
      <c r="D469" s="10" t="s">
        <v>1818</v>
      </c>
      <c r="E469" s="7" t="s">
        <v>905</v>
      </c>
      <c r="F469" t="s">
        <v>1410</v>
      </c>
      <c r="G469" t="s">
        <v>16</v>
      </c>
      <c r="H469" t="s">
        <v>3860</v>
      </c>
      <c r="I469" s="60" t="s">
        <v>906</v>
      </c>
      <c r="J469" s="60" t="s">
        <v>1914</v>
      </c>
    </row>
    <row r="470" spans="1:10" x14ac:dyDescent="0.4">
      <c r="A470" t="s">
        <v>908</v>
      </c>
      <c r="B470" t="s">
        <v>1914</v>
      </c>
      <c r="C470" s="7" t="s">
        <v>3</v>
      </c>
      <c r="D470" s="10" t="s">
        <v>1819</v>
      </c>
      <c r="E470" s="7" t="s">
        <v>907</v>
      </c>
      <c r="F470" t="s">
        <v>1407</v>
      </c>
      <c r="G470" t="s">
        <v>16</v>
      </c>
      <c r="H470" t="s">
        <v>3861</v>
      </c>
      <c r="I470" s="60" t="s">
        <v>908</v>
      </c>
      <c r="J470" s="60" t="s">
        <v>1914</v>
      </c>
    </row>
    <row r="471" spans="1:10" x14ac:dyDescent="0.4">
      <c r="A471" t="s">
        <v>910</v>
      </c>
      <c r="B471" t="s">
        <v>1914</v>
      </c>
      <c r="C471" s="7" t="s">
        <v>3</v>
      </c>
      <c r="D471" s="10" t="s">
        <v>1820</v>
      </c>
      <c r="E471" s="7" t="s">
        <v>909</v>
      </c>
      <c r="F471" t="s">
        <v>1407</v>
      </c>
      <c r="G471" t="s">
        <v>16</v>
      </c>
      <c r="H471" t="s">
        <v>3862</v>
      </c>
      <c r="I471" s="60" t="s">
        <v>910</v>
      </c>
      <c r="J471" s="60" t="s">
        <v>1914</v>
      </c>
    </row>
    <row r="472" spans="1:10" x14ac:dyDescent="0.4">
      <c r="A472" t="s">
        <v>912</v>
      </c>
      <c r="B472" t="s">
        <v>1914</v>
      </c>
      <c r="C472" s="7" t="s">
        <v>3</v>
      </c>
      <c r="D472" s="10" t="s">
        <v>1821</v>
      </c>
      <c r="E472" s="7" t="s">
        <v>911</v>
      </c>
      <c r="F472" t="s">
        <v>1407</v>
      </c>
      <c r="G472" t="s">
        <v>16</v>
      </c>
      <c r="H472" t="s">
        <v>3863</v>
      </c>
      <c r="I472" s="60" t="s">
        <v>912</v>
      </c>
      <c r="J472" s="60" t="s">
        <v>1914</v>
      </c>
    </row>
    <row r="473" spans="1:10" x14ac:dyDescent="0.4">
      <c r="A473" t="s">
        <v>914</v>
      </c>
      <c r="B473" t="s">
        <v>1914</v>
      </c>
      <c r="C473" s="7" t="s">
        <v>3</v>
      </c>
      <c r="D473" s="10" t="s">
        <v>1822</v>
      </c>
      <c r="E473" s="7" t="s">
        <v>913</v>
      </c>
      <c r="F473" t="s">
        <v>1407</v>
      </c>
      <c r="G473" t="s">
        <v>16</v>
      </c>
      <c r="H473" t="s">
        <v>3864</v>
      </c>
      <c r="I473" s="60" t="s">
        <v>914</v>
      </c>
      <c r="J473" s="60" t="s">
        <v>1914</v>
      </c>
    </row>
    <row r="474" spans="1:10" x14ac:dyDescent="0.4">
      <c r="A474" t="s">
        <v>916</v>
      </c>
      <c r="B474" t="s">
        <v>1914</v>
      </c>
      <c r="C474" s="7" t="s">
        <v>3</v>
      </c>
      <c r="D474" s="10" t="s">
        <v>1823</v>
      </c>
      <c r="E474" s="7" t="s">
        <v>915</v>
      </c>
      <c r="F474" t="s">
        <v>1407</v>
      </c>
      <c r="G474" t="s">
        <v>16</v>
      </c>
      <c r="H474" t="s">
        <v>3865</v>
      </c>
      <c r="I474" s="60" t="s">
        <v>916</v>
      </c>
      <c r="J474" s="60" t="s">
        <v>1914</v>
      </c>
    </row>
    <row r="475" spans="1:10" x14ac:dyDescent="0.4">
      <c r="A475" t="s">
        <v>918</v>
      </c>
      <c r="B475" t="s">
        <v>1914</v>
      </c>
      <c r="C475" s="7" t="s">
        <v>3</v>
      </c>
      <c r="D475" s="10" t="s">
        <v>1824</v>
      </c>
      <c r="E475" s="7" t="s">
        <v>917</v>
      </c>
      <c r="F475" t="s">
        <v>1407</v>
      </c>
      <c r="G475" t="s">
        <v>16</v>
      </c>
      <c r="H475" t="s">
        <v>3866</v>
      </c>
      <c r="I475" s="60" t="s">
        <v>918</v>
      </c>
      <c r="J475" s="60" t="s">
        <v>1914</v>
      </c>
    </row>
    <row r="476" spans="1:10" x14ac:dyDescent="0.4">
      <c r="A476" t="s">
        <v>920</v>
      </c>
      <c r="B476" t="s">
        <v>1914</v>
      </c>
      <c r="C476" s="7" t="s">
        <v>3</v>
      </c>
      <c r="D476" s="10" t="s">
        <v>1825</v>
      </c>
      <c r="E476" s="7" t="s">
        <v>919</v>
      </c>
      <c r="F476" t="s">
        <v>1407</v>
      </c>
      <c r="G476" t="s">
        <v>16</v>
      </c>
      <c r="H476" t="s">
        <v>3867</v>
      </c>
      <c r="I476" s="60" t="s">
        <v>920</v>
      </c>
      <c r="J476" s="60" t="s">
        <v>1914</v>
      </c>
    </row>
    <row r="477" spans="1:10" x14ac:dyDescent="0.4">
      <c r="A477" t="s">
        <v>922</v>
      </c>
      <c r="B477" t="s">
        <v>1914</v>
      </c>
      <c r="C477" s="7" t="s">
        <v>3</v>
      </c>
      <c r="D477" s="10" t="s">
        <v>1826</v>
      </c>
      <c r="E477" s="7" t="s">
        <v>921</v>
      </c>
      <c r="F477" t="s">
        <v>1407</v>
      </c>
      <c r="G477" t="s">
        <v>16</v>
      </c>
      <c r="H477" t="s">
        <v>3868</v>
      </c>
      <c r="I477" s="60" t="s">
        <v>922</v>
      </c>
      <c r="J477" s="60" t="s">
        <v>1914</v>
      </c>
    </row>
    <row r="478" spans="1:10" x14ac:dyDescent="0.4">
      <c r="A478" t="s">
        <v>924</v>
      </c>
      <c r="B478" t="s">
        <v>1914</v>
      </c>
      <c r="C478" s="7" t="s">
        <v>3</v>
      </c>
      <c r="D478" s="10" t="s">
        <v>1827</v>
      </c>
      <c r="E478" s="7" t="s">
        <v>923</v>
      </c>
      <c r="F478" t="s">
        <v>1407</v>
      </c>
      <c r="G478" t="s">
        <v>16</v>
      </c>
      <c r="H478" t="s">
        <v>3869</v>
      </c>
      <c r="I478" s="60" t="s">
        <v>924</v>
      </c>
      <c r="J478" s="60" t="s">
        <v>1914</v>
      </c>
    </row>
    <row r="479" spans="1:10" x14ac:dyDescent="0.4">
      <c r="A479" t="s">
        <v>926</v>
      </c>
      <c r="B479" t="s">
        <v>14</v>
      </c>
      <c r="C479" s="7" t="s">
        <v>3</v>
      </c>
      <c r="D479" s="10" t="s">
        <v>1828</v>
      </c>
      <c r="E479" s="7" t="s">
        <v>925</v>
      </c>
      <c r="F479" t="s">
        <v>1411</v>
      </c>
      <c r="G479" t="s">
        <v>16</v>
      </c>
      <c r="H479" t="s">
        <v>3870</v>
      </c>
      <c r="I479" s="60" t="s">
        <v>926</v>
      </c>
      <c r="J479" s="60" t="s">
        <v>14</v>
      </c>
    </row>
    <row r="480" spans="1:10" x14ac:dyDescent="0.4">
      <c r="A480" t="s">
        <v>928</v>
      </c>
      <c r="B480" t="s">
        <v>14</v>
      </c>
      <c r="C480" s="7" t="s">
        <v>3</v>
      </c>
      <c r="D480" s="10" t="s">
        <v>1829</v>
      </c>
      <c r="E480" s="7" t="s">
        <v>927</v>
      </c>
      <c r="F480" t="s">
        <v>1411</v>
      </c>
      <c r="G480" t="s">
        <v>16</v>
      </c>
      <c r="H480" t="s">
        <v>3871</v>
      </c>
      <c r="I480" s="60" t="s">
        <v>928</v>
      </c>
      <c r="J480" s="60" t="s">
        <v>14</v>
      </c>
    </row>
    <row r="481" spans="1:10" x14ac:dyDescent="0.4">
      <c r="A481" t="s">
        <v>930</v>
      </c>
      <c r="B481" t="s">
        <v>1914</v>
      </c>
      <c r="C481" s="7" t="s">
        <v>3</v>
      </c>
      <c r="D481" s="10" t="s">
        <v>1830</v>
      </c>
      <c r="E481" s="7" t="s">
        <v>929</v>
      </c>
      <c r="F481" t="s">
        <v>1406</v>
      </c>
      <c r="G481" t="s">
        <v>16</v>
      </c>
      <c r="H481" t="s">
        <v>3872</v>
      </c>
      <c r="I481" s="60" t="s">
        <v>930</v>
      </c>
      <c r="J481" s="60" t="s">
        <v>1914</v>
      </c>
    </row>
    <row r="482" spans="1:10" x14ac:dyDescent="0.4">
      <c r="A482" t="s">
        <v>932</v>
      </c>
      <c r="B482" t="s">
        <v>1914</v>
      </c>
      <c r="C482" s="7" t="s">
        <v>3</v>
      </c>
      <c r="D482" s="10" t="s">
        <v>1831</v>
      </c>
      <c r="E482" s="7" t="s">
        <v>931</v>
      </c>
      <c r="F482" t="s">
        <v>1406</v>
      </c>
      <c r="G482" t="s">
        <v>16</v>
      </c>
      <c r="H482" t="s">
        <v>3873</v>
      </c>
      <c r="I482" s="60" t="s">
        <v>932</v>
      </c>
      <c r="J482" s="60" t="s">
        <v>1914</v>
      </c>
    </row>
    <row r="483" spans="1:10" x14ac:dyDescent="0.4">
      <c r="A483" t="s">
        <v>934</v>
      </c>
      <c r="B483" t="s">
        <v>1914</v>
      </c>
      <c r="C483" s="7" t="s">
        <v>3</v>
      </c>
      <c r="D483" s="10" t="s">
        <v>1832</v>
      </c>
      <c r="E483" s="7" t="s">
        <v>933</v>
      </c>
      <c r="F483" t="s">
        <v>1333</v>
      </c>
      <c r="G483" t="s">
        <v>17</v>
      </c>
      <c r="H483" t="s">
        <v>3874</v>
      </c>
      <c r="I483" s="60" t="s">
        <v>934</v>
      </c>
      <c r="J483" s="60" t="s">
        <v>1914</v>
      </c>
    </row>
    <row r="484" spans="1:10" x14ac:dyDescent="0.4">
      <c r="A484" t="s">
        <v>936</v>
      </c>
      <c r="B484" t="s">
        <v>5</v>
      </c>
      <c r="C484" s="7" t="s">
        <v>3</v>
      </c>
      <c r="D484" s="10" t="s">
        <v>1959</v>
      </c>
      <c r="E484" s="7" t="s">
        <v>935</v>
      </c>
      <c r="F484" t="s">
        <v>1345</v>
      </c>
      <c r="G484" t="s">
        <v>7141</v>
      </c>
      <c r="H484" t="s">
        <v>3875</v>
      </c>
      <c r="I484" s="60" t="s">
        <v>936</v>
      </c>
      <c r="J484" s="60" t="s">
        <v>5</v>
      </c>
    </row>
    <row r="485" spans="1:10" x14ac:dyDescent="0.4">
      <c r="A485" t="s">
        <v>938</v>
      </c>
      <c r="B485" t="s">
        <v>5</v>
      </c>
      <c r="C485" s="7" t="s">
        <v>3</v>
      </c>
      <c r="D485" s="10" t="s">
        <v>1960</v>
      </c>
      <c r="E485" s="7" t="s">
        <v>937</v>
      </c>
      <c r="F485" t="s">
        <v>1345</v>
      </c>
      <c r="G485" t="s">
        <v>7141</v>
      </c>
      <c r="H485" t="s">
        <v>3876</v>
      </c>
      <c r="I485" s="60" t="s">
        <v>938</v>
      </c>
      <c r="J485" s="60" t="s">
        <v>5</v>
      </c>
    </row>
    <row r="486" spans="1:10" x14ac:dyDescent="0.4">
      <c r="A486" t="s">
        <v>940</v>
      </c>
      <c r="B486" t="s">
        <v>5</v>
      </c>
      <c r="C486" s="7" t="s">
        <v>3</v>
      </c>
      <c r="D486" s="10" t="s">
        <v>1961</v>
      </c>
      <c r="E486" s="7" t="s">
        <v>939</v>
      </c>
      <c r="F486" t="s">
        <v>1345</v>
      </c>
      <c r="G486" t="s">
        <v>7141</v>
      </c>
      <c r="H486" t="s">
        <v>3877</v>
      </c>
      <c r="I486" s="60" t="s">
        <v>940</v>
      </c>
      <c r="J486" s="60" t="s">
        <v>5</v>
      </c>
    </row>
    <row r="487" spans="1:10" x14ac:dyDescent="0.4">
      <c r="A487" t="s">
        <v>942</v>
      </c>
      <c r="B487" t="s">
        <v>5</v>
      </c>
      <c r="C487" s="7" t="s">
        <v>3</v>
      </c>
      <c r="D487" s="10" t="s">
        <v>1962</v>
      </c>
      <c r="E487" s="7" t="s">
        <v>941</v>
      </c>
      <c r="F487" t="s">
        <v>1422</v>
      </c>
      <c r="G487" t="s">
        <v>16</v>
      </c>
      <c r="H487" t="s">
        <v>3878</v>
      </c>
      <c r="I487" s="60" t="s">
        <v>942</v>
      </c>
      <c r="J487" s="60" t="s">
        <v>5</v>
      </c>
    </row>
    <row r="488" spans="1:10" x14ac:dyDescent="0.4">
      <c r="A488" t="s">
        <v>944</v>
      </c>
      <c r="B488" t="s">
        <v>5</v>
      </c>
      <c r="C488" s="7" t="s">
        <v>3</v>
      </c>
      <c r="D488" s="10" t="s">
        <v>1963</v>
      </c>
      <c r="E488" s="7" t="s">
        <v>943</v>
      </c>
      <c r="F488" t="s">
        <v>1422</v>
      </c>
      <c r="G488" t="s">
        <v>16</v>
      </c>
      <c r="H488" t="s">
        <v>3879</v>
      </c>
      <c r="I488" s="60" t="s">
        <v>944</v>
      </c>
      <c r="J488" s="60" t="s">
        <v>5</v>
      </c>
    </row>
    <row r="489" spans="1:10" x14ac:dyDescent="0.4">
      <c r="A489" t="s">
        <v>946</v>
      </c>
      <c r="B489" t="s">
        <v>5</v>
      </c>
      <c r="C489" s="7" t="s">
        <v>3</v>
      </c>
      <c r="D489" s="10" t="s">
        <v>1964</v>
      </c>
      <c r="E489" s="7" t="s">
        <v>945</v>
      </c>
      <c r="F489" t="s">
        <v>1345</v>
      </c>
      <c r="G489" t="s">
        <v>7141</v>
      </c>
      <c r="H489" t="s">
        <v>3880</v>
      </c>
      <c r="I489" s="60" t="s">
        <v>946</v>
      </c>
      <c r="J489" s="60" t="s">
        <v>5</v>
      </c>
    </row>
    <row r="490" spans="1:10" x14ac:dyDescent="0.4">
      <c r="A490" t="s">
        <v>948</v>
      </c>
      <c r="B490" t="s">
        <v>5</v>
      </c>
      <c r="C490" s="7" t="s">
        <v>3</v>
      </c>
      <c r="D490" s="10" t="s">
        <v>1965</v>
      </c>
      <c r="E490" s="7" t="s">
        <v>947</v>
      </c>
      <c r="F490" t="s">
        <v>1345</v>
      </c>
      <c r="G490" t="s">
        <v>7141</v>
      </c>
      <c r="H490" t="s">
        <v>3881</v>
      </c>
      <c r="I490" s="60" t="s">
        <v>948</v>
      </c>
      <c r="J490" s="60" t="s">
        <v>5</v>
      </c>
    </row>
    <row r="491" spans="1:10" x14ac:dyDescent="0.4">
      <c r="A491" t="s">
        <v>950</v>
      </c>
      <c r="B491" t="s">
        <v>5</v>
      </c>
      <c r="C491" s="7" t="s">
        <v>3</v>
      </c>
      <c r="D491" s="10" t="s">
        <v>1966</v>
      </c>
      <c r="E491" s="7" t="s">
        <v>949</v>
      </c>
      <c r="F491" t="s">
        <v>1345</v>
      </c>
      <c r="G491" t="s">
        <v>7141</v>
      </c>
      <c r="H491" t="s">
        <v>3882</v>
      </c>
      <c r="I491" s="60" t="s">
        <v>950</v>
      </c>
      <c r="J491" s="60" t="s">
        <v>5</v>
      </c>
    </row>
    <row r="492" spans="1:10" x14ac:dyDescent="0.4">
      <c r="A492" t="s">
        <v>952</v>
      </c>
      <c r="B492" t="s">
        <v>5</v>
      </c>
      <c r="C492" s="7" t="s">
        <v>3</v>
      </c>
      <c r="D492" s="10" t="s">
        <v>1967</v>
      </c>
      <c r="E492" s="7" t="s">
        <v>951</v>
      </c>
      <c r="F492" t="s">
        <v>1345</v>
      </c>
      <c r="G492" t="s">
        <v>7141</v>
      </c>
      <c r="H492" t="s">
        <v>3883</v>
      </c>
      <c r="I492" s="60" t="s">
        <v>952</v>
      </c>
      <c r="J492" s="60" t="s">
        <v>5</v>
      </c>
    </row>
    <row r="493" spans="1:10" x14ac:dyDescent="0.4">
      <c r="A493" t="s">
        <v>954</v>
      </c>
      <c r="B493" t="s">
        <v>5</v>
      </c>
      <c r="C493" s="7" t="s">
        <v>3</v>
      </c>
      <c r="D493" s="10" t="s">
        <v>1968</v>
      </c>
      <c r="E493" s="7" t="s">
        <v>953</v>
      </c>
      <c r="F493" t="s">
        <v>1345</v>
      </c>
      <c r="G493" t="s">
        <v>7141</v>
      </c>
      <c r="H493" t="s">
        <v>3884</v>
      </c>
      <c r="I493" s="60" t="s">
        <v>954</v>
      </c>
      <c r="J493" s="60" t="s">
        <v>5</v>
      </c>
    </row>
    <row r="494" spans="1:10" x14ac:dyDescent="0.4">
      <c r="A494" t="s">
        <v>956</v>
      </c>
      <c r="B494" t="s">
        <v>5</v>
      </c>
      <c r="C494" s="7" t="s">
        <v>3</v>
      </c>
      <c r="D494" s="10" t="s">
        <v>1969</v>
      </c>
      <c r="E494" s="7" t="s">
        <v>955</v>
      </c>
      <c r="F494" t="s">
        <v>1345</v>
      </c>
      <c r="G494" t="s">
        <v>7141</v>
      </c>
      <c r="H494" t="s">
        <v>3885</v>
      </c>
      <c r="I494" s="60" t="s">
        <v>956</v>
      </c>
      <c r="J494" s="60" t="s">
        <v>5</v>
      </c>
    </row>
    <row r="495" spans="1:10" x14ac:dyDescent="0.4">
      <c r="A495" t="s">
        <v>958</v>
      </c>
      <c r="B495" t="s">
        <v>5</v>
      </c>
      <c r="C495" s="7" t="s">
        <v>3</v>
      </c>
      <c r="D495" s="10" t="s">
        <v>1970</v>
      </c>
      <c r="E495" s="7" t="s">
        <v>957</v>
      </c>
      <c r="F495" t="s">
        <v>1422</v>
      </c>
      <c r="G495" t="s">
        <v>16</v>
      </c>
      <c r="H495" t="s">
        <v>3886</v>
      </c>
      <c r="I495" s="60" t="s">
        <v>958</v>
      </c>
      <c r="J495" s="60" t="s">
        <v>5</v>
      </c>
    </row>
    <row r="496" spans="1:10" x14ac:dyDescent="0.4">
      <c r="A496" t="s">
        <v>960</v>
      </c>
      <c r="B496" t="s">
        <v>1913</v>
      </c>
      <c r="C496" s="7" t="s">
        <v>3</v>
      </c>
      <c r="D496" s="10" t="s">
        <v>5241</v>
      </c>
      <c r="E496" s="7" t="s">
        <v>959</v>
      </c>
      <c r="F496" t="s">
        <v>1442</v>
      </c>
      <c r="G496" t="s">
        <v>16</v>
      </c>
      <c r="H496" t="s">
        <v>3887</v>
      </c>
      <c r="I496" s="60" t="s">
        <v>960</v>
      </c>
      <c r="J496" s="60" t="s">
        <v>1913</v>
      </c>
    </row>
    <row r="497" spans="1:10" x14ac:dyDescent="0.4">
      <c r="A497" t="s">
        <v>962</v>
      </c>
      <c r="B497" t="s">
        <v>1914</v>
      </c>
      <c r="C497" s="7" t="s">
        <v>3</v>
      </c>
      <c r="D497" s="10" t="s">
        <v>1833</v>
      </c>
      <c r="E497" s="7" t="s">
        <v>961</v>
      </c>
      <c r="F497" t="s">
        <v>1375</v>
      </c>
      <c r="G497" t="s">
        <v>17</v>
      </c>
      <c r="H497" t="s">
        <v>3888</v>
      </c>
      <c r="I497" s="60" t="s">
        <v>962</v>
      </c>
      <c r="J497" s="60" t="s">
        <v>1914</v>
      </c>
    </row>
    <row r="498" spans="1:10" x14ac:dyDescent="0.4">
      <c r="A498" t="s">
        <v>1877</v>
      </c>
      <c r="B498" t="s">
        <v>5</v>
      </c>
      <c r="C498" s="7" t="s">
        <v>3</v>
      </c>
      <c r="D498" s="10" t="s">
        <v>4400</v>
      </c>
      <c r="E498" s="7" t="s">
        <v>1876</v>
      </c>
      <c r="F498" t="s">
        <v>1345</v>
      </c>
      <c r="G498" t="s">
        <v>7141</v>
      </c>
      <c r="H498" t="s">
        <v>3889</v>
      </c>
      <c r="I498" s="60" t="s">
        <v>1877</v>
      </c>
      <c r="J498" s="60" t="s">
        <v>5</v>
      </c>
    </row>
    <row r="499" spans="1:10" x14ac:dyDescent="0.4">
      <c r="A499" t="s">
        <v>5324</v>
      </c>
      <c r="B499" t="s">
        <v>1913</v>
      </c>
      <c r="C499" s="7" t="s">
        <v>3</v>
      </c>
      <c r="D499" s="10" t="s">
        <v>5323</v>
      </c>
      <c r="E499" s="7" t="s">
        <v>5321</v>
      </c>
      <c r="F499" t="s">
        <v>1381</v>
      </c>
      <c r="G499" t="s">
        <v>16</v>
      </c>
      <c r="H499" t="s">
        <v>5327</v>
      </c>
      <c r="I499" s="60" t="s">
        <v>5324</v>
      </c>
      <c r="J499" s="60" t="s">
        <v>1913</v>
      </c>
    </row>
    <row r="500" spans="1:10" x14ac:dyDescent="0.4">
      <c r="A500" t="s">
        <v>5473</v>
      </c>
      <c r="B500" t="s">
        <v>5</v>
      </c>
      <c r="C500" s="7" t="s">
        <v>3</v>
      </c>
      <c r="D500" s="10" t="s">
        <v>5472</v>
      </c>
      <c r="E500" s="7" t="s">
        <v>5444</v>
      </c>
      <c r="F500" t="s">
        <v>1422</v>
      </c>
      <c r="G500" t="s">
        <v>16</v>
      </c>
      <c r="H500" t="s">
        <v>6446</v>
      </c>
      <c r="I500" s="60" t="s">
        <v>5473</v>
      </c>
      <c r="J500" s="60" t="s">
        <v>5</v>
      </c>
    </row>
    <row r="501" spans="1:10" x14ac:dyDescent="0.4">
      <c r="A501" t="s">
        <v>5475</v>
      </c>
      <c r="B501" t="s">
        <v>5</v>
      </c>
      <c r="C501" s="7" t="s">
        <v>3</v>
      </c>
      <c r="D501" s="10" t="s">
        <v>5474</v>
      </c>
      <c r="E501" s="7" t="s">
        <v>5445</v>
      </c>
      <c r="F501" t="s">
        <v>1422</v>
      </c>
      <c r="G501" t="s">
        <v>16</v>
      </c>
      <c r="H501" t="s">
        <v>6450</v>
      </c>
      <c r="I501" s="60" t="s">
        <v>5475</v>
      </c>
      <c r="J501" s="60" t="s">
        <v>5</v>
      </c>
    </row>
    <row r="502" spans="1:10" x14ac:dyDescent="0.4">
      <c r="A502" t="s">
        <v>5477</v>
      </c>
      <c r="B502" t="s">
        <v>1913</v>
      </c>
      <c r="C502" s="7" t="s">
        <v>3</v>
      </c>
      <c r="D502" s="10" t="s">
        <v>5476</v>
      </c>
      <c r="E502" s="7" t="s">
        <v>5446</v>
      </c>
      <c r="F502" t="s">
        <v>5440</v>
      </c>
      <c r="G502" t="s">
        <v>17</v>
      </c>
      <c r="H502" t="s">
        <v>6454</v>
      </c>
      <c r="I502" s="60" t="s">
        <v>5477</v>
      </c>
      <c r="J502" s="60" t="s">
        <v>1913</v>
      </c>
    </row>
    <row r="503" spans="1:10" x14ac:dyDescent="0.4">
      <c r="A503" t="s">
        <v>5479</v>
      </c>
      <c r="B503" t="s">
        <v>1913</v>
      </c>
      <c r="C503" s="7" t="s">
        <v>3</v>
      </c>
      <c r="D503" s="10" t="s">
        <v>5478</v>
      </c>
      <c r="E503" s="7" t="s">
        <v>5447</v>
      </c>
      <c r="F503" t="s">
        <v>5440</v>
      </c>
      <c r="G503" t="s">
        <v>17</v>
      </c>
      <c r="H503" t="s">
        <v>6458</v>
      </c>
      <c r="I503" s="60" t="s">
        <v>5479</v>
      </c>
      <c r="J503" s="60" t="s">
        <v>1913</v>
      </c>
    </row>
    <row r="504" spans="1:10" x14ac:dyDescent="0.4">
      <c r="A504" t="s">
        <v>5481</v>
      </c>
      <c r="B504" t="s">
        <v>1913</v>
      </c>
      <c r="C504" s="7" t="s">
        <v>3</v>
      </c>
      <c r="D504" s="10" t="s">
        <v>5480</v>
      </c>
      <c r="E504" s="7" t="s">
        <v>5448</v>
      </c>
      <c r="F504" t="s">
        <v>5440</v>
      </c>
      <c r="G504" t="s">
        <v>17</v>
      </c>
      <c r="H504" t="s">
        <v>6462</v>
      </c>
      <c r="I504" s="60" t="s">
        <v>5481</v>
      </c>
      <c r="J504" s="60" t="s">
        <v>1913</v>
      </c>
    </row>
    <row r="505" spans="1:10" x14ac:dyDescent="0.4">
      <c r="A505" t="s">
        <v>106</v>
      </c>
      <c r="B505" t="s">
        <v>1913</v>
      </c>
      <c r="C505" s="7" t="s">
        <v>3</v>
      </c>
      <c r="D505" s="10" t="s">
        <v>5498</v>
      </c>
      <c r="E505" s="7" t="s">
        <v>5449</v>
      </c>
      <c r="F505" t="s">
        <v>5440</v>
      </c>
      <c r="G505" t="s">
        <v>17</v>
      </c>
      <c r="H505" t="s">
        <v>6466</v>
      </c>
      <c r="I505" s="60" t="s">
        <v>106</v>
      </c>
      <c r="J505" s="60" t="s">
        <v>1913</v>
      </c>
    </row>
    <row r="506" spans="1:10" x14ac:dyDescent="0.4">
      <c r="A506" t="s">
        <v>5483</v>
      </c>
      <c r="B506" t="s">
        <v>1913</v>
      </c>
      <c r="C506" s="7" t="s">
        <v>3</v>
      </c>
      <c r="D506" s="10" t="s">
        <v>5482</v>
      </c>
      <c r="E506" s="7" t="s">
        <v>5451</v>
      </c>
      <c r="F506" t="s">
        <v>5440</v>
      </c>
      <c r="G506" t="s">
        <v>17</v>
      </c>
      <c r="H506" t="s">
        <v>6470</v>
      </c>
      <c r="I506" s="60" t="s">
        <v>5483</v>
      </c>
      <c r="J506" s="60" t="s">
        <v>1913</v>
      </c>
    </row>
    <row r="507" spans="1:10" x14ac:dyDescent="0.4">
      <c r="A507" t="s">
        <v>104</v>
      </c>
      <c r="B507" t="s">
        <v>1913</v>
      </c>
      <c r="C507" s="7" t="s">
        <v>3</v>
      </c>
      <c r="D507" s="10" t="s">
        <v>5497</v>
      </c>
      <c r="E507" s="7" t="s">
        <v>5450</v>
      </c>
      <c r="F507" t="s">
        <v>5440</v>
      </c>
      <c r="G507" t="s">
        <v>17</v>
      </c>
      <c r="H507" t="s">
        <v>6473</v>
      </c>
      <c r="I507" s="60" t="s">
        <v>104</v>
      </c>
      <c r="J507" s="60" t="s">
        <v>1913</v>
      </c>
    </row>
    <row r="508" spans="1:10" x14ac:dyDescent="0.4">
      <c r="A508" t="s">
        <v>5485</v>
      </c>
      <c r="B508" t="s">
        <v>1913</v>
      </c>
      <c r="C508" s="7" t="s">
        <v>3</v>
      </c>
      <c r="D508" s="10" t="s">
        <v>5484</v>
      </c>
      <c r="E508" s="7" t="s">
        <v>5452</v>
      </c>
      <c r="F508" t="s">
        <v>5441</v>
      </c>
      <c r="G508" t="s">
        <v>17</v>
      </c>
      <c r="H508" t="s">
        <v>6476</v>
      </c>
      <c r="I508" s="60" t="s">
        <v>5485</v>
      </c>
      <c r="J508" s="60" t="s">
        <v>1913</v>
      </c>
    </row>
    <row r="509" spans="1:10" x14ac:dyDescent="0.4">
      <c r="A509" t="s">
        <v>5486</v>
      </c>
      <c r="B509" t="s">
        <v>1913</v>
      </c>
      <c r="C509" s="7" t="s">
        <v>3</v>
      </c>
      <c r="D509" s="10" t="s">
        <v>7347</v>
      </c>
      <c r="E509" s="7" t="s">
        <v>5453</v>
      </c>
      <c r="F509" t="s">
        <v>5441</v>
      </c>
      <c r="G509" t="s">
        <v>17</v>
      </c>
      <c r="H509" t="s">
        <v>6480</v>
      </c>
      <c r="I509" s="60" t="s">
        <v>5486</v>
      </c>
      <c r="J509" s="60" t="s">
        <v>1913</v>
      </c>
    </row>
    <row r="510" spans="1:10" x14ac:dyDescent="0.4">
      <c r="A510" t="s">
        <v>5488</v>
      </c>
      <c r="B510" t="s">
        <v>1913</v>
      </c>
      <c r="C510" s="7" t="s">
        <v>3</v>
      </c>
      <c r="D510" s="10" t="s">
        <v>5487</v>
      </c>
      <c r="E510" s="7" t="s">
        <v>5454</v>
      </c>
      <c r="F510" t="s">
        <v>5441</v>
      </c>
      <c r="G510" t="s">
        <v>17</v>
      </c>
      <c r="H510" t="s">
        <v>6484</v>
      </c>
      <c r="I510" s="60" t="s">
        <v>5488</v>
      </c>
      <c r="J510" s="60" t="s">
        <v>1913</v>
      </c>
    </row>
    <row r="511" spans="1:10" x14ac:dyDescent="0.4">
      <c r="A511" t="s">
        <v>5490</v>
      </c>
      <c r="B511" t="s">
        <v>1913</v>
      </c>
      <c r="C511" s="7" t="s">
        <v>3</v>
      </c>
      <c r="D511" s="10" t="s">
        <v>5489</v>
      </c>
      <c r="E511" s="7" t="s">
        <v>5455</v>
      </c>
      <c r="F511" t="s">
        <v>5442</v>
      </c>
      <c r="G511" t="s">
        <v>17</v>
      </c>
      <c r="H511" t="s">
        <v>6488</v>
      </c>
      <c r="I511" s="60" t="s">
        <v>5490</v>
      </c>
      <c r="J511" s="60" t="s">
        <v>1913</v>
      </c>
    </row>
    <row r="512" spans="1:10" x14ac:dyDescent="0.4">
      <c r="A512" t="s">
        <v>5492</v>
      </c>
      <c r="B512" t="s">
        <v>1913</v>
      </c>
      <c r="C512" s="7" t="s">
        <v>3</v>
      </c>
      <c r="D512" s="10" t="s">
        <v>5491</v>
      </c>
      <c r="E512" s="7" t="s">
        <v>5456</v>
      </c>
      <c r="F512" t="s">
        <v>5442</v>
      </c>
      <c r="G512" t="s">
        <v>17</v>
      </c>
      <c r="H512" t="s">
        <v>6492</v>
      </c>
      <c r="I512" s="60" t="s">
        <v>5492</v>
      </c>
      <c r="J512" s="60" t="s">
        <v>1913</v>
      </c>
    </row>
    <row r="513" spans="1:10" x14ac:dyDescent="0.4">
      <c r="A513" t="s">
        <v>5494</v>
      </c>
      <c r="B513" t="s">
        <v>1913</v>
      </c>
      <c r="C513" s="7" t="s">
        <v>3</v>
      </c>
      <c r="D513" s="10" t="s">
        <v>5493</v>
      </c>
      <c r="E513" s="7" t="s">
        <v>5457</v>
      </c>
      <c r="F513" t="s">
        <v>5442</v>
      </c>
      <c r="G513" t="s">
        <v>17</v>
      </c>
      <c r="H513" t="s">
        <v>6496</v>
      </c>
      <c r="I513" s="60" t="s">
        <v>5494</v>
      </c>
      <c r="J513" s="60" t="s">
        <v>1913</v>
      </c>
    </row>
    <row r="514" spans="1:10" x14ac:dyDescent="0.4">
      <c r="A514" t="s">
        <v>5496</v>
      </c>
      <c r="B514" t="s">
        <v>1913</v>
      </c>
      <c r="C514" s="7" t="s">
        <v>3</v>
      </c>
      <c r="D514" s="10" t="s">
        <v>5495</v>
      </c>
      <c r="E514" s="7" t="s">
        <v>5458</v>
      </c>
      <c r="F514" t="s">
        <v>5442</v>
      </c>
      <c r="G514" t="s">
        <v>17</v>
      </c>
      <c r="H514" t="s">
        <v>6500</v>
      </c>
      <c r="I514" s="60" t="s">
        <v>5496</v>
      </c>
      <c r="J514" s="60" t="s">
        <v>1913</v>
      </c>
    </row>
    <row r="515" spans="1:10" x14ac:dyDescent="0.4">
      <c r="A515" t="s">
        <v>2963</v>
      </c>
      <c r="B515" t="s">
        <v>1914</v>
      </c>
      <c r="C515" s="7" t="s">
        <v>6</v>
      </c>
      <c r="D515" s="10" t="s">
        <v>7049</v>
      </c>
      <c r="E515" s="7" t="s">
        <v>7047</v>
      </c>
      <c r="F515" t="s">
        <v>1431</v>
      </c>
      <c r="G515" t="s">
        <v>16</v>
      </c>
      <c r="H515" t="s">
        <v>7053</v>
      </c>
      <c r="I515" s="60" t="s">
        <v>2963</v>
      </c>
      <c r="J515" s="60" t="s">
        <v>1914</v>
      </c>
    </row>
    <row r="516" spans="1:10" x14ac:dyDescent="0.4">
      <c r="A516" t="s">
        <v>7133</v>
      </c>
      <c r="B516" t="s">
        <v>1913</v>
      </c>
      <c r="C516" s="7" t="s">
        <v>3</v>
      </c>
      <c r="D516" s="10" t="s">
        <v>7132</v>
      </c>
      <c r="E516" t="s">
        <v>7130</v>
      </c>
      <c r="F516" t="s">
        <v>1032</v>
      </c>
      <c r="G516" t="s">
        <v>17</v>
      </c>
      <c r="H516" t="s">
        <v>7134</v>
      </c>
      <c r="I516" s="60" t="s">
        <v>7133</v>
      </c>
      <c r="J516" s="60" t="s">
        <v>1913</v>
      </c>
    </row>
    <row r="517" spans="1:10" x14ac:dyDescent="0.4">
      <c r="A517" t="s">
        <v>7146</v>
      </c>
      <c r="B517" t="s">
        <v>1913</v>
      </c>
      <c r="C517" s="7" t="s">
        <v>3</v>
      </c>
      <c r="D517" s="10" t="s">
        <v>7145</v>
      </c>
      <c r="E517" t="s">
        <v>7143</v>
      </c>
      <c r="F517" t="s">
        <v>1428</v>
      </c>
      <c r="G517" t="s">
        <v>16</v>
      </c>
      <c r="H517" t="s">
        <v>7151</v>
      </c>
      <c r="I517" s="60" t="s">
        <v>7146</v>
      </c>
      <c r="J517" s="60" t="s">
        <v>1913</v>
      </c>
    </row>
    <row r="518" spans="1:10" x14ac:dyDescent="0.4">
      <c r="A518" t="s">
        <v>7148</v>
      </c>
      <c r="B518" t="s">
        <v>1913</v>
      </c>
      <c r="C518" s="7" t="s">
        <v>3</v>
      </c>
      <c r="D518" s="10" t="s">
        <v>7147</v>
      </c>
      <c r="E518" t="s">
        <v>7143</v>
      </c>
      <c r="F518" t="s">
        <v>1428</v>
      </c>
      <c r="G518" t="s">
        <v>16</v>
      </c>
      <c r="H518" t="s">
        <v>7151</v>
      </c>
      <c r="I518" s="60" t="s">
        <v>7148</v>
      </c>
      <c r="J518" s="60" t="s">
        <v>1913</v>
      </c>
    </row>
    <row r="519" spans="1:10" x14ac:dyDescent="0.4">
      <c r="A519" t="s">
        <v>7243</v>
      </c>
      <c r="B519" t="s">
        <v>1913</v>
      </c>
      <c r="C519" s="7" t="s">
        <v>3</v>
      </c>
      <c r="D519" s="10" t="s">
        <v>7242</v>
      </c>
      <c r="E519" t="s">
        <v>7241</v>
      </c>
      <c r="F519" t="s">
        <v>1358</v>
      </c>
      <c r="G519" t="s">
        <v>17</v>
      </c>
      <c r="H519" t="s">
        <v>7266</v>
      </c>
      <c r="I519" s="60" t="s">
        <v>7243</v>
      </c>
      <c r="J519" s="60" t="s">
        <v>1913</v>
      </c>
    </row>
    <row r="520" spans="1:10" x14ac:dyDescent="0.4">
      <c r="A520" t="s">
        <v>7247</v>
      </c>
      <c r="B520" t="s">
        <v>1913</v>
      </c>
      <c r="C520" s="7" t="s">
        <v>3</v>
      </c>
      <c r="D520" s="10" t="s">
        <v>7246</v>
      </c>
      <c r="E520" t="s">
        <v>7245</v>
      </c>
      <c r="F520" t="s">
        <v>1358</v>
      </c>
      <c r="G520" t="s">
        <v>17</v>
      </c>
      <c r="H520" t="s">
        <v>7270</v>
      </c>
      <c r="I520" s="60" t="s">
        <v>7247</v>
      </c>
      <c r="J520" s="60" t="s">
        <v>1913</v>
      </c>
    </row>
    <row r="521" spans="1:10" x14ac:dyDescent="0.4">
      <c r="A521" t="s">
        <v>7251</v>
      </c>
      <c r="B521" t="s">
        <v>1913</v>
      </c>
      <c r="C521" s="7" t="s">
        <v>3</v>
      </c>
      <c r="D521" s="10" t="s">
        <v>7250</v>
      </c>
      <c r="E521" t="s">
        <v>7249</v>
      </c>
      <c r="F521" t="s">
        <v>1321</v>
      </c>
      <c r="G521" t="s">
        <v>17</v>
      </c>
      <c r="H521" t="s">
        <v>7274</v>
      </c>
      <c r="I521" s="60" t="s">
        <v>7251</v>
      </c>
      <c r="J521" s="60" t="s">
        <v>1913</v>
      </c>
    </row>
    <row r="522" spans="1:10" x14ac:dyDescent="0.4">
      <c r="A522" t="s">
        <v>7255</v>
      </c>
      <c r="B522" t="s">
        <v>1913</v>
      </c>
      <c r="C522" s="7" t="s">
        <v>3</v>
      </c>
      <c r="D522" s="10" t="s">
        <v>7254</v>
      </c>
      <c r="E522" t="s">
        <v>7253</v>
      </c>
      <c r="F522" t="s">
        <v>1327</v>
      </c>
      <c r="G522" t="s">
        <v>17</v>
      </c>
      <c r="H522" t="s">
        <v>7278</v>
      </c>
      <c r="I522" s="60" t="s">
        <v>7255</v>
      </c>
      <c r="J522" s="60" t="s">
        <v>1913</v>
      </c>
    </row>
    <row r="523" spans="1:10" x14ac:dyDescent="0.4">
      <c r="A523" t="s">
        <v>7259</v>
      </c>
      <c r="B523" t="s">
        <v>5</v>
      </c>
      <c r="C523" s="7" t="s">
        <v>3</v>
      </c>
      <c r="D523" s="10" t="s">
        <v>7258</v>
      </c>
      <c r="E523" t="s">
        <v>7257</v>
      </c>
      <c r="F523" t="s">
        <v>1328</v>
      </c>
      <c r="G523" t="s">
        <v>17</v>
      </c>
      <c r="H523" t="s">
        <v>7282</v>
      </c>
      <c r="I523" s="60" t="s">
        <v>7259</v>
      </c>
      <c r="J523" s="60" t="s">
        <v>5</v>
      </c>
    </row>
    <row r="524" spans="1:10" x14ac:dyDescent="0.4">
      <c r="A524" t="s">
        <v>7263</v>
      </c>
      <c r="B524" t="s">
        <v>1913</v>
      </c>
      <c r="C524" s="7" t="s">
        <v>3</v>
      </c>
      <c r="D524" s="10" t="s">
        <v>7262</v>
      </c>
      <c r="E524" t="s">
        <v>7261</v>
      </c>
      <c r="F524" t="s">
        <v>1512</v>
      </c>
      <c r="G524" t="s">
        <v>17</v>
      </c>
      <c r="H524" t="s">
        <v>7286</v>
      </c>
      <c r="I524" s="60" t="s">
        <v>7263</v>
      </c>
      <c r="J524" s="60" t="s">
        <v>1913</v>
      </c>
    </row>
    <row r="525" spans="1:10" x14ac:dyDescent="0.4">
      <c r="A525" t="s">
        <v>8028</v>
      </c>
      <c r="B525" t="s">
        <v>5</v>
      </c>
      <c r="C525" s="7" t="s">
        <v>3</v>
      </c>
      <c r="D525" s="10" t="s">
        <v>8029</v>
      </c>
      <c r="E525" t="s">
        <v>8026</v>
      </c>
      <c r="F525" t="s">
        <v>1514</v>
      </c>
      <c r="G525" t="s">
        <v>17</v>
      </c>
      <c r="H525" t="s">
        <v>8032</v>
      </c>
      <c r="I525" s="60" t="s">
        <v>8028</v>
      </c>
      <c r="J525" s="60" t="s">
        <v>5</v>
      </c>
    </row>
  </sheetData>
  <autoFilter ref="A1:J524" xr:uid="{95BAD1E2-D13E-4544-B9F3-2FB11E205B35}"/>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DE4D-D489-40BE-AA7C-6BA58E026ED3}">
  <dimension ref="A1:G489"/>
  <sheetViews>
    <sheetView workbookViewId="0">
      <pane xSplit="1" ySplit="6" topLeftCell="B7" activePane="bottomRight" state="frozen"/>
      <selection pane="topRight" activeCell="B1" sqref="B1"/>
      <selection pane="bottomLeft" activeCell="A7" sqref="A7"/>
      <selection pane="bottomRight" activeCell="F10" sqref="F10"/>
    </sheetView>
  </sheetViews>
  <sheetFormatPr defaultColWidth="8.81640625" defaultRowHeight="17" x14ac:dyDescent="0.4"/>
  <cols>
    <col min="1" max="1" width="14.90625" customWidth="1"/>
    <col min="2" max="2" width="79.08984375" customWidth="1"/>
    <col min="3" max="3" width="13.90625" customWidth="1"/>
    <col min="4" max="4" width="15.81640625" customWidth="1"/>
    <col min="6" max="6" width="13.08984375" customWidth="1"/>
  </cols>
  <sheetData>
    <row r="1" spans="1:7" x14ac:dyDescent="0.4">
      <c r="A1" s="96" t="s">
        <v>22</v>
      </c>
      <c r="B1" s="96" t="s">
        <v>2950</v>
      </c>
      <c r="C1" s="96" t="s">
        <v>5252</v>
      </c>
      <c r="D1" s="96" t="s">
        <v>6507</v>
      </c>
    </row>
    <row r="2" spans="1:7" x14ac:dyDescent="0.4">
      <c r="A2" s="97" t="s">
        <v>23</v>
      </c>
      <c r="B2" s="98" t="s">
        <v>6939</v>
      </c>
      <c r="C2" s="98" t="s">
        <v>6529</v>
      </c>
      <c r="D2" s="98" t="s">
        <v>6531</v>
      </c>
      <c r="F2" s="98" t="s">
        <v>7001</v>
      </c>
      <c r="G2" s="26">
        <f>COUNTIFS($C:$C,"&lt;&gt;Rejected",$D:$D,F2)</f>
        <v>76</v>
      </c>
    </row>
    <row r="3" spans="1:7" x14ac:dyDescent="0.4">
      <c r="A3" s="97" t="s">
        <v>25</v>
      </c>
      <c r="B3" s="98" t="s">
        <v>6938</v>
      </c>
      <c r="C3" s="98" t="s">
        <v>6529</v>
      </c>
      <c r="D3" s="98" t="s">
        <v>6531</v>
      </c>
      <c r="F3" s="98" t="s">
        <v>7002</v>
      </c>
      <c r="G3" s="26">
        <f>COUNTIFS($C:$C,"&lt;&gt;Rejected",$D:$D,F3)</f>
        <v>166</v>
      </c>
    </row>
    <row r="4" spans="1:7" x14ac:dyDescent="0.4">
      <c r="A4" s="97" t="s">
        <v>27</v>
      </c>
      <c r="B4" s="98" t="s">
        <v>6937</v>
      </c>
      <c r="C4" s="98" t="s">
        <v>6529</v>
      </c>
      <c r="D4" s="98" t="s">
        <v>6510</v>
      </c>
      <c r="F4" s="98" t="s">
        <v>7003</v>
      </c>
      <c r="G4" s="26">
        <f>COUNTIFS($C:$C,"&lt;&gt;Rejected",$D:$D,F4)</f>
        <v>227</v>
      </c>
    </row>
    <row r="5" spans="1:7" x14ac:dyDescent="0.4">
      <c r="A5" s="97" t="s">
        <v>29</v>
      </c>
      <c r="B5" s="98" t="s">
        <v>6936</v>
      </c>
      <c r="C5" s="98" t="s">
        <v>6529</v>
      </c>
      <c r="D5" s="98" t="s">
        <v>6531</v>
      </c>
      <c r="F5" s="98" t="s">
        <v>7004</v>
      </c>
      <c r="G5" s="26">
        <f>COUNTIF(C:C,"Rejected")</f>
        <v>19</v>
      </c>
    </row>
    <row r="6" spans="1:7" x14ac:dyDescent="0.4">
      <c r="A6" s="97" t="s">
        <v>31</v>
      </c>
      <c r="B6" s="98" t="s">
        <v>6935</v>
      </c>
      <c r="C6" s="98" t="s">
        <v>6529</v>
      </c>
      <c r="D6" s="98" t="s">
        <v>6510</v>
      </c>
      <c r="F6" s="98" t="s">
        <v>7005</v>
      </c>
      <c r="G6" s="26">
        <f>COUNTIF(D:D,F2)+COUNTIF(D:D,F3)+COUNTIF(D:D,F4)</f>
        <v>488</v>
      </c>
    </row>
    <row r="7" spans="1:7" x14ac:dyDescent="0.4">
      <c r="A7" s="97" t="s">
        <v>33</v>
      </c>
      <c r="B7" s="98" t="s">
        <v>6934</v>
      </c>
      <c r="C7" s="98" t="s">
        <v>6529</v>
      </c>
      <c r="D7" s="98" t="s">
        <v>6510</v>
      </c>
    </row>
    <row r="8" spans="1:7" x14ac:dyDescent="0.4">
      <c r="A8" s="97" t="s">
        <v>35</v>
      </c>
      <c r="B8" s="98" t="s">
        <v>6933</v>
      </c>
      <c r="C8" s="98" t="s">
        <v>6529</v>
      </c>
      <c r="D8" s="98" t="s">
        <v>6510</v>
      </c>
    </row>
    <row r="9" spans="1:7" x14ac:dyDescent="0.4">
      <c r="A9" s="97" t="s">
        <v>37</v>
      </c>
      <c r="B9" s="98" t="s">
        <v>6932</v>
      </c>
      <c r="C9" s="98" t="s">
        <v>6529</v>
      </c>
      <c r="D9" s="98" t="s">
        <v>6510</v>
      </c>
    </row>
    <row r="10" spans="1:7" x14ac:dyDescent="0.4">
      <c r="A10" s="97" t="s">
        <v>39</v>
      </c>
      <c r="B10" s="98" t="s">
        <v>6931</v>
      </c>
      <c r="C10" s="98" t="s">
        <v>6529</v>
      </c>
      <c r="D10" s="98" t="s">
        <v>6510</v>
      </c>
    </row>
    <row r="11" spans="1:7" x14ac:dyDescent="0.4">
      <c r="A11" s="97" t="s">
        <v>41</v>
      </c>
      <c r="B11" s="98" t="s">
        <v>6930</v>
      </c>
      <c r="C11" s="98" t="s">
        <v>6529</v>
      </c>
      <c r="D11" s="98" t="s">
        <v>6531</v>
      </c>
    </row>
    <row r="12" spans="1:7" x14ac:dyDescent="0.4">
      <c r="A12" s="97" t="s">
        <v>43</v>
      </c>
      <c r="B12" s="98" t="s">
        <v>6929</v>
      </c>
      <c r="C12" s="98" t="s">
        <v>6529</v>
      </c>
      <c r="D12" s="98" t="s">
        <v>6531</v>
      </c>
    </row>
    <row r="13" spans="1:7" ht="31" x14ac:dyDescent="0.4">
      <c r="A13" s="97" t="s">
        <v>45</v>
      </c>
      <c r="B13" s="98" t="s">
        <v>6928</v>
      </c>
      <c r="C13" s="98" t="s">
        <v>6529</v>
      </c>
      <c r="D13" s="98" t="s">
        <v>6531</v>
      </c>
    </row>
    <row r="14" spans="1:7" x14ac:dyDescent="0.4">
      <c r="A14" s="97" t="s">
        <v>47</v>
      </c>
      <c r="B14" s="98" t="s">
        <v>6927</v>
      </c>
      <c r="C14" s="98" t="s">
        <v>6529</v>
      </c>
      <c r="D14" s="98" t="s">
        <v>6531</v>
      </c>
    </row>
    <row r="15" spans="1:7" x14ac:dyDescent="0.4">
      <c r="A15" s="97" t="s">
        <v>49</v>
      </c>
      <c r="B15" s="98" t="s">
        <v>6926</v>
      </c>
      <c r="C15" s="98" t="s">
        <v>6529</v>
      </c>
      <c r="D15" s="98" t="s">
        <v>6531</v>
      </c>
    </row>
    <row r="16" spans="1:7" x14ac:dyDescent="0.4">
      <c r="A16" s="97" t="s">
        <v>52</v>
      </c>
      <c r="B16" s="98" t="s">
        <v>6925</v>
      </c>
      <c r="C16" s="98" t="s">
        <v>6529</v>
      </c>
      <c r="D16" s="98" t="s">
        <v>6510</v>
      </c>
    </row>
    <row r="17" spans="1:4" x14ac:dyDescent="0.4">
      <c r="A17" s="97" t="s">
        <v>54</v>
      </c>
      <c r="B17" s="98" t="s">
        <v>6924</v>
      </c>
      <c r="C17" s="98" t="s">
        <v>6529</v>
      </c>
      <c r="D17" s="98" t="s">
        <v>6531</v>
      </c>
    </row>
    <row r="18" spans="1:4" x14ac:dyDescent="0.4">
      <c r="A18" s="97" t="s">
        <v>56</v>
      </c>
      <c r="B18" s="98" t="s">
        <v>6923</v>
      </c>
      <c r="C18" s="98" t="s">
        <v>6529</v>
      </c>
      <c r="D18" s="98" t="s">
        <v>6531</v>
      </c>
    </row>
    <row r="19" spans="1:4" x14ac:dyDescent="0.4">
      <c r="A19" s="97" t="s">
        <v>58</v>
      </c>
      <c r="B19" s="98" t="s">
        <v>6922</v>
      </c>
      <c r="C19" s="98" t="s">
        <v>6529</v>
      </c>
      <c r="D19" s="98" t="s">
        <v>6531</v>
      </c>
    </row>
    <row r="20" spans="1:4" x14ac:dyDescent="0.4">
      <c r="A20" s="97" t="s">
        <v>60</v>
      </c>
      <c r="B20" s="98" t="s">
        <v>6921</v>
      </c>
      <c r="C20" s="98" t="s">
        <v>6529</v>
      </c>
      <c r="D20" s="98" t="s">
        <v>6633</v>
      </c>
    </row>
    <row r="21" spans="1:4" x14ac:dyDescent="0.4">
      <c r="A21" s="97" t="s">
        <v>62</v>
      </c>
      <c r="B21" s="98" t="s">
        <v>6920</v>
      </c>
      <c r="C21" s="98" t="s">
        <v>6529</v>
      </c>
      <c r="D21" s="98" t="s">
        <v>6633</v>
      </c>
    </row>
    <row r="22" spans="1:4" x14ac:dyDescent="0.4">
      <c r="A22" s="97" t="s">
        <v>64</v>
      </c>
      <c r="B22" s="98" t="s">
        <v>6919</v>
      </c>
      <c r="C22" s="98" t="s">
        <v>6529</v>
      </c>
      <c r="D22" s="98" t="s">
        <v>6633</v>
      </c>
    </row>
    <row r="23" spans="1:4" x14ac:dyDescent="0.4">
      <c r="A23" s="97" t="s">
        <v>66</v>
      </c>
      <c r="B23" s="98" t="s">
        <v>6918</v>
      </c>
      <c r="C23" s="98" t="s">
        <v>6529</v>
      </c>
      <c r="D23" s="98" t="s">
        <v>6633</v>
      </c>
    </row>
    <row r="24" spans="1:4" x14ac:dyDescent="0.4">
      <c r="A24" s="97" t="s">
        <v>68</v>
      </c>
      <c r="B24" s="98" t="s">
        <v>6917</v>
      </c>
      <c r="C24" s="98" t="s">
        <v>6529</v>
      </c>
      <c r="D24" s="98" t="s">
        <v>6633</v>
      </c>
    </row>
    <row r="25" spans="1:4" x14ac:dyDescent="0.4">
      <c r="A25" s="97" t="s">
        <v>70</v>
      </c>
      <c r="B25" s="98" t="s">
        <v>6916</v>
      </c>
      <c r="C25" s="98" t="s">
        <v>6529</v>
      </c>
      <c r="D25" s="98" t="s">
        <v>6633</v>
      </c>
    </row>
    <row r="26" spans="1:4" x14ac:dyDescent="0.4">
      <c r="A26" s="97" t="s">
        <v>72</v>
      </c>
      <c r="B26" s="98" t="s">
        <v>6915</v>
      </c>
      <c r="C26" s="98" t="s">
        <v>6529</v>
      </c>
      <c r="D26" s="98" t="s">
        <v>6633</v>
      </c>
    </row>
    <row r="27" spans="1:4" x14ac:dyDescent="0.4">
      <c r="A27" s="97" t="s">
        <v>74</v>
      </c>
      <c r="B27" s="98" t="s">
        <v>6914</v>
      </c>
      <c r="C27" s="98" t="s">
        <v>6529</v>
      </c>
      <c r="D27" s="98" t="s">
        <v>6633</v>
      </c>
    </row>
    <row r="28" spans="1:4" x14ac:dyDescent="0.4">
      <c r="A28" s="97" t="s">
        <v>76</v>
      </c>
      <c r="B28" s="98" t="s">
        <v>6913</v>
      </c>
      <c r="C28" s="98" t="s">
        <v>6529</v>
      </c>
      <c r="D28" s="98" t="s">
        <v>6510</v>
      </c>
    </row>
    <row r="29" spans="1:4" x14ac:dyDescent="0.4">
      <c r="A29" s="97" t="s">
        <v>78</v>
      </c>
      <c r="B29" s="98" t="s">
        <v>6912</v>
      </c>
      <c r="C29" s="98" t="s">
        <v>6529</v>
      </c>
      <c r="D29" s="98" t="s">
        <v>6633</v>
      </c>
    </row>
    <row r="30" spans="1:4" x14ac:dyDescent="0.4">
      <c r="A30" s="97" t="s">
        <v>80</v>
      </c>
      <c r="B30" s="98" t="s">
        <v>6911</v>
      </c>
      <c r="C30" s="98" t="s">
        <v>6529</v>
      </c>
      <c r="D30" s="98" t="s">
        <v>6633</v>
      </c>
    </row>
    <row r="31" spans="1:4" x14ac:dyDescent="0.4">
      <c r="A31" s="97" t="s">
        <v>82</v>
      </c>
      <c r="B31" s="98" t="s">
        <v>6910</v>
      </c>
      <c r="C31" s="98" t="s">
        <v>6529</v>
      </c>
      <c r="D31" s="98" t="s">
        <v>6633</v>
      </c>
    </row>
    <row r="32" spans="1:4" x14ac:dyDescent="0.4">
      <c r="A32" s="97" t="s">
        <v>84</v>
      </c>
      <c r="B32" s="98" t="s">
        <v>6909</v>
      </c>
      <c r="C32" s="98" t="s">
        <v>6529</v>
      </c>
      <c r="D32" s="98" t="s">
        <v>6633</v>
      </c>
    </row>
    <row r="33" spans="1:4" x14ac:dyDescent="0.4">
      <c r="A33" s="97" t="s">
        <v>86</v>
      </c>
      <c r="B33" s="98" t="s">
        <v>6908</v>
      </c>
      <c r="C33" s="98" t="s">
        <v>6529</v>
      </c>
      <c r="D33" s="98" t="s">
        <v>6633</v>
      </c>
    </row>
    <row r="34" spans="1:4" x14ac:dyDescent="0.4">
      <c r="A34" s="97" t="s">
        <v>87</v>
      </c>
      <c r="B34" s="98" t="s">
        <v>6907</v>
      </c>
      <c r="C34" s="98" t="s">
        <v>6529</v>
      </c>
      <c r="D34" s="98" t="s">
        <v>6510</v>
      </c>
    </row>
    <row r="35" spans="1:4" x14ac:dyDescent="0.4">
      <c r="A35" s="97" t="s">
        <v>89</v>
      </c>
      <c r="B35" s="98" t="s">
        <v>6906</v>
      </c>
      <c r="C35" s="98" t="s">
        <v>6529</v>
      </c>
      <c r="D35" s="98" t="s">
        <v>6510</v>
      </c>
    </row>
    <row r="36" spans="1:4" x14ac:dyDescent="0.4">
      <c r="A36" s="97" t="s">
        <v>91</v>
      </c>
      <c r="B36" s="98" t="s">
        <v>6905</v>
      </c>
      <c r="C36" s="98" t="s">
        <v>6529</v>
      </c>
      <c r="D36" s="98" t="s">
        <v>6510</v>
      </c>
    </row>
    <row r="37" spans="1:4" x14ac:dyDescent="0.4">
      <c r="A37" s="97" t="s">
        <v>93</v>
      </c>
      <c r="B37" s="98" t="s">
        <v>6904</v>
      </c>
      <c r="C37" s="98" t="s">
        <v>6529</v>
      </c>
      <c r="D37" s="98" t="s">
        <v>6510</v>
      </c>
    </row>
    <row r="38" spans="1:4" x14ac:dyDescent="0.4">
      <c r="A38" s="97" t="s">
        <v>95</v>
      </c>
      <c r="B38" s="98" t="s">
        <v>6903</v>
      </c>
      <c r="C38" s="98" t="s">
        <v>6529</v>
      </c>
      <c r="D38" s="98" t="s">
        <v>6531</v>
      </c>
    </row>
    <row r="39" spans="1:4" x14ac:dyDescent="0.4">
      <c r="A39" s="97" t="s">
        <v>97</v>
      </c>
      <c r="B39" s="98" t="s">
        <v>6902</v>
      </c>
      <c r="C39" s="98" t="s">
        <v>6529</v>
      </c>
      <c r="D39" s="98" t="s">
        <v>6510</v>
      </c>
    </row>
    <row r="40" spans="1:4" x14ac:dyDescent="0.4">
      <c r="A40" s="97" t="s">
        <v>99</v>
      </c>
      <c r="B40" s="98" t="s">
        <v>6901</v>
      </c>
      <c r="C40" s="98" t="s">
        <v>6529</v>
      </c>
      <c r="D40" s="98" t="s">
        <v>6510</v>
      </c>
    </row>
    <row r="41" spans="1:4" x14ac:dyDescent="0.4">
      <c r="A41" s="97" t="s">
        <v>101</v>
      </c>
      <c r="B41" s="98" t="s">
        <v>6900</v>
      </c>
      <c r="C41" s="98" t="s">
        <v>6529</v>
      </c>
      <c r="D41" s="98" t="s">
        <v>6531</v>
      </c>
    </row>
    <row r="42" spans="1:4" x14ac:dyDescent="0.4">
      <c r="A42" s="97" t="s">
        <v>103</v>
      </c>
      <c r="B42" s="98" t="s">
        <v>6899</v>
      </c>
      <c r="C42" s="98" t="s">
        <v>6529</v>
      </c>
      <c r="D42" s="98" t="s">
        <v>6510</v>
      </c>
    </row>
    <row r="43" spans="1:4" x14ac:dyDescent="0.4">
      <c r="A43" s="97" t="s">
        <v>105</v>
      </c>
      <c r="B43" s="98" t="s">
        <v>6898</v>
      </c>
      <c r="C43" s="98" t="s">
        <v>6529</v>
      </c>
      <c r="D43" s="98" t="s">
        <v>6510</v>
      </c>
    </row>
    <row r="44" spans="1:4" x14ac:dyDescent="0.4">
      <c r="A44" s="97" t="s">
        <v>107</v>
      </c>
      <c r="B44" s="98" t="s">
        <v>6897</v>
      </c>
      <c r="C44" s="98" t="s">
        <v>6529</v>
      </c>
      <c r="D44" s="98" t="s">
        <v>6531</v>
      </c>
    </row>
    <row r="45" spans="1:4" x14ac:dyDescent="0.4">
      <c r="A45" s="97" t="s">
        <v>109</v>
      </c>
      <c r="B45" s="98" t="s">
        <v>6896</v>
      </c>
      <c r="C45" s="98" t="s">
        <v>6529</v>
      </c>
      <c r="D45" s="98" t="s">
        <v>6510</v>
      </c>
    </row>
    <row r="46" spans="1:4" x14ac:dyDescent="0.4">
      <c r="A46" s="97" t="s">
        <v>111</v>
      </c>
      <c r="B46" s="98" t="s">
        <v>6895</v>
      </c>
      <c r="C46" s="98" t="s">
        <v>6529</v>
      </c>
      <c r="D46" s="98" t="s">
        <v>6531</v>
      </c>
    </row>
    <row r="47" spans="1:4" x14ac:dyDescent="0.4">
      <c r="A47" s="97" t="s">
        <v>113</v>
      </c>
      <c r="B47" s="98" t="s">
        <v>6894</v>
      </c>
      <c r="C47" s="98" t="s">
        <v>6529</v>
      </c>
      <c r="D47" s="98" t="s">
        <v>6510</v>
      </c>
    </row>
    <row r="48" spans="1:4" x14ac:dyDescent="0.4">
      <c r="A48" s="97" t="s">
        <v>115</v>
      </c>
      <c r="B48" s="98" t="s">
        <v>6893</v>
      </c>
      <c r="C48" s="98" t="s">
        <v>6529</v>
      </c>
      <c r="D48" s="98" t="s">
        <v>6510</v>
      </c>
    </row>
    <row r="49" spans="1:4" x14ac:dyDescent="0.4">
      <c r="A49" s="97" t="s">
        <v>117</v>
      </c>
      <c r="B49" s="98" t="s">
        <v>6892</v>
      </c>
      <c r="C49" s="98" t="s">
        <v>6529</v>
      </c>
      <c r="D49" s="98" t="s">
        <v>6531</v>
      </c>
    </row>
    <row r="50" spans="1:4" x14ac:dyDescent="0.4">
      <c r="A50" s="97" t="s">
        <v>119</v>
      </c>
      <c r="B50" s="98" t="s">
        <v>6891</v>
      </c>
      <c r="C50" s="98" t="s">
        <v>6529</v>
      </c>
      <c r="D50" s="98" t="s">
        <v>6510</v>
      </c>
    </row>
    <row r="51" spans="1:4" x14ac:dyDescent="0.4">
      <c r="A51" s="97" t="s">
        <v>121</v>
      </c>
      <c r="B51" s="98" t="s">
        <v>6890</v>
      </c>
      <c r="C51" s="98" t="s">
        <v>6529</v>
      </c>
      <c r="D51" s="98" t="s">
        <v>6510</v>
      </c>
    </row>
    <row r="52" spans="1:4" x14ac:dyDescent="0.4">
      <c r="A52" s="97" t="s">
        <v>123</v>
      </c>
      <c r="B52" s="98" t="s">
        <v>6889</v>
      </c>
      <c r="C52" s="98" t="s">
        <v>6529</v>
      </c>
      <c r="D52" s="98" t="s">
        <v>6531</v>
      </c>
    </row>
    <row r="53" spans="1:4" x14ac:dyDescent="0.4">
      <c r="A53" s="97" t="s">
        <v>125</v>
      </c>
      <c r="B53" s="98" t="s">
        <v>6888</v>
      </c>
      <c r="C53" s="98" t="s">
        <v>6529</v>
      </c>
      <c r="D53" s="98" t="s">
        <v>6510</v>
      </c>
    </row>
    <row r="54" spans="1:4" x14ac:dyDescent="0.4">
      <c r="A54" s="97" t="s">
        <v>127</v>
      </c>
      <c r="B54" s="98" t="s">
        <v>6887</v>
      </c>
      <c r="C54" s="98" t="s">
        <v>6529</v>
      </c>
      <c r="D54" s="98" t="s">
        <v>6510</v>
      </c>
    </row>
    <row r="55" spans="1:4" x14ac:dyDescent="0.4">
      <c r="A55" s="97" t="s">
        <v>129</v>
      </c>
      <c r="B55" s="98" t="s">
        <v>6886</v>
      </c>
      <c r="C55" s="98" t="s">
        <v>6529</v>
      </c>
      <c r="D55" s="98" t="s">
        <v>6510</v>
      </c>
    </row>
    <row r="56" spans="1:4" x14ac:dyDescent="0.4">
      <c r="A56" s="97" t="s">
        <v>131</v>
      </c>
      <c r="B56" s="98" t="s">
        <v>6885</v>
      </c>
      <c r="C56" s="98" t="s">
        <v>6529</v>
      </c>
      <c r="D56" s="98" t="s">
        <v>6510</v>
      </c>
    </row>
    <row r="57" spans="1:4" x14ac:dyDescent="0.4">
      <c r="A57" s="97" t="s">
        <v>133</v>
      </c>
      <c r="B57" s="98" t="s">
        <v>6884</v>
      </c>
      <c r="C57" s="98" t="s">
        <v>6529</v>
      </c>
      <c r="D57" s="98" t="s">
        <v>6510</v>
      </c>
    </row>
    <row r="58" spans="1:4" x14ac:dyDescent="0.4">
      <c r="A58" s="97" t="s">
        <v>135</v>
      </c>
      <c r="B58" s="98" t="s">
        <v>6883</v>
      </c>
      <c r="C58" s="98" t="s">
        <v>6529</v>
      </c>
      <c r="D58" s="98" t="s">
        <v>6510</v>
      </c>
    </row>
    <row r="59" spans="1:4" x14ac:dyDescent="0.4">
      <c r="A59" s="97" t="s">
        <v>137</v>
      </c>
      <c r="B59" s="98" t="s">
        <v>6882</v>
      </c>
      <c r="C59" s="98" t="s">
        <v>6529</v>
      </c>
      <c r="D59" s="98" t="s">
        <v>6510</v>
      </c>
    </row>
    <row r="60" spans="1:4" x14ac:dyDescent="0.4">
      <c r="A60" s="97" t="s">
        <v>139</v>
      </c>
      <c r="B60" s="98" t="s">
        <v>6881</v>
      </c>
      <c r="C60" s="98" t="s">
        <v>6529</v>
      </c>
      <c r="D60" s="98" t="s">
        <v>6510</v>
      </c>
    </row>
    <row r="61" spans="1:4" x14ac:dyDescent="0.4">
      <c r="A61" s="97" t="s">
        <v>141</v>
      </c>
      <c r="B61" s="98" t="s">
        <v>6880</v>
      </c>
      <c r="C61" s="98" t="s">
        <v>6529</v>
      </c>
      <c r="D61" s="98" t="s">
        <v>6510</v>
      </c>
    </row>
    <row r="62" spans="1:4" x14ac:dyDescent="0.4">
      <c r="A62" s="97" t="s">
        <v>143</v>
      </c>
      <c r="B62" s="98" t="s">
        <v>6879</v>
      </c>
      <c r="C62" s="98" t="s">
        <v>6529</v>
      </c>
      <c r="D62" s="98" t="s">
        <v>6510</v>
      </c>
    </row>
    <row r="63" spans="1:4" x14ac:dyDescent="0.4">
      <c r="A63" s="97" t="s">
        <v>145</v>
      </c>
      <c r="B63" s="98" t="s">
        <v>6878</v>
      </c>
      <c r="C63" s="98" t="s">
        <v>6529</v>
      </c>
      <c r="D63" s="98" t="s">
        <v>6510</v>
      </c>
    </row>
    <row r="64" spans="1:4" x14ac:dyDescent="0.4">
      <c r="A64" s="97" t="s">
        <v>147</v>
      </c>
      <c r="B64" s="98" t="s">
        <v>6877</v>
      </c>
      <c r="C64" s="98" t="s">
        <v>6529</v>
      </c>
      <c r="D64" s="98" t="s">
        <v>6510</v>
      </c>
    </row>
    <row r="65" spans="1:4" x14ac:dyDescent="0.4">
      <c r="A65" s="97" t="s">
        <v>149</v>
      </c>
      <c r="B65" s="98" t="s">
        <v>6876</v>
      </c>
      <c r="C65" s="98" t="s">
        <v>6529</v>
      </c>
      <c r="D65" s="98" t="s">
        <v>6510</v>
      </c>
    </row>
    <row r="66" spans="1:4" x14ac:dyDescent="0.4">
      <c r="A66" s="97" t="s">
        <v>151</v>
      </c>
      <c r="B66" s="98" t="s">
        <v>6875</v>
      </c>
      <c r="C66" s="98" t="s">
        <v>6529</v>
      </c>
      <c r="D66" s="98" t="s">
        <v>6510</v>
      </c>
    </row>
    <row r="67" spans="1:4" x14ac:dyDescent="0.4">
      <c r="A67" s="97" t="s">
        <v>153</v>
      </c>
      <c r="B67" s="98" t="s">
        <v>6874</v>
      </c>
      <c r="C67" s="98" t="s">
        <v>6529</v>
      </c>
      <c r="D67" s="98" t="s">
        <v>6510</v>
      </c>
    </row>
    <row r="68" spans="1:4" x14ac:dyDescent="0.4">
      <c r="A68" s="97" t="s">
        <v>155</v>
      </c>
      <c r="B68" s="98" t="s">
        <v>6873</v>
      </c>
      <c r="C68" s="98" t="s">
        <v>6529</v>
      </c>
      <c r="D68" s="98" t="s">
        <v>6510</v>
      </c>
    </row>
    <row r="69" spans="1:4" x14ac:dyDescent="0.4">
      <c r="A69" s="97" t="s">
        <v>157</v>
      </c>
      <c r="B69" s="98" t="s">
        <v>6872</v>
      </c>
      <c r="C69" s="98" t="s">
        <v>6529</v>
      </c>
      <c r="D69" s="98" t="s">
        <v>6510</v>
      </c>
    </row>
    <row r="70" spans="1:4" x14ac:dyDescent="0.4">
      <c r="A70" s="97" t="s">
        <v>159</v>
      </c>
      <c r="B70" s="98" t="s">
        <v>6871</v>
      </c>
      <c r="C70" s="98" t="s">
        <v>6529</v>
      </c>
      <c r="D70" s="98" t="s">
        <v>6510</v>
      </c>
    </row>
    <row r="71" spans="1:4" x14ac:dyDescent="0.4">
      <c r="A71" s="97" t="s">
        <v>161</v>
      </c>
      <c r="B71" s="98" t="s">
        <v>6870</v>
      </c>
      <c r="C71" s="98" t="s">
        <v>6529</v>
      </c>
      <c r="D71" s="98" t="s">
        <v>6510</v>
      </c>
    </row>
    <row r="72" spans="1:4" x14ac:dyDescent="0.4">
      <c r="A72" s="97" t="s">
        <v>163</v>
      </c>
      <c r="B72" s="98" t="s">
        <v>6869</v>
      </c>
      <c r="C72" s="98" t="s">
        <v>6529</v>
      </c>
      <c r="D72" s="98" t="s">
        <v>6510</v>
      </c>
    </row>
    <row r="73" spans="1:4" x14ac:dyDescent="0.4">
      <c r="A73" s="97" t="s">
        <v>165</v>
      </c>
      <c r="B73" s="98" t="s">
        <v>6868</v>
      </c>
      <c r="C73" s="98" t="s">
        <v>6529</v>
      </c>
      <c r="D73" s="98" t="s">
        <v>6510</v>
      </c>
    </row>
    <row r="74" spans="1:4" x14ac:dyDescent="0.4">
      <c r="A74" s="97" t="s">
        <v>167</v>
      </c>
      <c r="B74" s="98" t="s">
        <v>6867</v>
      </c>
      <c r="C74" s="98" t="s">
        <v>6529</v>
      </c>
      <c r="D74" s="98" t="s">
        <v>6510</v>
      </c>
    </row>
    <row r="75" spans="1:4" x14ac:dyDescent="0.4">
      <c r="A75" s="97" t="s">
        <v>169</v>
      </c>
      <c r="B75" s="98" t="s">
        <v>6866</v>
      </c>
      <c r="C75" s="98" t="s">
        <v>6529</v>
      </c>
      <c r="D75" s="98" t="s">
        <v>6510</v>
      </c>
    </row>
    <row r="76" spans="1:4" x14ac:dyDescent="0.4">
      <c r="A76" s="97" t="s">
        <v>171</v>
      </c>
      <c r="B76" s="98" t="s">
        <v>6865</v>
      </c>
      <c r="C76" s="98" t="s">
        <v>6529</v>
      </c>
      <c r="D76" s="98" t="s">
        <v>6510</v>
      </c>
    </row>
    <row r="77" spans="1:4" x14ac:dyDescent="0.4">
      <c r="A77" s="97" t="s">
        <v>173</v>
      </c>
      <c r="B77" s="98" t="s">
        <v>6864</v>
      </c>
      <c r="C77" s="98" t="s">
        <v>6529</v>
      </c>
      <c r="D77" s="98" t="s">
        <v>6510</v>
      </c>
    </row>
    <row r="78" spans="1:4" x14ac:dyDescent="0.4">
      <c r="A78" s="97" t="s">
        <v>175</v>
      </c>
      <c r="B78" s="98" t="s">
        <v>6863</v>
      </c>
      <c r="C78" s="98" t="s">
        <v>6529</v>
      </c>
      <c r="D78" s="98" t="s">
        <v>6510</v>
      </c>
    </row>
    <row r="79" spans="1:4" x14ac:dyDescent="0.4">
      <c r="A79" s="97" t="s">
        <v>177</v>
      </c>
      <c r="B79" s="98" t="s">
        <v>6862</v>
      </c>
      <c r="C79" s="98" t="s">
        <v>6529</v>
      </c>
      <c r="D79" s="98" t="s">
        <v>6531</v>
      </c>
    </row>
    <row r="80" spans="1:4" x14ac:dyDescent="0.4">
      <c r="A80" s="97" t="s">
        <v>179</v>
      </c>
      <c r="B80" s="98" t="s">
        <v>6861</v>
      </c>
      <c r="C80" s="98" t="s">
        <v>6529</v>
      </c>
      <c r="D80" s="98" t="s">
        <v>6531</v>
      </c>
    </row>
    <row r="81" spans="1:4" x14ac:dyDescent="0.4">
      <c r="A81" s="97" t="s">
        <v>181</v>
      </c>
      <c r="B81" s="98" t="s">
        <v>6860</v>
      </c>
      <c r="C81" s="98" t="s">
        <v>6529</v>
      </c>
      <c r="D81" s="98" t="s">
        <v>6510</v>
      </c>
    </row>
    <row r="82" spans="1:4" x14ac:dyDescent="0.4">
      <c r="A82" s="97" t="s">
        <v>183</v>
      </c>
      <c r="B82" s="98" t="s">
        <v>6859</v>
      </c>
      <c r="C82" s="98" t="s">
        <v>6529</v>
      </c>
      <c r="D82" s="98" t="s">
        <v>6510</v>
      </c>
    </row>
    <row r="83" spans="1:4" x14ac:dyDescent="0.4">
      <c r="A83" s="97" t="s">
        <v>185</v>
      </c>
      <c r="B83" s="98" t="s">
        <v>6858</v>
      </c>
      <c r="C83" s="98" t="s">
        <v>6529</v>
      </c>
      <c r="D83" s="98" t="s">
        <v>6510</v>
      </c>
    </row>
    <row r="84" spans="1:4" x14ac:dyDescent="0.4">
      <c r="A84" s="97" t="s">
        <v>187</v>
      </c>
      <c r="B84" s="98" t="s">
        <v>6857</v>
      </c>
      <c r="C84" s="98" t="s">
        <v>6529</v>
      </c>
      <c r="D84" s="98" t="s">
        <v>6510</v>
      </c>
    </row>
    <row r="85" spans="1:4" x14ac:dyDescent="0.4">
      <c r="A85" s="97" t="s">
        <v>189</v>
      </c>
      <c r="B85" s="98" t="s">
        <v>6856</v>
      </c>
      <c r="C85" s="98" t="s">
        <v>6529</v>
      </c>
      <c r="D85" s="98" t="s">
        <v>6510</v>
      </c>
    </row>
    <row r="86" spans="1:4" x14ac:dyDescent="0.4">
      <c r="A86" s="97" t="s">
        <v>191</v>
      </c>
      <c r="B86" s="98" t="s">
        <v>6855</v>
      </c>
      <c r="C86" s="98" t="s">
        <v>6529</v>
      </c>
      <c r="D86" s="98" t="s">
        <v>6510</v>
      </c>
    </row>
    <row r="87" spans="1:4" x14ac:dyDescent="0.4">
      <c r="A87" s="97" t="s">
        <v>193</v>
      </c>
      <c r="B87" s="98" t="s">
        <v>6854</v>
      </c>
      <c r="C87" s="98" t="s">
        <v>6529</v>
      </c>
      <c r="D87" s="98" t="s">
        <v>6510</v>
      </c>
    </row>
    <row r="88" spans="1:4" x14ac:dyDescent="0.4">
      <c r="A88" s="97" t="s">
        <v>195</v>
      </c>
      <c r="B88" s="98" t="s">
        <v>6853</v>
      </c>
      <c r="C88" s="98" t="s">
        <v>6529</v>
      </c>
      <c r="D88" s="98" t="s">
        <v>6510</v>
      </c>
    </row>
    <row r="89" spans="1:4" x14ac:dyDescent="0.4">
      <c r="A89" s="97" t="s">
        <v>197</v>
      </c>
      <c r="B89" s="98" t="s">
        <v>6852</v>
      </c>
      <c r="C89" s="98" t="s">
        <v>6529</v>
      </c>
      <c r="D89" s="98" t="s">
        <v>6510</v>
      </c>
    </row>
    <row r="90" spans="1:4" x14ac:dyDescent="0.4">
      <c r="A90" s="97" t="s">
        <v>199</v>
      </c>
      <c r="B90" s="98" t="s">
        <v>6851</v>
      </c>
      <c r="C90" s="98" t="s">
        <v>6529</v>
      </c>
      <c r="D90" s="98" t="s">
        <v>6510</v>
      </c>
    </row>
    <row r="91" spans="1:4" x14ac:dyDescent="0.4">
      <c r="A91" s="97" t="s">
        <v>201</v>
      </c>
      <c r="B91" s="98" t="s">
        <v>6850</v>
      </c>
      <c r="C91" s="98" t="s">
        <v>6529</v>
      </c>
      <c r="D91" s="98" t="s">
        <v>6510</v>
      </c>
    </row>
    <row r="92" spans="1:4" x14ac:dyDescent="0.4">
      <c r="A92" s="97" t="s">
        <v>203</v>
      </c>
      <c r="B92" s="98" t="s">
        <v>6849</v>
      </c>
      <c r="C92" s="98" t="s">
        <v>6529</v>
      </c>
      <c r="D92" s="98" t="s">
        <v>6510</v>
      </c>
    </row>
    <row r="93" spans="1:4" x14ac:dyDescent="0.4">
      <c r="A93" s="97" t="s">
        <v>205</v>
      </c>
      <c r="B93" s="98" t="s">
        <v>6848</v>
      </c>
      <c r="C93" s="98" t="s">
        <v>6529</v>
      </c>
      <c r="D93" s="98" t="s">
        <v>6510</v>
      </c>
    </row>
    <row r="94" spans="1:4" x14ac:dyDescent="0.4">
      <c r="A94" s="97" t="s">
        <v>207</v>
      </c>
      <c r="B94" s="98" t="s">
        <v>6847</v>
      </c>
      <c r="C94" s="98" t="s">
        <v>6529</v>
      </c>
      <c r="D94" s="98" t="s">
        <v>6510</v>
      </c>
    </row>
    <row r="95" spans="1:4" x14ac:dyDescent="0.4">
      <c r="A95" s="97" t="s">
        <v>209</v>
      </c>
      <c r="B95" s="98" t="s">
        <v>6846</v>
      </c>
      <c r="C95" s="98" t="s">
        <v>6529</v>
      </c>
      <c r="D95" s="98" t="s">
        <v>6510</v>
      </c>
    </row>
    <row r="96" spans="1:4" x14ac:dyDescent="0.4">
      <c r="A96" s="97" t="s">
        <v>211</v>
      </c>
      <c r="B96" s="98" t="s">
        <v>6845</v>
      </c>
      <c r="C96" s="98" t="s">
        <v>6529</v>
      </c>
      <c r="D96" s="98" t="s">
        <v>6510</v>
      </c>
    </row>
    <row r="97" spans="1:4" x14ac:dyDescent="0.4">
      <c r="A97" s="97" t="s">
        <v>213</v>
      </c>
      <c r="B97" s="98" t="s">
        <v>6844</v>
      </c>
      <c r="C97" s="98" t="s">
        <v>6529</v>
      </c>
      <c r="D97" s="98" t="s">
        <v>6510</v>
      </c>
    </row>
    <row r="98" spans="1:4" x14ac:dyDescent="0.4">
      <c r="A98" s="97" t="s">
        <v>215</v>
      </c>
      <c r="B98" s="98" t="s">
        <v>6843</v>
      </c>
      <c r="C98" s="98" t="s">
        <v>6529</v>
      </c>
      <c r="D98" s="98" t="s">
        <v>6510</v>
      </c>
    </row>
    <row r="99" spans="1:4" x14ac:dyDescent="0.4">
      <c r="A99" s="97" t="s">
        <v>217</v>
      </c>
      <c r="B99" s="98" t="s">
        <v>6842</v>
      </c>
      <c r="C99" s="98" t="s">
        <v>6529</v>
      </c>
      <c r="D99" s="98" t="s">
        <v>6510</v>
      </c>
    </row>
    <row r="100" spans="1:4" x14ac:dyDescent="0.4">
      <c r="A100" s="97" t="s">
        <v>219</v>
      </c>
      <c r="B100" s="98" t="s">
        <v>6841</v>
      </c>
      <c r="C100" s="98" t="s">
        <v>6529</v>
      </c>
      <c r="D100" s="98" t="s">
        <v>6510</v>
      </c>
    </row>
    <row r="101" spans="1:4" x14ac:dyDescent="0.4">
      <c r="A101" s="97" t="s">
        <v>221</v>
      </c>
      <c r="B101" s="98" t="s">
        <v>6840</v>
      </c>
      <c r="C101" s="98" t="s">
        <v>6529</v>
      </c>
      <c r="D101" s="98" t="s">
        <v>6510</v>
      </c>
    </row>
    <row r="102" spans="1:4" x14ac:dyDescent="0.4">
      <c r="A102" s="97" t="s">
        <v>223</v>
      </c>
      <c r="B102" s="98" t="s">
        <v>6839</v>
      </c>
      <c r="C102" s="98" t="s">
        <v>6529</v>
      </c>
      <c r="D102" s="98" t="s">
        <v>6510</v>
      </c>
    </row>
    <row r="103" spans="1:4" x14ac:dyDescent="0.4">
      <c r="A103" s="97" t="s">
        <v>225</v>
      </c>
      <c r="B103" s="98" t="s">
        <v>6838</v>
      </c>
      <c r="C103" s="98" t="s">
        <v>6529</v>
      </c>
      <c r="D103" s="98" t="s">
        <v>6510</v>
      </c>
    </row>
    <row r="104" spans="1:4" x14ac:dyDescent="0.4">
      <c r="A104" s="97" t="s">
        <v>227</v>
      </c>
      <c r="B104" s="98" t="s">
        <v>6837</v>
      </c>
      <c r="C104" s="98" t="s">
        <v>6529</v>
      </c>
      <c r="D104" s="98" t="s">
        <v>6510</v>
      </c>
    </row>
    <row r="105" spans="1:4" x14ac:dyDescent="0.4">
      <c r="A105" s="97" t="s">
        <v>229</v>
      </c>
      <c r="B105" s="98" t="s">
        <v>6836</v>
      </c>
      <c r="C105" s="98" t="s">
        <v>6529</v>
      </c>
      <c r="D105" s="98" t="s">
        <v>6510</v>
      </c>
    </row>
    <row r="106" spans="1:4" x14ac:dyDescent="0.4">
      <c r="A106" s="97" t="s">
        <v>231</v>
      </c>
      <c r="B106" s="98" t="s">
        <v>6835</v>
      </c>
      <c r="C106" s="98" t="s">
        <v>6529</v>
      </c>
      <c r="D106" s="98" t="s">
        <v>6510</v>
      </c>
    </row>
    <row r="107" spans="1:4" x14ac:dyDescent="0.4">
      <c r="A107" s="97" t="s">
        <v>233</v>
      </c>
      <c r="B107" s="98" t="s">
        <v>6834</v>
      </c>
      <c r="C107" s="98" t="s">
        <v>6529</v>
      </c>
      <c r="D107" s="98" t="s">
        <v>6510</v>
      </c>
    </row>
    <row r="108" spans="1:4" x14ac:dyDescent="0.4">
      <c r="A108" s="97" t="s">
        <v>235</v>
      </c>
      <c r="B108" s="98" t="s">
        <v>6833</v>
      </c>
      <c r="C108" s="98" t="s">
        <v>6529</v>
      </c>
      <c r="D108" s="98" t="s">
        <v>6510</v>
      </c>
    </row>
    <row r="109" spans="1:4" x14ac:dyDescent="0.4">
      <c r="A109" s="97" t="s">
        <v>237</v>
      </c>
      <c r="B109" s="98" t="s">
        <v>6832</v>
      </c>
      <c r="C109" s="98" t="s">
        <v>6529</v>
      </c>
      <c r="D109" s="98" t="s">
        <v>6510</v>
      </c>
    </row>
    <row r="110" spans="1:4" x14ac:dyDescent="0.4">
      <c r="A110" s="97" t="s">
        <v>239</v>
      </c>
      <c r="B110" s="98" t="s">
        <v>6831</v>
      </c>
      <c r="C110" s="98" t="s">
        <v>6529</v>
      </c>
      <c r="D110" s="98" t="s">
        <v>6510</v>
      </c>
    </row>
    <row r="111" spans="1:4" x14ac:dyDescent="0.4">
      <c r="A111" s="97" t="s">
        <v>241</v>
      </c>
      <c r="B111" s="98" t="s">
        <v>6830</v>
      </c>
      <c r="C111" s="98" t="s">
        <v>6529</v>
      </c>
      <c r="D111" s="98" t="s">
        <v>6510</v>
      </c>
    </row>
    <row r="112" spans="1:4" x14ac:dyDescent="0.4">
      <c r="A112" s="97" t="s">
        <v>243</v>
      </c>
      <c r="B112" s="98" t="s">
        <v>6829</v>
      </c>
      <c r="C112" s="98" t="s">
        <v>6529</v>
      </c>
      <c r="D112" s="98" t="s">
        <v>6510</v>
      </c>
    </row>
    <row r="113" spans="1:4" x14ac:dyDescent="0.4">
      <c r="A113" s="97" t="s">
        <v>245</v>
      </c>
      <c r="B113" s="98" t="s">
        <v>6828</v>
      </c>
      <c r="C113" s="98" t="s">
        <v>6529</v>
      </c>
      <c r="D113" s="98" t="s">
        <v>6510</v>
      </c>
    </row>
    <row r="114" spans="1:4" x14ac:dyDescent="0.4">
      <c r="A114" s="97" t="s">
        <v>247</v>
      </c>
      <c r="B114" s="98" t="s">
        <v>6827</v>
      </c>
      <c r="C114" s="98" t="s">
        <v>6529</v>
      </c>
      <c r="D114" s="98" t="s">
        <v>6510</v>
      </c>
    </row>
    <row r="115" spans="1:4" x14ac:dyDescent="0.4">
      <c r="A115" s="97" t="s">
        <v>249</v>
      </c>
      <c r="B115" s="98" t="s">
        <v>6826</v>
      </c>
      <c r="C115" s="98" t="s">
        <v>6529</v>
      </c>
      <c r="D115" s="98" t="s">
        <v>6510</v>
      </c>
    </row>
    <row r="116" spans="1:4" x14ac:dyDescent="0.4">
      <c r="A116" s="97" t="s">
        <v>251</v>
      </c>
      <c r="B116" s="98" t="s">
        <v>6825</v>
      </c>
      <c r="C116" s="98" t="s">
        <v>6529</v>
      </c>
      <c r="D116" s="98" t="s">
        <v>6510</v>
      </c>
    </row>
    <row r="117" spans="1:4" x14ac:dyDescent="0.4">
      <c r="A117" s="97" t="s">
        <v>253</v>
      </c>
      <c r="B117" s="98" t="s">
        <v>6824</v>
      </c>
      <c r="C117" s="98" t="s">
        <v>6529</v>
      </c>
      <c r="D117" s="98" t="s">
        <v>6510</v>
      </c>
    </row>
    <row r="118" spans="1:4" x14ac:dyDescent="0.4">
      <c r="A118" s="97" t="s">
        <v>255</v>
      </c>
      <c r="B118" s="98" t="s">
        <v>6823</v>
      </c>
      <c r="C118" s="98" t="s">
        <v>6529</v>
      </c>
      <c r="D118" s="98" t="s">
        <v>6510</v>
      </c>
    </row>
    <row r="119" spans="1:4" x14ac:dyDescent="0.4">
      <c r="A119" s="97" t="s">
        <v>257</v>
      </c>
      <c r="B119" s="98" t="s">
        <v>6822</v>
      </c>
      <c r="C119" s="98" t="s">
        <v>6529</v>
      </c>
      <c r="D119" s="98" t="s">
        <v>6510</v>
      </c>
    </row>
    <row r="120" spans="1:4" x14ac:dyDescent="0.4">
      <c r="A120" s="97" t="s">
        <v>259</v>
      </c>
      <c r="B120" s="98" t="s">
        <v>6821</v>
      </c>
      <c r="C120" s="98" t="s">
        <v>6529</v>
      </c>
      <c r="D120" s="98" t="s">
        <v>6510</v>
      </c>
    </row>
    <row r="121" spans="1:4" x14ac:dyDescent="0.4">
      <c r="A121" s="97" t="s">
        <v>261</v>
      </c>
      <c r="B121" s="98" t="s">
        <v>6820</v>
      </c>
      <c r="C121" s="98" t="s">
        <v>6529</v>
      </c>
      <c r="D121" s="98" t="s">
        <v>6510</v>
      </c>
    </row>
    <row r="122" spans="1:4" x14ac:dyDescent="0.4">
      <c r="A122" s="97" t="s">
        <v>263</v>
      </c>
      <c r="B122" s="98" t="s">
        <v>6819</v>
      </c>
      <c r="C122" s="98" t="s">
        <v>6529</v>
      </c>
      <c r="D122" s="98" t="s">
        <v>6510</v>
      </c>
    </row>
    <row r="123" spans="1:4" x14ac:dyDescent="0.4">
      <c r="A123" s="97" t="s">
        <v>265</v>
      </c>
      <c r="B123" s="98" t="s">
        <v>6818</v>
      </c>
      <c r="C123" s="98" t="s">
        <v>6529</v>
      </c>
      <c r="D123" s="98" t="s">
        <v>6510</v>
      </c>
    </row>
    <row r="124" spans="1:4" x14ac:dyDescent="0.4">
      <c r="A124" s="97" t="s">
        <v>267</v>
      </c>
      <c r="B124" s="98" t="s">
        <v>6817</v>
      </c>
      <c r="C124" s="98" t="s">
        <v>6529</v>
      </c>
      <c r="D124" s="98" t="s">
        <v>6510</v>
      </c>
    </row>
    <row r="125" spans="1:4" x14ac:dyDescent="0.4">
      <c r="A125" s="97" t="s">
        <v>269</v>
      </c>
      <c r="B125" s="98" t="s">
        <v>6816</v>
      </c>
      <c r="C125" s="98" t="s">
        <v>6529</v>
      </c>
      <c r="D125" s="98" t="s">
        <v>6510</v>
      </c>
    </row>
    <row r="126" spans="1:4" x14ac:dyDescent="0.4">
      <c r="A126" s="97" t="s">
        <v>271</v>
      </c>
      <c r="B126" s="98" t="s">
        <v>6815</v>
      </c>
      <c r="C126" s="98" t="s">
        <v>6529</v>
      </c>
      <c r="D126" s="98" t="s">
        <v>6510</v>
      </c>
    </row>
    <row r="127" spans="1:4" x14ac:dyDescent="0.4">
      <c r="A127" s="97" t="s">
        <v>273</v>
      </c>
      <c r="B127" s="98" t="s">
        <v>6814</v>
      </c>
      <c r="C127" s="98" t="s">
        <v>6529</v>
      </c>
      <c r="D127" s="98" t="s">
        <v>6510</v>
      </c>
    </row>
    <row r="128" spans="1:4" x14ac:dyDescent="0.4">
      <c r="A128" s="97" t="s">
        <v>275</v>
      </c>
      <c r="B128" s="98" t="s">
        <v>6813</v>
      </c>
      <c r="C128" s="98" t="s">
        <v>6529</v>
      </c>
      <c r="D128" s="98" t="s">
        <v>6510</v>
      </c>
    </row>
    <row r="129" spans="1:4" x14ac:dyDescent="0.4">
      <c r="A129" s="97" t="s">
        <v>277</v>
      </c>
      <c r="B129" s="98" t="s">
        <v>6812</v>
      </c>
      <c r="C129" s="98" t="s">
        <v>6529</v>
      </c>
      <c r="D129" s="98" t="s">
        <v>6510</v>
      </c>
    </row>
    <row r="130" spans="1:4" x14ac:dyDescent="0.4">
      <c r="A130" s="97" t="s">
        <v>279</v>
      </c>
      <c r="B130" s="98" t="s">
        <v>6811</v>
      </c>
      <c r="C130" s="98" t="s">
        <v>6529</v>
      </c>
      <c r="D130" s="98" t="s">
        <v>6510</v>
      </c>
    </row>
    <row r="131" spans="1:4" x14ac:dyDescent="0.4">
      <c r="A131" s="97" t="s">
        <v>281</v>
      </c>
      <c r="B131" s="98" t="s">
        <v>6810</v>
      </c>
      <c r="C131" s="98" t="s">
        <v>6529</v>
      </c>
      <c r="D131" s="98" t="s">
        <v>6510</v>
      </c>
    </row>
    <row r="132" spans="1:4" x14ac:dyDescent="0.4">
      <c r="A132" s="97" t="s">
        <v>283</v>
      </c>
      <c r="B132" s="98" t="s">
        <v>6809</v>
      </c>
      <c r="C132" s="98" t="s">
        <v>6529</v>
      </c>
      <c r="D132" s="98" t="s">
        <v>6510</v>
      </c>
    </row>
    <row r="133" spans="1:4" x14ac:dyDescent="0.4">
      <c r="A133" s="97" t="s">
        <v>285</v>
      </c>
      <c r="B133" s="98" t="s">
        <v>6808</v>
      </c>
      <c r="C133" s="98" t="s">
        <v>6529</v>
      </c>
      <c r="D133" s="98" t="s">
        <v>6510</v>
      </c>
    </row>
    <row r="134" spans="1:4" x14ac:dyDescent="0.4">
      <c r="A134" s="97" t="s">
        <v>287</v>
      </c>
      <c r="B134" s="98" t="s">
        <v>6807</v>
      </c>
      <c r="C134" s="98" t="s">
        <v>6529</v>
      </c>
      <c r="D134" s="98" t="s">
        <v>6510</v>
      </c>
    </row>
    <row r="135" spans="1:4" x14ac:dyDescent="0.4">
      <c r="A135" s="97" t="s">
        <v>289</v>
      </c>
      <c r="B135" s="98" t="s">
        <v>6806</v>
      </c>
      <c r="C135" s="98" t="s">
        <v>6529</v>
      </c>
      <c r="D135" s="98" t="s">
        <v>6510</v>
      </c>
    </row>
    <row r="136" spans="1:4" x14ac:dyDescent="0.4">
      <c r="A136" s="97" t="s">
        <v>291</v>
      </c>
      <c r="B136" s="98" t="s">
        <v>6805</v>
      </c>
      <c r="C136" s="98" t="s">
        <v>6529</v>
      </c>
      <c r="D136" s="98" t="s">
        <v>6510</v>
      </c>
    </row>
    <row r="137" spans="1:4" x14ac:dyDescent="0.4">
      <c r="A137" s="97" t="s">
        <v>293</v>
      </c>
      <c r="B137" s="98" t="s">
        <v>6804</v>
      </c>
      <c r="C137" s="98" t="s">
        <v>6529</v>
      </c>
      <c r="D137" s="98" t="s">
        <v>6510</v>
      </c>
    </row>
    <row r="138" spans="1:4" x14ac:dyDescent="0.4">
      <c r="A138" s="97" t="s">
        <v>295</v>
      </c>
      <c r="B138" s="98" t="s">
        <v>6803</v>
      </c>
      <c r="C138" s="98" t="s">
        <v>6529</v>
      </c>
      <c r="D138" s="98" t="s">
        <v>6510</v>
      </c>
    </row>
    <row r="139" spans="1:4" x14ac:dyDescent="0.4">
      <c r="A139" s="97" t="s">
        <v>297</v>
      </c>
      <c r="B139" s="98" t="s">
        <v>6802</v>
      </c>
      <c r="C139" s="98" t="s">
        <v>6529</v>
      </c>
      <c r="D139" s="98" t="s">
        <v>6510</v>
      </c>
    </row>
    <row r="140" spans="1:4" x14ac:dyDescent="0.4">
      <c r="A140" s="97" t="s">
        <v>299</v>
      </c>
      <c r="B140" s="98" t="s">
        <v>6801</v>
      </c>
      <c r="C140" s="98" t="s">
        <v>6529</v>
      </c>
      <c r="D140" s="98" t="s">
        <v>6510</v>
      </c>
    </row>
    <row r="141" spans="1:4" x14ac:dyDescent="0.4">
      <c r="A141" s="97" t="s">
        <v>301</v>
      </c>
      <c r="B141" s="98" t="s">
        <v>6800</v>
      </c>
      <c r="C141" s="98" t="s">
        <v>6529</v>
      </c>
      <c r="D141" s="98" t="s">
        <v>6510</v>
      </c>
    </row>
    <row r="142" spans="1:4" x14ac:dyDescent="0.4">
      <c r="A142" s="97" t="s">
        <v>303</v>
      </c>
      <c r="B142" s="98" t="s">
        <v>6799</v>
      </c>
      <c r="C142" s="98" t="s">
        <v>6529</v>
      </c>
      <c r="D142" s="98" t="s">
        <v>6510</v>
      </c>
    </row>
    <row r="143" spans="1:4" x14ac:dyDescent="0.4">
      <c r="A143" s="97" t="s">
        <v>305</v>
      </c>
      <c r="B143" s="98" t="s">
        <v>6798</v>
      </c>
      <c r="C143" s="98" t="s">
        <v>6529</v>
      </c>
      <c r="D143" s="98" t="s">
        <v>6510</v>
      </c>
    </row>
    <row r="144" spans="1:4" x14ac:dyDescent="0.4">
      <c r="A144" s="97" t="s">
        <v>307</v>
      </c>
      <c r="B144" s="98" t="s">
        <v>6797</v>
      </c>
      <c r="C144" s="98" t="s">
        <v>6529</v>
      </c>
      <c r="D144" s="98" t="s">
        <v>6510</v>
      </c>
    </row>
    <row r="145" spans="1:4" x14ac:dyDescent="0.4">
      <c r="A145" s="97" t="s">
        <v>309</v>
      </c>
      <c r="B145" s="98" t="s">
        <v>6796</v>
      </c>
      <c r="C145" s="98" t="s">
        <v>6529</v>
      </c>
      <c r="D145" s="98" t="s">
        <v>6510</v>
      </c>
    </row>
    <row r="146" spans="1:4" x14ac:dyDescent="0.4">
      <c r="A146" s="97" t="s">
        <v>311</v>
      </c>
      <c r="B146" s="98" t="s">
        <v>6795</v>
      </c>
      <c r="C146" s="98" t="s">
        <v>6529</v>
      </c>
      <c r="D146" s="98" t="s">
        <v>6510</v>
      </c>
    </row>
    <row r="147" spans="1:4" x14ac:dyDescent="0.4">
      <c r="A147" s="97" t="s">
        <v>313</v>
      </c>
      <c r="B147" s="98" t="s">
        <v>6794</v>
      </c>
      <c r="C147" s="98" t="s">
        <v>6529</v>
      </c>
      <c r="D147" s="98" t="s">
        <v>6510</v>
      </c>
    </row>
    <row r="148" spans="1:4" x14ac:dyDescent="0.4">
      <c r="A148" s="97" t="s">
        <v>315</v>
      </c>
      <c r="B148" s="98" t="s">
        <v>6793</v>
      </c>
      <c r="C148" s="98" t="s">
        <v>6529</v>
      </c>
      <c r="D148" s="98" t="s">
        <v>6510</v>
      </c>
    </row>
    <row r="149" spans="1:4" x14ac:dyDescent="0.4">
      <c r="A149" s="97" t="s">
        <v>317</v>
      </c>
      <c r="B149" s="98" t="s">
        <v>6792</v>
      </c>
      <c r="C149" s="98" t="s">
        <v>6529</v>
      </c>
      <c r="D149" s="98" t="s">
        <v>6510</v>
      </c>
    </row>
    <row r="150" spans="1:4" x14ac:dyDescent="0.4">
      <c r="A150" s="97" t="s">
        <v>319</v>
      </c>
      <c r="B150" s="98" t="s">
        <v>6791</v>
      </c>
      <c r="C150" s="98" t="s">
        <v>6529</v>
      </c>
      <c r="D150" s="98" t="s">
        <v>6633</v>
      </c>
    </row>
    <row r="151" spans="1:4" x14ac:dyDescent="0.4">
      <c r="A151" s="97" t="s">
        <v>321</v>
      </c>
      <c r="B151" s="98" t="s">
        <v>6790</v>
      </c>
      <c r="C151" s="98" t="s">
        <v>6529</v>
      </c>
      <c r="D151" s="98" t="s">
        <v>6633</v>
      </c>
    </row>
    <row r="152" spans="1:4" x14ac:dyDescent="0.4">
      <c r="A152" s="97" t="s">
        <v>323</v>
      </c>
      <c r="B152" s="98" t="s">
        <v>6789</v>
      </c>
      <c r="C152" s="98" t="s">
        <v>6529</v>
      </c>
      <c r="D152" s="98" t="s">
        <v>6633</v>
      </c>
    </row>
    <row r="153" spans="1:4" x14ac:dyDescent="0.4">
      <c r="A153" s="97" t="s">
        <v>325</v>
      </c>
      <c r="B153" s="98" t="s">
        <v>6788</v>
      </c>
      <c r="C153" s="98" t="s">
        <v>6529</v>
      </c>
      <c r="D153" s="98" t="s">
        <v>6633</v>
      </c>
    </row>
    <row r="154" spans="1:4" x14ac:dyDescent="0.4">
      <c r="A154" s="97" t="s">
        <v>327</v>
      </c>
      <c r="B154" s="98" t="s">
        <v>6787</v>
      </c>
      <c r="C154" s="98" t="s">
        <v>6529</v>
      </c>
      <c r="D154" s="98" t="s">
        <v>6633</v>
      </c>
    </row>
    <row r="155" spans="1:4" x14ac:dyDescent="0.4">
      <c r="A155" s="97" t="s">
        <v>329</v>
      </c>
      <c r="B155" s="98" t="s">
        <v>6786</v>
      </c>
      <c r="C155" s="98" t="s">
        <v>6529</v>
      </c>
      <c r="D155" s="98" t="s">
        <v>6510</v>
      </c>
    </row>
    <row r="156" spans="1:4" x14ac:dyDescent="0.4">
      <c r="A156" s="97" t="s">
        <v>331</v>
      </c>
      <c r="B156" s="98" t="s">
        <v>6785</v>
      </c>
      <c r="C156" s="98" t="s">
        <v>6529</v>
      </c>
      <c r="D156" s="98" t="s">
        <v>6510</v>
      </c>
    </row>
    <row r="157" spans="1:4" x14ac:dyDescent="0.4">
      <c r="A157" s="97" t="s">
        <v>333</v>
      </c>
      <c r="B157" s="98" t="s">
        <v>6784</v>
      </c>
      <c r="C157" s="98" t="s">
        <v>6529</v>
      </c>
      <c r="D157" s="98" t="s">
        <v>6510</v>
      </c>
    </row>
    <row r="158" spans="1:4" x14ac:dyDescent="0.4">
      <c r="A158" s="97" t="s">
        <v>335</v>
      </c>
      <c r="B158" s="98" t="s">
        <v>6783</v>
      </c>
      <c r="C158" s="98" t="s">
        <v>6529</v>
      </c>
      <c r="D158" s="98" t="s">
        <v>6633</v>
      </c>
    </row>
    <row r="159" spans="1:4" x14ac:dyDescent="0.4">
      <c r="A159" s="97" t="s">
        <v>338</v>
      </c>
      <c r="B159" s="98" t="s">
        <v>6782</v>
      </c>
      <c r="C159" s="98" t="s">
        <v>6529</v>
      </c>
      <c r="D159" s="98" t="s">
        <v>6633</v>
      </c>
    </row>
    <row r="160" spans="1:4" x14ac:dyDescent="0.4">
      <c r="A160" s="97" t="s">
        <v>340</v>
      </c>
      <c r="B160" s="98" t="s">
        <v>6781</v>
      </c>
      <c r="C160" s="98" t="s">
        <v>6529</v>
      </c>
      <c r="D160" s="98" t="s">
        <v>6510</v>
      </c>
    </row>
    <row r="161" spans="1:4" x14ac:dyDescent="0.4">
      <c r="A161" s="97" t="s">
        <v>342</v>
      </c>
      <c r="B161" s="98" t="s">
        <v>6780</v>
      </c>
      <c r="C161" s="98" t="s">
        <v>6529</v>
      </c>
      <c r="D161" s="98" t="s">
        <v>6510</v>
      </c>
    </row>
    <row r="162" spans="1:4" x14ac:dyDescent="0.4">
      <c r="A162" s="97" t="s">
        <v>344</v>
      </c>
      <c r="B162" s="98" t="s">
        <v>6779</v>
      </c>
      <c r="C162" s="98" t="s">
        <v>6529</v>
      </c>
      <c r="D162" s="98" t="s">
        <v>6633</v>
      </c>
    </row>
    <row r="163" spans="1:4" x14ac:dyDescent="0.4">
      <c r="A163" s="97" t="s">
        <v>346</v>
      </c>
      <c r="B163" s="98" t="s">
        <v>6778</v>
      </c>
      <c r="C163" s="98" t="s">
        <v>6529</v>
      </c>
      <c r="D163" s="98" t="s">
        <v>6531</v>
      </c>
    </row>
    <row r="164" spans="1:4" x14ac:dyDescent="0.4">
      <c r="A164" s="97" t="s">
        <v>348</v>
      </c>
      <c r="B164" s="98" t="s">
        <v>6777</v>
      </c>
      <c r="C164" s="98" t="s">
        <v>6529</v>
      </c>
      <c r="D164" s="98" t="s">
        <v>6531</v>
      </c>
    </row>
    <row r="165" spans="1:4" x14ac:dyDescent="0.4">
      <c r="A165" s="97" t="s">
        <v>350</v>
      </c>
      <c r="B165" s="98" t="s">
        <v>6776</v>
      </c>
      <c r="C165" s="98" t="s">
        <v>6529</v>
      </c>
      <c r="D165" s="98" t="s">
        <v>6510</v>
      </c>
    </row>
    <row r="166" spans="1:4" x14ac:dyDescent="0.4">
      <c r="A166" s="97" t="s">
        <v>352</v>
      </c>
      <c r="B166" s="98" t="s">
        <v>6775</v>
      </c>
      <c r="C166" s="98" t="s">
        <v>6529</v>
      </c>
      <c r="D166" s="98" t="s">
        <v>6633</v>
      </c>
    </row>
    <row r="167" spans="1:4" x14ac:dyDescent="0.4">
      <c r="A167" s="97" t="s">
        <v>354</v>
      </c>
      <c r="B167" s="98" t="s">
        <v>6774</v>
      </c>
      <c r="C167" s="98" t="s">
        <v>6529</v>
      </c>
      <c r="D167" s="98" t="s">
        <v>6633</v>
      </c>
    </row>
    <row r="168" spans="1:4" x14ac:dyDescent="0.4">
      <c r="A168" s="97" t="s">
        <v>356</v>
      </c>
      <c r="B168" s="98" t="s">
        <v>6773</v>
      </c>
      <c r="C168" s="98" t="s">
        <v>6529</v>
      </c>
      <c r="D168" s="98" t="s">
        <v>6510</v>
      </c>
    </row>
    <row r="169" spans="1:4" x14ac:dyDescent="0.4">
      <c r="A169" s="97" t="s">
        <v>358</v>
      </c>
      <c r="B169" s="98" t="s">
        <v>6772</v>
      </c>
      <c r="C169" s="98" t="s">
        <v>6529</v>
      </c>
      <c r="D169" s="98" t="s">
        <v>6633</v>
      </c>
    </row>
    <row r="170" spans="1:4" x14ac:dyDescent="0.4">
      <c r="A170" s="97" t="s">
        <v>360</v>
      </c>
      <c r="B170" s="98" t="s">
        <v>6771</v>
      </c>
      <c r="C170" s="98" t="s">
        <v>6529</v>
      </c>
      <c r="D170" s="98" t="s">
        <v>6510</v>
      </c>
    </row>
    <row r="171" spans="1:4" x14ac:dyDescent="0.4">
      <c r="A171" s="97" t="s">
        <v>362</v>
      </c>
      <c r="B171" s="98" t="s">
        <v>6770</v>
      </c>
      <c r="C171" s="98" t="s">
        <v>6529</v>
      </c>
      <c r="D171" s="98" t="s">
        <v>6633</v>
      </c>
    </row>
    <row r="172" spans="1:4" x14ac:dyDescent="0.4">
      <c r="A172" s="97" t="s">
        <v>364</v>
      </c>
      <c r="B172" s="98" t="s">
        <v>6769</v>
      </c>
      <c r="C172" s="98" t="s">
        <v>6529</v>
      </c>
      <c r="D172" s="98" t="s">
        <v>6633</v>
      </c>
    </row>
    <row r="173" spans="1:4" x14ac:dyDescent="0.4">
      <c r="A173" s="97" t="s">
        <v>365</v>
      </c>
      <c r="B173" s="98" t="s">
        <v>6768</v>
      </c>
      <c r="C173" s="98" t="s">
        <v>6529</v>
      </c>
      <c r="D173" s="98" t="s">
        <v>6531</v>
      </c>
    </row>
    <row r="174" spans="1:4" x14ac:dyDescent="0.4">
      <c r="A174" s="97" t="s">
        <v>367</v>
      </c>
      <c r="B174" s="98" t="s">
        <v>6767</v>
      </c>
      <c r="C174" s="98" t="s">
        <v>6529</v>
      </c>
      <c r="D174" s="98" t="s">
        <v>6531</v>
      </c>
    </row>
    <row r="175" spans="1:4" x14ac:dyDescent="0.4">
      <c r="A175" s="97" t="s">
        <v>369</v>
      </c>
      <c r="B175" s="98" t="s">
        <v>6766</v>
      </c>
      <c r="C175" s="98" t="s">
        <v>6553</v>
      </c>
      <c r="D175" s="98" t="s">
        <v>6633</v>
      </c>
    </row>
    <row r="176" spans="1:4" x14ac:dyDescent="0.4">
      <c r="A176" s="97" t="s">
        <v>371</v>
      </c>
      <c r="B176" s="98" t="s">
        <v>6765</v>
      </c>
      <c r="C176" s="98" t="s">
        <v>6529</v>
      </c>
      <c r="D176" s="98" t="s">
        <v>6633</v>
      </c>
    </row>
    <row r="177" spans="1:4" x14ac:dyDescent="0.4">
      <c r="A177" s="97" t="s">
        <v>372</v>
      </c>
      <c r="B177" s="98" t="s">
        <v>6764</v>
      </c>
      <c r="C177" s="98" t="s">
        <v>6529</v>
      </c>
      <c r="D177" s="98" t="s">
        <v>6633</v>
      </c>
    </row>
    <row r="178" spans="1:4" x14ac:dyDescent="0.4">
      <c r="A178" s="97" t="s">
        <v>374</v>
      </c>
      <c r="B178" s="98" t="s">
        <v>6763</v>
      </c>
      <c r="C178" s="98" t="s">
        <v>6529</v>
      </c>
      <c r="D178" s="98" t="s">
        <v>6531</v>
      </c>
    </row>
    <row r="179" spans="1:4" x14ac:dyDescent="0.4">
      <c r="A179" s="97" t="s">
        <v>376</v>
      </c>
      <c r="B179" s="98" t="s">
        <v>6762</v>
      </c>
      <c r="C179" s="98" t="s">
        <v>6529</v>
      </c>
      <c r="D179" s="98" t="s">
        <v>6510</v>
      </c>
    </row>
    <row r="180" spans="1:4" x14ac:dyDescent="0.4">
      <c r="A180" s="97" t="s">
        <v>378</v>
      </c>
      <c r="B180" s="98" t="s">
        <v>6761</v>
      </c>
      <c r="C180" s="98" t="s">
        <v>6529</v>
      </c>
      <c r="D180" s="98" t="s">
        <v>6633</v>
      </c>
    </row>
    <row r="181" spans="1:4" x14ac:dyDescent="0.4">
      <c r="A181" s="97" t="s">
        <v>380</v>
      </c>
      <c r="B181" s="98" t="s">
        <v>6760</v>
      </c>
      <c r="C181" s="98" t="s">
        <v>6529</v>
      </c>
      <c r="D181" s="98" t="s">
        <v>6510</v>
      </c>
    </row>
    <row r="182" spans="1:4" x14ac:dyDescent="0.4">
      <c r="A182" s="97" t="s">
        <v>382</v>
      </c>
      <c r="B182" s="98" t="s">
        <v>6759</v>
      </c>
      <c r="C182" s="98" t="s">
        <v>6529</v>
      </c>
      <c r="D182" s="98" t="s">
        <v>6510</v>
      </c>
    </row>
    <row r="183" spans="1:4" x14ac:dyDescent="0.4">
      <c r="A183" s="97" t="s">
        <v>384</v>
      </c>
      <c r="B183" s="98" t="s">
        <v>6758</v>
      </c>
      <c r="C183" s="98" t="s">
        <v>6529</v>
      </c>
      <c r="D183" s="98" t="s">
        <v>6510</v>
      </c>
    </row>
    <row r="184" spans="1:4" x14ac:dyDescent="0.4">
      <c r="A184" s="97" t="s">
        <v>386</v>
      </c>
      <c r="B184" s="98" t="s">
        <v>6757</v>
      </c>
      <c r="C184" s="98" t="s">
        <v>6529</v>
      </c>
      <c r="D184" s="98" t="s">
        <v>6633</v>
      </c>
    </row>
    <row r="185" spans="1:4" x14ac:dyDescent="0.4">
      <c r="A185" s="97" t="s">
        <v>388</v>
      </c>
      <c r="B185" s="98" t="s">
        <v>6756</v>
      </c>
      <c r="C185" s="98" t="s">
        <v>6529</v>
      </c>
      <c r="D185" s="98" t="s">
        <v>6510</v>
      </c>
    </row>
    <row r="186" spans="1:4" x14ac:dyDescent="0.4">
      <c r="A186" s="97" t="s">
        <v>390</v>
      </c>
      <c r="B186" s="98" t="s">
        <v>6755</v>
      </c>
      <c r="C186" s="98" t="s">
        <v>6529</v>
      </c>
      <c r="D186" s="98" t="s">
        <v>6510</v>
      </c>
    </row>
    <row r="187" spans="1:4" x14ac:dyDescent="0.4">
      <c r="A187" s="97" t="s">
        <v>392</v>
      </c>
      <c r="B187" s="98" t="s">
        <v>6754</v>
      </c>
      <c r="C187" s="98" t="s">
        <v>6529</v>
      </c>
      <c r="D187" s="98" t="s">
        <v>6510</v>
      </c>
    </row>
    <row r="188" spans="1:4" x14ac:dyDescent="0.4">
      <c r="A188" s="97" t="s">
        <v>394</v>
      </c>
      <c r="B188" s="98" t="s">
        <v>6753</v>
      </c>
      <c r="C188" s="98" t="s">
        <v>6529</v>
      </c>
      <c r="D188" s="98" t="s">
        <v>6633</v>
      </c>
    </row>
    <row r="189" spans="1:4" x14ac:dyDescent="0.4">
      <c r="A189" s="97" t="s">
        <v>396</v>
      </c>
      <c r="B189" s="98" t="s">
        <v>6752</v>
      </c>
      <c r="C189" s="98" t="s">
        <v>6529</v>
      </c>
      <c r="D189" s="98" t="s">
        <v>6531</v>
      </c>
    </row>
    <row r="190" spans="1:4" x14ac:dyDescent="0.4">
      <c r="A190" s="97" t="s">
        <v>398</v>
      </c>
      <c r="B190" s="98" t="s">
        <v>6751</v>
      </c>
      <c r="C190" s="98" t="s">
        <v>6529</v>
      </c>
      <c r="D190" s="98" t="s">
        <v>6633</v>
      </c>
    </row>
    <row r="191" spans="1:4" x14ac:dyDescent="0.4">
      <c r="A191" s="97" t="s">
        <v>400</v>
      </c>
      <c r="B191" s="98" t="s">
        <v>6750</v>
      </c>
      <c r="C191" s="98" t="s">
        <v>6529</v>
      </c>
      <c r="D191" s="98" t="s">
        <v>6510</v>
      </c>
    </row>
    <row r="192" spans="1:4" x14ac:dyDescent="0.4">
      <c r="A192" s="97" t="s">
        <v>402</v>
      </c>
      <c r="B192" s="98" t="s">
        <v>6749</v>
      </c>
      <c r="C192" s="98" t="s">
        <v>6529</v>
      </c>
      <c r="D192" s="98" t="s">
        <v>6531</v>
      </c>
    </row>
    <row r="193" spans="1:4" x14ac:dyDescent="0.4">
      <c r="A193" s="97" t="s">
        <v>404</v>
      </c>
      <c r="B193" s="98" t="s">
        <v>6748</v>
      </c>
      <c r="C193" s="98" t="s">
        <v>6529</v>
      </c>
      <c r="D193" s="98" t="s">
        <v>6633</v>
      </c>
    </row>
    <row r="194" spans="1:4" x14ac:dyDescent="0.4">
      <c r="A194" s="97" t="s">
        <v>406</v>
      </c>
      <c r="B194" s="98" t="s">
        <v>6747</v>
      </c>
      <c r="C194" s="98" t="s">
        <v>6529</v>
      </c>
      <c r="D194" s="98" t="s">
        <v>6633</v>
      </c>
    </row>
    <row r="195" spans="1:4" x14ac:dyDescent="0.4">
      <c r="A195" s="97" t="s">
        <v>407</v>
      </c>
      <c r="B195" s="98" t="s">
        <v>6746</v>
      </c>
      <c r="C195" s="98" t="s">
        <v>6529</v>
      </c>
      <c r="D195" s="98" t="s">
        <v>6510</v>
      </c>
    </row>
    <row r="196" spans="1:4" x14ac:dyDescent="0.4">
      <c r="A196" s="97" t="s">
        <v>409</v>
      </c>
      <c r="B196" s="98" t="s">
        <v>6745</v>
      </c>
      <c r="C196" s="98" t="s">
        <v>6529</v>
      </c>
      <c r="D196" s="98" t="s">
        <v>6510</v>
      </c>
    </row>
    <row r="197" spans="1:4" x14ac:dyDescent="0.4">
      <c r="A197" s="97" t="s">
        <v>411</v>
      </c>
      <c r="B197" s="98" t="s">
        <v>6744</v>
      </c>
      <c r="C197" s="98" t="s">
        <v>6529</v>
      </c>
      <c r="D197" s="98" t="s">
        <v>6531</v>
      </c>
    </row>
    <row r="198" spans="1:4" x14ac:dyDescent="0.4">
      <c r="A198" s="97" t="s">
        <v>413</v>
      </c>
      <c r="B198" s="98" t="s">
        <v>6743</v>
      </c>
      <c r="C198" s="98" t="s">
        <v>6529</v>
      </c>
      <c r="D198" s="98" t="s">
        <v>6531</v>
      </c>
    </row>
    <row r="199" spans="1:4" x14ac:dyDescent="0.4">
      <c r="A199" s="97" t="s">
        <v>415</v>
      </c>
      <c r="B199" s="98" t="s">
        <v>6742</v>
      </c>
      <c r="C199" s="98" t="s">
        <v>6529</v>
      </c>
      <c r="D199" s="98" t="s">
        <v>6633</v>
      </c>
    </row>
    <row r="200" spans="1:4" x14ac:dyDescent="0.4">
      <c r="A200" s="97" t="s">
        <v>417</v>
      </c>
      <c r="B200" s="98" t="s">
        <v>6741</v>
      </c>
      <c r="C200" s="98" t="s">
        <v>6529</v>
      </c>
      <c r="D200" s="98" t="s">
        <v>6510</v>
      </c>
    </row>
    <row r="201" spans="1:4" x14ac:dyDescent="0.4">
      <c r="A201" s="97" t="s">
        <v>419</v>
      </c>
      <c r="B201" s="98" t="s">
        <v>6740</v>
      </c>
      <c r="C201" s="98" t="s">
        <v>6529</v>
      </c>
      <c r="D201" s="98" t="s">
        <v>6510</v>
      </c>
    </row>
    <row r="202" spans="1:4" x14ac:dyDescent="0.4">
      <c r="A202" s="97" t="s">
        <v>421</v>
      </c>
      <c r="B202" s="98" t="s">
        <v>6739</v>
      </c>
      <c r="C202" s="98" t="s">
        <v>6529</v>
      </c>
      <c r="D202" s="98" t="s">
        <v>6531</v>
      </c>
    </row>
    <row r="203" spans="1:4" x14ac:dyDescent="0.4">
      <c r="A203" s="97" t="s">
        <v>423</v>
      </c>
      <c r="B203" s="98" t="s">
        <v>6738</v>
      </c>
      <c r="C203" s="98" t="s">
        <v>6529</v>
      </c>
      <c r="D203" s="98" t="s">
        <v>6633</v>
      </c>
    </row>
    <row r="204" spans="1:4" x14ac:dyDescent="0.4">
      <c r="A204" s="97" t="s">
        <v>425</v>
      </c>
      <c r="B204" s="98" t="s">
        <v>6737</v>
      </c>
      <c r="C204" s="98" t="s">
        <v>6553</v>
      </c>
      <c r="D204" s="98" t="s">
        <v>6531</v>
      </c>
    </row>
    <row r="205" spans="1:4" x14ac:dyDescent="0.4">
      <c r="A205" s="97" t="s">
        <v>427</v>
      </c>
      <c r="B205" s="98" t="s">
        <v>6736</v>
      </c>
      <c r="C205" s="98" t="s">
        <v>6529</v>
      </c>
      <c r="D205" s="98" t="s">
        <v>6633</v>
      </c>
    </row>
    <row r="206" spans="1:4" x14ac:dyDescent="0.4">
      <c r="A206" s="97" t="s">
        <v>428</v>
      </c>
      <c r="B206" s="98" t="s">
        <v>6735</v>
      </c>
      <c r="C206" s="98" t="s">
        <v>6529</v>
      </c>
      <c r="D206" s="98" t="s">
        <v>6510</v>
      </c>
    </row>
    <row r="207" spans="1:4" x14ac:dyDescent="0.4">
      <c r="A207" s="97" t="s">
        <v>430</v>
      </c>
      <c r="B207" s="98" t="s">
        <v>6734</v>
      </c>
      <c r="C207" s="98" t="s">
        <v>6529</v>
      </c>
      <c r="D207" s="98" t="s">
        <v>6531</v>
      </c>
    </row>
    <row r="208" spans="1:4" x14ac:dyDescent="0.4">
      <c r="A208" s="97" t="s">
        <v>432</v>
      </c>
      <c r="B208" s="98" t="s">
        <v>6733</v>
      </c>
      <c r="C208" s="98" t="s">
        <v>6529</v>
      </c>
      <c r="D208" s="98" t="s">
        <v>6510</v>
      </c>
    </row>
    <row r="209" spans="1:4" x14ac:dyDescent="0.4">
      <c r="A209" s="97" t="s">
        <v>434</v>
      </c>
      <c r="B209" s="98" t="s">
        <v>6732</v>
      </c>
      <c r="C209" s="98" t="s">
        <v>6529</v>
      </c>
      <c r="D209" s="98" t="s">
        <v>6510</v>
      </c>
    </row>
    <row r="210" spans="1:4" x14ac:dyDescent="0.4">
      <c r="A210" s="97" t="s">
        <v>436</v>
      </c>
      <c r="B210" s="98" t="s">
        <v>6731</v>
      </c>
      <c r="C210" s="98" t="s">
        <v>6529</v>
      </c>
      <c r="D210" s="98" t="s">
        <v>6510</v>
      </c>
    </row>
    <row r="211" spans="1:4" x14ac:dyDescent="0.4">
      <c r="A211" s="97" t="s">
        <v>438</v>
      </c>
      <c r="B211" s="98" t="s">
        <v>6730</v>
      </c>
      <c r="C211" s="98" t="s">
        <v>6529</v>
      </c>
      <c r="D211" s="98" t="s">
        <v>6510</v>
      </c>
    </row>
    <row r="212" spans="1:4" x14ac:dyDescent="0.4">
      <c r="A212" s="97" t="s">
        <v>440</v>
      </c>
      <c r="B212" s="98" t="s">
        <v>6729</v>
      </c>
      <c r="C212" s="98" t="s">
        <v>6529</v>
      </c>
      <c r="D212" s="98" t="s">
        <v>6510</v>
      </c>
    </row>
    <row r="213" spans="1:4" x14ac:dyDescent="0.4">
      <c r="A213" s="97" t="s">
        <v>442</v>
      </c>
      <c r="B213" s="98" t="s">
        <v>6728</v>
      </c>
      <c r="C213" s="98" t="s">
        <v>6529</v>
      </c>
      <c r="D213" s="98" t="s">
        <v>6633</v>
      </c>
    </row>
    <row r="214" spans="1:4" x14ac:dyDescent="0.4">
      <c r="A214" s="97" t="s">
        <v>444</v>
      </c>
      <c r="B214" s="98" t="s">
        <v>6727</v>
      </c>
      <c r="C214" s="98" t="s">
        <v>6529</v>
      </c>
      <c r="D214" s="98" t="s">
        <v>6510</v>
      </c>
    </row>
    <row r="215" spans="1:4" x14ac:dyDescent="0.4">
      <c r="A215" s="97" t="s">
        <v>446</v>
      </c>
      <c r="B215" s="98" t="s">
        <v>6726</v>
      </c>
      <c r="C215" s="98" t="s">
        <v>6529</v>
      </c>
      <c r="D215" s="98" t="s">
        <v>6510</v>
      </c>
    </row>
    <row r="216" spans="1:4" x14ac:dyDescent="0.4">
      <c r="A216" s="97" t="s">
        <v>448</v>
      </c>
      <c r="B216" s="98" t="s">
        <v>6725</v>
      </c>
      <c r="C216" s="98" t="s">
        <v>6529</v>
      </c>
      <c r="D216" s="98" t="s">
        <v>6531</v>
      </c>
    </row>
    <row r="217" spans="1:4" x14ac:dyDescent="0.4">
      <c r="A217" s="97" t="s">
        <v>450</v>
      </c>
      <c r="B217" s="98" t="s">
        <v>6724</v>
      </c>
      <c r="C217" s="98" t="s">
        <v>6529</v>
      </c>
      <c r="D217" s="98" t="s">
        <v>6510</v>
      </c>
    </row>
    <row r="218" spans="1:4" x14ac:dyDescent="0.4">
      <c r="A218" s="97" t="s">
        <v>452</v>
      </c>
      <c r="B218" s="98" t="s">
        <v>6723</v>
      </c>
      <c r="C218" s="98" t="s">
        <v>6529</v>
      </c>
      <c r="D218" s="98" t="s">
        <v>6510</v>
      </c>
    </row>
    <row r="219" spans="1:4" x14ac:dyDescent="0.4">
      <c r="A219" s="97" t="s">
        <v>454</v>
      </c>
      <c r="B219" s="98" t="s">
        <v>6722</v>
      </c>
      <c r="C219" s="98" t="s">
        <v>6529</v>
      </c>
      <c r="D219" s="98" t="s">
        <v>6633</v>
      </c>
    </row>
    <row r="220" spans="1:4" x14ac:dyDescent="0.4">
      <c r="A220" s="97" t="s">
        <v>455</v>
      </c>
      <c r="B220" s="98" t="s">
        <v>6721</v>
      </c>
      <c r="C220" s="98" t="s">
        <v>6529</v>
      </c>
      <c r="D220" s="98" t="s">
        <v>6633</v>
      </c>
    </row>
    <row r="221" spans="1:4" x14ac:dyDescent="0.4">
      <c r="A221" s="97" t="s">
        <v>457</v>
      </c>
      <c r="B221" s="98" t="s">
        <v>6720</v>
      </c>
      <c r="C221" s="98" t="s">
        <v>6529</v>
      </c>
      <c r="D221" s="98" t="s">
        <v>6510</v>
      </c>
    </row>
    <row r="222" spans="1:4" x14ac:dyDescent="0.4">
      <c r="A222" s="97" t="s">
        <v>459</v>
      </c>
      <c r="B222" s="98" t="s">
        <v>6719</v>
      </c>
      <c r="C222" s="98" t="s">
        <v>6529</v>
      </c>
      <c r="D222" s="98" t="s">
        <v>6633</v>
      </c>
    </row>
    <row r="223" spans="1:4" x14ac:dyDescent="0.4">
      <c r="A223" s="97" t="s">
        <v>460</v>
      </c>
      <c r="B223" s="98" t="s">
        <v>6718</v>
      </c>
      <c r="C223" s="98" t="s">
        <v>6529</v>
      </c>
      <c r="D223" s="98" t="s">
        <v>6633</v>
      </c>
    </row>
    <row r="224" spans="1:4" x14ac:dyDescent="0.4">
      <c r="A224" s="97" t="s">
        <v>462</v>
      </c>
      <c r="B224" s="98" t="s">
        <v>6717</v>
      </c>
      <c r="C224" s="98" t="s">
        <v>6529</v>
      </c>
      <c r="D224" s="98" t="s">
        <v>6633</v>
      </c>
    </row>
    <row r="225" spans="1:4" x14ac:dyDescent="0.4">
      <c r="A225" s="97" t="s">
        <v>463</v>
      </c>
      <c r="B225" s="98" t="s">
        <v>6716</v>
      </c>
      <c r="C225" s="98" t="s">
        <v>6529</v>
      </c>
      <c r="D225" s="98" t="s">
        <v>6510</v>
      </c>
    </row>
    <row r="226" spans="1:4" x14ac:dyDescent="0.4">
      <c r="A226" s="97" t="s">
        <v>465</v>
      </c>
      <c r="B226" s="98" t="s">
        <v>6715</v>
      </c>
      <c r="C226" s="98" t="s">
        <v>6529</v>
      </c>
      <c r="D226" s="98" t="s">
        <v>6633</v>
      </c>
    </row>
    <row r="227" spans="1:4" x14ac:dyDescent="0.4">
      <c r="A227" s="97" t="s">
        <v>467</v>
      </c>
      <c r="B227" s="98" t="s">
        <v>6714</v>
      </c>
      <c r="C227" s="98" t="s">
        <v>6529</v>
      </c>
      <c r="D227" s="98" t="s">
        <v>6531</v>
      </c>
    </row>
    <row r="228" spans="1:4" x14ac:dyDescent="0.4">
      <c r="A228" s="97" t="s">
        <v>469</v>
      </c>
      <c r="B228" s="98" t="s">
        <v>6713</v>
      </c>
      <c r="C228" s="98" t="s">
        <v>6553</v>
      </c>
      <c r="D228" s="98" t="s">
        <v>6531</v>
      </c>
    </row>
    <row r="229" spans="1:4" x14ac:dyDescent="0.4">
      <c r="A229" s="97" t="s">
        <v>471</v>
      </c>
      <c r="B229" s="98" t="s">
        <v>6712</v>
      </c>
      <c r="C229" s="98" t="s">
        <v>6529</v>
      </c>
      <c r="D229" s="98" t="s">
        <v>6510</v>
      </c>
    </row>
    <row r="230" spans="1:4" x14ac:dyDescent="0.4">
      <c r="A230" s="97" t="s">
        <v>473</v>
      </c>
      <c r="B230" s="98" t="s">
        <v>6711</v>
      </c>
      <c r="C230" s="98" t="s">
        <v>6529</v>
      </c>
      <c r="D230" s="98" t="s">
        <v>6510</v>
      </c>
    </row>
    <row r="231" spans="1:4" x14ac:dyDescent="0.4">
      <c r="A231" s="97" t="s">
        <v>475</v>
      </c>
      <c r="B231" s="98" t="s">
        <v>6710</v>
      </c>
      <c r="C231" s="98" t="s">
        <v>6529</v>
      </c>
      <c r="D231" s="98" t="s">
        <v>6633</v>
      </c>
    </row>
    <row r="232" spans="1:4" x14ac:dyDescent="0.4">
      <c r="A232" s="97" t="s">
        <v>477</v>
      </c>
      <c r="B232" s="98" t="s">
        <v>6709</v>
      </c>
      <c r="C232" s="98" t="s">
        <v>6529</v>
      </c>
      <c r="D232" s="98" t="s">
        <v>6510</v>
      </c>
    </row>
    <row r="233" spans="1:4" x14ac:dyDescent="0.4">
      <c r="A233" s="97" t="s">
        <v>479</v>
      </c>
      <c r="B233" s="98" t="s">
        <v>6708</v>
      </c>
      <c r="C233" s="98" t="s">
        <v>6529</v>
      </c>
      <c r="D233" s="98" t="s">
        <v>6531</v>
      </c>
    </row>
    <row r="234" spans="1:4" x14ac:dyDescent="0.4">
      <c r="A234" s="97" t="s">
        <v>481</v>
      </c>
      <c r="B234" s="98" t="s">
        <v>6707</v>
      </c>
      <c r="C234" s="98" t="s">
        <v>6529</v>
      </c>
      <c r="D234" s="98" t="s">
        <v>6633</v>
      </c>
    </row>
    <row r="235" spans="1:4" x14ac:dyDescent="0.4">
      <c r="A235" s="97" t="s">
        <v>483</v>
      </c>
      <c r="B235" s="98" t="s">
        <v>6706</v>
      </c>
      <c r="C235" s="98" t="s">
        <v>6529</v>
      </c>
      <c r="D235" s="98" t="s">
        <v>6531</v>
      </c>
    </row>
    <row r="236" spans="1:4" x14ac:dyDescent="0.4">
      <c r="A236" s="97" t="s">
        <v>485</v>
      </c>
      <c r="B236" s="98" t="s">
        <v>6705</v>
      </c>
      <c r="C236" s="98" t="s">
        <v>6529</v>
      </c>
      <c r="D236" s="98" t="s">
        <v>6633</v>
      </c>
    </row>
    <row r="237" spans="1:4" x14ac:dyDescent="0.4">
      <c r="A237" s="97" t="s">
        <v>487</v>
      </c>
      <c r="B237" s="98" t="s">
        <v>6704</v>
      </c>
      <c r="C237" s="98" t="s">
        <v>6529</v>
      </c>
      <c r="D237" s="98" t="s">
        <v>6510</v>
      </c>
    </row>
    <row r="238" spans="1:4" x14ac:dyDescent="0.4">
      <c r="A238" s="97" t="s">
        <v>489</v>
      </c>
      <c r="B238" s="98" t="s">
        <v>6703</v>
      </c>
      <c r="C238" s="98" t="s">
        <v>6529</v>
      </c>
      <c r="D238" s="98" t="s">
        <v>6531</v>
      </c>
    </row>
    <row r="239" spans="1:4" x14ac:dyDescent="0.4">
      <c r="A239" s="97" t="s">
        <v>491</v>
      </c>
      <c r="B239" s="98" t="s">
        <v>6702</v>
      </c>
      <c r="C239" s="98" t="s">
        <v>6529</v>
      </c>
      <c r="D239" s="98" t="s">
        <v>6510</v>
      </c>
    </row>
    <row r="240" spans="1:4" x14ac:dyDescent="0.4">
      <c r="A240" s="97" t="s">
        <v>493</v>
      </c>
      <c r="B240" s="98" t="s">
        <v>6701</v>
      </c>
      <c r="C240" s="98" t="s">
        <v>6529</v>
      </c>
      <c r="D240" s="98" t="s">
        <v>6531</v>
      </c>
    </row>
    <row r="241" spans="1:4" x14ac:dyDescent="0.4">
      <c r="A241" s="97" t="s">
        <v>495</v>
      </c>
      <c r="B241" s="98" t="s">
        <v>6700</v>
      </c>
      <c r="C241" s="98" t="s">
        <v>6529</v>
      </c>
      <c r="D241" s="98" t="s">
        <v>6510</v>
      </c>
    </row>
    <row r="242" spans="1:4" x14ac:dyDescent="0.4">
      <c r="A242" s="97" t="s">
        <v>497</v>
      </c>
      <c r="B242" s="98" t="s">
        <v>6699</v>
      </c>
      <c r="C242" s="98" t="s">
        <v>6529</v>
      </c>
      <c r="D242" s="98" t="s">
        <v>6531</v>
      </c>
    </row>
    <row r="243" spans="1:4" x14ac:dyDescent="0.4">
      <c r="A243" s="97" t="s">
        <v>499</v>
      </c>
      <c r="B243" s="98" t="s">
        <v>6698</v>
      </c>
      <c r="C243" s="98" t="s">
        <v>6529</v>
      </c>
      <c r="D243" s="98" t="s">
        <v>6531</v>
      </c>
    </row>
    <row r="244" spans="1:4" x14ac:dyDescent="0.4">
      <c r="A244" s="97" t="s">
        <v>501</v>
      </c>
      <c r="B244" s="98" t="s">
        <v>6697</v>
      </c>
      <c r="C244" s="98" t="s">
        <v>6529</v>
      </c>
      <c r="D244" s="98" t="s">
        <v>6633</v>
      </c>
    </row>
    <row r="245" spans="1:4" x14ac:dyDescent="0.4">
      <c r="A245" s="97" t="s">
        <v>503</v>
      </c>
      <c r="B245" s="98" t="s">
        <v>6696</v>
      </c>
      <c r="C245" s="98" t="s">
        <v>6529</v>
      </c>
      <c r="D245" s="98" t="s">
        <v>6510</v>
      </c>
    </row>
    <row r="246" spans="1:4" x14ac:dyDescent="0.4">
      <c r="A246" s="97" t="s">
        <v>505</v>
      </c>
      <c r="B246" s="98" t="s">
        <v>6695</v>
      </c>
      <c r="C246" s="98" t="s">
        <v>6529</v>
      </c>
      <c r="D246" s="98" t="s">
        <v>6510</v>
      </c>
    </row>
    <row r="247" spans="1:4" x14ac:dyDescent="0.4">
      <c r="A247" s="97" t="s">
        <v>507</v>
      </c>
      <c r="B247" s="98" t="s">
        <v>6694</v>
      </c>
      <c r="C247" s="98" t="s">
        <v>6529</v>
      </c>
      <c r="D247" s="98" t="s">
        <v>6633</v>
      </c>
    </row>
    <row r="248" spans="1:4" x14ac:dyDescent="0.4">
      <c r="A248" s="97" t="s">
        <v>511</v>
      </c>
      <c r="B248" s="98" t="s">
        <v>6693</v>
      </c>
      <c r="C248" s="98" t="s">
        <v>6529</v>
      </c>
      <c r="D248" s="98" t="s">
        <v>6633</v>
      </c>
    </row>
    <row r="249" spans="1:4" x14ac:dyDescent="0.4">
      <c r="A249" s="97" t="s">
        <v>513</v>
      </c>
      <c r="B249" s="98" t="s">
        <v>6692</v>
      </c>
      <c r="C249" s="98" t="s">
        <v>6529</v>
      </c>
      <c r="D249" s="98" t="s">
        <v>6633</v>
      </c>
    </row>
    <row r="250" spans="1:4" x14ac:dyDescent="0.4">
      <c r="A250" s="97" t="s">
        <v>515</v>
      </c>
      <c r="B250" s="98" t="s">
        <v>6691</v>
      </c>
      <c r="C250" s="98" t="s">
        <v>6529</v>
      </c>
      <c r="D250" s="98" t="s">
        <v>6633</v>
      </c>
    </row>
    <row r="251" spans="1:4" x14ac:dyDescent="0.4">
      <c r="A251" s="97" t="s">
        <v>517</v>
      </c>
      <c r="B251" s="98" t="s">
        <v>6690</v>
      </c>
      <c r="C251" s="98" t="s">
        <v>6529</v>
      </c>
      <c r="D251" s="98" t="s">
        <v>6510</v>
      </c>
    </row>
    <row r="252" spans="1:4" x14ac:dyDescent="0.4">
      <c r="A252" s="97" t="s">
        <v>519</v>
      </c>
      <c r="B252" s="98" t="s">
        <v>6689</v>
      </c>
      <c r="C252" s="98" t="s">
        <v>6529</v>
      </c>
      <c r="D252" s="98" t="s">
        <v>6633</v>
      </c>
    </row>
    <row r="253" spans="1:4" x14ac:dyDescent="0.4">
      <c r="A253" s="97" t="s">
        <v>521</v>
      </c>
      <c r="B253" s="98" t="s">
        <v>6688</v>
      </c>
      <c r="C253" s="98" t="s">
        <v>6529</v>
      </c>
      <c r="D253" s="98" t="s">
        <v>6531</v>
      </c>
    </row>
    <row r="254" spans="1:4" x14ac:dyDescent="0.4">
      <c r="A254" s="97" t="s">
        <v>523</v>
      </c>
      <c r="B254" s="98" t="s">
        <v>6687</v>
      </c>
      <c r="C254" s="98" t="s">
        <v>6529</v>
      </c>
      <c r="D254" s="98" t="s">
        <v>6633</v>
      </c>
    </row>
    <row r="255" spans="1:4" x14ac:dyDescent="0.4">
      <c r="A255" s="97" t="s">
        <v>526</v>
      </c>
      <c r="B255" s="98" t="s">
        <v>6686</v>
      </c>
      <c r="C255" s="98" t="s">
        <v>6529</v>
      </c>
      <c r="D255" s="98" t="s">
        <v>6633</v>
      </c>
    </row>
    <row r="256" spans="1:4" x14ac:dyDescent="0.4">
      <c r="A256" s="97" t="s">
        <v>528</v>
      </c>
      <c r="B256" s="98" t="s">
        <v>6685</v>
      </c>
      <c r="C256" s="98" t="s">
        <v>6529</v>
      </c>
      <c r="D256" s="98" t="s">
        <v>6633</v>
      </c>
    </row>
    <row r="257" spans="1:4" x14ac:dyDescent="0.4">
      <c r="A257" s="97" t="s">
        <v>530</v>
      </c>
      <c r="B257" s="98" t="s">
        <v>6684</v>
      </c>
      <c r="C257" s="98" t="s">
        <v>6529</v>
      </c>
      <c r="D257" s="98" t="s">
        <v>6633</v>
      </c>
    </row>
    <row r="258" spans="1:4" x14ac:dyDescent="0.4">
      <c r="A258" s="97" t="s">
        <v>532</v>
      </c>
      <c r="B258" s="98" t="s">
        <v>6683</v>
      </c>
      <c r="C258" s="98" t="s">
        <v>6529</v>
      </c>
      <c r="D258" s="98" t="s">
        <v>6633</v>
      </c>
    </row>
    <row r="259" spans="1:4" x14ac:dyDescent="0.4">
      <c r="A259" s="97" t="s">
        <v>535</v>
      </c>
      <c r="B259" s="98" t="s">
        <v>6682</v>
      </c>
      <c r="C259" s="98" t="s">
        <v>6529</v>
      </c>
      <c r="D259" s="98" t="s">
        <v>6633</v>
      </c>
    </row>
    <row r="260" spans="1:4" x14ac:dyDescent="0.4">
      <c r="A260" s="97" t="s">
        <v>537</v>
      </c>
      <c r="B260" s="98" t="s">
        <v>6681</v>
      </c>
      <c r="C260" s="98" t="s">
        <v>6529</v>
      </c>
      <c r="D260" s="98" t="s">
        <v>6633</v>
      </c>
    </row>
    <row r="261" spans="1:4" x14ac:dyDescent="0.4">
      <c r="A261" s="97" t="s">
        <v>539</v>
      </c>
      <c r="B261" s="98" t="s">
        <v>6680</v>
      </c>
      <c r="C261" s="98" t="s">
        <v>6529</v>
      </c>
      <c r="D261" s="98" t="s">
        <v>6510</v>
      </c>
    </row>
    <row r="262" spans="1:4" x14ac:dyDescent="0.4">
      <c r="A262" s="97" t="s">
        <v>541</v>
      </c>
      <c r="B262" s="98" t="s">
        <v>6679</v>
      </c>
      <c r="C262" s="98" t="s">
        <v>6529</v>
      </c>
      <c r="D262" s="98" t="s">
        <v>6633</v>
      </c>
    </row>
    <row r="263" spans="1:4" x14ac:dyDescent="0.4">
      <c r="A263" s="97" t="s">
        <v>543</v>
      </c>
      <c r="B263" s="98" t="s">
        <v>6678</v>
      </c>
      <c r="C263" s="98" t="s">
        <v>6529</v>
      </c>
      <c r="D263" s="98" t="s">
        <v>6633</v>
      </c>
    </row>
    <row r="264" spans="1:4" x14ac:dyDescent="0.4">
      <c r="A264" s="97" t="s">
        <v>545</v>
      </c>
      <c r="B264" s="98" t="s">
        <v>6677</v>
      </c>
      <c r="C264" s="98" t="s">
        <v>6529</v>
      </c>
      <c r="D264" s="98" t="s">
        <v>6633</v>
      </c>
    </row>
    <row r="265" spans="1:4" x14ac:dyDescent="0.4">
      <c r="A265" s="97" t="s">
        <v>547</v>
      </c>
      <c r="B265" s="98" t="s">
        <v>6676</v>
      </c>
      <c r="C265" s="98" t="s">
        <v>6529</v>
      </c>
      <c r="D265" s="98" t="s">
        <v>6633</v>
      </c>
    </row>
    <row r="266" spans="1:4" x14ac:dyDescent="0.4">
      <c r="A266" s="97" t="s">
        <v>549</v>
      </c>
      <c r="B266" s="98" t="s">
        <v>6675</v>
      </c>
      <c r="C266" s="98" t="s">
        <v>6529</v>
      </c>
      <c r="D266" s="98" t="s">
        <v>6633</v>
      </c>
    </row>
    <row r="267" spans="1:4" x14ac:dyDescent="0.4">
      <c r="A267" s="97" t="s">
        <v>551</v>
      </c>
      <c r="B267" s="98" t="s">
        <v>6674</v>
      </c>
      <c r="C267" s="98" t="s">
        <v>6529</v>
      </c>
      <c r="D267" s="98" t="s">
        <v>6633</v>
      </c>
    </row>
    <row r="268" spans="1:4" x14ac:dyDescent="0.4">
      <c r="A268" s="97" t="s">
        <v>554</v>
      </c>
      <c r="B268" s="98" t="s">
        <v>6673</v>
      </c>
      <c r="C268" s="98" t="s">
        <v>6529</v>
      </c>
      <c r="D268" s="98" t="s">
        <v>6633</v>
      </c>
    </row>
    <row r="269" spans="1:4" x14ac:dyDescent="0.4">
      <c r="A269" s="97" t="s">
        <v>556</v>
      </c>
      <c r="B269" s="98" t="s">
        <v>6672</v>
      </c>
      <c r="C269" s="98" t="s">
        <v>6529</v>
      </c>
      <c r="D269" s="98" t="s">
        <v>6633</v>
      </c>
    </row>
    <row r="270" spans="1:4" x14ac:dyDescent="0.4">
      <c r="A270" s="97" t="s">
        <v>557</v>
      </c>
      <c r="B270" s="98" t="s">
        <v>6671</v>
      </c>
      <c r="C270" s="98" t="s">
        <v>6529</v>
      </c>
      <c r="D270" s="98" t="s">
        <v>6633</v>
      </c>
    </row>
    <row r="271" spans="1:4" x14ac:dyDescent="0.4">
      <c r="A271" s="97" t="s">
        <v>558</v>
      </c>
      <c r="B271" s="98" t="s">
        <v>6670</v>
      </c>
      <c r="C271" s="98" t="s">
        <v>6529</v>
      </c>
      <c r="D271" s="98" t="s">
        <v>6633</v>
      </c>
    </row>
    <row r="272" spans="1:4" x14ac:dyDescent="0.4">
      <c r="A272" s="97" t="s">
        <v>561</v>
      </c>
      <c r="B272" s="98" t="s">
        <v>6669</v>
      </c>
      <c r="C272" s="98" t="s">
        <v>6529</v>
      </c>
      <c r="D272" s="98" t="s">
        <v>6531</v>
      </c>
    </row>
    <row r="273" spans="1:4" x14ac:dyDescent="0.4">
      <c r="A273" s="97" t="s">
        <v>563</v>
      </c>
      <c r="B273" s="98" t="s">
        <v>6668</v>
      </c>
      <c r="C273" s="98" t="s">
        <v>6529</v>
      </c>
      <c r="D273" s="98" t="s">
        <v>6633</v>
      </c>
    </row>
    <row r="274" spans="1:4" x14ac:dyDescent="0.4">
      <c r="A274" s="97" t="s">
        <v>565</v>
      </c>
      <c r="B274" s="98" t="s">
        <v>6667</v>
      </c>
      <c r="C274" s="98" t="s">
        <v>6529</v>
      </c>
      <c r="D274" s="98" t="s">
        <v>6531</v>
      </c>
    </row>
    <row r="275" spans="1:4" x14ac:dyDescent="0.4">
      <c r="A275" s="97" t="s">
        <v>567</v>
      </c>
      <c r="B275" s="98" t="s">
        <v>6666</v>
      </c>
      <c r="C275" s="98" t="s">
        <v>6529</v>
      </c>
      <c r="D275" s="98" t="s">
        <v>6531</v>
      </c>
    </row>
    <row r="276" spans="1:4" x14ac:dyDescent="0.4">
      <c r="A276" s="97" t="s">
        <v>569</v>
      </c>
      <c r="B276" s="98" t="s">
        <v>6665</v>
      </c>
      <c r="C276" s="98" t="s">
        <v>6529</v>
      </c>
      <c r="D276" s="98" t="s">
        <v>6531</v>
      </c>
    </row>
    <row r="277" spans="1:4" x14ac:dyDescent="0.4">
      <c r="A277" s="97" t="s">
        <v>571</v>
      </c>
      <c r="B277" s="98" t="s">
        <v>6664</v>
      </c>
      <c r="C277" s="98" t="s">
        <v>6529</v>
      </c>
      <c r="D277" s="98" t="s">
        <v>6531</v>
      </c>
    </row>
    <row r="278" spans="1:4" x14ac:dyDescent="0.4">
      <c r="A278" s="97" t="s">
        <v>573</v>
      </c>
      <c r="B278" s="98" t="s">
        <v>6663</v>
      </c>
      <c r="C278" s="98" t="s">
        <v>6529</v>
      </c>
      <c r="D278" s="98" t="s">
        <v>6531</v>
      </c>
    </row>
    <row r="279" spans="1:4" x14ac:dyDescent="0.4">
      <c r="A279" s="97" t="s">
        <v>575</v>
      </c>
      <c r="B279" s="98" t="s">
        <v>6662</v>
      </c>
      <c r="C279" s="98" t="s">
        <v>6529</v>
      </c>
      <c r="D279" s="98" t="s">
        <v>6531</v>
      </c>
    </row>
    <row r="280" spans="1:4" x14ac:dyDescent="0.4">
      <c r="A280" s="97" t="s">
        <v>577</v>
      </c>
      <c r="B280" s="98" t="s">
        <v>6661</v>
      </c>
      <c r="C280" s="98" t="s">
        <v>6529</v>
      </c>
      <c r="D280" s="98" t="s">
        <v>6531</v>
      </c>
    </row>
    <row r="281" spans="1:4" x14ac:dyDescent="0.4">
      <c r="A281" s="97" t="s">
        <v>579</v>
      </c>
      <c r="B281" s="98" t="s">
        <v>6660</v>
      </c>
      <c r="C281" s="98" t="s">
        <v>6529</v>
      </c>
      <c r="D281" s="98" t="s">
        <v>6531</v>
      </c>
    </row>
    <row r="282" spans="1:4" x14ac:dyDescent="0.4">
      <c r="A282" s="97" t="s">
        <v>581</v>
      </c>
      <c r="B282" s="98" t="s">
        <v>6659</v>
      </c>
      <c r="C282" s="98" t="s">
        <v>6529</v>
      </c>
      <c r="D282" s="98" t="s">
        <v>6531</v>
      </c>
    </row>
    <row r="283" spans="1:4" x14ac:dyDescent="0.4">
      <c r="A283" s="97" t="s">
        <v>583</v>
      </c>
      <c r="B283" s="98" t="s">
        <v>6658</v>
      </c>
      <c r="C283" s="98" t="s">
        <v>6529</v>
      </c>
      <c r="D283" s="98" t="s">
        <v>6531</v>
      </c>
    </row>
    <row r="284" spans="1:4" x14ac:dyDescent="0.4">
      <c r="A284" s="97" t="s">
        <v>585</v>
      </c>
      <c r="B284" s="98" t="s">
        <v>6657</v>
      </c>
      <c r="C284" s="98" t="s">
        <v>6529</v>
      </c>
      <c r="D284" s="98" t="s">
        <v>6531</v>
      </c>
    </row>
    <row r="285" spans="1:4" x14ac:dyDescent="0.4">
      <c r="A285" s="97" t="s">
        <v>587</v>
      </c>
      <c r="B285" s="98" t="s">
        <v>6656</v>
      </c>
      <c r="C285" s="98" t="s">
        <v>6529</v>
      </c>
      <c r="D285" s="98" t="s">
        <v>6531</v>
      </c>
    </row>
    <row r="286" spans="1:4" x14ac:dyDescent="0.4">
      <c r="A286" s="97" t="s">
        <v>589</v>
      </c>
      <c r="B286" s="98" t="s">
        <v>6655</v>
      </c>
      <c r="C286" s="98" t="s">
        <v>6529</v>
      </c>
      <c r="D286" s="98" t="s">
        <v>6531</v>
      </c>
    </row>
    <row r="287" spans="1:4" x14ac:dyDescent="0.4">
      <c r="A287" s="97" t="s">
        <v>591</v>
      </c>
      <c r="B287" s="98" t="s">
        <v>6654</v>
      </c>
      <c r="C287" s="98" t="s">
        <v>6529</v>
      </c>
      <c r="D287" s="98" t="s">
        <v>6510</v>
      </c>
    </row>
    <row r="288" spans="1:4" x14ac:dyDescent="0.4">
      <c r="A288" s="97" t="s">
        <v>593</v>
      </c>
      <c r="B288" s="98" t="s">
        <v>6653</v>
      </c>
      <c r="C288" s="98" t="s">
        <v>6529</v>
      </c>
      <c r="D288" s="98" t="s">
        <v>6633</v>
      </c>
    </row>
    <row r="289" spans="1:4" x14ac:dyDescent="0.4">
      <c r="A289" s="97" t="s">
        <v>596</v>
      </c>
      <c r="B289" s="98" t="s">
        <v>6652</v>
      </c>
      <c r="C289" s="98" t="s">
        <v>6529</v>
      </c>
      <c r="D289" s="98" t="s">
        <v>6633</v>
      </c>
    </row>
    <row r="290" spans="1:4" x14ac:dyDescent="0.4">
      <c r="A290" s="97" t="s">
        <v>597</v>
      </c>
      <c r="B290" s="98" t="s">
        <v>6651</v>
      </c>
      <c r="C290" s="98" t="s">
        <v>6529</v>
      </c>
      <c r="D290" s="98" t="s">
        <v>6531</v>
      </c>
    </row>
    <row r="291" spans="1:4" x14ac:dyDescent="0.4">
      <c r="A291" s="97" t="s">
        <v>599</v>
      </c>
      <c r="B291" s="98" t="s">
        <v>6650</v>
      </c>
      <c r="C291" s="98" t="s">
        <v>6529</v>
      </c>
      <c r="D291" s="98" t="s">
        <v>6531</v>
      </c>
    </row>
    <row r="292" spans="1:4" x14ac:dyDescent="0.4">
      <c r="A292" s="97" t="s">
        <v>601</v>
      </c>
      <c r="B292" s="98" t="s">
        <v>6649</v>
      </c>
      <c r="C292" s="98" t="s">
        <v>6529</v>
      </c>
      <c r="D292" s="98" t="s">
        <v>6531</v>
      </c>
    </row>
    <row r="293" spans="1:4" x14ac:dyDescent="0.4">
      <c r="A293" s="97" t="s">
        <v>603</v>
      </c>
      <c r="B293" s="98" t="s">
        <v>6648</v>
      </c>
      <c r="C293" s="98" t="s">
        <v>6529</v>
      </c>
      <c r="D293" s="98" t="s">
        <v>6531</v>
      </c>
    </row>
    <row r="294" spans="1:4" x14ac:dyDescent="0.4">
      <c r="A294" s="97" t="s">
        <v>605</v>
      </c>
      <c r="B294" s="98" t="s">
        <v>6647</v>
      </c>
      <c r="C294" s="98" t="s">
        <v>6529</v>
      </c>
      <c r="D294" s="98" t="s">
        <v>6510</v>
      </c>
    </row>
    <row r="295" spans="1:4" x14ac:dyDescent="0.4">
      <c r="A295" s="97" t="s">
        <v>607</v>
      </c>
      <c r="B295" s="98" t="s">
        <v>6646</v>
      </c>
      <c r="C295" s="98" t="s">
        <v>6529</v>
      </c>
      <c r="D295" s="98" t="s">
        <v>6510</v>
      </c>
    </row>
    <row r="296" spans="1:4" x14ac:dyDescent="0.4">
      <c r="A296" s="97" t="s">
        <v>609</v>
      </c>
      <c r="B296" s="98" t="s">
        <v>6996</v>
      </c>
      <c r="C296" s="98" t="s">
        <v>6529</v>
      </c>
      <c r="D296" s="98" t="s">
        <v>6510</v>
      </c>
    </row>
    <row r="297" spans="1:4" x14ac:dyDescent="0.4">
      <c r="A297" s="97" t="s">
        <v>611</v>
      </c>
      <c r="B297" s="98" t="s">
        <v>6997</v>
      </c>
      <c r="C297" s="98" t="s">
        <v>6529</v>
      </c>
      <c r="D297" s="98" t="s">
        <v>6510</v>
      </c>
    </row>
    <row r="298" spans="1:4" x14ac:dyDescent="0.4">
      <c r="A298" s="97" t="s">
        <v>613</v>
      </c>
      <c r="B298" s="98" t="s">
        <v>6998</v>
      </c>
      <c r="C298" s="98" t="s">
        <v>6529</v>
      </c>
      <c r="D298" s="98" t="s">
        <v>6510</v>
      </c>
    </row>
    <row r="299" spans="1:4" x14ac:dyDescent="0.4">
      <c r="A299" s="97" t="s">
        <v>615</v>
      </c>
      <c r="B299" s="98" t="s">
        <v>6999</v>
      </c>
      <c r="C299" s="98" t="s">
        <v>6529</v>
      </c>
      <c r="D299" s="98" t="s">
        <v>6510</v>
      </c>
    </row>
    <row r="300" spans="1:4" x14ac:dyDescent="0.4">
      <c r="A300" s="97" t="s">
        <v>617</v>
      </c>
      <c r="B300" s="98" t="s">
        <v>6988</v>
      </c>
      <c r="C300" s="98" t="s">
        <v>6529</v>
      </c>
      <c r="D300" s="98" t="s">
        <v>6510</v>
      </c>
    </row>
    <row r="301" spans="1:4" x14ac:dyDescent="0.4">
      <c r="A301" s="97" t="s">
        <v>619</v>
      </c>
      <c r="B301" s="98" t="s">
        <v>6989</v>
      </c>
      <c r="C301" s="98" t="s">
        <v>6529</v>
      </c>
      <c r="D301" s="98" t="s">
        <v>6510</v>
      </c>
    </row>
    <row r="302" spans="1:4" x14ac:dyDescent="0.4">
      <c r="A302" s="97" t="s">
        <v>621</v>
      </c>
      <c r="B302" s="98" t="s">
        <v>6980</v>
      </c>
      <c r="C302" s="98" t="s">
        <v>6529</v>
      </c>
      <c r="D302" s="98" t="s">
        <v>6531</v>
      </c>
    </row>
    <row r="303" spans="1:4" ht="31" x14ac:dyDescent="0.4">
      <c r="A303" s="97" t="s">
        <v>623</v>
      </c>
      <c r="B303" s="98" t="s">
        <v>6979</v>
      </c>
      <c r="C303" s="98" t="s">
        <v>6529</v>
      </c>
      <c r="D303" s="98" t="s">
        <v>6531</v>
      </c>
    </row>
    <row r="304" spans="1:4" x14ac:dyDescent="0.4">
      <c r="A304" s="97" t="s">
        <v>625</v>
      </c>
      <c r="B304" s="98" t="s">
        <v>6977</v>
      </c>
      <c r="C304" s="98" t="s">
        <v>6529</v>
      </c>
      <c r="D304" s="98" t="s">
        <v>6531</v>
      </c>
    </row>
    <row r="305" spans="1:4" x14ac:dyDescent="0.4">
      <c r="A305" s="97" t="s">
        <v>627</v>
      </c>
      <c r="B305" s="98" t="s">
        <v>6976</v>
      </c>
      <c r="C305" s="98" t="s">
        <v>6529</v>
      </c>
      <c r="D305" s="98" t="s">
        <v>6531</v>
      </c>
    </row>
    <row r="306" spans="1:4" x14ac:dyDescent="0.4">
      <c r="A306" s="97" t="s">
        <v>629</v>
      </c>
      <c r="B306" s="98" t="s">
        <v>6943</v>
      </c>
      <c r="C306" s="98" t="s">
        <v>6529</v>
      </c>
      <c r="D306" s="98" t="s">
        <v>6510</v>
      </c>
    </row>
    <row r="307" spans="1:4" x14ac:dyDescent="0.4">
      <c r="A307" s="97" t="s">
        <v>631</v>
      </c>
      <c r="B307" s="98" t="s">
        <v>6978</v>
      </c>
      <c r="C307" s="98" t="s">
        <v>6529</v>
      </c>
      <c r="D307" s="98" t="s">
        <v>6531</v>
      </c>
    </row>
    <row r="308" spans="1:4" x14ac:dyDescent="0.4">
      <c r="A308" s="97" t="s">
        <v>633</v>
      </c>
      <c r="B308" s="98" t="s">
        <v>6961</v>
      </c>
      <c r="C308" s="98" t="s">
        <v>6529</v>
      </c>
      <c r="D308" s="98" t="s">
        <v>6531</v>
      </c>
    </row>
    <row r="309" spans="1:4" x14ac:dyDescent="0.4">
      <c r="A309" s="97" t="s">
        <v>635</v>
      </c>
      <c r="B309" s="98" t="s">
        <v>6944</v>
      </c>
      <c r="C309" s="98" t="s">
        <v>6529</v>
      </c>
      <c r="D309" s="98" t="s">
        <v>6531</v>
      </c>
    </row>
    <row r="310" spans="1:4" x14ac:dyDescent="0.4">
      <c r="A310" s="97" t="s">
        <v>637</v>
      </c>
      <c r="B310" s="98" t="s">
        <v>6975</v>
      </c>
      <c r="C310" s="98" t="s">
        <v>6529</v>
      </c>
      <c r="D310" s="98" t="s">
        <v>6531</v>
      </c>
    </row>
    <row r="311" spans="1:4" x14ac:dyDescent="0.4">
      <c r="A311" s="97" t="s">
        <v>639</v>
      </c>
      <c r="B311" s="98" t="s">
        <v>6974</v>
      </c>
      <c r="C311" s="98" t="s">
        <v>6529</v>
      </c>
      <c r="D311" s="98" t="s">
        <v>6531</v>
      </c>
    </row>
    <row r="312" spans="1:4" x14ac:dyDescent="0.4">
      <c r="A312" s="97" t="s">
        <v>641</v>
      </c>
      <c r="B312" s="98" t="s">
        <v>6971</v>
      </c>
      <c r="C312" s="98" t="s">
        <v>6529</v>
      </c>
      <c r="D312" s="98" t="s">
        <v>6510</v>
      </c>
    </row>
    <row r="313" spans="1:4" x14ac:dyDescent="0.4">
      <c r="A313" s="97" t="s">
        <v>643</v>
      </c>
      <c r="B313" s="98" t="s">
        <v>6970</v>
      </c>
      <c r="C313" s="98" t="s">
        <v>6529</v>
      </c>
      <c r="D313" s="98" t="s">
        <v>6510</v>
      </c>
    </row>
    <row r="314" spans="1:4" x14ac:dyDescent="0.4">
      <c r="A314" s="97" t="s">
        <v>645</v>
      </c>
      <c r="B314" s="98" t="s">
        <v>6969</v>
      </c>
      <c r="C314" s="98" t="s">
        <v>6529</v>
      </c>
      <c r="D314" s="98" t="s">
        <v>6510</v>
      </c>
    </row>
    <row r="315" spans="1:4" x14ac:dyDescent="0.4">
      <c r="A315" s="97" t="s">
        <v>647</v>
      </c>
      <c r="B315" s="98" t="s">
        <v>6973</v>
      </c>
      <c r="C315" s="98" t="s">
        <v>6529</v>
      </c>
      <c r="D315" s="98" t="s">
        <v>6510</v>
      </c>
    </row>
    <row r="316" spans="1:4" x14ac:dyDescent="0.4">
      <c r="A316" s="97" t="s">
        <v>649</v>
      </c>
      <c r="B316" s="98" t="s">
        <v>6968</v>
      </c>
      <c r="C316" s="98" t="s">
        <v>6529</v>
      </c>
      <c r="D316" s="98" t="s">
        <v>6531</v>
      </c>
    </row>
    <row r="317" spans="1:4" x14ac:dyDescent="0.4">
      <c r="A317" s="97" t="s">
        <v>651</v>
      </c>
      <c r="B317" s="98" t="s">
        <v>6967</v>
      </c>
      <c r="C317" s="98" t="s">
        <v>6529</v>
      </c>
      <c r="D317" s="98" t="s">
        <v>6531</v>
      </c>
    </row>
    <row r="318" spans="1:4" x14ac:dyDescent="0.4">
      <c r="A318" s="97" t="s">
        <v>653</v>
      </c>
      <c r="B318" s="98" t="s">
        <v>6966</v>
      </c>
      <c r="C318" s="98" t="s">
        <v>6529</v>
      </c>
      <c r="D318" s="98" t="s">
        <v>6531</v>
      </c>
    </row>
    <row r="319" spans="1:4" x14ac:dyDescent="0.4">
      <c r="A319" s="97" t="s">
        <v>655</v>
      </c>
      <c r="B319" s="98" t="s">
        <v>6965</v>
      </c>
      <c r="C319" s="98" t="s">
        <v>6529</v>
      </c>
      <c r="D319" s="98" t="s">
        <v>6531</v>
      </c>
    </row>
    <row r="320" spans="1:4" x14ac:dyDescent="0.4">
      <c r="A320" s="97" t="s">
        <v>657</v>
      </c>
      <c r="B320" s="98" t="s">
        <v>6964</v>
      </c>
      <c r="C320" s="98" t="s">
        <v>6529</v>
      </c>
      <c r="D320" s="98" t="s">
        <v>6531</v>
      </c>
    </row>
    <row r="321" spans="1:4" x14ac:dyDescent="0.4">
      <c r="A321" s="97" t="s">
        <v>659</v>
      </c>
      <c r="B321" s="98" t="s">
        <v>6963</v>
      </c>
      <c r="C321" s="98" t="s">
        <v>6529</v>
      </c>
      <c r="D321" s="98" t="s">
        <v>6531</v>
      </c>
    </row>
    <row r="322" spans="1:4" x14ac:dyDescent="0.4">
      <c r="A322" s="97" t="s">
        <v>661</v>
      </c>
      <c r="B322" s="98" t="s">
        <v>6972</v>
      </c>
      <c r="C322" s="98" t="s">
        <v>6529</v>
      </c>
      <c r="D322" s="98" t="s">
        <v>6510</v>
      </c>
    </row>
    <row r="323" spans="1:4" x14ac:dyDescent="0.4">
      <c r="A323" s="97" t="s">
        <v>663</v>
      </c>
      <c r="B323" s="98" t="s">
        <v>6954</v>
      </c>
      <c r="C323" s="98" t="s">
        <v>6553</v>
      </c>
      <c r="D323" s="98" t="s">
        <v>6531</v>
      </c>
    </row>
    <row r="324" spans="1:4" x14ac:dyDescent="0.4">
      <c r="A324" s="97" t="s">
        <v>665</v>
      </c>
      <c r="B324" s="98" t="s">
        <v>6953</v>
      </c>
      <c r="C324" s="98" t="s">
        <v>6553</v>
      </c>
      <c r="D324" s="98" t="s">
        <v>6531</v>
      </c>
    </row>
    <row r="325" spans="1:4" x14ac:dyDescent="0.4">
      <c r="A325" s="97" t="s">
        <v>667</v>
      </c>
      <c r="B325" s="98" t="s">
        <v>6952</v>
      </c>
      <c r="C325" s="98" t="s">
        <v>6553</v>
      </c>
      <c r="D325" s="98" t="s">
        <v>6531</v>
      </c>
    </row>
    <row r="326" spans="1:4" x14ac:dyDescent="0.4">
      <c r="A326" s="97" t="s">
        <v>669</v>
      </c>
      <c r="B326" s="98" t="s">
        <v>6951</v>
      </c>
      <c r="C326" s="98" t="s">
        <v>6553</v>
      </c>
      <c r="D326" s="98" t="s">
        <v>6531</v>
      </c>
    </row>
    <row r="327" spans="1:4" x14ac:dyDescent="0.4">
      <c r="A327" s="97" t="s">
        <v>671</v>
      </c>
      <c r="B327" s="98" t="s">
        <v>6950</v>
      </c>
      <c r="C327" s="98" t="s">
        <v>6529</v>
      </c>
      <c r="D327" s="98" t="s">
        <v>6510</v>
      </c>
    </row>
    <row r="328" spans="1:4" x14ac:dyDescent="0.4">
      <c r="A328" s="97" t="s">
        <v>673</v>
      </c>
      <c r="B328" s="98" t="s">
        <v>6949</v>
      </c>
      <c r="C328" s="98" t="s">
        <v>6553</v>
      </c>
      <c r="D328" s="98" t="s">
        <v>6531</v>
      </c>
    </row>
    <row r="329" spans="1:4" x14ac:dyDescent="0.4">
      <c r="A329" s="97" t="s">
        <v>675</v>
      </c>
      <c r="B329" s="98" t="s">
        <v>6948</v>
      </c>
      <c r="C329" s="98" t="s">
        <v>6553</v>
      </c>
      <c r="D329" s="98" t="s">
        <v>6531</v>
      </c>
    </row>
    <row r="330" spans="1:4" x14ac:dyDescent="0.4">
      <c r="A330" s="97" t="s">
        <v>677</v>
      </c>
      <c r="B330" s="98" t="s">
        <v>6955</v>
      </c>
      <c r="C330" s="98" t="s">
        <v>6529</v>
      </c>
      <c r="D330" s="98" t="s">
        <v>6510</v>
      </c>
    </row>
    <row r="331" spans="1:4" x14ac:dyDescent="0.4">
      <c r="A331" s="97" t="s">
        <v>679</v>
      </c>
      <c r="B331" s="98" t="s">
        <v>6956</v>
      </c>
      <c r="C331" s="98" t="s">
        <v>6529</v>
      </c>
      <c r="D331" s="98" t="s">
        <v>6510</v>
      </c>
    </row>
    <row r="332" spans="1:4" x14ac:dyDescent="0.4">
      <c r="A332" s="97" t="s">
        <v>681</v>
      </c>
      <c r="B332" s="98" t="s">
        <v>6947</v>
      </c>
      <c r="C332" s="98" t="s">
        <v>6529</v>
      </c>
      <c r="D332" s="98" t="s">
        <v>6510</v>
      </c>
    </row>
    <row r="333" spans="1:4" x14ac:dyDescent="0.4">
      <c r="A333" s="97" t="s">
        <v>683</v>
      </c>
      <c r="B333" s="98" t="s">
        <v>6946</v>
      </c>
      <c r="C333" s="98" t="s">
        <v>6529</v>
      </c>
      <c r="D333" s="98" t="s">
        <v>6510</v>
      </c>
    </row>
    <row r="334" spans="1:4" x14ac:dyDescent="0.4">
      <c r="A334" s="97" t="s">
        <v>685</v>
      </c>
      <c r="B334" s="98" t="s">
        <v>6945</v>
      </c>
      <c r="C334" s="98" t="s">
        <v>6529</v>
      </c>
      <c r="D334" s="98" t="s">
        <v>6510</v>
      </c>
    </row>
    <row r="335" spans="1:4" x14ac:dyDescent="0.4">
      <c r="A335" s="97" t="s">
        <v>687</v>
      </c>
      <c r="B335" s="98" t="s">
        <v>6962</v>
      </c>
      <c r="C335" s="98" t="s">
        <v>6529</v>
      </c>
      <c r="D335" s="98" t="s">
        <v>6531</v>
      </c>
    </row>
    <row r="336" spans="1:4" x14ac:dyDescent="0.4">
      <c r="A336" s="97" t="s">
        <v>689</v>
      </c>
      <c r="B336" s="98" t="s">
        <v>6960</v>
      </c>
      <c r="C336" s="98" t="s">
        <v>6529</v>
      </c>
      <c r="D336" s="98" t="s">
        <v>6531</v>
      </c>
    </row>
    <row r="337" spans="1:4" x14ac:dyDescent="0.4">
      <c r="A337" s="97" t="s">
        <v>691</v>
      </c>
      <c r="B337" s="98" t="s">
        <v>6959</v>
      </c>
      <c r="C337" s="98" t="s">
        <v>6529</v>
      </c>
      <c r="D337" s="98" t="s">
        <v>6531</v>
      </c>
    </row>
    <row r="338" spans="1:4" x14ac:dyDescent="0.4">
      <c r="A338" s="97" t="s">
        <v>693</v>
      </c>
      <c r="B338" s="98" t="s">
        <v>6958</v>
      </c>
      <c r="C338" s="98" t="s">
        <v>6529</v>
      </c>
      <c r="D338" s="98" t="s">
        <v>6510</v>
      </c>
    </row>
    <row r="339" spans="1:4" x14ac:dyDescent="0.4">
      <c r="A339" s="97" t="s">
        <v>695</v>
      </c>
      <c r="B339" s="98" t="s">
        <v>6957</v>
      </c>
      <c r="C339" s="98" t="s">
        <v>6529</v>
      </c>
      <c r="D339" s="98" t="s">
        <v>6510</v>
      </c>
    </row>
    <row r="340" spans="1:4" x14ac:dyDescent="0.4">
      <c r="A340" s="97" t="s">
        <v>697</v>
      </c>
      <c r="B340" s="98" t="s">
        <v>6942</v>
      </c>
      <c r="C340" s="98" t="s">
        <v>6529</v>
      </c>
      <c r="D340" s="98" t="s">
        <v>6531</v>
      </c>
    </row>
    <row r="341" spans="1:4" x14ac:dyDescent="0.4">
      <c r="A341" s="97" t="s">
        <v>699</v>
      </c>
      <c r="B341" s="98" t="s">
        <v>6941</v>
      </c>
      <c r="C341" s="98" t="s">
        <v>6529</v>
      </c>
      <c r="D341" s="98" t="s">
        <v>6531</v>
      </c>
    </row>
    <row r="342" spans="1:4" x14ac:dyDescent="0.4">
      <c r="A342" s="97" t="s">
        <v>701</v>
      </c>
      <c r="B342" s="98" t="s">
        <v>6940</v>
      </c>
      <c r="C342" s="98" t="s">
        <v>6529</v>
      </c>
      <c r="D342" s="98" t="s">
        <v>6531</v>
      </c>
    </row>
    <row r="343" spans="1:4" x14ac:dyDescent="0.4">
      <c r="A343" s="97" t="s">
        <v>703</v>
      </c>
      <c r="B343" s="98" t="s">
        <v>6645</v>
      </c>
      <c r="C343" s="98" t="s">
        <v>6529</v>
      </c>
      <c r="D343" s="98" t="s">
        <v>6510</v>
      </c>
    </row>
    <row r="344" spans="1:4" x14ac:dyDescent="0.4">
      <c r="A344" s="97" t="s">
        <v>706</v>
      </c>
      <c r="B344" s="98" t="s">
        <v>6644</v>
      </c>
      <c r="C344" s="98" t="s">
        <v>6529</v>
      </c>
      <c r="D344" s="98" t="s">
        <v>6510</v>
      </c>
    </row>
    <row r="345" spans="1:4" x14ac:dyDescent="0.4">
      <c r="A345" s="97" t="s">
        <v>708</v>
      </c>
      <c r="B345" s="98" t="s">
        <v>6643</v>
      </c>
      <c r="C345" s="98" t="s">
        <v>6529</v>
      </c>
      <c r="D345" s="98" t="s">
        <v>6510</v>
      </c>
    </row>
    <row r="346" spans="1:4" x14ac:dyDescent="0.4">
      <c r="A346" s="97" t="s">
        <v>710</v>
      </c>
      <c r="B346" s="98" t="s">
        <v>6642</v>
      </c>
      <c r="C346" s="98" t="s">
        <v>6529</v>
      </c>
      <c r="D346" s="98" t="s">
        <v>6531</v>
      </c>
    </row>
    <row r="347" spans="1:4" x14ac:dyDescent="0.4">
      <c r="A347" s="97" t="s">
        <v>712</v>
      </c>
      <c r="B347" s="98" t="s">
        <v>6641</v>
      </c>
      <c r="C347" s="98" t="s">
        <v>6529</v>
      </c>
      <c r="D347" s="98" t="s">
        <v>6510</v>
      </c>
    </row>
    <row r="348" spans="1:4" x14ac:dyDescent="0.4">
      <c r="A348" s="97" t="s">
        <v>714</v>
      </c>
      <c r="B348" s="98" t="s">
        <v>6640</v>
      </c>
      <c r="C348" s="98" t="s">
        <v>6529</v>
      </c>
      <c r="D348" s="98" t="s">
        <v>6510</v>
      </c>
    </row>
    <row r="349" spans="1:4" x14ac:dyDescent="0.4">
      <c r="A349" s="97" t="s">
        <v>716</v>
      </c>
      <c r="B349" s="98" t="s">
        <v>6639</v>
      </c>
      <c r="C349" s="98" t="s">
        <v>6529</v>
      </c>
      <c r="D349" s="98" t="s">
        <v>6633</v>
      </c>
    </row>
    <row r="350" spans="1:4" x14ac:dyDescent="0.4">
      <c r="A350" s="97" t="s">
        <v>718</v>
      </c>
      <c r="B350" s="98" t="s">
        <v>6638</v>
      </c>
      <c r="C350" s="98" t="s">
        <v>6529</v>
      </c>
      <c r="D350" s="98" t="s">
        <v>6531</v>
      </c>
    </row>
    <row r="351" spans="1:4" x14ac:dyDescent="0.4">
      <c r="A351" s="97" t="s">
        <v>720</v>
      </c>
      <c r="B351" s="98" t="s">
        <v>6637</v>
      </c>
      <c r="C351" s="98" t="s">
        <v>6529</v>
      </c>
      <c r="D351" s="98" t="s">
        <v>6510</v>
      </c>
    </row>
    <row r="352" spans="1:4" x14ac:dyDescent="0.4">
      <c r="A352" s="97" t="s">
        <v>722</v>
      </c>
      <c r="B352" s="98" t="s">
        <v>6636</v>
      </c>
      <c r="C352" s="98" t="s">
        <v>6529</v>
      </c>
      <c r="D352" s="98" t="s">
        <v>6531</v>
      </c>
    </row>
    <row r="353" spans="1:4" x14ac:dyDescent="0.4">
      <c r="A353" s="97" t="s">
        <v>724</v>
      </c>
      <c r="B353" s="98" t="s">
        <v>6635</v>
      </c>
      <c r="C353" s="98" t="s">
        <v>6529</v>
      </c>
      <c r="D353" s="98" t="s">
        <v>6510</v>
      </c>
    </row>
    <row r="354" spans="1:4" x14ac:dyDescent="0.4">
      <c r="A354" s="97" t="s">
        <v>726</v>
      </c>
      <c r="B354" s="98" t="s">
        <v>6634</v>
      </c>
      <c r="C354" s="98" t="s">
        <v>6529</v>
      </c>
      <c r="D354" s="98" t="s">
        <v>6531</v>
      </c>
    </row>
    <row r="355" spans="1:4" x14ac:dyDescent="0.4">
      <c r="A355" s="97" t="s">
        <v>728</v>
      </c>
      <c r="B355" s="98" t="s">
        <v>6632</v>
      </c>
      <c r="C355" s="98" t="s">
        <v>6529</v>
      </c>
      <c r="D355" s="98" t="s">
        <v>6633</v>
      </c>
    </row>
    <row r="356" spans="1:4" x14ac:dyDescent="0.4">
      <c r="A356" s="97" t="s">
        <v>730</v>
      </c>
      <c r="B356" s="98" t="s">
        <v>6631</v>
      </c>
      <c r="C356" s="98" t="s">
        <v>6529</v>
      </c>
      <c r="D356" s="98" t="s">
        <v>6510</v>
      </c>
    </row>
    <row r="357" spans="1:4" x14ac:dyDescent="0.4">
      <c r="A357" s="97" t="s">
        <v>732</v>
      </c>
      <c r="B357" s="98" t="s">
        <v>6630</v>
      </c>
      <c r="C357" s="98" t="s">
        <v>6529</v>
      </c>
      <c r="D357" s="98" t="s">
        <v>6510</v>
      </c>
    </row>
    <row r="358" spans="1:4" x14ac:dyDescent="0.4">
      <c r="A358" s="97" t="s">
        <v>734</v>
      </c>
      <c r="B358" s="98" t="s">
        <v>6629</v>
      </c>
      <c r="C358" s="98" t="s">
        <v>6529</v>
      </c>
      <c r="D358" s="98" t="s">
        <v>6531</v>
      </c>
    </row>
    <row r="359" spans="1:4" x14ac:dyDescent="0.4">
      <c r="A359" s="97" t="s">
        <v>736</v>
      </c>
      <c r="B359" s="98" t="s">
        <v>6628</v>
      </c>
      <c r="C359" s="98" t="s">
        <v>6529</v>
      </c>
      <c r="D359" s="98" t="s">
        <v>6531</v>
      </c>
    </row>
    <row r="360" spans="1:4" x14ac:dyDescent="0.4">
      <c r="A360" s="97" t="s">
        <v>738</v>
      </c>
      <c r="B360" s="98" t="s">
        <v>6627</v>
      </c>
      <c r="C360" s="98" t="s">
        <v>6529</v>
      </c>
      <c r="D360" s="98" t="s">
        <v>6531</v>
      </c>
    </row>
    <row r="361" spans="1:4" x14ac:dyDescent="0.4">
      <c r="A361" s="97" t="s">
        <v>740</v>
      </c>
      <c r="B361" s="98" t="s">
        <v>6626</v>
      </c>
      <c r="C361" s="98" t="s">
        <v>6529</v>
      </c>
      <c r="D361" s="98" t="s">
        <v>6531</v>
      </c>
    </row>
    <row r="362" spans="1:4" x14ac:dyDescent="0.4">
      <c r="A362" s="97" t="s">
        <v>743</v>
      </c>
      <c r="B362" s="98" t="s">
        <v>2921</v>
      </c>
      <c r="C362" s="98" t="s">
        <v>6529</v>
      </c>
      <c r="D362" s="98" t="s">
        <v>6531</v>
      </c>
    </row>
    <row r="363" spans="1:4" x14ac:dyDescent="0.4">
      <c r="A363" s="97" t="s">
        <v>745</v>
      </c>
      <c r="B363" s="98" t="s">
        <v>6625</v>
      </c>
      <c r="C363" s="98" t="s">
        <v>6529</v>
      </c>
      <c r="D363" s="98" t="s">
        <v>6531</v>
      </c>
    </row>
    <row r="364" spans="1:4" x14ac:dyDescent="0.4">
      <c r="A364" s="97" t="s">
        <v>747</v>
      </c>
      <c r="B364" s="98" t="s">
        <v>6624</v>
      </c>
      <c r="C364" s="98" t="s">
        <v>6529</v>
      </c>
      <c r="D364" s="98" t="s">
        <v>6531</v>
      </c>
    </row>
    <row r="365" spans="1:4" x14ac:dyDescent="0.4">
      <c r="A365" s="97" t="s">
        <v>749</v>
      </c>
      <c r="B365" s="98" t="s">
        <v>6623</v>
      </c>
      <c r="C365" s="98" t="s">
        <v>6529</v>
      </c>
      <c r="D365" s="98" t="s">
        <v>6531</v>
      </c>
    </row>
    <row r="366" spans="1:4" x14ac:dyDescent="0.4">
      <c r="A366" s="97" t="s">
        <v>751</v>
      </c>
      <c r="B366" s="98" t="s">
        <v>6622</v>
      </c>
      <c r="C366" s="98" t="s">
        <v>6529</v>
      </c>
      <c r="D366" s="98" t="s">
        <v>6531</v>
      </c>
    </row>
    <row r="367" spans="1:4" x14ac:dyDescent="0.4">
      <c r="A367" s="97" t="s">
        <v>753</v>
      </c>
      <c r="B367" s="98" t="s">
        <v>6621</v>
      </c>
      <c r="C367" s="98" t="s">
        <v>6529</v>
      </c>
      <c r="D367" s="98" t="s">
        <v>6531</v>
      </c>
    </row>
    <row r="368" spans="1:4" x14ac:dyDescent="0.4">
      <c r="A368" s="97" t="s">
        <v>755</v>
      </c>
      <c r="B368" s="98" t="s">
        <v>6620</v>
      </c>
      <c r="C368" s="98" t="s">
        <v>6529</v>
      </c>
      <c r="D368" s="98" t="s">
        <v>6510</v>
      </c>
    </row>
    <row r="369" spans="1:4" x14ac:dyDescent="0.4">
      <c r="A369" s="97" t="s">
        <v>757</v>
      </c>
      <c r="B369" s="98" t="s">
        <v>6619</v>
      </c>
      <c r="C369" s="98" t="s">
        <v>6529</v>
      </c>
      <c r="D369" s="98" t="s">
        <v>6531</v>
      </c>
    </row>
    <row r="370" spans="1:4" x14ac:dyDescent="0.4">
      <c r="A370" s="97" t="s">
        <v>759</v>
      </c>
      <c r="B370" s="98" t="s">
        <v>6618</v>
      </c>
      <c r="C370" s="98" t="s">
        <v>6529</v>
      </c>
      <c r="D370" s="98" t="s">
        <v>6510</v>
      </c>
    </row>
    <row r="371" spans="1:4" x14ac:dyDescent="0.4">
      <c r="A371" s="97" t="s">
        <v>761</v>
      </c>
      <c r="B371" s="98" t="s">
        <v>6617</v>
      </c>
      <c r="C371" s="98" t="s">
        <v>6529</v>
      </c>
      <c r="D371" s="98" t="s">
        <v>6531</v>
      </c>
    </row>
    <row r="372" spans="1:4" ht="31" x14ac:dyDescent="0.4">
      <c r="A372" s="97" t="s">
        <v>763</v>
      </c>
      <c r="B372" s="98" t="s">
        <v>6616</v>
      </c>
      <c r="C372" s="98" t="s">
        <v>6529</v>
      </c>
      <c r="D372" s="98" t="s">
        <v>6531</v>
      </c>
    </row>
    <row r="373" spans="1:4" x14ac:dyDescent="0.4">
      <c r="A373" s="97" t="s">
        <v>765</v>
      </c>
      <c r="B373" s="98" t="s">
        <v>6615</v>
      </c>
      <c r="C373" s="98" t="s">
        <v>6529</v>
      </c>
      <c r="D373" s="98" t="s">
        <v>6531</v>
      </c>
    </row>
    <row r="374" spans="1:4" x14ac:dyDescent="0.4">
      <c r="A374" s="97" t="s">
        <v>767</v>
      </c>
      <c r="B374" s="98" t="s">
        <v>6614</v>
      </c>
      <c r="C374" s="98" t="s">
        <v>6529</v>
      </c>
      <c r="D374" s="98" t="s">
        <v>6531</v>
      </c>
    </row>
    <row r="375" spans="1:4" x14ac:dyDescent="0.4">
      <c r="A375" s="97" t="s">
        <v>769</v>
      </c>
      <c r="B375" s="98" t="s">
        <v>6613</v>
      </c>
      <c r="C375" s="98" t="s">
        <v>6529</v>
      </c>
      <c r="D375" s="98" t="s">
        <v>6531</v>
      </c>
    </row>
    <row r="376" spans="1:4" x14ac:dyDescent="0.4">
      <c r="A376" s="97" t="s">
        <v>771</v>
      </c>
      <c r="B376" s="98" t="s">
        <v>6612</v>
      </c>
      <c r="C376" s="98" t="s">
        <v>6529</v>
      </c>
      <c r="D376" s="98" t="s">
        <v>6531</v>
      </c>
    </row>
    <row r="377" spans="1:4" x14ac:dyDescent="0.4">
      <c r="A377" s="97" t="s">
        <v>773</v>
      </c>
      <c r="B377" s="98" t="s">
        <v>6611</v>
      </c>
      <c r="C377" s="98" t="s">
        <v>6529</v>
      </c>
      <c r="D377" s="98" t="s">
        <v>6531</v>
      </c>
    </row>
    <row r="378" spans="1:4" x14ac:dyDescent="0.4">
      <c r="A378" s="97" t="s">
        <v>775</v>
      </c>
      <c r="B378" s="98" t="s">
        <v>6610</v>
      </c>
      <c r="C378" s="98" t="s">
        <v>6529</v>
      </c>
      <c r="D378" s="98" t="s">
        <v>6531</v>
      </c>
    </row>
    <row r="379" spans="1:4" x14ac:dyDescent="0.4">
      <c r="A379" s="97" t="s">
        <v>777</v>
      </c>
      <c r="B379" s="98" t="s">
        <v>6609</v>
      </c>
      <c r="C379" s="98" t="s">
        <v>6529</v>
      </c>
      <c r="D379" s="98" t="s">
        <v>6531</v>
      </c>
    </row>
    <row r="380" spans="1:4" x14ac:dyDescent="0.4">
      <c r="A380" s="97" t="s">
        <v>779</v>
      </c>
      <c r="B380" s="98" t="s">
        <v>6608</v>
      </c>
      <c r="C380" s="98" t="s">
        <v>6529</v>
      </c>
      <c r="D380" s="98" t="s">
        <v>6531</v>
      </c>
    </row>
    <row r="381" spans="1:4" x14ac:dyDescent="0.4">
      <c r="A381" s="97" t="s">
        <v>781</v>
      </c>
      <c r="B381" s="98" t="s">
        <v>6607</v>
      </c>
      <c r="C381" s="98" t="s">
        <v>6529</v>
      </c>
      <c r="D381" s="98" t="s">
        <v>6531</v>
      </c>
    </row>
    <row r="382" spans="1:4" x14ac:dyDescent="0.4">
      <c r="A382" s="97" t="s">
        <v>783</v>
      </c>
      <c r="B382" s="98" t="s">
        <v>6606</v>
      </c>
      <c r="C382" s="98" t="s">
        <v>6529</v>
      </c>
      <c r="D382" s="98" t="s">
        <v>6531</v>
      </c>
    </row>
    <row r="383" spans="1:4" x14ac:dyDescent="0.4">
      <c r="A383" s="97" t="s">
        <v>785</v>
      </c>
      <c r="B383" s="98" t="s">
        <v>6605</v>
      </c>
      <c r="C383" s="98" t="s">
        <v>6529</v>
      </c>
      <c r="D383" s="98" t="s">
        <v>6531</v>
      </c>
    </row>
    <row r="384" spans="1:4" x14ac:dyDescent="0.4">
      <c r="A384" s="97" t="s">
        <v>787</v>
      </c>
      <c r="B384" s="98" t="s">
        <v>6604</v>
      </c>
      <c r="C384" s="98" t="s">
        <v>6529</v>
      </c>
      <c r="D384" s="98" t="s">
        <v>6510</v>
      </c>
    </row>
    <row r="385" spans="1:4" x14ac:dyDescent="0.4">
      <c r="A385" s="97" t="s">
        <v>789</v>
      </c>
      <c r="B385" s="98" t="s">
        <v>6603</v>
      </c>
      <c r="C385" s="98" t="s">
        <v>6529</v>
      </c>
      <c r="D385" s="98" t="s">
        <v>6531</v>
      </c>
    </row>
    <row r="386" spans="1:4" x14ac:dyDescent="0.4">
      <c r="A386" s="97" t="s">
        <v>791</v>
      </c>
      <c r="B386" s="98" t="s">
        <v>6602</v>
      </c>
      <c r="C386" s="98" t="s">
        <v>6529</v>
      </c>
      <c r="D386" s="98" t="s">
        <v>6531</v>
      </c>
    </row>
    <row r="387" spans="1:4" x14ac:dyDescent="0.4">
      <c r="A387" s="97" t="s">
        <v>793</v>
      </c>
      <c r="B387" s="98" t="s">
        <v>6601</v>
      </c>
      <c r="C387" s="98" t="s">
        <v>6529</v>
      </c>
      <c r="D387" s="98" t="s">
        <v>6510</v>
      </c>
    </row>
    <row r="388" spans="1:4" x14ac:dyDescent="0.4">
      <c r="A388" s="97" t="s">
        <v>795</v>
      </c>
      <c r="B388" s="98" t="s">
        <v>6600</v>
      </c>
      <c r="C388" s="98" t="s">
        <v>6529</v>
      </c>
      <c r="D388" s="98" t="s">
        <v>6531</v>
      </c>
    </row>
    <row r="389" spans="1:4" x14ac:dyDescent="0.4">
      <c r="A389" s="97" t="s">
        <v>797</v>
      </c>
      <c r="B389" s="98" t="s">
        <v>6599</v>
      </c>
      <c r="C389" s="98" t="s">
        <v>6529</v>
      </c>
      <c r="D389" s="98" t="s">
        <v>6510</v>
      </c>
    </row>
    <row r="390" spans="1:4" x14ac:dyDescent="0.4">
      <c r="A390" s="97" t="s">
        <v>799</v>
      </c>
      <c r="B390" s="98" t="s">
        <v>6598</v>
      </c>
      <c r="C390" s="98" t="s">
        <v>6529</v>
      </c>
      <c r="D390" s="98" t="s">
        <v>6531</v>
      </c>
    </row>
    <row r="391" spans="1:4" x14ac:dyDescent="0.4">
      <c r="A391" s="97" t="s">
        <v>801</v>
      </c>
      <c r="B391" s="98" t="s">
        <v>6597</v>
      </c>
      <c r="C391" s="98" t="s">
        <v>6529</v>
      </c>
      <c r="D391" s="98" t="s">
        <v>6510</v>
      </c>
    </row>
    <row r="392" spans="1:4" x14ac:dyDescent="0.4">
      <c r="A392" s="97" t="s">
        <v>803</v>
      </c>
      <c r="B392" s="98" t="s">
        <v>6596</v>
      </c>
      <c r="C392" s="98" t="s">
        <v>6529</v>
      </c>
      <c r="D392" s="98" t="s">
        <v>6531</v>
      </c>
    </row>
    <row r="393" spans="1:4" x14ac:dyDescent="0.4">
      <c r="A393" s="97" t="s">
        <v>805</v>
      </c>
      <c r="B393" s="98" t="s">
        <v>6595</v>
      </c>
      <c r="C393" s="98" t="s">
        <v>6553</v>
      </c>
      <c r="D393" s="98" t="s">
        <v>6531</v>
      </c>
    </row>
    <row r="394" spans="1:4" x14ac:dyDescent="0.4">
      <c r="A394" s="97" t="s">
        <v>807</v>
      </c>
      <c r="B394" s="98" t="s">
        <v>6594</v>
      </c>
      <c r="C394" s="98" t="s">
        <v>6529</v>
      </c>
      <c r="D394" s="98" t="s">
        <v>6531</v>
      </c>
    </row>
    <row r="395" spans="1:4" x14ac:dyDescent="0.4">
      <c r="A395" s="97" t="s">
        <v>809</v>
      </c>
      <c r="B395" s="98" t="s">
        <v>6593</v>
      </c>
      <c r="C395" s="98" t="s">
        <v>6529</v>
      </c>
      <c r="D395" s="98" t="s">
        <v>6531</v>
      </c>
    </row>
    <row r="396" spans="1:4" x14ac:dyDescent="0.4">
      <c r="A396" s="97" t="s">
        <v>811</v>
      </c>
      <c r="B396" s="98" t="s">
        <v>6592</v>
      </c>
      <c r="C396" s="98" t="s">
        <v>6529</v>
      </c>
      <c r="D396" s="98" t="s">
        <v>6531</v>
      </c>
    </row>
    <row r="397" spans="1:4" x14ac:dyDescent="0.4">
      <c r="A397" s="97" t="s">
        <v>813</v>
      </c>
      <c r="B397" s="98" t="s">
        <v>6591</v>
      </c>
      <c r="C397" s="98" t="s">
        <v>6529</v>
      </c>
      <c r="D397" s="98" t="s">
        <v>6531</v>
      </c>
    </row>
    <row r="398" spans="1:4" x14ac:dyDescent="0.4">
      <c r="A398" s="97" t="s">
        <v>815</v>
      </c>
      <c r="B398" s="98" t="s">
        <v>6590</v>
      </c>
      <c r="C398" s="98" t="s">
        <v>6553</v>
      </c>
      <c r="D398" s="98" t="s">
        <v>6531</v>
      </c>
    </row>
    <row r="399" spans="1:4" x14ac:dyDescent="0.4">
      <c r="A399" s="97" t="s">
        <v>817</v>
      </c>
      <c r="B399" s="98" t="s">
        <v>6589</v>
      </c>
      <c r="C399" s="98" t="s">
        <v>6529</v>
      </c>
      <c r="D399" s="98" t="s">
        <v>6531</v>
      </c>
    </row>
    <row r="400" spans="1:4" x14ac:dyDescent="0.4">
      <c r="A400" s="97" t="s">
        <v>819</v>
      </c>
      <c r="B400" s="98" t="s">
        <v>6588</v>
      </c>
      <c r="C400" s="98" t="s">
        <v>6553</v>
      </c>
      <c r="D400" s="98" t="s">
        <v>6531</v>
      </c>
    </row>
    <row r="401" spans="1:4" x14ac:dyDescent="0.4">
      <c r="A401" s="97" t="s">
        <v>821</v>
      </c>
      <c r="B401" s="98" t="s">
        <v>6587</v>
      </c>
      <c r="C401" s="98" t="s">
        <v>6529</v>
      </c>
      <c r="D401" s="98" t="s">
        <v>6531</v>
      </c>
    </row>
    <row r="402" spans="1:4" x14ac:dyDescent="0.4">
      <c r="A402" s="97" t="s">
        <v>823</v>
      </c>
      <c r="B402" s="98" t="s">
        <v>6586</v>
      </c>
      <c r="C402" s="98" t="s">
        <v>6529</v>
      </c>
      <c r="D402" s="98" t="s">
        <v>6531</v>
      </c>
    </row>
    <row r="403" spans="1:4" x14ac:dyDescent="0.4">
      <c r="A403" s="97" t="s">
        <v>825</v>
      </c>
      <c r="B403" s="98" t="s">
        <v>6585</v>
      </c>
      <c r="C403" s="98" t="s">
        <v>6529</v>
      </c>
      <c r="D403" s="98" t="s">
        <v>6531</v>
      </c>
    </row>
    <row r="404" spans="1:4" x14ac:dyDescent="0.4">
      <c r="A404" s="97" t="s">
        <v>827</v>
      </c>
      <c r="B404" s="98" t="s">
        <v>6584</v>
      </c>
      <c r="C404" s="98" t="s">
        <v>6529</v>
      </c>
      <c r="D404" s="98" t="s">
        <v>6531</v>
      </c>
    </row>
    <row r="405" spans="1:4" x14ac:dyDescent="0.4">
      <c r="A405" s="97" t="s">
        <v>829</v>
      </c>
      <c r="B405" s="98" t="s">
        <v>6583</v>
      </c>
      <c r="C405" s="98" t="s">
        <v>6529</v>
      </c>
      <c r="D405" s="98" t="s">
        <v>6531</v>
      </c>
    </row>
    <row r="406" spans="1:4" x14ac:dyDescent="0.4">
      <c r="A406" s="97" t="s">
        <v>831</v>
      </c>
      <c r="B406" s="98" t="s">
        <v>6582</v>
      </c>
      <c r="C406" s="98" t="s">
        <v>6529</v>
      </c>
      <c r="D406" s="98" t="s">
        <v>6531</v>
      </c>
    </row>
    <row r="407" spans="1:4" x14ac:dyDescent="0.4">
      <c r="A407" s="97" t="s">
        <v>833</v>
      </c>
      <c r="B407" s="98" t="s">
        <v>6581</v>
      </c>
      <c r="C407" s="98" t="s">
        <v>6529</v>
      </c>
      <c r="D407" s="98" t="s">
        <v>6531</v>
      </c>
    </row>
    <row r="408" spans="1:4" x14ac:dyDescent="0.4">
      <c r="A408" s="97" t="s">
        <v>835</v>
      </c>
      <c r="B408" s="98" t="s">
        <v>6580</v>
      </c>
      <c r="C408" s="98" t="s">
        <v>6529</v>
      </c>
      <c r="D408" s="98" t="s">
        <v>6531</v>
      </c>
    </row>
    <row r="409" spans="1:4" x14ac:dyDescent="0.4">
      <c r="A409" s="97" t="s">
        <v>837</v>
      </c>
      <c r="B409" s="98" t="s">
        <v>6579</v>
      </c>
      <c r="C409" s="98" t="s">
        <v>6529</v>
      </c>
      <c r="D409" s="98" t="s">
        <v>6531</v>
      </c>
    </row>
    <row r="410" spans="1:4" x14ac:dyDescent="0.4">
      <c r="A410" s="97" t="s">
        <v>839</v>
      </c>
      <c r="B410" s="98" t="s">
        <v>6578</v>
      </c>
      <c r="C410" s="98" t="s">
        <v>6529</v>
      </c>
      <c r="D410" s="98" t="s">
        <v>6531</v>
      </c>
    </row>
    <row r="411" spans="1:4" x14ac:dyDescent="0.4">
      <c r="A411" s="97" t="s">
        <v>841</v>
      </c>
      <c r="B411" s="98" t="s">
        <v>6577</v>
      </c>
      <c r="C411" s="98" t="s">
        <v>6529</v>
      </c>
      <c r="D411" s="98" t="s">
        <v>6531</v>
      </c>
    </row>
    <row r="412" spans="1:4" x14ac:dyDescent="0.4">
      <c r="A412" s="97" t="s">
        <v>843</v>
      </c>
      <c r="B412" s="98" t="s">
        <v>6576</v>
      </c>
      <c r="C412" s="98" t="s">
        <v>6529</v>
      </c>
      <c r="D412" s="98" t="s">
        <v>6531</v>
      </c>
    </row>
    <row r="413" spans="1:4" x14ac:dyDescent="0.4">
      <c r="A413" s="97" t="s">
        <v>845</v>
      </c>
      <c r="B413" s="98" t="s">
        <v>6575</v>
      </c>
      <c r="C413" s="98" t="s">
        <v>6529</v>
      </c>
      <c r="D413" s="98" t="s">
        <v>6531</v>
      </c>
    </row>
    <row r="414" spans="1:4" x14ac:dyDescent="0.4">
      <c r="A414" s="97" t="s">
        <v>847</v>
      </c>
      <c r="B414" s="98" t="s">
        <v>6574</v>
      </c>
      <c r="C414" s="98" t="s">
        <v>6529</v>
      </c>
      <c r="D414" s="98" t="s">
        <v>6531</v>
      </c>
    </row>
    <row r="415" spans="1:4" x14ac:dyDescent="0.4">
      <c r="A415" s="97" t="s">
        <v>849</v>
      </c>
      <c r="B415" s="98" t="s">
        <v>6573</v>
      </c>
      <c r="C415" s="98" t="s">
        <v>6529</v>
      </c>
      <c r="D415" s="98" t="s">
        <v>6531</v>
      </c>
    </row>
    <row r="416" spans="1:4" x14ac:dyDescent="0.4">
      <c r="A416" s="97" t="s">
        <v>851</v>
      </c>
      <c r="B416" s="98" t="s">
        <v>6572</v>
      </c>
      <c r="C416" s="98" t="s">
        <v>6529</v>
      </c>
      <c r="D416" s="98" t="s">
        <v>6531</v>
      </c>
    </row>
    <row r="417" spans="1:4" x14ac:dyDescent="0.4">
      <c r="A417" s="97" t="s">
        <v>853</v>
      </c>
      <c r="B417" s="98" t="s">
        <v>6571</v>
      </c>
      <c r="C417" s="98" t="s">
        <v>6529</v>
      </c>
      <c r="D417" s="98" t="s">
        <v>6531</v>
      </c>
    </row>
    <row r="418" spans="1:4" x14ac:dyDescent="0.4">
      <c r="A418" s="97" t="s">
        <v>855</v>
      </c>
      <c r="B418" s="98" t="s">
        <v>6570</v>
      </c>
      <c r="C418" s="98" t="s">
        <v>6553</v>
      </c>
      <c r="D418" s="98" t="s">
        <v>6531</v>
      </c>
    </row>
    <row r="419" spans="1:4" x14ac:dyDescent="0.4">
      <c r="A419" s="97" t="s">
        <v>857</v>
      </c>
      <c r="B419" s="98" t="s">
        <v>6569</v>
      </c>
      <c r="C419" s="98" t="s">
        <v>6553</v>
      </c>
      <c r="D419" s="98" t="s">
        <v>6531</v>
      </c>
    </row>
    <row r="420" spans="1:4" x14ac:dyDescent="0.4">
      <c r="A420" s="97" t="s">
        <v>859</v>
      </c>
      <c r="B420" s="98" t="s">
        <v>6568</v>
      </c>
      <c r="C420" s="98" t="s">
        <v>6529</v>
      </c>
      <c r="D420" s="98" t="s">
        <v>6531</v>
      </c>
    </row>
    <row r="421" spans="1:4" x14ac:dyDescent="0.4">
      <c r="A421" s="97" t="s">
        <v>861</v>
      </c>
      <c r="B421" s="98" t="s">
        <v>6567</v>
      </c>
      <c r="C421" s="98" t="s">
        <v>6529</v>
      </c>
      <c r="D421" s="98" t="s">
        <v>6531</v>
      </c>
    </row>
    <row r="422" spans="1:4" x14ac:dyDescent="0.4">
      <c r="A422" s="97" t="s">
        <v>863</v>
      </c>
      <c r="B422" s="98" t="s">
        <v>6566</v>
      </c>
      <c r="C422" s="98" t="s">
        <v>6529</v>
      </c>
      <c r="D422" s="98" t="s">
        <v>6531</v>
      </c>
    </row>
    <row r="423" spans="1:4" x14ac:dyDescent="0.4">
      <c r="A423" s="97" t="s">
        <v>865</v>
      </c>
      <c r="B423" s="98" t="s">
        <v>6565</v>
      </c>
      <c r="C423" s="98" t="s">
        <v>6529</v>
      </c>
      <c r="D423" s="98" t="s">
        <v>6531</v>
      </c>
    </row>
    <row r="424" spans="1:4" x14ac:dyDescent="0.4">
      <c r="A424" s="97" t="s">
        <v>867</v>
      </c>
      <c r="B424" s="98" t="s">
        <v>6564</v>
      </c>
      <c r="C424" s="98" t="s">
        <v>6553</v>
      </c>
      <c r="D424" s="98" t="s">
        <v>6531</v>
      </c>
    </row>
    <row r="425" spans="1:4" x14ac:dyDescent="0.4">
      <c r="A425" s="97" t="s">
        <v>869</v>
      </c>
      <c r="B425" s="98" t="s">
        <v>6563</v>
      </c>
      <c r="C425" s="98" t="s">
        <v>6529</v>
      </c>
      <c r="D425" s="98" t="s">
        <v>6531</v>
      </c>
    </row>
    <row r="426" spans="1:4" x14ac:dyDescent="0.4">
      <c r="A426" s="97" t="s">
        <v>871</v>
      </c>
      <c r="B426" s="98" t="s">
        <v>6562</v>
      </c>
      <c r="C426" s="98" t="s">
        <v>6529</v>
      </c>
      <c r="D426" s="98" t="s">
        <v>6531</v>
      </c>
    </row>
    <row r="427" spans="1:4" x14ac:dyDescent="0.4">
      <c r="A427" s="97" t="s">
        <v>873</v>
      </c>
      <c r="B427" s="98" t="s">
        <v>6561</v>
      </c>
      <c r="C427" s="98" t="s">
        <v>6529</v>
      </c>
      <c r="D427" s="98" t="s">
        <v>6531</v>
      </c>
    </row>
    <row r="428" spans="1:4" x14ac:dyDescent="0.4">
      <c r="A428" s="97" t="s">
        <v>875</v>
      </c>
      <c r="B428" s="98" t="s">
        <v>6560</v>
      </c>
      <c r="C428" s="98" t="s">
        <v>6529</v>
      </c>
      <c r="D428" s="98" t="s">
        <v>6531</v>
      </c>
    </row>
    <row r="429" spans="1:4" x14ac:dyDescent="0.4">
      <c r="A429" s="97" t="s">
        <v>877</v>
      </c>
      <c r="B429" s="98" t="s">
        <v>6559</v>
      </c>
      <c r="C429" s="98" t="s">
        <v>6529</v>
      </c>
      <c r="D429" s="98" t="s">
        <v>6531</v>
      </c>
    </row>
    <row r="430" spans="1:4" x14ac:dyDescent="0.4">
      <c r="A430" s="97" t="s">
        <v>879</v>
      </c>
      <c r="B430" s="98" t="s">
        <v>6558</v>
      </c>
      <c r="C430" s="98" t="s">
        <v>6553</v>
      </c>
      <c r="D430" s="98" t="s">
        <v>6531</v>
      </c>
    </row>
    <row r="431" spans="1:4" x14ac:dyDescent="0.4">
      <c r="A431" s="97" t="s">
        <v>881</v>
      </c>
      <c r="B431" s="98" t="s">
        <v>6557</v>
      </c>
      <c r="C431" s="98" t="s">
        <v>6529</v>
      </c>
      <c r="D431" s="98" t="s">
        <v>6531</v>
      </c>
    </row>
    <row r="432" spans="1:4" x14ac:dyDescent="0.4">
      <c r="A432" s="97" t="s">
        <v>883</v>
      </c>
      <c r="B432" s="98" t="s">
        <v>6556</v>
      </c>
      <c r="C432" s="98" t="s">
        <v>6553</v>
      </c>
      <c r="D432" s="98" t="s">
        <v>6531</v>
      </c>
    </row>
    <row r="433" spans="1:4" x14ac:dyDescent="0.4">
      <c r="A433" s="97" t="s">
        <v>885</v>
      </c>
      <c r="B433" s="98" t="s">
        <v>6555</v>
      </c>
      <c r="C433" s="98" t="s">
        <v>6529</v>
      </c>
      <c r="D433" s="98" t="s">
        <v>6531</v>
      </c>
    </row>
    <row r="434" spans="1:4" x14ac:dyDescent="0.4">
      <c r="A434" s="97" t="s">
        <v>887</v>
      </c>
      <c r="B434" s="98" t="s">
        <v>6554</v>
      </c>
      <c r="C434" s="98" t="s">
        <v>6553</v>
      </c>
      <c r="D434" s="98" t="s">
        <v>6531</v>
      </c>
    </row>
    <row r="435" spans="1:4" x14ac:dyDescent="0.4">
      <c r="A435" s="97" t="s">
        <v>889</v>
      </c>
      <c r="B435" s="98" t="s">
        <v>6552</v>
      </c>
      <c r="C435" s="98" t="s">
        <v>6553</v>
      </c>
      <c r="D435" s="98" t="s">
        <v>6531</v>
      </c>
    </row>
    <row r="436" spans="1:4" x14ac:dyDescent="0.4">
      <c r="A436" s="97" t="s">
        <v>891</v>
      </c>
      <c r="B436" s="98" t="s">
        <v>6551</v>
      </c>
      <c r="C436" s="98" t="s">
        <v>6529</v>
      </c>
      <c r="D436" s="98" t="s">
        <v>6531</v>
      </c>
    </row>
    <row r="437" spans="1:4" x14ac:dyDescent="0.4">
      <c r="A437" s="97" t="s">
        <v>893</v>
      </c>
      <c r="B437" s="98" t="s">
        <v>6550</v>
      </c>
      <c r="C437" s="98" t="s">
        <v>6529</v>
      </c>
      <c r="D437" s="98" t="s">
        <v>6531</v>
      </c>
    </row>
    <row r="438" spans="1:4" x14ac:dyDescent="0.4">
      <c r="A438" s="97" t="s">
        <v>895</v>
      </c>
      <c r="B438" s="98" t="s">
        <v>6549</v>
      </c>
      <c r="C438" s="98" t="s">
        <v>6529</v>
      </c>
      <c r="D438" s="98" t="s">
        <v>6531</v>
      </c>
    </row>
    <row r="439" spans="1:4" x14ac:dyDescent="0.4">
      <c r="A439" s="97" t="s">
        <v>897</v>
      </c>
      <c r="B439" s="98" t="s">
        <v>6548</v>
      </c>
      <c r="C439" s="98" t="s">
        <v>6529</v>
      </c>
      <c r="D439" s="98" t="s">
        <v>6531</v>
      </c>
    </row>
    <row r="440" spans="1:4" x14ac:dyDescent="0.4">
      <c r="A440" s="97" t="s">
        <v>899</v>
      </c>
      <c r="B440" s="98" t="s">
        <v>6547</v>
      </c>
      <c r="C440" s="98" t="s">
        <v>6529</v>
      </c>
      <c r="D440" s="98" t="s">
        <v>6531</v>
      </c>
    </row>
    <row r="441" spans="1:4" x14ac:dyDescent="0.4">
      <c r="A441" s="97" t="s">
        <v>901</v>
      </c>
      <c r="B441" s="98" t="s">
        <v>6546</v>
      </c>
      <c r="C441" s="98" t="s">
        <v>6529</v>
      </c>
      <c r="D441" s="98" t="s">
        <v>6531</v>
      </c>
    </row>
    <row r="442" spans="1:4" x14ac:dyDescent="0.4">
      <c r="A442" s="97" t="s">
        <v>903</v>
      </c>
      <c r="B442" s="98" t="s">
        <v>6545</v>
      </c>
      <c r="C442" s="98" t="s">
        <v>6529</v>
      </c>
      <c r="D442" s="98" t="s">
        <v>6531</v>
      </c>
    </row>
    <row r="443" spans="1:4" x14ac:dyDescent="0.4">
      <c r="A443" s="97" t="s">
        <v>905</v>
      </c>
      <c r="B443" s="98" t="s">
        <v>6544</v>
      </c>
      <c r="C443" s="98" t="s">
        <v>6529</v>
      </c>
      <c r="D443" s="98" t="s">
        <v>6531</v>
      </c>
    </row>
    <row r="444" spans="1:4" x14ac:dyDescent="0.4">
      <c r="A444" s="97" t="s">
        <v>907</v>
      </c>
      <c r="B444" s="98" t="s">
        <v>6543</v>
      </c>
      <c r="C444" s="98" t="s">
        <v>6529</v>
      </c>
      <c r="D444" s="98" t="s">
        <v>6531</v>
      </c>
    </row>
    <row r="445" spans="1:4" x14ac:dyDescent="0.4">
      <c r="A445" s="97" t="s">
        <v>909</v>
      </c>
      <c r="B445" s="98" t="s">
        <v>6542</v>
      </c>
      <c r="C445" s="98" t="s">
        <v>6529</v>
      </c>
      <c r="D445" s="98" t="s">
        <v>6531</v>
      </c>
    </row>
    <row r="446" spans="1:4" x14ac:dyDescent="0.4">
      <c r="A446" s="97" t="s">
        <v>911</v>
      </c>
      <c r="B446" s="98" t="s">
        <v>6541</v>
      </c>
      <c r="C446" s="98" t="s">
        <v>6529</v>
      </c>
      <c r="D446" s="98" t="s">
        <v>6531</v>
      </c>
    </row>
    <row r="447" spans="1:4" x14ac:dyDescent="0.4">
      <c r="A447" s="97" t="s">
        <v>913</v>
      </c>
      <c r="B447" s="98" t="s">
        <v>6540</v>
      </c>
      <c r="C447" s="98" t="s">
        <v>6529</v>
      </c>
      <c r="D447" s="98" t="s">
        <v>6531</v>
      </c>
    </row>
    <row r="448" spans="1:4" x14ac:dyDescent="0.4">
      <c r="A448" s="97" t="s">
        <v>915</v>
      </c>
      <c r="B448" s="98" t="s">
        <v>6539</v>
      </c>
      <c r="C448" s="98" t="s">
        <v>6529</v>
      </c>
      <c r="D448" s="98" t="s">
        <v>6531</v>
      </c>
    </row>
    <row r="449" spans="1:4" x14ac:dyDescent="0.4">
      <c r="A449" s="97" t="s">
        <v>917</v>
      </c>
      <c r="B449" s="98" t="s">
        <v>6538</v>
      </c>
      <c r="C449" s="98" t="s">
        <v>6529</v>
      </c>
      <c r="D449" s="98" t="s">
        <v>6531</v>
      </c>
    </row>
    <row r="450" spans="1:4" x14ac:dyDescent="0.4">
      <c r="A450" s="97" t="s">
        <v>919</v>
      </c>
      <c r="B450" s="98" t="s">
        <v>6537</v>
      </c>
      <c r="C450" s="98" t="s">
        <v>6529</v>
      </c>
      <c r="D450" s="98" t="s">
        <v>6531</v>
      </c>
    </row>
    <row r="451" spans="1:4" x14ac:dyDescent="0.4">
      <c r="A451" s="97" t="s">
        <v>921</v>
      </c>
      <c r="B451" s="98" t="s">
        <v>6536</v>
      </c>
      <c r="C451" s="98" t="s">
        <v>6529</v>
      </c>
      <c r="D451" s="98" t="s">
        <v>6531</v>
      </c>
    </row>
    <row r="452" spans="1:4" x14ac:dyDescent="0.4">
      <c r="A452" s="97" t="s">
        <v>923</v>
      </c>
      <c r="B452" s="98" t="s">
        <v>6535</v>
      </c>
      <c r="C452" s="98" t="s">
        <v>6529</v>
      </c>
      <c r="D452" s="98" t="s">
        <v>6531</v>
      </c>
    </row>
    <row r="453" spans="1:4" x14ac:dyDescent="0.4">
      <c r="A453" s="97" t="s">
        <v>925</v>
      </c>
      <c r="B453" s="98" t="s">
        <v>6534</v>
      </c>
      <c r="C453" s="98" t="s">
        <v>6529</v>
      </c>
      <c r="D453" s="98" t="s">
        <v>6531</v>
      </c>
    </row>
    <row r="454" spans="1:4" x14ac:dyDescent="0.4">
      <c r="A454" s="97" t="s">
        <v>927</v>
      </c>
      <c r="B454" s="98" t="s">
        <v>6533</v>
      </c>
      <c r="C454" s="98" t="s">
        <v>6529</v>
      </c>
      <c r="D454" s="98" t="s">
        <v>6531</v>
      </c>
    </row>
    <row r="455" spans="1:4" x14ac:dyDescent="0.4">
      <c r="A455" s="97" t="s">
        <v>929</v>
      </c>
      <c r="B455" s="98" t="s">
        <v>6532</v>
      </c>
      <c r="C455" s="98" t="s">
        <v>6529</v>
      </c>
      <c r="D455" s="98" t="s">
        <v>6531</v>
      </c>
    </row>
    <row r="456" spans="1:4" x14ac:dyDescent="0.4">
      <c r="A456" s="97" t="s">
        <v>931</v>
      </c>
      <c r="B456" s="98" t="s">
        <v>6530</v>
      </c>
      <c r="C456" s="98" t="s">
        <v>6529</v>
      </c>
      <c r="D456" s="98" t="s">
        <v>6531</v>
      </c>
    </row>
    <row r="457" spans="1:4" x14ac:dyDescent="0.4">
      <c r="A457" s="97" t="s">
        <v>933</v>
      </c>
      <c r="B457" s="98" t="s">
        <v>6528</v>
      </c>
      <c r="C457" s="98" t="s">
        <v>6529</v>
      </c>
      <c r="D457" s="98" t="s">
        <v>6510</v>
      </c>
    </row>
    <row r="458" spans="1:4" x14ac:dyDescent="0.4">
      <c r="A458" s="97" t="s">
        <v>935</v>
      </c>
      <c r="B458" s="98" t="s">
        <v>7000</v>
      </c>
      <c r="C458" s="98" t="s">
        <v>6529</v>
      </c>
      <c r="D458" s="98" t="s">
        <v>6510</v>
      </c>
    </row>
    <row r="459" spans="1:4" x14ac:dyDescent="0.4">
      <c r="A459" s="97" t="s">
        <v>937</v>
      </c>
      <c r="B459" s="98" t="s">
        <v>6987</v>
      </c>
      <c r="C459" s="98" t="s">
        <v>6529</v>
      </c>
      <c r="D459" s="98" t="s">
        <v>6510</v>
      </c>
    </row>
    <row r="460" spans="1:4" x14ac:dyDescent="0.4">
      <c r="A460" s="97" t="s">
        <v>939</v>
      </c>
      <c r="B460" s="98" t="s">
        <v>6986</v>
      </c>
      <c r="C460" s="98" t="s">
        <v>6529</v>
      </c>
      <c r="D460" s="98" t="s">
        <v>6510</v>
      </c>
    </row>
    <row r="461" spans="1:4" x14ac:dyDescent="0.4">
      <c r="A461" s="97" t="s">
        <v>941</v>
      </c>
      <c r="B461" s="98" t="s">
        <v>6984</v>
      </c>
      <c r="C461" s="98" t="s">
        <v>6529</v>
      </c>
      <c r="D461" s="98" t="s">
        <v>6510</v>
      </c>
    </row>
    <row r="462" spans="1:4" x14ac:dyDescent="0.4">
      <c r="A462" s="97" t="s">
        <v>943</v>
      </c>
      <c r="B462" s="98" t="s">
        <v>6983</v>
      </c>
      <c r="C462" s="98" t="s">
        <v>6529</v>
      </c>
      <c r="D462" s="98" t="s">
        <v>6510</v>
      </c>
    </row>
    <row r="463" spans="1:4" x14ac:dyDescent="0.4">
      <c r="A463" s="97" t="s">
        <v>945</v>
      </c>
      <c r="B463" s="98" t="s">
        <v>6995</v>
      </c>
      <c r="C463" s="98" t="s">
        <v>6529</v>
      </c>
      <c r="D463" s="98" t="s">
        <v>6510</v>
      </c>
    </row>
    <row r="464" spans="1:4" x14ac:dyDescent="0.4">
      <c r="A464" s="97" t="s">
        <v>947</v>
      </c>
      <c r="B464" s="98" t="s">
        <v>6994</v>
      </c>
      <c r="C464" s="98" t="s">
        <v>6529</v>
      </c>
      <c r="D464" s="98" t="s">
        <v>6510</v>
      </c>
    </row>
    <row r="465" spans="1:4" x14ac:dyDescent="0.4">
      <c r="A465" s="97" t="s">
        <v>949</v>
      </c>
      <c r="B465" s="98" t="s">
        <v>6993</v>
      </c>
      <c r="C465" s="98" t="s">
        <v>6529</v>
      </c>
      <c r="D465" s="98" t="s">
        <v>6510</v>
      </c>
    </row>
    <row r="466" spans="1:4" x14ac:dyDescent="0.4">
      <c r="A466" s="97" t="s">
        <v>951</v>
      </c>
      <c r="B466" s="98" t="s">
        <v>6992</v>
      </c>
      <c r="C466" s="98" t="s">
        <v>6529</v>
      </c>
      <c r="D466" s="98" t="s">
        <v>6510</v>
      </c>
    </row>
    <row r="467" spans="1:4" x14ac:dyDescent="0.4">
      <c r="A467" s="97" t="s">
        <v>953</v>
      </c>
      <c r="B467" s="98" t="s">
        <v>6991</v>
      </c>
      <c r="C467" s="98" t="s">
        <v>6529</v>
      </c>
      <c r="D467" s="98" t="s">
        <v>6510</v>
      </c>
    </row>
    <row r="468" spans="1:4" x14ac:dyDescent="0.4">
      <c r="A468" s="97" t="s">
        <v>955</v>
      </c>
      <c r="B468" s="98" t="s">
        <v>6990</v>
      </c>
      <c r="C468" s="98" t="s">
        <v>6529</v>
      </c>
      <c r="D468" s="98" t="s">
        <v>6510</v>
      </c>
    </row>
    <row r="469" spans="1:4" x14ac:dyDescent="0.4">
      <c r="A469" s="97" t="s">
        <v>957</v>
      </c>
      <c r="B469" s="98" t="s">
        <v>6985</v>
      </c>
      <c r="C469" s="98" t="s">
        <v>6529</v>
      </c>
      <c r="D469" s="98" t="s">
        <v>6510</v>
      </c>
    </row>
    <row r="470" spans="1:4" x14ac:dyDescent="0.4">
      <c r="A470" s="97" t="s">
        <v>959</v>
      </c>
      <c r="B470" s="98" t="s">
        <v>6982</v>
      </c>
      <c r="C470" s="98" t="s">
        <v>6529</v>
      </c>
      <c r="D470" s="98" t="s">
        <v>6531</v>
      </c>
    </row>
    <row r="471" spans="1:4" x14ac:dyDescent="0.4">
      <c r="A471" s="97" t="s">
        <v>961</v>
      </c>
      <c r="B471" s="98" t="s">
        <v>6981</v>
      </c>
      <c r="C471" s="98" t="s">
        <v>6529</v>
      </c>
      <c r="D471" s="98" t="s">
        <v>6510</v>
      </c>
    </row>
    <row r="472" spans="1:4" ht="31" x14ac:dyDescent="0.4">
      <c r="A472" s="97" t="s">
        <v>1876</v>
      </c>
      <c r="B472" s="98" t="s">
        <v>6526</v>
      </c>
      <c r="C472" s="98" t="s">
        <v>6527</v>
      </c>
      <c r="D472" s="98" t="s">
        <v>6510</v>
      </c>
    </row>
    <row r="473" spans="1:4" ht="31" x14ac:dyDescent="0.4">
      <c r="A473" s="97" t="s">
        <v>5321</v>
      </c>
      <c r="B473" s="98" t="s">
        <v>6524</v>
      </c>
      <c r="C473" s="98" t="s">
        <v>6525</v>
      </c>
      <c r="D473" s="98" t="s">
        <v>6510</v>
      </c>
    </row>
    <row r="474" spans="1:4" x14ac:dyDescent="0.4">
      <c r="A474" s="97" t="s">
        <v>5444</v>
      </c>
      <c r="B474" s="98" t="s">
        <v>6523</v>
      </c>
      <c r="C474" s="98" t="s">
        <v>6509</v>
      </c>
      <c r="D474" s="98" t="s">
        <v>6510</v>
      </c>
    </row>
    <row r="475" spans="1:4" x14ac:dyDescent="0.4">
      <c r="A475" s="97" t="s">
        <v>5445</v>
      </c>
      <c r="B475" s="98" t="s">
        <v>6522</v>
      </c>
      <c r="C475" s="98" t="s">
        <v>6509</v>
      </c>
      <c r="D475" s="98" t="s">
        <v>6510</v>
      </c>
    </row>
    <row r="476" spans="1:4" x14ac:dyDescent="0.4">
      <c r="A476" s="99" t="s">
        <v>5446</v>
      </c>
      <c r="B476" s="100" t="s">
        <v>6521</v>
      </c>
      <c r="C476" s="100" t="s">
        <v>6509</v>
      </c>
      <c r="D476" s="100" t="s">
        <v>6510</v>
      </c>
    </row>
    <row r="477" spans="1:4" x14ac:dyDescent="0.4">
      <c r="A477" s="97" t="s">
        <v>5447</v>
      </c>
      <c r="B477" s="98" t="s">
        <v>6520</v>
      </c>
      <c r="C477" s="98" t="s">
        <v>6509</v>
      </c>
      <c r="D477" s="98" t="s">
        <v>6510</v>
      </c>
    </row>
    <row r="478" spans="1:4" x14ac:dyDescent="0.4">
      <c r="A478" s="97" t="s">
        <v>5448</v>
      </c>
      <c r="B478" s="98" t="s">
        <v>6519</v>
      </c>
      <c r="C478" s="98" t="s">
        <v>6509</v>
      </c>
      <c r="D478" s="98" t="s">
        <v>6510</v>
      </c>
    </row>
    <row r="479" spans="1:4" x14ac:dyDescent="0.4">
      <c r="A479" s="97" t="s">
        <v>5449</v>
      </c>
      <c r="B479" s="98" t="s">
        <v>6518</v>
      </c>
      <c r="C479" s="98" t="s">
        <v>6509</v>
      </c>
      <c r="D479" s="98" t="s">
        <v>6510</v>
      </c>
    </row>
    <row r="480" spans="1:4" x14ac:dyDescent="0.4">
      <c r="A480" s="97" t="s">
        <v>5451</v>
      </c>
      <c r="B480" s="98" t="s">
        <v>6517</v>
      </c>
      <c r="C480" s="98" t="s">
        <v>6509</v>
      </c>
      <c r="D480" s="98" t="s">
        <v>6510</v>
      </c>
    </row>
    <row r="481" spans="1:4" x14ac:dyDescent="0.4">
      <c r="A481" s="97" t="s">
        <v>5450</v>
      </c>
      <c r="B481" s="98" t="s">
        <v>6517</v>
      </c>
      <c r="C481" s="98" t="s">
        <v>6509</v>
      </c>
      <c r="D481" s="98" t="s">
        <v>6510</v>
      </c>
    </row>
    <row r="482" spans="1:4" x14ac:dyDescent="0.4">
      <c r="A482" s="97" t="s">
        <v>5452</v>
      </c>
      <c r="B482" s="98" t="s">
        <v>6516</v>
      </c>
      <c r="C482" s="98" t="s">
        <v>6509</v>
      </c>
      <c r="D482" s="98" t="s">
        <v>6510</v>
      </c>
    </row>
    <row r="483" spans="1:4" x14ac:dyDescent="0.4">
      <c r="A483" s="97" t="s">
        <v>5453</v>
      </c>
      <c r="B483" s="98" t="s">
        <v>6515</v>
      </c>
      <c r="C483" s="98" t="s">
        <v>6509</v>
      </c>
      <c r="D483" s="98" t="s">
        <v>6510</v>
      </c>
    </row>
    <row r="484" spans="1:4" x14ac:dyDescent="0.4">
      <c r="A484" s="97" t="s">
        <v>5454</v>
      </c>
      <c r="B484" s="98" t="s">
        <v>6514</v>
      </c>
      <c r="C484" s="98" t="s">
        <v>6509</v>
      </c>
      <c r="D484" s="98" t="s">
        <v>6510</v>
      </c>
    </row>
    <row r="485" spans="1:4" x14ac:dyDescent="0.4">
      <c r="A485" s="97" t="s">
        <v>5455</v>
      </c>
      <c r="B485" s="98" t="s">
        <v>6513</v>
      </c>
      <c r="C485" s="98" t="s">
        <v>6509</v>
      </c>
      <c r="D485" s="98" t="s">
        <v>6510</v>
      </c>
    </row>
    <row r="486" spans="1:4" x14ac:dyDescent="0.4">
      <c r="A486" s="97" t="s">
        <v>5456</v>
      </c>
      <c r="B486" s="98" t="s">
        <v>6512</v>
      </c>
      <c r="C486" s="98" t="s">
        <v>6509</v>
      </c>
      <c r="D486" s="98" t="s">
        <v>6510</v>
      </c>
    </row>
    <row r="487" spans="1:4" x14ac:dyDescent="0.4">
      <c r="A487" s="97" t="s">
        <v>5457</v>
      </c>
      <c r="B487" s="98" t="s">
        <v>6511</v>
      </c>
      <c r="C487" s="98" t="s">
        <v>6509</v>
      </c>
      <c r="D487" s="98" t="s">
        <v>6510</v>
      </c>
    </row>
    <row r="488" spans="1:4" x14ac:dyDescent="0.4">
      <c r="A488" s="101" t="s">
        <v>5458</v>
      </c>
      <c r="B488" s="102" t="s">
        <v>6508</v>
      </c>
      <c r="C488" s="102" t="s">
        <v>6509</v>
      </c>
      <c r="D488" s="102" t="s">
        <v>6510</v>
      </c>
    </row>
    <row r="489" spans="1:4" s="23" customFormat="1" ht="15.5" x14ac:dyDescent="0.4">
      <c r="A489" s="26" t="s">
        <v>7047</v>
      </c>
      <c r="B489" s="26" t="s">
        <v>7050</v>
      </c>
      <c r="C489" s="26" t="s">
        <v>6527</v>
      </c>
      <c r="D489" s="26" t="s">
        <v>6633</v>
      </c>
    </row>
  </sheetData>
  <autoFilter ref="A1:D488" xr:uid="{3210EACE-6719-4192-8EEB-A52C603FFD95}"/>
  <phoneticPr fontId="1"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1E98-2A92-4E78-A8F3-7AC51437F61C}">
  <dimension ref="A1:BE130"/>
  <sheetViews>
    <sheetView zoomScale="60" zoomScaleNormal="60" workbookViewId="0">
      <pane xSplit="2" ySplit="2" topLeftCell="AP3" activePane="bottomRight" state="frozen"/>
      <selection pane="topRight" activeCell="C1" sqref="C1"/>
      <selection pane="bottomLeft" activeCell="A3" sqref="A3"/>
      <selection pane="bottomRight" activeCell="AU1" sqref="AU1:BD15"/>
    </sheetView>
  </sheetViews>
  <sheetFormatPr defaultColWidth="8.81640625" defaultRowHeight="15.5" x14ac:dyDescent="0.4"/>
  <cols>
    <col min="1" max="1" width="49.81640625" style="23" customWidth="1"/>
    <col min="2" max="2" width="17.6328125" style="23" customWidth="1"/>
    <col min="3" max="3" width="16.81640625" style="24" customWidth="1"/>
    <col min="4" max="5" width="10.6328125" style="23" customWidth="1"/>
    <col min="6" max="7" width="12" style="23" customWidth="1"/>
    <col min="8" max="8" width="12.90625" style="24" customWidth="1"/>
    <col min="9" max="9" width="14.08984375" style="47" customWidth="1"/>
    <col min="10" max="13" width="12.6328125" style="23" customWidth="1"/>
    <col min="14" max="14" width="7.453125" style="52" customWidth="1"/>
    <col min="15" max="15" width="24.6328125" style="23" customWidth="1"/>
    <col min="16" max="22" width="6.6328125" style="23" customWidth="1"/>
    <col min="23" max="23" width="23.08984375" style="23" bestFit="1" customWidth="1"/>
    <col min="24" max="30" width="6.6328125" style="23" customWidth="1"/>
    <col min="31" max="31" width="23.08984375" style="23" bestFit="1" customWidth="1"/>
    <col min="32" max="36" width="6.6328125" style="23" customWidth="1"/>
    <col min="37" max="37" width="23.08984375" style="23" bestFit="1" customWidth="1"/>
    <col min="38" max="38" width="7.90625" style="23" customWidth="1"/>
    <col min="39" max="39" width="23.08984375" style="23" customWidth="1"/>
    <col min="40" max="40" width="8.81640625" style="23"/>
    <col min="41" max="41" width="23.08984375" style="23" bestFit="1" customWidth="1"/>
    <col min="42" max="42" width="8.81640625" style="23"/>
    <col min="43" max="43" width="23.08984375" style="23" bestFit="1" customWidth="1"/>
    <col min="44" max="44" width="11.08984375" style="23" bestFit="1" customWidth="1"/>
    <col min="45" max="45" width="8.81640625" style="23"/>
    <col min="46" max="46" width="7.81640625" style="23" customWidth="1"/>
    <col min="47" max="47" width="3.81640625" style="23" customWidth="1"/>
    <col min="48" max="48" width="23.81640625" style="23" customWidth="1"/>
    <col min="49" max="52" width="9.6328125" style="35" customWidth="1"/>
    <col min="53" max="54" width="9.6328125" style="23" hidden="1" customWidth="1"/>
    <col min="55" max="56" width="9.6328125" style="23" customWidth="1"/>
    <col min="57" max="57" width="42.08984375" style="23" customWidth="1"/>
    <col min="58" max="16384" width="8.81640625" style="23"/>
  </cols>
  <sheetData>
    <row r="1" spans="1:57" ht="17.149999999999999" customHeight="1" x14ac:dyDescent="0.4">
      <c r="A1" s="26"/>
      <c r="B1" s="26"/>
      <c r="C1" s="25"/>
      <c r="D1" s="26"/>
      <c r="E1" s="26"/>
      <c r="F1" s="26"/>
      <c r="G1" s="26"/>
      <c r="H1" s="25"/>
      <c r="I1" s="28"/>
      <c r="J1" s="26"/>
      <c r="K1" s="26"/>
      <c r="L1" s="26"/>
      <c r="M1" s="26"/>
      <c r="N1" s="49"/>
      <c r="O1" s="26"/>
      <c r="P1" s="348" t="s">
        <v>1500</v>
      </c>
      <c r="Q1" s="348"/>
      <c r="R1" s="348"/>
      <c r="S1" s="348"/>
      <c r="T1" s="348"/>
      <c r="U1" s="348"/>
      <c r="V1" s="348"/>
      <c r="W1" s="348"/>
      <c r="X1" s="348" t="s">
        <v>1502</v>
      </c>
      <c r="Y1" s="348"/>
      <c r="Z1" s="348"/>
      <c r="AA1" s="348"/>
      <c r="AB1" s="348"/>
      <c r="AC1" s="348"/>
      <c r="AD1" s="348"/>
      <c r="AE1" s="348"/>
      <c r="AF1" s="348" t="s">
        <v>1504</v>
      </c>
      <c r="AG1" s="348"/>
      <c r="AH1" s="348"/>
      <c r="AI1" s="348"/>
      <c r="AJ1" s="348"/>
      <c r="AK1" s="348"/>
      <c r="AL1" s="24"/>
      <c r="AU1" s="349"/>
      <c r="AV1" s="348" t="s">
        <v>5314</v>
      </c>
      <c r="AW1" s="350" t="s">
        <v>1507</v>
      </c>
      <c r="AX1" s="351" t="s">
        <v>1538</v>
      </c>
      <c r="AY1" s="347" t="s">
        <v>7014</v>
      </c>
      <c r="AZ1" s="352" t="s">
        <v>7</v>
      </c>
      <c r="BA1" s="348" t="s">
        <v>7006</v>
      </c>
      <c r="BB1" s="348"/>
      <c r="BC1" s="347" t="s">
        <v>7009</v>
      </c>
      <c r="BD1" s="347" t="s">
        <v>7012</v>
      </c>
      <c r="BE1" s="348" t="s">
        <v>7010</v>
      </c>
    </row>
    <row r="2" spans="1:57" x14ac:dyDescent="0.4">
      <c r="A2" s="29" t="s">
        <v>1917</v>
      </c>
      <c r="B2" s="29" t="s">
        <v>1918</v>
      </c>
      <c r="C2" s="30" t="s">
        <v>1938</v>
      </c>
      <c r="D2" s="30" t="s">
        <v>1878</v>
      </c>
      <c r="E2" s="30" t="s">
        <v>1879</v>
      </c>
      <c r="F2" s="30" t="s">
        <v>1880</v>
      </c>
      <c r="G2" s="31" t="s">
        <v>1881</v>
      </c>
      <c r="H2" s="31" t="s">
        <v>1931</v>
      </c>
      <c r="I2" s="31" t="s">
        <v>1932</v>
      </c>
      <c r="J2" s="31" t="s">
        <v>1882</v>
      </c>
      <c r="K2" s="31" t="s">
        <v>1883</v>
      </c>
      <c r="L2" s="31" t="s">
        <v>1884</v>
      </c>
      <c r="M2" s="31" t="s">
        <v>1885</v>
      </c>
      <c r="N2" s="32" t="s">
        <v>1971</v>
      </c>
      <c r="O2" s="32" t="s">
        <v>1890</v>
      </c>
      <c r="P2" s="33" t="s">
        <v>1507</v>
      </c>
      <c r="Q2" s="33" t="s">
        <v>1538</v>
      </c>
      <c r="R2" s="33" t="s">
        <v>14</v>
      </c>
      <c r="S2" s="33" t="s">
        <v>4</v>
      </c>
      <c r="T2" s="33" t="s">
        <v>5</v>
      </c>
      <c r="U2" s="33" t="s">
        <v>1915</v>
      </c>
      <c r="V2" s="33" t="s">
        <v>7</v>
      </c>
      <c r="W2" s="30" t="s">
        <v>1503</v>
      </c>
      <c r="X2" s="33" t="s">
        <v>1507</v>
      </c>
      <c r="Y2" s="33" t="s">
        <v>1538</v>
      </c>
      <c r="Z2" s="33" t="s">
        <v>14</v>
      </c>
      <c r="AA2" s="33" t="s">
        <v>4</v>
      </c>
      <c r="AB2" s="33" t="s">
        <v>5</v>
      </c>
      <c r="AC2" s="33" t="s">
        <v>1915</v>
      </c>
      <c r="AD2" s="33" t="s">
        <v>1504</v>
      </c>
      <c r="AE2" s="30" t="s">
        <v>1503</v>
      </c>
      <c r="AF2" s="33" t="s">
        <v>1507</v>
      </c>
      <c r="AG2" s="33" t="s">
        <v>1538</v>
      </c>
      <c r="AH2" s="33" t="s">
        <v>14</v>
      </c>
      <c r="AI2" s="33" t="s">
        <v>1508</v>
      </c>
      <c r="AJ2" s="33" t="s">
        <v>1504</v>
      </c>
      <c r="AK2" s="30" t="s">
        <v>1503</v>
      </c>
      <c r="AM2" s="349" t="s">
        <v>1505</v>
      </c>
      <c r="AN2" s="349"/>
      <c r="AO2" s="349" t="s">
        <v>1506</v>
      </c>
      <c r="AP2" s="353"/>
      <c r="AQ2" s="25" t="s">
        <v>1509</v>
      </c>
      <c r="AR2" s="25" t="s">
        <v>1510</v>
      </c>
      <c r="AS2" s="25" t="s">
        <v>1511</v>
      </c>
      <c r="AU2" s="349"/>
      <c r="AV2" s="348"/>
      <c r="AW2" s="350"/>
      <c r="AX2" s="351"/>
      <c r="AY2" s="347"/>
      <c r="AZ2" s="352"/>
      <c r="BA2" s="32" t="s">
        <v>7007</v>
      </c>
      <c r="BB2" s="32" t="s">
        <v>7008</v>
      </c>
      <c r="BC2" s="347"/>
      <c r="BD2" s="347"/>
      <c r="BE2" s="348"/>
    </row>
    <row r="3" spans="1:57" ht="19.5" customHeight="1" x14ac:dyDescent="0.4">
      <c r="A3" s="26" t="s">
        <v>1421</v>
      </c>
      <c r="B3" s="26" t="s">
        <v>970</v>
      </c>
      <c r="C3" s="25" t="s">
        <v>1940</v>
      </c>
      <c r="D3" s="25" t="str">
        <f t="shared" ref="D3:D34" si="0">IF(V3=0,"HW",IF(V3&lt;&gt;AJ3,"HW+SYS","SYS"))</f>
        <v>HW+SYS</v>
      </c>
      <c r="E3" s="25" t="s">
        <v>1891</v>
      </c>
      <c r="F3" s="25" t="s">
        <v>1889</v>
      </c>
      <c r="G3" s="36" t="s">
        <v>1926</v>
      </c>
      <c r="H3" s="37" t="s">
        <v>1936</v>
      </c>
      <c r="I3" s="15" t="s">
        <v>1944</v>
      </c>
      <c r="J3" s="16">
        <v>44886</v>
      </c>
      <c r="K3" s="16">
        <v>44897</v>
      </c>
      <c r="L3" s="16">
        <v>44888</v>
      </c>
      <c r="M3" s="16">
        <v>44893</v>
      </c>
      <c r="N3" s="50"/>
      <c r="O3" s="27" t="str">
        <f t="shared" ref="O3:O34" si="1">AK3</f>
        <v>Pass</v>
      </c>
      <c r="P3" s="38">
        <f>COUNTIFS(System資料複製!$F:$F,$A3,System資料複製!$B:$B,$P$2)</f>
        <v>0</v>
      </c>
      <c r="Q3" s="38">
        <f>COUNTIFS(System資料複製!$F:$F,$A3,System資料複製!$B:$B,$Q$2)</f>
        <v>0</v>
      </c>
      <c r="R3" s="38">
        <f>COUNTIFS(System資料複製!$F:$F,$A3,System資料複製!$B:$B,$R$2)</f>
        <v>0</v>
      </c>
      <c r="S3" s="38">
        <f>COUNTIFS(System資料複製!$F:$F,$A3,System資料複製!$B:$B,$S$2)</f>
        <v>0</v>
      </c>
      <c r="T3" s="38">
        <f>COUNTIFS(System資料複製!$F:$F,$A3,System資料複製!$B:$B,$T$2)</f>
        <v>0</v>
      </c>
      <c r="U3" s="38">
        <f>COUNTIFS(System資料複製!$F:$F,$A3,System資料複製!$B:$B,$U$2)</f>
        <v>2</v>
      </c>
      <c r="V3" s="38">
        <f>COUNTIF(System資料複製!F:F,Feature統計!A3)</f>
        <v>2</v>
      </c>
      <c r="W3" s="26" t="str">
        <f>IF(V3&lt;&gt;0,IF(P3+U3=V3,"Pass",IF(S3+T3=V3,"Planning",IF(Q3&lt;&gt;0,"Fail",IF(P3+U3&lt;&gt;0,"On-going w/h some pass","On-going w/o pass")))),"NA")</f>
        <v>Pass</v>
      </c>
      <c r="X3" s="25">
        <f>COUNTIFS(HW資料!$C:$C,$A3,HW資料!$B:$B,X$2)</f>
        <v>1</v>
      </c>
      <c r="Y3" s="25">
        <f>COUNTIFS(HW資料!$C:$C,$A3,HW資料!$B:$B,Y$2)</f>
        <v>0</v>
      </c>
      <c r="Z3" s="25">
        <f>COUNTIFS(HW資料!$C:$C,$A3,HW資料!$B:$B,Z$2)</f>
        <v>0</v>
      </c>
      <c r="AA3" s="25">
        <f>COUNTIFS(HW資料!$C:$C,$A3,HW資料!$B:$B,AA$2)</f>
        <v>0</v>
      </c>
      <c r="AB3" s="25">
        <f>COUNTIFS(HW資料!$C:$C,$A3,HW資料!$B:$B,AB$2)</f>
        <v>0</v>
      </c>
      <c r="AC3" s="25">
        <f>COUNTIFS(HW資料!$C:$C,$A3,HW資料!$B:$B,AC$2)</f>
        <v>0</v>
      </c>
      <c r="AD3" s="25">
        <f>COUNTIF(HW資料!C:C,Feature統計!A3)</f>
        <v>1</v>
      </c>
      <c r="AE3" s="26" t="str">
        <f>IF(AD3&lt;&gt;0,IF(X3+AC3=AD3,"Pass",IF(AA3+AB3=AD3,"Planning",IF(Y3&lt;&gt;0,"Fail",IF(X3+AC3&lt;&gt;0,"On-going w/h some pass","On-going w/o pass")))),"NA")</f>
        <v>Pass</v>
      </c>
      <c r="AF3" s="38">
        <f>SUM(P3,U3,X3,AC3)</f>
        <v>3</v>
      </c>
      <c r="AG3" s="38">
        <f>SUM(Q3,Y3)</f>
        <v>0</v>
      </c>
      <c r="AH3" s="38">
        <f>SUM(R3,Z3)</f>
        <v>0</v>
      </c>
      <c r="AI3" s="38">
        <f t="shared" ref="AI3:AI31" si="2">SUM(S3,T3,AA3,AB3)</f>
        <v>0</v>
      </c>
      <c r="AJ3" s="38">
        <f t="shared" ref="AJ3:AJ31" si="3">SUM(V3,AD3)</f>
        <v>3</v>
      </c>
      <c r="AK3" s="39" t="str">
        <f>IF(AJ3&lt;&gt;0,IF(AF3=AJ3,"Pass",IF(AI3=AJ3,"Planning",IF(AG3&lt;&gt;0,"Fail",IF(AF3&lt;&gt;0,"On-going w/h some pass","On-going w/o pass")))),"NA")</f>
        <v>Pass</v>
      </c>
      <c r="AL3" s="40"/>
      <c r="AM3" s="15" t="s">
        <v>1507</v>
      </c>
      <c r="AN3" s="25">
        <f>COUNTIF(W:W,AM3)</f>
        <v>78</v>
      </c>
      <c r="AO3" s="15" t="s">
        <v>1507</v>
      </c>
      <c r="AP3" s="41">
        <f>COUNTIF(AE:AE,AM3)</f>
        <v>58</v>
      </c>
      <c r="AQ3" s="15" t="s">
        <v>1507</v>
      </c>
      <c r="AR3" s="25">
        <f>COUNTIF(AK:AK,AM3)</f>
        <v>111</v>
      </c>
      <c r="AS3" s="42">
        <f>AR3/$AR$8</f>
        <v>0.8671875</v>
      </c>
      <c r="AU3" s="26">
        <v>1</v>
      </c>
      <c r="AV3" s="26" t="s">
        <v>970</v>
      </c>
      <c r="AW3" s="74">
        <f t="shared" ref="AW3:AW13" si="4">COUNTIFS(B:B,$AV3,O:O,AW$1)</f>
        <v>7</v>
      </c>
      <c r="AX3" s="74">
        <f t="shared" ref="AX3:AX13" si="5">COUNTIFS(B:B,$AV3,O:O,AX$1)</f>
        <v>0</v>
      </c>
      <c r="AY3" s="74">
        <f t="shared" ref="AY3:AY13" si="6">COUNTIFS(B:B,$AV3,O:O,"On-going w/h some pass")+COUNTIFS(B:B,$AV3,O:O,"On-going w/o pass")+COUNTIFS(B:B,$AV3,O:O,"Planning")</f>
        <v>0</v>
      </c>
      <c r="AZ3" s="75">
        <f t="shared" ref="AZ3:AZ14" si="7">SUM(AW3:AY3)</f>
        <v>7</v>
      </c>
      <c r="BA3" s="103">
        <v>44621</v>
      </c>
      <c r="BB3" s="103">
        <v>44986</v>
      </c>
      <c r="BC3" s="104" t="s">
        <v>7011</v>
      </c>
      <c r="BD3" s="15" t="str">
        <f>IF(AW3=AZ3,"Finish","On-going")</f>
        <v>Finish</v>
      </c>
      <c r="BE3" s="114"/>
    </row>
    <row r="4" spans="1:57" ht="16" customHeight="1" x14ac:dyDescent="0.4">
      <c r="A4" s="26" t="s">
        <v>1025</v>
      </c>
      <c r="B4" s="26" t="s">
        <v>977</v>
      </c>
      <c r="C4" s="25" t="s">
        <v>1940</v>
      </c>
      <c r="D4" s="25" t="str">
        <f t="shared" si="0"/>
        <v>HW+SYS</v>
      </c>
      <c r="E4" s="25" t="s">
        <v>1891</v>
      </c>
      <c r="F4" s="25" t="s">
        <v>1889</v>
      </c>
      <c r="G4" s="36" t="s">
        <v>1926</v>
      </c>
      <c r="H4" s="37" t="s">
        <v>1936</v>
      </c>
      <c r="I4" s="15" t="s">
        <v>1944</v>
      </c>
      <c r="J4" s="16">
        <v>44886</v>
      </c>
      <c r="K4" s="16">
        <v>44897</v>
      </c>
      <c r="L4" s="16">
        <v>44887</v>
      </c>
      <c r="M4" s="16">
        <v>44893</v>
      </c>
      <c r="N4" s="50"/>
      <c r="O4" s="27" t="str">
        <f t="shared" si="1"/>
        <v>Pass</v>
      </c>
      <c r="P4" s="38">
        <f>COUNTIFS(System資料複製!$F:$F,$A4,System資料複製!$B:$B,$P$2)</f>
        <v>1</v>
      </c>
      <c r="Q4" s="38">
        <f>COUNTIFS(System資料複製!$F:$F,$A4,System資料複製!$B:$B,$Q$2)</f>
        <v>0</v>
      </c>
      <c r="R4" s="38">
        <f>COUNTIFS(System資料複製!$F:$F,$A4,System資料複製!$B:$B,$R$2)</f>
        <v>0</v>
      </c>
      <c r="S4" s="38">
        <f>COUNTIFS(System資料複製!$F:$F,$A4,System資料複製!$B:$B,$S$2)</f>
        <v>0</v>
      </c>
      <c r="T4" s="38">
        <f>COUNTIFS(System資料複製!$F:$F,$A4,System資料複製!$B:$B,$T$2)</f>
        <v>0</v>
      </c>
      <c r="U4" s="38">
        <f>COUNTIFS(System資料複製!$F:$F,$A4,System資料複製!$B:$B,$U$2)</f>
        <v>5</v>
      </c>
      <c r="V4" s="38">
        <f>COUNTIF(System資料複製!F:F,Feature統計!A4)</f>
        <v>6</v>
      </c>
      <c r="W4" s="26" t="str">
        <f t="shared" ref="W4:W64" si="8">IF(V4&lt;&gt;0,IF(P4+U4=V4,"Pass",IF(S4+T4=V4,"Planning",IF(Q4&lt;&gt;0,"Fail",IF(P4+U4&lt;&gt;0,"On-going w/h some pass","On-going w/o pass")))),"NA")</f>
        <v>Pass</v>
      </c>
      <c r="X4" s="25">
        <f>COUNTIFS(HW資料!$C:$C,$A4,HW資料!$B:$B,X$2)</f>
        <v>2</v>
      </c>
      <c r="Y4" s="25">
        <f>COUNTIFS(HW資料!$C:$C,$A4,HW資料!$B:$B,Y$2)</f>
        <v>0</v>
      </c>
      <c r="Z4" s="25">
        <f>COUNTIFS(HW資料!$C:$C,$A4,HW資料!$B:$B,Z$2)</f>
        <v>0</v>
      </c>
      <c r="AA4" s="25">
        <f>COUNTIFS(HW資料!$C:$C,$A4,HW資料!$B:$B,AA$2)</f>
        <v>0</v>
      </c>
      <c r="AB4" s="25">
        <f>COUNTIFS(HW資料!$C:$C,$A4,HW資料!$B:$B,AB$2)</f>
        <v>0</v>
      </c>
      <c r="AC4" s="25">
        <f>COUNTIFS(HW資料!$C:$C,$A4,HW資料!$B:$B,AC$2)</f>
        <v>2</v>
      </c>
      <c r="AD4" s="25">
        <f>COUNTIF(HW資料!C:C,Feature統計!A4)</f>
        <v>4</v>
      </c>
      <c r="AE4" s="26" t="str">
        <f t="shared" ref="AE4:AE64" si="9">IF(AD4&lt;&gt;0,IF(X4+AC4=AD4,"Pass",IF(AA4+AB4=AD4,"Planning",IF(Y4&lt;&gt;0,"Fail",IF(X4+AC4&lt;&gt;0,"On-going w/h some pass","On-going w/o pass")))),"NA")</f>
        <v>Pass</v>
      </c>
      <c r="AF4" s="38">
        <f t="shared" ref="AF4:AF64" si="10">SUM(P4,U4,X4,AC4)</f>
        <v>10</v>
      </c>
      <c r="AG4" s="38">
        <f t="shared" ref="AG4:AG64" si="11">SUM(Q4,Y4)</f>
        <v>0</v>
      </c>
      <c r="AH4" s="38">
        <f t="shared" ref="AH4:AH32" si="12">SUM(R4,Z4)</f>
        <v>0</v>
      </c>
      <c r="AI4" s="38">
        <f t="shared" si="2"/>
        <v>0</v>
      </c>
      <c r="AJ4" s="38">
        <f t="shared" si="3"/>
        <v>10</v>
      </c>
      <c r="AK4" s="39" t="str">
        <f t="shared" ref="AK4:AK64" si="13">IF(AJ4&lt;&gt;0,IF(AF4=AJ4,"Pass",IF(AI4=AJ4,"Planning",IF(AG4&lt;&gt;0,"Fail",IF(AF4&lt;&gt;0,"On-going w/h some pass","On-going w/o pass")))),"NA")</f>
        <v>Pass</v>
      </c>
      <c r="AL4" s="40"/>
      <c r="AM4" s="15" t="s">
        <v>1933</v>
      </c>
      <c r="AN4" s="25">
        <f>COUNTIF(W:W,AM4)</f>
        <v>5</v>
      </c>
      <c r="AO4" s="15" t="s">
        <v>1933</v>
      </c>
      <c r="AP4" s="41">
        <f>COUNTIF(AE:AE,AM4)</f>
        <v>4</v>
      </c>
      <c r="AQ4" s="15" t="s">
        <v>1933</v>
      </c>
      <c r="AR4" s="25">
        <f>COUNTIF(AK:AK,AM4)</f>
        <v>6</v>
      </c>
      <c r="AS4" s="42">
        <f>AR4/$AR$8</f>
        <v>4.6875E-2</v>
      </c>
      <c r="AU4" s="26">
        <v>2</v>
      </c>
      <c r="AV4" s="26" t="s">
        <v>986</v>
      </c>
      <c r="AW4" s="74">
        <f t="shared" si="4"/>
        <v>8</v>
      </c>
      <c r="AX4" s="74">
        <f t="shared" si="5"/>
        <v>1</v>
      </c>
      <c r="AY4" s="74">
        <f t="shared" si="6"/>
        <v>1</v>
      </c>
      <c r="AZ4" s="75">
        <f t="shared" si="7"/>
        <v>10</v>
      </c>
      <c r="BA4" s="103">
        <v>44835</v>
      </c>
      <c r="BB4" s="103" t="s">
        <v>7021</v>
      </c>
      <c r="BC4" s="104" t="s">
        <v>7011</v>
      </c>
      <c r="BD4" s="15" t="str">
        <f t="shared" ref="BD4:BD13" si="14">IF(AW4=AZ4,"Finish","On-going")</f>
        <v>On-going</v>
      </c>
      <c r="BE4" s="114" t="s">
        <v>7453</v>
      </c>
    </row>
    <row r="5" spans="1:57" ht="17.5" customHeight="1" x14ac:dyDescent="0.4">
      <c r="A5" s="26" t="s">
        <v>1008</v>
      </c>
      <c r="B5" s="26" t="s">
        <v>986</v>
      </c>
      <c r="C5" s="25" t="s">
        <v>1940</v>
      </c>
      <c r="D5" s="25" t="str">
        <f t="shared" si="0"/>
        <v>HW+SYS</v>
      </c>
      <c r="E5" s="25" t="s">
        <v>1891</v>
      </c>
      <c r="F5" s="25" t="s">
        <v>1889</v>
      </c>
      <c r="G5" s="36" t="s">
        <v>1926</v>
      </c>
      <c r="H5" s="37" t="s">
        <v>1936</v>
      </c>
      <c r="I5" s="15" t="s">
        <v>1944</v>
      </c>
      <c r="J5" s="16">
        <v>44886</v>
      </c>
      <c r="K5" s="16">
        <v>44897</v>
      </c>
      <c r="L5" s="16">
        <v>44886</v>
      </c>
      <c r="M5" s="16"/>
      <c r="N5" s="51"/>
      <c r="O5" s="27" t="str">
        <f t="shared" si="1"/>
        <v>Fail</v>
      </c>
      <c r="P5" s="38">
        <f>COUNTIFS(System資料複製!$F:$F,$A5,System資料複製!$B:$B,$P$2)</f>
        <v>0</v>
      </c>
      <c r="Q5" s="38">
        <f>COUNTIFS(System資料複製!$F:$F,$A5,System資料複製!$B:$B,$Q$2)</f>
        <v>0</v>
      </c>
      <c r="R5" s="38">
        <f>COUNTIFS(System資料複製!$F:$F,$A5,System資料複製!$B:$B,$R$2)</f>
        <v>0</v>
      </c>
      <c r="S5" s="38">
        <f>COUNTIFS(System資料複製!$F:$F,$A5,System資料複製!$B:$B,$S$2)</f>
        <v>0</v>
      </c>
      <c r="T5" s="38">
        <f>COUNTIFS(System資料複製!$F:$F,$A5,System資料複製!$B:$B,$T$2)</f>
        <v>0</v>
      </c>
      <c r="U5" s="38">
        <f>COUNTIFS(System資料複製!$F:$F,$A5,System資料複製!$B:$B,$U$2)</f>
        <v>1</v>
      </c>
      <c r="V5" s="38">
        <f>COUNTIF(System資料複製!F:F,Feature統計!A5)</f>
        <v>1</v>
      </c>
      <c r="W5" s="26" t="str">
        <f t="shared" si="8"/>
        <v>Pass</v>
      </c>
      <c r="X5" s="25">
        <f>COUNTIFS(HW資料!$C:$C,$A5,HW資料!$B:$B,X$2)</f>
        <v>4</v>
      </c>
      <c r="Y5" s="25">
        <f>COUNTIFS(HW資料!$C:$C,$A5,HW資料!$B:$B,Y$2)</f>
        <v>6</v>
      </c>
      <c r="Z5" s="25">
        <f>COUNTIFS(HW資料!$C:$C,$A5,HW資料!$B:$B,Z$2)</f>
        <v>0</v>
      </c>
      <c r="AA5" s="25">
        <f>COUNTIFS(HW資料!$C:$C,$A5,HW資料!$B:$B,AA$2)</f>
        <v>0</v>
      </c>
      <c r="AB5" s="25">
        <f>COUNTIFS(HW資料!$C:$C,$A5,HW資料!$B:$B,AB$2)</f>
        <v>0</v>
      </c>
      <c r="AC5" s="25">
        <f>COUNTIFS(HW資料!$C:$C,$A5,HW資料!$B:$B,AC$2)</f>
        <v>0</v>
      </c>
      <c r="AD5" s="25">
        <f>COUNTIF(HW資料!C:C,Feature統計!A5)</f>
        <v>10</v>
      </c>
      <c r="AE5" s="26" t="str">
        <f t="shared" si="9"/>
        <v>Fail</v>
      </c>
      <c r="AF5" s="38">
        <f t="shared" si="10"/>
        <v>5</v>
      </c>
      <c r="AG5" s="38">
        <f t="shared" si="11"/>
        <v>6</v>
      </c>
      <c r="AH5" s="38">
        <f t="shared" si="12"/>
        <v>0</v>
      </c>
      <c r="AI5" s="38">
        <f t="shared" si="2"/>
        <v>0</v>
      </c>
      <c r="AJ5" s="38">
        <f t="shared" si="3"/>
        <v>11</v>
      </c>
      <c r="AK5" s="39" t="str">
        <f t="shared" si="13"/>
        <v>Fail</v>
      </c>
      <c r="AL5" s="40"/>
      <c r="AM5" s="43" t="s">
        <v>1538</v>
      </c>
      <c r="AN5" s="25">
        <f>COUNTIF(W:W,AM5)</f>
        <v>8</v>
      </c>
      <c r="AO5" s="43" t="s">
        <v>1538</v>
      </c>
      <c r="AP5" s="41">
        <f>COUNTIF(AE:AE,AM5)</f>
        <v>2</v>
      </c>
      <c r="AQ5" s="43" t="s">
        <v>1538</v>
      </c>
      <c r="AR5" s="25">
        <f>COUNTIF(AK:AK,AM5)</f>
        <v>10</v>
      </c>
      <c r="AS5" s="42">
        <f>AR5/$AR$8</f>
        <v>7.8125E-2</v>
      </c>
      <c r="AU5" s="26">
        <v>3</v>
      </c>
      <c r="AV5" s="26" t="s">
        <v>1919</v>
      </c>
      <c r="AW5" s="74">
        <f t="shared" si="4"/>
        <v>1</v>
      </c>
      <c r="AX5" s="74">
        <f t="shared" si="5"/>
        <v>0</v>
      </c>
      <c r="AY5" s="74">
        <f t="shared" si="6"/>
        <v>0</v>
      </c>
      <c r="AZ5" s="75">
        <f t="shared" si="7"/>
        <v>1</v>
      </c>
      <c r="BA5" s="103">
        <v>44896</v>
      </c>
      <c r="BB5" s="103" t="s">
        <v>7032</v>
      </c>
      <c r="BC5" s="104" t="s">
        <v>7011</v>
      </c>
      <c r="BD5" s="15" t="str">
        <f t="shared" si="14"/>
        <v>Finish</v>
      </c>
      <c r="BE5" s="114"/>
    </row>
    <row r="6" spans="1:57" ht="17.5" x14ac:dyDescent="0.4">
      <c r="A6" s="26" t="s">
        <v>973</v>
      </c>
      <c r="B6" s="26" t="s">
        <v>1527</v>
      </c>
      <c r="C6" s="25" t="s">
        <v>1940</v>
      </c>
      <c r="D6" s="25" t="str">
        <f t="shared" si="0"/>
        <v>HW</v>
      </c>
      <c r="E6" s="25" t="s">
        <v>1893</v>
      </c>
      <c r="F6" s="25" t="s">
        <v>1910</v>
      </c>
      <c r="G6" s="36" t="s">
        <v>1926</v>
      </c>
      <c r="H6" s="36" t="s">
        <v>1935</v>
      </c>
      <c r="I6" s="28"/>
      <c r="J6" s="27">
        <v>44850</v>
      </c>
      <c r="K6" s="27">
        <v>44860</v>
      </c>
      <c r="L6" s="27">
        <v>44850</v>
      </c>
      <c r="M6" s="27">
        <v>44860</v>
      </c>
      <c r="N6" s="106"/>
      <c r="O6" s="27" t="str">
        <f t="shared" si="1"/>
        <v>Pass</v>
      </c>
      <c r="P6" s="38">
        <f>COUNTIFS(System資料複製!$F:$F,$A6,System資料複製!$B:$B,$P$2)</f>
        <v>0</v>
      </c>
      <c r="Q6" s="38">
        <f>COUNTIFS(System資料複製!$F:$F,$A6,System資料複製!$B:$B,$Q$2)</f>
        <v>0</v>
      </c>
      <c r="R6" s="38">
        <f>COUNTIFS(System資料複製!$F:$F,$A6,System資料複製!$B:$B,$R$2)</f>
        <v>0</v>
      </c>
      <c r="S6" s="38">
        <f>COUNTIFS(System資料複製!$F:$F,$A6,System資料複製!$B:$B,$S$2)</f>
        <v>0</v>
      </c>
      <c r="T6" s="38">
        <f>COUNTIFS(System資料複製!$F:$F,$A6,System資料複製!$B:$B,$T$2)</f>
        <v>0</v>
      </c>
      <c r="U6" s="38">
        <f>COUNTIFS(System資料複製!$F:$F,$A6,System資料複製!$B:$B,$U$2)</f>
        <v>0</v>
      </c>
      <c r="V6" s="38">
        <f>COUNTIF(System資料複製!F:F,Feature統計!A6)</f>
        <v>0</v>
      </c>
      <c r="W6" s="26" t="str">
        <f t="shared" si="8"/>
        <v>NA</v>
      </c>
      <c r="X6" s="25">
        <f>COUNTIFS(HW資料!$C:$C,$A6,HW資料!$B:$B,X$2)</f>
        <v>5</v>
      </c>
      <c r="Y6" s="25">
        <f>COUNTIFS(HW資料!$C:$C,$A6,HW資料!$B:$B,Y$2)</f>
        <v>0</v>
      </c>
      <c r="Z6" s="25">
        <f>COUNTIFS(HW資料!$C:$C,$A6,HW資料!$B:$B,Z$2)</f>
        <v>0</v>
      </c>
      <c r="AA6" s="25">
        <f>COUNTIFS(HW資料!$C:$C,$A6,HW資料!$B:$B,AA$2)</f>
        <v>0</v>
      </c>
      <c r="AB6" s="25">
        <f>COUNTIFS(HW資料!$C:$C,$A6,HW資料!$B:$B,AB$2)</f>
        <v>0</v>
      </c>
      <c r="AC6" s="25">
        <f>COUNTIFS(HW資料!$C:$C,$A6,HW資料!$B:$B,AC$2)</f>
        <v>0</v>
      </c>
      <c r="AD6" s="25">
        <f>COUNTIF(HW資料!C:C,Feature統計!A6)</f>
        <v>5</v>
      </c>
      <c r="AE6" s="26" t="str">
        <f t="shared" si="9"/>
        <v>Pass</v>
      </c>
      <c r="AF6" s="38">
        <f t="shared" si="10"/>
        <v>5</v>
      </c>
      <c r="AG6" s="38">
        <f t="shared" si="11"/>
        <v>0</v>
      </c>
      <c r="AH6" s="38">
        <f t="shared" si="12"/>
        <v>0</v>
      </c>
      <c r="AI6" s="38">
        <f t="shared" si="2"/>
        <v>0</v>
      </c>
      <c r="AJ6" s="38">
        <f t="shared" si="3"/>
        <v>5</v>
      </c>
      <c r="AK6" s="39" t="str">
        <f t="shared" si="13"/>
        <v>Pass</v>
      </c>
      <c r="AL6" s="40"/>
      <c r="AM6" s="15" t="s">
        <v>1934</v>
      </c>
      <c r="AN6" s="25">
        <f>COUNTIF(W:W,AM6)</f>
        <v>1</v>
      </c>
      <c r="AO6" s="15" t="s">
        <v>1934</v>
      </c>
      <c r="AP6" s="41">
        <f>COUNTIF(AE:AE,AM6)</f>
        <v>0</v>
      </c>
      <c r="AQ6" s="15" t="s">
        <v>1934</v>
      </c>
      <c r="AR6" s="25">
        <f>COUNTIF(AK:AK,AM6)</f>
        <v>1</v>
      </c>
      <c r="AS6" s="42">
        <f>AR6/$AR$8</f>
        <v>7.8125E-3</v>
      </c>
      <c r="AU6" s="26">
        <v>4</v>
      </c>
      <c r="AV6" s="26" t="s">
        <v>1004</v>
      </c>
      <c r="AW6" s="74">
        <f t="shared" si="4"/>
        <v>16</v>
      </c>
      <c r="AX6" s="74">
        <f t="shared" si="5"/>
        <v>0</v>
      </c>
      <c r="AY6" s="74">
        <f t="shared" si="6"/>
        <v>2</v>
      </c>
      <c r="AZ6" s="75">
        <f t="shared" si="7"/>
        <v>18</v>
      </c>
      <c r="BA6" s="103">
        <v>44866</v>
      </c>
      <c r="BB6" s="103">
        <v>45017</v>
      </c>
      <c r="BC6" s="110" t="s">
        <v>7011</v>
      </c>
      <c r="BD6" s="15" t="str">
        <f t="shared" si="14"/>
        <v>On-going</v>
      </c>
      <c r="BE6" s="114"/>
    </row>
    <row r="7" spans="1:57" ht="31" x14ac:dyDescent="0.4">
      <c r="A7" s="26" t="s">
        <v>1397</v>
      </c>
      <c r="B7" s="26" t="s">
        <v>1527</v>
      </c>
      <c r="C7" s="25"/>
      <c r="D7" s="25" t="str">
        <f t="shared" si="0"/>
        <v>SYS</v>
      </c>
      <c r="E7" s="25" t="s">
        <v>1893</v>
      </c>
      <c r="F7" s="25" t="s">
        <v>1889</v>
      </c>
      <c r="G7" s="36" t="s">
        <v>1926</v>
      </c>
      <c r="H7" s="36"/>
      <c r="I7" s="28"/>
      <c r="J7" s="27">
        <v>44866</v>
      </c>
      <c r="K7" s="27">
        <v>44905</v>
      </c>
      <c r="L7" s="27">
        <v>44866</v>
      </c>
      <c r="M7" s="27">
        <v>44889</v>
      </c>
      <c r="N7" s="106"/>
      <c r="O7" s="27" t="str">
        <f t="shared" si="1"/>
        <v>Pass</v>
      </c>
      <c r="P7" s="38">
        <f>COUNTIFS(System資料複製!$F:$F,$A7,System資料複製!$B:$B,$P$2)</f>
        <v>0</v>
      </c>
      <c r="Q7" s="38">
        <f>COUNTIFS(System資料複製!$F:$F,$A7,System資料複製!$B:$B,$Q$2)</f>
        <v>0</v>
      </c>
      <c r="R7" s="38">
        <f>COUNTIFS(System資料複製!$F:$F,$A7,System資料複製!$B:$B,$R$2)</f>
        <v>0</v>
      </c>
      <c r="S7" s="38">
        <f>COUNTIFS(System資料複製!$F:$F,$A7,System資料複製!$B:$B,$S$2)</f>
        <v>0</v>
      </c>
      <c r="T7" s="38">
        <f>COUNTIFS(System資料複製!$F:$F,$A7,System資料複製!$B:$B,$T$2)</f>
        <v>0</v>
      </c>
      <c r="U7" s="38">
        <f>COUNTIFS(System資料複製!$F:$F,$A7,System資料複製!$B:$B,$U$2)</f>
        <v>1</v>
      </c>
      <c r="V7" s="38">
        <f>COUNTIF(System資料複製!F:F,Feature統計!A7)</f>
        <v>1</v>
      </c>
      <c r="W7" s="26" t="str">
        <f t="shared" si="8"/>
        <v>Pass</v>
      </c>
      <c r="X7" s="25">
        <f>COUNTIFS(HW資料!$C:$C,$A7,HW資料!$B:$B,X$2)</f>
        <v>0</v>
      </c>
      <c r="Y7" s="25">
        <f>COUNTIFS(HW資料!$C:$C,$A7,HW資料!$B:$B,Y$2)</f>
        <v>0</v>
      </c>
      <c r="Z7" s="25">
        <f>COUNTIFS(HW資料!$C:$C,$A7,HW資料!$B:$B,Z$2)</f>
        <v>0</v>
      </c>
      <c r="AA7" s="25">
        <f>COUNTIFS(HW資料!$C:$C,$A7,HW資料!$B:$B,AA$2)</f>
        <v>0</v>
      </c>
      <c r="AB7" s="25">
        <f>COUNTIFS(HW資料!$C:$C,$A7,HW資料!$B:$B,AB$2)</f>
        <v>0</v>
      </c>
      <c r="AC7" s="25">
        <f>COUNTIFS(HW資料!$C:$C,$A7,HW資料!$B:$B,AC$2)</f>
        <v>0</v>
      </c>
      <c r="AD7" s="25">
        <f>COUNTIF(HW資料!C:C,Feature統計!A7)</f>
        <v>0</v>
      </c>
      <c r="AE7" s="26" t="str">
        <f t="shared" si="9"/>
        <v>NA</v>
      </c>
      <c r="AF7" s="38">
        <f t="shared" si="10"/>
        <v>1</v>
      </c>
      <c r="AG7" s="38">
        <f t="shared" si="11"/>
        <v>0</v>
      </c>
      <c r="AH7" s="38">
        <f t="shared" si="12"/>
        <v>0</v>
      </c>
      <c r="AI7" s="38">
        <f t="shared" si="2"/>
        <v>0</v>
      </c>
      <c r="AJ7" s="38">
        <f t="shared" si="3"/>
        <v>1</v>
      </c>
      <c r="AK7" s="39" t="str">
        <f t="shared" si="13"/>
        <v>Pass</v>
      </c>
      <c r="AL7" s="40"/>
      <c r="AM7" s="25" t="s">
        <v>1508</v>
      </c>
      <c r="AN7" s="25">
        <f>COUNTIF(W:W,AM7)</f>
        <v>0</v>
      </c>
      <c r="AO7" s="25" t="s">
        <v>1508</v>
      </c>
      <c r="AP7" s="41">
        <f>COUNTIF(AE:AE,AM7)</f>
        <v>0</v>
      </c>
      <c r="AQ7" s="25" t="s">
        <v>1508</v>
      </c>
      <c r="AR7" s="25">
        <f>COUNTIF(AK:AK,AM7)</f>
        <v>0</v>
      </c>
      <c r="AS7" s="42">
        <f>AR7/$AR$8</f>
        <v>0</v>
      </c>
      <c r="AU7" s="26">
        <v>5</v>
      </c>
      <c r="AV7" s="26" t="s">
        <v>972</v>
      </c>
      <c r="AW7" s="74">
        <f t="shared" si="4"/>
        <v>7</v>
      </c>
      <c r="AX7" s="74">
        <f t="shared" si="5"/>
        <v>4</v>
      </c>
      <c r="AY7" s="74">
        <f t="shared" si="6"/>
        <v>0</v>
      </c>
      <c r="AZ7" s="75">
        <f t="shared" si="7"/>
        <v>11</v>
      </c>
      <c r="BA7" s="103">
        <v>44835</v>
      </c>
      <c r="BB7" s="103" t="s">
        <v>7021</v>
      </c>
      <c r="BC7" s="104" t="s">
        <v>7011</v>
      </c>
      <c r="BD7" s="15" t="str">
        <f t="shared" si="14"/>
        <v>On-going</v>
      </c>
      <c r="BE7" s="114" t="s">
        <v>7129</v>
      </c>
    </row>
    <row r="8" spans="1:57" ht="17.5" x14ac:dyDescent="0.4">
      <c r="A8" s="26" t="s">
        <v>1396</v>
      </c>
      <c r="B8" s="26" t="s">
        <v>1527</v>
      </c>
      <c r="C8" s="25"/>
      <c r="D8" s="25" t="str">
        <f t="shared" si="0"/>
        <v>SYS</v>
      </c>
      <c r="E8" s="25" t="s">
        <v>1893</v>
      </c>
      <c r="F8" s="25" t="s">
        <v>1889</v>
      </c>
      <c r="G8" s="36" t="s">
        <v>1926</v>
      </c>
      <c r="H8" s="36"/>
      <c r="I8" s="28"/>
      <c r="J8" s="27">
        <v>44866</v>
      </c>
      <c r="K8" s="27">
        <v>44905</v>
      </c>
      <c r="L8" s="27">
        <v>44866</v>
      </c>
      <c r="M8" s="27">
        <v>44889</v>
      </c>
      <c r="N8" s="106"/>
      <c r="O8" s="27" t="str">
        <f t="shared" si="1"/>
        <v>Pass</v>
      </c>
      <c r="P8" s="38">
        <f>COUNTIFS(System資料複製!$F:$F,$A8,System資料複製!$B:$B,$P$2)</f>
        <v>0</v>
      </c>
      <c r="Q8" s="38">
        <f>COUNTIFS(System資料複製!$F:$F,$A8,System資料複製!$B:$B,$Q$2)</f>
        <v>0</v>
      </c>
      <c r="R8" s="38">
        <f>COUNTIFS(System資料複製!$F:$F,$A8,System資料複製!$B:$B,$R$2)</f>
        <v>0</v>
      </c>
      <c r="S8" s="38">
        <f>COUNTIFS(System資料複製!$F:$F,$A8,System資料複製!$B:$B,$S$2)</f>
        <v>0</v>
      </c>
      <c r="T8" s="38">
        <f>COUNTIFS(System資料複製!$F:$F,$A8,System資料複製!$B:$B,$T$2)</f>
        <v>0</v>
      </c>
      <c r="U8" s="38">
        <f>COUNTIFS(System資料複製!$F:$F,$A8,System資料複製!$B:$B,$U$2)</f>
        <v>4</v>
      </c>
      <c r="V8" s="38">
        <f>COUNTIF(System資料複製!F:F,Feature統計!A8)</f>
        <v>4</v>
      </c>
      <c r="W8" s="26" t="str">
        <f t="shared" si="8"/>
        <v>Pass</v>
      </c>
      <c r="X8" s="25">
        <f>COUNTIFS(HW資料!$C:$C,$A8,HW資料!$B:$B,X$2)</f>
        <v>0</v>
      </c>
      <c r="Y8" s="25">
        <f>COUNTIFS(HW資料!$C:$C,$A8,HW資料!$B:$B,Y$2)</f>
        <v>0</v>
      </c>
      <c r="Z8" s="25">
        <f>COUNTIFS(HW資料!$C:$C,$A8,HW資料!$B:$B,Z$2)</f>
        <v>0</v>
      </c>
      <c r="AA8" s="25">
        <f>COUNTIFS(HW資料!$C:$C,$A8,HW資料!$B:$B,AA$2)</f>
        <v>0</v>
      </c>
      <c r="AB8" s="25">
        <f>COUNTIFS(HW資料!$C:$C,$A8,HW資料!$B:$B,AB$2)</f>
        <v>0</v>
      </c>
      <c r="AC8" s="25">
        <f>COUNTIFS(HW資料!$C:$C,$A8,HW資料!$B:$B,AC$2)</f>
        <v>0</v>
      </c>
      <c r="AD8" s="25">
        <f>COUNTIF(HW資料!C:C,Feature統計!A8)</f>
        <v>0</v>
      </c>
      <c r="AE8" s="26" t="str">
        <f t="shared" si="9"/>
        <v>NA</v>
      </c>
      <c r="AF8" s="38">
        <f t="shared" si="10"/>
        <v>4</v>
      </c>
      <c r="AG8" s="38">
        <f t="shared" si="11"/>
        <v>0</v>
      </c>
      <c r="AH8" s="38">
        <f t="shared" si="12"/>
        <v>0</v>
      </c>
      <c r="AI8" s="38">
        <f t="shared" si="2"/>
        <v>0</v>
      </c>
      <c r="AJ8" s="38">
        <f t="shared" si="3"/>
        <v>4</v>
      </c>
      <c r="AK8" s="39" t="str">
        <f t="shared" si="13"/>
        <v>Pass</v>
      </c>
      <c r="AL8" s="40"/>
      <c r="AQ8" s="25" t="s">
        <v>1504</v>
      </c>
      <c r="AR8" s="25">
        <f>SUM(AR3:AR7)</f>
        <v>128</v>
      </c>
      <c r="AS8" s="25"/>
      <c r="AU8" s="26">
        <v>6</v>
      </c>
      <c r="AV8" s="26" t="s">
        <v>1227</v>
      </c>
      <c r="AW8" s="74">
        <f t="shared" si="4"/>
        <v>4</v>
      </c>
      <c r="AX8" s="74">
        <f t="shared" si="5"/>
        <v>0</v>
      </c>
      <c r="AY8" s="74">
        <f t="shared" si="6"/>
        <v>0</v>
      </c>
      <c r="AZ8" s="75">
        <f t="shared" si="7"/>
        <v>4</v>
      </c>
      <c r="BA8" s="103">
        <v>44835</v>
      </c>
      <c r="BB8" s="103" t="s">
        <v>7021</v>
      </c>
      <c r="BC8" s="104" t="s">
        <v>7011</v>
      </c>
      <c r="BD8" s="15" t="str">
        <f t="shared" si="14"/>
        <v>Finish</v>
      </c>
      <c r="BE8" s="114"/>
    </row>
    <row r="9" spans="1:57" ht="17.5" x14ac:dyDescent="0.4">
      <c r="A9" s="26" t="s">
        <v>1529</v>
      </c>
      <c r="B9" s="26" t="s">
        <v>1527</v>
      </c>
      <c r="C9" s="25"/>
      <c r="D9" s="25" t="str">
        <f t="shared" si="0"/>
        <v>HW+SYS</v>
      </c>
      <c r="E9" s="25" t="s">
        <v>1893</v>
      </c>
      <c r="F9" s="25" t="s">
        <v>1889</v>
      </c>
      <c r="G9" s="36" t="s">
        <v>1926</v>
      </c>
      <c r="H9" s="36"/>
      <c r="I9" s="28"/>
      <c r="J9" s="27">
        <v>44866</v>
      </c>
      <c r="K9" s="27" t="s">
        <v>7021</v>
      </c>
      <c r="L9" s="27">
        <v>44866</v>
      </c>
      <c r="M9" s="27">
        <v>44889</v>
      </c>
      <c r="N9" s="106"/>
      <c r="O9" s="27" t="str">
        <f t="shared" si="1"/>
        <v>Pass</v>
      </c>
      <c r="P9" s="38">
        <f>COUNTIFS(System資料複製!$F:$F,$A9,System資料複製!$B:$B,$P$2)</f>
        <v>1</v>
      </c>
      <c r="Q9" s="38">
        <f>COUNTIFS(System資料複製!$F:$F,$A9,System資料複製!$B:$B,$Q$2)</f>
        <v>0</v>
      </c>
      <c r="R9" s="38">
        <f>COUNTIFS(System資料複製!$F:$F,$A9,System資料複製!$B:$B,$R$2)</f>
        <v>0</v>
      </c>
      <c r="S9" s="38">
        <f>COUNTIFS(System資料複製!$F:$F,$A9,System資料複製!$B:$B,$S$2)</f>
        <v>0</v>
      </c>
      <c r="T9" s="38">
        <f>COUNTIFS(System資料複製!$F:$F,$A9,System資料複製!$B:$B,$T$2)</f>
        <v>0</v>
      </c>
      <c r="U9" s="38">
        <f>COUNTIFS(System資料複製!$F:$F,$A9,System資料複製!$B:$B,$U$2)</f>
        <v>4</v>
      </c>
      <c r="V9" s="38">
        <f>COUNTIF(System資料複製!F:F,Feature統計!A9)</f>
        <v>5</v>
      </c>
      <c r="W9" s="26" t="str">
        <f t="shared" si="8"/>
        <v>Pass</v>
      </c>
      <c r="X9" s="25">
        <f>COUNTIFS(HW資料!$C:$C,$A9,HW資料!$B:$B,X$2)</f>
        <v>1</v>
      </c>
      <c r="Y9" s="25">
        <f>COUNTIFS(HW資料!$C:$C,$A9,HW資料!$B:$B,Y$2)</f>
        <v>0</v>
      </c>
      <c r="Z9" s="25">
        <f>COUNTIFS(HW資料!$C:$C,$A9,HW資料!$B:$B,Z$2)</f>
        <v>0</v>
      </c>
      <c r="AA9" s="25">
        <f>COUNTIFS(HW資料!$C:$C,$A9,HW資料!$B:$B,AA$2)</f>
        <v>0</v>
      </c>
      <c r="AB9" s="25">
        <f>COUNTIFS(HW資料!$C:$C,$A9,HW資料!$B:$B,AB$2)</f>
        <v>0</v>
      </c>
      <c r="AC9" s="25">
        <f>COUNTIFS(HW資料!$C:$C,$A9,HW資料!$B:$B,AC$2)</f>
        <v>0</v>
      </c>
      <c r="AD9" s="25">
        <f>COUNTIF(HW資料!C:C,Feature統計!A9)</f>
        <v>1</v>
      </c>
      <c r="AE9" s="26" t="str">
        <f t="shared" si="9"/>
        <v>Pass</v>
      </c>
      <c r="AF9" s="38">
        <f t="shared" si="10"/>
        <v>6</v>
      </c>
      <c r="AG9" s="38">
        <f t="shared" si="11"/>
        <v>0</v>
      </c>
      <c r="AH9" s="38">
        <f t="shared" si="12"/>
        <v>0</v>
      </c>
      <c r="AI9" s="38">
        <f t="shared" si="2"/>
        <v>0</v>
      </c>
      <c r="AJ9" s="38">
        <f t="shared" si="3"/>
        <v>6</v>
      </c>
      <c r="AK9" s="39" t="str">
        <f t="shared" si="13"/>
        <v>Pass</v>
      </c>
      <c r="AL9" s="40"/>
      <c r="AU9" s="26">
        <v>7</v>
      </c>
      <c r="AV9" s="26" t="s">
        <v>993</v>
      </c>
      <c r="AW9" s="74">
        <f t="shared" si="4"/>
        <v>14</v>
      </c>
      <c r="AX9" s="74">
        <f t="shared" si="5"/>
        <v>0</v>
      </c>
      <c r="AY9" s="74">
        <f t="shared" si="6"/>
        <v>1</v>
      </c>
      <c r="AZ9" s="75">
        <f t="shared" si="7"/>
        <v>15</v>
      </c>
      <c r="BA9" s="103">
        <v>44835</v>
      </c>
      <c r="BB9" s="103">
        <v>45170</v>
      </c>
      <c r="BC9" s="104" t="s">
        <v>7011</v>
      </c>
      <c r="BD9" s="15" t="str">
        <f t="shared" si="14"/>
        <v>On-going</v>
      </c>
      <c r="BE9" s="114"/>
    </row>
    <row r="10" spans="1:57" ht="17.5" x14ac:dyDescent="0.4">
      <c r="A10" s="26" t="s">
        <v>1440</v>
      </c>
      <c r="B10" s="26" t="s">
        <v>1527</v>
      </c>
      <c r="C10" s="25"/>
      <c r="D10" s="25" t="str">
        <f t="shared" si="0"/>
        <v>SYS</v>
      </c>
      <c r="E10" s="25" t="s">
        <v>1893</v>
      </c>
      <c r="F10" s="25" t="s">
        <v>1889</v>
      </c>
      <c r="G10" s="36"/>
      <c r="H10" s="36"/>
      <c r="I10" s="28"/>
      <c r="J10" s="27">
        <v>44905</v>
      </c>
      <c r="K10" s="27">
        <v>45044</v>
      </c>
      <c r="L10" s="27">
        <v>44893</v>
      </c>
      <c r="M10" s="27"/>
      <c r="N10" s="106"/>
      <c r="O10" s="27" t="str">
        <f t="shared" si="1"/>
        <v>On-going w/o pass</v>
      </c>
      <c r="P10" s="38">
        <f>COUNTIFS(System資料複製!$F:$F,$A10,System資料複製!$B:$B,$P$2)</f>
        <v>0</v>
      </c>
      <c r="Q10" s="38">
        <f>COUNTIFS(System資料複製!$F:$F,$A10,System資料複製!$B:$B,$Q$2)</f>
        <v>0</v>
      </c>
      <c r="R10" s="38">
        <f>COUNTIFS(System資料複製!$F:$F,$A10,System資料複製!$B:$B,$R$2)</f>
        <v>1</v>
      </c>
      <c r="S10" s="38">
        <f>COUNTIFS(System資料複製!$F:$F,$A10,System資料複製!$B:$B,$S$2)</f>
        <v>0</v>
      </c>
      <c r="T10" s="38">
        <f>COUNTIFS(System資料複製!$F:$F,$A10,System資料複製!$B:$B,$T$2)</f>
        <v>0</v>
      </c>
      <c r="U10" s="38">
        <f>COUNTIFS(System資料複製!$F:$F,$A10,System資料複製!$B:$B,$U$2)</f>
        <v>0</v>
      </c>
      <c r="V10" s="38">
        <f>COUNTIF(System資料複製!F:F,Feature統計!A10)</f>
        <v>1</v>
      </c>
      <c r="W10" s="26" t="str">
        <f t="shared" si="8"/>
        <v>On-going w/o pass</v>
      </c>
      <c r="X10" s="25">
        <f>COUNTIFS(HW資料!$C:$C,$A10,HW資料!$B:$B,X$2)</f>
        <v>0</v>
      </c>
      <c r="Y10" s="25">
        <f>COUNTIFS(HW資料!$C:$C,$A10,HW資料!$B:$B,Y$2)</f>
        <v>0</v>
      </c>
      <c r="Z10" s="25">
        <f>COUNTIFS(HW資料!$C:$C,$A10,HW資料!$B:$B,Z$2)</f>
        <v>0</v>
      </c>
      <c r="AA10" s="25">
        <f>COUNTIFS(HW資料!$C:$C,$A10,HW資料!$B:$B,AA$2)</f>
        <v>0</v>
      </c>
      <c r="AB10" s="25">
        <f>COUNTIFS(HW資料!$C:$C,$A10,HW資料!$B:$B,AB$2)</f>
        <v>0</v>
      </c>
      <c r="AC10" s="25">
        <f>COUNTIFS(HW資料!$C:$C,$A10,HW資料!$B:$B,AC$2)</f>
        <v>0</v>
      </c>
      <c r="AD10" s="25">
        <f>COUNTIF(HW資料!C:C,Feature統計!A10)</f>
        <v>0</v>
      </c>
      <c r="AE10" s="26" t="str">
        <f t="shared" si="9"/>
        <v>NA</v>
      </c>
      <c r="AF10" s="38">
        <f t="shared" si="10"/>
        <v>0</v>
      </c>
      <c r="AG10" s="38">
        <f t="shared" si="11"/>
        <v>0</v>
      </c>
      <c r="AH10" s="38">
        <f t="shared" si="12"/>
        <v>1</v>
      </c>
      <c r="AI10" s="38">
        <f t="shared" si="2"/>
        <v>0</v>
      </c>
      <c r="AJ10" s="38">
        <f t="shared" si="3"/>
        <v>1</v>
      </c>
      <c r="AK10" s="39" t="str">
        <f t="shared" si="13"/>
        <v>On-going w/o pass</v>
      </c>
      <c r="AL10" s="40"/>
      <c r="AU10" s="26">
        <v>8</v>
      </c>
      <c r="AV10" s="26" t="s">
        <v>1248</v>
      </c>
      <c r="AW10" s="74">
        <f t="shared" si="4"/>
        <v>10</v>
      </c>
      <c r="AX10" s="74">
        <f t="shared" si="5"/>
        <v>0</v>
      </c>
      <c r="AY10" s="74">
        <f t="shared" si="6"/>
        <v>0</v>
      </c>
      <c r="AZ10" s="75">
        <f t="shared" si="7"/>
        <v>10</v>
      </c>
      <c r="BA10" s="103">
        <v>44835</v>
      </c>
      <c r="BB10" s="103">
        <v>44896</v>
      </c>
      <c r="BC10" s="104" t="s">
        <v>7011</v>
      </c>
      <c r="BD10" s="15" t="str">
        <f t="shared" si="14"/>
        <v>Finish</v>
      </c>
      <c r="BE10" s="114"/>
    </row>
    <row r="11" spans="1:57" ht="17.5" x14ac:dyDescent="0.4">
      <c r="A11" s="26" t="s">
        <v>1381</v>
      </c>
      <c r="B11" s="26" t="s">
        <v>1527</v>
      </c>
      <c r="C11" s="25"/>
      <c r="D11" s="25" t="str">
        <f t="shared" si="0"/>
        <v>HW+SYS</v>
      </c>
      <c r="E11" s="25" t="s">
        <v>1893</v>
      </c>
      <c r="F11" s="25" t="s">
        <v>1889</v>
      </c>
      <c r="G11" s="36"/>
      <c r="H11" s="36"/>
      <c r="I11" s="28"/>
      <c r="J11" s="27">
        <v>44880</v>
      </c>
      <c r="K11" s="27">
        <v>45044</v>
      </c>
      <c r="L11" s="27">
        <v>44880</v>
      </c>
      <c r="M11" s="27"/>
      <c r="N11" s="106"/>
      <c r="O11" s="27" t="str">
        <f t="shared" si="1"/>
        <v>On-going w/h some pass</v>
      </c>
      <c r="P11" s="38">
        <f>COUNTIFS(System資料複製!$F:$F,$A11,System資料複製!$B:$B,$P$2)</f>
        <v>2</v>
      </c>
      <c r="Q11" s="38">
        <f>COUNTIFS(System資料複製!$F:$F,$A11,System資料複製!$B:$B,$Q$2)</f>
        <v>0</v>
      </c>
      <c r="R11" s="38">
        <f>COUNTIFS(System資料複製!$F:$F,$A11,System資料複製!$B:$B,$R$2)</f>
        <v>0</v>
      </c>
      <c r="S11" s="38">
        <f>COUNTIFS(System資料複製!$F:$F,$A11,System資料複製!$B:$B,$S$2)</f>
        <v>0</v>
      </c>
      <c r="T11" s="38">
        <f>COUNTIFS(System資料複製!$F:$F,$A11,System資料複製!$B:$B,$T$2)</f>
        <v>0</v>
      </c>
      <c r="U11" s="38">
        <f>COUNTIFS(System資料複製!$F:$F,$A11,System資料複製!$B:$B,$U$2)</f>
        <v>0</v>
      </c>
      <c r="V11" s="38">
        <f>COUNTIF(System資料複製!F:F,Feature統計!A11)</f>
        <v>2</v>
      </c>
      <c r="W11" s="26" t="str">
        <f t="shared" si="8"/>
        <v>Pass</v>
      </c>
      <c r="X11" s="25">
        <f>COUNTIFS(HW資料!$C:$C,$A11,HW資料!$B:$B,X$2)</f>
        <v>2</v>
      </c>
      <c r="Y11" s="25">
        <f>COUNTIFS(HW資料!$C:$C,$A11,HW資料!$B:$B,Y$2)</f>
        <v>0</v>
      </c>
      <c r="Z11" s="25">
        <f>COUNTIFS(HW資料!$C:$C,$A11,HW資料!$B:$B,Z$2)</f>
        <v>2</v>
      </c>
      <c r="AA11" s="25">
        <f>COUNTIFS(HW資料!$C:$C,$A11,HW資料!$B:$B,AA$2)</f>
        <v>0</v>
      </c>
      <c r="AB11" s="25">
        <f>COUNTIFS(HW資料!$C:$C,$A11,HW資料!$B:$B,AB$2)</f>
        <v>0</v>
      </c>
      <c r="AC11" s="25">
        <f>COUNTIFS(HW資料!$C:$C,$A11,HW資料!$B:$B,AC$2)</f>
        <v>2</v>
      </c>
      <c r="AD11" s="25">
        <f>COUNTIF(HW資料!C:C,Feature統計!A11)</f>
        <v>6</v>
      </c>
      <c r="AE11" s="26" t="str">
        <f t="shared" si="9"/>
        <v>On-going w/h some pass</v>
      </c>
      <c r="AF11" s="38">
        <f t="shared" si="10"/>
        <v>6</v>
      </c>
      <c r="AG11" s="38">
        <f t="shared" si="11"/>
        <v>0</v>
      </c>
      <c r="AH11" s="38">
        <f t="shared" si="12"/>
        <v>2</v>
      </c>
      <c r="AI11" s="38">
        <f t="shared" si="2"/>
        <v>0</v>
      </c>
      <c r="AJ11" s="38">
        <f t="shared" si="3"/>
        <v>8</v>
      </c>
      <c r="AK11" s="39" t="str">
        <f t="shared" si="13"/>
        <v>On-going w/h some pass</v>
      </c>
      <c r="AL11" s="40"/>
      <c r="AU11" s="26">
        <v>9</v>
      </c>
      <c r="AV11" s="26" t="s">
        <v>977</v>
      </c>
      <c r="AW11" s="74">
        <f t="shared" si="4"/>
        <v>7</v>
      </c>
      <c r="AX11" s="74">
        <f t="shared" si="5"/>
        <v>1</v>
      </c>
      <c r="AY11" s="74">
        <f t="shared" si="6"/>
        <v>0</v>
      </c>
      <c r="AZ11" s="75">
        <f t="shared" si="7"/>
        <v>8</v>
      </c>
      <c r="BA11" s="103">
        <v>44866</v>
      </c>
      <c r="BB11" s="103" t="s">
        <v>7021</v>
      </c>
      <c r="BC11" s="104" t="s">
        <v>7011</v>
      </c>
      <c r="BD11" s="15" t="str">
        <f t="shared" si="14"/>
        <v>On-going</v>
      </c>
      <c r="BE11" s="114" t="s">
        <v>7013</v>
      </c>
    </row>
    <row r="12" spans="1:57" ht="31" x14ac:dyDescent="0.4">
      <c r="A12" s="26" t="s">
        <v>1398</v>
      </c>
      <c r="B12" s="26" t="s">
        <v>1527</v>
      </c>
      <c r="C12" s="25"/>
      <c r="D12" s="25" t="str">
        <f t="shared" si="0"/>
        <v>HW+SYS</v>
      </c>
      <c r="E12" s="25" t="s">
        <v>1893</v>
      </c>
      <c r="F12" s="25" t="s">
        <v>1889</v>
      </c>
      <c r="G12" s="36" t="s">
        <v>1975</v>
      </c>
      <c r="H12" s="36"/>
      <c r="I12" s="28"/>
      <c r="J12" s="27">
        <v>44866</v>
      </c>
      <c r="K12" s="27">
        <v>44905</v>
      </c>
      <c r="L12" s="27">
        <v>44866</v>
      </c>
      <c r="M12" s="27">
        <v>44889</v>
      </c>
      <c r="N12" s="106"/>
      <c r="O12" s="27" t="str">
        <f t="shared" si="1"/>
        <v>Pass</v>
      </c>
      <c r="P12" s="38">
        <f>COUNTIFS(System資料複製!$F:$F,$A12,System資料複製!$B:$B,$P$2)</f>
        <v>0</v>
      </c>
      <c r="Q12" s="38">
        <f>COUNTIFS(System資料複製!$F:$F,$A12,System資料複製!$B:$B,$Q$2)</f>
        <v>0</v>
      </c>
      <c r="R12" s="38">
        <f>COUNTIFS(System資料複製!$F:$F,$A12,System資料複製!$B:$B,$R$2)</f>
        <v>0</v>
      </c>
      <c r="S12" s="38">
        <f>COUNTIFS(System資料複製!$F:$F,$A12,System資料複製!$B:$B,$S$2)</f>
        <v>0</v>
      </c>
      <c r="T12" s="38">
        <f>COUNTIFS(System資料複製!$F:$F,$A12,System資料複製!$B:$B,$T$2)</f>
        <v>0</v>
      </c>
      <c r="U12" s="38">
        <f>COUNTIFS(System資料複製!$F:$F,$A12,System資料複製!$B:$B,$U$2)</f>
        <v>6</v>
      </c>
      <c r="V12" s="38">
        <f>COUNTIF(System資料複製!F:F,Feature統計!A12)</f>
        <v>6</v>
      </c>
      <c r="W12" s="26" t="str">
        <f t="shared" si="8"/>
        <v>Pass</v>
      </c>
      <c r="X12" s="25">
        <f>COUNTIFS(HW資料!$C:$C,$A12,HW資料!$B:$B,X$2)</f>
        <v>2</v>
      </c>
      <c r="Y12" s="25">
        <f>COUNTIFS(HW資料!$C:$C,$A12,HW資料!$B:$B,Y$2)</f>
        <v>0</v>
      </c>
      <c r="Z12" s="25">
        <f>COUNTIFS(HW資料!$C:$C,$A12,HW資料!$B:$B,Z$2)</f>
        <v>0</v>
      </c>
      <c r="AA12" s="25">
        <f>COUNTIFS(HW資料!$C:$C,$A12,HW資料!$B:$B,AA$2)</f>
        <v>0</v>
      </c>
      <c r="AB12" s="25">
        <f>COUNTIFS(HW資料!$C:$C,$A12,HW資料!$B:$B,AB$2)</f>
        <v>0</v>
      </c>
      <c r="AC12" s="25">
        <f>COUNTIFS(HW資料!$C:$C,$A12,HW資料!$B:$B,AC$2)</f>
        <v>3</v>
      </c>
      <c r="AD12" s="25">
        <f>COUNTIF(HW資料!C:C,Feature統計!A12)</f>
        <v>5</v>
      </c>
      <c r="AE12" s="26" t="str">
        <f t="shared" si="9"/>
        <v>Pass</v>
      </c>
      <c r="AF12" s="38">
        <f t="shared" si="10"/>
        <v>11</v>
      </c>
      <c r="AG12" s="38">
        <f t="shared" si="11"/>
        <v>0</v>
      </c>
      <c r="AH12" s="38">
        <f t="shared" si="12"/>
        <v>0</v>
      </c>
      <c r="AI12" s="38">
        <f t="shared" si="2"/>
        <v>0</v>
      </c>
      <c r="AJ12" s="38">
        <f t="shared" si="3"/>
        <v>11</v>
      </c>
      <c r="AK12" s="39" t="str">
        <f t="shared" si="13"/>
        <v>Pass</v>
      </c>
      <c r="AL12" s="40"/>
      <c r="AU12" s="26">
        <v>10</v>
      </c>
      <c r="AV12" s="26" t="s">
        <v>1040</v>
      </c>
      <c r="AW12" s="74">
        <f t="shared" si="4"/>
        <v>17</v>
      </c>
      <c r="AX12" s="74">
        <f t="shared" si="5"/>
        <v>2</v>
      </c>
      <c r="AY12" s="74">
        <f t="shared" si="6"/>
        <v>1</v>
      </c>
      <c r="AZ12" s="75">
        <f t="shared" si="7"/>
        <v>20</v>
      </c>
      <c r="BA12" s="103">
        <v>44805</v>
      </c>
      <c r="BB12" s="103" t="s">
        <v>7021</v>
      </c>
      <c r="BC12" s="104" t="s">
        <v>7011</v>
      </c>
      <c r="BD12" s="15" t="str">
        <f t="shared" si="14"/>
        <v>On-going</v>
      </c>
      <c r="BE12" s="114" t="s">
        <v>7111</v>
      </c>
    </row>
    <row r="13" spans="1:57" ht="17.5" x14ac:dyDescent="0.4">
      <c r="A13" s="26" t="s">
        <v>1394</v>
      </c>
      <c r="B13" s="26" t="s">
        <v>1527</v>
      </c>
      <c r="C13" s="25"/>
      <c r="D13" s="25" t="str">
        <f t="shared" si="0"/>
        <v>SYS</v>
      </c>
      <c r="E13" s="25" t="s">
        <v>1893</v>
      </c>
      <c r="F13" s="25" t="s">
        <v>1889</v>
      </c>
      <c r="G13" s="36" t="s">
        <v>1926</v>
      </c>
      <c r="H13" s="36"/>
      <c r="I13" s="28"/>
      <c r="J13" s="27">
        <v>44866</v>
      </c>
      <c r="K13" s="27">
        <v>44895</v>
      </c>
      <c r="L13" s="27">
        <v>44866</v>
      </c>
      <c r="M13" s="27">
        <v>44886</v>
      </c>
      <c r="N13" s="106"/>
      <c r="O13" s="27" t="str">
        <f t="shared" si="1"/>
        <v>Pass</v>
      </c>
      <c r="P13" s="38">
        <f>COUNTIFS(System資料複製!$F:$F,$A13,System資料複製!$B:$B,$P$2)</f>
        <v>0</v>
      </c>
      <c r="Q13" s="38">
        <f>COUNTIFS(System資料複製!$F:$F,$A13,System資料複製!$B:$B,$Q$2)</f>
        <v>0</v>
      </c>
      <c r="R13" s="38">
        <f>COUNTIFS(System資料複製!$F:$F,$A13,System資料複製!$B:$B,$R$2)</f>
        <v>0</v>
      </c>
      <c r="S13" s="38">
        <f>COUNTIFS(System資料複製!$F:$F,$A13,System資料複製!$B:$B,$S$2)</f>
        <v>0</v>
      </c>
      <c r="T13" s="38">
        <f>COUNTIFS(System資料複製!$F:$F,$A13,System資料複製!$B:$B,$T$2)</f>
        <v>0</v>
      </c>
      <c r="U13" s="38">
        <f>COUNTIFS(System資料複製!$F:$F,$A13,System資料複製!$B:$B,$U$2)</f>
        <v>7</v>
      </c>
      <c r="V13" s="38">
        <f>COUNTIF(System資料複製!F:F,Feature統計!A13)</f>
        <v>7</v>
      </c>
      <c r="W13" s="26" t="str">
        <f t="shared" si="8"/>
        <v>Pass</v>
      </c>
      <c r="X13" s="25">
        <f>COUNTIFS(HW資料!$C:$C,$A13,HW資料!$B:$B,X$2)</f>
        <v>0</v>
      </c>
      <c r="Y13" s="25">
        <f>COUNTIFS(HW資料!$C:$C,$A13,HW資料!$B:$B,Y$2)</f>
        <v>0</v>
      </c>
      <c r="Z13" s="25">
        <f>COUNTIFS(HW資料!$C:$C,$A13,HW資料!$B:$B,Z$2)</f>
        <v>0</v>
      </c>
      <c r="AA13" s="25">
        <f>COUNTIFS(HW資料!$C:$C,$A13,HW資料!$B:$B,AA$2)</f>
        <v>0</v>
      </c>
      <c r="AB13" s="25">
        <f>COUNTIFS(HW資料!$C:$C,$A13,HW資料!$B:$B,AB$2)</f>
        <v>0</v>
      </c>
      <c r="AC13" s="25">
        <f>COUNTIFS(HW資料!$C:$C,$A13,HW資料!$B:$B,AC$2)</f>
        <v>0</v>
      </c>
      <c r="AD13" s="25">
        <f>COUNTIF(HW資料!C:C,Feature統計!A13)</f>
        <v>0</v>
      </c>
      <c r="AE13" s="26" t="str">
        <f t="shared" si="9"/>
        <v>NA</v>
      </c>
      <c r="AF13" s="38">
        <f t="shared" si="10"/>
        <v>7</v>
      </c>
      <c r="AG13" s="38">
        <f t="shared" si="11"/>
        <v>0</v>
      </c>
      <c r="AH13" s="38">
        <f t="shared" si="12"/>
        <v>0</v>
      </c>
      <c r="AI13" s="38">
        <f t="shared" si="2"/>
        <v>0</v>
      </c>
      <c r="AJ13" s="38">
        <f t="shared" si="3"/>
        <v>7</v>
      </c>
      <c r="AK13" s="39" t="str">
        <f t="shared" si="13"/>
        <v>Pass</v>
      </c>
      <c r="AL13" s="40"/>
      <c r="AU13" s="26">
        <v>11</v>
      </c>
      <c r="AV13" s="26" t="s">
        <v>7128</v>
      </c>
      <c r="AW13" s="74">
        <f t="shared" si="4"/>
        <v>20</v>
      </c>
      <c r="AX13" s="74">
        <f t="shared" si="5"/>
        <v>2</v>
      </c>
      <c r="AY13" s="74">
        <f t="shared" si="6"/>
        <v>2</v>
      </c>
      <c r="AZ13" s="75">
        <f t="shared" si="7"/>
        <v>24</v>
      </c>
      <c r="BA13" s="103">
        <v>44835</v>
      </c>
      <c r="BB13" s="103" t="s">
        <v>7018</v>
      </c>
      <c r="BC13" s="104" t="s">
        <v>7011</v>
      </c>
      <c r="BD13" s="15" t="str">
        <f t="shared" si="14"/>
        <v>On-going</v>
      </c>
      <c r="BE13" s="114" t="s">
        <v>7452</v>
      </c>
    </row>
    <row r="14" spans="1:57" x14ac:dyDescent="0.4">
      <c r="A14" s="26" t="s">
        <v>1251</v>
      </c>
      <c r="B14" s="26" t="s">
        <v>1527</v>
      </c>
      <c r="C14" s="25" t="s">
        <v>2008</v>
      </c>
      <c r="D14" s="25" t="str">
        <f t="shared" si="0"/>
        <v>HW</v>
      </c>
      <c r="E14" s="25" t="s">
        <v>1897</v>
      </c>
      <c r="F14" s="25" t="s">
        <v>1910</v>
      </c>
      <c r="G14" s="36" t="s">
        <v>1926</v>
      </c>
      <c r="H14" s="36"/>
      <c r="I14" s="28"/>
      <c r="J14" s="27">
        <v>44866</v>
      </c>
      <c r="K14" s="27">
        <v>44895</v>
      </c>
      <c r="L14" s="27">
        <v>44866</v>
      </c>
      <c r="M14" s="27">
        <v>44886</v>
      </c>
      <c r="N14" s="106"/>
      <c r="O14" s="27" t="str">
        <f t="shared" si="1"/>
        <v>Pass</v>
      </c>
      <c r="P14" s="38">
        <f>COUNTIFS(System資料複製!$F:$F,$A14,System資料複製!$B:$B,$P$2)</f>
        <v>0</v>
      </c>
      <c r="Q14" s="38">
        <f>COUNTIFS(System資料複製!$F:$F,$A14,System資料複製!$B:$B,$Q$2)</f>
        <v>0</v>
      </c>
      <c r="R14" s="38">
        <f>COUNTIFS(System資料複製!$F:$F,$A14,System資料複製!$B:$B,$R$2)</f>
        <v>0</v>
      </c>
      <c r="S14" s="38">
        <f>COUNTIFS(System資料複製!$F:$F,$A14,System資料複製!$B:$B,$S$2)</f>
        <v>0</v>
      </c>
      <c r="T14" s="38">
        <f>COUNTIFS(System資料複製!$F:$F,$A14,System資料複製!$B:$B,$T$2)</f>
        <v>0</v>
      </c>
      <c r="U14" s="38">
        <f>COUNTIFS(System資料複製!$F:$F,$A14,System資料複製!$B:$B,$U$2)</f>
        <v>0</v>
      </c>
      <c r="V14" s="38">
        <f>COUNTIF(System資料複製!F:F,Feature統計!A14)</f>
        <v>0</v>
      </c>
      <c r="W14" s="26" t="str">
        <f t="shared" si="8"/>
        <v>NA</v>
      </c>
      <c r="X14" s="25">
        <f>COUNTIFS(HW資料!$C:$C,$A14,HW資料!$B:$B,X$2)</f>
        <v>6</v>
      </c>
      <c r="Y14" s="25">
        <f>COUNTIFS(HW資料!$C:$C,$A14,HW資料!$B:$B,Y$2)</f>
        <v>0</v>
      </c>
      <c r="Z14" s="25">
        <f>COUNTIFS(HW資料!$C:$C,$A14,HW資料!$B:$B,Z$2)</f>
        <v>0</v>
      </c>
      <c r="AA14" s="25">
        <f>COUNTIFS(HW資料!$C:$C,$A14,HW資料!$B:$B,AA$2)</f>
        <v>0</v>
      </c>
      <c r="AB14" s="25">
        <f>COUNTIFS(HW資料!$C:$C,$A14,HW資料!$B:$B,AB$2)</f>
        <v>0</v>
      </c>
      <c r="AC14" s="25">
        <f>COUNTIFS(HW資料!$C:$C,$A14,HW資料!$B:$B,AC$2)</f>
        <v>0</v>
      </c>
      <c r="AD14" s="25">
        <f>COUNTIF(HW資料!C:C,Feature統計!A14)</f>
        <v>6</v>
      </c>
      <c r="AE14" s="26" t="str">
        <f t="shared" si="9"/>
        <v>Pass</v>
      </c>
      <c r="AF14" s="38">
        <f t="shared" si="10"/>
        <v>6</v>
      </c>
      <c r="AG14" s="38">
        <f t="shared" si="11"/>
        <v>0</v>
      </c>
      <c r="AH14" s="38">
        <f t="shared" si="12"/>
        <v>0</v>
      </c>
      <c r="AI14" s="38">
        <f t="shared" si="2"/>
        <v>0</v>
      </c>
      <c r="AJ14" s="38">
        <f t="shared" si="3"/>
        <v>6</v>
      </c>
      <c r="AK14" s="39" t="str">
        <f t="shared" si="13"/>
        <v>Pass</v>
      </c>
      <c r="AL14" s="40"/>
      <c r="AU14" s="26"/>
      <c r="AV14" s="76" t="s">
        <v>5315</v>
      </c>
      <c r="AW14" s="77">
        <f>SUM(AW3:AW13)</f>
        <v>111</v>
      </c>
      <c r="AX14" s="77">
        <f>SUM(AX3:AX13)</f>
        <v>10</v>
      </c>
      <c r="AY14" s="77">
        <f>SUM(AY3:AY13)</f>
        <v>7</v>
      </c>
      <c r="AZ14" s="77">
        <f t="shared" si="7"/>
        <v>128</v>
      </c>
      <c r="BA14" s="26"/>
      <c r="BB14" s="26"/>
      <c r="BC14" s="26"/>
      <c r="BD14" s="26"/>
      <c r="BE14" s="26"/>
    </row>
    <row r="15" spans="1:57" x14ac:dyDescent="0.4">
      <c r="A15" s="26" t="s">
        <v>1017</v>
      </c>
      <c r="B15" s="26" t="s">
        <v>1040</v>
      </c>
      <c r="C15" s="25" t="s">
        <v>2008</v>
      </c>
      <c r="D15" s="25" t="str">
        <f t="shared" si="0"/>
        <v>HW+SYS</v>
      </c>
      <c r="E15" s="25" t="s">
        <v>1897</v>
      </c>
      <c r="F15" s="25" t="s">
        <v>1889</v>
      </c>
      <c r="G15" s="36"/>
      <c r="H15" s="36"/>
      <c r="I15" s="28"/>
      <c r="J15" s="27">
        <v>44870</v>
      </c>
      <c r="K15" s="27">
        <v>45044</v>
      </c>
      <c r="L15" s="27">
        <v>44870</v>
      </c>
      <c r="M15" s="27"/>
      <c r="N15" s="106"/>
      <c r="O15" s="27" t="str">
        <f t="shared" si="1"/>
        <v>Pass</v>
      </c>
      <c r="P15" s="38">
        <f>COUNTIFS(System資料複製!$F:$F,$A15,System資料複製!$B:$B,$P$2)</f>
        <v>8</v>
      </c>
      <c r="Q15" s="38">
        <f>COUNTIFS(System資料複製!$F:$F,$A15,System資料複製!$B:$B,$Q$2)</f>
        <v>0</v>
      </c>
      <c r="R15" s="38">
        <f>COUNTIFS(System資料複製!$F:$F,$A15,System資料複製!$B:$B,$R$2)</f>
        <v>0</v>
      </c>
      <c r="S15" s="38">
        <f>COUNTIFS(System資料複製!$F:$F,$A15,System資料複製!$B:$B,$S$2)</f>
        <v>0</v>
      </c>
      <c r="T15" s="38">
        <f>COUNTIFS(System資料複製!$F:$F,$A15,System資料複製!$B:$B,$T$2)</f>
        <v>0</v>
      </c>
      <c r="U15" s="38">
        <f>COUNTIFS(System資料複製!$F:$F,$A15,System資料複製!$B:$B,$U$2)</f>
        <v>0</v>
      </c>
      <c r="V15" s="38">
        <f>COUNTIF(System資料複製!F:F,Feature統計!A15)</f>
        <v>8</v>
      </c>
      <c r="W15" s="26" t="str">
        <f t="shared" si="8"/>
        <v>Pass</v>
      </c>
      <c r="X15" s="25">
        <f>COUNTIFS(HW資料!$C:$C,$A15,HW資料!$B:$B,X$2)</f>
        <v>2</v>
      </c>
      <c r="Y15" s="25">
        <f>COUNTIFS(HW資料!$C:$C,$A15,HW資料!$B:$B,Y$2)</f>
        <v>0</v>
      </c>
      <c r="Z15" s="25">
        <f>COUNTIFS(HW資料!$C:$C,$A15,HW資料!$B:$B,Z$2)</f>
        <v>0</v>
      </c>
      <c r="AA15" s="25">
        <f>COUNTIFS(HW資料!$C:$C,$A15,HW資料!$B:$B,AA$2)</f>
        <v>0</v>
      </c>
      <c r="AB15" s="25">
        <f>COUNTIFS(HW資料!$C:$C,$A15,HW資料!$B:$B,AB$2)</f>
        <v>0</v>
      </c>
      <c r="AC15" s="25">
        <f>COUNTIFS(HW資料!$C:$C,$A15,HW資料!$B:$B,AC$2)</f>
        <v>1</v>
      </c>
      <c r="AD15" s="25">
        <f>COUNTIF(HW資料!C:C,Feature統計!A15)</f>
        <v>3</v>
      </c>
      <c r="AE15" s="26" t="str">
        <f t="shared" si="9"/>
        <v>Pass</v>
      </c>
      <c r="AF15" s="38">
        <f t="shared" si="10"/>
        <v>11</v>
      </c>
      <c r="AG15" s="38">
        <f t="shared" si="11"/>
        <v>0</v>
      </c>
      <c r="AH15" s="38">
        <f t="shared" si="12"/>
        <v>0</v>
      </c>
      <c r="AI15" s="38">
        <f t="shared" si="2"/>
        <v>0</v>
      </c>
      <c r="AJ15" s="38">
        <f t="shared" si="3"/>
        <v>11</v>
      </c>
      <c r="AK15" s="39" t="str">
        <f t="shared" si="13"/>
        <v>Pass</v>
      </c>
      <c r="AL15" s="40"/>
      <c r="AU15" s="26"/>
      <c r="AV15" s="76" t="s">
        <v>5316</v>
      </c>
      <c r="AW15" s="78">
        <f>AW14/$AZ$14</f>
        <v>0.8671875</v>
      </c>
      <c r="AX15" s="78">
        <f>AX14/$AZ$14</f>
        <v>7.8125E-2</v>
      </c>
      <c r="AY15" s="78">
        <f>AY14/$AZ$14</f>
        <v>5.46875E-2</v>
      </c>
      <c r="AZ15" s="78">
        <f>AZ14/$AZ$14</f>
        <v>1</v>
      </c>
      <c r="BA15" s="26"/>
      <c r="BB15" s="26"/>
      <c r="BC15" s="26"/>
      <c r="BD15" s="26"/>
      <c r="BE15" s="26"/>
    </row>
    <row r="16" spans="1:57" x14ac:dyDescent="0.4">
      <c r="A16" s="26" t="s">
        <v>1419</v>
      </c>
      <c r="B16" s="26" t="s">
        <v>1040</v>
      </c>
      <c r="C16" s="25" t="s">
        <v>2008</v>
      </c>
      <c r="D16" s="25" t="str">
        <f t="shared" si="0"/>
        <v>SYS</v>
      </c>
      <c r="E16" s="25" t="s">
        <v>1897</v>
      </c>
      <c r="F16" s="25" t="s">
        <v>1889</v>
      </c>
      <c r="G16" s="36"/>
      <c r="H16" s="36"/>
      <c r="I16" s="28"/>
      <c r="J16" s="27">
        <v>44870</v>
      </c>
      <c r="K16" s="27">
        <v>45044</v>
      </c>
      <c r="L16" s="27">
        <v>44870</v>
      </c>
      <c r="M16" s="27"/>
      <c r="N16" s="106"/>
      <c r="O16" s="27" t="str">
        <f t="shared" si="1"/>
        <v>Pass</v>
      </c>
      <c r="P16" s="38">
        <f>COUNTIFS(System資料複製!$F:$F,$A16,System資料複製!$B:$B,$P$2)</f>
        <v>7</v>
      </c>
      <c r="Q16" s="38">
        <f>COUNTIFS(System資料複製!$F:$F,$A16,System資料複製!$B:$B,$Q$2)</f>
        <v>0</v>
      </c>
      <c r="R16" s="38">
        <f>COUNTIFS(System資料複製!$F:$F,$A16,System資料複製!$B:$B,$R$2)</f>
        <v>0</v>
      </c>
      <c r="S16" s="38">
        <f>COUNTIFS(System資料複製!$F:$F,$A16,System資料複製!$B:$B,$S$2)</f>
        <v>0</v>
      </c>
      <c r="T16" s="38">
        <f>COUNTIFS(System資料複製!$F:$F,$A16,System資料複製!$B:$B,$T$2)</f>
        <v>0</v>
      </c>
      <c r="U16" s="38">
        <f>COUNTIFS(System資料複製!$F:$F,$A16,System資料複製!$B:$B,$U$2)</f>
        <v>0</v>
      </c>
      <c r="V16" s="38">
        <f>COUNTIF(System資料複製!F:F,Feature統計!A16)</f>
        <v>7</v>
      </c>
      <c r="W16" s="26" t="str">
        <f t="shared" si="8"/>
        <v>Pass</v>
      </c>
      <c r="X16" s="25">
        <f>COUNTIFS(HW資料!$C:$C,$A16,HW資料!$B:$B,X$2)</f>
        <v>0</v>
      </c>
      <c r="Y16" s="25">
        <f>COUNTIFS(HW資料!$C:$C,$A16,HW資料!$B:$B,Y$2)</f>
        <v>0</v>
      </c>
      <c r="Z16" s="25">
        <f>COUNTIFS(HW資料!$C:$C,$A16,HW資料!$B:$B,Z$2)</f>
        <v>0</v>
      </c>
      <c r="AA16" s="25">
        <f>COUNTIFS(HW資料!$C:$C,$A16,HW資料!$B:$B,AA$2)</f>
        <v>0</v>
      </c>
      <c r="AB16" s="25">
        <f>COUNTIFS(HW資料!$C:$C,$A16,HW資料!$B:$B,AB$2)</f>
        <v>0</v>
      </c>
      <c r="AC16" s="25">
        <f>COUNTIFS(HW資料!$C:$C,$A16,HW資料!$B:$B,AC$2)</f>
        <v>0</v>
      </c>
      <c r="AD16" s="25">
        <f>COUNTIF(HW資料!C:C,Feature統計!A16)</f>
        <v>0</v>
      </c>
      <c r="AE16" s="26" t="str">
        <f t="shared" si="9"/>
        <v>NA</v>
      </c>
      <c r="AF16" s="38">
        <f t="shared" si="10"/>
        <v>7</v>
      </c>
      <c r="AG16" s="38">
        <f t="shared" si="11"/>
        <v>0</v>
      </c>
      <c r="AH16" s="38">
        <f t="shared" si="12"/>
        <v>0</v>
      </c>
      <c r="AI16" s="38">
        <f t="shared" si="2"/>
        <v>0</v>
      </c>
      <c r="AJ16" s="38">
        <f t="shared" si="3"/>
        <v>7</v>
      </c>
      <c r="AK16" s="39" t="str">
        <f t="shared" si="13"/>
        <v>Pass</v>
      </c>
      <c r="AL16" s="40"/>
      <c r="AO16" s="44"/>
    </row>
    <row r="17" spans="1:38" x14ac:dyDescent="0.4">
      <c r="A17" s="26" t="s">
        <v>1427</v>
      </c>
      <c r="B17" s="26" t="s">
        <v>1040</v>
      </c>
      <c r="C17" s="25" t="s">
        <v>2008</v>
      </c>
      <c r="D17" s="25" t="str">
        <f t="shared" si="0"/>
        <v>HW+SYS</v>
      </c>
      <c r="E17" s="25" t="s">
        <v>1897</v>
      </c>
      <c r="F17" s="25" t="s">
        <v>1889</v>
      </c>
      <c r="G17" s="36"/>
      <c r="H17" s="36"/>
      <c r="I17" s="28"/>
      <c r="J17" s="27">
        <v>44870</v>
      </c>
      <c r="K17" s="27">
        <v>45044</v>
      </c>
      <c r="L17" s="27">
        <v>44870</v>
      </c>
      <c r="M17" s="27"/>
      <c r="N17" s="106"/>
      <c r="O17" s="27" t="str">
        <f t="shared" si="1"/>
        <v>Pass</v>
      </c>
      <c r="P17" s="38">
        <f>COUNTIFS(System資料複製!$F:$F,$A17,System資料複製!$B:$B,$P$2)</f>
        <v>3</v>
      </c>
      <c r="Q17" s="38">
        <f>COUNTIFS(System資料複製!$F:$F,$A17,System資料複製!$B:$B,$Q$2)</f>
        <v>0</v>
      </c>
      <c r="R17" s="38">
        <f>COUNTIFS(System資料複製!$F:$F,$A17,System資料複製!$B:$B,$R$2)</f>
        <v>0</v>
      </c>
      <c r="S17" s="38">
        <f>COUNTIFS(System資料複製!$F:$F,$A17,System資料複製!$B:$B,$S$2)</f>
        <v>0</v>
      </c>
      <c r="T17" s="38">
        <f>COUNTIFS(System資料複製!$F:$F,$A17,System資料複製!$B:$B,$T$2)</f>
        <v>0</v>
      </c>
      <c r="U17" s="38">
        <f>COUNTIFS(System資料複製!$F:$F,$A17,System資料複製!$B:$B,$U$2)</f>
        <v>1</v>
      </c>
      <c r="V17" s="38">
        <f>COUNTIF(System資料複製!F:F,Feature統計!A17)</f>
        <v>4</v>
      </c>
      <c r="W17" s="26" t="str">
        <f t="shared" si="8"/>
        <v>Pass</v>
      </c>
      <c r="X17" s="25">
        <f>COUNTIFS(HW資料!$C:$C,$A17,HW資料!$B:$B,X$2)</f>
        <v>2</v>
      </c>
      <c r="Y17" s="25">
        <f>COUNTIFS(HW資料!$C:$C,$A17,HW資料!$B:$B,Y$2)</f>
        <v>0</v>
      </c>
      <c r="Z17" s="25">
        <f>COUNTIFS(HW資料!$C:$C,$A17,HW資料!$B:$B,Z$2)</f>
        <v>0</v>
      </c>
      <c r="AA17" s="25">
        <f>COUNTIFS(HW資料!$C:$C,$A17,HW資料!$B:$B,AA$2)</f>
        <v>0</v>
      </c>
      <c r="AB17" s="25">
        <f>COUNTIFS(HW資料!$C:$C,$A17,HW資料!$B:$B,AB$2)</f>
        <v>0</v>
      </c>
      <c r="AC17" s="25">
        <f>COUNTIFS(HW資料!$C:$C,$A17,HW資料!$B:$B,AC$2)</f>
        <v>0</v>
      </c>
      <c r="AD17" s="25">
        <f>COUNTIF(HW資料!C:C,Feature統計!A17)</f>
        <v>2</v>
      </c>
      <c r="AE17" s="26" t="str">
        <f t="shared" si="9"/>
        <v>Pass</v>
      </c>
      <c r="AF17" s="38">
        <f t="shared" si="10"/>
        <v>6</v>
      </c>
      <c r="AG17" s="38">
        <f t="shared" si="11"/>
        <v>0</v>
      </c>
      <c r="AH17" s="38">
        <f t="shared" si="12"/>
        <v>0</v>
      </c>
      <c r="AI17" s="38">
        <f t="shared" si="2"/>
        <v>0</v>
      </c>
      <c r="AJ17" s="38">
        <f t="shared" si="3"/>
        <v>6</v>
      </c>
      <c r="AK17" s="39" t="str">
        <f t="shared" si="13"/>
        <v>Pass</v>
      </c>
      <c r="AL17" s="40"/>
    </row>
    <row r="18" spans="1:38" x14ac:dyDescent="0.4">
      <c r="A18" s="26" t="s">
        <v>1255</v>
      </c>
      <c r="B18" s="26" t="s">
        <v>1040</v>
      </c>
      <c r="C18" s="25" t="s">
        <v>2008</v>
      </c>
      <c r="D18" s="25" t="str">
        <f t="shared" si="0"/>
        <v>HW+SYS</v>
      </c>
      <c r="E18" s="25" t="s">
        <v>1897</v>
      </c>
      <c r="F18" s="25" t="s">
        <v>1889</v>
      </c>
      <c r="G18" s="36"/>
      <c r="H18" s="36"/>
      <c r="I18" s="28"/>
      <c r="J18" s="27">
        <v>44870</v>
      </c>
      <c r="K18" s="27">
        <v>44895</v>
      </c>
      <c r="L18" s="27">
        <v>44870</v>
      </c>
      <c r="M18" s="27"/>
      <c r="N18" s="106"/>
      <c r="O18" s="27" t="str">
        <f t="shared" si="1"/>
        <v>Pass</v>
      </c>
      <c r="P18" s="38">
        <f>COUNTIFS(System資料複製!$F:$F,$A18,System資料複製!$B:$B,$P$2)</f>
        <v>5</v>
      </c>
      <c r="Q18" s="38">
        <f>COUNTIFS(System資料複製!$F:$F,$A18,System資料複製!$B:$B,$Q$2)</f>
        <v>0</v>
      </c>
      <c r="R18" s="38">
        <f>COUNTIFS(System資料複製!$F:$F,$A18,System資料複製!$B:$B,$R$2)</f>
        <v>0</v>
      </c>
      <c r="S18" s="38">
        <f>COUNTIFS(System資料複製!$F:$F,$A18,System資料複製!$B:$B,$S$2)</f>
        <v>0</v>
      </c>
      <c r="T18" s="38">
        <f>COUNTIFS(System資料複製!$F:$F,$A18,System資料複製!$B:$B,$T$2)</f>
        <v>0</v>
      </c>
      <c r="U18" s="38">
        <f>COUNTIFS(System資料複製!$F:$F,$A18,System資料複製!$B:$B,$U$2)</f>
        <v>1</v>
      </c>
      <c r="V18" s="38">
        <f>COUNTIF(System資料複製!F:F,Feature統計!A18)</f>
        <v>6</v>
      </c>
      <c r="W18" s="26" t="str">
        <f t="shared" si="8"/>
        <v>Pass</v>
      </c>
      <c r="X18" s="25">
        <f>COUNTIFS(HW資料!$C:$C,$A18,HW資料!$B:$B,X$2)</f>
        <v>2</v>
      </c>
      <c r="Y18" s="25">
        <f>COUNTIFS(HW資料!$C:$C,$A18,HW資料!$B:$B,Y$2)</f>
        <v>0</v>
      </c>
      <c r="Z18" s="25">
        <f>COUNTIFS(HW資料!$C:$C,$A18,HW資料!$B:$B,Z$2)</f>
        <v>0</v>
      </c>
      <c r="AA18" s="25">
        <f>COUNTIFS(HW資料!$C:$C,$A18,HW資料!$B:$B,AA$2)</f>
        <v>0</v>
      </c>
      <c r="AB18" s="25">
        <f>COUNTIFS(HW資料!$C:$C,$A18,HW資料!$B:$B,AB$2)</f>
        <v>0</v>
      </c>
      <c r="AC18" s="25">
        <f>COUNTIFS(HW資料!$C:$C,$A18,HW資料!$B:$B,AC$2)</f>
        <v>1</v>
      </c>
      <c r="AD18" s="25">
        <f>COUNTIF(HW資料!C:C,Feature統計!A18)</f>
        <v>3</v>
      </c>
      <c r="AE18" s="26" t="str">
        <f t="shared" si="9"/>
        <v>Pass</v>
      </c>
      <c r="AF18" s="38">
        <f t="shared" si="10"/>
        <v>9</v>
      </c>
      <c r="AG18" s="38">
        <f t="shared" si="11"/>
        <v>0</v>
      </c>
      <c r="AH18" s="38">
        <f t="shared" si="12"/>
        <v>0</v>
      </c>
      <c r="AI18" s="38">
        <f t="shared" si="2"/>
        <v>0</v>
      </c>
      <c r="AJ18" s="38">
        <f t="shared" si="3"/>
        <v>9</v>
      </c>
      <c r="AK18" s="39" t="str">
        <f t="shared" si="13"/>
        <v>Pass</v>
      </c>
      <c r="AL18" s="40"/>
    </row>
    <row r="19" spans="1:38" x14ac:dyDescent="0.4">
      <c r="A19" s="26" t="s">
        <v>1387</v>
      </c>
      <c r="B19" s="26" t="s">
        <v>1040</v>
      </c>
      <c r="C19" s="25" t="s">
        <v>2008</v>
      </c>
      <c r="D19" s="25" t="str">
        <f t="shared" si="0"/>
        <v>HW+SYS</v>
      </c>
      <c r="E19" s="25" t="s">
        <v>1897</v>
      </c>
      <c r="F19" s="25" t="s">
        <v>1889</v>
      </c>
      <c r="G19" s="36"/>
      <c r="H19" s="36"/>
      <c r="I19" s="28"/>
      <c r="J19" s="27">
        <v>44870</v>
      </c>
      <c r="K19" s="27">
        <v>44895</v>
      </c>
      <c r="L19" s="27">
        <v>44870</v>
      </c>
      <c r="M19" s="27"/>
      <c r="N19" s="106"/>
      <c r="O19" s="27" t="str">
        <f t="shared" si="1"/>
        <v>Pass</v>
      </c>
      <c r="P19" s="38">
        <f>COUNTIFS(System資料複製!$F:$F,$A19,System資料複製!$B:$B,$P$2)</f>
        <v>2</v>
      </c>
      <c r="Q19" s="38">
        <f>COUNTIFS(System資料複製!$F:$F,$A19,System資料複製!$B:$B,$Q$2)</f>
        <v>0</v>
      </c>
      <c r="R19" s="38">
        <f>COUNTIFS(System資料複製!$F:$F,$A19,System資料複製!$B:$B,$R$2)</f>
        <v>0</v>
      </c>
      <c r="S19" s="38">
        <f>COUNTIFS(System資料複製!$F:$F,$A19,System資料複製!$B:$B,$S$2)</f>
        <v>0</v>
      </c>
      <c r="T19" s="38">
        <f>COUNTIFS(System資料複製!$F:$F,$A19,System資料複製!$B:$B,$T$2)</f>
        <v>0</v>
      </c>
      <c r="U19" s="38">
        <f>COUNTIFS(System資料複製!$F:$F,$A19,System資料複製!$B:$B,$U$2)</f>
        <v>0</v>
      </c>
      <c r="V19" s="38">
        <f>COUNTIF(System資料複製!F:F,Feature統計!A19)</f>
        <v>2</v>
      </c>
      <c r="W19" s="26" t="str">
        <f t="shared" si="8"/>
        <v>Pass</v>
      </c>
      <c r="X19" s="25">
        <f>COUNTIFS(HW資料!$C:$C,$A19,HW資料!$B:$B,X$2)</f>
        <v>0</v>
      </c>
      <c r="Y19" s="25">
        <f>COUNTIFS(HW資料!$C:$C,$A19,HW資料!$B:$B,Y$2)</f>
        <v>0</v>
      </c>
      <c r="Z19" s="25">
        <f>COUNTIFS(HW資料!$C:$C,$A19,HW資料!$B:$B,Z$2)</f>
        <v>0</v>
      </c>
      <c r="AA19" s="25">
        <f>COUNTIFS(HW資料!$C:$C,$A19,HW資料!$B:$B,AA$2)</f>
        <v>0</v>
      </c>
      <c r="AB19" s="25">
        <f>COUNTIFS(HW資料!$C:$C,$A19,HW資料!$B:$B,AB$2)</f>
        <v>0</v>
      </c>
      <c r="AC19" s="25">
        <f>COUNTIFS(HW資料!$C:$C,$A19,HW資料!$B:$B,AC$2)</f>
        <v>1</v>
      </c>
      <c r="AD19" s="25">
        <f>COUNTIF(HW資料!C:C,Feature統計!A19)</f>
        <v>1</v>
      </c>
      <c r="AE19" s="26" t="str">
        <f t="shared" si="9"/>
        <v>Pass</v>
      </c>
      <c r="AF19" s="38">
        <f t="shared" si="10"/>
        <v>3</v>
      </c>
      <c r="AG19" s="38">
        <f t="shared" si="11"/>
        <v>0</v>
      </c>
      <c r="AH19" s="38">
        <f t="shared" si="12"/>
        <v>0</v>
      </c>
      <c r="AI19" s="38">
        <f t="shared" si="2"/>
        <v>0</v>
      </c>
      <c r="AJ19" s="38">
        <f t="shared" si="3"/>
        <v>3</v>
      </c>
      <c r="AK19" s="39" t="str">
        <f t="shared" si="13"/>
        <v>Pass</v>
      </c>
      <c r="AL19" s="40"/>
    </row>
    <row r="20" spans="1:38" x14ac:dyDescent="0.4">
      <c r="A20" s="26" t="s">
        <v>1514</v>
      </c>
      <c r="B20" s="26" t="s">
        <v>1040</v>
      </c>
      <c r="C20" s="25" t="s">
        <v>2008</v>
      </c>
      <c r="D20" s="25" t="str">
        <f t="shared" si="0"/>
        <v>SYS</v>
      </c>
      <c r="E20" s="25" t="s">
        <v>1897</v>
      </c>
      <c r="F20" s="25" t="s">
        <v>1889</v>
      </c>
      <c r="G20" s="36" t="s">
        <v>1926</v>
      </c>
      <c r="H20" s="36" t="s">
        <v>3910</v>
      </c>
      <c r="I20" s="28"/>
      <c r="J20" s="27">
        <v>44870</v>
      </c>
      <c r="K20" s="27">
        <v>44895</v>
      </c>
      <c r="L20" s="27">
        <v>44870</v>
      </c>
      <c r="M20" s="27">
        <v>44907</v>
      </c>
      <c r="N20" s="106"/>
      <c r="O20" s="27" t="str">
        <f t="shared" si="1"/>
        <v>On-going w/h some pass</v>
      </c>
      <c r="P20" s="38">
        <f>COUNTIFS(System資料複製!$F:$F,$A20,System資料複製!$B:$B,$P$2)</f>
        <v>3</v>
      </c>
      <c r="Q20" s="38">
        <f>COUNTIFS(System資料複製!$F:$F,$A20,System資料複製!$B:$B,$Q$2)</f>
        <v>0</v>
      </c>
      <c r="R20" s="38">
        <f>COUNTIFS(System資料複製!$F:$F,$A20,System資料複製!$B:$B,$R$2)</f>
        <v>0</v>
      </c>
      <c r="S20" s="38">
        <f>COUNTIFS(System資料複製!$F:$F,$A20,System資料複製!$B:$B,$S$2)</f>
        <v>0</v>
      </c>
      <c r="T20" s="38">
        <f>COUNTIFS(System資料複製!$F:$F,$A20,System資料複製!$B:$B,$T$2)</f>
        <v>1</v>
      </c>
      <c r="U20" s="38">
        <f>COUNTIFS(System資料複製!$F:$F,$A20,System資料複製!$B:$B,$U$2)</f>
        <v>0</v>
      </c>
      <c r="V20" s="38">
        <f>COUNTIF(System資料複製!F:F,Feature統計!A20)</f>
        <v>4</v>
      </c>
      <c r="W20" s="26" t="str">
        <f t="shared" si="8"/>
        <v>On-going w/h some pass</v>
      </c>
      <c r="X20" s="25">
        <f>COUNTIFS(HW資料!$C:$C,$A20,HW資料!$B:$B,X$2)</f>
        <v>0</v>
      </c>
      <c r="Y20" s="25">
        <f>COUNTIFS(HW資料!$C:$C,$A20,HW資料!$B:$B,Y$2)</f>
        <v>0</v>
      </c>
      <c r="Z20" s="25">
        <f>COUNTIFS(HW資料!$C:$C,$A20,HW資料!$B:$B,Z$2)</f>
        <v>0</v>
      </c>
      <c r="AA20" s="25">
        <f>COUNTIFS(HW資料!$C:$C,$A20,HW資料!$B:$B,AA$2)</f>
        <v>0</v>
      </c>
      <c r="AB20" s="25">
        <f>COUNTIFS(HW資料!$C:$C,$A20,HW資料!$B:$B,AB$2)</f>
        <v>0</v>
      </c>
      <c r="AC20" s="25">
        <f>COUNTIFS(HW資料!$C:$C,$A20,HW資料!$B:$B,AC$2)</f>
        <v>0</v>
      </c>
      <c r="AD20" s="25">
        <f>COUNTIF(HW資料!C:C,Feature統計!A20)</f>
        <v>0</v>
      </c>
      <c r="AE20" s="26" t="str">
        <f t="shared" si="9"/>
        <v>NA</v>
      </c>
      <c r="AF20" s="38">
        <f t="shared" si="10"/>
        <v>3</v>
      </c>
      <c r="AG20" s="38">
        <f t="shared" si="11"/>
        <v>0</v>
      </c>
      <c r="AH20" s="38">
        <f t="shared" si="12"/>
        <v>0</v>
      </c>
      <c r="AI20" s="38">
        <f t="shared" si="2"/>
        <v>1</v>
      </c>
      <c r="AJ20" s="38">
        <f t="shared" si="3"/>
        <v>4</v>
      </c>
      <c r="AK20" s="39" t="str">
        <f t="shared" si="13"/>
        <v>On-going w/h some pass</v>
      </c>
      <c r="AL20" s="40"/>
    </row>
    <row r="21" spans="1:38" x14ac:dyDescent="0.4">
      <c r="A21" s="26" t="s">
        <v>7103</v>
      </c>
      <c r="B21" s="26" t="s">
        <v>1040</v>
      </c>
      <c r="C21" s="25" t="s">
        <v>2008</v>
      </c>
      <c r="D21" s="25" t="str">
        <f t="shared" si="0"/>
        <v>SYS</v>
      </c>
      <c r="E21" s="25" t="s">
        <v>1897</v>
      </c>
      <c r="F21" s="25" t="s">
        <v>1889</v>
      </c>
      <c r="G21" s="36"/>
      <c r="H21" s="36"/>
      <c r="I21" s="28"/>
      <c r="J21" s="27">
        <v>44870</v>
      </c>
      <c r="K21" s="27">
        <v>45044</v>
      </c>
      <c r="L21" s="27">
        <v>44870</v>
      </c>
      <c r="M21" s="27"/>
      <c r="N21" s="106"/>
      <c r="O21" s="27" t="str">
        <f t="shared" si="1"/>
        <v>Pass</v>
      </c>
      <c r="P21" s="38">
        <f>COUNTIFS(System資料複製!$F:$F,$A21,System資料複製!$B:$B,$P$2)</f>
        <v>2</v>
      </c>
      <c r="Q21" s="38">
        <f>COUNTIFS(System資料複製!$F:$F,$A21,System資料複製!$B:$B,$Q$2)</f>
        <v>0</v>
      </c>
      <c r="R21" s="38">
        <f>COUNTIFS(System資料複製!$F:$F,$A21,System資料複製!$B:$B,$R$2)</f>
        <v>0</v>
      </c>
      <c r="S21" s="38">
        <f>COUNTIFS(System資料複製!$F:$F,$A21,System資料複製!$B:$B,$S$2)</f>
        <v>0</v>
      </c>
      <c r="T21" s="38">
        <f>COUNTIFS(System資料複製!$F:$F,$A21,System資料複製!$B:$B,$T$2)</f>
        <v>0</v>
      </c>
      <c r="U21" s="38">
        <f>COUNTIFS(System資料複製!$F:$F,$A21,System資料複製!$B:$B,$U$2)</f>
        <v>0</v>
      </c>
      <c r="V21" s="38">
        <f>COUNTIF(System資料複製!F:F,Feature統計!A21)</f>
        <v>2</v>
      </c>
      <c r="W21" s="26" t="str">
        <f t="shared" si="8"/>
        <v>Pass</v>
      </c>
      <c r="X21" s="25">
        <f>COUNTIFS(HW資料!$C:$C,$A21,HW資料!$B:$B,X$2)</f>
        <v>0</v>
      </c>
      <c r="Y21" s="25">
        <f>COUNTIFS(HW資料!$C:$C,$A21,HW資料!$B:$B,Y$2)</f>
        <v>0</v>
      </c>
      <c r="Z21" s="25">
        <f>COUNTIFS(HW資料!$C:$C,$A21,HW資料!$B:$B,Z$2)</f>
        <v>0</v>
      </c>
      <c r="AA21" s="25">
        <f>COUNTIFS(HW資料!$C:$C,$A21,HW資料!$B:$B,AA$2)</f>
        <v>0</v>
      </c>
      <c r="AB21" s="25">
        <f>COUNTIFS(HW資料!$C:$C,$A21,HW資料!$B:$B,AB$2)</f>
        <v>0</v>
      </c>
      <c r="AC21" s="25">
        <f>COUNTIFS(HW資料!$C:$C,$A21,HW資料!$B:$B,AC$2)</f>
        <v>0</v>
      </c>
      <c r="AD21" s="25">
        <f>COUNTIF(HW資料!C:C,Feature統計!A21)</f>
        <v>0</v>
      </c>
      <c r="AE21" s="26" t="str">
        <f t="shared" si="9"/>
        <v>NA</v>
      </c>
      <c r="AF21" s="38">
        <f t="shared" si="10"/>
        <v>2</v>
      </c>
      <c r="AG21" s="38">
        <f t="shared" si="11"/>
        <v>0</v>
      </c>
      <c r="AH21" s="38">
        <f t="shared" si="12"/>
        <v>0</v>
      </c>
      <c r="AI21" s="38">
        <f t="shared" si="2"/>
        <v>0</v>
      </c>
      <c r="AJ21" s="38">
        <f t="shared" si="3"/>
        <v>2</v>
      </c>
      <c r="AK21" s="39" t="str">
        <f t="shared" si="13"/>
        <v>Pass</v>
      </c>
      <c r="AL21" s="40"/>
    </row>
    <row r="22" spans="1:38" x14ac:dyDescent="0.4">
      <c r="A22" s="26" t="s">
        <v>1418</v>
      </c>
      <c r="B22" s="26" t="s">
        <v>970</v>
      </c>
      <c r="C22" s="25"/>
      <c r="D22" s="25" t="str">
        <f t="shared" si="0"/>
        <v>SYS</v>
      </c>
      <c r="E22" s="25" t="s">
        <v>1899</v>
      </c>
      <c r="F22" s="25" t="s">
        <v>1889</v>
      </c>
      <c r="G22" s="36" t="s">
        <v>1926</v>
      </c>
      <c r="H22" s="36"/>
      <c r="I22" s="28"/>
      <c r="J22" s="27">
        <v>44866</v>
      </c>
      <c r="K22" s="27">
        <v>44879</v>
      </c>
      <c r="L22" s="27">
        <v>44866</v>
      </c>
      <c r="M22" s="27">
        <v>44879</v>
      </c>
      <c r="N22" s="107"/>
      <c r="O22" s="27" t="str">
        <f t="shared" si="1"/>
        <v>Pass</v>
      </c>
      <c r="P22" s="38">
        <f>COUNTIFS(System資料複製!$F:$F,$A22,System資料複製!$B:$B,$P$2)</f>
        <v>1</v>
      </c>
      <c r="Q22" s="38">
        <f>COUNTIFS(System資料複製!$F:$F,$A22,System資料複製!$B:$B,$Q$2)</f>
        <v>0</v>
      </c>
      <c r="R22" s="38">
        <f>COUNTIFS(System資料複製!$F:$F,$A22,System資料複製!$B:$B,$R$2)</f>
        <v>0</v>
      </c>
      <c r="S22" s="38">
        <f>COUNTIFS(System資料複製!$F:$F,$A22,System資料複製!$B:$B,$S$2)</f>
        <v>0</v>
      </c>
      <c r="T22" s="38">
        <f>COUNTIFS(System資料複製!$F:$F,$A22,System資料複製!$B:$B,$T$2)</f>
        <v>0</v>
      </c>
      <c r="U22" s="38">
        <f>COUNTIFS(System資料複製!$F:$F,$A22,System資料複製!$B:$B,$U$2)</f>
        <v>0</v>
      </c>
      <c r="V22" s="38">
        <f>COUNTIF(System資料複製!F:F,Feature統計!A22)</f>
        <v>1</v>
      </c>
      <c r="W22" s="26" t="str">
        <f t="shared" si="8"/>
        <v>Pass</v>
      </c>
      <c r="X22" s="25">
        <f>COUNTIFS(HW資料!$C:$C,$A22,HW資料!$B:$B,X$2)</f>
        <v>0</v>
      </c>
      <c r="Y22" s="25">
        <f>COUNTIFS(HW資料!$C:$C,$A22,HW資料!$B:$B,Y$2)</f>
        <v>0</v>
      </c>
      <c r="Z22" s="25">
        <f>COUNTIFS(HW資料!$C:$C,$A22,HW資料!$B:$B,Z$2)</f>
        <v>0</v>
      </c>
      <c r="AA22" s="25">
        <f>COUNTIFS(HW資料!$C:$C,$A22,HW資料!$B:$B,AA$2)</f>
        <v>0</v>
      </c>
      <c r="AB22" s="25">
        <f>COUNTIFS(HW資料!$C:$C,$A22,HW資料!$B:$B,AB$2)</f>
        <v>0</v>
      </c>
      <c r="AC22" s="25">
        <f>COUNTIFS(HW資料!$C:$C,$A22,HW資料!$B:$B,AC$2)</f>
        <v>0</v>
      </c>
      <c r="AD22" s="25">
        <f>COUNTIF(HW資料!C:C,Feature統計!A22)</f>
        <v>0</v>
      </c>
      <c r="AE22" s="26" t="str">
        <f t="shared" si="9"/>
        <v>NA</v>
      </c>
      <c r="AF22" s="38">
        <f t="shared" si="10"/>
        <v>1</v>
      </c>
      <c r="AG22" s="38">
        <f t="shared" si="11"/>
        <v>0</v>
      </c>
      <c r="AH22" s="38">
        <f t="shared" si="12"/>
        <v>0</v>
      </c>
      <c r="AI22" s="38">
        <f t="shared" si="2"/>
        <v>0</v>
      </c>
      <c r="AJ22" s="38">
        <f t="shared" si="3"/>
        <v>1</v>
      </c>
      <c r="AK22" s="39" t="str">
        <f t="shared" si="13"/>
        <v>Pass</v>
      </c>
      <c r="AL22" s="40"/>
    </row>
    <row r="23" spans="1:38" x14ac:dyDescent="0.4">
      <c r="A23" s="26" t="s">
        <v>1344</v>
      </c>
      <c r="B23" s="26" t="s">
        <v>1248</v>
      </c>
      <c r="C23" s="25" t="s">
        <v>1940</v>
      </c>
      <c r="D23" s="25" t="str">
        <f t="shared" si="0"/>
        <v>SYS</v>
      </c>
      <c r="E23" s="25" t="s">
        <v>1941</v>
      </c>
      <c r="F23" s="25" t="s">
        <v>1888</v>
      </c>
      <c r="G23" s="36" t="s">
        <v>1926</v>
      </c>
      <c r="H23" s="36" t="s">
        <v>1935</v>
      </c>
      <c r="I23" s="28"/>
      <c r="J23" s="27">
        <v>44851</v>
      </c>
      <c r="K23" s="27">
        <v>44868</v>
      </c>
      <c r="L23" s="27">
        <v>44851</v>
      </c>
      <c r="M23" s="27">
        <v>44868</v>
      </c>
      <c r="N23" s="106"/>
      <c r="O23" s="27" t="str">
        <f t="shared" si="1"/>
        <v>Pass</v>
      </c>
      <c r="P23" s="38">
        <f>COUNTIFS(System資料複製!$F:$F,$A23,System資料複製!$B:$B,$P$2)</f>
        <v>3</v>
      </c>
      <c r="Q23" s="38">
        <f>COUNTIFS(System資料複製!$F:$F,$A23,System資料複製!$B:$B,$Q$2)</f>
        <v>0</v>
      </c>
      <c r="R23" s="38">
        <f>COUNTIFS(System資料複製!$F:$F,$A23,System資料複製!$B:$B,$R$2)</f>
        <v>0</v>
      </c>
      <c r="S23" s="38">
        <f>COUNTIFS(System資料複製!$F:$F,$A23,System資料複製!$B:$B,$S$2)</f>
        <v>0</v>
      </c>
      <c r="T23" s="38">
        <f>COUNTIFS(System資料複製!$F:$F,$A23,System資料複製!$B:$B,$T$2)</f>
        <v>0</v>
      </c>
      <c r="U23" s="38">
        <f>COUNTIFS(System資料複製!$F:$F,$A23,System資料複製!$B:$B,$U$2)</f>
        <v>1</v>
      </c>
      <c r="V23" s="38">
        <f>COUNTIF(System資料複製!F:F,Feature統計!A23)</f>
        <v>4</v>
      </c>
      <c r="W23" s="26" t="str">
        <f t="shared" si="8"/>
        <v>Pass</v>
      </c>
      <c r="X23" s="25">
        <f>COUNTIFS(HW資料!$C:$C,$A23,HW資料!$B:$B,X$2)</f>
        <v>0</v>
      </c>
      <c r="Y23" s="25">
        <f>COUNTIFS(HW資料!$C:$C,$A23,HW資料!$B:$B,Y$2)</f>
        <v>0</v>
      </c>
      <c r="Z23" s="25">
        <f>COUNTIFS(HW資料!$C:$C,$A23,HW資料!$B:$B,Z$2)</f>
        <v>0</v>
      </c>
      <c r="AA23" s="25">
        <f>COUNTIFS(HW資料!$C:$C,$A23,HW資料!$B:$B,AA$2)</f>
        <v>0</v>
      </c>
      <c r="AB23" s="25">
        <f>COUNTIFS(HW資料!$C:$C,$A23,HW資料!$B:$B,AB$2)</f>
        <v>0</v>
      </c>
      <c r="AC23" s="25">
        <f>COUNTIFS(HW資料!$C:$C,$A23,HW資料!$B:$B,AC$2)</f>
        <v>0</v>
      </c>
      <c r="AD23" s="25">
        <f>COUNTIF(HW資料!C:C,Feature統計!A23)</f>
        <v>0</v>
      </c>
      <c r="AE23" s="26" t="str">
        <f t="shared" si="9"/>
        <v>NA</v>
      </c>
      <c r="AF23" s="38">
        <f t="shared" si="10"/>
        <v>4</v>
      </c>
      <c r="AG23" s="38">
        <f t="shared" si="11"/>
        <v>0</v>
      </c>
      <c r="AH23" s="38">
        <f t="shared" si="12"/>
        <v>0</v>
      </c>
      <c r="AI23" s="38">
        <f t="shared" si="2"/>
        <v>0</v>
      </c>
      <c r="AJ23" s="38">
        <f t="shared" si="3"/>
        <v>4</v>
      </c>
      <c r="AK23" s="39" t="str">
        <f t="shared" si="13"/>
        <v>Pass</v>
      </c>
      <c r="AL23" s="40"/>
    </row>
    <row r="24" spans="1:38" x14ac:dyDescent="0.4">
      <c r="A24" s="26" t="s">
        <v>1443</v>
      </c>
      <c r="B24" s="26" t="s">
        <v>1248</v>
      </c>
      <c r="C24" s="25" t="s">
        <v>1940</v>
      </c>
      <c r="D24" s="25" t="str">
        <f t="shared" si="0"/>
        <v>HW</v>
      </c>
      <c r="E24" s="25" t="s">
        <v>1941</v>
      </c>
      <c r="F24" s="25" t="s">
        <v>1909</v>
      </c>
      <c r="G24" s="36" t="s">
        <v>1926</v>
      </c>
      <c r="H24" s="36" t="s">
        <v>1935</v>
      </c>
      <c r="I24" s="28"/>
      <c r="J24" s="27">
        <v>44851</v>
      </c>
      <c r="K24" s="27">
        <v>44868</v>
      </c>
      <c r="L24" s="27">
        <v>44851</v>
      </c>
      <c r="M24" s="27">
        <v>44868</v>
      </c>
      <c r="N24" s="106"/>
      <c r="O24" s="27" t="str">
        <f t="shared" si="1"/>
        <v>Pass</v>
      </c>
      <c r="P24" s="38">
        <f>COUNTIFS(System資料複製!$F:$F,$A24,System資料複製!$B:$B,$P$2)</f>
        <v>0</v>
      </c>
      <c r="Q24" s="38">
        <f>COUNTIFS(System資料複製!$F:$F,$A24,System資料複製!$B:$B,$Q$2)</f>
        <v>0</v>
      </c>
      <c r="R24" s="38">
        <f>COUNTIFS(System資料複製!$F:$F,$A24,System資料複製!$B:$B,$R$2)</f>
        <v>0</v>
      </c>
      <c r="S24" s="38">
        <f>COUNTIFS(System資料複製!$F:$F,$A24,System資料複製!$B:$B,$S$2)</f>
        <v>0</v>
      </c>
      <c r="T24" s="38">
        <f>COUNTIFS(System資料複製!$F:$F,$A24,System資料複製!$B:$B,$T$2)</f>
        <v>0</v>
      </c>
      <c r="U24" s="38">
        <f>COUNTIFS(System資料複製!$F:$F,$A24,System資料複製!$B:$B,$U$2)</f>
        <v>0</v>
      </c>
      <c r="V24" s="38">
        <f>COUNTIF(System資料複製!F:F,Feature統計!A24)</f>
        <v>0</v>
      </c>
      <c r="W24" s="26" t="str">
        <f t="shared" si="8"/>
        <v>NA</v>
      </c>
      <c r="X24" s="25">
        <f>COUNTIFS(HW資料!$C:$C,$A24,HW資料!$B:$B,X$2)</f>
        <v>2</v>
      </c>
      <c r="Y24" s="25">
        <f>COUNTIFS(HW資料!$C:$C,$A24,HW資料!$B:$B,Y$2)</f>
        <v>0</v>
      </c>
      <c r="Z24" s="25">
        <f>COUNTIFS(HW資料!$C:$C,$A24,HW資料!$B:$B,Z$2)</f>
        <v>0</v>
      </c>
      <c r="AA24" s="25">
        <f>COUNTIFS(HW資料!$C:$C,$A24,HW資料!$B:$B,AA$2)</f>
        <v>0</v>
      </c>
      <c r="AB24" s="25">
        <f>COUNTIFS(HW資料!$C:$C,$A24,HW資料!$B:$B,AB$2)</f>
        <v>0</v>
      </c>
      <c r="AC24" s="25">
        <f>COUNTIFS(HW資料!$C:$C,$A24,HW資料!$B:$B,AC$2)</f>
        <v>0</v>
      </c>
      <c r="AD24" s="25">
        <f>COUNTIF(HW資料!C:C,Feature統計!A24)</f>
        <v>2</v>
      </c>
      <c r="AE24" s="26" t="str">
        <f t="shared" si="9"/>
        <v>Pass</v>
      </c>
      <c r="AF24" s="38">
        <f t="shared" si="10"/>
        <v>2</v>
      </c>
      <c r="AG24" s="38">
        <f t="shared" si="11"/>
        <v>0</v>
      </c>
      <c r="AH24" s="38">
        <f t="shared" si="12"/>
        <v>0</v>
      </c>
      <c r="AI24" s="38">
        <f t="shared" si="2"/>
        <v>0</v>
      </c>
      <c r="AJ24" s="38">
        <f t="shared" si="3"/>
        <v>2</v>
      </c>
      <c r="AK24" s="39" t="str">
        <f t="shared" si="13"/>
        <v>Pass</v>
      </c>
      <c r="AL24" s="40"/>
    </row>
    <row r="25" spans="1:38" x14ac:dyDescent="0.4">
      <c r="A25" s="26" t="s">
        <v>1533</v>
      </c>
      <c r="B25" s="26" t="s">
        <v>1248</v>
      </c>
      <c r="C25" s="25" t="s">
        <v>1940</v>
      </c>
      <c r="D25" s="25" t="str">
        <f t="shared" si="0"/>
        <v>HW</v>
      </c>
      <c r="E25" s="25" t="s">
        <v>1941</v>
      </c>
      <c r="F25" s="25" t="s">
        <v>1909</v>
      </c>
      <c r="G25" s="36" t="s">
        <v>1926</v>
      </c>
      <c r="H25" s="36" t="s">
        <v>1935</v>
      </c>
      <c r="I25" s="28"/>
      <c r="J25" s="27">
        <v>44851</v>
      </c>
      <c r="K25" s="27">
        <v>44868</v>
      </c>
      <c r="L25" s="27">
        <v>44851</v>
      </c>
      <c r="M25" s="27">
        <v>44868</v>
      </c>
      <c r="N25" s="106"/>
      <c r="O25" s="27" t="str">
        <f t="shared" si="1"/>
        <v>Pass</v>
      </c>
      <c r="P25" s="38">
        <f>COUNTIFS(System資料複製!$F:$F,$A25,System資料複製!$B:$B,$P$2)</f>
        <v>0</v>
      </c>
      <c r="Q25" s="38">
        <f>COUNTIFS(System資料複製!$F:$F,$A25,System資料複製!$B:$B,$Q$2)</f>
        <v>0</v>
      </c>
      <c r="R25" s="38">
        <f>COUNTIFS(System資料複製!$F:$F,$A25,System資料複製!$B:$B,$R$2)</f>
        <v>0</v>
      </c>
      <c r="S25" s="38">
        <f>COUNTIFS(System資料複製!$F:$F,$A25,System資料複製!$B:$B,$S$2)</f>
        <v>0</v>
      </c>
      <c r="T25" s="38">
        <f>COUNTIFS(System資料複製!$F:$F,$A25,System資料複製!$B:$B,$T$2)</f>
        <v>0</v>
      </c>
      <c r="U25" s="38">
        <f>COUNTIFS(System資料複製!$F:$F,$A25,System資料複製!$B:$B,$U$2)</f>
        <v>0</v>
      </c>
      <c r="V25" s="38">
        <f>COUNTIF(System資料複製!F:F,Feature統計!A25)</f>
        <v>0</v>
      </c>
      <c r="W25" s="26" t="str">
        <f t="shared" si="8"/>
        <v>NA</v>
      </c>
      <c r="X25" s="25">
        <f>COUNTIFS(HW資料!$C:$C,$A25,HW資料!$B:$B,X$2)</f>
        <v>1</v>
      </c>
      <c r="Y25" s="25">
        <f>COUNTIFS(HW資料!$C:$C,$A25,HW資料!$B:$B,Y$2)</f>
        <v>0</v>
      </c>
      <c r="Z25" s="25">
        <f>COUNTIFS(HW資料!$C:$C,$A25,HW資料!$B:$B,Z$2)</f>
        <v>0</v>
      </c>
      <c r="AA25" s="25">
        <f>COUNTIFS(HW資料!$C:$C,$A25,HW資料!$B:$B,AA$2)</f>
        <v>0</v>
      </c>
      <c r="AB25" s="25">
        <f>COUNTIFS(HW資料!$C:$C,$A25,HW資料!$B:$B,AB$2)</f>
        <v>0</v>
      </c>
      <c r="AC25" s="25">
        <f>COUNTIFS(HW資料!$C:$C,$A25,HW資料!$B:$B,AC$2)</f>
        <v>0</v>
      </c>
      <c r="AD25" s="25">
        <f>COUNTIF(HW資料!C:C,Feature統計!A25)</f>
        <v>1</v>
      </c>
      <c r="AE25" s="26" t="str">
        <f t="shared" si="9"/>
        <v>Pass</v>
      </c>
      <c r="AF25" s="38">
        <f t="shared" si="10"/>
        <v>1</v>
      </c>
      <c r="AG25" s="38">
        <f t="shared" si="11"/>
        <v>0</v>
      </c>
      <c r="AH25" s="38">
        <f t="shared" si="12"/>
        <v>0</v>
      </c>
      <c r="AI25" s="38">
        <f t="shared" si="2"/>
        <v>0</v>
      </c>
      <c r="AJ25" s="38">
        <f t="shared" si="3"/>
        <v>1</v>
      </c>
      <c r="AK25" s="39" t="str">
        <f t="shared" si="13"/>
        <v>Pass</v>
      </c>
      <c r="AL25" s="40"/>
    </row>
    <row r="26" spans="1:38" x14ac:dyDescent="0.4">
      <c r="A26" s="26" t="s">
        <v>1444</v>
      </c>
      <c r="B26" s="26" t="s">
        <v>1248</v>
      </c>
      <c r="C26" s="25" t="s">
        <v>1940</v>
      </c>
      <c r="D26" s="25" t="str">
        <f t="shared" si="0"/>
        <v>HW</v>
      </c>
      <c r="E26" s="25" t="s">
        <v>1941</v>
      </c>
      <c r="F26" s="25" t="s">
        <v>1909</v>
      </c>
      <c r="G26" s="36" t="s">
        <v>1926</v>
      </c>
      <c r="H26" s="36" t="s">
        <v>1935</v>
      </c>
      <c r="I26" s="28"/>
      <c r="J26" s="27">
        <v>44851</v>
      </c>
      <c r="K26" s="27">
        <v>44868</v>
      </c>
      <c r="L26" s="27">
        <v>44870</v>
      </c>
      <c r="M26" s="27"/>
      <c r="N26" s="106"/>
      <c r="O26" s="27" t="str">
        <f t="shared" si="1"/>
        <v>Pass</v>
      </c>
      <c r="P26" s="38">
        <f>COUNTIFS(System資料複製!$F:$F,$A26,System資料複製!$B:$B,$P$2)</f>
        <v>0</v>
      </c>
      <c r="Q26" s="38">
        <f>COUNTIFS(System資料複製!$F:$F,$A26,System資料複製!$B:$B,$Q$2)</f>
        <v>0</v>
      </c>
      <c r="R26" s="38">
        <f>COUNTIFS(System資料複製!$F:$F,$A26,System資料複製!$B:$B,$R$2)</f>
        <v>0</v>
      </c>
      <c r="S26" s="38">
        <f>COUNTIFS(System資料複製!$F:$F,$A26,System資料複製!$B:$B,$S$2)</f>
        <v>0</v>
      </c>
      <c r="T26" s="38">
        <f>COUNTIFS(System資料複製!$F:$F,$A26,System資料複製!$B:$B,$T$2)</f>
        <v>0</v>
      </c>
      <c r="U26" s="38">
        <f>COUNTIFS(System資料複製!$F:$F,$A26,System資料複製!$B:$B,$U$2)</f>
        <v>0</v>
      </c>
      <c r="V26" s="38">
        <f>COUNTIF(System資料複製!F:F,Feature統計!A26)</f>
        <v>0</v>
      </c>
      <c r="W26" s="26" t="str">
        <f t="shared" si="8"/>
        <v>NA</v>
      </c>
      <c r="X26" s="25">
        <f>COUNTIFS(HW資料!$C:$C,$A26,HW資料!$B:$B,X$2)</f>
        <v>0</v>
      </c>
      <c r="Y26" s="25">
        <f>COUNTIFS(HW資料!$C:$C,$A26,HW資料!$B:$B,Y$2)</f>
        <v>0</v>
      </c>
      <c r="Z26" s="25">
        <f>COUNTIFS(HW資料!$C:$C,$A26,HW資料!$B:$B,Z$2)</f>
        <v>0</v>
      </c>
      <c r="AA26" s="25">
        <f>COUNTIFS(HW資料!$C:$C,$A26,HW資料!$B:$B,AA$2)</f>
        <v>0</v>
      </c>
      <c r="AB26" s="25">
        <f>COUNTIFS(HW資料!$C:$C,$A26,HW資料!$B:$B,AB$2)</f>
        <v>0</v>
      </c>
      <c r="AC26" s="25">
        <f>COUNTIFS(HW資料!$C:$C,$A26,HW資料!$B:$B,AC$2)</f>
        <v>2</v>
      </c>
      <c r="AD26" s="25">
        <f>COUNTIF(HW資料!C:C,Feature統計!A26)</f>
        <v>2</v>
      </c>
      <c r="AE26" s="26" t="str">
        <f t="shared" si="9"/>
        <v>Pass</v>
      </c>
      <c r="AF26" s="38">
        <f t="shared" si="10"/>
        <v>2</v>
      </c>
      <c r="AG26" s="38">
        <f t="shared" si="11"/>
        <v>0</v>
      </c>
      <c r="AH26" s="38">
        <f t="shared" si="12"/>
        <v>0</v>
      </c>
      <c r="AI26" s="38">
        <f t="shared" si="2"/>
        <v>0</v>
      </c>
      <c r="AJ26" s="38">
        <f t="shared" si="3"/>
        <v>2</v>
      </c>
      <c r="AK26" s="39" t="str">
        <f t="shared" si="13"/>
        <v>Pass</v>
      </c>
      <c r="AL26" s="40"/>
    </row>
    <row r="27" spans="1:38" x14ac:dyDescent="0.4">
      <c r="A27" s="26" t="s">
        <v>1534</v>
      </c>
      <c r="B27" s="26" t="s">
        <v>1248</v>
      </c>
      <c r="C27" s="25" t="s">
        <v>1940</v>
      </c>
      <c r="D27" s="25" t="str">
        <f t="shared" si="0"/>
        <v>HW</v>
      </c>
      <c r="E27" s="25" t="s">
        <v>1941</v>
      </c>
      <c r="F27" s="25" t="s">
        <v>1909</v>
      </c>
      <c r="G27" s="36" t="s">
        <v>1926</v>
      </c>
      <c r="H27" s="36" t="s">
        <v>1935</v>
      </c>
      <c r="I27" s="28"/>
      <c r="J27" s="27">
        <v>44851</v>
      </c>
      <c r="K27" s="27">
        <v>44868</v>
      </c>
      <c r="L27" s="27">
        <v>44851</v>
      </c>
      <c r="M27" s="27">
        <v>44868</v>
      </c>
      <c r="N27" s="106"/>
      <c r="O27" s="27" t="str">
        <f t="shared" si="1"/>
        <v>Pass</v>
      </c>
      <c r="P27" s="38">
        <f>COUNTIFS(System資料複製!$F:$F,$A27,System資料複製!$B:$B,$P$2)</f>
        <v>0</v>
      </c>
      <c r="Q27" s="38">
        <f>COUNTIFS(System資料複製!$F:$F,$A27,System資料複製!$B:$B,$Q$2)</f>
        <v>0</v>
      </c>
      <c r="R27" s="38">
        <f>COUNTIFS(System資料複製!$F:$F,$A27,System資料複製!$B:$B,$R$2)</f>
        <v>0</v>
      </c>
      <c r="S27" s="38">
        <f>COUNTIFS(System資料複製!$F:$F,$A27,System資料複製!$B:$B,$S$2)</f>
        <v>0</v>
      </c>
      <c r="T27" s="38">
        <f>COUNTIFS(System資料複製!$F:$F,$A27,System資料複製!$B:$B,$T$2)</f>
        <v>0</v>
      </c>
      <c r="U27" s="38">
        <f>COUNTIFS(System資料複製!$F:$F,$A27,System資料複製!$B:$B,$U$2)</f>
        <v>0</v>
      </c>
      <c r="V27" s="38">
        <f>COUNTIF(System資料複製!F:F,Feature統計!A27)</f>
        <v>0</v>
      </c>
      <c r="W27" s="26" t="str">
        <f t="shared" si="8"/>
        <v>NA</v>
      </c>
      <c r="X27" s="25">
        <f>COUNTIFS(HW資料!$C:$C,$A27,HW資料!$B:$B,X$2)</f>
        <v>3</v>
      </c>
      <c r="Y27" s="25">
        <f>COUNTIFS(HW資料!$C:$C,$A27,HW資料!$B:$B,Y$2)</f>
        <v>0</v>
      </c>
      <c r="Z27" s="25">
        <f>COUNTIFS(HW資料!$C:$C,$A27,HW資料!$B:$B,Z$2)</f>
        <v>0</v>
      </c>
      <c r="AA27" s="25">
        <f>COUNTIFS(HW資料!$C:$C,$A27,HW資料!$B:$B,AA$2)</f>
        <v>0</v>
      </c>
      <c r="AB27" s="25">
        <f>COUNTIFS(HW資料!$C:$C,$A27,HW資料!$B:$B,AB$2)</f>
        <v>0</v>
      </c>
      <c r="AC27" s="25">
        <f>COUNTIFS(HW資料!$C:$C,$A27,HW資料!$B:$B,AC$2)</f>
        <v>0</v>
      </c>
      <c r="AD27" s="25">
        <f>COUNTIF(HW資料!C:C,Feature統計!A27)</f>
        <v>3</v>
      </c>
      <c r="AE27" s="26" t="str">
        <f t="shared" si="9"/>
        <v>Pass</v>
      </c>
      <c r="AF27" s="38">
        <f t="shared" si="10"/>
        <v>3</v>
      </c>
      <c r="AG27" s="38">
        <f t="shared" si="11"/>
        <v>0</v>
      </c>
      <c r="AH27" s="38">
        <f t="shared" si="12"/>
        <v>0</v>
      </c>
      <c r="AI27" s="38">
        <f t="shared" si="2"/>
        <v>0</v>
      </c>
      <c r="AJ27" s="38">
        <f t="shared" si="3"/>
        <v>3</v>
      </c>
      <c r="AK27" s="39" t="str">
        <f t="shared" si="13"/>
        <v>Pass</v>
      </c>
      <c r="AL27" s="40"/>
    </row>
    <row r="28" spans="1:38" x14ac:dyDescent="0.4">
      <c r="A28" s="26" t="s">
        <v>1323</v>
      </c>
      <c r="B28" s="26" t="s">
        <v>977</v>
      </c>
      <c r="C28" s="25"/>
      <c r="D28" s="25" t="str">
        <f t="shared" si="0"/>
        <v>SYS</v>
      </c>
      <c r="E28" s="25" t="s">
        <v>1899</v>
      </c>
      <c r="F28" s="25" t="s">
        <v>1889</v>
      </c>
      <c r="G28" s="36" t="s">
        <v>1926</v>
      </c>
      <c r="H28" s="36" t="s">
        <v>2000</v>
      </c>
      <c r="I28" s="28" t="s">
        <v>2001</v>
      </c>
      <c r="J28" s="27">
        <v>44866</v>
      </c>
      <c r="K28" s="27">
        <v>44895</v>
      </c>
      <c r="L28" s="27">
        <v>44866</v>
      </c>
      <c r="M28" s="27">
        <v>44893</v>
      </c>
      <c r="N28" s="107"/>
      <c r="O28" s="27" t="str">
        <f t="shared" si="1"/>
        <v>Pass</v>
      </c>
      <c r="P28" s="38">
        <f>COUNTIFS(System資料複製!$F:$F,$A28,System資料複製!$B:$B,$P$2)</f>
        <v>7</v>
      </c>
      <c r="Q28" s="38">
        <f>COUNTIFS(System資料複製!$F:$F,$A28,System資料複製!$B:$B,$Q$2)</f>
        <v>0</v>
      </c>
      <c r="R28" s="38">
        <f>COUNTIFS(System資料複製!$F:$F,$A28,System資料複製!$B:$B,$R$2)</f>
        <v>0</v>
      </c>
      <c r="S28" s="38">
        <f>COUNTIFS(System資料複製!$F:$F,$A28,System資料複製!$B:$B,$S$2)</f>
        <v>0</v>
      </c>
      <c r="T28" s="38">
        <f>COUNTIFS(System資料複製!$F:$F,$A28,System資料複製!$B:$B,$T$2)</f>
        <v>0</v>
      </c>
      <c r="U28" s="38">
        <f>COUNTIFS(System資料複製!$F:$F,$A28,System資料複製!$B:$B,$U$2)</f>
        <v>1</v>
      </c>
      <c r="V28" s="38">
        <f>COUNTIF(System資料複製!F:F,Feature統計!A28)</f>
        <v>8</v>
      </c>
      <c r="W28" s="26" t="str">
        <f t="shared" si="8"/>
        <v>Pass</v>
      </c>
      <c r="X28" s="25">
        <f>COUNTIFS(HW資料!$C:$C,$A28,HW資料!$B:$B,X$2)</f>
        <v>0</v>
      </c>
      <c r="Y28" s="25">
        <f>COUNTIFS(HW資料!$C:$C,$A28,HW資料!$B:$B,Y$2)</f>
        <v>0</v>
      </c>
      <c r="Z28" s="25">
        <f>COUNTIFS(HW資料!$C:$C,$A28,HW資料!$B:$B,Z$2)</f>
        <v>0</v>
      </c>
      <c r="AA28" s="25">
        <f>COUNTIFS(HW資料!$C:$C,$A28,HW資料!$B:$B,AA$2)</f>
        <v>0</v>
      </c>
      <c r="AB28" s="25">
        <f>COUNTIFS(HW資料!$C:$C,$A28,HW資料!$B:$B,AB$2)</f>
        <v>0</v>
      </c>
      <c r="AC28" s="25">
        <f>COUNTIFS(HW資料!$C:$C,$A28,HW資料!$B:$B,AC$2)</f>
        <v>0</v>
      </c>
      <c r="AD28" s="25">
        <f>COUNTIF(HW資料!C:C,Feature統計!A28)</f>
        <v>0</v>
      </c>
      <c r="AE28" s="26" t="str">
        <f t="shared" si="9"/>
        <v>NA</v>
      </c>
      <c r="AF28" s="38">
        <f t="shared" si="10"/>
        <v>8</v>
      </c>
      <c r="AG28" s="38">
        <f t="shared" si="11"/>
        <v>0</v>
      </c>
      <c r="AH28" s="38">
        <f t="shared" si="12"/>
        <v>0</v>
      </c>
      <c r="AI28" s="38">
        <f t="shared" si="2"/>
        <v>0</v>
      </c>
      <c r="AJ28" s="38">
        <f t="shared" si="3"/>
        <v>8</v>
      </c>
      <c r="AK28" s="39" t="str">
        <f t="shared" si="13"/>
        <v>Pass</v>
      </c>
      <c r="AL28" s="40"/>
    </row>
    <row r="29" spans="1:38" x14ac:dyDescent="0.4">
      <c r="A29" s="26" t="s">
        <v>1445</v>
      </c>
      <c r="B29" s="26" t="s">
        <v>972</v>
      </c>
      <c r="C29" s="25" t="s">
        <v>1972</v>
      </c>
      <c r="D29" s="25" t="str">
        <f t="shared" si="0"/>
        <v>HW</v>
      </c>
      <c r="E29" s="25" t="s">
        <v>1941</v>
      </c>
      <c r="F29" s="25" t="s">
        <v>1910</v>
      </c>
      <c r="G29" s="36" t="s">
        <v>1937</v>
      </c>
      <c r="H29" s="36" t="s">
        <v>1935</v>
      </c>
      <c r="I29" s="28"/>
      <c r="J29" s="27">
        <v>44866</v>
      </c>
      <c r="K29" s="27">
        <v>44875</v>
      </c>
      <c r="L29" s="27">
        <v>44866</v>
      </c>
      <c r="M29" s="27">
        <v>44875</v>
      </c>
      <c r="N29" s="106"/>
      <c r="O29" s="27" t="str">
        <f t="shared" si="1"/>
        <v>Pass</v>
      </c>
      <c r="P29" s="38">
        <f>COUNTIFS(System資料複製!$F:$F,$A29,System資料複製!$B:$B,$P$2)</f>
        <v>0</v>
      </c>
      <c r="Q29" s="38">
        <f>COUNTIFS(System資料複製!$F:$F,$A29,System資料複製!$B:$B,$Q$2)</f>
        <v>0</v>
      </c>
      <c r="R29" s="38">
        <f>COUNTIFS(System資料複製!$F:$F,$A29,System資料複製!$B:$B,$R$2)</f>
        <v>0</v>
      </c>
      <c r="S29" s="38">
        <f>COUNTIFS(System資料複製!$F:$F,$A29,System資料複製!$B:$B,$S$2)</f>
        <v>0</v>
      </c>
      <c r="T29" s="38">
        <f>COUNTIFS(System資料複製!$F:$F,$A29,System資料複製!$B:$B,$T$2)</f>
        <v>0</v>
      </c>
      <c r="U29" s="38">
        <f>COUNTIFS(System資料複製!$F:$F,$A29,System資料複製!$B:$B,$U$2)</f>
        <v>0</v>
      </c>
      <c r="V29" s="38">
        <f>COUNTIF(System資料複製!F:F,Feature統計!A29)</f>
        <v>0</v>
      </c>
      <c r="W29" s="26" t="str">
        <f t="shared" si="8"/>
        <v>NA</v>
      </c>
      <c r="X29" s="25">
        <f>COUNTIFS(HW資料!$C:$C,$A29,HW資料!$B:$B,X$2)</f>
        <v>6</v>
      </c>
      <c r="Y29" s="25">
        <f>COUNTIFS(HW資料!$C:$C,$A29,HW資料!$B:$B,Y$2)</f>
        <v>0</v>
      </c>
      <c r="Z29" s="25">
        <f>COUNTIFS(HW資料!$C:$C,$A29,HW資料!$B:$B,Z$2)</f>
        <v>0</v>
      </c>
      <c r="AA29" s="25">
        <f>COUNTIFS(HW資料!$C:$C,$A29,HW資料!$B:$B,AA$2)</f>
        <v>0</v>
      </c>
      <c r="AB29" s="25">
        <f>COUNTIFS(HW資料!$C:$C,$A29,HW資料!$B:$B,AB$2)</f>
        <v>0</v>
      </c>
      <c r="AC29" s="25">
        <f>COUNTIFS(HW資料!$C:$C,$A29,HW資料!$B:$B,AC$2)</f>
        <v>2</v>
      </c>
      <c r="AD29" s="25">
        <f>COUNTIF(HW資料!C:C,Feature統計!A29)</f>
        <v>8</v>
      </c>
      <c r="AE29" s="26" t="str">
        <f t="shared" si="9"/>
        <v>Pass</v>
      </c>
      <c r="AF29" s="38">
        <f t="shared" si="10"/>
        <v>8</v>
      </c>
      <c r="AG29" s="38">
        <f t="shared" si="11"/>
        <v>0</v>
      </c>
      <c r="AH29" s="38">
        <f t="shared" si="12"/>
        <v>0</v>
      </c>
      <c r="AI29" s="38">
        <f t="shared" si="2"/>
        <v>0</v>
      </c>
      <c r="AJ29" s="38">
        <f t="shared" si="3"/>
        <v>8</v>
      </c>
      <c r="AK29" s="39" t="str">
        <f t="shared" si="13"/>
        <v>Pass</v>
      </c>
      <c r="AL29" s="40"/>
    </row>
    <row r="30" spans="1:38" x14ac:dyDescent="0.4">
      <c r="A30" s="26" t="s">
        <v>1446</v>
      </c>
      <c r="B30" s="26" t="s">
        <v>986</v>
      </c>
      <c r="C30" s="25" t="s">
        <v>1940</v>
      </c>
      <c r="D30" s="25" t="str">
        <f t="shared" si="0"/>
        <v>HW</v>
      </c>
      <c r="E30" s="25" t="s">
        <v>1900</v>
      </c>
      <c r="F30" s="25" t="s">
        <v>1892</v>
      </c>
      <c r="G30" s="36" t="s">
        <v>1926</v>
      </c>
      <c r="H30" s="36" t="s">
        <v>1936</v>
      </c>
      <c r="I30" s="15" t="s">
        <v>1944</v>
      </c>
      <c r="J30" s="27">
        <v>44866</v>
      </c>
      <c r="K30" s="27">
        <v>44882</v>
      </c>
      <c r="L30" s="16">
        <v>44886</v>
      </c>
      <c r="M30" s="16">
        <v>44911</v>
      </c>
      <c r="N30" s="51"/>
      <c r="O30" s="27" t="str">
        <f t="shared" si="1"/>
        <v>Pass</v>
      </c>
      <c r="P30" s="38">
        <f>COUNTIFS(System資料複製!$F:$F,$A30,System資料複製!$B:$B,$P$2)</f>
        <v>0</v>
      </c>
      <c r="Q30" s="38">
        <f>COUNTIFS(System資料複製!$F:$F,$A30,System資料複製!$B:$B,$Q$2)</f>
        <v>0</v>
      </c>
      <c r="R30" s="38">
        <f>COUNTIFS(System資料複製!$F:$F,$A30,System資料複製!$B:$B,$R$2)</f>
        <v>0</v>
      </c>
      <c r="S30" s="38">
        <f>COUNTIFS(System資料複製!$F:$F,$A30,System資料複製!$B:$B,$S$2)</f>
        <v>0</v>
      </c>
      <c r="T30" s="38">
        <f>COUNTIFS(System資料複製!$F:$F,$A30,System資料複製!$B:$B,$T$2)</f>
        <v>0</v>
      </c>
      <c r="U30" s="38">
        <f>COUNTIFS(System資料複製!$F:$F,$A30,System資料複製!$B:$B,$U$2)</f>
        <v>0</v>
      </c>
      <c r="V30" s="38">
        <f>COUNTIF(System資料複製!F:F,Feature統計!A30)</f>
        <v>0</v>
      </c>
      <c r="W30" s="26" t="str">
        <f t="shared" si="8"/>
        <v>NA</v>
      </c>
      <c r="X30" s="25">
        <f>COUNTIFS(HW資料!$C:$C,$A30,HW資料!$B:$B,X$2)</f>
        <v>4</v>
      </c>
      <c r="Y30" s="25">
        <f>COUNTIFS(HW資料!$C:$C,$A30,HW資料!$B:$B,Y$2)</f>
        <v>0</v>
      </c>
      <c r="Z30" s="25">
        <f>COUNTIFS(HW資料!$C:$C,$A30,HW資料!$B:$B,Z$2)</f>
        <v>0</v>
      </c>
      <c r="AA30" s="25">
        <f>COUNTIFS(HW資料!$C:$C,$A30,HW資料!$B:$B,AA$2)</f>
        <v>0</v>
      </c>
      <c r="AB30" s="25">
        <f>COUNTIFS(HW資料!$C:$C,$A30,HW資料!$B:$B,AB$2)</f>
        <v>0</v>
      </c>
      <c r="AC30" s="25">
        <f>COUNTIFS(HW資料!$C:$C,$A30,HW資料!$B:$B,AC$2)</f>
        <v>0</v>
      </c>
      <c r="AD30" s="25">
        <f>COUNTIF(HW資料!C:C,Feature統計!A30)</f>
        <v>4</v>
      </c>
      <c r="AE30" s="26" t="str">
        <f t="shared" si="9"/>
        <v>Pass</v>
      </c>
      <c r="AF30" s="38">
        <f t="shared" si="10"/>
        <v>4</v>
      </c>
      <c r="AG30" s="38">
        <f t="shared" si="11"/>
        <v>0</v>
      </c>
      <c r="AH30" s="38">
        <f t="shared" si="12"/>
        <v>0</v>
      </c>
      <c r="AI30" s="38">
        <f t="shared" si="2"/>
        <v>0</v>
      </c>
      <c r="AJ30" s="38">
        <f t="shared" si="3"/>
        <v>4</v>
      </c>
      <c r="AK30" s="39" t="str">
        <f t="shared" si="13"/>
        <v>Pass</v>
      </c>
      <c r="AL30" s="40"/>
    </row>
    <row r="31" spans="1:38" x14ac:dyDescent="0.4">
      <c r="A31" s="26" t="s">
        <v>1383</v>
      </c>
      <c r="B31" s="26" t="s">
        <v>970</v>
      </c>
      <c r="C31" s="25" t="s">
        <v>1940</v>
      </c>
      <c r="D31" s="25" t="str">
        <f t="shared" si="0"/>
        <v>HW</v>
      </c>
      <c r="E31" s="25" t="s">
        <v>1942</v>
      </c>
      <c r="F31" s="25" t="s">
        <v>1901</v>
      </c>
      <c r="G31" s="36" t="s">
        <v>1937</v>
      </c>
      <c r="H31" s="36" t="s">
        <v>1935</v>
      </c>
      <c r="I31" s="28"/>
      <c r="J31" s="27">
        <v>44866</v>
      </c>
      <c r="K31" s="27">
        <v>44875</v>
      </c>
      <c r="L31" s="27">
        <v>44866</v>
      </c>
      <c r="M31" s="27">
        <v>44882</v>
      </c>
      <c r="N31" s="106"/>
      <c r="O31" s="27" t="str">
        <f t="shared" si="1"/>
        <v>Pass</v>
      </c>
      <c r="P31" s="38">
        <f>COUNTIFS(System資料複製!$F:$F,$A31,System資料複製!$B:$B,$P$2)</f>
        <v>0</v>
      </c>
      <c r="Q31" s="38">
        <f>COUNTIFS(System資料複製!$F:$F,$A31,System資料複製!$B:$B,$Q$2)</f>
        <v>0</v>
      </c>
      <c r="R31" s="38">
        <f>COUNTIFS(System資料複製!$F:$F,$A31,System資料複製!$B:$B,$R$2)</f>
        <v>0</v>
      </c>
      <c r="S31" s="38">
        <f>COUNTIFS(System資料複製!$F:$F,$A31,System資料複製!$B:$B,$S$2)</f>
        <v>0</v>
      </c>
      <c r="T31" s="38">
        <f>COUNTIFS(System資料複製!$F:$F,$A31,System資料複製!$B:$B,$T$2)</f>
        <v>0</v>
      </c>
      <c r="U31" s="38">
        <f>COUNTIFS(System資料複製!$F:$F,$A31,System資料複製!$B:$B,$U$2)</f>
        <v>0</v>
      </c>
      <c r="V31" s="38">
        <f>COUNTIF(System資料複製!F:F,Feature統計!A31)</f>
        <v>0</v>
      </c>
      <c r="W31" s="26" t="str">
        <f t="shared" si="8"/>
        <v>NA</v>
      </c>
      <c r="X31" s="25">
        <f>COUNTIFS(HW資料!$C:$C,$A31,HW資料!$B:$B,X$2)</f>
        <v>1</v>
      </c>
      <c r="Y31" s="25">
        <f>COUNTIFS(HW資料!$C:$C,$A31,HW資料!$B:$B,Y$2)</f>
        <v>0</v>
      </c>
      <c r="Z31" s="25">
        <f>COUNTIFS(HW資料!$C:$C,$A31,HW資料!$B:$B,Z$2)</f>
        <v>0</v>
      </c>
      <c r="AA31" s="25">
        <f>COUNTIFS(HW資料!$C:$C,$A31,HW資料!$B:$B,AA$2)</f>
        <v>0</v>
      </c>
      <c r="AB31" s="25">
        <f>COUNTIFS(HW資料!$C:$C,$A31,HW資料!$B:$B,AB$2)</f>
        <v>0</v>
      </c>
      <c r="AC31" s="25">
        <f>COUNTIFS(HW資料!$C:$C,$A31,HW資料!$B:$B,AC$2)</f>
        <v>0</v>
      </c>
      <c r="AD31" s="25">
        <f>COUNTIF(HW資料!C:C,Feature統計!A31)</f>
        <v>1</v>
      </c>
      <c r="AE31" s="26" t="str">
        <f t="shared" si="9"/>
        <v>Pass</v>
      </c>
      <c r="AF31" s="38">
        <f t="shared" si="10"/>
        <v>1</v>
      </c>
      <c r="AG31" s="38">
        <f t="shared" si="11"/>
        <v>0</v>
      </c>
      <c r="AH31" s="38">
        <f t="shared" si="12"/>
        <v>0</v>
      </c>
      <c r="AI31" s="38">
        <f t="shared" si="2"/>
        <v>0</v>
      </c>
      <c r="AJ31" s="38">
        <f t="shared" si="3"/>
        <v>1</v>
      </c>
      <c r="AK31" s="39" t="str">
        <f t="shared" si="13"/>
        <v>Pass</v>
      </c>
      <c r="AL31" s="40"/>
    </row>
    <row r="32" spans="1:38" x14ac:dyDescent="0.4">
      <c r="A32" s="26" t="s">
        <v>1331</v>
      </c>
      <c r="B32" s="26" t="s">
        <v>1004</v>
      </c>
      <c r="C32" s="25"/>
      <c r="D32" s="25" t="str">
        <f t="shared" si="0"/>
        <v>SYS</v>
      </c>
      <c r="E32" s="25" t="s">
        <v>1906</v>
      </c>
      <c r="F32" s="25" t="s">
        <v>1887</v>
      </c>
      <c r="G32" s="36"/>
      <c r="H32" s="36"/>
      <c r="I32" s="28"/>
      <c r="J32" s="27">
        <v>44866</v>
      </c>
      <c r="K32" s="27">
        <v>44882</v>
      </c>
      <c r="L32" s="27">
        <v>44888</v>
      </c>
      <c r="M32" s="27"/>
      <c r="N32" s="108"/>
      <c r="O32" s="27" t="str">
        <f t="shared" si="1"/>
        <v>Pass</v>
      </c>
      <c r="P32" s="38">
        <f>COUNTIFS(System資料複製!$F:$F,$A32,System資料複製!$B:$B,$P$2)</f>
        <v>12</v>
      </c>
      <c r="Q32" s="38">
        <f>COUNTIFS(System資料複製!$F:$F,$A32,System資料複製!$B:$B,$Q$2)</f>
        <v>0</v>
      </c>
      <c r="R32" s="38">
        <f>COUNTIFS(System資料複製!$F:$F,$A32,System資料複製!$B:$B,$R$2)</f>
        <v>0</v>
      </c>
      <c r="S32" s="38">
        <f>COUNTIFS(System資料複製!$F:$F,$A32,System資料複製!$B:$B,$S$2)</f>
        <v>0</v>
      </c>
      <c r="T32" s="38">
        <f>COUNTIFS(System資料複製!$F:$F,$A32,System資料複製!$B:$B,$T$2)</f>
        <v>0</v>
      </c>
      <c r="U32" s="38">
        <f>COUNTIFS(System資料複製!$F:$F,$A32,System資料複製!$B:$B,$U$2)</f>
        <v>0</v>
      </c>
      <c r="V32" s="38">
        <f>COUNTIF(System資料複製!F:F,Feature統計!A32)</f>
        <v>12</v>
      </c>
      <c r="W32" s="26" t="str">
        <f t="shared" si="8"/>
        <v>Pass</v>
      </c>
      <c r="X32" s="25">
        <f>COUNTIFS(HW資料!$C:$C,$A32,HW資料!$B:$B,X$2)</f>
        <v>0</v>
      </c>
      <c r="Y32" s="25">
        <f>COUNTIFS(HW資料!$C:$C,$A32,HW資料!$B:$B,Y$2)</f>
        <v>0</v>
      </c>
      <c r="Z32" s="25">
        <f>COUNTIFS(HW資料!$C:$C,$A32,HW資料!$B:$B,Z$2)</f>
        <v>0</v>
      </c>
      <c r="AA32" s="25">
        <f>COUNTIFS(HW資料!$C:$C,$A32,HW資料!$B:$B,AA$2)</f>
        <v>0</v>
      </c>
      <c r="AB32" s="25">
        <f>COUNTIFS(HW資料!$C:$C,$A32,HW資料!$B:$B,AB$2)</f>
        <v>0</v>
      </c>
      <c r="AC32" s="25">
        <f>COUNTIFS(HW資料!$C:$C,$A32,HW資料!$B:$B,AC$2)</f>
        <v>0</v>
      </c>
      <c r="AD32" s="25">
        <f>COUNTIF(HW資料!C:C,Feature統計!A32)</f>
        <v>0</v>
      </c>
      <c r="AE32" s="26" t="str">
        <f t="shared" si="9"/>
        <v>NA</v>
      </c>
      <c r="AF32" s="38">
        <f t="shared" si="10"/>
        <v>12</v>
      </c>
      <c r="AG32" s="38">
        <f t="shared" si="11"/>
        <v>0</v>
      </c>
      <c r="AH32" s="38">
        <f t="shared" si="12"/>
        <v>0</v>
      </c>
      <c r="AI32" s="38">
        <f t="shared" ref="AI32:AI63" si="15">SUM(S32,T32,AA32,AB32)</f>
        <v>0</v>
      </c>
      <c r="AJ32" s="38">
        <f t="shared" ref="AJ32:AJ63" si="16">SUM(V32,AD32)</f>
        <v>12</v>
      </c>
      <c r="AK32" s="39" t="str">
        <f t="shared" si="13"/>
        <v>Pass</v>
      </c>
      <c r="AL32" s="40"/>
    </row>
    <row r="33" spans="1:38" x14ac:dyDescent="0.4">
      <c r="A33" s="26" t="s">
        <v>1329</v>
      </c>
      <c r="B33" s="26" t="s">
        <v>1004</v>
      </c>
      <c r="C33" s="25"/>
      <c r="D33" s="25" t="str">
        <f t="shared" si="0"/>
        <v>SYS</v>
      </c>
      <c r="E33" s="25" t="s">
        <v>1906</v>
      </c>
      <c r="F33" s="25" t="s">
        <v>1887</v>
      </c>
      <c r="G33" s="36"/>
      <c r="H33" s="36"/>
      <c r="I33" s="28"/>
      <c r="J33" s="27">
        <v>44879</v>
      </c>
      <c r="K33" s="27">
        <v>44904</v>
      </c>
      <c r="L33" s="27">
        <v>44888</v>
      </c>
      <c r="M33" s="27"/>
      <c r="N33" s="108"/>
      <c r="O33" s="27" t="str">
        <f t="shared" si="1"/>
        <v>Pass</v>
      </c>
      <c r="P33" s="38">
        <f>COUNTIFS(System資料複製!$F:$F,$A33,System資料複製!$B:$B,$P$2)</f>
        <v>9</v>
      </c>
      <c r="Q33" s="38">
        <f>COUNTIFS(System資料複製!$F:$F,$A33,System資料複製!$B:$B,$Q$2)</f>
        <v>0</v>
      </c>
      <c r="R33" s="38">
        <f>COUNTIFS(System資料複製!$F:$F,$A33,System資料複製!$B:$B,$R$2)</f>
        <v>0</v>
      </c>
      <c r="S33" s="38">
        <f>COUNTIFS(System資料複製!$F:$F,$A33,System資料複製!$B:$B,$S$2)</f>
        <v>0</v>
      </c>
      <c r="T33" s="38">
        <f>COUNTIFS(System資料複製!$F:$F,$A33,System資料複製!$B:$B,$T$2)</f>
        <v>0</v>
      </c>
      <c r="U33" s="38">
        <f>COUNTIFS(System資料複製!$F:$F,$A33,System資料複製!$B:$B,$U$2)</f>
        <v>2</v>
      </c>
      <c r="V33" s="38">
        <f>COUNTIF(System資料複製!F:F,Feature統計!A33)</f>
        <v>11</v>
      </c>
      <c r="W33" s="26" t="str">
        <f t="shared" si="8"/>
        <v>Pass</v>
      </c>
      <c r="X33" s="25">
        <f>COUNTIFS(HW資料!$C:$C,$A33,HW資料!$B:$B,X$2)</f>
        <v>0</v>
      </c>
      <c r="Y33" s="25">
        <f>COUNTIFS(HW資料!$C:$C,$A33,HW資料!$B:$B,Y$2)</f>
        <v>0</v>
      </c>
      <c r="Z33" s="25">
        <f>COUNTIFS(HW資料!$C:$C,$A33,HW資料!$B:$B,Z$2)</f>
        <v>0</v>
      </c>
      <c r="AA33" s="25">
        <f>COUNTIFS(HW資料!$C:$C,$A33,HW資料!$B:$B,AA$2)</f>
        <v>0</v>
      </c>
      <c r="AB33" s="25">
        <f>COUNTIFS(HW資料!$C:$C,$A33,HW資料!$B:$B,AB$2)</f>
        <v>0</v>
      </c>
      <c r="AC33" s="25">
        <f>COUNTIFS(HW資料!$C:$C,$A33,HW資料!$B:$B,AC$2)</f>
        <v>0</v>
      </c>
      <c r="AD33" s="25">
        <f>COUNTIF(HW資料!C:C,Feature統計!A33)</f>
        <v>0</v>
      </c>
      <c r="AE33" s="26" t="str">
        <f t="shared" si="9"/>
        <v>NA</v>
      </c>
      <c r="AF33" s="38">
        <f t="shared" si="10"/>
        <v>11</v>
      </c>
      <c r="AG33" s="38">
        <f t="shared" si="11"/>
        <v>0</v>
      </c>
      <c r="AH33" s="38">
        <f t="shared" ref="AH33:AH64" si="17">SUM(R33,Z33)</f>
        <v>0</v>
      </c>
      <c r="AI33" s="38">
        <f t="shared" si="15"/>
        <v>0</v>
      </c>
      <c r="AJ33" s="38">
        <f t="shared" si="16"/>
        <v>11</v>
      </c>
      <c r="AK33" s="39" t="str">
        <f t="shared" si="13"/>
        <v>Pass</v>
      </c>
      <c r="AL33" s="40"/>
    </row>
    <row r="34" spans="1:38" ht="18" customHeight="1" x14ac:dyDescent="0.4">
      <c r="A34" s="26" t="s">
        <v>1321</v>
      </c>
      <c r="B34" s="26" t="s">
        <v>1004</v>
      </c>
      <c r="C34" s="25"/>
      <c r="D34" s="25" t="str">
        <f t="shared" si="0"/>
        <v>SYS</v>
      </c>
      <c r="E34" s="25" t="s">
        <v>1906</v>
      </c>
      <c r="F34" s="25" t="s">
        <v>1887</v>
      </c>
      <c r="G34" s="36"/>
      <c r="H34" s="36"/>
      <c r="I34" s="28"/>
      <c r="J34" s="27">
        <v>44879</v>
      </c>
      <c r="K34" s="27">
        <v>45044</v>
      </c>
      <c r="L34" s="27">
        <v>44888</v>
      </c>
      <c r="M34" s="27"/>
      <c r="N34" s="108"/>
      <c r="O34" s="27" t="str">
        <f t="shared" si="1"/>
        <v>Pass</v>
      </c>
      <c r="P34" s="38">
        <f>COUNTIFS(System資料複製!$F:$F,$A34,System資料複製!$B:$B,$P$2)</f>
        <v>12</v>
      </c>
      <c r="Q34" s="38">
        <f>COUNTIFS(System資料複製!$F:$F,$A34,System資料複製!$B:$B,$Q$2)</f>
        <v>0</v>
      </c>
      <c r="R34" s="38">
        <f>COUNTIFS(System資料複製!$F:$F,$A34,System資料複製!$B:$B,$R$2)</f>
        <v>0</v>
      </c>
      <c r="S34" s="38">
        <f>COUNTIFS(System資料複製!$F:$F,$A34,System資料複製!$B:$B,$S$2)</f>
        <v>0</v>
      </c>
      <c r="T34" s="38">
        <f>COUNTIFS(System資料複製!$F:$F,$A34,System資料複製!$B:$B,$T$2)</f>
        <v>0</v>
      </c>
      <c r="U34" s="38">
        <f>COUNTIFS(System資料複製!$F:$F,$A34,System資料複製!$B:$B,$U$2)</f>
        <v>0</v>
      </c>
      <c r="V34" s="38">
        <f>COUNTIF(System資料複製!F:F,Feature統計!A34)</f>
        <v>12</v>
      </c>
      <c r="W34" s="26" t="str">
        <f t="shared" si="8"/>
        <v>Pass</v>
      </c>
      <c r="X34" s="25">
        <f>COUNTIFS(HW資料!$C:$C,$A34,HW資料!$B:$B,X$2)</f>
        <v>0</v>
      </c>
      <c r="Y34" s="25">
        <f>COUNTIFS(HW資料!$C:$C,$A34,HW資料!$B:$B,Y$2)</f>
        <v>0</v>
      </c>
      <c r="Z34" s="25">
        <f>COUNTIFS(HW資料!$C:$C,$A34,HW資料!$B:$B,Z$2)</f>
        <v>0</v>
      </c>
      <c r="AA34" s="25">
        <f>COUNTIFS(HW資料!$C:$C,$A34,HW資料!$B:$B,AA$2)</f>
        <v>0</v>
      </c>
      <c r="AB34" s="25">
        <f>COUNTIFS(HW資料!$C:$C,$A34,HW資料!$B:$B,AB$2)</f>
        <v>0</v>
      </c>
      <c r="AC34" s="25">
        <f>COUNTIFS(HW資料!$C:$C,$A34,HW資料!$B:$B,AC$2)</f>
        <v>0</v>
      </c>
      <c r="AD34" s="25">
        <f>COUNTIF(HW資料!C:C,Feature統計!A34)</f>
        <v>0</v>
      </c>
      <c r="AE34" s="26" t="str">
        <f t="shared" si="9"/>
        <v>NA</v>
      </c>
      <c r="AF34" s="38">
        <f t="shared" si="10"/>
        <v>12</v>
      </c>
      <c r="AG34" s="38">
        <f t="shared" si="11"/>
        <v>0</v>
      </c>
      <c r="AH34" s="38">
        <f t="shared" si="17"/>
        <v>0</v>
      </c>
      <c r="AI34" s="38">
        <f t="shared" si="15"/>
        <v>0</v>
      </c>
      <c r="AJ34" s="38">
        <f t="shared" si="16"/>
        <v>12</v>
      </c>
      <c r="AK34" s="39" t="str">
        <f t="shared" si="13"/>
        <v>Pass</v>
      </c>
      <c r="AL34" s="40"/>
    </row>
    <row r="35" spans="1:38" ht="18" customHeight="1" x14ac:dyDescent="0.4">
      <c r="A35" s="26" t="s">
        <v>1363</v>
      </c>
      <c r="B35" s="26" t="s">
        <v>1004</v>
      </c>
      <c r="C35" s="25" t="s">
        <v>2008</v>
      </c>
      <c r="D35" s="25" t="str">
        <f t="shared" ref="D35:D64" si="18">IF(V35=0,"HW",IF(V35&lt;&gt;AJ35,"HW+SYS","SYS"))</f>
        <v>SYS</v>
      </c>
      <c r="E35" s="25" t="s">
        <v>1906</v>
      </c>
      <c r="F35" s="25" t="s">
        <v>1887</v>
      </c>
      <c r="G35" s="36"/>
      <c r="H35" s="36" t="s">
        <v>2044</v>
      </c>
      <c r="I35" s="28"/>
      <c r="J35" s="27">
        <v>44879</v>
      </c>
      <c r="K35" s="27">
        <v>45044</v>
      </c>
      <c r="L35" s="27">
        <v>44888</v>
      </c>
      <c r="M35" s="27"/>
      <c r="N35" s="108"/>
      <c r="O35" s="27" t="str">
        <f t="shared" ref="O35:O64" si="19">AK35</f>
        <v>Pass</v>
      </c>
      <c r="P35" s="38">
        <f>COUNTIFS(System資料複製!$F:$F,$A35,System資料複製!$B:$B,$P$2)</f>
        <v>4</v>
      </c>
      <c r="Q35" s="38">
        <f>COUNTIFS(System資料複製!$F:$F,$A35,System資料複製!$B:$B,$Q$2)</f>
        <v>0</v>
      </c>
      <c r="R35" s="38">
        <f>COUNTIFS(System資料複製!$F:$F,$A35,System資料複製!$B:$B,$R$2)</f>
        <v>0</v>
      </c>
      <c r="S35" s="38">
        <f>COUNTIFS(System資料複製!$F:$F,$A35,System資料複製!$B:$B,$S$2)</f>
        <v>0</v>
      </c>
      <c r="T35" s="38">
        <f>COUNTIFS(System資料複製!$F:$F,$A35,System資料複製!$B:$B,$T$2)</f>
        <v>0</v>
      </c>
      <c r="U35" s="38">
        <f>COUNTIFS(System資料複製!$F:$F,$A35,System資料複製!$B:$B,$U$2)</f>
        <v>0</v>
      </c>
      <c r="V35" s="38">
        <f>COUNTIF(System資料複製!F:F,Feature統計!A35)</f>
        <v>4</v>
      </c>
      <c r="W35" s="26" t="str">
        <f t="shared" si="8"/>
        <v>Pass</v>
      </c>
      <c r="X35" s="25">
        <f>COUNTIFS(HW資料!$C:$C,$A35,HW資料!$B:$B,X$2)</f>
        <v>0</v>
      </c>
      <c r="Y35" s="25">
        <f>COUNTIFS(HW資料!$C:$C,$A35,HW資料!$B:$B,Y$2)</f>
        <v>0</v>
      </c>
      <c r="Z35" s="25">
        <f>COUNTIFS(HW資料!$C:$C,$A35,HW資料!$B:$B,Z$2)</f>
        <v>0</v>
      </c>
      <c r="AA35" s="25">
        <f>COUNTIFS(HW資料!$C:$C,$A35,HW資料!$B:$B,AA$2)</f>
        <v>0</v>
      </c>
      <c r="AB35" s="25">
        <f>COUNTIFS(HW資料!$C:$C,$A35,HW資料!$B:$B,AB$2)</f>
        <v>0</v>
      </c>
      <c r="AC35" s="25">
        <f>COUNTIFS(HW資料!$C:$C,$A35,HW資料!$B:$B,AC$2)</f>
        <v>0</v>
      </c>
      <c r="AD35" s="25">
        <f>COUNTIF(HW資料!C:C,Feature統計!A35)</f>
        <v>0</v>
      </c>
      <c r="AE35" s="26" t="str">
        <f t="shared" si="9"/>
        <v>NA</v>
      </c>
      <c r="AF35" s="38">
        <f t="shared" si="10"/>
        <v>4</v>
      </c>
      <c r="AG35" s="38">
        <f t="shared" si="11"/>
        <v>0</v>
      </c>
      <c r="AH35" s="38">
        <f t="shared" si="17"/>
        <v>0</v>
      </c>
      <c r="AI35" s="38">
        <f t="shared" si="15"/>
        <v>0</v>
      </c>
      <c r="AJ35" s="38">
        <f t="shared" si="16"/>
        <v>4</v>
      </c>
      <c r="AK35" s="39" t="str">
        <f t="shared" si="13"/>
        <v>Pass</v>
      </c>
      <c r="AL35" s="40"/>
    </row>
    <row r="36" spans="1:38" ht="17.5" customHeight="1" x14ac:dyDescent="0.4">
      <c r="A36" s="26" t="s">
        <v>5283</v>
      </c>
      <c r="B36" s="26" t="s">
        <v>1004</v>
      </c>
      <c r="C36" s="25"/>
      <c r="D36" s="25" t="str">
        <f t="shared" si="18"/>
        <v>SYS</v>
      </c>
      <c r="E36" s="25" t="s">
        <v>1906</v>
      </c>
      <c r="F36" s="25" t="s">
        <v>1887</v>
      </c>
      <c r="G36" s="36"/>
      <c r="H36" s="36"/>
      <c r="I36" s="28"/>
      <c r="J36" s="27">
        <v>44879</v>
      </c>
      <c r="K36" s="27">
        <v>44904</v>
      </c>
      <c r="L36" s="27">
        <v>44888</v>
      </c>
      <c r="M36" s="27"/>
      <c r="N36" s="108"/>
      <c r="O36" s="27" t="str">
        <f t="shared" si="19"/>
        <v>Pass</v>
      </c>
      <c r="P36" s="38">
        <f>COUNTIFS(System資料複製!$F:$F,$A36,System資料複製!$B:$B,$P$2)</f>
        <v>12</v>
      </c>
      <c r="Q36" s="38">
        <f>COUNTIFS(System資料複製!$F:$F,$A36,System資料複製!$B:$B,$Q$2)</f>
        <v>0</v>
      </c>
      <c r="R36" s="38">
        <f>COUNTIFS(System資料複製!$F:$F,$A36,System資料複製!$B:$B,$R$2)</f>
        <v>0</v>
      </c>
      <c r="S36" s="38">
        <f>COUNTIFS(System資料複製!$F:$F,$A36,System資料複製!$B:$B,$S$2)</f>
        <v>0</v>
      </c>
      <c r="T36" s="38">
        <f>COUNTIFS(System資料複製!$F:$F,$A36,System資料複製!$B:$B,$T$2)</f>
        <v>0</v>
      </c>
      <c r="U36" s="38">
        <f>COUNTIFS(System資料複製!$F:$F,$A36,System資料複製!$B:$B,$U$2)</f>
        <v>0</v>
      </c>
      <c r="V36" s="38">
        <f>COUNTIF(System資料複製!F:F,Feature統計!A36)</f>
        <v>12</v>
      </c>
      <c r="W36" s="26" t="str">
        <f t="shared" si="8"/>
        <v>Pass</v>
      </c>
      <c r="X36" s="25">
        <f>COUNTIFS(HW資料!$C:$C,$A36,HW資料!$B:$B,X$2)</f>
        <v>0</v>
      </c>
      <c r="Y36" s="25">
        <f>COUNTIFS(HW資料!$C:$C,$A36,HW資料!$B:$B,Y$2)</f>
        <v>0</v>
      </c>
      <c r="Z36" s="25">
        <f>COUNTIFS(HW資料!$C:$C,$A36,HW資料!$B:$B,Z$2)</f>
        <v>0</v>
      </c>
      <c r="AA36" s="25">
        <f>COUNTIFS(HW資料!$C:$C,$A36,HW資料!$B:$B,AA$2)</f>
        <v>0</v>
      </c>
      <c r="AB36" s="25">
        <f>COUNTIFS(HW資料!$C:$C,$A36,HW資料!$B:$B,AB$2)</f>
        <v>0</v>
      </c>
      <c r="AC36" s="25">
        <f>COUNTIFS(HW資料!$C:$C,$A36,HW資料!$B:$B,AC$2)</f>
        <v>0</v>
      </c>
      <c r="AD36" s="25">
        <f>COUNTIF(HW資料!C:C,Feature統計!A36)</f>
        <v>0</v>
      </c>
      <c r="AE36" s="26" t="str">
        <f t="shared" si="9"/>
        <v>NA</v>
      </c>
      <c r="AF36" s="38">
        <f t="shared" si="10"/>
        <v>12</v>
      </c>
      <c r="AG36" s="38">
        <f t="shared" si="11"/>
        <v>0</v>
      </c>
      <c r="AH36" s="38">
        <f t="shared" si="17"/>
        <v>0</v>
      </c>
      <c r="AI36" s="38">
        <f t="shared" si="15"/>
        <v>0</v>
      </c>
      <c r="AJ36" s="38">
        <f t="shared" si="16"/>
        <v>12</v>
      </c>
      <c r="AK36" s="39" t="str">
        <f t="shared" si="13"/>
        <v>Pass</v>
      </c>
      <c r="AL36" s="40"/>
    </row>
    <row r="37" spans="1:38" ht="18" customHeight="1" x14ac:dyDescent="0.4">
      <c r="A37" s="26" t="s">
        <v>1426</v>
      </c>
      <c r="B37" s="26" t="s">
        <v>1004</v>
      </c>
      <c r="C37" s="25"/>
      <c r="D37" s="25" t="str">
        <f t="shared" si="18"/>
        <v>SYS</v>
      </c>
      <c r="E37" s="25" t="s">
        <v>1906</v>
      </c>
      <c r="F37" s="25" t="s">
        <v>1887</v>
      </c>
      <c r="G37" s="36"/>
      <c r="H37" s="36" t="s">
        <v>2044</v>
      </c>
      <c r="I37" s="28"/>
      <c r="J37" s="27">
        <v>44879</v>
      </c>
      <c r="K37" s="27">
        <v>44904</v>
      </c>
      <c r="L37" s="27">
        <v>44888</v>
      </c>
      <c r="M37" s="27"/>
      <c r="N37" s="108"/>
      <c r="O37" s="27" t="str">
        <f t="shared" si="19"/>
        <v>Pass</v>
      </c>
      <c r="P37" s="38">
        <f>COUNTIFS(System資料複製!$F:$F,$A37,System資料複製!$B:$B,$P$2)</f>
        <v>2</v>
      </c>
      <c r="Q37" s="38">
        <f>COUNTIFS(System資料複製!$F:$F,$A37,System資料複製!$B:$B,$Q$2)</f>
        <v>0</v>
      </c>
      <c r="R37" s="38">
        <f>COUNTIFS(System資料複製!$F:$F,$A37,System資料複製!$B:$B,$R$2)</f>
        <v>0</v>
      </c>
      <c r="S37" s="38">
        <f>COUNTIFS(System資料複製!$F:$F,$A37,System資料複製!$B:$B,$S$2)</f>
        <v>0</v>
      </c>
      <c r="T37" s="38">
        <f>COUNTIFS(System資料複製!$F:$F,$A37,System資料複製!$B:$B,$T$2)</f>
        <v>0</v>
      </c>
      <c r="U37" s="38">
        <f>COUNTIFS(System資料複製!$F:$F,$A37,System資料複製!$B:$B,$U$2)</f>
        <v>0</v>
      </c>
      <c r="V37" s="38">
        <f>COUNTIF(System資料複製!F:F,Feature統計!A37)</f>
        <v>2</v>
      </c>
      <c r="W37" s="26" t="str">
        <f t="shared" si="8"/>
        <v>Pass</v>
      </c>
      <c r="X37" s="25">
        <f>COUNTIFS(HW資料!$C:$C,$A37,HW資料!$B:$B,X$2)</f>
        <v>0</v>
      </c>
      <c r="Y37" s="25">
        <f>COUNTIFS(HW資料!$C:$C,$A37,HW資料!$B:$B,Y$2)</f>
        <v>0</v>
      </c>
      <c r="Z37" s="25">
        <f>COUNTIFS(HW資料!$C:$C,$A37,HW資料!$B:$B,Z$2)</f>
        <v>0</v>
      </c>
      <c r="AA37" s="25">
        <f>COUNTIFS(HW資料!$C:$C,$A37,HW資料!$B:$B,AA$2)</f>
        <v>0</v>
      </c>
      <c r="AB37" s="25">
        <f>COUNTIFS(HW資料!$C:$C,$A37,HW資料!$B:$B,AB$2)</f>
        <v>0</v>
      </c>
      <c r="AC37" s="25">
        <f>COUNTIFS(HW資料!$C:$C,$A37,HW資料!$B:$B,AC$2)</f>
        <v>0</v>
      </c>
      <c r="AD37" s="25">
        <f>COUNTIF(HW資料!C:C,Feature統計!A37)</f>
        <v>0</v>
      </c>
      <c r="AE37" s="26" t="str">
        <f t="shared" si="9"/>
        <v>NA</v>
      </c>
      <c r="AF37" s="38">
        <f t="shared" si="10"/>
        <v>2</v>
      </c>
      <c r="AG37" s="38">
        <f t="shared" si="11"/>
        <v>0</v>
      </c>
      <c r="AH37" s="38">
        <f t="shared" si="17"/>
        <v>0</v>
      </c>
      <c r="AI37" s="38">
        <f t="shared" si="15"/>
        <v>0</v>
      </c>
      <c r="AJ37" s="38">
        <f t="shared" si="16"/>
        <v>2</v>
      </c>
      <c r="AK37" s="39" t="str">
        <f t="shared" si="13"/>
        <v>Pass</v>
      </c>
      <c r="AL37" s="40"/>
    </row>
    <row r="38" spans="1:38" x14ac:dyDescent="0.4">
      <c r="A38" s="26" t="s">
        <v>1330</v>
      </c>
      <c r="B38" s="26" t="s">
        <v>1004</v>
      </c>
      <c r="C38" s="25"/>
      <c r="D38" s="25" t="str">
        <f t="shared" si="18"/>
        <v>SYS</v>
      </c>
      <c r="E38" s="25" t="s">
        <v>1906</v>
      </c>
      <c r="F38" s="25" t="s">
        <v>1887</v>
      </c>
      <c r="G38" s="36"/>
      <c r="H38" s="36"/>
      <c r="I38" s="28"/>
      <c r="J38" s="27">
        <v>44879</v>
      </c>
      <c r="K38" s="27">
        <v>44904</v>
      </c>
      <c r="L38" s="27">
        <v>44888</v>
      </c>
      <c r="M38" s="27"/>
      <c r="N38" s="106"/>
      <c r="O38" s="27" t="str">
        <f t="shared" si="19"/>
        <v>Pass</v>
      </c>
      <c r="P38" s="38">
        <f>COUNTIFS(System資料複製!$F:$F,$A38,System資料複製!$B:$B,$P$2)</f>
        <v>12</v>
      </c>
      <c r="Q38" s="38">
        <f>COUNTIFS(System資料複製!$F:$F,$A38,System資料複製!$B:$B,$Q$2)</f>
        <v>0</v>
      </c>
      <c r="R38" s="38">
        <f>COUNTIFS(System資料複製!$F:$F,$A38,System資料複製!$B:$B,$R$2)</f>
        <v>0</v>
      </c>
      <c r="S38" s="38">
        <f>COUNTIFS(System資料複製!$F:$F,$A38,System資料複製!$B:$B,$S$2)</f>
        <v>0</v>
      </c>
      <c r="T38" s="38">
        <f>COUNTIFS(System資料複製!$F:$F,$A38,System資料複製!$B:$B,$T$2)</f>
        <v>0</v>
      </c>
      <c r="U38" s="38">
        <f>COUNTIFS(System資料複製!$F:$F,$A38,System資料複製!$B:$B,$U$2)</f>
        <v>3</v>
      </c>
      <c r="V38" s="38">
        <f>COUNTIF(System資料複製!F:F,Feature統計!A38)</f>
        <v>15</v>
      </c>
      <c r="W38" s="26" t="str">
        <f t="shared" si="8"/>
        <v>Pass</v>
      </c>
      <c r="X38" s="25">
        <f>COUNTIFS(HW資料!$C:$C,$A38,HW資料!$B:$B,X$2)</f>
        <v>0</v>
      </c>
      <c r="Y38" s="25">
        <f>COUNTIFS(HW資料!$C:$C,$A38,HW資料!$B:$B,Y$2)</f>
        <v>0</v>
      </c>
      <c r="Z38" s="25">
        <f>COUNTIFS(HW資料!$C:$C,$A38,HW資料!$B:$B,Z$2)</f>
        <v>0</v>
      </c>
      <c r="AA38" s="25">
        <f>COUNTIFS(HW資料!$C:$C,$A38,HW資料!$B:$B,AA$2)</f>
        <v>0</v>
      </c>
      <c r="AB38" s="25">
        <f>COUNTIFS(HW資料!$C:$C,$A38,HW資料!$B:$B,AB$2)</f>
        <v>0</v>
      </c>
      <c r="AC38" s="25">
        <f>COUNTIFS(HW資料!$C:$C,$A38,HW資料!$B:$B,AC$2)</f>
        <v>0</v>
      </c>
      <c r="AD38" s="25">
        <f>COUNTIF(HW資料!C:C,Feature統計!A38)</f>
        <v>0</v>
      </c>
      <c r="AE38" s="26" t="str">
        <f t="shared" si="9"/>
        <v>NA</v>
      </c>
      <c r="AF38" s="38">
        <f t="shared" si="10"/>
        <v>15</v>
      </c>
      <c r="AG38" s="38">
        <f t="shared" si="11"/>
        <v>0</v>
      </c>
      <c r="AH38" s="38">
        <f t="shared" si="17"/>
        <v>0</v>
      </c>
      <c r="AI38" s="38">
        <f t="shared" si="15"/>
        <v>0</v>
      </c>
      <c r="AJ38" s="38">
        <f t="shared" si="16"/>
        <v>15</v>
      </c>
      <c r="AK38" s="39" t="str">
        <f t="shared" si="13"/>
        <v>Pass</v>
      </c>
      <c r="AL38" s="40"/>
    </row>
    <row r="39" spans="1:38" ht="18" customHeight="1" x14ac:dyDescent="0.4">
      <c r="A39" s="26" t="s">
        <v>1327</v>
      </c>
      <c r="B39" s="26" t="s">
        <v>1004</v>
      </c>
      <c r="C39" s="25"/>
      <c r="D39" s="25" t="str">
        <f t="shared" si="18"/>
        <v>SYS</v>
      </c>
      <c r="E39" s="25" t="s">
        <v>1906</v>
      </c>
      <c r="F39" s="25" t="s">
        <v>1887</v>
      </c>
      <c r="G39" s="36"/>
      <c r="H39" s="36" t="s">
        <v>2044</v>
      </c>
      <c r="I39" s="28"/>
      <c r="J39" s="27">
        <v>44879</v>
      </c>
      <c r="K39" s="27">
        <v>44904</v>
      </c>
      <c r="L39" s="27">
        <v>44888</v>
      </c>
      <c r="M39" s="27"/>
      <c r="N39" s="108"/>
      <c r="O39" s="27" t="str">
        <f t="shared" si="19"/>
        <v>Pass</v>
      </c>
      <c r="P39" s="38">
        <f>COUNTIFS(System資料複製!$F:$F,$A39,System資料複製!$B:$B,$P$2)</f>
        <v>14</v>
      </c>
      <c r="Q39" s="38">
        <f>COUNTIFS(System資料複製!$F:$F,$A39,System資料複製!$B:$B,$Q$2)</f>
        <v>0</v>
      </c>
      <c r="R39" s="38">
        <f>COUNTIFS(System資料複製!$F:$F,$A39,System資料複製!$B:$B,$R$2)</f>
        <v>0</v>
      </c>
      <c r="S39" s="38">
        <f>COUNTIFS(System資料複製!$F:$F,$A39,System資料複製!$B:$B,$S$2)</f>
        <v>0</v>
      </c>
      <c r="T39" s="38">
        <f>COUNTIFS(System資料複製!$F:$F,$A39,System資料複製!$B:$B,$T$2)</f>
        <v>0</v>
      </c>
      <c r="U39" s="38">
        <f>COUNTIFS(System資料複製!$F:$F,$A39,System資料複製!$B:$B,$U$2)</f>
        <v>5</v>
      </c>
      <c r="V39" s="38">
        <f>COUNTIF(System資料複製!F:F,Feature統計!A39)</f>
        <v>19</v>
      </c>
      <c r="W39" s="26" t="str">
        <f t="shared" si="8"/>
        <v>Pass</v>
      </c>
      <c r="X39" s="25">
        <f>COUNTIFS(HW資料!$C:$C,$A39,HW資料!$B:$B,X$2)</f>
        <v>0</v>
      </c>
      <c r="Y39" s="25">
        <f>COUNTIFS(HW資料!$C:$C,$A39,HW資料!$B:$B,Y$2)</f>
        <v>0</v>
      </c>
      <c r="Z39" s="25">
        <f>COUNTIFS(HW資料!$C:$C,$A39,HW資料!$B:$B,Z$2)</f>
        <v>0</v>
      </c>
      <c r="AA39" s="25">
        <f>COUNTIFS(HW資料!$C:$C,$A39,HW資料!$B:$B,AA$2)</f>
        <v>0</v>
      </c>
      <c r="AB39" s="25">
        <f>COUNTIFS(HW資料!$C:$C,$A39,HW資料!$B:$B,AB$2)</f>
        <v>0</v>
      </c>
      <c r="AC39" s="25">
        <f>COUNTIFS(HW資料!$C:$C,$A39,HW資料!$B:$B,AC$2)</f>
        <v>0</v>
      </c>
      <c r="AD39" s="25">
        <f>COUNTIF(HW資料!C:C,Feature統計!A39)</f>
        <v>0</v>
      </c>
      <c r="AE39" s="26" t="str">
        <f t="shared" si="9"/>
        <v>NA</v>
      </c>
      <c r="AF39" s="38">
        <f t="shared" si="10"/>
        <v>19</v>
      </c>
      <c r="AG39" s="38">
        <f t="shared" si="11"/>
        <v>0</v>
      </c>
      <c r="AH39" s="38">
        <f t="shared" si="17"/>
        <v>0</v>
      </c>
      <c r="AI39" s="38">
        <f t="shared" si="15"/>
        <v>0</v>
      </c>
      <c r="AJ39" s="38">
        <f t="shared" si="16"/>
        <v>19</v>
      </c>
      <c r="AK39" s="39" t="str">
        <f t="shared" si="13"/>
        <v>Pass</v>
      </c>
      <c r="AL39" s="40"/>
    </row>
    <row r="40" spans="1:38" x14ac:dyDescent="0.4">
      <c r="A40" s="26" t="s">
        <v>1328</v>
      </c>
      <c r="B40" s="26" t="s">
        <v>1004</v>
      </c>
      <c r="C40" s="25"/>
      <c r="D40" s="25" t="str">
        <f t="shared" si="18"/>
        <v>SYS</v>
      </c>
      <c r="E40" s="25" t="s">
        <v>1906</v>
      </c>
      <c r="F40" s="25" t="s">
        <v>1887</v>
      </c>
      <c r="G40" s="36"/>
      <c r="H40" s="36" t="s">
        <v>2044</v>
      </c>
      <c r="I40" s="28"/>
      <c r="J40" s="27">
        <v>44879</v>
      </c>
      <c r="K40" s="27">
        <v>44904</v>
      </c>
      <c r="L40" s="27">
        <v>44888</v>
      </c>
      <c r="M40" s="27"/>
      <c r="N40" s="108"/>
      <c r="O40" s="27" t="str">
        <f t="shared" si="19"/>
        <v>On-going w/h some pass</v>
      </c>
      <c r="P40" s="38">
        <f>COUNTIFS(System資料複製!$F:$F,$A40,System資料複製!$B:$B,$P$2)</f>
        <v>17</v>
      </c>
      <c r="Q40" s="38">
        <f>COUNTIFS(System資料複製!$F:$F,$A40,System資料複製!$B:$B,$Q$2)</f>
        <v>0</v>
      </c>
      <c r="R40" s="38">
        <f>COUNTIFS(System資料複製!$F:$F,$A40,System資料複製!$B:$B,$R$2)</f>
        <v>0</v>
      </c>
      <c r="S40" s="38">
        <f>COUNTIFS(System資料複製!$F:$F,$A40,System資料複製!$B:$B,$S$2)</f>
        <v>0</v>
      </c>
      <c r="T40" s="38">
        <f>COUNTIFS(System資料複製!$F:$F,$A40,System資料複製!$B:$B,$T$2)</f>
        <v>1</v>
      </c>
      <c r="U40" s="38">
        <f>COUNTIFS(System資料複製!$F:$F,$A40,System資料複製!$B:$B,$U$2)</f>
        <v>0</v>
      </c>
      <c r="V40" s="38">
        <f>COUNTIF(System資料複製!F:F,Feature統計!A40)</f>
        <v>18</v>
      </c>
      <c r="W40" s="26" t="str">
        <f t="shared" si="8"/>
        <v>On-going w/h some pass</v>
      </c>
      <c r="X40" s="25">
        <f>COUNTIFS(HW資料!$C:$C,$A40,HW資料!$B:$B,X$2)</f>
        <v>0</v>
      </c>
      <c r="Y40" s="25">
        <f>COUNTIFS(HW資料!$C:$C,$A40,HW資料!$B:$B,Y$2)</f>
        <v>0</v>
      </c>
      <c r="Z40" s="25">
        <f>COUNTIFS(HW資料!$C:$C,$A40,HW資料!$B:$B,Z$2)</f>
        <v>0</v>
      </c>
      <c r="AA40" s="25">
        <f>COUNTIFS(HW資料!$C:$C,$A40,HW資料!$B:$B,AA$2)</f>
        <v>0</v>
      </c>
      <c r="AB40" s="25">
        <f>COUNTIFS(HW資料!$C:$C,$A40,HW資料!$B:$B,AB$2)</f>
        <v>0</v>
      </c>
      <c r="AC40" s="25">
        <f>COUNTIFS(HW資料!$C:$C,$A40,HW資料!$B:$B,AC$2)</f>
        <v>0</v>
      </c>
      <c r="AD40" s="25">
        <f>COUNTIF(HW資料!C:C,Feature統計!A40)</f>
        <v>0</v>
      </c>
      <c r="AE40" s="26" t="str">
        <f t="shared" si="9"/>
        <v>NA</v>
      </c>
      <c r="AF40" s="38">
        <f t="shared" si="10"/>
        <v>17</v>
      </c>
      <c r="AG40" s="38">
        <f t="shared" si="11"/>
        <v>0</v>
      </c>
      <c r="AH40" s="38">
        <f t="shared" si="17"/>
        <v>0</v>
      </c>
      <c r="AI40" s="38">
        <f t="shared" si="15"/>
        <v>1</v>
      </c>
      <c r="AJ40" s="38">
        <f t="shared" si="16"/>
        <v>18</v>
      </c>
      <c r="AK40" s="39" t="str">
        <f t="shared" si="13"/>
        <v>On-going w/h some pass</v>
      </c>
      <c r="AL40" s="40"/>
    </row>
    <row r="41" spans="1:38" ht="19.5" customHeight="1" x14ac:dyDescent="0.4">
      <c r="A41" s="26" t="s">
        <v>1435</v>
      </c>
      <c r="B41" s="26" t="s">
        <v>1004</v>
      </c>
      <c r="C41" s="25"/>
      <c r="D41" s="25" t="str">
        <f t="shared" si="18"/>
        <v>SYS</v>
      </c>
      <c r="E41" s="25" t="s">
        <v>1906</v>
      </c>
      <c r="F41" s="25" t="s">
        <v>1887</v>
      </c>
      <c r="G41" s="36"/>
      <c r="H41" s="36"/>
      <c r="I41" s="28"/>
      <c r="J41" s="27">
        <v>44879</v>
      </c>
      <c r="K41" s="27">
        <v>44904</v>
      </c>
      <c r="L41" s="27">
        <v>44888</v>
      </c>
      <c r="M41" s="27"/>
      <c r="N41" s="108"/>
      <c r="O41" s="27" t="str">
        <f t="shared" si="19"/>
        <v>On-going w/h some pass</v>
      </c>
      <c r="P41" s="38">
        <f>COUNTIFS(System資料複製!$F:$F,$A41,System資料複製!$B:$B,$P$2)</f>
        <v>1</v>
      </c>
      <c r="Q41" s="38">
        <f>COUNTIFS(System資料複製!$F:$F,$A41,System資料複製!$B:$B,$Q$2)</f>
        <v>0</v>
      </c>
      <c r="R41" s="38">
        <f>COUNTIFS(System資料複製!$F:$F,$A41,System資料複製!$B:$B,$R$2)</f>
        <v>0</v>
      </c>
      <c r="S41" s="38">
        <f>COUNTIFS(System資料複製!$F:$F,$A41,System資料複製!$B:$B,$S$2)</f>
        <v>0</v>
      </c>
      <c r="T41" s="38">
        <f>COUNTIFS(System資料複製!$F:$F,$A41,System資料複製!$B:$B,$T$2)</f>
        <v>1</v>
      </c>
      <c r="U41" s="38">
        <f>COUNTIFS(System資料複製!$F:$F,$A41,System資料複製!$B:$B,$U$2)</f>
        <v>0</v>
      </c>
      <c r="V41" s="38">
        <f>COUNTIF(System資料複製!F:F,Feature統計!A41)</f>
        <v>2</v>
      </c>
      <c r="W41" s="26" t="str">
        <f t="shared" si="8"/>
        <v>On-going w/h some pass</v>
      </c>
      <c r="X41" s="25">
        <f>COUNTIFS(HW資料!$C:$C,$A41,HW資料!$B:$B,X$2)</f>
        <v>0</v>
      </c>
      <c r="Y41" s="25">
        <f>COUNTIFS(HW資料!$C:$C,$A41,HW資料!$B:$B,Y$2)</f>
        <v>0</v>
      </c>
      <c r="Z41" s="25">
        <f>COUNTIFS(HW資料!$C:$C,$A41,HW資料!$B:$B,Z$2)</f>
        <v>0</v>
      </c>
      <c r="AA41" s="25">
        <f>COUNTIFS(HW資料!$C:$C,$A41,HW資料!$B:$B,AA$2)</f>
        <v>0</v>
      </c>
      <c r="AB41" s="25">
        <f>COUNTIFS(HW資料!$C:$C,$A41,HW資料!$B:$B,AB$2)</f>
        <v>0</v>
      </c>
      <c r="AC41" s="25">
        <f>COUNTIFS(HW資料!$C:$C,$A41,HW資料!$B:$B,AC$2)</f>
        <v>0</v>
      </c>
      <c r="AD41" s="25">
        <f>COUNTIF(HW資料!C:C,Feature統計!A41)</f>
        <v>0</v>
      </c>
      <c r="AE41" s="26" t="str">
        <f t="shared" si="9"/>
        <v>NA</v>
      </c>
      <c r="AF41" s="38">
        <f t="shared" si="10"/>
        <v>1</v>
      </c>
      <c r="AG41" s="38">
        <f t="shared" si="11"/>
        <v>0</v>
      </c>
      <c r="AH41" s="38">
        <f t="shared" si="17"/>
        <v>0</v>
      </c>
      <c r="AI41" s="38">
        <f t="shared" si="15"/>
        <v>1</v>
      </c>
      <c r="AJ41" s="38">
        <f t="shared" si="16"/>
        <v>2</v>
      </c>
      <c r="AK41" s="39" t="str">
        <f t="shared" si="13"/>
        <v>On-going w/h some pass</v>
      </c>
      <c r="AL41" s="40"/>
    </row>
    <row r="42" spans="1:38" ht="19" customHeight="1" x14ac:dyDescent="0.4">
      <c r="A42" s="26" t="s">
        <v>1358</v>
      </c>
      <c r="B42" s="26" t="s">
        <v>1004</v>
      </c>
      <c r="C42" s="25"/>
      <c r="D42" s="25" t="str">
        <f t="shared" si="18"/>
        <v>SYS</v>
      </c>
      <c r="E42" s="25" t="s">
        <v>1906</v>
      </c>
      <c r="F42" s="25" t="s">
        <v>1887</v>
      </c>
      <c r="G42" s="36"/>
      <c r="H42" s="36" t="s">
        <v>2044</v>
      </c>
      <c r="I42" s="28"/>
      <c r="J42" s="27">
        <v>44879</v>
      </c>
      <c r="K42" s="27">
        <v>45044</v>
      </c>
      <c r="L42" s="27">
        <v>44888</v>
      </c>
      <c r="M42" s="27"/>
      <c r="N42" s="108"/>
      <c r="O42" s="27" t="str">
        <f t="shared" si="19"/>
        <v>Pass</v>
      </c>
      <c r="P42" s="38">
        <f>COUNTIFS(System資料複製!$F:$F,$A42,System資料複製!$B:$B,$P$2)</f>
        <v>9</v>
      </c>
      <c r="Q42" s="38">
        <f>COUNTIFS(System資料複製!$F:$F,$A42,System資料複製!$B:$B,$Q$2)</f>
        <v>0</v>
      </c>
      <c r="R42" s="38">
        <f>COUNTIFS(System資料複製!$F:$F,$A42,System資料複製!$B:$B,$R$2)</f>
        <v>0</v>
      </c>
      <c r="S42" s="38">
        <f>COUNTIFS(System資料複製!$F:$F,$A42,System資料複製!$B:$B,$S$2)</f>
        <v>0</v>
      </c>
      <c r="T42" s="38">
        <f>COUNTIFS(System資料複製!$F:$F,$A42,System資料複製!$B:$B,$T$2)</f>
        <v>0</v>
      </c>
      <c r="U42" s="38">
        <f>COUNTIFS(System資料複製!$F:$F,$A42,System資料複製!$B:$B,$U$2)</f>
        <v>0</v>
      </c>
      <c r="V42" s="38">
        <f>COUNTIF(System資料複製!F:F,Feature統計!A42)</f>
        <v>9</v>
      </c>
      <c r="W42" s="26" t="str">
        <f t="shared" si="8"/>
        <v>Pass</v>
      </c>
      <c r="X42" s="25">
        <f>COUNTIFS(HW資料!$C:$C,$A42,HW資料!$B:$B,X$2)</f>
        <v>0</v>
      </c>
      <c r="Y42" s="25">
        <f>COUNTIFS(HW資料!$C:$C,$A42,HW資料!$B:$B,Y$2)</f>
        <v>0</v>
      </c>
      <c r="Z42" s="25">
        <f>COUNTIFS(HW資料!$C:$C,$A42,HW資料!$B:$B,Z$2)</f>
        <v>0</v>
      </c>
      <c r="AA42" s="25">
        <f>COUNTIFS(HW資料!$C:$C,$A42,HW資料!$B:$B,AA$2)</f>
        <v>0</v>
      </c>
      <c r="AB42" s="25">
        <f>COUNTIFS(HW資料!$C:$C,$A42,HW資料!$B:$B,AB$2)</f>
        <v>0</v>
      </c>
      <c r="AC42" s="25">
        <f>COUNTIFS(HW資料!$C:$C,$A42,HW資料!$B:$B,AC$2)</f>
        <v>0</v>
      </c>
      <c r="AD42" s="25">
        <f>COUNTIF(HW資料!C:C,Feature統計!A42)</f>
        <v>0</v>
      </c>
      <c r="AE42" s="26" t="str">
        <f t="shared" si="9"/>
        <v>NA</v>
      </c>
      <c r="AF42" s="38">
        <f t="shared" si="10"/>
        <v>9</v>
      </c>
      <c r="AG42" s="38">
        <f t="shared" si="11"/>
        <v>0</v>
      </c>
      <c r="AH42" s="38">
        <f t="shared" si="17"/>
        <v>0</v>
      </c>
      <c r="AI42" s="38">
        <f t="shared" si="15"/>
        <v>0</v>
      </c>
      <c r="AJ42" s="38">
        <f t="shared" si="16"/>
        <v>9</v>
      </c>
      <c r="AK42" s="39" t="str">
        <f t="shared" si="13"/>
        <v>Pass</v>
      </c>
      <c r="AL42" s="40"/>
    </row>
    <row r="43" spans="1:38" ht="18" customHeight="1" x14ac:dyDescent="0.4">
      <c r="A43" s="26" t="s">
        <v>1513</v>
      </c>
      <c r="B43" s="26" t="s">
        <v>1004</v>
      </c>
      <c r="C43" s="25"/>
      <c r="D43" s="25" t="str">
        <f t="shared" si="18"/>
        <v>SYS</v>
      </c>
      <c r="E43" s="25" t="s">
        <v>1906</v>
      </c>
      <c r="F43" s="25" t="s">
        <v>1887</v>
      </c>
      <c r="G43" s="36"/>
      <c r="H43" s="36"/>
      <c r="I43" s="28"/>
      <c r="J43" s="27">
        <v>44879</v>
      </c>
      <c r="K43" s="27">
        <v>44904</v>
      </c>
      <c r="L43" s="27">
        <v>44888</v>
      </c>
      <c r="M43" s="27"/>
      <c r="N43" s="106"/>
      <c r="O43" s="27" t="str">
        <f t="shared" si="19"/>
        <v>Pass</v>
      </c>
      <c r="P43" s="38">
        <f>COUNTIFS(System資料複製!$F:$F,$A43,System資料複製!$B:$B,$P$2)</f>
        <v>1</v>
      </c>
      <c r="Q43" s="38">
        <f>COUNTIFS(System資料複製!$F:$F,$A43,System資料複製!$B:$B,$Q$2)</f>
        <v>0</v>
      </c>
      <c r="R43" s="38">
        <f>COUNTIFS(System資料複製!$F:$F,$A43,System資料複製!$B:$B,$R$2)</f>
        <v>0</v>
      </c>
      <c r="S43" s="38">
        <f>COUNTIFS(System資料複製!$F:$F,$A43,System資料複製!$B:$B,$S$2)</f>
        <v>0</v>
      </c>
      <c r="T43" s="38">
        <f>COUNTIFS(System資料複製!$F:$F,$A43,System資料複製!$B:$B,$T$2)</f>
        <v>0</v>
      </c>
      <c r="U43" s="38">
        <f>COUNTIFS(System資料複製!$F:$F,$A43,System資料複製!$B:$B,$U$2)</f>
        <v>0</v>
      </c>
      <c r="V43" s="38">
        <f>COUNTIF(System資料複製!F:F,Feature統計!A43)</f>
        <v>1</v>
      </c>
      <c r="W43" s="26" t="str">
        <f t="shared" si="8"/>
        <v>Pass</v>
      </c>
      <c r="X43" s="25">
        <f>COUNTIFS(HW資料!$C:$C,$A43,HW資料!$B:$B,X$2)</f>
        <v>0</v>
      </c>
      <c r="Y43" s="25">
        <f>COUNTIFS(HW資料!$C:$C,$A43,HW資料!$B:$B,Y$2)</f>
        <v>0</v>
      </c>
      <c r="Z43" s="25">
        <f>COUNTIFS(HW資料!$C:$C,$A43,HW資料!$B:$B,Z$2)</f>
        <v>0</v>
      </c>
      <c r="AA43" s="25">
        <f>COUNTIFS(HW資料!$C:$C,$A43,HW資料!$B:$B,AA$2)</f>
        <v>0</v>
      </c>
      <c r="AB43" s="25">
        <f>COUNTIFS(HW資料!$C:$C,$A43,HW資料!$B:$B,AB$2)</f>
        <v>0</v>
      </c>
      <c r="AC43" s="25">
        <f>COUNTIFS(HW資料!$C:$C,$A43,HW資料!$B:$B,AC$2)</f>
        <v>0</v>
      </c>
      <c r="AD43" s="25">
        <f>COUNTIF(HW資料!C:C,Feature統計!A43)</f>
        <v>0</v>
      </c>
      <c r="AE43" s="26" t="str">
        <f t="shared" si="9"/>
        <v>NA</v>
      </c>
      <c r="AF43" s="38">
        <f t="shared" si="10"/>
        <v>1</v>
      </c>
      <c r="AG43" s="38">
        <f t="shared" si="11"/>
        <v>0</v>
      </c>
      <c r="AH43" s="38">
        <f t="shared" si="17"/>
        <v>0</v>
      </c>
      <c r="AI43" s="38">
        <f t="shared" si="15"/>
        <v>0</v>
      </c>
      <c r="AJ43" s="38">
        <f t="shared" si="16"/>
        <v>1</v>
      </c>
      <c r="AK43" s="39" t="str">
        <f t="shared" si="13"/>
        <v>Pass</v>
      </c>
      <c r="AL43" s="40"/>
    </row>
    <row r="44" spans="1:38" ht="17.149999999999999" customHeight="1" x14ac:dyDescent="0.4">
      <c r="A44" s="26" t="s">
        <v>1512</v>
      </c>
      <c r="B44" s="26" t="s">
        <v>1004</v>
      </c>
      <c r="C44" s="25"/>
      <c r="D44" s="25" t="str">
        <f t="shared" si="18"/>
        <v>SYS</v>
      </c>
      <c r="E44" s="25" t="s">
        <v>1906</v>
      </c>
      <c r="F44" s="25" t="s">
        <v>1887</v>
      </c>
      <c r="G44" s="36"/>
      <c r="H44" s="36"/>
      <c r="I44" s="28"/>
      <c r="J44" s="27">
        <v>44879</v>
      </c>
      <c r="K44" s="27">
        <v>44904</v>
      </c>
      <c r="L44" s="27">
        <v>44888</v>
      </c>
      <c r="M44" s="27"/>
      <c r="N44" s="108"/>
      <c r="O44" s="27" t="str">
        <f t="shared" si="19"/>
        <v>Pass</v>
      </c>
      <c r="P44" s="38">
        <f>COUNTIFS(System資料複製!$F:$F,$A44,System資料複製!$B:$B,$P$2)</f>
        <v>2</v>
      </c>
      <c r="Q44" s="38">
        <f>COUNTIFS(System資料複製!$F:$F,$A44,System資料複製!$B:$B,$Q$2)</f>
        <v>0</v>
      </c>
      <c r="R44" s="38">
        <f>COUNTIFS(System資料複製!$F:$F,$A44,System資料複製!$B:$B,$R$2)</f>
        <v>0</v>
      </c>
      <c r="S44" s="38">
        <f>COUNTIFS(System資料複製!$F:$F,$A44,System資料複製!$B:$B,$S$2)</f>
        <v>0</v>
      </c>
      <c r="T44" s="38">
        <f>COUNTIFS(System資料複製!$F:$F,$A44,System資料複製!$B:$B,$T$2)</f>
        <v>0</v>
      </c>
      <c r="U44" s="38">
        <f>COUNTIFS(System資料複製!$F:$F,$A44,System資料複製!$B:$B,$U$2)</f>
        <v>0</v>
      </c>
      <c r="V44" s="38">
        <f>COUNTIF(System資料複製!F:F,Feature統計!A44)</f>
        <v>2</v>
      </c>
      <c r="W44" s="26" t="str">
        <f t="shared" si="8"/>
        <v>Pass</v>
      </c>
      <c r="X44" s="25">
        <f>COUNTIFS(HW資料!$C:$C,$A44,HW資料!$B:$B,X$2)</f>
        <v>0</v>
      </c>
      <c r="Y44" s="25">
        <f>COUNTIFS(HW資料!$C:$C,$A44,HW資料!$B:$B,Y$2)</f>
        <v>0</v>
      </c>
      <c r="Z44" s="25">
        <f>COUNTIFS(HW資料!$C:$C,$A44,HW資料!$B:$B,Z$2)</f>
        <v>0</v>
      </c>
      <c r="AA44" s="25">
        <f>COUNTIFS(HW資料!$C:$C,$A44,HW資料!$B:$B,AA$2)</f>
        <v>0</v>
      </c>
      <c r="AB44" s="25">
        <f>COUNTIFS(HW資料!$C:$C,$A44,HW資料!$B:$B,AB$2)</f>
        <v>0</v>
      </c>
      <c r="AC44" s="25">
        <f>COUNTIFS(HW資料!$C:$C,$A44,HW資料!$B:$B,AC$2)</f>
        <v>0</v>
      </c>
      <c r="AD44" s="25">
        <f>COUNTIF(HW資料!C:C,Feature統計!A44)</f>
        <v>0</v>
      </c>
      <c r="AE44" s="26" t="str">
        <f t="shared" si="9"/>
        <v>NA</v>
      </c>
      <c r="AF44" s="38">
        <f t="shared" si="10"/>
        <v>2</v>
      </c>
      <c r="AG44" s="38">
        <f t="shared" si="11"/>
        <v>0</v>
      </c>
      <c r="AH44" s="38">
        <f t="shared" si="17"/>
        <v>0</v>
      </c>
      <c r="AI44" s="38">
        <f t="shared" si="15"/>
        <v>0</v>
      </c>
      <c r="AJ44" s="38">
        <f t="shared" si="16"/>
        <v>2</v>
      </c>
      <c r="AK44" s="39" t="str">
        <f t="shared" si="13"/>
        <v>Pass</v>
      </c>
      <c r="AL44" s="40"/>
    </row>
    <row r="45" spans="1:38" ht="19.5" customHeight="1" x14ac:dyDescent="0.4">
      <c r="A45" s="26" t="s">
        <v>1531</v>
      </c>
      <c r="B45" s="26" t="s">
        <v>1004</v>
      </c>
      <c r="C45" s="25"/>
      <c r="D45" s="25" t="str">
        <f t="shared" si="18"/>
        <v>SYS</v>
      </c>
      <c r="E45" s="25" t="s">
        <v>1906</v>
      </c>
      <c r="F45" s="25" t="s">
        <v>1887</v>
      </c>
      <c r="G45" s="36" t="s">
        <v>1926</v>
      </c>
      <c r="H45" s="36" t="s">
        <v>2044</v>
      </c>
      <c r="I45" s="28"/>
      <c r="J45" s="27">
        <v>44879</v>
      </c>
      <c r="K45" s="27">
        <v>44904</v>
      </c>
      <c r="L45" s="27">
        <v>44888</v>
      </c>
      <c r="M45" s="27">
        <v>44897</v>
      </c>
      <c r="N45" s="106"/>
      <c r="O45" s="27" t="str">
        <f t="shared" si="19"/>
        <v>Pass</v>
      </c>
      <c r="P45" s="38">
        <f>COUNTIFS(System資料複製!$F:$F,$A45,System資料複製!$B:$B,$P$2)</f>
        <v>1</v>
      </c>
      <c r="Q45" s="38">
        <f>COUNTIFS(System資料複製!$F:$F,$A45,System資料複製!$B:$B,$Q$2)</f>
        <v>0</v>
      </c>
      <c r="R45" s="38">
        <f>COUNTIFS(System資料複製!$F:$F,$A45,System資料複製!$B:$B,$R$2)</f>
        <v>0</v>
      </c>
      <c r="S45" s="38">
        <f>COUNTIFS(System資料複製!$F:$F,$A45,System資料複製!$B:$B,$S$2)</f>
        <v>0</v>
      </c>
      <c r="T45" s="38">
        <f>COUNTIFS(System資料複製!$F:$F,$A45,System資料複製!$B:$B,$T$2)</f>
        <v>0</v>
      </c>
      <c r="U45" s="38">
        <f>COUNTIFS(System資料複製!$F:$F,$A45,System資料複製!$B:$B,$U$2)</f>
        <v>0</v>
      </c>
      <c r="V45" s="38">
        <f>COUNTIF(System資料複製!F:F,Feature統計!A45)</f>
        <v>1</v>
      </c>
      <c r="W45" s="26" t="str">
        <f t="shared" si="8"/>
        <v>Pass</v>
      </c>
      <c r="X45" s="25">
        <f>COUNTIFS(HW資料!$C:$C,$A45,HW資料!$B:$B,X$2)</f>
        <v>0</v>
      </c>
      <c r="Y45" s="25">
        <f>COUNTIFS(HW資料!$C:$C,$A45,HW資料!$B:$B,Y$2)</f>
        <v>0</v>
      </c>
      <c r="Z45" s="25">
        <f>COUNTIFS(HW資料!$C:$C,$A45,HW資料!$B:$B,Z$2)</f>
        <v>0</v>
      </c>
      <c r="AA45" s="25">
        <f>COUNTIFS(HW資料!$C:$C,$A45,HW資料!$B:$B,AA$2)</f>
        <v>0</v>
      </c>
      <c r="AB45" s="25">
        <f>COUNTIFS(HW資料!$C:$C,$A45,HW資料!$B:$B,AB$2)</f>
        <v>0</v>
      </c>
      <c r="AC45" s="25">
        <f>COUNTIFS(HW資料!$C:$C,$A45,HW資料!$B:$B,AC$2)</f>
        <v>0</v>
      </c>
      <c r="AD45" s="25">
        <f>COUNTIF(HW資料!C:C,Feature統計!A45)</f>
        <v>0</v>
      </c>
      <c r="AE45" s="26" t="str">
        <f t="shared" si="9"/>
        <v>NA</v>
      </c>
      <c r="AF45" s="38">
        <f t="shared" si="10"/>
        <v>1</v>
      </c>
      <c r="AG45" s="38">
        <f t="shared" si="11"/>
        <v>0</v>
      </c>
      <c r="AH45" s="38">
        <f t="shared" si="17"/>
        <v>0</v>
      </c>
      <c r="AI45" s="38">
        <f t="shared" si="15"/>
        <v>0</v>
      </c>
      <c r="AJ45" s="38">
        <f t="shared" si="16"/>
        <v>1</v>
      </c>
      <c r="AK45" s="39" t="str">
        <f t="shared" si="13"/>
        <v>Pass</v>
      </c>
      <c r="AL45" s="40"/>
    </row>
    <row r="46" spans="1:38" x14ac:dyDescent="0.4">
      <c r="A46" s="26" t="s">
        <v>5258</v>
      </c>
      <c r="B46" s="26" t="s">
        <v>1004</v>
      </c>
      <c r="C46" s="25"/>
      <c r="D46" s="25" t="str">
        <f t="shared" si="18"/>
        <v>SYS</v>
      </c>
      <c r="E46" s="25" t="s">
        <v>1906</v>
      </c>
      <c r="F46" s="25" t="s">
        <v>1887</v>
      </c>
      <c r="G46" s="36"/>
      <c r="H46" s="36"/>
      <c r="I46" s="28"/>
      <c r="J46" s="27">
        <v>44879</v>
      </c>
      <c r="K46" s="27">
        <v>44904</v>
      </c>
      <c r="L46" s="27">
        <v>44888</v>
      </c>
      <c r="M46" s="27"/>
      <c r="N46" s="106"/>
      <c r="O46" s="27" t="str">
        <f t="shared" si="19"/>
        <v>Pass</v>
      </c>
      <c r="P46" s="38">
        <f>COUNTIFS(System資料複製!$F:$F,$A46,System資料複製!$B:$B,$P$2)</f>
        <v>2</v>
      </c>
      <c r="Q46" s="38">
        <f>COUNTIFS(System資料複製!$F:$F,$A46,System資料複製!$B:$B,$Q$2)</f>
        <v>0</v>
      </c>
      <c r="R46" s="38">
        <f>COUNTIFS(System資料複製!$F:$F,$A46,System資料複製!$B:$B,$R$2)</f>
        <v>0</v>
      </c>
      <c r="S46" s="38">
        <f>COUNTIFS(System資料複製!$F:$F,$A46,System資料複製!$B:$B,$S$2)</f>
        <v>0</v>
      </c>
      <c r="T46" s="38">
        <f>COUNTIFS(System資料複製!$F:$F,$A46,System資料複製!$B:$B,$T$2)</f>
        <v>0</v>
      </c>
      <c r="U46" s="38">
        <f>COUNTIFS(System資料複製!$F:$F,$A46,System資料複製!$B:$B,$U$2)</f>
        <v>0</v>
      </c>
      <c r="V46" s="38">
        <f>COUNTIF(System資料複製!F:F,Feature統計!A46)</f>
        <v>2</v>
      </c>
      <c r="W46" s="26" t="str">
        <f t="shared" si="8"/>
        <v>Pass</v>
      </c>
      <c r="X46" s="25">
        <f>COUNTIFS(HW資料!$C:$C,$A46,HW資料!$B:$B,X$2)</f>
        <v>0</v>
      </c>
      <c r="Y46" s="25">
        <f>COUNTIFS(HW資料!$C:$C,$A46,HW資料!$B:$B,Y$2)</f>
        <v>0</v>
      </c>
      <c r="Z46" s="25">
        <f>COUNTIFS(HW資料!$C:$C,$A46,HW資料!$B:$B,Z$2)</f>
        <v>0</v>
      </c>
      <c r="AA46" s="25">
        <f>COUNTIFS(HW資料!$C:$C,$A46,HW資料!$B:$B,AA$2)</f>
        <v>0</v>
      </c>
      <c r="AB46" s="25">
        <f>COUNTIFS(HW資料!$C:$C,$A46,HW資料!$B:$B,AB$2)</f>
        <v>0</v>
      </c>
      <c r="AC46" s="25">
        <f>COUNTIFS(HW資料!$C:$C,$A46,HW資料!$B:$B,AC$2)</f>
        <v>0</v>
      </c>
      <c r="AD46" s="25">
        <f>COUNTIF(HW資料!C:C,Feature統計!A46)</f>
        <v>0</v>
      </c>
      <c r="AE46" s="26" t="str">
        <f t="shared" si="9"/>
        <v>NA</v>
      </c>
      <c r="AF46" s="38">
        <f t="shared" si="10"/>
        <v>2</v>
      </c>
      <c r="AG46" s="38">
        <f t="shared" si="11"/>
        <v>0</v>
      </c>
      <c r="AH46" s="38">
        <f t="shared" si="17"/>
        <v>0</v>
      </c>
      <c r="AI46" s="38">
        <f t="shared" si="15"/>
        <v>0</v>
      </c>
      <c r="AJ46" s="38">
        <f t="shared" si="16"/>
        <v>2</v>
      </c>
      <c r="AK46" s="39" t="str">
        <f t="shared" si="13"/>
        <v>Pass</v>
      </c>
      <c r="AL46" s="40"/>
    </row>
    <row r="47" spans="1:38" x14ac:dyDescent="0.4">
      <c r="A47" s="26" t="s">
        <v>5440</v>
      </c>
      <c r="B47" s="26" t="s">
        <v>1004</v>
      </c>
      <c r="C47" s="25" t="s">
        <v>1972</v>
      </c>
      <c r="D47" s="25" t="s">
        <v>5443</v>
      </c>
      <c r="E47" s="25" t="s">
        <v>1906</v>
      </c>
      <c r="F47" s="25" t="s">
        <v>1887</v>
      </c>
      <c r="G47" s="36"/>
      <c r="H47" s="36"/>
      <c r="I47" s="28"/>
      <c r="J47" s="27">
        <v>44988</v>
      </c>
      <c r="K47" s="27">
        <v>45044</v>
      </c>
      <c r="L47" s="27"/>
      <c r="M47" s="27"/>
      <c r="N47" s="106"/>
      <c r="O47" s="27" t="str">
        <f t="shared" si="19"/>
        <v>Pass</v>
      </c>
      <c r="P47" s="38">
        <f>COUNTIFS(System資料複製!$F:$F,$A47,System資料複製!$B:$B,$P$2)</f>
        <v>6</v>
      </c>
      <c r="Q47" s="38">
        <f>COUNTIFS(System資料複製!$F:$F,$A47,System資料複製!$B:$B,$Q$2)</f>
        <v>0</v>
      </c>
      <c r="R47" s="38">
        <f>COUNTIFS(System資料複製!$F:$F,$A47,System資料複製!$B:$B,$R$2)</f>
        <v>0</v>
      </c>
      <c r="S47" s="38">
        <f>COUNTIFS(System資料複製!$F:$F,$A47,System資料複製!$B:$B,$S$2)</f>
        <v>0</v>
      </c>
      <c r="T47" s="38">
        <f>COUNTIFS(System資料複製!$F:$F,$A47,System資料複製!$B:$B,$T$2)</f>
        <v>0</v>
      </c>
      <c r="U47" s="38">
        <f>COUNTIFS(System資料複製!$F:$F,$A47,System資料複製!$B:$B,$U$2)</f>
        <v>0</v>
      </c>
      <c r="V47" s="38">
        <f>COUNTIF(System資料複製!F:F,Feature統計!A47)</f>
        <v>6</v>
      </c>
      <c r="W47" s="26" t="str">
        <f>IF(V47&lt;&gt;0,IF(P47+U47=V47,"Pass",IF(S47+T47=V47,"Planning",IF(Q47&lt;&gt;0,"Fail",IF(P47+U47&lt;&gt;0,"On-going w/h some pass","On-going w/o pass")))),"NA")</f>
        <v>Pass</v>
      </c>
      <c r="X47" s="25">
        <f>COUNTIFS(HW資料!$C:$C,$A47,HW資料!$B:$B,X$2)</f>
        <v>0</v>
      </c>
      <c r="Y47" s="25">
        <f>COUNTIFS(HW資料!$C:$C,$A47,HW資料!$B:$B,Y$2)</f>
        <v>0</v>
      </c>
      <c r="Z47" s="25">
        <f>COUNTIFS(HW資料!$C:$C,$A47,HW資料!$B:$B,Z$2)</f>
        <v>0</v>
      </c>
      <c r="AA47" s="25">
        <f>COUNTIFS(HW資料!$C:$C,$A47,HW資料!$B:$B,AA$2)</f>
        <v>0</v>
      </c>
      <c r="AB47" s="25">
        <f>COUNTIFS(HW資料!$C:$C,$A47,HW資料!$B:$B,AB$2)</f>
        <v>0</v>
      </c>
      <c r="AC47" s="25">
        <f>COUNTIFS(HW資料!$C:$C,$A47,HW資料!$B:$B,AC$2)</f>
        <v>0</v>
      </c>
      <c r="AD47" s="25">
        <f>COUNTIF(HW資料!C:C,Feature統計!A47)</f>
        <v>0</v>
      </c>
      <c r="AE47" s="26" t="str">
        <f>IF(AD47&lt;&gt;0,IF(X47+AC47=AD47,"Pass",IF(AA47+AB47=AD47,"Planning",IF(Y47&lt;&gt;0,"Fail",IF(X47+AC47&lt;&gt;0,"On-going w/h some pass","On-going w/o pass")))),"NA")</f>
        <v>NA</v>
      </c>
      <c r="AF47" s="38">
        <f>SUM(P47,U47,X47,AC47)</f>
        <v>6</v>
      </c>
      <c r="AG47" s="38">
        <f t="shared" ref="AG47:AH49" si="20">SUM(Q47,Y47)</f>
        <v>0</v>
      </c>
      <c r="AH47" s="38">
        <f t="shared" si="20"/>
        <v>0</v>
      </c>
      <c r="AI47" s="38">
        <f>SUM(S47,T47,AA47,AB47)</f>
        <v>0</v>
      </c>
      <c r="AJ47" s="38">
        <f>SUM(V47,AD47)</f>
        <v>6</v>
      </c>
      <c r="AK47" s="39" t="str">
        <f>IF(AJ47&lt;&gt;0,IF(AF47=AJ47,"Pass",IF(AI47=AJ47,"Planning",IF(AG47&lt;&gt;0,"Fail",IF(AF47&lt;&gt;0,"On-going w/h some pass","On-going w/o pass")))),"NA")</f>
        <v>Pass</v>
      </c>
      <c r="AL47" s="40"/>
    </row>
    <row r="48" spans="1:38" x14ac:dyDescent="0.4">
      <c r="A48" s="26" t="s">
        <v>5441</v>
      </c>
      <c r="B48" s="26" t="s">
        <v>1004</v>
      </c>
      <c r="C48" s="25" t="s">
        <v>1972</v>
      </c>
      <c r="D48" s="25" t="s">
        <v>5443</v>
      </c>
      <c r="E48" s="25" t="s">
        <v>1906</v>
      </c>
      <c r="F48" s="25" t="s">
        <v>1887</v>
      </c>
      <c r="G48" s="36"/>
      <c r="H48" s="36"/>
      <c r="I48" s="28"/>
      <c r="J48" s="27">
        <v>44988</v>
      </c>
      <c r="K48" s="27">
        <v>45044</v>
      </c>
      <c r="L48" s="27"/>
      <c r="M48" s="27"/>
      <c r="N48" s="106"/>
      <c r="O48" s="27" t="str">
        <f t="shared" si="19"/>
        <v>Pass</v>
      </c>
      <c r="P48" s="38">
        <f>COUNTIFS(System資料複製!$F:$F,$A48,System資料複製!$B:$B,$P$2)</f>
        <v>4</v>
      </c>
      <c r="Q48" s="38">
        <f>COUNTIFS(System資料複製!$F:$F,$A48,System資料複製!$B:$B,$Q$2)</f>
        <v>0</v>
      </c>
      <c r="R48" s="38">
        <f>COUNTIFS(System資料複製!$F:$F,$A48,System資料複製!$B:$B,$R$2)</f>
        <v>0</v>
      </c>
      <c r="S48" s="38">
        <f>COUNTIFS(System資料複製!$F:$F,$A48,System資料複製!$B:$B,$S$2)</f>
        <v>0</v>
      </c>
      <c r="T48" s="38">
        <f>COUNTIFS(System資料複製!$F:$F,$A48,System資料複製!$B:$B,$T$2)</f>
        <v>0</v>
      </c>
      <c r="U48" s="38">
        <f>COUNTIFS(System資料複製!$F:$F,$A48,System資料複製!$B:$B,$U$2)</f>
        <v>0</v>
      </c>
      <c r="V48" s="38">
        <f>COUNTIF(System資料複製!F:F,Feature統計!A48)</f>
        <v>4</v>
      </c>
      <c r="W48" s="26" t="str">
        <f>IF(V48&lt;&gt;0,IF(P48+U48=V48,"Pass",IF(S48+T48=V48,"Planning",IF(Q48&lt;&gt;0,"Fail",IF(P48+U48&lt;&gt;0,"On-going w/h some pass","On-going w/o pass")))),"NA")</f>
        <v>Pass</v>
      </c>
      <c r="X48" s="25">
        <f>COUNTIFS(HW資料!$C:$C,$A48,HW資料!$B:$B,X$2)</f>
        <v>0</v>
      </c>
      <c r="Y48" s="25">
        <f>COUNTIFS(HW資料!$C:$C,$A48,HW資料!$B:$B,Y$2)</f>
        <v>0</v>
      </c>
      <c r="Z48" s="25">
        <f>COUNTIFS(HW資料!$C:$C,$A48,HW資料!$B:$B,Z$2)</f>
        <v>0</v>
      </c>
      <c r="AA48" s="25">
        <f>COUNTIFS(HW資料!$C:$C,$A48,HW資料!$B:$B,AA$2)</f>
        <v>0</v>
      </c>
      <c r="AB48" s="25">
        <f>COUNTIFS(HW資料!$C:$C,$A48,HW資料!$B:$B,AB$2)</f>
        <v>0</v>
      </c>
      <c r="AC48" s="25">
        <f>COUNTIFS(HW資料!$C:$C,$A48,HW資料!$B:$B,AC$2)</f>
        <v>0</v>
      </c>
      <c r="AD48" s="25">
        <f>COUNTIF(HW資料!C:C,Feature統計!A48)</f>
        <v>0</v>
      </c>
      <c r="AE48" s="26" t="str">
        <f>IF(AD48&lt;&gt;0,IF(X48+AC48=AD48,"Pass",IF(AA48+AB48=AD48,"Planning",IF(Y48&lt;&gt;0,"Fail",IF(X48+AC48&lt;&gt;0,"On-going w/h some pass","On-going w/o pass")))),"NA")</f>
        <v>NA</v>
      </c>
      <c r="AF48" s="38">
        <f>SUM(P48,U48,X48,AC48)</f>
        <v>4</v>
      </c>
      <c r="AG48" s="38">
        <f t="shared" si="20"/>
        <v>0</v>
      </c>
      <c r="AH48" s="38">
        <f t="shared" si="20"/>
        <v>0</v>
      </c>
      <c r="AI48" s="38">
        <f>SUM(S48,T48,AA48,AB48)</f>
        <v>0</v>
      </c>
      <c r="AJ48" s="38">
        <f>SUM(V48,AD48)</f>
        <v>4</v>
      </c>
      <c r="AK48" s="39" t="str">
        <f>IF(AJ48&lt;&gt;0,IF(AF48=AJ48,"Pass",IF(AI48=AJ48,"Planning",IF(AG48&lt;&gt;0,"Fail",IF(AF48&lt;&gt;0,"On-going w/h some pass","On-going w/o pass")))),"NA")</f>
        <v>Pass</v>
      </c>
      <c r="AL48" s="40"/>
    </row>
    <row r="49" spans="1:39" x14ac:dyDescent="0.4">
      <c r="A49" s="26" t="s">
        <v>5442</v>
      </c>
      <c r="B49" s="26" t="s">
        <v>1004</v>
      </c>
      <c r="C49" s="25" t="s">
        <v>1972</v>
      </c>
      <c r="D49" s="25" t="s">
        <v>5443</v>
      </c>
      <c r="E49" s="25" t="s">
        <v>1906</v>
      </c>
      <c r="F49" s="25" t="s">
        <v>1887</v>
      </c>
      <c r="G49" s="36"/>
      <c r="H49" s="36"/>
      <c r="I49" s="28"/>
      <c r="J49" s="27">
        <v>44988</v>
      </c>
      <c r="K49" s="27">
        <v>45044</v>
      </c>
      <c r="L49" s="27"/>
      <c r="M49" s="27"/>
      <c r="N49" s="106"/>
      <c r="O49" s="27" t="str">
        <f t="shared" si="19"/>
        <v>Pass</v>
      </c>
      <c r="P49" s="38">
        <f>COUNTIFS(System資料複製!$F:$F,$A49,System資料複製!$B:$B,$P$2)</f>
        <v>4</v>
      </c>
      <c r="Q49" s="38">
        <f>COUNTIFS(System資料複製!$F:$F,$A49,System資料複製!$B:$B,$Q$2)</f>
        <v>0</v>
      </c>
      <c r="R49" s="38">
        <f>COUNTIFS(System資料複製!$F:$F,$A49,System資料複製!$B:$B,$R$2)</f>
        <v>0</v>
      </c>
      <c r="S49" s="38">
        <f>COUNTIFS(System資料複製!$F:$F,$A49,System資料複製!$B:$B,$S$2)</f>
        <v>0</v>
      </c>
      <c r="T49" s="38">
        <f>COUNTIFS(System資料複製!$F:$F,$A49,System資料複製!$B:$B,$T$2)</f>
        <v>0</v>
      </c>
      <c r="U49" s="38">
        <f>COUNTIFS(System資料複製!$F:$F,$A49,System資料複製!$B:$B,$U$2)</f>
        <v>0</v>
      </c>
      <c r="V49" s="38">
        <f>COUNTIF(System資料複製!F:F,Feature統計!A49)</f>
        <v>4</v>
      </c>
      <c r="W49" s="26" t="str">
        <f>IF(V49&lt;&gt;0,IF(P49+U49=V49,"Pass",IF(S49+T49=V49,"Planning",IF(Q49&lt;&gt;0,"Fail",IF(P49+U49&lt;&gt;0,"On-going w/h some pass","On-going w/o pass")))),"NA")</f>
        <v>Pass</v>
      </c>
      <c r="X49" s="25">
        <f>COUNTIFS(HW資料!$C:$C,$A49,HW資料!$B:$B,X$2)</f>
        <v>0</v>
      </c>
      <c r="Y49" s="25">
        <f>COUNTIFS(HW資料!$C:$C,$A49,HW資料!$B:$B,Y$2)</f>
        <v>0</v>
      </c>
      <c r="Z49" s="25">
        <f>COUNTIFS(HW資料!$C:$C,$A49,HW資料!$B:$B,Z$2)</f>
        <v>0</v>
      </c>
      <c r="AA49" s="25">
        <f>COUNTIFS(HW資料!$C:$C,$A49,HW資料!$B:$B,AA$2)</f>
        <v>0</v>
      </c>
      <c r="AB49" s="25">
        <f>COUNTIFS(HW資料!$C:$C,$A49,HW資料!$B:$B,AB$2)</f>
        <v>0</v>
      </c>
      <c r="AC49" s="25">
        <f>COUNTIFS(HW資料!$C:$C,$A49,HW資料!$B:$B,AC$2)</f>
        <v>0</v>
      </c>
      <c r="AD49" s="25">
        <f>COUNTIF(HW資料!C:C,Feature統計!A49)</f>
        <v>0</v>
      </c>
      <c r="AE49" s="26" t="str">
        <f>IF(AD49&lt;&gt;0,IF(X49+AC49=AD49,"Pass",IF(AA49+AB49=AD49,"Planning",IF(Y49&lt;&gt;0,"Fail",IF(X49+AC49&lt;&gt;0,"On-going w/h some pass","On-going w/o pass")))),"NA")</f>
        <v>NA</v>
      </c>
      <c r="AF49" s="38">
        <f>SUM(P49,U49,X49,AC49)</f>
        <v>4</v>
      </c>
      <c r="AG49" s="38">
        <f t="shared" si="20"/>
        <v>0</v>
      </c>
      <c r="AH49" s="38">
        <f t="shared" si="20"/>
        <v>0</v>
      </c>
      <c r="AI49" s="38">
        <f>SUM(S49,T49,AA49,AB49)</f>
        <v>0</v>
      </c>
      <c r="AJ49" s="38">
        <f>SUM(V49,AD49)</f>
        <v>4</v>
      </c>
      <c r="AK49" s="39" t="str">
        <f>IF(AJ49&lt;&gt;0,IF(AF49=AJ49,"Pass",IF(AI49=AJ49,"Planning",IF(AG49&lt;&gt;0,"Fail",IF(AF49&lt;&gt;0,"On-going w/h some pass","On-going w/o pass")))),"NA")</f>
        <v>Pass</v>
      </c>
      <c r="AL49" s="40"/>
    </row>
    <row r="50" spans="1:39" x14ac:dyDescent="0.4">
      <c r="A50" s="26" t="s">
        <v>1525</v>
      </c>
      <c r="B50" s="26" t="s">
        <v>1527</v>
      </c>
      <c r="C50" s="25"/>
      <c r="D50" s="25" t="str">
        <f t="shared" si="18"/>
        <v>SYS</v>
      </c>
      <c r="E50" s="25" t="s">
        <v>1903</v>
      </c>
      <c r="F50" s="25" t="s">
        <v>1906</v>
      </c>
      <c r="G50" s="36" t="s">
        <v>1926</v>
      </c>
      <c r="H50" s="36" t="s">
        <v>2000</v>
      </c>
      <c r="I50" s="28"/>
      <c r="J50" s="27">
        <v>44883</v>
      </c>
      <c r="K50" s="27">
        <v>44911</v>
      </c>
      <c r="L50" s="27">
        <v>44893</v>
      </c>
      <c r="M50" s="27"/>
      <c r="N50" s="106"/>
      <c r="O50" s="27" t="str">
        <f t="shared" si="19"/>
        <v>Fail</v>
      </c>
      <c r="P50" s="38">
        <f>COUNTIFS(System資料複製!$F:$F,$A50,System資料複製!$B:$B,$P$2)</f>
        <v>1</v>
      </c>
      <c r="Q50" s="38">
        <f>COUNTIFS(System資料複製!$F:$F,$A50,System資料複製!$B:$B,$Q$2)</f>
        <v>1</v>
      </c>
      <c r="R50" s="38">
        <f>COUNTIFS(System資料複製!$F:$F,$A50,System資料複製!$B:$B,$R$2)</f>
        <v>0</v>
      </c>
      <c r="S50" s="38">
        <f>COUNTIFS(System資料複製!$F:$F,$A50,System資料複製!$B:$B,$S$2)</f>
        <v>0</v>
      </c>
      <c r="T50" s="38">
        <f>COUNTIFS(System資料複製!$F:$F,$A50,System資料複製!$B:$B,$T$2)</f>
        <v>0</v>
      </c>
      <c r="U50" s="38">
        <f>COUNTIFS(System資料複製!$F:$F,$A50,System資料複製!$B:$B,$U$2)</f>
        <v>0</v>
      </c>
      <c r="V50" s="38">
        <f>COUNTIF(System資料複製!F:F,Feature統計!A50)</f>
        <v>2</v>
      </c>
      <c r="W50" s="26" t="str">
        <f t="shared" si="8"/>
        <v>Fail</v>
      </c>
      <c r="X50" s="25">
        <f>COUNTIFS(HW資料!$C:$C,$A50,HW資料!$B:$B,X$2)</f>
        <v>0</v>
      </c>
      <c r="Y50" s="25">
        <f>COUNTIFS(HW資料!$C:$C,$A50,HW資料!$B:$B,Y$2)</f>
        <v>0</v>
      </c>
      <c r="Z50" s="25">
        <f>COUNTIFS(HW資料!$C:$C,$A50,HW資料!$B:$B,Z$2)</f>
        <v>0</v>
      </c>
      <c r="AA50" s="25">
        <f>COUNTIFS(HW資料!$C:$C,$A50,HW資料!$B:$B,AA$2)</f>
        <v>0</v>
      </c>
      <c r="AB50" s="25">
        <f>COUNTIFS(HW資料!$C:$C,$A50,HW資料!$B:$B,AB$2)</f>
        <v>0</v>
      </c>
      <c r="AC50" s="25">
        <f>COUNTIFS(HW資料!$C:$C,$A50,HW資料!$B:$B,AC$2)</f>
        <v>0</v>
      </c>
      <c r="AD50" s="25">
        <f>COUNTIF(HW資料!C:C,Feature統計!A50)</f>
        <v>0</v>
      </c>
      <c r="AE50" s="26" t="str">
        <f t="shared" si="9"/>
        <v>NA</v>
      </c>
      <c r="AF50" s="38">
        <f t="shared" si="10"/>
        <v>1</v>
      </c>
      <c r="AG50" s="38">
        <f t="shared" si="11"/>
        <v>1</v>
      </c>
      <c r="AH50" s="38">
        <f t="shared" si="17"/>
        <v>0</v>
      </c>
      <c r="AI50" s="38">
        <f t="shared" si="15"/>
        <v>0</v>
      </c>
      <c r="AJ50" s="38">
        <f t="shared" si="16"/>
        <v>2</v>
      </c>
      <c r="AK50" s="39" t="str">
        <f t="shared" si="13"/>
        <v>Fail</v>
      </c>
      <c r="AL50" s="40"/>
    </row>
    <row r="51" spans="1:39" x14ac:dyDescent="0.4">
      <c r="A51" s="26" t="s">
        <v>1300</v>
      </c>
      <c r="B51" s="26" t="s">
        <v>1248</v>
      </c>
      <c r="C51" s="25" t="s">
        <v>1940</v>
      </c>
      <c r="D51" s="25" t="str">
        <f t="shared" si="18"/>
        <v>HW</v>
      </c>
      <c r="E51" s="25" t="s">
        <v>1941</v>
      </c>
      <c r="F51" s="25" t="s">
        <v>1909</v>
      </c>
      <c r="G51" s="36" t="s">
        <v>1926</v>
      </c>
      <c r="H51" s="36" t="s">
        <v>2002</v>
      </c>
      <c r="I51" s="28"/>
      <c r="J51" s="27">
        <v>44866</v>
      </c>
      <c r="K51" s="27">
        <v>44887</v>
      </c>
      <c r="L51" s="27">
        <v>44866</v>
      </c>
      <c r="M51" s="27">
        <v>44887</v>
      </c>
      <c r="N51" s="106"/>
      <c r="O51" s="27" t="str">
        <f t="shared" si="19"/>
        <v>Pass</v>
      </c>
      <c r="P51" s="38">
        <f>COUNTIFS(System資料複製!$F:$F,$A51,System資料複製!$B:$B,$P$2)</f>
        <v>0</v>
      </c>
      <c r="Q51" s="38">
        <f>COUNTIFS(System資料複製!$F:$F,$A51,System資料複製!$B:$B,$Q$2)</f>
        <v>0</v>
      </c>
      <c r="R51" s="38">
        <f>COUNTIFS(System資料複製!$F:$F,$A51,System資料複製!$B:$B,$R$2)</f>
        <v>0</v>
      </c>
      <c r="S51" s="38">
        <f>COUNTIFS(System資料複製!$F:$F,$A51,System資料複製!$B:$B,$S$2)</f>
        <v>0</v>
      </c>
      <c r="T51" s="38">
        <f>COUNTIFS(System資料複製!$F:$F,$A51,System資料複製!$B:$B,$T$2)</f>
        <v>0</v>
      </c>
      <c r="U51" s="38">
        <f>COUNTIFS(System資料複製!$F:$F,$A51,System資料複製!$B:$B,$U$2)</f>
        <v>0</v>
      </c>
      <c r="V51" s="38">
        <f>COUNTIF(System資料複製!F:F,Feature統計!A51)</f>
        <v>0</v>
      </c>
      <c r="W51" s="26" t="str">
        <f t="shared" si="8"/>
        <v>NA</v>
      </c>
      <c r="X51" s="25">
        <f>COUNTIFS(HW資料!$C:$C,$A51,HW資料!$B:$B,X$2)</f>
        <v>4</v>
      </c>
      <c r="Y51" s="25">
        <f>COUNTIFS(HW資料!$C:$C,$A51,HW資料!$B:$B,Y$2)</f>
        <v>0</v>
      </c>
      <c r="Z51" s="25">
        <f>COUNTIFS(HW資料!$C:$C,$A51,HW資料!$B:$B,Z$2)</f>
        <v>0</v>
      </c>
      <c r="AA51" s="25">
        <f>COUNTIFS(HW資料!$C:$C,$A51,HW資料!$B:$B,AA$2)</f>
        <v>0</v>
      </c>
      <c r="AB51" s="25">
        <f>COUNTIFS(HW資料!$C:$C,$A51,HW資料!$B:$B,AB$2)</f>
        <v>0</v>
      </c>
      <c r="AC51" s="25">
        <f>COUNTIFS(HW資料!$C:$C,$A51,HW資料!$B:$B,AC$2)</f>
        <v>0</v>
      </c>
      <c r="AD51" s="25">
        <f>COUNTIF(HW資料!C:C,Feature統計!A51)</f>
        <v>4</v>
      </c>
      <c r="AE51" s="26" t="str">
        <f t="shared" si="9"/>
        <v>Pass</v>
      </c>
      <c r="AF51" s="38">
        <f t="shared" si="10"/>
        <v>4</v>
      </c>
      <c r="AG51" s="38">
        <f t="shared" si="11"/>
        <v>0</v>
      </c>
      <c r="AH51" s="38">
        <f t="shared" si="17"/>
        <v>0</v>
      </c>
      <c r="AI51" s="38">
        <f t="shared" si="15"/>
        <v>0</v>
      </c>
      <c r="AJ51" s="38">
        <f t="shared" si="16"/>
        <v>4</v>
      </c>
      <c r="AK51" s="39" t="str">
        <f t="shared" si="13"/>
        <v>Pass</v>
      </c>
      <c r="AL51" s="40"/>
    </row>
    <row r="52" spans="1:39" x14ac:dyDescent="0.4">
      <c r="A52" s="26" t="s">
        <v>1121</v>
      </c>
      <c r="B52" s="26" t="s">
        <v>972</v>
      </c>
      <c r="C52" s="25" t="s">
        <v>1940</v>
      </c>
      <c r="D52" s="25" t="str">
        <f t="shared" si="18"/>
        <v>HW</v>
      </c>
      <c r="E52" s="25" t="s">
        <v>1943</v>
      </c>
      <c r="F52" s="25" t="s">
        <v>1998</v>
      </c>
      <c r="G52" s="36" t="s">
        <v>1926</v>
      </c>
      <c r="H52" s="36" t="s">
        <v>2002</v>
      </c>
      <c r="I52" s="28"/>
      <c r="J52" s="27">
        <v>44837</v>
      </c>
      <c r="K52" s="27">
        <v>44847</v>
      </c>
      <c r="L52" s="27">
        <v>44837</v>
      </c>
      <c r="M52" s="27">
        <v>44847</v>
      </c>
      <c r="N52" s="106"/>
      <c r="O52" s="27" t="str">
        <f t="shared" si="19"/>
        <v>Pass</v>
      </c>
      <c r="P52" s="38">
        <f>COUNTIFS(System資料複製!$F:$F,$A52,System資料複製!$B:$B,$P$2)</f>
        <v>0</v>
      </c>
      <c r="Q52" s="38">
        <f>COUNTIFS(System資料複製!$F:$F,$A52,System資料複製!$B:$B,$Q$2)</f>
        <v>0</v>
      </c>
      <c r="R52" s="38">
        <f>COUNTIFS(System資料複製!$F:$F,$A52,System資料複製!$B:$B,$R$2)</f>
        <v>0</v>
      </c>
      <c r="S52" s="38">
        <f>COUNTIFS(System資料複製!$F:$F,$A52,System資料複製!$B:$B,$S$2)</f>
        <v>0</v>
      </c>
      <c r="T52" s="38">
        <f>COUNTIFS(System資料複製!$F:$F,$A52,System資料複製!$B:$B,$T$2)</f>
        <v>0</v>
      </c>
      <c r="U52" s="38">
        <f>COUNTIFS(System資料複製!$F:$F,$A52,System資料複製!$B:$B,$U$2)</f>
        <v>0</v>
      </c>
      <c r="V52" s="38">
        <f>COUNTIF(System資料複製!F:F,Feature統計!A52)</f>
        <v>0</v>
      </c>
      <c r="W52" s="26" t="str">
        <f t="shared" si="8"/>
        <v>NA</v>
      </c>
      <c r="X52" s="25">
        <f>COUNTIFS(HW資料!$C:$C,$A52,HW資料!$B:$B,X$2)</f>
        <v>3</v>
      </c>
      <c r="Y52" s="25">
        <f>COUNTIFS(HW資料!$C:$C,$A52,HW資料!$B:$B,Y$2)</f>
        <v>0</v>
      </c>
      <c r="Z52" s="25">
        <f>COUNTIFS(HW資料!$C:$C,$A52,HW資料!$B:$B,Z$2)</f>
        <v>0</v>
      </c>
      <c r="AA52" s="25">
        <f>COUNTIFS(HW資料!$C:$C,$A52,HW資料!$B:$B,AA$2)</f>
        <v>0</v>
      </c>
      <c r="AB52" s="25">
        <f>COUNTIFS(HW資料!$C:$C,$A52,HW資料!$B:$B,AB$2)</f>
        <v>0</v>
      </c>
      <c r="AC52" s="25">
        <f>COUNTIFS(HW資料!$C:$C,$A52,HW資料!$B:$B,AC$2)</f>
        <v>0</v>
      </c>
      <c r="AD52" s="25">
        <f>COUNTIF(HW資料!C:C,Feature統計!A52)</f>
        <v>3</v>
      </c>
      <c r="AE52" s="26" t="str">
        <f t="shared" si="9"/>
        <v>Pass</v>
      </c>
      <c r="AF52" s="38">
        <f t="shared" si="10"/>
        <v>3</v>
      </c>
      <c r="AG52" s="38">
        <f t="shared" si="11"/>
        <v>0</v>
      </c>
      <c r="AH52" s="38">
        <f t="shared" si="17"/>
        <v>0</v>
      </c>
      <c r="AI52" s="38">
        <f t="shared" si="15"/>
        <v>0</v>
      </c>
      <c r="AJ52" s="38">
        <f t="shared" si="16"/>
        <v>3</v>
      </c>
      <c r="AK52" s="39" t="str">
        <f t="shared" si="13"/>
        <v>Pass</v>
      </c>
      <c r="AL52" s="40"/>
    </row>
    <row r="53" spans="1:39" x14ac:dyDescent="0.4">
      <c r="A53" s="26" t="s">
        <v>1442</v>
      </c>
      <c r="B53" s="26" t="s">
        <v>972</v>
      </c>
      <c r="C53" s="25"/>
      <c r="D53" s="25" t="str">
        <f t="shared" si="18"/>
        <v>SYS</v>
      </c>
      <c r="E53" s="25" t="s">
        <v>1901</v>
      </c>
      <c r="F53" s="25" t="s">
        <v>1905</v>
      </c>
      <c r="G53" s="36" t="s">
        <v>5247</v>
      </c>
      <c r="H53" s="36"/>
      <c r="I53" s="28"/>
      <c r="J53" s="27">
        <v>44868</v>
      </c>
      <c r="K53" s="27">
        <v>44910</v>
      </c>
      <c r="L53" s="27">
        <v>44868</v>
      </c>
      <c r="M53" s="27">
        <v>44914</v>
      </c>
      <c r="N53" s="106"/>
      <c r="O53" s="27" t="str">
        <f t="shared" si="19"/>
        <v>Pass</v>
      </c>
      <c r="P53" s="38">
        <f>COUNTIFS(System資料複製!$F:$F,$A53,System資料複製!$B:$B,$P$2)</f>
        <v>1</v>
      </c>
      <c r="Q53" s="38">
        <f>COUNTIFS(System資料複製!$F:$F,$A53,System資料複製!$B:$B,$Q$2)</f>
        <v>0</v>
      </c>
      <c r="R53" s="38">
        <f>COUNTIFS(System資料複製!$F:$F,$A53,System資料複製!$B:$B,$R$2)</f>
        <v>0</v>
      </c>
      <c r="S53" s="38">
        <f>COUNTIFS(System資料複製!$F:$F,$A53,System資料複製!$B:$B,$S$2)</f>
        <v>0</v>
      </c>
      <c r="T53" s="38">
        <f>COUNTIFS(System資料複製!$F:$F,$A53,System資料複製!$B:$B,$T$2)</f>
        <v>0</v>
      </c>
      <c r="U53" s="38">
        <f>COUNTIFS(System資料複製!$F:$F,$A53,System資料複製!$B:$B,$U$2)</f>
        <v>0</v>
      </c>
      <c r="V53" s="38">
        <f>COUNTIF(System資料複製!F:F,Feature統計!A53)</f>
        <v>1</v>
      </c>
      <c r="W53" s="26" t="str">
        <f t="shared" si="8"/>
        <v>Pass</v>
      </c>
      <c r="X53" s="25">
        <f>COUNTIFS(HW資料!$C:$C,$A53,HW資料!$B:$B,X$2)</f>
        <v>0</v>
      </c>
      <c r="Y53" s="25">
        <f>COUNTIFS(HW資料!$C:$C,$A53,HW資料!$B:$B,Y$2)</f>
        <v>0</v>
      </c>
      <c r="Z53" s="25">
        <f>COUNTIFS(HW資料!$C:$C,$A53,HW資料!$B:$B,Z$2)</f>
        <v>0</v>
      </c>
      <c r="AA53" s="25">
        <f>COUNTIFS(HW資料!$C:$C,$A53,HW資料!$B:$B,AA$2)</f>
        <v>0</v>
      </c>
      <c r="AB53" s="25">
        <f>COUNTIFS(HW資料!$C:$C,$A53,HW資料!$B:$B,AB$2)</f>
        <v>0</v>
      </c>
      <c r="AC53" s="25">
        <f>COUNTIFS(HW資料!$C:$C,$A53,HW資料!$B:$B,AC$2)</f>
        <v>0</v>
      </c>
      <c r="AD53" s="25">
        <f>COUNTIF(HW資料!C:C,Feature統計!A53)</f>
        <v>0</v>
      </c>
      <c r="AE53" s="26" t="str">
        <f t="shared" si="9"/>
        <v>NA</v>
      </c>
      <c r="AF53" s="38">
        <f t="shared" si="10"/>
        <v>1</v>
      </c>
      <c r="AG53" s="38">
        <f t="shared" si="11"/>
        <v>0</v>
      </c>
      <c r="AH53" s="38">
        <f t="shared" si="17"/>
        <v>0</v>
      </c>
      <c r="AI53" s="38">
        <f t="shared" si="15"/>
        <v>0</v>
      </c>
      <c r="AJ53" s="38">
        <f t="shared" si="16"/>
        <v>1</v>
      </c>
      <c r="AK53" s="39" t="str">
        <f t="shared" si="13"/>
        <v>Pass</v>
      </c>
      <c r="AL53" s="40"/>
    </row>
    <row r="54" spans="1:39" x14ac:dyDescent="0.4">
      <c r="A54" s="26" t="s">
        <v>1524</v>
      </c>
      <c r="B54" s="26" t="s">
        <v>972</v>
      </c>
      <c r="C54" s="25" t="s">
        <v>2008</v>
      </c>
      <c r="D54" s="25" t="str">
        <f t="shared" si="18"/>
        <v>HW</v>
      </c>
      <c r="E54" s="25" t="s">
        <v>1904</v>
      </c>
      <c r="F54" s="25" t="s">
        <v>1901</v>
      </c>
      <c r="G54" s="36" t="s">
        <v>1926</v>
      </c>
      <c r="H54" s="36" t="s">
        <v>2002</v>
      </c>
      <c r="I54" s="28"/>
      <c r="J54" s="27">
        <v>44835</v>
      </c>
      <c r="K54" s="27">
        <v>44865</v>
      </c>
      <c r="L54" s="27">
        <v>44835</v>
      </c>
      <c r="M54" s="27">
        <v>44865</v>
      </c>
      <c r="N54" s="106"/>
      <c r="O54" s="27" t="str">
        <f t="shared" si="19"/>
        <v>Pass</v>
      </c>
      <c r="P54" s="38">
        <f>COUNTIFS(System資料複製!$F:$F,$A54,System資料複製!$B:$B,$P$2)</f>
        <v>0</v>
      </c>
      <c r="Q54" s="38">
        <f>COUNTIFS(System資料複製!$F:$F,$A54,System資料複製!$B:$B,$Q$2)</f>
        <v>0</v>
      </c>
      <c r="R54" s="38">
        <f>COUNTIFS(System資料複製!$F:$F,$A54,System資料複製!$B:$B,$R$2)</f>
        <v>0</v>
      </c>
      <c r="S54" s="38">
        <f>COUNTIFS(System資料複製!$F:$F,$A54,System資料複製!$B:$B,$S$2)</f>
        <v>0</v>
      </c>
      <c r="T54" s="38">
        <f>COUNTIFS(System資料複製!$F:$F,$A54,System資料複製!$B:$B,$T$2)</f>
        <v>0</v>
      </c>
      <c r="U54" s="38">
        <f>COUNTIFS(System資料複製!$F:$F,$A54,System資料複製!$B:$B,$U$2)</f>
        <v>0</v>
      </c>
      <c r="V54" s="38">
        <f>COUNTIF(System資料複製!F:F,Feature統計!A54)</f>
        <v>0</v>
      </c>
      <c r="W54" s="26" t="str">
        <f t="shared" si="8"/>
        <v>NA</v>
      </c>
      <c r="X54" s="25">
        <f>COUNTIFS(HW資料!$C:$C,$A54,HW資料!$B:$B,X$2)</f>
        <v>1</v>
      </c>
      <c r="Y54" s="25">
        <f>COUNTIFS(HW資料!$C:$C,$A54,HW資料!$B:$B,Y$2)</f>
        <v>0</v>
      </c>
      <c r="Z54" s="25">
        <f>COUNTIFS(HW資料!$C:$C,$A54,HW資料!$B:$B,Z$2)</f>
        <v>0</v>
      </c>
      <c r="AA54" s="25">
        <f>COUNTIFS(HW資料!$C:$C,$A54,HW資料!$B:$B,AA$2)</f>
        <v>0</v>
      </c>
      <c r="AB54" s="25">
        <f>COUNTIFS(HW資料!$C:$C,$A54,HW資料!$B:$B,AB$2)</f>
        <v>0</v>
      </c>
      <c r="AC54" s="25">
        <f>COUNTIFS(HW資料!$C:$C,$A54,HW資料!$B:$B,AC$2)</f>
        <v>0</v>
      </c>
      <c r="AD54" s="25">
        <f>COUNTIF(HW資料!C:C,Feature統計!A54)</f>
        <v>1</v>
      </c>
      <c r="AE54" s="26" t="str">
        <f t="shared" si="9"/>
        <v>Pass</v>
      </c>
      <c r="AF54" s="38">
        <f t="shared" si="10"/>
        <v>1</v>
      </c>
      <c r="AG54" s="38">
        <f t="shared" si="11"/>
        <v>0</v>
      </c>
      <c r="AH54" s="38">
        <f t="shared" si="17"/>
        <v>0</v>
      </c>
      <c r="AI54" s="38">
        <f t="shared" si="15"/>
        <v>0</v>
      </c>
      <c r="AJ54" s="38">
        <f t="shared" si="16"/>
        <v>1</v>
      </c>
      <c r="AK54" s="39" t="str">
        <f t="shared" si="13"/>
        <v>Pass</v>
      </c>
      <c r="AL54" s="40"/>
      <c r="AM54" s="40"/>
    </row>
    <row r="55" spans="1:39" x14ac:dyDescent="0.4">
      <c r="A55" s="26" t="s">
        <v>1535</v>
      </c>
      <c r="B55" s="26" t="s">
        <v>1248</v>
      </c>
      <c r="C55" s="25" t="s">
        <v>2008</v>
      </c>
      <c r="D55" s="25" t="str">
        <f t="shared" si="18"/>
        <v>HW</v>
      </c>
      <c r="E55" s="25" t="s">
        <v>1904</v>
      </c>
      <c r="F55" s="25" t="s">
        <v>1898</v>
      </c>
      <c r="G55" s="36" t="s">
        <v>1926</v>
      </c>
      <c r="H55" s="36" t="s">
        <v>2002</v>
      </c>
      <c r="I55" s="28"/>
      <c r="J55" s="27">
        <v>44835</v>
      </c>
      <c r="K55" s="27">
        <v>44865</v>
      </c>
      <c r="L55" s="27">
        <v>44835</v>
      </c>
      <c r="M55" s="27">
        <v>44865</v>
      </c>
      <c r="N55" s="106"/>
      <c r="O55" s="27" t="str">
        <f t="shared" si="19"/>
        <v>Pass</v>
      </c>
      <c r="P55" s="38">
        <f>COUNTIFS(System資料複製!$F:$F,$A55,System資料複製!$B:$B,$P$2)</f>
        <v>0</v>
      </c>
      <c r="Q55" s="38">
        <f>COUNTIFS(System資料複製!$F:$F,$A55,System資料複製!$B:$B,$Q$2)</f>
        <v>0</v>
      </c>
      <c r="R55" s="38">
        <f>COUNTIFS(System資料複製!$F:$F,$A55,System資料複製!$B:$B,$R$2)</f>
        <v>0</v>
      </c>
      <c r="S55" s="38">
        <f>COUNTIFS(System資料複製!$F:$F,$A55,System資料複製!$B:$B,$S$2)</f>
        <v>0</v>
      </c>
      <c r="T55" s="38">
        <f>COUNTIFS(System資料複製!$F:$F,$A55,System資料複製!$B:$B,$T$2)</f>
        <v>0</v>
      </c>
      <c r="U55" s="38">
        <f>COUNTIFS(System資料複製!$F:$F,$A55,System資料複製!$B:$B,$U$2)</f>
        <v>0</v>
      </c>
      <c r="V55" s="38">
        <f>COUNTIF(System資料複製!F:F,Feature統計!A55)</f>
        <v>0</v>
      </c>
      <c r="W55" s="26" t="str">
        <f t="shared" si="8"/>
        <v>NA</v>
      </c>
      <c r="X55" s="25">
        <f>COUNTIFS(HW資料!$C:$C,$A55,HW資料!$B:$B,X$2)</f>
        <v>7</v>
      </c>
      <c r="Y55" s="25">
        <f>COUNTIFS(HW資料!$C:$C,$A55,HW資料!$B:$B,Y$2)</f>
        <v>0</v>
      </c>
      <c r="Z55" s="25">
        <f>COUNTIFS(HW資料!$C:$C,$A55,HW資料!$B:$B,Z$2)</f>
        <v>0</v>
      </c>
      <c r="AA55" s="25">
        <f>COUNTIFS(HW資料!$C:$C,$A55,HW資料!$B:$B,AA$2)</f>
        <v>0</v>
      </c>
      <c r="AB55" s="25">
        <f>COUNTIFS(HW資料!$C:$C,$A55,HW資料!$B:$B,AB$2)</f>
        <v>0</v>
      </c>
      <c r="AC55" s="25">
        <f>COUNTIFS(HW資料!$C:$C,$A55,HW資料!$B:$B,AC$2)</f>
        <v>0</v>
      </c>
      <c r="AD55" s="25">
        <f>COUNTIF(HW資料!C:C,Feature統計!A55)</f>
        <v>7</v>
      </c>
      <c r="AE55" s="26" t="str">
        <f t="shared" si="9"/>
        <v>Pass</v>
      </c>
      <c r="AF55" s="38">
        <f t="shared" si="10"/>
        <v>7</v>
      </c>
      <c r="AG55" s="38">
        <f t="shared" si="11"/>
        <v>0</v>
      </c>
      <c r="AH55" s="38">
        <f t="shared" si="17"/>
        <v>0</v>
      </c>
      <c r="AI55" s="38">
        <f t="shared" si="15"/>
        <v>0</v>
      </c>
      <c r="AJ55" s="38">
        <f t="shared" si="16"/>
        <v>7</v>
      </c>
      <c r="AK55" s="39" t="str">
        <f t="shared" si="13"/>
        <v>Pass</v>
      </c>
      <c r="AL55" s="40"/>
    </row>
    <row r="56" spans="1:39" x14ac:dyDescent="0.4">
      <c r="A56" s="26" t="s">
        <v>1528</v>
      </c>
      <c r="B56" s="26" t="s">
        <v>1527</v>
      </c>
      <c r="C56" s="25"/>
      <c r="D56" s="25" t="str">
        <f t="shared" si="18"/>
        <v>HW</v>
      </c>
      <c r="E56" s="25" t="s">
        <v>1894</v>
      </c>
      <c r="F56" s="25" t="s">
        <v>1902</v>
      </c>
      <c r="G56" s="36"/>
      <c r="H56" s="36"/>
      <c r="I56" s="28"/>
      <c r="J56" s="27">
        <v>44866</v>
      </c>
      <c r="K56" s="27">
        <v>44895</v>
      </c>
      <c r="L56" s="27">
        <v>44866</v>
      </c>
      <c r="M56" s="27">
        <v>44895</v>
      </c>
      <c r="N56" s="106"/>
      <c r="O56" s="27" t="str">
        <f t="shared" si="19"/>
        <v>Pass</v>
      </c>
      <c r="P56" s="38">
        <f>COUNTIFS(System資料複製!$F:$F,$A56,System資料複製!$B:$B,$P$2)</f>
        <v>0</v>
      </c>
      <c r="Q56" s="38">
        <f>COUNTIFS(System資料複製!$F:$F,$A56,System資料複製!$B:$B,$Q$2)</f>
        <v>0</v>
      </c>
      <c r="R56" s="38">
        <f>COUNTIFS(System資料複製!$F:$F,$A56,System資料複製!$B:$B,$R$2)</f>
        <v>0</v>
      </c>
      <c r="S56" s="38">
        <f>COUNTIFS(System資料複製!$F:$F,$A56,System資料複製!$B:$B,$S$2)</f>
        <v>0</v>
      </c>
      <c r="T56" s="38">
        <f>COUNTIFS(System資料複製!$F:$F,$A56,System資料複製!$B:$B,$T$2)</f>
        <v>0</v>
      </c>
      <c r="U56" s="38">
        <f>COUNTIFS(System資料複製!$F:$F,$A56,System資料複製!$B:$B,$U$2)</f>
        <v>0</v>
      </c>
      <c r="V56" s="38">
        <f>COUNTIF(System資料複製!F:F,Feature統計!A56)</f>
        <v>0</v>
      </c>
      <c r="W56" s="26" t="str">
        <f t="shared" si="8"/>
        <v>NA</v>
      </c>
      <c r="X56" s="25">
        <f>COUNTIFS(HW資料!$C:$C,$A56,HW資料!$B:$B,X$2)</f>
        <v>1</v>
      </c>
      <c r="Y56" s="25">
        <f>COUNTIFS(HW資料!$C:$C,$A56,HW資料!$B:$B,Y$2)</f>
        <v>0</v>
      </c>
      <c r="Z56" s="25">
        <f>COUNTIFS(HW資料!$C:$C,$A56,HW資料!$B:$B,Z$2)</f>
        <v>0</v>
      </c>
      <c r="AA56" s="25">
        <f>COUNTIFS(HW資料!$C:$C,$A56,HW資料!$B:$B,AA$2)</f>
        <v>0</v>
      </c>
      <c r="AB56" s="25">
        <f>COUNTIFS(HW資料!$C:$C,$A56,HW資料!$B:$B,AB$2)</f>
        <v>0</v>
      </c>
      <c r="AC56" s="25">
        <f>COUNTIFS(HW資料!$C:$C,$A56,HW資料!$B:$B,AC$2)</f>
        <v>0</v>
      </c>
      <c r="AD56" s="25">
        <f>COUNTIF(HW資料!C:C,Feature統計!A56)</f>
        <v>1</v>
      </c>
      <c r="AE56" s="26" t="str">
        <f t="shared" si="9"/>
        <v>Pass</v>
      </c>
      <c r="AF56" s="38">
        <f t="shared" si="10"/>
        <v>1</v>
      </c>
      <c r="AG56" s="38">
        <f t="shared" si="11"/>
        <v>0</v>
      </c>
      <c r="AH56" s="38">
        <f t="shared" si="17"/>
        <v>0</v>
      </c>
      <c r="AI56" s="38">
        <f t="shared" si="15"/>
        <v>0</v>
      </c>
      <c r="AJ56" s="38">
        <f t="shared" si="16"/>
        <v>1</v>
      </c>
      <c r="AK56" s="39" t="str">
        <f t="shared" si="13"/>
        <v>Pass</v>
      </c>
      <c r="AL56" s="40"/>
    </row>
    <row r="57" spans="1:39" x14ac:dyDescent="0.4">
      <c r="A57" s="26" t="s">
        <v>1441</v>
      </c>
      <c r="B57" s="26" t="s">
        <v>1248</v>
      </c>
      <c r="C57" s="25" t="s">
        <v>2008</v>
      </c>
      <c r="D57" s="25" t="str">
        <f t="shared" si="18"/>
        <v>SYS</v>
      </c>
      <c r="E57" s="25" t="s">
        <v>1909</v>
      </c>
      <c r="F57" s="25" t="s">
        <v>1906</v>
      </c>
      <c r="G57" s="36" t="s">
        <v>1926</v>
      </c>
      <c r="H57" s="36" t="s">
        <v>2002</v>
      </c>
      <c r="I57" s="28"/>
      <c r="J57" s="27">
        <v>44854</v>
      </c>
      <c r="K57" s="27">
        <v>44865</v>
      </c>
      <c r="L57" s="27">
        <v>44854</v>
      </c>
      <c r="M57" s="27">
        <v>44865</v>
      </c>
      <c r="N57" s="106"/>
      <c r="O57" s="27" t="str">
        <f t="shared" si="19"/>
        <v>Pass</v>
      </c>
      <c r="P57" s="38">
        <f>COUNTIFS(System資料複製!$F:$F,$A57,System資料複製!$B:$B,$P$2)</f>
        <v>1</v>
      </c>
      <c r="Q57" s="38">
        <f>COUNTIFS(System資料複製!$F:$F,$A57,System資料複製!$B:$B,$Q$2)</f>
        <v>0</v>
      </c>
      <c r="R57" s="38">
        <f>COUNTIFS(System資料複製!$F:$F,$A57,System資料複製!$B:$B,$R$2)</f>
        <v>0</v>
      </c>
      <c r="S57" s="38">
        <f>COUNTIFS(System資料複製!$F:$F,$A57,System資料複製!$B:$B,$S$2)</f>
        <v>0</v>
      </c>
      <c r="T57" s="38">
        <f>COUNTIFS(System資料複製!$F:$F,$A57,System資料複製!$B:$B,$T$2)</f>
        <v>0</v>
      </c>
      <c r="U57" s="38">
        <f>COUNTIFS(System資料複製!$F:$F,$A57,System資料複製!$B:$B,$U$2)</f>
        <v>0</v>
      </c>
      <c r="V57" s="38">
        <f>COUNTIF(System資料複製!F:F,Feature統計!A57)</f>
        <v>1</v>
      </c>
      <c r="W57" s="26" t="str">
        <f t="shared" si="8"/>
        <v>Pass</v>
      </c>
      <c r="X57" s="25">
        <f>COUNTIFS(HW資料!$C:$C,$A57,HW資料!$B:$B,X$2)</f>
        <v>0</v>
      </c>
      <c r="Y57" s="25">
        <f>COUNTIFS(HW資料!$C:$C,$A57,HW資料!$B:$B,Y$2)</f>
        <v>0</v>
      </c>
      <c r="Z57" s="25">
        <f>COUNTIFS(HW資料!$C:$C,$A57,HW資料!$B:$B,Z$2)</f>
        <v>0</v>
      </c>
      <c r="AA57" s="25">
        <f>COUNTIFS(HW資料!$C:$C,$A57,HW資料!$B:$B,AA$2)</f>
        <v>0</v>
      </c>
      <c r="AB57" s="25">
        <f>COUNTIFS(HW資料!$C:$C,$A57,HW資料!$B:$B,AB$2)</f>
        <v>0</v>
      </c>
      <c r="AC57" s="25">
        <f>COUNTIFS(HW資料!$C:$C,$A57,HW資料!$B:$B,AC$2)</f>
        <v>0</v>
      </c>
      <c r="AD57" s="25">
        <f>COUNTIF(HW資料!C:C,Feature統計!A57)</f>
        <v>0</v>
      </c>
      <c r="AE57" s="26" t="str">
        <f t="shared" si="9"/>
        <v>NA</v>
      </c>
      <c r="AF57" s="38">
        <f t="shared" si="10"/>
        <v>1</v>
      </c>
      <c r="AG57" s="38">
        <f t="shared" si="11"/>
        <v>0</v>
      </c>
      <c r="AH57" s="38">
        <f t="shared" si="17"/>
        <v>0</v>
      </c>
      <c r="AI57" s="38">
        <f t="shared" si="15"/>
        <v>0</v>
      </c>
      <c r="AJ57" s="38">
        <f t="shared" si="16"/>
        <v>1</v>
      </c>
      <c r="AK57" s="39" t="str">
        <f t="shared" si="13"/>
        <v>Pass</v>
      </c>
      <c r="AL57" s="40"/>
    </row>
    <row r="58" spans="1:39" x14ac:dyDescent="0.4">
      <c r="A58" s="26" t="s">
        <v>1433</v>
      </c>
      <c r="B58" s="26" t="s">
        <v>1527</v>
      </c>
      <c r="C58" s="25" t="s">
        <v>2008</v>
      </c>
      <c r="D58" s="25" t="str">
        <f t="shared" si="18"/>
        <v>SYS</v>
      </c>
      <c r="E58" s="25" t="s">
        <v>1909</v>
      </c>
      <c r="F58" s="25" t="s">
        <v>1906</v>
      </c>
      <c r="G58" s="36"/>
      <c r="H58" s="36"/>
      <c r="I58" s="28"/>
      <c r="J58" s="27">
        <v>44866</v>
      </c>
      <c r="K58" s="27">
        <v>45044</v>
      </c>
      <c r="L58" s="27">
        <v>44866</v>
      </c>
      <c r="M58" s="27"/>
      <c r="N58" s="106"/>
      <c r="O58" s="27" t="str">
        <f t="shared" si="19"/>
        <v>Pass</v>
      </c>
      <c r="P58" s="38">
        <f>COUNTIFS(System資料複製!$F:$F,$A58,System資料複製!$B:$B,$P$2)</f>
        <v>1</v>
      </c>
      <c r="Q58" s="38">
        <f>COUNTIFS(System資料複製!$F:$F,$A58,System資料複製!$B:$B,$Q$2)</f>
        <v>0</v>
      </c>
      <c r="R58" s="38">
        <f>COUNTIFS(System資料複製!$F:$F,$A58,System資料複製!$B:$B,$R$2)</f>
        <v>0</v>
      </c>
      <c r="S58" s="38">
        <f>COUNTIFS(System資料複製!$F:$F,$A58,System資料複製!$B:$B,$S$2)</f>
        <v>0</v>
      </c>
      <c r="T58" s="38">
        <f>COUNTIFS(System資料複製!$F:$F,$A58,System資料複製!$B:$B,$T$2)</f>
        <v>0</v>
      </c>
      <c r="U58" s="38">
        <f>COUNTIFS(System資料複製!$F:$F,$A58,System資料複製!$B:$B,$U$2)</f>
        <v>0</v>
      </c>
      <c r="V58" s="38">
        <f>COUNTIF(System資料複製!F:F,Feature統計!A58)</f>
        <v>1</v>
      </c>
      <c r="W58" s="26" t="str">
        <f t="shared" si="8"/>
        <v>Pass</v>
      </c>
      <c r="X58" s="25">
        <f>COUNTIFS(HW資料!$C:$C,$A58,HW資料!$B:$B,X$2)</f>
        <v>0</v>
      </c>
      <c r="Y58" s="25">
        <f>COUNTIFS(HW資料!$C:$C,$A58,HW資料!$B:$B,Y$2)</f>
        <v>0</v>
      </c>
      <c r="Z58" s="25">
        <f>COUNTIFS(HW資料!$C:$C,$A58,HW資料!$B:$B,Z$2)</f>
        <v>0</v>
      </c>
      <c r="AA58" s="25">
        <f>COUNTIFS(HW資料!$C:$C,$A58,HW資料!$B:$B,AA$2)</f>
        <v>0</v>
      </c>
      <c r="AB58" s="25">
        <f>COUNTIFS(HW資料!$C:$C,$A58,HW資料!$B:$B,AB$2)</f>
        <v>0</v>
      </c>
      <c r="AC58" s="25">
        <f>COUNTIFS(HW資料!$C:$C,$A58,HW資料!$B:$B,AC$2)</f>
        <v>0</v>
      </c>
      <c r="AD58" s="25">
        <f>COUNTIF(HW資料!C:C,Feature統計!A58)</f>
        <v>0</v>
      </c>
      <c r="AE58" s="26" t="str">
        <f t="shared" si="9"/>
        <v>NA</v>
      </c>
      <c r="AF58" s="38">
        <f t="shared" si="10"/>
        <v>1</v>
      </c>
      <c r="AG58" s="38">
        <f t="shared" si="11"/>
        <v>0</v>
      </c>
      <c r="AH58" s="38">
        <f t="shared" si="17"/>
        <v>0</v>
      </c>
      <c r="AI58" s="38">
        <f t="shared" si="15"/>
        <v>0</v>
      </c>
      <c r="AJ58" s="38">
        <f t="shared" si="16"/>
        <v>1</v>
      </c>
      <c r="AK58" s="39" t="str">
        <f t="shared" si="13"/>
        <v>Pass</v>
      </c>
      <c r="AL58" s="40"/>
    </row>
    <row r="59" spans="1:39" x14ac:dyDescent="0.4">
      <c r="A59" s="26" t="s">
        <v>1378</v>
      </c>
      <c r="B59" s="26" t="s">
        <v>977</v>
      </c>
      <c r="C59" s="25"/>
      <c r="D59" s="25" t="str">
        <f t="shared" si="18"/>
        <v>SYS</v>
      </c>
      <c r="E59" s="25" t="s">
        <v>1895</v>
      </c>
      <c r="F59" s="25" t="s">
        <v>1908</v>
      </c>
      <c r="G59" s="36"/>
      <c r="H59" s="36"/>
      <c r="I59" s="28"/>
      <c r="J59" s="27">
        <v>44896</v>
      </c>
      <c r="K59" s="27">
        <v>45077</v>
      </c>
      <c r="L59" s="27"/>
      <c r="M59" s="27"/>
      <c r="N59" s="106"/>
      <c r="O59" s="27" t="str">
        <f t="shared" si="19"/>
        <v>Pass</v>
      </c>
      <c r="P59" s="38">
        <f>COUNTIFS(System資料複製!$F:$F,$A59,System資料複製!$B:$B,$P$2)</f>
        <v>4</v>
      </c>
      <c r="Q59" s="38">
        <f>COUNTIFS(System資料複製!$F:$F,$A59,System資料複製!$B:$B,$Q$2)</f>
        <v>0</v>
      </c>
      <c r="R59" s="38">
        <f>COUNTIFS(System資料複製!$F:$F,$A59,System資料複製!$B:$B,$R$2)</f>
        <v>0</v>
      </c>
      <c r="S59" s="38">
        <f>COUNTIFS(System資料複製!$F:$F,$A59,System資料複製!$B:$B,$S$2)</f>
        <v>0</v>
      </c>
      <c r="T59" s="38">
        <f>COUNTIFS(System資料複製!$F:$F,$A59,System資料複製!$B:$B,$T$2)</f>
        <v>0</v>
      </c>
      <c r="U59" s="38">
        <f>COUNTIFS(System資料複製!$F:$F,$A59,System資料複製!$B:$B,$U$2)</f>
        <v>0</v>
      </c>
      <c r="V59" s="38">
        <f>COUNTIF(System資料複製!F:F,Feature統計!A59)</f>
        <v>4</v>
      </c>
      <c r="W59" s="26" t="str">
        <f t="shared" si="8"/>
        <v>Pass</v>
      </c>
      <c r="X59" s="25">
        <f>COUNTIFS(HW資料!$C:$C,$A59,HW資料!$B:$B,X$2)</f>
        <v>0</v>
      </c>
      <c r="Y59" s="25">
        <f>COUNTIFS(HW資料!$C:$C,$A59,HW資料!$B:$B,Y$2)</f>
        <v>0</v>
      </c>
      <c r="Z59" s="25">
        <f>COUNTIFS(HW資料!$C:$C,$A59,HW資料!$B:$B,Z$2)</f>
        <v>0</v>
      </c>
      <c r="AA59" s="25">
        <f>COUNTIFS(HW資料!$C:$C,$A59,HW資料!$B:$B,AA$2)</f>
        <v>0</v>
      </c>
      <c r="AB59" s="25">
        <f>COUNTIFS(HW資料!$C:$C,$A59,HW資料!$B:$B,AB$2)</f>
        <v>0</v>
      </c>
      <c r="AC59" s="25">
        <f>COUNTIFS(HW資料!$C:$C,$A59,HW資料!$B:$B,AC$2)</f>
        <v>0</v>
      </c>
      <c r="AD59" s="25">
        <f>COUNTIF(HW資料!C:C,Feature統計!A59)</f>
        <v>0</v>
      </c>
      <c r="AE59" s="26" t="str">
        <f t="shared" si="9"/>
        <v>NA</v>
      </c>
      <c r="AF59" s="38">
        <f t="shared" si="10"/>
        <v>4</v>
      </c>
      <c r="AG59" s="38">
        <f t="shared" si="11"/>
        <v>0</v>
      </c>
      <c r="AH59" s="38">
        <f t="shared" si="17"/>
        <v>0</v>
      </c>
      <c r="AI59" s="38">
        <f t="shared" si="15"/>
        <v>0</v>
      </c>
      <c r="AJ59" s="38">
        <f t="shared" si="16"/>
        <v>4</v>
      </c>
      <c r="AK59" s="39" t="str">
        <f t="shared" si="13"/>
        <v>Pass</v>
      </c>
      <c r="AL59" s="40"/>
    </row>
    <row r="60" spans="1:39" x14ac:dyDescent="0.4">
      <c r="A60" s="26" t="s">
        <v>1379</v>
      </c>
      <c r="B60" s="26" t="s">
        <v>977</v>
      </c>
      <c r="C60" s="25"/>
      <c r="D60" s="25" t="str">
        <f t="shared" si="18"/>
        <v>SYS</v>
      </c>
      <c r="E60" s="25" t="s">
        <v>1895</v>
      </c>
      <c r="F60" s="25" t="s">
        <v>1908</v>
      </c>
      <c r="G60" s="36"/>
      <c r="H60" s="36"/>
      <c r="I60" s="28"/>
      <c r="J60" s="27">
        <v>44896</v>
      </c>
      <c r="K60" s="27">
        <v>44957</v>
      </c>
      <c r="L60" s="27"/>
      <c r="M60" s="27"/>
      <c r="N60" s="106"/>
      <c r="O60" s="27" t="str">
        <f t="shared" si="19"/>
        <v>Pass</v>
      </c>
      <c r="P60" s="38">
        <f>COUNTIFS(System資料複製!$F:$F,$A60,System資料複製!$B:$B,$P$2)</f>
        <v>4</v>
      </c>
      <c r="Q60" s="38">
        <f>COUNTIFS(System資料複製!$F:$F,$A60,System資料複製!$B:$B,$Q$2)</f>
        <v>0</v>
      </c>
      <c r="R60" s="38">
        <f>COUNTIFS(System資料複製!$F:$F,$A60,System資料複製!$B:$B,$R$2)</f>
        <v>0</v>
      </c>
      <c r="S60" s="38">
        <f>COUNTIFS(System資料複製!$F:$F,$A60,System資料複製!$B:$B,$S$2)</f>
        <v>0</v>
      </c>
      <c r="T60" s="38">
        <f>COUNTIFS(System資料複製!$F:$F,$A60,System資料複製!$B:$B,$T$2)</f>
        <v>0</v>
      </c>
      <c r="U60" s="38">
        <f>COUNTIFS(System資料複製!$F:$F,$A60,System資料複製!$B:$B,$U$2)</f>
        <v>0</v>
      </c>
      <c r="V60" s="38">
        <f>COUNTIF(System資料複製!F:F,Feature統計!A60)</f>
        <v>4</v>
      </c>
      <c r="W60" s="26" t="str">
        <f t="shared" si="8"/>
        <v>Pass</v>
      </c>
      <c r="X60" s="25">
        <f>COUNTIFS(HW資料!$C:$C,$A60,HW資料!$B:$B,X$2)</f>
        <v>0</v>
      </c>
      <c r="Y60" s="25">
        <f>COUNTIFS(HW資料!$C:$C,$A60,HW資料!$B:$B,Y$2)</f>
        <v>0</v>
      </c>
      <c r="Z60" s="25">
        <f>COUNTIFS(HW資料!$C:$C,$A60,HW資料!$B:$B,Z$2)</f>
        <v>0</v>
      </c>
      <c r="AA60" s="25">
        <f>COUNTIFS(HW資料!$C:$C,$A60,HW資料!$B:$B,AA$2)</f>
        <v>0</v>
      </c>
      <c r="AB60" s="25">
        <f>COUNTIFS(HW資料!$C:$C,$A60,HW資料!$B:$B,AB$2)</f>
        <v>0</v>
      </c>
      <c r="AC60" s="25">
        <f>COUNTIFS(HW資料!$C:$C,$A60,HW資料!$B:$B,AC$2)</f>
        <v>0</v>
      </c>
      <c r="AD60" s="25">
        <f>COUNTIF(HW資料!C:C,Feature統計!A60)</f>
        <v>0</v>
      </c>
      <c r="AE60" s="26" t="str">
        <f t="shared" si="9"/>
        <v>NA</v>
      </c>
      <c r="AF60" s="38">
        <f t="shared" si="10"/>
        <v>4</v>
      </c>
      <c r="AG60" s="38">
        <f t="shared" si="11"/>
        <v>0</v>
      </c>
      <c r="AH60" s="38">
        <f t="shared" si="17"/>
        <v>0</v>
      </c>
      <c r="AI60" s="38">
        <f t="shared" si="15"/>
        <v>0</v>
      </c>
      <c r="AJ60" s="38">
        <f t="shared" si="16"/>
        <v>4</v>
      </c>
      <c r="AK60" s="39" t="str">
        <f t="shared" si="13"/>
        <v>Pass</v>
      </c>
      <c r="AL60" s="40"/>
    </row>
    <row r="61" spans="1:39" ht="17" x14ac:dyDescent="0.4">
      <c r="A61" s="26" t="s">
        <v>1434</v>
      </c>
      <c r="B61" s="26" t="s">
        <v>977</v>
      </c>
      <c r="C61" s="25"/>
      <c r="D61" s="25" t="str">
        <f t="shared" si="18"/>
        <v>SYS</v>
      </c>
      <c r="E61" s="25" t="s">
        <v>1899</v>
      </c>
      <c r="F61" s="25" t="s">
        <v>1908</v>
      </c>
      <c r="G61" s="36"/>
      <c r="H61" s="36"/>
      <c r="I61" s="28" t="s">
        <v>2935</v>
      </c>
      <c r="J61" s="27">
        <v>44866</v>
      </c>
      <c r="K61" s="27">
        <v>44926</v>
      </c>
      <c r="L61" s="27">
        <v>44866</v>
      </c>
      <c r="M61" s="27">
        <v>44893</v>
      </c>
      <c r="N61" s="107"/>
      <c r="O61" s="27" t="str">
        <f t="shared" si="19"/>
        <v>Fail</v>
      </c>
      <c r="P61" s="38">
        <f>COUNTIFS(System資料複製!$F:$F,$A61,System資料複製!$B:$B,$P$2)</f>
        <v>1</v>
      </c>
      <c r="Q61" s="38">
        <f>COUNTIFS(System資料複製!$F:$F,$A61,System資料複製!$B:$B,$Q$2)</f>
        <v>3</v>
      </c>
      <c r="R61" s="38">
        <f>COUNTIFS(System資料複製!$F:$F,$A61,System資料複製!$B:$B,$R$2)</f>
        <v>0</v>
      </c>
      <c r="S61" s="38">
        <f>COUNTIFS(System資料複製!$F:$F,$A61,System資料複製!$B:$B,$S$2)</f>
        <v>0</v>
      </c>
      <c r="T61" s="38">
        <f>COUNTIFS(System資料複製!$F:$F,$A61,System資料複製!$B:$B,$T$2)</f>
        <v>0</v>
      </c>
      <c r="U61" s="38">
        <f>COUNTIFS(System資料複製!$F:$F,$A61,System資料複製!$B:$B,$U$2)</f>
        <v>0</v>
      </c>
      <c r="V61" s="38">
        <f>COUNTIF(System資料複製!F:F,Feature統計!A61)</f>
        <v>4</v>
      </c>
      <c r="W61" s="26" t="str">
        <f t="shared" si="8"/>
        <v>Fail</v>
      </c>
      <c r="X61" s="25">
        <f>COUNTIFS(HW資料!$C:$C,$A61,HW資料!$B:$B,X$2)</f>
        <v>0</v>
      </c>
      <c r="Y61" s="25">
        <f>COUNTIFS(HW資料!$C:$C,$A61,HW資料!$B:$B,Y$2)</f>
        <v>0</v>
      </c>
      <c r="Z61" s="25">
        <f>COUNTIFS(HW資料!$C:$C,$A61,HW資料!$B:$B,Z$2)</f>
        <v>0</v>
      </c>
      <c r="AA61" s="25">
        <f>COUNTIFS(HW資料!$C:$C,$A61,HW資料!$B:$B,AA$2)</f>
        <v>0</v>
      </c>
      <c r="AB61" s="25">
        <f>COUNTIFS(HW資料!$C:$C,$A61,HW資料!$B:$B,AB$2)</f>
        <v>0</v>
      </c>
      <c r="AC61" s="25">
        <f>COUNTIFS(HW資料!$C:$C,$A61,HW資料!$B:$B,AC$2)</f>
        <v>0</v>
      </c>
      <c r="AD61" s="25">
        <f>COUNTIF(HW資料!C:C,Feature統計!A61)</f>
        <v>0</v>
      </c>
      <c r="AE61" s="26" t="str">
        <f t="shared" si="9"/>
        <v>NA</v>
      </c>
      <c r="AF61" s="38">
        <f t="shared" si="10"/>
        <v>1</v>
      </c>
      <c r="AG61" s="38">
        <f t="shared" si="11"/>
        <v>3</v>
      </c>
      <c r="AH61" s="38">
        <f t="shared" si="17"/>
        <v>0</v>
      </c>
      <c r="AI61" s="38">
        <f t="shared" si="15"/>
        <v>0</v>
      </c>
      <c r="AJ61" s="38">
        <f t="shared" si="16"/>
        <v>4</v>
      </c>
      <c r="AK61" s="39" t="str">
        <f t="shared" si="13"/>
        <v>Fail</v>
      </c>
      <c r="AL61" s="40"/>
    </row>
    <row r="62" spans="1:39" x14ac:dyDescent="0.4">
      <c r="A62" s="26" t="s">
        <v>1380</v>
      </c>
      <c r="B62" s="26" t="s">
        <v>977</v>
      </c>
      <c r="C62" s="25"/>
      <c r="D62" s="25" t="str">
        <f t="shared" si="18"/>
        <v>SYS</v>
      </c>
      <c r="E62" s="25" t="s">
        <v>1899</v>
      </c>
      <c r="F62" s="25" t="s">
        <v>1908</v>
      </c>
      <c r="G62" s="36" t="s">
        <v>1926</v>
      </c>
      <c r="H62" s="36" t="s">
        <v>2000</v>
      </c>
      <c r="I62" s="28" t="s">
        <v>2001</v>
      </c>
      <c r="J62" s="27">
        <v>44866</v>
      </c>
      <c r="K62" s="27">
        <v>44895</v>
      </c>
      <c r="L62" s="27">
        <v>44866</v>
      </c>
      <c r="M62" s="27">
        <v>44893</v>
      </c>
      <c r="N62" s="107"/>
      <c r="O62" s="27" t="str">
        <f t="shared" si="19"/>
        <v>Pass</v>
      </c>
      <c r="P62" s="38">
        <f>COUNTIFS(System資料複製!$F:$F,$A62,System資料複製!$B:$B,$P$2)</f>
        <v>0</v>
      </c>
      <c r="Q62" s="38">
        <f>COUNTIFS(System資料複製!$F:$F,$A62,System資料複製!$B:$B,$Q$2)</f>
        <v>0</v>
      </c>
      <c r="R62" s="38">
        <f>COUNTIFS(System資料複製!$F:$F,$A62,System資料複製!$B:$B,$R$2)</f>
        <v>0</v>
      </c>
      <c r="S62" s="38">
        <f>COUNTIFS(System資料複製!$F:$F,$A62,System資料複製!$B:$B,$S$2)</f>
        <v>0</v>
      </c>
      <c r="T62" s="38">
        <f>COUNTIFS(System資料複製!$F:$F,$A62,System資料複製!$B:$B,$T$2)</f>
        <v>0</v>
      </c>
      <c r="U62" s="38">
        <f>COUNTIFS(System資料複製!$F:$F,$A62,System資料複製!$B:$B,$U$2)</f>
        <v>3</v>
      </c>
      <c r="V62" s="38">
        <f>COUNTIF(System資料複製!F:F,Feature統計!A62)</f>
        <v>3</v>
      </c>
      <c r="W62" s="26" t="str">
        <f t="shared" si="8"/>
        <v>Pass</v>
      </c>
      <c r="X62" s="25">
        <f>COUNTIFS(HW資料!$C:$C,$A62,HW資料!$B:$B,X$2)</f>
        <v>0</v>
      </c>
      <c r="Y62" s="25">
        <f>COUNTIFS(HW資料!$C:$C,$A62,HW資料!$B:$B,Y$2)</f>
        <v>0</v>
      </c>
      <c r="Z62" s="25">
        <f>COUNTIFS(HW資料!$C:$C,$A62,HW資料!$B:$B,Z$2)</f>
        <v>0</v>
      </c>
      <c r="AA62" s="25">
        <f>COUNTIFS(HW資料!$C:$C,$A62,HW資料!$B:$B,AA$2)</f>
        <v>0</v>
      </c>
      <c r="AB62" s="25">
        <f>COUNTIFS(HW資料!$C:$C,$A62,HW資料!$B:$B,AB$2)</f>
        <v>0</v>
      </c>
      <c r="AC62" s="25">
        <f>COUNTIFS(HW資料!$C:$C,$A62,HW資料!$B:$B,AC$2)</f>
        <v>0</v>
      </c>
      <c r="AD62" s="25">
        <f>COUNTIF(HW資料!C:C,Feature統計!A62)</f>
        <v>0</v>
      </c>
      <c r="AE62" s="26" t="str">
        <f t="shared" si="9"/>
        <v>NA</v>
      </c>
      <c r="AF62" s="38">
        <f t="shared" si="10"/>
        <v>3</v>
      </c>
      <c r="AG62" s="38">
        <f t="shared" si="11"/>
        <v>0</v>
      </c>
      <c r="AH62" s="38">
        <f t="shared" si="17"/>
        <v>0</v>
      </c>
      <c r="AI62" s="38">
        <f t="shared" si="15"/>
        <v>0</v>
      </c>
      <c r="AJ62" s="38">
        <f t="shared" si="16"/>
        <v>3</v>
      </c>
      <c r="AK62" s="39" t="str">
        <f t="shared" si="13"/>
        <v>Pass</v>
      </c>
      <c r="AL62" s="45"/>
    </row>
    <row r="63" spans="1:39" x14ac:dyDescent="0.4">
      <c r="A63" s="26" t="s">
        <v>3896</v>
      </c>
      <c r="B63" s="26" t="s">
        <v>972</v>
      </c>
      <c r="C63" s="25" t="s">
        <v>1940</v>
      </c>
      <c r="D63" s="25" t="str">
        <f t="shared" si="18"/>
        <v>SYS</v>
      </c>
      <c r="E63" s="25" t="s">
        <v>1901</v>
      </c>
      <c r="F63" s="25" t="s">
        <v>1908</v>
      </c>
      <c r="G63" s="36" t="s">
        <v>1926</v>
      </c>
      <c r="H63" s="36" t="s">
        <v>2000</v>
      </c>
      <c r="I63" s="28"/>
      <c r="J63" s="27">
        <v>44866</v>
      </c>
      <c r="K63" s="27" t="s">
        <v>7021</v>
      </c>
      <c r="L63" s="27">
        <v>44866</v>
      </c>
      <c r="M63" s="27"/>
      <c r="N63" s="106"/>
      <c r="O63" s="27" t="str">
        <f t="shared" si="19"/>
        <v>Fail</v>
      </c>
      <c r="P63" s="38">
        <f>COUNTIFS(System資料複製!$F:$F,$A63,System資料複製!$B:$B,$P$2)</f>
        <v>5</v>
      </c>
      <c r="Q63" s="38">
        <f>COUNTIFS(System資料複製!$F:$F,$A63,System資料複製!$B:$B,$Q$2)</f>
        <v>2</v>
      </c>
      <c r="R63" s="38">
        <f>COUNTIFS(System資料複製!$F:$F,$A63,System資料複製!$B:$B,$R$2)</f>
        <v>0</v>
      </c>
      <c r="S63" s="38">
        <f>COUNTIFS(System資料複製!$F:$F,$A63,System資料複製!$B:$B,$S$2)</f>
        <v>0</v>
      </c>
      <c r="T63" s="38">
        <f>COUNTIFS(System資料複製!$F:$F,$A63,System資料複製!$B:$B,$T$2)</f>
        <v>0</v>
      </c>
      <c r="U63" s="38">
        <f>COUNTIFS(System資料複製!$F:$F,$A63,System資料複製!$B:$B,$U$2)</f>
        <v>0</v>
      </c>
      <c r="V63" s="38">
        <f>COUNTIF(System資料複製!F:F,Feature統計!A63)</f>
        <v>7</v>
      </c>
      <c r="W63" s="26" t="str">
        <f t="shared" si="8"/>
        <v>Fail</v>
      </c>
      <c r="X63" s="25">
        <f>COUNTIFS(HW資料!$C:$C,$A63,HW資料!$B:$B,X$2)</f>
        <v>0</v>
      </c>
      <c r="Y63" s="25">
        <f>COUNTIFS(HW資料!$C:$C,$A63,HW資料!$B:$B,Y$2)</f>
        <v>0</v>
      </c>
      <c r="Z63" s="25">
        <f>COUNTIFS(HW資料!$C:$C,$A63,HW資料!$B:$B,Z$2)</f>
        <v>0</v>
      </c>
      <c r="AA63" s="25">
        <f>COUNTIFS(HW資料!$C:$C,$A63,HW資料!$B:$B,AA$2)</f>
        <v>0</v>
      </c>
      <c r="AB63" s="25">
        <f>COUNTIFS(HW資料!$C:$C,$A63,HW資料!$B:$B,AB$2)</f>
        <v>0</v>
      </c>
      <c r="AC63" s="25">
        <f>COUNTIFS(HW資料!$C:$C,$A63,HW資料!$B:$B,AC$2)</f>
        <v>0</v>
      </c>
      <c r="AD63" s="25">
        <f>COUNTIF(HW資料!C:C,Feature統計!A63)</f>
        <v>0</v>
      </c>
      <c r="AE63" s="26" t="str">
        <f t="shared" si="9"/>
        <v>NA</v>
      </c>
      <c r="AF63" s="38">
        <f t="shared" si="10"/>
        <v>5</v>
      </c>
      <c r="AG63" s="38">
        <f t="shared" si="11"/>
        <v>2</v>
      </c>
      <c r="AH63" s="38">
        <f t="shared" si="17"/>
        <v>0</v>
      </c>
      <c r="AI63" s="38">
        <f t="shared" si="15"/>
        <v>0</v>
      </c>
      <c r="AJ63" s="38">
        <f t="shared" si="16"/>
        <v>7</v>
      </c>
      <c r="AK63" s="39" t="str">
        <f t="shared" si="13"/>
        <v>Fail</v>
      </c>
      <c r="AL63" s="45"/>
    </row>
    <row r="64" spans="1:39" x14ac:dyDescent="0.4">
      <c r="A64" s="26" t="s">
        <v>1976</v>
      </c>
      <c r="B64" s="26" t="s">
        <v>1248</v>
      </c>
      <c r="C64" s="25" t="s">
        <v>2008</v>
      </c>
      <c r="D64" s="25" t="str">
        <f t="shared" si="18"/>
        <v>HW+SYS</v>
      </c>
      <c r="E64" s="25" t="s">
        <v>1904</v>
      </c>
      <c r="F64" s="25" t="s">
        <v>1898</v>
      </c>
      <c r="G64" s="36"/>
      <c r="H64" s="36" t="s">
        <v>2002</v>
      </c>
      <c r="I64" s="28"/>
      <c r="J64" s="27">
        <v>44835</v>
      </c>
      <c r="K64" s="27">
        <v>44926</v>
      </c>
      <c r="L64" s="27">
        <v>44835</v>
      </c>
      <c r="M64" s="27">
        <v>44923</v>
      </c>
      <c r="N64" s="106"/>
      <c r="O64" s="27" t="str">
        <f t="shared" si="19"/>
        <v>Pass</v>
      </c>
      <c r="P64" s="38">
        <f>COUNTIFS(System資料複製!$F:$F,$A64,System資料複製!$B:$B,$P$2)</f>
        <v>1</v>
      </c>
      <c r="Q64" s="38">
        <f>COUNTIFS(System資料複製!$F:$F,$A64,System資料複製!$B:$B,$Q$2)</f>
        <v>0</v>
      </c>
      <c r="R64" s="38">
        <f>COUNTIFS(System資料複製!$F:$F,$A64,System資料複製!$B:$B,$R$2)</f>
        <v>0</v>
      </c>
      <c r="S64" s="38">
        <f>COUNTIFS(System資料複製!$F:$F,$A64,System資料複製!$B:$B,$S$2)</f>
        <v>0</v>
      </c>
      <c r="T64" s="38">
        <f>COUNTIFS(System資料複製!$F:$F,$A64,System資料複製!$B:$B,$T$2)</f>
        <v>0</v>
      </c>
      <c r="U64" s="38">
        <f>COUNTIFS(System資料複製!$F:$F,$A64,System資料複製!$B:$B,$U$2)</f>
        <v>0</v>
      </c>
      <c r="V64" s="38">
        <f>COUNTIF(System資料複製!F:F,Feature統計!A64)</f>
        <v>1</v>
      </c>
      <c r="W64" s="26" t="str">
        <f t="shared" si="8"/>
        <v>Pass</v>
      </c>
      <c r="X64" s="25">
        <f>COUNTIFS(HW資料!$C:$C,$A64,HW資料!$B:$B,X$2)</f>
        <v>1</v>
      </c>
      <c r="Y64" s="25">
        <f>COUNTIFS(HW資料!$C:$C,$A64,HW資料!$B:$B,Y$2)</f>
        <v>0</v>
      </c>
      <c r="Z64" s="25">
        <f>COUNTIFS(HW資料!$C:$C,$A64,HW資料!$B:$B,Z$2)</f>
        <v>0</v>
      </c>
      <c r="AA64" s="25">
        <f>COUNTIFS(HW資料!$C:$C,$A64,HW資料!$B:$B,AA$2)</f>
        <v>0</v>
      </c>
      <c r="AB64" s="25">
        <f>COUNTIFS(HW資料!$C:$C,$A64,HW資料!$B:$B,AB$2)</f>
        <v>0</v>
      </c>
      <c r="AC64" s="25">
        <f>COUNTIFS(HW資料!$C:$C,$A64,HW資料!$B:$B,AC$2)</f>
        <v>0</v>
      </c>
      <c r="AD64" s="25">
        <f>COUNTIF(HW資料!C:C,Feature統計!A64)</f>
        <v>1</v>
      </c>
      <c r="AE64" s="26" t="str">
        <f t="shared" si="9"/>
        <v>Pass</v>
      </c>
      <c r="AF64" s="38">
        <f t="shared" si="10"/>
        <v>2</v>
      </c>
      <c r="AG64" s="38">
        <f t="shared" si="11"/>
        <v>0</v>
      </c>
      <c r="AH64" s="38">
        <f t="shared" si="17"/>
        <v>0</v>
      </c>
      <c r="AI64" s="38">
        <f t="shared" ref="AI64:AI96" si="21">SUM(S64,T64,AA64,AB64)</f>
        <v>0</v>
      </c>
      <c r="AJ64" s="38">
        <f t="shared" ref="AJ64:AJ96" si="22">SUM(V64,AD64)</f>
        <v>2</v>
      </c>
      <c r="AK64" s="39" t="str">
        <f t="shared" si="13"/>
        <v>Pass</v>
      </c>
      <c r="AL64" s="40"/>
    </row>
    <row r="65" spans="1:38" x14ac:dyDescent="0.4">
      <c r="A65" s="26" t="s">
        <v>1430</v>
      </c>
      <c r="B65" s="26" t="s">
        <v>1527</v>
      </c>
      <c r="C65" s="25" t="s">
        <v>1940</v>
      </c>
      <c r="D65" s="25" t="str">
        <f t="shared" ref="D65:D117" si="23">IF(V65=0,"HW",IF(V65&lt;&gt;AJ65,"HW+SYS","SYS"))</f>
        <v>SYS</v>
      </c>
      <c r="E65" s="25" t="s">
        <v>1901</v>
      </c>
      <c r="F65" s="25" t="s">
        <v>1908</v>
      </c>
      <c r="G65" s="36" t="s">
        <v>1926</v>
      </c>
      <c r="H65" s="36" t="s">
        <v>2007</v>
      </c>
      <c r="I65" s="28" t="s">
        <v>2006</v>
      </c>
      <c r="J65" s="27">
        <v>44866</v>
      </c>
      <c r="K65" s="27">
        <v>44895</v>
      </c>
      <c r="L65" s="27">
        <v>44875</v>
      </c>
      <c r="M65" s="27">
        <v>44590</v>
      </c>
      <c r="N65" s="106"/>
      <c r="O65" s="27" t="str">
        <f t="shared" ref="O65:O129" si="24">AK65</f>
        <v>Pass</v>
      </c>
      <c r="P65" s="38">
        <f>COUNTIFS(System資料複製!$F:$F,$A65,System資料複製!$B:$B,$P$2)</f>
        <v>0</v>
      </c>
      <c r="Q65" s="38">
        <f>COUNTIFS(System資料複製!$F:$F,$A65,System資料複製!$B:$B,$Q$2)</f>
        <v>0</v>
      </c>
      <c r="R65" s="38">
        <f>COUNTIFS(System資料複製!$F:$F,$A65,System資料複製!$B:$B,$R$2)</f>
        <v>0</v>
      </c>
      <c r="S65" s="38">
        <f>COUNTIFS(System資料複製!$F:$F,$A65,System資料複製!$B:$B,$S$2)</f>
        <v>0</v>
      </c>
      <c r="T65" s="38">
        <f>COUNTIFS(System資料複製!$F:$F,$A65,System資料複製!$B:$B,$T$2)</f>
        <v>0</v>
      </c>
      <c r="U65" s="38">
        <f>COUNTIFS(System資料複製!$F:$F,$A65,System資料複製!$B:$B,$U$2)</f>
        <v>1</v>
      </c>
      <c r="V65" s="38">
        <f>COUNTIF(System資料複製!F:F,Feature統計!A65)</f>
        <v>1</v>
      </c>
      <c r="W65" s="26" t="str">
        <f t="shared" ref="W65:W129" si="25">IF(V65&lt;&gt;0,IF(P65+U65=V65,"Pass",IF(S65+T65=V65,"Planning",IF(Q65&lt;&gt;0,"Fail",IF(P65+U65&lt;&gt;0,"On-going w/h some pass","On-going w/o pass")))),"NA")</f>
        <v>Pass</v>
      </c>
      <c r="X65" s="25">
        <f>COUNTIFS(HW資料!$C:$C,$A65,HW資料!$B:$B,X$2)</f>
        <v>0</v>
      </c>
      <c r="Y65" s="25">
        <f>COUNTIFS(HW資料!$C:$C,$A65,HW資料!$B:$B,Y$2)</f>
        <v>0</v>
      </c>
      <c r="Z65" s="25">
        <f>COUNTIFS(HW資料!$C:$C,$A65,HW資料!$B:$B,Z$2)</f>
        <v>0</v>
      </c>
      <c r="AA65" s="25">
        <f>COUNTIFS(HW資料!$C:$C,$A65,HW資料!$B:$B,AA$2)</f>
        <v>0</v>
      </c>
      <c r="AB65" s="25">
        <f>COUNTIFS(HW資料!$C:$C,$A65,HW資料!$B:$B,AB$2)</f>
        <v>0</v>
      </c>
      <c r="AC65" s="25">
        <f>COUNTIFS(HW資料!$C:$C,$A65,HW資料!$B:$B,AC$2)</f>
        <v>0</v>
      </c>
      <c r="AD65" s="25">
        <f>COUNTIF(HW資料!C:C,Feature統計!A65)</f>
        <v>0</v>
      </c>
      <c r="AE65" s="26" t="str">
        <f t="shared" ref="AE65:AE129" si="26">IF(AD65&lt;&gt;0,IF(X65+AC65=AD65,"Pass",IF(AA65+AB65=AD65,"Planning",IF(Y65&lt;&gt;0,"Fail",IF(X65+AC65&lt;&gt;0,"On-going w/h some pass","On-going w/o pass")))),"NA")</f>
        <v>NA</v>
      </c>
      <c r="AF65" s="38">
        <f t="shared" ref="AF65:AF129" si="27">SUM(P65,U65,X65,AC65)</f>
        <v>1</v>
      </c>
      <c r="AG65" s="38">
        <f t="shared" ref="AG65:AG129" si="28">SUM(Q65,Y65)</f>
        <v>0</v>
      </c>
      <c r="AH65" s="38">
        <f t="shared" ref="AH65:AH97" si="29">SUM(R65,Z65)</f>
        <v>0</v>
      </c>
      <c r="AI65" s="38">
        <f t="shared" si="21"/>
        <v>0</v>
      </c>
      <c r="AJ65" s="38">
        <f t="shared" si="22"/>
        <v>1</v>
      </c>
      <c r="AK65" s="39" t="str">
        <f t="shared" ref="AK65:AK129" si="30">IF(AJ65&lt;&gt;0,IF(AF65=AJ65,"Pass",IF(AI65=AJ65,"Planning",IF(AG65&lt;&gt;0,"Fail",IF(AF65&lt;&gt;0,"On-going w/h some pass","On-going w/o pass")))),"NA")</f>
        <v>Pass</v>
      </c>
      <c r="AL65" s="40"/>
    </row>
    <row r="66" spans="1:38" x14ac:dyDescent="0.4">
      <c r="A66" s="26" t="s">
        <v>3897</v>
      </c>
      <c r="B66" s="26" t="s">
        <v>1227</v>
      </c>
      <c r="C66" s="25"/>
      <c r="D66" s="25" t="str">
        <f t="shared" si="23"/>
        <v>SYS</v>
      </c>
      <c r="E66" s="25" t="s">
        <v>1906</v>
      </c>
      <c r="F66" s="25" t="s">
        <v>1887</v>
      </c>
      <c r="G66" s="36"/>
      <c r="H66" s="36"/>
      <c r="I66" s="28"/>
      <c r="J66" s="27">
        <v>44879</v>
      </c>
      <c r="K66" s="27">
        <v>44904</v>
      </c>
      <c r="L66" s="27">
        <v>44888</v>
      </c>
      <c r="M66" s="27"/>
      <c r="N66" s="106"/>
      <c r="O66" s="27" t="str">
        <f t="shared" si="24"/>
        <v>Pass</v>
      </c>
      <c r="P66" s="38">
        <f>COUNTIFS(System資料複製!$F:$F,$A66,System資料複製!$B:$B,$P$2)</f>
        <v>1</v>
      </c>
      <c r="Q66" s="38">
        <f>COUNTIFS(System資料複製!$F:$F,$A66,System資料複製!$B:$B,$Q$2)</f>
        <v>0</v>
      </c>
      <c r="R66" s="38">
        <f>COUNTIFS(System資料複製!$F:$F,$A66,System資料複製!$B:$B,$R$2)</f>
        <v>0</v>
      </c>
      <c r="S66" s="38">
        <f>COUNTIFS(System資料複製!$F:$F,$A66,System資料複製!$B:$B,$S$2)</f>
        <v>0</v>
      </c>
      <c r="T66" s="38">
        <f>COUNTIFS(System資料複製!$F:$F,$A66,System資料複製!$B:$B,$T$2)</f>
        <v>0</v>
      </c>
      <c r="U66" s="38">
        <f>COUNTIFS(System資料複製!$F:$F,$A66,System資料複製!$B:$B,$U$2)</f>
        <v>5</v>
      </c>
      <c r="V66" s="38">
        <f>COUNTIF(System資料複製!F:F,Feature統計!A66)</f>
        <v>6</v>
      </c>
      <c r="W66" s="26" t="str">
        <f t="shared" si="25"/>
        <v>Pass</v>
      </c>
      <c r="X66" s="25">
        <f>COUNTIFS(HW資料!$C:$C,$A66,HW資料!$B:$B,X$2)</f>
        <v>0</v>
      </c>
      <c r="Y66" s="25">
        <f>COUNTIFS(HW資料!$C:$C,$A66,HW資料!$B:$B,Y$2)</f>
        <v>0</v>
      </c>
      <c r="Z66" s="25">
        <f>COUNTIFS(HW資料!$C:$C,$A66,HW資料!$B:$B,Z$2)</f>
        <v>0</v>
      </c>
      <c r="AA66" s="25">
        <f>COUNTIFS(HW資料!$C:$C,$A66,HW資料!$B:$B,AA$2)</f>
        <v>0</v>
      </c>
      <c r="AB66" s="25">
        <f>COUNTIFS(HW資料!$C:$C,$A66,HW資料!$B:$B,AB$2)</f>
        <v>0</v>
      </c>
      <c r="AC66" s="25">
        <f>COUNTIFS(HW資料!$C:$C,$A66,HW資料!$B:$B,AC$2)</f>
        <v>0</v>
      </c>
      <c r="AD66" s="25">
        <f>COUNTIF(HW資料!C:C,Feature統計!A66)</f>
        <v>0</v>
      </c>
      <c r="AE66" s="26" t="str">
        <f t="shared" si="26"/>
        <v>NA</v>
      </c>
      <c r="AF66" s="38">
        <f t="shared" si="27"/>
        <v>6</v>
      </c>
      <c r="AG66" s="38">
        <f t="shared" si="28"/>
        <v>0</v>
      </c>
      <c r="AH66" s="38">
        <f t="shared" si="29"/>
        <v>0</v>
      </c>
      <c r="AI66" s="38">
        <f t="shared" si="21"/>
        <v>0</v>
      </c>
      <c r="AJ66" s="38">
        <f t="shared" si="22"/>
        <v>6</v>
      </c>
      <c r="AK66" s="39" t="str">
        <f t="shared" si="30"/>
        <v>Pass</v>
      </c>
      <c r="AL66" s="40"/>
    </row>
    <row r="67" spans="1:38" x14ac:dyDescent="0.4">
      <c r="A67" s="26" t="s">
        <v>1037</v>
      </c>
      <c r="B67" s="26" t="s">
        <v>1040</v>
      </c>
      <c r="C67" s="25" t="s">
        <v>2008</v>
      </c>
      <c r="D67" s="25" t="str">
        <f t="shared" si="23"/>
        <v>HW+SYS</v>
      </c>
      <c r="E67" s="25" t="s">
        <v>1909</v>
      </c>
      <c r="F67" s="25" t="s">
        <v>1908</v>
      </c>
      <c r="G67" s="36"/>
      <c r="H67" s="36"/>
      <c r="I67" s="28"/>
      <c r="J67" s="27">
        <v>44866</v>
      </c>
      <c r="K67" s="27" t="s">
        <v>7021</v>
      </c>
      <c r="L67" s="27">
        <v>44866</v>
      </c>
      <c r="M67" s="27"/>
      <c r="N67" s="106"/>
      <c r="O67" s="27" t="str">
        <f t="shared" si="24"/>
        <v>Fail</v>
      </c>
      <c r="P67" s="38">
        <f>COUNTIFS(System資料複製!$F:$F,$A67,System資料複製!$B:$B,$P$2)</f>
        <v>0</v>
      </c>
      <c r="Q67" s="38">
        <f>COUNTIFS(System資料複製!$F:$F,$A67,System資料複製!$B:$B,$Q$2)</f>
        <v>1</v>
      </c>
      <c r="R67" s="38">
        <f>COUNTIFS(System資料複製!$F:$F,$A67,System資料複製!$B:$B,$R$2)</f>
        <v>0</v>
      </c>
      <c r="S67" s="38">
        <f>COUNTIFS(System資料複製!$F:$F,$A67,System資料複製!$B:$B,$S$2)</f>
        <v>0</v>
      </c>
      <c r="T67" s="38">
        <f>COUNTIFS(System資料複製!$F:$F,$A67,System資料複製!$B:$B,$T$2)</f>
        <v>0</v>
      </c>
      <c r="U67" s="38">
        <f>COUNTIFS(System資料複製!$F:$F,$A67,System資料複製!$B:$B,$U$2)</f>
        <v>3</v>
      </c>
      <c r="V67" s="38">
        <f>COUNTIF(System資料複製!F:F,Feature統計!A67)</f>
        <v>4</v>
      </c>
      <c r="W67" s="26" t="str">
        <f t="shared" si="25"/>
        <v>Fail</v>
      </c>
      <c r="X67" s="25">
        <f>COUNTIFS(HW資料!$C:$C,$A67,HW資料!$B:$B,X$2)</f>
        <v>1</v>
      </c>
      <c r="Y67" s="25">
        <f>COUNTIFS(HW資料!$C:$C,$A67,HW資料!$B:$B,Y$2)</f>
        <v>0</v>
      </c>
      <c r="Z67" s="25">
        <f>COUNTIFS(HW資料!$C:$C,$A67,HW資料!$B:$B,Z$2)</f>
        <v>0</v>
      </c>
      <c r="AA67" s="25">
        <f>COUNTIFS(HW資料!$C:$C,$A67,HW資料!$B:$B,AA$2)</f>
        <v>0</v>
      </c>
      <c r="AB67" s="25">
        <f>COUNTIFS(HW資料!$C:$C,$A67,HW資料!$B:$B,AB$2)</f>
        <v>0</v>
      </c>
      <c r="AC67" s="25">
        <f>COUNTIFS(HW資料!$C:$C,$A67,HW資料!$B:$B,AC$2)</f>
        <v>3</v>
      </c>
      <c r="AD67" s="25">
        <f>COUNTIF(HW資料!C:C,Feature統計!A67)</f>
        <v>4</v>
      </c>
      <c r="AE67" s="26" t="str">
        <f t="shared" si="26"/>
        <v>Pass</v>
      </c>
      <c r="AF67" s="38">
        <f t="shared" si="27"/>
        <v>7</v>
      </c>
      <c r="AG67" s="38">
        <f t="shared" si="28"/>
        <v>1</v>
      </c>
      <c r="AH67" s="38">
        <f t="shared" si="29"/>
        <v>0</v>
      </c>
      <c r="AI67" s="38">
        <f t="shared" si="21"/>
        <v>0</v>
      </c>
      <c r="AJ67" s="38">
        <f t="shared" si="22"/>
        <v>8</v>
      </c>
      <c r="AK67" s="39" t="str">
        <f t="shared" si="30"/>
        <v>Fail</v>
      </c>
      <c r="AL67" s="40"/>
    </row>
    <row r="68" spans="1:38" x14ac:dyDescent="0.4">
      <c r="A68" s="26" t="s">
        <v>1389</v>
      </c>
      <c r="B68" s="26" t="s">
        <v>972</v>
      </c>
      <c r="C68" s="25"/>
      <c r="D68" s="25" t="str">
        <f t="shared" si="23"/>
        <v>HW+SYS</v>
      </c>
      <c r="E68" s="25" t="s">
        <v>1973</v>
      </c>
      <c r="F68" s="25" t="s">
        <v>1910</v>
      </c>
      <c r="G68" s="36"/>
      <c r="H68" s="36"/>
      <c r="I68" s="28"/>
      <c r="J68" s="27">
        <v>44866</v>
      </c>
      <c r="K68" s="27">
        <v>44895</v>
      </c>
      <c r="L68" s="27">
        <v>44866</v>
      </c>
      <c r="M68" s="27">
        <v>44895</v>
      </c>
      <c r="N68" s="106"/>
      <c r="O68" s="27" t="str">
        <f t="shared" si="24"/>
        <v>Pass</v>
      </c>
      <c r="P68" s="38">
        <f>COUNTIFS(System資料複製!$F:$F,$A68,System資料複製!$B:$B,$P$2)</f>
        <v>1</v>
      </c>
      <c r="Q68" s="38">
        <f>COUNTIFS(System資料複製!$F:$F,$A68,System資料複製!$B:$B,$Q$2)</f>
        <v>0</v>
      </c>
      <c r="R68" s="38">
        <f>COUNTIFS(System資料複製!$F:$F,$A68,System資料複製!$B:$B,$R$2)</f>
        <v>0</v>
      </c>
      <c r="S68" s="38">
        <f>COUNTIFS(System資料複製!$F:$F,$A68,System資料複製!$B:$B,$S$2)</f>
        <v>0</v>
      </c>
      <c r="T68" s="38">
        <f>COUNTIFS(System資料複製!$F:$F,$A68,System資料複製!$B:$B,$T$2)</f>
        <v>0</v>
      </c>
      <c r="U68" s="38">
        <f>COUNTIFS(System資料複製!$F:$F,$A68,System資料複製!$B:$B,$U$2)</f>
        <v>0</v>
      </c>
      <c r="V68" s="38">
        <f>COUNTIF(System資料複製!F:F,Feature統計!A68)</f>
        <v>1</v>
      </c>
      <c r="W68" s="26" t="str">
        <f t="shared" si="25"/>
        <v>Pass</v>
      </c>
      <c r="X68" s="25">
        <f>COUNTIFS(HW資料!$C:$C,$A68,HW資料!$B:$B,X$2)</f>
        <v>0</v>
      </c>
      <c r="Y68" s="25">
        <f>COUNTIFS(HW資料!$C:$C,$A68,HW資料!$B:$B,Y$2)</f>
        <v>0</v>
      </c>
      <c r="Z68" s="25">
        <f>COUNTIFS(HW資料!$C:$C,$A68,HW資料!$B:$B,Z$2)</f>
        <v>0</v>
      </c>
      <c r="AA68" s="25">
        <f>COUNTIFS(HW資料!$C:$C,$A68,HW資料!$B:$B,AA$2)</f>
        <v>0</v>
      </c>
      <c r="AB68" s="25">
        <f>COUNTIFS(HW資料!$C:$C,$A68,HW資料!$B:$B,AB$2)</f>
        <v>0</v>
      </c>
      <c r="AC68" s="25">
        <f>COUNTIFS(HW資料!$C:$C,$A68,HW資料!$B:$B,AC$2)</f>
        <v>1</v>
      </c>
      <c r="AD68" s="25">
        <f>COUNTIF(HW資料!C:C,Feature統計!A68)</f>
        <v>1</v>
      </c>
      <c r="AE68" s="26" t="str">
        <f t="shared" si="26"/>
        <v>Pass</v>
      </c>
      <c r="AF68" s="38">
        <f t="shared" si="27"/>
        <v>2</v>
      </c>
      <c r="AG68" s="38">
        <f t="shared" si="28"/>
        <v>0</v>
      </c>
      <c r="AH68" s="38">
        <f t="shared" si="29"/>
        <v>0</v>
      </c>
      <c r="AI68" s="38">
        <f t="shared" si="21"/>
        <v>0</v>
      </c>
      <c r="AJ68" s="38">
        <f t="shared" si="22"/>
        <v>2</v>
      </c>
      <c r="AK68" s="39" t="str">
        <f t="shared" si="30"/>
        <v>Pass</v>
      </c>
      <c r="AL68" s="40"/>
    </row>
    <row r="69" spans="1:38" x14ac:dyDescent="0.4">
      <c r="A69" s="26" t="s">
        <v>1270</v>
      </c>
      <c r="B69" s="26" t="s">
        <v>972</v>
      </c>
      <c r="C69" s="25"/>
      <c r="D69" s="25" t="str">
        <f t="shared" si="23"/>
        <v>HW+SYS</v>
      </c>
      <c r="E69" s="25" t="s">
        <v>1942</v>
      </c>
      <c r="F69" s="25" t="s">
        <v>1907</v>
      </c>
      <c r="G69" s="36"/>
      <c r="H69" s="36"/>
      <c r="I69" s="28"/>
      <c r="J69" s="27">
        <v>44866</v>
      </c>
      <c r="K69" s="27">
        <v>45044</v>
      </c>
      <c r="L69" s="27">
        <v>44866</v>
      </c>
      <c r="M69" s="27"/>
      <c r="N69" s="106"/>
      <c r="O69" s="27" t="str">
        <f t="shared" si="24"/>
        <v>Fail</v>
      </c>
      <c r="P69" s="38">
        <f>COUNTIFS(System資料複製!$F:$F,$A69,System資料複製!$B:$B,$P$2)</f>
        <v>1</v>
      </c>
      <c r="Q69" s="38">
        <f>COUNTIFS(System資料複製!$F:$F,$A69,System資料複製!$B:$B,$Q$2)</f>
        <v>1</v>
      </c>
      <c r="R69" s="38">
        <f>COUNTIFS(System資料複製!$F:$F,$A69,System資料複製!$B:$B,$R$2)</f>
        <v>1</v>
      </c>
      <c r="S69" s="38">
        <f>COUNTIFS(System資料複製!$F:$F,$A69,System資料複製!$B:$B,$S$2)</f>
        <v>0</v>
      </c>
      <c r="T69" s="38">
        <f>COUNTIFS(System資料複製!$F:$F,$A69,System資料複製!$B:$B,$T$2)</f>
        <v>0</v>
      </c>
      <c r="U69" s="38">
        <f>COUNTIFS(System資料複製!$F:$F,$A69,System資料複製!$B:$B,$U$2)</f>
        <v>0</v>
      </c>
      <c r="V69" s="38">
        <f>COUNTIF(System資料複製!F:F,Feature統計!A69)</f>
        <v>3</v>
      </c>
      <c r="W69" s="26" t="str">
        <f t="shared" si="25"/>
        <v>Fail</v>
      </c>
      <c r="X69" s="25">
        <f>COUNTIFS(HW資料!$C:$C,$A69,HW資料!$B:$B,X$2)</f>
        <v>6</v>
      </c>
      <c r="Y69" s="25">
        <f>COUNTIFS(HW資料!$C:$C,$A69,HW資料!$B:$B,Y$2)</f>
        <v>0</v>
      </c>
      <c r="Z69" s="25">
        <f>COUNTIFS(HW資料!$C:$C,$A69,HW資料!$B:$B,Z$2)</f>
        <v>3</v>
      </c>
      <c r="AA69" s="25">
        <f>COUNTIFS(HW資料!$C:$C,$A69,HW資料!$B:$B,AA$2)</f>
        <v>0</v>
      </c>
      <c r="AB69" s="25">
        <f>COUNTIFS(HW資料!$C:$C,$A69,HW資料!$B:$B,AB$2)</f>
        <v>0</v>
      </c>
      <c r="AC69" s="25">
        <f>COUNTIFS(HW資料!$C:$C,$A69,HW資料!$B:$B,AC$2)</f>
        <v>0</v>
      </c>
      <c r="AD69" s="25">
        <f>COUNTIF(HW資料!C:C,Feature統計!A69)</f>
        <v>9</v>
      </c>
      <c r="AE69" s="26" t="str">
        <f t="shared" si="26"/>
        <v>On-going w/h some pass</v>
      </c>
      <c r="AF69" s="38">
        <f t="shared" si="27"/>
        <v>7</v>
      </c>
      <c r="AG69" s="38">
        <f t="shared" si="28"/>
        <v>1</v>
      </c>
      <c r="AH69" s="38">
        <f t="shared" si="29"/>
        <v>4</v>
      </c>
      <c r="AI69" s="38">
        <f t="shared" si="21"/>
        <v>0</v>
      </c>
      <c r="AJ69" s="38">
        <f t="shared" si="22"/>
        <v>12</v>
      </c>
      <c r="AK69" s="39" t="str">
        <f t="shared" si="30"/>
        <v>Fail</v>
      </c>
      <c r="AL69" s="40"/>
    </row>
    <row r="70" spans="1:38" x14ac:dyDescent="0.4">
      <c r="A70" s="26" t="s">
        <v>1267</v>
      </c>
      <c r="B70" s="26" t="s">
        <v>972</v>
      </c>
      <c r="C70" s="25"/>
      <c r="D70" s="25" t="str">
        <f t="shared" si="23"/>
        <v>HW+SYS</v>
      </c>
      <c r="E70" s="25" t="s">
        <v>1942</v>
      </c>
      <c r="F70" s="25" t="s">
        <v>1907</v>
      </c>
      <c r="G70" s="36"/>
      <c r="H70" s="36"/>
      <c r="I70" s="28"/>
      <c r="J70" s="27">
        <v>44866</v>
      </c>
      <c r="K70" s="27">
        <v>45044</v>
      </c>
      <c r="L70" s="27">
        <v>44866</v>
      </c>
      <c r="M70" s="27"/>
      <c r="N70" s="106"/>
      <c r="O70" s="27" t="str">
        <f t="shared" si="24"/>
        <v>Fail</v>
      </c>
      <c r="P70" s="38">
        <f>COUNTIFS(System資料複製!$F:$F,$A70,System資料複製!$B:$B,$P$2)</f>
        <v>0</v>
      </c>
      <c r="Q70" s="38">
        <f>COUNTIFS(System資料複製!$F:$F,$A70,System資料複製!$B:$B,$Q$2)</f>
        <v>2</v>
      </c>
      <c r="R70" s="38">
        <f>COUNTIFS(System資料複製!$F:$F,$A70,System資料複製!$B:$B,$R$2)</f>
        <v>1</v>
      </c>
      <c r="S70" s="38">
        <f>COUNTIFS(System資料複製!$F:$F,$A70,System資料複製!$B:$B,$S$2)</f>
        <v>0</v>
      </c>
      <c r="T70" s="38">
        <f>COUNTIFS(System資料複製!$F:$F,$A70,System資料複製!$B:$B,$T$2)</f>
        <v>0</v>
      </c>
      <c r="U70" s="38">
        <f>COUNTIFS(System資料複製!$F:$F,$A70,System資料複製!$B:$B,$U$2)</f>
        <v>0</v>
      </c>
      <c r="V70" s="38">
        <f>COUNTIF(System資料複製!F:F,Feature統計!A70)</f>
        <v>3</v>
      </c>
      <c r="W70" s="26" t="str">
        <f t="shared" si="25"/>
        <v>Fail</v>
      </c>
      <c r="X70" s="25">
        <f>COUNTIFS(HW資料!$C:$C,$A70,HW資料!$B:$B,X$2)</f>
        <v>4</v>
      </c>
      <c r="Y70" s="25">
        <f>COUNTIFS(HW資料!$C:$C,$A70,HW資料!$B:$B,Y$2)</f>
        <v>0</v>
      </c>
      <c r="Z70" s="25">
        <f>COUNTIFS(HW資料!$C:$C,$A70,HW資料!$B:$B,Z$2)</f>
        <v>1</v>
      </c>
      <c r="AA70" s="25">
        <f>COUNTIFS(HW資料!$C:$C,$A70,HW資料!$B:$B,AA$2)</f>
        <v>0</v>
      </c>
      <c r="AB70" s="25">
        <f>COUNTIFS(HW資料!$C:$C,$A70,HW資料!$B:$B,AB$2)</f>
        <v>0</v>
      </c>
      <c r="AC70" s="25">
        <f>COUNTIFS(HW資料!$C:$C,$A70,HW資料!$B:$B,AC$2)</f>
        <v>2</v>
      </c>
      <c r="AD70" s="25">
        <f>COUNTIF(HW資料!C:C,Feature統計!A70)</f>
        <v>7</v>
      </c>
      <c r="AE70" s="26" t="str">
        <f t="shared" si="26"/>
        <v>On-going w/h some pass</v>
      </c>
      <c r="AF70" s="38">
        <f t="shared" si="27"/>
        <v>6</v>
      </c>
      <c r="AG70" s="38">
        <f t="shared" si="28"/>
        <v>2</v>
      </c>
      <c r="AH70" s="38">
        <f t="shared" si="29"/>
        <v>2</v>
      </c>
      <c r="AI70" s="38">
        <f t="shared" si="21"/>
        <v>0</v>
      </c>
      <c r="AJ70" s="38">
        <f t="shared" si="22"/>
        <v>10</v>
      </c>
      <c r="AK70" s="39" t="str">
        <f t="shared" si="30"/>
        <v>Fail</v>
      </c>
      <c r="AL70" s="40"/>
    </row>
    <row r="71" spans="1:38" x14ac:dyDescent="0.4">
      <c r="A71" s="26" t="s">
        <v>1259</v>
      </c>
      <c r="B71" s="26" t="s">
        <v>972</v>
      </c>
      <c r="C71" s="25"/>
      <c r="D71" s="25" t="str">
        <f t="shared" si="23"/>
        <v>HW+SYS</v>
      </c>
      <c r="E71" s="25" t="s">
        <v>1942</v>
      </c>
      <c r="F71" s="25" t="s">
        <v>1907</v>
      </c>
      <c r="G71" s="36"/>
      <c r="H71" s="36"/>
      <c r="I71" s="28"/>
      <c r="J71" s="27">
        <v>44866</v>
      </c>
      <c r="K71" s="27">
        <v>45044</v>
      </c>
      <c r="L71" s="27">
        <v>44866</v>
      </c>
      <c r="M71" s="27"/>
      <c r="N71" s="106"/>
      <c r="O71" s="27" t="str">
        <f t="shared" si="24"/>
        <v>Fail</v>
      </c>
      <c r="P71" s="38">
        <f>COUNTIFS(System資料複製!$F:$F,$A71,System資料複製!$B:$B,$P$2)</f>
        <v>0</v>
      </c>
      <c r="Q71" s="38">
        <f>COUNTIFS(System資料複製!$F:$F,$A71,System資料複製!$B:$B,$Q$2)</f>
        <v>2</v>
      </c>
      <c r="R71" s="38">
        <f>COUNTIFS(System資料複製!$F:$F,$A71,System資料複製!$B:$B,$R$2)</f>
        <v>1</v>
      </c>
      <c r="S71" s="38">
        <f>COUNTIFS(System資料複製!$F:$F,$A71,System資料複製!$B:$B,$S$2)</f>
        <v>0</v>
      </c>
      <c r="T71" s="38">
        <f>COUNTIFS(System資料複製!$F:$F,$A71,System資料複製!$B:$B,$T$2)</f>
        <v>0</v>
      </c>
      <c r="U71" s="38">
        <f>COUNTIFS(System資料複製!$F:$F,$A71,System資料複製!$B:$B,$U$2)</f>
        <v>0</v>
      </c>
      <c r="V71" s="38">
        <f>COUNTIF(System資料複製!F:F,Feature統計!A71)</f>
        <v>3</v>
      </c>
      <c r="W71" s="26" t="str">
        <f t="shared" si="25"/>
        <v>Fail</v>
      </c>
      <c r="X71" s="25">
        <f>COUNTIFS(HW資料!$C:$C,$A71,HW資料!$B:$B,X$2)</f>
        <v>8</v>
      </c>
      <c r="Y71" s="25">
        <f>COUNTIFS(HW資料!$C:$C,$A71,HW資料!$B:$B,Y$2)</f>
        <v>0</v>
      </c>
      <c r="Z71" s="25">
        <f>COUNTIFS(HW資料!$C:$C,$A71,HW資料!$B:$B,Z$2)</f>
        <v>4</v>
      </c>
      <c r="AA71" s="25">
        <f>COUNTIFS(HW資料!$C:$C,$A71,HW資料!$B:$B,AA$2)</f>
        <v>0</v>
      </c>
      <c r="AB71" s="25">
        <f>COUNTIFS(HW資料!$C:$C,$A71,HW資料!$B:$B,AB$2)</f>
        <v>0</v>
      </c>
      <c r="AC71" s="25">
        <f>COUNTIFS(HW資料!$C:$C,$A71,HW資料!$B:$B,AC$2)</f>
        <v>0</v>
      </c>
      <c r="AD71" s="25">
        <f>COUNTIF(HW資料!C:C,Feature統計!A71)</f>
        <v>12</v>
      </c>
      <c r="AE71" s="26" t="str">
        <f t="shared" si="26"/>
        <v>On-going w/h some pass</v>
      </c>
      <c r="AF71" s="38">
        <f t="shared" si="27"/>
        <v>8</v>
      </c>
      <c r="AG71" s="38">
        <f t="shared" si="28"/>
        <v>2</v>
      </c>
      <c r="AH71" s="38">
        <f t="shared" si="29"/>
        <v>5</v>
      </c>
      <c r="AI71" s="38">
        <f t="shared" si="21"/>
        <v>0</v>
      </c>
      <c r="AJ71" s="38">
        <f t="shared" si="22"/>
        <v>15</v>
      </c>
      <c r="AK71" s="39" t="str">
        <f t="shared" si="30"/>
        <v>Fail</v>
      </c>
      <c r="AL71" s="40"/>
    </row>
    <row r="72" spans="1:38" x14ac:dyDescent="0.4">
      <c r="A72" s="26" t="s">
        <v>1265</v>
      </c>
      <c r="B72" s="26" t="s">
        <v>972</v>
      </c>
      <c r="C72" s="25"/>
      <c r="D72" s="25" t="str">
        <f t="shared" si="23"/>
        <v>HW</v>
      </c>
      <c r="E72" s="25" t="s">
        <v>1942</v>
      </c>
      <c r="F72" s="25" t="s">
        <v>1901</v>
      </c>
      <c r="G72" s="36"/>
      <c r="H72" s="36"/>
      <c r="I72" s="28"/>
      <c r="J72" s="27">
        <v>44866</v>
      </c>
      <c r="K72" s="27">
        <v>44926</v>
      </c>
      <c r="L72" s="27">
        <v>44866</v>
      </c>
      <c r="M72" s="27"/>
      <c r="N72" s="106"/>
      <c r="O72" s="27" t="str">
        <f t="shared" si="24"/>
        <v>Pass</v>
      </c>
      <c r="P72" s="38">
        <f>COUNTIFS(System資料複製!$F:$F,$A72,System資料複製!$B:$B,$P$2)</f>
        <v>0</v>
      </c>
      <c r="Q72" s="38">
        <f>COUNTIFS(System資料複製!$F:$F,$A72,System資料複製!$B:$B,$Q$2)</f>
        <v>0</v>
      </c>
      <c r="R72" s="38">
        <f>COUNTIFS(System資料複製!$F:$F,$A72,System資料複製!$B:$B,$R$2)</f>
        <v>0</v>
      </c>
      <c r="S72" s="38">
        <f>COUNTIFS(System資料複製!$F:$F,$A72,System資料複製!$B:$B,$S$2)</f>
        <v>0</v>
      </c>
      <c r="T72" s="38">
        <f>COUNTIFS(System資料複製!$F:$F,$A72,System資料複製!$B:$B,$T$2)</f>
        <v>0</v>
      </c>
      <c r="U72" s="38">
        <f>COUNTIFS(System資料複製!$F:$F,$A72,System資料複製!$B:$B,$U$2)</f>
        <v>0</v>
      </c>
      <c r="V72" s="38">
        <f>COUNTIF(System資料複製!F:F,Feature統計!A72)</f>
        <v>0</v>
      </c>
      <c r="W72" s="26" t="str">
        <f t="shared" si="25"/>
        <v>NA</v>
      </c>
      <c r="X72" s="25">
        <f>COUNTIFS(HW資料!$C:$C,$A72,HW資料!$B:$B,X$2)</f>
        <v>3</v>
      </c>
      <c r="Y72" s="25">
        <f>COUNTIFS(HW資料!$C:$C,$A72,HW資料!$B:$B,Y$2)</f>
        <v>0</v>
      </c>
      <c r="Z72" s="25">
        <f>COUNTIFS(HW資料!$C:$C,$A72,HW資料!$B:$B,Z$2)</f>
        <v>0</v>
      </c>
      <c r="AA72" s="25">
        <f>COUNTIFS(HW資料!$C:$C,$A72,HW資料!$B:$B,AA$2)</f>
        <v>0</v>
      </c>
      <c r="AB72" s="25">
        <f>COUNTIFS(HW資料!$C:$C,$A72,HW資料!$B:$B,AB$2)</f>
        <v>0</v>
      </c>
      <c r="AC72" s="25">
        <f>COUNTIFS(HW資料!$C:$C,$A72,HW資料!$B:$B,AC$2)</f>
        <v>0</v>
      </c>
      <c r="AD72" s="25">
        <f>COUNTIF(HW資料!C:C,Feature統計!A72)</f>
        <v>3</v>
      </c>
      <c r="AE72" s="26" t="str">
        <f t="shared" si="26"/>
        <v>Pass</v>
      </c>
      <c r="AF72" s="38">
        <f t="shared" si="27"/>
        <v>3</v>
      </c>
      <c r="AG72" s="38">
        <f t="shared" si="28"/>
        <v>0</v>
      </c>
      <c r="AH72" s="38">
        <f t="shared" si="29"/>
        <v>0</v>
      </c>
      <c r="AI72" s="38">
        <f t="shared" si="21"/>
        <v>0</v>
      </c>
      <c r="AJ72" s="38">
        <f t="shared" si="22"/>
        <v>3</v>
      </c>
      <c r="AK72" s="39" t="str">
        <f t="shared" si="30"/>
        <v>Pass</v>
      </c>
      <c r="AL72" s="40"/>
    </row>
    <row r="73" spans="1:38" x14ac:dyDescent="0.4">
      <c r="A73" s="26" t="s">
        <v>1447</v>
      </c>
      <c r="B73" s="26" t="s">
        <v>972</v>
      </c>
      <c r="C73" s="25"/>
      <c r="D73" s="25" t="str">
        <f t="shared" si="23"/>
        <v>HW</v>
      </c>
      <c r="E73" s="25" t="s">
        <v>1899</v>
      </c>
      <c r="F73" s="25" t="s">
        <v>1892</v>
      </c>
      <c r="G73" s="36"/>
      <c r="H73" s="36"/>
      <c r="I73" s="28"/>
      <c r="J73" s="27">
        <v>44866</v>
      </c>
      <c r="K73" s="27">
        <v>44889</v>
      </c>
      <c r="L73" s="27">
        <v>44866</v>
      </c>
      <c r="M73" s="27">
        <v>44889</v>
      </c>
      <c r="N73" s="107"/>
      <c r="O73" s="27" t="str">
        <f t="shared" si="24"/>
        <v>Pass</v>
      </c>
      <c r="P73" s="38">
        <f>COUNTIFS(System資料複製!$F:$F,$A73,System資料複製!$B:$B,$P$2)</f>
        <v>0</v>
      </c>
      <c r="Q73" s="38">
        <f>COUNTIFS(System資料複製!$F:$F,$A73,System資料複製!$B:$B,$Q$2)</f>
        <v>0</v>
      </c>
      <c r="R73" s="38">
        <f>COUNTIFS(System資料複製!$F:$F,$A73,System資料複製!$B:$B,$R$2)</f>
        <v>0</v>
      </c>
      <c r="S73" s="38">
        <f>COUNTIFS(System資料複製!$F:$F,$A73,System資料複製!$B:$B,$S$2)</f>
        <v>0</v>
      </c>
      <c r="T73" s="38">
        <f>COUNTIFS(System資料複製!$F:$F,$A73,System資料複製!$B:$B,$T$2)</f>
        <v>0</v>
      </c>
      <c r="U73" s="38">
        <f>COUNTIFS(System資料複製!$F:$F,$A73,System資料複製!$B:$B,$U$2)</f>
        <v>0</v>
      </c>
      <c r="V73" s="38">
        <f>COUNTIF(System資料複製!F:F,Feature統計!A73)</f>
        <v>0</v>
      </c>
      <c r="W73" s="26" t="str">
        <f t="shared" si="25"/>
        <v>NA</v>
      </c>
      <c r="X73" s="25">
        <f>COUNTIFS(HW資料!$C:$C,$A73,HW資料!$B:$B,X$2)</f>
        <v>4</v>
      </c>
      <c r="Y73" s="25">
        <f>COUNTIFS(HW資料!$C:$C,$A73,HW資料!$B:$B,Y$2)</f>
        <v>0</v>
      </c>
      <c r="Z73" s="25">
        <f>COUNTIFS(HW資料!$C:$C,$A73,HW資料!$B:$B,Z$2)</f>
        <v>0</v>
      </c>
      <c r="AA73" s="25">
        <f>COUNTIFS(HW資料!$C:$C,$A73,HW資料!$B:$B,AA$2)</f>
        <v>0</v>
      </c>
      <c r="AB73" s="25">
        <f>COUNTIFS(HW資料!$C:$C,$A73,HW資料!$B:$B,AB$2)</f>
        <v>0</v>
      </c>
      <c r="AC73" s="25">
        <f>COUNTIFS(HW資料!$C:$C,$A73,HW資料!$B:$B,AC$2)</f>
        <v>0</v>
      </c>
      <c r="AD73" s="25">
        <f>COUNTIF(HW資料!C:C,Feature統計!A73)</f>
        <v>4</v>
      </c>
      <c r="AE73" s="26" t="str">
        <f t="shared" si="26"/>
        <v>Pass</v>
      </c>
      <c r="AF73" s="38">
        <f t="shared" si="27"/>
        <v>4</v>
      </c>
      <c r="AG73" s="38">
        <f t="shared" si="28"/>
        <v>0</v>
      </c>
      <c r="AH73" s="38">
        <f t="shared" si="29"/>
        <v>0</v>
      </c>
      <c r="AI73" s="38">
        <f t="shared" si="21"/>
        <v>0</v>
      </c>
      <c r="AJ73" s="38">
        <f t="shared" si="22"/>
        <v>4</v>
      </c>
      <c r="AK73" s="39" t="str">
        <f t="shared" si="30"/>
        <v>Pass</v>
      </c>
      <c r="AL73" s="40"/>
    </row>
    <row r="74" spans="1:38" x14ac:dyDescent="0.4">
      <c r="A74" s="26" t="s">
        <v>1432</v>
      </c>
      <c r="B74" s="26" t="s">
        <v>986</v>
      </c>
      <c r="C74" s="25"/>
      <c r="D74" s="25" t="str">
        <f t="shared" si="23"/>
        <v>SYS</v>
      </c>
      <c r="E74" s="25" t="s">
        <v>1899</v>
      </c>
      <c r="F74" s="25" t="s">
        <v>1907</v>
      </c>
      <c r="G74" s="36" t="s">
        <v>1926</v>
      </c>
      <c r="H74" s="36" t="s">
        <v>2002</v>
      </c>
      <c r="I74" s="28" t="s">
        <v>2003</v>
      </c>
      <c r="J74" s="27">
        <v>44866</v>
      </c>
      <c r="K74" s="27">
        <v>44889</v>
      </c>
      <c r="L74" s="27">
        <v>44866</v>
      </c>
      <c r="M74" s="27">
        <v>44889</v>
      </c>
      <c r="N74" s="107"/>
      <c r="O74" s="27" t="str">
        <f t="shared" si="24"/>
        <v>Pass</v>
      </c>
      <c r="P74" s="38">
        <f>COUNTIFS(System資料複製!$F:$F,$A74,System資料複製!$B:$B,$P$2)</f>
        <v>1</v>
      </c>
      <c r="Q74" s="38">
        <f>COUNTIFS(System資料複製!$F:$F,$A74,System資料複製!$B:$B,$Q$2)</f>
        <v>0</v>
      </c>
      <c r="R74" s="38">
        <f>COUNTIFS(System資料複製!$F:$F,$A74,System資料複製!$B:$B,$R$2)</f>
        <v>0</v>
      </c>
      <c r="S74" s="38">
        <f>COUNTIFS(System資料複製!$F:$F,$A74,System資料複製!$B:$B,$S$2)</f>
        <v>0</v>
      </c>
      <c r="T74" s="38">
        <f>COUNTIFS(System資料複製!$F:$F,$A74,System資料複製!$B:$B,$T$2)</f>
        <v>0</v>
      </c>
      <c r="U74" s="38">
        <f>COUNTIFS(System資料複製!$F:$F,$A74,System資料複製!$B:$B,$U$2)</f>
        <v>0</v>
      </c>
      <c r="V74" s="38">
        <f>COUNTIF(System資料複製!F:F,Feature統計!A74)</f>
        <v>1</v>
      </c>
      <c r="W74" s="26" t="str">
        <f t="shared" si="25"/>
        <v>Pass</v>
      </c>
      <c r="X74" s="25">
        <f>COUNTIFS(HW資料!$C:$C,$A74,HW資料!$B:$B,X$2)</f>
        <v>0</v>
      </c>
      <c r="Y74" s="25">
        <f>COUNTIFS(HW資料!$C:$C,$A74,HW資料!$B:$B,Y$2)</f>
        <v>0</v>
      </c>
      <c r="Z74" s="25">
        <f>COUNTIFS(HW資料!$C:$C,$A74,HW資料!$B:$B,Z$2)</f>
        <v>0</v>
      </c>
      <c r="AA74" s="25">
        <f>COUNTIFS(HW資料!$C:$C,$A74,HW資料!$B:$B,AA$2)</f>
        <v>0</v>
      </c>
      <c r="AB74" s="25">
        <f>COUNTIFS(HW資料!$C:$C,$A74,HW資料!$B:$B,AB$2)</f>
        <v>0</v>
      </c>
      <c r="AC74" s="25">
        <f>COUNTIFS(HW資料!$C:$C,$A74,HW資料!$B:$B,AC$2)</f>
        <v>0</v>
      </c>
      <c r="AD74" s="25">
        <f>COUNTIF(HW資料!C:C,Feature統計!A74)</f>
        <v>0</v>
      </c>
      <c r="AE74" s="26" t="str">
        <f t="shared" si="26"/>
        <v>NA</v>
      </c>
      <c r="AF74" s="38">
        <f t="shared" si="27"/>
        <v>1</v>
      </c>
      <c r="AG74" s="38">
        <f t="shared" si="28"/>
        <v>0</v>
      </c>
      <c r="AH74" s="38">
        <f t="shared" si="29"/>
        <v>0</v>
      </c>
      <c r="AI74" s="38">
        <f t="shared" si="21"/>
        <v>0</v>
      </c>
      <c r="AJ74" s="38">
        <f t="shared" si="22"/>
        <v>1</v>
      </c>
      <c r="AK74" s="39" t="str">
        <f t="shared" si="30"/>
        <v>Pass</v>
      </c>
      <c r="AL74" s="40"/>
    </row>
    <row r="75" spans="1:38" x14ac:dyDescent="0.4">
      <c r="A75" s="26" t="s">
        <v>1375</v>
      </c>
      <c r="B75" s="26" t="s">
        <v>1527</v>
      </c>
      <c r="C75" s="25" t="s">
        <v>1940</v>
      </c>
      <c r="D75" s="25" t="str">
        <f t="shared" si="23"/>
        <v>HW+SYS</v>
      </c>
      <c r="E75" s="25" t="s">
        <v>1909</v>
      </c>
      <c r="F75" s="25" t="s">
        <v>1907</v>
      </c>
      <c r="G75" s="36" t="s">
        <v>1926</v>
      </c>
      <c r="H75" s="36" t="s">
        <v>2002</v>
      </c>
      <c r="I75" s="28"/>
      <c r="J75" s="27">
        <v>44837</v>
      </c>
      <c r="K75" s="27">
        <v>44860</v>
      </c>
      <c r="L75" s="27">
        <v>44837</v>
      </c>
      <c r="M75" s="27">
        <v>44860</v>
      </c>
      <c r="N75" s="106"/>
      <c r="O75" s="27" t="str">
        <f t="shared" si="24"/>
        <v>Pass</v>
      </c>
      <c r="P75" s="38">
        <f>COUNTIFS(System資料複製!$F:$F,$A75,System資料複製!$B:$B,$P$2)</f>
        <v>0</v>
      </c>
      <c r="Q75" s="38">
        <f>COUNTIFS(System資料複製!$F:$F,$A75,System資料複製!$B:$B,$Q$2)</f>
        <v>0</v>
      </c>
      <c r="R75" s="38">
        <f>COUNTIFS(System資料複製!$F:$F,$A75,System資料複製!$B:$B,$R$2)</f>
        <v>0</v>
      </c>
      <c r="S75" s="38">
        <f>COUNTIFS(System資料複製!$F:$F,$A75,System資料複製!$B:$B,$S$2)</f>
        <v>0</v>
      </c>
      <c r="T75" s="38">
        <f>COUNTIFS(System資料複製!$F:$F,$A75,System資料複製!$B:$B,$T$2)</f>
        <v>0</v>
      </c>
      <c r="U75" s="38">
        <f>COUNTIFS(System資料複製!$F:$F,$A75,System資料複製!$B:$B,$U$2)</f>
        <v>1</v>
      </c>
      <c r="V75" s="38">
        <f>COUNTIF(System資料複製!F:F,Feature統計!A75)</f>
        <v>1</v>
      </c>
      <c r="W75" s="26" t="str">
        <f t="shared" si="25"/>
        <v>Pass</v>
      </c>
      <c r="X75" s="25">
        <f>COUNTIFS(HW資料!$C:$C,$A75,HW資料!$B:$B,X$2)</f>
        <v>1</v>
      </c>
      <c r="Y75" s="25">
        <f>COUNTIFS(HW資料!$C:$C,$A75,HW資料!$B:$B,Y$2)</f>
        <v>0</v>
      </c>
      <c r="Z75" s="25">
        <f>COUNTIFS(HW資料!$C:$C,$A75,HW資料!$B:$B,Z$2)</f>
        <v>0</v>
      </c>
      <c r="AA75" s="25">
        <f>COUNTIFS(HW資料!$C:$C,$A75,HW資料!$B:$B,AA$2)</f>
        <v>0</v>
      </c>
      <c r="AB75" s="25">
        <f>COUNTIFS(HW資料!$C:$C,$A75,HW資料!$B:$B,AB$2)</f>
        <v>0</v>
      </c>
      <c r="AC75" s="25">
        <f>COUNTIFS(HW資料!$C:$C,$A75,HW資料!$B:$B,AC$2)</f>
        <v>0</v>
      </c>
      <c r="AD75" s="25">
        <f>COUNTIF(HW資料!C:C,Feature統計!A75)</f>
        <v>1</v>
      </c>
      <c r="AE75" s="26" t="str">
        <f t="shared" si="26"/>
        <v>Pass</v>
      </c>
      <c r="AF75" s="38">
        <f t="shared" si="27"/>
        <v>2</v>
      </c>
      <c r="AG75" s="38">
        <f t="shared" si="28"/>
        <v>0</v>
      </c>
      <c r="AH75" s="38">
        <f t="shared" si="29"/>
        <v>0</v>
      </c>
      <c r="AI75" s="38">
        <f t="shared" si="21"/>
        <v>0</v>
      </c>
      <c r="AJ75" s="38">
        <f t="shared" si="22"/>
        <v>2</v>
      </c>
      <c r="AK75" s="39" t="str">
        <f t="shared" si="30"/>
        <v>Pass</v>
      </c>
      <c r="AL75" s="40"/>
    </row>
    <row r="76" spans="1:38" x14ac:dyDescent="0.4">
      <c r="A76" s="26" t="s">
        <v>1517</v>
      </c>
      <c r="B76" s="26" t="s">
        <v>1527</v>
      </c>
      <c r="C76" s="25"/>
      <c r="D76" s="25" t="s">
        <v>1924</v>
      </c>
      <c r="E76" s="25" t="s">
        <v>1922</v>
      </c>
      <c r="F76" s="25" t="s">
        <v>2009</v>
      </c>
      <c r="G76" s="36" t="s">
        <v>5265</v>
      </c>
      <c r="H76" s="36"/>
      <c r="I76" s="28"/>
      <c r="J76" s="27">
        <v>44866</v>
      </c>
      <c r="K76" s="27">
        <v>44926</v>
      </c>
      <c r="L76" s="27">
        <v>44866</v>
      </c>
      <c r="M76" s="27"/>
      <c r="N76" s="106"/>
      <c r="O76" s="27" t="str">
        <f t="shared" si="24"/>
        <v>Pass</v>
      </c>
      <c r="P76" s="38">
        <f>COUNTIFS(System資料複製!$F:$F,$A76,System資料複製!$B:$B,$P$2)</f>
        <v>0</v>
      </c>
      <c r="Q76" s="38">
        <f>COUNTIFS(System資料複製!$F:$F,$A76,System資料複製!$B:$B,$Q$2)</f>
        <v>0</v>
      </c>
      <c r="R76" s="38">
        <f>COUNTIFS(System資料複製!$F:$F,$A76,System資料複製!$B:$B,$R$2)</f>
        <v>0</v>
      </c>
      <c r="S76" s="38">
        <f>COUNTIFS(System資料複製!$F:$F,$A76,System資料複製!$B:$B,$S$2)</f>
        <v>0</v>
      </c>
      <c r="T76" s="38">
        <f>COUNTIFS(System資料複製!$F:$F,$A76,System資料複製!$B:$B,$T$2)</f>
        <v>0</v>
      </c>
      <c r="U76" s="38">
        <f>COUNTIFS(System資料複製!$F:$F,$A76,System資料複製!$B:$B,$U$2)</f>
        <v>0</v>
      </c>
      <c r="V76" s="38">
        <f>COUNTIF(System資料複製!F:F,Feature統計!A76)</f>
        <v>0</v>
      </c>
      <c r="W76" s="26" t="str">
        <f t="shared" si="25"/>
        <v>NA</v>
      </c>
      <c r="X76" s="25">
        <f>COUNTIFS(HW資料!$C:$C,$A76,HW資料!$B:$B,X$2)</f>
        <v>1</v>
      </c>
      <c r="Y76" s="25">
        <f>COUNTIFS(HW資料!$C:$C,$A76,HW資料!$B:$B,Y$2)</f>
        <v>0</v>
      </c>
      <c r="Z76" s="25">
        <f>COUNTIFS(HW資料!$C:$C,$A76,HW資料!$B:$B,Z$2)</f>
        <v>0</v>
      </c>
      <c r="AA76" s="25">
        <f>COUNTIFS(HW資料!$C:$C,$A76,HW資料!$B:$B,AA$2)</f>
        <v>0</v>
      </c>
      <c r="AB76" s="25">
        <f>COUNTIFS(HW資料!$C:$C,$A76,HW資料!$B:$B,AB$2)</f>
        <v>0</v>
      </c>
      <c r="AC76" s="25">
        <f>COUNTIFS(HW資料!$C:$C,$A76,HW資料!$B:$B,AC$2)</f>
        <v>11</v>
      </c>
      <c r="AD76" s="25">
        <f>COUNTIF(HW資料!C:C,Feature統計!A76)</f>
        <v>12</v>
      </c>
      <c r="AE76" s="26" t="str">
        <f t="shared" si="26"/>
        <v>Pass</v>
      </c>
      <c r="AF76" s="38">
        <f t="shared" si="27"/>
        <v>12</v>
      </c>
      <c r="AG76" s="38">
        <f t="shared" si="28"/>
        <v>0</v>
      </c>
      <c r="AH76" s="38">
        <f t="shared" si="29"/>
        <v>0</v>
      </c>
      <c r="AI76" s="38">
        <f t="shared" si="21"/>
        <v>0</v>
      </c>
      <c r="AJ76" s="38">
        <f t="shared" si="22"/>
        <v>12</v>
      </c>
      <c r="AK76" s="39" t="str">
        <f t="shared" si="30"/>
        <v>Pass</v>
      </c>
      <c r="AL76" s="40"/>
    </row>
    <row r="77" spans="1:38" x14ac:dyDescent="0.4">
      <c r="A77" s="26" t="s">
        <v>1023</v>
      </c>
      <c r="B77" s="26" t="s">
        <v>993</v>
      </c>
      <c r="C77" s="25"/>
      <c r="D77" s="25" t="s">
        <v>1924</v>
      </c>
      <c r="E77" s="25" t="s">
        <v>1922</v>
      </c>
      <c r="F77" s="25" t="s">
        <v>2009</v>
      </c>
      <c r="G77" s="36" t="s">
        <v>1926</v>
      </c>
      <c r="H77" s="36"/>
      <c r="I77" s="28"/>
      <c r="J77" s="27">
        <v>44866</v>
      </c>
      <c r="K77" s="27">
        <v>44895</v>
      </c>
      <c r="L77" s="27">
        <v>44866</v>
      </c>
      <c r="M77" s="27">
        <v>44895</v>
      </c>
      <c r="N77" s="106"/>
      <c r="O77" s="27" t="str">
        <f t="shared" si="24"/>
        <v>Pass</v>
      </c>
      <c r="P77" s="38">
        <f>COUNTIFS(System資料複製!$F:$F,$A77,System資料複製!$B:$B,$P$2)</f>
        <v>0</v>
      </c>
      <c r="Q77" s="38">
        <f>COUNTIFS(System資料複製!$F:$F,$A77,System資料複製!$B:$B,$Q$2)</f>
        <v>0</v>
      </c>
      <c r="R77" s="38">
        <f>COUNTIFS(System資料複製!$F:$F,$A77,System資料複製!$B:$B,$R$2)</f>
        <v>0</v>
      </c>
      <c r="S77" s="38">
        <f>COUNTIFS(System資料複製!$F:$F,$A77,System資料複製!$B:$B,$S$2)</f>
        <v>0</v>
      </c>
      <c r="T77" s="38">
        <f>COUNTIFS(System資料複製!$F:$F,$A77,System資料複製!$B:$B,$T$2)</f>
        <v>0</v>
      </c>
      <c r="U77" s="38">
        <f>COUNTIFS(System資料複製!$F:$F,$A77,System資料複製!$B:$B,$U$2)</f>
        <v>0</v>
      </c>
      <c r="V77" s="38">
        <f>COUNTIF(System資料複製!F:F,Feature統計!A77)</f>
        <v>0</v>
      </c>
      <c r="W77" s="26" t="str">
        <f t="shared" si="25"/>
        <v>NA</v>
      </c>
      <c r="X77" s="25">
        <f>COUNTIFS(HW資料!$C:$C,$A77,HW資料!$B:$B,X$2)</f>
        <v>0</v>
      </c>
      <c r="Y77" s="25">
        <f>COUNTIFS(HW資料!$C:$C,$A77,HW資料!$B:$B,Y$2)</f>
        <v>0</v>
      </c>
      <c r="Z77" s="25">
        <f>COUNTIFS(HW資料!$C:$C,$A77,HW資料!$B:$B,Z$2)</f>
        <v>0</v>
      </c>
      <c r="AA77" s="25">
        <f>COUNTIFS(HW資料!$C:$C,$A77,HW資料!$B:$B,AA$2)</f>
        <v>0</v>
      </c>
      <c r="AB77" s="25">
        <f>COUNTIFS(HW資料!$C:$C,$A77,HW資料!$B:$B,AB$2)</f>
        <v>0</v>
      </c>
      <c r="AC77" s="25">
        <f>COUNTIFS(HW資料!$C:$C,$A77,HW資料!$B:$B,AC$2)</f>
        <v>5</v>
      </c>
      <c r="AD77" s="25">
        <f>COUNTIF(HW資料!C:C,Feature統計!A77)</f>
        <v>5</v>
      </c>
      <c r="AE77" s="26" t="str">
        <f t="shared" si="26"/>
        <v>Pass</v>
      </c>
      <c r="AF77" s="38">
        <f t="shared" si="27"/>
        <v>5</v>
      </c>
      <c r="AG77" s="38">
        <f t="shared" si="28"/>
        <v>0</v>
      </c>
      <c r="AH77" s="38">
        <f t="shared" si="29"/>
        <v>0</v>
      </c>
      <c r="AI77" s="38">
        <f t="shared" si="21"/>
        <v>0</v>
      </c>
      <c r="AJ77" s="38">
        <f t="shared" si="22"/>
        <v>5</v>
      </c>
      <c r="AK77" s="39" t="str">
        <f t="shared" si="30"/>
        <v>Pass</v>
      </c>
      <c r="AL77" s="40"/>
    </row>
    <row r="78" spans="1:38" x14ac:dyDescent="0.4">
      <c r="A78" s="26" t="s">
        <v>1345</v>
      </c>
      <c r="B78" s="26" t="s">
        <v>993</v>
      </c>
      <c r="C78" s="25"/>
      <c r="D78" s="25" t="str">
        <f t="shared" si="23"/>
        <v>SYS</v>
      </c>
      <c r="E78" s="25" t="s">
        <v>1906</v>
      </c>
      <c r="F78" s="25" t="s">
        <v>1887</v>
      </c>
      <c r="G78" s="36"/>
      <c r="H78" s="36"/>
      <c r="I78" s="28"/>
      <c r="J78" s="27">
        <v>44937</v>
      </c>
      <c r="K78" s="27">
        <v>45107</v>
      </c>
      <c r="L78" s="27"/>
      <c r="M78" s="27"/>
      <c r="N78" s="106"/>
      <c r="O78" s="27" t="str">
        <f t="shared" si="24"/>
        <v>On-going w/h some pass</v>
      </c>
      <c r="P78" s="38">
        <f>COUNTIFS(System資料複製!$F:$F,$A78,System資料複製!$B:$B,$P$2)</f>
        <v>1</v>
      </c>
      <c r="Q78" s="38">
        <f>COUNTIFS(System資料複製!$F:$F,$A78,System資料複製!$B:$B,$Q$2)</f>
        <v>0</v>
      </c>
      <c r="R78" s="38">
        <f>COUNTIFS(System資料複製!$F:$F,$A78,System資料複製!$B:$B,$R$2)</f>
        <v>1</v>
      </c>
      <c r="S78" s="38">
        <f>COUNTIFS(System資料複製!$F:$F,$A78,System資料複製!$B:$B,$S$2)</f>
        <v>0</v>
      </c>
      <c r="T78" s="38">
        <f>COUNTIFS(System資料複製!$F:$F,$A78,System資料複製!$B:$B,$T$2)</f>
        <v>18</v>
      </c>
      <c r="U78" s="38">
        <f>COUNTIFS(System資料複製!$F:$F,$A78,System資料複製!$B:$B,$U$2)</f>
        <v>0</v>
      </c>
      <c r="V78" s="38">
        <f>COUNTIF(System資料複製!F:F,Feature統計!A78)</f>
        <v>20</v>
      </c>
      <c r="W78" s="26" t="str">
        <f t="shared" si="25"/>
        <v>On-going w/h some pass</v>
      </c>
      <c r="X78" s="25">
        <f>COUNTIFS(HW資料!$C:$C,$A78,HW資料!$B:$B,X$2)</f>
        <v>0</v>
      </c>
      <c r="Y78" s="25">
        <f>COUNTIFS(HW資料!$C:$C,$A78,HW資料!$B:$B,Y$2)</f>
        <v>0</v>
      </c>
      <c r="Z78" s="25">
        <f>COUNTIFS(HW資料!$C:$C,$A78,HW資料!$B:$B,Z$2)</f>
        <v>0</v>
      </c>
      <c r="AA78" s="25">
        <f>COUNTIFS(HW資料!$C:$C,$A78,HW資料!$B:$B,AA$2)</f>
        <v>0</v>
      </c>
      <c r="AB78" s="25">
        <f>COUNTIFS(HW資料!$C:$C,$A78,HW資料!$B:$B,AB$2)</f>
        <v>0</v>
      </c>
      <c r="AC78" s="25">
        <f>COUNTIFS(HW資料!$C:$C,$A78,HW資料!$B:$B,AC$2)</f>
        <v>0</v>
      </c>
      <c r="AD78" s="25">
        <f>COUNTIF(HW資料!C:C,Feature統計!A78)</f>
        <v>0</v>
      </c>
      <c r="AE78" s="26" t="str">
        <f t="shared" si="26"/>
        <v>NA</v>
      </c>
      <c r="AF78" s="38">
        <f t="shared" si="27"/>
        <v>1</v>
      </c>
      <c r="AG78" s="38">
        <f t="shared" si="28"/>
        <v>0</v>
      </c>
      <c r="AH78" s="38">
        <f t="shared" si="29"/>
        <v>1</v>
      </c>
      <c r="AI78" s="38">
        <f t="shared" si="21"/>
        <v>18</v>
      </c>
      <c r="AJ78" s="38">
        <f t="shared" si="22"/>
        <v>20</v>
      </c>
      <c r="AK78" s="39" t="str">
        <f t="shared" si="30"/>
        <v>On-going w/h some pass</v>
      </c>
      <c r="AL78" s="40"/>
    </row>
    <row r="79" spans="1:38" x14ac:dyDescent="0.4">
      <c r="A79" s="26" t="s">
        <v>5251</v>
      </c>
      <c r="B79" s="26" t="s">
        <v>977</v>
      </c>
      <c r="C79" s="25"/>
      <c r="D79" s="25" t="str">
        <f t="shared" si="23"/>
        <v>SYS</v>
      </c>
      <c r="E79" s="25" t="s">
        <v>5249</v>
      </c>
      <c r="F79" s="25" t="s">
        <v>1908</v>
      </c>
      <c r="G79" s="36"/>
      <c r="H79" s="36"/>
      <c r="I79" s="28"/>
      <c r="J79" s="27">
        <v>44896</v>
      </c>
      <c r="K79" s="27">
        <v>44926</v>
      </c>
      <c r="L79" s="27">
        <v>44936</v>
      </c>
      <c r="M79" s="27"/>
      <c r="N79" s="106"/>
      <c r="O79" s="27" t="str">
        <f t="shared" si="24"/>
        <v>Pass</v>
      </c>
      <c r="P79" s="38">
        <f>COUNTIFS(System資料複製!$F:$F,$A79,System資料複製!$B:$B,$P$2)</f>
        <v>1</v>
      </c>
      <c r="Q79" s="38">
        <f>COUNTIFS(System資料複製!$F:$F,$A79,System資料複製!$B:$B,$Q$2)</f>
        <v>0</v>
      </c>
      <c r="R79" s="38">
        <f>COUNTIFS(System資料複製!$F:$F,$A79,System資料複製!$B:$B,$R$2)</f>
        <v>0</v>
      </c>
      <c r="S79" s="38">
        <f>COUNTIFS(System資料複製!$F:$F,$A79,System資料複製!$B:$B,$S$2)</f>
        <v>0</v>
      </c>
      <c r="T79" s="38">
        <f>COUNTIFS(System資料複製!$F:$F,$A79,System資料複製!$B:$B,$T$2)</f>
        <v>0</v>
      </c>
      <c r="U79" s="38">
        <f>COUNTIFS(System資料複製!$F:$F,$A79,System資料複製!$B:$B,$U$2)</f>
        <v>0</v>
      </c>
      <c r="V79" s="38">
        <f>COUNTIF(System資料複製!F:F,Feature統計!A79)</f>
        <v>1</v>
      </c>
      <c r="W79" s="26" t="str">
        <f t="shared" si="25"/>
        <v>Pass</v>
      </c>
      <c r="X79" s="25">
        <f>COUNTIFS(HW資料!$C:$C,$A79,HW資料!$B:$B,X$2)</f>
        <v>0</v>
      </c>
      <c r="Y79" s="25">
        <f>COUNTIFS(HW資料!$C:$C,$A79,HW資料!$B:$B,Y$2)</f>
        <v>0</v>
      </c>
      <c r="Z79" s="25">
        <f>COUNTIFS(HW資料!$C:$C,$A79,HW資料!$B:$B,Z$2)</f>
        <v>0</v>
      </c>
      <c r="AA79" s="25">
        <f>COUNTIFS(HW資料!$C:$C,$A79,HW資料!$B:$B,AA$2)</f>
        <v>0</v>
      </c>
      <c r="AB79" s="25">
        <f>COUNTIFS(HW資料!$C:$C,$A79,HW資料!$B:$B,AB$2)</f>
        <v>0</v>
      </c>
      <c r="AC79" s="25">
        <f>COUNTIFS(HW資料!$C:$C,$A79,HW資料!$B:$B,AC$2)</f>
        <v>0</v>
      </c>
      <c r="AD79" s="25">
        <f>COUNTIF(HW資料!C:C,Feature統計!A79)</f>
        <v>0</v>
      </c>
      <c r="AE79" s="26" t="str">
        <f t="shared" si="26"/>
        <v>NA</v>
      </c>
      <c r="AF79" s="38">
        <f t="shared" si="27"/>
        <v>1</v>
      </c>
      <c r="AG79" s="38">
        <f t="shared" si="28"/>
        <v>0</v>
      </c>
      <c r="AH79" s="38">
        <f t="shared" si="29"/>
        <v>0</v>
      </c>
      <c r="AI79" s="38">
        <f t="shared" si="21"/>
        <v>0</v>
      </c>
      <c r="AJ79" s="38">
        <f t="shared" si="22"/>
        <v>1</v>
      </c>
      <c r="AK79" s="39" t="str">
        <f t="shared" si="30"/>
        <v>Pass</v>
      </c>
      <c r="AL79" s="40"/>
    </row>
    <row r="80" spans="1:38" x14ac:dyDescent="0.4">
      <c r="A80" s="26" t="s">
        <v>1377</v>
      </c>
      <c r="B80" s="26" t="s">
        <v>977</v>
      </c>
      <c r="C80" s="25"/>
      <c r="D80" s="25" t="str">
        <f t="shared" si="23"/>
        <v>SYS</v>
      </c>
      <c r="E80" s="25" t="s">
        <v>1911</v>
      </c>
      <c r="F80" s="25" t="s">
        <v>1908</v>
      </c>
      <c r="G80" s="36"/>
      <c r="H80" s="36"/>
      <c r="I80" s="28"/>
      <c r="J80" s="27">
        <v>44921</v>
      </c>
      <c r="K80" s="27" t="s">
        <v>7021</v>
      </c>
      <c r="L80" s="27"/>
      <c r="M80" s="27"/>
      <c r="N80" s="106"/>
      <c r="O80" s="27" t="str">
        <f t="shared" si="24"/>
        <v>Pass</v>
      </c>
      <c r="P80" s="38">
        <f>COUNTIFS(System資料複製!$F:$F,$A80,System資料複製!$B:$B,$P$2)</f>
        <v>2</v>
      </c>
      <c r="Q80" s="38">
        <f>COUNTIFS(System資料複製!$F:$F,$A80,System資料複製!$B:$B,$Q$2)</f>
        <v>0</v>
      </c>
      <c r="R80" s="38">
        <f>COUNTIFS(System資料複製!$F:$F,$A80,System資料複製!$B:$B,$R$2)</f>
        <v>0</v>
      </c>
      <c r="S80" s="38">
        <f>COUNTIFS(System資料複製!$F:$F,$A80,System資料複製!$B:$B,$S$2)</f>
        <v>0</v>
      </c>
      <c r="T80" s="38">
        <f>COUNTIFS(System資料複製!$F:$F,$A80,System資料複製!$B:$B,$T$2)</f>
        <v>0</v>
      </c>
      <c r="U80" s="38">
        <f>COUNTIFS(System資料複製!$F:$F,$A80,System資料複製!$B:$B,$U$2)</f>
        <v>0</v>
      </c>
      <c r="V80" s="38">
        <f>COUNTIF(System資料複製!F:F,Feature統計!A80)</f>
        <v>2</v>
      </c>
      <c r="W80" s="26" t="str">
        <f t="shared" si="25"/>
        <v>Pass</v>
      </c>
      <c r="X80" s="25">
        <f>COUNTIFS(HW資料!$C:$C,$A80,HW資料!$B:$B,X$2)</f>
        <v>0</v>
      </c>
      <c r="Y80" s="25">
        <f>COUNTIFS(HW資料!$C:$C,$A80,HW資料!$B:$B,Y$2)</f>
        <v>0</v>
      </c>
      <c r="Z80" s="25">
        <f>COUNTIFS(HW資料!$C:$C,$A80,HW資料!$B:$B,Z$2)</f>
        <v>0</v>
      </c>
      <c r="AA80" s="25">
        <f>COUNTIFS(HW資料!$C:$C,$A80,HW資料!$B:$B,AA$2)</f>
        <v>0</v>
      </c>
      <c r="AB80" s="25">
        <f>COUNTIFS(HW資料!$C:$C,$A80,HW資料!$B:$B,AB$2)</f>
        <v>0</v>
      </c>
      <c r="AC80" s="25">
        <f>COUNTIFS(HW資料!$C:$C,$A80,HW資料!$B:$B,AC$2)</f>
        <v>0</v>
      </c>
      <c r="AD80" s="25">
        <f>COUNTIF(HW資料!C:C,Feature統計!A80)</f>
        <v>0</v>
      </c>
      <c r="AE80" s="26" t="str">
        <f t="shared" si="26"/>
        <v>NA</v>
      </c>
      <c r="AF80" s="38">
        <f t="shared" si="27"/>
        <v>2</v>
      </c>
      <c r="AG80" s="38">
        <f t="shared" si="28"/>
        <v>0</v>
      </c>
      <c r="AH80" s="38">
        <f t="shared" si="29"/>
        <v>0</v>
      </c>
      <c r="AI80" s="38">
        <f t="shared" si="21"/>
        <v>0</v>
      </c>
      <c r="AJ80" s="38">
        <f t="shared" si="22"/>
        <v>2</v>
      </c>
      <c r="AK80" s="39" t="str">
        <f t="shared" si="30"/>
        <v>Pass</v>
      </c>
      <c r="AL80" s="40"/>
    </row>
    <row r="81" spans="1:38" x14ac:dyDescent="0.4">
      <c r="A81" s="26" t="s">
        <v>1437</v>
      </c>
      <c r="B81" s="26" t="s">
        <v>1527</v>
      </c>
      <c r="C81" s="25"/>
      <c r="D81" s="25" t="str">
        <f t="shared" si="23"/>
        <v>HW</v>
      </c>
      <c r="E81" s="25" t="s">
        <v>1894</v>
      </c>
      <c r="F81" s="25" t="s">
        <v>1910</v>
      </c>
      <c r="G81" s="36" t="s">
        <v>1926</v>
      </c>
      <c r="H81" s="36" t="s">
        <v>1935</v>
      </c>
      <c r="I81" s="28"/>
      <c r="J81" s="27">
        <v>44850</v>
      </c>
      <c r="K81" s="27">
        <v>44860</v>
      </c>
      <c r="L81" s="27">
        <v>44850</v>
      </c>
      <c r="M81" s="27">
        <v>44860</v>
      </c>
      <c r="N81" s="106"/>
      <c r="O81" s="27" t="str">
        <f t="shared" si="24"/>
        <v>Pass</v>
      </c>
      <c r="P81" s="38">
        <f>COUNTIFS(System資料複製!$F:$F,$A81,System資料複製!$B:$B,$P$2)</f>
        <v>0</v>
      </c>
      <c r="Q81" s="38">
        <f>COUNTIFS(System資料複製!$F:$F,$A81,System資料複製!$B:$B,$Q$2)</f>
        <v>0</v>
      </c>
      <c r="R81" s="38">
        <f>COUNTIFS(System資料複製!$F:$F,$A81,System資料複製!$B:$B,$R$2)</f>
        <v>0</v>
      </c>
      <c r="S81" s="38">
        <f>COUNTIFS(System資料複製!$F:$F,$A81,System資料複製!$B:$B,$S$2)</f>
        <v>0</v>
      </c>
      <c r="T81" s="38">
        <f>COUNTIFS(System資料複製!$F:$F,$A81,System資料複製!$B:$B,$T$2)</f>
        <v>0</v>
      </c>
      <c r="U81" s="38">
        <f>COUNTIFS(System資料複製!$F:$F,$A81,System資料複製!$B:$B,$U$2)</f>
        <v>0</v>
      </c>
      <c r="V81" s="38">
        <f>COUNTIF(System資料複製!F:F,Feature統計!A81)</f>
        <v>0</v>
      </c>
      <c r="W81" s="26" t="str">
        <f t="shared" si="25"/>
        <v>NA</v>
      </c>
      <c r="X81" s="25">
        <f>COUNTIFS(HW資料!$C:$C,$A81,HW資料!$B:$B,X$2)</f>
        <v>1</v>
      </c>
      <c r="Y81" s="25">
        <f>COUNTIFS(HW資料!$C:$C,$A81,HW資料!$B:$B,Y$2)</f>
        <v>0</v>
      </c>
      <c r="Z81" s="25">
        <f>COUNTIFS(HW資料!$C:$C,$A81,HW資料!$B:$B,Z$2)</f>
        <v>0</v>
      </c>
      <c r="AA81" s="25">
        <f>COUNTIFS(HW資料!$C:$C,$A81,HW資料!$B:$B,AA$2)</f>
        <v>0</v>
      </c>
      <c r="AB81" s="25">
        <f>COUNTIFS(HW資料!$C:$C,$A81,HW資料!$B:$B,AB$2)</f>
        <v>0</v>
      </c>
      <c r="AC81" s="25">
        <f>COUNTIFS(HW資料!$C:$C,$A81,HW資料!$B:$B,AC$2)</f>
        <v>0</v>
      </c>
      <c r="AD81" s="25">
        <f>COUNTIF(HW資料!C:C,Feature統計!A81)</f>
        <v>1</v>
      </c>
      <c r="AE81" s="26" t="str">
        <f t="shared" si="26"/>
        <v>Pass</v>
      </c>
      <c r="AF81" s="38">
        <f t="shared" si="27"/>
        <v>1</v>
      </c>
      <c r="AG81" s="38">
        <f t="shared" si="28"/>
        <v>0</v>
      </c>
      <c r="AH81" s="38">
        <f t="shared" si="29"/>
        <v>0</v>
      </c>
      <c r="AI81" s="38">
        <f t="shared" si="21"/>
        <v>0</v>
      </c>
      <c r="AJ81" s="38">
        <f t="shared" si="22"/>
        <v>1</v>
      </c>
      <c r="AK81" s="39" t="str">
        <f t="shared" si="30"/>
        <v>Pass</v>
      </c>
      <c r="AL81" s="40"/>
    </row>
    <row r="82" spans="1:38" x14ac:dyDescent="0.4">
      <c r="A82" s="26" t="s">
        <v>1448</v>
      </c>
      <c r="B82" s="26" t="s">
        <v>1040</v>
      </c>
      <c r="C82" s="25" t="s">
        <v>1939</v>
      </c>
      <c r="D82" s="25" t="s">
        <v>1920</v>
      </c>
      <c r="E82" s="25" t="s">
        <v>1999</v>
      </c>
      <c r="F82" s="25" t="s">
        <v>1902</v>
      </c>
      <c r="G82" s="36" t="s">
        <v>1926</v>
      </c>
      <c r="H82" s="36" t="s">
        <v>2002</v>
      </c>
      <c r="I82" s="28"/>
      <c r="J82" s="27">
        <v>44866</v>
      </c>
      <c r="K82" s="27">
        <v>44956</v>
      </c>
      <c r="L82" s="27">
        <v>44866</v>
      </c>
      <c r="M82" s="27">
        <v>44895</v>
      </c>
      <c r="N82" s="106"/>
      <c r="O82" s="27" t="str">
        <f t="shared" si="24"/>
        <v>Fail</v>
      </c>
      <c r="P82" s="38">
        <f>COUNTIFS(System資料複製!$F:$F,$A82,System資料複製!$B:$B,$P$2)</f>
        <v>0</v>
      </c>
      <c r="Q82" s="38">
        <f>COUNTIFS(System資料複製!$F:$F,$A82,System資料複製!$B:$B,$Q$2)</f>
        <v>0</v>
      </c>
      <c r="R82" s="38">
        <f>COUNTIFS(System資料複製!$F:$F,$A82,System資料複製!$B:$B,$R$2)</f>
        <v>0</v>
      </c>
      <c r="S82" s="38">
        <f>COUNTIFS(System資料複製!$F:$F,$A82,System資料複製!$B:$B,$S$2)</f>
        <v>0</v>
      </c>
      <c r="T82" s="38">
        <f>COUNTIFS(System資料複製!$F:$F,$A82,System資料複製!$B:$B,$T$2)</f>
        <v>0</v>
      </c>
      <c r="U82" s="38">
        <f>COUNTIFS(System資料複製!$F:$F,$A82,System資料複製!$B:$B,$U$2)</f>
        <v>0</v>
      </c>
      <c r="V82" s="38">
        <f>COUNTIF(System資料複製!F:F,Feature統計!A82)</f>
        <v>0</v>
      </c>
      <c r="W82" s="26" t="str">
        <f t="shared" si="25"/>
        <v>NA</v>
      </c>
      <c r="X82" s="25">
        <f>COUNTIFS(HW資料!$C:$C,$A82,HW資料!$B:$B,X$2)</f>
        <v>0</v>
      </c>
      <c r="Y82" s="25">
        <f>COUNTIFS(HW資料!$C:$C,$A82,HW資料!$B:$B,Y$2)</f>
        <v>1</v>
      </c>
      <c r="Z82" s="25">
        <f>COUNTIFS(HW資料!$C:$C,$A82,HW資料!$B:$B,Z$2)</f>
        <v>0</v>
      </c>
      <c r="AA82" s="25">
        <f>COUNTIFS(HW資料!$C:$C,$A82,HW資料!$B:$B,AA$2)</f>
        <v>0</v>
      </c>
      <c r="AB82" s="25">
        <f>COUNTIFS(HW資料!$C:$C,$A82,HW資料!$B:$B,AB$2)</f>
        <v>0</v>
      </c>
      <c r="AC82" s="25">
        <f>COUNTIFS(HW資料!$C:$C,$A82,HW資料!$B:$B,AC$2)</f>
        <v>0</v>
      </c>
      <c r="AD82" s="25">
        <f>COUNTIF(HW資料!C:C,Feature統計!A82)</f>
        <v>1</v>
      </c>
      <c r="AE82" s="26" t="str">
        <f t="shared" si="26"/>
        <v>Fail</v>
      </c>
      <c r="AF82" s="38">
        <f t="shared" si="27"/>
        <v>0</v>
      </c>
      <c r="AG82" s="38">
        <f t="shared" si="28"/>
        <v>1</v>
      </c>
      <c r="AH82" s="38">
        <f t="shared" si="29"/>
        <v>0</v>
      </c>
      <c r="AI82" s="38">
        <f t="shared" si="21"/>
        <v>0</v>
      </c>
      <c r="AJ82" s="38">
        <f t="shared" si="22"/>
        <v>1</v>
      </c>
      <c r="AK82" s="39" t="str">
        <f t="shared" si="30"/>
        <v>Fail</v>
      </c>
      <c r="AL82" s="40"/>
    </row>
    <row r="83" spans="1:38" x14ac:dyDescent="0.4">
      <c r="A83" s="26" t="s">
        <v>1449</v>
      </c>
      <c r="B83" s="26" t="s">
        <v>1040</v>
      </c>
      <c r="C83" s="25" t="s">
        <v>1939</v>
      </c>
      <c r="D83" s="25" t="s">
        <v>1920</v>
      </c>
      <c r="E83" s="25" t="s">
        <v>1999</v>
      </c>
      <c r="F83" s="25" t="s">
        <v>1902</v>
      </c>
      <c r="G83" s="36" t="s">
        <v>1926</v>
      </c>
      <c r="H83" s="36" t="s">
        <v>2002</v>
      </c>
      <c r="I83" s="28"/>
      <c r="J83" s="27">
        <v>44837</v>
      </c>
      <c r="K83" s="27">
        <v>44876</v>
      </c>
      <c r="L83" s="27">
        <v>44837</v>
      </c>
      <c r="M83" s="27">
        <v>44876</v>
      </c>
      <c r="N83" s="106"/>
      <c r="O83" s="27" t="str">
        <f t="shared" si="24"/>
        <v>Pass</v>
      </c>
      <c r="P83" s="38">
        <f>COUNTIFS(System資料複製!$F:$F,$A83,System資料複製!$B:$B,$P$2)</f>
        <v>0</v>
      </c>
      <c r="Q83" s="38">
        <f>COUNTIFS(System資料複製!$F:$F,$A83,System資料複製!$B:$B,$Q$2)</f>
        <v>0</v>
      </c>
      <c r="R83" s="38">
        <f>COUNTIFS(System資料複製!$F:$F,$A83,System資料複製!$B:$B,$R$2)</f>
        <v>0</v>
      </c>
      <c r="S83" s="38">
        <f>COUNTIFS(System資料複製!$F:$F,$A83,System資料複製!$B:$B,$S$2)</f>
        <v>0</v>
      </c>
      <c r="T83" s="38">
        <f>COUNTIFS(System資料複製!$F:$F,$A83,System資料複製!$B:$B,$T$2)</f>
        <v>0</v>
      </c>
      <c r="U83" s="38">
        <f>COUNTIFS(System資料複製!$F:$F,$A83,System資料複製!$B:$B,$U$2)</f>
        <v>0</v>
      </c>
      <c r="V83" s="38">
        <f>COUNTIF(System資料複製!F:F,Feature統計!A83)</f>
        <v>0</v>
      </c>
      <c r="W83" s="26" t="str">
        <f t="shared" si="25"/>
        <v>NA</v>
      </c>
      <c r="X83" s="25">
        <f>COUNTIFS(HW資料!$C:$C,$A83,HW資料!$B:$B,X$2)</f>
        <v>1</v>
      </c>
      <c r="Y83" s="25">
        <f>COUNTIFS(HW資料!$C:$C,$A83,HW資料!$B:$B,Y$2)</f>
        <v>0</v>
      </c>
      <c r="Z83" s="25">
        <f>COUNTIFS(HW資料!$C:$C,$A83,HW資料!$B:$B,Z$2)</f>
        <v>0</v>
      </c>
      <c r="AA83" s="25">
        <f>COUNTIFS(HW資料!$C:$C,$A83,HW資料!$B:$B,AA$2)</f>
        <v>0</v>
      </c>
      <c r="AB83" s="25">
        <f>COUNTIFS(HW資料!$C:$C,$A83,HW資料!$B:$B,AB$2)</f>
        <v>0</v>
      </c>
      <c r="AC83" s="25">
        <f>COUNTIFS(HW資料!$C:$C,$A83,HW資料!$B:$B,AC$2)</f>
        <v>0</v>
      </c>
      <c r="AD83" s="25">
        <f>COUNTIF(HW資料!C:C,Feature統計!A83)</f>
        <v>1</v>
      </c>
      <c r="AE83" s="26" t="str">
        <f t="shared" si="26"/>
        <v>Pass</v>
      </c>
      <c r="AF83" s="38">
        <f t="shared" si="27"/>
        <v>1</v>
      </c>
      <c r="AG83" s="38">
        <f t="shared" si="28"/>
        <v>0</v>
      </c>
      <c r="AH83" s="38">
        <f t="shared" si="29"/>
        <v>0</v>
      </c>
      <c r="AI83" s="38">
        <f t="shared" si="21"/>
        <v>0</v>
      </c>
      <c r="AJ83" s="38">
        <f t="shared" si="22"/>
        <v>1</v>
      </c>
      <c r="AK83" s="39" t="str">
        <f t="shared" si="30"/>
        <v>Pass</v>
      </c>
      <c r="AL83" s="40"/>
    </row>
    <row r="84" spans="1:38" x14ac:dyDescent="0.4">
      <c r="A84" s="26" t="s">
        <v>1438</v>
      </c>
      <c r="B84" s="26" t="s">
        <v>970</v>
      </c>
      <c r="C84" s="25"/>
      <c r="D84" s="25" t="str">
        <f t="shared" si="23"/>
        <v>SYS</v>
      </c>
      <c r="E84" s="25" t="s">
        <v>1906</v>
      </c>
      <c r="F84" s="25" t="s">
        <v>1887</v>
      </c>
      <c r="G84" s="36"/>
      <c r="H84" s="36"/>
      <c r="I84" s="28"/>
      <c r="J84" s="27">
        <v>44910</v>
      </c>
      <c r="K84" s="27">
        <v>44939</v>
      </c>
      <c r="L84" s="27"/>
      <c r="M84" s="27"/>
      <c r="N84" s="106"/>
      <c r="O84" s="27" t="str">
        <f t="shared" si="24"/>
        <v>Pass</v>
      </c>
      <c r="P84" s="38">
        <f>COUNTIFS(System資料複製!$F:$F,$A84,System資料複製!$B:$B,$P$2)</f>
        <v>1</v>
      </c>
      <c r="Q84" s="38">
        <f>COUNTIFS(System資料複製!$F:$F,$A84,System資料複製!$B:$B,$Q$2)</f>
        <v>0</v>
      </c>
      <c r="R84" s="38">
        <f>COUNTIFS(System資料複製!$F:$F,$A84,System資料複製!$B:$B,$R$2)</f>
        <v>0</v>
      </c>
      <c r="S84" s="38">
        <f>COUNTIFS(System資料複製!$F:$F,$A84,System資料複製!$B:$B,$S$2)</f>
        <v>0</v>
      </c>
      <c r="T84" s="38">
        <f>COUNTIFS(System資料複製!$F:$F,$A84,System資料複製!$B:$B,$T$2)</f>
        <v>0</v>
      </c>
      <c r="U84" s="38">
        <f>COUNTIFS(System資料複製!$F:$F,$A84,System資料複製!$B:$B,$U$2)</f>
        <v>0</v>
      </c>
      <c r="V84" s="38">
        <f>COUNTIF(System資料複製!F:F,Feature統計!A84)</f>
        <v>1</v>
      </c>
      <c r="W84" s="26" t="str">
        <f t="shared" si="25"/>
        <v>Pass</v>
      </c>
      <c r="X84" s="25">
        <f>COUNTIFS(HW資料!$C:$C,$A84,HW資料!$B:$B,X$2)</f>
        <v>0</v>
      </c>
      <c r="Y84" s="25">
        <f>COUNTIFS(HW資料!$C:$C,$A84,HW資料!$B:$B,Y$2)</f>
        <v>0</v>
      </c>
      <c r="Z84" s="25">
        <f>COUNTIFS(HW資料!$C:$C,$A84,HW資料!$B:$B,Z$2)</f>
        <v>0</v>
      </c>
      <c r="AA84" s="25">
        <f>COUNTIFS(HW資料!$C:$C,$A84,HW資料!$B:$B,AA$2)</f>
        <v>0</v>
      </c>
      <c r="AB84" s="25">
        <f>COUNTIFS(HW資料!$C:$C,$A84,HW資料!$B:$B,AB$2)</f>
        <v>0</v>
      </c>
      <c r="AC84" s="25">
        <f>COUNTIFS(HW資料!$C:$C,$A84,HW資料!$B:$B,AC$2)</f>
        <v>0</v>
      </c>
      <c r="AD84" s="25">
        <f>COUNTIF(HW資料!C:C,Feature統計!A84)</f>
        <v>0</v>
      </c>
      <c r="AE84" s="26" t="str">
        <f t="shared" si="26"/>
        <v>NA</v>
      </c>
      <c r="AF84" s="38">
        <f t="shared" si="27"/>
        <v>1</v>
      </c>
      <c r="AG84" s="38">
        <f t="shared" si="28"/>
        <v>0</v>
      </c>
      <c r="AH84" s="38">
        <f t="shared" si="29"/>
        <v>0</v>
      </c>
      <c r="AI84" s="38">
        <f t="shared" si="21"/>
        <v>0</v>
      </c>
      <c r="AJ84" s="38">
        <f t="shared" si="22"/>
        <v>1</v>
      </c>
      <c r="AK84" s="39" t="str">
        <f t="shared" si="30"/>
        <v>Pass</v>
      </c>
      <c r="AL84" s="40"/>
    </row>
    <row r="85" spans="1:38" x14ac:dyDescent="0.4">
      <c r="A85" s="26" t="s">
        <v>1333</v>
      </c>
      <c r="B85" s="26" t="s">
        <v>1227</v>
      </c>
      <c r="C85" s="25"/>
      <c r="D85" s="25" t="str">
        <f t="shared" si="23"/>
        <v>SYS</v>
      </c>
      <c r="E85" s="25" t="s">
        <v>1912</v>
      </c>
      <c r="F85" s="25" t="s">
        <v>1908</v>
      </c>
      <c r="G85" s="36"/>
      <c r="H85" s="36"/>
      <c r="I85" s="28"/>
      <c r="J85" s="27">
        <v>44886</v>
      </c>
      <c r="K85" s="27" t="s">
        <v>7021</v>
      </c>
      <c r="L85" s="27">
        <v>44886</v>
      </c>
      <c r="M85" s="27"/>
      <c r="N85" s="106"/>
      <c r="O85" s="27" t="str">
        <f t="shared" si="24"/>
        <v>Pass</v>
      </c>
      <c r="P85" s="38">
        <f>COUNTIFS(System資料複製!$F:$F,$A85,System資料複製!$B:$B,$P$2)</f>
        <v>0</v>
      </c>
      <c r="Q85" s="38">
        <f>COUNTIFS(System資料複製!$F:$F,$A85,System資料複製!$B:$B,$Q$2)</f>
        <v>0</v>
      </c>
      <c r="R85" s="38">
        <f>COUNTIFS(System資料複製!$F:$F,$A85,System資料複製!$B:$B,$R$2)</f>
        <v>0</v>
      </c>
      <c r="S85" s="38">
        <f>COUNTIFS(System資料複製!$F:$F,$A85,System資料複製!$B:$B,$S$2)</f>
        <v>0</v>
      </c>
      <c r="T85" s="38">
        <f>COUNTIFS(System資料複製!$F:$F,$A85,System資料複製!$B:$B,$T$2)</f>
        <v>0</v>
      </c>
      <c r="U85" s="38">
        <f>COUNTIFS(System資料複製!$F:$F,$A85,System資料複製!$B:$B,$U$2)</f>
        <v>2</v>
      </c>
      <c r="V85" s="38">
        <f>COUNTIF(System資料複製!F:F,Feature統計!A85)</f>
        <v>2</v>
      </c>
      <c r="W85" s="26" t="str">
        <f t="shared" si="25"/>
        <v>Pass</v>
      </c>
      <c r="X85" s="25">
        <f>COUNTIFS(HW資料!$C:$C,$A85,HW資料!$B:$B,X$2)</f>
        <v>0</v>
      </c>
      <c r="Y85" s="25">
        <f>COUNTIFS(HW資料!$C:$C,$A85,HW資料!$B:$B,Y$2)</f>
        <v>0</v>
      </c>
      <c r="Z85" s="25">
        <f>COUNTIFS(HW資料!$C:$C,$A85,HW資料!$B:$B,Z$2)</f>
        <v>0</v>
      </c>
      <c r="AA85" s="25">
        <f>COUNTIFS(HW資料!$C:$C,$A85,HW資料!$B:$B,AA$2)</f>
        <v>0</v>
      </c>
      <c r="AB85" s="25">
        <f>COUNTIFS(HW資料!$C:$C,$A85,HW資料!$B:$B,AB$2)</f>
        <v>0</v>
      </c>
      <c r="AC85" s="25">
        <f>COUNTIFS(HW資料!$C:$C,$A85,HW資料!$B:$B,AC$2)</f>
        <v>0</v>
      </c>
      <c r="AD85" s="25">
        <f>COUNTIF(HW資料!C:C,Feature統計!A85)</f>
        <v>0</v>
      </c>
      <c r="AE85" s="26" t="str">
        <f t="shared" si="26"/>
        <v>NA</v>
      </c>
      <c r="AF85" s="38">
        <f t="shared" si="27"/>
        <v>2</v>
      </c>
      <c r="AG85" s="38">
        <f t="shared" si="28"/>
        <v>0</v>
      </c>
      <c r="AH85" s="38">
        <f t="shared" si="29"/>
        <v>0</v>
      </c>
      <c r="AI85" s="38">
        <f t="shared" si="21"/>
        <v>0</v>
      </c>
      <c r="AJ85" s="38">
        <f t="shared" si="22"/>
        <v>2</v>
      </c>
      <c r="AK85" s="39" t="str">
        <f t="shared" si="30"/>
        <v>Pass</v>
      </c>
      <c r="AL85" s="40"/>
    </row>
    <row r="86" spans="1:38" x14ac:dyDescent="0.4">
      <c r="A86" s="26" t="s">
        <v>1340</v>
      </c>
      <c r="B86" s="26" t="s">
        <v>1040</v>
      </c>
      <c r="C86" s="25" t="s">
        <v>2008</v>
      </c>
      <c r="D86" s="25" t="str">
        <f t="shared" si="23"/>
        <v>SYS</v>
      </c>
      <c r="E86" s="25" t="s">
        <v>1898</v>
      </c>
      <c r="F86" s="25" t="s">
        <v>1908</v>
      </c>
      <c r="G86" s="36"/>
      <c r="H86" s="36"/>
      <c r="I86" s="28"/>
      <c r="J86" s="27">
        <v>44866</v>
      </c>
      <c r="K86" s="27">
        <v>44926</v>
      </c>
      <c r="L86" s="27">
        <v>44866</v>
      </c>
      <c r="M86" s="27"/>
      <c r="N86" s="106"/>
      <c r="O86" s="27" t="str">
        <f t="shared" si="24"/>
        <v>Pass</v>
      </c>
      <c r="P86" s="38">
        <f>COUNTIFS(System資料複製!$F:$F,$A86,System資料複製!$B:$B,$P$2)</f>
        <v>2</v>
      </c>
      <c r="Q86" s="38">
        <f>COUNTIFS(System資料複製!$F:$F,$A86,System資料複製!$B:$B,$Q$2)</f>
        <v>0</v>
      </c>
      <c r="R86" s="38">
        <f>COUNTIFS(System資料複製!$F:$F,$A86,System資料複製!$B:$B,$R$2)</f>
        <v>0</v>
      </c>
      <c r="S86" s="38">
        <f>COUNTIFS(System資料複製!$F:$F,$A86,System資料複製!$B:$B,$S$2)</f>
        <v>0</v>
      </c>
      <c r="T86" s="38">
        <f>COUNTIFS(System資料複製!$F:$F,$A86,System資料複製!$B:$B,$T$2)</f>
        <v>0</v>
      </c>
      <c r="U86" s="38">
        <f>COUNTIFS(System資料複製!$F:$F,$A86,System資料複製!$B:$B,$U$2)</f>
        <v>0</v>
      </c>
      <c r="V86" s="38">
        <f>COUNTIF(System資料複製!F:F,Feature統計!A86)</f>
        <v>2</v>
      </c>
      <c r="W86" s="26" t="str">
        <f t="shared" si="25"/>
        <v>Pass</v>
      </c>
      <c r="X86" s="25">
        <f>COUNTIFS(HW資料!$C:$C,$A86,HW資料!$B:$B,X$2)</f>
        <v>0</v>
      </c>
      <c r="Y86" s="25">
        <f>COUNTIFS(HW資料!$C:$C,$A86,HW資料!$B:$B,Y$2)</f>
        <v>0</v>
      </c>
      <c r="Z86" s="25">
        <f>COUNTIFS(HW資料!$C:$C,$A86,HW資料!$B:$B,Z$2)</f>
        <v>0</v>
      </c>
      <c r="AA86" s="25">
        <f>COUNTIFS(HW資料!$C:$C,$A86,HW資料!$B:$B,AA$2)</f>
        <v>0</v>
      </c>
      <c r="AB86" s="25">
        <f>COUNTIFS(HW資料!$C:$C,$A86,HW資料!$B:$B,AB$2)</f>
        <v>0</v>
      </c>
      <c r="AC86" s="25">
        <f>COUNTIFS(HW資料!$C:$C,$A86,HW資料!$B:$B,AC$2)</f>
        <v>0</v>
      </c>
      <c r="AD86" s="25">
        <f>COUNTIF(HW資料!C:C,Feature統計!A86)</f>
        <v>0</v>
      </c>
      <c r="AE86" s="26" t="str">
        <f t="shared" si="26"/>
        <v>NA</v>
      </c>
      <c r="AF86" s="38">
        <f t="shared" si="27"/>
        <v>2</v>
      </c>
      <c r="AG86" s="38">
        <f t="shared" si="28"/>
        <v>0</v>
      </c>
      <c r="AH86" s="38">
        <f t="shared" si="29"/>
        <v>0</v>
      </c>
      <c r="AI86" s="38">
        <f t="shared" si="21"/>
        <v>0</v>
      </c>
      <c r="AJ86" s="38">
        <f t="shared" si="22"/>
        <v>2</v>
      </c>
      <c r="AK86" s="39" t="str">
        <f t="shared" si="30"/>
        <v>Pass</v>
      </c>
      <c r="AL86" s="40"/>
    </row>
    <row r="87" spans="1:38" x14ac:dyDescent="0.4">
      <c r="A87" s="26" t="s">
        <v>1341</v>
      </c>
      <c r="B87" s="26" t="s">
        <v>1527</v>
      </c>
      <c r="C87" s="25"/>
      <c r="D87" s="25" t="str">
        <f t="shared" si="23"/>
        <v>SYS</v>
      </c>
      <c r="E87" s="25" t="s">
        <v>1900</v>
      </c>
      <c r="F87" s="25" t="s">
        <v>1887</v>
      </c>
      <c r="G87" s="36"/>
      <c r="H87" s="36"/>
      <c r="I87" s="28"/>
      <c r="J87" s="27">
        <v>44900</v>
      </c>
      <c r="K87" s="27">
        <v>44985</v>
      </c>
      <c r="L87" s="27"/>
      <c r="M87" s="27"/>
      <c r="N87" s="106"/>
      <c r="O87" s="27" t="str">
        <f t="shared" si="24"/>
        <v>Pass</v>
      </c>
      <c r="P87" s="38">
        <f>COUNTIFS(System資料複製!$F:$F,$A87,System資料複製!$B:$B,$P$2)</f>
        <v>1</v>
      </c>
      <c r="Q87" s="38">
        <f>COUNTIFS(System資料複製!$F:$F,$A87,System資料複製!$B:$B,$Q$2)</f>
        <v>0</v>
      </c>
      <c r="R87" s="38">
        <f>COUNTIFS(System資料複製!$F:$F,$A87,System資料複製!$B:$B,$R$2)</f>
        <v>0</v>
      </c>
      <c r="S87" s="38">
        <f>COUNTIFS(System資料複製!$F:$F,$A87,System資料複製!$B:$B,$S$2)</f>
        <v>0</v>
      </c>
      <c r="T87" s="38">
        <f>COUNTIFS(System資料複製!$F:$F,$A87,System資料複製!$B:$B,$T$2)</f>
        <v>0</v>
      </c>
      <c r="U87" s="38">
        <f>COUNTIFS(System資料複製!$F:$F,$A87,System資料複製!$B:$B,$U$2)</f>
        <v>0</v>
      </c>
      <c r="V87" s="38">
        <f>COUNTIF(System資料複製!F:F,Feature統計!A87)</f>
        <v>1</v>
      </c>
      <c r="W87" s="26" t="str">
        <f t="shared" si="25"/>
        <v>Pass</v>
      </c>
      <c r="X87" s="25">
        <f>COUNTIFS(HW資料!$C:$C,$A87,HW資料!$B:$B,X$2)</f>
        <v>0</v>
      </c>
      <c r="Y87" s="25">
        <f>COUNTIFS(HW資料!$C:$C,$A87,HW資料!$B:$B,Y$2)</f>
        <v>0</v>
      </c>
      <c r="Z87" s="25">
        <f>COUNTIFS(HW資料!$C:$C,$A87,HW資料!$B:$B,Z$2)</f>
        <v>0</v>
      </c>
      <c r="AA87" s="25">
        <f>COUNTIFS(HW資料!$C:$C,$A87,HW資料!$B:$B,AA$2)</f>
        <v>0</v>
      </c>
      <c r="AB87" s="25">
        <f>COUNTIFS(HW資料!$C:$C,$A87,HW資料!$B:$B,AB$2)</f>
        <v>0</v>
      </c>
      <c r="AC87" s="25">
        <f>COUNTIFS(HW資料!$C:$C,$A87,HW資料!$B:$B,AC$2)</f>
        <v>0</v>
      </c>
      <c r="AD87" s="25">
        <f>COUNTIF(HW資料!C:C,Feature統計!A87)</f>
        <v>0</v>
      </c>
      <c r="AE87" s="26" t="str">
        <f t="shared" si="26"/>
        <v>NA</v>
      </c>
      <c r="AF87" s="38">
        <f t="shared" si="27"/>
        <v>1</v>
      </c>
      <c r="AG87" s="38">
        <f t="shared" si="28"/>
        <v>0</v>
      </c>
      <c r="AH87" s="38">
        <f t="shared" si="29"/>
        <v>0</v>
      </c>
      <c r="AI87" s="38">
        <f t="shared" si="21"/>
        <v>0</v>
      </c>
      <c r="AJ87" s="38">
        <f t="shared" si="22"/>
        <v>1</v>
      </c>
      <c r="AK87" s="39" t="str">
        <f t="shared" si="30"/>
        <v>Pass</v>
      </c>
      <c r="AL87" s="40"/>
    </row>
    <row r="88" spans="1:38" x14ac:dyDescent="0.4">
      <c r="A88" s="26" t="s">
        <v>1005</v>
      </c>
      <c r="B88" s="26" t="s">
        <v>986</v>
      </c>
      <c r="C88" s="25"/>
      <c r="D88" s="25" t="str">
        <f t="shared" si="23"/>
        <v>SYS</v>
      </c>
      <c r="E88" s="25" t="s">
        <v>1901</v>
      </c>
      <c r="F88" s="25" t="s">
        <v>1908</v>
      </c>
      <c r="G88" s="36"/>
      <c r="H88" s="36"/>
      <c r="I88" s="28"/>
      <c r="J88" s="27">
        <v>44880</v>
      </c>
      <c r="K88" s="27">
        <v>44926</v>
      </c>
      <c r="L88" s="27">
        <v>44880</v>
      </c>
      <c r="M88" s="27"/>
      <c r="N88" s="106"/>
      <c r="O88" s="27" t="str">
        <f t="shared" si="24"/>
        <v>Pass</v>
      </c>
      <c r="P88" s="38">
        <f>COUNTIFS(System資料複製!$F:$F,$A88,System資料複製!$B:$B,$P$2)</f>
        <v>1</v>
      </c>
      <c r="Q88" s="38">
        <f>COUNTIFS(System資料複製!$F:$F,$A88,System資料複製!$B:$B,$Q$2)</f>
        <v>0</v>
      </c>
      <c r="R88" s="38">
        <f>COUNTIFS(System資料複製!$F:$F,$A88,System資料複製!$B:$B,$R$2)</f>
        <v>0</v>
      </c>
      <c r="S88" s="38">
        <f>COUNTIFS(System資料複製!$F:$F,$A88,System資料複製!$B:$B,$S$2)</f>
        <v>0</v>
      </c>
      <c r="T88" s="38">
        <f>COUNTIFS(System資料複製!$F:$F,$A88,System資料複製!$B:$B,$T$2)</f>
        <v>0</v>
      </c>
      <c r="U88" s="38">
        <f>COUNTIFS(System資料複製!$F:$F,$A88,System資料複製!$B:$B,$U$2)</f>
        <v>0</v>
      </c>
      <c r="V88" s="38">
        <f>COUNTIF(System資料複製!F:F,Feature統計!A88)</f>
        <v>1</v>
      </c>
      <c r="W88" s="26" t="str">
        <f t="shared" si="25"/>
        <v>Pass</v>
      </c>
      <c r="X88" s="25">
        <f>COUNTIFS(HW資料!$C:$C,$A88,HW資料!$B:$B,X$2)</f>
        <v>0</v>
      </c>
      <c r="Y88" s="25">
        <f>COUNTIFS(HW資料!$C:$C,$A88,HW資料!$B:$B,Y$2)</f>
        <v>0</v>
      </c>
      <c r="Z88" s="25">
        <f>COUNTIFS(HW資料!$C:$C,$A88,HW資料!$B:$B,Z$2)</f>
        <v>0</v>
      </c>
      <c r="AA88" s="25">
        <f>COUNTIFS(HW資料!$C:$C,$A88,HW資料!$B:$B,AA$2)</f>
        <v>0</v>
      </c>
      <c r="AB88" s="25">
        <f>COUNTIFS(HW資料!$C:$C,$A88,HW資料!$B:$B,AB$2)</f>
        <v>0</v>
      </c>
      <c r="AC88" s="25">
        <f>COUNTIFS(HW資料!$C:$C,$A88,HW資料!$B:$B,AC$2)</f>
        <v>0</v>
      </c>
      <c r="AD88" s="25">
        <f>COUNTIF(HW資料!C:C,Feature統計!A88)</f>
        <v>0</v>
      </c>
      <c r="AE88" s="26" t="str">
        <f t="shared" si="26"/>
        <v>NA</v>
      </c>
      <c r="AF88" s="38">
        <f t="shared" si="27"/>
        <v>1</v>
      </c>
      <c r="AG88" s="38">
        <f t="shared" si="28"/>
        <v>0</v>
      </c>
      <c r="AH88" s="38">
        <f t="shared" si="29"/>
        <v>0</v>
      </c>
      <c r="AI88" s="38">
        <f t="shared" si="21"/>
        <v>0</v>
      </c>
      <c r="AJ88" s="38">
        <f t="shared" si="22"/>
        <v>1</v>
      </c>
      <c r="AK88" s="39" t="str">
        <f t="shared" si="30"/>
        <v>Pass</v>
      </c>
      <c r="AL88" s="40"/>
    </row>
    <row r="89" spans="1:38" x14ac:dyDescent="0.4">
      <c r="A89" s="26" t="s">
        <v>1317</v>
      </c>
      <c r="B89" s="26" t="s">
        <v>1919</v>
      </c>
      <c r="C89" s="25" t="s">
        <v>2008</v>
      </c>
      <c r="D89" s="25" t="str">
        <f t="shared" si="23"/>
        <v>HW+SYS</v>
      </c>
      <c r="E89" s="25" t="s">
        <v>1909</v>
      </c>
      <c r="F89" s="25" t="s">
        <v>1887</v>
      </c>
      <c r="G89" s="36" t="s">
        <v>1926</v>
      </c>
      <c r="H89" s="36"/>
      <c r="I89" s="28"/>
      <c r="J89" s="27">
        <v>44896</v>
      </c>
      <c r="K89" s="27" t="s">
        <v>7031</v>
      </c>
      <c r="L89" s="27">
        <v>44894</v>
      </c>
      <c r="M89" s="27"/>
      <c r="N89" s="106"/>
      <c r="O89" s="27" t="str">
        <f t="shared" si="24"/>
        <v>Pass</v>
      </c>
      <c r="P89" s="38">
        <f>COUNTIFS(System資料複製!$F:$F,$A89,System資料複製!$B:$B,$P$2)</f>
        <v>1</v>
      </c>
      <c r="Q89" s="38">
        <f>COUNTIFS(System資料複製!$F:$F,$A89,System資料複製!$B:$B,$Q$2)</f>
        <v>0</v>
      </c>
      <c r="R89" s="38">
        <f>COUNTIFS(System資料複製!$F:$F,$A89,System資料複製!$B:$B,$R$2)</f>
        <v>0</v>
      </c>
      <c r="S89" s="38">
        <f>COUNTIFS(System資料複製!$F:$F,$A89,System資料複製!$B:$B,$S$2)</f>
        <v>0</v>
      </c>
      <c r="T89" s="38">
        <f>COUNTIFS(System資料複製!$F:$F,$A89,System資料複製!$B:$B,$T$2)</f>
        <v>0</v>
      </c>
      <c r="U89" s="38">
        <f>COUNTIFS(System資料複製!$F:$F,$A89,System資料複製!$B:$B,$U$2)</f>
        <v>0</v>
      </c>
      <c r="V89" s="38">
        <f>COUNTIF(System資料複製!F:F,Feature統計!A89)</f>
        <v>1</v>
      </c>
      <c r="W89" s="26" t="str">
        <f t="shared" si="25"/>
        <v>Pass</v>
      </c>
      <c r="X89" s="25">
        <f>COUNTIFS(HW資料!$C:$C,$A89,HW資料!$B:$B,X$2)</f>
        <v>3</v>
      </c>
      <c r="Y89" s="25">
        <f>COUNTIFS(HW資料!$C:$C,$A89,HW資料!$B:$B,Y$2)</f>
        <v>0</v>
      </c>
      <c r="Z89" s="25">
        <f>COUNTIFS(HW資料!$C:$C,$A89,HW資料!$B:$B,Z$2)</f>
        <v>0</v>
      </c>
      <c r="AA89" s="25">
        <f>COUNTIFS(HW資料!$C:$C,$A89,HW資料!$B:$B,AA$2)</f>
        <v>0</v>
      </c>
      <c r="AB89" s="25">
        <f>COUNTIFS(HW資料!$C:$C,$A89,HW資料!$B:$B,AB$2)</f>
        <v>0</v>
      </c>
      <c r="AC89" s="25">
        <f>COUNTIFS(HW資料!$C:$C,$A89,HW資料!$B:$B,AC$2)</f>
        <v>1</v>
      </c>
      <c r="AD89" s="25">
        <f>COUNTIF(HW資料!C:C,Feature統計!A89)</f>
        <v>4</v>
      </c>
      <c r="AE89" s="26" t="str">
        <f t="shared" si="26"/>
        <v>Pass</v>
      </c>
      <c r="AF89" s="38">
        <f t="shared" si="27"/>
        <v>5</v>
      </c>
      <c r="AG89" s="38">
        <f t="shared" si="28"/>
        <v>0</v>
      </c>
      <c r="AH89" s="38">
        <f t="shared" si="29"/>
        <v>0</v>
      </c>
      <c r="AI89" s="38">
        <f t="shared" si="21"/>
        <v>0</v>
      </c>
      <c r="AJ89" s="38">
        <f t="shared" si="22"/>
        <v>5</v>
      </c>
      <c r="AK89" s="39" t="str">
        <f t="shared" si="30"/>
        <v>Pass</v>
      </c>
      <c r="AL89" s="40"/>
    </row>
    <row r="90" spans="1:38" x14ac:dyDescent="0.4">
      <c r="A90" s="26" t="s">
        <v>1206</v>
      </c>
      <c r="B90" s="26" t="s">
        <v>1227</v>
      </c>
      <c r="C90" s="25" t="s">
        <v>1940</v>
      </c>
      <c r="D90" s="25" t="str">
        <f t="shared" si="23"/>
        <v>HW</v>
      </c>
      <c r="E90" s="25" t="s">
        <v>1974</v>
      </c>
      <c r="F90" s="25" t="s">
        <v>1910</v>
      </c>
      <c r="G90" s="36" t="s">
        <v>1926</v>
      </c>
      <c r="H90" s="36" t="s">
        <v>2004</v>
      </c>
      <c r="I90" s="28"/>
      <c r="J90" s="27">
        <v>44837</v>
      </c>
      <c r="K90" s="27">
        <v>44872</v>
      </c>
      <c r="L90" s="27">
        <v>44837</v>
      </c>
      <c r="M90" s="27">
        <v>44872</v>
      </c>
      <c r="N90" s="106"/>
      <c r="O90" s="27" t="str">
        <f t="shared" si="24"/>
        <v>Pass</v>
      </c>
      <c r="P90" s="38">
        <f>COUNTIFS(System資料複製!$F:$F,$A90,System資料複製!$B:$B,$P$2)</f>
        <v>0</v>
      </c>
      <c r="Q90" s="38">
        <f>COUNTIFS(System資料複製!$F:$F,$A90,System資料複製!$B:$B,$Q$2)</f>
        <v>0</v>
      </c>
      <c r="R90" s="38">
        <f>COUNTIFS(System資料複製!$F:$F,$A90,System資料複製!$B:$B,$R$2)</f>
        <v>0</v>
      </c>
      <c r="S90" s="38">
        <f>COUNTIFS(System資料複製!$F:$F,$A90,System資料複製!$B:$B,$S$2)</f>
        <v>0</v>
      </c>
      <c r="T90" s="38">
        <f>COUNTIFS(System資料複製!$F:$F,$A90,System資料複製!$B:$B,$T$2)</f>
        <v>0</v>
      </c>
      <c r="U90" s="38">
        <f>COUNTIFS(System資料複製!$F:$F,$A90,System資料複製!$B:$B,$U$2)</f>
        <v>0</v>
      </c>
      <c r="V90" s="38">
        <f>COUNTIF(System資料複製!F:F,Feature統計!A90)</f>
        <v>0</v>
      </c>
      <c r="W90" s="26" t="str">
        <f t="shared" si="25"/>
        <v>NA</v>
      </c>
      <c r="X90" s="25">
        <f>COUNTIFS(HW資料!$C:$C,$A90,HW資料!$B:$B,X$2)</f>
        <v>0</v>
      </c>
      <c r="Y90" s="25">
        <f>COUNTIFS(HW資料!$C:$C,$A90,HW資料!$B:$B,Y$2)</f>
        <v>0</v>
      </c>
      <c r="Z90" s="25">
        <f>COUNTIFS(HW資料!$C:$C,$A90,HW資料!$B:$B,Z$2)</f>
        <v>0</v>
      </c>
      <c r="AA90" s="25">
        <f>COUNTIFS(HW資料!$C:$C,$A90,HW資料!$B:$B,AA$2)</f>
        <v>0</v>
      </c>
      <c r="AB90" s="25">
        <f>COUNTIFS(HW資料!$C:$C,$A90,HW資料!$B:$B,AB$2)</f>
        <v>0</v>
      </c>
      <c r="AC90" s="25">
        <f>COUNTIFS(HW資料!$C:$C,$A90,HW資料!$B:$B,AC$2)</f>
        <v>4</v>
      </c>
      <c r="AD90" s="25">
        <f>COUNTIF(HW資料!C:C,Feature統計!A90)</f>
        <v>4</v>
      </c>
      <c r="AE90" s="26" t="str">
        <f t="shared" si="26"/>
        <v>Pass</v>
      </c>
      <c r="AF90" s="38">
        <f t="shared" si="27"/>
        <v>4</v>
      </c>
      <c r="AG90" s="38">
        <f t="shared" si="28"/>
        <v>0</v>
      </c>
      <c r="AH90" s="38">
        <f t="shared" si="29"/>
        <v>0</v>
      </c>
      <c r="AI90" s="38">
        <f t="shared" si="21"/>
        <v>0</v>
      </c>
      <c r="AJ90" s="38">
        <f t="shared" si="22"/>
        <v>4</v>
      </c>
      <c r="AK90" s="39" t="str">
        <f t="shared" si="30"/>
        <v>Pass</v>
      </c>
      <c r="AL90" s="40"/>
    </row>
    <row r="91" spans="1:38" x14ac:dyDescent="0.4">
      <c r="A91" s="26" t="s">
        <v>1429</v>
      </c>
      <c r="B91" s="26" t="s">
        <v>986</v>
      </c>
      <c r="C91" s="25"/>
      <c r="D91" s="25" t="str">
        <f t="shared" si="23"/>
        <v>SYS</v>
      </c>
      <c r="E91" s="25" t="s">
        <v>1899</v>
      </c>
      <c r="F91" s="25" t="s">
        <v>1887</v>
      </c>
      <c r="G91" s="36" t="s">
        <v>1926</v>
      </c>
      <c r="H91" s="36"/>
      <c r="I91" s="28" t="s">
        <v>1930</v>
      </c>
      <c r="J91" s="27">
        <v>44837</v>
      </c>
      <c r="K91" s="27">
        <v>44872</v>
      </c>
      <c r="L91" s="27">
        <v>44866</v>
      </c>
      <c r="M91" s="27">
        <v>44873</v>
      </c>
      <c r="N91" s="107"/>
      <c r="O91" s="27" t="str">
        <f t="shared" si="24"/>
        <v>Pass</v>
      </c>
      <c r="P91" s="38">
        <f>COUNTIFS(System資料複製!$F:$F,$A91,System資料複製!$B:$B,$P$2)</f>
        <v>0</v>
      </c>
      <c r="Q91" s="38">
        <f>COUNTIFS(System資料複製!$F:$F,$A91,System資料複製!$B:$B,$Q$2)</f>
        <v>0</v>
      </c>
      <c r="R91" s="38">
        <f>COUNTIFS(System資料複製!$F:$F,$A91,System資料複製!$B:$B,$R$2)</f>
        <v>0</v>
      </c>
      <c r="S91" s="38">
        <f>COUNTIFS(System資料複製!$F:$F,$A91,System資料複製!$B:$B,$S$2)</f>
        <v>0</v>
      </c>
      <c r="T91" s="38">
        <f>COUNTIFS(System資料複製!$F:$F,$A91,System資料複製!$B:$B,$T$2)</f>
        <v>0</v>
      </c>
      <c r="U91" s="38">
        <f>COUNTIFS(System資料複製!$F:$F,$A91,System資料複製!$B:$B,$U$2)</f>
        <v>10</v>
      </c>
      <c r="V91" s="38">
        <f>COUNTIF(System資料複製!F:F,Feature統計!A91)</f>
        <v>10</v>
      </c>
      <c r="W91" s="26" t="str">
        <f t="shared" si="25"/>
        <v>Pass</v>
      </c>
      <c r="X91" s="25">
        <f>COUNTIFS(HW資料!$C:$C,$A91,HW資料!$B:$B,X$2)</f>
        <v>0</v>
      </c>
      <c r="Y91" s="25">
        <f>COUNTIFS(HW資料!$C:$C,$A91,HW資料!$B:$B,Y$2)</f>
        <v>0</v>
      </c>
      <c r="Z91" s="25">
        <f>COUNTIFS(HW資料!$C:$C,$A91,HW資料!$B:$B,Z$2)</f>
        <v>0</v>
      </c>
      <c r="AA91" s="25">
        <f>COUNTIFS(HW資料!$C:$C,$A91,HW資料!$B:$B,AA$2)</f>
        <v>0</v>
      </c>
      <c r="AB91" s="25">
        <f>COUNTIFS(HW資料!$C:$C,$A91,HW資料!$B:$B,AB$2)</f>
        <v>0</v>
      </c>
      <c r="AC91" s="25">
        <f>COUNTIFS(HW資料!$C:$C,$A91,HW資料!$B:$B,AC$2)</f>
        <v>0</v>
      </c>
      <c r="AD91" s="25">
        <f>COUNTIF(HW資料!C:C,Feature統計!A91)</f>
        <v>0</v>
      </c>
      <c r="AE91" s="26" t="str">
        <f t="shared" si="26"/>
        <v>NA</v>
      </c>
      <c r="AF91" s="38">
        <f t="shared" si="27"/>
        <v>10</v>
      </c>
      <c r="AG91" s="38">
        <f t="shared" si="28"/>
        <v>0</v>
      </c>
      <c r="AH91" s="38">
        <f t="shared" si="29"/>
        <v>0</v>
      </c>
      <c r="AI91" s="38">
        <f t="shared" si="21"/>
        <v>0</v>
      </c>
      <c r="AJ91" s="38">
        <f t="shared" si="22"/>
        <v>10</v>
      </c>
      <c r="AK91" s="39" t="str">
        <f t="shared" si="30"/>
        <v>Pass</v>
      </c>
      <c r="AL91" s="46"/>
    </row>
    <row r="92" spans="1:38" x14ac:dyDescent="0.4">
      <c r="A92" s="26" t="s">
        <v>3914</v>
      </c>
      <c r="B92" s="26" t="s">
        <v>986</v>
      </c>
      <c r="C92" s="25"/>
      <c r="D92" s="25" t="str">
        <f t="shared" si="23"/>
        <v>SYS</v>
      </c>
      <c r="E92" s="25" t="s">
        <v>3916</v>
      </c>
      <c r="F92" s="25" t="s">
        <v>1887</v>
      </c>
      <c r="G92" s="36" t="s">
        <v>3917</v>
      </c>
      <c r="H92" s="36"/>
      <c r="I92" s="28"/>
      <c r="J92" s="27">
        <v>44914</v>
      </c>
      <c r="K92" s="27">
        <v>44926</v>
      </c>
      <c r="L92" s="27">
        <v>44908</v>
      </c>
      <c r="M92" s="27"/>
      <c r="N92" s="107"/>
      <c r="O92" s="27" t="str">
        <f t="shared" si="24"/>
        <v>Pass</v>
      </c>
      <c r="P92" s="38">
        <f>COUNTIFS(System資料複製!$F:$F,$A92,System資料複製!$B:$B,$P$2)</f>
        <v>2</v>
      </c>
      <c r="Q92" s="38">
        <f>COUNTIFS(System資料複製!$F:$F,$A92,System資料複製!$B:$B,$Q$2)</f>
        <v>0</v>
      </c>
      <c r="R92" s="38">
        <f>COUNTIFS(System資料複製!$F:$F,$A92,System資料複製!$B:$B,$R$2)</f>
        <v>0</v>
      </c>
      <c r="S92" s="38">
        <f>COUNTIFS(System資料複製!$F:$F,$A92,System資料複製!$B:$B,$S$2)</f>
        <v>0</v>
      </c>
      <c r="T92" s="38">
        <f>COUNTIFS(System資料複製!$F:$F,$A92,System資料複製!$B:$B,$T$2)</f>
        <v>0</v>
      </c>
      <c r="U92" s="38">
        <f>COUNTIFS(System資料複製!$F:$F,$A92,System資料複製!$B:$B,$U$2)</f>
        <v>2</v>
      </c>
      <c r="V92" s="38">
        <f>COUNTIF(System資料複製!F:F,Feature統計!A92)</f>
        <v>4</v>
      </c>
      <c r="W92" s="26" t="str">
        <f>IF(V92&lt;&gt;0,IF(P92+U92=V92,"Pass",IF(S92+T92=V92,"Planning",IF(Q92&lt;&gt;0,"Fail",IF(P92+U92&lt;&gt;0,"On-going w/h some pass","On-going w/o pass")))),"NA")</f>
        <v>Pass</v>
      </c>
      <c r="X92" s="25">
        <f>COUNTIFS(HW資料!$C:$C,$A92,HW資料!$B:$B,X$2)</f>
        <v>0</v>
      </c>
      <c r="Y92" s="25">
        <f>COUNTIFS(HW資料!$C:$C,$A92,HW資料!$B:$B,Y$2)</f>
        <v>0</v>
      </c>
      <c r="Z92" s="25">
        <f>COUNTIFS(HW資料!$C:$C,$A92,HW資料!$B:$B,Z$2)</f>
        <v>0</v>
      </c>
      <c r="AA92" s="25">
        <f>COUNTIFS(HW資料!$C:$C,$A92,HW資料!$B:$B,AA$2)</f>
        <v>0</v>
      </c>
      <c r="AB92" s="25">
        <f>COUNTIFS(HW資料!$C:$C,$A92,HW資料!$B:$B,AB$2)</f>
        <v>0</v>
      </c>
      <c r="AC92" s="25">
        <f>COUNTIFS(HW資料!$C:$C,$A92,HW資料!$B:$B,AC$2)</f>
        <v>0</v>
      </c>
      <c r="AD92" s="25">
        <f>COUNTIF(HW資料!C:C,Feature統計!A92)</f>
        <v>0</v>
      </c>
      <c r="AE92" s="26" t="str">
        <f>IF(AD92&lt;&gt;0,IF(X92+AC92=AD92,"Pass",IF(AA92+AB92=AD92,"Planning",IF(Y92&lt;&gt;0,"Fail",IF(X92+AC92&lt;&gt;0,"On-going w/h some pass","On-going w/o pass")))),"NA")</f>
        <v>NA</v>
      </c>
      <c r="AF92" s="38">
        <f>SUM(P92,U92,X92,AC92)</f>
        <v>4</v>
      </c>
      <c r="AG92" s="38">
        <f>SUM(Q92,Y92)</f>
        <v>0</v>
      </c>
      <c r="AH92" s="38">
        <f>SUM(R92,Z92)</f>
        <v>0</v>
      </c>
      <c r="AI92" s="38">
        <f>SUM(S92,T92,AA92,AB92)</f>
        <v>0</v>
      </c>
      <c r="AJ92" s="38">
        <f>SUM(V92,AD92)</f>
        <v>4</v>
      </c>
      <c r="AK92" s="39" t="str">
        <f>IF(AJ92&lt;&gt;0,IF(AF92=AJ92,"Pass",IF(AI92=AJ92,"Planning",IF(AG92&lt;&gt;0,"Fail",IF(AF92&lt;&gt;0,"On-going w/h some pass","On-going w/o pass")))),"NA")</f>
        <v>Pass</v>
      </c>
      <c r="AL92" s="40"/>
    </row>
    <row r="93" spans="1:38" x14ac:dyDescent="0.4">
      <c r="A93" s="26" t="s">
        <v>1436</v>
      </c>
      <c r="B93" s="26" t="s">
        <v>1040</v>
      </c>
      <c r="C93" s="25"/>
      <c r="D93" s="25" t="str">
        <f t="shared" si="23"/>
        <v>SYS</v>
      </c>
      <c r="E93" s="25" t="s">
        <v>1908</v>
      </c>
      <c r="F93" s="25" t="s">
        <v>1887</v>
      </c>
      <c r="G93" s="36"/>
      <c r="H93" s="36"/>
      <c r="I93" s="28"/>
      <c r="J93" s="27">
        <v>44937</v>
      </c>
      <c r="K93" s="27">
        <v>45044</v>
      </c>
      <c r="L93" s="27">
        <v>44890</v>
      </c>
      <c r="M93" s="27"/>
      <c r="N93" s="106"/>
      <c r="O93" s="27" t="str">
        <f t="shared" si="24"/>
        <v>Pass</v>
      </c>
      <c r="P93" s="38">
        <f>COUNTIFS(System資料複製!$F:$F,$A93,System資料複製!$B:$B,$P$2)</f>
        <v>0</v>
      </c>
      <c r="Q93" s="38">
        <f>COUNTIFS(System資料複製!$F:$F,$A93,System資料複製!$B:$B,$Q$2)</f>
        <v>0</v>
      </c>
      <c r="R93" s="38">
        <f>COUNTIFS(System資料複製!$F:$F,$A93,System資料複製!$B:$B,$R$2)</f>
        <v>0</v>
      </c>
      <c r="S93" s="38">
        <f>COUNTIFS(System資料複製!$F:$F,$A93,System資料複製!$B:$B,$S$2)</f>
        <v>0</v>
      </c>
      <c r="T93" s="38">
        <f>COUNTIFS(System資料複製!$F:$F,$A93,System資料複製!$B:$B,$T$2)</f>
        <v>0</v>
      </c>
      <c r="U93" s="38">
        <f>COUNTIFS(System資料複製!$F:$F,$A93,System資料複製!$B:$B,$U$2)</f>
        <v>1</v>
      </c>
      <c r="V93" s="38">
        <f>COUNTIF(System資料複製!F:F,Feature統計!A93)</f>
        <v>1</v>
      </c>
      <c r="W93" s="26" t="str">
        <f t="shared" si="25"/>
        <v>Pass</v>
      </c>
      <c r="X93" s="25">
        <f>COUNTIFS(HW資料!$C:$C,$A93,HW資料!$B:$B,X$2)</f>
        <v>0</v>
      </c>
      <c r="Y93" s="25">
        <f>COUNTIFS(HW資料!$C:$C,$A93,HW資料!$B:$B,Y$2)</f>
        <v>0</v>
      </c>
      <c r="Z93" s="25">
        <f>COUNTIFS(HW資料!$C:$C,$A93,HW資料!$B:$B,Z$2)</f>
        <v>0</v>
      </c>
      <c r="AA93" s="25">
        <f>COUNTIFS(HW資料!$C:$C,$A93,HW資料!$B:$B,AA$2)</f>
        <v>0</v>
      </c>
      <c r="AB93" s="25">
        <f>COUNTIFS(HW資料!$C:$C,$A93,HW資料!$B:$B,AB$2)</f>
        <v>0</v>
      </c>
      <c r="AC93" s="25">
        <f>COUNTIFS(HW資料!$C:$C,$A93,HW資料!$B:$B,AC$2)</f>
        <v>0</v>
      </c>
      <c r="AD93" s="25">
        <f>COUNTIF(HW資料!C:C,Feature統計!A93)</f>
        <v>0</v>
      </c>
      <c r="AE93" s="26" t="str">
        <f t="shared" si="26"/>
        <v>NA</v>
      </c>
      <c r="AF93" s="38">
        <f t="shared" si="27"/>
        <v>1</v>
      </c>
      <c r="AG93" s="38">
        <f t="shared" si="28"/>
        <v>0</v>
      </c>
      <c r="AH93" s="38">
        <f t="shared" si="29"/>
        <v>0</v>
      </c>
      <c r="AI93" s="38">
        <f t="shared" si="21"/>
        <v>0</v>
      </c>
      <c r="AJ93" s="38">
        <f t="shared" si="22"/>
        <v>1</v>
      </c>
      <c r="AK93" s="39" t="str">
        <f t="shared" si="30"/>
        <v>Pass</v>
      </c>
      <c r="AL93" s="40"/>
    </row>
    <row r="94" spans="1:38" x14ac:dyDescent="0.4">
      <c r="A94" s="26" t="s">
        <v>1428</v>
      </c>
      <c r="B94" s="26" t="s">
        <v>986</v>
      </c>
      <c r="C94" s="25"/>
      <c r="D94" s="25" t="str">
        <f t="shared" si="23"/>
        <v>SYS</v>
      </c>
      <c r="E94" s="25" t="s">
        <v>1906</v>
      </c>
      <c r="F94" s="25" t="s">
        <v>1887</v>
      </c>
      <c r="G94" s="36"/>
      <c r="H94" s="36"/>
      <c r="I94" s="28"/>
      <c r="J94" s="27">
        <v>44906</v>
      </c>
      <c r="K94" s="27">
        <v>44926</v>
      </c>
      <c r="L94" s="27">
        <v>44890</v>
      </c>
      <c r="M94" s="27"/>
      <c r="N94" s="106"/>
      <c r="O94" s="27" t="str">
        <f t="shared" si="24"/>
        <v>Pass</v>
      </c>
      <c r="P94" s="38">
        <f>COUNTIFS(System資料複製!$F:$F,$A94,System資料複製!$B:$B,$P$2)</f>
        <v>3</v>
      </c>
      <c r="Q94" s="38">
        <f>COUNTIFS(System資料複製!$F:$F,$A94,System資料複製!$B:$B,$Q$2)</f>
        <v>0</v>
      </c>
      <c r="R94" s="38">
        <f>COUNTIFS(System資料複製!$F:$F,$A94,System資料複製!$B:$B,$R$2)</f>
        <v>0</v>
      </c>
      <c r="S94" s="38">
        <f>COUNTIFS(System資料複製!$F:$F,$A94,System資料複製!$B:$B,$S$2)</f>
        <v>0</v>
      </c>
      <c r="T94" s="38">
        <f>COUNTIFS(System資料複製!$F:$F,$A94,System資料複製!$B:$B,$T$2)</f>
        <v>0</v>
      </c>
      <c r="U94" s="38">
        <f>COUNTIFS(System資料複製!$F:$F,$A94,System資料複製!$B:$B,$U$2)</f>
        <v>0</v>
      </c>
      <c r="V94" s="38">
        <f>COUNTIF(System資料複製!F:F,Feature統計!A94)</f>
        <v>3</v>
      </c>
      <c r="W94" s="26" t="str">
        <f t="shared" si="25"/>
        <v>Pass</v>
      </c>
      <c r="X94" s="25">
        <f>COUNTIFS(HW資料!$C:$C,$A94,HW資料!$B:$B,X$2)</f>
        <v>0</v>
      </c>
      <c r="Y94" s="25">
        <f>COUNTIFS(HW資料!$C:$C,$A94,HW資料!$B:$B,Y$2)</f>
        <v>0</v>
      </c>
      <c r="Z94" s="25">
        <f>COUNTIFS(HW資料!$C:$C,$A94,HW資料!$B:$B,Z$2)</f>
        <v>0</v>
      </c>
      <c r="AA94" s="25">
        <f>COUNTIFS(HW資料!$C:$C,$A94,HW資料!$B:$B,AA$2)</f>
        <v>0</v>
      </c>
      <c r="AB94" s="25">
        <f>COUNTIFS(HW資料!$C:$C,$A94,HW資料!$B:$B,AB$2)</f>
        <v>0</v>
      </c>
      <c r="AC94" s="25">
        <f>COUNTIFS(HW資料!$C:$C,$A94,HW資料!$B:$B,AC$2)</f>
        <v>0</v>
      </c>
      <c r="AD94" s="25">
        <f>COUNTIF(HW資料!C:C,Feature統計!A94)</f>
        <v>0</v>
      </c>
      <c r="AE94" s="26" t="str">
        <f t="shared" si="26"/>
        <v>NA</v>
      </c>
      <c r="AF94" s="38">
        <f t="shared" si="27"/>
        <v>3</v>
      </c>
      <c r="AG94" s="38">
        <f t="shared" si="28"/>
        <v>0</v>
      </c>
      <c r="AH94" s="38">
        <f t="shared" si="29"/>
        <v>0</v>
      </c>
      <c r="AI94" s="38">
        <f t="shared" si="21"/>
        <v>0</v>
      </c>
      <c r="AJ94" s="38">
        <f t="shared" si="22"/>
        <v>3</v>
      </c>
      <c r="AK94" s="39" t="str">
        <f t="shared" si="30"/>
        <v>Pass</v>
      </c>
      <c r="AL94" s="40"/>
    </row>
    <row r="95" spans="1:38" x14ac:dyDescent="0.4">
      <c r="A95" s="26" t="s">
        <v>1395</v>
      </c>
      <c r="B95" s="26" t="s">
        <v>986</v>
      </c>
      <c r="C95" s="25"/>
      <c r="D95" s="25" t="str">
        <f t="shared" si="23"/>
        <v>SYS</v>
      </c>
      <c r="E95" s="25" t="s">
        <v>1901</v>
      </c>
      <c r="F95" s="25" t="s">
        <v>1887</v>
      </c>
      <c r="G95" s="36" t="s">
        <v>1926</v>
      </c>
      <c r="H95" s="36"/>
      <c r="I95" s="28"/>
      <c r="J95" s="27">
        <v>44880</v>
      </c>
      <c r="K95" s="27">
        <v>44904</v>
      </c>
      <c r="L95" s="27">
        <v>44880</v>
      </c>
      <c r="M95" s="27">
        <v>44917</v>
      </c>
      <c r="N95" s="106"/>
      <c r="O95" s="27" t="str">
        <f t="shared" si="24"/>
        <v>Pass</v>
      </c>
      <c r="P95" s="38">
        <f>COUNTIFS(System資料複製!$F:$F,$A95,System資料複製!$B:$B,$P$2)</f>
        <v>0</v>
      </c>
      <c r="Q95" s="38">
        <f>COUNTIFS(System資料複製!$F:$F,$A95,System資料複製!$B:$B,$Q$2)</f>
        <v>0</v>
      </c>
      <c r="R95" s="38">
        <f>COUNTIFS(System資料複製!$F:$F,$A95,System資料複製!$B:$B,$R$2)</f>
        <v>0</v>
      </c>
      <c r="S95" s="38">
        <f>COUNTIFS(System資料複製!$F:$F,$A95,System資料複製!$B:$B,$S$2)</f>
        <v>0</v>
      </c>
      <c r="T95" s="38">
        <f>COUNTIFS(System資料複製!$F:$F,$A95,System資料複製!$B:$B,$T$2)</f>
        <v>0</v>
      </c>
      <c r="U95" s="38">
        <f>COUNTIFS(System資料複製!$F:$F,$A95,System資料複製!$B:$B,$U$2)</f>
        <v>7</v>
      </c>
      <c r="V95" s="38">
        <f>COUNTIF(System資料複製!F:F,Feature統計!A95)</f>
        <v>7</v>
      </c>
      <c r="W95" s="26" t="str">
        <f t="shared" si="25"/>
        <v>Pass</v>
      </c>
      <c r="X95" s="25">
        <f>COUNTIFS(HW資料!$C:$C,$A95,HW資料!$B:$B,X$2)</f>
        <v>0</v>
      </c>
      <c r="Y95" s="25">
        <f>COUNTIFS(HW資料!$C:$C,$A95,HW資料!$B:$B,Y$2)</f>
        <v>0</v>
      </c>
      <c r="Z95" s="25">
        <f>COUNTIFS(HW資料!$C:$C,$A95,HW資料!$B:$B,Z$2)</f>
        <v>0</v>
      </c>
      <c r="AA95" s="25">
        <f>COUNTIFS(HW資料!$C:$C,$A95,HW資料!$B:$B,AA$2)</f>
        <v>0</v>
      </c>
      <c r="AB95" s="25">
        <f>COUNTIFS(HW資料!$C:$C,$A95,HW資料!$B:$B,AB$2)</f>
        <v>0</v>
      </c>
      <c r="AC95" s="25">
        <f>COUNTIFS(HW資料!$C:$C,$A95,HW資料!$B:$B,AC$2)</f>
        <v>0</v>
      </c>
      <c r="AD95" s="25">
        <f>COUNTIF(HW資料!C:C,Feature統計!A95)</f>
        <v>0</v>
      </c>
      <c r="AE95" s="26" t="str">
        <f t="shared" si="26"/>
        <v>NA</v>
      </c>
      <c r="AF95" s="38">
        <f t="shared" si="27"/>
        <v>7</v>
      </c>
      <c r="AG95" s="38">
        <f t="shared" si="28"/>
        <v>0</v>
      </c>
      <c r="AH95" s="38">
        <f t="shared" si="29"/>
        <v>0</v>
      </c>
      <c r="AI95" s="38">
        <f t="shared" si="21"/>
        <v>0</v>
      </c>
      <c r="AJ95" s="38">
        <f t="shared" si="22"/>
        <v>7</v>
      </c>
      <c r="AK95" s="39" t="str">
        <f t="shared" si="30"/>
        <v>Pass</v>
      </c>
      <c r="AL95" s="40"/>
    </row>
    <row r="96" spans="1:38" x14ac:dyDescent="0.4">
      <c r="A96" s="26" t="s">
        <v>1376</v>
      </c>
      <c r="B96" s="26" t="s">
        <v>970</v>
      </c>
      <c r="C96" s="25"/>
      <c r="D96" s="25" t="str">
        <f t="shared" si="23"/>
        <v>HW</v>
      </c>
      <c r="E96" s="25" t="s">
        <v>1974</v>
      </c>
      <c r="F96" s="25" t="s">
        <v>1902</v>
      </c>
      <c r="G96" s="36"/>
      <c r="H96" s="36"/>
      <c r="I96" s="28"/>
      <c r="J96" s="27">
        <v>44866</v>
      </c>
      <c r="K96" s="27">
        <v>44956</v>
      </c>
      <c r="L96" s="27">
        <v>44866</v>
      </c>
      <c r="M96" s="27">
        <v>44904</v>
      </c>
      <c r="N96" s="106"/>
      <c r="O96" s="27" t="str">
        <f t="shared" si="24"/>
        <v>Pass</v>
      </c>
      <c r="P96" s="38">
        <f>COUNTIFS(System資料複製!$F:$F,$A96,System資料複製!$B:$B,$P$2)</f>
        <v>0</v>
      </c>
      <c r="Q96" s="38">
        <f>COUNTIFS(System資料複製!$F:$F,$A96,System資料複製!$B:$B,$Q$2)</f>
        <v>0</v>
      </c>
      <c r="R96" s="38">
        <f>COUNTIFS(System資料複製!$F:$F,$A96,System資料複製!$B:$B,$R$2)</f>
        <v>0</v>
      </c>
      <c r="S96" s="38">
        <f>COUNTIFS(System資料複製!$F:$F,$A96,System資料複製!$B:$B,$S$2)</f>
        <v>0</v>
      </c>
      <c r="T96" s="38">
        <f>COUNTIFS(System資料複製!$F:$F,$A96,System資料複製!$B:$B,$T$2)</f>
        <v>0</v>
      </c>
      <c r="U96" s="38">
        <f>COUNTIFS(System資料複製!$F:$F,$A96,System資料複製!$B:$B,$U$2)</f>
        <v>0</v>
      </c>
      <c r="V96" s="38">
        <f>COUNTIF(System資料複製!F:F,Feature統計!A96)</f>
        <v>0</v>
      </c>
      <c r="W96" s="26" t="str">
        <f t="shared" si="25"/>
        <v>NA</v>
      </c>
      <c r="X96" s="25">
        <f>COUNTIFS(HW資料!$C:$C,$A96,HW資料!$B:$B,X$2)</f>
        <v>1</v>
      </c>
      <c r="Y96" s="25">
        <f>COUNTIFS(HW資料!$C:$C,$A96,HW資料!$B:$B,Y$2)</f>
        <v>0</v>
      </c>
      <c r="Z96" s="25">
        <f>COUNTIFS(HW資料!$C:$C,$A96,HW資料!$B:$B,Z$2)</f>
        <v>0</v>
      </c>
      <c r="AA96" s="25">
        <f>COUNTIFS(HW資料!$C:$C,$A96,HW資料!$B:$B,AA$2)</f>
        <v>0</v>
      </c>
      <c r="AB96" s="25">
        <f>COUNTIFS(HW資料!$C:$C,$A96,HW資料!$B:$B,AB$2)</f>
        <v>0</v>
      </c>
      <c r="AC96" s="25">
        <f>COUNTIFS(HW資料!$C:$C,$A96,HW資料!$B:$B,AC$2)</f>
        <v>0</v>
      </c>
      <c r="AD96" s="25">
        <f>COUNTIF(HW資料!C:C,Feature統計!A96)</f>
        <v>1</v>
      </c>
      <c r="AE96" s="26" t="str">
        <f t="shared" si="26"/>
        <v>Pass</v>
      </c>
      <c r="AF96" s="38">
        <f t="shared" si="27"/>
        <v>1</v>
      </c>
      <c r="AG96" s="38">
        <f t="shared" si="28"/>
        <v>0</v>
      </c>
      <c r="AH96" s="38">
        <f t="shared" si="29"/>
        <v>0</v>
      </c>
      <c r="AI96" s="38">
        <f t="shared" si="21"/>
        <v>0</v>
      </c>
      <c r="AJ96" s="38">
        <f t="shared" si="22"/>
        <v>1</v>
      </c>
      <c r="AK96" s="39" t="str">
        <f t="shared" si="30"/>
        <v>Pass</v>
      </c>
      <c r="AL96" s="40"/>
    </row>
    <row r="97" spans="1:38" x14ac:dyDescent="0.4">
      <c r="A97" s="26" t="s">
        <v>1408</v>
      </c>
      <c r="B97" s="26" t="s">
        <v>970</v>
      </c>
      <c r="C97" s="25"/>
      <c r="D97" s="25" t="str">
        <f t="shared" si="23"/>
        <v>SYS</v>
      </c>
      <c r="E97" s="25" t="s">
        <v>1893</v>
      </c>
      <c r="F97" s="25" t="s">
        <v>1887</v>
      </c>
      <c r="G97" s="36" t="s">
        <v>1926</v>
      </c>
      <c r="H97" s="36"/>
      <c r="I97" s="28"/>
      <c r="J97" s="27">
        <v>44880</v>
      </c>
      <c r="K97" s="27">
        <v>44904</v>
      </c>
      <c r="L97" s="27">
        <v>44880</v>
      </c>
      <c r="M97" s="27">
        <v>44907</v>
      </c>
      <c r="N97" s="106"/>
      <c r="O97" s="27" t="str">
        <f t="shared" si="24"/>
        <v>Pass</v>
      </c>
      <c r="P97" s="38">
        <f>COUNTIFS(System資料複製!$F:$F,$A97,System資料複製!$B:$B,$P$2)</f>
        <v>0</v>
      </c>
      <c r="Q97" s="38">
        <f>COUNTIFS(System資料複製!$F:$F,$A97,System資料複製!$B:$B,$Q$2)</f>
        <v>0</v>
      </c>
      <c r="R97" s="38">
        <f>COUNTIFS(System資料複製!$F:$F,$A97,System資料複製!$B:$B,$R$2)</f>
        <v>0</v>
      </c>
      <c r="S97" s="38">
        <f>COUNTIFS(System資料複製!$F:$F,$A97,System資料複製!$B:$B,$S$2)</f>
        <v>0</v>
      </c>
      <c r="T97" s="38">
        <f>COUNTIFS(System資料複製!$F:$F,$A97,System資料複製!$B:$B,$T$2)</f>
        <v>0</v>
      </c>
      <c r="U97" s="38">
        <f>COUNTIFS(System資料複製!$F:$F,$A97,System資料複製!$B:$B,$U$2)</f>
        <v>4</v>
      </c>
      <c r="V97" s="38">
        <f>COUNTIF(System資料複製!F:F,Feature統計!A97)</f>
        <v>4</v>
      </c>
      <c r="W97" s="26" t="str">
        <f t="shared" si="25"/>
        <v>Pass</v>
      </c>
      <c r="X97" s="25">
        <f>COUNTIFS(HW資料!$C:$C,$A97,HW資料!$B:$B,X$2)</f>
        <v>0</v>
      </c>
      <c r="Y97" s="25">
        <f>COUNTIFS(HW資料!$C:$C,$A97,HW資料!$B:$B,Y$2)</f>
        <v>0</v>
      </c>
      <c r="Z97" s="25">
        <f>COUNTIFS(HW資料!$C:$C,$A97,HW資料!$B:$B,Z$2)</f>
        <v>0</v>
      </c>
      <c r="AA97" s="25">
        <f>COUNTIFS(HW資料!$C:$C,$A97,HW資料!$B:$B,AA$2)</f>
        <v>0</v>
      </c>
      <c r="AB97" s="25">
        <f>COUNTIFS(HW資料!$C:$C,$A97,HW資料!$B:$B,AB$2)</f>
        <v>0</v>
      </c>
      <c r="AC97" s="25">
        <f>COUNTIFS(HW資料!$C:$C,$A97,HW資料!$B:$B,AC$2)</f>
        <v>0</v>
      </c>
      <c r="AD97" s="25">
        <f>COUNTIF(HW資料!C:C,Feature統計!A97)</f>
        <v>0</v>
      </c>
      <c r="AE97" s="26" t="str">
        <f t="shared" si="26"/>
        <v>NA</v>
      </c>
      <c r="AF97" s="38">
        <f t="shared" si="27"/>
        <v>4</v>
      </c>
      <c r="AG97" s="38">
        <f t="shared" si="28"/>
        <v>0</v>
      </c>
      <c r="AH97" s="38">
        <f t="shared" si="29"/>
        <v>0</v>
      </c>
      <c r="AI97" s="38">
        <f t="shared" ref="AI97:AI129" si="31">SUM(S97,T97,AA97,AB97)</f>
        <v>0</v>
      </c>
      <c r="AJ97" s="38">
        <f t="shared" ref="AJ97:AJ129" si="32">SUM(V97,AD97)</f>
        <v>4</v>
      </c>
      <c r="AK97" s="39" t="str">
        <f t="shared" si="30"/>
        <v>Pass</v>
      </c>
      <c r="AL97" s="40"/>
    </row>
    <row r="98" spans="1:38" x14ac:dyDescent="0.4">
      <c r="A98" s="26" t="s">
        <v>1406</v>
      </c>
      <c r="B98" s="26" t="s">
        <v>7128</v>
      </c>
      <c r="C98" s="25"/>
      <c r="D98" s="25" t="str">
        <f t="shared" si="23"/>
        <v>SYS</v>
      </c>
      <c r="E98" s="25" t="s">
        <v>1893</v>
      </c>
      <c r="F98" s="25" t="s">
        <v>1887</v>
      </c>
      <c r="G98" s="36" t="s">
        <v>1926</v>
      </c>
      <c r="H98" s="36"/>
      <c r="I98" s="28"/>
      <c r="J98" s="27">
        <v>44880</v>
      </c>
      <c r="K98" s="27">
        <v>44904</v>
      </c>
      <c r="L98" s="27">
        <v>44880</v>
      </c>
      <c r="M98" s="27">
        <v>44907</v>
      </c>
      <c r="N98" s="106"/>
      <c r="O98" s="27" t="str">
        <f t="shared" si="24"/>
        <v>Pass</v>
      </c>
      <c r="P98" s="38">
        <f>COUNTIFS(System資料複製!$F:$F,$A98,System資料複製!$B:$B,$P$2)</f>
        <v>0</v>
      </c>
      <c r="Q98" s="38">
        <f>COUNTIFS(System資料複製!$F:$F,$A98,System資料複製!$B:$B,$Q$2)</f>
        <v>0</v>
      </c>
      <c r="R98" s="38">
        <f>COUNTIFS(System資料複製!$F:$F,$A98,System資料複製!$B:$B,$R$2)</f>
        <v>0</v>
      </c>
      <c r="S98" s="38">
        <f>COUNTIFS(System資料複製!$F:$F,$A98,System資料複製!$B:$B,$S$2)</f>
        <v>0</v>
      </c>
      <c r="T98" s="38">
        <f>COUNTIFS(System資料複製!$F:$F,$A98,System資料複製!$B:$B,$T$2)</f>
        <v>0</v>
      </c>
      <c r="U98" s="38">
        <f>COUNTIFS(System資料複製!$F:$F,$A98,System資料複製!$B:$B,$U$2)</f>
        <v>4</v>
      </c>
      <c r="V98" s="38">
        <f>COUNTIF(System資料複製!F:F,Feature統計!A98)</f>
        <v>4</v>
      </c>
      <c r="W98" s="26" t="str">
        <f t="shared" si="25"/>
        <v>Pass</v>
      </c>
      <c r="X98" s="25">
        <f>COUNTIFS(HW資料!$C:$C,$A98,HW資料!$B:$B,X$2)</f>
        <v>0</v>
      </c>
      <c r="Y98" s="25">
        <f>COUNTIFS(HW資料!$C:$C,$A98,HW資料!$B:$B,Y$2)</f>
        <v>0</v>
      </c>
      <c r="Z98" s="25">
        <f>COUNTIFS(HW資料!$C:$C,$A98,HW資料!$B:$B,Z$2)</f>
        <v>0</v>
      </c>
      <c r="AA98" s="25">
        <f>COUNTIFS(HW資料!$C:$C,$A98,HW資料!$B:$B,AA$2)</f>
        <v>0</v>
      </c>
      <c r="AB98" s="25">
        <f>COUNTIFS(HW資料!$C:$C,$A98,HW資料!$B:$B,AB$2)</f>
        <v>0</v>
      </c>
      <c r="AC98" s="25">
        <f>COUNTIFS(HW資料!$C:$C,$A98,HW資料!$B:$B,AC$2)</f>
        <v>0</v>
      </c>
      <c r="AD98" s="25">
        <f>COUNTIF(HW資料!C:C,Feature統計!A98)</f>
        <v>0</v>
      </c>
      <c r="AE98" s="26" t="str">
        <f t="shared" si="26"/>
        <v>NA</v>
      </c>
      <c r="AF98" s="38">
        <f t="shared" si="27"/>
        <v>4</v>
      </c>
      <c r="AG98" s="38">
        <f t="shared" si="28"/>
        <v>0</v>
      </c>
      <c r="AH98" s="38">
        <f t="shared" ref="AH98:AH129" si="33">SUM(R98,Z98)</f>
        <v>0</v>
      </c>
      <c r="AI98" s="38">
        <f t="shared" si="31"/>
        <v>0</v>
      </c>
      <c r="AJ98" s="38">
        <f t="shared" si="32"/>
        <v>4</v>
      </c>
      <c r="AK98" s="39" t="str">
        <f t="shared" si="30"/>
        <v>Pass</v>
      </c>
      <c r="AL98" s="40"/>
    </row>
    <row r="99" spans="1:38" x14ac:dyDescent="0.4">
      <c r="A99" s="26" t="s">
        <v>1410</v>
      </c>
      <c r="B99" s="26" t="s">
        <v>1527</v>
      </c>
      <c r="C99" s="25"/>
      <c r="D99" s="25" t="str">
        <f t="shared" si="23"/>
        <v>SYS</v>
      </c>
      <c r="E99" s="25" t="s">
        <v>1893</v>
      </c>
      <c r="F99" s="25" t="s">
        <v>1887</v>
      </c>
      <c r="G99" s="36" t="s">
        <v>1926</v>
      </c>
      <c r="H99" s="36"/>
      <c r="I99" s="28"/>
      <c r="J99" s="27">
        <v>44866</v>
      </c>
      <c r="K99" s="27">
        <v>44905</v>
      </c>
      <c r="L99" s="27">
        <v>44866</v>
      </c>
      <c r="M99" s="27">
        <v>44889</v>
      </c>
      <c r="N99" s="106"/>
      <c r="O99" s="27" t="str">
        <f t="shared" si="24"/>
        <v>Pass</v>
      </c>
      <c r="P99" s="38">
        <f>COUNTIFS(System資料複製!$F:$F,$A99,System資料複製!$B:$B,$P$2)</f>
        <v>0</v>
      </c>
      <c r="Q99" s="38">
        <f>COUNTIFS(System資料複製!$F:$F,$A99,System資料複製!$B:$B,$Q$2)</f>
        <v>0</v>
      </c>
      <c r="R99" s="38">
        <f>COUNTIFS(System資料複製!$F:$F,$A99,System資料複製!$B:$B,$R$2)</f>
        <v>0</v>
      </c>
      <c r="S99" s="38">
        <f>COUNTIFS(System資料複製!$F:$F,$A99,System資料複製!$B:$B,$S$2)</f>
        <v>0</v>
      </c>
      <c r="T99" s="38">
        <f>COUNTIFS(System資料複製!$F:$F,$A99,System資料複製!$B:$B,$T$2)</f>
        <v>0</v>
      </c>
      <c r="U99" s="38">
        <f>COUNTIFS(System資料複製!$F:$F,$A99,System資料複製!$B:$B,$U$2)</f>
        <v>4</v>
      </c>
      <c r="V99" s="38">
        <f>COUNTIF(System資料複製!F:F,Feature統計!A99)</f>
        <v>4</v>
      </c>
      <c r="W99" s="26" t="str">
        <f t="shared" si="25"/>
        <v>Pass</v>
      </c>
      <c r="X99" s="25">
        <f>COUNTIFS(HW資料!$C:$C,$A99,HW資料!$B:$B,X$2)</f>
        <v>0</v>
      </c>
      <c r="Y99" s="25">
        <f>COUNTIFS(HW資料!$C:$C,$A99,HW資料!$B:$B,Y$2)</f>
        <v>0</v>
      </c>
      <c r="Z99" s="25">
        <f>COUNTIFS(HW資料!$C:$C,$A99,HW資料!$B:$B,Z$2)</f>
        <v>0</v>
      </c>
      <c r="AA99" s="25">
        <f>COUNTIFS(HW資料!$C:$C,$A99,HW資料!$B:$B,AA$2)</f>
        <v>0</v>
      </c>
      <c r="AB99" s="25">
        <f>COUNTIFS(HW資料!$C:$C,$A99,HW資料!$B:$B,AB$2)</f>
        <v>0</v>
      </c>
      <c r="AC99" s="25">
        <f>COUNTIFS(HW資料!$C:$C,$A99,HW資料!$B:$B,AC$2)</f>
        <v>0</v>
      </c>
      <c r="AD99" s="25">
        <f>COUNTIF(HW資料!C:C,Feature統計!A99)</f>
        <v>0</v>
      </c>
      <c r="AE99" s="26" t="str">
        <f t="shared" si="26"/>
        <v>NA</v>
      </c>
      <c r="AF99" s="38">
        <f t="shared" si="27"/>
        <v>4</v>
      </c>
      <c r="AG99" s="38">
        <f t="shared" si="28"/>
        <v>0</v>
      </c>
      <c r="AH99" s="38">
        <f t="shared" si="33"/>
        <v>0</v>
      </c>
      <c r="AI99" s="38">
        <f t="shared" si="31"/>
        <v>0</v>
      </c>
      <c r="AJ99" s="38">
        <f t="shared" si="32"/>
        <v>4</v>
      </c>
      <c r="AK99" s="39" t="str">
        <f t="shared" si="30"/>
        <v>Pass</v>
      </c>
      <c r="AL99" s="40"/>
    </row>
    <row r="100" spans="1:38" x14ac:dyDescent="0.4">
      <c r="A100" s="26" t="s">
        <v>1407</v>
      </c>
      <c r="B100" s="26" t="s">
        <v>1527</v>
      </c>
      <c r="C100" s="25"/>
      <c r="D100" s="25" t="str">
        <f t="shared" si="23"/>
        <v>SYS</v>
      </c>
      <c r="E100" s="25" t="s">
        <v>1893</v>
      </c>
      <c r="F100" s="25" t="s">
        <v>1887</v>
      </c>
      <c r="G100" s="36" t="s">
        <v>1926</v>
      </c>
      <c r="H100" s="36"/>
      <c r="I100" s="28"/>
      <c r="J100" s="27">
        <v>44866</v>
      </c>
      <c r="K100" s="27">
        <v>44905</v>
      </c>
      <c r="L100" s="27">
        <v>44866</v>
      </c>
      <c r="M100" s="27">
        <v>44889</v>
      </c>
      <c r="N100" s="106"/>
      <c r="O100" s="27" t="str">
        <f t="shared" si="24"/>
        <v>Pass</v>
      </c>
      <c r="P100" s="38">
        <f>COUNTIFS(System資料複製!$F:$F,$A100,System資料複製!$B:$B,$P$2)</f>
        <v>0</v>
      </c>
      <c r="Q100" s="38">
        <f>COUNTIFS(System資料複製!$F:$F,$A100,System資料複製!$B:$B,$Q$2)</f>
        <v>0</v>
      </c>
      <c r="R100" s="38">
        <f>COUNTIFS(System資料複製!$F:$F,$A100,System資料複製!$B:$B,$R$2)</f>
        <v>0</v>
      </c>
      <c r="S100" s="38">
        <f>COUNTIFS(System資料複製!$F:$F,$A100,System資料複製!$B:$B,$S$2)</f>
        <v>0</v>
      </c>
      <c r="T100" s="38">
        <f>COUNTIFS(System資料複製!$F:$F,$A100,System資料複製!$B:$B,$T$2)</f>
        <v>0</v>
      </c>
      <c r="U100" s="38">
        <f>COUNTIFS(System資料複製!$F:$F,$A100,System資料複製!$B:$B,$U$2)</f>
        <v>11</v>
      </c>
      <c r="V100" s="38">
        <f>COUNTIF(System資料複製!F:F,Feature統計!A100)</f>
        <v>11</v>
      </c>
      <c r="W100" s="26" t="str">
        <f t="shared" si="25"/>
        <v>Pass</v>
      </c>
      <c r="X100" s="25">
        <f>COUNTIFS(HW資料!$C:$C,$A100,HW資料!$B:$B,X$2)</f>
        <v>0</v>
      </c>
      <c r="Y100" s="25">
        <f>COUNTIFS(HW資料!$C:$C,$A100,HW資料!$B:$B,Y$2)</f>
        <v>0</v>
      </c>
      <c r="Z100" s="25">
        <f>COUNTIFS(HW資料!$C:$C,$A100,HW資料!$B:$B,Z$2)</f>
        <v>0</v>
      </c>
      <c r="AA100" s="25">
        <f>COUNTIFS(HW資料!$C:$C,$A100,HW資料!$B:$B,AA$2)</f>
        <v>0</v>
      </c>
      <c r="AB100" s="25">
        <f>COUNTIFS(HW資料!$C:$C,$A100,HW資料!$B:$B,AB$2)</f>
        <v>0</v>
      </c>
      <c r="AC100" s="25">
        <f>COUNTIFS(HW資料!$C:$C,$A100,HW資料!$B:$B,AC$2)</f>
        <v>0</v>
      </c>
      <c r="AD100" s="25">
        <f>COUNTIF(HW資料!C:C,Feature統計!A100)</f>
        <v>0</v>
      </c>
      <c r="AE100" s="26" t="str">
        <f t="shared" si="26"/>
        <v>NA</v>
      </c>
      <c r="AF100" s="38">
        <f t="shared" si="27"/>
        <v>11</v>
      </c>
      <c r="AG100" s="38">
        <f t="shared" si="28"/>
        <v>0</v>
      </c>
      <c r="AH100" s="38">
        <f t="shared" si="33"/>
        <v>0</v>
      </c>
      <c r="AI100" s="38">
        <f t="shared" si="31"/>
        <v>0</v>
      </c>
      <c r="AJ100" s="38">
        <f t="shared" si="32"/>
        <v>11</v>
      </c>
      <c r="AK100" s="39" t="str">
        <f t="shared" si="30"/>
        <v>Pass</v>
      </c>
      <c r="AL100" s="40"/>
    </row>
    <row r="101" spans="1:38" x14ac:dyDescent="0.4">
      <c r="A101" s="26" t="s">
        <v>1371</v>
      </c>
      <c r="B101" s="26" t="s">
        <v>1527</v>
      </c>
      <c r="C101" s="25" t="s">
        <v>1940</v>
      </c>
      <c r="D101" s="25" t="str">
        <f t="shared" si="23"/>
        <v>HW+SYS</v>
      </c>
      <c r="E101" s="25" t="s">
        <v>1909</v>
      </c>
      <c r="F101" s="25" t="s">
        <v>1887</v>
      </c>
      <c r="G101" s="36" t="s">
        <v>1926</v>
      </c>
      <c r="H101" s="36" t="s">
        <v>2002</v>
      </c>
      <c r="I101" s="28"/>
      <c r="J101" s="27">
        <v>44837</v>
      </c>
      <c r="K101" s="27">
        <v>44872</v>
      </c>
      <c r="L101" s="27">
        <v>44837</v>
      </c>
      <c r="M101" s="27">
        <v>44872</v>
      </c>
      <c r="N101" s="106"/>
      <c r="O101" s="27" t="str">
        <f t="shared" si="24"/>
        <v>Pass</v>
      </c>
      <c r="P101" s="38">
        <f>COUNTIFS(System資料複製!$F:$F,$A101,System資料複製!$B:$B,$P$2)</f>
        <v>1</v>
      </c>
      <c r="Q101" s="38">
        <f>COUNTIFS(System資料複製!$F:$F,$A101,System資料複製!$B:$B,$Q$2)</f>
        <v>0</v>
      </c>
      <c r="R101" s="38">
        <f>COUNTIFS(System資料複製!$F:$F,$A101,System資料複製!$B:$B,$R$2)</f>
        <v>0</v>
      </c>
      <c r="S101" s="38">
        <f>COUNTIFS(System資料複製!$F:$F,$A101,System資料複製!$B:$B,$S$2)</f>
        <v>0</v>
      </c>
      <c r="T101" s="38">
        <f>COUNTIFS(System資料複製!$F:$F,$A101,System資料複製!$B:$B,$T$2)</f>
        <v>0</v>
      </c>
      <c r="U101" s="38">
        <f>COUNTIFS(System資料複製!$F:$F,$A101,System資料複製!$B:$B,$U$2)</f>
        <v>0</v>
      </c>
      <c r="V101" s="38">
        <f>COUNTIF(System資料複製!F:F,Feature統計!A101)</f>
        <v>1</v>
      </c>
      <c r="W101" s="26" t="str">
        <f t="shared" si="25"/>
        <v>Pass</v>
      </c>
      <c r="X101" s="25">
        <f>COUNTIFS(HW資料!$C:$C,$A101,HW資料!$B:$B,X$2)</f>
        <v>2</v>
      </c>
      <c r="Y101" s="25">
        <f>COUNTIFS(HW資料!$C:$C,$A101,HW資料!$B:$B,Y$2)</f>
        <v>0</v>
      </c>
      <c r="Z101" s="25">
        <f>COUNTIFS(HW資料!$C:$C,$A101,HW資料!$B:$B,Z$2)</f>
        <v>0</v>
      </c>
      <c r="AA101" s="25">
        <f>COUNTIFS(HW資料!$C:$C,$A101,HW資料!$B:$B,AA$2)</f>
        <v>0</v>
      </c>
      <c r="AB101" s="25">
        <f>COUNTIFS(HW資料!$C:$C,$A101,HW資料!$B:$B,AB$2)</f>
        <v>0</v>
      </c>
      <c r="AC101" s="25">
        <f>COUNTIFS(HW資料!$C:$C,$A101,HW資料!$B:$B,AC$2)</f>
        <v>0</v>
      </c>
      <c r="AD101" s="25">
        <f>COUNTIF(HW資料!C:C,Feature統計!A101)</f>
        <v>2</v>
      </c>
      <c r="AE101" s="26" t="str">
        <f t="shared" si="26"/>
        <v>Pass</v>
      </c>
      <c r="AF101" s="38">
        <f t="shared" si="27"/>
        <v>3</v>
      </c>
      <c r="AG101" s="38">
        <f t="shared" si="28"/>
        <v>0</v>
      </c>
      <c r="AH101" s="38">
        <f t="shared" si="33"/>
        <v>0</v>
      </c>
      <c r="AI101" s="38">
        <f t="shared" si="31"/>
        <v>0</v>
      </c>
      <c r="AJ101" s="38">
        <f t="shared" si="32"/>
        <v>3</v>
      </c>
      <c r="AK101" s="39" t="str">
        <f t="shared" si="30"/>
        <v>Pass</v>
      </c>
      <c r="AL101" s="40"/>
    </row>
    <row r="102" spans="1:38" x14ac:dyDescent="0.4">
      <c r="A102" s="26" t="s">
        <v>1439</v>
      </c>
      <c r="B102" s="26" t="s">
        <v>1527</v>
      </c>
      <c r="C102" s="25" t="s">
        <v>3892</v>
      </c>
      <c r="D102" s="25" t="str">
        <f t="shared" si="23"/>
        <v>SYS</v>
      </c>
      <c r="E102" s="25" t="s">
        <v>1906</v>
      </c>
      <c r="F102" s="25" t="s">
        <v>1887</v>
      </c>
      <c r="G102" s="36" t="s">
        <v>3893</v>
      </c>
      <c r="H102" s="36" t="s">
        <v>3894</v>
      </c>
      <c r="I102" s="28" t="s">
        <v>3895</v>
      </c>
      <c r="J102" s="27">
        <v>44916</v>
      </c>
      <c r="K102" s="27">
        <v>44926</v>
      </c>
      <c r="L102" s="27">
        <v>44904</v>
      </c>
      <c r="M102" s="27">
        <v>44904</v>
      </c>
      <c r="N102" s="106"/>
      <c r="O102" s="27" t="str">
        <f t="shared" si="24"/>
        <v>Pass</v>
      </c>
      <c r="P102" s="38">
        <f>COUNTIFS(System資料複製!$F:$F,$A102,System資料複製!$B:$B,$P$2)</f>
        <v>0</v>
      </c>
      <c r="Q102" s="38">
        <f>COUNTIFS(System資料複製!$F:$F,$A102,System資料複製!$B:$B,$Q$2)</f>
        <v>0</v>
      </c>
      <c r="R102" s="38">
        <f>COUNTIFS(System資料複製!$F:$F,$A102,System資料複製!$B:$B,$R$2)</f>
        <v>0</v>
      </c>
      <c r="S102" s="38">
        <f>COUNTIFS(System資料複製!$F:$F,$A102,System資料複製!$B:$B,$S$2)</f>
        <v>0</v>
      </c>
      <c r="T102" s="38">
        <f>COUNTIFS(System資料複製!$F:$F,$A102,System資料複製!$B:$B,$T$2)</f>
        <v>0</v>
      </c>
      <c r="U102" s="38">
        <f>COUNTIFS(System資料複製!$F:$F,$A102,System資料複製!$B:$B,$U$2)</f>
        <v>1</v>
      </c>
      <c r="V102" s="38">
        <f>COUNTIF(System資料複製!F:F,Feature統計!A102)</f>
        <v>1</v>
      </c>
      <c r="W102" s="26" t="str">
        <f t="shared" si="25"/>
        <v>Pass</v>
      </c>
      <c r="X102" s="25">
        <f>COUNTIFS(HW資料!$C:$C,$A102,HW資料!$B:$B,X$2)</f>
        <v>0</v>
      </c>
      <c r="Y102" s="25">
        <f>COUNTIFS(HW資料!$C:$C,$A102,HW資料!$B:$B,Y$2)</f>
        <v>0</v>
      </c>
      <c r="Z102" s="25">
        <f>COUNTIFS(HW資料!$C:$C,$A102,HW資料!$B:$B,Z$2)</f>
        <v>0</v>
      </c>
      <c r="AA102" s="25">
        <f>COUNTIFS(HW資料!$C:$C,$A102,HW資料!$B:$B,AA$2)</f>
        <v>0</v>
      </c>
      <c r="AB102" s="25">
        <f>COUNTIFS(HW資料!$C:$C,$A102,HW資料!$B:$B,AB$2)</f>
        <v>0</v>
      </c>
      <c r="AC102" s="25">
        <f>COUNTIFS(HW資料!$C:$C,$A102,HW資料!$B:$B,AC$2)</f>
        <v>0</v>
      </c>
      <c r="AD102" s="25">
        <f>COUNTIF(HW資料!C:C,Feature統計!A102)</f>
        <v>0</v>
      </c>
      <c r="AE102" s="26" t="str">
        <f t="shared" si="26"/>
        <v>NA</v>
      </c>
      <c r="AF102" s="38">
        <f t="shared" si="27"/>
        <v>1</v>
      </c>
      <c r="AG102" s="38">
        <f t="shared" si="28"/>
        <v>0</v>
      </c>
      <c r="AH102" s="38">
        <f t="shared" si="33"/>
        <v>0</v>
      </c>
      <c r="AI102" s="38">
        <f t="shared" si="31"/>
        <v>0</v>
      </c>
      <c r="AJ102" s="38">
        <f t="shared" si="32"/>
        <v>1</v>
      </c>
      <c r="AK102" s="39" t="str">
        <f t="shared" si="30"/>
        <v>Pass</v>
      </c>
      <c r="AL102" s="40"/>
    </row>
    <row r="103" spans="1:38" x14ac:dyDescent="0.4">
      <c r="A103" s="26" t="s">
        <v>5242</v>
      </c>
      <c r="B103" s="26" t="s">
        <v>1527</v>
      </c>
      <c r="C103" s="25"/>
      <c r="D103" s="25"/>
      <c r="E103" s="25" t="s">
        <v>1898</v>
      </c>
      <c r="F103" s="25" t="s">
        <v>1887</v>
      </c>
      <c r="G103" s="36"/>
      <c r="H103" s="36"/>
      <c r="I103" s="28"/>
      <c r="J103" s="27">
        <v>44911</v>
      </c>
      <c r="K103" s="27">
        <v>44981</v>
      </c>
      <c r="L103" s="27"/>
      <c r="M103" s="27"/>
      <c r="N103" s="106"/>
      <c r="O103" s="27" t="str">
        <f>AK103</f>
        <v>Pass</v>
      </c>
      <c r="P103" s="38">
        <f>COUNTIFS(System資料複製!$F:$F,$A103,System資料複製!$B:$B,$P$2)</f>
        <v>0</v>
      </c>
      <c r="Q103" s="38">
        <f>COUNTIFS(System資料複製!$F:$F,$A103,System資料複製!$B:$B,$Q$2)</f>
        <v>0</v>
      </c>
      <c r="R103" s="38">
        <f>COUNTIFS(System資料複製!$F:$F,$A103,System資料複製!$B:$B,$R$2)</f>
        <v>0</v>
      </c>
      <c r="S103" s="38">
        <f>COUNTIFS(System資料複製!$F:$F,$A103,System資料複製!$B:$B,$S$2)</f>
        <v>0</v>
      </c>
      <c r="T103" s="38">
        <f>COUNTIFS(System資料複製!$F:$F,$A103,System資料複製!$B:$B,$T$2)</f>
        <v>0</v>
      </c>
      <c r="U103" s="38">
        <f>COUNTIFS(System資料複製!$F:$F,$A103,System資料複製!$B:$B,$U$2)</f>
        <v>0</v>
      </c>
      <c r="V103" s="38">
        <f>COUNTIF(System資料複製!F:F,Feature統計!A103)</f>
        <v>0</v>
      </c>
      <c r="W103" s="26" t="str">
        <f>IF(V103&lt;&gt;0,IF(P103+U103=V103,"Pass",IF(S103+T103=V103,"Planning",IF(Q103&lt;&gt;0,"Fail",IF(P103+U103&lt;&gt;0,"On-going w/h some pass","On-going w/o pass")))),"NA")</f>
        <v>NA</v>
      </c>
      <c r="X103" s="25">
        <f>COUNTIFS(HW資料!$C:$C,$A103,HW資料!$B:$B,X$2)</f>
        <v>1</v>
      </c>
      <c r="Y103" s="25">
        <f>COUNTIFS(HW資料!$C:$C,$A103,HW資料!$B:$B,Y$2)</f>
        <v>0</v>
      </c>
      <c r="Z103" s="25">
        <f>COUNTIFS(HW資料!$C:$C,$A103,HW資料!$B:$B,Z$2)</f>
        <v>0</v>
      </c>
      <c r="AA103" s="25">
        <f>COUNTIFS(HW資料!$C:$C,$A103,HW資料!$B:$B,AA$2)</f>
        <v>0</v>
      </c>
      <c r="AB103" s="25">
        <f>COUNTIFS(HW資料!$C:$C,$A103,HW資料!$B:$B,AB$2)</f>
        <v>0</v>
      </c>
      <c r="AC103" s="25">
        <f>COUNTIFS(HW資料!$C:$C,$A103,HW資料!$B:$B,AC$2)</f>
        <v>0</v>
      </c>
      <c r="AD103" s="25">
        <f>COUNTIF(HW資料!C:C,Feature統計!A103)</f>
        <v>1</v>
      </c>
      <c r="AE103" s="26" t="str">
        <f>IF(AD103&lt;&gt;0,IF(X103+AC103=AD103,"Pass",IF(AA103+AB103=AD103,"Planning",IF(Y103&lt;&gt;0,"Fail",IF(X103+AC103&lt;&gt;0,"On-going w/h some pass","On-going w/o pass")))),"NA")</f>
        <v>Pass</v>
      </c>
      <c r="AF103" s="38">
        <f>SUM(P103,U103,X103,AC103)</f>
        <v>1</v>
      </c>
      <c r="AG103" s="38">
        <f>SUM(Q103,Y103)</f>
        <v>0</v>
      </c>
      <c r="AH103" s="38">
        <f>SUM(R103,Z103)</f>
        <v>0</v>
      </c>
      <c r="AI103" s="38">
        <f>SUM(S103,T103,AA103,AB103)</f>
        <v>0</v>
      </c>
      <c r="AJ103" s="38">
        <f>SUM(V103,AD103)</f>
        <v>1</v>
      </c>
      <c r="AK103" s="39" t="str">
        <f>IF(AJ103&lt;&gt;0,IF(AF103=AJ103,"Pass",IF(AI103=AJ103,"Planning",IF(AG103&lt;&gt;0,"Fail",IF(AF103&lt;&gt;0,"On-going w/h some pass","On-going w/o pass")))),"NA")</f>
        <v>Pass</v>
      </c>
      <c r="AL103" s="40"/>
    </row>
    <row r="104" spans="1:38" x14ac:dyDescent="0.4">
      <c r="A104" s="26" t="s">
        <v>1219</v>
      </c>
      <c r="B104" s="26" t="s">
        <v>1040</v>
      </c>
      <c r="C104" s="25"/>
      <c r="D104" s="25" t="s">
        <v>1924</v>
      </c>
      <c r="E104" s="25" t="s">
        <v>1925</v>
      </c>
      <c r="F104" s="25" t="s">
        <v>1929</v>
      </c>
      <c r="G104" s="36" t="s">
        <v>1926</v>
      </c>
      <c r="H104" s="36" t="s">
        <v>2002</v>
      </c>
      <c r="I104" s="28" t="s">
        <v>2005</v>
      </c>
      <c r="J104" s="27">
        <v>44816</v>
      </c>
      <c r="K104" s="27">
        <v>45077</v>
      </c>
      <c r="L104" s="27">
        <v>44816</v>
      </c>
      <c r="M104" s="27"/>
      <c r="N104" s="106"/>
      <c r="O104" s="27" t="str">
        <f t="shared" si="24"/>
        <v>Pass</v>
      </c>
      <c r="P104" s="38">
        <f>COUNTIFS(System資料複製!$F:$F,$A104,System資料複製!$B:$B,$P$2)</f>
        <v>0</v>
      </c>
      <c r="Q104" s="38">
        <f>COUNTIFS(System資料複製!$F:$F,$A104,System資料複製!$B:$B,$Q$2)</f>
        <v>0</v>
      </c>
      <c r="R104" s="38">
        <f>COUNTIFS(System資料複製!$F:$F,$A104,System資料複製!$B:$B,$R$2)</f>
        <v>0</v>
      </c>
      <c r="S104" s="38">
        <f>COUNTIFS(System資料複製!$F:$F,$A104,System資料複製!$B:$B,$S$2)</f>
        <v>0</v>
      </c>
      <c r="T104" s="38">
        <f>COUNTIFS(System資料複製!$F:$F,$A104,System資料複製!$B:$B,$T$2)</f>
        <v>0</v>
      </c>
      <c r="U104" s="38">
        <f>COUNTIFS(System資料複製!$F:$F,$A104,System資料複製!$B:$B,$U$2)</f>
        <v>0</v>
      </c>
      <c r="V104" s="38">
        <f>COUNTIF(System資料複製!F:F,Feature統計!A104)</f>
        <v>0</v>
      </c>
      <c r="W104" s="26" t="str">
        <f t="shared" si="25"/>
        <v>NA</v>
      </c>
      <c r="X104" s="25">
        <f>COUNTIFS(HW資料!$C:$C,$A104,HW資料!$B:$B,X$2)</f>
        <v>4</v>
      </c>
      <c r="Y104" s="25">
        <f>COUNTIFS(HW資料!$C:$C,$A104,HW資料!$B:$B,Y$2)</f>
        <v>0</v>
      </c>
      <c r="Z104" s="25">
        <f>COUNTIFS(HW資料!$C:$C,$A104,HW資料!$B:$B,Z$2)</f>
        <v>0</v>
      </c>
      <c r="AA104" s="25">
        <f>COUNTIFS(HW資料!$C:$C,$A104,HW資料!$B:$B,AA$2)</f>
        <v>0</v>
      </c>
      <c r="AB104" s="25">
        <f>COUNTIFS(HW資料!$C:$C,$A104,HW資料!$B:$B,AB$2)</f>
        <v>0</v>
      </c>
      <c r="AC104" s="25">
        <f>COUNTIFS(HW資料!$C:$C,$A104,HW資料!$B:$B,AC$2)</f>
        <v>0</v>
      </c>
      <c r="AD104" s="25">
        <f>COUNTIF(HW資料!C:C,Feature統計!A104)</f>
        <v>4</v>
      </c>
      <c r="AE104" s="26" t="str">
        <f t="shared" si="26"/>
        <v>Pass</v>
      </c>
      <c r="AF104" s="38">
        <f t="shared" si="27"/>
        <v>4</v>
      </c>
      <c r="AG104" s="38">
        <f t="shared" si="28"/>
        <v>0</v>
      </c>
      <c r="AH104" s="38">
        <f t="shared" si="33"/>
        <v>0</v>
      </c>
      <c r="AI104" s="38">
        <f t="shared" si="31"/>
        <v>0</v>
      </c>
      <c r="AJ104" s="38">
        <f t="shared" si="32"/>
        <v>4</v>
      </c>
      <c r="AK104" s="39" t="str">
        <f t="shared" si="30"/>
        <v>Pass</v>
      </c>
      <c r="AL104" s="45"/>
    </row>
    <row r="105" spans="1:38" x14ac:dyDescent="0.4">
      <c r="A105" s="26" t="s">
        <v>1326</v>
      </c>
      <c r="B105" s="26" t="s">
        <v>1040</v>
      </c>
      <c r="C105" s="25"/>
      <c r="D105" s="25" t="str">
        <f t="shared" si="23"/>
        <v>SYS</v>
      </c>
      <c r="E105" s="25" t="s">
        <v>1927</v>
      </c>
      <c r="F105" s="25" t="s">
        <v>1928</v>
      </c>
      <c r="G105" s="36" t="s">
        <v>1926</v>
      </c>
      <c r="H105" s="36" t="s">
        <v>2002</v>
      </c>
      <c r="I105" s="28" t="s">
        <v>2005</v>
      </c>
      <c r="J105" s="27">
        <v>44823</v>
      </c>
      <c r="K105" s="27">
        <v>44890</v>
      </c>
      <c r="L105" s="27">
        <v>44823</v>
      </c>
      <c r="M105" s="27"/>
      <c r="N105" s="106"/>
      <c r="O105" s="27" t="str">
        <f t="shared" si="24"/>
        <v>Pass</v>
      </c>
      <c r="P105" s="38">
        <f>COUNTIFS(System資料複製!$F:$F,$A105,System資料複製!$B:$B,$P$2)</f>
        <v>2</v>
      </c>
      <c r="Q105" s="38">
        <f>COUNTIFS(System資料複製!$F:$F,$A105,System資料複製!$B:$B,$Q$2)</f>
        <v>0</v>
      </c>
      <c r="R105" s="38">
        <f>COUNTIFS(System資料複製!$F:$F,$A105,System資料複製!$B:$B,$R$2)</f>
        <v>0</v>
      </c>
      <c r="S105" s="38">
        <f>COUNTIFS(System資料複製!$F:$F,$A105,System資料複製!$B:$B,$S$2)</f>
        <v>0</v>
      </c>
      <c r="T105" s="38">
        <f>COUNTIFS(System資料複製!$F:$F,$A105,System資料複製!$B:$B,$T$2)</f>
        <v>0</v>
      </c>
      <c r="U105" s="38">
        <f>COUNTIFS(System資料複製!$F:$F,$A105,System資料複製!$B:$B,$U$2)</f>
        <v>5</v>
      </c>
      <c r="V105" s="38">
        <f>COUNTIF(System資料複製!F:F,Feature統計!A105)</f>
        <v>7</v>
      </c>
      <c r="W105" s="26" t="str">
        <f t="shared" si="25"/>
        <v>Pass</v>
      </c>
      <c r="X105" s="25">
        <f>COUNTIFS(HW資料!$C:$C,$A105,HW資料!$B:$B,X$2)</f>
        <v>0</v>
      </c>
      <c r="Y105" s="25">
        <f>COUNTIFS(HW資料!$C:$C,$A105,HW資料!$B:$B,Y$2)</f>
        <v>0</v>
      </c>
      <c r="Z105" s="25">
        <f>COUNTIFS(HW資料!$C:$C,$A105,HW資料!$B:$B,Z$2)</f>
        <v>0</v>
      </c>
      <c r="AA105" s="25">
        <f>COUNTIFS(HW資料!$C:$C,$A105,HW資料!$B:$B,AA$2)</f>
        <v>0</v>
      </c>
      <c r="AB105" s="25">
        <f>COUNTIFS(HW資料!$C:$C,$A105,HW資料!$B:$B,AB$2)</f>
        <v>0</v>
      </c>
      <c r="AC105" s="25">
        <f>COUNTIFS(HW資料!$C:$C,$A105,HW資料!$B:$B,AC$2)</f>
        <v>0</v>
      </c>
      <c r="AD105" s="25">
        <f>COUNTIF(HW資料!C:C,Feature統計!A105)</f>
        <v>0</v>
      </c>
      <c r="AE105" s="26" t="str">
        <f t="shared" si="26"/>
        <v>NA</v>
      </c>
      <c r="AF105" s="38">
        <f t="shared" si="27"/>
        <v>7</v>
      </c>
      <c r="AG105" s="38">
        <f t="shared" si="28"/>
        <v>0</v>
      </c>
      <c r="AH105" s="38">
        <f t="shared" si="33"/>
        <v>0</v>
      </c>
      <c r="AI105" s="38">
        <f t="shared" si="31"/>
        <v>0</v>
      </c>
      <c r="AJ105" s="38">
        <f t="shared" si="32"/>
        <v>7</v>
      </c>
      <c r="AK105" s="39" t="str">
        <f t="shared" si="30"/>
        <v>Pass</v>
      </c>
      <c r="AL105" s="45"/>
    </row>
    <row r="106" spans="1:38" x14ac:dyDescent="0.4">
      <c r="A106" s="26" t="s">
        <v>1431</v>
      </c>
      <c r="B106" s="26" t="s">
        <v>1040</v>
      </c>
      <c r="C106" s="25"/>
      <c r="D106" s="25" t="str">
        <f t="shared" si="23"/>
        <v>SYS</v>
      </c>
      <c r="E106" s="25" t="s">
        <v>1927</v>
      </c>
      <c r="F106" s="25" t="s">
        <v>1928</v>
      </c>
      <c r="G106" s="36" t="s">
        <v>1926</v>
      </c>
      <c r="H106" s="36" t="s">
        <v>2002</v>
      </c>
      <c r="I106" s="28" t="s">
        <v>2005</v>
      </c>
      <c r="J106" s="27">
        <v>44823</v>
      </c>
      <c r="K106" s="27">
        <v>45030</v>
      </c>
      <c r="L106" s="27">
        <v>44823</v>
      </c>
      <c r="M106" s="27"/>
      <c r="N106" s="106"/>
      <c r="O106" s="27" t="str">
        <f t="shared" si="24"/>
        <v>Pass</v>
      </c>
      <c r="P106" s="38">
        <f>COUNTIFS(System資料複製!$F:$F,$A106,System資料複製!$B:$B,$P$2)</f>
        <v>2</v>
      </c>
      <c r="Q106" s="38">
        <f>COUNTIFS(System資料複製!$F:$F,$A106,System資料複製!$B:$B,$Q$2)</f>
        <v>0</v>
      </c>
      <c r="R106" s="38">
        <f>COUNTIFS(System資料複製!$F:$F,$A106,System資料複製!$B:$B,$R$2)</f>
        <v>0</v>
      </c>
      <c r="S106" s="38">
        <f>COUNTIFS(System資料複製!$F:$F,$A106,System資料複製!$B:$B,$S$2)</f>
        <v>0</v>
      </c>
      <c r="T106" s="38">
        <f>COUNTIFS(System資料複製!$F:$F,$A106,System資料複製!$B:$B,$T$2)</f>
        <v>0</v>
      </c>
      <c r="U106" s="38">
        <f>COUNTIFS(System資料複製!$F:$F,$A106,System資料複製!$B:$B,$U$2)</f>
        <v>11</v>
      </c>
      <c r="V106" s="38">
        <f>COUNTIF(System資料複製!F:F,Feature統計!A106)</f>
        <v>13</v>
      </c>
      <c r="W106" s="26" t="str">
        <f t="shared" si="25"/>
        <v>Pass</v>
      </c>
      <c r="X106" s="25">
        <f>COUNTIFS(HW資料!$C:$C,$A106,HW資料!$B:$B,X$2)</f>
        <v>0</v>
      </c>
      <c r="Y106" s="25">
        <f>COUNTIFS(HW資料!$C:$C,$A106,HW資料!$B:$B,Y$2)</f>
        <v>0</v>
      </c>
      <c r="Z106" s="25">
        <f>COUNTIFS(HW資料!$C:$C,$A106,HW資料!$B:$B,Z$2)</f>
        <v>0</v>
      </c>
      <c r="AA106" s="25">
        <f>COUNTIFS(HW資料!$C:$C,$A106,HW資料!$B:$B,AA$2)</f>
        <v>0</v>
      </c>
      <c r="AB106" s="25">
        <f>COUNTIFS(HW資料!$C:$C,$A106,HW資料!$B:$B,AB$2)</f>
        <v>0</v>
      </c>
      <c r="AC106" s="25">
        <f>COUNTIFS(HW資料!$C:$C,$A106,HW資料!$B:$B,AC$2)</f>
        <v>0</v>
      </c>
      <c r="AD106" s="25">
        <f>COUNTIF(HW資料!C:C,Feature統計!A106)</f>
        <v>0</v>
      </c>
      <c r="AE106" s="26" t="str">
        <f t="shared" si="26"/>
        <v>NA</v>
      </c>
      <c r="AF106" s="38">
        <f t="shared" si="27"/>
        <v>13</v>
      </c>
      <c r="AG106" s="38">
        <f t="shared" si="28"/>
        <v>0</v>
      </c>
      <c r="AH106" s="38">
        <f t="shared" si="33"/>
        <v>0</v>
      </c>
      <c r="AI106" s="38">
        <f t="shared" si="31"/>
        <v>0</v>
      </c>
      <c r="AJ106" s="38">
        <f t="shared" si="32"/>
        <v>13</v>
      </c>
      <c r="AK106" s="39" t="str">
        <f t="shared" si="30"/>
        <v>Pass</v>
      </c>
      <c r="AL106" s="40"/>
    </row>
    <row r="107" spans="1:38" x14ac:dyDescent="0.4">
      <c r="A107" s="26" t="s">
        <v>1423</v>
      </c>
      <c r="B107" s="26" t="s">
        <v>1040</v>
      </c>
      <c r="C107" s="25"/>
      <c r="D107" s="25" t="str">
        <f t="shared" si="23"/>
        <v>SYS</v>
      </c>
      <c r="E107" s="25" t="s">
        <v>1927</v>
      </c>
      <c r="F107" s="25" t="s">
        <v>1928</v>
      </c>
      <c r="G107" s="36" t="s">
        <v>1926</v>
      </c>
      <c r="H107" s="36" t="s">
        <v>2002</v>
      </c>
      <c r="I107" s="28" t="s">
        <v>2005</v>
      </c>
      <c r="J107" s="27">
        <v>44823</v>
      </c>
      <c r="K107" s="27">
        <v>44890</v>
      </c>
      <c r="L107" s="27">
        <v>44823</v>
      </c>
      <c r="M107" s="27"/>
      <c r="N107" s="106"/>
      <c r="O107" s="27" t="str">
        <f t="shared" si="24"/>
        <v>Pass</v>
      </c>
      <c r="P107" s="38">
        <f>COUNTIFS(System資料複製!$F:$F,$A107,System資料複製!$B:$B,$P$2)</f>
        <v>1</v>
      </c>
      <c r="Q107" s="38">
        <f>COUNTIFS(System資料複製!$F:$F,$A107,System資料複製!$B:$B,$Q$2)</f>
        <v>0</v>
      </c>
      <c r="R107" s="38">
        <f>COUNTIFS(System資料複製!$F:$F,$A107,System資料複製!$B:$B,$R$2)</f>
        <v>0</v>
      </c>
      <c r="S107" s="38">
        <f>COUNTIFS(System資料複製!$F:$F,$A107,System資料複製!$B:$B,$S$2)</f>
        <v>0</v>
      </c>
      <c r="T107" s="38">
        <f>COUNTIFS(System資料複製!$F:$F,$A107,System資料複製!$B:$B,$T$2)</f>
        <v>0</v>
      </c>
      <c r="U107" s="38">
        <f>COUNTIFS(System資料複製!$F:$F,$A107,System資料複製!$B:$B,$U$2)</f>
        <v>20</v>
      </c>
      <c r="V107" s="38">
        <f>COUNTIF(System資料複製!F:F,Feature統計!A107)</f>
        <v>21</v>
      </c>
      <c r="W107" s="26" t="str">
        <f t="shared" si="25"/>
        <v>Pass</v>
      </c>
      <c r="X107" s="25">
        <f>COUNTIFS(HW資料!$C:$C,$A107,HW資料!$B:$B,X$2)</f>
        <v>0</v>
      </c>
      <c r="Y107" s="25">
        <f>COUNTIFS(HW資料!$C:$C,$A107,HW資料!$B:$B,Y$2)</f>
        <v>0</v>
      </c>
      <c r="Z107" s="25">
        <f>COUNTIFS(HW資料!$C:$C,$A107,HW資料!$B:$B,Z$2)</f>
        <v>0</v>
      </c>
      <c r="AA107" s="25">
        <f>COUNTIFS(HW資料!$C:$C,$A107,HW資料!$B:$B,AA$2)</f>
        <v>0</v>
      </c>
      <c r="AB107" s="25">
        <f>COUNTIFS(HW資料!$C:$C,$A107,HW資料!$B:$B,AB$2)</f>
        <v>0</v>
      </c>
      <c r="AC107" s="25">
        <f>COUNTIFS(HW資料!$C:$C,$A107,HW資料!$B:$B,AC$2)</f>
        <v>0</v>
      </c>
      <c r="AD107" s="25">
        <f>COUNTIF(HW資料!C:C,Feature統計!A107)</f>
        <v>0</v>
      </c>
      <c r="AE107" s="26" t="str">
        <f t="shared" si="26"/>
        <v>NA</v>
      </c>
      <c r="AF107" s="38">
        <f t="shared" si="27"/>
        <v>21</v>
      </c>
      <c r="AG107" s="38">
        <f t="shared" si="28"/>
        <v>0</v>
      </c>
      <c r="AH107" s="38">
        <f t="shared" si="33"/>
        <v>0</v>
      </c>
      <c r="AI107" s="38">
        <f t="shared" si="31"/>
        <v>0</v>
      </c>
      <c r="AJ107" s="38">
        <f t="shared" si="32"/>
        <v>21</v>
      </c>
      <c r="AK107" s="39" t="str">
        <f t="shared" si="30"/>
        <v>Pass</v>
      </c>
      <c r="AL107" s="40"/>
    </row>
    <row r="108" spans="1:38" x14ac:dyDescent="0.4">
      <c r="A108" s="26" t="s">
        <v>1425</v>
      </c>
      <c r="B108" s="26" t="s">
        <v>1040</v>
      </c>
      <c r="C108" s="25"/>
      <c r="D108" s="25" t="str">
        <f t="shared" si="23"/>
        <v>SYS</v>
      </c>
      <c r="E108" s="25" t="s">
        <v>1927</v>
      </c>
      <c r="F108" s="25" t="s">
        <v>1928</v>
      </c>
      <c r="G108" s="36" t="s">
        <v>1926</v>
      </c>
      <c r="H108" s="36" t="s">
        <v>2002</v>
      </c>
      <c r="I108" s="28" t="s">
        <v>2005</v>
      </c>
      <c r="J108" s="27">
        <v>44823</v>
      </c>
      <c r="K108" s="27">
        <v>44890</v>
      </c>
      <c r="L108" s="27">
        <v>44823</v>
      </c>
      <c r="M108" s="27"/>
      <c r="N108" s="106"/>
      <c r="O108" s="27" t="str">
        <f t="shared" si="24"/>
        <v>Pass</v>
      </c>
      <c r="P108" s="38">
        <f>COUNTIFS(System資料複製!$F:$F,$A108,System資料複製!$B:$B,$P$2)</f>
        <v>1</v>
      </c>
      <c r="Q108" s="38">
        <f>COUNTIFS(System資料複製!$F:$F,$A108,System資料複製!$B:$B,$Q$2)</f>
        <v>0</v>
      </c>
      <c r="R108" s="38">
        <f>COUNTIFS(System資料複製!$F:$F,$A108,System資料複製!$B:$B,$R$2)</f>
        <v>0</v>
      </c>
      <c r="S108" s="38">
        <f>COUNTIFS(System資料複製!$F:$F,$A108,System資料複製!$B:$B,$S$2)</f>
        <v>0</v>
      </c>
      <c r="T108" s="38">
        <f>COUNTIFS(System資料複製!$F:$F,$A108,System資料複製!$B:$B,$T$2)</f>
        <v>0</v>
      </c>
      <c r="U108" s="38">
        <f>COUNTIFS(System資料複製!$F:$F,$A108,System資料複製!$B:$B,$U$2)</f>
        <v>9</v>
      </c>
      <c r="V108" s="38">
        <f>COUNTIF(System資料複製!F:F,Feature統計!A108)</f>
        <v>10</v>
      </c>
      <c r="W108" s="26" t="str">
        <f t="shared" si="25"/>
        <v>Pass</v>
      </c>
      <c r="X108" s="25">
        <f>COUNTIFS(HW資料!$C:$C,$A108,HW資料!$B:$B,X$2)</f>
        <v>0</v>
      </c>
      <c r="Y108" s="25">
        <f>COUNTIFS(HW資料!$C:$C,$A108,HW資料!$B:$B,Y$2)</f>
        <v>0</v>
      </c>
      <c r="Z108" s="25">
        <f>COUNTIFS(HW資料!$C:$C,$A108,HW資料!$B:$B,Z$2)</f>
        <v>0</v>
      </c>
      <c r="AA108" s="25">
        <f>COUNTIFS(HW資料!$C:$C,$A108,HW資料!$B:$B,AA$2)</f>
        <v>0</v>
      </c>
      <c r="AB108" s="25">
        <f>COUNTIFS(HW資料!$C:$C,$A108,HW資料!$B:$B,AB$2)</f>
        <v>0</v>
      </c>
      <c r="AC108" s="25">
        <f>COUNTIFS(HW資料!$C:$C,$A108,HW資料!$B:$B,AC$2)</f>
        <v>0</v>
      </c>
      <c r="AD108" s="25">
        <f>COUNTIF(HW資料!C:C,Feature統計!A108)</f>
        <v>0</v>
      </c>
      <c r="AE108" s="26" t="str">
        <f t="shared" si="26"/>
        <v>NA</v>
      </c>
      <c r="AF108" s="38">
        <f t="shared" si="27"/>
        <v>10</v>
      </c>
      <c r="AG108" s="38">
        <f t="shared" si="28"/>
        <v>0</v>
      </c>
      <c r="AH108" s="38">
        <f t="shared" si="33"/>
        <v>0</v>
      </c>
      <c r="AI108" s="38">
        <f t="shared" si="31"/>
        <v>0</v>
      </c>
      <c r="AJ108" s="38">
        <f t="shared" si="32"/>
        <v>10</v>
      </c>
      <c r="AK108" s="39" t="str">
        <f t="shared" si="30"/>
        <v>Pass</v>
      </c>
      <c r="AL108" s="40"/>
    </row>
    <row r="109" spans="1:38" x14ac:dyDescent="0.4">
      <c r="A109" s="26" t="s">
        <v>1424</v>
      </c>
      <c r="B109" s="26" t="s">
        <v>1040</v>
      </c>
      <c r="C109" s="25"/>
      <c r="D109" s="25" t="str">
        <f t="shared" si="23"/>
        <v>SYS</v>
      </c>
      <c r="E109" s="25" t="s">
        <v>1927</v>
      </c>
      <c r="F109" s="25" t="s">
        <v>1928</v>
      </c>
      <c r="G109" s="36" t="s">
        <v>1926</v>
      </c>
      <c r="H109" s="36" t="s">
        <v>2002</v>
      </c>
      <c r="I109" s="28" t="s">
        <v>2005</v>
      </c>
      <c r="J109" s="27">
        <v>44823</v>
      </c>
      <c r="K109" s="27">
        <v>44890</v>
      </c>
      <c r="L109" s="27">
        <v>44823</v>
      </c>
      <c r="M109" s="27"/>
      <c r="N109" s="106"/>
      <c r="O109" s="27" t="str">
        <f t="shared" si="24"/>
        <v>Pass</v>
      </c>
      <c r="P109" s="38">
        <f>COUNTIFS(System資料複製!$F:$F,$A109,System資料複製!$B:$B,$P$2)</f>
        <v>1</v>
      </c>
      <c r="Q109" s="38">
        <f>COUNTIFS(System資料複製!$F:$F,$A109,System資料複製!$B:$B,$Q$2)</f>
        <v>0</v>
      </c>
      <c r="R109" s="38">
        <f>COUNTIFS(System資料複製!$F:$F,$A109,System資料複製!$B:$B,$R$2)</f>
        <v>0</v>
      </c>
      <c r="S109" s="38">
        <f>COUNTIFS(System資料複製!$F:$F,$A109,System資料複製!$B:$B,$S$2)</f>
        <v>0</v>
      </c>
      <c r="T109" s="38">
        <f>COUNTIFS(System資料複製!$F:$F,$A109,System資料複製!$B:$B,$T$2)</f>
        <v>0</v>
      </c>
      <c r="U109" s="38">
        <f>COUNTIFS(System資料複製!$F:$F,$A109,System資料複製!$B:$B,$U$2)</f>
        <v>7</v>
      </c>
      <c r="V109" s="38">
        <f>COUNTIF(System資料複製!F:F,Feature統計!A109)</f>
        <v>8</v>
      </c>
      <c r="W109" s="26" t="str">
        <f t="shared" si="25"/>
        <v>Pass</v>
      </c>
      <c r="X109" s="25">
        <f>COUNTIFS(HW資料!$C:$C,$A109,HW資料!$B:$B,X$2)</f>
        <v>0</v>
      </c>
      <c r="Y109" s="25">
        <f>COUNTIFS(HW資料!$C:$C,$A109,HW資料!$B:$B,Y$2)</f>
        <v>0</v>
      </c>
      <c r="Z109" s="25">
        <f>COUNTIFS(HW資料!$C:$C,$A109,HW資料!$B:$B,Z$2)</f>
        <v>0</v>
      </c>
      <c r="AA109" s="25">
        <f>COUNTIFS(HW資料!$C:$C,$A109,HW資料!$B:$B,AA$2)</f>
        <v>0</v>
      </c>
      <c r="AB109" s="25">
        <f>COUNTIFS(HW資料!$C:$C,$A109,HW資料!$B:$B,AB$2)</f>
        <v>0</v>
      </c>
      <c r="AC109" s="25">
        <f>COUNTIFS(HW資料!$C:$C,$A109,HW資料!$B:$B,AC$2)</f>
        <v>0</v>
      </c>
      <c r="AD109" s="25">
        <f>COUNTIF(HW資料!C:C,Feature統計!A109)</f>
        <v>0</v>
      </c>
      <c r="AE109" s="26" t="str">
        <f t="shared" si="26"/>
        <v>NA</v>
      </c>
      <c r="AF109" s="38">
        <f t="shared" si="27"/>
        <v>8</v>
      </c>
      <c r="AG109" s="38">
        <f t="shared" si="28"/>
        <v>0</v>
      </c>
      <c r="AH109" s="38">
        <f t="shared" si="33"/>
        <v>0</v>
      </c>
      <c r="AI109" s="38">
        <f t="shared" si="31"/>
        <v>0</v>
      </c>
      <c r="AJ109" s="38">
        <f t="shared" si="32"/>
        <v>8</v>
      </c>
      <c r="AK109" s="39" t="str">
        <f t="shared" si="30"/>
        <v>Pass</v>
      </c>
      <c r="AL109" s="40"/>
    </row>
    <row r="110" spans="1:38" x14ac:dyDescent="0.4">
      <c r="A110" s="26" t="s">
        <v>1078</v>
      </c>
      <c r="B110" s="26" t="s">
        <v>1040</v>
      </c>
      <c r="C110" s="25"/>
      <c r="D110" s="25" t="str">
        <f t="shared" si="23"/>
        <v>HW+SYS</v>
      </c>
      <c r="E110" s="25" t="s">
        <v>1925</v>
      </c>
      <c r="F110" s="25" t="s">
        <v>1902</v>
      </c>
      <c r="G110" s="36"/>
      <c r="H110" s="36"/>
      <c r="I110" s="28"/>
      <c r="J110" s="27">
        <v>44866</v>
      </c>
      <c r="K110" s="27">
        <v>44957</v>
      </c>
      <c r="L110" s="27">
        <v>44866</v>
      </c>
      <c r="M110" s="27"/>
      <c r="N110" s="106"/>
      <c r="O110" s="27" t="str">
        <f t="shared" si="24"/>
        <v>Pass</v>
      </c>
      <c r="P110" s="38">
        <f>COUNTIFS(System資料複製!$F:$F,$A110,System資料複製!$B:$B,$P$2)</f>
        <v>1</v>
      </c>
      <c r="Q110" s="38">
        <f>COUNTIFS(System資料複製!$F:$F,$A110,System資料複製!$B:$B,$Q$2)</f>
        <v>0</v>
      </c>
      <c r="R110" s="38">
        <f>COUNTIFS(System資料複製!$F:$F,$A110,System資料複製!$B:$B,$R$2)</f>
        <v>0</v>
      </c>
      <c r="S110" s="38">
        <f>COUNTIFS(System資料複製!$F:$F,$A110,System資料複製!$B:$B,$S$2)</f>
        <v>0</v>
      </c>
      <c r="T110" s="38">
        <f>COUNTIFS(System資料複製!$F:$F,$A110,System資料複製!$B:$B,$T$2)</f>
        <v>0</v>
      </c>
      <c r="U110" s="38">
        <f>COUNTIFS(System資料複製!$F:$F,$A110,System資料複製!$B:$B,$U$2)</f>
        <v>0</v>
      </c>
      <c r="V110" s="38">
        <f>COUNTIF(System資料複製!F:F,Feature統計!A110)</f>
        <v>1</v>
      </c>
      <c r="W110" s="26" t="str">
        <f t="shared" si="25"/>
        <v>Pass</v>
      </c>
      <c r="X110" s="25">
        <f>COUNTIFS(HW資料!$C:$C,$A110,HW資料!$B:$B,X$2)</f>
        <v>0</v>
      </c>
      <c r="Y110" s="25">
        <f>COUNTIFS(HW資料!$C:$C,$A110,HW資料!$B:$B,Y$2)</f>
        <v>0</v>
      </c>
      <c r="Z110" s="25">
        <f>COUNTIFS(HW資料!$C:$C,$A110,HW資料!$B:$B,Z$2)</f>
        <v>0</v>
      </c>
      <c r="AA110" s="25">
        <f>COUNTIFS(HW資料!$C:$C,$A110,HW資料!$B:$B,AA$2)</f>
        <v>0</v>
      </c>
      <c r="AB110" s="25">
        <f>COUNTIFS(HW資料!$C:$C,$A110,HW資料!$B:$B,AB$2)</f>
        <v>0</v>
      </c>
      <c r="AC110" s="25">
        <f>COUNTIFS(HW資料!$C:$C,$A110,HW資料!$B:$B,AC$2)</f>
        <v>7</v>
      </c>
      <c r="AD110" s="25">
        <f>COUNTIF(HW資料!C:C,Feature統計!A110)</f>
        <v>7</v>
      </c>
      <c r="AE110" s="26" t="str">
        <f t="shared" si="26"/>
        <v>Pass</v>
      </c>
      <c r="AF110" s="38">
        <f t="shared" si="27"/>
        <v>8</v>
      </c>
      <c r="AG110" s="38">
        <f t="shared" si="28"/>
        <v>0</v>
      </c>
      <c r="AH110" s="38">
        <f t="shared" si="33"/>
        <v>0</v>
      </c>
      <c r="AI110" s="38">
        <f t="shared" si="31"/>
        <v>0</v>
      </c>
      <c r="AJ110" s="38">
        <f t="shared" si="32"/>
        <v>8</v>
      </c>
      <c r="AK110" s="39" t="str">
        <f t="shared" si="30"/>
        <v>Pass</v>
      </c>
      <c r="AL110" s="40"/>
    </row>
    <row r="111" spans="1:38" x14ac:dyDescent="0.4">
      <c r="A111" s="26" t="s">
        <v>1518</v>
      </c>
      <c r="B111" s="26" t="s">
        <v>993</v>
      </c>
      <c r="C111" s="25"/>
      <c r="D111" s="25" t="s">
        <v>1921</v>
      </c>
      <c r="E111" s="25" t="s">
        <v>1922</v>
      </c>
      <c r="F111" s="25" t="s">
        <v>2009</v>
      </c>
      <c r="G111" s="36" t="s">
        <v>1926</v>
      </c>
      <c r="H111" s="36"/>
      <c r="I111" s="28"/>
      <c r="J111" s="27">
        <v>44866</v>
      </c>
      <c r="K111" s="27">
        <v>44895</v>
      </c>
      <c r="L111" s="27">
        <v>44866</v>
      </c>
      <c r="M111" s="27">
        <v>44895</v>
      </c>
      <c r="N111" s="106"/>
      <c r="O111" s="27" t="str">
        <f t="shared" si="24"/>
        <v>Pass</v>
      </c>
      <c r="P111" s="38">
        <f>COUNTIFS(System資料複製!$F:$F,$A111,System資料複製!$B:$B,$P$2)</f>
        <v>0</v>
      </c>
      <c r="Q111" s="38">
        <f>COUNTIFS(System資料複製!$F:$F,$A111,System資料複製!$B:$B,$Q$2)</f>
        <v>0</v>
      </c>
      <c r="R111" s="38">
        <f>COUNTIFS(System資料複製!$F:$F,$A111,System資料複製!$B:$B,$R$2)</f>
        <v>0</v>
      </c>
      <c r="S111" s="38">
        <f>COUNTIFS(System資料複製!$F:$F,$A111,System資料複製!$B:$B,$S$2)</f>
        <v>0</v>
      </c>
      <c r="T111" s="38">
        <f>COUNTIFS(System資料複製!$F:$F,$A111,System資料複製!$B:$B,$T$2)</f>
        <v>0</v>
      </c>
      <c r="U111" s="38">
        <f>COUNTIFS(System資料複製!$F:$F,$A111,System資料複製!$B:$B,$U$2)</f>
        <v>0</v>
      </c>
      <c r="V111" s="38">
        <f>COUNTIF(System資料複製!F:F,Feature統計!A111)</f>
        <v>0</v>
      </c>
      <c r="W111" s="26" t="str">
        <f t="shared" si="25"/>
        <v>NA</v>
      </c>
      <c r="X111" s="25">
        <f>COUNTIFS(HW資料!$C:$C,$A111,HW資料!$B:$B,X$2)</f>
        <v>0</v>
      </c>
      <c r="Y111" s="25">
        <f>COUNTIFS(HW資料!$C:$C,$A111,HW資料!$B:$B,Y$2)</f>
        <v>0</v>
      </c>
      <c r="Z111" s="25">
        <f>COUNTIFS(HW資料!$C:$C,$A111,HW資料!$B:$B,Z$2)</f>
        <v>0</v>
      </c>
      <c r="AA111" s="25">
        <f>COUNTIFS(HW資料!$C:$C,$A111,HW資料!$B:$B,AA$2)</f>
        <v>0</v>
      </c>
      <c r="AB111" s="25">
        <f>COUNTIFS(HW資料!$C:$C,$A111,HW資料!$B:$B,AB$2)</f>
        <v>0</v>
      </c>
      <c r="AC111" s="25">
        <f>COUNTIFS(HW資料!$C:$C,$A111,HW資料!$B:$B,AC$2)</f>
        <v>4</v>
      </c>
      <c r="AD111" s="25">
        <f>COUNTIF(HW資料!C:C,Feature統計!A111)</f>
        <v>4</v>
      </c>
      <c r="AE111" s="26" t="str">
        <f t="shared" si="26"/>
        <v>Pass</v>
      </c>
      <c r="AF111" s="38">
        <f t="shared" si="27"/>
        <v>4</v>
      </c>
      <c r="AG111" s="38">
        <f t="shared" si="28"/>
        <v>0</v>
      </c>
      <c r="AH111" s="38">
        <f t="shared" si="33"/>
        <v>0</v>
      </c>
      <c r="AI111" s="38">
        <f t="shared" si="31"/>
        <v>0</v>
      </c>
      <c r="AJ111" s="38">
        <f t="shared" si="32"/>
        <v>4</v>
      </c>
      <c r="AK111" s="39" t="str">
        <f t="shared" si="30"/>
        <v>Pass</v>
      </c>
      <c r="AL111" s="40"/>
    </row>
    <row r="112" spans="1:38" x14ac:dyDescent="0.4">
      <c r="A112" s="26" t="s">
        <v>1081</v>
      </c>
      <c r="B112" s="26" t="s">
        <v>993</v>
      </c>
      <c r="C112" s="25"/>
      <c r="D112" s="25" t="str">
        <f t="shared" si="23"/>
        <v>HW+SYS</v>
      </c>
      <c r="E112" s="25" t="s">
        <v>1923</v>
      </c>
      <c r="F112" s="25" t="s">
        <v>1887</v>
      </c>
      <c r="G112" s="36"/>
      <c r="H112" s="36"/>
      <c r="I112" s="28"/>
      <c r="J112" s="27">
        <v>44893</v>
      </c>
      <c r="K112" s="27">
        <v>45030</v>
      </c>
      <c r="L112" s="27">
        <v>44893</v>
      </c>
      <c r="M112" s="27"/>
      <c r="N112" s="106"/>
      <c r="O112" s="27" t="str">
        <f t="shared" si="24"/>
        <v>Pass</v>
      </c>
      <c r="P112" s="38">
        <f>COUNTIFS(System資料複製!$F:$F,$A112,System資料複製!$B:$B,$P$2)</f>
        <v>3</v>
      </c>
      <c r="Q112" s="38">
        <f>COUNTIFS(System資料複製!$F:$F,$A112,System資料複製!$B:$B,$Q$2)</f>
        <v>0</v>
      </c>
      <c r="R112" s="38">
        <f>COUNTIFS(System資料複製!$F:$F,$A112,System資料複製!$B:$B,$R$2)</f>
        <v>0</v>
      </c>
      <c r="S112" s="38">
        <f>COUNTIFS(System資料複製!$F:$F,$A112,System資料複製!$B:$B,$S$2)</f>
        <v>0</v>
      </c>
      <c r="T112" s="38">
        <f>COUNTIFS(System資料複製!$F:$F,$A112,System資料複製!$B:$B,$T$2)</f>
        <v>0</v>
      </c>
      <c r="U112" s="38">
        <f>COUNTIFS(System資料複製!$F:$F,$A112,System資料複製!$B:$B,$U$2)</f>
        <v>5</v>
      </c>
      <c r="V112" s="38">
        <f>COUNTIF(System資料複製!F:F,Feature統計!A112)</f>
        <v>8</v>
      </c>
      <c r="W112" s="26" t="str">
        <f t="shared" si="25"/>
        <v>Pass</v>
      </c>
      <c r="X112" s="25">
        <f>COUNTIFS(HW資料!$C:$C,$A112,HW資料!$B:$B,X$2)</f>
        <v>1</v>
      </c>
      <c r="Y112" s="25">
        <f>COUNTIFS(HW資料!$C:$C,$A112,HW資料!$B:$B,Y$2)</f>
        <v>0</v>
      </c>
      <c r="Z112" s="25">
        <f>COUNTIFS(HW資料!$C:$C,$A112,HW資料!$B:$B,Z$2)</f>
        <v>0</v>
      </c>
      <c r="AA112" s="25">
        <f>COUNTIFS(HW資料!$C:$C,$A112,HW資料!$B:$B,AA$2)</f>
        <v>0</v>
      </c>
      <c r="AB112" s="25">
        <f>COUNTIFS(HW資料!$C:$C,$A112,HW資料!$B:$B,AB$2)</f>
        <v>0</v>
      </c>
      <c r="AC112" s="25">
        <f>COUNTIFS(HW資料!$C:$C,$A112,HW資料!$B:$B,AC$2)</f>
        <v>5</v>
      </c>
      <c r="AD112" s="25">
        <f>COUNTIF(HW資料!C:C,Feature統計!A112)</f>
        <v>6</v>
      </c>
      <c r="AE112" s="26" t="str">
        <f t="shared" si="26"/>
        <v>Pass</v>
      </c>
      <c r="AF112" s="38">
        <f t="shared" si="27"/>
        <v>14</v>
      </c>
      <c r="AG112" s="38">
        <f t="shared" si="28"/>
        <v>0</v>
      </c>
      <c r="AH112" s="38">
        <f t="shared" si="33"/>
        <v>0</v>
      </c>
      <c r="AI112" s="38">
        <f t="shared" si="31"/>
        <v>0</v>
      </c>
      <c r="AJ112" s="38">
        <f t="shared" si="32"/>
        <v>14</v>
      </c>
      <c r="AK112" s="39" t="str">
        <f t="shared" si="30"/>
        <v>Pass</v>
      </c>
      <c r="AL112" s="40"/>
    </row>
    <row r="113" spans="1:37" x14ac:dyDescent="0.4">
      <c r="A113" s="26" t="s">
        <v>1056</v>
      </c>
      <c r="B113" s="26" t="s">
        <v>1227</v>
      </c>
      <c r="C113" s="25"/>
      <c r="D113" s="25" t="str">
        <f t="shared" si="23"/>
        <v>HW+SYS</v>
      </c>
      <c r="E113" s="25" t="s">
        <v>1923</v>
      </c>
      <c r="F113" s="25" t="s">
        <v>1887</v>
      </c>
      <c r="G113" s="36"/>
      <c r="H113" s="36"/>
      <c r="I113" s="28"/>
      <c r="J113" s="27">
        <v>44893</v>
      </c>
      <c r="K113" s="27" t="s">
        <v>7021</v>
      </c>
      <c r="L113" s="27">
        <v>44893</v>
      </c>
      <c r="M113" s="27"/>
      <c r="N113" s="106"/>
      <c r="O113" s="27" t="str">
        <f t="shared" si="24"/>
        <v>Pass</v>
      </c>
      <c r="P113" s="38">
        <f>COUNTIFS(System資料複製!$F:$F,$A113,System資料複製!$B:$B,$P$2)</f>
        <v>0</v>
      </c>
      <c r="Q113" s="38">
        <f>COUNTIFS(System資料複製!$F:$F,$A113,System資料複製!$B:$B,$Q$2)</f>
        <v>0</v>
      </c>
      <c r="R113" s="38">
        <f>COUNTIFS(System資料複製!$F:$F,$A113,System資料複製!$B:$B,$R$2)</f>
        <v>0</v>
      </c>
      <c r="S113" s="38">
        <f>COUNTIFS(System資料複製!$F:$F,$A113,System資料複製!$B:$B,$S$2)</f>
        <v>0</v>
      </c>
      <c r="T113" s="38">
        <f>COUNTIFS(System資料複製!$F:$F,$A113,System資料複製!$B:$B,$T$2)</f>
        <v>0</v>
      </c>
      <c r="U113" s="38">
        <f>COUNTIFS(System資料複製!$F:$F,$A113,System資料複製!$B:$B,$U$2)</f>
        <v>4</v>
      </c>
      <c r="V113" s="38">
        <f>COUNTIF(System資料複製!F:F,Feature統計!A113)</f>
        <v>4</v>
      </c>
      <c r="W113" s="26" t="str">
        <f t="shared" si="25"/>
        <v>Pass</v>
      </c>
      <c r="X113" s="25">
        <f>COUNTIFS(HW資料!$C:$C,$A113,HW資料!$B:$B,X$2)</f>
        <v>1</v>
      </c>
      <c r="Y113" s="25">
        <f>COUNTIFS(HW資料!$C:$C,$A113,HW資料!$B:$B,Y$2)</f>
        <v>0</v>
      </c>
      <c r="Z113" s="25">
        <f>COUNTIFS(HW資料!$C:$C,$A113,HW資料!$B:$B,Z$2)</f>
        <v>0</v>
      </c>
      <c r="AA113" s="25">
        <f>COUNTIFS(HW資料!$C:$C,$A113,HW資料!$B:$B,AA$2)</f>
        <v>0</v>
      </c>
      <c r="AB113" s="25">
        <f>COUNTIFS(HW資料!$C:$C,$A113,HW資料!$B:$B,AB$2)</f>
        <v>0</v>
      </c>
      <c r="AC113" s="25">
        <f>COUNTIFS(HW資料!$C:$C,$A113,HW資料!$B:$B,AC$2)</f>
        <v>6</v>
      </c>
      <c r="AD113" s="25">
        <f>COUNTIF(HW資料!C:C,Feature統計!A113)</f>
        <v>7</v>
      </c>
      <c r="AE113" s="26" t="str">
        <f t="shared" si="26"/>
        <v>Pass</v>
      </c>
      <c r="AF113" s="38">
        <f t="shared" si="27"/>
        <v>11</v>
      </c>
      <c r="AG113" s="38">
        <f t="shared" si="28"/>
        <v>0</v>
      </c>
      <c r="AH113" s="38">
        <f t="shared" si="33"/>
        <v>0</v>
      </c>
      <c r="AI113" s="38">
        <f t="shared" si="31"/>
        <v>0</v>
      </c>
      <c r="AJ113" s="38">
        <f t="shared" si="32"/>
        <v>11</v>
      </c>
      <c r="AK113" s="39" t="str">
        <f t="shared" si="30"/>
        <v>Pass</v>
      </c>
    </row>
    <row r="114" spans="1:37" x14ac:dyDescent="0.4">
      <c r="A114" s="26" t="s">
        <v>1032</v>
      </c>
      <c r="B114" s="26" t="s">
        <v>1040</v>
      </c>
      <c r="C114" s="25"/>
      <c r="D114" s="25" t="str">
        <f t="shared" si="23"/>
        <v>HW+SYS</v>
      </c>
      <c r="E114" s="25" t="s">
        <v>1901</v>
      </c>
      <c r="F114" s="25" t="s">
        <v>1887</v>
      </c>
      <c r="G114" s="36" t="s">
        <v>1926</v>
      </c>
      <c r="H114" s="36"/>
      <c r="I114" s="28"/>
      <c r="J114" s="27">
        <v>44879</v>
      </c>
      <c r="K114" s="27">
        <v>44904</v>
      </c>
      <c r="L114" s="27">
        <v>44888</v>
      </c>
      <c r="M114" s="27">
        <v>44910</v>
      </c>
      <c r="N114" s="106"/>
      <c r="O114" s="27" t="str">
        <f t="shared" si="24"/>
        <v>Pass</v>
      </c>
      <c r="P114" s="38">
        <f>COUNTIFS(System資料複製!$F:$F,$A114,System資料複製!$B:$B,$P$2)</f>
        <v>3</v>
      </c>
      <c r="Q114" s="38">
        <f>COUNTIFS(System資料複製!$F:$F,$A114,System資料複製!$B:$B,$Q$2)</f>
        <v>0</v>
      </c>
      <c r="R114" s="38">
        <f>COUNTIFS(System資料複製!$F:$F,$A114,System資料複製!$B:$B,$R$2)</f>
        <v>0</v>
      </c>
      <c r="S114" s="38">
        <f>COUNTIFS(System資料複製!$F:$F,$A114,System資料複製!$B:$B,$S$2)</f>
        <v>0</v>
      </c>
      <c r="T114" s="38">
        <f>COUNTIFS(System資料複製!$F:$F,$A114,System資料複製!$B:$B,$T$2)</f>
        <v>0</v>
      </c>
      <c r="U114" s="38">
        <f>COUNTIFS(System資料複製!$F:$F,$A114,System資料複製!$B:$B,$U$2)</f>
        <v>1</v>
      </c>
      <c r="V114" s="38">
        <f>COUNTIF(System資料複製!F:F,Feature統計!A114)</f>
        <v>4</v>
      </c>
      <c r="W114" s="26" t="str">
        <f t="shared" si="25"/>
        <v>Pass</v>
      </c>
      <c r="X114" s="25">
        <f>COUNTIFS(HW資料!$C:$C,$A114,HW資料!$B:$B,X$2)</f>
        <v>1</v>
      </c>
      <c r="Y114" s="25">
        <f>COUNTIFS(HW資料!$C:$C,$A114,HW資料!$B:$B,Y$2)</f>
        <v>0</v>
      </c>
      <c r="Z114" s="25">
        <f>COUNTIFS(HW資料!$C:$C,$A114,HW資料!$B:$B,Z$2)</f>
        <v>0</v>
      </c>
      <c r="AA114" s="25">
        <f>COUNTIFS(HW資料!$C:$C,$A114,HW資料!$B:$B,AA$2)</f>
        <v>0</v>
      </c>
      <c r="AB114" s="25">
        <f>COUNTIFS(HW資料!$C:$C,$A114,HW資料!$B:$B,AB$2)</f>
        <v>0</v>
      </c>
      <c r="AC114" s="25">
        <f>COUNTIFS(HW資料!$C:$C,$A114,HW資料!$B:$B,AC$2)</f>
        <v>1</v>
      </c>
      <c r="AD114" s="25">
        <f>COUNTIF(HW資料!C:C,Feature統計!A114)</f>
        <v>2</v>
      </c>
      <c r="AE114" s="26" t="str">
        <f t="shared" si="26"/>
        <v>Pass</v>
      </c>
      <c r="AF114" s="38">
        <f t="shared" si="27"/>
        <v>6</v>
      </c>
      <c r="AG114" s="38">
        <f t="shared" si="28"/>
        <v>0</v>
      </c>
      <c r="AH114" s="38">
        <f t="shared" si="33"/>
        <v>0</v>
      </c>
      <c r="AI114" s="38">
        <f t="shared" si="31"/>
        <v>0</v>
      </c>
      <c r="AJ114" s="38">
        <f t="shared" si="32"/>
        <v>6</v>
      </c>
      <c r="AK114" s="39" t="str">
        <f t="shared" si="30"/>
        <v>Pass</v>
      </c>
    </row>
    <row r="115" spans="1:37" x14ac:dyDescent="0.4">
      <c r="A115" s="26" t="s">
        <v>1349</v>
      </c>
      <c r="B115" s="26" t="s">
        <v>1248</v>
      </c>
      <c r="C115" s="25" t="s">
        <v>1939</v>
      </c>
      <c r="D115" s="25" t="str">
        <f t="shared" si="23"/>
        <v>HW+SYS</v>
      </c>
      <c r="E115" s="25" t="s">
        <v>1901</v>
      </c>
      <c r="F115" s="25" t="s">
        <v>1886</v>
      </c>
      <c r="G115" s="36"/>
      <c r="H115" s="36" t="s">
        <v>2002</v>
      </c>
      <c r="I115" s="28"/>
      <c r="J115" s="27">
        <v>44880</v>
      </c>
      <c r="K115" s="27">
        <v>44926</v>
      </c>
      <c r="L115" s="27">
        <v>44880</v>
      </c>
      <c r="M115" s="27"/>
      <c r="N115" s="106"/>
      <c r="O115" s="27" t="str">
        <f t="shared" si="24"/>
        <v>Pass</v>
      </c>
      <c r="P115" s="38">
        <f>COUNTIFS(System資料複製!$F:$F,$A115,System資料複製!$B:$B,$P$2)</f>
        <v>1</v>
      </c>
      <c r="Q115" s="38">
        <f>COUNTIFS(System資料複製!$F:$F,$A115,System資料複製!$B:$B,$Q$2)</f>
        <v>0</v>
      </c>
      <c r="R115" s="38">
        <f>COUNTIFS(System資料複製!$F:$F,$A115,System資料複製!$B:$B,$R$2)</f>
        <v>0</v>
      </c>
      <c r="S115" s="38">
        <f>COUNTIFS(System資料複製!$F:$F,$A115,System資料複製!$B:$B,$S$2)</f>
        <v>0</v>
      </c>
      <c r="T115" s="38">
        <f>COUNTIFS(System資料複製!$F:$F,$A115,System資料複製!$B:$B,$T$2)</f>
        <v>0</v>
      </c>
      <c r="U115" s="38">
        <f>COUNTIFS(System資料複製!$F:$F,$A115,System資料複製!$B:$B,$U$2)</f>
        <v>0</v>
      </c>
      <c r="V115" s="38">
        <f>COUNTIF(System資料複製!F:F,Feature統計!A115)</f>
        <v>1</v>
      </c>
      <c r="W115" s="26" t="str">
        <f t="shared" si="25"/>
        <v>Pass</v>
      </c>
      <c r="X115" s="25">
        <f>COUNTIFS(HW資料!$C:$C,$A115,HW資料!$B:$B,X$2)</f>
        <v>6</v>
      </c>
      <c r="Y115" s="25">
        <f>COUNTIFS(HW資料!$C:$C,$A115,HW資料!$B:$B,Y$2)</f>
        <v>0</v>
      </c>
      <c r="Z115" s="25">
        <f>COUNTIFS(HW資料!$C:$C,$A115,HW資料!$B:$B,Z$2)</f>
        <v>0</v>
      </c>
      <c r="AA115" s="25">
        <f>COUNTIFS(HW資料!$C:$C,$A115,HW資料!$B:$B,AA$2)</f>
        <v>0</v>
      </c>
      <c r="AB115" s="25">
        <f>COUNTIFS(HW資料!$C:$C,$A115,HW資料!$B:$B,AB$2)</f>
        <v>0</v>
      </c>
      <c r="AC115" s="25">
        <f>COUNTIFS(HW資料!$C:$C,$A115,HW資料!$B:$B,AC$2)</f>
        <v>1</v>
      </c>
      <c r="AD115" s="25">
        <f>COUNTIF(HW資料!C:C,Feature統計!A115)</f>
        <v>7</v>
      </c>
      <c r="AE115" s="26" t="str">
        <f t="shared" si="26"/>
        <v>Pass</v>
      </c>
      <c r="AF115" s="38">
        <f t="shared" si="27"/>
        <v>8</v>
      </c>
      <c r="AG115" s="38">
        <f t="shared" si="28"/>
        <v>0</v>
      </c>
      <c r="AH115" s="38">
        <f t="shared" si="33"/>
        <v>0</v>
      </c>
      <c r="AI115" s="38">
        <f t="shared" si="31"/>
        <v>0</v>
      </c>
      <c r="AJ115" s="38">
        <f t="shared" si="32"/>
        <v>8</v>
      </c>
      <c r="AK115" s="39" t="str">
        <f t="shared" si="30"/>
        <v>Pass</v>
      </c>
    </row>
    <row r="116" spans="1:37" x14ac:dyDescent="0.4">
      <c r="A116" s="26" t="s">
        <v>1198</v>
      </c>
      <c r="B116" s="26" t="s">
        <v>993</v>
      </c>
      <c r="C116" s="25"/>
      <c r="D116" s="25" t="str">
        <f t="shared" si="23"/>
        <v>HW+SYS</v>
      </c>
      <c r="E116" s="25" t="s">
        <v>1922</v>
      </c>
      <c r="F116" s="25" t="s">
        <v>1886</v>
      </c>
      <c r="G116" s="36"/>
      <c r="H116" s="36"/>
      <c r="I116" s="28"/>
      <c r="J116" s="27">
        <v>44893</v>
      </c>
      <c r="K116" s="27">
        <v>44932</v>
      </c>
      <c r="L116" s="27">
        <v>44893</v>
      </c>
      <c r="M116" s="27"/>
      <c r="N116" s="106"/>
      <c r="O116" s="27" t="str">
        <f t="shared" si="24"/>
        <v>Pass</v>
      </c>
      <c r="P116" s="38">
        <f>COUNTIFS(System資料複製!$F:$F,$A116,System資料複製!$B:$B,$P$2)</f>
        <v>0</v>
      </c>
      <c r="Q116" s="38">
        <f>COUNTIFS(System資料複製!$F:$F,$A116,System資料複製!$B:$B,$Q$2)</f>
        <v>0</v>
      </c>
      <c r="R116" s="38">
        <f>COUNTIFS(System資料複製!$F:$F,$A116,System資料複製!$B:$B,$R$2)</f>
        <v>0</v>
      </c>
      <c r="S116" s="38">
        <f>COUNTIFS(System資料複製!$F:$F,$A116,System資料複製!$B:$B,$S$2)</f>
        <v>0</v>
      </c>
      <c r="T116" s="38">
        <f>COUNTIFS(System資料複製!$F:$F,$A116,System資料複製!$B:$B,$T$2)</f>
        <v>0</v>
      </c>
      <c r="U116" s="38">
        <f>COUNTIFS(System資料複製!$F:$F,$A116,System資料複製!$B:$B,$U$2)</f>
        <v>3</v>
      </c>
      <c r="V116" s="38">
        <f>COUNTIF(System資料複製!F:F,Feature統計!A116)</f>
        <v>3</v>
      </c>
      <c r="W116" s="26" t="str">
        <f t="shared" si="25"/>
        <v>Pass</v>
      </c>
      <c r="X116" s="25">
        <f>COUNTIFS(HW資料!$C:$C,$A116,HW資料!$B:$B,X$2)</f>
        <v>0</v>
      </c>
      <c r="Y116" s="25">
        <f>COUNTIFS(HW資料!$C:$C,$A116,HW資料!$B:$B,Y$2)</f>
        <v>0</v>
      </c>
      <c r="Z116" s="25">
        <f>COUNTIFS(HW資料!$C:$C,$A116,HW資料!$B:$B,Z$2)</f>
        <v>0</v>
      </c>
      <c r="AA116" s="25">
        <f>COUNTIFS(HW資料!$C:$C,$A116,HW資料!$B:$B,AA$2)</f>
        <v>0</v>
      </c>
      <c r="AB116" s="25">
        <f>COUNTIFS(HW資料!$C:$C,$A116,HW資料!$B:$B,AB$2)</f>
        <v>0</v>
      </c>
      <c r="AC116" s="25">
        <f>COUNTIFS(HW資料!$C:$C,$A116,HW資料!$B:$B,AC$2)</f>
        <v>1</v>
      </c>
      <c r="AD116" s="25">
        <f>COUNTIF(HW資料!C:C,Feature統計!A116)</f>
        <v>1</v>
      </c>
      <c r="AE116" s="26" t="str">
        <f t="shared" si="26"/>
        <v>Pass</v>
      </c>
      <c r="AF116" s="38">
        <f t="shared" si="27"/>
        <v>4</v>
      </c>
      <c r="AG116" s="38">
        <f t="shared" si="28"/>
        <v>0</v>
      </c>
      <c r="AH116" s="38">
        <f t="shared" si="33"/>
        <v>0</v>
      </c>
      <c r="AI116" s="38">
        <f t="shared" si="31"/>
        <v>0</v>
      </c>
      <c r="AJ116" s="38">
        <f t="shared" si="32"/>
        <v>4</v>
      </c>
      <c r="AK116" s="39" t="str">
        <f t="shared" si="30"/>
        <v>Pass</v>
      </c>
    </row>
    <row r="117" spans="1:37" x14ac:dyDescent="0.4">
      <c r="A117" s="26" t="s">
        <v>1213</v>
      </c>
      <c r="B117" s="26" t="s">
        <v>993</v>
      </c>
      <c r="C117" s="25" t="s">
        <v>2008</v>
      </c>
      <c r="D117" s="25" t="str">
        <f t="shared" si="23"/>
        <v>HW</v>
      </c>
      <c r="E117" s="25" t="s">
        <v>1904</v>
      </c>
      <c r="F117" s="25" t="s">
        <v>1901</v>
      </c>
      <c r="G117" s="36" t="s">
        <v>1926</v>
      </c>
      <c r="H117" s="36" t="s">
        <v>2002</v>
      </c>
      <c r="I117" s="28"/>
      <c r="J117" s="27">
        <v>44835</v>
      </c>
      <c r="K117" s="27">
        <v>44865</v>
      </c>
      <c r="L117" s="27">
        <v>44835</v>
      </c>
      <c r="M117" s="27">
        <v>44865</v>
      </c>
      <c r="N117" s="106"/>
      <c r="O117" s="27" t="str">
        <f t="shared" si="24"/>
        <v>Pass</v>
      </c>
      <c r="P117" s="38">
        <f>COUNTIFS(System資料複製!$F:$F,$A117,System資料複製!$B:$B,$P$2)</f>
        <v>0</v>
      </c>
      <c r="Q117" s="38">
        <f>COUNTIFS(System資料複製!$F:$F,$A117,System資料複製!$B:$B,$Q$2)</f>
        <v>0</v>
      </c>
      <c r="R117" s="38">
        <f>COUNTIFS(System資料複製!$F:$F,$A117,System資料複製!$B:$B,$R$2)</f>
        <v>0</v>
      </c>
      <c r="S117" s="38">
        <f>COUNTIFS(System資料複製!$F:$F,$A117,System資料複製!$B:$B,$S$2)</f>
        <v>0</v>
      </c>
      <c r="T117" s="38">
        <f>COUNTIFS(System資料複製!$F:$F,$A117,System資料複製!$B:$B,$T$2)</f>
        <v>0</v>
      </c>
      <c r="U117" s="38">
        <f>COUNTIFS(System資料複製!$F:$F,$A117,System資料複製!$B:$B,$U$2)</f>
        <v>0</v>
      </c>
      <c r="V117" s="38">
        <f>COUNTIF(System資料複製!F:F,Feature統計!A117)</f>
        <v>0</v>
      </c>
      <c r="W117" s="26" t="str">
        <f t="shared" si="25"/>
        <v>NA</v>
      </c>
      <c r="X117" s="25">
        <f>COUNTIFS(HW資料!$C:$C,$A117,HW資料!$B:$B,X$2)</f>
        <v>1</v>
      </c>
      <c r="Y117" s="25">
        <f>COUNTIFS(HW資料!$C:$C,$A117,HW資料!$B:$B,Y$2)</f>
        <v>0</v>
      </c>
      <c r="Z117" s="25">
        <f>COUNTIFS(HW資料!$C:$C,$A117,HW資料!$B:$B,Z$2)</f>
        <v>0</v>
      </c>
      <c r="AA117" s="25">
        <f>COUNTIFS(HW資料!$C:$C,$A117,HW資料!$B:$B,AA$2)</f>
        <v>0</v>
      </c>
      <c r="AB117" s="25">
        <f>COUNTIFS(HW資料!$C:$C,$A117,HW資料!$B:$B,AB$2)</f>
        <v>0</v>
      </c>
      <c r="AC117" s="25">
        <f>COUNTIFS(HW資料!$C:$C,$A117,HW資料!$B:$B,AC$2)</f>
        <v>0</v>
      </c>
      <c r="AD117" s="25">
        <f>COUNTIF(HW資料!C:C,Feature統計!A117)</f>
        <v>1</v>
      </c>
      <c r="AE117" s="26" t="str">
        <f t="shared" si="26"/>
        <v>Pass</v>
      </c>
      <c r="AF117" s="38">
        <f t="shared" si="27"/>
        <v>1</v>
      </c>
      <c r="AG117" s="38">
        <f t="shared" si="28"/>
        <v>0</v>
      </c>
      <c r="AH117" s="38">
        <f t="shared" si="33"/>
        <v>0</v>
      </c>
      <c r="AI117" s="38">
        <f t="shared" si="31"/>
        <v>0</v>
      </c>
      <c r="AJ117" s="38">
        <f t="shared" si="32"/>
        <v>1</v>
      </c>
      <c r="AK117" s="39" t="str">
        <f t="shared" si="30"/>
        <v>Pass</v>
      </c>
    </row>
    <row r="118" spans="1:37" x14ac:dyDescent="0.4">
      <c r="A118" s="26" t="s">
        <v>1520</v>
      </c>
      <c r="B118" s="26" t="s">
        <v>993</v>
      </c>
      <c r="C118" s="25"/>
      <c r="D118" s="25" t="s">
        <v>1921</v>
      </c>
      <c r="E118" s="25" t="s">
        <v>1922</v>
      </c>
      <c r="F118" s="25" t="s">
        <v>2009</v>
      </c>
      <c r="G118" s="36" t="s">
        <v>1926</v>
      </c>
      <c r="H118" s="36"/>
      <c r="I118" s="28"/>
      <c r="J118" s="27">
        <v>44866</v>
      </c>
      <c r="K118" s="27">
        <v>44895</v>
      </c>
      <c r="L118" s="27">
        <v>44866</v>
      </c>
      <c r="M118" s="27">
        <v>44895</v>
      </c>
      <c r="N118" s="106"/>
      <c r="O118" s="27" t="str">
        <f t="shared" si="24"/>
        <v>Pass</v>
      </c>
      <c r="P118" s="38">
        <f>COUNTIFS(System資料複製!$F:$F,$A118,System資料複製!$B:$B,$P$2)</f>
        <v>0</v>
      </c>
      <c r="Q118" s="38">
        <f>COUNTIFS(System資料複製!$F:$F,$A118,System資料複製!$B:$B,$Q$2)</f>
        <v>0</v>
      </c>
      <c r="R118" s="38">
        <f>COUNTIFS(System資料複製!$F:$F,$A118,System資料複製!$B:$B,$R$2)</f>
        <v>0</v>
      </c>
      <c r="S118" s="38">
        <f>COUNTIFS(System資料複製!$F:$F,$A118,System資料複製!$B:$B,$S$2)</f>
        <v>0</v>
      </c>
      <c r="T118" s="38">
        <f>COUNTIFS(System資料複製!$F:$F,$A118,System資料複製!$B:$B,$T$2)</f>
        <v>0</v>
      </c>
      <c r="U118" s="38">
        <f>COUNTIFS(System資料複製!$F:$F,$A118,System資料複製!$B:$B,$U$2)</f>
        <v>0</v>
      </c>
      <c r="V118" s="38">
        <f>COUNTIF(System資料複製!F:F,Feature統計!A118)</f>
        <v>0</v>
      </c>
      <c r="W118" s="26" t="str">
        <f t="shared" si="25"/>
        <v>NA</v>
      </c>
      <c r="X118" s="25">
        <f>COUNTIFS(HW資料!$C:$C,$A118,HW資料!$B:$B,X$2)</f>
        <v>2</v>
      </c>
      <c r="Y118" s="25">
        <f>COUNTIFS(HW資料!$C:$C,$A118,HW資料!$B:$B,Y$2)</f>
        <v>0</v>
      </c>
      <c r="Z118" s="25">
        <f>COUNTIFS(HW資料!$C:$C,$A118,HW資料!$B:$B,Z$2)</f>
        <v>0</v>
      </c>
      <c r="AA118" s="25">
        <f>COUNTIFS(HW資料!$C:$C,$A118,HW資料!$B:$B,AA$2)</f>
        <v>0</v>
      </c>
      <c r="AB118" s="25">
        <f>COUNTIFS(HW資料!$C:$C,$A118,HW資料!$B:$B,AB$2)</f>
        <v>0</v>
      </c>
      <c r="AC118" s="25">
        <f>COUNTIFS(HW資料!$C:$C,$A118,HW資料!$B:$B,AC$2)</f>
        <v>2</v>
      </c>
      <c r="AD118" s="25">
        <f>COUNTIF(HW資料!C:C,Feature統計!A118)</f>
        <v>4</v>
      </c>
      <c r="AE118" s="26" t="str">
        <f t="shared" si="26"/>
        <v>Pass</v>
      </c>
      <c r="AF118" s="38">
        <f t="shared" si="27"/>
        <v>4</v>
      </c>
      <c r="AG118" s="38">
        <f t="shared" si="28"/>
        <v>0</v>
      </c>
      <c r="AH118" s="38">
        <f t="shared" si="33"/>
        <v>0</v>
      </c>
      <c r="AI118" s="38">
        <f t="shared" si="31"/>
        <v>0</v>
      </c>
      <c r="AJ118" s="38">
        <f t="shared" si="32"/>
        <v>4</v>
      </c>
      <c r="AK118" s="39" t="str">
        <f t="shared" si="30"/>
        <v>Pass</v>
      </c>
    </row>
    <row r="119" spans="1:37" x14ac:dyDescent="0.4">
      <c r="A119" s="26" t="s">
        <v>1523</v>
      </c>
      <c r="B119" s="26" t="s">
        <v>993</v>
      </c>
      <c r="C119" s="25"/>
      <c r="D119" s="25" t="s">
        <v>1921</v>
      </c>
      <c r="E119" s="25" t="s">
        <v>1922</v>
      </c>
      <c r="F119" s="25" t="s">
        <v>2009</v>
      </c>
      <c r="G119" s="36" t="s">
        <v>1926</v>
      </c>
      <c r="H119" s="36"/>
      <c r="I119" s="28"/>
      <c r="J119" s="27">
        <v>44866</v>
      </c>
      <c r="K119" s="27">
        <v>44895</v>
      </c>
      <c r="L119" s="27">
        <v>44866</v>
      </c>
      <c r="M119" s="27">
        <v>44895</v>
      </c>
      <c r="N119" s="106"/>
      <c r="O119" s="27" t="str">
        <f t="shared" si="24"/>
        <v>Pass</v>
      </c>
      <c r="P119" s="38">
        <f>COUNTIFS(System資料複製!$F:$F,$A119,System資料複製!$B:$B,$P$2)</f>
        <v>0</v>
      </c>
      <c r="Q119" s="38">
        <f>COUNTIFS(System資料複製!$F:$F,$A119,System資料複製!$B:$B,$Q$2)</f>
        <v>0</v>
      </c>
      <c r="R119" s="38">
        <f>COUNTIFS(System資料複製!$F:$F,$A119,System資料複製!$B:$B,$R$2)</f>
        <v>0</v>
      </c>
      <c r="S119" s="38">
        <f>COUNTIFS(System資料複製!$F:$F,$A119,System資料複製!$B:$B,$S$2)</f>
        <v>0</v>
      </c>
      <c r="T119" s="38">
        <f>COUNTIFS(System資料複製!$F:$F,$A119,System資料複製!$B:$B,$T$2)</f>
        <v>0</v>
      </c>
      <c r="U119" s="38">
        <f>COUNTIFS(System資料複製!$F:$F,$A119,System資料複製!$B:$B,$U$2)</f>
        <v>0</v>
      </c>
      <c r="V119" s="38">
        <f>COUNTIF(System資料複製!F:F,Feature統計!A119)</f>
        <v>0</v>
      </c>
      <c r="W119" s="26" t="str">
        <f t="shared" si="25"/>
        <v>NA</v>
      </c>
      <c r="X119" s="25">
        <f>COUNTIFS(HW資料!$C:$C,$A119,HW資料!$B:$B,X$2)</f>
        <v>1</v>
      </c>
      <c r="Y119" s="25">
        <f>COUNTIFS(HW資料!$C:$C,$A119,HW資料!$B:$B,Y$2)</f>
        <v>0</v>
      </c>
      <c r="Z119" s="25">
        <f>COUNTIFS(HW資料!$C:$C,$A119,HW資料!$B:$B,Z$2)</f>
        <v>0</v>
      </c>
      <c r="AA119" s="25">
        <f>COUNTIFS(HW資料!$C:$C,$A119,HW資料!$B:$B,AA$2)</f>
        <v>0</v>
      </c>
      <c r="AB119" s="25">
        <f>COUNTIFS(HW資料!$C:$C,$A119,HW資料!$B:$B,AB$2)</f>
        <v>0</v>
      </c>
      <c r="AC119" s="25">
        <f>COUNTIFS(HW資料!$C:$C,$A119,HW資料!$B:$B,AC$2)</f>
        <v>3</v>
      </c>
      <c r="AD119" s="25">
        <f>COUNTIF(HW資料!C:C,Feature統計!A119)</f>
        <v>4</v>
      </c>
      <c r="AE119" s="26" t="str">
        <f t="shared" si="26"/>
        <v>Pass</v>
      </c>
      <c r="AF119" s="38">
        <f t="shared" si="27"/>
        <v>4</v>
      </c>
      <c r="AG119" s="38">
        <f t="shared" si="28"/>
        <v>0</v>
      </c>
      <c r="AH119" s="38">
        <f t="shared" si="33"/>
        <v>0</v>
      </c>
      <c r="AI119" s="38">
        <f t="shared" si="31"/>
        <v>0</v>
      </c>
      <c r="AJ119" s="38">
        <f t="shared" si="32"/>
        <v>4</v>
      </c>
      <c r="AK119" s="39" t="str">
        <f t="shared" si="30"/>
        <v>Pass</v>
      </c>
    </row>
    <row r="120" spans="1:37" x14ac:dyDescent="0.4">
      <c r="A120" s="26" t="s">
        <v>1522</v>
      </c>
      <c r="B120" s="26" t="s">
        <v>993</v>
      </c>
      <c r="C120" s="25"/>
      <c r="D120" s="25" t="s">
        <v>1921</v>
      </c>
      <c r="E120" s="25" t="s">
        <v>1922</v>
      </c>
      <c r="F120" s="25" t="s">
        <v>2009</v>
      </c>
      <c r="G120" s="36" t="s">
        <v>1926</v>
      </c>
      <c r="H120" s="36"/>
      <c r="I120" s="28"/>
      <c r="J120" s="27">
        <v>44866</v>
      </c>
      <c r="K120" s="27">
        <v>44895</v>
      </c>
      <c r="L120" s="27">
        <v>44866</v>
      </c>
      <c r="M120" s="27">
        <v>44895</v>
      </c>
      <c r="N120" s="106"/>
      <c r="O120" s="27" t="str">
        <f t="shared" si="24"/>
        <v>Pass</v>
      </c>
      <c r="P120" s="38">
        <f>COUNTIFS(System資料複製!$F:$F,$A120,System資料複製!$B:$B,$P$2)</f>
        <v>0</v>
      </c>
      <c r="Q120" s="38">
        <f>COUNTIFS(System資料複製!$F:$F,$A120,System資料複製!$B:$B,$Q$2)</f>
        <v>0</v>
      </c>
      <c r="R120" s="38">
        <f>COUNTIFS(System資料複製!$F:$F,$A120,System資料複製!$B:$B,$R$2)</f>
        <v>0</v>
      </c>
      <c r="S120" s="38">
        <f>COUNTIFS(System資料複製!$F:$F,$A120,System資料複製!$B:$B,$S$2)</f>
        <v>0</v>
      </c>
      <c r="T120" s="38">
        <f>COUNTIFS(System資料複製!$F:$F,$A120,System資料複製!$B:$B,$T$2)</f>
        <v>0</v>
      </c>
      <c r="U120" s="38">
        <f>COUNTIFS(System資料複製!$F:$F,$A120,System資料複製!$B:$B,$U$2)</f>
        <v>0</v>
      </c>
      <c r="V120" s="38">
        <f>COUNTIF(System資料複製!F:F,Feature統計!A120)</f>
        <v>0</v>
      </c>
      <c r="W120" s="26" t="str">
        <f t="shared" si="25"/>
        <v>NA</v>
      </c>
      <c r="X120" s="25">
        <f>COUNTIFS(HW資料!$C:$C,$A120,HW資料!$B:$B,X$2)</f>
        <v>0</v>
      </c>
      <c r="Y120" s="25">
        <f>COUNTIFS(HW資料!$C:$C,$A120,HW資料!$B:$B,Y$2)</f>
        <v>0</v>
      </c>
      <c r="Z120" s="25">
        <f>COUNTIFS(HW資料!$C:$C,$A120,HW資料!$B:$B,Z$2)</f>
        <v>0</v>
      </c>
      <c r="AA120" s="25">
        <f>COUNTIFS(HW資料!$C:$C,$A120,HW資料!$B:$B,AA$2)</f>
        <v>0</v>
      </c>
      <c r="AB120" s="25">
        <f>COUNTIFS(HW資料!$C:$C,$A120,HW資料!$B:$B,AB$2)</f>
        <v>0</v>
      </c>
      <c r="AC120" s="25">
        <f>COUNTIFS(HW資料!$C:$C,$A120,HW資料!$B:$B,AC$2)</f>
        <v>1</v>
      </c>
      <c r="AD120" s="25">
        <f>COUNTIF(HW資料!C:C,Feature統計!A120)</f>
        <v>1</v>
      </c>
      <c r="AE120" s="26" t="str">
        <f t="shared" si="26"/>
        <v>Pass</v>
      </c>
      <c r="AF120" s="38">
        <f t="shared" si="27"/>
        <v>1</v>
      </c>
      <c r="AG120" s="38">
        <f t="shared" si="28"/>
        <v>0</v>
      </c>
      <c r="AH120" s="38">
        <f t="shared" si="33"/>
        <v>0</v>
      </c>
      <c r="AI120" s="38">
        <f t="shared" si="31"/>
        <v>0</v>
      </c>
      <c r="AJ120" s="38">
        <f t="shared" si="32"/>
        <v>1</v>
      </c>
      <c r="AK120" s="39" t="str">
        <f t="shared" si="30"/>
        <v>Pass</v>
      </c>
    </row>
    <row r="121" spans="1:37" x14ac:dyDescent="0.4">
      <c r="A121" s="26" t="s">
        <v>1519</v>
      </c>
      <c r="B121" s="26" t="s">
        <v>993</v>
      </c>
      <c r="C121" s="25"/>
      <c r="D121" s="25" t="s">
        <v>1921</v>
      </c>
      <c r="E121" s="25" t="s">
        <v>1922</v>
      </c>
      <c r="F121" s="25" t="s">
        <v>2009</v>
      </c>
      <c r="G121" s="36" t="s">
        <v>1926</v>
      </c>
      <c r="H121" s="36"/>
      <c r="I121" s="28"/>
      <c r="J121" s="27">
        <v>44866</v>
      </c>
      <c r="K121" s="27">
        <v>44895</v>
      </c>
      <c r="L121" s="27">
        <v>44866</v>
      </c>
      <c r="M121" s="27">
        <v>44895</v>
      </c>
      <c r="N121" s="106"/>
      <c r="O121" s="27" t="str">
        <f t="shared" si="24"/>
        <v>Pass</v>
      </c>
      <c r="P121" s="38">
        <f>COUNTIFS(System資料複製!$F:$F,$A121,System資料複製!$B:$B,$P$2)</f>
        <v>0</v>
      </c>
      <c r="Q121" s="38">
        <f>COUNTIFS(System資料複製!$F:$F,$A121,System資料複製!$B:$B,$Q$2)</f>
        <v>0</v>
      </c>
      <c r="R121" s="38">
        <f>COUNTIFS(System資料複製!$F:$F,$A121,System資料複製!$B:$B,$R$2)</f>
        <v>0</v>
      </c>
      <c r="S121" s="38">
        <f>COUNTIFS(System資料複製!$F:$F,$A121,System資料複製!$B:$B,$S$2)</f>
        <v>0</v>
      </c>
      <c r="T121" s="38">
        <f>COUNTIFS(System資料複製!$F:$F,$A121,System資料複製!$B:$B,$T$2)</f>
        <v>0</v>
      </c>
      <c r="U121" s="38">
        <f>COUNTIFS(System資料複製!$F:$F,$A121,System資料複製!$B:$B,$U$2)</f>
        <v>0</v>
      </c>
      <c r="V121" s="38">
        <f>COUNTIF(System資料複製!F:F,Feature統計!A121)</f>
        <v>0</v>
      </c>
      <c r="W121" s="26" t="str">
        <f t="shared" si="25"/>
        <v>NA</v>
      </c>
      <c r="X121" s="25">
        <f>COUNTIFS(HW資料!$C:$C,$A121,HW資料!$B:$B,X$2)</f>
        <v>0</v>
      </c>
      <c r="Y121" s="25">
        <f>COUNTIFS(HW資料!$C:$C,$A121,HW資料!$B:$B,Y$2)</f>
        <v>0</v>
      </c>
      <c r="Z121" s="25">
        <f>COUNTIFS(HW資料!$C:$C,$A121,HW資料!$B:$B,Z$2)</f>
        <v>0</v>
      </c>
      <c r="AA121" s="25">
        <f>COUNTIFS(HW資料!$C:$C,$A121,HW資料!$B:$B,AA$2)</f>
        <v>0</v>
      </c>
      <c r="AB121" s="25">
        <f>COUNTIFS(HW資料!$C:$C,$A121,HW資料!$B:$B,AB$2)</f>
        <v>0</v>
      </c>
      <c r="AC121" s="25">
        <f>COUNTIFS(HW資料!$C:$C,$A121,HW資料!$B:$B,AC$2)</f>
        <v>4</v>
      </c>
      <c r="AD121" s="25">
        <f>COUNTIF(HW資料!C:C,Feature統計!A121)</f>
        <v>4</v>
      </c>
      <c r="AE121" s="26" t="str">
        <f t="shared" si="26"/>
        <v>Pass</v>
      </c>
      <c r="AF121" s="38">
        <f t="shared" si="27"/>
        <v>4</v>
      </c>
      <c r="AG121" s="38">
        <f t="shared" si="28"/>
        <v>0</v>
      </c>
      <c r="AH121" s="38">
        <f t="shared" si="33"/>
        <v>0</v>
      </c>
      <c r="AI121" s="38">
        <f t="shared" si="31"/>
        <v>0</v>
      </c>
      <c r="AJ121" s="38">
        <f t="shared" si="32"/>
        <v>4</v>
      </c>
      <c r="AK121" s="39" t="str">
        <f t="shared" si="30"/>
        <v>Pass</v>
      </c>
    </row>
    <row r="122" spans="1:37" x14ac:dyDescent="0.4">
      <c r="A122" s="26" t="s">
        <v>1515</v>
      </c>
      <c r="B122" s="26" t="s">
        <v>993</v>
      </c>
      <c r="C122" s="25" t="s">
        <v>1939</v>
      </c>
      <c r="D122" s="25" t="str">
        <f>IF(V122=0,"HW",IF(V122&lt;&gt;AJ122,"HW+SYS","SYS"))</f>
        <v>HW</v>
      </c>
      <c r="E122" s="25" t="s">
        <v>1942</v>
      </c>
      <c r="F122" s="25" t="s">
        <v>1901</v>
      </c>
      <c r="G122" s="36" t="s">
        <v>1926</v>
      </c>
      <c r="H122" s="36" t="s">
        <v>2002</v>
      </c>
      <c r="I122" s="28"/>
      <c r="J122" s="27">
        <v>44866</v>
      </c>
      <c r="K122" s="27">
        <v>44882</v>
      </c>
      <c r="L122" s="27">
        <v>44866</v>
      </c>
      <c r="M122" s="27">
        <v>44911</v>
      </c>
      <c r="N122" s="106"/>
      <c r="O122" s="27" t="str">
        <f t="shared" si="24"/>
        <v>Pass</v>
      </c>
      <c r="P122" s="38">
        <f>COUNTIFS(System資料複製!$F:$F,$A122,System資料複製!$B:$B,$P$2)</f>
        <v>0</v>
      </c>
      <c r="Q122" s="38">
        <f>COUNTIFS(System資料複製!$F:$F,$A122,System資料複製!$B:$B,$Q$2)</f>
        <v>0</v>
      </c>
      <c r="R122" s="38">
        <f>COUNTIFS(System資料複製!$F:$F,$A122,System資料複製!$B:$B,$R$2)</f>
        <v>0</v>
      </c>
      <c r="S122" s="38">
        <f>COUNTIFS(System資料複製!$F:$F,$A122,System資料複製!$B:$B,$S$2)</f>
        <v>0</v>
      </c>
      <c r="T122" s="38">
        <f>COUNTIFS(System資料複製!$F:$F,$A122,System資料複製!$B:$B,$T$2)</f>
        <v>0</v>
      </c>
      <c r="U122" s="38">
        <f>COUNTIFS(System資料複製!$F:$F,$A122,System資料複製!$B:$B,$U$2)</f>
        <v>0</v>
      </c>
      <c r="V122" s="38">
        <f>COUNTIF(System資料複製!F:F,Feature統計!A122)</f>
        <v>0</v>
      </c>
      <c r="W122" s="26" t="str">
        <f t="shared" si="25"/>
        <v>NA</v>
      </c>
      <c r="X122" s="25">
        <f>COUNTIFS(HW資料!$C:$C,$A122,HW資料!$B:$B,X$2)</f>
        <v>7</v>
      </c>
      <c r="Y122" s="25">
        <f>COUNTIFS(HW資料!$C:$C,$A122,HW資料!$B:$B,Y$2)</f>
        <v>0</v>
      </c>
      <c r="Z122" s="25">
        <f>COUNTIFS(HW資料!$C:$C,$A122,HW資料!$B:$B,Z$2)</f>
        <v>0</v>
      </c>
      <c r="AA122" s="25">
        <f>COUNTIFS(HW資料!$C:$C,$A122,HW資料!$B:$B,AA$2)</f>
        <v>0</v>
      </c>
      <c r="AB122" s="25">
        <f>COUNTIFS(HW資料!$C:$C,$A122,HW資料!$B:$B,AB$2)</f>
        <v>0</v>
      </c>
      <c r="AC122" s="25">
        <f>COUNTIFS(HW資料!$C:$C,$A122,HW資料!$B:$B,AC$2)</f>
        <v>0</v>
      </c>
      <c r="AD122" s="25">
        <f>COUNTIF(HW資料!C:C,Feature統計!A122)</f>
        <v>7</v>
      </c>
      <c r="AE122" s="26" t="str">
        <f t="shared" si="26"/>
        <v>Pass</v>
      </c>
      <c r="AF122" s="38">
        <f t="shared" si="27"/>
        <v>7</v>
      </c>
      <c r="AG122" s="38">
        <f t="shared" si="28"/>
        <v>0</v>
      </c>
      <c r="AH122" s="38">
        <f t="shared" si="33"/>
        <v>0</v>
      </c>
      <c r="AI122" s="38">
        <f t="shared" si="31"/>
        <v>0</v>
      </c>
      <c r="AJ122" s="38">
        <f t="shared" si="32"/>
        <v>7</v>
      </c>
      <c r="AK122" s="39" t="str">
        <f t="shared" si="30"/>
        <v>Pass</v>
      </c>
    </row>
    <row r="123" spans="1:37" x14ac:dyDescent="0.4">
      <c r="A123" s="26" t="s">
        <v>1536</v>
      </c>
      <c r="B123" s="26" t="s">
        <v>993</v>
      </c>
      <c r="C123" s="25"/>
      <c r="D123" s="25" t="s">
        <v>1921</v>
      </c>
      <c r="E123" s="25" t="s">
        <v>1922</v>
      </c>
      <c r="F123" s="25" t="s">
        <v>2009</v>
      </c>
      <c r="G123" s="36" t="s">
        <v>1926</v>
      </c>
      <c r="H123" s="36"/>
      <c r="I123" s="28"/>
      <c r="J123" s="27">
        <v>44866</v>
      </c>
      <c r="K123" s="27">
        <v>44895</v>
      </c>
      <c r="L123" s="27">
        <v>44866</v>
      </c>
      <c r="M123" s="27">
        <v>44895</v>
      </c>
      <c r="N123" s="106"/>
      <c r="O123" s="27" t="str">
        <f t="shared" si="24"/>
        <v>Pass</v>
      </c>
      <c r="P123" s="38">
        <f>COUNTIFS(System資料複製!$F:$F,$A123,System資料複製!$B:$B,$P$2)</f>
        <v>0</v>
      </c>
      <c r="Q123" s="38">
        <f>COUNTIFS(System資料複製!$F:$F,$A123,System資料複製!$B:$B,$Q$2)</f>
        <v>0</v>
      </c>
      <c r="R123" s="38">
        <f>COUNTIFS(System資料複製!$F:$F,$A123,System資料複製!$B:$B,$R$2)</f>
        <v>0</v>
      </c>
      <c r="S123" s="38">
        <f>COUNTIFS(System資料複製!$F:$F,$A123,System資料複製!$B:$B,$S$2)</f>
        <v>0</v>
      </c>
      <c r="T123" s="38">
        <f>COUNTIFS(System資料複製!$F:$F,$A123,System資料複製!$B:$B,$T$2)</f>
        <v>0</v>
      </c>
      <c r="U123" s="38">
        <f>COUNTIFS(System資料複製!$F:$F,$A123,System資料複製!$B:$B,$U$2)</f>
        <v>0</v>
      </c>
      <c r="V123" s="38">
        <f>COUNTIF(System資料複製!F:F,Feature統計!A123)</f>
        <v>0</v>
      </c>
      <c r="W123" s="26" t="str">
        <f t="shared" si="25"/>
        <v>NA</v>
      </c>
      <c r="X123" s="25">
        <f>COUNTIFS(HW資料!$C:$C,$A123,HW資料!$B:$B,X$2)</f>
        <v>1</v>
      </c>
      <c r="Y123" s="25">
        <f>COUNTIFS(HW資料!$C:$C,$A123,HW資料!$B:$B,Y$2)</f>
        <v>0</v>
      </c>
      <c r="Z123" s="25">
        <f>COUNTIFS(HW資料!$C:$C,$A123,HW資料!$B:$B,Z$2)</f>
        <v>0</v>
      </c>
      <c r="AA123" s="25">
        <f>COUNTIFS(HW資料!$C:$C,$A123,HW資料!$B:$B,AA$2)</f>
        <v>0</v>
      </c>
      <c r="AB123" s="25">
        <f>COUNTIFS(HW資料!$C:$C,$A123,HW資料!$B:$B,AB$2)</f>
        <v>0</v>
      </c>
      <c r="AC123" s="25">
        <f>COUNTIFS(HW資料!$C:$C,$A123,HW資料!$B:$B,AC$2)</f>
        <v>1</v>
      </c>
      <c r="AD123" s="25">
        <f>COUNTIF(HW資料!C:C,Feature統計!A123)</f>
        <v>2</v>
      </c>
      <c r="AE123" s="26" t="str">
        <f t="shared" si="26"/>
        <v>Pass</v>
      </c>
      <c r="AF123" s="38">
        <f t="shared" si="27"/>
        <v>2</v>
      </c>
      <c r="AG123" s="38">
        <f t="shared" si="28"/>
        <v>0</v>
      </c>
      <c r="AH123" s="38">
        <f t="shared" si="33"/>
        <v>0</v>
      </c>
      <c r="AI123" s="38">
        <f t="shared" si="31"/>
        <v>0</v>
      </c>
      <c r="AJ123" s="38">
        <f t="shared" si="32"/>
        <v>2</v>
      </c>
      <c r="AK123" s="39" t="str">
        <f t="shared" si="30"/>
        <v>Pass</v>
      </c>
    </row>
    <row r="124" spans="1:37" x14ac:dyDescent="0.4">
      <c r="A124" s="26" t="s">
        <v>1420</v>
      </c>
      <c r="B124" s="26" t="s">
        <v>986</v>
      </c>
      <c r="C124" s="25"/>
      <c r="D124" s="25" t="str">
        <f>IF(V124=0,"HW",IF(V124&lt;&gt;AJ124,"HW+SYS","SYS"))</f>
        <v>HW+SYS</v>
      </c>
      <c r="E124" s="25" t="s">
        <v>1896</v>
      </c>
      <c r="F124" s="25" t="s">
        <v>1887</v>
      </c>
      <c r="G124" s="36"/>
      <c r="H124" s="36"/>
      <c r="I124" s="28"/>
      <c r="J124" s="27">
        <v>44900</v>
      </c>
      <c r="K124" s="27" t="s">
        <v>7021</v>
      </c>
      <c r="L124" s="27">
        <v>44891</v>
      </c>
      <c r="M124" s="27"/>
      <c r="N124" s="109"/>
      <c r="O124" s="27" t="str">
        <f t="shared" si="24"/>
        <v>On-going w/h some pass</v>
      </c>
      <c r="P124" s="38">
        <f>COUNTIFS(System資料複製!$F:$F,$A124,System資料複製!$B:$B,$P$2)</f>
        <v>4</v>
      </c>
      <c r="Q124" s="38">
        <f>COUNTIFS(System資料複製!$F:$F,$A124,System資料複製!$B:$B,$Q$2)</f>
        <v>0</v>
      </c>
      <c r="R124" s="38">
        <f>COUNTIFS(System資料複製!$F:$F,$A124,System資料複製!$B:$B,$R$2)</f>
        <v>0</v>
      </c>
      <c r="S124" s="38">
        <f>COUNTIFS(System資料複製!$F:$F,$A124,System資料複製!$B:$B,$S$2)</f>
        <v>0</v>
      </c>
      <c r="T124" s="38">
        <f>COUNTIFS(System資料複製!$F:$F,$A124,System資料複製!$B:$B,$T$2)</f>
        <v>1</v>
      </c>
      <c r="U124" s="38">
        <f>COUNTIFS(System資料複製!$F:$F,$A124,System資料複製!$B:$B,$U$2)</f>
        <v>7</v>
      </c>
      <c r="V124" s="38">
        <f>COUNTIF(System資料複製!F:F,Feature統計!A124)</f>
        <v>12</v>
      </c>
      <c r="W124" s="26" t="str">
        <f t="shared" si="25"/>
        <v>On-going w/h some pass</v>
      </c>
      <c r="X124" s="25">
        <f>COUNTIFS(HW資料!$C:$C,$A124,HW資料!$B:$B,X$2)</f>
        <v>5</v>
      </c>
      <c r="Y124" s="25">
        <f>COUNTIFS(HW資料!$C:$C,$A124,HW資料!$B:$B,Y$2)</f>
        <v>0</v>
      </c>
      <c r="Z124" s="25">
        <f>COUNTIFS(HW資料!$C:$C,$A124,HW資料!$B:$B,Z$2)</f>
        <v>0</v>
      </c>
      <c r="AA124" s="25">
        <f>COUNTIFS(HW資料!$C:$C,$A124,HW資料!$B:$B,AA$2)</f>
        <v>0</v>
      </c>
      <c r="AB124" s="25">
        <f>COUNTIFS(HW資料!$C:$C,$A124,HW資料!$B:$B,AB$2)</f>
        <v>0</v>
      </c>
      <c r="AC124" s="25">
        <f>COUNTIFS(HW資料!$C:$C,$A124,HW資料!$B:$B,AC$2)</f>
        <v>4</v>
      </c>
      <c r="AD124" s="25">
        <f>COUNTIF(HW資料!C:C,Feature統計!A124)</f>
        <v>9</v>
      </c>
      <c r="AE124" s="26" t="str">
        <f t="shared" si="26"/>
        <v>Pass</v>
      </c>
      <c r="AF124" s="38">
        <f t="shared" si="27"/>
        <v>20</v>
      </c>
      <c r="AG124" s="38">
        <f t="shared" si="28"/>
        <v>0</v>
      </c>
      <c r="AH124" s="38">
        <f t="shared" si="33"/>
        <v>0</v>
      </c>
      <c r="AI124" s="38">
        <f t="shared" si="31"/>
        <v>1</v>
      </c>
      <c r="AJ124" s="38">
        <f t="shared" si="32"/>
        <v>21</v>
      </c>
      <c r="AK124" s="39" t="str">
        <f t="shared" si="30"/>
        <v>On-going w/h some pass</v>
      </c>
    </row>
    <row r="125" spans="1:37" x14ac:dyDescent="0.4">
      <c r="A125" s="26" t="s">
        <v>1356</v>
      </c>
      <c r="B125" s="26" t="s">
        <v>986</v>
      </c>
      <c r="C125" s="25"/>
      <c r="D125" s="25" t="str">
        <f>IF(V125=0,"HW",IF(V125&lt;&gt;AJ125,"HW+SYS","SYS"))</f>
        <v>HW+SYS</v>
      </c>
      <c r="E125" s="25" t="s">
        <v>1901</v>
      </c>
      <c r="F125" s="25" t="s">
        <v>1887</v>
      </c>
      <c r="G125" s="36"/>
      <c r="H125" s="36"/>
      <c r="I125" s="28"/>
      <c r="J125" s="27">
        <v>44879</v>
      </c>
      <c r="K125" s="27" t="s">
        <v>7021</v>
      </c>
      <c r="L125" s="27">
        <v>44888</v>
      </c>
      <c r="M125" s="27"/>
      <c r="N125" s="106"/>
      <c r="O125" s="27" t="str">
        <f t="shared" si="24"/>
        <v>Pass</v>
      </c>
      <c r="P125" s="38">
        <f>COUNTIFS(System資料複製!$F:$F,$A125,System資料複製!$B:$B,$P$2)</f>
        <v>4</v>
      </c>
      <c r="Q125" s="38">
        <f>COUNTIFS(System資料複製!$F:$F,$A125,System資料複製!$B:$B,$Q$2)</f>
        <v>0</v>
      </c>
      <c r="R125" s="38">
        <f>COUNTIFS(System資料複製!$F:$F,$A125,System資料複製!$B:$B,$R$2)</f>
        <v>0</v>
      </c>
      <c r="S125" s="38">
        <f>COUNTIFS(System資料複製!$F:$F,$A125,System資料複製!$B:$B,$S$2)</f>
        <v>0</v>
      </c>
      <c r="T125" s="38">
        <f>COUNTIFS(System資料複製!$F:$F,$A125,System資料複製!$B:$B,$T$2)</f>
        <v>0</v>
      </c>
      <c r="U125" s="38">
        <f>COUNTIFS(System資料複製!$F:$F,$A125,System資料複製!$B:$B,$U$2)</f>
        <v>0</v>
      </c>
      <c r="V125" s="38">
        <f>COUNTIF(System資料複製!F:F,Feature統計!A125)</f>
        <v>4</v>
      </c>
      <c r="W125" s="26" t="str">
        <f t="shared" si="25"/>
        <v>Pass</v>
      </c>
      <c r="X125" s="25">
        <f>COUNTIFS(HW資料!$C:$C,$A125,HW資料!$B:$B,X$2)</f>
        <v>1</v>
      </c>
      <c r="Y125" s="25">
        <f>COUNTIFS(HW資料!$C:$C,$A125,HW資料!$B:$B,Y$2)</f>
        <v>0</v>
      </c>
      <c r="Z125" s="25">
        <f>COUNTIFS(HW資料!$C:$C,$A125,HW資料!$B:$B,Z$2)</f>
        <v>0</v>
      </c>
      <c r="AA125" s="25">
        <f>COUNTIFS(HW資料!$C:$C,$A125,HW資料!$B:$B,AA$2)</f>
        <v>0</v>
      </c>
      <c r="AB125" s="25">
        <f>COUNTIFS(HW資料!$C:$C,$A125,HW資料!$B:$B,AB$2)</f>
        <v>0</v>
      </c>
      <c r="AC125" s="25">
        <f>COUNTIFS(HW資料!$C:$C,$A125,HW資料!$B:$B,AC$2)</f>
        <v>17</v>
      </c>
      <c r="AD125" s="25">
        <f>COUNTIF(HW資料!C:C,Feature統計!A125)</f>
        <v>18</v>
      </c>
      <c r="AE125" s="26" t="str">
        <f t="shared" si="26"/>
        <v>Pass</v>
      </c>
      <c r="AF125" s="38">
        <f t="shared" si="27"/>
        <v>22</v>
      </c>
      <c r="AG125" s="38">
        <f t="shared" si="28"/>
        <v>0</v>
      </c>
      <c r="AH125" s="38">
        <f t="shared" si="33"/>
        <v>0</v>
      </c>
      <c r="AI125" s="38">
        <f t="shared" si="31"/>
        <v>0</v>
      </c>
      <c r="AJ125" s="38">
        <f t="shared" si="32"/>
        <v>22</v>
      </c>
      <c r="AK125" s="39" t="str">
        <f t="shared" si="30"/>
        <v>Pass</v>
      </c>
    </row>
    <row r="126" spans="1:37" x14ac:dyDescent="0.4">
      <c r="A126" s="26" t="s">
        <v>1332</v>
      </c>
      <c r="B126" s="26" t="s">
        <v>970</v>
      </c>
      <c r="C126" s="25"/>
      <c r="D126" s="25" t="str">
        <f>IF(V126=0,"HW",IF(V126&lt;&gt;AJ126,"HW+SYS","SYS"))</f>
        <v>SYS</v>
      </c>
      <c r="E126" s="25" t="s">
        <v>1901</v>
      </c>
      <c r="F126" s="25" t="s">
        <v>1887</v>
      </c>
      <c r="G126" s="36"/>
      <c r="H126" s="36"/>
      <c r="I126" s="28"/>
      <c r="J126" s="27">
        <v>44621</v>
      </c>
      <c r="K126" s="27">
        <v>45016</v>
      </c>
      <c r="L126" s="27">
        <v>44621</v>
      </c>
      <c r="M126" s="27"/>
      <c r="N126" s="106"/>
      <c r="O126" s="27" t="str">
        <f t="shared" si="24"/>
        <v>Pass</v>
      </c>
      <c r="P126" s="38">
        <f>COUNTIFS(System資料複製!$F:$F,$A126,System資料複製!$B:$B,$P$2)</f>
        <v>0</v>
      </c>
      <c r="Q126" s="38">
        <f>COUNTIFS(System資料複製!$F:$F,$A126,System資料複製!$B:$B,$Q$2)</f>
        <v>0</v>
      </c>
      <c r="R126" s="38">
        <f>COUNTIFS(System資料複製!$F:$F,$A126,System資料複製!$B:$B,$R$2)</f>
        <v>0</v>
      </c>
      <c r="S126" s="38">
        <f>COUNTIFS(System資料複製!$F:$F,$A126,System資料複製!$B:$B,$S$2)</f>
        <v>0</v>
      </c>
      <c r="T126" s="38">
        <f>COUNTIFS(System資料複製!$F:$F,$A126,System資料複製!$B:$B,$T$2)</f>
        <v>0</v>
      </c>
      <c r="U126" s="38">
        <f>COUNTIFS(System資料複製!$F:$F,$A126,System資料複製!$B:$B,$U$2)</f>
        <v>1</v>
      </c>
      <c r="V126" s="38">
        <f>COUNTIF(System資料複製!F:F,Feature統計!A126)</f>
        <v>1</v>
      </c>
      <c r="W126" s="26" t="str">
        <f t="shared" si="25"/>
        <v>Pass</v>
      </c>
      <c r="X126" s="25">
        <f>COUNTIFS(HW資料!$C:$C,$A126,HW資料!$B:$B,X$2)</f>
        <v>0</v>
      </c>
      <c r="Y126" s="25">
        <f>COUNTIFS(HW資料!$C:$C,$A126,HW資料!$B:$B,Y$2)</f>
        <v>0</v>
      </c>
      <c r="Z126" s="25">
        <f>COUNTIFS(HW資料!$C:$C,$A126,HW資料!$B:$B,Z$2)</f>
        <v>0</v>
      </c>
      <c r="AA126" s="25">
        <f>COUNTIFS(HW資料!$C:$C,$A126,HW資料!$B:$B,AA$2)</f>
        <v>0</v>
      </c>
      <c r="AB126" s="25">
        <f>COUNTIFS(HW資料!$C:$C,$A126,HW資料!$B:$B,AB$2)</f>
        <v>0</v>
      </c>
      <c r="AC126" s="25">
        <f>COUNTIFS(HW資料!$C:$C,$A126,HW資料!$B:$B,AC$2)</f>
        <v>0</v>
      </c>
      <c r="AD126" s="25">
        <f>COUNTIF(HW資料!C:C,Feature統計!A126)</f>
        <v>0</v>
      </c>
      <c r="AE126" s="26" t="str">
        <f t="shared" si="26"/>
        <v>NA</v>
      </c>
      <c r="AF126" s="38">
        <f t="shared" si="27"/>
        <v>1</v>
      </c>
      <c r="AG126" s="38">
        <f t="shared" si="28"/>
        <v>0</v>
      </c>
      <c r="AH126" s="38">
        <f t="shared" si="33"/>
        <v>0</v>
      </c>
      <c r="AI126" s="38">
        <f t="shared" si="31"/>
        <v>0</v>
      </c>
      <c r="AJ126" s="38">
        <f t="shared" si="32"/>
        <v>1</v>
      </c>
      <c r="AK126" s="39" t="str">
        <f t="shared" si="30"/>
        <v>Pass</v>
      </c>
    </row>
    <row r="127" spans="1:37" x14ac:dyDescent="0.4">
      <c r="A127" s="26" t="s">
        <v>1042</v>
      </c>
      <c r="B127" s="26" t="s">
        <v>1527</v>
      </c>
      <c r="C127" s="25"/>
      <c r="D127" s="25" t="str">
        <f>IF(V127=0,"HW",IF(V127&lt;&gt;AJ127,"HW+SYS","SYS"))</f>
        <v>HW+SYS</v>
      </c>
      <c r="E127" s="25" t="s">
        <v>1901</v>
      </c>
      <c r="F127" s="25" t="s">
        <v>1887</v>
      </c>
      <c r="G127" s="36"/>
      <c r="H127" s="36"/>
      <c r="I127" s="28"/>
      <c r="J127" s="27">
        <v>44866</v>
      </c>
      <c r="K127" s="27" t="s">
        <v>7031</v>
      </c>
      <c r="L127" s="27">
        <v>44866</v>
      </c>
      <c r="M127" s="27"/>
      <c r="N127" s="106"/>
      <c r="O127" s="27" t="str">
        <f t="shared" si="24"/>
        <v>Fail</v>
      </c>
      <c r="P127" s="38">
        <f>COUNTIFS(System資料複製!$F:$F,$A127,System資料複製!$B:$B,$P$2)</f>
        <v>4</v>
      </c>
      <c r="Q127" s="38">
        <f>COUNTIFS(System資料複製!$F:$F,$A127,System資料複製!$B:$B,$Q$2)</f>
        <v>1</v>
      </c>
      <c r="R127" s="38">
        <f>COUNTIFS(System資料複製!$F:$F,$A127,System資料複製!$B:$B,$R$2)</f>
        <v>0</v>
      </c>
      <c r="S127" s="38">
        <f>COUNTIFS(System資料複製!$F:$F,$A127,System資料複製!$B:$B,$S$2)</f>
        <v>0</v>
      </c>
      <c r="T127" s="38">
        <f>COUNTIFS(System資料複製!$F:$F,$A127,System資料複製!$B:$B,$T$2)</f>
        <v>0</v>
      </c>
      <c r="U127" s="38">
        <f>COUNTIFS(System資料複製!$F:$F,$A127,System資料複製!$B:$B,$U$2)</f>
        <v>3</v>
      </c>
      <c r="V127" s="38">
        <f>COUNTIF(System資料複製!F:F,Feature統計!A127)</f>
        <v>8</v>
      </c>
      <c r="W127" s="26" t="str">
        <f t="shared" si="25"/>
        <v>Fail</v>
      </c>
      <c r="X127" s="25">
        <f>COUNTIFS(HW資料!$C:$C,$A127,HW資料!$B:$B,X$2)</f>
        <v>0</v>
      </c>
      <c r="Y127" s="25">
        <f>COUNTIFS(HW資料!$C:$C,$A127,HW資料!$B:$B,Y$2)</f>
        <v>0</v>
      </c>
      <c r="Z127" s="25">
        <f>COUNTIFS(HW資料!$C:$C,$A127,HW資料!$B:$B,Z$2)</f>
        <v>0</v>
      </c>
      <c r="AA127" s="25">
        <f>COUNTIFS(HW資料!$C:$C,$A127,HW資料!$B:$B,AA$2)</f>
        <v>0</v>
      </c>
      <c r="AB127" s="25">
        <f>COUNTIFS(HW資料!$C:$C,$A127,HW資料!$B:$B,AB$2)</f>
        <v>0</v>
      </c>
      <c r="AC127" s="25">
        <f>COUNTIFS(HW資料!$C:$C,$A127,HW資料!$B:$B,AC$2)</f>
        <v>2</v>
      </c>
      <c r="AD127" s="25">
        <f>COUNTIF(HW資料!C:C,Feature統計!A127)</f>
        <v>2</v>
      </c>
      <c r="AE127" s="26" t="str">
        <f t="shared" si="26"/>
        <v>Pass</v>
      </c>
      <c r="AF127" s="38">
        <f t="shared" si="27"/>
        <v>9</v>
      </c>
      <c r="AG127" s="38">
        <f t="shared" si="28"/>
        <v>1</v>
      </c>
      <c r="AH127" s="38">
        <f t="shared" si="33"/>
        <v>0</v>
      </c>
      <c r="AI127" s="38">
        <f t="shared" si="31"/>
        <v>0</v>
      </c>
      <c r="AJ127" s="38">
        <f t="shared" si="32"/>
        <v>10</v>
      </c>
      <c r="AK127" s="39" t="str">
        <f t="shared" si="30"/>
        <v>Fail</v>
      </c>
    </row>
    <row r="128" spans="1:37" x14ac:dyDescent="0.4">
      <c r="A128" s="26" t="s">
        <v>1059</v>
      </c>
      <c r="B128" s="26" t="s">
        <v>993</v>
      </c>
      <c r="C128" s="25"/>
      <c r="D128" s="25" t="s">
        <v>1921</v>
      </c>
      <c r="E128" s="25" t="s">
        <v>1922</v>
      </c>
      <c r="F128" s="25" t="s">
        <v>2009</v>
      </c>
      <c r="G128" s="36"/>
      <c r="H128" s="36"/>
      <c r="I128" s="28"/>
      <c r="J128" s="27">
        <v>44893</v>
      </c>
      <c r="K128" s="27">
        <v>44932</v>
      </c>
      <c r="L128" s="27">
        <v>44893</v>
      </c>
      <c r="M128" s="27"/>
      <c r="N128" s="106"/>
      <c r="O128" s="27" t="str">
        <f t="shared" si="24"/>
        <v>Pass</v>
      </c>
      <c r="P128" s="38">
        <f>COUNTIFS(System資料複製!$F:$F,$A128,System資料複製!$B:$B,$P$2)</f>
        <v>0</v>
      </c>
      <c r="Q128" s="38">
        <f>COUNTIFS(System資料複製!$F:$F,$A128,System資料複製!$B:$B,$Q$2)</f>
        <v>0</v>
      </c>
      <c r="R128" s="38">
        <f>COUNTIFS(System資料複製!$F:$F,$A128,System資料複製!$B:$B,$R$2)</f>
        <v>0</v>
      </c>
      <c r="S128" s="38">
        <f>COUNTIFS(System資料複製!$F:$F,$A128,System資料複製!$B:$B,$S$2)</f>
        <v>0</v>
      </c>
      <c r="T128" s="38">
        <f>COUNTIFS(System資料複製!$F:$F,$A128,System資料複製!$B:$B,$T$2)</f>
        <v>0</v>
      </c>
      <c r="U128" s="38">
        <f>COUNTIFS(System資料複製!$F:$F,$A128,System資料複製!$B:$B,$U$2)</f>
        <v>0</v>
      </c>
      <c r="V128" s="38">
        <f>COUNTIF(System資料複製!F:F,Feature統計!A128)</f>
        <v>0</v>
      </c>
      <c r="W128" s="26" t="str">
        <f t="shared" si="25"/>
        <v>NA</v>
      </c>
      <c r="X128" s="25">
        <f>COUNTIFS(HW資料!$C:$C,$A128,HW資料!$B:$B,X$2)</f>
        <v>0</v>
      </c>
      <c r="Y128" s="25">
        <f>COUNTIFS(HW資料!$C:$C,$A128,HW資料!$B:$B,Y$2)</f>
        <v>0</v>
      </c>
      <c r="Z128" s="25">
        <f>COUNTIFS(HW資料!$C:$C,$A128,HW資料!$B:$B,Z$2)</f>
        <v>0</v>
      </c>
      <c r="AA128" s="25">
        <f>COUNTIFS(HW資料!$C:$C,$A128,HW資料!$B:$B,AA$2)</f>
        <v>0</v>
      </c>
      <c r="AB128" s="25">
        <f>COUNTIFS(HW資料!$C:$C,$A128,HW資料!$B:$B,AB$2)</f>
        <v>0</v>
      </c>
      <c r="AC128" s="25">
        <f>COUNTIFS(HW資料!$C:$C,$A128,HW資料!$B:$B,AC$2)</f>
        <v>5</v>
      </c>
      <c r="AD128" s="25">
        <f>COUNTIF(HW資料!C:C,Feature統計!A128)</f>
        <v>5</v>
      </c>
      <c r="AE128" s="26" t="str">
        <f t="shared" si="26"/>
        <v>Pass</v>
      </c>
      <c r="AF128" s="38">
        <f t="shared" si="27"/>
        <v>5</v>
      </c>
      <c r="AG128" s="38">
        <f t="shared" si="28"/>
        <v>0</v>
      </c>
      <c r="AH128" s="38">
        <f t="shared" si="33"/>
        <v>0</v>
      </c>
      <c r="AI128" s="38">
        <f t="shared" si="31"/>
        <v>0</v>
      </c>
      <c r="AJ128" s="38">
        <f t="shared" si="32"/>
        <v>5</v>
      </c>
      <c r="AK128" s="39" t="str">
        <f t="shared" si="30"/>
        <v>Pass</v>
      </c>
    </row>
    <row r="129" spans="1:37" x14ac:dyDescent="0.4">
      <c r="A129" s="26" t="s">
        <v>1516</v>
      </c>
      <c r="B129" s="26" t="s">
        <v>993</v>
      </c>
      <c r="C129" s="25"/>
      <c r="D129" s="25" t="s">
        <v>1921</v>
      </c>
      <c r="E129" s="25" t="s">
        <v>1922</v>
      </c>
      <c r="F129" s="25" t="s">
        <v>2009</v>
      </c>
      <c r="G129" s="36"/>
      <c r="H129" s="36"/>
      <c r="I129" s="28"/>
      <c r="J129" s="27">
        <v>44893</v>
      </c>
      <c r="K129" s="27">
        <v>44932</v>
      </c>
      <c r="L129" s="27">
        <v>44893</v>
      </c>
      <c r="M129" s="27"/>
      <c r="N129" s="106"/>
      <c r="O129" s="27" t="str">
        <f t="shared" si="24"/>
        <v>Pass</v>
      </c>
      <c r="P129" s="38">
        <f>COUNTIFS(System資料複製!$F:$F,$A129,System資料複製!$B:$B,$P$2)</f>
        <v>0</v>
      </c>
      <c r="Q129" s="38">
        <f>COUNTIFS(System資料複製!$F:$F,$A129,System資料複製!$B:$B,$Q$2)</f>
        <v>0</v>
      </c>
      <c r="R129" s="38">
        <f>COUNTIFS(System資料複製!$F:$F,$A129,System資料複製!$B:$B,$R$2)</f>
        <v>0</v>
      </c>
      <c r="S129" s="38">
        <f>COUNTIFS(System資料複製!$F:$F,$A129,System資料複製!$B:$B,$S$2)</f>
        <v>0</v>
      </c>
      <c r="T129" s="38">
        <f>COUNTIFS(System資料複製!$F:$F,$A129,System資料複製!$B:$B,$T$2)</f>
        <v>0</v>
      </c>
      <c r="U129" s="38">
        <f>COUNTIFS(System資料複製!$F:$F,$A129,System資料複製!$B:$B,$U$2)</f>
        <v>0</v>
      </c>
      <c r="V129" s="38">
        <f>COUNTIF(System資料複製!F:F,Feature統計!A129)</f>
        <v>0</v>
      </c>
      <c r="W129" s="26" t="str">
        <f t="shared" si="25"/>
        <v>NA</v>
      </c>
      <c r="X129" s="25">
        <f>COUNTIFS(HW資料!$C:$C,$A129,HW資料!$B:$B,X$2)</f>
        <v>0</v>
      </c>
      <c r="Y129" s="25">
        <f>COUNTIFS(HW資料!$C:$C,$A129,HW資料!$B:$B,Y$2)</f>
        <v>0</v>
      </c>
      <c r="Z129" s="25">
        <f>COUNTIFS(HW資料!$C:$C,$A129,HW資料!$B:$B,Z$2)</f>
        <v>0</v>
      </c>
      <c r="AA129" s="25">
        <f>COUNTIFS(HW資料!$C:$C,$A129,HW資料!$B:$B,AA$2)</f>
        <v>0</v>
      </c>
      <c r="AB129" s="25">
        <f>COUNTIFS(HW資料!$C:$C,$A129,HW資料!$B:$B,AB$2)</f>
        <v>0</v>
      </c>
      <c r="AC129" s="25">
        <f>COUNTIFS(HW資料!$C:$C,$A129,HW資料!$B:$B,AC$2)</f>
        <v>14</v>
      </c>
      <c r="AD129" s="25">
        <f>COUNTIF(HW資料!C:C,Feature統計!A129)</f>
        <v>14</v>
      </c>
      <c r="AE129" s="26" t="str">
        <f t="shared" si="26"/>
        <v>Pass</v>
      </c>
      <c r="AF129" s="38">
        <f t="shared" si="27"/>
        <v>14</v>
      </c>
      <c r="AG129" s="38">
        <f t="shared" si="28"/>
        <v>0</v>
      </c>
      <c r="AH129" s="38">
        <f t="shared" si="33"/>
        <v>0</v>
      </c>
      <c r="AI129" s="38">
        <f t="shared" si="31"/>
        <v>0</v>
      </c>
      <c r="AJ129" s="38">
        <f t="shared" si="32"/>
        <v>14</v>
      </c>
      <c r="AK129" s="39" t="str">
        <f t="shared" si="30"/>
        <v>Pass</v>
      </c>
    </row>
    <row r="130" spans="1:37" x14ac:dyDescent="0.4">
      <c r="A130" s="26" t="s">
        <v>1521</v>
      </c>
      <c r="B130" s="26" t="s">
        <v>993</v>
      </c>
      <c r="C130" s="25"/>
      <c r="D130" s="25" t="s">
        <v>1921</v>
      </c>
      <c r="E130" s="25" t="s">
        <v>1922</v>
      </c>
      <c r="F130" s="25" t="s">
        <v>2009</v>
      </c>
      <c r="G130" s="36"/>
      <c r="H130" s="36"/>
      <c r="I130" s="28"/>
      <c r="J130" s="27">
        <v>44893</v>
      </c>
      <c r="K130" s="27">
        <v>44932</v>
      </c>
      <c r="L130" s="27">
        <v>44893</v>
      </c>
      <c r="M130" s="27"/>
      <c r="N130" s="106"/>
      <c r="O130" s="27" t="str">
        <f>AK130</f>
        <v>Pass</v>
      </c>
      <c r="P130" s="38">
        <f>COUNTIFS(System資料複製!$F:$F,$A130,System資料複製!$B:$B,$P$2)</f>
        <v>0</v>
      </c>
      <c r="Q130" s="38">
        <f>COUNTIFS(System資料複製!$F:$F,$A130,System資料複製!$B:$B,$Q$2)</f>
        <v>0</v>
      </c>
      <c r="R130" s="38">
        <f>COUNTIFS(System資料複製!$F:$F,$A130,System資料複製!$B:$B,$R$2)</f>
        <v>0</v>
      </c>
      <c r="S130" s="38">
        <f>COUNTIFS(System資料複製!$F:$F,$A130,System資料複製!$B:$B,$S$2)</f>
        <v>0</v>
      </c>
      <c r="T130" s="38">
        <f>COUNTIFS(System資料複製!$F:$F,$A130,System資料複製!$B:$B,$T$2)</f>
        <v>0</v>
      </c>
      <c r="U130" s="38">
        <f>COUNTIFS(System資料複製!$F:$F,$A130,System資料複製!$B:$B,$U$2)</f>
        <v>0</v>
      </c>
      <c r="V130" s="38">
        <f>COUNTIF(System資料複製!F:F,Feature統計!A130)</f>
        <v>0</v>
      </c>
      <c r="W130" s="26" t="str">
        <f>IF(V130&lt;&gt;0,IF(P130+U130=V130,"Pass",IF(S130+T130=V130,"Planning",IF(Q130&lt;&gt;0,"Fail",IF(P130+U130&lt;&gt;0,"On-going w/h some pass","On-going w/o pass")))),"NA")</f>
        <v>NA</v>
      </c>
      <c r="X130" s="25">
        <f>COUNTIFS(HW資料!$C:$C,$A130,HW資料!$B:$B,X$2)</f>
        <v>0</v>
      </c>
      <c r="Y130" s="25">
        <f>COUNTIFS(HW資料!$C:$C,$A130,HW資料!$B:$B,Y$2)</f>
        <v>0</v>
      </c>
      <c r="Z130" s="25">
        <f>COUNTIFS(HW資料!$C:$C,$A130,HW資料!$B:$B,Z$2)</f>
        <v>0</v>
      </c>
      <c r="AA130" s="25">
        <f>COUNTIFS(HW資料!$C:$C,$A130,HW資料!$B:$B,AA$2)</f>
        <v>0</v>
      </c>
      <c r="AB130" s="25">
        <f>COUNTIFS(HW資料!$C:$C,$A130,HW資料!$B:$B,AB$2)</f>
        <v>0</v>
      </c>
      <c r="AC130" s="25">
        <f>COUNTIFS(HW資料!$C:$C,$A130,HW資料!$B:$B,AC$2)</f>
        <v>3</v>
      </c>
      <c r="AD130" s="25">
        <f>COUNTIF(HW資料!C:C,Feature統計!A130)</f>
        <v>3</v>
      </c>
      <c r="AE130" s="26" t="str">
        <f>IF(AD130&lt;&gt;0,IF(X130+AC130=AD130,"Pass",IF(AA130+AB130=AD130,"Planning",IF(Y130&lt;&gt;0,"Fail",IF(X130+AC130&lt;&gt;0,"On-going w/h some pass","On-going w/o pass")))),"NA")</f>
        <v>Pass</v>
      </c>
      <c r="AF130" s="38">
        <f>SUM(P130,U130,X130,AC130)</f>
        <v>3</v>
      </c>
      <c r="AG130" s="38">
        <f>SUM(Q130,Y130)</f>
        <v>0</v>
      </c>
      <c r="AH130" s="38">
        <f>SUM(R130,Z130)</f>
        <v>0</v>
      </c>
      <c r="AI130" s="38">
        <f>SUM(S130,T130,AA130,AB130)</f>
        <v>0</v>
      </c>
      <c r="AJ130" s="38">
        <f>SUM(V130,AD130)</f>
        <v>3</v>
      </c>
      <c r="AK130" s="39" t="str">
        <f>IF(AJ130&lt;&gt;0,IF(AF130=AJ130,"Pass",IF(AI130=AJ130,"Planning",IF(AG130&lt;&gt;0,"Fail",IF(AF130&lt;&gt;0,"On-going w/h some pass","On-going w/o pass")))),"NA")</f>
        <v>Pass</v>
      </c>
    </row>
  </sheetData>
  <autoFilter ref="A2:AL130" xr:uid="{5EADE607-CEAB-4446-9305-7E944EDDDCD4}"/>
  <mergeCells count="15">
    <mergeCell ref="P1:W1"/>
    <mergeCell ref="X1:AE1"/>
    <mergeCell ref="AM2:AN2"/>
    <mergeCell ref="AO2:AP2"/>
    <mergeCell ref="AF1:AK1"/>
    <mergeCell ref="BC1:BC2"/>
    <mergeCell ref="BE1:BE2"/>
    <mergeCell ref="BD1:BD2"/>
    <mergeCell ref="BA1:BB1"/>
    <mergeCell ref="AU1:AU2"/>
    <mergeCell ref="AV1:AV2"/>
    <mergeCell ref="AW1:AW2"/>
    <mergeCell ref="AX1:AX2"/>
    <mergeCell ref="AY1:AY2"/>
    <mergeCell ref="AZ1:AZ2"/>
  </mergeCells>
  <phoneticPr fontId="1" type="noConversion"/>
  <conditionalFormatting sqref="O1:O1048576">
    <cfRule type="cellIs" dxfId="18" priority="10" operator="equal">
      <formula>"Fail"</formula>
    </cfRule>
  </conditionalFormatting>
  <conditionalFormatting sqref="N3:N45">
    <cfRule type="expression" dxfId="17" priority="15">
      <formula>O3="Fail"</formula>
    </cfRule>
  </conditionalFormatting>
  <conditionalFormatting sqref="N50:N65 N67:N123 N125:N130">
    <cfRule type="expression" dxfId="16" priority="12">
      <formula>O50="Fail"</formula>
    </cfRule>
  </conditionalFormatting>
  <conditionalFormatting sqref="N113">
    <cfRule type="expression" dxfId="15" priority="11">
      <formula>O113="Fail"</formula>
    </cfRule>
  </conditionalFormatting>
  <conditionalFormatting sqref="O3:O130">
    <cfRule type="expression" dxfId="14" priority="17">
      <formula>AND(G3="YES",O3="Pass")</formula>
    </cfRule>
  </conditionalFormatting>
  <conditionalFormatting sqref="N124">
    <cfRule type="expression" dxfId="13" priority="9">
      <formula>O124="Fail"</formula>
    </cfRule>
  </conditionalFormatting>
  <conditionalFormatting sqref="N114">
    <cfRule type="expression" dxfId="12" priority="8">
      <formula>O114="Fail"</formula>
    </cfRule>
  </conditionalFormatting>
  <conditionalFormatting sqref="N125">
    <cfRule type="expression" dxfId="11" priority="7">
      <formula>O125="Fail"</formula>
    </cfRule>
  </conditionalFormatting>
  <conditionalFormatting sqref="N46:N49">
    <cfRule type="expression" dxfId="10" priority="6">
      <formula>O46="Fail"</formula>
    </cfRule>
  </conditionalFormatting>
  <conditionalFormatting sqref="N66">
    <cfRule type="expression" dxfId="9" priority="5">
      <formula>O66="Fail"</formula>
    </cfRule>
  </conditionalFormatting>
  <conditionalFormatting sqref="AX3:AX13">
    <cfRule type="cellIs" dxfId="8" priority="1" operator="notEqual">
      <formula>0</formula>
    </cfRule>
  </conditionalFormatting>
  <dataValidations count="1">
    <dataValidation type="list" allowBlank="1" showInputMessage="1" showErrorMessage="1" sqref="G3:G130" xr:uid="{471EC1DF-6104-49D7-B37A-4F354269E91A}">
      <formula1>"YES,NO"</formula1>
    </dataValidation>
  </dataValidations>
  <pageMargins left="0.7" right="0.7" top="0.75" bottom="0.75" header="0.3" footer="0.3"/>
  <pageSetup paperSize="9"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2E079-B6C1-4969-811F-DD44B931156C}">
  <dimension ref="A1:G915"/>
  <sheetViews>
    <sheetView zoomScaleNormal="100" workbookViewId="0">
      <pane xSplit="1" ySplit="1" topLeftCell="B823" activePane="bottomRight" state="frozen"/>
      <selection pane="topRight" activeCell="B1" sqref="B1"/>
      <selection pane="bottomLeft" activeCell="A2" sqref="A2"/>
      <selection pane="bottomRight" activeCell="G915" sqref="G915"/>
    </sheetView>
  </sheetViews>
  <sheetFormatPr defaultColWidth="8.81640625" defaultRowHeight="13.5" x14ac:dyDescent="0.4"/>
  <cols>
    <col min="1" max="1" width="29" style="54" customWidth="1"/>
    <col min="2" max="2" width="10.90625" style="54" bestFit="1" customWidth="1"/>
    <col min="3" max="3" width="45" style="54" customWidth="1"/>
    <col min="4" max="4" width="10.90625" style="54" bestFit="1" customWidth="1"/>
    <col min="5" max="5" width="17" style="54" customWidth="1"/>
    <col min="6" max="6" width="11.6328125" style="129" customWidth="1"/>
    <col min="7" max="7" width="8.81640625" style="129"/>
    <col min="8" max="16384" width="8.81640625" style="54"/>
  </cols>
  <sheetData>
    <row r="1" spans="1:7" ht="40" customHeight="1" x14ac:dyDescent="0.4">
      <c r="A1" s="53" t="s">
        <v>968</v>
      </c>
      <c r="B1" s="53" t="s">
        <v>22</v>
      </c>
      <c r="C1" s="53" t="s">
        <v>2045</v>
      </c>
      <c r="D1" s="53" t="s">
        <v>22</v>
      </c>
      <c r="E1" s="53" t="s">
        <v>2046</v>
      </c>
      <c r="F1" s="53" t="s">
        <v>2047</v>
      </c>
      <c r="G1" s="53" t="s">
        <v>3003</v>
      </c>
    </row>
    <row r="2" spans="1:7" ht="27" x14ac:dyDescent="0.4">
      <c r="A2" s="55" t="s">
        <v>4401</v>
      </c>
      <c r="B2" s="55" t="s">
        <v>967</v>
      </c>
      <c r="C2" s="55" t="s">
        <v>4402</v>
      </c>
      <c r="D2" s="55" t="s">
        <v>3004</v>
      </c>
      <c r="E2" s="56" t="s">
        <v>2373</v>
      </c>
      <c r="F2" s="122" t="s">
        <v>2052</v>
      </c>
      <c r="G2" s="122"/>
    </row>
    <row r="3" spans="1:7" ht="27" x14ac:dyDescent="0.4">
      <c r="A3" s="55" t="s">
        <v>4403</v>
      </c>
      <c r="B3" s="55" t="s">
        <v>1495</v>
      </c>
      <c r="C3" s="55" t="s">
        <v>4404</v>
      </c>
      <c r="D3" s="55" t="s">
        <v>3005</v>
      </c>
      <c r="E3" s="56" t="s">
        <v>2374</v>
      </c>
      <c r="F3" s="122" t="s">
        <v>2052</v>
      </c>
      <c r="G3" s="122" t="s">
        <v>3006</v>
      </c>
    </row>
    <row r="4" spans="1:7" ht="40.5" x14ac:dyDescent="0.4">
      <c r="A4" s="55" t="s">
        <v>4405</v>
      </c>
      <c r="B4" s="55" t="s">
        <v>974</v>
      </c>
      <c r="C4" s="55" t="s">
        <v>4406</v>
      </c>
      <c r="D4" s="55" t="s">
        <v>3007</v>
      </c>
      <c r="E4" s="56" t="s">
        <v>2375</v>
      </c>
      <c r="F4" s="122" t="s">
        <v>2052</v>
      </c>
      <c r="G4" s="122" t="s">
        <v>3008</v>
      </c>
    </row>
    <row r="5" spans="1:7" ht="40.5" x14ac:dyDescent="0.4">
      <c r="A5" s="55" t="s">
        <v>4407</v>
      </c>
      <c r="B5" s="55" t="s">
        <v>976</v>
      </c>
      <c r="C5" s="55" t="s">
        <v>4408</v>
      </c>
      <c r="D5" s="55" t="s">
        <v>3009</v>
      </c>
      <c r="E5" s="56" t="s">
        <v>2376</v>
      </c>
      <c r="F5" s="122" t="s">
        <v>2052</v>
      </c>
      <c r="G5" s="122" t="s">
        <v>3008</v>
      </c>
    </row>
    <row r="6" spans="1:7" ht="40.5" x14ac:dyDescent="0.4">
      <c r="A6" s="55" t="s">
        <v>4409</v>
      </c>
      <c r="B6" s="55" t="s">
        <v>978</v>
      </c>
      <c r="C6" s="55" t="s">
        <v>4410</v>
      </c>
      <c r="D6" s="55" t="s">
        <v>3010</v>
      </c>
      <c r="E6" s="56" t="s">
        <v>2377</v>
      </c>
      <c r="F6" s="122" t="s">
        <v>2052</v>
      </c>
      <c r="G6" s="122"/>
    </row>
    <row r="7" spans="1:7" ht="40.5" x14ac:dyDescent="0.4">
      <c r="A7" s="55" t="s">
        <v>4411</v>
      </c>
      <c r="B7" s="55" t="s">
        <v>979</v>
      </c>
      <c r="C7" s="55" t="s">
        <v>4412</v>
      </c>
      <c r="D7" s="55" t="s">
        <v>3011</v>
      </c>
      <c r="E7" s="56" t="s">
        <v>2378</v>
      </c>
      <c r="F7" s="122" t="s">
        <v>2052</v>
      </c>
      <c r="G7" s="122"/>
    </row>
    <row r="8" spans="1:7" ht="40.5" x14ac:dyDescent="0.4">
      <c r="A8" s="55" t="s">
        <v>4413</v>
      </c>
      <c r="B8" s="55" t="s">
        <v>980</v>
      </c>
      <c r="C8" s="55" t="s">
        <v>4414</v>
      </c>
      <c r="D8" s="55" t="s">
        <v>3012</v>
      </c>
      <c r="E8" s="56" t="s">
        <v>2379</v>
      </c>
      <c r="F8" s="122" t="s">
        <v>2052</v>
      </c>
      <c r="G8" s="122"/>
    </row>
    <row r="9" spans="1:7" ht="40.5" x14ac:dyDescent="0.4">
      <c r="A9" s="55" t="s">
        <v>4415</v>
      </c>
      <c r="B9" s="55" t="s">
        <v>981</v>
      </c>
      <c r="C9" s="55" t="s">
        <v>4416</v>
      </c>
      <c r="D9" s="55" t="s">
        <v>3013</v>
      </c>
      <c r="E9" s="56" t="s">
        <v>2380</v>
      </c>
      <c r="F9" s="122" t="s">
        <v>2052</v>
      </c>
      <c r="G9" s="122"/>
    </row>
    <row r="10" spans="1:7" ht="40.5" x14ac:dyDescent="0.4">
      <c r="A10" s="55" t="s">
        <v>4417</v>
      </c>
      <c r="B10" s="55" t="s">
        <v>982</v>
      </c>
      <c r="C10" s="55" t="s">
        <v>4418</v>
      </c>
      <c r="D10" s="55" t="s">
        <v>3014</v>
      </c>
      <c r="E10" s="56" t="s">
        <v>2381</v>
      </c>
      <c r="F10" s="122" t="s">
        <v>2052</v>
      </c>
      <c r="G10" s="122"/>
    </row>
    <row r="11" spans="1:7" ht="40.5" x14ac:dyDescent="0.4">
      <c r="A11" s="55" t="s">
        <v>4419</v>
      </c>
      <c r="B11" s="55" t="s">
        <v>983</v>
      </c>
      <c r="C11" s="55" t="s">
        <v>4420</v>
      </c>
      <c r="D11" s="55" t="s">
        <v>3015</v>
      </c>
      <c r="E11" s="56" t="s">
        <v>2382</v>
      </c>
      <c r="F11" s="122" t="s">
        <v>2052</v>
      </c>
      <c r="G11" s="122"/>
    </row>
    <row r="12" spans="1:7" ht="40.5" x14ac:dyDescent="0.4">
      <c r="A12" s="55" t="s">
        <v>4421</v>
      </c>
      <c r="B12" s="55" t="s">
        <v>984</v>
      </c>
      <c r="C12" s="55" t="s">
        <v>4422</v>
      </c>
      <c r="D12" s="55" t="s">
        <v>3016</v>
      </c>
      <c r="E12" s="56" t="s">
        <v>2383</v>
      </c>
      <c r="F12" s="122" t="s">
        <v>2052</v>
      </c>
      <c r="G12" s="122"/>
    </row>
    <row r="13" spans="1:7" ht="40.5" x14ac:dyDescent="0.4">
      <c r="A13" s="55" t="s">
        <v>4423</v>
      </c>
      <c r="B13" s="55" t="s">
        <v>985</v>
      </c>
      <c r="C13" s="55" t="s">
        <v>4424</v>
      </c>
      <c r="D13" s="55" t="s">
        <v>3017</v>
      </c>
      <c r="E13" s="56" t="s">
        <v>2384</v>
      </c>
      <c r="F13" s="122" t="s">
        <v>2052</v>
      </c>
      <c r="G13" s="122"/>
    </row>
    <row r="14" spans="1:7" ht="40.5" x14ac:dyDescent="0.4">
      <c r="A14" s="55" t="s">
        <v>4425</v>
      </c>
      <c r="B14" s="55" t="s">
        <v>987</v>
      </c>
      <c r="C14" s="55" t="s">
        <v>4426</v>
      </c>
      <c r="D14" s="55" t="s">
        <v>3018</v>
      </c>
      <c r="E14" s="56" t="s">
        <v>2385</v>
      </c>
      <c r="F14" s="122" t="s">
        <v>2052</v>
      </c>
      <c r="G14" s="122"/>
    </row>
    <row r="15" spans="1:7" ht="40.5" x14ac:dyDescent="0.4">
      <c r="A15" s="55" t="s">
        <v>4427</v>
      </c>
      <c r="B15" s="55" t="s">
        <v>988</v>
      </c>
      <c r="C15" s="55" t="s">
        <v>4428</v>
      </c>
      <c r="D15" s="55" t="s">
        <v>3019</v>
      </c>
      <c r="E15" s="56" t="s">
        <v>2386</v>
      </c>
      <c r="F15" s="122" t="s">
        <v>2052</v>
      </c>
      <c r="G15" s="122"/>
    </row>
    <row r="16" spans="1:7" ht="40.5" x14ac:dyDescent="0.4">
      <c r="A16" s="55" t="s">
        <v>4429</v>
      </c>
      <c r="B16" s="55" t="s">
        <v>989</v>
      </c>
      <c r="C16" s="55" t="s">
        <v>4430</v>
      </c>
      <c r="D16" s="55" t="s">
        <v>3020</v>
      </c>
      <c r="E16" s="56" t="s">
        <v>2387</v>
      </c>
      <c r="F16" s="122" t="s">
        <v>2052</v>
      </c>
      <c r="G16" s="122"/>
    </row>
    <row r="17" spans="1:7" ht="40.5" x14ac:dyDescent="0.4">
      <c r="A17" s="55" t="s">
        <v>4431</v>
      </c>
      <c r="B17" s="55" t="s">
        <v>990</v>
      </c>
      <c r="C17" s="55" t="s">
        <v>4432</v>
      </c>
      <c r="D17" s="55" t="s">
        <v>3021</v>
      </c>
      <c r="E17" s="56" t="s">
        <v>2388</v>
      </c>
      <c r="F17" s="122" t="s">
        <v>2052</v>
      </c>
      <c r="G17" s="122"/>
    </row>
    <row r="18" spans="1:7" ht="40.5" x14ac:dyDescent="0.4">
      <c r="A18" s="55" t="s">
        <v>4433</v>
      </c>
      <c r="B18" s="55" t="s">
        <v>991</v>
      </c>
      <c r="C18" s="55" t="s">
        <v>4434</v>
      </c>
      <c r="D18" s="55" t="s">
        <v>3022</v>
      </c>
      <c r="E18" s="56" t="s">
        <v>2389</v>
      </c>
      <c r="F18" s="122" t="s">
        <v>2052</v>
      </c>
      <c r="G18" s="122"/>
    </row>
    <row r="19" spans="1:7" ht="40.5" x14ac:dyDescent="0.4">
      <c r="A19" s="55" t="s">
        <v>4435</v>
      </c>
      <c r="B19" s="55" t="s">
        <v>992</v>
      </c>
      <c r="C19" s="55" t="s">
        <v>4436</v>
      </c>
      <c r="D19" s="55" t="s">
        <v>3023</v>
      </c>
      <c r="E19" s="56" t="s">
        <v>2390</v>
      </c>
      <c r="F19" s="122" t="s">
        <v>2052</v>
      </c>
      <c r="G19" s="122"/>
    </row>
    <row r="20" spans="1:7" ht="27" x14ac:dyDescent="0.4">
      <c r="A20" s="55" t="s">
        <v>4437</v>
      </c>
      <c r="B20" s="55" t="s">
        <v>994</v>
      </c>
      <c r="C20" s="55" t="s">
        <v>4438</v>
      </c>
      <c r="D20" s="55" t="s">
        <v>3024</v>
      </c>
      <c r="E20" s="56" t="s">
        <v>2391</v>
      </c>
      <c r="F20" s="122" t="s">
        <v>2052</v>
      </c>
      <c r="G20" s="122"/>
    </row>
    <row r="21" spans="1:7" ht="27" x14ac:dyDescent="0.4">
      <c r="A21" s="55" t="s">
        <v>4439</v>
      </c>
      <c r="B21" s="55" t="s">
        <v>995</v>
      </c>
      <c r="C21" s="55" t="s">
        <v>4440</v>
      </c>
      <c r="D21" s="55" t="s">
        <v>3025</v>
      </c>
      <c r="E21" s="56" t="s">
        <v>2392</v>
      </c>
      <c r="F21" s="122" t="s">
        <v>2052</v>
      </c>
      <c r="G21" s="122"/>
    </row>
    <row r="22" spans="1:7" ht="27" x14ac:dyDescent="0.4">
      <c r="A22" s="55" t="s">
        <v>4441</v>
      </c>
      <c r="B22" s="55" t="s">
        <v>996</v>
      </c>
      <c r="C22" s="55" t="s">
        <v>4442</v>
      </c>
      <c r="D22" s="55" t="s">
        <v>3026</v>
      </c>
      <c r="E22" s="56" t="s">
        <v>2393</v>
      </c>
      <c r="F22" s="122" t="s">
        <v>2052</v>
      </c>
      <c r="G22" s="122"/>
    </row>
    <row r="23" spans="1:7" ht="27" x14ac:dyDescent="0.4">
      <c r="A23" s="55" t="s">
        <v>4443</v>
      </c>
      <c r="B23" s="55" t="s">
        <v>997</v>
      </c>
      <c r="C23" s="55" t="s">
        <v>4444</v>
      </c>
      <c r="D23" s="55" t="s">
        <v>3027</v>
      </c>
      <c r="E23" s="56" t="s">
        <v>2394</v>
      </c>
      <c r="F23" s="122" t="s">
        <v>2052</v>
      </c>
      <c r="G23" s="122"/>
    </row>
    <row r="24" spans="1:7" ht="27" x14ac:dyDescent="0.4">
      <c r="A24" s="55" t="s">
        <v>4445</v>
      </c>
      <c r="B24" s="55" t="s">
        <v>998</v>
      </c>
      <c r="C24" s="55" t="s">
        <v>4446</v>
      </c>
      <c r="D24" s="55" t="s">
        <v>3028</v>
      </c>
      <c r="E24" s="56" t="s">
        <v>2395</v>
      </c>
      <c r="F24" s="122" t="s">
        <v>2052</v>
      </c>
      <c r="G24" s="122" t="s">
        <v>3008</v>
      </c>
    </row>
    <row r="25" spans="1:7" ht="27" x14ac:dyDescent="0.4">
      <c r="A25" s="55" t="s">
        <v>4447</v>
      </c>
      <c r="B25" s="55" t="s">
        <v>999</v>
      </c>
      <c r="C25" s="55" t="s">
        <v>4448</v>
      </c>
      <c r="D25" s="55" t="s">
        <v>3029</v>
      </c>
      <c r="E25" s="56" t="s">
        <v>2396</v>
      </c>
      <c r="F25" s="122" t="s">
        <v>2052</v>
      </c>
      <c r="G25" s="122" t="s">
        <v>3008</v>
      </c>
    </row>
    <row r="26" spans="1:7" ht="27" x14ac:dyDescent="0.4">
      <c r="A26" s="55" t="s">
        <v>4449</v>
      </c>
      <c r="B26" s="55" t="s">
        <v>1001</v>
      </c>
      <c r="C26" s="55" t="s">
        <v>4450</v>
      </c>
      <c r="D26" s="55" t="s">
        <v>3030</v>
      </c>
      <c r="E26" s="56" t="s">
        <v>2397</v>
      </c>
      <c r="F26" s="122" t="s">
        <v>2052</v>
      </c>
      <c r="G26" s="122" t="s">
        <v>3008</v>
      </c>
    </row>
    <row r="27" spans="1:7" ht="27" x14ac:dyDescent="0.4">
      <c r="A27" s="55" t="s">
        <v>4451</v>
      </c>
      <c r="B27" s="55" t="s">
        <v>1002</v>
      </c>
      <c r="C27" s="55" t="s">
        <v>4452</v>
      </c>
      <c r="D27" s="55" t="s">
        <v>3031</v>
      </c>
      <c r="E27" s="56" t="s">
        <v>2398</v>
      </c>
      <c r="F27" s="122" t="s">
        <v>2052</v>
      </c>
      <c r="G27" s="122" t="s">
        <v>3008</v>
      </c>
    </row>
    <row r="28" spans="1:7" ht="27" x14ac:dyDescent="0.4">
      <c r="A28" s="55" t="s">
        <v>4453</v>
      </c>
      <c r="B28" s="55" t="s">
        <v>1494</v>
      </c>
      <c r="C28" s="55" t="s">
        <v>4454</v>
      </c>
      <c r="D28" s="55" t="s">
        <v>3032</v>
      </c>
      <c r="E28" s="56" t="s">
        <v>2399</v>
      </c>
      <c r="F28" s="122" t="s">
        <v>2052</v>
      </c>
      <c r="G28" s="122"/>
    </row>
    <row r="29" spans="1:7" ht="27" x14ac:dyDescent="0.4">
      <c r="A29" s="55" t="s">
        <v>4455</v>
      </c>
      <c r="B29" s="55" t="s">
        <v>1003</v>
      </c>
      <c r="C29" s="55" t="s">
        <v>4456</v>
      </c>
      <c r="D29" s="55" t="s">
        <v>3033</v>
      </c>
      <c r="E29" s="56" t="s">
        <v>2400</v>
      </c>
      <c r="F29" s="122" t="s">
        <v>2052</v>
      </c>
      <c r="G29" s="122"/>
    </row>
    <row r="30" spans="1:7" ht="27" x14ac:dyDescent="0.4">
      <c r="A30" s="55" t="s">
        <v>4457</v>
      </c>
      <c r="B30" s="55" t="s">
        <v>1493</v>
      </c>
      <c r="C30" s="55" t="s">
        <v>4458</v>
      </c>
      <c r="D30" s="55" t="s">
        <v>3034</v>
      </c>
      <c r="E30" s="56" t="s">
        <v>2936</v>
      </c>
      <c r="F30" s="122" t="s">
        <v>2052</v>
      </c>
      <c r="G30" s="122"/>
    </row>
    <row r="31" spans="1:7" ht="27" x14ac:dyDescent="0.4">
      <c r="A31" s="55" t="s">
        <v>4459</v>
      </c>
      <c r="B31" s="55" t="s">
        <v>1006</v>
      </c>
      <c r="C31" s="55" t="s">
        <v>4460</v>
      </c>
      <c r="D31" s="55" t="s">
        <v>3035</v>
      </c>
      <c r="E31" s="56" t="s">
        <v>2401</v>
      </c>
      <c r="F31" s="122" t="s">
        <v>2052</v>
      </c>
      <c r="G31" s="122"/>
    </row>
    <row r="32" spans="1:7" ht="27" x14ac:dyDescent="0.4">
      <c r="A32" s="55" t="s">
        <v>4461</v>
      </c>
      <c r="B32" s="55" t="s">
        <v>1007</v>
      </c>
      <c r="C32" s="55" t="s">
        <v>4462</v>
      </c>
      <c r="D32" s="55" t="s">
        <v>3036</v>
      </c>
      <c r="E32" s="56" t="s">
        <v>2402</v>
      </c>
      <c r="F32" s="122" t="s">
        <v>2054</v>
      </c>
      <c r="G32" s="122"/>
    </row>
    <row r="33" spans="1:7" ht="27" x14ac:dyDescent="0.4">
      <c r="A33" s="55" t="s">
        <v>4463</v>
      </c>
      <c r="B33" s="55" t="s">
        <v>1009</v>
      </c>
      <c r="C33" s="55" t="s">
        <v>4464</v>
      </c>
      <c r="D33" s="55" t="s">
        <v>3037</v>
      </c>
      <c r="E33" s="56" t="s">
        <v>2403</v>
      </c>
      <c r="F33" s="122" t="s">
        <v>2052</v>
      </c>
      <c r="G33" s="122"/>
    </row>
    <row r="34" spans="1:7" ht="27" x14ac:dyDescent="0.4">
      <c r="A34" s="55" t="s">
        <v>4465</v>
      </c>
      <c r="B34" s="55" t="s">
        <v>1010</v>
      </c>
      <c r="C34" s="55" t="s">
        <v>4466</v>
      </c>
      <c r="D34" s="55" t="s">
        <v>3038</v>
      </c>
      <c r="E34" s="56" t="s">
        <v>2404</v>
      </c>
      <c r="F34" s="122" t="s">
        <v>2054</v>
      </c>
      <c r="G34" s="122"/>
    </row>
    <row r="35" spans="1:7" ht="27" x14ac:dyDescent="0.4">
      <c r="A35" s="55" t="s">
        <v>4467</v>
      </c>
      <c r="B35" s="55" t="s">
        <v>1011</v>
      </c>
      <c r="C35" s="55" t="s">
        <v>4468</v>
      </c>
      <c r="D35" s="55" t="s">
        <v>3039</v>
      </c>
      <c r="E35" s="56" t="s">
        <v>2405</v>
      </c>
      <c r="F35" s="122" t="s">
        <v>2052</v>
      </c>
      <c r="G35" s="122"/>
    </row>
    <row r="36" spans="1:7" ht="27" x14ac:dyDescent="0.4">
      <c r="A36" s="55" t="s">
        <v>4469</v>
      </c>
      <c r="B36" s="55" t="s">
        <v>1492</v>
      </c>
      <c r="C36" s="55" t="s">
        <v>4470</v>
      </c>
      <c r="D36" s="55" t="s">
        <v>3040</v>
      </c>
      <c r="E36" s="56" t="s">
        <v>2406</v>
      </c>
      <c r="F36" s="122" t="s">
        <v>2052</v>
      </c>
      <c r="G36" s="122"/>
    </row>
    <row r="37" spans="1:7" ht="27" x14ac:dyDescent="0.4">
      <c r="A37" s="55" t="s">
        <v>4471</v>
      </c>
      <c r="B37" s="55" t="s">
        <v>1012</v>
      </c>
      <c r="C37" s="55" t="s">
        <v>4472</v>
      </c>
      <c r="D37" s="55" t="s">
        <v>3041</v>
      </c>
      <c r="E37" s="56" t="s">
        <v>2407</v>
      </c>
      <c r="F37" s="122" t="s">
        <v>2052</v>
      </c>
      <c r="G37" s="122"/>
    </row>
    <row r="38" spans="1:7" ht="40.5" x14ac:dyDescent="0.4">
      <c r="A38" s="55" t="s">
        <v>4473</v>
      </c>
      <c r="B38" s="55" t="s">
        <v>1013</v>
      </c>
      <c r="C38" s="55" t="s">
        <v>4474</v>
      </c>
      <c r="D38" s="55" t="s">
        <v>3042</v>
      </c>
      <c r="E38" s="56" t="s">
        <v>2408</v>
      </c>
      <c r="F38" s="122" t="s">
        <v>2052</v>
      </c>
      <c r="G38" s="122"/>
    </row>
    <row r="39" spans="1:7" ht="40.5" x14ac:dyDescent="0.4">
      <c r="A39" s="55" t="s">
        <v>4475</v>
      </c>
      <c r="B39" s="55" t="s">
        <v>1014</v>
      </c>
      <c r="C39" s="55" t="s">
        <v>4476</v>
      </c>
      <c r="D39" s="55" t="s">
        <v>3043</v>
      </c>
      <c r="E39" s="56" t="s">
        <v>2409</v>
      </c>
      <c r="F39" s="122" t="s">
        <v>2052</v>
      </c>
      <c r="G39" s="122"/>
    </row>
    <row r="40" spans="1:7" ht="40.5" x14ac:dyDescent="0.4">
      <c r="A40" s="55" t="s">
        <v>4477</v>
      </c>
      <c r="B40" s="55" t="s">
        <v>1015</v>
      </c>
      <c r="C40" s="55" t="s">
        <v>4478</v>
      </c>
      <c r="D40" s="55" t="s">
        <v>3044</v>
      </c>
      <c r="E40" s="56" t="s">
        <v>2410</v>
      </c>
      <c r="F40" s="122" t="s">
        <v>2052</v>
      </c>
      <c r="G40" s="122"/>
    </row>
    <row r="41" spans="1:7" ht="27" x14ac:dyDescent="0.4">
      <c r="A41" s="55" t="s">
        <v>4479</v>
      </c>
      <c r="B41" s="55" t="s">
        <v>1016</v>
      </c>
      <c r="C41" s="55" t="s">
        <v>4480</v>
      </c>
      <c r="D41" s="55" t="s">
        <v>3045</v>
      </c>
      <c r="E41" s="56" t="s">
        <v>2411</v>
      </c>
      <c r="F41" s="122" t="s">
        <v>2052</v>
      </c>
      <c r="G41" s="122"/>
    </row>
    <row r="42" spans="1:7" ht="40.5" x14ac:dyDescent="0.4">
      <c r="A42" s="55" t="s">
        <v>4481</v>
      </c>
      <c r="B42" s="55" t="s">
        <v>1018</v>
      </c>
      <c r="C42" s="55" t="s">
        <v>4482</v>
      </c>
      <c r="D42" s="55" t="s">
        <v>3046</v>
      </c>
      <c r="E42" s="56" t="s">
        <v>2412</v>
      </c>
      <c r="F42" s="122" t="s">
        <v>2052</v>
      </c>
      <c r="G42" s="122"/>
    </row>
    <row r="43" spans="1:7" ht="27" x14ac:dyDescent="0.4">
      <c r="A43" s="55" t="s">
        <v>4483</v>
      </c>
      <c r="B43" s="55" t="s">
        <v>1019</v>
      </c>
      <c r="C43" s="55" t="s">
        <v>4484</v>
      </c>
      <c r="D43" s="55" t="s">
        <v>3047</v>
      </c>
      <c r="E43" s="56" t="s">
        <v>2413</v>
      </c>
      <c r="F43" s="122" t="s">
        <v>2052</v>
      </c>
      <c r="G43" s="122"/>
    </row>
    <row r="44" spans="1:7" ht="27" x14ac:dyDescent="0.4">
      <c r="A44" s="55" t="s">
        <v>4485</v>
      </c>
      <c r="B44" s="55" t="s">
        <v>1020</v>
      </c>
      <c r="C44" s="55" t="s">
        <v>4486</v>
      </c>
      <c r="D44" s="55" t="s">
        <v>3048</v>
      </c>
      <c r="E44" s="56" t="s">
        <v>2414</v>
      </c>
      <c r="F44" s="122" t="s">
        <v>2052</v>
      </c>
      <c r="G44" s="122"/>
    </row>
    <row r="45" spans="1:7" ht="40.5" x14ac:dyDescent="0.4">
      <c r="A45" s="55" t="s">
        <v>4487</v>
      </c>
      <c r="B45" s="55" t="s">
        <v>1021</v>
      </c>
      <c r="C45" s="55" t="s">
        <v>4488</v>
      </c>
      <c r="D45" s="55" t="s">
        <v>3049</v>
      </c>
      <c r="E45" s="56" t="s">
        <v>2415</v>
      </c>
      <c r="F45" s="122" t="s">
        <v>2094</v>
      </c>
      <c r="G45" s="122"/>
    </row>
    <row r="46" spans="1:7" ht="27" x14ac:dyDescent="0.4">
      <c r="A46" s="55" t="s">
        <v>4489</v>
      </c>
      <c r="B46" s="55" t="s">
        <v>1022</v>
      </c>
      <c r="C46" s="55" t="s">
        <v>4490</v>
      </c>
      <c r="D46" s="55" t="s">
        <v>3050</v>
      </c>
      <c r="E46" s="56" t="s">
        <v>2416</v>
      </c>
      <c r="F46" s="122" t="s">
        <v>2052</v>
      </c>
      <c r="G46" s="122" t="s">
        <v>3006</v>
      </c>
    </row>
    <row r="47" spans="1:7" ht="27" x14ac:dyDescent="0.4">
      <c r="A47" s="55" t="s">
        <v>4491</v>
      </c>
      <c r="B47" s="55" t="s">
        <v>1024</v>
      </c>
      <c r="C47" s="55" t="s">
        <v>4492</v>
      </c>
      <c r="D47" s="55" t="s">
        <v>3051</v>
      </c>
      <c r="E47" s="56" t="s">
        <v>2417</v>
      </c>
      <c r="F47" s="122" t="s">
        <v>2052</v>
      </c>
      <c r="G47" s="122" t="s">
        <v>3008</v>
      </c>
    </row>
    <row r="48" spans="1:7" ht="27" x14ac:dyDescent="0.4">
      <c r="A48" s="55" t="s">
        <v>4493</v>
      </c>
      <c r="B48" s="55" t="s">
        <v>1026</v>
      </c>
      <c r="C48" s="55" t="s">
        <v>4494</v>
      </c>
      <c r="D48" s="55" t="s">
        <v>3052</v>
      </c>
      <c r="E48" s="56" t="s">
        <v>2418</v>
      </c>
      <c r="F48" s="122" t="s">
        <v>2052</v>
      </c>
      <c r="G48" s="122"/>
    </row>
    <row r="49" spans="1:7" ht="27" x14ac:dyDescent="0.4">
      <c r="A49" s="55" t="s">
        <v>4495</v>
      </c>
      <c r="B49" s="55" t="s">
        <v>1027</v>
      </c>
      <c r="C49" s="55" t="s">
        <v>4496</v>
      </c>
      <c r="D49" s="55" t="s">
        <v>3053</v>
      </c>
      <c r="E49" s="56" t="s">
        <v>2419</v>
      </c>
      <c r="F49" s="122" t="s">
        <v>2052</v>
      </c>
      <c r="G49" s="122" t="s">
        <v>3054</v>
      </c>
    </row>
    <row r="50" spans="1:7" ht="27" x14ac:dyDescent="0.4">
      <c r="A50" s="55" t="s">
        <v>4497</v>
      </c>
      <c r="B50" s="55" t="s">
        <v>1028</v>
      </c>
      <c r="C50" s="55" t="s">
        <v>4498</v>
      </c>
      <c r="D50" s="55" t="s">
        <v>3055</v>
      </c>
      <c r="E50" s="56" t="s">
        <v>2420</v>
      </c>
      <c r="F50" s="122" t="s">
        <v>2052</v>
      </c>
      <c r="G50" s="122" t="s">
        <v>3054</v>
      </c>
    </row>
    <row r="51" spans="1:7" ht="27" x14ac:dyDescent="0.4">
      <c r="A51" s="55" t="s">
        <v>4499</v>
      </c>
      <c r="B51" s="55" t="s">
        <v>1029</v>
      </c>
      <c r="C51" s="55" t="s">
        <v>4500</v>
      </c>
      <c r="D51" s="55" t="s">
        <v>3056</v>
      </c>
      <c r="E51" s="56" t="s">
        <v>2421</v>
      </c>
      <c r="F51" s="122" t="s">
        <v>2052</v>
      </c>
      <c r="G51" s="122"/>
    </row>
    <row r="52" spans="1:7" ht="27" x14ac:dyDescent="0.4">
      <c r="A52" s="55" t="s">
        <v>4501</v>
      </c>
      <c r="B52" s="55" t="s">
        <v>1030</v>
      </c>
      <c r="C52" s="55" t="s">
        <v>4502</v>
      </c>
      <c r="D52" s="55" t="s">
        <v>3057</v>
      </c>
      <c r="E52" s="56" t="s">
        <v>2422</v>
      </c>
      <c r="F52" s="122" t="s">
        <v>2052</v>
      </c>
      <c r="G52" s="122"/>
    </row>
    <row r="53" spans="1:7" ht="27" x14ac:dyDescent="0.4">
      <c r="A53" s="55" t="s">
        <v>4503</v>
      </c>
      <c r="B53" s="55" t="s">
        <v>1031</v>
      </c>
      <c r="C53" s="55" t="s">
        <v>4504</v>
      </c>
      <c r="D53" s="55" t="s">
        <v>3058</v>
      </c>
      <c r="E53" s="56" t="s">
        <v>2423</v>
      </c>
      <c r="F53" s="122" t="s">
        <v>2052</v>
      </c>
      <c r="G53" s="122"/>
    </row>
    <row r="54" spans="1:7" ht="27" x14ac:dyDescent="0.4">
      <c r="A54" s="55" t="s">
        <v>4505</v>
      </c>
      <c r="B54" s="55" t="s">
        <v>1033</v>
      </c>
      <c r="C54" s="55" t="s">
        <v>4506</v>
      </c>
      <c r="D54" s="55" t="s">
        <v>3059</v>
      </c>
      <c r="E54" s="56" t="s">
        <v>2424</v>
      </c>
      <c r="F54" s="122" t="s">
        <v>2052</v>
      </c>
      <c r="G54" s="122"/>
    </row>
    <row r="55" spans="1:7" ht="27" x14ac:dyDescent="0.4">
      <c r="A55" s="55" t="s">
        <v>4507</v>
      </c>
      <c r="B55" s="55" t="s">
        <v>1035</v>
      </c>
      <c r="C55" s="55" t="s">
        <v>4508</v>
      </c>
      <c r="D55" s="55" t="s">
        <v>3060</v>
      </c>
      <c r="E55" s="56" t="s">
        <v>2425</v>
      </c>
      <c r="F55" s="122" t="s">
        <v>2052</v>
      </c>
      <c r="G55" s="122"/>
    </row>
    <row r="56" spans="1:7" ht="27" x14ac:dyDescent="0.4">
      <c r="A56" s="55" t="s">
        <v>4509</v>
      </c>
      <c r="B56" s="55" t="s">
        <v>1036</v>
      </c>
      <c r="C56" s="55" t="s">
        <v>4510</v>
      </c>
      <c r="D56" s="55" t="s">
        <v>3061</v>
      </c>
      <c r="E56" s="56" t="s">
        <v>2426</v>
      </c>
      <c r="F56" s="122" t="s">
        <v>2054</v>
      </c>
      <c r="G56" s="122"/>
    </row>
    <row r="57" spans="1:7" ht="27" x14ac:dyDescent="0.4">
      <c r="A57" s="55" t="s">
        <v>4511</v>
      </c>
      <c r="B57" s="55" t="s">
        <v>1038</v>
      </c>
      <c r="C57" s="55" t="s">
        <v>4512</v>
      </c>
      <c r="D57" s="55" t="s">
        <v>3062</v>
      </c>
      <c r="E57" s="56" t="s">
        <v>2427</v>
      </c>
      <c r="F57" s="122" t="s">
        <v>2054</v>
      </c>
      <c r="G57" s="122"/>
    </row>
    <row r="58" spans="1:7" ht="27" x14ac:dyDescent="0.4">
      <c r="A58" s="55" t="s">
        <v>4513</v>
      </c>
      <c r="B58" s="55" t="s">
        <v>1039</v>
      </c>
      <c r="C58" s="55" t="s">
        <v>4514</v>
      </c>
      <c r="D58" s="55" t="s">
        <v>3063</v>
      </c>
      <c r="E58" s="56" t="s">
        <v>2428</v>
      </c>
      <c r="F58" s="122" t="s">
        <v>2052</v>
      </c>
      <c r="G58" s="122"/>
    </row>
    <row r="59" spans="1:7" ht="27" x14ac:dyDescent="0.4">
      <c r="A59" s="55" t="s">
        <v>4515</v>
      </c>
      <c r="B59" s="55" t="s">
        <v>1041</v>
      </c>
      <c r="C59" s="55" t="s">
        <v>4516</v>
      </c>
      <c r="D59" s="55" t="s">
        <v>3064</v>
      </c>
      <c r="E59" s="56" t="s">
        <v>2429</v>
      </c>
      <c r="F59" s="122" t="s">
        <v>2094</v>
      </c>
      <c r="G59" s="122"/>
    </row>
    <row r="60" spans="1:7" ht="27" x14ac:dyDescent="0.4">
      <c r="A60" s="55" t="s">
        <v>4517</v>
      </c>
      <c r="B60" s="55" t="s">
        <v>1043</v>
      </c>
      <c r="C60" s="55" t="s">
        <v>4518</v>
      </c>
      <c r="D60" s="55" t="s">
        <v>3065</v>
      </c>
      <c r="E60" s="56" t="s">
        <v>2430</v>
      </c>
      <c r="F60" s="122" t="s">
        <v>2094</v>
      </c>
      <c r="G60" s="122"/>
    </row>
    <row r="61" spans="1:7" ht="27" x14ac:dyDescent="0.4">
      <c r="A61" s="55" t="s">
        <v>4519</v>
      </c>
      <c r="B61" s="55" t="s">
        <v>1044</v>
      </c>
      <c r="C61" s="55" t="s">
        <v>4520</v>
      </c>
      <c r="D61" s="55" t="s">
        <v>3066</v>
      </c>
      <c r="E61" s="56" t="s">
        <v>2431</v>
      </c>
      <c r="F61" s="122" t="s">
        <v>2052</v>
      </c>
      <c r="G61" s="122"/>
    </row>
    <row r="62" spans="1:7" ht="27" x14ac:dyDescent="0.4">
      <c r="A62" s="55" t="s">
        <v>4521</v>
      </c>
      <c r="B62" s="55" t="s">
        <v>1045</v>
      </c>
      <c r="C62" s="55" t="s">
        <v>4522</v>
      </c>
      <c r="D62" s="55" t="s">
        <v>3067</v>
      </c>
      <c r="E62" s="56" t="s">
        <v>2432</v>
      </c>
      <c r="F62" s="122" t="s">
        <v>2052</v>
      </c>
      <c r="G62" s="122"/>
    </row>
    <row r="63" spans="1:7" ht="27" x14ac:dyDescent="0.4">
      <c r="A63" s="55" t="s">
        <v>4523</v>
      </c>
      <c r="B63" s="55" t="s">
        <v>1046</v>
      </c>
      <c r="C63" s="55" t="s">
        <v>4524</v>
      </c>
      <c r="D63" s="55" t="s">
        <v>3068</v>
      </c>
      <c r="E63" s="56" t="s">
        <v>2433</v>
      </c>
      <c r="F63" s="122" t="s">
        <v>2054</v>
      </c>
      <c r="G63" s="122"/>
    </row>
    <row r="64" spans="1:7" ht="27" x14ac:dyDescent="0.4">
      <c r="A64" s="55" t="s">
        <v>4525</v>
      </c>
      <c r="B64" s="55" t="s">
        <v>1047</v>
      </c>
      <c r="C64" s="55" t="s">
        <v>4526</v>
      </c>
      <c r="D64" s="55" t="s">
        <v>3069</v>
      </c>
      <c r="E64" s="56" t="s">
        <v>2434</v>
      </c>
      <c r="F64" s="122" t="s">
        <v>2052</v>
      </c>
      <c r="G64" s="122"/>
    </row>
    <row r="65" spans="1:7" ht="27" x14ac:dyDescent="0.4">
      <c r="A65" s="55" t="s">
        <v>4527</v>
      </c>
      <c r="B65" s="55" t="s">
        <v>1048</v>
      </c>
      <c r="C65" s="55" t="s">
        <v>4528</v>
      </c>
      <c r="D65" s="55" t="s">
        <v>3070</v>
      </c>
      <c r="E65" s="56" t="s">
        <v>2435</v>
      </c>
      <c r="F65" s="122" t="s">
        <v>2054</v>
      </c>
      <c r="G65" s="122"/>
    </row>
    <row r="66" spans="1:7" ht="27" x14ac:dyDescent="0.4">
      <c r="A66" s="55" t="s">
        <v>4529</v>
      </c>
      <c r="B66" s="55" t="s">
        <v>1049</v>
      </c>
      <c r="C66" s="55" t="s">
        <v>4530</v>
      </c>
      <c r="D66" s="55" t="s">
        <v>3071</v>
      </c>
      <c r="E66" s="56" t="s">
        <v>2436</v>
      </c>
      <c r="F66" s="122" t="s">
        <v>2094</v>
      </c>
      <c r="G66" s="122"/>
    </row>
    <row r="67" spans="1:7" ht="27" x14ac:dyDescent="0.4">
      <c r="A67" s="55" t="s">
        <v>4531</v>
      </c>
      <c r="B67" s="55" t="s">
        <v>1050</v>
      </c>
      <c r="C67" s="55" t="s">
        <v>4532</v>
      </c>
      <c r="D67" s="55" t="s">
        <v>3072</v>
      </c>
      <c r="E67" s="56" t="s">
        <v>2437</v>
      </c>
      <c r="F67" s="122" t="s">
        <v>2052</v>
      </c>
      <c r="G67" s="122"/>
    </row>
    <row r="68" spans="1:7" ht="27" x14ac:dyDescent="0.4">
      <c r="A68" s="55" t="s">
        <v>4533</v>
      </c>
      <c r="B68" s="55" t="s">
        <v>1051</v>
      </c>
      <c r="C68" s="55" t="s">
        <v>4534</v>
      </c>
      <c r="D68" s="55" t="s">
        <v>3073</v>
      </c>
      <c r="E68" s="56" t="s">
        <v>2438</v>
      </c>
      <c r="F68" s="122" t="s">
        <v>2052</v>
      </c>
      <c r="G68" s="122"/>
    </row>
    <row r="69" spans="1:7" ht="27" x14ac:dyDescent="0.4">
      <c r="A69" s="55" t="s">
        <v>4535</v>
      </c>
      <c r="B69" s="55" t="s">
        <v>1052</v>
      </c>
      <c r="C69" s="55" t="s">
        <v>4536</v>
      </c>
      <c r="D69" s="55" t="s">
        <v>3074</v>
      </c>
      <c r="E69" s="56" t="s">
        <v>2439</v>
      </c>
      <c r="F69" s="122" t="s">
        <v>2052</v>
      </c>
      <c r="G69" s="122"/>
    </row>
    <row r="70" spans="1:7" ht="27" x14ac:dyDescent="0.4">
      <c r="A70" s="55" t="s">
        <v>4537</v>
      </c>
      <c r="B70" s="55" t="s">
        <v>1053</v>
      </c>
      <c r="C70" s="55" t="s">
        <v>4538</v>
      </c>
      <c r="D70" s="55" t="s">
        <v>3075</v>
      </c>
      <c r="E70" s="56" t="s">
        <v>2440</v>
      </c>
      <c r="F70" s="122" t="s">
        <v>2052</v>
      </c>
      <c r="G70" s="122"/>
    </row>
    <row r="71" spans="1:7" ht="27" x14ac:dyDescent="0.4">
      <c r="A71" s="55" t="s">
        <v>4539</v>
      </c>
      <c r="B71" s="55" t="s">
        <v>1054</v>
      </c>
      <c r="C71" s="55" t="s">
        <v>4540</v>
      </c>
      <c r="D71" s="55" t="s">
        <v>3076</v>
      </c>
      <c r="E71" s="56" t="s">
        <v>2441</v>
      </c>
      <c r="F71" s="122" t="s">
        <v>2094</v>
      </c>
      <c r="G71" s="122"/>
    </row>
    <row r="72" spans="1:7" ht="27" x14ac:dyDescent="0.4">
      <c r="A72" s="55" t="s">
        <v>4541</v>
      </c>
      <c r="B72" s="55" t="s">
        <v>1055</v>
      </c>
      <c r="C72" s="55" t="s">
        <v>4542</v>
      </c>
      <c r="D72" s="55" t="s">
        <v>3077</v>
      </c>
      <c r="E72" s="56" t="s">
        <v>2442</v>
      </c>
      <c r="F72" s="122" t="s">
        <v>2094</v>
      </c>
      <c r="G72" s="122"/>
    </row>
    <row r="73" spans="1:7" ht="27" x14ac:dyDescent="0.4">
      <c r="A73" s="55" t="s">
        <v>4543</v>
      </c>
      <c r="B73" s="55" t="s">
        <v>1057</v>
      </c>
      <c r="C73" s="55" t="s">
        <v>4544</v>
      </c>
      <c r="D73" s="55" t="s">
        <v>3078</v>
      </c>
      <c r="E73" s="56" t="s">
        <v>2443</v>
      </c>
      <c r="F73" s="122" t="s">
        <v>2094</v>
      </c>
      <c r="G73" s="122"/>
    </row>
    <row r="74" spans="1:7" ht="27" x14ac:dyDescent="0.4">
      <c r="A74" s="55" t="s">
        <v>4545</v>
      </c>
      <c r="B74" s="55" t="s">
        <v>1058</v>
      </c>
      <c r="C74" s="55" t="s">
        <v>4546</v>
      </c>
      <c r="D74" s="55" t="s">
        <v>3079</v>
      </c>
      <c r="E74" s="56" t="s">
        <v>2444</v>
      </c>
      <c r="F74" s="122" t="s">
        <v>2052</v>
      </c>
      <c r="G74" s="122"/>
    </row>
    <row r="75" spans="1:7" ht="27" x14ac:dyDescent="0.4">
      <c r="A75" s="55" t="s">
        <v>4547</v>
      </c>
      <c r="B75" s="55" t="s">
        <v>1060</v>
      </c>
      <c r="C75" s="55" t="s">
        <v>4548</v>
      </c>
      <c r="D75" s="55" t="s">
        <v>3080</v>
      </c>
      <c r="E75" s="56" t="s">
        <v>2445</v>
      </c>
      <c r="F75" s="122" t="s">
        <v>2052</v>
      </c>
      <c r="G75" s="122"/>
    </row>
    <row r="76" spans="1:7" ht="27" x14ac:dyDescent="0.4">
      <c r="A76" s="55" t="s">
        <v>4549</v>
      </c>
      <c r="B76" s="55" t="s">
        <v>1061</v>
      </c>
      <c r="C76" s="55" t="s">
        <v>4550</v>
      </c>
      <c r="D76" s="55" t="s">
        <v>3081</v>
      </c>
      <c r="E76" s="56" t="s">
        <v>2446</v>
      </c>
      <c r="F76" s="122" t="s">
        <v>2054</v>
      </c>
      <c r="G76" s="122"/>
    </row>
    <row r="77" spans="1:7" ht="27" x14ac:dyDescent="0.4">
      <c r="A77" s="55" t="s">
        <v>4551</v>
      </c>
      <c r="B77" s="55" t="s">
        <v>1062</v>
      </c>
      <c r="C77" s="55" t="s">
        <v>4552</v>
      </c>
      <c r="D77" s="55" t="s">
        <v>3082</v>
      </c>
      <c r="E77" s="56" t="s">
        <v>2447</v>
      </c>
      <c r="F77" s="122" t="s">
        <v>2052</v>
      </c>
      <c r="G77" s="122"/>
    </row>
    <row r="78" spans="1:7" ht="27" x14ac:dyDescent="0.4">
      <c r="A78" s="55" t="s">
        <v>4553</v>
      </c>
      <c r="B78" s="55" t="s">
        <v>1064</v>
      </c>
      <c r="C78" s="55" t="s">
        <v>4554</v>
      </c>
      <c r="D78" s="55" t="s">
        <v>3083</v>
      </c>
      <c r="E78" s="56" t="s">
        <v>2448</v>
      </c>
      <c r="F78" s="122" t="s">
        <v>2094</v>
      </c>
      <c r="G78" s="122"/>
    </row>
    <row r="79" spans="1:7" ht="27" x14ac:dyDescent="0.4">
      <c r="A79" s="55" t="s">
        <v>4555</v>
      </c>
      <c r="B79" s="55" t="s">
        <v>1065</v>
      </c>
      <c r="C79" s="55" t="s">
        <v>4556</v>
      </c>
      <c r="D79" s="55" t="s">
        <v>3084</v>
      </c>
      <c r="E79" s="56" t="s">
        <v>2449</v>
      </c>
      <c r="F79" s="122" t="s">
        <v>2052</v>
      </c>
      <c r="G79" s="122"/>
    </row>
    <row r="80" spans="1:7" ht="27" x14ac:dyDescent="0.4">
      <c r="A80" s="55" t="s">
        <v>4557</v>
      </c>
      <c r="B80" s="55" t="s">
        <v>1066</v>
      </c>
      <c r="C80" s="55" t="s">
        <v>4558</v>
      </c>
      <c r="D80" s="55" t="s">
        <v>3085</v>
      </c>
      <c r="E80" s="56" t="s">
        <v>2450</v>
      </c>
      <c r="F80" s="122" t="s">
        <v>2054</v>
      </c>
      <c r="G80" s="122"/>
    </row>
    <row r="81" spans="1:7" ht="27" x14ac:dyDescent="0.4">
      <c r="A81" s="55" t="s">
        <v>4559</v>
      </c>
      <c r="B81" s="55" t="s">
        <v>1067</v>
      </c>
      <c r="C81" s="55" t="s">
        <v>4560</v>
      </c>
      <c r="D81" s="55" t="s">
        <v>3086</v>
      </c>
      <c r="E81" s="56" t="s">
        <v>2451</v>
      </c>
      <c r="F81" s="122" t="s">
        <v>2054</v>
      </c>
      <c r="G81" s="122"/>
    </row>
    <row r="82" spans="1:7" ht="27" x14ac:dyDescent="0.4">
      <c r="A82" s="55" t="s">
        <v>4561</v>
      </c>
      <c r="B82" s="55" t="s">
        <v>1068</v>
      </c>
      <c r="C82" s="55" t="s">
        <v>4562</v>
      </c>
      <c r="D82" s="55" t="s">
        <v>3087</v>
      </c>
      <c r="E82" s="56" t="s">
        <v>2452</v>
      </c>
      <c r="F82" s="122" t="s">
        <v>2052</v>
      </c>
      <c r="G82" s="122"/>
    </row>
    <row r="83" spans="1:7" ht="27" x14ac:dyDescent="0.4">
      <c r="A83" s="55" t="s">
        <v>4563</v>
      </c>
      <c r="B83" s="55" t="s">
        <v>1069</v>
      </c>
      <c r="C83" s="55" t="s">
        <v>4564</v>
      </c>
      <c r="D83" s="55" t="s">
        <v>3088</v>
      </c>
      <c r="E83" s="56" t="s">
        <v>2453</v>
      </c>
      <c r="F83" s="122" t="s">
        <v>2052</v>
      </c>
      <c r="G83" s="122"/>
    </row>
    <row r="84" spans="1:7" ht="27" x14ac:dyDescent="0.4">
      <c r="A84" s="55" t="s">
        <v>4565</v>
      </c>
      <c r="B84" s="55" t="s">
        <v>1070</v>
      </c>
      <c r="C84" s="55" t="s">
        <v>4566</v>
      </c>
      <c r="D84" s="55" t="s">
        <v>3089</v>
      </c>
      <c r="E84" s="56" t="s">
        <v>2454</v>
      </c>
      <c r="F84" s="122" t="s">
        <v>2054</v>
      </c>
      <c r="G84" s="122"/>
    </row>
    <row r="85" spans="1:7" ht="27" x14ac:dyDescent="0.4">
      <c r="A85" s="55" t="s">
        <v>4567</v>
      </c>
      <c r="B85" s="55" t="s">
        <v>1071</v>
      </c>
      <c r="C85" s="55" t="s">
        <v>4568</v>
      </c>
      <c r="D85" s="55" t="s">
        <v>3090</v>
      </c>
      <c r="E85" s="56" t="s">
        <v>2455</v>
      </c>
      <c r="F85" s="122" t="s">
        <v>2052</v>
      </c>
      <c r="G85" s="122"/>
    </row>
    <row r="86" spans="1:7" ht="27" x14ac:dyDescent="0.4">
      <c r="A86" s="55" t="s">
        <v>4569</v>
      </c>
      <c r="B86" s="55" t="s">
        <v>1072</v>
      </c>
      <c r="C86" s="55" t="s">
        <v>4570</v>
      </c>
      <c r="D86" s="55" t="s">
        <v>3091</v>
      </c>
      <c r="E86" s="56" t="s">
        <v>2456</v>
      </c>
      <c r="F86" s="122" t="s">
        <v>2052</v>
      </c>
      <c r="G86" s="122"/>
    </row>
    <row r="87" spans="1:7" ht="27" x14ac:dyDescent="0.4">
      <c r="A87" s="55" t="s">
        <v>4571</v>
      </c>
      <c r="B87" s="55" t="s">
        <v>1073</v>
      </c>
      <c r="C87" s="55" t="s">
        <v>4572</v>
      </c>
      <c r="D87" s="55" t="s">
        <v>3092</v>
      </c>
      <c r="E87" s="56" t="s">
        <v>2457</v>
      </c>
      <c r="F87" s="122" t="s">
        <v>2054</v>
      </c>
      <c r="G87" s="122"/>
    </row>
    <row r="88" spans="1:7" ht="27" x14ac:dyDescent="0.4">
      <c r="A88" s="55" t="s">
        <v>4573</v>
      </c>
      <c r="B88" s="55" t="s">
        <v>1074</v>
      </c>
      <c r="C88" s="55" t="s">
        <v>4574</v>
      </c>
      <c r="D88" s="55" t="s">
        <v>3093</v>
      </c>
      <c r="E88" s="56" t="s">
        <v>2458</v>
      </c>
      <c r="F88" s="122" t="s">
        <v>2052</v>
      </c>
      <c r="G88" s="122"/>
    </row>
    <row r="89" spans="1:7" ht="27" x14ac:dyDescent="0.4">
      <c r="A89" s="55" t="s">
        <v>4575</v>
      </c>
      <c r="B89" s="55" t="s">
        <v>1075</v>
      </c>
      <c r="C89" s="55" t="s">
        <v>4576</v>
      </c>
      <c r="D89" s="55" t="s">
        <v>3094</v>
      </c>
      <c r="E89" s="56" t="s">
        <v>2459</v>
      </c>
      <c r="F89" s="122" t="s">
        <v>2054</v>
      </c>
      <c r="G89" s="122"/>
    </row>
    <row r="90" spans="1:7" ht="27" x14ac:dyDescent="0.4">
      <c r="A90" s="55" t="s">
        <v>4577</v>
      </c>
      <c r="B90" s="55" t="s">
        <v>1076</v>
      </c>
      <c r="C90" s="55" t="s">
        <v>4578</v>
      </c>
      <c r="D90" s="55" t="s">
        <v>3095</v>
      </c>
      <c r="E90" s="56" t="s">
        <v>2460</v>
      </c>
      <c r="F90" s="122" t="s">
        <v>2052</v>
      </c>
      <c r="G90" s="122"/>
    </row>
    <row r="91" spans="1:7" ht="27" x14ac:dyDescent="0.4">
      <c r="A91" s="55" t="s">
        <v>4579</v>
      </c>
      <c r="B91" s="55" t="s">
        <v>1077</v>
      </c>
      <c r="C91" s="55" t="s">
        <v>4580</v>
      </c>
      <c r="D91" s="55" t="s">
        <v>3096</v>
      </c>
      <c r="E91" s="56" t="s">
        <v>2461</v>
      </c>
      <c r="F91" s="122" t="s">
        <v>2052</v>
      </c>
      <c r="G91" s="122"/>
    </row>
    <row r="92" spans="1:7" ht="27" x14ac:dyDescent="0.4">
      <c r="A92" s="55" t="s">
        <v>4581</v>
      </c>
      <c r="B92" s="55" t="s">
        <v>1079</v>
      </c>
      <c r="C92" s="55" t="s">
        <v>4582</v>
      </c>
      <c r="D92" s="55" t="s">
        <v>3097</v>
      </c>
      <c r="E92" s="56" t="s">
        <v>2462</v>
      </c>
      <c r="F92" s="122" t="s">
        <v>2054</v>
      </c>
      <c r="G92" s="122"/>
    </row>
    <row r="93" spans="1:7" ht="27" x14ac:dyDescent="0.4">
      <c r="A93" s="55" t="s">
        <v>4583</v>
      </c>
      <c r="B93" s="55" t="s">
        <v>1080</v>
      </c>
      <c r="C93" s="55" t="s">
        <v>4584</v>
      </c>
      <c r="D93" s="55" t="s">
        <v>3098</v>
      </c>
      <c r="E93" s="56" t="s">
        <v>2463</v>
      </c>
      <c r="F93" s="122" t="s">
        <v>2094</v>
      </c>
      <c r="G93" s="122"/>
    </row>
    <row r="94" spans="1:7" ht="27" x14ac:dyDescent="0.4">
      <c r="A94" s="55" t="s">
        <v>4585</v>
      </c>
      <c r="B94" s="55" t="s">
        <v>1082</v>
      </c>
      <c r="C94" s="55" t="s">
        <v>4586</v>
      </c>
      <c r="D94" s="55" t="s">
        <v>3099</v>
      </c>
      <c r="E94" s="56" t="s">
        <v>2464</v>
      </c>
      <c r="F94" s="122" t="s">
        <v>2054</v>
      </c>
      <c r="G94" s="122"/>
    </row>
    <row r="95" spans="1:7" ht="27" x14ac:dyDescent="0.4">
      <c r="A95" s="55" t="s">
        <v>4587</v>
      </c>
      <c r="B95" s="55" t="s">
        <v>1083</v>
      </c>
      <c r="C95" s="55" t="s">
        <v>4588</v>
      </c>
      <c r="D95" s="55" t="s">
        <v>3100</v>
      </c>
      <c r="E95" s="56" t="s">
        <v>2465</v>
      </c>
      <c r="F95" s="122" t="s">
        <v>2052</v>
      </c>
      <c r="G95" s="122" t="s">
        <v>3054</v>
      </c>
    </row>
    <row r="96" spans="1:7" ht="27" x14ac:dyDescent="0.4">
      <c r="A96" s="55" t="s">
        <v>4589</v>
      </c>
      <c r="B96" s="55" t="s">
        <v>1084</v>
      </c>
      <c r="C96" s="55" t="s">
        <v>4590</v>
      </c>
      <c r="D96" s="55" t="s">
        <v>3101</v>
      </c>
      <c r="E96" s="56" t="s">
        <v>2466</v>
      </c>
      <c r="F96" s="122" t="s">
        <v>2052</v>
      </c>
      <c r="G96" s="122" t="s">
        <v>3054</v>
      </c>
    </row>
    <row r="97" spans="1:7" ht="27" x14ac:dyDescent="0.4">
      <c r="A97" s="55" t="s">
        <v>4591</v>
      </c>
      <c r="B97" s="55" t="s">
        <v>1085</v>
      </c>
      <c r="C97" s="55" t="s">
        <v>4592</v>
      </c>
      <c r="D97" s="55" t="s">
        <v>3102</v>
      </c>
      <c r="E97" s="56" t="s">
        <v>2467</v>
      </c>
      <c r="F97" s="122" t="s">
        <v>2054</v>
      </c>
      <c r="G97" s="122"/>
    </row>
    <row r="98" spans="1:7" ht="27" x14ac:dyDescent="0.4">
      <c r="A98" s="55" t="s">
        <v>4593</v>
      </c>
      <c r="B98" s="55" t="s">
        <v>1086</v>
      </c>
      <c r="C98" s="55" t="s">
        <v>4594</v>
      </c>
      <c r="D98" s="55" t="s">
        <v>3103</v>
      </c>
      <c r="E98" s="56" t="s">
        <v>2468</v>
      </c>
      <c r="F98" s="122" t="s">
        <v>2052</v>
      </c>
      <c r="G98" s="122" t="s">
        <v>3054</v>
      </c>
    </row>
    <row r="99" spans="1:7" ht="27" x14ac:dyDescent="0.4">
      <c r="A99" s="55" t="s">
        <v>4595</v>
      </c>
      <c r="B99" s="55" t="s">
        <v>1087</v>
      </c>
      <c r="C99" s="55" t="s">
        <v>4596</v>
      </c>
      <c r="D99" s="55" t="s">
        <v>3104</v>
      </c>
      <c r="E99" s="56" t="s">
        <v>2469</v>
      </c>
      <c r="F99" s="122" t="s">
        <v>2052</v>
      </c>
      <c r="G99" s="122" t="s">
        <v>3054</v>
      </c>
    </row>
    <row r="100" spans="1:7" ht="27" x14ac:dyDescent="0.4">
      <c r="A100" s="55" t="s">
        <v>4597</v>
      </c>
      <c r="B100" s="55" t="s">
        <v>1088</v>
      </c>
      <c r="C100" s="55" t="s">
        <v>4598</v>
      </c>
      <c r="D100" s="55" t="s">
        <v>3105</v>
      </c>
      <c r="E100" s="56" t="s">
        <v>2470</v>
      </c>
      <c r="F100" s="122" t="s">
        <v>2052</v>
      </c>
      <c r="G100" s="122"/>
    </row>
    <row r="101" spans="1:7" ht="27" x14ac:dyDescent="0.4">
      <c r="A101" s="55" t="s">
        <v>4599</v>
      </c>
      <c r="B101" s="55" t="s">
        <v>1089</v>
      </c>
      <c r="C101" s="55" t="s">
        <v>4600</v>
      </c>
      <c r="D101" s="55" t="s">
        <v>3106</v>
      </c>
      <c r="E101" s="56" t="s">
        <v>2471</v>
      </c>
      <c r="F101" s="122" t="s">
        <v>2054</v>
      </c>
      <c r="G101" s="122"/>
    </row>
    <row r="102" spans="1:7" ht="27" x14ac:dyDescent="0.4">
      <c r="A102" s="55" t="s">
        <v>4601</v>
      </c>
      <c r="B102" s="55" t="s">
        <v>1090</v>
      </c>
      <c r="C102" s="55" t="s">
        <v>4602</v>
      </c>
      <c r="D102" s="55" t="s">
        <v>3107</v>
      </c>
      <c r="E102" s="56" t="s">
        <v>2472</v>
      </c>
      <c r="F102" s="122" t="s">
        <v>2054</v>
      </c>
      <c r="G102" s="122"/>
    </row>
    <row r="103" spans="1:7" ht="27" x14ac:dyDescent="0.4">
      <c r="A103" s="55" t="s">
        <v>4603</v>
      </c>
      <c r="B103" s="55" t="s">
        <v>1091</v>
      </c>
      <c r="C103" s="55" t="s">
        <v>4604</v>
      </c>
      <c r="D103" s="55" t="s">
        <v>3108</v>
      </c>
      <c r="E103" s="56" t="s">
        <v>2473</v>
      </c>
      <c r="F103" s="122" t="s">
        <v>2094</v>
      </c>
      <c r="G103" s="122"/>
    </row>
    <row r="104" spans="1:7" ht="27" x14ac:dyDescent="0.4">
      <c r="A104" s="55" t="s">
        <v>4605</v>
      </c>
      <c r="B104" s="55" t="s">
        <v>1092</v>
      </c>
      <c r="C104" s="55" t="s">
        <v>4606</v>
      </c>
      <c r="D104" s="55" t="s">
        <v>3109</v>
      </c>
      <c r="E104" s="56" t="s">
        <v>2474</v>
      </c>
      <c r="F104" s="122" t="s">
        <v>2054</v>
      </c>
      <c r="G104" s="122"/>
    </row>
    <row r="105" spans="1:7" ht="27" x14ac:dyDescent="0.4">
      <c r="A105" s="55" t="s">
        <v>4607</v>
      </c>
      <c r="B105" s="55" t="s">
        <v>1093</v>
      </c>
      <c r="C105" s="55" t="s">
        <v>4608</v>
      </c>
      <c r="D105" s="55" t="s">
        <v>3110</v>
      </c>
      <c r="E105" s="56" t="s">
        <v>2475</v>
      </c>
      <c r="F105" s="122" t="s">
        <v>2054</v>
      </c>
      <c r="G105" s="122"/>
    </row>
    <row r="106" spans="1:7" ht="27" x14ac:dyDescent="0.4">
      <c r="A106" s="55" t="s">
        <v>4609</v>
      </c>
      <c r="B106" s="55" t="s">
        <v>1094</v>
      </c>
      <c r="C106" s="55" t="s">
        <v>4610</v>
      </c>
      <c r="D106" s="55" t="s">
        <v>3111</v>
      </c>
      <c r="E106" s="56" t="s">
        <v>2476</v>
      </c>
      <c r="F106" s="122" t="s">
        <v>2094</v>
      </c>
      <c r="G106" s="122"/>
    </row>
    <row r="107" spans="1:7" ht="27" x14ac:dyDescent="0.4">
      <c r="A107" s="55" t="s">
        <v>4611</v>
      </c>
      <c r="B107" s="55" t="s">
        <v>1095</v>
      </c>
      <c r="C107" s="55" t="s">
        <v>4612</v>
      </c>
      <c r="D107" s="55" t="s">
        <v>3112</v>
      </c>
      <c r="E107" s="56" t="s">
        <v>2477</v>
      </c>
      <c r="F107" s="122" t="s">
        <v>2052</v>
      </c>
      <c r="G107" s="122"/>
    </row>
    <row r="108" spans="1:7" ht="27" x14ac:dyDescent="0.4">
      <c r="A108" s="55" t="s">
        <v>4613</v>
      </c>
      <c r="B108" s="55" t="s">
        <v>1096</v>
      </c>
      <c r="C108" s="55" t="s">
        <v>4614</v>
      </c>
      <c r="D108" s="55" t="s">
        <v>3113</v>
      </c>
      <c r="E108" s="56" t="s">
        <v>2478</v>
      </c>
      <c r="F108" s="122" t="s">
        <v>2052</v>
      </c>
      <c r="G108" s="122"/>
    </row>
    <row r="109" spans="1:7" ht="27" x14ac:dyDescent="0.4">
      <c r="A109" s="55" t="s">
        <v>4615</v>
      </c>
      <c r="B109" s="55" t="s">
        <v>1097</v>
      </c>
      <c r="C109" s="55" t="s">
        <v>4616</v>
      </c>
      <c r="D109" s="55" t="s">
        <v>3114</v>
      </c>
      <c r="E109" s="56" t="s">
        <v>2479</v>
      </c>
      <c r="F109" s="122" t="s">
        <v>2054</v>
      </c>
      <c r="G109" s="122"/>
    </row>
    <row r="110" spans="1:7" ht="27" x14ac:dyDescent="0.4">
      <c r="A110" s="55" t="s">
        <v>4617</v>
      </c>
      <c r="B110" s="55" t="s">
        <v>1098</v>
      </c>
      <c r="C110" s="55" t="s">
        <v>4618</v>
      </c>
      <c r="D110" s="55" t="s">
        <v>3115</v>
      </c>
      <c r="E110" s="56" t="s">
        <v>2480</v>
      </c>
      <c r="F110" s="122" t="s">
        <v>2052</v>
      </c>
      <c r="G110" s="122"/>
    </row>
    <row r="111" spans="1:7" ht="27" x14ac:dyDescent="0.4">
      <c r="A111" s="55" t="s">
        <v>4619</v>
      </c>
      <c r="B111" s="55" t="s">
        <v>1099</v>
      </c>
      <c r="C111" s="55" t="s">
        <v>4620</v>
      </c>
      <c r="D111" s="55" t="s">
        <v>3116</v>
      </c>
      <c r="E111" s="56" t="s">
        <v>2481</v>
      </c>
      <c r="F111" s="122" t="s">
        <v>2052</v>
      </c>
      <c r="G111" s="122"/>
    </row>
    <row r="112" spans="1:7" ht="27" x14ac:dyDescent="0.4">
      <c r="A112" s="55" t="s">
        <v>4621</v>
      </c>
      <c r="B112" s="55" t="s">
        <v>1100</v>
      </c>
      <c r="C112" s="55" t="s">
        <v>4622</v>
      </c>
      <c r="D112" s="55" t="s">
        <v>3117</v>
      </c>
      <c r="E112" s="56" t="s">
        <v>2482</v>
      </c>
      <c r="F112" s="122" t="s">
        <v>2052</v>
      </c>
      <c r="G112" s="122"/>
    </row>
    <row r="113" spans="1:7" ht="27" x14ac:dyDescent="0.4">
      <c r="A113" s="55" t="s">
        <v>4623</v>
      </c>
      <c r="B113" s="55" t="s">
        <v>1101</v>
      </c>
      <c r="C113" s="55" t="s">
        <v>4624</v>
      </c>
      <c r="D113" s="55" t="s">
        <v>3118</v>
      </c>
      <c r="E113" s="56" t="s">
        <v>2483</v>
      </c>
      <c r="F113" s="122" t="s">
        <v>2094</v>
      </c>
      <c r="G113" s="122"/>
    </row>
    <row r="114" spans="1:7" ht="27" x14ac:dyDescent="0.4">
      <c r="A114" s="55" t="s">
        <v>4625</v>
      </c>
      <c r="B114" s="55" t="s">
        <v>1102</v>
      </c>
      <c r="C114" s="55" t="s">
        <v>4626</v>
      </c>
      <c r="D114" s="55" t="s">
        <v>3119</v>
      </c>
      <c r="E114" s="56" t="s">
        <v>2484</v>
      </c>
      <c r="F114" s="122" t="s">
        <v>2052</v>
      </c>
      <c r="G114" s="122"/>
    </row>
    <row r="115" spans="1:7" ht="27" x14ac:dyDescent="0.4">
      <c r="A115" s="55" t="s">
        <v>4627</v>
      </c>
      <c r="B115" s="55" t="s">
        <v>1103</v>
      </c>
      <c r="C115" s="55" t="s">
        <v>4628</v>
      </c>
      <c r="D115" s="55" t="s">
        <v>3120</v>
      </c>
      <c r="E115" s="56" t="s">
        <v>2485</v>
      </c>
      <c r="F115" s="122" t="s">
        <v>2052</v>
      </c>
      <c r="G115" s="122"/>
    </row>
    <row r="116" spans="1:7" ht="27" x14ac:dyDescent="0.4">
      <c r="A116" s="55" t="s">
        <v>4629</v>
      </c>
      <c r="B116" s="55" t="s">
        <v>1104</v>
      </c>
      <c r="C116" s="55" t="s">
        <v>4630</v>
      </c>
      <c r="D116" s="55" t="s">
        <v>3121</v>
      </c>
      <c r="E116" s="56" t="s">
        <v>2486</v>
      </c>
      <c r="F116" s="122" t="s">
        <v>2054</v>
      </c>
      <c r="G116" s="122"/>
    </row>
    <row r="117" spans="1:7" ht="27" x14ac:dyDescent="0.4">
      <c r="A117" s="55" t="s">
        <v>4631</v>
      </c>
      <c r="B117" s="55" t="s">
        <v>1105</v>
      </c>
      <c r="C117" s="55" t="s">
        <v>4632</v>
      </c>
      <c r="D117" s="55" t="s">
        <v>3122</v>
      </c>
      <c r="E117" s="56" t="s">
        <v>2487</v>
      </c>
      <c r="F117" s="122" t="s">
        <v>2052</v>
      </c>
      <c r="G117" s="122"/>
    </row>
    <row r="118" spans="1:7" ht="27" x14ac:dyDescent="0.4">
      <c r="A118" s="55" t="s">
        <v>4633</v>
      </c>
      <c r="B118" s="55" t="s">
        <v>1106</v>
      </c>
      <c r="C118" s="55" t="s">
        <v>4634</v>
      </c>
      <c r="D118" s="55" t="s">
        <v>3123</v>
      </c>
      <c r="E118" s="56" t="s">
        <v>2488</v>
      </c>
      <c r="F118" s="122" t="s">
        <v>2052</v>
      </c>
      <c r="G118" s="122"/>
    </row>
    <row r="119" spans="1:7" ht="27" x14ac:dyDescent="0.4">
      <c r="A119" s="55" t="s">
        <v>4635</v>
      </c>
      <c r="B119" s="55" t="s">
        <v>1107</v>
      </c>
      <c r="C119" s="55" t="s">
        <v>4636</v>
      </c>
      <c r="D119" s="55" t="s">
        <v>3124</v>
      </c>
      <c r="E119" s="56" t="s">
        <v>2489</v>
      </c>
      <c r="F119" s="122" t="s">
        <v>2052</v>
      </c>
      <c r="G119" s="122"/>
    </row>
    <row r="120" spans="1:7" ht="27" x14ac:dyDescent="0.4">
      <c r="A120" s="55" t="s">
        <v>4637</v>
      </c>
      <c r="B120" s="55" t="s">
        <v>1491</v>
      </c>
      <c r="C120" s="55" t="s">
        <v>4638</v>
      </c>
      <c r="D120" s="55" t="s">
        <v>3125</v>
      </c>
      <c r="E120" s="56" t="s">
        <v>2490</v>
      </c>
      <c r="F120" s="122" t="s">
        <v>2054</v>
      </c>
      <c r="G120" s="122"/>
    </row>
    <row r="121" spans="1:7" ht="27" x14ac:dyDescent="0.4">
      <c r="A121" s="55" t="s">
        <v>4639</v>
      </c>
      <c r="B121" s="55" t="s">
        <v>1108</v>
      </c>
      <c r="C121" s="55" t="s">
        <v>4640</v>
      </c>
      <c r="D121" s="55" t="s">
        <v>3126</v>
      </c>
      <c r="E121" s="56" t="s">
        <v>2491</v>
      </c>
      <c r="F121" s="122" t="s">
        <v>2054</v>
      </c>
      <c r="G121" s="122"/>
    </row>
    <row r="122" spans="1:7" ht="27" x14ac:dyDescent="0.4">
      <c r="A122" s="55" t="s">
        <v>4641</v>
      </c>
      <c r="B122" s="55" t="s">
        <v>1109</v>
      </c>
      <c r="C122" s="55" t="s">
        <v>4642</v>
      </c>
      <c r="D122" s="55" t="s">
        <v>3127</v>
      </c>
      <c r="E122" s="56" t="s">
        <v>2492</v>
      </c>
      <c r="F122" s="122" t="s">
        <v>2052</v>
      </c>
      <c r="G122" s="122"/>
    </row>
    <row r="123" spans="1:7" ht="27" x14ac:dyDescent="0.4">
      <c r="A123" s="55" t="s">
        <v>4643</v>
      </c>
      <c r="B123" s="55" t="s">
        <v>1110</v>
      </c>
      <c r="C123" s="55" t="s">
        <v>4644</v>
      </c>
      <c r="D123" s="55" t="s">
        <v>3128</v>
      </c>
      <c r="E123" s="56" t="s">
        <v>2493</v>
      </c>
      <c r="F123" s="122" t="s">
        <v>2052</v>
      </c>
      <c r="G123" s="122"/>
    </row>
    <row r="124" spans="1:7" ht="27" x14ac:dyDescent="0.4">
      <c r="A124" s="55" t="s">
        <v>4645</v>
      </c>
      <c r="B124" s="55" t="s">
        <v>1490</v>
      </c>
      <c r="C124" s="55" t="s">
        <v>4646</v>
      </c>
      <c r="D124" s="55" t="s">
        <v>3129</v>
      </c>
      <c r="E124" s="56" t="s">
        <v>2494</v>
      </c>
      <c r="F124" s="122" t="s">
        <v>2052</v>
      </c>
      <c r="G124" s="122"/>
    </row>
    <row r="125" spans="1:7" ht="27" x14ac:dyDescent="0.4">
      <c r="A125" s="55" t="s">
        <v>4647</v>
      </c>
      <c r="B125" s="55" t="s">
        <v>1111</v>
      </c>
      <c r="C125" s="55" t="s">
        <v>4648</v>
      </c>
      <c r="D125" s="55" t="s">
        <v>3130</v>
      </c>
      <c r="E125" s="56" t="s">
        <v>2495</v>
      </c>
      <c r="F125" s="122" t="s">
        <v>2054</v>
      </c>
      <c r="G125" s="122"/>
    </row>
    <row r="126" spans="1:7" ht="27" x14ac:dyDescent="0.4">
      <c r="A126" s="55" t="s">
        <v>4649</v>
      </c>
      <c r="B126" s="55" t="s">
        <v>1112</v>
      </c>
      <c r="C126" s="55" t="s">
        <v>4650</v>
      </c>
      <c r="D126" s="55" t="s">
        <v>3131</v>
      </c>
      <c r="E126" s="56" t="s">
        <v>2496</v>
      </c>
      <c r="F126" s="122" t="s">
        <v>2094</v>
      </c>
      <c r="G126" s="122"/>
    </row>
    <row r="127" spans="1:7" ht="27" x14ac:dyDescent="0.4">
      <c r="A127" s="55" t="s">
        <v>4651</v>
      </c>
      <c r="B127" s="55" t="s">
        <v>1114</v>
      </c>
      <c r="C127" s="55" t="s">
        <v>4652</v>
      </c>
      <c r="D127" s="55" t="s">
        <v>3132</v>
      </c>
      <c r="E127" s="56" t="s">
        <v>2497</v>
      </c>
      <c r="F127" s="122" t="s">
        <v>2052</v>
      </c>
      <c r="G127" s="122"/>
    </row>
    <row r="128" spans="1:7" ht="27" x14ac:dyDescent="0.4">
      <c r="A128" s="55" t="s">
        <v>4653</v>
      </c>
      <c r="B128" s="55" t="s">
        <v>1115</v>
      </c>
      <c r="C128" s="55" t="s">
        <v>4654</v>
      </c>
      <c r="D128" s="55" t="s">
        <v>3133</v>
      </c>
      <c r="E128" s="56" t="s">
        <v>2498</v>
      </c>
      <c r="F128" s="122" t="s">
        <v>2052</v>
      </c>
      <c r="G128" s="122"/>
    </row>
    <row r="129" spans="1:7" ht="27" x14ac:dyDescent="0.4">
      <c r="A129" s="55" t="s">
        <v>4655</v>
      </c>
      <c r="B129" s="55" t="s">
        <v>1116</v>
      </c>
      <c r="C129" s="55" t="s">
        <v>4656</v>
      </c>
      <c r="D129" s="55" t="s">
        <v>3134</v>
      </c>
      <c r="E129" s="56" t="s">
        <v>2499</v>
      </c>
      <c r="F129" s="122" t="s">
        <v>2054</v>
      </c>
      <c r="G129" s="122"/>
    </row>
    <row r="130" spans="1:7" ht="27" x14ac:dyDescent="0.4">
      <c r="A130" s="55" t="s">
        <v>4657</v>
      </c>
      <c r="B130" s="55" t="s">
        <v>1117</v>
      </c>
      <c r="C130" s="55" t="s">
        <v>4658</v>
      </c>
      <c r="D130" s="55" t="s">
        <v>3135</v>
      </c>
      <c r="E130" s="56" t="s">
        <v>2500</v>
      </c>
      <c r="F130" s="122" t="s">
        <v>2052</v>
      </c>
      <c r="G130" s="122"/>
    </row>
    <row r="131" spans="1:7" ht="27" x14ac:dyDescent="0.4">
      <c r="A131" s="55" t="s">
        <v>4659</v>
      </c>
      <c r="B131" s="55" t="s">
        <v>1118</v>
      </c>
      <c r="C131" s="55" t="s">
        <v>4660</v>
      </c>
      <c r="D131" s="55" t="s">
        <v>3136</v>
      </c>
      <c r="E131" s="56" t="s">
        <v>2501</v>
      </c>
      <c r="F131" s="122" t="s">
        <v>2054</v>
      </c>
      <c r="G131" s="122"/>
    </row>
    <row r="132" spans="1:7" ht="27" x14ac:dyDescent="0.4">
      <c r="A132" s="55" t="s">
        <v>4661</v>
      </c>
      <c r="B132" s="55" t="s">
        <v>1120</v>
      </c>
      <c r="C132" s="55" t="s">
        <v>4662</v>
      </c>
      <c r="D132" s="55" t="s">
        <v>3137</v>
      </c>
      <c r="E132" s="56" t="s">
        <v>2502</v>
      </c>
      <c r="F132" s="122" t="s">
        <v>2052</v>
      </c>
      <c r="G132" s="122"/>
    </row>
    <row r="133" spans="1:7" ht="27" x14ac:dyDescent="0.4">
      <c r="A133" s="55" t="s">
        <v>4663</v>
      </c>
      <c r="B133" s="55" t="s">
        <v>1489</v>
      </c>
      <c r="C133" s="55" t="s">
        <v>4664</v>
      </c>
      <c r="D133" s="55" t="s">
        <v>3138</v>
      </c>
      <c r="E133" s="56" t="s">
        <v>2503</v>
      </c>
      <c r="F133" s="122" t="s">
        <v>2054</v>
      </c>
      <c r="G133" s="122" t="s">
        <v>3054</v>
      </c>
    </row>
    <row r="134" spans="1:7" ht="27" x14ac:dyDescent="0.4">
      <c r="A134" s="55" t="s">
        <v>4665</v>
      </c>
      <c r="B134" s="55" t="s">
        <v>1122</v>
      </c>
      <c r="C134" s="55" t="s">
        <v>4666</v>
      </c>
      <c r="D134" s="55" t="s">
        <v>3139</v>
      </c>
      <c r="E134" s="56" t="s">
        <v>2504</v>
      </c>
      <c r="F134" s="122" t="s">
        <v>2094</v>
      </c>
      <c r="G134" s="122"/>
    </row>
    <row r="135" spans="1:7" ht="27" x14ac:dyDescent="0.4">
      <c r="A135" s="55" t="s">
        <v>4667</v>
      </c>
      <c r="B135" s="55" t="s">
        <v>1123</v>
      </c>
      <c r="C135" s="55" t="s">
        <v>4668</v>
      </c>
      <c r="D135" s="55" t="s">
        <v>3140</v>
      </c>
      <c r="E135" s="56" t="s">
        <v>2505</v>
      </c>
      <c r="F135" s="122" t="s">
        <v>2054</v>
      </c>
      <c r="G135" s="122"/>
    </row>
    <row r="136" spans="1:7" ht="27" x14ac:dyDescent="0.4">
      <c r="A136" s="55" t="s">
        <v>4669</v>
      </c>
      <c r="B136" s="55" t="s">
        <v>1124</v>
      </c>
      <c r="C136" s="55" t="s">
        <v>4670</v>
      </c>
      <c r="D136" s="55" t="s">
        <v>3141</v>
      </c>
      <c r="E136" s="56" t="s">
        <v>2506</v>
      </c>
      <c r="F136" s="122" t="s">
        <v>2052</v>
      </c>
      <c r="G136" s="122" t="s">
        <v>3008</v>
      </c>
    </row>
    <row r="137" spans="1:7" ht="27" x14ac:dyDescent="0.4">
      <c r="A137" s="55" t="s">
        <v>4671</v>
      </c>
      <c r="B137" s="55" t="s">
        <v>1125</v>
      </c>
      <c r="C137" s="55" t="s">
        <v>4672</v>
      </c>
      <c r="D137" s="55" t="s">
        <v>3142</v>
      </c>
      <c r="E137" s="56" t="s">
        <v>2507</v>
      </c>
      <c r="F137" s="122" t="s">
        <v>2052</v>
      </c>
      <c r="G137" s="122"/>
    </row>
    <row r="138" spans="1:7" ht="27" x14ac:dyDescent="0.4">
      <c r="A138" s="55" t="s">
        <v>4673</v>
      </c>
      <c r="B138" s="55" t="s">
        <v>1126</v>
      </c>
      <c r="C138" s="55" t="s">
        <v>4674</v>
      </c>
      <c r="D138" s="55" t="s">
        <v>3143</v>
      </c>
      <c r="E138" s="56" t="s">
        <v>2508</v>
      </c>
      <c r="F138" s="122" t="s">
        <v>2094</v>
      </c>
      <c r="G138" s="122"/>
    </row>
    <row r="139" spans="1:7" ht="27" x14ac:dyDescent="0.4">
      <c r="A139" s="55" t="s">
        <v>4675</v>
      </c>
      <c r="B139" s="55" t="s">
        <v>1127</v>
      </c>
      <c r="C139" s="55" t="s">
        <v>4676</v>
      </c>
      <c r="D139" s="55" t="s">
        <v>3144</v>
      </c>
      <c r="E139" s="56" t="s">
        <v>2509</v>
      </c>
      <c r="F139" s="122" t="s">
        <v>2052</v>
      </c>
      <c r="G139" s="122"/>
    </row>
    <row r="140" spans="1:7" ht="27" x14ac:dyDescent="0.4">
      <c r="A140" s="55" t="s">
        <v>4677</v>
      </c>
      <c r="B140" s="55" t="s">
        <v>1128</v>
      </c>
      <c r="C140" s="55" t="s">
        <v>4678</v>
      </c>
      <c r="D140" s="55" t="s">
        <v>3145</v>
      </c>
      <c r="E140" s="56" t="s">
        <v>2510</v>
      </c>
      <c r="F140" s="122" t="s">
        <v>2094</v>
      </c>
      <c r="G140" s="122"/>
    </row>
    <row r="141" spans="1:7" ht="27" x14ac:dyDescent="0.4">
      <c r="A141" s="55" t="s">
        <v>4679</v>
      </c>
      <c r="B141" s="55" t="s">
        <v>1129</v>
      </c>
      <c r="C141" s="55" t="s">
        <v>4680</v>
      </c>
      <c r="D141" s="55" t="s">
        <v>3146</v>
      </c>
      <c r="E141" s="56" t="s">
        <v>2511</v>
      </c>
      <c r="F141" s="122" t="s">
        <v>2054</v>
      </c>
      <c r="G141" s="122"/>
    </row>
    <row r="142" spans="1:7" ht="27" x14ac:dyDescent="0.4">
      <c r="A142" s="55" t="s">
        <v>4681</v>
      </c>
      <c r="B142" s="55" t="s">
        <v>1488</v>
      </c>
      <c r="C142" s="55" t="s">
        <v>4682</v>
      </c>
      <c r="D142" s="55" t="s">
        <v>3147</v>
      </c>
      <c r="E142" s="56" t="s">
        <v>2512</v>
      </c>
      <c r="F142" s="122" t="s">
        <v>2054</v>
      </c>
      <c r="G142" s="122" t="s">
        <v>3054</v>
      </c>
    </row>
    <row r="143" spans="1:7" ht="27" x14ac:dyDescent="0.4">
      <c r="A143" s="55" t="s">
        <v>4683</v>
      </c>
      <c r="B143" s="55" t="s">
        <v>1130</v>
      </c>
      <c r="C143" s="55" t="s">
        <v>4684</v>
      </c>
      <c r="D143" s="55" t="s">
        <v>3148</v>
      </c>
      <c r="E143" s="56" t="s">
        <v>2513</v>
      </c>
      <c r="F143" s="122" t="s">
        <v>2052</v>
      </c>
      <c r="G143" s="122"/>
    </row>
    <row r="144" spans="1:7" ht="27" x14ac:dyDescent="0.4">
      <c r="A144" s="55" t="s">
        <v>4685</v>
      </c>
      <c r="B144" s="55" t="s">
        <v>1131</v>
      </c>
      <c r="C144" s="55" t="s">
        <v>4686</v>
      </c>
      <c r="D144" s="55" t="s">
        <v>3149</v>
      </c>
      <c r="E144" s="56" t="s">
        <v>2514</v>
      </c>
      <c r="F144" s="122" t="s">
        <v>2094</v>
      </c>
      <c r="G144" s="122"/>
    </row>
    <row r="145" spans="1:7" ht="27" x14ac:dyDescent="0.4">
      <c r="A145" s="55" t="s">
        <v>4687</v>
      </c>
      <c r="B145" s="55" t="s">
        <v>1132</v>
      </c>
      <c r="C145" s="55" t="s">
        <v>4688</v>
      </c>
      <c r="D145" s="55" t="s">
        <v>3150</v>
      </c>
      <c r="E145" s="56" t="s">
        <v>2515</v>
      </c>
      <c r="F145" s="122" t="s">
        <v>2052</v>
      </c>
      <c r="G145" s="122"/>
    </row>
    <row r="146" spans="1:7" ht="27" x14ac:dyDescent="0.4">
      <c r="A146" s="55" t="s">
        <v>4689</v>
      </c>
      <c r="B146" s="55" t="s">
        <v>1133</v>
      </c>
      <c r="C146" s="55" t="s">
        <v>4690</v>
      </c>
      <c r="D146" s="55" t="s">
        <v>3151</v>
      </c>
      <c r="E146" s="56" t="s">
        <v>2516</v>
      </c>
      <c r="F146" s="122" t="s">
        <v>2054</v>
      </c>
      <c r="G146" s="122" t="s">
        <v>3006</v>
      </c>
    </row>
    <row r="147" spans="1:7" ht="27" x14ac:dyDescent="0.4">
      <c r="A147" s="55" t="s">
        <v>4691</v>
      </c>
      <c r="B147" s="55" t="s">
        <v>1134</v>
      </c>
      <c r="C147" s="55" t="s">
        <v>4692</v>
      </c>
      <c r="D147" s="55" t="s">
        <v>3152</v>
      </c>
      <c r="E147" s="56" t="s">
        <v>2517</v>
      </c>
      <c r="F147" s="122" t="s">
        <v>2052</v>
      </c>
      <c r="G147" s="122"/>
    </row>
    <row r="148" spans="1:7" ht="27" x14ac:dyDescent="0.4">
      <c r="A148" s="55" t="s">
        <v>4693</v>
      </c>
      <c r="B148" s="55" t="s">
        <v>1135</v>
      </c>
      <c r="C148" s="55" t="s">
        <v>4694</v>
      </c>
      <c r="D148" s="55" t="s">
        <v>3153</v>
      </c>
      <c r="E148" s="56" t="s">
        <v>2518</v>
      </c>
      <c r="F148" s="122" t="s">
        <v>2052</v>
      </c>
      <c r="G148" s="122"/>
    </row>
    <row r="149" spans="1:7" ht="27" x14ac:dyDescent="0.4">
      <c r="A149" s="55" t="s">
        <v>4695</v>
      </c>
      <c r="B149" s="55" t="s">
        <v>1136</v>
      </c>
      <c r="C149" s="55" t="s">
        <v>4696</v>
      </c>
      <c r="D149" s="55" t="s">
        <v>3154</v>
      </c>
      <c r="E149" s="56" t="s">
        <v>2519</v>
      </c>
      <c r="F149" s="122" t="s">
        <v>2052</v>
      </c>
      <c r="G149" s="122"/>
    </row>
    <row r="150" spans="1:7" ht="27" x14ac:dyDescent="0.4">
      <c r="A150" s="55" t="s">
        <v>4697</v>
      </c>
      <c r="B150" s="55" t="s">
        <v>1137</v>
      </c>
      <c r="C150" s="55" t="s">
        <v>4698</v>
      </c>
      <c r="D150" s="55" t="s">
        <v>3155</v>
      </c>
      <c r="E150" s="56" t="s">
        <v>2520</v>
      </c>
      <c r="F150" s="122" t="s">
        <v>2052</v>
      </c>
      <c r="G150" s="122" t="s">
        <v>3008</v>
      </c>
    </row>
    <row r="151" spans="1:7" ht="27" x14ac:dyDescent="0.4">
      <c r="A151" s="55" t="s">
        <v>4699</v>
      </c>
      <c r="B151" s="55" t="s">
        <v>1138</v>
      </c>
      <c r="C151" s="55" t="s">
        <v>4700</v>
      </c>
      <c r="D151" s="55" t="s">
        <v>3156</v>
      </c>
      <c r="E151" s="56" t="s">
        <v>2521</v>
      </c>
      <c r="F151" s="122" t="s">
        <v>2052</v>
      </c>
      <c r="G151" s="122"/>
    </row>
    <row r="152" spans="1:7" ht="27" x14ac:dyDescent="0.4">
      <c r="A152" s="55" t="s">
        <v>4701</v>
      </c>
      <c r="B152" s="55" t="s">
        <v>1139</v>
      </c>
      <c r="C152" s="55" t="s">
        <v>4702</v>
      </c>
      <c r="D152" s="55" t="s">
        <v>3157</v>
      </c>
      <c r="E152" s="56" t="s">
        <v>2522</v>
      </c>
      <c r="F152" s="122" t="s">
        <v>2052</v>
      </c>
      <c r="G152" s="122"/>
    </row>
    <row r="153" spans="1:7" ht="27" x14ac:dyDescent="0.4">
      <c r="A153" s="55" t="s">
        <v>4703</v>
      </c>
      <c r="B153" s="55" t="s">
        <v>1140</v>
      </c>
      <c r="C153" s="55" t="s">
        <v>4704</v>
      </c>
      <c r="D153" s="55" t="s">
        <v>3158</v>
      </c>
      <c r="E153" s="56" t="s">
        <v>2523</v>
      </c>
      <c r="F153" s="122" t="s">
        <v>2052</v>
      </c>
      <c r="G153" s="122"/>
    </row>
    <row r="154" spans="1:7" ht="27" x14ac:dyDescent="0.4">
      <c r="A154" s="55" t="s">
        <v>4705</v>
      </c>
      <c r="B154" s="55" t="s">
        <v>1141</v>
      </c>
      <c r="C154" s="55" t="s">
        <v>4706</v>
      </c>
      <c r="D154" s="55" t="s">
        <v>3159</v>
      </c>
      <c r="E154" s="56" t="s">
        <v>2524</v>
      </c>
      <c r="F154" s="122" t="s">
        <v>2052</v>
      </c>
      <c r="G154" s="122"/>
    </row>
    <row r="155" spans="1:7" ht="27" x14ac:dyDescent="0.4">
      <c r="A155" s="55" t="s">
        <v>4707</v>
      </c>
      <c r="B155" s="55" t="s">
        <v>1142</v>
      </c>
      <c r="C155" s="55" t="s">
        <v>4708</v>
      </c>
      <c r="D155" s="55" t="s">
        <v>3160</v>
      </c>
      <c r="E155" s="56" t="s">
        <v>2525</v>
      </c>
      <c r="F155" s="122" t="s">
        <v>2052</v>
      </c>
      <c r="G155" s="122"/>
    </row>
    <row r="156" spans="1:7" ht="27" x14ac:dyDescent="0.4">
      <c r="A156" s="55" t="s">
        <v>4709</v>
      </c>
      <c r="B156" s="55" t="s">
        <v>1143</v>
      </c>
      <c r="C156" s="55" t="s">
        <v>4710</v>
      </c>
      <c r="D156" s="55" t="s">
        <v>3161</v>
      </c>
      <c r="E156" s="56" t="s">
        <v>2526</v>
      </c>
      <c r="F156" s="122" t="s">
        <v>2054</v>
      </c>
      <c r="G156" s="122"/>
    </row>
    <row r="157" spans="1:7" ht="27" x14ac:dyDescent="0.4">
      <c r="A157" s="55" t="s">
        <v>4711</v>
      </c>
      <c r="B157" s="55" t="s">
        <v>1144</v>
      </c>
      <c r="C157" s="55" t="s">
        <v>4712</v>
      </c>
      <c r="D157" s="55" t="s">
        <v>3162</v>
      </c>
      <c r="E157" s="56" t="s">
        <v>2527</v>
      </c>
      <c r="F157" s="122" t="s">
        <v>2054</v>
      </c>
      <c r="G157" s="122"/>
    </row>
    <row r="158" spans="1:7" ht="27" x14ac:dyDescent="0.4">
      <c r="A158" s="55" t="s">
        <v>4713</v>
      </c>
      <c r="B158" s="55" t="s">
        <v>1145</v>
      </c>
      <c r="C158" s="55" t="s">
        <v>4714</v>
      </c>
      <c r="D158" s="55" t="s">
        <v>3163</v>
      </c>
      <c r="E158" s="56" t="s">
        <v>2528</v>
      </c>
      <c r="F158" s="122" t="s">
        <v>2052</v>
      </c>
      <c r="G158" s="122"/>
    </row>
    <row r="159" spans="1:7" ht="27" x14ac:dyDescent="0.4">
      <c r="A159" s="55" t="s">
        <v>4715</v>
      </c>
      <c r="B159" s="55" t="s">
        <v>1146</v>
      </c>
      <c r="C159" s="55" t="s">
        <v>4716</v>
      </c>
      <c r="D159" s="55" t="s">
        <v>3164</v>
      </c>
      <c r="E159" s="56" t="s">
        <v>2529</v>
      </c>
      <c r="F159" s="122" t="s">
        <v>2054</v>
      </c>
      <c r="G159" s="122" t="s">
        <v>3006</v>
      </c>
    </row>
    <row r="160" spans="1:7" ht="27" x14ac:dyDescent="0.4">
      <c r="A160" s="55" t="s">
        <v>4717</v>
      </c>
      <c r="B160" s="55" t="s">
        <v>1147</v>
      </c>
      <c r="C160" s="55" t="s">
        <v>4718</v>
      </c>
      <c r="D160" s="55" t="s">
        <v>3165</v>
      </c>
      <c r="E160" s="56" t="s">
        <v>2530</v>
      </c>
      <c r="F160" s="122" t="s">
        <v>2054</v>
      </c>
      <c r="G160" s="122" t="s">
        <v>3006</v>
      </c>
    </row>
    <row r="161" spans="1:7" ht="27" x14ac:dyDescent="0.4">
      <c r="A161" s="55" t="s">
        <v>4719</v>
      </c>
      <c r="B161" s="55" t="s">
        <v>1148</v>
      </c>
      <c r="C161" s="55" t="s">
        <v>4720</v>
      </c>
      <c r="D161" s="55" t="s">
        <v>3166</v>
      </c>
      <c r="E161" s="56" t="s">
        <v>2531</v>
      </c>
      <c r="F161" s="122" t="s">
        <v>2052</v>
      </c>
      <c r="G161" s="122"/>
    </row>
    <row r="162" spans="1:7" ht="27" x14ac:dyDescent="0.4">
      <c r="A162" s="55" t="s">
        <v>4721</v>
      </c>
      <c r="B162" s="55" t="s">
        <v>1149</v>
      </c>
      <c r="C162" s="55" t="s">
        <v>4722</v>
      </c>
      <c r="D162" s="55" t="s">
        <v>3167</v>
      </c>
      <c r="E162" s="56" t="s">
        <v>2532</v>
      </c>
      <c r="F162" s="122" t="s">
        <v>2052</v>
      </c>
      <c r="G162" s="122"/>
    </row>
    <row r="163" spans="1:7" ht="27" x14ac:dyDescent="0.4">
      <c r="A163" s="55" t="s">
        <v>4723</v>
      </c>
      <c r="B163" s="55" t="s">
        <v>1150</v>
      </c>
      <c r="C163" s="55" t="s">
        <v>4724</v>
      </c>
      <c r="D163" s="55" t="s">
        <v>3168</v>
      </c>
      <c r="E163" s="56" t="s">
        <v>2533</v>
      </c>
      <c r="F163" s="122" t="s">
        <v>2052</v>
      </c>
      <c r="G163" s="122"/>
    </row>
    <row r="164" spans="1:7" ht="27" x14ac:dyDescent="0.4">
      <c r="A164" s="55" t="s">
        <v>4725</v>
      </c>
      <c r="B164" s="55" t="s">
        <v>1151</v>
      </c>
      <c r="C164" s="55" t="s">
        <v>4726</v>
      </c>
      <c r="D164" s="55" t="s">
        <v>3169</v>
      </c>
      <c r="E164" s="56" t="s">
        <v>2534</v>
      </c>
      <c r="F164" s="122" t="s">
        <v>2052</v>
      </c>
      <c r="G164" s="122"/>
    </row>
    <row r="165" spans="1:7" ht="27" x14ac:dyDescent="0.4">
      <c r="A165" s="55" t="s">
        <v>4727</v>
      </c>
      <c r="B165" s="55" t="s">
        <v>1152</v>
      </c>
      <c r="C165" s="55" t="s">
        <v>4728</v>
      </c>
      <c r="D165" s="55" t="s">
        <v>3170</v>
      </c>
      <c r="E165" s="56" t="s">
        <v>2535</v>
      </c>
      <c r="F165" s="122" t="s">
        <v>2054</v>
      </c>
      <c r="G165" s="122"/>
    </row>
    <row r="166" spans="1:7" ht="27" x14ac:dyDescent="0.4">
      <c r="A166" s="55" t="s">
        <v>4729</v>
      </c>
      <c r="B166" s="55" t="s">
        <v>1153</v>
      </c>
      <c r="C166" s="55" t="s">
        <v>4730</v>
      </c>
      <c r="D166" s="55" t="s">
        <v>3171</v>
      </c>
      <c r="E166" s="56" t="s">
        <v>2536</v>
      </c>
      <c r="F166" s="122" t="s">
        <v>2052</v>
      </c>
      <c r="G166" s="122"/>
    </row>
    <row r="167" spans="1:7" ht="27" x14ac:dyDescent="0.4">
      <c r="A167" s="55" t="s">
        <v>4731</v>
      </c>
      <c r="B167" s="55" t="s">
        <v>1154</v>
      </c>
      <c r="C167" s="55" t="s">
        <v>4732</v>
      </c>
      <c r="D167" s="55" t="s">
        <v>3172</v>
      </c>
      <c r="E167" s="56" t="s">
        <v>2537</v>
      </c>
      <c r="F167" s="122" t="s">
        <v>2052</v>
      </c>
      <c r="G167" s="122"/>
    </row>
    <row r="168" spans="1:7" ht="27" x14ac:dyDescent="0.4">
      <c r="A168" s="55" t="s">
        <v>4733</v>
      </c>
      <c r="B168" s="55" t="s">
        <v>1155</v>
      </c>
      <c r="C168" s="55" t="s">
        <v>4734</v>
      </c>
      <c r="D168" s="55" t="s">
        <v>3173</v>
      </c>
      <c r="E168" s="56" t="s">
        <v>2538</v>
      </c>
      <c r="F168" s="122" t="s">
        <v>2094</v>
      </c>
      <c r="G168" s="122"/>
    </row>
    <row r="169" spans="1:7" ht="27" x14ac:dyDescent="0.4">
      <c r="A169" s="55" t="s">
        <v>4735</v>
      </c>
      <c r="B169" s="55" t="s">
        <v>1156</v>
      </c>
      <c r="C169" s="55" t="s">
        <v>4736</v>
      </c>
      <c r="D169" s="55" t="s">
        <v>3174</v>
      </c>
      <c r="E169" s="56" t="s">
        <v>2539</v>
      </c>
      <c r="F169" s="122" t="s">
        <v>2054</v>
      </c>
      <c r="G169" s="122"/>
    </row>
    <row r="170" spans="1:7" ht="27" x14ac:dyDescent="0.4">
      <c r="A170" s="55" t="s">
        <v>4737</v>
      </c>
      <c r="B170" s="55" t="s">
        <v>1157</v>
      </c>
      <c r="C170" s="55" t="s">
        <v>4738</v>
      </c>
      <c r="D170" s="55" t="s">
        <v>3175</v>
      </c>
      <c r="E170" s="56" t="s">
        <v>2540</v>
      </c>
      <c r="F170" s="122" t="s">
        <v>2054</v>
      </c>
      <c r="G170" s="122"/>
    </row>
    <row r="171" spans="1:7" ht="27" x14ac:dyDescent="0.4">
      <c r="A171" s="55" t="s">
        <v>4739</v>
      </c>
      <c r="B171" s="55" t="s">
        <v>1158</v>
      </c>
      <c r="C171" s="55" t="s">
        <v>4740</v>
      </c>
      <c r="D171" s="55" t="s">
        <v>3176</v>
      </c>
      <c r="E171" s="56" t="s">
        <v>2541</v>
      </c>
      <c r="F171" s="122" t="s">
        <v>2094</v>
      </c>
      <c r="G171" s="122"/>
    </row>
    <row r="172" spans="1:7" ht="27" x14ac:dyDescent="0.4">
      <c r="A172" s="55" t="s">
        <v>4741</v>
      </c>
      <c r="B172" s="55" t="s">
        <v>1159</v>
      </c>
      <c r="C172" s="55" t="s">
        <v>4742</v>
      </c>
      <c r="D172" s="55" t="s">
        <v>3177</v>
      </c>
      <c r="E172" s="56" t="s">
        <v>2542</v>
      </c>
      <c r="F172" s="122" t="s">
        <v>2052</v>
      </c>
      <c r="G172" s="122"/>
    </row>
    <row r="173" spans="1:7" ht="27" x14ac:dyDescent="0.4">
      <c r="A173" s="55" t="s">
        <v>4743</v>
      </c>
      <c r="B173" s="55" t="s">
        <v>1160</v>
      </c>
      <c r="C173" s="55" t="s">
        <v>4744</v>
      </c>
      <c r="D173" s="55" t="s">
        <v>3178</v>
      </c>
      <c r="E173" s="56" t="s">
        <v>2543</v>
      </c>
      <c r="F173" s="122" t="s">
        <v>2054</v>
      </c>
      <c r="G173" s="122"/>
    </row>
    <row r="174" spans="1:7" ht="27" x14ac:dyDescent="0.4">
      <c r="A174" s="55" t="s">
        <v>4745</v>
      </c>
      <c r="B174" s="55" t="s">
        <v>1161</v>
      </c>
      <c r="C174" s="55" t="s">
        <v>4746</v>
      </c>
      <c r="D174" s="55" t="s">
        <v>3179</v>
      </c>
      <c r="E174" s="56" t="s">
        <v>2544</v>
      </c>
      <c r="F174" s="122" t="s">
        <v>2052</v>
      </c>
      <c r="G174" s="122"/>
    </row>
    <row r="175" spans="1:7" ht="27" x14ac:dyDescent="0.4">
      <c r="A175" s="55" t="s">
        <v>4747</v>
      </c>
      <c r="B175" s="55" t="s">
        <v>1162</v>
      </c>
      <c r="C175" s="55" t="s">
        <v>4748</v>
      </c>
      <c r="D175" s="55" t="s">
        <v>3180</v>
      </c>
      <c r="E175" s="56" t="s">
        <v>2545</v>
      </c>
      <c r="F175" s="122" t="s">
        <v>2054</v>
      </c>
      <c r="G175" s="122"/>
    </row>
    <row r="176" spans="1:7" ht="27" x14ac:dyDescent="0.4">
      <c r="A176" s="55" t="s">
        <v>4749</v>
      </c>
      <c r="B176" s="55" t="s">
        <v>1163</v>
      </c>
      <c r="C176" s="55" t="s">
        <v>4750</v>
      </c>
      <c r="D176" s="55" t="s">
        <v>3181</v>
      </c>
      <c r="E176" s="56" t="s">
        <v>2546</v>
      </c>
      <c r="F176" s="122" t="s">
        <v>2052</v>
      </c>
      <c r="G176" s="122"/>
    </row>
    <row r="177" spans="1:7" ht="27" x14ac:dyDescent="0.4">
      <c r="A177" s="55" t="s">
        <v>4751</v>
      </c>
      <c r="B177" s="55" t="s">
        <v>1164</v>
      </c>
      <c r="C177" s="55" t="s">
        <v>4752</v>
      </c>
      <c r="D177" s="55" t="s">
        <v>3182</v>
      </c>
      <c r="E177" s="56" t="s">
        <v>2547</v>
      </c>
      <c r="F177" s="122" t="s">
        <v>2054</v>
      </c>
      <c r="G177" s="122"/>
    </row>
    <row r="178" spans="1:7" ht="27" x14ac:dyDescent="0.4">
      <c r="A178" s="55" t="s">
        <v>4753</v>
      </c>
      <c r="B178" s="55" t="s">
        <v>1165</v>
      </c>
      <c r="C178" s="55" t="s">
        <v>4754</v>
      </c>
      <c r="D178" s="55" t="s">
        <v>3183</v>
      </c>
      <c r="E178" s="56" t="s">
        <v>2548</v>
      </c>
      <c r="F178" s="122" t="s">
        <v>2054</v>
      </c>
      <c r="G178" s="122" t="s">
        <v>3006</v>
      </c>
    </row>
    <row r="179" spans="1:7" ht="27" x14ac:dyDescent="0.4">
      <c r="A179" s="55" t="s">
        <v>4755</v>
      </c>
      <c r="B179" s="55" t="s">
        <v>1166</v>
      </c>
      <c r="C179" s="55" t="s">
        <v>4756</v>
      </c>
      <c r="D179" s="55" t="s">
        <v>3184</v>
      </c>
      <c r="E179" s="56" t="s">
        <v>2549</v>
      </c>
      <c r="F179" s="122" t="s">
        <v>2054</v>
      </c>
      <c r="G179" s="122"/>
    </row>
    <row r="180" spans="1:7" ht="27" x14ac:dyDescent="0.4">
      <c r="A180" s="55" t="s">
        <v>4757</v>
      </c>
      <c r="B180" s="55" t="s">
        <v>1487</v>
      </c>
      <c r="C180" s="55" t="s">
        <v>4758</v>
      </c>
      <c r="D180" s="55" t="s">
        <v>3185</v>
      </c>
      <c r="E180" s="56" t="s">
        <v>2550</v>
      </c>
      <c r="F180" s="122" t="s">
        <v>2054</v>
      </c>
      <c r="G180" s="122" t="s">
        <v>3008</v>
      </c>
    </row>
    <row r="181" spans="1:7" ht="27" x14ac:dyDescent="0.4">
      <c r="A181" s="55" t="s">
        <v>4759</v>
      </c>
      <c r="B181" s="55" t="s">
        <v>1167</v>
      </c>
      <c r="C181" s="55" t="s">
        <v>4760</v>
      </c>
      <c r="D181" s="55" t="s">
        <v>3186</v>
      </c>
      <c r="E181" s="56" t="s">
        <v>2551</v>
      </c>
      <c r="F181" s="122" t="s">
        <v>2054</v>
      </c>
      <c r="G181" s="122"/>
    </row>
    <row r="182" spans="1:7" ht="27" x14ac:dyDescent="0.4">
      <c r="A182" s="55" t="s">
        <v>4761</v>
      </c>
      <c r="B182" s="55" t="s">
        <v>1168</v>
      </c>
      <c r="C182" s="55" t="s">
        <v>4762</v>
      </c>
      <c r="D182" s="55" t="s">
        <v>3187</v>
      </c>
      <c r="E182" s="56" t="s">
        <v>2552</v>
      </c>
      <c r="F182" s="122" t="s">
        <v>2052</v>
      </c>
      <c r="G182" s="122"/>
    </row>
    <row r="183" spans="1:7" ht="27" x14ac:dyDescent="0.4">
      <c r="A183" s="55" t="s">
        <v>4763</v>
      </c>
      <c r="B183" s="55" t="s">
        <v>1169</v>
      </c>
      <c r="C183" s="55" t="s">
        <v>4764</v>
      </c>
      <c r="D183" s="55" t="s">
        <v>3188</v>
      </c>
      <c r="E183" s="56" t="s">
        <v>2553</v>
      </c>
      <c r="F183" s="122" t="s">
        <v>2094</v>
      </c>
      <c r="G183" s="122"/>
    </row>
    <row r="184" spans="1:7" ht="27" x14ac:dyDescent="0.4">
      <c r="A184" s="55" t="s">
        <v>4765</v>
      </c>
      <c r="B184" s="55" t="s">
        <v>1170</v>
      </c>
      <c r="C184" s="55" t="s">
        <v>4766</v>
      </c>
      <c r="D184" s="55" t="s">
        <v>3189</v>
      </c>
      <c r="E184" s="56" t="s">
        <v>2554</v>
      </c>
      <c r="F184" s="122" t="s">
        <v>2054</v>
      </c>
      <c r="G184" s="122" t="s">
        <v>3008</v>
      </c>
    </row>
    <row r="185" spans="1:7" ht="27" x14ac:dyDescent="0.4">
      <c r="A185" s="55" t="s">
        <v>4767</v>
      </c>
      <c r="B185" s="55" t="s">
        <v>1171</v>
      </c>
      <c r="C185" s="55" t="s">
        <v>4768</v>
      </c>
      <c r="D185" s="55" t="s">
        <v>3190</v>
      </c>
      <c r="E185" s="56" t="s">
        <v>2555</v>
      </c>
      <c r="F185" s="122" t="s">
        <v>2054</v>
      </c>
      <c r="G185" s="122"/>
    </row>
    <row r="186" spans="1:7" ht="27" x14ac:dyDescent="0.4">
      <c r="A186" s="55" t="s">
        <v>4769</v>
      </c>
      <c r="B186" s="55" t="s">
        <v>1172</v>
      </c>
      <c r="C186" s="55" t="s">
        <v>4770</v>
      </c>
      <c r="D186" s="55" t="s">
        <v>3191</v>
      </c>
      <c r="E186" s="56" t="s">
        <v>2556</v>
      </c>
      <c r="F186" s="122" t="s">
        <v>2052</v>
      </c>
      <c r="G186" s="122"/>
    </row>
    <row r="187" spans="1:7" ht="27" x14ac:dyDescent="0.4">
      <c r="A187" s="55" t="s">
        <v>4771</v>
      </c>
      <c r="B187" s="55" t="s">
        <v>1173</v>
      </c>
      <c r="C187" s="55" t="s">
        <v>4772</v>
      </c>
      <c r="D187" s="55" t="s">
        <v>3192</v>
      </c>
      <c r="E187" s="56" t="s">
        <v>2557</v>
      </c>
      <c r="F187" s="122" t="s">
        <v>2054</v>
      </c>
      <c r="G187" s="122" t="s">
        <v>3008</v>
      </c>
    </row>
    <row r="188" spans="1:7" ht="27" x14ac:dyDescent="0.4">
      <c r="A188" s="55" t="s">
        <v>4773</v>
      </c>
      <c r="B188" s="55" t="s">
        <v>1486</v>
      </c>
      <c r="C188" s="55" t="s">
        <v>4774</v>
      </c>
      <c r="D188" s="55" t="s">
        <v>3193</v>
      </c>
      <c r="E188" s="56" t="s">
        <v>2558</v>
      </c>
      <c r="F188" s="122" t="s">
        <v>2054</v>
      </c>
      <c r="G188" s="122"/>
    </row>
    <row r="189" spans="1:7" ht="27" x14ac:dyDescent="0.4">
      <c r="A189" s="55" t="s">
        <v>4775</v>
      </c>
      <c r="B189" s="55" t="s">
        <v>1485</v>
      </c>
      <c r="C189" s="55" t="s">
        <v>4776</v>
      </c>
      <c r="D189" s="55" t="s">
        <v>3194</v>
      </c>
      <c r="E189" s="56" t="s">
        <v>2559</v>
      </c>
      <c r="F189" s="122" t="s">
        <v>2052</v>
      </c>
      <c r="G189" s="122" t="s">
        <v>3008</v>
      </c>
    </row>
    <row r="190" spans="1:7" ht="27" x14ac:dyDescent="0.4">
      <c r="A190" s="55" t="s">
        <v>4777</v>
      </c>
      <c r="B190" s="55" t="s">
        <v>1175</v>
      </c>
      <c r="C190" s="55" t="s">
        <v>4778</v>
      </c>
      <c r="D190" s="55" t="s">
        <v>3195</v>
      </c>
      <c r="E190" s="56" t="s">
        <v>2560</v>
      </c>
      <c r="F190" s="122" t="s">
        <v>2094</v>
      </c>
      <c r="G190" s="122"/>
    </row>
    <row r="191" spans="1:7" ht="27" x14ac:dyDescent="0.4">
      <c r="A191" s="55" t="s">
        <v>4779</v>
      </c>
      <c r="B191" s="55" t="s">
        <v>1176</v>
      </c>
      <c r="C191" s="55" t="s">
        <v>4780</v>
      </c>
      <c r="D191" s="55" t="s">
        <v>3196</v>
      </c>
      <c r="E191" s="56" t="s">
        <v>2561</v>
      </c>
      <c r="F191" s="122" t="s">
        <v>2052</v>
      </c>
      <c r="G191" s="122"/>
    </row>
    <row r="192" spans="1:7" ht="27" x14ac:dyDescent="0.4">
      <c r="A192" s="55" t="s">
        <v>4781</v>
      </c>
      <c r="B192" s="55" t="s">
        <v>1177</v>
      </c>
      <c r="C192" s="55" t="s">
        <v>4782</v>
      </c>
      <c r="D192" s="55" t="s">
        <v>3197</v>
      </c>
      <c r="E192" s="56" t="s">
        <v>2562</v>
      </c>
      <c r="F192" s="122" t="s">
        <v>2052</v>
      </c>
      <c r="G192" s="122"/>
    </row>
    <row r="193" spans="1:7" ht="27" x14ac:dyDescent="0.4">
      <c r="A193" s="55" t="s">
        <v>4783</v>
      </c>
      <c r="B193" s="55" t="s">
        <v>1178</v>
      </c>
      <c r="C193" s="55" t="s">
        <v>4784</v>
      </c>
      <c r="D193" s="55" t="s">
        <v>3198</v>
      </c>
      <c r="E193" s="56" t="s">
        <v>2563</v>
      </c>
      <c r="F193" s="122" t="s">
        <v>2052</v>
      </c>
      <c r="G193" s="122"/>
    </row>
    <row r="194" spans="1:7" ht="27" x14ac:dyDescent="0.4">
      <c r="A194" s="55" t="s">
        <v>4785</v>
      </c>
      <c r="B194" s="55" t="s">
        <v>1179</v>
      </c>
      <c r="C194" s="55" t="s">
        <v>4786</v>
      </c>
      <c r="D194" s="55" t="s">
        <v>3199</v>
      </c>
      <c r="E194" s="56" t="s">
        <v>2564</v>
      </c>
      <c r="F194" s="122" t="s">
        <v>2052</v>
      </c>
      <c r="G194" s="122"/>
    </row>
    <row r="195" spans="1:7" ht="27" x14ac:dyDescent="0.4">
      <c r="A195" s="55" t="s">
        <v>4787</v>
      </c>
      <c r="B195" s="55" t="s">
        <v>1180</v>
      </c>
      <c r="C195" s="55" t="s">
        <v>4788</v>
      </c>
      <c r="D195" s="55" t="s">
        <v>3200</v>
      </c>
      <c r="E195" s="56" t="s">
        <v>2565</v>
      </c>
      <c r="F195" s="122" t="s">
        <v>2094</v>
      </c>
      <c r="G195" s="122"/>
    </row>
    <row r="196" spans="1:7" ht="27" x14ac:dyDescent="0.4">
      <c r="A196" s="55" t="s">
        <v>4789</v>
      </c>
      <c r="B196" s="55" t="s">
        <v>1181</v>
      </c>
      <c r="C196" s="55" t="s">
        <v>4790</v>
      </c>
      <c r="D196" s="55" t="s">
        <v>3201</v>
      </c>
      <c r="E196" s="56" t="s">
        <v>2566</v>
      </c>
      <c r="F196" s="122" t="s">
        <v>2052</v>
      </c>
      <c r="G196" s="122"/>
    </row>
    <row r="197" spans="1:7" ht="27" x14ac:dyDescent="0.4">
      <c r="A197" s="55" t="s">
        <v>4791</v>
      </c>
      <c r="B197" s="55" t="s">
        <v>1182</v>
      </c>
      <c r="C197" s="55" t="s">
        <v>4792</v>
      </c>
      <c r="D197" s="55" t="s">
        <v>3202</v>
      </c>
      <c r="E197" s="56" t="s">
        <v>2567</v>
      </c>
      <c r="F197" s="122" t="s">
        <v>2052</v>
      </c>
      <c r="G197" s="122"/>
    </row>
    <row r="198" spans="1:7" ht="27" x14ac:dyDescent="0.4">
      <c r="A198" s="55" t="s">
        <v>4793</v>
      </c>
      <c r="B198" s="55" t="s">
        <v>1183</v>
      </c>
      <c r="C198" s="55" t="s">
        <v>4794</v>
      </c>
      <c r="D198" s="55" t="s">
        <v>3203</v>
      </c>
      <c r="E198" s="56" t="s">
        <v>2568</v>
      </c>
      <c r="F198" s="122" t="s">
        <v>2052</v>
      </c>
      <c r="G198" s="122"/>
    </row>
    <row r="199" spans="1:7" ht="27" x14ac:dyDescent="0.4">
      <c r="A199" s="55" t="s">
        <v>4795</v>
      </c>
      <c r="B199" s="55" t="s">
        <v>1184</v>
      </c>
      <c r="C199" s="55" t="s">
        <v>4796</v>
      </c>
      <c r="D199" s="55" t="s">
        <v>3204</v>
      </c>
      <c r="E199" s="56" t="s">
        <v>2569</v>
      </c>
      <c r="F199" s="122" t="s">
        <v>2094</v>
      </c>
      <c r="G199" s="122"/>
    </row>
    <row r="200" spans="1:7" ht="27" x14ac:dyDescent="0.4">
      <c r="A200" s="55" t="s">
        <v>4797</v>
      </c>
      <c r="B200" s="55" t="s">
        <v>1185</v>
      </c>
      <c r="C200" s="55" t="s">
        <v>4798</v>
      </c>
      <c r="D200" s="55" t="s">
        <v>3205</v>
      </c>
      <c r="E200" s="56" t="s">
        <v>2570</v>
      </c>
      <c r="F200" s="122" t="s">
        <v>2052</v>
      </c>
      <c r="G200" s="122"/>
    </row>
    <row r="201" spans="1:7" ht="27" x14ac:dyDescent="0.4">
      <c r="A201" s="55" t="s">
        <v>4799</v>
      </c>
      <c r="B201" s="55" t="s">
        <v>1186</v>
      </c>
      <c r="C201" s="55" t="s">
        <v>4800</v>
      </c>
      <c r="D201" s="55" t="s">
        <v>3206</v>
      </c>
      <c r="E201" s="56" t="s">
        <v>2571</v>
      </c>
      <c r="F201" s="122" t="s">
        <v>2052</v>
      </c>
      <c r="G201" s="122"/>
    </row>
    <row r="202" spans="1:7" ht="27" x14ac:dyDescent="0.4">
      <c r="A202" s="55" t="s">
        <v>4801</v>
      </c>
      <c r="B202" s="55" t="s">
        <v>1187</v>
      </c>
      <c r="C202" s="55" t="s">
        <v>4802</v>
      </c>
      <c r="D202" s="55" t="s">
        <v>3207</v>
      </c>
      <c r="E202" s="56" t="s">
        <v>2572</v>
      </c>
      <c r="F202" s="122" t="s">
        <v>2052</v>
      </c>
      <c r="G202" s="122"/>
    </row>
    <row r="203" spans="1:7" ht="27" x14ac:dyDescent="0.4">
      <c r="A203" s="55" t="s">
        <v>4803</v>
      </c>
      <c r="B203" s="55" t="s">
        <v>1188</v>
      </c>
      <c r="C203" s="55" t="s">
        <v>4804</v>
      </c>
      <c r="D203" s="55" t="s">
        <v>3208</v>
      </c>
      <c r="E203" s="56" t="s">
        <v>2573</v>
      </c>
      <c r="F203" s="122" t="s">
        <v>2052</v>
      </c>
      <c r="G203" s="122"/>
    </row>
    <row r="204" spans="1:7" ht="27" x14ac:dyDescent="0.4">
      <c r="A204" s="55" t="s">
        <v>4805</v>
      </c>
      <c r="B204" s="55" t="s">
        <v>1189</v>
      </c>
      <c r="C204" s="55" t="s">
        <v>4806</v>
      </c>
      <c r="D204" s="55" t="s">
        <v>3209</v>
      </c>
      <c r="E204" s="56" t="s">
        <v>2574</v>
      </c>
      <c r="F204" s="122" t="s">
        <v>2052</v>
      </c>
      <c r="G204" s="122"/>
    </row>
    <row r="205" spans="1:7" ht="27" x14ac:dyDescent="0.4">
      <c r="A205" s="55" t="s">
        <v>4807</v>
      </c>
      <c r="B205" s="55" t="s">
        <v>1190</v>
      </c>
      <c r="C205" s="55" t="s">
        <v>4808</v>
      </c>
      <c r="D205" s="55" t="s">
        <v>3210</v>
      </c>
      <c r="E205" s="56" t="s">
        <v>2575</v>
      </c>
      <c r="F205" s="122" t="s">
        <v>2054</v>
      </c>
      <c r="G205" s="122"/>
    </row>
    <row r="206" spans="1:7" ht="27" x14ac:dyDescent="0.4">
      <c r="A206" s="55" t="s">
        <v>4809</v>
      </c>
      <c r="B206" s="55" t="s">
        <v>1191</v>
      </c>
      <c r="C206" s="55" t="s">
        <v>4810</v>
      </c>
      <c r="D206" s="55" t="s">
        <v>3211</v>
      </c>
      <c r="E206" s="56" t="s">
        <v>2576</v>
      </c>
      <c r="F206" s="122" t="s">
        <v>2052</v>
      </c>
      <c r="G206" s="122"/>
    </row>
    <row r="207" spans="1:7" ht="27" x14ac:dyDescent="0.4">
      <c r="A207" s="55" t="s">
        <v>4811</v>
      </c>
      <c r="B207" s="55" t="s">
        <v>1192</v>
      </c>
      <c r="C207" s="55" t="s">
        <v>4812</v>
      </c>
      <c r="D207" s="55" t="s">
        <v>3212</v>
      </c>
      <c r="E207" s="56" t="s">
        <v>2577</v>
      </c>
      <c r="F207" s="122" t="s">
        <v>2054</v>
      </c>
      <c r="G207" s="122" t="s">
        <v>3008</v>
      </c>
    </row>
    <row r="208" spans="1:7" ht="27" x14ac:dyDescent="0.4">
      <c r="A208" s="55" t="s">
        <v>4813</v>
      </c>
      <c r="B208" s="55" t="s">
        <v>1193</v>
      </c>
      <c r="C208" s="55" t="s">
        <v>4814</v>
      </c>
      <c r="D208" s="55" t="s">
        <v>3213</v>
      </c>
      <c r="E208" s="56" t="s">
        <v>2578</v>
      </c>
      <c r="F208" s="122" t="s">
        <v>2054</v>
      </c>
      <c r="G208" s="122"/>
    </row>
    <row r="209" spans="1:7" ht="27" x14ac:dyDescent="0.4">
      <c r="A209" s="55" t="s">
        <v>4815</v>
      </c>
      <c r="B209" s="55" t="s">
        <v>1194</v>
      </c>
      <c r="C209" s="55" t="s">
        <v>4816</v>
      </c>
      <c r="D209" s="55" t="s">
        <v>3214</v>
      </c>
      <c r="E209" s="56" t="s">
        <v>2579</v>
      </c>
      <c r="F209" s="122" t="s">
        <v>2094</v>
      </c>
      <c r="G209" s="122"/>
    </row>
    <row r="210" spans="1:7" ht="27" x14ac:dyDescent="0.4">
      <c r="A210" s="55" t="s">
        <v>4817</v>
      </c>
      <c r="B210" s="55" t="s">
        <v>1195</v>
      </c>
      <c r="C210" s="55" t="s">
        <v>4818</v>
      </c>
      <c r="D210" s="55" t="s">
        <v>3215</v>
      </c>
      <c r="E210" s="56" t="s">
        <v>2580</v>
      </c>
      <c r="F210" s="122" t="s">
        <v>2052</v>
      </c>
      <c r="G210" s="122"/>
    </row>
    <row r="211" spans="1:7" ht="27" x14ac:dyDescent="0.4">
      <c r="A211" s="55" t="s">
        <v>4819</v>
      </c>
      <c r="B211" s="55" t="s">
        <v>1196</v>
      </c>
      <c r="C211" s="55" t="s">
        <v>4820</v>
      </c>
      <c r="D211" s="55" t="s">
        <v>3216</v>
      </c>
      <c r="E211" s="56" t="s">
        <v>2581</v>
      </c>
      <c r="F211" s="122" t="s">
        <v>2054</v>
      </c>
      <c r="G211" s="122"/>
    </row>
    <row r="212" spans="1:7" ht="27" x14ac:dyDescent="0.4">
      <c r="A212" s="55" t="s">
        <v>4821</v>
      </c>
      <c r="B212" s="55" t="s">
        <v>1197</v>
      </c>
      <c r="C212" s="55" t="s">
        <v>4822</v>
      </c>
      <c r="D212" s="55" t="s">
        <v>3217</v>
      </c>
      <c r="E212" s="56" t="s">
        <v>2582</v>
      </c>
      <c r="F212" s="122" t="s">
        <v>2052</v>
      </c>
      <c r="G212" s="122"/>
    </row>
    <row r="213" spans="1:7" ht="27" x14ac:dyDescent="0.4">
      <c r="A213" s="55" t="s">
        <v>4823</v>
      </c>
      <c r="B213" s="55" t="s">
        <v>1199</v>
      </c>
      <c r="C213" s="55" t="s">
        <v>4824</v>
      </c>
      <c r="D213" s="55" t="s">
        <v>3218</v>
      </c>
      <c r="E213" s="56" t="s">
        <v>2583</v>
      </c>
      <c r="F213" s="122" t="s">
        <v>2052</v>
      </c>
      <c r="G213" s="122"/>
    </row>
    <row r="214" spans="1:7" ht="27" x14ac:dyDescent="0.4">
      <c r="A214" s="55" t="s">
        <v>4825</v>
      </c>
      <c r="B214" s="55" t="s">
        <v>1200</v>
      </c>
      <c r="C214" s="55" t="s">
        <v>4826</v>
      </c>
      <c r="D214" s="55" t="s">
        <v>3219</v>
      </c>
      <c r="E214" s="56" t="s">
        <v>2584</v>
      </c>
      <c r="F214" s="122" t="s">
        <v>2052</v>
      </c>
      <c r="G214" s="122" t="s">
        <v>3008</v>
      </c>
    </row>
    <row r="215" spans="1:7" ht="27" x14ac:dyDescent="0.4">
      <c r="A215" s="55" t="s">
        <v>4827</v>
      </c>
      <c r="B215" s="55" t="s">
        <v>1201</v>
      </c>
      <c r="C215" s="55" t="s">
        <v>4828</v>
      </c>
      <c r="D215" s="55" t="s">
        <v>3220</v>
      </c>
      <c r="E215" s="56" t="s">
        <v>2585</v>
      </c>
      <c r="F215" s="122" t="s">
        <v>2052</v>
      </c>
      <c r="G215" s="122"/>
    </row>
    <row r="216" spans="1:7" ht="27" x14ac:dyDescent="0.4">
      <c r="A216" s="55" t="s">
        <v>4829</v>
      </c>
      <c r="B216" s="55" t="s">
        <v>1202</v>
      </c>
      <c r="C216" s="55" t="s">
        <v>4830</v>
      </c>
      <c r="D216" s="55" t="s">
        <v>3221</v>
      </c>
      <c r="E216" s="56" t="s">
        <v>2586</v>
      </c>
      <c r="F216" s="122" t="s">
        <v>2054</v>
      </c>
      <c r="G216" s="122"/>
    </row>
    <row r="217" spans="1:7" ht="27" x14ac:dyDescent="0.4">
      <c r="A217" s="55" t="s">
        <v>4831</v>
      </c>
      <c r="B217" s="55" t="s">
        <v>1203</v>
      </c>
      <c r="C217" s="55" t="s">
        <v>4832</v>
      </c>
      <c r="D217" s="55" t="s">
        <v>3222</v>
      </c>
      <c r="E217" s="56" t="s">
        <v>2587</v>
      </c>
      <c r="F217" s="122" t="s">
        <v>2094</v>
      </c>
      <c r="G217" s="122" t="s">
        <v>3006</v>
      </c>
    </row>
    <row r="218" spans="1:7" ht="27" x14ac:dyDescent="0.4">
      <c r="A218" s="55" t="s">
        <v>4833</v>
      </c>
      <c r="B218" s="55" t="s">
        <v>1204</v>
      </c>
      <c r="C218" s="55" t="s">
        <v>4834</v>
      </c>
      <c r="D218" s="55" t="s">
        <v>3223</v>
      </c>
      <c r="E218" s="56" t="s">
        <v>2588</v>
      </c>
      <c r="F218" s="122" t="s">
        <v>2054</v>
      </c>
      <c r="G218" s="122" t="s">
        <v>3008</v>
      </c>
    </row>
    <row r="219" spans="1:7" ht="27" x14ac:dyDescent="0.4">
      <c r="A219" s="55" t="s">
        <v>4835</v>
      </c>
      <c r="B219" s="55" t="s">
        <v>1205</v>
      </c>
      <c r="C219" s="55" t="s">
        <v>4836</v>
      </c>
      <c r="D219" s="55" t="s">
        <v>3224</v>
      </c>
      <c r="E219" s="56" t="s">
        <v>2589</v>
      </c>
      <c r="F219" s="122" t="s">
        <v>2094</v>
      </c>
      <c r="G219" s="122" t="s">
        <v>3006</v>
      </c>
    </row>
    <row r="220" spans="1:7" ht="27" x14ac:dyDescent="0.4">
      <c r="A220" s="55" t="s">
        <v>4837</v>
      </c>
      <c r="B220" s="55" t="s">
        <v>1207</v>
      </c>
      <c r="C220" s="55" t="s">
        <v>4838</v>
      </c>
      <c r="D220" s="55" t="s">
        <v>3225</v>
      </c>
      <c r="E220" s="56" t="s">
        <v>2590</v>
      </c>
      <c r="F220" s="122" t="s">
        <v>2052</v>
      </c>
      <c r="G220" s="122"/>
    </row>
    <row r="221" spans="1:7" ht="27" x14ac:dyDescent="0.4">
      <c r="A221" s="55" t="s">
        <v>4839</v>
      </c>
      <c r="B221" s="55" t="s">
        <v>1208</v>
      </c>
      <c r="C221" s="55" t="s">
        <v>4840</v>
      </c>
      <c r="D221" s="55" t="s">
        <v>3226</v>
      </c>
      <c r="E221" s="56" t="s">
        <v>2591</v>
      </c>
      <c r="F221" s="122" t="s">
        <v>2054</v>
      </c>
      <c r="G221" s="122"/>
    </row>
    <row r="222" spans="1:7" ht="27" x14ac:dyDescent="0.4">
      <c r="A222" s="55" t="s">
        <v>4841</v>
      </c>
      <c r="B222" s="55" t="s">
        <v>1209</v>
      </c>
      <c r="C222" s="55" t="s">
        <v>4842</v>
      </c>
      <c r="D222" s="55" t="s">
        <v>3227</v>
      </c>
      <c r="E222" s="56" t="s">
        <v>2592</v>
      </c>
      <c r="F222" s="122" t="s">
        <v>2052</v>
      </c>
      <c r="G222" s="122"/>
    </row>
    <row r="223" spans="1:7" ht="27" x14ac:dyDescent="0.4">
      <c r="A223" s="55" t="s">
        <v>4843</v>
      </c>
      <c r="B223" s="55" t="s">
        <v>1210</v>
      </c>
      <c r="C223" s="55" t="s">
        <v>4844</v>
      </c>
      <c r="D223" s="55" t="s">
        <v>3228</v>
      </c>
      <c r="E223" s="56" t="s">
        <v>2593</v>
      </c>
      <c r="F223" s="122" t="s">
        <v>2054</v>
      </c>
      <c r="G223" s="122"/>
    </row>
    <row r="224" spans="1:7" ht="27" x14ac:dyDescent="0.4">
      <c r="A224" s="55" t="s">
        <v>4845</v>
      </c>
      <c r="B224" s="55" t="s">
        <v>1212</v>
      </c>
      <c r="C224" s="55" t="s">
        <v>4846</v>
      </c>
      <c r="D224" s="55" t="s">
        <v>3229</v>
      </c>
      <c r="E224" s="56" t="s">
        <v>2594</v>
      </c>
      <c r="F224" s="122" t="s">
        <v>2054</v>
      </c>
      <c r="G224" s="122" t="s">
        <v>3006</v>
      </c>
    </row>
    <row r="225" spans="1:7" ht="27" x14ac:dyDescent="0.4">
      <c r="A225" s="55" t="s">
        <v>4847</v>
      </c>
      <c r="B225" s="55" t="s">
        <v>1484</v>
      </c>
      <c r="C225" s="55" t="s">
        <v>4848</v>
      </c>
      <c r="D225" s="55" t="s">
        <v>3230</v>
      </c>
      <c r="E225" s="56" t="s">
        <v>2595</v>
      </c>
      <c r="F225" s="122" t="s">
        <v>2054</v>
      </c>
      <c r="G225" s="122" t="s">
        <v>3008</v>
      </c>
    </row>
    <row r="226" spans="1:7" ht="27" x14ac:dyDescent="0.4">
      <c r="A226" s="55" t="s">
        <v>4849</v>
      </c>
      <c r="B226" s="55" t="s">
        <v>1214</v>
      </c>
      <c r="C226" s="55" t="s">
        <v>4850</v>
      </c>
      <c r="D226" s="55" t="s">
        <v>3231</v>
      </c>
      <c r="E226" s="56" t="s">
        <v>2596</v>
      </c>
      <c r="F226" s="122" t="s">
        <v>2054</v>
      </c>
      <c r="G226" s="122"/>
    </row>
    <row r="227" spans="1:7" ht="27" x14ac:dyDescent="0.4">
      <c r="A227" s="55" t="s">
        <v>4851</v>
      </c>
      <c r="B227" s="55" t="s">
        <v>1215</v>
      </c>
      <c r="C227" s="55" t="s">
        <v>4852</v>
      </c>
      <c r="D227" s="55" t="s">
        <v>3232</v>
      </c>
      <c r="E227" s="56" t="s">
        <v>2597</v>
      </c>
      <c r="F227" s="122" t="s">
        <v>2094</v>
      </c>
      <c r="G227" s="122" t="s">
        <v>3006</v>
      </c>
    </row>
    <row r="228" spans="1:7" ht="27" x14ac:dyDescent="0.4">
      <c r="A228" s="55" t="s">
        <v>4853</v>
      </c>
      <c r="B228" s="55" t="s">
        <v>1216</v>
      </c>
      <c r="C228" s="55" t="s">
        <v>4854</v>
      </c>
      <c r="D228" s="55" t="s">
        <v>3233</v>
      </c>
      <c r="E228" s="56" t="s">
        <v>2598</v>
      </c>
      <c r="F228" s="122" t="s">
        <v>2110</v>
      </c>
      <c r="G228" s="122"/>
    </row>
    <row r="229" spans="1:7" ht="27" x14ac:dyDescent="0.4">
      <c r="A229" s="55" t="s">
        <v>4855</v>
      </c>
      <c r="B229" s="55" t="s">
        <v>1217</v>
      </c>
      <c r="C229" s="55" t="s">
        <v>4856</v>
      </c>
      <c r="D229" s="55" t="s">
        <v>3234</v>
      </c>
      <c r="E229" s="56" t="s">
        <v>2599</v>
      </c>
      <c r="F229" s="122" t="s">
        <v>2054</v>
      </c>
      <c r="G229" s="122" t="s">
        <v>3006</v>
      </c>
    </row>
    <row r="230" spans="1:7" ht="27" x14ac:dyDescent="0.4">
      <c r="A230" s="55" t="s">
        <v>4857</v>
      </c>
      <c r="B230" s="55" t="s">
        <v>1218</v>
      </c>
      <c r="C230" s="55" t="s">
        <v>4858</v>
      </c>
      <c r="D230" s="55" t="s">
        <v>3235</v>
      </c>
      <c r="E230" s="56" t="s">
        <v>2600</v>
      </c>
      <c r="F230" s="122" t="s">
        <v>2054</v>
      </c>
      <c r="G230" s="122"/>
    </row>
    <row r="231" spans="1:7" ht="27" x14ac:dyDescent="0.4">
      <c r="A231" s="55" t="s">
        <v>4859</v>
      </c>
      <c r="B231" s="55" t="s">
        <v>1220</v>
      </c>
      <c r="C231" s="55" t="s">
        <v>4860</v>
      </c>
      <c r="D231" s="55" t="s">
        <v>3236</v>
      </c>
      <c r="E231" s="56" t="s">
        <v>2601</v>
      </c>
      <c r="F231" s="122" t="s">
        <v>2094</v>
      </c>
      <c r="G231" s="122"/>
    </row>
    <row r="232" spans="1:7" ht="27" x14ac:dyDescent="0.4">
      <c r="A232" s="55" t="s">
        <v>4861</v>
      </c>
      <c r="B232" s="55" t="s">
        <v>1221</v>
      </c>
      <c r="C232" s="55" t="s">
        <v>4862</v>
      </c>
      <c r="D232" s="55" t="s">
        <v>3237</v>
      </c>
      <c r="E232" s="56" t="s">
        <v>2602</v>
      </c>
      <c r="F232" s="122" t="s">
        <v>2052</v>
      </c>
      <c r="G232" s="122"/>
    </row>
    <row r="233" spans="1:7" ht="27" x14ac:dyDescent="0.4">
      <c r="A233" s="55" t="s">
        <v>4863</v>
      </c>
      <c r="B233" s="55" t="s">
        <v>1222</v>
      </c>
      <c r="C233" s="55" t="s">
        <v>4864</v>
      </c>
      <c r="D233" s="55" t="s">
        <v>3238</v>
      </c>
      <c r="E233" s="56" t="s">
        <v>2603</v>
      </c>
      <c r="F233" s="122" t="s">
        <v>2110</v>
      </c>
      <c r="G233" s="122"/>
    </row>
    <row r="234" spans="1:7" ht="27" x14ac:dyDescent="0.4">
      <c r="A234" s="55" t="s">
        <v>4865</v>
      </c>
      <c r="B234" s="55" t="s">
        <v>1223</v>
      </c>
      <c r="C234" s="55" t="s">
        <v>4866</v>
      </c>
      <c r="D234" s="55" t="s">
        <v>3239</v>
      </c>
      <c r="E234" s="56" t="s">
        <v>2604</v>
      </c>
      <c r="F234" s="122" t="s">
        <v>2052</v>
      </c>
      <c r="G234" s="122"/>
    </row>
    <row r="235" spans="1:7" ht="27" x14ac:dyDescent="0.4">
      <c r="A235" s="55" t="s">
        <v>4867</v>
      </c>
      <c r="B235" s="55" t="s">
        <v>1224</v>
      </c>
      <c r="C235" s="55" t="s">
        <v>4868</v>
      </c>
      <c r="D235" s="55" t="s">
        <v>3240</v>
      </c>
      <c r="E235" s="56" t="s">
        <v>2605</v>
      </c>
      <c r="F235" s="122" t="s">
        <v>2054</v>
      </c>
      <c r="G235" s="122"/>
    </row>
    <row r="236" spans="1:7" ht="27" x14ac:dyDescent="0.4">
      <c r="A236" s="55" t="s">
        <v>4869</v>
      </c>
      <c r="B236" s="55" t="s">
        <v>1225</v>
      </c>
      <c r="C236" s="55" t="s">
        <v>4870</v>
      </c>
      <c r="D236" s="55" t="s">
        <v>3241</v>
      </c>
      <c r="E236" s="56" t="s">
        <v>2606</v>
      </c>
      <c r="F236" s="122" t="s">
        <v>2094</v>
      </c>
      <c r="G236" s="122" t="s">
        <v>3006</v>
      </c>
    </row>
    <row r="237" spans="1:7" ht="27" x14ac:dyDescent="0.4">
      <c r="A237" s="55" t="s">
        <v>4871</v>
      </c>
      <c r="B237" s="55" t="s">
        <v>1226</v>
      </c>
      <c r="C237" s="55" t="s">
        <v>4872</v>
      </c>
      <c r="D237" s="55" t="s">
        <v>3242</v>
      </c>
      <c r="E237" s="56" t="s">
        <v>2607</v>
      </c>
      <c r="F237" s="122" t="s">
        <v>2054</v>
      </c>
      <c r="G237" s="122"/>
    </row>
    <row r="238" spans="1:7" ht="27" x14ac:dyDescent="0.4">
      <c r="A238" s="55" t="s">
        <v>4873</v>
      </c>
      <c r="B238" s="55" t="s">
        <v>1228</v>
      </c>
      <c r="C238" s="55" t="s">
        <v>4874</v>
      </c>
      <c r="D238" s="55" t="s">
        <v>3243</v>
      </c>
      <c r="E238" s="56" t="s">
        <v>2608</v>
      </c>
      <c r="F238" s="122" t="s">
        <v>2054</v>
      </c>
      <c r="G238" s="122" t="s">
        <v>3006</v>
      </c>
    </row>
    <row r="239" spans="1:7" ht="27" x14ac:dyDescent="0.4">
      <c r="A239" s="55" t="s">
        <v>4875</v>
      </c>
      <c r="B239" s="55" t="s">
        <v>1229</v>
      </c>
      <c r="C239" s="55" t="s">
        <v>4876</v>
      </c>
      <c r="D239" s="55" t="s">
        <v>3244</v>
      </c>
      <c r="E239" s="56" t="s">
        <v>2609</v>
      </c>
      <c r="F239" s="122" t="s">
        <v>2054</v>
      </c>
      <c r="G239" s="122" t="s">
        <v>3006</v>
      </c>
    </row>
    <row r="240" spans="1:7" ht="27" x14ac:dyDescent="0.4">
      <c r="A240" s="55" t="s">
        <v>4877</v>
      </c>
      <c r="B240" s="55" t="s">
        <v>1230</v>
      </c>
      <c r="C240" s="55" t="s">
        <v>4878</v>
      </c>
      <c r="D240" s="55" t="s">
        <v>3245</v>
      </c>
      <c r="E240" s="56" t="s">
        <v>2610</v>
      </c>
      <c r="F240" s="122" t="s">
        <v>2094</v>
      </c>
      <c r="G240" s="122" t="s">
        <v>3006</v>
      </c>
    </row>
    <row r="241" spans="1:7" ht="27" x14ac:dyDescent="0.4">
      <c r="A241" s="55" t="s">
        <v>4879</v>
      </c>
      <c r="B241" s="55" t="s">
        <v>1483</v>
      </c>
      <c r="C241" s="55" t="s">
        <v>4880</v>
      </c>
      <c r="D241" s="55" t="s">
        <v>3246</v>
      </c>
      <c r="E241" s="56" t="s">
        <v>2611</v>
      </c>
      <c r="F241" s="122" t="s">
        <v>2054</v>
      </c>
      <c r="G241" s="122" t="s">
        <v>3006</v>
      </c>
    </row>
    <row r="242" spans="1:7" ht="27" x14ac:dyDescent="0.4">
      <c r="A242" s="55" t="s">
        <v>4881</v>
      </c>
      <c r="B242" s="55" t="s">
        <v>1231</v>
      </c>
      <c r="C242" s="55" t="s">
        <v>4882</v>
      </c>
      <c r="D242" s="55" t="s">
        <v>3247</v>
      </c>
      <c r="E242" s="56" t="s">
        <v>2612</v>
      </c>
      <c r="F242" s="122" t="s">
        <v>2054</v>
      </c>
      <c r="G242" s="122" t="s">
        <v>3006</v>
      </c>
    </row>
    <row r="243" spans="1:7" ht="27" x14ac:dyDescent="0.4">
      <c r="A243" s="55" t="s">
        <v>4883</v>
      </c>
      <c r="B243" s="55" t="s">
        <v>1232</v>
      </c>
      <c r="C243" s="55" t="s">
        <v>4884</v>
      </c>
      <c r="D243" s="55" t="s">
        <v>3248</v>
      </c>
      <c r="E243" s="56" t="s">
        <v>2613</v>
      </c>
      <c r="F243" s="122" t="s">
        <v>2052</v>
      </c>
      <c r="G243" s="122"/>
    </row>
    <row r="244" spans="1:7" ht="27" x14ac:dyDescent="0.4">
      <c r="A244" s="55" t="s">
        <v>4885</v>
      </c>
      <c r="B244" s="55" t="s">
        <v>1233</v>
      </c>
      <c r="C244" s="55" t="s">
        <v>4886</v>
      </c>
      <c r="D244" s="55" t="s">
        <v>3249</v>
      </c>
      <c r="E244" s="56" t="s">
        <v>2614</v>
      </c>
      <c r="F244" s="122" t="s">
        <v>2054</v>
      </c>
      <c r="G244" s="122" t="s">
        <v>3006</v>
      </c>
    </row>
    <row r="245" spans="1:7" ht="27" x14ac:dyDescent="0.4">
      <c r="A245" s="55" t="s">
        <v>4887</v>
      </c>
      <c r="B245" s="55" t="s">
        <v>1234</v>
      </c>
      <c r="C245" s="55" t="s">
        <v>4888</v>
      </c>
      <c r="D245" s="55" t="s">
        <v>3250</v>
      </c>
      <c r="E245" s="56" t="s">
        <v>2615</v>
      </c>
      <c r="F245" s="122" t="s">
        <v>2052</v>
      </c>
      <c r="G245" s="122"/>
    </row>
    <row r="246" spans="1:7" ht="27" x14ac:dyDescent="0.4">
      <c r="A246" s="55" t="s">
        <v>4889</v>
      </c>
      <c r="B246" s="55" t="s">
        <v>1235</v>
      </c>
      <c r="C246" s="55" t="s">
        <v>4890</v>
      </c>
      <c r="D246" s="55" t="s">
        <v>3251</v>
      </c>
      <c r="E246" s="56" t="s">
        <v>2616</v>
      </c>
      <c r="F246" s="122" t="s">
        <v>2052</v>
      </c>
      <c r="G246" s="122"/>
    </row>
    <row r="247" spans="1:7" ht="27" x14ac:dyDescent="0.4">
      <c r="A247" s="55" t="s">
        <v>4891</v>
      </c>
      <c r="B247" s="55" t="s">
        <v>1236</v>
      </c>
      <c r="C247" s="55" t="s">
        <v>4892</v>
      </c>
      <c r="D247" s="55" t="s">
        <v>3252</v>
      </c>
      <c r="E247" s="56" t="s">
        <v>2617</v>
      </c>
      <c r="F247" s="122" t="s">
        <v>2052</v>
      </c>
      <c r="G247" s="122"/>
    </row>
    <row r="248" spans="1:7" ht="27" x14ac:dyDescent="0.4">
      <c r="A248" s="55" t="s">
        <v>4893</v>
      </c>
      <c r="B248" s="55" t="s">
        <v>1237</v>
      </c>
      <c r="C248" s="55" t="s">
        <v>4894</v>
      </c>
      <c r="D248" s="55" t="s">
        <v>3253</v>
      </c>
      <c r="E248" s="56" t="s">
        <v>2618</v>
      </c>
      <c r="F248" s="122" t="s">
        <v>2052</v>
      </c>
      <c r="G248" s="122"/>
    </row>
    <row r="249" spans="1:7" ht="27" x14ac:dyDescent="0.4">
      <c r="A249" s="55" t="s">
        <v>4895</v>
      </c>
      <c r="B249" s="55" t="s">
        <v>1238</v>
      </c>
      <c r="C249" s="55" t="s">
        <v>4896</v>
      </c>
      <c r="D249" s="55" t="s">
        <v>3254</v>
      </c>
      <c r="E249" s="56" t="s">
        <v>2619</v>
      </c>
      <c r="F249" s="122" t="s">
        <v>2094</v>
      </c>
      <c r="G249" s="122" t="s">
        <v>3006</v>
      </c>
    </row>
    <row r="250" spans="1:7" ht="27" x14ac:dyDescent="0.4">
      <c r="A250" s="55" t="s">
        <v>4897</v>
      </c>
      <c r="B250" s="55" t="s">
        <v>1239</v>
      </c>
      <c r="C250" s="55" t="s">
        <v>4898</v>
      </c>
      <c r="D250" s="55" t="s">
        <v>3255</v>
      </c>
      <c r="E250" s="56" t="s">
        <v>2620</v>
      </c>
      <c r="F250" s="122" t="s">
        <v>2052</v>
      </c>
      <c r="G250" s="122"/>
    </row>
    <row r="251" spans="1:7" ht="27" x14ac:dyDescent="0.4">
      <c r="A251" s="55" t="s">
        <v>4899</v>
      </c>
      <c r="B251" s="55" t="s">
        <v>1240</v>
      </c>
      <c r="C251" s="55" t="s">
        <v>4900</v>
      </c>
      <c r="D251" s="55" t="s">
        <v>3256</v>
      </c>
      <c r="E251" s="56" t="s">
        <v>2621</v>
      </c>
      <c r="F251" s="122" t="s">
        <v>2052</v>
      </c>
      <c r="G251" s="122"/>
    </row>
    <row r="252" spans="1:7" ht="27" x14ac:dyDescent="0.4">
      <c r="A252" s="55" t="s">
        <v>4901</v>
      </c>
      <c r="B252" s="55" t="s">
        <v>1241</v>
      </c>
      <c r="C252" s="55" t="s">
        <v>4902</v>
      </c>
      <c r="D252" s="55" t="s">
        <v>3257</v>
      </c>
      <c r="E252" s="56" t="s">
        <v>2622</v>
      </c>
      <c r="F252" s="122" t="s">
        <v>2054</v>
      </c>
      <c r="G252" s="122"/>
    </row>
    <row r="253" spans="1:7" ht="27" x14ac:dyDescent="0.4">
      <c r="A253" s="55" t="s">
        <v>4903</v>
      </c>
      <c r="B253" s="55" t="s">
        <v>1482</v>
      </c>
      <c r="C253" s="55" t="s">
        <v>4904</v>
      </c>
      <c r="D253" s="55" t="s">
        <v>3258</v>
      </c>
      <c r="E253" s="56" t="s">
        <v>2623</v>
      </c>
      <c r="F253" s="122" t="s">
        <v>2054</v>
      </c>
      <c r="G253" s="122"/>
    </row>
    <row r="254" spans="1:7" ht="27" x14ac:dyDescent="0.4">
      <c r="A254" s="55" t="s">
        <v>4905</v>
      </c>
      <c r="B254" s="55" t="s">
        <v>1242</v>
      </c>
      <c r="C254" s="55" t="s">
        <v>4906</v>
      </c>
      <c r="D254" s="55" t="s">
        <v>3259</v>
      </c>
      <c r="E254" s="56" t="s">
        <v>2624</v>
      </c>
      <c r="F254" s="122" t="s">
        <v>2054</v>
      </c>
      <c r="G254" s="122" t="s">
        <v>3006</v>
      </c>
    </row>
    <row r="255" spans="1:7" ht="27" x14ac:dyDescent="0.4">
      <c r="A255" s="55" t="s">
        <v>4907</v>
      </c>
      <c r="B255" s="55" t="s">
        <v>1243</v>
      </c>
      <c r="C255" s="55" t="s">
        <v>4908</v>
      </c>
      <c r="D255" s="55" t="s">
        <v>3260</v>
      </c>
      <c r="E255" s="56" t="s">
        <v>2625</v>
      </c>
      <c r="F255" s="122" t="s">
        <v>2052</v>
      </c>
      <c r="G255" s="122"/>
    </row>
    <row r="256" spans="1:7" ht="27" x14ac:dyDescent="0.4">
      <c r="A256" s="55" t="s">
        <v>4909</v>
      </c>
      <c r="B256" s="55" t="s">
        <v>1244</v>
      </c>
      <c r="C256" s="55" t="s">
        <v>4910</v>
      </c>
      <c r="D256" s="55" t="s">
        <v>3261</v>
      </c>
      <c r="E256" s="56" t="s">
        <v>2626</v>
      </c>
      <c r="F256" s="122" t="s">
        <v>2054</v>
      </c>
      <c r="G256" s="122"/>
    </row>
    <row r="257" spans="1:7" ht="27" x14ac:dyDescent="0.4">
      <c r="A257" s="55" t="s">
        <v>4911</v>
      </c>
      <c r="B257" s="55" t="s">
        <v>1245</v>
      </c>
      <c r="C257" s="55" t="s">
        <v>4912</v>
      </c>
      <c r="D257" s="55" t="s">
        <v>3262</v>
      </c>
      <c r="E257" s="56" t="s">
        <v>2627</v>
      </c>
      <c r="F257" s="122" t="s">
        <v>2052</v>
      </c>
      <c r="G257" s="122"/>
    </row>
    <row r="258" spans="1:7" ht="27" x14ac:dyDescent="0.4">
      <c r="A258" s="55" t="s">
        <v>4913</v>
      </c>
      <c r="B258" s="55" t="s">
        <v>1247</v>
      </c>
      <c r="C258" s="55" t="s">
        <v>4914</v>
      </c>
      <c r="D258" s="55" t="s">
        <v>3263</v>
      </c>
      <c r="E258" s="56" t="s">
        <v>2067</v>
      </c>
      <c r="F258" s="122" t="s">
        <v>2052</v>
      </c>
      <c r="G258" s="122"/>
    </row>
    <row r="259" spans="1:7" ht="27" x14ac:dyDescent="0.4">
      <c r="A259" s="55" t="s">
        <v>4915</v>
      </c>
      <c r="B259" s="55" t="s">
        <v>1249</v>
      </c>
      <c r="C259" s="55" t="s">
        <v>4916</v>
      </c>
      <c r="D259" s="55" t="s">
        <v>3264</v>
      </c>
      <c r="E259" s="56" t="s">
        <v>2326</v>
      </c>
      <c r="F259" s="122" t="s">
        <v>2110</v>
      </c>
      <c r="G259" s="122"/>
    </row>
    <row r="260" spans="1:7" ht="27" x14ac:dyDescent="0.4">
      <c r="A260" s="55" t="s">
        <v>4917</v>
      </c>
      <c r="B260" s="55" t="s">
        <v>1481</v>
      </c>
      <c r="C260" s="55" t="s">
        <v>4918</v>
      </c>
      <c r="D260" s="55" t="s">
        <v>3265</v>
      </c>
      <c r="E260" s="56" t="s">
        <v>2161</v>
      </c>
      <c r="F260" s="122" t="s">
        <v>2052</v>
      </c>
      <c r="G260" s="122" t="s">
        <v>3054</v>
      </c>
    </row>
    <row r="261" spans="1:7" ht="27" x14ac:dyDescent="0.4">
      <c r="A261" s="55" t="s">
        <v>4919</v>
      </c>
      <c r="B261" s="55" t="s">
        <v>1480</v>
      </c>
      <c r="C261" s="55" t="s">
        <v>4920</v>
      </c>
      <c r="D261" s="55" t="s">
        <v>3266</v>
      </c>
      <c r="E261" s="56" t="s">
        <v>2160</v>
      </c>
      <c r="F261" s="122" t="s">
        <v>2052</v>
      </c>
      <c r="G261" s="122" t="s">
        <v>3054</v>
      </c>
    </row>
    <row r="262" spans="1:7" ht="27" x14ac:dyDescent="0.4">
      <c r="A262" s="55" t="s">
        <v>4921</v>
      </c>
      <c r="B262" s="55" t="s">
        <v>1252</v>
      </c>
      <c r="C262" s="55" t="s">
        <v>4922</v>
      </c>
      <c r="D262" s="55" t="s">
        <v>3267</v>
      </c>
      <c r="E262" s="56" t="s">
        <v>2159</v>
      </c>
      <c r="F262" s="122" t="s">
        <v>2052</v>
      </c>
      <c r="G262" s="122" t="s">
        <v>3054</v>
      </c>
    </row>
    <row r="263" spans="1:7" ht="27" x14ac:dyDescent="0.4">
      <c r="A263" s="55" t="s">
        <v>4923</v>
      </c>
      <c r="B263" s="55" t="s">
        <v>1253</v>
      </c>
      <c r="C263" s="55" t="s">
        <v>4924</v>
      </c>
      <c r="D263" s="55" t="s">
        <v>3268</v>
      </c>
      <c r="E263" s="56" t="s">
        <v>2158</v>
      </c>
      <c r="F263" s="122" t="s">
        <v>2052</v>
      </c>
      <c r="G263" s="122" t="s">
        <v>3054</v>
      </c>
    </row>
    <row r="264" spans="1:7" ht="27" x14ac:dyDescent="0.4">
      <c r="A264" s="55" t="s">
        <v>4925</v>
      </c>
      <c r="B264" s="55" t="s">
        <v>1254</v>
      </c>
      <c r="C264" s="55" t="s">
        <v>4926</v>
      </c>
      <c r="D264" s="55" t="s">
        <v>3269</v>
      </c>
      <c r="E264" s="56" t="s">
        <v>2157</v>
      </c>
      <c r="F264" s="122" t="s">
        <v>2052</v>
      </c>
      <c r="G264" s="122" t="s">
        <v>3054</v>
      </c>
    </row>
    <row r="265" spans="1:7" ht="27" x14ac:dyDescent="0.4">
      <c r="A265" s="55" t="s">
        <v>4927</v>
      </c>
      <c r="B265" s="55" t="s">
        <v>1479</v>
      </c>
      <c r="C265" s="55" t="s">
        <v>4928</v>
      </c>
      <c r="D265" s="55" t="s">
        <v>3270</v>
      </c>
      <c r="E265" s="56" t="s">
        <v>2153</v>
      </c>
      <c r="F265" s="122" t="s">
        <v>2052</v>
      </c>
      <c r="G265" s="122"/>
    </row>
    <row r="266" spans="1:7" ht="27" x14ac:dyDescent="0.4">
      <c r="A266" s="55" t="s">
        <v>4929</v>
      </c>
      <c r="B266" s="55" t="s">
        <v>1256</v>
      </c>
      <c r="C266" s="55" t="s">
        <v>4930</v>
      </c>
      <c r="D266" s="55" t="s">
        <v>3271</v>
      </c>
      <c r="E266" s="56" t="s">
        <v>2154</v>
      </c>
      <c r="F266" s="122" t="s">
        <v>2052</v>
      </c>
      <c r="G266" s="122" t="s">
        <v>3054</v>
      </c>
    </row>
    <row r="267" spans="1:7" ht="27" x14ac:dyDescent="0.4">
      <c r="A267" s="55" t="s">
        <v>4931</v>
      </c>
      <c r="B267" s="55" t="s">
        <v>1478</v>
      </c>
      <c r="C267" s="55" t="s">
        <v>4932</v>
      </c>
      <c r="D267" s="55" t="s">
        <v>3272</v>
      </c>
      <c r="E267" s="56" t="s">
        <v>2151</v>
      </c>
      <c r="F267" s="122" t="s">
        <v>2052</v>
      </c>
      <c r="G267" s="122"/>
    </row>
    <row r="268" spans="1:7" ht="27" x14ac:dyDescent="0.4">
      <c r="A268" s="55" t="s">
        <v>4933</v>
      </c>
      <c r="B268" s="55" t="s">
        <v>1257</v>
      </c>
      <c r="C268" s="55" t="s">
        <v>4934</v>
      </c>
      <c r="D268" s="55" t="s">
        <v>3273</v>
      </c>
      <c r="E268" s="56" t="s">
        <v>2149</v>
      </c>
      <c r="F268" s="122" t="s">
        <v>2054</v>
      </c>
      <c r="G268" s="122"/>
    </row>
    <row r="269" spans="1:7" ht="27" x14ac:dyDescent="0.4">
      <c r="A269" s="55" t="s">
        <v>4935</v>
      </c>
      <c r="B269" s="55" t="s">
        <v>1258</v>
      </c>
      <c r="C269" s="55" t="s">
        <v>4936</v>
      </c>
      <c r="D269" s="55" t="s">
        <v>3274</v>
      </c>
      <c r="E269" s="56" t="s">
        <v>2351</v>
      </c>
      <c r="F269" s="122" t="s">
        <v>2094</v>
      </c>
      <c r="G269" s="122"/>
    </row>
    <row r="270" spans="1:7" ht="27" x14ac:dyDescent="0.4">
      <c r="A270" s="55" t="s">
        <v>4937</v>
      </c>
      <c r="B270" s="55" t="s">
        <v>1260</v>
      </c>
      <c r="C270" s="55" t="s">
        <v>4938</v>
      </c>
      <c r="D270" s="55" t="s">
        <v>3275</v>
      </c>
      <c r="E270" s="56" t="s">
        <v>2350</v>
      </c>
      <c r="F270" s="122" t="s">
        <v>2094</v>
      </c>
      <c r="G270" s="122"/>
    </row>
    <row r="271" spans="1:7" ht="27" x14ac:dyDescent="0.4">
      <c r="A271" s="55" t="s">
        <v>4939</v>
      </c>
      <c r="B271" s="55" t="s">
        <v>1261</v>
      </c>
      <c r="C271" s="55" t="s">
        <v>4940</v>
      </c>
      <c r="D271" s="55" t="s">
        <v>3276</v>
      </c>
      <c r="E271" s="56" t="s">
        <v>2346</v>
      </c>
      <c r="F271" s="122" t="s">
        <v>2110</v>
      </c>
      <c r="G271" s="122"/>
    </row>
    <row r="272" spans="1:7" ht="27" x14ac:dyDescent="0.4">
      <c r="A272" s="55" t="s">
        <v>4941</v>
      </c>
      <c r="B272" s="55" t="s">
        <v>1262</v>
      </c>
      <c r="C272" s="55" t="s">
        <v>4942</v>
      </c>
      <c r="D272" s="55" t="s">
        <v>3277</v>
      </c>
      <c r="E272" s="56" t="s">
        <v>2345</v>
      </c>
      <c r="F272" s="122" t="s">
        <v>2110</v>
      </c>
      <c r="G272" s="122"/>
    </row>
    <row r="273" spans="1:7" ht="27" x14ac:dyDescent="0.4">
      <c r="A273" s="55" t="s">
        <v>4943</v>
      </c>
      <c r="B273" s="55" t="s">
        <v>1263</v>
      </c>
      <c r="C273" s="55" t="s">
        <v>4944</v>
      </c>
      <c r="D273" s="55" t="s">
        <v>3278</v>
      </c>
      <c r="E273" s="56" t="s">
        <v>2344</v>
      </c>
      <c r="F273" s="122" t="s">
        <v>2110</v>
      </c>
      <c r="G273" s="122"/>
    </row>
    <row r="274" spans="1:7" ht="27" x14ac:dyDescent="0.4">
      <c r="A274" s="55" t="s">
        <v>4945</v>
      </c>
      <c r="B274" s="55" t="s">
        <v>1264</v>
      </c>
      <c r="C274" s="55" t="s">
        <v>4946</v>
      </c>
      <c r="D274" s="55" t="s">
        <v>3279</v>
      </c>
      <c r="E274" s="56" t="s">
        <v>2343</v>
      </c>
      <c r="F274" s="122" t="s">
        <v>2110</v>
      </c>
      <c r="G274" s="122"/>
    </row>
    <row r="275" spans="1:7" ht="27" x14ac:dyDescent="0.4">
      <c r="A275" s="55" t="s">
        <v>4947</v>
      </c>
      <c r="B275" s="55" t="s">
        <v>1477</v>
      </c>
      <c r="C275" s="55" t="s">
        <v>4948</v>
      </c>
      <c r="D275" s="55" t="s">
        <v>3280</v>
      </c>
      <c r="E275" s="56" t="s">
        <v>2354</v>
      </c>
      <c r="F275" s="122" t="s">
        <v>2054</v>
      </c>
      <c r="G275" s="122"/>
    </row>
    <row r="276" spans="1:7" ht="27" x14ac:dyDescent="0.4">
      <c r="A276" s="55" t="s">
        <v>4949</v>
      </c>
      <c r="B276" s="55" t="s">
        <v>1266</v>
      </c>
      <c r="C276" s="55" t="s">
        <v>4950</v>
      </c>
      <c r="D276" s="55" t="s">
        <v>3281</v>
      </c>
      <c r="E276" s="56" t="s">
        <v>2369</v>
      </c>
      <c r="F276" s="122" t="s">
        <v>2110</v>
      </c>
      <c r="G276" s="122"/>
    </row>
    <row r="277" spans="1:7" ht="27" x14ac:dyDescent="0.4">
      <c r="A277" s="55" t="s">
        <v>4951</v>
      </c>
      <c r="B277" s="55" t="s">
        <v>1268</v>
      </c>
      <c r="C277" s="55" t="s">
        <v>4952</v>
      </c>
      <c r="D277" s="55" t="s">
        <v>3282</v>
      </c>
      <c r="E277" s="56" t="s">
        <v>2353</v>
      </c>
      <c r="F277" s="122" t="s">
        <v>2094</v>
      </c>
      <c r="G277" s="122"/>
    </row>
    <row r="278" spans="1:7" ht="27" x14ac:dyDescent="0.4">
      <c r="A278" s="55" t="s">
        <v>4953</v>
      </c>
      <c r="B278" s="55" t="s">
        <v>1476</v>
      </c>
      <c r="C278" s="55" t="s">
        <v>4954</v>
      </c>
      <c r="D278" s="55" t="s">
        <v>3283</v>
      </c>
      <c r="E278" s="56" t="s">
        <v>2628</v>
      </c>
      <c r="F278" s="122" t="s">
        <v>2094</v>
      </c>
      <c r="G278" s="122"/>
    </row>
    <row r="279" spans="1:7" ht="27" x14ac:dyDescent="0.4">
      <c r="A279" s="55" t="s">
        <v>4955</v>
      </c>
      <c r="B279" s="55" t="s">
        <v>1269</v>
      </c>
      <c r="C279" s="55" t="s">
        <v>4956</v>
      </c>
      <c r="D279" s="55" t="s">
        <v>3284</v>
      </c>
      <c r="E279" s="56" t="s">
        <v>2360</v>
      </c>
      <c r="F279" s="122" t="s">
        <v>2054</v>
      </c>
      <c r="G279" s="122"/>
    </row>
    <row r="280" spans="1:7" ht="27" x14ac:dyDescent="0.4">
      <c r="A280" s="55" t="s">
        <v>4957</v>
      </c>
      <c r="B280" s="55" t="s">
        <v>1271</v>
      </c>
      <c r="C280" s="55" t="s">
        <v>4958</v>
      </c>
      <c r="D280" s="55" t="s">
        <v>3285</v>
      </c>
      <c r="E280" s="56" t="s">
        <v>2363</v>
      </c>
      <c r="F280" s="122" t="s">
        <v>2054</v>
      </c>
      <c r="G280" s="122"/>
    </row>
    <row r="281" spans="1:7" ht="27" x14ac:dyDescent="0.4">
      <c r="A281" s="55" t="s">
        <v>4959</v>
      </c>
      <c r="B281" s="55" t="s">
        <v>1272</v>
      </c>
      <c r="C281" s="55" t="s">
        <v>4960</v>
      </c>
      <c r="D281" s="55" t="s">
        <v>3286</v>
      </c>
      <c r="E281" s="56" t="s">
        <v>2342</v>
      </c>
      <c r="F281" s="122" t="s">
        <v>2110</v>
      </c>
      <c r="G281" s="122"/>
    </row>
    <row r="282" spans="1:7" ht="27" x14ac:dyDescent="0.4">
      <c r="A282" s="55" t="s">
        <v>4961</v>
      </c>
      <c r="B282" s="55" t="s">
        <v>1273</v>
      </c>
      <c r="C282" s="55" t="s">
        <v>4962</v>
      </c>
      <c r="D282" s="55" t="s">
        <v>3287</v>
      </c>
      <c r="E282" s="56" t="s">
        <v>2348</v>
      </c>
      <c r="F282" s="122" t="s">
        <v>2629</v>
      </c>
      <c r="G282" s="122"/>
    </row>
    <row r="283" spans="1:7" ht="27" x14ac:dyDescent="0.4">
      <c r="A283" s="55" t="s">
        <v>4963</v>
      </c>
      <c r="B283" s="55" t="s">
        <v>1274</v>
      </c>
      <c r="C283" s="55" t="s">
        <v>4964</v>
      </c>
      <c r="D283" s="55" t="s">
        <v>3288</v>
      </c>
      <c r="E283" s="56" t="s">
        <v>2362</v>
      </c>
      <c r="F283" s="122" t="s">
        <v>2054</v>
      </c>
      <c r="G283" s="122"/>
    </row>
    <row r="284" spans="1:7" ht="27" x14ac:dyDescent="0.4">
      <c r="A284" s="55" t="s">
        <v>4965</v>
      </c>
      <c r="B284" s="55" t="s">
        <v>1275</v>
      </c>
      <c r="C284" s="55" t="s">
        <v>4966</v>
      </c>
      <c r="D284" s="55" t="s">
        <v>3289</v>
      </c>
      <c r="E284" s="56" t="s">
        <v>2352</v>
      </c>
      <c r="F284" s="122" t="s">
        <v>2054</v>
      </c>
      <c r="G284" s="122"/>
    </row>
    <row r="285" spans="1:7" ht="27" x14ac:dyDescent="0.4">
      <c r="A285" s="55" t="s">
        <v>4967</v>
      </c>
      <c r="B285" s="55" t="s">
        <v>1276</v>
      </c>
      <c r="C285" s="55" t="s">
        <v>4968</v>
      </c>
      <c r="D285" s="55" t="s">
        <v>3290</v>
      </c>
      <c r="E285" s="56" t="s">
        <v>2359</v>
      </c>
      <c r="F285" s="122" t="s">
        <v>2054</v>
      </c>
      <c r="G285" s="122"/>
    </row>
    <row r="286" spans="1:7" ht="27" x14ac:dyDescent="0.4">
      <c r="A286" s="55" t="s">
        <v>4969</v>
      </c>
      <c r="B286" s="55" t="s">
        <v>1277</v>
      </c>
      <c r="C286" s="55" t="s">
        <v>4970</v>
      </c>
      <c r="D286" s="55" t="s">
        <v>3291</v>
      </c>
      <c r="E286" s="56" t="s">
        <v>2338</v>
      </c>
      <c r="F286" s="122" t="s">
        <v>2054</v>
      </c>
      <c r="G286" s="122"/>
    </row>
    <row r="287" spans="1:7" ht="27" x14ac:dyDescent="0.4">
      <c r="A287" s="55" t="s">
        <v>4971</v>
      </c>
      <c r="B287" s="55" t="s">
        <v>1278</v>
      </c>
      <c r="C287" s="55" t="s">
        <v>4972</v>
      </c>
      <c r="D287" s="55" t="s">
        <v>3292</v>
      </c>
      <c r="E287" s="56" t="s">
        <v>2341</v>
      </c>
      <c r="F287" s="122" t="s">
        <v>2110</v>
      </c>
      <c r="G287" s="122"/>
    </row>
    <row r="288" spans="1:7" ht="27" x14ac:dyDescent="0.4">
      <c r="A288" s="55" t="s">
        <v>4973</v>
      </c>
      <c r="B288" s="55" t="s">
        <v>1279</v>
      </c>
      <c r="C288" s="55" t="s">
        <v>4974</v>
      </c>
      <c r="D288" s="55" t="s">
        <v>3293</v>
      </c>
      <c r="E288" s="56" t="s">
        <v>2340</v>
      </c>
      <c r="F288" s="122" t="s">
        <v>2110</v>
      </c>
      <c r="G288" s="122"/>
    </row>
    <row r="289" spans="1:7" ht="27" x14ac:dyDescent="0.4">
      <c r="A289" s="55" t="s">
        <v>4975</v>
      </c>
      <c r="B289" s="55" t="s">
        <v>1280</v>
      </c>
      <c r="C289" s="55" t="s">
        <v>4976</v>
      </c>
      <c r="D289" s="55" t="s">
        <v>3294</v>
      </c>
      <c r="E289" s="56" t="s">
        <v>2339</v>
      </c>
      <c r="F289" s="122" t="s">
        <v>2110</v>
      </c>
      <c r="G289" s="122"/>
    </row>
    <row r="290" spans="1:7" ht="27" x14ac:dyDescent="0.4">
      <c r="A290" s="55" t="s">
        <v>4977</v>
      </c>
      <c r="B290" s="55" t="s">
        <v>1281</v>
      </c>
      <c r="C290" s="55" t="s">
        <v>4978</v>
      </c>
      <c r="D290" s="55" t="s">
        <v>3295</v>
      </c>
      <c r="E290" s="56" t="s">
        <v>2368</v>
      </c>
      <c r="F290" s="122" t="s">
        <v>2110</v>
      </c>
      <c r="G290" s="122"/>
    </row>
    <row r="291" spans="1:7" ht="27" x14ac:dyDescent="0.4">
      <c r="A291" s="55" t="s">
        <v>4979</v>
      </c>
      <c r="B291" s="55" t="s">
        <v>1282</v>
      </c>
      <c r="C291" s="55" t="s">
        <v>4980</v>
      </c>
      <c r="D291" s="55" t="s">
        <v>3296</v>
      </c>
      <c r="E291" s="56" t="s">
        <v>2358</v>
      </c>
      <c r="F291" s="122" t="s">
        <v>2094</v>
      </c>
      <c r="G291" s="122"/>
    </row>
    <row r="292" spans="1:7" ht="27" x14ac:dyDescent="0.4">
      <c r="A292" s="55" t="s">
        <v>4981</v>
      </c>
      <c r="B292" s="55" t="s">
        <v>1283</v>
      </c>
      <c r="C292" s="55" t="s">
        <v>4982</v>
      </c>
      <c r="D292" s="55" t="s">
        <v>3297</v>
      </c>
      <c r="E292" s="56" t="s">
        <v>2357</v>
      </c>
      <c r="F292" s="122" t="s">
        <v>2094</v>
      </c>
      <c r="G292" s="122"/>
    </row>
    <row r="293" spans="1:7" ht="27" x14ac:dyDescent="0.4">
      <c r="A293" s="55" t="s">
        <v>4983</v>
      </c>
      <c r="B293" s="55" t="s">
        <v>1284</v>
      </c>
      <c r="C293" s="55" t="s">
        <v>4984</v>
      </c>
      <c r="D293" s="55" t="s">
        <v>3298</v>
      </c>
      <c r="E293" s="56" t="s">
        <v>2337</v>
      </c>
      <c r="F293" s="122" t="s">
        <v>2054</v>
      </c>
      <c r="G293" s="122"/>
    </row>
    <row r="294" spans="1:7" ht="27" x14ac:dyDescent="0.4">
      <c r="A294" s="55" t="s">
        <v>4985</v>
      </c>
      <c r="B294" s="55" t="s">
        <v>1285</v>
      </c>
      <c r="C294" s="55" t="s">
        <v>4986</v>
      </c>
      <c r="D294" s="55" t="s">
        <v>3299</v>
      </c>
      <c r="E294" s="56" t="s">
        <v>2361</v>
      </c>
      <c r="F294" s="122" t="s">
        <v>2054</v>
      </c>
      <c r="G294" s="122"/>
    </row>
    <row r="295" spans="1:7" ht="27" x14ac:dyDescent="0.4">
      <c r="A295" s="55" t="s">
        <v>4987</v>
      </c>
      <c r="B295" s="55" t="s">
        <v>1286</v>
      </c>
      <c r="C295" s="55" t="s">
        <v>4988</v>
      </c>
      <c r="D295" s="55" t="s">
        <v>3300</v>
      </c>
      <c r="E295" s="56" t="s">
        <v>2367</v>
      </c>
      <c r="F295" s="122" t="s">
        <v>2094</v>
      </c>
      <c r="G295" s="122"/>
    </row>
    <row r="296" spans="1:7" ht="27" x14ac:dyDescent="0.4">
      <c r="A296" s="55" t="s">
        <v>4989</v>
      </c>
      <c r="B296" s="55" t="s">
        <v>1287</v>
      </c>
      <c r="C296" s="55" t="s">
        <v>4990</v>
      </c>
      <c r="D296" s="55" t="s">
        <v>3301</v>
      </c>
      <c r="E296" s="56" t="s">
        <v>2356</v>
      </c>
      <c r="F296" s="122" t="s">
        <v>2110</v>
      </c>
      <c r="G296" s="122"/>
    </row>
    <row r="297" spans="1:7" ht="27" x14ac:dyDescent="0.4">
      <c r="A297" s="55" t="s">
        <v>4991</v>
      </c>
      <c r="B297" s="55" t="s">
        <v>1288</v>
      </c>
      <c r="C297" s="55" t="s">
        <v>4992</v>
      </c>
      <c r="D297" s="55" t="s">
        <v>3302</v>
      </c>
      <c r="E297" s="56" t="s">
        <v>2366</v>
      </c>
      <c r="F297" s="122" t="s">
        <v>2110</v>
      </c>
      <c r="G297" s="122"/>
    </row>
    <row r="298" spans="1:7" ht="27" x14ac:dyDescent="0.4">
      <c r="A298" s="55" t="s">
        <v>4993</v>
      </c>
      <c r="B298" s="55" t="s">
        <v>1289</v>
      </c>
      <c r="C298" s="55" t="s">
        <v>4994</v>
      </c>
      <c r="D298" s="55" t="s">
        <v>3303</v>
      </c>
      <c r="E298" s="56" t="s">
        <v>2365</v>
      </c>
      <c r="F298" s="122" t="s">
        <v>2110</v>
      </c>
      <c r="G298" s="122"/>
    </row>
    <row r="299" spans="1:7" ht="27" x14ac:dyDescent="0.4">
      <c r="A299" s="55" t="s">
        <v>4995</v>
      </c>
      <c r="B299" s="55" t="s">
        <v>1290</v>
      </c>
      <c r="C299" s="55" t="s">
        <v>4996</v>
      </c>
      <c r="D299" s="55" t="s">
        <v>3304</v>
      </c>
      <c r="E299" s="56" t="s">
        <v>2364</v>
      </c>
      <c r="F299" s="122" t="s">
        <v>2629</v>
      </c>
      <c r="G299" s="122"/>
    </row>
    <row r="300" spans="1:7" ht="27" x14ac:dyDescent="0.4">
      <c r="A300" s="55" t="s">
        <v>4997</v>
      </c>
      <c r="B300" s="55" t="s">
        <v>1475</v>
      </c>
      <c r="C300" s="55" t="s">
        <v>4998</v>
      </c>
      <c r="D300" s="55" t="s">
        <v>3305</v>
      </c>
      <c r="E300" s="56" t="s">
        <v>2630</v>
      </c>
      <c r="F300" s="122" t="s">
        <v>2052</v>
      </c>
      <c r="G300" s="122" t="s">
        <v>3006</v>
      </c>
    </row>
    <row r="301" spans="1:7" ht="27" x14ac:dyDescent="0.4">
      <c r="A301" s="55" t="s">
        <v>4999</v>
      </c>
      <c r="B301" s="55" t="s">
        <v>1291</v>
      </c>
      <c r="C301" s="55" t="s">
        <v>5000</v>
      </c>
      <c r="D301" s="55" t="s">
        <v>3306</v>
      </c>
      <c r="E301" s="56" t="s">
        <v>2631</v>
      </c>
      <c r="F301" s="122" t="s">
        <v>2052</v>
      </c>
      <c r="G301" s="122"/>
    </row>
    <row r="302" spans="1:7" ht="27" x14ac:dyDescent="0.4">
      <c r="A302" s="55" t="s">
        <v>5001</v>
      </c>
      <c r="B302" s="55" t="s">
        <v>1474</v>
      </c>
      <c r="C302" s="55" t="s">
        <v>5002</v>
      </c>
      <c r="D302" s="55" t="s">
        <v>3307</v>
      </c>
      <c r="E302" s="56" t="s">
        <v>2632</v>
      </c>
      <c r="F302" s="122" t="s">
        <v>2052</v>
      </c>
      <c r="G302" s="122"/>
    </row>
    <row r="303" spans="1:7" ht="27" x14ac:dyDescent="0.4">
      <c r="A303" s="55" t="s">
        <v>5003</v>
      </c>
      <c r="B303" s="55" t="s">
        <v>1473</v>
      </c>
      <c r="C303" s="55" t="s">
        <v>5004</v>
      </c>
      <c r="D303" s="55" t="s">
        <v>3308</v>
      </c>
      <c r="E303" s="56" t="s">
        <v>2064</v>
      </c>
      <c r="F303" s="122" t="s">
        <v>2052</v>
      </c>
      <c r="G303" s="122" t="s">
        <v>3054</v>
      </c>
    </row>
    <row r="304" spans="1:7" ht="27" x14ac:dyDescent="0.4">
      <c r="A304" s="55" t="s">
        <v>5005</v>
      </c>
      <c r="B304" s="55" t="s">
        <v>1472</v>
      </c>
      <c r="C304" s="55" t="s">
        <v>5006</v>
      </c>
      <c r="D304" s="55" t="s">
        <v>3309</v>
      </c>
      <c r="E304" s="56" t="s">
        <v>2062</v>
      </c>
      <c r="F304" s="122" t="s">
        <v>2052</v>
      </c>
      <c r="G304" s="122" t="s">
        <v>3054</v>
      </c>
    </row>
    <row r="305" spans="1:7" ht="27" x14ac:dyDescent="0.4">
      <c r="A305" s="55" t="s">
        <v>5007</v>
      </c>
      <c r="B305" s="55" t="s">
        <v>1471</v>
      </c>
      <c r="C305" s="55" t="s">
        <v>5008</v>
      </c>
      <c r="D305" s="55" t="s">
        <v>3310</v>
      </c>
      <c r="E305" s="56" t="s">
        <v>2061</v>
      </c>
      <c r="F305" s="122" t="s">
        <v>2052</v>
      </c>
      <c r="G305" s="122" t="s">
        <v>3054</v>
      </c>
    </row>
    <row r="306" spans="1:7" ht="27" x14ac:dyDescent="0.4">
      <c r="A306" s="55" t="s">
        <v>5009</v>
      </c>
      <c r="B306" s="55" t="s">
        <v>1292</v>
      </c>
      <c r="C306" s="55" t="s">
        <v>5010</v>
      </c>
      <c r="D306" s="55" t="s">
        <v>3311</v>
      </c>
      <c r="E306" s="56" t="s">
        <v>2060</v>
      </c>
      <c r="F306" s="122" t="s">
        <v>2052</v>
      </c>
      <c r="G306" s="122" t="s">
        <v>3054</v>
      </c>
    </row>
    <row r="307" spans="1:7" ht="27" x14ac:dyDescent="0.4">
      <c r="A307" s="55" t="s">
        <v>5011</v>
      </c>
      <c r="B307" s="55" t="s">
        <v>1470</v>
      </c>
      <c r="C307" s="55" t="s">
        <v>5012</v>
      </c>
      <c r="D307" s="55" t="s">
        <v>3312</v>
      </c>
      <c r="E307" s="56" t="s">
        <v>2059</v>
      </c>
      <c r="F307" s="122" t="s">
        <v>2052</v>
      </c>
      <c r="G307" s="122" t="s">
        <v>3054</v>
      </c>
    </row>
    <row r="308" spans="1:7" ht="27" x14ac:dyDescent="0.4">
      <c r="A308" s="55" t="s">
        <v>5013</v>
      </c>
      <c r="B308" s="55" t="s">
        <v>1293</v>
      </c>
      <c r="C308" s="55" t="s">
        <v>5014</v>
      </c>
      <c r="D308" s="55" t="s">
        <v>3313</v>
      </c>
      <c r="E308" s="56" t="s">
        <v>2058</v>
      </c>
      <c r="F308" s="122" t="s">
        <v>2054</v>
      </c>
      <c r="G308" s="122"/>
    </row>
    <row r="309" spans="1:7" ht="27" x14ac:dyDescent="0.4">
      <c r="A309" s="55" t="s">
        <v>5015</v>
      </c>
      <c r="B309" s="55" t="s">
        <v>1469</v>
      </c>
      <c r="C309" s="55" t="s">
        <v>5016</v>
      </c>
      <c r="D309" s="55" t="s">
        <v>3314</v>
      </c>
      <c r="E309" s="56" t="s">
        <v>2056</v>
      </c>
      <c r="F309" s="122" t="s">
        <v>2054</v>
      </c>
      <c r="G309" s="122" t="s">
        <v>3008</v>
      </c>
    </row>
    <row r="310" spans="1:7" ht="27" x14ac:dyDescent="0.4">
      <c r="A310" s="55" t="s">
        <v>5017</v>
      </c>
      <c r="B310" s="55" t="s">
        <v>1294</v>
      </c>
      <c r="C310" s="55" t="s">
        <v>5018</v>
      </c>
      <c r="D310" s="55" t="s">
        <v>3315</v>
      </c>
      <c r="E310" s="56" t="s">
        <v>2053</v>
      </c>
      <c r="F310" s="122" t="s">
        <v>2054</v>
      </c>
      <c r="G310" s="122" t="s">
        <v>3008</v>
      </c>
    </row>
    <row r="311" spans="1:7" ht="27" x14ac:dyDescent="0.4">
      <c r="A311" s="55" t="s">
        <v>5019</v>
      </c>
      <c r="B311" s="55" t="s">
        <v>1295</v>
      </c>
      <c r="C311" s="55" t="s">
        <v>5020</v>
      </c>
      <c r="D311" s="55" t="s">
        <v>3316</v>
      </c>
      <c r="E311" s="56" t="s">
        <v>2051</v>
      </c>
      <c r="F311" s="122" t="s">
        <v>2052</v>
      </c>
      <c r="G311" s="122"/>
    </row>
    <row r="312" spans="1:7" ht="27" x14ac:dyDescent="0.4">
      <c r="A312" s="55" t="s">
        <v>5021</v>
      </c>
      <c r="B312" s="55" t="s">
        <v>1468</v>
      </c>
      <c r="C312" s="55" t="s">
        <v>5022</v>
      </c>
      <c r="D312" s="55" t="s">
        <v>3317</v>
      </c>
      <c r="E312" s="56" t="s">
        <v>2633</v>
      </c>
      <c r="F312" s="122" t="s">
        <v>2052</v>
      </c>
      <c r="G312" s="122" t="s">
        <v>3006</v>
      </c>
    </row>
    <row r="313" spans="1:7" ht="27" x14ac:dyDescent="0.4">
      <c r="A313" s="55" t="s">
        <v>5023</v>
      </c>
      <c r="B313" s="55" t="s">
        <v>1467</v>
      </c>
      <c r="C313" s="55" t="s">
        <v>5024</v>
      </c>
      <c r="D313" s="55" t="s">
        <v>3318</v>
      </c>
      <c r="E313" s="56" t="s">
        <v>2634</v>
      </c>
      <c r="F313" s="122" t="s">
        <v>2052</v>
      </c>
      <c r="G313" s="122" t="s">
        <v>3054</v>
      </c>
    </row>
    <row r="314" spans="1:7" ht="27" x14ac:dyDescent="0.4">
      <c r="A314" s="55" t="s">
        <v>5025</v>
      </c>
      <c r="B314" s="55" t="s">
        <v>1296</v>
      </c>
      <c r="C314" s="55" t="s">
        <v>5026</v>
      </c>
      <c r="D314" s="55" t="s">
        <v>3319</v>
      </c>
      <c r="E314" s="56" t="s">
        <v>2635</v>
      </c>
      <c r="F314" s="122" t="s">
        <v>2052</v>
      </c>
      <c r="G314" s="122"/>
    </row>
    <row r="315" spans="1:7" ht="27" x14ac:dyDescent="0.4">
      <c r="A315" s="55" t="s">
        <v>5027</v>
      </c>
      <c r="B315" s="55" t="s">
        <v>1297</v>
      </c>
      <c r="C315" s="55" t="s">
        <v>5028</v>
      </c>
      <c r="D315" s="55" t="s">
        <v>3320</v>
      </c>
      <c r="E315" s="56" t="s">
        <v>2636</v>
      </c>
      <c r="F315" s="122" t="s">
        <v>2052</v>
      </c>
      <c r="G315" s="122" t="s">
        <v>3008</v>
      </c>
    </row>
    <row r="316" spans="1:7" ht="27" x14ac:dyDescent="0.4">
      <c r="A316" s="55" t="s">
        <v>5029</v>
      </c>
      <c r="B316" s="55" t="s">
        <v>1298</v>
      </c>
      <c r="C316" s="55" t="s">
        <v>5030</v>
      </c>
      <c r="D316" s="55" t="s">
        <v>3321</v>
      </c>
      <c r="E316" s="56" t="s">
        <v>2637</v>
      </c>
      <c r="F316" s="122" t="s">
        <v>2052</v>
      </c>
      <c r="G316" s="122" t="s">
        <v>3054</v>
      </c>
    </row>
    <row r="317" spans="1:7" ht="27" x14ac:dyDescent="0.4">
      <c r="A317" s="55" t="s">
        <v>5031</v>
      </c>
      <c r="B317" s="55" t="s">
        <v>1299</v>
      </c>
      <c r="C317" s="55" t="s">
        <v>5032</v>
      </c>
      <c r="D317" s="55" t="s">
        <v>3322</v>
      </c>
      <c r="E317" s="56" t="s">
        <v>2638</v>
      </c>
      <c r="F317" s="122" t="s">
        <v>2052</v>
      </c>
      <c r="G317" s="122" t="s">
        <v>3054</v>
      </c>
    </row>
    <row r="318" spans="1:7" ht="27" x14ac:dyDescent="0.4">
      <c r="A318" s="55" t="s">
        <v>5033</v>
      </c>
      <c r="B318" s="55" t="s">
        <v>1301</v>
      </c>
      <c r="C318" s="55" t="s">
        <v>5034</v>
      </c>
      <c r="D318" s="55" t="s">
        <v>3323</v>
      </c>
      <c r="E318" s="56" t="s">
        <v>2639</v>
      </c>
      <c r="F318" s="122" t="s">
        <v>2052</v>
      </c>
      <c r="G318" s="122" t="s">
        <v>3054</v>
      </c>
    </row>
    <row r="319" spans="1:7" ht="27" x14ac:dyDescent="0.4">
      <c r="A319" s="55" t="s">
        <v>5035</v>
      </c>
      <c r="B319" s="55" t="s">
        <v>1302</v>
      </c>
      <c r="C319" s="55" t="s">
        <v>5036</v>
      </c>
      <c r="D319" s="55" t="s">
        <v>3324</v>
      </c>
      <c r="E319" s="56" t="s">
        <v>2640</v>
      </c>
      <c r="F319" s="122" t="s">
        <v>2052</v>
      </c>
      <c r="G319" s="122" t="s">
        <v>3054</v>
      </c>
    </row>
    <row r="320" spans="1:7" ht="27" x14ac:dyDescent="0.4">
      <c r="A320" s="55" t="s">
        <v>5037</v>
      </c>
      <c r="B320" s="55" t="s">
        <v>1466</v>
      </c>
      <c r="C320" s="55" t="s">
        <v>5038</v>
      </c>
      <c r="D320" s="55" t="s">
        <v>3325</v>
      </c>
      <c r="E320" s="56" t="s">
        <v>2641</v>
      </c>
      <c r="F320" s="122" t="s">
        <v>2052</v>
      </c>
      <c r="G320" s="122" t="s">
        <v>3054</v>
      </c>
    </row>
    <row r="321" spans="1:7" ht="27" x14ac:dyDescent="0.4">
      <c r="A321" s="55" t="s">
        <v>5039</v>
      </c>
      <c r="B321" s="55" t="s">
        <v>1465</v>
      </c>
      <c r="C321" s="55" t="s">
        <v>5040</v>
      </c>
      <c r="D321" s="55" t="s">
        <v>3326</v>
      </c>
      <c r="E321" s="56" t="s">
        <v>2642</v>
      </c>
      <c r="F321" s="122" t="s">
        <v>2052</v>
      </c>
      <c r="G321" s="122" t="s">
        <v>3054</v>
      </c>
    </row>
    <row r="322" spans="1:7" ht="27" x14ac:dyDescent="0.4">
      <c r="A322" s="55" t="s">
        <v>5041</v>
      </c>
      <c r="B322" s="55" t="s">
        <v>1303</v>
      </c>
      <c r="C322" s="55" t="s">
        <v>5042</v>
      </c>
      <c r="D322" s="55" t="s">
        <v>3327</v>
      </c>
      <c r="E322" s="56" t="s">
        <v>2643</v>
      </c>
      <c r="F322" s="122" t="s">
        <v>2052</v>
      </c>
      <c r="G322" s="122" t="s">
        <v>3054</v>
      </c>
    </row>
    <row r="323" spans="1:7" ht="27" x14ac:dyDescent="0.4">
      <c r="A323" s="55" t="s">
        <v>5043</v>
      </c>
      <c r="B323" s="55" t="s">
        <v>1304</v>
      </c>
      <c r="C323" s="55" t="s">
        <v>5044</v>
      </c>
      <c r="D323" s="55" t="s">
        <v>3328</v>
      </c>
      <c r="E323" s="56" t="s">
        <v>2644</v>
      </c>
      <c r="F323" s="122" t="s">
        <v>2052</v>
      </c>
      <c r="G323" s="122"/>
    </row>
    <row r="324" spans="1:7" ht="27" x14ac:dyDescent="0.4">
      <c r="A324" s="55" t="s">
        <v>5045</v>
      </c>
      <c r="B324" s="55" t="s">
        <v>1305</v>
      </c>
      <c r="C324" s="55" t="s">
        <v>5046</v>
      </c>
      <c r="D324" s="55" t="s">
        <v>3329</v>
      </c>
      <c r="E324" s="56" t="s">
        <v>2645</v>
      </c>
      <c r="F324" s="122" t="s">
        <v>2052</v>
      </c>
      <c r="G324" s="122"/>
    </row>
    <row r="325" spans="1:7" ht="27" x14ac:dyDescent="0.4">
      <c r="A325" s="55" t="s">
        <v>5047</v>
      </c>
      <c r="B325" s="55" t="s">
        <v>1307</v>
      </c>
      <c r="C325" s="55" t="s">
        <v>5048</v>
      </c>
      <c r="D325" s="55" t="s">
        <v>3330</v>
      </c>
      <c r="E325" s="56" t="s">
        <v>2646</v>
      </c>
      <c r="F325" s="122" t="s">
        <v>2052</v>
      </c>
      <c r="G325" s="122"/>
    </row>
    <row r="326" spans="1:7" ht="27" x14ac:dyDescent="0.4">
      <c r="A326" s="55" t="s">
        <v>5049</v>
      </c>
      <c r="B326" s="55" t="s">
        <v>1308</v>
      </c>
      <c r="C326" s="55" t="s">
        <v>5050</v>
      </c>
      <c r="D326" s="55" t="s">
        <v>3331</v>
      </c>
      <c r="E326" s="56" t="s">
        <v>2647</v>
      </c>
      <c r="F326" s="122" t="s">
        <v>2052</v>
      </c>
      <c r="G326" s="122"/>
    </row>
    <row r="327" spans="1:7" ht="27" x14ac:dyDescent="0.4">
      <c r="A327" s="55" t="s">
        <v>5051</v>
      </c>
      <c r="B327" s="55" t="s">
        <v>1309</v>
      </c>
      <c r="C327" s="55" t="s">
        <v>5052</v>
      </c>
      <c r="D327" s="55" t="s">
        <v>3332</v>
      </c>
      <c r="E327" s="56" t="s">
        <v>2648</v>
      </c>
      <c r="F327" s="122" t="s">
        <v>2052</v>
      </c>
      <c r="G327" s="122"/>
    </row>
    <row r="328" spans="1:7" ht="27" x14ac:dyDescent="0.4">
      <c r="A328" s="55" t="s">
        <v>5053</v>
      </c>
      <c r="B328" s="55" t="s">
        <v>1310</v>
      </c>
      <c r="C328" s="55" t="s">
        <v>5054</v>
      </c>
      <c r="D328" s="55" t="s">
        <v>3333</v>
      </c>
      <c r="E328" s="56" t="s">
        <v>2649</v>
      </c>
      <c r="F328" s="122" t="s">
        <v>2052</v>
      </c>
      <c r="G328" s="122"/>
    </row>
    <row r="329" spans="1:7" ht="27" x14ac:dyDescent="0.4">
      <c r="A329" s="55" t="s">
        <v>5055</v>
      </c>
      <c r="B329" s="55" t="s">
        <v>1311</v>
      </c>
      <c r="C329" s="55" t="s">
        <v>5056</v>
      </c>
      <c r="D329" s="55" t="s">
        <v>3334</v>
      </c>
      <c r="E329" s="56" t="s">
        <v>2650</v>
      </c>
      <c r="F329" s="122" t="s">
        <v>2052</v>
      </c>
      <c r="G329" s="122"/>
    </row>
    <row r="330" spans="1:7" ht="27" x14ac:dyDescent="0.4">
      <c r="A330" s="55" t="s">
        <v>5057</v>
      </c>
      <c r="B330" s="55" t="s">
        <v>1312</v>
      </c>
      <c r="C330" s="55" t="s">
        <v>5058</v>
      </c>
      <c r="D330" s="55" t="s">
        <v>3335</v>
      </c>
      <c r="E330" s="56" t="s">
        <v>2651</v>
      </c>
      <c r="F330" s="122" t="s">
        <v>2052</v>
      </c>
      <c r="G330" s="122"/>
    </row>
    <row r="331" spans="1:7" ht="40.5" x14ac:dyDescent="0.4">
      <c r="A331" s="55" t="s">
        <v>5059</v>
      </c>
      <c r="B331" s="55" t="s">
        <v>1313</v>
      </c>
      <c r="C331" s="55" t="s">
        <v>5060</v>
      </c>
      <c r="D331" s="55" t="s">
        <v>3336</v>
      </c>
      <c r="E331" s="56" t="s">
        <v>2652</v>
      </c>
      <c r="F331" s="122"/>
      <c r="G331" s="122"/>
    </row>
    <row r="332" spans="1:7" ht="32" x14ac:dyDescent="0.4">
      <c r="A332" s="55" t="s">
        <v>5061</v>
      </c>
      <c r="B332" s="55" t="s">
        <v>1314</v>
      </c>
      <c r="C332" s="55" t="s">
        <v>5062</v>
      </c>
      <c r="D332" s="55" t="s">
        <v>3337</v>
      </c>
      <c r="E332" s="56" t="s">
        <v>2653</v>
      </c>
      <c r="F332" s="122">
        <v>1</v>
      </c>
      <c r="G332" s="122"/>
    </row>
    <row r="333" spans="1:7" ht="40.5" x14ac:dyDescent="0.4">
      <c r="A333" s="55" t="s">
        <v>5063</v>
      </c>
      <c r="B333" s="55" t="s">
        <v>1315</v>
      </c>
      <c r="C333" s="55" t="s">
        <v>5064</v>
      </c>
      <c r="D333" s="55" t="s">
        <v>3338</v>
      </c>
      <c r="E333" s="56" t="s">
        <v>2088</v>
      </c>
      <c r="F333" s="122">
        <v>0</v>
      </c>
      <c r="G333" s="122"/>
    </row>
    <row r="334" spans="1:7" ht="40.5" x14ac:dyDescent="0.4">
      <c r="A334" s="55" t="s">
        <v>5065</v>
      </c>
      <c r="B334" s="55" t="s">
        <v>1318</v>
      </c>
      <c r="C334" s="55" t="s">
        <v>5066</v>
      </c>
      <c r="D334" s="55" t="s">
        <v>3339</v>
      </c>
      <c r="E334" s="56" t="s">
        <v>2086</v>
      </c>
      <c r="F334" s="122">
        <v>0</v>
      </c>
      <c r="G334" s="122"/>
    </row>
    <row r="335" spans="1:7" ht="54" x14ac:dyDescent="0.4">
      <c r="A335" s="55" t="s">
        <v>5067</v>
      </c>
      <c r="B335" s="55" t="s">
        <v>1319</v>
      </c>
      <c r="C335" s="55" t="s">
        <v>5068</v>
      </c>
      <c r="D335" s="55" t="s">
        <v>3340</v>
      </c>
      <c r="E335" s="56" t="s">
        <v>2049</v>
      </c>
      <c r="F335" s="122">
        <v>0</v>
      </c>
      <c r="G335" s="122"/>
    </row>
    <row r="336" spans="1:7" ht="54" x14ac:dyDescent="0.4">
      <c r="A336" s="55" t="s">
        <v>5069</v>
      </c>
      <c r="B336" s="55" t="s">
        <v>1320</v>
      </c>
      <c r="C336" s="55" t="s">
        <v>5070</v>
      </c>
      <c r="D336" s="55" t="s">
        <v>3341</v>
      </c>
      <c r="E336" s="56" t="s">
        <v>2048</v>
      </c>
      <c r="F336" s="122">
        <v>0</v>
      </c>
      <c r="G336" s="122"/>
    </row>
    <row r="337" spans="1:7" ht="27" x14ac:dyDescent="0.4">
      <c r="A337" s="55" t="s">
        <v>5071</v>
      </c>
      <c r="B337" s="55" t="s">
        <v>1322</v>
      </c>
      <c r="C337" s="55" t="s">
        <v>5072</v>
      </c>
      <c r="D337" s="55" t="s">
        <v>3342</v>
      </c>
      <c r="E337" s="56" t="s">
        <v>2654</v>
      </c>
      <c r="F337" s="122" t="s">
        <v>2052</v>
      </c>
      <c r="G337" s="122" t="s">
        <v>3008</v>
      </c>
    </row>
    <row r="338" spans="1:7" ht="27" x14ac:dyDescent="0.4">
      <c r="A338" s="55" t="s">
        <v>5073</v>
      </c>
      <c r="B338" s="55" t="s">
        <v>51</v>
      </c>
      <c r="C338" s="55" t="s">
        <v>5074</v>
      </c>
      <c r="D338" s="55" t="s">
        <v>3343</v>
      </c>
      <c r="E338" s="56" t="s">
        <v>2655</v>
      </c>
      <c r="F338" s="122" t="s">
        <v>2054</v>
      </c>
      <c r="G338" s="122" t="s">
        <v>3008</v>
      </c>
    </row>
    <row r="339" spans="1:7" ht="27" x14ac:dyDescent="0.4">
      <c r="A339" s="55" t="s">
        <v>5075</v>
      </c>
      <c r="B339" s="55" t="s">
        <v>1324</v>
      </c>
      <c r="C339" s="55" t="s">
        <v>5076</v>
      </c>
      <c r="D339" s="55" t="s">
        <v>3344</v>
      </c>
      <c r="E339" s="56" t="s">
        <v>2656</v>
      </c>
      <c r="F339" s="122" t="s">
        <v>2052</v>
      </c>
      <c r="G339" s="122"/>
    </row>
    <row r="340" spans="1:7" ht="27" x14ac:dyDescent="0.4">
      <c r="A340" s="55" t="s">
        <v>5077</v>
      </c>
      <c r="B340" s="55" t="s">
        <v>1334</v>
      </c>
      <c r="C340" s="55" t="s">
        <v>5078</v>
      </c>
      <c r="D340" s="55" t="s">
        <v>3345</v>
      </c>
      <c r="E340" s="56" t="s">
        <v>2657</v>
      </c>
      <c r="F340" s="122" t="s">
        <v>2052</v>
      </c>
      <c r="G340" s="122"/>
    </row>
    <row r="341" spans="1:7" ht="27" x14ac:dyDescent="0.4">
      <c r="A341" s="55" t="s">
        <v>5079</v>
      </c>
      <c r="B341" s="55" t="s">
        <v>1335</v>
      </c>
      <c r="C341" s="55" t="s">
        <v>5080</v>
      </c>
      <c r="D341" s="55" t="s">
        <v>3346</v>
      </c>
      <c r="E341" s="56" t="s">
        <v>2658</v>
      </c>
      <c r="F341" s="122" t="s">
        <v>2054</v>
      </c>
      <c r="G341" s="122"/>
    </row>
    <row r="342" spans="1:7" ht="27" x14ac:dyDescent="0.4">
      <c r="A342" s="55" t="s">
        <v>5081</v>
      </c>
      <c r="B342" s="55" t="s">
        <v>1336</v>
      </c>
      <c r="C342" s="55" t="s">
        <v>5082</v>
      </c>
      <c r="D342" s="55" t="s">
        <v>3347</v>
      </c>
      <c r="E342" s="56" t="s">
        <v>2659</v>
      </c>
      <c r="F342" s="122" t="s">
        <v>2052</v>
      </c>
      <c r="G342" s="122"/>
    </row>
    <row r="343" spans="1:7" ht="27" x14ac:dyDescent="0.4">
      <c r="A343" s="55" t="s">
        <v>5083</v>
      </c>
      <c r="B343" s="55" t="s">
        <v>1337</v>
      </c>
      <c r="C343" s="55" t="s">
        <v>5084</v>
      </c>
      <c r="D343" s="55" t="s">
        <v>3348</v>
      </c>
      <c r="E343" s="56" t="s">
        <v>2660</v>
      </c>
      <c r="F343" s="122" t="s">
        <v>2052</v>
      </c>
      <c r="G343" s="122"/>
    </row>
    <row r="344" spans="1:7" ht="27" x14ac:dyDescent="0.4">
      <c r="A344" s="55" t="s">
        <v>5085</v>
      </c>
      <c r="B344" s="55" t="s">
        <v>1338</v>
      </c>
      <c r="C344" s="55" t="s">
        <v>5086</v>
      </c>
      <c r="D344" s="55" t="s">
        <v>3349</v>
      </c>
      <c r="E344" s="56" t="s">
        <v>2661</v>
      </c>
      <c r="F344" s="122" t="s">
        <v>2052</v>
      </c>
      <c r="G344" s="122"/>
    </row>
    <row r="345" spans="1:7" ht="27" x14ac:dyDescent="0.4">
      <c r="A345" s="55" t="s">
        <v>5087</v>
      </c>
      <c r="B345" s="55" t="s">
        <v>1339</v>
      </c>
      <c r="C345" s="55" t="s">
        <v>5088</v>
      </c>
      <c r="D345" s="55" t="s">
        <v>3350</v>
      </c>
      <c r="E345" s="56" t="s">
        <v>2662</v>
      </c>
      <c r="F345" s="122" t="s">
        <v>2052</v>
      </c>
      <c r="G345" s="122"/>
    </row>
    <row r="346" spans="1:7" ht="27" x14ac:dyDescent="0.4">
      <c r="A346" s="55" t="s">
        <v>5089</v>
      </c>
      <c r="B346" s="55" t="s">
        <v>1342</v>
      </c>
      <c r="C346" s="55" t="s">
        <v>5090</v>
      </c>
      <c r="D346" s="55" t="s">
        <v>3351</v>
      </c>
      <c r="E346" s="56" t="s">
        <v>2355</v>
      </c>
      <c r="F346" s="122" t="s">
        <v>2054</v>
      </c>
      <c r="G346" s="122"/>
    </row>
    <row r="347" spans="1:7" ht="27" x14ac:dyDescent="0.4">
      <c r="A347" s="55" t="s">
        <v>5091</v>
      </c>
      <c r="B347" s="55" t="s">
        <v>595</v>
      </c>
      <c r="C347" s="55" t="s">
        <v>5092</v>
      </c>
      <c r="D347" s="55" t="s">
        <v>3352</v>
      </c>
      <c r="E347" s="56" t="s">
        <v>2057</v>
      </c>
      <c r="F347" s="122" t="s">
        <v>2052</v>
      </c>
      <c r="G347" s="122" t="s">
        <v>3054</v>
      </c>
    </row>
    <row r="348" spans="1:7" ht="27" x14ac:dyDescent="0.4">
      <c r="A348" s="55" t="s">
        <v>5093</v>
      </c>
      <c r="B348" s="55" t="s">
        <v>1343</v>
      </c>
      <c r="C348" s="55" t="s">
        <v>5094</v>
      </c>
      <c r="D348" s="55" t="s">
        <v>3353</v>
      </c>
      <c r="E348" s="56" t="s">
        <v>2055</v>
      </c>
      <c r="F348" s="122" t="s">
        <v>2052</v>
      </c>
      <c r="G348" s="122"/>
    </row>
    <row r="349" spans="1:7" ht="27" x14ac:dyDescent="0.4">
      <c r="A349" s="55" t="s">
        <v>5095</v>
      </c>
      <c r="B349" s="55" t="s">
        <v>1497</v>
      </c>
      <c r="C349" s="55" t="s">
        <v>5096</v>
      </c>
      <c r="D349" s="55" t="s">
        <v>3354</v>
      </c>
      <c r="E349" s="56" t="s">
        <v>2663</v>
      </c>
      <c r="F349" s="122" t="s">
        <v>2054</v>
      </c>
      <c r="G349" s="122" t="s">
        <v>3054</v>
      </c>
    </row>
    <row r="350" spans="1:7" ht="27" x14ac:dyDescent="0.4">
      <c r="A350" s="55" t="s">
        <v>5097</v>
      </c>
      <c r="B350" s="55" t="s">
        <v>1347</v>
      </c>
      <c r="C350" s="55" t="s">
        <v>5098</v>
      </c>
      <c r="D350" s="55" t="s">
        <v>3355</v>
      </c>
      <c r="E350" s="56" t="s">
        <v>2664</v>
      </c>
      <c r="F350" s="122" t="s">
        <v>2054</v>
      </c>
      <c r="G350" s="122" t="s">
        <v>3006</v>
      </c>
    </row>
    <row r="351" spans="1:7" ht="27" x14ac:dyDescent="0.4">
      <c r="A351" s="55" t="s">
        <v>5099</v>
      </c>
      <c r="B351" s="55" t="s">
        <v>1348</v>
      </c>
      <c r="C351" s="55" t="s">
        <v>5100</v>
      </c>
      <c r="D351" s="55" t="s">
        <v>3356</v>
      </c>
      <c r="E351" s="56" t="s">
        <v>2665</v>
      </c>
      <c r="F351" s="122" t="s">
        <v>2052</v>
      </c>
      <c r="G351" s="122"/>
    </row>
    <row r="352" spans="1:7" ht="27" x14ac:dyDescent="0.4">
      <c r="A352" s="55" t="s">
        <v>5101</v>
      </c>
      <c r="B352" s="55" t="s">
        <v>1350</v>
      </c>
      <c r="C352" s="55" t="s">
        <v>5102</v>
      </c>
      <c r="D352" s="55" t="s">
        <v>3357</v>
      </c>
      <c r="E352" s="56" t="s">
        <v>2666</v>
      </c>
      <c r="F352" s="122" t="s">
        <v>2052</v>
      </c>
      <c r="G352" s="122"/>
    </row>
    <row r="353" spans="1:7" ht="27" x14ac:dyDescent="0.4">
      <c r="A353" s="55" t="s">
        <v>5103</v>
      </c>
      <c r="B353" s="55" t="s">
        <v>1351</v>
      </c>
      <c r="C353" s="55" t="s">
        <v>5104</v>
      </c>
      <c r="D353" s="55" t="s">
        <v>3358</v>
      </c>
      <c r="E353" s="56" t="s">
        <v>2667</v>
      </c>
      <c r="F353" s="122" t="s">
        <v>2052</v>
      </c>
      <c r="G353" s="122"/>
    </row>
    <row r="354" spans="1:7" ht="27" x14ac:dyDescent="0.4">
      <c r="A354" s="55" t="s">
        <v>5105</v>
      </c>
      <c r="B354" s="55" t="s">
        <v>1499</v>
      </c>
      <c r="C354" s="55" t="s">
        <v>5106</v>
      </c>
      <c r="D354" s="55" t="s">
        <v>3359</v>
      </c>
      <c r="E354" s="56" t="s">
        <v>2668</v>
      </c>
      <c r="F354" s="122" t="s">
        <v>2052</v>
      </c>
      <c r="G354" s="122" t="s">
        <v>3054</v>
      </c>
    </row>
    <row r="355" spans="1:7" ht="32" x14ac:dyDescent="0.4">
      <c r="A355" s="55" t="s">
        <v>5107</v>
      </c>
      <c r="B355" s="55" t="s">
        <v>1352</v>
      </c>
      <c r="C355" s="55" t="s">
        <v>5108</v>
      </c>
      <c r="D355" s="55" t="s">
        <v>3360</v>
      </c>
      <c r="E355" s="56" t="s">
        <v>2669</v>
      </c>
      <c r="F355" s="122">
        <v>3</v>
      </c>
      <c r="G355" s="122"/>
    </row>
    <row r="356" spans="1:7" ht="40.5" x14ac:dyDescent="0.4">
      <c r="A356" s="55" t="s">
        <v>5109</v>
      </c>
      <c r="B356" s="55" t="s">
        <v>1353</v>
      </c>
      <c r="C356" s="55" t="s">
        <v>5110</v>
      </c>
      <c r="D356" s="55" t="s">
        <v>3361</v>
      </c>
      <c r="E356" s="56" t="s">
        <v>2670</v>
      </c>
      <c r="F356" s="122"/>
      <c r="G356" s="122"/>
    </row>
    <row r="357" spans="1:7" ht="40.5" x14ac:dyDescent="0.4">
      <c r="A357" s="55" t="s">
        <v>5111</v>
      </c>
      <c r="B357" s="55" t="s">
        <v>1354</v>
      </c>
      <c r="C357" s="55" t="s">
        <v>5112</v>
      </c>
      <c r="D357" s="55" t="s">
        <v>3362</v>
      </c>
      <c r="E357" s="56" t="s">
        <v>2671</v>
      </c>
      <c r="F357" s="122"/>
      <c r="G357" s="122"/>
    </row>
    <row r="358" spans="1:7" ht="27" x14ac:dyDescent="0.4">
      <c r="A358" s="55" t="s">
        <v>5113</v>
      </c>
      <c r="B358" s="55" t="s">
        <v>1355</v>
      </c>
      <c r="C358" s="55" t="s">
        <v>5114</v>
      </c>
      <c r="D358" s="55" t="s">
        <v>3363</v>
      </c>
      <c r="E358" s="56" t="s">
        <v>2672</v>
      </c>
      <c r="F358" s="122" t="s">
        <v>2052</v>
      </c>
      <c r="G358" s="122"/>
    </row>
    <row r="359" spans="1:7" ht="40.5" x14ac:dyDescent="0.4">
      <c r="A359" s="55" t="s">
        <v>5115</v>
      </c>
      <c r="B359" s="55" t="s">
        <v>1357</v>
      </c>
      <c r="C359" s="55" t="s">
        <v>5116</v>
      </c>
      <c r="D359" s="55" t="s">
        <v>3364</v>
      </c>
      <c r="E359" s="56" t="s">
        <v>2673</v>
      </c>
      <c r="F359" s="122" t="s">
        <v>2052</v>
      </c>
      <c r="G359" s="122"/>
    </row>
    <row r="360" spans="1:7" ht="40.5" x14ac:dyDescent="0.4">
      <c r="A360" s="55" t="s">
        <v>5117</v>
      </c>
      <c r="B360" s="55" t="s">
        <v>1464</v>
      </c>
      <c r="C360" s="55" t="s">
        <v>5118</v>
      </c>
      <c r="D360" s="55" t="s">
        <v>3365</v>
      </c>
      <c r="E360" s="56" t="s">
        <v>2674</v>
      </c>
      <c r="F360" s="122" t="s">
        <v>2052</v>
      </c>
      <c r="G360" s="122" t="s">
        <v>3054</v>
      </c>
    </row>
    <row r="361" spans="1:7" ht="40.5" x14ac:dyDescent="0.4">
      <c r="A361" s="55" t="s">
        <v>5119</v>
      </c>
      <c r="B361" s="55" t="s">
        <v>1359</v>
      </c>
      <c r="C361" s="55" t="s">
        <v>5120</v>
      </c>
      <c r="D361" s="55" t="s">
        <v>3366</v>
      </c>
      <c r="E361" s="56" t="s">
        <v>2675</v>
      </c>
      <c r="F361" s="122" t="s">
        <v>2052</v>
      </c>
      <c r="G361" s="122" t="s">
        <v>3054</v>
      </c>
    </row>
    <row r="362" spans="1:7" ht="40.5" x14ac:dyDescent="0.4">
      <c r="A362" s="55" t="s">
        <v>5121</v>
      </c>
      <c r="B362" s="55" t="s">
        <v>1360</v>
      </c>
      <c r="C362" s="55" t="s">
        <v>5122</v>
      </c>
      <c r="D362" s="55" t="s">
        <v>3367</v>
      </c>
      <c r="E362" s="56" t="s">
        <v>2676</v>
      </c>
      <c r="F362" s="122" t="s">
        <v>2052</v>
      </c>
      <c r="G362" s="122" t="s">
        <v>3054</v>
      </c>
    </row>
    <row r="363" spans="1:7" ht="27" x14ac:dyDescent="0.4">
      <c r="A363" s="55" t="s">
        <v>5123</v>
      </c>
      <c r="B363" s="55" t="s">
        <v>1361</v>
      </c>
      <c r="C363" s="55" t="s">
        <v>5124</v>
      </c>
      <c r="D363" s="55" t="s">
        <v>3368</v>
      </c>
      <c r="E363" s="56" t="s">
        <v>2677</v>
      </c>
      <c r="F363" s="122" t="s">
        <v>2052</v>
      </c>
      <c r="G363" s="122" t="s">
        <v>3054</v>
      </c>
    </row>
    <row r="364" spans="1:7" ht="27" x14ac:dyDescent="0.4">
      <c r="A364" s="55" t="s">
        <v>5125</v>
      </c>
      <c r="B364" s="55" t="s">
        <v>1463</v>
      </c>
      <c r="C364" s="55" t="s">
        <v>5126</v>
      </c>
      <c r="D364" s="55" t="s">
        <v>3369</v>
      </c>
      <c r="E364" s="56" t="s">
        <v>2678</v>
      </c>
      <c r="F364" s="122" t="s">
        <v>2052</v>
      </c>
      <c r="G364" s="122" t="s">
        <v>3054</v>
      </c>
    </row>
    <row r="365" spans="1:7" ht="27" x14ac:dyDescent="0.4">
      <c r="A365" s="55" t="s">
        <v>5127</v>
      </c>
      <c r="B365" s="55" t="s">
        <v>705</v>
      </c>
      <c r="C365" s="55" t="s">
        <v>5128</v>
      </c>
      <c r="D365" s="55" t="s">
        <v>3370</v>
      </c>
      <c r="E365" s="56" t="s">
        <v>2679</v>
      </c>
      <c r="F365" s="122" t="s">
        <v>2052</v>
      </c>
      <c r="G365" s="122" t="s">
        <v>3054</v>
      </c>
    </row>
    <row r="366" spans="1:7" ht="40.5" x14ac:dyDescent="0.4">
      <c r="A366" s="55" t="s">
        <v>5129</v>
      </c>
      <c r="B366" s="55" t="s">
        <v>1362</v>
      </c>
      <c r="C366" s="55" t="s">
        <v>5130</v>
      </c>
      <c r="D366" s="55" t="s">
        <v>3371</v>
      </c>
      <c r="E366" s="56" t="s">
        <v>2680</v>
      </c>
      <c r="F366" s="122" t="s">
        <v>2054</v>
      </c>
      <c r="G366" s="122" t="s">
        <v>3054</v>
      </c>
    </row>
    <row r="367" spans="1:7" ht="27" x14ac:dyDescent="0.4">
      <c r="A367" s="55" t="s">
        <v>5131</v>
      </c>
      <c r="B367" s="55" t="s">
        <v>1462</v>
      </c>
      <c r="C367" s="55" t="s">
        <v>5132</v>
      </c>
      <c r="D367" s="55" t="s">
        <v>3372</v>
      </c>
      <c r="E367" s="56" t="s">
        <v>2681</v>
      </c>
      <c r="F367" s="122" t="s">
        <v>2052</v>
      </c>
      <c r="G367" s="122" t="s">
        <v>3054</v>
      </c>
    </row>
    <row r="368" spans="1:7" ht="27" x14ac:dyDescent="0.4">
      <c r="A368" s="55" t="s">
        <v>5133</v>
      </c>
      <c r="B368" s="55" t="s">
        <v>1364</v>
      </c>
      <c r="C368" s="55" t="s">
        <v>5134</v>
      </c>
      <c r="D368" s="55" t="s">
        <v>3373</v>
      </c>
      <c r="E368" s="56" t="s">
        <v>2327</v>
      </c>
      <c r="F368" s="122" t="s">
        <v>2110</v>
      </c>
      <c r="G368" s="122"/>
    </row>
    <row r="369" spans="1:7" ht="27" x14ac:dyDescent="0.4">
      <c r="A369" s="55" t="s">
        <v>5135</v>
      </c>
      <c r="B369" s="55" t="s">
        <v>1365</v>
      </c>
      <c r="C369" s="55" t="s">
        <v>5136</v>
      </c>
      <c r="D369" s="55" t="s">
        <v>3374</v>
      </c>
      <c r="E369" s="56" t="s">
        <v>2325</v>
      </c>
      <c r="F369" s="122" t="s">
        <v>2110</v>
      </c>
      <c r="G369" s="122"/>
    </row>
    <row r="370" spans="1:7" ht="27" x14ac:dyDescent="0.4">
      <c r="A370" s="55" t="s">
        <v>5137</v>
      </c>
      <c r="B370" s="55" t="s">
        <v>1366</v>
      </c>
      <c r="C370" s="55" t="s">
        <v>5138</v>
      </c>
      <c r="D370" s="55" t="s">
        <v>3375</v>
      </c>
      <c r="E370" s="56" t="s">
        <v>2324</v>
      </c>
      <c r="F370" s="122" t="s">
        <v>2629</v>
      </c>
      <c r="G370" s="122"/>
    </row>
    <row r="371" spans="1:7" ht="27" x14ac:dyDescent="0.4">
      <c r="A371" s="55" t="s">
        <v>5139</v>
      </c>
      <c r="B371" s="55" t="s">
        <v>1367</v>
      </c>
      <c r="C371" s="55" t="s">
        <v>5140</v>
      </c>
      <c r="D371" s="55" t="s">
        <v>3376</v>
      </c>
      <c r="E371" s="56" t="s">
        <v>2323</v>
      </c>
      <c r="F371" s="122" t="s">
        <v>2629</v>
      </c>
      <c r="G371" s="122"/>
    </row>
    <row r="372" spans="1:7" ht="27" x14ac:dyDescent="0.4">
      <c r="A372" s="55" t="s">
        <v>5141</v>
      </c>
      <c r="B372" s="55" t="s">
        <v>742</v>
      </c>
      <c r="C372" s="55" t="s">
        <v>5142</v>
      </c>
      <c r="D372" s="55" t="s">
        <v>3377</v>
      </c>
      <c r="E372" s="56" t="s">
        <v>2140</v>
      </c>
      <c r="F372" s="122" t="s">
        <v>2052</v>
      </c>
      <c r="G372" s="122" t="s">
        <v>3006</v>
      </c>
    </row>
    <row r="373" spans="1:7" ht="27" x14ac:dyDescent="0.4">
      <c r="A373" s="55" t="s">
        <v>5143</v>
      </c>
      <c r="B373" s="55" t="s">
        <v>1368</v>
      </c>
      <c r="C373" s="55" t="s">
        <v>5144</v>
      </c>
      <c r="D373" s="55" t="s">
        <v>3378</v>
      </c>
      <c r="E373" s="56" t="s">
        <v>2682</v>
      </c>
      <c r="F373" s="122" t="s">
        <v>2052</v>
      </c>
      <c r="G373" s="122"/>
    </row>
    <row r="374" spans="1:7" ht="27" x14ac:dyDescent="0.4">
      <c r="A374" s="55" t="s">
        <v>5145</v>
      </c>
      <c r="B374" s="55" t="s">
        <v>1369</v>
      </c>
      <c r="C374" s="55" t="s">
        <v>5146</v>
      </c>
      <c r="D374" s="55" t="s">
        <v>3379</v>
      </c>
      <c r="E374" s="56" t="s">
        <v>2683</v>
      </c>
      <c r="F374" s="122" t="s">
        <v>2052</v>
      </c>
      <c r="G374" s="122"/>
    </row>
    <row r="375" spans="1:7" ht="27" x14ac:dyDescent="0.4">
      <c r="A375" s="55" t="s">
        <v>5147</v>
      </c>
      <c r="B375" s="55" t="s">
        <v>1370</v>
      </c>
      <c r="C375" s="55" t="s">
        <v>5148</v>
      </c>
      <c r="D375" s="55" t="s">
        <v>3380</v>
      </c>
      <c r="E375" s="56" t="s">
        <v>2684</v>
      </c>
      <c r="F375" s="122" t="s">
        <v>2094</v>
      </c>
      <c r="G375" s="122"/>
    </row>
    <row r="376" spans="1:7" ht="40.5" x14ac:dyDescent="0.4">
      <c r="A376" s="55" t="s">
        <v>5149</v>
      </c>
      <c r="B376" s="55" t="s">
        <v>1461</v>
      </c>
      <c r="C376" s="55" t="s">
        <v>5150</v>
      </c>
      <c r="D376" s="55" t="s">
        <v>3381</v>
      </c>
      <c r="E376" s="56" t="s">
        <v>2050</v>
      </c>
      <c r="F376" s="122">
        <v>1</v>
      </c>
      <c r="G376" s="122" t="s">
        <v>3054</v>
      </c>
    </row>
    <row r="377" spans="1:7" ht="27" x14ac:dyDescent="0.4">
      <c r="A377" s="55" t="s">
        <v>5151</v>
      </c>
      <c r="B377" s="55" t="s">
        <v>1372</v>
      </c>
      <c r="C377" s="55" t="s">
        <v>5152</v>
      </c>
      <c r="D377" s="55" t="s">
        <v>3382</v>
      </c>
      <c r="E377" s="56" t="s">
        <v>2685</v>
      </c>
      <c r="F377" s="122" t="s">
        <v>2052</v>
      </c>
      <c r="G377" s="122"/>
    </row>
    <row r="378" spans="1:7" ht="27" x14ac:dyDescent="0.4">
      <c r="A378" s="55" t="s">
        <v>5153</v>
      </c>
      <c r="B378" s="55" t="s">
        <v>1373</v>
      </c>
      <c r="C378" s="55" t="s">
        <v>5154</v>
      </c>
      <c r="D378" s="55" t="s">
        <v>3383</v>
      </c>
      <c r="E378" s="56" t="s">
        <v>2686</v>
      </c>
      <c r="F378" s="122" t="s">
        <v>2052</v>
      </c>
      <c r="G378" s="122"/>
    </row>
    <row r="379" spans="1:7" ht="27" x14ac:dyDescent="0.4">
      <c r="A379" s="55" t="s">
        <v>5155</v>
      </c>
      <c r="B379" s="55" t="s">
        <v>1374</v>
      </c>
      <c r="C379" s="55" t="s">
        <v>5156</v>
      </c>
      <c r="D379" s="55" t="s">
        <v>3384</v>
      </c>
      <c r="E379" s="56" t="s">
        <v>2687</v>
      </c>
      <c r="F379" s="122" t="s">
        <v>2054</v>
      </c>
      <c r="G379" s="122" t="s">
        <v>3054</v>
      </c>
    </row>
    <row r="380" spans="1:7" ht="27" x14ac:dyDescent="0.4">
      <c r="A380" s="55" t="s">
        <v>5157</v>
      </c>
      <c r="B380" s="55" t="s">
        <v>1460</v>
      </c>
      <c r="C380" s="55" t="s">
        <v>5158</v>
      </c>
      <c r="D380" s="55" t="s">
        <v>3385</v>
      </c>
      <c r="E380" s="56" t="s">
        <v>2065</v>
      </c>
      <c r="F380" s="122" t="s">
        <v>2052</v>
      </c>
      <c r="G380" s="122" t="s">
        <v>3054</v>
      </c>
    </row>
    <row r="381" spans="1:7" ht="27" x14ac:dyDescent="0.4">
      <c r="A381" s="55" t="s">
        <v>5159</v>
      </c>
      <c r="B381" s="55" t="s">
        <v>1459</v>
      </c>
      <c r="C381" s="55" t="s">
        <v>5160</v>
      </c>
      <c r="D381" s="55" t="s">
        <v>3386</v>
      </c>
      <c r="E381" s="56" t="s">
        <v>2334</v>
      </c>
      <c r="F381" s="122" t="s">
        <v>2110</v>
      </c>
      <c r="G381" s="122" t="s">
        <v>3054</v>
      </c>
    </row>
    <row r="382" spans="1:7" ht="27" x14ac:dyDescent="0.4">
      <c r="A382" s="55" t="s">
        <v>5161</v>
      </c>
      <c r="B382" s="55" t="s">
        <v>1458</v>
      </c>
      <c r="C382" s="55" t="s">
        <v>5162</v>
      </c>
      <c r="D382" s="55" t="s">
        <v>3387</v>
      </c>
      <c r="E382" s="56" t="s">
        <v>2330</v>
      </c>
      <c r="F382" s="122" t="s">
        <v>2054</v>
      </c>
      <c r="G382" s="122" t="s">
        <v>3054</v>
      </c>
    </row>
    <row r="383" spans="1:7" ht="27" x14ac:dyDescent="0.4">
      <c r="A383" s="55" t="s">
        <v>5163</v>
      </c>
      <c r="B383" s="55" t="s">
        <v>1382</v>
      </c>
      <c r="C383" s="55" t="s">
        <v>5164</v>
      </c>
      <c r="D383" s="55" t="s">
        <v>3388</v>
      </c>
      <c r="E383" s="56" t="s">
        <v>2370</v>
      </c>
      <c r="F383" s="122" t="s">
        <v>2110</v>
      </c>
      <c r="G383" s="122" t="s">
        <v>3054</v>
      </c>
    </row>
    <row r="384" spans="1:7" ht="27" x14ac:dyDescent="0.4">
      <c r="A384" s="55" t="s">
        <v>5165</v>
      </c>
      <c r="B384" s="55" t="s">
        <v>1384</v>
      </c>
      <c r="C384" s="55" t="s">
        <v>5166</v>
      </c>
      <c r="D384" s="55" t="s">
        <v>3389</v>
      </c>
      <c r="E384" s="56" t="s">
        <v>2688</v>
      </c>
      <c r="F384" s="122" t="s">
        <v>2052</v>
      </c>
      <c r="G384" s="122"/>
    </row>
    <row r="385" spans="1:7" ht="27" x14ac:dyDescent="0.4">
      <c r="A385" s="55" t="s">
        <v>5167</v>
      </c>
      <c r="B385" s="55" t="s">
        <v>1385</v>
      </c>
      <c r="C385" s="55" t="s">
        <v>5168</v>
      </c>
      <c r="D385" s="55" t="s">
        <v>3390</v>
      </c>
      <c r="E385" s="56" t="s">
        <v>2689</v>
      </c>
      <c r="F385" s="122" t="s">
        <v>2054</v>
      </c>
      <c r="G385" s="122"/>
    </row>
    <row r="386" spans="1:7" ht="27" x14ac:dyDescent="0.4">
      <c r="A386" s="55" t="s">
        <v>5169</v>
      </c>
      <c r="B386" s="55" t="s">
        <v>1386</v>
      </c>
      <c r="C386" s="55" t="s">
        <v>5170</v>
      </c>
      <c r="D386" s="55" t="s">
        <v>3391</v>
      </c>
      <c r="E386" s="56" t="s">
        <v>2690</v>
      </c>
      <c r="F386" s="122" t="s">
        <v>2054</v>
      </c>
      <c r="G386" s="122"/>
    </row>
    <row r="387" spans="1:7" ht="27" x14ac:dyDescent="0.4">
      <c r="A387" s="55" t="s">
        <v>5171</v>
      </c>
      <c r="B387" s="55" t="s">
        <v>1388</v>
      </c>
      <c r="C387" s="55" t="s">
        <v>5172</v>
      </c>
      <c r="D387" s="55" t="s">
        <v>3392</v>
      </c>
      <c r="E387" s="56" t="s">
        <v>2691</v>
      </c>
      <c r="F387" s="122" t="s">
        <v>2054</v>
      </c>
      <c r="G387" s="122" t="s">
        <v>3006</v>
      </c>
    </row>
    <row r="388" spans="1:7" ht="40.5" x14ac:dyDescent="0.4">
      <c r="A388" s="55" t="s">
        <v>5173</v>
      </c>
      <c r="B388" s="55" t="s">
        <v>1390</v>
      </c>
      <c r="C388" s="55" t="s">
        <v>5174</v>
      </c>
      <c r="D388" s="55" t="s">
        <v>3393</v>
      </c>
      <c r="E388" s="56" t="s">
        <v>2692</v>
      </c>
      <c r="F388" s="122" t="s">
        <v>2052</v>
      </c>
      <c r="G388" s="122"/>
    </row>
    <row r="389" spans="1:7" ht="40.5" x14ac:dyDescent="0.4">
      <c r="A389" s="55" t="s">
        <v>5175</v>
      </c>
      <c r="B389" s="55" t="s">
        <v>1391</v>
      </c>
      <c r="C389" s="55" t="s">
        <v>5176</v>
      </c>
      <c r="D389" s="55" t="s">
        <v>3394</v>
      </c>
      <c r="E389" s="56" t="s">
        <v>2693</v>
      </c>
      <c r="F389" s="122" t="s">
        <v>2052</v>
      </c>
      <c r="G389" s="122"/>
    </row>
    <row r="390" spans="1:7" ht="27" x14ac:dyDescent="0.4">
      <c r="A390" s="55" t="s">
        <v>5177</v>
      </c>
      <c r="B390" s="55" t="s">
        <v>1392</v>
      </c>
      <c r="C390" s="55" t="s">
        <v>5178</v>
      </c>
      <c r="D390" s="55" t="s">
        <v>3395</v>
      </c>
      <c r="E390" s="56" t="s">
        <v>2694</v>
      </c>
      <c r="F390" s="122" t="s">
        <v>2052</v>
      </c>
      <c r="G390" s="122"/>
    </row>
    <row r="391" spans="1:7" ht="27" x14ac:dyDescent="0.4">
      <c r="A391" s="55" t="s">
        <v>5179</v>
      </c>
      <c r="B391" s="55" t="s">
        <v>1393</v>
      </c>
      <c r="C391" s="55" t="s">
        <v>5180</v>
      </c>
      <c r="D391" s="55" t="s">
        <v>3396</v>
      </c>
      <c r="E391" s="56" t="s">
        <v>2695</v>
      </c>
      <c r="F391" s="122" t="s">
        <v>2052</v>
      </c>
      <c r="G391" s="122"/>
    </row>
    <row r="392" spans="1:7" ht="27" x14ac:dyDescent="0.4">
      <c r="A392" s="55" t="s">
        <v>5181</v>
      </c>
      <c r="B392" s="55" t="s">
        <v>1457</v>
      </c>
      <c r="C392" s="55" t="s">
        <v>5182</v>
      </c>
      <c r="D392" s="55" t="s">
        <v>3397</v>
      </c>
      <c r="E392" s="56" t="s">
        <v>2148</v>
      </c>
      <c r="F392" s="122" t="s">
        <v>2052</v>
      </c>
      <c r="G392" s="122" t="s">
        <v>3006</v>
      </c>
    </row>
    <row r="393" spans="1:7" ht="27" x14ac:dyDescent="0.4">
      <c r="A393" s="55" t="s">
        <v>5183</v>
      </c>
      <c r="B393" s="55" t="s">
        <v>1456</v>
      </c>
      <c r="C393" s="55" t="s">
        <v>5184</v>
      </c>
      <c r="D393" s="55" t="s">
        <v>3398</v>
      </c>
      <c r="E393" s="56" t="s">
        <v>2111</v>
      </c>
      <c r="F393" s="122" t="s">
        <v>2054</v>
      </c>
      <c r="G393" s="122"/>
    </row>
    <row r="394" spans="1:7" ht="27" x14ac:dyDescent="0.4">
      <c r="A394" s="55" t="s">
        <v>5185</v>
      </c>
      <c r="B394" s="55" t="s">
        <v>1455</v>
      </c>
      <c r="C394" s="55" t="s">
        <v>5186</v>
      </c>
      <c r="D394" s="55" t="s">
        <v>3399</v>
      </c>
      <c r="E394" s="56" t="s">
        <v>2371</v>
      </c>
      <c r="F394" s="122" t="s">
        <v>2629</v>
      </c>
      <c r="G394" s="122"/>
    </row>
    <row r="395" spans="1:7" ht="27" x14ac:dyDescent="0.4">
      <c r="A395" s="55" t="s">
        <v>5187</v>
      </c>
      <c r="B395" s="55" t="s">
        <v>1399</v>
      </c>
      <c r="C395" s="55" t="s">
        <v>5188</v>
      </c>
      <c r="D395" s="55" t="s">
        <v>3400</v>
      </c>
      <c r="E395" s="56" t="s">
        <v>2349</v>
      </c>
      <c r="F395" s="122" t="s">
        <v>2094</v>
      </c>
      <c r="G395" s="122"/>
    </row>
    <row r="396" spans="1:7" ht="27" x14ac:dyDescent="0.4">
      <c r="A396" s="55" t="s">
        <v>5189</v>
      </c>
      <c r="B396" s="55" t="s">
        <v>1454</v>
      </c>
      <c r="C396" s="55" t="s">
        <v>5190</v>
      </c>
      <c r="D396" s="55" t="s">
        <v>3401</v>
      </c>
      <c r="E396" s="56" t="s">
        <v>2336</v>
      </c>
      <c r="F396" s="122" t="s">
        <v>2054</v>
      </c>
      <c r="G396" s="122"/>
    </row>
    <row r="397" spans="1:7" ht="27" x14ac:dyDescent="0.4">
      <c r="A397" s="55" t="s">
        <v>5191</v>
      </c>
      <c r="B397" s="55" t="s">
        <v>1453</v>
      </c>
      <c r="C397" s="55" t="s">
        <v>5192</v>
      </c>
      <c r="D397" s="55" t="s">
        <v>3402</v>
      </c>
      <c r="E397" s="56" t="s">
        <v>2696</v>
      </c>
      <c r="F397" s="122" t="s">
        <v>2054</v>
      </c>
      <c r="G397" s="122"/>
    </row>
    <row r="398" spans="1:7" ht="27" x14ac:dyDescent="0.4">
      <c r="A398" s="55" t="s">
        <v>5193</v>
      </c>
      <c r="B398" s="55" t="s">
        <v>1400</v>
      </c>
      <c r="C398" s="55" t="s">
        <v>5194</v>
      </c>
      <c r="D398" s="55" t="s">
        <v>3403</v>
      </c>
      <c r="E398" s="56" t="s">
        <v>2697</v>
      </c>
      <c r="F398" s="122" t="s">
        <v>2052</v>
      </c>
      <c r="G398" s="122" t="s">
        <v>3006</v>
      </c>
    </row>
    <row r="399" spans="1:7" ht="27" x14ac:dyDescent="0.4">
      <c r="A399" s="55" t="s">
        <v>5195</v>
      </c>
      <c r="B399" s="55" t="s">
        <v>1401</v>
      </c>
      <c r="C399" s="55" t="s">
        <v>5196</v>
      </c>
      <c r="D399" s="55" t="s">
        <v>3404</v>
      </c>
      <c r="E399" s="56" t="s">
        <v>2698</v>
      </c>
      <c r="F399" s="122" t="s">
        <v>2052</v>
      </c>
      <c r="G399" s="122" t="s">
        <v>3006</v>
      </c>
    </row>
    <row r="400" spans="1:7" ht="27" x14ac:dyDescent="0.4">
      <c r="A400" s="55" t="s">
        <v>5197</v>
      </c>
      <c r="B400" s="55" t="s">
        <v>1402</v>
      </c>
      <c r="C400" s="55" t="s">
        <v>5198</v>
      </c>
      <c r="D400" s="55" t="s">
        <v>3405</v>
      </c>
      <c r="E400" s="56" t="s">
        <v>2699</v>
      </c>
      <c r="F400" s="122" t="s">
        <v>2054</v>
      </c>
      <c r="G400" s="122" t="s">
        <v>3006</v>
      </c>
    </row>
    <row r="401" spans="1:7" ht="27" x14ac:dyDescent="0.4">
      <c r="A401" s="55" t="s">
        <v>5199</v>
      </c>
      <c r="B401" s="55" t="s">
        <v>1403</v>
      </c>
      <c r="C401" s="55" t="s">
        <v>5200</v>
      </c>
      <c r="D401" s="55" t="s">
        <v>3406</v>
      </c>
      <c r="E401" s="56" t="s">
        <v>2700</v>
      </c>
      <c r="F401" s="122" t="s">
        <v>2052</v>
      </c>
      <c r="G401" s="122" t="s">
        <v>3006</v>
      </c>
    </row>
    <row r="402" spans="1:7" ht="27" x14ac:dyDescent="0.4">
      <c r="A402" s="55" t="s">
        <v>5201</v>
      </c>
      <c r="B402" s="55" t="s">
        <v>1452</v>
      </c>
      <c r="C402" s="55" t="s">
        <v>5202</v>
      </c>
      <c r="D402" s="55" t="s">
        <v>3407</v>
      </c>
      <c r="E402" s="56" t="s">
        <v>2701</v>
      </c>
      <c r="F402" s="122" t="s">
        <v>2052</v>
      </c>
      <c r="G402" s="122" t="s">
        <v>3006</v>
      </c>
    </row>
    <row r="403" spans="1:7" ht="27" x14ac:dyDescent="0.4">
      <c r="A403" s="55" t="s">
        <v>5203</v>
      </c>
      <c r="B403" s="55" t="s">
        <v>1451</v>
      </c>
      <c r="C403" s="55" t="s">
        <v>5204</v>
      </c>
      <c r="D403" s="55" t="s">
        <v>3408</v>
      </c>
      <c r="E403" s="56" t="s">
        <v>2702</v>
      </c>
      <c r="F403" s="122" t="s">
        <v>2094</v>
      </c>
      <c r="G403" s="122" t="s">
        <v>3006</v>
      </c>
    </row>
    <row r="404" spans="1:7" ht="27" x14ac:dyDescent="0.4">
      <c r="A404" s="55" t="s">
        <v>5205</v>
      </c>
      <c r="B404" s="55" t="s">
        <v>1450</v>
      </c>
      <c r="C404" s="55" t="s">
        <v>5206</v>
      </c>
      <c r="D404" s="55" t="s">
        <v>3409</v>
      </c>
      <c r="E404" s="56" t="s">
        <v>2703</v>
      </c>
      <c r="F404" s="122" t="s">
        <v>2054</v>
      </c>
      <c r="G404" s="122" t="s">
        <v>3006</v>
      </c>
    </row>
    <row r="405" spans="1:7" ht="27" x14ac:dyDescent="0.4">
      <c r="A405" s="55" t="s">
        <v>5207</v>
      </c>
      <c r="B405" s="55" t="s">
        <v>1404</v>
      </c>
      <c r="C405" s="55" t="s">
        <v>5208</v>
      </c>
      <c r="D405" s="55" t="s">
        <v>3410</v>
      </c>
      <c r="E405" s="56" t="s">
        <v>2704</v>
      </c>
      <c r="F405" s="122" t="s">
        <v>2054</v>
      </c>
      <c r="G405" s="122"/>
    </row>
    <row r="406" spans="1:7" ht="27" x14ac:dyDescent="0.4">
      <c r="A406" s="55" t="s">
        <v>5209</v>
      </c>
      <c r="B406" s="55" t="s">
        <v>1405</v>
      </c>
      <c r="C406" s="55" t="s">
        <v>5210</v>
      </c>
      <c r="D406" s="55" t="s">
        <v>3411</v>
      </c>
      <c r="E406" s="56" t="s">
        <v>2705</v>
      </c>
      <c r="F406" s="122" t="s">
        <v>2054</v>
      </c>
      <c r="G406" s="122"/>
    </row>
    <row r="407" spans="1:7" ht="27" x14ac:dyDescent="0.4">
      <c r="A407" s="55" t="s">
        <v>5211</v>
      </c>
      <c r="B407" s="55" t="s">
        <v>1409</v>
      </c>
      <c r="C407" s="55" t="s">
        <v>5212</v>
      </c>
      <c r="D407" s="55" t="s">
        <v>3412</v>
      </c>
      <c r="E407" s="56" t="s">
        <v>2133</v>
      </c>
      <c r="F407" s="122" t="s">
        <v>2052</v>
      </c>
      <c r="G407" s="122" t="s">
        <v>3006</v>
      </c>
    </row>
    <row r="408" spans="1:7" ht="27" x14ac:dyDescent="0.4">
      <c r="A408" s="55" t="s">
        <v>5213</v>
      </c>
      <c r="B408" s="55" t="s">
        <v>1412</v>
      </c>
      <c r="C408" s="55" t="s">
        <v>5214</v>
      </c>
      <c r="D408" s="55" t="s">
        <v>3413</v>
      </c>
      <c r="E408" s="56" t="s">
        <v>2706</v>
      </c>
      <c r="F408" s="122" t="s">
        <v>2052</v>
      </c>
      <c r="G408" s="122"/>
    </row>
    <row r="409" spans="1:7" ht="27" x14ac:dyDescent="0.4">
      <c r="A409" s="55" t="s">
        <v>5215</v>
      </c>
      <c r="B409" s="55" t="s">
        <v>1413</v>
      </c>
      <c r="C409" s="55" t="s">
        <v>5216</v>
      </c>
      <c r="D409" s="55" t="s">
        <v>3414</v>
      </c>
      <c r="E409" s="56" t="s">
        <v>2707</v>
      </c>
      <c r="F409" s="122" t="s">
        <v>2052</v>
      </c>
      <c r="G409" s="122"/>
    </row>
    <row r="410" spans="1:7" ht="27" x14ac:dyDescent="0.4">
      <c r="A410" s="55" t="s">
        <v>5217</v>
      </c>
      <c r="B410" s="55" t="s">
        <v>1414</v>
      </c>
      <c r="C410" s="55" t="s">
        <v>5218</v>
      </c>
      <c r="D410" s="55" t="s">
        <v>3415</v>
      </c>
      <c r="E410" s="56" t="s">
        <v>2708</v>
      </c>
      <c r="F410" s="122" t="s">
        <v>2052</v>
      </c>
      <c r="G410" s="122"/>
    </row>
    <row r="411" spans="1:7" ht="27" x14ac:dyDescent="0.4">
      <c r="A411" s="55" t="s">
        <v>5219</v>
      </c>
      <c r="B411" s="55" t="s">
        <v>1415</v>
      </c>
      <c r="C411" s="55" t="s">
        <v>5220</v>
      </c>
      <c r="D411" s="55" t="s">
        <v>3416</v>
      </c>
      <c r="E411" s="56" t="s">
        <v>2709</v>
      </c>
      <c r="F411" s="122" t="s">
        <v>2052</v>
      </c>
      <c r="G411" s="122"/>
    </row>
    <row r="412" spans="1:7" ht="27" x14ac:dyDescent="0.4">
      <c r="A412" s="55" t="s">
        <v>5221</v>
      </c>
      <c r="B412" s="55" t="s">
        <v>1498</v>
      </c>
      <c r="C412" s="55" t="s">
        <v>5222</v>
      </c>
      <c r="D412" s="55" t="s">
        <v>3417</v>
      </c>
      <c r="E412" s="56" t="s">
        <v>2710</v>
      </c>
      <c r="F412" s="122" t="s">
        <v>2052</v>
      </c>
      <c r="G412" s="122"/>
    </row>
    <row r="413" spans="1:7" ht="27" x14ac:dyDescent="0.4">
      <c r="A413" s="55" t="s">
        <v>5223</v>
      </c>
      <c r="B413" s="55" t="s">
        <v>1496</v>
      </c>
      <c r="C413" s="55" t="s">
        <v>5224</v>
      </c>
      <c r="D413" s="55" t="s">
        <v>3418</v>
      </c>
      <c r="E413" s="56" t="s">
        <v>2711</v>
      </c>
      <c r="F413" s="122" t="s">
        <v>2052</v>
      </c>
      <c r="G413" s="122" t="s">
        <v>3008</v>
      </c>
    </row>
    <row r="414" spans="1:7" s="63" customFormat="1" ht="70.5" customHeight="1" x14ac:dyDescent="0.4">
      <c r="A414" s="61" t="s">
        <v>7291</v>
      </c>
      <c r="B414" s="62"/>
      <c r="C414" s="62"/>
      <c r="D414" s="62"/>
      <c r="E414" s="62"/>
      <c r="F414" s="123"/>
      <c r="G414" s="124"/>
    </row>
    <row r="415" spans="1:7" ht="16" x14ac:dyDescent="0.4">
      <c r="A415" s="55" t="s">
        <v>7292</v>
      </c>
      <c r="B415" s="55"/>
      <c r="C415" s="55"/>
      <c r="D415" s="55"/>
      <c r="E415" s="56"/>
      <c r="F415" s="122"/>
      <c r="G415" s="122"/>
    </row>
    <row r="416" spans="1:7" ht="32" x14ac:dyDescent="0.4">
      <c r="A416" s="55" t="s">
        <v>0</v>
      </c>
      <c r="B416" s="55" t="s">
        <v>22</v>
      </c>
      <c r="C416" s="55" t="s">
        <v>2045</v>
      </c>
      <c r="D416" s="55" t="s">
        <v>22</v>
      </c>
      <c r="E416" s="56" t="s">
        <v>2046</v>
      </c>
      <c r="F416" s="122" t="s">
        <v>2047</v>
      </c>
      <c r="G416" s="122" t="s">
        <v>3003</v>
      </c>
    </row>
    <row r="417" spans="1:7" ht="27" x14ac:dyDescent="0.4">
      <c r="A417" s="55" t="s">
        <v>5499</v>
      </c>
      <c r="B417" s="55" t="s">
        <v>23</v>
      </c>
      <c r="C417" s="55" t="s">
        <v>5500</v>
      </c>
      <c r="D417" s="55" t="s">
        <v>3419</v>
      </c>
      <c r="E417" s="56" t="s">
        <v>2192</v>
      </c>
      <c r="F417" s="122" t="s">
        <v>2052</v>
      </c>
      <c r="G417" s="122" t="s">
        <v>3006</v>
      </c>
    </row>
    <row r="418" spans="1:7" ht="27" x14ac:dyDescent="0.4">
      <c r="A418" s="55" t="s">
        <v>5501</v>
      </c>
      <c r="B418" s="55" t="s">
        <v>25</v>
      </c>
      <c r="C418" s="55" t="s">
        <v>5502</v>
      </c>
      <c r="D418" s="55" t="s">
        <v>3420</v>
      </c>
      <c r="E418" s="56" t="s">
        <v>2372</v>
      </c>
      <c r="F418" s="122" t="s">
        <v>2052</v>
      </c>
      <c r="G418" s="122"/>
    </row>
    <row r="419" spans="1:7" ht="27" x14ac:dyDescent="0.4">
      <c r="A419" s="80" t="s">
        <v>5503</v>
      </c>
      <c r="B419" s="80" t="s">
        <v>27</v>
      </c>
      <c r="C419" s="55" t="s">
        <v>5504</v>
      </c>
      <c r="D419" s="55" t="s">
        <v>3421</v>
      </c>
      <c r="E419" s="56" t="s">
        <v>2332</v>
      </c>
      <c r="F419" s="122" t="s">
        <v>2110</v>
      </c>
      <c r="G419" s="122"/>
    </row>
    <row r="420" spans="1:7" ht="27" x14ac:dyDescent="0.4">
      <c r="A420" s="94"/>
      <c r="B420" s="94"/>
      <c r="C420" s="55" t="s">
        <v>7293</v>
      </c>
      <c r="D420" s="55" t="s">
        <v>7294</v>
      </c>
      <c r="E420" s="56"/>
      <c r="F420" s="122"/>
      <c r="G420" s="122"/>
    </row>
    <row r="421" spans="1:7" ht="40.5" x14ac:dyDescent="0.4">
      <c r="A421" s="55" t="s">
        <v>5505</v>
      </c>
      <c r="B421" s="55" t="s">
        <v>29</v>
      </c>
      <c r="C421" s="55" t="s">
        <v>5506</v>
      </c>
      <c r="D421" s="55" t="s">
        <v>3422</v>
      </c>
      <c r="E421" s="56" t="s">
        <v>2712</v>
      </c>
      <c r="F421" s="122" t="s">
        <v>2052</v>
      </c>
      <c r="G421" s="122" t="s">
        <v>3054</v>
      </c>
    </row>
    <row r="422" spans="1:7" ht="40.5" x14ac:dyDescent="0.4">
      <c r="A422" s="55" t="s">
        <v>5507</v>
      </c>
      <c r="B422" s="55" t="s">
        <v>31</v>
      </c>
      <c r="C422" s="55" t="s">
        <v>5508</v>
      </c>
      <c r="D422" s="55" t="s">
        <v>3423</v>
      </c>
      <c r="E422" s="56" t="s">
        <v>2713</v>
      </c>
      <c r="F422" s="122" t="s">
        <v>2052</v>
      </c>
      <c r="G422" s="122"/>
    </row>
    <row r="423" spans="1:7" ht="27" x14ac:dyDescent="0.4">
      <c r="A423" s="55" t="s">
        <v>5509</v>
      </c>
      <c r="B423" s="55" t="s">
        <v>33</v>
      </c>
      <c r="C423" s="55" t="s">
        <v>5510</v>
      </c>
      <c r="D423" s="55" t="s">
        <v>3424</v>
      </c>
      <c r="E423" s="56" t="s">
        <v>2211</v>
      </c>
      <c r="F423" s="122" t="s">
        <v>2052</v>
      </c>
      <c r="G423" s="122" t="s">
        <v>3006</v>
      </c>
    </row>
    <row r="424" spans="1:7" ht="27" x14ac:dyDescent="0.4">
      <c r="A424" s="55" t="s">
        <v>5511</v>
      </c>
      <c r="B424" s="55" t="s">
        <v>35</v>
      </c>
      <c r="C424" s="55" t="s">
        <v>5512</v>
      </c>
      <c r="D424" s="55" t="s">
        <v>3425</v>
      </c>
      <c r="E424" s="56" t="s">
        <v>2210</v>
      </c>
      <c r="F424" s="122" t="s">
        <v>2052</v>
      </c>
      <c r="G424" s="122" t="s">
        <v>3006</v>
      </c>
    </row>
    <row r="425" spans="1:7" ht="27" x14ac:dyDescent="0.4">
      <c r="A425" s="55" t="s">
        <v>5513</v>
      </c>
      <c r="B425" s="55" t="s">
        <v>37</v>
      </c>
      <c r="C425" s="55" t="s">
        <v>5514</v>
      </c>
      <c r="D425" s="55" t="s">
        <v>3426</v>
      </c>
      <c r="E425" s="56" t="s">
        <v>2268</v>
      </c>
      <c r="F425" s="122" t="s">
        <v>2052</v>
      </c>
      <c r="G425" s="122" t="s">
        <v>3006</v>
      </c>
    </row>
    <row r="426" spans="1:7" ht="40.5" x14ac:dyDescent="0.4">
      <c r="A426" s="55" t="s">
        <v>5515</v>
      </c>
      <c r="B426" s="55" t="s">
        <v>39</v>
      </c>
      <c r="C426" s="55" t="s">
        <v>5516</v>
      </c>
      <c r="D426" s="55" t="s">
        <v>3427</v>
      </c>
      <c r="E426" s="56" t="s">
        <v>2714</v>
      </c>
      <c r="F426" s="122" t="s">
        <v>2052</v>
      </c>
      <c r="G426" s="122"/>
    </row>
    <row r="427" spans="1:7" ht="27" x14ac:dyDescent="0.4">
      <c r="A427" s="55" t="s">
        <v>5517</v>
      </c>
      <c r="B427" s="55" t="s">
        <v>41</v>
      </c>
      <c r="C427" s="55" t="s">
        <v>5518</v>
      </c>
      <c r="D427" s="55" t="s">
        <v>3428</v>
      </c>
      <c r="E427" s="56" t="s">
        <v>2715</v>
      </c>
      <c r="F427" s="122" t="s">
        <v>2052</v>
      </c>
      <c r="G427" s="122"/>
    </row>
    <row r="428" spans="1:7" ht="40.5" x14ac:dyDescent="0.4">
      <c r="A428" s="55" t="s">
        <v>5519</v>
      </c>
      <c r="B428" s="55" t="s">
        <v>43</v>
      </c>
      <c r="C428" s="55" t="s">
        <v>5520</v>
      </c>
      <c r="D428" s="55" t="s">
        <v>3429</v>
      </c>
      <c r="E428" s="56" t="s">
        <v>2200</v>
      </c>
      <c r="F428" s="122" t="s">
        <v>2052</v>
      </c>
      <c r="G428" s="122" t="s">
        <v>3006</v>
      </c>
    </row>
    <row r="429" spans="1:7" ht="40.5" x14ac:dyDescent="0.4">
      <c r="A429" s="55" t="s">
        <v>5521</v>
      </c>
      <c r="B429" s="55" t="s">
        <v>45</v>
      </c>
      <c r="C429" s="55" t="s">
        <v>5522</v>
      </c>
      <c r="D429" s="55" t="s">
        <v>3430</v>
      </c>
      <c r="E429" s="56" t="s">
        <v>2716</v>
      </c>
      <c r="F429" s="122" t="s">
        <v>2052</v>
      </c>
      <c r="G429" s="122"/>
    </row>
    <row r="430" spans="1:7" ht="27" x14ac:dyDescent="0.4">
      <c r="A430" s="55" t="s">
        <v>5523</v>
      </c>
      <c r="B430" s="55" t="s">
        <v>47</v>
      </c>
      <c r="C430" s="55" t="s">
        <v>5524</v>
      </c>
      <c r="D430" s="55" t="s">
        <v>3431</v>
      </c>
      <c r="E430" s="56" t="s">
        <v>2717</v>
      </c>
      <c r="F430" s="122" t="s">
        <v>2052</v>
      </c>
      <c r="G430" s="122"/>
    </row>
    <row r="431" spans="1:7" ht="27" x14ac:dyDescent="0.4">
      <c r="A431" s="55" t="s">
        <v>5525</v>
      </c>
      <c r="B431" s="55" t="s">
        <v>49</v>
      </c>
      <c r="C431" s="55" t="s">
        <v>5526</v>
      </c>
      <c r="D431" s="55" t="s">
        <v>3432</v>
      </c>
      <c r="E431" s="56" t="s">
        <v>2718</v>
      </c>
      <c r="F431" s="122" t="s">
        <v>2052</v>
      </c>
      <c r="G431" s="122"/>
    </row>
    <row r="432" spans="1:7" ht="27" x14ac:dyDescent="0.4">
      <c r="A432" s="55" t="s">
        <v>5527</v>
      </c>
      <c r="B432" s="55" t="s">
        <v>52</v>
      </c>
      <c r="C432" s="55" t="s">
        <v>5528</v>
      </c>
      <c r="D432" s="55" t="s">
        <v>3433</v>
      </c>
      <c r="E432" s="56" t="s">
        <v>2719</v>
      </c>
      <c r="F432" s="122" t="s">
        <v>2052</v>
      </c>
      <c r="G432" s="122" t="s">
        <v>3008</v>
      </c>
    </row>
    <row r="433" spans="1:7" ht="27" x14ac:dyDescent="0.4">
      <c r="A433" s="55" t="s">
        <v>5529</v>
      </c>
      <c r="B433" s="55" t="s">
        <v>54</v>
      </c>
      <c r="C433" s="55" t="s">
        <v>5530</v>
      </c>
      <c r="D433" s="55" t="s">
        <v>3434</v>
      </c>
      <c r="E433" s="56" t="s">
        <v>2720</v>
      </c>
      <c r="F433" s="122" t="s">
        <v>2052</v>
      </c>
      <c r="G433" s="122" t="s">
        <v>3008</v>
      </c>
    </row>
    <row r="434" spans="1:7" ht="27" x14ac:dyDescent="0.4">
      <c r="A434" s="55" t="s">
        <v>5531</v>
      </c>
      <c r="B434" s="55" t="s">
        <v>56</v>
      </c>
      <c r="C434" s="55" t="s">
        <v>5532</v>
      </c>
      <c r="D434" s="55" t="s">
        <v>3435</v>
      </c>
      <c r="E434" s="56" t="s">
        <v>2721</v>
      </c>
      <c r="F434" s="122" t="s">
        <v>2054</v>
      </c>
      <c r="G434" s="122"/>
    </row>
    <row r="435" spans="1:7" ht="40.5" x14ac:dyDescent="0.4">
      <c r="A435" s="55" t="s">
        <v>5533</v>
      </c>
      <c r="B435" s="55" t="s">
        <v>58</v>
      </c>
      <c r="C435" s="55" t="s">
        <v>5534</v>
      </c>
      <c r="D435" s="55" t="s">
        <v>3436</v>
      </c>
      <c r="E435" s="56" t="s">
        <v>2194</v>
      </c>
      <c r="F435" s="122" t="s">
        <v>2054</v>
      </c>
      <c r="G435" s="122" t="s">
        <v>3008</v>
      </c>
    </row>
    <row r="436" spans="1:7" ht="27" x14ac:dyDescent="0.4">
      <c r="A436" s="55" t="s">
        <v>5535</v>
      </c>
      <c r="B436" s="55" t="s">
        <v>60</v>
      </c>
      <c r="C436" s="55" t="s">
        <v>5536</v>
      </c>
      <c r="D436" s="55" t="s">
        <v>3437</v>
      </c>
      <c r="E436" s="56" t="s">
        <v>2722</v>
      </c>
      <c r="F436" s="122" t="s">
        <v>2054</v>
      </c>
      <c r="G436" s="122"/>
    </row>
    <row r="437" spans="1:7" ht="27" x14ac:dyDescent="0.4">
      <c r="A437" s="55" t="s">
        <v>5537</v>
      </c>
      <c r="B437" s="55" t="s">
        <v>62</v>
      </c>
      <c r="C437" s="55" t="s">
        <v>5538</v>
      </c>
      <c r="D437" s="55" t="s">
        <v>3438</v>
      </c>
      <c r="E437" s="56" t="s">
        <v>2723</v>
      </c>
      <c r="F437" s="122" t="s">
        <v>2052</v>
      </c>
      <c r="G437" s="122"/>
    </row>
    <row r="438" spans="1:7" ht="27" x14ac:dyDescent="0.4">
      <c r="A438" s="55" t="s">
        <v>5539</v>
      </c>
      <c r="B438" s="55" t="s">
        <v>64</v>
      </c>
      <c r="C438" s="55" t="s">
        <v>5540</v>
      </c>
      <c r="D438" s="55" t="s">
        <v>3439</v>
      </c>
      <c r="E438" s="56" t="s">
        <v>2724</v>
      </c>
      <c r="F438" s="122" t="s">
        <v>2094</v>
      </c>
      <c r="G438" s="122"/>
    </row>
    <row r="439" spans="1:7" ht="40.5" x14ac:dyDescent="0.4">
      <c r="A439" s="55" t="s">
        <v>5541</v>
      </c>
      <c r="B439" s="55" t="s">
        <v>66</v>
      </c>
      <c r="C439" s="55" t="s">
        <v>5542</v>
      </c>
      <c r="D439" s="55" t="s">
        <v>3440</v>
      </c>
      <c r="E439" s="56" t="s">
        <v>2725</v>
      </c>
      <c r="F439" s="122" t="s">
        <v>2094</v>
      </c>
      <c r="G439" s="122"/>
    </row>
    <row r="440" spans="1:7" ht="27" x14ac:dyDescent="0.4">
      <c r="A440" s="55" t="s">
        <v>5543</v>
      </c>
      <c r="B440" s="55" t="s">
        <v>68</v>
      </c>
      <c r="C440" s="55" t="s">
        <v>5544</v>
      </c>
      <c r="D440" s="55" t="s">
        <v>3441</v>
      </c>
      <c r="E440" s="56" t="s">
        <v>2726</v>
      </c>
      <c r="F440" s="122" t="s">
        <v>2094</v>
      </c>
      <c r="G440" s="122"/>
    </row>
    <row r="441" spans="1:7" ht="40.5" x14ac:dyDescent="0.4">
      <c r="A441" s="55" t="s">
        <v>5545</v>
      </c>
      <c r="B441" s="55" t="s">
        <v>70</v>
      </c>
      <c r="C441" s="55" t="s">
        <v>5546</v>
      </c>
      <c r="D441" s="55" t="s">
        <v>3442</v>
      </c>
      <c r="E441" s="56" t="s">
        <v>2727</v>
      </c>
      <c r="F441" s="122" t="s">
        <v>2094</v>
      </c>
      <c r="G441" s="122"/>
    </row>
    <row r="442" spans="1:7" ht="27" x14ac:dyDescent="0.4">
      <c r="A442" s="55" t="s">
        <v>5547</v>
      </c>
      <c r="B442" s="55" t="s">
        <v>72</v>
      </c>
      <c r="C442" s="55" t="s">
        <v>5548</v>
      </c>
      <c r="D442" s="55" t="s">
        <v>3443</v>
      </c>
      <c r="E442" s="56" t="s">
        <v>2728</v>
      </c>
      <c r="F442" s="122" t="s">
        <v>2094</v>
      </c>
      <c r="G442" s="122"/>
    </row>
    <row r="443" spans="1:7" ht="27" x14ac:dyDescent="0.4">
      <c r="A443" s="55" t="s">
        <v>5549</v>
      </c>
      <c r="B443" s="55" t="s">
        <v>74</v>
      </c>
      <c r="C443" s="55" t="s">
        <v>5550</v>
      </c>
      <c r="D443" s="55" t="s">
        <v>3444</v>
      </c>
      <c r="E443" s="56" t="s">
        <v>2729</v>
      </c>
      <c r="F443" s="122" t="s">
        <v>2054</v>
      </c>
      <c r="G443" s="122"/>
    </row>
    <row r="444" spans="1:7" ht="40.5" x14ac:dyDescent="0.4">
      <c r="A444" s="55" t="s">
        <v>5551</v>
      </c>
      <c r="B444" s="55" t="s">
        <v>76</v>
      </c>
      <c r="C444" s="55" t="s">
        <v>5552</v>
      </c>
      <c r="D444" s="55" t="s">
        <v>3445</v>
      </c>
      <c r="E444" s="56" t="s">
        <v>2730</v>
      </c>
      <c r="F444" s="122" t="s">
        <v>2052</v>
      </c>
      <c r="G444" s="122"/>
    </row>
    <row r="445" spans="1:7" ht="27" x14ac:dyDescent="0.4">
      <c r="A445" s="55" t="s">
        <v>5553</v>
      </c>
      <c r="B445" s="55" t="s">
        <v>78</v>
      </c>
      <c r="C445" s="55" t="s">
        <v>5554</v>
      </c>
      <c r="D445" s="55" t="s">
        <v>3446</v>
      </c>
      <c r="E445" s="56" t="s">
        <v>2731</v>
      </c>
      <c r="F445" s="122" t="s">
        <v>2054</v>
      </c>
      <c r="G445" s="122"/>
    </row>
    <row r="446" spans="1:7" ht="27" x14ac:dyDescent="0.4">
      <c r="A446" s="55" t="s">
        <v>5555</v>
      </c>
      <c r="B446" s="55" t="s">
        <v>80</v>
      </c>
      <c r="C446" s="55" t="s">
        <v>5556</v>
      </c>
      <c r="D446" s="55" t="s">
        <v>3447</v>
      </c>
      <c r="E446" s="56" t="s">
        <v>2732</v>
      </c>
      <c r="F446" s="122" t="s">
        <v>2054</v>
      </c>
      <c r="G446" s="122"/>
    </row>
    <row r="447" spans="1:7" ht="27" x14ac:dyDescent="0.4">
      <c r="A447" s="55" t="s">
        <v>5557</v>
      </c>
      <c r="B447" s="55" t="s">
        <v>82</v>
      </c>
      <c r="C447" s="55" t="s">
        <v>5558</v>
      </c>
      <c r="D447" s="55" t="s">
        <v>3448</v>
      </c>
      <c r="E447" s="56" t="s">
        <v>2733</v>
      </c>
      <c r="F447" s="122" t="s">
        <v>2054</v>
      </c>
      <c r="G447" s="122"/>
    </row>
    <row r="448" spans="1:7" ht="27" x14ac:dyDescent="0.4">
      <c r="A448" s="55" t="s">
        <v>5559</v>
      </c>
      <c r="B448" s="55" t="s">
        <v>84</v>
      </c>
      <c r="C448" s="55" t="s">
        <v>5560</v>
      </c>
      <c r="D448" s="55" t="s">
        <v>3449</v>
      </c>
      <c r="E448" s="56" t="s">
        <v>2734</v>
      </c>
      <c r="F448" s="122" t="s">
        <v>2054</v>
      </c>
      <c r="G448" s="122"/>
    </row>
    <row r="449" spans="1:7" ht="27" x14ac:dyDescent="0.4">
      <c r="A449" s="55" t="s">
        <v>5561</v>
      </c>
      <c r="B449" s="55" t="s">
        <v>86</v>
      </c>
      <c r="C449" s="55" t="s">
        <v>5562</v>
      </c>
      <c r="D449" s="55" t="s">
        <v>3450</v>
      </c>
      <c r="E449" s="56" t="s">
        <v>2735</v>
      </c>
      <c r="F449" s="122" t="s">
        <v>2054</v>
      </c>
      <c r="G449" s="122"/>
    </row>
    <row r="450" spans="1:7" ht="27" x14ac:dyDescent="0.4">
      <c r="A450" s="55" t="s">
        <v>5563</v>
      </c>
      <c r="B450" s="55" t="s">
        <v>87</v>
      </c>
      <c r="C450" s="55" t="s">
        <v>5564</v>
      </c>
      <c r="D450" s="55" t="s">
        <v>3451</v>
      </c>
      <c r="E450" s="56" t="s">
        <v>2320</v>
      </c>
      <c r="F450" s="122" t="s">
        <v>2052</v>
      </c>
      <c r="G450" s="122" t="s">
        <v>3006</v>
      </c>
    </row>
    <row r="451" spans="1:7" ht="27" x14ac:dyDescent="0.4">
      <c r="A451" s="55" t="s">
        <v>5565</v>
      </c>
      <c r="B451" s="55" t="s">
        <v>89</v>
      </c>
      <c r="C451" s="55" t="s">
        <v>5566</v>
      </c>
      <c r="D451" s="55" t="s">
        <v>3452</v>
      </c>
      <c r="E451" s="56" t="s">
        <v>2736</v>
      </c>
      <c r="F451" s="122" t="s">
        <v>2054</v>
      </c>
      <c r="G451" s="122"/>
    </row>
    <row r="452" spans="1:7" ht="27" x14ac:dyDescent="0.4">
      <c r="A452" s="55" t="s">
        <v>5567</v>
      </c>
      <c r="B452" s="55" t="s">
        <v>91</v>
      </c>
      <c r="C452" s="55" t="s">
        <v>5568</v>
      </c>
      <c r="D452" s="55" t="s">
        <v>3453</v>
      </c>
      <c r="E452" s="56" t="s">
        <v>2319</v>
      </c>
      <c r="F452" s="122" t="s">
        <v>2052</v>
      </c>
      <c r="G452" s="122"/>
    </row>
    <row r="453" spans="1:7" ht="27" x14ac:dyDescent="0.4">
      <c r="A453" s="55" t="s">
        <v>5569</v>
      </c>
      <c r="B453" s="55" t="s">
        <v>93</v>
      </c>
      <c r="C453" s="55" t="s">
        <v>5570</v>
      </c>
      <c r="D453" s="55" t="s">
        <v>3454</v>
      </c>
      <c r="E453" s="56" t="s">
        <v>2318</v>
      </c>
      <c r="F453" s="122" t="s">
        <v>2052</v>
      </c>
      <c r="G453" s="122" t="s">
        <v>3006</v>
      </c>
    </row>
    <row r="454" spans="1:7" ht="27" x14ac:dyDescent="0.4">
      <c r="A454" s="55" t="s">
        <v>5571</v>
      </c>
      <c r="B454" s="55" t="s">
        <v>95</v>
      </c>
      <c r="C454" s="55" t="s">
        <v>5572</v>
      </c>
      <c r="D454" s="55" t="s">
        <v>3455</v>
      </c>
      <c r="E454" s="56" t="s">
        <v>2317</v>
      </c>
      <c r="F454" s="122" t="s">
        <v>2052</v>
      </c>
      <c r="G454" s="122" t="s">
        <v>3006</v>
      </c>
    </row>
    <row r="455" spans="1:7" ht="40.5" x14ac:dyDescent="0.4">
      <c r="A455" s="55" t="s">
        <v>5573</v>
      </c>
      <c r="B455" s="55" t="s">
        <v>97</v>
      </c>
      <c r="C455" s="55" t="s">
        <v>5574</v>
      </c>
      <c r="D455" s="55" t="s">
        <v>3456</v>
      </c>
      <c r="E455" s="56" t="s">
        <v>2316</v>
      </c>
      <c r="F455" s="122" t="s">
        <v>2054</v>
      </c>
      <c r="G455" s="122" t="s">
        <v>3006</v>
      </c>
    </row>
    <row r="456" spans="1:7" ht="40.5" x14ac:dyDescent="0.4">
      <c r="A456" s="55" t="s">
        <v>5575</v>
      </c>
      <c r="B456" s="55" t="s">
        <v>99</v>
      </c>
      <c r="C456" s="55" t="s">
        <v>5576</v>
      </c>
      <c r="D456" s="55" t="s">
        <v>3457</v>
      </c>
      <c r="E456" s="56" t="s">
        <v>2315</v>
      </c>
      <c r="F456" s="122" t="s">
        <v>2054</v>
      </c>
      <c r="G456" s="122" t="s">
        <v>3006</v>
      </c>
    </row>
    <row r="457" spans="1:7" ht="40.5" x14ac:dyDescent="0.4">
      <c r="A457" s="55" t="s">
        <v>5577</v>
      </c>
      <c r="B457" s="55" t="s">
        <v>101</v>
      </c>
      <c r="C457" s="55" t="s">
        <v>5578</v>
      </c>
      <c r="D457" s="55" t="s">
        <v>3458</v>
      </c>
      <c r="E457" s="56" t="s">
        <v>2737</v>
      </c>
      <c r="F457" s="122" t="s">
        <v>2054</v>
      </c>
      <c r="G457" s="122" t="s">
        <v>3008</v>
      </c>
    </row>
    <row r="458" spans="1:7" ht="40.5" x14ac:dyDescent="0.4">
      <c r="A458" s="55" t="s">
        <v>5579</v>
      </c>
      <c r="B458" s="55" t="s">
        <v>103</v>
      </c>
      <c r="C458" s="55" t="s">
        <v>5580</v>
      </c>
      <c r="D458" s="55" t="s">
        <v>3459</v>
      </c>
      <c r="E458" s="56" t="s">
        <v>2738</v>
      </c>
      <c r="F458" s="122" t="s">
        <v>2054</v>
      </c>
      <c r="G458" s="122"/>
    </row>
    <row r="459" spans="1:7" ht="40.5" x14ac:dyDescent="0.4">
      <c r="A459" s="55" t="s">
        <v>5581</v>
      </c>
      <c r="B459" s="55" t="s">
        <v>105</v>
      </c>
      <c r="C459" s="55" t="s">
        <v>5582</v>
      </c>
      <c r="D459" s="55" t="s">
        <v>3460</v>
      </c>
      <c r="E459" s="56" t="s">
        <v>2739</v>
      </c>
      <c r="F459" s="122" t="s">
        <v>2054</v>
      </c>
      <c r="G459" s="122"/>
    </row>
    <row r="460" spans="1:7" ht="40.5" x14ac:dyDescent="0.4">
      <c r="A460" s="55" t="s">
        <v>5583</v>
      </c>
      <c r="B460" s="55" t="s">
        <v>107</v>
      </c>
      <c r="C460" s="55" t="s">
        <v>5584</v>
      </c>
      <c r="D460" s="55" t="s">
        <v>3461</v>
      </c>
      <c r="E460" s="56" t="s">
        <v>2740</v>
      </c>
      <c r="F460" s="122" t="s">
        <v>2054</v>
      </c>
      <c r="G460" s="122"/>
    </row>
    <row r="461" spans="1:7" ht="40.5" x14ac:dyDescent="0.4">
      <c r="A461" s="55" t="s">
        <v>5585</v>
      </c>
      <c r="B461" s="55" t="s">
        <v>109</v>
      </c>
      <c r="C461" s="55" t="s">
        <v>5586</v>
      </c>
      <c r="D461" s="55" t="s">
        <v>3462</v>
      </c>
      <c r="E461" s="56" t="s">
        <v>2314</v>
      </c>
      <c r="F461" s="122" t="s">
        <v>2054</v>
      </c>
      <c r="G461" s="122" t="s">
        <v>3006</v>
      </c>
    </row>
    <row r="462" spans="1:7" ht="40.5" x14ac:dyDescent="0.4">
      <c r="A462" s="55" t="s">
        <v>5587</v>
      </c>
      <c r="B462" s="55" t="s">
        <v>111</v>
      </c>
      <c r="C462" s="55" t="s">
        <v>5588</v>
      </c>
      <c r="D462" s="55" t="s">
        <v>3463</v>
      </c>
      <c r="E462" s="56" t="s">
        <v>2741</v>
      </c>
      <c r="F462" s="122" t="s">
        <v>2054</v>
      </c>
      <c r="G462" s="122"/>
    </row>
    <row r="463" spans="1:7" ht="40.5" x14ac:dyDescent="0.4">
      <c r="A463" s="55" t="s">
        <v>5589</v>
      </c>
      <c r="B463" s="55" t="s">
        <v>113</v>
      </c>
      <c r="C463" s="55" t="s">
        <v>5590</v>
      </c>
      <c r="D463" s="55" t="s">
        <v>3464</v>
      </c>
      <c r="E463" s="56" t="s">
        <v>2312</v>
      </c>
      <c r="F463" s="122" t="s">
        <v>2054</v>
      </c>
      <c r="G463" s="122" t="s">
        <v>3006</v>
      </c>
    </row>
    <row r="464" spans="1:7" ht="40.5" x14ac:dyDescent="0.4">
      <c r="A464" s="55" t="s">
        <v>5591</v>
      </c>
      <c r="B464" s="55" t="s">
        <v>115</v>
      </c>
      <c r="C464" s="55" t="s">
        <v>5592</v>
      </c>
      <c r="D464" s="55" t="s">
        <v>3465</v>
      </c>
      <c r="E464" s="56" t="s">
        <v>2311</v>
      </c>
      <c r="F464" s="122" t="s">
        <v>2054</v>
      </c>
      <c r="G464" s="122" t="s">
        <v>3006</v>
      </c>
    </row>
    <row r="465" spans="1:7" ht="40.5" x14ac:dyDescent="0.4">
      <c r="A465" s="55" t="s">
        <v>5593</v>
      </c>
      <c r="B465" s="55" t="s">
        <v>117</v>
      </c>
      <c r="C465" s="55" t="s">
        <v>5594</v>
      </c>
      <c r="D465" s="55" t="s">
        <v>3466</v>
      </c>
      <c r="E465" s="56" t="s">
        <v>2742</v>
      </c>
      <c r="F465" s="122" t="s">
        <v>2054</v>
      </c>
      <c r="G465" s="122"/>
    </row>
    <row r="466" spans="1:7" ht="40.5" x14ac:dyDescent="0.4">
      <c r="A466" s="55" t="s">
        <v>5595</v>
      </c>
      <c r="B466" s="55" t="s">
        <v>119</v>
      </c>
      <c r="C466" s="55" t="s">
        <v>5596</v>
      </c>
      <c r="D466" s="55" t="s">
        <v>3467</v>
      </c>
      <c r="E466" s="56" t="s">
        <v>2310</v>
      </c>
      <c r="F466" s="122" t="s">
        <v>2054</v>
      </c>
      <c r="G466" s="122" t="s">
        <v>3006</v>
      </c>
    </row>
    <row r="467" spans="1:7" ht="40.5" x14ac:dyDescent="0.4">
      <c r="A467" s="55" t="s">
        <v>5597</v>
      </c>
      <c r="B467" s="55" t="s">
        <v>121</v>
      </c>
      <c r="C467" s="55" t="s">
        <v>5598</v>
      </c>
      <c r="D467" s="55" t="s">
        <v>3468</v>
      </c>
      <c r="E467" s="56" t="s">
        <v>2309</v>
      </c>
      <c r="F467" s="122" t="s">
        <v>2054</v>
      </c>
      <c r="G467" s="122" t="s">
        <v>3006</v>
      </c>
    </row>
    <row r="468" spans="1:7" ht="40.5" x14ac:dyDescent="0.4">
      <c r="A468" s="55" t="s">
        <v>5599</v>
      </c>
      <c r="B468" s="55" t="s">
        <v>123</v>
      </c>
      <c r="C468" s="55" t="s">
        <v>5600</v>
      </c>
      <c r="D468" s="55" t="s">
        <v>3469</v>
      </c>
      <c r="E468" s="56" t="s">
        <v>2743</v>
      </c>
      <c r="F468" s="122" t="s">
        <v>2054</v>
      </c>
      <c r="G468" s="122"/>
    </row>
    <row r="469" spans="1:7" ht="27" x14ac:dyDescent="0.4">
      <c r="A469" s="55" t="s">
        <v>5601</v>
      </c>
      <c r="B469" s="55" t="s">
        <v>125</v>
      </c>
      <c r="C469" s="55" t="s">
        <v>5602</v>
      </c>
      <c r="D469" s="55" t="s">
        <v>3470</v>
      </c>
      <c r="E469" s="56" t="s">
        <v>2308</v>
      </c>
      <c r="F469" s="122" t="s">
        <v>2054</v>
      </c>
      <c r="G469" s="122" t="s">
        <v>3006</v>
      </c>
    </row>
    <row r="470" spans="1:7" ht="40.5" x14ac:dyDescent="0.4">
      <c r="A470" s="55" t="s">
        <v>5603</v>
      </c>
      <c r="B470" s="55" t="s">
        <v>127</v>
      </c>
      <c r="C470" s="55" t="s">
        <v>5604</v>
      </c>
      <c r="D470" s="55" t="s">
        <v>3471</v>
      </c>
      <c r="E470" s="56" t="s">
        <v>2307</v>
      </c>
      <c r="F470" s="122" t="s">
        <v>2054</v>
      </c>
      <c r="G470" s="122" t="s">
        <v>3006</v>
      </c>
    </row>
    <row r="471" spans="1:7" ht="40.5" x14ac:dyDescent="0.4">
      <c r="A471" s="55" t="s">
        <v>5605</v>
      </c>
      <c r="B471" s="55" t="s">
        <v>129</v>
      </c>
      <c r="C471" s="55" t="s">
        <v>5606</v>
      </c>
      <c r="D471" s="55" t="s">
        <v>3472</v>
      </c>
      <c r="E471" s="56" t="s">
        <v>2306</v>
      </c>
      <c r="F471" s="122" t="s">
        <v>2054</v>
      </c>
      <c r="G471" s="122" t="s">
        <v>3006</v>
      </c>
    </row>
    <row r="472" spans="1:7" ht="40.5" x14ac:dyDescent="0.4">
      <c r="A472" s="55" t="s">
        <v>5607</v>
      </c>
      <c r="B472" s="55" t="s">
        <v>131</v>
      </c>
      <c r="C472" s="55" t="s">
        <v>5608</v>
      </c>
      <c r="D472" s="55" t="s">
        <v>3473</v>
      </c>
      <c r="E472" s="56" t="s">
        <v>2304</v>
      </c>
      <c r="F472" s="122" t="s">
        <v>2094</v>
      </c>
      <c r="G472" s="122" t="s">
        <v>3006</v>
      </c>
    </row>
    <row r="473" spans="1:7" ht="40.5" x14ac:dyDescent="0.4">
      <c r="A473" s="55" t="s">
        <v>5609</v>
      </c>
      <c r="B473" s="55" t="s">
        <v>133</v>
      </c>
      <c r="C473" s="55" t="s">
        <v>5610</v>
      </c>
      <c r="D473" s="55" t="s">
        <v>3474</v>
      </c>
      <c r="E473" s="56" t="s">
        <v>2303</v>
      </c>
      <c r="F473" s="122" t="s">
        <v>2094</v>
      </c>
      <c r="G473" s="122" t="s">
        <v>3006</v>
      </c>
    </row>
    <row r="474" spans="1:7" ht="40.5" x14ac:dyDescent="0.4">
      <c r="A474" s="55" t="s">
        <v>5611</v>
      </c>
      <c r="B474" s="55" t="s">
        <v>135</v>
      </c>
      <c r="C474" s="55" t="s">
        <v>5612</v>
      </c>
      <c r="D474" s="55" t="s">
        <v>3475</v>
      </c>
      <c r="E474" s="56" t="s">
        <v>2302</v>
      </c>
      <c r="F474" s="122" t="s">
        <v>2094</v>
      </c>
      <c r="G474" s="122" t="s">
        <v>3006</v>
      </c>
    </row>
    <row r="475" spans="1:7" ht="27" x14ac:dyDescent="0.4">
      <c r="A475" s="55" t="s">
        <v>5613</v>
      </c>
      <c r="B475" s="55" t="s">
        <v>137</v>
      </c>
      <c r="C475" s="55" t="s">
        <v>5614</v>
      </c>
      <c r="D475" s="55" t="s">
        <v>3476</v>
      </c>
      <c r="E475" s="56" t="s">
        <v>2301</v>
      </c>
      <c r="F475" s="122" t="s">
        <v>2054</v>
      </c>
      <c r="G475" s="122" t="s">
        <v>3006</v>
      </c>
    </row>
    <row r="476" spans="1:7" ht="40.5" x14ac:dyDescent="0.4">
      <c r="A476" s="55" t="s">
        <v>5615</v>
      </c>
      <c r="B476" s="55" t="s">
        <v>139</v>
      </c>
      <c r="C476" s="55" t="s">
        <v>5616</v>
      </c>
      <c r="D476" s="55" t="s">
        <v>3477</v>
      </c>
      <c r="E476" s="56" t="s">
        <v>2300</v>
      </c>
      <c r="F476" s="122" t="s">
        <v>2094</v>
      </c>
      <c r="G476" s="122" t="s">
        <v>3006</v>
      </c>
    </row>
    <row r="477" spans="1:7" ht="40.5" x14ac:dyDescent="0.4">
      <c r="A477" s="55" t="s">
        <v>5617</v>
      </c>
      <c r="B477" s="55" t="s">
        <v>141</v>
      </c>
      <c r="C477" s="55" t="s">
        <v>5618</v>
      </c>
      <c r="D477" s="55" t="s">
        <v>3478</v>
      </c>
      <c r="E477" s="56" t="s">
        <v>2299</v>
      </c>
      <c r="F477" s="122" t="s">
        <v>2094</v>
      </c>
      <c r="G477" s="122" t="s">
        <v>3006</v>
      </c>
    </row>
    <row r="478" spans="1:7" ht="40.5" x14ac:dyDescent="0.4">
      <c r="A478" s="55" t="s">
        <v>5619</v>
      </c>
      <c r="B478" s="55" t="s">
        <v>143</v>
      </c>
      <c r="C478" s="55" t="s">
        <v>5620</v>
      </c>
      <c r="D478" s="55" t="s">
        <v>3479</v>
      </c>
      <c r="E478" s="56" t="s">
        <v>2298</v>
      </c>
      <c r="F478" s="122" t="s">
        <v>2094</v>
      </c>
      <c r="G478" s="122" t="s">
        <v>3006</v>
      </c>
    </row>
    <row r="479" spans="1:7" ht="27" x14ac:dyDescent="0.4">
      <c r="A479" s="55" t="s">
        <v>5621</v>
      </c>
      <c r="B479" s="55" t="s">
        <v>145</v>
      </c>
      <c r="C479" s="55" t="s">
        <v>5622</v>
      </c>
      <c r="D479" s="55" t="s">
        <v>3480</v>
      </c>
      <c r="E479" s="56" t="s">
        <v>2297</v>
      </c>
      <c r="F479" s="122" t="s">
        <v>2054</v>
      </c>
      <c r="G479" s="122" t="s">
        <v>3006</v>
      </c>
    </row>
    <row r="480" spans="1:7" ht="40.5" x14ac:dyDescent="0.4">
      <c r="A480" s="55" t="s">
        <v>5623</v>
      </c>
      <c r="B480" s="55" t="s">
        <v>147</v>
      </c>
      <c r="C480" s="55" t="s">
        <v>5624</v>
      </c>
      <c r="D480" s="55" t="s">
        <v>3481</v>
      </c>
      <c r="E480" s="56" t="s">
        <v>2296</v>
      </c>
      <c r="F480" s="122" t="s">
        <v>2094</v>
      </c>
      <c r="G480" s="122" t="s">
        <v>3006</v>
      </c>
    </row>
    <row r="481" spans="1:7" ht="27" x14ac:dyDescent="0.4">
      <c r="A481" s="55" t="s">
        <v>5625</v>
      </c>
      <c r="B481" s="55" t="s">
        <v>149</v>
      </c>
      <c r="C481" s="55" t="s">
        <v>5626</v>
      </c>
      <c r="D481" s="55" t="s">
        <v>3482</v>
      </c>
      <c r="E481" s="56" t="s">
        <v>2295</v>
      </c>
      <c r="F481" s="122" t="s">
        <v>2094</v>
      </c>
      <c r="G481" s="122" t="s">
        <v>3006</v>
      </c>
    </row>
    <row r="482" spans="1:7" ht="27" x14ac:dyDescent="0.4">
      <c r="A482" s="55" t="s">
        <v>5627</v>
      </c>
      <c r="B482" s="55" t="s">
        <v>151</v>
      </c>
      <c r="C482" s="55" t="s">
        <v>5628</v>
      </c>
      <c r="D482" s="55" t="s">
        <v>3483</v>
      </c>
      <c r="E482" s="56" t="s">
        <v>2294</v>
      </c>
      <c r="F482" s="122" t="s">
        <v>2094</v>
      </c>
      <c r="G482" s="122" t="s">
        <v>3006</v>
      </c>
    </row>
    <row r="483" spans="1:7" ht="27" x14ac:dyDescent="0.4">
      <c r="A483" s="55" t="s">
        <v>5629</v>
      </c>
      <c r="B483" s="55" t="s">
        <v>153</v>
      </c>
      <c r="C483" s="55" t="s">
        <v>5630</v>
      </c>
      <c r="D483" s="55" t="s">
        <v>3484</v>
      </c>
      <c r="E483" s="56" t="s">
        <v>2293</v>
      </c>
      <c r="F483" s="122" t="s">
        <v>2094</v>
      </c>
      <c r="G483" s="122" t="s">
        <v>3006</v>
      </c>
    </row>
    <row r="484" spans="1:7" ht="27" x14ac:dyDescent="0.4">
      <c r="A484" s="55" t="s">
        <v>5631</v>
      </c>
      <c r="B484" s="55" t="s">
        <v>155</v>
      </c>
      <c r="C484" s="55" t="s">
        <v>5632</v>
      </c>
      <c r="D484" s="55" t="s">
        <v>3485</v>
      </c>
      <c r="E484" s="56" t="s">
        <v>2292</v>
      </c>
      <c r="F484" s="122" t="s">
        <v>2054</v>
      </c>
      <c r="G484" s="122" t="s">
        <v>3006</v>
      </c>
    </row>
    <row r="485" spans="1:7" ht="27" x14ac:dyDescent="0.4">
      <c r="A485" s="55" t="s">
        <v>5633</v>
      </c>
      <c r="B485" s="55" t="s">
        <v>157</v>
      </c>
      <c r="C485" s="55" t="s">
        <v>5634</v>
      </c>
      <c r="D485" s="55" t="s">
        <v>3486</v>
      </c>
      <c r="E485" s="56" t="s">
        <v>2291</v>
      </c>
      <c r="F485" s="122" t="s">
        <v>2054</v>
      </c>
      <c r="G485" s="122" t="s">
        <v>3006</v>
      </c>
    </row>
    <row r="486" spans="1:7" ht="27" x14ac:dyDescent="0.4">
      <c r="A486" s="55" t="s">
        <v>5635</v>
      </c>
      <c r="B486" s="55" t="s">
        <v>159</v>
      </c>
      <c r="C486" s="55" t="s">
        <v>5636</v>
      </c>
      <c r="D486" s="55" t="s">
        <v>3487</v>
      </c>
      <c r="E486" s="56" t="s">
        <v>2290</v>
      </c>
      <c r="F486" s="122" t="s">
        <v>2054</v>
      </c>
      <c r="G486" s="122" t="s">
        <v>3006</v>
      </c>
    </row>
    <row r="487" spans="1:7" ht="27" x14ac:dyDescent="0.4">
      <c r="A487" s="55" t="s">
        <v>5637</v>
      </c>
      <c r="B487" s="55" t="s">
        <v>161</v>
      </c>
      <c r="C487" s="55" t="s">
        <v>5638</v>
      </c>
      <c r="D487" s="55" t="s">
        <v>3488</v>
      </c>
      <c r="E487" s="56" t="s">
        <v>2289</v>
      </c>
      <c r="F487" s="122" t="s">
        <v>2052</v>
      </c>
      <c r="G487" s="122" t="s">
        <v>3006</v>
      </c>
    </row>
    <row r="488" spans="1:7" ht="27" x14ac:dyDescent="0.4">
      <c r="A488" s="55" t="s">
        <v>5639</v>
      </c>
      <c r="B488" s="55" t="s">
        <v>163</v>
      </c>
      <c r="C488" s="55" t="s">
        <v>5640</v>
      </c>
      <c r="D488" s="55" t="s">
        <v>3489</v>
      </c>
      <c r="E488" s="56" t="s">
        <v>2288</v>
      </c>
      <c r="F488" s="122" t="s">
        <v>2054</v>
      </c>
      <c r="G488" s="122" t="s">
        <v>3006</v>
      </c>
    </row>
    <row r="489" spans="1:7" ht="27" x14ac:dyDescent="0.4">
      <c r="A489" s="55" t="s">
        <v>5641</v>
      </c>
      <c r="B489" s="55" t="s">
        <v>165</v>
      </c>
      <c r="C489" s="55" t="s">
        <v>5642</v>
      </c>
      <c r="D489" s="55" t="s">
        <v>3490</v>
      </c>
      <c r="E489" s="56" t="s">
        <v>2287</v>
      </c>
      <c r="F489" s="122" t="s">
        <v>2054</v>
      </c>
      <c r="G489" s="122" t="s">
        <v>3006</v>
      </c>
    </row>
    <row r="490" spans="1:7" ht="27" x14ac:dyDescent="0.4">
      <c r="A490" s="55" t="s">
        <v>5643</v>
      </c>
      <c r="B490" s="55" t="s">
        <v>167</v>
      </c>
      <c r="C490" s="55" t="s">
        <v>5644</v>
      </c>
      <c r="D490" s="55" t="s">
        <v>3491</v>
      </c>
      <c r="E490" s="56" t="s">
        <v>2286</v>
      </c>
      <c r="F490" s="122" t="s">
        <v>2054</v>
      </c>
      <c r="G490" s="122" t="s">
        <v>3006</v>
      </c>
    </row>
    <row r="491" spans="1:7" ht="27" x14ac:dyDescent="0.4">
      <c r="A491" s="55" t="s">
        <v>5645</v>
      </c>
      <c r="B491" s="55" t="s">
        <v>169</v>
      </c>
      <c r="C491" s="55" t="s">
        <v>5646</v>
      </c>
      <c r="D491" s="55" t="s">
        <v>3492</v>
      </c>
      <c r="E491" s="56" t="s">
        <v>2285</v>
      </c>
      <c r="F491" s="122" t="s">
        <v>2052</v>
      </c>
      <c r="G491" s="122" t="s">
        <v>3006</v>
      </c>
    </row>
    <row r="492" spans="1:7" ht="27" x14ac:dyDescent="0.4">
      <c r="A492" s="55" t="s">
        <v>5647</v>
      </c>
      <c r="B492" s="55" t="s">
        <v>171</v>
      </c>
      <c r="C492" s="55" t="s">
        <v>5648</v>
      </c>
      <c r="D492" s="55" t="s">
        <v>3493</v>
      </c>
      <c r="E492" s="56" t="s">
        <v>2284</v>
      </c>
      <c r="F492" s="122" t="s">
        <v>2054</v>
      </c>
      <c r="G492" s="122" t="s">
        <v>3006</v>
      </c>
    </row>
    <row r="493" spans="1:7" ht="27" x14ac:dyDescent="0.4">
      <c r="A493" s="55" t="s">
        <v>5649</v>
      </c>
      <c r="B493" s="55" t="s">
        <v>173</v>
      </c>
      <c r="C493" s="55" t="s">
        <v>5650</v>
      </c>
      <c r="D493" s="55" t="s">
        <v>3494</v>
      </c>
      <c r="E493" s="56" t="s">
        <v>2283</v>
      </c>
      <c r="F493" s="122" t="s">
        <v>2054</v>
      </c>
      <c r="G493" s="122" t="s">
        <v>3006</v>
      </c>
    </row>
    <row r="494" spans="1:7" ht="27" x14ac:dyDescent="0.4">
      <c r="A494" s="55" t="s">
        <v>5651</v>
      </c>
      <c r="B494" s="55" t="s">
        <v>175</v>
      </c>
      <c r="C494" s="55" t="s">
        <v>5652</v>
      </c>
      <c r="D494" s="55" t="s">
        <v>3495</v>
      </c>
      <c r="E494" s="56" t="s">
        <v>2282</v>
      </c>
      <c r="F494" s="122" t="s">
        <v>2054</v>
      </c>
      <c r="G494" s="122" t="s">
        <v>3006</v>
      </c>
    </row>
    <row r="495" spans="1:7" ht="27" x14ac:dyDescent="0.4">
      <c r="A495" s="55" t="s">
        <v>5653</v>
      </c>
      <c r="B495" s="55" t="s">
        <v>177</v>
      </c>
      <c r="C495" s="55" t="s">
        <v>5654</v>
      </c>
      <c r="D495" s="55" t="s">
        <v>3496</v>
      </c>
      <c r="E495" s="56" t="s">
        <v>2744</v>
      </c>
      <c r="F495" s="122" t="s">
        <v>2052</v>
      </c>
      <c r="G495" s="122"/>
    </row>
    <row r="496" spans="1:7" ht="27" x14ac:dyDescent="0.4">
      <c r="A496" s="55" t="s">
        <v>5655</v>
      </c>
      <c r="B496" s="55" t="s">
        <v>179</v>
      </c>
      <c r="C496" s="55" t="s">
        <v>5656</v>
      </c>
      <c r="D496" s="55" t="s">
        <v>3497</v>
      </c>
      <c r="E496" s="56" t="s">
        <v>2745</v>
      </c>
      <c r="F496" s="122" t="s">
        <v>2052</v>
      </c>
      <c r="G496" s="122"/>
    </row>
    <row r="497" spans="1:7" ht="27" x14ac:dyDescent="0.4">
      <c r="A497" s="55" t="s">
        <v>5657</v>
      </c>
      <c r="B497" s="55" t="s">
        <v>181</v>
      </c>
      <c r="C497" s="55" t="s">
        <v>5658</v>
      </c>
      <c r="D497" s="55" t="s">
        <v>3498</v>
      </c>
      <c r="E497" s="56" t="s">
        <v>2279</v>
      </c>
      <c r="F497" s="122" t="s">
        <v>2054</v>
      </c>
      <c r="G497" s="122" t="s">
        <v>3006</v>
      </c>
    </row>
    <row r="498" spans="1:7" ht="27" x14ac:dyDescent="0.4">
      <c r="A498" s="55" t="s">
        <v>5659</v>
      </c>
      <c r="B498" s="55" t="s">
        <v>183</v>
      </c>
      <c r="C498" s="55" t="s">
        <v>5660</v>
      </c>
      <c r="D498" s="55" t="s">
        <v>3499</v>
      </c>
      <c r="E498" s="56" t="s">
        <v>2278</v>
      </c>
      <c r="F498" s="122" t="s">
        <v>2052</v>
      </c>
      <c r="G498" s="122" t="s">
        <v>3006</v>
      </c>
    </row>
    <row r="499" spans="1:7" ht="27" x14ac:dyDescent="0.4">
      <c r="A499" s="55" t="s">
        <v>5661</v>
      </c>
      <c r="B499" s="55" t="s">
        <v>185</v>
      </c>
      <c r="C499" s="55" t="s">
        <v>5662</v>
      </c>
      <c r="D499" s="55" t="s">
        <v>3500</v>
      </c>
      <c r="E499" s="56" t="s">
        <v>2277</v>
      </c>
      <c r="F499" s="122" t="s">
        <v>2052</v>
      </c>
      <c r="G499" s="122" t="s">
        <v>3006</v>
      </c>
    </row>
    <row r="500" spans="1:7" ht="27" x14ac:dyDescent="0.4">
      <c r="A500" s="55" t="s">
        <v>5663</v>
      </c>
      <c r="B500" s="55" t="s">
        <v>187</v>
      </c>
      <c r="C500" s="55" t="s">
        <v>5664</v>
      </c>
      <c r="D500" s="55" t="s">
        <v>3501</v>
      </c>
      <c r="E500" s="56" t="s">
        <v>2276</v>
      </c>
      <c r="F500" s="122" t="s">
        <v>2054</v>
      </c>
      <c r="G500" s="122" t="s">
        <v>3006</v>
      </c>
    </row>
    <row r="501" spans="1:7" ht="27" x14ac:dyDescent="0.4">
      <c r="A501" s="55" t="s">
        <v>5665</v>
      </c>
      <c r="B501" s="55" t="s">
        <v>189</v>
      </c>
      <c r="C501" s="55" t="s">
        <v>5666</v>
      </c>
      <c r="D501" s="55" t="s">
        <v>3502</v>
      </c>
      <c r="E501" s="56" t="s">
        <v>2275</v>
      </c>
      <c r="F501" s="122" t="s">
        <v>2052</v>
      </c>
      <c r="G501" s="122" t="s">
        <v>3006</v>
      </c>
    </row>
    <row r="502" spans="1:7" ht="27" x14ac:dyDescent="0.4">
      <c r="A502" s="55" t="s">
        <v>5667</v>
      </c>
      <c r="B502" s="55" t="s">
        <v>191</v>
      </c>
      <c r="C502" s="55" t="s">
        <v>5668</v>
      </c>
      <c r="D502" s="55" t="s">
        <v>3503</v>
      </c>
      <c r="E502" s="56" t="s">
        <v>2274</v>
      </c>
      <c r="F502" s="122" t="s">
        <v>2054</v>
      </c>
      <c r="G502" s="122" t="s">
        <v>3006</v>
      </c>
    </row>
    <row r="503" spans="1:7" ht="27" x14ac:dyDescent="0.4">
      <c r="A503" s="55" t="s">
        <v>5669</v>
      </c>
      <c r="B503" s="55" t="s">
        <v>193</v>
      </c>
      <c r="C503" s="55" t="s">
        <v>5670</v>
      </c>
      <c r="D503" s="55" t="s">
        <v>3504</v>
      </c>
      <c r="E503" s="56" t="s">
        <v>2273</v>
      </c>
      <c r="F503" s="122" t="s">
        <v>2054</v>
      </c>
      <c r="G503" s="122" t="s">
        <v>3006</v>
      </c>
    </row>
    <row r="504" spans="1:7" ht="27" x14ac:dyDescent="0.4">
      <c r="A504" s="55" t="s">
        <v>5671</v>
      </c>
      <c r="B504" s="55" t="s">
        <v>195</v>
      </c>
      <c r="C504" s="55" t="s">
        <v>5672</v>
      </c>
      <c r="D504" s="55" t="s">
        <v>3505</v>
      </c>
      <c r="E504" s="56" t="s">
        <v>2267</v>
      </c>
      <c r="F504" s="122" t="s">
        <v>2054</v>
      </c>
      <c r="G504" s="122" t="s">
        <v>3006</v>
      </c>
    </row>
    <row r="505" spans="1:7" ht="27" x14ac:dyDescent="0.4">
      <c r="A505" s="55" t="s">
        <v>5673</v>
      </c>
      <c r="B505" s="55" t="s">
        <v>197</v>
      </c>
      <c r="C505" s="55" t="s">
        <v>5674</v>
      </c>
      <c r="D505" s="55" t="s">
        <v>3506</v>
      </c>
      <c r="E505" s="56" t="s">
        <v>2272</v>
      </c>
      <c r="F505" s="122" t="s">
        <v>2054</v>
      </c>
      <c r="G505" s="122" t="s">
        <v>3006</v>
      </c>
    </row>
    <row r="506" spans="1:7" ht="27" x14ac:dyDescent="0.4">
      <c r="A506" s="55" t="s">
        <v>5675</v>
      </c>
      <c r="B506" s="55" t="s">
        <v>199</v>
      </c>
      <c r="C506" s="55" t="s">
        <v>5676</v>
      </c>
      <c r="D506" s="55" t="s">
        <v>3507</v>
      </c>
      <c r="E506" s="56" t="s">
        <v>2271</v>
      </c>
      <c r="F506" s="122" t="s">
        <v>2052</v>
      </c>
      <c r="G506" s="122" t="s">
        <v>3006</v>
      </c>
    </row>
    <row r="507" spans="1:7" ht="27" x14ac:dyDescent="0.4">
      <c r="A507" s="55" t="s">
        <v>5677</v>
      </c>
      <c r="B507" s="55" t="s">
        <v>201</v>
      </c>
      <c r="C507" s="55" t="s">
        <v>5678</v>
      </c>
      <c r="D507" s="55" t="s">
        <v>3508</v>
      </c>
      <c r="E507" s="56" t="s">
        <v>2270</v>
      </c>
      <c r="F507" s="122" t="s">
        <v>2054</v>
      </c>
      <c r="G507" s="122" t="s">
        <v>3006</v>
      </c>
    </row>
    <row r="508" spans="1:7" ht="27" x14ac:dyDescent="0.4">
      <c r="A508" s="55" t="s">
        <v>5679</v>
      </c>
      <c r="B508" s="55" t="s">
        <v>203</v>
      </c>
      <c r="C508" s="55" t="s">
        <v>5680</v>
      </c>
      <c r="D508" s="55" t="s">
        <v>3509</v>
      </c>
      <c r="E508" s="56" t="s">
        <v>2269</v>
      </c>
      <c r="F508" s="122" t="s">
        <v>2052</v>
      </c>
      <c r="G508" s="122" t="s">
        <v>3006</v>
      </c>
    </row>
    <row r="509" spans="1:7" ht="27" x14ac:dyDescent="0.4">
      <c r="A509" s="55" t="s">
        <v>5681</v>
      </c>
      <c r="B509" s="55" t="s">
        <v>205</v>
      </c>
      <c r="C509" s="55" t="s">
        <v>5682</v>
      </c>
      <c r="D509" s="55" t="s">
        <v>3510</v>
      </c>
      <c r="E509" s="56" t="s">
        <v>2266</v>
      </c>
      <c r="F509" s="122" t="s">
        <v>2054</v>
      </c>
      <c r="G509" s="122" t="s">
        <v>3006</v>
      </c>
    </row>
    <row r="510" spans="1:7" ht="27" x14ac:dyDescent="0.4">
      <c r="A510" s="55" t="s">
        <v>5683</v>
      </c>
      <c r="B510" s="55" t="s">
        <v>207</v>
      </c>
      <c r="C510" s="55" t="s">
        <v>5684</v>
      </c>
      <c r="D510" s="55" t="s">
        <v>3511</v>
      </c>
      <c r="E510" s="56" t="s">
        <v>2265</v>
      </c>
      <c r="F510" s="122" t="s">
        <v>2052</v>
      </c>
      <c r="G510" s="122" t="s">
        <v>3006</v>
      </c>
    </row>
    <row r="511" spans="1:7" ht="27" x14ac:dyDescent="0.4">
      <c r="A511" s="55" t="s">
        <v>5685</v>
      </c>
      <c r="B511" s="55" t="s">
        <v>209</v>
      </c>
      <c r="C511" s="55" t="s">
        <v>5686</v>
      </c>
      <c r="D511" s="55" t="s">
        <v>3512</v>
      </c>
      <c r="E511" s="56" t="s">
        <v>2264</v>
      </c>
      <c r="F511" s="122" t="s">
        <v>2052</v>
      </c>
      <c r="G511" s="122" t="s">
        <v>3006</v>
      </c>
    </row>
    <row r="512" spans="1:7" ht="27" x14ac:dyDescent="0.4">
      <c r="A512" s="55" t="s">
        <v>5687</v>
      </c>
      <c r="B512" s="55" t="s">
        <v>211</v>
      </c>
      <c r="C512" s="55" t="s">
        <v>5688</v>
      </c>
      <c r="D512" s="55" t="s">
        <v>3513</v>
      </c>
      <c r="E512" s="56" t="s">
        <v>2263</v>
      </c>
      <c r="F512" s="122" t="s">
        <v>2052</v>
      </c>
      <c r="G512" s="122" t="s">
        <v>3006</v>
      </c>
    </row>
    <row r="513" spans="1:7" ht="27" x14ac:dyDescent="0.4">
      <c r="A513" s="55" t="s">
        <v>5689</v>
      </c>
      <c r="B513" s="55" t="s">
        <v>213</v>
      </c>
      <c r="C513" s="55" t="s">
        <v>5690</v>
      </c>
      <c r="D513" s="55" t="s">
        <v>3514</v>
      </c>
      <c r="E513" s="56" t="s">
        <v>2262</v>
      </c>
      <c r="F513" s="122" t="s">
        <v>2052</v>
      </c>
      <c r="G513" s="122" t="s">
        <v>3006</v>
      </c>
    </row>
    <row r="514" spans="1:7" ht="27" x14ac:dyDescent="0.4">
      <c r="A514" s="55" t="s">
        <v>5691</v>
      </c>
      <c r="B514" s="55" t="s">
        <v>215</v>
      </c>
      <c r="C514" s="55" t="s">
        <v>5692</v>
      </c>
      <c r="D514" s="55" t="s">
        <v>3515</v>
      </c>
      <c r="E514" s="56" t="s">
        <v>2261</v>
      </c>
      <c r="F514" s="122" t="s">
        <v>2052</v>
      </c>
      <c r="G514" s="122" t="s">
        <v>3006</v>
      </c>
    </row>
    <row r="515" spans="1:7" ht="27" x14ac:dyDescent="0.4">
      <c r="A515" s="55" t="s">
        <v>5693</v>
      </c>
      <c r="B515" s="55" t="s">
        <v>217</v>
      </c>
      <c r="C515" s="55" t="s">
        <v>5694</v>
      </c>
      <c r="D515" s="55" t="s">
        <v>3516</v>
      </c>
      <c r="E515" s="56" t="s">
        <v>2260</v>
      </c>
      <c r="F515" s="122" t="s">
        <v>2052</v>
      </c>
      <c r="G515" s="122" t="s">
        <v>3006</v>
      </c>
    </row>
    <row r="516" spans="1:7" ht="27" x14ac:dyDescent="0.4">
      <c r="A516" s="55" t="s">
        <v>5695</v>
      </c>
      <c r="B516" s="55" t="s">
        <v>219</v>
      </c>
      <c r="C516" s="55" t="s">
        <v>5696</v>
      </c>
      <c r="D516" s="55" t="s">
        <v>3517</v>
      </c>
      <c r="E516" s="56" t="s">
        <v>2259</v>
      </c>
      <c r="F516" s="122" t="s">
        <v>2052</v>
      </c>
      <c r="G516" s="122" t="s">
        <v>3006</v>
      </c>
    </row>
    <row r="517" spans="1:7" ht="27" x14ac:dyDescent="0.4">
      <c r="A517" s="55" t="s">
        <v>5697</v>
      </c>
      <c r="B517" s="55" t="s">
        <v>221</v>
      </c>
      <c r="C517" s="55" t="s">
        <v>5698</v>
      </c>
      <c r="D517" s="55" t="s">
        <v>3518</v>
      </c>
      <c r="E517" s="56" t="s">
        <v>2258</v>
      </c>
      <c r="F517" s="122" t="s">
        <v>2052</v>
      </c>
      <c r="G517" s="122" t="s">
        <v>3006</v>
      </c>
    </row>
    <row r="518" spans="1:7" ht="27" x14ac:dyDescent="0.4">
      <c r="A518" s="55" t="s">
        <v>5699</v>
      </c>
      <c r="B518" s="55" t="s">
        <v>223</v>
      </c>
      <c r="C518" s="55" t="s">
        <v>5700</v>
      </c>
      <c r="D518" s="55" t="s">
        <v>3519</v>
      </c>
      <c r="E518" s="56" t="s">
        <v>2257</v>
      </c>
      <c r="F518" s="122" t="s">
        <v>2052</v>
      </c>
      <c r="G518" s="122" t="s">
        <v>3006</v>
      </c>
    </row>
    <row r="519" spans="1:7" ht="27" x14ac:dyDescent="0.4">
      <c r="A519" s="55" t="s">
        <v>5701</v>
      </c>
      <c r="B519" s="55" t="s">
        <v>225</v>
      </c>
      <c r="C519" s="55" t="s">
        <v>5702</v>
      </c>
      <c r="D519" s="55" t="s">
        <v>3520</v>
      </c>
      <c r="E519" s="56" t="s">
        <v>2256</v>
      </c>
      <c r="F519" s="122" t="s">
        <v>2054</v>
      </c>
      <c r="G519" s="122" t="s">
        <v>3006</v>
      </c>
    </row>
    <row r="520" spans="1:7" ht="27" x14ac:dyDescent="0.4">
      <c r="A520" s="55" t="s">
        <v>5703</v>
      </c>
      <c r="B520" s="55" t="s">
        <v>227</v>
      </c>
      <c r="C520" s="55" t="s">
        <v>5704</v>
      </c>
      <c r="D520" s="55" t="s">
        <v>3521</v>
      </c>
      <c r="E520" s="56" t="s">
        <v>2255</v>
      </c>
      <c r="F520" s="122" t="s">
        <v>2052</v>
      </c>
      <c r="G520" s="122" t="s">
        <v>3006</v>
      </c>
    </row>
    <row r="521" spans="1:7" ht="27" x14ac:dyDescent="0.4">
      <c r="A521" s="55" t="s">
        <v>5705</v>
      </c>
      <c r="B521" s="55" t="s">
        <v>229</v>
      </c>
      <c r="C521" s="55" t="s">
        <v>5706</v>
      </c>
      <c r="D521" s="55" t="s">
        <v>3522</v>
      </c>
      <c r="E521" s="56" t="s">
        <v>2254</v>
      </c>
      <c r="F521" s="122" t="s">
        <v>2052</v>
      </c>
      <c r="G521" s="122" t="s">
        <v>3006</v>
      </c>
    </row>
    <row r="522" spans="1:7" ht="27" x14ac:dyDescent="0.4">
      <c r="A522" s="55" t="s">
        <v>5707</v>
      </c>
      <c r="B522" s="55" t="s">
        <v>231</v>
      </c>
      <c r="C522" s="55" t="s">
        <v>5708</v>
      </c>
      <c r="D522" s="55" t="s">
        <v>3523</v>
      </c>
      <c r="E522" s="56" t="s">
        <v>2253</v>
      </c>
      <c r="F522" s="122" t="s">
        <v>2052</v>
      </c>
      <c r="G522" s="122" t="s">
        <v>3006</v>
      </c>
    </row>
    <row r="523" spans="1:7" ht="27" x14ac:dyDescent="0.4">
      <c r="A523" s="55" t="s">
        <v>5709</v>
      </c>
      <c r="B523" s="55" t="s">
        <v>233</v>
      </c>
      <c r="C523" s="55" t="s">
        <v>5710</v>
      </c>
      <c r="D523" s="55" t="s">
        <v>3524</v>
      </c>
      <c r="E523" s="56" t="s">
        <v>2252</v>
      </c>
      <c r="F523" s="122" t="s">
        <v>2052</v>
      </c>
      <c r="G523" s="122" t="s">
        <v>3006</v>
      </c>
    </row>
    <row r="524" spans="1:7" ht="27" x14ac:dyDescent="0.4">
      <c r="A524" s="55" t="s">
        <v>5711</v>
      </c>
      <c r="B524" s="55" t="s">
        <v>235</v>
      </c>
      <c r="C524" s="55" t="s">
        <v>5712</v>
      </c>
      <c r="D524" s="55" t="s">
        <v>3525</v>
      </c>
      <c r="E524" s="56" t="s">
        <v>2251</v>
      </c>
      <c r="F524" s="122" t="s">
        <v>2052</v>
      </c>
      <c r="G524" s="122" t="s">
        <v>3006</v>
      </c>
    </row>
    <row r="525" spans="1:7" ht="27" x14ac:dyDescent="0.4">
      <c r="A525" s="55" t="s">
        <v>5713</v>
      </c>
      <c r="B525" s="55" t="s">
        <v>237</v>
      </c>
      <c r="C525" s="55" t="s">
        <v>5714</v>
      </c>
      <c r="D525" s="55" t="s">
        <v>3526</v>
      </c>
      <c r="E525" s="56" t="s">
        <v>2250</v>
      </c>
      <c r="F525" s="122" t="s">
        <v>2052</v>
      </c>
      <c r="G525" s="122" t="s">
        <v>3006</v>
      </c>
    </row>
    <row r="526" spans="1:7" ht="27" x14ac:dyDescent="0.4">
      <c r="A526" s="55" t="s">
        <v>5715</v>
      </c>
      <c r="B526" s="55" t="s">
        <v>239</v>
      </c>
      <c r="C526" s="55" t="s">
        <v>5716</v>
      </c>
      <c r="D526" s="55" t="s">
        <v>3527</v>
      </c>
      <c r="E526" s="56" t="s">
        <v>2249</v>
      </c>
      <c r="F526" s="122" t="s">
        <v>2052</v>
      </c>
      <c r="G526" s="122" t="s">
        <v>3006</v>
      </c>
    </row>
    <row r="527" spans="1:7" ht="27" x14ac:dyDescent="0.4">
      <c r="A527" s="55" t="s">
        <v>5717</v>
      </c>
      <c r="B527" s="55" t="s">
        <v>241</v>
      </c>
      <c r="C527" s="55" t="s">
        <v>5718</v>
      </c>
      <c r="D527" s="55" t="s">
        <v>3528</v>
      </c>
      <c r="E527" s="56" t="s">
        <v>2248</v>
      </c>
      <c r="F527" s="122" t="s">
        <v>2052</v>
      </c>
      <c r="G527" s="122" t="s">
        <v>3006</v>
      </c>
    </row>
    <row r="528" spans="1:7" ht="27" x14ac:dyDescent="0.4">
      <c r="A528" s="55" t="s">
        <v>5719</v>
      </c>
      <c r="B528" s="55" t="s">
        <v>243</v>
      </c>
      <c r="C528" s="55" t="s">
        <v>5720</v>
      </c>
      <c r="D528" s="55" t="s">
        <v>3529</v>
      </c>
      <c r="E528" s="56" t="s">
        <v>2247</v>
      </c>
      <c r="F528" s="122" t="s">
        <v>2052</v>
      </c>
      <c r="G528" s="122" t="s">
        <v>3006</v>
      </c>
    </row>
    <row r="529" spans="1:7" ht="27" x14ac:dyDescent="0.4">
      <c r="A529" s="55" t="s">
        <v>5721</v>
      </c>
      <c r="B529" s="55" t="s">
        <v>245</v>
      </c>
      <c r="C529" s="55" t="s">
        <v>5722</v>
      </c>
      <c r="D529" s="55" t="s">
        <v>3530</v>
      </c>
      <c r="E529" s="56" t="s">
        <v>2246</v>
      </c>
      <c r="F529" s="122" t="s">
        <v>2052</v>
      </c>
      <c r="G529" s="122" t="s">
        <v>3006</v>
      </c>
    </row>
    <row r="530" spans="1:7" ht="27" x14ac:dyDescent="0.4">
      <c r="A530" s="55" t="s">
        <v>5723</v>
      </c>
      <c r="B530" s="55" t="s">
        <v>247</v>
      </c>
      <c r="C530" s="55" t="s">
        <v>5724</v>
      </c>
      <c r="D530" s="55" t="s">
        <v>3531</v>
      </c>
      <c r="E530" s="56" t="s">
        <v>2245</v>
      </c>
      <c r="F530" s="122" t="s">
        <v>2054</v>
      </c>
      <c r="G530" s="122" t="s">
        <v>3006</v>
      </c>
    </row>
    <row r="531" spans="1:7" ht="27" x14ac:dyDescent="0.4">
      <c r="A531" s="55" t="s">
        <v>5725</v>
      </c>
      <c r="B531" s="55" t="s">
        <v>249</v>
      </c>
      <c r="C531" s="55" t="s">
        <v>5726</v>
      </c>
      <c r="D531" s="55" t="s">
        <v>3532</v>
      </c>
      <c r="E531" s="56" t="s">
        <v>2244</v>
      </c>
      <c r="F531" s="122" t="s">
        <v>2052</v>
      </c>
      <c r="G531" s="122" t="s">
        <v>3006</v>
      </c>
    </row>
    <row r="532" spans="1:7" ht="27" x14ac:dyDescent="0.4">
      <c r="A532" s="55" t="s">
        <v>5727</v>
      </c>
      <c r="B532" s="55" t="s">
        <v>251</v>
      </c>
      <c r="C532" s="55" t="s">
        <v>5728</v>
      </c>
      <c r="D532" s="55" t="s">
        <v>3533</v>
      </c>
      <c r="E532" s="56" t="s">
        <v>2243</v>
      </c>
      <c r="F532" s="122" t="s">
        <v>2054</v>
      </c>
      <c r="G532" s="122" t="s">
        <v>3006</v>
      </c>
    </row>
    <row r="533" spans="1:7" ht="27" x14ac:dyDescent="0.4">
      <c r="A533" s="55" t="s">
        <v>5729</v>
      </c>
      <c r="B533" s="55" t="s">
        <v>253</v>
      </c>
      <c r="C533" s="55" t="s">
        <v>5730</v>
      </c>
      <c r="D533" s="55" t="s">
        <v>3534</v>
      </c>
      <c r="E533" s="56" t="s">
        <v>2242</v>
      </c>
      <c r="F533" s="122" t="s">
        <v>2052</v>
      </c>
      <c r="G533" s="122" t="s">
        <v>3006</v>
      </c>
    </row>
    <row r="534" spans="1:7" ht="27" x14ac:dyDescent="0.4">
      <c r="A534" s="55" t="s">
        <v>5731</v>
      </c>
      <c r="B534" s="55" t="s">
        <v>255</v>
      </c>
      <c r="C534" s="55" t="s">
        <v>5732</v>
      </c>
      <c r="D534" s="55" t="s">
        <v>3535</v>
      </c>
      <c r="E534" s="56" t="s">
        <v>2241</v>
      </c>
      <c r="F534" s="122" t="s">
        <v>2052</v>
      </c>
      <c r="G534" s="122" t="s">
        <v>3006</v>
      </c>
    </row>
    <row r="535" spans="1:7" ht="27" x14ac:dyDescent="0.4">
      <c r="A535" s="55" t="s">
        <v>5733</v>
      </c>
      <c r="B535" s="55" t="s">
        <v>257</v>
      </c>
      <c r="C535" s="55" t="s">
        <v>5734</v>
      </c>
      <c r="D535" s="55" t="s">
        <v>3536</v>
      </c>
      <c r="E535" s="56" t="s">
        <v>2240</v>
      </c>
      <c r="F535" s="122" t="s">
        <v>2052</v>
      </c>
      <c r="G535" s="122" t="s">
        <v>3006</v>
      </c>
    </row>
    <row r="536" spans="1:7" ht="27" x14ac:dyDescent="0.4">
      <c r="A536" s="55" t="s">
        <v>5735</v>
      </c>
      <c r="B536" s="55" t="s">
        <v>259</v>
      </c>
      <c r="C536" s="55" t="s">
        <v>5736</v>
      </c>
      <c r="D536" s="55" t="s">
        <v>3537</v>
      </c>
      <c r="E536" s="56" t="s">
        <v>2239</v>
      </c>
      <c r="F536" s="122" t="s">
        <v>2052</v>
      </c>
      <c r="G536" s="122" t="s">
        <v>3006</v>
      </c>
    </row>
    <row r="537" spans="1:7" ht="27" x14ac:dyDescent="0.4">
      <c r="A537" s="55" t="s">
        <v>5737</v>
      </c>
      <c r="B537" s="55" t="s">
        <v>261</v>
      </c>
      <c r="C537" s="55" t="s">
        <v>5738</v>
      </c>
      <c r="D537" s="55" t="s">
        <v>3538</v>
      </c>
      <c r="E537" s="56" t="s">
        <v>2238</v>
      </c>
      <c r="F537" s="122" t="s">
        <v>2054</v>
      </c>
      <c r="G537" s="122" t="s">
        <v>3006</v>
      </c>
    </row>
    <row r="538" spans="1:7" ht="27" x14ac:dyDescent="0.4">
      <c r="A538" s="55" t="s">
        <v>5739</v>
      </c>
      <c r="B538" s="55" t="s">
        <v>263</v>
      </c>
      <c r="C538" s="55" t="s">
        <v>5740</v>
      </c>
      <c r="D538" s="55" t="s">
        <v>3539</v>
      </c>
      <c r="E538" s="56" t="s">
        <v>2237</v>
      </c>
      <c r="F538" s="122" t="s">
        <v>2052</v>
      </c>
      <c r="G538" s="122" t="s">
        <v>3006</v>
      </c>
    </row>
    <row r="539" spans="1:7" ht="27" x14ac:dyDescent="0.4">
      <c r="A539" s="55" t="s">
        <v>5741</v>
      </c>
      <c r="B539" s="55" t="s">
        <v>265</v>
      </c>
      <c r="C539" s="55" t="s">
        <v>5742</v>
      </c>
      <c r="D539" s="55" t="s">
        <v>3540</v>
      </c>
      <c r="E539" s="56" t="s">
        <v>2236</v>
      </c>
      <c r="F539" s="122" t="s">
        <v>2052</v>
      </c>
      <c r="G539" s="122" t="s">
        <v>3006</v>
      </c>
    </row>
    <row r="540" spans="1:7" ht="27" x14ac:dyDescent="0.4">
      <c r="A540" s="55" t="s">
        <v>5743</v>
      </c>
      <c r="B540" s="55" t="s">
        <v>267</v>
      </c>
      <c r="C540" s="55" t="s">
        <v>5744</v>
      </c>
      <c r="D540" s="55" t="s">
        <v>3541</v>
      </c>
      <c r="E540" s="56" t="s">
        <v>2235</v>
      </c>
      <c r="F540" s="122" t="s">
        <v>2052</v>
      </c>
      <c r="G540" s="122" t="s">
        <v>3006</v>
      </c>
    </row>
    <row r="541" spans="1:7" ht="27" x14ac:dyDescent="0.4">
      <c r="A541" s="55" t="s">
        <v>5745</v>
      </c>
      <c r="B541" s="55" t="s">
        <v>269</v>
      </c>
      <c r="C541" s="55" t="s">
        <v>5746</v>
      </c>
      <c r="D541" s="55" t="s">
        <v>3542</v>
      </c>
      <c r="E541" s="56" t="s">
        <v>2234</v>
      </c>
      <c r="F541" s="122" t="s">
        <v>2054</v>
      </c>
      <c r="G541" s="122" t="s">
        <v>3006</v>
      </c>
    </row>
    <row r="542" spans="1:7" ht="27" x14ac:dyDescent="0.4">
      <c r="A542" s="55" t="s">
        <v>5747</v>
      </c>
      <c r="B542" s="55" t="s">
        <v>271</v>
      </c>
      <c r="C542" s="55" t="s">
        <v>5748</v>
      </c>
      <c r="D542" s="55" t="s">
        <v>3543</v>
      </c>
      <c r="E542" s="56" t="s">
        <v>2233</v>
      </c>
      <c r="F542" s="122" t="s">
        <v>2052</v>
      </c>
      <c r="G542" s="122" t="s">
        <v>3006</v>
      </c>
    </row>
    <row r="543" spans="1:7" ht="27" x14ac:dyDescent="0.4">
      <c r="A543" s="55" t="s">
        <v>5749</v>
      </c>
      <c r="B543" s="55" t="s">
        <v>273</v>
      </c>
      <c r="C543" s="55" t="s">
        <v>5750</v>
      </c>
      <c r="D543" s="55" t="s">
        <v>3544</v>
      </c>
      <c r="E543" s="56" t="s">
        <v>2232</v>
      </c>
      <c r="F543" s="122" t="s">
        <v>2052</v>
      </c>
      <c r="G543" s="122" t="s">
        <v>3006</v>
      </c>
    </row>
    <row r="544" spans="1:7" ht="27" x14ac:dyDescent="0.4">
      <c r="A544" s="55" t="s">
        <v>5751</v>
      </c>
      <c r="B544" s="55" t="s">
        <v>275</v>
      </c>
      <c r="C544" s="55" t="s">
        <v>5752</v>
      </c>
      <c r="D544" s="55" t="s">
        <v>3545</v>
      </c>
      <c r="E544" s="56" t="s">
        <v>2231</v>
      </c>
      <c r="F544" s="122" t="s">
        <v>2052</v>
      </c>
      <c r="G544" s="122" t="s">
        <v>3006</v>
      </c>
    </row>
    <row r="545" spans="1:7" ht="27" x14ac:dyDescent="0.4">
      <c r="A545" s="55" t="s">
        <v>5753</v>
      </c>
      <c r="B545" s="55" t="s">
        <v>277</v>
      </c>
      <c r="C545" s="55" t="s">
        <v>5754</v>
      </c>
      <c r="D545" s="55" t="s">
        <v>3546</v>
      </c>
      <c r="E545" s="56" t="s">
        <v>2230</v>
      </c>
      <c r="F545" s="122" t="s">
        <v>2054</v>
      </c>
      <c r="G545" s="122" t="s">
        <v>3006</v>
      </c>
    </row>
    <row r="546" spans="1:7" ht="27" x14ac:dyDescent="0.4">
      <c r="A546" s="55" t="s">
        <v>5755</v>
      </c>
      <c r="B546" s="55" t="s">
        <v>279</v>
      </c>
      <c r="C546" s="55" t="s">
        <v>5756</v>
      </c>
      <c r="D546" s="55" t="s">
        <v>3547</v>
      </c>
      <c r="E546" s="56" t="s">
        <v>2229</v>
      </c>
      <c r="F546" s="122" t="s">
        <v>2052</v>
      </c>
      <c r="G546" s="122" t="s">
        <v>3006</v>
      </c>
    </row>
    <row r="547" spans="1:7" ht="27" x14ac:dyDescent="0.4">
      <c r="A547" s="55" t="s">
        <v>5757</v>
      </c>
      <c r="B547" s="55" t="s">
        <v>281</v>
      </c>
      <c r="C547" s="55" t="s">
        <v>5758</v>
      </c>
      <c r="D547" s="55" t="s">
        <v>3548</v>
      </c>
      <c r="E547" s="56" t="s">
        <v>2228</v>
      </c>
      <c r="F547" s="122" t="s">
        <v>2052</v>
      </c>
      <c r="G547" s="122" t="s">
        <v>3006</v>
      </c>
    </row>
    <row r="548" spans="1:7" ht="27" x14ac:dyDescent="0.4">
      <c r="A548" s="55" t="s">
        <v>5759</v>
      </c>
      <c r="B548" s="55" t="s">
        <v>283</v>
      </c>
      <c r="C548" s="55" t="s">
        <v>5760</v>
      </c>
      <c r="D548" s="55" t="s">
        <v>3549</v>
      </c>
      <c r="E548" s="56" t="s">
        <v>2227</v>
      </c>
      <c r="F548" s="122" t="s">
        <v>2052</v>
      </c>
      <c r="G548" s="122" t="s">
        <v>3006</v>
      </c>
    </row>
    <row r="549" spans="1:7" ht="27" x14ac:dyDescent="0.4">
      <c r="A549" s="55" t="s">
        <v>5761</v>
      </c>
      <c r="B549" s="55" t="s">
        <v>285</v>
      </c>
      <c r="C549" s="55" t="s">
        <v>5762</v>
      </c>
      <c r="D549" s="55" t="s">
        <v>3550</v>
      </c>
      <c r="E549" s="56" t="s">
        <v>2226</v>
      </c>
      <c r="F549" s="122" t="s">
        <v>2054</v>
      </c>
      <c r="G549" s="122" t="s">
        <v>3006</v>
      </c>
    </row>
    <row r="550" spans="1:7" ht="27" x14ac:dyDescent="0.4">
      <c r="A550" s="55" t="s">
        <v>5763</v>
      </c>
      <c r="B550" s="55" t="s">
        <v>287</v>
      </c>
      <c r="C550" s="55" t="s">
        <v>5764</v>
      </c>
      <c r="D550" s="55" t="s">
        <v>3551</v>
      </c>
      <c r="E550" s="56" t="s">
        <v>2225</v>
      </c>
      <c r="F550" s="122" t="s">
        <v>2052</v>
      </c>
      <c r="G550" s="122" t="s">
        <v>3006</v>
      </c>
    </row>
    <row r="551" spans="1:7" ht="27" x14ac:dyDescent="0.4">
      <c r="A551" s="55" t="s">
        <v>5765</v>
      </c>
      <c r="B551" s="55" t="s">
        <v>289</v>
      </c>
      <c r="C551" s="55" t="s">
        <v>5766</v>
      </c>
      <c r="D551" s="55" t="s">
        <v>3552</v>
      </c>
      <c r="E551" s="56" t="s">
        <v>2224</v>
      </c>
      <c r="F551" s="122" t="s">
        <v>2052</v>
      </c>
      <c r="G551" s="122" t="s">
        <v>3006</v>
      </c>
    </row>
    <row r="552" spans="1:7" ht="27" x14ac:dyDescent="0.4">
      <c r="A552" s="55" t="s">
        <v>5767</v>
      </c>
      <c r="B552" s="55" t="s">
        <v>291</v>
      </c>
      <c r="C552" s="55" t="s">
        <v>5768</v>
      </c>
      <c r="D552" s="55" t="s">
        <v>3553</v>
      </c>
      <c r="E552" s="56" t="s">
        <v>2223</v>
      </c>
      <c r="F552" s="122" t="s">
        <v>2054</v>
      </c>
      <c r="G552" s="122" t="s">
        <v>3006</v>
      </c>
    </row>
    <row r="553" spans="1:7" ht="27" x14ac:dyDescent="0.4">
      <c r="A553" s="55" t="s">
        <v>5769</v>
      </c>
      <c r="B553" s="55" t="s">
        <v>293</v>
      </c>
      <c r="C553" s="55" t="s">
        <v>5770</v>
      </c>
      <c r="D553" s="55" t="s">
        <v>3554</v>
      </c>
      <c r="E553" s="56" t="s">
        <v>2222</v>
      </c>
      <c r="F553" s="122" t="s">
        <v>2052</v>
      </c>
      <c r="G553" s="122" t="s">
        <v>3006</v>
      </c>
    </row>
    <row r="554" spans="1:7" ht="27" x14ac:dyDescent="0.4">
      <c r="A554" s="55" t="s">
        <v>5771</v>
      </c>
      <c r="B554" s="55" t="s">
        <v>295</v>
      </c>
      <c r="C554" s="55" t="s">
        <v>5772</v>
      </c>
      <c r="D554" s="55" t="s">
        <v>3555</v>
      </c>
      <c r="E554" s="56" t="s">
        <v>2221</v>
      </c>
      <c r="F554" s="122" t="s">
        <v>2052</v>
      </c>
      <c r="G554" s="122" t="s">
        <v>3006</v>
      </c>
    </row>
    <row r="555" spans="1:7" ht="27" x14ac:dyDescent="0.4">
      <c r="A555" s="55" t="s">
        <v>5773</v>
      </c>
      <c r="B555" s="55" t="s">
        <v>297</v>
      </c>
      <c r="C555" s="55" t="s">
        <v>5774</v>
      </c>
      <c r="D555" s="55" t="s">
        <v>3556</v>
      </c>
      <c r="E555" s="56" t="s">
        <v>2220</v>
      </c>
      <c r="F555" s="122" t="s">
        <v>2052</v>
      </c>
      <c r="G555" s="122" t="s">
        <v>3006</v>
      </c>
    </row>
    <row r="556" spans="1:7" ht="27" x14ac:dyDescent="0.4">
      <c r="A556" s="55" t="s">
        <v>5775</v>
      </c>
      <c r="B556" s="55" t="s">
        <v>299</v>
      </c>
      <c r="C556" s="55" t="s">
        <v>5776</v>
      </c>
      <c r="D556" s="55" t="s">
        <v>3557</v>
      </c>
      <c r="E556" s="56" t="s">
        <v>2219</v>
      </c>
      <c r="F556" s="122" t="s">
        <v>2054</v>
      </c>
      <c r="G556" s="122" t="s">
        <v>3006</v>
      </c>
    </row>
    <row r="557" spans="1:7" ht="27" x14ac:dyDescent="0.4">
      <c r="A557" s="55" t="s">
        <v>5777</v>
      </c>
      <c r="B557" s="55" t="s">
        <v>301</v>
      </c>
      <c r="C557" s="55" t="s">
        <v>5778</v>
      </c>
      <c r="D557" s="55" t="s">
        <v>3558</v>
      </c>
      <c r="E557" s="56" t="s">
        <v>2218</v>
      </c>
      <c r="F557" s="122" t="s">
        <v>2052</v>
      </c>
      <c r="G557" s="122" t="s">
        <v>3006</v>
      </c>
    </row>
    <row r="558" spans="1:7" ht="27" x14ac:dyDescent="0.4">
      <c r="A558" s="55" t="s">
        <v>5779</v>
      </c>
      <c r="B558" s="55" t="s">
        <v>303</v>
      </c>
      <c r="C558" s="55" t="s">
        <v>5780</v>
      </c>
      <c r="D558" s="55" t="s">
        <v>3559</v>
      </c>
      <c r="E558" s="56" t="s">
        <v>2746</v>
      </c>
      <c r="F558" s="122" t="s">
        <v>2052</v>
      </c>
      <c r="G558" s="122" t="s">
        <v>3006</v>
      </c>
    </row>
    <row r="559" spans="1:7" ht="27" x14ac:dyDescent="0.4">
      <c r="A559" s="55" t="s">
        <v>5781</v>
      </c>
      <c r="B559" s="55" t="s">
        <v>305</v>
      </c>
      <c r="C559" s="55" t="s">
        <v>5782</v>
      </c>
      <c r="D559" s="55" t="s">
        <v>3560</v>
      </c>
      <c r="E559" s="56" t="s">
        <v>2747</v>
      </c>
      <c r="F559" s="122" t="s">
        <v>2052</v>
      </c>
      <c r="G559" s="122" t="s">
        <v>3006</v>
      </c>
    </row>
    <row r="560" spans="1:7" ht="27" x14ac:dyDescent="0.4">
      <c r="A560" s="55" t="s">
        <v>5783</v>
      </c>
      <c r="B560" s="55" t="s">
        <v>307</v>
      </c>
      <c r="C560" s="55" t="s">
        <v>5784</v>
      </c>
      <c r="D560" s="55" t="s">
        <v>3561</v>
      </c>
      <c r="E560" s="56" t="s">
        <v>2748</v>
      </c>
      <c r="F560" s="122" t="s">
        <v>2054</v>
      </c>
      <c r="G560" s="122" t="s">
        <v>3006</v>
      </c>
    </row>
    <row r="561" spans="1:7" ht="27" x14ac:dyDescent="0.4">
      <c r="A561" s="55" t="s">
        <v>5785</v>
      </c>
      <c r="B561" s="55" t="s">
        <v>309</v>
      </c>
      <c r="C561" s="55" t="s">
        <v>5786</v>
      </c>
      <c r="D561" s="55" t="s">
        <v>3562</v>
      </c>
      <c r="E561" s="56" t="s">
        <v>2749</v>
      </c>
      <c r="F561" s="122" t="s">
        <v>2052</v>
      </c>
      <c r="G561" s="122" t="s">
        <v>3006</v>
      </c>
    </row>
    <row r="562" spans="1:7" ht="27" x14ac:dyDescent="0.4">
      <c r="A562" s="55" t="s">
        <v>5787</v>
      </c>
      <c r="B562" s="55" t="s">
        <v>311</v>
      </c>
      <c r="C562" s="55" t="s">
        <v>5788</v>
      </c>
      <c r="D562" s="55" t="s">
        <v>3563</v>
      </c>
      <c r="E562" s="56" t="s">
        <v>2217</v>
      </c>
      <c r="F562" s="122" t="s">
        <v>2052</v>
      </c>
      <c r="G562" s="122" t="s">
        <v>3006</v>
      </c>
    </row>
    <row r="563" spans="1:7" ht="27" x14ac:dyDescent="0.4">
      <c r="A563" s="55" t="s">
        <v>5789</v>
      </c>
      <c r="B563" s="55" t="s">
        <v>313</v>
      </c>
      <c r="C563" s="55" t="s">
        <v>5790</v>
      </c>
      <c r="D563" s="55" t="s">
        <v>3564</v>
      </c>
      <c r="E563" s="56" t="s">
        <v>2216</v>
      </c>
      <c r="F563" s="122" t="s">
        <v>2052</v>
      </c>
      <c r="G563" s="122" t="s">
        <v>3006</v>
      </c>
    </row>
    <row r="564" spans="1:7" ht="27" x14ac:dyDescent="0.4">
      <c r="A564" s="55" t="s">
        <v>5791</v>
      </c>
      <c r="B564" s="55" t="s">
        <v>315</v>
      </c>
      <c r="C564" s="55" t="s">
        <v>5792</v>
      </c>
      <c r="D564" s="55" t="s">
        <v>3565</v>
      </c>
      <c r="E564" s="56" t="s">
        <v>2215</v>
      </c>
      <c r="F564" s="122" t="s">
        <v>2054</v>
      </c>
      <c r="G564" s="122" t="s">
        <v>3006</v>
      </c>
    </row>
    <row r="565" spans="1:7" ht="27" x14ac:dyDescent="0.4">
      <c r="A565" s="55" t="s">
        <v>5793</v>
      </c>
      <c r="B565" s="55" t="s">
        <v>317</v>
      </c>
      <c r="C565" s="55" t="s">
        <v>5794</v>
      </c>
      <c r="D565" s="55" t="s">
        <v>3566</v>
      </c>
      <c r="E565" s="56" t="s">
        <v>2214</v>
      </c>
      <c r="F565" s="122" t="s">
        <v>2052</v>
      </c>
      <c r="G565" s="122" t="s">
        <v>3006</v>
      </c>
    </row>
    <row r="566" spans="1:7" ht="27" x14ac:dyDescent="0.4">
      <c r="A566" s="55" t="s">
        <v>5795</v>
      </c>
      <c r="B566" s="55" t="s">
        <v>319</v>
      </c>
      <c r="C566" s="55" t="s">
        <v>5796</v>
      </c>
      <c r="D566" s="55" t="s">
        <v>3567</v>
      </c>
      <c r="E566" s="56" t="s">
        <v>2750</v>
      </c>
      <c r="F566" s="122" t="s">
        <v>2052</v>
      </c>
      <c r="G566" s="122"/>
    </row>
    <row r="567" spans="1:7" ht="27" x14ac:dyDescent="0.4">
      <c r="A567" s="55" t="s">
        <v>5797</v>
      </c>
      <c r="B567" s="55" t="s">
        <v>321</v>
      </c>
      <c r="C567" s="55" t="s">
        <v>5798</v>
      </c>
      <c r="D567" s="55" t="s">
        <v>3568</v>
      </c>
      <c r="E567" s="56" t="s">
        <v>2751</v>
      </c>
      <c r="F567" s="122" t="s">
        <v>2054</v>
      </c>
      <c r="G567" s="122"/>
    </row>
    <row r="568" spans="1:7" ht="27" x14ac:dyDescent="0.4">
      <c r="A568" s="55" t="s">
        <v>5799</v>
      </c>
      <c r="B568" s="55" t="s">
        <v>323</v>
      </c>
      <c r="C568" s="55" t="s">
        <v>5800</v>
      </c>
      <c r="D568" s="55" t="s">
        <v>3569</v>
      </c>
      <c r="E568" s="56" t="s">
        <v>2752</v>
      </c>
      <c r="F568" s="122" t="s">
        <v>2054</v>
      </c>
      <c r="G568" s="122"/>
    </row>
    <row r="569" spans="1:7" ht="27" x14ac:dyDescent="0.4">
      <c r="A569" s="55" t="s">
        <v>5801</v>
      </c>
      <c r="B569" s="55" t="s">
        <v>325</v>
      </c>
      <c r="C569" s="55" t="s">
        <v>5802</v>
      </c>
      <c r="D569" s="55" t="s">
        <v>3570</v>
      </c>
      <c r="E569" s="56" t="s">
        <v>2753</v>
      </c>
      <c r="F569" s="122" t="s">
        <v>2054</v>
      </c>
      <c r="G569" s="122"/>
    </row>
    <row r="570" spans="1:7" ht="27" x14ac:dyDescent="0.4">
      <c r="A570" s="55" t="s">
        <v>5803</v>
      </c>
      <c r="B570" s="55" t="s">
        <v>327</v>
      </c>
      <c r="C570" s="55" t="s">
        <v>5804</v>
      </c>
      <c r="D570" s="55" t="s">
        <v>3571</v>
      </c>
      <c r="E570" s="56" t="s">
        <v>2754</v>
      </c>
      <c r="F570" s="122" t="s">
        <v>2054</v>
      </c>
      <c r="G570" s="122"/>
    </row>
    <row r="571" spans="1:7" ht="27" x14ac:dyDescent="0.4">
      <c r="A571" s="55" t="s">
        <v>5805</v>
      </c>
      <c r="B571" s="55" t="s">
        <v>329</v>
      </c>
      <c r="C571" s="55" t="s">
        <v>5806</v>
      </c>
      <c r="D571" s="55" t="s">
        <v>3572</v>
      </c>
      <c r="E571" s="56" t="s">
        <v>2755</v>
      </c>
      <c r="F571" s="122" t="s">
        <v>2054</v>
      </c>
      <c r="G571" s="122"/>
    </row>
    <row r="572" spans="1:7" ht="27" x14ac:dyDescent="0.4">
      <c r="A572" s="55" t="s">
        <v>5807</v>
      </c>
      <c r="B572" s="55" t="s">
        <v>331</v>
      </c>
      <c r="C572" s="55" t="s">
        <v>5808</v>
      </c>
      <c r="D572" s="55" t="s">
        <v>3573</v>
      </c>
      <c r="E572" s="56" t="s">
        <v>2756</v>
      </c>
      <c r="F572" s="122" t="s">
        <v>2054</v>
      </c>
      <c r="G572" s="122"/>
    </row>
    <row r="573" spans="1:7" ht="27" x14ac:dyDescent="0.4">
      <c r="A573" s="55" t="s">
        <v>5809</v>
      </c>
      <c r="B573" s="55" t="s">
        <v>333</v>
      </c>
      <c r="C573" s="55" t="s">
        <v>5810</v>
      </c>
      <c r="D573" s="55" t="s">
        <v>3574</v>
      </c>
      <c r="E573" s="56" t="s">
        <v>2757</v>
      </c>
      <c r="F573" s="122" t="s">
        <v>2054</v>
      </c>
      <c r="G573" s="122"/>
    </row>
    <row r="574" spans="1:7" ht="27" x14ac:dyDescent="0.4">
      <c r="A574" s="55" t="s">
        <v>5811</v>
      </c>
      <c r="B574" s="55" t="s">
        <v>335</v>
      </c>
      <c r="C574" s="55" t="s">
        <v>5812</v>
      </c>
      <c r="D574" s="55" t="s">
        <v>3575</v>
      </c>
      <c r="E574" s="56" t="s">
        <v>2758</v>
      </c>
      <c r="F574" s="122" t="s">
        <v>2054</v>
      </c>
      <c r="G574" s="122"/>
    </row>
    <row r="575" spans="1:7" ht="27" x14ac:dyDescent="0.4">
      <c r="A575" s="55" t="s">
        <v>5813</v>
      </c>
      <c r="B575" s="55" t="s">
        <v>338</v>
      </c>
      <c r="C575" s="55" t="s">
        <v>5814</v>
      </c>
      <c r="D575" s="55" t="s">
        <v>3576</v>
      </c>
      <c r="E575" s="56" t="s">
        <v>2759</v>
      </c>
      <c r="F575" s="122" t="s">
        <v>2054</v>
      </c>
      <c r="G575" s="122"/>
    </row>
    <row r="576" spans="1:7" ht="27" x14ac:dyDescent="0.4">
      <c r="A576" s="55" t="s">
        <v>5815</v>
      </c>
      <c r="B576" s="55" t="s">
        <v>340</v>
      </c>
      <c r="C576" s="55" t="s">
        <v>5816</v>
      </c>
      <c r="D576" s="55" t="s">
        <v>3577</v>
      </c>
      <c r="E576" s="56" t="s">
        <v>2209</v>
      </c>
      <c r="F576" s="122" t="s">
        <v>2054</v>
      </c>
      <c r="G576" s="122" t="s">
        <v>3006</v>
      </c>
    </row>
    <row r="577" spans="1:7" ht="27" x14ac:dyDescent="0.4">
      <c r="A577" s="55" t="s">
        <v>5817</v>
      </c>
      <c r="B577" s="55" t="s">
        <v>342</v>
      </c>
      <c r="C577" s="55" t="s">
        <v>5818</v>
      </c>
      <c r="D577" s="55" t="s">
        <v>3578</v>
      </c>
      <c r="E577" s="56" t="s">
        <v>2760</v>
      </c>
      <c r="F577" s="122" t="s">
        <v>2054</v>
      </c>
      <c r="G577" s="122"/>
    </row>
    <row r="578" spans="1:7" ht="27" x14ac:dyDescent="0.4">
      <c r="A578" s="55" t="s">
        <v>5819</v>
      </c>
      <c r="B578" s="55" t="s">
        <v>344</v>
      </c>
      <c r="C578" s="55" t="s">
        <v>5820</v>
      </c>
      <c r="D578" s="55" t="s">
        <v>3579</v>
      </c>
      <c r="E578" s="56" t="s">
        <v>2761</v>
      </c>
      <c r="F578" s="122" t="s">
        <v>2054</v>
      </c>
      <c r="G578" s="122"/>
    </row>
    <row r="579" spans="1:7" ht="27" x14ac:dyDescent="0.4">
      <c r="A579" s="55" t="s">
        <v>5821</v>
      </c>
      <c r="B579" s="55" t="s">
        <v>346</v>
      </c>
      <c r="C579" s="55" t="s">
        <v>5822</v>
      </c>
      <c r="D579" s="55" t="s">
        <v>3580</v>
      </c>
      <c r="E579" s="56" t="s">
        <v>2762</v>
      </c>
      <c r="F579" s="122" t="s">
        <v>2054</v>
      </c>
      <c r="G579" s="122"/>
    </row>
    <row r="580" spans="1:7" ht="27" x14ac:dyDescent="0.4">
      <c r="A580" s="55" t="s">
        <v>5823</v>
      </c>
      <c r="B580" s="55" t="s">
        <v>348</v>
      </c>
      <c r="C580" s="55" t="s">
        <v>5824</v>
      </c>
      <c r="D580" s="55" t="s">
        <v>3581</v>
      </c>
      <c r="E580" s="56" t="s">
        <v>2322</v>
      </c>
      <c r="F580" s="122" t="s">
        <v>2054</v>
      </c>
      <c r="G580" s="122" t="s">
        <v>3006</v>
      </c>
    </row>
    <row r="581" spans="1:7" ht="27" x14ac:dyDescent="0.4">
      <c r="A581" s="55" t="s">
        <v>5825</v>
      </c>
      <c r="B581" s="55" t="s">
        <v>350</v>
      </c>
      <c r="C581" s="55" t="s">
        <v>5826</v>
      </c>
      <c r="D581" s="55" t="s">
        <v>3582</v>
      </c>
      <c r="E581" s="56" t="s">
        <v>2763</v>
      </c>
      <c r="F581" s="122" t="s">
        <v>2052</v>
      </c>
      <c r="G581" s="122"/>
    </row>
    <row r="582" spans="1:7" ht="27" x14ac:dyDescent="0.4">
      <c r="A582" s="55" t="s">
        <v>5827</v>
      </c>
      <c r="B582" s="55" t="s">
        <v>352</v>
      </c>
      <c r="C582" s="55" t="s">
        <v>5828</v>
      </c>
      <c r="D582" s="55" t="s">
        <v>3583</v>
      </c>
      <c r="E582" s="56" t="s">
        <v>2764</v>
      </c>
      <c r="F582" s="122" t="s">
        <v>2052</v>
      </c>
      <c r="G582" s="122"/>
    </row>
    <row r="583" spans="1:7" ht="27" x14ac:dyDescent="0.4">
      <c r="A583" s="55" t="s">
        <v>5829</v>
      </c>
      <c r="B583" s="55" t="s">
        <v>354</v>
      </c>
      <c r="C583" s="55" t="s">
        <v>5830</v>
      </c>
      <c r="D583" s="55" t="s">
        <v>3584</v>
      </c>
      <c r="E583" s="56" t="s">
        <v>2765</v>
      </c>
      <c r="F583" s="122" t="s">
        <v>2054</v>
      </c>
      <c r="G583" s="122"/>
    </row>
    <row r="584" spans="1:7" ht="27" x14ac:dyDescent="0.4">
      <c r="A584" s="55" t="s">
        <v>5831</v>
      </c>
      <c r="B584" s="55" t="s">
        <v>356</v>
      </c>
      <c r="C584" s="55" t="s">
        <v>5832</v>
      </c>
      <c r="D584" s="55" t="s">
        <v>3585</v>
      </c>
      <c r="E584" s="56" t="s">
        <v>2766</v>
      </c>
      <c r="F584" s="122" t="s">
        <v>2094</v>
      </c>
      <c r="G584" s="122"/>
    </row>
    <row r="585" spans="1:7" ht="27" x14ac:dyDescent="0.4">
      <c r="A585" s="55" t="s">
        <v>5833</v>
      </c>
      <c r="B585" s="55" t="s">
        <v>358</v>
      </c>
      <c r="C585" s="55" t="s">
        <v>5834</v>
      </c>
      <c r="D585" s="55" t="s">
        <v>3586</v>
      </c>
      <c r="E585" s="56" t="s">
        <v>2767</v>
      </c>
      <c r="F585" s="122" t="s">
        <v>2054</v>
      </c>
      <c r="G585" s="122"/>
    </row>
    <row r="586" spans="1:7" ht="27" x14ac:dyDescent="0.4">
      <c r="A586" s="55" t="s">
        <v>5835</v>
      </c>
      <c r="B586" s="55" t="s">
        <v>360</v>
      </c>
      <c r="C586" s="55" t="s">
        <v>5836</v>
      </c>
      <c r="D586" s="55" t="s">
        <v>3587</v>
      </c>
      <c r="E586" s="56" t="s">
        <v>2768</v>
      </c>
      <c r="F586" s="122" t="s">
        <v>2054</v>
      </c>
      <c r="G586" s="122"/>
    </row>
    <row r="587" spans="1:7" ht="27" x14ac:dyDescent="0.4">
      <c r="A587" s="55" t="s">
        <v>5837</v>
      </c>
      <c r="B587" s="55" t="s">
        <v>362</v>
      </c>
      <c r="C587" s="55" t="s">
        <v>5838</v>
      </c>
      <c r="D587" s="55" t="s">
        <v>3588</v>
      </c>
      <c r="E587" s="56" t="s">
        <v>2769</v>
      </c>
      <c r="F587" s="122" t="s">
        <v>2054</v>
      </c>
      <c r="G587" s="122"/>
    </row>
    <row r="588" spans="1:7" ht="27" x14ac:dyDescent="0.4">
      <c r="A588" s="55" t="s">
        <v>5839</v>
      </c>
      <c r="B588" s="55" t="s">
        <v>364</v>
      </c>
      <c r="C588" s="55" t="s">
        <v>5840</v>
      </c>
      <c r="D588" s="55" t="s">
        <v>3589</v>
      </c>
      <c r="E588" s="56" t="s">
        <v>2770</v>
      </c>
      <c r="F588" s="122" t="s">
        <v>2094</v>
      </c>
      <c r="G588" s="122"/>
    </row>
    <row r="589" spans="1:7" ht="27" x14ac:dyDescent="0.4">
      <c r="A589" s="55" t="s">
        <v>5841</v>
      </c>
      <c r="B589" s="55" t="s">
        <v>365</v>
      </c>
      <c r="C589" s="55" t="s">
        <v>5842</v>
      </c>
      <c r="D589" s="55" t="s">
        <v>3590</v>
      </c>
      <c r="E589" s="56" t="s">
        <v>2771</v>
      </c>
      <c r="F589" s="122" t="s">
        <v>2052</v>
      </c>
      <c r="G589" s="122"/>
    </row>
    <row r="590" spans="1:7" ht="27" x14ac:dyDescent="0.4">
      <c r="A590" s="55" t="s">
        <v>5843</v>
      </c>
      <c r="B590" s="55" t="s">
        <v>367</v>
      </c>
      <c r="C590" s="55" t="s">
        <v>5844</v>
      </c>
      <c r="D590" s="55" t="s">
        <v>3591</v>
      </c>
      <c r="E590" s="56" t="s">
        <v>2772</v>
      </c>
      <c r="F590" s="122" t="s">
        <v>2052</v>
      </c>
      <c r="G590" s="122"/>
    </row>
    <row r="591" spans="1:7" ht="27" x14ac:dyDescent="0.4">
      <c r="A591" s="55" t="s">
        <v>5845</v>
      </c>
      <c r="B591" s="55" t="s">
        <v>369</v>
      </c>
      <c r="C591" s="55" t="s">
        <v>5846</v>
      </c>
      <c r="D591" s="55" t="s">
        <v>3592</v>
      </c>
      <c r="E591" s="56" t="s">
        <v>2773</v>
      </c>
      <c r="F591" s="122" t="s">
        <v>2094</v>
      </c>
      <c r="G591" s="122"/>
    </row>
    <row r="592" spans="1:7" ht="27" x14ac:dyDescent="0.4">
      <c r="A592" s="55" t="s">
        <v>5847</v>
      </c>
      <c r="B592" s="55" t="s">
        <v>371</v>
      </c>
      <c r="C592" s="55" t="s">
        <v>5848</v>
      </c>
      <c r="D592" s="55" t="s">
        <v>3593</v>
      </c>
      <c r="E592" s="56" t="s">
        <v>2774</v>
      </c>
      <c r="F592" s="122" t="s">
        <v>2054</v>
      </c>
      <c r="G592" s="122"/>
    </row>
    <row r="593" spans="1:7" ht="27" x14ac:dyDescent="0.4">
      <c r="A593" s="55" t="s">
        <v>5849</v>
      </c>
      <c r="B593" s="55" t="s">
        <v>372</v>
      </c>
      <c r="C593" s="55" t="s">
        <v>5850</v>
      </c>
      <c r="D593" s="55" t="s">
        <v>3594</v>
      </c>
      <c r="E593" s="56" t="s">
        <v>2775</v>
      </c>
      <c r="F593" s="122" t="s">
        <v>2054</v>
      </c>
      <c r="G593" s="122"/>
    </row>
    <row r="594" spans="1:7" ht="27" x14ac:dyDescent="0.4">
      <c r="A594" s="55" t="s">
        <v>5851</v>
      </c>
      <c r="B594" s="55" t="s">
        <v>374</v>
      </c>
      <c r="C594" s="55" t="s">
        <v>5852</v>
      </c>
      <c r="D594" s="55" t="s">
        <v>3595</v>
      </c>
      <c r="E594" s="56" t="s">
        <v>2776</v>
      </c>
      <c r="F594" s="122" t="s">
        <v>2052</v>
      </c>
      <c r="G594" s="122"/>
    </row>
    <row r="595" spans="1:7" ht="27" x14ac:dyDescent="0.4">
      <c r="A595" s="55" t="s">
        <v>5853</v>
      </c>
      <c r="B595" s="55" t="s">
        <v>376</v>
      </c>
      <c r="C595" s="55" t="s">
        <v>5854</v>
      </c>
      <c r="D595" s="55" t="s">
        <v>3596</v>
      </c>
      <c r="E595" s="56" t="s">
        <v>2777</v>
      </c>
      <c r="F595" s="122" t="s">
        <v>2094</v>
      </c>
      <c r="G595" s="122"/>
    </row>
    <row r="596" spans="1:7" ht="27" x14ac:dyDescent="0.4">
      <c r="A596" s="55" t="s">
        <v>5855</v>
      </c>
      <c r="B596" s="55" t="s">
        <v>378</v>
      </c>
      <c r="C596" s="55" t="s">
        <v>5856</v>
      </c>
      <c r="D596" s="55" t="s">
        <v>3597</v>
      </c>
      <c r="E596" s="56" t="s">
        <v>2778</v>
      </c>
      <c r="F596" s="122" t="s">
        <v>2054</v>
      </c>
      <c r="G596" s="122"/>
    </row>
    <row r="597" spans="1:7" ht="27" x14ac:dyDescent="0.4">
      <c r="A597" s="55" t="s">
        <v>5857</v>
      </c>
      <c r="B597" s="55" t="s">
        <v>380</v>
      </c>
      <c r="C597" s="55" t="s">
        <v>5858</v>
      </c>
      <c r="D597" s="55" t="s">
        <v>3598</v>
      </c>
      <c r="E597" s="56" t="s">
        <v>2779</v>
      </c>
      <c r="F597" s="122" t="s">
        <v>2094</v>
      </c>
      <c r="G597" s="122"/>
    </row>
    <row r="598" spans="1:7" ht="27" x14ac:dyDescent="0.4">
      <c r="A598" s="55" t="s">
        <v>5859</v>
      </c>
      <c r="B598" s="55" t="s">
        <v>382</v>
      </c>
      <c r="C598" s="55" t="s">
        <v>5860</v>
      </c>
      <c r="D598" s="55" t="s">
        <v>3599</v>
      </c>
      <c r="E598" s="56" t="s">
        <v>2780</v>
      </c>
      <c r="F598" s="122" t="s">
        <v>2094</v>
      </c>
      <c r="G598" s="122"/>
    </row>
    <row r="599" spans="1:7" ht="27" x14ac:dyDescent="0.4">
      <c r="A599" s="55" t="s">
        <v>5861</v>
      </c>
      <c r="B599" s="55" t="s">
        <v>384</v>
      </c>
      <c r="C599" s="55" t="s">
        <v>5862</v>
      </c>
      <c r="D599" s="55" t="s">
        <v>3600</v>
      </c>
      <c r="E599" s="56" t="s">
        <v>2781</v>
      </c>
      <c r="F599" s="122" t="s">
        <v>2054</v>
      </c>
      <c r="G599" s="122"/>
    </row>
    <row r="600" spans="1:7" ht="27" x14ac:dyDescent="0.4">
      <c r="A600" s="55" t="s">
        <v>5863</v>
      </c>
      <c r="B600" s="55" t="s">
        <v>386</v>
      </c>
      <c r="C600" s="55" t="s">
        <v>5864</v>
      </c>
      <c r="D600" s="55" t="s">
        <v>3601</v>
      </c>
      <c r="E600" s="56" t="s">
        <v>2782</v>
      </c>
      <c r="F600" s="122" t="s">
        <v>2054</v>
      </c>
      <c r="G600" s="122"/>
    </row>
    <row r="601" spans="1:7" ht="27" x14ac:dyDescent="0.4">
      <c r="A601" s="55" t="s">
        <v>5865</v>
      </c>
      <c r="B601" s="55" t="s">
        <v>388</v>
      </c>
      <c r="C601" s="55" t="s">
        <v>5866</v>
      </c>
      <c r="D601" s="55" t="s">
        <v>3602</v>
      </c>
      <c r="E601" s="56" t="s">
        <v>2783</v>
      </c>
      <c r="F601" s="122" t="s">
        <v>2054</v>
      </c>
      <c r="G601" s="122"/>
    </row>
    <row r="602" spans="1:7" ht="27" x14ac:dyDescent="0.4">
      <c r="A602" s="55" t="s">
        <v>5867</v>
      </c>
      <c r="B602" s="55" t="s">
        <v>390</v>
      </c>
      <c r="C602" s="55" t="s">
        <v>5868</v>
      </c>
      <c r="D602" s="55" t="s">
        <v>3603</v>
      </c>
      <c r="E602" s="56" t="s">
        <v>2784</v>
      </c>
      <c r="F602" s="122" t="s">
        <v>2054</v>
      </c>
      <c r="G602" s="122"/>
    </row>
    <row r="603" spans="1:7" ht="27" x14ac:dyDescent="0.4">
      <c r="A603" s="55" t="s">
        <v>5869</v>
      </c>
      <c r="B603" s="55" t="s">
        <v>392</v>
      </c>
      <c r="C603" s="55" t="s">
        <v>5870</v>
      </c>
      <c r="D603" s="55" t="s">
        <v>3604</v>
      </c>
      <c r="E603" s="56" t="s">
        <v>2785</v>
      </c>
      <c r="F603" s="122" t="s">
        <v>2054</v>
      </c>
      <c r="G603" s="122"/>
    </row>
    <row r="604" spans="1:7" ht="27" x14ac:dyDescent="0.4">
      <c r="A604" s="55" t="s">
        <v>5871</v>
      </c>
      <c r="B604" s="55" t="s">
        <v>394</v>
      </c>
      <c r="C604" s="55" t="s">
        <v>5872</v>
      </c>
      <c r="D604" s="55" t="s">
        <v>3605</v>
      </c>
      <c r="E604" s="56" t="s">
        <v>2786</v>
      </c>
      <c r="F604" s="122" t="s">
        <v>2054</v>
      </c>
      <c r="G604" s="122"/>
    </row>
    <row r="605" spans="1:7" ht="27" x14ac:dyDescent="0.4">
      <c r="A605" s="55" t="s">
        <v>5873</v>
      </c>
      <c r="B605" s="55" t="s">
        <v>396</v>
      </c>
      <c r="C605" s="55" t="s">
        <v>5874</v>
      </c>
      <c r="D605" s="55" t="s">
        <v>3606</v>
      </c>
      <c r="E605" s="56" t="s">
        <v>2787</v>
      </c>
      <c r="F605" s="122" t="s">
        <v>2054</v>
      </c>
      <c r="G605" s="122"/>
    </row>
    <row r="606" spans="1:7" ht="27" x14ac:dyDescent="0.4">
      <c r="A606" s="55" t="s">
        <v>5875</v>
      </c>
      <c r="B606" s="55" t="s">
        <v>398</v>
      </c>
      <c r="C606" s="55" t="s">
        <v>5876</v>
      </c>
      <c r="D606" s="55" t="s">
        <v>3607</v>
      </c>
      <c r="E606" s="56" t="s">
        <v>2788</v>
      </c>
      <c r="F606" s="122" t="s">
        <v>2054</v>
      </c>
      <c r="G606" s="122"/>
    </row>
    <row r="607" spans="1:7" ht="27" x14ac:dyDescent="0.4">
      <c r="A607" s="55" t="s">
        <v>5877</v>
      </c>
      <c r="B607" s="55" t="s">
        <v>400</v>
      </c>
      <c r="C607" s="55" t="s">
        <v>5878</v>
      </c>
      <c r="D607" s="55" t="s">
        <v>3608</v>
      </c>
      <c r="E607" s="56" t="s">
        <v>2789</v>
      </c>
      <c r="F607" s="122" t="s">
        <v>2054</v>
      </c>
      <c r="G607" s="122"/>
    </row>
    <row r="608" spans="1:7" ht="27" x14ac:dyDescent="0.4">
      <c r="A608" s="55" t="s">
        <v>5879</v>
      </c>
      <c r="B608" s="55" t="s">
        <v>402</v>
      </c>
      <c r="C608" s="55" t="s">
        <v>5880</v>
      </c>
      <c r="D608" s="55" t="s">
        <v>3609</v>
      </c>
      <c r="E608" s="56" t="s">
        <v>2790</v>
      </c>
      <c r="F608" s="122" t="s">
        <v>2054</v>
      </c>
      <c r="G608" s="122"/>
    </row>
    <row r="609" spans="1:7" ht="27" x14ac:dyDescent="0.4">
      <c r="A609" s="55" t="s">
        <v>5881</v>
      </c>
      <c r="B609" s="55" t="s">
        <v>404</v>
      </c>
      <c r="C609" s="55" t="s">
        <v>5882</v>
      </c>
      <c r="D609" s="55" t="s">
        <v>3610</v>
      </c>
      <c r="E609" s="56" t="s">
        <v>2791</v>
      </c>
      <c r="F609" s="122" t="s">
        <v>2054</v>
      </c>
      <c r="G609" s="122"/>
    </row>
    <row r="610" spans="1:7" ht="27" x14ac:dyDescent="0.4">
      <c r="A610" s="55" t="s">
        <v>5883</v>
      </c>
      <c r="B610" s="55" t="s">
        <v>406</v>
      </c>
      <c r="C610" s="55" t="s">
        <v>5884</v>
      </c>
      <c r="D610" s="55" t="s">
        <v>3611</v>
      </c>
      <c r="E610" s="56" t="s">
        <v>2792</v>
      </c>
      <c r="F610" s="122" t="s">
        <v>2054</v>
      </c>
      <c r="G610" s="122"/>
    </row>
    <row r="611" spans="1:7" ht="27" x14ac:dyDescent="0.4">
      <c r="A611" s="55" t="s">
        <v>5885</v>
      </c>
      <c r="B611" s="55" t="s">
        <v>407</v>
      </c>
      <c r="C611" s="55" t="s">
        <v>5886</v>
      </c>
      <c r="D611" s="55" t="s">
        <v>3612</v>
      </c>
      <c r="E611" s="56" t="s">
        <v>2199</v>
      </c>
      <c r="F611" s="122" t="s">
        <v>2052</v>
      </c>
      <c r="G611" s="122" t="s">
        <v>3006</v>
      </c>
    </row>
    <row r="612" spans="1:7" ht="27" x14ac:dyDescent="0.4">
      <c r="A612" s="55" t="s">
        <v>5887</v>
      </c>
      <c r="B612" s="55" t="s">
        <v>409</v>
      </c>
      <c r="C612" s="55" t="s">
        <v>5888</v>
      </c>
      <c r="D612" s="55" t="s">
        <v>3613</v>
      </c>
      <c r="E612" s="56" t="s">
        <v>2793</v>
      </c>
      <c r="F612" s="122" t="s">
        <v>2054</v>
      </c>
      <c r="G612" s="122"/>
    </row>
    <row r="613" spans="1:7" ht="27" x14ac:dyDescent="0.4">
      <c r="A613" s="55" t="s">
        <v>5889</v>
      </c>
      <c r="B613" s="55" t="s">
        <v>411</v>
      </c>
      <c r="C613" s="55" t="s">
        <v>5890</v>
      </c>
      <c r="D613" s="55" t="s">
        <v>3614</v>
      </c>
      <c r="E613" s="56" t="s">
        <v>2794</v>
      </c>
      <c r="F613" s="122" t="s">
        <v>2054</v>
      </c>
      <c r="G613" s="122"/>
    </row>
    <row r="614" spans="1:7" ht="27" x14ac:dyDescent="0.4">
      <c r="A614" s="55" t="s">
        <v>5891</v>
      </c>
      <c r="B614" s="55" t="s">
        <v>413</v>
      </c>
      <c r="C614" s="55" t="s">
        <v>5892</v>
      </c>
      <c r="D614" s="55" t="s">
        <v>3615</v>
      </c>
      <c r="E614" s="56" t="s">
        <v>2795</v>
      </c>
      <c r="F614" s="122" t="s">
        <v>2052</v>
      </c>
      <c r="G614" s="122"/>
    </row>
    <row r="615" spans="1:7" ht="27" x14ac:dyDescent="0.4">
      <c r="A615" s="55" t="s">
        <v>5893</v>
      </c>
      <c r="B615" s="55" t="s">
        <v>415</v>
      </c>
      <c r="C615" s="55" t="s">
        <v>5894</v>
      </c>
      <c r="D615" s="55" t="s">
        <v>3616</v>
      </c>
      <c r="E615" s="56" t="s">
        <v>2796</v>
      </c>
      <c r="F615" s="122" t="s">
        <v>2054</v>
      </c>
      <c r="G615" s="122"/>
    </row>
    <row r="616" spans="1:7" ht="27" x14ac:dyDescent="0.4">
      <c r="A616" s="55" t="s">
        <v>5895</v>
      </c>
      <c r="B616" s="55" t="s">
        <v>417</v>
      </c>
      <c r="C616" s="55" t="s">
        <v>5896</v>
      </c>
      <c r="D616" s="55" t="s">
        <v>3617</v>
      </c>
      <c r="E616" s="56" t="s">
        <v>2208</v>
      </c>
      <c r="F616" s="122" t="s">
        <v>2054</v>
      </c>
      <c r="G616" s="122" t="s">
        <v>3006</v>
      </c>
    </row>
    <row r="617" spans="1:7" ht="27" x14ac:dyDescent="0.4">
      <c r="A617" s="55" t="s">
        <v>5897</v>
      </c>
      <c r="B617" s="55" t="s">
        <v>419</v>
      </c>
      <c r="C617" s="55" t="s">
        <v>5898</v>
      </c>
      <c r="D617" s="55" t="s">
        <v>3618</v>
      </c>
      <c r="E617" s="56" t="s">
        <v>2207</v>
      </c>
      <c r="F617" s="122" t="s">
        <v>2054</v>
      </c>
      <c r="G617" s="122" t="s">
        <v>3006</v>
      </c>
    </row>
    <row r="618" spans="1:7" ht="27" x14ac:dyDescent="0.4">
      <c r="A618" s="55" t="s">
        <v>5899</v>
      </c>
      <c r="B618" s="55" t="s">
        <v>421</v>
      </c>
      <c r="C618" s="55" t="s">
        <v>5900</v>
      </c>
      <c r="D618" s="55" t="s">
        <v>3619</v>
      </c>
      <c r="E618" s="56" t="s">
        <v>2797</v>
      </c>
      <c r="F618" s="122" t="s">
        <v>2054</v>
      </c>
      <c r="G618" s="122"/>
    </row>
    <row r="619" spans="1:7" ht="27" x14ac:dyDescent="0.4">
      <c r="A619" s="55" t="s">
        <v>5901</v>
      </c>
      <c r="B619" s="55" t="s">
        <v>423</v>
      </c>
      <c r="C619" s="55" t="s">
        <v>5902</v>
      </c>
      <c r="D619" s="55" t="s">
        <v>3620</v>
      </c>
      <c r="E619" s="56" t="s">
        <v>2798</v>
      </c>
      <c r="F619" s="122" t="s">
        <v>2054</v>
      </c>
      <c r="G619" s="122"/>
    </row>
    <row r="620" spans="1:7" ht="27" x14ac:dyDescent="0.4">
      <c r="A620" s="55" t="s">
        <v>5903</v>
      </c>
      <c r="B620" s="55" t="s">
        <v>425</v>
      </c>
      <c r="C620" s="55" t="s">
        <v>5904</v>
      </c>
      <c r="D620" s="55" t="s">
        <v>3621</v>
      </c>
      <c r="E620" s="56" t="s">
        <v>2799</v>
      </c>
      <c r="F620" s="122" t="s">
        <v>2094</v>
      </c>
      <c r="G620" s="122"/>
    </row>
    <row r="621" spans="1:7" ht="27" x14ac:dyDescent="0.4">
      <c r="A621" s="55" t="s">
        <v>5905</v>
      </c>
      <c r="B621" s="55" t="s">
        <v>427</v>
      </c>
      <c r="C621" s="55" t="s">
        <v>5906</v>
      </c>
      <c r="D621" s="55" t="s">
        <v>3622</v>
      </c>
      <c r="E621" s="56" t="s">
        <v>2800</v>
      </c>
      <c r="F621" s="122" t="s">
        <v>2054</v>
      </c>
      <c r="G621" s="122"/>
    </row>
    <row r="622" spans="1:7" ht="27" x14ac:dyDescent="0.4">
      <c r="A622" s="55" t="s">
        <v>5907</v>
      </c>
      <c r="B622" s="55" t="s">
        <v>428</v>
      </c>
      <c r="C622" s="55" t="s">
        <v>5908</v>
      </c>
      <c r="D622" s="55" t="s">
        <v>3623</v>
      </c>
      <c r="E622" s="56" t="s">
        <v>2801</v>
      </c>
      <c r="F622" s="122" t="s">
        <v>2094</v>
      </c>
      <c r="G622" s="122"/>
    </row>
    <row r="623" spans="1:7" ht="27" x14ac:dyDescent="0.4">
      <c r="A623" s="55" t="s">
        <v>5909</v>
      </c>
      <c r="B623" s="55" t="s">
        <v>430</v>
      </c>
      <c r="C623" s="55" t="s">
        <v>5910</v>
      </c>
      <c r="D623" s="55" t="s">
        <v>3624</v>
      </c>
      <c r="E623" s="56" t="s">
        <v>2802</v>
      </c>
      <c r="F623" s="122" t="s">
        <v>2054</v>
      </c>
      <c r="G623" s="122"/>
    </row>
    <row r="624" spans="1:7" ht="27" x14ac:dyDescent="0.4">
      <c r="A624" s="55" t="s">
        <v>5911</v>
      </c>
      <c r="B624" s="55" t="s">
        <v>432</v>
      </c>
      <c r="C624" s="55" t="s">
        <v>5912</v>
      </c>
      <c r="D624" s="55" t="s">
        <v>3625</v>
      </c>
      <c r="E624" s="56" t="s">
        <v>2198</v>
      </c>
      <c r="F624" s="122" t="s">
        <v>2052</v>
      </c>
      <c r="G624" s="122" t="s">
        <v>3006</v>
      </c>
    </row>
    <row r="625" spans="1:7" ht="27" x14ac:dyDescent="0.4">
      <c r="A625" s="55" t="s">
        <v>5913</v>
      </c>
      <c r="B625" s="55" t="s">
        <v>434</v>
      </c>
      <c r="C625" s="55" t="s">
        <v>5914</v>
      </c>
      <c r="D625" s="55" t="s">
        <v>3626</v>
      </c>
      <c r="E625" s="56" t="s">
        <v>2803</v>
      </c>
      <c r="F625" s="122" t="s">
        <v>2054</v>
      </c>
      <c r="G625" s="122" t="s">
        <v>3008</v>
      </c>
    </row>
    <row r="626" spans="1:7" ht="27" x14ac:dyDescent="0.4">
      <c r="A626" s="55" t="s">
        <v>5915</v>
      </c>
      <c r="B626" s="55" t="s">
        <v>436</v>
      </c>
      <c r="C626" s="55" t="s">
        <v>5916</v>
      </c>
      <c r="D626" s="55" t="s">
        <v>3627</v>
      </c>
      <c r="E626" s="56" t="s">
        <v>2804</v>
      </c>
      <c r="F626" s="122" t="s">
        <v>2054</v>
      </c>
      <c r="G626" s="122"/>
    </row>
    <row r="627" spans="1:7" ht="27" x14ac:dyDescent="0.4">
      <c r="A627" s="55" t="s">
        <v>5917</v>
      </c>
      <c r="B627" s="55" t="s">
        <v>438</v>
      </c>
      <c r="C627" s="55" t="s">
        <v>5918</v>
      </c>
      <c r="D627" s="55" t="s">
        <v>3628</v>
      </c>
      <c r="E627" s="56" t="s">
        <v>2805</v>
      </c>
      <c r="F627" s="122" t="s">
        <v>2054</v>
      </c>
      <c r="G627" s="122" t="s">
        <v>3006</v>
      </c>
    </row>
    <row r="628" spans="1:7" ht="27" x14ac:dyDescent="0.4">
      <c r="A628" s="55" t="s">
        <v>5919</v>
      </c>
      <c r="B628" s="55" t="s">
        <v>440</v>
      </c>
      <c r="C628" s="55" t="s">
        <v>5920</v>
      </c>
      <c r="D628" s="55" t="s">
        <v>3629</v>
      </c>
      <c r="E628" s="56" t="s">
        <v>2206</v>
      </c>
      <c r="F628" s="122" t="s">
        <v>2054</v>
      </c>
      <c r="G628" s="122" t="s">
        <v>3006</v>
      </c>
    </row>
    <row r="629" spans="1:7" ht="27" x14ac:dyDescent="0.4">
      <c r="A629" s="55" t="s">
        <v>5921</v>
      </c>
      <c r="B629" s="55" t="s">
        <v>442</v>
      </c>
      <c r="C629" s="55" t="s">
        <v>5922</v>
      </c>
      <c r="D629" s="55" t="s">
        <v>3630</v>
      </c>
      <c r="E629" s="56" t="s">
        <v>2806</v>
      </c>
      <c r="F629" s="122" t="s">
        <v>2054</v>
      </c>
      <c r="G629" s="122"/>
    </row>
    <row r="630" spans="1:7" ht="27" x14ac:dyDescent="0.4">
      <c r="A630" s="55" t="s">
        <v>5923</v>
      </c>
      <c r="B630" s="55" t="s">
        <v>444</v>
      </c>
      <c r="C630" s="55" t="s">
        <v>5924</v>
      </c>
      <c r="D630" s="55" t="s">
        <v>3631</v>
      </c>
      <c r="E630" s="56" t="s">
        <v>2807</v>
      </c>
      <c r="F630" s="122" t="s">
        <v>2054</v>
      </c>
      <c r="G630" s="122" t="s">
        <v>3006</v>
      </c>
    </row>
    <row r="631" spans="1:7" ht="27" x14ac:dyDescent="0.4">
      <c r="A631" s="55" t="s">
        <v>5925</v>
      </c>
      <c r="B631" s="55" t="s">
        <v>446</v>
      </c>
      <c r="C631" s="55" t="s">
        <v>5926</v>
      </c>
      <c r="D631" s="55" t="s">
        <v>3632</v>
      </c>
      <c r="E631" s="56" t="s">
        <v>2195</v>
      </c>
      <c r="F631" s="122" t="s">
        <v>2054</v>
      </c>
      <c r="G631" s="122" t="s">
        <v>3008</v>
      </c>
    </row>
    <row r="632" spans="1:7" ht="27" x14ac:dyDescent="0.4">
      <c r="A632" s="55" t="s">
        <v>5927</v>
      </c>
      <c r="B632" s="55" t="s">
        <v>448</v>
      </c>
      <c r="C632" s="55" t="s">
        <v>5928</v>
      </c>
      <c r="D632" s="55" t="s">
        <v>3633</v>
      </c>
      <c r="E632" s="56" t="s">
        <v>2808</v>
      </c>
      <c r="F632" s="122" t="s">
        <v>2052</v>
      </c>
      <c r="G632" s="122"/>
    </row>
    <row r="633" spans="1:7" ht="27" x14ac:dyDescent="0.4">
      <c r="A633" s="55" t="s">
        <v>5929</v>
      </c>
      <c r="B633" s="55" t="s">
        <v>450</v>
      </c>
      <c r="C633" s="55" t="s">
        <v>5930</v>
      </c>
      <c r="D633" s="55" t="s">
        <v>3634</v>
      </c>
      <c r="E633" s="56" t="s">
        <v>2193</v>
      </c>
      <c r="F633" s="122" t="s">
        <v>2052</v>
      </c>
      <c r="G633" s="122" t="s">
        <v>3008</v>
      </c>
    </row>
    <row r="634" spans="1:7" ht="27" x14ac:dyDescent="0.4">
      <c r="A634" s="55" t="s">
        <v>5931</v>
      </c>
      <c r="B634" s="55" t="s">
        <v>452</v>
      </c>
      <c r="C634" s="55" t="s">
        <v>5932</v>
      </c>
      <c r="D634" s="55" t="s">
        <v>3635</v>
      </c>
      <c r="E634" s="56" t="s">
        <v>2197</v>
      </c>
      <c r="F634" s="122" t="s">
        <v>2054</v>
      </c>
      <c r="G634" s="122" t="s">
        <v>3006</v>
      </c>
    </row>
    <row r="635" spans="1:7" ht="27" x14ac:dyDescent="0.4">
      <c r="A635" s="55" t="s">
        <v>5933</v>
      </c>
      <c r="B635" s="55" t="s">
        <v>454</v>
      </c>
      <c r="C635" s="55" t="s">
        <v>5934</v>
      </c>
      <c r="D635" s="55" t="s">
        <v>3636</v>
      </c>
      <c r="E635" s="56" t="s">
        <v>2809</v>
      </c>
      <c r="F635" s="122" t="s">
        <v>2054</v>
      </c>
      <c r="G635" s="122"/>
    </row>
    <row r="636" spans="1:7" ht="27" x14ac:dyDescent="0.4">
      <c r="A636" s="55" t="s">
        <v>5935</v>
      </c>
      <c r="B636" s="55" t="s">
        <v>455</v>
      </c>
      <c r="C636" s="55" t="s">
        <v>5936</v>
      </c>
      <c r="D636" s="55" t="s">
        <v>3637</v>
      </c>
      <c r="E636" s="56" t="s">
        <v>2810</v>
      </c>
      <c r="F636" s="122" t="s">
        <v>2054</v>
      </c>
      <c r="G636" s="122"/>
    </row>
    <row r="637" spans="1:7" ht="27" x14ac:dyDescent="0.4">
      <c r="A637" s="55" t="s">
        <v>5937</v>
      </c>
      <c r="B637" s="55" t="s">
        <v>457</v>
      </c>
      <c r="C637" s="55" t="s">
        <v>5938</v>
      </c>
      <c r="D637" s="55" t="s">
        <v>3638</v>
      </c>
      <c r="E637" s="56" t="s">
        <v>2811</v>
      </c>
      <c r="F637" s="122" t="s">
        <v>2094</v>
      </c>
      <c r="G637" s="122" t="s">
        <v>3054</v>
      </c>
    </row>
    <row r="638" spans="1:7" ht="27" x14ac:dyDescent="0.4">
      <c r="A638" s="55" t="s">
        <v>5939</v>
      </c>
      <c r="B638" s="55" t="s">
        <v>459</v>
      </c>
      <c r="C638" s="55" t="s">
        <v>5940</v>
      </c>
      <c r="D638" s="55" t="s">
        <v>3639</v>
      </c>
      <c r="E638" s="56" t="s">
        <v>2812</v>
      </c>
      <c r="F638" s="122" t="s">
        <v>2054</v>
      </c>
      <c r="G638" s="122"/>
    </row>
    <row r="639" spans="1:7" ht="27" x14ac:dyDescent="0.4">
      <c r="A639" s="55" t="s">
        <v>5941</v>
      </c>
      <c r="B639" s="55" t="s">
        <v>460</v>
      </c>
      <c r="C639" s="55" t="s">
        <v>5942</v>
      </c>
      <c r="D639" s="55" t="s">
        <v>3640</v>
      </c>
      <c r="E639" s="56" t="s">
        <v>2201</v>
      </c>
      <c r="F639" s="122" t="s">
        <v>2054</v>
      </c>
      <c r="G639" s="122" t="s">
        <v>3006</v>
      </c>
    </row>
    <row r="640" spans="1:7" ht="27" x14ac:dyDescent="0.4">
      <c r="A640" s="55" t="s">
        <v>5943</v>
      </c>
      <c r="B640" s="55" t="s">
        <v>462</v>
      </c>
      <c r="C640" s="55" t="s">
        <v>5944</v>
      </c>
      <c r="D640" s="55" t="s">
        <v>3641</v>
      </c>
      <c r="E640" s="56" t="s">
        <v>2813</v>
      </c>
      <c r="F640" s="122" t="s">
        <v>2054</v>
      </c>
      <c r="G640" s="122"/>
    </row>
    <row r="641" spans="1:7" ht="27" x14ac:dyDescent="0.4">
      <c r="A641" s="55" t="s">
        <v>5945</v>
      </c>
      <c r="B641" s="55" t="s">
        <v>463</v>
      </c>
      <c r="C641" s="55" t="s">
        <v>5946</v>
      </c>
      <c r="D641" s="55" t="s">
        <v>3642</v>
      </c>
      <c r="E641" s="56" t="s">
        <v>2196</v>
      </c>
      <c r="F641" s="122" t="s">
        <v>2054</v>
      </c>
      <c r="G641" s="122" t="s">
        <v>3006</v>
      </c>
    </row>
    <row r="642" spans="1:7" ht="27" x14ac:dyDescent="0.4">
      <c r="A642" s="55" t="s">
        <v>5947</v>
      </c>
      <c r="B642" s="55" t="s">
        <v>465</v>
      </c>
      <c r="C642" s="55" t="s">
        <v>5948</v>
      </c>
      <c r="D642" s="55" t="s">
        <v>3643</v>
      </c>
      <c r="E642" s="56" t="s">
        <v>2814</v>
      </c>
      <c r="F642" s="122" t="s">
        <v>2054</v>
      </c>
      <c r="G642" s="122"/>
    </row>
    <row r="643" spans="1:7" ht="27" x14ac:dyDescent="0.4">
      <c r="A643" s="55" t="s">
        <v>5949</v>
      </c>
      <c r="B643" s="55" t="s">
        <v>467</v>
      </c>
      <c r="C643" s="55" t="s">
        <v>5950</v>
      </c>
      <c r="D643" s="55" t="s">
        <v>3644</v>
      </c>
      <c r="E643" s="56" t="s">
        <v>2815</v>
      </c>
      <c r="F643" s="122" t="s">
        <v>2054</v>
      </c>
      <c r="G643" s="122"/>
    </row>
    <row r="644" spans="1:7" ht="27" x14ac:dyDescent="0.4">
      <c r="A644" s="55" t="s">
        <v>5951</v>
      </c>
      <c r="B644" s="55" t="s">
        <v>469</v>
      </c>
      <c r="C644" s="55" t="s">
        <v>5952</v>
      </c>
      <c r="D644" s="55" t="s">
        <v>3645</v>
      </c>
      <c r="E644" s="56" t="s">
        <v>2816</v>
      </c>
      <c r="F644" s="122" t="s">
        <v>2054</v>
      </c>
      <c r="G644" s="122" t="s">
        <v>3008</v>
      </c>
    </row>
    <row r="645" spans="1:7" ht="27" x14ac:dyDescent="0.4">
      <c r="A645" s="55" t="s">
        <v>5953</v>
      </c>
      <c r="B645" s="55" t="s">
        <v>471</v>
      </c>
      <c r="C645" s="55" t="s">
        <v>5954</v>
      </c>
      <c r="D645" s="55" t="s">
        <v>3646</v>
      </c>
      <c r="E645" s="56" t="s">
        <v>2817</v>
      </c>
      <c r="F645" s="122" t="s">
        <v>2052</v>
      </c>
      <c r="G645" s="122" t="s">
        <v>3008</v>
      </c>
    </row>
    <row r="646" spans="1:7" ht="27" x14ac:dyDescent="0.4">
      <c r="A646" s="55" t="s">
        <v>5955</v>
      </c>
      <c r="B646" s="55" t="s">
        <v>473</v>
      </c>
      <c r="C646" s="55" t="s">
        <v>5956</v>
      </c>
      <c r="D646" s="55" t="s">
        <v>3647</v>
      </c>
      <c r="E646" s="56" t="s">
        <v>2818</v>
      </c>
      <c r="F646" s="122" t="s">
        <v>2054</v>
      </c>
      <c r="G646" s="122" t="s">
        <v>3008</v>
      </c>
    </row>
    <row r="647" spans="1:7" ht="27" x14ac:dyDescent="0.4">
      <c r="A647" s="55" t="s">
        <v>5957</v>
      </c>
      <c r="B647" s="55" t="s">
        <v>475</v>
      </c>
      <c r="C647" s="55" t="s">
        <v>5958</v>
      </c>
      <c r="D647" s="55" t="s">
        <v>3648</v>
      </c>
      <c r="E647" s="56" t="s">
        <v>2819</v>
      </c>
      <c r="F647" s="122" t="s">
        <v>2054</v>
      </c>
      <c r="G647" s="122"/>
    </row>
    <row r="648" spans="1:7" ht="27" x14ac:dyDescent="0.4">
      <c r="A648" s="55" t="s">
        <v>5959</v>
      </c>
      <c r="B648" s="55" t="s">
        <v>477</v>
      </c>
      <c r="C648" s="55" t="s">
        <v>5960</v>
      </c>
      <c r="D648" s="55" t="s">
        <v>3649</v>
      </c>
      <c r="E648" s="56" t="s">
        <v>2820</v>
      </c>
      <c r="F648" s="122" t="s">
        <v>2054</v>
      </c>
      <c r="G648" s="122"/>
    </row>
    <row r="649" spans="1:7" ht="27" x14ac:dyDescent="0.4">
      <c r="A649" s="55" t="s">
        <v>5961</v>
      </c>
      <c r="B649" s="55" t="s">
        <v>479</v>
      </c>
      <c r="C649" s="55" t="s">
        <v>5962</v>
      </c>
      <c r="D649" s="55" t="s">
        <v>3650</v>
      </c>
      <c r="E649" s="56" t="s">
        <v>2821</v>
      </c>
      <c r="F649" s="122" t="s">
        <v>2054</v>
      </c>
      <c r="G649" s="122"/>
    </row>
    <row r="650" spans="1:7" ht="27" x14ac:dyDescent="0.4">
      <c r="A650" s="55" t="s">
        <v>5963</v>
      </c>
      <c r="B650" s="55" t="s">
        <v>481</v>
      </c>
      <c r="C650" s="55" t="s">
        <v>5964</v>
      </c>
      <c r="D650" s="55" t="s">
        <v>3651</v>
      </c>
      <c r="E650" s="56" t="s">
        <v>2822</v>
      </c>
      <c r="F650" s="122" t="s">
        <v>2054</v>
      </c>
      <c r="G650" s="122"/>
    </row>
    <row r="651" spans="1:7" ht="27" x14ac:dyDescent="0.4">
      <c r="A651" s="55" t="s">
        <v>5965</v>
      </c>
      <c r="B651" s="55" t="s">
        <v>483</v>
      </c>
      <c r="C651" s="55" t="s">
        <v>5966</v>
      </c>
      <c r="D651" s="55" t="s">
        <v>3652</v>
      </c>
      <c r="E651" s="56" t="s">
        <v>2823</v>
      </c>
      <c r="F651" s="122" t="s">
        <v>2052</v>
      </c>
      <c r="G651" s="122"/>
    </row>
    <row r="652" spans="1:7" ht="27" x14ac:dyDescent="0.4">
      <c r="A652" s="55" t="s">
        <v>5967</v>
      </c>
      <c r="B652" s="55" t="s">
        <v>485</v>
      </c>
      <c r="C652" s="55" t="s">
        <v>5968</v>
      </c>
      <c r="D652" s="55" t="s">
        <v>3653</v>
      </c>
      <c r="E652" s="56" t="s">
        <v>2824</v>
      </c>
      <c r="F652" s="122" t="s">
        <v>2054</v>
      </c>
      <c r="G652" s="122"/>
    </row>
    <row r="653" spans="1:7" ht="27" x14ac:dyDescent="0.4">
      <c r="A653" s="55" t="s">
        <v>5969</v>
      </c>
      <c r="B653" s="55" t="s">
        <v>487</v>
      </c>
      <c r="C653" s="55" t="s">
        <v>5970</v>
      </c>
      <c r="D653" s="55" t="s">
        <v>3654</v>
      </c>
      <c r="E653" s="56" t="s">
        <v>2825</v>
      </c>
      <c r="F653" s="122" t="s">
        <v>2054</v>
      </c>
      <c r="G653" s="122"/>
    </row>
    <row r="654" spans="1:7" ht="27" x14ac:dyDescent="0.4">
      <c r="A654" s="55" t="s">
        <v>5971</v>
      </c>
      <c r="B654" s="55" t="s">
        <v>489</v>
      </c>
      <c r="C654" s="55" t="s">
        <v>5972</v>
      </c>
      <c r="D654" s="55" t="s">
        <v>3655</v>
      </c>
      <c r="E654" s="56" t="s">
        <v>2826</v>
      </c>
      <c r="F654" s="122" t="s">
        <v>2052</v>
      </c>
      <c r="G654" s="122"/>
    </row>
    <row r="655" spans="1:7" ht="27" x14ac:dyDescent="0.4">
      <c r="A655" s="55" t="s">
        <v>5973</v>
      </c>
      <c r="B655" s="55" t="s">
        <v>491</v>
      </c>
      <c r="C655" s="55" t="s">
        <v>5974</v>
      </c>
      <c r="D655" s="55" t="s">
        <v>3656</v>
      </c>
      <c r="E655" s="56" t="s">
        <v>2827</v>
      </c>
      <c r="F655" s="122" t="s">
        <v>2054</v>
      </c>
      <c r="G655" s="122"/>
    </row>
    <row r="656" spans="1:7" ht="27" x14ac:dyDescent="0.4">
      <c r="A656" s="55" t="s">
        <v>5975</v>
      </c>
      <c r="B656" s="55" t="s">
        <v>493</v>
      </c>
      <c r="C656" s="55" t="s">
        <v>5976</v>
      </c>
      <c r="D656" s="55" t="s">
        <v>3657</v>
      </c>
      <c r="E656" s="56" t="s">
        <v>2828</v>
      </c>
      <c r="F656" s="122" t="s">
        <v>2054</v>
      </c>
      <c r="G656" s="122"/>
    </row>
    <row r="657" spans="1:7" ht="27" x14ac:dyDescent="0.4">
      <c r="A657" s="55" t="s">
        <v>5977</v>
      </c>
      <c r="B657" s="55" t="s">
        <v>495</v>
      </c>
      <c r="C657" s="55" t="s">
        <v>5978</v>
      </c>
      <c r="D657" s="55" t="s">
        <v>3658</v>
      </c>
      <c r="E657" s="56" t="s">
        <v>2829</v>
      </c>
      <c r="F657" s="122" t="s">
        <v>2052</v>
      </c>
      <c r="G657" s="122" t="s">
        <v>3008</v>
      </c>
    </row>
    <row r="658" spans="1:7" ht="27" x14ac:dyDescent="0.4">
      <c r="A658" s="55" t="s">
        <v>5979</v>
      </c>
      <c r="B658" s="55" t="s">
        <v>497</v>
      </c>
      <c r="C658" s="55" t="s">
        <v>5980</v>
      </c>
      <c r="D658" s="55" t="s">
        <v>3659</v>
      </c>
      <c r="E658" s="56" t="s">
        <v>2830</v>
      </c>
      <c r="F658" s="122" t="s">
        <v>2054</v>
      </c>
      <c r="G658" s="122"/>
    </row>
    <row r="659" spans="1:7" ht="27" x14ac:dyDescent="0.4">
      <c r="A659" s="55" t="s">
        <v>5981</v>
      </c>
      <c r="B659" s="55" t="s">
        <v>499</v>
      </c>
      <c r="C659" s="55" t="s">
        <v>5982</v>
      </c>
      <c r="D659" s="55" t="s">
        <v>3660</v>
      </c>
      <c r="E659" s="56" t="s">
        <v>2831</v>
      </c>
      <c r="F659" s="122" t="s">
        <v>2054</v>
      </c>
      <c r="G659" s="122"/>
    </row>
    <row r="660" spans="1:7" ht="27" x14ac:dyDescent="0.4">
      <c r="A660" s="55" t="s">
        <v>5983</v>
      </c>
      <c r="B660" s="55" t="s">
        <v>501</v>
      </c>
      <c r="C660" s="55" t="s">
        <v>5984</v>
      </c>
      <c r="D660" s="55" t="s">
        <v>3661</v>
      </c>
      <c r="E660" s="56" t="s">
        <v>2832</v>
      </c>
      <c r="F660" s="122" t="s">
        <v>2094</v>
      </c>
      <c r="G660" s="122"/>
    </row>
    <row r="661" spans="1:7" ht="27" x14ac:dyDescent="0.4">
      <c r="A661" s="55" t="s">
        <v>5985</v>
      </c>
      <c r="B661" s="55" t="s">
        <v>503</v>
      </c>
      <c r="C661" s="55" t="s">
        <v>5986</v>
      </c>
      <c r="D661" s="55" t="s">
        <v>3662</v>
      </c>
      <c r="E661" s="56" t="s">
        <v>2833</v>
      </c>
      <c r="F661" s="122" t="s">
        <v>2054</v>
      </c>
      <c r="G661" s="122"/>
    </row>
    <row r="662" spans="1:7" ht="27" x14ac:dyDescent="0.4">
      <c r="A662" s="55" t="s">
        <v>5987</v>
      </c>
      <c r="B662" s="55" t="s">
        <v>505</v>
      </c>
      <c r="C662" s="55" t="s">
        <v>5988</v>
      </c>
      <c r="D662" s="55" t="s">
        <v>3663</v>
      </c>
      <c r="E662" s="56" t="s">
        <v>2834</v>
      </c>
      <c r="F662" s="122" t="s">
        <v>2054</v>
      </c>
      <c r="G662" s="122"/>
    </row>
    <row r="663" spans="1:7" ht="27" x14ac:dyDescent="0.4">
      <c r="A663" s="55" t="s">
        <v>5989</v>
      </c>
      <c r="B663" s="55" t="s">
        <v>507</v>
      </c>
      <c r="C663" s="55" t="s">
        <v>5990</v>
      </c>
      <c r="D663" s="55" t="s">
        <v>3664</v>
      </c>
      <c r="E663" s="56" t="s">
        <v>2835</v>
      </c>
      <c r="F663" s="122" t="s">
        <v>2094</v>
      </c>
      <c r="G663" s="122"/>
    </row>
    <row r="664" spans="1:7" ht="27" x14ac:dyDescent="0.4">
      <c r="A664" s="55" t="s">
        <v>5991</v>
      </c>
      <c r="B664" s="55" t="s">
        <v>511</v>
      </c>
      <c r="C664" s="55" t="s">
        <v>5992</v>
      </c>
      <c r="D664" s="55" t="s">
        <v>3665</v>
      </c>
      <c r="E664" s="56" t="s">
        <v>2836</v>
      </c>
      <c r="F664" s="122" t="s">
        <v>2054</v>
      </c>
      <c r="G664" s="122"/>
    </row>
    <row r="665" spans="1:7" ht="27" x14ac:dyDescent="0.4">
      <c r="A665" s="55" t="s">
        <v>5993</v>
      </c>
      <c r="B665" s="55" t="s">
        <v>513</v>
      </c>
      <c r="C665" s="55" t="s">
        <v>5994</v>
      </c>
      <c r="D665" s="55" t="s">
        <v>3666</v>
      </c>
      <c r="E665" s="56" t="s">
        <v>2837</v>
      </c>
      <c r="F665" s="122" t="s">
        <v>2054</v>
      </c>
      <c r="G665" s="122"/>
    </row>
    <row r="666" spans="1:7" ht="27" x14ac:dyDescent="0.4">
      <c r="A666" s="55" t="s">
        <v>5995</v>
      </c>
      <c r="B666" s="55" t="s">
        <v>515</v>
      </c>
      <c r="C666" s="55" t="s">
        <v>5996</v>
      </c>
      <c r="D666" s="55" t="s">
        <v>3667</v>
      </c>
      <c r="E666" s="56" t="s">
        <v>2838</v>
      </c>
      <c r="F666" s="122" t="s">
        <v>2054</v>
      </c>
      <c r="G666" s="122"/>
    </row>
    <row r="667" spans="1:7" ht="27" x14ac:dyDescent="0.4">
      <c r="A667" s="55" t="s">
        <v>5997</v>
      </c>
      <c r="B667" s="55" t="s">
        <v>517</v>
      </c>
      <c r="C667" s="55" t="s">
        <v>5998</v>
      </c>
      <c r="D667" s="55" t="s">
        <v>3668</v>
      </c>
      <c r="E667" s="56" t="s">
        <v>2839</v>
      </c>
      <c r="F667" s="122" t="s">
        <v>2052</v>
      </c>
      <c r="G667" s="122" t="s">
        <v>3008</v>
      </c>
    </row>
    <row r="668" spans="1:7" ht="27" x14ac:dyDescent="0.4">
      <c r="A668" s="55" t="s">
        <v>5999</v>
      </c>
      <c r="B668" s="55" t="s">
        <v>519</v>
      </c>
      <c r="C668" s="55" t="s">
        <v>6000</v>
      </c>
      <c r="D668" s="55" t="s">
        <v>3669</v>
      </c>
      <c r="E668" s="56" t="s">
        <v>2840</v>
      </c>
      <c r="F668" s="122" t="s">
        <v>2094</v>
      </c>
      <c r="G668" s="122"/>
    </row>
    <row r="669" spans="1:7" ht="27" x14ac:dyDescent="0.4">
      <c r="A669" s="55" t="s">
        <v>6001</v>
      </c>
      <c r="B669" s="55" t="s">
        <v>521</v>
      </c>
      <c r="C669" s="55" t="s">
        <v>6002</v>
      </c>
      <c r="D669" s="55" t="s">
        <v>3670</v>
      </c>
      <c r="E669" s="56" t="s">
        <v>2841</v>
      </c>
      <c r="F669" s="122" t="s">
        <v>2054</v>
      </c>
      <c r="G669" s="122"/>
    </row>
    <row r="670" spans="1:7" ht="27" x14ac:dyDescent="0.4">
      <c r="A670" s="55" t="s">
        <v>6003</v>
      </c>
      <c r="B670" s="55" t="s">
        <v>523</v>
      </c>
      <c r="C670" s="55" t="s">
        <v>6004</v>
      </c>
      <c r="D670" s="55" t="s">
        <v>3671</v>
      </c>
      <c r="E670" s="56" t="s">
        <v>2842</v>
      </c>
      <c r="F670" s="122" t="s">
        <v>2094</v>
      </c>
      <c r="G670" s="122"/>
    </row>
    <row r="671" spans="1:7" ht="27" x14ac:dyDescent="0.4">
      <c r="A671" s="55" t="s">
        <v>6005</v>
      </c>
      <c r="B671" s="55" t="s">
        <v>526</v>
      </c>
      <c r="C671" s="55" t="s">
        <v>6006</v>
      </c>
      <c r="D671" s="55" t="s">
        <v>3672</v>
      </c>
      <c r="E671" s="56" t="s">
        <v>2843</v>
      </c>
      <c r="F671" s="122" t="s">
        <v>2094</v>
      </c>
      <c r="G671" s="122"/>
    </row>
    <row r="672" spans="1:7" ht="27" x14ac:dyDescent="0.4">
      <c r="A672" s="55" t="s">
        <v>6007</v>
      </c>
      <c r="B672" s="55" t="s">
        <v>528</v>
      </c>
      <c r="C672" s="55" t="s">
        <v>6008</v>
      </c>
      <c r="D672" s="55" t="s">
        <v>3673</v>
      </c>
      <c r="E672" s="56" t="s">
        <v>2844</v>
      </c>
      <c r="F672" s="122" t="s">
        <v>2094</v>
      </c>
      <c r="G672" s="122"/>
    </row>
    <row r="673" spans="1:7" ht="27" x14ac:dyDescent="0.4">
      <c r="A673" s="55" t="s">
        <v>6009</v>
      </c>
      <c r="B673" s="55" t="s">
        <v>530</v>
      </c>
      <c r="C673" s="55" t="s">
        <v>6010</v>
      </c>
      <c r="D673" s="55" t="s">
        <v>3674</v>
      </c>
      <c r="E673" s="56" t="s">
        <v>2845</v>
      </c>
      <c r="F673" s="122" t="s">
        <v>2094</v>
      </c>
      <c r="G673" s="122"/>
    </row>
    <row r="674" spans="1:7" ht="27" x14ac:dyDescent="0.4">
      <c r="A674" s="55" t="s">
        <v>6011</v>
      </c>
      <c r="B674" s="55" t="s">
        <v>532</v>
      </c>
      <c r="C674" s="55" t="s">
        <v>6012</v>
      </c>
      <c r="D674" s="55" t="s">
        <v>3675</v>
      </c>
      <c r="E674" s="56" t="s">
        <v>2846</v>
      </c>
      <c r="F674" s="122" t="s">
        <v>2094</v>
      </c>
      <c r="G674" s="122"/>
    </row>
    <row r="675" spans="1:7" ht="27" x14ac:dyDescent="0.4">
      <c r="A675" s="55" t="s">
        <v>6013</v>
      </c>
      <c r="B675" s="55" t="s">
        <v>535</v>
      </c>
      <c r="C675" s="55" t="s">
        <v>6014</v>
      </c>
      <c r="D675" s="55" t="s">
        <v>3676</v>
      </c>
      <c r="E675" s="56" t="s">
        <v>2847</v>
      </c>
      <c r="F675" s="122" t="s">
        <v>2094</v>
      </c>
      <c r="G675" s="122"/>
    </row>
    <row r="676" spans="1:7" ht="27" x14ac:dyDescent="0.4">
      <c r="A676" s="55" t="s">
        <v>6015</v>
      </c>
      <c r="B676" s="55" t="s">
        <v>537</v>
      </c>
      <c r="C676" s="55" t="s">
        <v>6016</v>
      </c>
      <c r="D676" s="55" t="s">
        <v>3677</v>
      </c>
      <c r="E676" s="56" t="s">
        <v>2848</v>
      </c>
      <c r="F676" s="122" t="s">
        <v>2094</v>
      </c>
      <c r="G676" s="122"/>
    </row>
    <row r="677" spans="1:7" ht="27" x14ac:dyDescent="0.4">
      <c r="A677" s="55" t="s">
        <v>6017</v>
      </c>
      <c r="B677" s="55" t="s">
        <v>539</v>
      </c>
      <c r="C677" s="55" t="s">
        <v>6018</v>
      </c>
      <c r="D677" s="55" t="s">
        <v>3678</v>
      </c>
      <c r="E677" s="56" t="s">
        <v>2849</v>
      </c>
      <c r="F677" s="122" t="s">
        <v>2052</v>
      </c>
      <c r="G677" s="122"/>
    </row>
    <row r="678" spans="1:7" ht="27" x14ac:dyDescent="0.4">
      <c r="A678" s="55" t="s">
        <v>6019</v>
      </c>
      <c r="B678" s="55" t="s">
        <v>541</v>
      </c>
      <c r="C678" s="55" t="s">
        <v>6020</v>
      </c>
      <c r="D678" s="55" t="s">
        <v>3679</v>
      </c>
      <c r="E678" s="56" t="s">
        <v>2850</v>
      </c>
      <c r="F678" s="122" t="s">
        <v>2054</v>
      </c>
      <c r="G678" s="122"/>
    </row>
    <row r="679" spans="1:7" ht="27" x14ac:dyDescent="0.4">
      <c r="A679" s="55" t="s">
        <v>6021</v>
      </c>
      <c r="B679" s="55" t="s">
        <v>543</v>
      </c>
      <c r="C679" s="55" t="s">
        <v>6022</v>
      </c>
      <c r="D679" s="55" t="s">
        <v>3680</v>
      </c>
      <c r="E679" s="56" t="s">
        <v>2851</v>
      </c>
      <c r="F679" s="122" t="s">
        <v>2052</v>
      </c>
      <c r="G679" s="122"/>
    </row>
    <row r="680" spans="1:7" ht="27" x14ac:dyDescent="0.4">
      <c r="A680" s="55" t="s">
        <v>6023</v>
      </c>
      <c r="B680" s="55" t="s">
        <v>545</v>
      </c>
      <c r="C680" s="55" t="s">
        <v>6024</v>
      </c>
      <c r="D680" s="55" t="s">
        <v>3681</v>
      </c>
      <c r="E680" s="56" t="s">
        <v>2852</v>
      </c>
      <c r="F680" s="122" t="s">
        <v>2094</v>
      </c>
      <c r="G680" s="122"/>
    </row>
    <row r="681" spans="1:7" ht="27" x14ac:dyDescent="0.4">
      <c r="A681" s="55" t="s">
        <v>6025</v>
      </c>
      <c r="B681" s="55" t="s">
        <v>547</v>
      </c>
      <c r="C681" s="55" t="s">
        <v>6026</v>
      </c>
      <c r="D681" s="55" t="s">
        <v>3682</v>
      </c>
      <c r="E681" s="56" t="s">
        <v>2853</v>
      </c>
      <c r="F681" s="122" t="s">
        <v>2094</v>
      </c>
      <c r="G681" s="122"/>
    </row>
    <row r="682" spans="1:7" ht="27" x14ac:dyDescent="0.4">
      <c r="A682" s="55" t="s">
        <v>6027</v>
      </c>
      <c r="B682" s="55" t="s">
        <v>549</v>
      </c>
      <c r="C682" s="55" t="s">
        <v>6028</v>
      </c>
      <c r="D682" s="55" t="s">
        <v>3683</v>
      </c>
      <c r="E682" s="56" t="s">
        <v>2854</v>
      </c>
      <c r="F682" s="122" t="s">
        <v>2094</v>
      </c>
      <c r="G682" s="122"/>
    </row>
    <row r="683" spans="1:7" ht="27" x14ac:dyDescent="0.4">
      <c r="A683" s="55" t="s">
        <v>6029</v>
      </c>
      <c r="B683" s="55" t="s">
        <v>551</v>
      </c>
      <c r="C683" s="55" t="s">
        <v>6030</v>
      </c>
      <c r="D683" s="55" t="s">
        <v>3684</v>
      </c>
      <c r="E683" s="56" t="s">
        <v>2855</v>
      </c>
      <c r="F683" s="122" t="s">
        <v>2094</v>
      </c>
      <c r="G683" s="122"/>
    </row>
    <row r="684" spans="1:7" ht="27" x14ac:dyDescent="0.4">
      <c r="A684" s="55" t="s">
        <v>6031</v>
      </c>
      <c r="B684" s="55" t="s">
        <v>554</v>
      </c>
      <c r="C684" s="55" t="s">
        <v>6032</v>
      </c>
      <c r="D684" s="55" t="s">
        <v>3685</v>
      </c>
      <c r="E684" s="56" t="s">
        <v>2856</v>
      </c>
      <c r="F684" s="122" t="s">
        <v>2054</v>
      </c>
      <c r="G684" s="122"/>
    </row>
    <row r="685" spans="1:7" ht="27" x14ac:dyDescent="0.4">
      <c r="A685" s="55" t="s">
        <v>6033</v>
      </c>
      <c r="B685" s="55" t="s">
        <v>556</v>
      </c>
      <c r="C685" s="55" t="s">
        <v>6034</v>
      </c>
      <c r="D685" s="55" t="s">
        <v>3686</v>
      </c>
      <c r="E685" s="56" t="s">
        <v>2857</v>
      </c>
      <c r="F685" s="122" t="s">
        <v>2054</v>
      </c>
      <c r="G685" s="122"/>
    </row>
    <row r="686" spans="1:7" ht="27" x14ac:dyDescent="0.4">
      <c r="A686" s="55" t="s">
        <v>6035</v>
      </c>
      <c r="B686" s="55" t="s">
        <v>557</v>
      </c>
      <c r="C686" s="55" t="s">
        <v>6036</v>
      </c>
      <c r="D686" s="55" t="s">
        <v>3687</v>
      </c>
      <c r="E686" s="56" t="s">
        <v>2858</v>
      </c>
      <c r="F686" s="122" t="s">
        <v>2094</v>
      </c>
      <c r="G686" s="122"/>
    </row>
    <row r="687" spans="1:7" ht="27" x14ac:dyDescent="0.4">
      <c r="A687" s="55" t="s">
        <v>6037</v>
      </c>
      <c r="B687" s="55" t="s">
        <v>558</v>
      </c>
      <c r="C687" s="55" t="s">
        <v>6038</v>
      </c>
      <c r="D687" s="55" t="s">
        <v>3688</v>
      </c>
      <c r="E687" s="56" t="s">
        <v>2859</v>
      </c>
      <c r="F687" s="122" t="s">
        <v>2054</v>
      </c>
      <c r="G687" s="122"/>
    </row>
    <row r="688" spans="1:7" ht="27" x14ac:dyDescent="0.4">
      <c r="A688" s="55" t="s">
        <v>6039</v>
      </c>
      <c r="B688" s="55" t="s">
        <v>561</v>
      </c>
      <c r="C688" s="55" t="s">
        <v>6040</v>
      </c>
      <c r="D688" s="55" t="s">
        <v>3689</v>
      </c>
      <c r="E688" s="56" t="s">
        <v>2860</v>
      </c>
      <c r="F688" s="122" t="s">
        <v>2052</v>
      </c>
      <c r="G688" s="122" t="s">
        <v>3008</v>
      </c>
    </row>
    <row r="689" spans="1:7" ht="27" x14ac:dyDescent="0.4">
      <c r="A689" s="55" t="s">
        <v>6041</v>
      </c>
      <c r="B689" s="55" t="s">
        <v>563</v>
      </c>
      <c r="C689" s="55" t="s">
        <v>6042</v>
      </c>
      <c r="D689" s="55" t="s">
        <v>3690</v>
      </c>
      <c r="E689" s="56" t="s">
        <v>2861</v>
      </c>
      <c r="F689" s="122" t="s">
        <v>2052</v>
      </c>
      <c r="G689" s="122"/>
    </row>
    <row r="690" spans="1:7" ht="27" x14ac:dyDescent="0.4">
      <c r="A690" s="55" t="s">
        <v>6043</v>
      </c>
      <c r="B690" s="55" t="s">
        <v>565</v>
      </c>
      <c r="C690" s="55" t="s">
        <v>6044</v>
      </c>
      <c r="D690" s="55" t="s">
        <v>3691</v>
      </c>
      <c r="E690" s="56" t="s">
        <v>2862</v>
      </c>
      <c r="F690" s="122" t="s">
        <v>2054</v>
      </c>
      <c r="G690" s="122"/>
    </row>
    <row r="691" spans="1:7" ht="27" x14ac:dyDescent="0.4">
      <c r="A691" s="55" t="s">
        <v>6045</v>
      </c>
      <c r="B691" s="55" t="s">
        <v>567</v>
      </c>
      <c r="C691" s="55" t="s">
        <v>6046</v>
      </c>
      <c r="D691" s="55" t="s">
        <v>3692</v>
      </c>
      <c r="E691" s="56" t="s">
        <v>2863</v>
      </c>
      <c r="F691" s="122" t="s">
        <v>2094</v>
      </c>
      <c r="G691" s="122"/>
    </row>
    <row r="692" spans="1:7" ht="27" x14ac:dyDescent="0.4">
      <c r="A692" s="55" t="s">
        <v>6047</v>
      </c>
      <c r="B692" s="55" t="s">
        <v>569</v>
      </c>
      <c r="C692" s="55" t="s">
        <v>6048</v>
      </c>
      <c r="D692" s="55" t="s">
        <v>3693</v>
      </c>
      <c r="E692" s="56" t="s">
        <v>2864</v>
      </c>
      <c r="F692" s="122" t="s">
        <v>2052</v>
      </c>
      <c r="G692" s="122"/>
    </row>
    <row r="693" spans="1:7" ht="27" x14ac:dyDescent="0.4">
      <c r="A693" s="55" t="s">
        <v>6049</v>
      </c>
      <c r="B693" s="55" t="s">
        <v>571</v>
      </c>
      <c r="C693" s="55" t="s">
        <v>6050</v>
      </c>
      <c r="D693" s="55" t="s">
        <v>3694</v>
      </c>
      <c r="E693" s="56" t="s">
        <v>2865</v>
      </c>
      <c r="F693" s="122" t="s">
        <v>2054</v>
      </c>
      <c r="G693" s="122"/>
    </row>
    <row r="694" spans="1:7" ht="27" x14ac:dyDescent="0.4">
      <c r="A694" s="55" t="s">
        <v>6051</v>
      </c>
      <c r="B694" s="55" t="s">
        <v>573</v>
      </c>
      <c r="C694" s="55" t="s">
        <v>6052</v>
      </c>
      <c r="D694" s="55" t="s">
        <v>3695</v>
      </c>
      <c r="E694" s="56" t="s">
        <v>2866</v>
      </c>
      <c r="F694" s="122" t="s">
        <v>2054</v>
      </c>
      <c r="G694" s="122"/>
    </row>
    <row r="695" spans="1:7" ht="27" x14ac:dyDescent="0.4">
      <c r="A695" s="55" t="s">
        <v>6053</v>
      </c>
      <c r="B695" s="55" t="s">
        <v>575</v>
      </c>
      <c r="C695" s="55" t="s">
        <v>6054</v>
      </c>
      <c r="D695" s="55" t="s">
        <v>3696</v>
      </c>
      <c r="E695" s="56" t="s">
        <v>2867</v>
      </c>
      <c r="F695" s="122" t="s">
        <v>2052</v>
      </c>
      <c r="G695" s="122"/>
    </row>
    <row r="696" spans="1:7" ht="27" x14ac:dyDescent="0.4">
      <c r="A696" s="55" t="s">
        <v>6055</v>
      </c>
      <c r="B696" s="55" t="s">
        <v>577</v>
      </c>
      <c r="C696" s="55" t="s">
        <v>6056</v>
      </c>
      <c r="D696" s="55" t="s">
        <v>3697</v>
      </c>
      <c r="E696" s="56" t="s">
        <v>2106</v>
      </c>
      <c r="F696" s="122" t="s">
        <v>2094</v>
      </c>
      <c r="G696" s="122"/>
    </row>
    <row r="697" spans="1:7" ht="27" x14ac:dyDescent="0.4">
      <c r="A697" s="55" t="s">
        <v>6057</v>
      </c>
      <c r="B697" s="55" t="s">
        <v>579</v>
      </c>
      <c r="C697" s="55" t="s">
        <v>6058</v>
      </c>
      <c r="D697" s="55" t="s">
        <v>3698</v>
      </c>
      <c r="E697" s="56" t="s">
        <v>2100</v>
      </c>
      <c r="F697" s="122" t="s">
        <v>2054</v>
      </c>
      <c r="G697" s="122"/>
    </row>
    <row r="698" spans="1:7" ht="27" x14ac:dyDescent="0.4">
      <c r="A698" s="55" t="s">
        <v>6059</v>
      </c>
      <c r="B698" s="55" t="s">
        <v>581</v>
      </c>
      <c r="C698" s="55" t="s">
        <v>6060</v>
      </c>
      <c r="D698" s="55" t="s">
        <v>3699</v>
      </c>
      <c r="E698" s="56" t="s">
        <v>2099</v>
      </c>
      <c r="F698" s="122" t="s">
        <v>2054</v>
      </c>
      <c r="G698" s="122"/>
    </row>
    <row r="699" spans="1:7" ht="27" x14ac:dyDescent="0.4">
      <c r="A699" s="55" t="s">
        <v>6061</v>
      </c>
      <c r="B699" s="55" t="s">
        <v>583</v>
      </c>
      <c r="C699" s="55" t="s">
        <v>6062</v>
      </c>
      <c r="D699" s="55" t="s">
        <v>3700</v>
      </c>
      <c r="E699" s="56" t="s">
        <v>2162</v>
      </c>
      <c r="F699" s="122" t="s">
        <v>2054</v>
      </c>
      <c r="G699" s="122" t="s">
        <v>3008</v>
      </c>
    </row>
    <row r="700" spans="1:7" ht="27" x14ac:dyDescent="0.4">
      <c r="A700" s="55" t="s">
        <v>6063</v>
      </c>
      <c r="B700" s="55" t="s">
        <v>585</v>
      </c>
      <c r="C700" s="55" t="s">
        <v>6064</v>
      </c>
      <c r="D700" s="55" t="s">
        <v>3701</v>
      </c>
      <c r="E700" s="56" t="s">
        <v>2156</v>
      </c>
      <c r="F700" s="122" t="s">
        <v>2052</v>
      </c>
      <c r="G700" s="122"/>
    </row>
    <row r="701" spans="1:7" ht="27" x14ac:dyDescent="0.4">
      <c r="A701" s="55" t="s">
        <v>6065</v>
      </c>
      <c r="B701" s="55" t="s">
        <v>587</v>
      </c>
      <c r="C701" s="55" t="s">
        <v>6066</v>
      </c>
      <c r="D701" s="55" t="s">
        <v>3702</v>
      </c>
      <c r="E701" s="56" t="s">
        <v>2155</v>
      </c>
      <c r="F701" s="122" t="s">
        <v>2052</v>
      </c>
      <c r="G701" s="122"/>
    </row>
    <row r="702" spans="1:7" ht="27" x14ac:dyDescent="0.4">
      <c r="A702" s="55" t="s">
        <v>6067</v>
      </c>
      <c r="B702" s="55" t="s">
        <v>589</v>
      </c>
      <c r="C702" s="55" t="s">
        <v>6068</v>
      </c>
      <c r="D702" s="55" t="s">
        <v>3703</v>
      </c>
      <c r="E702" s="56" t="s">
        <v>2108</v>
      </c>
      <c r="F702" s="122" t="s">
        <v>2094</v>
      </c>
      <c r="G702" s="122"/>
    </row>
    <row r="703" spans="1:7" ht="27" x14ac:dyDescent="0.4">
      <c r="A703" s="55" t="s">
        <v>6069</v>
      </c>
      <c r="B703" s="55" t="s">
        <v>591</v>
      </c>
      <c r="C703" s="55" t="s">
        <v>6070</v>
      </c>
      <c r="D703" s="55" t="s">
        <v>3704</v>
      </c>
      <c r="E703" s="56" t="s">
        <v>2329</v>
      </c>
      <c r="F703" s="122" t="s">
        <v>2868</v>
      </c>
      <c r="G703" s="122"/>
    </row>
    <row r="704" spans="1:7" ht="27" x14ac:dyDescent="0.4">
      <c r="A704" s="55" t="s">
        <v>6071</v>
      </c>
      <c r="B704" s="55" t="s">
        <v>593</v>
      </c>
      <c r="C704" s="55" t="s">
        <v>6072</v>
      </c>
      <c r="D704" s="55" t="s">
        <v>3705</v>
      </c>
      <c r="E704" s="56" t="s">
        <v>2063</v>
      </c>
      <c r="F704" s="122" t="s">
        <v>2052</v>
      </c>
      <c r="G704" s="122"/>
    </row>
    <row r="705" spans="1:7" ht="27" x14ac:dyDescent="0.4">
      <c r="A705" s="55" t="s">
        <v>6073</v>
      </c>
      <c r="B705" s="55" t="s">
        <v>596</v>
      </c>
      <c r="C705" s="55" t="s">
        <v>6074</v>
      </c>
      <c r="D705" s="55" t="s">
        <v>3706</v>
      </c>
      <c r="E705" s="56" t="s">
        <v>2869</v>
      </c>
      <c r="F705" s="122" t="s">
        <v>2052</v>
      </c>
      <c r="G705" s="122"/>
    </row>
    <row r="706" spans="1:7" ht="27" x14ac:dyDescent="0.4">
      <c r="A706" s="55" t="s">
        <v>6075</v>
      </c>
      <c r="B706" s="55" t="s">
        <v>597</v>
      </c>
      <c r="C706" s="55" t="s">
        <v>6076</v>
      </c>
      <c r="D706" s="55" t="s">
        <v>3707</v>
      </c>
      <c r="E706" s="56" t="s">
        <v>2870</v>
      </c>
      <c r="F706" s="122" t="s">
        <v>2052</v>
      </c>
      <c r="G706" s="122"/>
    </row>
    <row r="707" spans="1:7" ht="27" x14ac:dyDescent="0.4">
      <c r="A707" s="55" t="s">
        <v>6077</v>
      </c>
      <c r="B707" s="55" t="s">
        <v>599</v>
      </c>
      <c r="C707" s="55" t="s">
        <v>6078</v>
      </c>
      <c r="D707" s="55" t="s">
        <v>3708</v>
      </c>
      <c r="E707" s="56" t="s">
        <v>2871</v>
      </c>
      <c r="F707" s="122" t="s">
        <v>2052</v>
      </c>
      <c r="G707" s="122"/>
    </row>
    <row r="708" spans="1:7" ht="54" x14ac:dyDescent="0.4">
      <c r="A708" s="55" t="s">
        <v>6079</v>
      </c>
      <c r="B708" s="55" t="s">
        <v>601</v>
      </c>
      <c r="C708" s="55" t="s">
        <v>6080</v>
      </c>
      <c r="D708" s="55" t="s">
        <v>3709</v>
      </c>
      <c r="E708" s="56" t="s">
        <v>2872</v>
      </c>
      <c r="F708" s="122"/>
      <c r="G708" s="122" t="s">
        <v>3054</v>
      </c>
    </row>
    <row r="709" spans="1:7" ht="40.5" x14ac:dyDescent="0.4">
      <c r="A709" s="55" t="s">
        <v>6081</v>
      </c>
      <c r="B709" s="55" t="s">
        <v>603</v>
      </c>
      <c r="C709" s="55" t="s">
        <v>6082</v>
      </c>
      <c r="D709" s="55" t="s">
        <v>3710</v>
      </c>
      <c r="E709" s="56" t="s">
        <v>2087</v>
      </c>
      <c r="F709" s="122">
        <v>0</v>
      </c>
      <c r="G709" s="122"/>
    </row>
    <row r="710" spans="1:7" ht="32" x14ac:dyDescent="0.4">
      <c r="A710" s="55" t="s">
        <v>6083</v>
      </c>
      <c r="B710" s="55" t="s">
        <v>605</v>
      </c>
      <c r="C710" s="55" t="s">
        <v>6084</v>
      </c>
      <c r="D710" s="55" t="s">
        <v>3711</v>
      </c>
      <c r="E710" s="56" t="s">
        <v>2080</v>
      </c>
      <c r="F710" s="122">
        <v>0</v>
      </c>
      <c r="G710" s="122" t="s">
        <v>3006</v>
      </c>
    </row>
    <row r="711" spans="1:7" ht="32" x14ac:dyDescent="0.4">
      <c r="A711" s="55" t="s">
        <v>6085</v>
      </c>
      <c r="B711" s="55" t="s">
        <v>607</v>
      </c>
      <c r="C711" s="55" t="s">
        <v>6086</v>
      </c>
      <c r="D711" s="55" t="s">
        <v>3712</v>
      </c>
      <c r="E711" s="56" t="s">
        <v>2079</v>
      </c>
      <c r="F711" s="122">
        <v>0</v>
      </c>
      <c r="G711" s="122" t="s">
        <v>3006</v>
      </c>
    </row>
    <row r="712" spans="1:7" ht="32" x14ac:dyDescent="0.4">
      <c r="A712" s="55" t="s">
        <v>6087</v>
      </c>
      <c r="B712" s="55" t="s">
        <v>609</v>
      </c>
      <c r="C712" s="55" t="s">
        <v>6088</v>
      </c>
      <c r="D712" s="55" t="s">
        <v>3713</v>
      </c>
      <c r="E712" s="56" t="s">
        <v>2072</v>
      </c>
      <c r="F712" s="122">
        <v>0</v>
      </c>
      <c r="G712" s="122"/>
    </row>
    <row r="713" spans="1:7" ht="32" x14ac:dyDescent="0.4">
      <c r="A713" s="55" t="s">
        <v>6089</v>
      </c>
      <c r="B713" s="55" t="s">
        <v>611</v>
      </c>
      <c r="C713" s="55" t="s">
        <v>6090</v>
      </c>
      <c r="D713" s="55" t="s">
        <v>3714</v>
      </c>
      <c r="E713" s="56" t="s">
        <v>2071</v>
      </c>
      <c r="F713" s="122">
        <v>0</v>
      </c>
      <c r="G713" s="122"/>
    </row>
    <row r="714" spans="1:7" ht="32" x14ac:dyDescent="0.4">
      <c r="A714" s="55" t="s">
        <v>6091</v>
      </c>
      <c r="B714" s="55" t="s">
        <v>613</v>
      </c>
      <c r="C714" s="55" t="s">
        <v>6092</v>
      </c>
      <c r="D714" s="55" t="s">
        <v>3715</v>
      </c>
      <c r="E714" s="56" t="s">
        <v>2070</v>
      </c>
      <c r="F714" s="122">
        <v>0</v>
      </c>
      <c r="G714" s="122"/>
    </row>
    <row r="715" spans="1:7" ht="32" x14ac:dyDescent="0.4">
      <c r="A715" s="55" t="s">
        <v>6093</v>
      </c>
      <c r="B715" s="55" t="s">
        <v>615</v>
      </c>
      <c r="C715" s="55" t="s">
        <v>6094</v>
      </c>
      <c r="D715" s="55" t="s">
        <v>3716</v>
      </c>
      <c r="E715" s="56" t="s">
        <v>2069</v>
      </c>
      <c r="F715" s="122">
        <v>0</v>
      </c>
      <c r="G715" s="122"/>
    </row>
    <row r="716" spans="1:7" ht="32" x14ac:dyDescent="0.4">
      <c r="A716" s="55" t="s">
        <v>6095</v>
      </c>
      <c r="B716" s="55" t="s">
        <v>617</v>
      </c>
      <c r="C716" s="55" t="s">
        <v>6096</v>
      </c>
      <c r="D716" s="55" t="s">
        <v>3717</v>
      </c>
      <c r="E716" s="56" t="s">
        <v>2082</v>
      </c>
      <c r="F716" s="122">
        <v>0</v>
      </c>
      <c r="G716" s="122"/>
    </row>
    <row r="717" spans="1:7" ht="32" x14ac:dyDescent="0.4">
      <c r="A717" s="80" t="s">
        <v>6097</v>
      </c>
      <c r="B717" s="80" t="s">
        <v>619</v>
      </c>
      <c r="C717" s="55" t="s">
        <v>6098</v>
      </c>
      <c r="D717" s="55" t="s">
        <v>3718</v>
      </c>
      <c r="E717" s="56" t="s">
        <v>2081</v>
      </c>
      <c r="F717" s="122">
        <v>0</v>
      </c>
      <c r="G717" s="122"/>
    </row>
    <row r="718" spans="1:7" ht="27" x14ac:dyDescent="0.4">
      <c r="A718" s="94" t="s">
        <v>6099</v>
      </c>
      <c r="B718" s="94" t="s">
        <v>621</v>
      </c>
      <c r="C718" s="55" t="s">
        <v>6100</v>
      </c>
      <c r="D718" s="55" t="s">
        <v>3719</v>
      </c>
      <c r="E718" s="56" t="s">
        <v>2873</v>
      </c>
      <c r="F718" s="122" t="s">
        <v>2052</v>
      </c>
      <c r="G718" s="122" t="s">
        <v>3054</v>
      </c>
    </row>
    <row r="719" spans="1:7" ht="40.5" x14ac:dyDescent="0.4">
      <c r="A719" s="80" t="s">
        <v>6101</v>
      </c>
      <c r="B719" s="80" t="s">
        <v>623</v>
      </c>
      <c r="C719" s="55" t="s">
        <v>6102</v>
      </c>
      <c r="D719" s="55" t="s">
        <v>6103</v>
      </c>
      <c r="E719" s="56" t="s">
        <v>6104</v>
      </c>
      <c r="F719" s="122" t="s">
        <v>2052</v>
      </c>
      <c r="G719" s="122"/>
    </row>
    <row r="720" spans="1:7" ht="32" x14ac:dyDescent="0.4">
      <c r="A720" s="94"/>
      <c r="B720" s="94"/>
      <c r="C720" s="55" t="s">
        <v>6105</v>
      </c>
      <c r="D720" s="55" t="s">
        <v>3720</v>
      </c>
      <c r="E720" s="56" t="s">
        <v>2874</v>
      </c>
      <c r="F720" s="122"/>
      <c r="G720" s="122" t="s">
        <v>3054</v>
      </c>
    </row>
    <row r="721" spans="1:7" ht="27" x14ac:dyDescent="0.4">
      <c r="A721" s="55" t="s">
        <v>6106</v>
      </c>
      <c r="B721" s="55" t="s">
        <v>625</v>
      </c>
      <c r="C721" s="55" t="s">
        <v>6107</v>
      </c>
      <c r="D721" s="55" t="s">
        <v>3721</v>
      </c>
      <c r="E721" s="56" t="s">
        <v>2875</v>
      </c>
      <c r="F721" s="122" t="s">
        <v>2052</v>
      </c>
      <c r="G721" s="122"/>
    </row>
    <row r="722" spans="1:7" ht="27" x14ac:dyDescent="0.4">
      <c r="A722" s="55" t="s">
        <v>6108</v>
      </c>
      <c r="B722" s="55" t="s">
        <v>627</v>
      </c>
      <c r="C722" s="55" t="s">
        <v>6109</v>
      </c>
      <c r="D722" s="55" t="s">
        <v>3722</v>
      </c>
      <c r="E722" s="56" t="s">
        <v>2876</v>
      </c>
      <c r="F722" s="122" t="s">
        <v>2052</v>
      </c>
      <c r="G722" s="122"/>
    </row>
    <row r="723" spans="1:7" ht="27" x14ac:dyDescent="0.4">
      <c r="A723" s="55" t="s">
        <v>6110</v>
      </c>
      <c r="B723" s="55" t="s">
        <v>629</v>
      </c>
      <c r="C723" s="55" t="s">
        <v>6111</v>
      </c>
      <c r="D723" s="55" t="s">
        <v>3723</v>
      </c>
      <c r="E723" s="56" t="s">
        <v>2877</v>
      </c>
      <c r="F723" s="122" t="s">
        <v>2052</v>
      </c>
      <c r="G723" s="122"/>
    </row>
    <row r="724" spans="1:7" ht="27" x14ac:dyDescent="0.4">
      <c r="A724" s="55" t="s">
        <v>6112</v>
      </c>
      <c r="B724" s="55" t="s">
        <v>631</v>
      </c>
      <c r="C724" s="55" t="s">
        <v>6113</v>
      </c>
      <c r="D724" s="55" t="s">
        <v>3724</v>
      </c>
      <c r="E724" s="56" t="s">
        <v>2878</v>
      </c>
      <c r="F724" s="122" t="s">
        <v>2052</v>
      </c>
      <c r="G724" s="122" t="s">
        <v>3008</v>
      </c>
    </row>
    <row r="725" spans="1:7" ht="27" x14ac:dyDescent="0.4">
      <c r="A725" s="55" t="s">
        <v>6114</v>
      </c>
      <c r="B725" s="55" t="s">
        <v>633</v>
      </c>
      <c r="C725" s="55" t="s">
        <v>6115</v>
      </c>
      <c r="D725" s="55" t="s">
        <v>3725</v>
      </c>
      <c r="E725" s="56" t="s">
        <v>2879</v>
      </c>
      <c r="F725" s="122" t="s">
        <v>2052</v>
      </c>
      <c r="G725" s="122"/>
    </row>
    <row r="726" spans="1:7" ht="27" x14ac:dyDescent="0.4">
      <c r="A726" s="55" t="s">
        <v>6116</v>
      </c>
      <c r="B726" s="55" t="s">
        <v>635</v>
      </c>
      <c r="C726" s="55" t="s">
        <v>6117</v>
      </c>
      <c r="D726" s="55" t="s">
        <v>3726</v>
      </c>
      <c r="E726" s="56" t="s">
        <v>2880</v>
      </c>
      <c r="F726" s="122" t="s">
        <v>2052</v>
      </c>
      <c r="G726" s="122"/>
    </row>
    <row r="727" spans="1:7" ht="27" x14ac:dyDescent="0.4">
      <c r="A727" s="55" t="s">
        <v>6118</v>
      </c>
      <c r="B727" s="55" t="s">
        <v>637</v>
      </c>
      <c r="C727" s="55" t="s">
        <v>6119</v>
      </c>
      <c r="D727" s="55" t="s">
        <v>3727</v>
      </c>
      <c r="E727" s="56" t="s">
        <v>2881</v>
      </c>
      <c r="F727" s="122" t="s">
        <v>2054</v>
      </c>
      <c r="G727" s="122"/>
    </row>
    <row r="728" spans="1:7" ht="27" x14ac:dyDescent="0.4">
      <c r="A728" s="55" t="s">
        <v>6120</v>
      </c>
      <c r="B728" s="55" t="s">
        <v>639</v>
      </c>
      <c r="C728" s="55" t="s">
        <v>6121</v>
      </c>
      <c r="D728" s="55" t="s">
        <v>3728</v>
      </c>
      <c r="E728" s="56" t="s">
        <v>2882</v>
      </c>
      <c r="F728" s="122" t="s">
        <v>2054</v>
      </c>
      <c r="G728" s="122"/>
    </row>
    <row r="729" spans="1:7" ht="27" x14ac:dyDescent="0.4">
      <c r="A729" s="55" t="s">
        <v>6122</v>
      </c>
      <c r="B729" s="55" t="s">
        <v>641</v>
      </c>
      <c r="C729" s="55" t="s">
        <v>6123</v>
      </c>
      <c r="D729" s="55" t="s">
        <v>3729</v>
      </c>
      <c r="E729" s="56" t="s">
        <v>2883</v>
      </c>
      <c r="F729" s="122" t="s">
        <v>2052</v>
      </c>
      <c r="G729" s="122" t="s">
        <v>3008</v>
      </c>
    </row>
    <row r="730" spans="1:7" ht="27" x14ac:dyDescent="0.4">
      <c r="A730" s="55" t="s">
        <v>6124</v>
      </c>
      <c r="B730" s="55" t="s">
        <v>643</v>
      </c>
      <c r="C730" s="55" t="s">
        <v>6125</v>
      </c>
      <c r="D730" s="55" t="s">
        <v>3730</v>
      </c>
      <c r="E730" s="56" t="s">
        <v>2884</v>
      </c>
      <c r="F730" s="122" t="s">
        <v>2052</v>
      </c>
      <c r="G730" s="122" t="s">
        <v>3008</v>
      </c>
    </row>
    <row r="731" spans="1:7" ht="27" x14ac:dyDescent="0.4">
      <c r="A731" s="55" t="s">
        <v>6126</v>
      </c>
      <c r="B731" s="55" t="s">
        <v>645</v>
      </c>
      <c r="C731" s="55" t="s">
        <v>6127</v>
      </c>
      <c r="D731" s="55" t="s">
        <v>3731</v>
      </c>
      <c r="E731" s="56" t="s">
        <v>2885</v>
      </c>
      <c r="F731" s="122" t="s">
        <v>2052</v>
      </c>
      <c r="G731" s="122" t="s">
        <v>3008</v>
      </c>
    </row>
    <row r="732" spans="1:7" ht="27" x14ac:dyDescent="0.4">
      <c r="A732" s="55" t="s">
        <v>6128</v>
      </c>
      <c r="B732" s="55" t="s">
        <v>647</v>
      </c>
      <c r="C732" s="55" t="s">
        <v>6129</v>
      </c>
      <c r="D732" s="55" t="s">
        <v>3732</v>
      </c>
      <c r="E732" s="56" t="s">
        <v>2886</v>
      </c>
      <c r="F732" s="122" t="s">
        <v>2052</v>
      </c>
      <c r="G732" s="122"/>
    </row>
    <row r="733" spans="1:7" ht="27" x14ac:dyDescent="0.4">
      <c r="A733" s="55" t="s">
        <v>6130</v>
      </c>
      <c r="B733" s="55" t="s">
        <v>649</v>
      </c>
      <c r="C733" s="55" t="s">
        <v>6131</v>
      </c>
      <c r="D733" s="55" t="s">
        <v>3733</v>
      </c>
      <c r="E733" s="56" t="s">
        <v>2887</v>
      </c>
      <c r="F733" s="122" t="s">
        <v>2052</v>
      </c>
      <c r="G733" s="122"/>
    </row>
    <row r="734" spans="1:7" ht="27" x14ac:dyDescent="0.4">
      <c r="A734" s="55" t="s">
        <v>6132</v>
      </c>
      <c r="B734" s="55" t="s">
        <v>651</v>
      </c>
      <c r="C734" s="55" t="s">
        <v>6133</v>
      </c>
      <c r="D734" s="55" t="s">
        <v>3734</v>
      </c>
      <c r="E734" s="56" t="s">
        <v>2888</v>
      </c>
      <c r="F734" s="122" t="s">
        <v>2052</v>
      </c>
      <c r="G734" s="122"/>
    </row>
    <row r="735" spans="1:7" ht="27" x14ac:dyDescent="0.4">
      <c r="A735" s="55" t="s">
        <v>6134</v>
      </c>
      <c r="B735" s="55" t="s">
        <v>653</v>
      </c>
      <c r="C735" s="55" t="s">
        <v>6135</v>
      </c>
      <c r="D735" s="55" t="s">
        <v>3735</v>
      </c>
      <c r="E735" s="56" t="s">
        <v>2889</v>
      </c>
      <c r="F735" s="122" t="s">
        <v>2052</v>
      </c>
      <c r="G735" s="122"/>
    </row>
    <row r="736" spans="1:7" ht="27" x14ac:dyDescent="0.4">
      <c r="A736" s="55" t="s">
        <v>6136</v>
      </c>
      <c r="B736" s="55" t="s">
        <v>655</v>
      </c>
      <c r="C736" s="55" t="s">
        <v>6137</v>
      </c>
      <c r="D736" s="55" t="s">
        <v>3736</v>
      </c>
      <c r="E736" s="56" t="s">
        <v>2890</v>
      </c>
      <c r="F736" s="122" t="s">
        <v>2052</v>
      </c>
      <c r="G736" s="122"/>
    </row>
    <row r="737" spans="1:7" ht="27" x14ac:dyDescent="0.4">
      <c r="A737" s="55" t="s">
        <v>6138</v>
      </c>
      <c r="B737" s="55" t="s">
        <v>657</v>
      </c>
      <c r="C737" s="55" t="s">
        <v>6139</v>
      </c>
      <c r="D737" s="55" t="s">
        <v>3737</v>
      </c>
      <c r="E737" s="56" t="s">
        <v>2891</v>
      </c>
      <c r="F737" s="122" t="s">
        <v>2052</v>
      </c>
      <c r="G737" s="122"/>
    </row>
    <row r="738" spans="1:7" ht="27" x14ac:dyDescent="0.4">
      <c r="A738" s="55" t="s">
        <v>6140</v>
      </c>
      <c r="B738" s="55" t="s">
        <v>659</v>
      </c>
      <c r="C738" s="55" t="s">
        <v>6141</v>
      </c>
      <c r="D738" s="55" t="s">
        <v>3738</v>
      </c>
      <c r="E738" s="56" t="s">
        <v>2892</v>
      </c>
      <c r="F738" s="122" t="s">
        <v>2052</v>
      </c>
      <c r="G738" s="122"/>
    </row>
    <row r="739" spans="1:7" ht="40.5" x14ac:dyDescent="0.4">
      <c r="A739" s="55" t="s">
        <v>6142</v>
      </c>
      <c r="B739" s="55" t="s">
        <v>661</v>
      </c>
      <c r="C739" s="55" t="s">
        <v>6143</v>
      </c>
      <c r="D739" s="55" t="s">
        <v>3739</v>
      </c>
      <c r="E739" s="56" t="s">
        <v>2893</v>
      </c>
      <c r="F739" s="122" t="s">
        <v>2052</v>
      </c>
      <c r="G739" s="122"/>
    </row>
    <row r="740" spans="1:7" ht="27" x14ac:dyDescent="0.4">
      <c r="A740" s="55" t="s">
        <v>6144</v>
      </c>
      <c r="B740" s="55" t="s">
        <v>663</v>
      </c>
      <c r="C740" s="55" t="s">
        <v>6145</v>
      </c>
      <c r="D740" s="55" t="s">
        <v>3740</v>
      </c>
      <c r="E740" s="56" t="s">
        <v>2894</v>
      </c>
      <c r="F740" s="122" t="s">
        <v>2052</v>
      </c>
      <c r="G740" s="122"/>
    </row>
    <row r="741" spans="1:7" ht="27" x14ac:dyDescent="0.4">
      <c r="A741" s="55" t="s">
        <v>6146</v>
      </c>
      <c r="B741" s="55" t="s">
        <v>665</v>
      </c>
      <c r="C741" s="55" t="s">
        <v>6147</v>
      </c>
      <c r="D741" s="55" t="s">
        <v>3741</v>
      </c>
      <c r="E741" s="56" t="s">
        <v>2895</v>
      </c>
      <c r="F741" s="122" t="s">
        <v>2052</v>
      </c>
      <c r="G741" s="122"/>
    </row>
    <row r="742" spans="1:7" ht="27" x14ac:dyDescent="0.4">
      <c r="A742" s="55" t="s">
        <v>6148</v>
      </c>
      <c r="B742" s="55" t="s">
        <v>667</v>
      </c>
      <c r="C742" s="55" t="s">
        <v>6149</v>
      </c>
      <c r="D742" s="55" t="s">
        <v>3742</v>
      </c>
      <c r="E742" s="56" t="s">
        <v>2896</v>
      </c>
      <c r="F742" s="122" t="s">
        <v>2052</v>
      </c>
      <c r="G742" s="122"/>
    </row>
    <row r="743" spans="1:7" ht="27" x14ac:dyDescent="0.4">
      <c r="A743" s="55" t="s">
        <v>6150</v>
      </c>
      <c r="B743" s="55" t="s">
        <v>669</v>
      </c>
      <c r="C743" s="55" t="s">
        <v>6151</v>
      </c>
      <c r="D743" s="55" t="s">
        <v>3743</v>
      </c>
      <c r="E743" s="56" t="s">
        <v>2897</v>
      </c>
      <c r="F743" s="122" t="s">
        <v>2052</v>
      </c>
      <c r="G743" s="122"/>
    </row>
    <row r="744" spans="1:7" ht="27" x14ac:dyDescent="0.4">
      <c r="A744" s="55" t="s">
        <v>6152</v>
      </c>
      <c r="B744" s="55" t="s">
        <v>671</v>
      </c>
      <c r="C744" s="55" t="s">
        <v>6153</v>
      </c>
      <c r="D744" s="55" t="s">
        <v>3744</v>
      </c>
      <c r="E744" s="56" t="s">
        <v>2321</v>
      </c>
      <c r="F744" s="122" t="s">
        <v>2052</v>
      </c>
      <c r="G744" s="122" t="s">
        <v>3006</v>
      </c>
    </row>
    <row r="745" spans="1:7" ht="27" x14ac:dyDescent="0.4">
      <c r="A745" s="55" t="s">
        <v>6154</v>
      </c>
      <c r="B745" s="55" t="s">
        <v>673</v>
      </c>
      <c r="C745" s="55" t="s">
        <v>6155</v>
      </c>
      <c r="D745" s="55" t="s">
        <v>3745</v>
      </c>
      <c r="E745" s="56" t="s">
        <v>2898</v>
      </c>
      <c r="F745" s="122" t="s">
        <v>2052</v>
      </c>
      <c r="G745" s="122"/>
    </row>
    <row r="746" spans="1:7" ht="27" x14ac:dyDescent="0.4">
      <c r="A746" s="55" t="s">
        <v>6156</v>
      </c>
      <c r="B746" s="55" t="s">
        <v>675</v>
      </c>
      <c r="C746" s="55" t="s">
        <v>6157</v>
      </c>
      <c r="D746" s="55" t="s">
        <v>3746</v>
      </c>
      <c r="E746" s="56" t="s">
        <v>2899</v>
      </c>
      <c r="F746" s="122" t="s">
        <v>2052</v>
      </c>
      <c r="G746" s="122"/>
    </row>
    <row r="747" spans="1:7" ht="40.5" x14ac:dyDescent="0.4">
      <c r="A747" s="55" t="s">
        <v>6158</v>
      </c>
      <c r="B747" s="55" t="s">
        <v>677</v>
      </c>
      <c r="C747" s="55" t="s">
        <v>6159</v>
      </c>
      <c r="D747" s="55" t="s">
        <v>3747</v>
      </c>
      <c r="E747" s="56" t="s">
        <v>2305</v>
      </c>
      <c r="F747" s="122" t="s">
        <v>2052</v>
      </c>
      <c r="G747" s="122" t="s">
        <v>3006</v>
      </c>
    </row>
    <row r="748" spans="1:7" ht="40.5" x14ac:dyDescent="0.4">
      <c r="A748" s="55" t="s">
        <v>6160</v>
      </c>
      <c r="B748" s="55" t="s">
        <v>679</v>
      </c>
      <c r="C748" s="55" t="s">
        <v>6161</v>
      </c>
      <c r="D748" s="55" t="s">
        <v>3748</v>
      </c>
      <c r="E748" s="56" t="s">
        <v>2281</v>
      </c>
      <c r="F748" s="122" t="s">
        <v>2052</v>
      </c>
      <c r="G748" s="122" t="s">
        <v>3006</v>
      </c>
    </row>
    <row r="749" spans="1:7" ht="27" x14ac:dyDescent="0.4">
      <c r="A749" s="55" t="s">
        <v>6162</v>
      </c>
      <c r="B749" s="55" t="s">
        <v>681</v>
      </c>
      <c r="C749" s="55" t="s">
        <v>6163</v>
      </c>
      <c r="D749" s="55" t="s">
        <v>3749</v>
      </c>
      <c r="E749" s="56" t="s">
        <v>2900</v>
      </c>
      <c r="F749" s="122" t="s">
        <v>2052</v>
      </c>
      <c r="G749" s="122"/>
    </row>
    <row r="750" spans="1:7" ht="27" x14ac:dyDescent="0.4">
      <c r="A750" s="55" t="s">
        <v>6164</v>
      </c>
      <c r="B750" s="55" t="s">
        <v>683</v>
      </c>
      <c r="C750" s="55" t="s">
        <v>6165</v>
      </c>
      <c r="D750" s="55" t="s">
        <v>3750</v>
      </c>
      <c r="E750" s="56" t="s">
        <v>2901</v>
      </c>
      <c r="F750" s="122" t="s">
        <v>2052</v>
      </c>
      <c r="G750" s="122"/>
    </row>
    <row r="751" spans="1:7" ht="27" x14ac:dyDescent="0.4">
      <c r="A751" s="55" t="s">
        <v>6166</v>
      </c>
      <c r="B751" s="55" t="s">
        <v>685</v>
      </c>
      <c r="C751" s="55" t="s">
        <v>6167</v>
      </c>
      <c r="D751" s="55" t="s">
        <v>3751</v>
      </c>
      <c r="E751" s="56" t="s">
        <v>2902</v>
      </c>
      <c r="F751" s="122" t="s">
        <v>2052</v>
      </c>
      <c r="G751" s="122"/>
    </row>
    <row r="752" spans="1:7" ht="40.5" x14ac:dyDescent="0.4">
      <c r="A752" s="55" t="s">
        <v>6168</v>
      </c>
      <c r="B752" s="55" t="s">
        <v>687</v>
      </c>
      <c r="C752" s="55" t="s">
        <v>6169</v>
      </c>
      <c r="D752" s="55" t="s">
        <v>3752</v>
      </c>
      <c r="E752" s="56" t="s">
        <v>2903</v>
      </c>
      <c r="F752" s="122" t="s">
        <v>2052</v>
      </c>
      <c r="G752" s="122"/>
    </row>
    <row r="753" spans="1:7" ht="40.5" x14ac:dyDescent="0.4">
      <c r="A753" s="55" t="s">
        <v>6170</v>
      </c>
      <c r="B753" s="55" t="s">
        <v>689</v>
      </c>
      <c r="C753" s="55" t="s">
        <v>6171</v>
      </c>
      <c r="D753" s="55" t="s">
        <v>3753</v>
      </c>
      <c r="E753" s="56" t="s">
        <v>2205</v>
      </c>
      <c r="F753" s="122" t="s">
        <v>2052</v>
      </c>
      <c r="G753" s="122" t="s">
        <v>3006</v>
      </c>
    </row>
    <row r="754" spans="1:7" ht="40.5" x14ac:dyDescent="0.4">
      <c r="A754" s="55" t="s">
        <v>6172</v>
      </c>
      <c r="B754" s="55" t="s">
        <v>691</v>
      </c>
      <c r="C754" s="55" t="s">
        <v>6173</v>
      </c>
      <c r="D754" s="55" t="s">
        <v>3754</v>
      </c>
      <c r="E754" s="56" t="s">
        <v>2204</v>
      </c>
      <c r="F754" s="122" t="s">
        <v>2052</v>
      </c>
      <c r="G754" s="122" t="s">
        <v>3006</v>
      </c>
    </row>
    <row r="755" spans="1:7" ht="27" x14ac:dyDescent="0.4">
      <c r="A755" s="55" t="s">
        <v>6174</v>
      </c>
      <c r="B755" s="55" t="s">
        <v>693</v>
      </c>
      <c r="C755" s="55" t="s">
        <v>6175</v>
      </c>
      <c r="D755" s="55" t="s">
        <v>3755</v>
      </c>
      <c r="E755" s="56" t="s">
        <v>2203</v>
      </c>
      <c r="F755" s="122" t="s">
        <v>2052</v>
      </c>
      <c r="G755" s="122" t="s">
        <v>3006</v>
      </c>
    </row>
    <row r="756" spans="1:7" ht="40.5" x14ac:dyDescent="0.4">
      <c r="A756" s="55" t="s">
        <v>6176</v>
      </c>
      <c r="B756" s="55" t="s">
        <v>695</v>
      </c>
      <c r="C756" s="55" t="s">
        <v>6177</v>
      </c>
      <c r="D756" s="55" t="s">
        <v>3756</v>
      </c>
      <c r="E756" s="56" t="s">
        <v>2202</v>
      </c>
      <c r="F756" s="122" t="s">
        <v>2052</v>
      </c>
      <c r="G756" s="122" t="s">
        <v>3006</v>
      </c>
    </row>
    <row r="757" spans="1:7" ht="27" x14ac:dyDescent="0.4">
      <c r="A757" s="55" t="s">
        <v>6178</v>
      </c>
      <c r="B757" s="55" t="s">
        <v>697</v>
      </c>
      <c r="C757" s="55" t="s">
        <v>6179</v>
      </c>
      <c r="D757" s="55" t="s">
        <v>3757</v>
      </c>
      <c r="E757" s="56" t="s">
        <v>2904</v>
      </c>
      <c r="F757" s="122" t="s">
        <v>2052</v>
      </c>
      <c r="G757" s="122"/>
    </row>
    <row r="758" spans="1:7" ht="40.5" x14ac:dyDescent="0.4">
      <c r="A758" s="55" t="s">
        <v>6180</v>
      </c>
      <c r="B758" s="55" t="s">
        <v>699</v>
      </c>
      <c r="C758" s="55" t="s">
        <v>6181</v>
      </c>
      <c r="D758" s="55" t="s">
        <v>3758</v>
      </c>
      <c r="E758" s="56" t="s">
        <v>2905</v>
      </c>
      <c r="F758" s="122" t="s">
        <v>2052</v>
      </c>
      <c r="G758" s="122"/>
    </row>
    <row r="759" spans="1:7" ht="40.5" x14ac:dyDescent="0.4">
      <c r="A759" s="55" t="s">
        <v>6182</v>
      </c>
      <c r="B759" s="55" t="s">
        <v>701</v>
      </c>
      <c r="C759" s="55" t="s">
        <v>6183</v>
      </c>
      <c r="D759" s="55" t="s">
        <v>3759</v>
      </c>
      <c r="E759" s="56" t="s">
        <v>2906</v>
      </c>
      <c r="F759" s="122" t="s">
        <v>2052</v>
      </c>
      <c r="G759" s="122"/>
    </row>
    <row r="760" spans="1:7" ht="27" x14ac:dyDescent="0.4">
      <c r="A760" s="55" t="s">
        <v>6184</v>
      </c>
      <c r="B760" s="55" t="s">
        <v>703</v>
      </c>
      <c r="C760" s="55" t="s">
        <v>6185</v>
      </c>
      <c r="D760" s="55" t="s">
        <v>3760</v>
      </c>
      <c r="E760" s="56" t="s">
        <v>2328</v>
      </c>
      <c r="F760" s="122" t="s">
        <v>2629</v>
      </c>
      <c r="G760" s="122" t="s">
        <v>3006</v>
      </c>
    </row>
    <row r="761" spans="1:7" ht="27" x14ac:dyDescent="0.4">
      <c r="A761" s="55" t="s">
        <v>6186</v>
      </c>
      <c r="B761" s="55" t="s">
        <v>706</v>
      </c>
      <c r="C761" s="55" t="s">
        <v>6187</v>
      </c>
      <c r="D761" s="55" t="s">
        <v>3761</v>
      </c>
      <c r="E761" s="56" t="s">
        <v>2212</v>
      </c>
      <c r="F761" s="122" t="s">
        <v>2052</v>
      </c>
      <c r="G761" s="122" t="s">
        <v>3006</v>
      </c>
    </row>
    <row r="762" spans="1:7" ht="27" x14ac:dyDescent="0.4">
      <c r="A762" s="55" t="s">
        <v>6188</v>
      </c>
      <c r="B762" s="55" t="s">
        <v>708</v>
      </c>
      <c r="C762" s="55" t="s">
        <v>6189</v>
      </c>
      <c r="D762" s="55" t="s">
        <v>3762</v>
      </c>
      <c r="E762" s="56" t="s">
        <v>2907</v>
      </c>
      <c r="F762" s="122" t="s">
        <v>2052</v>
      </c>
      <c r="G762" s="122"/>
    </row>
    <row r="763" spans="1:7" ht="27" x14ac:dyDescent="0.4">
      <c r="A763" s="55" t="s">
        <v>6190</v>
      </c>
      <c r="B763" s="55" t="s">
        <v>710</v>
      </c>
      <c r="C763" s="55" t="s">
        <v>6191</v>
      </c>
      <c r="D763" s="55" t="s">
        <v>3763</v>
      </c>
      <c r="E763" s="56" t="s">
        <v>2908</v>
      </c>
      <c r="F763" s="122" t="s">
        <v>2052</v>
      </c>
      <c r="G763" s="122" t="s">
        <v>3008</v>
      </c>
    </row>
    <row r="764" spans="1:7" ht="27" x14ac:dyDescent="0.4">
      <c r="A764" s="55" t="s">
        <v>6192</v>
      </c>
      <c r="B764" s="55" t="s">
        <v>712</v>
      </c>
      <c r="C764" s="55" t="s">
        <v>6193</v>
      </c>
      <c r="D764" s="55" t="s">
        <v>3764</v>
      </c>
      <c r="E764" s="56" t="s">
        <v>2280</v>
      </c>
      <c r="F764" s="122" t="s">
        <v>2052</v>
      </c>
      <c r="G764" s="122" t="s">
        <v>3006</v>
      </c>
    </row>
    <row r="765" spans="1:7" ht="27" x14ac:dyDescent="0.4">
      <c r="A765" s="55" t="s">
        <v>6194</v>
      </c>
      <c r="B765" s="55" t="s">
        <v>714</v>
      </c>
      <c r="C765" s="55" t="s">
        <v>6195</v>
      </c>
      <c r="D765" s="55" t="s">
        <v>3765</v>
      </c>
      <c r="E765" s="56" t="s">
        <v>2313</v>
      </c>
      <c r="F765" s="122" t="s">
        <v>2054</v>
      </c>
      <c r="G765" s="122" t="s">
        <v>3006</v>
      </c>
    </row>
    <row r="766" spans="1:7" ht="27" x14ac:dyDescent="0.4">
      <c r="A766" s="55" t="s">
        <v>6196</v>
      </c>
      <c r="B766" s="55" t="s">
        <v>716</v>
      </c>
      <c r="C766" s="55" t="s">
        <v>6197</v>
      </c>
      <c r="D766" s="55" t="s">
        <v>3766</v>
      </c>
      <c r="E766" s="56" t="s">
        <v>2909</v>
      </c>
      <c r="F766" s="122" t="s">
        <v>2054</v>
      </c>
      <c r="G766" s="122"/>
    </row>
    <row r="767" spans="1:7" ht="27" x14ac:dyDescent="0.4">
      <c r="A767" s="55" t="s">
        <v>6198</v>
      </c>
      <c r="B767" s="55" t="s">
        <v>718</v>
      </c>
      <c r="C767" s="55" t="s">
        <v>6199</v>
      </c>
      <c r="D767" s="55" t="s">
        <v>3767</v>
      </c>
      <c r="E767" s="56" t="s">
        <v>2910</v>
      </c>
      <c r="F767" s="122" t="s">
        <v>2054</v>
      </c>
      <c r="G767" s="122"/>
    </row>
    <row r="768" spans="1:7" ht="27" x14ac:dyDescent="0.4">
      <c r="A768" s="55" t="s">
        <v>6200</v>
      </c>
      <c r="B768" s="55" t="s">
        <v>720</v>
      </c>
      <c r="C768" s="55" t="s">
        <v>6201</v>
      </c>
      <c r="D768" s="55" t="s">
        <v>3768</v>
      </c>
      <c r="E768" s="56" t="s">
        <v>2911</v>
      </c>
      <c r="F768" s="122" t="s">
        <v>2054</v>
      </c>
      <c r="G768" s="122"/>
    </row>
    <row r="769" spans="1:7" ht="27" x14ac:dyDescent="0.4">
      <c r="A769" s="55" t="s">
        <v>6202</v>
      </c>
      <c r="B769" s="55" t="s">
        <v>722</v>
      </c>
      <c r="C769" s="55" t="s">
        <v>6203</v>
      </c>
      <c r="D769" s="55" t="s">
        <v>3769</v>
      </c>
      <c r="E769" s="56" t="s">
        <v>2912</v>
      </c>
      <c r="F769" s="122" t="s">
        <v>2054</v>
      </c>
      <c r="G769" s="122"/>
    </row>
    <row r="770" spans="1:7" ht="27" x14ac:dyDescent="0.4">
      <c r="A770" s="55" t="s">
        <v>6204</v>
      </c>
      <c r="B770" s="55" t="s">
        <v>724</v>
      </c>
      <c r="C770" s="55" t="s">
        <v>6205</v>
      </c>
      <c r="D770" s="55" t="s">
        <v>3770</v>
      </c>
      <c r="E770" s="56" t="s">
        <v>2913</v>
      </c>
      <c r="F770" s="122" t="s">
        <v>2054</v>
      </c>
      <c r="G770" s="122" t="s">
        <v>3008</v>
      </c>
    </row>
    <row r="771" spans="1:7" ht="27" x14ac:dyDescent="0.4">
      <c r="A771" s="55" t="s">
        <v>6206</v>
      </c>
      <c r="B771" s="55" t="s">
        <v>726</v>
      </c>
      <c r="C771" s="55" t="s">
        <v>6207</v>
      </c>
      <c r="D771" s="55" t="s">
        <v>3771</v>
      </c>
      <c r="E771" s="56" t="s">
        <v>2914</v>
      </c>
      <c r="F771" s="122" t="s">
        <v>2054</v>
      </c>
      <c r="G771" s="122" t="s">
        <v>3008</v>
      </c>
    </row>
    <row r="772" spans="1:7" ht="27" x14ac:dyDescent="0.4">
      <c r="A772" s="55" t="s">
        <v>6208</v>
      </c>
      <c r="B772" s="55" t="s">
        <v>728</v>
      </c>
      <c r="C772" s="55" t="s">
        <v>6209</v>
      </c>
      <c r="D772" s="55" t="s">
        <v>3772</v>
      </c>
      <c r="E772" s="56" t="s">
        <v>2915</v>
      </c>
      <c r="F772" s="122" t="s">
        <v>2054</v>
      </c>
      <c r="G772" s="122"/>
    </row>
    <row r="773" spans="1:7" ht="27" x14ac:dyDescent="0.4">
      <c r="A773" s="55" t="s">
        <v>6210</v>
      </c>
      <c r="B773" s="55" t="s">
        <v>730</v>
      </c>
      <c r="C773" s="55" t="s">
        <v>6211</v>
      </c>
      <c r="D773" s="55" t="s">
        <v>3773</v>
      </c>
      <c r="E773" s="56" t="s">
        <v>2916</v>
      </c>
      <c r="F773" s="122" t="s">
        <v>2054</v>
      </c>
      <c r="G773" s="122"/>
    </row>
    <row r="774" spans="1:7" ht="27" x14ac:dyDescent="0.4">
      <c r="A774" s="55" t="s">
        <v>6212</v>
      </c>
      <c r="B774" s="55" t="s">
        <v>732</v>
      </c>
      <c r="C774" s="55" t="s">
        <v>6213</v>
      </c>
      <c r="D774" s="55" t="s">
        <v>3774</v>
      </c>
      <c r="E774" s="56" t="s">
        <v>2917</v>
      </c>
      <c r="F774" s="122" t="s">
        <v>2052</v>
      </c>
      <c r="G774" s="122" t="s">
        <v>3008</v>
      </c>
    </row>
    <row r="775" spans="1:7" ht="27" x14ac:dyDescent="0.4">
      <c r="A775" s="55" t="s">
        <v>6214</v>
      </c>
      <c r="B775" s="55" t="s">
        <v>734</v>
      </c>
      <c r="C775" s="55" t="s">
        <v>6215</v>
      </c>
      <c r="D775" s="55" t="s">
        <v>3775</v>
      </c>
      <c r="E775" s="56" t="s">
        <v>2918</v>
      </c>
      <c r="F775" s="122" t="s">
        <v>2054</v>
      </c>
      <c r="G775" s="122"/>
    </row>
    <row r="776" spans="1:7" ht="27" x14ac:dyDescent="0.4">
      <c r="A776" s="55" t="s">
        <v>6216</v>
      </c>
      <c r="B776" s="55" t="s">
        <v>736</v>
      </c>
      <c r="C776" s="55" t="s">
        <v>6217</v>
      </c>
      <c r="D776" s="55" t="s">
        <v>3776</v>
      </c>
      <c r="E776" s="56" t="s">
        <v>2919</v>
      </c>
      <c r="F776" s="122" t="s">
        <v>2110</v>
      </c>
      <c r="G776" s="122"/>
    </row>
    <row r="777" spans="1:7" ht="27" x14ac:dyDescent="0.4">
      <c r="A777" s="55" t="s">
        <v>6218</v>
      </c>
      <c r="B777" s="55" t="s">
        <v>738</v>
      </c>
      <c r="C777" s="55" t="s">
        <v>6219</v>
      </c>
      <c r="D777" s="55" t="s">
        <v>3777</v>
      </c>
      <c r="E777" s="56" t="s">
        <v>2333</v>
      </c>
      <c r="F777" s="122" t="s">
        <v>2110</v>
      </c>
      <c r="G777" s="122"/>
    </row>
    <row r="778" spans="1:7" ht="27" x14ac:dyDescent="0.4">
      <c r="A778" s="55" t="s">
        <v>6220</v>
      </c>
      <c r="B778" s="55" t="s">
        <v>740</v>
      </c>
      <c r="C778" s="55" t="s">
        <v>6221</v>
      </c>
      <c r="D778" s="55" t="s">
        <v>3778</v>
      </c>
      <c r="E778" s="56" t="s">
        <v>2920</v>
      </c>
      <c r="F778" s="122" t="s">
        <v>2110</v>
      </c>
      <c r="G778" s="122"/>
    </row>
    <row r="779" spans="1:7" ht="48" x14ac:dyDescent="0.4">
      <c r="A779" s="55" t="s">
        <v>6222</v>
      </c>
      <c r="B779" s="55" t="s">
        <v>743</v>
      </c>
      <c r="C779" s="55" t="s">
        <v>6223</v>
      </c>
      <c r="D779" s="55" t="s">
        <v>3779</v>
      </c>
      <c r="E779" s="56" t="s">
        <v>2921</v>
      </c>
      <c r="F779" s="122">
        <v>0</v>
      </c>
      <c r="G779" s="122"/>
    </row>
    <row r="780" spans="1:7" ht="27" x14ac:dyDescent="0.4">
      <c r="A780" s="55" t="s">
        <v>6224</v>
      </c>
      <c r="B780" s="55" t="s">
        <v>745</v>
      </c>
      <c r="C780" s="55" t="s">
        <v>6225</v>
      </c>
      <c r="D780" s="55" t="s">
        <v>3780</v>
      </c>
      <c r="E780" s="56" t="s">
        <v>2335</v>
      </c>
      <c r="F780" s="122" t="s">
        <v>2054</v>
      </c>
      <c r="G780" s="122"/>
    </row>
    <row r="781" spans="1:7" ht="27" x14ac:dyDescent="0.4">
      <c r="A781" s="55" t="s">
        <v>6226</v>
      </c>
      <c r="B781" s="55" t="s">
        <v>747</v>
      </c>
      <c r="C781" s="55" t="s">
        <v>6227</v>
      </c>
      <c r="D781" s="55" t="s">
        <v>3781</v>
      </c>
      <c r="E781" s="56" t="s">
        <v>2347</v>
      </c>
      <c r="F781" s="122" t="s">
        <v>2054</v>
      </c>
      <c r="G781" s="122"/>
    </row>
    <row r="782" spans="1:7" ht="27" x14ac:dyDescent="0.4">
      <c r="A782" s="55" t="s">
        <v>6228</v>
      </c>
      <c r="B782" s="55" t="s">
        <v>749</v>
      </c>
      <c r="C782" s="55" t="s">
        <v>6229</v>
      </c>
      <c r="D782" s="55" t="s">
        <v>3782</v>
      </c>
      <c r="E782" s="56" t="s">
        <v>2922</v>
      </c>
      <c r="F782" s="122" t="s">
        <v>2054</v>
      </c>
      <c r="G782" s="122"/>
    </row>
    <row r="783" spans="1:7" ht="27" x14ac:dyDescent="0.4">
      <c r="A783" s="55" t="s">
        <v>6230</v>
      </c>
      <c r="B783" s="55" t="s">
        <v>751</v>
      </c>
      <c r="C783" s="55" t="s">
        <v>6231</v>
      </c>
      <c r="D783" s="55" t="s">
        <v>3783</v>
      </c>
      <c r="E783" s="56" t="s">
        <v>2923</v>
      </c>
      <c r="F783" s="122" t="s">
        <v>2094</v>
      </c>
      <c r="G783" s="122"/>
    </row>
    <row r="784" spans="1:7" ht="27" x14ac:dyDescent="0.4">
      <c r="A784" s="55" t="s">
        <v>6232</v>
      </c>
      <c r="B784" s="55" t="s">
        <v>753</v>
      </c>
      <c r="C784" s="55" t="s">
        <v>6233</v>
      </c>
      <c r="D784" s="55" t="s">
        <v>3784</v>
      </c>
      <c r="E784" s="56" t="s">
        <v>2924</v>
      </c>
      <c r="F784" s="122" t="s">
        <v>2054</v>
      </c>
      <c r="G784" s="122" t="s">
        <v>3008</v>
      </c>
    </row>
    <row r="785" spans="1:7" ht="27" x14ac:dyDescent="0.4">
      <c r="A785" s="55" t="s">
        <v>6234</v>
      </c>
      <c r="B785" s="55" t="s">
        <v>755</v>
      </c>
      <c r="C785" s="55" t="s">
        <v>6235</v>
      </c>
      <c r="D785" s="55" t="s">
        <v>3785</v>
      </c>
      <c r="E785" s="56" t="s">
        <v>2112</v>
      </c>
      <c r="F785" s="122" t="s">
        <v>2054</v>
      </c>
      <c r="G785" s="122" t="s">
        <v>3006</v>
      </c>
    </row>
    <row r="786" spans="1:7" ht="27" x14ac:dyDescent="0.4">
      <c r="A786" s="55" t="s">
        <v>6236</v>
      </c>
      <c r="B786" s="55" t="s">
        <v>757</v>
      </c>
      <c r="C786" s="55" t="s">
        <v>6237</v>
      </c>
      <c r="D786" s="55" t="s">
        <v>3786</v>
      </c>
      <c r="E786" s="56" t="s">
        <v>2152</v>
      </c>
      <c r="F786" s="122" t="s">
        <v>2054</v>
      </c>
      <c r="G786" s="122"/>
    </row>
    <row r="787" spans="1:7" ht="27" x14ac:dyDescent="0.4">
      <c r="A787" s="55" t="s">
        <v>6238</v>
      </c>
      <c r="B787" s="55" t="s">
        <v>759</v>
      </c>
      <c r="C787" s="55" t="s">
        <v>6239</v>
      </c>
      <c r="D787" s="55" t="s">
        <v>3787</v>
      </c>
      <c r="E787" s="56" t="s">
        <v>2150</v>
      </c>
      <c r="F787" s="122" t="s">
        <v>2052</v>
      </c>
      <c r="G787" s="122"/>
    </row>
    <row r="788" spans="1:7" ht="40.5" x14ac:dyDescent="0.4">
      <c r="A788" s="55" t="s">
        <v>6240</v>
      </c>
      <c r="B788" s="55" t="s">
        <v>761</v>
      </c>
      <c r="C788" s="55" t="s">
        <v>6241</v>
      </c>
      <c r="D788" s="55" t="s">
        <v>3788</v>
      </c>
      <c r="E788" s="56" t="s">
        <v>2937</v>
      </c>
      <c r="F788" s="122" t="s">
        <v>2052</v>
      </c>
      <c r="G788" s="122" t="s">
        <v>3006</v>
      </c>
    </row>
    <row r="789" spans="1:7" ht="54" x14ac:dyDescent="0.4">
      <c r="A789" s="55" t="s">
        <v>6242</v>
      </c>
      <c r="B789" s="55" t="s">
        <v>763</v>
      </c>
      <c r="C789" s="55" t="s">
        <v>6243</v>
      </c>
      <c r="D789" s="55" t="s">
        <v>3789</v>
      </c>
      <c r="E789" s="56" t="s">
        <v>2925</v>
      </c>
      <c r="F789" s="122">
        <v>1</v>
      </c>
      <c r="G789" s="122" t="s">
        <v>3054</v>
      </c>
    </row>
    <row r="790" spans="1:7" ht="27" x14ac:dyDescent="0.4">
      <c r="A790" s="55" t="s">
        <v>6244</v>
      </c>
      <c r="B790" s="55" t="s">
        <v>765</v>
      </c>
      <c r="C790" s="55" t="s">
        <v>6245</v>
      </c>
      <c r="D790" s="55" t="s">
        <v>3790</v>
      </c>
      <c r="E790" s="56" t="s">
        <v>2213</v>
      </c>
      <c r="F790" s="122" t="s">
        <v>2094</v>
      </c>
      <c r="G790" s="122" t="s">
        <v>3006</v>
      </c>
    </row>
    <row r="791" spans="1:7" ht="40.5" x14ac:dyDescent="0.4">
      <c r="A791" s="55" t="s">
        <v>6246</v>
      </c>
      <c r="B791" s="55" t="s">
        <v>767</v>
      </c>
      <c r="C791" s="55" t="s">
        <v>6247</v>
      </c>
      <c r="D791" s="55" t="s">
        <v>3791</v>
      </c>
      <c r="E791" s="56" t="s">
        <v>2095</v>
      </c>
      <c r="F791" s="122" t="s">
        <v>2052</v>
      </c>
      <c r="G791" s="122" t="s">
        <v>3006</v>
      </c>
    </row>
    <row r="792" spans="1:7" ht="27" x14ac:dyDescent="0.4">
      <c r="A792" s="55" t="s">
        <v>6248</v>
      </c>
      <c r="B792" s="55" t="s">
        <v>769</v>
      </c>
      <c r="C792" s="55" t="s">
        <v>6249</v>
      </c>
      <c r="D792" s="55" t="s">
        <v>3792</v>
      </c>
      <c r="E792" s="56" t="s">
        <v>2096</v>
      </c>
      <c r="F792" s="122" t="s">
        <v>2054</v>
      </c>
      <c r="G792" s="122" t="s">
        <v>3006</v>
      </c>
    </row>
    <row r="793" spans="1:7" ht="27" x14ac:dyDescent="0.4">
      <c r="A793" s="55" t="s">
        <v>6250</v>
      </c>
      <c r="B793" s="55" t="s">
        <v>771</v>
      </c>
      <c r="C793" s="55" t="s">
        <v>6251</v>
      </c>
      <c r="D793" s="55" t="s">
        <v>3793</v>
      </c>
      <c r="E793" s="56" t="s">
        <v>2331</v>
      </c>
      <c r="F793" s="122" t="s">
        <v>2868</v>
      </c>
      <c r="G793" s="122" t="s">
        <v>3054</v>
      </c>
    </row>
    <row r="794" spans="1:7" ht="27" x14ac:dyDescent="0.4">
      <c r="A794" s="55" t="s">
        <v>6252</v>
      </c>
      <c r="B794" s="55" t="s">
        <v>773</v>
      </c>
      <c r="C794" s="55" t="s">
        <v>6253</v>
      </c>
      <c r="D794" s="55" t="s">
        <v>3794</v>
      </c>
      <c r="E794" s="56" t="s">
        <v>2107</v>
      </c>
      <c r="F794" s="122" t="s">
        <v>2054</v>
      </c>
      <c r="G794" s="122" t="s">
        <v>3054</v>
      </c>
    </row>
    <row r="795" spans="1:7" ht="27" x14ac:dyDescent="0.4">
      <c r="A795" s="55" t="s">
        <v>6254</v>
      </c>
      <c r="B795" s="55" t="s">
        <v>775</v>
      </c>
      <c r="C795" s="55" t="s">
        <v>6255</v>
      </c>
      <c r="D795" s="55" t="s">
        <v>3795</v>
      </c>
      <c r="E795" s="56" t="s">
        <v>2105</v>
      </c>
      <c r="F795" s="122" t="s">
        <v>2094</v>
      </c>
      <c r="G795" s="122" t="s">
        <v>3054</v>
      </c>
    </row>
    <row r="796" spans="1:7" ht="27" x14ac:dyDescent="0.4">
      <c r="A796" s="55" t="s">
        <v>6256</v>
      </c>
      <c r="B796" s="55" t="s">
        <v>777</v>
      </c>
      <c r="C796" s="55" t="s">
        <v>6257</v>
      </c>
      <c r="D796" s="55" t="s">
        <v>3796</v>
      </c>
      <c r="E796" s="56" t="s">
        <v>2104</v>
      </c>
      <c r="F796" s="122" t="s">
        <v>2054</v>
      </c>
      <c r="G796" s="122" t="s">
        <v>3054</v>
      </c>
    </row>
    <row r="797" spans="1:7" ht="27" x14ac:dyDescent="0.4">
      <c r="A797" s="55" t="s">
        <v>6258</v>
      </c>
      <c r="B797" s="55" t="s">
        <v>779</v>
      </c>
      <c r="C797" s="55" t="s">
        <v>6259</v>
      </c>
      <c r="D797" s="55" t="s">
        <v>3797</v>
      </c>
      <c r="E797" s="56" t="s">
        <v>2103</v>
      </c>
      <c r="F797" s="122" t="s">
        <v>2094</v>
      </c>
      <c r="G797" s="122" t="s">
        <v>3054</v>
      </c>
    </row>
    <row r="798" spans="1:7" ht="27" x14ac:dyDescent="0.4">
      <c r="A798" s="55" t="s">
        <v>6260</v>
      </c>
      <c r="B798" s="55" t="s">
        <v>781</v>
      </c>
      <c r="C798" s="55" t="s">
        <v>6261</v>
      </c>
      <c r="D798" s="55" t="s">
        <v>3798</v>
      </c>
      <c r="E798" s="56" t="s">
        <v>2102</v>
      </c>
      <c r="F798" s="122" t="s">
        <v>2054</v>
      </c>
      <c r="G798" s="122" t="s">
        <v>3054</v>
      </c>
    </row>
    <row r="799" spans="1:7" ht="27" x14ac:dyDescent="0.4">
      <c r="A799" s="55" t="s">
        <v>6262</v>
      </c>
      <c r="B799" s="55" t="s">
        <v>783</v>
      </c>
      <c r="C799" s="55" t="s">
        <v>6263</v>
      </c>
      <c r="D799" s="55" t="s">
        <v>3799</v>
      </c>
      <c r="E799" s="56" t="s">
        <v>2101</v>
      </c>
      <c r="F799" s="122" t="s">
        <v>2054</v>
      </c>
      <c r="G799" s="122" t="s">
        <v>3054</v>
      </c>
    </row>
    <row r="800" spans="1:7" ht="27" x14ac:dyDescent="0.4">
      <c r="A800" s="55" t="s">
        <v>6264</v>
      </c>
      <c r="B800" s="55" t="s">
        <v>785</v>
      </c>
      <c r="C800" s="55" t="s">
        <v>6265</v>
      </c>
      <c r="D800" s="55" t="s">
        <v>3800</v>
      </c>
      <c r="E800" s="56" t="s">
        <v>2098</v>
      </c>
      <c r="F800" s="122" t="s">
        <v>2054</v>
      </c>
      <c r="G800" s="122" t="s">
        <v>3054</v>
      </c>
    </row>
    <row r="801" spans="1:7" ht="27" x14ac:dyDescent="0.4">
      <c r="A801" s="55" t="s">
        <v>6266</v>
      </c>
      <c r="B801" s="55" t="s">
        <v>787</v>
      </c>
      <c r="C801" s="55" t="s">
        <v>6267</v>
      </c>
      <c r="D801" s="55" t="s">
        <v>3801</v>
      </c>
      <c r="E801" s="56" t="s">
        <v>2093</v>
      </c>
      <c r="F801" s="122" t="s">
        <v>2052</v>
      </c>
      <c r="G801" s="122" t="s">
        <v>3054</v>
      </c>
    </row>
    <row r="802" spans="1:7" ht="27" x14ac:dyDescent="0.4">
      <c r="A802" s="55" t="s">
        <v>6268</v>
      </c>
      <c r="B802" s="55" t="s">
        <v>789</v>
      </c>
      <c r="C802" s="55" t="s">
        <v>6269</v>
      </c>
      <c r="D802" s="55" t="s">
        <v>3802</v>
      </c>
      <c r="E802" s="56" t="s">
        <v>2097</v>
      </c>
      <c r="F802" s="122" t="s">
        <v>2054</v>
      </c>
      <c r="G802" s="122" t="s">
        <v>3054</v>
      </c>
    </row>
    <row r="803" spans="1:7" ht="27" x14ac:dyDescent="0.4">
      <c r="A803" s="55" t="s">
        <v>6270</v>
      </c>
      <c r="B803" s="55" t="s">
        <v>791</v>
      </c>
      <c r="C803" s="55" t="s">
        <v>6271</v>
      </c>
      <c r="D803" s="55" t="s">
        <v>3803</v>
      </c>
      <c r="E803" s="56" t="s">
        <v>2092</v>
      </c>
      <c r="F803" s="122" t="s">
        <v>2052</v>
      </c>
      <c r="G803" s="122" t="s">
        <v>3054</v>
      </c>
    </row>
    <row r="804" spans="1:7" ht="27" x14ac:dyDescent="0.4">
      <c r="A804" s="55" t="s">
        <v>6272</v>
      </c>
      <c r="B804" s="55" t="s">
        <v>793</v>
      </c>
      <c r="C804" s="55" t="s">
        <v>6273</v>
      </c>
      <c r="D804" s="55" t="s">
        <v>3804</v>
      </c>
      <c r="E804" s="56" t="s">
        <v>2091</v>
      </c>
      <c r="F804" s="122" t="s">
        <v>2054</v>
      </c>
      <c r="G804" s="122" t="s">
        <v>3054</v>
      </c>
    </row>
    <row r="805" spans="1:7" ht="27" x14ac:dyDescent="0.4">
      <c r="A805" s="55" t="s">
        <v>6274</v>
      </c>
      <c r="B805" s="55" t="s">
        <v>795</v>
      </c>
      <c r="C805" s="55" t="s">
        <v>6275</v>
      </c>
      <c r="D805" s="55" t="s">
        <v>3805</v>
      </c>
      <c r="E805" s="56" t="s">
        <v>2191</v>
      </c>
      <c r="F805" s="122" t="s">
        <v>2052</v>
      </c>
      <c r="G805" s="122" t="s">
        <v>3006</v>
      </c>
    </row>
    <row r="806" spans="1:7" ht="27" x14ac:dyDescent="0.4">
      <c r="A806" s="55" t="s">
        <v>6276</v>
      </c>
      <c r="B806" s="55" t="s">
        <v>797</v>
      </c>
      <c r="C806" s="55" t="s">
        <v>6277</v>
      </c>
      <c r="D806" s="55" t="s">
        <v>3806</v>
      </c>
      <c r="E806" s="56" t="s">
        <v>2190</v>
      </c>
      <c r="F806" s="122" t="s">
        <v>2052</v>
      </c>
      <c r="G806" s="122" t="s">
        <v>3006</v>
      </c>
    </row>
    <row r="807" spans="1:7" ht="27" x14ac:dyDescent="0.4">
      <c r="A807" s="55" t="s">
        <v>6278</v>
      </c>
      <c r="B807" s="55" t="s">
        <v>799</v>
      </c>
      <c r="C807" s="55" t="s">
        <v>6279</v>
      </c>
      <c r="D807" s="55" t="s">
        <v>3807</v>
      </c>
      <c r="E807" s="56" t="s">
        <v>2189</v>
      </c>
      <c r="F807" s="122" t="s">
        <v>2052</v>
      </c>
      <c r="G807" s="122" t="s">
        <v>3006</v>
      </c>
    </row>
    <row r="808" spans="1:7" ht="27" x14ac:dyDescent="0.4">
      <c r="A808" s="55" t="s">
        <v>6280</v>
      </c>
      <c r="B808" s="55" t="s">
        <v>801</v>
      </c>
      <c r="C808" s="55" t="s">
        <v>6281</v>
      </c>
      <c r="D808" s="55" t="s">
        <v>3808</v>
      </c>
      <c r="E808" s="56" t="s">
        <v>2188</v>
      </c>
      <c r="F808" s="122" t="s">
        <v>2052</v>
      </c>
      <c r="G808" s="122" t="s">
        <v>3054</v>
      </c>
    </row>
    <row r="809" spans="1:7" ht="27" x14ac:dyDescent="0.4">
      <c r="A809" s="55" t="s">
        <v>6282</v>
      </c>
      <c r="B809" s="55" t="s">
        <v>803</v>
      </c>
      <c r="C809" s="55" t="s">
        <v>6283</v>
      </c>
      <c r="D809" s="55" t="s">
        <v>3809</v>
      </c>
      <c r="E809" s="56" t="s">
        <v>2066</v>
      </c>
      <c r="F809" s="122" t="s">
        <v>2054</v>
      </c>
      <c r="G809" s="122" t="s">
        <v>3054</v>
      </c>
    </row>
    <row r="810" spans="1:7" ht="27" x14ac:dyDescent="0.4">
      <c r="A810" s="55" t="s">
        <v>6284</v>
      </c>
      <c r="B810" s="55" t="s">
        <v>805</v>
      </c>
      <c r="C810" s="55" t="s">
        <v>6285</v>
      </c>
      <c r="D810" s="55" t="s">
        <v>3810</v>
      </c>
      <c r="E810" s="56" t="s">
        <v>2926</v>
      </c>
      <c r="F810" s="122" t="s">
        <v>2052</v>
      </c>
      <c r="G810" s="122"/>
    </row>
    <row r="811" spans="1:7" ht="27" x14ac:dyDescent="0.4">
      <c r="A811" s="55" t="s">
        <v>6286</v>
      </c>
      <c r="B811" s="55" t="s">
        <v>807</v>
      </c>
      <c r="C811" s="55" t="s">
        <v>6287</v>
      </c>
      <c r="D811" s="55" t="s">
        <v>3811</v>
      </c>
      <c r="E811" s="56" t="s">
        <v>2182</v>
      </c>
      <c r="F811" s="122" t="s">
        <v>2052</v>
      </c>
      <c r="G811" s="122" t="s">
        <v>3006</v>
      </c>
    </row>
    <row r="812" spans="1:7" ht="27" x14ac:dyDescent="0.4">
      <c r="A812" s="55" t="s">
        <v>6288</v>
      </c>
      <c r="B812" s="55" t="s">
        <v>809</v>
      </c>
      <c r="C812" s="55" t="s">
        <v>6289</v>
      </c>
      <c r="D812" s="55" t="s">
        <v>3812</v>
      </c>
      <c r="E812" s="56" t="s">
        <v>2170</v>
      </c>
      <c r="F812" s="122" t="s">
        <v>2054</v>
      </c>
      <c r="G812" s="122"/>
    </row>
    <row r="813" spans="1:7" ht="27" x14ac:dyDescent="0.4">
      <c r="A813" s="55" t="s">
        <v>6290</v>
      </c>
      <c r="B813" s="55" t="s">
        <v>811</v>
      </c>
      <c r="C813" s="55" t="s">
        <v>6291</v>
      </c>
      <c r="D813" s="55" t="s">
        <v>3813</v>
      </c>
      <c r="E813" s="56" t="s">
        <v>2168</v>
      </c>
      <c r="F813" s="122" t="s">
        <v>2054</v>
      </c>
      <c r="G813" s="122"/>
    </row>
    <row r="814" spans="1:7" ht="27" x14ac:dyDescent="0.4">
      <c r="A814" s="55" t="s">
        <v>6292</v>
      </c>
      <c r="B814" s="55" t="s">
        <v>813</v>
      </c>
      <c r="C814" s="55" t="s">
        <v>6293</v>
      </c>
      <c r="D814" s="55" t="s">
        <v>3814</v>
      </c>
      <c r="E814" s="56" t="s">
        <v>2166</v>
      </c>
      <c r="F814" s="122" t="s">
        <v>2054</v>
      </c>
      <c r="G814" s="122"/>
    </row>
    <row r="815" spans="1:7" ht="27" x14ac:dyDescent="0.4">
      <c r="A815" s="55" t="s">
        <v>6294</v>
      </c>
      <c r="B815" s="55" t="s">
        <v>815</v>
      </c>
      <c r="C815" s="55" t="s">
        <v>6295</v>
      </c>
      <c r="D815" s="55" t="s">
        <v>3815</v>
      </c>
      <c r="E815" s="56" t="s">
        <v>2165</v>
      </c>
      <c r="F815" s="122" t="s">
        <v>2054</v>
      </c>
      <c r="G815" s="122"/>
    </row>
    <row r="816" spans="1:7" ht="27" x14ac:dyDescent="0.4">
      <c r="A816" s="55" t="s">
        <v>6296</v>
      </c>
      <c r="B816" s="55" t="s">
        <v>817</v>
      </c>
      <c r="C816" s="55" t="s">
        <v>6297</v>
      </c>
      <c r="D816" s="55" t="s">
        <v>3816</v>
      </c>
      <c r="E816" s="56" t="s">
        <v>2164</v>
      </c>
      <c r="F816" s="122" t="s">
        <v>2054</v>
      </c>
      <c r="G816" s="122"/>
    </row>
    <row r="817" spans="1:7" ht="27" x14ac:dyDescent="0.4">
      <c r="A817" s="55" t="s">
        <v>6298</v>
      </c>
      <c r="B817" s="55" t="s">
        <v>819</v>
      </c>
      <c r="C817" s="55" t="s">
        <v>6299</v>
      </c>
      <c r="D817" s="55" t="s">
        <v>3817</v>
      </c>
      <c r="E817" s="56" t="s">
        <v>2163</v>
      </c>
      <c r="F817" s="122" t="s">
        <v>2054</v>
      </c>
      <c r="G817" s="122"/>
    </row>
    <row r="818" spans="1:7" ht="27" x14ac:dyDescent="0.4">
      <c r="A818" s="55" t="s">
        <v>6300</v>
      </c>
      <c r="B818" s="55" t="s">
        <v>821</v>
      </c>
      <c r="C818" s="55" t="s">
        <v>6301</v>
      </c>
      <c r="D818" s="55" t="s">
        <v>3818</v>
      </c>
      <c r="E818" s="56" t="s">
        <v>2147</v>
      </c>
      <c r="F818" s="122" t="s">
        <v>2054</v>
      </c>
      <c r="G818" s="122" t="s">
        <v>3006</v>
      </c>
    </row>
    <row r="819" spans="1:7" ht="27" x14ac:dyDescent="0.4">
      <c r="A819" s="55" t="s">
        <v>6302</v>
      </c>
      <c r="B819" s="55" t="s">
        <v>823</v>
      </c>
      <c r="C819" s="55" t="s">
        <v>6303</v>
      </c>
      <c r="D819" s="55" t="s">
        <v>3819</v>
      </c>
      <c r="E819" s="56" t="s">
        <v>2146</v>
      </c>
      <c r="F819" s="122" t="s">
        <v>2052</v>
      </c>
      <c r="G819" s="122" t="s">
        <v>3006</v>
      </c>
    </row>
    <row r="820" spans="1:7" ht="27" x14ac:dyDescent="0.4">
      <c r="A820" s="55" t="s">
        <v>6304</v>
      </c>
      <c r="B820" s="55" t="s">
        <v>825</v>
      </c>
      <c r="C820" s="55" t="s">
        <v>6305</v>
      </c>
      <c r="D820" s="55" t="s">
        <v>3820</v>
      </c>
      <c r="E820" s="56" t="s">
        <v>2145</v>
      </c>
      <c r="F820" s="122" t="s">
        <v>2052</v>
      </c>
      <c r="G820" s="122" t="s">
        <v>3006</v>
      </c>
    </row>
    <row r="821" spans="1:7" ht="27" x14ac:dyDescent="0.4">
      <c r="A821" s="55" t="s">
        <v>6306</v>
      </c>
      <c r="B821" s="55" t="s">
        <v>827</v>
      </c>
      <c r="C821" s="55" t="s">
        <v>6307</v>
      </c>
      <c r="D821" s="55" t="s">
        <v>3821</v>
      </c>
      <c r="E821" s="56" t="s">
        <v>2144</v>
      </c>
      <c r="F821" s="122" t="s">
        <v>2054</v>
      </c>
      <c r="G821" s="122" t="s">
        <v>3006</v>
      </c>
    </row>
    <row r="822" spans="1:7" ht="27" x14ac:dyDescent="0.4">
      <c r="A822" s="55" t="s">
        <v>6308</v>
      </c>
      <c r="B822" s="55" t="s">
        <v>829</v>
      </c>
      <c r="C822" s="55" t="s">
        <v>6309</v>
      </c>
      <c r="D822" s="55" t="s">
        <v>3822</v>
      </c>
      <c r="E822" s="56" t="s">
        <v>2143</v>
      </c>
      <c r="F822" s="122" t="s">
        <v>2054</v>
      </c>
      <c r="G822" s="122" t="s">
        <v>3006</v>
      </c>
    </row>
    <row r="823" spans="1:7" ht="27" x14ac:dyDescent="0.4">
      <c r="A823" s="55" t="s">
        <v>6310</v>
      </c>
      <c r="B823" s="55" t="s">
        <v>831</v>
      </c>
      <c r="C823" s="55" t="s">
        <v>6311</v>
      </c>
      <c r="D823" s="55" t="s">
        <v>3823</v>
      </c>
      <c r="E823" s="56" t="s">
        <v>2142</v>
      </c>
      <c r="F823" s="122" t="s">
        <v>2054</v>
      </c>
      <c r="G823" s="122" t="s">
        <v>3006</v>
      </c>
    </row>
    <row r="824" spans="1:7" ht="27" x14ac:dyDescent="0.4">
      <c r="A824" s="55" t="s">
        <v>6312</v>
      </c>
      <c r="B824" s="55" t="s">
        <v>833</v>
      </c>
      <c r="C824" s="55" t="s">
        <v>6313</v>
      </c>
      <c r="D824" s="55" t="s">
        <v>3824</v>
      </c>
      <c r="E824" s="56" t="s">
        <v>2141</v>
      </c>
      <c r="F824" s="122" t="s">
        <v>2052</v>
      </c>
      <c r="G824" s="122"/>
    </row>
    <row r="825" spans="1:7" ht="27" x14ac:dyDescent="0.4">
      <c r="A825" s="55" t="s">
        <v>6314</v>
      </c>
      <c r="B825" s="55" t="s">
        <v>835</v>
      </c>
      <c r="C825" s="55" t="s">
        <v>6315</v>
      </c>
      <c r="D825" s="55" t="s">
        <v>3825</v>
      </c>
      <c r="E825" s="56" t="s">
        <v>2139</v>
      </c>
      <c r="F825" s="122" t="s">
        <v>2054</v>
      </c>
      <c r="G825" s="122" t="s">
        <v>3006</v>
      </c>
    </row>
    <row r="826" spans="1:7" ht="27" x14ac:dyDescent="0.4">
      <c r="A826" s="55" t="s">
        <v>6316</v>
      </c>
      <c r="B826" s="55" t="s">
        <v>837</v>
      </c>
      <c r="C826" s="55" t="s">
        <v>6317</v>
      </c>
      <c r="D826" s="55" t="s">
        <v>3826</v>
      </c>
      <c r="E826" s="56" t="s">
        <v>2138</v>
      </c>
      <c r="F826" s="122" t="s">
        <v>2052</v>
      </c>
      <c r="G826" s="122" t="s">
        <v>3006</v>
      </c>
    </row>
    <row r="827" spans="1:7" ht="27" x14ac:dyDescent="0.4">
      <c r="A827" s="55" t="s">
        <v>6318</v>
      </c>
      <c r="B827" s="55" t="s">
        <v>839</v>
      </c>
      <c r="C827" s="55" t="s">
        <v>6319</v>
      </c>
      <c r="D827" s="55" t="s">
        <v>3827</v>
      </c>
      <c r="E827" s="56" t="s">
        <v>2137</v>
      </c>
      <c r="F827" s="122" t="s">
        <v>2054</v>
      </c>
      <c r="G827" s="122" t="s">
        <v>3006</v>
      </c>
    </row>
    <row r="828" spans="1:7" ht="27" x14ac:dyDescent="0.4">
      <c r="A828" s="55" t="s">
        <v>6320</v>
      </c>
      <c r="B828" s="55" t="s">
        <v>841</v>
      </c>
      <c r="C828" s="55" t="s">
        <v>6321</v>
      </c>
      <c r="D828" s="55" t="s">
        <v>3828</v>
      </c>
      <c r="E828" s="56" t="s">
        <v>2136</v>
      </c>
      <c r="F828" s="122" t="s">
        <v>2052</v>
      </c>
      <c r="G828" s="122" t="s">
        <v>3006</v>
      </c>
    </row>
    <row r="829" spans="1:7" ht="27" x14ac:dyDescent="0.4">
      <c r="A829" s="55" t="s">
        <v>6322</v>
      </c>
      <c r="B829" s="55" t="s">
        <v>843</v>
      </c>
      <c r="C829" s="55" t="s">
        <v>6323</v>
      </c>
      <c r="D829" s="55" t="s">
        <v>3829</v>
      </c>
      <c r="E829" s="56" t="s">
        <v>2131</v>
      </c>
      <c r="F829" s="122" t="s">
        <v>2052</v>
      </c>
      <c r="G829" s="122" t="s">
        <v>3006</v>
      </c>
    </row>
    <row r="830" spans="1:7" ht="27" x14ac:dyDescent="0.4">
      <c r="A830" s="55" t="s">
        <v>6324</v>
      </c>
      <c r="B830" s="55" t="s">
        <v>845</v>
      </c>
      <c r="C830" s="55" t="s">
        <v>6325</v>
      </c>
      <c r="D830" s="55" t="s">
        <v>3830</v>
      </c>
      <c r="E830" s="56" t="s">
        <v>2129</v>
      </c>
      <c r="F830" s="122" t="s">
        <v>2054</v>
      </c>
      <c r="G830" s="122" t="s">
        <v>3006</v>
      </c>
    </row>
    <row r="831" spans="1:7" ht="27" x14ac:dyDescent="0.4">
      <c r="A831" s="55" t="s">
        <v>6326</v>
      </c>
      <c r="B831" s="55" t="s">
        <v>847</v>
      </c>
      <c r="C831" s="55" t="s">
        <v>6327</v>
      </c>
      <c r="D831" s="55" t="s">
        <v>3831</v>
      </c>
      <c r="E831" s="56" t="s">
        <v>2114</v>
      </c>
      <c r="F831" s="122" t="s">
        <v>2052</v>
      </c>
      <c r="G831" s="122" t="s">
        <v>3006</v>
      </c>
    </row>
    <row r="832" spans="1:7" ht="27" x14ac:dyDescent="0.4">
      <c r="A832" s="55" t="s">
        <v>6328</v>
      </c>
      <c r="B832" s="55" t="s">
        <v>849</v>
      </c>
      <c r="C832" s="55" t="s">
        <v>6329</v>
      </c>
      <c r="D832" s="55" t="s">
        <v>3832</v>
      </c>
      <c r="E832" s="56" t="s">
        <v>2927</v>
      </c>
      <c r="F832" s="122" t="s">
        <v>2052</v>
      </c>
      <c r="G832" s="122" t="s">
        <v>3006</v>
      </c>
    </row>
    <row r="833" spans="1:7" ht="27" x14ac:dyDescent="0.4">
      <c r="A833" s="55" t="s">
        <v>6330</v>
      </c>
      <c r="B833" s="55" t="s">
        <v>851</v>
      </c>
      <c r="C833" s="55" t="s">
        <v>6331</v>
      </c>
      <c r="D833" s="55" t="s">
        <v>3833</v>
      </c>
      <c r="E833" s="56" t="s">
        <v>2928</v>
      </c>
      <c r="F833" s="122" t="s">
        <v>2054</v>
      </c>
      <c r="G833" s="122"/>
    </row>
    <row r="834" spans="1:7" ht="27" x14ac:dyDescent="0.4">
      <c r="A834" s="55" t="s">
        <v>6332</v>
      </c>
      <c r="B834" s="55" t="s">
        <v>853</v>
      </c>
      <c r="C834" s="55" t="s">
        <v>6333</v>
      </c>
      <c r="D834" s="55" t="s">
        <v>3834</v>
      </c>
      <c r="E834" s="56" t="s">
        <v>2929</v>
      </c>
      <c r="F834" s="122" t="s">
        <v>2054</v>
      </c>
      <c r="G834" s="122"/>
    </row>
    <row r="835" spans="1:7" ht="27" x14ac:dyDescent="0.4">
      <c r="A835" s="55" t="s">
        <v>6334</v>
      </c>
      <c r="B835" s="55" t="s">
        <v>855</v>
      </c>
      <c r="C835" s="55" t="s">
        <v>6335</v>
      </c>
      <c r="D835" s="55" t="s">
        <v>3835</v>
      </c>
      <c r="E835" s="56" t="s">
        <v>2930</v>
      </c>
      <c r="F835" s="122" t="s">
        <v>2054</v>
      </c>
      <c r="G835" s="122"/>
    </row>
    <row r="836" spans="1:7" ht="27" x14ac:dyDescent="0.4">
      <c r="A836" s="55" t="s">
        <v>6336</v>
      </c>
      <c r="B836" s="55" t="s">
        <v>857</v>
      </c>
      <c r="C836" s="55" t="s">
        <v>6337</v>
      </c>
      <c r="D836" s="55" t="s">
        <v>3836</v>
      </c>
      <c r="E836" s="56" t="s">
        <v>2931</v>
      </c>
      <c r="F836" s="122" t="s">
        <v>2054</v>
      </c>
      <c r="G836" s="122"/>
    </row>
    <row r="837" spans="1:7" ht="27" x14ac:dyDescent="0.4">
      <c r="A837" s="55" t="s">
        <v>6338</v>
      </c>
      <c r="B837" s="55" t="s">
        <v>859</v>
      </c>
      <c r="C837" s="55" t="s">
        <v>6339</v>
      </c>
      <c r="D837" s="55" t="s">
        <v>3837</v>
      </c>
      <c r="E837" s="56" t="s">
        <v>2932</v>
      </c>
      <c r="F837" s="122" t="s">
        <v>2052</v>
      </c>
      <c r="G837" s="122"/>
    </row>
    <row r="838" spans="1:7" ht="27" x14ac:dyDescent="0.4">
      <c r="A838" s="55" t="s">
        <v>6340</v>
      </c>
      <c r="B838" s="55" t="s">
        <v>861</v>
      </c>
      <c r="C838" s="55" t="s">
        <v>6341</v>
      </c>
      <c r="D838" s="55" t="s">
        <v>3838</v>
      </c>
      <c r="E838" s="56" t="s">
        <v>2185</v>
      </c>
      <c r="F838" s="122" t="s">
        <v>2052</v>
      </c>
      <c r="G838" s="122"/>
    </row>
    <row r="839" spans="1:7" ht="27" x14ac:dyDescent="0.4">
      <c r="A839" s="55" t="s">
        <v>6342</v>
      </c>
      <c r="B839" s="55" t="s">
        <v>863</v>
      </c>
      <c r="C839" s="55" t="s">
        <v>6343</v>
      </c>
      <c r="D839" s="55" t="s">
        <v>3839</v>
      </c>
      <c r="E839" s="56" t="s">
        <v>2184</v>
      </c>
      <c r="F839" s="122" t="s">
        <v>2052</v>
      </c>
      <c r="G839" s="122" t="s">
        <v>3006</v>
      </c>
    </row>
    <row r="840" spans="1:7" ht="27" x14ac:dyDescent="0.4">
      <c r="A840" s="55" t="s">
        <v>6344</v>
      </c>
      <c r="B840" s="55" t="s">
        <v>865</v>
      </c>
      <c r="C840" s="55" t="s">
        <v>6345</v>
      </c>
      <c r="D840" s="55" t="s">
        <v>3840</v>
      </c>
      <c r="E840" s="56" t="s">
        <v>2183</v>
      </c>
      <c r="F840" s="122" t="s">
        <v>2052</v>
      </c>
      <c r="G840" s="122" t="s">
        <v>3006</v>
      </c>
    </row>
    <row r="841" spans="1:7" ht="27" x14ac:dyDescent="0.4">
      <c r="A841" s="55" t="s">
        <v>6346</v>
      </c>
      <c r="B841" s="55" t="s">
        <v>867</v>
      </c>
      <c r="C841" s="55" t="s">
        <v>6347</v>
      </c>
      <c r="D841" s="55" t="s">
        <v>3841</v>
      </c>
      <c r="E841" s="56" t="s">
        <v>2181</v>
      </c>
      <c r="F841" s="122" t="s">
        <v>2054</v>
      </c>
      <c r="G841" s="122"/>
    </row>
    <row r="842" spans="1:7" ht="27" x14ac:dyDescent="0.4">
      <c r="A842" s="55" t="s">
        <v>6348</v>
      </c>
      <c r="B842" s="55" t="s">
        <v>869</v>
      </c>
      <c r="C842" s="55" t="s">
        <v>6349</v>
      </c>
      <c r="D842" s="55" t="s">
        <v>3842</v>
      </c>
      <c r="E842" s="56" t="s">
        <v>2180</v>
      </c>
      <c r="F842" s="122" t="s">
        <v>2052</v>
      </c>
      <c r="G842" s="122"/>
    </row>
    <row r="843" spans="1:7" ht="27" x14ac:dyDescent="0.4">
      <c r="A843" s="55" t="s">
        <v>6350</v>
      </c>
      <c r="B843" s="55" t="s">
        <v>871</v>
      </c>
      <c r="C843" s="55" t="s">
        <v>6351</v>
      </c>
      <c r="D843" s="55" t="s">
        <v>3843</v>
      </c>
      <c r="E843" s="56" t="s">
        <v>2179</v>
      </c>
      <c r="F843" s="122" t="s">
        <v>2054</v>
      </c>
      <c r="G843" s="122"/>
    </row>
    <row r="844" spans="1:7" ht="27" x14ac:dyDescent="0.4">
      <c r="A844" s="55" t="s">
        <v>6352</v>
      </c>
      <c r="B844" s="55" t="s">
        <v>873</v>
      </c>
      <c r="C844" s="55" t="s">
        <v>6353</v>
      </c>
      <c r="D844" s="55" t="s">
        <v>3844</v>
      </c>
      <c r="E844" s="56" t="s">
        <v>2178</v>
      </c>
      <c r="F844" s="122" t="s">
        <v>2054</v>
      </c>
      <c r="G844" s="122"/>
    </row>
    <row r="845" spans="1:7" ht="27" x14ac:dyDescent="0.4">
      <c r="A845" s="55" t="s">
        <v>6354</v>
      </c>
      <c r="B845" s="55" t="s">
        <v>875</v>
      </c>
      <c r="C845" s="55" t="s">
        <v>6355</v>
      </c>
      <c r="D845" s="55" t="s">
        <v>3845</v>
      </c>
      <c r="E845" s="56" t="s">
        <v>2177</v>
      </c>
      <c r="F845" s="122" t="s">
        <v>2054</v>
      </c>
      <c r="G845" s="122"/>
    </row>
    <row r="846" spans="1:7" ht="27" x14ac:dyDescent="0.4">
      <c r="A846" s="55" t="s">
        <v>6356</v>
      </c>
      <c r="B846" s="55" t="s">
        <v>877</v>
      </c>
      <c r="C846" s="55" t="s">
        <v>6357</v>
      </c>
      <c r="D846" s="55" t="s">
        <v>3846</v>
      </c>
      <c r="E846" s="56" t="s">
        <v>2176</v>
      </c>
      <c r="F846" s="122" t="s">
        <v>2054</v>
      </c>
      <c r="G846" s="122"/>
    </row>
    <row r="847" spans="1:7" ht="27" x14ac:dyDescent="0.4">
      <c r="A847" s="55" t="s">
        <v>6358</v>
      </c>
      <c r="B847" s="55" t="s">
        <v>879</v>
      </c>
      <c r="C847" s="55" t="s">
        <v>6359</v>
      </c>
      <c r="D847" s="55" t="s">
        <v>3847</v>
      </c>
      <c r="E847" s="56" t="s">
        <v>2175</v>
      </c>
      <c r="F847" s="122" t="s">
        <v>2054</v>
      </c>
      <c r="G847" s="122"/>
    </row>
    <row r="848" spans="1:7" ht="27" x14ac:dyDescent="0.4">
      <c r="A848" s="55" t="s">
        <v>6360</v>
      </c>
      <c r="B848" s="55" t="s">
        <v>881</v>
      </c>
      <c r="C848" s="55" t="s">
        <v>6361</v>
      </c>
      <c r="D848" s="55" t="s">
        <v>3848</v>
      </c>
      <c r="E848" s="56" t="s">
        <v>2174</v>
      </c>
      <c r="F848" s="122" t="s">
        <v>2054</v>
      </c>
      <c r="G848" s="122"/>
    </row>
    <row r="849" spans="1:7" ht="27" x14ac:dyDescent="0.4">
      <c r="A849" s="55" t="s">
        <v>6362</v>
      </c>
      <c r="B849" s="55" t="s">
        <v>883</v>
      </c>
      <c r="C849" s="55" t="s">
        <v>6363</v>
      </c>
      <c r="D849" s="55" t="s">
        <v>3849</v>
      </c>
      <c r="E849" s="56" t="s">
        <v>2173</v>
      </c>
      <c r="F849" s="122" t="s">
        <v>2054</v>
      </c>
      <c r="G849" s="122"/>
    </row>
    <row r="850" spans="1:7" ht="27" x14ac:dyDescent="0.4">
      <c r="A850" s="55" t="s">
        <v>6364</v>
      </c>
      <c r="B850" s="55" t="s">
        <v>885</v>
      </c>
      <c r="C850" s="55" t="s">
        <v>6365</v>
      </c>
      <c r="D850" s="55" t="s">
        <v>3850</v>
      </c>
      <c r="E850" s="56" t="s">
        <v>2172</v>
      </c>
      <c r="F850" s="122" t="s">
        <v>2054</v>
      </c>
      <c r="G850" s="122"/>
    </row>
    <row r="851" spans="1:7" ht="27" x14ac:dyDescent="0.4">
      <c r="A851" s="55" t="s">
        <v>6366</v>
      </c>
      <c r="B851" s="55" t="s">
        <v>887</v>
      </c>
      <c r="C851" s="55" t="s">
        <v>6367</v>
      </c>
      <c r="D851" s="55" t="s">
        <v>3851</v>
      </c>
      <c r="E851" s="56" t="s">
        <v>2171</v>
      </c>
      <c r="F851" s="122" t="s">
        <v>2054</v>
      </c>
      <c r="G851" s="122"/>
    </row>
    <row r="852" spans="1:7" ht="27" x14ac:dyDescent="0.4">
      <c r="A852" s="55" t="s">
        <v>6368</v>
      </c>
      <c r="B852" s="55" t="s">
        <v>889</v>
      </c>
      <c r="C852" s="55" t="s">
        <v>6369</v>
      </c>
      <c r="D852" s="55" t="s">
        <v>3852</v>
      </c>
      <c r="E852" s="56" t="s">
        <v>2169</v>
      </c>
      <c r="F852" s="122" t="s">
        <v>2054</v>
      </c>
      <c r="G852" s="122"/>
    </row>
    <row r="853" spans="1:7" ht="27" x14ac:dyDescent="0.4">
      <c r="A853" s="55" t="s">
        <v>6370</v>
      </c>
      <c r="B853" s="55" t="s">
        <v>891</v>
      </c>
      <c r="C853" s="55" t="s">
        <v>6371</v>
      </c>
      <c r="D853" s="55" t="s">
        <v>3853</v>
      </c>
      <c r="E853" s="56" t="s">
        <v>2135</v>
      </c>
      <c r="F853" s="122" t="s">
        <v>2052</v>
      </c>
      <c r="G853" s="122"/>
    </row>
    <row r="854" spans="1:7" ht="27" x14ac:dyDescent="0.4">
      <c r="A854" s="55" t="s">
        <v>6372</v>
      </c>
      <c r="B854" s="55" t="s">
        <v>893</v>
      </c>
      <c r="C854" s="55" t="s">
        <v>6373</v>
      </c>
      <c r="D854" s="55" t="s">
        <v>3854</v>
      </c>
      <c r="E854" s="56" t="s">
        <v>2134</v>
      </c>
      <c r="F854" s="122" t="s">
        <v>2052</v>
      </c>
      <c r="G854" s="122" t="s">
        <v>3006</v>
      </c>
    </row>
    <row r="855" spans="1:7" ht="27" x14ac:dyDescent="0.4">
      <c r="A855" s="55" t="s">
        <v>6374</v>
      </c>
      <c r="B855" s="55" t="s">
        <v>895</v>
      </c>
      <c r="C855" s="55" t="s">
        <v>6375</v>
      </c>
      <c r="D855" s="55" t="s">
        <v>3855</v>
      </c>
      <c r="E855" s="56" t="s">
        <v>2132</v>
      </c>
      <c r="F855" s="122" t="s">
        <v>2052</v>
      </c>
      <c r="G855" s="122" t="s">
        <v>3006</v>
      </c>
    </row>
    <row r="856" spans="1:7" ht="27" x14ac:dyDescent="0.4">
      <c r="A856" s="55" t="s">
        <v>6376</v>
      </c>
      <c r="B856" s="55" t="s">
        <v>897</v>
      </c>
      <c r="C856" s="55" t="s">
        <v>6377</v>
      </c>
      <c r="D856" s="55" t="s">
        <v>3856</v>
      </c>
      <c r="E856" s="56" t="s">
        <v>2130</v>
      </c>
      <c r="F856" s="122" t="s">
        <v>2054</v>
      </c>
      <c r="G856" s="122" t="s">
        <v>3006</v>
      </c>
    </row>
    <row r="857" spans="1:7" ht="27" x14ac:dyDescent="0.4">
      <c r="A857" s="55" t="s">
        <v>6378</v>
      </c>
      <c r="B857" s="55" t="s">
        <v>899</v>
      </c>
      <c r="C857" s="55" t="s">
        <v>6379</v>
      </c>
      <c r="D857" s="55" t="s">
        <v>3857</v>
      </c>
      <c r="E857" s="56" t="s">
        <v>2128</v>
      </c>
      <c r="F857" s="122" t="s">
        <v>2054</v>
      </c>
      <c r="G857" s="122" t="s">
        <v>3006</v>
      </c>
    </row>
    <row r="858" spans="1:7" ht="27" x14ac:dyDescent="0.4">
      <c r="A858" s="55" t="s">
        <v>6380</v>
      </c>
      <c r="B858" s="55" t="s">
        <v>901</v>
      </c>
      <c r="C858" s="55" t="s">
        <v>6381</v>
      </c>
      <c r="D858" s="55" t="s">
        <v>3858</v>
      </c>
      <c r="E858" s="56" t="s">
        <v>2127</v>
      </c>
      <c r="F858" s="122" t="s">
        <v>2052</v>
      </c>
      <c r="G858" s="122" t="s">
        <v>3006</v>
      </c>
    </row>
    <row r="859" spans="1:7" ht="27" x14ac:dyDescent="0.4">
      <c r="A859" s="55" t="s">
        <v>6382</v>
      </c>
      <c r="B859" s="55" t="s">
        <v>903</v>
      </c>
      <c r="C859" s="55" t="s">
        <v>6383</v>
      </c>
      <c r="D859" s="55" t="s">
        <v>3859</v>
      </c>
      <c r="E859" s="56" t="s">
        <v>2126</v>
      </c>
      <c r="F859" s="122" t="s">
        <v>2054</v>
      </c>
      <c r="G859" s="122" t="s">
        <v>3006</v>
      </c>
    </row>
    <row r="860" spans="1:7" ht="27" x14ac:dyDescent="0.4">
      <c r="A860" s="55" t="s">
        <v>6384</v>
      </c>
      <c r="B860" s="55" t="s">
        <v>905</v>
      </c>
      <c r="C860" s="55" t="s">
        <v>6385</v>
      </c>
      <c r="D860" s="55" t="s">
        <v>3860</v>
      </c>
      <c r="E860" s="56" t="s">
        <v>2125</v>
      </c>
      <c r="F860" s="122" t="s">
        <v>2052</v>
      </c>
      <c r="G860" s="122" t="s">
        <v>3006</v>
      </c>
    </row>
    <row r="861" spans="1:7" ht="27" x14ac:dyDescent="0.4">
      <c r="A861" s="55" t="s">
        <v>6386</v>
      </c>
      <c r="B861" s="55" t="s">
        <v>907</v>
      </c>
      <c r="C861" s="55" t="s">
        <v>6387</v>
      </c>
      <c r="D861" s="55" t="s">
        <v>3861</v>
      </c>
      <c r="E861" s="56" t="s">
        <v>2124</v>
      </c>
      <c r="F861" s="122" t="s">
        <v>2054</v>
      </c>
      <c r="G861" s="122" t="s">
        <v>3006</v>
      </c>
    </row>
    <row r="862" spans="1:7" ht="27" x14ac:dyDescent="0.4">
      <c r="A862" s="55" t="s">
        <v>6388</v>
      </c>
      <c r="B862" s="55" t="s">
        <v>909</v>
      </c>
      <c r="C862" s="55" t="s">
        <v>6389</v>
      </c>
      <c r="D862" s="55" t="s">
        <v>3862</v>
      </c>
      <c r="E862" s="56" t="s">
        <v>2123</v>
      </c>
      <c r="F862" s="122" t="s">
        <v>2052</v>
      </c>
      <c r="G862" s="122" t="s">
        <v>3006</v>
      </c>
    </row>
    <row r="863" spans="1:7" ht="27" x14ac:dyDescent="0.4">
      <c r="A863" s="55" t="s">
        <v>6390</v>
      </c>
      <c r="B863" s="55" t="s">
        <v>911</v>
      </c>
      <c r="C863" s="55" t="s">
        <v>6391</v>
      </c>
      <c r="D863" s="55" t="s">
        <v>3863</v>
      </c>
      <c r="E863" s="56" t="s">
        <v>2122</v>
      </c>
      <c r="F863" s="122" t="s">
        <v>2054</v>
      </c>
      <c r="G863" s="122" t="s">
        <v>3006</v>
      </c>
    </row>
    <row r="864" spans="1:7" ht="27" x14ac:dyDescent="0.4">
      <c r="A864" s="55" t="s">
        <v>6392</v>
      </c>
      <c r="B864" s="55" t="s">
        <v>913</v>
      </c>
      <c r="C864" s="55" t="s">
        <v>6393</v>
      </c>
      <c r="D864" s="55" t="s">
        <v>3864</v>
      </c>
      <c r="E864" s="56" t="s">
        <v>2121</v>
      </c>
      <c r="F864" s="122" t="s">
        <v>2052</v>
      </c>
      <c r="G864" s="122" t="s">
        <v>3006</v>
      </c>
    </row>
    <row r="865" spans="1:7" ht="27" x14ac:dyDescent="0.4">
      <c r="A865" s="55" t="s">
        <v>6394</v>
      </c>
      <c r="B865" s="55" t="s">
        <v>915</v>
      </c>
      <c r="C865" s="55" t="s">
        <v>6395</v>
      </c>
      <c r="D865" s="55" t="s">
        <v>3865</v>
      </c>
      <c r="E865" s="56" t="s">
        <v>2120</v>
      </c>
      <c r="F865" s="122" t="s">
        <v>2052</v>
      </c>
      <c r="G865" s="122" t="s">
        <v>3006</v>
      </c>
    </row>
    <row r="866" spans="1:7" ht="27" x14ac:dyDescent="0.4">
      <c r="A866" s="55" t="s">
        <v>6396</v>
      </c>
      <c r="B866" s="55" t="s">
        <v>917</v>
      </c>
      <c r="C866" s="55" t="s">
        <v>6397</v>
      </c>
      <c r="D866" s="55" t="s">
        <v>3866</v>
      </c>
      <c r="E866" s="56" t="s">
        <v>2119</v>
      </c>
      <c r="F866" s="122" t="s">
        <v>2052</v>
      </c>
      <c r="G866" s="122" t="s">
        <v>3006</v>
      </c>
    </row>
    <row r="867" spans="1:7" ht="27" x14ac:dyDescent="0.4">
      <c r="A867" s="55" t="s">
        <v>6398</v>
      </c>
      <c r="B867" s="55" t="s">
        <v>919</v>
      </c>
      <c r="C867" s="55" t="s">
        <v>6399</v>
      </c>
      <c r="D867" s="55" t="s">
        <v>3867</v>
      </c>
      <c r="E867" s="56" t="s">
        <v>2118</v>
      </c>
      <c r="F867" s="122" t="s">
        <v>2052</v>
      </c>
      <c r="G867" s="122" t="s">
        <v>3006</v>
      </c>
    </row>
    <row r="868" spans="1:7" ht="27" x14ac:dyDescent="0.4">
      <c r="A868" s="55" t="s">
        <v>6400</v>
      </c>
      <c r="B868" s="55" t="s">
        <v>921</v>
      </c>
      <c r="C868" s="55" t="s">
        <v>6401</v>
      </c>
      <c r="D868" s="55" t="s">
        <v>3868</v>
      </c>
      <c r="E868" s="56" t="s">
        <v>2117</v>
      </c>
      <c r="F868" s="122" t="s">
        <v>2052</v>
      </c>
      <c r="G868" s="122" t="s">
        <v>3006</v>
      </c>
    </row>
    <row r="869" spans="1:7" ht="27" x14ac:dyDescent="0.4">
      <c r="A869" s="55" t="s">
        <v>6402</v>
      </c>
      <c r="B869" s="55" t="s">
        <v>923</v>
      </c>
      <c r="C869" s="55" t="s">
        <v>6403</v>
      </c>
      <c r="D869" s="55" t="s">
        <v>3869</v>
      </c>
      <c r="E869" s="56" t="s">
        <v>2116</v>
      </c>
      <c r="F869" s="122" t="s">
        <v>2052</v>
      </c>
      <c r="G869" s="122" t="s">
        <v>3006</v>
      </c>
    </row>
    <row r="870" spans="1:7" ht="27" x14ac:dyDescent="0.4">
      <c r="A870" s="55" t="s">
        <v>6404</v>
      </c>
      <c r="B870" s="55" t="s">
        <v>925</v>
      </c>
      <c r="C870" s="55" t="s">
        <v>6405</v>
      </c>
      <c r="D870" s="55" t="s">
        <v>3870</v>
      </c>
      <c r="E870" s="56" t="s">
        <v>2115</v>
      </c>
      <c r="F870" s="122" t="s">
        <v>2052</v>
      </c>
      <c r="G870" s="122"/>
    </row>
    <row r="871" spans="1:7" ht="40.5" x14ac:dyDescent="0.4">
      <c r="A871" s="55" t="s">
        <v>6406</v>
      </c>
      <c r="B871" s="55" t="s">
        <v>927</v>
      </c>
      <c r="C871" s="55" t="s">
        <v>6407</v>
      </c>
      <c r="D871" s="55" t="s">
        <v>3871</v>
      </c>
      <c r="E871" s="56" t="s">
        <v>2167</v>
      </c>
      <c r="F871" s="122" t="s">
        <v>2054</v>
      </c>
      <c r="G871" s="122"/>
    </row>
    <row r="872" spans="1:7" ht="27" x14ac:dyDescent="0.4">
      <c r="A872" s="55" t="s">
        <v>6408</v>
      </c>
      <c r="B872" s="55" t="s">
        <v>929</v>
      </c>
      <c r="C872" s="55" t="s">
        <v>6409</v>
      </c>
      <c r="D872" s="55" t="s">
        <v>3872</v>
      </c>
      <c r="E872" s="56" t="s">
        <v>2186</v>
      </c>
      <c r="F872" s="122" t="s">
        <v>2054</v>
      </c>
      <c r="G872" s="122"/>
    </row>
    <row r="873" spans="1:7" ht="27" x14ac:dyDescent="0.4">
      <c r="A873" s="55" t="s">
        <v>6410</v>
      </c>
      <c r="B873" s="55" t="s">
        <v>931</v>
      </c>
      <c r="C873" s="55" t="s">
        <v>6411</v>
      </c>
      <c r="D873" s="55" t="s">
        <v>3873</v>
      </c>
      <c r="E873" s="56" t="s">
        <v>2187</v>
      </c>
      <c r="F873" s="122" t="s">
        <v>2052</v>
      </c>
      <c r="G873" s="122"/>
    </row>
    <row r="874" spans="1:7" ht="27" x14ac:dyDescent="0.4">
      <c r="A874" s="55" t="s">
        <v>6412</v>
      </c>
      <c r="B874" s="55" t="s">
        <v>933</v>
      </c>
      <c r="C874" s="55" t="s">
        <v>6413</v>
      </c>
      <c r="D874" s="55" t="s">
        <v>3874</v>
      </c>
      <c r="E874" s="56" t="s">
        <v>2933</v>
      </c>
      <c r="F874" s="122" t="s">
        <v>2052</v>
      </c>
      <c r="G874" s="122"/>
    </row>
    <row r="875" spans="1:7" ht="32" x14ac:dyDescent="0.4">
      <c r="A875" s="55" t="s">
        <v>6414</v>
      </c>
      <c r="B875" s="55" t="s">
        <v>935</v>
      </c>
      <c r="C875" s="55" t="s">
        <v>6415</v>
      </c>
      <c r="D875" s="55" t="s">
        <v>3875</v>
      </c>
      <c r="E875" s="56" t="s">
        <v>2068</v>
      </c>
      <c r="F875" s="122">
        <v>0</v>
      </c>
      <c r="G875" s="122"/>
    </row>
    <row r="876" spans="1:7" ht="32" x14ac:dyDescent="0.4">
      <c r="A876" s="55" t="s">
        <v>6416</v>
      </c>
      <c r="B876" s="55" t="s">
        <v>937</v>
      </c>
      <c r="C876" s="55" t="s">
        <v>6417</v>
      </c>
      <c r="D876" s="55" t="s">
        <v>3876</v>
      </c>
      <c r="E876" s="56" t="s">
        <v>2083</v>
      </c>
      <c r="F876" s="122">
        <v>0</v>
      </c>
      <c r="G876" s="122"/>
    </row>
    <row r="877" spans="1:7" ht="32" x14ac:dyDescent="0.4">
      <c r="A877" s="55" t="s">
        <v>6418</v>
      </c>
      <c r="B877" s="55" t="s">
        <v>939</v>
      </c>
      <c r="C877" s="55" t="s">
        <v>6419</v>
      </c>
      <c r="D877" s="55" t="s">
        <v>3877</v>
      </c>
      <c r="E877" s="56" t="s">
        <v>2084</v>
      </c>
      <c r="F877" s="122">
        <v>0</v>
      </c>
      <c r="G877" s="122"/>
    </row>
    <row r="878" spans="1:7" ht="32" x14ac:dyDescent="0.4">
      <c r="A878" s="55" t="s">
        <v>6420</v>
      </c>
      <c r="B878" s="55" t="s">
        <v>941</v>
      </c>
      <c r="C878" s="55" t="s">
        <v>6421</v>
      </c>
      <c r="D878" s="55" t="s">
        <v>3878</v>
      </c>
      <c r="E878" s="56" t="s">
        <v>2089</v>
      </c>
      <c r="F878" s="122">
        <v>0</v>
      </c>
      <c r="G878" s="122"/>
    </row>
    <row r="879" spans="1:7" ht="32" x14ac:dyDescent="0.4">
      <c r="A879" s="55" t="s">
        <v>6422</v>
      </c>
      <c r="B879" s="55" t="s">
        <v>943</v>
      </c>
      <c r="C879" s="55" t="s">
        <v>6423</v>
      </c>
      <c r="D879" s="55" t="s">
        <v>3879</v>
      </c>
      <c r="E879" s="56" t="s">
        <v>2090</v>
      </c>
      <c r="F879" s="122">
        <v>0</v>
      </c>
      <c r="G879" s="122"/>
    </row>
    <row r="880" spans="1:7" ht="32" x14ac:dyDescent="0.4">
      <c r="A880" s="55" t="s">
        <v>6424</v>
      </c>
      <c r="B880" s="55" t="s">
        <v>945</v>
      </c>
      <c r="C880" s="55" t="s">
        <v>6425</v>
      </c>
      <c r="D880" s="55" t="s">
        <v>3880</v>
      </c>
      <c r="E880" s="56" t="s">
        <v>2073</v>
      </c>
      <c r="F880" s="122">
        <v>0</v>
      </c>
      <c r="G880" s="122"/>
    </row>
    <row r="881" spans="1:7" ht="32" x14ac:dyDescent="0.4">
      <c r="A881" s="55" t="s">
        <v>6426</v>
      </c>
      <c r="B881" s="55" t="s">
        <v>947</v>
      </c>
      <c r="C881" s="55" t="s">
        <v>6427</v>
      </c>
      <c r="D881" s="55" t="s">
        <v>3881</v>
      </c>
      <c r="E881" s="56" t="s">
        <v>2074</v>
      </c>
      <c r="F881" s="122">
        <v>0</v>
      </c>
      <c r="G881" s="122"/>
    </row>
    <row r="882" spans="1:7" ht="32" x14ac:dyDescent="0.4">
      <c r="A882" s="55" t="s">
        <v>6428</v>
      </c>
      <c r="B882" s="55" t="s">
        <v>949</v>
      </c>
      <c r="C882" s="55" t="s">
        <v>6429</v>
      </c>
      <c r="D882" s="55" t="s">
        <v>3882</v>
      </c>
      <c r="E882" s="56" t="s">
        <v>2075</v>
      </c>
      <c r="F882" s="122">
        <v>0</v>
      </c>
      <c r="G882" s="122"/>
    </row>
    <row r="883" spans="1:7" ht="32" x14ac:dyDescent="0.4">
      <c r="A883" s="55" t="s">
        <v>6430</v>
      </c>
      <c r="B883" s="55" t="s">
        <v>951</v>
      </c>
      <c r="C883" s="55" t="s">
        <v>6431</v>
      </c>
      <c r="D883" s="55" t="s">
        <v>3883</v>
      </c>
      <c r="E883" s="56" t="s">
        <v>2076</v>
      </c>
      <c r="F883" s="122">
        <v>0</v>
      </c>
      <c r="G883" s="122"/>
    </row>
    <row r="884" spans="1:7" ht="32" x14ac:dyDescent="0.4">
      <c r="A884" s="55" t="s">
        <v>6432</v>
      </c>
      <c r="B884" s="55" t="s">
        <v>953</v>
      </c>
      <c r="C884" s="55" t="s">
        <v>6433</v>
      </c>
      <c r="D884" s="55" t="s">
        <v>3884</v>
      </c>
      <c r="E884" s="56" t="s">
        <v>2077</v>
      </c>
      <c r="F884" s="122">
        <v>0</v>
      </c>
      <c r="G884" s="122"/>
    </row>
    <row r="885" spans="1:7" ht="32" x14ac:dyDescent="0.4">
      <c r="A885" s="80" t="s">
        <v>6434</v>
      </c>
      <c r="B885" s="80" t="s">
        <v>955</v>
      </c>
      <c r="C885" s="80" t="s">
        <v>6435</v>
      </c>
      <c r="D885" s="80" t="s">
        <v>3885</v>
      </c>
      <c r="E885" s="81" t="s">
        <v>2078</v>
      </c>
      <c r="F885" s="125">
        <v>0</v>
      </c>
      <c r="G885" s="126"/>
    </row>
    <row r="886" spans="1:7" ht="26.5" customHeight="1" x14ac:dyDescent="0.4">
      <c r="A886" s="82" t="s">
        <v>6436</v>
      </c>
      <c r="B886" s="82" t="s">
        <v>957</v>
      </c>
      <c r="C886" s="82" t="s">
        <v>6437</v>
      </c>
      <c r="D886" s="82" t="s">
        <v>3886</v>
      </c>
      <c r="E886" s="82" t="s">
        <v>2085</v>
      </c>
      <c r="F886" s="127">
        <v>0</v>
      </c>
      <c r="G886" s="128"/>
    </row>
    <row r="887" spans="1:7" ht="26.5" customHeight="1" x14ac:dyDescent="0.4">
      <c r="A887" s="82" t="s">
        <v>6438</v>
      </c>
      <c r="B887" s="82" t="s">
        <v>959</v>
      </c>
      <c r="C887" s="82" t="s">
        <v>6439</v>
      </c>
      <c r="D887" s="82" t="s">
        <v>3887</v>
      </c>
      <c r="E887" s="82" t="s">
        <v>2109</v>
      </c>
      <c r="F887" s="127" t="s">
        <v>2054</v>
      </c>
      <c r="G887" s="127"/>
    </row>
    <row r="888" spans="1:7" ht="26.5" customHeight="1" x14ac:dyDescent="0.4">
      <c r="A888" s="82" t="s">
        <v>6440</v>
      </c>
      <c r="B888" s="82" t="s">
        <v>961</v>
      </c>
      <c r="C888" s="82" t="s">
        <v>6441</v>
      </c>
      <c r="D888" s="82" t="s">
        <v>3888</v>
      </c>
      <c r="E888" s="82" t="s">
        <v>2113</v>
      </c>
      <c r="F888" s="127" t="s">
        <v>2052</v>
      </c>
      <c r="G888" s="127" t="s">
        <v>3054</v>
      </c>
    </row>
    <row r="889" spans="1:7" ht="26.5" customHeight="1" x14ac:dyDescent="0.4">
      <c r="A889" s="82" t="s">
        <v>6442</v>
      </c>
      <c r="B889" s="82" t="s">
        <v>1876</v>
      </c>
      <c r="C889" s="82" t="s">
        <v>6443</v>
      </c>
      <c r="D889" s="82" t="s">
        <v>3889</v>
      </c>
      <c r="E889" s="82" t="s">
        <v>2934</v>
      </c>
      <c r="F889" s="127" t="s">
        <v>2052</v>
      </c>
      <c r="G889" s="127"/>
    </row>
    <row r="890" spans="1:7" ht="26.5" customHeight="1" x14ac:dyDescent="0.4">
      <c r="A890" s="82" t="s">
        <v>5325</v>
      </c>
      <c r="B890" s="82" t="s">
        <v>5321</v>
      </c>
      <c r="C890" s="82" t="s">
        <v>5326</v>
      </c>
      <c r="D890" s="82" t="s">
        <v>5327</v>
      </c>
      <c r="E890" s="82" t="s">
        <v>5328</v>
      </c>
      <c r="F890" s="127" t="s">
        <v>2110</v>
      </c>
      <c r="G890" s="127"/>
    </row>
    <row r="891" spans="1:7" ht="26.5" customHeight="1" x14ac:dyDescent="0.4">
      <c r="A891" s="82" t="s">
        <v>6444</v>
      </c>
      <c r="B891" s="82" t="s">
        <v>5444</v>
      </c>
      <c r="C891" s="82" t="s">
        <v>6445</v>
      </c>
      <c r="D891" s="82" t="s">
        <v>6446</v>
      </c>
      <c r="E891" s="82" t="s">
        <v>6447</v>
      </c>
      <c r="F891" s="127"/>
      <c r="G891" s="127"/>
    </row>
    <row r="892" spans="1:7" ht="26.5" customHeight="1" x14ac:dyDescent="0.4">
      <c r="A892" s="82" t="s">
        <v>6448</v>
      </c>
      <c r="B892" s="82" t="s">
        <v>5445</v>
      </c>
      <c r="C892" s="82" t="s">
        <v>6449</v>
      </c>
      <c r="D892" s="82" t="s">
        <v>6450</v>
      </c>
      <c r="E892" s="82" t="s">
        <v>6451</v>
      </c>
      <c r="F892" s="127"/>
      <c r="G892" s="127"/>
    </row>
    <row r="893" spans="1:7" ht="26.5" customHeight="1" x14ac:dyDescent="0.4">
      <c r="A893" s="82" t="s">
        <v>6452</v>
      </c>
      <c r="B893" s="82" t="s">
        <v>5446</v>
      </c>
      <c r="C893" s="82" t="s">
        <v>6453</v>
      </c>
      <c r="D893" s="82" t="s">
        <v>6454</v>
      </c>
      <c r="E893" s="82" t="s">
        <v>6455</v>
      </c>
      <c r="F893" s="127"/>
      <c r="G893" s="127"/>
    </row>
    <row r="894" spans="1:7" ht="26.5" customHeight="1" x14ac:dyDescent="0.4">
      <c r="A894" s="82" t="s">
        <v>6456</v>
      </c>
      <c r="B894" s="82" t="s">
        <v>5447</v>
      </c>
      <c r="C894" s="82" t="s">
        <v>6457</v>
      </c>
      <c r="D894" s="82" t="s">
        <v>6458</v>
      </c>
      <c r="E894" s="82" t="s">
        <v>6459</v>
      </c>
      <c r="F894" s="127"/>
      <c r="G894" s="127"/>
    </row>
    <row r="895" spans="1:7" ht="26.5" customHeight="1" x14ac:dyDescent="0.4">
      <c r="A895" s="82" t="s">
        <v>6460</v>
      </c>
      <c r="B895" s="82" t="s">
        <v>5448</v>
      </c>
      <c r="C895" s="82" t="s">
        <v>6461</v>
      </c>
      <c r="D895" s="82" t="s">
        <v>6462</v>
      </c>
      <c r="E895" s="82" t="s">
        <v>6463</v>
      </c>
      <c r="F895" s="127"/>
      <c r="G895" s="127"/>
    </row>
    <row r="896" spans="1:7" ht="26.5" customHeight="1" x14ac:dyDescent="0.4">
      <c r="A896" s="82" t="s">
        <v>6464</v>
      </c>
      <c r="B896" s="82" t="s">
        <v>5449</v>
      </c>
      <c r="C896" s="82" t="s">
        <v>6465</v>
      </c>
      <c r="D896" s="82" t="s">
        <v>6466</v>
      </c>
      <c r="E896" s="82" t="s">
        <v>6467</v>
      </c>
      <c r="F896" s="127"/>
      <c r="G896" s="127"/>
    </row>
    <row r="897" spans="1:7" ht="26.5" customHeight="1" x14ac:dyDescent="0.4">
      <c r="A897" s="82" t="s">
        <v>6468</v>
      </c>
      <c r="B897" s="82" t="s">
        <v>5451</v>
      </c>
      <c r="C897" s="82" t="s">
        <v>6469</v>
      </c>
      <c r="D897" s="82" t="s">
        <v>6470</v>
      </c>
      <c r="E897" s="82" t="s">
        <v>6471</v>
      </c>
      <c r="F897" s="127"/>
      <c r="G897" s="127"/>
    </row>
    <row r="898" spans="1:7" ht="26.5" customHeight="1" x14ac:dyDescent="0.4">
      <c r="A898" s="82" t="s">
        <v>7295</v>
      </c>
      <c r="B898" s="82" t="s">
        <v>5450</v>
      </c>
      <c r="C898" s="82" t="s">
        <v>6472</v>
      </c>
      <c r="D898" s="82" t="s">
        <v>6473</v>
      </c>
      <c r="E898" s="82" t="s">
        <v>7296</v>
      </c>
      <c r="F898" s="127"/>
      <c r="G898" s="127"/>
    </row>
    <row r="899" spans="1:7" ht="26.5" customHeight="1" x14ac:dyDescent="0.4">
      <c r="A899" s="82" t="s">
        <v>6474</v>
      </c>
      <c r="B899" s="82" t="s">
        <v>5452</v>
      </c>
      <c r="C899" s="82" t="s">
        <v>6475</v>
      </c>
      <c r="D899" s="82" t="s">
        <v>6476</v>
      </c>
      <c r="E899" s="82" t="s">
        <v>6477</v>
      </c>
      <c r="F899" s="127"/>
      <c r="G899" s="127"/>
    </row>
    <row r="900" spans="1:7" ht="26.5" customHeight="1" x14ac:dyDescent="0.4">
      <c r="A900" s="82" t="s">
        <v>6478</v>
      </c>
      <c r="B900" s="82" t="s">
        <v>5453</v>
      </c>
      <c r="C900" s="82" t="s">
        <v>6479</v>
      </c>
      <c r="D900" s="82" t="s">
        <v>6480</v>
      </c>
      <c r="E900" s="82" t="s">
        <v>6481</v>
      </c>
      <c r="F900" s="127"/>
      <c r="G900" s="127"/>
    </row>
    <row r="901" spans="1:7" ht="26.5" customHeight="1" x14ac:dyDescent="0.4">
      <c r="A901" s="82" t="s">
        <v>6482</v>
      </c>
      <c r="B901" s="82" t="s">
        <v>5454</v>
      </c>
      <c r="C901" s="82" t="s">
        <v>6483</v>
      </c>
      <c r="D901" s="82" t="s">
        <v>6484</v>
      </c>
      <c r="E901" s="82" t="s">
        <v>6485</v>
      </c>
      <c r="F901" s="127"/>
      <c r="G901" s="127"/>
    </row>
    <row r="902" spans="1:7" ht="26.5" customHeight="1" x14ac:dyDescent="0.4">
      <c r="A902" s="82" t="s">
        <v>6486</v>
      </c>
      <c r="B902" s="82" t="s">
        <v>5455</v>
      </c>
      <c r="C902" s="82" t="s">
        <v>6487</v>
      </c>
      <c r="D902" s="82" t="s">
        <v>6488</v>
      </c>
      <c r="E902" s="82" t="s">
        <v>6489</v>
      </c>
      <c r="F902" s="127"/>
      <c r="G902" s="127"/>
    </row>
    <row r="903" spans="1:7" ht="26.5" customHeight="1" x14ac:dyDescent="0.4">
      <c r="A903" s="82" t="s">
        <v>6490</v>
      </c>
      <c r="B903" s="82" t="s">
        <v>5456</v>
      </c>
      <c r="C903" s="82" t="s">
        <v>6491</v>
      </c>
      <c r="D903" s="82" t="s">
        <v>6492</v>
      </c>
      <c r="E903" s="82" t="s">
        <v>6493</v>
      </c>
      <c r="F903" s="127"/>
      <c r="G903" s="127"/>
    </row>
    <row r="904" spans="1:7" ht="26.5" customHeight="1" x14ac:dyDescent="0.4">
      <c r="A904" s="82" t="s">
        <v>6494</v>
      </c>
      <c r="B904" s="82" t="s">
        <v>5457</v>
      </c>
      <c r="C904" s="82" t="s">
        <v>6495</v>
      </c>
      <c r="D904" s="82" t="s">
        <v>6496</v>
      </c>
      <c r="E904" s="82" t="s">
        <v>6497</v>
      </c>
      <c r="F904" s="127"/>
      <c r="G904" s="127"/>
    </row>
    <row r="905" spans="1:7" ht="26.5" customHeight="1" x14ac:dyDescent="0.4">
      <c r="A905" s="82" t="s">
        <v>6498</v>
      </c>
      <c r="B905" s="82" t="s">
        <v>5458</v>
      </c>
      <c r="C905" s="82" t="s">
        <v>6499</v>
      </c>
      <c r="D905" s="82" t="s">
        <v>6500</v>
      </c>
      <c r="E905" s="82" t="s">
        <v>6501</v>
      </c>
      <c r="F905" s="127"/>
      <c r="G905" s="127"/>
    </row>
    <row r="906" spans="1:7" ht="27" customHeight="1" x14ac:dyDescent="0.4">
      <c r="A906" s="82" t="s">
        <v>7051</v>
      </c>
      <c r="B906" s="82" t="s">
        <v>7047</v>
      </c>
      <c r="C906" s="82" t="s">
        <v>7052</v>
      </c>
      <c r="D906" s="82" t="s">
        <v>7053</v>
      </c>
      <c r="E906" s="82" t="s">
        <v>7054</v>
      </c>
      <c r="F906" s="127" t="s">
        <v>2052</v>
      </c>
      <c r="G906" s="127"/>
    </row>
    <row r="907" spans="1:7" ht="35" customHeight="1" x14ac:dyDescent="0.4">
      <c r="A907" s="82" t="s">
        <v>7136</v>
      </c>
      <c r="B907" s="82" t="s">
        <v>7130</v>
      </c>
      <c r="C907" s="82" t="s">
        <v>7137</v>
      </c>
      <c r="D907" s="82" t="s">
        <v>7134</v>
      </c>
      <c r="E907" s="82" t="s">
        <v>7135</v>
      </c>
      <c r="F907" s="127" t="s">
        <v>2052</v>
      </c>
      <c r="G907" s="127" t="s">
        <v>3006</v>
      </c>
    </row>
    <row r="908" spans="1:7" ht="36.5" customHeight="1" x14ac:dyDescent="0.4">
      <c r="A908" s="82" t="s">
        <v>7149</v>
      </c>
      <c r="B908" s="82" t="s">
        <v>7143</v>
      </c>
      <c r="C908" s="82" t="s">
        <v>7150</v>
      </c>
      <c r="D908" s="82" t="s">
        <v>7151</v>
      </c>
      <c r="E908" s="82" t="s">
        <v>7152</v>
      </c>
      <c r="F908" s="127" t="s">
        <v>2054</v>
      </c>
      <c r="G908" s="127" t="s">
        <v>3006</v>
      </c>
    </row>
    <row r="909" spans="1:7" ht="34.5" customHeight="1" x14ac:dyDescent="0.4">
      <c r="A909" s="82" t="s">
        <v>7264</v>
      </c>
      <c r="B909" s="82" t="s">
        <v>7241</v>
      </c>
      <c r="C909" s="82" t="s">
        <v>7265</v>
      </c>
      <c r="D909" s="82" t="s">
        <v>7266</v>
      </c>
      <c r="E909" s="82" t="s">
        <v>7267</v>
      </c>
      <c r="F909" s="127"/>
      <c r="G909" s="127"/>
    </row>
    <row r="910" spans="1:7" ht="40" customHeight="1" x14ac:dyDescent="0.4">
      <c r="A910" s="82" t="s">
        <v>7268</v>
      </c>
      <c r="B910" s="82" t="s">
        <v>7245</v>
      </c>
      <c r="C910" s="82" t="s">
        <v>7269</v>
      </c>
      <c r="D910" s="82" t="s">
        <v>7270</v>
      </c>
      <c r="E910" s="82" t="s">
        <v>7271</v>
      </c>
      <c r="F910" s="127"/>
      <c r="G910" s="127"/>
    </row>
    <row r="911" spans="1:7" ht="30" customHeight="1" x14ac:dyDescent="0.4">
      <c r="A911" s="82" t="s">
        <v>7272</v>
      </c>
      <c r="B911" s="82" t="s">
        <v>7249</v>
      </c>
      <c r="C911" s="82" t="s">
        <v>7273</v>
      </c>
      <c r="D911" s="82" t="s">
        <v>7274</v>
      </c>
      <c r="E911" s="82" t="s">
        <v>7275</v>
      </c>
      <c r="F911" s="127"/>
      <c r="G911" s="127"/>
    </row>
    <row r="912" spans="1:7" ht="27.5" customHeight="1" x14ac:dyDescent="0.4">
      <c r="A912" s="82" t="s">
        <v>7276</v>
      </c>
      <c r="B912" s="82" t="s">
        <v>7253</v>
      </c>
      <c r="C912" s="82" t="s">
        <v>7277</v>
      </c>
      <c r="D912" s="82" t="s">
        <v>7278</v>
      </c>
      <c r="E912" s="82" t="s">
        <v>7279</v>
      </c>
      <c r="F912" s="127"/>
      <c r="G912" s="127"/>
    </row>
    <row r="913" spans="1:7" ht="26.5" customHeight="1" x14ac:dyDescent="0.4">
      <c r="A913" s="82" t="s">
        <v>7280</v>
      </c>
      <c r="B913" s="82" t="s">
        <v>7257</v>
      </c>
      <c r="C913" s="82" t="s">
        <v>7281</v>
      </c>
      <c r="D913" s="82" t="s">
        <v>7282</v>
      </c>
      <c r="E913" s="82" t="s">
        <v>7283</v>
      </c>
      <c r="F913" s="127"/>
      <c r="G913" s="127"/>
    </row>
    <row r="914" spans="1:7" ht="28" customHeight="1" x14ac:dyDescent="0.4">
      <c r="A914" s="82" t="s">
        <v>7284</v>
      </c>
      <c r="B914" s="82" t="s">
        <v>7261</v>
      </c>
      <c r="C914" s="82" t="s">
        <v>7285</v>
      </c>
      <c r="D914" s="82" t="s">
        <v>7286</v>
      </c>
      <c r="E914" s="82" t="s">
        <v>7287</v>
      </c>
      <c r="F914" s="127" t="s">
        <v>2052</v>
      </c>
      <c r="G914" s="127" t="s">
        <v>3006</v>
      </c>
    </row>
    <row r="915" spans="1:7" ht="27.5" customHeight="1" x14ac:dyDescent="0.4">
      <c r="A915" s="82" t="s">
        <v>8030</v>
      </c>
      <c r="B915" s="82" t="s">
        <v>8026</v>
      </c>
      <c r="C915" s="82" t="s">
        <v>8031</v>
      </c>
      <c r="D915" s="82" t="s">
        <v>8032</v>
      </c>
      <c r="E915" s="82" t="s">
        <v>8033</v>
      </c>
      <c r="F915" s="127" t="s">
        <v>2052</v>
      </c>
      <c r="G915" s="127"/>
    </row>
  </sheetData>
  <autoFilter ref="A1:G1" xr:uid="{C2EFF362-F472-4707-8EBA-3A306BDD68D3}"/>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F3CD6-07D1-4782-95DC-E55D27653DA5}">
  <dimension ref="A1:K910"/>
  <sheetViews>
    <sheetView zoomScale="90" zoomScaleNormal="90" workbookViewId="0">
      <pane ySplit="1" topLeftCell="A2" activePane="bottomLeft" state="frozen"/>
      <selection pane="bottomLeft" activeCell="B14" sqref="B14"/>
    </sheetView>
  </sheetViews>
  <sheetFormatPr defaultColWidth="8.81640625" defaultRowHeight="15.5" x14ac:dyDescent="0.4"/>
  <cols>
    <col min="1" max="1" width="22.90625" style="23" customWidth="1"/>
    <col min="2" max="2" width="12" style="24" customWidth="1"/>
    <col min="3" max="3" width="17.453125" style="23" customWidth="1"/>
    <col min="4" max="4" width="17.6328125" style="23" customWidth="1"/>
    <col min="5" max="5" width="16.1796875" style="23" customWidth="1"/>
    <col min="6" max="6" width="13.08984375" style="23" bestFit="1" customWidth="1"/>
    <col min="7" max="7" width="11.36328125" style="24" bestFit="1" customWidth="1"/>
    <col min="8" max="8" width="13.08984375" style="23" bestFit="1" customWidth="1"/>
    <col min="9" max="9" width="17.08984375" style="24" customWidth="1"/>
    <col min="10" max="10" width="15.453125" style="24" customWidth="1"/>
    <col min="11" max="11" width="9.81640625" style="24" customWidth="1"/>
    <col min="12" max="16384" width="8.81640625" style="23"/>
  </cols>
  <sheetData>
    <row r="1" spans="1:11" ht="31" customHeight="1" x14ac:dyDescent="0.4">
      <c r="A1" s="34" t="str">
        <f>'指派 Feature_1017'!E:E</f>
        <v>Feature</v>
      </c>
      <c r="B1" s="34" t="s">
        <v>2947</v>
      </c>
      <c r="C1" s="34" t="str">
        <f>'指派 Feature_1017'!B:B</f>
        <v>Type</v>
      </c>
      <c r="D1" s="34" t="str">
        <f>'指派 Feature_1017'!C:C</f>
        <v>Categorization-A</v>
      </c>
      <c r="E1" s="34" t="str">
        <f>'指派 Feature_1017'!D:D</f>
        <v>Sub Categorization-A</v>
      </c>
      <c r="F1" s="34" t="s">
        <v>2041</v>
      </c>
      <c r="G1" s="34" t="s">
        <v>2039</v>
      </c>
      <c r="H1" s="35" t="s">
        <v>2043</v>
      </c>
      <c r="I1" s="34" t="s">
        <v>3891</v>
      </c>
      <c r="J1" s="34" t="s">
        <v>2046</v>
      </c>
      <c r="K1" s="34" t="s">
        <v>2047</v>
      </c>
    </row>
    <row r="2" spans="1:11" x14ac:dyDescent="0.4">
      <c r="A2" s="23" t="str">
        <f>'指派 Feature_1017'!E:E</f>
        <v>Mounting</v>
      </c>
      <c r="B2" s="24" t="str">
        <f>IFERROR(VLOOKUP(A2,Feature統計!A:O,15,FALSE),"NA")</f>
        <v>NA</v>
      </c>
      <c r="C2" s="23" t="str">
        <f>'指派 Feature_1017'!B:B</f>
        <v>Hardware Requirement</v>
      </c>
      <c r="D2" s="23" t="str">
        <f>'指派 Feature_1017'!C:C</f>
        <v>Non-Functional</v>
      </c>
      <c r="E2" s="23" t="str">
        <f>'指派 Feature_1017'!D:D</f>
        <v>Broadcast</v>
      </c>
      <c r="F2" s="23" t="str">
        <f>'指派 Feature_1017'!A:A</f>
        <v>RTBM-52922</v>
      </c>
      <c r="G2" s="24" t="str">
        <f>IFERROR(VLOOKUP(F2,HW資料!A:B,2,FALSE),VLOOKUP(F2,System資料複製!E:J,6,FALSE))</f>
        <v>Pass</v>
      </c>
      <c r="H2" s="23" t="str">
        <f>IFERROR(VLOOKUP(F2,HW資料!A:B,1,FALSE),VLOOKUP(F2,System資料複製!E:J,5,FALSE))</f>
        <v>RTBM-52922</v>
      </c>
      <c r="I2" s="24" t="str">
        <f>IFERROR(VLOOKUP(F2,CustomerREQ!B:F,3,FALSE),"NA")</f>
        <v>RTBM-36878</v>
      </c>
      <c r="J2" s="24" t="str">
        <f>IFERROR(VLOOKUP(F2,CustomerREQ!B:F,4,FALSE),"NA")</f>
        <v>REQ-0514484</v>
      </c>
      <c r="K2" s="24" t="str">
        <f>IFERROR(VLOOKUP(F2,CustomerREQ!B:F,5,FALSE),"NA")</f>
        <v>A</v>
      </c>
    </row>
    <row r="3" spans="1:11" x14ac:dyDescent="0.4">
      <c r="A3" s="23" t="str">
        <f>'指派 Feature_1017'!E:E</f>
        <v>Audio Amplifier</v>
      </c>
      <c r="B3" s="24" t="str">
        <f>IFERROR(VLOOKUP(A3,Feature統計!A:O,15,FALSE),"NA")</f>
        <v>Pass</v>
      </c>
      <c r="C3" s="23" t="str">
        <f>'指派 Feature_1017'!B:B</f>
        <v>Hardware Requirement</v>
      </c>
      <c r="D3" s="23" t="str">
        <f>'指派 Feature_1017'!C:C</f>
        <v>Non-Functional</v>
      </c>
      <c r="E3" s="23" t="str">
        <f>'指派 Feature_1017'!D:D</f>
        <v>Electrical Engineering</v>
      </c>
      <c r="F3" s="23" t="str">
        <f>'指派 Feature_1017'!A:A</f>
        <v>RTBM-52925</v>
      </c>
      <c r="G3" s="24" t="str">
        <f>IFERROR(VLOOKUP(F3,HW資料!A:B,2,FALSE),VLOOKUP(F3,System資料複製!E:J,6,FALSE))</f>
        <v>Pass</v>
      </c>
      <c r="H3" s="23" t="str">
        <f>IFERROR(VLOOKUP(F3,HW資料!A:B,1,FALSE),VLOOKUP(F3,System資料複製!E:J,5,FALSE))</f>
        <v>RTBM-52925</v>
      </c>
      <c r="I3" s="24" t="str">
        <f>IFERROR(VLOOKUP(F3,CustomerREQ!B:F,3,FALSE),"NA")</f>
        <v>RTBM-36234</v>
      </c>
      <c r="J3" s="24" t="str">
        <f>IFERROR(VLOOKUP(F3,CustomerREQ!B:F,4,FALSE),"NA")</f>
        <v>REQ-0663815</v>
      </c>
      <c r="K3" s="24" t="str">
        <f>IFERROR(VLOOKUP(F3,CustomerREQ!B:F,5,FALSE),"NA")</f>
        <v>A</v>
      </c>
    </row>
    <row r="4" spans="1:11" x14ac:dyDescent="0.4">
      <c r="A4" s="23" t="str">
        <f>'指派 Feature_1017'!E:E</f>
        <v>Connector electrical requirement</v>
      </c>
      <c r="B4" s="24" t="str">
        <f>IFERROR(VLOOKUP(A4,Feature統計!A:O,15,FALSE),"NA")</f>
        <v>Pass</v>
      </c>
      <c r="C4" s="23" t="str">
        <f>'指派 Feature_1017'!B:B</f>
        <v>Hardware Requirement</v>
      </c>
      <c r="D4" s="23" t="str">
        <f>'指派 Feature_1017'!C:C</f>
        <v>Non-Functional</v>
      </c>
      <c r="E4" s="23" t="str">
        <f>'指派 Feature_1017'!D:D</f>
        <v>Broadcast</v>
      </c>
      <c r="F4" s="23" t="str">
        <f>'指派 Feature_1017'!A:A</f>
        <v>RTBM-52927</v>
      </c>
      <c r="G4" s="24" t="str">
        <f>IFERROR(VLOOKUP(F4,HW資料!A:B,2,FALSE),VLOOKUP(F4,System資料複製!E:J,6,FALSE))</f>
        <v>Pass</v>
      </c>
      <c r="H4" s="23" t="str">
        <f>IFERROR(VLOOKUP(F4,HW資料!A:B,1,FALSE),VLOOKUP(F4,System資料複製!E:J,5,FALSE))</f>
        <v>RTBM-52927</v>
      </c>
      <c r="I4" s="24" t="str">
        <f>IFERROR(VLOOKUP(F4,CustomerREQ!B:F,3,FALSE),"NA")</f>
        <v>RTBM-36257</v>
      </c>
      <c r="J4" s="24" t="str">
        <f>IFERROR(VLOOKUP(F4,CustomerREQ!B:F,4,FALSE),"NA")</f>
        <v>REQ-0663624</v>
      </c>
      <c r="K4" s="24" t="str">
        <f>IFERROR(VLOOKUP(F4,CustomerREQ!B:F,5,FALSE),"NA")</f>
        <v>A</v>
      </c>
    </row>
    <row r="5" spans="1:11" x14ac:dyDescent="0.4">
      <c r="A5" s="23" t="str">
        <f>'指派 Feature_1017'!E:E</f>
        <v>Connector electrical requirement</v>
      </c>
      <c r="B5" s="24" t="str">
        <f>IFERROR(VLOOKUP(A5,Feature統計!A:O,15,FALSE),"NA")</f>
        <v>Pass</v>
      </c>
      <c r="C5" s="23" t="str">
        <f>'指派 Feature_1017'!B:B</f>
        <v>Hardware Requirement</v>
      </c>
      <c r="D5" s="23" t="str">
        <f>'指派 Feature_1017'!C:C</f>
        <v>Non-Functional</v>
      </c>
      <c r="E5" s="23" t="str">
        <f>'指派 Feature_1017'!D:D</f>
        <v>Broadcast</v>
      </c>
      <c r="F5" s="23" t="str">
        <f>'指派 Feature_1017'!A:A</f>
        <v>RTBM-52928</v>
      </c>
      <c r="G5" s="24" t="str">
        <f>IFERROR(VLOOKUP(F5,HW資料!A:B,2,FALSE),VLOOKUP(F5,System資料複製!E:J,6,FALSE))</f>
        <v>Pass</v>
      </c>
      <c r="H5" s="23" t="str">
        <f>IFERROR(VLOOKUP(F5,HW資料!A:B,1,FALSE),VLOOKUP(F5,System資料複製!E:J,5,FALSE))</f>
        <v>RTBM-52928</v>
      </c>
      <c r="I5" s="24" t="str">
        <f>IFERROR(VLOOKUP(F5,CustomerREQ!B:F,3,FALSE),"NA")</f>
        <v>RTBM-36256</v>
      </c>
      <c r="J5" s="24" t="str">
        <f>IFERROR(VLOOKUP(F5,CustomerREQ!B:F,4,FALSE),"NA")</f>
        <v>REQ-0663623</v>
      </c>
      <c r="K5" s="24" t="str">
        <f>IFERROR(VLOOKUP(F5,CustomerREQ!B:F,5,FALSE),"NA")</f>
        <v>A</v>
      </c>
    </row>
    <row r="6" spans="1:11" x14ac:dyDescent="0.4">
      <c r="A6" s="23" t="str">
        <f>'指派 Feature_1017'!E:E</f>
        <v>Connectors</v>
      </c>
      <c r="B6" s="24" t="str">
        <f>IFERROR(VLOOKUP(A6,Feature統計!A:O,15,FALSE),"NA")</f>
        <v>NA</v>
      </c>
      <c r="C6" s="23" t="str">
        <f>'指派 Feature_1017'!B:B</f>
        <v>Hardware Requirement</v>
      </c>
      <c r="D6" s="23" t="str">
        <f>'指派 Feature_1017'!C:C</f>
        <v>Non-Functional</v>
      </c>
      <c r="E6" s="23" t="str">
        <f>'指派 Feature_1017'!D:D</f>
        <v>Broadcast</v>
      </c>
      <c r="F6" s="23" t="str">
        <f>'指派 Feature_1017'!A:A</f>
        <v>RTBM-52929</v>
      </c>
      <c r="G6" s="24" t="str">
        <f>IFERROR(VLOOKUP(F6,HW資料!A:B,2,FALSE),VLOOKUP(F6,System資料複製!E:J,6,FALSE))</f>
        <v>Pass</v>
      </c>
      <c r="H6" s="23" t="str">
        <f>IFERROR(VLOOKUP(F6,HW資料!A:B,1,FALSE),VLOOKUP(F6,System資料複製!E:J,5,FALSE))</f>
        <v>RTBM-52929</v>
      </c>
      <c r="I6" s="24" t="str">
        <f>IFERROR(VLOOKUP(F6,CustomerREQ!B:F,3,FALSE),"NA")</f>
        <v>RTBM-36137</v>
      </c>
      <c r="J6" s="24" t="str">
        <f>IFERROR(VLOOKUP(F6,CustomerREQ!B:F,4,FALSE),"NA")</f>
        <v>REQ-0663621</v>
      </c>
      <c r="K6" s="24" t="str">
        <f>IFERROR(VLOOKUP(F6,CustomerREQ!B:F,5,FALSE),"NA")</f>
        <v>A</v>
      </c>
    </row>
    <row r="7" spans="1:11" x14ac:dyDescent="0.4">
      <c r="A7" s="23" t="str">
        <f>'指派 Feature_1017'!E:E</f>
        <v>Connectors</v>
      </c>
      <c r="B7" s="24" t="str">
        <f>IFERROR(VLOOKUP(A7,Feature統計!A:O,15,FALSE),"NA")</f>
        <v>NA</v>
      </c>
      <c r="C7" s="23" t="str">
        <f>'指派 Feature_1017'!B:B</f>
        <v>Hardware Requirement</v>
      </c>
      <c r="D7" s="23" t="str">
        <f>'指派 Feature_1017'!C:C</f>
        <v>Non-Functional</v>
      </c>
      <c r="E7" s="23" t="str">
        <f>'指派 Feature_1017'!D:D</f>
        <v>Broadcast</v>
      </c>
      <c r="F7" s="23" t="str">
        <f>'指派 Feature_1017'!A:A</f>
        <v>RTBM-52930</v>
      </c>
      <c r="G7" s="24" t="str">
        <f>IFERROR(VLOOKUP(F7,HW資料!A:B,2,FALSE),VLOOKUP(F7,System資料複製!E:J,6,FALSE))</f>
        <v>Pass</v>
      </c>
      <c r="H7" s="23" t="str">
        <f>IFERROR(VLOOKUP(F7,HW資料!A:B,1,FALSE),VLOOKUP(F7,System資料複製!E:J,5,FALSE))</f>
        <v>RTBM-52930</v>
      </c>
      <c r="I7" s="24" t="str">
        <f>IFERROR(VLOOKUP(F7,CustomerREQ!B:F,3,FALSE),"NA")</f>
        <v>RTBM-36135</v>
      </c>
      <c r="J7" s="24" t="str">
        <f>IFERROR(VLOOKUP(F7,CustomerREQ!B:F,4,FALSE),"NA")</f>
        <v>REQ-0663619</v>
      </c>
      <c r="K7" s="24" t="str">
        <f>IFERROR(VLOOKUP(F7,CustomerREQ!B:F,5,FALSE),"NA")</f>
        <v>A</v>
      </c>
    </row>
    <row r="8" spans="1:11" x14ac:dyDescent="0.4">
      <c r="A8" s="23" t="str">
        <f>'指派 Feature_1017'!E:E</f>
        <v>Connectors</v>
      </c>
      <c r="B8" s="24" t="str">
        <f>IFERROR(VLOOKUP(A8,Feature統計!A:O,15,FALSE),"NA")</f>
        <v>NA</v>
      </c>
      <c r="C8" s="23" t="str">
        <f>'指派 Feature_1017'!B:B</f>
        <v>Hardware Requirement</v>
      </c>
      <c r="D8" s="23" t="str">
        <f>'指派 Feature_1017'!C:C</f>
        <v>Non-Functional</v>
      </c>
      <c r="E8" s="23" t="str">
        <f>'指派 Feature_1017'!D:D</f>
        <v>Positioning</v>
      </c>
      <c r="F8" s="23" t="str">
        <f>'指派 Feature_1017'!A:A</f>
        <v>RTBM-52931</v>
      </c>
      <c r="G8" s="24" t="str">
        <f>IFERROR(VLOOKUP(F8,HW資料!A:B,2,FALSE),VLOOKUP(F8,System資料複製!E:J,6,FALSE))</f>
        <v>Pass</v>
      </c>
      <c r="H8" s="23" t="str">
        <f>IFERROR(VLOOKUP(F8,HW資料!A:B,1,FALSE),VLOOKUP(F8,System資料複製!E:J,5,FALSE))</f>
        <v>RTBM-52931</v>
      </c>
      <c r="I8" s="24" t="str">
        <f>IFERROR(VLOOKUP(F8,CustomerREQ!B:F,3,FALSE),"NA")</f>
        <v>RTBM-36133</v>
      </c>
      <c r="J8" s="24" t="str">
        <f>IFERROR(VLOOKUP(F8,CustomerREQ!B:F,4,FALSE),"NA")</f>
        <v>REQ-0663617</v>
      </c>
      <c r="K8" s="24" t="str">
        <f>IFERROR(VLOOKUP(F8,CustomerREQ!B:F,5,FALSE),"NA")</f>
        <v>A</v>
      </c>
    </row>
    <row r="9" spans="1:11" x14ac:dyDescent="0.4">
      <c r="A9" s="23" t="str">
        <f>'指派 Feature_1017'!E:E</f>
        <v>Connectors</v>
      </c>
      <c r="B9" s="24" t="str">
        <f>IFERROR(VLOOKUP(A9,Feature統計!A:O,15,FALSE),"NA")</f>
        <v>NA</v>
      </c>
      <c r="C9" s="23" t="str">
        <f>'指派 Feature_1017'!B:B</f>
        <v>Hardware Requirement</v>
      </c>
      <c r="D9" s="23" t="str">
        <f>'指派 Feature_1017'!C:C</f>
        <v>Non-Functional</v>
      </c>
      <c r="E9" s="23" t="str">
        <f>'指派 Feature_1017'!D:D</f>
        <v>Positioning</v>
      </c>
      <c r="F9" s="23" t="str">
        <f>'指派 Feature_1017'!A:A</f>
        <v>RTBM-52932</v>
      </c>
      <c r="G9" s="24" t="str">
        <f>IFERROR(VLOOKUP(F9,HW資料!A:B,2,FALSE),VLOOKUP(F9,System資料複製!E:J,6,FALSE))</f>
        <v>Pass</v>
      </c>
      <c r="H9" s="23" t="str">
        <f>IFERROR(VLOOKUP(F9,HW資料!A:B,1,FALSE),VLOOKUP(F9,System資料複製!E:J,5,FALSE))</f>
        <v>RTBM-52932</v>
      </c>
      <c r="I9" s="24" t="str">
        <f>IFERROR(VLOOKUP(F9,CustomerREQ!B:F,3,FALSE),"NA")</f>
        <v>RTBM-36179</v>
      </c>
      <c r="J9" s="24" t="str">
        <f>IFERROR(VLOOKUP(F9,CustomerREQ!B:F,4,FALSE),"NA")</f>
        <v>REQ-0663612</v>
      </c>
      <c r="K9" s="24" t="str">
        <f>IFERROR(VLOOKUP(F9,CustomerREQ!B:F,5,FALSE),"NA")</f>
        <v>A</v>
      </c>
    </row>
    <row r="10" spans="1:11" x14ac:dyDescent="0.4">
      <c r="A10" s="23" t="str">
        <f>'指派 Feature_1017'!E:E</f>
        <v>Connectors</v>
      </c>
      <c r="B10" s="24" t="str">
        <f>IFERROR(VLOOKUP(A10,Feature統計!A:O,15,FALSE),"NA")</f>
        <v>NA</v>
      </c>
      <c r="C10" s="23" t="str">
        <f>'指派 Feature_1017'!B:B</f>
        <v>Hardware Requirement</v>
      </c>
      <c r="D10" s="23" t="str">
        <f>'指派 Feature_1017'!C:C</f>
        <v>Non-Functional</v>
      </c>
      <c r="E10" s="23" t="str">
        <f>'指派 Feature_1017'!D:D</f>
        <v>Broadcast</v>
      </c>
      <c r="F10" s="23" t="str">
        <f>'指派 Feature_1017'!A:A</f>
        <v>RTBM-52933</v>
      </c>
      <c r="G10" s="24" t="str">
        <f>IFERROR(VLOOKUP(F10,HW資料!A:B,2,FALSE),VLOOKUP(F10,System資料複製!E:J,6,FALSE))</f>
        <v>Pass</v>
      </c>
      <c r="H10" s="23" t="str">
        <f>IFERROR(VLOOKUP(F10,HW資料!A:B,1,FALSE),VLOOKUP(F10,System資料複製!E:J,5,FALSE))</f>
        <v>RTBM-52933</v>
      </c>
      <c r="I10" s="24" t="str">
        <f>IFERROR(VLOOKUP(F10,CustomerREQ!B:F,3,FALSE),"NA")</f>
        <v>RTBM-36178</v>
      </c>
      <c r="J10" s="24" t="str">
        <f>IFERROR(VLOOKUP(F10,CustomerREQ!B:F,4,FALSE),"NA")</f>
        <v>REQ-0663611</v>
      </c>
      <c r="K10" s="24" t="str">
        <f>IFERROR(VLOOKUP(F10,CustomerREQ!B:F,5,FALSE),"NA")</f>
        <v>A</v>
      </c>
    </row>
    <row r="11" spans="1:11" x14ac:dyDescent="0.4">
      <c r="A11" s="23" t="str">
        <f>'指派 Feature_1017'!E:E</f>
        <v>Connectors</v>
      </c>
      <c r="B11" s="24" t="str">
        <f>IFERROR(VLOOKUP(A11,Feature統計!A:O,15,FALSE),"NA")</f>
        <v>NA</v>
      </c>
      <c r="C11" s="23" t="str">
        <f>'指派 Feature_1017'!B:B</f>
        <v>Hardware Requirement</v>
      </c>
      <c r="D11" s="23" t="str">
        <f>'指派 Feature_1017'!C:C</f>
        <v>Non-Functional</v>
      </c>
      <c r="E11" s="23" t="str">
        <f>'指派 Feature_1017'!D:D</f>
        <v>Broadcast</v>
      </c>
      <c r="F11" s="23" t="str">
        <f>'指派 Feature_1017'!A:A</f>
        <v>RTBM-52934</v>
      </c>
      <c r="G11" s="24" t="str">
        <f>IFERROR(VLOOKUP(F11,HW資料!A:B,2,FALSE),VLOOKUP(F11,System資料複製!E:J,6,FALSE))</f>
        <v>Pass</v>
      </c>
      <c r="H11" s="23" t="str">
        <f>IFERROR(VLOOKUP(F11,HW資料!A:B,1,FALSE),VLOOKUP(F11,System資料複製!E:J,5,FALSE))</f>
        <v>RTBM-52934</v>
      </c>
      <c r="I11" s="24" t="str">
        <f>IFERROR(VLOOKUP(F11,CustomerREQ!B:F,3,FALSE),"NA")</f>
        <v>RTBM-36132</v>
      </c>
      <c r="J11" s="24" t="str">
        <f>IFERROR(VLOOKUP(F11,CustomerREQ!B:F,4,FALSE),"NA")</f>
        <v>REQ-0663616</v>
      </c>
      <c r="K11" s="24" t="str">
        <f>IFERROR(VLOOKUP(F11,CustomerREQ!B:F,5,FALSE),"NA")</f>
        <v>A</v>
      </c>
    </row>
    <row r="12" spans="1:11" x14ac:dyDescent="0.4">
      <c r="A12" s="23" t="str">
        <f>'指派 Feature_1017'!E:E</f>
        <v>Connectors</v>
      </c>
      <c r="B12" s="24" t="str">
        <f>IFERROR(VLOOKUP(A12,Feature統計!A:O,15,FALSE),"NA")</f>
        <v>NA</v>
      </c>
      <c r="C12" s="23" t="str">
        <f>'指派 Feature_1017'!B:B</f>
        <v>Hardware Requirement</v>
      </c>
      <c r="D12" s="23" t="str">
        <f>'指派 Feature_1017'!C:C</f>
        <v>Non-Functional</v>
      </c>
      <c r="E12" s="23" t="str">
        <f>'指派 Feature_1017'!D:D</f>
        <v>Positioning</v>
      </c>
      <c r="F12" s="23" t="str">
        <f>'指派 Feature_1017'!A:A</f>
        <v>RTBM-52935</v>
      </c>
      <c r="G12" s="24" t="str">
        <f>IFERROR(VLOOKUP(F12,HW資料!A:B,2,FALSE),VLOOKUP(F12,System資料複製!E:J,6,FALSE))</f>
        <v>Pass</v>
      </c>
      <c r="H12" s="23" t="str">
        <f>IFERROR(VLOOKUP(F12,HW資料!A:B,1,FALSE),VLOOKUP(F12,System資料複製!E:J,5,FALSE))</f>
        <v>RTBM-52935</v>
      </c>
      <c r="I12" s="24" t="str">
        <f>IFERROR(VLOOKUP(F12,CustomerREQ!B:F,3,FALSE),"NA")</f>
        <v>RTBM-36131</v>
      </c>
      <c r="J12" s="24" t="str">
        <f>IFERROR(VLOOKUP(F12,CustomerREQ!B:F,4,FALSE),"NA")</f>
        <v>REQ-0663615</v>
      </c>
      <c r="K12" s="24" t="str">
        <f>IFERROR(VLOOKUP(F12,CustomerREQ!B:F,5,FALSE),"NA")</f>
        <v>A</v>
      </c>
    </row>
    <row r="13" spans="1:11" x14ac:dyDescent="0.4">
      <c r="A13" s="23" t="str">
        <f>'指派 Feature_1017'!E:E</f>
        <v>Connectors</v>
      </c>
      <c r="B13" s="24" t="str">
        <f>IFERROR(VLOOKUP(A13,Feature統計!A:O,15,FALSE),"NA")</f>
        <v>NA</v>
      </c>
      <c r="C13" s="23" t="str">
        <f>'指派 Feature_1017'!B:B</f>
        <v>Hardware Requirement</v>
      </c>
      <c r="D13" s="23" t="str">
        <f>'指派 Feature_1017'!C:C</f>
        <v>Non-Functional</v>
      </c>
      <c r="E13" s="23" t="str">
        <f>'指派 Feature_1017'!D:D</f>
        <v>Connectivity</v>
      </c>
      <c r="F13" s="23" t="str">
        <f>'指派 Feature_1017'!A:A</f>
        <v>RTBM-52936</v>
      </c>
      <c r="G13" s="24" t="str">
        <f>IFERROR(VLOOKUP(F13,HW資料!A:B,2,FALSE),VLOOKUP(F13,System資料複製!E:J,6,FALSE))</f>
        <v>Pass</v>
      </c>
      <c r="H13" s="23" t="str">
        <f>IFERROR(VLOOKUP(F13,HW資料!A:B,1,FALSE),VLOOKUP(F13,System資料複製!E:J,5,FALSE))</f>
        <v>RTBM-52936</v>
      </c>
      <c r="I13" s="24" t="str">
        <f>IFERROR(VLOOKUP(F13,CustomerREQ!B:F,3,FALSE),"NA")</f>
        <v>RTBM-36180</v>
      </c>
      <c r="J13" s="24" t="str">
        <f>IFERROR(VLOOKUP(F13,CustomerREQ!B:F,4,FALSE),"NA")</f>
        <v>REQ-0663613</v>
      </c>
      <c r="K13" s="24" t="str">
        <f>IFERROR(VLOOKUP(F13,CustomerREQ!B:F,5,FALSE),"NA")</f>
        <v>A</v>
      </c>
    </row>
    <row r="14" spans="1:11" x14ac:dyDescent="0.4">
      <c r="A14" s="23" t="str">
        <f>'指派 Feature_1017'!E:E</f>
        <v>Connectors</v>
      </c>
      <c r="B14" s="24" t="str">
        <f>IFERROR(VLOOKUP(A14,Feature統計!A:O,15,FALSE),"NA")</f>
        <v>NA</v>
      </c>
      <c r="C14" s="23" t="str">
        <f>'指派 Feature_1017'!B:B</f>
        <v>Hardware Requirement</v>
      </c>
      <c r="D14" s="23" t="str">
        <f>'指派 Feature_1017'!C:C</f>
        <v>Non-Functional</v>
      </c>
      <c r="E14" s="23" t="str">
        <f>'指派 Feature_1017'!D:D</f>
        <v>Connectivity</v>
      </c>
      <c r="F14" s="23" t="str">
        <f>'指派 Feature_1017'!A:A</f>
        <v>RTBM-52938</v>
      </c>
      <c r="G14" s="24" t="str">
        <f>IFERROR(VLOOKUP(F14,HW資料!A:B,2,FALSE),VLOOKUP(F14,System資料複製!E:J,6,FALSE))</f>
        <v>Reviewed</v>
      </c>
      <c r="H14" s="23" t="str">
        <f>IFERROR(VLOOKUP(F14,HW資料!A:B,1,FALSE),VLOOKUP(F14,System資料複製!E:J,5,FALSE))</f>
        <v>RTBM-52938</v>
      </c>
      <c r="I14" s="24" t="str">
        <f>IFERROR(VLOOKUP(F14,CustomerREQ!B:F,3,FALSE),"NA")</f>
        <v>RTBM-36172</v>
      </c>
      <c r="J14" s="24" t="str">
        <f>IFERROR(VLOOKUP(F14,CustomerREQ!B:F,4,FALSE),"NA")</f>
        <v>REQ-0663610</v>
      </c>
      <c r="K14" s="24" t="str">
        <f>IFERROR(VLOOKUP(F14,CustomerREQ!B:F,5,FALSE),"NA")</f>
        <v>A</v>
      </c>
    </row>
    <row r="15" spans="1:11" x14ac:dyDescent="0.4">
      <c r="A15" s="23" t="str">
        <f>'指派 Feature_1017'!E:E</f>
        <v>Connectors</v>
      </c>
      <c r="B15" s="24" t="str">
        <f>IFERROR(VLOOKUP(A15,Feature統計!A:O,15,FALSE),"NA")</f>
        <v>NA</v>
      </c>
      <c r="C15" s="23" t="str">
        <f>'指派 Feature_1017'!B:B</f>
        <v>Hardware Requirement</v>
      </c>
      <c r="D15" s="23" t="str">
        <f>'指派 Feature_1017'!C:C</f>
        <v>Non-Functional</v>
      </c>
      <c r="E15" s="23" t="str">
        <f>'指派 Feature_1017'!D:D</f>
        <v>Connectivity</v>
      </c>
      <c r="F15" s="23" t="str">
        <f>'指派 Feature_1017'!A:A</f>
        <v>RTBM-52939</v>
      </c>
      <c r="G15" s="24" t="str">
        <f>IFERROR(VLOOKUP(F15,HW資料!A:B,2,FALSE),VLOOKUP(F15,System資料複製!E:J,6,FALSE))</f>
        <v>Pass</v>
      </c>
      <c r="H15" s="23" t="str">
        <f>IFERROR(VLOOKUP(F15,HW資料!A:B,1,FALSE),VLOOKUP(F15,System資料複製!E:J,5,FALSE))</f>
        <v>RTBM-52939</v>
      </c>
      <c r="I15" s="24" t="str">
        <f>IFERROR(VLOOKUP(F15,CustomerREQ!B:F,3,FALSE),"NA")</f>
        <v>RTBM-36171</v>
      </c>
      <c r="J15" s="24" t="str">
        <f>IFERROR(VLOOKUP(F15,CustomerREQ!B:F,4,FALSE),"NA")</f>
        <v>REQ-0663609</v>
      </c>
      <c r="K15" s="24" t="str">
        <f>IFERROR(VLOOKUP(F15,CustomerREQ!B:F,5,FALSE),"NA")</f>
        <v>A</v>
      </c>
    </row>
    <row r="16" spans="1:11" x14ac:dyDescent="0.4">
      <c r="A16" s="23" t="str">
        <f>'指派 Feature_1017'!E:E</f>
        <v>Connectors</v>
      </c>
      <c r="B16" s="24" t="str">
        <f>IFERROR(VLOOKUP(A16,Feature統計!A:O,15,FALSE),"NA")</f>
        <v>NA</v>
      </c>
      <c r="C16" s="23" t="str">
        <f>'指派 Feature_1017'!B:B</f>
        <v>Hardware Requirement</v>
      </c>
      <c r="D16" s="23" t="str">
        <f>'指派 Feature_1017'!C:C</f>
        <v>Non-Functional</v>
      </c>
      <c r="E16" s="23" t="str">
        <f>'指派 Feature_1017'!D:D</f>
        <v>Connectivity</v>
      </c>
      <c r="F16" s="23" t="str">
        <f>'指派 Feature_1017'!A:A</f>
        <v>RTBM-52940</v>
      </c>
      <c r="G16" s="24" t="str">
        <f>IFERROR(VLOOKUP(F16,HW資料!A:B,2,FALSE),VLOOKUP(F16,System資料複製!E:J,6,FALSE))</f>
        <v>Pass</v>
      </c>
      <c r="H16" s="23" t="str">
        <f>IFERROR(VLOOKUP(F16,HW資料!A:B,1,FALSE),VLOOKUP(F16,System資料複製!E:J,5,FALSE))</f>
        <v>RTBM-52940</v>
      </c>
      <c r="I16" s="24" t="str">
        <f>IFERROR(VLOOKUP(F16,CustomerREQ!B:F,3,FALSE),"NA")</f>
        <v>RTBM-36170</v>
      </c>
      <c r="J16" s="24" t="str">
        <f>IFERROR(VLOOKUP(F16,CustomerREQ!B:F,4,FALSE),"NA")</f>
        <v>REQ-0663608</v>
      </c>
      <c r="K16" s="24" t="str">
        <f>IFERROR(VLOOKUP(F16,CustomerREQ!B:F,5,FALSE),"NA")</f>
        <v>A</v>
      </c>
    </row>
    <row r="17" spans="1:11" x14ac:dyDescent="0.4">
      <c r="A17" s="23" t="str">
        <f>'指派 Feature_1017'!E:E</f>
        <v>Connectors</v>
      </c>
      <c r="B17" s="24" t="str">
        <f>IFERROR(VLOOKUP(A17,Feature統計!A:O,15,FALSE),"NA")</f>
        <v>NA</v>
      </c>
      <c r="C17" s="23" t="str">
        <f>'指派 Feature_1017'!B:B</f>
        <v>Hardware Requirement</v>
      </c>
      <c r="D17" s="23" t="str">
        <f>'指派 Feature_1017'!C:C</f>
        <v>Non-Functional</v>
      </c>
      <c r="E17" s="23" t="str">
        <f>'指派 Feature_1017'!D:D</f>
        <v>Connectivity</v>
      </c>
      <c r="F17" s="23" t="str">
        <f>'指派 Feature_1017'!A:A</f>
        <v>RTBM-52941</v>
      </c>
      <c r="G17" s="24" t="str">
        <f>IFERROR(VLOOKUP(F17,HW資料!A:B,2,FALSE),VLOOKUP(F17,System資料複製!E:J,6,FALSE))</f>
        <v>Pass</v>
      </c>
      <c r="H17" s="23" t="str">
        <f>IFERROR(VLOOKUP(F17,HW資料!A:B,1,FALSE),VLOOKUP(F17,System資料複製!E:J,5,FALSE))</f>
        <v>RTBM-52941</v>
      </c>
      <c r="I17" s="24" t="str">
        <f>IFERROR(VLOOKUP(F17,CustomerREQ!B:F,3,FALSE),"NA")</f>
        <v>RTBM-36168</v>
      </c>
      <c r="J17" s="24" t="str">
        <f>IFERROR(VLOOKUP(F17,CustomerREQ!B:F,4,FALSE),"NA")</f>
        <v>REQ-0663607</v>
      </c>
      <c r="K17" s="24" t="str">
        <f>IFERROR(VLOOKUP(F17,CustomerREQ!B:F,5,FALSE),"NA")</f>
        <v>A</v>
      </c>
    </row>
    <row r="18" spans="1:11" x14ac:dyDescent="0.4">
      <c r="A18" s="23" t="str">
        <f>'指派 Feature_1017'!E:E</f>
        <v>Connectors</v>
      </c>
      <c r="B18" s="24" t="str">
        <f>IFERROR(VLOOKUP(A18,Feature統計!A:O,15,FALSE),"NA")</f>
        <v>NA</v>
      </c>
      <c r="C18" s="23" t="str">
        <f>'指派 Feature_1017'!B:B</f>
        <v>Hardware Requirement</v>
      </c>
      <c r="D18" s="23" t="str">
        <f>'指派 Feature_1017'!C:C</f>
        <v>Non-Functional</v>
      </c>
      <c r="E18" s="23" t="str">
        <f>'指派 Feature_1017'!D:D</f>
        <v>Connectivity</v>
      </c>
      <c r="F18" s="23" t="str">
        <f>'指派 Feature_1017'!A:A</f>
        <v>RTBM-52942</v>
      </c>
      <c r="G18" s="24" t="str">
        <f>IFERROR(VLOOKUP(F18,HW資料!A:B,2,FALSE),VLOOKUP(F18,System資料複製!E:J,6,FALSE))</f>
        <v>Pass</v>
      </c>
      <c r="H18" s="23" t="str">
        <f>IFERROR(VLOOKUP(F18,HW資料!A:B,1,FALSE),VLOOKUP(F18,System資料複製!E:J,5,FALSE))</f>
        <v>RTBM-52942</v>
      </c>
      <c r="I18" s="24" t="str">
        <f>IFERROR(VLOOKUP(F18,CustomerREQ!B:F,3,FALSE),"NA")</f>
        <v>RTBM-36167</v>
      </c>
      <c r="J18" s="24" t="str">
        <f>IFERROR(VLOOKUP(F18,CustomerREQ!B:F,4,FALSE),"NA")</f>
        <v>REQ-0663606</v>
      </c>
      <c r="K18" s="24" t="str">
        <f>IFERROR(VLOOKUP(F18,CustomerREQ!B:F,5,FALSE),"NA")</f>
        <v>A</v>
      </c>
    </row>
    <row r="19" spans="1:11" x14ac:dyDescent="0.4">
      <c r="A19" s="23" t="str">
        <f>'指派 Feature_1017'!E:E</f>
        <v>Connectors</v>
      </c>
      <c r="B19" s="24" t="str">
        <f>IFERROR(VLOOKUP(A19,Feature統計!A:O,15,FALSE),"NA")</f>
        <v>NA</v>
      </c>
      <c r="C19" s="23" t="str">
        <f>'指派 Feature_1017'!B:B</f>
        <v>Hardware Requirement</v>
      </c>
      <c r="D19" s="23" t="str">
        <f>'指派 Feature_1017'!C:C</f>
        <v>Non-Functional</v>
      </c>
      <c r="E19" s="23" t="str">
        <f>'指派 Feature_1017'!D:D</f>
        <v>Miscellaneous</v>
      </c>
      <c r="F19" s="23" t="str">
        <f>'指派 Feature_1017'!A:A</f>
        <v>RTBM-52943</v>
      </c>
      <c r="G19" s="24" t="str">
        <f>IFERROR(VLOOKUP(F19,HW資料!A:B,2,FALSE),VLOOKUP(F19,System資料複製!E:J,6,FALSE))</f>
        <v>Pass</v>
      </c>
      <c r="H19" s="23" t="str">
        <f>IFERROR(VLOOKUP(F19,HW資料!A:B,1,FALSE),VLOOKUP(F19,System資料複製!E:J,5,FALSE))</f>
        <v>RTBM-52943</v>
      </c>
      <c r="I19" s="24" t="str">
        <f>IFERROR(VLOOKUP(F19,CustomerREQ!B:F,3,FALSE),"NA")</f>
        <v>RTBM-36166</v>
      </c>
      <c r="J19" s="24" t="str">
        <f>IFERROR(VLOOKUP(F19,CustomerREQ!B:F,4,FALSE),"NA")</f>
        <v>REQ-0663605</v>
      </c>
      <c r="K19" s="24" t="str">
        <f>IFERROR(VLOOKUP(F19,CustomerREQ!B:F,5,FALSE),"NA")</f>
        <v>A</v>
      </c>
    </row>
    <row r="20" spans="1:11" x14ac:dyDescent="0.4">
      <c r="A20" s="23" t="str">
        <f>'指派 Feature_1017'!E:E</f>
        <v>Connector electrical requirement</v>
      </c>
      <c r="B20" s="24" t="str">
        <f>IFERROR(VLOOKUP(A20,Feature統計!A:O,15,FALSE),"NA")</f>
        <v>Pass</v>
      </c>
      <c r="C20" s="23" t="str">
        <f>'指派 Feature_1017'!B:B</f>
        <v>Hardware Requirement</v>
      </c>
      <c r="D20" s="23" t="str">
        <f>'指派 Feature_1017'!C:C</f>
        <v>Non-Functional</v>
      </c>
      <c r="E20" s="23" t="str">
        <f>'指派 Feature_1017'!D:D</f>
        <v>Positioning</v>
      </c>
      <c r="F20" s="23" t="str">
        <f>'指派 Feature_1017'!A:A</f>
        <v>RTBM-52944</v>
      </c>
      <c r="G20" s="24" t="str">
        <f>IFERROR(VLOOKUP(F20,HW資料!A:B,2,FALSE),VLOOKUP(F20,System資料複製!E:J,6,FALSE))</f>
        <v>Pass</v>
      </c>
      <c r="H20" s="23" t="str">
        <f>IFERROR(VLOOKUP(F20,HW資料!A:B,1,FALSE),VLOOKUP(F20,System資料複製!E:J,5,FALSE))</f>
        <v>RTBM-52944</v>
      </c>
      <c r="I20" s="24" t="str">
        <f>IFERROR(VLOOKUP(F20,CustomerREQ!B:F,3,FALSE),"NA")</f>
        <v>RTBM-36254</v>
      </c>
      <c r="J20" s="24" t="str">
        <f>IFERROR(VLOOKUP(F20,CustomerREQ!B:F,4,FALSE),"NA")</f>
        <v>REQ-0663467</v>
      </c>
      <c r="K20" s="24" t="str">
        <f>IFERROR(VLOOKUP(F20,CustomerREQ!B:F,5,FALSE),"NA")</f>
        <v>A</v>
      </c>
    </row>
    <row r="21" spans="1:11" x14ac:dyDescent="0.4">
      <c r="A21" s="23" t="str">
        <f>'指派 Feature_1017'!E:E</f>
        <v>Connector electrical requirement</v>
      </c>
      <c r="B21" s="24" t="str">
        <f>IFERROR(VLOOKUP(A21,Feature統計!A:O,15,FALSE),"NA")</f>
        <v>Pass</v>
      </c>
      <c r="C21" s="23" t="str">
        <f>'指派 Feature_1017'!B:B</f>
        <v>Hardware Requirement</v>
      </c>
      <c r="D21" s="23" t="str">
        <f>'指派 Feature_1017'!C:C</f>
        <v>Non-Functional</v>
      </c>
      <c r="E21" s="23" t="str">
        <f>'指派 Feature_1017'!D:D</f>
        <v>Positioning</v>
      </c>
      <c r="F21" s="23" t="str">
        <f>'指派 Feature_1017'!A:A</f>
        <v>RTBM-52945</v>
      </c>
      <c r="G21" s="24" t="str">
        <f>IFERROR(VLOOKUP(F21,HW資料!A:B,2,FALSE),VLOOKUP(F21,System資料複製!E:J,6,FALSE))</f>
        <v>Pass</v>
      </c>
      <c r="H21" s="23" t="str">
        <f>IFERROR(VLOOKUP(F21,HW資料!A:B,1,FALSE),VLOOKUP(F21,System資料複製!E:J,5,FALSE))</f>
        <v>RTBM-52945</v>
      </c>
      <c r="I21" s="24" t="str">
        <f>IFERROR(VLOOKUP(F21,CustomerREQ!B:F,3,FALSE),"NA")</f>
        <v>RTBM-36253</v>
      </c>
      <c r="J21" s="24" t="str">
        <f>IFERROR(VLOOKUP(F21,CustomerREQ!B:F,4,FALSE),"NA")</f>
        <v>REQ-0663466</v>
      </c>
      <c r="K21" s="24" t="str">
        <f>IFERROR(VLOOKUP(F21,CustomerREQ!B:F,5,FALSE),"NA")</f>
        <v>A</v>
      </c>
    </row>
    <row r="22" spans="1:11" x14ac:dyDescent="0.4">
      <c r="A22" s="23" t="str">
        <f>'指派 Feature_1017'!E:E</f>
        <v>Connector electrical requirement</v>
      </c>
      <c r="B22" s="24" t="str">
        <f>IFERROR(VLOOKUP(A22,Feature統計!A:O,15,FALSE),"NA")</f>
        <v>Pass</v>
      </c>
      <c r="C22" s="23" t="str">
        <f>'指派 Feature_1017'!B:B</f>
        <v>Hardware Requirement</v>
      </c>
      <c r="D22" s="23" t="str">
        <f>'指派 Feature_1017'!C:C</f>
        <v>Non-Functional</v>
      </c>
      <c r="E22" s="23" t="str">
        <f>'指派 Feature_1017'!D:D</f>
        <v>Positioning</v>
      </c>
      <c r="F22" s="23" t="str">
        <f>'指派 Feature_1017'!A:A</f>
        <v>RTBM-52946</v>
      </c>
      <c r="G22" s="24" t="str">
        <f>IFERROR(VLOOKUP(F22,HW資料!A:B,2,FALSE),VLOOKUP(F22,System資料複製!E:J,6,FALSE))</f>
        <v>Pass</v>
      </c>
      <c r="H22" s="23" t="str">
        <f>IFERROR(VLOOKUP(F22,HW資料!A:B,1,FALSE),VLOOKUP(F22,System資料複製!E:J,5,FALSE))</f>
        <v>RTBM-52946</v>
      </c>
      <c r="I22" s="24" t="str">
        <f>IFERROR(VLOOKUP(F22,CustomerREQ!B:F,3,FALSE),"NA")</f>
        <v>RTBM-36252</v>
      </c>
      <c r="J22" s="24" t="str">
        <f>IFERROR(VLOOKUP(F22,CustomerREQ!B:F,4,FALSE),"NA")</f>
        <v>REQ-0663465</v>
      </c>
      <c r="K22" s="24" t="str">
        <f>IFERROR(VLOOKUP(F22,CustomerREQ!B:F,5,FALSE),"NA")</f>
        <v>A</v>
      </c>
    </row>
    <row r="23" spans="1:11" x14ac:dyDescent="0.4">
      <c r="A23" s="23" t="str">
        <f>'指派 Feature_1017'!E:E</f>
        <v>Connector electrical requirement</v>
      </c>
      <c r="B23" s="24" t="str">
        <f>IFERROR(VLOOKUP(A23,Feature統計!A:O,15,FALSE),"NA")</f>
        <v>Pass</v>
      </c>
      <c r="C23" s="23" t="str">
        <f>'指派 Feature_1017'!B:B</f>
        <v>Hardware Requirement</v>
      </c>
      <c r="D23" s="23" t="str">
        <f>'指派 Feature_1017'!C:C</f>
        <v>Non-Functional</v>
      </c>
      <c r="E23" s="23" t="str">
        <f>'指派 Feature_1017'!D:D</f>
        <v>Connectivity</v>
      </c>
      <c r="F23" s="23" t="str">
        <f>'指派 Feature_1017'!A:A</f>
        <v>RTBM-52947</v>
      </c>
      <c r="G23" s="24" t="str">
        <f>IFERROR(VLOOKUP(F23,HW資料!A:B,2,FALSE),VLOOKUP(F23,System資料複製!E:J,6,FALSE))</f>
        <v>Pass</v>
      </c>
      <c r="H23" s="23" t="str">
        <f>IFERROR(VLOOKUP(F23,HW資料!A:B,1,FALSE),VLOOKUP(F23,System資料複製!E:J,5,FALSE))</f>
        <v>RTBM-52947</v>
      </c>
      <c r="I23" s="24" t="str">
        <f>IFERROR(VLOOKUP(F23,CustomerREQ!B:F,3,FALSE),"NA")</f>
        <v>RTBM-36251</v>
      </c>
      <c r="J23" s="24" t="str">
        <f>IFERROR(VLOOKUP(F23,CustomerREQ!B:F,4,FALSE),"NA")</f>
        <v>REQ-0663462</v>
      </c>
      <c r="K23" s="24" t="str">
        <f>IFERROR(VLOOKUP(F23,CustomerREQ!B:F,5,FALSE),"NA")</f>
        <v>A</v>
      </c>
    </row>
    <row r="24" spans="1:11" x14ac:dyDescent="0.4">
      <c r="A24" s="23" t="str">
        <f>'指派 Feature_1017'!E:E</f>
        <v>Mesure cellular RF performances criterion</v>
      </c>
      <c r="B24" s="24" t="str">
        <f>IFERROR(VLOOKUP(A24,Feature統計!A:O,15,FALSE),"NA")</f>
        <v>Pass</v>
      </c>
      <c r="C24" s="23" t="str">
        <f>'指派 Feature_1017'!B:B</f>
        <v>Hardware Requirement</v>
      </c>
      <c r="D24" s="23" t="str">
        <f>'指派 Feature_1017'!C:C</f>
        <v>Non-Functional</v>
      </c>
      <c r="E24" s="23" t="str">
        <f>'指派 Feature_1017'!D:D</f>
        <v>Connectivity</v>
      </c>
      <c r="F24" s="23" t="str">
        <f>'指派 Feature_1017'!A:A</f>
        <v>RTBM-52948</v>
      </c>
      <c r="G24" s="24" t="str">
        <f>IFERROR(VLOOKUP(F24,HW資料!A:B,2,FALSE),VLOOKUP(F24,System資料複製!E:J,6,FALSE))</f>
        <v>Pass</v>
      </c>
      <c r="H24" s="23" t="str">
        <f>IFERROR(VLOOKUP(F24,HW資料!A:B,1,FALSE),VLOOKUP(F24,System資料複製!E:J,5,FALSE))</f>
        <v>RTBM-52948</v>
      </c>
      <c r="I24" s="24" t="str">
        <f>IFERROR(VLOOKUP(F24,CustomerREQ!B:F,3,FALSE),"NA")</f>
        <v>RTBM-36248</v>
      </c>
      <c r="J24" s="24" t="str">
        <f>IFERROR(VLOOKUP(F24,CustomerREQ!B:F,4,FALSE),"NA")</f>
        <v>REQ-0663460</v>
      </c>
      <c r="K24" s="24" t="str">
        <f>IFERROR(VLOOKUP(F24,CustomerREQ!B:F,5,FALSE),"NA")</f>
        <v>A</v>
      </c>
    </row>
    <row r="25" spans="1:11" x14ac:dyDescent="0.4">
      <c r="A25" s="23" t="str">
        <f>'指派 Feature_1017'!E:E</f>
        <v>Mesure cellular RF performances criterion</v>
      </c>
      <c r="B25" s="24" t="str">
        <f>IFERROR(VLOOKUP(A25,Feature統計!A:O,15,FALSE),"NA")</f>
        <v>Pass</v>
      </c>
      <c r="C25" s="23" t="str">
        <f>'指派 Feature_1017'!B:B</f>
        <v>Hardware Requirement</v>
      </c>
      <c r="D25" s="23" t="str">
        <f>'指派 Feature_1017'!C:C</f>
        <v>Non-Functional</v>
      </c>
      <c r="E25" s="23" t="str">
        <f>'指派 Feature_1017'!D:D</f>
        <v>Device Management</v>
      </c>
      <c r="F25" s="23" t="str">
        <f>'指派 Feature_1017'!A:A</f>
        <v>RTBM-52949</v>
      </c>
      <c r="G25" s="24" t="str">
        <f>IFERROR(VLOOKUP(F25,HW資料!A:B,2,FALSE),VLOOKUP(F25,System資料複製!E:J,6,FALSE))</f>
        <v>Pass</v>
      </c>
      <c r="H25" s="23" t="str">
        <f>IFERROR(VLOOKUP(F25,HW資料!A:B,1,FALSE),VLOOKUP(F25,System資料複製!E:J,5,FALSE))</f>
        <v>RTBM-52949</v>
      </c>
      <c r="I25" s="24" t="str">
        <f>IFERROR(VLOOKUP(F25,CustomerREQ!B:F,3,FALSE),"NA")</f>
        <v>RTBM-36247</v>
      </c>
      <c r="J25" s="24" t="str">
        <f>IFERROR(VLOOKUP(F25,CustomerREQ!B:F,4,FALSE),"NA")</f>
        <v>REQ-0663459</v>
      </c>
      <c r="K25" s="24" t="str">
        <f>IFERROR(VLOOKUP(F25,CustomerREQ!B:F,5,FALSE),"NA")</f>
        <v>A</v>
      </c>
    </row>
    <row r="26" spans="1:11" x14ac:dyDescent="0.4">
      <c r="A26" s="23" t="str">
        <f>'指派 Feature_1017'!E:E</f>
        <v>Mesure cellular RF performances criterion</v>
      </c>
      <c r="B26" s="24" t="str">
        <f>IFERROR(VLOOKUP(A26,Feature統計!A:O,15,FALSE),"NA")</f>
        <v>Pass</v>
      </c>
      <c r="C26" s="23" t="str">
        <f>'指派 Feature_1017'!B:B</f>
        <v>Hardware Requirement</v>
      </c>
      <c r="D26" s="23" t="str">
        <f>'指派 Feature_1017'!C:C</f>
        <v>Non-Functional</v>
      </c>
      <c r="E26" s="23" t="str">
        <f>'指派 Feature_1017'!D:D</f>
        <v>Device Management</v>
      </c>
      <c r="F26" s="23" t="str">
        <f>'指派 Feature_1017'!A:A</f>
        <v>RTBM-52950</v>
      </c>
      <c r="G26" s="24" t="str">
        <f>IFERROR(VLOOKUP(F26,HW資料!A:B,2,FALSE),VLOOKUP(F26,System資料複製!E:J,6,FALSE))</f>
        <v>Pass</v>
      </c>
      <c r="H26" s="23" t="str">
        <f>IFERROR(VLOOKUP(F26,HW資料!A:B,1,FALSE),VLOOKUP(F26,System資料複製!E:J,5,FALSE))</f>
        <v>RTBM-52950</v>
      </c>
      <c r="I26" s="24" t="str">
        <f>IFERROR(VLOOKUP(F26,CustomerREQ!B:F,3,FALSE),"NA")</f>
        <v>RTBM-36246</v>
      </c>
      <c r="J26" s="24" t="str">
        <f>IFERROR(VLOOKUP(F26,CustomerREQ!B:F,4,FALSE),"NA")</f>
        <v>REQ-0663458</v>
      </c>
      <c r="K26" s="24" t="str">
        <f>IFERROR(VLOOKUP(F26,CustomerREQ!B:F,5,FALSE),"NA")</f>
        <v>A</v>
      </c>
    </row>
    <row r="27" spans="1:11" x14ac:dyDescent="0.4">
      <c r="A27" s="23" t="str">
        <f>'指派 Feature_1017'!E:E</f>
        <v>Mesure cellular RF performances criterion</v>
      </c>
      <c r="B27" s="24" t="str">
        <f>IFERROR(VLOOKUP(A27,Feature統計!A:O,15,FALSE),"NA")</f>
        <v>Pass</v>
      </c>
      <c r="C27" s="23" t="str">
        <f>'指派 Feature_1017'!B:B</f>
        <v>Hardware Requirement</v>
      </c>
      <c r="D27" s="23" t="str">
        <f>'指派 Feature_1017'!C:C</f>
        <v>Non-Functional</v>
      </c>
      <c r="E27" s="23" t="str">
        <f>'指派 Feature_1017'!D:D</f>
        <v>Broadcast</v>
      </c>
      <c r="F27" s="23" t="str">
        <f>'指派 Feature_1017'!A:A</f>
        <v>RTBM-52951</v>
      </c>
      <c r="G27" s="24" t="str">
        <f>IFERROR(VLOOKUP(F27,HW資料!A:B,2,FALSE),VLOOKUP(F27,System資料複製!E:J,6,FALSE))</f>
        <v>Pass</v>
      </c>
      <c r="H27" s="23" t="str">
        <f>IFERROR(VLOOKUP(F27,HW資料!A:B,1,FALSE),VLOOKUP(F27,System資料複製!E:J,5,FALSE))</f>
        <v>RTBM-52951</v>
      </c>
      <c r="I27" s="24" t="str">
        <f>IFERROR(VLOOKUP(F27,CustomerREQ!B:F,3,FALSE),"NA")</f>
        <v>RTBM-36245</v>
      </c>
      <c r="J27" s="24" t="str">
        <f>IFERROR(VLOOKUP(F27,CustomerREQ!B:F,4,FALSE),"NA")</f>
        <v>REQ-0663457</v>
      </c>
      <c r="K27" s="24" t="str">
        <f>IFERROR(VLOOKUP(F27,CustomerREQ!B:F,5,FALSE),"NA")</f>
        <v>A</v>
      </c>
    </row>
    <row r="28" spans="1:11" x14ac:dyDescent="0.4">
      <c r="A28" s="23" t="str">
        <f>'指派 Feature_1017'!E:E</f>
        <v>Decoupling measurement</v>
      </c>
      <c r="B28" s="24" t="str">
        <f>IFERROR(VLOOKUP(A28,Feature統計!A:O,15,FALSE),"NA")</f>
        <v>Pass</v>
      </c>
      <c r="C28" s="23" t="str">
        <f>'指派 Feature_1017'!B:B</f>
        <v>Hardware Requirement</v>
      </c>
      <c r="D28" s="23" t="str">
        <f>'指派 Feature_1017'!C:C</f>
        <v>Non-Functional</v>
      </c>
      <c r="E28" s="23" t="str">
        <f>'指派 Feature_1017'!D:D</f>
        <v>Connectivity</v>
      </c>
      <c r="F28" s="23" t="str">
        <f>'指派 Feature_1017'!A:A</f>
        <v>RTBM-52952</v>
      </c>
      <c r="G28" s="24" t="str">
        <f>IFERROR(VLOOKUP(F28,HW資料!A:B,2,FALSE),VLOOKUP(F28,System資料複製!E:J,6,FALSE))</f>
        <v>Pass</v>
      </c>
      <c r="H28" s="23" t="str">
        <f>IFERROR(VLOOKUP(F28,HW資料!A:B,1,FALSE),VLOOKUP(F28,System資料複製!E:J,5,FALSE))</f>
        <v>RTBM-52952</v>
      </c>
      <c r="I28" s="24" t="str">
        <f>IFERROR(VLOOKUP(F28,CustomerREQ!B:F,3,FALSE),"NA")</f>
        <v>RTBM-36244</v>
      </c>
      <c r="J28" s="24" t="str">
        <f>IFERROR(VLOOKUP(F28,CustomerREQ!B:F,4,FALSE),"NA")</f>
        <v>REQ-0663456</v>
      </c>
      <c r="K28" s="24" t="str">
        <f>IFERROR(VLOOKUP(F28,CustomerREQ!B:F,5,FALSE),"NA")</f>
        <v>A</v>
      </c>
    </row>
    <row r="29" spans="1:11" x14ac:dyDescent="0.4">
      <c r="A29" s="23" t="str">
        <f>'指派 Feature_1017'!E:E</f>
        <v>Decoupling measurement</v>
      </c>
      <c r="B29" s="24" t="str">
        <f>IFERROR(VLOOKUP(A29,Feature統計!A:O,15,FALSE),"NA")</f>
        <v>Pass</v>
      </c>
      <c r="C29" s="23" t="str">
        <f>'指派 Feature_1017'!B:B</f>
        <v>Hardware Requirement</v>
      </c>
      <c r="D29" s="23" t="str">
        <f>'指派 Feature_1017'!C:C</f>
        <v>Non-Functional</v>
      </c>
      <c r="E29" s="23" t="str">
        <f>'指派 Feature_1017'!D:D</f>
        <v>Connectivity</v>
      </c>
      <c r="F29" s="23" t="str">
        <f>'指派 Feature_1017'!A:A</f>
        <v>RTBM-52953</v>
      </c>
      <c r="G29" s="24" t="str">
        <f>IFERROR(VLOOKUP(F29,HW資料!A:B,2,FALSE),VLOOKUP(F29,System資料複製!E:J,6,FALSE))</f>
        <v>Pass</v>
      </c>
      <c r="H29" s="23" t="str">
        <f>IFERROR(VLOOKUP(F29,HW資料!A:B,1,FALSE),VLOOKUP(F29,System資料複製!E:J,5,FALSE))</f>
        <v>RTBM-52953</v>
      </c>
      <c r="I29" s="24" t="str">
        <f>IFERROR(VLOOKUP(F29,CustomerREQ!B:F,3,FALSE),"NA")</f>
        <v>RTBM-36038</v>
      </c>
      <c r="J29" s="24" t="str">
        <f>IFERROR(VLOOKUP(F29,CustomerREQ!B:F,4,FALSE),"NA")</f>
        <v>REQ-0663446</v>
      </c>
      <c r="K29" s="24" t="str">
        <f>IFERROR(VLOOKUP(F29,CustomerREQ!B:F,5,FALSE),"NA")</f>
        <v>A</v>
      </c>
    </row>
    <row r="30" spans="1:11" x14ac:dyDescent="0.4">
      <c r="A30" s="23" t="str">
        <f>'指派 Feature_1017'!E:E</f>
        <v>Switch to GSM back-up antenna when LTE1 antenna is broken</v>
      </c>
      <c r="B30" s="24" t="str">
        <f>IFERROR(VLOOKUP(A30,Feature統計!A:O,15,FALSE),"NA")</f>
        <v>Pass</v>
      </c>
      <c r="C30" s="23" t="str">
        <f>'指派 Feature_1017'!B:B</f>
        <v>System Requirement</v>
      </c>
      <c r="D30" s="23" t="str">
        <f>'指派 Feature_1017'!C:C</f>
        <v>Non-Functional</v>
      </c>
      <c r="E30" s="23" t="str">
        <f>'指派 Feature_1017'!D:D</f>
        <v>Diagnostic</v>
      </c>
      <c r="F30" s="23" t="str">
        <f>'指派 Feature_1017'!A:A</f>
        <v>RTBM-52954</v>
      </c>
      <c r="G30" s="24" t="str">
        <f>IFERROR(VLOOKUP(F30,HW資料!A:B,2,FALSE),VLOOKUP(F30,System資料複製!E:J,6,FALSE))</f>
        <v>Pass</v>
      </c>
      <c r="H30" s="23" t="str">
        <f>IFERROR(VLOOKUP(F30,HW資料!A:B,1,FALSE),VLOOKUP(F30,System資料複製!E:J,5,FALSE))</f>
        <v>RTBM-55942</v>
      </c>
      <c r="I30" s="24" t="str">
        <f>IFERROR(VLOOKUP(F30,CustomerREQ!B:F,3,FALSE),"NA")</f>
        <v>RTBM-35995</v>
      </c>
      <c r="J30" s="24" t="str">
        <f>IFERROR(VLOOKUP(F30,CustomerREQ!B:F,4,FALSE),"NA")</f>
        <v>REQ-0663445</v>
      </c>
      <c r="K30" s="24" t="str">
        <f>IFERROR(VLOOKUP(F30,CustomerREQ!B:F,5,FALSE),"NA")</f>
        <v>A</v>
      </c>
    </row>
    <row r="31" spans="1:11" x14ac:dyDescent="0.4">
      <c r="A31" s="23" t="str">
        <f>'指派 Feature_1017'!E:E</f>
        <v>Decoupling measurement</v>
      </c>
      <c r="B31" s="24" t="str">
        <f>IFERROR(VLOOKUP(A31,Feature統計!A:O,15,FALSE),"NA")</f>
        <v>Pass</v>
      </c>
      <c r="C31" s="23" t="str">
        <f>'指派 Feature_1017'!B:B</f>
        <v>Hardware Requirement</v>
      </c>
      <c r="D31" s="23" t="str">
        <f>'指派 Feature_1017'!C:C</f>
        <v>Non-Functional</v>
      </c>
      <c r="E31" s="23" t="str">
        <f>'指派 Feature_1017'!D:D</f>
        <v>Connectivity</v>
      </c>
      <c r="F31" s="23" t="str">
        <f>'指派 Feature_1017'!A:A</f>
        <v>RTBM-52955</v>
      </c>
      <c r="G31" s="24" t="str">
        <f>IFERROR(VLOOKUP(F31,HW資料!A:B,2,FALSE),VLOOKUP(F31,System資料複製!E:J,6,FALSE))</f>
        <v>Pass</v>
      </c>
      <c r="H31" s="23" t="str">
        <f>IFERROR(VLOOKUP(F31,HW資料!A:B,1,FALSE),VLOOKUP(F31,System資料複製!E:J,5,FALSE))</f>
        <v>RTBM-52955</v>
      </c>
      <c r="I31" s="24" t="str">
        <f>IFERROR(VLOOKUP(F31,CustomerREQ!B:F,3,FALSE),"NA")</f>
        <v>RTBM-36014</v>
      </c>
      <c r="J31" s="24" t="str">
        <f>IFERROR(VLOOKUP(F31,CustomerREQ!B:F,4,FALSE),"NA")</f>
        <v>REQ-0663444</v>
      </c>
      <c r="K31" s="24" t="str">
        <f>IFERROR(VLOOKUP(F31,CustomerREQ!B:F,5,FALSE),"NA")</f>
        <v>A</v>
      </c>
    </row>
    <row r="32" spans="1:11" x14ac:dyDescent="0.4">
      <c r="A32" s="23" t="str">
        <f>'指派 Feature_1017'!E:E</f>
        <v>Cellular Antenna</v>
      </c>
      <c r="B32" s="24" t="str">
        <f>IFERROR(VLOOKUP(A32,Feature統計!A:O,15,FALSE),"NA")</f>
        <v>Fail</v>
      </c>
      <c r="C32" s="23" t="str">
        <f>'指派 Feature_1017'!B:B</f>
        <v>Hardware Requirement</v>
      </c>
      <c r="D32" s="23" t="str">
        <f>'指派 Feature_1017'!C:C</f>
        <v>Non-Functional</v>
      </c>
      <c r="E32" s="23" t="str">
        <f>'指派 Feature_1017'!D:D</f>
        <v>Connectivity</v>
      </c>
      <c r="F32" s="23" t="str">
        <f>'指派 Feature_1017'!A:A</f>
        <v>RTBM-52956</v>
      </c>
      <c r="G32" s="24" t="str">
        <f>IFERROR(VLOOKUP(F32,HW資料!A:B,2,FALSE),VLOOKUP(F32,System資料複製!E:J,6,FALSE))</f>
        <v>Fail</v>
      </c>
      <c r="H32" s="23" t="str">
        <f>IFERROR(VLOOKUP(F32,HW資料!A:B,1,FALSE),VLOOKUP(F32,System資料複製!E:J,5,FALSE))</f>
        <v>RTBM-52956</v>
      </c>
      <c r="I32" s="24" t="str">
        <f>IFERROR(VLOOKUP(F32,CustomerREQ!B:F,3,FALSE),"NA")</f>
        <v>RTBM-36012</v>
      </c>
      <c r="J32" s="24" t="str">
        <f>IFERROR(VLOOKUP(F32,CustomerREQ!B:F,4,FALSE),"NA")</f>
        <v>REQ-0663442</v>
      </c>
      <c r="K32" s="24" t="str">
        <f>IFERROR(VLOOKUP(F32,CustomerREQ!B:F,5,FALSE),"NA")</f>
        <v>A</v>
      </c>
    </row>
    <row r="33" spans="1:11" x14ac:dyDescent="0.4">
      <c r="A33" s="23" t="str">
        <f>'指派 Feature_1017'!E:E</f>
        <v>Cellular Antenna</v>
      </c>
      <c r="B33" s="24" t="str">
        <f>IFERROR(VLOOKUP(A33,Feature統計!A:O,15,FALSE),"NA")</f>
        <v>Fail</v>
      </c>
      <c r="C33" s="23" t="str">
        <f>'指派 Feature_1017'!B:B</f>
        <v>Hardware Requirement</v>
      </c>
      <c r="D33" s="23" t="str">
        <f>'指派 Feature_1017'!C:C</f>
        <v>Non-Functional</v>
      </c>
      <c r="E33" s="23" t="str">
        <f>'指派 Feature_1017'!D:D</f>
        <v>Connectivity</v>
      </c>
      <c r="F33" s="23" t="s">
        <v>7290</v>
      </c>
      <c r="G33" s="24" t="str">
        <f>IFERROR(VLOOKUP(F33,HW資料!A:B,2,FALSE),VLOOKUP(F33,System資料複製!E:J,6,FALSE))</f>
        <v>Fail</v>
      </c>
      <c r="H33" s="23" t="str">
        <f>IFERROR(VLOOKUP(F33,HW資料!A:B,1,FALSE),VLOOKUP(F33,System資料複製!E:J,5,FALSE))</f>
        <v>RTBM-52957</v>
      </c>
      <c r="I33" s="24" t="str">
        <f>IFERROR(VLOOKUP(F33,CustomerREQ!B:F,3,FALSE),"NA")</f>
        <v>RTBM-36010</v>
      </c>
      <c r="J33" s="24" t="str">
        <f>IFERROR(VLOOKUP(F33,CustomerREQ!B:F,4,FALSE),"NA")</f>
        <v>REQ-0663441</v>
      </c>
      <c r="K33" s="24" t="str">
        <f>IFERROR(VLOOKUP(F33,CustomerREQ!B:F,5,FALSE),"NA")</f>
        <v>B</v>
      </c>
    </row>
    <row r="34" spans="1:11" x14ac:dyDescent="0.4">
      <c r="A34" s="23" t="str">
        <f>'指派 Feature_1017'!E:E</f>
        <v>Cellular Antenna</v>
      </c>
      <c r="B34" s="24" t="str">
        <f>IFERROR(VLOOKUP(A34,Feature統計!A:O,15,FALSE),"NA")</f>
        <v>Fail</v>
      </c>
      <c r="C34" s="23" t="str">
        <f>'指派 Feature_1017'!B:B</f>
        <v>Hardware Requirement</v>
      </c>
      <c r="D34" s="23" t="str">
        <f>'指派 Feature_1017'!C:C</f>
        <v>Non-Functional</v>
      </c>
      <c r="E34" s="23" t="str">
        <f>'指派 Feature_1017'!D:D</f>
        <v>Connectivity</v>
      </c>
      <c r="F34" s="23" t="str">
        <f>'指派 Feature_1017'!A:A</f>
        <v>RTBM-52958</v>
      </c>
      <c r="G34" s="24" t="str">
        <f>IFERROR(VLOOKUP(F34,HW資料!A:B,2,FALSE),VLOOKUP(F34,System資料複製!E:J,6,FALSE))</f>
        <v>Fail</v>
      </c>
      <c r="H34" s="23" t="str">
        <f>IFERROR(VLOOKUP(F34,HW資料!A:B,1,FALSE),VLOOKUP(F34,System資料複製!E:J,5,FALSE))</f>
        <v>RTBM-52958</v>
      </c>
      <c r="I34" s="24" t="str">
        <f>IFERROR(VLOOKUP(F34,CustomerREQ!B:F,3,FALSE),"NA")</f>
        <v>RTBM-36009</v>
      </c>
      <c r="J34" s="24" t="str">
        <f>IFERROR(VLOOKUP(F34,CustomerREQ!B:F,4,FALSE),"NA")</f>
        <v>REQ-0663440</v>
      </c>
      <c r="K34" s="24" t="str">
        <f>IFERROR(VLOOKUP(F34,CustomerREQ!B:F,5,FALSE),"NA")</f>
        <v>A</v>
      </c>
    </row>
    <row r="35" spans="1:11" x14ac:dyDescent="0.4">
      <c r="A35" s="23" t="str">
        <f>'指派 Feature_1017'!E:E</f>
        <v>Cellular Antenna</v>
      </c>
      <c r="B35" s="24" t="str">
        <f>IFERROR(VLOOKUP(A35,Feature統計!A:O,15,FALSE),"NA")</f>
        <v>Fail</v>
      </c>
      <c r="C35" s="23" t="str">
        <f>'指派 Feature_1017'!B:B</f>
        <v>Hardware Requirement</v>
      </c>
      <c r="D35" s="23" t="str">
        <f>'指派 Feature_1017'!C:C</f>
        <v>Non-Functional</v>
      </c>
      <c r="E35" s="23" t="str">
        <f>'指派 Feature_1017'!D:D</f>
        <v>Connectivity</v>
      </c>
      <c r="F35" s="23" t="str">
        <f>'指派 Feature_1017'!A:A</f>
        <v>RTBM-52959</v>
      </c>
      <c r="G35" s="24" t="str">
        <f>IFERROR(VLOOKUP(F35,HW資料!A:B,2,FALSE),VLOOKUP(F35,System資料複製!E:J,6,FALSE))</f>
        <v>Fail</v>
      </c>
      <c r="H35" s="23" t="str">
        <f>IFERROR(VLOOKUP(F35,HW資料!A:B,1,FALSE),VLOOKUP(F35,System資料複製!E:J,5,FALSE))</f>
        <v>RTBM-52959</v>
      </c>
      <c r="I35" s="24" t="str">
        <f>IFERROR(VLOOKUP(F35,CustomerREQ!B:F,3,FALSE),"NA")</f>
        <v>RTBM-36008</v>
      </c>
      <c r="J35" s="24" t="str">
        <f>IFERROR(VLOOKUP(F35,CustomerREQ!B:F,4,FALSE),"NA")</f>
        <v>REQ-0663439</v>
      </c>
      <c r="K35" s="24" t="str">
        <f>IFERROR(VLOOKUP(F35,CustomerREQ!B:F,5,FALSE),"NA")</f>
        <v>B</v>
      </c>
    </row>
    <row r="36" spans="1:11" x14ac:dyDescent="0.4">
      <c r="A36" s="23" t="str">
        <f>'指派 Feature_1017'!E:E</f>
        <v>Cellular Antenna</v>
      </c>
      <c r="B36" s="24" t="str">
        <f>IFERROR(VLOOKUP(A36,Feature統計!A:O,15,FALSE),"NA")</f>
        <v>Fail</v>
      </c>
      <c r="C36" s="23" t="str">
        <f>'指派 Feature_1017'!B:B</f>
        <v>Hardware Requirement</v>
      </c>
      <c r="D36" s="23" t="str">
        <f>'指派 Feature_1017'!C:C</f>
        <v>Non-Functional</v>
      </c>
      <c r="E36" s="23" t="str">
        <f>'指派 Feature_1017'!D:D</f>
        <v>Device Management</v>
      </c>
      <c r="F36" s="23" t="str">
        <f>'指派 Feature_1017'!A:A</f>
        <v>RTBM-52960</v>
      </c>
      <c r="G36" s="24" t="str">
        <f>IFERROR(VLOOKUP(F36,HW資料!A:B,2,FALSE),VLOOKUP(F36,System資料複製!E:J,6,FALSE))</f>
        <v>Fail</v>
      </c>
      <c r="H36" s="23" t="str">
        <f>IFERROR(VLOOKUP(F36,HW資料!A:B,1,FALSE),VLOOKUP(F36,System資料複製!E:J,5,FALSE))</f>
        <v>RTBM-52960</v>
      </c>
      <c r="I36" s="24" t="str">
        <f>IFERROR(VLOOKUP(F36,CustomerREQ!B:F,3,FALSE),"NA")</f>
        <v>RTBM-36007</v>
      </c>
      <c r="J36" s="24" t="str">
        <f>IFERROR(VLOOKUP(F36,CustomerREQ!B:F,4,FALSE),"NA")</f>
        <v>REQ-0663438</v>
      </c>
      <c r="K36" s="24" t="str">
        <f>IFERROR(VLOOKUP(F36,CustomerREQ!B:F,5,FALSE),"NA")</f>
        <v>A</v>
      </c>
    </row>
    <row r="37" spans="1:11" x14ac:dyDescent="0.4">
      <c r="A37" s="23" t="str">
        <f>'指派 Feature_1017'!E:E</f>
        <v>Cellular Antenna</v>
      </c>
      <c r="B37" s="24" t="str">
        <f>IFERROR(VLOOKUP(A37,Feature統計!A:O,15,FALSE),"NA")</f>
        <v>Fail</v>
      </c>
      <c r="C37" s="23" t="str">
        <f>'指派 Feature_1017'!B:B</f>
        <v>Hardware Requirement</v>
      </c>
      <c r="D37" s="23" t="str">
        <f>'指派 Feature_1017'!C:C</f>
        <v>Non-Functional</v>
      </c>
      <c r="E37" s="23" t="str">
        <f>'指派 Feature_1017'!D:D</f>
        <v>Device Management</v>
      </c>
      <c r="F37" s="23" t="str">
        <f>'指派 Feature_1017'!A:A</f>
        <v>RTBM-52961</v>
      </c>
      <c r="G37" s="24" t="str">
        <f>IFERROR(VLOOKUP(F37,HW資料!A:B,2,FALSE),VLOOKUP(F37,System資料複製!E:J,6,FALSE))</f>
        <v>Pass</v>
      </c>
      <c r="H37" s="23" t="str">
        <f>IFERROR(VLOOKUP(F37,HW資料!A:B,1,FALSE),VLOOKUP(F37,System資料複製!E:J,5,FALSE))</f>
        <v>RTBM-52961</v>
      </c>
      <c r="I37" s="24" t="str">
        <f>IFERROR(VLOOKUP(F37,CustomerREQ!B:F,3,FALSE),"NA")</f>
        <v>RTBM-36006</v>
      </c>
      <c r="J37" s="24" t="str">
        <f>IFERROR(VLOOKUP(F37,CustomerREQ!B:F,4,FALSE),"NA")</f>
        <v>REQ-0663437</v>
      </c>
      <c r="K37" s="24" t="str">
        <f>IFERROR(VLOOKUP(F37,CustomerREQ!B:F,5,FALSE),"NA")</f>
        <v>A</v>
      </c>
    </row>
    <row r="38" spans="1:11" x14ac:dyDescent="0.4">
      <c r="A38" s="23" t="str">
        <f>'指派 Feature_1017'!E:E</f>
        <v>Cellular Antenna</v>
      </c>
      <c r="B38" s="24" t="str">
        <f>IFERROR(VLOOKUP(A38,Feature統計!A:O,15,FALSE),"NA")</f>
        <v>Fail</v>
      </c>
      <c r="C38" s="23" t="str">
        <f>'指派 Feature_1017'!B:B</f>
        <v>Hardware Requirement</v>
      </c>
      <c r="D38" s="23" t="str">
        <f>'指派 Feature_1017'!C:C</f>
        <v>Non-Functional</v>
      </c>
      <c r="E38" s="23" t="str">
        <f>'指派 Feature_1017'!D:D</f>
        <v>Positioning</v>
      </c>
      <c r="F38" s="23" t="str">
        <f>'指派 Feature_1017'!A:A</f>
        <v>RTBM-52962</v>
      </c>
      <c r="G38" s="24" t="str">
        <f>IFERROR(VLOOKUP(F38,HW資料!A:B,2,FALSE),VLOOKUP(F38,System資料複製!E:J,6,FALSE))</f>
        <v>Fail</v>
      </c>
      <c r="H38" s="23" t="str">
        <f>IFERROR(VLOOKUP(F38,HW資料!A:B,1,FALSE),VLOOKUP(F38,System資料複製!E:J,5,FALSE))</f>
        <v>RTBM-52962</v>
      </c>
      <c r="I38" s="24" t="str">
        <f>IFERROR(VLOOKUP(F38,CustomerREQ!B:F,3,FALSE),"NA")</f>
        <v>RTBM-36005</v>
      </c>
      <c r="J38" s="24" t="str">
        <f>IFERROR(VLOOKUP(F38,CustomerREQ!B:F,4,FALSE),"NA")</f>
        <v>REQ-0663436</v>
      </c>
      <c r="K38" s="24" t="str">
        <f>IFERROR(VLOOKUP(F38,CustomerREQ!B:F,5,FALSE),"NA")</f>
        <v>A</v>
      </c>
    </row>
    <row r="39" spans="1:11" x14ac:dyDescent="0.4">
      <c r="A39" s="23" t="str">
        <f>'指派 Feature_1017'!E:E</f>
        <v>Connectors</v>
      </c>
      <c r="B39" s="24" t="str">
        <f>IFERROR(VLOOKUP(A39,Feature統計!A:O,15,FALSE),"NA")</f>
        <v>NA</v>
      </c>
      <c r="C39" s="23" t="str">
        <f>'指派 Feature_1017'!B:B</f>
        <v>Hardware Requirement</v>
      </c>
      <c r="D39" s="23" t="str">
        <f>'指派 Feature_1017'!C:C</f>
        <v>Non-Functional</v>
      </c>
      <c r="E39" s="23" t="str">
        <f>'指派 Feature_1017'!D:D</f>
        <v>Miscellaneous</v>
      </c>
      <c r="F39" s="23" t="str">
        <f>'指派 Feature_1017'!A:A</f>
        <v>RTBM-52963</v>
      </c>
      <c r="G39" s="24" t="str">
        <f>IFERROR(VLOOKUP(F39,HW資料!A:B,2,FALSE),VLOOKUP(F39,System資料複製!E:J,6,FALSE))</f>
        <v>Pass</v>
      </c>
      <c r="H39" s="23" t="str">
        <f>IFERROR(VLOOKUP(F39,HW資料!A:B,1,FALSE),VLOOKUP(F39,System資料複製!E:J,5,FALSE))</f>
        <v>RTBM-52963</v>
      </c>
      <c r="I39" s="24" t="str">
        <f>IFERROR(VLOOKUP(F39,CustomerREQ!B:F,3,FALSE),"NA")</f>
        <v>RTBM-36176</v>
      </c>
      <c r="J39" s="24" t="str">
        <f>IFERROR(VLOOKUP(F39,CustomerREQ!B:F,4,FALSE),"NA")</f>
        <v>REQ-0658131</v>
      </c>
      <c r="K39" s="24" t="str">
        <f>IFERROR(VLOOKUP(F39,CustomerREQ!B:F,5,FALSE),"NA")</f>
        <v>A</v>
      </c>
    </row>
    <row r="40" spans="1:11" x14ac:dyDescent="0.4">
      <c r="A40" s="23" t="str">
        <f>'指派 Feature_1017'!E:E</f>
        <v>Connectors</v>
      </c>
      <c r="B40" s="24" t="str">
        <f>IFERROR(VLOOKUP(A40,Feature統計!A:O,15,FALSE),"NA")</f>
        <v>NA</v>
      </c>
      <c r="C40" s="23" t="str">
        <f>'指派 Feature_1017'!B:B</f>
        <v>Hardware Requirement</v>
      </c>
      <c r="D40" s="23" t="str">
        <f>'指派 Feature_1017'!C:C</f>
        <v>Non-Functional</v>
      </c>
      <c r="E40" s="23" t="str">
        <f>'指派 Feature_1017'!D:D</f>
        <v>Miscellaneous</v>
      </c>
      <c r="F40" s="23" t="str">
        <f>'指派 Feature_1017'!A:A</f>
        <v>RTBM-52965</v>
      </c>
      <c r="G40" s="24" t="str">
        <f>IFERROR(VLOOKUP(F40,HW資料!A:B,2,FALSE),VLOOKUP(F40,System資料複製!E:J,6,FALSE))</f>
        <v>Pass</v>
      </c>
      <c r="H40" s="23" t="str">
        <f>IFERROR(VLOOKUP(F40,HW資料!A:B,1,FALSE),VLOOKUP(F40,System資料複製!E:J,5,FALSE))</f>
        <v>RTBM-52965</v>
      </c>
      <c r="I40" s="24" t="str">
        <f>IFERROR(VLOOKUP(F40,CustomerREQ!B:F,3,FALSE),"NA")</f>
        <v>RTBM-36175</v>
      </c>
      <c r="J40" s="24" t="str">
        <f>IFERROR(VLOOKUP(F40,CustomerREQ!B:F,4,FALSE),"NA")</f>
        <v>REQ-0658130</v>
      </c>
      <c r="K40" s="24" t="str">
        <f>IFERROR(VLOOKUP(F40,CustomerREQ!B:F,5,FALSE),"NA")</f>
        <v>A</v>
      </c>
    </row>
    <row r="41" spans="1:11" x14ac:dyDescent="0.4">
      <c r="A41" s="23" t="str">
        <f>'指派 Feature_1017'!E:E</f>
        <v>Connectors</v>
      </c>
      <c r="B41" s="24" t="str">
        <f>IFERROR(VLOOKUP(A41,Feature統計!A:O,15,FALSE),"NA")</f>
        <v>NA</v>
      </c>
      <c r="C41" s="23" t="str">
        <f>'指派 Feature_1017'!B:B</f>
        <v>Hardware Requirement</v>
      </c>
      <c r="D41" s="23" t="str">
        <f>'指派 Feature_1017'!C:C</f>
        <v>Non-Functional</v>
      </c>
      <c r="E41" s="23" t="str">
        <f>'指派 Feature_1017'!D:D</f>
        <v>Miscellaneous</v>
      </c>
      <c r="F41" s="23" t="str">
        <f>'指派 Feature_1017'!A:A</f>
        <v>RTBM-52966</v>
      </c>
      <c r="G41" s="24" t="str">
        <f>IFERROR(VLOOKUP(F41,HW資料!A:B,2,FALSE),VLOOKUP(F41,System資料複製!E:J,6,FALSE))</f>
        <v>Pass</v>
      </c>
      <c r="H41" s="23" t="str">
        <f>IFERROR(VLOOKUP(F41,HW資料!A:B,1,FALSE),VLOOKUP(F41,System資料複製!E:J,5,FALSE))</f>
        <v>RTBM-52966</v>
      </c>
      <c r="I41" s="24" t="str">
        <f>IFERROR(VLOOKUP(F41,CustomerREQ!B:F,3,FALSE),"NA")</f>
        <v>RTBM-36174</v>
      </c>
      <c r="J41" s="24" t="str">
        <f>IFERROR(VLOOKUP(F41,CustomerREQ!B:F,4,FALSE),"NA")</f>
        <v>REQ-0658127</v>
      </c>
      <c r="K41" s="24" t="str">
        <f>IFERROR(VLOOKUP(F41,CustomerREQ!B:F,5,FALSE),"NA")</f>
        <v>A</v>
      </c>
    </row>
    <row r="42" spans="1:11" x14ac:dyDescent="0.4">
      <c r="A42" s="23" t="str">
        <f>'指派 Feature_1017'!E:E</f>
        <v>Back-Up Battery</v>
      </c>
      <c r="B42" s="24" t="str">
        <f>IFERROR(VLOOKUP(A42,Feature統計!A:O,15,FALSE),"NA")</f>
        <v>Pass</v>
      </c>
      <c r="C42" s="23" t="str">
        <f>'指派 Feature_1017'!B:B</f>
        <v>Hardware Requirement</v>
      </c>
      <c r="D42" s="23" t="str">
        <f>'指派 Feature_1017'!C:C</f>
        <v>Non-Functional</v>
      </c>
      <c r="E42" s="23" t="str">
        <f>'指派 Feature_1017'!D:D</f>
        <v>Electrical Engineering</v>
      </c>
      <c r="F42" s="23" t="str">
        <f>'指派 Feature_1017'!A:A</f>
        <v>RTBM-52967</v>
      </c>
      <c r="G42" s="24" t="str">
        <f>IFERROR(VLOOKUP(F42,HW資料!A:B,2,FALSE),VLOOKUP(F42,System資料複製!E:J,6,FALSE))</f>
        <v>Pass</v>
      </c>
      <c r="H42" s="23" t="str">
        <f>IFERROR(VLOOKUP(F42,HW資料!A:B,1,FALSE),VLOOKUP(F42,System資料複製!E:J,5,FALSE))</f>
        <v>RTBM-52967</v>
      </c>
      <c r="I42" s="24" t="str">
        <f>IFERROR(VLOOKUP(F42,CustomerREQ!B:F,3,FALSE),"NA")</f>
        <v>RTBM-36100</v>
      </c>
      <c r="J42" s="24" t="str">
        <f>IFERROR(VLOOKUP(F42,CustomerREQ!B:F,4,FALSE),"NA")</f>
        <v>REQ-0658121</v>
      </c>
      <c r="K42" s="24" t="str">
        <f>IFERROR(VLOOKUP(F42,CustomerREQ!B:F,5,FALSE),"NA")</f>
        <v>A</v>
      </c>
    </row>
    <row r="43" spans="1:11" x14ac:dyDescent="0.4">
      <c r="A43" s="23" t="str">
        <f>'指派 Feature_1017'!E:E</f>
        <v>Product Regulation and Certification</v>
      </c>
      <c r="B43" s="24" t="str">
        <f>IFERROR(VLOOKUP(A43,Feature統計!A:O,15,FALSE),"NA")</f>
        <v>On-going w/h some pass</v>
      </c>
      <c r="C43" s="23" t="str">
        <f>'指派 Feature_1017'!B:B</f>
        <v>Hardware Requirement</v>
      </c>
      <c r="D43" s="23" t="str">
        <f>'指派 Feature_1017'!C:C</f>
        <v>Non-Functional</v>
      </c>
      <c r="E43" s="23" t="str">
        <f>'指派 Feature_1017'!D:D</f>
        <v>Miscellaneous</v>
      </c>
      <c r="F43" s="23" t="str">
        <f>'指派 Feature_1017'!A:A</f>
        <v>RTBM-52968</v>
      </c>
      <c r="G43" s="24" t="str">
        <f>IFERROR(VLOOKUP(F43,HW資料!A:B,2,FALSE),VLOOKUP(F43,System資料複製!E:J,6,FALSE))</f>
        <v>Pass</v>
      </c>
      <c r="H43" s="23" t="str">
        <f>IFERROR(VLOOKUP(F43,HW資料!A:B,1,FALSE),VLOOKUP(F43,System資料複製!E:J,5,FALSE))</f>
        <v>RTBM-52968</v>
      </c>
      <c r="I43" s="24" t="str">
        <f>IFERROR(VLOOKUP(F43,CustomerREQ!B:F,3,FALSE),"NA")</f>
        <v>RTBM-36785</v>
      </c>
      <c r="J43" s="24" t="str">
        <f>IFERROR(VLOOKUP(F43,CustomerREQ!B:F,4,FALSE),"NA")</f>
        <v>REQ-0655586</v>
      </c>
      <c r="K43" s="24" t="str">
        <f>IFERROR(VLOOKUP(F43,CustomerREQ!B:F,5,FALSE),"NA")</f>
        <v>A</v>
      </c>
    </row>
    <row r="44" spans="1:11" x14ac:dyDescent="0.4">
      <c r="A44" s="23" t="str">
        <f>'指派 Feature_1017'!E:E</f>
        <v>Connectors</v>
      </c>
      <c r="B44" s="24" t="str">
        <f>IFERROR(VLOOKUP(A44,Feature統計!A:O,15,FALSE),"NA")</f>
        <v>NA</v>
      </c>
      <c r="C44" s="23" t="str">
        <f>'指派 Feature_1017'!B:B</f>
        <v>Hardware Requirement</v>
      </c>
      <c r="D44" s="23" t="str">
        <f>'指派 Feature_1017'!C:C</f>
        <v>Non-Functional</v>
      </c>
      <c r="E44" s="23" t="str">
        <f>'指派 Feature_1017'!D:D</f>
        <v>Miscellaneous</v>
      </c>
      <c r="F44" s="23" t="str">
        <f>'指派 Feature_1017'!A:A</f>
        <v>RTBM-52969</v>
      </c>
      <c r="G44" s="24" t="str">
        <f>IFERROR(VLOOKUP(F44,HW資料!A:B,2,FALSE),VLOOKUP(F44,System資料複製!E:J,6,FALSE))</f>
        <v>StagePass</v>
      </c>
      <c r="H44" s="23" t="str">
        <f>IFERROR(VLOOKUP(F44,HW資料!A:B,1,FALSE),VLOOKUP(F44,System資料複製!E:J,5,FALSE))</f>
        <v>RTBM-52969</v>
      </c>
      <c r="I44" s="24" t="str">
        <f>IFERROR(VLOOKUP(F44,CustomerREQ!B:F,3,FALSE),"NA")</f>
        <v>RTBM-36144</v>
      </c>
      <c r="J44" s="24" t="str">
        <f>IFERROR(VLOOKUP(F44,CustomerREQ!B:F,4,FALSE),"NA")</f>
        <v>REQ-0604040</v>
      </c>
      <c r="K44" s="24" t="str">
        <f>IFERROR(VLOOKUP(F44,CustomerREQ!B:F,5,FALSE),"NA")</f>
        <v>A</v>
      </c>
    </row>
    <row r="45" spans="1:11" x14ac:dyDescent="0.4">
      <c r="A45" s="23" t="str">
        <f>'指派 Feature_1017'!E:E</f>
        <v>Connectors</v>
      </c>
      <c r="B45" s="24" t="str">
        <f>IFERROR(VLOOKUP(A45,Feature統計!A:O,15,FALSE),"NA")</f>
        <v>NA</v>
      </c>
      <c r="C45" s="23" t="str">
        <f>'指派 Feature_1017'!B:B</f>
        <v>Hardware Requirement</v>
      </c>
      <c r="D45" s="23" t="str">
        <f>'指派 Feature_1017'!C:C</f>
        <v>Non-Functional</v>
      </c>
      <c r="E45" s="23" t="str">
        <f>'指派 Feature_1017'!D:D</f>
        <v>Miscellaneous</v>
      </c>
      <c r="F45" s="23" t="str">
        <f>'指派 Feature_1017'!A:A</f>
        <v>RTBM-52970</v>
      </c>
      <c r="G45" s="24" t="str">
        <f>IFERROR(VLOOKUP(F45,HW資料!A:B,2,FALSE),VLOOKUP(F45,System資料複製!E:J,6,FALSE))</f>
        <v>StagePass</v>
      </c>
      <c r="H45" s="23" t="str">
        <f>IFERROR(VLOOKUP(F45,HW資料!A:B,1,FALSE),VLOOKUP(F45,System資料複製!E:J,5,FALSE))</f>
        <v>RTBM-52970</v>
      </c>
      <c r="I45" s="24" t="str">
        <f>IFERROR(VLOOKUP(F45,CustomerREQ!B:F,3,FALSE),"NA")</f>
        <v>RTBM-36145</v>
      </c>
      <c r="J45" s="24" t="str">
        <f>IFERROR(VLOOKUP(F45,CustomerREQ!B:F,4,FALSE),"NA")</f>
        <v>REQ-0604039</v>
      </c>
      <c r="K45" s="24" t="str">
        <f>IFERROR(VLOOKUP(F45,CustomerREQ!B:F,5,FALSE),"NA")</f>
        <v>A</v>
      </c>
    </row>
    <row r="46" spans="1:11" x14ac:dyDescent="0.4">
      <c r="A46" s="23" t="str">
        <f>'指派 Feature_1017'!E:E</f>
        <v>Connectors</v>
      </c>
      <c r="B46" s="24" t="str">
        <f>IFERROR(VLOOKUP(A46,Feature統計!A:O,15,FALSE),"NA")</f>
        <v>NA</v>
      </c>
      <c r="C46" s="23" t="str">
        <f>'指派 Feature_1017'!B:B</f>
        <v>Hardware Requirement</v>
      </c>
      <c r="D46" s="23" t="str">
        <f>'指派 Feature_1017'!C:C</f>
        <v>Non-Functional</v>
      </c>
      <c r="E46" s="23" t="str">
        <f>'指派 Feature_1017'!D:D</f>
        <v>Miscellaneous</v>
      </c>
      <c r="F46" s="23" t="str">
        <f>'指派 Feature_1017'!A:A</f>
        <v>RTBM-52971</v>
      </c>
      <c r="G46" s="24" t="str">
        <f>IFERROR(VLOOKUP(F46,HW資料!A:B,2,FALSE),VLOOKUP(F46,System資料複製!E:J,6,FALSE))</f>
        <v>Pass</v>
      </c>
      <c r="H46" s="23" t="str">
        <f>IFERROR(VLOOKUP(F46,HW資料!A:B,1,FALSE),VLOOKUP(F46,System資料複製!E:J,5,FALSE))</f>
        <v>RTBM-52971</v>
      </c>
      <c r="I46" s="24" t="str">
        <f>IFERROR(VLOOKUP(F46,CustomerREQ!B:F,3,FALSE),"NA")</f>
        <v>RTBM-36126</v>
      </c>
      <c r="J46" s="24" t="str">
        <f>IFERROR(VLOOKUP(F46,CustomerREQ!B:F,4,FALSE),"NA")</f>
        <v>REQ-0603875</v>
      </c>
      <c r="K46" s="24" t="str">
        <f>IFERROR(VLOOKUP(F46,CustomerREQ!B:F,5,FALSE),"NA")</f>
        <v>C</v>
      </c>
    </row>
    <row r="47" spans="1:11" x14ac:dyDescent="0.4">
      <c r="A47" s="23" t="str">
        <f>'指派 Feature_1017'!E:E</f>
        <v>Parts Weight</v>
      </c>
      <c r="B47" s="24" t="str">
        <f>IFERROR(VLOOKUP(A47,Feature統計!A:O,15,FALSE),"NA")</f>
        <v>Pass</v>
      </c>
      <c r="C47" s="23" t="str">
        <f>'指派 Feature_1017'!B:B</f>
        <v>Hardware Requirement</v>
      </c>
      <c r="D47" s="23" t="str">
        <f>'指派 Feature_1017'!C:C</f>
        <v>Non-Functional</v>
      </c>
      <c r="E47" s="23" t="str">
        <f>'指派 Feature_1017'!D:D</f>
        <v>Miscellaneous</v>
      </c>
      <c r="F47" s="23" t="str">
        <f>'指派 Feature_1017'!A:A</f>
        <v>RTBM-52972</v>
      </c>
      <c r="G47" s="24" t="str">
        <f>IFERROR(VLOOKUP(F47,HW資料!A:B,2,FALSE),VLOOKUP(F47,System資料複製!E:J,6,FALSE))</f>
        <v>StagePass</v>
      </c>
      <c r="H47" s="23" t="str">
        <f>IFERROR(VLOOKUP(F47,HW資料!A:B,1,FALSE),VLOOKUP(F47,System資料複製!E:J,5,FALSE))</f>
        <v>RTBM-52972</v>
      </c>
      <c r="I47" s="24" t="str">
        <f>IFERROR(VLOOKUP(F47,CustomerREQ!B:F,3,FALSE),"NA")</f>
        <v>RTBM-36794</v>
      </c>
      <c r="J47" s="24" t="str">
        <f>IFERROR(VLOOKUP(F47,CustomerREQ!B:F,4,FALSE),"NA")</f>
        <v>REQ-0595270</v>
      </c>
      <c r="K47" s="24" t="str">
        <f>IFERROR(VLOOKUP(F47,CustomerREQ!B:F,5,FALSE),"NA")</f>
        <v>A</v>
      </c>
    </row>
    <row r="48" spans="1:11" x14ac:dyDescent="0.4">
      <c r="A48" s="23" t="str">
        <f>'指派 Feature_1017'!E:E</f>
        <v>GNSS Antenna</v>
      </c>
      <c r="B48" s="24" t="str">
        <f>IFERROR(VLOOKUP(A48,Feature統計!A:O,15,FALSE),"NA")</f>
        <v>Pass</v>
      </c>
      <c r="C48" s="23" t="str">
        <f>'指派 Feature_1017'!B:B</f>
        <v>Hardware Requirement</v>
      </c>
      <c r="D48" s="23" t="str">
        <f>'指派 Feature_1017'!C:C</f>
        <v>Non-Functional</v>
      </c>
      <c r="E48" s="23" t="str">
        <f>'指派 Feature_1017'!D:D</f>
        <v>Device Management</v>
      </c>
      <c r="F48" s="23" t="str">
        <f>'指派 Feature_1017'!A:A</f>
        <v>RTBM-52973</v>
      </c>
      <c r="G48" s="24" t="str">
        <f>IFERROR(VLOOKUP(F48,HW資料!A:B,2,FALSE),VLOOKUP(F48,System資料複製!E:J,6,FALSE))</f>
        <v>Pass</v>
      </c>
      <c r="H48" s="23" t="str">
        <f>IFERROR(VLOOKUP(F48,HW資料!A:B,1,FALSE),VLOOKUP(F48,System資料複製!E:J,5,FALSE))</f>
        <v>RTBM-52973</v>
      </c>
      <c r="I48" s="24" t="str">
        <f>IFERROR(VLOOKUP(F48,CustomerREQ!B:F,3,FALSE),"NA")</f>
        <v>RTBM-36045</v>
      </c>
      <c r="J48" s="24" t="str">
        <f>IFERROR(VLOOKUP(F48,CustomerREQ!B:F,4,FALSE),"NA")</f>
        <v>REQ-0595259</v>
      </c>
      <c r="K48" s="24" t="str">
        <f>IFERROR(VLOOKUP(F48,CustomerREQ!B:F,5,FALSE),"NA")</f>
        <v>A</v>
      </c>
    </row>
    <row r="49" spans="1:11" x14ac:dyDescent="0.4">
      <c r="A49" s="23" t="str">
        <f>'指派 Feature_1017'!E:E</f>
        <v>Project Documentation</v>
      </c>
      <c r="B49" s="24" t="str">
        <f>IFERROR(VLOOKUP(A49,Feature統計!A:O,15,FALSE),"NA")</f>
        <v>NA</v>
      </c>
      <c r="C49" s="23" t="str">
        <f>'指派 Feature_1017'!B:B</f>
        <v>Hardware Requirement</v>
      </c>
      <c r="D49" s="23" t="str">
        <f>'指派 Feature_1017'!C:C</f>
        <v>Non-Functional</v>
      </c>
      <c r="E49" s="23" t="str">
        <f>'指派 Feature_1017'!D:D</f>
        <v>Positioning</v>
      </c>
      <c r="F49" s="23" t="str">
        <f>'指派 Feature_1017'!A:A</f>
        <v>RTBM-52974</v>
      </c>
      <c r="G49" s="24" t="str">
        <f>IFERROR(VLOOKUP(F49,HW資料!A:B,2,FALSE),VLOOKUP(F49,System資料複製!E:J,6,FALSE))</f>
        <v>Reviewed</v>
      </c>
      <c r="H49" s="23" t="str">
        <f>IFERROR(VLOOKUP(F49,HW資料!A:B,1,FALSE),VLOOKUP(F49,System資料複製!E:J,5,FALSE))</f>
        <v>RTBM-52974</v>
      </c>
      <c r="I49" s="24" t="str">
        <f>IFERROR(VLOOKUP(F49,CustomerREQ!B:F,3,FALSE),"NA")</f>
        <v>RTBM-35997</v>
      </c>
      <c r="J49" s="24" t="str">
        <f>IFERROR(VLOOKUP(F49,CustomerREQ!B:F,4,FALSE),"NA")</f>
        <v>REQ-0595254</v>
      </c>
      <c r="K49" s="24" t="str">
        <f>IFERROR(VLOOKUP(F49,CustomerREQ!B:F,5,FALSE),"NA")</f>
        <v>A</v>
      </c>
    </row>
    <row r="50" spans="1:11" x14ac:dyDescent="0.4">
      <c r="A50" s="23" t="str">
        <f>'指派 Feature_1017'!E:E</f>
        <v>Radio Gain according to the temperature</v>
      </c>
      <c r="B50" s="24" t="str">
        <f>IFERROR(VLOOKUP(A50,Feature統計!A:O,15,FALSE),"NA")</f>
        <v>Fail</v>
      </c>
      <c r="C50" s="23" t="str">
        <f>'指派 Feature_1017'!B:B</f>
        <v>Hardware Requirement</v>
      </c>
      <c r="D50" s="23" t="str">
        <f>'指派 Feature_1017'!C:C</f>
        <v>Non-Functional</v>
      </c>
      <c r="E50" s="23" t="str">
        <f>'指派 Feature_1017'!D:D</f>
        <v>Broadcast</v>
      </c>
      <c r="F50" s="23" t="str">
        <f>'指派 Feature_1017'!A:A</f>
        <v>RTBM-52975</v>
      </c>
      <c r="G50" s="24" t="str">
        <f>IFERROR(VLOOKUP(F50,HW資料!A:B,2,FALSE),VLOOKUP(F50,System資料複製!E:J,6,FALSE))</f>
        <v>Fail</v>
      </c>
      <c r="H50" s="23" t="str">
        <f>IFERROR(VLOOKUP(F50,HW資料!A:B,1,FALSE),VLOOKUP(F50,System資料複製!E:J,5,FALSE))</f>
        <v>RTBM-52975</v>
      </c>
      <c r="I50" s="24" t="str">
        <f>IFERROR(VLOOKUP(F50,CustomerREQ!B:F,3,FALSE),"NA")</f>
        <v>RTBM-25742</v>
      </c>
      <c r="J50" s="24" t="str">
        <f>IFERROR(VLOOKUP(F50,CustomerREQ!B:F,4,FALSE),"NA")</f>
        <v>REQ-0565348</v>
      </c>
      <c r="K50" s="24" t="str">
        <f>IFERROR(VLOOKUP(F50,CustomerREQ!B:F,5,FALSE),"NA")</f>
        <v>A</v>
      </c>
    </row>
    <row r="51" spans="1:11" x14ac:dyDescent="0.4">
      <c r="A51" s="23" t="str">
        <f>'指派 Feature_1017'!E:E</f>
        <v>Radio Gain according to the supply voltage</v>
      </c>
      <c r="B51" s="24" t="str">
        <f>IFERROR(VLOOKUP(A51,Feature統計!A:O,15,FALSE),"NA")</f>
        <v>Pass</v>
      </c>
      <c r="C51" s="23" t="str">
        <f>'指派 Feature_1017'!B:B</f>
        <v>Hardware Requirement</v>
      </c>
      <c r="D51" s="23" t="str">
        <f>'指派 Feature_1017'!C:C</f>
        <v>Non-Functional</v>
      </c>
      <c r="E51" s="23" t="str">
        <f>'指派 Feature_1017'!D:D</f>
        <v>Connectivity</v>
      </c>
      <c r="F51" s="23" t="str">
        <f>'指派 Feature_1017'!A:A</f>
        <v>RTBM-52976</v>
      </c>
      <c r="G51" s="24" t="str">
        <f>IFERROR(VLOOKUP(F51,HW資料!A:B,2,FALSE),VLOOKUP(F51,System資料複製!E:J,6,FALSE))</f>
        <v>Pass</v>
      </c>
      <c r="H51" s="23" t="str">
        <f>IFERROR(VLOOKUP(F51,HW資料!A:B,1,FALSE),VLOOKUP(F51,System資料複製!E:J,5,FALSE))</f>
        <v>RTBM-52976</v>
      </c>
      <c r="I51" s="24" t="str">
        <f>IFERROR(VLOOKUP(F51,CustomerREQ!B:F,3,FALSE),"NA")</f>
        <v>RTBM-25741</v>
      </c>
      <c r="J51" s="24" t="str">
        <f>IFERROR(VLOOKUP(F51,CustomerREQ!B:F,4,FALSE),"NA")</f>
        <v>REQ-0565347</v>
      </c>
      <c r="K51" s="24" t="str">
        <f>IFERROR(VLOOKUP(F51,CustomerREQ!B:F,5,FALSE),"NA")</f>
        <v>A</v>
      </c>
    </row>
    <row r="52" spans="1:11" x14ac:dyDescent="0.4">
      <c r="A52" s="23" t="str">
        <f>'指派 Feature_1017'!E:E</f>
        <v>Back-Up Battery</v>
      </c>
      <c r="B52" s="24" t="str">
        <f>IFERROR(VLOOKUP(A52,Feature統計!A:O,15,FALSE),"NA")</f>
        <v>Pass</v>
      </c>
      <c r="C52" s="23" t="str">
        <f>'指派 Feature_1017'!B:B</f>
        <v>Hardware Requirement</v>
      </c>
      <c r="D52" s="23" t="str">
        <f>'指派 Feature_1017'!C:C</f>
        <v>Non-Functional</v>
      </c>
      <c r="E52" s="23" t="str">
        <f>'指派 Feature_1017'!D:D</f>
        <v>Miscellaneous</v>
      </c>
      <c r="F52" s="23" t="str">
        <f>'指派 Feature_1017'!A:A</f>
        <v>RTBM-52977</v>
      </c>
      <c r="G52" s="24" t="str">
        <f>IFERROR(VLOOKUP(F52,HW資料!A:B,2,FALSE),VLOOKUP(F52,System資料複製!E:J,6,FALSE))</f>
        <v>StagePass</v>
      </c>
      <c r="H52" s="23" t="str">
        <f>IFERROR(VLOOKUP(F52,HW資料!A:B,1,FALSE),VLOOKUP(F52,System資料複製!E:J,5,FALSE))</f>
        <v>RTBM-52977</v>
      </c>
      <c r="I52" s="24" t="str">
        <f>IFERROR(VLOOKUP(F52,CustomerREQ!B:F,3,FALSE),"NA")</f>
        <v>RTBM-37058</v>
      </c>
      <c r="J52" s="24" t="str">
        <f>IFERROR(VLOOKUP(F52,CustomerREQ!B:F,4,FALSE),"NA")</f>
        <v>REQ-0556970</v>
      </c>
      <c r="K52" s="24" t="str">
        <f>IFERROR(VLOOKUP(F52,CustomerREQ!B:F,5,FALSE),"NA")</f>
        <v>A</v>
      </c>
    </row>
    <row r="53" spans="1:11" x14ac:dyDescent="0.4">
      <c r="A53" s="23" t="str">
        <f>'指派 Feature_1017'!E:E</f>
        <v>Back-Up Battery</v>
      </c>
      <c r="B53" s="24" t="str">
        <f>IFERROR(VLOOKUP(A53,Feature統計!A:O,15,FALSE),"NA")</f>
        <v>Pass</v>
      </c>
      <c r="C53" s="23" t="str">
        <f>'指派 Feature_1017'!B:B</f>
        <v>Hardware Requirement</v>
      </c>
      <c r="D53" s="23" t="str">
        <f>'指派 Feature_1017'!C:C</f>
        <v>Non-Functional</v>
      </c>
      <c r="E53" s="23" t="str">
        <f>'指派 Feature_1017'!D:D</f>
        <v>Miscellaneous</v>
      </c>
      <c r="F53" s="23" t="str">
        <f>'指派 Feature_1017'!A:A</f>
        <v>RTBM-52978</v>
      </c>
      <c r="G53" s="24" t="str">
        <f>IFERROR(VLOOKUP(F53,HW資料!A:B,2,FALSE),VLOOKUP(F53,System資料複製!E:J,6,FALSE))</f>
        <v>Pass</v>
      </c>
      <c r="H53" s="23" t="str">
        <f>IFERROR(VLOOKUP(F53,HW資料!A:B,1,FALSE),VLOOKUP(F53,System資料複製!E:J,5,FALSE))</f>
        <v>RTBM-52978</v>
      </c>
      <c r="I53" s="24" t="str">
        <f>IFERROR(VLOOKUP(F53,CustomerREQ!B:F,3,FALSE),"NA")</f>
        <v>RTBM-36110</v>
      </c>
      <c r="J53" s="24" t="str">
        <f>IFERROR(VLOOKUP(F53,CustomerREQ!B:F,4,FALSE),"NA")</f>
        <v>REQ-0556797</v>
      </c>
      <c r="K53" s="24" t="str">
        <f>IFERROR(VLOOKUP(F53,CustomerREQ!B:F,5,FALSE),"NA")</f>
        <v>A</v>
      </c>
    </row>
    <row r="54" spans="1:11" x14ac:dyDescent="0.4">
      <c r="A54" s="23" t="str">
        <f>'指派 Feature_1017'!E:E</f>
        <v>Resistance to Temperature</v>
      </c>
      <c r="B54" s="24" t="str">
        <f>IFERROR(VLOOKUP(A54,Feature統計!A:O,15,FALSE),"NA")</f>
        <v>Pass</v>
      </c>
      <c r="C54" s="23" t="str">
        <f>'指派 Feature_1017'!B:B</f>
        <v>Hardware Requirement</v>
      </c>
      <c r="D54" s="23" t="str">
        <f>'指派 Feature_1017'!C:C</f>
        <v>Non-Functional</v>
      </c>
      <c r="E54" s="23" t="str">
        <f>'指派 Feature_1017'!D:D</f>
        <v>Miscellaneous</v>
      </c>
      <c r="F54" s="23" t="str">
        <f>'指派 Feature_1017'!A:A</f>
        <v>RTBM-52979</v>
      </c>
      <c r="G54" s="24" t="str">
        <f>IFERROR(VLOOKUP(F54,HW資料!A:B,2,FALSE),VLOOKUP(F54,System資料複製!E:J,6,FALSE))</f>
        <v>Pass</v>
      </c>
      <c r="H54" s="23" t="str">
        <f>IFERROR(VLOOKUP(F54,HW資料!A:B,1,FALSE),VLOOKUP(F54,System資料複製!E:J,5,FALSE))</f>
        <v>RTBM-52979</v>
      </c>
      <c r="I54" s="24" t="str">
        <f>IFERROR(VLOOKUP(F54,CustomerREQ!B:F,3,FALSE),"NA")</f>
        <v>RTBM-36277</v>
      </c>
      <c r="J54" s="24" t="str">
        <f>IFERROR(VLOOKUP(F54,CustomerREQ!B:F,4,FALSE),"NA")</f>
        <v>REQ-0556779</v>
      </c>
      <c r="K54" s="24" t="str">
        <f>IFERROR(VLOOKUP(F54,CustomerREQ!B:F,5,FALSE),"NA")</f>
        <v>A</v>
      </c>
    </row>
    <row r="55" spans="1:11" x14ac:dyDescent="0.4">
      <c r="A55" s="23" t="str">
        <f>'指派 Feature_1017'!E:E</f>
        <v>Project Documentation</v>
      </c>
      <c r="B55" s="24" t="str">
        <f>IFERROR(VLOOKUP(A55,Feature統計!A:O,15,FALSE),"NA")</f>
        <v>NA</v>
      </c>
      <c r="C55" s="23" t="str">
        <f>'指派 Feature_1017'!B:B</f>
        <v>Hardware Requirement</v>
      </c>
      <c r="D55" s="23" t="str">
        <f>'指派 Feature_1017'!C:C</f>
        <v>Non-Functional</v>
      </c>
      <c r="E55" s="23" t="str">
        <f>'指派 Feature_1017'!D:D</f>
        <v>Miscellaneous</v>
      </c>
      <c r="F55" s="23" t="str">
        <f>'指派 Feature_1017'!A:A</f>
        <v>RTBM-52980</v>
      </c>
      <c r="G55" s="24" t="str">
        <f>IFERROR(VLOOKUP(F55,HW資料!A:B,2,FALSE),VLOOKUP(F55,System資料複製!E:J,6,FALSE))</f>
        <v>StagePass</v>
      </c>
      <c r="H55" s="23" t="str">
        <f>IFERROR(VLOOKUP(F55,HW資料!A:B,1,FALSE),VLOOKUP(F55,System資料複製!E:J,5,FALSE))</f>
        <v>RTBM-52980</v>
      </c>
      <c r="I55" s="24" t="str">
        <f>IFERROR(VLOOKUP(F55,CustomerREQ!B:F,3,FALSE),"NA")</f>
        <v>RTBM-36762</v>
      </c>
      <c r="J55" s="24" t="str">
        <f>IFERROR(VLOOKUP(F55,CustomerREQ!B:F,4,FALSE),"NA")</f>
        <v>REQ-0555116</v>
      </c>
      <c r="K55" s="24" t="str">
        <f>IFERROR(VLOOKUP(F55,CustomerREQ!B:F,5,FALSE),"NA")</f>
        <v>A</v>
      </c>
    </row>
    <row r="56" spans="1:11" x14ac:dyDescent="0.4">
      <c r="A56" s="23" t="str">
        <f>'指派 Feature_1017'!E:E</f>
        <v>Project Documentation</v>
      </c>
      <c r="B56" s="24" t="str">
        <f>IFERROR(VLOOKUP(A56,Feature統計!A:O,15,FALSE),"NA")</f>
        <v>NA</v>
      </c>
      <c r="C56" s="23" t="str">
        <f>'指派 Feature_1017'!B:B</f>
        <v>Hardware Requirement</v>
      </c>
      <c r="D56" s="23" t="str">
        <f>'指派 Feature_1017'!C:C</f>
        <v>Non-Functional</v>
      </c>
      <c r="E56" s="23" t="str">
        <f>'指派 Feature_1017'!D:D</f>
        <v>Miscellaneous</v>
      </c>
      <c r="F56" s="23" t="str">
        <f>'指派 Feature_1017'!A:A</f>
        <v>RTBM-52981</v>
      </c>
      <c r="G56" s="24" t="str">
        <f>IFERROR(VLOOKUP(F56,HW資料!A:B,2,FALSE),VLOOKUP(F56,System資料複製!E:J,6,FALSE))</f>
        <v>StagePass</v>
      </c>
      <c r="H56" s="23" t="str">
        <f>IFERROR(VLOOKUP(F56,HW資料!A:B,1,FALSE),VLOOKUP(F56,System資料複製!E:J,5,FALSE))</f>
        <v>RTBM-52981</v>
      </c>
      <c r="I56" s="24" t="str">
        <f>IFERROR(VLOOKUP(F56,CustomerREQ!B:F,3,FALSE),"NA")</f>
        <v>RTBM-36761</v>
      </c>
      <c r="J56" s="24" t="str">
        <f>IFERROR(VLOOKUP(F56,CustomerREQ!B:F,4,FALSE),"NA")</f>
        <v>REQ-0555115</v>
      </c>
      <c r="K56" s="24" t="str">
        <f>IFERROR(VLOOKUP(F56,CustomerREQ!B:F,5,FALSE),"NA")</f>
        <v>A</v>
      </c>
    </row>
    <row r="57" spans="1:11" x14ac:dyDescent="0.4">
      <c r="A57" s="23" t="str">
        <f>'指派 Feature_1017'!E:E</f>
        <v>Main Power Supply</v>
      </c>
      <c r="B57" s="24" t="str">
        <f>IFERROR(VLOOKUP(A57,Feature統計!A:O,15,FALSE),"NA")</f>
        <v>Fail</v>
      </c>
      <c r="C57" s="23" t="str">
        <f>'指派 Feature_1017'!B:B</f>
        <v>Hardware Requirement</v>
      </c>
      <c r="D57" s="23" t="str">
        <f>'指派 Feature_1017'!C:C</f>
        <v>Non-Functional</v>
      </c>
      <c r="E57" s="23" t="str">
        <f>'指派 Feature_1017'!D:D</f>
        <v>Electrical Engineering</v>
      </c>
      <c r="F57" s="23" t="str">
        <f>'指派 Feature_1017'!A:A</f>
        <v>RTBM-52982</v>
      </c>
      <c r="G57" s="24" t="str">
        <f>IFERROR(VLOOKUP(F57,HW資料!A:B,2,FALSE),VLOOKUP(F57,System資料複製!E:J,6,FALSE))</f>
        <v>StagePass</v>
      </c>
      <c r="H57" s="23" t="str">
        <f>IFERROR(VLOOKUP(F57,HW資料!A:B,1,FALSE),VLOOKUP(F57,System資料複製!E:J,5,FALSE))</f>
        <v>RTBM-52982</v>
      </c>
      <c r="I57" s="24" t="str">
        <f>IFERROR(VLOOKUP(F57,CustomerREQ!B:F,3,FALSE),"NA")</f>
        <v>RTBM-36188</v>
      </c>
      <c r="J57" s="24" t="str">
        <f>IFERROR(VLOOKUP(F57,CustomerREQ!B:F,4,FALSE),"NA")</f>
        <v>REQ-0514653</v>
      </c>
      <c r="K57" s="24" t="str">
        <f>IFERROR(VLOOKUP(F57,CustomerREQ!B:F,5,FALSE),"NA")</f>
        <v>B</v>
      </c>
    </row>
    <row r="58" spans="1:11" x14ac:dyDescent="0.4">
      <c r="A58" s="23" t="str">
        <f>'指派 Feature_1017'!E:E</f>
        <v>Main Power Supply</v>
      </c>
      <c r="B58" s="24" t="str">
        <f>IFERROR(VLOOKUP(A58,Feature統計!A:O,15,FALSE),"NA")</f>
        <v>Fail</v>
      </c>
      <c r="C58" s="23" t="str">
        <f>'指派 Feature_1017'!B:B</f>
        <v>Hardware Requirement</v>
      </c>
      <c r="D58" s="23" t="str">
        <f>'指派 Feature_1017'!C:C</f>
        <v>Non-Functional</v>
      </c>
      <c r="E58" s="23" t="str">
        <f>'指派 Feature_1017'!D:D</f>
        <v>Broadcast</v>
      </c>
      <c r="F58" s="23" t="str">
        <f>'指派 Feature_1017'!A:A</f>
        <v>RTBM-52983</v>
      </c>
      <c r="G58" s="24" t="str">
        <f>IFERROR(VLOOKUP(F58,HW資料!A:B,2,FALSE),VLOOKUP(F58,System資料複製!E:J,6,FALSE))</f>
        <v>StagePass</v>
      </c>
      <c r="H58" s="23" t="str">
        <f>IFERROR(VLOOKUP(F58,HW資料!A:B,1,FALSE),VLOOKUP(F58,System資料複製!E:J,5,FALSE))</f>
        <v>RTBM-52983</v>
      </c>
      <c r="I58" s="24" t="str">
        <f>IFERROR(VLOOKUP(F58,CustomerREQ!B:F,3,FALSE),"NA")</f>
        <v>RTBM-36187</v>
      </c>
      <c r="J58" s="24" t="str">
        <f>IFERROR(VLOOKUP(F58,CustomerREQ!B:F,4,FALSE),"NA")</f>
        <v>REQ-0514652</v>
      </c>
      <c r="K58" s="24" t="str">
        <f>IFERROR(VLOOKUP(F58,CustomerREQ!B:F,5,FALSE),"NA")</f>
        <v>B</v>
      </c>
    </row>
    <row r="59" spans="1:11" x14ac:dyDescent="0.4">
      <c r="A59" s="23" t="str">
        <f>'指派 Feature_1017'!E:E</f>
        <v>Connectors</v>
      </c>
      <c r="B59" s="24" t="str">
        <f>IFERROR(VLOOKUP(A59,Feature統計!A:O,15,FALSE),"NA")</f>
        <v>NA</v>
      </c>
      <c r="C59" s="23" t="str">
        <f>'指派 Feature_1017'!B:B</f>
        <v>Hardware Requirement</v>
      </c>
      <c r="D59" s="23" t="str">
        <f>'指派 Feature_1017'!C:C</f>
        <v>Non-Functional</v>
      </c>
      <c r="E59" s="23" t="str">
        <f>'指派 Feature_1017'!D:D</f>
        <v>Quality</v>
      </c>
      <c r="F59" s="23" t="str">
        <f>'指派 Feature_1017'!A:A</f>
        <v>RTBM-52984</v>
      </c>
      <c r="G59" s="24" t="str">
        <f>IFERROR(VLOOKUP(F59,HW資料!A:B,2,FALSE),VLOOKUP(F59,System資料複製!E:J,6,FALSE))</f>
        <v>StagePass</v>
      </c>
      <c r="H59" s="23" t="str">
        <f>IFERROR(VLOOKUP(F59,HW資料!A:B,1,FALSE),VLOOKUP(F59,System資料複製!E:J,5,FALSE))</f>
        <v>RTBM-52984</v>
      </c>
      <c r="I59" s="24" t="str">
        <f>IFERROR(VLOOKUP(F59,CustomerREQ!B:F,3,FALSE),"NA")</f>
        <v>RTBM-36218</v>
      </c>
      <c r="J59" s="24" t="str">
        <f>IFERROR(VLOOKUP(F59,CustomerREQ!B:F,4,FALSE),"NA")</f>
        <v>REQ-0514648</v>
      </c>
      <c r="K59" s="24" t="str">
        <f>IFERROR(VLOOKUP(F59,CustomerREQ!B:F,5,FALSE),"NA")</f>
        <v>A</v>
      </c>
    </row>
    <row r="60" spans="1:11" x14ac:dyDescent="0.4">
      <c r="A60" s="23" t="str">
        <f>'指派 Feature_1017'!E:E</f>
        <v>Stability</v>
      </c>
      <c r="B60" s="24" t="str">
        <f>IFERROR(VLOOKUP(A60,Feature統計!A:O,15,FALSE),"NA")</f>
        <v>Fail</v>
      </c>
      <c r="C60" s="23" t="str">
        <f>'指派 Feature_1017'!B:B</f>
        <v>Hardware Requirement</v>
      </c>
      <c r="D60" s="23" t="str">
        <f>'指派 Feature_1017'!C:C</f>
        <v>Non-Functional</v>
      </c>
      <c r="E60" s="23" t="str">
        <f>'指派 Feature_1017'!D:D</f>
        <v>Quality</v>
      </c>
      <c r="F60" s="23" t="str">
        <f>'指派 Feature_1017'!A:A</f>
        <v>RTBM-52985</v>
      </c>
      <c r="G60" s="24" t="str">
        <f>IFERROR(VLOOKUP(F60,HW資料!A:B,2,FALSE),VLOOKUP(F60,System資料複製!E:J,6,FALSE))</f>
        <v>StagePass</v>
      </c>
      <c r="H60" s="23" t="str">
        <f>IFERROR(VLOOKUP(F60,HW資料!A:B,1,FALSE),VLOOKUP(F60,System資料複製!E:J,5,FALSE))</f>
        <v>RTBM-52985</v>
      </c>
      <c r="I60" s="24" t="str">
        <f>IFERROR(VLOOKUP(F60,CustomerREQ!B:F,3,FALSE),"NA")</f>
        <v>RTBM-37046</v>
      </c>
      <c r="J60" s="24" t="str">
        <f>IFERROR(VLOOKUP(F60,CustomerREQ!B:F,4,FALSE),"NA")</f>
        <v>REQ-0514499</v>
      </c>
      <c r="K60" s="24" t="str">
        <f>IFERROR(VLOOKUP(F60,CustomerREQ!B:F,5,FALSE),"NA")</f>
        <v>C</v>
      </c>
    </row>
    <row r="61" spans="1:11" x14ac:dyDescent="0.4">
      <c r="A61" s="23" t="str">
        <f>'指派 Feature_1017'!E:E</f>
        <v>Product Regulation and Certification</v>
      </c>
      <c r="B61" s="24" t="str">
        <f>IFERROR(VLOOKUP(A61,Feature統計!A:O,15,FALSE),"NA")</f>
        <v>On-going w/h some pass</v>
      </c>
      <c r="C61" s="23" t="str">
        <f>'指派 Feature_1017'!B:B</f>
        <v>Hardware Requirement</v>
      </c>
      <c r="D61" s="23" t="str">
        <f>'指派 Feature_1017'!C:C</f>
        <v>Non-Functional</v>
      </c>
      <c r="E61" s="23" t="str">
        <f>'指派 Feature_1017'!D:D</f>
        <v>Miscellaneous</v>
      </c>
      <c r="F61" s="23" t="str">
        <f>'指派 Feature_1017'!A:A</f>
        <v>RTBM-52986</v>
      </c>
      <c r="G61" s="24" t="str">
        <f>IFERROR(VLOOKUP(F61,HW資料!A:B,2,FALSE),VLOOKUP(F61,System資料複製!E:J,6,FALSE))</f>
        <v>StagePass</v>
      </c>
      <c r="H61" s="23" t="str">
        <f>IFERROR(VLOOKUP(F61,HW資料!A:B,1,FALSE),VLOOKUP(F61,System資料複製!E:J,5,FALSE))</f>
        <v>RTBM-52986</v>
      </c>
      <c r="I61" s="24" t="str">
        <f>IFERROR(VLOOKUP(F61,CustomerREQ!B:F,3,FALSE),"NA")</f>
        <v>RTBM-37045</v>
      </c>
      <c r="J61" s="24" t="str">
        <f>IFERROR(VLOOKUP(F61,CustomerREQ!B:F,4,FALSE),"NA")</f>
        <v>REQ-0514498</v>
      </c>
      <c r="K61" s="24" t="str">
        <f>IFERROR(VLOOKUP(F61,CustomerREQ!B:F,5,FALSE),"NA")</f>
        <v>C</v>
      </c>
    </row>
    <row r="62" spans="1:11" x14ac:dyDescent="0.4">
      <c r="A62" s="23" t="str">
        <f>'指派 Feature_1017'!E:E</f>
        <v>Mounting</v>
      </c>
      <c r="B62" s="24" t="str">
        <f>IFERROR(VLOOKUP(A62,Feature統計!A:O,15,FALSE),"NA")</f>
        <v>NA</v>
      </c>
      <c r="C62" s="23" t="str">
        <f>'指派 Feature_1017'!B:B</f>
        <v>Hardware Requirement</v>
      </c>
      <c r="D62" s="23" t="str">
        <f>'指派 Feature_1017'!C:C</f>
        <v>Non-Functional</v>
      </c>
      <c r="E62" s="23" t="str">
        <f>'指派 Feature_1017'!D:D</f>
        <v>Miscellaneous</v>
      </c>
      <c r="F62" s="23" t="str">
        <f>'指派 Feature_1017'!A:A</f>
        <v>RTBM-52987</v>
      </c>
      <c r="G62" s="24" t="str">
        <f>IFERROR(VLOOKUP(F62,HW資料!A:B,2,FALSE),VLOOKUP(F62,System資料複製!E:J,6,FALSE))</f>
        <v>StagePass</v>
      </c>
      <c r="H62" s="23" t="str">
        <f>IFERROR(VLOOKUP(F62,HW資料!A:B,1,FALSE),VLOOKUP(F62,System資料複製!E:J,5,FALSE))</f>
        <v>RTBM-52987</v>
      </c>
      <c r="I62" s="24" t="str">
        <f>IFERROR(VLOOKUP(F62,CustomerREQ!B:F,3,FALSE),"NA")</f>
        <v>RTBM-36881</v>
      </c>
      <c r="J62" s="24" t="str">
        <f>IFERROR(VLOOKUP(F62,CustomerREQ!B:F,4,FALSE),"NA")</f>
        <v>REQ-0514487</v>
      </c>
      <c r="K62" s="24" t="str">
        <f>IFERROR(VLOOKUP(F62,CustomerREQ!B:F,5,FALSE),"NA")</f>
        <v>A</v>
      </c>
    </row>
    <row r="63" spans="1:11" x14ac:dyDescent="0.4">
      <c r="A63" s="23" t="str">
        <f>'指派 Feature_1017'!E:E</f>
        <v>Mounting</v>
      </c>
      <c r="B63" s="24" t="str">
        <f>IFERROR(VLOOKUP(A63,Feature統計!A:O,15,FALSE),"NA")</f>
        <v>NA</v>
      </c>
      <c r="C63" s="23" t="str">
        <f>'指派 Feature_1017'!B:B</f>
        <v>Hardware Requirement</v>
      </c>
      <c r="D63" s="23" t="str">
        <f>'指派 Feature_1017'!C:C</f>
        <v>Non-Functional</v>
      </c>
      <c r="E63" s="23" t="str">
        <f>'指派 Feature_1017'!D:D</f>
        <v>Miscellaneous</v>
      </c>
      <c r="F63" s="23" t="str">
        <f>'指派 Feature_1017'!A:A</f>
        <v>RTBM-52988</v>
      </c>
      <c r="G63" s="24" t="str">
        <f>IFERROR(VLOOKUP(F63,HW資料!A:B,2,FALSE),VLOOKUP(F63,System資料複製!E:J,6,FALSE))</f>
        <v>Pass</v>
      </c>
      <c r="H63" s="23" t="str">
        <f>IFERROR(VLOOKUP(F63,HW資料!A:B,1,FALSE),VLOOKUP(F63,System資料複製!E:J,5,FALSE))</f>
        <v>RTBM-52988</v>
      </c>
      <c r="I63" s="24" t="str">
        <f>IFERROR(VLOOKUP(F63,CustomerREQ!B:F,3,FALSE),"NA")</f>
        <v>RTBM-36880</v>
      </c>
      <c r="J63" s="24" t="str">
        <f>IFERROR(VLOOKUP(F63,CustomerREQ!B:F,4,FALSE),"NA")</f>
        <v>REQ-0514486</v>
      </c>
      <c r="K63" s="24" t="str">
        <f>IFERROR(VLOOKUP(F63,CustomerREQ!B:F,5,FALSE),"NA")</f>
        <v>A</v>
      </c>
    </row>
    <row r="64" spans="1:11" x14ac:dyDescent="0.4">
      <c r="A64" s="23" t="str">
        <f>'指派 Feature_1017'!E:E</f>
        <v>Mounting</v>
      </c>
      <c r="B64" s="24" t="str">
        <f>IFERROR(VLOOKUP(A64,Feature統計!A:O,15,FALSE),"NA")</f>
        <v>NA</v>
      </c>
      <c r="C64" s="23" t="str">
        <f>'指派 Feature_1017'!B:B</f>
        <v>Hardware Requirement</v>
      </c>
      <c r="D64" s="23" t="str">
        <f>'指派 Feature_1017'!C:C</f>
        <v>Non-Functional</v>
      </c>
      <c r="E64" s="23" t="str">
        <f>'指派 Feature_1017'!D:D</f>
        <v>Miscellaneous</v>
      </c>
      <c r="F64" s="23" t="str">
        <f>'指派 Feature_1017'!A:A</f>
        <v>RTBM-52989</v>
      </c>
      <c r="G64" s="24" t="str">
        <f>IFERROR(VLOOKUP(F64,HW資料!A:B,2,FALSE),VLOOKUP(F64,System資料複製!E:J,6,FALSE))</f>
        <v>Pass</v>
      </c>
      <c r="H64" s="23" t="str">
        <f>IFERROR(VLOOKUP(F64,HW資料!A:B,1,FALSE),VLOOKUP(F64,System資料複製!E:J,5,FALSE))</f>
        <v>RTBM-52989</v>
      </c>
      <c r="I64" s="24" t="str">
        <f>IFERROR(VLOOKUP(F64,CustomerREQ!B:F,3,FALSE),"NA")</f>
        <v>RTBM-36879</v>
      </c>
      <c r="J64" s="24" t="str">
        <f>IFERROR(VLOOKUP(F64,CustomerREQ!B:F,4,FALSE),"NA")</f>
        <v>REQ-0514485</v>
      </c>
      <c r="K64" s="24" t="str">
        <f>IFERROR(VLOOKUP(F64,CustomerREQ!B:F,5,FALSE),"NA")</f>
        <v>B</v>
      </c>
    </row>
    <row r="65" spans="1:11" x14ac:dyDescent="0.4">
      <c r="A65" s="23" t="str">
        <f>'指派 Feature_1017'!E:E</f>
        <v>Mounting</v>
      </c>
      <c r="B65" s="24" t="str">
        <f>IFERROR(VLOOKUP(A65,Feature統計!A:O,15,FALSE),"NA")</f>
        <v>NA</v>
      </c>
      <c r="C65" s="23" t="str">
        <f>'指派 Feature_1017'!B:B</f>
        <v>Hardware Requirement</v>
      </c>
      <c r="D65" s="23" t="str">
        <f>'指派 Feature_1017'!C:C</f>
        <v>Non-Functional</v>
      </c>
      <c r="E65" s="23" t="str">
        <f>'指派 Feature_1017'!D:D</f>
        <v>Miscellaneous</v>
      </c>
      <c r="F65" s="23" t="str">
        <f>'指派 Feature_1017'!A:A</f>
        <v>RTBM-52990</v>
      </c>
      <c r="G65" s="24" t="str">
        <f>IFERROR(VLOOKUP(F65,HW資料!A:B,2,FALSE),VLOOKUP(F65,System資料複製!E:J,6,FALSE))</f>
        <v>Pass</v>
      </c>
      <c r="H65" s="23" t="str">
        <f>IFERROR(VLOOKUP(F65,HW資料!A:B,1,FALSE),VLOOKUP(F65,System資料複製!E:J,5,FALSE))</f>
        <v>RTBM-52990</v>
      </c>
      <c r="I65" s="24" t="str">
        <f>IFERROR(VLOOKUP(F65,CustomerREQ!B:F,3,FALSE),"NA")</f>
        <v>RTBM-36877</v>
      </c>
      <c r="J65" s="24" t="str">
        <f>IFERROR(VLOOKUP(F65,CustomerREQ!B:F,4,FALSE),"NA")</f>
        <v>REQ-0514483</v>
      </c>
      <c r="K65" s="24" t="str">
        <f>IFERROR(VLOOKUP(F65,CustomerREQ!B:F,5,FALSE),"NA")</f>
        <v>A</v>
      </c>
    </row>
    <row r="66" spans="1:11" x14ac:dyDescent="0.4">
      <c r="A66" s="23" t="str">
        <f>'指派 Feature_1017'!E:E</f>
        <v>Mounting</v>
      </c>
      <c r="B66" s="24" t="str">
        <f>IFERROR(VLOOKUP(A66,Feature統計!A:O,15,FALSE),"NA")</f>
        <v>NA</v>
      </c>
      <c r="C66" s="23" t="str">
        <f>'指派 Feature_1017'!B:B</f>
        <v>Hardware Requirement</v>
      </c>
      <c r="D66" s="23" t="str">
        <f>'指派 Feature_1017'!C:C</f>
        <v>Non-Functional</v>
      </c>
      <c r="E66" s="23" t="str">
        <f>'指派 Feature_1017'!D:D</f>
        <v>Miscellaneous</v>
      </c>
      <c r="F66" s="23" t="str">
        <f>'指派 Feature_1017'!A:A</f>
        <v>RTBM-52991</v>
      </c>
      <c r="G66" s="24" t="str">
        <f>IFERROR(VLOOKUP(F66,HW資料!A:B,2,FALSE),VLOOKUP(F66,System資料複製!E:J,6,FALSE))</f>
        <v>Pass</v>
      </c>
      <c r="H66" s="23" t="str">
        <f>IFERROR(VLOOKUP(F66,HW資料!A:B,1,FALSE),VLOOKUP(F66,System資料複製!E:J,5,FALSE))</f>
        <v>RTBM-52991</v>
      </c>
      <c r="I66" s="24" t="str">
        <f>IFERROR(VLOOKUP(F66,CustomerREQ!B:F,3,FALSE),"NA")</f>
        <v>RTBM-36876</v>
      </c>
      <c r="J66" s="24" t="str">
        <f>IFERROR(VLOOKUP(F66,CustomerREQ!B:F,4,FALSE),"NA")</f>
        <v>REQ-0514482</v>
      </c>
      <c r="K66" s="24" t="str">
        <f>IFERROR(VLOOKUP(F66,CustomerREQ!B:F,5,FALSE),"NA")</f>
        <v>B</v>
      </c>
    </row>
    <row r="67" spans="1:11" x14ac:dyDescent="0.4">
      <c r="A67" s="23" t="str">
        <f>'指派 Feature_1017'!E:E</f>
        <v>Mounting</v>
      </c>
      <c r="B67" s="24" t="str">
        <f>IFERROR(VLOOKUP(A67,Feature統計!A:O,15,FALSE),"NA")</f>
        <v>NA</v>
      </c>
      <c r="C67" s="23" t="str">
        <f>'指派 Feature_1017'!B:B</f>
        <v>Hardware Requirement</v>
      </c>
      <c r="D67" s="23" t="str">
        <f>'指派 Feature_1017'!C:C</f>
        <v>Non-Functional</v>
      </c>
      <c r="E67" s="23" t="str">
        <f>'指派 Feature_1017'!D:D</f>
        <v>Miscellaneous</v>
      </c>
      <c r="F67" s="23" t="str">
        <f>'指派 Feature_1017'!A:A</f>
        <v>RTBM-52992</v>
      </c>
      <c r="G67" s="24" t="str">
        <f>IFERROR(VLOOKUP(F67,HW資料!A:B,2,FALSE),VLOOKUP(F67,System資料複製!E:J,6,FALSE))</f>
        <v>Pass</v>
      </c>
      <c r="H67" s="23" t="str">
        <f>IFERROR(VLOOKUP(F67,HW資料!A:B,1,FALSE),VLOOKUP(F67,System資料複製!E:J,5,FALSE))</f>
        <v>RTBM-52992</v>
      </c>
      <c r="I67" s="24" t="str">
        <f>IFERROR(VLOOKUP(F67,CustomerREQ!B:F,3,FALSE),"NA")</f>
        <v>RTBM-36875</v>
      </c>
      <c r="J67" s="24" t="str">
        <f>IFERROR(VLOOKUP(F67,CustomerREQ!B:F,4,FALSE),"NA")</f>
        <v>REQ-0514481</v>
      </c>
      <c r="K67" s="24" t="str">
        <f>IFERROR(VLOOKUP(F67,CustomerREQ!B:F,5,FALSE),"NA")</f>
        <v>C</v>
      </c>
    </row>
    <row r="68" spans="1:11" x14ac:dyDescent="0.4">
      <c r="A68" s="23" t="str">
        <f>'指派 Feature_1017'!E:E</f>
        <v>Mounting</v>
      </c>
      <c r="B68" s="24" t="str">
        <f>IFERROR(VLOOKUP(A68,Feature統計!A:O,15,FALSE),"NA")</f>
        <v>NA</v>
      </c>
      <c r="C68" s="23" t="str">
        <f>'指派 Feature_1017'!B:B</f>
        <v>Hardware Requirement</v>
      </c>
      <c r="D68" s="23" t="str">
        <f>'指派 Feature_1017'!C:C</f>
        <v>Non-Functional</v>
      </c>
      <c r="E68" s="23" t="str">
        <f>'指派 Feature_1017'!D:D</f>
        <v>Miscellaneous</v>
      </c>
      <c r="F68" s="23" t="str">
        <f>'指派 Feature_1017'!A:A</f>
        <v>RTBM-52993</v>
      </c>
      <c r="G68" s="24" t="str">
        <f>IFERROR(VLOOKUP(F68,HW資料!A:B,2,FALSE),VLOOKUP(F68,System資料複製!E:J,6,FALSE))</f>
        <v>StagePass</v>
      </c>
      <c r="H68" s="23" t="str">
        <f>IFERROR(VLOOKUP(F68,HW資料!A:B,1,FALSE),VLOOKUP(F68,System資料複製!E:J,5,FALSE))</f>
        <v>RTBM-52993</v>
      </c>
      <c r="I68" s="24" t="str">
        <f>IFERROR(VLOOKUP(F68,CustomerREQ!B:F,3,FALSE),"NA")</f>
        <v>RTBM-36873</v>
      </c>
      <c r="J68" s="24" t="str">
        <f>IFERROR(VLOOKUP(F68,CustomerREQ!B:F,4,FALSE),"NA")</f>
        <v>REQ-0514479</v>
      </c>
      <c r="K68" s="24" t="str">
        <f>IFERROR(VLOOKUP(F68,CustomerREQ!B:F,5,FALSE),"NA")</f>
        <v>A</v>
      </c>
    </row>
    <row r="69" spans="1:11" x14ac:dyDescent="0.4">
      <c r="A69" s="23" t="str">
        <f>'指派 Feature_1017'!E:E</f>
        <v>Mounting</v>
      </c>
      <c r="B69" s="24" t="str">
        <f>IFERROR(VLOOKUP(A69,Feature統計!A:O,15,FALSE),"NA")</f>
        <v>NA</v>
      </c>
      <c r="C69" s="23" t="str">
        <f>'指派 Feature_1017'!B:B</f>
        <v>Hardware Requirement</v>
      </c>
      <c r="D69" s="23" t="str">
        <f>'指派 Feature_1017'!C:C</f>
        <v>Non-Functional</v>
      </c>
      <c r="E69" s="23" t="str">
        <f>'指派 Feature_1017'!D:D</f>
        <v>Miscellaneous</v>
      </c>
      <c r="F69" s="23" t="str">
        <f>'指派 Feature_1017'!A:A</f>
        <v>RTBM-52994</v>
      </c>
      <c r="G69" s="24" t="str">
        <f>IFERROR(VLOOKUP(F69,HW資料!A:B,2,FALSE),VLOOKUP(F69,System資料複製!E:J,6,FALSE))</f>
        <v>StagePass</v>
      </c>
      <c r="H69" s="23" t="str">
        <f>IFERROR(VLOOKUP(F69,HW資料!A:B,1,FALSE),VLOOKUP(F69,System資料複製!E:J,5,FALSE))</f>
        <v>RTBM-52994</v>
      </c>
      <c r="I69" s="24" t="str">
        <f>IFERROR(VLOOKUP(F69,CustomerREQ!B:F,3,FALSE),"NA")</f>
        <v>RTBM-36872</v>
      </c>
      <c r="J69" s="24" t="str">
        <f>IFERROR(VLOOKUP(F69,CustomerREQ!B:F,4,FALSE),"NA")</f>
        <v>REQ-0514478</v>
      </c>
      <c r="K69" s="24" t="str">
        <f>IFERROR(VLOOKUP(F69,CustomerREQ!B:F,5,FALSE),"NA")</f>
        <v>A</v>
      </c>
    </row>
    <row r="70" spans="1:11" x14ac:dyDescent="0.4">
      <c r="A70" s="23" t="str">
        <f>'指派 Feature_1017'!E:E</f>
        <v>Mounting</v>
      </c>
      <c r="B70" s="24" t="str">
        <f>IFERROR(VLOOKUP(A70,Feature統計!A:O,15,FALSE),"NA")</f>
        <v>NA</v>
      </c>
      <c r="C70" s="23" t="str">
        <f>'指派 Feature_1017'!B:B</f>
        <v>Hardware Requirement</v>
      </c>
      <c r="D70" s="23" t="str">
        <f>'指派 Feature_1017'!C:C</f>
        <v>Non-Functional</v>
      </c>
      <c r="E70" s="23" t="str">
        <f>'指派 Feature_1017'!D:D</f>
        <v>Miscellaneous</v>
      </c>
      <c r="F70" s="23" t="str">
        <f>'指派 Feature_1017'!A:A</f>
        <v>RTBM-52995</v>
      </c>
      <c r="G70" s="24" t="str">
        <f>IFERROR(VLOOKUP(F70,HW資料!A:B,2,FALSE),VLOOKUP(F70,System資料複製!E:J,6,FALSE))</f>
        <v>StagePass</v>
      </c>
      <c r="H70" s="23" t="str">
        <f>IFERROR(VLOOKUP(F70,HW資料!A:B,1,FALSE),VLOOKUP(F70,System資料複製!E:J,5,FALSE))</f>
        <v>RTBM-52995</v>
      </c>
      <c r="I70" s="24" t="str">
        <f>IFERROR(VLOOKUP(F70,CustomerREQ!B:F,3,FALSE),"NA")</f>
        <v>RTBM-36871</v>
      </c>
      <c r="J70" s="24" t="str">
        <f>IFERROR(VLOOKUP(F70,CustomerREQ!B:F,4,FALSE),"NA")</f>
        <v>REQ-0514477</v>
      </c>
      <c r="K70" s="24" t="str">
        <f>IFERROR(VLOOKUP(F70,CustomerREQ!B:F,5,FALSE),"NA")</f>
        <v>A</v>
      </c>
    </row>
    <row r="71" spans="1:11" x14ac:dyDescent="0.4">
      <c r="A71" s="23" t="str">
        <f>'指派 Feature_1017'!E:E</f>
        <v>Connectors</v>
      </c>
      <c r="B71" s="24" t="str">
        <f>IFERROR(VLOOKUP(A71,Feature統計!A:O,15,FALSE),"NA")</f>
        <v>NA</v>
      </c>
      <c r="C71" s="23" t="str">
        <f>'指派 Feature_1017'!B:B</f>
        <v>Hardware Requirement</v>
      </c>
      <c r="D71" s="23" t="str">
        <f>'指派 Feature_1017'!C:C</f>
        <v>Non-Functional</v>
      </c>
      <c r="E71" s="23" t="str">
        <f>'指派 Feature_1017'!D:D</f>
        <v>Quality</v>
      </c>
      <c r="F71" s="23" t="str">
        <f>'指派 Feature_1017'!A:A</f>
        <v>RTBM-52996</v>
      </c>
      <c r="G71" s="24" t="str">
        <f>IFERROR(VLOOKUP(F71,HW資料!A:B,2,FALSE),VLOOKUP(F71,System資料複製!E:J,6,FALSE))</f>
        <v>StagePass</v>
      </c>
      <c r="H71" s="23" t="str">
        <f>IFERROR(VLOOKUP(F71,HW資料!A:B,1,FALSE),VLOOKUP(F71,System資料複製!E:J,5,FALSE))</f>
        <v>RTBM-52996</v>
      </c>
      <c r="I71" s="24" t="str">
        <f>IFERROR(VLOOKUP(F71,CustomerREQ!B:F,3,FALSE),"NA")</f>
        <v>RTBM-36869</v>
      </c>
      <c r="J71" s="24" t="str">
        <f>IFERROR(VLOOKUP(F71,CustomerREQ!B:F,4,FALSE),"NA")</f>
        <v>REQ-0514475</v>
      </c>
      <c r="K71" s="24" t="str">
        <f>IFERROR(VLOOKUP(F71,CustomerREQ!B:F,5,FALSE),"NA")</f>
        <v>A</v>
      </c>
    </row>
    <row r="72" spans="1:11" x14ac:dyDescent="0.4">
      <c r="A72" s="23" t="str">
        <f>'指派 Feature_1017'!E:E</f>
        <v>Stability</v>
      </c>
      <c r="B72" s="24" t="str">
        <f>IFERROR(VLOOKUP(A72,Feature統計!A:O,15,FALSE),"NA")</f>
        <v>Fail</v>
      </c>
      <c r="C72" s="23" t="str">
        <f>'指派 Feature_1017'!B:B</f>
        <v>Hardware Requirement</v>
      </c>
      <c r="D72" s="23" t="str">
        <f>'指派 Feature_1017'!C:C</f>
        <v>Non-Functional</v>
      </c>
      <c r="E72" s="23" t="str">
        <f>'指派 Feature_1017'!D:D</f>
        <v>Quality</v>
      </c>
      <c r="F72" s="23" t="str">
        <f>'指派 Feature_1017'!A:A</f>
        <v>RTBM-52997</v>
      </c>
      <c r="G72" s="24" t="str">
        <f>IFERROR(VLOOKUP(F72,HW資料!A:B,2,FALSE),VLOOKUP(F72,System資料複製!E:J,6,FALSE))</f>
        <v>StagePass</v>
      </c>
      <c r="H72" s="23" t="str">
        <f>IFERROR(VLOOKUP(F72,HW資料!A:B,1,FALSE),VLOOKUP(F72,System資料複製!E:J,5,FALSE))</f>
        <v>RTBM-52997</v>
      </c>
      <c r="I72" s="24" t="str">
        <f>IFERROR(VLOOKUP(F72,CustomerREQ!B:F,3,FALSE),"NA")</f>
        <v>RTBM-37009</v>
      </c>
      <c r="J72" s="24" t="str">
        <f>IFERROR(VLOOKUP(F72,CustomerREQ!B:F,4,FALSE),"NA")</f>
        <v>REQ-0514470</v>
      </c>
      <c r="K72" s="24" t="str">
        <f>IFERROR(VLOOKUP(F72,CustomerREQ!B:F,5,FALSE),"NA")</f>
        <v>C</v>
      </c>
    </row>
    <row r="73" spans="1:11" x14ac:dyDescent="0.4">
      <c r="A73" s="23" t="str">
        <f>'指派 Feature_1017'!E:E</f>
        <v>Resistance to Impacts</v>
      </c>
      <c r="B73" s="24" t="str">
        <f>IFERROR(VLOOKUP(A73,Feature統計!A:O,15,FALSE),"NA")</f>
        <v>Pass</v>
      </c>
      <c r="C73" s="23" t="str">
        <f>'指派 Feature_1017'!B:B</f>
        <v>Hardware Requirement</v>
      </c>
      <c r="D73" s="23" t="str">
        <f>'指派 Feature_1017'!C:C</f>
        <v>Non-Functional</v>
      </c>
      <c r="E73" s="23" t="str">
        <f>'指派 Feature_1017'!D:D</f>
        <v>Quality</v>
      </c>
      <c r="F73" s="23" t="str">
        <f>'指派 Feature_1017'!A:A</f>
        <v>RTBM-53055</v>
      </c>
      <c r="G73" s="24" t="str">
        <f>IFERROR(VLOOKUP(F73,HW資料!A:B,2,FALSE),VLOOKUP(F73,System資料複製!E:J,6,FALSE))</f>
        <v>StagePass</v>
      </c>
      <c r="H73" s="23" t="str">
        <f>IFERROR(VLOOKUP(F73,HW資料!A:B,1,FALSE),VLOOKUP(F73,System資料複製!E:J,5,FALSE))</f>
        <v>RTBM-53055</v>
      </c>
      <c r="I73" s="24" t="str">
        <f>IFERROR(VLOOKUP(F73,CustomerREQ!B:F,3,FALSE),"NA")</f>
        <v>RTBM-37008</v>
      </c>
      <c r="J73" s="24" t="str">
        <f>IFERROR(VLOOKUP(F73,CustomerREQ!B:F,4,FALSE),"NA")</f>
        <v>REQ-0514469</v>
      </c>
      <c r="K73" s="24" t="str">
        <f>IFERROR(VLOOKUP(F73,CustomerREQ!B:F,5,FALSE),"NA")</f>
        <v>C</v>
      </c>
    </row>
    <row r="74" spans="1:11" x14ac:dyDescent="0.4">
      <c r="A74" s="23" t="str">
        <f>'指派 Feature_1017'!E:E</f>
        <v>Mounting</v>
      </c>
      <c r="B74" s="24" t="str">
        <f>IFERROR(VLOOKUP(A74,Feature統計!A:O,15,FALSE),"NA")</f>
        <v>NA</v>
      </c>
      <c r="C74" s="23" t="str">
        <f>'指派 Feature_1017'!B:B</f>
        <v>Hardware Requirement</v>
      </c>
      <c r="D74" s="23" t="str">
        <f>'指派 Feature_1017'!C:C</f>
        <v>Non-Functional</v>
      </c>
      <c r="E74" s="23" t="str">
        <f>'指派 Feature_1017'!D:D</f>
        <v>Miscellaneous</v>
      </c>
      <c r="F74" s="23" t="str">
        <f>'指派 Feature_1017'!A:A</f>
        <v>RTBM-53056</v>
      </c>
      <c r="G74" s="24" t="str">
        <f>IFERROR(VLOOKUP(F74,HW資料!A:B,2,FALSE),VLOOKUP(F74,System資料複製!E:J,6,FALSE))</f>
        <v>StagePass</v>
      </c>
      <c r="H74" s="23" t="str">
        <f>IFERROR(VLOOKUP(F74,HW資料!A:B,1,FALSE),VLOOKUP(F74,System資料複製!E:J,5,FALSE))</f>
        <v>RTBM-53056</v>
      </c>
      <c r="I74" s="24" t="str">
        <f>IFERROR(VLOOKUP(F74,CustomerREQ!B:F,3,FALSE),"NA")</f>
        <v>RTBM-37007</v>
      </c>
      <c r="J74" s="24" t="str">
        <f>IFERROR(VLOOKUP(F74,CustomerREQ!B:F,4,FALSE),"NA")</f>
        <v>REQ-0514468</v>
      </c>
      <c r="K74" s="24" t="str">
        <f>IFERROR(VLOOKUP(F74,CustomerREQ!B:F,5,FALSE),"NA")</f>
        <v>C</v>
      </c>
    </row>
    <row r="75" spans="1:11" x14ac:dyDescent="0.4">
      <c r="A75" s="23" t="str">
        <f>'指派 Feature_1017'!E:E</f>
        <v>Materials respect to standard [MA1]</v>
      </c>
      <c r="B75" s="24" t="str">
        <f>IFERROR(VLOOKUP(A75,Feature統計!A:O,15,FALSE),"NA")</f>
        <v>Pass</v>
      </c>
      <c r="C75" s="23" t="str">
        <f>'指派 Feature_1017'!B:B</f>
        <v>Hardware Requirement</v>
      </c>
      <c r="D75" s="23" t="str">
        <f>'指派 Feature_1017'!C:C</f>
        <v>Non-Functional</v>
      </c>
      <c r="E75" s="23" t="str">
        <f>'指派 Feature_1017'!D:D</f>
        <v>Miscellaneous</v>
      </c>
      <c r="F75" s="23" t="str">
        <f>'指派 Feature_1017'!A:A</f>
        <v>RTBM-53057</v>
      </c>
      <c r="G75" s="24" t="str">
        <f>IFERROR(VLOOKUP(F75,HW資料!A:B,2,FALSE),VLOOKUP(F75,System資料複製!E:J,6,FALSE))</f>
        <v>StagePass</v>
      </c>
      <c r="H75" s="23" t="str">
        <f>IFERROR(VLOOKUP(F75,HW資料!A:B,1,FALSE),VLOOKUP(F75,System資料複製!E:J,5,FALSE))</f>
        <v>RTBM-53057</v>
      </c>
      <c r="I75" s="24" t="str">
        <f>IFERROR(VLOOKUP(F75,CustomerREQ!B:F,3,FALSE),"NA")</f>
        <v>RTBM-36851</v>
      </c>
      <c r="J75" s="24" t="str">
        <f>IFERROR(VLOOKUP(F75,CustomerREQ!B:F,4,FALSE),"NA")</f>
        <v>REQ-0495652</v>
      </c>
      <c r="K75" s="24" t="str">
        <f>IFERROR(VLOOKUP(F75,CustomerREQ!B:F,5,FALSE),"NA")</f>
        <v>A</v>
      </c>
    </row>
    <row r="76" spans="1:11" x14ac:dyDescent="0.4">
      <c r="A76" s="23" t="str">
        <f>'指派 Feature_1017'!E:E</f>
        <v>Materials respect to standard [MA1]</v>
      </c>
      <c r="B76" s="24" t="str">
        <f>IFERROR(VLOOKUP(A76,Feature統計!A:O,15,FALSE),"NA")</f>
        <v>Pass</v>
      </c>
      <c r="C76" s="23" t="str">
        <f>'指派 Feature_1017'!B:B</f>
        <v>Hardware Requirement</v>
      </c>
      <c r="D76" s="23" t="str">
        <f>'指派 Feature_1017'!C:C</f>
        <v>Non-Functional</v>
      </c>
      <c r="E76" s="23" t="str">
        <f>'指派 Feature_1017'!D:D</f>
        <v>Miscellaneous</v>
      </c>
      <c r="F76" s="23" t="str">
        <f>'指派 Feature_1017'!A:A</f>
        <v>RTBM-53058</v>
      </c>
      <c r="G76" s="24" t="str">
        <f>IFERROR(VLOOKUP(F76,HW資料!A:B,2,FALSE),VLOOKUP(F76,System資料複製!E:J,6,FALSE))</f>
        <v>StagePass</v>
      </c>
      <c r="H76" s="23" t="str">
        <f>IFERROR(VLOOKUP(F76,HW資料!A:B,1,FALSE),VLOOKUP(F76,System資料複製!E:J,5,FALSE))</f>
        <v>RTBM-53058</v>
      </c>
      <c r="I76" s="24" t="str">
        <f>IFERROR(VLOOKUP(F76,CustomerREQ!B:F,3,FALSE),"NA")</f>
        <v>RTBM-36850</v>
      </c>
      <c r="J76" s="24" t="str">
        <f>IFERROR(VLOOKUP(F76,CustomerREQ!B:F,4,FALSE),"NA")</f>
        <v>REQ-0495647</v>
      </c>
      <c r="K76" s="24" t="str">
        <f>IFERROR(VLOOKUP(F76,CustomerREQ!B:F,5,FALSE),"NA")</f>
        <v>A</v>
      </c>
    </row>
    <row r="77" spans="1:11" x14ac:dyDescent="0.4">
      <c r="A77" s="23" t="str">
        <f>'指派 Feature_1017'!E:E</f>
        <v>Appearance requirement</v>
      </c>
      <c r="B77" s="24" t="str">
        <f>IFERROR(VLOOKUP(A77,Feature統計!A:O,15,FALSE),"NA")</f>
        <v>NA</v>
      </c>
      <c r="C77" s="23" t="str">
        <f>'指派 Feature_1017'!B:B</f>
        <v>Hardware Requirement</v>
      </c>
      <c r="D77" s="23" t="str">
        <f>'指派 Feature_1017'!C:C</f>
        <v>Non-Functional</v>
      </c>
      <c r="E77" s="23" t="str">
        <f>'指派 Feature_1017'!D:D</f>
        <v>Miscellaneous</v>
      </c>
      <c r="F77" s="23" t="str">
        <f>'指派 Feature_1017'!A:A</f>
        <v>RTBM-53059</v>
      </c>
      <c r="G77" s="24" t="str">
        <f>IFERROR(VLOOKUP(F77,HW資料!A:B,2,FALSE),VLOOKUP(F77,System資料複製!E:J,6,FALSE))</f>
        <v>StagePass</v>
      </c>
      <c r="H77" s="23" t="str">
        <f>IFERROR(VLOOKUP(F77,HW資料!A:B,1,FALSE),VLOOKUP(F77,System資料複製!E:J,5,FALSE))</f>
        <v>RTBM-53059</v>
      </c>
      <c r="I77" s="24" t="str">
        <f>IFERROR(VLOOKUP(F77,CustomerREQ!B:F,3,FALSE),"NA")</f>
        <v>RTBM-36948</v>
      </c>
      <c r="J77" s="24" t="str">
        <f>IFERROR(VLOOKUP(F77,CustomerREQ!B:F,4,FALSE),"NA")</f>
        <v>REQ-0495644</v>
      </c>
      <c r="K77" s="24" t="str">
        <f>IFERROR(VLOOKUP(F77,CustomerREQ!B:F,5,FALSE),"NA")</f>
        <v>B</v>
      </c>
    </row>
    <row r="78" spans="1:11" x14ac:dyDescent="0.4">
      <c r="A78" s="23" t="str">
        <f>'指派 Feature_1017'!E:E</f>
        <v>Painting</v>
      </c>
      <c r="B78" s="24" t="str">
        <f>IFERROR(VLOOKUP(A78,Feature統計!A:O,15,FALSE),"NA")</f>
        <v>NA</v>
      </c>
      <c r="C78" s="23" t="str">
        <f>'指派 Feature_1017'!B:B</f>
        <v>Hardware Requirement</v>
      </c>
      <c r="D78" s="23" t="str">
        <f>'指派 Feature_1017'!C:C</f>
        <v>Non-Functional</v>
      </c>
      <c r="E78" s="23" t="str">
        <f>'指派 Feature_1017'!D:D</f>
        <v>Miscellaneous</v>
      </c>
      <c r="F78" s="23" t="str">
        <f>'指派 Feature_1017'!A:A</f>
        <v>RTBM-53060</v>
      </c>
      <c r="G78" s="24" t="str">
        <f>IFERROR(VLOOKUP(F78,HW資料!A:B,2,FALSE),VLOOKUP(F78,System資料複製!E:J,6,FALSE))</f>
        <v>StagePass</v>
      </c>
      <c r="H78" s="23" t="str">
        <f>IFERROR(VLOOKUP(F78,HW資料!A:B,1,FALSE),VLOOKUP(F78,System資料複製!E:J,5,FALSE))</f>
        <v>RTBM-53060</v>
      </c>
      <c r="I78" s="24" t="str">
        <f>IFERROR(VLOOKUP(F78,CustomerREQ!B:F,3,FALSE),"NA")</f>
        <v>RTBM-36849</v>
      </c>
      <c r="J78" s="24" t="str">
        <f>IFERROR(VLOOKUP(F78,CustomerREQ!B:F,4,FALSE),"NA")</f>
        <v>REQ-0495643</v>
      </c>
      <c r="K78" s="24" t="str">
        <f>IFERROR(VLOOKUP(F78,CustomerREQ!B:F,5,FALSE),"NA")</f>
        <v>A</v>
      </c>
    </row>
    <row r="79" spans="1:11" x14ac:dyDescent="0.4">
      <c r="A79" s="23" t="str">
        <f>'指派 Feature_1017'!E:E</f>
        <v>Painting</v>
      </c>
      <c r="B79" s="24" t="str">
        <f>IFERROR(VLOOKUP(A79,Feature統計!A:O,15,FALSE),"NA")</f>
        <v>NA</v>
      </c>
      <c r="C79" s="23" t="str">
        <f>'指派 Feature_1017'!B:B</f>
        <v>Hardware Requirement</v>
      </c>
      <c r="D79" s="23" t="str">
        <f>'指派 Feature_1017'!C:C</f>
        <v>Non-Functional</v>
      </c>
      <c r="E79" s="23" t="str">
        <f>'指派 Feature_1017'!D:D</f>
        <v>Miscellaneous</v>
      </c>
      <c r="F79" s="23" t="str">
        <f>'指派 Feature_1017'!A:A</f>
        <v>RTBM-53062</v>
      </c>
      <c r="G79" s="24" t="str">
        <f>IFERROR(VLOOKUP(F79,HW資料!A:B,2,FALSE),VLOOKUP(F79,System資料複製!E:J,6,FALSE))</f>
        <v>Reviewed</v>
      </c>
      <c r="H79" s="23" t="str">
        <f>IFERROR(VLOOKUP(F79,HW資料!A:B,1,FALSE),VLOOKUP(F79,System資料複製!E:J,5,FALSE))</f>
        <v>RTBM-53062</v>
      </c>
      <c r="I79" s="24" t="str">
        <f>IFERROR(VLOOKUP(F79,CustomerREQ!B:F,3,FALSE),"NA")</f>
        <v>RTBM-36947</v>
      </c>
      <c r="J79" s="24" t="str">
        <f>IFERROR(VLOOKUP(F79,CustomerREQ!B:F,4,FALSE),"NA")</f>
        <v>REQ-0495642</v>
      </c>
      <c r="K79" s="24" t="str">
        <f>IFERROR(VLOOKUP(F79,CustomerREQ!B:F,5,FALSE),"NA")</f>
        <v>C</v>
      </c>
    </row>
    <row r="80" spans="1:11" x14ac:dyDescent="0.4">
      <c r="A80" s="23" t="str">
        <f>'指派 Feature_1017'!E:E</f>
        <v>Acoustic noise</v>
      </c>
      <c r="B80" s="24" t="str">
        <f>IFERROR(VLOOKUP(A80,Feature統計!A:O,15,FALSE),"NA")</f>
        <v>Pass</v>
      </c>
      <c r="C80" s="23" t="str">
        <f>'指派 Feature_1017'!B:B</f>
        <v>Hardware Requirement</v>
      </c>
      <c r="D80" s="23" t="str">
        <f>'指派 Feature_1017'!C:C</f>
        <v>Non-Functional</v>
      </c>
      <c r="E80" s="23" t="str">
        <f>'指派 Feature_1017'!D:D</f>
        <v>Miscellaneous</v>
      </c>
      <c r="F80" s="23" t="str">
        <f>'指派 Feature_1017'!A:A</f>
        <v>RTBM-53064</v>
      </c>
      <c r="G80" s="24" t="str">
        <f>IFERROR(VLOOKUP(F80,HW資料!A:B,2,FALSE),VLOOKUP(F80,System資料複製!E:J,6,FALSE))</f>
        <v>Pass</v>
      </c>
      <c r="H80" s="23" t="str">
        <f>IFERROR(VLOOKUP(F80,HW資料!A:B,1,FALSE),VLOOKUP(F80,System資料複製!E:J,5,FALSE))</f>
        <v>RTBM-53064</v>
      </c>
      <c r="I80" s="24" t="str">
        <f>IFERROR(VLOOKUP(F80,CustomerREQ!B:F,3,FALSE),"NA")</f>
        <v>RTBM-36848</v>
      </c>
      <c r="J80" s="24" t="str">
        <f>IFERROR(VLOOKUP(F80,CustomerREQ!B:F,4,FALSE),"NA")</f>
        <v>REQ-0495641</v>
      </c>
      <c r="K80" s="24" t="str">
        <f>IFERROR(VLOOKUP(F80,CustomerREQ!B:F,5,FALSE),"NA")</f>
        <v>A</v>
      </c>
    </row>
    <row r="81" spans="1:11" x14ac:dyDescent="0.4">
      <c r="A81" s="23" t="str">
        <f>'指派 Feature_1017'!E:E</f>
        <v>Painting</v>
      </c>
      <c r="B81" s="24" t="str">
        <f>IFERROR(VLOOKUP(A81,Feature統計!A:O,15,FALSE),"NA")</f>
        <v>NA</v>
      </c>
      <c r="C81" s="23" t="str">
        <f>'指派 Feature_1017'!B:B</f>
        <v>Hardware Requirement</v>
      </c>
      <c r="D81" s="23" t="str">
        <f>'指派 Feature_1017'!C:C</f>
        <v>Non-Functional</v>
      </c>
      <c r="E81" s="23" t="str">
        <f>'指派 Feature_1017'!D:D</f>
        <v>Miscellaneous</v>
      </c>
      <c r="F81" s="23" t="str">
        <f>'指派 Feature_1017'!A:A</f>
        <v>RTBM-53065</v>
      </c>
      <c r="G81" s="24" t="str">
        <f>IFERROR(VLOOKUP(F81,HW資料!A:B,2,FALSE),VLOOKUP(F81,System資料複製!E:J,6,FALSE))</f>
        <v>StagePass</v>
      </c>
      <c r="H81" s="23" t="str">
        <f>IFERROR(VLOOKUP(F81,HW資料!A:B,1,FALSE),VLOOKUP(F81,System資料複製!E:J,5,FALSE))</f>
        <v>RTBM-53065</v>
      </c>
      <c r="I81" s="24" t="str">
        <f>IFERROR(VLOOKUP(F81,CustomerREQ!B:F,3,FALSE),"NA")</f>
        <v>RTBM-36946</v>
      </c>
      <c r="J81" s="24" t="str">
        <f>IFERROR(VLOOKUP(F81,CustomerREQ!B:F,4,FALSE),"NA")</f>
        <v>REQ-0495639</v>
      </c>
      <c r="K81" s="24" t="str">
        <f>IFERROR(VLOOKUP(F81,CustomerREQ!B:F,5,FALSE),"NA")</f>
        <v>B</v>
      </c>
    </row>
    <row r="82" spans="1:11" x14ac:dyDescent="0.4">
      <c r="A82" s="23" t="str">
        <f>'指派 Feature_1017'!E:E</f>
        <v>Project Documentation</v>
      </c>
      <c r="B82" s="24" t="str">
        <f>IFERROR(VLOOKUP(A82,Feature統計!A:O,15,FALSE),"NA")</f>
        <v>NA</v>
      </c>
      <c r="C82" s="23" t="str">
        <f>'指派 Feature_1017'!B:B</f>
        <v>Hardware Requirement</v>
      </c>
      <c r="D82" s="23" t="str">
        <f>'指派 Feature_1017'!C:C</f>
        <v>Non-Functional</v>
      </c>
      <c r="E82" s="23" t="str">
        <f>'指派 Feature_1017'!D:D</f>
        <v>Miscellaneous</v>
      </c>
      <c r="F82" s="23" t="str">
        <f>'指派 Feature_1017'!A:A</f>
        <v>RTBM-53066</v>
      </c>
      <c r="G82" s="24" t="str">
        <f>IFERROR(VLOOKUP(F82,HW資料!A:B,2,FALSE),VLOOKUP(F82,System資料複製!E:J,6,FALSE))</f>
        <v>StagePass</v>
      </c>
      <c r="H82" s="23" t="str">
        <f>IFERROR(VLOOKUP(F82,HW資料!A:B,1,FALSE),VLOOKUP(F82,System資料複製!E:J,5,FALSE))</f>
        <v>RTBM-53066</v>
      </c>
      <c r="I82" s="24" t="str">
        <f>IFERROR(VLOOKUP(F82,CustomerREQ!B:F,3,FALSE),"NA")</f>
        <v>RTBM-36759</v>
      </c>
      <c r="J82" s="24" t="str">
        <f>IFERROR(VLOOKUP(F82,CustomerREQ!B:F,4,FALSE),"NA")</f>
        <v>REQ-0495633</v>
      </c>
      <c r="K82" s="24" t="str">
        <f>IFERROR(VLOOKUP(F82,CustomerREQ!B:F,5,FALSE),"NA")</f>
        <v>B</v>
      </c>
    </row>
    <row r="83" spans="1:11" x14ac:dyDescent="0.4">
      <c r="A83" s="23" t="str">
        <f>'指派 Feature_1017'!E:E</f>
        <v>Materials respect to standard [MA1]</v>
      </c>
      <c r="B83" s="24" t="str">
        <f>IFERROR(VLOOKUP(A83,Feature統計!A:O,15,FALSE),"NA")</f>
        <v>Pass</v>
      </c>
      <c r="C83" s="23" t="str">
        <f>'指派 Feature_1017'!B:B</f>
        <v>Hardware Requirement</v>
      </c>
      <c r="D83" s="23" t="str">
        <f>'指派 Feature_1017'!C:C</f>
        <v>Non-Functional</v>
      </c>
      <c r="E83" s="23" t="str">
        <f>'指派 Feature_1017'!D:D</f>
        <v>Miscellaneous</v>
      </c>
      <c r="F83" s="23" t="str">
        <f>'指派 Feature_1017'!A:A</f>
        <v>RTBM-53067</v>
      </c>
      <c r="G83" s="24" t="str">
        <f>IFERROR(VLOOKUP(F83,HW資料!A:B,2,FALSE),VLOOKUP(F83,System資料複製!E:J,6,FALSE))</f>
        <v>StagePass</v>
      </c>
      <c r="H83" s="23" t="str">
        <f>IFERROR(VLOOKUP(F83,HW資料!A:B,1,FALSE),VLOOKUP(F83,System資料複製!E:J,5,FALSE))</f>
        <v>RTBM-53067</v>
      </c>
      <c r="I83" s="24" t="str">
        <f>IFERROR(VLOOKUP(F83,CustomerREQ!B:F,3,FALSE),"NA")</f>
        <v>RTBM-36847</v>
      </c>
      <c r="J83" s="24" t="str">
        <f>IFERROR(VLOOKUP(F83,CustomerREQ!B:F,4,FALSE),"NA")</f>
        <v>REQ-0495631</v>
      </c>
      <c r="K83" s="24" t="str">
        <f>IFERROR(VLOOKUP(F83,CustomerREQ!B:F,5,FALSE),"NA")</f>
        <v>A</v>
      </c>
    </row>
    <row r="84" spans="1:11" x14ac:dyDescent="0.4">
      <c r="A84" s="23" t="str">
        <f>'指派 Feature_1017'!E:E</f>
        <v>Materials</v>
      </c>
      <c r="B84" s="24" t="str">
        <f>IFERROR(VLOOKUP(A84,Feature統計!A:O,15,FALSE),"NA")</f>
        <v>Pass</v>
      </c>
      <c r="C84" s="23" t="str">
        <f>'指派 Feature_1017'!B:B</f>
        <v>Hardware Requirement</v>
      </c>
      <c r="D84" s="23" t="str">
        <f>'指派 Feature_1017'!C:C</f>
        <v>Non-Functional</v>
      </c>
      <c r="E84" s="23" t="str">
        <f>'指派 Feature_1017'!D:D</f>
        <v>Miscellaneous</v>
      </c>
      <c r="F84" s="23" t="str">
        <f>'指派 Feature_1017'!A:A</f>
        <v>RTBM-53068</v>
      </c>
      <c r="G84" s="24" t="str">
        <f>IFERROR(VLOOKUP(F84,HW資料!A:B,2,FALSE),VLOOKUP(F84,System資料複製!E:J,6,FALSE))</f>
        <v>StagePass</v>
      </c>
      <c r="H84" s="23" t="str">
        <f>IFERROR(VLOOKUP(F84,HW資料!A:B,1,FALSE),VLOOKUP(F84,System資料複製!E:J,5,FALSE))</f>
        <v>RTBM-53068</v>
      </c>
      <c r="I84" s="24" t="str">
        <f>IFERROR(VLOOKUP(F84,CustomerREQ!B:F,3,FALSE),"NA")</f>
        <v>RTBM-36846</v>
      </c>
      <c r="J84" s="24" t="str">
        <f>IFERROR(VLOOKUP(F84,CustomerREQ!B:F,4,FALSE),"NA")</f>
        <v>REQ-0495628</v>
      </c>
      <c r="K84" s="24" t="str">
        <f>IFERROR(VLOOKUP(F84,CustomerREQ!B:F,5,FALSE),"NA")</f>
        <v>A</v>
      </c>
    </row>
    <row r="85" spans="1:11" x14ac:dyDescent="0.4">
      <c r="A85" s="23" t="str">
        <f>'指派 Feature_1017'!E:E</f>
        <v>Painting</v>
      </c>
      <c r="B85" s="24" t="str">
        <f>IFERROR(VLOOKUP(A85,Feature統計!A:O,15,FALSE),"NA")</f>
        <v>NA</v>
      </c>
      <c r="C85" s="23" t="str">
        <f>'指派 Feature_1017'!B:B</f>
        <v>Hardware Requirement</v>
      </c>
      <c r="D85" s="23" t="str">
        <f>'指派 Feature_1017'!C:C</f>
        <v>Non-Functional</v>
      </c>
      <c r="E85" s="23" t="str">
        <f>'指派 Feature_1017'!D:D</f>
        <v>Miscellaneous</v>
      </c>
      <c r="F85" s="23" t="str">
        <f>'指派 Feature_1017'!A:A</f>
        <v>RTBM-53069</v>
      </c>
      <c r="G85" s="24" t="str">
        <f>IFERROR(VLOOKUP(F85,HW資料!A:B,2,FALSE),VLOOKUP(F85,System資料複製!E:J,6,FALSE))</f>
        <v>StagePass</v>
      </c>
      <c r="H85" s="23" t="str">
        <f>IFERROR(VLOOKUP(F85,HW資料!A:B,1,FALSE),VLOOKUP(F85,System資料複製!E:J,5,FALSE))</f>
        <v>RTBM-53069</v>
      </c>
      <c r="I85" s="24" t="str">
        <f>IFERROR(VLOOKUP(F85,CustomerREQ!B:F,3,FALSE),"NA")</f>
        <v>RTBM-36945</v>
      </c>
      <c r="J85" s="24" t="str">
        <f>IFERROR(VLOOKUP(F85,CustomerREQ!B:F,4,FALSE),"NA")</f>
        <v>REQ-0495630</v>
      </c>
      <c r="K85" s="24" t="str">
        <f>IFERROR(VLOOKUP(F85,CustomerREQ!B:F,5,FALSE),"NA")</f>
        <v>B</v>
      </c>
    </row>
    <row r="86" spans="1:11" x14ac:dyDescent="0.4">
      <c r="A86" s="23" t="str">
        <f>'指派 Feature_1017'!E:E</f>
        <v>Materials</v>
      </c>
      <c r="B86" s="24" t="str">
        <f>IFERROR(VLOOKUP(A86,Feature統計!A:O,15,FALSE),"NA")</f>
        <v>Pass</v>
      </c>
      <c r="C86" s="23" t="str">
        <f>'指派 Feature_1017'!B:B</f>
        <v>Hardware Requirement</v>
      </c>
      <c r="D86" s="23" t="str">
        <f>'指派 Feature_1017'!C:C</f>
        <v>Non-Functional</v>
      </c>
      <c r="E86" s="23" t="str">
        <f>'指派 Feature_1017'!D:D</f>
        <v>Miscellaneous</v>
      </c>
      <c r="F86" s="23" t="str">
        <f>'指派 Feature_1017'!A:A</f>
        <v>RTBM-53071</v>
      </c>
      <c r="G86" s="24" t="str">
        <f>IFERROR(VLOOKUP(F86,HW資料!A:B,2,FALSE),VLOOKUP(F86,System資料複製!E:J,6,FALSE))</f>
        <v>StagePass</v>
      </c>
      <c r="H86" s="23" t="str">
        <f>IFERROR(VLOOKUP(F86,HW資料!A:B,1,FALSE),VLOOKUP(F86,System資料複製!E:J,5,FALSE))</f>
        <v>RTBM-53071</v>
      </c>
      <c r="I86" s="24" t="str">
        <f>IFERROR(VLOOKUP(F86,CustomerREQ!B:F,3,FALSE),"NA")</f>
        <v>RTBM-36845</v>
      </c>
      <c r="J86" s="24" t="str">
        <f>IFERROR(VLOOKUP(F86,CustomerREQ!B:F,4,FALSE),"NA")</f>
        <v>REQ-0495627</v>
      </c>
      <c r="K86" s="24" t="str">
        <f>IFERROR(VLOOKUP(F86,CustomerREQ!B:F,5,FALSE),"NA")</f>
        <v>A</v>
      </c>
    </row>
    <row r="87" spans="1:11" x14ac:dyDescent="0.4">
      <c r="A87" s="23" t="str">
        <f>'指派 Feature_1017'!E:E</f>
        <v>Materials respect to standard [MA1]</v>
      </c>
      <c r="B87" s="24" t="str">
        <f>IFERROR(VLOOKUP(A87,Feature統計!A:O,15,FALSE),"NA")</f>
        <v>Pass</v>
      </c>
      <c r="C87" s="23" t="str">
        <f>'指派 Feature_1017'!B:B</f>
        <v>Hardware Requirement</v>
      </c>
      <c r="D87" s="23" t="str">
        <f>'指派 Feature_1017'!C:C</f>
        <v>Non-Functional</v>
      </c>
      <c r="E87" s="23" t="str">
        <f>'指派 Feature_1017'!D:D</f>
        <v>Miscellaneous</v>
      </c>
      <c r="F87" s="23" t="str">
        <f>'指派 Feature_1017'!A:A</f>
        <v>RTBM-53072</v>
      </c>
      <c r="G87" s="24" t="str">
        <f>IFERROR(VLOOKUP(F87,HW資料!A:B,2,FALSE),VLOOKUP(F87,System資料複製!E:J,6,FALSE))</f>
        <v>StagePass</v>
      </c>
      <c r="H87" s="23" t="str">
        <f>IFERROR(VLOOKUP(F87,HW資料!A:B,1,FALSE),VLOOKUP(F87,System資料複製!E:J,5,FALSE))</f>
        <v>RTBM-53072</v>
      </c>
      <c r="I87" s="24" t="str">
        <f>IFERROR(VLOOKUP(F87,CustomerREQ!B:F,3,FALSE),"NA")</f>
        <v>RTBM-36844</v>
      </c>
      <c r="J87" s="24" t="str">
        <f>IFERROR(VLOOKUP(F87,CustomerREQ!B:F,4,FALSE),"NA")</f>
        <v>REQ-0495625</v>
      </c>
      <c r="K87" s="24" t="str">
        <f>IFERROR(VLOOKUP(F87,CustomerREQ!B:F,5,FALSE),"NA")</f>
        <v>A</v>
      </c>
    </row>
    <row r="88" spans="1:11" x14ac:dyDescent="0.4">
      <c r="A88" s="23" t="str">
        <f>'指派 Feature_1017'!E:E</f>
        <v>Painting</v>
      </c>
      <c r="B88" s="24" t="str">
        <f>IFERROR(VLOOKUP(A88,Feature統計!A:O,15,FALSE),"NA")</f>
        <v>NA</v>
      </c>
      <c r="C88" s="23" t="str">
        <f>'指派 Feature_1017'!B:B</f>
        <v>Hardware Requirement</v>
      </c>
      <c r="D88" s="23" t="str">
        <f>'指派 Feature_1017'!C:C</f>
        <v>Non-Functional</v>
      </c>
      <c r="E88" s="23" t="str">
        <f>'指派 Feature_1017'!D:D</f>
        <v>Miscellaneous</v>
      </c>
      <c r="F88" s="23" t="str">
        <f>'指派 Feature_1017'!A:A</f>
        <v>RTBM-53073</v>
      </c>
      <c r="G88" s="24" t="str">
        <f>IFERROR(VLOOKUP(F88,HW資料!A:B,2,FALSE),VLOOKUP(F88,System資料複製!E:J,6,FALSE))</f>
        <v>StagePass</v>
      </c>
      <c r="H88" s="23" t="str">
        <f>IFERROR(VLOOKUP(F88,HW資料!A:B,1,FALSE),VLOOKUP(F88,System資料複製!E:J,5,FALSE))</f>
        <v>RTBM-53073</v>
      </c>
      <c r="I88" s="24" t="str">
        <f>IFERROR(VLOOKUP(F88,CustomerREQ!B:F,3,FALSE),"NA")</f>
        <v>RTBM-36944</v>
      </c>
      <c r="J88" s="24" t="str">
        <f>IFERROR(VLOOKUP(F88,CustomerREQ!B:F,4,FALSE),"NA")</f>
        <v>REQ-0495624</v>
      </c>
      <c r="K88" s="24" t="str">
        <f>IFERROR(VLOOKUP(F88,CustomerREQ!B:F,5,FALSE),"NA")</f>
        <v>B</v>
      </c>
    </row>
    <row r="89" spans="1:11" x14ac:dyDescent="0.4">
      <c r="A89" s="23" t="str">
        <f>'指派 Feature_1017'!E:E</f>
        <v>Materials respect to standard [MA1]</v>
      </c>
      <c r="B89" s="24" t="str">
        <f>IFERROR(VLOOKUP(A89,Feature統計!A:O,15,FALSE),"NA")</f>
        <v>Pass</v>
      </c>
      <c r="C89" s="23" t="str">
        <f>'指派 Feature_1017'!B:B</f>
        <v>Hardware Requirement</v>
      </c>
      <c r="D89" s="23" t="str">
        <f>'指派 Feature_1017'!C:C</f>
        <v>Non-Functional</v>
      </c>
      <c r="E89" s="23" t="str">
        <f>'指派 Feature_1017'!D:D</f>
        <v>Miscellaneous</v>
      </c>
      <c r="F89" s="23" t="str">
        <f>'指派 Feature_1017'!A:A</f>
        <v>RTBM-53074</v>
      </c>
      <c r="G89" s="24" t="str">
        <f>IFERROR(VLOOKUP(F89,HW資料!A:B,2,FALSE),VLOOKUP(F89,System資料複製!E:J,6,FALSE))</f>
        <v>StagePass</v>
      </c>
      <c r="H89" s="23" t="str">
        <f>IFERROR(VLOOKUP(F89,HW資料!A:B,1,FALSE),VLOOKUP(F89,System資料複製!E:J,5,FALSE))</f>
        <v>RTBM-53074</v>
      </c>
      <c r="I89" s="24" t="str">
        <f>IFERROR(VLOOKUP(F89,CustomerREQ!B:F,3,FALSE),"NA")</f>
        <v>RTBM-36843</v>
      </c>
      <c r="J89" s="24" t="str">
        <f>IFERROR(VLOOKUP(F89,CustomerREQ!B:F,4,FALSE),"NA")</f>
        <v>REQ-0495623</v>
      </c>
      <c r="K89" s="24" t="str">
        <f>IFERROR(VLOOKUP(F89,CustomerREQ!B:F,5,FALSE),"NA")</f>
        <v>A</v>
      </c>
    </row>
    <row r="90" spans="1:11" x14ac:dyDescent="0.4">
      <c r="A90" s="23" t="str">
        <f>'指派 Feature_1017'!E:E</f>
        <v>Painting</v>
      </c>
      <c r="B90" s="24" t="str">
        <f>IFERROR(VLOOKUP(A90,Feature統計!A:O,15,FALSE),"NA")</f>
        <v>NA</v>
      </c>
      <c r="C90" s="23" t="str">
        <f>'指派 Feature_1017'!B:B</f>
        <v>Hardware Requirement</v>
      </c>
      <c r="D90" s="23" t="str">
        <f>'指派 Feature_1017'!C:C</f>
        <v>Non-Functional</v>
      </c>
      <c r="E90" s="23" t="str">
        <f>'指派 Feature_1017'!D:D</f>
        <v>Miscellaneous</v>
      </c>
      <c r="F90" s="23" t="str">
        <f>'指派 Feature_1017'!A:A</f>
        <v>RTBM-53075</v>
      </c>
      <c r="G90" s="24" t="str">
        <f>IFERROR(VLOOKUP(F90,HW資料!A:B,2,FALSE),VLOOKUP(F90,System資料複製!E:J,6,FALSE))</f>
        <v>StagePass</v>
      </c>
      <c r="H90" s="23" t="str">
        <f>IFERROR(VLOOKUP(F90,HW資料!A:B,1,FALSE),VLOOKUP(F90,System資料複製!E:J,5,FALSE))</f>
        <v>RTBM-53075</v>
      </c>
      <c r="I90" s="24" t="str">
        <f>IFERROR(VLOOKUP(F90,CustomerREQ!B:F,3,FALSE),"NA")</f>
        <v>RTBM-36943</v>
      </c>
      <c r="J90" s="24" t="str">
        <f>IFERROR(VLOOKUP(F90,CustomerREQ!B:F,4,FALSE),"NA")</f>
        <v>REQ-0495622</v>
      </c>
      <c r="K90" s="24" t="str">
        <f>IFERROR(VLOOKUP(F90,CustomerREQ!B:F,5,FALSE),"NA")</f>
        <v>B</v>
      </c>
    </row>
    <row r="91" spans="1:11" x14ac:dyDescent="0.4">
      <c r="A91" s="23" t="str">
        <f>'指派 Feature_1017'!E:E</f>
        <v>Materials respect to standard [MA1]</v>
      </c>
      <c r="B91" s="24" t="str">
        <f>IFERROR(VLOOKUP(A91,Feature統計!A:O,15,FALSE),"NA")</f>
        <v>Pass</v>
      </c>
      <c r="C91" s="23" t="str">
        <f>'指派 Feature_1017'!B:B</f>
        <v>Hardware Requirement</v>
      </c>
      <c r="D91" s="23" t="str">
        <f>'指派 Feature_1017'!C:C</f>
        <v>Non-Functional</v>
      </c>
      <c r="E91" s="23" t="str">
        <f>'指派 Feature_1017'!D:D</f>
        <v>Miscellaneous</v>
      </c>
      <c r="F91" s="23" t="str">
        <f>'指派 Feature_1017'!A:A</f>
        <v>RTBM-53076</v>
      </c>
      <c r="G91" s="24" t="str">
        <f>IFERROR(VLOOKUP(F91,HW資料!A:B,2,FALSE),VLOOKUP(F91,System資料複製!E:J,6,FALSE))</f>
        <v>StagePass</v>
      </c>
      <c r="H91" s="23" t="str">
        <f>IFERROR(VLOOKUP(F91,HW資料!A:B,1,FALSE),VLOOKUP(F91,System資料複製!E:J,5,FALSE))</f>
        <v>RTBM-53076</v>
      </c>
      <c r="I91" s="24" t="str">
        <f>IFERROR(VLOOKUP(F91,CustomerREQ!B:F,3,FALSE),"NA")</f>
        <v>RTBM-36842</v>
      </c>
      <c r="J91" s="24" t="str">
        <f>IFERROR(VLOOKUP(F91,CustomerREQ!B:F,4,FALSE),"NA")</f>
        <v>REQ-0495621</v>
      </c>
      <c r="K91" s="24" t="str">
        <f>IFERROR(VLOOKUP(F91,CustomerREQ!B:F,5,FALSE),"NA")</f>
        <v>A</v>
      </c>
    </row>
    <row r="92" spans="1:11" x14ac:dyDescent="0.4">
      <c r="A92" s="23" t="str">
        <f>'指派 Feature_1017'!E:E</f>
        <v>Product Quality</v>
      </c>
      <c r="B92" s="24" t="str">
        <f>IFERROR(VLOOKUP(A92,Feature統計!A:O,15,FALSE),"NA")</f>
        <v>Pass</v>
      </c>
      <c r="C92" s="23" t="str">
        <f>'指派 Feature_1017'!B:B</f>
        <v>Hardware Requirement</v>
      </c>
      <c r="D92" s="23" t="str">
        <f>'指派 Feature_1017'!C:C</f>
        <v>Non-Functional</v>
      </c>
      <c r="E92" s="23" t="str">
        <f>'指派 Feature_1017'!D:D</f>
        <v>Miscellaneous</v>
      </c>
      <c r="F92" s="23" t="str">
        <f>'指派 Feature_1017'!A:A</f>
        <v>RTBM-53078</v>
      </c>
      <c r="G92" s="24" t="str">
        <f>IFERROR(VLOOKUP(F92,HW資料!A:B,2,FALSE),VLOOKUP(F92,System資料複製!E:J,6,FALSE))</f>
        <v>StagePass</v>
      </c>
      <c r="H92" s="23" t="str">
        <f>IFERROR(VLOOKUP(F92,HW資料!A:B,1,FALSE),VLOOKUP(F92,System資料複製!E:J,5,FALSE))</f>
        <v>RTBM-53078</v>
      </c>
      <c r="I92" s="24" t="str">
        <f>IFERROR(VLOOKUP(F92,CustomerREQ!B:F,3,FALSE),"NA")</f>
        <v>RTBM-36841</v>
      </c>
      <c r="J92" s="24" t="str">
        <f>IFERROR(VLOOKUP(F92,CustomerREQ!B:F,4,FALSE),"NA")</f>
        <v>REQ-0495618</v>
      </c>
      <c r="K92" s="24" t="str">
        <f>IFERROR(VLOOKUP(F92,CustomerREQ!B:F,5,FALSE),"NA")</f>
        <v>A</v>
      </c>
    </row>
    <row r="93" spans="1:11" x14ac:dyDescent="0.4">
      <c r="A93" s="23" t="str">
        <f>'指派 Feature_1017'!E:E</f>
        <v>Painting</v>
      </c>
      <c r="B93" s="24" t="str">
        <f>IFERROR(VLOOKUP(A93,Feature統計!A:O,15,FALSE),"NA")</f>
        <v>NA</v>
      </c>
      <c r="C93" s="23" t="str">
        <f>'指派 Feature_1017'!B:B</f>
        <v>Hardware Requirement</v>
      </c>
      <c r="D93" s="23" t="str">
        <f>'指派 Feature_1017'!C:C</f>
        <v>Non-Functional</v>
      </c>
      <c r="E93" s="23" t="str">
        <f>'指派 Feature_1017'!D:D</f>
        <v>Miscellaneous</v>
      </c>
      <c r="F93" s="23" t="str">
        <f>'指派 Feature_1017'!A:A</f>
        <v>RTBM-53079</v>
      </c>
      <c r="G93" s="24" t="str">
        <f>IFERROR(VLOOKUP(F93,HW資料!A:B,2,FALSE),VLOOKUP(F93,System資料複製!E:J,6,FALSE))</f>
        <v>StagePass</v>
      </c>
      <c r="H93" s="23" t="str">
        <f>IFERROR(VLOOKUP(F93,HW資料!A:B,1,FALSE),VLOOKUP(F93,System資料複製!E:J,5,FALSE))</f>
        <v>RTBM-53079</v>
      </c>
      <c r="I93" s="24" t="str">
        <f>IFERROR(VLOOKUP(F93,CustomerREQ!B:F,3,FALSE),"NA")</f>
        <v>RTBM-36942</v>
      </c>
      <c r="J93" s="24" t="str">
        <f>IFERROR(VLOOKUP(F93,CustomerREQ!B:F,4,FALSE),"NA")</f>
        <v>REQ-0495613</v>
      </c>
      <c r="K93" s="24" t="str">
        <f>IFERROR(VLOOKUP(F93,CustomerREQ!B:F,5,FALSE),"NA")</f>
        <v>B</v>
      </c>
    </row>
    <row r="94" spans="1:11" x14ac:dyDescent="0.4">
      <c r="A94" s="23" t="str">
        <f>'指派 Feature_1017'!E:E</f>
        <v>Out of scope</v>
      </c>
      <c r="B94" s="24" t="str">
        <f>IFERROR(VLOOKUP(A94,Feature統計!A:O,15,FALSE),"NA")</f>
        <v>NA</v>
      </c>
      <c r="C94" s="23" t="str">
        <f>'指派 Feature_1017'!B:B</f>
        <v>Hardware Requirement</v>
      </c>
      <c r="D94" s="23" t="str">
        <f>'指派 Feature_1017'!C:C</f>
        <v>Non-Functional</v>
      </c>
      <c r="E94" s="23" t="str">
        <f>'指派 Feature_1017'!D:D</f>
        <v>Miscellaneous</v>
      </c>
      <c r="F94" s="23" t="str">
        <f>'指派 Feature_1017'!A:A</f>
        <v>RTBM-53080</v>
      </c>
      <c r="G94" s="24" t="str">
        <f>IFERROR(VLOOKUP(F94,HW資料!A:B,2,FALSE),VLOOKUP(F94,System資料複製!E:J,6,FALSE))</f>
        <v>On-going</v>
      </c>
      <c r="H94" s="23" t="str">
        <f>IFERROR(VLOOKUP(F94,HW資料!A:B,1,FALSE),VLOOKUP(F94,System資料複製!E:J,5,FALSE))</f>
        <v>RTBM-53080</v>
      </c>
      <c r="I94" s="24" t="str">
        <f>IFERROR(VLOOKUP(F94,CustomerREQ!B:F,3,FALSE),"NA")</f>
        <v>RTBM-36839</v>
      </c>
      <c r="J94" s="24" t="str">
        <f>IFERROR(VLOOKUP(F94,CustomerREQ!B:F,4,FALSE),"NA")</f>
        <v>REQ-0495609</v>
      </c>
      <c r="K94" s="24" t="str">
        <f>IFERROR(VLOOKUP(F94,CustomerREQ!B:F,5,FALSE),"NA")</f>
        <v>C</v>
      </c>
    </row>
    <row r="95" spans="1:11" x14ac:dyDescent="0.4">
      <c r="A95" s="23" t="str">
        <f>'指派 Feature_1017'!E:E</f>
        <v>Resistance to Environment</v>
      </c>
      <c r="B95" s="24" t="str">
        <f>IFERROR(VLOOKUP(A95,Feature統計!A:O,15,FALSE),"NA")</f>
        <v>Pass</v>
      </c>
      <c r="C95" s="23" t="str">
        <f>'指派 Feature_1017'!B:B</f>
        <v>Hardware Requirement</v>
      </c>
      <c r="D95" s="23" t="str">
        <f>'指派 Feature_1017'!C:C</f>
        <v>Non-Functional</v>
      </c>
      <c r="E95" s="23" t="str">
        <f>'指派 Feature_1017'!D:D</f>
        <v>Miscellaneous</v>
      </c>
      <c r="F95" s="23" t="str">
        <f>'指派 Feature_1017'!A:A</f>
        <v>RTBM-53081</v>
      </c>
      <c r="G95" s="24" t="str">
        <f>IFERROR(VLOOKUP(F95,HW資料!A:B,2,FALSE),VLOOKUP(F95,System資料複製!E:J,6,FALSE))</f>
        <v>StagePass</v>
      </c>
      <c r="H95" s="23" t="str">
        <f>IFERROR(VLOOKUP(F95,HW資料!A:B,1,FALSE),VLOOKUP(F95,System資料複製!E:J,5,FALSE))</f>
        <v>RTBM-53081</v>
      </c>
      <c r="I95" s="24" t="str">
        <f>IFERROR(VLOOKUP(F95,CustomerREQ!B:F,3,FALSE),"NA")</f>
        <v>RTBM-36840</v>
      </c>
      <c r="J95" s="24" t="str">
        <f>IFERROR(VLOOKUP(F95,CustomerREQ!B:F,4,FALSE),"NA")</f>
        <v>REQ-0495612</v>
      </c>
      <c r="K95" s="24" t="str">
        <f>IFERROR(VLOOKUP(F95,CustomerREQ!B:F,5,FALSE),"NA")</f>
        <v>B</v>
      </c>
    </row>
    <row r="96" spans="1:11" x14ac:dyDescent="0.4">
      <c r="A96" s="23" t="str">
        <f>'指派 Feature_1017'!E:E</f>
        <v>Resistance to brush_friction_scratch</v>
      </c>
      <c r="B96" s="24" t="str">
        <f>IFERROR(VLOOKUP(A96,Feature統計!A:O,15,FALSE),"NA")</f>
        <v>Pass</v>
      </c>
      <c r="C96" s="23" t="str">
        <f>'指派 Feature_1017'!B:B</f>
        <v>Hardware Requirement</v>
      </c>
      <c r="D96" s="23" t="str">
        <f>'指派 Feature_1017'!C:C</f>
        <v>Non-Functional</v>
      </c>
      <c r="E96" s="23" t="str">
        <f>'指派 Feature_1017'!D:D</f>
        <v>Miscellaneous</v>
      </c>
      <c r="F96" s="23" t="str">
        <f>'指派 Feature_1017'!A:A</f>
        <v>RTBM-53082</v>
      </c>
      <c r="G96" s="24" t="str">
        <f>IFERROR(VLOOKUP(F96,HW資料!A:B,2,FALSE),VLOOKUP(F96,System資料複製!E:J,6,FALSE))</f>
        <v>StagePass</v>
      </c>
      <c r="H96" s="23" t="str">
        <f>IFERROR(VLOOKUP(F96,HW資料!A:B,1,FALSE),VLOOKUP(F96,System資料複製!E:J,5,FALSE))</f>
        <v>RTBM-53082</v>
      </c>
      <c r="I96" s="24" t="str">
        <f>IFERROR(VLOOKUP(F96,CustomerREQ!B:F,3,FALSE),"NA")</f>
        <v>RTBM-36838</v>
      </c>
      <c r="J96" s="24" t="str">
        <f>IFERROR(VLOOKUP(F96,CustomerREQ!B:F,4,FALSE),"NA")</f>
        <v>REQ-0495601</v>
      </c>
      <c r="K96" s="24" t="str">
        <f>IFERROR(VLOOKUP(F96,CustomerREQ!B:F,5,FALSE),"NA")</f>
        <v>A</v>
      </c>
    </row>
    <row r="97" spans="1:11" x14ac:dyDescent="0.4">
      <c r="A97" s="23" t="str">
        <f>'指派 Feature_1017'!E:E</f>
        <v>Resistance to brush_friction_scratch</v>
      </c>
      <c r="B97" s="24" t="str">
        <f>IFERROR(VLOOKUP(A97,Feature統計!A:O,15,FALSE),"NA")</f>
        <v>Pass</v>
      </c>
      <c r="C97" s="23" t="str">
        <f>'指派 Feature_1017'!B:B</f>
        <v>Hardware Requirement</v>
      </c>
      <c r="D97" s="23" t="str">
        <f>'指派 Feature_1017'!C:C</f>
        <v>Non-Functional</v>
      </c>
      <c r="E97" s="23" t="str">
        <f>'指派 Feature_1017'!D:D</f>
        <v>Miscellaneous</v>
      </c>
      <c r="F97" s="23" t="str">
        <f>'指派 Feature_1017'!A:A</f>
        <v>RTBM-53083</v>
      </c>
      <c r="G97" s="24" t="str">
        <f>IFERROR(VLOOKUP(F97,HW資料!A:B,2,FALSE),VLOOKUP(F97,System資料複製!E:J,6,FALSE))</f>
        <v>StagePass</v>
      </c>
      <c r="H97" s="23" t="str">
        <f>IFERROR(VLOOKUP(F97,HW資料!A:B,1,FALSE),VLOOKUP(F97,System資料複製!E:J,5,FALSE))</f>
        <v>RTBM-53083</v>
      </c>
      <c r="I97" s="24" t="str">
        <f>IFERROR(VLOOKUP(F97,CustomerREQ!B:F,3,FALSE),"NA")</f>
        <v>RTBM-36837</v>
      </c>
      <c r="J97" s="24" t="str">
        <f>IFERROR(VLOOKUP(F97,CustomerREQ!B:F,4,FALSE),"NA")</f>
        <v>REQ-0495597</v>
      </c>
      <c r="K97" s="24" t="str">
        <f>IFERROR(VLOOKUP(F97,CustomerREQ!B:F,5,FALSE),"NA")</f>
        <v>A</v>
      </c>
    </row>
    <row r="98" spans="1:11" x14ac:dyDescent="0.4">
      <c r="A98" s="23" t="str">
        <f>'指派 Feature_1017'!E:E</f>
        <v>Painting</v>
      </c>
      <c r="B98" s="24" t="str">
        <f>IFERROR(VLOOKUP(A98,Feature統計!A:O,15,FALSE),"NA")</f>
        <v>NA</v>
      </c>
      <c r="C98" s="23" t="str">
        <f>'指派 Feature_1017'!B:B</f>
        <v>Hardware Requirement</v>
      </c>
      <c r="D98" s="23" t="str">
        <f>'指派 Feature_1017'!C:C</f>
        <v>Non-Functional</v>
      </c>
      <c r="E98" s="23" t="str">
        <f>'指派 Feature_1017'!D:D</f>
        <v>Miscellaneous</v>
      </c>
      <c r="F98" s="23" t="str">
        <f>'指派 Feature_1017'!A:A</f>
        <v>RTBM-53084</v>
      </c>
      <c r="G98" s="24" t="str">
        <f>IFERROR(VLOOKUP(F98,HW資料!A:B,2,FALSE),VLOOKUP(F98,System資料複製!E:J,6,FALSE))</f>
        <v>StagePass</v>
      </c>
      <c r="H98" s="23" t="str">
        <f>IFERROR(VLOOKUP(F98,HW資料!A:B,1,FALSE),VLOOKUP(F98,System資料複製!E:J,5,FALSE))</f>
        <v>RTBM-53084</v>
      </c>
      <c r="I98" s="24" t="str">
        <f>IFERROR(VLOOKUP(F98,CustomerREQ!B:F,3,FALSE),"NA")</f>
        <v>RTBM-36941</v>
      </c>
      <c r="J98" s="24" t="str">
        <f>IFERROR(VLOOKUP(F98,CustomerREQ!B:F,4,FALSE),"NA")</f>
        <v>REQ-0495596</v>
      </c>
      <c r="K98" s="24" t="str">
        <f>IFERROR(VLOOKUP(F98,CustomerREQ!B:F,5,FALSE),"NA")</f>
        <v>B</v>
      </c>
    </row>
    <row r="99" spans="1:11" x14ac:dyDescent="0.4">
      <c r="A99" s="23" t="str">
        <f>'指派 Feature_1017'!E:E</f>
        <v>Resistance to brush_friction_scratch</v>
      </c>
      <c r="B99" s="24" t="str">
        <f>IFERROR(VLOOKUP(A99,Feature統計!A:O,15,FALSE),"NA")</f>
        <v>Pass</v>
      </c>
      <c r="C99" s="23" t="str">
        <f>'指派 Feature_1017'!B:B</f>
        <v>Hardware Requirement</v>
      </c>
      <c r="D99" s="23" t="str">
        <f>'指派 Feature_1017'!C:C</f>
        <v>Non-Functional</v>
      </c>
      <c r="E99" s="23" t="str">
        <f>'指派 Feature_1017'!D:D</f>
        <v>Miscellaneous</v>
      </c>
      <c r="F99" s="23" t="str">
        <f>'指派 Feature_1017'!A:A</f>
        <v>RTBM-53085</v>
      </c>
      <c r="G99" s="24" t="str">
        <f>IFERROR(VLOOKUP(F99,HW資料!A:B,2,FALSE),VLOOKUP(F99,System資料複製!E:J,6,FALSE))</f>
        <v>StagePass</v>
      </c>
      <c r="H99" s="23" t="str">
        <f>IFERROR(VLOOKUP(F99,HW資料!A:B,1,FALSE),VLOOKUP(F99,System資料複製!E:J,5,FALSE))</f>
        <v>RTBM-53085</v>
      </c>
      <c r="I99" s="24" t="str">
        <f>IFERROR(VLOOKUP(F99,CustomerREQ!B:F,3,FALSE),"NA")</f>
        <v>RTBM-36836</v>
      </c>
      <c r="J99" s="24" t="str">
        <f>IFERROR(VLOOKUP(F99,CustomerREQ!B:F,4,FALSE),"NA")</f>
        <v>REQ-0495593</v>
      </c>
      <c r="K99" s="24" t="str">
        <f>IFERROR(VLOOKUP(F99,CustomerREQ!B:F,5,FALSE),"NA")</f>
        <v>A</v>
      </c>
    </row>
    <row r="100" spans="1:11" x14ac:dyDescent="0.4">
      <c r="A100" s="23" t="str">
        <f>'指派 Feature_1017'!E:E</f>
        <v>Resistance to brush_friction_scratch</v>
      </c>
      <c r="B100" s="24" t="str">
        <f>IFERROR(VLOOKUP(A100,Feature統計!A:O,15,FALSE),"NA")</f>
        <v>Pass</v>
      </c>
      <c r="C100" s="23" t="str">
        <f>'指派 Feature_1017'!B:B</f>
        <v>Hardware Requirement</v>
      </c>
      <c r="D100" s="23" t="str">
        <f>'指派 Feature_1017'!C:C</f>
        <v>Non-Functional</v>
      </c>
      <c r="E100" s="23" t="str">
        <f>'指派 Feature_1017'!D:D</f>
        <v>Miscellaneous</v>
      </c>
      <c r="F100" s="23" t="str">
        <f>'指派 Feature_1017'!A:A</f>
        <v>RTBM-53086</v>
      </c>
      <c r="G100" s="24" t="str">
        <f>IFERROR(VLOOKUP(F100,HW資料!A:B,2,FALSE),VLOOKUP(F100,System資料複製!E:J,6,FALSE))</f>
        <v>StagePass</v>
      </c>
      <c r="H100" s="23" t="str">
        <f>IFERROR(VLOOKUP(F100,HW資料!A:B,1,FALSE),VLOOKUP(F100,System資料複製!E:J,5,FALSE))</f>
        <v>RTBM-53086</v>
      </c>
      <c r="I100" s="24" t="str">
        <f>IFERROR(VLOOKUP(F100,CustomerREQ!B:F,3,FALSE),"NA")</f>
        <v>RTBM-36835</v>
      </c>
      <c r="J100" s="24" t="str">
        <f>IFERROR(VLOOKUP(F100,CustomerREQ!B:F,4,FALSE),"NA")</f>
        <v>REQ-0495588</v>
      </c>
      <c r="K100" s="24" t="str">
        <f>IFERROR(VLOOKUP(F100,CustomerREQ!B:F,5,FALSE),"NA")</f>
        <v>A</v>
      </c>
    </row>
    <row r="101" spans="1:11" x14ac:dyDescent="0.4">
      <c r="A101" s="23" t="str">
        <f>'指派 Feature_1017'!E:E</f>
        <v>Resistance to Environment</v>
      </c>
      <c r="B101" s="24" t="str">
        <f>IFERROR(VLOOKUP(A101,Feature統計!A:O,15,FALSE),"NA")</f>
        <v>Pass</v>
      </c>
      <c r="C101" s="23" t="str">
        <f>'指派 Feature_1017'!B:B</f>
        <v>Hardware Requirement</v>
      </c>
      <c r="D101" s="23" t="str">
        <f>'指派 Feature_1017'!C:C</f>
        <v>Non-Functional</v>
      </c>
      <c r="E101" s="23" t="str">
        <f>'指派 Feature_1017'!D:D</f>
        <v>Miscellaneous</v>
      </c>
      <c r="F101" s="23" t="str">
        <f>'指派 Feature_1017'!A:A</f>
        <v>RTBM-53087</v>
      </c>
      <c r="G101" s="24" t="str">
        <f>IFERROR(VLOOKUP(F101,HW資料!A:B,2,FALSE),VLOOKUP(F101,System資料複製!E:J,6,FALSE))</f>
        <v>StagePass</v>
      </c>
      <c r="H101" s="23" t="str">
        <f>IFERROR(VLOOKUP(F101,HW資料!A:B,1,FALSE),VLOOKUP(F101,System資料複製!E:J,5,FALSE))</f>
        <v>RTBM-53087</v>
      </c>
      <c r="I101" s="24" t="str">
        <f>IFERROR(VLOOKUP(F101,CustomerREQ!B:F,3,FALSE),"NA")</f>
        <v>RTBM-36834</v>
      </c>
      <c r="J101" s="24" t="str">
        <f>IFERROR(VLOOKUP(F101,CustomerREQ!B:F,4,FALSE),"NA")</f>
        <v>REQ-0495581</v>
      </c>
      <c r="K101" s="24" t="str">
        <f>IFERROR(VLOOKUP(F101,CustomerREQ!B:F,5,FALSE),"NA")</f>
        <v>A</v>
      </c>
    </row>
    <row r="102" spans="1:11" x14ac:dyDescent="0.4">
      <c r="A102" s="23" t="str">
        <f>'指派 Feature_1017'!E:E</f>
        <v>Painting</v>
      </c>
      <c r="B102" s="24" t="str">
        <f>IFERROR(VLOOKUP(A102,Feature統計!A:O,15,FALSE),"NA")</f>
        <v>NA</v>
      </c>
      <c r="C102" s="23" t="str">
        <f>'指派 Feature_1017'!B:B</f>
        <v>Hardware Requirement</v>
      </c>
      <c r="D102" s="23" t="str">
        <f>'指派 Feature_1017'!C:C</f>
        <v>Non-Functional</v>
      </c>
      <c r="E102" s="23" t="str">
        <f>'指派 Feature_1017'!D:D</f>
        <v>Miscellaneous</v>
      </c>
      <c r="F102" s="23" t="str">
        <f>'指派 Feature_1017'!A:A</f>
        <v>RTBM-53088</v>
      </c>
      <c r="G102" s="24" t="str">
        <f>IFERROR(VLOOKUP(F102,HW資料!A:B,2,FALSE),VLOOKUP(F102,System資料複製!E:J,6,FALSE))</f>
        <v>StagePass</v>
      </c>
      <c r="H102" s="23" t="str">
        <f>IFERROR(VLOOKUP(F102,HW資料!A:B,1,FALSE),VLOOKUP(F102,System資料複製!E:J,5,FALSE))</f>
        <v>RTBM-53088</v>
      </c>
      <c r="I102" s="24" t="str">
        <f>IFERROR(VLOOKUP(F102,CustomerREQ!B:F,3,FALSE),"NA")</f>
        <v>RTBM-36940</v>
      </c>
      <c r="J102" s="24" t="str">
        <f>IFERROR(VLOOKUP(F102,CustomerREQ!B:F,4,FALSE),"NA")</f>
        <v>REQ-0495579</v>
      </c>
      <c r="K102" s="24" t="str">
        <f>IFERROR(VLOOKUP(F102,CustomerREQ!B:F,5,FALSE),"NA")</f>
        <v>B</v>
      </c>
    </row>
    <row r="103" spans="1:11" x14ac:dyDescent="0.4">
      <c r="A103" s="23" t="str">
        <f>'指派 Feature_1017'!E:E</f>
        <v>Resistance to Environment</v>
      </c>
      <c r="B103" s="24" t="str">
        <f>IFERROR(VLOOKUP(A103,Feature統計!A:O,15,FALSE),"NA")</f>
        <v>Pass</v>
      </c>
      <c r="C103" s="23" t="str">
        <f>'指派 Feature_1017'!B:B</f>
        <v>Hardware Requirement</v>
      </c>
      <c r="D103" s="23" t="str">
        <f>'指派 Feature_1017'!C:C</f>
        <v>Non-Functional</v>
      </c>
      <c r="E103" s="23" t="str">
        <f>'指派 Feature_1017'!D:D</f>
        <v>Miscellaneous</v>
      </c>
      <c r="F103" s="23" t="str">
        <f>'指派 Feature_1017'!A:A</f>
        <v>RTBM-53089</v>
      </c>
      <c r="G103" s="24" t="str">
        <f>IFERROR(VLOOKUP(F103,HW資料!A:B,2,FALSE),VLOOKUP(F103,System資料複製!E:J,6,FALSE))</f>
        <v>StagePass</v>
      </c>
      <c r="H103" s="23" t="str">
        <f>IFERROR(VLOOKUP(F103,HW資料!A:B,1,FALSE),VLOOKUP(F103,System資料複製!E:J,5,FALSE))</f>
        <v>RTBM-53089</v>
      </c>
      <c r="I103" s="24" t="str">
        <f>IFERROR(VLOOKUP(F103,CustomerREQ!B:F,3,FALSE),"NA")</f>
        <v>RTBM-36833</v>
      </c>
      <c r="J103" s="24" t="str">
        <f>IFERROR(VLOOKUP(F103,CustomerREQ!B:F,4,FALSE),"NA")</f>
        <v>REQ-0495574</v>
      </c>
      <c r="K103" s="24" t="str">
        <f>IFERROR(VLOOKUP(F103,CustomerREQ!B:F,5,FALSE),"NA")</f>
        <v>B</v>
      </c>
    </row>
    <row r="104" spans="1:11" x14ac:dyDescent="0.4">
      <c r="A104" s="23" t="str">
        <f>'指派 Feature_1017'!E:E</f>
        <v>Resistance to Environment</v>
      </c>
      <c r="B104" s="24" t="str">
        <f>IFERROR(VLOOKUP(A104,Feature統計!A:O,15,FALSE),"NA")</f>
        <v>Pass</v>
      </c>
      <c r="C104" s="23" t="str">
        <f>'指派 Feature_1017'!B:B</f>
        <v>Hardware Requirement</v>
      </c>
      <c r="D104" s="23" t="str">
        <f>'指派 Feature_1017'!C:C</f>
        <v>Non-Functional</v>
      </c>
      <c r="E104" s="23" t="str">
        <f>'指派 Feature_1017'!D:D</f>
        <v>Electrical Engineering</v>
      </c>
      <c r="F104" s="23" t="str">
        <f>'指派 Feature_1017'!A:A</f>
        <v>RTBM-53090</v>
      </c>
      <c r="G104" s="24" t="str">
        <f>IFERROR(VLOOKUP(F104,HW資料!A:B,2,FALSE),VLOOKUP(F104,System資料複製!E:J,6,FALSE))</f>
        <v>Pass</v>
      </c>
      <c r="H104" s="23" t="str">
        <f>IFERROR(VLOOKUP(F104,HW資料!A:B,1,FALSE),VLOOKUP(F104,System資料複製!E:J,5,FALSE))</f>
        <v>RTBM-53090</v>
      </c>
      <c r="I104" s="24" t="str">
        <f>IFERROR(VLOOKUP(F104,CustomerREQ!B:F,3,FALSE),"NA")</f>
        <v>RTBM-36935</v>
      </c>
      <c r="J104" s="24" t="str">
        <f>IFERROR(VLOOKUP(F104,CustomerREQ!B:F,4,FALSE),"NA")</f>
        <v>REQ-0495571</v>
      </c>
      <c r="K104" s="24" t="str">
        <f>IFERROR(VLOOKUP(F104,CustomerREQ!B:F,5,FALSE),"NA")</f>
        <v>C</v>
      </c>
    </row>
    <row r="105" spans="1:11" x14ac:dyDescent="0.4">
      <c r="A105" s="23" t="str">
        <f>'指派 Feature_1017'!E:E</f>
        <v>Resistance to Environment</v>
      </c>
      <c r="B105" s="24" t="str">
        <f>IFERROR(VLOOKUP(A105,Feature統計!A:O,15,FALSE),"NA")</f>
        <v>Pass</v>
      </c>
      <c r="C105" s="23" t="str">
        <f>'指派 Feature_1017'!B:B</f>
        <v>Hardware Requirement</v>
      </c>
      <c r="D105" s="23" t="str">
        <f>'指派 Feature_1017'!C:C</f>
        <v>Non-Functional</v>
      </c>
      <c r="E105" s="23" t="str">
        <f>'指派 Feature_1017'!D:D</f>
        <v>Miscellaneous</v>
      </c>
      <c r="F105" s="23" t="str">
        <f>'指派 Feature_1017'!A:A</f>
        <v>RTBM-53092</v>
      </c>
      <c r="G105" s="24" t="str">
        <f>IFERROR(VLOOKUP(F105,HW資料!A:B,2,FALSE),VLOOKUP(F105,System資料複製!E:J,6,FALSE))</f>
        <v>StagePass</v>
      </c>
      <c r="H105" s="23" t="str">
        <f>IFERROR(VLOOKUP(F105,HW資料!A:B,1,FALSE),VLOOKUP(F105,System資料複製!E:J,5,FALSE))</f>
        <v>RTBM-53092</v>
      </c>
      <c r="I105" s="24" t="str">
        <f>IFERROR(VLOOKUP(F105,CustomerREQ!B:F,3,FALSE),"NA")</f>
        <v>RTBM-36832</v>
      </c>
      <c r="J105" s="24" t="str">
        <f>IFERROR(VLOOKUP(F105,CustomerREQ!B:F,4,FALSE),"NA")</f>
        <v>REQ-0495567</v>
      </c>
      <c r="K105" s="24" t="str">
        <f>IFERROR(VLOOKUP(F105,CustomerREQ!B:F,5,FALSE),"NA")</f>
        <v>B</v>
      </c>
    </row>
    <row r="106" spans="1:11" x14ac:dyDescent="0.4">
      <c r="A106" s="23" t="str">
        <f>'指派 Feature_1017'!E:E</f>
        <v>Painting</v>
      </c>
      <c r="B106" s="24" t="str">
        <f>IFERROR(VLOOKUP(A106,Feature統計!A:O,15,FALSE),"NA")</f>
        <v>NA</v>
      </c>
      <c r="C106" s="23" t="str">
        <f>'指派 Feature_1017'!B:B</f>
        <v>Hardware Requirement</v>
      </c>
      <c r="D106" s="23" t="str">
        <f>'指派 Feature_1017'!C:C</f>
        <v>Non-Functional</v>
      </c>
      <c r="E106" s="23" t="str">
        <f>'指派 Feature_1017'!D:D</f>
        <v>Miscellaneous</v>
      </c>
      <c r="F106" s="23" t="str">
        <f>'指派 Feature_1017'!A:A</f>
        <v>RTBM-53093</v>
      </c>
      <c r="G106" s="24" t="str">
        <f>IFERROR(VLOOKUP(F106,HW資料!A:B,2,FALSE),VLOOKUP(F106,System資料複製!E:J,6,FALSE))</f>
        <v>StagePass</v>
      </c>
      <c r="H106" s="23" t="str">
        <f>IFERROR(VLOOKUP(F106,HW資料!A:B,1,FALSE),VLOOKUP(F106,System資料複製!E:J,5,FALSE))</f>
        <v>RTBM-53093</v>
      </c>
      <c r="I106" s="24" t="str">
        <f>IFERROR(VLOOKUP(F106,CustomerREQ!B:F,3,FALSE),"NA")</f>
        <v>RTBM-36939</v>
      </c>
      <c r="J106" s="24" t="str">
        <f>IFERROR(VLOOKUP(F106,CustomerREQ!B:F,4,FALSE),"NA")</f>
        <v>REQ-0495565</v>
      </c>
      <c r="K106" s="24" t="str">
        <f>IFERROR(VLOOKUP(F106,CustomerREQ!B:F,5,FALSE),"NA")</f>
        <v>B</v>
      </c>
    </row>
    <row r="107" spans="1:11" x14ac:dyDescent="0.4">
      <c r="A107" s="23" t="str">
        <f>'指派 Feature_1017'!E:E</f>
        <v>Not testable - Notice or guideline</v>
      </c>
      <c r="B107" s="24" t="str">
        <f>IFERROR(VLOOKUP(A107,Feature統計!A:O,15,FALSE),"NA")</f>
        <v>NA</v>
      </c>
      <c r="C107" s="23" t="str">
        <f>'指派 Feature_1017'!B:B</f>
        <v>Hardware Requirement</v>
      </c>
      <c r="D107" s="23" t="str">
        <f>'指派 Feature_1017'!C:C</f>
        <v>Non-Functional</v>
      </c>
      <c r="E107" s="23" t="str">
        <f>'指派 Feature_1017'!D:D</f>
        <v>Miscellaneous</v>
      </c>
      <c r="F107" s="23" t="str">
        <f>'指派 Feature_1017'!A:A</f>
        <v>RTBM-53094</v>
      </c>
      <c r="G107" s="24" t="str">
        <f>IFERROR(VLOOKUP(F107,HW資料!A:B,2,FALSE),VLOOKUP(F107,System資料複製!E:J,6,FALSE))</f>
        <v>StagePass</v>
      </c>
      <c r="H107" s="23" t="str">
        <f>IFERROR(VLOOKUP(F107,HW資料!A:B,1,FALSE),VLOOKUP(F107,System資料複製!E:J,5,FALSE))</f>
        <v>RTBM-53094</v>
      </c>
      <c r="I107" s="24" t="str">
        <f>IFERROR(VLOOKUP(F107,CustomerREQ!B:F,3,FALSE),"NA")</f>
        <v>RTBM-36643</v>
      </c>
      <c r="J107" s="24" t="str">
        <f>IFERROR(VLOOKUP(F107,CustomerREQ!B:F,4,FALSE),"NA")</f>
        <v>REQ-0495563</v>
      </c>
      <c r="K107" s="24" t="str">
        <f>IFERROR(VLOOKUP(F107,CustomerREQ!B:F,5,FALSE),"NA")</f>
        <v>C</v>
      </c>
    </row>
    <row r="108" spans="1:11" x14ac:dyDescent="0.4">
      <c r="A108" s="23" t="str">
        <f>'指派 Feature_1017'!E:E</f>
        <v>Project Documentation</v>
      </c>
      <c r="B108" s="24" t="str">
        <f>IFERROR(VLOOKUP(A108,Feature統計!A:O,15,FALSE),"NA")</f>
        <v>NA</v>
      </c>
      <c r="C108" s="23" t="str">
        <f>'指派 Feature_1017'!B:B</f>
        <v>Hardware Requirement</v>
      </c>
      <c r="D108" s="23" t="str">
        <f>'指派 Feature_1017'!C:C</f>
        <v>Non-Functional</v>
      </c>
      <c r="E108" s="23" t="str">
        <f>'指派 Feature_1017'!D:D</f>
        <v>Electrical Engineering</v>
      </c>
      <c r="F108" s="23" t="str">
        <f>'指派 Feature_1017'!A:A</f>
        <v>RTBM-53095</v>
      </c>
      <c r="G108" s="24" t="str">
        <f>IFERROR(VLOOKUP(F108,HW資料!A:B,2,FALSE),VLOOKUP(F108,System資料複製!E:J,6,FALSE))</f>
        <v>Pass</v>
      </c>
      <c r="H108" s="23" t="str">
        <f>IFERROR(VLOOKUP(F108,HW資料!A:B,1,FALSE),VLOOKUP(F108,System資料複製!E:J,5,FALSE))</f>
        <v>RTBM-53095</v>
      </c>
      <c r="I108" s="24" t="str">
        <f>IFERROR(VLOOKUP(F108,CustomerREQ!B:F,3,FALSE),"NA")</f>
        <v>RTBM-36740</v>
      </c>
      <c r="J108" s="24" t="str">
        <f>IFERROR(VLOOKUP(F108,CustomerREQ!B:F,4,FALSE),"NA")</f>
        <v>REQ-0495552</v>
      </c>
      <c r="K108" s="24" t="str">
        <f>IFERROR(VLOOKUP(F108,CustomerREQ!B:F,5,FALSE),"NA")</f>
        <v>A</v>
      </c>
    </row>
    <row r="109" spans="1:11" x14ac:dyDescent="0.4">
      <c r="A109" s="23" t="str">
        <f>'指派 Feature_1017'!E:E</f>
        <v>Materials respect to standard [MA1]</v>
      </c>
      <c r="B109" s="24" t="str">
        <f>IFERROR(VLOOKUP(A109,Feature統計!A:O,15,FALSE),"NA")</f>
        <v>Pass</v>
      </c>
      <c r="C109" s="23" t="str">
        <f>'指派 Feature_1017'!B:B</f>
        <v>Hardware Requirement</v>
      </c>
      <c r="D109" s="23" t="str">
        <f>'指派 Feature_1017'!C:C</f>
        <v>Non-Functional</v>
      </c>
      <c r="E109" s="23" t="str">
        <f>'指派 Feature_1017'!D:D</f>
        <v>Miscellaneous</v>
      </c>
      <c r="F109" s="23" t="str">
        <f>'指派 Feature_1017'!A:A</f>
        <v>RTBM-53096</v>
      </c>
      <c r="G109" s="24" t="str">
        <f>IFERROR(VLOOKUP(F109,HW資料!A:B,2,FALSE),VLOOKUP(F109,System資料複製!E:J,6,FALSE))</f>
        <v>StagePass</v>
      </c>
      <c r="H109" s="23" t="str">
        <f>IFERROR(VLOOKUP(F109,HW資料!A:B,1,FALSE),VLOOKUP(F109,System資料複製!E:J,5,FALSE))</f>
        <v>RTBM-53096</v>
      </c>
      <c r="I109" s="24" t="str">
        <f>IFERROR(VLOOKUP(F109,CustomerREQ!B:F,3,FALSE),"NA")</f>
        <v>RTBM-36829</v>
      </c>
      <c r="J109" s="24" t="str">
        <f>IFERROR(VLOOKUP(F109,CustomerREQ!B:F,4,FALSE),"NA")</f>
        <v>REQ-0495542</v>
      </c>
      <c r="K109" s="24" t="str">
        <f>IFERROR(VLOOKUP(F109,CustomerREQ!B:F,5,FALSE),"NA")</f>
        <v>A</v>
      </c>
    </row>
    <row r="110" spans="1:11" x14ac:dyDescent="0.4">
      <c r="A110" s="23" t="str">
        <f>'指派 Feature_1017'!E:E</f>
        <v>Mounting</v>
      </c>
      <c r="B110" s="24" t="str">
        <f>IFERROR(VLOOKUP(A110,Feature統計!A:O,15,FALSE),"NA")</f>
        <v>NA</v>
      </c>
      <c r="C110" s="23" t="str">
        <f>'指派 Feature_1017'!B:B</f>
        <v>Hardware Requirement</v>
      </c>
      <c r="D110" s="23" t="str">
        <f>'指派 Feature_1017'!C:C</f>
        <v>Non-Functional</v>
      </c>
      <c r="E110" s="23" t="str">
        <f>'指派 Feature_1017'!D:D</f>
        <v>Miscellaneous</v>
      </c>
      <c r="F110" s="23" t="str">
        <f>'指派 Feature_1017'!A:A</f>
        <v>RTBM-53097</v>
      </c>
      <c r="G110" s="24" t="str">
        <f>IFERROR(VLOOKUP(F110,HW資料!A:B,2,FALSE),VLOOKUP(F110,System資料複製!E:J,6,FALSE))</f>
        <v>StagePass</v>
      </c>
      <c r="H110" s="23" t="str">
        <f>IFERROR(VLOOKUP(F110,HW資料!A:B,1,FALSE),VLOOKUP(F110,System資料複製!E:J,5,FALSE))</f>
        <v>RTBM-53097</v>
      </c>
      <c r="I110" s="24" t="str">
        <f>IFERROR(VLOOKUP(F110,CustomerREQ!B:F,3,FALSE),"NA")</f>
        <v>RTBM-36631</v>
      </c>
      <c r="J110" s="24" t="str">
        <f>IFERROR(VLOOKUP(F110,CustomerREQ!B:F,4,FALSE),"NA")</f>
        <v>REQ-0495535</v>
      </c>
      <c r="K110" s="24" t="str">
        <f>IFERROR(VLOOKUP(F110,CustomerREQ!B:F,5,FALSE),"NA")</f>
        <v>B</v>
      </c>
    </row>
    <row r="111" spans="1:11" x14ac:dyDescent="0.4">
      <c r="A111" s="23" t="str">
        <f>'指派 Feature_1017'!E:E</f>
        <v>Materials respect to standard [MA1]</v>
      </c>
      <c r="B111" s="24" t="str">
        <f>IFERROR(VLOOKUP(A111,Feature統計!A:O,15,FALSE),"NA")</f>
        <v>Pass</v>
      </c>
      <c r="C111" s="23" t="str">
        <f>'指派 Feature_1017'!B:B</f>
        <v>Hardware Requirement</v>
      </c>
      <c r="D111" s="23" t="str">
        <f>'指派 Feature_1017'!C:C</f>
        <v>Non-Functional</v>
      </c>
      <c r="E111" s="23" t="str">
        <f>'指派 Feature_1017'!D:D</f>
        <v>Miscellaneous</v>
      </c>
      <c r="F111" s="23" t="str">
        <f>'指派 Feature_1017'!A:A</f>
        <v>RTBM-53098</v>
      </c>
      <c r="G111" s="24" t="str">
        <f>IFERROR(VLOOKUP(F111,HW資料!A:B,2,FALSE),VLOOKUP(F111,System資料複製!E:J,6,FALSE))</f>
        <v>StagePass</v>
      </c>
      <c r="H111" s="23" t="str">
        <f>IFERROR(VLOOKUP(F111,HW資料!A:B,1,FALSE),VLOOKUP(F111,System資料複製!E:J,5,FALSE))</f>
        <v>RTBM-53098</v>
      </c>
      <c r="I111" s="24" t="str">
        <f>IFERROR(VLOOKUP(F111,CustomerREQ!B:F,3,FALSE),"NA")</f>
        <v>RTBM-36828</v>
      </c>
      <c r="J111" s="24" t="str">
        <f>IFERROR(VLOOKUP(F111,CustomerREQ!B:F,4,FALSE),"NA")</f>
        <v>REQ-0495530</v>
      </c>
      <c r="K111" s="24" t="str">
        <f>IFERROR(VLOOKUP(F111,CustomerREQ!B:F,5,FALSE),"NA")</f>
        <v>A</v>
      </c>
    </row>
    <row r="112" spans="1:11" x14ac:dyDescent="0.4">
      <c r="A112" s="23" t="str">
        <f>'指派 Feature_1017'!E:E</f>
        <v>Materials respect to standard [MA1]</v>
      </c>
      <c r="B112" s="24" t="str">
        <f>IFERROR(VLOOKUP(A112,Feature統計!A:O,15,FALSE),"NA")</f>
        <v>Pass</v>
      </c>
      <c r="C112" s="23" t="str">
        <f>'指派 Feature_1017'!B:B</f>
        <v>Hardware Requirement</v>
      </c>
      <c r="D112" s="23" t="str">
        <f>'指派 Feature_1017'!C:C</f>
        <v>Non-Functional</v>
      </c>
      <c r="E112" s="23" t="str">
        <f>'指派 Feature_1017'!D:D</f>
        <v>Miscellaneous</v>
      </c>
      <c r="F112" s="23" t="str">
        <f>'指派 Feature_1017'!A:A</f>
        <v>RTBM-53099</v>
      </c>
      <c r="G112" s="24" t="str">
        <f>IFERROR(VLOOKUP(F112,HW資料!A:B,2,FALSE),VLOOKUP(F112,System資料複製!E:J,6,FALSE))</f>
        <v>StagePass</v>
      </c>
      <c r="H112" s="23" t="str">
        <f>IFERROR(VLOOKUP(F112,HW資料!A:B,1,FALSE),VLOOKUP(F112,System資料複製!E:J,5,FALSE))</f>
        <v>RTBM-53099</v>
      </c>
      <c r="I112" s="24" t="str">
        <f>IFERROR(VLOOKUP(F112,CustomerREQ!B:F,3,FALSE),"NA")</f>
        <v>RTBM-36827</v>
      </c>
      <c r="J112" s="24" t="str">
        <f>IFERROR(VLOOKUP(F112,CustomerREQ!B:F,4,FALSE),"NA")</f>
        <v>REQ-0495521</v>
      </c>
      <c r="K112" s="24" t="str">
        <f>IFERROR(VLOOKUP(F112,CustomerREQ!B:F,5,FALSE),"NA")</f>
        <v>A</v>
      </c>
    </row>
    <row r="113" spans="1:11" x14ac:dyDescent="0.4">
      <c r="A113" s="23" t="str">
        <f>'指派 Feature_1017'!E:E</f>
        <v>Project Documentation</v>
      </c>
      <c r="B113" s="24" t="str">
        <f>IFERROR(VLOOKUP(A113,Feature統計!A:O,15,FALSE),"NA")</f>
        <v>NA</v>
      </c>
      <c r="C113" s="23" t="str">
        <f>'指派 Feature_1017'!B:B</f>
        <v>Hardware Requirement</v>
      </c>
      <c r="D113" s="23" t="str">
        <f>'指派 Feature_1017'!C:C</f>
        <v>Non-Functional</v>
      </c>
      <c r="E113" s="23" t="str">
        <f>'指派 Feature_1017'!D:D</f>
        <v>Miscellaneous</v>
      </c>
      <c r="F113" s="23" t="str">
        <f>'指派 Feature_1017'!A:A</f>
        <v>RTBM-53100</v>
      </c>
      <c r="G113" s="24" t="str">
        <f>IFERROR(VLOOKUP(F113,HW資料!A:B,2,FALSE),VLOOKUP(F113,System資料複製!E:J,6,FALSE))</f>
        <v>StagePass</v>
      </c>
      <c r="H113" s="23" t="str">
        <f>IFERROR(VLOOKUP(F113,HW資料!A:B,1,FALSE),VLOOKUP(F113,System資料複製!E:J,5,FALSE))</f>
        <v>RTBM-53100</v>
      </c>
      <c r="I113" s="24" t="str">
        <f>IFERROR(VLOOKUP(F113,CustomerREQ!B:F,3,FALSE),"NA")</f>
        <v>RTBM-36737</v>
      </c>
      <c r="J113" s="24" t="str">
        <f>IFERROR(VLOOKUP(F113,CustomerREQ!B:F,4,FALSE),"NA")</f>
        <v>REQ-0495524</v>
      </c>
      <c r="K113" s="24" t="str">
        <f>IFERROR(VLOOKUP(F113,CustomerREQ!B:F,5,FALSE),"NA")</f>
        <v>A</v>
      </c>
    </row>
    <row r="114" spans="1:11" x14ac:dyDescent="0.4">
      <c r="A114" s="23" t="str">
        <f>'指派 Feature_1017'!E:E</f>
        <v>Painting</v>
      </c>
      <c r="B114" s="24" t="str">
        <f>IFERROR(VLOOKUP(A114,Feature統計!A:O,15,FALSE),"NA")</f>
        <v>NA</v>
      </c>
      <c r="C114" s="23" t="str">
        <f>'指派 Feature_1017'!B:B</f>
        <v>Hardware Requirement</v>
      </c>
      <c r="D114" s="23" t="str">
        <f>'指派 Feature_1017'!C:C</f>
        <v>Non-Functional</v>
      </c>
      <c r="E114" s="23" t="str">
        <f>'指派 Feature_1017'!D:D</f>
        <v>Miscellaneous</v>
      </c>
      <c r="F114" s="23" t="str">
        <f>'指派 Feature_1017'!A:A</f>
        <v>RTBM-53101</v>
      </c>
      <c r="G114" s="24" t="str">
        <f>IFERROR(VLOOKUP(F114,HW資料!A:B,2,FALSE),VLOOKUP(F114,System資料複製!E:J,6,FALSE))</f>
        <v>StagePass</v>
      </c>
      <c r="H114" s="23" t="str">
        <f>IFERROR(VLOOKUP(F114,HW資料!A:B,1,FALSE),VLOOKUP(F114,System資料複製!E:J,5,FALSE))</f>
        <v>RTBM-53101</v>
      </c>
      <c r="I114" s="24" t="str">
        <f>IFERROR(VLOOKUP(F114,CustomerREQ!B:F,3,FALSE),"NA")</f>
        <v>RTBM-36938</v>
      </c>
      <c r="J114" s="24" t="str">
        <f>IFERROR(VLOOKUP(F114,CustomerREQ!B:F,4,FALSE),"NA")</f>
        <v>REQ-0495520</v>
      </c>
      <c r="K114" s="24" t="str">
        <f>IFERROR(VLOOKUP(F114,CustomerREQ!B:F,5,FALSE),"NA")</f>
        <v>C</v>
      </c>
    </row>
    <row r="115" spans="1:11" x14ac:dyDescent="0.4">
      <c r="A115" s="23" t="str">
        <f>'指派 Feature_1017'!E:E</f>
        <v>Materials respect to standard [MA1]</v>
      </c>
      <c r="B115" s="24" t="str">
        <f>IFERROR(VLOOKUP(A115,Feature統計!A:O,15,FALSE),"NA")</f>
        <v>Pass</v>
      </c>
      <c r="C115" s="23" t="str">
        <f>'指派 Feature_1017'!B:B</f>
        <v>Hardware Requirement</v>
      </c>
      <c r="D115" s="23" t="str">
        <f>'指派 Feature_1017'!C:C</f>
        <v>Non-Functional</v>
      </c>
      <c r="E115" s="23" t="str">
        <f>'指派 Feature_1017'!D:D</f>
        <v>Miscellaneous</v>
      </c>
      <c r="F115" s="23" t="str">
        <f>'指派 Feature_1017'!A:A</f>
        <v>RTBM-53102</v>
      </c>
      <c r="G115" s="24" t="str">
        <f>IFERROR(VLOOKUP(F115,HW資料!A:B,2,FALSE),VLOOKUP(F115,System資料複製!E:J,6,FALSE))</f>
        <v>StagePass</v>
      </c>
      <c r="H115" s="23" t="str">
        <f>IFERROR(VLOOKUP(F115,HW資料!A:B,1,FALSE),VLOOKUP(F115,System資料複製!E:J,5,FALSE))</f>
        <v>RTBM-53102</v>
      </c>
      <c r="I115" s="24" t="str">
        <f>IFERROR(VLOOKUP(F115,CustomerREQ!B:F,3,FALSE),"NA")</f>
        <v>RTBM-36826</v>
      </c>
      <c r="J115" s="24" t="str">
        <f>IFERROR(VLOOKUP(F115,CustomerREQ!B:F,4,FALSE),"NA")</f>
        <v>REQ-0495515</v>
      </c>
      <c r="K115" s="24" t="str">
        <f>IFERROR(VLOOKUP(F115,CustomerREQ!B:F,5,FALSE),"NA")</f>
        <v>A</v>
      </c>
    </row>
    <row r="116" spans="1:11" x14ac:dyDescent="0.4">
      <c r="A116" s="23" t="str">
        <f>'指派 Feature_1017'!E:E</f>
        <v>Product compatible to customer specification</v>
      </c>
      <c r="B116" s="24" t="str">
        <f>IFERROR(VLOOKUP(A116,Feature統計!A:O,15,FALSE),"NA")</f>
        <v>Pass</v>
      </c>
      <c r="C116" s="23" t="str">
        <f>'指派 Feature_1017'!B:B</f>
        <v>Hardware Requirement</v>
      </c>
      <c r="D116" s="23" t="str">
        <f>'指派 Feature_1017'!C:C</f>
        <v>Non-Functional</v>
      </c>
      <c r="E116" s="23" t="str">
        <f>'指派 Feature_1017'!D:D</f>
        <v>Miscellaneous</v>
      </c>
      <c r="F116" s="23" t="str">
        <f>'指派 Feature_1017'!A:A</f>
        <v>RTBM-53103</v>
      </c>
      <c r="G116" s="24" t="str">
        <f>IFERROR(VLOOKUP(F116,HW資料!A:B,2,FALSE),VLOOKUP(F116,System資料複製!E:J,6,FALSE))</f>
        <v>StagePass</v>
      </c>
      <c r="H116" s="23" t="str">
        <f>IFERROR(VLOOKUP(F116,HW資料!A:B,1,FALSE),VLOOKUP(F116,System資料複製!E:J,5,FALSE))</f>
        <v>RTBM-53103</v>
      </c>
      <c r="I116" s="24" t="str">
        <f>IFERROR(VLOOKUP(F116,CustomerREQ!B:F,3,FALSE),"NA")</f>
        <v>RTBM-36159</v>
      </c>
      <c r="J116" s="24" t="str">
        <f>IFERROR(VLOOKUP(F116,CustomerREQ!B:F,4,FALSE),"NA")</f>
        <v>REQ-0495509</v>
      </c>
      <c r="K116" s="24" t="str">
        <f>IFERROR(VLOOKUP(F116,CustomerREQ!B:F,5,FALSE),"NA")</f>
        <v>A</v>
      </c>
    </row>
    <row r="117" spans="1:11" x14ac:dyDescent="0.4">
      <c r="A117" s="23" t="str">
        <f>'指派 Feature_1017'!E:E</f>
        <v>Not testable - Notice or guideline</v>
      </c>
      <c r="B117" s="24" t="str">
        <f>IFERROR(VLOOKUP(A117,Feature統計!A:O,15,FALSE),"NA")</f>
        <v>NA</v>
      </c>
      <c r="C117" s="23" t="str">
        <f>'指派 Feature_1017'!B:B</f>
        <v>Hardware Requirement</v>
      </c>
      <c r="D117" s="23" t="str">
        <f>'指派 Feature_1017'!C:C</f>
        <v>Non-Functional</v>
      </c>
      <c r="E117" s="23" t="str">
        <f>'指派 Feature_1017'!D:D</f>
        <v>Diagnostic</v>
      </c>
      <c r="F117" s="23" t="str">
        <f>'指派 Feature_1017'!A:A</f>
        <v>RTBM-53104</v>
      </c>
      <c r="G117" s="24" t="str">
        <f>IFERROR(VLOOKUP(F117,HW資料!A:B,2,FALSE),VLOOKUP(F117,System資料複製!E:J,6,FALSE))</f>
        <v>Pass</v>
      </c>
      <c r="H117" s="23" t="str">
        <f>IFERROR(VLOOKUP(F117,HW資料!A:B,1,FALSE),VLOOKUP(F117,System資料複製!E:J,5,FALSE))</f>
        <v>RTBM-53104</v>
      </c>
      <c r="I117" s="24" t="str">
        <f>IFERROR(VLOOKUP(F117,CustomerREQ!B:F,3,FALSE),"NA")</f>
        <v>RTBM-36933</v>
      </c>
      <c r="J117" s="24" t="str">
        <f>IFERROR(VLOOKUP(F117,CustomerREQ!B:F,4,FALSE),"NA")</f>
        <v>REQ-0495507</v>
      </c>
      <c r="K117" s="24" t="str">
        <f>IFERROR(VLOOKUP(F117,CustomerREQ!B:F,5,FALSE),"NA")</f>
        <v>B</v>
      </c>
    </row>
    <row r="118" spans="1:11" x14ac:dyDescent="0.4">
      <c r="A118" s="23" t="str">
        <f>'指派 Feature_1017'!E:E</f>
        <v>Mounting</v>
      </c>
      <c r="B118" s="24" t="str">
        <f>IFERROR(VLOOKUP(A118,Feature統計!A:O,15,FALSE),"NA")</f>
        <v>NA</v>
      </c>
      <c r="C118" s="23" t="str">
        <f>'指派 Feature_1017'!B:B</f>
        <v>Hardware Requirement</v>
      </c>
      <c r="D118" s="23" t="str">
        <f>'指派 Feature_1017'!C:C</f>
        <v>Non-Functional</v>
      </c>
      <c r="E118" s="23" t="str">
        <f>'指派 Feature_1017'!D:D</f>
        <v>Miscellaneous</v>
      </c>
      <c r="F118" s="23" t="str">
        <f>'指派 Feature_1017'!A:A</f>
        <v>RTBM-53105</v>
      </c>
      <c r="G118" s="24" t="str">
        <f>IFERROR(VLOOKUP(F118,HW資料!A:B,2,FALSE),VLOOKUP(F118,System資料複製!E:J,6,FALSE))</f>
        <v>Reviewed</v>
      </c>
      <c r="H118" s="23" t="str">
        <f>IFERROR(VLOOKUP(F118,HW資料!A:B,1,FALSE),VLOOKUP(F118,System資料複製!E:J,5,FALSE))</f>
        <v>RTBM-53105</v>
      </c>
      <c r="I118" s="24" t="str">
        <f>IFERROR(VLOOKUP(F118,CustomerREQ!B:F,3,FALSE),"NA")</f>
        <v>RTBM-36824</v>
      </c>
      <c r="J118" s="24" t="str">
        <f>IFERROR(VLOOKUP(F118,CustomerREQ!B:F,4,FALSE),"NA")</f>
        <v>REQ-0495505</v>
      </c>
      <c r="K118" s="24" t="str">
        <f>IFERROR(VLOOKUP(F118,CustomerREQ!B:F,5,FALSE),"NA")</f>
        <v>A</v>
      </c>
    </row>
    <row r="119" spans="1:11" x14ac:dyDescent="0.4">
      <c r="A119" s="23" t="str">
        <f>'指派 Feature_1017'!E:E</f>
        <v>Product compatible to customer specification</v>
      </c>
      <c r="B119" s="24" t="str">
        <f>IFERROR(VLOOKUP(A119,Feature統計!A:O,15,FALSE),"NA")</f>
        <v>Pass</v>
      </c>
      <c r="C119" s="23" t="str">
        <f>'指派 Feature_1017'!B:B</f>
        <v>Hardware Requirement</v>
      </c>
      <c r="D119" s="23" t="str">
        <f>'指派 Feature_1017'!C:C</f>
        <v>Non-Functional</v>
      </c>
      <c r="E119" s="23" t="str">
        <f>'指派 Feature_1017'!D:D</f>
        <v>Miscellaneous</v>
      </c>
      <c r="F119" s="23" t="str">
        <f>'指派 Feature_1017'!A:A</f>
        <v>RTBM-53106</v>
      </c>
      <c r="G119" s="24" t="str">
        <f>IFERROR(VLOOKUP(F119,HW資料!A:B,2,FALSE),VLOOKUP(F119,System資料複製!E:J,6,FALSE))</f>
        <v>StagePass</v>
      </c>
      <c r="H119" s="23" t="str">
        <f>IFERROR(VLOOKUP(F119,HW資料!A:B,1,FALSE),VLOOKUP(F119,System資料複製!E:J,5,FALSE))</f>
        <v>RTBM-53106</v>
      </c>
      <c r="I119" s="24" t="str">
        <f>IFERROR(VLOOKUP(F119,CustomerREQ!B:F,3,FALSE),"NA")</f>
        <v>RTBM-36158</v>
      </c>
      <c r="J119" s="24" t="str">
        <f>IFERROR(VLOOKUP(F119,CustomerREQ!B:F,4,FALSE),"NA")</f>
        <v>REQ-0495502</v>
      </c>
      <c r="K119" s="24" t="str">
        <f>IFERROR(VLOOKUP(F119,CustomerREQ!B:F,5,FALSE),"NA")</f>
        <v>A</v>
      </c>
    </row>
    <row r="120" spans="1:11" x14ac:dyDescent="0.4">
      <c r="A120" s="23" t="str">
        <f>'指派 Feature_1017'!E:E</f>
        <v>Mounting</v>
      </c>
      <c r="B120" s="24" t="str">
        <f>IFERROR(VLOOKUP(A120,Feature統計!A:O,15,FALSE),"NA")</f>
        <v>NA</v>
      </c>
      <c r="C120" s="23" t="str">
        <f>'指派 Feature_1017'!B:B</f>
        <v>Hardware Requirement</v>
      </c>
      <c r="D120" s="23" t="str">
        <f>'指派 Feature_1017'!C:C</f>
        <v>Non-Functional</v>
      </c>
      <c r="E120" s="23" t="str">
        <f>'指派 Feature_1017'!D:D</f>
        <v>Miscellaneous</v>
      </c>
      <c r="F120" s="23" t="str">
        <f>'指派 Feature_1017'!A:A</f>
        <v>RTBM-53107</v>
      </c>
      <c r="G120" s="24" t="str">
        <f>IFERROR(VLOOKUP(F120,HW資料!A:B,2,FALSE),VLOOKUP(F120,System資料複製!E:J,6,FALSE))</f>
        <v>StagePass</v>
      </c>
      <c r="H120" s="23" t="str">
        <f>IFERROR(VLOOKUP(F120,HW資料!A:B,1,FALSE),VLOOKUP(F120,System資料複製!E:J,5,FALSE))</f>
        <v>RTBM-53107</v>
      </c>
      <c r="I120" s="24" t="str">
        <f>IFERROR(VLOOKUP(F120,CustomerREQ!B:F,3,FALSE),"NA")</f>
        <v>RTBM-36867</v>
      </c>
      <c r="J120" s="24" t="str">
        <f>IFERROR(VLOOKUP(F120,CustomerREQ!B:F,4,FALSE),"NA")</f>
        <v>REQ-0495501</v>
      </c>
      <c r="K120" s="24" t="str">
        <f>IFERROR(VLOOKUP(F120,CustomerREQ!B:F,5,FALSE),"NA")</f>
        <v>A</v>
      </c>
    </row>
    <row r="121" spans="1:11" x14ac:dyDescent="0.4">
      <c r="A121" s="23" t="str">
        <f>'指派 Feature_1017'!E:E</f>
        <v>Backup Battery placeable</v>
      </c>
      <c r="B121" s="24" t="str">
        <f>IFERROR(VLOOKUP(A121,Feature統計!A:O,15,FALSE),"NA")</f>
        <v>Pass</v>
      </c>
      <c r="C121" s="23" t="str">
        <f>'指派 Feature_1017'!B:B</f>
        <v>Hardware Requirement</v>
      </c>
      <c r="D121" s="23" t="str">
        <f>'指派 Feature_1017'!C:C</f>
        <v>Non-Functional</v>
      </c>
      <c r="E121" s="23" t="str">
        <f>'指派 Feature_1017'!D:D</f>
        <v>Miscellaneous</v>
      </c>
      <c r="F121" s="23" t="str">
        <f>'指派 Feature_1017'!A:A</f>
        <v>RTBM-53108</v>
      </c>
      <c r="G121" s="24" t="str">
        <f>IFERROR(VLOOKUP(F121,HW資料!A:B,2,FALSE),VLOOKUP(F121,System資料複製!E:J,6,FALSE))</f>
        <v>Pass</v>
      </c>
      <c r="H121" s="23" t="str">
        <f>IFERROR(VLOOKUP(F121,HW資料!A:B,1,FALSE),VLOOKUP(F121,System資料複製!E:J,5,FALSE))</f>
        <v>RTBM-53108</v>
      </c>
      <c r="I121" s="24" t="str">
        <f>IFERROR(VLOOKUP(F121,CustomerREQ!B:F,3,FALSE),"NA")</f>
        <v>RTBM-36106</v>
      </c>
      <c r="J121" s="24" t="str">
        <f>IFERROR(VLOOKUP(F121,CustomerREQ!B:F,4,FALSE),"NA")</f>
        <v>REQ-0495500</v>
      </c>
      <c r="K121" s="24" t="str">
        <f>IFERROR(VLOOKUP(F121,CustomerREQ!B:F,5,FALSE),"NA")</f>
        <v>B</v>
      </c>
    </row>
    <row r="122" spans="1:11" x14ac:dyDescent="0.4">
      <c r="A122" s="23" t="str">
        <f>'指派 Feature_1017'!E:E</f>
        <v>Painting</v>
      </c>
      <c r="B122" s="24" t="str">
        <f>IFERROR(VLOOKUP(A122,Feature統計!A:O,15,FALSE),"NA")</f>
        <v>NA</v>
      </c>
      <c r="C122" s="23" t="str">
        <f>'指派 Feature_1017'!B:B</f>
        <v>Hardware Requirement</v>
      </c>
      <c r="D122" s="23" t="str">
        <f>'指派 Feature_1017'!C:C</f>
        <v>Non-Functional</v>
      </c>
      <c r="E122" s="23" t="str">
        <f>'指派 Feature_1017'!D:D</f>
        <v>Miscellaneous</v>
      </c>
      <c r="F122" s="23" t="str">
        <f>'指派 Feature_1017'!A:A</f>
        <v>RTBM-53109</v>
      </c>
      <c r="G122" s="24" t="str">
        <f>IFERROR(VLOOKUP(F122,HW資料!A:B,2,FALSE),VLOOKUP(F122,System資料複製!E:J,6,FALSE))</f>
        <v>StagePass</v>
      </c>
      <c r="H122" s="23" t="str">
        <f>IFERROR(VLOOKUP(F122,HW資料!A:B,1,FALSE),VLOOKUP(F122,System資料複製!E:J,5,FALSE))</f>
        <v>RTBM-53109</v>
      </c>
      <c r="I122" s="24" t="str">
        <f>IFERROR(VLOOKUP(F122,CustomerREQ!B:F,3,FALSE),"NA")</f>
        <v>RTBM-36937</v>
      </c>
      <c r="J122" s="24" t="str">
        <f>IFERROR(VLOOKUP(F122,CustomerREQ!B:F,4,FALSE),"NA")</f>
        <v>REQ-0495496</v>
      </c>
      <c r="K122" s="24" t="str">
        <f>IFERROR(VLOOKUP(F122,CustomerREQ!B:F,5,FALSE),"NA")</f>
        <v>B</v>
      </c>
    </row>
    <row r="123" spans="1:11" x14ac:dyDescent="0.4">
      <c r="A123" s="23" t="str">
        <f>'指派 Feature_1017'!E:E</f>
        <v>RTC accuracy measurement</v>
      </c>
      <c r="B123" s="24" t="str">
        <f>IFERROR(VLOOKUP(A123,Feature統計!A:O,15,FALSE),"NA")</f>
        <v>Pass</v>
      </c>
      <c r="C123" s="23" t="str">
        <f>'指派 Feature_1017'!B:B</f>
        <v>System Requirement</v>
      </c>
      <c r="D123" s="23" t="str">
        <f>'指派 Feature_1017'!C:C</f>
        <v>Non-Functional</v>
      </c>
      <c r="E123" s="23" t="str">
        <f>'指派 Feature_1017'!D:D</f>
        <v>Electrical Engineering</v>
      </c>
      <c r="F123" s="23" t="str">
        <f>'指派 Feature_1017'!A:A</f>
        <v>RTBM-53125</v>
      </c>
      <c r="G123" s="24" t="str">
        <f>IFERROR(VLOOKUP(F123,HW資料!A:B,2,FALSE),VLOOKUP(F123,System資料複製!E:J,6,FALSE))</f>
        <v>Pass</v>
      </c>
      <c r="H123" s="23" t="str">
        <f>IFERROR(VLOOKUP(F123,HW資料!A:B,1,FALSE),VLOOKUP(F123,System資料複製!E:J,5,FALSE))</f>
        <v>RTBM-55542</v>
      </c>
      <c r="I123" s="24" t="str">
        <f>IFERROR(VLOOKUP(F123,CustomerREQ!B:F,3,FALSE),"NA")</f>
        <v>RTBM-53040</v>
      </c>
      <c r="J123" s="24" t="str">
        <f>IFERROR(VLOOKUP(F123,CustomerREQ!B:F,4,FALSE),"NA")</f>
        <v>REQ-0738760</v>
      </c>
      <c r="K123" s="24" t="str">
        <f>IFERROR(VLOOKUP(F123,CustomerREQ!B:F,5,FALSE),"NA")</f>
        <v>A</v>
      </c>
    </row>
    <row r="124" spans="1:11" x14ac:dyDescent="0.4">
      <c r="A124" s="23" t="str">
        <f>'指派 Feature_1017'!E:E</f>
        <v>Mounting</v>
      </c>
      <c r="B124" s="24" t="str">
        <f>IFERROR(VLOOKUP(A124,Feature統計!A:O,15,FALSE),"NA")</f>
        <v>NA</v>
      </c>
      <c r="C124" s="23" t="str">
        <f>'指派 Feature_1017'!B:B</f>
        <v>Hardware Requirement</v>
      </c>
      <c r="D124" s="23" t="str">
        <f>'指派 Feature_1017'!C:C</f>
        <v>Non-Functional</v>
      </c>
      <c r="E124" s="23" t="str">
        <f>'指派 Feature_1017'!D:D</f>
        <v>Miscellaneous</v>
      </c>
      <c r="F124" s="23" t="str">
        <f>'指派 Feature_1017'!A:A</f>
        <v>RTBM-53143</v>
      </c>
      <c r="G124" s="24" t="str">
        <f>IFERROR(VLOOKUP(F124,HW資料!A:B,2,FALSE),VLOOKUP(F124,System資料複製!E:J,6,FALSE))</f>
        <v>StagePass</v>
      </c>
      <c r="H124" s="23" t="str">
        <f>IFERROR(VLOOKUP(F124,HW資料!A:B,1,FALSE),VLOOKUP(F124,System資料複製!E:J,5,FALSE))</f>
        <v>RTBM-53143</v>
      </c>
      <c r="I124" s="24" t="str">
        <f>IFERROR(VLOOKUP(F124,CustomerREQ!B:F,3,FALSE),"NA")</f>
        <v>RTBM-36866</v>
      </c>
      <c r="J124" s="24" t="str">
        <f>IFERROR(VLOOKUP(F124,CustomerREQ!B:F,4,FALSE),"NA")</f>
        <v>REQ-0495495</v>
      </c>
      <c r="K124" s="24" t="str">
        <f>IFERROR(VLOOKUP(F124,CustomerREQ!B:F,5,FALSE),"NA")</f>
        <v>A</v>
      </c>
    </row>
    <row r="125" spans="1:11" x14ac:dyDescent="0.4">
      <c r="A125" s="23" t="str">
        <f>'指派 Feature_1017'!E:E</f>
        <v>Materials respect to standard [MA1]</v>
      </c>
      <c r="B125" s="24" t="str">
        <f>IFERROR(VLOOKUP(A125,Feature統計!A:O,15,FALSE),"NA")</f>
        <v>Pass</v>
      </c>
      <c r="C125" s="23" t="str">
        <f>'指派 Feature_1017'!B:B</f>
        <v>Hardware Requirement</v>
      </c>
      <c r="D125" s="23" t="str">
        <f>'指派 Feature_1017'!C:C</f>
        <v>Non-Functional</v>
      </c>
      <c r="E125" s="23" t="str">
        <f>'指派 Feature_1017'!D:D</f>
        <v>Miscellaneous</v>
      </c>
      <c r="F125" s="23" t="str">
        <f>'指派 Feature_1017'!A:A</f>
        <v>RTBM-53145</v>
      </c>
      <c r="G125" s="24" t="str">
        <f>IFERROR(VLOOKUP(F125,HW資料!A:B,2,FALSE),VLOOKUP(F125,System資料複製!E:J,6,FALSE))</f>
        <v>StagePass</v>
      </c>
      <c r="H125" s="23" t="str">
        <f>IFERROR(VLOOKUP(F125,HW資料!A:B,1,FALSE),VLOOKUP(F125,System資料複製!E:J,5,FALSE))</f>
        <v>RTBM-53145</v>
      </c>
      <c r="I125" s="24" t="str">
        <f>IFERROR(VLOOKUP(F125,CustomerREQ!B:F,3,FALSE),"NA")</f>
        <v>RTBM-36823</v>
      </c>
      <c r="J125" s="24" t="str">
        <f>IFERROR(VLOOKUP(F125,CustomerREQ!B:F,4,FALSE),"NA")</f>
        <v>REQ-0495494</v>
      </c>
      <c r="K125" s="24" t="str">
        <f>IFERROR(VLOOKUP(F125,CustomerREQ!B:F,5,FALSE),"NA")</f>
        <v>A</v>
      </c>
    </row>
    <row r="126" spans="1:11" x14ac:dyDescent="0.4">
      <c r="A126" s="23" t="str">
        <f>'指派 Feature_1017'!E:E</f>
        <v>Backup Battery placeable</v>
      </c>
      <c r="B126" s="24" t="str">
        <f>IFERROR(VLOOKUP(A126,Feature統計!A:O,15,FALSE),"NA")</f>
        <v>Pass</v>
      </c>
      <c r="C126" s="23" t="str">
        <f>'指派 Feature_1017'!B:B</f>
        <v>Hardware Requirement</v>
      </c>
      <c r="D126" s="23" t="str">
        <f>'指派 Feature_1017'!C:C</f>
        <v>Non-Functional</v>
      </c>
      <c r="E126" s="23" t="str">
        <f>'指派 Feature_1017'!D:D</f>
        <v>Miscellaneous</v>
      </c>
      <c r="F126" s="23" t="str">
        <f>'指派 Feature_1017'!A:A</f>
        <v>RTBM-53146</v>
      </c>
      <c r="G126" s="24" t="str">
        <f>IFERROR(VLOOKUP(F126,HW資料!A:B,2,FALSE),VLOOKUP(F126,System資料複製!E:J,6,FALSE))</f>
        <v>Pass</v>
      </c>
      <c r="H126" s="23" t="str">
        <f>IFERROR(VLOOKUP(F126,HW資料!A:B,1,FALSE),VLOOKUP(F126,System資料複製!E:J,5,FALSE))</f>
        <v>RTBM-53146</v>
      </c>
      <c r="I126" s="24" t="str">
        <f>IFERROR(VLOOKUP(F126,CustomerREQ!B:F,3,FALSE),"NA")</f>
        <v>RTBM-36105</v>
      </c>
      <c r="J126" s="24" t="str">
        <f>IFERROR(VLOOKUP(F126,CustomerREQ!B:F,4,FALSE),"NA")</f>
        <v>REQ-0495491</v>
      </c>
      <c r="K126" s="24" t="str">
        <f>IFERROR(VLOOKUP(F126,CustomerREQ!B:F,5,FALSE),"NA")</f>
        <v>A</v>
      </c>
    </row>
    <row r="127" spans="1:11" x14ac:dyDescent="0.4">
      <c r="A127" s="23" t="str">
        <f>'指派 Feature_1017'!E:E</f>
        <v>Mounting</v>
      </c>
      <c r="B127" s="24" t="str">
        <f>IFERROR(VLOOKUP(A127,Feature統計!A:O,15,FALSE),"NA")</f>
        <v>NA</v>
      </c>
      <c r="C127" s="23" t="str">
        <f>'指派 Feature_1017'!B:B</f>
        <v>Hardware Requirement</v>
      </c>
      <c r="D127" s="23" t="str">
        <f>'指派 Feature_1017'!C:C</f>
        <v>Non-Functional</v>
      </c>
      <c r="E127" s="23" t="str">
        <f>'指派 Feature_1017'!D:D</f>
        <v>Miscellaneous</v>
      </c>
      <c r="F127" s="23" t="str">
        <f>'指派 Feature_1017'!A:A</f>
        <v>RTBM-53147</v>
      </c>
      <c r="G127" s="24" t="str">
        <f>IFERROR(VLOOKUP(F127,HW資料!A:B,2,FALSE),VLOOKUP(F127,System資料複製!E:J,6,FALSE))</f>
        <v>StagePass</v>
      </c>
      <c r="H127" s="23" t="str">
        <f>IFERROR(VLOOKUP(F127,HW資料!A:B,1,FALSE),VLOOKUP(F127,System資料複製!E:J,5,FALSE))</f>
        <v>RTBM-53147</v>
      </c>
      <c r="I127" s="24" t="str">
        <f>IFERROR(VLOOKUP(F127,CustomerREQ!B:F,3,FALSE),"NA")</f>
        <v>RTBM-36273</v>
      </c>
      <c r="J127" s="24" t="str">
        <f>IFERROR(VLOOKUP(F127,CustomerREQ!B:F,4,FALSE),"NA")</f>
        <v>REQ-0495490</v>
      </c>
      <c r="K127" s="24" t="str">
        <f>IFERROR(VLOOKUP(F127,CustomerREQ!B:F,5,FALSE),"NA")</f>
        <v>B</v>
      </c>
    </row>
    <row r="128" spans="1:11" x14ac:dyDescent="0.4">
      <c r="A128" s="23" t="str">
        <f>'指派 Feature_1017'!E:E</f>
        <v>Packaging and Delivery</v>
      </c>
      <c r="B128" s="24" t="str">
        <f>IFERROR(VLOOKUP(A128,Feature統計!A:O,15,FALSE),"NA")</f>
        <v>NA</v>
      </c>
      <c r="C128" s="23" t="str">
        <f>'指派 Feature_1017'!B:B</f>
        <v>Hardware Requirement</v>
      </c>
      <c r="D128" s="23" t="str">
        <f>'指派 Feature_1017'!C:C</f>
        <v>Non-Functional</v>
      </c>
      <c r="E128" s="23" t="str">
        <f>'指派 Feature_1017'!D:D</f>
        <v>Miscellaneous</v>
      </c>
      <c r="F128" s="23" t="str">
        <f>'指派 Feature_1017'!A:A</f>
        <v>RTBM-53148</v>
      </c>
      <c r="G128" s="24" t="str">
        <f>IFERROR(VLOOKUP(F128,HW資料!A:B,2,FALSE),VLOOKUP(F128,System資料複製!E:J,6,FALSE))</f>
        <v>StagePass</v>
      </c>
      <c r="H128" s="23" t="str">
        <f>IFERROR(VLOOKUP(F128,HW資料!A:B,1,FALSE),VLOOKUP(F128,System資料複製!E:J,5,FALSE))</f>
        <v>RTBM-53148</v>
      </c>
      <c r="I128" s="24" t="str">
        <f>IFERROR(VLOOKUP(F128,CustomerREQ!B:F,3,FALSE),"NA")</f>
        <v>RTBM-36925</v>
      </c>
      <c r="J128" s="24" t="str">
        <f>IFERROR(VLOOKUP(F128,CustomerREQ!B:F,4,FALSE),"NA")</f>
        <v>REQ-0495489</v>
      </c>
      <c r="K128" s="24" t="str">
        <f>IFERROR(VLOOKUP(F128,CustomerREQ!B:F,5,FALSE),"NA")</f>
        <v>C</v>
      </c>
    </row>
    <row r="129" spans="1:11" x14ac:dyDescent="0.4">
      <c r="A129" s="23" t="str">
        <f>'指派 Feature_1017'!E:E</f>
        <v>Product Quality</v>
      </c>
      <c r="B129" s="24" t="str">
        <f>IFERROR(VLOOKUP(A129,Feature統計!A:O,15,FALSE),"NA")</f>
        <v>Pass</v>
      </c>
      <c r="C129" s="23" t="str">
        <f>'指派 Feature_1017'!B:B</f>
        <v>Hardware Requirement</v>
      </c>
      <c r="D129" s="23" t="str">
        <f>'指派 Feature_1017'!C:C</f>
        <v>Non-Functional</v>
      </c>
      <c r="E129" s="23" t="str">
        <f>'指派 Feature_1017'!D:D</f>
        <v>Miscellaneous</v>
      </c>
      <c r="F129" s="23" t="str">
        <f>'指派 Feature_1017'!A:A</f>
        <v>RTBM-53149</v>
      </c>
      <c r="G129" s="24" t="str">
        <f>IFERROR(VLOOKUP(F129,HW資料!A:B,2,FALSE),VLOOKUP(F129,System資料複製!E:J,6,FALSE))</f>
        <v>StagePass</v>
      </c>
      <c r="H129" s="23" t="str">
        <f>IFERROR(VLOOKUP(F129,HW資料!A:B,1,FALSE),VLOOKUP(F129,System資料複製!E:J,5,FALSE))</f>
        <v>RTBM-53149</v>
      </c>
      <c r="I129" s="24" t="str">
        <f>IFERROR(VLOOKUP(F129,CustomerREQ!B:F,3,FALSE),"NA")</f>
        <v>RTBM-36373</v>
      </c>
      <c r="J129" s="24" t="str">
        <f>IFERROR(VLOOKUP(F129,CustomerREQ!B:F,4,FALSE),"NA")</f>
        <v>REQ-0495480</v>
      </c>
      <c r="K129" s="24" t="str">
        <f>IFERROR(VLOOKUP(F129,CustomerREQ!B:F,5,FALSE),"NA")</f>
        <v>A</v>
      </c>
    </row>
    <row r="130" spans="1:11" x14ac:dyDescent="0.4">
      <c r="A130" s="23" t="str">
        <f>'指派 Feature_1017'!E:E</f>
        <v>Materials respect to standard [MA1]</v>
      </c>
      <c r="B130" s="24" t="str">
        <f>IFERROR(VLOOKUP(A130,Feature統計!A:O,15,FALSE),"NA")</f>
        <v>Pass</v>
      </c>
      <c r="C130" s="23" t="str">
        <f>'指派 Feature_1017'!B:B</f>
        <v>Hardware Requirement</v>
      </c>
      <c r="D130" s="23" t="str">
        <f>'指派 Feature_1017'!C:C</f>
        <v>Non-Functional</v>
      </c>
      <c r="E130" s="23" t="str">
        <f>'指派 Feature_1017'!D:D</f>
        <v>Miscellaneous</v>
      </c>
      <c r="F130" s="23" t="str">
        <f>'指派 Feature_1017'!A:A</f>
        <v>RTBM-53151</v>
      </c>
      <c r="G130" s="24" t="str">
        <f>IFERROR(VLOOKUP(F130,HW資料!A:B,2,FALSE),VLOOKUP(F130,System資料複製!E:J,6,FALSE))</f>
        <v>StagePass</v>
      </c>
      <c r="H130" s="23" t="str">
        <f>IFERROR(VLOOKUP(F130,HW資料!A:B,1,FALSE),VLOOKUP(F130,System資料複製!E:J,5,FALSE))</f>
        <v>RTBM-53151</v>
      </c>
      <c r="I130" s="24" t="str">
        <f>IFERROR(VLOOKUP(F130,CustomerREQ!B:F,3,FALSE),"NA")</f>
        <v>RTBM-36822</v>
      </c>
      <c r="J130" s="24" t="str">
        <f>IFERROR(VLOOKUP(F130,CustomerREQ!B:F,4,FALSE),"NA")</f>
        <v>REQ-0495479</v>
      </c>
      <c r="K130" s="24" t="str">
        <f>IFERROR(VLOOKUP(F130,CustomerREQ!B:F,5,FALSE),"NA")</f>
        <v>A</v>
      </c>
    </row>
    <row r="131" spans="1:11" x14ac:dyDescent="0.4">
      <c r="A131" s="23" t="str">
        <f>'指派 Feature_1017'!E:E</f>
        <v>Product Quality</v>
      </c>
      <c r="B131" s="24" t="str">
        <f>IFERROR(VLOOKUP(A131,Feature統計!A:O,15,FALSE),"NA")</f>
        <v>Pass</v>
      </c>
      <c r="C131" s="23" t="str">
        <f>'指派 Feature_1017'!B:B</f>
        <v>Hardware Requirement</v>
      </c>
      <c r="D131" s="23" t="str">
        <f>'指派 Feature_1017'!C:C</f>
        <v>Non-Functional</v>
      </c>
      <c r="E131" s="23" t="str">
        <f>'指派 Feature_1017'!D:D</f>
        <v>Miscellaneous</v>
      </c>
      <c r="F131" s="23" t="str">
        <f>'指派 Feature_1017'!A:A</f>
        <v>RTBM-53152</v>
      </c>
      <c r="G131" s="24" t="str">
        <f>IFERROR(VLOOKUP(F131,HW資料!A:B,2,FALSE),VLOOKUP(F131,System資料複製!E:J,6,FALSE))</f>
        <v>StagePass</v>
      </c>
      <c r="H131" s="23" t="str">
        <f>IFERROR(VLOOKUP(F131,HW資料!A:B,1,FALSE),VLOOKUP(F131,System資料複製!E:J,5,FALSE))</f>
        <v>RTBM-53152</v>
      </c>
      <c r="I131" s="24" t="str">
        <f>IFERROR(VLOOKUP(F131,CustomerREQ!B:F,3,FALSE),"NA")</f>
        <v>RTBM-36865</v>
      </c>
      <c r="J131" s="24" t="str">
        <f>IFERROR(VLOOKUP(F131,CustomerREQ!B:F,4,FALSE),"NA")</f>
        <v>REQ-0495478</v>
      </c>
      <c r="K131" s="24" t="str">
        <f>IFERROR(VLOOKUP(F131,CustomerREQ!B:F,5,FALSE),"NA")</f>
        <v>B</v>
      </c>
    </row>
    <row r="132" spans="1:11" x14ac:dyDescent="0.4">
      <c r="A132" s="23" t="str">
        <f>'指派 Feature_1017'!E:E</f>
        <v>Project Documentation</v>
      </c>
      <c r="B132" s="24" t="str">
        <f>IFERROR(VLOOKUP(A132,Feature統計!A:O,15,FALSE),"NA")</f>
        <v>NA</v>
      </c>
      <c r="C132" s="23" t="str">
        <f>'指派 Feature_1017'!B:B</f>
        <v>Hardware Requirement</v>
      </c>
      <c r="D132" s="23" t="str">
        <f>'指派 Feature_1017'!C:C</f>
        <v>Non-Functional</v>
      </c>
      <c r="E132" s="23" t="str">
        <f>'指派 Feature_1017'!D:D</f>
        <v>Miscellaneous</v>
      </c>
      <c r="F132" s="23" t="str">
        <f>'指派 Feature_1017'!A:A</f>
        <v>RTBM-53153</v>
      </c>
      <c r="G132" s="24" t="str">
        <f>IFERROR(VLOOKUP(F132,HW資料!A:B,2,FALSE),VLOOKUP(F132,System資料複製!E:J,6,FALSE))</f>
        <v>StagePass</v>
      </c>
      <c r="H132" s="23" t="str">
        <f>IFERROR(VLOOKUP(F132,HW資料!A:B,1,FALSE),VLOOKUP(F132,System資料複製!E:J,5,FALSE))</f>
        <v>RTBM-53153</v>
      </c>
      <c r="I132" s="24" t="str">
        <f>IFERROR(VLOOKUP(F132,CustomerREQ!B:F,3,FALSE),"NA")</f>
        <v>RTBM-36735</v>
      </c>
      <c r="J132" s="24" t="str">
        <f>IFERROR(VLOOKUP(F132,CustomerREQ!B:F,4,FALSE),"NA")</f>
        <v>REQ-0495477</v>
      </c>
      <c r="K132" s="24" t="str">
        <f>IFERROR(VLOOKUP(F132,CustomerREQ!B:F,5,FALSE),"NA")</f>
        <v>A</v>
      </c>
    </row>
    <row r="133" spans="1:11" x14ac:dyDescent="0.4">
      <c r="A133" s="23" t="str">
        <f>'指派 Feature_1017'!E:E</f>
        <v>Marking</v>
      </c>
      <c r="B133" s="24" t="str">
        <f>IFERROR(VLOOKUP(A133,Feature統計!A:O,15,FALSE),"NA")</f>
        <v>NA</v>
      </c>
      <c r="C133" s="23" t="str">
        <f>'指派 Feature_1017'!B:B</f>
        <v>Hardware Requirement</v>
      </c>
      <c r="D133" s="23" t="str">
        <f>'指派 Feature_1017'!C:C</f>
        <v>Non-Functional</v>
      </c>
      <c r="E133" s="23" t="str">
        <f>'指派 Feature_1017'!D:D</f>
        <v>Miscellaneous</v>
      </c>
      <c r="F133" s="23" t="str">
        <f>'指派 Feature_1017'!A:A</f>
        <v>RTBM-53154</v>
      </c>
      <c r="G133" s="24" t="str">
        <f>IFERROR(VLOOKUP(F133,HW資料!A:B,2,FALSE),VLOOKUP(F133,System資料複製!E:J,6,FALSE))</f>
        <v>StagePass</v>
      </c>
      <c r="H133" s="23" t="str">
        <f>IFERROR(VLOOKUP(F133,HW資料!A:B,1,FALSE),VLOOKUP(F133,System資料複製!E:J,5,FALSE))</f>
        <v>RTBM-53154</v>
      </c>
      <c r="I133" s="24" t="str">
        <f>IFERROR(VLOOKUP(F133,CustomerREQ!B:F,3,FALSE),"NA")</f>
        <v>RTBM-36901</v>
      </c>
      <c r="J133" s="24" t="str">
        <f>IFERROR(VLOOKUP(F133,CustomerREQ!B:F,4,FALSE),"NA")</f>
        <v>REQ-0495469</v>
      </c>
      <c r="K133" s="24" t="str">
        <f>IFERROR(VLOOKUP(F133,CustomerREQ!B:F,5,FALSE),"NA")</f>
        <v>B</v>
      </c>
    </row>
    <row r="134" spans="1:11" x14ac:dyDescent="0.4">
      <c r="A134" s="23" t="str">
        <f>'指派 Feature_1017'!E:E</f>
        <v>Materials respect to standard [MA1]</v>
      </c>
      <c r="B134" s="24" t="str">
        <f>IFERROR(VLOOKUP(A134,Feature統計!A:O,15,FALSE),"NA")</f>
        <v>Pass</v>
      </c>
      <c r="C134" s="23" t="str">
        <f>'指派 Feature_1017'!B:B</f>
        <v>Hardware Requirement</v>
      </c>
      <c r="D134" s="23" t="str">
        <f>'指派 Feature_1017'!C:C</f>
        <v>Non-Functional</v>
      </c>
      <c r="E134" s="23" t="str">
        <f>'指派 Feature_1017'!D:D</f>
        <v>Miscellaneous</v>
      </c>
      <c r="F134" s="23" t="str">
        <f>'指派 Feature_1017'!A:A</f>
        <v>RTBM-53155</v>
      </c>
      <c r="G134" s="24" t="str">
        <f>IFERROR(VLOOKUP(F134,HW資料!A:B,2,FALSE),VLOOKUP(F134,System資料複製!E:J,6,FALSE))</f>
        <v>StagePass</v>
      </c>
      <c r="H134" s="23" t="str">
        <f>IFERROR(VLOOKUP(F134,HW資料!A:B,1,FALSE),VLOOKUP(F134,System資料複製!E:J,5,FALSE))</f>
        <v>RTBM-53155</v>
      </c>
      <c r="I134" s="24" t="str">
        <f>IFERROR(VLOOKUP(F134,CustomerREQ!B:F,3,FALSE),"NA")</f>
        <v>RTBM-36821</v>
      </c>
      <c r="J134" s="24" t="str">
        <f>IFERROR(VLOOKUP(F134,CustomerREQ!B:F,4,FALSE),"NA")</f>
        <v>REQ-0495467</v>
      </c>
      <c r="K134" s="24" t="str">
        <f>IFERROR(VLOOKUP(F134,CustomerREQ!B:F,5,FALSE),"NA")</f>
        <v>A</v>
      </c>
    </row>
    <row r="135" spans="1:11" x14ac:dyDescent="0.4">
      <c r="A135" s="23" t="str">
        <f>'指派 Feature_1017'!E:E</f>
        <v>Electrical Tests</v>
      </c>
      <c r="B135" s="24" t="str">
        <f>IFERROR(VLOOKUP(A135,Feature統計!A:O,15,FALSE),"NA")</f>
        <v>Pass</v>
      </c>
      <c r="C135" s="23" t="str">
        <f>'指派 Feature_1017'!B:B</f>
        <v>Hardware Requirement</v>
      </c>
      <c r="D135" s="23" t="str">
        <f>'指派 Feature_1017'!C:C</f>
        <v>Non-Functional</v>
      </c>
      <c r="E135" s="23" t="str">
        <f>'指派 Feature_1017'!D:D</f>
        <v>Electrical Engineering</v>
      </c>
      <c r="F135" s="23" t="str">
        <f>'指派 Feature_1017'!A:A</f>
        <v>RTBM-53156</v>
      </c>
      <c r="G135" s="24" t="str">
        <f>IFERROR(VLOOKUP(F135,HW資料!A:B,2,FALSE),VLOOKUP(F135,System資料複製!E:J,6,FALSE))</f>
        <v>Pass</v>
      </c>
      <c r="H135" s="23" t="str">
        <f>IFERROR(VLOOKUP(F135,HW資料!A:B,1,FALSE),VLOOKUP(F135,System資料複製!E:J,5,FALSE))</f>
        <v>RTBM-53156</v>
      </c>
      <c r="I135" s="24" t="str">
        <f>IFERROR(VLOOKUP(F135,CustomerREQ!B:F,3,FALSE),"NA")</f>
        <v>RTBM-36203</v>
      </c>
      <c r="J135" s="24" t="str">
        <f>IFERROR(VLOOKUP(F135,CustomerREQ!B:F,4,FALSE),"NA")</f>
        <v>REQ-0495466</v>
      </c>
      <c r="K135" s="24" t="str">
        <f>IFERROR(VLOOKUP(F135,CustomerREQ!B:F,5,FALSE),"NA")</f>
        <v>B</v>
      </c>
    </row>
    <row r="136" spans="1:11" x14ac:dyDescent="0.4">
      <c r="A136" s="23" t="str">
        <f>'指派 Feature_1017'!E:E</f>
        <v>Marking</v>
      </c>
      <c r="B136" s="24" t="str">
        <f>IFERROR(VLOOKUP(A136,Feature統計!A:O,15,FALSE),"NA")</f>
        <v>NA</v>
      </c>
      <c r="C136" s="23" t="str">
        <f>'指派 Feature_1017'!B:B</f>
        <v>Hardware Requirement</v>
      </c>
      <c r="D136" s="23" t="str">
        <f>'指派 Feature_1017'!C:C</f>
        <v>Non-Functional</v>
      </c>
      <c r="E136" s="23" t="str">
        <f>'指派 Feature_1017'!D:D</f>
        <v>Miscellaneous</v>
      </c>
      <c r="F136" s="23" t="str">
        <f>'指派 Feature_1017'!A:A</f>
        <v>RTBM-53157</v>
      </c>
      <c r="G136" s="24" t="str">
        <f>IFERROR(VLOOKUP(F136,HW資料!A:B,2,FALSE),VLOOKUP(F136,System資料複製!E:J,6,FALSE))</f>
        <v>StagePass</v>
      </c>
      <c r="H136" s="23" t="str">
        <f>IFERROR(VLOOKUP(F136,HW資料!A:B,1,FALSE),VLOOKUP(F136,System資料複製!E:J,5,FALSE))</f>
        <v>RTBM-53157</v>
      </c>
      <c r="I136" s="24" t="str">
        <f>IFERROR(VLOOKUP(F136,CustomerREQ!B:F,3,FALSE),"NA")</f>
        <v>RTBM-36900</v>
      </c>
      <c r="J136" s="24" t="str">
        <f>IFERROR(VLOOKUP(F136,CustomerREQ!B:F,4,FALSE),"NA")</f>
        <v>REQ-0495464</v>
      </c>
      <c r="K136" s="24" t="str">
        <f>IFERROR(VLOOKUP(F136,CustomerREQ!B:F,5,FALSE),"NA")</f>
        <v>C</v>
      </c>
    </row>
    <row r="137" spans="1:11" x14ac:dyDescent="0.4">
      <c r="A137" s="23" t="str">
        <f>'指派 Feature_1017'!E:E</f>
        <v>Mounting</v>
      </c>
      <c r="B137" s="24" t="str">
        <f>IFERROR(VLOOKUP(A137,Feature統計!A:O,15,FALSE),"NA")</f>
        <v>NA</v>
      </c>
      <c r="C137" s="23" t="str">
        <f>'指派 Feature_1017'!B:B</f>
        <v>Hardware Requirement</v>
      </c>
      <c r="D137" s="23" t="str">
        <f>'指派 Feature_1017'!C:C</f>
        <v>Non-Functional</v>
      </c>
      <c r="E137" s="23" t="str">
        <f>'指派 Feature_1017'!D:D</f>
        <v>Miscellaneous</v>
      </c>
      <c r="F137" s="23" t="str">
        <f>'指派 Feature_1017'!A:A</f>
        <v>RTBM-53158</v>
      </c>
      <c r="G137" s="24" t="str">
        <f>IFERROR(VLOOKUP(F137,HW資料!A:B,2,FALSE),VLOOKUP(F137,System資料複製!E:J,6,FALSE))</f>
        <v>StagePass</v>
      </c>
      <c r="H137" s="23" t="str">
        <f>IFERROR(VLOOKUP(F137,HW資料!A:B,1,FALSE),VLOOKUP(F137,System資料複製!E:J,5,FALSE))</f>
        <v>RTBM-53158</v>
      </c>
      <c r="I137" s="24" t="str">
        <f>IFERROR(VLOOKUP(F137,CustomerREQ!B:F,3,FALSE),"NA")</f>
        <v>RTBM-36864</v>
      </c>
      <c r="J137" s="24" t="str">
        <f>IFERROR(VLOOKUP(F137,CustomerREQ!B:F,4,FALSE),"NA")</f>
        <v>REQ-0495461</v>
      </c>
      <c r="K137" s="24" t="str">
        <f>IFERROR(VLOOKUP(F137,CustomerREQ!B:F,5,FALSE),"NA")</f>
        <v>B</v>
      </c>
    </row>
    <row r="138" spans="1:11" x14ac:dyDescent="0.4">
      <c r="A138" s="23" t="str">
        <f>'指派 Feature_1017'!E:E</f>
        <v>GNSS Antenna</v>
      </c>
      <c r="B138" s="24" t="str">
        <f>IFERROR(VLOOKUP(A138,Feature統計!A:O,15,FALSE),"NA")</f>
        <v>Pass</v>
      </c>
      <c r="C138" s="23" t="str">
        <f>'指派 Feature_1017'!B:B</f>
        <v>Hardware Requirement</v>
      </c>
      <c r="D138" s="23" t="str">
        <f>'指派 Feature_1017'!C:C</f>
        <v>Non-Functional</v>
      </c>
      <c r="E138" s="23" t="str">
        <f>'指派 Feature_1017'!D:D</f>
        <v>Positioning</v>
      </c>
      <c r="F138" s="23" t="str">
        <f>'指派 Feature_1017'!A:A</f>
        <v>RTBM-53159</v>
      </c>
      <c r="G138" s="24" t="str">
        <f>IFERROR(VLOOKUP(F138,HW資料!A:B,2,FALSE),VLOOKUP(F138,System資料複製!E:J,6,FALSE))</f>
        <v>Pass</v>
      </c>
      <c r="H138" s="23" t="str">
        <f>IFERROR(VLOOKUP(F138,HW資料!A:B,1,FALSE),VLOOKUP(F138,System資料複製!E:J,5,FALSE))</f>
        <v>RTBM-53159</v>
      </c>
      <c r="I138" s="24" t="str">
        <f>IFERROR(VLOOKUP(F138,CustomerREQ!B:F,3,FALSE),"NA")</f>
        <v>RTBM-36044</v>
      </c>
      <c r="J138" s="24" t="str">
        <f>IFERROR(VLOOKUP(F138,CustomerREQ!B:F,4,FALSE),"NA")</f>
        <v>REQ-0495460</v>
      </c>
      <c r="K138" s="24" t="str">
        <f>IFERROR(VLOOKUP(F138,CustomerREQ!B:F,5,FALSE),"NA")</f>
        <v>A</v>
      </c>
    </row>
    <row r="139" spans="1:11" x14ac:dyDescent="0.4">
      <c r="A139" s="23" t="str">
        <f>'指派 Feature_1017'!E:E</f>
        <v>Product Quality</v>
      </c>
      <c r="B139" s="24" t="str">
        <f>IFERROR(VLOOKUP(A139,Feature統計!A:O,15,FALSE),"NA")</f>
        <v>Pass</v>
      </c>
      <c r="C139" s="23" t="str">
        <f>'指派 Feature_1017'!B:B</f>
        <v>Hardware Requirement</v>
      </c>
      <c r="D139" s="23" t="str">
        <f>'指派 Feature_1017'!C:C</f>
        <v>Non-Functional</v>
      </c>
      <c r="E139" s="23" t="str">
        <f>'指派 Feature_1017'!D:D</f>
        <v>Miscellaneous</v>
      </c>
      <c r="F139" s="23" t="str">
        <f>'指派 Feature_1017'!A:A</f>
        <v>RTBM-53160</v>
      </c>
      <c r="G139" s="24" t="str">
        <f>IFERROR(VLOOKUP(F139,HW資料!A:B,2,FALSE),VLOOKUP(F139,System資料複製!E:J,6,FALSE))</f>
        <v>StagePass</v>
      </c>
      <c r="H139" s="23" t="str">
        <f>IFERROR(VLOOKUP(F139,HW資料!A:B,1,FALSE),VLOOKUP(F139,System資料複製!E:J,5,FALSE))</f>
        <v>RTBM-53160</v>
      </c>
      <c r="I139" s="24" t="str">
        <f>IFERROR(VLOOKUP(F139,CustomerREQ!B:F,3,FALSE),"NA")</f>
        <v>RTBM-36820</v>
      </c>
      <c r="J139" s="24" t="str">
        <f>IFERROR(VLOOKUP(F139,CustomerREQ!B:F,4,FALSE),"NA")</f>
        <v>REQ-0495457</v>
      </c>
      <c r="K139" s="24" t="str">
        <f>IFERROR(VLOOKUP(F139,CustomerREQ!B:F,5,FALSE),"NA")</f>
        <v>A</v>
      </c>
    </row>
    <row r="140" spans="1:11" x14ac:dyDescent="0.4">
      <c r="A140" s="23" t="str">
        <f>'指派 Feature_1017'!E:E</f>
        <v>Painting</v>
      </c>
      <c r="B140" s="24" t="str">
        <f>IFERROR(VLOOKUP(A140,Feature統計!A:O,15,FALSE),"NA")</f>
        <v>NA</v>
      </c>
      <c r="C140" s="23" t="str">
        <f>'指派 Feature_1017'!B:B</f>
        <v>Hardware Requirement</v>
      </c>
      <c r="D140" s="23" t="str">
        <f>'指派 Feature_1017'!C:C</f>
        <v>Non-Functional</v>
      </c>
      <c r="E140" s="23" t="str">
        <f>'指派 Feature_1017'!D:D</f>
        <v>Miscellaneous</v>
      </c>
      <c r="F140" s="23" t="str">
        <f>'指派 Feature_1017'!A:A</f>
        <v>RTBM-53161</v>
      </c>
      <c r="G140" s="24" t="str">
        <f>IFERROR(VLOOKUP(F140,HW資料!A:B,2,FALSE),VLOOKUP(F140,System資料複製!E:J,6,FALSE))</f>
        <v>StagePass</v>
      </c>
      <c r="H140" s="23" t="str">
        <f>IFERROR(VLOOKUP(F140,HW資料!A:B,1,FALSE),VLOOKUP(F140,System資料複製!E:J,5,FALSE))</f>
        <v>RTBM-53161</v>
      </c>
      <c r="I140" s="24" t="str">
        <f>IFERROR(VLOOKUP(F140,CustomerREQ!B:F,3,FALSE),"NA")</f>
        <v>RTBM-36924</v>
      </c>
      <c r="J140" s="24" t="str">
        <f>IFERROR(VLOOKUP(F140,CustomerREQ!B:F,4,FALSE),"NA")</f>
        <v>REQ-0495456</v>
      </c>
      <c r="K140" s="24" t="str">
        <f>IFERROR(VLOOKUP(F140,CustomerREQ!B:F,5,FALSE),"NA")</f>
        <v>C</v>
      </c>
    </row>
    <row r="141" spans="1:11" x14ac:dyDescent="0.4">
      <c r="A141" s="23" t="str">
        <f>'指派 Feature_1017'!E:E</f>
        <v>Product Quality</v>
      </c>
      <c r="B141" s="24" t="str">
        <f>IFERROR(VLOOKUP(A141,Feature統計!A:O,15,FALSE),"NA")</f>
        <v>Pass</v>
      </c>
      <c r="C141" s="23" t="str">
        <f>'指派 Feature_1017'!B:B</f>
        <v>Hardware Requirement</v>
      </c>
      <c r="D141" s="23" t="str">
        <f>'指派 Feature_1017'!C:C</f>
        <v>Non-Functional</v>
      </c>
      <c r="E141" s="23" t="str">
        <f>'指派 Feature_1017'!D:D</f>
        <v>Miscellaneous</v>
      </c>
      <c r="F141" s="23" t="str">
        <f>'指派 Feature_1017'!A:A</f>
        <v>RTBM-53164</v>
      </c>
      <c r="G141" s="24" t="str">
        <f>IFERROR(VLOOKUP(F141,HW資料!A:B,2,FALSE),VLOOKUP(F141,System資料複製!E:J,6,FALSE))</f>
        <v>StagePass</v>
      </c>
      <c r="H141" s="23" t="str">
        <f>IFERROR(VLOOKUP(F141,HW資料!A:B,1,FALSE),VLOOKUP(F141,System資料複製!E:J,5,FALSE))</f>
        <v>RTBM-53164</v>
      </c>
      <c r="I141" s="24" t="str">
        <f>IFERROR(VLOOKUP(F141,CustomerREQ!B:F,3,FALSE),"NA")</f>
        <v>RTBM-36272</v>
      </c>
      <c r="J141" s="24" t="str">
        <f>IFERROR(VLOOKUP(F141,CustomerREQ!B:F,4,FALSE),"NA")</f>
        <v>REQ-0495454</v>
      </c>
      <c r="K141" s="24" t="str">
        <f>IFERROR(VLOOKUP(F141,CustomerREQ!B:F,5,FALSE),"NA")</f>
        <v>A</v>
      </c>
    </row>
    <row r="142" spans="1:11" x14ac:dyDescent="0.4">
      <c r="A142" s="23" t="str">
        <f>'指派 Feature_1017'!E:E</f>
        <v>Marking</v>
      </c>
      <c r="B142" s="24" t="str">
        <f>IFERROR(VLOOKUP(A142,Feature統計!A:O,15,FALSE),"NA")</f>
        <v>NA</v>
      </c>
      <c r="C142" s="23" t="str">
        <f>'指派 Feature_1017'!B:B</f>
        <v>Hardware Requirement</v>
      </c>
      <c r="D142" s="23" t="str">
        <f>'指派 Feature_1017'!C:C</f>
        <v>Non-Functional</v>
      </c>
      <c r="E142" s="23" t="str">
        <f>'指派 Feature_1017'!D:D</f>
        <v>Miscellaneous</v>
      </c>
      <c r="F142" s="23" t="str">
        <f>'指派 Feature_1017'!A:A</f>
        <v>RTBM-53165</v>
      </c>
      <c r="G142" s="24" t="str">
        <f>IFERROR(VLOOKUP(F142,HW資料!A:B,2,FALSE),VLOOKUP(F142,System資料複製!E:J,6,FALSE))</f>
        <v>StagePass</v>
      </c>
      <c r="H142" s="23" t="str">
        <f>IFERROR(VLOOKUP(F142,HW資料!A:B,1,FALSE),VLOOKUP(F142,System資料複製!E:J,5,FALSE))</f>
        <v>RTBM-53165</v>
      </c>
      <c r="I142" s="24" t="str">
        <f>IFERROR(VLOOKUP(F142,CustomerREQ!B:F,3,FALSE),"NA")</f>
        <v>RTBM-36898</v>
      </c>
      <c r="J142" s="24" t="str">
        <f>IFERROR(VLOOKUP(F142,CustomerREQ!B:F,4,FALSE),"NA")</f>
        <v>REQ-0495452</v>
      </c>
      <c r="K142" s="24" t="str">
        <f>IFERROR(VLOOKUP(F142,CustomerREQ!B:F,5,FALSE),"NA")</f>
        <v>C</v>
      </c>
    </row>
    <row r="143" spans="1:11" x14ac:dyDescent="0.4">
      <c r="A143" s="23" t="str">
        <f>'指派 Feature_1017'!E:E</f>
        <v>Product Quality</v>
      </c>
      <c r="B143" s="24" t="str">
        <f>IFERROR(VLOOKUP(A143,Feature統計!A:O,15,FALSE),"NA")</f>
        <v>Pass</v>
      </c>
      <c r="C143" s="23" t="str">
        <f>'指派 Feature_1017'!B:B</f>
        <v>Hardware Requirement</v>
      </c>
      <c r="D143" s="23" t="str">
        <f>'指派 Feature_1017'!C:C</f>
        <v>Non-Functional</v>
      </c>
      <c r="E143" s="23" t="str">
        <f>'指派 Feature_1017'!D:D</f>
        <v>Miscellaneous</v>
      </c>
      <c r="F143" s="23" t="str">
        <f>'指派 Feature_1017'!A:A</f>
        <v>RTBM-53166</v>
      </c>
      <c r="G143" s="24" t="str">
        <f>IFERROR(VLOOKUP(F143,HW資料!A:B,2,FALSE),VLOOKUP(F143,System資料複製!E:J,6,FALSE))</f>
        <v>StagePass</v>
      </c>
      <c r="H143" s="23" t="str">
        <f>IFERROR(VLOOKUP(F143,HW資料!A:B,1,FALSE),VLOOKUP(F143,System資料複製!E:J,5,FALSE))</f>
        <v>RTBM-53166</v>
      </c>
      <c r="I143" s="24" t="str">
        <f>IFERROR(VLOOKUP(F143,CustomerREQ!B:F,3,FALSE),"NA")</f>
        <v>RTBM-36819</v>
      </c>
      <c r="J143" s="24" t="str">
        <f>IFERROR(VLOOKUP(F143,CustomerREQ!B:F,4,FALSE),"NA")</f>
        <v>REQ-0495448</v>
      </c>
      <c r="K143" s="24" t="str">
        <f>IFERROR(VLOOKUP(F143,CustomerREQ!B:F,5,FALSE),"NA")</f>
        <v>B</v>
      </c>
    </row>
    <row r="144" spans="1:11" x14ac:dyDescent="0.4">
      <c r="A144" s="23" t="str">
        <f>'指派 Feature_1017'!E:E</f>
        <v>Electrical Tests</v>
      </c>
      <c r="B144" s="24" t="str">
        <f>IFERROR(VLOOKUP(A144,Feature統計!A:O,15,FALSE),"NA")</f>
        <v>Pass</v>
      </c>
      <c r="C144" s="23" t="str">
        <f>'指派 Feature_1017'!B:B</f>
        <v>Hardware Requirement</v>
      </c>
      <c r="D144" s="23" t="str">
        <f>'指派 Feature_1017'!C:C</f>
        <v>Non-Functional</v>
      </c>
      <c r="E144" s="23" t="str">
        <f>'指派 Feature_1017'!D:D</f>
        <v>Electrical Engineering</v>
      </c>
      <c r="F144" s="23" t="str">
        <f>'指派 Feature_1017'!A:A</f>
        <v>RTBM-53167</v>
      </c>
      <c r="G144" s="24" t="str">
        <f>IFERROR(VLOOKUP(F144,HW資料!A:B,2,FALSE),VLOOKUP(F144,System資料複製!E:J,6,FALSE))</f>
        <v>Pass</v>
      </c>
      <c r="H144" s="23" t="str">
        <f>IFERROR(VLOOKUP(F144,HW資料!A:B,1,FALSE),VLOOKUP(F144,System資料複製!E:J,5,FALSE))</f>
        <v>RTBM-53167</v>
      </c>
      <c r="I144" s="24" t="str">
        <f>IFERROR(VLOOKUP(F144,CustomerREQ!B:F,3,FALSE),"NA")</f>
        <v>RTBM-36209</v>
      </c>
      <c r="J144" s="24" t="str">
        <f>IFERROR(VLOOKUP(F144,CustomerREQ!B:F,4,FALSE),"NA")</f>
        <v>REQ-0495446</v>
      </c>
      <c r="K144" s="24" t="str">
        <f>IFERROR(VLOOKUP(F144,CustomerREQ!B:F,5,FALSE),"NA")</f>
        <v>B</v>
      </c>
    </row>
    <row r="145" spans="1:11" x14ac:dyDescent="0.4">
      <c r="A145" s="23" t="str">
        <f>'指派 Feature_1017'!E:E</f>
        <v>Acoustic noise</v>
      </c>
      <c r="B145" s="24" t="str">
        <f>IFERROR(VLOOKUP(A145,Feature統計!A:O,15,FALSE),"NA")</f>
        <v>Pass</v>
      </c>
      <c r="C145" s="23" t="str">
        <f>'指派 Feature_1017'!B:B</f>
        <v>Hardware Requirement</v>
      </c>
      <c r="D145" s="23" t="str">
        <f>'指派 Feature_1017'!C:C</f>
        <v>Non-Functional</v>
      </c>
      <c r="E145" s="23" t="str">
        <f>'指派 Feature_1017'!D:D</f>
        <v>Miscellaneous</v>
      </c>
      <c r="F145" s="23" t="str">
        <f>'指派 Feature_1017'!A:A</f>
        <v>RTBM-53169</v>
      </c>
      <c r="G145" s="24" t="str">
        <f>IFERROR(VLOOKUP(F145,HW資料!A:B,2,FALSE),VLOOKUP(F145,System資料複製!E:J,6,FALSE))</f>
        <v>StagePass</v>
      </c>
      <c r="H145" s="23" t="str">
        <f>IFERROR(VLOOKUP(F145,HW資料!A:B,1,FALSE),VLOOKUP(F145,System資料複製!E:J,5,FALSE))</f>
        <v>RTBM-53169</v>
      </c>
      <c r="I145" s="24" t="str">
        <f>IFERROR(VLOOKUP(F145,CustomerREQ!B:F,3,FALSE),"NA")</f>
        <v>RTBM-36907</v>
      </c>
      <c r="J145" s="24" t="str">
        <f>IFERROR(VLOOKUP(F145,CustomerREQ!B:F,4,FALSE),"NA")</f>
        <v>REQ-0495442</v>
      </c>
      <c r="K145" s="24" t="str">
        <f>IFERROR(VLOOKUP(F145,CustomerREQ!B:F,5,FALSE),"NA")</f>
        <v>A</v>
      </c>
    </row>
    <row r="146" spans="1:11" x14ac:dyDescent="0.4">
      <c r="A146" s="23" t="str">
        <f>'指派 Feature_1017'!E:E</f>
        <v>Marking</v>
      </c>
      <c r="B146" s="24" t="str">
        <f>IFERROR(VLOOKUP(A146,Feature統計!A:O,15,FALSE),"NA")</f>
        <v>NA</v>
      </c>
      <c r="C146" s="23" t="str">
        <f>'指派 Feature_1017'!B:B</f>
        <v>Hardware Requirement</v>
      </c>
      <c r="D146" s="23" t="str">
        <f>'指派 Feature_1017'!C:C</f>
        <v>Non-Functional</v>
      </c>
      <c r="E146" s="23" t="str">
        <f>'指派 Feature_1017'!D:D</f>
        <v>Miscellaneous</v>
      </c>
      <c r="F146" s="23" t="str">
        <f>'指派 Feature_1017'!A:A</f>
        <v>RTBM-53170</v>
      </c>
      <c r="G146" s="24" t="str">
        <f>IFERROR(VLOOKUP(F146,HW資料!A:B,2,FALSE),VLOOKUP(F146,System資料複製!E:J,6,FALSE))</f>
        <v>StagePass</v>
      </c>
      <c r="H146" s="23" t="str">
        <f>IFERROR(VLOOKUP(F146,HW資料!A:B,1,FALSE),VLOOKUP(F146,System資料複製!E:J,5,FALSE))</f>
        <v>RTBM-53170</v>
      </c>
      <c r="I146" s="24" t="str">
        <f>IFERROR(VLOOKUP(F146,CustomerREQ!B:F,3,FALSE),"NA")</f>
        <v>RTBM-36895</v>
      </c>
      <c r="J146" s="24" t="str">
        <f>IFERROR(VLOOKUP(F146,CustomerREQ!B:F,4,FALSE),"NA")</f>
        <v>REQ-0495441</v>
      </c>
      <c r="K146" s="24" t="str">
        <f>IFERROR(VLOOKUP(F146,CustomerREQ!B:F,5,FALSE),"NA")</f>
        <v>C</v>
      </c>
    </row>
    <row r="147" spans="1:11" x14ac:dyDescent="0.4">
      <c r="A147" s="23" t="str">
        <f>'指派 Feature_1017'!E:E</f>
        <v>Materials</v>
      </c>
      <c r="B147" s="24" t="str">
        <f>IFERROR(VLOOKUP(A147,Feature統計!A:O,15,FALSE),"NA")</f>
        <v>Pass</v>
      </c>
      <c r="C147" s="23" t="str">
        <f>'指派 Feature_1017'!B:B</f>
        <v>Hardware Requirement</v>
      </c>
      <c r="D147" s="23" t="str">
        <f>'指派 Feature_1017'!C:C</f>
        <v>Non-Functional</v>
      </c>
      <c r="E147" s="23" t="str">
        <f>'指派 Feature_1017'!D:D</f>
        <v>Miscellaneous</v>
      </c>
      <c r="F147" s="23" t="str">
        <f>'指派 Feature_1017'!A:A</f>
        <v>RTBM-53171</v>
      </c>
      <c r="G147" s="24" t="str">
        <f>IFERROR(VLOOKUP(F147,HW資料!A:B,2,FALSE),VLOOKUP(F147,System資料複製!E:J,6,FALSE))</f>
        <v>StagePass</v>
      </c>
      <c r="H147" s="23" t="str">
        <f>IFERROR(VLOOKUP(F147,HW資料!A:B,1,FALSE),VLOOKUP(F147,System資料複製!E:J,5,FALSE))</f>
        <v>RTBM-53171</v>
      </c>
      <c r="I147" s="24" t="str">
        <f>IFERROR(VLOOKUP(F147,CustomerREQ!B:F,3,FALSE),"NA")</f>
        <v>RTBM-36818</v>
      </c>
      <c r="J147" s="24" t="str">
        <f>IFERROR(VLOOKUP(F147,CustomerREQ!B:F,4,FALSE),"NA")</f>
        <v>REQ-0495440</v>
      </c>
      <c r="K147" s="24" t="str">
        <f>IFERROR(VLOOKUP(F147,CustomerREQ!B:F,5,FALSE),"NA")</f>
        <v>A</v>
      </c>
    </row>
    <row r="148" spans="1:11" x14ac:dyDescent="0.4">
      <c r="A148" s="23" t="str">
        <f>'指派 Feature_1017'!E:E</f>
        <v>Connector - BuB</v>
      </c>
      <c r="B148" s="24" t="str">
        <f>IFERROR(VLOOKUP(A148,Feature統計!A:O,15,FALSE),"NA")</f>
        <v>Pass</v>
      </c>
      <c r="C148" s="23" t="str">
        <f>'指派 Feature_1017'!B:B</f>
        <v>Hardware Requirement</v>
      </c>
      <c r="D148" s="23" t="str">
        <f>'指派 Feature_1017'!C:C</f>
        <v>Non-Functional</v>
      </c>
      <c r="E148" s="23" t="str">
        <f>'指派 Feature_1017'!D:D</f>
        <v>Miscellaneous</v>
      </c>
      <c r="F148" s="23" t="str">
        <f>'指派 Feature_1017'!A:A</f>
        <v>RTBM-53172</v>
      </c>
      <c r="G148" s="24" t="str">
        <f>IFERROR(VLOOKUP(F148,HW資料!A:B,2,FALSE),VLOOKUP(F148,System資料複製!E:J,6,FALSE))</f>
        <v>StagePass</v>
      </c>
      <c r="H148" s="23" t="str">
        <f>IFERROR(VLOOKUP(F148,HW資料!A:B,1,FALSE),VLOOKUP(F148,System資料複製!E:J,5,FALSE))</f>
        <v>RTBM-53172</v>
      </c>
      <c r="I148" s="24" t="str">
        <f>IFERROR(VLOOKUP(F148,CustomerREQ!B:F,3,FALSE),"NA")</f>
        <v>RTBM-36157</v>
      </c>
      <c r="J148" s="24" t="str">
        <f>IFERROR(VLOOKUP(F148,CustomerREQ!B:F,4,FALSE),"NA")</f>
        <v>REQ-0495438</v>
      </c>
      <c r="K148" s="24" t="str">
        <f>IFERROR(VLOOKUP(F148,CustomerREQ!B:F,5,FALSE),"NA")</f>
        <v>B</v>
      </c>
    </row>
    <row r="149" spans="1:11" x14ac:dyDescent="0.4">
      <c r="A149" s="23" t="str">
        <f>'指派 Feature_1017'!E:E</f>
        <v>Product compatible to customer specification</v>
      </c>
      <c r="B149" s="24" t="str">
        <f>IFERROR(VLOOKUP(A149,Feature統計!A:O,15,FALSE),"NA")</f>
        <v>Pass</v>
      </c>
      <c r="C149" s="23" t="str">
        <f>'指派 Feature_1017'!B:B</f>
        <v>Hardware Requirement</v>
      </c>
      <c r="D149" s="23" t="str">
        <f>'指派 Feature_1017'!C:C</f>
        <v>Non-Functional</v>
      </c>
      <c r="E149" s="23" t="str">
        <f>'指派 Feature_1017'!D:D</f>
        <v>Miscellaneous</v>
      </c>
      <c r="F149" s="23" t="str">
        <f>'指派 Feature_1017'!A:A</f>
        <v>RTBM-53173</v>
      </c>
      <c r="G149" s="24" t="str">
        <f>IFERROR(VLOOKUP(F149,HW資料!A:B,2,FALSE),VLOOKUP(F149,System資料複製!E:J,6,FALSE))</f>
        <v>StagePass</v>
      </c>
      <c r="H149" s="23" t="str">
        <f>IFERROR(VLOOKUP(F149,HW資料!A:B,1,FALSE),VLOOKUP(F149,System資料複製!E:J,5,FALSE))</f>
        <v>RTBM-53173</v>
      </c>
      <c r="I149" s="24" t="str">
        <f>IFERROR(VLOOKUP(F149,CustomerREQ!B:F,3,FALSE),"NA")</f>
        <v>RTBM-36152</v>
      </c>
      <c r="J149" s="24" t="str">
        <f>IFERROR(VLOOKUP(F149,CustomerREQ!B:F,4,FALSE),"NA")</f>
        <v>REQ-0495437</v>
      </c>
      <c r="K149" s="24" t="str">
        <f>IFERROR(VLOOKUP(F149,CustomerREQ!B:F,5,FALSE),"NA")</f>
        <v>A</v>
      </c>
    </row>
    <row r="150" spans="1:11" x14ac:dyDescent="0.4">
      <c r="A150" s="23" t="str">
        <f>'指派 Feature_1017'!E:E</f>
        <v>Materials</v>
      </c>
      <c r="B150" s="24" t="str">
        <f>IFERROR(VLOOKUP(A150,Feature統計!A:O,15,FALSE),"NA")</f>
        <v>Pass</v>
      </c>
      <c r="C150" s="23" t="str">
        <f>'指派 Feature_1017'!B:B</f>
        <v>Hardware Requirement</v>
      </c>
      <c r="D150" s="23" t="str">
        <f>'指派 Feature_1017'!C:C</f>
        <v>Non-Functional</v>
      </c>
      <c r="E150" s="23" t="str">
        <f>'指派 Feature_1017'!D:D</f>
        <v>Miscellaneous</v>
      </c>
      <c r="F150" s="23" t="str">
        <f>'指派 Feature_1017'!A:A</f>
        <v>RTBM-53174</v>
      </c>
      <c r="G150" s="24" t="str">
        <f>IFERROR(VLOOKUP(F150,HW資料!A:B,2,FALSE),VLOOKUP(F150,System資料複製!E:J,6,FALSE))</f>
        <v>StagePass</v>
      </c>
      <c r="H150" s="23" t="str">
        <f>IFERROR(VLOOKUP(F150,HW資料!A:B,1,FALSE),VLOOKUP(F150,System資料複製!E:J,5,FALSE))</f>
        <v>RTBM-53174</v>
      </c>
      <c r="I150" s="24" t="str">
        <f>IFERROR(VLOOKUP(F150,CustomerREQ!B:F,3,FALSE),"NA")</f>
        <v>RTBM-36817</v>
      </c>
      <c r="J150" s="24" t="str">
        <f>IFERROR(VLOOKUP(F150,CustomerREQ!B:F,4,FALSE),"NA")</f>
        <v>REQ-0495426</v>
      </c>
      <c r="K150" s="24" t="str">
        <f>IFERROR(VLOOKUP(F150,CustomerREQ!B:F,5,FALSE),"NA")</f>
        <v>A</v>
      </c>
    </row>
    <row r="151" spans="1:11" x14ac:dyDescent="0.4">
      <c r="A151" s="23" t="str">
        <f>'指派 Feature_1017'!E:E</f>
        <v>Product compatible to customer specification</v>
      </c>
      <c r="B151" s="24" t="str">
        <f>IFERROR(VLOOKUP(A151,Feature統計!A:O,15,FALSE),"NA")</f>
        <v>Pass</v>
      </c>
      <c r="C151" s="23" t="str">
        <f>'指派 Feature_1017'!B:B</f>
        <v>Hardware Requirement</v>
      </c>
      <c r="D151" s="23" t="str">
        <f>'指派 Feature_1017'!C:C</f>
        <v>Non-Functional</v>
      </c>
      <c r="E151" s="23" t="str">
        <f>'指派 Feature_1017'!D:D</f>
        <v>Miscellaneous</v>
      </c>
      <c r="F151" s="23" t="str">
        <f>'指派 Feature_1017'!A:A</f>
        <v>RTBM-53175</v>
      </c>
      <c r="G151" s="24" t="str">
        <f>IFERROR(VLOOKUP(F151,HW資料!A:B,2,FALSE),VLOOKUP(F151,System資料複製!E:J,6,FALSE))</f>
        <v>StagePass</v>
      </c>
      <c r="H151" s="23" t="str">
        <f>IFERROR(VLOOKUP(F151,HW資料!A:B,1,FALSE),VLOOKUP(F151,System資料複製!E:J,5,FALSE))</f>
        <v>RTBM-53175</v>
      </c>
      <c r="I151" s="24" t="str">
        <f>IFERROR(VLOOKUP(F151,CustomerREQ!B:F,3,FALSE),"NA")</f>
        <v>RTBM-36156</v>
      </c>
      <c r="J151" s="24" t="str">
        <f>IFERROR(VLOOKUP(F151,CustomerREQ!B:F,4,FALSE),"NA")</f>
        <v>REQ-0495425</v>
      </c>
      <c r="K151" s="24" t="str">
        <f>IFERROR(VLOOKUP(F151,CustomerREQ!B:F,5,FALSE),"NA")</f>
        <v>A</v>
      </c>
    </row>
    <row r="152" spans="1:11" x14ac:dyDescent="0.4">
      <c r="A152" s="23" t="str">
        <f>'指派 Feature_1017'!E:E</f>
        <v>Connector - HMTD</v>
      </c>
      <c r="B152" s="24" t="str">
        <f>IFERROR(VLOOKUP(A152,Feature統計!A:O,15,FALSE),"NA")</f>
        <v>Pass</v>
      </c>
      <c r="C152" s="23" t="str">
        <f>'指派 Feature_1017'!B:B</f>
        <v>Hardware Requirement</v>
      </c>
      <c r="D152" s="23" t="str">
        <f>'指派 Feature_1017'!C:C</f>
        <v>Non-Functional</v>
      </c>
      <c r="E152" s="23" t="str">
        <f>'指派 Feature_1017'!D:D</f>
        <v>Miscellaneous</v>
      </c>
      <c r="F152" s="23" t="str">
        <f>'指派 Feature_1017'!A:A</f>
        <v>RTBM-53178</v>
      </c>
      <c r="G152" s="24" t="str">
        <f>IFERROR(VLOOKUP(F152,HW資料!A:B,2,FALSE),VLOOKUP(F152,System資料複製!E:J,6,FALSE))</f>
        <v>StagePass</v>
      </c>
      <c r="H152" s="23" t="str">
        <f>IFERROR(VLOOKUP(F152,HW資料!A:B,1,FALSE),VLOOKUP(F152,System資料複製!E:J,5,FALSE))</f>
        <v>RTBM-53178</v>
      </c>
      <c r="I152" s="24" t="str">
        <f>IFERROR(VLOOKUP(F152,CustomerREQ!B:F,3,FALSE),"NA")</f>
        <v>RTBM-36269</v>
      </c>
      <c r="J152" s="24" t="str">
        <f>IFERROR(VLOOKUP(F152,CustomerREQ!B:F,4,FALSE),"NA")</f>
        <v>REQ-0495420</v>
      </c>
      <c r="K152" s="24" t="str">
        <f>IFERROR(VLOOKUP(F152,CustomerREQ!B:F,5,FALSE),"NA")</f>
        <v>A</v>
      </c>
    </row>
    <row r="153" spans="1:11" x14ac:dyDescent="0.4">
      <c r="A153" s="23" t="str">
        <f>'指派 Feature_1017'!E:E</f>
        <v>Acoustic noise</v>
      </c>
      <c r="B153" s="24" t="str">
        <f>IFERROR(VLOOKUP(A153,Feature統計!A:O,15,FALSE),"NA")</f>
        <v>Pass</v>
      </c>
      <c r="C153" s="23" t="str">
        <f>'指派 Feature_1017'!B:B</f>
        <v>Hardware Requirement</v>
      </c>
      <c r="D153" s="23" t="str">
        <f>'指派 Feature_1017'!C:C</f>
        <v>Non-Functional</v>
      </c>
      <c r="E153" s="23" t="str">
        <f>'指派 Feature_1017'!D:D</f>
        <v>Miscellaneous</v>
      </c>
      <c r="F153" s="23" t="str">
        <f>'指派 Feature_1017'!A:A</f>
        <v>RTBM-53179</v>
      </c>
      <c r="G153" s="24" t="str">
        <f>IFERROR(VLOOKUP(F153,HW資料!A:B,2,FALSE),VLOOKUP(F153,System資料複製!E:J,6,FALSE))</f>
        <v>StagePass</v>
      </c>
      <c r="H153" s="23" t="str">
        <f>IFERROR(VLOOKUP(F153,HW資料!A:B,1,FALSE),VLOOKUP(F153,System資料複製!E:J,5,FALSE))</f>
        <v>RTBM-53179</v>
      </c>
      <c r="I153" s="24" t="str">
        <f>IFERROR(VLOOKUP(F153,CustomerREQ!B:F,3,FALSE),"NA")</f>
        <v>RTBM-36906</v>
      </c>
      <c r="J153" s="24" t="str">
        <f>IFERROR(VLOOKUP(F153,CustomerREQ!B:F,4,FALSE),"NA")</f>
        <v>REQ-0495419</v>
      </c>
      <c r="K153" s="24" t="str">
        <f>IFERROR(VLOOKUP(F153,CustomerREQ!B:F,5,FALSE),"NA")</f>
        <v>A</v>
      </c>
    </row>
    <row r="154" spans="1:11" x14ac:dyDescent="0.4">
      <c r="A154" s="23" t="str">
        <f>'指派 Feature_1017'!E:E</f>
        <v>Product compatible to customer specification</v>
      </c>
      <c r="B154" s="24" t="str">
        <f>IFERROR(VLOOKUP(A154,Feature統計!A:O,15,FALSE),"NA")</f>
        <v>Pass</v>
      </c>
      <c r="C154" s="23" t="str">
        <f>'指派 Feature_1017'!B:B</f>
        <v>Hardware Requirement</v>
      </c>
      <c r="D154" s="23" t="str">
        <f>'指派 Feature_1017'!C:C</f>
        <v>Non-Functional</v>
      </c>
      <c r="E154" s="23" t="str">
        <f>'指派 Feature_1017'!D:D</f>
        <v>Miscellaneous</v>
      </c>
      <c r="F154" s="23" t="str">
        <f>'指派 Feature_1017'!A:A</f>
        <v>RTBM-53180</v>
      </c>
      <c r="G154" s="24" t="str">
        <f>IFERROR(VLOOKUP(F154,HW資料!A:B,2,FALSE),VLOOKUP(F154,System資料複製!E:J,6,FALSE))</f>
        <v>StagePass</v>
      </c>
      <c r="H154" s="23" t="str">
        <f>IFERROR(VLOOKUP(F154,HW資料!A:B,1,FALSE),VLOOKUP(F154,System資料複製!E:J,5,FALSE))</f>
        <v>RTBM-53180</v>
      </c>
      <c r="I154" s="24" t="str">
        <f>IFERROR(VLOOKUP(F154,CustomerREQ!B:F,3,FALSE),"NA")</f>
        <v>RTBM-36151</v>
      </c>
      <c r="J154" s="24" t="str">
        <f>IFERROR(VLOOKUP(F154,CustomerREQ!B:F,4,FALSE),"NA")</f>
        <v>REQ-0495416</v>
      </c>
      <c r="K154" s="24" t="str">
        <f>IFERROR(VLOOKUP(F154,CustomerREQ!B:F,5,FALSE),"NA")</f>
        <v>A</v>
      </c>
    </row>
    <row r="155" spans="1:11" x14ac:dyDescent="0.4">
      <c r="A155" s="23" t="str">
        <f>'指派 Feature_1017'!E:E</f>
        <v>Mounting</v>
      </c>
      <c r="B155" s="24" t="str">
        <f>IFERROR(VLOOKUP(A155,Feature統計!A:O,15,FALSE),"NA")</f>
        <v>NA</v>
      </c>
      <c r="C155" s="23" t="str">
        <f>'指派 Feature_1017'!B:B</f>
        <v>Hardware Requirement</v>
      </c>
      <c r="D155" s="23" t="str">
        <f>'指派 Feature_1017'!C:C</f>
        <v>Non-Functional</v>
      </c>
      <c r="E155" s="23" t="str">
        <f>'指派 Feature_1017'!D:D</f>
        <v>Miscellaneous</v>
      </c>
      <c r="F155" s="23" t="str">
        <f>'指派 Feature_1017'!A:A</f>
        <v>RTBM-53181</v>
      </c>
      <c r="G155" s="24" t="str">
        <f>IFERROR(VLOOKUP(F155,HW資料!A:B,2,FALSE),VLOOKUP(F155,System資料複製!E:J,6,FALSE))</f>
        <v>StagePass</v>
      </c>
      <c r="H155" s="23" t="str">
        <f>IFERROR(VLOOKUP(F155,HW資料!A:B,1,FALSE),VLOOKUP(F155,System資料複製!E:J,5,FALSE))</f>
        <v>RTBM-53181</v>
      </c>
      <c r="I155" s="24" t="str">
        <f>IFERROR(VLOOKUP(F155,CustomerREQ!B:F,3,FALSE),"NA")</f>
        <v>RTBM-36862</v>
      </c>
      <c r="J155" s="24" t="str">
        <f>IFERROR(VLOOKUP(F155,CustomerREQ!B:F,4,FALSE),"NA")</f>
        <v>REQ-0495414</v>
      </c>
      <c r="K155" s="24" t="str">
        <f>IFERROR(VLOOKUP(F155,CustomerREQ!B:F,5,FALSE),"NA")</f>
        <v>A</v>
      </c>
    </row>
    <row r="156" spans="1:11" x14ac:dyDescent="0.4">
      <c r="A156" s="23" t="str">
        <f>'指派 Feature_1017'!E:E</f>
        <v>Materials respect to requirement [A1]</v>
      </c>
      <c r="B156" s="24" t="str">
        <f>IFERROR(VLOOKUP(A156,Feature統計!A:O,15,FALSE),"NA")</f>
        <v>Pass</v>
      </c>
      <c r="C156" s="23" t="str">
        <f>'指派 Feature_1017'!B:B</f>
        <v>Hardware Requirement</v>
      </c>
      <c r="D156" s="23" t="str">
        <f>'指派 Feature_1017'!C:C</f>
        <v>Non-Functional</v>
      </c>
      <c r="E156" s="23" t="str">
        <f>'指派 Feature_1017'!D:D</f>
        <v>Miscellaneous</v>
      </c>
      <c r="F156" s="23" t="str">
        <f>'指派 Feature_1017'!A:A</f>
        <v>RTBM-53182</v>
      </c>
      <c r="G156" s="24" t="str">
        <f>IFERROR(VLOOKUP(F156,HW資料!A:B,2,FALSE),VLOOKUP(F156,System資料複製!E:J,6,FALSE))</f>
        <v>StagePass</v>
      </c>
      <c r="H156" s="23" t="str">
        <f>IFERROR(VLOOKUP(F156,HW資料!A:B,1,FALSE),VLOOKUP(F156,System資料複製!E:J,5,FALSE))</f>
        <v>RTBM-53182</v>
      </c>
      <c r="I156" s="24" t="str">
        <f>IFERROR(VLOOKUP(F156,CustomerREQ!B:F,3,FALSE),"NA")</f>
        <v>RTBM-36816</v>
      </c>
      <c r="J156" s="24" t="str">
        <f>IFERROR(VLOOKUP(F156,CustomerREQ!B:F,4,FALSE),"NA")</f>
        <v>REQ-0495412</v>
      </c>
      <c r="K156" s="24" t="str">
        <f>IFERROR(VLOOKUP(F156,CustomerREQ!B:F,5,FALSE),"NA")</f>
        <v>A</v>
      </c>
    </row>
    <row r="157" spans="1:11" x14ac:dyDescent="0.4">
      <c r="A157" s="23" t="str">
        <f>'指派 Feature_1017'!E:E</f>
        <v>Mounting</v>
      </c>
      <c r="B157" s="24" t="str">
        <f>IFERROR(VLOOKUP(A157,Feature統計!A:O,15,FALSE),"NA")</f>
        <v>NA</v>
      </c>
      <c r="C157" s="23" t="str">
        <f>'指派 Feature_1017'!B:B</f>
        <v>Hardware Requirement</v>
      </c>
      <c r="D157" s="23" t="str">
        <f>'指派 Feature_1017'!C:C</f>
        <v>Non-Functional</v>
      </c>
      <c r="E157" s="23" t="str">
        <f>'指派 Feature_1017'!D:D</f>
        <v>Connectivity</v>
      </c>
      <c r="F157" s="23" t="str">
        <f>'指派 Feature_1017'!A:A</f>
        <v>RTBM-53183</v>
      </c>
      <c r="G157" s="24" t="str">
        <f>IFERROR(VLOOKUP(F157,HW資料!A:B,2,FALSE),VLOOKUP(F157,System資料複製!E:J,6,FALSE))</f>
        <v>StagePass</v>
      </c>
      <c r="H157" s="23" t="str">
        <f>IFERROR(VLOOKUP(F157,HW資料!A:B,1,FALSE),VLOOKUP(F157,System資料複製!E:J,5,FALSE))</f>
        <v>RTBM-53183</v>
      </c>
      <c r="I157" s="24" t="str">
        <f>IFERROR(VLOOKUP(F157,CustomerREQ!B:F,3,FALSE),"NA")</f>
        <v>RTBM-36861</v>
      </c>
      <c r="J157" s="24" t="str">
        <f>IFERROR(VLOOKUP(F157,CustomerREQ!B:F,4,FALSE),"NA")</f>
        <v>REQ-0495411</v>
      </c>
      <c r="K157" s="24" t="str">
        <f>IFERROR(VLOOKUP(F157,CustomerREQ!B:F,5,FALSE),"NA")</f>
        <v>A</v>
      </c>
    </row>
    <row r="158" spans="1:11" x14ac:dyDescent="0.4">
      <c r="A158" s="23" t="str">
        <f>'指派 Feature_1017'!E:E</f>
        <v>Acoustic noise</v>
      </c>
      <c r="B158" s="24" t="str">
        <f>IFERROR(VLOOKUP(A158,Feature統計!A:O,15,FALSE),"NA")</f>
        <v>Pass</v>
      </c>
      <c r="C158" s="23" t="str">
        <f>'指派 Feature_1017'!B:B</f>
        <v>Hardware Requirement</v>
      </c>
      <c r="D158" s="23" t="str">
        <f>'指派 Feature_1017'!C:C</f>
        <v>Non-Functional</v>
      </c>
      <c r="E158" s="23" t="str">
        <f>'指派 Feature_1017'!D:D</f>
        <v>Miscellaneous</v>
      </c>
      <c r="F158" s="23" t="str">
        <f>'指派 Feature_1017'!A:A</f>
        <v>RTBM-53185</v>
      </c>
      <c r="G158" s="24" t="str">
        <f>IFERROR(VLOOKUP(F158,HW資料!A:B,2,FALSE),VLOOKUP(F158,System資料複製!E:J,6,FALSE))</f>
        <v>StagePass</v>
      </c>
      <c r="H158" s="23" t="str">
        <f>IFERROR(VLOOKUP(F158,HW資料!A:B,1,FALSE),VLOOKUP(F158,System資料複製!E:J,5,FALSE))</f>
        <v>RTBM-53185</v>
      </c>
      <c r="I158" s="24" t="str">
        <f>IFERROR(VLOOKUP(F158,CustomerREQ!B:F,3,FALSE),"NA")</f>
        <v>RTBM-36905</v>
      </c>
      <c r="J158" s="24" t="str">
        <f>IFERROR(VLOOKUP(F158,CustomerREQ!B:F,4,FALSE),"NA")</f>
        <v>REQ-0495407</v>
      </c>
      <c r="K158" s="24" t="str">
        <f>IFERROR(VLOOKUP(F158,CustomerREQ!B:F,5,FALSE),"NA")</f>
        <v>B</v>
      </c>
    </row>
    <row r="159" spans="1:11" x14ac:dyDescent="0.4">
      <c r="A159" s="23" t="str">
        <f>'指派 Feature_1017'!E:E</f>
        <v>Main Power Supply</v>
      </c>
      <c r="B159" s="24" t="str">
        <f>IFERROR(VLOOKUP(A159,Feature統計!A:O,15,FALSE),"NA")</f>
        <v>Fail</v>
      </c>
      <c r="C159" s="23" t="str">
        <f>'指派 Feature_1017'!B:B</f>
        <v>Hardware Requirement</v>
      </c>
      <c r="D159" s="23" t="str">
        <f>'指派 Feature_1017'!C:C</f>
        <v>Non-Functional</v>
      </c>
      <c r="E159" s="23" t="str">
        <f>'指派 Feature_1017'!D:D</f>
        <v>Quality</v>
      </c>
      <c r="F159" s="23" t="str">
        <f>'指派 Feature_1017'!A:A</f>
        <v>RTBM-53186</v>
      </c>
      <c r="G159" s="24" t="str">
        <f>IFERROR(VLOOKUP(F159,HW資料!A:B,2,FALSE),VLOOKUP(F159,System資料複製!E:J,6,FALSE))</f>
        <v>StagePass</v>
      </c>
      <c r="H159" s="23" t="str">
        <f>IFERROR(VLOOKUP(F159,HW資料!A:B,1,FALSE),VLOOKUP(F159,System資料複製!E:J,5,FALSE))</f>
        <v>RTBM-53186</v>
      </c>
      <c r="I159" s="24" t="str">
        <f>IFERROR(VLOOKUP(F159,CustomerREQ!B:F,3,FALSE),"NA")</f>
        <v>RTBM-36208</v>
      </c>
      <c r="J159" s="24" t="str">
        <f>IFERROR(VLOOKUP(F159,CustomerREQ!B:F,4,FALSE),"NA")</f>
        <v>REQ-0495406</v>
      </c>
      <c r="K159" s="24" t="str">
        <f>IFERROR(VLOOKUP(F159,CustomerREQ!B:F,5,FALSE),"NA")</f>
        <v>B</v>
      </c>
    </row>
    <row r="160" spans="1:11" x14ac:dyDescent="0.4">
      <c r="A160" s="23" t="str">
        <f>'指派 Feature_1017'!E:E</f>
        <v>Project Documentation</v>
      </c>
      <c r="B160" s="24" t="str">
        <f>IFERROR(VLOOKUP(A160,Feature統計!A:O,15,FALSE),"NA")</f>
        <v>NA</v>
      </c>
      <c r="C160" s="23" t="str">
        <f>'指派 Feature_1017'!B:B</f>
        <v>Hardware Requirement</v>
      </c>
      <c r="D160" s="23" t="str">
        <f>'指派 Feature_1017'!C:C</f>
        <v>Non-Functional</v>
      </c>
      <c r="E160" s="23" t="str">
        <f>'指派 Feature_1017'!D:D</f>
        <v>Miscellaneous</v>
      </c>
      <c r="F160" s="23" t="str">
        <f>'指派 Feature_1017'!A:A</f>
        <v>RTBM-53222</v>
      </c>
      <c r="G160" s="24" t="str">
        <f>IFERROR(VLOOKUP(F160,HW資料!A:B,2,FALSE),VLOOKUP(F160,System資料複製!E:J,6,FALSE))</f>
        <v>Reviewed</v>
      </c>
      <c r="H160" s="23" t="str">
        <f>IFERROR(VLOOKUP(F160,HW資料!A:B,1,FALSE),VLOOKUP(F160,System資料複製!E:J,5,FALSE))</f>
        <v>RTBM-53222</v>
      </c>
      <c r="I160" s="24" t="str">
        <f>IFERROR(VLOOKUP(F160,CustomerREQ!B:F,3,FALSE),"NA")</f>
        <v>RTBM-36814</v>
      </c>
      <c r="J160" s="24" t="str">
        <f>IFERROR(VLOOKUP(F160,CustomerREQ!B:F,4,FALSE),"NA")</f>
        <v>REQ-0495402</v>
      </c>
      <c r="K160" s="24" t="str">
        <f>IFERROR(VLOOKUP(F160,CustomerREQ!B:F,5,FALSE),"NA")</f>
        <v>A</v>
      </c>
    </row>
    <row r="161" spans="1:11" x14ac:dyDescent="0.4">
      <c r="A161" s="23" t="str">
        <f>'指派 Feature_1017'!E:E</f>
        <v>Connector - BuB</v>
      </c>
      <c r="B161" s="24" t="str">
        <f>IFERROR(VLOOKUP(A161,Feature統計!A:O,15,FALSE),"NA")</f>
        <v>Pass</v>
      </c>
      <c r="C161" s="23" t="str">
        <f>'指派 Feature_1017'!B:B</f>
        <v>Hardware Requirement</v>
      </c>
      <c r="D161" s="23" t="str">
        <f>'指派 Feature_1017'!C:C</f>
        <v>Non-Functional</v>
      </c>
      <c r="E161" s="23" t="str">
        <f>'指派 Feature_1017'!D:D</f>
        <v>Miscellaneous</v>
      </c>
      <c r="F161" s="23" t="str">
        <f>'指派 Feature_1017'!A:A</f>
        <v>RTBM-53224</v>
      </c>
      <c r="G161" s="24" t="str">
        <f>IFERROR(VLOOKUP(F161,HW資料!A:B,2,FALSE),VLOOKUP(F161,System資料複製!E:J,6,FALSE))</f>
        <v>StagePass</v>
      </c>
      <c r="H161" s="23" t="str">
        <f>IFERROR(VLOOKUP(F161,HW資料!A:B,1,FALSE),VLOOKUP(F161,System資料複製!E:J,5,FALSE))</f>
        <v>RTBM-53224</v>
      </c>
      <c r="I161" s="24" t="str">
        <f>IFERROR(VLOOKUP(F161,CustomerREQ!B:F,3,FALSE),"NA")</f>
        <v>RTBM-36150</v>
      </c>
      <c r="J161" s="24" t="str">
        <f>IFERROR(VLOOKUP(F161,CustomerREQ!B:F,4,FALSE),"NA")</f>
        <v>REQ-0495399</v>
      </c>
      <c r="K161" s="24" t="str">
        <f>IFERROR(VLOOKUP(F161,CustomerREQ!B:F,5,FALSE),"NA")</f>
        <v>B</v>
      </c>
    </row>
    <row r="162" spans="1:11" x14ac:dyDescent="0.4">
      <c r="A162" s="23" t="str">
        <f>'指派 Feature_1017'!E:E</f>
        <v>Connector - BuB</v>
      </c>
      <c r="B162" s="24" t="str">
        <f>IFERROR(VLOOKUP(A162,Feature統計!A:O,15,FALSE),"NA")</f>
        <v>Pass</v>
      </c>
      <c r="C162" s="23" t="str">
        <f>'指派 Feature_1017'!B:B</f>
        <v>Hardware Requirement</v>
      </c>
      <c r="D162" s="23" t="str">
        <f>'指派 Feature_1017'!C:C</f>
        <v>Non-Functional</v>
      </c>
      <c r="E162" s="23" t="str">
        <f>'指派 Feature_1017'!D:D</f>
        <v>Miscellaneous</v>
      </c>
      <c r="F162" s="23" t="str">
        <f>'指派 Feature_1017'!A:A</f>
        <v>RTBM-53225</v>
      </c>
      <c r="G162" s="24" t="str">
        <f>IFERROR(VLOOKUP(F162,HW資料!A:B,2,FALSE),VLOOKUP(F162,System資料複製!E:J,6,FALSE))</f>
        <v>StagePass</v>
      </c>
      <c r="H162" s="23" t="str">
        <f>IFERROR(VLOOKUP(F162,HW資料!A:B,1,FALSE),VLOOKUP(F162,System資料複製!E:J,5,FALSE))</f>
        <v>RTBM-53225</v>
      </c>
      <c r="I162" s="24" t="str">
        <f>IFERROR(VLOOKUP(F162,CustomerREQ!B:F,3,FALSE),"NA")</f>
        <v>RTBM-36155</v>
      </c>
      <c r="J162" s="24" t="str">
        <f>IFERROR(VLOOKUP(F162,CustomerREQ!B:F,4,FALSE),"NA")</f>
        <v>REQ-0495396</v>
      </c>
      <c r="K162" s="24" t="str">
        <f>IFERROR(VLOOKUP(F162,CustomerREQ!B:F,5,FALSE),"NA")</f>
        <v>B</v>
      </c>
    </row>
    <row r="163" spans="1:11" x14ac:dyDescent="0.4">
      <c r="A163" s="23" t="str">
        <f>'指派 Feature_1017'!E:E</f>
        <v>Not testable - Notice or guideline</v>
      </c>
      <c r="B163" s="24" t="str">
        <f>IFERROR(VLOOKUP(A163,Feature統計!A:O,15,FALSE),"NA")</f>
        <v>NA</v>
      </c>
      <c r="C163" s="23" t="str">
        <f>'指派 Feature_1017'!B:B</f>
        <v>Hardware Requirement</v>
      </c>
      <c r="D163" s="23" t="str">
        <f>'指派 Feature_1017'!C:C</f>
        <v>Non-Functional</v>
      </c>
      <c r="E163" s="23" t="str">
        <f>'指派 Feature_1017'!D:D</f>
        <v>Miscellaneous</v>
      </c>
      <c r="F163" s="23" t="str">
        <f>'指派 Feature_1017'!A:A</f>
        <v>RTBM-53226</v>
      </c>
      <c r="G163" s="24" t="str">
        <f>IFERROR(VLOOKUP(F163,HW資料!A:B,2,FALSE),VLOOKUP(F163,System資料複製!E:J,6,FALSE))</f>
        <v>StagePass</v>
      </c>
      <c r="H163" s="23" t="str">
        <f>IFERROR(VLOOKUP(F163,HW資料!A:B,1,FALSE),VLOOKUP(F163,System資料複製!E:J,5,FALSE))</f>
        <v>RTBM-53226</v>
      </c>
      <c r="I163" s="24" t="str">
        <f>IFERROR(VLOOKUP(F163,CustomerREQ!B:F,3,FALSE),"NA")</f>
        <v>RTBM-36930</v>
      </c>
      <c r="J163" s="24" t="str">
        <f>IFERROR(VLOOKUP(F163,CustomerREQ!B:F,4,FALSE),"NA")</f>
        <v>REQ-0495394</v>
      </c>
      <c r="K163" s="24" t="str">
        <f>IFERROR(VLOOKUP(F163,CustomerREQ!B:F,5,FALSE),"NA")</f>
        <v>A</v>
      </c>
    </row>
    <row r="164" spans="1:11" x14ac:dyDescent="0.4">
      <c r="A164" s="23" t="str">
        <f>'指派 Feature_1017'!E:E</f>
        <v>Mounting</v>
      </c>
      <c r="B164" s="24" t="str">
        <f>IFERROR(VLOOKUP(A164,Feature統計!A:O,15,FALSE),"NA")</f>
        <v>NA</v>
      </c>
      <c r="C164" s="23" t="str">
        <f>'指派 Feature_1017'!B:B</f>
        <v>Hardware Requirement</v>
      </c>
      <c r="D164" s="23" t="str">
        <f>'指派 Feature_1017'!C:C</f>
        <v>Non-Functional</v>
      </c>
      <c r="E164" s="23" t="str">
        <f>'指派 Feature_1017'!D:D</f>
        <v>Miscellaneous</v>
      </c>
      <c r="F164" s="23" t="str">
        <f>'指派 Feature_1017'!A:A</f>
        <v>RTBM-53261</v>
      </c>
      <c r="G164" s="24" t="str">
        <f>IFERROR(VLOOKUP(F164,HW資料!A:B,2,FALSE),VLOOKUP(F164,System資料複製!E:J,6,FALSE))</f>
        <v>StagePass</v>
      </c>
      <c r="H164" s="23" t="str">
        <f>IFERROR(VLOOKUP(F164,HW資料!A:B,1,FALSE),VLOOKUP(F164,System資料複製!E:J,5,FALSE))</f>
        <v>RTBM-53261</v>
      </c>
      <c r="I164" s="24" t="str">
        <f>IFERROR(VLOOKUP(F164,CustomerREQ!B:F,3,FALSE),"NA")</f>
        <v>RTBM-36860</v>
      </c>
      <c r="J164" s="24" t="str">
        <f>IFERROR(VLOOKUP(F164,CustomerREQ!B:F,4,FALSE),"NA")</f>
        <v>REQ-0495392</v>
      </c>
      <c r="K164" s="24" t="str">
        <f>IFERROR(VLOOKUP(F164,CustomerREQ!B:F,5,FALSE),"NA")</f>
        <v>A</v>
      </c>
    </row>
    <row r="165" spans="1:11" x14ac:dyDescent="0.4">
      <c r="A165" s="23" t="str">
        <f>'指派 Feature_1017'!E:E</f>
        <v>Acoustic noise</v>
      </c>
      <c r="B165" s="24" t="str">
        <f>IFERROR(VLOOKUP(A165,Feature統計!A:O,15,FALSE),"NA")</f>
        <v>Pass</v>
      </c>
      <c r="C165" s="23" t="str">
        <f>'指派 Feature_1017'!B:B</f>
        <v>Hardware Requirement</v>
      </c>
      <c r="D165" s="23" t="str">
        <f>'指派 Feature_1017'!C:C</f>
        <v>Non-Functional</v>
      </c>
      <c r="E165" s="23" t="str">
        <f>'指派 Feature_1017'!D:D</f>
        <v>Miscellaneous</v>
      </c>
      <c r="F165" s="23" t="str">
        <f>'指派 Feature_1017'!A:A</f>
        <v>RTBM-53262</v>
      </c>
      <c r="G165" s="24" t="str">
        <f>IFERROR(VLOOKUP(F165,HW資料!A:B,2,FALSE),VLOOKUP(F165,System資料複製!E:J,6,FALSE))</f>
        <v>StagePass</v>
      </c>
      <c r="H165" s="23" t="str">
        <f>IFERROR(VLOOKUP(F165,HW資料!A:B,1,FALSE),VLOOKUP(F165,System資料複製!E:J,5,FALSE))</f>
        <v>RTBM-53262</v>
      </c>
      <c r="I165" s="24" t="str">
        <f>IFERROR(VLOOKUP(F165,CustomerREQ!B:F,3,FALSE),"NA")</f>
        <v>RTBM-37028</v>
      </c>
      <c r="J165" s="24" t="str">
        <f>IFERROR(VLOOKUP(F165,CustomerREQ!B:F,4,FALSE),"NA")</f>
        <v>REQ-0495388</v>
      </c>
      <c r="K165" s="24" t="str">
        <f>IFERROR(VLOOKUP(F165,CustomerREQ!B:F,5,FALSE),"NA")</f>
        <v>A</v>
      </c>
    </row>
    <row r="166" spans="1:11" x14ac:dyDescent="0.4">
      <c r="A166" s="23" t="str">
        <f>'指派 Feature_1017'!E:E</f>
        <v>Product compatible to customer specification</v>
      </c>
      <c r="B166" s="24" t="str">
        <f>IFERROR(VLOOKUP(A166,Feature統計!A:O,15,FALSE),"NA")</f>
        <v>Pass</v>
      </c>
      <c r="C166" s="23" t="str">
        <f>'指派 Feature_1017'!B:B</f>
        <v>Hardware Requirement</v>
      </c>
      <c r="D166" s="23" t="str">
        <f>'指派 Feature_1017'!C:C</f>
        <v>Non-Functional</v>
      </c>
      <c r="E166" s="23" t="str">
        <f>'指派 Feature_1017'!D:D</f>
        <v>Miscellaneous</v>
      </c>
      <c r="F166" s="23" t="str">
        <f>'指派 Feature_1017'!A:A</f>
        <v>RTBM-53263</v>
      </c>
      <c r="G166" s="24" t="str">
        <f>IFERROR(VLOOKUP(F166,HW資料!A:B,2,FALSE),VLOOKUP(F166,System資料複製!E:J,6,FALSE))</f>
        <v>StagePass</v>
      </c>
      <c r="H166" s="23" t="str">
        <f>IFERROR(VLOOKUP(F166,HW資料!A:B,1,FALSE),VLOOKUP(F166,System資料複製!E:J,5,FALSE))</f>
        <v>RTBM-53263</v>
      </c>
      <c r="I166" s="24" t="str">
        <f>IFERROR(VLOOKUP(F166,CustomerREQ!B:F,3,FALSE),"NA")</f>
        <v>RTBM-36149</v>
      </c>
      <c r="J166" s="24" t="str">
        <f>IFERROR(VLOOKUP(F166,CustomerREQ!B:F,4,FALSE),"NA")</f>
        <v>REQ-0495382</v>
      </c>
      <c r="K166" s="24" t="str">
        <f>IFERROR(VLOOKUP(F166,CustomerREQ!B:F,5,FALSE),"NA")</f>
        <v>A</v>
      </c>
    </row>
    <row r="167" spans="1:11" x14ac:dyDescent="0.4">
      <c r="A167" s="23" t="str">
        <f>'指派 Feature_1017'!E:E</f>
        <v>Project Documentation</v>
      </c>
      <c r="B167" s="24" t="str">
        <f>IFERROR(VLOOKUP(A167,Feature統計!A:O,15,FALSE),"NA")</f>
        <v>NA</v>
      </c>
      <c r="C167" s="23" t="str">
        <f>'指派 Feature_1017'!B:B</f>
        <v>Hardware Requirement</v>
      </c>
      <c r="D167" s="23" t="str">
        <f>'指派 Feature_1017'!C:C</f>
        <v>Non-Functional</v>
      </c>
      <c r="E167" s="23" t="str">
        <f>'指派 Feature_1017'!D:D</f>
        <v>Positioning</v>
      </c>
      <c r="F167" s="23" t="str">
        <f>'指派 Feature_1017'!A:A</f>
        <v>RTBM-53264</v>
      </c>
      <c r="G167" s="24" t="str">
        <f>IFERROR(VLOOKUP(F167,HW資料!A:B,2,FALSE),VLOOKUP(F167,System資料複製!E:J,6,FALSE))</f>
        <v>Reviewed</v>
      </c>
      <c r="H167" s="23" t="str">
        <f>IFERROR(VLOOKUP(F167,HW資料!A:B,1,FALSE),VLOOKUP(F167,System資料複製!E:J,5,FALSE))</f>
        <v>RTBM-53264</v>
      </c>
      <c r="I167" s="24" t="str">
        <f>IFERROR(VLOOKUP(F167,CustomerREQ!B:F,3,FALSE),"NA")</f>
        <v>RTBM-36727</v>
      </c>
      <c r="J167" s="24" t="str">
        <f>IFERROR(VLOOKUP(F167,CustomerREQ!B:F,4,FALSE),"NA")</f>
        <v>REQ-0495379</v>
      </c>
      <c r="K167" s="24" t="str">
        <f>IFERROR(VLOOKUP(F167,CustomerREQ!B:F,5,FALSE),"NA")</f>
        <v>B</v>
      </c>
    </row>
    <row r="168" spans="1:11" x14ac:dyDescent="0.4">
      <c r="A168" s="23" t="str">
        <f>'指派 Feature_1017'!E:E</f>
        <v>Mounting</v>
      </c>
      <c r="B168" s="24" t="str">
        <f>IFERROR(VLOOKUP(A168,Feature統計!A:O,15,FALSE),"NA")</f>
        <v>NA</v>
      </c>
      <c r="C168" s="23" t="str">
        <f>'指派 Feature_1017'!B:B</f>
        <v>Hardware Requirement</v>
      </c>
      <c r="D168" s="23" t="str">
        <f>'指派 Feature_1017'!C:C</f>
        <v>Non-Functional</v>
      </c>
      <c r="E168" s="23" t="str">
        <f>'指派 Feature_1017'!D:D</f>
        <v>Miscellaneous</v>
      </c>
      <c r="F168" s="23" t="str">
        <f>'指派 Feature_1017'!A:A</f>
        <v>RTBM-53265</v>
      </c>
      <c r="G168" s="24" t="str">
        <f>IFERROR(VLOOKUP(F168,HW資料!A:B,2,FALSE),VLOOKUP(F168,System資料複製!E:J,6,FALSE))</f>
        <v>StagePass</v>
      </c>
      <c r="H168" s="23" t="str">
        <f>IFERROR(VLOOKUP(F168,HW資料!A:B,1,FALSE),VLOOKUP(F168,System資料複製!E:J,5,FALSE))</f>
        <v>RTBM-53265</v>
      </c>
      <c r="I168" s="24" t="str">
        <f>IFERROR(VLOOKUP(F168,CustomerREQ!B:F,3,FALSE),"NA")</f>
        <v>RTBM-36859</v>
      </c>
      <c r="J168" s="24" t="str">
        <f>IFERROR(VLOOKUP(F168,CustomerREQ!B:F,4,FALSE),"NA")</f>
        <v>REQ-0495378</v>
      </c>
      <c r="K168" s="24" t="str">
        <f>IFERROR(VLOOKUP(F168,CustomerREQ!B:F,5,FALSE),"NA")</f>
        <v>A</v>
      </c>
    </row>
    <row r="169" spans="1:11" x14ac:dyDescent="0.4">
      <c r="A169" s="23" t="str">
        <f>'指派 Feature_1017'!E:E</f>
        <v>Acoustic noise</v>
      </c>
      <c r="B169" s="24" t="str">
        <f>IFERROR(VLOOKUP(A169,Feature統計!A:O,15,FALSE),"NA")</f>
        <v>Pass</v>
      </c>
      <c r="C169" s="23" t="str">
        <f>'指派 Feature_1017'!B:B</f>
        <v>Hardware Requirement</v>
      </c>
      <c r="D169" s="23" t="str">
        <f>'指派 Feature_1017'!C:C</f>
        <v>Non-Functional</v>
      </c>
      <c r="E169" s="23" t="str">
        <f>'指派 Feature_1017'!D:D</f>
        <v>Miscellaneous</v>
      </c>
      <c r="F169" s="23" t="str">
        <f>'指派 Feature_1017'!A:A</f>
        <v>RTBM-53266</v>
      </c>
      <c r="G169" s="24" t="str">
        <f>IFERROR(VLOOKUP(F169,HW資料!A:B,2,FALSE),VLOOKUP(F169,System資料複製!E:J,6,FALSE))</f>
        <v>StagePass</v>
      </c>
      <c r="H169" s="23" t="str">
        <f>IFERROR(VLOOKUP(F169,HW資料!A:B,1,FALSE),VLOOKUP(F169,System資料複製!E:J,5,FALSE))</f>
        <v>RTBM-53266</v>
      </c>
      <c r="I169" s="24" t="str">
        <f>IFERROR(VLOOKUP(F169,CustomerREQ!B:F,3,FALSE),"NA")</f>
        <v>RTBM-37027</v>
      </c>
      <c r="J169" s="24" t="str">
        <f>IFERROR(VLOOKUP(F169,CustomerREQ!B:F,4,FALSE),"NA")</f>
        <v>REQ-0495374</v>
      </c>
      <c r="K169" s="24" t="str">
        <f>IFERROR(VLOOKUP(F169,CustomerREQ!B:F,5,FALSE),"NA")</f>
        <v>A</v>
      </c>
    </row>
    <row r="170" spans="1:11" x14ac:dyDescent="0.4">
      <c r="A170" s="23" t="str">
        <f>'指派 Feature_1017'!E:E</f>
        <v>Acoustic noise</v>
      </c>
      <c r="B170" s="24" t="str">
        <f>IFERROR(VLOOKUP(A170,Feature統計!A:O,15,FALSE),"NA")</f>
        <v>Pass</v>
      </c>
      <c r="C170" s="23" t="str">
        <f>'指派 Feature_1017'!B:B</f>
        <v>Hardware Requirement</v>
      </c>
      <c r="D170" s="23" t="str">
        <f>'指派 Feature_1017'!C:C</f>
        <v>Non-Functional</v>
      </c>
      <c r="E170" s="23" t="str">
        <f>'指派 Feature_1017'!D:D</f>
        <v>Miscellaneous</v>
      </c>
      <c r="F170" s="23" t="str">
        <f>'指派 Feature_1017'!A:A</f>
        <v>RTBM-53267</v>
      </c>
      <c r="G170" s="24" t="str">
        <f>IFERROR(VLOOKUP(F170,HW資料!A:B,2,FALSE),VLOOKUP(F170,System資料複製!E:J,6,FALSE))</f>
        <v>StagePass</v>
      </c>
      <c r="H170" s="23" t="str">
        <f>IFERROR(VLOOKUP(F170,HW資料!A:B,1,FALSE),VLOOKUP(F170,System資料複製!E:J,5,FALSE))</f>
        <v>RTBM-53267</v>
      </c>
      <c r="I170" s="24" t="str">
        <f>IFERROR(VLOOKUP(F170,CustomerREQ!B:F,3,FALSE),"NA")</f>
        <v>RTBM-37026</v>
      </c>
      <c r="J170" s="24" t="str">
        <f>IFERROR(VLOOKUP(F170,CustomerREQ!B:F,4,FALSE),"NA")</f>
        <v>REQ-0495372</v>
      </c>
      <c r="K170" s="24" t="str">
        <f>IFERROR(VLOOKUP(F170,CustomerREQ!B:F,5,FALSE),"NA")</f>
        <v>C</v>
      </c>
    </row>
    <row r="171" spans="1:11" x14ac:dyDescent="0.4">
      <c r="A171" s="23" t="str">
        <f>'指派 Feature_1017'!E:E</f>
        <v>Decoupling measurement</v>
      </c>
      <c r="B171" s="24" t="str">
        <f>IFERROR(VLOOKUP(A171,Feature統計!A:O,15,FALSE),"NA")</f>
        <v>Pass</v>
      </c>
      <c r="C171" s="23" t="str">
        <f>'指派 Feature_1017'!B:B</f>
        <v>Hardware Requirement</v>
      </c>
      <c r="D171" s="23" t="str">
        <f>'指派 Feature_1017'!C:C</f>
        <v>Non-Functional</v>
      </c>
      <c r="E171" s="23" t="str">
        <f>'指派 Feature_1017'!D:D</f>
        <v>Connectivity</v>
      </c>
      <c r="F171" s="23" t="str">
        <f>'指派 Feature_1017'!A:A</f>
        <v>RTBM-53269</v>
      </c>
      <c r="G171" s="24" t="str">
        <f>IFERROR(VLOOKUP(F171,HW資料!A:B,2,FALSE),VLOOKUP(F171,System資料複製!E:J,6,FALSE))</f>
        <v>Pass</v>
      </c>
      <c r="H171" s="23" t="str">
        <f>IFERROR(VLOOKUP(F171,HW資料!A:B,1,FALSE),VLOOKUP(F171,System資料複製!E:J,5,FALSE))</f>
        <v>RTBM-53269</v>
      </c>
      <c r="I171" s="24" t="str">
        <f>IFERROR(VLOOKUP(F171,CustomerREQ!B:F,3,FALSE),"NA")</f>
        <v>RTBM-36037</v>
      </c>
      <c r="J171" s="24" t="str">
        <f>IFERROR(VLOOKUP(F171,CustomerREQ!B:F,4,FALSE),"NA")</f>
        <v>REQ-0495368</v>
      </c>
      <c r="K171" s="24" t="str">
        <f>IFERROR(VLOOKUP(F171,CustomerREQ!B:F,5,FALSE),"NA")</f>
        <v>B</v>
      </c>
    </row>
    <row r="172" spans="1:11" x14ac:dyDescent="0.4">
      <c r="A172" s="23" t="str">
        <f>'指派 Feature_1017'!E:E</f>
        <v>Product compatible to customer specification</v>
      </c>
      <c r="B172" s="24" t="str">
        <f>IFERROR(VLOOKUP(A172,Feature統計!A:O,15,FALSE),"NA")</f>
        <v>Pass</v>
      </c>
      <c r="C172" s="23" t="str">
        <f>'指派 Feature_1017'!B:B</f>
        <v>Hardware Requirement</v>
      </c>
      <c r="D172" s="23" t="str">
        <f>'指派 Feature_1017'!C:C</f>
        <v>Non-Functional</v>
      </c>
      <c r="E172" s="23" t="str">
        <f>'指派 Feature_1017'!D:D</f>
        <v>Miscellaneous</v>
      </c>
      <c r="F172" s="23" t="str">
        <f>'指派 Feature_1017'!A:A</f>
        <v>RTBM-53270</v>
      </c>
      <c r="G172" s="24" t="str">
        <f>IFERROR(VLOOKUP(F172,HW資料!A:B,2,FALSE),VLOOKUP(F172,System資料複製!E:J,6,FALSE))</f>
        <v>StagePass</v>
      </c>
      <c r="H172" s="23" t="str">
        <f>IFERROR(VLOOKUP(F172,HW資料!A:B,1,FALSE),VLOOKUP(F172,System資料複製!E:J,5,FALSE))</f>
        <v>RTBM-53270</v>
      </c>
      <c r="I172" s="24" t="str">
        <f>IFERROR(VLOOKUP(F172,CustomerREQ!B:F,3,FALSE),"NA")</f>
        <v>RTBM-36154</v>
      </c>
      <c r="J172" s="24" t="str">
        <f>IFERROR(VLOOKUP(F172,CustomerREQ!B:F,4,FALSE),"NA")</f>
        <v>REQ-0495364</v>
      </c>
      <c r="K172" s="24" t="str">
        <f>IFERROR(VLOOKUP(F172,CustomerREQ!B:F,5,FALSE),"NA")</f>
        <v>B</v>
      </c>
    </row>
    <row r="173" spans="1:11" x14ac:dyDescent="0.4">
      <c r="A173" s="23" t="str">
        <f>'指派 Feature_1017'!E:E</f>
        <v>Marking</v>
      </c>
      <c r="B173" s="24" t="str">
        <f>IFERROR(VLOOKUP(A173,Feature統計!A:O,15,FALSE),"NA")</f>
        <v>NA</v>
      </c>
      <c r="C173" s="23" t="str">
        <f>'指派 Feature_1017'!B:B</f>
        <v>Hardware Requirement</v>
      </c>
      <c r="D173" s="23" t="str">
        <f>'指派 Feature_1017'!C:C</f>
        <v>Non-Functional</v>
      </c>
      <c r="E173" s="23" t="str">
        <f>'指派 Feature_1017'!D:D</f>
        <v>Miscellaneous</v>
      </c>
      <c r="F173" s="23" t="str">
        <f>'指派 Feature_1017'!A:A</f>
        <v>RTBM-53271</v>
      </c>
      <c r="G173" s="24" t="str">
        <f>IFERROR(VLOOKUP(F173,HW資料!A:B,2,FALSE),VLOOKUP(F173,System資料複製!E:J,6,FALSE))</f>
        <v>StagePass</v>
      </c>
      <c r="H173" s="23" t="str">
        <f>IFERROR(VLOOKUP(F173,HW資料!A:B,1,FALSE),VLOOKUP(F173,System資料複製!E:J,5,FALSE))</f>
        <v>RTBM-53271</v>
      </c>
      <c r="I173" s="24" t="str">
        <f>IFERROR(VLOOKUP(F173,CustomerREQ!B:F,3,FALSE),"NA")</f>
        <v>RTBM-36887</v>
      </c>
      <c r="J173" s="24" t="str">
        <f>IFERROR(VLOOKUP(F173,CustomerREQ!B:F,4,FALSE),"NA")</f>
        <v>REQ-0495362</v>
      </c>
      <c r="K173" s="24" t="str">
        <f>IFERROR(VLOOKUP(F173,CustomerREQ!B:F,5,FALSE),"NA")</f>
        <v>C</v>
      </c>
    </row>
    <row r="174" spans="1:11" x14ac:dyDescent="0.4">
      <c r="A174" s="23" t="str">
        <f>'指派 Feature_1017'!E:E</f>
        <v>Project Documentation</v>
      </c>
      <c r="B174" s="24" t="str">
        <f>IFERROR(VLOOKUP(A174,Feature統計!A:O,15,FALSE),"NA")</f>
        <v>NA</v>
      </c>
      <c r="C174" s="23" t="str">
        <f>'指派 Feature_1017'!B:B</f>
        <v>Hardware Requirement</v>
      </c>
      <c r="D174" s="23" t="str">
        <f>'指派 Feature_1017'!C:C</f>
        <v>Non-Functional</v>
      </c>
      <c r="E174" s="23" t="str">
        <f>'指派 Feature_1017'!D:D</f>
        <v>Connectivity</v>
      </c>
      <c r="F174" s="23" t="str">
        <f>'指派 Feature_1017'!A:A</f>
        <v>RTBM-53272</v>
      </c>
      <c r="G174" s="24" t="str">
        <f>IFERROR(VLOOKUP(F174,HW資料!A:B,2,FALSE),VLOOKUP(F174,System資料複製!E:J,6,FALSE))</f>
        <v>Reviewed</v>
      </c>
      <c r="H174" s="23" t="str">
        <f>IFERROR(VLOOKUP(F174,HW資料!A:B,1,FALSE),VLOOKUP(F174,System資料複製!E:J,5,FALSE))</f>
        <v>RTBM-53272</v>
      </c>
      <c r="I174" s="24" t="str">
        <f>IFERROR(VLOOKUP(F174,CustomerREQ!B:F,3,FALSE),"NA")</f>
        <v>RTBM-36721</v>
      </c>
      <c r="J174" s="24" t="str">
        <f>IFERROR(VLOOKUP(F174,CustomerREQ!B:F,4,FALSE),"NA")</f>
        <v>REQ-0495359</v>
      </c>
      <c r="K174" s="24" t="str">
        <f>IFERROR(VLOOKUP(F174,CustomerREQ!B:F,5,FALSE),"NA")</f>
        <v>A</v>
      </c>
    </row>
    <row r="175" spans="1:11" x14ac:dyDescent="0.4">
      <c r="A175" s="23" t="str">
        <f>'指派 Feature_1017'!E:E</f>
        <v>Packaging and Delivery</v>
      </c>
      <c r="B175" s="24" t="str">
        <f>IFERROR(VLOOKUP(A175,Feature統計!A:O,15,FALSE),"NA")</f>
        <v>NA</v>
      </c>
      <c r="C175" s="23" t="str">
        <f>'指派 Feature_1017'!B:B</f>
        <v>Hardware Requirement</v>
      </c>
      <c r="D175" s="23" t="str">
        <f>'指派 Feature_1017'!C:C</f>
        <v>Non-Functional</v>
      </c>
      <c r="E175" s="23" t="str">
        <f>'指派 Feature_1017'!D:D</f>
        <v>Miscellaneous</v>
      </c>
      <c r="F175" s="23" t="str">
        <f>'指派 Feature_1017'!A:A</f>
        <v>RTBM-53273</v>
      </c>
      <c r="G175" s="24" t="str">
        <f>IFERROR(VLOOKUP(F175,HW資料!A:B,2,FALSE),VLOOKUP(F175,System資料複製!E:J,6,FALSE))</f>
        <v>Reviewed</v>
      </c>
      <c r="H175" s="23" t="str">
        <f>IFERROR(VLOOKUP(F175,HW資料!A:B,1,FALSE),VLOOKUP(F175,System資料複製!E:J,5,FALSE))</f>
        <v>RTBM-53273</v>
      </c>
      <c r="I175" s="24" t="str">
        <f>IFERROR(VLOOKUP(F175,CustomerREQ!B:F,3,FALSE),"NA")</f>
        <v>RTBM-36922</v>
      </c>
      <c r="J175" s="24" t="str">
        <f>IFERROR(VLOOKUP(F175,CustomerREQ!B:F,4,FALSE),"NA")</f>
        <v>REQ-0495358</v>
      </c>
      <c r="K175" s="24" t="str">
        <f>IFERROR(VLOOKUP(F175,CustomerREQ!B:F,5,FALSE),"NA")</f>
        <v>B</v>
      </c>
    </row>
    <row r="176" spans="1:11" x14ac:dyDescent="0.4">
      <c r="A176" s="23" t="str">
        <f>'指派 Feature_1017'!E:E</f>
        <v>Materials respect to standard [MA1]</v>
      </c>
      <c r="B176" s="24" t="str">
        <f>IFERROR(VLOOKUP(A176,Feature統計!A:O,15,FALSE),"NA")</f>
        <v>Pass</v>
      </c>
      <c r="C176" s="23" t="str">
        <f>'指派 Feature_1017'!B:B</f>
        <v>Hardware Requirement</v>
      </c>
      <c r="D176" s="23" t="str">
        <f>'指派 Feature_1017'!C:C</f>
        <v>Non-Functional</v>
      </c>
      <c r="E176" s="23" t="str">
        <f>'指派 Feature_1017'!D:D</f>
        <v>Miscellaneous</v>
      </c>
      <c r="F176" s="23" t="str">
        <f>'指派 Feature_1017'!A:A</f>
        <v>RTBM-53274</v>
      </c>
      <c r="G176" s="24" t="str">
        <f>IFERROR(VLOOKUP(F176,HW資料!A:B,2,FALSE),VLOOKUP(F176,System資料複製!E:J,6,FALSE))</f>
        <v>StagePass</v>
      </c>
      <c r="H176" s="23" t="str">
        <f>IFERROR(VLOOKUP(F176,HW資料!A:B,1,FALSE),VLOOKUP(F176,System資料複製!E:J,5,FALSE))</f>
        <v>RTBM-53274</v>
      </c>
      <c r="I176" s="24" t="str">
        <f>IFERROR(VLOOKUP(F176,CustomerREQ!B:F,3,FALSE),"NA")</f>
        <v>RTBM-36929</v>
      </c>
      <c r="J176" s="24" t="str">
        <f>IFERROR(VLOOKUP(F176,CustomerREQ!B:F,4,FALSE),"NA")</f>
        <v>REQ-0495356</v>
      </c>
      <c r="K176" s="24" t="str">
        <f>IFERROR(VLOOKUP(F176,CustomerREQ!B:F,5,FALSE),"NA")</f>
        <v>A</v>
      </c>
    </row>
    <row r="177" spans="1:11" x14ac:dyDescent="0.4">
      <c r="A177" s="23" t="str">
        <f>'指派 Feature_1017'!E:E</f>
        <v>Mounting</v>
      </c>
      <c r="B177" s="24" t="str">
        <f>IFERROR(VLOOKUP(A177,Feature統計!A:O,15,FALSE),"NA")</f>
        <v>NA</v>
      </c>
      <c r="C177" s="23" t="str">
        <f>'指派 Feature_1017'!B:B</f>
        <v>Hardware Requirement</v>
      </c>
      <c r="D177" s="23" t="str">
        <f>'指派 Feature_1017'!C:C</f>
        <v>Non-Functional</v>
      </c>
      <c r="E177" s="23" t="str">
        <f>'指派 Feature_1017'!D:D</f>
        <v>Miscellaneous</v>
      </c>
      <c r="F177" s="23" t="str">
        <f>'指派 Feature_1017'!A:A</f>
        <v>RTBM-53275</v>
      </c>
      <c r="G177" s="24" t="str">
        <f>IFERROR(VLOOKUP(F177,HW資料!A:B,2,FALSE),VLOOKUP(F177,System資料複製!E:J,6,FALSE))</f>
        <v>StagePass</v>
      </c>
      <c r="H177" s="23" t="str">
        <f>IFERROR(VLOOKUP(F177,HW資料!A:B,1,FALSE),VLOOKUP(F177,System資料複製!E:J,5,FALSE))</f>
        <v>RTBM-53275</v>
      </c>
      <c r="I177" s="24" t="str">
        <f>IFERROR(VLOOKUP(F177,CustomerREQ!B:F,3,FALSE),"NA")</f>
        <v>RTBM-36858</v>
      </c>
      <c r="J177" s="24" t="str">
        <f>IFERROR(VLOOKUP(F177,CustomerREQ!B:F,4,FALSE),"NA")</f>
        <v>REQ-0495354</v>
      </c>
      <c r="K177" s="24" t="str">
        <f>IFERROR(VLOOKUP(F177,CustomerREQ!B:F,5,FALSE),"NA")</f>
        <v>B</v>
      </c>
    </row>
    <row r="178" spans="1:11" x14ac:dyDescent="0.4">
      <c r="A178" s="23" t="str">
        <f>'指派 Feature_1017'!E:E</f>
        <v>Connectors</v>
      </c>
      <c r="B178" s="24" t="str">
        <f>IFERROR(VLOOKUP(A178,Feature統計!A:O,15,FALSE),"NA")</f>
        <v>NA</v>
      </c>
      <c r="C178" s="23" t="str">
        <f>'指派 Feature_1017'!B:B</f>
        <v>Hardware Requirement</v>
      </c>
      <c r="D178" s="23" t="str">
        <f>'指派 Feature_1017'!C:C</f>
        <v>Non-Functional</v>
      </c>
      <c r="E178" s="23" t="str">
        <f>'指派 Feature_1017'!D:D</f>
        <v>Miscellaneous</v>
      </c>
      <c r="F178" s="23" t="str">
        <f>'指派 Feature_1017'!A:A</f>
        <v>RTBM-53276</v>
      </c>
      <c r="G178" s="24" t="str">
        <f>IFERROR(VLOOKUP(F178,HW資料!A:B,2,FALSE),VLOOKUP(F178,System資料複製!E:J,6,FALSE))</f>
        <v>StagePass</v>
      </c>
      <c r="H178" s="23" t="str">
        <f>IFERROR(VLOOKUP(F178,HW資料!A:B,1,FALSE),VLOOKUP(F178,System資料複製!E:J,5,FALSE))</f>
        <v>RTBM-53276</v>
      </c>
      <c r="I178" s="24" t="str">
        <f>IFERROR(VLOOKUP(F178,CustomerREQ!B:F,3,FALSE),"NA")</f>
        <v>RTBM-36267</v>
      </c>
      <c r="J178" s="24" t="str">
        <f>IFERROR(VLOOKUP(F178,CustomerREQ!B:F,4,FALSE),"NA")</f>
        <v>REQ-0495352</v>
      </c>
      <c r="K178" s="24" t="str">
        <f>IFERROR(VLOOKUP(F178,CustomerREQ!B:F,5,FALSE),"NA")</f>
        <v>A</v>
      </c>
    </row>
    <row r="179" spans="1:11" x14ac:dyDescent="0.4">
      <c r="A179" s="23" t="str">
        <f>'指派 Feature_1017'!E:E</f>
        <v>Acoustic noise</v>
      </c>
      <c r="B179" s="24" t="str">
        <f>IFERROR(VLOOKUP(A179,Feature統計!A:O,15,FALSE),"NA")</f>
        <v>Pass</v>
      </c>
      <c r="C179" s="23" t="str">
        <f>'指派 Feature_1017'!B:B</f>
        <v>Hardware Requirement</v>
      </c>
      <c r="D179" s="23" t="str">
        <f>'指派 Feature_1017'!C:C</f>
        <v>Non-Functional</v>
      </c>
      <c r="E179" s="23" t="str">
        <f>'指派 Feature_1017'!D:D</f>
        <v>Miscellaneous</v>
      </c>
      <c r="F179" s="23" t="str">
        <f>'指派 Feature_1017'!A:A</f>
        <v>RTBM-53277</v>
      </c>
      <c r="G179" s="24" t="str">
        <f>IFERROR(VLOOKUP(F179,HW資料!A:B,2,FALSE),VLOOKUP(F179,System資料複製!E:J,6,FALSE))</f>
        <v>StagePass</v>
      </c>
      <c r="H179" s="23" t="str">
        <f>IFERROR(VLOOKUP(F179,HW資料!A:B,1,FALSE),VLOOKUP(F179,System資料複製!E:J,5,FALSE))</f>
        <v>RTBM-53277</v>
      </c>
      <c r="I179" s="24" t="str">
        <f>IFERROR(VLOOKUP(F179,CustomerREQ!B:F,3,FALSE),"NA")</f>
        <v>RTBM-37025</v>
      </c>
      <c r="J179" s="24" t="str">
        <f>IFERROR(VLOOKUP(F179,CustomerREQ!B:F,4,FALSE),"NA")</f>
        <v>REQ-0495350</v>
      </c>
      <c r="K179" s="24" t="str">
        <f>IFERROR(VLOOKUP(F179,CustomerREQ!B:F,5,FALSE),"NA")</f>
        <v>B</v>
      </c>
    </row>
    <row r="180" spans="1:11" x14ac:dyDescent="0.4">
      <c r="A180" s="23" t="str">
        <f>'指派 Feature_1017'!E:E</f>
        <v>Connector - BuB</v>
      </c>
      <c r="B180" s="24" t="str">
        <f>IFERROR(VLOOKUP(A180,Feature統計!A:O,15,FALSE),"NA")</f>
        <v>Pass</v>
      </c>
      <c r="C180" s="23" t="str">
        <f>'指派 Feature_1017'!B:B</f>
        <v>Hardware Requirement</v>
      </c>
      <c r="D180" s="23" t="str">
        <f>'指派 Feature_1017'!C:C</f>
        <v>Non-Functional</v>
      </c>
      <c r="E180" s="23" t="str">
        <f>'指派 Feature_1017'!D:D</f>
        <v>Miscellaneous</v>
      </c>
      <c r="F180" s="23" t="str">
        <f>'指派 Feature_1017'!A:A</f>
        <v>RTBM-53278</v>
      </c>
      <c r="G180" s="24" t="str">
        <f>IFERROR(VLOOKUP(F180,HW資料!A:B,2,FALSE),VLOOKUP(F180,System資料複製!E:J,6,FALSE))</f>
        <v>StagePass</v>
      </c>
      <c r="H180" s="23" t="str">
        <f>IFERROR(VLOOKUP(F180,HW資料!A:B,1,FALSE),VLOOKUP(F180,System資料複製!E:J,5,FALSE))</f>
        <v>RTBM-53278</v>
      </c>
      <c r="I180" s="24" t="str">
        <f>IFERROR(VLOOKUP(F180,CustomerREQ!B:F,3,FALSE),"NA")</f>
        <v>RTBM-36148</v>
      </c>
      <c r="J180" s="24" t="str">
        <f>IFERROR(VLOOKUP(F180,CustomerREQ!B:F,4,FALSE),"NA")</f>
        <v>REQ-0495348</v>
      </c>
      <c r="K180" s="24" t="str">
        <f>IFERROR(VLOOKUP(F180,CustomerREQ!B:F,5,FALSE),"NA")</f>
        <v>B</v>
      </c>
    </row>
    <row r="181" spans="1:11" x14ac:dyDescent="0.4">
      <c r="A181" s="23" t="str">
        <f>'指派 Feature_1017'!E:E</f>
        <v>Acoustic noise</v>
      </c>
      <c r="B181" s="24" t="str">
        <f>IFERROR(VLOOKUP(A181,Feature統計!A:O,15,FALSE),"NA")</f>
        <v>Pass</v>
      </c>
      <c r="C181" s="23" t="str">
        <f>'指派 Feature_1017'!B:B</f>
        <v>Hardware Requirement</v>
      </c>
      <c r="D181" s="23" t="str">
        <f>'指派 Feature_1017'!C:C</f>
        <v>Non-Functional</v>
      </c>
      <c r="E181" s="23" t="str">
        <f>'指派 Feature_1017'!D:D</f>
        <v>Miscellaneous</v>
      </c>
      <c r="F181" s="23" t="str">
        <f>'指派 Feature_1017'!A:A</f>
        <v>RTBM-53279</v>
      </c>
      <c r="G181" s="24" t="str">
        <f>IFERROR(VLOOKUP(F181,HW資料!A:B,2,FALSE),VLOOKUP(F181,System資料複製!E:J,6,FALSE))</f>
        <v>StagePass</v>
      </c>
      <c r="H181" s="23" t="str">
        <f>IFERROR(VLOOKUP(F181,HW資料!A:B,1,FALSE),VLOOKUP(F181,System資料複製!E:J,5,FALSE))</f>
        <v>RTBM-53279</v>
      </c>
      <c r="I181" s="24" t="str">
        <f>IFERROR(VLOOKUP(F181,CustomerREQ!B:F,3,FALSE),"NA")</f>
        <v>RTBM-37024</v>
      </c>
      <c r="J181" s="24" t="str">
        <f>IFERROR(VLOOKUP(F181,CustomerREQ!B:F,4,FALSE),"NA")</f>
        <v>REQ-0495347</v>
      </c>
      <c r="K181" s="24" t="str">
        <f>IFERROR(VLOOKUP(F181,CustomerREQ!B:F,5,FALSE),"NA")</f>
        <v>B</v>
      </c>
    </row>
    <row r="182" spans="1:11" x14ac:dyDescent="0.4">
      <c r="A182" s="23" t="str">
        <f>'指派 Feature_1017'!E:E</f>
        <v>Connector general requirement</v>
      </c>
      <c r="B182" s="24" t="str">
        <f>IFERROR(VLOOKUP(A182,Feature統計!A:O,15,FALSE),"NA")</f>
        <v>Pass</v>
      </c>
      <c r="C182" s="23" t="str">
        <f>'指派 Feature_1017'!B:B</f>
        <v>Hardware Requirement</v>
      </c>
      <c r="D182" s="23" t="str">
        <f>'指派 Feature_1017'!C:C</f>
        <v>Non-Functional</v>
      </c>
      <c r="E182" s="23" t="str">
        <f>'指派 Feature_1017'!D:D</f>
        <v>Electrical Engineering</v>
      </c>
      <c r="F182" s="23" t="str">
        <f>'指派 Feature_1017'!A:A</f>
        <v>RTBM-53281</v>
      </c>
      <c r="G182" s="24" t="str">
        <f>IFERROR(VLOOKUP(F182,HW資料!A:B,2,FALSE),VLOOKUP(F182,System資料複製!E:J,6,FALSE))</f>
        <v>StagePass</v>
      </c>
      <c r="H182" s="23" t="str">
        <f>IFERROR(VLOOKUP(F182,HW資料!A:B,1,FALSE),VLOOKUP(F182,System資料複製!E:J,5,FALSE))</f>
        <v>RTBM-53281</v>
      </c>
      <c r="I182" s="24" t="str">
        <f>IFERROR(VLOOKUP(F182,CustomerREQ!B:F,3,FALSE),"NA")</f>
        <v>RTBM-36215</v>
      </c>
      <c r="J182" s="24" t="str">
        <f>IFERROR(VLOOKUP(F182,CustomerREQ!B:F,4,FALSE),"NA")</f>
        <v>REQ-0495346</v>
      </c>
      <c r="K182" s="24" t="str">
        <f>IFERROR(VLOOKUP(F182,CustomerREQ!B:F,5,FALSE),"NA")</f>
        <v>B</v>
      </c>
    </row>
    <row r="183" spans="1:11" x14ac:dyDescent="0.4">
      <c r="A183" s="23" t="str">
        <f>'指派 Feature_1017'!E:E</f>
        <v>Marking</v>
      </c>
      <c r="B183" s="24" t="str">
        <f>IFERROR(VLOOKUP(A183,Feature統計!A:O,15,FALSE),"NA")</f>
        <v>NA</v>
      </c>
      <c r="C183" s="23" t="str">
        <f>'指派 Feature_1017'!B:B</f>
        <v>Hardware Requirement</v>
      </c>
      <c r="D183" s="23" t="str">
        <f>'指派 Feature_1017'!C:C</f>
        <v>Non-Functional</v>
      </c>
      <c r="E183" s="23" t="str">
        <f>'指派 Feature_1017'!D:D</f>
        <v>Miscellaneous</v>
      </c>
      <c r="F183" s="23" t="str">
        <f>'指派 Feature_1017'!A:A</f>
        <v>RTBM-53282</v>
      </c>
      <c r="G183" s="24" t="str">
        <f>IFERROR(VLOOKUP(F183,HW資料!A:B,2,FALSE),VLOOKUP(F183,System資料複製!E:J,6,FALSE))</f>
        <v>StagePass</v>
      </c>
      <c r="H183" s="23" t="str">
        <f>IFERROR(VLOOKUP(F183,HW資料!A:B,1,FALSE),VLOOKUP(F183,System資料複製!E:J,5,FALSE))</f>
        <v>RTBM-53282</v>
      </c>
      <c r="I183" s="24" t="str">
        <f>IFERROR(VLOOKUP(F183,CustomerREQ!B:F,3,FALSE),"NA")</f>
        <v>RTBM-36893</v>
      </c>
      <c r="J183" s="24" t="str">
        <f>IFERROR(VLOOKUP(F183,CustomerREQ!B:F,4,FALSE),"NA")</f>
        <v>REQ-0495344</v>
      </c>
      <c r="K183" s="24" t="str">
        <f>IFERROR(VLOOKUP(F183,CustomerREQ!B:F,5,FALSE),"NA")</f>
        <v>B</v>
      </c>
    </row>
    <row r="184" spans="1:11" x14ac:dyDescent="0.4">
      <c r="A184" s="23" t="str">
        <f>'指派 Feature_1017'!E:E</f>
        <v>Mounting</v>
      </c>
      <c r="B184" s="24" t="str">
        <f>IFERROR(VLOOKUP(A184,Feature統計!A:O,15,FALSE),"NA")</f>
        <v>NA</v>
      </c>
      <c r="C184" s="23" t="str">
        <f>'指派 Feature_1017'!B:B</f>
        <v>Hardware Requirement</v>
      </c>
      <c r="D184" s="23" t="str">
        <f>'指派 Feature_1017'!C:C</f>
        <v>Non-Functional</v>
      </c>
      <c r="E184" s="23" t="str">
        <f>'指派 Feature_1017'!D:D</f>
        <v>Miscellaneous</v>
      </c>
      <c r="F184" s="23" t="str">
        <f>'指派 Feature_1017'!A:A</f>
        <v>RTBM-53283</v>
      </c>
      <c r="G184" s="24" t="str">
        <f>IFERROR(VLOOKUP(F184,HW資料!A:B,2,FALSE),VLOOKUP(F184,System資料複製!E:J,6,FALSE))</f>
        <v>StagePass</v>
      </c>
      <c r="H184" s="23" t="str">
        <f>IFERROR(VLOOKUP(F184,HW資料!A:B,1,FALSE),VLOOKUP(F184,System資料複製!E:J,5,FALSE))</f>
        <v>RTBM-53283</v>
      </c>
      <c r="I184" s="24" t="str">
        <f>IFERROR(VLOOKUP(F184,CustomerREQ!B:F,3,FALSE),"NA")</f>
        <v>RTBM-36857</v>
      </c>
      <c r="J184" s="24" t="str">
        <f>IFERROR(VLOOKUP(F184,CustomerREQ!B:F,4,FALSE),"NA")</f>
        <v>REQ-0495338</v>
      </c>
      <c r="K184" s="24" t="str">
        <f>IFERROR(VLOOKUP(F184,CustomerREQ!B:F,5,FALSE),"NA")</f>
        <v>A</v>
      </c>
    </row>
    <row r="185" spans="1:11" x14ac:dyDescent="0.4">
      <c r="A185" s="23" t="str">
        <f>'指派 Feature_1017'!E:E</f>
        <v>Acoustic noise</v>
      </c>
      <c r="B185" s="24" t="str">
        <f>IFERROR(VLOOKUP(A185,Feature統計!A:O,15,FALSE),"NA")</f>
        <v>Pass</v>
      </c>
      <c r="C185" s="23" t="str">
        <f>'指派 Feature_1017'!B:B</f>
        <v>Hardware Requirement</v>
      </c>
      <c r="D185" s="23" t="str">
        <f>'指派 Feature_1017'!C:C</f>
        <v>Non-Functional</v>
      </c>
      <c r="E185" s="23" t="str">
        <f>'指派 Feature_1017'!D:D</f>
        <v>Miscellaneous</v>
      </c>
      <c r="F185" s="23" t="str">
        <f>'指派 Feature_1017'!A:A</f>
        <v>RTBM-53284</v>
      </c>
      <c r="G185" s="24" t="str">
        <f>IFERROR(VLOOKUP(F185,HW資料!A:B,2,FALSE),VLOOKUP(F185,System資料複製!E:J,6,FALSE))</f>
        <v>StagePass</v>
      </c>
      <c r="H185" s="23" t="str">
        <f>IFERROR(VLOOKUP(F185,HW資料!A:B,1,FALSE),VLOOKUP(F185,System資料複製!E:J,5,FALSE))</f>
        <v>RTBM-53284</v>
      </c>
      <c r="I185" s="24" t="str">
        <f>IFERROR(VLOOKUP(F185,CustomerREQ!B:F,3,FALSE),"NA")</f>
        <v>RTBM-37023</v>
      </c>
      <c r="J185" s="24" t="str">
        <f>IFERROR(VLOOKUP(F185,CustomerREQ!B:F,4,FALSE),"NA")</f>
        <v>REQ-0495337</v>
      </c>
      <c r="K185" s="24" t="str">
        <f>IFERROR(VLOOKUP(F185,CustomerREQ!B:F,5,FALSE),"NA")</f>
        <v>C</v>
      </c>
    </row>
    <row r="186" spans="1:11" x14ac:dyDescent="0.4">
      <c r="A186" s="23" t="str">
        <f>'指派 Feature_1017'!E:E</f>
        <v>Out of scope</v>
      </c>
      <c r="B186" s="24" t="str">
        <f>IFERROR(VLOOKUP(A186,Feature統計!A:O,15,FALSE),"NA")</f>
        <v>NA</v>
      </c>
      <c r="C186" s="23" t="str">
        <f>'指派 Feature_1017'!B:B</f>
        <v>Hardware Requirement</v>
      </c>
      <c r="D186" s="23" t="str">
        <f>'指派 Feature_1017'!C:C</f>
        <v>Non-Functional</v>
      </c>
      <c r="E186" s="23" t="str">
        <f>'指派 Feature_1017'!D:D</f>
        <v>Connectivity</v>
      </c>
      <c r="F186" s="23" t="str">
        <f>'指派 Feature_1017'!A:A</f>
        <v>RTBM-53285</v>
      </c>
      <c r="G186" s="24" t="str">
        <f>IFERROR(VLOOKUP(F186,HW資料!A:B,2,FALSE),VLOOKUP(F186,System資料複製!E:J,6,FALSE))</f>
        <v>StagePass</v>
      </c>
      <c r="H186" s="23" t="str">
        <f>IFERROR(VLOOKUP(F186,HW資料!A:B,1,FALSE),VLOOKUP(F186,System資料複製!E:J,5,FALSE))</f>
        <v>RTBM-53285</v>
      </c>
      <c r="I186" s="24" t="str">
        <f>IFERROR(VLOOKUP(F186,CustomerREQ!B:F,3,FALSE),"NA")</f>
        <v>RTBM-36072</v>
      </c>
      <c r="J186" s="24" t="str">
        <f>IFERROR(VLOOKUP(F186,CustomerREQ!B:F,4,FALSE),"NA")</f>
        <v>REQ-0495336</v>
      </c>
      <c r="K186" s="24" t="str">
        <f>IFERROR(VLOOKUP(F186,CustomerREQ!B:F,5,FALSE),"NA")</f>
        <v>B</v>
      </c>
    </row>
    <row r="187" spans="1:11" x14ac:dyDescent="0.4">
      <c r="A187" s="23" t="str">
        <f>'指派 Feature_1017'!E:E</f>
        <v>Product compatible to customer specification</v>
      </c>
      <c r="B187" s="24" t="str">
        <f>IFERROR(VLOOKUP(A187,Feature統計!A:O,15,FALSE),"NA")</f>
        <v>Pass</v>
      </c>
      <c r="C187" s="23" t="str">
        <f>'指派 Feature_1017'!B:B</f>
        <v>Hardware Requirement</v>
      </c>
      <c r="D187" s="23" t="str">
        <f>'指派 Feature_1017'!C:C</f>
        <v>Non-Functional</v>
      </c>
      <c r="E187" s="23" t="str">
        <f>'指派 Feature_1017'!D:D</f>
        <v>Miscellaneous</v>
      </c>
      <c r="F187" s="23" t="str">
        <f>'指派 Feature_1017'!A:A</f>
        <v>RTBM-53286</v>
      </c>
      <c r="G187" s="24" t="str">
        <f>IFERROR(VLOOKUP(F187,HW資料!A:B,2,FALSE),VLOOKUP(F187,System資料複製!E:J,6,FALSE))</f>
        <v>StagePass</v>
      </c>
      <c r="H187" s="23" t="str">
        <f>IFERROR(VLOOKUP(F187,HW資料!A:B,1,FALSE),VLOOKUP(F187,System資料複製!E:J,5,FALSE))</f>
        <v>RTBM-53286</v>
      </c>
      <c r="I187" s="24" t="str">
        <f>IFERROR(VLOOKUP(F187,CustomerREQ!B:F,3,FALSE),"NA")</f>
        <v>RTBM-36147</v>
      </c>
      <c r="J187" s="24" t="str">
        <f>IFERROR(VLOOKUP(F187,CustomerREQ!B:F,4,FALSE),"NA")</f>
        <v>REQ-0495333</v>
      </c>
      <c r="K187" s="24" t="str">
        <f>IFERROR(VLOOKUP(F187,CustomerREQ!B:F,5,FALSE),"NA")</f>
        <v>B</v>
      </c>
    </row>
    <row r="188" spans="1:11" x14ac:dyDescent="0.4">
      <c r="A188" s="23" t="str">
        <f>'指派 Feature_1017'!E:E</f>
        <v>Mounting</v>
      </c>
      <c r="B188" s="24" t="str">
        <f>IFERROR(VLOOKUP(A188,Feature統計!A:O,15,FALSE),"NA")</f>
        <v>NA</v>
      </c>
      <c r="C188" s="23" t="str">
        <f>'指派 Feature_1017'!B:B</f>
        <v>Hardware Requirement</v>
      </c>
      <c r="D188" s="23" t="str">
        <f>'指派 Feature_1017'!C:C</f>
        <v>Non-Functional</v>
      </c>
      <c r="E188" s="23" t="str">
        <f>'指派 Feature_1017'!D:D</f>
        <v>Miscellaneous</v>
      </c>
      <c r="F188" s="23" t="str">
        <f>'指派 Feature_1017'!A:A</f>
        <v>RTBM-53287</v>
      </c>
      <c r="G188" s="24" t="str">
        <f>IFERROR(VLOOKUP(F188,HW資料!A:B,2,FALSE),VLOOKUP(F188,System資料複製!E:J,6,FALSE))</f>
        <v>StagePass</v>
      </c>
      <c r="H188" s="23" t="str">
        <f>IFERROR(VLOOKUP(F188,HW資料!A:B,1,FALSE),VLOOKUP(F188,System資料複製!E:J,5,FALSE))</f>
        <v>RTBM-53287</v>
      </c>
      <c r="I188" s="24" t="str">
        <f>IFERROR(VLOOKUP(F188,CustomerREQ!B:F,3,FALSE),"NA")</f>
        <v>RTBM-36856</v>
      </c>
      <c r="J188" s="24" t="str">
        <f>IFERROR(VLOOKUP(F188,CustomerREQ!B:F,4,FALSE),"NA")</f>
        <v>REQ-0495328</v>
      </c>
      <c r="K188" s="24" t="str">
        <f>IFERROR(VLOOKUP(F188,CustomerREQ!B:F,5,FALSE),"NA")</f>
        <v>A</v>
      </c>
    </row>
    <row r="189" spans="1:11" x14ac:dyDescent="0.4">
      <c r="A189" s="23" t="str">
        <f>'指派 Feature_1017'!E:E</f>
        <v>Out of scope</v>
      </c>
      <c r="B189" s="24" t="str">
        <f>IFERROR(VLOOKUP(A189,Feature統計!A:O,15,FALSE),"NA")</f>
        <v>NA</v>
      </c>
      <c r="C189" s="23" t="str">
        <f>'指派 Feature_1017'!B:B</f>
        <v>Hardware Requirement</v>
      </c>
      <c r="D189" s="23" t="str">
        <f>'指派 Feature_1017'!C:C</f>
        <v>Non-Functional</v>
      </c>
      <c r="E189" s="23" t="str">
        <f>'指派 Feature_1017'!D:D</f>
        <v>Connectivity</v>
      </c>
      <c r="F189" s="23" t="str">
        <f>'指派 Feature_1017'!A:A</f>
        <v>RTBM-53289</v>
      </c>
      <c r="G189" s="24" t="str">
        <f>IFERROR(VLOOKUP(F189,HW資料!A:B,2,FALSE),VLOOKUP(F189,System資料複製!E:J,6,FALSE))</f>
        <v>StagePass</v>
      </c>
      <c r="H189" s="23" t="str">
        <f>IFERROR(VLOOKUP(F189,HW資料!A:B,1,FALSE),VLOOKUP(F189,System資料複製!E:J,5,FALSE))</f>
        <v>RTBM-53289</v>
      </c>
      <c r="I189" s="24" t="str">
        <f>IFERROR(VLOOKUP(F189,CustomerREQ!B:F,3,FALSE),"NA")</f>
        <v>RTBM-36071</v>
      </c>
      <c r="J189" s="24" t="str">
        <f>IFERROR(VLOOKUP(F189,CustomerREQ!B:F,4,FALSE),"NA")</f>
        <v>REQ-0495327</v>
      </c>
      <c r="K189" s="24" t="str">
        <f>IFERROR(VLOOKUP(F189,CustomerREQ!B:F,5,FALSE),"NA")</f>
        <v>B</v>
      </c>
    </row>
    <row r="190" spans="1:11" x14ac:dyDescent="0.4">
      <c r="A190" s="23" t="str">
        <f>'指派 Feature_1017'!E:E</f>
        <v>Not testable - Notice or guideline</v>
      </c>
      <c r="B190" s="24" t="str">
        <f>IFERROR(VLOOKUP(A190,Feature統計!A:O,15,FALSE),"NA")</f>
        <v>NA</v>
      </c>
      <c r="C190" s="23" t="str">
        <f>'指派 Feature_1017'!B:B</f>
        <v>Hardware Requirement</v>
      </c>
      <c r="D190" s="23" t="str">
        <f>'指派 Feature_1017'!C:C</f>
        <v>Non-Functional</v>
      </c>
      <c r="E190" s="23" t="str">
        <f>'指派 Feature_1017'!D:D</f>
        <v>Positioning</v>
      </c>
      <c r="F190" s="23" t="str">
        <f>'指派 Feature_1017'!A:A</f>
        <v>RTBM-53290</v>
      </c>
      <c r="G190" s="24" t="str">
        <f>IFERROR(VLOOKUP(F190,HW資料!A:B,2,FALSE),VLOOKUP(F190,System資料複製!E:J,6,FALSE))</f>
        <v>Pass</v>
      </c>
      <c r="H190" s="23" t="str">
        <f>IFERROR(VLOOKUP(F190,HW資料!A:B,1,FALSE),VLOOKUP(F190,System資料複製!E:J,5,FALSE))</f>
        <v>RTBM-53290</v>
      </c>
      <c r="I190" s="24" t="str">
        <f>IFERROR(VLOOKUP(F190,CustomerREQ!B:F,3,FALSE),"NA")</f>
        <v>RTBM-36036</v>
      </c>
      <c r="J190" s="24" t="str">
        <f>IFERROR(VLOOKUP(F190,CustomerREQ!B:F,4,FALSE),"NA")</f>
        <v>REQ-0495322</v>
      </c>
      <c r="K190" s="24" t="str">
        <f>IFERROR(VLOOKUP(F190,CustomerREQ!B:F,5,FALSE),"NA")</f>
        <v>B</v>
      </c>
    </row>
    <row r="191" spans="1:11" x14ac:dyDescent="0.4">
      <c r="A191" s="23" t="str">
        <f>'指派 Feature_1017'!E:E</f>
        <v>Xcall wire input signal type</v>
      </c>
      <c r="B191" s="24" t="str">
        <f>IFERROR(VLOOKUP(A191,Feature統計!A:O,15,FALSE),"NA")</f>
        <v>Pass</v>
      </c>
      <c r="C191" s="23" t="str">
        <f>'指派 Feature_1017'!B:B</f>
        <v>Hardware Requirement</v>
      </c>
      <c r="D191" s="23" t="str">
        <f>'指派 Feature_1017'!C:C</f>
        <v>Non-Functional</v>
      </c>
      <c r="E191" s="23" t="str">
        <f>'指派 Feature_1017'!D:D</f>
        <v>XCall</v>
      </c>
      <c r="F191" s="23" t="str">
        <f>'指派 Feature_1017'!A:A</f>
        <v>RTBM-53291</v>
      </c>
      <c r="G191" s="24" t="str">
        <f>IFERROR(VLOOKUP(F191,HW資料!A:B,2,FALSE),VLOOKUP(F191,System資料複製!E:J,6,FALSE))</f>
        <v>Pass</v>
      </c>
      <c r="H191" s="23" t="str">
        <f>IFERROR(VLOOKUP(F191,HW資料!A:B,1,FALSE),VLOOKUP(F191,System資料複製!E:J,5,FALSE))</f>
        <v>RTBM-53291</v>
      </c>
      <c r="I191" s="24" t="str">
        <f>IFERROR(VLOOKUP(F191,CustomerREQ!B:F,3,FALSE),"NA")</f>
        <v>RTBM-36226</v>
      </c>
      <c r="J191" s="24" t="str">
        <f>IFERROR(VLOOKUP(F191,CustomerREQ!B:F,4,FALSE),"NA")</f>
        <v>REQ-0495320</v>
      </c>
      <c r="K191" s="24" t="str">
        <f>IFERROR(VLOOKUP(F191,CustomerREQ!B:F,5,FALSE),"NA")</f>
        <v>A</v>
      </c>
    </row>
    <row r="192" spans="1:11" x14ac:dyDescent="0.4">
      <c r="A192" s="23" t="str">
        <f>'指派 Feature_1017'!E:E</f>
        <v>Packaging and Delivery</v>
      </c>
      <c r="B192" s="24" t="str">
        <f>IFERROR(VLOOKUP(A192,Feature統計!A:O,15,FALSE),"NA")</f>
        <v>NA</v>
      </c>
      <c r="C192" s="23" t="str">
        <f>'指派 Feature_1017'!B:B</f>
        <v>Hardware Requirement</v>
      </c>
      <c r="D192" s="23" t="str">
        <f>'指派 Feature_1017'!C:C</f>
        <v>Non-Functional</v>
      </c>
      <c r="E192" s="23" t="str">
        <f>'指派 Feature_1017'!D:D</f>
        <v>Miscellaneous</v>
      </c>
      <c r="F192" s="23" t="str">
        <f>'指派 Feature_1017'!A:A</f>
        <v>RTBM-53292</v>
      </c>
      <c r="G192" s="24" t="str">
        <f>IFERROR(VLOOKUP(F192,HW資料!A:B,2,FALSE),VLOOKUP(F192,System資料複製!E:J,6,FALSE))</f>
        <v>StagePass</v>
      </c>
      <c r="H192" s="23" t="str">
        <f>IFERROR(VLOOKUP(F192,HW資料!A:B,1,FALSE),VLOOKUP(F192,System資料複製!E:J,5,FALSE))</f>
        <v>RTBM-53292</v>
      </c>
      <c r="I192" s="24" t="str">
        <f>IFERROR(VLOOKUP(F192,CustomerREQ!B:F,3,FALSE),"NA")</f>
        <v>RTBM-36921</v>
      </c>
      <c r="J192" s="24" t="str">
        <f>IFERROR(VLOOKUP(F192,CustomerREQ!B:F,4,FALSE),"NA")</f>
        <v>REQ-0495319</v>
      </c>
      <c r="K192" s="24" t="str">
        <f>IFERROR(VLOOKUP(F192,CustomerREQ!B:F,5,FALSE),"NA")</f>
        <v>C</v>
      </c>
    </row>
    <row r="193" spans="1:11" x14ac:dyDescent="0.4">
      <c r="A193" s="23" t="str">
        <f>'指派 Feature_1017'!E:E</f>
        <v>Mounting</v>
      </c>
      <c r="B193" s="24" t="str">
        <f>IFERROR(VLOOKUP(A193,Feature統計!A:O,15,FALSE),"NA")</f>
        <v>NA</v>
      </c>
      <c r="C193" s="23" t="str">
        <f>'指派 Feature_1017'!B:B</f>
        <v>Hardware Requirement</v>
      </c>
      <c r="D193" s="23" t="str">
        <f>'指派 Feature_1017'!C:C</f>
        <v>Non-Functional</v>
      </c>
      <c r="E193" s="23" t="str">
        <f>'指派 Feature_1017'!D:D</f>
        <v>Miscellaneous</v>
      </c>
      <c r="F193" s="23" t="str">
        <f>'指派 Feature_1017'!A:A</f>
        <v>RTBM-53293</v>
      </c>
      <c r="G193" s="24" t="str">
        <f>IFERROR(VLOOKUP(F193,HW資料!A:B,2,FALSE),VLOOKUP(F193,System資料複製!E:J,6,FALSE))</f>
        <v>StagePass</v>
      </c>
      <c r="H193" s="23" t="str">
        <f>IFERROR(VLOOKUP(F193,HW資料!A:B,1,FALSE),VLOOKUP(F193,System資料複製!E:J,5,FALSE))</f>
        <v>RTBM-53293</v>
      </c>
      <c r="I193" s="24" t="str">
        <f>IFERROR(VLOOKUP(F193,CustomerREQ!B:F,3,FALSE),"NA")</f>
        <v>RTBM-36855</v>
      </c>
      <c r="J193" s="24" t="str">
        <f>IFERROR(VLOOKUP(F193,CustomerREQ!B:F,4,FALSE),"NA")</f>
        <v>REQ-0495316</v>
      </c>
      <c r="K193" s="24" t="str">
        <f>IFERROR(VLOOKUP(F193,CustomerREQ!B:F,5,FALSE),"NA")</f>
        <v>A</v>
      </c>
    </row>
    <row r="194" spans="1:11" x14ac:dyDescent="0.4">
      <c r="A194" s="23" t="str">
        <f>'指派 Feature_1017'!E:E</f>
        <v>Materials respect to requirement [A1]</v>
      </c>
      <c r="B194" s="24" t="str">
        <f>IFERROR(VLOOKUP(A194,Feature統計!A:O,15,FALSE),"NA")</f>
        <v>Pass</v>
      </c>
      <c r="C194" s="23" t="str">
        <f>'指派 Feature_1017'!B:B</f>
        <v>Hardware Requirement</v>
      </c>
      <c r="D194" s="23" t="str">
        <f>'指派 Feature_1017'!C:C</f>
        <v>Non-Functional</v>
      </c>
      <c r="E194" s="23" t="str">
        <f>'指派 Feature_1017'!D:D</f>
        <v>Miscellaneous</v>
      </c>
      <c r="F194" s="23" t="str">
        <f>'指派 Feature_1017'!A:A</f>
        <v>RTBM-53294</v>
      </c>
      <c r="G194" s="24" t="str">
        <f>IFERROR(VLOOKUP(F194,HW資料!A:B,2,FALSE),VLOOKUP(F194,System資料複製!E:J,6,FALSE))</f>
        <v>StagePass</v>
      </c>
      <c r="H194" s="23" t="str">
        <f>IFERROR(VLOOKUP(F194,HW資料!A:B,1,FALSE),VLOOKUP(F194,System資料複製!E:J,5,FALSE))</f>
        <v>RTBM-53294</v>
      </c>
      <c r="I194" s="24" t="str">
        <f>IFERROR(VLOOKUP(F194,CustomerREQ!B:F,3,FALSE),"NA")</f>
        <v>RTBM-36812</v>
      </c>
      <c r="J194" s="24" t="str">
        <f>IFERROR(VLOOKUP(F194,CustomerREQ!B:F,4,FALSE),"NA")</f>
        <v>REQ-0495315</v>
      </c>
      <c r="K194" s="24" t="str">
        <f>IFERROR(VLOOKUP(F194,CustomerREQ!B:F,5,FALSE),"NA")</f>
        <v>A</v>
      </c>
    </row>
    <row r="195" spans="1:11" x14ac:dyDescent="0.4">
      <c r="A195" s="23" t="str">
        <f>'指派 Feature_1017'!E:E</f>
        <v>Materials respect to requirement [A1]</v>
      </c>
      <c r="B195" s="24" t="str">
        <f>IFERROR(VLOOKUP(A195,Feature統計!A:O,15,FALSE),"NA")</f>
        <v>Pass</v>
      </c>
      <c r="C195" s="23" t="str">
        <f>'指派 Feature_1017'!B:B</f>
        <v>Hardware Requirement</v>
      </c>
      <c r="D195" s="23" t="str">
        <f>'指派 Feature_1017'!C:C</f>
        <v>Non-Functional</v>
      </c>
      <c r="E195" s="23" t="str">
        <f>'指派 Feature_1017'!D:D</f>
        <v>Miscellaneous</v>
      </c>
      <c r="F195" s="23" t="str">
        <f>'指派 Feature_1017'!A:A</f>
        <v>RTBM-53295</v>
      </c>
      <c r="G195" s="24" t="str">
        <f>IFERROR(VLOOKUP(F195,HW資料!A:B,2,FALSE),VLOOKUP(F195,System資料複製!E:J,6,FALSE))</f>
        <v>StagePass</v>
      </c>
      <c r="H195" s="23" t="str">
        <f>IFERROR(VLOOKUP(F195,HW資料!A:B,1,FALSE),VLOOKUP(F195,System資料複製!E:J,5,FALSE))</f>
        <v>RTBM-53295</v>
      </c>
      <c r="I195" s="24" t="str">
        <f>IFERROR(VLOOKUP(F195,CustomerREQ!B:F,3,FALSE),"NA")</f>
        <v>RTBM-36811</v>
      </c>
      <c r="J195" s="24" t="str">
        <f>IFERROR(VLOOKUP(F195,CustomerREQ!B:F,4,FALSE),"NA")</f>
        <v>REQ-0495306</v>
      </c>
      <c r="K195" s="24" t="str">
        <f>IFERROR(VLOOKUP(F195,CustomerREQ!B:F,5,FALSE),"NA")</f>
        <v>A</v>
      </c>
    </row>
    <row r="196" spans="1:11" x14ac:dyDescent="0.4">
      <c r="A196" s="23" t="str">
        <f>'指派 Feature_1017'!E:E</f>
        <v>Mounting</v>
      </c>
      <c r="B196" s="24" t="str">
        <f>IFERROR(VLOOKUP(A196,Feature統計!A:O,15,FALSE),"NA")</f>
        <v>NA</v>
      </c>
      <c r="C196" s="23" t="str">
        <f>'指派 Feature_1017'!B:B</f>
        <v>Hardware Requirement</v>
      </c>
      <c r="D196" s="23" t="str">
        <f>'指派 Feature_1017'!C:C</f>
        <v>Non-Functional</v>
      </c>
      <c r="E196" s="23" t="str">
        <f>'指派 Feature_1017'!D:D</f>
        <v>Miscellaneous</v>
      </c>
      <c r="F196" s="23" t="str">
        <f>'指派 Feature_1017'!A:A</f>
        <v>RTBM-53296</v>
      </c>
      <c r="G196" s="24" t="str">
        <f>IFERROR(VLOOKUP(F196,HW資料!A:B,2,FALSE),VLOOKUP(F196,System資料複製!E:J,6,FALSE))</f>
        <v>StagePass</v>
      </c>
      <c r="H196" s="23" t="str">
        <f>IFERROR(VLOOKUP(F196,HW資料!A:B,1,FALSE),VLOOKUP(F196,System資料複製!E:J,5,FALSE))</f>
        <v>RTBM-53296</v>
      </c>
      <c r="I196" s="24" t="str">
        <f>IFERROR(VLOOKUP(F196,CustomerREQ!B:F,3,FALSE),"NA")</f>
        <v>RTBM-36854</v>
      </c>
      <c r="J196" s="24" t="str">
        <f>IFERROR(VLOOKUP(F196,CustomerREQ!B:F,4,FALSE),"NA")</f>
        <v>REQ-0495302</v>
      </c>
      <c r="K196" s="24" t="str">
        <f>IFERROR(VLOOKUP(F196,CustomerREQ!B:F,5,FALSE),"NA")</f>
        <v>A</v>
      </c>
    </row>
    <row r="197" spans="1:11" x14ac:dyDescent="0.4">
      <c r="A197" s="23" t="str">
        <f>'指派 Feature_1017'!E:E</f>
        <v>Project Documentation</v>
      </c>
      <c r="B197" s="24" t="str">
        <f>IFERROR(VLOOKUP(A197,Feature統計!A:O,15,FALSE),"NA")</f>
        <v>NA</v>
      </c>
      <c r="C197" s="23" t="str">
        <f>'指派 Feature_1017'!B:B</f>
        <v>Hardware Requirement</v>
      </c>
      <c r="D197" s="23" t="str">
        <f>'指派 Feature_1017'!C:C</f>
        <v>Non-Functional</v>
      </c>
      <c r="E197" s="23" t="str">
        <f>'指派 Feature_1017'!D:D</f>
        <v>Positioning</v>
      </c>
      <c r="F197" s="23" t="str">
        <f>'指派 Feature_1017'!A:A</f>
        <v>RTBM-53297</v>
      </c>
      <c r="G197" s="24" t="str">
        <f>IFERROR(VLOOKUP(F197,HW資料!A:B,2,FALSE),VLOOKUP(F197,System資料複製!E:J,6,FALSE))</f>
        <v>Pass</v>
      </c>
      <c r="H197" s="23" t="str">
        <f>IFERROR(VLOOKUP(F197,HW資料!A:B,1,FALSE),VLOOKUP(F197,System資料複製!E:J,5,FALSE))</f>
        <v>RTBM-53297</v>
      </c>
      <c r="I197" s="24" t="str">
        <f>IFERROR(VLOOKUP(F197,CustomerREQ!B:F,3,FALSE),"NA")</f>
        <v>RTBM-36708</v>
      </c>
      <c r="J197" s="24" t="str">
        <f>IFERROR(VLOOKUP(F197,CustomerREQ!B:F,4,FALSE),"NA")</f>
        <v>REQ-0495301</v>
      </c>
      <c r="K197" s="24" t="str">
        <f>IFERROR(VLOOKUP(F197,CustomerREQ!B:F,5,FALSE),"NA")</f>
        <v>C</v>
      </c>
    </row>
    <row r="198" spans="1:11" x14ac:dyDescent="0.4">
      <c r="A198" s="23" t="str">
        <f>'指派 Feature_1017'!E:E</f>
        <v>Connectors</v>
      </c>
      <c r="B198" s="24" t="str">
        <f>IFERROR(VLOOKUP(A198,Feature統計!A:O,15,FALSE),"NA")</f>
        <v>NA</v>
      </c>
      <c r="C198" s="23" t="str">
        <f>'指派 Feature_1017'!B:B</f>
        <v>Hardware Requirement</v>
      </c>
      <c r="D198" s="23" t="str">
        <f>'指派 Feature_1017'!C:C</f>
        <v>Non-Functional</v>
      </c>
      <c r="E198" s="23" t="str">
        <f>'指派 Feature_1017'!D:D</f>
        <v>Miscellaneous</v>
      </c>
      <c r="F198" s="23" t="str">
        <f>'指派 Feature_1017'!A:A</f>
        <v>RTBM-53298</v>
      </c>
      <c r="G198" s="24" t="str">
        <f>IFERROR(VLOOKUP(F198,HW資料!A:B,2,FALSE),VLOOKUP(F198,System資料複製!E:J,6,FALSE))</f>
        <v>StagePass</v>
      </c>
      <c r="H198" s="23" t="str">
        <f>IFERROR(VLOOKUP(F198,HW資料!A:B,1,FALSE),VLOOKUP(F198,System資料複製!E:J,5,FALSE))</f>
        <v>RTBM-53298</v>
      </c>
      <c r="I198" s="24" t="str">
        <f>IFERROR(VLOOKUP(F198,CustomerREQ!B:F,3,FALSE),"NA")</f>
        <v>RTBM-36266</v>
      </c>
      <c r="J198" s="24" t="str">
        <f>IFERROR(VLOOKUP(F198,CustomerREQ!B:F,4,FALSE),"NA")</f>
        <v>REQ-0495297</v>
      </c>
      <c r="K198" s="24" t="str">
        <f>IFERROR(VLOOKUP(F198,CustomerREQ!B:F,5,FALSE),"NA")</f>
        <v>A</v>
      </c>
    </row>
    <row r="199" spans="1:11" x14ac:dyDescent="0.4">
      <c r="A199" s="23" t="str">
        <f>'指派 Feature_1017'!E:E</f>
        <v>Project Documentation</v>
      </c>
      <c r="B199" s="24" t="str">
        <f>IFERROR(VLOOKUP(A199,Feature統計!A:O,15,FALSE),"NA")</f>
        <v>NA</v>
      </c>
      <c r="C199" s="23" t="str">
        <f>'指派 Feature_1017'!B:B</f>
        <v>Hardware Requirement</v>
      </c>
      <c r="D199" s="23" t="str">
        <f>'指派 Feature_1017'!C:C</f>
        <v>Non-Functional</v>
      </c>
      <c r="E199" s="23" t="str">
        <f>'指派 Feature_1017'!D:D</f>
        <v>Miscellaneous</v>
      </c>
      <c r="F199" s="23" t="str">
        <f>'指派 Feature_1017'!A:A</f>
        <v>RTBM-53299</v>
      </c>
      <c r="G199" s="24" t="str">
        <f>IFERROR(VLOOKUP(F199,HW資料!A:B,2,FALSE),VLOOKUP(F199,System資料複製!E:J,6,FALSE))</f>
        <v>On-going</v>
      </c>
      <c r="H199" s="23" t="str">
        <f>IFERROR(VLOOKUP(F199,HW資料!A:B,1,FALSE),VLOOKUP(F199,System資料複製!E:J,5,FALSE))</f>
        <v>RTBM-53299</v>
      </c>
      <c r="I199" s="24" t="str">
        <f>IFERROR(VLOOKUP(F199,CustomerREQ!B:F,3,FALSE),"NA")</f>
        <v>RTBM-36809</v>
      </c>
      <c r="J199" s="24" t="str">
        <f>IFERROR(VLOOKUP(F199,CustomerREQ!B:F,4,FALSE),"NA")</f>
        <v>REQ-0495296</v>
      </c>
      <c r="K199" s="24" t="str">
        <f>IFERROR(VLOOKUP(F199,CustomerREQ!B:F,5,FALSE),"NA")</f>
        <v>A</v>
      </c>
    </row>
    <row r="200" spans="1:11" x14ac:dyDescent="0.4">
      <c r="A200" s="23" t="str">
        <f>'指派 Feature_1017'!E:E</f>
        <v>Connectors</v>
      </c>
      <c r="B200" s="24" t="str">
        <f>IFERROR(VLOOKUP(A200,Feature統計!A:O,15,FALSE),"NA")</f>
        <v>NA</v>
      </c>
      <c r="C200" s="23" t="str">
        <f>'指派 Feature_1017'!B:B</f>
        <v>Hardware Requirement</v>
      </c>
      <c r="D200" s="23" t="str">
        <f>'指派 Feature_1017'!C:C</f>
        <v>Non-Functional</v>
      </c>
      <c r="E200" s="23" t="str">
        <f>'指派 Feature_1017'!D:D</f>
        <v>Diagnostic</v>
      </c>
      <c r="F200" s="23" t="str">
        <f>'指派 Feature_1017'!A:A</f>
        <v>RTBM-53300</v>
      </c>
      <c r="G200" s="24" t="str">
        <f>IFERROR(VLOOKUP(F200,HW資料!A:B,2,FALSE),VLOOKUP(F200,System資料複製!E:J,6,FALSE))</f>
        <v>StagePass</v>
      </c>
      <c r="H200" s="23" t="str">
        <f>IFERROR(VLOOKUP(F200,HW資料!A:B,1,FALSE),VLOOKUP(F200,System資料複製!E:J,5,FALSE))</f>
        <v>RTBM-53300</v>
      </c>
      <c r="I200" s="24" t="str">
        <f>IFERROR(VLOOKUP(F200,CustomerREQ!B:F,3,FALSE),"NA")</f>
        <v>RTBM-37067</v>
      </c>
      <c r="J200" s="24" t="str">
        <f>IFERROR(VLOOKUP(F200,CustomerREQ!B:F,4,FALSE),"NA")</f>
        <v>REQ-0495290</v>
      </c>
      <c r="K200" s="24" t="str">
        <f>IFERROR(VLOOKUP(F200,CustomerREQ!B:F,5,FALSE),"NA")</f>
        <v>A</v>
      </c>
    </row>
    <row r="201" spans="1:11" x14ac:dyDescent="0.4">
      <c r="A201" s="23" t="str">
        <f>'指派 Feature_1017'!E:E</f>
        <v>Project Documentation</v>
      </c>
      <c r="B201" s="24" t="str">
        <f>IFERROR(VLOOKUP(A201,Feature統計!A:O,15,FALSE),"NA")</f>
        <v>NA</v>
      </c>
      <c r="C201" s="23" t="str">
        <f>'指派 Feature_1017'!B:B</f>
        <v>Hardware Requirement</v>
      </c>
      <c r="D201" s="23" t="str">
        <f>'指派 Feature_1017'!C:C</f>
        <v>Non-Functional</v>
      </c>
      <c r="E201" s="23" t="str">
        <f>'指派 Feature_1017'!D:D</f>
        <v>Positioning</v>
      </c>
      <c r="F201" s="23" t="str">
        <f>'指派 Feature_1017'!A:A</f>
        <v>RTBM-53301</v>
      </c>
      <c r="G201" s="24" t="str">
        <f>IFERROR(VLOOKUP(F201,HW資料!A:B,2,FALSE),VLOOKUP(F201,System資料複製!E:J,6,FALSE))</f>
        <v>Pass</v>
      </c>
      <c r="H201" s="23" t="str">
        <f>IFERROR(VLOOKUP(F201,HW資料!A:B,1,FALSE),VLOOKUP(F201,System資料複製!E:J,5,FALSE))</f>
        <v>RTBM-53301</v>
      </c>
      <c r="I201" s="24" t="str">
        <f>IFERROR(VLOOKUP(F201,CustomerREQ!B:F,3,FALSE),"NA")</f>
        <v>RTBM-36707</v>
      </c>
      <c r="J201" s="24" t="str">
        <f>IFERROR(VLOOKUP(F201,CustomerREQ!B:F,4,FALSE),"NA")</f>
        <v>REQ-0495287</v>
      </c>
      <c r="K201" s="24" t="str">
        <f>IFERROR(VLOOKUP(F201,CustomerREQ!B:F,5,FALSE),"NA")</f>
        <v>C</v>
      </c>
    </row>
    <row r="202" spans="1:11" x14ac:dyDescent="0.4">
      <c r="A202" s="23" t="str">
        <f>'指派 Feature_1017'!E:E</f>
        <v>Conform to the IUAV REQUIREMENTS document</v>
      </c>
      <c r="B202" s="24" t="str">
        <f>IFERROR(VLOOKUP(A202,Feature統計!A:O,15,FALSE),"NA")</f>
        <v>Pass</v>
      </c>
      <c r="C202" s="23" t="str">
        <f>'指派 Feature_1017'!B:B</f>
        <v>Hardware Requirement</v>
      </c>
      <c r="D202" s="23" t="str">
        <f>'指派 Feature_1017'!C:C</f>
        <v>Non-Functional</v>
      </c>
      <c r="E202" s="23" t="str">
        <f>'指派 Feature_1017'!D:D</f>
        <v>Miscellaneous</v>
      </c>
      <c r="F202" s="23" t="str">
        <f>'指派 Feature_1017'!A:A</f>
        <v>RTBM-53302</v>
      </c>
      <c r="G202" s="24" t="str">
        <f>IFERROR(VLOOKUP(F202,HW資料!A:B,2,FALSE),VLOOKUP(F202,System資料複製!E:J,6,FALSE))</f>
        <v>Pass</v>
      </c>
      <c r="H202" s="23" t="str">
        <f>IFERROR(VLOOKUP(F202,HW資料!A:B,1,FALSE),VLOOKUP(F202,System資料複製!E:J,5,FALSE))</f>
        <v>RTBM-53302</v>
      </c>
      <c r="I202" s="24" t="str">
        <f>IFERROR(VLOOKUP(F202,CustomerREQ!B:F,3,FALSE),"NA")</f>
        <v>RTBM-36853</v>
      </c>
      <c r="J202" s="24" t="str">
        <f>IFERROR(VLOOKUP(F202,CustomerREQ!B:F,4,FALSE),"NA")</f>
        <v>REQ-0495286</v>
      </c>
      <c r="K202" s="24" t="str">
        <f>IFERROR(VLOOKUP(F202,CustomerREQ!B:F,5,FALSE),"NA")</f>
        <v>A</v>
      </c>
    </row>
    <row r="203" spans="1:11" x14ac:dyDescent="0.4">
      <c r="A203" s="23" t="str">
        <f>'指派 Feature_1017'!E:E</f>
        <v>Mounting</v>
      </c>
      <c r="B203" s="24" t="str">
        <f>IFERROR(VLOOKUP(A203,Feature統計!A:O,15,FALSE),"NA")</f>
        <v>NA</v>
      </c>
      <c r="C203" s="23" t="str">
        <f>'指派 Feature_1017'!B:B</f>
        <v>Hardware Requirement</v>
      </c>
      <c r="D203" s="23" t="str">
        <f>'指派 Feature_1017'!C:C</f>
        <v>Non-Functional</v>
      </c>
      <c r="E203" s="23" t="str">
        <f>'指派 Feature_1017'!D:D</f>
        <v>Miscellaneous</v>
      </c>
      <c r="F203" s="23" t="str">
        <f>'指派 Feature_1017'!A:A</f>
        <v>RTBM-53303</v>
      </c>
      <c r="G203" s="24" t="str">
        <f>IFERROR(VLOOKUP(F203,HW資料!A:B,2,FALSE),VLOOKUP(F203,System資料複製!E:J,6,FALSE))</f>
        <v>StagePass</v>
      </c>
      <c r="H203" s="23" t="str">
        <f>IFERROR(VLOOKUP(F203,HW資料!A:B,1,FALSE),VLOOKUP(F203,System資料複製!E:J,5,FALSE))</f>
        <v>RTBM-53303</v>
      </c>
      <c r="I203" s="24" t="str">
        <f>IFERROR(VLOOKUP(F203,CustomerREQ!B:F,3,FALSE),"NA")</f>
        <v>RTBM-36801</v>
      </c>
      <c r="J203" s="24" t="str">
        <f>IFERROR(VLOOKUP(F203,CustomerREQ!B:F,4,FALSE),"NA")</f>
        <v>REQ-0495285</v>
      </c>
      <c r="K203" s="24" t="str">
        <f>IFERROR(VLOOKUP(F203,CustomerREQ!B:F,5,FALSE),"NA")</f>
        <v>A</v>
      </c>
    </row>
    <row r="204" spans="1:11" x14ac:dyDescent="0.4">
      <c r="A204" s="23" t="str">
        <f>'指派 Feature_1017'!E:E</f>
        <v>Project Documentation</v>
      </c>
      <c r="B204" s="24" t="str">
        <f>IFERROR(VLOOKUP(A204,Feature統計!A:O,15,FALSE),"NA")</f>
        <v>NA</v>
      </c>
      <c r="C204" s="23" t="str">
        <f>'指派 Feature_1017'!B:B</f>
        <v>Hardware Requirement</v>
      </c>
      <c r="D204" s="23" t="str">
        <f>'指派 Feature_1017'!C:C</f>
        <v>Non-Functional</v>
      </c>
      <c r="E204" s="23" t="str">
        <f>'指派 Feature_1017'!D:D</f>
        <v>Miscellaneous</v>
      </c>
      <c r="F204" s="23" t="str">
        <f>'指派 Feature_1017'!A:A</f>
        <v>RTBM-53304</v>
      </c>
      <c r="G204" s="24" t="str">
        <f>IFERROR(VLOOKUP(F204,HW資料!A:B,2,FALSE),VLOOKUP(F204,System資料複製!E:J,6,FALSE))</f>
        <v>StagePass</v>
      </c>
      <c r="H204" s="23" t="str">
        <f>IFERROR(VLOOKUP(F204,HW資料!A:B,1,FALSE),VLOOKUP(F204,System資料複製!E:J,5,FALSE))</f>
        <v>RTBM-53304</v>
      </c>
      <c r="I204" s="24" t="str">
        <f>IFERROR(VLOOKUP(F204,CustomerREQ!B:F,3,FALSE),"NA")</f>
        <v>RTBM-36718</v>
      </c>
      <c r="J204" s="24" t="str">
        <f>IFERROR(VLOOKUP(F204,CustomerREQ!B:F,4,FALSE),"NA")</f>
        <v>REQ-0495284</v>
      </c>
      <c r="K204" s="24" t="str">
        <f>IFERROR(VLOOKUP(F204,CustomerREQ!B:F,5,FALSE),"NA")</f>
        <v>A</v>
      </c>
    </row>
    <row r="205" spans="1:11" x14ac:dyDescent="0.4">
      <c r="A205" s="23" t="str">
        <f>'指派 Feature_1017'!E:E</f>
        <v>Mounting</v>
      </c>
      <c r="B205" s="24" t="str">
        <f>IFERROR(VLOOKUP(A205,Feature統計!A:O,15,FALSE),"NA")</f>
        <v>NA</v>
      </c>
      <c r="C205" s="23" t="str">
        <f>'指派 Feature_1017'!B:B</f>
        <v>Hardware Requirement</v>
      </c>
      <c r="D205" s="23" t="str">
        <f>'指派 Feature_1017'!C:C</f>
        <v>Non-Functional</v>
      </c>
      <c r="E205" s="23" t="str">
        <f>'指派 Feature_1017'!D:D</f>
        <v>Miscellaneous</v>
      </c>
      <c r="F205" s="23" t="str">
        <f>'指派 Feature_1017'!A:A</f>
        <v>RTBM-53306</v>
      </c>
      <c r="G205" s="24" t="str">
        <f>IFERROR(VLOOKUP(F205,HW資料!A:B,2,FALSE),VLOOKUP(F205,System資料複製!E:J,6,FALSE))</f>
        <v>StagePass</v>
      </c>
      <c r="H205" s="23" t="str">
        <f>IFERROR(VLOOKUP(F205,HW資料!A:B,1,FALSE),VLOOKUP(F205,System資料複製!E:J,5,FALSE))</f>
        <v>RTBM-53306</v>
      </c>
      <c r="I205" s="24" t="str">
        <f>IFERROR(VLOOKUP(F205,CustomerREQ!B:F,3,FALSE),"NA")</f>
        <v>RTBM-36800</v>
      </c>
      <c r="J205" s="24" t="str">
        <f>IFERROR(VLOOKUP(F205,CustomerREQ!B:F,4,FALSE),"NA")</f>
        <v>REQ-0495282</v>
      </c>
      <c r="K205" s="24" t="str">
        <f>IFERROR(VLOOKUP(F205,CustomerREQ!B:F,5,FALSE),"NA")</f>
        <v>A</v>
      </c>
    </row>
    <row r="206" spans="1:11" x14ac:dyDescent="0.4">
      <c r="A206" s="23" t="str">
        <f>'指派 Feature_1017'!E:E</f>
        <v>Project Documentation</v>
      </c>
      <c r="B206" s="24" t="str">
        <f>IFERROR(VLOOKUP(A206,Feature統計!A:O,15,FALSE),"NA")</f>
        <v>NA</v>
      </c>
      <c r="C206" s="23" t="str">
        <f>'指派 Feature_1017'!B:B</f>
        <v>Hardware Requirement</v>
      </c>
      <c r="D206" s="23" t="str">
        <f>'指派 Feature_1017'!C:C</f>
        <v>Non-Functional</v>
      </c>
      <c r="E206" s="23" t="str">
        <f>'指派 Feature_1017'!D:D</f>
        <v>Miscellaneous</v>
      </c>
      <c r="F206" s="23" t="str">
        <f>'指派 Feature_1017'!A:A</f>
        <v>RTBM-53307</v>
      </c>
      <c r="G206" s="24" t="str">
        <f>IFERROR(VLOOKUP(F206,HW資料!A:B,2,FALSE),VLOOKUP(F206,System資料複製!E:J,6,FALSE))</f>
        <v>StagePass</v>
      </c>
      <c r="H206" s="23" t="str">
        <f>IFERROR(VLOOKUP(F206,HW資料!A:B,1,FALSE),VLOOKUP(F206,System資料複製!E:J,5,FALSE))</f>
        <v>RTBM-53307</v>
      </c>
      <c r="I206" s="24" t="str">
        <f>IFERROR(VLOOKUP(F206,CustomerREQ!B:F,3,FALSE),"NA")</f>
        <v>RTBM-36717</v>
      </c>
      <c r="J206" s="24" t="str">
        <f>IFERROR(VLOOKUP(F206,CustomerREQ!B:F,4,FALSE),"NA")</f>
        <v>REQ-0495281</v>
      </c>
      <c r="K206" s="24" t="str">
        <f>IFERROR(VLOOKUP(F206,CustomerREQ!B:F,5,FALSE),"NA")</f>
        <v>A</v>
      </c>
    </row>
    <row r="207" spans="1:11" x14ac:dyDescent="0.4">
      <c r="A207" s="23" t="str">
        <f>'指派 Feature_1017'!E:E</f>
        <v>Out of scope</v>
      </c>
      <c r="B207" s="24" t="str">
        <f>IFERROR(VLOOKUP(A207,Feature統計!A:O,15,FALSE),"NA")</f>
        <v>NA</v>
      </c>
      <c r="C207" s="23" t="str">
        <f>'指派 Feature_1017'!B:B</f>
        <v>Hardware Requirement</v>
      </c>
      <c r="D207" s="23" t="str">
        <f>'指派 Feature_1017'!C:C</f>
        <v>Non-Functional</v>
      </c>
      <c r="E207" s="23" t="str">
        <f>'指派 Feature_1017'!D:D</f>
        <v>Miscellaneous</v>
      </c>
      <c r="F207" s="23" t="str">
        <f>'指派 Feature_1017'!A:A</f>
        <v>RTBM-53309</v>
      </c>
      <c r="G207" s="24" t="str">
        <f>IFERROR(VLOOKUP(F207,HW資料!A:B,2,FALSE),VLOOKUP(F207,System資料複製!E:J,6,FALSE))</f>
        <v>StagePass</v>
      </c>
      <c r="H207" s="23" t="str">
        <f>IFERROR(VLOOKUP(F207,HW資料!A:B,1,FALSE),VLOOKUP(F207,System資料複製!E:J,5,FALSE))</f>
        <v>RTBM-53309</v>
      </c>
      <c r="I207" s="24" t="str">
        <f>IFERROR(VLOOKUP(F207,CustomerREQ!B:F,3,FALSE),"NA")</f>
        <v>RTBM-36799</v>
      </c>
      <c r="J207" s="24" t="str">
        <f>IFERROR(VLOOKUP(F207,CustomerREQ!B:F,4,FALSE),"NA")</f>
        <v>REQ-0495276</v>
      </c>
      <c r="K207" s="24" t="str">
        <f>IFERROR(VLOOKUP(F207,CustomerREQ!B:F,5,FALSE),"NA")</f>
        <v>B</v>
      </c>
    </row>
    <row r="208" spans="1:11" x14ac:dyDescent="0.4">
      <c r="A208" s="23" t="str">
        <f>'指派 Feature_1017'!E:E</f>
        <v>Mounting</v>
      </c>
      <c r="B208" s="24" t="str">
        <f>IFERROR(VLOOKUP(A208,Feature統計!A:O,15,FALSE),"NA")</f>
        <v>NA</v>
      </c>
      <c r="C208" s="23" t="str">
        <f>'指派 Feature_1017'!B:B</f>
        <v>Hardware Requirement</v>
      </c>
      <c r="D208" s="23" t="str">
        <f>'指派 Feature_1017'!C:C</f>
        <v>Non-Functional</v>
      </c>
      <c r="E208" s="23" t="str">
        <f>'指派 Feature_1017'!D:D</f>
        <v>Miscellaneous</v>
      </c>
      <c r="F208" s="23" t="str">
        <f>'指派 Feature_1017'!A:A</f>
        <v>RTBM-53310</v>
      </c>
      <c r="G208" s="24" t="str">
        <f>IFERROR(VLOOKUP(F208,HW資料!A:B,2,FALSE),VLOOKUP(F208,System資料複製!E:J,6,FALSE))</f>
        <v>StagePass</v>
      </c>
      <c r="H208" s="23" t="str">
        <f>IFERROR(VLOOKUP(F208,HW資料!A:B,1,FALSE),VLOOKUP(F208,System資料複製!E:J,5,FALSE))</f>
        <v>RTBM-53310</v>
      </c>
      <c r="I208" s="24" t="str">
        <f>IFERROR(VLOOKUP(F208,CustomerREQ!B:F,3,FALSE),"NA")</f>
        <v>RTBM-36798</v>
      </c>
      <c r="J208" s="24" t="str">
        <f>IFERROR(VLOOKUP(F208,CustomerREQ!B:F,4,FALSE),"NA")</f>
        <v>REQ-0495274</v>
      </c>
      <c r="K208" s="24" t="str">
        <f>IFERROR(VLOOKUP(F208,CustomerREQ!B:F,5,FALSE),"NA")</f>
        <v>A</v>
      </c>
    </row>
    <row r="209" spans="1:11" x14ac:dyDescent="0.4">
      <c r="A209" s="23" t="str">
        <f>'指派 Feature_1017'!E:E</f>
        <v>GNSS Antenna</v>
      </c>
      <c r="B209" s="24" t="str">
        <f>IFERROR(VLOOKUP(A209,Feature統計!A:O,15,FALSE),"NA")</f>
        <v>Pass</v>
      </c>
      <c r="C209" s="23" t="str">
        <f>'指派 Feature_1017'!B:B</f>
        <v>Hardware Requirement</v>
      </c>
      <c r="D209" s="23" t="str">
        <f>'指派 Feature_1017'!C:C</f>
        <v>Non-Functional</v>
      </c>
      <c r="E209" s="23" t="str">
        <f>'指派 Feature_1017'!D:D</f>
        <v>Connectivity</v>
      </c>
      <c r="F209" s="23" t="str">
        <f>'指派 Feature_1017'!A:A</f>
        <v>RTBM-53311</v>
      </c>
      <c r="G209" s="24" t="str">
        <f>IFERROR(VLOOKUP(F209,HW資料!A:B,2,FALSE),VLOOKUP(F209,System資料複製!E:J,6,FALSE))</f>
        <v>StagePass</v>
      </c>
      <c r="H209" s="23" t="str">
        <f>IFERROR(VLOOKUP(F209,HW資料!A:B,1,FALSE),VLOOKUP(F209,System資料複製!E:J,5,FALSE))</f>
        <v>RTBM-53311</v>
      </c>
      <c r="I209" s="24" t="str">
        <f>IFERROR(VLOOKUP(F209,CustomerREQ!B:F,3,FALSE),"NA")</f>
        <v>RTBM-36035</v>
      </c>
      <c r="J209" s="24" t="str">
        <f>IFERROR(VLOOKUP(F209,CustomerREQ!B:F,4,FALSE),"NA")</f>
        <v>REQ-0495272</v>
      </c>
      <c r="K209" s="24" t="str">
        <f>IFERROR(VLOOKUP(F209,CustomerREQ!B:F,5,FALSE),"NA")</f>
        <v>B</v>
      </c>
    </row>
    <row r="210" spans="1:11" x14ac:dyDescent="0.4">
      <c r="A210" s="23" t="str">
        <f>'指派 Feature_1017'!E:E</f>
        <v>Mounting</v>
      </c>
      <c r="B210" s="24" t="str">
        <f>IFERROR(VLOOKUP(A210,Feature統計!A:O,15,FALSE),"NA")</f>
        <v>NA</v>
      </c>
      <c r="C210" s="23" t="str">
        <f>'指派 Feature_1017'!B:B</f>
        <v>Hardware Requirement</v>
      </c>
      <c r="D210" s="23" t="str">
        <f>'指派 Feature_1017'!C:C</f>
        <v>Non-Functional</v>
      </c>
      <c r="E210" s="23" t="str">
        <f>'指派 Feature_1017'!D:D</f>
        <v>Miscellaneous</v>
      </c>
      <c r="F210" s="23" t="str">
        <f>'指派 Feature_1017'!A:A</f>
        <v>RTBM-53312</v>
      </c>
      <c r="G210" s="24" t="str">
        <f>IFERROR(VLOOKUP(F210,HW資料!A:B,2,FALSE),VLOOKUP(F210,System資料複製!E:J,6,FALSE))</f>
        <v>StagePass</v>
      </c>
      <c r="H210" s="23" t="str">
        <f>IFERROR(VLOOKUP(F210,HW資料!A:B,1,FALSE),VLOOKUP(F210,System資料複製!E:J,5,FALSE))</f>
        <v>RTBM-53312</v>
      </c>
      <c r="I210" s="24" t="str">
        <f>IFERROR(VLOOKUP(F210,CustomerREQ!B:F,3,FALSE),"NA")</f>
        <v>RTBM-36797</v>
      </c>
      <c r="J210" s="24" t="str">
        <f>IFERROR(VLOOKUP(F210,CustomerREQ!B:F,4,FALSE),"NA")</f>
        <v>REQ-0495269</v>
      </c>
      <c r="K210" s="24" t="str">
        <f>IFERROR(VLOOKUP(F210,CustomerREQ!B:F,5,FALSE),"NA")</f>
        <v>B</v>
      </c>
    </row>
    <row r="211" spans="1:11" x14ac:dyDescent="0.4">
      <c r="A211" s="23" t="str">
        <f>'指派 Feature_1017'!E:E</f>
        <v>Project Documentation</v>
      </c>
      <c r="B211" s="24" t="str">
        <f>IFERROR(VLOOKUP(A211,Feature統計!A:O,15,FALSE),"NA")</f>
        <v>NA</v>
      </c>
      <c r="C211" s="23" t="str">
        <f>'指派 Feature_1017'!B:B</f>
        <v>Hardware Requirement</v>
      </c>
      <c r="D211" s="23" t="str">
        <f>'指派 Feature_1017'!C:C</f>
        <v>Non-Functional</v>
      </c>
      <c r="E211" s="23" t="str">
        <f>'指派 Feature_1017'!D:D</f>
        <v>Positioning</v>
      </c>
      <c r="F211" s="23" t="str">
        <f>'指派 Feature_1017'!A:A</f>
        <v>RTBM-53313</v>
      </c>
      <c r="G211" s="24" t="str">
        <f>IFERROR(VLOOKUP(F211,HW資料!A:B,2,FALSE),VLOOKUP(F211,System資料複製!E:J,6,FALSE))</f>
        <v>Pass</v>
      </c>
      <c r="H211" s="23" t="str">
        <f>IFERROR(VLOOKUP(F211,HW資料!A:B,1,FALSE),VLOOKUP(F211,System資料複製!E:J,5,FALSE))</f>
        <v>RTBM-53313</v>
      </c>
      <c r="I211" s="24" t="str">
        <f>IFERROR(VLOOKUP(F211,CustomerREQ!B:F,3,FALSE),"NA")</f>
        <v>RTBM-36706</v>
      </c>
      <c r="J211" s="24" t="str">
        <f>IFERROR(VLOOKUP(F211,CustomerREQ!B:F,4,FALSE),"NA")</f>
        <v>REQ-0495263</v>
      </c>
      <c r="K211" s="24" t="str">
        <f>IFERROR(VLOOKUP(F211,CustomerREQ!B:F,5,FALSE),"NA")</f>
        <v>C</v>
      </c>
    </row>
    <row r="212" spans="1:11" x14ac:dyDescent="0.4">
      <c r="A212" s="23" t="str">
        <f>'指派 Feature_1017'!E:E</f>
        <v>Project Documentation</v>
      </c>
      <c r="B212" s="24" t="str">
        <f>IFERROR(VLOOKUP(A212,Feature統計!A:O,15,FALSE),"NA")</f>
        <v>NA</v>
      </c>
      <c r="C212" s="23" t="str">
        <f>'指派 Feature_1017'!B:B</f>
        <v>Hardware Requirement</v>
      </c>
      <c r="D212" s="23" t="str">
        <f>'指派 Feature_1017'!C:C</f>
        <v>Non-Functional</v>
      </c>
      <c r="E212" s="23" t="str">
        <f>'指派 Feature_1017'!D:D</f>
        <v>Miscellaneous</v>
      </c>
      <c r="F212" s="23" t="str">
        <f>'指派 Feature_1017'!A:A</f>
        <v>RTBM-53314</v>
      </c>
      <c r="G212" s="24" t="str">
        <f>IFERROR(VLOOKUP(F212,HW資料!A:B,2,FALSE),VLOOKUP(F212,System資料複製!E:J,6,FALSE))</f>
        <v>StagePass</v>
      </c>
      <c r="H212" s="23" t="str">
        <f>IFERROR(VLOOKUP(F212,HW資料!A:B,1,FALSE),VLOOKUP(F212,System資料複製!E:J,5,FALSE))</f>
        <v>RTBM-53314</v>
      </c>
      <c r="I212" s="24" t="str">
        <f>IFERROR(VLOOKUP(F212,CustomerREQ!B:F,3,FALSE),"NA")</f>
        <v>RTBM-36716</v>
      </c>
      <c r="J212" s="24" t="str">
        <f>IFERROR(VLOOKUP(F212,CustomerREQ!B:F,4,FALSE),"NA")</f>
        <v>REQ-0495260</v>
      </c>
      <c r="K212" s="24" t="str">
        <f>IFERROR(VLOOKUP(F212,CustomerREQ!B:F,5,FALSE),"NA")</f>
        <v>A</v>
      </c>
    </row>
    <row r="213" spans="1:11" x14ac:dyDescent="0.4">
      <c r="A213" s="23" t="str">
        <f>'指派 Feature_1017'!E:E</f>
        <v>Mounting</v>
      </c>
      <c r="B213" s="24" t="str">
        <f>IFERROR(VLOOKUP(A213,Feature統計!A:O,15,FALSE),"NA")</f>
        <v>NA</v>
      </c>
      <c r="C213" s="23" t="str">
        <f>'指派 Feature_1017'!B:B</f>
        <v>Hardware Requirement</v>
      </c>
      <c r="D213" s="23" t="str">
        <f>'指派 Feature_1017'!C:C</f>
        <v>Non-Functional</v>
      </c>
      <c r="E213" s="23" t="str">
        <f>'指派 Feature_1017'!D:D</f>
        <v>Quality</v>
      </c>
      <c r="F213" s="23" t="str">
        <f>'指派 Feature_1017'!A:A</f>
        <v>RTBM-53315</v>
      </c>
      <c r="G213" s="24" t="str">
        <f>IFERROR(VLOOKUP(F213,HW資料!A:B,2,FALSE),VLOOKUP(F213,System資料複製!E:J,6,FALSE))</f>
        <v>Reviewed</v>
      </c>
      <c r="H213" s="23" t="str">
        <f>IFERROR(VLOOKUP(F213,HW資料!A:B,1,FALSE),VLOOKUP(F213,System資料複製!E:J,5,FALSE))</f>
        <v>RTBM-53315</v>
      </c>
      <c r="I213" s="24" t="str">
        <f>IFERROR(VLOOKUP(F213,CustomerREQ!B:F,3,FALSE),"NA")</f>
        <v>RTBM-36261</v>
      </c>
      <c r="J213" s="24" t="str">
        <f>IFERROR(VLOOKUP(F213,CustomerREQ!B:F,4,FALSE),"NA")</f>
        <v>REQ-0495258</v>
      </c>
      <c r="K213" s="24" t="str">
        <f>IFERROR(VLOOKUP(F213,CustomerREQ!B:F,5,FALSE),"NA")</f>
        <v>B</v>
      </c>
    </row>
    <row r="214" spans="1:11" x14ac:dyDescent="0.4">
      <c r="A214" s="23" t="str">
        <f>'指派 Feature_1017'!E:E</f>
        <v>Resistance to Vibrations</v>
      </c>
      <c r="B214" s="24" t="str">
        <f>IFERROR(VLOOKUP(A214,Feature統計!A:O,15,FALSE),"NA")</f>
        <v>Pass</v>
      </c>
      <c r="C214" s="23" t="str">
        <f>'指派 Feature_1017'!B:B</f>
        <v>Hardware Requirement</v>
      </c>
      <c r="D214" s="23" t="str">
        <f>'指派 Feature_1017'!C:C</f>
        <v>Non-Functional</v>
      </c>
      <c r="E214" s="23" t="str">
        <f>'指派 Feature_1017'!D:D</f>
        <v>Miscellaneous</v>
      </c>
      <c r="F214" s="23" t="str">
        <f>'指派 Feature_1017'!A:A</f>
        <v>RTBM-53316</v>
      </c>
      <c r="G214" s="24" t="str">
        <f>IFERROR(VLOOKUP(F214,HW資料!A:B,2,FALSE),VLOOKUP(F214,System資料複製!E:J,6,FALSE))</f>
        <v>StagePass</v>
      </c>
      <c r="H214" s="23" t="str">
        <f>IFERROR(VLOOKUP(F214,HW資料!A:B,1,FALSE),VLOOKUP(F214,System資料複製!E:J,5,FALSE))</f>
        <v>RTBM-53316</v>
      </c>
      <c r="I214" s="24" t="str">
        <f>IFERROR(VLOOKUP(F214,CustomerREQ!B:F,3,FALSE),"NA")</f>
        <v>RTBM-37020</v>
      </c>
      <c r="J214" s="24" t="str">
        <f>IFERROR(VLOOKUP(F214,CustomerREQ!B:F,4,FALSE),"NA")</f>
        <v>REQ-0495255</v>
      </c>
      <c r="K214" s="24" t="str">
        <f>IFERROR(VLOOKUP(F214,CustomerREQ!B:F,5,FALSE),"NA")</f>
        <v>A</v>
      </c>
    </row>
    <row r="215" spans="1:11" x14ac:dyDescent="0.4">
      <c r="A215" s="23" t="str">
        <f>'指派 Feature_1017'!E:E</f>
        <v>Project Documentation</v>
      </c>
      <c r="B215" s="24" t="str">
        <f>IFERROR(VLOOKUP(A215,Feature統計!A:O,15,FALSE),"NA")</f>
        <v>NA</v>
      </c>
      <c r="C215" s="23" t="str">
        <f>'指派 Feature_1017'!B:B</f>
        <v>Hardware Requirement</v>
      </c>
      <c r="D215" s="23" t="str">
        <f>'指派 Feature_1017'!C:C</f>
        <v>Non-Functional</v>
      </c>
      <c r="E215" s="23" t="str">
        <f>'指派 Feature_1017'!D:D</f>
        <v>Miscellaneous</v>
      </c>
      <c r="F215" s="23" t="str">
        <f>'指派 Feature_1017'!A:A</f>
        <v>RTBM-53317</v>
      </c>
      <c r="G215" s="24" t="str">
        <f>IFERROR(VLOOKUP(F215,HW資料!A:B,2,FALSE),VLOOKUP(F215,System資料複製!E:J,6,FALSE))</f>
        <v>StagePass</v>
      </c>
      <c r="H215" s="23" t="str">
        <f>IFERROR(VLOOKUP(F215,HW資料!A:B,1,FALSE),VLOOKUP(F215,System資料複製!E:J,5,FALSE))</f>
        <v>RTBM-53317</v>
      </c>
      <c r="I215" s="24" t="str">
        <f>IFERROR(VLOOKUP(F215,CustomerREQ!B:F,3,FALSE),"NA")</f>
        <v>RTBM-36704</v>
      </c>
      <c r="J215" s="24" t="str">
        <f>IFERROR(VLOOKUP(F215,CustomerREQ!B:F,4,FALSE),"NA")</f>
        <v>REQ-0495254</v>
      </c>
      <c r="K215" s="24" t="str">
        <f>IFERROR(VLOOKUP(F215,CustomerREQ!B:F,5,FALSE),"NA")</f>
        <v>A</v>
      </c>
    </row>
    <row r="216" spans="1:11" x14ac:dyDescent="0.4">
      <c r="A216" s="23" t="str">
        <f>'指派 Feature_1017'!E:E</f>
        <v>Connector - HMTD</v>
      </c>
      <c r="B216" s="24" t="str">
        <f>IFERROR(VLOOKUP(A216,Feature統計!A:O,15,FALSE),"NA")</f>
        <v>Pass</v>
      </c>
      <c r="C216" s="23" t="str">
        <f>'指派 Feature_1017'!B:B</f>
        <v>Hardware Requirement</v>
      </c>
      <c r="D216" s="23" t="str">
        <f>'指派 Feature_1017'!C:C</f>
        <v>Non-Functional</v>
      </c>
      <c r="E216" s="23" t="str">
        <f>'指派 Feature_1017'!D:D</f>
        <v>Miscellaneous</v>
      </c>
      <c r="F216" s="23" t="str">
        <f>'指派 Feature_1017'!A:A</f>
        <v>RTBM-53318</v>
      </c>
      <c r="G216" s="24" t="str">
        <f>IFERROR(VLOOKUP(F216,HW資料!A:B,2,FALSE),VLOOKUP(F216,System資料複製!E:J,6,FALSE))</f>
        <v>StagePass</v>
      </c>
      <c r="H216" s="23" t="str">
        <f>IFERROR(VLOOKUP(F216,HW資料!A:B,1,FALSE),VLOOKUP(F216,System資料複製!E:J,5,FALSE))</f>
        <v>RTBM-53318</v>
      </c>
      <c r="I216" s="24" t="str">
        <f>IFERROR(VLOOKUP(F216,CustomerREQ!B:F,3,FALSE),"NA")</f>
        <v>RTBM-36265</v>
      </c>
      <c r="J216" s="24" t="str">
        <f>IFERROR(VLOOKUP(F216,CustomerREQ!B:F,4,FALSE),"NA")</f>
        <v>REQ-0495249</v>
      </c>
      <c r="K216" s="24" t="str">
        <f>IFERROR(VLOOKUP(F216,CustomerREQ!B:F,5,FALSE),"NA")</f>
        <v>A</v>
      </c>
    </row>
    <row r="217" spans="1:11" x14ac:dyDescent="0.4">
      <c r="A217" s="23" t="str">
        <f>'指派 Feature_1017'!E:E</f>
        <v>Product compatible to customer specification</v>
      </c>
      <c r="B217" s="24" t="str">
        <f>IFERROR(VLOOKUP(A217,Feature統計!A:O,15,FALSE),"NA")</f>
        <v>Pass</v>
      </c>
      <c r="C217" s="23" t="str">
        <f>'指派 Feature_1017'!B:B</f>
        <v>Hardware Requirement</v>
      </c>
      <c r="D217" s="23" t="str">
        <f>'指派 Feature_1017'!C:C</f>
        <v>Non-Functional</v>
      </c>
      <c r="E217" s="23" t="str">
        <f>'指派 Feature_1017'!D:D</f>
        <v>Miscellaneous</v>
      </c>
      <c r="F217" s="23" t="str">
        <f>'指派 Feature_1017'!A:A</f>
        <v>RTBM-53319</v>
      </c>
      <c r="G217" s="24" t="str">
        <f>IFERROR(VLOOKUP(F217,HW資料!A:B,2,FALSE),VLOOKUP(F217,System資料複製!E:J,6,FALSE))</f>
        <v>StagePass</v>
      </c>
      <c r="H217" s="23" t="str">
        <f>IFERROR(VLOOKUP(F217,HW資料!A:B,1,FALSE),VLOOKUP(F217,System資料複製!E:J,5,FALSE))</f>
        <v>RTBM-53319</v>
      </c>
      <c r="I217" s="24" t="str">
        <f>IFERROR(VLOOKUP(F217,CustomerREQ!B:F,3,FALSE),"NA")</f>
        <v>RTBM-36124</v>
      </c>
      <c r="J217" s="24" t="str">
        <f>IFERROR(VLOOKUP(F217,CustomerREQ!B:F,4,FALSE),"NA")</f>
        <v>REQ-0495245</v>
      </c>
      <c r="K217" s="24" t="str">
        <f>IFERROR(VLOOKUP(F217,CustomerREQ!B:F,5,FALSE),"NA")</f>
        <v>A</v>
      </c>
    </row>
    <row r="218" spans="1:11" x14ac:dyDescent="0.4">
      <c r="A218" s="23" t="str">
        <f>'指派 Feature_1017'!E:E</f>
        <v>Resistance to Environment</v>
      </c>
      <c r="B218" s="24" t="str">
        <f>IFERROR(VLOOKUP(A218,Feature統計!A:O,15,FALSE),"NA")</f>
        <v>Pass</v>
      </c>
      <c r="C218" s="23" t="str">
        <f>'指派 Feature_1017'!B:B</f>
        <v>Hardware Requirement</v>
      </c>
      <c r="D218" s="23" t="str">
        <f>'指派 Feature_1017'!C:C</f>
        <v>Non-Functional</v>
      </c>
      <c r="E218" s="23" t="str">
        <f>'指派 Feature_1017'!D:D</f>
        <v>Miscellaneous</v>
      </c>
      <c r="F218" s="23" t="str">
        <f>'指派 Feature_1017'!A:A</f>
        <v>RTBM-53320</v>
      </c>
      <c r="G218" s="24" t="str">
        <f>IFERROR(VLOOKUP(F218,HW資料!A:B,2,FALSE),VLOOKUP(F218,System資料複製!E:J,6,FALSE))</f>
        <v>StagePass</v>
      </c>
      <c r="H218" s="23" t="str">
        <f>IFERROR(VLOOKUP(F218,HW資料!A:B,1,FALSE),VLOOKUP(F218,System資料複製!E:J,5,FALSE))</f>
        <v>RTBM-53320</v>
      </c>
      <c r="I218" s="24" t="str">
        <f>IFERROR(VLOOKUP(F218,CustomerREQ!B:F,3,FALSE),"NA")</f>
        <v>RTBM-37049</v>
      </c>
      <c r="J218" s="24" t="str">
        <f>IFERROR(VLOOKUP(F218,CustomerREQ!B:F,4,FALSE),"NA")</f>
        <v>REQ-0495239</v>
      </c>
      <c r="K218" s="24" t="str">
        <f>IFERROR(VLOOKUP(F218,CustomerREQ!B:F,5,FALSE),"NA")</f>
        <v>B</v>
      </c>
    </row>
    <row r="219" spans="1:11" x14ac:dyDescent="0.4">
      <c r="A219" s="23" t="str">
        <f>'指派 Feature_1017'!E:E</f>
        <v>Audio microphone/louderspeaker input/out</v>
      </c>
      <c r="B219" s="24" t="str">
        <f>IFERROR(VLOOKUP(A219,Feature統計!A:O,15,FALSE),"NA")</f>
        <v>Pass</v>
      </c>
      <c r="C219" s="23" t="str">
        <f>'指派 Feature_1017'!B:B</f>
        <v>Hardware Requirement</v>
      </c>
      <c r="D219" s="23" t="str">
        <f>'指派 Feature_1017'!C:C</f>
        <v>Non-Functional</v>
      </c>
      <c r="E219" s="23" t="str">
        <f>'指派 Feature_1017'!D:D</f>
        <v>XCall</v>
      </c>
      <c r="F219" s="23" t="str">
        <f>'指派 Feature_1017'!A:A</f>
        <v>RTBM-53321</v>
      </c>
      <c r="G219" s="24" t="str">
        <f>IFERROR(VLOOKUP(F219,HW資料!A:B,2,FALSE),VLOOKUP(F219,System資料複製!E:J,6,FALSE))</f>
        <v>StagePass</v>
      </c>
      <c r="H219" s="23" t="str">
        <f>IFERROR(VLOOKUP(F219,HW資料!A:B,1,FALSE),VLOOKUP(F219,System資料複製!E:J,5,FALSE))</f>
        <v>RTBM-53321</v>
      </c>
      <c r="I219" s="24" t="str">
        <f>IFERROR(VLOOKUP(F219,CustomerREQ!B:F,3,FALSE),"NA")</f>
        <v>RTBM-35967</v>
      </c>
      <c r="J219" s="24" t="str">
        <f>IFERROR(VLOOKUP(F219,CustomerREQ!B:F,4,FALSE),"NA")</f>
        <v>REQ-0495232</v>
      </c>
      <c r="K219" s="24" t="str">
        <f>IFERROR(VLOOKUP(F219,CustomerREQ!B:F,5,FALSE),"NA")</f>
        <v>C</v>
      </c>
    </row>
    <row r="220" spans="1:11" x14ac:dyDescent="0.4">
      <c r="A220" s="23" t="str">
        <f>'指派 Feature_1017'!E:E</f>
        <v>GNSS Antenna</v>
      </c>
      <c r="B220" s="24" t="str">
        <f>IFERROR(VLOOKUP(A220,Feature統計!A:O,15,FALSE),"NA")</f>
        <v>Pass</v>
      </c>
      <c r="C220" s="23" t="str">
        <f>'指派 Feature_1017'!B:B</f>
        <v>Hardware Requirement</v>
      </c>
      <c r="D220" s="23" t="str">
        <f>'指派 Feature_1017'!C:C</f>
        <v>Non-Functional</v>
      </c>
      <c r="E220" s="23" t="str">
        <f>'指派 Feature_1017'!D:D</f>
        <v>Connectivity</v>
      </c>
      <c r="F220" s="23" t="str">
        <f>'指派 Feature_1017'!A:A</f>
        <v>RTBM-53322</v>
      </c>
      <c r="G220" s="24" t="str">
        <f>IFERROR(VLOOKUP(F220,HW資料!A:B,2,FALSE),VLOOKUP(F220,System資料複製!E:J,6,FALSE))</f>
        <v>StagePass</v>
      </c>
      <c r="H220" s="23" t="str">
        <f>IFERROR(VLOOKUP(F220,HW資料!A:B,1,FALSE),VLOOKUP(F220,System資料複製!E:J,5,FALSE))</f>
        <v>RTBM-53322</v>
      </c>
      <c r="I220" s="24" t="str">
        <f>IFERROR(VLOOKUP(F220,CustomerREQ!B:F,3,FALSE),"NA")</f>
        <v>RTBM-36034</v>
      </c>
      <c r="J220" s="24" t="str">
        <f>IFERROR(VLOOKUP(F220,CustomerREQ!B:F,4,FALSE),"NA")</f>
        <v>REQ-0495230</v>
      </c>
      <c r="K220" s="24" t="str">
        <f>IFERROR(VLOOKUP(F220,CustomerREQ!B:F,5,FALSE),"NA")</f>
        <v>B</v>
      </c>
    </row>
    <row r="221" spans="1:11" x14ac:dyDescent="0.4">
      <c r="A221" s="23" t="str">
        <f>'指派 Feature_1017'!E:E</f>
        <v>Thermal consistency</v>
      </c>
      <c r="B221" s="24" t="str">
        <f>IFERROR(VLOOKUP(A221,Feature統計!A:O,15,FALSE),"NA")</f>
        <v>Pass</v>
      </c>
      <c r="C221" s="23" t="str">
        <f>'指派 Feature_1017'!B:B</f>
        <v>Hardware Requirement</v>
      </c>
      <c r="D221" s="23" t="str">
        <f>'指派 Feature_1017'!C:C</f>
        <v>Non-Functional</v>
      </c>
      <c r="E221" s="23" t="str">
        <f>'指派 Feature_1017'!D:D</f>
        <v>Miscellaneous</v>
      </c>
      <c r="F221" s="23" t="str">
        <f>'指派 Feature_1017'!A:A</f>
        <v>RTBM-53323</v>
      </c>
      <c r="G221" s="24" t="str">
        <f>IFERROR(VLOOKUP(F221,HW資料!A:B,2,FALSE),VLOOKUP(F221,System資料複製!E:J,6,FALSE))</f>
        <v>StagePass</v>
      </c>
      <c r="H221" s="23" t="str">
        <f>IFERROR(VLOOKUP(F221,HW資料!A:B,1,FALSE),VLOOKUP(F221,System資料複製!E:J,5,FALSE))</f>
        <v>RTBM-53323</v>
      </c>
      <c r="I221" s="24" t="str">
        <f>IFERROR(VLOOKUP(F221,CustomerREQ!B:F,3,FALSE),"NA")</f>
        <v>RTBM-37055</v>
      </c>
      <c r="J221" s="24" t="str">
        <f>IFERROR(VLOOKUP(F221,CustomerREQ!B:F,4,FALSE),"NA")</f>
        <v>REQ-0495227</v>
      </c>
      <c r="K221" s="24" t="str">
        <f>IFERROR(VLOOKUP(F221,CustomerREQ!B:F,5,FALSE),"NA")</f>
        <v>C</v>
      </c>
    </row>
    <row r="222" spans="1:11" x14ac:dyDescent="0.4">
      <c r="A222" s="23" t="str">
        <f>'指派 Feature_1017'!E:E</f>
        <v>Product compatible to customer specification</v>
      </c>
      <c r="B222" s="24" t="str">
        <f>IFERROR(VLOOKUP(A222,Feature統計!A:O,15,FALSE),"NA")</f>
        <v>Pass</v>
      </c>
      <c r="C222" s="23" t="str">
        <f>'指派 Feature_1017'!B:B</f>
        <v>Hardware Requirement</v>
      </c>
      <c r="D222" s="23" t="str">
        <f>'指派 Feature_1017'!C:C</f>
        <v>Non-Functional</v>
      </c>
      <c r="E222" s="23" t="str">
        <f>'指派 Feature_1017'!D:D</f>
        <v>Quality</v>
      </c>
      <c r="F222" s="23" t="str">
        <f>'指派 Feature_1017'!A:A</f>
        <v>RTBM-53324</v>
      </c>
      <c r="G222" s="24" t="str">
        <f>IFERROR(VLOOKUP(F222,HW資料!A:B,2,FALSE),VLOOKUP(F222,System資料複製!E:J,6,FALSE))</f>
        <v>StagePass</v>
      </c>
      <c r="H222" s="23" t="str">
        <f>IFERROR(VLOOKUP(F222,HW資料!A:B,1,FALSE),VLOOKUP(F222,System資料複製!E:J,5,FALSE))</f>
        <v>RTBM-53324</v>
      </c>
      <c r="I222" s="24" t="str">
        <f>IFERROR(VLOOKUP(F222,CustomerREQ!B:F,3,FALSE),"NA")</f>
        <v>RTBM-36123</v>
      </c>
      <c r="J222" s="24" t="str">
        <f>IFERROR(VLOOKUP(F222,CustomerREQ!B:F,4,FALSE),"NA")</f>
        <v>REQ-0495221</v>
      </c>
      <c r="K222" s="24" t="str">
        <f>IFERROR(VLOOKUP(F222,CustomerREQ!B:F,5,FALSE),"NA")</f>
        <v>A</v>
      </c>
    </row>
    <row r="223" spans="1:11" x14ac:dyDescent="0.4">
      <c r="A223" s="23" t="str">
        <f>'指派 Feature_1017'!E:E</f>
        <v>Resistance to Impacts</v>
      </c>
      <c r="B223" s="24" t="str">
        <f>IFERROR(VLOOKUP(A223,Feature統計!A:O,15,FALSE),"NA")</f>
        <v>Pass</v>
      </c>
      <c r="C223" s="23" t="str">
        <f>'指派 Feature_1017'!B:B</f>
        <v>Hardware Requirement</v>
      </c>
      <c r="D223" s="23" t="str">
        <f>'指派 Feature_1017'!C:C</f>
        <v>Non-Functional</v>
      </c>
      <c r="E223" s="23" t="str">
        <f>'指派 Feature_1017'!D:D</f>
        <v>Quality</v>
      </c>
      <c r="F223" s="23" t="str">
        <f>'指派 Feature_1017'!A:A</f>
        <v>RTBM-53325</v>
      </c>
      <c r="G223" s="24" t="str">
        <f>IFERROR(VLOOKUP(F223,HW資料!A:B,2,FALSE),VLOOKUP(F223,System資料複製!E:J,6,FALSE))</f>
        <v>StagePass</v>
      </c>
      <c r="H223" s="23" t="str">
        <f>IFERROR(VLOOKUP(F223,HW資料!A:B,1,FALSE),VLOOKUP(F223,System資料複製!E:J,5,FALSE))</f>
        <v>RTBM-53325</v>
      </c>
      <c r="I223" s="24" t="str">
        <f>IFERROR(VLOOKUP(F223,CustomerREQ!B:F,3,FALSE),"NA")</f>
        <v>RTBM-37016</v>
      </c>
      <c r="J223" s="24" t="str">
        <f>IFERROR(VLOOKUP(F223,CustomerREQ!B:F,4,FALSE),"NA")</f>
        <v>REQ-0495219</v>
      </c>
      <c r="K223" s="24" t="str">
        <f>IFERROR(VLOOKUP(F223,CustomerREQ!B:F,5,FALSE),"NA")</f>
        <v>B</v>
      </c>
    </row>
    <row r="224" spans="1:11" x14ac:dyDescent="0.4">
      <c r="A224" s="23" t="str">
        <f>'指派 Feature_1017'!E:E</f>
        <v>Resistance to Impacts</v>
      </c>
      <c r="B224" s="24" t="str">
        <f>IFERROR(VLOOKUP(A224,Feature統計!A:O,15,FALSE),"NA")</f>
        <v>Pass</v>
      </c>
      <c r="C224" s="23" t="str">
        <f>'指派 Feature_1017'!B:B</f>
        <v>Hardware Requirement</v>
      </c>
      <c r="D224" s="23" t="str">
        <f>'指派 Feature_1017'!C:C</f>
        <v>Non-Functional</v>
      </c>
      <c r="E224" s="23" t="str">
        <f>'指派 Feature_1017'!D:D</f>
        <v>Miscellaneous</v>
      </c>
      <c r="F224" s="23" t="str">
        <f>'指派 Feature_1017'!A:A</f>
        <v>RTBM-53326</v>
      </c>
      <c r="G224" s="24" t="str">
        <f>IFERROR(VLOOKUP(F224,HW資料!A:B,2,FALSE),VLOOKUP(F224,System資料複製!E:J,6,FALSE))</f>
        <v>Pass</v>
      </c>
      <c r="H224" s="23" t="str">
        <f>IFERROR(VLOOKUP(F224,HW資料!A:B,1,FALSE),VLOOKUP(F224,System資料複製!E:J,5,FALSE))</f>
        <v>RTBM-53326</v>
      </c>
      <c r="I224" s="24" t="str">
        <f>IFERROR(VLOOKUP(F224,CustomerREQ!B:F,3,FALSE),"NA")</f>
        <v>RTBM-37015</v>
      </c>
      <c r="J224" s="24" t="str">
        <f>IFERROR(VLOOKUP(F224,CustomerREQ!B:F,4,FALSE),"NA")</f>
        <v>REQ-0495216</v>
      </c>
      <c r="K224" s="24" t="str">
        <f>IFERROR(VLOOKUP(F224,CustomerREQ!B:F,5,FALSE),"NA")</f>
        <v>A</v>
      </c>
    </row>
    <row r="225" spans="1:11" x14ac:dyDescent="0.4">
      <c r="A225" s="23" t="str">
        <f>'指派 Feature_1017'!E:E</f>
        <v>Appearance requirement</v>
      </c>
      <c r="B225" s="24" t="str">
        <f>IFERROR(VLOOKUP(A225,Feature統計!A:O,15,FALSE),"NA")</f>
        <v>NA</v>
      </c>
      <c r="C225" s="23" t="str">
        <f>'指派 Feature_1017'!B:B</f>
        <v>Hardware Requirement</v>
      </c>
      <c r="D225" s="23" t="str">
        <f>'指派 Feature_1017'!C:C</f>
        <v>Non-Functional</v>
      </c>
      <c r="E225" s="23" t="str">
        <f>'指派 Feature_1017'!D:D</f>
        <v>Miscellaneous</v>
      </c>
      <c r="F225" s="23" t="str">
        <f>'指派 Feature_1017'!A:A</f>
        <v>RTBM-53327</v>
      </c>
      <c r="G225" s="24" t="str">
        <f>IFERROR(VLOOKUP(F225,HW資料!A:B,2,FALSE),VLOOKUP(F225,System資料複製!E:J,6,FALSE))</f>
        <v>StagePass</v>
      </c>
      <c r="H225" s="23" t="str">
        <f>IFERROR(VLOOKUP(F225,HW資料!A:B,1,FALSE),VLOOKUP(F225,System資料複製!E:J,5,FALSE))</f>
        <v>RTBM-53327</v>
      </c>
      <c r="I225" s="24" t="str">
        <f>IFERROR(VLOOKUP(F225,CustomerREQ!B:F,3,FALSE),"NA")</f>
        <v>RTBM-36263</v>
      </c>
      <c r="J225" s="24" t="str">
        <f>IFERROR(VLOOKUP(F225,CustomerREQ!B:F,4,FALSE),"NA")</f>
        <v>REQ-0495215</v>
      </c>
      <c r="K225" s="24" t="str">
        <f>IFERROR(VLOOKUP(F225,CustomerREQ!B:F,5,FALSE),"NA")</f>
        <v>B</v>
      </c>
    </row>
    <row r="226" spans="1:11" x14ac:dyDescent="0.4">
      <c r="A226" s="23" t="str">
        <f>'指派 Feature_1017'!E:E</f>
        <v>Connector - Ethernet</v>
      </c>
      <c r="B226" s="24" t="str">
        <f>IFERROR(VLOOKUP(A226,Feature統計!A:O,15,FALSE),"NA")</f>
        <v>Pass</v>
      </c>
      <c r="C226" s="23" t="str">
        <f>'指派 Feature_1017'!B:B</f>
        <v>Hardware Requirement</v>
      </c>
      <c r="D226" s="23" t="str">
        <f>'指派 Feature_1017'!C:C</f>
        <v>Non-Functional</v>
      </c>
      <c r="E226" s="23" t="str">
        <f>'指派 Feature_1017'!D:D</f>
        <v>Miscellaneous</v>
      </c>
      <c r="F226" s="23" t="str">
        <f>'指派 Feature_1017'!A:A</f>
        <v>RTBM-53328</v>
      </c>
      <c r="G226" s="24" t="str">
        <f>IFERROR(VLOOKUP(F226,HW資料!A:B,2,FALSE),VLOOKUP(F226,System資料複製!E:J,6,FALSE))</f>
        <v>StagePass</v>
      </c>
      <c r="H226" s="23" t="str">
        <f>IFERROR(VLOOKUP(F226,HW資料!A:B,1,FALSE),VLOOKUP(F226,System資料複製!E:J,5,FALSE))</f>
        <v>RTBM-53328</v>
      </c>
      <c r="I226" s="24" t="str">
        <f>IFERROR(VLOOKUP(F226,CustomerREQ!B:F,3,FALSE),"NA")</f>
        <v>RTBM-36140</v>
      </c>
      <c r="J226" s="24" t="str">
        <f>IFERROR(VLOOKUP(F226,CustomerREQ!B:F,4,FALSE),"NA")</f>
        <v>REQ-0495213</v>
      </c>
      <c r="K226" s="24" t="str">
        <f>IFERROR(VLOOKUP(F226,CustomerREQ!B:F,5,FALSE),"NA")</f>
        <v>B</v>
      </c>
    </row>
    <row r="227" spans="1:11" x14ac:dyDescent="0.4">
      <c r="A227" s="23" t="str">
        <f>'指派 Feature_1017'!E:E</f>
        <v>Resistance to Voltage</v>
      </c>
      <c r="B227" s="24" t="str">
        <f>IFERROR(VLOOKUP(A227,Feature統計!A:O,15,FALSE),"NA")</f>
        <v>Pass</v>
      </c>
      <c r="C227" s="23" t="str">
        <f>'指派 Feature_1017'!B:B</f>
        <v>Hardware Requirement</v>
      </c>
      <c r="D227" s="23" t="str">
        <f>'指派 Feature_1017'!C:C</f>
        <v>Non-Functional</v>
      </c>
      <c r="E227" s="23" t="str">
        <f>'指派 Feature_1017'!D:D</f>
        <v>Miscellaneous</v>
      </c>
      <c r="F227" s="23" t="str">
        <f>'指派 Feature_1017'!A:A</f>
        <v>RTBM-53329</v>
      </c>
      <c r="G227" s="24" t="str">
        <f>IFERROR(VLOOKUP(F227,HW資料!A:B,2,FALSE),VLOOKUP(F227,System資料複製!E:J,6,FALSE))</f>
        <v>Pass</v>
      </c>
      <c r="H227" s="23" t="str">
        <f>IFERROR(VLOOKUP(F227,HW資料!A:B,1,FALSE),VLOOKUP(F227,System資料複製!E:J,5,FALSE))</f>
        <v>RTBM-53329</v>
      </c>
      <c r="I227" s="24" t="str">
        <f>IFERROR(VLOOKUP(F227,CustomerREQ!B:F,3,FALSE),"NA")</f>
        <v>RTBM-36184</v>
      </c>
      <c r="J227" s="24" t="str">
        <f>IFERROR(VLOOKUP(F227,CustomerREQ!B:F,4,FALSE),"NA")</f>
        <v>REQ-0495209</v>
      </c>
      <c r="K227" s="24" t="str">
        <f>IFERROR(VLOOKUP(F227,CustomerREQ!B:F,5,FALSE),"NA")</f>
        <v>B</v>
      </c>
    </row>
    <row r="228" spans="1:11" x14ac:dyDescent="0.4">
      <c r="A228" s="23" t="str">
        <f>'指派 Feature_1017'!E:E</f>
        <v>Product compatible to customer specification</v>
      </c>
      <c r="B228" s="24" t="str">
        <f>IFERROR(VLOOKUP(A228,Feature統計!A:O,15,FALSE),"NA")</f>
        <v>Pass</v>
      </c>
      <c r="C228" s="23" t="str">
        <f>'指派 Feature_1017'!B:B</f>
        <v>Hardware Requirement</v>
      </c>
      <c r="D228" s="23" t="str">
        <f>'指派 Feature_1017'!C:C</f>
        <v>Non-Functional</v>
      </c>
      <c r="E228" s="23" t="str">
        <f>'指派 Feature_1017'!D:D</f>
        <v>Miscellaneous</v>
      </c>
      <c r="F228" s="23" t="str">
        <f>'指派 Feature_1017'!A:A</f>
        <v>RTBM-53330</v>
      </c>
      <c r="G228" s="24" t="str">
        <f>IFERROR(VLOOKUP(F228,HW資料!A:B,2,FALSE),VLOOKUP(F228,System資料複製!E:J,6,FALSE))</f>
        <v>StagePass</v>
      </c>
      <c r="H228" s="23" t="str">
        <f>IFERROR(VLOOKUP(F228,HW資料!A:B,1,FALSE),VLOOKUP(F228,System資料複製!E:J,5,FALSE))</f>
        <v>RTBM-53330</v>
      </c>
      <c r="I228" s="24" t="str">
        <f>IFERROR(VLOOKUP(F228,CustomerREQ!B:F,3,FALSE),"NA")</f>
        <v>RTBM-36139</v>
      </c>
      <c r="J228" s="24" t="str">
        <f>IFERROR(VLOOKUP(F228,CustomerREQ!B:F,4,FALSE),"NA")</f>
        <v>REQ-0495208</v>
      </c>
      <c r="K228" s="24" t="str">
        <f>IFERROR(VLOOKUP(F228,CustomerREQ!B:F,5,FALSE),"NA")</f>
        <v>B</v>
      </c>
    </row>
    <row r="229" spans="1:11" x14ac:dyDescent="0.4">
      <c r="A229" s="23" t="str">
        <f>'指派 Feature_1017'!E:E</f>
        <v>Thermal consistency</v>
      </c>
      <c r="B229" s="24" t="str">
        <f>IFERROR(VLOOKUP(A229,Feature統計!A:O,15,FALSE),"NA")</f>
        <v>Pass</v>
      </c>
      <c r="C229" s="23" t="str">
        <f>'指派 Feature_1017'!B:B</f>
        <v>Hardware Requirement</v>
      </c>
      <c r="D229" s="23" t="str">
        <f>'指派 Feature_1017'!C:C</f>
        <v>Non-Functional</v>
      </c>
      <c r="E229" s="23" t="str">
        <f>'指派 Feature_1017'!D:D</f>
        <v>Miscellaneous</v>
      </c>
      <c r="F229" s="23" t="str">
        <f>'指派 Feature_1017'!A:A</f>
        <v>RTBM-53331</v>
      </c>
      <c r="G229" s="24" t="str">
        <f>IFERROR(VLOOKUP(F229,HW資料!A:B,2,FALSE),VLOOKUP(F229,System資料複製!E:J,6,FALSE))</f>
        <v>StagePass</v>
      </c>
      <c r="H229" s="23" t="str">
        <f>IFERROR(VLOOKUP(F229,HW資料!A:B,1,FALSE),VLOOKUP(F229,System資料複製!E:J,5,FALSE))</f>
        <v>RTBM-53331</v>
      </c>
      <c r="I229" s="24" t="str">
        <f>IFERROR(VLOOKUP(F229,CustomerREQ!B:F,3,FALSE),"NA")</f>
        <v>RTBM-37054</v>
      </c>
      <c r="J229" s="24" t="str">
        <f>IFERROR(VLOOKUP(F229,CustomerREQ!B:F,4,FALSE),"NA")</f>
        <v>REQ-0495206</v>
      </c>
      <c r="K229" s="24" t="str">
        <f>IFERROR(VLOOKUP(F229,CustomerREQ!B:F,5,FALSE),"NA")</f>
        <v>C</v>
      </c>
    </row>
    <row r="230" spans="1:11" x14ac:dyDescent="0.4">
      <c r="A230" s="23" t="str">
        <f>'指派 Feature_1017'!E:E</f>
        <v>Product Regulation and Certification</v>
      </c>
      <c r="B230" s="24" t="str">
        <f>IFERROR(VLOOKUP(A230,Feature統計!A:O,15,FALSE),"NA")</f>
        <v>On-going w/h some pass</v>
      </c>
      <c r="C230" s="23" t="str">
        <f>'指派 Feature_1017'!B:B</f>
        <v>Hardware Requirement</v>
      </c>
      <c r="D230" s="23" t="str">
        <f>'指派 Feature_1017'!C:C</f>
        <v>Non-Functional</v>
      </c>
      <c r="E230" s="23" t="str">
        <f>'指派 Feature_1017'!D:D</f>
        <v>Connectivity</v>
      </c>
      <c r="F230" s="23" t="str">
        <f>'指派 Feature_1017'!A:A</f>
        <v>RTBM-53332</v>
      </c>
      <c r="G230" s="24" t="str">
        <f>IFERROR(VLOOKUP(F230,HW資料!A:B,2,FALSE),VLOOKUP(F230,System資料複製!E:J,6,FALSE))</f>
        <v>Pass</v>
      </c>
      <c r="H230" s="23" t="str">
        <f>IFERROR(VLOOKUP(F230,HW資料!A:B,1,FALSE),VLOOKUP(F230,System資料複製!E:J,5,FALSE))</f>
        <v>RTBM-53332</v>
      </c>
      <c r="I230" s="24" t="str">
        <f>IFERROR(VLOOKUP(F230,CustomerREQ!B:F,3,FALSE),"NA")</f>
        <v>RTBM-35988</v>
      </c>
      <c r="J230" s="24" t="str">
        <f>IFERROR(VLOOKUP(F230,CustomerREQ!B:F,4,FALSE),"NA")</f>
        <v>REQ-0495201</v>
      </c>
      <c r="K230" s="24" t="str">
        <f>IFERROR(VLOOKUP(F230,CustomerREQ!B:F,5,FALSE),"NA")</f>
        <v>D</v>
      </c>
    </row>
    <row r="231" spans="1:11" x14ac:dyDescent="0.4">
      <c r="A231" s="23" t="str">
        <f>'指派 Feature_1017'!E:E</f>
        <v>Connector - Main</v>
      </c>
      <c r="B231" s="24" t="str">
        <f>IFERROR(VLOOKUP(A231,Feature統計!A:O,15,FALSE),"NA")</f>
        <v>Pass</v>
      </c>
      <c r="C231" s="23" t="str">
        <f>'指派 Feature_1017'!B:B</f>
        <v>Hardware Requirement</v>
      </c>
      <c r="D231" s="23" t="str">
        <f>'指派 Feature_1017'!C:C</f>
        <v>Non-Functional</v>
      </c>
      <c r="E231" s="23" t="str">
        <f>'指派 Feature_1017'!D:D</f>
        <v>Miscellaneous</v>
      </c>
      <c r="F231" s="23" t="str">
        <f>'指派 Feature_1017'!A:A</f>
        <v>RTBM-53333</v>
      </c>
      <c r="G231" s="24" t="str">
        <f>IFERROR(VLOOKUP(F231,HW資料!A:B,2,FALSE),VLOOKUP(F231,System資料複製!E:J,6,FALSE))</f>
        <v>StagePass</v>
      </c>
      <c r="H231" s="23" t="str">
        <f>IFERROR(VLOOKUP(F231,HW資料!A:B,1,FALSE),VLOOKUP(F231,System資料複製!E:J,5,FALSE))</f>
        <v>RTBM-53333</v>
      </c>
      <c r="I231" s="24" t="str">
        <f>IFERROR(VLOOKUP(F231,CustomerREQ!B:F,3,FALSE),"NA")</f>
        <v>RTBM-36122</v>
      </c>
      <c r="J231" s="24" t="str">
        <f>IFERROR(VLOOKUP(F231,CustomerREQ!B:F,4,FALSE),"NA")</f>
        <v>REQ-0495200</v>
      </c>
      <c r="K231" s="24" t="str">
        <f>IFERROR(VLOOKUP(F231,CustomerREQ!B:F,5,FALSE),"NA")</f>
        <v>B</v>
      </c>
    </row>
    <row r="232" spans="1:11" x14ac:dyDescent="0.4">
      <c r="A232" s="23" t="str">
        <f>'指派 Feature_1017'!E:E</f>
        <v>B21 7050</v>
      </c>
      <c r="B232" s="24" t="str">
        <f>IFERROR(VLOOKUP(A232,Feature統計!A:O,15,FALSE),"NA")</f>
        <v>Pass</v>
      </c>
      <c r="C232" s="23" t="str">
        <f>'指派 Feature_1017'!B:B</f>
        <v>Hardware Requirement</v>
      </c>
      <c r="D232" s="23" t="str">
        <f>'指派 Feature_1017'!C:C</f>
        <v>Non-Functional</v>
      </c>
      <c r="E232" s="23" t="str">
        <f>'指派 Feature_1017'!D:D</f>
        <v>Miscellaneous</v>
      </c>
      <c r="F232" s="23" t="str">
        <f>'指派 Feature_1017'!A:A</f>
        <v>RTBM-53334</v>
      </c>
      <c r="G232" s="24" t="str">
        <f>IFERROR(VLOOKUP(F232,HW資料!A:B,2,FALSE),VLOOKUP(F232,System資料複製!E:J,6,FALSE))</f>
        <v>Pass</v>
      </c>
      <c r="H232" s="23" t="str">
        <f>IFERROR(VLOOKUP(F232,HW資料!A:B,1,FALSE),VLOOKUP(F232,System資料複製!E:J,5,FALSE))</f>
        <v>RTBM-53334</v>
      </c>
      <c r="I232" s="24" t="str">
        <f>IFERROR(VLOOKUP(F232,CustomerREQ!B:F,3,FALSE),"NA")</f>
        <v>RTBM-37006</v>
      </c>
      <c r="J232" s="24" t="str">
        <f>IFERROR(VLOOKUP(F232,CustomerREQ!B:F,4,FALSE),"NA")</f>
        <v>REQ-0495197</v>
      </c>
      <c r="K232" s="24" t="str">
        <f>IFERROR(VLOOKUP(F232,CustomerREQ!B:F,5,FALSE),"NA")</f>
        <v>B</v>
      </c>
    </row>
    <row r="233" spans="1:11" x14ac:dyDescent="0.4">
      <c r="A233" s="23" t="str">
        <f>'指派 Feature_1017'!E:E</f>
        <v>Cellular Antenna</v>
      </c>
      <c r="B233" s="24" t="str">
        <f>IFERROR(VLOOKUP(A233,Feature統計!A:O,15,FALSE),"NA")</f>
        <v>Fail</v>
      </c>
      <c r="C233" s="23" t="str">
        <f>'指派 Feature_1017'!B:B</f>
        <v>Hardware Requirement</v>
      </c>
      <c r="D233" s="23" t="str">
        <f>'指派 Feature_1017'!C:C</f>
        <v>Non-Functional</v>
      </c>
      <c r="E233" s="23" t="str">
        <f>'指派 Feature_1017'!D:D</f>
        <v>Connectivity</v>
      </c>
      <c r="F233" s="23" t="str">
        <f>'指派 Feature_1017'!A:A</f>
        <v>RTBM-53369</v>
      </c>
      <c r="G233" s="24" t="str">
        <f>IFERROR(VLOOKUP(F233,HW資料!A:B,2,FALSE),VLOOKUP(F233,System資料複製!E:J,6,FALSE))</f>
        <v>Pass</v>
      </c>
      <c r="H233" s="23" t="str">
        <f>IFERROR(VLOOKUP(F233,HW資料!A:B,1,FALSE),VLOOKUP(F233,System資料複製!E:J,5,FALSE))</f>
        <v>RTBM-53369</v>
      </c>
      <c r="I233" s="24" t="str">
        <f>IFERROR(VLOOKUP(F233,CustomerREQ!B:F,3,FALSE),"NA")</f>
        <v>RTBM-36002</v>
      </c>
      <c r="J233" s="24" t="str">
        <f>IFERROR(VLOOKUP(F233,CustomerREQ!B:F,4,FALSE),"NA")</f>
        <v>REQ-0495189</v>
      </c>
      <c r="K233" s="24" t="str">
        <f>IFERROR(VLOOKUP(F233,CustomerREQ!B:F,5,FALSE),"NA")</f>
        <v>C</v>
      </c>
    </row>
    <row r="234" spans="1:11" x14ac:dyDescent="0.4">
      <c r="A234" s="23" t="str">
        <f>'指派 Feature_1017'!E:E</f>
        <v>Product compatible to customer specification</v>
      </c>
      <c r="B234" s="24" t="str">
        <f>IFERROR(VLOOKUP(A234,Feature統計!A:O,15,FALSE),"NA")</f>
        <v>Pass</v>
      </c>
      <c r="C234" s="23" t="str">
        <f>'指派 Feature_1017'!B:B</f>
        <v>Hardware Requirement</v>
      </c>
      <c r="D234" s="23" t="str">
        <f>'指派 Feature_1017'!C:C</f>
        <v>Non-Functional</v>
      </c>
      <c r="E234" s="23" t="str">
        <f>'指派 Feature_1017'!D:D</f>
        <v>Miscellaneous</v>
      </c>
      <c r="F234" s="23" t="str">
        <f>'指派 Feature_1017'!A:A</f>
        <v>RTBM-53370</v>
      </c>
      <c r="G234" s="24" t="str">
        <f>IFERROR(VLOOKUP(F234,HW資料!A:B,2,FALSE),VLOOKUP(F234,System資料複製!E:J,6,FALSE))</f>
        <v>StagePass</v>
      </c>
      <c r="H234" s="23" t="str">
        <f>IFERROR(VLOOKUP(F234,HW資料!A:B,1,FALSE),VLOOKUP(F234,System資料複製!E:J,5,FALSE))</f>
        <v>RTBM-53370</v>
      </c>
      <c r="I234" s="24" t="str">
        <f>IFERROR(VLOOKUP(F234,CustomerREQ!B:F,3,FALSE),"NA")</f>
        <v>RTBM-36121</v>
      </c>
      <c r="J234" s="24" t="str">
        <f>IFERROR(VLOOKUP(F234,CustomerREQ!B:F,4,FALSE),"NA")</f>
        <v>REQ-0495185</v>
      </c>
      <c r="K234" s="24" t="str">
        <f>IFERROR(VLOOKUP(F234,CustomerREQ!B:F,5,FALSE),"NA")</f>
        <v>A</v>
      </c>
    </row>
    <row r="235" spans="1:11" x14ac:dyDescent="0.4">
      <c r="A235" s="23" t="str">
        <f>'指派 Feature_1017'!E:E</f>
        <v>Product Regulation and Certification</v>
      </c>
      <c r="B235" s="24" t="str">
        <f>IFERROR(VLOOKUP(A235,Feature統計!A:O,15,FALSE),"NA")</f>
        <v>On-going w/h some pass</v>
      </c>
      <c r="C235" s="23" t="str">
        <f>'指派 Feature_1017'!B:B</f>
        <v>Hardware Requirement</v>
      </c>
      <c r="D235" s="23" t="str">
        <f>'指派 Feature_1017'!C:C</f>
        <v>Non-Functional</v>
      </c>
      <c r="E235" s="23" t="str">
        <f>'指派 Feature_1017'!D:D</f>
        <v>Connectivity</v>
      </c>
      <c r="F235" s="23" t="str">
        <f>'指派 Feature_1017'!A:A</f>
        <v>RTBM-53405</v>
      </c>
      <c r="G235" s="24" t="str">
        <f>IFERROR(VLOOKUP(F235,HW資料!A:B,2,FALSE),VLOOKUP(F235,System資料複製!E:J,6,FALSE))</f>
        <v>Pass</v>
      </c>
      <c r="H235" s="23" t="str">
        <f>IFERROR(VLOOKUP(F235,HW資料!A:B,1,FALSE),VLOOKUP(F235,System資料複製!E:J,5,FALSE))</f>
        <v>RTBM-53405</v>
      </c>
      <c r="I235" s="24" t="str">
        <f>IFERROR(VLOOKUP(F235,CustomerREQ!B:F,3,FALSE),"NA")</f>
        <v>RTBM-35987</v>
      </c>
      <c r="J235" s="24" t="str">
        <f>IFERROR(VLOOKUP(F235,CustomerREQ!B:F,4,FALSE),"NA")</f>
        <v>REQ-0495182</v>
      </c>
      <c r="K235" s="24" t="str">
        <f>IFERROR(VLOOKUP(F235,CustomerREQ!B:F,5,FALSE),"NA")</f>
        <v>D</v>
      </c>
    </row>
    <row r="236" spans="1:11" x14ac:dyDescent="0.4">
      <c r="A236" s="23" t="str">
        <f>'指派 Feature_1017'!E:E</f>
        <v>Resistance to Temperature</v>
      </c>
      <c r="B236" s="24" t="str">
        <f>IFERROR(VLOOKUP(A236,Feature統計!A:O,15,FALSE),"NA")</f>
        <v>Pass</v>
      </c>
      <c r="C236" s="23" t="str">
        <f>'指派 Feature_1017'!B:B</f>
        <v>Hardware Requirement</v>
      </c>
      <c r="D236" s="23" t="str">
        <f>'指派 Feature_1017'!C:C</f>
        <v>Non-Functional</v>
      </c>
      <c r="E236" s="23" t="str">
        <f>'指派 Feature_1017'!D:D</f>
        <v>Quality</v>
      </c>
      <c r="F236" s="23" t="str">
        <f>'指派 Feature_1017'!A:A</f>
        <v>RTBM-53407</v>
      </c>
      <c r="G236" s="24" t="str">
        <f>IFERROR(VLOOKUP(F236,HW資料!A:B,2,FALSE),VLOOKUP(F236,System資料複製!E:J,6,FALSE))</f>
        <v>StagePass</v>
      </c>
      <c r="H236" s="23" t="str">
        <f>IFERROR(VLOOKUP(F236,HW資料!A:B,1,FALSE),VLOOKUP(F236,System資料複製!E:J,5,FALSE))</f>
        <v>RTBM-53407</v>
      </c>
      <c r="I236" s="24" t="str">
        <f>IFERROR(VLOOKUP(F236,CustomerREQ!B:F,3,FALSE),"NA")</f>
        <v>RTBM-36284</v>
      </c>
      <c r="J236" s="24" t="str">
        <f>IFERROR(VLOOKUP(F236,CustomerREQ!B:F,4,FALSE),"NA")</f>
        <v>REQ-0495179</v>
      </c>
      <c r="K236" s="24" t="str">
        <f>IFERROR(VLOOKUP(F236,CustomerREQ!B:F,5,FALSE),"NA")</f>
        <v>A</v>
      </c>
    </row>
    <row r="237" spans="1:11" x14ac:dyDescent="0.4">
      <c r="A237" s="23" t="str">
        <f>'指派 Feature_1017'!E:E</f>
        <v>Cellular Antenna</v>
      </c>
      <c r="B237" s="24" t="str">
        <f>IFERROR(VLOOKUP(A237,Feature統計!A:O,15,FALSE),"NA")</f>
        <v>Fail</v>
      </c>
      <c r="C237" s="23" t="str">
        <f>'指派 Feature_1017'!B:B</f>
        <v>Hardware Requirement</v>
      </c>
      <c r="D237" s="23" t="str">
        <f>'指派 Feature_1017'!C:C</f>
        <v>Non-Functional</v>
      </c>
      <c r="E237" s="23" t="str">
        <f>'指派 Feature_1017'!D:D</f>
        <v>Device Management</v>
      </c>
      <c r="F237" s="23" t="str">
        <f>'指派 Feature_1017'!A:A</f>
        <v>RTBM-53408</v>
      </c>
      <c r="G237" s="24" t="str">
        <f>IFERROR(VLOOKUP(F237,HW資料!A:B,2,FALSE),VLOOKUP(F237,System資料複製!E:J,6,FALSE))</f>
        <v>Pass</v>
      </c>
      <c r="H237" s="23" t="str">
        <f>IFERROR(VLOOKUP(F237,HW資料!A:B,1,FALSE),VLOOKUP(F237,System資料複製!E:J,5,FALSE))</f>
        <v>RTBM-53408</v>
      </c>
      <c r="I237" s="24" t="str">
        <f>IFERROR(VLOOKUP(F237,CustomerREQ!B:F,3,FALSE),"NA")</f>
        <v>RTBM-36001</v>
      </c>
      <c r="J237" s="24" t="str">
        <f>IFERROR(VLOOKUP(F237,CustomerREQ!B:F,4,FALSE),"NA")</f>
        <v>REQ-0495178</v>
      </c>
      <c r="K237" s="24" t="str">
        <f>IFERROR(VLOOKUP(F237,CustomerREQ!B:F,5,FALSE),"NA")</f>
        <v>B</v>
      </c>
    </row>
    <row r="238" spans="1:11" x14ac:dyDescent="0.4">
      <c r="A238" s="23" t="str">
        <f>'指派 Feature_1017'!E:E</f>
        <v>Thermal consistency</v>
      </c>
      <c r="B238" s="24" t="str">
        <f>IFERROR(VLOOKUP(A238,Feature統計!A:O,15,FALSE),"NA")</f>
        <v>Pass</v>
      </c>
      <c r="C238" s="23" t="str">
        <f>'指派 Feature_1017'!B:B</f>
        <v>Hardware Requirement</v>
      </c>
      <c r="D238" s="23" t="str">
        <f>'指派 Feature_1017'!C:C</f>
        <v>Non-Functional</v>
      </c>
      <c r="E238" s="23" t="str">
        <f>'指派 Feature_1017'!D:D</f>
        <v>Miscellaneous</v>
      </c>
      <c r="F238" s="23" t="str">
        <f>'指派 Feature_1017'!A:A</f>
        <v>RTBM-53409</v>
      </c>
      <c r="G238" s="24" t="str">
        <f>IFERROR(VLOOKUP(F238,HW資料!A:B,2,FALSE),VLOOKUP(F238,System資料複製!E:J,6,FALSE))</f>
        <v>StagePass</v>
      </c>
      <c r="H238" s="23" t="str">
        <f>IFERROR(VLOOKUP(F238,HW資料!A:B,1,FALSE),VLOOKUP(F238,System資料複製!E:J,5,FALSE))</f>
        <v>RTBM-53409</v>
      </c>
      <c r="I238" s="24" t="str">
        <f>IFERROR(VLOOKUP(F238,CustomerREQ!B:F,3,FALSE),"NA")</f>
        <v>RTBM-37053</v>
      </c>
      <c r="J238" s="24" t="str">
        <f>IFERROR(VLOOKUP(F238,CustomerREQ!B:F,4,FALSE),"NA")</f>
        <v>REQ-0495176</v>
      </c>
      <c r="K238" s="24" t="str">
        <f>IFERROR(VLOOKUP(F238,CustomerREQ!B:F,5,FALSE),"NA")</f>
        <v>C</v>
      </c>
    </row>
    <row r="239" spans="1:11" x14ac:dyDescent="0.4">
      <c r="A239" s="23" t="str">
        <f>'指派 Feature_1017'!E:E</f>
        <v>Cellular Antenna</v>
      </c>
      <c r="B239" s="24" t="str">
        <f>IFERROR(VLOOKUP(A239,Feature統計!A:O,15,FALSE),"NA")</f>
        <v>Fail</v>
      </c>
      <c r="C239" s="23" t="str">
        <f>'指派 Feature_1017'!B:B</f>
        <v>Hardware Requirement</v>
      </c>
      <c r="D239" s="23" t="str">
        <f>'指派 Feature_1017'!C:C</f>
        <v>Non-Functional</v>
      </c>
      <c r="E239" s="23" t="str">
        <f>'指派 Feature_1017'!D:D</f>
        <v>LifeCycle</v>
      </c>
      <c r="F239" s="23" t="str">
        <f>'指派 Feature_1017'!A:A</f>
        <v>RTBM-53410</v>
      </c>
      <c r="G239" s="24" t="str">
        <f>IFERROR(VLOOKUP(F239,HW資料!A:B,2,FALSE),VLOOKUP(F239,System資料複製!E:J,6,FALSE))</f>
        <v>Pass</v>
      </c>
      <c r="H239" s="23" t="str">
        <f>IFERROR(VLOOKUP(F239,HW資料!A:B,1,FALSE),VLOOKUP(F239,System資料複製!E:J,5,FALSE))</f>
        <v>RTBM-53410</v>
      </c>
      <c r="I239" s="24" t="str">
        <f>IFERROR(VLOOKUP(F239,CustomerREQ!B:F,3,FALSE),"NA")</f>
        <v>RTBM-36000</v>
      </c>
      <c r="J239" s="24" t="str">
        <f>IFERROR(VLOOKUP(F239,CustomerREQ!B:F,4,FALSE),"NA")</f>
        <v>REQ-0495174</v>
      </c>
      <c r="K239" s="24" t="str">
        <f>IFERROR(VLOOKUP(F239,CustomerREQ!B:F,5,FALSE),"NA")</f>
        <v>B</v>
      </c>
    </row>
    <row r="240" spans="1:11" x14ac:dyDescent="0.4">
      <c r="A240" s="23" t="str">
        <f>'指派 Feature_1017'!E:E</f>
        <v>Parts Weight</v>
      </c>
      <c r="B240" s="24" t="str">
        <f>IFERROR(VLOOKUP(A240,Feature統計!A:O,15,FALSE),"NA")</f>
        <v>Pass</v>
      </c>
      <c r="C240" s="23" t="str">
        <f>'指派 Feature_1017'!B:B</f>
        <v>Hardware Requirement</v>
      </c>
      <c r="D240" s="23" t="str">
        <f>'指派 Feature_1017'!C:C</f>
        <v>Non-Functional</v>
      </c>
      <c r="E240" s="23" t="str">
        <f>'指派 Feature_1017'!D:D</f>
        <v>Miscellaneous</v>
      </c>
      <c r="F240" s="23" t="str">
        <f>'指派 Feature_1017'!A:A</f>
        <v>RTBM-53411</v>
      </c>
      <c r="G240" s="24" t="str">
        <f>IFERROR(VLOOKUP(F240,HW資料!A:B,2,FALSE),VLOOKUP(F240,System資料複製!E:J,6,FALSE))</f>
        <v>StagePass</v>
      </c>
      <c r="H240" s="23" t="str">
        <f>IFERROR(VLOOKUP(F240,HW資料!A:B,1,FALSE),VLOOKUP(F240,System資料複製!E:J,5,FALSE))</f>
        <v>RTBM-53411</v>
      </c>
      <c r="I240" s="24" t="str">
        <f>IFERROR(VLOOKUP(F240,CustomerREQ!B:F,3,FALSE),"NA")</f>
        <v>RTBM-36792</v>
      </c>
      <c r="J240" s="24" t="str">
        <f>IFERROR(VLOOKUP(F240,CustomerREQ!B:F,4,FALSE),"NA")</f>
        <v>REQ-0495173</v>
      </c>
      <c r="K240" s="24" t="str">
        <f>IFERROR(VLOOKUP(F240,CustomerREQ!B:F,5,FALSE),"NA")</f>
        <v>B</v>
      </c>
    </row>
    <row r="241" spans="1:11" x14ac:dyDescent="0.4">
      <c r="A241" s="23" t="str">
        <f>'指派 Feature_1017'!E:E</f>
        <v>Parts Weight</v>
      </c>
      <c r="B241" s="24" t="str">
        <f>IFERROR(VLOOKUP(A241,Feature統計!A:O,15,FALSE),"NA")</f>
        <v>Pass</v>
      </c>
      <c r="C241" s="23" t="str">
        <f>'指派 Feature_1017'!B:B</f>
        <v>Hardware Requirement</v>
      </c>
      <c r="D241" s="23" t="str">
        <f>'指派 Feature_1017'!C:C</f>
        <v>Non-Functional</v>
      </c>
      <c r="E241" s="23" t="str">
        <f>'指派 Feature_1017'!D:D</f>
        <v>Miscellaneous</v>
      </c>
      <c r="F241" s="23" t="str">
        <f>'指派 Feature_1017'!A:A</f>
        <v>RTBM-53412</v>
      </c>
      <c r="G241" s="24" t="str">
        <f>IFERROR(VLOOKUP(F241,HW資料!A:B,2,FALSE),VLOOKUP(F241,System資料複製!E:J,6,FALSE))</f>
        <v>StagePass</v>
      </c>
      <c r="H241" s="23" t="str">
        <f>IFERROR(VLOOKUP(F241,HW資料!A:B,1,FALSE),VLOOKUP(F241,System資料複製!E:J,5,FALSE))</f>
        <v>RTBM-53412</v>
      </c>
      <c r="I241" s="24" t="str">
        <f>IFERROR(VLOOKUP(F241,CustomerREQ!B:F,3,FALSE),"NA")</f>
        <v>RTBM-36791</v>
      </c>
      <c r="J241" s="24" t="str">
        <f>IFERROR(VLOOKUP(F241,CustomerREQ!B:F,4,FALSE),"NA")</f>
        <v>REQ-0495171</v>
      </c>
      <c r="K241" s="24" t="str">
        <f>IFERROR(VLOOKUP(F241,CustomerREQ!B:F,5,FALSE),"NA")</f>
        <v>B</v>
      </c>
    </row>
    <row r="242" spans="1:11" x14ac:dyDescent="0.4">
      <c r="A242" s="23" t="str">
        <f>'指派 Feature_1017'!E:E</f>
        <v>Parts Weight</v>
      </c>
      <c r="B242" s="24" t="str">
        <f>IFERROR(VLOOKUP(A242,Feature統計!A:O,15,FALSE),"NA")</f>
        <v>Pass</v>
      </c>
      <c r="C242" s="23" t="str">
        <f>'指派 Feature_1017'!B:B</f>
        <v>Hardware Requirement</v>
      </c>
      <c r="D242" s="23" t="str">
        <f>'指派 Feature_1017'!C:C</f>
        <v>Non-Functional</v>
      </c>
      <c r="E242" s="23" t="str">
        <f>'指派 Feature_1017'!D:D</f>
        <v>Miscellaneous</v>
      </c>
      <c r="F242" s="23" t="str">
        <f>'指派 Feature_1017'!A:A</f>
        <v>RTBM-53413</v>
      </c>
      <c r="G242" s="24" t="str">
        <f>IFERROR(VLOOKUP(F242,HW資料!A:B,2,FALSE),VLOOKUP(F242,System資料複製!E:J,6,FALSE))</f>
        <v>StagePass</v>
      </c>
      <c r="H242" s="23" t="str">
        <f>IFERROR(VLOOKUP(F242,HW資料!A:B,1,FALSE),VLOOKUP(F242,System資料複製!E:J,5,FALSE))</f>
        <v>RTBM-53413</v>
      </c>
      <c r="I242" s="24" t="str">
        <f>IFERROR(VLOOKUP(F242,CustomerREQ!B:F,3,FALSE),"NA")</f>
        <v>RTBM-36790</v>
      </c>
      <c r="J242" s="24" t="str">
        <f>IFERROR(VLOOKUP(F242,CustomerREQ!B:F,4,FALSE),"NA")</f>
        <v>REQ-0495167</v>
      </c>
      <c r="K242" s="24" t="str">
        <f>IFERROR(VLOOKUP(F242,CustomerREQ!B:F,5,FALSE),"NA")</f>
        <v>C</v>
      </c>
    </row>
    <row r="243" spans="1:11" x14ac:dyDescent="0.4">
      <c r="A243" s="23" t="str">
        <f>'指派 Feature_1017'!E:E</f>
        <v>Audio Amplifier</v>
      </c>
      <c r="B243" s="24" t="str">
        <f>IFERROR(VLOOKUP(A243,Feature統計!A:O,15,FALSE),"NA")</f>
        <v>Pass</v>
      </c>
      <c r="C243" s="23" t="str">
        <f>'指派 Feature_1017'!B:B</f>
        <v>Hardware Requirement</v>
      </c>
      <c r="D243" s="23" t="str">
        <f>'指派 Feature_1017'!C:C</f>
        <v>Non-Functional</v>
      </c>
      <c r="E243" s="23" t="str">
        <f>'指派 Feature_1017'!D:D</f>
        <v>XCall</v>
      </c>
      <c r="F243" s="23" t="str">
        <f>'指派 Feature_1017'!A:A</f>
        <v>RTBM-53414</v>
      </c>
      <c r="G243" s="24" t="str">
        <f>IFERROR(VLOOKUP(F243,HW資料!A:B,2,FALSE),VLOOKUP(F243,System資料複製!E:J,6,FALSE))</f>
        <v>Pass</v>
      </c>
      <c r="H243" s="23" t="str">
        <f>IFERROR(VLOOKUP(F243,HW資料!A:B,1,FALSE),VLOOKUP(F243,System資料複製!E:J,5,FALSE))</f>
        <v>RTBM-53414</v>
      </c>
      <c r="I243" s="24" t="str">
        <f>IFERROR(VLOOKUP(F243,CustomerREQ!B:F,3,FALSE),"NA")</f>
        <v>RTBM-35966</v>
      </c>
      <c r="J243" s="24" t="str">
        <f>IFERROR(VLOOKUP(F243,CustomerREQ!B:F,4,FALSE),"NA")</f>
        <v>REQ-0495166</v>
      </c>
      <c r="K243" s="24" t="str">
        <f>IFERROR(VLOOKUP(F243,CustomerREQ!B:F,5,FALSE),"NA")</f>
        <v>B</v>
      </c>
    </row>
    <row r="244" spans="1:11" x14ac:dyDescent="0.4">
      <c r="A244" s="23" t="str">
        <f>'指派 Feature_1017'!E:E</f>
        <v>Parts Weight</v>
      </c>
      <c r="B244" s="24" t="str">
        <f>IFERROR(VLOOKUP(A244,Feature統計!A:O,15,FALSE),"NA")</f>
        <v>Pass</v>
      </c>
      <c r="C244" s="23" t="str">
        <f>'指派 Feature_1017'!B:B</f>
        <v>Hardware Requirement</v>
      </c>
      <c r="D244" s="23" t="str">
        <f>'指派 Feature_1017'!C:C</f>
        <v>Non-Functional</v>
      </c>
      <c r="E244" s="23" t="str">
        <f>'指派 Feature_1017'!D:D</f>
        <v>Quality</v>
      </c>
      <c r="F244" s="23" t="str">
        <f>'指派 Feature_1017'!A:A</f>
        <v>RTBM-53415</v>
      </c>
      <c r="G244" s="24" t="str">
        <f>IFERROR(VLOOKUP(F244,HW資料!A:B,2,FALSE),VLOOKUP(F244,System資料複製!E:J,6,FALSE))</f>
        <v>StagePass</v>
      </c>
      <c r="H244" s="23" t="str">
        <f>IFERROR(VLOOKUP(F244,HW資料!A:B,1,FALSE),VLOOKUP(F244,System資料複製!E:J,5,FALSE))</f>
        <v>RTBM-53415</v>
      </c>
      <c r="I244" s="24" t="str">
        <f>IFERROR(VLOOKUP(F244,CustomerREQ!B:F,3,FALSE),"NA")</f>
        <v>RTBM-36789</v>
      </c>
      <c r="J244" s="24" t="str">
        <f>IFERROR(VLOOKUP(F244,CustomerREQ!B:F,4,FALSE),"NA")</f>
        <v>REQ-0495162</v>
      </c>
      <c r="K244" s="24" t="str">
        <f>IFERROR(VLOOKUP(F244,CustomerREQ!B:F,5,FALSE),"NA")</f>
        <v>B</v>
      </c>
    </row>
    <row r="245" spans="1:11" x14ac:dyDescent="0.4">
      <c r="A245" s="23" t="str">
        <f>'指派 Feature_1017'!E:E</f>
        <v>Resistance to Impacts</v>
      </c>
      <c r="B245" s="24" t="str">
        <f>IFERROR(VLOOKUP(A245,Feature統計!A:O,15,FALSE),"NA")</f>
        <v>Pass</v>
      </c>
      <c r="C245" s="23" t="str">
        <f>'指派 Feature_1017'!B:B</f>
        <v>Hardware Requirement</v>
      </c>
      <c r="D245" s="23" t="str">
        <f>'指派 Feature_1017'!C:C</f>
        <v>Non-Functional</v>
      </c>
      <c r="E245" s="23" t="str">
        <f>'指派 Feature_1017'!D:D</f>
        <v>Miscellaneous</v>
      </c>
      <c r="F245" s="23" t="str">
        <f>'指派 Feature_1017'!A:A</f>
        <v>RTBM-53416</v>
      </c>
      <c r="G245" s="24" t="str">
        <f>IFERROR(VLOOKUP(F245,HW資料!A:B,2,FALSE),VLOOKUP(F245,System資料複製!E:J,6,FALSE))</f>
        <v>StagePass</v>
      </c>
      <c r="H245" s="23" t="str">
        <f>IFERROR(VLOOKUP(F245,HW資料!A:B,1,FALSE),VLOOKUP(F245,System資料複製!E:J,5,FALSE))</f>
        <v>RTBM-53416</v>
      </c>
      <c r="I245" s="24" t="str">
        <f>IFERROR(VLOOKUP(F245,CustomerREQ!B:F,3,FALSE),"NA")</f>
        <v>RTBM-36283</v>
      </c>
      <c r="J245" s="24" t="str">
        <f>IFERROR(VLOOKUP(F245,CustomerREQ!B:F,4,FALSE),"NA")</f>
        <v>REQ-0495160</v>
      </c>
      <c r="K245" s="24" t="str">
        <f>IFERROR(VLOOKUP(F245,CustomerREQ!B:F,5,FALSE),"NA")</f>
        <v>A</v>
      </c>
    </row>
    <row r="246" spans="1:11" x14ac:dyDescent="0.4">
      <c r="A246" s="23" t="str">
        <f>'指派 Feature_1017'!E:E</f>
        <v>Connector - Main</v>
      </c>
      <c r="B246" s="24" t="str">
        <f>IFERROR(VLOOKUP(A246,Feature統計!A:O,15,FALSE),"NA")</f>
        <v>Pass</v>
      </c>
      <c r="C246" s="23" t="str">
        <f>'指派 Feature_1017'!B:B</f>
        <v>Hardware Requirement</v>
      </c>
      <c r="D246" s="23" t="str">
        <f>'指派 Feature_1017'!C:C</f>
        <v>Non-Functional</v>
      </c>
      <c r="E246" s="23" t="str">
        <f>'指派 Feature_1017'!D:D</f>
        <v>Miscellaneous</v>
      </c>
      <c r="F246" s="23" t="str">
        <f>'指派 Feature_1017'!A:A</f>
        <v>RTBM-53417</v>
      </c>
      <c r="G246" s="24" t="str">
        <f>IFERROR(VLOOKUP(F246,HW資料!A:B,2,FALSE),VLOOKUP(F246,System資料複製!E:J,6,FALSE))</f>
        <v>StagePass</v>
      </c>
      <c r="H246" s="23" t="str">
        <f>IFERROR(VLOOKUP(F246,HW資料!A:B,1,FALSE),VLOOKUP(F246,System資料複製!E:J,5,FALSE))</f>
        <v>RTBM-53417</v>
      </c>
      <c r="I246" s="24" t="str">
        <f>IFERROR(VLOOKUP(F246,CustomerREQ!B:F,3,FALSE),"NA")</f>
        <v>RTBM-36120</v>
      </c>
      <c r="J246" s="24" t="str">
        <f>IFERROR(VLOOKUP(F246,CustomerREQ!B:F,4,FALSE),"NA")</f>
        <v>REQ-0495156</v>
      </c>
      <c r="K246" s="24" t="str">
        <f>IFERROR(VLOOKUP(F246,CustomerREQ!B:F,5,FALSE),"NA")</f>
        <v>B</v>
      </c>
    </row>
    <row r="247" spans="1:11" x14ac:dyDescent="0.4">
      <c r="A247" s="23" t="str">
        <f>'指派 Feature_1017'!E:E</f>
        <v>Appearance requirement</v>
      </c>
      <c r="B247" s="24" t="str">
        <f>IFERROR(VLOOKUP(A247,Feature統計!A:O,15,FALSE),"NA")</f>
        <v>NA</v>
      </c>
      <c r="C247" s="23" t="str">
        <f>'指派 Feature_1017'!B:B</f>
        <v>Hardware Requirement</v>
      </c>
      <c r="D247" s="23" t="str">
        <f>'指派 Feature_1017'!C:C</f>
        <v>Non-Functional</v>
      </c>
      <c r="E247" s="23" t="str">
        <f>'指派 Feature_1017'!D:D</f>
        <v>Miscellaneous</v>
      </c>
      <c r="F247" s="23" t="str">
        <f>'指派 Feature_1017'!A:A</f>
        <v>RTBM-53418</v>
      </c>
      <c r="G247" s="24" t="str">
        <f>IFERROR(VLOOKUP(F247,HW資料!A:B,2,FALSE),VLOOKUP(F247,System資料複製!E:J,6,FALSE))</f>
        <v>StagePass</v>
      </c>
      <c r="H247" s="23" t="str">
        <f>IFERROR(VLOOKUP(F247,HW資料!A:B,1,FALSE),VLOOKUP(F247,System資料複製!E:J,5,FALSE))</f>
        <v>RTBM-53418</v>
      </c>
      <c r="I247" s="24" t="str">
        <f>IFERROR(VLOOKUP(F247,CustomerREQ!B:F,3,FALSE),"NA")</f>
        <v>RTBM-36280</v>
      </c>
      <c r="J247" s="24" t="str">
        <f>IFERROR(VLOOKUP(F247,CustomerREQ!B:F,4,FALSE),"NA")</f>
        <v>REQ-0495153</v>
      </c>
      <c r="K247" s="24" t="str">
        <f>IFERROR(VLOOKUP(F247,CustomerREQ!B:F,5,FALSE),"NA")</f>
        <v>A</v>
      </c>
    </row>
    <row r="248" spans="1:11" x14ac:dyDescent="0.4">
      <c r="A248" s="23" t="str">
        <f>'指派 Feature_1017'!E:E</f>
        <v>Materials</v>
      </c>
      <c r="B248" s="24" t="str">
        <f>IFERROR(VLOOKUP(A248,Feature統計!A:O,15,FALSE),"NA")</f>
        <v>Pass</v>
      </c>
      <c r="C248" s="23" t="str">
        <f>'指派 Feature_1017'!B:B</f>
        <v>Hardware Requirement</v>
      </c>
      <c r="D248" s="23" t="str">
        <f>'指派 Feature_1017'!C:C</f>
        <v>Non-Functional</v>
      </c>
      <c r="E248" s="23" t="str">
        <f>'指派 Feature_1017'!D:D</f>
        <v>Miscellaneous</v>
      </c>
      <c r="F248" s="23" t="str">
        <f>'指派 Feature_1017'!A:A</f>
        <v>RTBM-53419</v>
      </c>
      <c r="G248" s="24" t="str">
        <f>IFERROR(VLOOKUP(F248,HW資料!A:B,2,FALSE),VLOOKUP(F248,System資料複製!E:J,6,FALSE))</f>
        <v>StagePass</v>
      </c>
      <c r="H248" s="23" t="str">
        <f>IFERROR(VLOOKUP(F248,HW資料!A:B,1,FALSE),VLOOKUP(F248,System資料複製!E:J,5,FALSE))</f>
        <v>RTBM-53419</v>
      </c>
      <c r="I248" s="24" t="str">
        <f>IFERROR(VLOOKUP(F248,CustomerREQ!B:F,3,FALSE),"NA")</f>
        <v>RTBM-36780</v>
      </c>
      <c r="J248" s="24" t="str">
        <f>IFERROR(VLOOKUP(F248,CustomerREQ!B:F,4,FALSE),"NA")</f>
        <v>REQ-0495151</v>
      </c>
      <c r="K248" s="24" t="str">
        <f>IFERROR(VLOOKUP(F248,CustomerREQ!B:F,5,FALSE),"NA")</f>
        <v>A</v>
      </c>
    </row>
    <row r="249" spans="1:11" x14ac:dyDescent="0.4">
      <c r="A249" s="23" t="str">
        <f>'指派 Feature_1017'!E:E</f>
        <v>Product compatible to customer specification</v>
      </c>
      <c r="B249" s="24" t="str">
        <f>IFERROR(VLOOKUP(A249,Feature統計!A:O,15,FALSE),"NA")</f>
        <v>Pass</v>
      </c>
      <c r="C249" s="23" t="str">
        <f>'指派 Feature_1017'!B:B</f>
        <v>Hardware Requirement</v>
      </c>
      <c r="D249" s="23" t="str">
        <f>'指派 Feature_1017'!C:C</f>
        <v>Non-Functional</v>
      </c>
      <c r="E249" s="23" t="str">
        <f>'指派 Feature_1017'!D:D</f>
        <v>Miscellaneous</v>
      </c>
      <c r="F249" s="23" t="str">
        <f>'指派 Feature_1017'!A:A</f>
        <v>RTBM-53420</v>
      </c>
      <c r="G249" s="24" t="str">
        <f>IFERROR(VLOOKUP(F249,HW資料!A:B,2,FALSE),VLOOKUP(F249,System資料複製!E:J,6,FALSE))</f>
        <v>StagePass</v>
      </c>
      <c r="H249" s="23" t="str">
        <f>IFERROR(VLOOKUP(F249,HW資料!A:B,1,FALSE),VLOOKUP(F249,System資料複製!E:J,5,FALSE))</f>
        <v>RTBM-53420</v>
      </c>
      <c r="I249" s="24" t="str">
        <f>IFERROR(VLOOKUP(F249,CustomerREQ!B:F,3,FALSE),"NA")</f>
        <v>RTBM-36130</v>
      </c>
      <c r="J249" s="24" t="str">
        <f>IFERROR(VLOOKUP(F249,CustomerREQ!B:F,4,FALSE),"NA")</f>
        <v>REQ-0495148</v>
      </c>
      <c r="K249" s="24" t="str">
        <f>IFERROR(VLOOKUP(F249,CustomerREQ!B:F,5,FALSE),"NA")</f>
        <v>A</v>
      </c>
    </row>
    <row r="250" spans="1:11" x14ac:dyDescent="0.4">
      <c r="A250" s="23" t="str">
        <f>'指派 Feature_1017'!E:E</f>
        <v>Connectors</v>
      </c>
      <c r="B250" s="24" t="str">
        <f>IFERROR(VLOOKUP(A250,Feature統計!A:O,15,FALSE),"NA")</f>
        <v>NA</v>
      </c>
      <c r="C250" s="23" t="str">
        <f>'指派 Feature_1017'!B:B</f>
        <v>Hardware Requirement</v>
      </c>
      <c r="D250" s="23" t="str">
        <f>'指派 Feature_1017'!C:C</f>
        <v>Non-Functional</v>
      </c>
      <c r="E250" s="23" t="str">
        <f>'指派 Feature_1017'!D:D</f>
        <v>Quality</v>
      </c>
      <c r="F250" s="23" t="str">
        <f>'指派 Feature_1017'!A:A</f>
        <v>RTBM-53421</v>
      </c>
      <c r="G250" s="24" t="str">
        <f>IFERROR(VLOOKUP(F250,HW資料!A:B,2,FALSE),VLOOKUP(F250,System資料複製!E:J,6,FALSE))</f>
        <v>StagePass</v>
      </c>
      <c r="H250" s="23" t="str">
        <f>IFERROR(VLOOKUP(F250,HW資料!A:B,1,FALSE),VLOOKUP(F250,System資料複製!E:J,5,FALSE))</f>
        <v>RTBM-53421</v>
      </c>
      <c r="I250" s="24" t="str">
        <f>IFERROR(VLOOKUP(F250,CustomerREQ!B:F,3,FALSE),"NA")</f>
        <v>RTBM-37000</v>
      </c>
      <c r="J250" s="24" t="str">
        <f>IFERROR(VLOOKUP(F250,CustomerREQ!B:F,4,FALSE),"NA")</f>
        <v>REQ-0495146</v>
      </c>
      <c r="K250" s="24" t="str">
        <f>IFERROR(VLOOKUP(F250,CustomerREQ!B:F,5,FALSE),"NA")</f>
        <v>A</v>
      </c>
    </row>
    <row r="251" spans="1:11" x14ac:dyDescent="0.4">
      <c r="A251" s="23" t="str">
        <f>'指派 Feature_1017'!E:E</f>
        <v>Thermal consistency</v>
      </c>
      <c r="B251" s="24" t="str">
        <f>IFERROR(VLOOKUP(A251,Feature統計!A:O,15,FALSE),"NA")</f>
        <v>Pass</v>
      </c>
      <c r="C251" s="23" t="str">
        <f>'指派 Feature_1017'!B:B</f>
        <v>Hardware Requirement</v>
      </c>
      <c r="D251" s="23" t="str">
        <f>'指派 Feature_1017'!C:C</f>
        <v>Non-Functional</v>
      </c>
      <c r="E251" s="23" t="str">
        <f>'指派 Feature_1017'!D:D</f>
        <v>Miscellaneous</v>
      </c>
      <c r="F251" s="23" t="str">
        <f>'指派 Feature_1017'!A:A</f>
        <v>RTBM-53422</v>
      </c>
      <c r="G251" s="24" t="str">
        <f>IFERROR(VLOOKUP(F251,HW資料!A:B,2,FALSE),VLOOKUP(F251,System資料複製!E:J,6,FALSE))</f>
        <v>StagePass</v>
      </c>
      <c r="H251" s="23" t="str">
        <f>IFERROR(VLOOKUP(F251,HW資料!A:B,1,FALSE),VLOOKUP(F251,System資料複製!E:J,5,FALSE))</f>
        <v>RTBM-53422</v>
      </c>
      <c r="I251" s="24" t="str">
        <f>IFERROR(VLOOKUP(F251,CustomerREQ!B:F,3,FALSE),"NA")</f>
        <v>RTBM-37033</v>
      </c>
      <c r="J251" s="24" t="str">
        <f>IFERROR(VLOOKUP(F251,CustomerREQ!B:F,4,FALSE),"NA")</f>
        <v>REQ-0495144</v>
      </c>
      <c r="K251" s="24" t="str">
        <f>IFERROR(VLOOKUP(F251,CustomerREQ!B:F,5,FALSE),"NA")</f>
        <v>C</v>
      </c>
    </row>
    <row r="252" spans="1:11" x14ac:dyDescent="0.4">
      <c r="A252" s="23" t="str">
        <f>'指派 Feature_1017'!E:E</f>
        <v>Connectors</v>
      </c>
      <c r="B252" s="24" t="str">
        <f>IFERROR(VLOOKUP(A252,Feature統計!A:O,15,FALSE),"NA")</f>
        <v>NA</v>
      </c>
      <c r="C252" s="23" t="str">
        <f>'指派 Feature_1017'!B:B</f>
        <v>Hardware Requirement</v>
      </c>
      <c r="D252" s="23" t="str">
        <f>'指派 Feature_1017'!C:C</f>
        <v>Non-Functional</v>
      </c>
      <c r="E252" s="23" t="str">
        <f>'指派 Feature_1017'!D:D</f>
        <v>Miscellaneous</v>
      </c>
      <c r="F252" s="23" t="str">
        <f>'指派 Feature_1017'!A:A</f>
        <v>RTBM-53423</v>
      </c>
      <c r="G252" s="24" t="str">
        <f>IFERROR(VLOOKUP(F252,HW資料!A:B,2,FALSE),VLOOKUP(F252,System資料複製!E:J,6,FALSE))</f>
        <v>StagePass</v>
      </c>
      <c r="H252" s="23" t="str">
        <f>IFERROR(VLOOKUP(F252,HW資料!A:B,1,FALSE),VLOOKUP(F252,System資料複製!E:J,5,FALSE))</f>
        <v>RTBM-53423</v>
      </c>
      <c r="I252" s="24" t="str">
        <f>IFERROR(VLOOKUP(F252,CustomerREQ!B:F,3,FALSE),"NA")</f>
        <v>RTBM-36999</v>
      </c>
      <c r="J252" s="24" t="str">
        <f>IFERROR(VLOOKUP(F252,CustomerREQ!B:F,4,FALSE),"NA")</f>
        <v>REQ-0495140</v>
      </c>
      <c r="K252" s="24" t="str">
        <f>IFERROR(VLOOKUP(F252,CustomerREQ!B:F,5,FALSE),"NA")</f>
        <v>A</v>
      </c>
    </row>
    <row r="253" spans="1:11" x14ac:dyDescent="0.4">
      <c r="A253" s="23" t="str">
        <f>'指派 Feature_1017'!E:E</f>
        <v>Connectors</v>
      </c>
      <c r="B253" s="24" t="str">
        <f>IFERROR(VLOOKUP(A253,Feature統計!A:O,15,FALSE),"NA")</f>
        <v>NA</v>
      </c>
      <c r="C253" s="23" t="str">
        <f>'指派 Feature_1017'!B:B</f>
        <v>Hardware Requirement</v>
      </c>
      <c r="D253" s="23" t="str">
        <f>'指派 Feature_1017'!C:C</f>
        <v>Non-Functional</v>
      </c>
      <c r="E253" s="23" t="str">
        <f>'指派 Feature_1017'!D:D</f>
        <v>Miscellaneous</v>
      </c>
      <c r="F253" s="23" t="str">
        <f>'指派 Feature_1017'!A:A</f>
        <v>RTBM-53424</v>
      </c>
      <c r="G253" s="24" t="str">
        <f>IFERROR(VLOOKUP(F253,HW資料!A:B,2,FALSE),VLOOKUP(F253,System資料複製!E:J,6,FALSE))</f>
        <v>Pass</v>
      </c>
      <c r="H253" s="23" t="str">
        <f>IFERROR(VLOOKUP(F253,HW資料!A:B,1,FALSE),VLOOKUP(F253,System資料複製!E:J,5,FALSE))</f>
        <v>RTBM-53424</v>
      </c>
      <c r="I253" s="24" t="str">
        <f>IFERROR(VLOOKUP(F253,CustomerREQ!B:F,3,FALSE),"NA")</f>
        <v>RTBM-36129</v>
      </c>
      <c r="J253" s="24" t="str">
        <f>IFERROR(VLOOKUP(F253,CustomerREQ!B:F,4,FALSE),"NA")</f>
        <v>REQ-0495139</v>
      </c>
      <c r="K253" s="24" t="str">
        <f>IFERROR(VLOOKUP(F253,CustomerREQ!B:F,5,FALSE),"NA")</f>
        <v>A</v>
      </c>
    </row>
    <row r="254" spans="1:11" x14ac:dyDescent="0.4">
      <c r="A254" s="23" t="str">
        <f>'指派 Feature_1017'!E:E</f>
        <v>Connectors</v>
      </c>
      <c r="B254" s="24" t="str">
        <f>IFERROR(VLOOKUP(A254,Feature統計!A:O,15,FALSE),"NA")</f>
        <v>NA</v>
      </c>
      <c r="C254" s="23" t="str">
        <f>'指派 Feature_1017'!B:B</f>
        <v>Hardware Requirement</v>
      </c>
      <c r="D254" s="23" t="str">
        <f>'指派 Feature_1017'!C:C</f>
        <v>Non-Functional</v>
      </c>
      <c r="E254" s="23" t="str">
        <f>'指派 Feature_1017'!D:D</f>
        <v>Miscellaneous</v>
      </c>
      <c r="F254" s="23" t="str">
        <f>'指派 Feature_1017'!A:A</f>
        <v>RTBM-53425</v>
      </c>
      <c r="G254" s="24" t="str">
        <f>IFERROR(VLOOKUP(F254,HW資料!A:B,2,FALSE),VLOOKUP(F254,System資料複製!E:J,6,FALSE))</f>
        <v>StagePass</v>
      </c>
      <c r="H254" s="23" t="str">
        <f>IFERROR(VLOOKUP(F254,HW資料!A:B,1,FALSE),VLOOKUP(F254,System資料複製!E:J,5,FALSE))</f>
        <v>RTBM-53425</v>
      </c>
      <c r="I254" s="24" t="str">
        <f>IFERROR(VLOOKUP(F254,CustomerREQ!B:F,3,FALSE),"NA")</f>
        <v>RTBM-36998</v>
      </c>
      <c r="J254" s="24" t="str">
        <f>IFERROR(VLOOKUP(F254,CustomerREQ!B:F,4,FALSE),"NA")</f>
        <v>REQ-0495137</v>
      </c>
      <c r="K254" s="24" t="str">
        <f>IFERROR(VLOOKUP(F254,CustomerREQ!B:F,5,FALSE),"NA")</f>
        <v>B</v>
      </c>
    </row>
    <row r="255" spans="1:11" x14ac:dyDescent="0.4">
      <c r="A255" s="23" t="str">
        <f>'指派 Feature_1017'!E:E</f>
        <v>Main Power Supply</v>
      </c>
      <c r="B255" s="24" t="str">
        <f>IFERROR(VLOOKUP(A255,Feature統計!A:O,15,FALSE),"NA")</f>
        <v>Fail</v>
      </c>
      <c r="C255" s="23" t="str">
        <f>'指派 Feature_1017'!B:B</f>
        <v>Hardware Requirement</v>
      </c>
      <c r="D255" s="23" t="str">
        <f>'指派 Feature_1017'!C:C</f>
        <v>Non-Functional</v>
      </c>
      <c r="E255" s="23" t="str">
        <f>'指派 Feature_1017'!D:D</f>
        <v>LifeCycle</v>
      </c>
      <c r="F255" s="23" t="str">
        <f>'指派 Feature_1017'!A:A</f>
        <v>RTBM-53426</v>
      </c>
      <c r="G255" s="24" t="str">
        <f>IFERROR(VLOOKUP(F255,HW資料!A:B,2,FALSE),VLOOKUP(F255,System資料複製!E:J,6,FALSE))</f>
        <v>Pass</v>
      </c>
      <c r="H255" s="23" t="str">
        <f>IFERROR(VLOOKUP(F255,HW資料!A:B,1,FALSE),VLOOKUP(F255,System資料複製!E:J,5,FALSE))</f>
        <v>RTBM-53426</v>
      </c>
      <c r="I255" s="24" t="str">
        <f>IFERROR(VLOOKUP(F255,CustomerREQ!B:F,3,FALSE),"NA")</f>
        <v>RTBM-36183</v>
      </c>
      <c r="J255" s="24" t="str">
        <f>IFERROR(VLOOKUP(F255,CustomerREQ!B:F,4,FALSE),"NA")</f>
        <v>REQ-0495136</v>
      </c>
      <c r="K255" s="24" t="str">
        <f>IFERROR(VLOOKUP(F255,CustomerREQ!B:F,5,FALSE),"NA")</f>
        <v>B</v>
      </c>
    </row>
    <row r="256" spans="1:11" x14ac:dyDescent="0.4">
      <c r="A256" s="23" t="str">
        <f>'指派 Feature_1017'!E:E</f>
        <v>Connector - Main</v>
      </c>
      <c r="B256" s="24" t="str">
        <f>IFERROR(VLOOKUP(A256,Feature統計!A:O,15,FALSE),"NA")</f>
        <v>Pass</v>
      </c>
      <c r="C256" s="23" t="str">
        <f>'指派 Feature_1017'!B:B</f>
        <v>Hardware Requirement</v>
      </c>
      <c r="D256" s="23" t="str">
        <f>'指派 Feature_1017'!C:C</f>
        <v>Non-Functional</v>
      </c>
      <c r="E256" s="23" t="str">
        <f>'指派 Feature_1017'!D:D</f>
        <v>Quality</v>
      </c>
      <c r="F256" s="23" t="str">
        <f>'指派 Feature_1017'!A:A</f>
        <v>RTBM-53427</v>
      </c>
      <c r="G256" s="24" t="str">
        <f>IFERROR(VLOOKUP(F256,HW資料!A:B,2,FALSE),VLOOKUP(F256,System資料複製!E:J,6,FALSE))</f>
        <v>StagePass</v>
      </c>
      <c r="H256" s="23" t="str">
        <f>IFERROR(VLOOKUP(F256,HW資料!A:B,1,FALSE),VLOOKUP(F256,System資料複製!E:J,5,FALSE))</f>
        <v>RTBM-53427</v>
      </c>
      <c r="I256" s="24" t="str">
        <f>IFERROR(VLOOKUP(F256,CustomerREQ!B:F,3,FALSE),"NA")</f>
        <v>RTBM-36119</v>
      </c>
      <c r="J256" s="24" t="str">
        <f>IFERROR(VLOOKUP(F256,CustomerREQ!B:F,4,FALSE),"NA")</f>
        <v>REQ-0495135</v>
      </c>
      <c r="K256" s="24" t="str">
        <f>IFERROR(VLOOKUP(F256,CustomerREQ!B:F,5,FALSE),"NA")</f>
        <v>B</v>
      </c>
    </row>
    <row r="257" spans="1:11" x14ac:dyDescent="0.4">
      <c r="A257" s="23" t="str">
        <f>'指派 Feature_1017'!E:E</f>
        <v>Resistance to Impacts</v>
      </c>
      <c r="B257" s="24" t="str">
        <f>IFERROR(VLOOKUP(A257,Feature統計!A:O,15,FALSE),"NA")</f>
        <v>Pass</v>
      </c>
      <c r="C257" s="23" t="str">
        <f>'指派 Feature_1017'!B:B</f>
        <v>Hardware Requirement</v>
      </c>
      <c r="D257" s="23" t="str">
        <f>'指派 Feature_1017'!C:C</f>
        <v>Non-Functional</v>
      </c>
      <c r="E257" s="23" t="str">
        <f>'指派 Feature_1017'!D:D</f>
        <v>Miscellaneous</v>
      </c>
      <c r="F257" s="23" t="str">
        <f>'指派 Feature_1017'!A:A</f>
        <v>RTBM-53429</v>
      </c>
      <c r="G257" s="24" t="str">
        <f>IFERROR(VLOOKUP(F257,HW資料!A:B,2,FALSE),VLOOKUP(F257,System資料複製!E:J,6,FALSE))</f>
        <v>StagePass</v>
      </c>
      <c r="H257" s="23" t="str">
        <f>IFERROR(VLOOKUP(F257,HW資料!A:B,1,FALSE),VLOOKUP(F257,System資料複製!E:J,5,FALSE))</f>
        <v>RTBM-53429</v>
      </c>
      <c r="I257" s="24" t="str">
        <f>IFERROR(VLOOKUP(F257,CustomerREQ!B:F,3,FALSE),"NA")</f>
        <v>RTBM-36997</v>
      </c>
      <c r="J257" s="24" t="str">
        <f>IFERROR(VLOOKUP(F257,CustomerREQ!B:F,4,FALSE),"NA")</f>
        <v>REQ-0495132</v>
      </c>
      <c r="K257" s="24" t="str">
        <f>IFERROR(VLOOKUP(F257,CustomerREQ!B:F,5,FALSE),"NA")</f>
        <v>A</v>
      </c>
    </row>
    <row r="258" spans="1:11" x14ac:dyDescent="0.4">
      <c r="A258" s="23" t="str">
        <f>'指派 Feature_1017'!E:E</f>
        <v>Resistance to Impacts</v>
      </c>
      <c r="B258" s="24" t="str">
        <f>IFERROR(VLOOKUP(A258,Feature統計!A:O,15,FALSE),"NA")</f>
        <v>Pass</v>
      </c>
      <c r="C258" s="23" t="str">
        <f>'指派 Feature_1017'!B:B</f>
        <v>Hardware Requirement</v>
      </c>
      <c r="D258" s="23" t="str">
        <f>'指派 Feature_1017'!C:C</f>
        <v>Non-Functional</v>
      </c>
      <c r="E258" s="23" t="str">
        <f>'指派 Feature_1017'!D:D</f>
        <v>Quality</v>
      </c>
      <c r="F258" s="23" t="str">
        <f>'指派 Feature_1017'!A:A</f>
        <v>RTBM-53431</v>
      </c>
      <c r="G258" s="24" t="str">
        <f>IFERROR(VLOOKUP(F258,HW資料!A:B,2,FALSE),VLOOKUP(F258,System資料複製!E:J,6,FALSE))</f>
        <v>StagePass</v>
      </c>
      <c r="H258" s="23" t="str">
        <f>IFERROR(VLOOKUP(F258,HW資料!A:B,1,FALSE),VLOOKUP(F258,System資料複製!E:J,5,FALSE))</f>
        <v>RTBM-53431</v>
      </c>
      <c r="I258" s="24" t="str">
        <f>IFERROR(VLOOKUP(F258,CustomerREQ!B:F,3,FALSE),"NA")</f>
        <v>RTBM-36276</v>
      </c>
      <c r="J258" s="24" t="str">
        <f>IFERROR(VLOOKUP(F258,CustomerREQ!B:F,4,FALSE),"NA")</f>
        <v>REQ-0495127</v>
      </c>
      <c r="K258" s="24" t="str">
        <f>IFERROR(VLOOKUP(F258,CustomerREQ!B:F,5,FALSE),"NA")</f>
        <v>B</v>
      </c>
    </row>
    <row r="259" spans="1:11" x14ac:dyDescent="0.4">
      <c r="A259" s="23" t="str">
        <f>'指派 Feature_1017'!E:E</f>
        <v>Product compatible to customer specification</v>
      </c>
      <c r="B259" s="24" t="str">
        <f>IFERROR(VLOOKUP(A259,Feature統計!A:O,15,FALSE),"NA")</f>
        <v>Pass</v>
      </c>
      <c r="C259" s="23" t="str">
        <f>'指派 Feature_1017'!B:B</f>
        <v>Hardware Requirement</v>
      </c>
      <c r="D259" s="23" t="str">
        <f>'指派 Feature_1017'!C:C</f>
        <v>Non-Functional</v>
      </c>
      <c r="E259" s="23" t="str">
        <f>'指派 Feature_1017'!D:D</f>
        <v>Miscellaneous</v>
      </c>
      <c r="F259" s="23" t="str">
        <f>'指派 Feature_1017'!A:A</f>
        <v>RTBM-53432</v>
      </c>
      <c r="G259" s="24" t="str">
        <f>IFERROR(VLOOKUP(F259,HW資料!A:B,2,FALSE),VLOOKUP(F259,System資料複製!E:J,6,FALSE))</f>
        <v>StagePass</v>
      </c>
      <c r="H259" s="23" t="str">
        <f>IFERROR(VLOOKUP(F259,HW資料!A:B,1,FALSE),VLOOKUP(F259,System資料複製!E:J,5,FALSE))</f>
        <v>RTBM-53432</v>
      </c>
      <c r="I259" s="24" t="str">
        <f>IFERROR(VLOOKUP(F259,CustomerREQ!B:F,3,FALSE),"NA")</f>
        <v>RTBM-36117</v>
      </c>
      <c r="J259" s="24" t="str">
        <f>IFERROR(VLOOKUP(F259,CustomerREQ!B:F,4,FALSE),"NA")</f>
        <v>REQ-0495126</v>
      </c>
      <c r="K259" s="24" t="str">
        <f>IFERROR(VLOOKUP(F259,CustomerREQ!B:F,5,FALSE),"NA")</f>
        <v>A</v>
      </c>
    </row>
    <row r="260" spans="1:11" x14ac:dyDescent="0.4">
      <c r="A260" s="23" t="str">
        <f>'指派 Feature_1017'!E:E</f>
        <v>DTC - Radio</v>
      </c>
      <c r="B260" s="24" t="str">
        <f>IFERROR(VLOOKUP(A260,Feature統計!A:O,15,FALSE),"NA")</f>
        <v>Pass</v>
      </c>
      <c r="C260" s="23" t="str">
        <f>'指派 Feature_1017'!B:B</f>
        <v>System Requirement</v>
      </c>
      <c r="D260" s="23" t="str">
        <f>'指派 Feature_1017'!C:C</f>
        <v>Functional</v>
      </c>
      <c r="E260" s="23" t="str">
        <f>'指派 Feature_1017'!D:D</f>
        <v>LifeCycle</v>
      </c>
      <c r="F260" s="23" t="str">
        <f>'指派 Feature_1017'!A:A</f>
        <v>RTBM-53645</v>
      </c>
      <c r="G260" s="24" t="str">
        <f>IFERROR(VLOOKUP(F260,HW資料!A:B,2,FALSE),VLOOKUP(F260,System資料複製!E:J,6,FALSE))</f>
        <v>Pass</v>
      </c>
      <c r="H260" s="23" t="str">
        <f>IFERROR(VLOOKUP(F260,HW資料!A:B,1,FALSE),VLOOKUP(F260,System資料複製!E:J,5,FALSE))</f>
        <v>RTBM-57344</v>
      </c>
      <c r="I260" s="24" t="str">
        <f>IFERROR(VLOOKUP(F260,CustomerREQ!B:F,3,FALSE),"NA")</f>
        <v>RTBM-37520</v>
      </c>
      <c r="J260" s="24" t="str">
        <f>IFERROR(VLOOKUP(F260,CustomerREQ!B:F,4,FALSE),"NA")</f>
        <v>REQ-0490425</v>
      </c>
      <c r="K260" s="24" t="str">
        <f>IFERROR(VLOOKUP(F260,CustomerREQ!B:F,5,FALSE),"NA")</f>
        <v>D</v>
      </c>
    </row>
    <row r="261" spans="1:11" x14ac:dyDescent="0.4">
      <c r="A261" s="23" t="str">
        <f>'指派 Feature_1017'!E:E</f>
        <v>Product Regulation and Certification</v>
      </c>
      <c r="B261" s="24" t="str">
        <f>IFERROR(VLOOKUP(A261,Feature統計!A:O,15,FALSE),"NA")</f>
        <v>On-going w/h some pass</v>
      </c>
      <c r="C261" s="23" t="str">
        <f>'指派 Feature_1017'!B:B</f>
        <v>Hardware Requirement</v>
      </c>
      <c r="D261" s="23" t="str">
        <f>'指派 Feature_1017'!C:C</f>
        <v>Non-Functional</v>
      </c>
      <c r="E261" s="23" t="str">
        <f>'指派 Feature_1017'!D:D</f>
        <v>Networks &amp; Protocols</v>
      </c>
      <c r="F261" s="23" t="str">
        <f>'指派 Feature_1017'!A:A</f>
        <v>RTBM-53649</v>
      </c>
      <c r="G261" s="24" t="str">
        <f>IFERROR(VLOOKUP(F261,HW資料!A:B,2,FALSE),VLOOKUP(F261,System資料複製!E:J,6,FALSE))</f>
        <v>Pass</v>
      </c>
      <c r="H261" s="23" t="str">
        <f>IFERROR(VLOOKUP(F261,HW資料!A:B,1,FALSE),VLOOKUP(F261,System資料複製!E:J,5,FALSE))</f>
        <v>RTBM-53649</v>
      </c>
      <c r="I261" s="24" t="str">
        <f>IFERROR(VLOOKUP(F261,CustomerREQ!B:F,3,FALSE),"NA")</f>
        <v>RTBM-12811</v>
      </c>
      <c r="J261" s="24" t="str">
        <f>IFERROR(VLOOKUP(F261,CustomerREQ!B:F,4,FALSE),"NA")</f>
        <v>REQ-0485370</v>
      </c>
      <c r="K261" s="24" t="str">
        <f>IFERROR(VLOOKUP(F261,CustomerREQ!B:F,5,FALSE),"NA")</f>
        <v>A</v>
      </c>
    </row>
    <row r="262" spans="1:11" x14ac:dyDescent="0.4">
      <c r="A262" s="23" t="str">
        <f>'指派 Feature_1017'!E:E</f>
        <v>The radio component feature complies of HW SKU.</v>
      </c>
      <c r="B262" s="24" t="str">
        <f>IFERROR(VLOOKUP(A262,Feature統計!A:O,15,FALSE),"NA")</f>
        <v>NA</v>
      </c>
      <c r="C262" s="23" t="str">
        <f>'指派 Feature_1017'!B:B</f>
        <v>Hardware Requirement</v>
      </c>
      <c r="D262" s="23" t="str">
        <f>'指派 Feature_1017'!C:C</f>
        <v>Non-Functional</v>
      </c>
      <c r="E262" s="23" t="str">
        <f>'指派 Feature_1017'!D:D</f>
        <v>Broadcast</v>
      </c>
      <c r="F262" s="23" t="str">
        <f>'指派 Feature_1017'!A:A</f>
        <v>RTBM-53663</v>
      </c>
      <c r="G262" s="24" t="str">
        <f>IFERROR(VLOOKUP(F262,HW資料!A:B,2,FALSE),VLOOKUP(F262,System資料複製!E:J,6,FALSE))</f>
        <v>Pass</v>
      </c>
      <c r="H262" s="23" t="str">
        <f>IFERROR(VLOOKUP(F262,HW資料!A:B,1,FALSE),VLOOKUP(F262,System資料複製!E:J,5,FALSE))</f>
        <v>RTBM-53663</v>
      </c>
      <c r="I262" s="24" t="str">
        <f>IFERROR(VLOOKUP(F262,CustomerREQ!B:F,3,FALSE),"NA")</f>
        <v>RTBM-37245</v>
      </c>
      <c r="J262" s="24" t="str">
        <f>IFERROR(VLOOKUP(F262,CustomerREQ!B:F,4,FALSE),"NA")</f>
        <v>REQ-0483890</v>
      </c>
      <c r="K262" s="24" t="str">
        <f>IFERROR(VLOOKUP(F262,CustomerREQ!B:F,5,FALSE),"NA")</f>
        <v>D</v>
      </c>
    </row>
    <row r="263" spans="1:11" x14ac:dyDescent="0.4">
      <c r="A263" s="23" t="str">
        <f>'指派 Feature_1017'!E:E</f>
        <v>automatic eCall EU</v>
      </c>
      <c r="B263" s="24" t="str">
        <f>IFERROR(VLOOKUP(A263,Feature統計!A:O,15,FALSE),"NA")</f>
        <v>Pass</v>
      </c>
      <c r="C263" s="23" t="str">
        <f>'指派 Feature_1017'!B:B</f>
        <v>Hardware Requirement</v>
      </c>
      <c r="D263" s="23" t="str">
        <f>'指派 Feature_1017'!C:C</f>
        <v>Non-Functional</v>
      </c>
      <c r="E263" s="23" t="str">
        <f>'指派 Feature_1017'!D:D</f>
        <v>Diagnostic</v>
      </c>
      <c r="F263" s="23" t="str">
        <f>'指派 Feature_1017'!A:A</f>
        <v>RTBM-53666</v>
      </c>
      <c r="G263" s="24" t="str">
        <f>IFERROR(VLOOKUP(F263,HW資料!A:B,2,FALSE),VLOOKUP(F263,System資料複製!E:J,6,FALSE))</f>
        <v>Pass</v>
      </c>
      <c r="H263" s="23" t="str">
        <f>IFERROR(VLOOKUP(F263,HW資料!A:B,1,FALSE),VLOOKUP(F263,System資料複製!E:J,5,FALSE))</f>
        <v>RTBM-53666</v>
      </c>
      <c r="I263" s="24" t="str">
        <f>IFERROR(VLOOKUP(F263,CustomerREQ!B:F,3,FALSE),"NA")</f>
        <v>RTBM-16999</v>
      </c>
      <c r="J263" s="24" t="str">
        <f>IFERROR(VLOOKUP(F263,CustomerREQ!B:F,4,FALSE),"NA")</f>
        <v>REQ-0315092</v>
      </c>
      <c r="K263" s="24" t="str">
        <f>IFERROR(VLOOKUP(F263,CustomerREQ!B:F,5,FALSE),"NA")</f>
        <v>A</v>
      </c>
    </row>
    <row r="264" spans="1:11" x14ac:dyDescent="0.4">
      <c r="A264" s="23" t="str">
        <f>'指派 Feature_1017'!E:E</f>
        <v>automatic eCall EU</v>
      </c>
      <c r="B264" s="24" t="str">
        <f>IFERROR(VLOOKUP(A264,Feature統計!A:O,15,FALSE),"NA")</f>
        <v>Pass</v>
      </c>
      <c r="C264" s="23" t="str">
        <f>'指派 Feature_1017'!B:B</f>
        <v>Hardware Requirement</v>
      </c>
      <c r="D264" s="23" t="str">
        <f>'指派 Feature_1017'!C:C</f>
        <v>Non-Functional</v>
      </c>
      <c r="E264" s="23" t="str">
        <f>'指派 Feature_1017'!D:D</f>
        <v>XCall</v>
      </c>
      <c r="F264" s="23" t="str">
        <f>'指派 Feature_1017'!A:A</f>
        <v>RTBM-53667</v>
      </c>
      <c r="G264" s="24" t="str">
        <f>IFERROR(VLOOKUP(F264,HW資料!A:B,2,FALSE),VLOOKUP(F264,System資料複製!E:J,6,FALSE))</f>
        <v>Pass</v>
      </c>
      <c r="H264" s="23" t="str">
        <f>IFERROR(VLOOKUP(F264,HW資料!A:B,1,FALSE),VLOOKUP(F264,System資料複製!E:J,5,FALSE))</f>
        <v>RTBM-53667</v>
      </c>
      <c r="I264" s="24" t="str">
        <f>IFERROR(VLOOKUP(F264,CustomerREQ!B:F,3,FALSE),"NA")</f>
        <v>RTBM-16998</v>
      </c>
      <c r="J264" s="24" t="str">
        <f>IFERROR(VLOOKUP(F264,CustomerREQ!B:F,4,FALSE),"NA")</f>
        <v>REQ-0315077</v>
      </c>
      <c r="K264" s="24" t="str">
        <f>IFERROR(VLOOKUP(F264,CustomerREQ!B:F,5,FALSE),"NA")</f>
        <v>A</v>
      </c>
    </row>
    <row r="265" spans="1:11" x14ac:dyDescent="0.4">
      <c r="A265" s="23" t="str">
        <f>'指派 Feature_1017'!E:E</f>
        <v>automatic eCall EU</v>
      </c>
      <c r="B265" s="24" t="str">
        <f>IFERROR(VLOOKUP(A265,Feature統計!A:O,15,FALSE),"NA")</f>
        <v>Pass</v>
      </c>
      <c r="C265" s="23" t="str">
        <f>'指派 Feature_1017'!B:B</f>
        <v>Hardware Requirement</v>
      </c>
      <c r="D265" s="23" t="str">
        <f>'指派 Feature_1017'!C:C</f>
        <v>Non-Functional</v>
      </c>
      <c r="E265" s="23" t="str">
        <f>'指派 Feature_1017'!D:D</f>
        <v>XCall</v>
      </c>
      <c r="F265" s="23" t="str">
        <f>'指派 Feature_1017'!A:A</f>
        <v>RTBM-53668</v>
      </c>
      <c r="G265" s="24" t="str">
        <f>IFERROR(VLOOKUP(F265,HW資料!A:B,2,FALSE),VLOOKUP(F265,System資料複製!E:J,6,FALSE))</f>
        <v>Pass</v>
      </c>
      <c r="H265" s="23" t="str">
        <f>IFERROR(VLOOKUP(F265,HW資料!A:B,1,FALSE),VLOOKUP(F265,System資料複製!E:J,5,FALSE))</f>
        <v>RTBM-53668</v>
      </c>
      <c r="I265" s="24" t="str">
        <f>IFERROR(VLOOKUP(F265,CustomerREQ!B:F,3,FALSE),"NA")</f>
        <v>RTBM-16997</v>
      </c>
      <c r="J265" s="24" t="str">
        <f>IFERROR(VLOOKUP(F265,CustomerREQ!B:F,4,FALSE),"NA")</f>
        <v>REQ-0315062</v>
      </c>
      <c r="K265" s="24" t="str">
        <f>IFERROR(VLOOKUP(F265,CustomerREQ!B:F,5,FALSE),"NA")</f>
        <v>A</v>
      </c>
    </row>
    <row r="266" spans="1:11" x14ac:dyDescent="0.4">
      <c r="A266" s="23" t="str">
        <f>'指派 Feature_1017'!E:E</f>
        <v>automatic eCall EU</v>
      </c>
      <c r="B266" s="24" t="str">
        <f>IFERROR(VLOOKUP(A266,Feature統計!A:O,15,FALSE),"NA")</f>
        <v>Pass</v>
      </c>
      <c r="C266" s="23" t="str">
        <f>'指派 Feature_1017'!B:B</f>
        <v>Hardware Requirement</v>
      </c>
      <c r="D266" s="23" t="str">
        <f>'指派 Feature_1017'!C:C</f>
        <v>Non-Functional</v>
      </c>
      <c r="E266" s="23" t="str">
        <f>'指派 Feature_1017'!D:D</f>
        <v>XCall</v>
      </c>
      <c r="F266" s="23" t="str">
        <f>'指派 Feature_1017'!A:A</f>
        <v>RTBM-53669</v>
      </c>
      <c r="G266" s="24" t="str">
        <f>IFERROR(VLOOKUP(F266,HW資料!A:B,2,FALSE),VLOOKUP(F266,System資料複製!E:J,6,FALSE))</f>
        <v>Pass</v>
      </c>
      <c r="H266" s="23" t="str">
        <f>IFERROR(VLOOKUP(F266,HW資料!A:B,1,FALSE),VLOOKUP(F266,System資料複製!E:J,5,FALSE))</f>
        <v>RTBM-53669</v>
      </c>
      <c r="I266" s="24" t="str">
        <f>IFERROR(VLOOKUP(F266,CustomerREQ!B:F,3,FALSE),"NA")</f>
        <v>RTBM-16996</v>
      </c>
      <c r="J266" s="24" t="str">
        <f>IFERROR(VLOOKUP(F266,CustomerREQ!B:F,4,FALSE),"NA")</f>
        <v>REQ-0315047</v>
      </c>
      <c r="K266" s="24" t="str">
        <f>IFERROR(VLOOKUP(F266,CustomerREQ!B:F,5,FALSE),"NA")</f>
        <v>A</v>
      </c>
    </row>
    <row r="267" spans="1:11" x14ac:dyDescent="0.4">
      <c r="A267" s="23" t="str">
        <f>'指派 Feature_1017'!E:E</f>
        <v>automatic eCall EU</v>
      </c>
      <c r="B267" s="24" t="str">
        <f>IFERROR(VLOOKUP(A267,Feature統計!A:O,15,FALSE),"NA")</f>
        <v>Pass</v>
      </c>
      <c r="C267" s="23" t="str">
        <f>'指派 Feature_1017'!B:B</f>
        <v>Hardware Requirement</v>
      </c>
      <c r="D267" s="23" t="str">
        <f>'指派 Feature_1017'!C:C</f>
        <v>Non-Functional</v>
      </c>
      <c r="E267" s="23" t="str">
        <f>'指派 Feature_1017'!D:D</f>
        <v>XCall</v>
      </c>
      <c r="F267" s="23" t="str">
        <f>'指派 Feature_1017'!A:A</f>
        <v>RTBM-53670</v>
      </c>
      <c r="G267" s="24" t="str">
        <f>IFERROR(VLOOKUP(F267,HW資料!A:B,2,FALSE),VLOOKUP(F267,System資料複製!E:J,6,FALSE))</f>
        <v>Pass</v>
      </c>
      <c r="H267" s="23" t="str">
        <f>IFERROR(VLOOKUP(F267,HW資料!A:B,1,FALSE),VLOOKUP(F267,System資料複製!E:J,5,FALSE))</f>
        <v>RTBM-53670</v>
      </c>
      <c r="I267" s="24" t="str">
        <f>IFERROR(VLOOKUP(F267,CustomerREQ!B:F,3,FALSE),"NA")</f>
        <v>RTBM-16995</v>
      </c>
      <c r="J267" s="24" t="str">
        <f>IFERROR(VLOOKUP(F267,CustomerREQ!B:F,4,FALSE),"NA")</f>
        <v>REQ-0315030</v>
      </c>
      <c r="K267" s="24" t="str">
        <f>IFERROR(VLOOKUP(F267,CustomerREQ!B:F,5,FALSE),"NA")</f>
        <v>A</v>
      </c>
    </row>
    <row r="268" spans="1:11" x14ac:dyDescent="0.4">
      <c r="A268" s="23" t="str">
        <f>'指派 Feature_1017'!E:E</f>
        <v>Backup Battery Handle</v>
      </c>
      <c r="B268" s="24" t="str">
        <f>IFERROR(VLOOKUP(A268,Feature統計!A:O,15,FALSE),"NA")</f>
        <v>Pass</v>
      </c>
      <c r="C268" s="23" t="str">
        <f>'指派 Feature_1017'!B:B</f>
        <v>Hardware Requirement</v>
      </c>
      <c r="D268" s="23" t="str">
        <f>'指派 Feature_1017'!C:C</f>
        <v>Non-Functional</v>
      </c>
      <c r="E268" s="23" t="str">
        <f>'指派 Feature_1017'!D:D</f>
        <v>Quality</v>
      </c>
      <c r="F268" s="23" t="str">
        <f>'指派 Feature_1017'!A:A</f>
        <v>RTBM-53671</v>
      </c>
      <c r="G268" s="24" t="str">
        <f>IFERROR(VLOOKUP(F268,HW資料!A:B,2,FALSE),VLOOKUP(F268,System資料複製!E:J,6,FALSE))</f>
        <v>StagePass</v>
      </c>
      <c r="H268" s="23" t="str">
        <f>IFERROR(VLOOKUP(F268,HW資料!A:B,1,FALSE),VLOOKUP(F268,System資料複製!E:J,5,FALSE))</f>
        <v>RTBM-53671</v>
      </c>
      <c r="I268" s="24" t="str">
        <f>IFERROR(VLOOKUP(F268,CustomerREQ!B:F,3,FALSE),"NA")</f>
        <v>RTBM-16990</v>
      </c>
      <c r="J268" s="24" t="str">
        <f>IFERROR(VLOOKUP(F268,CustomerREQ!B:F,4,FALSE),"NA")</f>
        <v>REQ-0315024</v>
      </c>
      <c r="K268" s="24" t="str">
        <f>IFERROR(VLOOKUP(F268,CustomerREQ!B:F,5,FALSE),"NA")</f>
        <v>A</v>
      </c>
    </row>
    <row r="269" spans="1:11" x14ac:dyDescent="0.4">
      <c r="A269" s="23" t="str">
        <f>'指派 Feature_1017'!E:E</f>
        <v>automatic eCall EU</v>
      </c>
      <c r="B269" s="24" t="str">
        <f>IFERROR(VLOOKUP(A269,Feature統計!A:O,15,FALSE),"NA")</f>
        <v>Pass</v>
      </c>
      <c r="C269" s="23" t="str">
        <f>'指派 Feature_1017'!B:B</f>
        <v>Hardware Requirement</v>
      </c>
      <c r="D269" s="23" t="str">
        <f>'指派 Feature_1017'!C:C</f>
        <v>Non-Functional</v>
      </c>
      <c r="E269" s="23" t="str">
        <f>'指派 Feature_1017'!D:D</f>
        <v>Diagnostic</v>
      </c>
      <c r="F269" s="23" t="str">
        <f>'指派 Feature_1017'!A:A</f>
        <v>RTBM-53672</v>
      </c>
      <c r="G269" s="24" t="str">
        <f>IFERROR(VLOOKUP(F269,HW資料!A:B,2,FALSE),VLOOKUP(F269,System資料複製!E:J,6,FALSE))</f>
        <v>Pass</v>
      </c>
      <c r="H269" s="23" t="str">
        <f>IFERROR(VLOOKUP(F269,HW資料!A:B,1,FALSE),VLOOKUP(F269,System資料複製!E:J,5,FALSE))</f>
        <v>RTBM-53672</v>
      </c>
      <c r="I269" s="24" t="str">
        <f>IFERROR(VLOOKUP(F269,CustomerREQ!B:F,3,FALSE),"NA")</f>
        <v>RTBM-16992</v>
      </c>
      <c r="J269" s="24" t="str">
        <f>IFERROR(VLOOKUP(F269,CustomerREQ!B:F,4,FALSE),"NA")</f>
        <v>REQ-0314981</v>
      </c>
      <c r="K269" s="24" t="str">
        <f>IFERROR(VLOOKUP(F269,CustomerREQ!B:F,5,FALSE),"NA")</f>
        <v>A</v>
      </c>
    </row>
    <row r="270" spans="1:11" x14ac:dyDescent="0.4">
      <c r="A270" s="23" t="str">
        <f>'指派 Feature_1017'!E:E</f>
        <v>Backup Battery Handle</v>
      </c>
      <c r="B270" s="24" t="str">
        <f>IFERROR(VLOOKUP(A270,Feature統計!A:O,15,FALSE),"NA")</f>
        <v>Pass</v>
      </c>
      <c r="C270" s="23" t="str">
        <f>'指派 Feature_1017'!B:B</f>
        <v>Hardware Requirement</v>
      </c>
      <c r="D270" s="23" t="str">
        <f>'指派 Feature_1017'!C:C</f>
        <v>Non-Functional</v>
      </c>
      <c r="E270" s="23" t="str">
        <f>'指派 Feature_1017'!D:D</f>
        <v>XCall</v>
      </c>
      <c r="F270" s="23" t="str">
        <f>'指派 Feature_1017'!A:A</f>
        <v>RTBM-53673</v>
      </c>
      <c r="G270" s="24" t="str">
        <f>IFERROR(VLOOKUP(F270,HW資料!A:B,2,FALSE),VLOOKUP(F270,System資料複製!E:J,6,FALSE))</f>
        <v>Pass</v>
      </c>
      <c r="H270" s="23" t="str">
        <f>IFERROR(VLOOKUP(F270,HW資料!A:B,1,FALSE),VLOOKUP(F270,System資料複製!E:J,5,FALSE))</f>
        <v>RTBM-53673</v>
      </c>
      <c r="I270" s="24" t="str">
        <f>IFERROR(VLOOKUP(F270,CustomerREQ!B:F,3,FALSE),"NA")</f>
        <v>RTBM-16988</v>
      </c>
      <c r="J270" s="24" t="str">
        <f>IFERROR(VLOOKUP(F270,CustomerREQ!B:F,4,FALSE),"NA")</f>
        <v>REQ-0314970</v>
      </c>
      <c r="K270" s="24" t="str">
        <f>IFERROR(VLOOKUP(F270,CustomerREQ!B:F,5,FALSE),"NA")</f>
        <v>A</v>
      </c>
    </row>
    <row r="271" spans="1:11" x14ac:dyDescent="0.4">
      <c r="A271" s="23" t="str">
        <f>'指派 Feature_1017'!E:E</f>
        <v>Backup Battery Handle</v>
      </c>
      <c r="B271" s="24" t="str">
        <f>IFERROR(VLOOKUP(A271,Feature統計!A:O,15,FALSE),"NA")</f>
        <v>Pass</v>
      </c>
      <c r="C271" s="23" t="str">
        <f>'指派 Feature_1017'!B:B</f>
        <v>Hardware Requirement</v>
      </c>
      <c r="D271" s="23" t="str">
        <f>'指派 Feature_1017'!C:C</f>
        <v>Non-Functional</v>
      </c>
      <c r="E271" s="23" t="str">
        <f>'指派 Feature_1017'!D:D</f>
        <v>XCall</v>
      </c>
      <c r="F271" s="23" t="str">
        <f>'指派 Feature_1017'!A:A</f>
        <v>RTBM-53674</v>
      </c>
      <c r="G271" s="24" t="str">
        <f>IFERROR(VLOOKUP(F271,HW資料!A:B,2,FALSE),VLOOKUP(F271,System資料複製!E:J,6,FALSE))</f>
        <v>Pass</v>
      </c>
      <c r="H271" s="23" t="str">
        <f>IFERROR(VLOOKUP(F271,HW資料!A:B,1,FALSE),VLOOKUP(F271,System資料複製!E:J,5,FALSE))</f>
        <v>RTBM-53674</v>
      </c>
      <c r="I271" s="24" t="str">
        <f>IFERROR(VLOOKUP(F271,CustomerREQ!B:F,3,FALSE),"NA")</f>
        <v>RTBM-16986</v>
      </c>
      <c r="J271" s="24" t="str">
        <f>IFERROR(VLOOKUP(F271,CustomerREQ!B:F,4,FALSE),"NA")</f>
        <v>REQ-0314937</v>
      </c>
      <c r="K271" s="24" t="str">
        <f>IFERROR(VLOOKUP(F271,CustomerREQ!B:F,5,FALSE),"NA")</f>
        <v>B</v>
      </c>
    </row>
    <row r="272" spans="1:11" x14ac:dyDescent="0.4">
      <c r="A272" s="23" t="str">
        <f>'指派 Feature_1017'!E:E</f>
        <v>Mesure FM EE performances criterion</v>
      </c>
      <c r="B272" s="24" t="str">
        <f>IFERROR(VLOOKUP(A272,Feature統計!A:O,15,FALSE),"NA")</f>
        <v>Fail</v>
      </c>
      <c r="C272" s="23" t="str">
        <f>'指派 Feature_1017'!B:B</f>
        <v>Hardware Requirement</v>
      </c>
      <c r="D272" s="23" t="str">
        <f>'指派 Feature_1017'!C:C</f>
        <v>Non-Functional</v>
      </c>
      <c r="E272" s="23" t="str">
        <f>'指派 Feature_1017'!D:D</f>
        <v>Broadcast</v>
      </c>
      <c r="F272" s="23" t="str">
        <f>'指派 Feature_1017'!A:A</f>
        <v>RTBM-53675</v>
      </c>
      <c r="G272" s="24" t="str">
        <f>IFERROR(VLOOKUP(F272,HW資料!A:B,2,FALSE),VLOOKUP(F272,System資料複製!E:J,6,FALSE))</f>
        <v>Pass</v>
      </c>
      <c r="H272" s="23" t="str">
        <f>IFERROR(VLOOKUP(F272,HW資料!A:B,1,FALSE),VLOOKUP(F272,System資料複製!E:J,5,FALSE))</f>
        <v>RTBM-53675</v>
      </c>
      <c r="I272" s="24" t="str">
        <f>IFERROR(VLOOKUP(F272,CustomerREQ!B:F,3,FALSE),"NA")</f>
        <v>RTBM-37554</v>
      </c>
      <c r="J272" s="24" t="str">
        <f>IFERROR(VLOOKUP(F272,CustomerREQ!B:F,4,FALSE),"NA")</f>
        <v>REQ-0074307</v>
      </c>
      <c r="K272" s="24" t="str">
        <f>IFERROR(VLOOKUP(F272,CustomerREQ!B:F,5,FALSE),"NA")</f>
        <v>C</v>
      </c>
    </row>
    <row r="273" spans="1:11" x14ac:dyDescent="0.4">
      <c r="A273" s="23" t="str">
        <f>'指派 Feature_1017'!E:E</f>
        <v>Mesure FM EE performances criterion</v>
      </c>
      <c r="B273" s="24" t="str">
        <f>IFERROR(VLOOKUP(A273,Feature統計!A:O,15,FALSE),"NA")</f>
        <v>Fail</v>
      </c>
      <c r="C273" s="23" t="str">
        <f>'指派 Feature_1017'!B:B</f>
        <v>Hardware Requirement</v>
      </c>
      <c r="D273" s="23" t="str">
        <f>'指派 Feature_1017'!C:C</f>
        <v>Non-Functional</v>
      </c>
      <c r="E273" s="23" t="str">
        <f>'指派 Feature_1017'!D:D</f>
        <v>Broadcast</v>
      </c>
      <c r="F273" s="23" t="str">
        <f>'指派 Feature_1017'!A:A</f>
        <v>RTBM-53677</v>
      </c>
      <c r="G273" s="24" t="str">
        <f>IFERROR(VLOOKUP(F273,HW資料!A:B,2,FALSE),VLOOKUP(F273,System資料複製!E:J,6,FALSE))</f>
        <v>On-going</v>
      </c>
      <c r="H273" s="23" t="str">
        <f>IFERROR(VLOOKUP(F273,HW資料!A:B,1,FALSE),VLOOKUP(F273,System資料複製!E:J,5,FALSE))</f>
        <v>RTBM-53677</v>
      </c>
      <c r="I273" s="24" t="str">
        <f>IFERROR(VLOOKUP(F273,CustomerREQ!B:F,3,FALSE),"NA")</f>
        <v>RTBM-37553</v>
      </c>
      <c r="J273" s="24" t="str">
        <f>IFERROR(VLOOKUP(F273,CustomerREQ!B:F,4,FALSE),"NA")</f>
        <v>REQ-0074300</v>
      </c>
      <c r="K273" s="24" t="str">
        <f>IFERROR(VLOOKUP(F273,CustomerREQ!B:F,5,FALSE),"NA")</f>
        <v>C</v>
      </c>
    </row>
    <row r="274" spans="1:11" x14ac:dyDescent="0.4">
      <c r="A274" s="23" t="str">
        <f>'指派 Feature_1017'!E:E</f>
        <v>Mesure FM EE performances criterion</v>
      </c>
      <c r="B274" s="24" t="str">
        <f>IFERROR(VLOOKUP(A274,Feature統計!A:O,15,FALSE),"NA")</f>
        <v>Fail</v>
      </c>
      <c r="C274" s="23" t="str">
        <f>'指派 Feature_1017'!B:B</f>
        <v>Hardware Requirement</v>
      </c>
      <c r="D274" s="23" t="str">
        <f>'指派 Feature_1017'!C:C</f>
        <v>Non-Functional</v>
      </c>
      <c r="E274" s="23" t="str">
        <f>'指派 Feature_1017'!D:D</f>
        <v>Broadcast</v>
      </c>
      <c r="F274" s="23" t="str">
        <f>'指派 Feature_1017'!A:A</f>
        <v>RTBM-53679</v>
      </c>
      <c r="G274" s="24" t="str">
        <f>IFERROR(VLOOKUP(F274,HW資料!A:B,2,FALSE),VLOOKUP(F274,System資料複製!E:J,6,FALSE))</f>
        <v>On-going</v>
      </c>
      <c r="H274" s="23" t="str">
        <f>IFERROR(VLOOKUP(F274,HW資料!A:B,1,FALSE),VLOOKUP(F274,System資料複製!E:J,5,FALSE))</f>
        <v>RTBM-53679</v>
      </c>
      <c r="I274" s="24" t="str">
        <f>IFERROR(VLOOKUP(F274,CustomerREQ!B:F,3,FALSE),"NA")</f>
        <v>RTBM-37548</v>
      </c>
      <c r="J274" s="24" t="str">
        <f>IFERROR(VLOOKUP(F274,CustomerREQ!B:F,4,FALSE),"NA")</f>
        <v>REQ-0074297</v>
      </c>
      <c r="K274" s="24" t="str">
        <f>IFERROR(VLOOKUP(F274,CustomerREQ!B:F,5,FALSE),"NA")</f>
        <v>D</v>
      </c>
    </row>
    <row r="275" spans="1:11" x14ac:dyDescent="0.4">
      <c r="A275" s="23" t="str">
        <f>'指派 Feature_1017'!E:E</f>
        <v>Mesure FM EE performances criterion</v>
      </c>
      <c r="B275" s="24" t="str">
        <f>IFERROR(VLOOKUP(A275,Feature統計!A:O,15,FALSE),"NA")</f>
        <v>Fail</v>
      </c>
      <c r="C275" s="23" t="str">
        <f>'指派 Feature_1017'!B:B</f>
        <v>Hardware Requirement</v>
      </c>
      <c r="D275" s="23" t="str">
        <f>'指派 Feature_1017'!C:C</f>
        <v>Non-Functional</v>
      </c>
      <c r="E275" s="23" t="str">
        <f>'指派 Feature_1017'!D:D</f>
        <v>Broadcast</v>
      </c>
      <c r="F275" s="23" t="str">
        <f>'指派 Feature_1017'!A:A</f>
        <v>RTBM-53680</v>
      </c>
      <c r="G275" s="24" t="str">
        <f>IFERROR(VLOOKUP(F275,HW資料!A:B,2,FALSE),VLOOKUP(F275,System資料複製!E:J,6,FALSE))</f>
        <v>On-going</v>
      </c>
      <c r="H275" s="23" t="str">
        <f>IFERROR(VLOOKUP(F275,HW資料!A:B,1,FALSE),VLOOKUP(F275,System資料複製!E:J,5,FALSE))</f>
        <v>RTBM-53680</v>
      </c>
      <c r="I275" s="24" t="str">
        <f>IFERROR(VLOOKUP(F275,CustomerREQ!B:F,3,FALSE),"NA")</f>
        <v>RTBM-37547</v>
      </c>
      <c r="J275" s="24" t="str">
        <f>IFERROR(VLOOKUP(F275,CustomerREQ!B:F,4,FALSE),"NA")</f>
        <v>REQ-0074296</v>
      </c>
      <c r="K275" s="24" t="str">
        <f>IFERROR(VLOOKUP(F275,CustomerREQ!B:F,5,FALSE),"NA")</f>
        <v>D</v>
      </c>
    </row>
    <row r="276" spans="1:11" x14ac:dyDescent="0.4">
      <c r="A276" s="23" t="str">
        <f>'指派 Feature_1017'!E:E</f>
        <v>Mesure FM EE performances criterion</v>
      </c>
      <c r="B276" s="24" t="str">
        <f>IFERROR(VLOOKUP(A276,Feature統計!A:O,15,FALSE),"NA")</f>
        <v>Fail</v>
      </c>
      <c r="C276" s="23" t="str">
        <f>'指派 Feature_1017'!B:B</f>
        <v>Hardware Requirement</v>
      </c>
      <c r="D276" s="23" t="str">
        <f>'指派 Feature_1017'!C:C</f>
        <v>Non-Functional</v>
      </c>
      <c r="E276" s="23" t="str">
        <f>'指派 Feature_1017'!D:D</f>
        <v>Broadcast</v>
      </c>
      <c r="F276" s="23" t="str">
        <f>'指派 Feature_1017'!A:A</f>
        <v>RTBM-53683</v>
      </c>
      <c r="G276" s="24" t="str">
        <f>IFERROR(VLOOKUP(F276,HW資料!A:B,2,FALSE),VLOOKUP(F276,System資料複製!E:J,6,FALSE))</f>
        <v>On-going</v>
      </c>
      <c r="H276" s="23" t="str">
        <f>IFERROR(VLOOKUP(F276,HW資料!A:B,1,FALSE),VLOOKUP(F276,System資料複製!E:J,5,FALSE))</f>
        <v>RTBM-53683</v>
      </c>
      <c r="I276" s="24" t="str">
        <f>IFERROR(VLOOKUP(F276,CustomerREQ!B:F,3,FALSE),"NA")</f>
        <v>RTBM-37546</v>
      </c>
      <c r="J276" s="24" t="str">
        <f>IFERROR(VLOOKUP(F276,CustomerREQ!B:F,4,FALSE),"NA")</f>
        <v>REQ-0074295</v>
      </c>
      <c r="K276" s="24" t="str">
        <f>IFERROR(VLOOKUP(F276,CustomerREQ!B:F,5,FALSE),"NA")</f>
        <v>D</v>
      </c>
    </row>
    <row r="277" spans="1:11" x14ac:dyDescent="0.4">
      <c r="A277" s="23" t="str">
        <f>'指派 Feature_1017'!E:E</f>
        <v>Mesure FM EE performances criterion</v>
      </c>
      <c r="B277" s="24" t="str">
        <f>IFERROR(VLOOKUP(A277,Feature統計!A:O,15,FALSE),"NA")</f>
        <v>Fail</v>
      </c>
      <c r="C277" s="23" t="str">
        <f>'指派 Feature_1017'!B:B</f>
        <v>Hardware Requirement</v>
      </c>
      <c r="D277" s="23" t="str">
        <f>'指派 Feature_1017'!C:C</f>
        <v>Non-Functional</v>
      </c>
      <c r="E277" s="23" t="str">
        <f>'指派 Feature_1017'!D:D</f>
        <v>Broadcast</v>
      </c>
      <c r="F277" s="23" t="str">
        <f>'指派 Feature_1017'!A:A</f>
        <v>RTBM-53685</v>
      </c>
      <c r="G277" s="24" t="str">
        <f>IFERROR(VLOOKUP(F277,HW資料!A:B,2,FALSE),VLOOKUP(F277,System資料複製!E:J,6,FALSE))</f>
        <v>Pass</v>
      </c>
      <c r="H277" s="23" t="str">
        <f>IFERROR(VLOOKUP(F277,HW資料!A:B,1,FALSE),VLOOKUP(F277,System資料複製!E:J,5,FALSE))</f>
        <v>RTBM-53685</v>
      </c>
      <c r="I277" s="24" t="str">
        <f>IFERROR(VLOOKUP(F277,CustomerREQ!B:F,3,FALSE),"NA")</f>
        <v>RTBM-37545</v>
      </c>
      <c r="J277" s="24" t="str">
        <f>IFERROR(VLOOKUP(F277,CustomerREQ!B:F,4,FALSE),"NA")</f>
        <v>REQ-0074294</v>
      </c>
      <c r="K277" s="24" t="str">
        <f>IFERROR(VLOOKUP(F277,CustomerREQ!B:F,5,FALSE),"NA")</f>
        <v>D</v>
      </c>
    </row>
    <row r="278" spans="1:11" x14ac:dyDescent="0.4">
      <c r="A278" s="23" t="str">
        <f>'指派 Feature_1017'!E:E</f>
        <v>Mesure RDS EE performances criterion</v>
      </c>
      <c r="B278" s="24" t="str">
        <f>IFERROR(VLOOKUP(A278,Feature統計!A:O,15,FALSE),"NA")</f>
        <v>Pass</v>
      </c>
      <c r="C278" s="23" t="str">
        <f>'指派 Feature_1017'!B:B</f>
        <v>Hardware Requirement</v>
      </c>
      <c r="D278" s="23" t="str">
        <f>'指派 Feature_1017'!C:C</f>
        <v>Non-Functional</v>
      </c>
      <c r="E278" s="23" t="str">
        <f>'指派 Feature_1017'!D:D</f>
        <v>Broadcast</v>
      </c>
      <c r="F278" s="23" t="str">
        <f>'指派 Feature_1017'!A:A</f>
        <v>RTBM-53687</v>
      </c>
      <c r="G278" s="24" t="str">
        <f>IFERROR(VLOOKUP(F278,HW資料!A:B,2,FALSE),VLOOKUP(F278,System資料複製!E:J,6,FALSE))</f>
        <v>Pass</v>
      </c>
      <c r="H278" s="23" t="str">
        <f>IFERROR(VLOOKUP(F278,HW資料!A:B,1,FALSE),VLOOKUP(F278,System資料複製!E:J,5,FALSE))</f>
        <v>RTBM-53687</v>
      </c>
      <c r="I278" s="24" t="str">
        <f>IFERROR(VLOOKUP(F278,CustomerREQ!B:F,3,FALSE),"NA")</f>
        <v>RTBM-37559</v>
      </c>
      <c r="J278" s="24" t="str">
        <f>IFERROR(VLOOKUP(F278,CustomerREQ!B:F,4,FALSE),"NA")</f>
        <v>REQ-0074290</v>
      </c>
      <c r="K278" s="24" t="str">
        <f>IFERROR(VLOOKUP(F278,CustomerREQ!B:F,5,FALSE),"NA")</f>
        <v>B</v>
      </c>
    </row>
    <row r="279" spans="1:11" x14ac:dyDescent="0.4">
      <c r="A279" s="23" t="str">
        <f>'指派 Feature_1017'!E:E</f>
        <v>Mesure DAB EE performances criterion</v>
      </c>
      <c r="B279" s="24" t="str">
        <f>IFERROR(VLOOKUP(A279,Feature統計!A:O,15,FALSE),"NA")</f>
        <v>Fail</v>
      </c>
      <c r="C279" s="23" t="str">
        <f>'指派 Feature_1017'!B:B</f>
        <v>Hardware Requirement</v>
      </c>
      <c r="D279" s="23" t="str">
        <f>'指派 Feature_1017'!C:C</f>
        <v>Non-Functional</v>
      </c>
      <c r="E279" s="23" t="str">
        <f>'指派 Feature_1017'!D:D</f>
        <v>Broadcast</v>
      </c>
      <c r="F279" s="23" t="str">
        <f>'指派 Feature_1017'!A:A</f>
        <v>RTBM-53689</v>
      </c>
      <c r="G279" s="24" t="str">
        <f>IFERROR(VLOOKUP(F279,HW資料!A:B,2,FALSE),VLOOKUP(F279,System資料複製!E:J,6,FALSE))</f>
        <v>On-going</v>
      </c>
      <c r="H279" s="23" t="str">
        <f>IFERROR(VLOOKUP(F279,HW資料!A:B,1,FALSE),VLOOKUP(F279,System資料複製!E:J,5,FALSE))</f>
        <v>RTBM-53689</v>
      </c>
      <c r="I279" s="24" t="str">
        <f>IFERROR(VLOOKUP(F279,CustomerREQ!B:F,3,FALSE),"NA")</f>
        <v>RTBM-37580</v>
      </c>
      <c r="J279" s="24" t="str">
        <f>IFERROR(VLOOKUP(F279,CustomerREQ!B:F,4,FALSE),"NA")</f>
        <v>REQ-0074289</v>
      </c>
      <c r="K279" s="24" t="str">
        <f>IFERROR(VLOOKUP(F279,CustomerREQ!B:F,5,FALSE),"NA")</f>
        <v>D</v>
      </c>
    </row>
    <row r="280" spans="1:11" x14ac:dyDescent="0.4">
      <c r="A280" s="23" t="str">
        <f>'指派 Feature_1017'!E:E</f>
        <v>Mesure RDS EE performances criterion</v>
      </c>
      <c r="B280" s="24" t="str">
        <f>IFERROR(VLOOKUP(A280,Feature統計!A:O,15,FALSE),"NA")</f>
        <v>Pass</v>
      </c>
      <c r="C280" s="23" t="str">
        <f>'指派 Feature_1017'!B:B</f>
        <v>Hardware Requirement</v>
      </c>
      <c r="D280" s="23" t="str">
        <f>'指派 Feature_1017'!C:C</f>
        <v>Non-Functional</v>
      </c>
      <c r="E280" s="23" t="str">
        <f>'指派 Feature_1017'!D:D</f>
        <v>Broadcast</v>
      </c>
      <c r="F280" s="23" t="str">
        <f>'指派 Feature_1017'!A:A</f>
        <v>RTBM-53691</v>
      </c>
      <c r="G280" s="24" t="str">
        <f>IFERROR(VLOOKUP(F280,HW資料!A:B,2,FALSE),VLOOKUP(F280,System資料複製!E:J,6,FALSE))</f>
        <v>Pass</v>
      </c>
      <c r="H280" s="23" t="str">
        <f>IFERROR(VLOOKUP(F280,HW資料!A:B,1,FALSE),VLOOKUP(F280,System資料複製!E:J,5,FALSE))</f>
        <v>RTBM-53691</v>
      </c>
      <c r="I280" s="24" t="str">
        <f>IFERROR(VLOOKUP(F280,CustomerREQ!B:F,3,FALSE),"NA")</f>
        <v>RTBM-37558</v>
      </c>
      <c r="J280" s="24" t="str">
        <f>IFERROR(VLOOKUP(F280,CustomerREQ!B:F,4,FALSE),"NA")</f>
        <v>REQ-0074283</v>
      </c>
      <c r="K280" s="24" t="str">
        <f>IFERROR(VLOOKUP(F280,CustomerREQ!B:F,5,FALSE),"NA")</f>
        <v>C</v>
      </c>
    </row>
    <row r="281" spans="1:11" x14ac:dyDescent="0.4">
      <c r="A281" s="23" t="str">
        <f>'指派 Feature_1017'!E:E</f>
        <v>Out of scope</v>
      </c>
      <c r="B281" s="24" t="str">
        <f>IFERROR(VLOOKUP(A281,Feature統計!A:O,15,FALSE),"NA")</f>
        <v>NA</v>
      </c>
      <c r="C281" s="23" t="str">
        <f>'指派 Feature_1017'!B:B</f>
        <v>Hardware Requirement</v>
      </c>
      <c r="D281" s="23" t="str">
        <f>'指派 Feature_1017'!C:C</f>
        <v>Non-Functional</v>
      </c>
      <c r="E281" s="23" t="str">
        <f>'指派 Feature_1017'!D:D</f>
        <v>Broadcast</v>
      </c>
      <c r="F281" s="23" t="str">
        <f>'指派 Feature_1017'!A:A</f>
        <v>RTBM-53693</v>
      </c>
      <c r="G281" s="24" t="str">
        <f>IFERROR(VLOOKUP(F281,HW資料!A:B,2,FALSE),VLOOKUP(F281,System資料複製!E:J,6,FALSE))</f>
        <v>Reviewed</v>
      </c>
      <c r="H281" s="23" t="str">
        <f>IFERROR(VLOOKUP(F281,HW資料!A:B,1,FALSE),VLOOKUP(F281,System資料複製!E:J,5,FALSE))</f>
        <v>RTBM-53693</v>
      </c>
      <c r="I281" s="24" t="str">
        <f>IFERROR(VLOOKUP(F281,CustomerREQ!B:F,3,FALSE),"NA")</f>
        <v>RTBM-25716</v>
      </c>
      <c r="J281" s="24" t="str">
        <f>IFERROR(VLOOKUP(F281,CustomerREQ!B:F,4,FALSE),"NA")</f>
        <v>REQ-0074278</v>
      </c>
      <c r="K281" s="24" t="str">
        <f>IFERROR(VLOOKUP(F281,CustomerREQ!B:F,5,FALSE),"NA")</f>
        <v>C</v>
      </c>
    </row>
    <row r="282" spans="1:11" x14ac:dyDescent="0.4">
      <c r="A282" s="23" t="str">
        <f>'指派 Feature_1017'!E:E</f>
        <v>Mesure AM EE performances criterion</v>
      </c>
      <c r="B282" s="24" t="str">
        <f>IFERROR(VLOOKUP(A282,Feature統計!A:O,15,FALSE),"NA")</f>
        <v>Fail</v>
      </c>
      <c r="C282" s="23" t="str">
        <f>'指派 Feature_1017'!B:B</f>
        <v>Hardware Requirement</v>
      </c>
      <c r="D282" s="23" t="str">
        <f>'指派 Feature_1017'!C:C</f>
        <v>Non-Functional</v>
      </c>
      <c r="E282" s="23" t="str">
        <f>'指派 Feature_1017'!D:D</f>
        <v>Broadcast</v>
      </c>
      <c r="F282" s="23" t="str">
        <f>'指派 Feature_1017'!A:A</f>
        <v>RTBM-53694</v>
      </c>
      <c r="G282" s="24" t="str">
        <f>IFERROR(VLOOKUP(F282,HW資料!A:B,2,FALSE),VLOOKUP(F282,System資料複製!E:J,6,FALSE))</f>
        <v>Pass</v>
      </c>
      <c r="H282" s="23" t="str">
        <f>IFERROR(VLOOKUP(F282,HW資料!A:B,1,FALSE),VLOOKUP(F282,System資料複製!E:J,5,FALSE))</f>
        <v>RTBM-53694</v>
      </c>
      <c r="I282" s="24" t="str">
        <f>IFERROR(VLOOKUP(F282,CustomerREQ!B:F,3,FALSE),"NA")</f>
        <v>RTBM-37567</v>
      </c>
      <c r="J282" s="24" t="str">
        <f>IFERROR(VLOOKUP(F282,CustomerREQ!B:F,4,FALSE),"NA")</f>
        <v>REQ-0074277</v>
      </c>
      <c r="K282" s="24" t="str">
        <f>IFERROR(VLOOKUP(F282,CustomerREQ!B:F,5,FALSE),"NA")</f>
        <v>B</v>
      </c>
    </row>
    <row r="283" spans="1:11" x14ac:dyDescent="0.4">
      <c r="A283" s="23" t="str">
        <f>'指派 Feature_1017'!E:E</f>
        <v>Mesure AM EE performances criterion</v>
      </c>
      <c r="B283" s="24" t="str">
        <f>IFERROR(VLOOKUP(A283,Feature統計!A:O,15,FALSE),"NA")</f>
        <v>Fail</v>
      </c>
      <c r="C283" s="23" t="str">
        <f>'指派 Feature_1017'!B:B</f>
        <v>Hardware Requirement</v>
      </c>
      <c r="D283" s="23" t="str">
        <f>'指派 Feature_1017'!C:C</f>
        <v>Non-Functional</v>
      </c>
      <c r="E283" s="23" t="str">
        <f>'指派 Feature_1017'!D:D</f>
        <v>Broadcast</v>
      </c>
      <c r="F283" s="23" t="str">
        <f>'指派 Feature_1017'!A:A</f>
        <v>RTBM-53696</v>
      </c>
      <c r="G283" s="24" t="str">
        <f>IFERROR(VLOOKUP(F283,HW資料!A:B,2,FALSE),VLOOKUP(F283,System資料複製!E:J,6,FALSE))</f>
        <v>On-going</v>
      </c>
      <c r="H283" s="23" t="str">
        <f>IFERROR(VLOOKUP(F283,HW資料!A:B,1,FALSE),VLOOKUP(F283,System資料複製!E:J,5,FALSE))</f>
        <v>RTBM-53696</v>
      </c>
      <c r="I283" s="24" t="str">
        <f>IFERROR(VLOOKUP(F283,CustomerREQ!B:F,3,FALSE),"NA")</f>
        <v>RTBM-37572</v>
      </c>
      <c r="J283" s="24" t="str">
        <f>IFERROR(VLOOKUP(F283,CustomerREQ!B:F,4,FALSE),"NA")</f>
        <v>REQ-0074276</v>
      </c>
      <c r="K283" s="24" t="str">
        <f>IFERROR(VLOOKUP(F283,CustomerREQ!B:F,5,FALSE),"NA")</f>
        <v>B</v>
      </c>
    </row>
    <row r="284" spans="1:11" x14ac:dyDescent="0.4">
      <c r="A284" s="23" t="str">
        <f>'指派 Feature_1017'!E:E</f>
        <v>Mesure FM EE performances criterion</v>
      </c>
      <c r="B284" s="24" t="str">
        <f>IFERROR(VLOOKUP(A284,Feature統計!A:O,15,FALSE),"NA")</f>
        <v>Fail</v>
      </c>
      <c r="C284" s="23" t="str">
        <f>'指派 Feature_1017'!B:B</f>
        <v>Hardware Requirement</v>
      </c>
      <c r="D284" s="23" t="str">
        <f>'指派 Feature_1017'!C:C</f>
        <v>Non-Functional</v>
      </c>
      <c r="E284" s="23" t="str">
        <f>'指派 Feature_1017'!D:D</f>
        <v>Broadcast</v>
      </c>
      <c r="F284" s="23" t="str">
        <f>'指派 Feature_1017'!A:A</f>
        <v>RTBM-53698</v>
      </c>
      <c r="G284" s="24" t="str">
        <f>IFERROR(VLOOKUP(F284,HW資料!A:B,2,FALSE),VLOOKUP(F284,System資料複製!E:J,6,FALSE))</f>
        <v>Pass</v>
      </c>
      <c r="H284" s="23" t="str">
        <f>IFERROR(VLOOKUP(F284,HW資料!A:B,1,FALSE),VLOOKUP(F284,System資料複製!E:J,5,FALSE))</f>
        <v>RTBM-53698</v>
      </c>
      <c r="I284" s="24" t="str">
        <f>IFERROR(VLOOKUP(F284,CustomerREQ!B:F,3,FALSE),"NA")</f>
        <v>RTBM-37544</v>
      </c>
      <c r="J284" s="24" t="str">
        <f>IFERROR(VLOOKUP(F284,CustomerREQ!B:F,4,FALSE),"NA")</f>
        <v>REQ-0074275</v>
      </c>
      <c r="K284" s="24" t="str">
        <f>IFERROR(VLOOKUP(F284,CustomerREQ!B:F,5,FALSE),"NA")</f>
        <v>D</v>
      </c>
    </row>
    <row r="285" spans="1:11" x14ac:dyDescent="0.4">
      <c r="A285" s="23" t="str">
        <f>'指派 Feature_1017'!E:E</f>
        <v>Mesure FM EE performances criterion</v>
      </c>
      <c r="B285" s="24" t="str">
        <f>IFERROR(VLOOKUP(A285,Feature統計!A:O,15,FALSE),"NA")</f>
        <v>Fail</v>
      </c>
      <c r="C285" s="23" t="str">
        <f>'指派 Feature_1017'!B:B</f>
        <v>Hardware Requirement</v>
      </c>
      <c r="D285" s="23" t="str">
        <f>'指派 Feature_1017'!C:C</f>
        <v>Non-Functional</v>
      </c>
      <c r="E285" s="23" t="str">
        <f>'指派 Feature_1017'!D:D</f>
        <v>Broadcast</v>
      </c>
      <c r="F285" s="23" t="str">
        <f>'指派 Feature_1017'!A:A</f>
        <v>RTBM-53700</v>
      </c>
      <c r="G285" s="24" t="str">
        <f>IFERROR(VLOOKUP(F285,HW資料!A:B,2,FALSE),VLOOKUP(F285,System資料複製!E:J,6,FALSE))</f>
        <v>Pass</v>
      </c>
      <c r="H285" s="23" t="str">
        <f>IFERROR(VLOOKUP(F285,HW資料!A:B,1,FALSE),VLOOKUP(F285,System資料複製!E:J,5,FALSE))</f>
        <v>RTBM-53700</v>
      </c>
      <c r="I285" s="24" t="str">
        <f>IFERROR(VLOOKUP(F285,CustomerREQ!B:F,3,FALSE),"NA")</f>
        <v>RTBM-37551</v>
      </c>
      <c r="J285" s="24" t="str">
        <f>IFERROR(VLOOKUP(F285,CustomerREQ!B:F,4,FALSE),"NA")</f>
        <v>REQ-0074273</v>
      </c>
      <c r="K285" s="24" t="str">
        <f>IFERROR(VLOOKUP(F285,CustomerREQ!B:F,5,FALSE),"NA")</f>
        <v>E</v>
      </c>
    </row>
    <row r="286" spans="1:11" x14ac:dyDescent="0.4">
      <c r="A286" s="23" t="str">
        <f>'指派 Feature_1017'!E:E</f>
        <v>Mesure AM EE performances criterion</v>
      </c>
      <c r="B286" s="24" t="str">
        <f>IFERROR(VLOOKUP(A286,Feature統計!A:O,15,FALSE),"NA")</f>
        <v>Fail</v>
      </c>
      <c r="C286" s="23" t="str">
        <f>'指派 Feature_1017'!B:B</f>
        <v>Hardware Requirement</v>
      </c>
      <c r="D286" s="23" t="str">
        <f>'指派 Feature_1017'!C:C</f>
        <v>Non-Functional</v>
      </c>
      <c r="E286" s="23" t="str">
        <f>'指派 Feature_1017'!D:D</f>
        <v>Broadcast</v>
      </c>
      <c r="F286" s="23" t="str">
        <f>'指派 Feature_1017'!A:A</f>
        <v>RTBM-53702</v>
      </c>
      <c r="G286" s="24" t="str">
        <f>IFERROR(VLOOKUP(F286,HW資料!A:B,2,FALSE),VLOOKUP(F286,System資料複製!E:J,6,FALSE))</f>
        <v>On-going</v>
      </c>
      <c r="H286" s="23" t="str">
        <f>IFERROR(VLOOKUP(F286,HW資料!A:B,1,FALSE),VLOOKUP(F286,System資料複製!E:J,5,FALSE))</f>
        <v>RTBM-53702</v>
      </c>
      <c r="I286" s="24" t="str">
        <f>IFERROR(VLOOKUP(F286,CustomerREQ!B:F,3,FALSE),"NA")</f>
        <v>RTBM-37571</v>
      </c>
      <c r="J286" s="24" t="str">
        <f>IFERROR(VLOOKUP(F286,CustomerREQ!B:F,4,FALSE),"NA")</f>
        <v>REQ-0074272</v>
      </c>
      <c r="K286" s="24" t="str">
        <f>IFERROR(VLOOKUP(F286,CustomerREQ!B:F,5,FALSE),"NA")</f>
        <v>B</v>
      </c>
    </row>
    <row r="287" spans="1:11" x14ac:dyDescent="0.4">
      <c r="A287" s="23" t="str">
        <f>'指派 Feature_1017'!E:E</f>
        <v>Mesure FM EE performances criterion</v>
      </c>
      <c r="B287" s="24" t="str">
        <f>IFERROR(VLOOKUP(A287,Feature統計!A:O,15,FALSE),"NA")</f>
        <v>Fail</v>
      </c>
      <c r="C287" s="23" t="str">
        <f>'指派 Feature_1017'!B:B</f>
        <v>Hardware Requirement</v>
      </c>
      <c r="D287" s="23" t="str">
        <f>'指派 Feature_1017'!C:C</f>
        <v>Non-Functional</v>
      </c>
      <c r="E287" s="23" t="str">
        <f>'指派 Feature_1017'!D:D</f>
        <v>Broadcast</v>
      </c>
      <c r="F287" s="23" t="str">
        <f>'指派 Feature_1017'!A:A</f>
        <v>RTBM-53704</v>
      </c>
      <c r="G287" s="24" t="str">
        <f>IFERROR(VLOOKUP(F287,HW資料!A:B,2,FALSE),VLOOKUP(F287,System資料複製!E:J,6,FALSE))</f>
        <v>Pass</v>
      </c>
      <c r="H287" s="23" t="str">
        <f>IFERROR(VLOOKUP(F287,HW資料!A:B,1,FALSE),VLOOKUP(F287,System資料複製!E:J,5,FALSE))</f>
        <v>RTBM-53704</v>
      </c>
      <c r="I287" s="24" t="str">
        <f>IFERROR(VLOOKUP(F287,CustomerREQ!B:F,3,FALSE),"NA")</f>
        <v>RTBM-37556</v>
      </c>
      <c r="J287" s="24" t="str">
        <f>IFERROR(VLOOKUP(F287,CustomerREQ!B:F,4,FALSE),"NA")</f>
        <v>REQ-0074271</v>
      </c>
      <c r="K287" s="24" t="str">
        <f>IFERROR(VLOOKUP(F287,CustomerREQ!B:F,5,FALSE),"NA")</f>
        <v>B</v>
      </c>
    </row>
    <row r="288" spans="1:11" x14ac:dyDescent="0.4">
      <c r="A288" s="23" t="str">
        <f>'指派 Feature_1017'!E:E</f>
        <v>Mesure AM EE performances criterion</v>
      </c>
      <c r="B288" s="24" t="str">
        <f>IFERROR(VLOOKUP(A288,Feature統計!A:O,15,FALSE),"NA")</f>
        <v>Fail</v>
      </c>
      <c r="C288" s="23" t="str">
        <f>'指派 Feature_1017'!B:B</f>
        <v>Hardware Requirement</v>
      </c>
      <c r="D288" s="23" t="str">
        <f>'指派 Feature_1017'!C:C</f>
        <v>Non-Functional</v>
      </c>
      <c r="E288" s="23" t="str">
        <f>'指派 Feature_1017'!D:D</f>
        <v>Broadcast</v>
      </c>
      <c r="F288" s="23" t="str">
        <f>'指派 Feature_1017'!A:A</f>
        <v>RTBM-53706</v>
      </c>
      <c r="G288" s="24" t="str">
        <f>IFERROR(VLOOKUP(F288,HW資料!A:B,2,FALSE),VLOOKUP(F288,System資料複製!E:J,6,FALSE))</f>
        <v>On-going</v>
      </c>
      <c r="H288" s="23" t="str">
        <f>IFERROR(VLOOKUP(F288,HW資料!A:B,1,FALSE),VLOOKUP(F288,System資料複製!E:J,5,FALSE))</f>
        <v>RTBM-53706</v>
      </c>
      <c r="I288" s="24" t="str">
        <f>IFERROR(VLOOKUP(F288,CustomerREQ!B:F,3,FALSE),"NA")</f>
        <v>RTBM-37566</v>
      </c>
      <c r="J288" s="24" t="str">
        <f>IFERROR(VLOOKUP(F288,CustomerREQ!B:F,4,FALSE),"NA")</f>
        <v>REQ-0074268</v>
      </c>
      <c r="K288" s="24" t="str">
        <f>IFERROR(VLOOKUP(F288,CustomerREQ!B:F,5,FALSE),"NA")</f>
        <v>B</v>
      </c>
    </row>
    <row r="289" spans="1:11" x14ac:dyDescent="0.4">
      <c r="A289" s="23" t="str">
        <f>'指派 Feature_1017'!E:E</f>
        <v>Mesure DAB EE performances criterion</v>
      </c>
      <c r="B289" s="24" t="str">
        <f>IFERROR(VLOOKUP(A289,Feature統計!A:O,15,FALSE),"NA")</f>
        <v>Fail</v>
      </c>
      <c r="C289" s="23" t="str">
        <f>'指派 Feature_1017'!B:B</f>
        <v>Hardware Requirement</v>
      </c>
      <c r="D289" s="23" t="str">
        <f>'指派 Feature_1017'!C:C</f>
        <v>Non-Functional</v>
      </c>
      <c r="E289" s="23" t="str">
        <f>'指派 Feature_1017'!D:D</f>
        <v>Broadcast</v>
      </c>
      <c r="F289" s="23" t="str">
        <f>'指派 Feature_1017'!A:A</f>
        <v>RTBM-53708</v>
      </c>
      <c r="G289" s="24" t="str">
        <f>IFERROR(VLOOKUP(F289,HW資料!A:B,2,FALSE),VLOOKUP(F289,System資料複製!E:J,6,FALSE))</f>
        <v>Pass</v>
      </c>
      <c r="H289" s="23" t="str">
        <f>IFERROR(VLOOKUP(F289,HW資料!A:B,1,FALSE),VLOOKUP(F289,System資料複製!E:J,5,FALSE))</f>
        <v>RTBM-53708</v>
      </c>
      <c r="I289" s="24" t="str">
        <f>IFERROR(VLOOKUP(F289,CustomerREQ!B:F,3,FALSE),"NA")</f>
        <v>RTBM-37535</v>
      </c>
      <c r="J289" s="24" t="str">
        <f>IFERROR(VLOOKUP(F289,CustomerREQ!B:F,4,FALSE),"NA")</f>
        <v>REQ-0074267</v>
      </c>
      <c r="K289" s="24" t="str">
        <f>IFERROR(VLOOKUP(F289,CustomerREQ!B:F,5,FALSE),"NA")</f>
        <v>B</v>
      </c>
    </row>
    <row r="290" spans="1:11" x14ac:dyDescent="0.4">
      <c r="A290" s="23" t="str">
        <f>'指派 Feature_1017'!E:E</f>
        <v>Mesure FM EE performances criterion</v>
      </c>
      <c r="B290" s="24" t="str">
        <f>IFERROR(VLOOKUP(A290,Feature統計!A:O,15,FALSE),"NA")</f>
        <v>Fail</v>
      </c>
      <c r="C290" s="23" t="str">
        <f>'指派 Feature_1017'!B:B</f>
        <v>Hardware Requirement</v>
      </c>
      <c r="D290" s="23" t="str">
        <f>'指派 Feature_1017'!C:C</f>
        <v>Non-Functional</v>
      </c>
      <c r="E290" s="23" t="str">
        <f>'指派 Feature_1017'!D:D</f>
        <v>Broadcast</v>
      </c>
      <c r="F290" s="23" t="str">
        <f>'指派 Feature_1017'!A:A</f>
        <v>RTBM-53710</v>
      </c>
      <c r="G290" s="24" t="str">
        <f>IFERROR(VLOOKUP(F290,HW資料!A:B,2,FALSE),VLOOKUP(F290,System資料複製!E:J,6,FALSE))</f>
        <v>Pass</v>
      </c>
      <c r="H290" s="23" t="str">
        <f>IFERROR(VLOOKUP(F290,HW資料!A:B,1,FALSE),VLOOKUP(F290,System資料複製!E:J,5,FALSE))</f>
        <v>RTBM-53710</v>
      </c>
      <c r="I290" s="24" t="str">
        <f>IFERROR(VLOOKUP(F290,CustomerREQ!B:F,3,FALSE),"NA")</f>
        <v>RTBM-37543</v>
      </c>
      <c r="J290" s="24" t="str">
        <f>IFERROR(VLOOKUP(F290,CustomerREQ!B:F,4,FALSE),"NA")</f>
        <v>REQ-0074264</v>
      </c>
      <c r="K290" s="24" t="str">
        <f>IFERROR(VLOOKUP(F290,CustomerREQ!B:F,5,FALSE),"NA")</f>
        <v>D</v>
      </c>
    </row>
    <row r="291" spans="1:11" x14ac:dyDescent="0.4">
      <c r="A291" s="23" t="str">
        <f>'指派 Feature_1017'!E:E</f>
        <v>Mesure FM EE performances criterion</v>
      </c>
      <c r="B291" s="24" t="str">
        <f>IFERROR(VLOOKUP(A291,Feature統計!A:O,15,FALSE),"NA")</f>
        <v>Fail</v>
      </c>
      <c r="C291" s="23" t="str">
        <f>'指派 Feature_1017'!B:B</f>
        <v>Hardware Requirement</v>
      </c>
      <c r="D291" s="23" t="str">
        <f>'指派 Feature_1017'!C:C</f>
        <v>Non-Functional</v>
      </c>
      <c r="E291" s="23" t="str">
        <f>'指派 Feature_1017'!D:D</f>
        <v>Broadcast</v>
      </c>
      <c r="F291" s="23" t="str">
        <f>'指派 Feature_1017'!A:A</f>
        <v>RTBM-53712</v>
      </c>
      <c r="G291" s="24" t="str">
        <f>IFERROR(VLOOKUP(F291,HW資料!A:B,2,FALSE),VLOOKUP(F291,System資料複製!E:J,6,FALSE))</f>
        <v>Pass</v>
      </c>
      <c r="H291" s="23" t="str">
        <f>IFERROR(VLOOKUP(F291,HW資料!A:B,1,FALSE),VLOOKUP(F291,System資料複製!E:J,5,FALSE))</f>
        <v>RTBM-53712</v>
      </c>
      <c r="I291" s="24" t="str">
        <f>IFERROR(VLOOKUP(F291,CustomerREQ!B:F,3,FALSE),"NA")</f>
        <v>RTBM-37542</v>
      </c>
      <c r="J291" s="24" t="str">
        <f>IFERROR(VLOOKUP(F291,CustomerREQ!B:F,4,FALSE),"NA")</f>
        <v>REQ-0074263</v>
      </c>
      <c r="K291" s="24" t="str">
        <f>IFERROR(VLOOKUP(F291,CustomerREQ!B:F,5,FALSE),"NA")</f>
        <v>D</v>
      </c>
    </row>
    <row r="292" spans="1:11" x14ac:dyDescent="0.4">
      <c r="A292" s="23" t="str">
        <f>'指派 Feature_1017'!E:E</f>
        <v>Mesure FM EE performances criterion</v>
      </c>
      <c r="B292" s="24" t="str">
        <f>IFERROR(VLOOKUP(A292,Feature統計!A:O,15,FALSE),"NA")</f>
        <v>Fail</v>
      </c>
      <c r="C292" s="23" t="str">
        <f>'指派 Feature_1017'!B:B</f>
        <v>Hardware Requirement</v>
      </c>
      <c r="D292" s="23" t="str">
        <f>'指派 Feature_1017'!C:C</f>
        <v>Non-Functional</v>
      </c>
      <c r="E292" s="23" t="str">
        <f>'指派 Feature_1017'!D:D</f>
        <v>Broadcast</v>
      </c>
      <c r="F292" s="23" t="str">
        <f>'指派 Feature_1017'!A:A</f>
        <v>RTBM-53714</v>
      </c>
      <c r="G292" s="24" t="str">
        <f>IFERROR(VLOOKUP(F292,HW資料!A:B,2,FALSE),VLOOKUP(F292,System資料複製!E:J,6,FALSE))</f>
        <v>Pass</v>
      </c>
      <c r="H292" s="23" t="str">
        <f>IFERROR(VLOOKUP(F292,HW資料!A:B,1,FALSE),VLOOKUP(F292,System資料複製!E:J,5,FALSE))</f>
        <v>RTBM-53714</v>
      </c>
      <c r="I292" s="24" t="str">
        <f>IFERROR(VLOOKUP(F292,CustomerREQ!B:F,3,FALSE),"NA")</f>
        <v>RTBM-37541</v>
      </c>
      <c r="J292" s="24" t="str">
        <f>IFERROR(VLOOKUP(F292,CustomerREQ!B:F,4,FALSE),"NA")</f>
        <v>REQ-0074261</v>
      </c>
      <c r="K292" s="24" t="str">
        <f>IFERROR(VLOOKUP(F292,CustomerREQ!B:F,5,FALSE),"NA")</f>
        <v>D</v>
      </c>
    </row>
    <row r="293" spans="1:11" x14ac:dyDescent="0.4">
      <c r="A293" s="23" t="str">
        <f>'指派 Feature_1017'!E:E</f>
        <v>Mesure DAB EE performances criterion</v>
      </c>
      <c r="B293" s="24" t="str">
        <f>IFERROR(VLOOKUP(A293,Feature統計!A:O,15,FALSE),"NA")</f>
        <v>Fail</v>
      </c>
      <c r="C293" s="23" t="str">
        <f>'指派 Feature_1017'!B:B</f>
        <v>Hardware Requirement</v>
      </c>
      <c r="D293" s="23" t="str">
        <f>'指派 Feature_1017'!C:C</f>
        <v>Non-Functional</v>
      </c>
      <c r="E293" s="23" t="str">
        <f>'指派 Feature_1017'!D:D</f>
        <v>Broadcast</v>
      </c>
      <c r="F293" s="23" t="str">
        <f>'指派 Feature_1017'!A:A</f>
        <v>RTBM-53716</v>
      </c>
      <c r="G293" s="24" t="str">
        <f>IFERROR(VLOOKUP(F293,HW資料!A:B,2,FALSE),VLOOKUP(F293,System資料複製!E:J,6,FALSE))</f>
        <v>Pass</v>
      </c>
      <c r="H293" s="23" t="str">
        <f>IFERROR(VLOOKUP(F293,HW資料!A:B,1,FALSE),VLOOKUP(F293,System資料複製!E:J,5,FALSE))</f>
        <v>RTBM-53716</v>
      </c>
      <c r="I293" s="24" t="str">
        <f>IFERROR(VLOOKUP(F293,CustomerREQ!B:F,3,FALSE),"NA")</f>
        <v>RTBM-37579</v>
      </c>
      <c r="J293" s="24" t="str">
        <f>IFERROR(VLOOKUP(F293,CustomerREQ!B:F,4,FALSE),"NA")</f>
        <v>REQ-0074259</v>
      </c>
      <c r="K293" s="24" t="str">
        <f>IFERROR(VLOOKUP(F293,CustomerREQ!B:F,5,FALSE),"NA")</f>
        <v>D</v>
      </c>
    </row>
    <row r="294" spans="1:11" x14ac:dyDescent="0.4">
      <c r="A294" s="23" t="str">
        <f>'指派 Feature_1017'!E:E</f>
        <v>Mesure AM EE performances criterion</v>
      </c>
      <c r="B294" s="24" t="str">
        <f>IFERROR(VLOOKUP(A294,Feature統計!A:O,15,FALSE),"NA")</f>
        <v>Fail</v>
      </c>
      <c r="C294" s="23" t="str">
        <f>'指派 Feature_1017'!B:B</f>
        <v>Hardware Requirement</v>
      </c>
      <c r="D294" s="23" t="str">
        <f>'指派 Feature_1017'!C:C</f>
        <v>Non-Functional</v>
      </c>
      <c r="E294" s="23" t="str">
        <f>'指派 Feature_1017'!D:D</f>
        <v>Broadcast</v>
      </c>
      <c r="F294" s="23" t="str">
        <f>'指派 Feature_1017'!A:A</f>
        <v>RTBM-53718</v>
      </c>
      <c r="G294" s="24" t="str">
        <f>IFERROR(VLOOKUP(F294,HW資料!A:B,2,FALSE),VLOOKUP(F294,System資料複製!E:J,6,FALSE))</f>
        <v>Pass</v>
      </c>
      <c r="H294" s="23" t="str">
        <f>IFERROR(VLOOKUP(F294,HW資料!A:B,1,FALSE),VLOOKUP(F294,System資料複製!E:J,5,FALSE))</f>
        <v>RTBM-53718</v>
      </c>
      <c r="I294" s="24" t="str">
        <f>IFERROR(VLOOKUP(F294,CustomerREQ!B:F,3,FALSE),"NA")</f>
        <v>RTBM-37565</v>
      </c>
      <c r="J294" s="24" t="str">
        <f>IFERROR(VLOOKUP(F294,CustomerREQ!B:F,4,FALSE),"NA")</f>
        <v>REQ-0074258</v>
      </c>
      <c r="K294" s="24" t="str">
        <f>IFERROR(VLOOKUP(F294,CustomerREQ!B:F,5,FALSE),"NA")</f>
        <v>C</v>
      </c>
    </row>
    <row r="295" spans="1:11" x14ac:dyDescent="0.4">
      <c r="A295" s="23" t="str">
        <f>'指派 Feature_1017'!E:E</f>
        <v>Mesure AM EE performances criterion</v>
      </c>
      <c r="B295" s="24" t="str">
        <f>IFERROR(VLOOKUP(A295,Feature統計!A:O,15,FALSE),"NA")</f>
        <v>Fail</v>
      </c>
      <c r="C295" s="23" t="str">
        <f>'指派 Feature_1017'!B:B</f>
        <v>Hardware Requirement</v>
      </c>
      <c r="D295" s="23" t="str">
        <f>'指派 Feature_1017'!C:C</f>
        <v>Non-Functional</v>
      </c>
      <c r="E295" s="23" t="str">
        <f>'指派 Feature_1017'!D:D</f>
        <v>Broadcast</v>
      </c>
      <c r="F295" s="23" t="str">
        <f>'指派 Feature_1017'!A:A</f>
        <v>RTBM-53720</v>
      </c>
      <c r="G295" s="24" t="str">
        <f>IFERROR(VLOOKUP(F295,HW資料!A:B,2,FALSE),VLOOKUP(F295,System資料複製!E:J,6,FALSE))</f>
        <v>Pass</v>
      </c>
      <c r="H295" s="23" t="str">
        <f>IFERROR(VLOOKUP(F295,HW資料!A:B,1,FALSE),VLOOKUP(F295,System資料複製!E:J,5,FALSE))</f>
        <v>RTBM-53720</v>
      </c>
      <c r="I295" s="24" t="str">
        <f>IFERROR(VLOOKUP(F295,CustomerREQ!B:F,3,FALSE),"NA")</f>
        <v>RTBM-37564</v>
      </c>
      <c r="J295" s="24" t="str">
        <f>IFERROR(VLOOKUP(F295,CustomerREQ!B:F,4,FALSE),"NA")</f>
        <v>REQ-0074257</v>
      </c>
      <c r="K295" s="24" t="str">
        <f>IFERROR(VLOOKUP(F295,CustomerREQ!B:F,5,FALSE),"NA")</f>
        <v>C</v>
      </c>
    </row>
    <row r="296" spans="1:11" x14ac:dyDescent="0.4">
      <c r="A296" s="23" t="str">
        <f>'指派 Feature_1017'!E:E</f>
        <v>Mesure AM EE performances criterion</v>
      </c>
      <c r="B296" s="24" t="str">
        <f>IFERROR(VLOOKUP(A296,Feature統計!A:O,15,FALSE),"NA")</f>
        <v>Fail</v>
      </c>
      <c r="C296" s="23" t="str">
        <f>'指派 Feature_1017'!B:B</f>
        <v>Hardware Requirement</v>
      </c>
      <c r="D296" s="23" t="str">
        <f>'指派 Feature_1017'!C:C</f>
        <v>Non-Functional</v>
      </c>
      <c r="E296" s="23" t="str">
        <f>'指派 Feature_1017'!D:D</f>
        <v>Broadcast</v>
      </c>
      <c r="F296" s="23" t="str">
        <f>'指派 Feature_1017'!A:A</f>
        <v>RTBM-53722</v>
      </c>
      <c r="G296" s="24" t="str">
        <f>IFERROR(VLOOKUP(F296,HW資料!A:B,2,FALSE),VLOOKUP(F296,System資料複製!E:J,6,FALSE))</f>
        <v>Pass</v>
      </c>
      <c r="H296" s="23" t="str">
        <f>IFERROR(VLOOKUP(F296,HW資料!A:B,1,FALSE),VLOOKUP(F296,System資料複製!E:J,5,FALSE))</f>
        <v>RTBM-53722</v>
      </c>
      <c r="I296" s="24" t="str">
        <f>IFERROR(VLOOKUP(F296,CustomerREQ!B:F,3,FALSE),"NA")</f>
        <v>RTBM-37534</v>
      </c>
      <c r="J296" s="24" t="str">
        <f>IFERROR(VLOOKUP(F296,CustomerREQ!B:F,4,FALSE),"NA")</f>
        <v>REQ-0074255</v>
      </c>
      <c r="K296" s="24" t="str">
        <f>IFERROR(VLOOKUP(F296,CustomerREQ!B:F,5,FALSE),"NA")</f>
        <v>B</v>
      </c>
    </row>
    <row r="297" spans="1:11" x14ac:dyDescent="0.4">
      <c r="A297" s="23" t="str">
        <f>'指派 Feature_1017'!E:E</f>
        <v>Mesure AM EE performances criterion</v>
      </c>
      <c r="B297" s="24" t="str">
        <f>IFERROR(VLOOKUP(A297,Feature統計!A:O,15,FALSE),"NA")</f>
        <v>Fail</v>
      </c>
      <c r="C297" s="23" t="str">
        <f>'指派 Feature_1017'!B:B</f>
        <v>Hardware Requirement</v>
      </c>
      <c r="D297" s="23" t="str">
        <f>'指派 Feature_1017'!C:C</f>
        <v>Non-Functional</v>
      </c>
      <c r="E297" s="23" t="str">
        <f>'指派 Feature_1017'!D:D</f>
        <v>Broadcast</v>
      </c>
      <c r="F297" s="23" t="str">
        <f>'指派 Feature_1017'!A:A</f>
        <v>RTBM-53725</v>
      </c>
      <c r="G297" s="24" t="str">
        <f>IFERROR(VLOOKUP(F297,HW資料!A:B,2,FALSE),VLOOKUP(F297,System資料複製!E:J,6,FALSE))</f>
        <v>Pass</v>
      </c>
      <c r="H297" s="23" t="str">
        <f>IFERROR(VLOOKUP(F297,HW資料!A:B,1,FALSE),VLOOKUP(F297,System資料複製!E:J,5,FALSE))</f>
        <v>RTBM-53725</v>
      </c>
      <c r="I297" s="24" t="str">
        <f>IFERROR(VLOOKUP(F297,CustomerREQ!B:F,3,FALSE),"NA")</f>
        <v>RTBM-37570</v>
      </c>
      <c r="J297" s="24" t="str">
        <f>IFERROR(VLOOKUP(F297,CustomerREQ!B:F,4,FALSE),"NA")</f>
        <v>REQ-0074254</v>
      </c>
      <c r="K297" s="24" t="str">
        <f>IFERROR(VLOOKUP(F297,CustomerREQ!B:F,5,FALSE),"NA")</f>
        <v>B</v>
      </c>
    </row>
    <row r="298" spans="1:11" x14ac:dyDescent="0.4">
      <c r="A298" s="23" t="str">
        <f>'指派 Feature_1017'!E:E</f>
        <v>Mesure DAB EE performances criterion</v>
      </c>
      <c r="B298" s="24" t="str">
        <f>IFERROR(VLOOKUP(A298,Feature統計!A:O,15,FALSE),"NA")</f>
        <v>Fail</v>
      </c>
      <c r="C298" s="23" t="str">
        <f>'指派 Feature_1017'!B:B</f>
        <v>Hardware Requirement</v>
      </c>
      <c r="D298" s="23" t="str">
        <f>'指派 Feature_1017'!C:C</f>
        <v>Non-Functional</v>
      </c>
      <c r="E298" s="23" t="str">
        <f>'指派 Feature_1017'!D:D</f>
        <v>Broadcast</v>
      </c>
      <c r="F298" s="23" t="str">
        <f>'指派 Feature_1017'!A:A</f>
        <v>RTBM-53727</v>
      </c>
      <c r="G298" s="24" t="str">
        <f>IFERROR(VLOOKUP(F298,HW資料!A:B,2,FALSE),VLOOKUP(F298,System資料複製!E:J,6,FALSE))</f>
        <v>Pass</v>
      </c>
      <c r="H298" s="23" t="str">
        <f>IFERROR(VLOOKUP(F298,HW資料!A:B,1,FALSE),VLOOKUP(F298,System資料複製!E:J,5,FALSE))</f>
        <v>RTBM-53727</v>
      </c>
      <c r="I298" s="24" t="str">
        <f>IFERROR(VLOOKUP(F298,CustomerREQ!B:F,3,FALSE),"NA")</f>
        <v>RTBM-37578</v>
      </c>
      <c r="J298" s="24" t="str">
        <f>IFERROR(VLOOKUP(F298,CustomerREQ!B:F,4,FALSE),"NA")</f>
        <v>REQ-0074252</v>
      </c>
      <c r="K298" s="24" t="str">
        <f>IFERROR(VLOOKUP(F298,CustomerREQ!B:F,5,FALSE),"NA")</f>
        <v>C</v>
      </c>
    </row>
    <row r="299" spans="1:11" x14ac:dyDescent="0.4">
      <c r="A299" s="23" t="str">
        <f>'指派 Feature_1017'!E:E</f>
        <v>Mesure AM EE performances criterion</v>
      </c>
      <c r="B299" s="24" t="str">
        <f>IFERROR(VLOOKUP(A299,Feature統計!A:O,15,FALSE),"NA")</f>
        <v>Fail</v>
      </c>
      <c r="C299" s="23" t="str">
        <f>'指派 Feature_1017'!B:B</f>
        <v>Hardware Requirement</v>
      </c>
      <c r="D299" s="23" t="str">
        <f>'指派 Feature_1017'!C:C</f>
        <v>Non-Functional</v>
      </c>
      <c r="E299" s="23" t="str">
        <f>'指派 Feature_1017'!D:D</f>
        <v>Broadcast</v>
      </c>
      <c r="F299" s="23" t="str">
        <f>'指派 Feature_1017'!A:A</f>
        <v>RTBM-53729</v>
      </c>
      <c r="G299" s="24" t="str">
        <f>IFERROR(VLOOKUP(F299,HW資料!A:B,2,FALSE),VLOOKUP(F299,System資料複製!E:J,6,FALSE))</f>
        <v>Pass</v>
      </c>
      <c r="H299" s="23" t="str">
        <f>IFERROR(VLOOKUP(F299,HW資料!A:B,1,FALSE),VLOOKUP(F299,System資料複製!E:J,5,FALSE))</f>
        <v>RTBM-53729</v>
      </c>
      <c r="I299" s="24" t="str">
        <f>IFERROR(VLOOKUP(F299,CustomerREQ!B:F,3,FALSE),"NA")</f>
        <v>RTBM-37563</v>
      </c>
      <c r="J299" s="24" t="str">
        <f>IFERROR(VLOOKUP(F299,CustomerREQ!B:F,4,FALSE),"NA")</f>
        <v>REQ-0074250</v>
      </c>
      <c r="K299" s="24" t="str">
        <f>IFERROR(VLOOKUP(F299,CustomerREQ!B:F,5,FALSE),"NA")</f>
        <v>D</v>
      </c>
    </row>
    <row r="300" spans="1:11" x14ac:dyDescent="0.4">
      <c r="A300" s="23" t="str">
        <f>'指派 Feature_1017'!E:E</f>
        <v>Mesure DAB EE performances criterion</v>
      </c>
      <c r="B300" s="24" t="str">
        <f>IFERROR(VLOOKUP(A300,Feature統計!A:O,15,FALSE),"NA")</f>
        <v>Fail</v>
      </c>
      <c r="C300" s="23" t="str">
        <f>'指派 Feature_1017'!B:B</f>
        <v>Hardware Requirement</v>
      </c>
      <c r="D300" s="23" t="str">
        <f>'指派 Feature_1017'!C:C</f>
        <v>Non-Functional</v>
      </c>
      <c r="E300" s="23" t="str">
        <f>'指派 Feature_1017'!D:D</f>
        <v>Broadcast</v>
      </c>
      <c r="F300" s="23" t="str">
        <f>'指派 Feature_1017'!A:A</f>
        <v>RTBM-53731</v>
      </c>
      <c r="G300" s="24" t="str">
        <f>IFERROR(VLOOKUP(F300,HW資料!A:B,2,FALSE),VLOOKUP(F300,System資料複製!E:J,6,FALSE))</f>
        <v>StagePass</v>
      </c>
      <c r="H300" s="23" t="str">
        <f>IFERROR(VLOOKUP(F300,HW資料!A:B,1,FALSE),VLOOKUP(F300,System資料複製!E:J,5,FALSE))</f>
        <v>RTBM-53731</v>
      </c>
      <c r="I300" s="24" t="str">
        <f>IFERROR(VLOOKUP(F300,CustomerREQ!B:F,3,FALSE),"NA")</f>
        <v>RTBM-37577</v>
      </c>
      <c r="J300" s="24" t="str">
        <f>IFERROR(VLOOKUP(F300,CustomerREQ!B:F,4,FALSE),"NA")</f>
        <v>REQ-0074248</v>
      </c>
      <c r="K300" s="24" t="str">
        <f>IFERROR(VLOOKUP(F300,CustomerREQ!B:F,5,FALSE),"NA")</f>
        <v>D</v>
      </c>
    </row>
    <row r="301" spans="1:11" x14ac:dyDescent="0.4">
      <c r="A301" s="23" t="str">
        <f>'指派 Feature_1017'!E:E</f>
        <v>Mesure DAB EE performances criterion</v>
      </c>
      <c r="B301" s="24" t="str">
        <f>IFERROR(VLOOKUP(A301,Feature統計!A:O,15,FALSE),"NA")</f>
        <v>Fail</v>
      </c>
      <c r="C301" s="23" t="str">
        <f>'指派 Feature_1017'!B:B</f>
        <v>Hardware Requirement</v>
      </c>
      <c r="D301" s="23" t="str">
        <f>'指派 Feature_1017'!C:C</f>
        <v>Non-Functional</v>
      </c>
      <c r="E301" s="23" t="str">
        <f>'指派 Feature_1017'!D:D</f>
        <v>Broadcast</v>
      </c>
      <c r="F301" s="23" t="str">
        <f>'指派 Feature_1017'!A:A</f>
        <v>RTBM-53733</v>
      </c>
      <c r="G301" s="24" t="str">
        <f>IFERROR(VLOOKUP(F301,HW資料!A:B,2,FALSE),VLOOKUP(F301,System資料複製!E:J,6,FALSE))</f>
        <v>StagePass</v>
      </c>
      <c r="H301" s="23" t="str">
        <f>IFERROR(VLOOKUP(F301,HW資料!A:B,1,FALSE),VLOOKUP(F301,System資料複製!E:J,5,FALSE))</f>
        <v>RTBM-53733</v>
      </c>
      <c r="I301" s="24" t="str">
        <f>IFERROR(VLOOKUP(F301,CustomerREQ!B:F,3,FALSE),"NA")</f>
        <v>RTBM-37576</v>
      </c>
      <c r="J301" s="24" t="str">
        <f>IFERROR(VLOOKUP(F301,CustomerREQ!B:F,4,FALSE),"NA")</f>
        <v>REQ-0074244</v>
      </c>
      <c r="K301" s="24" t="str">
        <f>IFERROR(VLOOKUP(F301,CustomerREQ!B:F,5,FALSE),"NA")</f>
        <v>D</v>
      </c>
    </row>
    <row r="302" spans="1:11" x14ac:dyDescent="0.4">
      <c r="A302" s="23" t="str">
        <f>'指派 Feature_1017'!E:E</f>
        <v>Mesure DAB EE performances criterion</v>
      </c>
      <c r="B302" s="24" t="str">
        <f>IFERROR(VLOOKUP(A302,Feature統計!A:O,15,FALSE),"NA")</f>
        <v>Fail</v>
      </c>
      <c r="C302" s="23" t="str">
        <f>'指派 Feature_1017'!B:B</f>
        <v>Hardware Requirement</v>
      </c>
      <c r="D302" s="23" t="str">
        <f>'指派 Feature_1017'!C:C</f>
        <v>Non-Functional</v>
      </c>
      <c r="E302" s="23" t="str">
        <f>'指派 Feature_1017'!D:D</f>
        <v>Broadcast</v>
      </c>
      <c r="F302" s="23" t="str">
        <f>'指派 Feature_1017'!A:A</f>
        <v>RTBM-53735</v>
      </c>
      <c r="G302" s="24" t="str">
        <f>IFERROR(VLOOKUP(F302,HW資料!A:B,2,FALSE),VLOOKUP(F302,System資料複製!E:J,6,FALSE))</f>
        <v>Pass</v>
      </c>
      <c r="H302" s="23" t="str">
        <f>IFERROR(VLOOKUP(F302,HW資料!A:B,1,FALSE),VLOOKUP(F302,System資料複製!E:J,5,FALSE))</f>
        <v>RTBM-53735</v>
      </c>
      <c r="I302" s="24" t="str">
        <f>IFERROR(VLOOKUP(F302,CustomerREQ!B:F,3,FALSE),"NA")</f>
        <v>RTBM-37575</v>
      </c>
      <c r="J302" s="24" t="str">
        <f>IFERROR(VLOOKUP(F302,CustomerREQ!B:F,4,FALSE),"NA")</f>
        <v>REQ-0074242</v>
      </c>
      <c r="K302" s="24" t="str">
        <f>IFERROR(VLOOKUP(F302,CustomerREQ!B:F,5,FALSE),"NA")</f>
        <v>E</v>
      </c>
    </row>
    <row r="303" spans="1:11" x14ac:dyDescent="0.4">
      <c r="A303" s="23" t="str">
        <f>'指派 Feature_1017'!E:E</f>
        <v>CAN loop delay TLOOP_UCE measurement</v>
      </c>
      <c r="B303" s="24" t="str">
        <f>IFERROR(VLOOKUP(A303,Feature統計!A:O,15,FALSE),"NA")</f>
        <v>Pass</v>
      </c>
      <c r="C303" s="23" t="str">
        <f>'指派 Feature_1017'!B:B</f>
        <v>Hardware Requirement</v>
      </c>
      <c r="D303" s="23" t="str">
        <f>'指派 Feature_1017'!C:C</f>
        <v>Non-Functional</v>
      </c>
      <c r="E303" s="23" t="str">
        <f>'指派 Feature_1017'!D:D</f>
        <v>Networks &amp; Protocols</v>
      </c>
      <c r="F303" s="23" t="str">
        <f>'指派 Feature_1017'!A:A</f>
        <v>RTBM-53737</v>
      </c>
      <c r="G303" s="24" t="str">
        <f>IFERROR(VLOOKUP(F303,HW資料!A:B,2,FALSE),VLOOKUP(F303,System資料複製!E:J,6,FALSE))</f>
        <v>StagePass</v>
      </c>
      <c r="H303" s="23" t="str">
        <f>IFERROR(VLOOKUP(F303,HW資料!A:B,1,FALSE),VLOOKUP(F303,System資料複製!E:J,5,FALSE))</f>
        <v>RTBM-53737</v>
      </c>
      <c r="I303" s="24" t="str">
        <f>IFERROR(VLOOKUP(F303,CustomerREQ!B:F,3,FALSE),"NA")</f>
        <v>RTBM-24475</v>
      </c>
      <c r="J303" s="24" t="str">
        <f>IFERROR(VLOOKUP(F303,CustomerREQ!B:F,4,FALSE),"NA")</f>
        <v>REQ-0049246</v>
      </c>
      <c r="K303" s="24" t="str">
        <f>IFERROR(VLOOKUP(F303,CustomerREQ!B:F,5,FALSE),"NA")</f>
        <v>A</v>
      </c>
    </row>
    <row r="304" spans="1:11" x14ac:dyDescent="0.4">
      <c r="A304" s="23" t="str">
        <f>'指派 Feature_1017'!E:E</f>
        <v>Product Regulation and Certification</v>
      </c>
      <c r="B304" s="24" t="str">
        <f>IFERROR(VLOOKUP(A304,Feature統計!A:O,15,FALSE),"NA")</f>
        <v>On-going w/h some pass</v>
      </c>
      <c r="C304" s="23" t="str">
        <f>'指派 Feature_1017'!B:B</f>
        <v>Hardware Requirement</v>
      </c>
      <c r="D304" s="23" t="str">
        <f>'指派 Feature_1017'!C:C</f>
        <v>Non-Functional</v>
      </c>
      <c r="E304" s="23" t="str">
        <f>'指派 Feature_1017'!D:D</f>
        <v>Networks &amp; Protocols</v>
      </c>
      <c r="F304" s="23" t="str">
        <f>'指派 Feature_1017'!A:A</f>
        <v>RTBM-53738</v>
      </c>
      <c r="G304" s="24" t="str">
        <f>IFERROR(VLOOKUP(F304,HW資料!A:B,2,FALSE),VLOOKUP(F304,System資料複製!E:J,6,FALSE))</f>
        <v>StagePass</v>
      </c>
      <c r="H304" s="23" t="str">
        <f>IFERROR(VLOOKUP(F304,HW資料!A:B,1,FALSE),VLOOKUP(F304,System資料複製!E:J,5,FALSE))</f>
        <v>RTBM-53738</v>
      </c>
      <c r="I304" s="24" t="str">
        <f>IFERROR(VLOOKUP(F304,CustomerREQ!B:F,3,FALSE),"NA")</f>
        <v>RTBM-24467</v>
      </c>
      <c r="J304" s="24" t="str">
        <f>IFERROR(VLOOKUP(F304,CustomerREQ!B:F,4,FALSE),"NA")</f>
        <v>REQ-0049245</v>
      </c>
      <c r="K304" s="24" t="str">
        <f>IFERROR(VLOOKUP(F304,CustomerREQ!B:F,5,FALSE),"NA")</f>
        <v>A</v>
      </c>
    </row>
    <row r="305" spans="1:11" x14ac:dyDescent="0.4">
      <c r="A305" s="23" t="str">
        <f>'指派 Feature_1017'!E:E</f>
        <v>System to be wake up by triggers</v>
      </c>
      <c r="B305" s="24" t="str">
        <f>IFERROR(VLOOKUP(A305,Feature統計!A:O,15,FALSE),"NA")</f>
        <v>Pass</v>
      </c>
      <c r="C305" s="23" t="str">
        <f>'指派 Feature_1017'!B:B</f>
        <v>Hardware Requirement</v>
      </c>
      <c r="D305" s="23" t="str">
        <f>'指派 Feature_1017'!C:C</f>
        <v>Non-Functional</v>
      </c>
      <c r="E305" s="23" t="str">
        <f>'指派 Feature_1017'!D:D</f>
        <v>Networks &amp; Protocols</v>
      </c>
      <c r="F305" s="23" t="str">
        <f>'指派 Feature_1017'!A:A</f>
        <v>RTBM-53739</v>
      </c>
      <c r="G305" s="24" t="str">
        <f>IFERROR(VLOOKUP(F305,HW資料!A:B,2,FALSE),VLOOKUP(F305,System資料複製!E:J,6,FALSE))</f>
        <v>Pass</v>
      </c>
      <c r="H305" s="23" t="str">
        <f>IFERROR(VLOOKUP(F305,HW資料!A:B,1,FALSE),VLOOKUP(F305,System資料複製!E:J,5,FALSE))</f>
        <v>RTBM-53739</v>
      </c>
      <c r="I305" s="24" t="str">
        <f>IFERROR(VLOOKUP(F305,CustomerREQ!B:F,3,FALSE),"NA")</f>
        <v>RTBM-24431</v>
      </c>
      <c r="J305" s="24" t="str">
        <f>IFERROR(VLOOKUP(F305,CustomerREQ!B:F,4,FALSE),"NA")</f>
        <v>REQ-0049236</v>
      </c>
      <c r="K305" s="24" t="str">
        <f>IFERROR(VLOOKUP(F305,CustomerREQ!B:F,5,FALSE),"NA")</f>
        <v>A</v>
      </c>
    </row>
    <row r="306" spans="1:11" x14ac:dyDescent="0.4">
      <c r="A306" s="23" t="str">
        <f>'指派 Feature_1017'!E:E</f>
        <v>Ethernet Electrical Tests</v>
      </c>
      <c r="B306" s="24" t="str">
        <f>IFERROR(VLOOKUP(A306,Feature統計!A:O,15,FALSE),"NA")</f>
        <v>Pass</v>
      </c>
      <c r="C306" s="23" t="str">
        <f>'指派 Feature_1017'!B:B</f>
        <v>Hardware Requirement</v>
      </c>
      <c r="D306" s="23" t="str">
        <f>'指派 Feature_1017'!C:C</f>
        <v>Non-Functional</v>
      </c>
      <c r="E306" s="23" t="str">
        <f>'指派 Feature_1017'!D:D</f>
        <v>Networks &amp; Protocols</v>
      </c>
      <c r="F306" s="23" t="str">
        <f>'指派 Feature_1017'!A:A</f>
        <v>RTBM-53740</v>
      </c>
      <c r="G306" s="24" t="str">
        <f>IFERROR(VLOOKUP(F306,HW資料!A:B,2,FALSE),VLOOKUP(F306,System資料複製!E:J,6,FALSE))</f>
        <v>Pass</v>
      </c>
      <c r="H306" s="23" t="str">
        <f>IFERROR(VLOOKUP(F306,HW資料!A:B,1,FALSE),VLOOKUP(F306,System資料複製!E:J,5,FALSE))</f>
        <v>RTBM-53740</v>
      </c>
      <c r="I306" s="24" t="str">
        <f>IFERROR(VLOOKUP(F306,CustomerREQ!B:F,3,FALSE),"NA")</f>
        <v>RTBM-12796</v>
      </c>
      <c r="J306" s="24" t="str">
        <f>IFERROR(VLOOKUP(F306,CustomerREQ!B:F,4,FALSE),"NA")</f>
        <v>REQ-0048342</v>
      </c>
      <c r="K306" s="24" t="str">
        <f>IFERROR(VLOOKUP(F306,CustomerREQ!B:F,5,FALSE),"NA")</f>
        <v>A</v>
      </c>
    </row>
    <row r="307" spans="1:11" x14ac:dyDescent="0.4">
      <c r="A307" s="23" t="str">
        <f>'指派 Feature_1017'!E:E</f>
        <v>Ethernet Electrical Tests</v>
      </c>
      <c r="B307" s="24" t="str">
        <f>IFERROR(VLOOKUP(A307,Feature統計!A:O,15,FALSE),"NA")</f>
        <v>Pass</v>
      </c>
      <c r="C307" s="23" t="str">
        <f>'指派 Feature_1017'!B:B</f>
        <v>Hardware Requirement</v>
      </c>
      <c r="D307" s="23" t="str">
        <f>'指派 Feature_1017'!C:C</f>
        <v>Non-Functional</v>
      </c>
      <c r="E307" s="23" t="str">
        <f>'指派 Feature_1017'!D:D</f>
        <v>Networks &amp; Protocols</v>
      </c>
      <c r="F307" s="23" t="str">
        <f>'指派 Feature_1017'!A:A</f>
        <v>RTBM-53741</v>
      </c>
      <c r="G307" s="24" t="str">
        <f>IFERROR(VLOOKUP(F307,HW資料!A:B,2,FALSE),VLOOKUP(F307,System資料複製!E:J,6,FALSE))</f>
        <v>Pass</v>
      </c>
      <c r="H307" s="23" t="str">
        <f>IFERROR(VLOOKUP(F307,HW資料!A:B,1,FALSE),VLOOKUP(F307,System資料複製!E:J,5,FALSE))</f>
        <v>RTBM-53741</v>
      </c>
      <c r="I307" s="24" t="str">
        <f>IFERROR(VLOOKUP(F307,CustomerREQ!B:F,3,FALSE),"NA")</f>
        <v>RTBM-12788</v>
      </c>
      <c r="J307" s="24" t="str">
        <f>IFERROR(VLOOKUP(F307,CustomerREQ!B:F,4,FALSE),"NA")</f>
        <v>REQ-0048339</v>
      </c>
      <c r="K307" s="24" t="str">
        <f>IFERROR(VLOOKUP(F307,CustomerREQ!B:F,5,FALSE),"NA")</f>
        <v>A</v>
      </c>
    </row>
    <row r="308" spans="1:11" x14ac:dyDescent="0.4">
      <c r="A308" s="23" t="str">
        <f>'指派 Feature_1017'!E:E</f>
        <v>Ethernet Electrical Tests</v>
      </c>
      <c r="B308" s="24" t="str">
        <f>IFERROR(VLOOKUP(A308,Feature統計!A:O,15,FALSE),"NA")</f>
        <v>Pass</v>
      </c>
      <c r="C308" s="23" t="str">
        <f>'指派 Feature_1017'!B:B</f>
        <v>Hardware Requirement</v>
      </c>
      <c r="D308" s="23" t="str">
        <f>'指派 Feature_1017'!C:C</f>
        <v>Non-Functional</v>
      </c>
      <c r="E308" s="23" t="str">
        <f>'指派 Feature_1017'!D:D</f>
        <v>Networks &amp; Protocols</v>
      </c>
      <c r="F308" s="23" t="str">
        <f>'指派 Feature_1017'!A:A</f>
        <v>RTBM-53742</v>
      </c>
      <c r="G308" s="24" t="str">
        <f>IFERROR(VLOOKUP(F308,HW資料!A:B,2,FALSE),VLOOKUP(F308,System資料複製!E:J,6,FALSE))</f>
        <v>Pass</v>
      </c>
      <c r="H308" s="23" t="str">
        <f>IFERROR(VLOOKUP(F308,HW資料!A:B,1,FALSE),VLOOKUP(F308,System資料複製!E:J,5,FALSE))</f>
        <v>RTBM-53742</v>
      </c>
      <c r="I308" s="24" t="str">
        <f>IFERROR(VLOOKUP(F308,CustomerREQ!B:F,3,FALSE),"NA")</f>
        <v>RTBM-12782</v>
      </c>
      <c r="J308" s="24" t="str">
        <f>IFERROR(VLOOKUP(F308,CustomerREQ!B:F,4,FALSE),"NA")</f>
        <v>REQ-0048336</v>
      </c>
      <c r="K308" s="24" t="str">
        <f>IFERROR(VLOOKUP(F308,CustomerREQ!B:F,5,FALSE),"NA")</f>
        <v>A</v>
      </c>
    </row>
    <row r="309" spans="1:11" x14ac:dyDescent="0.4">
      <c r="A309" s="23" t="str">
        <f>'指派 Feature_1017'!E:E</f>
        <v>Ethernet CMC requirement</v>
      </c>
      <c r="B309" s="24" t="str">
        <f>IFERROR(VLOOKUP(A309,Feature統計!A:O,15,FALSE),"NA")</f>
        <v>Pass</v>
      </c>
      <c r="C309" s="23" t="str">
        <f>'指派 Feature_1017'!B:B</f>
        <v>Hardware Requirement</v>
      </c>
      <c r="D309" s="23" t="str">
        <f>'指派 Feature_1017'!C:C</f>
        <v>Non-Functional</v>
      </c>
      <c r="E309" s="23" t="str">
        <f>'指派 Feature_1017'!D:D</f>
        <v>Networks &amp; Protocols</v>
      </c>
      <c r="F309" s="23" t="str">
        <f>'指派 Feature_1017'!A:A</f>
        <v>RTBM-53743</v>
      </c>
      <c r="G309" s="24" t="str">
        <f>IFERROR(VLOOKUP(F309,HW資料!A:B,2,FALSE),VLOOKUP(F309,System資料複製!E:J,6,FALSE))</f>
        <v>Pass</v>
      </c>
      <c r="H309" s="23" t="str">
        <f>IFERROR(VLOOKUP(F309,HW資料!A:B,1,FALSE),VLOOKUP(F309,System資料複製!E:J,5,FALSE))</f>
        <v>RTBM-53743</v>
      </c>
      <c r="I309" s="24" t="str">
        <f>IFERROR(VLOOKUP(F309,CustomerREQ!B:F,3,FALSE),"NA")</f>
        <v>RTBM-12781</v>
      </c>
      <c r="J309" s="24" t="str">
        <f>IFERROR(VLOOKUP(F309,CustomerREQ!B:F,4,FALSE),"NA")</f>
        <v>REQ-0048335</v>
      </c>
      <c r="K309" s="24" t="str">
        <f>IFERROR(VLOOKUP(F309,CustomerREQ!B:F,5,FALSE),"NA")</f>
        <v>A</v>
      </c>
    </row>
    <row r="310" spans="1:11" x14ac:dyDescent="0.4">
      <c r="A310" s="23" t="str">
        <f>'指派 Feature_1017'!E:E</f>
        <v>Ethernet Electrical Tests</v>
      </c>
      <c r="B310" s="24" t="str">
        <f>IFERROR(VLOOKUP(A310,Feature統計!A:O,15,FALSE),"NA")</f>
        <v>Pass</v>
      </c>
      <c r="C310" s="23" t="str">
        <f>'指派 Feature_1017'!B:B</f>
        <v>Hardware Requirement</v>
      </c>
      <c r="D310" s="23" t="str">
        <f>'指派 Feature_1017'!C:C</f>
        <v>Non-Functional</v>
      </c>
      <c r="E310" s="23" t="str">
        <f>'指派 Feature_1017'!D:D</f>
        <v>Networks &amp; Protocols</v>
      </c>
      <c r="F310" s="23" t="str">
        <f>'指派 Feature_1017'!A:A</f>
        <v>RTBM-53744</v>
      </c>
      <c r="G310" s="24" t="str">
        <f>IFERROR(VLOOKUP(F310,HW資料!A:B,2,FALSE),VLOOKUP(F310,System資料複製!E:J,6,FALSE))</f>
        <v>Pass</v>
      </c>
      <c r="H310" s="23" t="str">
        <f>IFERROR(VLOOKUP(F310,HW資料!A:B,1,FALSE),VLOOKUP(F310,System資料複製!E:J,5,FALSE))</f>
        <v>RTBM-53744</v>
      </c>
      <c r="I310" s="24" t="str">
        <f>IFERROR(VLOOKUP(F310,CustomerREQ!B:F,3,FALSE),"NA")</f>
        <v>RTBM-12780</v>
      </c>
      <c r="J310" s="24" t="str">
        <f>IFERROR(VLOOKUP(F310,CustomerREQ!B:F,4,FALSE),"NA")</f>
        <v>REQ-0048334</v>
      </c>
      <c r="K310" s="24" t="str">
        <f>IFERROR(VLOOKUP(F310,CustomerREQ!B:F,5,FALSE),"NA")</f>
        <v>A</v>
      </c>
    </row>
    <row r="311" spans="1:11" x14ac:dyDescent="0.4">
      <c r="A311" s="23" t="str">
        <f>'指派 Feature_1017'!E:E</f>
        <v>Not testable - Notice or guideline</v>
      </c>
      <c r="B311" s="24" t="str">
        <f>IFERROR(VLOOKUP(A311,Feature統計!A:O,15,FALSE),"NA")</f>
        <v>NA</v>
      </c>
      <c r="C311" s="23" t="str">
        <f>'指派 Feature_1017'!B:B</f>
        <v>Hardware Requirement</v>
      </c>
      <c r="D311" s="23" t="str">
        <f>'指派 Feature_1017'!C:C</f>
        <v>Non-Functional</v>
      </c>
      <c r="E311" s="23" t="str">
        <f>'指派 Feature_1017'!D:D</f>
        <v>Networks &amp; Protocols</v>
      </c>
      <c r="F311" s="23" t="str">
        <f>'指派 Feature_1017'!A:A</f>
        <v>RTBM-53745</v>
      </c>
      <c r="G311" s="24" t="str">
        <f>IFERROR(VLOOKUP(F311,HW資料!A:B,2,FALSE),VLOOKUP(F311,System資料複製!E:J,6,FALSE))</f>
        <v>Pass</v>
      </c>
      <c r="H311" s="23" t="str">
        <f>IFERROR(VLOOKUP(F311,HW資料!A:B,1,FALSE),VLOOKUP(F311,System資料複製!E:J,5,FALSE))</f>
        <v>RTBM-53745</v>
      </c>
      <c r="I311" s="24" t="str">
        <f>IFERROR(VLOOKUP(F311,CustomerREQ!B:F,3,FALSE),"NA")</f>
        <v>RTBM-12779</v>
      </c>
      <c r="J311" s="24" t="str">
        <f>IFERROR(VLOOKUP(F311,CustomerREQ!B:F,4,FALSE),"NA")</f>
        <v>REQ-0048333</v>
      </c>
      <c r="K311" s="24" t="str">
        <f>IFERROR(VLOOKUP(F311,CustomerREQ!B:F,5,FALSE),"NA")</f>
        <v>B</v>
      </c>
    </row>
    <row r="312" spans="1:11" x14ac:dyDescent="0.4">
      <c r="A312" s="23" t="str">
        <f>'指派 Feature_1017'!E:E</f>
        <v>Connector - HMTD</v>
      </c>
      <c r="B312" s="24" t="str">
        <f>IFERROR(VLOOKUP(A312,Feature統計!A:O,15,FALSE),"NA")</f>
        <v>Pass</v>
      </c>
      <c r="C312" s="23" t="str">
        <f>'指派 Feature_1017'!B:B</f>
        <v>Hardware Requirement</v>
      </c>
      <c r="D312" s="23" t="str">
        <f>'指派 Feature_1017'!C:C</f>
        <v>Non-Functional</v>
      </c>
      <c r="E312" s="23" t="str">
        <f>'指派 Feature_1017'!D:D</f>
        <v>Networks &amp; Protocols</v>
      </c>
      <c r="F312" s="23" t="str">
        <f>'指派 Feature_1017'!A:A</f>
        <v>RTBM-53746</v>
      </c>
      <c r="G312" s="24" t="str">
        <f>IFERROR(VLOOKUP(F312,HW資料!A:B,2,FALSE),VLOOKUP(F312,System資料複製!E:J,6,FALSE))</f>
        <v>Pass</v>
      </c>
      <c r="H312" s="23" t="str">
        <f>IFERROR(VLOOKUP(F312,HW資料!A:B,1,FALSE),VLOOKUP(F312,System資料複製!E:J,5,FALSE))</f>
        <v>RTBM-53746</v>
      </c>
      <c r="I312" s="24" t="str">
        <f>IFERROR(VLOOKUP(F312,CustomerREQ!B:F,3,FALSE),"NA")</f>
        <v>RTBM-12772</v>
      </c>
      <c r="J312" s="24" t="str">
        <f>IFERROR(VLOOKUP(F312,CustomerREQ!B:F,4,FALSE),"NA")</f>
        <v>REQ-0048328</v>
      </c>
      <c r="K312" s="24" t="str">
        <f>IFERROR(VLOOKUP(F312,CustomerREQ!B:F,5,FALSE),"NA")</f>
        <v>B</v>
      </c>
    </row>
    <row r="313" spans="1:11" x14ac:dyDescent="0.4">
      <c r="A313" s="23" t="str">
        <f>'指派 Feature_1017'!E:E</f>
        <v>Connector - HMTD</v>
      </c>
      <c r="B313" s="24" t="str">
        <f>IFERROR(VLOOKUP(A313,Feature統計!A:O,15,FALSE),"NA")</f>
        <v>Pass</v>
      </c>
      <c r="C313" s="23" t="str">
        <f>'指派 Feature_1017'!B:B</f>
        <v>Hardware Requirement</v>
      </c>
      <c r="D313" s="23" t="str">
        <f>'指派 Feature_1017'!C:C</f>
        <v>Non-Functional</v>
      </c>
      <c r="E313" s="23" t="str">
        <f>'指派 Feature_1017'!D:D</f>
        <v>Miscellaneous</v>
      </c>
      <c r="F313" s="23" t="str">
        <f>'指派 Feature_1017'!A:A</f>
        <v>RTBM-53747</v>
      </c>
      <c r="G313" s="24" t="str">
        <f>IFERROR(VLOOKUP(F313,HW資料!A:B,2,FALSE),VLOOKUP(F313,System資料複製!E:J,6,FALSE))</f>
        <v>Pass</v>
      </c>
      <c r="H313" s="23" t="str">
        <f>IFERROR(VLOOKUP(F313,HW資料!A:B,1,FALSE),VLOOKUP(F313,System資料複製!E:J,5,FALSE))</f>
        <v>RTBM-53747</v>
      </c>
      <c r="I313" s="24" t="str">
        <f>IFERROR(VLOOKUP(F313,CustomerREQ!B:F,3,FALSE),"NA")</f>
        <v>RTBM-12769</v>
      </c>
      <c r="J313" s="24" t="str">
        <f>IFERROR(VLOOKUP(F313,CustomerREQ!B:F,4,FALSE),"NA")</f>
        <v>REQ-0048326</v>
      </c>
      <c r="K313" s="24" t="str">
        <f>IFERROR(VLOOKUP(F313,CustomerREQ!B:F,5,FALSE),"NA")</f>
        <v>B</v>
      </c>
    </row>
    <row r="314" spans="1:11" x14ac:dyDescent="0.4">
      <c r="A314" s="23" t="str">
        <f>'指派 Feature_1017'!E:E</f>
        <v>Not testable - Notice or guideline</v>
      </c>
      <c r="B314" s="24" t="str">
        <f>IFERROR(VLOOKUP(A314,Feature統計!A:O,15,FALSE),"NA")</f>
        <v>NA</v>
      </c>
      <c r="C314" s="23" t="str">
        <f>'指派 Feature_1017'!B:B</f>
        <v>Hardware Requirement</v>
      </c>
      <c r="D314" s="23" t="str">
        <f>'指派 Feature_1017'!C:C</f>
        <v>Non-Functional</v>
      </c>
      <c r="E314" s="23" t="str">
        <f>'指派 Feature_1017'!D:D</f>
        <v>Networks &amp; Protocols</v>
      </c>
      <c r="F314" s="23" t="str">
        <f>'指派 Feature_1017'!A:A</f>
        <v>RTBM-53749</v>
      </c>
      <c r="G314" s="24" t="str">
        <f>IFERROR(VLOOKUP(F314,HW資料!A:B,2,FALSE),VLOOKUP(F314,System資料複製!E:J,6,FALSE))</f>
        <v>Pass</v>
      </c>
      <c r="H314" s="23" t="str">
        <f>IFERROR(VLOOKUP(F314,HW資料!A:B,1,FALSE),VLOOKUP(F314,System資料複製!E:J,5,FALSE))</f>
        <v>RTBM-53749</v>
      </c>
      <c r="I314" s="24" t="str">
        <f>IFERROR(VLOOKUP(F314,CustomerREQ!B:F,3,FALSE),"NA")</f>
        <v>RTBM-12765</v>
      </c>
      <c r="J314" s="24" t="str">
        <f>IFERROR(VLOOKUP(F314,CustomerREQ!B:F,4,FALSE),"NA")</f>
        <v>REQ-0048325</v>
      </c>
      <c r="K314" s="24" t="str">
        <f>IFERROR(VLOOKUP(F314,CustomerREQ!B:F,5,FALSE),"NA")</f>
        <v>A</v>
      </c>
    </row>
    <row r="315" spans="1:11" x14ac:dyDescent="0.4">
      <c r="A315" s="23" t="str">
        <f>'指派 Feature_1017'!E:E</f>
        <v>CAN loop delay TLOOP_UCE measurement</v>
      </c>
      <c r="B315" s="24" t="str">
        <f>IFERROR(VLOOKUP(A315,Feature統計!A:O,15,FALSE),"NA")</f>
        <v>Pass</v>
      </c>
      <c r="C315" s="23" t="str">
        <f>'指派 Feature_1017'!B:B</f>
        <v>Hardware Requirement</v>
      </c>
      <c r="D315" s="23" t="str">
        <f>'指派 Feature_1017'!C:C</f>
        <v>Non-Functional</v>
      </c>
      <c r="E315" s="23" t="str">
        <f>'指派 Feature_1017'!D:D</f>
        <v>LifeCycle</v>
      </c>
      <c r="F315" s="23" t="str">
        <f>'指派 Feature_1017'!A:A</f>
        <v>RTBM-53754</v>
      </c>
      <c r="G315" s="24" t="str">
        <f>IFERROR(VLOOKUP(F315,HW資料!A:B,2,FALSE),VLOOKUP(F315,System資料複製!E:J,6,FALSE))</f>
        <v>StagePass</v>
      </c>
      <c r="H315" s="23" t="str">
        <f>IFERROR(VLOOKUP(F315,HW資料!A:B,1,FALSE),VLOOKUP(F315,System資料複製!E:J,5,FALSE))</f>
        <v>RTBM-53754</v>
      </c>
      <c r="I315" s="24" t="str">
        <f>IFERROR(VLOOKUP(F315,CustomerREQ!B:F,3,FALSE),"NA")</f>
        <v>RTBM-24465</v>
      </c>
      <c r="J315" s="24" t="str">
        <f>IFERROR(VLOOKUP(F315,CustomerREQ!B:F,4,FALSE),"NA")</f>
        <v>REQ-0041073</v>
      </c>
      <c r="K315" s="24" t="str">
        <f>IFERROR(VLOOKUP(F315,CustomerREQ!B:F,5,FALSE),"NA")</f>
        <v>A</v>
      </c>
    </row>
    <row r="316" spans="1:11" x14ac:dyDescent="0.4">
      <c r="A316" s="23" t="str">
        <f>'指派 Feature_1017'!E:E</f>
        <v>CAN Electrical Tests</v>
      </c>
      <c r="B316" s="24" t="str">
        <f>IFERROR(VLOOKUP(A316,Feature統計!A:O,15,FALSE),"NA")</f>
        <v>Pass</v>
      </c>
      <c r="C316" s="23" t="str">
        <f>'指派 Feature_1017'!B:B</f>
        <v>Hardware Requirement</v>
      </c>
      <c r="D316" s="23" t="str">
        <f>'指派 Feature_1017'!C:C</f>
        <v>Non-Functional</v>
      </c>
      <c r="E316" s="23" t="str">
        <f>'指派 Feature_1017'!D:D</f>
        <v>LifeCycle</v>
      </c>
      <c r="F316" s="23" t="str">
        <f>'指派 Feature_1017'!A:A</f>
        <v>RTBM-53755</v>
      </c>
      <c r="G316" s="24" t="str">
        <f>IFERROR(VLOOKUP(F316,HW資料!A:B,2,FALSE),VLOOKUP(F316,System資料複製!E:J,6,FALSE))</f>
        <v>Pass</v>
      </c>
      <c r="H316" s="23" t="str">
        <f>IFERROR(VLOOKUP(F316,HW資料!A:B,1,FALSE),VLOOKUP(F316,System資料複製!E:J,5,FALSE))</f>
        <v>RTBM-53755</v>
      </c>
      <c r="I316" s="24" t="str">
        <f>IFERROR(VLOOKUP(F316,CustomerREQ!B:F,3,FALSE),"NA")</f>
        <v>RTBM-24437</v>
      </c>
      <c r="J316" s="24" t="str">
        <f>IFERROR(VLOOKUP(F316,CustomerREQ!B:F,4,FALSE),"NA")</f>
        <v>REQ-0040818</v>
      </c>
      <c r="K316" s="24" t="str">
        <f>IFERROR(VLOOKUP(F316,CustomerREQ!B:F,5,FALSE),"NA")</f>
        <v>A</v>
      </c>
    </row>
    <row r="317" spans="1:11" x14ac:dyDescent="0.4">
      <c r="A317" s="23" t="str">
        <f>'指派 Feature_1017'!E:E</f>
        <v>Resistance to Timing</v>
      </c>
      <c r="B317" s="24" t="str">
        <f>IFERROR(VLOOKUP(A317,Feature統計!A:O,15,FALSE),"NA")</f>
        <v>Pass</v>
      </c>
      <c r="C317" s="23" t="str">
        <f>'指派 Feature_1017'!B:B</f>
        <v>Hardware Requirement</v>
      </c>
      <c r="D317" s="23" t="str">
        <f>'指派 Feature_1017'!C:C</f>
        <v>Non-Functional</v>
      </c>
      <c r="E317" s="23" t="str">
        <f>'指派 Feature_1017'!D:D</f>
        <v>LifeCycle</v>
      </c>
      <c r="F317" s="23" t="str">
        <f>'指派 Feature_1017'!A:A</f>
        <v>RTBM-53756</v>
      </c>
      <c r="G317" s="24" t="str">
        <f>IFERROR(VLOOKUP(F317,HW資料!A:B,2,FALSE),VLOOKUP(F317,System資料複製!E:J,6,FALSE))</f>
        <v>Pass</v>
      </c>
      <c r="H317" s="23" t="str">
        <f>IFERROR(VLOOKUP(F317,HW資料!A:B,1,FALSE),VLOOKUP(F317,System資料複製!E:J,5,FALSE))</f>
        <v>RTBM-53756</v>
      </c>
      <c r="I317" s="24" t="str">
        <f>IFERROR(VLOOKUP(F317,CustomerREQ!B:F,3,FALSE),"NA")</f>
        <v>RTBM-24435</v>
      </c>
      <c r="J317" s="24" t="str">
        <f>IFERROR(VLOOKUP(F317,CustomerREQ!B:F,4,FALSE),"NA")</f>
        <v>REQ-0040376</v>
      </c>
      <c r="K317" s="24" t="str">
        <f>IFERROR(VLOOKUP(F317,CustomerREQ!B:F,5,FALSE),"NA")</f>
        <v>A</v>
      </c>
    </row>
    <row r="318" spans="1:11" x14ac:dyDescent="0.4">
      <c r="A318" s="23" t="str">
        <f>'指派 Feature_1017'!E:E</f>
        <v>CAN pattern of the received or sent signals</v>
      </c>
      <c r="B318" s="24" t="str">
        <f>IFERROR(VLOOKUP(A318,Feature統計!A:O,15,FALSE),"NA")</f>
        <v>Pass</v>
      </c>
      <c r="C318" s="23" t="str">
        <f>'指派 Feature_1017'!B:B</f>
        <v>Hardware Requirement</v>
      </c>
      <c r="D318" s="23" t="str">
        <f>'指派 Feature_1017'!C:C</f>
        <v>Non-Functional</v>
      </c>
      <c r="E318" s="23" t="str">
        <f>'指派 Feature_1017'!D:D</f>
        <v>Broadcast</v>
      </c>
      <c r="F318" s="23" t="str">
        <f>'指派 Feature_1017'!A:A</f>
        <v>RTBM-53757</v>
      </c>
      <c r="G318" s="24" t="str">
        <f>IFERROR(VLOOKUP(F318,HW資料!A:B,2,FALSE),VLOOKUP(F318,System資料複製!E:J,6,FALSE))</f>
        <v>Pass</v>
      </c>
      <c r="H318" s="23" t="str">
        <f>IFERROR(VLOOKUP(F318,HW資料!A:B,1,FALSE),VLOOKUP(F318,System資料複製!E:J,5,FALSE))</f>
        <v>RTBM-53757</v>
      </c>
      <c r="I318" s="24" t="str">
        <f>IFERROR(VLOOKUP(F318,CustomerREQ!B:F,3,FALSE),"NA")</f>
        <v>RTBM-24432</v>
      </c>
      <c r="J318" s="24" t="str">
        <f>IFERROR(VLOOKUP(F318,CustomerREQ!B:F,4,FALSE),"NA")</f>
        <v>REQ-0040375</v>
      </c>
      <c r="K318" s="24" t="str">
        <f>IFERROR(VLOOKUP(F318,CustomerREQ!B:F,5,FALSE),"NA")</f>
        <v>A</v>
      </c>
    </row>
    <row r="319" spans="1:11" x14ac:dyDescent="0.4">
      <c r="A319" s="23" t="str">
        <f>'指派 Feature_1017'!E:E</f>
        <v>Electrical noise or interference</v>
      </c>
      <c r="B319" s="24" t="str">
        <f>IFERROR(VLOOKUP(A319,Feature統計!A:O,15,FALSE),"NA")</f>
        <v>Pass</v>
      </c>
      <c r="C319" s="23" t="str">
        <f>'指派 Feature_1017'!B:B</f>
        <v>Hardware Requirement</v>
      </c>
      <c r="D319" s="23" t="str">
        <f>'指派 Feature_1017'!C:C</f>
        <v>Non-Functional</v>
      </c>
      <c r="E319" s="23" t="str">
        <f>'指派 Feature_1017'!D:D</f>
        <v>LifeCycle</v>
      </c>
      <c r="F319" s="23" t="str">
        <f>'指派 Feature_1017'!A:A</f>
        <v>RTBM-53758</v>
      </c>
      <c r="G319" s="24" t="str">
        <f>IFERROR(VLOOKUP(F319,HW資料!A:B,2,FALSE),VLOOKUP(F319,System資料複製!E:J,6,FALSE))</f>
        <v>Pass</v>
      </c>
      <c r="H319" s="23" t="str">
        <f>IFERROR(VLOOKUP(F319,HW資料!A:B,1,FALSE),VLOOKUP(F319,System資料複製!E:J,5,FALSE))</f>
        <v>RTBM-53758</v>
      </c>
      <c r="I319" s="24" t="str">
        <f>IFERROR(VLOOKUP(F319,CustomerREQ!B:F,3,FALSE),"NA")</f>
        <v>RTBM-24402</v>
      </c>
      <c r="J319" s="24" t="str">
        <f>IFERROR(VLOOKUP(F319,CustomerREQ!B:F,4,FALSE),"NA")</f>
        <v>REQ-0040361</v>
      </c>
      <c r="K319" s="24" t="str">
        <f>IFERROR(VLOOKUP(F319,CustomerREQ!B:F,5,FALSE),"NA")</f>
        <v>A</v>
      </c>
    </row>
    <row r="320" spans="1:11" x14ac:dyDescent="0.4">
      <c r="A320" s="23" t="str">
        <f>'指派 Feature_1017'!E:E</f>
        <v>Electrical noise or interference</v>
      </c>
      <c r="B320" s="24" t="str">
        <f>IFERROR(VLOOKUP(A320,Feature統計!A:O,15,FALSE),"NA")</f>
        <v>Pass</v>
      </c>
      <c r="C320" s="23" t="str">
        <f>'指派 Feature_1017'!B:B</f>
        <v>Hardware Requirement</v>
      </c>
      <c r="D320" s="23" t="str">
        <f>'指派 Feature_1017'!C:C</f>
        <v>Non-Functional</v>
      </c>
      <c r="E320" s="23" t="str">
        <f>'指派 Feature_1017'!D:D</f>
        <v>LifeCycle</v>
      </c>
      <c r="F320" s="23" t="str">
        <f>'指派 Feature_1017'!A:A</f>
        <v>RTBM-53759</v>
      </c>
      <c r="G320" s="24" t="str">
        <f>IFERROR(VLOOKUP(F320,HW資料!A:B,2,FALSE),VLOOKUP(F320,System資料複製!E:J,6,FALSE))</f>
        <v>Pass</v>
      </c>
      <c r="H320" s="23" t="str">
        <f>IFERROR(VLOOKUP(F320,HW資料!A:B,1,FALSE),VLOOKUP(F320,System資料複製!E:J,5,FALSE))</f>
        <v>RTBM-53759</v>
      </c>
      <c r="I320" s="24" t="str">
        <f>IFERROR(VLOOKUP(F320,CustomerREQ!B:F,3,FALSE),"NA")</f>
        <v>RTBM-24400</v>
      </c>
      <c r="J320" s="24" t="str">
        <f>IFERROR(VLOOKUP(F320,CustomerREQ!B:F,4,FALSE),"NA")</f>
        <v>REQ-0040360</v>
      </c>
      <c r="K320" s="24" t="str">
        <f>IFERROR(VLOOKUP(F320,CustomerREQ!B:F,5,FALSE),"NA")</f>
        <v>A</v>
      </c>
    </row>
    <row r="321" spans="1:11" x14ac:dyDescent="0.4">
      <c r="A321" s="23" t="str">
        <f>'指派 Feature_1017'!E:E</f>
        <v>Electrical noise or interference</v>
      </c>
      <c r="B321" s="24" t="str">
        <f>IFERROR(VLOOKUP(A321,Feature統計!A:O,15,FALSE),"NA")</f>
        <v>Pass</v>
      </c>
      <c r="C321" s="23" t="str">
        <f>'指派 Feature_1017'!B:B</f>
        <v>Hardware Requirement</v>
      </c>
      <c r="D321" s="23" t="str">
        <f>'指派 Feature_1017'!C:C</f>
        <v>Non-Functional</v>
      </c>
      <c r="E321" s="23" t="str">
        <f>'指派 Feature_1017'!D:D</f>
        <v>LifeCycle</v>
      </c>
      <c r="F321" s="23" t="str">
        <f>'指派 Feature_1017'!A:A</f>
        <v>RTBM-53760</v>
      </c>
      <c r="G321" s="24" t="str">
        <f>IFERROR(VLOOKUP(F321,HW資料!A:B,2,FALSE),VLOOKUP(F321,System資料複製!E:J,6,FALSE))</f>
        <v>Pass</v>
      </c>
      <c r="H321" s="23" t="str">
        <f>IFERROR(VLOOKUP(F321,HW資料!A:B,1,FALSE),VLOOKUP(F321,System資料複製!E:J,5,FALSE))</f>
        <v>RTBM-53760</v>
      </c>
      <c r="I321" s="24" t="str">
        <f>IFERROR(VLOOKUP(F321,CustomerREQ!B:F,3,FALSE),"NA")</f>
        <v>RTBM-24397</v>
      </c>
      <c r="J321" s="24" t="str">
        <f>IFERROR(VLOOKUP(F321,CustomerREQ!B:F,4,FALSE),"NA")</f>
        <v>REQ-0040358</v>
      </c>
      <c r="K321" s="24" t="str">
        <f>IFERROR(VLOOKUP(F321,CustomerREQ!B:F,5,FALSE),"NA")</f>
        <v>A</v>
      </c>
    </row>
    <row r="322" spans="1:11" x14ac:dyDescent="0.4">
      <c r="A322" s="23" t="str">
        <f>'指派 Feature_1017'!E:E</f>
        <v>Electrical noise or interference</v>
      </c>
      <c r="B322" s="24" t="str">
        <f>IFERROR(VLOOKUP(A322,Feature統計!A:O,15,FALSE),"NA")</f>
        <v>Pass</v>
      </c>
      <c r="C322" s="23" t="str">
        <f>'指派 Feature_1017'!B:B</f>
        <v>Hardware Requirement</v>
      </c>
      <c r="D322" s="23" t="str">
        <f>'指派 Feature_1017'!C:C</f>
        <v>Non-Functional</v>
      </c>
      <c r="E322" s="23" t="str">
        <f>'指派 Feature_1017'!D:D</f>
        <v>LifeCycle</v>
      </c>
      <c r="F322" s="23" t="str">
        <f>'指派 Feature_1017'!A:A</f>
        <v>RTBM-53761</v>
      </c>
      <c r="G322" s="24" t="str">
        <f>IFERROR(VLOOKUP(F322,HW資料!A:B,2,FALSE),VLOOKUP(F322,System資料複製!E:J,6,FALSE))</f>
        <v>Pass</v>
      </c>
      <c r="H322" s="23" t="str">
        <f>IFERROR(VLOOKUP(F322,HW資料!A:B,1,FALSE),VLOOKUP(F322,System資料複製!E:J,5,FALSE))</f>
        <v>RTBM-53761</v>
      </c>
      <c r="I322" s="24" t="str">
        <f>IFERROR(VLOOKUP(F322,CustomerREQ!B:F,3,FALSE),"NA")</f>
        <v>RTBM-24396</v>
      </c>
      <c r="J322" s="24" t="str">
        <f>IFERROR(VLOOKUP(F322,CustomerREQ!B:F,4,FALSE),"NA")</f>
        <v>REQ-0040357</v>
      </c>
      <c r="K322" s="24" t="str">
        <f>IFERROR(VLOOKUP(F322,CustomerREQ!B:F,5,FALSE),"NA")</f>
        <v>A</v>
      </c>
    </row>
    <row r="323" spans="1:11" x14ac:dyDescent="0.4">
      <c r="A323" s="23" t="str">
        <f>'指派 Feature_1017'!E:E</f>
        <v>CAN Electrical Tests</v>
      </c>
      <c r="B323" s="24" t="str">
        <f>IFERROR(VLOOKUP(A323,Feature統計!A:O,15,FALSE),"NA")</f>
        <v>Pass</v>
      </c>
      <c r="C323" s="23" t="str">
        <f>'指派 Feature_1017'!B:B</f>
        <v>Hardware Requirement</v>
      </c>
      <c r="D323" s="23" t="str">
        <f>'指派 Feature_1017'!C:C</f>
        <v>Non-Functional</v>
      </c>
      <c r="E323" s="23" t="str">
        <f>'指派 Feature_1017'!D:D</f>
        <v>Networks &amp; Protocols</v>
      </c>
      <c r="F323" s="23" t="str">
        <f>'指派 Feature_1017'!A:A</f>
        <v>RTBM-53762</v>
      </c>
      <c r="G323" s="24" t="str">
        <f>IFERROR(VLOOKUP(F323,HW資料!A:B,2,FALSE),VLOOKUP(F323,System資料複製!E:J,6,FALSE))</f>
        <v>Pass</v>
      </c>
      <c r="H323" s="23" t="str">
        <f>IFERROR(VLOOKUP(F323,HW資料!A:B,1,FALSE),VLOOKUP(F323,System資料複製!E:J,5,FALSE))</f>
        <v>RTBM-53762</v>
      </c>
      <c r="I323" s="24" t="str">
        <f>IFERROR(VLOOKUP(F323,CustomerREQ!B:F,3,FALSE),"NA")</f>
        <v>RTBM-24394</v>
      </c>
      <c r="J323" s="24" t="str">
        <f>IFERROR(VLOOKUP(F323,CustomerREQ!B:F,4,FALSE),"NA")</f>
        <v>REQ-0040356</v>
      </c>
      <c r="K323" s="24" t="str">
        <f>IFERROR(VLOOKUP(F323,CustomerREQ!B:F,5,FALSE),"NA")</f>
        <v>A</v>
      </c>
    </row>
    <row r="324" spans="1:11" x14ac:dyDescent="0.4">
      <c r="A324" s="23" t="str">
        <f>'指派 Feature_1017'!E:E</f>
        <v>CAN Cin and Cdiff measurement</v>
      </c>
      <c r="B324" s="24" t="str">
        <f>IFERROR(VLOOKUP(A324,Feature統計!A:O,15,FALSE),"NA")</f>
        <v>Pass</v>
      </c>
      <c r="C324" s="23" t="str">
        <f>'指派 Feature_1017'!B:B</f>
        <v>Hardware Requirement</v>
      </c>
      <c r="D324" s="23" t="str">
        <f>'指派 Feature_1017'!C:C</f>
        <v>Non-Functional</v>
      </c>
      <c r="E324" s="23" t="str">
        <f>'指派 Feature_1017'!D:D</f>
        <v>Networks &amp; Protocols</v>
      </c>
      <c r="F324" s="23" t="str">
        <f>'指派 Feature_1017'!A:A</f>
        <v>RTBM-53763</v>
      </c>
      <c r="G324" s="24" t="str">
        <f>IFERROR(VLOOKUP(F324,HW資料!A:B,2,FALSE),VLOOKUP(F324,System資料複製!E:J,6,FALSE))</f>
        <v>Pass</v>
      </c>
      <c r="H324" s="23" t="str">
        <f>IFERROR(VLOOKUP(F324,HW資料!A:B,1,FALSE),VLOOKUP(F324,System資料複製!E:J,5,FALSE))</f>
        <v>RTBM-53763</v>
      </c>
      <c r="I324" s="24" t="str">
        <f>IFERROR(VLOOKUP(F324,CustomerREQ!B:F,3,FALSE),"NA")</f>
        <v>RTBM-24393</v>
      </c>
      <c r="J324" s="24" t="str">
        <f>IFERROR(VLOOKUP(F324,CustomerREQ!B:F,4,FALSE),"NA")</f>
        <v>REQ-0040353</v>
      </c>
      <c r="K324" s="24" t="str">
        <f>IFERROR(VLOOKUP(F324,CustomerREQ!B:F,5,FALSE),"NA")</f>
        <v>A</v>
      </c>
    </row>
    <row r="325" spans="1:11" x14ac:dyDescent="0.4">
      <c r="A325" s="23" t="str">
        <f>'指派 Feature_1017'!E:E</f>
        <v>CAN Cin and Cdiff measurement</v>
      </c>
      <c r="B325" s="24" t="str">
        <f>IFERROR(VLOOKUP(A325,Feature統計!A:O,15,FALSE),"NA")</f>
        <v>Pass</v>
      </c>
      <c r="C325" s="23" t="str">
        <f>'指派 Feature_1017'!B:B</f>
        <v>Hardware Requirement</v>
      </c>
      <c r="D325" s="23" t="str">
        <f>'指派 Feature_1017'!C:C</f>
        <v>Non-Functional</v>
      </c>
      <c r="E325" s="23" t="str">
        <f>'指派 Feature_1017'!D:D</f>
        <v>Networks &amp; Protocols</v>
      </c>
      <c r="F325" s="23" t="str">
        <f>'指派 Feature_1017'!A:A</f>
        <v>RTBM-53764</v>
      </c>
      <c r="G325" s="24" t="str">
        <f>IFERROR(VLOOKUP(F325,HW資料!A:B,2,FALSE),VLOOKUP(F325,System資料複製!E:J,6,FALSE))</f>
        <v>Pass</v>
      </c>
      <c r="H325" s="23" t="str">
        <f>IFERROR(VLOOKUP(F325,HW資料!A:B,1,FALSE),VLOOKUP(F325,System資料複製!E:J,5,FALSE))</f>
        <v>RTBM-53764</v>
      </c>
      <c r="I325" s="24" t="str">
        <f>IFERROR(VLOOKUP(F325,CustomerREQ!B:F,3,FALSE),"NA")</f>
        <v>RTBM-24392</v>
      </c>
      <c r="J325" s="24" t="str">
        <f>IFERROR(VLOOKUP(F325,CustomerREQ!B:F,4,FALSE),"NA")</f>
        <v>REQ-0040347</v>
      </c>
      <c r="K325" s="24" t="str">
        <f>IFERROR(VLOOKUP(F325,CustomerREQ!B:F,5,FALSE),"NA")</f>
        <v>A</v>
      </c>
    </row>
    <row r="326" spans="1:11" x14ac:dyDescent="0.4">
      <c r="A326" s="23" t="str">
        <f>'指派 Feature_1017'!E:E</f>
        <v>Not testable - Notice or guideline</v>
      </c>
      <c r="B326" s="24" t="str">
        <f>IFERROR(VLOOKUP(A326,Feature統計!A:O,15,FALSE),"NA")</f>
        <v>NA</v>
      </c>
      <c r="C326" s="23" t="str">
        <f>'指派 Feature_1017'!B:B</f>
        <v>Hardware Requirement</v>
      </c>
      <c r="D326" s="23" t="str">
        <f>'指派 Feature_1017'!C:C</f>
        <v>Non-Functional</v>
      </c>
      <c r="E326" s="23" t="str">
        <f>'指派 Feature_1017'!D:D</f>
        <v>Networks &amp; Protocols</v>
      </c>
      <c r="F326" s="23" t="str">
        <f>'指派 Feature_1017'!A:A</f>
        <v>RTBM-53765</v>
      </c>
      <c r="G326" s="24" t="str">
        <f>IFERROR(VLOOKUP(F326,HW資料!A:B,2,FALSE),VLOOKUP(F326,System資料複製!E:J,6,FALSE))</f>
        <v>Pass</v>
      </c>
      <c r="H326" s="23" t="str">
        <f>IFERROR(VLOOKUP(F326,HW資料!A:B,1,FALSE),VLOOKUP(F326,System資料複製!E:J,5,FALSE))</f>
        <v>RTBM-53765</v>
      </c>
      <c r="I326" s="24" t="str">
        <f>IFERROR(VLOOKUP(F326,CustomerREQ!B:F,3,FALSE),"NA")</f>
        <v>RTBM-24390</v>
      </c>
      <c r="J326" s="24" t="str">
        <f>IFERROR(VLOOKUP(F326,CustomerREQ!B:F,4,FALSE),"NA")</f>
        <v>REQ-0040297</v>
      </c>
      <c r="K326" s="24" t="str">
        <f>IFERROR(VLOOKUP(F326,CustomerREQ!B:F,5,FALSE),"NA")</f>
        <v>A</v>
      </c>
    </row>
    <row r="327" spans="1:11" x14ac:dyDescent="0.4">
      <c r="A327" s="23" t="str">
        <f>'指派 Feature_1017'!E:E</f>
        <v>Not testable - Notice or guideline</v>
      </c>
      <c r="B327" s="24" t="str">
        <f>IFERROR(VLOOKUP(A327,Feature統計!A:O,15,FALSE),"NA")</f>
        <v>NA</v>
      </c>
      <c r="C327" s="23" t="str">
        <f>'指派 Feature_1017'!B:B</f>
        <v>Hardware Requirement</v>
      </c>
      <c r="D327" s="23" t="str">
        <f>'指派 Feature_1017'!C:C</f>
        <v>Non-Functional</v>
      </c>
      <c r="E327" s="23" t="str">
        <f>'指派 Feature_1017'!D:D</f>
        <v>Networks &amp; Protocols</v>
      </c>
      <c r="F327" s="23" t="str">
        <f>'指派 Feature_1017'!A:A</f>
        <v>RTBM-53766</v>
      </c>
      <c r="G327" s="24" t="str">
        <f>IFERROR(VLOOKUP(F327,HW資料!A:B,2,FALSE),VLOOKUP(F327,System資料複製!E:J,6,FALSE))</f>
        <v>Pass</v>
      </c>
      <c r="H327" s="23" t="str">
        <f>IFERROR(VLOOKUP(F327,HW資料!A:B,1,FALSE),VLOOKUP(F327,System資料複製!E:J,5,FALSE))</f>
        <v>RTBM-53766</v>
      </c>
      <c r="I327" s="24" t="str">
        <f>IFERROR(VLOOKUP(F327,CustomerREQ!B:F,3,FALSE),"NA")</f>
        <v>RTBM-24389</v>
      </c>
      <c r="J327" s="24" t="str">
        <f>IFERROR(VLOOKUP(F327,CustomerREQ!B:F,4,FALSE),"NA")</f>
        <v>REQ-0040294</v>
      </c>
      <c r="K327" s="24" t="str">
        <f>IFERROR(VLOOKUP(F327,CustomerREQ!B:F,5,FALSE),"NA")</f>
        <v>A</v>
      </c>
    </row>
    <row r="328" spans="1:11" x14ac:dyDescent="0.4">
      <c r="A328" s="23" t="str">
        <f>'指派 Feature_1017'!E:E</f>
        <v>Not testable - Notice or guideline</v>
      </c>
      <c r="B328" s="24" t="str">
        <f>IFERROR(VLOOKUP(A328,Feature統計!A:O,15,FALSE),"NA")</f>
        <v>NA</v>
      </c>
      <c r="C328" s="23" t="str">
        <f>'指派 Feature_1017'!B:B</f>
        <v>Hardware Requirement</v>
      </c>
      <c r="D328" s="23" t="str">
        <f>'指派 Feature_1017'!C:C</f>
        <v>Non-Functional</v>
      </c>
      <c r="E328" s="23" t="str">
        <f>'指派 Feature_1017'!D:D</f>
        <v>Networks &amp; Protocols</v>
      </c>
      <c r="F328" s="23" t="str">
        <f>'指派 Feature_1017'!A:A</f>
        <v>RTBM-53767</v>
      </c>
      <c r="G328" s="24" t="str">
        <f>IFERROR(VLOOKUP(F328,HW資料!A:B,2,FALSE),VLOOKUP(F328,System資料複製!E:J,6,FALSE))</f>
        <v>Pass</v>
      </c>
      <c r="H328" s="23" t="str">
        <f>IFERROR(VLOOKUP(F328,HW資料!A:B,1,FALSE),VLOOKUP(F328,System資料複製!E:J,5,FALSE))</f>
        <v>RTBM-53767</v>
      </c>
      <c r="I328" s="24" t="str">
        <f>IFERROR(VLOOKUP(F328,CustomerREQ!B:F,3,FALSE),"NA")</f>
        <v>RTBM-24387</v>
      </c>
      <c r="J328" s="24" t="str">
        <f>IFERROR(VLOOKUP(F328,CustomerREQ!B:F,4,FALSE),"NA")</f>
        <v>REQ-0040293</v>
      </c>
      <c r="K328" s="24" t="str">
        <f>IFERROR(VLOOKUP(F328,CustomerREQ!B:F,5,FALSE),"NA")</f>
        <v>A</v>
      </c>
    </row>
    <row r="329" spans="1:11" x14ac:dyDescent="0.4">
      <c r="A329" s="23" t="str">
        <f>'指派 Feature_1017'!E:E</f>
        <v>Not testable - Notice or guideline</v>
      </c>
      <c r="B329" s="24" t="str">
        <f>IFERROR(VLOOKUP(A329,Feature統計!A:O,15,FALSE),"NA")</f>
        <v>NA</v>
      </c>
      <c r="C329" s="23" t="str">
        <f>'指派 Feature_1017'!B:B</f>
        <v>Hardware Requirement</v>
      </c>
      <c r="D329" s="23" t="str">
        <f>'指派 Feature_1017'!C:C</f>
        <v>Non-Functional</v>
      </c>
      <c r="E329" s="23" t="str">
        <f>'指派 Feature_1017'!D:D</f>
        <v>Networks &amp; Protocols</v>
      </c>
      <c r="F329" s="23" t="str">
        <f>'指派 Feature_1017'!A:A</f>
        <v>RTBM-53768</v>
      </c>
      <c r="G329" s="24" t="str">
        <f>IFERROR(VLOOKUP(F329,HW資料!A:B,2,FALSE),VLOOKUP(F329,System資料複製!E:J,6,FALSE))</f>
        <v>Pass</v>
      </c>
      <c r="H329" s="23" t="str">
        <f>IFERROR(VLOOKUP(F329,HW資料!A:B,1,FALSE),VLOOKUP(F329,System資料複製!E:J,5,FALSE))</f>
        <v>RTBM-53768</v>
      </c>
      <c r="I329" s="24" t="str">
        <f>IFERROR(VLOOKUP(F329,CustomerREQ!B:F,3,FALSE),"NA")</f>
        <v>RTBM-24386</v>
      </c>
      <c r="J329" s="24" t="str">
        <f>IFERROR(VLOOKUP(F329,CustomerREQ!B:F,4,FALSE),"NA")</f>
        <v>REQ-0040292</v>
      </c>
      <c r="K329" s="24" t="str">
        <f>IFERROR(VLOOKUP(F329,CustomerREQ!B:F,5,FALSE),"NA")</f>
        <v>A</v>
      </c>
    </row>
    <row r="330" spans="1:11" x14ac:dyDescent="0.4">
      <c r="A330" s="23" t="str">
        <f>'指派 Feature_1017'!E:E</f>
        <v>Not testable - Notice or guideline</v>
      </c>
      <c r="B330" s="24" t="str">
        <f>IFERROR(VLOOKUP(A330,Feature統計!A:O,15,FALSE),"NA")</f>
        <v>NA</v>
      </c>
      <c r="C330" s="23" t="str">
        <f>'指派 Feature_1017'!B:B</f>
        <v>Hardware Requirement</v>
      </c>
      <c r="D330" s="23" t="str">
        <f>'指派 Feature_1017'!C:C</f>
        <v>Non-Functional</v>
      </c>
      <c r="E330" s="23" t="str">
        <f>'指派 Feature_1017'!D:D</f>
        <v>Networks &amp; Protocols</v>
      </c>
      <c r="F330" s="23" t="str">
        <f>'指派 Feature_1017'!A:A</f>
        <v>RTBM-53769</v>
      </c>
      <c r="G330" s="24" t="str">
        <f>IFERROR(VLOOKUP(F330,HW資料!A:B,2,FALSE),VLOOKUP(F330,System資料複製!E:J,6,FALSE))</f>
        <v>Pass</v>
      </c>
      <c r="H330" s="23" t="str">
        <f>IFERROR(VLOOKUP(F330,HW資料!A:B,1,FALSE),VLOOKUP(F330,System資料複製!E:J,5,FALSE))</f>
        <v>RTBM-53769</v>
      </c>
      <c r="I330" s="24" t="str">
        <f>IFERROR(VLOOKUP(F330,CustomerREQ!B:F,3,FALSE),"NA")</f>
        <v>RTBM-24384</v>
      </c>
      <c r="J330" s="24" t="str">
        <f>IFERROR(VLOOKUP(F330,CustomerREQ!B:F,4,FALSE),"NA")</f>
        <v>REQ-0040290</v>
      </c>
      <c r="K330" s="24" t="str">
        <f>IFERROR(VLOOKUP(F330,CustomerREQ!B:F,5,FALSE),"NA")</f>
        <v>A</v>
      </c>
    </row>
    <row r="331" spans="1:11" x14ac:dyDescent="0.4">
      <c r="A331" s="23" t="str">
        <f>'指派 Feature_1017'!E:E</f>
        <v>Not testable - Notice or guideline</v>
      </c>
      <c r="B331" s="24" t="str">
        <f>IFERROR(VLOOKUP(A331,Feature統計!A:O,15,FALSE),"NA")</f>
        <v>NA</v>
      </c>
      <c r="C331" s="23" t="str">
        <f>'指派 Feature_1017'!B:B</f>
        <v>Hardware Requirement</v>
      </c>
      <c r="D331" s="23" t="str">
        <f>'指派 Feature_1017'!C:C</f>
        <v>Non-Functional</v>
      </c>
      <c r="E331" s="23" t="str">
        <f>'指派 Feature_1017'!D:D</f>
        <v>Networks &amp; Protocols</v>
      </c>
      <c r="F331" s="23" t="str">
        <f>'指派 Feature_1017'!A:A</f>
        <v>RTBM-53771</v>
      </c>
      <c r="G331" s="24" t="str">
        <f>IFERROR(VLOOKUP(F331,HW資料!A:B,2,FALSE),VLOOKUP(F331,System資料複製!E:J,6,FALSE))</f>
        <v>Pass</v>
      </c>
      <c r="H331" s="23" t="str">
        <f>IFERROR(VLOOKUP(F331,HW資料!A:B,1,FALSE),VLOOKUP(F331,System資料複製!E:J,5,FALSE))</f>
        <v>RTBM-53771</v>
      </c>
      <c r="I331" s="24" t="str">
        <f>IFERROR(VLOOKUP(F331,CustomerREQ!B:F,3,FALSE),"NA")</f>
        <v>RTBM-24373</v>
      </c>
      <c r="J331" s="24" t="str">
        <f>IFERROR(VLOOKUP(F331,CustomerREQ!B:F,4,FALSE),"NA")</f>
        <v>REQ-0040279</v>
      </c>
      <c r="K331" s="24" t="str">
        <f>IFERROR(VLOOKUP(F331,CustomerREQ!B:F,5,FALSE),"NA")</f>
        <v>A</v>
      </c>
    </row>
    <row r="332" spans="1:11" x14ac:dyDescent="0.4">
      <c r="A332" s="23" t="str">
        <f>'指派 Feature_1017'!E:E</f>
        <v>Not testable - Notice or guideline</v>
      </c>
      <c r="B332" s="24" t="str">
        <f>IFERROR(VLOOKUP(A332,Feature統計!A:O,15,FALSE),"NA")</f>
        <v>NA</v>
      </c>
      <c r="C332" s="23" t="str">
        <f>'指派 Feature_1017'!B:B</f>
        <v>Hardware Requirement</v>
      </c>
      <c r="D332" s="23" t="str">
        <f>'指派 Feature_1017'!C:C</f>
        <v>Non-Functional</v>
      </c>
      <c r="E332" s="23" t="str">
        <f>'指派 Feature_1017'!D:D</f>
        <v>Networks &amp; Protocols</v>
      </c>
      <c r="F332" s="23" t="str">
        <f>'指派 Feature_1017'!A:A</f>
        <v>RTBM-53772</v>
      </c>
      <c r="G332" s="24" t="str">
        <f>IFERROR(VLOOKUP(F332,HW資料!A:B,2,FALSE),VLOOKUP(F332,System資料複製!E:J,6,FALSE))</f>
        <v>Pass</v>
      </c>
      <c r="H332" s="23" t="str">
        <f>IFERROR(VLOOKUP(F332,HW資料!A:B,1,FALSE),VLOOKUP(F332,System資料複製!E:J,5,FALSE))</f>
        <v>RTBM-53772</v>
      </c>
      <c r="I332" s="24" t="str">
        <f>IFERROR(VLOOKUP(F332,CustomerREQ!B:F,3,FALSE),"NA")</f>
        <v>RTBM-24372</v>
      </c>
      <c r="J332" s="24" t="str">
        <f>IFERROR(VLOOKUP(F332,CustomerREQ!B:F,4,FALSE),"NA")</f>
        <v>REQ-0040277</v>
      </c>
      <c r="K332" s="24" t="str">
        <f>IFERROR(VLOOKUP(F332,CustomerREQ!B:F,5,FALSE),"NA")</f>
        <v>A</v>
      </c>
    </row>
    <row r="333" spans="1:11" x14ac:dyDescent="0.4">
      <c r="A333" s="23" t="str">
        <f>'指派 Feature_1017'!E:E</f>
        <v>Not testable - Notice or guideline</v>
      </c>
      <c r="B333" s="24" t="str">
        <f>IFERROR(VLOOKUP(A333,Feature統計!A:O,15,FALSE),"NA")</f>
        <v>NA</v>
      </c>
      <c r="C333" s="23" t="str">
        <f>'指派 Feature_1017'!B:B</f>
        <v>Hardware Requirement</v>
      </c>
      <c r="D333" s="23" t="str">
        <f>'指派 Feature_1017'!C:C</f>
        <v>Non-Functional</v>
      </c>
      <c r="E333" s="23" t="str">
        <f>'指派 Feature_1017'!D:D</f>
        <v>Networks &amp; Protocols</v>
      </c>
      <c r="F333" s="23" t="str">
        <f>'指派 Feature_1017'!A:A</f>
        <v>RTBM-53773</v>
      </c>
      <c r="G333" s="24" t="str">
        <f>IFERROR(VLOOKUP(F333,HW資料!A:B,2,FALSE),VLOOKUP(F333,System資料複製!E:J,6,FALSE))</f>
        <v>Pass</v>
      </c>
      <c r="H333" s="23" t="str">
        <f>IFERROR(VLOOKUP(F333,HW資料!A:B,1,FALSE),VLOOKUP(F333,System資料複製!E:J,5,FALSE))</f>
        <v>RTBM-53773</v>
      </c>
      <c r="I333" s="24" t="str">
        <f>IFERROR(VLOOKUP(F333,CustomerREQ!B:F,3,FALSE),"NA")</f>
        <v>RTBM-24368</v>
      </c>
      <c r="J333" s="24" t="str">
        <f>IFERROR(VLOOKUP(F333,CustomerREQ!B:F,4,FALSE),"NA")</f>
        <v>REQ-0040267</v>
      </c>
      <c r="K333" s="24" t="str">
        <f>IFERROR(VLOOKUP(F333,CustomerREQ!B:F,5,FALSE),"NA")</f>
        <v>A</v>
      </c>
    </row>
    <row r="334" spans="1:11" x14ac:dyDescent="0.4">
      <c r="A334" s="23" t="str">
        <f>'指派 Feature_1017'!E:E</f>
        <v>Out of scope</v>
      </c>
      <c r="B334" s="24" t="str">
        <f>IFERROR(VLOOKUP(A334,Feature統計!A:O,15,FALSE),"NA")</f>
        <v>NA</v>
      </c>
      <c r="C334" s="23" t="str">
        <f>'指派 Feature_1017'!B:B</f>
        <v>Hardware Requirement</v>
      </c>
      <c r="D334" s="23" t="str">
        <f>'指派 Feature_1017'!C:C</f>
        <v>Non-Functional</v>
      </c>
      <c r="E334" s="23" t="str">
        <f>'指派 Feature_1017'!D:D</f>
        <v>LifeCycle</v>
      </c>
      <c r="F334" s="23" t="str">
        <f>'指派 Feature_1017'!A:A</f>
        <v>RTBM-53774</v>
      </c>
      <c r="G334" s="24" t="str">
        <f>IFERROR(VLOOKUP(F334,HW資料!A:B,2,FALSE),VLOOKUP(F334,System資料複製!E:J,6,FALSE))</f>
        <v>Reviewed</v>
      </c>
      <c r="H334" s="23" t="str">
        <f>IFERROR(VLOOKUP(F334,HW資料!A:B,1,FALSE),VLOOKUP(F334,System資料複製!E:J,5,FALSE))</f>
        <v>RTBM-53774</v>
      </c>
      <c r="I334" s="24" t="str">
        <f>IFERROR(VLOOKUP(F334,CustomerREQ!B:F,3,FALSE),"NA")</f>
        <v>RTBM-24476</v>
      </c>
      <c r="J334" s="24" t="str">
        <f>IFERROR(VLOOKUP(F334,CustomerREQ!B:F,4,FALSE),"NA")</f>
        <v>GEN-RESEAU-ST-CPCANHS.0062</v>
      </c>
      <c r="K334" s="24">
        <f>IFERROR(VLOOKUP(F334,CustomerREQ!B:F,5,FALSE),"NA")</f>
        <v>0</v>
      </c>
    </row>
    <row r="335" spans="1:11" x14ac:dyDescent="0.4">
      <c r="A335" s="23" t="str">
        <f>'指派 Feature_1017'!E:E</f>
        <v>Resistance to Timing</v>
      </c>
      <c r="B335" s="24" t="str">
        <f>IFERROR(VLOOKUP(A335,Feature統計!A:O,15,FALSE),"NA")</f>
        <v>Pass</v>
      </c>
      <c r="C335" s="23" t="str">
        <f>'指派 Feature_1017'!B:B</f>
        <v>Hardware Requirement</v>
      </c>
      <c r="D335" s="23" t="str">
        <f>'指派 Feature_1017'!C:C</f>
        <v>Non-Functional</v>
      </c>
      <c r="E335" s="23" t="str">
        <f>'指派 Feature_1017'!D:D</f>
        <v>LifeCycle</v>
      </c>
      <c r="F335" s="23" t="str">
        <f>'指派 Feature_1017'!A:A</f>
        <v>RTBM-53775</v>
      </c>
      <c r="G335" s="24" t="str">
        <f>IFERROR(VLOOKUP(F335,HW資料!A:B,2,FALSE),VLOOKUP(F335,System資料複製!E:J,6,FALSE))</f>
        <v>Pass</v>
      </c>
      <c r="H335" s="23" t="str">
        <f>IFERROR(VLOOKUP(F335,HW資料!A:B,1,FALSE),VLOOKUP(F335,System資料複製!E:J,5,FALSE))</f>
        <v>RTBM-53775</v>
      </c>
      <c r="I335" s="24" t="str">
        <f>IFERROR(VLOOKUP(F335,CustomerREQ!B:F,3,FALSE),"NA")</f>
        <v>RTBM-24563</v>
      </c>
      <c r="J335" s="24" t="str">
        <f>IFERROR(VLOOKUP(F335,CustomerREQ!B:F,4,FALSE),"NA")</f>
        <v>GEN-RESEAU-ST-CPCANLS.0030</v>
      </c>
      <c r="K335" s="24">
        <f>IFERROR(VLOOKUP(F335,CustomerREQ!B:F,5,FALSE),"NA")</f>
        <v>1</v>
      </c>
    </row>
    <row r="336" spans="1:11" x14ac:dyDescent="0.4">
      <c r="A336" s="23" t="str">
        <f>'指派 Feature_1017'!E:E</f>
        <v>Cybersecurity - Access Protection</v>
      </c>
      <c r="B336" s="24" t="str">
        <f>IFERROR(VLOOKUP(A336,Feature統計!A:O,15,FALSE),"NA")</f>
        <v>Pass</v>
      </c>
      <c r="C336" s="23" t="str">
        <f>'指派 Feature_1017'!B:B</f>
        <v>Hardware Requirement</v>
      </c>
      <c r="D336" s="23" t="str">
        <f>'指派 Feature_1017'!C:C</f>
        <v>Non-Functional</v>
      </c>
      <c r="E336" s="23" t="str">
        <f>'指派 Feature_1017'!D:D</f>
        <v>Cybersecurity</v>
      </c>
      <c r="F336" s="23" t="str">
        <f>'指派 Feature_1017'!A:A</f>
        <v>RTBM-53776</v>
      </c>
      <c r="G336" s="24" t="str">
        <f>IFERROR(VLOOKUP(F336,HW資料!A:B,2,FALSE),VLOOKUP(F336,System資料複製!E:J,6,FALSE))</f>
        <v>Pass</v>
      </c>
      <c r="H336" s="23" t="str">
        <f>IFERROR(VLOOKUP(F336,HW資料!A:B,1,FALSE),VLOOKUP(F336,System資料複製!E:J,5,FALSE))</f>
        <v>RTBM-53776</v>
      </c>
      <c r="I336" s="24" t="str">
        <f>IFERROR(VLOOKUP(F336,CustomerREQ!B:F,3,FALSE),"NA")</f>
        <v>RTBM-15910</v>
      </c>
      <c r="J336" s="24" t="str">
        <f>IFERROR(VLOOKUP(F336,CustomerREQ!B:F,4,FALSE),"NA")</f>
        <v>GEN-CSTS-ST-HW_SW-0006</v>
      </c>
      <c r="K336" s="24">
        <f>IFERROR(VLOOKUP(F336,CustomerREQ!B:F,5,FALSE),"NA")</f>
        <v>0</v>
      </c>
    </row>
    <row r="337" spans="1:11" x14ac:dyDescent="0.4">
      <c r="A337" s="23" t="str">
        <f>'指派 Feature_1017'!E:E</f>
        <v>Cybersecurity - Access Protection</v>
      </c>
      <c r="B337" s="24" t="str">
        <f>IFERROR(VLOOKUP(A337,Feature統計!A:O,15,FALSE),"NA")</f>
        <v>Pass</v>
      </c>
      <c r="C337" s="23" t="str">
        <f>'指派 Feature_1017'!B:B</f>
        <v>Hardware Requirement</v>
      </c>
      <c r="D337" s="23" t="str">
        <f>'指派 Feature_1017'!C:C</f>
        <v>Non-Functional</v>
      </c>
      <c r="E337" s="23" t="str">
        <f>'指派 Feature_1017'!D:D</f>
        <v>Cybersecurity</v>
      </c>
      <c r="F337" s="23" t="str">
        <f>'指派 Feature_1017'!A:A</f>
        <v>RTBM-53777</v>
      </c>
      <c r="G337" s="24" t="str">
        <f>IFERROR(VLOOKUP(F337,HW資料!A:B,2,FALSE),VLOOKUP(F337,System資料複製!E:J,6,FALSE))</f>
        <v>StagePass</v>
      </c>
      <c r="H337" s="23" t="str">
        <f>IFERROR(VLOOKUP(F337,HW資料!A:B,1,FALSE),VLOOKUP(F337,System資料複製!E:J,5,FALSE))</f>
        <v>RTBM-53777</v>
      </c>
      <c r="I337" s="24" t="str">
        <f>IFERROR(VLOOKUP(F337,CustomerREQ!B:F,3,FALSE),"NA")</f>
        <v>RTBM-15905</v>
      </c>
      <c r="J337" s="24" t="str">
        <f>IFERROR(VLOOKUP(F337,CustomerREQ!B:F,4,FALSE),"NA")</f>
        <v>GEN-CSTS-ST-HW_SW-0003</v>
      </c>
      <c r="K337" s="24">
        <f>IFERROR(VLOOKUP(F337,CustomerREQ!B:F,5,FALSE),"NA")</f>
        <v>0</v>
      </c>
    </row>
    <row r="338" spans="1:11" x14ac:dyDescent="0.4">
      <c r="A338" s="23" t="str">
        <f>'指派 Feature_1017'!E:E</f>
        <v>Cybersecurity - Access Protection</v>
      </c>
      <c r="B338" s="24" t="str">
        <f>IFERROR(VLOOKUP(A338,Feature統計!A:O,15,FALSE),"NA")</f>
        <v>Pass</v>
      </c>
      <c r="C338" s="23" t="str">
        <f>'指派 Feature_1017'!B:B</f>
        <v>Hardware Requirement</v>
      </c>
      <c r="D338" s="23" t="str">
        <f>'指派 Feature_1017'!C:C</f>
        <v>Non-Functional</v>
      </c>
      <c r="E338" s="23" t="str">
        <f>'指派 Feature_1017'!D:D</f>
        <v>Cybersecurity</v>
      </c>
      <c r="F338" s="23" t="str">
        <f>'指派 Feature_1017'!A:A</f>
        <v>RTBM-53778</v>
      </c>
      <c r="G338" s="24" t="str">
        <f>IFERROR(VLOOKUP(F338,HW資料!A:B,2,FALSE),VLOOKUP(F338,System資料複製!E:J,6,FALSE))</f>
        <v>Pass</v>
      </c>
      <c r="H338" s="23" t="str">
        <f>IFERROR(VLOOKUP(F338,HW資料!A:B,1,FALSE),VLOOKUP(F338,System資料複製!E:J,5,FALSE))</f>
        <v>RTBM-53778</v>
      </c>
      <c r="I338" s="24" t="str">
        <f>IFERROR(VLOOKUP(F338,CustomerREQ!B:F,3,FALSE),"NA")</f>
        <v>RTBM-2889</v>
      </c>
      <c r="J338" s="24" t="str">
        <f>IFERROR(VLOOKUP(F338,CustomerREQ!B:F,4,FALSE),"NA")</f>
        <v>GEN-CSTS-ST-CRYPTO_ENG-0023</v>
      </c>
      <c r="K338" s="24">
        <f>IFERROR(VLOOKUP(F338,CustomerREQ!B:F,5,FALSE),"NA")</f>
        <v>0</v>
      </c>
    </row>
    <row r="339" spans="1:11" x14ac:dyDescent="0.4">
      <c r="A339" s="23" t="str">
        <f>'指派 Feature_1017'!E:E</f>
        <v>Cybersecurity - Access Protection</v>
      </c>
      <c r="B339" s="24" t="str">
        <f>IFERROR(VLOOKUP(A339,Feature統計!A:O,15,FALSE),"NA")</f>
        <v>Pass</v>
      </c>
      <c r="C339" s="23" t="str">
        <f>'指派 Feature_1017'!B:B</f>
        <v>Hardware Requirement</v>
      </c>
      <c r="D339" s="23" t="str">
        <f>'指派 Feature_1017'!C:C</f>
        <v>Non-Functional</v>
      </c>
      <c r="E339" s="23" t="str">
        <f>'指派 Feature_1017'!D:D</f>
        <v>Cybersecurity</v>
      </c>
      <c r="F339" s="23" t="str">
        <f>'指派 Feature_1017'!A:A</f>
        <v>RTBM-53779</v>
      </c>
      <c r="G339" s="24" t="str">
        <f>IFERROR(VLOOKUP(F339,HW資料!A:B,2,FALSE),VLOOKUP(F339,System資料複製!E:J,6,FALSE))</f>
        <v>Pass</v>
      </c>
      <c r="H339" s="23" t="str">
        <f>IFERROR(VLOOKUP(F339,HW資料!A:B,1,FALSE),VLOOKUP(F339,System資料複製!E:J,5,FALSE))</f>
        <v>RTBM-53779</v>
      </c>
      <c r="I339" s="24" t="str">
        <f>IFERROR(VLOOKUP(F339,CustomerREQ!B:F,3,FALSE),"NA")</f>
        <v>RTBM-2888</v>
      </c>
      <c r="J339" s="24" t="str">
        <f>IFERROR(VLOOKUP(F339,CustomerREQ!B:F,4,FALSE),"NA")</f>
        <v>GEN-CSTS-ST-CRYPTO_ENG-0022</v>
      </c>
      <c r="K339" s="24">
        <f>IFERROR(VLOOKUP(F339,CustomerREQ!B:F,5,FALSE),"NA")</f>
        <v>0</v>
      </c>
    </row>
    <row r="340" spans="1:11" x14ac:dyDescent="0.4">
      <c r="A340" s="23" t="str">
        <f>'指派 Feature_1017'!E:E</f>
        <v>Broadcast - Provide parameter for measurement</v>
      </c>
      <c r="B340" s="24" t="str">
        <f>IFERROR(VLOOKUP(A340,Feature統計!A:O,15,FALSE),"NA")</f>
        <v>Pass</v>
      </c>
      <c r="C340" s="23" t="str">
        <f>'指派 Feature_1017'!B:B</f>
        <v>System Requirement</v>
      </c>
      <c r="D340" s="23" t="str">
        <f>'指派 Feature_1017'!C:C</f>
        <v>Functional</v>
      </c>
      <c r="E340" s="23" t="str">
        <f>'指派 Feature_1017'!D:D</f>
        <v>Diagnostic</v>
      </c>
      <c r="F340" s="23" t="str">
        <f>'指派 Feature_1017'!A:A</f>
        <v>RTBM-54266</v>
      </c>
      <c r="G340" s="24" t="str">
        <f>IFERROR(VLOOKUP(F340,HW資料!A:B,2,FALSE),VLOOKUP(F340,System資料複製!E:J,6,FALSE))</f>
        <v>Pass</v>
      </c>
      <c r="H340" s="23" t="str">
        <f>IFERROR(VLOOKUP(F340,HW資料!A:B,1,FALSE),VLOOKUP(F340,System資料複製!E:J,5,FALSE))</f>
        <v>RTBM-56527</v>
      </c>
      <c r="I340" s="24" t="str">
        <f>IFERROR(VLOOKUP(F340,CustomerREQ!B:F,3,FALSE),"NA")</f>
        <v>RTBM-36349</v>
      </c>
      <c r="J340" s="24" t="str">
        <f>IFERROR(VLOOKUP(F340,CustomerREQ!B:F,4,FALSE),"NA")</f>
        <v>REQ-0657864</v>
      </c>
      <c r="K340" s="24" t="str">
        <f>IFERROR(VLOOKUP(F340,CustomerREQ!B:F,5,FALSE),"NA")</f>
        <v>A</v>
      </c>
    </row>
    <row r="341" spans="1:11" x14ac:dyDescent="0.4">
      <c r="A341" s="23" t="str">
        <f>'指派 Feature_1017'!E:E</f>
        <v>Backup Battery Gauge</v>
      </c>
      <c r="B341" s="24" t="str">
        <f>IFERROR(VLOOKUP(A341,Feature統計!A:O,15,FALSE),"NA")</f>
        <v>Pass</v>
      </c>
      <c r="C341" s="23" t="str">
        <f>'指派 Feature_1017'!B:B</f>
        <v>System Requirement</v>
      </c>
      <c r="D341" s="23" t="str">
        <f>'指派 Feature_1017'!C:C</f>
        <v>Functional</v>
      </c>
      <c r="E341" s="23" t="str">
        <f>'指派 Feature_1017'!D:D</f>
        <v>Diagnostic</v>
      </c>
      <c r="F341" s="23" t="str">
        <f>'指派 Feature_1017'!A:A</f>
        <v>RTBM-54267</v>
      </c>
      <c r="G341" s="24" t="str">
        <f>IFERROR(VLOOKUP(F341,HW資料!A:B,2,FALSE),VLOOKUP(F341,System資料複製!E:J,6,FALSE))</f>
        <v>Pass</v>
      </c>
      <c r="H341" s="23" t="str">
        <f>IFERROR(VLOOKUP(F341,HW資料!A:B,1,FALSE),VLOOKUP(F341,System資料複製!E:J,5,FALSE))</f>
        <v>RTBM-56537</v>
      </c>
      <c r="I341" s="24" t="str">
        <f>IFERROR(VLOOKUP(F341,CustomerREQ!B:F,3,FALSE),"NA")</f>
        <v>RTBM-36345</v>
      </c>
      <c r="J341" s="24" t="str">
        <f>IFERROR(VLOOKUP(F341,CustomerREQ!B:F,4,FALSE),"NA")</f>
        <v>REQ-0657795</v>
      </c>
      <c r="K341" s="24" t="str">
        <f>IFERROR(VLOOKUP(F341,CustomerREQ!B:F,5,FALSE),"NA")</f>
        <v>A</v>
      </c>
    </row>
    <row r="342" spans="1:11" x14ac:dyDescent="0.4">
      <c r="A342" s="23" t="str">
        <f>'指派 Feature_1017'!E:E</f>
        <v>Back-Up Battery</v>
      </c>
      <c r="B342" s="24" t="str">
        <f>IFERROR(VLOOKUP(A342,Feature統計!A:O,15,FALSE),"NA")</f>
        <v>Pass</v>
      </c>
      <c r="C342" s="23" t="str">
        <f>'指派 Feature_1017'!B:B</f>
        <v>System Requirement</v>
      </c>
      <c r="D342" s="23" t="str">
        <f>'指派 Feature_1017'!C:C</f>
        <v>Functional</v>
      </c>
      <c r="E342" s="23" t="str">
        <f>'指派 Feature_1017'!D:D</f>
        <v>Diagnostic</v>
      </c>
      <c r="F342" s="23" t="str">
        <f>'指派 Feature_1017'!A:A</f>
        <v>RTBM-54268</v>
      </c>
      <c r="G342" s="24" t="str">
        <f>IFERROR(VLOOKUP(F342,HW資料!A:B,2,FALSE),VLOOKUP(F342,System資料複製!E:J,6,FALSE))</f>
        <v>Pass</v>
      </c>
      <c r="H342" s="23" t="str">
        <f>IFERROR(VLOOKUP(F342,HW資料!A:B,1,FALSE),VLOOKUP(F342,System資料複製!E:J,5,FALSE))</f>
        <v>RTBM-56538</v>
      </c>
      <c r="I342" s="24" t="str">
        <f>IFERROR(VLOOKUP(F342,CustomerREQ!B:F,3,FALSE),"NA")</f>
        <v>RTBM-36344</v>
      </c>
      <c r="J342" s="24" t="str">
        <f>IFERROR(VLOOKUP(F342,CustomerREQ!B:F,4,FALSE),"NA")</f>
        <v>REQ-0657686</v>
      </c>
      <c r="K342" s="24" t="str">
        <f>IFERROR(VLOOKUP(F342,CustomerREQ!B:F,5,FALSE),"NA")</f>
        <v>A</v>
      </c>
    </row>
    <row r="343" spans="1:11" x14ac:dyDescent="0.4">
      <c r="A343" s="23" t="str">
        <f>'指派 Feature_1017'!E:E</f>
        <v>DTC - BuB</v>
      </c>
      <c r="B343" s="24" t="str">
        <f>IFERROR(VLOOKUP(A343,Feature統計!A:O,15,FALSE),"NA")</f>
        <v>Pass</v>
      </c>
      <c r="C343" s="23" t="str">
        <f>'指派 Feature_1017'!B:B</f>
        <v>System Requirement</v>
      </c>
      <c r="D343" s="23" t="str">
        <f>'指派 Feature_1017'!C:C</f>
        <v>Functional</v>
      </c>
      <c r="E343" s="23" t="str">
        <f>'指派 Feature_1017'!D:D</f>
        <v>Diagnostic</v>
      </c>
      <c r="F343" s="23" t="str">
        <f>'指派 Feature_1017'!A:A</f>
        <v>RTBM-54269</v>
      </c>
      <c r="G343" s="24" t="str">
        <f>IFERROR(VLOOKUP(F343,HW資料!A:B,2,FALSE),VLOOKUP(F343,System資料複製!E:J,6,FALSE))</f>
        <v>Pass</v>
      </c>
      <c r="H343" s="23" t="str">
        <f>IFERROR(VLOOKUP(F343,HW資料!A:B,1,FALSE),VLOOKUP(F343,System資料複製!E:J,5,FALSE))</f>
        <v>RTBM-56539</v>
      </c>
      <c r="I343" s="24" t="str">
        <f>IFERROR(VLOOKUP(F343,CustomerREQ!B:F,3,FALSE),"NA")</f>
        <v>RTBM-36343</v>
      </c>
      <c r="J343" s="24" t="str">
        <f>IFERROR(VLOOKUP(F343,CustomerREQ!B:F,4,FALSE),"NA")</f>
        <v>REQ-0655779</v>
      </c>
      <c r="K343" s="24" t="str">
        <f>IFERROR(VLOOKUP(F343,CustomerREQ!B:F,5,FALSE),"NA")</f>
        <v>A</v>
      </c>
    </row>
    <row r="344" spans="1:11" x14ac:dyDescent="0.4">
      <c r="A344" s="23" t="str">
        <f>'指派 Feature_1017'!E:E</f>
        <v>DTC - BuB</v>
      </c>
      <c r="B344" s="24" t="str">
        <f>IFERROR(VLOOKUP(A344,Feature統計!A:O,15,FALSE),"NA")</f>
        <v>Pass</v>
      </c>
      <c r="C344" s="23" t="str">
        <f>'指派 Feature_1017'!B:B</f>
        <v>System Requirement</v>
      </c>
      <c r="D344" s="23" t="str">
        <f>'指派 Feature_1017'!C:C</f>
        <v>Functional</v>
      </c>
      <c r="E344" s="23" t="str">
        <f>'指派 Feature_1017'!D:D</f>
        <v>LifeCycle</v>
      </c>
      <c r="F344" s="23" t="str">
        <f>'指派 Feature_1017'!A:A</f>
        <v>RTBM-54270</v>
      </c>
      <c r="G344" s="24" t="str">
        <f>IFERROR(VLOOKUP(F344,HW資料!A:B,2,FALSE),VLOOKUP(F344,System資料複製!E:J,6,FALSE))</f>
        <v>Pass</v>
      </c>
      <c r="H344" s="23" t="str">
        <f>IFERROR(VLOOKUP(F344,HW資料!A:B,1,FALSE),VLOOKUP(F344,System資料複製!E:J,5,FALSE))</f>
        <v>RTBM-56540</v>
      </c>
      <c r="I344" s="24" t="str">
        <f>IFERROR(VLOOKUP(F344,CustomerREQ!B:F,3,FALSE),"NA")</f>
        <v>RTBM-36481</v>
      </c>
      <c r="J344" s="24" t="str">
        <f>IFERROR(VLOOKUP(F344,CustomerREQ!B:F,4,FALSE),"NA")</f>
        <v>REQ-0655664</v>
      </c>
      <c r="K344" s="24" t="str">
        <f>IFERROR(VLOOKUP(F344,CustomerREQ!B:F,5,FALSE),"NA")</f>
        <v>A</v>
      </c>
    </row>
    <row r="345" spans="1:11" x14ac:dyDescent="0.4">
      <c r="A345" s="23" t="str">
        <f>'指派 Feature_1017'!E:E</f>
        <v>Lifecycle status informations</v>
      </c>
      <c r="B345" s="24" t="str">
        <f>IFERROR(VLOOKUP(A345,Feature統計!A:O,15,FALSE),"NA")</f>
        <v>Fail</v>
      </c>
      <c r="C345" s="23" t="str">
        <f>'指派 Feature_1017'!B:B</f>
        <v>System Requirement</v>
      </c>
      <c r="D345" s="23" t="str">
        <f>'指派 Feature_1017'!C:C</f>
        <v>Functional</v>
      </c>
      <c r="E345" s="23" t="str">
        <f>'指派 Feature_1017'!D:D</f>
        <v>Miscellaneous</v>
      </c>
      <c r="F345" s="23" t="str">
        <f>'指派 Feature_1017'!A:A</f>
        <v>RTBM-54271</v>
      </c>
      <c r="G345" s="24" t="str">
        <f>IFERROR(VLOOKUP(F345,HW資料!A:B,2,FALSE),VLOOKUP(F345,System資料複製!E:J,6,FALSE))</f>
        <v>Pass</v>
      </c>
      <c r="H345" s="23" t="str">
        <f>IFERROR(VLOOKUP(F345,HW資料!A:B,1,FALSE),VLOOKUP(F345,System資料複製!E:J,5,FALSE))</f>
        <v>RTBM-56533</v>
      </c>
      <c r="I345" s="24" t="str">
        <f>IFERROR(VLOOKUP(F345,CustomerREQ!B:F,3,FALSE),"NA")</f>
        <v>RTBM-36388</v>
      </c>
      <c r="J345" s="24" t="str">
        <f>IFERROR(VLOOKUP(F345,CustomerREQ!B:F,4,FALSE),"NA")</f>
        <v>REQ-0655647</v>
      </c>
      <c r="K345" s="24" t="str">
        <f>IFERROR(VLOOKUP(F345,CustomerREQ!B:F,5,FALSE),"NA")</f>
        <v>A</v>
      </c>
    </row>
    <row r="346" spans="1:11" x14ac:dyDescent="0.4">
      <c r="A346" s="23" t="str">
        <f>'指派 Feature_1017'!E:E</f>
        <v>Product Regulation and Certification</v>
      </c>
      <c r="B346" s="24" t="str">
        <f>IFERROR(VLOOKUP(A346,Feature統計!A:O,15,FALSE),"NA")</f>
        <v>On-going w/h some pass</v>
      </c>
      <c r="C346" s="23" t="str">
        <f>'指派 Feature_1017'!B:B</f>
        <v>System Requirement</v>
      </c>
      <c r="D346" s="23" t="str">
        <f>'指派 Feature_1017'!C:C</f>
        <v>Non-Functional</v>
      </c>
      <c r="E346" s="23" t="str">
        <f>'指派 Feature_1017'!D:D</f>
        <v>Miscellaneous</v>
      </c>
      <c r="F346" s="23" t="str">
        <f>'指派 Feature_1017'!A:A</f>
        <v>RTBM-54272</v>
      </c>
      <c r="G346" s="24" t="str">
        <f>IFERROR(VLOOKUP(F346,HW資料!A:B,2,FALSE),VLOOKUP(F346,System資料複製!E:J,6,FALSE))</f>
        <v>Pass</v>
      </c>
      <c r="H346" s="23" t="str">
        <f>IFERROR(VLOOKUP(F346,HW資料!A:B,1,FALSE),VLOOKUP(F346,System資料複製!E:J,5,FALSE))</f>
        <v>RTBM-56558</v>
      </c>
      <c r="I346" s="24" t="str">
        <f>IFERROR(VLOOKUP(F346,CustomerREQ!B:F,3,FALSE),"NA")</f>
        <v>RTBM-36781</v>
      </c>
      <c r="J346" s="24" t="str">
        <f>IFERROR(VLOOKUP(F346,CustomerREQ!B:F,4,FALSE),"NA")</f>
        <v>REQ-0640770</v>
      </c>
      <c r="K346" s="24" t="str">
        <f>IFERROR(VLOOKUP(F346,CustomerREQ!B:F,5,FALSE),"NA")</f>
        <v>A</v>
      </c>
    </row>
    <row r="347" spans="1:11" x14ac:dyDescent="0.4">
      <c r="A347" s="23" t="str">
        <f>'指派 Feature_1017'!E:E</f>
        <v>Connector general requirement</v>
      </c>
      <c r="B347" s="24" t="str">
        <f>IFERROR(VLOOKUP(A347,Feature統計!A:O,15,FALSE),"NA")</f>
        <v>Pass</v>
      </c>
      <c r="C347" s="23" t="str">
        <f>'指派 Feature_1017'!B:B</f>
        <v>Hardware Requirement</v>
      </c>
      <c r="D347" s="23" t="str">
        <f>'指派 Feature_1017'!C:C</f>
        <v>Non-Functional</v>
      </c>
      <c r="E347" s="23" t="str">
        <f>'指派 Feature_1017'!D:D</f>
        <v>Miscellaneous</v>
      </c>
      <c r="F347" s="23" t="str">
        <f>'指派 Feature_1017'!A:A</f>
        <v>RTBM-54273</v>
      </c>
      <c r="G347" s="24" t="str">
        <f>IFERROR(VLOOKUP(F347,HW資料!A:B,2,FALSE),VLOOKUP(F347,System資料複製!E:J,6,FALSE))</f>
        <v>Pass</v>
      </c>
      <c r="H347" s="23" t="str">
        <f>IFERROR(VLOOKUP(F347,HW資料!A:B,1,FALSE),VLOOKUP(F347,System資料複製!E:J,5,FALSE))</f>
        <v>RTBM-54273</v>
      </c>
      <c r="I347" s="24" t="str">
        <f>IFERROR(VLOOKUP(F347,CustomerREQ!B:F,3,FALSE),"NA")</f>
        <v>RTBM-36221</v>
      </c>
      <c r="J347" s="24" t="str">
        <f>IFERROR(VLOOKUP(F347,CustomerREQ!B:F,4,FALSE),"NA")</f>
        <v>REQ-0614209</v>
      </c>
      <c r="K347" s="24" t="str">
        <f>IFERROR(VLOOKUP(F347,CustomerREQ!B:F,5,FALSE),"NA")</f>
        <v>A</v>
      </c>
    </row>
    <row r="348" spans="1:11" x14ac:dyDescent="0.4">
      <c r="A348" s="23" t="str">
        <f>'指派 Feature_1017'!E:E</f>
        <v>Project Documentation</v>
      </c>
      <c r="B348" s="24" t="str">
        <f>IFERROR(VLOOKUP(A348,Feature統計!A:O,15,FALSE),"NA")</f>
        <v>NA</v>
      </c>
      <c r="C348" s="23" t="str">
        <f>'指派 Feature_1017'!B:B</f>
        <v>System Requirement</v>
      </c>
      <c r="D348" s="23" t="str">
        <f>'指派 Feature_1017'!C:C</f>
        <v>Functional</v>
      </c>
      <c r="E348" s="23" t="str">
        <f>'指派 Feature_1017'!D:D</f>
        <v>Miscellaneous</v>
      </c>
      <c r="F348" s="23" t="str">
        <f>'指派 Feature_1017'!A:A</f>
        <v>RTBM-54274</v>
      </c>
      <c r="G348" s="24" t="str">
        <f>IFERROR(VLOOKUP(F348,HW資料!A:B,2,FALSE),VLOOKUP(F348,System資料複製!E:J,6,FALSE))</f>
        <v>Reviewed</v>
      </c>
      <c r="H348" s="23" t="str">
        <f>IFERROR(VLOOKUP(F348,HW資料!A:B,1,FALSE),VLOOKUP(F348,System資料複製!E:J,5,FALSE))</f>
        <v>RTBM-44106</v>
      </c>
      <c r="I348" s="24" t="str">
        <f>IFERROR(VLOOKUP(F348,CustomerREQ!B:F,3,FALSE),"NA")</f>
        <v>RTBM-36108</v>
      </c>
      <c r="J348" s="24" t="str">
        <f>IFERROR(VLOOKUP(F348,CustomerREQ!B:F,4,FALSE),"NA")</f>
        <v>REQ-0598152</v>
      </c>
      <c r="K348" s="24" t="str">
        <f>IFERROR(VLOOKUP(F348,CustomerREQ!B:F,5,FALSE),"NA")</f>
        <v>A</v>
      </c>
    </row>
    <row r="349" spans="1:11" x14ac:dyDescent="0.4">
      <c r="A349" s="23" t="str">
        <f>'指派 Feature_1017'!E:E</f>
        <v>eCall TRP_TIS requirements</v>
      </c>
      <c r="B349" s="24" t="str">
        <f>IFERROR(VLOOKUP(A349,Feature統計!A:O,15,FALSE),"NA")</f>
        <v>Fail</v>
      </c>
      <c r="C349" s="23" t="str">
        <f>'指派 Feature_1017'!B:B</f>
        <v>System Requirement</v>
      </c>
      <c r="D349" s="23" t="str">
        <f>'指派 Feature_1017'!C:C</f>
        <v>Functional</v>
      </c>
      <c r="E349" s="23" t="str">
        <f>'指派 Feature_1017'!D:D</f>
        <v>Device Management</v>
      </c>
      <c r="F349" s="23" t="str">
        <f>'指派 Feature_1017'!A:A</f>
        <v>RTBM-54276</v>
      </c>
      <c r="G349" s="24" t="str">
        <f>IFERROR(VLOOKUP(F349,HW資料!A:B,2,FALSE),VLOOKUP(F349,System資料複製!E:J,6,FALSE))</f>
        <v>Fail</v>
      </c>
      <c r="H349" s="23" t="str">
        <f>IFERROR(VLOOKUP(F349,HW資料!A:B,1,FALSE),VLOOKUP(F349,System資料複製!E:J,5,FALSE))</f>
        <v>RTBM-44430</v>
      </c>
      <c r="I349" s="24" t="str">
        <f>IFERROR(VLOOKUP(F349,CustomerREQ!B:F,3,FALSE),"NA")</f>
        <v>RTBM-35998</v>
      </c>
      <c r="J349" s="24" t="str">
        <f>IFERROR(VLOOKUP(F349,CustomerREQ!B:F,4,FALSE),"NA")</f>
        <v>REQ-0595257</v>
      </c>
      <c r="K349" s="24" t="str">
        <f>IFERROR(VLOOKUP(F349,CustomerREQ!B:F,5,FALSE),"NA")</f>
        <v>A</v>
      </c>
    </row>
    <row r="350" spans="1:11" x14ac:dyDescent="0.4">
      <c r="A350" s="23" t="str">
        <f>'指派 Feature_1017'!E:E</f>
        <v>Cellular antenna high level requirement</v>
      </c>
      <c r="B350" s="24" t="str">
        <f>IFERROR(VLOOKUP(A350,Feature統計!A:O,15,FALSE),"NA")</f>
        <v>Pass</v>
      </c>
      <c r="C350" s="23" t="str">
        <f>'指派 Feature_1017'!B:B</f>
        <v>System Requirement</v>
      </c>
      <c r="D350" s="23" t="str">
        <f>'指派 Feature_1017'!C:C</f>
        <v>Functional</v>
      </c>
      <c r="E350" s="23" t="str">
        <f>'指派 Feature_1017'!D:D</f>
        <v>Miscellaneous</v>
      </c>
      <c r="F350" s="23" t="str">
        <f>'指派 Feature_1017'!A:A</f>
        <v>RTBM-54277</v>
      </c>
      <c r="G350" s="24" t="str">
        <f>IFERROR(VLOOKUP(F350,HW資料!A:B,2,FALSE),VLOOKUP(F350,System資料複製!E:J,6,FALSE))</f>
        <v>Pass</v>
      </c>
      <c r="H350" s="23" t="str">
        <f>IFERROR(VLOOKUP(F350,HW資料!A:B,1,FALSE),VLOOKUP(F350,System資料複製!E:J,5,FALSE))</f>
        <v>RTBM-44429</v>
      </c>
      <c r="I350" s="24" t="str">
        <f>IFERROR(VLOOKUP(F350,CustomerREQ!B:F,3,FALSE),"NA")</f>
        <v>RTBM-35996</v>
      </c>
      <c r="J350" s="24" t="str">
        <f>IFERROR(VLOOKUP(F350,CustomerREQ!B:F,4,FALSE),"NA")</f>
        <v>REQ-0594250</v>
      </c>
      <c r="K350" s="24" t="str">
        <f>IFERROR(VLOOKUP(F350,CustomerREQ!B:F,5,FALSE),"NA")</f>
        <v>A</v>
      </c>
    </row>
    <row r="351" spans="1:11" x14ac:dyDescent="0.4">
      <c r="A351" s="23" t="str">
        <f>'指派 Feature_1017'!E:E</f>
        <v>Out of scope</v>
      </c>
      <c r="B351" s="24" t="str">
        <f>IFERROR(VLOOKUP(A351,Feature統計!A:O,15,FALSE),"NA")</f>
        <v>NA</v>
      </c>
      <c r="C351" s="23" t="str">
        <f>'指派 Feature_1017'!B:B</f>
        <v>System Requirement</v>
      </c>
      <c r="D351" s="23" t="str">
        <f>'指派 Feature_1017'!C:C</f>
        <v>Functional</v>
      </c>
      <c r="E351" s="23" t="str">
        <f>'指派 Feature_1017'!D:D</f>
        <v>Broadcast</v>
      </c>
      <c r="F351" s="23" t="str">
        <f>'指派 Feature_1017'!A:A</f>
        <v>RTBM-54278</v>
      </c>
      <c r="G351" s="24" t="str">
        <f>IFERROR(VLOOKUP(F351,HW資料!A:B,2,FALSE),VLOOKUP(F351,System資料複製!E:J,6,FALSE))</f>
        <v>Reviewed</v>
      </c>
      <c r="H351" s="23" t="str">
        <f>IFERROR(VLOOKUP(F351,HW資料!A:B,1,FALSE),VLOOKUP(F351,System資料複製!E:J,5,FALSE))</f>
        <v>RTBM-58279</v>
      </c>
      <c r="I351" s="24" t="str">
        <f>IFERROR(VLOOKUP(F351,CustomerREQ!B:F,3,FALSE),"NA")</f>
        <v>RTBM-36926</v>
      </c>
      <c r="J351" s="24" t="str">
        <f>IFERROR(VLOOKUP(F351,CustomerREQ!B:F,4,FALSE),"NA")</f>
        <v>REQ-0572134</v>
      </c>
      <c r="K351" s="24" t="str">
        <f>IFERROR(VLOOKUP(F351,CustomerREQ!B:F,5,FALSE),"NA")</f>
        <v>A</v>
      </c>
    </row>
    <row r="352" spans="1:11" x14ac:dyDescent="0.4">
      <c r="A352" s="23" t="str">
        <f>'指派 Feature_1017'!E:E</f>
        <v>Radio Antenna</v>
      </c>
      <c r="B352" s="24" t="str">
        <f>IFERROR(VLOOKUP(A352,Feature統計!A:O,15,FALSE),"NA")</f>
        <v>Pass</v>
      </c>
      <c r="C352" s="23" t="str">
        <f>'指派 Feature_1017'!B:B</f>
        <v>System Requirement</v>
      </c>
      <c r="D352" s="23" t="str">
        <f>'指派 Feature_1017'!C:C</f>
        <v>Functional</v>
      </c>
      <c r="E352" s="23" t="str">
        <f>'指派 Feature_1017'!D:D</f>
        <v>Broadcast</v>
      </c>
      <c r="F352" s="23" t="str">
        <f>'指派 Feature_1017'!A:A</f>
        <v>RTBM-54280</v>
      </c>
      <c r="G352" s="24" t="str">
        <f>IFERROR(VLOOKUP(F352,HW資料!A:B,2,FALSE),VLOOKUP(F352,System資料複製!E:J,6,FALSE))</f>
        <v>Pass</v>
      </c>
      <c r="H352" s="23" t="str">
        <f>IFERROR(VLOOKUP(F352,HW資料!A:B,1,FALSE),VLOOKUP(F352,System資料複製!E:J,5,FALSE))</f>
        <v>RTBM-54280</v>
      </c>
      <c r="I352" s="24" t="str">
        <f>IFERROR(VLOOKUP(F352,CustomerREQ!B:F,3,FALSE),"NA")</f>
        <v>RTBM-25745</v>
      </c>
      <c r="J352" s="24" t="str">
        <f>IFERROR(VLOOKUP(F352,CustomerREQ!B:F,4,FALSE),"NA")</f>
        <v>REQ-0565352</v>
      </c>
      <c r="K352" s="24" t="str">
        <f>IFERROR(VLOOKUP(F352,CustomerREQ!B:F,5,FALSE),"NA")</f>
        <v>B</v>
      </c>
    </row>
    <row r="353" spans="1:11" x14ac:dyDescent="0.4">
      <c r="A353" s="23" t="str">
        <f>'指派 Feature_1017'!E:E</f>
        <v>Radio Antenna</v>
      </c>
      <c r="B353" s="24" t="str">
        <f>IFERROR(VLOOKUP(A353,Feature統計!A:O,15,FALSE),"NA")</f>
        <v>Pass</v>
      </c>
      <c r="C353" s="23" t="str">
        <f>'指派 Feature_1017'!B:B</f>
        <v>System Requirement</v>
      </c>
      <c r="D353" s="23" t="str">
        <f>'指派 Feature_1017'!C:C</f>
        <v>Functional</v>
      </c>
      <c r="E353" s="23" t="str">
        <f>'指派 Feature_1017'!D:D</f>
        <v>Broadcast</v>
      </c>
      <c r="F353" s="23" t="str">
        <f>'指派 Feature_1017'!A:A</f>
        <v>RTBM-54281</v>
      </c>
      <c r="G353" s="24" t="str">
        <f>IFERROR(VLOOKUP(F353,HW資料!A:B,2,FALSE),VLOOKUP(F353,System資料複製!E:J,6,FALSE))</f>
        <v>StagePass</v>
      </c>
      <c r="H353" s="23" t="str">
        <f>IFERROR(VLOOKUP(F353,HW資料!A:B,1,FALSE),VLOOKUP(F353,System資料複製!E:J,5,FALSE))</f>
        <v>RTBM-57095</v>
      </c>
      <c r="I353" s="24" t="str">
        <f>IFERROR(VLOOKUP(F353,CustomerREQ!B:F,3,FALSE),"NA")</f>
        <v>RTBM-25743</v>
      </c>
      <c r="J353" s="24" t="str">
        <f>IFERROR(VLOOKUP(F353,CustomerREQ!B:F,4,FALSE),"NA")</f>
        <v>REQ-0565350</v>
      </c>
      <c r="K353" s="24" t="str">
        <f>IFERROR(VLOOKUP(F353,CustomerREQ!B:F,5,FALSE),"NA")</f>
        <v>A</v>
      </c>
    </row>
    <row r="354" spans="1:11" x14ac:dyDescent="0.4">
      <c r="A354" s="23" t="str">
        <f>'指派 Feature_1017'!E:E</f>
        <v>Supported GNSS positioning system</v>
      </c>
      <c r="B354" s="24" t="str">
        <f>IFERROR(VLOOKUP(A354,Feature統計!A:O,15,FALSE),"NA")</f>
        <v>Pass</v>
      </c>
      <c r="C354" s="23" t="str">
        <f>'指派 Feature_1017'!B:B</f>
        <v>System Requirement</v>
      </c>
      <c r="D354" s="23" t="str">
        <f>'指派 Feature_1017'!C:C</f>
        <v>Functional</v>
      </c>
      <c r="E354" s="23" t="str">
        <f>'指派 Feature_1017'!D:D</f>
        <v>Position</v>
      </c>
      <c r="F354" s="23" t="str">
        <f>'指派 Feature_1017'!A:A</f>
        <v>RTBM-54283</v>
      </c>
      <c r="G354" s="24" t="str">
        <f>IFERROR(VLOOKUP(F354,HW資料!A:B,2,FALSE),VLOOKUP(F354,System資料複製!E:J,6,FALSE))</f>
        <v>Pass</v>
      </c>
      <c r="H354" s="23" t="str">
        <f>IFERROR(VLOOKUP(F354,HW資料!A:B,1,FALSE),VLOOKUP(F354,System資料複製!E:J,5,FALSE))</f>
        <v>RTBM-44468</v>
      </c>
      <c r="I354" s="24" t="str">
        <f>IFERROR(VLOOKUP(F354,CustomerREQ!B:F,3,FALSE),"NA")</f>
        <v>RTBM-36028</v>
      </c>
      <c r="J354" s="24" t="str">
        <f>IFERROR(VLOOKUP(F354,CustomerREQ!B:F,4,FALSE),"NA")</f>
        <v>REQ-0533129</v>
      </c>
      <c r="K354" s="24" t="str">
        <f>IFERROR(VLOOKUP(F354,CustomerREQ!B:F,5,FALSE),"NA")</f>
        <v>A</v>
      </c>
    </row>
    <row r="355" spans="1:11" x14ac:dyDescent="0.4">
      <c r="A355" s="23" t="str">
        <f>'指派 Feature_1017'!E:E</f>
        <v>Out of scope</v>
      </c>
      <c r="B355" s="24" t="str">
        <f>IFERROR(VLOOKUP(A355,Feature統計!A:O,15,FALSE),"NA")</f>
        <v>NA</v>
      </c>
      <c r="C355" s="23" t="str">
        <f>'指派 Feature_1017'!B:B</f>
        <v>System Requirement</v>
      </c>
      <c r="D355" s="23" t="str">
        <f>'指派 Feature_1017'!C:C</f>
        <v>Functional</v>
      </c>
      <c r="E355" s="23" t="str">
        <f>'指派 Feature_1017'!D:D</f>
        <v>Electrical Engineering</v>
      </c>
      <c r="F355" s="23" t="str">
        <f>'指派 Feature_1017'!A:A</f>
        <v>RTBM-54285</v>
      </c>
      <c r="G355" s="24" t="str">
        <f>IFERROR(VLOOKUP(F355,HW資料!A:B,2,FALSE),VLOOKUP(F355,System資料複製!E:J,6,FALSE))</f>
        <v>Reviewed</v>
      </c>
      <c r="H355" s="23" t="str">
        <f>IFERROR(VLOOKUP(F355,HW資料!A:B,1,FALSE),VLOOKUP(F355,System資料複製!E:J,5,FALSE))</f>
        <v>RTBM-52909</v>
      </c>
      <c r="I355" s="24" t="str">
        <f>IFERROR(VLOOKUP(F355,CustomerREQ!B:F,3,FALSE),"NA")</f>
        <v>RTBM-36219</v>
      </c>
      <c r="J355" s="24" t="str">
        <f>IFERROR(VLOOKUP(F355,CustomerREQ!B:F,4,FALSE),"NA")</f>
        <v>REQ-0514649</v>
      </c>
      <c r="K355" s="24" t="str">
        <f>IFERROR(VLOOKUP(F355,CustomerREQ!B:F,5,FALSE),"NA")</f>
        <v>B</v>
      </c>
    </row>
    <row r="356" spans="1:11" x14ac:dyDescent="0.4">
      <c r="A356" s="23" t="str">
        <f>'指派 Feature_1017'!E:E</f>
        <v>Connectors</v>
      </c>
      <c r="B356" s="24" t="str">
        <f>IFERROR(VLOOKUP(A356,Feature統計!A:O,15,FALSE),"NA")</f>
        <v>NA</v>
      </c>
      <c r="C356" s="23" t="str">
        <f>'指派 Feature_1017'!B:B</f>
        <v>Hardware Requirement</v>
      </c>
      <c r="D356" s="23" t="str">
        <f>'指派 Feature_1017'!C:C</f>
        <v>Non-Functional</v>
      </c>
      <c r="E356" s="23" t="str">
        <f>'指派 Feature_1017'!D:D</f>
        <v>Networks &amp; Protocols</v>
      </c>
      <c r="F356" s="23" t="str">
        <f>'指派 Feature_1017'!A:A</f>
        <v>RTBM-54287</v>
      </c>
      <c r="G356" s="24" t="str">
        <f>IFERROR(VLOOKUP(F356,HW資料!A:B,2,FALSE),VLOOKUP(F356,System資料複製!E:J,6,FALSE))</f>
        <v>Pass</v>
      </c>
      <c r="H356" s="23" t="str">
        <f>IFERROR(VLOOKUP(F356,HW資料!A:B,1,FALSE),VLOOKUP(F356,System資料複製!E:J,5,FALSE))</f>
        <v>RTBM-54287</v>
      </c>
      <c r="I356" s="24" t="str">
        <f>IFERROR(VLOOKUP(F356,CustomerREQ!B:F,3,FALSE),"NA")</f>
        <v>RTBM-36217</v>
      </c>
      <c r="J356" s="24" t="str">
        <f>IFERROR(VLOOKUP(F356,CustomerREQ!B:F,4,FALSE),"NA")</f>
        <v>REQ-0514647</v>
      </c>
      <c r="K356" s="24" t="str">
        <f>IFERROR(VLOOKUP(F356,CustomerREQ!B:F,5,FALSE),"NA")</f>
        <v>A</v>
      </c>
    </row>
    <row r="357" spans="1:11" x14ac:dyDescent="0.4">
      <c r="A357" s="23" t="str">
        <f>'指派 Feature_1017'!E:E</f>
        <v>Product compatible to customer specification</v>
      </c>
      <c r="B357" s="24" t="str">
        <f>IFERROR(VLOOKUP(A357,Feature統計!A:O,15,FALSE),"NA")</f>
        <v>Pass</v>
      </c>
      <c r="C357" s="23" t="str">
        <f>'指派 Feature_1017'!B:B</f>
        <v>System Requirement</v>
      </c>
      <c r="D357" s="23" t="str">
        <f>'指派 Feature_1017'!C:C</f>
        <v>Non-Functional</v>
      </c>
      <c r="E357" s="23" t="str">
        <f>'指派 Feature_1017'!D:D</f>
        <v>Positioning</v>
      </c>
      <c r="F357" s="23" t="str">
        <f>'指派 Feature_1017'!A:A</f>
        <v>RTBM-54288</v>
      </c>
      <c r="G357" s="24" t="str">
        <f>IFERROR(VLOOKUP(F357,HW資料!A:B,2,FALSE),VLOOKUP(F357,System資料複製!E:J,6,FALSE))</f>
        <v>Pass</v>
      </c>
      <c r="H357" s="23" t="str">
        <f>IFERROR(VLOOKUP(F357,HW資料!A:B,1,FALSE),VLOOKUP(F357,System資料複製!E:J,5,FALSE))</f>
        <v>RTBM-44480</v>
      </c>
      <c r="I357" s="24" t="str">
        <f>IFERROR(VLOOKUP(F357,CustomerREQ!B:F,3,FALSE),"NA")</f>
        <v>RTBM-36056</v>
      </c>
      <c r="J357" s="24" t="str">
        <f>IFERROR(VLOOKUP(F357,CustomerREQ!B:F,4,FALSE),"NA")</f>
        <v>REQ-0514642</v>
      </c>
      <c r="K357" s="24" t="str">
        <f>IFERROR(VLOOKUP(F357,CustomerREQ!B:F,5,FALSE),"NA")</f>
        <v>B</v>
      </c>
    </row>
    <row r="358" spans="1:11" x14ac:dyDescent="0.4">
      <c r="A358" s="23" t="str">
        <f>'指派 Feature_1017'!E:E</f>
        <v>Not testable - Notice or guideline</v>
      </c>
      <c r="B358" s="24" t="str">
        <f>IFERROR(VLOOKUP(A358,Feature統計!A:O,15,FALSE),"NA")</f>
        <v>NA</v>
      </c>
      <c r="C358" s="23" t="str">
        <f>'指派 Feature_1017'!B:B</f>
        <v>System Requirement</v>
      </c>
      <c r="D358" s="23" t="str">
        <f>'指派 Feature_1017'!C:C</f>
        <v>Non-Functional</v>
      </c>
      <c r="E358" s="23" t="str">
        <f>'指派 Feature_1017'!D:D</f>
        <v>Main</v>
      </c>
      <c r="F358" s="23" t="str">
        <f>'指派 Feature_1017'!A:A</f>
        <v>RTBM-54289</v>
      </c>
      <c r="G358" s="24" t="str">
        <f>IFERROR(VLOOKUP(F358,HW資料!A:B,2,FALSE),VLOOKUP(F358,System資料複製!E:J,6,FALSE))</f>
        <v>Reviewed</v>
      </c>
      <c r="H358" s="23" t="str">
        <f>IFERROR(VLOOKUP(F358,HW資料!A:B,1,FALSE),VLOOKUP(F358,System資料複製!E:J,5,FALSE))</f>
        <v>RTBM-58280</v>
      </c>
      <c r="I358" s="24" t="str">
        <f>IFERROR(VLOOKUP(F358,CustomerREQ!B:F,3,FALSE),"NA")</f>
        <v>RTBM-36271</v>
      </c>
      <c r="J358" s="24" t="str">
        <f>IFERROR(VLOOKUP(F358,CustomerREQ!B:F,4,FALSE),"NA")</f>
        <v>REQ-0514633</v>
      </c>
      <c r="K358" s="24" t="str">
        <f>IFERROR(VLOOKUP(F358,CustomerREQ!B:F,5,FALSE),"NA")</f>
        <v>B</v>
      </c>
    </row>
    <row r="359" spans="1:11" x14ac:dyDescent="0.4">
      <c r="A359" s="23" t="str">
        <f>'指派 Feature_1017'!E:E</f>
        <v>B21 7110</v>
      </c>
      <c r="B359" s="24" t="str">
        <f>IFERROR(VLOOKUP(A359,Feature統計!A:O,15,FALSE),"NA")</f>
        <v>Pass</v>
      </c>
      <c r="C359" s="23" t="str">
        <f>'指派 Feature_1017'!B:B</f>
        <v>System Requirement</v>
      </c>
      <c r="D359" s="23" t="str">
        <f>'指派 Feature_1017'!C:C</f>
        <v>Functional</v>
      </c>
      <c r="E359" s="23" t="str">
        <f>'指派 Feature_1017'!D:D</f>
        <v>Miscellaneous</v>
      </c>
      <c r="F359" s="23" t="str">
        <f>'指派 Feature_1017'!A:A</f>
        <v>RTBM-54290</v>
      </c>
      <c r="G359" s="24" t="str">
        <f>IFERROR(VLOOKUP(F359,HW資料!A:B,2,FALSE),VLOOKUP(F359,System資料複製!E:J,6,FALSE))</f>
        <v>StagePass</v>
      </c>
      <c r="H359" s="23" t="str">
        <f>IFERROR(VLOOKUP(F359,HW資料!A:B,1,FALSE),VLOOKUP(F359,System資料複製!E:J,5,FALSE))</f>
        <v>RTBM-58281</v>
      </c>
      <c r="I359" s="24" t="str">
        <f>IFERROR(VLOOKUP(F359,CustomerREQ!B:F,3,FALSE),"NA")</f>
        <v>RTBM-37064</v>
      </c>
      <c r="J359" s="24" t="str">
        <f>IFERROR(VLOOKUP(F359,CustomerREQ!B:F,4,FALSE),"NA")</f>
        <v>REQ-0514632</v>
      </c>
      <c r="K359" s="24" t="str">
        <f>IFERROR(VLOOKUP(F359,CustomerREQ!B:F,5,FALSE),"NA")</f>
        <v>A</v>
      </c>
    </row>
    <row r="360" spans="1:11" x14ac:dyDescent="0.4">
      <c r="A360" s="23" t="str">
        <f>'指派 Feature_1017'!E:E</f>
        <v>Resistance to Impacts</v>
      </c>
      <c r="B360" s="24" t="str">
        <f>IFERROR(VLOOKUP(A360,Feature統計!A:O,15,FALSE),"NA")</f>
        <v>Pass</v>
      </c>
      <c r="C360" s="23" t="str">
        <f>'指派 Feature_1017'!B:B</f>
        <v>System Requirement</v>
      </c>
      <c r="D360" s="23" t="str">
        <f>'指派 Feature_1017'!C:C</f>
        <v>Non-Functional</v>
      </c>
      <c r="E360" s="23" t="str">
        <f>'指派 Feature_1017'!D:D</f>
        <v>Quality</v>
      </c>
      <c r="F360" s="23" t="str">
        <f>'指派 Feature_1017'!A:A</f>
        <v>RTBM-54291</v>
      </c>
      <c r="G360" s="24" t="str">
        <f>IFERROR(VLOOKUP(F360,HW資料!A:B,2,FALSE),VLOOKUP(F360,System資料複製!E:J,6,FALSE))</f>
        <v>StagePass</v>
      </c>
      <c r="H360" s="23" t="str">
        <f>IFERROR(VLOOKUP(F360,HW資料!A:B,1,FALSE),VLOOKUP(F360,System資料複製!E:J,5,FALSE))</f>
        <v>RTBM-58286</v>
      </c>
      <c r="I360" s="24" t="str">
        <f>IFERROR(VLOOKUP(F360,CustomerREQ!B:F,3,FALSE),"NA")</f>
        <v>RTBM-37048</v>
      </c>
      <c r="J360" s="24" t="str">
        <f>IFERROR(VLOOKUP(F360,CustomerREQ!B:F,4,FALSE),"NA")</f>
        <v>REQ-0514500</v>
      </c>
      <c r="K360" s="24" t="str">
        <f>IFERROR(VLOOKUP(F360,CustomerREQ!B:F,5,FALSE),"NA")</f>
        <v>C</v>
      </c>
    </row>
    <row r="361" spans="1:11" x14ac:dyDescent="0.4">
      <c r="A361" s="23" t="str">
        <f>'指派 Feature_1017'!E:E</f>
        <v>B21 7130</v>
      </c>
      <c r="B361" s="24" t="str">
        <f>IFERROR(VLOOKUP(A361,Feature統計!A:O,15,FALSE),"NA")</f>
        <v>Pass</v>
      </c>
      <c r="C361" s="23" t="str">
        <f>'指派 Feature_1017'!B:B</f>
        <v>System Requirement</v>
      </c>
      <c r="D361" s="23" t="str">
        <f>'指派 Feature_1017'!C:C</f>
        <v>Non-Functional</v>
      </c>
      <c r="E361" s="23" t="str">
        <f>'指派 Feature_1017'!D:D</f>
        <v>Quality</v>
      </c>
      <c r="F361" s="23" t="str">
        <f>'指派 Feature_1017'!A:A</f>
        <v>RTBM-54292</v>
      </c>
      <c r="G361" s="24" t="str">
        <f>IFERROR(VLOOKUP(F361,HW資料!A:B,2,FALSE),VLOOKUP(F361,System資料複製!E:J,6,FALSE))</f>
        <v>StagePass</v>
      </c>
      <c r="H361" s="23" t="str">
        <f>IFERROR(VLOOKUP(F361,HW資料!A:B,1,FALSE),VLOOKUP(F361,System資料複製!E:J,5,FALSE))</f>
        <v>RTBM-46864</v>
      </c>
      <c r="I361" s="24" t="str">
        <f>IFERROR(VLOOKUP(F361,CustomerREQ!B:F,3,FALSE),"NA")</f>
        <v>RTBM-37032</v>
      </c>
      <c r="J361" s="24" t="str">
        <f>IFERROR(VLOOKUP(F361,CustomerREQ!B:F,4,FALSE),"NA")</f>
        <v>REQ-0514497</v>
      </c>
      <c r="K361" s="24" t="str">
        <f>IFERROR(VLOOKUP(F361,CustomerREQ!B:F,5,FALSE),"NA")</f>
        <v>C</v>
      </c>
    </row>
    <row r="362" spans="1:11" x14ac:dyDescent="0.4">
      <c r="A362" s="23" t="str">
        <f>'指派 Feature_1017'!E:E</f>
        <v>B21 7130</v>
      </c>
      <c r="B362" s="24" t="str">
        <f>IFERROR(VLOOKUP(A362,Feature統計!A:O,15,FALSE),"NA")</f>
        <v>Pass</v>
      </c>
      <c r="C362" s="23" t="str">
        <f>'指派 Feature_1017'!B:B</f>
        <v>System Requirement</v>
      </c>
      <c r="D362" s="23" t="str">
        <f>'指派 Feature_1017'!C:C</f>
        <v>Non-Functional</v>
      </c>
      <c r="E362" s="23" t="str">
        <f>'指派 Feature_1017'!D:D</f>
        <v>Quality</v>
      </c>
      <c r="F362" s="23" t="str">
        <f>'指派 Feature_1017'!A:A</f>
        <v>RTBM-54327</v>
      </c>
      <c r="G362" s="24" t="str">
        <f>IFERROR(VLOOKUP(F362,HW資料!A:B,2,FALSE),VLOOKUP(F362,System資料複製!E:J,6,FALSE))</f>
        <v>StagePass</v>
      </c>
      <c r="H362" s="23" t="str">
        <f>IFERROR(VLOOKUP(F362,HW資料!A:B,1,FALSE),VLOOKUP(F362,System資料複製!E:J,5,FALSE))</f>
        <v>RTBM-46863</v>
      </c>
      <c r="I362" s="24" t="str">
        <f>IFERROR(VLOOKUP(F362,CustomerREQ!B:F,3,FALSE),"NA")</f>
        <v>RTBM-37031</v>
      </c>
      <c r="J362" s="24" t="str">
        <f>IFERROR(VLOOKUP(F362,CustomerREQ!B:F,4,FALSE),"NA")</f>
        <v>REQ-0514496</v>
      </c>
      <c r="K362" s="24" t="str">
        <f>IFERROR(VLOOKUP(F362,CustomerREQ!B:F,5,FALSE),"NA")</f>
        <v>C</v>
      </c>
    </row>
    <row r="363" spans="1:11" x14ac:dyDescent="0.4">
      <c r="A363" s="23" t="str">
        <f>'指派 Feature_1017'!E:E</f>
        <v>B21 7130</v>
      </c>
      <c r="B363" s="24" t="str">
        <f>IFERROR(VLOOKUP(A363,Feature統計!A:O,15,FALSE),"NA")</f>
        <v>Pass</v>
      </c>
      <c r="C363" s="23" t="str">
        <f>'指派 Feature_1017'!B:B</f>
        <v>System Requirement</v>
      </c>
      <c r="D363" s="23" t="str">
        <f>'指派 Feature_1017'!C:C</f>
        <v>Non-Functional</v>
      </c>
      <c r="E363" s="23" t="str">
        <f>'指派 Feature_1017'!D:D</f>
        <v>Quality</v>
      </c>
      <c r="F363" s="23" t="str">
        <f>'指派 Feature_1017'!A:A</f>
        <v>RTBM-54328</v>
      </c>
      <c r="G363" s="24" t="str">
        <f>IFERROR(VLOOKUP(F363,HW資料!A:B,2,FALSE),VLOOKUP(F363,System資料複製!E:J,6,FALSE))</f>
        <v>Pass</v>
      </c>
      <c r="H363" s="23" t="str">
        <f>IFERROR(VLOOKUP(F363,HW資料!A:B,1,FALSE),VLOOKUP(F363,System資料複製!E:J,5,FALSE))</f>
        <v>RTBM-46826</v>
      </c>
      <c r="I363" s="24" t="str">
        <f>IFERROR(VLOOKUP(F363,CustomerREQ!B:F,3,FALSE),"NA")</f>
        <v>RTBM-37030</v>
      </c>
      <c r="J363" s="24" t="str">
        <f>IFERROR(VLOOKUP(F363,CustomerREQ!B:F,4,FALSE),"NA")</f>
        <v>REQ-0514495</v>
      </c>
      <c r="K363" s="24" t="str">
        <f>IFERROR(VLOOKUP(F363,CustomerREQ!B:F,5,FALSE),"NA")</f>
        <v>C</v>
      </c>
    </row>
    <row r="364" spans="1:11" x14ac:dyDescent="0.4">
      <c r="A364" s="23" t="str">
        <f>'指派 Feature_1017'!E:E</f>
        <v>Resistance to Impacts</v>
      </c>
      <c r="B364" s="24" t="str">
        <f>IFERROR(VLOOKUP(A364,Feature統計!A:O,15,FALSE),"NA")</f>
        <v>Pass</v>
      </c>
      <c r="C364" s="23" t="str">
        <f>'指派 Feature_1017'!B:B</f>
        <v>System Requirement</v>
      </c>
      <c r="D364" s="23" t="str">
        <f>'指派 Feature_1017'!C:C</f>
        <v>Non-Functional</v>
      </c>
      <c r="E364" s="23" t="str">
        <f>'指派 Feature_1017'!D:D</f>
        <v>Quality</v>
      </c>
      <c r="F364" s="23" t="str">
        <f>'指派 Feature_1017'!A:A</f>
        <v>RTBM-54329</v>
      </c>
      <c r="G364" s="24" t="str">
        <f>IFERROR(VLOOKUP(F364,HW資料!A:B,2,FALSE),VLOOKUP(F364,System資料複製!E:J,6,FALSE))</f>
        <v>StagePass</v>
      </c>
      <c r="H364" s="23" t="str">
        <f>IFERROR(VLOOKUP(F364,HW資料!A:B,1,FALSE),VLOOKUP(F364,System資料複製!E:J,5,FALSE))</f>
        <v>RTBM-46894</v>
      </c>
      <c r="I364" s="24" t="str">
        <f>IFERROR(VLOOKUP(F364,CustomerREQ!B:F,3,FALSE),"NA")</f>
        <v>RTBM-37010</v>
      </c>
      <c r="J364" s="24" t="str">
        <f>IFERROR(VLOOKUP(F364,CustomerREQ!B:F,4,FALSE),"NA")</f>
        <v>REQ-0514471</v>
      </c>
      <c r="K364" s="24" t="str">
        <f>IFERROR(VLOOKUP(F364,CustomerREQ!B:F,5,FALSE),"NA")</f>
        <v>C</v>
      </c>
    </row>
    <row r="365" spans="1:11" x14ac:dyDescent="0.4">
      <c r="A365" s="23" t="str">
        <f>'指派 Feature_1017'!E:E</f>
        <v>B21 7110 - ELECTRICAL RESISTANCE</v>
      </c>
      <c r="B365" s="24" t="str">
        <f>IFERROR(VLOOKUP(A365,Feature統計!A:O,15,FALSE),"NA")</f>
        <v>Pass</v>
      </c>
      <c r="C365" s="23" t="str">
        <f>'指派 Feature_1017'!B:B</f>
        <v>System Requirement</v>
      </c>
      <c r="D365" s="23" t="str">
        <f>'指派 Feature_1017'!C:C</f>
        <v>Non-Functional</v>
      </c>
      <c r="E365" s="23" t="str">
        <f>'指派 Feature_1017'!D:D</f>
        <v>Quality</v>
      </c>
      <c r="F365" s="23" t="str">
        <f>'指派 Feature_1017'!A:A</f>
        <v>RTBM-54330</v>
      </c>
      <c r="G365" s="24" t="str">
        <f>IFERROR(VLOOKUP(F365,HW資料!A:B,2,FALSE),VLOOKUP(F365,System資料複製!E:J,6,FALSE))</f>
        <v>StagePass</v>
      </c>
      <c r="H365" s="23" t="str">
        <f>IFERROR(VLOOKUP(F365,HW資料!A:B,1,FALSE),VLOOKUP(F365,System資料複製!E:J,5,FALSE))</f>
        <v>RTBM-46837</v>
      </c>
      <c r="I365" s="24" t="str">
        <f>IFERROR(VLOOKUP(F365,CustomerREQ!B:F,3,FALSE),"NA")</f>
        <v>RTBM-36976</v>
      </c>
      <c r="J365" s="24" t="str">
        <f>IFERROR(VLOOKUP(F365,CustomerREQ!B:F,4,FALSE),"NA")</f>
        <v>REQ-0514459</v>
      </c>
      <c r="K365" s="24" t="str">
        <f>IFERROR(VLOOKUP(F365,CustomerREQ!B:F,5,FALSE),"NA")</f>
        <v>B</v>
      </c>
    </row>
    <row r="366" spans="1:11" x14ac:dyDescent="0.4">
      <c r="A366" s="23" t="str">
        <f>'指派 Feature_1017'!E:E</f>
        <v>Lifecycle status informations</v>
      </c>
      <c r="B366" s="24" t="str">
        <f>IFERROR(VLOOKUP(A366,Feature統計!A:O,15,FALSE),"NA")</f>
        <v>Fail</v>
      </c>
      <c r="C366" s="23" t="str">
        <f>'指派 Feature_1017'!B:B</f>
        <v>System Requirement</v>
      </c>
      <c r="D366" s="23" t="str">
        <f>'指派 Feature_1017'!C:C</f>
        <v>Non-Functional</v>
      </c>
      <c r="E366" s="23" t="str">
        <f>'指派 Feature_1017'!D:D</f>
        <v>LifeCycle</v>
      </c>
      <c r="F366" s="23" t="str">
        <f>'指派 Feature_1017'!A:A</f>
        <v>RTBM-54331</v>
      </c>
      <c r="G366" s="24" t="str">
        <f>IFERROR(VLOOKUP(F366,HW資料!A:B,2,FALSE),VLOOKUP(F366,System資料複製!E:J,6,FALSE))</f>
        <v>Pass</v>
      </c>
      <c r="H366" s="23" t="str">
        <f>IFERROR(VLOOKUP(F366,HW資料!A:B,1,FALSE),VLOOKUP(F366,System資料複製!E:J,5,FALSE))</f>
        <v>RTBM-56473</v>
      </c>
      <c r="I366" s="24" t="str">
        <f>IFERROR(VLOOKUP(F366,CustomerREQ!B:F,3,FALSE),"NA")</f>
        <v>RTBM-35958</v>
      </c>
      <c r="J366" s="24" t="str">
        <f>IFERROR(VLOOKUP(F366,CustomerREQ!B:F,4,FALSE),"NA")</f>
        <v>REQ-0500922</v>
      </c>
      <c r="K366" s="24" t="str">
        <f>IFERROR(VLOOKUP(F366,CustomerREQ!B:F,5,FALSE),"NA")</f>
        <v>A</v>
      </c>
    </row>
    <row r="367" spans="1:11" x14ac:dyDescent="0.4">
      <c r="A367" s="23" t="str">
        <f>'指派 Feature_1017'!E:E</f>
        <v>B21 7110 - EMC EMISSION</v>
      </c>
      <c r="B367" s="24" t="str">
        <f>IFERROR(VLOOKUP(A367,Feature統計!A:O,15,FALSE),"NA")</f>
        <v>Pass</v>
      </c>
      <c r="C367" s="23" t="str">
        <f>'指派 Feature_1017'!B:B</f>
        <v>System Requirement</v>
      </c>
      <c r="D367" s="23" t="str">
        <f>'指派 Feature_1017'!C:C</f>
        <v>Non-Functional</v>
      </c>
      <c r="E367" s="23" t="str">
        <f>'指派 Feature_1017'!D:D</f>
        <v>Quality</v>
      </c>
      <c r="F367" s="23" t="str">
        <f>'指派 Feature_1017'!A:A</f>
        <v>RTBM-54332</v>
      </c>
      <c r="G367" s="24" t="str">
        <f>IFERROR(VLOOKUP(F367,HW資料!A:B,2,FALSE),VLOOKUP(F367,System資料複製!E:J,6,FALSE))</f>
        <v>StagePass</v>
      </c>
      <c r="H367" s="23" t="str">
        <f>IFERROR(VLOOKUP(F367,HW資料!A:B,1,FALSE),VLOOKUP(F367,System資料複製!E:J,5,FALSE))</f>
        <v>RTBM-58285</v>
      </c>
      <c r="I367" s="24" t="str">
        <f>IFERROR(VLOOKUP(F367,CustomerREQ!B:F,3,FALSE),"NA")</f>
        <v>RTBM-36992</v>
      </c>
      <c r="J367" s="24" t="str">
        <f>IFERROR(VLOOKUP(F367,CustomerREQ!B:F,4,FALSE),"NA")</f>
        <v>REQ-0500904</v>
      </c>
      <c r="K367" s="24" t="str">
        <f>IFERROR(VLOOKUP(F367,CustomerREQ!B:F,5,FALSE),"NA")</f>
        <v>B</v>
      </c>
    </row>
    <row r="368" spans="1:11" x14ac:dyDescent="0.4">
      <c r="A368" s="23" t="str">
        <f>'指派 Feature_1017'!E:E</f>
        <v>B21 7110 - EMC EMISSION</v>
      </c>
      <c r="B368" s="24" t="str">
        <f>IFERROR(VLOOKUP(A368,Feature統計!A:O,15,FALSE),"NA")</f>
        <v>Pass</v>
      </c>
      <c r="C368" s="23" t="str">
        <f>'指派 Feature_1017'!B:B</f>
        <v>System Requirement</v>
      </c>
      <c r="D368" s="23" t="str">
        <f>'指派 Feature_1017'!C:C</f>
        <v>Non-Functional</v>
      </c>
      <c r="E368" s="23" t="str">
        <f>'指派 Feature_1017'!D:D</f>
        <v>Quality</v>
      </c>
      <c r="F368" s="23" t="str">
        <f>'指派 Feature_1017'!A:A</f>
        <v>RTBM-54333</v>
      </c>
      <c r="G368" s="24" t="str">
        <f>IFERROR(VLOOKUP(F368,HW資料!A:B,2,FALSE),VLOOKUP(F368,System資料複製!E:J,6,FALSE))</f>
        <v>StagePass</v>
      </c>
      <c r="H368" s="23" t="str">
        <f>IFERROR(VLOOKUP(F368,HW資料!A:B,1,FALSE),VLOOKUP(F368,System資料複製!E:J,5,FALSE))</f>
        <v>RTBM-46855</v>
      </c>
      <c r="I368" s="24" t="str">
        <f>IFERROR(VLOOKUP(F368,CustomerREQ!B:F,3,FALSE),"NA")</f>
        <v>RTBM-36988</v>
      </c>
      <c r="J368" s="24" t="str">
        <f>IFERROR(VLOOKUP(F368,CustomerREQ!B:F,4,FALSE),"NA")</f>
        <v>REQ-0500903</v>
      </c>
      <c r="K368" s="24" t="str">
        <f>IFERROR(VLOOKUP(F368,CustomerREQ!B:F,5,FALSE),"NA")</f>
        <v>B</v>
      </c>
    </row>
    <row r="369" spans="1:11" x14ac:dyDescent="0.4">
      <c r="A369" s="23" t="str">
        <f>'指派 Feature_1017'!E:E</f>
        <v>B21 7110 - EMC EMISSION</v>
      </c>
      <c r="B369" s="24" t="str">
        <f>IFERROR(VLOOKUP(A369,Feature統計!A:O,15,FALSE),"NA")</f>
        <v>Pass</v>
      </c>
      <c r="C369" s="23" t="str">
        <f>'指派 Feature_1017'!B:B</f>
        <v>System Requirement</v>
      </c>
      <c r="D369" s="23" t="str">
        <f>'指派 Feature_1017'!C:C</f>
        <v>Non-Functional</v>
      </c>
      <c r="E369" s="23" t="str">
        <f>'指派 Feature_1017'!D:D</f>
        <v>Quality</v>
      </c>
      <c r="F369" s="23" t="str">
        <f>'指派 Feature_1017'!A:A</f>
        <v>RTBM-54334</v>
      </c>
      <c r="G369" s="24" t="str">
        <f>IFERROR(VLOOKUP(F369,HW資料!A:B,2,FALSE),VLOOKUP(F369,System資料複製!E:J,6,FALSE))</f>
        <v>StagePass</v>
      </c>
      <c r="H369" s="23" t="str">
        <f>IFERROR(VLOOKUP(F369,HW資料!A:B,1,FALSE),VLOOKUP(F369,System資料複製!E:J,5,FALSE))</f>
        <v>RTBM-58287</v>
      </c>
      <c r="I369" s="24" t="str">
        <f>IFERROR(VLOOKUP(F369,CustomerREQ!B:F,3,FALSE),"NA")</f>
        <v>RTBM-36987</v>
      </c>
      <c r="J369" s="24" t="str">
        <f>IFERROR(VLOOKUP(F369,CustomerREQ!B:F,4,FALSE),"NA")</f>
        <v>REQ-0500901</v>
      </c>
      <c r="K369" s="24" t="str">
        <f>IFERROR(VLOOKUP(F369,CustomerREQ!B:F,5,FALSE),"NA")</f>
        <v>B</v>
      </c>
    </row>
    <row r="370" spans="1:11" x14ac:dyDescent="0.4">
      <c r="A370" s="23" t="str">
        <f>'指派 Feature_1017'!E:E</f>
        <v>B21 7110 - EMC IMMUNITY</v>
      </c>
      <c r="B370" s="24" t="str">
        <f>IFERROR(VLOOKUP(A370,Feature統計!A:O,15,FALSE),"NA")</f>
        <v>Pass</v>
      </c>
      <c r="C370" s="23" t="str">
        <f>'指派 Feature_1017'!B:B</f>
        <v>System Requirement</v>
      </c>
      <c r="D370" s="23" t="str">
        <f>'指派 Feature_1017'!C:C</f>
        <v>Non-Functional</v>
      </c>
      <c r="E370" s="23" t="str">
        <f>'指派 Feature_1017'!D:D</f>
        <v>Quality</v>
      </c>
      <c r="F370" s="23" t="str">
        <f>'指派 Feature_1017'!A:A</f>
        <v>RTBM-54335</v>
      </c>
      <c r="G370" s="24" t="str">
        <f>IFERROR(VLOOKUP(F370,HW資料!A:B,2,FALSE),VLOOKUP(F370,System資料複製!E:J,6,FALSE))</f>
        <v>StagePass</v>
      </c>
      <c r="H370" s="23" t="str">
        <f>IFERROR(VLOOKUP(F370,HW資料!A:B,1,FALSE),VLOOKUP(F370,System資料複製!E:J,5,FALSE))</f>
        <v>RTBM-46848</v>
      </c>
      <c r="I370" s="24" t="str">
        <f>IFERROR(VLOOKUP(F370,CustomerREQ!B:F,3,FALSE),"NA")</f>
        <v>RTBM-36980</v>
      </c>
      <c r="J370" s="24" t="str">
        <f>IFERROR(VLOOKUP(F370,CustomerREQ!B:F,4,FALSE),"NA")</f>
        <v>REQ-0500900</v>
      </c>
      <c r="K370" s="24" t="str">
        <f>IFERROR(VLOOKUP(F370,CustomerREQ!B:F,5,FALSE),"NA")</f>
        <v>B</v>
      </c>
    </row>
    <row r="371" spans="1:11" x14ac:dyDescent="0.4">
      <c r="A371" s="23" t="str">
        <f>'指派 Feature_1017'!E:E</f>
        <v>B21 7110 - ELECTRICAL RESISTANCE</v>
      </c>
      <c r="B371" s="24" t="str">
        <f>IFERROR(VLOOKUP(A371,Feature統計!A:O,15,FALSE),"NA")</f>
        <v>Pass</v>
      </c>
      <c r="C371" s="23" t="str">
        <f>'指派 Feature_1017'!B:B</f>
        <v>System Requirement</v>
      </c>
      <c r="D371" s="23" t="str">
        <f>'指派 Feature_1017'!C:C</f>
        <v>Non-Functional</v>
      </c>
      <c r="E371" s="23" t="str">
        <f>'指派 Feature_1017'!D:D</f>
        <v>Quality</v>
      </c>
      <c r="F371" s="23" t="str">
        <f>'指派 Feature_1017'!A:A</f>
        <v>RTBM-54337</v>
      </c>
      <c r="G371" s="24" t="str">
        <f>IFERROR(VLOOKUP(F371,HW資料!A:B,2,FALSE),VLOOKUP(F371,System資料複製!E:J,6,FALSE))</f>
        <v>StagePass</v>
      </c>
      <c r="H371" s="23" t="str">
        <f>IFERROR(VLOOKUP(F371,HW資料!A:B,1,FALSE),VLOOKUP(F371,System資料複製!E:J,5,FALSE))</f>
        <v>RTBM-46837</v>
      </c>
      <c r="I371" s="24" t="str">
        <f>IFERROR(VLOOKUP(F371,CustomerREQ!B:F,3,FALSE),"NA")</f>
        <v>RTBM-36968</v>
      </c>
      <c r="J371" s="24" t="str">
        <f>IFERROR(VLOOKUP(F371,CustomerREQ!B:F,4,FALSE),"NA")</f>
        <v>REQ-0500899</v>
      </c>
      <c r="K371" s="24" t="str">
        <f>IFERROR(VLOOKUP(F371,CustomerREQ!B:F,5,FALSE),"NA")</f>
        <v>B</v>
      </c>
    </row>
    <row r="372" spans="1:11" x14ac:dyDescent="0.4">
      <c r="A372" s="23" t="str">
        <f>'指派 Feature_1017'!E:E</f>
        <v>DTC - Main battery</v>
      </c>
      <c r="B372" s="24" t="str">
        <f>IFERROR(VLOOKUP(A372,Feature統計!A:O,15,FALSE),"NA")</f>
        <v>Pass</v>
      </c>
      <c r="C372" s="23" t="str">
        <f>'指派 Feature_1017'!B:B</f>
        <v>System Requirement</v>
      </c>
      <c r="D372" s="23" t="str">
        <f>'指派 Feature_1017'!C:C</f>
        <v>Functional</v>
      </c>
      <c r="E372" s="23" t="str">
        <f>'指派 Feature_1017'!D:D</f>
        <v>Diagnostic</v>
      </c>
      <c r="F372" s="23" t="str">
        <f>'指派 Feature_1017'!A:A</f>
        <v>RTBM-54338</v>
      </c>
      <c r="G372" s="24" t="str">
        <f>IFERROR(VLOOKUP(F372,HW資料!A:B,2,FALSE),VLOOKUP(F372,System資料複製!E:J,6,FALSE))</f>
        <v>Pass</v>
      </c>
      <c r="H372" s="23" t="str">
        <f>IFERROR(VLOOKUP(F372,HW資料!A:B,1,FALSE),VLOOKUP(F372,System資料複製!E:J,5,FALSE))</f>
        <v>RTBM-44061</v>
      </c>
      <c r="I372" s="24" t="str">
        <f>IFERROR(VLOOKUP(F372,CustomerREQ!B:F,3,FALSE),"NA")</f>
        <v>RTBM-36596</v>
      </c>
      <c r="J372" s="24" t="str">
        <f>IFERROR(VLOOKUP(F372,CustomerREQ!B:F,4,FALSE),"NA")</f>
        <v>REQ-0495839</v>
      </c>
      <c r="K372" s="24" t="str">
        <f>IFERROR(VLOOKUP(F372,CustomerREQ!B:F,5,FALSE),"NA")</f>
        <v>A</v>
      </c>
    </row>
    <row r="373" spans="1:11" x14ac:dyDescent="0.4">
      <c r="A373" s="23" t="str">
        <f>'指派 Feature_1017'!E:E</f>
        <v>DTC - TCU</v>
      </c>
      <c r="B373" s="24" t="str">
        <f>IFERROR(VLOOKUP(A373,Feature統計!A:O,15,FALSE),"NA")</f>
        <v>Pass</v>
      </c>
      <c r="C373" s="23" t="str">
        <f>'指派 Feature_1017'!B:B</f>
        <v>System Requirement</v>
      </c>
      <c r="D373" s="23" t="str">
        <f>'指派 Feature_1017'!C:C</f>
        <v>Functional</v>
      </c>
      <c r="E373" s="23" t="str">
        <f>'指派 Feature_1017'!D:D</f>
        <v>Diagnostic</v>
      </c>
      <c r="F373" s="23" t="str">
        <f>'指派 Feature_1017'!A:A</f>
        <v>RTBM-54339</v>
      </c>
      <c r="G373" s="24" t="str">
        <f>IFERROR(VLOOKUP(F373,HW資料!A:B,2,FALSE),VLOOKUP(F373,System資料複製!E:J,6,FALSE))</f>
        <v>Pass</v>
      </c>
      <c r="H373" s="23" t="str">
        <f>IFERROR(VLOOKUP(F373,HW資料!A:B,1,FALSE),VLOOKUP(F373,System資料複製!E:J,5,FALSE))</f>
        <v>RTBM-44050</v>
      </c>
      <c r="I373" s="24" t="str">
        <f>IFERROR(VLOOKUP(F373,CustomerREQ!B:F,3,FALSE),"NA")</f>
        <v>RTBM-36586</v>
      </c>
      <c r="J373" s="24" t="str">
        <f>IFERROR(VLOOKUP(F373,CustomerREQ!B:F,4,FALSE),"NA")</f>
        <v>REQ-0495826</v>
      </c>
      <c r="K373" s="24" t="str">
        <f>IFERROR(VLOOKUP(F373,CustomerREQ!B:F,5,FALSE),"NA")</f>
        <v>B</v>
      </c>
    </row>
    <row r="374" spans="1:11" x14ac:dyDescent="0.4">
      <c r="A374" s="23" t="str">
        <f>'指派 Feature_1017'!E:E</f>
        <v>DTC - CAN</v>
      </c>
      <c r="B374" s="24" t="str">
        <f>IFERROR(VLOOKUP(A374,Feature統計!A:O,15,FALSE),"NA")</f>
        <v>Pass</v>
      </c>
      <c r="C374" s="23" t="str">
        <f>'指派 Feature_1017'!B:B</f>
        <v>System Requirement</v>
      </c>
      <c r="D374" s="23" t="str">
        <f>'指派 Feature_1017'!C:C</f>
        <v>Functional</v>
      </c>
      <c r="E374" s="23" t="str">
        <f>'指派 Feature_1017'!D:D</f>
        <v>Diagnostic</v>
      </c>
      <c r="F374" s="23" t="str">
        <f>'指派 Feature_1017'!A:A</f>
        <v>RTBM-54343</v>
      </c>
      <c r="G374" s="24" t="str">
        <f>IFERROR(VLOOKUP(F374,HW資料!A:B,2,FALSE),VLOOKUP(F374,System資料複製!E:J,6,FALSE))</f>
        <v>Pass</v>
      </c>
      <c r="H374" s="23" t="str">
        <f>IFERROR(VLOOKUP(F374,HW資料!A:B,1,FALSE),VLOOKUP(F374,System資料複製!E:J,5,FALSE))</f>
        <v>RTBM-44049</v>
      </c>
      <c r="I374" s="24" t="str">
        <f>IFERROR(VLOOKUP(F374,CustomerREQ!B:F,3,FALSE),"NA")</f>
        <v>RTBM-36584</v>
      </c>
      <c r="J374" s="24" t="str">
        <f>IFERROR(VLOOKUP(F374,CustomerREQ!B:F,4,FALSE),"NA")</f>
        <v>REQ-0495824</v>
      </c>
      <c r="K374" s="24" t="str">
        <f>IFERROR(VLOOKUP(F374,CustomerREQ!B:F,5,FALSE),"NA")</f>
        <v>A</v>
      </c>
    </row>
    <row r="375" spans="1:11" x14ac:dyDescent="0.4">
      <c r="A375" s="23" t="str">
        <f>'指派 Feature_1017'!E:E</f>
        <v>DTC - Temperature</v>
      </c>
      <c r="B375" s="24" t="str">
        <f>IFERROR(VLOOKUP(A375,Feature統計!A:O,15,FALSE),"NA")</f>
        <v>Pass</v>
      </c>
      <c r="C375" s="23" t="str">
        <f>'指派 Feature_1017'!B:B</f>
        <v>System Requirement</v>
      </c>
      <c r="D375" s="23" t="str">
        <f>'指派 Feature_1017'!C:C</f>
        <v>Functional</v>
      </c>
      <c r="E375" s="23" t="str">
        <f>'指派 Feature_1017'!D:D</f>
        <v>Diagnostic</v>
      </c>
      <c r="F375" s="23" t="str">
        <f>'指派 Feature_1017'!A:A</f>
        <v>RTBM-54347</v>
      </c>
      <c r="G375" s="24" t="str">
        <f>IFERROR(VLOOKUP(F375,HW資料!A:B,2,FALSE),VLOOKUP(F375,System資料複製!E:J,6,FALSE))</f>
        <v>Pass</v>
      </c>
      <c r="H375" s="23" t="str">
        <f>IFERROR(VLOOKUP(F375,HW資料!A:B,1,FALSE),VLOOKUP(F375,System資料複製!E:J,5,FALSE))</f>
        <v>RTBM-56455</v>
      </c>
      <c r="I375" s="24" t="str">
        <f>IFERROR(VLOOKUP(F375,CustomerREQ!B:F,3,FALSE),"NA")</f>
        <v>RTBM-36577</v>
      </c>
      <c r="J375" s="24" t="str">
        <f>IFERROR(VLOOKUP(F375,CustomerREQ!B:F,4,FALSE),"NA")</f>
        <v>REQ-0495817</v>
      </c>
      <c r="K375" s="24" t="str">
        <f>IFERROR(VLOOKUP(F375,CustomerREQ!B:F,5,FALSE),"NA")</f>
        <v>A</v>
      </c>
    </row>
    <row r="376" spans="1:11" x14ac:dyDescent="0.4">
      <c r="A376" s="23" t="str">
        <f>'指派 Feature_1017'!E:E</f>
        <v>DTC - Temperature</v>
      </c>
      <c r="B376" s="24" t="str">
        <f>IFERROR(VLOOKUP(A376,Feature統計!A:O,15,FALSE),"NA")</f>
        <v>Pass</v>
      </c>
      <c r="C376" s="23" t="str">
        <f>'指派 Feature_1017'!B:B</f>
        <v>System Requirement</v>
      </c>
      <c r="D376" s="23" t="str">
        <f>'指派 Feature_1017'!C:C</f>
        <v>Functional</v>
      </c>
      <c r="E376" s="23" t="str">
        <f>'指派 Feature_1017'!D:D</f>
        <v>Diagnostic</v>
      </c>
      <c r="F376" s="23" t="str">
        <f>'指派 Feature_1017'!A:A</f>
        <v>RTBM-54348</v>
      </c>
      <c r="G376" s="24" t="str">
        <f>IFERROR(VLOOKUP(F376,HW資料!A:B,2,FALSE),VLOOKUP(F376,System資料複製!E:J,6,FALSE))</f>
        <v>Pass</v>
      </c>
      <c r="H376" s="23" t="str">
        <f>IFERROR(VLOOKUP(F376,HW資料!A:B,1,FALSE),VLOOKUP(F376,System資料複製!E:J,5,FALSE))</f>
        <v>RTBM-44045</v>
      </c>
      <c r="I376" s="24" t="str">
        <f>IFERROR(VLOOKUP(F376,CustomerREQ!B:F,3,FALSE),"NA")</f>
        <v>RTBM-36576</v>
      </c>
      <c r="J376" s="24" t="str">
        <f>IFERROR(VLOOKUP(F376,CustomerREQ!B:F,4,FALSE),"NA")</f>
        <v>REQ-0495816</v>
      </c>
      <c r="K376" s="24" t="str">
        <f>IFERROR(VLOOKUP(F376,CustomerREQ!B:F,5,FALSE),"NA")</f>
        <v>A</v>
      </c>
    </row>
    <row r="377" spans="1:11" x14ac:dyDescent="0.4">
      <c r="A377" s="23" t="str">
        <f>'指派 Feature_1017'!E:E</f>
        <v>DTC - GNSS</v>
      </c>
      <c r="B377" s="24" t="str">
        <f>IFERROR(VLOOKUP(A377,Feature統計!A:O,15,FALSE),"NA")</f>
        <v>Pass</v>
      </c>
      <c r="C377" s="23" t="str">
        <f>'指派 Feature_1017'!B:B</f>
        <v>System Requirement</v>
      </c>
      <c r="D377" s="23" t="str">
        <f>'指派 Feature_1017'!C:C</f>
        <v>Functional</v>
      </c>
      <c r="E377" s="23" t="str">
        <f>'指派 Feature_1017'!D:D</f>
        <v>Diagnostic</v>
      </c>
      <c r="F377" s="23" t="str">
        <f>'指派 Feature_1017'!A:A</f>
        <v>RTBM-54353</v>
      </c>
      <c r="G377" s="24" t="str">
        <f>IFERROR(VLOOKUP(F377,HW資料!A:B,2,FALSE),VLOOKUP(F377,System資料複製!E:J,6,FALSE))</f>
        <v>Pass</v>
      </c>
      <c r="H377" s="23" t="str">
        <f>IFERROR(VLOOKUP(F377,HW資料!A:B,1,FALSE),VLOOKUP(F377,System資料複製!E:J,5,FALSE))</f>
        <v>RTBM-44491</v>
      </c>
      <c r="I377" s="24" t="str">
        <f>IFERROR(VLOOKUP(F377,CustomerREQ!B:F,3,FALSE),"NA")</f>
        <v>RTBM-36563</v>
      </c>
      <c r="J377" s="24" t="str">
        <f>IFERROR(VLOOKUP(F377,CustomerREQ!B:F,4,FALSE),"NA")</f>
        <v>REQ-0495802</v>
      </c>
      <c r="K377" s="24" t="str">
        <f>IFERROR(VLOOKUP(F377,CustomerREQ!B:F,5,FALSE),"NA")</f>
        <v>B</v>
      </c>
    </row>
    <row r="378" spans="1:11" x14ac:dyDescent="0.4">
      <c r="A378" s="23" t="str">
        <f>'指派 Feature_1017'!E:E</f>
        <v>DTC - GNSS</v>
      </c>
      <c r="B378" s="24" t="str">
        <f>IFERROR(VLOOKUP(A378,Feature統計!A:O,15,FALSE),"NA")</f>
        <v>Pass</v>
      </c>
      <c r="C378" s="23" t="str">
        <f>'指派 Feature_1017'!B:B</f>
        <v>System Requirement</v>
      </c>
      <c r="D378" s="23" t="str">
        <f>'指派 Feature_1017'!C:C</f>
        <v>Functional</v>
      </c>
      <c r="E378" s="23" t="str">
        <f>'指派 Feature_1017'!D:D</f>
        <v>Diagnostic</v>
      </c>
      <c r="F378" s="23" t="str">
        <f>'指派 Feature_1017'!A:A</f>
        <v>RTBM-54354</v>
      </c>
      <c r="G378" s="24" t="str">
        <f>IFERROR(VLOOKUP(F378,HW資料!A:B,2,FALSE),VLOOKUP(F378,System資料複製!E:J,6,FALSE))</f>
        <v>Pass</v>
      </c>
      <c r="H378" s="23" t="str">
        <f>IFERROR(VLOOKUP(F378,HW資料!A:B,1,FALSE),VLOOKUP(F378,System資料複製!E:J,5,FALSE))</f>
        <v>RTBM-44490</v>
      </c>
      <c r="I378" s="24" t="str">
        <f>IFERROR(VLOOKUP(F378,CustomerREQ!B:F,3,FALSE),"NA")</f>
        <v>RTBM-36562</v>
      </c>
      <c r="J378" s="24" t="str">
        <f>IFERROR(VLOOKUP(F378,CustomerREQ!B:F,4,FALSE),"NA")</f>
        <v>REQ-0495801</v>
      </c>
      <c r="K378" s="24" t="str">
        <f>IFERROR(VLOOKUP(F378,CustomerREQ!B:F,5,FALSE),"NA")</f>
        <v>B</v>
      </c>
    </row>
    <row r="379" spans="1:11" x14ac:dyDescent="0.4">
      <c r="A379" s="23" t="str">
        <f>'指派 Feature_1017'!E:E</f>
        <v>Out of scope</v>
      </c>
      <c r="B379" s="24" t="str">
        <f>IFERROR(VLOOKUP(A379,Feature統計!A:O,15,FALSE),"NA")</f>
        <v>NA</v>
      </c>
      <c r="C379" s="23" t="str">
        <f>'指派 Feature_1017'!B:B</f>
        <v>System Requirement</v>
      </c>
      <c r="D379" s="23" t="str">
        <f>'指派 Feature_1017'!C:C</f>
        <v>Functional</v>
      </c>
      <c r="E379" s="23" t="str">
        <f>'指派 Feature_1017'!D:D</f>
        <v>Diagnostic</v>
      </c>
      <c r="F379" s="23" t="str">
        <f>'指派 Feature_1017'!A:A</f>
        <v>RTBM-54355</v>
      </c>
      <c r="G379" s="24" t="str">
        <f>IFERROR(VLOOKUP(F379,HW資料!A:B,2,FALSE),VLOOKUP(F379,System資料複製!E:J,6,FALSE))</f>
        <v>On-going</v>
      </c>
      <c r="H379" s="23" t="str">
        <f>IFERROR(VLOOKUP(F379,HW資料!A:B,1,FALSE),VLOOKUP(F379,System資料複製!E:J,5,FALSE))</f>
        <v>RTBM-44489</v>
      </c>
      <c r="I379" s="24" t="str">
        <f>IFERROR(VLOOKUP(F379,CustomerREQ!B:F,3,FALSE),"NA")</f>
        <v>RTBM-36561</v>
      </c>
      <c r="J379" s="24" t="str">
        <f>IFERROR(VLOOKUP(F379,CustomerREQ!B:F,4,FALSE),"NA")</f>
        <v>REQ-0495800</v>
      </c>
      <c r="K379" s="24" t="str">
        <f>IFERROR(VLOOKUP(F379,CustomerREQ!B:F,5,FALSE),"NA")</f>
        <v>B</v>
      </c>
    </row>
    <row r="380" spans="1:11" x14ac:dyDescent="0.4">
      <c r="A380" s="23" t="str">
        <f>'指派 Feature_1017'!E:E</f>
        <v>DTC - Cellular</v>
      </c>
      <c r="B380" s="24" t="str">
        <f>IFERROR(VLOOKUP(A380,Feature統計!A:O,15,FALSE),"NA")</f>
        <v>Pass</v>
      </c>
      <c r="C380" s="23" t="str">
        <f>'指派 Feature_1017'!B:B</f>
        <v>System Requirement</v>
      </c>
      <c r="D380" s="23" t="str">
        <f>'指派 Feature_1017'!C:C</f>
        <v>Functional</v>
      </c>
      <c r="E380" s="23" t="str">
        <f>'指派 Feature_1017'!D:D</f>
        <v>Diagnostic</v>
      </c>
      <c r="F380" s="23" t="str">
        <f>'指派 Feature_1017'!A:A</f>
        <v>RTBM-54364</v>
      </c>
      <c r="G380" s="24" t="str">
        <f>IFERROR(VLOOKUP(F380,HW資料!A:B,2,FALSE),VLOOKUP(F380,System資料複製!E:J,6,FALSE))</f>
        <v>Pass</v>
      </c>
      <c r="H380" s="23" t="str">
        <f>IFERROR(VLOOKUP(F380,HW資料!A:B,1,FALSE),VLOOKUP(F380,System資料複製!E:J,5,FALSE))</f>
        <v>RTBM-44447</v>
      </c>
      <c r="I380" s="24" t="str">
        <f>IFERROR(VLOOKUP(F380,CustomerREQ!B:F,3,FALSE),"NA")</f>
        <v>RTBM-36554</v>
      </c>
      <c r="J380" s="24" t="str">
        <f>IFERROR(VLOOKUP(F380,CustomerREQ!B:F,4,FALSE),"NA")</f>
        <v>REQ-0495793</v>
      </c>
      <c r="K380" s="24" t="str">
        <f>IFERROR(VLOOKUP(F380,CustomerREQ!B:F,5,FALSE),"NA")</f>
        <v>B</v>
      </c>
    </row>
    <row r="381" spans="1:11" x14ac:dyDescent="0.4">
      <c r="A381" s="23" t="str">
        <f>'指派 Feature_1017'!E:E</f>
        <v>DTC - Cellular</v>
      </c>
      <c r="B381" s="24" t="str">
        <f>IFERROR(VLOOKUP(A381,Feature統計!A:O,15,FALSE),"NA")</f>
        <v>Pass</v>
      </c>
      <c r="C381" s="23" t="str">
        <f>'指派 Feature_1017'!B:B</f>
        <v>System Requirement</v>
      </c>
      <c r="D381" s="23" t="str">
        <f>'指派 Feature_1017'!C:C</f>
        <v>Functional</v>
      </c>
      <c r="E381" s="23" t="str">
        <f>'指派 Feature_1017'!D:D</f>
        <v>Diagnostic</v>
      </c>
      <c r="F381" s="23" t="str">
        <f>'指派 Feature_1017'!A:A</f>
        <v>RTBM-54365</v>
      </c>
      <c r="G381" s="24" t="str">
        <f>IFERROR(VLOOKUP(F381,HW資料!A:B,2,FALSE),VLOOKUP(F381,System資料複製!E:J,6,FALSE))</f>
        <v>Pass</v>
      </c>
      <c r="H381" s="23" t="str">
        <f>IFERROR(VLOOKUP(F381,HW資料!A:B,1,FALSE),VLOOKUP(F381,System資料複製!E:J,5,FALSE))</f>
        <v>RTBM-44446</v>
      </c>
      <c r="I381" s="24" t="str">
        <f>IFERROR(VLOOKUP(F381,CustomerREQ!B:F,3,FALSE),"NA")</f>
        <v>RTBM-36553</v>
      </c>
      <c r="J381" s="24" t="str">
        <f>IFERROR(VLOOKUP(F381,CustomerREQ!B:F,4,FALSE),"NA")</f>
        <v>REQ-0495792</v>
      </c>
      <c r="K381" s="24" t="str">
        <f>IFERROR(VLOOKUP(F381,CustomerREQ!B:F,5,FALSE),"NA")</f>
        <v>B</v>
      </c>
    </row>
    <row r="382" spans="1:11" x14ac:dyDescent="0.4">
      <c r="A382" s="23" t="str">
        <f>'指派 Feature_1017'!E:E</f>
        <v>Out of scope</v>
      </c>
      <c r="B382" s="24" t="str">
        <f>IFERROR(VLOOKUP(A382,Feature統計!A:O,15,FALSE),"NA")</f>
        <v>NA</v>
      </c>
      <c r="C382" s="23" t="str">
        <f>'指派 Feature_1017'!B:B</f>
        <v>System Requirement</v>
      </c>
      <c r="D382" s="23" t="str">
        <f>'指派 Feature_1017'!C:C</f>
        <v>Functional</v>
      </c>
      <c r="E382" s="23" t="str">
        <f>'指派 Feature_1017'!D:D</f>
        <v>Diagnostic</v>
      </c>
      <c r="F382" s="23" t="str">
        <f>'指派 Feature_1017'!A:A</f>
        <v>RTBM-54366</v>
      </c>
      <c r="G382" s="24" t="str">
        <f>IFERROR(VLOOKUP(F382,HW資料!A:B,2,FALSE),VLOOKUP(F382,System資料複製!E:J,6,FALSE))</f>
        <v>On-going</v>
      </c>
      <c r="H382" s="23" t="str">
        <f>IFERROR(VLOOKUP(F382,HW資料!A:B,1,FALSE),VLOOKUP(F382,System資料複製!E:J,5,FALSE))</f>
        <v>RTBM-44445</v>
      </c>
      <c r="I382" s="24" t="str">
        <f>IFERROR(VLOOKUP(F382,CustomerREQ!B:F,3,FALSE),"NA")</f>
        <v>RTBM-36552</v>
      </c>
      <c r="J382" s="24" t="str">
        <f>IFERROR(VLOOKUP(F382,CustomerREQ!B:F,4,FALSE),"NA")</f>
        <v>REQ-0495791</v>
      </c>
      <c r="K382" s="24" t="str">
        <f>IFERROR(VLOOKUP(F382,CustomerREQ!B:F,5,FALSE),"NA")</f>
        <v>B</v>
      </c>
    </row>
    <row r="383" spans="1:11" x14ac:dyDescent="0.4">
      <c r="A383" s="23" t="str">
        <f>'指派 Feature_1017'!E:E</f>
        <v>DTC - Cellular</v>
      </c>
      <c r="B383" s="24" t="str">
        <f>IFERROR(VLOOKUP(A383,Feature統計!A:O,15,FALSE),"NA")</f>
        <v>Pass</v>
      </c>
      <c r="C383" s="23" t="str">
        <f>'指派 Feature_1017'!B:B</f>
        <v>System Requirement</v>
      </c>
      <c r="D383" s="23" t="str">
        <f>'指派 Feature_1017'!C:C</f>
        <v>Functional</v>
      </c>
      <c r="E383" s="23" t="str">
        <f>'指派 Feature_1017'!D:D</f>
        <v>Diagnostic</v>
      </c>
      <c r="F383" s="23" t="str">
        <f>'指派 Feature_1017'!A:A</f>
        <v>RTBM-54372</v>
      </c>
      <c r="G383" s="24" t="str">
        <f>IFERROR(VLOOKUP(F383,HW資料!A:B,2,FALSE),VLOOKUP(F383,System資料複製!E:J,6,FALSE))</f>
        <v>Pass</v>
      </c>
      <c r="H383" s="23" t="str">
        <f>IFERROR(VLOOKUP(F383,HW資料!A:B,1,FALSE),VLOOKUP(F383,System資料複製!E:J,5,FALSE))</f>
        <v>RTBM-44444</v>
      </c>
      <c r="I383" s="24" t="str">
        <f>IFERROR(VLOOKUP(F383,CustomerREQ!B:F,3,FALSE),"NA")</f>
        <v>RTBM-36551</v>
      </c>
      <c r="J383" s="24" t="str">
        <f>IFERROR(VLOOKUP(F383,CustomerREQ!B:F,4,FALSE),"NA")</f>
        <v>REQ-0495790</v>
      </c>
      <c r="K383" s="24" t="str">
        <f>IFERROR(VLOOKUP(F383,CustomerREQ!B:F,5,FALSE),"NA")</f>
        <v>B</v>
      </c>
    </row>
    <row r="384" spans="1:11" x14ac:dyDescent="0.4">
      <c r="A384" s="23" t="str">
        <f>'指派 Feature_1017'!E:E</f>
        <v>Out of scope</v>
      </c>
      <c r="B384" s="24" t="str">
        <f>IFERROR(VLOOKUP(A384,Feature統計!A:O,15,FALSE),"NA")</f>
        <v>NA</v>
      </c>
      <c r="C384" s="23" t="str">
        <f>'指派 Feature_1017'!B:B</f>
        <v>System Requirement</v>
      </c>
      <c r="D384" s="23" t="str">
        <f>'指派 Feature_1017'!C:C</f>
        <v>Functional</v>
      </c>
      <c r="E384" s="23" t="str">
        <f>'指派 Feature_1017'!D:D</f>
        <v>Diagnostic</v>
      </c>
      <c r="F384" s="23" t="str">
        <f>'指派 Feature_1017'!A:A</f>
        <v>RTBM-54389</v>
      </c>
      <c r="G384" s="24" t="str">
        <f>IFERROR(VLOOKUP(F384,HW資料!A:B,2,FALSE),VLOOKUP(F384,System資料複製!E:J,6,FALSE))</f>
        <v>On-going</v>
      </c>
      <c r="H384" s="23" t="str">
        <f>IFERROR(VLOOKUP(F384,HW資料!A:B,1,FALSE),VLOOKUP(F384,System資料複製!E:J,5,FALSE))</f>
        <v>RTBM-44442</v>
      </c>
      <c r="I384" s="24" t="str">
        <f>IFERROR(VLOOKUP(F384,CustomerREQ!B:F,3,FALSE),"NA")</f>
        <v>RTBM-36549</v>
      </c>
      <c r="J384" s="24" t="str">
        <f>IFERROR(VLOOKUP(F384,CustomerREQ!B:F,4,FALSE),"NA")</f>
        <v>REQ-0495788</v>
      </c>
      <c r="K384" s="24" t="str">
        <f>IFERROR(VLOOKUP(F384,CustomerREQ!B:F,5,FALSE),"NA")</f>
        <v>B</v>
      </c>
    </row>
    <row r="385" spans="1:11" x14ac:dyDescent="0.4">
      <c r="A385" s="23" t="str">
        <f>'指派 Feature_1017'!E:E</f>
        <v>DTC - Radio</v>
      </c>
      <c r="B385" s="24" t="str">
        <f>IFERROR(VLOOKUP(A385,Feature統計!A:O,15,FALSE),"NA")</f>
        <v>Pass</v>
      </c>
      <c r="C385" s="23" t="str">
        <f>'指派 Feature_1017'!B:B</f>
        <v>System Requirement</v>
      </c>
      <c r="D385" s="23" t="str">
        <f>'指派 Feature_1017'!C:C</f>
        <v>Functional</v>
      </c>
      <c r="E385" s="23" t="str">
        <f>'指派 Feature_1017'!D:D</f>
        <v>Diagnostic</v>
      </c>
      <c r="F385" s="23" t="str">
        <f>'指派 Feature_1017'!A:A</f>
        <v>RTBM-54392</v>
      </c>
      <c r="G385" s="24" t="str">
        <f>IFERROR(VLOOKUP(F385,HW資料!A:B,2,FALSE),VLOOKUP(F385,System資料複製!E:J,6,FALSE))</f>
        <v>Pass</v>
      </c>
      <c r="H385" s="23" t="str">
        <f>IFERROR(VLOOKUP(F385,HW資料!A:B,1,FALSE),VLOOKUP(F385,System資料複製!E:J,5,FALSE))</f>
        <v>RTBM-44376</v>
      </c>
      <c r="I385" s="24" t="str">
        <f>IFERROR(VLOOKUP(F385,CustomerREQ!B:F,3,FALSE),"NA")</f>
        <v>RTBM-36548</v>
      </c>
      <c r="J385" s="24" t="str">
        <f>IFERROR(VLOOKUP(F385,CustomerREQ!B:F,4,FALSE),"NA")</f>
        <v>REQ-0495787</v>
      </c>
      <c r="K385" s="24" t="str">
        <f>IFERROR(VLOOKUP(F385,CustomerREQ!B:F,5,FALSE),"NA")</f>
        <v>B</v>
      </c>
    </row>
    <row r="386" spans="1:11" x14ac:dyDescent="0.4">
      <c r="A386" s="23" t="str">
        <f>'指派 Feature_1017'!E:E</f>
        <v>DTC - Radio</v>
      </c>
      <c r="B386" s="24" t="str">
        <f>IFERROR(VLOOKUP(A386,Feature統計!A:O,15,FALSE),"NA")</f>
        <v>Pass</v>
      </c>
      <c r="C386" s="23" t="str">
        <f>'指派 Feature_1017'!B:B</f>
        <v>System Requirement</v>
      </c>
      <c r="D386" s="23" t="str">
        <f>'指派 Feature_1017'!C:C</f>
        <v>Functional</v>
      </c>
      <c r="E386" s="23" t="str">
        <f>'指派 Feature_1017'!D:D</f>
        <v>Diagnostic</v>
      </c>
      <c r="F386" s="23" t="str">
        <f>'指派 Feature_1017'!A:A</f>
        <v>RTBM-54394</v>
      </c>
      <c r="G386" s="24" t="str">
        <f>IFERROR(VLOOKUP(F386,HW資料!A:B,2,FALSE),VLOOKUP(F386,System資料複製!E:J,6,FALSE))</f>
        <v>Pass</v>
      </c>
      <c r="H386" s="23" t="str">
        <f>IFERROR(VLOOKUP(F386,HW資料!A:B,1,FALSE),VLOOKUP(F386,System資料複製!E:J,5,FALSE))</f>
        <v>RTBM-44371</v>
      </c>
      <c r="I386" s="24" t="str">
        <f>IFERROR(VLOOKUP(F386,CustomerREQ!B:F,3,FALSE),"NA")</f>
        <v>RTBM-36547</v>
      </c>
      <c r="J386" s="24" t="str">
        <f>IFERROR(VLOOKUP(F386,CustomerREQ!B:F,4,FALSE),"NA")</f>
        <v>REQ-0495785</v>
      </c>
      <c r="K386" s="24" t="str">
        <f>IFERROR(VLOOKUP(F386,CustomerREQ!B:F,5,FALSE),"NA")</f>
        <v>B</v>
      </c>
    </row>
    <row r="387" spans="1:11" x14ac:dyDescent="0.4">
      <c r="A387" s="23" t="str">
        <f>'指派 Feature_1017'!E:E</f>
        <v>DTC - Radio EA</v>
      </c>
      <c r="B387" s="24" t="str">
        <f>IFERROR(VLOOKUP(A387,Feature統計!A:O,15,FALSE),"NA")</f>
        <v>Pass</v>
      </c>
      <c r="C387" s="23" t="str">
        <f>'指派 Feature_1017'!B:B</f>
        <v>System Requirement</v>
      </c>
      <c r="D387" s="23" t="str">
        <f>'指派 Feature_1017'!C:C</f>
        <v>Functional</v>
      </c>
      <c r="E387" s="23" t="str">
        <f>'指派 Feature_1017'!D:D</f>
        <v>Diagnostic</v>
      </c>
      <c r="F387" s="23" t="str">
        <f>'指派 Feature_1017'!A:A</f>
        <v>RTBM-54395</v>
      </c>
      <c r="G387" s="24" t="str">
        <f>IFERROR(VLOOKUP(F387,HW資料!A:B,2,FALSE),VLOOKUP(F387,System資料複製!E:J,6,FALSE))</f>
        <v>Pass</v>
      </c>
      <c r="H387" s="23" t="str">
        <f>IFERROR(VLOOKUP(F387,HW資料!A:B,1,FALSE),VLOOKUP(F387,System資料複製!E:J,5,FALSE))</f>
        <v>RTBM-44369</v>
      </c>
      <c r="I387" s="24" t="str">
        <f>IFERROR(VLOOKUP(F387,CustomerREQ!B:F,3,FALSE),"NA")</f>
        <v>RTBM-36546</v>
      </c>
      <c r="J387" s="24" t="str">
        <f>IFERROR(VLOOKUP(F387,CustomerREQ!B:F,4,FALSE),"NA")</f>
        <v>REQ-0495784</v>
      </c>
      <c r="K387" s="24" t="str">
        <f>IFERROR(VLOOKUP(F387,CustomerREQ!B:F,5,FALSE),"NA")</f>
        <v>B</v>
      </c>
    </row>
    <row r="388" spans="1:11" x14ac:dyDescent="0.4">
      <c r="A388" s="23" t="str">
        <f>'指派 Feature_1017'!E:E</f>
        <v>DTC - Radio</v>
      </c>
      <c r="B388" s="24" t="str">
        <f>IFERROR(VLOOKUP(A388,Feature統計!A:O,15,FALSE),"NA")</f>
        <v>Pass</v>
      </c>
      <c r="C388" s="23" t="str">
        <f>'指派 Feature_1017'!B:B</f>
        <v>System Requirement</v>
      </c>
      <c r="D388" s="23" t="str">
        <f>'指派 Feature_1017'!C:C</f>
        <v>Functional</v>
      </c>
      <c r="E388" s="23" t="str">
        <f>'指派 Feature_1017'!D:D</f>
        <v>Diagnostic</v>
      </c>
      <c r="F388" s="23" t="str">
        <f>'指派 Feature_1017'!A:A</f>
        <v>RTBM-54397</v>
      </c>
      <c r="G388" s="24" t="str">
        <f>IFERROR(VLOOKUP(F388,HW資料!A:B,2,FALSE),VLOOKUP(F388,System資料複製!E:J,6,FALSE))</f>
        <v>Pass</v>
      </c>
      <c r="H388" s="23" t="str">
        <f>IFERROR(VLOOKUP(F388,HW資料!A:B,1,FALSE),VLOOKUP(F388,System資料複製!E:J,5,FALSE))</f>
        <v>RTBM-44367</v>
      </c>
      <c r="I388" s="24" t="str">
        <f>IFERROR(VLOOKUP(F388,CustomerREQ!B:F,3,FALSE),"NA")</f>
        <v>RTBM-36545</v>
      </c>
      <c r="J388" s="24" t="str">
        <f>IFERROR(VLOOKUP(F388,CustomerREQ!B:F,4,FALSE),"NA")</f>
        <v>REQ-0495783</v>
      </c>
      <c r="K388" s="24" t="str">
        <f>IFERROR(VLOOKUP(F388,CustomerREQ!B:F,5,FALSE),"NA")</f>
        <v>B</v>
      </c>
    </row>
    <row r="389" spans="1:11" x14ac:dyDescent="0.4">
      <c r="A389" s="23" t="str">
        <f>'指派 Feature_1017'!E:E</f>
        <v>DTC - Radio</v>
      </c>
      <c r="B389" s="24" t="str">
        <f>IFERROR(VLOOKUP(A389,Feature統計!A:O,15,FALSE),"NA")</f>
        <v>Pass</v>
      </c>
      <c r="C389" s="23" t="str">
        <f>'指派 Feature_1017'!B:B</f>
        <v>System Requirement</v>
      </c>
      <c r="D389" s="23" t="str">
        <f>'指派 Feature_1017'!C:C</f>
        <v>Functional</v>
      </c>
      <c r="E389" s="23" t="str">
        <f>'指派 Feature_1017'!D:D</f>
        <v>Diagnostic</v>
      </c>
      <c r="F389" s="23" t="str">
        <f>'指派 Feature_1017'!A:A</f>
        <v>RTBM-54409</v>
      </c>
      <c r="G389" s="24" t="str">
        <f>IFERROR(VLOOKUP(F389,HW資料!A:B,2,FALSE),VLOOKUP(F389,System資料複製!E:J,6,FALSE))</f>
        <v>Pass</v>
      </c>
      <c r="H389" s="23" t="str">
        <f>IFERROR(VLOOKUP(F389,HW資料!A:B,1,FALSE),VLOOKUP(F389,System資料複製!E:J,5,FALSE))</f>
        <v>RTBM-44363</v>
      </c>
      <c r="I389" s="24" t="str">
        <f>IFERROR(VLOOKUP(F389,CustomerREQ!B:F,3,FALSE),"NA")</f>
        <v>RTBM-36544</v>
      </c>
      <c r="J389" s="24" t="str">
        <f>IFERROR(VLOOKUP(F389,CustomerREQ!B:F,4,FALSE),"NA")</f>
        <v>REQ-0495781</v>
      </c>
      <c r="K389" s="24" t="str">
        <f>IFERROR(VLOOKUP(F389,CustomerREQ!B:F,5,FALSE),"NA")</f>
        <v>B</v>
      </c>
    </row>
    <row r="390" spans="1:11" x14ac:dyDescent="0.4">
      <c r="A390" s="23" t="str">
        <f>'指派 Feature_1017'!E:E</f>
        <v>Out of scope</v>
      </c>
      <c r="B390" s="24" t="str">
        <f>IFERROR(VLOOKUP(A390,Feature統計!A:O,15,FALSE),"NA")</f>
        <v>NA</v>
      </c>
      <c r="C390" s="23" t="str">
        <f>'指派 Feature_1017'!B:B</f>
        <v>System Requirement</v>
      </c>
      <c r="D390" s="23" t="str">
        <f>'指派 Feature_1017'!C:C</f>
        <v>Functional</v>
      </c>
      <c r="E390" s="23" t="str">
        <f>'指派 Feature_1017'!D:D</f>
        <v>Diagnostic</v>
      </c>
      <c r="F390" s="23" t="str">
        <f>'指派 Feature_1017'!A:A</f>
        <v>RTBM-54410</v>
      </c>
      <c r="G390" s="24" t="str">
        <f>IFERROR(VLOOKUP(F390,HW資料!A:B,2,FALSE),VLOOKUP(F390,System資料複製!E:J,6,FALSE))</f>
        <v>Reviewed</v>
      </c>
      <c r="H390" s="23" t="str">
        <f>IFERROR(VLOOKUP(F390,HW資料!A:B,1,FALSE),VLOOKUP(F390,System資料複製!E:J,5,FALSE))</f>
        <v>RTBM-44361</v>
      </c>
      <c r="I390" s="24" t="str">
        <f>IFERROR(VLOOKUP(F390,CustomerREQ!B:F,3,FALSE),"NA")</f>
        <v>RTBM-36543</v>
      </c>
      <c r="J390" s="24" t="str">
        <f>IFERROR(VLOOKUP(F390,CustomerREQ!B:F,4,FALSE),"NA")</f>
        <v>REQ-0495780</v>
      </c>
      <c r="K390" s="24" t="str">
        <f>IFERROR(VLOOKUP(F390,CustomerREQ!B:F,5,FALSE),"NA")</f>
        <v>B</v>
      </c>
    </row>
    <row r="391" spans="1:11" x14ac:dyDescent="0.4">
      <c r="A391" s="23" t="str">
        <f>'指派 Feature_1017'!E:E</f>
        <v>DTC - Loudspeaker</v>
      </c>
      <c r="B391" s="24" t="str">
        <f>IFERROR(VLOOKUP(A391,Feature統計!A:O,15,FALSE),"NA")</f>
        <v>Pass</v>
      </c>
      <c r="C391" s="23" t="str">
        <f>'指派 Feature_1017'!B:B</f>
        <v>System Requirement</v>
      </c>
      <c r="D391" s="23" t="str">
        <f>'指派 Feature_1017'!C:C</f>
        <v>Functional</v>
      </c>
      <c r="E391" s="23" t="str">
        <f>'指派 Feature_1017'!D:D</f>
        <v>Diagnostic</v>
      </c>
      <c r="F391" s="23" t="str">
        <f>'指派 Feature_1017'!A:A</f>
        <v>RTBM-54425</v>
      </c>
      <c r="G391" s="24" t="str">
        <f>IFERROR(VLOOKUP(F391,HW資料!A:B,2,FALSE),VLOOKUP(F391,System資料複製!E:J,6,FALSE))</f>
        <v>StagePass</v>
      </c>
      <c r="H391" s="23" t="str">
        <f>IFERROR(VLOOKUP(F391,HW資料!A:B,1,FALSE),VLOOKUP(F391,System資料複製!E:J,5,FALSE))</f>
        <v>RTBM-44214</v>
      </c>
      <c r="I391" s="24" t="str">
        <f>IFERROR(VLOOKUP(F391,CustomerREQ!B:F,3,FALSE),"NA")</f>
        <v>RTBM-36542</v>
      </c>
      <c r="J391" s="24" t="str">
        <f>IFERROR(VLOOKUP(F391,CustomerREQ!B:F,4,FALSE),"NA")</f>
        <v>REQ-0495779</v>
      </c>
      <c r="K391" s="24" t="str">
        <f>IFERROR(VLOOKUP(F391,CustomerREQ!B:F,5,FALSE),"NA")</f>
        <v>B</v>
      </c>
    </row>
    <row r="392" spans="1:11" x14ac:dyDescent="0.4">
      <c r="A392" s="23" t="str">
        <f>'指派 Feature_1017'!E:E</f>
        <v>DTC - Loudspeaker</v>
      </c>
      <c r="B392" s="24" t="str">
        <f>IFERROR(VLOOKUP(A392,Feature統計!A:O,15,FALSE),"NA")</f>
        <v>Pass</v>
      </c>
      <c r="C392" s="23" t="str">
        <f>'指派 Feature_1017'!B:B</f>
        <v>System Requirement</v>
      </c>
      <c r="D392" s="23" t="str">
        <f>'指派 Feature_1017'!C:C</f>
        <v>Functional</v>
      </c>
      <c r="E392" s="23" t="str">
        <f>'指派 Feature_1017'!D:D</f>
        <v>Diagnostic</v>
      </c>
      <c r="F392" s="23" t="str">
        <f>'指派 Feature_1017'!A:A</f>
        <v>RTBM-54426</v>
      </c>
      <c r="G392" s="24" t="str">
        <f>IFERROR(VLOOKUP(F392,HW資料!A:B,2,FALSE),VLOOKUP(F392,System資料複製!E:J,6,FALSE))</f>
        <v>Pass</v>
      </c>
      <c r="H392" s="23" t="str">
        <f>IFERROR(VLOOKUP(F392,HW資料!A:B,1,FALSE),VLOOKUP(F392,System資料複製!E:J,5,FALSE))</f>
        <v>RTBM-44213</v>
      </c>
      <c r="I392" s="24" t="str">
        <f>IFERROR(VLOOKUP(F392,CustomerREQ!B:F,3,FALSE),"NA")</f>
        <v>RTBM-36541</v>
      </c>
      <c r="J392" s="24" t="str">
        <f>IFERROR(VLOOKUP(F392,CustomerREQ!B:F,4,FALSE),"NA")</f>
        <v>REQ-0495778</v>
      </c>
      <c r="K392" s="24" t="str">
        <f>IFERROR(VLOOKUP(F392,CustomerREQ!B:F,5,FALSE),"NA")</f>
        <v>B</v>
      </c>
    </row>
    <row r="393" spans="1:11" x14ac:dyDescent="0.4">
      <c r="A393" s="23" t="str">
        <f>'指派 Feature_1017'!E:E</f>
        <v>DTC - Loudspeaker</v>
      </c>
      <c r="B393" s="24" t="str">
        <f>IFERROR(VLOOKUP(A393,Feature統計!A:O,15,FALSE),"NA")</f>
        <v>Pass</v>
      </c>
      <c r="C393" s="23" t="str">
        <f>'指派 Feature_1017'!B:B</f>
        <v>System Requirement</v>
      </c>
      <c r="D393" s="23" t="str">
        <f>'指派 Feature_1017'!C:C</f>
        <v>Functional</v>
      </c>
      <c r="E393" s="23" t="str">
        <f>'指派 Feature_1017'!D:D</f>
        <v>Diagnostic</v>
      </c>
      <c r="F393" s="23" t="str">
        <f>'指派 Feature_1017'!A:A</f>
        <v>RTBM-54427</v>
      </c>
      <c r="G393" s="24" t="str">
        <f>IFERROR(VLOOKUP(F393,HW資料!A:B,2,FALSE),VLOOKUP(F393,System資料複製!E:J,6,FALSE))</f>
        <v>StagePass</v>
      </c>
      <c r="H393" s="23" t="str">
        <f>IFERROR(VLOOKUP(F393,HW資料!A:B,1,FALSE),VLOOKUP(F393,System資料複製!E:J,5,FALSE))</f>
        <v>RTBM-44212</v>
      </c>
      <c r="I393" s="24" t="str">
        <f>IFERROR(VLOOKUP(F393,CustomerREQ!B:F,3,FALSE),"NA")</f>
        <v>RTBM-36540</v>
      </c>
      <c r="J393" s="24" t="str">
        <f>IFERROR(VLOOKUP(F393,CustomerREQ!B:F,4,FALSE),"NA")</f>
        <v>REQ-0495777</v>
      </c>
      <c r="K393" s="24" t="str">
        <f>IFERROR(VLOOKUP(F393,CustomerREQ!B:F,5,FALSE),"NA")</f>
        <v>B</v>
      </c>
    </row>
    <row r="394" spans="1:11" x14ac:dyDescent="0.4">
      <c r="A394" s="23" t="str">
        <f>'指派 Feature_1017'!E:E</f>
        <v>DTC - Loudspeaker</v>
      </c>
      <c r="B394" s="24" t="str">
        <f>IFERROR(VLOOKUP(A394,Feature統計!A:O,15,FALSE),"NA")</f>
        <v>Pass</v>
      </c>
      <c r="C394" s="23" t="str">
        <f>'指派 Feature_1017'!B:B</f>
        <v>System Requirement</v>
      </c>
      <c r="D394" s="23" t="str">
        <f>'指派 Feature_1017'!C:C</f>
        <v>Functional</v>
      </c>
      <c r="E394" s="23" t="str">
        <f>'指派 Feature_1017'!D:D</f>
        <v>Diagnostic</v>
      </c>
      <c r="F394" s="23" t="str">
        <f>'指派 Feature_1017'!A:A</f>
        <v>RTBM-54433</v>
      </c>
      <c r="G394" s="24" t="str">
        <f>IFERROR(VLOOKUP(F394,HW資料!A:B,2,FALSE),VLOOKUP(F394,System資料複製!E:J,6,FALSE))</f>
        <v>Pass</v>
      </c>
      <c r="H394" s="23" t="str">
        <f>IFERROR(VLOOKUP(F394,HW資料!A:B,1,FALSE),VLOOKUP(F394,System資料複製!E:J,5,FALSE))</f>
        <v>RTBM-44190</v>
      </c>
      <c r="I394" s="24" t="str">
        <f>IFERROR(VLOOKUP(F394,CustomerREQ!B:F,3,FALSE),"NA")</f>
        <v>RTBM-36538</v>
      </c>
      <c r="J394" s="24" t="str">
        <f>IFERROR(VLOOKUP(F394,CustomerREQ!B:F,4,FALSE),"NA")</f>
        <v>REQ-0495776</v>
      </c>
      <c r="K394" s="24" t="str">
        <f>IFERROR(VLOOKUP(F394,CustomerREQ!B:F,5,FALSE),"NA")</f>
        <v>C</v>
      </c>
    </row>
    <row r="395" spans="1:11" x14ac:dyDescent="0.4">
      <c r="A395" s="23" t="str">
        <f>'指派 Feature_1017'!E:E</f>
        <v>DTC - Loudspeaker</v>
      </c>
      <c r="B395" s="24" t="str">
        <f>IFERROR(VLOOKUP(A395,Feature統計!A:O,15,FALSE),"NA")</f>
        <v>Pass</v>
      </c>
      <c r="C395" s="23" t="str">
        <f>'指派 Feature_1017'!B:B</f>
        <v>System Requirement</v>
      </c>
      <c r="D395" s="23" t="str">
        <f>'指派 Feature_1017'!C:C</f>
        <v>Functional</v>
      </c>
      <c r="E395" s="23" t="str">
        <f>'指派 Feature_1017'!D:D</f>
        <v>Diagnostic</v>
      </c>
      <c r="F395" s="23" t="str">
        <f>'指派 Feature_1017'!A:A</f>
        <v>RTBM-54435</v>
      </c>
      <c r="G395" s="24" t="str">
        <f>IFERROR(VLOOKUP(F395,HW資料!A:B,2,FALSE),VLOOKUP(F395,System資料複製!E:J,6,FALSE))</f>
        <v>Pass</v>
      </c>
      <c r="H395" s="23" t="str">
        <f>IFERROR(VLOOKUP(F395,HW資料!A:B,1,FALSE),VLOOKUP(F395,System資料複製!E:J,5,FALSE))</f>
        <v>RTBM-44189</v>
      </c>
      <c r="I395" s="24" t="str">
        <f>IFERROR(VLOOKUP(F395,CustomerREQ!B:F,3,FALSE),"NA")</f>
        <v>RTBM-36537</v>
      </c>
      <c r="J395" s="24" t="str">
        <f>IFERROR(VLOOKUP(F395,CustomerREQ!B:F,4,FALSE),"NA")</f>
        <v>REQ-0495775</v>
      </c>
      <c r="K395" s="24" t="str">
        <f>IFERROR(VLOOKUP(F395,CustomerREQ!B:F,5,FALSE),"NA")</f>
        <v>C</v>
      </c>
    </row>
    <row r="396" spans="1:11" x14ac:dyDescent="0.4">
      <c r="A396" s="23" t="str">
        <f>'指派 Feature_1017'!E:E</f>
        <v>TCU monitoring requirement</v>
      </c>
      <c r="B396" s="24" t="str">
        <f>IFERROR(VLOOKUP(A396,Feature統計!A:O,15,FALSE),"NA")</f>
        <v>Pass</v>
      </c>
      <c r="C396" s="23" t="str">
        <f>'指派 Feature_1017'!B:B</f>
        <v>System Requirement</v>
      </c>
      <c r="D396" s="23" t="str">
        <f>'指派 Feature_1017'!C:C</f>
        <v>Functional</v>
      </c>
      <c r="E396" s="23" t="str">
        <f>'指派 Feature_1017'!D:D</f>
        <v>Diagnostic</v>
      </c>
      <c r="F396" s="23" t="str">
        <f>'指派 Feature_1017'!A:A</f>
        <v>RTBM-54437</v>
      </c>
      <c r="G396" s="24" t="str">
        <f>IFERROR(VLOOKUP(F396,HW資料!A:B,2,FALSE),VLOOKUP(F396,System資料複製!E:J,6,FALSE))</f>
        <v>StagePass</v>
      </c>
      <c r="H396" s="23" t="str">
        <f>IFERROR(VLOOKUP(F396,HW資料!A:B,1,FALSE),VLOOKUP(F396,System資料複製!E:J,5,FALSE))</f>
        <v>RTBM-44188</v>
      </c>
      <c r="I396" s="24" t="str">
        <f>IFERROR(VLOOKUP(F396,CustomerREQ!B:F,3,FALSE),"NA")</f>
        <v>RTBM-36536</v>
      </c>
      <c r="J396" s="24" t="str">
        <f>IFERROR(VLOOKUP(F396,CustomerREQ!B:F,4,FALSE),"NA")</f>
        <v>REQ-0495774</v>
      </c>
      <c r="K396" s="24" t="str">
        <f>IFERROR(VLOOKUP(F396,CustomerREQ!B:F,5,FALSE),"NA")</f>
        <v>C</v>
      </c>
    </row>
    <row r="397" spans="1:11" x14ac:dyDescent="0.4">
      <c r="A397" s="23" t="str">
        <f>'指派 Feature_1017'!E:E</f>
        <v>DTC - Loudspeaker</v>
      </c>
      <c r="B397" s="24" t="str">
        <f>IFERROR(VLOOKUP(A397,Feature統計!A:O,15,FALSE),"NA")</f>
        <v>Pass</v>
      </c>
      <c r="C397" s="23" t="str">
        <f>'指派 Feature_1017'!B:B</f>
        <v>System Requirement</v>
      </c>
      <c r="D397" s="23" t="str">
        <f>'指派 Feature_1017'!C:C</f>
        <v>Functional</v>
      </c>
      <c r="E397" s="23" t="str">
        <f>'指派 Feature_1017'!D:D</f>
        <v>Diagnostic</v>
      </c>
      <c r="F397" s="23" t="str">
        <f>'指派 Feature_1017'!A:A</f>
        <v>RTBM-54440</v>
      </c>
      <c r="G397" s="24" t="str">
        <f>IFERROR(VLOOKUP(F397,HW資料!A:B,2,FALSE),VLOOKUP(F397,System資料複製!E:J,6,FALSE))</f>
        <v>Pass</v>
      </c>
      <c r="H397" s="23" t="str">
        <f>IFERROR(VLOOKUP(F397,HW資料!A:B,1,FALSE),VLOOKUP(F397,System資料複製!E:J,5,FALSE))</f>
        <v>RTBM-44187</v>
      </c>
      <c r="I397" s="24" t="str">
        <f>IFERROR(VLOOKUP(F397,CustomerREQ!B:F,3,FALSE),"NA")</f>
        <v>RTBM-36535</v>
      </c>
      <c r="J397" s="24" t="str">
        <f>IFERROR(VLOOKUP(F397,CustomerREQ!B:F,4,FALSE),"NA")</f>
        <v>REQ-0495773</v>
      </c>
      <c r="K397" s="24" t="str">
        <f>IFERROR(VLOOKUP(F397,CustomerREQ!B:F,5,FALSE),"NA")</f>
        <v>B</v>
      </c>
    </row>
    <row r="398" spans="1:11" x14ac:dyDescent="0.4">
      <c r="A398" s="23" t="str">
        <f>'指派 Feature_1017'!E:E</f>
        <v>DTC - Loudspeaker</v>
      </c>
      <c r="B398" s="24" t="str">
        <f>IFERROR(VLOOKUP(A398,Feature統計!A:O,15,FALSE),"NA")</f>
        <v>Pass</v>
      </c>
      <c r="C398" s="23" t="str">
        <f>'指派 Feature_1017'!B:B</f>
        <v>System Requirement</v>
      </c>
      <c r="D398" s="23" t="str">
        <f>'指派 Feature_1017'!C:C</f>
        <v>Functional</v>
      </c>
      <c r="E398" s="23" t="str">
        <f>'指派 Feature_1017'!D:D</f>
        <v>Diagnostic</v>
      </c>
      <c r="F398" s="23" t="str">
        <f>'指派 Feature_1017'!A:A</f>
        <v>RTBM-54443</v>
      </c>
      <c r="G398" s="24" t="str">
        <f>IFERROR(VLOOKUP(F398,HW資料!A:B,2,FALSE),VLOOKUP(F398,System資料複製!E:J,6,FALSE))</f>
        <v>StagePass</v>
      </c>
      <c r="H398" s="23" t="str">
        <f>IFERROR(VLOOKUP(F398,HW資料!A:B,1,FALSE),VLOOKUP(F398,System資料複製!E:J,5,FALSE))</f>
        <v>RTBM-44186</v>
      </c>
      <c r="I398" s="24" t="str">
        <f>IFERROR(VLOOKUP(F398,CustomerREQ!B:F,3,FALSE),"NA")</f>
        <v>RTBM-36534</v>
      </c>
      <c r="J398" s="24" t="str">
        <f>IFERROR(VLOOKUP(F398,CustomerREQ!B:F,4,FALSE),"NA")</f>
        <v>REQ-0495772</v>
      </c>
      <c r="K398" s="24" t="str">
        <f>IFERROR(VLOOKUP(F398,CustomerREQ!B:F,5,FALSE),"NA")</f>
        <v>C</v>
      </c>
    </row>
    <row r="399" spans="1:11" x14ac:dyDescent="0.4">
      <c r="A399" s="23" t="str">
        <f>'指派 Feature_1017'!E:E</f>
        <v>DTC - Loudspeaker</v>
      </c>
      <c r="B399" s="24" t="str">
        <f>IFERROR(VLOOKUP(A399,Feature統計!A:O,15,FALSE),"NA")</f>
        <v>Pass</v>
      </c>
      <c r="C399" s="23" t="str">
        <f>'指派 Feature_1017'!B:B</f>
        <v>System Requirement</v>
      </c>
      <c r="D399" s="23" t="str">
        <f>'指派 Feature_1017'!C:C</f>
        <v>Functional</v>
      </c>
      <c r="E399" s="23" t="str">
        <f>'指派 Feature_1017'!D:D</f>
        <v>Diagnostic</v>
      </c>
      <c r="F399" s="23" t="str">
        <f>'指派 Feature_1017'!A:A</f>
        <v>RTBM-54446</v>
      </c>
      <c r="G399" s="24" t="str">
        <f>IFERROR(VLOOKUP(F399,HW資料!A:B,2,FALSE),VLOOKUP(F399,System資料複製!E:J,6,FALSE))</f>
        <v>Pass</v>
      </c>
      <c r="H399" s="23" t="str">
        <f>IFERROR(VLOOKUP(F399,HW資料!A:B,1,FALSE),VLOOKUP(F399,System資料複製!E:J,5,FALSE))</f>
        <v>RTBM-44185</v>
      </c>
      <c r="I399" s="24" t="str">
        <f>IFERROR(VLOOKUP(F399,CustomerREQ!B:F,3,FALSE),"NA")</f>
        <v>RTBM-36533</v>
      </c>
      <c r="J399" s="24" t="str">
        <f>IFERROR(VLOOKUP(F399,CustomerREQ!B:F,4,FALSE),"NA")</f>
        <v>REQ-0495771</v>
      </c>
      <c r="K399" s="24" t="str">
        <f>IFERROR(VLOOKUP(F399,CustomerREQ!B:F,5,FALSE),"NA")</f>
        <v>C</v>
      </c>
    </row>
    <row r="400" spans="1:11" x14ac:dyDescent="0.4">
      <c r="A400" s="23" t="str">
        <f>'指派 Feature_1017'!E:E</f>
        <v>TCU monitoring requirement</v>
      </c>
      <c r="B400" s="24" t="str">
        <f>IFERROR(VLOOKUP(A400,Feature統計!A:O,15,FALSE),"NA")</f>
        <v>Pass</v>
      </c>
      <c r="C400" s="23" t="str">
        <f>'指派 Feature_1017'!B:B</f>
        <v>System Requirement</v>
      </c>
      <c r="D400" s="23" t="str">
        <f>'指派 Feature_1017'!C:C</f>
        <v>Functional</v>
      </c>
      <c r="E400" s="23" t="str">
        <f>'指派 Feature_1017'!D:D</f>
        <v>Diagnostic</v>
      </c>
      <c r="F400" s="23" t="str">
        <f>'指派 Feature_1017'!A:A</f>
        <v>RTBM-54448</v>
      </c>
      <c r="G400" s="24" t="str">
        <f>IFERROR(VLOOKUP(F400,HW資料!A:B,2,FALSE),VLOOKUP(F400,System資料複製!E:J,6,FALSE))</f>
        <v>StagePass</v>
      </c>
      <c r="H400" s="23" t="str">
        <f>IFERROR(VLOOKUP(F400,HW資料!A:B,1,FALSE),VLOOKUP(F400,System資料複製!E:J,5,FALSE))</f>
        <v>RTBM-44184</v>
      </c>
      <c r="I400" s="24" t="str">
        <f>IFERROR(VLOOKUP(F400,CustomerREQ!B:F,3,FALSE),"NA")</f>
        <v>RTBM-36532</v>
      </c>
      <c r="J400" s="24" t="str">
        <f>IFERROR(VLOOKUP(F400,CustomerREQ!B:F,4,FALSE),"NA")</f>
        <v>REQ-0495770</v>
      </c>
      <c r="K400" s="24" t="str">
        <f>IFERROR(VLOOKUP(F400,CustomerREQ!B:F,5,FALSE),"NA")</f>
        <v>C</v>
      </c>
    </row>
    <row r="401" spans="1:11" x14ac:dyDescent="0.4">
      <c r="A401" s="23" t="str">
        <f>'指派 Feature_1017'!E:E</f>
        <v>DTC - Loudspeaker</v>
      </c>
      <c r="B401" s="24" t="str">
        <f>IFERROR(VLOOKUP(A401,Feature統計!A:O,15,FALSE),"NA")</f>
        <v>Pass</v>
      </c>
      <c r="C401" s="23" t="str">
        <f>'指派 Feature_1017'!B:B</f>
        <v>System Requirement</v>
      </c>
      <c r="D401" s="23" t="str">
        <f>'指派 Feature_1017'!C:C</f>
        <v>Functional</v>
      </c>
      <c r="E401" s="23" t="str">
        <f>'指派 Feature_1017'!D:D</f>
        <v>Diagnostic</v>
      </c>
      <c r="F401" s="23" t="str">
        <f>'指派 Feature_1017'!A:A</f>
        <v>RTBM-54491</v>
      </c>
      <c r="G401" s="24" t="str">
        <f>IFERROR(VLOOKUP(F401,HW資料!A:B,2,FALSE),VLOOKUP(F401,System資料複製!E:J,6,FALSE))</f>
        <v>Pass</v>
      </c>
      <c r="H401" s="23" t="str">
        <f>IFERROR(VLOOKUP(F401,HW資料!A:B,1,FALSE),VLOOKUP(F401,System資料複製!E:J,5,FALSE))</f>
        <v>RTBM-44183</v>
      </c>
      <c r="I401" s="24" t="str">
        <f>IFERROR(VLOOKUP(F401,CustomerREQ!B:F,3,FALSE),"NA")</f>
        <v>RTBM-36531</v>
      </c>
      <c r="J401" s="24" t="str">
        <f>IFERROR(VLOOKUP(F401,CustomerREQ!B:F,4,FALSE),"NA")</f>
        <v>REQ-0495769</v>
      </c>
      <c r="K401" s="24" t="str">
        <f>IFERROR(VLOOKUP(F401,CustomerREQ!B:F,5,FALSE),"NA")</f>
        <v>B</v>
      </c>
    </row>
    <row r="402" spans="1:11" x14ac:dyDescent="0.4">
      <c r="A402" s="23" t="str">
        <f>'指派 Feature_1017'!E:E</f>
        <v>DTC - Loudspeaker</v>
      </c>
      <c r="B402" s="24" t="str">
        <f>IFERROR(VLOOKUP(A402,Feature統計!A:O,15,FALSE),"NA")</f>
        <v>Pass</v>
      </c>
      <c r="C402" s="23" t="str">
        <f>'指派 Feature_1017'!B:B</f>
        <v>System Requirement</v>
      </c>
      <c r="D402" s="23" t="str">
        <f>'指派 Feature_1017'!C:C</f>
        <v>Functional</v>
      </c>
      <c r="E402" s="23" t="str">
        <f>'指派 Feature_1017'!D:D</f>
        <v>Diagnostic</v>
      </c>
      <c r="F402" s="23" t="str">
        <f>'指派 Feature_1017'!A:A</f>
        <v>RTBM-54493</v>
      </c>
      <c r="G402" s="24" t="str">
        <f>IFERROR(VLOOKUP(F402,HW資料!A:B,2,FALSE),VLOOKUP(F402,System資料複製!E:J,6,FALSE))</f>
        <v>Pass</v>
      </c>
      <c r="H402" s="23" t="str">
        <f>IFERROR(VLOOKUP(F402,HW資料!A:B,1,FALSE),VLOOKUP(F402,System資料複製!E:J,5,FALSE))</f>
        <v>RTBM-44182</v>
      </c>
      <c r="I402" s="24" t="str">
        <f>IFERROR(VLOOKUP(F402,CustomerREQ!B:F,3,FALSE),"NA")</f>
        <v>RTBM-36530</v>
      </c>
      <c r="J402" s="24" t="str">
        <f>IFERROR(VLOOKUP(F402,CustomerREQ!B:F,4,FALSE),"NA")</f>
        <v>REQ-0495768</v>
      </c>
      <c r="K402" s="24" t="str">
        <f>IFERROR(VLOOKUP(F402,CustomerREQ!B:F,5,FALSE),"NA")</f>
        <v>C</v>
      </c>
    </row>
    <row r="403" spans="1:11" x14ac:dyDescent="0.4">
      <c r="A403" s="23" t="str">
        <f>'指派 Feature_1017'!E:E</f>
        <v>DTC - Loudspeaker</v>
      </c>
      <c r="B403" s="24" t="str">
        <f>IFERROR(VLOOKUP(A403,Feature統計!A:O,15,FALSE),"NA")</f>
        <v>Pass</v>
      </c>
      <c r="C403" s="23" t="str">
        <f>'指派 Feature_1017'!B:B</f>
        <v>System Requirement</v>
      </c>
      <c r="D403" s="23" t="str">
        <f>'指派 Feature_1017'!C:C</f>
        <v>Functional</v>
      </c>
      <c r="E403" s="23" t="str">
        <f>'指派 Feature_1017'!D:D</f>
        <v>Diagnostic</v>
      </c>
      <c r="F403" s="23" t="str">
        <f>'指派 Feature_1017'!A:A</f>
        <v>RTBM-54496</v>
      </c>
      <c r="G403" s="24" t="str">
        <f>IFERROR(VLOOKUP(F403,HW資料!A:B,2,FALSE),VLOOKUP(F403,System資料複製!E:J,6,FALSE))</f>
        <v>StagePass</v>
      </c>
      <c r="H403" s="23" t="str">
        <f>IFERROR(VLOOKUP(F403,HW資料!A:B,1,FALSE),VLOOKUP(F403,System資料複製!E:J,5,FALSE))</f>
        <v>RTBM-44181</v>
      </c>
      <c r="I403" s="24" t="str">
        <f>IFERROR(VLOOKUP(F403,CustomerREQ!B:F,3,FALSE),"NA")</f>
        <v>RTBM-36529</v>
      </c>
      <c r="J403" s="24" t="str">
        <f>IFERROR(VLOOKUP(F403,CustomerREQ!B:F,4,FALSE),"NA")</f>
        <v>REQ-0495767</v>
      </c>
      <c r="K403" s="24" t="str">
        <f>IFERROR(VLOOKUP(F403,CustomerREQ!B:F,5,FALSE),"NA")</f>
        <v>C</v>
      </c>
    </row>
    <row r="404" spans="1:11" x14ac:dyDescent="0.4">
      <c r="A404" s="23" t="str">
        <f>'指派 Feature_1017'!E:E</f>
        <v>TCU monitoring requirement</v>
      </c>
      <c r="B404" s="24" t="str">
        <f>IFERROR(VLOOKUP(A404,Feature統計!A:O,15,FALSE),"NA")</f>
        <v>Pass</v>
      </c>
      <c r="C404" s="23" t="str">
        <f>'指派 Feature_1017'!B:B</f>
        <v>System Requirement</v>
      </c>
      <c r="D404" s="23" t="str">
        <f>'指派 Feature_1017'!C:C</f>
        <v>Functional</v>
      </c>
      <c r="E404" s="23" t="str">
        <f>'指派 Feature_1017'!D:D</f>
        <v>Diagnostic</v>
      </c>
      <c r="F404" s="23" t="str">
        <f>'指派 Feature_1017'!A:A</f>
        <v>RTBM-54499</v>
      </c>
      <c r="G404" s="24" t="str">
        <f>IFERROR(VLOOKUP(F404,HW資料!A:B,2,FALSE),VLOOKUP(F404,System資料複製!E:J,6,FALSE))</f>
        <v>StagePass</v>
      </c>
      <c r="H404" s="23" t="str">
        <f>IFERROR(VLOOKUP(F404,HW資料!A:B,1,FALSE),VLOOKUP(F404,System資料複製!E:J,5,FALSE))</f>
        <v>RTBM-44180</v>
      </c>
      <c r="I404" s="24" t="str">
        <f>IFERROR(VLOOKUP(F404,CustomerREQ!B:F,3,FALSE),"NA")</f>
        <v>RTBM-36528</v>
      </c>
      <c r="J404" s="24" t="str">
        <f>IFERROR(VLOOKUP(F404,CustomerREQ!B:F,4,FALSE),"NA")</f>
        <v>REQ-0495766</v>
      </c>
      <c r="K404" s="24" t="str">
        <f>IFERROR(VLOOKUP(F404,CustomerREQ!B:F,5,FALSE),"NA")</f>
        <v>C</v>
      </c>
    </row>
    <row r="405" spans="1:11" x14ac:dyDescent="0.4">
      <c r="A405" s="23" t="str">
        <f>'指派 Feature_1017'!E:E</f>
        <v>DTC - Loudspeaker</v>
      </c>
      <c r="B405" s="24" t="str">
        <f>IFERROR(VLOOKUP(A405,Feature統計!A:O,15,FALSE),"NA")</f>
        <v>Pass</v>
      </c>
      <c r="C405" s="23" t="str">
        <f>'指派 Feature_1017'!B:B</f>
        <v>System Requirement</v>
      </c>
      <c r="D405" s="23" t="str">
        <f>'指派 Feature_1017'!C:C</f>
        <v>Functional</v>
      </c>
      <c r="E405" s="23" t="str">
        <f>'指派 Feature_1017'!D:D</f>
        <v>Diagnostic</v>
      </c>
      <c r="F405" s="23" t="str">
        <f>'指派 Feature_1017'!A:A</f>
        <v>RTBM-54501</v>
      </c>
      <c r="G405" s="24" t="str">
        <f>IFERROR(VLOOKUP(F405,HW資料!A:B,2,FALSE),VLOOKUP(F405,System資料複製!E:J,6,FALSE))</f>
        <v>Pass</v>
      </c>
      <c r="H405" s="23" t="str">
        <f>IFERROR(VLOOKUP(F405,HW資料!A:B,1,FALSE),VLOOKUP(F405,System資料複製!E:J,5,FALSE))</f>
        <v>RTBM-44179</v>
      </c>
      <c r="I405" s="24" t="str">
        <f>IFERROR(VLOOKUP(F405,CustomerREQ!B:F,3,FALSE),"NA")</f>
        <v>RTBM-36527</v>
      </c>
      <c r="J405" s="24" t="str">
        <f>IFERROR(VLOOKUP(F405,CustomerREQ!B:F,4,FALSE),"NA")</f>
        <v>REQ-0495765</v>
      </c>
      <c r="K405" s="24" t="str">
        <f>IFERROR(VLOOKUP(F405,CustomerREQ!B:F,5,FALSE),"NA")</f>
        <v>C</v>
      </c>
    </row>
    <row r="406" spans="1:11" x14ac:dyDescent="0.4">
      <c r="A406" s="23" t="str">
        <f>'指派 Feature_1017'!E:E</f>
        <v>DTC - Microphone</v>
      </c>
      <c r="B406" s="24" t="str">
        <f>IFERROR(VLOOKUP(A406,Feature統計!A:O,15,FALSE),"NA")</f>
        <v>On-going w/h some pass</v>
      </c>
      <c r="C406" s="23" t="str">
        <f>'指派 Feature_1017'!B:B</f>
        <v>System Requirement</v>
      </c>
      <c r="D406" s="23" t="str">
        <f>'指派 Feature_1017'!C:C</f>
        <v>Functional</v>
      </c>
      <c r="E406" s="23" t="str">
        <f>'指派 Feature_1017'!D:D</f>
        <v>Diagnostic</v>
      </c>
      <c r="F406" s="23" t="str">
        <f>'指派 Feature_1017'!A:A</f>
        <v>RTBM-54502</v>
      </c>
      <c r="G406" s="24" t="str">
        <f>IFERROR(VLOOKUP(F406,HW資料!A:B,2,FALSE),VLOOKUP(F406,System資料複製!E:J,6,FALSE))</f>
        <v>Pass</v>
      </c>
      <c r="H406" s="23" t="str">
        <f>IFERROR(VLOOKUP(F406,HW資料!A:B,1,FALSE),VLOOKUP(F406,System資料複製!E:J,5,FALSE))</f>
        <v>RTBM-44178</v>
      </c>
      <c r="I406" s="24" t="str">
        <f>IFERROR(VLOOKUP(F406,CustomerREQ!B:F,3,FALSE),"NA")</f>
        <v>RTBM-36526</v>
      </c>
      <c r="J406" s="24" t="str">
        <f>IFERROR(VLOOKUP(F406,CustomerREQ!B:F,4,FALSE),"NA")</f>
        <v>REQ-0495764</v>
      </c>
      <c r="K406" s="24" t="str">
        <f>IFERROR(VLOOKUP(F406,CustomerREQ!B:F,5,FALSE),"NA")</f>
        <v>B</v>
      </c>
    </row>
    <row r="407" spans="1:11" x14ac:dyDescent="0.4">
      <c r="A407" s="23" t="str">
        <f>'指派 Feature_1017'!E:E</f>
        <v>DTC - Microphone</v>
      </c>
      <c r="B407" s="24" t="str">
        <f>IFERROR(VLOOKUP(A407,Feature統計!A:O,15,FALSE),"NA")</f>
        <v>On-going w/h some pass</v>
      </c>
      <c r="C407" s="23" t="str">
        <f>'指派 Feature_1017'!B:B</f>
        <v>System Requirement</v>
      </c>
      <c r="D407" s="23" t="str">
        <f>'指派 Feature_1017'!C:C</f>
        <v>Functional</v>
      </c>
      <c r="E407" s="23" t="str">
        <f>'指派 Feature_1017'!D:D</f>
        <v>Diagnostic</v>
      </c>
      <c r="F407" s="23" t="str">
        <f>'指派 Feature_1017'!A:A</f>
        <v>RTBM-54503</v>
      </c>
      <c r="G407" s="24" t="str">
        <f>IFERROR(VLOOKUP(F407,HW資料!A:B,2,FALSE),VLOOKUP(F407,System資料複製!E:J,6,FALSE))</f>
        <v>Pass</v>
      </c>
      <c r="H407" s="23" t="str">
        <f>IFERROR(VLOOKUP(F407,HW資料!A:B,1,FALSE),VLOOKUP(F407,System資料複製!E:J,5,FALSE))</f>
        <v>RTBM-44177</v>
      </c>
      <c r="I407" s="24" t="str">
        <f>IFERROR(VLOOKUP(F407,CustomerREQ!B:F,3,FALSE),"NA")</f>
        <v>RTBM-36525</v>
      </c>
      <c r="J407" s="24" t="str">
        <f>IFERROR(VLOOKUP(F407,CustomerREQ!B:F,4,FALSE),"NA")</f>
        <v>REQ-0495763</v>
      </c>
      <c r="K407" s="24" t="str">
        <f>IFERROR(VLOOKUP(F407,CustomerREQ!B:F,5,FALSE),"NA")</f>
        <v>B</v>
      </c>
    </row>
    <row r="408" spans="1:11" x14ac:dyDescent="0.4">
      <c r="A408" s="23" t="str">
        <f>'指派 Feature_1017'!E:E</f>
        <v>DTC - Microphone</v>
      </c>
      <c r="B408" s="24" t="str">
        <f>IFERROR(VLOOKUP(A408,Feature統計!A:O,15,FALSE),"NA")</f>
        <v>On-going w/h some pass</v>
      </c>
      <c r="C408" s="23" t="str">
        <f>'指派 Feature_1017'!B:B</f>
        <v>System Requirement</v>
      </c>
      <c r="D408" s="23" t="str">
        <f>'指派 Feature_1017'!C:C</f>
        <v>Functional</v>
      </c>
      <c r="E408" s="23" t="str">
        <f>'指派 Feature_1017'!D:D</f>
        <v>LifeCycle</v>
      </c>
      <c r="F408" s="23" t="str">
        <f>'指派 Feature_1017'!A:A</f>
        <v>RTBM-54504</v>
      </c>
      <c r="G408" s="24" t="str">
        <f>IFERROR(VLOOKUP(F408,HW資料!A:B,2,FALSE),VLOOKUP(F408,System資料複製!E:J,6,FALSE))</f>
        <v>Pass</v>
      </c>
      <c r="H408" s="23" t="str">
        <f>IFERROR(VLOOKUP(F408,HW資料!A:B,1,FALSE),VLOOKUP(F408,System資料複製!E:J,5,FALSE))</f>
        <v>RTBM-44176</v>
      </c>
      <c r="I408" s="24" t="str">
        <f>IFERROR(VLOOKUP(F408,CustomerREQ!B:F,3,FALSE),"NA")</f>
        <v>RTBM-36524</v>
      </c>
      <c r="J408" s="24" t="str">
        <f>IFERROR(VLOOKUP(F408,CustomerREQ!B:F,4,FALSE),"NA")</f>
        <v>REQ-0495762</v>
      </c>
      <c r="K408" s="24" t="str">
        <f>IFERROR(VLOOKUP(F408,CustomerREQ!B:F,5,FALSE),"NA")</f>
        <v>B</v>
      </c>
    </row>
    <row r="409" spans="1:11" x14ac:dyDescent="0.4">
      <c r="A409" s="23" t="str">
        <f>'指派 Feature_1017'!E:E</f>
        <v>DTC - Microphone</v>
      </c>
      <c r="B409" s="24" t="str">
        <f>IFERROR(VLOOKUP(A409,Feature統計!A:O,15,FALSE),"NA")</f>
        <v>On-going w/h some pass</v>
      </c>
      <c r="C409" s="23" t="str">
        <f>'指派 Feature_1017'!B:B</f>
        <v>System Requirement</v>
      </c>
      <c r="D409" s="23" t="str">
        <f>'指派 Feature_1017'!C:C</f>
        <v>Functional</v>
      </c>
      <c r="E409" s="23" t="str">
        <f>'指派 Feature_1017'!D:D</f>
        <v>Diagnostic</v>
      </c>
      <c r="F409" s="23" t="str">
        <f>'指派 Feature_1017'!A:A</f>
        <v>RTBM-54505</v>
      </c>
      <c r="G409" s="24" t="str">
        <f>IFERROR(VLOOKUP(F409,HW資料!A:B,2,FALSE),VLOOKUP(F409,System資料複製!E:J,6,FALSE))</f>
        <v>Pass</v>
      </c>
      <c r="H409" s="23" t="str">
        <f>IFERROR(VLOOKUP(F409,HW資料!A:B,1,FALSE),VLOOKUP(F409,System資料複製!E:J,5,FALSE))</f>
        <v>RTBM-44175</v>
      </c>
      <c r="I409" s="24" t="str">
        <f>IFERROR(VLOOKUP(F409,CustomerREQ!B:F,3,FALSE),"NA")</f>
        <v>RTBM-36523</v>
      </c>
      <c r="J409" s="24" t="str">
        <f>IFERROR(VLOOKUP(F409,CustomerREQ!B:F,4,FALSE),"NA")</f>
        <v>REQ-0495761</v>
      </c>
      <c r="K409" s="24" t="str">
        <f>IFERROR(VLOOKUP(F409,CustomerREQ!B:F,5,FALSE),"NA")</f>
        <v>A</v>
      </c>
    </row>
    <row r="410" spans="1:11" x14ac:dyDescent="0.4">
      <c r="A410" s="23" t="str">
        <f>'指派 Feature_1017'!E:E</f>
        <v>DTC - Microphone</v>
      </c>
      <c r="B410" s="24" t="str">
        <f>IFERROR(VLOOKUP(A410,Feature統計!A:O,15,FALSE),"NA")</f>
        <v>On-going w/h some pass</v>
      </c>
      <c r="C410" s="23" t="str">
        <f>'指派 Feature_1017'!B:B</f>
        <v>System Requirement</v>
      </c>
      <c r="D410" s="23" t="str">
        <f>'指派 Feature_1017'!C:C</f>
        <v>Functional</v>
      </c>
      <c r="E410" s="23" t="str">
        <f>'指派 Feature_1017'!D:D</f>
        <v>Diagnostic</v>
      </c>
      <c r="F410" s="23" t="str">
        <f>'指派 Feature_1017'!A:A</f>
        <v>RTBM-54506</v>
      </c>
      <c r="G410" s="24" t="str">
        <f>IFERROR(VLOOKUP(F410,HW資料!A:B,2,FALSE),VLOOKUP(F410,System資料複製!E:J,6,FALSE))</f>
        <v>Pass</v>
      </c>
      <c r="H410" s="23" t="str">
        <f>IFERROR(VLOOKUP(F410,HW資料!A:B,1,FALSE),VLOOKUP(F410,System資料複製!E:J,5,FALSE))</f>
        <v>RTBM-44174</v>
      </c>
      <c r="I410" s="24" t="str">
        <f>IFERROR(VLOOKUP(F410,CustomerREQ!B:F,3,FALSE),"NA")</f>
        <v>RTBM-36522</v>
      </c>
      <c r="J410" s="24" t="str">
        <f>IFERROR(VLOOKUP(F410,CustomerREQ!B:F,4,FALSE),"NA")</f>
        <v>REQ-0495760</v>
      </c>
      <c r="K410" s="24" t="str">
        <f>IFERROR(VLOOKUP(F410,CustomerREQ!B:F,5,FALSE),"NA")</f>
        <v>B</v>
      </c>
    </row>
    <row r="411" spans="1:11" x14ac:dyDescent="0.4">
      <c r="A411" s="23" t="str">
        <f>'指派 Feature_1017'!E:E</f>
        <v>DTC - Microphone</v>
      </c>
      <c r="B411" s="24" t="str">
        <f>IFERROR(VLOOKUP(A411,Feature統計!A:O,15,FALSE),"NA")</f>
        <v>On-going w/h some pass</v>
      </c>
      <c r="C411" s="23" t="str">
        <f>'指派 Feature_1017'!B:B</f>
        <v>System Requirement</v>
      </c>
      <c r="D411" s="23" t="str">
        <f>'指派 Feature_1017'!C:C</f>
        <v>Functional</v>
      </c>
      <c r="E411" s="23" t="str">
        <f>'指派 Feature_1017'!D:D</f>
        <v>Diagnostic</v>
      </c>
      <c r="F411" s="23" t="str">
        <f>'指派 Feature_1017'!A:A</f>
        <v>RTBM-54507</v>
      </c>
      <c r="G411" s="24" t="str">
        <f>IFERROR(VLOOKUP(F411,HW資料!A:B,2,FALSE),VLOOKUP(F411,System資料複製!E:J,6,FALSE))</f>
        <v>Pass</v>
      </c>
      <c r="H411" s="23" t="str">
        <f>IFERROR(VLOOKUP(F411,HW資料!A:B,1,FALSE),VLOOKUP(F411,System資料複製!E:J,5,FALSE))</f>
        <v>RTBM-44173</v>
      </c>
      <c r="I411" s="24" t="str">
        <f>IFERROR(VLOOKUP(F411,CustomerREQ!B:F,3,FALSE),"NA")</f>
        <v>RTBM-36521</v>
      </c>
      <c r="J411" s="24" t="str">
        <f>IFERROR(VLOOKUP(F411,CustomerREQ!B:F,4,FALSE),"NA")</f>
        <v>REQ-0495759</v>
      </c>
      <c r="K411" s="24" t="str">
        <f>IFERROR(VLOOKUP(F411,CustomerREQ!B:F,5,FALSE),"NA")</f>
        <v>B</v>
      </c>
    </row>
    <row r="412" spans="1:11" x14ac:dyDescent="0.4">
      <c r="A412" s="23" t="str">
        <f>'指派 Feature_1017'!E:E</f>
        <v>TCU monitoring requirement</v>
      </c>
      <c r="B412" s="24" t="str">
        <f>IFERROR(VLOOKUP(A412,Feature統計!A:O,15,FALSE),"NA")</f>
        <v>Pass</v>
      </c>
      <c r="C412" s="23" t="str">
        <f>'指派 Feature_1017'!B:B</f>
        <v>System Requirement</v>
      </c>
      <c r="D412" s="23" t="str">
        <f>'指派 Feature_1017'!C:C</f>
        <v>Functional</v>
      </c>
      <c r="E412" s="23" t="str">
        <f>'指派 Feature_1017'!D:D</f>
        <v>Diagnostic</v>
      </c>
      <c r="F412" s="23" t="str">
        <f>'指派 Feature_1017'!A:A</f>
        <v>RTBM-54508</v>
      </c>
      <c r="G412" s="24" t="str">
        <f>IFERROR(VLOOKUP(F412,HW資料!A:B,2,FALSE),VLOOKUP(F412,System資料複製!E:J,6,FALSE))</f>
        <v>StagePass</v>
      </c>
      <c r="H412" s="23" t="str">
        <f>IFERROR(VLOOKUP(F412,HW資料!A:B,1,FALSE),VLOOKUP(F412,System資料複製!E:J,5,FALSE))</f>
        <v>RTBM-44172</v>
      </c>
      <c r="I412" s="24" t="str">
        <f>IFERROR(VLOOKUP(F412,CustomerREQ!B:F,3,FALSE),"NA")</f>
        <v>RTBM-36520</v>
      </c>
      <c r="J412" s="24" t="str">
        <f>IFERROR(VLOOKUP(F412,CustomerREQ!B:F,4,FALSE),"NA")</f>
        <v>REQ-0495758</v>
      </c>
      <c r="K412" s="24" t="str">
        <f>IFERROR(VLOOKUP(F412,CustomerREQ!B:F,5,FALSE),"NA")</f>
        <v>B</v>
      </c>
    </row>
    <row r="413" spans="1:11" x14ac:dyDescent="0.4">
      <c r="A413" s="23" t="str">
        <f>'指派 Feature_1017'!E:E</f>
        <v>DTC - Microphone</v>
      </c>
      <c r="B413" s="24" t="str">
        <f>IFERROR(VLOOKUP(A413,Feature統計!A:O,15,FALSE),"NA")</f>
        <v>On-going w/h some pass</v>
      </c>
      <c r="C413" s="23" t="str">
        <f>'指派 Feature_1017'!B:B</f>
        <v>System Requirement</v>
      </c>
      <c r="D413" s="23" t="str">
        <f>'指派 Feature_1017'!C:C</f>
        <v>Functional</v>
      </c>
      <c r="E413" s="23" t="str">
        <f>'指派 Feature_1017'!D:D</f>
        <v>Diagnostic</v>
      </c>
      <c r="F413" s="23" t="str">
        <f>'指派 Feature_1017'!A:A</f>
        <v>RTBM-54509</v>
      </c>
      <c r="G413" s="24" t="str">
        <f>IFERROR(VLOOKUP(F413,HW資料!A:B,2,FALSE),VLOOKUP(F413,System資料複製!E:J,6,FALSE))</f>
        <v>Pass</v>
      </c>
      <c r="H413" s="23" t="str">
        <f>IFERROR(VLOOKUP(F413,HW資料!A:B,1,FALSE),VLOOKUP(F413,System資料複製!E:J,5,FALSE))</f>
        <v>RTBM-44171</v>
      </c>
      <c r="I413" s="24" t="str">
        <f>IFERROR(VLOOKUP(F413,CustomerREQ!B:F,3,FALSE),"NA")</f>
        <v>RTBM-36519</v>
      </c>
      <c r="J413" s="24" t="str">
        <f>IFERROR(VLOOKUP(F413,CustomerREQ!B:F,4,FALSE),"NA")</f>
        <v>REQ-0495757</v>
      </c>
      <c r="K413" s="24" t="str">
        <f>IFERROR(VLOOKUP(F413,CustomerREQ!B:F,5,FALSE),"NA")</f>
        <v>A</v>
      </c>
    </row>
    <row r="414" spans="1:11" x14ac:dyDescent="0.4">
      <c r="A414" s="23" t="str">
        <f>'指派 Feature_1017'!E:E</f>
        <v>DTC - Microphone</v>
      </c>
      <c r="B414" s="24" t="str">
        <f>IFERROR(VLOOKUP(A414,Feature統計!A:O,15,FALSE),"NA")</f>
        <v>On-going w/h some pass</v>
      </c>
      <c r="C414" s="23" t="str">
        <f>'指派 Feature_1017'!B:B</f>
        <v>System Requirement</v>
      </c>
      <c r="D414" s="23" t="str">
        <f>'指派 Feature_1017'!C:C</f>
        <v>Functional</v>
      </c>
      <c r="E414" s="23" t="str">
        <f>'指派 Feature_1017'!D:D</f>
        <v>Diagnostic</v>
      </c>
      <c r="F414" s="23" t="str">
        <f>'指派 Feature_1017'!A:A</f>
        <v>RTBM-54510</v>
      </c>
      <c r="G414" s="24" t="str">
        <f>IFERROR(VLOOKUP(F414,HW資料!A:B,2,FALSE),VLOOKUP(F414,System資料複製!E:J,6,FALSE))</f>
        <v>Pass</v>
      </c>
      <c r="H414" s="23" t="str">
        <f>IFERROR(VLOOKUP(F414,HW資料!A:B,1,FALSE),VLOOKUP(F414,System資料複製!E:J,5,FALSE))</f>
        <v>RTBM-44170</v>
      </c>
      <c r="I414" s="24" t="str">
        <f>IFERROR(VLOOKUP(F414,CustomerREQ!B:F,3,FALSE),"NA")</f>
        <v>RTBM-36518</v>
      </c>
      <c r="J414" s="24" t="str">
        <f>IFERROR(VLOOKUP(F414,CustomerREQ!B:F,4,FALSE),"NA")</f>
        <v>REQ-0495756</v>
      </c>
      <c r="K414" s="24" t="str">
        <f>IFERROR(VLOOKUP(F414,CustomerREQ!B:F,5,FALSE),"NA")</f>
        <v>B</v>
      </c>
    </row>
    <row r="415" spans="1:11" x14ac:dyDescent="0.4">
      <c r="A415" s="23" t="str">
        <f>'指派 Feature_1017'!E:E</f>
        <v>DTC - Microphone</v>
      </c>
      <c r="B415" s="24" t="str">
        <f>IFERROR(VLOOKUP(A415,Feature統計!A:O,15,FALSE),"NA")</f>
        <v>On-going w/h some pass</v>
      </c>
      <c r="C415" s="23" t="str">
        <f>'指派 Feature_1017'!B:B</f>
        <v>System Requirement</v>
      </c>
      <c r="D415" s="23" t="str">
        <f>'指派 Feature_1017'!C:C</f>
        <v>Functional</v>
      </c>
      <c r="E415" s="23" t="str">
        <f>'指派 Feature_1017'!D:D</f>
        <v>Diagnostic</v>
      </c>
      <c r="F415" s="23" t="str">
        <f>'指派 Feature_1017'!A:A</f>
        <v>RTBM-54511</v>
      </c>
      <c r="G415" s="24" t="str">
        <f>IFERROR(VLOOKUP(F415,HW資料!A:B,2,FALSE),VLOOKUP(F415,System資料複製!E:J,6,FALSE))</f>
        <v>Pass</v>
      </c>
      <c r="H415" s="23" t="str">
        <f>IFERROR(VLOOKUP(F415,HW資料!A:B,1,FALSE),VLOOKUP(F415,System資料複製!E:J,5,FALSE))</f>
        <v>RTBM-44169</v>
      </c>
      <c r="I415" s="24" t="str">
        <f>IFERROR(VLOOKUP(F415,CustomerREQ!B:F,3,FALSE),"NA")</f>
        <v>RTBM-36517</v>
      </c>
      <c r="J415" s="24" t="str">
        <f>IFERROR(VLOOKUP(F415,CustomerREQ!B:F,4,FALSE),"NA")</f>
        <v>REQ-0495755</v>
      </c>
      <c r="K415" s="24" t="str">
        <f>IFERROR(VLOOKUP(F415,CustomerREQ!B:F,5,FALSE),"NA")</f>
        <v>B</v>
      </c>
    </row>
    <row r="416" spans="1:11" x14ac:dyDescent="0.4">
      <c r="A416" s="23" t="str">
        <f>'指派 Feature_1017'!E:E</f>
        <v>TCU monitoring requirement</v>
      </c>
      <c r="B416" s="24" t="str">
        <f>IFERROR(VLOOKUP(A416,Feature統計!A:O,15,FALSE),"NA")</f>
        <v>Pass</v>
      </c>
      <c r="C416" s="23" t="str">
        <f>'指派 Feature_1017'!B:B</f>
        <v>System Requirement</v>
      </c>
      <c r="D416" s="23" t="str">
        <f>'指派 Feature_1017'!C:C</f>
        <v>Functional</v>
      </c>
      <c r="E416" s="23" t="str">
        <f>'指派 Feature_1017'!D:D</f>
        <v>Diagnostic</v>
      </c>
      <c r="F416" s="23" t="str">
        <f>'指派 Feature_1017'!A:A</f>
        <v>RTBM-54512</v>
      </c>
      <c r="G416" s="24" t="str">
        <f>IFERROR(VLOOKUP(F416,HW資料!A:B,2,FALSE),VLOOKUP(F416,System資料複製!E:J,6,FALSE))</f>
        <v>StagePass</v>
      </c>
      <c r="H416" s="23" t="str">
        <f>IFERROR(VLOOKUP(F416,HW資料!A:B,1,FALSE),VLOOKUP(F416,System資料複製!E:J,5,FALSE))</f>
        <v>RTBM-44168</v>
      </c>
      <c r="I416" s="24" t="str">
        <f>IFERROR(VLOOKUP(F416,CustomerREQ!B:F,3,FALSE),"NA")</f>
        <v>RTBM-36516</v>
      </c>
      <c r="J416" s="24" t="str">
        <f>IFERROR(VLOOKUP(F416,CustomerREQ!B:F,4,FALSE),"NA")</f>
        <v>REQ-0495754</v>
      </c>
      <c r="K416" s="24" t="str">
        <f>IFERROR(VLOOKUP(F416,CustomerREQ!B:F,5,FALSE),"NA")</f>
        <v>B</v>
      </c>
    </row>
    <row r="417" spans="1:11" x14ac:dyDescent="0.4">
      <c r="A417" s="23" t="str">
        <f>'指派 Feature_1017'!E:E</f>
        <v>Out of scope</v>
      </c>
      <c r="B417" s="24" t="str">
        <f>IFERROR(VLOOKUP(A417,Feature統計!A:O,15,FALSE),"NA")</f>
        <v>NA</v>
      </c>
      <c r="C417" s="23" t="str">
        <f>'指派 Feature_1017'!B:B</f>
        <v>System Requirement</v>
      </c>
      <c r="D417" s="23" t="str">
        <f>'指派 Feature_1017'!C:C</f>
        <v>Functional</v>
      </c>
      <c r="E417" s="23" t="str">
        <f>'指派 Feature_1017'!D:D</f>
        <v>Diagnostic</v>
      </c>
      <c r="F417" s="23" t="str">
        <f>'指派 Feature_1017'!A:A</f>
        <v>RTBM-54513</v>
      </c>
      <c r="G417" s="24" t="str">
        <f>IFERROR(VLOOKUP(F417,HW資料!A:B,2,FALSE),VLOOKUP(F417,System資料複製!E:J,6,FALSE))</f>
        <v>Reviewed</v>
      </c>
      <c r="H417" s="23" t="str">
        <f>IFERROR(VLOOKUP(F417,HW資料!A:B,1,FALSE),VLOOKUP(F417,System資料複製!E:J,5,FALSE))</f>
        <v>RTBM-55753</v>
      </c>
      <c r="I417" s="24" t="str">
        <f>IFERROR(VLOOKUP(F417,CustomerREQ!B:F,3,FALSE),"NA")</f>
        <v>RTBM-36513</v>
      </c>
      <c r="J417" s="24" t="str">
        <f>IFERROR(VLOOKUP(F417,CustomerREQ!B:F,4,FALSE),"NA")</f>
        <v>REQ-0495752</v>
      </c>
      <c r="K417" s="24" t="str">
        <f>IFERROR(VLOOKUP(F417,CustomerREQ!B:F,5,FALSE),"NA")</f>
        <v>A</v>
      </c>
    </row>
    <row r="418" spans="1:11" x14ac:dyDescent="0.4">
      <c r="A418" s="23" t="str">
        <f>'指派 Feature_1017'!E:E</f>
        <v>Out of scope</v>
      </c>
      <c r="B418" s="24" t="str">
        <f>IFERROR(VLOOKUP(A418,Feature統計!A:O,15,FALSE),"NA")</f>
        <v>NA</v>
      </c>
      <c r="C418" s="23" t="str">
        <f>'指派 Feature_1017'!B:B</f>
        <v>System Requirement</v>
      </c>
      <c r="D418" s="23" t="str">
        <f>'指派 Feature_1017'!C:C</f>
        <v>Functional</v>
      </c>
      <c r="E418" s="23" t="str">
        <f>'指派 Feature_1017'!D:D</f>
        <v>Diagnostic</v>
      </c>
      <c r="F418" s="23" t="str">
        <f>'指派 Feature_1017'!A:A</f>
        <v>RTBM-54514</v>
      </c>
      <c r="G418" s="24" t="str">
        <f>IFERROR(VLOOKUP(F418,HW資料!A:B,2,FALSE),VLOOKUP(F418,System資料複製!E:J,6,FALSE))</f>
        <v>Reviewed</v>
      </c>
      <c r="H418" s="23" t="str">
        <f>IFERROR(VLOOKUP(F418,HW資料!A:B,1,FALSE),VLOOKUP(F418,System資料複製!E:J,5,FALSE))</f>
        <v>RTBM-44342</v>
      </c>
      <c r="I418" s="24" t="str">
        <f>IFERROR(VLOOKUP(F418,CustomerREQ!B:F,3,FALSE),"NA")</f>
        <v>RTBM-36508</v>
      </c>
      <c r="J418" s="24" t="str">
        <f>IFERROR(VLOOKUP(F418,CustomerREQ!B:F,4,FALSE),"NA")</f>
        <v>REQ-0495747</v>
      </c>
      <c r="K418" s="24" t="str">
        <f>IFERROR(VLOOKUP(F418,CustomerREQ!B:F,5,FALSE),"NA")</f>
        <v>A</v>
      </c>
    </row>
    <row r="419" spans="1:11" x14ac:dyDescent="0.4">
      <c r="A419" s="23" t="str">
        <f>'指派 Feature_1017'!E:E</f>
        <v>Back-Up Battery</v>
      </c>
      <c r="B419" s="24" t="str">
        <f>IFERROR(VLOOKUP(A419,Feature統計!A:O,15,FALSE),"NA")</f>
        <v>Pass</v>
      </c>
      <c r="C419" s="23" t="str">
        <f>'指派 Feature_1017'!B:B</f>
        <v>System Requirement</v>
      </c>
      <c r="D419" s="23" t="str">
        <f>'指派 Feature_1017'!C:C</f>
        <v>Functional</v>
      </c>
      <c r="E419" s="23" t="str">
        <f>'指派 Feature_1017'!D:D</f>
        <v>Diagnostic</v>
      </c>
      <c r="F419" s="23" t="str">
        <f>'指派 Feature_1017'!A:A</f>
        <v>RTBM-54515</v>
      </c>
      <c r="G419" s="24" t="str">
        <f>IFERROR(VLOOKUP(F419,HW資料!A:B,2,FALSE),VLOOKUP(F419,System資料複製!E:J,6,FALSE))</f>
        <v>Pass</v>
      </c>
      <c r="H419" s="23" t="str">
        <f>IFERROR(VLOOKUP(F419,HW資料!A:B,1,FALSE),VLOOKUP(F419,System資料複製!E:J,5,FALSE))</f>
        <v>RTBM-44128</v>
      </c>
      <c r="I419" s="24" t="str">
        <f>IFERROR(VLOOKUP(F419,CustomerREQ!B:F,3,FALSE),"NA")</f>
        <v>RTBM-36492</v>
      </c>
      <c r="J419" s="24" t="str">
        <f>IFERROR(VLOOKUP(F419,CustomerREQ!B:F,4,FALSE),"NA")</f>
        <v>REQ-0495731</v>
      </c>
      <c r="K419" s="24" t="str">
        <f>IFERROR(VLOOKUP(F419,CustomerREQ!B:F,5,FALSE),"NA")</f>
        <v>B</v>
      </c>
    </row>
    <row r="420" spans="1:11" x14ac:dyDescent="0.4">
      <c r="A420" s="23" t="str">
        <f>'指派 Feature_1017'!E:E</f>
        <v>DTC - BuB</v>
      </c>
      <c r="B420" s="24" t="str">
        <f>IFERROR(VLOOKUP(A420,Feature統計!A:O,15,FALSE),"NA")</f>
        <v>Pass</v>
      </c>
      <c r="C420" s="23" t="str">
        <f>'指派 Feature_1017'!B:B</f>
        <v>System Requirement</v>
      </c>
      <c r="D420" s="23" t="str">
        <f>'指派 Feature_1017'!C:C</f>
        <v>Functional</v>
      </c>
      <c r="E420" s="23" t="str">
        <f>'指派 Feature_1017'!D:D</f>
        <v>Diagnostic</v>
      </c>
      <c r="F420" s="23" t="str">
        <f>'指派 Feature_1017'!A:A</f>
        <v>RTBM-54516</v>
      </c>
      <c r="G420" s="24" t="str">
        <f>IFERROR(VLOOKUP(F420,HW資料!A:B,2,FALSE),VLOOKUP(F420,System資料複製!E:J,6,FALSE))</f>
        <v>Pass</v>
      </c>
      <c r="H420" s="23" t="str">
        <f>IFERROR(VLOOKUP(F420,HW資料!A:B,1,FALSE),VLOOKUP(F420,System資料複製!E:J,5,FALSE))</f>
        <v>RTBM-44127</v>
      </c>
      <c r="I420" s="24" t="str">
        <f>IFERROR(VLOOKUP(F420,CustomerREQ!B:F,3,FALSE),"NA")</f>
        <v>RTBM-36491</v>
      </c>
      <c r="J420" s="24" t="str">
        <f>IFERROR(VLOOKUP(F420,CustomerREQ!B:F,4,FALSE),"NA")</f>
        <v>REQ-0495730</v>
      </c>
      <c r="K420" s="24" t="str">
        <f>IFERROR(VLOOKUP(F420,CustomerREQ!B:F,5,FALSE),"NA")</f>
        <v>A</v>
      </c>
    </row>
    <row r="421" spans="1:11" x14ac:dyDescent="0.4">
      <c r="A421" s="23" t="str">
        <f>'指派 Feature_1017'!E:E</f>
        <v>Back-Up Battery</v>
      </c>
      <c r="B421" s="24" t="str">
        <f>IFERROR(VLOOKUP(A421,Feature統計!A:O,15,FALSE),"NA")</f>
        <v>Pass</v>
      </c>
      <c r="C421" s="23" t="str">
        <f>'指派 Feature_1017'!B:B</f>
        <v>System Requirement</v>
      </c>
      <c r="D421" s="23" t="str">
        <f>'指派 Feature_1017'!C:C</f>
        <v>Functional</v>
      </c>
      <c r="E421" s="23" t="str">
        <f>'指派 Feature_1017'!D:D</f>
        <v>Diagnostic</v>
      </c>
      <c r="F421" s="23" t="str">
        <f>'指派 Feature_1017'!A:A</f>
        <v>RTBM-54517</v>
      </c>
      <c r="G421" s="24" t="str">
        <f>IFERROR(VLOOKUP(F421,HW資料!A:B,2,FALSE),VLOOKUP(F421,System資料複製!E:J,6,FALSE))</f>
        <v>Pass</v>
      </c>
      <c r="H421" s="23" t="str">
        <f>IFERROR(VLOOKUP(F421,HW資料!A:B,1,FALSE),VLOOKUP(F421,System資料複製!E:J,5,FALSE))</f>
        <v>RTBM-44126</v>
      </c>
      <c r="I421" s="24" t="str">
        <f>IFERROR(VLOOKUP(F421,CustomerREQ!B:F,3,FALSE),"NA")</f>
        <v>RTBM-36490</v>
      </c>
      <c r="J421" s="24" t="str">
        <f>IFERROR(VLOOKUP(F421,CustomerREQ!B:F,4,FALSE),"NA")</f>
        <v>REQ-0495729</v>
      </c>
      <c r="K421" s="24" t="str">
        <f>IFERROR(VLOOKUP(F421,CustomerREQ!B:F,5,FALSE),"NA")</f>
        <v>A</v>
      </c>
    </row>
    <row r="422" spans="1:11" x14ac:dyDescent="0.4">
      <c r="A422" s="23" t="str">
        <f>'指派 Feature_1017'!E:E</f>
        <v>Back-Up Battery</v>
      </c>
      <c r="B422" s="24" t="str">
        <f>IFERROR(VLOOKUP(A422,Feature統計!A:O,15,FALSE),"NA")</f>
        <v>Pass</v>
      </c>
      <c r="C422" s="23" t="str">
        <f>'指派 Feature_1017'!B:B</f>
        <v>System Requirement</v>
      </c>
      <c r="D422" s="23" t="str">
        <f>'指派 Feature_1017'!C:C</f>
        <v>Functional</v>
      </c>
      <c r="E422" s="23" t="str">
        <f>'指派 Feature_1017'!D:D</f>
        <v>Diagnostic</v>
      </c>
      <c r="F422" s="23" t="str">
        <f>'指派 Feature_1017'!A:A</f>
        <v>RTBM-54518</v>
      </c>
      <c r="G422" s="24" t="str">
        <f>IFERROR(VLOOKUP(F422,HW資料!A:B,2,FALSE),VLOOKUP(F422,System資料複製!E:J,6,FALSE))</f>
        <v>Pass</v>
      </c>
      <c r="H422" s="23" t="str">
        <f>IFERROR(VLOOKUP(F422,HW資料!A:B,1,FALSE),VLOOKUP(F422,System資料複製!E:J,5,FALSE))</f>
        <v>RTBM-44125</v>
      </c>
      <c r="I422" s="24" t="str">
        <f>IFERROR(VLOOKUP(F422,CustomerREQ!B:F,3,FALSE),"NA")</f>
        <v>RTBM-36489</v>
      </c>
      <c r="J422" s="24" t="str">
        <f>IFERROR(VLOOKUP(F422,CustomerREQ!B:F,4,FALSE),"NA")</f>
        <v>REQ-0495728</v>
      </c>
      <c r="K422" s="24" t="str">
        <f>IFERROR(VLOOKUP(F422,CustomerREQ!B:F,5,FALSE),"NA")</f>
        <v>B</v>
      </c>
    </row>
    <row r="423" spans="1:11" x14ac:dyDescent="0.4">
      <c r="A423" s="23" t="str">
        <f>'指派 Feature_1017'!E:E</f>
        <v>Backup Battery placeable</v>
      </c>
      <c r="B423" s="24" t="str">
        <f>IFERROR(VLOOKUP(A423,Feature統計!A:O,15,FALSE),"NA")</f>
        <v>Pass</v>
      </c>
      <c r="C423" s="23" t="str">
        <f>'指派 Feature_1017'!B:B</f>
        <v>System Requirement</v>
      </c>
      <c r="D423" s="23" t="str">
        <f>'指派 Feature_1017'!C:C</f>
        <v>Functional</v>
      </c>
      <c r="E423" s="23" t="str">
        <f>'指派 Feature_1017'!D:D</f>
        <v>Diagnostic</v>
      </c>
      <c r="F423" s="23" t="str">
        <f>'指派 Feature_1017'!A:A</f>
        <v>RTBM-54520</v>
      </c>
      <c r="G423" s="24" t="str">
        <f>IFERROR(VLOOKUP(F423,HW資料!A:B,2,FALSE),VLOOKUP(F423,System資料複製!E:J,6,FALSE))</f>
        <v>Pass</v>
      </c>
      <c r="H423" s="23" t="str">
        <f>IFERROR(VLOOKUP(F423,HW資料!A:B,1,FALSE),VLOOKUP(F423,System資料複製!E:J,5,FALSE))</f>
        <v>RTBM-44124</v>
      </c>
      <c r="I423" s="24" t="str">
        <f>IFERROR(VLOOKUP(F423,CustomerREQ!B:F,3,FALSE),"NA")</f>
        <v>RTBM-36488</v>
      </c>
      <c r="J423" s="24" t="str">
        <f>IFERROR(VLOOKUP(F423,CustomerREQ!B:F,4,FALSE),"NA")</f>
        <v>REQ-0495727</v>
      </c>
      <c r="K423" s="24" t="str">
        <f>IFERROR(VLOOKUP(F423,CustomerREQ!B:F,5,FALSE),"NA")</f>
        <v>A</v>
      </c>
    </row>
    <row r="424" spans="1:11" x14ac:dyDescent="0.4">
      <c r="A424" s="23" t="str">
        <f>'指派 Feature_1017'!E:E</f>
        <v>Defect low or very low charge of BuB</v>
      </c>
      <c r="B424" s="24" t="str">
        <f>IFERROR(VLOOKUP(A424,Feature統計!A:O,15,FALSE),"NA")</f>
        <v>Pass</v>
      </c>
      <c r="C424" s="23" t="str">
        <f>'指派 Feature_1017'!B:B</f>
        <v>System Requirement</v>
      </c>
      <c r="D424" s="23" t="str">
        <f>'指派 Feature_1017'!C:C</f>
        <v>Functional</v>
      </c>
      <c r="E424" s="23" t="str">
        <f>'指派 Feature_1017'!D:D</f>
        <v>Diagnostic</v>
      </c>
      <c r="F424" s="23" t="str">
        <f>'指派 Feature_1017'!A:A</f>
        <v>RTBM-54522</v>
      </c>
      <c r="G424" s="24" t="str">
        <f>IFERROR(VLOOKUP(F424,HW資料!A:B,2,FALSE),VLOOKUP(F424,System資料複製!E:J,6,FALSE))</f>
        <v>Pass</v>
      </c>
      <c r="H424" s="23" t="str">
        <f>IFERROR(VLOOKUP(F424,HW資料!A:B,1,FALSE),VLOOKUP(F424,System資料複製!E:J,5,FALSE))</f>
        <v>RTBM-44123</v>
      </c>
      <c r="I424" s="24" t="str">
        <f>IFERROR(VLOOKUP(F424,CustomerREQ!B:F,3,FALSE),"NA")</f>
        <v>RTBM-36487</v>
      </c>
      <c r="J424" s="24" t="str">
        <f>IFERROR(VLOOKUP(F424,CustomerREQ!B:F,4,FALSE),"NA")</f>
        <v>REQ-0495726</v>
      </c>
      <c r="K424" s="24" t="str">
        <f>IFERROR(VLOOKUP(F424,CustomerREQ!B:F,5,FALSE),"NA")</f>
        <v>B</v>
      </c>
    </row>
    <row r="425" spans="1:11" x14ac:dyDescent="0.4">
      <c r="A425" s="23" t="str">
        <f>'指派 Feature_1017'!E:E</f>
        <v>Defect low or very low charge of BuB</v>
      </c>
      <c r="B425" s="24" t="str">
        <f>IFERROR(VLOOKUP(A425,Feature統計!A:O,15,FALSE),"NA")</f>
        <v>Pass</v>
      </c>
      <c r="C425" s="23" t="str">
        <f>'指派 Feature_1017'!B:B</f>
        <v>System Requirement</v>
      </c>
      <c r="D425" s="23" t="str">
        <f>'指派 Feature_1017'!C:C</f>
        <v>Functional</v>
      </c>
      <c r="E425" s="23" t="str">
        <f>'指派 Feature_1017'!D:D</f>
        <v>Diagnostic</v>
      </c>
      <c r="F425" s="23" t="str">
        <f>'指派 Feature_1017'!A:A</f>
        <v>RTBM-54528</v>
      </c>
      <c r="G425" s="24" t="str">
        <f>IFERROR(VLOOKUP(F425,HW資料!A:B,2,FALSE),VLOOKUP(F425,System資料複製!E:J,6,FALSE))</f>
        <v>Pass</v>
      </c>
      <c r="H425" s="23" t="str">
        <f>IFERROR(VLOOKUP(F425,HW資料!A:B,1,FALSE),VLOOKUP(F425,System資料複製!E:J,5,FALSE))</f>
        <v>RTBM-44122</v>
      </c>
      <c r="I425" s="24" t="str">
        <f>IFERROR(VLOOKUP(F425,CustomerREQ!B:F,3,FALSE),"NA")</f>
        <v>RTBM-36486</v>
      </c>
      <c r="J425" s="24" t="str">
        <f>IFERROR(VLOOKUP(F425,CustomerREQ!B:F,4,FALSE),"NA")</f>
        <v>REQ-0495725</v>
      </c>
      <c r="K425" s="24" t="str">
        <f>IFERROR(VLOOKUP(F425,CustomerREQ!B:F,5,FALSE),"NA")</f>
        <v>B</v>
      </c>
    </row>
    <row r="426" spans="1:11" x14ac:dyDescent="0.4">
      <c r="A426" s="23" t="str">
        <f>'指派 Feature_1017'!E:E</f>
        <v>DTC - BuB</v>
      </c>
      <c r="B426" s="24" t="str">
        <f>IFERROR(VLOOKUP(A426,Feature統計!A:O,15,FALSE),"NA")</f>
        <v>Pass</v>
      </c>
      <c r="C426" s="23" t="str">
        <f>'指派 Feature_1017'!B:B</f>
        <v>System Requirement</v>
      </c>
      <c r="D426" s="23" t="str">
        <f>'指派 Feature_1017'!C:C</f>
        <v>Functional</v>
      </c>
      <c r="E426" s="23" t="str">
        <f>'指派 Feature_1017'!D:D</f>
        <v>Diagnostic</v>
      </c>
      <c r="F426" s="23" t="str">
        <f>'指派 Feature_1017'!A:A</f>
        <v>RTBM-54529</v>
      </c>
      <c r="G426" s="24" t="str">
        <f>IFERROR(VLOOKUP(F426,HW資料!A:B,2,FALSE),VLOOKUP(F426,System資料複製!E:J,6,FALSE))</f>
        <v>Pass</v>
      </c>
      <c r="H426" s="23" t="str">
        <f>IFERROR(VLOOKUP(F426,HW資料!A:B,1,FALSE),VLOOKUP(F426,System資料複製!E:J,5,FALSE))</f>
        <v>RTBM-44121</v>
      </c>
      <c r="I426" s="24" t="str">
        <f>IFERROR(VLOOKUP(F426,CustomerREQ!B:F,3,FALSE),"NA")</f>
        <v>RTBM-36480</v>
      </c>
      <c r="J426" s="24" t="str">
        <f>IFERROR(VLOOKUP(F426,CustomerREQ!B:F,4,FALSE),"NA")</f>
        <v>REQ-0495724</v>
      </c>
      <c r="K426" s="24" t="str">
        <f>IFERROR(VLOOKUP(F426,CustomerREQ!B:F,5,FALSE),"NA")</f>
        <v>B</v>
      </c>
    </row>
    <row r="427" spans="1:11" x14ac:dyDescent="0.4">
      <c r="A427" s="23" t="str">
        <f>'指派 Feature_1017'!E:E</f>
        <v>DTC - BuB</v>
      </c>
      <c r="B427" s="24" t="str">
        <f>IFERROR(VLOOKUP(A427,Feature統計!A:O,15,FALSE),"NA")</f>
        <v>Pass</v>
      </c>
      <c r="C427" s="23" t="str">
        <f>'指派 Feature_1017'!B:B</f>
        <v>System Requirement</v>
      </c>
      <c r="D427" s="23" t="str">
        <f>'指派 Feature_1017'!C:C</f>
        <v>Functional</v>
      </c>
      <c r="E427" s="23" t="str">
        <f>'指派 Feature_1017'!D:D</f>
        <v>Diagnostic</v>
      </c>
      <c r="F427" s="23" t="str">
        <f>'指派 Feature_1017'!A:A</f>
        <v>RTBM-54530</v>
      </c>
      <c r="G427" s="24" t="str">
        <f>IFERROR(VLOOKUP(F427,HW資料!A:B,2,FALSE),VLOOKUP(F427,System資料複製!E:J,6,FALSE))</f>
        <v>Pass</v>
      </c>
      <c r="H427" s="23" t="str">
        <f>IFERROR(VLOOKUP(F427,HW資料!A:B,1,FALSE),VLOOKUP(F427,System資料複製!E:J,5,FALSE))</f>
        <v>RTBM-44120</v>
      </c>
      <c r="I427" s="24" t="str">
        <f>IFERROR(VLOOKUP(F427,CustomerREQ!B:F,3,FALSE),"NA")</f>
        <v>RTBM-36485</v>
      </c>
      <c r="J427" s="24" t="str">
        <f>IFERROR(VLOOKUP(F427,CustomerREQ!B:F,4,FALSE),"NA")</f>
        <v>REQ-0495723</v>
      </c>
      <c r="K427" s="24" t="str">
        <f>IFERROR(VLOOKUP(F427,CustomerREQ!B:F,5,FALSE),"NA")</f>
        <v>B</v>
      </c>
    </row>
    <row r="428" spans="1:11" x14ac:dyDescent="0.4">
      <c r="A428" s="23" t="str">
        <f>'指派 Feature_1017'!E:E</f>
        <v>DTC - BuB</v>
      </c>
      <c r="B428" s="24" t="str">
        <f>IFERROR(VLOOKUP(A428,Feature統計!A:O,15,FALSE),"NA")</f>
        <v>Pass</v>
      </c>
      <c r="C428" s="23" t="str">
        <f>'指派 Feature_1017'!B:B</f>
        <v>System Requirement</v>
      </c>
      <c r="D428" s="23" t="str">
        <f>'指派 Feature_1017'!C:C</f>
        <v>Functional</v>
      </c>
      <c r="E428" s="23" t="str">
        <f>'指派 Feature_1017'!D:D</f>
        <v>Diagnostic</v>
      </c>
      <c r="F428" s="23" t="str">
        <f>'指派 Feature_1017'!A:A</f>
        <v>RTBM-54531</v>
      </c>
      <c r="G428" s="24" t="str">
        <f>IFERROR(VLOOKUP(F428,HW資料!A:B,2,FALSE),VLOOKUP(F428,System資料複製!E:J,6,FALSE))</f>
        <v>Pass</v>
      </c>
      <c r="H428" s="23" t="str">
        <f>IFERROR(VLOOKUP(F428,HW資料!A:B,1,FALSE),VLOOKUP(F428,System資料複製!E:J,5,FALSE))</f>
        <v>RTBM-44119</v>
      </c>
      <c r="I428" s="24" t="str">
        <f>IFERROR(VLOOKUP(F428,CustomerREQ!B:F,3,FALSE),"NA")</f>
        <v>RTBM-36484</v>
      </c>
      <c r="J428" s="24" t="str">
        <f>IFERROR(VLOOKUP(F428,CustomerREQ!B:F,4,FALSE),"NA")</f>
        <v>REQ-0495722</v>
      </c>
      <c r="K428" s="24" t="str">
        <f>IFERROR(VLOOKUP(F428,CustomerREQ!B:F,5,FALSE),"NA")</f>
        <v>A</v>
      </c>
    </row>
    <row r="429" spans="1:11" x14ac:dyDescent="0.4">
      <c r="A429" s="23" t="str">
        <f>'指派 Feature_1017'!E:E</f>
        <v>TCU monitoring requirement</v>
      </c>
      <c r="B429" s="24" t="str">
        <f>IFERROR(VLOOKUP(A429,Feature統計!A:O,15,FALSE),"NA")</f>
        <v>Pass</v>
      </c>
      <c r="C429" s="23" t="str">
        <f>'指派 Feature_1017'!B:B</f>
        <v>System Requirement</v>
      </c>
      <c r="D429" s="23" t="str">
        <f>'指派 Feature_1017'!C:C</f>
        <v>Functional</v>
      </c>
      <c r="E429" s="23" t="str">
        <f>'指派 Feature_1017'!D:D</f>
        <v>Diagnostic</v>
      </c>
      <c r="F429" s="23" t="str">
        <f>'指派 Feature_1017'!A:A</f>
        <v>RTBM-54532</v>
      </c>
      <c r="G429" s="24" t="str">
        <f>IFERROR(VLOOKUP(F429,HW資料!A:B,2,FALSE),VLOOKUP(F429,System資料複製!E:J,6,FALSE))</f>
        <v>Pass</v>
      </c>
      <c r="H429" s="23" t="str">
        <f>IFERROR(VLOOKUP(F429,HW資料!A:B,1,FALSE),VLOOKUP(F429,System資料複製!E:J,5,FALSE))</f>
        <v>RTBM-44118</v>
      </c>
      <c r="I429" s="24" t="str">
        <f>IFERROR(VLOOKUP(F429,CustomerREQ!B:F,3,FALSE),"NA")</f>
        <v>RTBM-36483</v>
      </c>
      <c r="J429" s="24" t="str">
        <f>IFERROR(VLOOKUP(F429,CustomerREQ!B:F,4,FALSE),"NA")</f>
        <v>REQ-0495721</v>
      </c>
      <c r="K429" s="24" t="str">
        <f>IFERROR(VLOOKUP(F429,CustomerREQ!B:F,5,FALSE),"NA")</f>
        <v>B</v>
      </c>
    </row>
    <row r="430" spans="1:11" x14ac:dyDescent="0.4">
      <c r="A430" s="23" t="str">
        <f>'指派 Feature_1017'!E:E</f>
        <v>DTC - BuB</v>
      </c>
      <c r="B430" s="24" t="str">
        <f>IFERROR(VLOOKUP(A430,Feature統計!A:O,15,FALSE),"NA")</f>
        <v>Pass</v>
      </c>
      <c r="C430" s="23" t="str">
        <f>'指派 Feature_1017'!B:B</f>
        <v>System Requirement</v>
      </c>
      <c r="D430" s="23" t="str">
        <f>'指派 Feature_1017'!C:C</f>
        <v>Functional</v>
      </c>
      <c r="E430" s="23" t="str">
        <f>'指派 Feature_1017'!D:D</f>
        <v>Diagnostic</v>
      </c>
      <c r="F430" s="23" t="str">
        <f>'指派 Feature_1017'!A:A</f>
        <v>RTBM-54533</v>
      </c>
      <c r="G430" s="24" t="str">
        <f>IFERROR(VLOOKUP(F430,HW資料!A:B,2,FALSE),VLOOKUP(F430,System資料複製!E:J,6,FALSE))</f>
        <v>Pass</v>
      </c>
      <c r="H430" s="23" t="str">
        <f>IFERROR(VLOOKUP(F430,HW資料!A:B,1,FALSE),VLOOKUP(F430,System資料複製!E:J,5,FALSE))</f>
        <v>RTBM-44117</v>
      </c>
      <c r="I430" s="24" t="str">
        <f>IFERROR(VLOOKUP(F430,CustomerREQ!B:F,3,FALSE),"NA")</f>
        <v>RTBM-36482</v>
      </c>
      <c r="J430" s="24" t="str">
        <f>IFERROR(VLOOKUP(F430,CustomerREQ!B:F,4,FALSE),"NA")</f>
        <v>REQ-0495720</v>
      </c>
      <c r="K430" s="24" t="str">
        <f>IFERROR(VLOOKUP(F430,CustomerREQ!B:F,5,FALSE),"NA")</f>
        <v>A</v>
      </c>
    </row>
    <row r="431" spans="1:11" x14ac:dyDescent="0.4">
      <c r="A431" s="23" t="str">
        <f>'指派 Feature_1017'!E:E</f>
        <v>DTC - BuB</v>
      </c>
      <c r="B431" s="24" t="str">
        <f>IFERROR(VLOOKUP(A431,Feature統計!A:O,15,FALSE),"NA")</f>
        <v>Pass</v>
      </c>
      <c r="C431" s="23" t="str">
        <f>'指派 Feature_1017'!B:B</f>
        <v>System Requirement</v>
      </c>
      <c r="D431" s="23" t="str">
        <f>'指派 Feature_1017'!C:C</f>
        <v>Functional</v>
      </c>
      <c r="E431" s="23" t="str">
        <f>'指派 Feature_1017'!D:D</f>
        <v>Diagnostic</v>
      </c>
      <c r="F431" s="23" t="str">
        <f>'指派 Feature_1017'!A:A</f>
        <v>RTBM-54534</v>
      </c>
      <c r="G431" s="24" t="str">
        <f>IFERROR(VLOOKUP(F431,HW資料!A:B,2,FALSE),VLOOKUP(F431,System資料複製!E:J,6,FALSE))</f>
        <v>Pass</v>
      </c>
      <c r="H431" s="23" t="str">
        <f>IFERROR(VLOOKUP(F431,HW資料!A:B,1,FALSE),VLOOKUP(F431,System資料複製!E:J,5,FALSE))</f>
        <v>RTBM-44116</v>
      </c>
      <c r="I431" s="24" t="str">
        <f>IFERROR(VLOOKUP(F431,CustomerREQ!B:F,3,FALSE),"NA")</f>
        <v>RTBM-36479</v>
      </c>
      <c r="J431" s="24" t="str">
        <f>IFERROR(VLOOKUP(F431,CustomerREQ!B:F,4,FALSE),"NA")</f>
        <v>REQ-0495719</v>
      </c>
      <c r="K431" s="24" t="str">
        <f>IFERROR(VLOOKUP(F431,CustomerREQ!B:F,5,FALSE),"NA")</f>
        <v>B</v>
      </c>
    </row>
    <row r="432" spans="1:11" x14ac:dyDescent="0.4">
      <c r="A432" s="23" t="str">
        <f>'指派 Feature_1017'!E:E</f>
        <v>DTC - Airbage</v>
      </c>
      <c r="B432" s="24" t="str">
        <f>IFERROR(VLOOKUP(A432,Feature統計!A:O,15,FALSE),"NA")</f>
        <v>Pass</v>
      </c>
      <c r="C432" s="23" t="str">
        <f>'指派 Feature_1017'!B:B</f>
        <v>System Requirement</v>
      </c>
      <c r="D432" s="23" t="str">
        <f>'指派 Feature_1017'!C:C</f>
        <v>Functional</v>
      </c>
      <c r="E432" s="23" t="str">
        <f>'指派 Feature_1017'!D:D</f>
        <v>Diagnostic</v>
      </c>
      <c r="F432" s="23" t="str">
        <f>'指派 Feature_1017'!A:A</f>
        <v>RTBM-54536</v>
      </c>
      <c r="G432" s="24" t="str">
        <f>IFERROR(VLOOKUP(F432,HW資料!A:B,2,FALSE),VLOOKUP(F432,System資料複製!E:J,6,FALSE))</f>
        <v>StagePass</v>
      </c>
      <c r="H432" s="23" t="str">
        <f>IFERROR(VLOOKUP(F432,HW資料!A:B,1,FALSE),VLOOKUP(F432,System資料複製!E:J,5,FALSE))</f>
        <v>RTBM-55564</v>
      </c>
      <c r="I432" s="24" t="str">
        <f>IFERROR(VLOOKUP(F432,CustomerREQ!B:F,3,FALSE),"NA")</f>
        <v>RTBM-36478</v>
      </c>
      <c r="J432" s="24" t="str">
        <f>IFERROR(VLOOKUP(F432,CustomerREQ!B:F,4,FALSE),"NA")</f>
        <v>REQ-0495718</v>
      </c>
      <c r="K432" s="24" t="str">
        <f>IFERROR(VLOOKUP(F432,CustomerREQ!B:F,5,FALSE),"NA")</f>
        <v>A</v>
      </c>
    </row>
    <row r="433" spans="1:11" x14ac:dyDescent="0.4">
      <c r="A433" s="23" t="str">
        <f>'指派 Feature_1017'!E:E</f>
        <v>DTC - Airbage</v>
      </c>
      <c r="B433" s="24" t="str">
        <f>IFERROR(VLOOKUP(A433,Feature統計!A:O,15,FALSE),"NA")</f>
        <v>Pass</v>
      </c>
      <c r="C433" s="23" t="str">
        <f>'指派 Feature_1017'!B:B</f>
        <v>System Requirement</v>
      </c>
      <c r="D433" s="23" t="str">
        <f>'指派 Feature_1017'!C:C</f>
        <v>Functional</v>
      </c>
      <c r="E433" s="23" t="str">
        <f>'指派 Feature_1017'!D:D</f>
        <v>Diagnostic</v>
      </c>
      <c r="F433" s="23" t="str">
        <f>'指派 Feature_1017'!A:A</f>
        <v>RTBM-54537</v>
      </c>
      <c r="G433" s="24" t="str">
        <f>IFERROR(VLOOKUP(F433,HW資料!A:B,2,FALSE),VLOOKUP(F433,System資料複製!E:J,6,FALSE))</f>
        <v>Pass</v>
      </c>
      <c r="H433" s="23" t="str">
        <f>IFERROR(VLOOKUP(F433,HW資料!A:B,1,FALSE),VLOOKUP(F433,System資料複製!E:J,5,FALSE))</f>
        <v>RTBM-55563</v>
      </c>
      <c r="I433" s="24" t="str">
        <f>IFERROR(VLOOKUP(F433,CustomerREQ!B:F,3,FALSE),"NA")</f>
        <v>RTBM-36477</v>
      </c>
      <c r="J433" s="24" t="str">
        <f>IFERROR(VLOOKUP(F433,CustomerREQ!B:F,4,FALSE),"NA")</f>
        <v>REQ-0495717</v>
      </c>
      <c r="K433" s="24" t="str">
        <f>IFERROR(VLOOKUP(F433,CustomerREQ!B:F,5,FALSE),"NA")</f>
        <v>A</v>
      </c>
    </row>
    <row r="434" spans="1:11" x14ac:dyDescent="0.4">
      <c r="A434" s="23" t="str">
        <f>'指派 Feature_1017'!E:E</f>
        <v>DTC - Airbage</v>
      </c>
      <c r="B434" s="24" t="str">
        <f>IFERROR(VLOOKUP(A434,Feature統計!A:O,15,FALSE),"NA")</f>
        <v>Pass</v>
      </c>
      <c r="C434" s="23" t="str">
        <f>'指派 Feature_1017'!B:B</f>
        <v>System Requirement</v>
      </c>
      <c r="D434" s="23" t="str">
        <f>'指派 Feature_1017'!C:C</f>
        <v>Functional</v>
      </c>
      <c r="E434" s="23" t="str">
        <f>'指派 Feature_1017'!D:D</f>
        <v>Diagnostic</v>
      </c>
      <c r="F434" s="23" t="str">
        <f>'指派 Feature_1017'!A:A</f>
        <v>RTBM-54538</v>
      </c>
      <c r="G434" s="24" t="str">
        <f>IFERROR(VLOOKUP(F434,HW資料!A:B,2,FALSE),VLOOKUP(F434,System資料複製!E:J,6,FALSE))</f>
        <v>Pass</v>
      </c>
      <c r="H434" s="23" t="str">
        <f>IFERROR(VLOOKUP(F434,HW資料!A:B,1,FALSE),VLOOKUP(F434,System資料複製!E:J,5,FALSE))</f>
        <v>RTBM-55561</v>
      </c>
      <c r="I434" s="24" t="str">
        <f>IFERROR(VLOOKUP(F434,CustomerREQ!B:F,3,FALSE),"NA")</f>
        <v>RTBM-36476</v>
      </c>
      <c r="J434" s="24" t="str">
        <f>IFERROR(VLOOKUP(F434,CustomerREQ!B:F,4,FALSE),"NA")</f>
        <v>REQ-0495716</v>
      </c>
      <c r="K434" s="24" t="str">
        <f>IFERROR(VLOOKUP(F434,CustomerREQ!B:F,5,FALSE),"NA")</f>
        <v>A</v>
      </c>
    </row>
    <row r="435" spans="1:11" x14ac:dyDescent="0.4">
      <c r="A435" s="23" t="str">
        <f>'指派 Feature_1017'!E:E</f>
        <v>DTC - Airbage</v>
      </c>
      <c r="B435" s="24" t="str">
        <f>IFERROR(VLOOKUP(A435,Feature統計!A:O,15,FALSE),"NA")</f>
        <v>Pass</v>
      </c>
      <c r="C435" s="23" t="str">
        <f>'指派 Feature_1017'!B:B</f>
        <v>System Requirement</v>
      </c>
      <c r="D435" s="23" t="str">
        <f>'指派 Feature_1017'!C:C</f>
        <v>Functional</v>
      </c>
      <c r="E435" s="23" t="str">
        <f>'指派 Feature_1017'!D:D</f>
        <v>Diagnostic</v>
      </c>
      <c r="F435" s="23" t="str">
        <f>'指派 Feature_1017'!A:A</f>
        <v>RTBM-54539</v>
      </c>
      <c r="G435" s="24" t="str">
        <f>IFERROR(VLOOKUP(F435,HW資料!A:B,2,FALSE),VLOOKUP(F435,System資料複製!E:J,6,FALSE))</f>
        <v>Pass</v>
      </c>
      <c r="H435" s="23" t="str">
        <f>IFERROR(VLOOKUP(F435,HW資料!A:B,1,FALSE),VLOOKUP(F435,System資料複製!E:J,5,FALSE))</f>
        <v>RTBM-44085</v>
      </c>
      <c r="I435" s="24" t="str">
        <f>IFERROR(VLOOKUP(F435,CustomerREQ!B:F,3,FALSE),"NA")</f>
        <v>RTBM-36475</v>
      </c>
      <c r="J435" s="24" t="str">
        <f>IFERROR(VLOOKUP(F435,CustomerREQ!B:F,4,FALSE),"NA")</f>
        <v>REQ-0495715</v>
      </c>
      <c r="K435" s="24" t="str">
        <f>IFERROR(VLOOKUP(F435,CustomerREQ!B:F,5,FALSE),"NA")</f>
        <v>A</v>
      </c>
    </row>
    <row r="436" spans="1:11" x14ac:dyDescent="0.4">
      <c r="A436" s="23" t="str">
        <f>'指派 Feature_1017'!E:E</f>
        <v>DTC - Airbage</v>
      </c>
      <c r="B436" s="24" t="str">
        <f>IFERROR(VLOOKUP(A436,Feature統計!A:O,15,FALSE),"NA")</f>
        <v>Pass</v>
      </c>
      <c r="C436" s="23" t="str">
        <f>'指派 Feature_1017'!B:B</f>
        <v>System Requirement</v>
      </c>
      <c r="D436" s="23" t="str">
        <f>'指派 Feature_1017'!C:C</f>
        <v>Functional</v>
      </c>
      <c r="E436" s="23" t="str">
        <f>'指派 Feature_1017'!D:D</f>
        <v>Diagnostic</v>
      </c>
      <c r="F436" s="23" t="str">
        <f>'指派 Feature_1017'!A:A</f>
        <v>RTBM-54540</v>
      </c>
      <c r="G436" s="24" t="str">
        <f>IFERROR(VLOOKUP(F436,HW資料!A:B,2,FALSE),VLOOKUP(F436,System資料複製!E:J,6,FALSE))</f>
        <v>Pass</v>
      </c>
      <c r="H436" s="23" t="str">
        <f>IFERROR(VLOOKUP(F436,HW資料!A:B,1,FALSE),VLOOKUP(F436,System資料複製!E:J,5,FALSE))</f>
        <v>RTBM-44084</v>
      </c>
      <c r="I436" s="24" t="str">
        <f>IFERROR(VLOOKUP(F436,CustomerREQ!B:F,3,FALSE),"NA")</f>
        <v>RTBM-36474</v>
      </c>
      <c r="J436" s="24" t="str">
        <f>IFERROR(VLOOKUP(F436,CustomerREQ!B:F,4,FALSE),"NA")</f>
        <v>REQ-0495714</v>
      </c>
      <c r="K436" s="24" t="str">
        <f>IFERROR(VLOOKUP(F436,CustomerREQ!B:F,5,FALSE),"NA")</f>
        <v>A</v>
      </c>
    </row>
    <row r="437" spans="1:11" x14ac:dyDescent="0.4">
      <c r="A437" s="23" t="str">
        <f>'指派 Feature_1017'!E:E</f>
        <v>DTC - Airbage</v>
      </c>
      <c r="B437" s="24" t="str">
        <f>IFERROR(VLOOKUP(A437,Feature統計!A:O,15,FALSE),"NA")</f>
        <v>Pass</v>
      </c>
      <c r="C437" s="23" t="str">
        <f>'指派 Feature_1017'!B:B</f>
        <v>System Requirement</v>
      </c>
      <c r="D437" s="23" t="str">
        <f>'指派 Feature_1017'!C:C</f>
        <v>Functional</v>
      </c>
      <c r="E437" s="23" t="str">
        <f>'指派 Feature_1017'!D:D</f>
        <v>Diagnostic</v>
      </c>
      <c r="F437" s="23" t="str">
        <f>'指派 Feature_1017'!A:A</f>
        <v>RTBM-54542</v>
      </c>
      <c r="G437" s="24" t="str">
        <f>IFERROR(VLOOKUP(F437,HW資料!A:B,2,FALSE),VLOOKUP(F437,System資料複製!E:J,6,FALSE))</f>
        <v>Pass</v>
      </c>
      <c r="H437" s="23" t="str">
        <f>IFERROR(VLOOKUP(F437,HW資料!A:B,1,FALSE),VLOOKUP(F437,System資料複製!E:J,5,FALSE))</f>
        <v>RTBM-44083</v>
      </c>
      <c r="I437" s="24" t="str">
        <f>IFERROR(VLOOKUP(F437,CustomerREQ!B:F,3,FALSE),"NA")</f>
        <v>RTBM-36473</v>
      </c>
      <c r="J437" s="24" t="str">
        <f>IFERROR(VLOOKUP(F437,CustomerREQ!B:F,4,FALSE),"NA")</f>
        <v>REQ-0495713</v>
      </c>
      <c r="K437" s="24" t="str">
        <f>IFERROR(VLOOKUP(F437,CustomerREQ!B:F,5,FALSE),"NA")</f>
        <v>A</v>
      </c>
    </row>
    <row r="438" spans="1:11" x14ac:dyDescent="0.4">
      <c r="A438" s="23" t="str">
        <f>'指派 Feature_1017'!E:E</f>
        <v>DTC - Airbage</v>
      </c>
      <c r="B438" s="24" t="str">
        <f>IFERROR(VLOOKUP(A438,Feature統計!A:O,15,FALSE),"NA")</f>
        <v>Pass</v>
      </c>
      <c r="C438" s="23" t="str">
        <f>'指派 Feature_1017'!B:B</f>
        <v>System Requirement</v>
      </c>
      <c r="D438" s="23" t="str">
        <f>'指派 Feature_1017'!C:C</f>
        <v>Functional</v>
      </c>
      <c r="E438" s="23" t="str">
        <f>'指派 Feature_1017'!D:D</f>
        <v>Diagnostic</v>
      </c>
      <c r="F438" s="23" t="str">
        <f>'指派 Feature_1017'!A:A</f>
        <v>RTBM-54543</v>
      </c>
      <c r="G438" s="24" t="str">
        <f>IFERROR(VLOOKUP(F438,HW資料!A:B,2,FALSE),VLOOKUP(F438,System資料複製!E:J,6,FALSE))</f>
        <v>Pass</v>
      </c>
      <c r="H438" s="23" t="str">
        <f>IFERROR(VLOOKUP(F438,HW資料!A:B,1,FALSE),VLOOKUP(F438,System資料複製!E:J,5,FALSE))</f>
        <v>RTBM-44082</v>
      </c>
      <c r="I438" s="24" t="str">
        <f>IFERROR(VLOOKUP(F438,CustomerREQ!B:F,3,FALSE),"NA")</f>
        <v>RTBM-36472</v>
      </c>
      <c r="J438" s="24" t="str">
        <f>IFERROR(VLOOKUP(F438,CustomerREQ!B:F,4,FALSE),"NA")</f>
        <v>REQ-0495712</v>
      </c>
      <c r="K438" s="24" t="str">
        <f>IFERROR(VLOOKUP(F438,CustomerREQ!B:F,5,FALSE),"NA")</f>
        <v>A</v>
      </c>
    </row>
    <row r="439" spans="1:11" x14ac:dyDescent="0.4">
      <c r="A439" s="23" t="str">
        <f>'指派 Feature_1017'!E:E</f>
        <v>DTC - Airbage</v>
      </c>
      <c r="B439" s="24" t="str">
        <f>IFERROR(VLOOKUP(A439,Feature統計!A:O,15,FALSE),"NA")</f>
        <v>Pass</v>
      </c>
      <c r="C439" s="23" t="str">
        <f>'指派 Feature_1017'!B:B</f>
        <v>System Requirement</v>
      </c>
      <c r="D439" s="23" t="str">
        <f>'指派 Feature_1017'!C:C</f>
        <v>Functional</v>
      </c>
      <c r="E439" s="23" t="str">
        <f>'指派 Feature_1017'!D:D</f>
        <v>Diagnostic</v>
      </c>
      <c r="F439" s="23" t="str">
        <f>'指派 Feature_1017'!A:A</f>
        <v>RTBM-54544</v>
      </c>
      <c r="G439" s="24" t="str">
        <f>IFERROR(VLOOKUP(F439,HW資料!A:B,2,FALSE),VLOOKUP(F439,System資料複製!E:J,6,FALSE))</f>
        <v>Pass</v>
      </c>
      <c r="H439" s="23" t="str">
        <f>IFERROR(VLOOKUP(F439,HW資料!A:B,1,FALSE),VLOOKUP(F439,System資料複製!E:J,5,FALSE))</f>
        <v>RTBM-44081</v>
      </c>
      <c r="I439" s="24" t="str">
        <f>IFERROR(VLOOKUP(F439,CustomerREQ!B:F,3,FALSE),"NA")</f>
        <v>RTBM-36471</v>
      </c>
      <c r="J439" s="24" t="str">
        <f>IFERROR(VLOOKUP(F439,CustomerREQ!B:F,4,FALSE),"NA")</f>
        <v>REQ-0495711</v>
      </c>
      <c r="K439" s="24" t="str">
        <f>IFERROR(VLOOKUP(F439,CustomerREQ!B:F,5,FALSE),"NA")</f>
        <v>A</v>
      </c>
    </row>
    <row r="440" spans="1:11" x14ac:dyDescent="0.4">
      <c r="A440" s="23" t="str">
        <f>'指派 Feature_1017'!E:E</f>
        <v>DTC - Airbage</v>
      </c>
      <c r="B440" s="24" t="str">
        <f>IFERROR(VLOOKUP(A440,Feature統計!A:O,15,FALSE),"NA")</f>
        <v>Pass</v>
      </c>
      <c r="C440" s="23" t="str">
        <f>'指派 Feature_1017'!B:B</f>
        <v>System Requirement</v>
      </c>
      <c r="D440" s="23" t="str">
        <f>'指派 Feature_1017'!C:C</f>
        <v>Functional</v>
      </c>
      <c r="E440" s="23" t="str">
        <f>'指派 Feature_1017'!D:D</f>
        <v>Diagnostic</v>
      </c>
      <c r="F440" s="23" t="str">
        <f>'指派 Feature_1017'!A:A</f>
        <v>RTBM-54545</v>
      </c>
      <c r="G440" s="24" t="str">
        <f>IFERROR(VLOOKUP(F440,HW資料!A:B,2,FALSE),VLOOKUP(F440,System資料複製!E:J,6,FALSE))</f>
        <v>Pass</v>
      </c>
      <c r="H440" s="23" t="str">
        <f>IFERROR(VLOOKUP(F440,HW資料!A:B,1,FALSE),VLOOKUP(F440,System資料複製!E:J,5,FALSE))</f>
        <v>RTBM-44080</v>
      </c>
      <c r="I440" s="24" t="str">
        <f>IFERROR(VLOOKUP(F440,CustomerREQ!B:F,3,FALSE),"NA")</f>
        <v>RTBM-36470</v>
      </c>
      <c r="J440" s="24" t="str">
        <f>IFERROR(VLOOKUP(F440,CustomerREQ!B:F,4,FALSE),"NA")</f>
        <v>REQ-0495710</v>
      </c>
      <c r="K440" s="24" t="str">
        <f>IFERROR(VLOOKUP(F440,CustomerREQ!B:F,5,FALSE),"NA")</f>
        <v>A</v>
      </c>
    </row>
    <row r="441" spans="1:11" x14ac:dyDescent="0.4">
      <c r="A441" s="23" t="str">
        <f>'指派 Feature_1017'!E:E</f>
        <v>DTC - Airbage</v>
      </c>
      <c r="B441" s="24" t="str">
        <f>IFERROR(VLOOKUP(A441,Feature統計!A:O,15,FALSE),"NA")</f>
        <v>Pass</v>
      </c>
      <c r="C441" s="23" t="str">
        <f>'指派 Feature_1017'!B:B</f>
        <v>System Requirement</v>
      </c>
      <c r="D441" s="23" t="str">
        <f>'指派 Feature_1017'!C:C</f>
        <v>Functional</v>
      </c>
      <c r="E441" s="23" t="str">
        <f>'指派 Feature_1017'!D:D</f>
        <v>Diagnostic</v>
      </c>
      <c r="F441" s="23" t="str">
        <f>'指派 Feature_1017'!A:A</f>
        <v>RTBM-54546</v>
      </c>
      <c r="G441" s="24" t="str">
        <f>IFERROR(VLOOKUP(F441,HW資料!A:B,2,FALSE),VLOOKUP(F441,System資料複製!E:J,6,FALSE))</f>
        <v>StagePass</v>
      </c>
      <c r="H441" s="23" t="str">
        <f>IFERROR(VLOOKUP(F441,HW資料!A:B,1,FALSE),VLOOKUP(F441,System資料複製!E:J,5,FALSE))</f>
        <v>RTBM-44079</v>
      </c>
      <c r="I441" s="24" t="str">
        <f>IFERROR(VLOOKUP(F441,CustomerREQ!B:F,3,FALSE),"NA")</f>
        <v>RTBM-36469</v>
      </c>
      <c r="J441" s="24" t="str">
        <f>IFERROR(VLOOKUP(F441,CustomerREQ!B:F,4,FALSE),"NA")</f>
        <v>REQ-0495709</v>
      </c>
      <c r="K441" s="24" t="str">
        <f>IFERROR(VLOOKUP(F441,CustomerREQ!B:F,5,FALSE),"NA")</f>
        <v>B</v>
      </c>
    </row>
    <row r="442" spans="1:11" x14ac:dyDescent="0.4">
      <c r="A442" s="23" t="str">
        <f>'指派 Feature_1017'!E:E</f>
        <v>DTC - Airbage</v>
      </c>
      <c r="B442" s="24" t="str">
        <f>IFERROR(VLOOKUP(A442,Feature統計!A:O,15,FALSE),"NA")</f>
        <v>Pass</v>
      </c>
      <c r="C442" s="23" t="str">
        <f>'指派 Feature_1017'!B:B</f>
        <v>System Requirement</v>
      </c>
      <c r="D442" s="23" t="str">
        <f>'指派 Feature_1017'!C:C</f>
        <v>Functional</v>
      </c>
      <c r="E442" s="23" t="str">
        <f>'指派 Feature_1017'!D:D</f>
        <v>Diagnostic</v>
      </c>
      <c r="F442" s="23" t="str">
        <f>'指派 Feature_1017'!A:A</f>
        <v>RTBM-54547</v>
      </c>
      <c r="G442" s="24" t="str">
        <f>IFERROR(VLOOKUP(F442,HW資料!A:B,2,FALSE),VLOOKUP(F442,System資料複製!E:J,6,FALSE))</f>
        <v>Pass</v>
      </c>
      <c r="H442" s="23" t="str">
        <f>IFERROR(VLOOKUP(F442,HW資料!A:B,1,FALSE),VLOOKUP(F442,System資料複製!E:J,5,FALSE))</f>
        <v>RTBM-44078</v>
      </c>
      <c r="I442" s="24" t="str">
        <f>IFERROR(VLOOKUP(F442,CustomerREQ!B:F,3,FALSE),"NA")</f>
        <v>RTBM-36468</v>
      </c>
      <c r="J442" s="24" t="str">
        <f>IFERROR(VLOOKUP(F442,CustomerREQ!B:F,4,FALSE),"NA")</f>
        <v>REQ-0495708</v>
      </c>
      <c r="K442" s="24" t="str">
        <f>IFERROR(VLOOKUP(F442,CustomerREQ!B:F,5,FALSE),"NA")</f>
        <v>A</v>
      </c>
    </row>
    <row r="443" spans="1:11" x14ac:dyDescent="0.4">
      <c r="A443" s="23" t="str">
        <f>'指派 Feature_1017'!E:E</f>
        <v>DTC - LED</v>
      </c>
      <c r="B443" s="24" t="str">
        <f>IFERROR(VLOOKUP(A443,Feature統計!A:O,15,FALSE),"NA")</f>
        <v>Pass</v>
      </c>
      <c r="C443" s="23" t="str">
        <f>'指派 Feature_1017'!B:B</f>
        <v>System Requirement</v>
      </c>
      <c r="D443" s="23" t="str">
        <f>'指派 Feature_1017'!C:C</f>
        <v>Functional</v>
      </c>
      <c r="E443" s="23" t="str">
        <f>'指派 Feature_1017'!D:D</f>
        <v>Diagnostic</v>
      </c>
      <c r="F443" s="23" t="str">
        <f>'指派 Feature_1017'!A:A</f>
        <v>RTBM-54548</v>
      </c>
      <c r="G443" s="24" t="str">
        <f>IFERROR(VLOOKUP(F443,HW資料!A:B,2,FALSE),VLOOKUP(F443,System資料複製!E:J,6,FALSE))</f>
        <v>Pass</v>
      </c>
      <c r="H443" s="23" t="str">
        <f>IFERROR(VLOOKUP(F443,HW資料!A:B,1,FALSE),VLOOKUP(F443,System資料複製!E:J,5,FALSE))</f>
        <v>RTBM-44161</v>
      </c>
      <c r="I443" s="24" t="str">
        <f>IFERROR(VLOOKUP(F443,CustomerREQ!B:F,3,FALSE),"NA")</f>
        <v>RTBM-36467</v>
      </c>
      <c r="J443" s="24" t="str">
        <f>IFERROR(VLOOKUP(F443,CustomerREQ!B:F,4,FALSE),"NA")</f>
        <v>REQ-0495707</v>
      </c>
      <c r="K443" s="24" t="str">
        <f>IFERROR(VLOOKUP(F443,CustomerREQ!B:F,5,FALSE),"NA")</f>
        <v>A</v>
      </c>
    </row>
    <row r="444" spans="1:11" x14ac:dyDescent="0.4">
      <c r="A444" s="23" t="str">
        <f>'指派 Feature_1017'!E:E</f>
        <v>DTC - LED</v>
      </c>
      <c r="B444" s="24" t="str">
        <f>IFERROR(VLOOKUP(A444,Feature統計!A:O,15,FALSE),"NA")</f>
        <v>Pass</v>
      </c>
      <c r="C444" s="23" t="str">
        <f>'指派 Feature_1017'!B:B</f>
        <v>System Requirement</v>
      </c>
      <c r="D444" s="23" t="str">
        <f>'指派 Feature_1017'!C:C</f>
        <v>Functional</v>
      </c>
      <c r="E444" s="23" t="str">
        <f>'指派 Feature_1017'!D:D</f>
        <v>Diagnostic</v>
      </c>
      <c r="F444" s="23" t="str">
        <f>'指派 Feature_1017'!A:A</f>
        <v>RTBM-54549</v>
      </c>
      <c r="G444" s="24" t="str">
        <f>IFERROR(VLOOKUP(F444,HW資料!A:B,2,FALSE),VLOOKUP(F444,System資料複製!E:J,6,FALSE))</f>
        <v>StagePass</v>
      </c>
      <c r="H444" s="23" t="str">
        <f>IFERROR(VLOOKUP(F444,HW資料!A:B,1,FALSE),VLOOKUP(F444,System資料複製!E:J,5,FALSE))</f>
        <v>RTBM-44160</v>
      </c>
      <c r="I444" s="24" t="str">
        <f>IFERROR(VLOOKUP(F444,CustomerREQ!B:F,3,FALSE),"NA")</f>
        <v>RTBM-36466</v>
      </c>
      <c r="J444" s="24" t="str">
        <f>IFERROR(VLOOKUP(F444,CustomerREQ!B:F,4,FALSE),"NA")</f>
        <v>REQ-0495706</v>
      </c>
      <c r="K444" s="24" t="str">
        <f>IFERROR(VLOOKUP(F444,CustomerREQ!B:F,5,FALSE),"NA")</f>
        <v>A</v>
      </c>
    </row>
    <row r="445" spans="1:11" x14ac:dyDescent="0.4">
      <c r="A445" s="23" t="str">
        <f>'指派 Feature_1017'!E:E</f>
        <v>DTC - LED</v>
      </c>
      <c r="B445" s="24" t="str">
        <f>IFERROR(VLOOKUP(A445,Feature統計!A:O,15,FALSE),"NA")</f>
        <v>Pass</v>
      </c>
      <c r="C445" s="23" t="str">
        <f>'指派 Feature_1017'!B:B</f>
        <v>System Requirement</v>
      </c>
      <c r="D445" s="23" t="str">
        <f>'指派 Feature_1017'!C:C</f>
        <v>Functional</v>
      </c>
      <c r="E445" s="23" t="str">
        <f>'指派 Feature_1017'!D:D</f>
        <v>Diagnostic</v>
      </c>
      <c r="F445" s="23" t="str">
        <f>'指派 Feature_1017'!A:A</f>
        <v>RTBM-54550</v>
      </c>
      <c r="G445" s="24" t="str">
        <f>IFERROR(VLOOKUP(F445,HW資料!A:B,2,FALSE),VLOOKUP(F445,System資料複製!E:J,6,FALSE))</f>
        <v>StagePass</v>
      </c>
      <c r="H445" s="23" t="str">
        <f>IFERROR(VLOOKUP(F445,HW資料!A:B,1,FALSE),VLOOKUP(F445,System資料複製!E:J,5,FALSE))</f>
        <v>RTBM-44159</v>
      </c>
      <c r="I445" s="24" t="str">
        <f>IFERROR(VLOOKUP(F445,CustomerREQ!B:F,3,FALSE),"NA")</f>
        <v>RTBM-36465</v>
      </c>
      <c r="J445" s="24" t="str">
        <f>IFERROR(VLOOKUP(F445,CustomerREQ!B:F,4,FALSE),"NA")</f>
        <v>REQ-0495705</v>
      </c>
      <c r="K445" s="24" t="str">
        <f>IFERROR(VLOOKUP(F445,CustomerREQ!B:F,5,FALSE),"NA")</f>
        <v>A</v>
      </c>
    </row>
    <row r="446" spans="1:11" x14ac:dyDescent="0.4">
      <c r="A446" s="23" t="str">
        <f>'指派 Feature_1017'!E:E</f>
        <v>DTC - LED</v>
      </c>
      <c r="B446" s="24" t="str">
        <f>IFERROR(VLOOKUP(A446,Feature統計!A:O,15,FALSE),"NA")</f>
        <v>Pass</v>
      </c>
      <c r="C446" s="23" t="str">
        <f>'指派 Feature_1017'!B:B</f>
        <v>System Requirement</v>
      </c>
      <c r="D446" s="23" t="str">
        <f>'指派 Feature_1017'!C:C</f>
        <v>Functional</v>
      </c>
      <c r="E446" s="23" t="str">
        <f>'指派 Feature_1017'!D:D</f>
        <v>Diagnostic</v>
      </c>
      <c r="F446" s="23" t="str">
        <f>'指派 Feature_1017'!A:A</f>
        <v>RTBM-54558</v>
      </c>
      <c r="G446" s="24" t="str">
        <f>IFERROR(VLOOKUP(F446,HW資料!A:B,2,FALSE),VLOOKUP(F446,System資料複製!E:J,6,FALSE))</f>
        <v>Pass</v>
      </c>
      <c r="H446" s="23" t="str">
        <f>IFERROR(VLOOKUP(F446,HW資料!A:B,1,FALSE),VLOOKUP(F446,System資料複製!E:J,5,FALSE))</f>
        <v>RTBM-44158</v>
      </c>
      <c r="I446" s="24" t="str">
        <f>IFERROR(VLOOKUP(F446,CustomerREQ!B:F,3,FALSE),"NA")</f>
        <v>RTBM-36464</v>
      </c>
      <c r="J446" s="24" t="str">
        <f>IFERROR(VLOOKUP(F446,CustomerREQ!B:F,4,FALSE),"NA")</f>
        <v>REQ-0495704</v>
      </c>
      <c r="K446" s="24" t="str">
        <f>IFERROR(VLOOKUP(F446,CustomerREQ!B:F,5,FALSE),"NA")</f>
        <v>A</v>
      </c>
    </row>
    <row r="447" spans="1:11" x14ac:dyDescent="0.4">
      <c r="A447" s="23" t="str">
        <f>'指派 Feature_1017'!E:E</f>
        <v>DTC - LED</v>
      </c>
      <c r="B447" s="24" t="str">
        <f>IFERROR(VLOOKUP(A447,Feature統計!A:O,15,FALSE),"NA")</f>
        <v>Pass</v>
      </c>
      <c r="C447" s="23" t="str">
        <f>'指派 Feature_1017'!B:B</f>
        <v>System Requirement</v>
      </c>
      <c r="D447" s="23" t="str">
        <f>'指派 Feature_1017'!C:C</f>
        <v>Functional</v>
      </c>
      <c r="E447" s="23" t="str">
        <f>'指派 Feature_1017'!D:D</f>
        <v>Diagnostic</v>
      </c>
      <c r="F447" s="23" t="str">
        <f>'指派 Feature_1017'!A:A</f>
        <v>RTBM-54559</v>
      </c>
      <c r="G447" s="24" t="str">
        <f>IFERROR(VLOOKUP(F447,HW資料!A:B,2,FALSE),VLOOKUP(F447,System資料複製!E:J,6,FALSE))</f>
        <v>Pass</v>
      </c>
      <c r="H447" s="23" t="str">
        <f>IFERROR(VLOOKUP(F447,HW資料!A:B,1,FALSE),VLOOKUP(F447,System資料複製!E:J,5,FALSE))</f>
        <v>RTBM-44157</v>
      </c>
      <c r="I447" s="24" t="str">
        <f>IFERROR(VLOOKUP(F447,CustomerREQ!B:F,3,FALSE),"NA")</f>
        <v>RTBM-36463</v>
      </c>
      <c r="J447" s="24" t="str">
        <f>IFERROR(VLOOKUP(F447,CustomerREQ!B:F,4,FALSE),"NA")</f>
        <v>REQ-0495703</v>
      </c>
      <c r="K447" s="24" t="str">
        <f>IFERROR(VLOOKUP(F447,CustomerREQ!B:F,5,FALSE),"NA")</f>
        <v>A</v>
      </c>
    </row>
    <row r="448" spans="1:11" x14ac:dyDescent="0.4">
      <c r="A448" s="23" t="str">
        <f>'指派 Feature_1017'!E:E</f>
        <v>DTC - LED</v>
      </c>
      <c r="B448" s="24" t="str">
        <f>IFERROR(VLOOKUP(A448,Feature統計!A:O,15,FALSE),"NA")</f>
        <v>Pass</v>
      </c>
      <c r="C448" s="23" t="str">
        <f>'指派 Feature_1017'!B:B</f>
        <v>System Requirement</v>
      </c>
      <c r="D448" s="23" t="str">
        <f>'指派 Feature_1017'!C:C</f>
        <v>Functional</v>
      </c>
      <c r="E448" s="23" t="str">
        <f>'指派 Feature_1017'!D:D</f>
        <v>Diagnostic</v>
      </c>
      <c r="F448" s="23" t="str">
        <f>'指派 Feature_1017'!A:A</f>
        <v>RTBM-54574</v>
      </c>
      <c r="G448" s="24" t="str">
        <f>IFERROR(VLOOKUP(F448,HW資料!A:B,2,FALSE),VLOOKUP(F448,System資料複製!E:J,6,FALSE))</f>
        <v>Pass</v>
      </c>
      <c r="H448" s="23" t="str">
        <f>IFERROR(VLOOKUP(F448,HW資料!A:B,1,FALSE),VLOOKUP(F448,System資料複製!E:J,5,FALSE))</f>
        <v>RTBM-44156</v>
      </c>
      <c r="I448" s="24" t="str">
        <f>IFERROR(VLOOKUP(F448,CustomerREQ!B:F,3,FALSE),"NA")</f>
        <v>RTBM-36462</v>
      </c>
      <c r="J448" s="24" t="str">
        <f>IFERROR(VLOOKUP(F448,CustomerREQ!B:F,4,FALSE),"NA")</f>
        <v>REQ-0495702</v>
      </c>
      <c r="K448" s="24" t="str">
        <f>IFERROR(VLOOKUP(F448,CustomerREQ!B:F,5,FALSE),"NA")</f>
        <v>A</v>
      </c>
    </row>
    <row r="449" spans="1:11" x14ac:dyDescent="0.4">
      <c r="A449" s="23" t="str">
        <f>'指派 Feature_1017'!E:E</f>
        <v>DTC - LED</v>
      </c>
      <c r="B449" s="24" t="str">
        <f>IFERROR(VLOOKUP(A449,Feature統計!A:O,15,FALSE),"NA")</f>
        <v>Pass</v>
      </c>
      <c r="C449" s="23" t="str">
        <f>'指派 Feature_1017'!B:B</f>
        <v>System Requirement</v>
      </c>
      <c r="D449" s="23" t="str">
        <f>'指派 Feature_1017'!C:C</f>
        <v>Functional</v>
      </c>
      <c r="E449" s="23" t="str">
        <f>'指派 Feature_1017'!D:D</f>
        <v>Diagnostic</v>
      </c>
      <c r="F449" s="23" t="str">
        <f>'指派 Feature_1017'!A:A</f>
        <v>RTBM-54575</v>
      </c>
      <c r="G449" s="24" t="str">
        <f>IFERROR(VLOOKUP(F449,HW資料!A:B,2,FALSE),VLOOKUP(F449,System資料複製!E:J,6,FALSE))</f>
        <v>Pass</v>
      </c>
      <c r="H449" s="23" t="str">
        <f>IFERROR(VLOOKUP(F449,HW資料!A:B,1,FALSE),VLOOKUP(F449,System資料複製!E:J,5,FALSE))</f>
        <v>RTBM-44155</v>
      </c>
      <c r="I449" s="24" t="str">
        <f>IFERROR(VLOOKUP(F449,CustomerREQ!B:F,3,FALSE),"NA")</f>
        <v>RTBM-36461</v>
      </c>
      <c r="J449" s="24" t="str">
        <f>IFERROR(VLOOKUP(F449,CustomerREQ!B:F,4,FALSE),"NA")</f>
        <v>REQ-0495701</v>
      </c>
      <c r="K449" s="24" t="str">
        <f>IFERROR(VLOOKUP(F449,CustomerREQ!B:F,5,FALSE),"NA")</f>
        <v>A</v>
      </c>
    </row>
    <row r="450" spans="1:11" x14ac:dyDescent="0.4">
      <c r="A450" s="23" t="str">
        <f>'指派 Feature_1017'!E:E</f>
        <v>DTC - LED</v>
      </c>
      <c r="B450" s="24" t="str">
        <f>IFERROR(VLOOKUP(A450,Feature統計!A:O,15,FALSE),"NA")</f>
        <v>Pass</v>
      </c>
      <c r="C450" s="23" t="str">
        <f>'指派 Feature_1017'!B:B</f>
        <v>System Requirement</v>
      </c>
      <c r="D450" s="23" t="str">
        <f>'指派 Feature_1017'!C:C</f>
        <v>Functional</v>
      </c>
      <c r="E450" s="23" t="str">
        <f>'指派 Feature_1017'!D:D</f>
        <v>Diagnostic</v>
      </c>
      <c r="F450" s="23" t="str">
        <f>'指派 Feature_1017'!A:A</f>
        <v>RTBM-54576</v>
      </c>
      <c r="G450" s="24" t="str">
        <f>IFERROR(VLOOKUP(F450,HW資料!A:B,2,FALSE),VLOOKUP(F450,System資料複製!E:J,6,FALSE))</f>
        <v>Pass</v>
      </c>
      <c r="H450" s="23" t="str">
        <f>IFERROR(VLOOKUP(F450,HW資料!A:B,1,FALSE),VLOOKUP(F450,System資料複製!E:J,5,FALSE))</f>
        <v>RTBM-44154</v>
      </c>
      <c r="I450" s="24" t="str">
        <f>IFERROR(VLOOKUP(F450,CustomerREQ!B:F,3,FALSE),"NA")</f>
        <v>RTBM-36460</v>
      </c>
      <c r="J450" s="24" t="str">
        <f>IFERROR(VLOOKUP(F450,CustomerREQ!B:F,4,FALSE),"NA")</f>
        <v>REQ-0495700</v>
      </c>
      <c r="K450" s="24" t="str">
        <f>IFERROR(VLOOKUP(F450,CustomerREQ!B:F,5,FALSE),"NA")</f>
        <v>A</v>
      </c>
    </row>
    <row r="451" spans="1:11" x14ac:dyDescent="0.4">
      <c r="A451" s="23" t="str">
        <f>'指派 Feature_1017'!E:E</f>
        <v>DTC - LED</v>
      </c>
      <c r="B451" s="24" t="str">
        <f>IFERROR(VLOOKUP(A451,Feature統計!A:O,15,FALSE),"NA")</f>
        <v>Pass</v>
      </c>
      <c r="C451" s="23" t="str">
        <f>'指派 Feature_1017'!B:B</f>
        <v>System Requirement</v>
      </c>
      <c r="D451" s="23" t="str">
        <f>'指派 Feature_1017'!C:C</f>
        <v>Functional</v>
      </c>
      <c r="E451" s="23" t="str">
        <f>'指派 Feature_1017'!D:D</f>
        <v>Diagnostic</v>
      </c>
      <c r="F451" s="23" t="str">
        <f>'指派 Feature_1017'!A:A</f>
        <v>RTBM-54577</v>
      </c>
      <c r="G451" s="24" t="str">
        <f>IFERROR(VLOOKUP(F451,HW資料!A:B,2,FALSE),VLOOKUP(F451,System資料複製!E:J,6,FALSE))</f>
        <v>Pass</v>
      </c>
      <c r="H451" s="23" t="str">
        <f>IFERROR(VLOOKUP(F451,HW資料!A:B,1,FALSE),VLOOKUP(F451,System資料複製!E:J,5,FALSE))</f>
        <v>RTBM-44153</v>
      </c>
      <c r="I451" s="24" t="str">
        <f>IFERROR(VLOOKUP(F451,CustomerREQ!B:F,3,FALSE),"NA")</f>
        <v>RTBM-36459</v>
      </c>
      <c r="J451" s="24" t="str">
        <f>IFERROR(VLOOKUP(F451,CustomerREQ!B:F,4,FALSE),"NA")</f>
        <v>REQ-0495699</v>
      </c>
      <c r="K451" s="24" t="str">
        <f>IFERROR(VLOOKUP(F451,CustomerREQ!B:F,5,FALSE),"NA")</f>
        <v>A</v>
      </c>
    </row>
    <row r="452" spans="1:11" x14ac:dyDescent="0.4">
      <c r="A452" s="23" t="str">
        <f>'指派 Feature_1017'!E:E</f>
        <v>DTC - LED</v>
      </c>
      <c r="B452" s="24" t="str">
        <f>IFERROR(VLOOKUP(A452,Feature統計!A:O,15,FALSE),"NA")</f>
        <v>Pass</v>
      </c>
      <c r="C452" s="23" t="str">
        <f>'指派 Feature_1017'!B:B</f>
        <v>System Requirement</v>
      </c>
      <c r="D452" s="23" t="str">
        <f>'指派 Feature_1017'!C:C</f>
        <v>Functional</v>
      </c>
      <c r="E452" s="23" t="str">
        <f>'指派 Feature_1017'!D:D</f>
        <v>Diagnostic</v>
      </c>
      <c r="F452" s="23" t="str">
        <f>'指派 Feature_1017'!A:A</f>
        <v>RTBM-54578</v>
      </c>
      <c r="G452" s="24" t="str">
        <f>IFERROR(VLOOKUP(F452,HW資料!A:B,2,FALSE),VLOOKUP(F452,System資料複製!E:J,6,FALSE))</f>
        <v>StagePass</v>
      </c>
      <c r="H452" s="23" t="str">
        <f>IFERROR(VLOOKUP(F452,HW資料!A:B,1,FALSE),VLOOKUP(F452,System資料複製!E:J,5,FALSE))</f>
        <v>RTBM-44152</v>
      </c>
      <c r="I452" s="24" t="str">
        <f>IFERROR(VLOOKUP(F452,CustomerREQ!B:F,3,FALSE),"NA")</f>
        <v>RTBM-36458</v>
      </c>
      <c r="J452" s="24" t="str">
        <f>IFERROR(VLOOKUP(F452,CustomerREQ!B:F,4,FALSE),"NA")</f>
        <v>REQ-0495698</v>
      </c>
      <c r="K452" s="24" t="str">
        <f>IFERROR(VLOOKUP(F452,CustomerREQ!B:F,5,FALSE),"NA")</f>
        <v>B</v>
      </c>
    </row>
    <row r="453" spans="1:11" x14ac:dyDescent="0.4">
      <c r="A453" s="23" t="str">
        <f>'指派 Feature_1017'!E:E</f>
        <v>DTC - LED</v>
      </c>
      <c r="B453" s="24" t="str">
        <f>IFERROR(VLOOKUP(A453,Feature統計!A:O,15,FALSE),"NA")</f>
        <v>Pass</v>
      </c>
      <c r="C453" s="23" t="str">
        <f>'指派 Feature_1017'!B:B</f>
        <v>System Requirement</v>
      </c>
      <c r="D453" s="23" t="str">
        <f>'指派 Feature_1017'!C:C</f>
        <v>Functional</v>
      </c>
      <c r="E453" s="23" t="str">
        <f>'指派 Feature_1017'!D:D</f>
        <v>Diagnostic</v>
      </c>
      <c r="F453" s="23" t="str">
        <f>'指派 Feature_1017'!A:A</f>
        <v>RTBM-54579</v>
      </c>
      <c r="G453" s="24" t="str">
        <f>IFERROR(VLOOKUP(F453,HW資料!A:B,2,FALSE),VLOOKUP(F453,System資料複製!E:J,6,FALSE))</f>
        <v>Pass</v>
      </c>
      <c r="H453" s="23" t="str">
        <f>IFERROR(VLOOKUP(F453,HW資料!A:B,1,FALSE),VLOOKUP(F453,System資料複製!E:J,5,FALSE))</f>
        <v>RTBM-44151</v>
      </c>
      <c r="I453" s="24" t="str">
        <f>IFERROR(VLOOKUP(F453,CustomerREQ!B:F,3,FALSE),"NA")</f>
        <v>RTBM-36457</v>
      </c>
      <c r="J453" s="24" t="str">
        <f>IFERROR(VLOOKUP(F453,CustomerREQ!B:F,4,FALSE),"NA")</f>
        <v>REQ-0495697</v>
      </c>
      <c r="K453" s="24" t="str">
        <f>IFERROR(VLOOKUP(F453,CustomerREQ!B:F,5,FALSE),"NA")</f>
        <v>A</v>
      </c>
    </row>
    <row r="454" spans="1:11" x14ac:dyDescent="0.4">
      <c r="A454" s="23" t="str">
        <f>'指派 Feature_1017'!E:E</f>
        <v>DTC - LED</v>
      </c>
      <c r="B454" s="24" t="str">
        <f>IFERROR(VLOOKUP(A454,Feature統計!A:O,15,FALSE),"NA")</f>
        <v>Pass</v>
      </c>
      <c r="C454" s="23" t="str">
        <f>'指派 Feature_1017'!B:B</f>
        <v>System Requirement</v>
      </c>
      <c r="D454" s="23" t="str">
        <f>'指派 Feature_1017'!C:C</f>
        <v>Functional</v>
      </c>
      <c r="E454" s="23" t="str">
        <f>'指派 Feature_1017'!D:D</f>
        <v>Diagnostic</v>
      </c>
      <c r="F454" s="23" t="str">
        <f>'指派 Feature_1017'!A:A</f>
        <v>RTBM-54580</v>
      </c>
      <c r="G454" s="24" t="str">
        <f>IFERROR(VLOOKUP(F454,HW資料!A:B,2,FALSE),VLOOKUP(F454,System資料複製!E:J,6,FALSE))</f>
        <v>Pass</v>
      </c>
      <c r="H454" s="23" t="str">
        <f>IFERROR(VLOOKUP(F454,HW資料!A:B,1,FALSE),VLOOKUP(F454,System資料複製!E:J,5,FALSE))</f>
        <v>RTBM-44150</v>
      </c>
      <c r="I454" s="24" t="str">
        <f>IFERROR(VLOOKUP(F454,CustomerREQ!B:F,3,FALSE),"NA")</f>
        <v>RTBM-36456</v>
      </c>
      <c r="J454" s="24" t="str">
        <f>IFERROR(VLOOKUP(F454,CustomerREQ!B:F,4,FALSE),"NA")</f>
        <v>REQ-0495696</v>
      </c>
      <c r="K454" s="24" t="str">
        <f>IFERROR(VLOOKUP(F454,CustomerREQ!B:F,5,FALSE),"NA")</f>
        <v>B</v>
      </c>
    </row>
    <row r="455" spans="1:11" x14ac:dyDescent="0.4">
      <c r="A455" s="23" t="str">
        <f>'指派 Feature_1017'!E:E</f>
        <v>DTC - LED</v>
      </c>
      <c r="B455" s="24" t="str">
        <f>IFERROR(VLOOKUP(A455,Feature統計!A:O,15,FALSE),"NA")</f>
        <v>Pass</v>
      </c>
      <c r="C455" s="23" t="str">
        <f>'指派 Feature_1017'!B:B</f>
        <v>System Requirement</v>
      </c>
      <c r="D455" s="23" t="str">
        <f>'指派 Feature_1017'!C:C</f>
        <v>Functional</v>
      </c>
      <c r="E455" s="23" t="str">
        <f>'指派 Feature_1017'!D:D</f>
        <v>Diagnostic</v>
      </c>
      <c r="F455" s="23" t="str">
        <f>'指派 Feature_1017'!A:A</f>
        <v>RTBM-54581</v>
      </c>
      <c r="G455" s="24" t="str">
        <f>IFERROR(VLOOKUP(F455,HW資料!A:B,2,FALSE),VLOOKUP(F455,System資料複製!E:J,6,FALSE))</f>
        <v>Pass</v>
      </c>
      <c r="H455" s="23" t="str">
        <f>IFERROR(VLOOKUP(F455,HW資料!A:B,1,FALSE),VLOOKUP(F455,System資料複製!E:J,5,FALSE))</f>
        <v>RTBM-44149</v>
      </c>
      <c r="I455" s="24" t="str">
        <f>IFERROR(VLOOKUP(F455,CustomerREQ!B:F,3,FALSE),"NA")</f>
        <v>RTBM-36455</v>
      </c>
      <c r="J455" s="24" t="str">
        <f>IFERROR(VLOOKUP(F455,CustomerREQ!B:F,4,FALSE),"NA")</f>
        <v>REQ-0495695</v>
      </c>
      <c r="K455" s="24" t="str">
        <f>IFERROR(VLOOKUP(F455,CustomerREQ!B:F,5,FALSE),"NA")</f>
        <v>A</v>
      </c>
    </row>
    <row r="456" spans="1:11" x14ac:dyDescent="0.4">
      <c r="A456" s="23" t="str">
        <f>'指派 Feature_1017'!E:E</f>
        <v>DTC - LED</v>
      </c>
      <c r="B456" s="24" t="str">
        <f>IFERROR(VLOOKUP(A456,Feature統計!A:O,15,FALSE),"NA")</f>
        <v>Pass</v>
      </c>
      <c r="C456" s="23" t="str">
        <f>'指派 Feature_1017'!B:B</f>
        <v>System Requirement</v>
      </c>
      <c r="D456" s="23" t="str">
        <f>'指派 Feature_1017'!C:C</f>
        <v>Functional</v>
      </c>
      <c r="E456" s="23" t="str">
        <f>'指派 Feature_1017'!D:D</f>
        <v>Diagnostic</v>
      </c>
      <c r="F456" s="23" t="str">
        <f>'指派 Feature_1017'!A:A</f>
        <v>RTBM-54582</v>
      </c>
      <c r="G456" s="24" t="str">
        <f>IFERROR(VLOOKUP(F456,HW資料!A:B,2,FALSE),VLOOKUP(F456,System資料複製!E:J,6,FALSE))</f>
        <v>Pass</v>
      </c>
      <c r="H456" s="23" t="str">
        <f>IFERROR(VLOOKUP(F456,HW資料!A:B,1,FALSE),VLOOKUP(F456,System資料複製!E:J,5,FALSE))</f>
        <v>RTBM-44148</v>
      </c>
      <c r="I456" s="24" t="str">
        <f>IFERROR(VLOOKUP(F456,CustomerREQ!B:F,3,FALSE),"NA")</f>
        <v>RTBM-36454</v>
      </c>
      <c r="J456" s="24" t="str">
        <f>IFERROR(VLOOKUP(F456,CustomerREQ!B:F,4,FALSE),"NA")</f>
        <v>REQ-0495694</v>
      </c>
      <c r="K456" s="24" t="str">
        <f>IFERROR(VLOOKUP(F456,CustomerREQ!B:F,5,FALSE),"NA")</f>
        <v>A</v>
      </c>
    </row>
    <row r="457" spans="1:11" x14ac:dyDescent="0.4">
      <c r="A457" s="23" t="str">
        <f>'指派 Feature_1017'!E:E</f>
        <v>DTC - LED</v>
      </c>
      <c r="B457" s="24" t="str">
        <f>IFERROR(VLOOKUP(A457,Feature統計!A:O,15,FALSE),"NA")</f>
        <v>Pass</v>
      </c>
      <c r="C457" s="23" t="str">
        <f>'指派 Feature_1017'!B:B</f>
        <v>System Requirement</v>
      </c>
      <c r="D457" s="23" t="str">
        <f>'指派 Feature_1017'!C:C</f>
        <v>Functional</v>
      </c>
      <c r="E457" s="23" t="str">
        <f>'指派 Feature_1017'!D:D</f>
        <v>Diagnostic</v>
      </c>
      <c r="F457" s="23" t="str">
        <f>'指派 Feature_1017'!A:A</f>
        <v>RTBM-54583</v>
      </c>
      <c r="G457" s="24" t="str">
        <f>IFERROR(VLOOKUP(F457,HW資料!A:B,2,FALSE),VLOOKUP(F457,System資料複製!E:J,6,FALSE))</f>
        <v>Pass</v>
      </c>
      <c r="H457" s="23" t="str">
        <f>IFERROR(VLOOKUP(F457,HW資料!A:B,1,FALSE),VLOOKUP(F457,System資料複製!E:J,5,FALSE))</f>
        <v>RTBM-44147</v>
      </c>
      <c r="I457" s="24" t="str">
        <f>IFERROR(VLOOKUP(F457,CustomerREQ!B:F,3,FALSE),"NA")</f>
        <v>RTBM-36453</v>
      </c>
      <c r="J457" s="24" t="str">
        <f>IFERROR(VLOOKUP(F457,CustomerREQ!B:F,4,FALSE),"NA")</f>
        <v>REQ-0495693</v>
      </c>
      <c r="K457" s="24" t="str">
        <f>IFERROR(VLOOKUP(F457,CustomerREQ!B:F,5,FALSE),"NA")</f>
        <v>A</v>
      </c>
    </row>
    <row r="458" spans="1:11" x14ac:dyDescent="0.4">
      <c r="A458" s="23" t="str">
        <f>'指派 Feature_1017'!E:E</f>
        <v>DTC - Acall</v>
      </c>
      <c r="B458" s="24" t="str">
        <f>IFERROR(VLOOKUP(A458,Feature統計!A:O,15,FALSE),"NA")</f>
        <v>Pass</v>
      </c>
      <c r="C458" s="23" t="str">
        <f>'指派 Feature_1017'!B:B</f>
        <v>System Requirement</v>
      </c>
      <c r="D458" s="23" t="str">
        <f>'指派 Feature_1017'!C:C</f>
        <v>Functional</v>
      </c>
      <c r="E458" s="23" t="str">
        <f>'指派 Feature_1017'!D:D</f>
        <v>Diagnostic</v>
      </c>
      <c r="F458" s="23" t="str">
        <f>'指派 Feature_1017'!A:A</f>
        <v>RTBM-54584</v>
      </c>
      <c r="G458" s="24" t="str">
        <f>IFERROR(VLOOKUP(F458,HW資料!A:B,2,FALSE),VLOOKUP(F458,System資料複製!E:J,6,FALSE))</f>
        <v>Pass</v>
      </c>
      <c r="H458" s="23" t="str">
        <f>IFERROR(VLOOKUP(F458,HW資料!A:B,1,FALSE),VLOOKUP(F458,System資料複製!E:J,5,FALSE))</f>
        <v>RTBM-48380</v>
      </c>
      <c r="I458" s="24" t="str">
        <f>IFERROR(VLOOKUP(F458,CustomerREQ!B:F,3,FALSE),"NA")</f>
        <v>RTBM-36452</v>
      </c>
      <c r="J458" s="24" t="str">
        <f>IFERROR(VLOOKUP(F458,CustomerREQ!B:F,4,FALSE),"NA")</f>
        <v>REQ-0495692</v>
      </c>
      <c r="K458" s="24" t="str">
        <f>IFERROR(VLOOKUP(F458,CustomerREQ!B:F,5,FALSE),"NA")</f>
        <v>A</v>
      </c>
    </row>
    <row r="459" spans="1:11" x14ac:dyDescent="0.4">
      <c r="A459" s="23" t="str">
        <f>'指派 Feature_1017'!E:E</f>
        <v>DTC - Acall</v>
      </c>
      <c r="B459" s="24" t="str">
        <f>IFERROR(VLOOKUP(A459,Feature統計!A:O,15,FALSE),"NA")</f>
        <v>Pass</v>
      </c>
      <c r="C459" s="23" t="str">
        <f>'指派 Feature_1017'!B:B</f>
        <v>System Requirement</v>
      </c>
      <c r="D459" s="23" t="str">
        <f>'指派 Feature_1017'!C:C</f>
        <v>Functional</v>
      </c>
      <c r="E459" s="23" t="str">
        <f>'指派 Feature_1017'!D:D</f>
        <v>Diagnostic</v>
      </c>
      <c r="F459" s="23" t="str">
        <f>'指派 Feature_1017'!A:A</f>
        <v>RTBM-54585</v>
      </c>
      <c r="G459" s="24" t="str">
        <f>IFERROR(VLOOKUP(F459,HW資料!A:B,2,FALSE),VLOOKUP(F459,System資料複製!E:J,6,FALSE))</f>
        <v>Pass</v>
      </c>
      <c r="H459" s="23" t="str">
        <f>IFERROR(VLOOKUP(F459,HW資料!A:B,1,FALSE),VLOOKUP(F459,System資料複製!E:J,5,FALSE))</f>
        <v>RTBM-48378</v>
      </c>
      <c r="I459" s="24" t="str">
        <f>IFERROR(VLOOKUP(F459,CustomerREQ!B:F,3,FALSE),"NA")</f>
        <v>RTBM-36451</v>
      </c>
      <c r="J459" s="24" t="str">
        <f>IFERROR(VLOOKUP(F459,CustomerREQ!B:F,4,FALSE),"NA")</f>
        <v>REQ-0495691</v>
      </c>
      <c r="K459" s="24" t="str">
        <f>IFERROR(VLOOKUP(F459,CustomerREQ!B:F,5,FALSE),"NA")</f>
        <v>B</v>
      </c>
    </row>
    <row r="460" spans="1:11" x14ac:dyDescent="0.4">
      <c r="A460" s="23" t="str">
        <f>'指派 Feature_1017'!E:E</f>
        <v>DTC - Acall</v>
      </c>
      <c r="B460" s="24" t="str">
        <f>IFERROR(VLOOKUP(A460,Feature統計!A:O,15,FALSE),"NA")</f>
        <v>Pass</v>
      </c>
      <c r="C460" s="23" t="str">
        <f>'指派 Feature_1017'!B:B</f>
        <v>System Requirement</v>
      </c>
      <c r="D460" s="23" t="str">
        <f>'指派 Feature_1017'!C:C</f>
        <v>Functional</v>
      </c>
      <c r="E460" s="23" t="str">
        <f>'指派 Feature_1017'!D:D</f>
        <v>Diagnostic</v>
      </c>
      <c r="F460" s="23" t="str">
        <f>'指派 Feature_1017'!A:A</f>
        <v>RTBM-54587</v>
      </c>
      <c r="G460" s="24" t="str">
        <f>IFERROR(VLOOKUP(F460,HW資料!A:B,2,FALSE),VLOOKUP(F460,System資料複製!E:J,6,FALSE))</f>
        <v>Pass</v>
      </c>
      <c r="H460" s="23" t="str">
        <f>IFERROR(VLOOKUP(F460,HW資料!A:B,1,FALSE),VLOOKUP(F460,System資料複製!E:J,5,FALSE))</f>
        <v>RTBM-44386</v>
      </c>
      <c r="I460" s="24" t="str">
        <f>IFERROR(VLOOKUP(F460,CustomerREQ!B:F,3,FALSE),"NA")</f>
        <v>RTBM-36450</v>
      </c>
      <c r="J460" s="24" t="str">
        <f>IFERROR(VLOOKUP(F460,CustomerREQ!B:F,4,FALSE),"NA")</f>
        <v>REQ-0495690</v>
      </c>
      <c r="K460" s="24" t="str">
        <f>IFERROR(VLOOKUP(F460,CustomerREQ!B:F,5,FALSE),"NA")</f>
        <v>A</v>
      </c>
    </row>
    <row r="461" spans="1:11" x14ac:dyDescent="0.4">
      <c r="A461" s="23" t="str">
        <f>'指派 Feature_1017'!E:E</f>
        <v>DTC - Acall</v>
      </c>
      <c r="B461" s="24" t="str">
        <f>IFERROR(VLOOKUP(A461,Feature統計!A:O,15,FALSE),"NA")</f>
        <v>Pass</v>
      </c>
      <c r="C461" s="23" t="str">
        <f>'指派 Feature_1017'!B:B</f>
        <v>System Requirement</v>
      </c>
      <c r="D461" s="23" t="str">
        <f>'指派 Feature_1017'!C:C</f>
        <v>Functional</v>
      </c>
      <c r="E461" s="23" t="str">
        <f>'指派 Feature_1017'!D:D</f>
        <v>Diagnostic</v>
      </c>
      <c r="F461" s="23" t="str">
        <f>'指派 Feature_1017'!A:A</f>
        <v>RTBM-54588</v>
      </c>
      <c r="G461" s="24" t="str">
        <f>IFERROR(VLOOKUP(F461,HW資料!A:B,2,FALSE),VLOOKUP(F461,System資料複製!E:J,6,FALSE))</f>
        <v>Pass</v>
      </c>
      <c r="H461" s="23" t="str">
        <f>IFERROR(VLOOKUP(F461,HW資料!A:B,1,FALSE),VLOOKUP(F461,System資料複製!E:J,5,FALSE))</f>
        <v>RTBM-44382</v>
      </c>
      <c r="I461" s="24" t="str">
        <f>IFERROR(VLOOKUP(F461,CustomerREQ!B:F,3,FALSE),"NA")</f>
        <v>RTBM-36449</v>
      </c>
      <c r="J461" s="24" t="str">
        <f>IFERROR(VLOOKUP(F461,CustomerREQ!B:F,4,FALSE),"NA")</f>
        <v>REQ-0495689</v>
      </c>
      <c r="K461" s="24" t="str">
        <f>IFERROR(VLOOKUP(F461,CustomerREQ!B:F,5,FALSE),"NA")</f>
        <v>A</v>
      </c>
    </row>
    <row r="462" spans="1:11" x14ac:dyDescent="0.4">
      <c r="A462" s="23" t="str">
        <f>'指派 Feature_1017'!E:E</f>
        <v>DTC - Acall</v>
      </c>
      <c r="B462" s="24" t="str">
        <f>IFERROR(VLOOKUP(A462,Feature統計!A:O,15,FALSE),"NA")</f>
        <v>Pass</v>
      </c>
      <c r="C462" s="23" t="str">
        <f>'指派 Feature_1017'!B:B</f>
        <v>System Requirement</v>
      </c>
      <c r="D462" s="23" t="str">
        <f>'指派 Feature_1017'!C:C</f>
        <v>Functional</v>
      </c>
      <c r="E462" s="23" t="str">
        <f>'指派 Feature_1017'!D:D</f>
        <v>Diagnostic</v>
      </c>
      <c r="F462" s="23" t="str">
        <f>'指派 Feature_1017'!A:A</f>
        <v>RTBM-54589</v>
      </c>
      <c r="G462" s="24" t="str">
        <f>IFERROR(VLOOKUP(F462,HW資料!A:B,2,FALSE),VLOOKUP(F462,System資料複製!E:J,6,FALSE))</f>
        <v>Pass</v>
      </c>
      <c r="H462" s="23" t="str">
        <f>IFERROR(VLOOKUP(F462,HW資料!A:B,1,FALSE),VLOOKUP(F462,System資料複製!E:J,5,FALSE))</f>
        <v>RTBM-44380</v>
      </c>
      <c r="I462" s="24" t="str">
        <f>IFERROR(VLOOKUP(F462,CustomerREQ!B:F,3,FALSE),"NA")</f>
        <v>RTBM-36448</v>
      </c>
      <c r="J462" s="24" t="str">
        <f>IFERROR(VLOOKUP(F462,CustomerREQ!B:F,4,FALSE),"NA")</f>
        <v>REQ-0495688</v>
      </c>
      <c r="K462" s="24" t="str">
        <f>IFERROR(VLOOKUP(F462,CustomerREQ!B:F,5,FALSE),"NA")</f>
        <v>A</v>
      </c>
    </row>
    <row r="463" spans="1:11" x14ac:dyDescent="0.4">
      <c r="A463" s="23" t="str">
        <f>'指派 Feature_1017'!E:E</f>
        <v>DTC - Acall</v>
      </c>
      <c r="B463" s="24" t="str">
        <f>IFERROR(VLOOKUP(A463,Feature統計!A:O,15,FALSE),"NA")</f>
        <v>Pass</v>
      </c>
      <c r="C463" s="23" t="str">
        <f>'指派 Feature_1017'!B:B</f>
        <v>System Requirement</v>
      </c>
      <c r="D463" s="23" t="str">
        <f>'指派 Feature_1017'!C:C</f>
        <v>Functional</v>
      </c>
      <c r="E463" s="23" t="str">
        <f>'指派 Feature_1017'!D:D</f>
        <v>Diagnostic</v>
      </c>
      <c r="F463" s="23" t="str">
        <f>'指派 Feature_1017'!A:A</f>
        <v>RTBM-54590</v>
      </c>
      <c r="G463" s="24" t="str">
        <f>IFERROR(VLOOKUP(F463,HW資料!A:B,2,FALSE),VLOOKUP(F463,System資料複製!E:J,6,FALSE))</f>
        <v>Pass</v>
      </c>
      <c r="H463" s="23" t="str">
        <f>IFERROR(VLOOKUP(F463,HW資料!A:B,1,FALSE),VLOOKUP(F463,System資料複製!E:J,5,FALSE))</f>
        <v>RTBM-44378</v>
      </c>
      <c r="I463" s="24" t="str">
        <f>IFERROR(VLOOKUP(F463,CustomerREQ!B:F,3,FALSE),"NA")</f>
        <v>RTBM-36447</v>
      </c>
      <c r="J463" s="24" t="str">
        <f>IFERROR(VLOOKUP(F463,CustomerREQ!B:F,4,FALSE),"NA")</f>
        <v>REQ-0495687</v>
      </c>
      <c r="K463" s="24" t="str">
        <f>IFERROR(VLOOKUP(F463,CustomerREQ!B:F,5,FALSE),"NA")</f>
        <v>B</v>
      </c>
    </row>
    <row r="464" spans="1:11" x14ac:dyDescent="0.4">
      <c r="A464" s="23" t="str">
        <f>'指派 Feature_1017'!E:E</f>
        <v>DTC - Acall</v>
      </c>
      <c r="B464" s="24" t="str">
        <f>IFERROR(VLOOKUP(A464,Feature統計!A:O,15,FALSE),"NA")</f>
        <v>Pass</v>
      </c>
      <c r="C464" s="23" t="str">
        <f>'指派 Feature_1017'!B:B</f>
        <v>System Requirement</v>
      </c>
      <c r="D464" s="23" t="str">
        <f>'指派 Feature_1017'!C:C</f>
        <v>Functional</v>
      </c>
      <c r="E464" s="23" t="str">
        <f>'指派 Feature_1017'!D:D</f>
        <v>Diagnostic</v>
      </c>
      <c r="F464" s="23" t="str">
        <f>'指派 Feature_1017'!A:A</f>
        <v>RTBM-54591</v>
      </c>
      <c r="G464" s="24" t="str">
        <f>IFERROR(VLOOKUP(F464,HW資料!A:B,2,FALSE),VLOOKUP(F464,System資料複製!E:J,6,FALSE))</f>
        <v>Pass</v>
      </c>
      <c r="H464" s="23" t="str">
        <f>IFERROR(VLOOKUP(F464,HW資料!A:B,1,FALSE),VLOOKUP(F464,System資料複製!E:J,5,FALSE))</f>
        <v>RTBM-44375</v>
      </c>
      <c r="I464" s="24" t="str">
        <f>IFERROR(VLOOKUP(F464,CustomerREQ!B:F,3,FALSE),"NA")</f>
        <v>RTBM-36446</v>
      </c>
      <c r="J464" s="24" t="str">
        <f>IFERROR(VLOOKUP(F464,CustomerREQ!B:F,4,FALSE),"NA")</f>
        <v>REQ-0495686</v>
      </c>
      <c r="K464" s="24" t="str">
        <f>IFERROR(VLOOKUP(F464,CustomerREQ!B:F,5,FALSE),"NA")</f>
        <v>A</v>
      </c>
    </row>
    <row r="465" spans="1:11" x14ac:dyDescent="0.4">
      <c r="A465" s="23" t="str">
        <f>'指派 Feature_1017'!E:E</f>
        <v>Out of scope</v>
      </c>
      <c r="B465" s="24" t="str">
        <f>IFERROR(VLOOKUP(A465,Feature統計!A:O,15,FALSE),"NA")</f>
        <v>NA</v>
      </c>
      <c r="C465" s="23" t="str">
        <f>'指派 Feature_1017'!B:B</f>
        <v>System Requirement</v>
      </c>
      <c r="D465" s="23" t="str">
        <f>'指派 Feature_1017'!C:C</f>
        <v>Functional</v>
      </c>
      <c r="E465" s="23" t="str">
        <f>'指派 Feature_1017'!D:D</f>
        <v>Diagnostic</v>
      </c>
      <c r="F465" s="23" t="str">
        <f>'指派 Feature_1017'!A:A</f>
        <v>RTBM-54592</v>
      </c>
      <c r="G465" s="24" t="str">
        <f>IFERROR(VLOOKUP(F465,HW資料!A:B,2,FALSE),VLOOKUP(F465,System資料複製!E:J,6,FALSE))</f>
        <v>On-going</v>
      </c>
      <c r="H465" s="23" t="str">
        <f>IFERROR(VLOOKUP(F465,HW資料!A:B,1,FALSE),VLOOKUP(F465,System資料複製!E:J,5,FALSE))</f>
        <v>RTBM-44372</v>
      </c>
      <c r="I465" s="24" t="str">
        <f>IFERROR(VLOOKUP(F465,CustomerREQ!B:F,3,FALSE),"NA")</f>
        <v>RTBM-36445</v>
      </c>
      <c r="J465" s="24" t="str">
        <f>IFERROR(VLOOKUP(F465,CustomerREQ!B:F,4,FALSE),"NA")</f>
        <v>REQ-0495685</v>
      </c>
      <c r="K465" s="24" t="str">
        <f>IFERROR(VLOOKUP(F465,CustomerREQ!B:F,5,FALSE),"NA")</f>
        <v>A</v>
      </c>
    </row>
    <row r="466" spans="1:11" x14ac:dyDescent="0.4">
      <c r="A466" s="23" t="str">
        <f>'指派 Feature_1017'!E:E</f>
        <v>Out of scope</v>
      </c>
      <c r="B466" s="24" t="str">
        <f>IFERROR(VLOOKUP(A466,Feature統計!A:O,15,FALSE),"NA")</f>
        <v>NA</v>
      </c>
      <c r="C466" s="23" t="str">
        <f>'指派 Feature_1017'!B:B</f>
        <v>System Requirement</v>
      </c>
      <c r="D466" s="23" t="str">
        <f>'指派 Feature_1017'!C:C</f>
        <v>Functional</v>
      </c>
      <c r="E466" s="23" t="str">
        <f>'指派 Feature_1017'!D:D</f>
        <v>Diagnostic</v>
      </c>
      <c r="F466" s="23" t="str">
        <f>'指派 Feature_1017'!A:A</f>
        <v>RTBM-54593</v>
      </c>
      <c r="G466" s="24" t="str">
        <f>IFERROR(VLOOKUP(F466,HW資料!A:B,2,FALSE),VLOOKUP(F466,System資料複製!E:J,6,FALSE))</f>
        <v>On-going</v>
      </c>
      <c r="H466" s="23" t="str">
        <f>IFERROR(VLOOKUP(F466,HW資料!A:B,1,FALSE),VLOOKUP(F466,System資料複製!E:J,5,FALSE))</f>
        <v>RTBM-44366</v>
      </c>
      <c r="I466" s="24" t="str">
        <f>IFERROR(VLOOKUP(F466,CustomerREQ!B:F,3,FALSE),"NA")</f>
        <v>RTBM-36444</v>
      </c>
      <c r="J466" s="24" t="str">
        <f>IFERROR(VLOOKUP(F466,CustomerREQ!B:F,4,FALSE),"NA")</f>
        <v>REQ-0495684</v>
      </c>
      <c r="K466" s="24" t="str">
        <f>IFERROR(VLOOKUP(F466,CustomerREQ!B:F,5,FALSE),"NA")</f>
        <v>A</v>
      </c>
    </row>
    <row r="467" spans="1:11" x14ac:dyDescent="0.4">
      <c r="A467" s="23" t="str">
        <f>'指派 Feature_1017'!E:E</f>
        <v>Out of scope</v>
      </c>
      <c r="B467" s="24" t="str">
        <f>IFERROR(VLOOKUP(A467,Feature統計!A:O,15,FALSE),"NA")</f>
        <v>NA</v>
      </c>
      <c r="C467" s="23" t="str">
        <f>'指派 Feature_1017'!B:B</f>
        <v>System Requirement</v>
      </c>
      <c r="D467" s="23" t="str">
        <f>'指派 Feature_1017'!C:C</f>
        <v>Functional</v>
      </c>
      <c r="E467" s="23" t="str">
        <f>'指派 Feature_1017'!D:D</f>
        <v>Diagnostic</v>
      </c>
      <c r="F467" s="23" t="str">
        <f>'指派 Feature_1017'!A:A</f>
        <v>RTBM-54599</v>
      </c>
      <c r="G467" s="24" t="str">
        <f>IFERROR(VLOOKUP(F467,HW資料!A:B,2,FALSE),VLOOKUP(F467,System資料複製!E:J,6,FALSE))</f>
        <v>On-going</v>
      </c>
      <c r="H467" s="23" t="str">
        <f>IFERROR(VLOOKUP(F467,HW資料!A:B,1,FALSE),VLOOKUP(F467,System資料複製!E:J,5,FALSE))</f>
        <v>RTBM-44362</v>
      </c>
      <c r="I467" s="24" t="str">
        <f>IFERROR(VLOOKUP(F467,CustomerREQ!B:F,3,FALSE),"NA")</f>
        <v>RTBM-36443</v>
      </c>
      <c r="J467" s="24" t="str">
        <f>IFERROR(VLOOKUP(F467,CustomerREQ!B:F,4,FALSE),"NA")</f>
        <v>REQ-0495683</v>
      </c>
      <c r="K467" s="24" t="str">
        <f>IFERROR(VLOOKUP(F467,CustomerREQ!B:F,5,FALSE),"NA")</f>
        <v>B</v>
      </c>
    </row>
    <row r="468" spans="1:11" x14ac:dyDescent="0.4">
      <c r="A468" s="23" t="str">
        <f>'指派 Feature_1017'!E:E</f>
        <v>Out of scope</v>
      </c>
      <c r="B468" s="24" t="str">
        <f>IFERROR(VLOOKUP(A468,Feature統計!A:O,15,FALSE),"NA")</f>
        <v>NA</v>
      </c>
      <c r="C468" s="23" t="str">
        <f>'指派 Feature_1017'!B:B</f>
        <v>System Requirement</v>
      </c>
      <c r="D468" s="23" t="str">
        <f>'指派 Feature_1017'!C:C</f>
        <v>Functional</v>
      </c>
      <c r="E468" s="23" t="str">
        <f>'指派 Feature_1017'!D:D</f>
        <v>Miscellaneous</v>
      </c>
      <c r="F468" s="23" t="str">
        <f>'指派 Feature_1017'!A:A</f>
        <v>RTBM-54600</v>
      </c>
      <c r="G468" s="24" t="str">
        <f>IFERROR(VLOOKUP(F468,HW資料!A:B,2,FALSE),VLOOKUP(F468,System資料複製!E:J,6,FALSE))</f>
        <v>On-going</v>
      </c>
      <c r="H468" s="23" t="str">
        <f>IFERROR(VLOOKUP(F468,HW資料!A:B,1,FALSE),VLOOKUP(F468,System資料複製!E:J,5,FALSE))</f>
        <v>RTBM-44359</v>
      </c>
      <c r="I468" s="24" t="str">
        <f>IFERROR(VLOOKUP(F468,CustomerREQ!B:F,3,FALSE),"NA")</f>
        <v>RTBM-36442</v>
      </c>
      <c r="J468" s="24" t="str">
        <f>IFERROR(VLOOKUP(F468,CustomerREQ!B:F,4,FALSE),"NA")</f>
        <v>REQ-0495682</v>
      </c>
      <c r="K468" s="24" t="str">
        <f>IFERROR(VLOOKUP(F468,CustomerREQ!B:F,5,FALSE),"NA")</f>
        <v>A</v>
      </c>
    </row>
    <row r="469" spans="1:11" x14ac:dyDescent="0.4">
      <c r="A469" s="23" t="str">
        <f>'指派 Feature_1017'!E:E</f>
        <v>DTC - Acall</v>
      </c>
      <c r="B469" s="24" t="str">
        <f>IFERROR(VLOOKUP(A469,Feature統計!A:O,15,FALSE),"NA")</f>
        <v>Pass</v>
      </c>
      <c r="C469" s="23" t="str">
        <f>'指派 Feature_1017'!B:B</f>
        <v>System Requirement</v>
      </c>
      <c r="D469" s="23" t="str">
        <f>'指派 Feature_1017'!C:C</f>
        <v>Functional</v>
      </c>
      <c r="E469" s="23" t="str">
        <f>'指派 Feature_1017'!D:D</f>
        <v>Diagnostic</v>
      </c>
      <c r="F469" s="23" t="str">
        <f>'指派 Feature_1017'!A:A</f>
        <v>RTBM-54601</v>
      </c>
      <c r="G469" s="24" t="str">
        <f>IFERROR(VLOOKUP(F469,HW資料!A:B,2,FALSE),VLOOKUP(F469,System資料複製!E:J,6,FALSE))</f>
        <v>Pass</v>
      </c>
      <c r="H469" s="23" t="str">
        <f>IFERROR(VLOOKUP(F469,HW資料!A:B,1,FALSE),VLOOKUP(F469,System資料複製!E:J,5,FALSE))</f>
        <v>RTBM-44354</v>
      </c>
      <c r="I469" s="24" t="str">
        <f>IFERROR(VLOOKUP(F469,CustomerREQ!B:F,3,FALSE),"NA")</f>
        <v>RTBM-36441</v>
      </c>
      <c r="J469" s="24" t="str">
        <f>IFERROR(VLOOKUP(F469,CustomerREQ!B:F,4,FALSE),"NA")</f>
        <v>REQ-0495681</v>
      </c>
      <c r="K469" s="24" t="str">
        <f>IFERROR(VLOOKUP(F469,CustomerREQ!B:F,5,FALSE),"NA")</f>
        <v>A</v>
      </c>
    </row>
    <row r="470" spans="1:11" x14ac:dyDescent="0.4">
      <c r="A470" s="23" t="str">
        <f>'指派 Feature_1017'!E:E</f>
        <v>DTC - Acall</v>
      </c>
      <c r="B470" s="24" t="str">
        <f>IFERROR(VLOOKUP(A470,Feature統計!A:O,15,FALSE),"NA")</f>
        <v>Pass</v>
      </c>
      <c r="C470" s="23" t="str">
        <f>'指派 Feature_1017'!B:B</f>
        <v>System Requirement</v>
      </c>
      <c r="D470" s="23" t="str">
        <f>'指派 Feature_1017'!C:C</f>
        <v>Functional</v>
      </c>
      <c r="E470" s="23" t="str">
        <f>'指派 Feature_1017'!D:D</f>
        <v>Diagnostic</v>
      </c>
      <c r="F470" s="23" t="str">
        <f>'指派 Feature_1017'!A:A</f>
        <v>RTBM-54602</v>
      </c>
      <c r="G470" s="24" t="str">
        <f>IFERROR(VLOOKUP(F470,HW資料!A:B,2,FALSE),VLOOKUP(F470,System資料複製!E:J,6,FALSE))</f>
        <v>Pass</v>
      </c>
      <c r="H470" s="23" t="str">
        <f>IFERROR(VLOOKUP(F470,HW資料!A:B,1,FALSE),VLOOKUP(F470,System資料複製!E:J,5,FALSE))</f>
        <v>RTBM-44353</v>
      </c>
      <c r="I470" s="24" t="str">
        <f>IFERROR(VLOOKUP(F470,CustomerREQ!B:F,3,FALSE),"NA")</f>
        <v>RTBM-36440</v>
      </c>
      <c r="J470" s="24" t="str">
        <f>IFERROR(VLOOKUP(F470,CustomerREQ!B:F,4,FALSE),"NA")</f>
        <v>REQ-0495680</v>
      </c>
      <c r="K470" s="24" t="str">
        <f>IFERROR(VLOOKUP(F470,CustomerREQ!B:F,5,FALSE),"NA")</f>
        <v>A</v>
      </c>
    </row>
    <row r="471" spans="1:11" x14ac:dyDescent="0.4">
      <c r="A471" s="23" t="str">
        <f>'指派 Feature_1017'!E:E</f>
        <v>DTC - Acall</v>
      </c>
      <c r="B471" s="24" t="str">
        <f>IFERROR(VLOOKUP(A471,Feature統計!A:O,15,FALSE),"NA")</f>
        <v>Pass</v>
      </c>
      <c r="C471" s="23" t="str">
        <f>'指派 Feature_1017'!B:B</f>
        <v>System Requirement</v>
      </c>
      <c r="D471" s="23" t="str">
        <f>'指派 Feature_1017'!C:C</f>
        <v>Functional</v>
      </c>
      <c r="E471" s="23" t="str">
        <f>'指派 Feature_1017'!D:D</f>
        <v>Diagnostic</v>
      </c>
      <c r="F471" s="23" t="str">
        <f>'指派 Feature_1017'!A:A</f>
        <v>RTBM-54603</v>
      </c>
      <c r="G471" s="24" t="str">
        <f>IFERROR(VLOOKUP(F471,HW資料!A:B,2,FALSE),VLOOKUP(F471,System資料複製!E:J,6,FALSE))</f>
        <v>Pass</v>
      </c>
      <c r="H471" s="23" t="str">
        <f>IFERROR(VLOOKUP(F471,HW資料!A:B,1,FALSE),VLOOKUP(F471,System資料複製!E:J,5,FALSE))</f>
        <v>RTBM-44352</v>
      </c>
      <c r="I471" s="24" t="str">
        <f>IFERROR(VLOOKUP(F471,CustomerREQ!B:F,3,FALSE),"NA")</f>
        <v>RTBM-36439</v>
      </c>
      <c r="J471" s="24" t="str">
        <f>IFERROR(VLOOKUP(F471,CustomerREQ!B:F,4,FALSE),"NA")</f>
        <v>REQ-0495679</v>
      </c>
      <c r="K471" s="24" t="str">
        <f>IFERROR(VLOOKUP(F471,CustomerREQ!B:F,5,FALSE),"NA")</f>
        <v>B</v>
      </c>
    </row>
    <row r="472" spans="1:11" x14ac:dyDescent="0.4">
      <c r="A472" s="23" t="str">
        <f>'指派 Feature_1017'!E:E</f>
        <v>DTC - Acall</v>
      </c>
      <c r="B472" s="24" t="str">
        <f>IFERROR(VLOOKUP(A472,Feature統計!A:O,15,FALSE),"NA")</f>
        <v>Pass</v>
      </c>
      <c r="C472" s="23" t="str">
        <f>'指派 Feature_1017'!B:B</f>
        <v>System Requirement</v>
      </c>
      <c r="D472" s="23" t="str">
        <f>'指派 Feature_1017'!C:C</f>
        <v>Functional</v>
      </c>
      <c r="E472" s="23" t="str">
        <f>'指派 Feature_1017'!D:D</f>
        <v>Diagnostic</v>
      </c>
      <c r="F472" s="23" t="str">
        <f>'指派 Feature_1017'!A:A</f>
        <v>RTBM-54604</v>
      </c>
      <c r="G472" s="24" t="str">
        <f>IFERROR(VLOOKUP(F472,HW資料!A:B,2,FALSE),VLOOKUP(F472,System資料複製!E:J,6,FALSE))</f>
        <v>Pass</v>
      </c>
      <c r="H472" s="23" t="str">
        <f>IFERROR(VLOOKUP(F472,HW資料!A:B,1,FALSE),VLOOKUP(F472,System資料複製!E:J,5,FALSE))</f>
        <v>RTBM-44351</v>
      </c>
      <c r="I472" s="24" t="str">
        <f>IFERROR(VLOOKUP(F472,CustomerREQ!B:F,3,FALSE),"NA")</f>
        <v>RTBM-36438</v>
      </c>
      <c r="J472" s="24" t="str">
        <f>IFERROR(VLOOKUP(F472,CustomerREQ!B:F,4,FALSE),"NA")</f>
        <v>REQ-0495678</v>
      </c>
      <c r="K472" s="24" t="str">
        <f>IFERROR(VLOOKUP(F472,CustomerREQ!B:F,5,FALSE),"NA")</f>
        <v>A</v>
      </c>
    </row>
    <row r="473" spans="1:11" x14ac:dyDescent="0.4">
      <c r="A473" s="23" t="str">
        <f>'指派 Feature_1017'!E:E</f>
        <v>DTC - Ecall</v>
      </c>
      <c r="B473" s="24" t="str">
        <f>IFERROR(VLOOKUP(A473,Feature統計!A:O,15,FALSE),"NA")</f>
        <v>Pass</v>
      </c>
      <c r="C473" s="23" t="str">
        <f>'指派 Feature_1017'!B:B</f>
        <v>System Requirement</v>
      </c>
      <c r="D473" s="23" t="str">
        <f>'指派 Feature_1017'!C:C</f>
        <v>Functional</v>
      </c>
      <c r="E473" s="23" t="str">
        <f>'指派 Feature_1017'!D:D</f>
        <v>Diagnostic</v>
      </c>
      <c r="F473" s="23" t="str">
        <f>'指派 Feature_1017'!A:A</f>
        <v>RTBM-54605</v>
      </c>
      <c r="G473" s="24" t="str">
        <f>IFERROR(VLOOKUP(F473,HW資料!A:B,2,FALSE),VLOOKUP(F473,System資料複製!E:J,6,FALSE))</f>
        <v>Pass</v>
      </c>
      <c r="H473" s="23" t="str">
        <f>IFERROR(VLOOKUP(F473,HW資料!A:B,1,FALSE),VLOOKUP(F473,System資料複製!E:J,5,FALSE))</f>
        <v>RTBM-44350</v>
      </c>
      <c r="I473" s="24" t="str">
        <f>IFERROR(VLOOKUP(F473,CustomerREQ!B:F,3,FALSE),"NA")</f>
        <v>RTBM-36437</v>
      </c>
      <c r="J473" s="24" t="str">
        <f>IFERROR(VLOOKUP(F473,CustomerREQ!B:F,4,FALSE),"NA")</f>
        <v>REQ-0495677</v>
      </c>
      <c r="K473" s="24" t="str">
        <f>IFERROR(VLOOKUP(F473,CustomerREQ!B:F,5,FALSE),"NA")</f>
        <v>A</v>
      </c>
    </row>
    <row r="474" spans="1:11" x14ac:dyDescent="0.4">
      <c r="A474" s="23" t="str">
        <f>'指派 Feature_1017'!E:E</f>
        <v>DTC - Ecall</v>
      </c>
      <c r="B474" s="24" t="str">
        <f>IFERROR(VLOOKUP(A474,Feature統計!A:O,15,FALSE),"NA")</f>
        <v>Pass</v>
      </c>
      <c r="C474" s="23" t="str">
        <f>'指派 Feature_1017'!B:B</f>
        <v>System Requirement</v>
      </c>
      <c r="D474" s="23" t="str">
        <f>'指派 Feature_1017'!C:C</f>
        <v>Functional</v>
      </c>
      <c r="E474" s="23" t="str">
        <f>'指派 Feature_1017'!D:D</f>
        <v>Diagnostic</v>
      </c>
      <c r="F474" s="23" t="str">
        <f>'指派 Feature_1017'!A:A</f>
        <v>RTBM-54606</v>
      </c>
      <c r="G474" s="24" t="str">
        <f>IFERROR(VLOOKUP(F474,HW資料!A:B,2,FALSE),VLOOKUP(F474,System資料複製!E:J,6,FALSE))</f>
        <v>Pass</v>
      </c>
      <c r="H474" s="23" t="str">
        <f>IFERROR(VLOOKUP(F474,HW資料!A:B,1,FALSE),VLOOKUP(F474,System資料複製!E:J,5,FALSE))</f>
        <v>RTBM-44349</v>
      </c>
      <c r="I474" s="24" t="str">
        <f>IFERROR(VLOOKUP(F474,CustomerREQ!B:F,3,FALSE),"NA")</f>
        <v>RTBM-36436</v>
      </c>
      <c r="J474" s="24" t="str">
        <f>IFERROR(VLOOKUP(F474,CustomerREQ!B:F,4,FALSE),"NA")</f>
        <v>REQ-0495676</v>
      </c>
      <c r="K474" s="24" t="str">
        <f>IFERROR(VLOOKUP(F474,CustomerREQ!B:F,5,FALSE),"NA")</f>
        <v>B</v>
      </c>
    </row>
    <row r="475" spans="1:11" x14ac:dyDescent="0.4">
      <c r="A475" s="23" t="str">
        <f>'指派 Feature_1017'!E:E</f>
        <v>DTC - Ecall</v>
      </c>
      <c r="B475" s="24" t="str">
        <f>IFERROR(VLOOKUP(A475,Feature統計!A:O,15,FALSE),"NA")</f>
        <v>Pass</v>
      </c>
      <c r="C475" s="23" t="str">
        <f>'指派 Feature_1017'!B:B</f>
        <v>System Requirement</v>
      </c>
      <c r="D475" s="23" t="str">
        <f>'指派 Feature_1017'!C:C</f>
        <v>Functional</v>
      </c>
      <c r="E475" s="23" t="str">
        <f>'指派 Feature_1017'!D:D</f>
        <v>Diagnostic</v>
      </c>
      <c r="F475" s="23" t="str">
        <f>'指派 Feature_1017'!A:A</f>
        <v>RTBM-54607</v>
      </c>
      <c r="G475" s="24" t="str">
        <f>IFERROR(VLOOKUP(F475,HW資料!A:B,2,FALSE),VLOOKUP(F475,System資料複製!E:J,6,FALSE))</f>
        <v>Pass</v>
      </c>
      <c r="H475" s="23" t="str">
        <f>IFERROR(VLOOKUP(F475,HW資料!A:B,1,FALSE),VLOOKUP(F475,System資料複製!E:J,5,FALSE))</f>
        <v>RTBM-44347</v>
      </c>
      <c r="I475" s="24" t="str">
        <f>IFERROR(VLOOKUP(F475,CustomerREQ!B:F,3,FALSE),"NA")</f>
        <v>RTBM-36435</v>
      </c>
      <c r="J475" s="24" t="str">
        <f>IFERROR(VLOOKUP(F475,CustomerREQ!B:F,4,FALSE),"NA")</f>
        <v>REQ-0495675</v>
      </c>
      <c r="K475" s="24" t="str">
        <f>IFERROR(VLOOKUP(F475,CustomerREQ!B:F,5,FALSE),"NA")</f>
        <v>A</v>
      </c>
    </row>
    <row r="476" spans="1:11" x14ac:dyDescent="0.4">
      <c r="A476" s="23" t="str">
        <f>'指派 Feature_1017'!E:E</f>
        <v>DTC - Ecall</v>
      </c>
      <c r="B476" s="24" t="str">
        <f>IFERROR(VLOOKUP(A476,Feature統計!A:O,15,FALSE),"NA")</f>
        <v>Pass</v>
      </c>
      <c r="C476" s="23" t="str">
        <f>'指派 Feature_1017'!B:B</f>
        <v>System Requirement</v>
      </c>
      <c r="D476" s="23" t="str">
        <f>'指派 Feature_1017'!C:C</f>
        <v>Functional</v>
      </c>
      <c r="E476" s="23" t="str">
        <f>'指派 Feature_1017'!D:D</f>
        <v>Diagnostic</v>
      </c>
      <c r="F476" s="23" t="str">
        <f>'指派 Feature_1017'!A:A</f>
        <v>RTBM-54608</v>
      </c>
      <c r="G476" s="24" t="str">
        <f>IFERROR(VLOOKUP(F476,HW資料!A:B,2,FALSE),VLOOKUP(F476,System資料複製!E:J,6,FALSE))</f>
        <v>Pass</v>
      </c>
      <c r="H476" s="23" t="str">
        <f>IFERROR(VLOOKUP(F476,HW資料!A:B,1,FALSE),VLOOKUP(F476,System資料複製!E:J,5,FALSE))</f>
        <v>RTBM-44346</v>
      </c>
      <c r="I476" s="24" t="str">
        <f>IFERROR(VLOOKUP(F476,CustomerREQ!B:F,3,FALSE),"NA")</f>
        <v>RTBM-36434</v>
      </c>
      <c r="J476" s="24" t="str">
        <f>IFERROR(VLOOKUP(F476,CustomerREQ!B:F,4,FALSE),"NA")</f>
        <v>REQ-0495674</v>
      </c>
      <c r="K476" s="24" t="str">
        <f>IFERROR(VLOOKUP(F476,CustomerREQ!B:F,5,FALSE),"NA")</f>
        <v>A</v>
      </c>
    </row>
    <row r="477" spans="1:11" x14ac:dyDescent="0.4">
      <c r="A477" s="23" t="str">
        <f>'指派 Feature_1017'!E:E</f>
        <v>DTC - Ecall</v>
      </c>
      <c r="B477" s="24" t="str">
        <f>IFERROR(VLOOKUP(A477,Feature統計!A:O,15,FALSE),"NA")</f>
        <v>Pass</v>
      </c>
      <c r="C477" s="23" t="str">
        <f>'指派 Feature_1017'!B:B</f>
        <v>System Requirement</v>
      </c>
      <c r="D477" s="23" t="str">
        <f>'指派 Feature_1017'!C:C</f>
        <v>Functional</v>
      </c>
      <c r="E477" s="23" t="str">
        <f>'指派 Feature_1017'!D:D</f>
        <v>Diagnostic</v>
      </c>
      <c r="F477" s="23" t="str">
        <f>'指派 Feature_1017'!A:A</f>
        <v>RTBM-54612</v>
      </c>
      <c r="G477" s="24" t="str">
        <f>IFERROR(VLOOKUP(F477,HW資料!A:B,2,FALSE),VLOOKUP(F477,System資料複製!E:J,6,FALSE))</f>
        <v>Pass</v>
      </c>
      <c r="H477" s="23" t="str">
        <f>IFERROR(VLOOKUP(F477,HW資料!A:B,1,FALSE),VLOOKUP(F477,System資料複製!E:J,5,FALSE))</f>
        <v>RTBM-44345</v>
      </c>
      <c r="I477" s="24" t="str">
        <f>IFERROR(VLOOKUP(F477,CustomerREQ!B:F,3,FALSE),"NA")</f>
        <v>RTBM-36433</v>
      </c>
      <c r="J477" s="24" t="str">
        <f>IFERROR(VLOOKUP(F477,CustomerREQ!B:F,4,FALSE),"NA")</f>
        <v>REQ-0495673</v>
      </c>
      <c r="K477" s="24" t="str">
        <f>IFERROR(VLOOKUP(F477,CustomerREQ!B:F,5,FALSE),"NA")</f>
        <v>A</v>
      </c>
    </row>
    <row r="478" spans="1:11" x14ac:dyDescent="0.4">
      <c r="A478" s="23" t="str">
        <f>'指派 Feature_1017'!E:E</f>
        <v>DTC - Ecall</v>
      </c>
      <c r="B478" s="24" t="str">
        <f>IFERROR(VLOOKUP(A478,Feature統計!A:O,15,FALSE),"NA")</f>
        <v>Pass</v>
      </c>
      <c r="C478" s="23" t="str">
        <f>'指派 Feature_1017'!B:B</f>
        <v>System Requirement</v>
      </c>
      <c r="D478" s="23" t="str">
        <f>'指派 Feature_1017'!C:C</f>
        <v>Functional</v>
      </c>
      <c r="E478" s="23" t="str">
        <f>'指派 Feature_1017'!D:D</f>
        <v>Diagnostic</v>
      </c>
      <c r="F478" s="23" t="str">
        <f>'指派 Feature_1017'!A:A</f>
        <v>RTBM-54613</v>
      </c>
      <c r="G478" s="24" t="str">
        <f>IFERROR(VLOOKUP(F478,HW資料!A:B,2,FALSE),VLOOKUP(F478,System資料複製!E:J,6,FALSE))</f>
        <v>Pass</v>
      </c>
      <c r="H478" s="23" t="str">
        <f>IFERROR(VLOOKUP(F478,HW資料!A:B,1,FALSE),VLOOKUP(F478,System資料複製!E:J,5,FALSE))</f>
        <v>RTBM-44343</v>
      </c>
      <c r="I478" s="24" t="str">
        <f>IFERROR(VLOOKUP(F478,CustomerREQ!B:F,3,FALSE),"NA")</f>
        <v>RTBM-36432</v>
      </c>
      <c r="J478" s="24" t="str">
        <f>IFERROR(VLOOKUP(F478,CustomerREQ!B:F,4,FALSE),"NA")</f>
        <v>REQ-0495672</v>
      </c>
      <c r="K478" s="24" t="str">
        <f>IFERROR(VLOOKUP(F478,CustomerREQ!B:F,5,FALSE),"NA")</f>
        <v>B</v>
      </c>
    </row>
    <row r="479" spans="1:11" x14ac:dyDescent="0.4">
      <c r="A479" s="23" t="str">
        <f>'指派 Feature_1017'!E:E</f>
        <v>DTC - Ecall</v>
      </c>
      <c r="B479" s="24" t="str">
        <f>IFERROR(VLOOKUP(A479,Feature統計!A:O,15,FALSE),"NA")</f>
        <v>Pass</v>
      </c>
      <c r="C479" s="23" t="str">
        <f>'指派 Feature_1017'!B:B</f>
        <v>System Requirement</v>
      </c>
      <c r="D479" s="23" t="str">
        <f>'指派 Feature_1017'!C:C</f>
        <v>Functional</v>
      </c>
      <c r="E479" s="23" t="str">
        <f>'指派 Feature_1017'!D:D</f>
        <v>Diagnostic</v>
      </c>
      <c r="F479" s="23" t="str">
        <f>'指派 Feature_1017'!A:A</f>
        <v>RTBM-54614</v>
      </c>
      <c r="G479" s="24" t="str">
        <f>IFERROR(VLOOKUP(F479,HW資料!A:B,2,FALSE),VLOOKUP(F479,System資料複製!E:J,6,FALSE))</f>
        <v>Pass</v>
      </c>
      <c r="H479" s="23" t="str">
        <f>IFERROR(VLOOKUP(F479,HW資料!A:B,1,FALSE),VLOOKUP(F479,System資料複製!E:J,5,FALSE))</f>
        <v>RTBM-44339</v>
      </c>
      <c r="I479" s="24" t="str">
        <f>IFERROR(VLOOKUP(F479,CustomerREQ!B:F,3,FALSE),"NA")</f>
        <v>RTBM-36431</v>
      </c>
      <c r="J479" s="24" t="str">
        <f>IFERROR(VLOOKUP(F479,CustomerREQ!B:F,4,FALSE),"NA")</f>
        <v>REQ-0495671</v>
      </c>
      <c r="K479" s="24" t="str">
        <f>IFERROR(VLOOKUP(F479,CustomerREQ!B:F,5,FALSE),"NA")</f>
        <v>A</v>
      </c>
    </row>
    <row r="480" spans="1:11" x14ac:dyDescent="0.4">
      <c r="A480" s="23" t="str">
        <f>'指派 Feature_1017'!E:E</f>
        <v>Out of scope</v>
      </c>
      <c r="B480" s="24" t="str">
        <f>IFERROR(VLOOKUP(A480,Feature統計!A:O,15,FALSE),"NA")</f>
        <v>NA</v>
      </c>
      <c r="C480" s="23" t="str">
        <f>'指派 Feature_1017'!B:B</f>
        <v>System Requirement</v>
      </c>
      <c r="D480" s="23" t="str">
        <f>'指派 Feature_1017'!C:C</f>
        <v>Functional</v>
      </c>
      <c r="E480" s="23" t="str">
        <f>'指派 Feature_1017'!D:D</f>
        <v>Diagnostic</v>
      </c>
      <c r="F480" s="23" t="str">
        <f>'指派 Feature_1017'!A:A</f>
        <v>RTBM-54619</v>
      </c>
      <c r="G480" s="24" t="str">
        <f>IFERROR(VLOOKUP(F480,HW資料!A:B,2,FALSE),VLOOKUP(F480,System資料複製!E:J,6,FALSE))</f>
        <v>On-going</v>
      </c>
      <c r="H480" s="23" t="str">
        <f>IFERROR(VLOOKUP(F480,HW資料!A:B,1,FALSE),VLOOKUP(F480,System資料複製!E:J,5,FALSE))</f>
        <v>RTBM-44335</v>
      </c>
      <c r="I480" s="24" t="str">
        <f>IFERROR(VLOOKUP(F480,CustomerREQ!B:F,3,FALSE),"NA")</f>
        <v>RTBM-36430</v>
      </c>
      <c r="J480" s="24" t="str">
        <f>IFERROR(VLOOKUP(F480,CustomerREQ!B:F,4,FALSE),"NA")</f>
        <v>REQ-0495670</v>
      </c>
      <c r="K480" s="24" t="str">
        <f>IFERROR(VLOOKUP(F480,CustomerREQ!B:F,5,FALSE),"NA")</f>
        <v>A</v>
      </c>
    </row>
    <row r="481" spans="1:11" x14ac:dyDescent="0.4">
      <c r="A481" s="23" t="str">
        <f>'指派 Feature_1017'!E:E</f>
        <v>Out of scope</v>
      </c>
      <c r="B481" s="24" t="str">
        <f>IFERROR(VLOOKUP(A481,Feature統計!A:O,15,FALSE),"NA")</f>
        <v>NA</v>
      </c>
      <c r="C481" s="23" t="str">
        <f>'指派 Feature_1017'!B:B</f>
        <v>System Requirement</v>
      </c>
      <c r="D481" s="23" t="str">
        <f>'指派 Feature_1017'!C:C</f>
        <v>Functional</v>
      </c>
      <c r="E481" s="23" t="str">
        <f>'指派 Feature_1017'!D:D</f>
        <v>Diagnostic</v>
      </c>
      <c r="F481" s="23" t="str">
        <f>'指派 Feature_1017'!A:A</f>
        <v>RTBM-54627</v>
      </c>
      <c r="G481" s="24" t="str">
        <f>IFERROR(VLOOKUP(F481,HW資料!A:B,2,FALSE),VLOOKUP(F481,System資料複製!E:J,6,FALSE))</f>
        <v>On-going</v>
      </c>
      <c r="H481" s="23" t="str">
        <f>IFERROR(VLOOKUP(F481,HW資料!A:B,1,FALSE),VLOOKUP(F481,System資料複製!E:J,5,FALSE))</f>
        <v>RTBM-44334</v>
      </c>
      <c r="I481" s="24" t="str">
        <f>IFERROR(VLOOKUP(F481,CustomerREQ!B:F,3,FALSE),"NA")</f>
        <v>RTBM-36429</v>
      </c>
      <c r="J481" s="24" t="str">
        <f>IFERROR(VLOOKUP(F481,CustomerREQ!B:F,4,FALSE),"NA")</f>
        <v>REQ-0495669</v>
      </c>
      <c r="K481" s="24" t="str">
        <f>IFERROR(VLOOKUP(F481,CustomerREQ!B:F,5,FALSE),"NA")</f>
        <v>A</v>
      </c>
    </row>
    <row r="482" spans="1:11" x14ac:dyDescent="0.4">
      <c r="A482" s="23" t="str">
        <f>'指派 Feature_1017'!E:E</f>
        <v>Out of scope</v>
      </c>
      <c r="B482" s="24" t="str">
        <f>IFERROR(VLOOKUP(A482,Feature統計!A:O,15,FALSE),"NA")</f>
        <v>NA</v>
      </c>
      <c r="C482" s="23" t="str">
        <f>'指派 Feature_1017'!B:B</f>
        <v>System Requirement</v>
      </c>
      <c r="D482" s="23" t="str">
        <f>'指派 Feature_1017'!C:C</f>
        <v>Functional</v>
      </c>
      <c r="E482" s="23" t="str">
        <f>'指派 Feature_1017'!D:D</f>
        <v>Diagnostic</v>
      </c>
      <c r="F482" s="23" t="str">
        <f>'指派 Feature_1017'!A:A</f>
        <v>RTBM-54629</v>
      </c>
      <c r="G482" s="24" t="str">
        <f>IFERROR(VLOOKUP(F482,HW資料!A:B,2,FALSE),VLOOKUP(F482,System資料複製!E:J,6,FALSE))</f>
        <v>On-going</v>
      </c>
      <c r="H482" s="23" t="str">
        <f>IFERROR(VLOOKUP(F482,HW資料!A:B,1,FALSE),VLOOKUP(F482,System資料複製!E:J,5,FALSE))</f>
        <v>RTBM-44329</v>
      </c>
      <c r="I482" s="24" t="str">
        <f>IFERROR(VLOOKUP(F482,CustomerREQ!B:F,3,FALSE),"NA")</f>
        <v>RTBM-36428</v>
      </c>
      <c r="J482" s="24" t="str">
        <f>IFERROR(VLOOKUP(F482,CustomerREQ!B:F,4,FALSE),"NA")</f>
        <v>REQ-0495668</v>
      </c>
      <c r="K482" s="24" t="str">
        <f>IFERROR(VLOOKUP(F482,CustomerREQ!B:F,5,FALSE),"NA")</f>
        <v>B</v>
      </c>
    </row>
    <row r="483" spans="1:11" x14ac:dyDescent="0.4">
      <c r="A483" s="23" t="str">
        <f>'指派 Feature_1017'!E:E</f>
        <v>Out of scope</v>
      </c>
      <c r="B483" s="24" t="str">
        <f>IFERROR(VLOOKUP(A483,Feature統計!A:O,15,FALSE),"NA")</f>
        <v>NA</v>
      </c>
      <c r="C483" s="23" t="str">
        <f>'指派 Feature_1017'!B:B</f>
        <v>System Requirement</v>
      </c>
      <c r="D483" s="23" t="str">
        <f>'指派 Feature_1017'!C:C</f>
        <v>Functional</v>
      </c>
      <c r="E483" s="23" t="str">
        <f>'指派 Feature_1017'!D:D</f>
        <v>Diagnostic</v>
      </c>
      <c r="F483" s="23" t="str">
        <f>'指派 Feature_1017'!A:A</f>
        <v>RTBM-54631</v>
      </c>
      <c r="G483" s="24" t="str">
        <f>IFERROR(VLOOKUP(F483,HW資料!A:B,2,FALSE),VLOOKUP(F483,System資料複製!E:J,6,FALSE))</f>
        <v>On-going</v>
      </c>
      <c r="H483" s="23" t="str">
        <f>IFERROR(VLOOKUP(F483,HW資料!A:B,1,FALSE),VLOOKUP(F483,System資料複製!E:J,5,FALSE))</f>
        <v>RTBM-44328</v>
      </c>
      <c r="I483" s="24" t="str">
        <f>IFERROR(VLOOKUP(F483,CustomerREQ!B:F,3,FALSE),"NA")</f>
        <v>RTBM-36427</v>
      </c>
      <c r="J483" s="24" t="str">
        <f>IFERROR(VLOOKUP(F483,CustomerREQ!B:F,4,FALSE),"NA")</f>
        <v>REQ-0495667</v>
      </c>
      <c r="K483" s="24" t="str">
        <f>IFERROR(VLOOKUP(F483,CustomerREQ!B:F,5,FALSE),"NA")</f>
        <v>A</v>
      </c>
    </row>
    <row r="484" spans="1:11" x14ac:dyDescent="0.4">
      <c r="A484" s="23" t="str">
        <f>'指派 Feature_1017'!E:E</f>
        <v>DTC - Ecall</v>
      </c>
      <c r="B484" s="24" t="str">
        <f>IFERROR(VLOOKUP(A484,Feature統計!A:O,15,FALSE),"NA")</f>
        <v>Pass</v>
      </c>
      <c r="C484" s="23" t="str">
        <f>'指派 Feature_1017'!B:B</f>
        <v>System Requirement</v>
      </c>
      <c r="D484" s="23" t="str">
        <f>'指派 Feature_1017'!C:C</f>
        <v>Functional</v>
      </c>
      <c r="E484" s="23" t="str">
        <f>'指派 Feature_1017'!D:D</f>
        <v>Diagnostic</v>
      </c>
      <c r="F484" s="23" t="str">
        <f>'指派 Feature_1017'!A:A</f>
        <v>RTBM-54632</v>
      </c>
      <c r="G484" s="24" t="str">
        <f>IFERROR(VLOOKUP(F484,HW資料!A:B,2,FALSE),VLOOKUP(F484,System資料複製!E:J,6,FALSE))</f>
        <v>Pass</v>
      </c>
      <c r="H484" s="23" t="str">
        <f>IFERROR(VLOOKUP(F484,HW資料!A:B,1,FALSE),VLOOKUP(F484,System資料複製!E:J,5,FALSE))</f>
        <v>RTBM-44324</v>
      </c>
      <c r="I484" s="24" t="str">
        <f>IFERROR(VLOOKUP(F484,CustomerREQ!B:F,3,FALSE),"NA")</f>
        <v>RTBM-36426</v>
      </c>
      <c r="J484" s="24" t="str">
        <f>IFERROR(VLOOKUP(F484,CustomerREQ!B:F,4,FALSE),"NA")</f>
        <v>REQ-0495666</v>
      </c>
      <c r="K484" s="24" t="str">
        <f>IFERROR(VLOOKUP(F484,CustomerREQ!B:F,5,FALSE),"NA")</f>
        <v>A</v>
      </c>
    </row>
    <row r="485" spans="1:11" x14ac:dyDescent="0.4">
      <c r="A485" s="23" t="str">
        <f>'指派 Feature_1017'!E:E</f>
        <v>DTC - Ecall</v>
      </c>
      <c r="B485" s="24" t="str">
        <f>IFERROR(VLOOKUP(A485,Feature統計!A:O,15,FALSE),"NA")</f>
        <v>Pass</v>
      </c>
      <c r="C485" s="23" t="str">
        <f>'指派 Feature_1017'!B:B</f>
        <v>System Requirement</v>
      </c>
      <c r="D485" s="23" t="str">
        <f>'指派 Feature_1017'!C:C</f>
        <v>Functional</v>
      </c>
      <c r="E485" s="23" t="str">
        <f>'指派 Feature_1017'!D:D</f>
        <v>Diagnostic</v>
      </c>
      <c r="F485" s="23" t="str">
        <f>'指派 Feature_1017'!A:A</f>
        <v>RTBM-54633</v>
      </c>
      <c r="G485" s="24" t="str">
        <f>IFERROR(VLOOKUP(F485,HW資料!A:B,2,FALSE),VLOOKUP(F485,System資料複製!E:J,6,FALSE))</f>
        <v>Pass</v>
      </c>
      <c r="H485" s="23" t="str">
        <f>IFERROR(VLOOKUP(F485,HW資料!A:B,1,FALSE),VLOOKUP(F485,System資料複製!E:J,5,FALSE))</f>
        <v>RTBM-44321</v>
      </c>
      <c r="I485" s="24" t="str">
        <f>IFERROR(VLOOKUP(F485,CustomerREQ!B:F,3,FALSE),"NA")</f>
        <v>RTBM-36425</v>
      </c>
      <c r="J485" s="24" t="str">
        <f>IFERROR(VLOOKUP(F485,CustomerREQ!B:F,4,FALSE),"NA")</f>
        <v>REQ-0495665</v>
      </c>
      <c r="K485" s="24" t="str">
        <f>IFERROR(VLOOKUP(F485,CustomerREQ!B:F,5,FALSE),"NA")</f>
        <v>A</v>
      </c>
    </row>
    <row r="486" spans="1:11" x14ac:dyDescent="0.4">
      <c r="A486" s="23" t="str">
        <f>'指派 Feature_1017'!E:E</f>
        <v>DTC - Ecall</v>
      </c>
      <c r="B486" s="24" t="str">
        <f>IFERROR(VLOOKUP(A486,Feature統計!A:O,15,FALSE),"NA")</f>
        <v>Pass</v>
      </c>
      <c r="C486" s="23" t="str">
        <f>'指派 Feature_1017'!B:B</f>
        <v>System Requirement</v>
      </c>
      <c r="D486" s="23" t="str">
        <f>'指派 Feature_1017'!C:C</f>
        <v>Functional</v>
      </c>
      <c r="E486" s="23" t="str">
        <f>'指派 Feature_1017'!D:D</f>
        <v>Diagnostic</v>
      </c>
      <c r="F486" s="23" t="str">
        <f>'指派 Feature_1017'!A:A</f>
        <v>RTBM-54635</v>
      </c>
      <c r="G486" s="24" t="str">
        <f>IFERROR(VLOOKUP(F486,HW資料!A:B,2,FALSE),VLOOKUP(F486,System資料複製!E:J,6,FALSE))</f>
        <v>Pass</v>
      </c>
      <c r="H486" s="23" t="str">
        <f>IFERROR(VLOOKUP(F486,HW資料!A:B,1,FALSE),VLOOKUP(F486,System資料複製!E:J,5,FALSE))</f>
        <v>RTBM-44314</v>
      </c>
      <c r="I486" s="24" t="str">
        <f>IFERROR(VLOOKUP(F486,CustomerREQ!B:F,3,FALSE),"NA")</f>
        <v>RTBM-36424</v>
      </c>
      <c r="J486" s="24" t="str">
        <f>IFERROR(VLOOKUP(F486,CustomerREQ!B:F,4,FALSE),"NA")</f>
        <v>REQ-0495664</v>
      </c>
      <c r="K486" s="24" t="str">
        <f>IFERROR(VLOOKUP(F486,CustomerREQ!B:F,5,FALSE),"NA")</f>
        <v>B</v>
      </c>
    </row>
    <row r="487" spans="1:11" x14ac:dyDescent="0.4">
      <c r="A487" s="23" t="str">
        <f>'指派 Feature_1017'!E:E</f>
        <v>DTC - Ecall</v>
      </c>
      <c r="B487" s="24" t="str">
        <f>IFERROR(VLOOKUP(A487,Feature統計!A:O,15,FALSE),"NA")</f>
        <v>Pass</v>
      </c>
      <c r="C487" s="23" t="str">
        <f>'指派 Feature_1017'!B:B</f>
        <v>System Requirement</v>
      </c>
      <c r="D487" s="23" t="str">
        <f>'指派 Feature_1017'!C:C</f>
        <v>Functional</v>
      </c>
      <c r="E487" s="23" t="str">
        <f>'指派 Feature_1017'!D:D</f>
        <v>Diagnostic</v>
      </c>
      <c r="F487" s="23" t="str">
        <f>'指派 Feature_1017'!A:A</f>
        <v>RTBM-54636</v>
      </c>
      <c r="G487" s="24" t="str">
        <f>IFERROR(VLOOKUP(F487,HW資料!A:B,2,FALSE),VLOOKUP(F487,System資料複製!E:J,6,FALSE))</f>
        <v>Pass</v>
      </c>
      <c r="H487" s="23" t="str">
        <f>IFERROR(VLOOKUP(F487,HW資料!A:B,1,FALSE),VLOOKUP(F487,System資料複製!E:J,5,FALSE))</f>
        <v>RTBM-44233</v>
      </c>
      <c r="I487" s="24" t="str">
        <f>IFERROR(VLOOKUP(F487,CustomerREQ!B:F,3,FALSE),"NA")</f>
        <v>RTBM-36423</v>
      </c>
      <c r="J487" s="24" t="str">
        <f>IFERROR(VLOOKUP(F487,CustomerREQ!B:F,4,FALSE),"NA")</f>
        <v>REQ-0495663</v>
      </c>
      <c r="K487" s="24" t="str">
        <f>IFERROR(VLOOKUP(F487,CustomerREQ!B:F,5,FALSE),"NA")</f>
        <v>A</v>
      </c>
    </row>
    <row r="488" spans="1:11" x14ac:dyDescent="0.4">
      <c r="A488" s="23" t="str">
        <f>'指派 Feature_1017'!E:E</f>
        <v>Project Documentation</v>
      </c>
      <c r="B488" s="24" t="str">
        <f>IFERROR(VLOOKUP(A488,Feature統計!A:O,15,FALSE),"NA")</f>
        <v>NA</v>
      </c>
      <c r="C488" s="23" t="str">
        <f>'指派 Feature_1017'!B:B</f>
        <v>System Requirement</v>
      </c>
      <c r="D488" s="23" t="str">
        <f>'指派 Feature_1017'!C:C</f>
        <v>Non-Functional</v>
      </c>
      <c r="E488" s="23" t="str">
        <f>'指派 Feature_1017'!D:D</f>
        <v>Quality</v>
      </c>
      <c r="F488" s="23" t="str">
        <f>'指派 Feature_1017'!A:A</f>
        <v>RTBM-54637</v>
      </c>
      <c r="G488" s="24" t="str">
        <f>IFERROR(VLOOKUP(F488,HW資料!A:B,2,FALSE),VLOOKUP(F488,System資料複製!E:J,6,FALSE))</f>
        <v>Reviewed</v>
      </c>
      <c r="H488" s="23" t="str">
        <f>IFERROR(VLOOKUP(F488,HW資料!A:B,1,FALSE),VLOOKUP(F488,System資料複製!E:J,5,FALSE))</f>
        <v>RTBM-52467</v>
      </c>
      <c r="I488" s="24" t="str">
        <f>IFERROR(VLOOKUP(F488,CustomerREQ!B:F,3,FALSE),"NA")</f>
        <v>RTBM-36757</v>
      </c>
      <c r="J488" s="24" t="str">
        <f>IFERROR(VLOOKUP(F488,CustomerREQ!B:F,4,FALSE),"NA")</f>
        <v>REQ-0495620</v>
      </c>
      <c r="K488" s="24" t="str">
        <f>IFERROR(VLOOKUP(F488,CustomerREQ!B:F,5,FALSE),"NA")</f>
        <v>A</v>
      </c>
    </row>
    <row r="489" spans="1:11" x14ac:dyDescent="0.4">
      <c r="A489" s="23" t="str">
        <f>'指派 Feature_1017'!E:E</f>
        <v>B21 7110 - EMC EMISSION</v>
      </c>
      <c r="B489" s="24" t="str">
        <f>IFERROR(VLOOKUP(A489,Feature統計!A:O,15,FALSE),"NA")</f>
        <v>Pass</v>
      </c>
      <c r="C489" s="23" t="str">
        <f>'指派 Feature_1017'!B:B</f>
        <v>System Requirement</v>
      </c>
      <c r="D489" s="23" t="str">
        <f>'指派 Feature_1017'!C:C</f>
        <v>Non-Functional</v>
      </c>
      <c r="E489" s="23" t="str">
        <f>'指派 Feature_1017'!D:D</f>
        <v>Quality</v>
      </c>
      <c r="F489" s="23" t="str">
        <f>'指派 Feature_1017'!A:A</f>
        <v>RTBM-54638</v>
      </c>
      <c r="G489" s="24" t="str">
        <f>IFERROR(VLOOKUP(F489,HW資料!A:B,2,FALSE),VLOOKUP(F489,System資料複製!E:J,6,FALSE))</f>
        <v>Pass</v>
      </c>
      <c r="H489" s="23" t="str">
        <f>IFERROR(VLOOKUP(F489,HW資料!A:B,1,FALSE),VLOOKUP(F489,System資料複製!E:J,5,FALSE))</f>
        <v>RTBM-46860</v>
      </c>
      <c r="I489" s="24" t="str">
        <f>IFERROR(VLOOKUP(F489,CustomerREQ!B:F,3,FALSE),"NA")</f>
        <v>RTBM-36993</v>
      </c>
      <c r="J489" s="24" t="str">
        <f>IFERROR(VLOOKUP(F489,CustomerREQ!B:F,4,FALSE),"NA")</f>
        <v>REQ-0495616</v>
      </c>
      <c r="K489" s="24" t="str">
        <f>IFERROR(VLOOKUP(F489,CustomerREQ!B:F,5,FALSE),"NA")</f>
        <v>B</v>
      </c>
    </row>
    <row r="490" spans="1:11" x14ac:dyDescent="0.4">
      <c r="A490" s="23" t="str">
        <f>'指派 Feature_1017'!E:E</f>
        <v>B21 7110 - ELECTRICAL RESISTANCE</v>
      </c>
      <c r="B490" s="24" t="str">
        <f>IFERROR(VLOOKUP(A490,Feature統計!A:O,15,FALSE),"NA")</f>
        <v>Pass</v>
      </c>
      <c r="C490" s="23" t="str">
        <f>'指派 Feature_1017'!B:B</f>
        <v>System Requirement</v>
      </c>
      <c r="D490" s="23" t="str">
        <f>'指派 Feature_1017'!C:C</f>
        <v>Non-Functional</v>
      </c>
      <c r="E490" s="23" t="str">
        <f>'指派 Feature_1017'!D:D</f>
        <v>Quality</v>
      </c>
      <c r="F490" s="23" t="str">
        <f>'指派 Feature_1017'!A:A</f>
        <v>RTBM-54639</v>
      </c>
      <c r="G490" s="24" t="str">
        <f>IFERROR(VLOOKUP(F490,HW資料!A:B,2,FALSE),VLOOKUP(F490,System資料複製!E:J,6,FALSE))</f>
        <v>StagePass</v>
      </c>
      <c r="H490" s="23" t="str">
        <f>IFERROR(VLOOKUP(F490,HW資料!A:B,1,FALSE),VLOOKUP(F490,System資料複製!E:J,5,FALSE))</f>
        <v>RTBM-46844</v>
      </c>
      <c r="I490" s="24" t="str">
        <f>IFERROR(VLOOKUP(F490,CustomerREQ!B:F,3,FALSE),"NA")</f>
        <v>RTBM-36975</v>
      </c>
      <c r="J490" s="24" t="str">
        <f>IFERROR(VLOOKUP(F490,CustomerREQ!B:F,4,FALSE),"NA")</f>
        <v>REQ-0495605</v>
      </c>
      <c r="K490" s="24" t="str">
        <f>IFERROR(VLOOKUP(F490,CustomerREQ!B:F,5,FALSE),"NA")</f>
        <v>B</v>
      </c>
    </row>
    <row r="491" spans="1:11" x14ac:dyDescent="0.4">
      <c r="A491" s="23" t="str">
        <f>'指派 Feature_1017'!E:E</f>
        <v>B21 7110 - EMC EMISSION</v>
      </c>
      <c r="B491" s="24" t="str">
        <f>IFERROR(VLOOKUP(A491,Feature統計!A:O,15,FALSE),"NA")</f>
        <v>Pass</v>
      </c>
      <c r="C491" s="23" t="str">
        <f>'指派 Feature_1017'!B:B</f>
        <v>System Requirement</v>
      </c>
      <c r="D491" s="23" t="str">
        <f>'指派 Feature_1017'!C:C</f>
        <v>Non-Functional</v>
      </c>
      <c r="E491" s="23" t="str">
        <f>'指派 Feature_1017'!D:D</f>
        <v>Quality</v>
      </c>
      <c r="F491" s="23" t="str">
        <f>'指派 Feature_1017'!A:A</f>
        <v>RTBM-54640</v>
      </c>
      <c r="G491" s="24" t="str">
        <f>IFERROR(VLOOKUP(F491,HW資料!A:B,2,FALSE),VLOOKUP(F491,System資料複製!E:J,6,FALSE))</f>
        <v>StagePass</v>
      </c>
      <c r="H491" s="23" t="str">
        <f>IFERROR(VLOOKUP(F491,HW資料!A:B,1,FALSE),VLOOKUP(F491,System資料複製!E:J,5,FALSE))</f>
        <v>RTBM-46861</v>
      </c>
      <c r="I491" s="24" t="str">
        <f>IFERROR(VLOOKUP(F491,CustomerREQ!B:F,3,FALSE),"NA")</f>
        <v>RTBM-36991</v>
      </c>
      <c r="J491" s="24" t="str">
        <f>IFERROR(VLOOKUP(F491,CustomerREQ!B:F,4,FALSE),"NA")</f>
        <v>REQ-0495604</v>
      </c>
      <c r="K491" s="24" t="str">
        <f>IFERROR(VLOOKUP(F491,CustomerREQ!B:F,5,FALSE),"NA")</f>
        <v>B</v>
      </c>
    </row>
    <row r="492" spans="1:11" x14ac:dyDescent="0.4">
      <c r="A492" s="23" t="str">
        <f>'指派 Feature_1017'!E:E</f>
        <v>B21 7110 - ELECTRICAL RESISTANCE</v>
      </c>
      <c r="B492" s="24" t="str">
        <f>IFERROR(VLOOKUP(A492,Feature統計!A:O,15,FALSE),"NA")</f>
        <v>Pass</v>
      </c>
      <c r="C492" s="23" t="str">
        <f>'指派 Feature_1017'!B:B</f>
        <v>System Requirement</v>
      </c>
      <c r="D492" s="23" t="str">
        <f>'指派 Feature_1017'!C:C</f>
        <v>Non-Functional</v>
      </c>
      <c r="E492" s="23" t="str">
        <f>'指派 Feature_1017'!D:D</f>
        <v>Quality</v>
      </c>
      <c r="F492" s="23" t="str">
        <f>'指派 Feature_1017'!A:A</f>
        <v>RTBM-54641</v>
      </c>
      <c r="G492" s="24" t="str">
        <f>IFERROR(VLOOKUP(F492,HW資料!A:B,2,FALSE),VLOOKUP(F492,System資料複製!E:J,6,FALSE))</f>
        <v>StagePass</v>
      </c>
      <c r="H492" s="23" t="str">
        <f>IFERROR(VLOOKUP(F492,HW資料!A:B,1,FALSE),VLOOKUP(F492,System資料複製!E:J,5,FALSE))</f>
        <v>RTBM-46843</v>
      </c>
      <c r="I492" s="24" t="str">
        <f>IFERROR(VLOOKUP(F492,CustomerREQ!B:F,3,FALSE),"NA")</f>
        <v>RTBM-36974</v>
      </c>
      <c r="J492" s="24" t="str">
        <f>IFERROR(VLOOKUP(F492,CustomerREQ!B:F,4,FALSE),"NA")</f>
        <v>REQ-0495592</v>
      </c>
      <c r="K492" s="24" t="str">
        <f>IFERROR(VLOOKUP(F492,CustomerREQ!B:F,5,FALSE),"NA")</f>
        <v>B</v>
      </c>
    </row>
    <row r="493" spans="1:11" x14ac:dyDescent="0.4">
      <c r="A493" s="23" t="str">
        <f>'指派 Feature_1017'!E:E</f>
        <v>Backup Battery Gauge</v>
      </c>
      <c r="B493" s="24" t="str">
        <f>IFERROR(VLOOKUP(A493,Feature統計!A:O,15,FALSE),"NA")</f>
        <v>Pass</v>
      </c>
      <c r="C493" s="23" t="str">
        <f>'指派 Feature_1017'!B:B</f>
        <v>System Requirement</v>
      </c>
      <c r="D493" s="23" t="str">
        <f>'指派 Feature_1017'!C:C</f>
        <v>Functional</v>
      </c>
      <c r="E493" s="23" t="str">
        <f>'指派 Feature_1017'!D:D</f>
        <v>Diagnostic</v>
      </c>
      <c r="F493" s="23" t="str">
        <f>'指派 Feature_1017'!A:A</f>
        <v>RTBM-54642</v>
      </c>
      <c r="G493" s="24" t="str">
        <f>IFERROR(VLOOKUP(F493,HW資料!A:B,2,FALSE),VLOOKUP(F493,System資料複製!E:J,6,FALSE))</f>
        <v>Pass</v>
      </c>
      <c r="H493" s="23" t="str">
        <f>IFERROR(VLOOKUP(F493,HW資料!A:B,1,FALSE),VLOOKUP(F493,System資料複製!E:J,5,FALSE))</f>
        <v>RTBM-56517</v>
      </c>
      <c r="I493" s="24" t="str">
        <f>IFERROR(VLOOKUP(F493,CustomerREQ!B:F,3,FALSE),"NA")</f>
        <v>RTBM-36340</v>
      </c>
      <c r="J493" s="24" t="str">
        <f>IFERROR(VLOOKUP(F493,CustomerREQ!B:F,4,FALSE),"NA")</f>
        <v>REQ-0495590</v>
      </c>
      <c r="K493" s="24" t="str">
        <f>IFERROR(VLOOKUP(F493,CustomerREQ!B:F,5,FALSE),"NA")</f>
        <v>B</v>
      </c>
    </row>
    <row r="494" spans="1:11" x14ac:dyDescent="0.4">
      <c r="A494" s="23" t="str">
        <f>'指派 Feature_1017'!E:E</f>
        <v>Backup Battery Gauge</v>
      </c>
      <c r="B494" s="24" t="str">
        <f>IFERROR(VLOOKUP(A494,Feature統計!A:O,15,FALSE),"NA")</f>
        <v>Pass</v>
      </c>
      <c r="C494" s="23" t="str">
        <f>'指派 Feature_1017'!B:B</f>
        <v>System Requirement</v>
      </c>
      <c r="D494" s="23" t="str">
        <f>'指派 Feature_1017'!C:C</f>
        <v>Functional</v>
      </c>
      <c r="E494" s="23" t="str">
        <f>'指派 Feature_1017'!D:D</f>
        <v>Diagnostic</v>
      </c>
      <c r="F494" s="23" t="str">
        <f>'指派 Feature_1017'!A:A</f>
        <v>RTBM-54643</v>
      </c>
      <c r="G494" s="24" t="str">
        <f>IFERROR(VLOOKUP(F494,HW資料!A:B,2,FALSE),VLOOKUP(F494,System資料複製!E:J,6,FALSE))</f>
        <v>Pass</v>
      </c>
      <c r="H494" s="23" t="str">
        <f>IFERROR(VLOOKUP(F494,HW資料!A:B,1,FALSE),VLOOKUP(F494,System資料複製!E:J,5,FALSE))</f>
        <v>RTBM-43977</v>
      </c>
      <c r="I494" s="24" t="str">
        <f>IFERROR(VLOOKUP(F494,CustomerREQ!B:F,3,FALSE),"NA")</f>
        <v>RTBM-36339</v>
      </c>
      <c r="J494" s="24" t="str">
        <f>IFERROR(VLOOKUP(F494,CustomerREQ!B:F,4,FALSE),"NA")</f>
        <v>REQ-0495583</v>
      </c>
      <c r="K494" s="24" t="str">
        <f>IFERROR(VLOOKUP(F494,CustomerREQ!B:F,5,FALSE),"NA")</f>
        <v>B</v>
      </c>
    </row>
    <row r="495" spans="1:11" x14ac:dyDescent="0.4">
      <c r="A495" s="23" t="str">
        <f>'指派 Feature_1017'!E:E</f>
        <v>Backup Battery Gauge</v>
      </c>
      <c r="B495" s="24" t="str">
        <f>IFERROR(VLOOKUP(A495,Feature統計!A:O,15,FALSE),"NA")</f>
        <v>Pass</v>
      </c>
      <c r="C495" s="23" t="str">
        <f>'指派 Feature_1017'!B:B</f>
        <v>System Requirement</v>
      </c>
      <c r="D495" s="23" t="str">
        <f>'指派 Feature_1017'!C:C</f>
        <v>Functional</v>
      </c>
      <c r="E495" s="23" t="str">
        <f>'指派 Feature_1017'!D:D</f>
        <v>Diagnostic</v>
      </c>
      <c r="F495" s="23" t="str">
        <f>'指派 Feature_1017'!A:A</f>
        <v>RTBM-54645</v>
      </c>
      <c r="G495" s="24" t="str">
        <f>IFERROR(VLOOKUP(F495,HW資料!A:B,2,FALSE),VLOOKUP(F495,System資料複製!E:J,6,FALSE))</f>
        <v>Pass</v>
      </c>
      <c r="H495" s="23" t="str">
        <f>IFERROR(VLOOKUP(F495,HW資料!A:B,1,FALSE),VLOOKUP(F495,System資料複製!E:J,5,FALSE))</f>
        <v>RTBM-43975</v>
      </c>
      <c r="I495" s="24" t="str">
        <f>IFERROR(VLOOKUP(F495,CustomerREQ!B:F,3,FALSE),"NA")</f>
        <v>RTBM-36338</v>
      </c>
      <c r="J495" s="24" t="str">
        <f>IFERROR(VLOOKUP(F495,CustomerREQ!B:F,4,FALSE),"NA")</f>
        <v>REQ-0495580</v>
      </c>
      <c r="K495" s="24" t="str">
        <f>IFERROR(VLOOKUP(F495,CustomerREQ!B:F,5,FALSE),"NA")</f>
        <v>B</v>
      </c>
    </row>
    <row r="496" spans="1:11" x14ac:dyDescent="0.4">
      <c r="A496" s="23" t="str">
        <f>'指派 Feature_1017'!E:E</f>
        <v>B21 7110 - EMC EMISSION</v>
      </c>
      <c r="B496" s="24" t="str">
        <f>IFERROR(VLOOKUP(A496,Feature統計!A:O,15,FALSE),"NA")</f>
        <v>Pass</v>
      </c>
      <c r="C496" s="23" t="str">
        <f>'指派 Feature_1017'!B:B</f>
        <v>System Requirement</v>
      </c>
      <c r="D496" s="23" t="str">
        <f>'指派 Feature_1017'!C:C</f>
        <v>Non-Functional</v>
      </c>
      <c r="E496" s="23" t="str">
        <f>'指派 Feature_1017'!D:D</f>
        <v>Quality</v>
      </c>
      <c r="F496" s="23" t="str">
        <f>'指派 Feature_1017'!A:A</f>
        <v>RTBM-54646</v>
      </c>
      <c r="G496" s="24" t="str">
        <f>IFERROR(VLOOKUP(F496,HW資料!A:B,2,FALSE),VLOOKUP(F496,System資料複製!E:J,6,FALSE))</f>
        <v>StagePass</v>
      </c>
      <c r="H496" s="23" t="str">
        <f>IFERROR(VLOOKUP(F496,HW資料!A:B,1,FALSE),VLOOKUP(F496,System資料複製!E:J,5,FALSE))</f>
        <v>RTBM-46856</v>
      </c>
      <c r="I496" s="24" t="str">
        <f>IFERROR(VLOOKUP(F496,CustomerREQ!B:F,3,FALSE),"NA")</f>
        <v>RTBM-36989</v>
      </c>
      <c r="J496" s="24" t="str">
        <f>IFERROR(VLOOKUP(F496,CustomerREQ!B:F,4,FALSE),"NA")</f>
        <v>REQ-0495575</v>
      </c>
      <c r="K496" s="24" t="str">
        <f>IFERROR(VLOOKUP(F496,CustomerREQ!B:F,5,FALSE),"NA")</f>
        <v>B</v>
      </c>
    </row>
    <row r="497" spans="1:11" x14ac:dyDescent="0.4">
      <c r="A497" s="23" t="str">
        <f>'指派 Feature_1017'!E:E</f>
        <v>B21 7110 - ELECTRICAL RESISTANCE</v>
      </c>
      <c r="B497" s="24" t="str">
        <f>IFERROR(VLOOKUP(A497,Feature統計!A:O,15,FALSE),"NA")</f>
        <v>Pass</v>
      </c>
      <c r="C497" s="23" t="str">
        <f>'指派 Feature_1017'!B:B</f>
        <v>System Requirement</v>
      </c>
      <c r="D497" s="23" t="str">
        <f>'指派 Feature_1017'!C:C</f>
        <v>Non-Functional</v>
      </c>
      <c r="E497" s="23" t="str">
        <f>'指派 Feature_1017'!D:D</f>
        <v>Quality</v>
      </c>
      <c r="F497" s="23" t="str">
        <f>'指派 Feature_1017'!A:A</f>
        <v>RTBM-54647</v>
      </c>
      <c r="G497" s="24" t="str">
        <f>IFERROR(VLOOKUP(F497,HW資料!A:B,2,FALSE),VLOOKUP(F497,System資料複製!E:J,6,FALSE))</f>
        <v>StagePass</v>
      </c>
      <c r="H497" s="23" t="str">
        <f>IFERROR(VLOOKUP(F497,HW資料!A:B,1,FALSE),VLOOKUP(F497,System資料複製!E:J,5,FALSE))</f>
        <v>RTBM-46842</v>
      </c>
      <c r="I497" s="24" t="str">
        <f>IFERROR(VLOOKUP(F497,CustomerREQ!B:F,3,FALSE),"NA")</f>
        <v>RTBM-36973</v>
      </c>
      <c r="J497" s="24" t="str">
        <f>IFERROR(VLOOKUP(F497,CustomerREQ!B:F,4,FALSE),"NA")</f>
        <v>REQ-0495573</v>
      </c>
      <c r="K497" s="24" t="str">
        <f>IFERROR(VLOOKUP(F497,CustomerREQ!B:F,5,FALSE),"NA")</f>
        <v>B</v>
      </c>
    </row>
    <row r="498" spans="1:11" x14ac:dyDescent="0.4">
      <c r="A498" s="23" t="str">
        <f>'指派 Feature_1017'!E:E</f>
        <v>Backup Battery Gauge</v>
      </c>
      <c r="B498" s="24" t="str">
        <f>IFERROR(VLOOKUP(A498,Feature統計!A:O,15,FALSE),"NA")</f>
        <v>Pass</v>
      </c>
      <c r="C498" s="23" t="str">
        <f>'指派 Feature_1017'!B:B</f>
        <v>System Requirement</v>
      </c>
      <c r="D498" s="23" t="str">
        <f>'指派 Feature_1017'!C:C</f>
        <v>Functional</v>
      </c>
      <c r="E498" s="23" t="str">
        <f>'指派 Feature_1017'!D:D</f>
        <v>Diagnostic</v>
      </c>
      <c r="F498" s="23" t="str">
        <f>'指派 Feature_1017'!A:A</f>
        <v>RTBM-54650</v>
      </c>
      <c r="G498" s="24" t="str">
        <f>IFERROR(VLOOKUP(F498,HW資料!A:B,2,FALSE),VLOOKUP(F498,System資料複製!E:J,6,FALSE))</f>
        <v>Pass</v>
      </c>
      <c r="H498" s="23" t="str">
        <f>IFERROR(VLOOKUP(F498,HW資料!A:B,1,FALSE),VLOOKUP(F498,System資料複製!E:J,5,FALSE))</f>
        <v>RTBM-43973</v>
      </c>
      <c r="I498" s="24" t="str">
        <f>IFERROR(VLOOKUP(F498,CustomerREQ!B:F,3,FALSE),"NA")</f>
        <v>RTBM-36337</v>
      </c>
      <c r="J498" s="24" t="str">
        <f>IFERROR(VLOOKUP(F498,CustomerREQ!B:F,4,FALSE),"NA")</f>
        <v>REQ-0495572</v>
      </c>
      <c r="K498" s="24" t="str">
        <f>IFERROR(VLOOKUP(F498,CustomerREQ!B:F,5,FALSE),"NA")</f>
        <v>B</v>
      </c>
    </row>
    <row r="499" spans="1:11" x14ac:dyDescent="0.4">
      <c r="A499" s="23" t="str">
        <f>'指派 Feature_1017'!E:E</f>
        <v>Backup Battery Gauge</v>
      </c>
      <c r="B499" s="24" t="str">
        <f>IFERROR(VLOOKUP(A499,Feature統計!A:O,15,FALSE),"NA")</f>
        <v>Pass</v>
      </c>
      <c r="C499" s="23" t="str">
        <f>'指派 Feature_1017'!B:B</f>
        <v>System Requirement</v>
      </c>
      <c r="D499" s="23" t="str">
        <f>'指派 Feature_1017'!C:C</f>
        <v>Functional</v>
      </c>
      <c r="E499" s="23" t="str">
        <f>'指派 Feature_1017'!D:D</f>
        <v>Diagnostic</v>
      </c>
      <c r="F499" s="23" t="str">
        <f>'指派 Feature_1017'!A:A</f>
        <v>RTBM-54652</v>
      </c>
      <c r="G499" s="24" t="str">
        <f>IFERROR(VLOOKUP(F499,HW資料!A:B,2,FALSE),VLOOKUP(F499,System資料複製!E:J,6,FALSE))</f>
        <v>Pass</v>
      </c>
      <c r="H499" s="23" t="str">
        <f>IFERROR(VLOOKUP(F499,HW資料!A:B,1,FALSE),VLOOKUP(F499,System資料複製!E:J,5,FALSE))</f>
        <v>RTBM-43971</v>
      </c>
      <c r="I499" s="24" t="str">
        <f>IFERROR(VLOOKUP(F499,CustomerREQ!B:F,3,FALSE),"NA")</f>
        <v>RTBM-36336</v>
      </c>
      <c r="J499" s="24" t="str">
        <f>IFERROR(VLOOKUP(F499,CustomerREQ!B:F,4,FALSE),"NA")</f>
        <v>REQ-0495566</v>
      </c>
      <c r="K499" s="24" t="str">
        <f>IFERROR(VLOOKUP(F499,CustomerREQ!B:F,5,FALSE),"NA")</f>
        <v>B</v>
      </c>
    </row>
    <row r="500" spans="1:11" x14ac:dyDescent="0.4">
      <c r="A500" s="23" t="str">
        <f>'指派 Feature_1017'!E:E</f>
        <v>Resistance to Environment</v>
      </c>
      <c r="B500" s="24" t="str">
        <f>IFERROR(VLOOKUP(A500,Feature統計!A:O,15,FALSE),"NA")</f>
        <v>Pass</v>
      </c>
      <c r="C500" s="23" t="str">
        <f>'指派 Feature_1017'!B:B</f>
        <v>System Requirement</v>
      </c>
      <c r="D500" s="23" t="str">
        <f>'指派 Feature_1017'!C:C</f>
        <v>Non-Functional</v>
      </c>
      <c r="E500" s="23" t="str">
        <f>'指派 Feature_1017'!D:D</f>
        <v>Quality</v>
      </c>
      <c r="F500" s="23" t="str">
        <f>'指派 Feature_1017'!A:A</f>
        <v>RTBM-54653</v>
      </c>
      <c r="G500" s="24" t="str">
        <f>IFERROR(VLOOKUP(F500,HW資料!A:B,2,FALSE),VLOOKUP(F500,System資料複製!E:J,6,FALSE))</f>
        <v>Pass</v>
      </c>
      <c r="H500" s="23" t="str">
        <f>IFERROR(VLOOKUP(F500,HW資料!A:B,1,FALSE),VLOOKUP(F500,System資料複製!E:J,5,FALSE))</f>
        <v>RTBM-58290</v>
      </c>
      <c r="I500" s="24" t="str">
        <f>IFERROR(VLOOKUP(F500,CustomerREQ!B:F,3,FALSE),"NA")</f>
        <v>RTBM-36831</v>
      </c>
      <c r="J500" s="24" t="str">
        <f>IFERROR(VLOOKUP(F500,CustomerREQ!B:F,4,FALSE),"NA")</f>
        <v>REQ-0495564</v>
      </c>
      <c r="K500" s="24" t="str">
        <f>IFERROR(VLOOKUP(F500,CustomerREQ!B:F,5,FALSE),"NA")</f>
        <v>B</v>
      </c>
    </row>
    <row r="501" spans="1:11" x14ac:dyDescent="0.4">
      <c r="A501" s="23" t="str">
        <f>'指派 Feature_1017'!E:E</f>
        <v>Resistance to Temperature</v>
      </c>
      <c r="B501" s="24" t="str">
        <f>IFERROR(VLOOKUP(A501,Feature統計!A:O,15,FALSE),"NA")</f>
        <v>Pass</v>
      </c>
      <c r="C501" s="23" t="str">
        <f>'指派 Feature_1017'!B:B</f>
        <v>System Requirement</v>
      </c>
      <c r="D501" s="23" t="str">
        <f>'指派 Feature_1017'!C:C</f>
        <v>Functional</v>
      </c>
      <c r="E501" s="23" t="str">
        <f>'指派 Feature_1017'!D:D</f>
        <v>Electrical Engineering</v>
      </c>
      <c r="F501" s="23" t="str">
        <f>'指派 Feature_1017'!A:A</f>
        <v>RTBM-54654</v>
      </c>
      <c r="G501" s="24" t="str">
        <f>IFERROR(VLOOKUP(F501,HW資料!A:B,2,FALSE),VLOOKUP(F501,System資料複製!E:J,6,FALSE))</f>
        <v>Pass</v>
      </c>
      <c r="H501" s="23" t="str">
        <f>IFERROR(VLOOKUP(F501,HW資料!A:B,1,FALSE),VLOOKUP(F501,System資料複製!E:J,5,FALSE))</f>
        <v>RTBM-58291</v>
      </c>
      <c r="I501" s="24" t="str">
        <f>IFERROR(VLOOKUP(F501,CustomerREQ!B:F,3,FALSE),"NA")</f>
        <v>RTBM-36741</v>
      </c>
      <c r="J501" s="24" t="str">
        <f>IFERROR(VLOOKUP(F501,CustomerREQ!B:F,4,FALSE),"NA")</f>
        <v>REQ-0495562</v>
      </c>
      <c r="K501" s="24" t="str">
        <f>IFERROR(VLOOKUP(F501,CustomerREQ!B:F,5,FALSE),"NA")</f>
        <v>B</v>
      </c>
    </row>
    <row r="502" spans="1:11" x14ac:dyDescent="0.4">
      <c r="A502" s="23" t="str">
        <f>'指派 Feature_1017'!E:E</f>
        <v>Not testable - Notice or guideline</v>
      </c>
      <c r="B502" s="24" t="str">
        <f>IFERROR(VLOOKUP(A502,Feature統計!A:O,15,FALSE),"NA")</f>
        <v>NA</v>
      </c>
      <c r="C502" s="23" t="str">
        <f>'指派 Feature_1017'!B:B</f>
        <v>System Requirement</v>
      </c>
      <c r="D502" s="23" t="str">
        <f>'指派 Feature_1017'!C:C</f>
        <v>Functional</v>
      </c>
      <c r="E502" s="23" t="str">
        <f>'指派 Feature_1017'!D:D</f>
        <v>Diagnostic</v>
      </c>
      <c r="F502" s="23" t="str">
        <f>'指派 Feature_1017'!A:A</f>
        <v>RTBM-54655</v>
      </c>
      <c r="G502" s="24" t="str">
        <f>IFERROR(VLOOKUP(F502,HW資料!A:B,2,FALSE),VLOOKUP(F502,System資料複製!E:J,6,FALSE))</f>
        <v>Reviewed</v>
      </c>
      <c r="H502" s="23" t="str">
        <f>IFERROR(VLOOKUP(F502,HW資料!A:B,1,FALSE),VLOOKUP(F502,System資料複製!E:J,5,FALSE))</f>
        <v>RTBM-56932</v>
      </c>
      <c r="I502" s="24" t="str">
        <f>IFERROR(VLOOKUP(F502,CustomerREQ!B:F,3,FALSE),"NA")</f>
        <v>RTBM-36642</v>
      </c>
      <c r="J502" s="24" t="str">
        <f>IFERROR(VLOOKUP(F502,CustomerREQ!B:F,4,FALSE),"NA")</f>
        <v>REQ-0495561</v>
      </c>
      <c r="K502" s="24" t="str">
        <f>IFERROR(VLOOKUP(F502,CustomerREQ!B:F,5,FALSE),"NA")</f>
        <v>B</v>
      </c>
    </row>
    <row r="503" spans="1:11" x14ac:dyDescent="0.4">
      <c r="A503" s="23" t="str">
        <f>'指派 Feature_1017'!E:E</f>
        <v>Stability</v>
      </c>
      <c r="B503" s="24" t="str">
        <f>IFERROR(VLOOKUP(A503,Feature統計!A:O,15,FALSE),"NA")</f>
        <v>Fail</v>
      </c>
      <c r="C503" s="23" t="str">
        <f>'指派 Feature_1017'!B:B</f>
        <v>System Requirement</v>
      </c>
      <c r="D503" s="23" t="str">
        <f>'指派 Feature_1017'!C:C</f>
        <v>Non-Functional</v>
      </c>
      <c r="E503" s="23" t="str">
        <f>'指派 Feature_1017'!D:D</f>
        <v>Quality</v>
      </c>
      <c r="F503" s="23" t="str">
        <f>'指派 Feature_1017'!A:A</f>
        <v>RTBM-54656</v>
      </c>
      <c r="G503" s="24" t="str">
        <f>IFERROR(VLOOKUP(F503,HW資料!A:B,2,FALSE),VLOOKUP(F503,System資料複製!E:J,6,FALSE))</f>
        <v>Fail</v>
      </c>
      <c r="H503" s="23" t="str">
        <f>IFERROR(VLOOKUP(F503,HW資料!A:B,1,FALSE),VLOOKUP(F503,System資料複製!E:J,5,FALSE))</f>
        <v>RTBM-52559</v>
      </c>
      <c r="I503" s="24" t="str">
        <f>IFERROR(VLOOKUP(F503,CustomerREQ!B:F,3,FALSE),"NA")</f>
        <v>RTBM-36640</v>
      </c>
      <c r="J503" s="24" t="str">
        <f>IFERROR(VLOOKUP(F503,CustomerREQ!B:F,4,FALSE),"NA")</f>
        <v>REQ-0495558</v>
      </c>
      <c r="K503" s="24" t="str">
        <f>IFERROR(VLOOKUP(F503,CustomerREQ!B:F,5,FALSE),"NA")</f>
        <v>A</v>
      </c>
    </row>
    <row r="504" spans="1:11" x14ac:dyDescent="0.4">
      <c r="A504" s="23" t="str">
        <f>'指派 Feature_1017'!E:E</f>
        <v>Resistance to Environment</v>
      </c>
      <c r="B504" s="24" t="str">
        <f>IFERROR(VLOOKUP(A504,Feature統計!A:O,15,FALSE),"NA")</f>
        <v>Pass</v>
      </c>
      <c r="C504" s="23" t="str">
        <f>'指派 Feature_1017'!B:B</f>
        <v>System Requirement</v>
      </c>
      <c r="D504" s="23" t="str">
        <f>'指派 Feature_1017'!C:C</f>
        <v>Non-Functional</v>
      </c>
      <c r="E504" s="23" t="str">
        <f>'指派 Feature_1017'!D:D</f>
        <v>Quality</v>
      </c>
      <c r="F504" s="23" t="str">
        <f>'指派 Feature_1017'!A:A</f>
        <v>RTBM-54657</v>
      </c>
      <c r="G504" s="24" t="str">
        <f>IFERROR(VLOOKUP(F504,HW資料!A:B,2,FALSE),VLOOKUP(F504,System資料複製!E:J,6,FALSE))</f>
        <v>Pass</v>
      </c>
      <c r="H504" s="23" t="str">
        <f>IFERROR(VLOOKUP(F504,HW資料!A:B,1,FALSE),VLOOKUP(F504,System資料複製!E:J,5,FALSE))</f>
        <v>RTBM-58295</v>
      </c>
      <c r="I504" s="24" t="str">
        <f>IFERROR(VLOOKUP(F504,CustomerREQ!B:F,3,FALSE),"NA")</f>
        <v>RTBM-36830</v>
      </c>
      <c r="J504" s="24" t="str">
        <f>IFERROR(VLOOKUP(F504,CustomerREQ!B:F,4,FALSE),"NA")</f>
        <v>REQ-0495557</v>
      </c>
      <c r="K504" s="24" t="str">
        <f>IFERROR(VLOOKUP(F504,CustomerREQ!B:F,5,FALSE),"NA")</f>
        <v>A</v>
      </c>
    </row>
    <row r="505" spans="1:11" x14ac:dyDescent="0.4">
      <c r="A505" s="23" t="str">
        <f>'指派 Feature_1017'!E:E</f>
        <v>B21 7110 - ELECTRICAL RESISTANCE</v>
      </c>
      <c r="B505" s="24" t="str">
        <f>IFERROR(VLOOKUP(A505,Feature統計!A:O,15,FALSE),"NA")</f>
        <v>Pass</v>
      </c>
      <c r="C505" s="23" t="str">
        <f>'指派 Feature_1017'!B:B</f>
        <v>System Requirement</v>
      </c>
      <c r="D505" s="23" t="str">
        <f>'指派 Feature_1017'!C:C</f>
        <v>Non-Functional</v>
      </c>
      <c r="E505" s="23" t="str">
        <f>'指派 Feature_1017'!D:D</f>
        <v>Quality</v>
      </c>
      <c r="F505" s="23" t="str">
        <f>'指派 Feature_1017'!A:A</f>
        <v>RTBM-54658</v>
      </c>
      <c r="G505" s="24" t="str">
        <f>IFERROR(VLOOKUP(F505,HW資料!A:B,2,FALSE),VLOOKUP(F505,System資料複製!E:J,6,FALSE))</f>
        <v>StagePass</v>
      </c>
      <c r="H505" s="23" t="str">
        <f>IFERROR(VLOOKUP(F505,HW資料!A:B,1,FALSE),VLOOKUP(F505,System資料複製!E:J,5,FALSE))</f>
        <v>RTBM-46841</v>
      </c>
      <c r="I505" s="24" t="str">
        <f>IFERROR(VLOOKUP(F505,CustomerREQ!B:F,3,FALSE),"NA")</f>
        <v>RTBM-36972</v>
      </c>
      <c r="J505" s="24" t="str">
        <f>IFERROR(VLOOKUP(F505,CustomerREQ!B:F,4,FALSE),"NA")</f>
        <v>REQ-0495555</v>
      </c>
      <c r="K505" s="24" t="str">
        <f>IFERROR(VLOOKUP(F505,CustomerREQ!B:F,5,FALSE),"NA")</f>
        <v>B</v>
      </c>
    </row>
    <row r="506" spans="1:11" x14ac:dyDescent="0.4">
      <c r="A506" s="23" t="str">
        <f>'指派 Feature_1017'!E:E</f>
        <v>DTC - Loudspeaker</v>
      </c>
      <c r="B506" s="24" t="str">
        <f>IFERROR(VLOOKUP(A506,Feature統計!A:O,15,FALSE),"NA")</f>
        <v>Pass</v>
      </c>
      <c r="C506" s="23" t="str">
        <f>'指派 Feature_1017'!B:B</f>
        <v>System Requirement</v>
      </c>
      <c r="D506" s="23" t="str">
        <f>'指派 Feature_1017'!C:C</f>
        <v>Functional</v>
      </c>
      <c r="E506" s="23" t="str">
        <f>'指派 Feature_1017'!D:D</f>
        <v>Diagnostic</v>
      </c>
      <c r="F506" s="23" t="str">
        <f>'指派 Feature_1017'!A:A</f>
        <v>RTBM-54659</v>
      </c>
      <c r="G506" s="24" t="str">
        <f>IFERROR(VLOOKUP(F506,HW資料!A:B,2,FALSE),VLOOKUP(F506,System資料複製!E:J,6,FALSE))</f>
        <v>Pass</v>
      </c>
      <c r="H506" s="23" t="str">
        <f>IFERROR(VLOOKUP(F506,HW資料!A:B,1,FALSE),VLOOKUP(F506,System資料複製!E:J,5,FALSE))</f>
        <v>RTBM-56933</v>
      </c>
      <c r="I506" s="24" t="str">
        <f>IFERROR(VLOOKUP(F506,CustomerREQ!B:F,3,FALSE),"NA")</f>
        <v>RTBM-36613</v>
      </c>
      <c r="J506" s="24" t="str">
        <f>IFERROR(VLOOKUP(F506,CustomerREQ!B:F,4,FALSE),"NA")</f>
        <v>REQ-0495554</v>
      </c>
      <c r="K506" s="24" t="str">
        <f>IFERROR(VLOOKUP(F506,CustomerREQ!B:F,5,FALSE),"NA")</f>
        <v>C</v>
      </c>
    </row>
    <row r="507" spans="1:11" x14ac:dyDescent="0.4">
      <c r="A507" s="23" t="str">
        <f>'指派 Feature_1017'!E:E</f>
        <v>B21 7130</v>
      </c>
      <c r="B507" s="24" t="str">
        <f>IFERROR(VLOOKUP(A507,Feature統計!A:O,15,FALSE),"NA")</f>
        <v>Pass</v>
      </c>
      <c r="C507" s="23" t="str">
        <f>'指派 Feature_1017'!B:B</f>
        <v>System Requirement</v>
      </c>
      <c r="D507" s="23" t="str">
        <f>'指派 Feature_1017'!C:C</f>
        <v>Non-Functional</v>
      </c>
      <c r="E507" s="23" t="str">
        <f>'指派 Feature_1017'!D:D</f>
        <v>Quality</v>
      </c>
      <c r="F507" s="23" t="str">
        <f>'指派 Feature_1017'!A:A</f>
        <v>RTBM-54660</v>
      </c>
      <c r="G507" s="24" t="str">
        <f>IFERROR(VLOOKUP(F507,HW資料!A:B,2,FALSE),VLOOKUP(F507,System資料複製!E:J,6,FALSE))</f>
        <v>StagePass</v>
      </c>
      <c r="H507" s="23" t="str">
        <f>IFERROR(VLOOKUP(F507,HW資料!A:B,1,FALSE),VLOOKUP(F507,System資料複製!E:J,5,FALSE))</f>
        <v>RTBM-46870</v>
      </c>
      <c r="I507" s="24" t="str">
        <f>IFERROR(VLOOKUP(F507,CustomerREQ!B:F,3,FALSE),"NA")</f>
        <v>RTBM-36212</v>
      </c>
      <c r="J507" s="24" t="str">
        <f>IFERROR(VLOOKUP(F507,CustomerREQ!B:F,4,FALSE),"NA")</f>
        <v>REQ-0495551</v>
      </c>
      <c r="K507" s="24" t="str">
        <f>IFERROR(VLOOKUP(F507,CustomerREQ!B:F,5,FALSE),"NA")</f>
        <v>B</v>
      </c>
    </row>
    <row r="508" spans="1:11" x14ac:dyDescent="0.4">
      <c r="A508" s="23" t="str">
        <f>'指派 Feature_1017'!E:E</f>
        <v>Backup Battery Gauge</v>
      </c>
      <c r="B508" s="24" t="str">
        <f>IFERROR(VLOOKUP(A508,Feature統計!A:O,15,FALSE),"NA")</f>
        <v>Pass</v>
      </c>
      <c r="C508" s="23" t="str">
        <f>'指派 Feature_1017'!B:B</f>
        <v>System Requirement</v>
      </c>
      <c r="D508" s="23" t="str">
        <f>'指派 Feature_1017'!C:C</f>
        <v>Functional</v>
      </c>
      <c r="E508" s="23" t="str">
        <f>'指派 Feature_1017'!D:D</f>
        <v>Diagnostic</v>
      </c>
      <c r="F508" s="23" t="str">
        <f>'指派 Feature_1017'!A:A</f>
        <v>RTBM-54661</v>
      </c>
      <c r="G508" s="24" t="str">
        <f>IFERROR(VLOOKUP(F508,HW資料!A:B,2,FALSE),VLOOKUP(F508,System資料複製!E:J,6,FALSE))</f>
        <v>Pass</v>
      </c>
      <c r="H508" s="23" t="str">
        <f>IFERROR(VLOOKUP(F508,HW資料!A:B,1,FALSE),VLOOKUP(F508,System資料複製!E:J,5,FALSE))</f>
        <v>RTBM-43970</v>
      </c>
      <c r="I508" s="24" t="str">
        <f>IFERROR(VLOOKUP(F508,CustomerREQ!B:F,3,FALSE),"NA")</f>
        <v>RTBM-36335</v>
      </c>
      <c r="J508" s="24" t="str">
        <f>IFERROR(VLOOKUP(F508,CustomerREQ!B:F,4,FALSE),"NA")</f>
        <v>REQ-0495549</v>
      </c>
      <c r="K508" s="24" t="str">
        <f>IFERROR(VLOOKUP(F508,CustomerREQ!B:F,5,FALSE),"NA")</f>
        <v>B</v>
      </c>
    </row>
    <row r="509" spans="1:11" x14ac:dyDescent="0.4">
      <c r="A509" s="23" t="str">
        <f>'指派 Feature_1017'!E:E</f>
        <v>B21 7110 - EMC IMMUNITY</v>
      </c>
      <c r="B509" s="24" t="str">
        <f>IFERROR(VLOOKUP(A509,Feature統計!A:O,15,FALSE),"NA")</f>
        <v>Pass</v>
      </c>
      <c r="C509" s="23" t="str">
        <f>'指派 Feature_1017'!B:B</f>
        <v>System Requirement</v>
      </c>
      <c r="D509" s="23" t="str">
        <f>'指派 Feature_1017'!C:C</f>
        <v>Non-Functional</v>
      </c>
      <c r="E509" s="23" t="str">
        <f>'指派 Feature_1017'!D:D</f>
        <v>Quality</v>
      </c>
      <c r="F509" s="23" t="str">
        <f>'指派 Feature_1017'!A:A</f>
        <v>RTBM-54662</v>
      </c>
      <c r="G509" s="24" t="str">
        <f>IFERROR(VLOOKUP(F509,HW資料!A:B,2,FALSE),VLOOKUP(F509,System資料複製!E:J,6,FALSE))</f>
        <v>StagePass</v>
      </c>
      <c r="H509" s="23" t="str">
        <f>IFERROR(VLOOKUP(F509,HW資料!A:B,1,FALSE),VLOOKUP(F509,System資料複製!E:J,5,FALSE))</f>
        <v>RTBM-46853</v>
      </c>
      <c r="I509" s="24" t="str">
        <f>IFERROR(VLOOKUP(F509,CustomerREQ!B:F,3,FALSE),"NA")</f>
        <v>RTBM-36986</v>
      </c>
      <c r="J509" s="24" t="str">
        <f>IFERROR(VLOOKUP(F509,CustomerREQ!B:F,4,FALSE),"NA")</f>
        <v>REQ-0495547</v>
      </c>
      <c r="K509" s="24" t="str">
        <f>IFERROR(VLOOKUP(F509,CustomerREQ!B:F,5,FALSE),"NA")</f>
        <v>B</v>
      </c>
    </row>
    <row r="510" spans="1:11" x14ac:dyDescent="0.4">
      <c r="A510" s="23" t="str">
        <f>'指派 Feature_1017'!E:E</f>
        <v>Resistance to Temperature</v>
      </c>
      <c r="B510" s="24" t="str">
        <f>IFERROR(VLOOKUP(A510,Feature統計!A:O,15,FALSE),"NA")</f>
        <v>Pass</v>
      </c>
      <c r="C510" s="23" t="str">
        <f>'指派 Feature_1017'!B:B</f>
        <v>System Requirement</v>
      </c>
      <c r="D510" s="23" t="str">
        <f>'指派 Feature_1017'!C:C</f>
        <v>Non-Functional</v>
      </c>
      <c r="E510" s="23" t="str">
        <f>'指派 Feature_1017'!D:D</f>
        <v>Quality</v>
      </c>
      <c r="F510" s="23" t="str">
        <f>'指派 Feature_1017'!A:A</f>
        <v>RTBM-54663</v>
      </c>
      <c r="G510" s="24" t="str">
        <f>IFERROR(VLOOKUP(F510,HW資料!A:B,2,FALSE),VLOOKUP(F510,System資料複製!E:J,6,FALSE))</f>
        <v>StagePass</v>
      </c>
      <c r="H510" s="23" t="str">
        <f>IFERROR(VLOOKUP(F510,HW資料!A:B,1,FALSE),VLOOKUP(F510,System資料複製!E:J,5,FALSE))</f>
        <v>RTBM-46864</v>
      </c>
      <c r="I510" s="24" t="str">
        <f>IFERROR(VLOOKUP(F510,CustomerREQ!B:F,3,FALSE),"NA")</f>
        <v>RTBM-36934</v>
      </c>
      <c r="J510" s="24" t="str">
        <f>IFERROR(VLOOKUP(F510,CustomerREQ!B:F,4,FALSE),"NA")</f>
        <v>REQ-0495546</v>
      </c>
      <c r="K510" s="24" t="str">
        <f>IFERROR(VLOOKUP(F510,CustomerREQ!B:F,5,FALSE),"NA")</f>
        <v>C</v>
      </c>
    </row>
    <row r="511" spans="1:11" x14ac:dyDescent="0.4">
      <c r="A511" s="23" t="str">
        <f>'指派 Feature_1017'!E:E</f>
        <v>Back-Up Battery</v>
      </c>
      <c r="B511" s="24" t="str">
        <f>IFERROR(VLOOKUP(A511,Feature統計!A:O,15,FALSE),"NA")</f>
        <v>Pass</v>
      </c>
      <c r="C511" s="23" t="str">
        <f>'指派 Feature_1017'!B:B</f>
        <v>System Requirement</v>
      </c>
      <c r="D511" s="23" t="str">
        <f>'指派 Feature_1017'!C:C</f>
        <v>Non-Functional</v>
      </c>
      <c r="E511" s="23" t="str">
        <f>'指派 Feature_1017'!D:D</f>
        <v>Electrical Engineering</v>
      </c>
      <c r="F511" s="23" t="str">
        <f>'指派 Feature_1017'!A:A</f>
        <v>RTBM-54664</v>
      </c>
      <c r="G511" s="24" t="str">
        <f>IFERROR(VLOOKUP(F511,HW資料!A:B,2,FALSE),VLOOKUP(F511,System資料複製!E:J,6,FALSE))</f>
        <v>Pass</v>
      </c>
      <c r="H511" s="23" t="str">
        <f>IFERROR(VLOOKUP(F511,HW資料!A:B,1,FALSE),VLOOKUP(F511,System資料複製!E:J,5,FALSE))</f>
        <v>RTBM-44105</v>
      </c>
      <c r="I511" s="24" t="str">
        <f>IFERROR(VLOOKUP(F511,CustomerREQ!B:F,3,FALSE),"NA")</f>
        <v>RTBM-36107</v>
      </c>
      <c r="J511" s="24" t="str">
        <f>IFERROR(VLOOKUP(F511,CustomerREQ!B:F,4,FALSE),"NA")</f>
        <v>REQ-0495538</v>
      </c>
      <c r="K511" s="24" t="str">
        <f>IFERROR(VLOOKUP(F511,CustomerREQ!B:F,5,FALSE),"NA")</f>
        <v>A</v>
      </c>
    </row>
    <row r="512" spans="1:11" x14ac:dyDescent="0.4">
      <c r="A512" s="23" t="str">
        <f>'指派 Feature_1017'!E:E</f>
        <v>Project Documentation</v>
      </c>
      <c r="B512" s="24" t="str">
        <f>IFERROR(VLOOKUP(A512,Feature統計!A:O,15,FALSE),"NA")</f>
        <v>NA</v>
      </c>
      <c r="C512" s="23" t="str">
        <f>'指派 Feature_1017'!B:B</f>
        <v>System Requirement</v>
      </c>
      <c r="D512" s="23" t="str">
        <f>'指派 Feature_1017'!C:C</f>
        <v>Non-Functional</v>
      </c>
      <c r="E512" s="23" t="str">
        <f>'指派 Feature_1017'!D:D</f>
        <v>Electrical Engineering</v>
      </c>
      <c r="F512" s="23" t="str">
        <f>'指派 Feature_1017'!A:A</f>
        <v>RTBM-54665</v>
      </c>
      <c r="G512" s="24" t="str">
        <f>IFERROR(VLOOKUP(F512,HW資料!A:B,2,FALSE),VLOOKUP(F512,System資料複製!E:J,6,FALSE))</f>
        <v>On-going</v>
      </c>
      <c r="H512" s="23" t="str">
        <f>IFERROR(VLOOKUP(F512,HW資料!A:B,1,FALSE),VLOOKUP(F512,System資料複製!E:J,5,FALSE))</f>
        <v>RTBM-56935</v>
      </c>
      <c r="I512" s="24" t="str">
        <f>IFERROR(VLOOKUP(F512,CustomerREQ!B:F,3,FALSE),"NA")</f>
        <v>RTBM-36739</v>
      </c>
      <c r="J512" s="24" t="str">
        <f>IFERROR(VLOOKUP(F512,CustomerREQ!B:F,4,FALSE),"NA")</f>
        <v>REQ-0495536</v>
      </c>
      <c r="K512" s="24" t="str">
        <f>IFERROR(VLOOKUP(F512,CustomerREQ!B:F,5,FALSE),"NA")</f>
        <v>A</v>
      </c>
    </row>
    <row r="513" spans="1:11" x14ac:dyDescent="0.4">
      <c r="A513" s="23" t="str">
        <f>'指派 Feature_1017'!E:E</f>
        <v>Out of scope</v>
      </c>
      <c r="B513" s="24" t="str">
        <f>IFERROR(VLOOKUP(A513,Feature統計!A:O,15,FALSE),"NA")</f>
        <v>NA</v>
      </c>
      <c r="C513" s="23" t="str">
        <f>'指派 Feature_1017'!B:B</f>
        <v>System Requirement</v>
      </c>
      <c r="D513" s="23" t="str">
        <f>'指派 Feature_1017'!C:C</f>
        <v>Non-Functional</v>
      </c>
      <c r="E513" s="23" t="str">
        <f>'指派 Feature_1017'!D:D</f>
        <v>Main</v>
      </c>
      <c r="F513" s="23" t="str">
        <f>'指派 Feature_1017'!A:A</f>
        <v>RTBM-54667</v>
      </c>
      <c r="G513" s="24" t="str">
        <f>IFERROR(VLOOKUP(F513,HW資料!A:B,2,FALSE),VLOOKUP(F513,System資料複製!E:J,6,FALSE))</f>
        <v>Reviewed</v>
      </c>
      <c r="H513" s="23" t="str">
        <f>IFERROR(VLOOKUP(F513,HW資料!A:B,1,FALSE),VLOOKUP(F513,System資料複製!E:J,5,FALSE))</f>
        <v>RTBM-58300</v>
      </c>
      <c r="I513" s="24" t="str">
        <f>IFERROR(VLOOKUP(F513,CustomerREQ!B:F,3,FALSE),"NA")</f>
        <v>RTBM-36630</v>
      </c>
      <c r="J513" s="24" t="str">
        <f>IFERROR(VLOOKUP(F513,CustomerREQ!B:F,4,FALSE),"NA")</f>
        <v>REQ-0495529</v>
      </c>
      <c r="K513" s="24" t="str">
        <f>IFERROR(VLOOKUP(F513,CustomerREQ!B:F,5,FALSE),"NA")</f>
        <v>C</v>
      </c>
    </row>
    <row r="514" spans="1:11" x14ac:dyDescent="0.4">
      <c r="A514" s="23" t="str">
        <f>'指派 Feature_1017'!E:E</f>
        <v>B21 7110 - ELECTRICAL RESISTANCE</v>
      </c>
      <c r="B514" s="24" t="str">
        <f>IFERROR(VLOOKUP(A514,Feature統計!A:O,15,FALSE),"NA")</f>
        <v>Pass</v>
      </c>
      <c r="C514" s="23" t="str">
        <f>'指派 Feature_1017'!B:B</f>
        <v>System Requirement</v>
      </c>
      <c r="D514" s="23" t="str">
        <f>'指派 Feature_1017'!C:C</f>
        <v>Non-Functional</v>
      </c>
      <c r="E514" s="23" t="str">
        <f>'指派 Feature_1017'!D:D</f>
        <v>Quality</v>
      </c>
      <c r="F514" s="23" t="str">
        <f>'指派 Feature_1017'!A:A</f>
        <v>RTBM-54668</v>
      </c>
      <c r="G514" s="24" t="str">
        <f>IFERROR(VLOOKUP(F514,HW資料!A:B,2,FALSE),VLOOKUP(F514,System資料複製!E:J,6,FALSE))</f>
        <v>StagePass</v>
      </c>
      <c r="H514" s="23" t="str">
        <f>IFERROR(VLOOKUP(F514,HW資料!A:B,1,FALSE),VLOOKUP(F514,System資料複製!E:J,5,FALSE))</f>
        <v>RTBM-46841</v>
      </c>
      <c r="I514" s="24" t="str">
        <f>IFERROR(VLOOKUP(F514,CustomerREQ!B:F,3,FALSE),"NA")</f>
        <v>RTBM-36211</v>
      </c>
      <c r="J514" s="24" t="str">
        <f>IFERROR(VLOOKUP(F514,CustomerREQ!B:F,4,FALSE),"NA")</f>
        <v>REQ-0495527</v>
      </c>
      <c r="K514" s="24" t="str">
        <f>IFERROR(VLOOKUP(F514,CustomerREQ!B:F,5,FALSE),"NA")</f>
        <v>B</v>
      </c>
    </row>
    <row r="515" spans="1:11" x14ac:dyDescent="0.4">
      <c r="A515" s="23" t="str">
        <f>'指派 Feature_1017'!E:E</f>
        <v>B21 7110 - ELECTRICAL RESISTANCE</v>
      </c>
      <c r="B515" s="24" t="str">
        <f>IFERROR(VLOOKUP(A515,Feature統計!A:O,15,FALSE),"NA")</f>
        <v>Pass</v>
      </c>
      <c r="C515" s="23" t="str">
        <f>'指派 Feature_1017'!B:B</f>
        <v>System Requirement</v>
      </c>
      <c r="D515" s="23" t="str">
        <f>'指派 Feature_1017'!C:C</f>
        <v>Non-Functional</v>
      </c>
      <c r="E515" s="23" t="str">
        <f>'指派 Feature_1017'!D:D</f>
        <v>Quality</v>
      </c>
      <c r="F515" s="23" t="str">
        <f>'指派 Feature_1017'!A:A</f>
        <v>RTBM-54669</v>
      </c>
      <c r="G515" s="24" t="str">
        <f>IFERROR(VLOOKUP(F515,HW資料!A:B,2,FALSE),VLOOKUP(F515,System資料複製!E:J,6,FALSE))</f>
        <v>StagePass</v>
      </c>
      <c r="H515" s="23" t="str">
        <f>IFERROR(VLOOKUP(F515,HW資料!A:B,1,FALSE),VLOOKUP(F515,System資料複製!E:J,5,FALSE))</f>
        <v>RTBM-46840</v>
      </c>
      <c r="I515" s="24" t="str">
        <f>IFERROR(VLOOKUP(F515,CustomerREQ!B:F,3,FALSE),"NA")</f>
        <v>RTBM-36971</v>
      </c>
      <c r="J515" s="24" t="str">
        <f>IFERROR(VLOOKUP(F515,CustomerREQ!B:F,4,FALSE),"NA")</f>
        <v>REQ-0495526</v>
      </c>
      <c r="K515" s="24" t="str">
        <f>IFERROR(VLOOKUP(F515,CustomerREQ!B:F,5,FALSE),"NA")</f>
        <v>B</v>
      </c>
    </row>
    <row r="516" spans="1:11" x14ac:dyDescent="0.4">
      <c r="A516" s="23" t="str">
        <f>'指派 Feature_1017'!E:E</f>
        <v>Field Test</v>
      </c>
      <c r="B516" s="24" t="str">
        <f>IFERROR(VLOOKUP(A516,Feature統計!A:O,15,FALSE),"NA")</f>
        <v>Pass</v>
      </c>
      <c r="C516" s="23" t="str">
        <f>'指派 Feature_1017'!B:B</f>
        <v>System Requirement</v>
      </c>
      <c r="D516" s="23" t="str">
        <f>'指派 Feature_1017'!C:C</f>
        <v>Non-Functional</v>
      </c>
      <c r="E516" s="23" t="str">
        <f>'指派 Feature_1017'!D:D</f>
        <v>Broadcast</v>
      </c>
      <c r="F516" s="23" t="str">
        <f>'指派 Feature_1017'!A:A</f>
        <v>RTBM-54670</v>
      </c>
      <c r="G516" s="24" t="str">
        <f>IFERROR(VLOOKUP(F516,HW資料!A:B,2,FALSE),VLOOKUP(F516,System資料複製!E:J,6,FALSE))</f>
        <v>StagePass</v>
      </c>
      <c r="H516" s="23" t="str">
        <f>IFERROR(VLOOKUP(F516,HW資料!A:B,1,FALSE),VLOOKUP(F516,System資料複製!E:J,5,FALSE))</f>
        <v>RTBM-56944</v>
      </c>
      <c r="I516" s="24" t="str">
        <f>IFERROR(VLOOKUP(F516,CustomerREQ!B:F,3,FALSE),"NA")</f>
        <v>RTBM-36744</v>
      </c>
      <c r="J516" s="24" t="str">
        <f>IFERROR(VLOOKUP(F516,CustomerREQ!B:F,4,FALSE),"NA")</f>
        <v>REQ-0495522</v>
      </c>
      <c r="K516" s="24" t="str">
        <f>IFERROR(VLOOKUP(F516,CustomerREQ!B:F,5,FALSE),"NA")</f>
        <v>A</v>
      </c>
    </row>
    <row r="517" spans="1:11" x14ac:dyDescent="0.4">
      <c r="A517" s="23" t="str">
        <f>'指派 Feature_1017'!E:E</f>
        <v>DTC - Loudspeaker</v>
      </c>
      <c r="B517" s="24" t="str">
        <f>IFERROR(VLOOKUP(A517,Feature統計!A:O,15,FALSE),"NA")</f>
        <v>Pass</v>
      </c>
      <c r="C517" s="23" t="str">
        <f>'指派 Feature_1017'!B:B</f>
        <v>System Requirement</v>
      </c>
      <c r="D517" s="23" t="str">
        <f>'指派 Feature_1017'!C:C</f>
        <v>Functional</v>
      </c>
      <c r="E517" s="23" t="str">
        <f>'指派 Feature_1017'!D:D</f>
        <v>Diagnostic</v>
      </c>
      <c r="F517" s="23" t="str">
        <f>'指派 Feature_1017'!A:A</f>
        <v>RTBM-54671</v>
      </c>
      <c r="G517" s="24" t="str">
        <f>IFERROR(VLOOKUP(F517,HW資料!A:B,2,FALSE),VLOOKUP(F517,System資料複製!E:J,6,FALSE))</f>
        <v>StagePass</v>
      </c>
      <c r="H517" s="23" t="str">
        <f>IFERROR(VLOOKUP(F517,HW資料!A:B,1,FALSE),VLOOKUP(F517,System資料複製!E:J,5,FALSE))</f>
        <v>RTBM-56945</v>
      </c>
      <c r="I517" s="24" t="str">
        <f>IFERROR(VLOOKUP(F517,CustomerREQ!B:F,3,FALSE),"NA")</f>
        <v>RTBM-36612</v>
      </c>
      <c r="J517" s="24" t="str">
        <f>IFERROR(VLOOKUP(F517,CustomerREQ!B:F,4,FALSE),"NA")</f>
        <v>REQ-0495519</v>
      </c>
      <c r="K517" s="24" t="str">
        <f>IFERROR(VLOOKUP(F517,CustomerREQ!B:F,5,FALSE),"NA")</f>
        <v>C</v>
      </c>
    </row>
    <row r="518" spans="1:11" x14ac:dyDescent="0.4">
      <c r="A518" s="23" t="str">
        <f>'指派 Feature_1017'!E:E</f>
        <v>B21 7110 - EMC IMMUNITY</v>
      </c>
      <c r="B518" s="24" t="str">
        <f>IFERROR(VLOOKUP(A518,Feature統計!A:O,15,FALSE),"NA")</f>
        <v>Pass</v>
      </c>
      <c r="C518" s="23" t="str">
        <f>'指派 Feature_1017'!B:B</f>
        <v>System Requirement</v>
      </c>
      <c r="D518" s="23" t="str">
        <f>'指派 Feature_1017'!C:C</f>
        <v>Non-Functional</v>
      </c>
      <c r="E518" s="23" t="str">
        <f>'指派 Feature_1017'!D:D</f>
        <v>Quality</v>
      </c>
      <c r="F518" s="23" t="str">
        <f>'指派 Feature_1017'!A:A</f>
        <v>RTBM-54672</v>
      </c>
      <c r="G518" s="24" t="str">
        <f>IFERROR(VLOOKUP(F518,HW資料!A:B,2,FALSE),VLOOKUP(F518,System資料複製!E:J,6,FALSE))</f>
        <v>StagePass</v>
      </c>
      <c r="H518" s="23" t="str">
        <f>IFERROR(VLOOKUP(F518,HW資料!A:B,1,FALSE),VLOOKUP(F518,System資料複製!E:J,5,FALSE))</f>
        <v>RTBM-46852</v>
      </c>
      <c r="I518" s="24" t="str">
        <f>IFERROR(VLOOKUP(F518,CustomerREQ!B:F,3,FALSE),"NA")</f>
        <v>RTBM-36985</v>
      </c>
      <c r="J518" s="24" t="str">
        <f>IFERROR(VLOOKUP(F518,CustomerREQ!B:F,4,FALSE),"NA")</f>
        <v>REQ-0495518</v>
      </c>
      <c r="K518" s="24" t="str">
        <f>IFERROR(VLOOKUP(F518,CustomerREQ!B:F,5,FALSE),"NA")</f>
        <v>B</v>
      </c>
    </row>
    <row r="519" spans="1:11" x14ac:dyDescent="0.4">
      <c r="A519" s="23" t="str">
        <f>'指派 Feature_1017'!E:E</f>
        <v>DTC - Loudspeaker</v>
      </c>
      <c r="B519" s="24" t="str">
        <f>IFERROR(VLOOKUP(A519,Feature統計!A:O,15,FALSE),"NA")</f>
        <v>Pass</v>
      </c>
      <c r="C519" s="23" t="str">
        <f>'指派 Feature_1017'!B:B</f>
        <v>System Requirement</v>
      </c>
      <c r="D519" s="23" t="str">
        <f>'指派 Feature_1017'!C:C</f>
        <v>Functional</v>
      </c>
      <c r="E519" s="23" t="str">
        <f>'指派 Feature_1017'!D:D</f>
        <v>Diagnostic</v>
      </c>
      <c r="F519" s="23" t="str">
        <f>'指派 Feature_1017'!A:A</f>
        <v>RTBM-54673</v>
      </c>
      <c r="G519" s="24" t="str">
        <f>IFERROR(VLOOKUP(F519,HW資料!A:B,2,FALSE),VLOOKUP(F519,System資料複製!E:J,6,FALSE))</f>
        <v>Pass</v>
      </c>
      <c r="H519" s="23" t="str">
        <f>IFERROR(VLOOKUP(F519,HW資料!A:B,1,FALSE),VLOOKUP(F519,System資料複製!E:J,5,FALSE))</f>
        <v>RTBM-57105</v>
      </c>
      <c r="I519" s="24" t="str">
        <f>IFERROR(VLOOKUP(F519,CustomerREQ!B:F,3,FALSE),"NA")</f>
        <v>RTBM-36611</v>
      </c>
      <c r="J519" s="24" t="str">
        <f>IFERROR(VLOOKUP(F519,CustomerREQ!B:F,4,FALSE),"NA")</f>
        <v>REQ-0495517</v>
      </c>
      <c r="K519" s="24" t="str">
        <f>IFERROR(VLOOKUP(F519,CustomerREQ!B:F,5,FALSE),"NA")</f>
        <v>C</v>
      </c>
    </row>
    <row r="520" spans="1:11" x14ac:dyDescent="0.4">
      <c r="A520" s="23" t="str">
        <f>'指派 Feature_1017'!E:E</f>
        <v>DTC - Loudspeaker</v>
      </c>
      <c r="B520" s="24" t="str">
        <f>IFERROR(VLOOKUP(A520,Feature統計!A:O,15,FALSE),"NA")</f>
        <v>Pass</v>
      </c>
      <c r="C520" s="23" t="str">
        <f>'指派 Feature_1017'!B:B</f>
        <v>System Requirement</v>
      </c>
      <c r="D520" s="23" t="str">
        <f>'指派 Feature_1017'!C:C</f>
        <v>Functional</v>
      </c>
      <c r="E520" s="23" t="str">
        <f>'指派 Feature_1017'!D:D</f>
        <v>Diagnostic</v>
      </c>
      <c r="F520" s="23" t="str">
        <f>'指派 Feature_1017'!A:A</f>
        <v>RTBM-54674</v>
      </c>
      <c r="G520" s="24" t="str">
        <f>IFERROR(VLOOKUP(F520,HW資料!A:B,2,FALSE),VLOOKUP(F520,System資料複製!E:J,6,FALSE))</f>
        <v>Pass</v>
      </c>
      <c r="H520" s="23" t="str">
        <f>IFERROR(VLOOKUP(F520,HW資料!A:B,1,FALSE),VLOOKUP(F520,System資料複製!E:J,5,FALSE))</f>
        <v>RTBM-57106</v>
      </c>
      <c r="I520" s="24" t="str">
        <f>IFERROR(VLOOKUP(F520,CustomerREQ!B:F,3,FALSE),"NA")</f>
        <v>RTBM-36610</v>
      </c>
      <c r="J520" s="24" t="str">
        <f>IFERROR(VLOOKUP(F520,CustomerREQ!B:F,4,FALSE),"NA")</f>
        <v>REQ-0495514</v>
      </c>
      <c r="K520" s="24" t="str">
        <f>IFERROR(VLOOKUP(F520,CustomerREQ!B:F,5,FALSE),"NA")</f>
        <v>C</v>
      </c>
    </row>
    <row r="521" spans="1:11" x14ac:dyDescent="0.4">
      <c r="A521" s="23" t="str">
        <f>'指派 Feature_1017'!E:E</f>
        <v>DTC - Microphone</v>
      </c>
      <c r="B521" s="24" t="str">
        <f>IFERROR(VLOOKUP(A521,Feature統計!A:O,15,FALSE),"NA")</f>
        <v>On-going w/h some pass</v>
      </c>
      <c r="C521" s="23" t="str">
        <f>'指派 Feature_1017'!B:B</f>
        <v>System Requirement</v>
      </c>
      <c r="D521" s="23" t="str">
        <f>'指派 Feature_1017'!C:C</f>
        <v>Functional</v>
      </c>
      <c r="E521" s="23" t="str">
        <f>'指派 Feature_1017'!D:D</f>
        <v>Diagnostic</v>
      </c>
      <c r="F521" s="23" t="str">
        <f>'指派 Feature_1017'!A:A</f>
        <v>RTBM-54675</v>
      </c>
      <c r="G521" s="24" t="str">
        <f>IFERROR(VLOOKUP(F521,HW資料!A:B,2,FALSE),VLOOKUP(F521,System資料複製!E:J,6,FALSE))</f>
        <v>Pass</v>
      </c>
      <c r="H521" s="23" t="str">
        <f>IFERROR(VLOOKUP(F521,HW資料!A:B,1,FALSE),VLOOKUP(F521,System資料複製!E:J,5,FALSE))</f>
        <v>RTBM-57107</v>
      </c>
      <c r="I521" s="24" t="str">
        <f>IFERROR(VLOOKUP(F521,CustomerREQ!B:F,3,FALSE),"NA")</f>
        <v>RTBM-36609</v>
      </c>
      <c r="J521" s="24" t="str">
        <f>IFERROR(VLOOKUP(F521,CustomerREQ!B:F,4,FALSE),"NA")</f>
        <v>REQ-0495513</v>
      </c>
      <c r="K521" s="24" t="str">
        <f>IFERROR(VLOOKUP(F521,CustomerREQ!B:F,5,FALSE),"NA")</f>
        <v>B</v>
      </c>
    </row>
    <row r="522" spans="1:11" x14ac:dyDescent="0.4">
      <c r="A522" s="23" t="str">
        <f>'指派 Feature_1017'!E:E</f>
        <v>B21 7110 - ELECTRICAL RESISTANCE</v>
      </c>
      <c r="B522" s="24" t="str">
        <f>IFERROR(VLOOKUP(A522,Feature統計!A:O,15,FALSE),"NA")</f>
        <v>Pass</v>
      </c>
      <c r="C522" s="23" t="str">
        <f>'指派 Feature_1017'!B:B</f>
        <v>System Requirement</v>
      </c>
      <c r="D522" s="23" t="str">
        <f>'指派 Feature_1017'!C:C</f>
        <v>Non-Functional</v>
      </c>
      <c r="E522" s="23" t="str">
        <f>'指派 Feature_1017'!D:D</f>
        <v>Quality</v>
      </c>
      <c r="F522" s="23" t="str">
        <f>'指派 Feature_1017'!A:A</f>
        <v>RTBM-54676</v>
      </c>
      <c r="G522" s="24" t="str">
        <f>IFERROR(VLOOKUP(F522,HW資料!A:B,2,FALSE),VLOOKUP(F522,System資料複製!E:J,6,FALSE))</f>
        <v>StagePass</v>
      </c>
      <c r="H522" s="23" t="str">
        <f>IFERROR(VLOOKUP(F522,HW資料!A:B,1,FALSE),VLOOKUP(F522,System資料複製!E:J,5,FALSE))</f>
        <v>RTBM-46839</v>
      </c>
      <c r="I522" s="24" t="str">
        <f>IFERROR(VLOOKUP(F522,CustomerREQ!B:F,3,FALSE),"NA")</f>
        <v>RTBM-36970</v>
      </c>
      <c r="J522" s="24" t="str">
        <f>IFERROR(VLOOKUP(F522,CustomerREQ!B:F,4,FALSE),"NA")</f>
        <v>REQ-0495512</v>
      </c>
      <c r="K522" s="24" t="str">
        <f>IFERROR(VLOOKUP(F522,CustomerREQ!B:F,5,FALSE),"NA")</f>
        <v>B</v>
      </c>
    </row>
    <row r="523" spans="1:11" x14ac:dyDescent="0.4">
      <c r="A523" s="23" t="str">
        <f>'指派 Feature_1017'!E:E</f>
        <v>DTC - Microphone</v>
      </c>
      <c r="B523" s="24" t="str">
        <f>IFERROR(VLOOKUP(A523,Feature統計!A:O,15,FALSE),"NA")</f>
        <v>On-going w/h some pass</v>
      </c>
      <c r="C523" s="23" t="str">
        <f>'指派 Feature_1017'!B:B</f>
        <v>System Requirement</v>
      </c>
      <c r="D523" s="23" t="str">
        <f>'指派 Feature_1017'!C:C</f>
        <v>Functional</v>
      </c>
      <c r="E523" s="23" t="str">
        <f>'指派 Feature_1017'!D:D</f>
        <v>Diagnostic</v>
      </c>
      <c r="F523" s="23" t="str">
        <f>'指派 Feature_1017'!A:A</f>
        <v>RTBM-54677</v>
      </c>
      <c r="G523" s="24" t="str">
        <f>IFERROR(VLOOKUP(F523,HW資料!A:B,2,FALSE),VLOOKUP(F523,System資料複製!E:J,6,FALSE))</f>
        <v>Pass</v>
      </c>
      <c r="H523" s="23" t="str">
        <f>IFERROR(VLOOKUP(F523,HW資料!A:B,1,FALSE),VLOOKUP(F523,System資料複製!E:J,5,FALSE))</f>
        <v>RTBM-57108</v>
      </c>
      <c r="I523" s="24" t="str">
        <f>IFERROR(VLOOKUP(F523,CustomerREQ!B:F,3,FALSE),"NA")</f>
        <v>RTBM-36608</v>
      </c>
      <c r="J523" s="24" t="str">
        <f>IFERROR(VLOOKUP(F523,CustomerREQ!B:F,4,FALSE),"NA")</f>
        <v>REQ-0495511</v>
      </c>
      <c r="K523" s="24" t="str">
        <f>IFERROR(VLOOKUP(F523,CustomerREQ!B:F,5,FALSE),"NA")</f>
        <v>B</v>
      </c>
    </row>
    <row r="524" spans="1:11" x14ac:dyDescent="0.4">
      <c r="A524" s="23" t="str">
        <f>'指派 Feature_1017'!E:E</f>
        <v>DTC - Microphone</v>
      </c>
      <c r="B524" s="24" t="str">
        <f>IFERROR(VLOOKUP(A524,Feature統計!A:O,15,FALSE),"NA")</f>
        <v>On-going w/h some pass</v>
      </c>
      <c r="C524" s="23" t="str">
        <f>'指派 Feature_1017'!B:B</f>
        <v>System Requirement</v>
      </c>
      <c r="D524" s="23" t="str">
        <f>'指派 Feature_1017'!C:C</f>
        <v>Functional</v>
      </c>
      <c r="E524" s="23" t="str">
        <f>'指派 Feature_1017'!D:D</f>
        <v>Diagnostic</v>
      </c>
      <c r="F524" s="23" t="str">
        <f>'指派 Feature_1017'!A:A</f>
        <v>RTBM-54678</v>
      </c>
      <c r="G524" s="24" t="str">
        <f>IFERROR(VLOOKUP(F524,HW資料!A:B,2,FALSE),VLOOKUP(F524,System資料複製!E:J,6,FALSE))</f>
        <v>Pass</v>
      </c>
      <c r="H524" s="23" t="str">
        <f>IFERROR(VLOOKUP(F524,HW資料!A:B,1,FALSE),VLOOKUP(F524,System資料複製!E:J,5,FALSE))</f>
        <v>RTBM-57110</v>
      </c>
      <c r="I524" s="24" t="str">
        <f>IFERROR(VLOOKUP(F524,CustomerREQ!B:F,3,FALSE),"NA")</f>
        <v>RTBM-36607</v>
      </c>
      <c r="J524" s="24" t="str">
        <f>IFERROR(VLOOKUP(F524,CustomerREQ!B:F,4,FALSE),"NA")</f>
        <v>REQ-0495508</v>
      </c>
      <c r="K524" s="24" t="str">
        <f>IFERROR(VLOOKUP(F524,CustomerREQ!B:F,5,FALSE),"NA")</f>
        <v>B</v>
      </c>
    </row>
    <row r="525" spans="1:11" x14ac:dyDescent="0.4">
      <c r="A525" s="23" t="str">
        <f>'指派 Feature_1017'!E:E</f>
        <v>DTC - Microphone</v>
      </c>
      <c r="B525" s="24" t="str">
        <f>IFERROR(VLOOKUP(A525,Feature統計!A:O,15,FALSE),"NA")</f>
        <v>On-going w/h some pass</v>
      </c>
      <c r="C525" s="23" t="str">
        <f>'指派 Feature_1017'!B:B</f>
        <v>System Requirement</v>
      </c>
      <c r="D525" s="23" t="str">
        <f>'指派 Feature_1017'!C:C</f>
        <v>Functional</v>
      </c>
      <c r="E525" s="23" t="str">
        <f>'指派 Feature_1017'!D:D</f>
        <v>Diagnostic</v>
      </c>
      <c r="F525" s="23" t="str">
        <f>'指派 Feature_1017'!A:A</f>
        <v>RTBM-54679</v>
      </c>
      <c r="G525" s="24" t="str">
        <f>IFERROR(VLOOKUP(F525,HW資料!A:B,2,FALSE),VLOOKUP(F525,System資料複製!E:J,6,FALSE))</f>
        <v>Pass</v>
      </c>
      <c r="H525" s="23" t="str">
        <f>IFERROR(VLOOKUP(F525,HW資料!A:B,1,FALSE),VLOOKUP(F525,System資料複製!E:J,5,FALSE))</f>
        <v>RTBM-57113</v>
      </c>
      <c r="I525" s="24" t="str">
        <f>IFERROR(VLOOKUP(F525,CustomerREQ!B:F,3,FALSE),"NA")</f>
        <v>RTBM-36606</v>
      </c>
      <c r="J525" s="24" t="str">
        <f>IFERROR(VLOOKUP(F525,CustomerREQ!B:F,4,FALSE),"NA")</f>
        <v>REQ-0495506</v>
      </c>
      <c r="K525" s="24" t="str">
        <f>IFERROR(VLOOKUP(F525,CustomerREQ!B:F,5,FALSE),"NA")</f>
        <v>B</v>
      </c>
    </row>
    <row r="526" spans="1:11" x14ac:dyDescent="0.4">
      <c r="A526" s="23" t="str">
        <f>'指派 Feature_1017'!E:E</f>
        <v>B21 7110 - ELECTRICAL RESISTANCE</v>
      </c>
      <c r="B526" s="24" t="str">
        <f>IFERROR(VLOOKUP(A526,Feature統計!A:O,15,FALSE),"NA")</f>
        <v>Pass</v>
      </c>
      <c r="C526" s="23" t="str">
        <f>'指派 Feature_1017'!B:B</f>
        <v>System Requirement</v>
      </c>
      <c r="D526" s="23" t="str">
        <f>'指派 Feature_1017'!C:C</f>
        <v>Non-Functional</v>
      </c>
      <c r="E526" s="23" t="str">
        <f>'指派 Feature_1017'!D:D</f>
        <v>Quality</v>
      </c>
      <c r="F526" s="23" t="str">
        <f>'指派 Feature_1017'!A:A</f>
        <v>RTBM-54680</v>
      </c>
      <c r="G526" s="24" t="str">
        <f>IFERROR(VLOOKUP(F526,HW資料!A:B,2,FALSE),VLOOKUP(F526,System資料複製!E:J,6,FALSE))</f>
        <v>StagePass</v>
      </c>
      <c r="H526" s="23" t="str">
        <f>IFERROR(VLOOKUP(F526,HW資料!A:B,1,FALSE),VLOOKUP(F526,System資料複製!E:J,5,FALSE))</f>
        <v>RTBM-46838</v>
      </c>
      <c r="I526" s="24" t="str">
        <f>IFERROR(VLOOKUP(F526,CustomerREQ!B:F,3,FALSE),"NA")</f>
        <v>RTBM-36969</v>
      </c>
      <c r="J526" s="24" t="str">
        <f>IFERROR(VLOOKUP(F526,CustomerREQ!B:F,4,FALSE),"NA")</f>
        <v>REQ-0495504</v>
      </c>
      <c r="K526" s="24" t="str">
        <f>IFERROR(VLOOKUP(F526,CustomerREQ!B:F,5,FALSE),"NA")</f>
        <v>B</v>
      </c>
    </row>
    <row r="527" spans="1:11" x14ac:dyDescent="0.4">
      <c r="A527" s="23" t="str">
        <f>'指派 Feature_1017'!E:E</f>
        <v>Out of scope</v>
      </c>
      <c r="B527" s="24" t="str">
        <f>IFERROR(VLOOKUP(A527,Feature統計!A:O,15,FALSE),"NA")</f>
        <v>NA</v>
      </c>
      <c r="C527" s="23" t="str">
        <f>'指派 Feature_1017'!B:B</f>
        <v>System Requirement</v>
      </c>
      <c r="D527" s="23" t="str">
        <f>'指派 Feature_1017'!C:C</f>
        <v>Functional</v>
      </c>
      <c r="E527" s="23" t="str">
        <f>'指派 Feature_1017'!D:D</f>
        <v>Diagnostic</v>
      </c>
      <c r="F527" s="23" t="str">
        <f>'指派 Feature_1017'!A:A</f>
        <v>RTBM-54681</v>
      </c>
      <c r="G527" s="24" t="str">
        <f>IFERROR(VLOOKUP(F527,HW資料!A:B,2,FALSE),VLOOKUP(F527,System資料複製!E:J,6,FALSE))</f>
        <v>Reviewed</v>
      </c>
      <c r="H527" s="23" t="str">
        <f>IFERROR(VLOOKUP(F527,HW資料!A:B,1,FALSE),VLOOKUP(F527,System資料複製!E:J,5,FALSE))</f>
        <v>RTBM-43967</v>
      </c>
      <c r="I527" s="24" t="str">
        <f>IFERROR(VLOOKUP(F527,CustomerREQ!B:F,3,FALSE),"NA")</f>
        <v>RTBM-36332</v>
      </c>
      <c r="J527" s="24" t="str">
        <f>IFERROR(VLOOKUP(F527,CustomerREQ!B:F,4,FALSE),"NA")</f>
        <v>REQ-0495499</v>
      </c>
      <c r="K527" s="24" t="str">
        <f>IFERROR(VLOOKUP(F527,CustomerREQ!B:F,5,FALSE),"NA")</f>
        <v>B</v>
      </c>
    </row>
    <row r="528" spans="1:11" x14ac:dyDescent="0.4">
      <c r="A528" s="23" t="str">
        <f>'指派 Feature_1017'!E:E</f>
        <v>B21 7110 - EMC IMMUNITY</v>
      </c>
      <c r="B528" s="24" t="str">
        <f>IFERROR(VLOOKUP(A528,Feature統計!A:O,15,FALSE),"NA")</f>
        <v>Pass</v>
      </c>
      <c r="C528" s="23" t="str">
        <f>'指派 Feature_1017'!B:B</f>
        <v>System Requirement</v>
      </c>
      <c r="D528" s="23" t="str">
        <f>'指派 Feature_1017'!C:C</f>
        <v>Non-Functional</v>
      </c>
      <c r="E528" s="23" t="str">
        <f>'指派 Feature_1017'!D:D</f>
        <v>Quality</v>
      </c>
      <c r="F528" s="23" t="str">
        <f>'指派 Feature_1017'!A:A</f>
        <v>RTBM-54682</v>
      </c>
      <c r="G528" s="24" t="str">
        <f>IFERROR(VLOOKUP(F528,HW資料!A:B,2,FALSE),VLOOKUP(F528,System資料複製!E:J,6,FALSE))</f>
        <v>StagePass</v>
      </c>
      <c r="H528" s="23" t="str">
        <f>IFERROR(VLOOKUP(F528,HW資料!A:B,1,FALSE),VLOOKUP(F528,System資料複製!E:J,5,FALSE))</f>
        <v>RTBM-46854</v>
      </c>
      <c r="I528" s="24" t="str">
        <f>IFERROR(VLOOKUP(F528,CustomerREQ!B:F,3,FALSE),"NA")</f>
        <v>RTBM-36984</v>
      </c>
      <c r="J528" s="24" t="str">
        <f>IFERROR(VLOOKUP(F528,CustomerREQ!B:F,4,FALSE),"NA")</f>
        <v>REQ-0495498</v>
      </c>
      <c r="K528" s="24" t="str">
        <f>IFERROR(VLOOKUP(F528,CustomerREQ!B:F,5,FALSE),"NA")</f>
        <v>B</v>
      </c>
    </row>
    <row r="529" spans="1:11" x14ac:dyDescent="0.4">
      <c r="A529" s="23" t="str">
        <f>'指派 Feature_1017'!E:E</f>
        <v>Main Power Supply</v>
      </c>
      <c r="B529" s="24" t="str">
        <f>IFERROR(VLOOKUP(A529,Feature統計!A:O,15,FALSE),"NA")</f>
        <v>Fail</v>
      </c>
      <c r="C529" s="23" t="str">
        <f>'指派 Feature_1017'!B:B</f>
        <v>System Requirement</v>
      </c>
      <c r="D529" s="23" t="str">
        <f>'指派 Feature_1017'!C:C</f>
        <v>Non-Functional</v>
      </c>
      <c r="E529" s="23" t="str">
        <f>'指派 Feature_1017'!D:D</f>
        <v>Quality</v>
      </c>
      <c r="F529" s="23" t="str">
        <f>'指派 Feature_1017'!A:A</f>
        <v>RTBM-54683</v>
      </c>
      <c r="G529" s="24" t="str">
        <f>IFERROR(VLOOKUP(F529,HW資料!A:B,2,FALSE),VLOOKUP(F529,System資料複製!E:J,6,FALSE))</f>
        <v>StagePass</v>
      </c>
      <c r="H529" s="23" t="str">
        <f>IFERROR(VLOOKUP(F529,HW資料!A:B,1,FALSE),VLOOKUP(F529,System資料複製!E:J,5,FALSE))</f>
        <v>RTBM-44077</v>
      </c>
      <c r="I529" s="24" t="str">
        <f>IFERROR(VLOOKUP(F529,CustomerREQ!B:F,3,FALSE),"NA")</f>
        <v>RTBM-36210</v>
      </c>
      <c r="J529" s="24" t="str">
        <f>IFERROR(VLOOKUP(F529,CustomerREQ!B:F,4,FALSE),"NA")</f>
        <v>REQ-0495493</v>
      </c>
      <c r="K529" s="24" t="str">
        <f>IFERROR(VLOOKUP(F529,CustomerREQ!B:F,5,FALSE),"NA")</f>
        <v>B</v>
      </c>
    </row>
    <row r="530" spans="1:11" x14ac:dyDescent="0.4">
      <c r="A530" s="23" t="str">
        <f>'指派 Feature_1017'!E:E</f>
        <v>Back-Up Battery</v>
      </c>
      <c r="B530" s="24" t="str">
        <f>IFERROR(VLOOKUP(A530,Feature統計!A:O,15,FALSE),"NA")</f>
        <v>Pass</v>
      </c>
      <c r="C530" s="23" t="str">
        <f>'指派 Feature_1017'!B:B</f>
        <v>System Requirement</v>
      </c>
      <c r="D530" s="23" t="str">
        <f>'指派 Feature_1017'!C:C</f>
        <v>Functional</v>
      </c>
      <c r="E530" s="23" t="str">
        <f>'指派 Feature_1017'!D:D</f>
        <v>LifeCycle</v>
      </c>
      <c r="F530" s="23" t="str">
        <f>'指派 Feature_1017'!A:A</f>
        <v>RTBM-54684</v>
      </c>
      <c r="G530" s="24" t="str">
        <f>IFERROR(VLOOKUP(F530,HW資料!A:B,2,FALSE),VLOOKUP(F530,System資料複製!E:J,6,FALSE))</f>
        <v>Pass</v>
      </c>
      <c r="H530" s="23" t="str">
        <f>IFERROR(VLOOKUP(F530,HW資料!A:B,1,FALSE),VLOOKUP(F530,System資料複製!E:J,5,FALSE))</f>
        <v>RTBM-44101</v>
      </c>
      <c r="I530" s="24" t="str">
        <f>IFERROR(VLOOKUP(F530,CustomerREQ!B:F,3,FALSE),"NA")</f>
        <v>RTBM-36104</v>
      </c>
      <c r="J530" s="24" t="str">
        <f>IFERROR(VLOOKUP(F530,CustomerREQ!B:F,4,FALSE),"NA")</f>
        <v>REQ-0495487</v>
      </c>
      <c r="K530" s="24" t="str">
        <f>IFERROR(VLOOKUP(F530,CustomerREQ!B:F,5,FALSE),"NA")</f>
        <v>B</v>
      </c>
    </row>
    <row r="531" spans="1:11" x14ac:dyDescent="0.4">
      <c r="A531" s="23" t="str">
        <f>'指派 Feature_1017'!E:E</f>
        <v>B21 7110 - ELECTRICAL RESISTANCE</v>
      </c>
      <c r="B531" s="24" t="str">
        <f>IFERROR(VLOOKUP(A531,Feature統計!A:O,15,FALSE),"NA")</f>
        <v>Pass</v>
      </c>
      <c r="C531" s="23" t="str">
        <f>'指派 Feature_1017'!B:B</f>
        <v>System Requirement</v>
      </c>
      <c r="D531" s="23" t="str">
        <f>'指派 Feature_1017'!C:C</f>
        <v>Non-Functional</v>
      </c>
      <c r="E531" s="23" t="str">
        <f>'指派 Feature_1017'!D:D</f>
        <v>Quality</v>
      </c>
      <c r="F531" s="23" t="str">
        <f>'指派 Feature_1017'!A:A</f>
        <v>RTBM-54685</v>
      </c>
      <c r="G531" s="24" t="str">
        <f>IFERROR(VLOOKUP(F531,HW資料!A:B,2,FALSE),VLOOKUP(F531,System資料複製!E:J,6,FALSE))</f>
        <v>StagePass</v>
      </c>
      <c r="H531" s="23" t="str">
        <f>IFERROR(VLOOKUP(F531,HW資料!A:B,1,FALSE),VLOOKUP(F531,System資料複製!E:J,5,FALSE))</f>
        <v>RTBM-46836</v>
      </c>
      <c r="I531" s="24" t="str">
        <f>IFERROR(VLOOKUP(F531,CustomerREQ!B:F,3,FALSE),"NA")</f>
        <v>RTBM-36967</v>
      </c>
      <c r="J531" s="24" t="str">
        <f>IFERROR(VLOOKUP(F531,CustomerREQ!B:F,4,FALSE),"NA")</f>
        <v>REQ-0495484</v>
      </c>
      <c r="K531" s="24" t="str">
        <f>IFERROR(VLOOKUP(F531,CustomerREQ!B:F,5,FALSE),"NA")</f>
        <v>B</v>
      </c>
    </row>
    <row r="532" spans="1:11" x14ac:dyDescent="0.4">
      <c r="A532" s="23" t="str">
        <f>'指派 Feature_1017'!E:E</f>
        <v>B21 7110 - ELECTRICAL RESISTANCE</v>
      </c>
      <c r="B532" s="24" t="str">
        <f>IFERROR(VLOOKUP(A532,Feature統計!A:O,15,FALSE),"NA")</f>
        <v>Pass</v>
      </c>
      <c r="C532" s="23" t="str">
        <f>'指派 Feature_1017'!B:B</f>
        <v>System Requirement</v>
      </c>
      <c r="D532" s="23" t="str">
        <f>'指派 Feature_1017'!C:C</f>
        <v>Non-Functional</v>
      </c>
      <c r="E532" s="23" t="str">
        <f>'指派 Feature_1017'!D:D</f>
        <v>Quality</v>
      </c>
      <c r="F532" s="23" t="str">
        <f>'指派 Feature_1017'!A:A</f>
        <v>RTBM-54686</v>
      </c>
      <c r="G532" s="24" t="str">
        <f>IFERROR(VLOOKUP(F532,HW資料!A:B,2,FALSE),VLOOKUP(F532,System資料複製!E:J,6,FALSE))</f>
        <v>StagePass</v>
      </c>
      <c r="H532" s="23" t="str">
        <f>IFERROR(VLOOKUP(F532,HW資料!A:B,1,FALSE),VLOOKUP(F532,System資料複製!E:J,5,FALSE))</f>
        <v>RTBM-46836</v>
      </c>
      <c r="I532" s="24" t="str">
        <f>IFERROR(VLOOKUP(F532,CustomerREQ!B:F,3,FALSE),"NA")</f>
        <v>RTBM-36966</v>
      </c>
      <c r="J532" s="24" t="str">
        <f>IFERROR(VLOOKUP(F532,CustomerREQ!B:F,4,FALSE),"NA")</f>
        <v>REQ-0495483</v>
      </c>
      <c r="K532" s="24" t="str">
        <f>IFERROR(VLOOKUP(F532,CustomerREQ!B:F,5,FALSE),"NA")</f>
        <v>B</v>
      </c>
    </row>
    <row r="533" spans="1:11" x14ac:dyDescent="0.4">
      <c r="A533" s="23" t="str">
        <f>'指派 Feature_1017'!E:E</f>
        <v>BuB charging</v>
      </c>
      <c r="B533" s="24" t="str">
        <f>IFERROR(VLOOKUP(A533,Feature統計!A:O,15,FALSE),"NA")</f>
        <v>Pass</v>
      </c>
      <c r="C533" s="23" t="str">
        <f>'指派 Feature_1017'!B:B</f>
        <v>System Requirement</v>
      </c>
      <c r="D533" s="23" t="str">
        <f>'指派 Feature_1017'!C:C</f>
        <v>Functional</v>
      </c>
      <c r="E533" s="23" t="str">
        <f>'指派 Feature_1017'!D:D</f>
        <v>Diagnostic</v>
      </c>
      <c r="F533" s="23" t="str">
        <f>'指派 Feature_1017'!A:A</f>
        <v>RTBM-54687</v>
      </c>
      <c r="G533" s="24" t="str">
        <f>IFERROR(VLOOKUP(F533,HW資料!A:B,2,FALSE),VLOOKUP(F533,System資料複製!E:J,6,FALSE))</f>
        <v>Pass</v>
      </c>
      <c r="H533" s="23" t="str">
        <f>IFERROR(VLOOKUP(F533,HW資料!A:B,1,FALSE),VLOOKUP(F533,System資料複製!E:J,5,FALSE))</f>
        <v>RTBM-44100</v>
      </c>
      <c r="I533" s="24" t="str">
        <f>IFERROR(VLOOKUP(F533,CustomerREQ!B:F,3,FALSE),"NA")</f>
        <v>RTBM-36103</v>
      </c>
      <c r="J533" s="24" t="str">
        <f>IFERROR(VLOOKUP(F533,CustomerREQ!B:F,4,FALSE),"NA")</f>
        <v>REQ-0495475</v>
      </c>
      <c r="K533" s="24" t="str">
        <f>IFERROR(VLOOKUP(F533,CustomerREQ!B:F,5,FALSE),"NA")</f>
        <v>A</v>
      </c>
    </row>
    <row r="534" spans="1:11" x14ac:dyDescent="0.4">
      <c r="A534" s="23" t="str">
        <f>'指派 Feature_1017'!E:E</f>
        <v>DTC - Loudspeaker</v>
      </c>
      <c r="B534" s="24" t="str">
        <f>IFERROR(VLOOKUP(A534,Feature統計!A:O,15,FALSE),"NA")</f>
        <v>Pass</v>
      </c>
      <c r="C534" s="23" t="str">
        <f>'指派 Feature_1017'!B:B</f>
        <v>System Requirement</v>
      </c>
      <c r="D534" s="23" t="str">
        <f>'指派 Feature_1017'!C:C</f>
        <v>Functional</v>
      </c>
      <c r="E534" s="23" t="str">
        <f>'指派 Feature_1017'!D:D</f>
        <v>Diagnostic</v>
      </c>
      <c r="F534" s="23" t="str">
        <f>'指派 Feature_1017'!A:A</f>
        <v>RTBM-54688</v>
      </c>
      <c r="G534" s="24" t="str">
        <f>IFERROR(VLOOKUP(F534,HW資料!A:B,2,FALSE),VLOOKUP(F534,System資料複製!E:J,6,FALSE))</f>
        <v>Pass</v>
      </c>
      <c r="H534" s="23" t="str">
        <f>IFERROR(VLOOKUP(F534,HW資料!A:B,1,FALSE),VLOOKUP(F534,System資料複製!E:J,5,FALSE))</f>
        <v>RTBM-57141</v>
      </c>
      <c r="I534" s="24" t="str">
        <f>IFERROR(VLOOKUP(F534,CustomerREQ!B:F,3,FALSE),"NA")</f>
        <v>RTBM-36605</v>
      </c>
      <c r="J534" s="24" t="str">
        <f>IFERROR(VLOOKUP(F534,CustomerREQ!B:F,4,FALSE),"NA")</f>
        <v>REQ-0495473</v>
      </c>
      <c r="K534" s="24" t="str">
        <f>IFERROR(VLOOKUP(F534,CustomerREQ!B:F,5,FALSE),"NA")</f>
        <v>B</v>
      </c>
    </row>
    <row r="535" spans="1:11" x14ac:dyDescent="0.4">
      <c r="A535" s="23" t="str">
        <f>'指派 Feature_1017'!E:E</f>
        <v>Project Documentation</v>
      </c>
      <c r="B535" s="24" t="str">
        <f>IFERROR(VLOOKUP(A535,Feature統計!A:O,15,FALSE),"NA")</f>
        <v>NA</v>
      </c>
      <c r="C535" s="23" t="str">
        <f>'指派 Feature_1017'!B:B</f>
        <v>System Requirement</v>
      </c>
      <c r="D535" s="23" t="str">
        <f>'指派 Feature_1017'!C:C</f>
        <v>Non-Functional</v>
      </c>
      <c r="E535" s="23" t="str">
        <f>'指派 Feature_1017'!D:D</f>
        <v>Quality</v>
      </c>
      <c r="F535" s="23" t="str">
        <f>'指派 Feature_1017'!A:A</f>
        <v>RTBM-54689</v>
      </c>
      <c r="G535" s="24" t="str">
        <f>IFERROR(VLOOKUP(F535,HW資料!A:B,2,FALSE),VLOOKUP(F535,System資料複製!E:J,6,FALSE))</f>
        <v>Reviewed</v>
      </c>
      <c r="H535" s="23" t="str">
        <f>IFERROR(VLOOKUP(F535,HW資料!A:B,1,FALSE),VLOOKUP(F535,System資料複製!E:J,5,FALSE))</f>
        <v>RTBM-58299</v>
      </c>
      <c r="I535" s="24" t="str">
        <f>IFERROR(VLOOKUP(F535,CustomerREQ!B:F,3,FALSE),"NA")</f>
        <v>RTBM-36733</v>
      </c>
      <c r="J535" s="24" t="str">
        <f>IFERROR(VLOOKUP(F535,CustomerREQ!B:F,4,FALSE),"NA")</f>
        <v>REQ-0495472</v>
      </c>
      <c r="K535" s="24" t="str">
        <f>IFERROR(VLOOKUP(F535,CustomerREQ!B:F,5,FALSE),"NA")</f>
        <v>B</v>
      </c>
    </row>
    <row r="536" spans="1:11" x14ac:dyDescent="0.4">
      <c r="A536" s="23" t="str">
        <f>'指派 Feature_1017'!E:E</f>
        <v>Project Documentation</v>
      </c>
      <c r="B536" s="24" t="str">
        <f>IFERROR(VLOOKUP(A536,Feature統計!A:O,15,FALSE),"NA")</f>
        <v>NA</v>
      </c>
      <c r="C536" s="23" t="str">
        <f>'指派 Feature_1017'!B:B</f>
        <v>System Requirement</v>
      </c>
      <c r="D536" s="23" t="str">
        <f>'指派 Feature_1017'!C:C</f>
        <v>Non-Functional</v>
      </c>
      <c r="E536" s="23" t="str">
        <f>'指派 Feature_1017'!D:D</f>
        <v>Diagnostic</v>
      </c>
      <c r="F536" s="23" t="str">
        <f>'指派 Feature_1017'!A:A</f>
        <v>RTBM-54690</v>
      </c>
      <c r="G536" s="24" t="str">
        <f>IFERROR(VLOOKUP(F536,HW資料!A:B,2,FALSE),VLOOKUP(F536,System資料複製!E:J,6,FALSE))</f>
        <v>Reviewed</v>
      </c>
      <c r="H536" s="23" t="str">
        <f>IFERROR(VLOOKUP(F536,HW資料!A:B,1,FALSE),VLOOKUP(F536,System資料複製!E:J,5,FALSE))</f>
        <v>RTBM-57145</v>
      </c>
      <c r="I536" s="24" t="str">
        <f>IFERROR(VLOOKUP(F536,CustomerREQ!B:F,3,FALSE),"NA")</f>
        <v>RTBM-36732</v>
      </c>
      <c r="J536" s="24" t="str">
        <f>IFERROR(VLOOKUP(F536,CustomerREQ!B:F,4,FALSE),"NA")</f>
        <v>REQ-0495470</v>
      </c>
      <c r="K536" s="24" t="str">
        <f>IFERROR(VLOOKUP(F536,CustomerREQ!B:F,5,FALSE),"NA")</f>
        <v>A</v>
      </c>
    </row>
    <row r="537" spans="1:11" x14ac:dyDescent="0.4">
      <c r="A537" s="23" t="str">
        <f>'指派 Feature_1017'!E:E</f>
        <v>B21 7110 - ELECTRICAL RESISTANCE</v>
      </c>
      <c r="B537" s="24" t="str">
        <f>IFERROR(VLOOKUP(A537,Feature統計!A:O,15,FALSE),"NA")</f>
        <v>Pass</v>
      </c>
      <c r="C537" s="23" t="str">
        <f>'指派 Feature_1017'!B:B</f>
        <v>System Requirement</v>
      </c>
      <c r="D537" s="23" t="str">
        <f>'指派 Feature_1017'!C:C</f>
        <v>Non-Functional</v>
      </c>
      <c r="E537" s="23" t="str">
        <f>'指派 Feature_1017'!D:D</f>
        <v>Quality</v>
      </c>
      <c r="F537" s="23" t="str">
        <f>'指派 Feature_1017'!A:A</f>
        <v>RTBM-54691</v>
      </c>
      <c r="G537" s="24" t="str">
        <f>IFERROR(VLOOKUP(F537,HW資料!A:B,2,FALSE),VLOOKUP(F537,System資料複製!E:J,6,FALSE))</f>
        <v>StagePass</v>
      </c>
      <c r="H537" s="23" t="str">
        <f>IFERROR(VLOOKUP(F537,HW資料!A:B,1,FALSE),VLOOKUP(F537,System資料複製!E:J,5,FALSE))</f>
        <v>RTBM-46834</v>
      </c>
      <c r="I537" s="24" t="str">
        <f>IFERROR(VLOOKUP(F537,CustomerREQ!B:F,3,FALSE),"NA")</f>
        <v>RTBM-36965</v>
      </c>
      <c r="J537" s="24" t="str">
        <f>IFERROR(VLOOKUP(F537,CustomerREQ!B:F,4,FALSE),"NA")</f>
        <v>REQ-0495451</v>
      </c>
      <c r="K537" s="24" t="str">
        <f>IFERROR(VLOOKUP(F537,CustomerREQ!B:F,5,FALSE),"NA")</f>
        <v>B</v>
      </c>
    </row>
    <row r="538" spans="1:11" x14ac:dyDescent="0.4">
      <c r="A538" s="23" t="str">
        <f>'指派 Feature_1017'!E:E</f>
        <v>DTC - Acall</v>
      </c>
      <c r="B538" s="24" t="str">
        <f>IFERROR(VLOOKUP(A538,Feature統計!A:O,15,FALSE),"NA")</f>
        <v>Pass</v>
      </c>
      <c r="C538" s="23" t="str">
        <f>'指派 Feature_1017'!B:B</f>
        <v>System Requirement</v>
      </c>
      <c r="D538" s="23" t="str">
        <f>'指派 Feature_1017'!C:C</f>
        <v>Functional</v>
      </c>
      <c r="E538" s="23" t="str">
        <f>'指派 Feature_1017'!D:D</f>
        <v>Diagnostic</v>
      </c>
      <c r="F538" s="23" t="str">
        <f>'指派 Feature_1017'!A:A</f>
        <v>RTBM-54692</v>
      </c>
      <c r="G538" s="24" t="str">
        <f>IFERROR(VLOOKUP(F538,HW資料!A:B,2,FALSE),VLOOKUP(F538,System資料複製!E:J,6,FALSE))</f>
        <v>Pass</v>
      </c>
      <c r="H538" s="23" t="str">
        <f>IFERROR(VLOOKUP(F538,HW資料!A:B,1,FALSE),VLOOKUP(F538,System資料複製!E:J,5,FALSE))</f>
        <v>RTBM-57154</v>
      </c>
      <c r="I538" s="24" t="str">
        <f>IFERROR(VLOOKUP(F538,CustomerREQ!B:F,3,FALSE),"NA")</f>
        <v>RTBM-36324</v>
      </c>
      <c r="J538" s="24" t="str">
        <f>IFERROR(VLOOKUP(F538,CustomerREQ!B:F,4,FALSE),"NA")</f>
        <v>REQ-0495447</v>
      </c>
      <c r="K538" s="24" t="str">
        <f>IFERROR(VLOOKUP(F538,CustomerREQ!B:F,5,FALSE),"NA")</f>
        <v>B</v>
      </c>
    </row>
    <row r="539" spans="1:11" x14ac:dyDescent="0.4">
      <c r="A539" s="23" t="str">
        <f>'指派 Feature_1017'!E:E</f>
        <v>DTC - Ecall</v>
      </c>
      <c r="B539" s="24" t="str">
        <f>IFERROR(VLOOKUP(A539,Feature統計!A:O,15,FALSE),"NA")</f>
        <v>Pass</v>
      </c>
      <c r="C539" s="23" t="str">
        <f>'指派 Feature_1017'!B:B</f>
        <v>System Requirement</v>
      </c>
      <c r="D539" s="23" t="str">
        <f>'指派 Feature_1017'!C:C</f>
        <v>Functional</v>
      </c>
      <c r="E539" s="23" t="str">
        <f>'指派 Feature_1017'!D:D</f>
        <v>Diagnostic</v>
      </c>
      <c r="F539" s="23" t="str">
        <f>'指派 Feature_1017'!A:A</f>
        <v>RTBM-54694</v>
      </c>
      <c r="G539" s="24" t="str">
        <f>IFERROR(VLOOKUP(F539,HW資料!A:B,2,FALSE),VLOOKUP(F539,System資料複製!E:J,6,FALSE))</f>
        <v>Pass</v>
      </c>
      <c r="H539" s="23" t="str">
        <f>IFERROR(VLOOKUP(F539,HW資料!A:B,1,FALSE),VLOOKUP(F539,System資料複製!E:J,5,FALSE))</f>
        <v>RTBM-57155</v>
      </c>
      <c r="I539" s="24" t="str">
        <f>IFERROR(VLOOKUP(F539,CustomerREQ!B:F,3,FALSE),"NA")</f>
        <v>RTBM-36323</v>
      </c>
      <c r="J539" s="24" t="str">
        <f>IFERROR(VLOOKUP(F539,CustomerREQ!B:F,4,FALSE),"NA")</f>
        <v>REQ-0495445</v>
      </c>
      <c r="K539" s="24" t="str">
        <f>IFERROR(VLOOKUP(F539,CustomerREQ!B:F,5,FALSE),"NA")</f>
        <v>B</v>
      </c>
    </row>
    <row r="540" spans="1:11" x14ac:dyDescent="0.4">
      <c r="A540" s="23" t="str">
        <f>'指派 Feature_1017'!E:E</f>
        <v>Lifecycle status informations</v>
      </c>
      <c r="B540" s="24" t="str">
        <f>IFERROR(VLOOKUP(A540,Feature統計!A:O,15,FALSE),"NA")</f>
        <v>Fail</v>
      </c>
      <c r="C540" s="23" t="str">
        <f>'指派 Feature_1017'!B:B</f>
        <v>System Requirement</v>
      </c>
      <c r="D540" s="23" t="str">
        <f>'指派 Feature_1017'!C:C</f>
        <v>Non-Functional</v>
      </c>
      <c r="E540" s="23" t="str">
        <f>'指派 Feature_1017'!D:D</f>
        <v>LifeCycle</v>
      </c>
      <c r="F540" s="23" t="str">
        <f>'指派 Feature_1017'!A:A</f>
        <v>RTBM-54695</v>
      </c>
      <c r="G540" s="24" t="str">
        <f>IFERROR(VLOOKUP(F540,HW資料!A:B,2,FALSE),VLOOKUP(F540,System資料複製!E:J,6,FALSE))</f>
        <v>Pass</v>
      </c>
      <c r="H540" s="23" t="str">
        <f>IFERROR(VLOOKUP(F540,HW資料!A:B,1,FALSE),VLOOKUP(F540,System資料複製!E:J,5,FALSE))</f>
        <v>RTBM-57156</v>
      </c>
      <c r="I540" s="24" t="str">
        <f>IFERROR(VLOOKUP(F540,CustomerREQ!B:F,3,FALSE),"NA")</f>
        <v>RTBM-36202</v>
      </c>
      <c r="J540" s="24" t="str">
        <f>IFERROR(VLOOKUP(F540,CustomerREQ!B:F,4,FALSE),"NA")</f>
        <v>REQ-0495433</v>
      </c>
      <c r="K540" s="24" t="str">
        <f>IFERROR(VLOOKUP(F540,CustomerREQ!B:F,5,FALSE),"NA")</f>
        <v>B</v>
      </c>
    </row>
    <row r="541" spans="1:11" x14ac:dyDescent="0.4">
      <c r="A541" s="23" t="str">
        <f>'指派 Feature_1017'!E:E</f>
        <v>B21 7110 - EMC IMMUNITY</v>
      </c>
      <c r="B541" s="24" t="str">
        <f>IFERROR(VLOOKUP(A541,Feature統計!A:O,15,FALSE),"NA")</f>
        <v>Pass</v>
      </c>
      <c r="C541" s="23" t="str">
        <f>'指派 Feature_1017'!B:B</f>
        <v>System Requirement</v>
      </c>
      <c r="D541" s="23" t="str">
        <f>'指派 Feature_1017'!C:C</f>
        <v>Non-Functional</v>
      </c>
      <c r="E541" s="23" t="str">
        <f>'指派 Feature_1017'!D:D</f>
        <v>Quality</v>
      </c>
      <c r="F541" s="23" t="str">
        <f>'指派 Feature_1017'!A:A</f>
        <v>RTBM-54696</v>
      </c>
      <c r="G541" s="24" t="str">
        <f>IFERROR(VLOOKUP(F541,HW資料!A:B,2,FALSE),VLOOKUP(F541,System資料複製!E:J,6,FALSE))</f>
        <v>StagePass</v>
      </c>
      <c r="H541" s="23" t="str">
        <f>IFERROR(VLOOKUP(F541,HW資料!A:B,1,FALSE),VLOOKUP(F541,System資料複製!E:J,5,FALSE))</f>
        <v>RTBM-46851</v>
      </c>
      <c r="I541" s="24" t="str">
        <f>IFERROR(VLOOKUP(F541,CustomerREQ!B:F,3,FALSE),"NA")</f>
        <v>RTBM-36983</v>
      </c>
      <c r="J541" s="24" t="str">
        <f>IFERROR(VLOOKUP(F541,CustomerREQ!B:F,4,FALSE),"NA")</f>
        <v>REQ-0495429</v>
      </c>
      <c r="K541" s="24" t="str">
        <f>IFERROR(VLOOKUP(F541,CustomerREQ!B:F,5,FALSE),"NA")</f>
        <v>B</v>
      </c>
    </row>
    <row r="542" spans="1:11" x14ac:dyDescent="0.4">
      <c r="A542" s="23" t="str">
        <f>'指派 Feature_1017'!E:E</f>
        <v>Out of scope</v>
      </c>
      <c r="B542" s="24" t="str">
        <f>IFERROR(VLOOKUP(A542,Feature統計!A:O,15,FALSE),"NA")</f>
        <v>NA</v>
      </c>
      <c r="C542" s="23" t="str">
        <f>'指派 Feature_1017'!B:B</f>
        <v>System Requirement</v>
      </c>
      <c r="D542" s="23" t="str">
        <f>'指派 Feature_1017'!C:C</f>
        <v>Functional</v>
      </c>
      <c r="E542" s="23" t="str">
        <f>'指派 Feature_1017'!D:D</f>
        <v>Quality</v>
      </c>
      <c r="F542" s="23" t="str">
        <f>'指派 Feature_1017'!A:A</f>
        <v>RTBM-54697</v>
      </c>
      <c r="G542" s="24" t="str">
        <f>IFERROR(VLOOKUP(F542,HW資料!A:B,2,FALSE),VLOOKUP(F542,System資料複製!E:J,6,FALSE))</f>
        <v>Reviewed</v>
      </c>
      <c r="H542" s="23" t="str">
        <f>IFERROR(VLOOKUP(F542,HW資料!A:B,1,FALSE),VLOOKUP(F542,System資料複製!E:J,5,FALSE))</f>
        <v>RTBM-57159</v>
      </c>
      <c r="I542" s="24" t="str">
        <f>IFERROR(VLOOKUP(F542,CustomerREQ!B:F,3,FALSE),"NA")</f>
        <v>RTBM-36667</v>
      </c>
      <c r="J542" s="24" t="str">
        <f>IFERROR(VLOOKUP(F542,CustomerREQ!B:F,4,FALSE),"NA")</f>
        <v>REQ-0495428</v>
      </c>
      <c r="K542" s="24" t="str">
        <f>IFERROR(VLOOKUP(F542,CustomerREQ!B:F,5,FALSE),"NA")</f>
        <v>C</v>
      </c>
    </row>
    <row r="543" spans="1:11" x14ac:dyDescent="0.4">
      <c r="A543" s="23" t="str">
        <f>'指派 Feature_1017'!E:E</f>
        <v>B21 7110 - ELECTRICAL RESISTANCE</v>
      </c>
      <c r="B543" s="24" t="str">
        <f>IFERROR(VLOOKUP(A543,Feature統計!A:O,15,FALSE),"NA")</f>
        <v>Pass</v>
      </c>
      <c r="C543" s="23" t="str">
        <f>'指派 Feature_1017'!B:B</f>
        <v>System Requirement</v>
      </c>
      <c r="D543" s="23" t="str">
        <f>'指派 Feature_1017'!C:C</f>
        <v>Non-Functional</v>
      </c>
      <c r="E543" s="23" t="str">
        <f>'指派 Feature_1017'!D:D</f>
        <v>Quality</v>
      </c>
      <c r="F543" s="23" t="str">
        <f>'指派 Feature_1017'!A:A</f>
        <v>RTBM-54698</v>
      </c>
      <c r="G543" s="24" t="str">
        <f>IFERROR(VLOOKUP(F543,HW資料!A:B,2,FALSE),VLOOKUP(F543,System資料複製!E:J,6,FALSE))</f>
        <v>StagePass</v>
      </c>
      <c r="H543" s="23" t="str">
        <f>IFERROR(VLOOKUP(F543,HW資料!A:B,1,FALSE),VLOOKUP(F543,System資料複製!E:J,5,FALSE))</f>
        <v>RTBM-46834</v>
      </c>
      <c r="I543" s="24" t="str">
        <f>IFERROR(VLOOKUP(F543,CustomerREQ!B:F,3,FALSE),"NA")</f>
        <v>RTBM-36964</v>
      </c>
      <c r="J543" s="24" t="str">
        <f>IFERROR(VLOOKUP(F543,CustomerREQ!B:F,4,FALSE),"NA")</f>
        <v>REQ-0495415</v>
      </c>
      <c r="K543" s="24" t="str">
        <f>IFERROR(VLOOKUP(F543,CustomerREQ!B:F,5,FALSE),"NA")</f>
        <v>B</v>
      </c>
    </row>
    <row r="544" spans="1:11" x14ac:dyDescent="0.4">
      <c r="A544" s="23" t="str">
        <f>'指派 Feature_1017'!E:E</f>
        <v>Out of scope</v>
      </c>
      <c r="B544" s="24" t="str">
        <f>IFERROR(VLOOKUP(A544,Feature統計!A:O,15,FALSE),"NA")</f>
        <v>NA</v>
      </c>
      <c r="C544" s="23" t="str">
        <f>'指派 Feature_1017'!B:B</f>
        <v>System Requirement</v>
      </c>
      <c r="D544" s="23" t="str">
        <f>'指派 Feature_1017'!C:C</f>
        <v>Functional</v>
      </c>
      <c r="E544" s="23" t="str">
        <f>'指派 Feature_1017'!D:D</f>
        <v>Connectivity</v>
      </c>
      <c r="F544" s="23" t="str">
        <f>'指派 Feature_1017'!A:A</f>
        <v>RTBM-54699</v>
      </c>
      <c r="G544" s="24" t="str">
        <f>IFERROR(VLOOKUP(F544,HW資料!A:B,2,FALSE),VLOOKUP(F544,System資料複製!E:J,6,FALSE))</f>
        <v>On-going</v>
      </c>
      <c r="H544" s="23" t="str">
        <f>IFERROR(VLOOKUP(F544,HW資料!A:B,1,FALSE),VLOOKUP(F544,System資料複製!E:J,5,FALSE))</f>
        <v>RTBM-44333</v>
      </c>
      <c r="I544" s="24" t="str">
        <f>IFERROR(VLOOKUP(F544,CustomerREQ!B:F,3,FALSE),"NA")</f>
        <v>RTBM-36074</v>
      </c>
      <c r="J544" s="24" t="str">
        <f>IFERROR(VLOOKUP(F544,CustomerREQ!B:F,4,FALSE),"NA")</f>
        <v>REQ-0495410</v>
      </c>
      <c r="K544" s="24" t="str">
        <f>IFERROR(VLOOKUP(F544,CustomerREQ!B:F,5,FALSE),"NA")</f>
        <v>C</v>
      </c>
    </row>
    <row r="545" spans="1:11" x14ac:dyDescent="0.4">
      <c r="A545" s="23" t="str">
        <f>'指派 Feature_1017'!E:E</f>
        <v>Not testable - Notice or guideline</v>
      </c>
      <c r="B545" s="24" t="str">
        <f>IFERROR(VLOOKUP(A545,Feature統計!A:O,15,FALSE),"NA")</f>
        <v>NA</v>
      </c>
      <c r="C545" s="23" t="str">
        <f>'指派 Feature_1017'!B:B</f>
        <v>System Requirement</v>
      </c>
      <c r="D545" s="23" t="str">
        <f>'指派 Feature_1017'!C:C</f>
        <v>Non-Functional</v>
      </c>
      <c r="E545" s="23" t="str">
        <f>'指派 Feature_1017'!D:D</f>
        <v>Quality</v>
      </c>
      <c r="F545" s="23" t="str">
        <f>'指派 Feature_1017'!A:A</f>
        <v>RTBM-54701</v>
      </c>
      <c r="G545" s="24" t="str">
        <f>IFERROR(VLOOKUP(F545,HW資料!A:B,2,FALSE),VLOOKUP(F545,System資料複製!E:J,6,FALSE))</f>
        <v>Reviewed</v>
      </c>
      <c r="H545" s="23" t="str">
        <f>IFERROR(VLOOKUP(F545,HW資料!A:B,1,FALSE),VLOOKUP(F545,System資料複製!E:J,5,FALSE))</f>
        <v>RTBM-44327</v>
      </c>
      <c r="I545" s="24" t="str">
        <f>IFERROR(VLOOKUP(F545,CustomerREQ!B:F,3,FALSE),"NA")</f>
        <v>RTBM-36069</v>
      </c>
      <c r="J545" s="24" t="str">
        <f>IFERROR(VLOOKUP(F545,CustomerREQ!B:F,4,FALSE),"NA")</f>
        <v>REQ-0495404</v>
      </c>
      <c r="K545" s="24" t="str">
        <f>IFERROR(VLOOKUP(F545,CustomerREQ!B:F,5,FALSE),"NA")</f>
        <v>B</v>
      </c>
    </row>
    <row r="546" spans="1:11" x14ac:dyDescent="0.4">
      <c r="A546" s="23" t="str">
        <f>'指派 Feature_1017'!E:E</f>
        <v>Backup Battery Handle</v>
      </c>
      <c r="B546" s="24" t="str">
        <f>IFERROR(VLOOKUP(A546,Feature統計!A:O,15,FALSE),"NA")</f>
        <v>Pass</v>
      </c>
      <c r="C546" s="23" t="str">
        <f>'指派 Feature_1017'!B:B</f>
        <v>System Requirement</v>
      </c>
      <c r="D546" s="23" t="str">
        <f>'指派 Feature_1017'!C:C</f>
        <v>Functional</v>
      </c>
      <c r="E546" s="23" t="str">
        <f>'指派 Feature_1017'!D:D</f>
        <v>XCall</v>
      </c>
      <c r="F546" s="23" t="str">
        <f>'指派 Feature_1017'!A:A</f>
        <v>RTBM-54702</v>
      </c>
      <c r="G546" s="24" t="str">
        <f>IFERROR(VLOOKUP(F546,HW資料!A:B,2,FALSE),VLOOKUP(F546,System資料複製!E:J,6,FALSE))</f>
        <v>StagePass</v>
      </c>
      <c r="H546" s="23" t="str">
        <f>IFERROR(VLOOKUP(F546,HW資料!A:B,1,FALSE),VLOOKUP(F546,System資料複製!E:J,5,FALSE))</f>
        <v>RTBM-44096</v>
      </c>
      <c r="I546" s="24" t="str">
        <f>IFERROR(VLOOKUP(F546,CustomerREQ!B:F,3,FALSE),"NA")</f>
        <v>RTBM-36098</v>
      </c>
      <c r="J546" s="24" t="str">
        <f>IFERROR(VLOOKUP(F546,CustomerREQ!B:F,4,FALSE),"NA")</f>
        <v>REQ-0495400</v>
      </c>
      <c r="K546" s="24" t="str">
        <f>IFERROR(VLOOKUP(F546,CustomerREQ!B:F,5,FALSE),"NA")</f>
        <v>A</v>
      </c>
    </row>
    <row r="547" spans="1:11" x14ac:dyDescent="0.4">
      <c r="A547" s="23" t="str">
        <f>'指派 Feature_1017'!E:E</f>
        <v>GNSS Antenna</v>
      </c>
      <c r="B547" s="24" t="str">
        <f>IFERROR(VLOOKUP(A547,Feature統計!A:O,15,FALSE),"NA")</f>
        <v>Pass</v>
      </c>
      <c r="C547" s="23" t="str">
        <f>'指派 Feature_1017'!B:B</f>
        <v>System Requirement</v>
      </c>
      <c r="D547" s="23" t="str">
        <f>'指派 Feature_1017'!C:C</f>
        <v>Functional</v>
      </c>
      <c r="E547" s="23" t="str">
        <f>'指派 Feature_1017'!D:D</f>
        <v>Positioning</v>
      </c>
      <c r="F547" s="23" t="str">
        <f>'指派 Feature_1017'!A:A</f>
        <v>RTBM-54703</v>
      </c>
      <c r="G547" s="24" t="str">
        <f>IFERROR(VLOOKUP(F547,HW資料!A:B,2,FALSE),VLOOKUP(F547,System資料複製!E:J,6,FALSE))</f>
        <v>StagePass</v>
      </c>
      <c r="H547" s="23" t="str">
        <f>IFERROR(VLOOKUP(F547,HW資料!A:B,1,FALSE),VLOOKUP(F547,System資料複製!E:J,5,FALSE))</f>
        <v>RTBM-51841</v>
      </c>
      <c r="I547" s="24" t="str">
        <f>IFERROR(VLOOKUP(F547,CustomerREQ!B:F,3,FALSE),"NA")</f>
        <v>RTBM-36039</v>
      </c>
      <c r="J547" s="24" t="str">
        <f>IFERROR(VLOOKUP(F547,CustomerREQ!B:F,4,FALSE),"NA")</f>
        <v>REQ-0495391</v>
      </c>
      <c r="K547" s="24" t="str">
        <f>IFERROR(VLOOKUP(F547,CustomerREQ!B:F,5,FALSE),"NA")</f>
        <v>B</v>
      </c>
    </row>
    <row r="548" spans="1:11" x14ac:dyDescent="0.4">
      <c r="A548" s="23" t="str">
        <f>'指派 Feature_1017'!E:E</f>
        <v>DTC - Microphone</v>
      </c>
      <c r="B548" s="24" t="str">
        <f>IFERROR(VLOOKUP(A548,Feature統計!A:O,15,FALSE),"NA")</f>
        <v>On-going w/h some pass</v>
      </c>
      <c r="C548" s="23" t="str">
        <f>'指派 Feature_1017'!B:B</f>
        <v>System Requirement</v>
      </c>
      <c r="D548" s="23" t="str">
        <f>'指派 Feature_1017'!C:C</f>
        <v>Functional</v>
      </c>
      <c r="E548" s="23" t="str">
        <f>'指派 Feature_1017'!D:D</f>
        <v>LifeCycle</v>
      </c>
      <c r="F548" s="23" t="str">
        <f>'指派 Feature_1017'!A:A</f>
        <v>RTBM-54704</v>
      </c>
      <c r="G548" s="24" t="str">
        <f>IFERROR(VLOOKUP(F548,HW資料!A:B,2,FALSE),VLOOKUP(F548,System資料複製!E:J,6,FALSE))</f>
        <v>Pass</v>
      </c>
      <c r="H548" s="23" t="str">
        <f>IFERROR(VLOOKUP(F548,HW資料!A:B,1,FALSE),VLOOKUP(F548,System資料複製!E:J,5,FALSE))</f>
        <v>RTBM-57465</v>
      </c>
      <c r="I548" s="24" t="str">
        <f>IFERROR(VLOOKUP(F548,CustomerREQ!B:F,3,FALSE),"NA")</f>
        <v>RTBM-36604</v>
      </c>
      <c r="J548" s="24" t="str">
        <f>IFERROR(VLOOKUP(F548,CustomerREQ!B:F,4,FALSE),"NA")</f>
        <v>REQ-0495390</v>
      </c>
      <c r="K548" s="24" t="str">
        <f>IFERROR(VLOOKUP(F548,CustomerREQ!B:F,5,FALSE),"NA")</f>
        <v>B</v>
      </c>
    </row>
    <row r="549" spans="1:11" x14ac:dyDescent="0.4">
      <c r="A549" s="23" t="str">
        <f>'指派 Feature_1017'!E:E</f>
        <v>Audio microphone/louderspeaker input/out</v>
      </c>
      <c r="B549" s="24" t="str">
        <f>IFERROR(VLOOKUP(A549,Feature統計!A:O,15,FALSE),"NA")</f>
        <v>Pass</v>
      </c>
      <c r="C549" s="23" t="str">
        <f>'指派 Feature_1017'!B:B</f>
        <v>System Requirement</v>
      </c>
      <c r="D549" s="23" t="str">
        <f>'指派 Feature_1017'!C:C</f>
        <v>Functional</v>
      </c>
      <c r="E549" s="23" t="str">
        <f>'指派 Feature_1017'!D:D</f>
        <v>XCall</v>
      </c>
      <c r="F549" s="23" t="str">
        <f>'指派 Feature_1017'!A:A</f>
        <v>RTBM-54705</v>
      </c>
      <c r="G549" s="24" t="str">
        <f>IFERROR(VLOOKUP(F549,HW資料!A:B,2,FALSE),VLOOKUP(F549,System資料複製!E:J,6,FALSE))</f>
        <v>StagePass</v>
      </c>
      <c r="H549" s="23" t="str">
        <f>IFERROR(VLOOKUP(F549,HW資料!A:B,1,FALSE),VLOOKUP(F549,System資料複製!E:J,5,FALSE))</f>
        <v>RTBM-51832</v>
      </c>
      <c r="I549" s="24" t="str">
        <f>IFERROR(VLOOKUP(F549,CustomerREQ!B:F,3,FALSE),"NA")</f>
        <v>RTBM-36362</v>
      </c>
      <c r="J549" s="24" t="str">
        <f>IFERROR(VLOOKUP(F549,CustomerREQ!B:F,4,FALSE),"NA")</f>
        <v>REQ-0495389</v>
      </c>
      <c r="K549" s="24" t="str">
        <f>IFERROR(VLOOKUP(F549,CustomerREQ!B:F,5,FALSE),"NA")</f>
        <v>B</v>
      </c>
    </row>
    <row r="550" spans="1:11" x14ac:dyDescent="0.4">
      <c r="A550" s="23" t="str">
        <f>'指派 Feature_1017'!E:E</f>
        <v>Backup Battery placeable</v>
      </c>
      <c r="B550" s="24" t="str">
        <f>IFERROR(VLOOKUP(A550,Feature統計!A:O,15,FALSE),"NA")</f>
        <v>Pass</v>
      </c>
      <c r="C550" s="23" t="str">
        <f>'指派 Feature_1017'!B:B</f>
        <v>System Requirement</v>
      </c>
      <c r="D550" s="23" t="str">
        <f>'指派 Feature_1017'!C:C</f>
        <v>Functional</v>
      </c>
      <c r="E550" s="23" t="str">
        <f>'指派 Feature_1017'!D:D</f>
        <v>LifeCycle</v>
      </c>
      <c r="F550" s="23" t="str">
        <f>'指派 Feature_1017'!A:A</f>
        <v>RTBM-54706</v>
      </c>
      <c r="G550" s="24" t="str">
        <f>IFERROR(VLOOKUP(F550,HW資料!A:B,2,FALSE),VLOOKUP(F550,System資料複製!E:J,6,FALSE))</f>
        <v>StagePass</v>
      </c>
      <c r="H550" s="23" t="str">
        <f>IFERROR(VLOOKUP(F550,HW資料!A:B,1,FALSE),VLOOKUP(F550,System資料複製!E:J,5,FALSE))</f>
        <v>RTBM-57464</v>
      </c>
      <c r="I550" s="24" t="str">
        <f>IFERROR(VLOOKUP(F550,CustomerREQ!B:F,3,FALSE),"NA")</f>
        <v>RTBM-36319</v>
      </c>
      <c r="J550" s="24" t="str">
        <f>IFERROR(VLOOKUP(F550,CustomerREQ!B:F,4,FALSE),"NA")</f>
        <v>REQ-0495386</v>
      </c>
      <c r="K550" s="24" t="str">
        <f>IFERROR(VLOOKUP(F550,CustomerREQ!B:F,5,FALSE),"NA")</f>
        <v>B</v>
      </c>
    </row>
    <row r="551" spans="1:11" x14ac:dyDescent="0.4">
      <c r="A551" s="23" t="str">
        <f>'指派 Feature_1017'!E:E</f>
        <v>B21 7110 - ELECTRICAL RESISTANCE</v>
      </c>
      <c r="B551" s="24" t="str">
        <f>IFERROR(VLOOKUP(A551,Feature統計!A:O,15,FALSE),"NA")</f>
        <v>Pass</v>
      </c>
      <c r="C551" s="23" t="str">
        <f>'指派 Feature_1017'!B:B</f>
        <v>System Requirement</v>
      </c>
      <c r="D551" s="23" t="str">
        <f>'指派 Feature_1017'!C:C</f>
        <v>Non-Functional</v>
      </c>
      <c r="E551" s="23" t="str">
        <f>'指派 Feature_1017'!D:D</f>
        <v>Quality</v>
      </c>
      <c r="F551" s="23" t="str">
        <f>'指派 Feature_1017'!A:A</f>
        <v>RTBM-54707</v>
      </c>
      <c r="G551" s="24" t="str">
        <f>IFERROR(VLOOKUP(F551,HW資料!A:B,2,FALSE),VLOOKUP(F551,System資料複製!E:J,6,FALSE))</f>
        <v>StagePass</v>
      </c>
      <c r="H551" s="23" t="str">
        <f>IFERROR(VLOOKUP(F551,HW資料!A:B,1,FALSE),VLOOKUP(F551,System資料複製!E:J,5,FALSE))</f>
        <v>RTBM-46833</v>
      </c>
      <c r="I551" s="24" t="str">
        <f>IFERROR(VLOOKUP(F551,CustomerREQ!B:F,3,FALSE),"NA")</f>
        <v>RTBM-36963</v>
      </c>
      <c r="J551" s="24" t="str">
        <f>IFERROR(VLOOKUP(F551,CustomerREQ!B:F,4,FALSE),"NA")</f>
        <v>REQ-0495381</v>
      </c>
      <c r="K551" s="24" t="str">
        <f>IFERROR(VLOOKUP(F551,CustomerREQ!B:F,5,FALSE),"NA")</f>
        <v>B</v>
      </c>
    </row>
    <row r="552" spans="1:11" x14ac:dyDescent="0.4">
      <c r="A552" s="23" t="str">
        <f>'指派 Feature_1017'!E:E</f>
        <v>Audio microphone/louderspeaker input/out</v>
      </c>
      <c r="B552" s="24" t="str">
        <f>IFERROR(VLOOKUP(A552,Feature統計!A:O,15,FALSE),"NA")</f>
        <v>Pass</v>
      </c>
      <c r="C552" s="23" t="str">
        <f>'指派 Feature_1017'!B:B</f>
        <v>System Requirement</v>
      </c>
      <c r="D552" s="23" t="str">
        <f>'指派 Feature_1017'!C:C</f>
        <v>Functional</v>
      </c>
      <c r="E552" s="23" t="str">
        <f>'指派 Feature_1017'!D:D</f>
        <v>XCall</v>
      </c>
      <c r="F552" s="23" t="str">
        <f>'指派 Feature_1017'!A:A</f>
        <v>RTBM-54708</v>
      </c>
      <c r="G552" s="24" t="str">
        <f>IFERROR(VLOOKUP(F552,HW資料!A:B,2,FALSE),VLOOKUP(F552,System資料複製!E:J,6,FALSE))</f>
        <v>StagePass</v>
      </c>
      <c r="H552" s="23" t="str">
        <f>IFERROR(VLOOKUP(F552,HW資料!A:B,1,FALSE),VLOOKUP(F552,System資料複製!E:J,5,FALSE))</f>
        <v>RTBM-51832</v>
      </c>
      <c r="I552" s="24" t="str">
        <f>IFERROR(VLOOKUP(F552,CustomerREQ!B:F,3,FALSE),"NA")</f>
        <v>RTBM-36361</v>
      </c>
      <c r="J552" s="24" t="str">
        <f>IFERROR(VLOOKUP(F552,CustomerREQ!B:F,4,FALSE),"NA")</f>
        <v>REQ-0495371</v>
      </c>
      <c r="K552" s="24" t="str">
        <f>IFERROR(VLOOKUP(F552,CustomerREQ!B:F,5,FALSE),"NA")</f>
        <v>B</v>
      </c>
    </row>
    <row r="553" spans="1:11" x14ac:dyDescent="0.4">
      <c r="A553" s="23" t="str">
        <f>'指派 Feature_1017'!E:E</f>
        <v>WiFi high level requirement</v>
      </c>
      <c r="B553" s="24" t="str">
        <f>IFERROR(VLOOKUP(A553,Feature統計!A:O,15,FALSE),"NA")</f>
        <v>Pass</v>
      </c>
      <c r="C553" s="23" t="str">
        <f>'指派 Feature_1017'!B:B</f>
        <v>System Requirement</v>
      </c>
      <c r="D553" s="23" t="str">
        <f>'指派 Feature_1017'!C:C</f>
        <v>Functional</v>
      </c>
      <c r="E553" s="23" t="str">
        <f>'指派 Feature_1017'!D:D</f>
        <v>Connectivity</v>
      </c>
      <c r="F553" s="23" t="str">
        <f>'指派 Feature_1017'!A:A</f>
        <v>RTBM-54709</v>
      </c>
      <c r="G553" s="24" t="str">
        <f>IFERROR(VLOOKUP(F553,HW資料!A:B,2,FALSE),VLOOKUP(F553,System資料複製!E:J,6,FALSE))</f>
        <v>StagePass</v>
      </c>
      <c r="H553" s="23" t="str">
        <f>IFERROR(VLOOKUP(F553,HW資料!A:B,1,FALSE),VLOOKUP(F553,System資料複製!E:J,5,FALSE))</f>
        <v>RTBM-43928</v>
      </c>
      <c r="I553" s="24" t="str">
        <f>IFERROR(VLOOKUP(F553,CustomerREQ!B:F,3,FALSE),"NA")</f>
        <v>RTBM-36066</v>
      </c>
      <c r="J553" s="24" t="str">
        <f>IFERROR(VLOOKUP(F553,CustomerREQ!B:F,4,FALSE),"NA")</f>
        <v>REQ-0495369</v>
      </c>
      <c r="K553" s="24" t="str">
        <f>IFERROR(VLOOKUP(F553,CustomerREQ!B:F,5,FALSE),"NA")</f>
        <v>B</v>
      </c>
    </row>
    <row r="554" spans="1:11" x14ac:dyDescent="0.4">
      <c r="A554" s="23" t="str">
        <f>'指派 Feature_1017'!E:E</f>
        <v>Product compatible to customer specification</v>
      </c>
      <c r="B554" s="24" t="str">
        <f>IFERROR(VLOOKUP(A554,Feature統計!A:O,15,FALSE),"NA")</f>
        <v>Pass</v>
      </c>
      <c r="C554" s="23" t="str">
        <f>'指派 Feature_1017'!B:B</f>
        <v>System Requirement</v>
      </c>
      <c r="D554" s="23" t="str">
        <f>'指派 Feature_1017'!C:C</f>
        <v>Non-Functional</v>
      </c>
      <c r="E554" s="23" t="str">
        <f>'指派 Feature_1017'!D:D</f>
        <v>XCall</v>
      </c>
      <c r="F554" s="23" t="str">
        <f>'指派 Feature_1017'!A:A</f>
        <v>RTBM-54710</v>
      </c>
      <c r="G554" s="24" t="str">
        <f>IFERROR(VLOOKUP(F554,HW資料!A:B,2,FALSE),VLOOKUP(F554,System資料複製!E:J,6,FALSE))</f>
        <v>Pass</v>
      </c>
      <c r="H554" s="23" t="str">
        <f>IFERROR(VLOOKUP(F554,HW資料!A:B,1,FALSE),VLOOKUP(F554,System資料複製!E:J,5,FALSE))</f>
        <v>RTBM-57462</v>
      </c>
      <c r="I554" s="24" t="str">
        <f>IFERROR(VLOOKUP(F554,CustomerREQ!B:F,3,FALSE),"NA")</f>
        <v>RTBM-36228</v>
      </c>
      <c r="J554" s="24" t="str">
        <f>IFERROR(VLOOKUP(F554,CustomerREQ!B:F,4,FALSE),"NA")</f>
        <v>REQ-0495363</v>
      </c>
      <c r="K554" s="24" t="str">
        <f>IFERROR(VLOOKUP(F554,CustomerREQ!B:F,5,FALSE),"NA")</f>
        <v>A</v>
      </c>
    </row>
    <row r="555" spans="1:11" x14ac:dyDescent="0.4">
      <c r="A555" s="23" t="str">
        <f>'指派 Feature_1017'!E:E</f>
        <v>Supported GNSS positioning system</v>
      </c>
      <c r="B555" s="24" t="str">
        <f>IFERROR(VLOOKUP(A555,Feature統計!A:O,15,FALSE),"NA")</f>
        <v>Pass</v>
      </c>
      <c r="C555" s="23" t="str">
        <f>'指派 Feature_1017'!B:B</f>
        <v>System Requirement</v>
      </c>
      <c r="D555" s="23" t="str">
        <f>'指派 Feature_1017'!C:C</f>
        <v>Functional</v>
      </c>
      <c r="E555" s="23" t="str">
        <f>'指派 Feature_1017'!D:D</f>
        <v>Positioning</v>
      </c>
      <c r="F555" s="23" t="str">
        <f>'指派 Feature_1017'!A:A</f>
        <v>RTBM-54711</v>
      </c>
      <c r="G555" s="24" t="str">
        <f>IFERROR(VLOOKUP(F555,HW資料!A:B,2,FALSE),VLOOKUP(F555,System資料複製!E:J,6,FALSE))</f>
        <v>StagePass</v>
      </c>
      <c r="H555" s="23" t="str">
        <f>IFERROR(VLOOKUP(F555,HW資料!A:B,1,FALSE),VLOOKUP(F555,System資料複製!E:J,5,FALSE))</f>
        <v>RTBM-44469</v>
      </c>
      <c r="I555" s="24" t="str">
        <f>IFERROR(VLOOKUP(F555,CustomerREQ!B:F,3,FALSE),"NA")</f>
        <v>RTBM-36029</v>
      </c>
      <c r="J555" s="24" t="str">
        <f>IFERROR(VLOOKUP(F555,CustomerREQ!B:F,4,FALSE),"NA")</f>
        <v>REQ-0495361</v>
      </c>
      <c r="K555" s="24" t="str">
        <f>IFERROR(VLOOKUP(F555,CustomerREQ!B:F,5,FALSE),"NA")</f>
        <v>A</v>
      </c>
    </row>
    <row r="556" spans="1:11" x14ac:dyDescent="0.4">
      <c r="A556" s="23" t="str">
        <f>'指派 Feature_1017'!E:E</f>
        <v>Backup Battery Handle</v>
      </c>
      <c r="B556" s="24" t="str">
        <f>IFERROR(VLOOKUP(A556,Feature統計!A:O,15,FALSE),"NA")</f>
        <v>Pass</v>
      </c>
      <c r="C556" s="23" t="str">
        <f>'指派 Feature_1017'!B:B</f>
        <v>System Requirement</v>
      </c>
      <c r="D556" s="23" t="str">
        <f>'指派 Feature_1017'!C:C</f>
        <v>Functional</v>
      </c>
      <c r="E556" s="23" t="str">
        <f>'指派 Feature_1017'!D:D</f>
        <v>LifeCycle</v>
      </c>
      <c r="F556" s="23" t="str">
        <f>'指派 Feature_1017'!A:A</f>
        <v>RTBM-54712</v>
      </c>
      <c r="G556" s="24" t="str">
        <f>IFERROR(VLOOKUP(F556,HW資料!A:B,2,FALSE),VLOOKUP(F556,System資料複製!E:J,6,FALSE))</f>
        <v>Pass</v>
      </c>
      <c r="H556" s="23" t="str">
        <f>IFERROR(VLOOKUP(F556,HW資料!A:B,1,FALSE),VLOOKUP(F556,System資料複製!E:J,5,FALSE))</f>
        <v>RTBM-44095</v>
      </c>
      <c r="I556" s="24" t="str">
        <f>IFERROR(VLOOKUP(F556,CustomerREQ!B:F,3,FALSE),"NA")</f>
        <v>RTBM-36097</v>
      </c>
      <c r="J556" s="24" t="str">
        <f>IFERROR(VLOOKUP(F556,CustomerREQ!B:F,4,FALSE),"NA")</f>
        <v>REQ-0495357</v>
      </c>
      <c r="K556" s="24" t="str">
        <f>IFERROR(VLOOKUP(F556,CustomerREQ!B:F,5,FALSE),"NA")</f>
        <v>B</v>
      </c>
    </row>
    <row r="557" spans="1:11" x14ac:dyDescent="0.4">
      <c r="A557" s="23" t="str">
        <f>'指派 Feature_1017'!E:E</f>
        <v>B21 7110</v>
      </c>
      <c r="B557" s="24" t="str">
        <f>IFERROR(VLOOKUP(A557,Feature統計!A:O,15,FALSE),"NA")</f>
        <v>Pass</v>
      </c>
      <c r="C557" s="23" t="str">
        <f>'指派 Feature_1017'!B:B</f>
        <v>System Requirement</v>
      </c>
      <c r="D557" s="23" t="str">
        <f>'指派 Feature_1017'!C:C</f>
        <v>Non-Functional</v>
      </c>
      <c r="E557" s="23" t="str">
        <f>'指派 Feature_1017'!D:D</f>
        <v>Quality</v>
      </c>
      <c r="F557" s="23" t="str">
        <f>'指派 Feature_1017'!A:A</f>
        <v>RTBM-54713</v>
      </c>
      <c r="G557" s="24" t="str">
        <f>IFERROR(VLOOKUP(F557,HW資料!A:B,2,FALSE),VLOOKUP(F557,System資料複製!E:J,6,FALSE))</f>
        <v>Pass</v>
      </c>
      <c r="H557" s="23" t="str">
        <f>IFERROR(VLOOKUP(F557,HW資料!A:B,1,FALSE),VLOOKUP(F557,System資料複製!E:J,5,FALSE))</f>
        <v>RTBM-46826</v>
      </c>
      <c r="I557" s="24" t="str">
        <f>IFERROR(VLOOKUP(F557,CustomerREQ!B:F,3,FALSE),"NA")</f>
        <v>RTBM-36207</v>
      </c>
      <c r="J557" s="24" t="str">
        <f>IFERROR(VLOOKUP(F557,CustomerREQ!B:F,4,FALSE),"NA")</f>
        <v>REQ-0495353</v>
      </c>
      <c r="K557" s="24" t="str">
        <f>IFERROR(VLOOKUP(F557,CustomerREQ!B:F,5,FALSE),"NA")</f>
        <v>B</v>
      </c>
    </row>
    <row r="558" spans="1:11" x14ac:dyDescent="0.4">
      <c r="A558" s="23" t="str">
        <f>'指派 Feature_1017'!E:E</f>
        <v>B21 7110 - EMC IMMUNITY</v>
      </c>
      <c r="B558" s="24" t="str">
        <f>IFERROR(VLOOKUP(A558,Feature統計!A:O,15,FALSE),"NA")</f>
        <v>Pass</v>
      </c>
      <c r="C558" s="23" t="str">
        <f>'指派 Feature_1017'!B:B</f>
        <v>System Requirement</v>
      </c>
      <c r="D558" s="23" t="str">
        <f>'指派 Feature_1017'!C:C</f>
        <v>Non-Functional</v>
      </c>
      <c r="E558" s="23" t="str">
        <f>'指派 Feature_1017'!D:D</f>
        <v>Quality</v>
      </c>
      <c r="F558" s="23" t="str">
        <f>'指派 Feature_1017'!A:A</f>
        <v>RTBM-54714</v>
      </c>
      <c r="G558" s="24" t="str">
        <f>IFERROR(VLOOKUP(F558,HW資料!A:B,2,FALSE),VLOOKUP(F558,System資料複製!E:J,6,FALSE))</f>
        <v>StagePass</v>
      </c>
      <c r="H558" s="23" t="str">
        <f>IFERROR(VLOOKUP(F558,HW資料!A:B,1,FALSE),VLOOKUP(F558,System資料複製!E:J,5,FALSE))</f>
        <v>RTBM-46850</v>
      </c>
      <c r="I558" s="24" t="str">
        <f>IFERROR(VLOOKUP(F558,CustomerREQ!B:F,3,FALSE),"NA")</f>
        <v>RTBM-36982</v>
      </c>
      <c r="J558" s="24" t="str">
        <f>IFERROR(VLOOKUP(F558,CustomerREQ!B:F,4,FALSE),"NA")</f>
        <v>REQ-0495349</v>
      </c>
      <c r="K558" s="24" t="str">
        <f>IFERROR(VLOOKUP(F558,CustomerREQ!B:F,5,FALSE),"NA")</f>
        <v>B</v>
      </c>
    </row>
    <row r="559" spans="1:11" x14ac:dyDescent="0.4">
      <c r="A559" s="23" t="str">
        <f>'指派 Feature_1017'!E:E</f>
        <v>LED Outputs</v>
      </c>
      <c r="B559" s="24" t="str">
        <f>IFERROR(VLOOKUP(A559,Feature統計!A:O,15,FALSE),"NA")</f>
        <v>Pass</v>
      </c>
      <c r="C559" s="23" t="str">
        <f>'指派 Feature_1017'!B:B</f>
        <v>System Requirement</v>
      </c>
      <c r="D559" s="23" t="str">
        <f>'指派 Feature_1017'!C:C</f>
        <v>Functional</v>
      </c>
      <c r="E559" s="23" t="str">
        <f>'指派 Feature_1017'!D:D</f>
        <v>Electrical Engineering</v>
      </c>
      <c r="F559" s="23" t="str">
        <f>'指派 Feature_1017'!A:A</f>
        <v>RTBM-54715</v>
      </c>
      <c r="G559" s="24" t="str">
        <f>IFERROR(VLOOKUP(F559,HW資料!A:B,2,FALSE),VLOOKUP(F559,System資料複製!E:J,6,FALSE))</f>
        <v>StagePass</v>
      </c>
      <c r="H559" s="23" t="str">
        <f>IFERROR(VLOOKUP(F559,HW資料!A:B,1,FALSE),VLOOKUP(F559,System資料複製!E:J,5,FALSE))</f>
        <v>RTBM-57460</v>
      </c>
      <c r="I559" s="24" t="str">
        <f>IFERROR(VLOOKUP(F559,CustomerREQ!B:F,3,FALSE),"NA")</f>
        <v>RTBM-36360</v>
      </c>
      <c r="J559" s="24" t="str">
        <f>IFERROR(VLOOKUP(F559,CustomerREQ!B:F,4,FALSE),"NA")</f>
        <v>REQ-0495343</v>
      </c>
      <c r="K559" s="24" t="str">
        <f>IFERROR(VLOOKUP(F559,CustomerREQ!B:F,5,FALSE),"NA")</f>
        <v>C</v>
      </c>
    </row>
    <row r="560" spans="1:11" x14ac:dyDescent="0.4">
      <c r="A560" s="23" t="str">
        <f>'指派 Feature_1017'!E:E</f>
        <v>B21 7110 - ELECTRICAL RESISTANCE</v>
      </c>
      <c r="B560" s="24" t="str">
        <f>IFERROR(VLOOKUP(A560,Feature統計!A:O,15,FALSE),"NA")</f>
        <v>Pass</v>
      </c>
      <c r="C560" s="23" t="str">
        <f>'指派 Feature_1017'!B:B</f>
        <v>System Requirement</v>
      </c>
      <c r="D560" s="23" t="str">
        <f>'指派 Feature_1017'!C:C</f>
        <v>Non-Functional</v>
      </c>
      <c r="E560" s="23" t="str">
        <f>'指派 Feature_1017'!D:D</f>
        <v>Quality</v>
      </c>
      <c r="F560" s="23" t="str">
        <f>'指派 Feature_1017'!A:A</f>
        <v>RTBM-54716</v>
      </c>
      <c r="G560" s="24" t="str">
        <f>IFERROR(VLOOKUP(F560,HW資料!A:B,2,FALSE),VLOOKUP(F560,System資料複製!E:J,6,FALSE))</f>
        <v>StagePass</v>
      </c>
      <c r="H560" s="23" t="str">
        <f>IFERROR(VLOOKUP(F560,HW資料!A:B,1,FALSE),VLOOKUP(F560,System資料複製!E:J,5,FALSE))</f>
        <v>RTBM-46833</v>
      </c>
      <c r="I560" s="24" t="str">
        <f>IFERROR(VLOOKUP(F560,CustomerREQ!B:F,3,FALSE),"NA")</f>
        <v>RTBM-36962</v>
      </c>
      <c r="J560" s="24" t="str">
        <f>IFERROR(VLOOKUP(F560,CustomerREQ!B:F,4,FALSE),"NA")</f>
        <v>REQ-0495342</v>
      </c>
      <c r="K560" s="24" t="str">
        <f>IFERROR(VLOOKUP(F560,CustomerREQ!B:F,5,FALSE),"NA")</f>
        <v>B</v>
      </c>
    </row>
    <row r="561" spans="1:11" x14ac:dyDescent="0.4">
      <c r="A561" s="23" t="str">
        <f>'指派 Feature_1017'!E:E</f>
        <v>Stability</v>
      </c>
      <c r="B561" s="24" t="str">
        <f>IFERROR(VLOOKUP(A561,Feature統計!A:O,15,FALSE),"NA")</f>
        <v>Fail</v>
      </c>
      <c r="C561" s="23" t="str">
        <f>'指派 Feature_1017'!B:B</f>
        <v>System Requirement</v>
      </c>
      <c r="D561" s="23" t="str">
        <f>'指派 Feature_1017'!C:C</f>
        <v>Non-Functional</v>
      </c>
      <c r="E561" s="23" t="str">
        <f>'指派 Feature_1017'!D:D</f>
        <v>Quality</v>
      </c>
      <c r="F561" s="23" t="str">
        <f>'指派 Feature_1017'!A:A</f>
        <v>RTBM-54717</v>
      </c>
      <c r="G561" s="24" t="str">
        <f>IFERROR(VLOOKUP(F561,HW資料!A:B,2,FALSE),VLOOKUP(F561,System資料複製!E:J,6,FALSE))</f>
        <v>Pass</v>
      </c>
      <c r="H561" s="23" t="str">
        <f>IFERROR(VLOOKUP(F561,HW資料!A:B,1,FALSE),VLOOKUP(F561,System資料複製!E:J,5,FALSE))</f>
        <v>RTBM-57459</v>
      </c>
      <c r="I561" s="24" t="str">
        <f>IFERROR(VLOOKUP(F561,CustomerREQ!B:F,3,FALSE),"NA")</f>
        <v>RTBM-36200</v>
      </c>
      <c r="J561" s="24" t="str">
        <f>IFERROR(VLOOKUP(F561,CustomerREQ!B:F,4,FALSE),"NA")</f>
        <v>REQ-0495340</v>
      </c>
      <c r="K561" s="24" t="str">
        <f>IFERROR(VLOOKUP(F561,CustomerREQ!B:F,5,FALSE),"NA")</f>
        <v>B</v>
      </c>
    </row>
    <row r="562" spans="1:11" x14ac:dyDescent="0.4">
      <c r="A562" s="23" t="str">
        <f>'指派 Feature_1017'!E:E</f>
        <v>B21 7110</v>
      </c>
      <c r="B562" s="24" t="str">
        <f>IFERROR(VLOOKUP(A562,Feature統計!A:O,15,FALSE),"NA")</f>
        <v>Pass</v>
      </c>
      <c r="C562" s="23" t="str">
        <f>'指派 Feature_1017'!B:B</f>
        <v>System Requirement</v>
      </c>
      <c r="D562" s="23" t="str">
        <f>'指派 Feature_1017'!C:C</f>
        <v>Non-Functional</v>
      </c>
      <c r="E562" s="23" t="str">
        <f>'指派 Feature_1017'!D:D</f>
        <v>Quality</v>
      </c>
      <c r="F562" s="23" t="str">
        <f>'指派 Feature_1017'!A:A</f>
        <v>RTBM-54718</v>
      </c>
      <c r="G562" s="24" t="str">
        <f>IFERROR(VLOOKUP(F562,HW資料!A:B,2,FALSE),VLOOKUP(F562,System資料複製!E:J,6,FALSE))</f>
        <v>Pass</v>
      </c>
      <c r="H562" s="23" t="str">
        <f>IFERROR(VLOOKUP(F562,HW資料!A:B,1,FALSE),VLOOKUP(F562,System資料複製!E:J,5,FALSE))</f>
        <v>RTBM-46826</v>
      </c>
      <c r="I562" s="24" t="str">
        <f>IFERROR(VLOOKUP(F562,CustomerREQ!B:F,3,FALSE),"NA")</f>
        <v>RTBM-36206</v>
      </c>
      <c r="J562" s="24" t="str">
        <f>IFERROR(VLOOKUP(F562,CustomerREQ!B:F,4,FALSE),"NA")</f>
        <v>REQ-0495339</v>
      </c>
      <c r="K562" s="24" t="str">
        <f>IFERROR(VLOOKUP(F562,CustomerREQ!B:F,5,FALSE),"NA")</f>
        <v>B</v>
      </c>
    </row>
    <row r="563" spans="1:11" x14ac:dyDescent="0.4">
      <c r="A563" s="23" t="str">
        <f>'指派 Feature_1017'!E:E</f>
        <v>Not testable - Notice or guideline</v>
      </c>
      <c r="B563" s="24" t="str">
        <f>IFERROR(VLOOKUP(A563,Feature統計!A:O,15,FALSE),"NA")</f>
        <v>NA</v>
      </c>
      <c r="C563" s="23" t="str">
        <f>'指派 Feature_1017'!B:B</f>
        <v>System Requirement</v>
      </c>
      <c r="D563" s="23" t="str">
        <f>'指派 Feature_1017'!C:C</f>
        <v>Functional</v>
      </c>
      <c r="E563" s="23" t="str">
        <f>'指派 Feature_1017'!D:D</f>
        <v>Networks &amp; Protocols</v>
      </c>
      <c r="F563" s="23" t="str">
        <f>'指派 Feature_1017'!A:A</f>
        <v>RTBM-54720</v>
      </c>
      <c r="G563" s="24" t="str">
        <f>IFERROR(VLOOKUP(F563,HW資料!A:B,2,FALSE),VLOOKUP(F563,System資料複製!E:J,6,FALSE))</f>
        <v>StagePass</v>
      </c>
      <c r="H563" s="23" t="str">
        <f>IFERROR(VLOOKUP(F563,HW資料!A:B,1,FALSE),VLOOKUP(F563,System資料複製!E:J,5,FALSE))</f>
        <v>RTBM-57457</v>
      </c>
      <c r="I563" s="24" t="str">
        <f>IFERROR(VLOOKUP(F563,CustomerREQ!B:F,3,FALSE),"NA")</f>
        <v>RTBM-36093</v>
      </c>
      <c r="J563" s="24" t="str">
        <f>IFERROR(VLOOKUP(F563,CustomerREQ!B:F,4,FALSE),"NA")</f>
        <v>REQ-0495334</v>
      </c>
      <c r="K563" s="24" t="str">
        <f>IFERROR(VLOOKUP(F563,CustomerREQ!B:F,5,FALSE),"NA")</f>
        <v>B</v>
      </c>
    </row>
    <row r="564" spans="1:11" x14ac:dyDescent="0.4">
      <c r="A564" s="23" t="str">
        <f>'指派 Feature_1017'!E:E</f>
        <v>B21 7110 - ELECTRICAL RESISTANCE</v>
      </c>
      <c r="B564" s="24" t="str">
        <f>IFERROR(VLOOKUP(A564,Feature統計!A:O,15,FALSE),"NA")</f>
        <v>Pass</v>
      </c>
      <c r="C564" s="23" t="str">
        <f>'指派 Feature_1017'!B:B</f>
        <v>System Requirement</v>
      </c>
      <c r="D564" s="23" t="str">
        <f>'指派 Feature_1017'!C:C</f>
        <v>Non-Functional</v>
      </c>
      <c r="E564" s="23" t="str">
        <f>'指派 Feature_1017'!D:D</f>
        <v>Quality</v>
      </c>
      <c r="F564" s="23" t="str">
        <f>'指派 Feature_1017'!A:A</f>
        <v>RTBM-54721</v>
      </c>
      <c r="G564" s="24" t="str">
        <f>IFERROR(VLOOKUP(F564,HW資料!A:B,2,FALSE),VLOOKUP(F564,System資料複製!E:J,6,FALSE))</f>
        <v>StagePass</v>
      </c>
      <c r="H564" s="23" t="str">
        <f>IFERROR(VLOOKUP(F564,HW資料!A:B,1,FALSE),VLOOKUP(F564,System資料複製!E:J,5,FALSE))</f>
        <v>RTBM-46831</v>
      </c>
      <c r="I564" s="24" t="str">
        <f>IFERROR(VLOOKUP(F564,CustomerREQ!B:F,3,FALSE),"NA")</f>
        <v>RTBM-36961</v>
      </c>
      <c r="J564" s="24" t="str">
        <f>IFERROR(VLOOKUP(F564,CustomerREQ!B:F,4,FALSE),"NA")</f>
        <v>REQ-0495325</v>
      </c>
      <c r="K564" s="24" t="str">
        <f>IFERROR(VLOOKUP(F564,CustomerREQ!B:F,5,FALSE),"NA")</f>
        <v>B</v>
      </c>
    </row>
    <row r="565" spans="1:11" x14ac:dyDescent="0.4">
      <c r="A565" s="23" t="str">
        <f>'指派 Feature_1017'!E:E</f>
        <v>Product Regulation and Certification</v>
      </c>
      <c r="B565" s="24" t="str">
        <f>IFERROR(VLOOKUP(A565,Feature統計!A:O,15,FALSE),"NA")</f>
        <v>On-going w/h some pass</v>
      </c>
      <c r="C565" s="23" t="str">
        <f>'指派 Feature_1017'!B:B</f>
        <v>System Requirement</v>
      </c>
      <c r="D565" s="23" t="str">
        <f>'指派 Feature_1017'!C:C</f>
        <v>Non-Functional</v>
      </c>
      <c r="E565" s="23" t="str">
        <f>'指派 Feature_1017'!D:D</f>
        <v>Networks &amp; Protocols</v>
      </c>
      <c r="F565" s="23" t="str">
        <f>'指派 Feature_1017'!A:A</f>
        <v>RTBM-54722</v>
      </c>
      <c r="G565" s="24" t="str">
        <f>IFERROR(VLOOKUP(F565,HW資料!A:B,2,FALSE),VLOOKUP(F565,System資料複製!E:J,6,FALSE))</f>
        <v>Pass</v>
      </c>
      <c r="H565" s="23" t="str">
        <f>IFERROR(VLOOKUP(F565,HW資料!A:B,1,FALSE),VLOOKUP(F565,System資料複製!E:J,5,FALSE))</f>
        <v>RTBM-44220</v>
      </c>
      <c r="I565" s="24" t="str">
        <f>IFERROR(VLOOKUP(F565,CustomerREQ!B:F,3,FALSE),"NA")</f>
        <v>RTBM-36092</v>
      </c>
      <c r="J565" s="24" t="str">
        <f>IFERROR(VLOOKUP(F565,CustomerREQ!B:F,4,FALSE),"NA")</f>
        <v>REQ-0495314</v>
      </c>
      <c r="K565" s="24" t="str">
        <f>IFERROR(VLOOKUP(F565,CustomerREQ!B:F,5,FALSE),"NA")</f>
        <v>B</v>
      </c>
    </row>
    <row r="566" spans="1:11" x14ac:dyDescent="0.4">
      <c r="A566" s="23" t="str">
        <f>'指派 Feature_1017'!E:E</f>
        <v>WiFi high level requirement</v>
      </c>
      <c r="B566" s="24" t="str">
        <f>IFERROR(VLOOKUP(A566,Feature統計!A:O,15,FALSE),"NA")</f>
        <v>Pass</v>
      </c>
      <c r="C566" s="23" t="str">
        <f>'指派 Feature_1017'!B:B</f>
        <v>System Requirement</v>
      </c>
      <c r="D566" s="23" t="str">
        <f>'指派 Feature_1017'!C:C</f>
        <v>Functional</v>
      </c>
      <c r="E566" s="23" t="str">
        <f>'指派 Feature_1017'!D:D</f>
        <v>Connectivity</v>
      </c>
      <c r="F566" s="23" t="str">
        <f>'指派 Feature_1017'!A:A</f>
        <v>RTBM-54723</v>
      </c>
      <c r="G566" s="24" t="str">
        <f>IFERROR(VLOOKUP(F566,HW資料!A:B,2,FALSE),VLOOKUP(F566,System資料複製!E:J,6,FALSE))</f>
        <v>StagePass</v>
      </c>
      <c r="H566" s="23" t="str">
        <f>IFERROR(VLOOKUP(F566,HW資料!A:B,1,FALSE),VLOOKUP(F566,System資料複製!E:J,5,FALSE))</f>
        <v>RTBM-44322</v>
      </c>
      <c r="I566" s="24" t="str">
        <f>IFERROR(VLOOKUP(F566,CustomerREQ!B:F,3,FALSE),"NA")</f>
        <v>RTBM-36065</v>
      </c>
      <c r="J566" s="24" t="str">
        <f>IFERROR(VLOOKUP(F566,CustomerREQ!B:F,4,FALSE),"NA")</f>
        <v>REQ-0495310</v>
      </c>
      <c r="K566" s="24" t="str">
        <f>IFERROR(VLOOKUP(F566,CustomerREQ!B:F,5,FALSE),"NA")</f>
        <v>B</v>
      </c>
    </row>
    <row r="567" spans="1:11" x14ac:dyDescent="0.4">
      <c r="A567" s="23" t="str">
        <f>'指派 Feature_1017'!E:E</f>
        <v>Supported GNSS positioning system</v>
      </c>
      <c r="B567" s="24" t="str">
        <f>IFERROR(VLOOKUP(A567,Feature統計!A:O,15,FALSE),"NA")</f>
        <v>Pass</v>
      </c>
      <c r="C567" s="23" t="str">
        <f>'指派 Feature_1017'!B:B</f>
        <v>System Requirement</v>
      </c>
      <c r="D567" s="23" t="str">
        <f>'指派 Feature_1017'!C:C</f>
        <v>Functional</v>
      </c>
      <c r="E567" s="23" t="str">
        <f>'指派 Feature_1017'!D:D</f>
        <v>Positioning</v>
      </c>
      <c r="F567" s="23" t="str">
        <f>'指派 Feature_1017'!A:A</f>
        <v>RTBM-54724</v>
      </c>
      <c r="G567" s="24" t="str">
        <f>IFERROR(VLOOKUP(F567,HW資料!A:B,2,FALSE),VLOOKUP(F567,System資料複製!E:J,6,FALSE))</f>
        <v>Pass</v>
      </c>
      <c r="H567" s="23" t="str">
        <f>IFERROR(VLOOKUP(F567,HW資料!A:B,1,FALSE),VLOOKUP(F567,System資料複製!E:J,5,FALSE))</f>
        <v>RTBM-44466</v>
      </c>
      <c r="I567" s="24" t="str">
        <f>IFERROR(VLOOKUP(F567,CustomerREQ!B:F,3,FALSE),"NA")</f>
        <v>RTBM-36026</v>
      </c>
      <c r="J567" s="24" t="str">
        <f>IFERROR(VLOOKUP(F567,CustomerREQ!B:F,4,FALSE),"NA")</f>
        <v>REQ-0495308</v>
      </c>
      <c r="K567" s="24" t="str">
        <f>IFERROR(VLOOKUP(F567,CustomerREQ!B:F,5,FALSE),"NA")</f>
        <v>A</v>
      </c>
    </row>
    <row r="568" spans="1:11" x14ac:dyDescent="0.4">
      <c r="A568" s="23" t="str">
        <f>'指派 Feature_1017'!E:E</f>
        <v>WiFi high level requirement</v>
      </c>
      <c r="B568" s="24" t="str">
        <f>IFERROR(VLOOKUP(A568,Feature統計!A:O,15,FALSE),"NA")</f>
        <v>Pass</v>
      </c>
      <c r="C568" s="23" t="str">
        <f>'指派 Feature_1017'!B:B</f>
        <v>System Requirement</v>
      </c>
      <c r="D568" s="23" t="str">
        <f>'指派 Feature_1017'!C:C</f>
        <v>Functional</v>
      </c>
      <c r="E568" s="23" t="str">
        <f>'指派 Feature_1017'!D:D</f>
        <v>Connectivity</v>
      </c>
      <c r="F568" s="23" t="str">
        <f>'指派 Feature_1017'!A:A</f>
        <v>RTBM-54725</v>
      </c>
      <c r="G568" s="24" t="str">
        <f>IFERROR(VLOOKUP(F568,HW資料!A:B,2,FALSE),VLOOKUP(F568,System資料複製!E:J,6,FALSE))</f>
        <v>StagePass</v>
      </c>
      <c r="H568" s="23" t="str">
        <f>IFERROR(VLOOKUP(F568,HW資料!A:B,1,FALSE),VLOOKUP(F568,System資料複製!E:J,5,FALSE))</f>
        <v>RTBM-44320</v>
      </c>
      <c r="I568" s="24" t="str">
        <f>IFERROR(VLOOKUP(F568,CustomerREQ!B:F,3,FALSE),"NA")</f>
        <v>RTBM-36064</v>
      </c>
      <c r="J568" s="24" t="str">
        <f>IFERROR(VLOOKUP(F568,CustomerREQ!B:F,4,FALSE),"NA")</f>
        <v>REQ-0495295</v>
      </c>
      <c r="K568" s="24" t="str">
        <f>IFERROR(VLOOKUP(F568,CustomerREQ!B:F,5,FALSE),"NA")</f>
        <v>B</v>
      </c>
    </row>
    <row r="569" spans="1:11" x14ac:dyDescent="0.4">
      <c r="A569" s="23" t="str">
        <f>'指派 Feature_1017'!E:E</f>
        <v>B21 7110 - EMC IMMUNITY</v>
      </c>
      <c r="B569" s="24" t="str">
        <f>IFERROR(VLOOKUP(A569,Feature統計!A:O,15,FALSE),"NA")</f>
        <v>Pass</v>
      </c>
      <c r="C569" s="23" t="str">
        <f>'指派 Feature_1017'!B:B</f>
        <v>System Requirement</v>
      </c>
      <c r="D569" s="23" t="str">
        <f>'指派 Feature_1017'!C:C</f>
        <v>Non-Functional</v>
      </c>
      <c r="E569" s="23" t="str">
        <f>'指派 Feature_1017'!D:D</f>
        <v>Quality</v>
      </c>
      <c r="F569" s="23" t="str">
        <f>'指派 Feature_1017'!A:A</f>
        <v>RTBM-54726</v>
      </c>
      <c r="G569" s="24" t="str">
        <f>IFERROR(VLOOKUP(F569,HW資料!A:B,2,FALSE),VLOOKUP(F569,System資料複製!E:J,6,FALSE))</f>
        <v>Pass</v>
      </c>
      <c r="H569" s="23" t="str">
        <f>IFERROR(VLOOKUP(F569,HW資料!A:B,1,FALSE),VLOOKUP(F569,System資料複製!E:J,5,FALSE))</f>
        <v>RTBM-46849</v>
      </c>
      <c r="I569" s="24" t="str">
        <f>IFERROR(VLOOKUP(F569,CustomerREQ!B:F,3,FALSE),"NA")</f>
        <v>RTBM-36981</v>
      </c>
      <c r="J569" s="24" t="str">
        <f>IFERROR(VLOOKUP(F569,CustomerREQ!B:F,4,FALSE),"NA")</f>
        <v>REQ-0495294</v>
      </c>
      <c r="K569" s="24" t="str">
        <f>IFERROR(VLOOKUP(F569,CustomerREQ!B:F,5,FALSE),"NA")</f>
        <v>B</v>
      </c>
    </row>
    <row r="570" spans="1:11" x14ac:dyDescent="0.4">
      <c r="A570" s="23" t="str">
        <f>'指派 Feature_1017'!E:E</f>
        <v>Product Regulation and Certification</v>
      </c>
      <c r="B570" s="24" t="str">
        <f>IFERROR(VLOOKUP(A570,Feature統計!A:O,15,FALSE),"NA")</f>
        <v>On-going w/h some pass</v>
      </c>
      <c r="C570" s="23" t="str">
        <f>'指派 Feature_1017'!B:B</f>
        <v>System Requirement</v>
      </c>
      <c r="D570" s="23" t="str">
        <f>'指派 Feature_1017'!C:C</f>
        <v>Non-Functional</v>
      </c>
      <c r="E570" s="23" t="str">
        <f>'指派 Feature_1017'!D:D</f>
        <v>Connectivity</v>
      </c>
      <c r="F570" s="23" t="str">
        <f>'指派 Feature_1017'!A:A</f>
        <v>RTBM-54727</v>
      </c>
      <c r="G570" s="24" t="str">
        <f>IFERROR(VLOOKUP(F570,HW資料!A:B,2,FALSE),VLOOKUP(F570,System資料複製!E:J,6,FALSE))</f>
        <v>StagePass</v>
      </c>
      <c r="H570" s="23" t="str">
        <f>IFERROR(VLOOKUP(F570,HW資料!A:B,1,FALSE),VLOOKUP(F570,System資料複製!E:J,5,FALSE))</f>
        <v>RTBM-44319</v>
      </c>
      <c r="I570" s="24" t="str">
        <f>IFERROR(VLOOKUP(F570,CustomerREQ!B:F,3,FALSE),"NA")</f>
        <v>RTBM-36063</v>
      </c>
      <c r="J570" s="24" t="str">
        <f>IFERROR(VLOOKUP(F570,CustomerREQ!B:F,4,FALSE),"NA")</f>
        <v>REQ-0495291</v>
      </c>
      <c r="K570" s="24" t="str">
        <f>IFERROR(VLOOKUP(F570,CustomerREQ!B:F,5,FALSE),"NA")</f>
        <v>B</v>
      </c>
    </row>
    <row r="571" spans="1:11" x14ac:dyDescent="0.4">
      <c r="A571" s="23" t="str">
        <f>'指派 Feature_1017'!E:E</f>
        <v>Product Quality</v>
      </c>
      <c r="B571" s="24" t="str">
        <f>IFERROR(VLOOKUP(A571,Feature統計!A:O,15,FALSE),"NA")</f>
        <v>Pass</v>
      </c>
      <c r="C571" s="23" t="str">
        <f>'指派 Feature_1017'!B:B</f>
        <v>System Requirement</v>
      </c>
      <c r="D571" s="23" t="str">
        <f>'指派 Feature_1017'!C:C</f>
        <v>Functional</v>
      </c>
      <c r="E571" s="23" t="str">
        <f>'指派 Feature_1017'!D:D</f>
        <v>Miscellaneous</v>
      </c>
      <c r="F571" s="23" t="str">
        <f>'指派 Feature_1017'!A:A</f>
        <v>RTBM-54728</v>
      </c>
      <c r="G571" s="24" t="str">
        <f>IFERROR(VLOOKUP(F571,HW資料!A:B,2,FALSE),VLOOKUP(F571,System資料複製!E:J,6,FALSE))</f>
        <v>Pass</v>
      </c>
      <c r="H571" s="23" t="str">
        <f>IFERROR(VLOOKUP(F571,HW資料!A:B,1,FALSE),VLOOKUP(F571,System資料複製!E:J,5,FALSE))</f>
        <v>RTBM-57451</v>
      </c>
      <c r="I571" s="24" t="str">
        <f>IFERROR(VLOOKUP(F571,CustomerREQ!B:F,3,FALSE),"NA")</f>
        <v>RTBM-37057</v>
      </c>
      <c r="J571" s="24" t="str">
        <f>IFERROR(VLOOKUP(F571,CustomerREQ!B:F,4,FALSE),"NA")</f>
        <v>REQ-0495289</v>
      </c>
      <c r="K571" s="24" t="str">
        <f>IFERROR(VLOOKUP(F571,CustomerREQ!B:F,5,FALSE),"NA")</f>
        <v>B</v>
      </c>
    </row>
    <row r="572" spans="1:11" x14ac:dyDescent="0.4">
      <c r="A572" s="23" t="str">
        <f>'指派 Feature_1017'!E:E</f>
        <v>Resistance to Environment</v>
      </c>
      <c r="B572" s="24" t="str">
        <f>IFERROR(VLOOKUP(A572,Feature統計!A:O,15,FALSE),"NA")</f>
        <v>Pass</v>
      </c>
      <c r="C572" s="23" t="str">
        <f>'指派 Feature_1017'!B:B</f>
        <v>System Requirement</v>
      </c>
      <c r="D572" s="23" t="str">
        <f>'指派 Feature_1017'!C:C</f>
        <v>Non-Functional</v>
      </c>
      <c r="E572" s="23" t="str">
        <f>'指派 Feature_1017'!D:D</f>
        <v>Quality</v>
      </c>
      <c r="F572" s="23" t="str">
        <f>'指派 Feature_1017'!A:A</f>
        <v>RTBM-54729</v>
      </c>
      <c r="G572" s="24" t="str">
        <f>IFERROR(VLOOKUP(F572,HW資料!A:B,2,FALSE),VLOOKUP(F572,System資料複製!E:J,6,FALSE))</f>
        <v>StagePass</v>
      </c>
      <c r="H572" s="23" t="str">
        <f>IFERROR(VLOOKUP(F572,HW資料!A:B,1,FALSE),VLOOKUP(F572,System資料複製!E:J,5,FALSE))</f>
        <v>RTBM-52450</v>
      </c>
      <c r="I572" s="24" t="str">
        <f>IFERROR(VLOOKUP(F572,CustomerREQ!B:F,3,FALSE),"NA")</f>
        <v>RTBM-36679</v>
      </c>
      <c r="J572" s="24" t="str">
        <f>IFERROR(VLOOKUP(F572,CustomerREQ!B:F,4,FALSE),"NA")</f>
        <v>REQ-0495288</v>
      </c>
      <c r="K572" s="24" t="str">
        <f>IFERROR(VLOOKUP(F572,CustomerREQ!B:F,5,FALSE),"NA")</f>
        <v>B</v>
      </c>
    </row>
    <row r="573" spans="1:11" x14ac:dyDescent="0.4">
      <c r="A573" s="23" t="str">
        <f>'指派 Feature_1017'!E:E</f>
        <v>Function Safety</v>
      </c>
      <c r="B573" s="24" t="str">
        <f>IFERROR(VLOOKUP(A573,Feature統計!A:O,15,FALSE),"NA")</f>
        <v>On-going w/h some pass</v>
      </c>
      <c r="C573" s="23" t="str">
        <f>'指派 Feature_1017'!B:B</f>
        <v>System Requirement</v>
      </c>
      <c r="D573" s="23" t="str">
        <f>'指派 Feature_1017'!C:C</f>
        <v>Non-Functional</v>
      </c>
      <c r="E573" s="23" t="str">
        <f>'指派 Feature_1017'!D:D</f>
        <v>Quality</v>
      </c>
      <c r="F573" s="23" t="str">
        <f>'指派 Feature_1017'!A:A</f>
        <v>RTBM-54730</v>
      </c>
      <c r="G573" s="24" t="str">
        <f>IFERROR(VLOOKUP(F573,HW資料!A:B,2,FALSE),VLOOKUP(F573,System資料複製!E:J,6,FALSE))</f>
        <v>Pass</v>
      </c>
      <c r="H573" s="23" t="str">
        <f>IFERROR(VLOOKUP(F573,HW資料!A:B,1,FALSE),VLOOKUP(F573,System資料複製!E:J,5,FALSE))</f>
        <v>RTBM-52451</v>
      </c>
      <c r="I573" s="24" t="str">
        <f>IFERROR(VLOOKUP(F573,CustomerREQ!B:F,3,FALSE),"NA")</f>
        <v>RTBM-36677</v>
      </c>
      <c r="J573" s="24" t="str">
        <f>IFERROR(VLOOKUP(F573,CustomerREQ!B:F,4,FALSE),"NA")</f>
        <v>REQ-0495279</v>
      </c>
      <c r="K573" s="24" t="str">
        <f>IFERROR(VLOOKUP(F573,CustomerREQ!B:F,5,FALSE),"NA")</f>
        <v>A</v>
      </c>
    </row>
    <row r="574" spans="1:11" x14ac:dyDescent="0.4">
      <c r="A574" s="23" t="str">
        <f>'指派 Feature_1017'!E:E</f>
        <v>B21 7110 - ELECTRICAL RESISTANCE</v>
      </c>
      <c r="B574" s="24" t="str">
        <f>IFERROR(VLOOKUP(A574,Feature統計!A:O,15,FALSE),"NA")</f>
        <v>Pass</v>
      </c>
      <c r="C574" s="23" t="str">
        <f>'指派 Feature_1017'!B:B</f>
        <v>System Requirement</v>
      </c>
      <c r="D574" s="23" t="str">
        <f>'指派 Feature_1017'!C:C</f>
        <v>Non-Functional</v>
      </c>
      <c r="E574" s="23" t="str">
        <f>'指派 Feature_1017'!D:D</f>
        <v>Quality</v>
      </c>
      <c r="F574" s="23" t="str">
        <f>'指派 Feature_1017'!A:A</f>
        <v>RTBM-54731</v>
      </c>
      <c r="G574" s="24" t="str">
        <f>IFERROR(VLOOKUP(F574,HW資料!A:B,2,FALSE),VLOOKUP(F574,System資料複製!E:J,6,FALSE))</f>
        <v>StagePass</v>
      </c>
      <c r="H574" s="23" t="str">
        <f>IFERROR(VLOOKUP(F574,HW資料!A:B,1,FALSE),VLOOKUP(F574,System資料複製!E:J,5,FALSE))</f>
        <v>RTBM-46830</v>
      </c>
      <c r="I574" s="24" t="str">
        <f>IFERROR(VLOOKUP(F574,CustomerREQ!B:F,3,FALSE),"NA")</f>
        <v>RTBM-36960</v>
      </c>
      <c r="J574" s="24" t="str">
        <f>IFERROR(VLOOKUP(F574,CustomerREQ!B:F,4,FALSE),"NA")</f>
        <v>REQ-0495278</v>
      </c>
      <c r="K574" s="24" t="str">
        <f>IFERROR(VLOOKUP(F574,CustomerREQ!B:F,5,FALSE),"NA")</f>
        <v>B</v>
      </c>
    </row>
    <row r="575" spans="1:11" x14ac:dyDescent="0.4">
      <c r="A575" s="23" t="str">
        <f>'指派 Feature_1017'!E:E</f>
        <v>Product Regulation and Certification</v>
      </c>
      <c r="B575" s="24" t="str">
        <f>IFERROR(VLOOKUP(A575,Feature統計!A:O,15,FALSE),"NA")</f>
        <v>On-going w/h some pass</v>
      </c>
      <c r="C575" s="23" t="str">
        <f>'指派 Feature_1017'!B:B</f>
        <v>System Requirement</v>
      </c>
      <c r="D575" s="23" t="str">
        <f>'指派 Feature_1017'!C:C</f>
        <v>Non-Functional</v>
      </c>
      <c r="E575" s="23" t="str">
        <f>'指派 Feature_1017'!D:D</f>
        <v>Connectivity</v>
      </c>
      <c r="F575" s="23" t="str">
        <f>'指派 Feature_1017'!A:A</f>
        <v>RTBM-54732</v>
      </c>
      <c r="G575" s="24" t="str">
        <f>IFERROR(VLOOKUP(F575,HW資料!A:B,2,FALSE),VLOOKUP(F575,System資料複製!E:J,6,FALSE))</f>
        <v>StagePass</v>
      </c>
      <c r="H575" s="23" t="str">
        <f>IFERROR(VLOOKUP(F575,HW資料!A:B,1,FALSE),VLOOKUP(F575,System資料複製!E:J,5,FALSE))</f>
        <v>RTBM-44318</v>
      </c>
      <c r="I575" s="24" t="str">
        <f>IFERROR(VLOOKUP(F575,CustomerREQ!B:F,3,FALSE),"NA")</f>
        <v>RTBM-36062</v>
      </c>
      <c r="J575" s="24" t="str">
        <f>IFERROR(VLOOKUP(F575,CustomerREQ!B:F,4,FALSE),"NA")</f>
        <v>REQ-0495273</v>
      </c>
      <c r="K575" s="24" t="str">
        <f>IFERROR(VLOOKUP(F575,CustomerREQ!B:F,5,FALSE),"NA")</f>
        <v>B</v>
      </c>
    </row>
    <row r="576" spans="1:11" x14ac:dyDescent="0.4">
      <c r="A576" s="23" t="str">
        <f>'指派 Feature_1017'!E:E</f>
        <v>Stability</v>
      </c>
      <c r="B576" s="24" t="str">
        <f>IFERROR(VLOOKUP(A576,Feature統計!A:O,15,FALSE),"NA")</f>
        <v>Fail</v>
      </c>
      <c r="C576" s="23" t="str">
        <f>'指派 Feature_1017'!B:B</f>
        <v>System Requirement</v>
      </c>
      <c r="D576" s="23" t="str">
        <f>'指派 Feature_1017'!C:C</f>
        <v>Non-Functional</v>
      </c>
      <c r="E576" s="23" t="str">
        <f>'指派 Feature_1017'!D:D</f>
        <v>Quality</v>
      </c>
      <c r="F576" s="23" t="str">
        <f>'指派 Feature_1017'!A:A</f>
        <v>RTBM-54733</v>
      </c>
      <c r="G576" s="24" t="str">
        <f>IFERROR(VLOOKUP(F576,HW資料!A:B,2,FALSE),VLOOKUP(F576,System資料複製!E:J,6,FALSE))</f>
        <v>Pass</v>
      </c>
      <c r="H576" s="23" t="str">
        <f>IFERROR(VLOOKUP(F576,HW資料!A:B,1,FALSE),VLOOKUP(F576,System資料複製!E:J,5,FALSE))</f>
        <v>RTBM-57450</v>
      </c>
      <c r="I576" s="24" t="str">
        <f>IFERROR(VLOOKUP(F576,CustomerREQ!B:F,3,FALSE),"NA")</f>
        <v>RTBM-36676</v>
      </c>
      <c r="J576" s="24" t="str">
        <f>IFERROR(VLOOKUP(F576,CustomerREQ!B:F,4,FALSE),"NA")</f>
        <v>REQ-0495271</v>
      </c>
      <c r="K576" s="24" t="str">
        <f>IFERROR(VLOOKUP(F576,CustomerREQ!B:F,5,FALSE),"NA")</f>
        <v>A</v>
      </c>
    </row>
    <row r="577" spans="1:11" x14ac:dyDescent="0.4">
      <c r="A577" s="23" t="str">
        <f>'指派 Feature_1017'!E:E</f>
        <v>Product Regulation and Certification</v>
      </c>
      <c r="B577" s="24" t="str">
        <f>IFERROR(VLOOKUP(A577,Feature統計!A:O,15,FALSE),"NA")</f>
        <v>On-going w/h some pass</v>
      </c>
      <c r="C577" s="23" t="str">
        <f>'指派 Feature_1017'!B:B</f>
        <v>System Requirement</v>
      </c>
      <c r="D577" s="23" t="str">
        <f>'指派 Feature_1017'!C:C</f>
        <v>Non-Functional</v>
      </c>
      <c r="E577" s="23" t="str">
        <f>'指派 Feature_1017'!D:D</f>
        <v>Connectivity</v>
      </c>
      <c r="F577" s="23" t="str">
        <f>'指派 Feature_1017'!A:A</f>
        <v>RTBM-54734</v>
      </c>
      <c r="G577" s="24" t="str">
        <f>IFERROR(VLOOKUP(F577,HW資料!A:B,2,FALSE),VLOOKUP(F577,System資料複製!E:J,6,FALSE))</f>
        <v>StagePass</v>
      </c>
      <c r="H577" s="23" t="str">
        <f>IFERROR(VLOOKUP(F577,HW資料!A:B,1,FALSE),VLOOKUP(F577,System資料複製!E:J,5,FALSE))</f>
        <v>RTBM-44317</v>
      </c>
      <c r="I577" s="24" t="str">
        <f>IFERROR(VLOOKUP(F577,CustomerREQ!B:F,3,FALSE),"NA")</f>
        <v>RTBM-36061</v>
      </c>
      <c r="J577" s="24" t="str">
        <f>IFERROR(VLOOKUP(F577,CustomerREQ!B:F,4,FALSE),"NA")</f>
        <v>REQ-0495268</v>
      </c>
      <c r="K577" s="24" t="str">
        <f>IFERROR(VLOOKUP(F577,CustomerREQ!B:F,5,FALSE),"NA")</f>
        <v>B</v>
      </c>
    </row>
    <row r="578" spans="1:11" x14ac:dyDescent="0.4">
      <c r="A578" s="23" t="str">
        <f>'指派 Feature_1017'!E:E</f>
        <v>Lifecycle status informations</v>
      </c>
      <c r="B578" s="24" t="str">
        <f>IFERROR(VLOOKUP(A578,Feature統計!A:O,15,FALSE),"NA")</f>
        <v>Fail</v>
      </c>
      <c r="C578" s="23" t="str">
        <f>'指派 Feature_1017'!B:B</f>
        <v>System Requirement</v>
      </c>
      <c r="D578" s="23" t="str">
        <f>'指派 Feature_1017'!C:C</f>
        <v>Non-Functional</v>
      </c>
      <c r="E578" s="23" t="str">
        <f>'指派 Feature_1017'!D:D</f>
        <v>Quality</v>
      </c>
      <c r="F578" s="23" t="str">
        <f>'指派 Feature_1017'!A:A</f>
        <v>RTBM-54735</v>
      </c>
      <c r="G578" s="24" t="str">
        <f>IFERROR(VLOOKUP(F578,HW資料!A:B,2,FALSE),VLOOKUP(F578,System資料複製!E:J,6,FALSE))</f>
        <v>Fail</v>
      </c>
      <c r="H578" s="23" t="str">
        <f>IFERROR(VLOOKUP(F578,HW資料!A:B,1,FALSE),VLOOKUP(F578,System資料複製!E:J,5,FALSE))</f>
        <v>RTBM-57446</v>
      </c>
      <c r="I578" s="24" t="str">
        <f>IFERROR(VLOOKUP(F578,CustomerREQ!B:F,3,FALSE),"NA")</f>
        <v>RTBM-36199</v>
      </c>
      <c r="J578" s="24" t="str">
        <f>IFERROR(VLOOKUP(F578,CustomerREQ!B:F,4,FALSE),"NA")</f>
        <v>REQ-0495267</v>
      </c>
      <c r="K578" s="24" t="str">
        <f>IFERROR(VLOOKUP(F578,CustomerREQ!B:F,5,FALSE),"NA")</f>
        <v>B</v>
      </c>
    </row>
    <row r="579" spans="1:11" x14ac:dyDescent="0.4">
      <c r="A579" s="23" t="str">
        <f>'指派 Feature_1017'!E:E</f>
        <v>Supported GNSS positioning system</v>
      </c>
      <c r="B579" s="24" t="str">
        <f>IFERROR(VLOOKUP(A579,Feature統計!A:O,15,FALSE),"NA")</f>
        <v>Pass</v>
      </c>
      <c r="C579" s="23" t="str">
        <f>'指派 Feature_1017'!B:B</f>
        <v>System Requirement</v>
      </c>
      <c r="D579" s="23" t="str">
        <f>'指派 Feature_1017'!C:C</f>
        <v>Functional</v>
      </c>
      <c r="E579" s="23" t="str">
        <f>'指派 Feature_1017'!D:D</f>
        <v>Positioning</v>
      </c>
      <c r="F579" s="23" t="str">
        <f>'指派 Feature_1017'!A:A</f>
        <v>RTBM-54737</v>
      </c>
      <c r="G579" s="24" t="str">
        <f>IFERROR(VLOOKUP(F579,HW資料!A:B,2,FALSE),VLOOKUP(F579,System資料複製!E:J,6,FALSE))</f>
        <v>Pass</v>
      </c>
      <c r="H579" s="23" t="str">
        <f>IFERROR(VLOOKUP(F579,HW資料!A:B,1,FALSE),VLOOKUP(F579,System資料複製!E:J,5,FALSE))</f>
        <v>RTBM-44465</v>
      </c>
      <c r="I579" s="24" t="str">
        <f>IFERROR(VLOOKUP(F579,CustomerREQ!B:F,3,FALSE),"NA")</f>
        <v>RTBM-36025</v>
      </c>
      <c r="J579" s="24" t="str">
        <f>IFERROR(VLOOKUP(F579,CustomerREQ!B:F,4,FALSE),"NA")</f>
        <v>REQ-0495266</v>
      </c>
      <c r="K579" s="24" t="str">
        <f>IFERROR(VLOOKUP(F579,CustomerREQ!B:F,5,FALSE),"NA")</f>
        <v>A</v>
      </c>
    </row>
    <row r="580" spans="1:11" x14ac:dyDescent="0.4">
      <c r="A580" s="23" t="str">
        <f>'指派 Feature_1017'!E:E</f>
        <v>Lifecycle status informations</v>
      </c>
      <c r="B580" s="24" t="str">
        <f>IFERROR(VLOOKUP(A580,Feature統計!A:O,15,FALSE),"NA")</f>
        <v>Fail</v>
      </c>
      <c r="C580" s="23" t="str">
        <f>'指派 Feature_1017'!B:B</f>
        <v>System Requirement</v>
      </c>
      <c r="D580" s="23" t="str">
        <f>'指派 Feature_1017'!C:C</f>
        <v>Non-Functional</v>
      </c>
      <c r="E580" s="23" t="str">
        <f>'指派 Feature_1017'!D:D</f>
        <v>Quality</v>
      </c>
      <c r="F580" s="23" t="str">
        <f>'指派 Feature_1017'!A:A</f>
        <v>RTBM-54738</v>
      </c>
      <c r="G580" s="24" t="str">
        <f>IFERROR(VLOOKUP(F580,HW資料!A:B,2,FALSE),VLOOKUP(F580,System資料複製!E:J,6,FALSE))</f>
        <v>Fail</v>
      </c>
      <c r="H580" s="23" t="str">
        <f>IFERROR(VLOOKUP(F580,HW資料!A:B,1,FALSE),VLOOKUP(F580,System資料複製!E:J,5,FALSE))</f>
        <v>RTBM-57443</v>
      </c>
      <c r="I580" s="24" t="str">
        <f>IFERROR(VLOOKUP(F580,CustomerREQ!B:F,3,FALSE),"NA")</f>
        <v>RTBM-36197</v>
      </c>
      <c r="J580" s="24" t="str">
        <f>IFERROR(VLOOKUP(F580,CustomerREQ!B:F,4,FALSE),"NA")</f>
        <v>REQ-0495265</v>
      </c>
      <c r="K580" s="24" t="str">
        <f>IFERROR(VLOOKUP(F580,CustomerREQ!B:F,5,FALSE),"NA")</f>
        <v>B</v>
      </c>
    </row>
    <row r="581" spans="1:11" x14ac:dyDescent="0.4">
      <c r="A581" s="23" t="str">
        <f>'指派 Feature_1017'!E:E</f>
        <v>Function Safety</v>
      </c>
      <c r="B581" s="24" t="str">
        <f>IFERROR(VLOOKUP(A581,Feature統計!A:O,15,FALSE),"NA")</f>
        <v>On-going w/h some pass</v>
      </c>
      <c r="C581" s="23" t="str">
        <f>'指派 Feature_1017'!B:B</f>
        <v>System Requirement</v>
      </c>
      <c r="D581" s="23" t="str">
        <f>'指派 Feature_1017'!C:C</f>
        <v>Non-Functional</v>
      </c>
      <c r="E581" s="23" t="str">
        <f>'指派 Feature_1017'!D:D</f>
        <v>Miscellaneous</v>
      </c>
      <c r="F581" s="23" t="str">
        <f>'指派 Feature_1017'!A:A</f>
        <v>RTBM-54739</v>
      </c>
      <c r="G581" s="24" t="str">
        <f>IFERROR(VLOOKUP(F581,HW資料!A:B,2,FALSE),VLOOKUP(F581,System資料複製!E:J,6,FALSE))</f>
        <v>On-going</v>
      </c>
      <c r="H581" s="23" t="str">
        <f>IFERROR(VLOOKUP(F581,HW資料!A:B,1,FALSE),VLOOKUP(F581,System資料複製!E:J,5,FALSE))</f>
        <v>RTBM-52455</v>
      </c>
      <c r="I581" s="24" t="str">
        <f>IFERROR(VLOOKUP(F581,CustomerREQ!B:F,3,FALSE),"NA")</f>
        <v>RTBM-37056</v>
      </c>
      <c r="J581" s="24" t="str">
        <f>IFERROR(VLOOKUP(F581,CustomerREQ!B:F,4,FALSE),"NA")</f>
        <v>REQ-0495264</v>
      </c>
      <c r="K581" s="24" t="str">
        <f>IFERROR(VLOOKUP(F581,CustomerREQ!B:F,5,FALSE),"NA")</f>
        <v>B</v>
      </c>
    </row>
    <row r="582" spans="1:11" x14ac:dyDescent="0.4">
      <c r="A582" s="23" t="str">
        <f>'指派 Feature_1017'!E:E</f>
        <v>B21 7130</v>
      </c>
      <c r="B582" s="24" t="str">
        <f>IFERROR(VLOOKUP(A582,Feature統計!A:O,15,FALSE),"NA")</f>
        <v>Pass</v>
      </c>
      <c r="C582" s="23" t="str">
        <f>'指派 Feature_1017'!B:B</f>
        <v>System Requirement</v>
      </c>
      <c r="D582" s="23" t="str">
        <f>'指派 Feature_1017'!C:C</f>
        <v>Non-Functional</v>
      </c>
      <c r="E582" s="23" t="str">
        <f>'指派 Feature_1017'!D:D</f>
        <v>Quality</v>
      </c>
      <c r="F582" s="23" t="str">
        <f>'指派 Feature_1017'!A:A</f>
        <v>RTBM-54740</v>
      </c>
      <c r="G582" s="24" t="str">
        <f>IFERROR(VLOOKUP(F582,HW資料!A:B,2,FALSE),VLOOKUP(F582,System資料複製!E:J,6,FALSE))</f>
        <v>Pass</v>
      </c>
      <c r="H582" s="23" t="str">
        <f>IFERROR(VLOOKUP(F582,HW資料!A:B,1,FALSE),VLOOKUP(F582,System資料複製!E:J,5,FALSE))</f>
        <v>RTBM-46889</v>
      </c>
      <c r="I582" s="24" t="str">
        <f>IFERROR(VLOOKUP(F582,CustomerREQ!B:F,3,FALSE),"NA")</f>
        <v>RTBM-37051</v>
      </c>
      <c r="J582" s="24" t="str">
        <f>IFERROR(VLOOKUP(F582,CustomerREQ!B:F,4,FALSE),"NA")</f>
        <v>REQ-0495259</v>
      </c>
      <c r="K582" s="24" t="str">
        <f>IFERROR(VLOOKUP(F582,CustomerREQ!B:F,5,FALSE),"NA")</f>
        <v>C</v>
      </c>
    </row>
    <row r="583" spans="1:11" x14ac:dyDescent="0.4">
      <c r="A583" s="23" t="str">
        <f>'指派 Feature_1017'!E:E</f>
        <v>Product Regulation and Certification</v>
      </c>
      <c r="B583" s="24" t="str">
        <f>IFERROR(VLOOKUP(A583,Feature統計!A:O,15,FALSE),"NA")</f>
        <v>On-going w/h some pass</v>
      </c>
      <c r="C583" s="23" t="str">
        <f>'指派 Feature_1017'!B:B</f>
        <v>System Requirement</v>
      </c>
      <c r="D583" s="23" t="str">
        <f>'指派 Feature_1017'!C:C</f>
        <v>Non-Functional</v>
      </c>
      <c r="E583" s="23" t="str">
        <f>'指派 Feature_1017'!D:D</f>
        <v>Connectivity</v>
      </c>
      <c r="F583" s="23" t="str">
        <f>'指派 Feature_1017'!A:A</f>
        <v>RTBM-54741</v>
      </c>
      <c r="G583" s="24" t="str">
        <f>IFERROR(VLOOKUP(F583,HW資料!A:B,2,FALSE),VLOOKUP(F583,System資料複製!E:J,6,FALSE))</f>
        <v>StagePass</v>
      </c>
      <c r="H583" s="23" t="str">
        <f>IFERROR(VLOOKUP(F583,HW資料!A:B,1,FALSE),VLOOKUP(F583,System資料複製!E:J,5,FALSE))</f>
        <v>RTBM-44316</v>
      </c>
      <c r="I583" s="24" t="str">
        <f>IFERROR(VLOOKUP(F583,CustomerREQ!B:F,3,FALSE),"NA")</f>
        <v>RTBM-36060</v>
      </c>
      <c r="J583" s="24" t="str">
        <f>IFERROR(VLOOKUP(F583,CustomerREQ!B:F,4,FALSE),"NA")</f>
        <v>REQ-0495248</v>
      </c>
      <c r="K583" s="24" t="str">
        <f>IFERROR(VLOOKUP(F583,CustomerREQ!B:F,5,FALSE),"NA")</f>
        <v>B</v>
      </c>
    </row>
    <row r="584" spans="1:11" x14ac:dyDescent="0.4">
      <c r="A584" s="23" t="str">
        <f>'指派 Feature_1017'!E:E</f>
        <v>Product Regulation and Certification</v>
      </c>
      <c r="B584" s="24" t="str">
        <f>IFERROR(VLOOKUP(A584,Feature統計!A:O,15,FALSE),"NA")</f>
        <v>On-going w/h some pass</v>
      </c>
      <c r="C584" s="23" t="str">
        <f>'指派 Feature_1017'!B:B</f>
        <v>System Requirement</v>
      </c>
      <c r="D584" s="23" t="str">
        <f>'指派 Feature_1017'!C:C</f>
        <v>Non-Functional</v>
      </c>
      <c r="E584" s="23" t="str">
        <f>'指派 Feature_1017'!D:D</f>
        <v>Connectivity</v>
      </c>
      <c r="F584" s="23" t="str">
        <f>'指派 Feature_1017'!A:A</f>
        <v>RTBM-54742</v>
      </c>
      <c r="G584" s="24" t="str">
        <f>IFERROR(VLOOKUP(F584,HW資料!A:B,2,FALSE),VLOOKUP(F584,System資料複製!E:J,6,FALSE))</f>
        <v>StagePass</v>
      </c>
      <c r="H584" s="23" t="str">
        <f>IFERROR(VLOOKUP(F584,HW資料!A:B,1,FALSE),VLOOKUP(F584,System資料複製!E:J,5,FALSE))</f>
        <v>RTBM-44315</v>
      </c>
      <c r="I584" s="24" t="str">
        <f>IFERROR(VLOOKUP(F584,CustomerREQ!B:F,3,FALSE),"NA")</f>
        <v>RTBM-36059</v>
      </c>
      <c r="J584" s="24" t="str">
        <f>IFERROR(VLOOKUP(F584,CustomerREQ!B:F,4,FALSE),"NA")</f>
        <v>REQ-0495243</v>
      </c>
      <c r="K584" s="24" t="str">
        <f>IFERROR(VLOOKUP(F584,CustomerREQ!B:F,5,FALSE),"NA")</f>
        <v>B</v>
      </c>
    </row>
    <row r="585" spans="1:11" x14ac:dyDescent="0.4">
      <c r="A585" s="23" t="str">
        <f>'指派 Feature_1017'!E:E</f>
        <v>Stability</v>
      </c>
      <c r="B585" s="24" t="str">
        <f>IFERROR(VLOOKUP(A585,Feature統計!A:O,15,FALSE),"NA")</f>
        <v>Fail</v>
      </c>
      <c r="C585" s="23" t="str">
        <f>'指派 Feature_1017'!B:B</f>
        <v>System Requirement</v>
      </c>
      <c r="D585" s="23" t="str">
        <f>'指派 Feature_1017'!C:C</f>
        <v>Non-Functional</v>
      </c>
      <c r="E585" s="23" t="str">
        <f>'指派 Feature_1017'!D:D</f>
        <v>Quality</v>
      </c>
      <c r="F585" s="23" t="str">
        <f>'指派 Feature_1017'!A:A</f>
        <v>RTBM-54743</v>
      </c>
      <c r="G585" s="24" t="str">
        <f>IFERROR(VLOOKUP(F585,HW資料!A:B,2,FALSE),VLOOKUP(F585,System資料複製!E:J,6,FALSE))</f>
        <v>StagePass</v>
      </c>
      <c r="H585" s="23" t="str">
        <f>IFERROR(VLOOKUP(F585,HW資料!A:B,1,FALSE),VLOOKUP(F585,System資料複製!E:J,5,FALSE))</f>
        <v>RTBM-46886</v>
      </c>
      <c r="I585" s="24" t="str">
        <f>IFERROR(VLOOKUP(F585,CustomerREQ!B:F,3,FALSE),"NA")</f>
        <v>RTBM-37050</v>
      </c>
      <c r="J585" s="24" t="str">
        <f>IFERROR(VLOOKUP(F585,CustomerREQ!B:F,4,FALSE),"NA")</f>
        <v>REQ-0495241</v>
      </c>
      <c r="K585" s="24" t="str">
        <f>IFERROR(VLOOKUP(F585,CustomerREQ!B:F,5,FALSE),"NA")</f>
        <v>C</v>
      </c>
    </row>
    <row r="586" spans="1:11" x14ac:dyDescent="0.4">
      <c r="A586" s="23" t="str">
        <f>'指派 Feature_1017'!E:E</f>
        <v>Resistance to Vibrations</v>
      </c>
      <c r="B586" s="24" t="str">
        <f>IFERROR(VLOOKUP(A586,Feature統計!A:O,15,FALSE),"NA")</f>
        <v>Pass</v>
      </c>
      <c r="C586" s="23" t="str">
        <f>'指派 Feature_1017'!B:B</f>
        <v>System Requirement</v>
      </c>
      <c r="D586" s="23" t="str">
        <f>'指派 Feature_1017'!C:C</f>
        <v>Non-Functional</v>
      </c>
      <c r="E586" s="23" t="str">
        <f>'指派 Feature_1017'!D:D</f>
        <v>Quality</v>
      </c>
      <c r="F586" s="23" t="str">
        <f>'指派 Feature_1017'!A:A</f>
        <v>RTBM-54744</v>
      </c>
      <c r="G586" s="24" t="str">
        <f>IFERROR(VLOOKUP(F586,HW資料!A:B,2,FALSE),VLOOKUP(F586,System資料複製!E:J,6,FALSE))</f>
        <v>StagePass</v>
      </c>
      <c r="H586" s="23" t="str">
        <f>IFERROR(VLOOKUP(F586,HW資料!A:B,1,FALSE),VLOOKUP(F586,System資料複製!E:J,5,FALSE))</f>
        <v>RTBM-46898</v>
      </c>
      <c r="I586" s="24" t="str">
        <f>IFERROR(VLOOKUP(F586,CustomerREQ!B:F,3,FALSE),"NA")</f>
        <v>RTBM-37019</v>
      </c>
      <c r="J586" s="24" t="str">
        <f>IFERROR(VLOOKUP(F586,CustomerREQ!B:F,4,FALSE),"NA")</f>
        <v>REQ-0495238</v>
      </c>
      <c r="K586" s="24" t="str">
        <f>IFERROR(VLOOKUP(F586,CustomerREQ!B:F,5,FALSE),"NA")</f>
        <v>B</v>
      </c>
    </row>
    <row r="587" spans="1:11" x14ac:dyDescent="0.4">
      <c r="A587" s="23" t="str">
        <f>'指派 Feature_1017'!E:E</f>
        <v>B21 7110 - ELECTRICAL RESISTANCE</v>
      </c>
      <c r="B587" s="24" t="str">
        <f>IFERROR(VLOOKUP(A587,Feature統計!A:O,15,FALSE),"NA")</f>
        <v>Pass</v>
      </c>
      <c r="C587" s="23" t="str">
        <f>'指派 Feature_1017'!B:B</f>
        <v>System Requirement</v>
      </c>
      <c r="D587" s="23" t="str">
        <f>'指派 Feature_1017'!C:C</f>
        <v>Non-Functional</v>
      </c>
      <c r="E587" s="23" t="str">
        <f>'指派 Feature_1017'!D:D</f>
        <v>Quality</v>
      </c>
      <c r="F587" s="23" t="str">
        <f>'指派 Feature_1017'!A:A</f>
        <v>RTBM-54745</v>
      </c>
      <c r="G587" s="24" t="str">
        <f>IFERROR(VLOOKUP(F587,HW資料!A:B,2,FALSE),VLOOKUP(F587,System資料複製!E:J,6,FALSE))</f>
        <v>StagePass</v>
      </c>
      <c r="H587" s="23" t="str">
        <f>IFERROR(VLOOKUP(F587,HW資料!A:B,1,FALSE),VLOOKUP(F587,System資料複製!E:J,5,FALSE))</f>
        <v>RTBM-46829</v>
      </c>
      <c r="I587" s="24" t="str">
        <f>IFERROR(VLOOKUP(F587,CustomerREQ!B:F,3,FALSE),"NA")</f>
        <v>RTBM-36959</v>
      </c>
      <c r="J587" s="24" t="str">
        <f>IFERROR(VLOOKUP(F587,CustomerREQ!B:F,4,FALSE),"NA")</f>
        <v>REQ-0495234</v>
      </c>
      <c r="K587" s="24" t="str">
        <f>IFERROR(VLOOKUP(F587,CustomerREQ!B:F,5,FALSE),"NA")</f>
        <v>B</v>
      </c>
    </row>
    <row r="588" spans="1:11" x14ac:dyDescent="0.4">
      <c r="A588" s="23" t="str">
        <f>'指派 Feature_1017'!E:E</f>
        <v>B21 7110 - EMC IMMUNITY</v>
      </c>
      <c r="B588" s="24" t="str">
        <f>IFERROR(VLOOKUP(A588,Feature統計!A:O,15,FALSE),"NA")</f>
        <v>Pass</v>
      </c>
      <c r="C588" s="23" t="str">
        <f>'指派 Feature_1017'!B:B</f>
        <v>System Requirement</v>
      </c>
      <c r="D588" s="23" t="str">
        <f>'指派 Feature_1017'!C:C</f>
        <v>Non-Functional</v>
      </c>
      <c r="E588" s="23" t="str">
        <f>'指派 Feature_1017'!D:D</f>
        <v>Quality</v>
      </c>
      <c r="F588" s="23" t="str">
        <f>'指派 Feature_1017'!A:A</f>
        <v>RTBM-54746</v>
      </c>
      <c r="G588" s="24" t="str">
        <f>IFERROR(VLOOKUP(F588,HW資料!A:B,2,FALSE),VLOOKUP(F588,System資料複製!E:J,6,FALSE))</f>
        <v>StagePass</v>
      </c>
      <c r="H588" s="23" t="str">
        <f>IFERROR(VLOOKUP(F588,HW資料!A:B,1,FALSE),VLOOKUP(F588,System資料複製!E:J,5,FALSE))</f>
        <v>RTBM-46847</v>
      </c>
      <c r="I588" s="24" t="str">
        <f>IFERROR(VLOOKUP(F588,CustomerREQ!B:F,3,FALSE),"NA")</f>
        <v>RTBM-36979</v>
      </c>
      <c r="J588" s="24" t="str">
        <f>IFERROR(VLOOKUP(F588,CustomerREQ!B:F,4,FALSE),"NA")</f>
        <v>REQ-0495228</v>
      </c>
      <c r="K588" s="24" t="str">
        <f>IFERROR(VLOOKUP(F588,CustomerREQ!B:F,5,FALSE),"NA")</f>
        <v>B</v>
      </c>
    </row>
    <row r="589" spans="1:11" x14ac:dyDescent="0.4">
      <c r="A589" s="23" t="str">
        <f>'指派 Feature_1017'!E:E</f>
        <v>Supported GNSS positioning system</v>
      </c>
      <c r="B589" s="24" t="str">
        <f>IFERROR(VLOOKUP(A589,Feature統計!A:O,15,FALSE),"NA")</f>
        <v>Pass</v>
      </c>
      <c r="C589" s="23" t="str">
        <f>'指派 Feature_1017'!B:B</f>
        <v>System Requirement</v>
      </c>
      <c r="D589" s="23" t="str">
        <f>'指派 Feature_1017'!C:C</f>
        <v>Functional</v>
      </c>
      <c r="E589" s="23" t="str">
        <f>'指派 Feature_1017'!D:D</f>
        <v>Positioning</v>
      </c>
      <c r="F589" s="23" t="str">
        <f>'指派 Feature_1017'!A:A</f>
        <v>RTBM-54747</v>
      </c>
      <c r="G589" s="24" t="str">
        <f>IFERROR(VLOOKUP(F589,HW資料!A:B,2,FALSE),VLOOKUP(F589,System資料複製!E:J,6,FALSE))</f>
        <v>Pass</v>
      </c>
      <c r="H589" s="23" t="str">
        <f>IFERROR(VLOOKUP(F589,HW資料!A:B,1,FALSE),VLOOKUP(F589,System資料複製!E:J,5,FALSE))</f>
        <v>RTBM-44464</v>
      </c>
      <c r="I589" s="24" t="str">
        <f>IFERROR(VLOOKUP(F589,CustomerREQ!B:F,3,FALSE),"NA")</f>
        <v>RTBM-36024</v>
      </c>
      <c r="J589" s="24" t="str">
        <f>IFERROR(VLOOKUP(F589,CustomerREQ!B:F,4,FALSE),"NA")</f>
        <v>REQ-0495226</v>
      </c>
      <c r="K589" s="24" t="str">
        <f>IFERROR(VLOOKUP(F589,CustomerREQ!B:F,5,FALSE),"NA")</f>
        <v>A</v>
      </c>
    </row>
    <row r="590" spans="1:11" x14ac:dyDescent="0.4">
      <c r="A590" s="23" t="str">
        <f>'指派 Feature_1017'!E:E</f>
        <v>Out of scope</v>
      </c>
      <c r="B590" s="24" t="str">
        <f>IFERROR(VLOOKUP(A590,Feature統計!A:O,15,FALSE),"NA")</f>
        <v>NA</v>
      </c>
      <c r="C590" s="23" t="str">
        <f>'指派 Feature_1017'!B:B</f>
        <v>System Requirement</v>
      </c>
      <c r="D590" s="23" t="str">
        <f>'指派 Feature_1017'!C:C</f>
        <v>Non-Functional</v>
      </c>
      <c r="E590" s="23" t="str">
        <f>'指派 Feature_1017'!D:D</f>
        <v>Quality</v>
      </c>
      <c r="F590" s="23" t="str">
        <f>'指派 Feature_1017'!A:A</f>
        <v>RTBM-54748</v>
      </c>
      <c r="G590" s="24" t="str">
        <f>IFERROR(VLOOKUP(F590,HW資料!A:B,2,FALSE),VLOOKUP(F590,System資料複製!E:J,6,FALSE))</f>
        <v>Reviewed</v>
      </c>
      <c r="H590" s="23" t="str">
        <f>IFERROR(VLOOKUP(F590,HW資料!A:B,1,FALSE),VLOOKUP(F590,System資料複製!E:J,5,FALSE))</f>
        <v>RTBM-58297</v>
      </c>
      <c r="I590" s="24" t="str">
        <f>IFERROR(VLOOKUP(F590,CustomerREQ!B:F,3,FALSE),"NA")</f>
        <v>RTBM-37047</v>
      </c>
      <c r="J590" s="24" t="str">
        <f>IFERROR(VLOOKUP(F590,CustomerREQ!B:F,4,FALSE),"NA")</f>
        <v>REQ-0495225</v>
      </c>
      <c r="K590" s="24" t="str">
        <f>IFERROR(VLOOKUP(F590,CustomerREQ!B:F,5,FALSE),"NA")</f>
        <v>C</v>
      </c>
    </row>
    <row r="591" spans="1:11" x14ac:dyDescent="0.4">
      <c r="A591" s="23" t="str">
        <f>'指派 Feature_1017'!E:E</f>
        <v>Lifecycle status informations</v>
      </c>
      <c r="B591" s="24" t="str">
        <f>IFERROR(VLOOKUP(A591,Feature統計!A:O,15,FALSE),"NA")</f>
        <v>Fail</v>
      </c>
      <c r="C591" s="23" t="str">
        <f>'指派 Feature_1017'!B:B</f>
        <v>System Requirement</v>
      </c>
      <c r="D591" s="23" t="str">
        <f>'指派 Feature_1017'!C:C</f>
        <v>Functional</v>
      </c>
      <c r="E591" s="23" t="str">
        <f>'指派 Feature_1017'!D:D</f>
        <v>LifeCycle</v>
      </c>
      <c r="F591" s="23" t="str">
        <f>'指派 Feature_1017'!A:A</f>
        <v>RTBM-54749</v>
      </c>
      <c r="G591" s="24" t="str">
        <f>IFERROR(VLOOKUP(F591,HW資料!A:B,2,FALSE),VLOOKUP(F591,System資料複製!E:J,6,FALSE))</f>
        <v>Pass</v>
      </c>
      <c r="H591" s="23" t="str">
        <f>IFERROR(VLOOKUP(F591,HW資料!A:B,1,FALSE),VLOOKUP(F591,System資料複製!E:J,5,FALSE))</f>
        <v>RTBM-57442</v>
      </c>
      <c r="I591" s="24" t="str">
        <f>IFERROR(VLOOKUP(F591,CustomerREQ!B:F,3,FALSE),"NA")</f>
        <v>RTBM-36223</v>
      </c>
      <c r="J591" s="24" t="str">
        <f>IFERROR(VLOOKUP(F591,CustomerREQ!B:F,4,FALSE),"NA")</f>
        <v>REQ-0495224</v>
      </c>
      <c r="K591" s="24" t="str">
        <f>IFERROR(VLOOKUP(F591,CustomerREQ!B:F,5,FALSE),"NA")</f>
        <v>B</v>
      </c>
    </row>
    <row r="592" spans="1:11" x14ac:dyDescent="0.4">
      <c r="A592" s="23" t="str">
        <f>'指派 Feature_1017'!E:E</f>
        <v>Product Regulation and Certification</v>
      </c>
      <c r="B592" s="24" t="str">
        <f>IFERROR(VLOOKUP(A592,Feature統計!A:O,15,FALSE),"NA")</f>
        <v>On-going w/h some pass</v>
      </c>
      <c r="C592" s="23" t="str">
        <f>'指派 Feature_1017'!B:B</f>
        <v>System Requirement</v>
      </c>
      <c r="D592" s="23" t="str">
        <f>'指派 Feature_1017'!C:C</f>
        <v>Non-Functional</v>
      </c>
      <c r="E592" s="23" t="str">
        <f>'指派 Feature_1017'!D:D</f>
        <v>Quality</v>
      </c>
      <c r="F592" s="23" t="str">
        <f>'指派 Feature_1017'!A:A</f>
        <v>RTBM-54750</v>
      </c>
      <c r="G592" s="24" t="str">
        <f>IFERROR(VLOOKUP(F592,HW資料!A:B,2,FALSE),VLOOKUP(F592,System資料複製!E:J,6,FALSE))</f>
        <v>StagePass</v>
      </c>
      <c r="H592" s="23" t="str">
        <f>IFERROR(VLOOKUP(F592,HW資料!A:B,1,FALSE),VLOOKUP(F592,System資料複製!E:J,5,FALSE))</f>
        <v>RTBM-46878</v>
      </c>
      <c r="I592" s="24" t="str">
        <f>IFERROR(VLOOKUP(F592,CustomerREQ!B:F,3,FALSE),"NA")</f>
        <v>RTBM-37044</v>
      </c>
      <c r="J592" s="24" t="str">
        <f>IFERROR(VLOOKUP(F592,CustomerREQ!B:F,4,FALSE),"NA")</f>
        <v>REQ-0495223</v>
      </c>
      <c r="K592" s="24" t="str">
        <f>IFERROR(VLOOKUP(F592,CustomerREQ!B:F,5,FALSE),"NA")</f>
        <v>C</v>
      </c>
    </row>
    <row r="593" spans="1:11" x14ac:dyDescent="0.4">
      <c r="A593" s="23" t="str">
        <f>'指派 Feature_1017'!E:E</f>
        <v>Resistance to Vibrations</v>
      </c>
      <c r="B593" s="24" t="str">
        <f>IFERROR(VLOOKUP(A593,Feature統計!A:O,15,FALSE),"NA")</f>
        <v>Pass</v>
      </c>
      <c r="C593" s="23" t="str">
        <f>'指派 Feature_1017'!B:B</f>
        <v>System Requirement</v>
      </c>
      <c r="D593" s="23" t="str">
        <f>'指派 Feature_1017'!C:C</f>
        <v>Non-Functional</v>
      </c>
      <c r="E593" s="23" t="str">
        <f>'指派 Feature_1017'!D:D</f>
        <v>Quality</v>
      </c>
      <c r="F593" s="23" t="str">
        <f>'指派 Feature_1017'!A:A</f>
        <v>RTBM-54751</v>
      </c>
      <c r="G593" s="24" t="str">
        <f>IFERROR(VLOOKUP(F593,HW資料!A:B,2,FALSE),VLOOKUP(F593,System資料複製!E:J,6,FALSE))</f>
        <v>StagePass</v>
      </c>
      <c r="H593" s="23" t="str">
        <f>IFERROR(VLOOKUP(F593,HW資料!A:B,1,FALSE),VLOOKUP(F593,System資料複製!E:J,5,FALSE))</f>
        <v>RTBM-46898</v>
      </c>
      <c r="I593" s="24" t="str">
        <f>IFERROR(VLOOKUP(F593,CustomerREQ!B:F,3,FALSE),"NA")</f>
        <v>RTBM-37018</v>
      </c>
      <c r="J593" s="24" t="str">
        <f>IFERROR(VLOOKUP(F593,CustomerREQ!B:F,4,FALSE),"NA")</f>
        <v>REQ-0495222</v>
      </c>
      <c r="K593" s="24" t="str">
        <f>IFERROR(VLOOKUP(F593,CustomerREQ!B:F,5,FALSE),"NA")</f>
        <v>C</v>
      </c>
    </row>
    <row r="594" spans="1:11" x14ac:dyDescent="0.4">
      <c r="A594" s="23" t="str">
        <f>'指派 Feature_1017'!E:E</f>
        <v>Resistance to Impacts</v>
      </c>
      <c r="B594" s="24" t="str">
        <f>IFERROR(VLOOKUP(A594,Feature統計!A:O,15,FALSE),"NA")</f>
        <v>Pass</v>
      </c>
      <c r="C594" s="23" t="str">
        <f>'指派 Feature_1017'!B:B</f>
        <v>System Requirement</v>
      </c>
      <c r="D594" s="23" t="str">
        <f>'指派 Feature_1017'!C:C</f>
        <v>Non-Functional</v>
      </c>
      <c r="E594" s="23" t="str">
        <f>'指派 Feature_1017'!D:D</f>
        <v>Quality</v>
      </c>
      <c r="F594" s="23" t="str">
        <f>'指派 Feature_1017'!A:A</f>
        <v>RTBM-54752</v>
      </c>
      <c r="G594" s="24" t="str">
        <f>IFERROR(VLOOKUP(F594,HW資料!A:B,2,FALSE),VLOOKUP(F594,System資料複製!E:J,6,FALSE))</f>
        <v>StagePass</v>
      </c>
      <c r="H594" s="23" t="str">
        <f>IFERROR(VLOOKUP(F594,HW資料!A:B,1,FALSE),VLOOKUP(F594,System資料複製!E:J,5,FALSE))</f>
        <v>RTBM-46897</v>
      </c>
      <c r="I594" s="24" t="str">
        <f>IFERROR(VLOOKUP(F594,CustomerREQ!B:F,3,FALSE),"NA")</f>
        <v>RTBM-37014</v>
      </c>
      <c r="J594" s="24" t="str">
        <f>IFERROR(VLOOKUP(F594,CustomerREQ!B:F,4,FALSE),"NA")</f>
        <v>REQ-0495214</v>
      </c>
      <c r="K594" s="24" t="str">
        <f>IFERROR(VLOOKUP(F594,CustomerREQ!B:F,5,FALSE),"NA")</f>
        <v>C</v>
      </c>
    </row>
    <row r="595" spans="1:11" x14ac:dyDescent="0.4">
      <c r="A595" s="23" t="str">
        <f>'指派 Feature_1017'!E:E</f>
        <v>Out of scope</v>
      </c>
      <c r="B595" s="24" t="str">
        <f>IFERROR(VLOOKUP(A595,Feature統計!A:O,15,FALSE),"NA")</f>
        <v>NA</v>
      </c>
      <c r="C595" s="23" t="str">
        <f>'指派 Feature_1017'!B:B</f>
        <v>System Requirement</v>
      </c>
      <c r="D595" s="23" t="str">
        <f>'指派 Feature_1017'!C:C</f>
        <v>Non-Functional</v>
      </c>
      <c r="E595" s="23" t="str">
        <f>'指派 Feature_1017'!D:D</f>
        <v>Quality</v>
      </c>
      <c r="F595" s="23" t="str">
        <f>'指派 Feature_1017'!A:A</f>
        <v>RTBM-54754</v>
      </c>
      <c r="G595" s="24" t="str">
        <f>IFERROR(VLOOKUP(F595,HW資料!A:B,2,FALSE),VLOOKUP(F595,System資料複製!E:J,6,FALSE))</f>
        <v>Reviewed</v>
      </c>
      <c r="H595" s="23" t="str">
        <f>IFERROR(VLOOKUP(F595,HW資料!A:B,1,FALSE),VLOOKUP(F595,System資料複製!E:J,5,FALSE))</f>
        <v>RTBM-58301</v>
      </c>
      <c r="I595" s="24" t="str">
        <f>IFERROR(VLOOKUP(F595,CustomerREQ!B:F,3,FALSE),"NA")</f>
        <v>RTBM-37013</v>
      </c>
      <c r="J595" s="24" t="str">
        <f>IFERROR(VLOOKUP(F595,CustomerREQ!B:F,4,FALSE),"NA")</f>
        <v>REQ-0495210</v>
      </c>
      <c r="K595" s="24" t="str">
        <f>IFERROR(VLOOKUP(F595,CustomerREQ!B:F,5,FALSE),"NA")</f>
        <v>C</v>
      </c>
    </row>
    <row r="596" spans="1:11" x14ac:dyDescent="0.4">
      <c r="A596" s="23" t="str">
        <f>'指派 Feature_1017'!E:E</f>
        <v>Resistance to Environment</v>
      </c>
      <c r="B596" s="24" t="str">
        <f>IFERROR(VLOOKUP(A596,Feature統計!A:O,15,FALSE),"NA")</f>
        <v>Pass</v>
      </c>
      <c r="C596" s="23" t="str">
        <f>'指派 Feature_1017'!B:B</f>
        <v>System Requirement</v>
      </c>
      <c r="D596" s="23" t="str">
        <f>'指派 Feature_1017'!C:C</f>
        <v>Non-Functional</v>
      </c>
      <c r="E596" s="23" t="str">
        <f>'指派 Feature_1017'!D:D</f>
        <v>Quality</v>
      </c>
      <c r="F596" s="23" t="str">
        <f>'指派 Feature_1017'!A:A</f>
        <v>RTBM-54755</v>
      </c>
      <c r="G596" s="24" t="str">
        <f>IFERROR(VLOOKUP(F596,HW資料!A:B,2,FALSE),VLOOKUP(F596,System資料複製!E:J,6,FALSE))</f>
        <v>StagePass</v>
      </c>
      <c r="H596" s="23" t="str">
        <f>IFERROR(VLOOKUP(F596,HW資料!A:B,1,FALSE),VLOOKUP(F596,System資料複製!E:J,5,FALSE))</f>
        <v>RTBM-46875</v>
      </c>
      <c r="I596" s="24" t="str">
        <f>IFERROR(VLOOKUP(F596,CustomerREQ!B:F,3,FALSE),"NA")</f>
        <v>RTBM-37043</v>
      </c>
      <c r="J596" s="24" t="str">
        <f>IFERROR(VLOOKUP(F596,CustomerREQ!B:F,4,FALSE),"NA")</f>
        <v>REQ-0495207</v>
      </c>
      <c r="K596" s="24" t="str">
        <f>IFERROR(VLOOKUP(F596,CustomerREQ!B:F,5,FALSE),"NA")</f>
        <v>C</v>
      </c>
    </row>
    <row r="597" spans="1:11" x14ac:dyDescent="0.4">
      <c r="A597" s="23" t="str">
        <f>'指派 Feature_1017'!E:E</f>
        <v>Resistance to Impacts</v>
      </c>
      <c r="B597" s="24" t="str">
        <f>IFERROR(VLOOKUP(A597,Feature統計!A:O,15,FALSE),"NA")</f>
        <v>Pass</v>
      </c>
      <c r="C597" s="23" t="str">
        <f>'指派 Feature_1017'!B:B</f>
        <v>System Requirement</v>
      </c>
      <c r="D597" s="23" t="str">
        <f>'指派 Feature_1017'!C:C</f>
        <v>Non-Functional</v>
      </c>
      <c r="E597" s="23" t="str">
        <f>'指派 Feature_1017'!D:D</f>
        <v>Quality</v>
      </c>
      <c r="F597" s="23" t="str">
        <f>'指派 Feature_1017'!A:A</f>
        <v>RTBM-54756</v>
      </c>
      <c r="G597" s="24" t="str">
        <f>IFERROR(VLOOKUP(F597,HW資料!A:B,2,FALSE),VLOOKUP(F597,System資料複製!E:J,6,FALSE))</f>
        <v>StagePass</v>
      </c>
      <c r="H597" s="23" t="str">
        <f>IFERROR(VLOOKUP(F597,HW資料!A:B,1,FALSE),VLOOKUP(F597,System資料複製!E:J,5,FALSE))</f>
        <v>RTBM-46895</v>
      </c>
      <c r="I597" s="24" t="str">
        <f>IFERROR(VLOOKUP(F597,CustomerREQ!B:F,3,FALSE),"NA")</f>
        <v>RTBM-37012</v>
      </c>
      <c r="J597" s="24" t="str">
        <f>IFERROR(VLOOKUP(F597,CustomerREQ!B:F,4,FALSE),"NA")</f>
        <v>REQ-0495205</v>
      </c>
      <c r="K597" s="24" t="str">
        <f>IFERROR(VLOOKUP(F597,CustomerREQ!B:F,5,FALSE),"NA")</f>
        <v>C</v>
      </c>
    </row>
    <row r="598" spans="1:11" x14ac:dyDescent="0.4">
      <c r="A598" s="23" t="str">
        <f>'指派 Feature_1017'!E:E</f>
        <v>Resistance to Environment</v>
      </c>
      <c r="B598" s="24" t="str">
        <f>IFERROR(VLOOKUP(A598,Feature統計!A:O,15,FALSE),"NA")</f>
        <v>Pass</v>
      </c>
      <c r="C598" s="23" t="str">
        <f>'指派 Feature_1017'!B:B</f>
        <v>System Requirement</v>
      </c>
      <c r="D598" s="23" t="str">
        <f>'指派 Feature_1017'!C:C</f>
        <v>Non-Functional</v>
      </c>
      <c r="E598" s="23" t="str">
        <f>'指派 Feature_1017'!D:D</f>
        <v>Quality</v>
      </c>
      <c r="F598" s="23" t="str">
        <f>'指派 Feature_1017'!A:A</f>
        <v>RTBM-54757</v>
      </c>
      <c r="G598" s="24" t="str">
        <f>IFERROR(VLOOKUP(F598,HW資料!A:B,2,FALSE),VLOOKUP(F598,System資料複製!E:J,6,FALSE))</f>
        <v>StagePass</v>
      </c>
      <c r="H598" s="23" t="str">
        <f>IFERROR(VLOOKUP(F598,HW資料!A:B,1,FALSE),VLOOKUP(F598,System資料複製!E:J,5,FALSE))</f>
        <v>RTBM-46874</v>
      </c>
      <c r="I598" s="24" t="str">
        <f>IFERROR(VLOOKUP(F598,CustomerREQ!B:F,3,FALSE),"NA")</f>
        <v>RTBM-37042</v>
      </c>
      <c r="J598" s="24" t="str">
        <f>IFERROR(VLOOKUP(F598,CustomerREQ!B:F,4,FALSE),"NA")</f>
        <v>REQ-0495203</v>
      </c>
      <c r="K598" s="24" t="str">
        <f>IFERROR(VLOOKUP(F598,CustomerREQ!B:F,5,FALSE),"NA")</f>
        <v>C</v>
      </c>
    </row>
    <row r="599" spans="1:11" x14ac:dyDescent="0.4">
      <c r="A599" s="23" t="str">
        <f>'指派 Feature_1017'!E:E</f>
        <v>Lifecycle status informations</v>
      </c>
      <c r="B599" s="24" t="str">
        <f>IFERROR(VLOOKUP(A599,Feature統計!A:O,15,FALSE),"NA")</f>
        <v>Fail</v>
      </c>
      <c r="C599" s="23" t="str">
        <f>'指派 Feature_1017'!B:B</f>
        <v>System Requirement</v>
      </c>
      <c r="D599" s="23" t="str">
        <f>'指派 Feature_1017'!C:C</f>
        <v>Non-Functional</v>
      </c>
      <c r="E599" s="23" t="str">
        <f>'指派 Feature_1017'!D:D</f>
        <v>LifeCycle</v>
      </c>
      <c r="F599" s="23" t="str">
        <f>'指派 Feature_1017'!A:A</f>
        <v>RTBM-54758</v>
      </c>
      <c r="G599" s="24" t="str">
        <f>IFERROR(VLOOKUP(F599,HW資料!A:B,2,FALSE),VLOOKUP(F599,System資料複製!E:J,6,FALSE))</f>
        <v>Pass</v>
      </c>
      <c r="H599" s="23" t="str">
        <f>IFERROR(VLOOKUP(F599,HW資料!A:B,1,FALSE),VLOOKUP(F599,System資料複製!E:J,5,FALSE))</f>
        <v>RTBM-57440</v>
      </c>
      <c r="I599" s="24" t="str">
        <f>IFERROR(VLOOKUP(F599,CustomerREQ!B:F,3,FALSE),"NA")</f>
        <v>RTBM-35952</v>
      </c>
      <c r="J599" s="24" t="str">
        <f>IFERROR(VLOOKUP(F599,CustomerREQ!B:F,4,FALSE),"NA")</f>
        <v>REQ-0495198</v>
      </c>
      <c r="K599" s="24" t="str">
        <f>IFERROR(VLOOKUP(F599,CustomerREQ!B:F,5,FALSE),"NA")</f>
        <v>A</v>
      </c>
    </row>
    <row r="600" spans="1:11" x14ac:dyDescent="0.4">
      <c r="A600" s="23" t="str">
        <f>'指派 Feature_1017'!E:E</f>
        <v>B21 7110 - ELECTRICAL RESISTANCE</v>
      </c>
      <c r="B600" s="24" t="str">
        <f>IFERROR(VLOOKUP(A600,Feature統計!A:O,15,FALSE),"NA")</f>
        <v>Pass</v>
      </c>
      <c r="C600" s="23" t="str">
        <f>'指派 Feature_1017'!B:B</f>
        <v>System Requirement</v>
      </c>
      <c r="D600" s="23" t="str">
        <f>'指派 Feature_1017'!C:C</f>
        <v>Non-Functional</v>
      </c>
      <c r="E600" s="23" t="str">
        <f>'指派 Feature_1017'!D:D</f>
        <v>Quality</v>
      </c>
      <c r="F600" s="23" t="str">
        <f>'指派 Feature_1017'!A:A</f>
        <v>RTBM-54759</v>
      </c>
      <c r="G600" s="24" t="str">
        <f>IFERROR(VLOOKUP(F600,HW資料!A:B,2,FALSE),VLOOKUP(F600,System資料複製!E:J,6,FALSE))</f>
        <v>StagePass</v>
      </c>
      <c r="H600" s="23" t="str">
        <f>IFERROR(VLOOKUP(F600,HW資料!A:B,1,FALSE),VLOOKUP(F600,System資料複製!E:J,5,FALSE))</f>
        <v>RTBM-46827</v>
      </c>
      <c r="I600" s="24" t="str">
        <f>IFERROR(VLOOKUP(F600,CustomerREQ!B:F,3,FALSE),"NA")</f>
        <v>RTBM-36958</v>
      </c>
      <c r="J600" s="24" t="str">
        <f>IFERROR(VLOOKUP(F600,CustomerREQ!B:F,4,FALSE),"NA")</f>
        <v>REQ-0495196</v>
      </c>
      <c r="K600" s="24" t="str">
        <f>IFERROR(VLOOKUP(F600,CustomerREQ!B:F,5,FALSE),"NA")</f>
        <v>B</v>
      </c>
    </row>
    <row r="601" spans="1:11" x14ac:dyDescent="0.4">
      <c r="A601" s="23" t="str">
        <f>'指派 Feature_1017'!E:E</f>
        <v>B21 7110</v>
      </c>
      <c r="B601" s="24" t="str">
        <f>IFERROR(VLOOKUP(A601,Feature統計!A:O,15,FALSE),"NA")</f>
        <v>Pass</v>
      </c>
      <c r="C601" s="23" t="str">
        <f>'指派 Feature_1017'!B:B</f>
        <v>System Requirement</v>
      </c>
      <c r="D601" s="23" t="str">
        <f>'指派 Feature_1017'!C:C</f>
        <v>Non-Functional</v>
      </c>
      <c r="E601" s="23" t="str">
        <f>'指派 Feature_1017'!D:D</f>
        <v>Quality</v>
      </c>
      <c r="F601" s="23" t="str">
        <f>'指派 Feature_1017'!A:A</f>
        <v>RTBM-54760</v>
      </c>
      <c r="G601" s="24" t="str">
        <f>IFERROR(VLOOKUP(F601,HW資料!A:B,2,FALSE),VLOOKUP(F601,System資料複製!E:J,6,FALSE))</f>
        <v>StagePass</v>
      </c>
      <c r="H601" s="23" t="str">
        <f>IFERROR(VLOOKUP(F601,HW資料!A:B,1,FALSE),VLOOKUP(F601,System資料複製!E:J,5,FALSE))</f>
        <v>RTBM-58302</v>
      </c>
      <c r="I601" s="24" t="str">
        <f>IFERROR(VLOOKUP(F601,CustomerREQ!B:F,3,FALSE),"NA")</f>
        <v>RTBM-37063</v>
      </c>
      <c r="J601" s="24" t="str">
        <f>IFERROR(VLOOKUP(F601,CustomerREQ!B:F,4,FALSE),"NA")</f>
        <v>REQ-0495192</v>
      </c>
      <c r="K601" s="24" t="str">
        <f>IFERROR(VLOOKUP(F601,CustomerREQ!B:F,5,FALSE),"NA")</f>
        <v>A</v>
      </c>
    </row>
    <row r="602" spans="1:11" x14ac:dyDescent="0.4">
      <c r="A602" s="23" t="str">
        <f>'指派 Feature_1017'!E:E</f>
        <v>Out of scope</v>
      </c>
      <c r="B602" s="24" t="str">
        <f>IFERROR(VLOOKUP(A602,Feature統計!A:O,15,FALSE),"NA")</f>
        <v>NA</v>
      </c>
      <c r="C602" s="23" t="str">
        <f>'指派 Feature_1017'!B:B</f>
        <v>System Requirement</v>
      </c>
      <c r="D602" s="23" t="str">
        <f>'指派 Feature_1017'!C:C</f>
        <v>Non-Functional</v>
      </c>
      <c r="E602" s="23" t="str">
        <f>'指派 Feature_1017'!D:D</f>
        <v>Quality</v>
      </c>
      <c r="F602" s="23" t="str">
        <f>'指派 Feature_1017'!A:A</f>
        <v>RTBM-54761</v>
      </c>
      <c r="G602" s="24" t="str">
        <f>IFERROR(VLOOKUP(F602,HW資料!A:B,2,FALSE),VLOOKUP(F602,System資料複製!E:J,6,FALSE))</f>
        <v>On-going</v>
      </c>
      <c r="H602" s="23" t="str">
        <f>IFERROR(VLOOKUP(F602,HW資料!A:B,1,FALSE),VLOOKUP(F602,System資料複製!E:J,5,FALSE))</f>
        <v>RTBM-58303</v>
      </c>
      <c r="I602" s="24" t="str">
        <f>IFERROR(VLOOKUP(F602,CustomerREQ!B:F,3,FALSE),"NA")</f>
        <v>RTBM-37041</v>
      </c>
      <c r="J602" s="24" t="str">
        <f>IFERROR(VLOOKUP(F602,CustomerREQ!B:F,4,FALSE),"NA")</f>
        <v>REQ-0495190</v>
      </c>
      <c r="K602" s="24" t="str">
        <f>IFERROR(VLOOKUP(F602,CustomerREQ!B:F,5,FALSE),"NA")</f>
        <v>C</v>
      </c>
    </row>
    <row r="603" spans="1:11" x14ac:dyDescent="0.4">
      <c r="A603" s="23" t="str">
        <f>'指派 Feature_1017'!E:E</f>
        <v>B21 7130</v>
      </c>
      <c r="B603" s="24" t="str">
        <f>IFERROR(VLOOKUP(A603,Feature統計!A:O,15,FALSE),"NA")</f>
        <v>Pass</v>
      </c>
      <c r="C603" s="23" t="str">
        <f>'指派 Feature_1017'!B:B</f>
        <v>System Requirement</v>
      </c>
      <c r="D603" s="23" t="str">
        <f>'指派 Feature_1017'!C:C</f>
        <v>Non-Functional</v>
      </c>
      <c r="E603" s="23" t="str">
        <f>'指派 Feature_1017'!D:D</f>
        <v>Quality</v>
      </c>
      <c r="F603" s="23" t="str">
        <f>'指派 Feature_1017'!A:A</f>
        <v>RTBM-54762</v>
      </c>
      <c r="G603" s="24" t="str">
        <f>IFERROR(VLOOKUP(F603,HW資料!A:B,2,FALSE),VLOOKUP(F603,System資料複製!E:J,6,FALSE))</f>
        <v>StagePass</v>
      </c>
      <c r="H603" s="23" t="str">
        <f>IFERROR(VLOOKUP(F603,HW資料!A:B,1,FALSE),VLOOKUP(F603,System資料複製!E:J,5,FALSE))</f>
        <v>RTBM-58304</v>
      </c>
      <c r="I603" s="24" t="str">
        <f>IFERROR(VLOOKUP(F603,CustomerREQ!B:F,3,FALSE),"NA")</f>
        <v>RTBM-37040</v>
      </c>
      <c r="J603" s="24" t="str">
        <f>IFERROR(VLOOKUP(F603,CustomerREQ!B:F,4,FALSE),"NA")</f>
        <v>REQ-0495188</v>
      </c>
      <c r="K603" s="24" t="str">
        <f>IFERROR(VLOOKUP(F603,CustomerREQ!B:F,5,FALSE),"NA")</f>
        <v>C</v>
      </c>
    </row>
    <row r="604" spans="1:11" x14ac:dyDescent="0.4">
      <c r="A604" s="23" t="str">
        <f>'指派 Feature_1017'!E:E</f>
        <v>B21 7050</v>
      </c>
      <c r="B604" s="24" t="str">
        <f>IFERROR(VLOOKUP(A604,Feature統計!A:O,15,FALSE),"NA")</f>
        <v>Pass</v>
      </c>
      <c r="C604" s="23" t="str">
        <f>'指派 Feature_1017'!B:B</f>
        <v>Hardware Requirement</v>
      </c>
      <c r="D604" s="23" t="str">
        <f>'指派 Feature_1017'!C:C</f>
        <v>Non-Functional</v>
      </c>
      <c r="E604" s="23" t="str">
        <f>'指派 Feature_1017'!D:D</f>
        <v>Miscellaneous</v>
      </c>
      <c r="F604" s="23" t="str">
        <f>'指派 Feature_1017'!A:A</f>
        <v>RTBM-54763</v>
      </c>
      <c r="G604" s="24" t="str">
        <f>IFERROR(VLOOKUP(F604,HW資料!A:B,2,FALSE),VLOOKUP(F604,System資料複製!E:J,6,FALSE))</f>
        <v>Pass</v>
      </c>
      <c r="H604" s="23" t="str">
        <f>IFERROR(VLOOKUP(F604,HW資料!A:B,1,FALSE),VLOOKUP(F604,System資料複製!E:J,5,FALSE))</f>
        <v>RTBM-54763</v>
      </c>
      <c r="I604" s="24" t="str">
        <f>IFERROR(VLOOKUP(F604,CustomerREQ!B:F,3,FALSE),"NA")</f>
        <v>RTBM-37005</v>
      </c>
      <c r="J604" s="24" t="str">
        <f>IFERROR(VLOOKUP(F604,CustomerREQ!B:F,4,FALSE),"NA")</f>
        <v>REQ-0495186</v>
      </c>
      <c r="K604" s="24" t="str">
        <f>IFERROR(VLOOKUP(F604,CustomerREQ!B:F,5,FALSE),"NA")</f>
        <v>A</v>
      </c>
    </row>
    <row r="605" spans="1:11" x14ac:dyDescent="0.4">
      <c r="A605" s="23" t="str">
        <f>'指派 Feature_1017'!E:E</f>
        <v>B21 7050</v>
      </c>
      <c r="B605" s="24" t="str">
        <f>IFERROR(VLOOKUP(A605,Feature統計!A:O,15,FALSE),"NA")</f>
        <v>Pass</v>
      </c>
      <c r="C605" s="23" t="str">
        <f>'指派 Feature_1017'!B:B</f>
        <v>Hardware Requirement</v>
      </c>
      <c r="D605" s="23" t="str">
        <f>'指派 Feature_1017'!C:C</f>
        <v>Non-Functional</v>
      </c>
      <c r="E605" s="23" t="str">
        <f>'指派 Feature_1017'!D:D</f>
        <v>Miscellaneous</v>
      </c>
      <c r="F605" s="23" t="str">
        <f>'指派 Feature_1017'!A:A</f>
        <v>RTBM-54764</v>
      </c>
      <c r="G605" s="24" t="str">
        <f>IFERROR(VLOOKUP(F605,HW資料!A:B,2,FALSE),VLOOKUP(F605,System資料複製!E:J,6,FALSE))</f>
        <v>Pass</v>
      </c>
      <c r="H605" s="23" t="str">
        <f>IFERROR(VLOOKUP(F605,HW資料!A:B,1,FALSE),VLOOKUP(F605,System資料複製!E:J,5,FALSE))</f>
        <v>RTBM-54764</v>
      </c>
      <c r="I605" s="24" t="str">
        <f>IFERROR(VLOOKUP(F605,CustomerREQ!B:F,3,FALSE),"NA")</f>
        <v>RTBM-37004</v>
      </c>
      <c r="J605" s="24" t="str">
        <f>IFERROR(VLOOKUP(F605,CustomerREQ!B:F,4,FALSE),"NA")</f>
        <v>REQ-0495183</v>
      </c>
      <c r="K605" s="24" t="str">
        <f>IFERROR(VLOOKUP(F605,CustomerREQ!B:F,5,FALSE),"NA")</f>
        <v>B</v>
      </c>
    </row>
    <row r="606" spans="1:11" x14ac:dyDescent="0.4">
      <c r="A606" s="23" t="str">
        <f>'指派 Feature_1017'!E:E</f>
        <v>Resistance to Environment</v>
      </c>
      <c r="B606" s="24" t="str">
        <f>IFERROR(VLOOKUP(A606,Feature統計!A:O,15,FALSE),"NA")</f>
        <v>Pass</v>
      </c>
      <c r="C606" s="23" t="str">
        <f>'指派 Feature_1017'!B:B</f>
        <v>System Requirement</v>
      </c>
      <c r="D606" s="23" t="str">
        <f>'指派 Feature_1017'!C:C</f>
        <v>Non-Functional</v>
      </c>
      <c r="E606" s="23" t="str">
        <f>'指派 Feature_1017'!D:D</f>
        <v>Quality</v>
      </c>
      <c r="F606" s="23" t="str">
        <f>'指派 Feature_1017'!A:A</f>
        <v>RTBM-54766</v>
      </c>
      <c r="G606" s="24" t="str">
        <f>IFERROR(VLOOKUP(F606,HW資料!A:B,2,FALSE),VLOOKUP(F606,System資料複製!E:J,6,FALSE))</f>
        <v>StagePass</v>
      </c>
      <c r="H606" s="23" t="str">
        <f>IFERROR(VLOOKUP(F606,HW資料!A:B,1,FALSE),VLOOKUP(F606,System資料複製!E:J,5,FALSE))</f>
        <v>RTBM-46873</v>
      </c>
      <c r="I606" s="24" t="str">
        <f>IFERROR(VLOOKUP(F606,CustomerREQ!B:F,3,FALSE),"NA")</f>
        <v>RTBM-37039</v>
      </c>
      <c r="J606" s="24" t="str">
        <f>IFERROR(VLOOKUP(F606,CustomerREQ!B:F,4,FALSE),"NA")</f>
        <v>REQ-0495175</v>
      </c>
      <c r="K606" s="24" t="str">
        <f>IFERROR(VLOOKUP(F606,CustomerREQ!B:F,5,FALSE),"NA")</f>
        <v>C</v>
      </c>
    </row>
    <row r="607" spans="1:11" x14ac:dyDescent="0.4">
      <c r="A607" s="23" t="str">
        <f>'指派 Feature_1017'!E:E</f>
        <v>B21 7130</v>
      </c>
      <c r="B607" s="24" t="str">
        <f>IFERROR(VLOOKUP(A607,Feature統計!A:O,15,FALSE),"NA")</f>
        <v>Pass</v>
      </c>
      <c r="C607" s="23" t="str">
        <f>'指派 Feature_1017'!B:B</f>
        <v>System Requirement</v>
      </c>
      <c r="D607" s="23" t="str">
        <f>'指派 Feature_1017'!C:C</f>
        <v>Non-Functional</v>
      </c>
      <c r="E607" s="23" t="str">
        <f>'指派 Feature_1017'!D:D</f>
        <v>Quality</v>
      </c>
      <c r="F607" s="23" t="str">
        <f>'指派 Feature_1017'!A:A</f>
        <v>RTBM-54767</v>
      </c>
      <c r="G607" s="24" t="str">
        <f>IFERROR(VLOOKUP(F607,HW資料!A:B,2,FALSE),VLOOKUP(F607,System資料複製!E:J,6,FALSE))</f>
        <v>StagePass</v>
      </c>
      <c r="H607" s="23" t="str">
        <f>IFERROR(VLOOKUP(F607,HW資料!A:B,1,FALSE),VLOOKUP(F607,System資料複製!E:J,5,FALSE))</f>
        <v>RTBM-46868</v>
      </c>
      <c r="I607" s="24" t="str">
        <f>IFERROR(VLOOKUP(F607,CustomerREQ!B:F,3,FALSE),"NA")</f>
        <v>RTBM-37036</v>
      </c>
      <c r="J607" s="24" t="str">
        <f>IFERROR(VLOOKUP(F607,CustomerREQ!B:F,4,FALSE),"NA")</f>
        <v>REQ-0495172</v>
      </c>
      <c r="K607" s="24" t="str">
        <f>IFERROR(VLOOKUP(F607,CustomerREQ!B:F,5,FALSE),"NA")</f>
        <v>C</v>
      </c>
    </row>
    <row r="608" spans="1:11" x14ac:dyDescent="0.4">
      <c r="A608" s="23" t="str">
        <f>'指派 Feature_1017'!E:E</f>
        <v>B21 7050</v>
      </c>
      <c r="B608" s="24" t="str">
        <f>IFERROR(VLOOKUP(A608,Feature統計!A:O,15,FALSE),"NA")</f>
        <v>Pass</v>
      </c>
      <c r="C608" s="23" t="str">
        <f>'指派 Feature_1017'!B:B</f>
        <v>Hardware Requirement</v>
      </c>
      <c r="D608" s="23" t="str">
        <f>'指派 Feature_1017'!C:C</f>
        <v>Non-Functional</v>
      </c>
      <c r="E608" s="23" t="str">
        <f>'指派 Feature_1017'!D:D</f>
        <v>Miscellaneous</v>
      </c>
      <c r="F608" s="23" t="str">
        <f>'指派 Feature_1017'!A:A</f>
        <v>RTBM-54768</v>
      </c>
      <c r="G608" s="24" t="str">
        <f>IFERROR(VLOOKUP(F608,HW資料!A:B,2,FALSE),VLOOKUP(F608,System資料複製!E:J,6,FALSE))</f>
        <v>Pass</v>
      </c>
      <c r="H608" s="23" t="str">
        <f>IFERROR(VLOOKUP(F608,HW資料!A:B,1,FALSE),VLOOKUP(F608,System資料複製!E:J,5,FALSE))</f>
        <v>RTBM-54768</v>
      </c>
      <c r="I608" s="24" t="str">
        <f>IFERROR(VLOOKUP(F608,CustomerREQ!B:F,3,FALSE),"NA")</f>
        <v>RTBM-37003</v>
      </c>
      <c r="J608" s="24" t="str">
        <f>IFERROR(VLOOKUP(F608,CustomerREQ!B:F,4,FALSE),"NA")</f>
        <v>REQ-0495169</v>
      </c>
      <c r="K608" s="24" t="str">
        <f>IFERROR(VLOOKUP(F608,CustomerREQ!B:F,5,FALSE),"NA")</f>
        <v>A</v>
      </c>
    </row>
    <row r="609" spans="1:11" x14ac:dyDescent="0.4">
      <c r="A609" s="23" t="str">
        <f>'指派 Feature_1017'!E:E</f>
        <v>B21 7110 - EMC IMMUNITY</v>
      </c>
      <c r="B609" s="24" t="str">
        <f>IFERROR(VLOOKUP(A609,Feature統計!A:O,15,FALSE),"NA")</f>
        <v>Pass</v>
      </c>
      <c r="C609" s="23" t="str">
        <f>'指派 Feature_1017'!B:B</f>
        <v>System Requirement</v>
      </c>
      <c r="D609" s="23" t="str">
        <f>'指派 Feature_1017'!C:C</f>
        <v>Non-Functional</v>
      </c>
      <c r="E609" s="23" t="str">
        <f>'指派 Feature_1017'!D:D</f>
        <v>Quality</v>
      </c>
      <c r="F609" s="23" t="str">
        <f>'指派 Feature_1017'!A:A</f>
        <v>RTBM-54769</v>
      </c>
      <c r="G609" s="24" t="str">
        <f>IFERROR(VLOOKUP(F609,HW資料!A:B,2,FALSE),VLOOKUP(F609,System資料複製!E:J,6,FALSE))</f>
        <v>StagePass</v>
      </c>
      <c r="H609" s="23" t="str">
        <f>IFERROR(VLOOKUP(F609,HW資料!A:B,1,FALSE),VLOOKUP(F609,System資料複製!E:J,5,FALSE))</f>
        <v>RTBM-46845</v>
      </c>
      <c r="I609" s="24" t="str">
        <f>IFERROR(VLOOKUP(F609,CustomerREQ!B:F,3,FALSE),"NA")</f>
        <v>RTBM-36978</v>
      </c>
      <c r="J609" s="24" t="str">
        <f>IFERROR(VLOOKUP(F609,CustomerREQ!B:F,4,FALSE),"NA")</f>
        <v>REQ-0495168</v>
      </c>
      <c r="K609" s="24" t="str">
        <f>IFERROR(VLOOKUP(F609,CustomerREQ!B:F,5,FALSE),"NA")</f>
        <v>B</v>
      </c>
    </row>
    <row r="610" spans="1:11" x14ac:dyDescent="0.4">
      <c r="A610" s="23" t="str">
        <f>'指派 Feature_1017'!E:E</f>
        <v>Connectors</v>
      </c>
      <c r="B610" s="24" t="str">
        <f>IFERROR(VLOOKUP(A610,Feature統計!A:O,15,FALSE),"NA")</f>
        <v>NA</v>
      </c>
      <c r="C610" s="23" t="str">
        <f>'指派 Feature_1017'!B:B</f>
        <v>System Requirement</v>
      </c>
      <c r="D610" s="23" t="str">
        <f>'指派 Feature_1017'!C:C</f>
        <v>Non-Functional</v>
      </c>
      <c r="E610" s="23" t="str">
        <f>'指派 Feature_1017'!D:D</f>
        <v>Quality</v>
      </c>
      <c r="F610" s="23" t="str">
        <f>'指派 Feature_1017'!A:A</f>
        <v>RTBM-54771</v>
      </c>
      <c r="G610" s="24" t="str">
        <f>IFERROR(VLOOKUP(F610,HW資料!A:B,2,FALSE),VLOOKUP(F610,System資料複製!E:J,6,FALSE))</f>
        <v>StagePass</v>
      </c>
      <c r="H610" s="23" t="str">
        <f>IFERROR(VLOOKUP(F610,HW資料!A:B,1,FALSE),VLOOKUP(F610,System資料複製!E:J,5,FALSE))</f>
        <v>RTBM-54771</v>
      </c>
      <c r="I610" s="24" t="str">
        <f>IFERROR(VLOOKUP(F610,CustomerREQ!B:F,3,FALSE),"NA")</f>
        <v>RTBM-37002</v>
      </c>
      <c r="J610" s="24" t="str">
        <f>IFERROR(VLOOKUP(F610,CustomerREQ!B:F,4,FALSE),"NA")</f>
        <v>REQ-0495164</v>
      </c>
      <c r="K610" s="24" t="str">
        <f>IFERROR(VLOOKUP(F610,CustomerREQ!B:F,5,FALSE),"NA")</f>
        <v>A</v>
      </c>
    </row>
    <row r="611" spans="1:11" x14ac:dyDescent="0.4">
      <c r="A611" s="23" t="str">
        <f>'指派 Feature_1017'!E:E</f>
        <v>B21 7110 - ELECTRICAL RESISTANCE</v>
      </c>
      <c r="B611" s="24" t="str">
        <f>IFERROR(VLOOKUP(A611,Feature統計!A:O,15,FALSE),"NA")</f>
        <v>Pass</v>
      </c>
      <c r="C611" s="23" t="str">
        <f>'指派 Feature_1017'!B:B</f>
        <v>System Requirement</v>
      </c>
      <c r="D611" s="23" t="str">
        <f>'指派 Feature_1017'!C:C</f>
        <v>Non-Functional</v>
      </c>
      <c r="E611" s="23" t="str">
        <f>'指派 Feature_1017'!D:D</f>
        <v>Quality</v>
      </c>
      <c r="F611" s="23" t="str">
        <f>'指派 Feature_1017'!A:A</f>
        <v>RTBM-54772</v>
      </c>
      <c r="G611" s="24" t="str">
        <f>IFERROR(VLOOKUP(F611,HW資料!A:B,2,FALSE),VLOOKUP(F611,System資料複製!E:J,6,FALSE))</f>
        <v>Pass</v>
      </c>
      <c r="H611" s="23" t="str">
        <f>IFERROR(VLOOKUP(F611,HW資料!A:B,1,FALSE),VLOOKUP(F611,System資料複製!E:J,5,FALSE))</f>
        <v>RTBM-46826</v>
      </c>
      <c r="I611" s="24" t="str">
        <f>IFERROR(VLOOKUP(F611,CustomerREQ!B:F,3,FALSE),"NA")</f>
        <v>RTBM-36957</v>
      </c>
      <c r="J611" s="24" t="str">
        <f>IFERROR(VLOOKUP(F611,CustomerREQ!B:F,4,FALSE),"NA")</f>
        <v>REQ-0495163</v>
      </c>
      <c r="K611" s="24" t="str">
        <f>IFERROR(VLOOKUP(F611,CustomerREQ!B:F,5,FALSE),"NA")</f>
        <v>B</v>
      </c>
    </row>
    <row r="612" spans="1:11" x14ac:dyDescent="0.4">
      <c r="A612" s="23" t="str">
        <f>'指派 Feature_1017'!E:E</f>
        <v>B21 7130</v>
      </c>
      <c r="B612" s="24" t="str">
        <f>IFERROR(VLOOKUP(A612,Feature統計!A:O,15,FALSE),"NA")</f>
        <v>Pass</v>
      </c>
      <c r="C612" s="23" t="str">
        <f>'指派 Feature_1017'!B:B</f>
        <v>System Requirement</v>
      </c>
      <c r="D612" s="23" t="str">
        <f>'指派 Feature_1017'!C:C</f>
        <v>Functional</v>
      </c>
      <c r="E612" s="23" t="str">
        <f>'指派 Feature_1017'!D:D</f>
        <v>Quality</v>
      </c>
      <c r="F612" s="23" t="str">
        <f>'指派 Feature_1017'!A:A</f>
        <v>RTBM-54773</v>
      </c>
      <c r="G612" s="24" t="str">
        <f>IFERROR(VLOOKUP(F612,HW資料!A:B,2,FALSE),VLOOKUP(F612,System資料複製!E:J,6,FALSE))</f>
        <v>StagePass</v>
      </c>
      <c r="H612" s="23" t="str">
        <f>IFERROR(VLOOKUP(F612,HW資料!A:B,1,FALSE),VLOOKUP(F612,System資料複製!E:J,5,FALSE))</f>
        <v>RTBM-46868</v>
      </c>
      <c r="I612" s="24" t="str">
        <f>IFERROR(VLOOKUP(F612,CustomerREQ!B:F,3,FALSE),"NA")</f>
        <v>RTBM-37035</v>
      </c>
      <c r="J612" s="24" t="str">
        <f>IFERROR(VLOOKUP(F612,CustomerREQ!B:F,4,FALSE),"NA")</f>
        <v>REQ-0495155</v>
      </c>
      <c r="K612" s="24" t="str">
        <f>IFERROR(VLOOKUP(F612,CustomerREQ!B:F,5,FALSE),"NA")</f>
        <v>C</v>
      </c>
    </row>
    <row r="613" spans="1:11" x14ac:dyDescent="0.4">
      <c r="A613" s="23" t="str">
        <f>'指派 Feature_1017'!E:E</f>
        <v>B21 7130</v>
      </c>
      <c r="B613" s="24" t="str">
        <f>IFERROR(VLOOKUP(A613,Feature統計!A:O,15,FALSE),"NA")</f>
        <v>Pass</v>
      </c>
      <c r="C613" s="23" t="str">
        <f>'指派 Feature_1017'!B:B</f>
        <v>System Requirement</v>
      </c>
      <c r="D613" s="23" t="str">
        <f>'指派 Feature_1017'!C:C</f>
        <v>Non-Functional</v>
      </c>
      <c r="E613" s="23" t="str">
        <f>'指派 Feature_1017'!D:D</f>
        <v>Quality</v>
      </c>
      <c r="F613" s="23" t="str">
        <f>'指派 Feature_1017'!A:A</f>
        <v>RTBM-54774</v>
      </c>
      <c r="G613" s="24" t="str">
        <f>IFERROR(VLOOKUP(F613,HW資料!A:B,2,FALSE),VLOOKUP(F613,System資料複製!E:J,6,FALSE))</f>
        <v>StagePass</v>
      </c>
      <c r="H613" s="23" t="str">
        <f>IFERROR(VLOOKUP(F613,HW資料!A:B,1,FALSE),VLOOKUP(F613,System資料複製!E:J,5,FALSE))</f>
        <v>RTBM-46866</v>
      </c>
      <c r="I613" s="24" t="str">
        <f>IFERROR(VLOOKUP(F613,CustomerREQ!B:F,3,FALSE),"NA")</f>
        <v>RTBM-37034</v>
      </c>
      <c r="J613" s="24" t="str">
        <f>IFERROR(VLOOKUP(F613,CustomerREQ!B:F,4,FALSE),"NA")</f>
        <v>REQ-0495152</v>
      </c>
      <c r="K613" s="24" t="str">
        <f>IFERROR(VLOOKUP(F613,CustomerREQ!B:F,5,FALSE),"NA")</f>
        <v>B</v>
      </c>
    </row>
    <row r="614" spans="1:11" x14ac:dyDescent="0.4">
      <c r="A614" s="23" t="str">
        <f>'指派 Feature_1017'!E:E</f>
        <v>Connectors</v>
      </c>
      <c r="B614" s="24" t="str">
        <f>IFERROR(VLOOKUP(A614,Feature統計!A:O,15,FALSE),"NA")</f>
        <v>NA</v>
      </c>
      <c r="C614" s="23" t="str">
        <f>'指派 Feature_1017'!B:B</f>
        <v>System Requirement</v>
      </c>
      <c r="D614" s="23" t="str">
        <f>'指派 Feature_1017'!C:C</f>
        <v>Non-Functional</v>
      </c>
      <c r="E614" s="23" t="str">
        <f>'指派 Feature_1017'!D:D</f>
        <v>Quality</v>
      </c>
      <c r="F614" s="23" t="str">
        <f>'指派 Feature_1017'!A:A</f>
        <v>RTBM-54775</v>
      </c>
      <c r="G614" s="24" t="str">
        <f>IFERROR(VLOOKUP(F614,HW資料!A:B,2,FALSE),VLOOKUP(F614,System資料複製!E:J,6,FALSE))</f>
        <v>StagePass</v>
      </c>
      <c r="H614" s="23" t="str">
        <f>IFERROR(VLOOKUP(F614,HW資料!A:B,1,FALSE),VLOOKUP(F614,System資料複製!E:J,5,FALSE))</f>
        <v>RTBM-54775</v>
      </c>
      <c r="I614" s="24" t="str">
        <f>IFERROR(VLOOKUP(F614,CustomerREQ!B:F,3,FALSE),"NA")</f>
        <v>RTBM-37001</v>
      </c>
      <c r="J614" s="24" t="str">
        <f>IFERROR(VLOOKUP(F614,CustomerREQ!B:F,4,FALSE),"NA")</f>
        <v>REQ-0495149</v>
      </c>
      <c r="K614" s="24" t="str">
        <f>IFERROR(VLOOKUP(F614,CustomerREQ!B:F,5,FALSE),"NA")</f>
        <v>A</v>
      </c>
    </row>
    <row r="615" spans="1:11" x14ac:dyDescent="0.4">
      <c r="A615" s="23" t="str">
        <f>'指派 Feature_1017'!E:E</f>
        <v>Supported GNSS positioning system</v>
      </c>
      <c r="B615" s="24" t="str">
        <f>IFERROR(VLOOKUP(A615,Feature統計!A:O,15,FALSE),"NA")</f>
        <v>Pass</v>
      </c>
      <c r="C615" s="23" t="str">
        <f>'指派 Feature_1017'!B:B</f>
        <v>System Requirement</v>
      </c>
      <c r="D615" s="23" t="str">
        <f>'指派 Feature_1017'!C:C</f>
        <v>Functional</v>
      </c>
      <c r="E615" s="23" t="str">
        <f>'指派 Feature_1017'!D:D</f>
        <v>Positioning</v>
      </c>
      <c r="F615" s="23" t="str">
        <f>'指派 Feature_1017'!A:A</f>
        <v>RTBM-54776</v>
      </c>
      <c r="G615" s="24" t="str">
        <f>IFERROR(VLOOKUP(F615,HW資料!A:B,2,FALSE),VLOOKUP(F615,System資料複製!E:J,6,FALSE))</f>
        <v>Pass</v>
      </c>
      <c r="H615" s="23" t="str">
        <f>IFERROR(VLOOKUP(F615,HW資料!A:B,1,FALSE),VLOOKUP(F615,System資料複製!E:J,5,FALSE))</f>
        <v>RTBM-43945</v>
      </c>
      <c r="I615" s="24" t="str">
        <f>IFERROR(VLOOKUP(F615,CustomerREQ!B:F,3,FALSE),"NA")</f>
        <v>RTBM-36021</v>
      </c>
      <c r="J615" s="24" t="str">
        <f>IFERROR(VLOOKUP(F615,CustomerREQ!B:F,4,FALSE),"NA")</f>
        <v>REQ-0495134</v>
      </c>
      <c r="K615" s="24" t="str">
        <f>IFERROR(VLOOKUP(F615,CustomerREQ!B:F,5,FALSE),"NA")</f>
        <v>A</v>
      </c>
    </row>
    <row r="616" spans="1:11" x14ac:dyDescent="0.4">
      <c r="A616" s="23" t="str">
        <f>'指派 Feature_1017'!E:E</f>
        <v>Connectors</v>
      </c>
      <c r="B616" s="24" t="str">
        <f>IFERROR(VLOOKUP(A616,Feature統計!A:O,15,FALSE),"NA")</f>
        <v>NA</v>
      </c>
      <c r="C616" s="23" t="str">
        <f>'指派 Feature_1017'!B:B</f>
        <v>System Requirement</v>
      </c>
      <c r="D616" s="23" t="str">
        <f>'指派 Feature_1017'!C:C</f>
        <v>Non-Functional</v>
      </c>
      <c r="E616" s="23" t="str">
        <f>'指派 Feature_1017'!D:D</f>
        <v>Quality</v>
      </c>
      <c r="F616" s="23" t="str">
        <f>'指派 Feature_1017'!A:A</f>
        <v>RTBM-54778</v>
      </c>
      <c r="G616" s="24" t="str">
        <f>IFERROR(VLOOKUP(F616,HW資料!A:B,2,FALSE),VLOOKUP(F616,System資料複製!E:J,6,FALSE))</f>
        <v>StagePass</v>
      </c>
      <c r="H616" s="23" t="str">
        <f>IFERROR(VLOOKUP(F616,HW資料!A:B,1,FALSE),VLOOKUP(F616,System資料複製!E:J,5,FALSE))</f>
        <v>RTBM-54778</v>
      </c>
      <c r="I616" s="24" t="str">
        <f>IFERROR(VLOOKUP(F616,CustomerREQ!B:F,3,FALSE),"NA")</f>
        <v>RTBM-36996</v>
      </c>
      <c r="J616" s="24" t="str">
        <f>IFERROR(VLOOKUP(F616,CustomerREQ!B:F,4,FALSE),"NA")</f>
        <v>REQ-0495130</v>
      </c>
      <c r="K616" s="24" t="str">
        <f>IFERROR(VLOOKUP(F616,CustomerREQ!B:F,5,FALSE),"NA")</f>
        <v>A</v>
      </c>
    </row>
    <row r="617" spans="1:11" x14ac:dyDescent="0.4">
      <c r="A617" s="23" t="str">
        <f>'指派 Feature_1017'!E:E</f>
        <v>B21 7110</v>
      </c>
      <c r="B617" s="24" t="str">
        <f>IFERROR(VLOOKUP(A617,Feature統計!A:O,15,FALSE),"NA")</f>
        <v>Pass</v>
      </c>
      <c r="C617" s="23" t="str">
        <f>'指派 Feature_1017'!B:B</f>
        <v>System Requirement</v>
      </c>
      <c r="D617" s="23" t="str">
        <f>'指派 Feature_1017'!C:C</f>
        <v>Non-Functional</v>
      </c>
      <c r="E617" s="23" t="str">
        <f>'指派 Feature_1017'!D:D</f>
        <v>Quality</v>
      </c>
      <c r="F617" s="23" t="str">
        <f>'指派 Feature_1017'!A:A</f>
        <v>RTBM-54779</v>
      </c>
      <c r="G617" s="24" t="str">
        <f>IFERROR(VLOOKUP(F617,HW資料!A:B,2,FALSE),VLOOKUP(F617,System資料複製!E:J,6,FALSE))</f>
        <v>StagePass</v>
      </c>
      <c r="H617" s="23" t="str">
        <f>IFERROR(VLOOKUP(F617,HW資料!A:B,1,FALSE),VLOOKUP(F617,System資料複製!E:J,5,FALSE))</f>
        <v>RTBM-58309</v>
      </c>
      <c r="I617" s="24" t="str">
        <f>IFERROR(VLOOKUP(F617,CustomerREQ!B:F,3,FALSE),"NA")</f>
        <v>RTBM-36955</v>
      </c>
      <c r="J617" s="24" t="str">
        <f>IFERROR(VLOOKUP(F617,CustomerREQ!B:F,4,FALSE),"NA")</f>
        <v>REQ-0495129</v>
      </c>
      <c r="K617" s="24" t="str">
        <f>IFERROR(VLOOKUP(F617,CustomerREQ!B:F,5,FALSE),"NA")</f>
        <v>A</v>
      </c>
    </row>
    <row r="618" spans="1:11" x14ac:dyDescent="0.4">
      <c r="A618" s="23" t="str">
        <f>'指派 Feature_1017'!E:E</f>
        <v>Manage the power consumption of the main vehicle battery</v>
      </c>
      <c r="B618" s="24" t="str">
        <f>IFERROR(VLOOKUP(A618,Feature統計!A:O,15,FALSE),"NA")</f>
        <v>Pass</v>
      </c>
      <c r="C618" s="23" t="str">
        <f>'指派 Feature_1017'!B:B</f>
        <v>System Requirement</v>
      </c>
      <c r="D618" s="23" t="str">
        <f>'指派 Feature_1017'!C:C</f>
        <v>Non-Functional</v>
      </c>
      <c r="E618" s="23" t="str">
        <f>'指派 Feature_1017'!D:D</f>
        <v>Miscellaneous</v>
      </c>
      <c r="F618" s="23" t="str">
        <f>'指派 Feature_1017'!A:A</f>
        <v>RTBM-54780</v>
      </c>
      <c r="G618" s="24" t="str">
        <f>IFERROR(VLOOKUP(F618,HW資料!A:B,2,FALSE),VLOOKUP(F618,System資料複製!E:J,6,FALSE))</f>
        <v>Pass</v>
      </c>
      <c r="H618" s="23" t="str">
        <f>IFERROR(VLOOKUP(F618,HW資料!A:B,1,FALSE),VLOOKUP(F618,System資料複製!E:J,5,FALSE))</f>
        <v>RTBM-44415</v>
      </c>
      <c r="I618" s="24" t="str">
        <f>IFERROR(VLOOKUP(F618,CustomerREQ!B:F,3,FALSE),"NA")</f>
        <v>RTBM-35962</v>
      </c>
      <c r="J618" s="24" t="str">
        <f>IFERROR(VLOOKUP(F618,CustomerREQ!B:F,4,FALSE),"NA")</f>
        <v>REQ-0495122</v>
      </c>
      <c r="K618" s="24" t="str">
        <f>IFERROR(VLOOKUP(F618,CustomerREQ!B:F,5,FALSE),"NA")</f>
        <v>B</v>
      </c>
    </row>
    <row r="619" spans="1:11" x14ac:dyDescent="0.4">
      <c r="A619" s="23" t="str">
        <f>'指派 Feature_1017'!E:E</f>
        <v>RTC accuracy measurement</v>
      </c>
      <c r="B619" s="24" t="str">
        <f>IFERROR(VLOOKUP(A619,Feature統計!A:O,15,FALSE),"NA")</f>
        <v>Pass</v>
      </c>
      <c r="C619" s="23" t="str">
        <f>'指派 Feature_1017'!B:B</f>
        <v>System Requirement</v>
      </c>
      <c r="D619" s="23" t="str">
        <f>'指派 Feature_1017'!C:C</f>
        <v>Non-Functional</v>
      </c>
      <c r="E619" s="23" t="str">
        <f>'指派 Feature_1017'!D:D</f>
        <v>Miscellaneous</v>
      </c>
      <c r="F619" s="23" t="str">
        <f>'指派 Feature_1017'!A:A</f>
        <v>RTBM-54781</v>
      </c>
      <c r="G619" s="24" t="str">
        <f>IFERROR(VLOOKUP(F619,HW資料!A:B,2,FALSE),VLOOKUP(F619,System資料複製!E:J,6,FALSE))</f>
        <v>Pass</v>
      </c>
      <c r="H619" s="23" t="str">
        <f>IFERROR(VLOOKUP(F619,HW資料!A:B,1,FALSE),VLOOKUP(F619,System資料複製!E:J,5,FALSE))</f>
        <v>RTBM-57437</v>
      </c>
      <c r="I619" s="24" t="str">
        <f>IFERROR(VLOOKUP(F619,CustomerREQ!B:F,3,FALSE),"NA")</f>
        <v>RTBM-35960</v>
      </c>
      <c r="J619" s="24" t="str">
        <f>IFERROR(VLOOKUP(F619,CustomerREQ!B:F,4,FALSE),"NA")</f>
        <v>REQ-0495118</v>
      </c>
      <c r="K619" s="24" t="str">
        <f>IFERROR(VLOOKUP(F619,CustomerREQ!B:F,5,FALSE),"NA")</f>
        <v>C</v>
      </c>
    </row>
    <row r="620" spans="1:11" x14ac:dyDescent="0.4">
      <c r="A620" s="23" t="str">
        <f>'指派 Feature_1017'!E:E</f>
        <v>Project Documentation</v>
      </c>
      <c r="B620" s="24" t="str">
        <f>IFERROR(VLOOKUP(A620,Feature統計!A:O,15,FALSE),"NA")</f>
        <v>NA</v>
      </c>
      <c r="C620" s="23" t="str">
        <f>'指派 Feature_1017'!B:B</f>
        <v>System Requirement</v>
      </c>
      <c r="D620" s="23" t="str">
        <f>'指派 Feature_1017'!C:C</f>
        <v>Non-Functional</v>
      </c>
      <c r="E620" s="23" t="str">
        <f>'指派 Feature_1017'!D:D</f>
        <v>Quality</v>
      </c>
      <c r="F620" s="23" t="str">
        <f>'指派 Feature_1017'!A:A</f>
        <v>RTBM-54782</v>
      </c>
      <c r="G620" s="24" t="str">
        <f>IFERROR(VLOOKUP(F620,HW資料!A:B,2,FALSE),VLOOKUP(F620,System資料複製!E:J,6,FALSE))</f>
        <v>Reviewed</v>
      </c>
      <c r="H620" s="23" t="str">
        <f>IFERROR(VLOOKUP(F620,HW資料!A:B,1,FALSE),VLOOKUP(F620,System資料複製!E:J,5,FALSE))</f>
        <v>RTBM-57438</v>
      </c>
      <c r="I620" s="24" t="str">
        <f>IFERROR(VLOOKUP(F620,CustomerREQ!B:F,3,FALSE),"NA")</f>
        <v>RTBM-35939</v>
      </c>
      <c r="J620" s="24" t="str">
        <f>IFERROR(VLOOKUP(F620,CustomerREQ!B:F,4,FALSE),"NA")</f>
        <v>REQ-0495117</v>
      </c>
      <c r="K620" s="24" t="str">
        <f>IFERROR(VLOOKUP(F620,CustomerREQ!B:F,5,FALSE),"NA")</f>
        <v>A</v>
      </c>
    </row>
    <row r="621" spans="1:11" x14ac:dyDescent="0.4">
      <c r="A621" s="23" t="str">
        <f>'指派 Feature_1017'!E:E</f>
        <v>Mesure DAB EE performances criterion</v>
      </c>
      <c r="B621" s="24" t="str">
        <f>IFERROR(VLOOKUP(A621,Feature統計!A:O,15,FALSE),"NA")</f>
        <v>Fail</v>
      </c>
      <c r="C621" s="23" t="str">
        <f>'指派 Feature_1017'!B:B</f>
        <v>System Requirement</v>
      </c>
      <c r="D621" s="23" t="str">
        <f>'指派 Feature_1017'!C:C</f>
        <v>Non-Functional</v>
      </c>
      <c r="E621" s="23" t="str">
        <f>'指派 Feature_1017'!D:D</f>
        <v>Broadcast</v>
      </c>
      <c r="F621" s="23" t="str">
        <f>'指派 Feature_1017'!A:A</f>
        <v>RTBM-54786</v>
      </c>
      <c r="G621" s="24" t="str">
        <f>IFERROR(VLOOKUP(F621,HW資料!A:B,2,FALSE),VLOOKUP(F621,System資料複製!E:J,6,FALSE))</f>
        <v>Fail</v>
      </c>
      <c r="H621" s="23" t="str">
        <f>IFERROR(VLOOKUP(F621,HW資料!A:B,1,FALSE),VLOOKUP(F621,System資料複製!E:J,5,FALSE))</f>
        <v>RTBM-57439</v>
      </c>
      <c r="I621" s="24" t="str">
        <f>IFERROR(VLOOKUP(F621,CustomerREQ!B:F,3,FALSE),"NA")</f>
        <v>RTBM-25740</v>
      </c>
      <c r="J621" s="24" t="str">
        <f>IFERROR(VLOOKUP(F621,CustomerREQ!B:F,4,FALSE),"NA")</f>
        <v>REQ-0475174</v>
      </c>
      <c r="K621" s="24" t="str">
        <f>IFERROR(VLOOKUP(F621,CustomerREQ!B:F,5,FALSE),"NA")</f>
        <v>B</v>
      </c>
    </row>
    <row r="622" spans="1:11" x14ac:dyDescent="0.4">
      <c r="A622" s="23" t="str">
        <f>'指派 Feature_1017'!E:E</f>
        <v>Mesure AM EE performances criterion</v>
      </c>
      <c r="B622" s="24" t="str">
        <f>IFERROR(VLOOKUP(A622,Feature統計!A:O,15,FALSE),"NA")</f>
        <v>Fail</v>
      </c>
      <c r="C622" s="23" t="str">
        <f>'指派 Feature_1017'!B:B</f>
        <v>System Requirement</v>
      </c>
      <c r="D622" s="23" t="str">
        <f>'指派 Feature_1017'!C:C</f>
        <v>Non-Functional</v>
      </c>
      <c r="E622" s="23" t="str">
        <f>'指派 Feature_1017'!D:D</f>
        <v>Broadcast</v>
      </c>
      <c r="F622" s="23" t="str">
        <f>'指派 Feature_1017'!A:A</f>
        <v>RTBM-54787</v>
      </c>
      <c r="G622" s="24" t="str">
        <f>IFERROR(VLOOKUP(F622,HW資料!A:B,2,FALSE),VLOOKUP(F622,System資料複製!E:J,6,FALSE))</f>
        <v>Pass</v>
      </c>
      <c r="H622" s="23" t="str">
        <f>IFERROR(VLOOKUP(F622,HW資料!A:B,1,FALSE),VLOOKUP(F622,System資料複製!E:J,5,FALSE))</f>
        <v>RTBM-57306</v>
      </c>
      <c r="I622" s="24" t="str">
        <f>IFERROR(VLOOKUP(F622,CustomerREQ!B:F,3,FALSE),"NA")</f>
        <v>RTBM-25739</v>
      </c>
      <c r="J622" s="24" t="str">
        <f>IFERROR(VLOOKUP(F622,CustomerREQ!B:F,4,FALSE),"NA")</f>
        <v>REQ-0475173</v>
      </c>
      <c r="K622" s="24" t="str">
        <f>IFERROR(VLOOKUP(F622,CustomerREQ!B:F,5,FALSE),"NA")</f>
        <v>B</v>
      </c>
    </row>
    <row r="623" spans="1:11" x14ac:dyDescent="0.4">
      <c r="A623" s="23" t="str">
        <f>'指派 Feature_1017'!E:E</f>
        <v>Mesure FM EE performances criterion</v>
      </c>
      <c r="B623" s="24" t="str">
        <f>IFERROR(VLOOKUP(A623,Feature統計!A:O,15,FALSE),"NA")</f>
        <v>Fail</v>
      </c>
      <c r="C623" s="23" t="str">
        <f>'指派 Feature_1017'!B:B</f>
        <v>System Requirement</v>
      </c>
      <c r="D623" s="23" t="str">
        <f>'指派 Feature_1017'!C:C</f>
        <v>Non-Functional</v>
      </c>
      <c r="E623" s="23" t="str">
        <f>'指派 Feature_1017'!D:D</f>
        <v>Broadcast</v>
      </c>
      <c r="F623" s="23" t="str">
        <f>'指派 Feature_1017'!A:A</f>
        <v>RTBM-54788</v>
      </c>
      <c r="G623" s="24" t="str">
        <f>IFERROR(VLOOKUP(F623,HW資料!A:B,2,FALSE),VLOOKUP(F623,System資料複製!E:J,6,FALSE))</f>
        <v>Fail</v>
      </c>
      <c r="H623" s="23" t="str">
        <f>IFERROR(VLOOKUP(F623,HW資料!A:B,1,FALSE),VLOOKUP(F623,System資料複製!E:J,5,FALSE))</f>
        <v>RTBM-57421</v>
      </c>
      <c r="I623" s="24" t="str">
        <f>IFERROR(VLOOKUP(F623,CustomerREQ!B:F,3,FALSE),"NA")</f>
        <v>RTBM-25738</v>
      </c>
      <c r="J623" s="24" t="str">
        <f>IFERROR(VLOOKUP(F623,CustomerREQ!B:F,4,FALSE),"NA")</f>
        <v>REQ-0475172</v>
      </c>
      <c r="K623" s="24" t="str">
        <f>IFERROR(VLOOKUP(F623,CustomerREQ!B:F,5,FALSE),"NA")</f>
        <v>A</v>
      </c>
    </row>
    <row r="624" spans="1:11" x14ac:dyDescent="0.4">
      <c r="A624" s="23" t="str">
        <f>'指派 Feature_1017'!E:E</f>
        <v>Out of scope</v>
      </c>
      <c r="B624" s="24" t="str">
        <f>IFERROR(VLOOKUP(A624,Feature統計!A:O,15,FALSE),"NA")</f>
        <v>NA</v>
      </c>
      <c r="C624" s="23" t="str">
        <f>'指派 Feature_1017'!B:B</f>
        <v>System Requirement</v>
      </c>
      <c r="D624" s="23" t="str">
        <f>'指派 Feature_1017'!C:C</f>
        <v>Functional</v>
      </c>
      <c r="E624" s="23" t="str">
        <f>'指派 Feature_1017'!D:D</f>
        <v>Positioning</v>
      </c>
      <c r="F624" s="23" t="str">
        <f>'指派 Feature_1017'!A:A</f>
        <v>RTBM-54789</v>
      </c>
      <c r="G624" s="24" t="str">
        <f>IFERROR(VLOOKUP(F624,HW資料!A:B,2,FALSE),VLOOKUP(F624,System資料複製!E:J,6,FALSE))</f>
        <v>On-going</v>
      </c>
      <c r="H624" s="23" t="str">
        <f>IFERROR(VLOOKUP(F624,HW資料!A:B,1,FALSE),VLOOKUP(F624,System資料複製!E:J,5,FALSE))</f>
        <v>RTBM-57422</v>
      </c>
      <c r="I624" s="24" t="str">
        <f>IFERROR(VLOOKUP(F624,CustomerREQ!B:F,3,FALSE),"NA")</f>
        <v>RTBM-16177</v>
      </c>
      <c r="J624" s="24" t="str">
        <f>IFERROR(VLOOKUP(F624,CustomerREQ!B:F,4,FALSE),"NA")</f>
        <v>REQ-0416099</v>
      </c>
      <c r="K624" s="24" t="str">
        <f>IFERROR(VLOOKUP(F624,CustomerREQ!B:F,5,FALSE),"NA")</f>
        <v>C</v>
      </c>
    </row>
    <row r="625" spans="1:11" x14ac:dyDescent="0.4">
      <c r="A625" s="23" t="str">
        <f>'指派 Feature_1017'!E:E</f>
        <v>Support eCall positioning specifications</v>
      </c>
      <c r="B625" s="24" t="str">
        <f>IFERROR(VLOOKUP(A625,Feature統計!A:O,15,FALSE),"NA")</f>
        <v>Pass</v>
      </c>
      <c r="C625" s="23" t="str">
        <f>'指派 Feature_1017'!B:B</f>
        <v>System Requirement</v>
      </c>
      <c r="D625" s="23" t="str">
        <f>'指派 Feature_1017'!C:C</f>
        <v>Non-Functional</v>
      </c>
      <c r="E625" s="23" t="str">
        <f>'指派 Feature_1017'!D:D</f>
        <v>Positioning</v>
      </c>
      <c r="F625" s="23" t="str">
        <f>'指派 Feature_1017'!A:A</f>
        <v>RTBM-54790</v>
      </c>
      <c r="G625" s="24" t="str">
        <f>IFERROR(VLOOKUP(F625,HW資料!A:B,2,FALSE),VLOOKUP(F625,System資料複製!E:J,6,FALSE))</f>
        <v>Pass</v>
      </c>
      <c r="H625" s="23" t="str">
        <f>IFERROR(VLOOKUP(F625,HW資料!A:B,1,FALSE),VLOOKUP(F625,System資料複製!E:J,5,FALSE))</f>
        <v>RTBM-57424</v>
      </c>
      <c r="I625" s="24" t="str">
        <f>IFERROR(VLOOKUP(F625,CustomerREQ!B:F,3,FALSE),"NA")</f>
        <v>RTBM-16167</v>
      </c>
      <c r="J625" s="24" t="str">
        <f>IFERROR(VLOOKUP(F625,CustomerREQ!B:F,4,FALSE),"NA")</f>
        <v>REQ-0416076</v>
      </c>
      <c r="K625" s="24" t="str">
        <f>IFERROR(VLOOKUP(F625,CustomerREQ!B:F,5,FALSE),"NA")</f>
        <v>B</v>
      </c>
    </row>
    <row r="626" spans="1:11" x14ac:dyDescent="0.4">
      <c r="A626" s="23" t="str">
        <f>'指派 Feature_1017'!E:E</f>
        <v>Respect positioning feature, performance and procedure</v>
      </c>
      <c r="B626" s="24" t="str">
        <f>IFERROR(VLOOKUP(A626,Feature統計!A:O,15,FALSE),"NA")</f>
        <v>Pass</v>
      </c>
      <c r="C626" s="23" t="str">
        <f>'指派 Feature_1017'!B:B</f>
        <v>System Requirement</v>
      </c>
      <c r="D626" s="23" t="str">
        <f>'指派 Feature_1017'!C:C</f>
        <v>Non-Functional</v>
      </c>
      <c r="E626" s="23" t="str">
        <f>'指派 Feature_1017'!D:D</f>
        <v>Positioning</v>
      </c>
      <c r="F626" s="23" t="str">
        <f>'指派 Feature_1017'!A:A</f>
        <v>RTBM-54791</v>
      </c>
      <c r="G626" s="24" t="str">
        <f>IFERROR(VLOOKUP(F626,HW資料!A:B,2,FALSE),VLOOKUP(F626,System資料複製!E:J,6,FALSE))</f>
        <v>Pass</v>
      </c>
      <c r="H626" s="23" t="str">
        <f>IFERROR(VLOOKUP(F626,HW資料!A:B,1,FALSE),VLOOKUP(F626,System資料複製!E:J,5,FALSE))</f>
        <v>RTBM-57425</v>
      </c>
      <c r="I626" s="24" t="str">
        <f>IFERROR(VLOOKUP(F626,CustomerREQ!B:F,3,FALSE),"NA")</f>
        <v>RTBM-16166</v>
      </c>
      <c r="J626" s="24" t="str">
        <f>IFERROR(VLOOKUP(F626,CustomerREQ!B:F,4,FALSE),"NA")</f>
        <v>REQ-0416072</v>
      </c>
      <c r="K626" s="24" t="str">
        <f>IFERROR(VLOOKUP(F626,CustomerREQ!B:F,5,FALSE),"NA")</f>
        <v>B</v>
      </c>
    </row>
    <row r="627" spans="1:11" x14ac:dyDescent="0.4">
      <c r="A627" s="23" t="str">
        <f>'指派 Feature_1017'!E:E</f>
        <v>Mesure Connectivity RF performances criterion</v>
      </c>
      <c r="B627" s="24" t="str">
        <f>IFERROR(VLOOKUP(A627,Feature統計!A:O,15,FALSE),"NA")</f>
        <v>Pass</v>
      </c>
      <c r="C627" s="23" t="str">
        <f>'指派 Feature_1017'!B:B</f>
        <v>System Requirement</v>
      </c>
      <c r="D627" s="23" t="str">
        <f>'指派 Feature_1017'!C:C</f>
        <v>Non-Functional</v>
      </c>
      <c r="E627" s="23" t="str">
        <f>'指派 Feature_1017'!D:D</f>
        <v>Connectivity</v>
      </c>
      <c r="F627" s="23" t="str">
        <f>'指派 Feature_1017'!A:A</f>
        <v>RTBM-54792</v>
      </c>
      <c r="G627" s="24" t="str">
        <f>IFERROR(VLOOKUP(F627,HW資料!A:B,2,FALSE),VLOOKUP(F627,System資料複製!E:J,6,FALSE))</f>
        <v>Pass</v>
      </c>
      <c r="H627" s="23" t="str">
        <f>IFERROR(VLOOKUP(F627,HW資料!A:B,1,FALSE),VLOOKUP(F627,System資料複製!E:J,5,FALSE))</f>
        <v>RTBM-57428</v>
      </c>
      <c r="I627" s="24" t="str">
        <f>IFERROR(VLOOKUP(F627,CustomerREQ!B:F,3,FALSE),"NA")</f>
        <v>RTBM-17308</v>
      </c>
      <c r="J627" s="24" t="str">
        <f>IFERROR(VLOOKUP(F627,CustomerREQ!B:F,4,FALSE),"NA")</f>
        <v>REQ-0414024</v>
      </c>
      <c r="K627" s="24" t="str">
        <f>IFERROR(VLOOKUP(F627,CustomerREQ!B:F,5,FALSE),"NA")</f>
        <v>B</v>
      </c>
    </row>
    <row r="628" spans="1:11" x14ac:dyDescent="0.4">
      <c r="A628" s="23" t="str">
        <f>'指派 Feature_1017'!E:E</f>
        <v>Stability</v>
      </c>
      <c r="B628" s="24" t="str">
        <f>IFERROR(VLOOKUP(A628,Feature統計!A:O,15,FALSE),"NA")</f>
        <v>Fail</v>
      </c>
      <c r="C628" s="23" t="str">
        <f>'指派 Feature_1017'!B:B</f>
        <v>System Requirement</v>
      </c>
      <c r="D628" s="23" t="str">
        <f>'指派 Feature_1017'!C:C</f>
        <v>Non-Functional</v>
      </c>
      <c r="E628" s="23" t="str">
        <f>'指派 Feature_1017'!D:D</f>
        <v>XCall</v>
      </c>
      <c r="F628" s="23" t="str">
        <f>'指派 Feature_1017'!A:A</f>
        <v>RTBM-54793</v>
      </c>
      <c r="G628" s="24" t="str">
        <f>IFERROR(VLOOKUP(F628,HW資料!A:B,2,FALSE),VLOOKUP(F628,System資料複製!E:J,6,FALSE))</f>
        <v>Pass</v>
      </c>
      <c r="H628" s="23" t="str">
        <f>IFERROR(VLOOKUP(F628,HW資料!A:B,1,FALSE),VLOOKUP(F628,System資料複製!E:J,5,FALSE))</f>
        <v>RTBM-57429</v>
      </c>
      <c r="I628" s="24" t="str">
        <f>IFERROR(VLOOKUP(F628,CustomerREQ!B:F,3,FALSE),"NA")</f>
        <v>RTBM-16994</v>
      </c>
      <c r="J628" s="24" t="str">
        <f>IFERROR(VLOOKUP(F628,CustomerREQ!B:F,4,FALSE),"NA")</f>
        <v>REQ-0315013</v>
      </c>
      <c r="K628" s="24" t="str">
        <f>IFERROR(VLOOKUP(F628,CustomerREQ!B:F,5,FALSE),"NA")</f>
        <v>A</v>
      </c>
    </row>
    <row r="629" spans="1:11" x14ac:dyDescent="0.4">
      <c r="A629" s="23" t="str">
        <f>'指派 Feature_1017'!E:E</f>
        <v>Stability</v>
      </c>
      <c r="B629" s="24" t="str">
        <f>IFERROR(VLOOKUP(A629,Feature統計!A:O,15,FALSE),"NA")</f>
        <v>Fail</v>
      </c>
      <c r="C629" s="23" t="str">
        <f>'指派 Feature_1017'!B:B</f>
        <v>System Requirement</v>
      </c>
      <c r="D629" s="23" t="str">
        <f>'指派 Feature_1017'!C:C</f>
        <v>Non-Functional</v>
      </c>
      <c r="E629" s="23" t="str">
        <f>'指派 Feature_1017'!D:D</f>
        <v>Quality</v>
      </c>
      <c r="F629" s="23" t="str">
        <f>'指派 Feature_1017'!A:A</f>
        <v>RTBM-54794</v>
      </c>
      <c r="G629" s="24" t="str">
        <f>IFERROR(VLOOKUP(F629,HW資料!A:B,2,FALSE),VLOOKUP(F629,System資料複製!E:J,6,FALSE))</f>
        <v>Pass</v>
      </c>
      <c r="H629" s="23" t="str">
        <f>IFERROR(VLOOKUP(F629,HW資料!A:B,1,FALSE),VLOOKUP(F629,System資料複製!E:J,5,FALSE))</f>
        <v>RTBM-57430</v>
      </c>
      <c r="I629" s="24" t="str">
        <f>IFERROR(VLOOKUP(F629,CustomerREQ!B:F,3,FALSE),"NA")</f>
        <v>RTBM-16993</v>
      </c>
      <c r="J629" s="24" t="str">
        <f>IFERROR(VLOOKUP(F629,CustomerREQ!B:F,4,FALSE),"NA")</f>
        <v>REQ-0314995</v>
      </c>
      <c r="K629" s="24" t="str">
        <f>IFERROR(VLOOKUP(F629,CustomerREQ!B:F,5,FALSE),"NA")</f>
        <v>A</v>
      </c>
    </row>
    <row r="630" spans="1:11" x14ac:dyDescent="0.4">
      <c r="A630" s="23" t="str">
        <f>'指派 Feature_1017'!E:E</f>
        <v>eCall TRP_TIS requirements</v>
      </c>
      <c r="B630" s="24" t="str">
        <f>IFERROR(VLOOKUP(A630,Feature統計!A:O,15,FALSE),"NA")</f>
        <v>Fail</v>
      </c>
      <c r="C630" s="23" t="str">
        <f>'指派 Feature_1017'!B:B</f>
        <v>System Requirement</v>
      </c>
      <c r="D630" s="23" t="str">
        <f>'指派 Feature_1017'!C:C</f>
        <v>Non-Functional</v>
      </c>
      <c r="E630" s="23" t="str">
        <f>'指派 Feature_1017'!D:D</f>
        <v>Device Management</v>
      </c>
      <c r="F630" s="23" t="str">
        <f>'指派 Feature_1017'!A:A</f>
        <v>RTBM-54799</v>
      </c>
      <c r="G630" s="24" t="str">
        <f>IFERROR(VLOOKUP(F630,HW資料!A:B,2,FALSE),VLOOKUP(F630,System資料複製!E:J,6,FALSE))</f>
        <v>Pass</v>
      </c>
      <c r="H630" s="23" t="str">
        <f>IFERROR(VLOOKUP(F630,HW資料!A:B,1,FALSE),VLOOKUP(F630,System資料複製!E:J,5,FALSE))</f>
        <v>RTBM-56584</v>
      </c>
      <c r="I630" s="24" t="str">
        <f>IFERROR(VLOOKUP(F630,CustomerREQ!B:F,3,FALSE),"NA")</f>
        <v>RTBM-16532</v>
      </c>
      <c r="J630" s="24" t="str">
        <f>IFERROR(VLOOKUP(F630,CustomerREQ!B:F,4,FALSE),"NA")</f>
        <v>REQ-0314819</v>
      </c>
      <c r="K630" s="24" t="str">
        <f>IFERROR(VLOOKUP(F630,CustomerREQ!B:F,5,FALSE),"NA")</f>
        <v>C</v>
      </c>
    </row>
    <row r="631" spans="1:11" x14ac:dyDescent="0.4">
      <c r="A631" s="23" t="str">
        <f>'指派 Feature_1017'!E:E</f>
        <v>Mesure RDS EE performances criterion</v>
      </c>
      <c r="B631" s="24" t="str">
        <f>IFERROR(VLOOKUP(A631,Feature統計!A:O,15,FALSE),"NA")</f>
        <v>Pass</v>
      </c>
      <c r="C631" s="23" t="str">
        <f>'指派 Feature_1017'!B:B</f>
        <v>Hardware Requirement</v>
      </c>
      <c r="D631" s="23" t="str">
        <f>'指派 Feature_1017'!C:C</f>
        <v>Non-Functional</v>
      </c>
      <c r="E631" s="23" t="str">
        <f>'指派 Feature_1017'!D:D</f>
        <v>Broadcast</v>
      </c>
      <c r="F631" s="23" t="str">
        <f>'指派 Feature_1017'!A:A</f>
        <v>RTBM-54800</v>
      </c>
      <c r="G631" s="24" t="str">
        <f>IFERROR(VLOOKUP(F631,HW資料!A:B,2,FALSE),VLOOKUP(F631,System資料複製!E:J,6,FALSE))</f>
        <v>Pass</v>
      </c>
      <c r="H631" s="23" t="str">
        <f>IFERROR(VLOOKUP(F631,HW資料!A:B,1,FALSE),VLOOKUP(F631,System資料複製!E:J,5,FALSE))</f>
        <v>RTBM-54800</v>
      </c>
      <c r="I631" s="24" t="str">
        <f>IFERROR(VLOOKUP(F631,CustomerREQ!B:F,3,FALSE),"NA")</f>
        <v>RTBM-37560</v>
      </c>
      <c r="J631" s="24" t="str">
        <f>IFERROR(VLOOKUP(F631,CustomerREQ!B:F,4,FALSE),"NA")</f>
        <v>REQ-0074293</v>
      </c>
      <c r="K631" s="24" t="str">
        <f>IFERROR(VLOOKUP(F631,CustomerREQ!B:F,5,FALSE),"NA")</f>
        <v>B</v>
      </c>
    </row>
    <row r="632" spans="1:11" x14ac:dyDescent="0.4">
      <c r="A632" s="23" t="str">
        <f>'指派 Feature_1017'!E:E</f>
        <v>Transmit decoded analog audio stream over Ethernet Bridgle</v>
      </c>
      <c r="B632" s="24" t="str">
        <f>IFERROR(VLOOKUP(A632,Feature統計!A:O,15,FALSE),"NA")</f>
        <v>Pass</v>
      </c>
      <c r="C632" s="23" t="str">
        <f>'指派 Feature_1017'!B:B</f>
        <v>System Requirement</v>
      </c>
      <c r="D632" s="23" t="str">
        <f>'指派 Feature_1017'!C:C</f>
        <v>Functional</v>
      </c>
      <c r="E632" s="23" t="str">
        <f>'指派 Feature_1017'!D:D</f>
        <v>Broadcast</v>
      </c>
      <c r="F632" s="23" t="str">
        <f>'指派 Feature_1017'!A:A</f>
        <v>RTBM-54801</v>
      </c>
      <c r="G632" s="24" t="str">
        <f>IFERROR(VLOOKUP(F632,HW資料!A:B,2,FALSE),VLOOKUP(F632,System資料複製!E:J,6,FALSE))</f>
        <v>Pass</v>
      </c>
      <c r="H632" s="23" t="str">
        <f>IFERROR(VLOOKUP(F632,HW資料!A:B,1,FALSE),VLOOKUP(F632,System資料複製!E:J,5,FALSE))</f>
        <v>RTBM-57416</v>
      </c>
      <c r="I632" s="24" t="str">
        <f>IFERROR(VLOOKUP(F632,CustomerREQ!B:F,3,FALSE),"NA")</f>
        <v>RTBM-37298</v>
      </c>
      <c r="J632" s="24" t="str">
        <f>IFERROR(VLOOKUP(F632,CustomerREQ!B:F,4,FALSE),"NA")</f>
        <v>REQ-0074287</v>
      </c>
      <c r="K632" s="24" t="str">
        <f>IFERROR(VLOOKUP(F632,CustomerREQ!B:F,5,FALSE),"NA")</f>
        <v>G</v>
      </c>
    </row>
    <row r="633" spans="1:11" x14ac:dyDescent="0.4">
      <c r="A633" s="23" t="str">
        <f>'指派 Feature_1017'!E:E</f>
        <v>B21 7110</v>
      </c>
      <c r="B633" s="24" t="str">
        <f>IFERROR(VLOOKUP(A633,Feature統計!A:O,15,FALSE),"NA")</f>
        <v>Pass</v>
      </c>
      <c r="C633" s="23" t="str">
        <f>'指派 Feature_1017'!B:B</f>
        <v>System Requirement</v>
      </c>
      <c r="D633" s="23" t="str">
        <f>'指派 Feature_1017'!C:C</f>
        <v>Non-Functional</v>
      </c>
      <c r="E633" s="23" t="str">
        <f>'指派 Feature_1017'!D:D</f>
        <v>Quality</v>
      </c>
      <c r="F633" s="23" t="str">
        <f>'指派 Feature_1017'!A:A</f>
        <v>RTBM-54808</v>
      </c>
      <c r="G633" s="24" t="str">
        <f>IFERROR(VLOOKUP(F633,HW資料!A:B,2,FALSE),VLOOKUP(F633,System資料複製!E:J,6,FALSE))</f>
        <v>StagePass</v>
      </c>
      <c r="H633" s="23" t="str">
        <f>IFERROR(VLOOKUP(F633,HW資料!A:B,1,FALSE),VLOOKUP(F633,System資料複製!E:J,5,FALSE))</f>
        <v>RTBM-58310</v>
      </c>
      <c r="I633" s="24" t="str">
        <f>IFERROR(VLOOKUP(F633,CustomerREQ!B:F,3,FALSE),"NA")</f>
        <v>RTBM-12793</v>
      </c>
      <c r="J633" s="24" t="str">
        <f>IFERROR(VLOOKUP(F633,CustomerREQ!B:F,4,FALSE),"NA")</f>
        <v>REQ-0048340</v>
      </c>
      <c r="K633" s="24" t="str">
        <f>IFERROR(VLOOKUP(F633,CustomerREQ!B:F,5,FALSE),"NA")</f>
        <v>A</v>
      </c>
    </row>
    <row r="634" spans="1:11" x14ac:dyDescent="0.4">
      <c r="A634" s="23" t="str">
        <f>'指派 Feature_1017'!E:E</f>
        <v>Ethernet Electrical Tests</v>
      </c>
      <c r="B634" s="24" t="str">
        <f>IFERROR(VLOOKUP(A634,Feature統計!A:O,15,FALSE),"NA")</f>
        <v>Pass</v>
      </c>
      <c r="C634" s="23" t="str">
        <f>'指派 Feature_1017'!B:B</f>
        <v>System Requirement</v>
      </c>
      <c r="D634" s="23" t="str">
        <f>'指派 Feature_1017'!C:C</f>
        <v>Non-Functional</v>
      </c>
      <c r="E634" s="23" t="str">
        <f>'指派 Feature_1017'!D:D</f>
        <v>Networks &amp; Protocols</v>
      </c>
      <c r="F634" s="23" t="str">
        <f>'指派 Feature_1017'!A:A</f>
        <v>RTBM-54809</v>
      </c>
      <c r="G634" s="24" t="str">
        <f>IFERROR(VLOOKUP(F634,HW資料!A:B,2,FALSE),VLOOKUP(F634,System資料複製!E:J,6,FALSE))</f>
        <v>Pass</v>
      </c>
      <c r="H634" s="23" t="str">
        <f>IFERROR(VLOOKUP(F634,HW資料!A:B,1,FALSE),VLOOKUP(F634,System資料複製!E:J,5,FALSE))</f>
        <v>RTBM-54809</v>
      </c>
      <c r="I634" s="24" t="str">
        <f>IFERROR(VLOOKUP(F634,CustomerREQ!B:F,3,FALSE),"NA")</f>
        <v>RTBM-12777</v>
      </c>
      <c r="J634" s="24" t="str">
        <f>IFERROR(VLOOKUP(F634,CustomerREQ!B:F,4,FALSE),"NA")</f>
        <v>REQ-0048332</v>
      </c>
      <c r="K634" s="24" t="str">
        <f>IFERROR(VLOOKUP(F634,CustomerREQ!B:F,5,FALSE),"NA")</f>
        <v>A</v>
      </c>
    </row>
    <row r="635" spans="1:11" x14ac:dyDescent="0.4">
      <c r="A635" s="23" t="str">
        <f>'指派 Feature_1017'!E:E</f>
        <v>Connectors</v>
      </c>
      <c r="B635" s="24" t="str">
        <f>IFERROR(VLOOKUP(A635,Feature統計!A:O,15,FALSE),"NA")</f>
        <v>NA</v>
      </c>
      <c r="C635" s="23" t="str">
        <f>'指派 Feature_1017'!B:B</f>
        <v>System Requirement</v>
      </c>
      <c r="D635" s="23" t="str">
        <f>'指派 Feature_1017'!C:C</f>
        <v>Non-Functional</v>
      </c>
      <c r="E635" s="23" t="str">
        <f>'指派 Feature_1017'!D:D</f>
        <v>Networks &amp; Protocols</v>
      </c>
      <c r="F635" s="23" t="str">
        <f>'指派 Feature_1017'!A:A</f>
        <v>RTBM-54810</v>
      </c>
      <c r="G635" s="24" t="str">
        <f>IFERROR(VLOOKUP(F635,HW資料!A:B,2,FALSE),VLOOKUP(F635,System資料複製!E:J,6,FALSE))</f>
        <v>Pass</v>
      </c>
      <c r="H635" s="23" t="str">
        <f>IFERROR(VLOOKUP(F635,HW資料!A:B,1,FALSE),VLOOKUP(F635,System資料複製!E:J,5,FALSE))</f>
        <v>RTBM-54810</v>
      </c>
      <c r="I635" s="24" t="str">
        <f>IFERROR(VLOOKUP(F635,CustomerREQ!B:F,3,FALSE),"NA")</f>
        <v>RTBM-12770</v>
      </c>
      <c r="J635" s="24" t="str">
        <f>IFERROR(VLOOKUP(F635,CustomerREQ!B:F,4,FALSE),"NA")</f>
        <v>REQ-0048327</v>
      </c>
      <c r="K635" s="24" t="str">
        <f>IFERROR(VLOOKUP(F635,CustomerREQ!B:F,5,FALSE),"NA")</f>
        <v>A</v>
      </c>
    </row>
    <row r="636" spans="1:11" x14ac:dyDescent="0.4">
      <c r="A636" s="23" t="str">
        <f>'指派 Feature_1017'!E:E</f>
        <v>B21 7110</v>
      </c>
      <c r="B636" s="24" t="str">
        <f>IFERROR(VLOOKUP(A636,Feature統計!A:O,15,FALSE),"NA")</f>
        <v>Pass</v>
      </c>
      <c r="C636" s="23" t="str">
        <f>'指派 Feature_1017'!B:B</f>
        <v>System Requirement</v>
      </c>
      <c r="D636" s="23" t="str">
        <f>'指派 Feature_1017'!C:C</f>
        <v>Non-Functional</v>
      </c>
      <c r="E636" s="23" t="str">
        <f>'指派 Feature_1017'!D:D</f>
        <v>LifeCycle</v>
      </c>
      <c r="F636" s="23" t="str">
        <f>'指派 Feature_1017'!A:A</f>
        <v>RTBM-54812</v>
      </c>
      <c r="G636" s="24" t="str">
        <f>IFERROR(VLOOKUP(F636,HW資料!A:B,2,FALSE),VLOOKUP(F636,System資料複製!E:J,6,FALSE))</f>
        <v>StagePass</v>
      </c>
      <c r="H636" s="23" t="str">
        <f>IFERROR(VLOOKUP(F636,HW資料!A:B,1,FALSE),VLOOKUP(F636,System資料複製!E:J,5,FALSE))</f>
        <v>RTBM-58310</v>
      </c>
      <c r="I636" s="24" t="str">
        <f>IFERROR(VLOOKUP(F636,CustomerREQ!B:F,3,FALSE),"NA")</f>
        <v>RTBM-24410</v>
      </c>
      <c r="J636" s="24" t="str">
        <f>IFERROR(VLOOKUP(F636,CustomerREQ!B:F,4,FALSE),"NA")</f>
        <v>REQ-0040362</v>
      </c>
      <c r="K636" s="24" t="str">
        <f>IFERROR(VLOOKUP(F636,CustomerREQ!B:F,5,FALSE),"NA")</f>
        <v>A</v>
      </c>
    </row>
    <row r="637" spans="1:11" x14ac:dyDescent="0.4">
      <c r="A637" s="23" t="str">
        <f>'指派 Feature_1017'!E:E</f>
        <v>Not testable - Notice or guideline</v>
      </c>
      <c r="B637" s="24" t="str">
        <f>IFERROR(VLOOKUP(A637,Feature統計!A:O,15,FALSE),"NA")</f>
        <v>NA</v>
      </c>
      <c r="C637" s="23" t="str">
        <f>'指派 Feature_1017'!B:B</f>
        <v>System Requirement</v>
      </c>
      <c r="D637" s="23" t="str">
        <f>'指派 Feature_1017'!C:C</f>
        <v>Non-Functional</v>
      </c>
      <c r="E637" s="23" t="str">
        <f>'指派 Feature_1017'!D:D</f>
        <v>Networks &amp; Protocols</v>
      </c>
      <c r="F637" s="23" t="str">
        <f>'指派 Feature_1017'!A:A</f>
        <v>RTBM-54813</v>
      </c>
      <c r="G637" s="24" t="str">
        <f>IFERROR(VLOOKUP(F637,HW資料!A:B,2,FALSE),VLOOKUP(F637,System資料複製!E:J,6,FALSE))</f>
        <v>Reviewed</v>
      </c>
      <c r="H637" s="23" t="str">
        <f>IFERROR(VLOOKUP(F637,HW資料!A:B,1,FALSE),VLOOKUP(F637,System資料複製!E:J,5,FALSE))</f>
        <v>RTBM-52464</v>
      </c>
      <c r="I637" s="24" t="str">
        <f>IFERROR(VLOOKUP(F637,CustomerREQ!B:F,3,FALSE),"NA")</f>
        <v>RTBM-24353</v>
      </c>
      <c r="J637" s="24" t="str">
        <f>IFERROR(VLOOKUP(F637,CustomerREQ!B:F,4,FALSE),"NA")</f>
        <v>REQ-0040232</v>
      </c>
      <c r="K637" s="24" t="str">
        <f>IFERROR(VLOOKUP(F637,CustomerREQ!B:F,5,FALSE),"NA")</f>
        <v>A</v>
      </c>
    </row>
    <row r="638" spans="1:11" x14ac:dyDescent="0.4">
      <c r="A638" s="23" t="str">
        <f>'指派 Feature_1017'!E:E</f>
        <v>Not testable - Notice or guideline</v>
      </c>
      <c r="B638" s="24" t="str">
        <f>IFERROR(VLOOKUP(A638,Feature統計!A:O,15,FALSE),"NA")</f>
        <v>NA</v>
      </c>
      <c r="C638" s="23" t="str">
        <f>'指派 Feature_1017'!B:B</f>
        <v>System Requirement</v>
      </c>
      <c r="D638" s="23" t="str">
        <f>'指派 Feature_1017'!C:C</f>
        <v>Non-Functional</v>
      </c>
      <c r="E638" s="23" t="str">
        <f>'指派 Feature_1017'!D:D</f>
        <v>Networks &amp; Protocols</v>
      </c>
      <c r="F638" s="23" t="str">
        <f>'指派 Feature_1017'!A:A</f>
        <v>RTBM-54814</v>
      </c>
      <c r="G638" s="24" t="str">
        <f>IFERROR(VLOOKUP(F638,HW資料!A:B,2,FALSE),VLOOKUP(F638,System資料複製!E:J,6,FALSE))</f>
        <v>Reviewed</v>
      </c>
      <c r="H638" s="23" t="str">
        <f>IFERROR(VLOOKUP(F638,HW資料!A:B,1,FALSE),VLOOKUP(F638,System資料複製!E:J,5,FALSE))</f>
        <v>RTBM-57420</v>
      </c>
      <c r="I638" s="24" t="str">
        <f>IFERROR(VLOOKUP(F638,CustomerREQ!B:F,3,FALSE),"NA")</f>
        <v>RTBM-24352</v>
      </c>
      <c r="J638" s="24" t="str">
        <f>IFERROR(VLOOKUP(F638,CustomerREQ!B:F,4,FALSE),"NA")</f>
        <v>REQ-0040229</v>
      </c>
      <c r="K638" s="24" t="str">
        <f>IFERROR(VLOOKUP(F638,CustomerREQ!B:F,5,FALSE),"NA")</f>
        <v>A</v>
      </c>
    </row>
    <row r="639" spans="1:11" x14ac:dyDescent="0.4">
      <c r="A639" s="23" t="str">
        <f>'指派 Feature_1017'!E:E</f>
        <v>CAN bit rate configuration</v>
      </c>
      <c r="B639" s="24" t="str">
        <f>IFERROR(VLOOKUP(A639,Feature統計!A:O,15,FALSE),"NA")</f>
        <v>Pass</v>
      </c>
      <c r="C639" s="23" t="str">
        <f>'指派 Feature_1017'!B:B</f>
        <v>System Requirement</v>
      </c>
      <c r="D639" s="23" t="str">
        <f>'指派 Feature_1017'!C:C</f>
        <v>Functional</v>
      </c>
      <c r="E639" s="23" t="str">
        <f>'指派 Feature_1017'!D:D</f>
        <v>Networks &amp; Protocols</v>
      </c>
      <c r="F639" s="23" t="str">
        <f>'指派 Feature_1017'!A:A</f>
        <v>RTBM-54816</v>
      </c>
      <c r="G639" s="24" t="str">
        <f>IFERROR(VLOOKUP(F639,HW資料!A:B,2,FALSE),VLOOKUP(F639,System資料複製!E:J,6,FALSE))</f>
        <v>Pass</v>
      </c>
      <c r="H639" s="23" t="str">
        <f>IFERROR(VLOOKUP(F639,HW資料!A:B,1,FALSE),VLOOKUP(F639,System資料複製!E:J,5,FALSE))</f>
        <v>RTBM-56441</v>
      </c>
      <c r="I639" s="24" t="str">
        <f>IFERROR(VLOOKUP(F639,CustomerREQ!B:F,3,FALSE),"NA")</f>
        <v>RTBM-24564</v>
      </c>
      <c r="J639" s="24" t="str">
        <f>IFERROR(VLOOKUP(F639,CustomerREQ!B:F,4,FALSE),"NA")</f>
        <v>GEN-RESEAU- ST- CPCANHS.0031</v>
      </c>
      <c r="K639" s="24">
        <f>IFERROR(VLOOKUP(F639,CustomerREQ!B:F,5,FALSE),"NA")</f>
        <v>0</v>
      </c>
    </row>
    <row r="640" spans="1:11" x14ac:dyDescent="0.4">
      <c r="A640" s="23" t="str">
        <f>'指派 Feature_1017'!E:E</f>
        <v>Cybersecurity - Access Protection</v>
      </c>
      <c r="B640" s="24" t="str">
        <f>IFERROR(VLOOKUP(A640,Feature統計!A:O,15,FALSE),"NA")</f>
        <v>Pass</v>
      </c>
      <c r="C640" s="23" t="str">
        <f>'指派 Feature_1017'!B:B</f>
        <v>System Requirement</v>
      </c>
      <c r="D640" s="23" t="str">
        <f>'指派 Feature_1017'!C:C</f>
        <v>Functional</v>
      </c>
      <c r="E640" s="23" t="str">
        <f>'指派 Feature_1017'!D:D</f>
        <v>Cybersecurity</v>
      </c>
      <c r="F640" s="23" t="str">
        <f>'指派 Feature_1017'!A:A</f>
        <v>RTBM-54818</v>
      </c>
      <c r="G640" s="24" t="str">
        <f>IFERROR(VLOOKUP(F640,HW資料!A:B,2,FALSE),VLOOKUP(F640,System資料複製!E:J,6,FALSE))</f>
        <v>Pass</v>
      </c>
      <c r="H640" s="23" t="str">
        <f>IFERROR(VLOOKUP(F640,HW資料!A:B,1,FALSE),VLOOKUP(F640,System資料複製!E:J,5,FALSE))</f>
        <v>RTBM-56263</v>
      </c>
      <c r="I640" s="24" t="str">
        <f>IFERROR(VLOOKUP(F640,CustomerREQ!B:F,3,FALSE),"NA")</f>
        <v>RTBM-15907</v>
      </c>
      <c r="J640" s="24" t="str">
        <f>IFERROR(VLOOKUP(F640,CustomerREQ!B:F,4,FALSE),"NA")</f>
        <v>GEN-CSTS-ST-HW_SW-0005</v>
      </c>
      <c r="K640" s="24">
        <f>IFERROR(VLOOKUP(F640,CustomerREQ!B:F,5,FALSE),"NA")</f>
        <v>0</v>
      </c>
    </row>
    <row r="641" spans="1:11" x14ac:dyDescent="0.4">
      <c r="A641" s="23" t="str">
        <f>'指派 Feature_1017'!E:E</f>
        <v>Function Safety</v>
      </c>
      <c r="B641" s="24" t="str">
        <f>IFERROR(VLOOKUP(A641,Feature統計!A:O,15,FALSE),"NA")</f>
        <v>On-going w/h some pass</v>
      </c>
      <c r="C641" s="23" t="str">
        <f>'指派 Feature_1017'!B:B</f>
        <v>System Requirement</v>
      </c>
      <c r="D641" s="23" t="str">
        <f>'指派 Feature_1017'!C:C</f>
        <v>Function Safety</v>
      </c>
      <c r="E641" s="23" t="str">
        <f>'指派 Feature_1017'!D:D</f>
        <v>Documentation</v>
      </c>
      <c r="F641" s="23" t="str">
        <f>'指派 Feature_1017'!A:A</f>
        <v>RTBM-54821</v>
      </c>
      <c r="G641" s="24" t="str">
        <f>IFERROR(VLOOKUP(F641,HW資料!A:B,2,FALSE),VLOOKUP(F641,System資料複製!E:J,6,FALSE))</f>
        <v>Reviewed</v>
      </c>
      <c r="H641" s="23" t="str">
        <f>IFERROR(VLOOKUP(F641,HW資料!A:B,1,FALSE),VLOOKUP(F641,System資料複製!E:J,5,FALSE))</f>
        <v>RTBM-44546</v>
      </c>
      <c r="I641" s="24" t="str">
        <f>IFERROR(VLOOKUP(F641,CustomerREQ!B:F,3,FALSE),"NA")</f>
        <v>RTBM-15769</v>
      </c>
      <c r="J641" s="24" t="str">
        <f>IFERROR(VLOOKUP(F641,CustomerREQ!B:F,4,FALSE),"NA")</f>
        <v>Gen-BSRFv2’-CDC-SDF-15</v>
      </c>
      <c r="K641" s="24">
        <f>IFERROR(VLOOKUP(F641,CustomerREQ!B:F,5,FALSE),"NA")</f>
        <v>0</v>
      </c>
    </row>
    <row r="642" spans="1:11" x14ac:dyDescent="0.4">
      <c r="A642" s="23" t="str">
        <f>'指派 Feature_1017'!E:E</f>
        <v>Function Safety</v>
      </c>
      <c r="B642" s="24" t="str">
        <f>IFERROR(VLOOKUP(A642,Feature統計!A:O,15,FALSE),"NA")</f>
        <v>On-going w/h some pass</v>
      </c>
      <c r="C642" s="23" t="str">
        <f>'指派 Feature_1017'!B:B</f>
        <v>System Requirement</v>
      </c>
      <c r="D642" s="23" t="str">
        <f>'指派 Feature_1017'!C:C</f>
        <v>Function Safety</v>
      </c>
      <c r="E642" s="23" t="str">
        <f>'指派 Feature_1017'!D:D</f>
        <v>Documentation</v>
      </c>
      <c r="F642" s="23" t="str">
        <f>'指派 Feature_1017'!A:A</f>
        <v>RTBM-54822</v>
      </c>
      <c r="G642" s="24" t="str">
        <f>IFERROR(VLOOKUP(F642,HW資料!A:B,2,FALSE),VLOOKUP(F642,System資料複製!E:J,6,FALSE))</f>
        <v>Reviewed</v>
      </c>
      <c r="H642" s="23" t="str">
        <f>IFERROR(VLOOKUP(F642,HW資料!A:B,1,FALSE),VLOOKUP(F642,System資料複製!E:J,5,FALSE))</f>
        <v>RTBM-44545</v>
      </c>
      <c r="I642" s="24" t="str">
        <f>IFERROR(VLOOKUP(F642,CustomerREQ!B:F,3,FALSE),"NA")</f>
        <v>RTBM-15697</v>
      </c>
      <c r="J642" s="24" t="str">
        <f>IFERROR(VLOOKUP(F642,CustomerREQ!B:F,4,FALSE),"NA")</f>
        <v>Gen-BSRFv2’-CDC-SDF-14</v>
      </c>
      <c r="K642" s="24">
        <f>IFERROR(VLOOKUP(F642,CustomerREQ!B:F,5,FALSE),"NA")</f>
        <v>0</v>
      </c>
    </row>
    <row r="643" spans="1:11" x14ac:dyDescent="0.4">
      <c r="A643" s="23" t="str">
        <f>'指派 Feature_1017'!E:E</f>
        <v>Function Safety</v>
      </c>
      <c r="B643" s="24" t="str">
        <f>IFERROR(VLOOKUP(A643,Feature統計!A:O,15,FALSE),"NA")</f>
        <v>On-going w/h some pass</v>
      </c>
      <c r="C643" s="23" t="str">
        <f>'指派 Feature_1017'!B:B</f>
        <v>System Requirement</v>
      </c>
      <c r="D643" s="23" t="str">
        <f>'指派 Feature_1017'!C:C</f>
        <v>Function Safety</v>
      </c>
      <c r="E643" s="23" t="str">
        <f>'指派 Feature_1017'!D:D</f>
        <v>Documentation</v>
      </c>
      <c r="F643" s="23" t="str">
        <f>'指派 Feature_1017'!A:A</f>
        <v>RTBM-54856</v>
      </c>
      <c r="G643" s="24" t="str">
        <f>IFERROR(VLOOKUP(F643,HW資料!A:B,2,FALSE),VLOOKUP(F643,System資料複製!E:J,6,FALSE))</f>
        <v>Reviewed</v>
      </c>
      <c r="H643" s="23" t="str">
        <f>IFERROR(VLOOKUP(F643,HW資料!A:B,1,FALSE),VLOOKUP(F643,System資料複製!E:J,5,FALSE))</f>
        <v>RTBM-44536</v>
      </c>
      <c r="I643" s="24" t="str">
        <f>IFERROR(VLOOKUP(F643,CustomerREQ!B:F,3,FALSE),"NA")</f>
        <v>RTBM-15688</v>
      </c>
      <c r="J643" s="24" t="str">
        <f>IFERROR(VLOOKUP(F643,CustomerREQ!B:F,4,FALSE),"NA")</f>
        <v>Gen-BSRFv2’-CDC-SDF-05</v>
      </c>
      <c r="K643" s="24">
        <f>IFERROR(VLOOKUP(F643,CustomerREQ!B:F,5,FALSE),"NA")</f>
        <v>0</v>
      </c>
    </row>
    <row r="644" spans="1:11" x14ac:dyDescent="0.4">
      <c r="A644" s="23" t="str">
        <f>'指派 Feature_1017'!E:E</f>
        <v>Function Safety</v>
      </c>
      <c r="B644" s="24" t="str">
        <f>IFERROR(VLOOKUP(A644,Feature統計!A:O,15,FALSE),"NA")</f>
        <v>On-going w/h some pass</v>
      </c>
      <c r="C644" s="23" t="str">
        <f>'指派 Feature_1017'!B:B</f>
        <v>System Requirement</v>
      </c>
      <c r="D644" s="23" t="str">
        <f>'指派 Feature_1017'!C:C</f>
        <v>Function Safety</v>
      </c>
      <c r="E644" s="23" t="str">
        <f>'指派 Feature_1017'!D:D</f>
        <v>Documentation</v>
      </c>
      <c r="F644" s="23" t="str">
        <f>'指派 Feature_1017'!A:A</f>
        <v>RTBM-54857</v>
      </c>
      <c r="G644" s="24" t="str">
        <f>IFERROR(VLOOKUP(F644,HW資料!A:B,2,FALSE),VLOOKUP(F644,System資料複製!E:J,6,FALSE))</f>
        <v>Reviewed</v>
      </c>
      <c r="H644" s="23" t="str">
        <f>IFERROR(VLOOKUP(F644,HW資料!A:B,1,FALSE),VLOOKUP(F644,System資料複製!E:J,5,FALSE))</f>
        <v>RTBM-44535</v>
      </c>
      <c r="I644" s="24" t="str">
        <f>IFERROR(VLOOKUP(F644,CustomerREQ!B:F,3,FALSE),"NA")</f>
        <v>RTBM-15687</v>
      </c>
      <c r="J644" s="24" t="str">
        <f>IFERROR(VLOOKUP(F644,CustomerREQ!B:F,4,FALSE),"NA")</f>
        <v>Gen-BSRFv2’-CDC-SDF-04</v>
      </c>
      <c r="K644" s="24">
        <f>IFERROR(VLOOKUP(F644,CustomerREQ!B:F,5,FALSE),"NA")</f>
        <v>0</v>
      </c>
    </row>
    <row r="645" spans="1:11" x14ac:dyDescent="0.4">
      <c r="A645" s="23" t="str">
        <f>'指派 Feature_1017'!E:E</f>
        <v>Function Safety</v>
      </c>
      <c r="B645" s="24" t="str">
        <f>IFERROR(VLOOKUP(A645,Feature統計!A:O,15,FALSE),"NA")</f>
        <v>On-going w/h some pass</v>
      </c>
      <c r="C645" s="23" t="str">
        <f>'指派 Feature_1017'!B:B</f>
        <v>System Requirement</v>
      </c>
      <c r="D645" s="23" t="str">
        <f>'指派 Feature_1017'!C:C</f>
        <v>Function Safety</v>
      </c>
      <c r="E645" s="23" t="str">
        <f>'指派 Feature_1017'!D:D</f>
        <v>Documentation</v>
      </c>
      <c r="F645" s="23" t="str">
        <f>'指派 Feature_1017'!A:A</f>
        <v>RTBM-54858</v>
      </c>
      <c r="G645" s="24" t="str">
        <f>IFERROR(VLOOKUP(F645,HW資料!A:B,2,FALSE),VLOOKUP(F645,System資料複製!E:J,6,FALSE))</f>
        <v>Reviewed</v>
      </c>
      <c r="H645" s="23" t="str">
        <f>IFERROR(VLOOKUP(F645,HW資料!A:B,1,FALSE),VLOOKUP(F645,System資料複製!E:J,5,FALSE))</f>
        <v>RTBM-44534</v>
      </c>
      <c r="I645" s="24" t="str">
        <f>IFERROR(VLOOKUP(F645,CustomerREQ!B:F,3,FALSE),"NA")</f>
        <v>RTBM-15686</v>
      </c>
      <c r="J645" s="24" t="str">
        <f>IFERROR(VLOOKUP(F645,CustomerREQ!B:F,4,FALSE),"NA")</f>
        <v>Gen-BSRFv2’-CDC-SDF-03</v>
      </c>
      <c r="K645" s="24">
        <f>IFERROR(VLOOKUP(F645,CustomerREQ!B:F,5,FALSE),"NA")</f>
        <v>0</v>
      </c>
    </row>
    <row r="646" spans="1:11" x14ac:dyDescent="0.4">
      <c r="A646" s="23" t="str">
        <f>'指派 Feature_1017'!E:E</f>
        <v>Function Safety</v>
      </c>
      <c r="B646" s="24" t="str">
        <f>IFERROR(VLOOKUP(A646,Feature統計!A:O,15,FALSE),"NA")</f>
        <v>On-going w/h some pass</v>
      </c>
      <c r="C646" s="23" t="str">
        <f>'指派 Feature_1017'!B:B</f>
        <v>System Requirement</v>
      </c>
      <c r="D646" s="23" t="str">
        <f>'指派 Feature_1017'!C:C</f>
        <v>Function Safety</v>
      </c>
      <c r="E646" s="23" t="str">
        <f>'指派 Feature_1017'!D:D</f>
        <v>Documentation</v>
      </c>
      <c r="F646" s="23" t="str">
        <f>'指派 Feature_1017'!A:A</f>
        <v>RTBM-54859</v>
      </c>
      <c r="G646" s="24" t="str">
        <f>IFERROR(VLOOKUP(F646,HW資料!A:B,2,FALSE),VLOOKUP(F646,System資料複製!E:J,6,FALSE))</f>
        <v>Reviewed</v>
      </c>
      <c r="H646" s="23" t="str">
        <f>IFERROR(VLOOKUP(F646,HW資料!A:B,1,FALSE),VLOOKUP(F646,System資料複製!E:J,5,FALSE))</f>
        <v>RTBM-44533</v>
      </c>
      <c r="I646" s="24" t="str">
        <f>IFERROR(VLOOKUP(F646,CustomerREQ!B:F,3,FALSE),"NA")</f>
        <v>RTBM-15685</v>
      </c>
      <c r="J646" s="24" t="str">
        <f>IFERROR(VLOOKUP(F646,CustomerREQ!B:F,4,FALSE),"NA")</f>
        <v>Gen-BSRFv2’-CDC-SDF-02</v>
      </c>
      <c r="K646" s="24">
        <f>IFERROR(VLOOKUP(F646,CustomerREQ!B:F,5,FALSE),"NA")</f>
        <v>0</v>
      </c>
    </row>
    <row r="647" spans="1:11" x14ac:dyDescent="0.4">
      <c r="A647" s="23" t="str">
        <f>'指派 Feature_1017'!E:E</f>
        <v>Function Safety</v>
      </c>
      <c r="B647" s="24" t="str">
        <f>IFERROR(VLOOKUP(A647,Feature統計!A:O,15,FALSE),"NA")</f>
        <v>On-going w/h some pass</v>
      </c>
      <c r="C647" s="23" t="str">
        <f>'指派 Feature_1017'!B:B</f>
        <v>System Requirement</v>
      </c>
      <c r="D647" s="23" t="str">
        <f>'指派 Feature_1017'!C:C</f>
        <v>Function Safety</v>
      </c>
      <c r="E647" s="23" t="str">
        <f>'指派 Feature_1017'!D:D</f>
        <v>Documentation</v>
      </c>
      <c r="F647" s="23" t="str">
        <f>'指派 Feature_1017'!A:A</f>
        <v>RTBM-54861</v>
      </c>
      <c r="G647" s="24" t="str">
        <f>IFERROR(VLOOKUP(F647,HW資料!A:B,2,FALSE),VLOOKUP(F647,System資料複製!E:J,6,FALSE))</f>
        <v>Reviewed</v>
      </c>
      <c r="H647" s="23" t="str">
        <f>IFERROR(VLOOKUP(F647,HW資料!A:B,1,FALSE),VLOOKUP(F647,System資料複製!E:J,5,FALSE))</f>
        <v>RTBM-44548</v>
      </c>
      <c r="I647" s="24" t="str">
        <f>IFERROR(VLOOKUP(F647,CustomerREQ!B:F,3,FALSE),"NA")</f>
        <v>RTBM-15771</v>
      </c>
      <c r="J647" s="24" t="str">
        <f>IFERROR(VLOOKUP(F647,CustomerREQ!B:F,4,FALSE),"NA")</f>
        <v>Gen-BSRFv2’-CDC-SDF-17</v>
      </c>
      <c r="K647" s="24">
        <f>IFERROR(VLOOKUP(F647,CustomerREQ!B:F,5,FALSE),"NA")</f>
        <v>0</v>
      </c>
    </row>
    <row r="648" spans="1:11" x14ac:dyDescent="0.4">
      <c r="A648" s="23" t="str">
        <f>'指派 Feature_1017'!E:E</f>
        <v>Function Safety</v>
      </c>
      <c r="B648" s="24" t="str">
        <f>IFERROR(VLOOKUP(A648,Feature統計!A:O,15,FALSE),"NA")</f>
        <v>On-going w/h some pass</v>
      </c>
      <c r="C648" s="23" t="str">
        <f>'指派 Feature_1017'!B:B</f>
        <v>System Requirement</v>
      </c>
      <c r="D648" s="23" t="str">
        <f>'指派 Feature_1017'!C:C</f>
        <v>Function Safety</v>
      </c>
      <c r="E648" s="23" t="str">
        <f>'指派 Feature_1017'!D:D</f>
        <v>Documentation</v>
      </c>
      <c r="F648" s="23" t="str">
        <f>'指派 Feature_1017'!A:A</f>
        <v>RTBM-54862</v>
      </c>
      <c r="G648" s="24" t="str">
        <f>IFERROR(VLOOKUP(F648,HW資料!A:B,2,FALSE),VLOOKUP(F648,System資料複製!E:J,6,FALSE))</f>
        <v>Reviewed</v>
      </c>
      <c r="H648" s="23" t="str">
        <f>IFERROR(VLOOKUP(F648,HW資料!A:B,1,FALSE),VLOOKUP(F648,System資料複製!E:J,5,FALSE))</f>
        <v>RTBM-44547</v>
      </c>
      <c r="I648" s="24" t="str">
        <f>IFERROR(VLOOKUP(F648,CustomerREQ!B:F,3,FALSE),"NA")</f>
        <v>RTBM-15770</v>
      </c>
      <c r="J648" s="24" t="str">
        <f>IFERROR(VLOOKUP(F648,CustomerREQ!B:F,4,FALSE),"NA")</f>
        <v>Gen-BSRFv2’-CDC-SDF-16</v>
      </c>
      <c r="K648" s="24">
        <f>IFERROR(VLOOKUP(F648,CustomerREQ!B:F,5,FALSE),"NA")</f>
        <v>0</v>
      </c>
    </row>
    <row r="649" spans="1:11" x14ac:dyDescent="0.4">
      <c r="A649" s="23" t="str">
        <f>'指派 Feature_1017'!E:E</f>
        <v>Electrical Tests</v>
      </c>
      <c r="B649" s="24" t="str">
        <f>IFERROR(VLOOKUP(A649,Feature統計!A:O,15,FALSE),"NA")</f>
        <v>Pass</v>
      </c>
      <c r="C649" s="23" t="str">
        <f>'指派 Feature_1017'!B:B</f>
        <v>Hardware Requirement</v>
      </c>
      <c r="D649" s="23" t="str">
        <f>'指派 Feature_1017'!C:C</f>
        <v>Non-Functional</v>
      </c>
      <c r="E649" s="23" t="str">
        <f>'指派 Feature_1017'!D:D</f>
        <v>Quality</v>
      </c>
      <c r="F649" s="23" t="str">
        <f>'指派 Feature_1017'!A:A</f>
        <v>RTBM-54863</v>
      </c>
      <c r="G649" s="24" t="str">
        <f>IFERROR(VLOOKUP(F649,HW資料!A:B,2,FALSE),VLOOKUP(F649,System資料複製!E:J,6,FALSE))</f>
        <v>Pass</v>
      </c>
      <c r="H649" s="23" t="str">
        <f>IFERROR(VLOOKUP(F649,HW資料!A:B,1,FALSE),VLOOKUP(F649,System資料複製!E:J,5,FALSE))</f>
        <v>RTBM-54863</v>
      </c>
      <c r="I649" s="24" t="str">
        <f>IFERROR(VLOOKUP(F649,CustomerREQ!B:F,3,FALSE),"NA")</f>
        <v>RTBM-36201</v>
      </c>
      <c r="J649" s="24" t="str">
        <f>IFERROR(VLOOKUP(F649,CustomerREQ!B:F,4,FALSE),"NA")</f>
        <v>REQ-0495383</v>
      </c>
      <c r="K649" s="24" t="str">
        <f>IFERROR(VLOOKUP(F649,CustomerREQ!B:F,5,FALSE),"NA")</f>
        <v>B</v>
      </c>
    </row>
    <row r="650" spans="1:11" x14ac:dyDescent="0.4">
      <c r="A650" s="23" t="str">
        <f>'指派 Feature_1017'!E:E</f>
        <v>Connector - Main</v>
      </c>
      <c r="B650" s="24" t="str">
        <f>IFERROR(VLOOKUP(A650,Feature統計!A:O,15,FALSE),"NA")</f>
        <v>Pass</v>
      </c>
      <c r="C650" s="23" t="str">
        <f>'指派 Feature_1017'!B:B</f>
        <v>Hardware Requirement</v>
      </c>
      <c r="D650" s="23" t="str">
        <f>'指派 Feature_1017'!C:C</f>
        <v>Non-Functional</v>
      </c>
      <c r="E650" s="23" t="str">
        <f>'指派 Feature_1017'!D:D</f>
        <v>Miscellaneous</v>
      </c>
      <c r="F650" s="23" t="str">
        <f>'指派 Feature_1017'!A:A</f>
        <v>RTBM-54864</v>
      </c>
      <c r="G650" s="24" t="str">
        <f>IFERROR(VLOOKUP(F650,HW資料!A:B,2,FALSE),VLOOKUP(F650,System資料複製!E:J,6,FALSE))</f>
        <v>Pass</v>
      </c>
      <c r="H650" s="23" t="str">
        <f>IFERROR(VLOOKUP(F650,HW資料!A:B,1,FALSE),VLOOKUP(F650,System資料複製!E:J,5,FALSE))</f>
        <v>RTBM-54864</v>
      </c>
      <c r="I650" s="24" t="str">
        <f>IFERROR(VLOOKUP(F650,CustomerREQ!B:F,3,FALSE),"NA")</f>
        <v>RTBM-36125</v>
      </c>
      <c r="J650" s="24" t="str">
        <f>IFERROR(VLOOKUP(F650,CustomerREQ!B:F,4,FALSE),"NA")</f>
        <v>REQ-0495261</v>
      </c>
      <c r="K650" s="24" t="str">
        <f>IFERROR(VLOOKUP(F650,CustomerREQ!B:F,5,FALSE),"NA")</f>
        <v>B</v>
      </c>
    </row>
    <row r="651" spans="1:11" x14ac:dyDescent="0.4">
      <c r="A651" s="23" t="str">
        <f>'指派 Feature_1017'!E:E</f>
        <v>CAN bit rate configuration</v>
      </c>
      <c r="B651" s="24" t="str">
        <f>IFERROR(VLOOKUP(A651,Feature統計!A:O,15,FALSE),"NA")</f>
        <v>Pass</v>
      </c>
      <c r="C651" s="23" t="str">
        <f>'指派 Feature_1017'!B:B</f>
        <v>System Requirement</v>
      </c>
      <c r="D651" s="23" t="str">
        <f>'指派 Feature_1017'!C:C</f>
        <v>Non-Functional</v>
      </c>
      <c r="E651" s="23" t="str">
        <f>'指派 Feature_1017'!D:D</f>
        <v>LifeCycle</v>
      </c>
      <c r="F651" s="23" t="str">
        <f>'指派 Feature_1017'!A:A</f>
        <v>RTBM-54865</v>
      </c>
      <c r="G651" s="24" t="str">
        <f>IFERROR(VLOOKUP(F651,HW資料!A:B,2,FALSE),VLOOKUP(F651,System資料複製!E:J,6,FALSE))</f>
        <v>Pass</v>
      </c>
      <c r="H651" s="23" t="str">
        <f>IFERROR(VLOOKUP(F651,HW資料!A:B,1,FALSE),VLOOKUP(F651,System資料複製!E:J,5,FALSE))</f>
        <v>RTBM-56576</v>
      </c>
      <c r="I651" s="24" t="str">
        <f>IFERROR(VLOOKUP(F651,CustomerREQ!B:F,3,FALSE),"NA")</f>
        <v>RTBM-24456</v>
      </c>
      <c r="J651" s="24" t="str">
        <f>IFERROR(VLOOKUP(F651,CustomerREQ!B:F,4,FALSE),"NA")</f>
        <v>REQ-0040872</v>
      </c>
      <c r="K651" s="24" t="str">
        <f>IFERROR(VLOOKUP(F651,CustomerREQ!B:F,5,FALSE),"NA")</f>
        <v>A</v>
      </c>
    </row>
    <row r="652" spans="1:11" x14ac:dyDescent="0.4">
      <c r="A652" s="23" t="str">
        <f>'指派 Feature_1017'!E:E</f>
        <v>Resistance to Timing</v>
      </c>
      <c r="B652" s="24" t="str">
        <f>IFERROR(VLOOKUP(A652,Feature統計!A:O,15,FALSE),"NA")</f>
        <v>Pass</v>
      </c>
      <c r="C652" s="23" t="str">
        <f>'指派 Feature_1017'!B:B</f>
        <v>Hardware Requirement</v>
      </c>
      <c r="D652" s="23" t="str">
        <f>'指派 Feature_1017'!C:C</f>
        <v>Non-Functional</v>
      </c>
      <c r="E652" s="23" t="str">
        <f>'指派 Feature_1017'!D:D</f>
        <v>LifeCycle</v>
      </c>
      <c r="F652" s="23" t="str">
        <f>'指派 Feature_1017'!A:A</f>
        <v>RTBM-54866</v>
      </c>
      <c r="G652" s="24" t="str">
        <f>IFERROR(VLOOKUP(F652,HW資料!A:B,2,FALSE),VLOOKUP(F652,System資料複製!E:J,6,FALSE))</f>
        <v>Pass</v>
      </c>
      <c r="H652" s="23" t="str">
        <f>IFERROR(VLOOKUP(F652,HW資料!A:B,1,FALSE),VLOOKUP(F652,System資料複製!E:J,5,FALSE))</f>
        <v>RTBM-54866</v>
      </c>
      <c r="I652" s="24" t="str">
        <f>IFERROR(VLOOKUP(F652,CustomerREQ!B:F,3,FALSE),"NA")</f>
        <v>RTBM-24450</v>
      </c>
      <c r="J652" s="24" t="str">
        <f>IFERROR(VLOOKUP(F652,CustomerREQ!B:F,4,FALSE),"NA")</f>
        <v>REQ-0040822</v>
      </c>
      <c r="K652" s="24" t="str">
        <f>IFERROR(VLOOKUP(F652,CustomerREQ!B:F,5,FALSE),"NA")</f>
        <v>A</v>
      </c>
    </row>
    <row r="653" spans="1:11" x14ac:dyDescent="0.4">
      <c r="A653" s="23" t="str">
        <f>'指派 Feature_1017'!E:E</f>
        <v>Resistance to Timing</v>
      </c>
      <c r="B653" s="24" t="str">
        <f>IFERROR(VLOOKUP(A653,Feature統計!A:O,15,FALSE),"NA")</f>
        <v>Pass</v>
      </c>
      <c r="C653" s="23" t="str">
        <f>'指派 Feature_1017'!B:B</f>
        <v>Hardware Requirement</v>
      </c>
      <c r="D653" s="23" t="str">
        <f>'指派 Feature_1017'!C:C</f>
        <v>Non-Functional</v>
      </c>
      <c r="E653" s="23" t="str">
        <f>'指派 Feature_1017'!D:D</f>
        <v>LifeCycle</v>
      </c>
      <c r="F653" s="23" t="str">
        <f>'指派 Feature_1017'!A:A</f>
        <v>RTBM-54868</v>
      </c>
      <c r="G653" s="24" t="str">
        <f>IFERROR(VLOOKUP(F653,HW資料!A:B,2,FALSE),VLOOKUP(F653,System資料複製!E:J,6,FALSE))</f>
        <v>Pass</v>
      </c>
      <c r="H653" s="23" t="str">
        <f>IFERROR(VLOOKUP(F653,HW資料!A:B,1,FALSE),VLOOKUP(F653,System資料複製!E:J,5,FALSE))</f>
        <v>RTBM-54868</v>
      </c>
      <c r="I653" s="24" t="str">
        <f>IFERROR(VLOOKUP(F653,CustomerREQ!B:F,3,FALSE),"NA")</f>
        <v>RTBM-24445</v>
      </c>
      <c r="J653" s="24" t="str">
        <f>IFERROR(VLOOKUP(F653,CustomerREQ!B:F,4,FALSE),"NA")</f>
        <v>REQ-0040820</v>
      </c>
      <c r="K653" s="24" t="str">
        <f>IFERROR(VLOOKUP(F653,CustomerREQ!B:F,5,FALSE),"NA")</f>
        <v>A</v>
      </c>
    </row>
    <row r="654" spans="1:11" x14ac:dyDescent="0.4">
      <c r="A654" s="23" t="str">
        <f>'指派 Feature_1017'!E:E</f>
        <v>Not testable - Notice or guideline</v>
      </c>
      <c r="B654" s="24" t="str">
        <f>IFERROR(VLOOKUP(A654,Feature統計!A:O,15,FALSE),"NA")</f>
        <v>NA</v>
      </c>
      <c r="C654" s="23" t="str">
        <f>'指派 Feature_1017'!B:B</f>
        <v>Hardware Requirement</v>
      </c>
      <c r="D654" s="23" t="str">
        <f>'指派 Feature_1017'!C:C</f>
        <v>Non-Functional</v>
      </c>
      <c r="E654" s="23" t="str">
        <f>'指派 Feature_1017'!D:D</f>
        <v>Electrical Engineering</v>
      </c>
      <c r="F654" s="23" t="str">
        <f>'指派 Feature_1017'!A:A</f>
        <v>RTBM-54869</v>
      </c>
      <c r="G654" s="24" t="str">
        <f>IFERROR(VLOOKUP(F654,HW資料!A:B,2,FALSE),VLOOKUP(F654,System資料複製!E:J,6,FALSE))</f>
        <v>Pass</v>
      </c>
      <c r="H654" s="23" t="str">
        <f>IFERROR(VLOOKUP(F654,HW資料!A:B,1,FALSE),VLOOKUP(F654,System資料複製!E:J,5,FALSE))</f>
        <v>RTBM-54869</v>
      </c>
      <c r="I654" s="24" t="str">
        <f>IFERROR(VLOOKUP(F654,CustomerREQ!B:F,3,FALSE),"NA")</f>
        <v>RTBM-24362</v>
      </c>
      <c r="J654" s="24" t="str">
        <f>IFERROR(VLOOKUP(F654,CustomerREQ!B:F,4,FALSE),"NA")</f>
        <v>REQ-0040234</v>
      </c>
      <c r="K654" s="24" t="str">
        <f>IFERROR(VLOOKUP(F654,CustomerREQ!B:F,5,FALSE),"NA")</f>
        <v>A</v>
      </c>
    </row>
    <row r="655" spans="1:11" x14ac:dyDescent="0.4">
      <c r="A655" s="23" t="str">
        <f>'指派 Feature_1017'!E:E</f>
        <v>CAN Electrical Tests</v>
      </c>
      <c r="B655" s="24" t="str">
        <f>IFERROR(VLOOKUP(A655,Feature統計!A:O,15,FALSE),"NA")</f>
        <v>Pass</v>
      </c>
      <c r="C655" s="23" t="str">
        <f>'指派 Feature_1017'!B:B</f>
        <v>Hardware Requirement</v>
      </c>
      <c r="D655" s="23" t="str">
        <f>'指派 Feature_1017'!C:C</f>
        <v>Non-Functional</v>
      </c>
      <c r="E655" s="23" t="str">
        <f>'指派 Feature_1017'!D:D</f>
        <v>LifeCycle</v>
      </c>
      <c r="F655" s="23" t="str">
        <f>'指派 Feature_1017'!A:A</f>
        <v>RTBM-54870</v>
      </c>
      <c r="G655" s="24" t="str">
        <f>IFERROR(VLOOKUP(F655,HW資料!A:B,2,FALSE),VLOOKUP(F655,System資料複製!E:J,6,FALSE))</f>
        <v>Pass</v>
      </c>
      <c r="H655" s="23" t="str">
        <f>IFERROR(VLOOKUP(F655,HW資料!A:B,1,FALSE),VLOOKUP(F655,System資料複製!E:J,5,FALSE))</f>
        <v>RTBM-54870</v>
      </c>
      <c r="I655" s="24" t="str">
        <f>IFERROR(VLOOKUP(F655,CustomerREQ!B:F,3,FALSE),"NA")</f>
        <v>RTBM-24453</v>
      </c>
      <c r="J655" s="24" t="str">
        <f>IFERROR(VLOOKUP(F655,CustomerREQ!B:F,4,FALSE),"NA")</f>
        <v>REQ-0040850</v>
      </c>
      <c r="K655" s="24" t="str">
        <f>IFERROR(VLOOKUP(F655,CustomerREQ!B:F,5,FALSE),"NA")</f>
        <v>A</v>
      </c>
    </row>
    <row r="656" spans="1:11" x14ac:dyDescent="0.4">
      <c r="A656" s="23" t="str">
        <f>'指派 Feature_1017'!E:E</f>
        <v>Resistance to Timing</v>
      </c>
      <c r="B656" s="24" t="str">
        <f>IFERROR(VLOOKUP(A656,Feature統計!A:O,15,FALSE),"NA")</f>
        <v>Pass</v>
      </c>
      <c r="C656" s="23" t="str">
        <f>'指派 Feature_1017'!B:B</f>
        <v>Hardware Requirement</v>
      </c>
      <c r="D656" s="23" t="str">
        <f>'指派 Feature_1017'!C:C</f>
        <v>Non-Functional</v>
      </c>
      <c r="E656" s="23" t="str">
        <f>'指派 Feature_1017'!D:D</f>
        <v>Networks &amp; Protocols</v>
      </c>
      <c r="F656" s="23" t="str">
        <f>'指派 Feature_1017'!A:A</f>
        <v>RTBM-54871</v>
      </c>
      <c r="G656" s="24" t="str">
        <f>IFERROR(VLOOKUP(F656,HW資料!A:B,2,FALSE),VLOOKUP(F656,System資料複製!E:J,6,FALSE))</f>
        <v>StagePass</v>
      </c>
      <c r="H656" s="23" t="str">
        <f>IFERROR(VLOOKUP(F656,HW資料!A:B,1,FALSE),VLOOKUP(F656,System資料複製!E:J,5,FALSE))</f>
        <v>RTBM-54871</v>
      </c>
      <c r="I656" s="24" t="str">
        <f>IFERROR(VLOOKUP(F656,CustomerREQ!B:F,3,FALSE),"NA")</f>
        <v>RTBM-24451</v>
      </c>
      <c r="J656" s="24" t="str">
        <f>IFERROR(VLOOKUP(F656,CustomerREQ!B:F,4,FALSE),"NA")</f>
        <v>GEN-RESEAU-ST-CPCANHS.0034</v>
      </c>
      <c r="K656" s="24">
        <f>IFERROR(VLOOKUP(F656,CustomerREQ!B:F,5,FALSE),"NA")</f>
        <v>3</v>
      </c>
    </row>
    <row r="657" spans="1:11" x14ac:dyDescent="0.4">
      <c r="A657" s="23" t="str">
        <f>'指派 Feature_1017'!E:E</f>
        <v>Resistance to Timing</v>
      </c>
      <c r="B657" s="24" t="str">
        <f>IFERROR(VLOOKUP(A657,Feature統計!A:O,15,FALSE),"NA")</f>
        <v>Pass</v>
      </c>
      <c r="C657" s="23" t="str">
        <f>'指派 Feature_1017'!B:B</f>
        <v>Hardware Requirement</v>
      </c>
      <c r="D657" s="23" t="str">
        <f>'指派 Feature_1017'!C:C</f>
        <v>Non-Functional</v>
      </c>
      <c r="E657" s="23" t="str">
        <f>'指派 Feature_1017'!D:D</f>
        <v>LifeCycle</v>
      </c>
      <c r="F657" s="23" t="str">
        <f>'指派 Feature_1017'!A:A</f>
        <v>RTBM-54873</v>
      </c>
      <c r="G657" s="24" t="str">
        <f>IFERROR(VLOOKUP(F657,HW資料!A:B,2,FALSE),VLOOKUP(F657,System資料複製!E:J,6,FALSE))</f>
        <v>Pass</v>
      </c>
      <c r="H657" s="23" t="str">
        <f>IFERROR(VLOOKUP(F657,HW資料!A:B,1,FALSE),VLOOKUP(F657,System資料複製!E:J,5,FALSE))</f>
        <v>RTBM-54873</v>
      </c>
      <c r="I657" s="24" t="str">
        <f>IFERROR(VLOOKUP(F657,CustomerREQ!B:F,3,FALSE),"NA")</f>
        <v>RTBM-24567</v>
      </c>
      <c r="J657" s="24" t="str">
        <f>IFERROR(VLOOKUP(F657,CustomerREQ!B:F,4,FALSE),"NA")</f>
        <v>GEN-RESEAU- ST- CPCANHS.0034</v>
      </c>
      <c r="K657" s="24">
        <f>IFERROR(VLOOKUP(F657,CustomerREQ!B:F,5,FALSE),"NA")</f>
        <v>0</v>
      </c>
    </row>
    <row r="658" spans="1:11" x14ac:dyDescent="0.4">
      <c r="A658" s="23" t="str">
        <f>'指派 Feature_1017'!E:E</f>
        <v>Resistance to Timing</v>
      </c>
      <c r="B658" s="24" t="str">
        <f>IFERROR(VLOOKUP(A658,Feature統計!A:O,15,FALSE),"NA")</f>
        <v>Pass</v>
      </c>
      <c r="C658" s="23" t="str">
        <f>'指派 Feature_1017'!B:B</f>
        <v>Hardware Requirement</v>
      </c>
      <c r="D658" s="23" t="str">
        <f>'指派 Feature_1017'!C:C</f>
        <v>Non-Functional</v>
      </c>
      <c r="E658" s="23" t="str">
        <f>'指派 Feature_1017'!D:D</f>
        <v>LifeCycle</v>
      </c>
      <c r="F658" s="23" t="str">
        <f>'指派 Feature_1017'!A:A</f>
        <v>RTBM-54874</v>
      </c>
      <c r="G658" s="24" t="str">
        <f>IFERROR(VLOOKUP(F658,HW資料!A:B,2,FALSE),VLOOKUP(F658,System資料複製!E:J,6,FALSE))</f>
        <v>Pass</v>
      </c>
      <c r="H658" s="23" t="str">
        <f>IFERROR(VLOOKUP(F658,HW資料!A:B,1,FALSE),VLOOKUP(F658,System資料複製!E:J,5,FALSE))</f>
        <v>RTBM-54874</v>
      </c>
      <c r="I658" s="24" t="str">
        <f>IFERROR(VLOOKUP(F658,CustomerREQ!B:F,3,FALSE),"NA")</f>
        <v>RTBM-24565</v>
      </c>
      <c r="J658" s="24" t="str">
        <f>IFERROR(VLOOKUP(F658,CustomerREQ!B:F,4,FALSE),"NA")</f>
        <v>GEN-RESEAU- ST- CPCANHS.0032</v>
      </c>
      <c r="K658" s="24">
        <f>IFERROR(VLOOKUP(F658,CustomerREQ!B:F,5,FALSE),"NA")</f>
        <v>0</v>
      </c>
    </row>
    <row r="659" spans="1:11" x14ac:dyDescent="0.4">
      <c r="A659" s="23" t="str">
        <f>'指派 Feature_1017'!E:E</f>
        <v>CAN bit rate configuration</v>
      </c>
      <c r="B659" s="24" t="str">
        <f>IFERROR(VLOOKUP(A659,Feature統計!A:O,15,FALSE),"NA")</f>
        <v>Pass</v>
      </c>
      <c r="C659" s="23" t="str">
        <f>'指派 Feature_1017'!B:B</f>
        <v>System Requirement</v>
      </c>
      <c r="D659" s="23" t="str">
        <f>'指派 Feature_1017'!C:C</f>
        <v>Non-Functional</v>
      </c>
      <c r="E659" s="23" t="str">
        <f>'指派 Feature_1017'!D:D</f>
        <v>Networks &amp; Protocols</v>
      </c>
      <c r="F659" s="23" t="str">
        <f>'指派 Feature_1017'!A:A</f>
        <v>RTBM-54875</v>
      </c>
      <c r="G659" s="24" t="str">
        <f>IFERROR(VLOOKUP(F659,HW資料!A:B,2,FALSE),VLOOKUP(F659,System資料複製!E:J,6,FALSE))</f>
        <v>Pass</v>
      </c>
      <c r="H659" s="23" t="str">
        <f>IFERROR(VLOOKUP(F659,HW資料!A:B,1,FALSE),VLOOKUP(F659,System資料複製!E:J,5,FALSE))</f>
        <v>RTBM-55615</v>
      </c>
      <c r="I659" s="24" t="str">
        <f>IFERROR(VLOOKUP(F659,CustomerREQ!B:F,3,FALSE),"NA")</f>
        <v>RTBM-24447</v>
      </c>
      <c r="J659" s="24" t="str">
        <f>IFERROR(VLOOKUP(F659,CustomerREQ!B:F,4,FALSE),"NA")</f>
        <v>REQ-0040821</v>
      </c>
      <c r="K659" s="24" t="str">
        <f>IFERROR(VLOOKUP(F659,CustomerREQ!B:F,5,FALSE),"NA")</f>
        <v>A</v>
      </c>
    </row>
    <row r="660" spans="1:11" x14ac:dyDescent="0.4">
      <c r="A660" s="23" t="str">
        <f>'指派 Feature_1017'!E:E</f>
        <v>GNSS sensitivity requirement</v>
      </c>
      <c r="B660" s="24" t="str">
        <f>IFERROR(VLOOKUP(A660,Feature統計!A:O,15,FALSE),"NA")</f>
        <v>Fail</v>
      </c>
      <c r="C660" s="23" t="str">
        <f>'指派 Feature_1017'!B:B</f>
        <v>System Requirement</v>
      </c>
      <c r="D660" s="23" t="str">
        <f>'指派 Feature_1017'!C:C</f>
        <v>Functional</v>
      </c>
      <c r="E660" s="23" t="str">
        <f>'指派 Feature_1017'!D:D</f>
        <v>Positioning</v>
      </c>
      <c r="F660" s="23" t="str">
        <f>'指派 Feature_1017'!A:A</f>
        <v>RTBM-54878</v>
      </c>
      <c r="G660" s="24" t="str">
        <f>IFERROR(VLOOKUP(F660,HW資料!A:B,2,FALSE),VLOOKUP(F660,System資料複製!E:J,6,FALSE))</f>
        <v>Pass</v>
      </c>
      <c r="H660" s="23" t="str">
        <f>IFERROR(VLOOKUP(F660,HW資料!A:B,1,FALSE),VLOOKUP(F660,System資料複製!E:J,5,FALSE))</f>
        <v>RTBM-55565</v>
      </c>
      <c r="I660" s="24" t="str">
        <f>IFERROR(VLOOKUP(F660,CustomerREQ!B:F,3,FALSE),"NA")</f>
        <v>RTBM-36020</v>
      </c>
      <c r="J660" s="24" t="str">
        <f>IFERROR(VLOOKUP(F660,CustomerREQ!B:F,4,FALSE),"NA")</f>
        <v>REQ-0712395</v>
      </c>
      <c r="K660" s="24" t="str">
        <f>IFERROR(VLOOKUP(F660,CustomerREQ!B:F,5,FALSE),"NA")</f>
        <v>A</v>
      </c>
    </row>
    <row r="661" spans="1:11" x14ac:dyDescent="0.4">
      <c r="A661" s="23" t="str">
        <f>'指派 Feature_1017'!E:E</f>
        <v>GNSS sensitivity requirement</v>
      </c>
      <c r="B661" s="24" t="str">
        <f>IFERROR(VLOOKUP(A661,Feature統計!A:O,15,FALSE),"NA")</f>
        <v>Fail</v>
      </c>
      <c r="C661" s="23" t="str">
        <f>'指派 Feature_1017'!B:B</f>
        <v>System Requirement</v>
      </c>
      <c r="D661" s="23" t="str">
        <f>'指派 Feature_1017'!C:C</f>
        <v>Functional</v>
      </c>
      <c r="E661" s="23" t="str">
        <f>'指派 Feature_1017'!D:D</f>
        <v>Positioning</v>
      </c>
      <c r="F661" s="23" t="str">
        <f>'指派 Feature_1017'!A:A</f>
        <v>RTBM-54879</v>
      </c>
      <c r="G661" s="24" t="str">
        <f>IFERROR(VLOOKUP(F661,HW資料!A:B,2,FALSE),VLOOKUP(F661,System資料複製!E:J,6,FALSE))</f>
        <v>Fail</v>
      </c>
      <c r="H661" s="23" t="str">
        <f>IFERROR(VLOOKUP(F661,HW資料!A:B,1,FALSE),VLOOKUP(F661,System資料複製!E:J,5,FALSE))</f>
        <v>RTBM-55566</v>
      </c>
      <c r="I661" s="24" t="str">
        <f>IFERROR(VLOOKUP(F661,CustomerREQ!B:F,3,FALSE),"NA")</f>
        <v>RTBM-36019</v>
      </c>
      <c r="J661" s="24" t="str">
        <f>IFERROR(VLOOKUP(F661,CustomerREQ!B:F,4,FALSE),"NA")</f>
        <v>REQ-0712394</v>
      </c>
      <c r="K661" s="24" t="str">
        <f>IFERROR(VLOOKUP(F661,CustomerREQ!B:F,5,FALSE),"NA")</f>
        <v>A</v>
      </c>
    </row>
    <row r="662" spans="1:11" x14ac:dyDescent="0.4">
      <c r="A662" s="23" t="str">
        <f>'指派 Feature_1017'!E:E</f>
        <v>RAMS</v>
      </c>
      <c r="B662" s="24" t="str">
        <f>IFERROR(VLOOKUP(A662,Feature統計!A:O,15,FALSE),"NA")</f>
        <v>Pass</v>
      </c>
      <c r="C662" s="23" t="str">
        <f>'指派 Feature_1017'!B:B</f>
        <v>System Requirement</v>
      </c>
      <c r="D662" s="23" t="str">
        <f>'指派 Feature_1017'!C:C</f>
        <v>Functional</v>
      </c>
      <c r="E662" s="23" t="str">
        <f>'指派 Feature_1017'!D:D</f>
        <v>Miscellaneous</v>
      </c>
      <c r="F662" s="23" t="str">
        <f>'指派 Feature_1017'!A:A</f>
        <v>RTBM-54880</v>
      </c>
      <c r="G662" s="24" t="str">
        <f>IFERROR(VLOOKUP(F662,HW資料!A:B,2,FALSE),VLOOKUP(F662,System資料複製!E:J,6,FALSE))</f>
        <v>StagePass</v>
      </c>
      <c r="H662" s="23" t="str">
        <f>IFERROR(VLOOKUP(F662,HW資料!A:B,1,FALSE),VLOOKUP(F662,System資料複製!E:J,5,FALSE))</f>
        <v>RTBM-55630</v>
      </c>
      <c r="I662" s="24" t="str">
        <f>IFERROR(VLOOKUP(F662,CustomerREQ!B:F,3,FALSE),"NA")</f>
        <v>RTBM-36699</v>
      </c>
      <c r="J662" s="24" t="str">
        <f>IFERROR(VLOOKUP(F662,CustomerREQ!B:F,4,FALSE),"NA")</f>
        <v>REQ-0712242</v>
      </c>
      <c r="K662" s="24" t="str">
        <f>IFERROR(VLOOKUP(F662,CustomerREQ!B:F,5,FALSE),"NA")</f>
        <v>A</v>
      </c>
    </row>
    <row r="663" spans="1:11" x14ac:dyDescent="0.4">
      <c r="A663" s="23" t="str">
        <f>'指派 Feature_1017'!E:E</f>
        <v>Radio Antenna</v>
      </c>
      <c r="B663" s="24" t="str">
        <f>IFERROR(VLOOKUP(A663,Feature統計!A:O,15,FALSE),"NA")</f>
        <v>Pass</v>
      </c>
      <c r="C663" s="23" t="str">
        <f>'指派 Feature_1017'!B:B</f>
        <v>System Requirement</v>
      </c>
      <c r="D663" s="23" t="str">
        <f>'指派 Feature_1017'!C:C</f>
        <v>Functional</v>
      </c>
      <c r="E663" s="23" t="str">
        <f>'指派 Feature_1017'!D:D</f>
        <v>Broadcast</v>
      </c>
      <c r="F663" s="23" t="str">
        <f>'指派 Feature_1017'!A:A</f>
        <v>RTBM-54881</v>
      </c>
      <c r="G663" s="24" t="str">
        <f>IFERROR(VLOOKUP(F663,HW資料!A:B,2,FALSE),VLOOKUP(F663,System資料複製!E:J,6,FALSE))</f>
        <v>StagePass</v>
      </c>
      <c r="H663" s="23" t="str">
        <f>IFERROR(VLOOKUP(F663,HW資料!A:B,1,FALSE),VLOOKUP(F663,System資料複製!E:J,5,FALSE))</f>
        <v>RTBM-55598</v>
      </c>
      <c r="I663" s="24" t="str">
        <f>IFERROR(VLOOKUP(F663,CustomerREQ!B:F,3,FALSE),"NA")</f>
        <v>RTBM-25744</v>
      </c>
      <c r="J663" s="24" t="str">
        <f>IFERROR(VLOOKUP(F663,CustomerREQ!B:F,4,FALSE),"NA")</f>
        <v>REQ-0664669</v>
      </c>
      <c r="K663" s="24" t="str">
        <f>IFERROR(VLOOKUP(F663,CustomerREQ!B:F,5,FALSE),"NA")</f>
        <v>A</v>
      </c>
    </row>
    <row r="664" spans="1:11" x14ac:dyDescent="0.4">
      <c r="A664" s="23" t="str">
        <f>'指派 Feature_1017'!E:E</f>
        <v>Product compatible to customer specification</v>
      </c>
      <c r="B664" s="24" t="str">
        <f>IFERROR(VLOOKUP(A664,Feature統計!A:O,15,FALSE),"NA")</f>
        <v>Pass</v>
      </c>
      <c r="C664" s="23" t="str">
        <f>'指派 Feature_1017'!B:B</f>
        <v>System Requirement</v>
      </c>
      <c r="D664" s="23" t="str">
        <f>'指派 Feature_1017'!C:C</f>
        <v>Non-Functional</v>
      </c>
      <c r="E664" s="23" t="str">
        <f>'指派 Feature_1017'!D:D</f>
        <v>Connectivity</v>
      </c>
      <c r="F664" s="23" t="str">
        <f>'指派 Feature_1017'!A:A</f>
        <v>RTBM-54882</v>
      </c>
      <c r="G664" s="24" t="str">
        <f>IFERROR(VLOOKUP(F664,HW資料!A:B,2,FALSE),VLOOKUP(F664,System資料複製!E:J,6,FALSE))</f>
        <v>Pass</v>
      </c>
      <c r="H664" s="23" t="str">
        <f>IFERROR(VLOOKUP(F664,HW資料!A:B,1,FALSE),VLOOKUP(F664,System資料複製!E:J,5,FALSE))</f>
        <v>RTBM-55599</v>
      </c>
      <c r="I664" s="24" t="str">
        <f>IFERROR(VLOOKUP(F664,CustomerREQ!B:F,3,FALSE),"NA")</f>
        <v>RTBM-36240</v>
      </c>
      <c r="J664" s="24" t="str">
        <f>IFERROR(VLOOKUP(F664,CustomerREQ!B:F,4,FALSE),"NA")</f>
        <v>REQ-0663817</v>
      </c>
      <c r="K664" s="24" t="str">
        <f>IFERROR(VLOOKUP(F664,CustomerREQ!B:F,5,FALSE),"NA")</f>
        <v>A</v>
      </c>
    </row>
    <row r="665" spans="1:11" x14ac:dyDescent="0.4">
      <c r="A665" s="23" t="str">
        <f>'指派 Feature_1017'!E:E</f>
        <v>Backup Battery Lifetime</v>
      </c>
      <c r="B665" s="24" t="str">
        <f>IFERROR(VLOOKUP(A665,Feature統計!A:O,15,FALSE),"NA")</f>
        <v>On-going w/h some pass</v>
      </c>
      <c r="C665" s="23" t="str">
        <f>'指派 Feature_1017'!B:B</f>
        <v>System Requirement</v>
      </c>
      <c r="D665" s="23" t="str">
        <f>'指派 Feature_1017'!C:C</f>
        <v>Functional</v>
      </c>
      <c r="E665" s="23" t="str">
        <f>'指派 Feature_1017'!D:D</f>
        <v>Miscellaneous</v>
      </c>
      <c r="F665" s="23" t="str">
        <f>'指派 Feature_1017'!A:A</f>
        <v>RTBM-54883</v>
      </c>
      <c r="G665" s="24" t="str">
        <f>IFERROR(VLOOKUP(F665,HW資料!A:B,2,FALSE),VLOOKUP(F665,System資料複製!E:J,6,FALSE))</f>
        <v>Pass</v>
      </c>
      <c r="H665" s="23" t="str">
        <f>IFERROR(VLOOKUP(F665,HW資料!A:B,1,FALSE),VLOOKUP(F665,System資料複製!E:J,5,FALSE))</f>
        <v>RTBM-57345</v>
      </c>
      <c r="I665" s="24" t="str">
        <f>IFERROR(VLOOKUP(F665,CustomerREQ!B:F,3,FALSE),"NA")</f>
        <v>RTBM-36681</v>
      </c>
      <c r="J665" s="24" t="str">
        <f>IFERROR(VLOOKUP(F665,CustomerREQ!B:F,4,FALSE),"NA")</f>
        <v>REQ-0663814</v>
      </c>
      <c r="K665" s="24" t="str">
        <f>IFERROR(VLOOKUP(F665,CustomerREQ!B:F,5,FALSE),"NA")</f>
        <v>A</v>
      </c>
    </row>
    <row r="666" spans="1:11" x14ac:dyDescent="0.4">
      <c r="A666" s="23" t="str">
        <f>'指派 Feature_1017'!E:E</f>
        <v>Connector electrical requirement</v>
      </c>
      <c r="B666" s="24" t="str">
        <f>IFERROR(VLOOKUP(A666,Feature統計!A:O,15,FALSE),"NA")</f>
        <v>Pass</v>
      </c>
      <c r="C666" s="23" t="str">
        <f>'指派 Feature_1017'!B:B</f>
        <v>System Requirement</v>
      </c>
      <c r="D666" s="23" t="str">
        <f>'指派 Feature_1017'!C:C</f>
        <v>Functional</v>
      </c>
      <c r="E666" s="23" t="str">
        <f>'指派 Feature_1017'!D:D</f>
        <v>Diagnostic</v>
      </c>
      <c r="F666" s="23" t="str">
        <f>'指派 Feature_1017'!A:A</f>
        <v>RTBM-54884</v>
      </c>
      <c r="G666" s="24" t="str">
        <f>IFERROR(VLOOKUP(F666,HW資料!A:B,2,FALSE),VLOOKUP(F666,System資料複製!E:J,6,FALSE))</f>
        <v>Pass</v>
      </c>
      <c r="H666" s="23" t="str">
        <f>IFERROR(VLOOKUP(F666,HW資料!A:B,1,FALSE),VLOOKUP(F666,System資料複製!E:J,5,FALSE))</f>
        <v>RTBM-54884</v>
      </c>
      <c r="I666" s="24" t="str">
        <f>IFERROR(VLOOKUP(F666,CustomerREQ!B:F,3,FALSE),"NA")</f>
        <v>RTBM-36243</v>
      </c>
      <c r="J666" s="24" t="str">
        <f>IFERROR(VLOOKUP(F666,CustomerREQ!B:F,4,FALSE),"NA")</f>
        <v>REQ-0663455</v>
      </c>
      <c r="K666" s="24" t="str">
        <f>IFERROR(VLOOKUP(F666,CustomerREQ!B:F,5,FALSE),"NA")</f>
        <v>A</v>
      </c>
    </row>
    <row r="667" spans="1:11" x14ac:dyDescent="0.4">
      <c r="A667" s="23" t="str">
        <f>'指派 Feature_1017'!E:E</f>
        <v>GNSS sensitivity requirement</v>
      </c>
      <c r="B667" s="24" t="str">
        <f>IFERROR(VLOOKUP(A667,Feature統計!A:O,15,FALSE),"NA")</f>
        <v>Fail</v>
      </c>
      <c r="C667" s="23" t="str">
        <f>'指派 Feature_1017'!B:B</f>
        <v>System Requirement</v>
      </c>
      <c r="D667" s="23" t="str">
        <f>'指派 Feature_1017'!C:C</f>
        <v>Functional</v>
      </c>
      <c r="E667" s="23" t="str">
        <f>'指派 Feature_1017'!D:D</f>
        <v>Positioning</v>
      </c>
      <c r="F667" s="23" t="str">
        <f>'指派 Feature_1017'!A:A</f>
        <v>RTBM-54885</v>
      </c>
      <c r="G667" s="24" t="str">
        <f>IFERROR(VLOOKUP(F667,HW資料!A:B,2,FALSE),VLOOKUP(F667,System資料複製!E:J,6,FALSE))</f>
        <v>Fail</v>
      </c>
      <c r="H667" s="23" t="str">
        <f>IFERROR(VLOOKUP(F667,HW資料!A:B,1,FALSE),VLOOKUP(F667,System資料複製!E:J,5,FALSE))</f>
        <v>RTBM-55849</v>
      </c>
      <c r="I667" s="24" t="str">
        <f>IFERROR(VLOOKUP(F667,CustomerREQ!B:F,3,FALSE),"NA")</f>
        <v>RTBM-36018</v>
      </c>
      <c r="J667" s="24" t="str">
        <f>IFERROR(VLOOKUP(F667,CustomerREQ!B:F,4,FALSE),"NA")</f>
        <v>REQ-0663453</v>
      </c>
      <c r="K667" s="24" t="str">
        <f>IFERROR(VLOOKUP(F667,CustomerREQ!B:F,5,FALSE),"NA")</f>
        <v>B</v>
      </c>
    </row>
    <row r="668" spans="1:11" x14ac:dyDescent="0.4">
      <c r="A668" s="23" t="str">
        <f>'指派 Feature_1017'!E:E</f>
        <v>GNSS sensitivity requirement</v>
      </c>
      <c r="B668" s="24" t="str">
        <f>IFERROR(VLOOKUP(A668,Feature統計!A:O,15,FALSE),"NA")</f>
        <v>Fail</v>
      </c>
      <c r="C668" s="23" t="str">
        <f>'指派 Feature_1017'!B:B</f>
        <v>System Requirement</v>
      </c>
      <c r="D668" s="23" t="str">
        <f>'指派 Feature_1017'!C:C</f>
        <v>Functional</v>
      </c>
      <c r="E668" s="23" t="str">
        <f>'指派 Feature_1017'!D:D</f>
        <v>Connectivity</v>
      </c>
      <c r="F668" s="23" t="str">
        <f>'指派 Feature_1017'!A:A</f>
        <v>RTBM-54886</v>
      </c>
      <c r="G668" s="24" t="str">
        <f>IFERROR(VLOOKUP(F668,HW資料!A:B,2,FALSE),VLOOKUP(F668,System資料複製!E:J,6,FALSE))</f>
        <v>Fail</v>
      </c>
      <c r="H668" s="23" t="str">
        <f>IFERROR(VLOOKUP(F668,HW資料!A:B,1,FALSE),VLOOKUP(F668,System資料複製!E:J,5,FALSE))</f>
        <v>RTBM-55925</v>
      </c>
      <c r="I668" s="24" t="str">
        <f>IFERROR(VLOOKUP(F668,CustomerREQ!B:F,3,FALSE),"NA")</f>
        <v>RTBM-36017</v>
      </c>
      <c r="J668" s="24" t="str">
        <f>IFERROR(VLOOKUP(F668,CustomerREQ!B:F,4,FALSE),"NA")</f>
        <v>REQ-0663452</v>
      </c>
      <c r="K668" s="24" t="str">
        <f>IFERROR(VLOOKUP(F668,CustomerREQ!B:F,5,FALSE),"NA")</f>
        <v>B</v>
      </c>
    </row>
    <row r="669" spans="1:11" x14ac:dyDescent="0.4">
      <c r="A669" s="23" t="str">
        <f>'指派 Feature_1017'!E:E</f>
        <v>GNSS Antenna</v>
      </c>
      <c r="B669" s="24" t="str">
        <f>IFERROR(VLOOKUP(A669,Feature統計!A:O,15,FALSE),"NA")</f>
        <v>Pass</v>
      </c>
      <c r="C669" s="23" t="str">
        <f>'指派 Feature_1017'!B:B</f>
        <v>System Requirement</v>
      </c>
      <c r="D669" s="23" t="str">
        <f>'指派 Feature_1017'!C:C</f>
        <v>Functional</v>
      </c>
      <c r="E669" s="23" t="str">
        <f>'指派 Feature_1017'!D:D</f>
        <v>Positioning</v>
      </c>
      <c r="F669" s="23" t="str">
        <f>'指派 Feature_1017'!A:A</f>
        <v>RTBM-54887</v>
      </c>
      <c r="G669" s="24" t="str">
        <f>IFERROR(VLOOKUP(F669,HW資料!A:B,2,FALSE),VLOOKUP(F669,System資料複製!E:J,6,FALSE))</f>
        <v>StagePass</v>
      </c>
      <c r="H669" s="23" t="str">
        <f>IFERROR(VLOOKUP(F669,HW資料!A:B,1,FALSE),VLOOKUP(F669,System資料複製!E:J,5,FALSE))</f>
        <v>RTBM-55931</v>
      </c>
      <c r="I669" s="24" t="str">
        <f>IFERROR(VLOOKUP(F669,CustomerREQ!B:F,3,FALSE),"NA")</f>
        <v>RTBM-36042</v>
      </c>
      <c r="J669" s="24" t="str">
        <f>IFERROR(VLOOKUP(F669,CustomerREQ!B:F,4,FALSE),"NA")</f>
        <v>REQ-0663450</v>
      </c>
      <c r="K669" s="24" t="str">
        <f>IFERROR(VLOOKUP(F669,CustomerREQ!B:F,5,FALSE),"NA")</f>
        <v>A</v>
      </c>
    </row>
    <row r="670" spans="1:11" x14ac:dyDescent="0.4">
      <c r="A670" s="23" t="str">
        <f>'指派 Feature_1017'!E:E</f>
        <v>GNSS Antenna</v>
      </c>
      <c r="B670" s="24" t="str">
        <f>IFERROR(VLOOKUP(A670,Feature統計!A:O,15,FALSE),"NA")</f>
        <v>Pass</v>
      </c>
      <c r="C670" s="23" t="str">
        <f>'指派 Feature_1017'!B:B</f>
        <v>System Requirement</v>
      </c>
      <c r="D670" s="23" t="str">
        <f>'指派 Feature_1017'!C:C</f>
        <v>Functional</v>
      </c>
      <c r="E670" s="23" t="str">
        <f>'指派 Feature_1017'!D:D</f>
        <v>Positioning</v>
      </c>
      <c r="F670" s="23" t="str">
        <f>'指派 Feature_1017'!A:A</f>
        <v>RTBM-54888</v>
      </c>
      <c r="G670" s="24" t="str">
        <f>IFERROR(VLOOKUP(F670,HW資料!A:B,2,FALSE),VLOOKUP(F670,System資料複製!E:J,6,FALSE))</f>
        <v>StagePass</v>
      </c>
      <c r="H670" s="23" t="str">
        <f>IFERROR(VLOOKUP(F670,HW資料!A:B,1,FALSE),VLOOKUP(F670,System資料複製!E:J,5,FALSE))</f>
        <v>RTBM-55932</v>
      </c>
      <c r="I670" s="24" t="str">
        <f>IFERROR(VLOOKUP(F670,CustomerREQ!B:F,3,FALSE),"NA")</f>
        <v>RTBM-36041</v>
      </c>
      <c r="J670" s="24" t="str">
        <f>IFERROR(VLOOKUP(F670,CustomerREQ!B:F,4,FALSE),"NA")</f>
        <v>REQ-0663449</v>
      </c>
      <c r="K670" s="24" t="str">
        <f>IFERROR(VLOOKUP(F670,CustomerREQ!B:F,5,FALSE),"NA")</f>
        <v>A</v>
      </c>
    </row>
    <row r="671" spans="1:11" x14ac:dyDescent="0.4">
      <c r="A671" s="23" t="str">
        <f>'指派 Feature_1017'!E:E</f>
        <v>GNSS Antenna</v>
      </c>
      <c r="B671" s="24" t="str">
        <f>IFERROR(VLOOKUP(A671,Feature統計!A:O,15,FALSE),"NA")</f>
        <v>Pass</v>
      </c>
      <c r="C671" s="23" t="str">
        <f>'指派 Feature_1017'!B:B</f>
        <v>System Requirement</v>
      </c>
      <c r="D671" s="23" t="str">
        <f>'指派 Feature_1017'!C:C</f>
        <v>Functional</v>
      </c>
      <c r="E671" s="23" t="str">
        <f>'指派 Feature_1017'!D:D</f>
        <v>Positioning</v>
      </c>
      <c r="F671" s="23" t="str">
        <f>'指派 Feature_1017'!A:A</f>
        <v>RTBM-54889</v>
      </c>
      <c r="G671" s="24" t="str">
        <f>IFERROR(VLOOKUP(F671,HW資料!A:B,2,FALSE),VLOOKUP(F671,System資料複製!E:J,6,FALSE))</f>
        <v>Pass</v>
      </c>
      <c r="H671" s="23" t="str">
        <f>IFERROR(VLOOKUP(F671,HW資料!A:B,1,FALSE),VLOOKUP(F671,System資料複製!E:J,5,FALSE))</f>
        <v>RTBM-55933</v>
      </c>
      <c r="I671" s="24" t="str">
        <f>IFERROR(VLOOKUP(F671,CustomerREQ!B:F,3,FALSE),"NA")</f>
        <v>RTBM-36033</v>
      </c>
      <c r="J671" s="24" t="str">
        <f>IFERROR(VLOOKUP(F671,CustomerREQ!B:F,4,FALSE),"NA")</f>
        <v>REQ-0663447</v>
      </c>
      <c r="K671" s="24" t="str">
        <f>IFERROR(VLOOKUP(F671,CustomerREQ!B:F,5,FALSE),"NA")</f>
        <v>A</v>
      </c>
    </row>
    <row r="672" spans="1:11" x14ac:dyDescent="0.4">
      <c r="A672" s="23" t="str">
        <f>'指派 Feature_1017'!E:E</f>
        <v>Cellular antenna high level requirement</v>
      </c>
      <c r="B672" s="24" t="str">
        <f>IFERROR(VLOOKUP(A672,Feature統計!A:O,15,FALSE),"NA")</f>
        <v>Pass</v>
      </c>
      <c r="C672" s="23" t="str">
        <f>'指派 Feature_1017'!B:B</f>
        <v>System Requirement</v>
      </c>
      <c r="D672" s="23" t="str">
        <f>'指派 Feature_1017'!C:C</f>
        <v>Functional</v>
      </c>
      <c r="E672" s="23" t="str">
        <f>'指派 Feature_1017'!D:D</f>
        <v>Connectivity</v>
      </c>
      <c r="F672" s="23" t="str">
        <f>'指派 Feature_1017'!A:A</f>
        <v>RTBM-54890</v>
      </c>
      <c r="G672" s="24" t="str">
        <f>IFERROR(VLOOKUP(F672,HW資料!A:B,2,FALSE),VLOOKUP(F672,System資料複製!E:J,6,FALSE))</f>
        <v>StagePass</v>
      </c>
      <c r="H672" s="23" t="str">
        <f>IFERROR(VLOOKUP(F672,HW資料!A:B,1,FALSE),VLOOKUP(F672,System資料複製!E:J,5,FALSE))</f>
        <v>RTBM-51290</v>
      </c>
      <c r="I672" s="24" t="str">
        <f>IFERROR(VLOOKUP(F672,CustomerREQ!B:F,3,FALSE),"NA")</f>
        <v>RTBM-35992</v>
      </c>
      <c r="J672" s="24" t="str">
        <f>IFERROR(VLOOKUP(F672,CustomerREQ!B:F,4,FALSE),"NA")</f>
        <v>REQ-0663432</v>
      </c>
      <c r="K672" s="24" t="str">
        <f>IFERROR(VLOOKUP(F672,CustomerREQ!B:F,5,FALSE),"NA")</f>
        <v>A</v>
      </c>
    </row>
    <row r="673" spans="1:11" x14ac:dyDescent="0.4">
      <c r="A673" s="23" t="str">
        <f>'指派 Feature_1017'!E:E</f>
        <v>Mesure DAB EE performances criterion</v>
      </c>
      <c r="B673" s="24" t="str">
        <f>IFERROR(VLOOKUP(A673,Feature統計!A:O,15,FALSE),"NA")</f>
        <v>Fail</v>
      </c>
      <c r="C673" s="23" t="str">
        <f>'指派 Feature_1017'!B:B</f>
        <v>System Requirement</v>
      </c>
      <c r="D673" s="23" t="str">
        <f>'指派 Feature_1017'!C:C</f>
        <v>Non-Functional</v>
      </c>
      <c r="E673" s="23" t="str">
        <f>'指派 Feature_1017'!D:D</f>
        <v>Broadcast</v>
      </c>
      <c r="F673" s="23" t="str">
        <f>'指派 Feature_1017'!A:A</f>
        <v>RTBM-54891</v>
      </c>
      <c r="G673" s="24" t="str">
        <f>IFERROR(VLOOKUP(F673,HW資料!A:B,2,FALSE),VLOOKUP(F673,System資料複製!E:J,6,FALSE))</f>
        <v>On-going</v>
      </c>
      <c r="H673" s="23" t="str">
        <f>IFERROR(VLOOKUP(F673,HW資料!A:B,1,FALSE),VLOOKUP(F673,System資料複製!E:J,5,FALSE))</f>
        <v>RTBM-56181</v>
      </c>
      <c r="I673" s="24" t="str">
        <f>IFERROR(VLOOKUP(F673,CustomerREQ!B:F,3,FALSE),"NA")</f>
        <v>RTBM-36052</v>
      </c>
      <c r="J673" s="24" t="str">
        <f>IFERROR(VLOOKUP(F673,CustomerREQ!B:F,4,FALSE),"NA")</f>
        <v>REQ-0663431</v>
      </c>
      <c r="K673" s="24" t="str">
        <f>IFERROR(VLOOKUP(F673,CustomerREQ!B:F,5,FALSE),"NA")</f>
        <v>A</v>
      </c>
    </row>
    <row r="674" spans="1:11" x14ac:dyDescent="0.4">
      <c r="A674" s="23" t="str">
        <f>'指派 Feature_1017'!E:E</f>
        <v>Mesure FM EE performances criterion</v>
      </c>
      <c r="B674" s="24" t="str">
        <f>IFERROR(VLOOKUP(A674,Feature統計!A:O,15,FALSE),"NA")</f>
        <v>Fail</v>
      </c>
      <c r="C674" s="23" t="str">
        <f>'指派 Feature_1017'!B:B</f>
        <v>System Requirement</v>
      </c>
      <c r="D674" s="23" t="str">
        <f>'指派 Feature_1017'!C:C</f>
        <v>Non-Functional</v>
      </c>
      <c r="E674" s="23" t="str">
        <f>'指派 Feature_1017'!D:D</f>
        <v>Broadcast</v>
      </c>
      <c r="F674" s="23" t="str">
        <f>'指派 Feature_1017'!A:A</f>
        <v>RTBM-54892</v>
      </c>
      <c r="G674" s="24" t="str">
        <f>IFERROR(VLOOKUP(F674,HW資料!A:B,2,FALSE),VLOOKUP(F674,System資料複製!E:J,6,FALSE))</f>
        <v>On-going</v>
      </c>
      <c r="H674" s="23" t="str">
        <f>IFERROR(VLOOKUP(F674,HW資料!A:B,1,FALSE),VLOOKUP(F674,System資料複製!E:J,5,FALSE))</f>
        <v>RTBM-56182</v>
      </c>
      <c r="I674" s="24" t="str">
        <f>IFERROR(VLOOKUP(F674,CustomerREQ!B:F,3,FALSE),"NA")</f>
        <v>RTBM-36051</v>
      </c>
      <c r="J674" s="24" t="str">
        <f>IFERROR(VLOOKUP(F674,CustomerREQ!B:F,4,FALSE),"NA")</f>
        <v>REQ-0663430</v>
      </c>
      <c r="K674" s="24" t="str">
        <f>IFERROR(VLOOKUP(F674,CustomerREQ!B:F,5,FALSE),"NA")</f>
        <v>A</v>
      </c>
    </row>
    <row r="675" spans="1:11" x14ac:dyDescent="0.4">
      <c r="A675" s="23" t="str">
        <f>'指派 Feature_1017'!E:E</f>
        <v>Mesure AM EE performances criterion</v>
      </c>
      <c r="B675" s="24" t="str">
        <f>IFERROR(VLOOKUP(A675,Feature統計!A:O,15,FALSE),"NA")</f>
        <v>Fail</v>
      </c>
      <c r="C675" s="23" t="str">
        <f>'指派 Feature_1017'!B:B</f>
        <v>System Requirement</v>
      </c>
      <c r="D675" s="23" t="str">
        <f>'指派 Feature_1017'!C:C</f>
        <v>Non-Functional</v>
      </c>
      <c r="E675" s="23" t="str">
        <f>'指派 Feature_1017'!D:D</f>
        <v>Broadcast</v>
      </c>
      <c r="F675" s="23" t="str">
        <f>'指派 Feature_1017'!A:A</f>
        <v>RTBM-54893</v>
      </c>
      <c r="G675" s="24" t="str">
        <f>IFERROR(VLOOKUP(F675,HW資料!A:B,2,FALSE),VLOOKUP(F675,System資料複製!E:J,6,FALSE))</f>
        <v>On-going</v>
      </c>
      <c r="H675" s="23" t="str">
        <f>IFERROR(VLOOKUP(F675,HW資料!A:B,1,FALSE),VLOOKUP(F675,System資料複製!E:J,5,FALSE))</f>
        <v>RTBM-56199</v>
      </c>
      <c r="I675" s="24" t="str">
        <f>IFERROR(VLOOKUP(F675,CustomerREQ!B:F,3,FALSE),"NA")</f>
        <v>RTBM-36050</v>
      </c>
      <c r="J675" s="24" t="str">
        <f>IFERROR(VLOOKUP(F675,CustomerREQ!B:F,4,FALSE),"NA")</f>
        <v>REQ-0663427</v>
      </c>
      <c r="K675" s="24" t="str">
        <f>IFERROR(VLOOKUP(F675,CustomerREQ!B:F,5,FALSE),"NA")</f>
        <v>A</v>
      </c>
    </row>
    <row r="676" spans="1:11" x14ac:dyDescent="0.4">
      <c r="A676" s="23" t="str">
        <f>'指派 Feature_1017'!E:E</f>
        <v>Mesure DAB EE performances criterion</v>
      </c>
      <c r="B676" s="24" t="str">
        <f>IFERROR(VLOOKUP(A676,Feature統計!A:O,15,FALSE),"NA")</f>
        <v>Fail</v>
      </c>
      <c r="C676" s="23" t="str">
        <f>'指派 Feature_1017'!B:B</f>
        <v>System Requirement</v>
      </c>
      <c r="D676" s="23" t="str">
        <f>'指派 Feature_1017'!C:C</f>
        <v>Functional</v>
      </c>
      <c r="E676" s="23" t="str">
        <f>'指派 Feature_1017'!D:D</f>
        <v>Broadcast</v>
      </c>
      <c r="F676" s="23" t="str">
        <f>'指派 Feature_1017'!A:A</f>
        <v>RTBM-54894</v>
      </c>
      <c r="G676" s="24" t="str">
        <f>IFERROR(VLOOKUP(F676,HW資料!A:B,2,FALSE),VLOOKUP(F676,System資料複製!E:J,6,FALSE))</f>
        <v>Fail</v>
      </c>
      <c r="H676" s="23" t="str">
        <f>IFERROR(VLOOKUP(F676,HW資料!A:B,1,FALSE),VLOOKUP(F676,System資料複製!E:J,5,FALSE))</f>
        <v>RTBM-56204</v>
      </c>
      <c r="I676" s="24" t="str">
        <f>IFERROR(VLOOKUP(F676,CustomerREQ!B:F,3,FALSE),"NA")</f>
        <v>RTBM-36049</v>
      </c>
      <c r="J676" s="24" t="str">
        <f>IFERROR(VLOOKUP(F676,CustomerREQ!B:F,4,FALSE),"NA")</f>
        <v>REQ-0663424</v>
      </c>
      <c r="K676" s="24" t="str">
        <f>IFERROR(VLOOKUP(F676,CustomerREQ!B:F,5,FALSE),"NA")</f>
        <v>A</v>
      </c>
    </row>
    <row r="677" spans="1:11" x14ac:dyDescent="0.4">
      <c r="A677" s="23" t="str">
        <f>'指派 Feature_1017'!E:E</f>
        <v>Mesure AM EE performances criterion</v>
      </c>
      <c r="B677" s="24" t="str">
        <f>IFERROR(VLOOKUP(A677,Feature統計!A:O,15,FALSE),"NA")</f>
        <v>Fail</v>
      </c>
      <c r="C677" s="23" t="str">
        <f>'指派 Feature_1017'!B:B</f>
        <v>System Requirement</v>
      </c>
      <c r="D677" s="23" t="str">
        <f>'指派 Feature_1017'!C:C</f>
        <v>Functional</v>
      </c>
      <c r="E677" s="23" t="str">
        <f>'指派 Feature_1017'!D:D</f>
        <v>Broadcast</v>
      </c>
      <c r="F677" s="23" t="str">
        <f>'指派 Feature_1017'!A:A</f>
        <v>RTBM-54895</v>
      </c>
      <c r="G677" s="24" t="str">
        <f>IFERROR(VLOOKUP(F677,HW資料!A:B,2,FALSE),VLOOKUP(F677,System資料複製!E:J,6,FALSE))</f>
        <v>Fail</v>
      </c>
      <c r="H677" s="23" t="str">
        <f>IFERROR(VLOOKUP(F677,HW資料!A:B,1,FALSE),VLOOKUP(F677,System資料複製!E:J,5,FALSE))</f>
        <v>RTBM-56431</v>
      </c>
      <c r="I677" s="24" t="str">
        <f>IFERROR(VLOOKUP(F677,CustomerREQ!B:F,3,FALSE),"NA")</f>
        <v>RTBM-36048</v>
      </c>
      <c r="J677" s="24" t="str">
        <f>IFERROR(VLOOKUP(F677,CustomerREQ!B:F,4,FALSE),"NA")</f>
        <v>REQ-0663423</v>
      </c>
      <c r="K677" s="24" t="str">
        <f>IFERROR(VLOOKUP(F677,CustomerREQ!B:F,5,FALSE),"NA")</f>
        <v>A</v>
      </c>
    </row>
    <row r="678" spans="1:11" x14ac:dyDescent="0.4">
      <c r="A678" s="23" t="str">
        <f>'指派 Feature_1017'!E:E</f>
        <v>Mesure FM EE performances criterion</v>
      </c>
      <c r="B678" s="24" t="str">
        <f>IFERROR(VLOOKUP(A678,Feature統計!A:O,15,FALSE),"NA")</f>
        <v>Fail</v>
      </c>
      <c r="C678" s="23" t="str">
        <f>'指派 Feature_1017'!B:B</f>
        <v>System Requirement</v>
      </c>
      <c r="D678" s="23" t="str">
        <f>'指派 Feature_1017'!C:C</f>
        <v>Functional</v>
      </c>
      <c r="E678" s="23" t="str">
        <f>'指派 Feature_1017'!D:D</f>
        <v>Electrical Engineering</v>
      </c>
      <c r="F678" s="23" t="str">
        <f>'指派 Feature_1017'!A:A</f>
        <v>RTBM-54896</v>
      </c>
      <c r="G678" s="24" t="str">
        <f>IFERROR(VLOOKUP(F678,HW資料!A:B,2,FALSE),VLOOKUP(F678,System資料複製!E:J,6,FALSE))</f>
        <v>Fail</v>
      </c>
      <c r="H678" s="23" t="str">
        <f>IFERROR(VLOOKUP(F678,HW資料!A:B,1,FALSE),VLOOKUP(F678,System資料複製!E:J,5,FALSE))</f>
        <v>RTBM-56432</v>
      </c>
      <c r="I678" s="24" t="str">
        <f>IFERROR(VLOOKUP(F678,CustomerREQ!B:F,3,FALSE),"NA")</f>
        <v>RTBM-36047</v>
      </c>
      <c r="J678" s="24" t="str">
        <f>IFERROR(VLOOKUP(F678,CustomerREQ!B:F,4,FALSE),"NA")</f>
        <v>REQ-0663422</v>
      </c>
      <c r="K678" s="24" t="str">
        <f>IFERROR(VLOOKUP(F678,CustomerREQ!B:F,5,FALSE),"NA")</f>
        <v>A</v>
      </c>
    </row>
    <row r="679" spans="1:11" x14ac:dyDescent="0.4">
      <c r="A679" s="23" t="str">
        <f>'指派 Feature_1017'!E:E</f>
        <v>Cellular Antenna</v>
      </c>
      <c r="B679" s="24" t="str">
        <f>IFERROR(VLOOKUP(A679,Feature統計!A:O,15,FALSE),"NA")</f>
        <v>Fail</v>
      </c>
      <c r="C679" s="23" t="str">
        <f>'指派 Feature_1017'!B:B</f>
        <v>System Requirement</v>
      </c>
      <c r="D679" s="23" t="str">
        <f>'指派 Feature_1017'!C:C</f>
        <v>Non-Functional</v>
      </c>
      <c r="E679" s="23" t="str">
        <f>'指派 Feature_1017'!D:D</f>
        <v>Positioning</v>
      </c>
      <c r="F679" s="23" t="str">
        <f>'指派 Feature_1017'!A:A</f>
        <v>RTBM-54897</v>
      </c>
      <c r="G679" s="24" t="str">
        <f>IFERROR(VLOOKUP(F679,HW資料!A:B,2,FALSE),VLOOKUP(F679,System資料複製!E:J,6,FALSE))</f>
        <v>StagePass</v>
      </c>
      <c r="H679" s="23" t="str">
        <f>IFERROR(VLOOKUP(F679,HW資料!A:B,1,FALSE),VLOOKUP(F679,System資料複製!E:J,5,FALSE))</f>
        <v>RTBM-56440</v>
      </c>
      <c r="I679" s="24" t="str">
        <f>IFERROR(VLOOKUP(F679,CustomerREQ!B:F,3,FALSE),"NA")</f>
        <v>RTBM-36004</v>
      </c>
      <c r="J679" s="24" t="str">
        <f>IFERROR(VLOOKUP(F679,CustomerREQ!B:F,4,FALSE),"NA")</f>
        <v>REQ-0662030</v>
      </c>
      <c r="K679" s="24" t="str">
        <f>IFERROR(VLOOKUP(F679,CustomerREQ!B:F,5,FALSE),"NA")</f>
        <v>A</v>
      </c>
    </row>
    <row r="680" spans="1:11" x14ac:dyDescent="0.4">
      <c r="A680" s="23" t="str">
        <f>'指派 Feature_1017'!E:E</f>
        <v>Out of scope</v>
      </c>
      <c r="B680" s="24" t="str">
        <f>IFERROR(VLOOKUP(A680,Feature統計!A:O,15,FALSE),"NA")</f>
        <v>NA</v>
      </c>
      <c r="C680" s="23" t="str">
        <f>'指派 Feature_1017'!B:B</f>
        <v>System Requirement</v>
      </c>
      <c r="D680" s="23" t="str">
        <f>'指派 Feature_1017'!C:C</f>
        <v>Functional</v>
      </c>
      <c r="E680" s="23" t="str">
        <f>'指派 Feature_1017'!D:D</f>
        <v>Diagnostic</v>
      </c>
      <c r="F680" s="23" t="str">
        <f>'指派 Feature_1017'!A:A</f>
        <v>RTBM-54898</v>
      </c>
      <c r="G680" s="24" t="str">
        <f>IFERROR(VLOOKUP(F680,HW資料!A:B,2,FALSE),VLOOKUP(F680,System資料複製!E:J,6,FALSE))</f>
        <v>Reviewed</v>
      </c>
      <c r="H680" s="23" t="str">
        <f>IFERROR(VLOOKUP(F680,HW資料!A:B,1,FALSE),VLOOKUP(F680,System資料複製!E:J,5,FALSE))</f>
        <v>RTBM-56450</v>
      </c>
      <c r="I680" s="24" t="str">
        <f>IFERROR(VLOOKUP(F680,CustomerREQ!B:F,3,FALSE),"NA")</f>
        <v>RTBM-36625</v>
      </c>
      <c r="J680" s="24" t="str">
        <f>IFERROR(VLOOKUP(F680,CustomerREQ!B:F,4,FALSE),"NA")</f>
        <v>REQ-0658408</v>
      </c>
      <c r="K680" s="24" t="str">
        <f>IFERROR(VLOOKUP(F680,CustomerREQ!B:F,5,FALSE),"NA")</f>
        <v>A</v>
      </c>
    </row>
    <row r="681" spans="1:11" x14ac:dyDescent="0.4">
      <c r="A681" s="23" t="str">
        <f>'指派 Feature_1017'!E:E</f>
        <v>Out of scope</v>
      </c>
      <c r="B681" s="24" t="str">
        <f>IFERROR(VLOOKUP(A681,Feature統計!A:O,15,FALSE),"NA")</f>
        <v>NA</v>
      </c>
      <c r="C681" s="23" t="str">
        <f>'指派 Feature_1017'!B:B</f>
        <v>System Requirement</v>
      </c>
      <c r="D681" s="23" t="str">
        <f>'指派 Feature_1017'!C:C</f>
        <v>Functional</v>
      </c>
      <c r="E681" s="23" t="str">
        <f>'指派 Feature_1017'!D:D</f>
        <v>Diagnostic</v>
      </c>
      <c r="F681" s="23" t="str">
        <f>'指派 Feature_1017'!A:A</f>
        <v>RTBM-54899</v>
      </c>
      <c r="G681" s="24" t="str">
        <f>IFERROR(VLOOKUP(F681,HW資料!A:B,2,FALSE),VLOOKUP(F681,System資料複製!E:J,6,FALSE))</f>
        <v>Reviewed</v>
      </c>
      <c r="H681" s="23" t="str">
        <f>IFERROR(VLOOKUP(F681,HW資料!A:B,1,FALSE),VLOOKUP(F681,System資料複製!E:J,5,FALSE))</f>
        <v>RTBM-56451</v>
      </c>
      <c r="I681" s="24" t="str">
        <f>IFERROR(VLOOKUP(F681,CustomerREQ!B:F,3,FALSE),"NA")</f>
        <v>RTBM-36624</v>
      </c>
      <c r="J681" s="24" t="str">
        <f>IFERROR(VLOOKUP(F681,CustomerREQ!B:F,4,FALSE),"NA")</f>
        <v>REQ-0658407</v>
      </c>
      <c r="K681" s="24" t="str">
        <f>IFERROR(VLOOKUP(F681,CustomerREQ!B:F,5,FALSE),"NA")</f>
        <v>A</v>
      </c>
    </row>
    <row r="682" spans="1:11" x14ac:dyDescent="0.4">
      <c r="A682" s="23" t="str">
        <f>'指派 Feature_1017'!E:E</f>
        <v>Out of scope</v>
      </c>
      <c r="B682" s="24" t="str">
        <f>IFERROR(VLOOKUP(A682,Feature統計!A:O,15,FALSE),"NA")</f>
        <v>NA</v>
      </c>
      <c r="C682" s="23" t="str">
        <f>'指派 Feature_1017'!B:B</f>
        <v>System Requirement</v>
      </c>
      <c r="D682" s="23" t="str">
        <f>'指派 Feature_1017'!C:C</f>
        <v>Functional</v>
      </c>
      <c r="E682" s="23" t="str">
        <f>'指派 Feature_1017'!D:D</f>
        <v>Diagnostic</v>
      </c>
      <c r="F682" s="23" t="str">
        <f>'指派 Feature_1017'!A:A</f>
        <v>RTBM-54900</v>
      </c>
      <c r="G682" s="24" t="str">
        <f>IFERROR(VLOOKUP(F682,HW資料!A:B,2,FALSE),VLOOKUP(F682,System資料複製!E:J,6,FALSE))</f>
        <v>Reviewed</v>
      </c>
      <c r="H682" s="23" t="str">
        <f>IFERROR(VLOOKUP(F682,HW資料!A:B,1,FALSE),VLOOKUP(F682,System資料複製!E:J,5,FALSE))</f>
        <v>RTBM-56454</v>
      </c>
      <c r="I682" s="24" t="str">
        <f>IFERROR(VLOOKUP(F682,CustomerREQ!B:F,3,FALSE),"NA")</f>
        <v>RTBM-36623</v>
      </c>
      <c r="J682" s="24" t="str">
        <f>IFERROR(VLOOKUP(F682,CustomerREQ!B:F,4,FALSE),"NA")</f>
        <v>REQ-0658406</v>
      </c>
      <c r="K682" s="24" t="str">
        <f>IFERROR(VLOOKUP(F682,CustomerREQ!B:F,5,FALSE),"NA")</f>
        <v>A</v>
      </c>
    </row>
    <row r="683" spans="1:11" x14ac:dyDescent="0.4">
      <c r="A683" s="23" t="str">
        <f>'指派 Feature_1017'!E:E</f>
        <v>Out of scope</v>
      </c>
      <c r="B683" s="24" t="str">
        <f>IFERROR(VLOOKUP(A683,Feature統計!A:O,15,FALSE),"NA")</f>
        <v>NA</v>
      </c>
      <c r="C683" s="23" t="str">
        <f>'指派 Feature_1017'!B:B</f>
        <v>System Requirement</v>
      </c>
      <c r="D683" s="23" t="str">
        <f>'指派 Feature_1017'!C:C</f>
        <v>Functional</v>
      </c>
      <c r="E683" s="23" t="str">
        <f>'指派 Feature_1017'!D:D</f>
        <v>Diagnostic</v>
      </c>
      <c r="F683" s="23" t="str">
        <f>'指派 Feature_1017'!A:A</f>
        <v>RTBM-54901</v>
      </c>
      <c r="G683" s="24" t="str">
        <f>IFERROR(VLOOKUP(F683,HW資料!A:B,2,FALSE),VLOOKUP(F683,System資料複製!E:J,6,FALSE))</f>
        <v>Reviewed</v>
      </c>
      <c r="H683" s="23" t="str">
        <f>IFERROR(VLOOKUP(F683,HW資料!A:B,1,FALSE),VLOOKUP(F683,System資料複製!E:J,5,FALSE))</f>
        <v>RTBM-56457</v>
      </c>
      <c r="I683" s="24" t="str">
        <f>IFERROR(VLOOKUP(F683,CustomerREQ!B:F,3,FALSE),"NA")</f>
        <v>RTBM-36622</v>
      </c>
      <c r="J683" s="24" t="str">
        <f>IFERROR(VLOOKUP(F683,CustomerREQ!B:F,4,FALSE),"NA")</f>
        <v>REQ-0658405</v>
      </c>
      <c r="K683" s="24" t="str">
        <f>IFERROR(VLOOKUP(F683,CustomerREQ!B:F,5,FALSE),"NA")</f>
        <v>A</v>
      </c>
    </row>
    <row r="684" spans="1:11" x14ac:dyDescent="0.4">
      <c r="A684" s="23" t="str">
        <f>'指派 Feature_1017'!E:E</f>
        <v>DTC - NAD</v>
      </c>
      <c r="B684" s="24" t="str">
        <f>IFERROR(VLOOKUP(A684,Feature統計!A:O,15,FALSE),"NA")</f>
        <v>On-going w/h some pass</v>
      </c>
      <c r="C684" s="23" t="str">
        <f>'指派 Feature_1017'!B:B</f>
        <v>System Requirement</v>
      </c>
      <c r="D684" s="23" t="str">
        <f>'指派 Feature_1017'!C:C</f>
        <v>Functional</v>
      </c>
      <c r="E684" s="23" t="str">
        <f>'指派 Feature_1017'!D:D</f>
        <v>Diagnostic</v>
      </c>
      <c r="F684" s="23" t="str">
        <f>'指派 Feature_1017'!A:A</f>
        <v>RTBM-54902</v>
      </c>
      <c r="G684" s="24" t="str">
        <f>IFERROR(VLOOKUP(F684,HW資料!A:B,2,FALSE),VLOOKUP(F684,System資料複製!E:J,6,FALSE))</f>
        <v>Pass</v>
      </c>
      <c r="H684" s="23" t="str">
        <f>IFERROR(VLOOKUP(F684,HW資料!A:B,1,FALSE),VLOOKUP(F684,System資料複製!E:J,5,FALSE))</f>
        <v>RTBM-56458</v>
      </c>
      <c r="I684" s="24" t="str">
        <f>IFERROR(VLOOKUP(F684,CustomerREQ!B:F,3,FALSE),"NA")</f>
        <v>RTBM-36620</v>
      </c>
      <c r="J684" s="24" t="str">
        <f>IFERROR(VLOOKUP(F684,CustomerREQ!B:F,4,FALSE),"NA")</f>
        <v>REQ-0658402</v>
      </c>
      <c r="K684" s="24" t="str">
        <f>IFERROR(VLOOKUP(F684,CustomerREQ!B:F,5,FALSE),"NA")</f>
        <v>A</v>
      </c>
    </row>
    <row r="685" spans="1:11" x14ac:dyDescent="0.4">
      <c r="A685" s="23" t="str">
        <f>'指派 Feature_1017'!E:E</f>
        <v>DTC - NAD</v>
      </c>
      <c r="B685" s="24" t="str">
        <f>IFERROR(VLOOKUP(A685,Feature統計!A:O,15,FALSE),"NA")</f>
        <v>On-going w/h some pass</v>
      </c>
      <c r="C685" s="23" t="str">
        <f>'指派 Feature_1017'!B:B</f>
        <v>System Requirement</v>
      </c>
      <c r="D685" s="23" t="str">
        <f>'指派 Feature_1017'!C:C</f>
        <v>Functional</v>
      </c>
      <c r="E685" s="23" t="str">
        <f>'指派 Feature_1017'!D:D</f>
        <v>Diagnostic</v>
      </c>
      <c r="F685" s="23" t="str">
        <f>'指派 Feature_1017'!A:A</f>
        <v>RTBM-54903</v>
      </c>
      <c r="G685" s="24" t="str">
        <f>IFERROR(VLOOKUP(F685,HW資料!A:B,2,FALSE),VLOOKUP(F685,System資料複製!E:J,6,FALSE))</f>
        <v>Reviewed</v>
      </c>
      <c r="H685" s="23" t="str">
        <f>IFERROR(VLOOKUP(F685,HW資料!A:B,1,FALSE),VLOOKUP(F685,System資料複製!E:J,5,FALSE))</f>
        <v>RTBM-56469</v>
      </c>
      <c r="I685" s="24" t="str">
        <f>IFERROR(VLOOKUP(F685,CustomerREQ!B:F,3,FALSE),"NA")</f>
        <v>RTBM-36618</v>
      </c>
      <c r="J685" s="24" t="str">
        <f>IFERROR(VLOOKUP(F685,CustomerREQ!B:F,4,FALSE),"NA")</f>
        <v>REQ-0658400</v>
      </c>
      <c r="K685" s="24" t="str">
        <f>IFERROR(VLOOKUP(F685,CustomerREQ!B:F,5,FALSE),"NA")</f>
        <v>A</v>
      </c>
    </row>
    <row r="686" spans="1:11" x14ac:dyDescent="0.4">
      <c r="A686" s="23" t="str">
        <f>'指派 Feature_1017'!E:E</f>
        <v>Out of scope</v>
      </c>
      <c r="B686" s="24" t="str">
        <f>IFERROR(VLOOKUP(A686,Feature統計!A:O,15,FALSE),"NA")</f>
        <v>NA</v>
      </c>
      <c r="C686" s="23" t="str">
        <f>'指派 Feature_1017'!B:B</f>
        <v>System Requirement</v>
      </c>
      <c r="D686" s="23" t="str">
        <f>'指派 Feature_1017'!C:C</f>
        <v>Functional</v>
      </c>
      <c r="E686" s="23" t="str">
        <f>'指派 Feature_1017'!D:D</f>
        <v>Diagnostic</v>
      </c>
      <c r="F686" s="23" t="str">
        <f>'指派 Feature_1017'!A:A</f>
        <v>RTBM-54904</v>
      </c>
      <c r="G686" s="24" t="str">
        <f>IFERROR(VLOOKUP(F686,HW資料!A:B,2,FALSE),VLOOKUP(F686,System資料複製!E:J,6,FALSE))</f>
        <v>Reviewed</v>
      </c>
      <c r="H686" s="23" t="str">
        <f>IFERROR(VLOOKUP(F686,HW資料!A:B,1,FALSE),VLOOKUP(F686,System資料複製!E:J,5,FALSE))</f>
        <v>RTBM-56471</v>
      </c>
      <c r="I686" s="24" t="str">
        <f>IFERROR(VLOOKUP(F686,CustomerREQ!B:F,3,FALSE),"NA")</f>
        <v>RTBM-36617</v>
      </c>
      <c r="J686" s="24" t="str">
        <f>IFERROR(VLOOKUP(F686,CustomerREQ!B:F,4,FALSE),"NA")</f>
        <v>REQ-0658399</v>
      </c>
      <c r="K686" s="24" t="str">
        <f>IFERROR(VLOOKUP(F686,CustomerREQ!B:F,5,FALSE),"NA")</f>
        <v>A</v>
      </c>
    </row>
    <row r="687" spans="1:11" x14ac:dyDescent="0.4">
      <c r="A687" s="23" t="str">
        <f>'指派 Feature_1017'!E:E</f>
        <v>DTC - Loudspeaker</v>
      </c>
      <c r="B687" s="24" t="str">
        <f>IFERROR(VLOOKUP(A687,Feature統計!A:O,15,FALSE),"NA")</f>
        <v>Pass</v>
      </c>
      <c r="C687" s="23" t="str">
        <f>'指派 Feature_1017'!B:B</f>
        <v>System Requirement</v>
      </c>
      <c r="D687" s="23" t="str">
        <f>'指派 Feature_1017'!C:C</f>
        <v>Functional</v>
      </c>
      <c r="E687" s="23" t="str">
        <f>'指派 Feature_1017'!D:D</f>
        <v>Diagnostic</v>
      </c>
      <c r="F687" s="23" t="str">
        <f>'指派 Feature_1017'!A:A</f>
        <v>RTBM-54905</v>
      </c>
      <c r="G687" s="24" t="str">
        <f>IFERROR(VLOOKUP(F687,HW資料!A:B,2,FALSE),VLOOKUP(F687,System資料複製!E:J,6,FALSE))</f>
        <v>Pass</v>
      </c>
      <c r="H687" s="23" t="str">
        <f>IFERROR(VLOOKUP(F687,HW資料!A:B,1,FALSE),VLOOKUP(F687,System資料複製!E:J,5,FALSE))</f>
        <v>RTBM-56472</v>
      </c>
      <c r="I687" s="24" t="str">
        <f>IFERROR(VLOOKUP(F687,CustomerREQ!B:F,3,FALSE),"NA")</f>
        <v>RTBM-36539</v>
      </c>
      <c r="J687" s="24" t="str">
        <f>IFERROR(VLOOKUP(F687,CustomerREQ!B:F,4,FALSE),"NA")</f>
        <v>REQ-0658346</v>
      </c>
      <c r="K687" s="24" t="str">
        <f>IFERROR(VLOOKUP(F687,CustomerREQ!B:F,5,FALSE),"NA")</f>
        <v>A</v>
      </c>
    </row>
    <row r="688" spans="1:11" x14ac:dyDescent="0.4">
      <c r="A688" s="23" t="str">
        <f>'指派 Feature_1017'!E:E</f>
        <v>DTC - Microphone</v>
      </c>
      <c r="B688" s="24" t="str">
        <f>IFERROR(VLOOKUP(A688,Feature統計!A:O,15,FALSE),"NA")</f>
        <v>On-going w/h some pass</v>
      </c>
      <c r="C688" s="23" t="str">
        <f>'指派 Feature_1017'!B:B</f>
        <v>System Requirement</v>
      </c>
      <c r="D688" s="23" t="str">
        <f>'指派 Feature_1017'!C:C</f>
        <v>Functional</v>
      </c>
      <c r="E688" s="23" t="str">
        <f>'指派 Feature_1017'!D:D</f>
        <v>Diagnostic</v>
      </c>
      <c r="F688" s="23" t="str">
        <f>'指派 Feature_1017'!A:A</f>
        <v>RTBM-54906</v>
      </c>
      <c r="G688" s="24" t="str">
        <f>IFERROR(VLOOKUP(F688,HW資料!A:B,2,FALSE),VLOOKUP(F688,System資料複製!E:J,6,FALSE))</f>
        <v>Pass</v>
      </c>
      <c r="H688" s="23" t="str">
        <f>IFERROR(VLOOKUP(F688,HW資料!A:B,1,FALSE),VLOOKUP(F688,System資料複製!E:J,5,FALSE))</f>
        <v>RTBM-56508</v>
      </c>
      <c r="I688" s="24" t="str">
        <f>IFERROR(VLOOKUP(F688,CustomerREQ!B:F,3,FALSE),"NA")</f>
        <v>RTBM-36515</v>
      </c>
      <c r="J688" s="24" t="str">
        <f>IFERROR(VLOOKUP(F688,CustomerREQ!B:F,4,FALSE),"NA")</f>
        <v>REQ-0658345</v>
      </c>
      <c r="K688" s="24" t="str">
        <f>IFERROR(VLOOKUP(F688,CustomerREQ!B:F,5,FALSE),"NA")</f>
        <v>A</v>
      </c>
    </row>
    <row r="689" spans="1:11" x14ac:dyDescent="0.4">
      <c r="A689" s="23" t="str">
        <f>'指派 Feature_1017'!E:E</f>
        <v>DTC - BuB</v>
      </c>
      <c r="B689" s="24" t="str">
        <f>IFERROR(VLOOKUP(A689,Feature統計!A:O,15,FALSE),"NA")</f>
        <v>Pass</v>
      </c>
      <c r="C689" s="23" t="str">
        <f>'指派 Feature_1017'!B:B</f>
        <v>System Requirement</v>
      </c>
      <c r="D689" s="23" t="str">
        <f>'指派 Feature_1017'!C:C</f>
        <v>Functional</v>
      </c>
      <c r="E689" s="23" t="str">
        <f>'指派 Feature_1017'!D:D</f>
        <v>Diagnostic</v>
      </c>
      <c r="F689" s="23" t="str">
        <f>'指派 Feature_1017'!A:A</f>
        <v>RTBM-54907</v>
      </c>
      <c r="G689" s="24" t="str">
        <f>IFERROR(VLOOKUP(F689,HW資料!A:B,2,FALSE),VLOOKUP(F689,System資料複製!E:J,6,FALSE))</f>
        <v>Pass</v>
      </c>
      <c r="H689" s="23" t="str">
        <f>IFERROR(VLOOKUP(F689,HW資料!A:B,1,FALSE),VLOOKUP(F689,System資料複製!E:J,5,FALSE))</f>
        <v>RTBM-56512</v>
      </c>
      <c r="I689" s="24" t="str">
        <f>IFERROR(VLOOKUP(F689,CustomerREQ!B:F,3,FALSE),"NA")</f>
        <v>RTBM-36616</v>
      </c>
      <c r="J689" s="24" t="str">
        <f>IFERROR(VLOOKUP(F689,CustomerREQ!B:F,4,FALSE),"NA")</f>
        <v>REQ-0658160</v>
      </c>
      <c r="K689" s="24" t="str">
        <f>IFERROR(VLOOKUP(F689,CustomerREQ!B:F,5,FALSE),"NA")</f>
        <v>A</v>
      </c>
    </row>
    <row r="690" spans="1:11" x14ac:dyDescent="0.4">
      <c r="A690" s="23" t="str">
        <f>'指派 Feature_1017'!E:E</f>
        <v>DTC - BuB</v>
      </c>
      <c r="B690" s="24" t="str">
        <f>IFERROR(VLOOKUP(A690,Feature統計!A:O,15,FALSE),"NA")</f>
        <v>Pass</v>
      </c>
      <c r="C690" s="23" t="str">
        <f>'指派 Feature_1017'!B:B</f>
        <v>System Requirement</v>
      </c>
      <c r="D690" s="23" t="str">
        <f>'指派 Feature_1017'!C:C</f>
        <v>Functional</v>
      </c>
      <c r="E690" s="23" t="str">
        <f>'指派 Feature_1017'!D:D</f>
        <v>Diagnostic</v>
      </c>
      <c r="F690" s="23" t="str">
        <f>'指派 Feature_1017'!A:A</f>
        <v>RTBM-54908</v>
      </c>
      <c r="G690" s="24" t="str">
        <f>IFERROR(VLOOKUP(F690,HW資料!A:B,2,FALSE),VLOOKUP(F690,System資料複製!E:J,6,FALSE))</f>
        <v>Pass</v>
      </c>
      <c r="H690" s="23" t="str">
        <f>IFERROR(VLOOKUP(F690,HW資料!A:B,1,FALSE),VLOOKUP(F690,System資料複製!E:J,5,FALSE))</f>
        <v>RTBM-56513</v>
      </c>
      <c r="I690" s="24" t="str">
        <f>IFERROR(VLOOKUP(F690,CustomerREQ!B:F,3,FALSE),"NA")</f>
        <v>RTBM-36615</v>
      </c>
      <c r="J690" s="24" t="str">
        <f>IFERROR(VLOOKUP(F690,CustomerREQ!B:F,4,FALSE),"NA")</f>
        <v>REQ-0658159</v>
      </c>
      <c r="K690" s="24" t="str">
        <f>IFERROR(VLOOKUP(F690,CustomerREQ!B:F,5,FALSE),"NA")</f>
        <v>A</v>
      </c>
    </row>
    <row r="691" spans="1:11" x14ac:dyDescent="0.4">
      <c r="A691" s="23" t="str">
        <f>'指派 Feature_1017'!E:E</f>
        <v>DTC - BuB</v>
      </c>
      <c r="B691" s="24" t="str">
        <f>IFERROR(VLOOKUP(A691,Feature統計!A:O,15,FALSE),"NA")</f>
        <v>Pass</v>
      </c>
      <c r="C691" s="23" t="str">
        <f>'指派 Feature_1017'!B:B</f>
        <v>System Requirement</v>
      </c>
      <c r="D691" s="23" t="str">
        <f>'指派 Feature_1017'!C:C</f>
        <v>Functional</v>
      </c>
      <c r="E691" s="23" t="str">
        <f>'指派 Feature_1017'!D:D</f>
        <v>Quality</v>
      </c>
      <c r="F691" s="23" t="str">
        <f>'指派 Feature_1017'!A:A</f>
        <v>RTBM-54909</v>
      </c>
      <c r="G691" s="24" t="str">
        <f>IFERROR(VLOOKUP(F691,HW資料!A:B,2,FALSE),VLOOKUP(F691,System資料複製!E:J,6,FALSE))</f>
        <v>Pass</v>
      </c>
      <c r="H691" s="23" t="str">
        <f>IFERROR(VLOOKUP(F691,HW資料!A:B,1,FALSE),VLOOKUP(F691,System資料複製!E:J,5,FALSE))</f>
        <v>RTBM-56515</v>
      </c>
      <c r="I691" s="24" t="str">
        <f>IFERROR(VLOOKUP(F691,CustomerREQ!B:F,3,FALSE),"NA")</f>
        <v>RTBM-36614</v>
      </c>
      <c r="J691" s="24" t="str">
        <f>IFERROR(VLOOKUP(F691,CustomerREQ!B:F,4,FALSE),"NA")</f>
        <v>REQ-0658158</v>
      </c>
      <c r="K691" s="24" t="str">
        <f>IFERROR(VLOOKUP(F691,CustomerREQ!B:F,5,FALSE),"NA")</f>
        <v>A</v>
      </c>
    </row>
    <row r="692" spans="1:11" x14ac:dyDescent="0.4">
      <c r="A692" s="23" t="str">
        <f>'指派 Feature_1017'!E:E</f>
        <v>Out of scope</v>
      </c>
      <c r="B692" s="24" t="str">
        <f>IFERROR(VLOOKUP(A692,Feature統計!A:O,15,FALSE),"NA")</f>
        <v>NA</v>
      </c>
      <c r="C692" s="23" t="str">
        <f>'指派 Feature_1017'!B:B</f>
        <v>System Requirement</v>
      </c>
      <c r="D692" s="23" t="str">
        <f>'指派 Feature_1017'!C:C</f>
        <v>Functional</v>
      </c>
      <c r="E692" s="23" t="str">
        <f>'指派 Feature_1017'!D:D</f>
        <v>LifeCycle</v>
      </c>
      <c r="F692" s="23" t="str">
        <f>'指派 Feature_1017'!A:A</f>
        <v>RTBM-54910</v>
      </c>
      <c r="G692" s="24" t="str">
        <f>IFERROR(VLOOKUP(F692,HW資料!A:B,2,FALSE),VLOOKUP(F692,System資料複製!E:J,6,FALSE))</f>
        <v>Reviewed</v>
      </c>
      <c r="H692" s="23" t="str">
        <f>IFERROR(VLOOKUP(F692,HW資料!A:B,1,FALSE),VLOOKUP(F692,System資料複製!E:J,5,FALSE))</f>
        <v>RTBM-56516</v>
      </c>
      <c r="I692" s="24" t="str">
        <f>IFERROR(VLOOKUP(F692,CustomerREQ!B:F,3,FALSE),"NA")</f>
        <v>RTBM-36204</v>
      </c>
      <c r="J692" s="24" t="str">
        <f>IFERROR(VLOOKUP(F692,CustomerREQ!B:F,4,FALSE),"NA")</f>
        <v>REQ-0658157</v>
      </c>
      <c r="K692" s="24" t="str">
        <f>IFERROR(VLOOKUP(F692,CustomerREQ!B:F,5,FALSE),"NA")</f>
        <v>A</v>
      </c>
    </row>
    <row r="693" spans="1:11" x14ac:dyDescent="0.4">
      <c r="A693" s="23" t="str">
        <f>'指派 Feature_1017'!E:E</f>
        <v>Not testable - Notice or guideline</v>
      </c>
      <c r="B693" s="24" t="str">
        <f>IFERROR(VLOOKUP(A693,Feature統計!A:O,15,FALSE),"NA")</f>
        <v>NA</v>
      </c>
      <c r="C693" s="23" t="str">
        <f>'指派 Feature_1017'!B:B</f>
        <v>System Requirement</v>
      </c>
      <c r="D693" s="23" t="str">
        <f>'指派 Feature_1017'!C:C</f>
        <v>Functional</v>
      </c>
      <c r="E693" s="23" t="str">
        <f>'指派 Feature_1017'!D:D</f>
        <v>Diagnostic</v>
      </c>
      <c r="F693" s="23" t="str">
        <f>'指派 Feature_1017'!A:A</f>
        <v>RTBM-54912</v>
      </c>
      <c r="G693" s="24" t="str">
        <f>IFERROR(VLOOKUP(F693,HW資料!A:B,2,FALSE),VLOOKUP(F693,System資料複製!E:J,6,FALSE))</f>
        <v>Reviewed</v>
      </c>
      <c r="H693" s="23" t="str">
        <f>IFERROR(VLOOKUP(F693,HW資料!A:B,1,FALSE),VLOOKUP(F693,System資料複製!E:J,5,FALSE))</f>
        <v>RTBM-56521</v>
      </c>
      <c r="I693" s="24" t="str">
        <f>IFERROR(VLOOKUP(F693,CustomerREQ!B:F,3,FALSE),"NA")</f>
        <v>RTBM-36303</v>
      </c>
      <c r="J693" s="24" t="str">
        <f>IFERROR(VLOOKUP(F693,CustomerREQ!B:F,4,FALSE),"NA")</f>
        <v>REQ-0658118</v>
      </c>
      <c r="K693" s="24" t="str">
        <f>IFERROR(VLOOKUP(F693,CustomerREQ!B:F,5,FALSE),"NA")</f>
        <v>A</v>
      </c>
    </row>
    <row r="694" spans="1:11" x14ac:dyDescent="0.4">
      <c r="A694" s="23" t="str">
        <f>'指派 Feature_1017'!E:E</f>
        <v>Not testable - Notice or guideline</v>
      </c>
      <c r="B694" s="24" t="str">
        <f>IFERROR(VLOOKUP(A694,Feature統計!A:O,15,FALSE),"NA")</f>
        <v>NA</v>
      </c>
      <c r="C694" s="23" t="str">
        <f>'指派 Feature_1017'!B:B</f>
        <v>System Requirement</v>
      </c>
      <c r="D694" s="23" t="str">
        <f>'指派 Feature_1017'!C:C</f>
        <v>Functional</v>
      </c>
      <c r="E694" s="23" t="str">
        <f>'指派 Feature_1017'!D:D</f>
        <v>Diagnostic</v>
      </c>
      <c r="F694" s="23" t="str">
        <f>'指派 Feature_1017'!A:A</f>
        <v>RTBM-54913</v>
      </c>
      <c r="G694" s="24" t="str">
        <f>IFERROR(VLOOKUP(F694,HW資料!A:B,2,FALSE),VLOOKUP(F694,System資料複製!E:J,6,FALSE))</f>
        <v>Reviewed</v>
      </c>
      <c r="H694" s="23" t="str">
        <f>IFERROR(VLOOKUP(F694,HW資料!A:B,1,FALSE),VLOOKUP(F694,System資料複製!E:J,5,FALSE))</f>
        <v>RTBM-56522</v>
      </c>
      <c r="I694" s="24" t="str">
        <f>IFERROR(VLOOKUP(F694,CustomerREQ!B:F,3,FALSE),"NA")</f>
        <v>RTBM-36302</v>
      </c>
      <c r="J694" s="24" t="str">
        <f>IFERROR(VLOOKUP(F694,CustomerREQ!B:F,4,FALSE),"NA")</f>
        <v>REQ-0658117</v>
      </c>
      <c r="K694" s="24" t="str">
        <f>IFERROR(VLOOKUP(F694,CustomerREQ!B:F,5,FALSE),"NA")</f>
        <v>A</v>
      </c>
    </row>
    <row r="695" spans="1:11" x14ac:dyDescent="0.4">
      <c r="A695" s="23" t="str">
        <f>'指派 Feature_1017'!E:E</f>
        <v>Back-Up Battery</v>
      </c>
      <c r="B695" s="24" t="str">
        <f>IFERROR(VLOOKUP(A695,Feature統計!A:O,15,FALSE),"NA")</f>
        <v>Pass</v>
      </c>
      <c r="C695" s="23" t="str">
        <f>'指派 Feature_1017'!B:B</f>
        <v>System Requirement</v>
      </c>
      <c r="D695" s="23" t="str">
        <f>'指派 Feature_1017'!C:C</f>
        <v>Functional</v>
      </c>
      <c r="E695" s="23" t="str">
        <f>'指派 Feature_1017'!D:D</f>
        <v>Diagnostic</v>
      </c>
      <c r="F695" s="23" t="str">
        <f>'指派 Feature_1017'!A:A</f>
        <v>RTBM-54914</v>
      </c>
      <c r="G695" s="24" t="str">
        <f>IFERROR(VLOOKUP(F695,HW資料!A:B,2,FALSE),VLOOKUP(F695,System資料複製!E:J,6,FALSE))</f>
        <v>Pass</v>
      </c>
      <c r="H695" s="23" t="str">
        <f>IFERROR(VLOOKUP(F695,HW資料!A:B,1,FALSE),VLOOKUP(F695,System資料複製!E:J,5,FALSE))</f>
        <v>RTBM-56523</v>
      </c>
      <c r="I695" s="24" t="str">
        <f>IFERROR(VLOOKUP(F695,CustomerREQ!B:F,3,FALSE),"NA")</f>
        <v>RTBM-36301</v>
      </c>
      <c r="J695" s="24" t="str">
        <f>IFERROR(VLOOKUP(F695,CustomerREQ!B:F,4,FALSE),"NA")</f>
        <v>REQ-0658046</v>
      </c>
      <c r="K695" s="24" t="str">
        <f>IFERROR(VLOOKUP(F695,CustomerREQ!B:F,5,FALSE),"NA")</f>
        <v>A</v>
      </c>
    </row>
    <row r="696" spans="1:11" x14ac:dyDescent="0.4">
      <c r="A696" s="23" t="str">
        <f>'指派 Feature_1017'!E:E</f>
        <v>Backup Battery placeable</v>
      </c>
      <c r="B696" s="24" t="str">
        <f>IFERROR(VLOOKUP(A696,Feature統計!A:O,15,FALSE),"NA")</f>
        <v>Pass</v>
      </c>
      <c r="C696" s="23" t="str">
        <f>'指派 Feature_1017'!B:B</f>
        <v>System Requirement</v>
      </c>
      <c r="D696" s="23" t="str">
        <f>'指派 Feature_1017'!C:C</f>
        <v>Functional</v>
      </c>
      <c r="E696" s="23" t="str">
        <f>'指派 Feature_1017'!D:D</f>
        <v>Networks &amp; Protocols</v>
      </c>
      <c r="F696" s="23" t="str">
        <f>'指派 Feature_1017'!A:A</f>
        <v>RTBM-54915</v>
      </c>
      <c r="G696" s="24" t="str">
        <f>IFERROR(VLOOKUP(F696,HW資料!A:B,2,FALSE),VLOOKUP(F696,System資料複製!E:J,6,FALSE))</f>
        <v>Pass</v>
      </c>
      <c r="H696" s="23" t="str">
        <f>IFERROR(VLOOKUP(F696,HW資料!A:B,1,FALSE),VLOOKUP(F696,System資料複製!E:J,5,FALSE))</f>
        <v>RTBM-56526</v>
      </c>
      <c r="I696" s="24" t="str">
        <f>IFERROR(VLOOKUP(F696,CustomerREQ!B:F,3,FALSE),"NA")</f>
        <v>RTBM-36300</v>
      </c>
      <c r="J696" s="24" t="str">
        <f>IFERROR(VLOOKUP(F696,CustomerREQ!B:F,4,FALSE),"NA")</f>
        <v>REQ-0658044</v>
      </c>
      <c r="K696" s="24" t="str">
        <f>IFERROR(VLOOKUP(F696,CustomerREQ!B:F,5,FALSE),"NA")</f>
        <v>A</v>
      </c>
    </row>
    <row r="697" spans="1:11" x14ac:dyDescent="0.4">
      <c r="A697" s="23" t="str">
        <f>'指派 Feature_1017'!E:E</f>
        <v>Product Regulation and Certification</v>
      </c>
      <c r="B697" s="24" t="str">
        <f>IFERROR(VLOOKUP(A697,Feature統計!A:O,15,FALSE),"NA")</f>
        <v>On-going w/h some pass</v>
      </c>
      <c r="C697" s="23" t="str">
        <f>'指派 Feature_1017'!B:B</f>
        <v>System Requirement</v>
      </c>
      <c r="D697" s="23" t="str">
        <f>'指派 Feature_1017'!C:C</f>
        <v>Non-Functional</v>
      </c>
      <c r="E697" s="23" t="str">
        <f>'指派 Feature_1017'!D:D</f>
        <v>Miscellaneous</v>
      </c>
      <c r="F697" s="23" t="str">
        <f>'指派 Feature_1017'!A:A</f>
        <v>RTBM-54916</v>
      </c>
      <c r="G697" s="24" t="str">
        <f>IFERROR(VLOOKUP(F697,HW資料!A:B,2,FALSE),VLOOKUP(F697,System資料複製!E:J,6,FALSE))</f>
        <v>Reviewed</v>
      </c>
      <c r="H697" s="23" t="str">
        <f>IFERROR(VLOOKUP(F697,HW資料!A:B,1,FALSE),VLOOKUP(F697,System資料複製!E:J,5,FALSE))</f>
        <v>RTBM-57406</v>
      </c>
      <c r="I697" s="24" t="str">
        <f>IFERROR(VLOOKUP(F697,CustomerREQ!B:F,3,FALSE),"NA")</f>
        <v>RTBM-36784</v>
      </c>
      <c r="J697" s="24" t="str">
        <f>IFERROR(VLOOKUP(F697,CustomerREQ!B:F,4,FALSE),"NA")</f>
        <v>REQ-0640821</v>
      </c>
      <c r="K697" s="24" t="str">
        <f>IFERROR(VLOOKUP(F697,CustomerREQ!B:F,5,FALSE),"NA")</f>
        <v>A</v>
      </c>
    </row>
    <row r="698" spans="1:11" x14ac:dyDescent="0.4">
      <c r="A698" s="23" t="str">
        <f>'指派 Feature_1017'!E:E</f>
        <v>Out of scope</v>
      </c>
      <c r="B698" s="24" t="str">
        <f>IFERROR(VLOOKUP(A698,Feature統計!A:O,15,FALSE),"NA")</f>
        <v>NA</v>
      </c>
      <c r="C698" s="23" t="str">
        <f>'指派 Feature_1017'!B:B</f>
        <v>System Requirement</v>
      </c>
      <c r="D698" s="23" t="str">
        <f>'指派 Feature_1017'!C:C</f>
        <v>Non-Functional</v>
      </c>
      <c r="E698" s="23" t="str">
        <f>'指派 Feature_1017'!D:D</f>
        <v>Miscellaneous</v>
      </c>
      <c r="F698" s="23" t="str">
        <f>'指派 Feature_1017'!A:A</f>
        <v>RTBM-54917</v>
      </c>
      <c r="G698" s="24" t="str">
        <f>IFERROR(VLOOKUP(F698,HW資料!A:B,2,FALSE),VLOOKUP(F698,System資料複製!E:J,6,FALSE))</f>
        <v>Reviewed</v>
      </c>
      <c r="H698" s="23" t="str">
        <f>IFERROR(VLOOKUP(F698,HW資料!A:B,1,FALSE),VLOOKUP(F698,System資料複製!E:J,5,FALSE))</f>
        <v>RTBM-57407</v>
      </c>
      <c r="I698" s="24" t="str">
        <f>IFERROR(VLOOKUP(F698,CustomerREQ!B:F,3,FALSE),"NA")</f>
        <v>RTBM-36783</v>
      </c>
      <c r="J698" s="24" t="str">
        <f>IFERROR(VLOOKUP(F698,CustomerREQ!B:F,4,FALSE),"NA")</f>
        <v>REQ-0640820</v>
      </c>
      <c r="K698" s="24" t="str">
        <f>IFERROR(VLOOKUP(F698,CustomerREQ!B:F,5,FALSE),"NA")</f>
        <v>A</v>
      </c>
    </row>
    <row r="699" spans="1:11" x14ac:dyDescent="0.4">
      <c r="A699" s="23" t="str">
        <f>'指派 Feature_1017'!E:E</f>
        <v>Out of scope</v>
      </c>
      <c r="B699" s="24" t="str">
        <f>IFERROR(VLOOKUP(A699,Feature統計!A:O,15,FALSE),"NA")</f>
        <v>NA</v>
      </c>
      <c r="C699" s="23" t="str">
        <f>'指派 Feature_1017'!B:B</f>
        <v>System Requirement</v>
      </c>
      <c r="D699" s="23" t="str">
        <f>'指派 Feature_1017'!C:C</f>
        <v>Non-Functional</v>
      </c>
      <c r="E699" s="23" t="str">
        <f>'指派 Feature_1017'!D:D</f>
        <v>Main</v>
      </c>
      <c r="F699" s="23" t="str">
        <f>'指派 Feature_1017'!A:A</f>
        <v>RTBM-54918</v>
      </c>
      <c r="G699" s="24" t="str">
        <f>IFERROR(VLOOKUP(F699,HW資料!A:B,2,FALSE),VLOOKUP(F699,System資料複製!E:J,6,FALSE))</f>
        <v>Reviewed</v>
      </c>
      <c r="H699" s="23" t="str">
        <f>IFERROR(VLOOKUP(F699,HW資料!A:B,1,FALSE),VLOOKUP(F699,System資料複製!E:J,5,FALSE))</f>
        <v>RTBM-57410</v>
      </c>
      <c r="I699" s="24" t="str">
        <f>IFERROR(VLOOKUP(F699,CustomerREQ!B:F,3,FALSE),"NA")</f>
        <v>RTBM-36782</v>
      </c>
      <c r="J699" s="24" t="str">
        <f>IFERROR(VLOOKUP(F699,CustomerREQ!B:F,4,FALSE),"NA")</f>
        <v>REQ-0640819</v>
      </c>
      <c r="K699" s="24" t="str">
        <f>IFERROR(VLOOKUP(F699,CustomerREQ!B:F,5,FALSE),"NA")</f>
        <v>A</v>
      </c>
    </row>
    <row r="700" spans="1:11" x14ac:dyDescent="0.4">
      <c r="A700" s="23" t="str">
        <f>'指派 Feature_1017'!E:E</f>
        <v>Out of scope</v>
      </c>
      <c r="B700" s="24" t="str">
        <f>IFERROR(VLOOKUP(A700,Feature統計!A:O,15,FALSE),"NA")</f>
        <v>NA</v>
      </c>
      <c r="C700" s="23" t="str">
        <f>'指派 Feature_1017'!B:B</f>
        <v>Hardware Requirement</v>
      </c>
      <c r="D700" s="23" t="str">
        <f>'指派 Feature_1017'!C:C</f>
        <v>Non-Functional</v>
      </c>
      <c r="E700" s="23" t="str">
        <f>'指派 Feature_1017'!D:D</f>
        <v>Miscellaneous</v>
      </c>
      <c r="F700" s="23" t="str">
        <f>'指派 Feature_1017'!A:A</f>
        <v>RTBM-54919</v>
      </c>
      <c r="G700" s="24" t="str">
        <f>IFERROR(VLOOKUP(F700,HW資料!A:B,2,FALSE),VLOOKUP(F700,System資料複製!E:J,6,FALSE))</f>
        <v>Reviewed</v>
      </c>
      <c r="H700" s="23" t="str">
        <f>IFERROR(VLOOKUP(F700,HW資料!A:B,1,FALSE),VLOOKUP(F700,System資料複製!E:J,5,FALSE))</f>
        <v>RTBM-54919</v>
      </c>
      <c r="I700" s="24" t="str">
        <f>IFERROR(VLOOKUP(F700,CustomerREQ!B:F,3,FALSE),"NA")</f>
        <v>RTBM-36111</v>
      </c>
      <c r="J700" s="24" t="str">
        <f>IFERROR(VLOOKUP(F700,CustomerREQ!B:F,4,FALSE),"NA")</f>
        <v>REQ-0664132</v>
      </c>
      <c r="K700" s="24" t="str">
        <f>IFERROR(VLOOKUP(F700,CustomerREQ!B:F,5,FALSE),"NA")</f>
        <v>A</v>
      </c>
    </row>
    <row r="701" spans="1:11" x14ac:dyDescent="0.4">
      <c r="A701" s="23" t="str">
        <f>'指派 Feature_1017'!E:E</f>
        <v>DTC - Radio</v>
      </c>
      <c r="B701" s="24" t="str">
        <f>IFERROR(VLOOKUP(A701,Feature統計!A:O,15,FALSE),"NA")</f>
        <v>Pass</v>
      </c>
      <c r="C701" s="23" t="str">
        <f>'指派 Feature_1017'!B:B</f>
        <v>System Requirement</v>
      </c>
      <c r="D701" s="23" t="str">
        <f>'指派 Feature_1017'!C:C</f>
        <v>Functional</v>
      </c>
      <c r="E701" s="23" t="str">
        <f>'指派 Feature_1017'!D:D</f>
        <v>Broadcast</v>
      </c>
      <c r="F701" s="23" t="str">
        <f>'指派 Feature_1017'!A:A</f>
        <v>RTBM-54939</v>
      </c>
      <c r="G701" s="24" t="str">
        <f>IFERROR(VLOOKUP(F701,HW資料!A:B,2,FALSE),VLOOKUP(F701,System資料複製!E:J,6,FALSE))</f>
        <v>Pass</v>
      </c>
      <c r="H701" s="23" t="str">
        <f>IFERROR(VLOOKUP(F701,HW資料!A:B,1,FALSE),VLOOKUP(F701,System資料複製!E:J,5,FALSE))</f>
        <v>RTBM-57413</v>
      </c>
      <c r="I701" s="24" t="str">
        <f>IFERROR(VLOOKUP(F701,CustomerREQ!B:F,3,FALSE),"NA")</f>
        <v>RTBM-37287</v>
      </c>
      <c r="J701" s="24" t="str">
        <f>IFERROR(VLOOKUP(F701,CustomerREQ!B:F,4,FALSE),"NA")</f>
        <v>REQ-0604474</v>
      </c>
      <c r="K701" s="24" t="str">
        <f>IFERROR(VLOOKUP(F701,CustomerREQ!B:F,5,FALSE),"NA")</f>
        <v>E</v>
      </c>
    </row>
    <row r="702" spans="1:11" x14ac:dyDescent="0.4">
      <c r="A702" s="23" t="str">
        <f>'指派 Feature_1017'!E:E</f>
        <v>Connector output electrical requirement</v>
      </c>
      <c r="B702" s="24" t="str">
        <f>IFERROR(VLOOKUP(A702,Feature統計!A:O,15,FALSE),"NA")</f>
        <v>Pass</v>
      </c>
      <c r="C702" s="23" t="str">
        <f>'指派 Feature_1017'!B:B</f>
        <v>Hardware Requirement</v>
      </c>
      <c r="D702" s="23" t="str">
        <f>'指派 Feature_1017'!C:C</f>
        <v>Non-Functional</v>
      </c>
      <c r="E702" s="23" t="str">
        <f>'指派 Feature_1017'!D:D</f>
        <v>Electrical Engineering</v>
      </c>
      <c r="F702" s="23" t="str">
        <f>'指派 Feature_1017'!A:A</f>
        <v>RTBM-54940</v>
      </c>
      <c r="G702" s="24" t="str">
        <f>IFERROR(VLOOKUP(F702,HW資料!A:B,2,FALSE),VLOOKUP(F702,System資料複製!E:J,6,FALSE))</f>
        <v>Pass</v>
      </c>
      <c r="H702" s="23" t="str">
        <f>IFERROR(VLOOKUP(F702,HW資料!A:B,1,FALSE),VLOOKUP(F702,System資料複製!E:J,5,FALSE))</f>
        <v>RTBM-54940</v>
      </c>
      <c r="I702" s="24" t="str">
        <f>IFERROR(VLOOKUP(F702,CustomerREQ!B:F,3,FALSE),"NA")</f>
        <v>RTBM-36195</v>
      </c>
      <c r="J702" s="24" t="str">
        <f>IFERROR(VLOOKUP(F702,CustomerREQ!B:F,4,FALSE),"NA")</f>
        <v>REQ-0663627</v>
      </c>
      <c r="K702" s="24" t="str">
        <f>IFERROR(VLOOKUP(F702,CustomerREQ!B:F,5,FALSE),"NA")</f>
        <v>A</v>
      </c>
    </row>
    <row r="703" spans="1:11" x14ac:dyDescent="0.4">
      <c r="A703" s="23" t="str">
        <f>'指派 Feature_1017'!E:E</f>
        <v>Connector output electrical requirement</v>
      </c>
      <c r="B703" s="24" t="str">
        <f>IFERROR(VLOOKUP(A703,Feature統計!A:O,15,FALSE),"NA")</f>
        <v>Pass</v>
      </c>
      <c r="C703" s="23" t="str">
        <f>'指派 Feature_1017'!B:B</f>
        <v>Hardware Requirement</v>
      </c>
      <c r="D703" s="23" t="str">
        <f>'指派 Feature_1017'!C:C</f>
        <v>Non-Functional</v>
      </c>
      <c r="E703" s="23" t="str">
        <f>'指派 Feature_1017'!D:D</f>
        <v>Electrical Engineering</v>
      </c>
      <c r="F703" s="23" t="str">
        <f>'指派 Feature_1017'!A:A</f>
        <v>RTBM-54941</v>
      </c>
      <c r="G703" s="24" t="str">
        <f>IFERROR(VLOOKUP(F703,HW資料!A:B,2,FALSE),VLOOKUP(F703,System資料複製!E:J,6,FALSE))</f>
        <v>StagePass</v>
      </c>
      <c r="H703" s="23" t="str">
        <f>IFERROR(VLOOKUP(F703,HW資料!A:B,1,FALSE),VLOOKUP(F703,System資料複製!E:J,5,FALSE))</f>
        <v>RTBM-54941</v>
      </c>
      <c r="I703" s="24" t="str">
        <f>IFERROR(VLOOKUP(F703,CustomerREQ!B:F,3,FALSE),"NA")</f>
        <v>RTBM-36194</v>
      </c>
      <c r="J703" s="24" t="str">
        <f>IFERROR(VLOOKUP(F703,CustomerREQ!B:F,4,FALSE),"NA")</f>
        <v>REQ-0663626</v>
      </c>
      <c r="K703" s="24" t="str">
        <f>IFERROR(VLOOKUP(F703,CustomerREQ!B:F,5,FALSE),"NA")</f>
        <v>A</v>
      </c>
    </row>
    <row r="704" spans="1:11" x14ac:dyDescent="0.4">
      <c r="A704" s="23" t="str">
        <f>'指派 Feature_1017'!E:E</f>
        <v>Connector output electrical requirement</v>
      </c>
      <c r="B704" s="24" t="str">
        <f>IFERROR(VLOOKUP(A704,Feature統計!A:O,15,FALSE),"NA")</f>
        <v>Pass</v>
      </c>
      <c r="C704" s="23" t="str">
        <f>'指派 Feature_1017'!B:B</f>
        <v>Hardware Requirement</v>
      </c>
      <c r="D704" s="23" t="str">
        <f>'指派 Feature_1017'!C:C</f>
        <v>Non-Functional</v>
      </c>
      <c r="E704" s="23" t="str">
        <f>'指派 Feature_1017'!D:D</f>
        <v>Electrical Engineering</v>
      </c>
      <c r="F704" s="23" t="str">
        <f>'指派 Feature_1017'!A:A</f>
        <v>RTBM-54942</v>
      </c>
      <c r="G704" s="24" t="str">
        <f>IFERROR(VLOOKUP(F704,HW資料!A:B,2,FALSE),VLOOKUP(F704,System資料複製!E:J,6,FALSE))</f>
        <v>StagePass</v>
      </c>
      <c r="H704" s="23" t="str">
        <f>IFERROR(VLOOKUP(F704,HW資料!A:B,1,FALSE),VLOOKUP(F704,System資料複製!E:J,5,FALSE))</f>
        <v>RTBM-54942</v>
      </c>
      <c r="I704" s="24" t="str">
        <f>IFERROR(VLOOKUP(F704,CustomerREQ!B:F,3,FALSE),"NA")</f>
        <v>RTBM-36193</v>
      </c>
      <c r="J704" s="24" t="str">
        <f>IFERROR(VLOOKUP(F704,CustomerREQ!B:F,4,FALSE),"NA")</f>
        <v>REQ-0663625</v>
      </c>
      <c r="K704" s="24" t="str">
        <f>IFERROR(VLOOKUP(F704,CustomerREQ!B:F,5,FALSE),"NA")</f>
        <v>A</v>
      </c>
    </row>
    <row r="705" spans="1:11" x14ac:dyDescent="0.4">
      <c r="A705" s="23" t="str">
        <f>'指派 Feature_1017'!E:E</f>
        <v>Connector output electrical requirement</v>
      </c>
      <c r="B705" s="24" t="str">
        <f>IFERROR(VLOOKUP(A705,Feature統計!A:O,15,FALSE),"NA")</f>
        <v>Pass</v>
      </c>
      <c r="C705" s="23" t="str">
        <f>'指派 Feature_1017'!B:B</f>
        <v>Hardware Requirement</v>
      </c>
      <c r="D705" s="23" t="str">
        <f>'指派 Feature_1017'!C:C</f>
        <v>Non-Functional</v>
      </c>
      <c r="E705" s="23" t="str">
        <f>'指派 Feature_1017'!D:D</f>
        <v>Positioning</v>
      </c>
      <c r="F705" s="23" t="str">
        <f>'指派 Feature_1017'!A:A</f>
        <v>RTBM-54943</v>
      </c>
      <c r="G705" s="24" t="str">
        <f>IFERROR(VLOOKUP(F705,HW資料!A:B,2,FALSE),VLOOKUP(F705,System資料複製!E:J,6,FALSE))</f>
        <v>Pass</v>
      </c>
      <c r="H705" s="23" t="str">
        <f>IFERROR(VLOOKUP(F705,HW資料!A:B,1,FALSE),VLOOKUP(F705,System資料複製!E:J,5,FALSE))</f>
        <v>RTBM-54943</v>
      </c>
      <c r="I705" s="24" t="str">
        <f>IFERROR(VLOOKUP(F705,CustomerREQ!B:F,3,FALSE),"NA")</f>
        <v>RTBM-36191</v>
      </c>
      <c r="J705" s="24" t="str">
        <f>IFERROR(VLOOKUP(F705,CustomerREQ!B:F,4,FALSE),"NA")</f>
        <v>REQ-0663464</v>
      </c>
      <c r="K705" s="24" t="str">
        <f>IFERROR(VLOOKUP(F705,CustomerREQ!B:F,5,FALSE),"NA")</f>
        <v>A</v>
      </c>
    </row>
    <row r="706" spans="1:11" x14ac:dyDescent="0.4">
      <c r="A706" s="23" t="str">
        <f>'指派 Feature_1017'!E:E</f>
        <v>Connector output electrical requirement</v>
      </c>
      <c r="B706" s="24" t="str">
        <f>IFERROR(VLOOKUP(A706,Feature統計!A:O,15,FALSE),"NA")</f>
        <v>Pass</v>
      </c>
      <c r="C706" s="23" t="str">
        <f>'指派 Feature_1017'!B:B</f>
        <v>Hardware Requirement</v>
      </c>
      <c r="D706" s="23" t="str">
        <f>'指派 Feature_1017'!C:C</f>
        <v>Non-Functional</v>
      </c>
      <c r="E706" s="23" t="str">
        <f>'指派 Feature_1017'!D:D</f>
        <v>Electrical Engineering</v>
      </c>
      <c r="F706" s="23" t="str">
        <f>'指派 Feature_1017'!A:A</f>
        <v>RTBM-54944</v>
      </c>
      <c r="G706" s="24" t="str">
        <f>IFERROR(VLOOKUP(F706,HW資料!A:B,2,FALSE),VLOOKUP(F706,System資料複製!E:J,6,FALSE))</f>
        <v>Pass</v>
      </c>
      <c r="H706" s="23" t="str">
        <f>IFERROR(VLOOKUP(F706,HW資料!A:B,1,FALSE),VLOOKUP(F706,System資料複製!E:J,5,FALSE))</f>
        <v>RTBM-54944</v>
      </c>
      <c r="I706" s="24" t="str">
        <f>IFERROR(VLOOKUP(F706,CustomerREQ!B:F,3,FALSE),"NA")</f>
        <v>RTBM-36190</v>
      </c>
      <c r="J706" s="24" t="str">
        <f>IFERROR(VLOOKUP(F706,CustomerREQ!B:F,4,FALSE),"NA")</f>
        <v>REQ-0663463</v>
      </c>
      <c r="K706" s="24" t="str">
        <f>IFERROR(VLOOKUP(F706,CustomerREQ!B:F,5,FALSE),"NA")</f>
        <v>A</v>
      </c>
    </row>
    <row r="707" spans="1:11" x14ac:dyDescent="0.4">
      <c r="A707" s="23" t="str">
        <f>'指派 Feature_1017'!E:E</f>
        <v>Connector output electrical requirement</v>
      </c>
      <c r="B707" s="24" t="str">
        <f>IFERROR(VLOOKUP(A707,Feature統計!A:O,15,FALSE),"NA")</f>
        <v>Pass</v>
      </c>
      <c r="C707" s="23" t="str">
        <f>'指派 Feature_1017'!B:B</f>
        <v>System Requirement</v>
      </c>
      <c r="D707" s="23" t="str">
        <f>'指派 Feature_1017'!C:C</f>
        <v>Functional</v>
      </c>
      <c r="E707" s="23" t="str">
        <f>'指派 Feature_1017'!D:D</f>
        <v>Electrical Engineering</v>
      </c>
      <c r="F707" s="23" t="str">
        <f>'指派 Feature_1017'!A:A</f>
        <v>RTBM-54945</v>
      </c>
      <c r="G707" s="24" t="str">
        <f>IFERROR(VLOOKUP(F707,HW資料!A:B,2,FALSE),VLOOKUP(F707,System資料複製!E:J,6,FALSE))</f>
        <v>Pass</v>
      </c>
      <c r="H707" s="23" t="str">
        <f>IFERROR(VLOOKUP(F707,HW資料!A:B,1,FALSE),VLOOKUP(F707,System資料複製!E:J,5,FALSE))</f>
        <v>RTBM-54945</v>
      </c>
      <c r="I707" s="24" t="str">
        <f>IFERROR(VLOOKUP(F707,CustomerREQ!B:F,3,FALSE),"NA")</f>
        <v>RTBM-36249</v>
      </c>
      <c r="J707" s="24" t="str">
        <f>IFERROR(VLOOKUP(F707,CustomerREQ!B:F,4,FALSE),"NA")</f>
        <v>REQ-0663461</v>
      </c>
      <c r="K707" s="24" t="str">
        <f>IFERROR(VLOOKUP(F707,CustomerREQ!B:F,5,FALSE),"NA")</f>
        <v>A</v>
      </c>
    </row>
    <row r="708" spans="1:11" x14ac:dyDescent="0.4">
      <c r="A708" s="23" t="str">
        <f>'指派 Feature_1017'!E:E</f>
        <v>Back-Up Battery</v>
      </c>
      <c r="B708" s="24" t="str">
        <f>IFERROR(VLOOKUP(A708,Feature統計!A:O,15,FALSE),"NA")</f>
        <v>Pass</v>
      </c>
      <c r="C708" s="23" t="str">
        <f>'指派 Feature_1017'!B:B</f>
        <v>System Requirement</v>
      </c>
      <c r="D708" s="23" t="str">
        <f>'指派 Feature_1017'!C:C</f>
        <v>Functional</v>
      </c>
      <c r="E708" s="23" t="str">
        <f>'指派 Feature_1017'!D:D</f>
        <v>Diagnostic</v>
      </c>
      <c r="F708" s="23" t="str">
        <f>'指派 Feature_1017'!A:A</f>
        <v>RTBM-54947</v>
      </c>
      <c r="G708" s="24" t="str">
        <f>IFERROR(VLOOKUP(F708,HW資料!A:B,2,FALSE),VLOOKUP(F708,System資料複製!E:J,6,FALSE))</f>
        <v>Pass</v>
      </c>
      <c r="H708" s="23" t="str">
        <f>IFERROR(VLOOKUP(F708,HW資料!A:B,1,FALSE),VLOOKUP(F708,System資料複製!E:J,5,FALSE))</f>
        <v>RTBM-56525</v>
      </c>
      <c r="I708" s="24" t="str">
        <f>IFERROR(VLOOKUP(F708,CustomerREQ!B:F,3,FALSE),"NA")</f>
        <v>RTBM-36355</v>
      </c>
      <c r="J708" s="24" t="str">
        <f>IFERROR(VLOOKUP(F708,CustomerREQ!B:F,4,FALSE),"NA")</f>
        <v>REQ-0658045</v>
      </c>
      <c r="K708" s="24" t="str">
        <f>IFERROR(VLOOKUP(F708,CustomerREQ!B:F,5,FALSE),"NA")</f>
        <v>A</v>
      </c>
    </row>
    <row r="709" spans="1:11" x14ac:dyDescent="0.4">
      <c r="A709" s="23" t="str">
        <f>'指派 Feature_1017'!E:E</f>
        <v>Connector output electrical requirement</v>
      </c>
      <c r="B709" s="24" t="str">
        <f>IFERROR(VLOOKUP(A709,Feature統計!A:O,15,FALSE),"NA")</f>
        <v>Pass</v>
      </c>
      <c r="C709" s="23" t="str">
        <f>'指派 Feature_1017'!B:B</f>
        <v>Hardware Requirement</v>
      </c>
      <c r="D709" s="23" t="str">
        <f>'指派 Feature_1017'!C:C</f>
        <v>Non-Functional</v>
      </c>
      <c r="E709" s="23" t="str">
        <f>'指派 Feature_1017'!D:D</f>
        <v>Broadcast</v>
      </c>
      <c r="F709" s="23" t="str">
        <f>'指派 Feature_1017'!A:A</f>
        <v>RTBM-54948</v>
      </c>
      <c r="G709" s="24" t="str">
        <f>IFERROR(VLOOKUP(F709,HW資料!A:B,2,FALSE),VLOOKUP(F709,System資料複製!E:J,6,FALSE))</f>
        <v>Pass</v>
      </c>
      <c r="H709" s="23" t="str">
        <f>IFERROR(VLOOKUP(F709,HW資料!A:B,1,FALSE),VLOOKUP(F709,System資料複製!E:J,5,FALSE))</f>
        <v>RTBM-54948</v>
      </c>
      <c r="I709" s="24" t="str">
        <f>IFERROR(VLOOKUP(F709,CustomerREQ!B:F,3,FALSE),"NA")</f>
        <v>RTBM-36192</v>
      </c>
      <c r="J709" s="24" t="str">
        <f>IFERROR(VLOOKUP(F709,CustomerREQ!B:F,4,FALSE),"NA")</f>
        <v>REQ-0582805</v>
      </c>
      <c r="K709" s="24" t="str">
        <f>IFERROR(VLOOKUP(F709,CustomerREQ!B:F,5,FALSE),"NA")</f>
        <v>B</v>
      </c>
    </row>
    <row r="710" spans="1:11" x14ac:dyDescent="0.4">
      <c r="A710" s="23" t="str">
        <f>'指派 Feature_1017'!E:E</f>
        <v>Connector output electrical requirement</v>
      </c>
      <c r="B710" s="24" t="str">
        <f>IFERROR(VLOOKUP(A710,Feature統計!A:O,15,FALSE),"NA")</f>
        <v>Pass</v>
      </c>
      <c r="C710" s="23" t="str">
        <f>'指派 Feature_1017'!B:B</f>
        <v>Hardware Requirement</v>
      </c>
      <c r="D710" s="23" t="str">
        <f>'指派 Feature_1017'!C:C</f>
        <v>Functional</v>
      </c>
      <c r="E710" s="23" t="str">
        <f>'指派 Feature_1017'!D:D</f>
        <v>Broadcast</v>
      </c>
      <c r="F710" s="23" t="str">
        <f>'指派 Feature_1017'!A:A</f>
        <v>RTBM-54949</v>
      </c>
      <c r="G710" s="24" t="str">
        <f>IFERROR(VLOOKUP(F710,HW資料!A:B,2,FALSE),VLOOKUP(F710,System資料複製!E:J,6,FALSE))</f>
        <v>Pass</v>
      </c>
      <c r="H710" s="23" t="str">
        <f>IFERROR(VLOOKUP(F710,HW資料!A:B,1,FALSE),VLOOKUP(F710,System資料複製!E:J,5,FALSE))</f>
        <v>RTBM-54949</v>
      </c>
      <c r="I710" s="24" t="str">
        <f>IFERROR(VLOOKUP(F710,CustomerREQ!B:F,3,FALSE),"NA")</f>
        <v>RTBM-36053</v>
      </c>
      <c r="J710" s="24" t="str">
        <f>IFERROR(VLOOKUP(F710,CustomerREQ!B:F,4,FALSE),"NA")</f>
        <v>REQ-0562140</v>
      </c>
      <c r="K710" s="24" t="str">
        <f>IFERROR(VLOOKUP(F710,CustomerREQ!B:F,5,FALSE),"NA")</f>
        <v>A</v>
      </c>
    </row>
    <row r="711" spans="1:11" x14ac:dyDescent="0.4">
      <c r="A711" s="23" t="str">
        <f>'指派 Feature_1017'!E:E</f>
        <v>Throughput - Product Level</v>
      </c>
      <c r="B711" s="24" t="str">
        <f>IFERROR(VLOOKUP(A711,Feature統計!A:O,15,FALSE),"NA")</f>
        <v>Pass</v>
      </c>
      <c r="C711" s="23" t="str">
        <f>'指派 Feature_1017'!B:B</f>
        <v>System Requirement</v>
      </c>
      <c r="D711" s="23" t="str">
        <f>'指派 Feature_1017'!C:C</f>
        <v>Non-Functional</v>
      </c>
      <c r="E711" s="23" t="str">
        <f>'指派 Feature_1017'!D:D</f>
        <v>Miscellaneous</v>
      </c>
      <c r="F711" s="23" t="str">
        <f>'指派 Feature_1017'!A:A</f>
        <v>RTBM-54950</v>
      </c>
      <c r="G711" s="24" t="str">
        <f>IFERROR(VLOOKUP(F711,HW資料!A:B,2,FALSE),VLOOKUP(F711,System資料複製!E:J,6,FALSE))</f>
        <v>StagePass</v>
      </c>
      <c r="H711" s="23" t="str">
        <f>IFERROR(VLOOKUP(F711,HW資料!A:B,1,FALSE),VLOOKUP(F711,System資料複製!E:J,5,FALSE))</f>
        <v>RTBM-57328</v>
      </c>
      <c r="I711" s="24" t="str">
        <f>IFERROR(VLOOKUP(F711,CustomerREQ!B:F,3,FALSE),"NA")</f>
        <v>RTBM-36952</v>
      </c>
      <c r="J711" s="24" t="str">
        <f>IFERROR(VLOOKUP(F711,CustomerREQ!B:F,4,FALSE),"NA")</f>
        <v>REQ-0555100</v>
      </c>
      <c r="K711" s="24" t="str">
        <f>IFERROR(VLOOKUP(F711,CustomerREQ!B:F,5,FALSE),"NA")</f>
        <v>A</v>
      </c>
    </row>
    <row r="712" spans="1:11" x14ac:dyDescent="0.4">
      <c r="A712" s="23" t="str">
        <f>'指派 Feature_1017'!E:E</f>
        <v>Supported GNSS positioning system</v>
      </c>
      <c r="B712" s="24" t="str">
        <f>IFERROR(VLOOKUP(A712,Feature統計!A:O,15,FALSE),"NA")</f>
        <v>Pass</v>
      </c>
      <c r="C712" s="23" t="str">
        <f>'指派 Feature_1017'!B:B</f>
        <v>System Requirement</v>
      </c>
      <c r="D712" s="23" t="str">
        <f>'指派 Feature_1017'!C:C</f>
        <v>Functional</v>
      </c>
      <c r="E712" s="23" t="str">
        <f>'指派 Feature_1017'!D:D</f>
        <v>Positioning</v>
      </c>
      <c r="F712" s="23" t="str">
        <f>'指派 Feature_1017'!A:A</f>
        <v>RTBM-54951</v>
      </c>
      <c r="G712" s="24" t="str">
        <f>IFERROR(VLOOKUP(F712,HW資料!A:B,2,FALSE),VLOOKUP(F712,System資料複製!E:J,6,FALSE))</f>
        <v>Pass</v>
      </c>
      <c r="H712" s="23" t="str">
        <f>IFERROR(VLOOKUP(F712,HW資料!A:B,1,FALSE),VLOOKUP(F712,System資料複製!E:J,5,FALSE))</f>
        <v>RTBM-56504</v>
      </c>
      <c r="I712" s="24" t="str">
        <f>IFERROR(VLOOKUP(F712,CustomerREQ!B:F,3,FALSE),"NA")</f>
        <v>RTBM-36031</v>
      </c>
      <c r="J712" s="24" t="str">
        <f>IFERROR(VLOOKUP(F712,CustomerREQ!B:F,4,FALSE),"NA")</f>
        <v>REQ-0555095</v>
      </c>
      <c r="K712" s="24" t="str">
        <f>IFERROR(VLOOKUP(F712,CustomerREQ!B:F,5,FALSE),"NA")</f>
        <v>A</v>
      </c>
    </row>
    <row r="713" spans="1:11" x14ac:dyDescent="0.4">
      <c r="A713" s="23" t="str">
        <f>'指派 Feature_1017'!E:E</f>
        <v>DTC - Microphone</v>
      </c>
      <c r="B713" s="24" t="str">
        <f>IFERROR(VLOOKUP(A713,Feature統計!A:O,15,FALSE),"NA")</f>
        <v>On-going w/h some pass</v>
      </c>
      <c r="C713" s="23" t="str">
        <f>'指派 Feature_1017'!B:B</f>
        <v>System Requirement</v>
      </c>
      <c r="D713" s="23" t="str">
        <f>'指派 Feature_1017'!C:C</f>
        <v>Functional</v>
      </c>
      <c r="E713" s="23" t="str">
        <f>'指派 Feature_1017'!D:D</f>
        <v>Diagnostic</v>
      </c>
      <c r="F713" s="23" t="str">
        <f>'指派 Feature_1017'!A:A</f>
        <v>RTBM-54953</v>
      </c>
      <c r="G713" s="24" t="str">
        <f>IFERROR(VLOOKUP(F713,HW資料!A:B,2,FALSE),VLOOKUP(F713,System資料複製!E:J,6,FALSE))</f>
        <v>Pass</v>
      </c>
      <c r="H713" s="23" t="str">
        <f>IFERROR(VLOOKUP(F713,HW資料!A:B,1,FALSE),VLOOKUP(F713,System資料複製!E:J,5,FALSE))</f>
        <v>RTBM-44167</v>
      </c>
      <c r="I713" s="24" t="str">
        <f>IFERROR(VLOOKUP(F713,CustomerREQ!B:F,3,FALSE),"NA")</f>
        <v>RTBM-36514</v>
      </c>
      <c r="J713" s="24" t="str">
        <f>IFERROR(VLOOKUP(F713,CustomerREQ!B:F,4,FALSE),"NA")</f>
        <v>REQ-0495753</v>
      </c>
      <c r="K713" s="24" t="str">
        <f>IFERROR(VLOOKUP(F713,CustomerREQ!B:F,5,FALSE),"NA")</f>
        <v>A</v>
      </c>
    </row>
    <row r="714" spans="1:11" x14ac:dyDescent="0.4">
      <c r="A714" s="23" t="str">
        <f>'指派 Feature_1017'!E:E</f>
        <v>DTC - Cellular</v>
      </c>
      <c r="B714" s="24" t="str">
        <f>IFERROR(VLOOKUP(A714,Feature統計!A:O,15,FALSE),"NA")</f>
        <v>Pass</v>
      </c>
      <c r="C714" s="23" t="str">
        <f>'指派 Feature_1017'!B:B</f>
        <v>System Requirement</v>
      </c>
      <c r="D714" s="23" t="str">
        <f>'指派 Feature_1017'!C:C</f>
        <v>Functional</v>
      </c>
      <c r="E714" s="23" t="str">
        <f>'指派 Feature_1017'!D:D</f>
        <v>Diagnostic</v>
      </c>
      <c r="F714" s="23" t="str">
        <f>'指派 Feature_1017'!A:A</f>
        <v>RTBM-54954</v>
      </c>
      <c r="G714" s="24" t="str">
        <f>IFERROR(VLOOKUP(F714,HW資料!A:B,2,FALSE),VLOOKUP(F714,System資料複製!E:J,6,FALSE))</f>
        <v>Pass</v>
      </c>
      <c r="H714" s="23" t="str">
        <f>IFERROR(VLOOKUP(F714,HW資料!A:B,1,FALSE),VLOOKUP(F714,System資料複製!E:J,5,FALSE))</f>
        <v>RTBM-44443</v>
      </c>
      <c r="I714" s="24" t="str">
        <f>IFERROR(VLOOKUP(F714,CustomerREQ!B:F,3,FALSE),"NA")</f>
        <v>RTBM-36550</v>
      </c>
      <c r="J714" s="24" t="str">
        <f>IFERROR(VLOOKUP(F714,CustomerREQ!B:F,4,FALSE),"NA")</f>
        <v>REQ-0495789</v>
      </c>
      <c r="K714" s="24" t="str">
        <f>IFERROR(VLOOKUP(F714,CustomerREQ!B:F,5,FALSE),"NA")</f>
        <v>B</v>
      </c>
    </row>
    <row r="715" spans="1:11" x14ac:dyDescent="0.4">
      <c r="A715" s="23" t="str">
        <f>'指派 Feature_1017'!E:E</f>
        <v>B21 7110 - EMC EMISSION</v>
      </c>
      <c r="B715" s="24" t="str">
        <f>IFERROR(VLOOKUP(A715,Feature統計!A:O,15,FALSE),"NA")</f>
        <v>Pass</v>
      </c>
      <c r="C715" s="23" t="str">
        <f>'指派 Feature_1017'!B:B</f>
        <v>System Requirement</v>
      </c>
      <c r="D715" s="23" t="str">
        <f>'指派 Feature_1017'!C:C</f>
        <v>Non-Functional</v>
      </c>
      <c r="E715" s="23" t="str">
        <f>'指派 Feature_1017'!D:D</f>
        <v>Quality</v>
      </c>
      <c r="F715" s="23" t="str">
        <f>'指派 Feature_1017'!A:A</f>
        <v>RTBM-54955</v>
      </c>
      <c r="G715" s="24" t="str">
        <f>IFERROR(VLOOKUP(F715,HW資料!A:B,2,FALSE),VLOOKUP(F715,System資料複製!E:J,6,FALSE))</f>
        <v>StagePass</v>
      </c>
      <c r="H715" s="23" t="str">
        <f>IFERROR(VLOOKUP(F715,HW資料!A:B,1,FALSE),VLOOKUP(F715,System資料複製!E:J,5,FALSE))</f>
        <v>RTBM-46859</v>
      </c>
      <c r="I715" s="24" t="str">
        <f>IFERROR(VLOOKUP(F715,CustomerREQ!B:F,3,FALSE),"NA")</f>
        <v>RTBM-36990</v>
      </c>
      <c r="J715" s="24" t="str">
        <f>IFERROR(VLOOKUP(F715,CustomerREQ!B:F,4,FALSE),"NA")</f>
        <v>REQ-0495589</v>
      </c>
      <c r="K715" s="24" t="str">
        <f>IFERROR(VLOOKUP(F715,CustomerREQ!B:F,5,FALSE),"NA")</f>
        <v>B</v>
      </c>
    </row>
    <row r="716" spans="1:11" x14ac:dyDescent="0.4">
      <c r="A716" s="23" t="str">
        <f>'指派 Feature_1017'!E:E</f>
        <v>Out of scope</v>
      </c>
      <c r="B716" s="24" t="str">
        <f>IFERROR(VLOOKUP(A716,Feature統計!A:O,15,FALSE),"NA")</f>
        <v>NA</v>
      </c>
      <c r="C716" s="23" t="str">
        <f>'指派 Feature_1017'!B:B</f>
        <v>System Requirement</v>
      </c>
      <c r="D716" s="23" t="str">
        <f>'指派 Feature_1017'!C:C</f>
        <v>Functional</v>
      </c>
      <c r="E716" s="23" t="str">
        <f>'指派 Feature_1017'!D:D</f>
        <v>Electrical Engineering</v>
      </c>
      <c r="F716" s="23" t="str">
        <f>'指派 Feature_1017'!A:A</f>
        <v>RTBM-54956</v>
      </c>
      <c r="G716" s="24" t="str">
        <f>IFERROR(VLOOKUP(F716,HW資料!A:B,2,FALSE),VLOOKUP(F716,System資料複製!E:J,6,FALSE))</f>
        <v>On-going</v>
      </c>
      <c r="H716" s="23" t="str">
        <f>IFERROR(VLOOKUP(F716,HW資料!A:B,1,FALSE),VLOOKUP(F716,System資料複製!E:J,5,FALSE))</f>
        <v>RTBM-57346</v>
      </c>
      <c r="I716" s="24" t="str">
        <f>IFERROR(VLOOKUP(F716,CustomerREQ!B:F,3,FALSE),"NA")</f>
        <v>RTBM-36742</v>
      </c>
      <c r="J716" s="24" t="str">
        <f>IFERROR(VLOOKUP(F716,CustomerREQ!B:F,4,FALSE),"NA")</f>
        <v>REQ-0495570</v>
      </c>
      <c r="K716" s="24" t="str">
        <f>IFERROR(VLOOKUP(F716,CustomerREQ!B:F,5,FALSE),"NA")</f>
        <v>B</v>
      </c>
    </row>
    <row r="717" spans="1:11" x14ac:dyDescent="0.4">
      <c r="A717" s="23" t="str">
        <f>'指派 Feature_1017'!E:E</f>
        <v>BuB charging</v>
      </c>
      <c r="B717" s="24" t="str">
        <f>IFERROR(VLOOKUP(A717,Feature統計!A:O,15,FALSE),"NA")</f>
        <v>Pass</v>
      </c>
      <c r="C717" s="23" t="str">
        <f>'指派 Feature_1017'!B:B</f>
        <v>System Requirement</v>
      </c>
      <c r="D717" s="23" t="str">
        <f>'指派 Feature_1017'!C:C</f>
        <v>Functional</v>
      </c>
      <c r="E717" s="23" t="str">
        <f>'指派 Feature_1017'!D:D</f>
        <v>Diagnostic</v>
      </c>
      <c r="F717" s="23" t="str">
        <f>'指派 Feature_1017'!A:A</f>
        <v>RTBM-54957</v>
      </c>
      <c r="G717" s="24" t="str">
        <f>IFERROR(VLOOKUP(F717,HW資料!A:B,2,FALSE),VLOOKUP(F717,System資料複製!E:J,6,FALSE))</f>
        <v>Pass</v>
      </c>
      <c r="H717" s="23" t="str">
        <f>IFERROR(VLOOKUP(F717,HW資料!A:B,1,FALSE),VLOOKUP(F717,System資料複製!E:J,5,FALSE))</f>
        <v>RTBM-57348</v>
      </c>
      <c r="I717" s="24" t="str">
        <f>IFERROR(VLOOKUP(F717,CustomerREQ!B:F,3,FALSE),"NA")</f>
        <v>RTBM-36102</v>
      </c>
      <c r="J717" s="24" t="str">
        <f>IFERROR(VLOOKUP(F717,CustomerREQ!B:F,4,FALSE),"NA")</f>
        <v>REQ-0495471</v>
      </c>
      <c r="K717" s="24" t="str">
        <f>IFERROR(VLOOKUP(F717,CustomerREQ!B:F,5,FALSE),"NA")</f>
        <v>B</v>
      </c>
    </row>
    <row r="718" spans="1:11" x14ac:dyDescent="0.4">
      <c r="A718" s="23" t="str">
        <f>'指派 Feature_1017'!E:E</f>
        <v>Resistance to Environment</v>
      </c>
      <c r="B718" s="24" t="str">
        <f>IFERROR(VLOOKUP(A718,Feature統計!A:O,15,FALSE),"NA")</f>
        <v>Pass</v>
      </c>
      <c r="C718" s="23" t="str">
        <f>'指派 Feature_1017'!B:B</f>
        <v>System Requirement</v>
      </c>
      <c r="D718" s="23" t="str">
        <f>'指派 Feature_1017'!C:C</f>
        <v>Non-Functional</v>
      </c>
      <c r="E718" s="23" t="str">
        <f>'指派 Feature_1017'!D:D</f>
        <v>Electrical Engineering</v>
      </c>
      <c r="F718" s="23" t="str">
        <f>'指派 Feature_1017'!A:A</f>
        <v>RTBM-54958</v>
      </c>
      <c r="G718" s="24" t="str">
        <f>IFERROR(VLOOKUP(F718,HW資料!A:B,2,FALSE),VLOOKUP(F718,System資料複製!E:J,6,FALSE))</f>
        <v>Pass</v>
      </c>
      <c r="H718" s="23" t="str">
        <f>IFERROR(VLOOKUP(F718,HW資料!A:B,1,FALSE),VLOOKUP(F718,System資料複製!E:J,5,FALSE))</f>
        <v>RTBM-57352</v>
      </c>
      <c r="I718" s="24" t="str">
        <f>IFERROR(VLOOKUP(F718,CustomerREQ!B:F,3,FALSE),"NA")</f>
        <v>RTBM-36932</v>
      </c>
      <c r="J718" s="24" t="str">
        <f>IFERROR(VLOOKUP(F718,CustomerREQ!B:F,4,FALSE),"NA")</f>
        <v>REQ-0495463</v>
      </c>
      <c r="K718" s="24" t="str">
        <f>IFERROR(VLOOKUP(F718,CustomerREQ!B:F,5,FALSE),"NA")</f>
        <v>B</v>
      </c>
    </row>
    <row r="719" spans="1:11" x14ac:dyDescent="0.4">
      <c r="A719" s="23" t="str">
        <f>'指派 Feature_1017'!E:E</f>
        <v>GNSS Antenna</v>
      </c>
      <c r="B719" s="24" t="str">
        <f>IFERROR(VLOOKUP(A719,Feature統計!A:O,15,FALSE),"NA")</f>
        <v>Pass</v>
      </c>
      <c r="C719" s="23" t="str">
        <f>'指派 Feature_1017'!B:B</f>
        <v>System Requirement</v>
      </c>
      <c r="D719" s="23" t="str">
        <f>'指派 Feature_1017'!C:C</f>
        <v>Functional</v>
      </c>
      <c r="E719" s="23" t="str">
        <f>'指派 Feature_1017'!D:D</f>
        <v>Positioning</v>
      </c>
      <c r="F719" s="23" t="str">
        <f>'指派 Feature_1017'!A:A</f>
        <v>RTBM-54959</v>
      </c>
      <c r="G719" s="24" t="str">
        <f>IFERROR(VLOOKUP(F719,HW資料!A:B,2,FALSE),VLOOKUP(F719,System資料複製!E:J,6,FALSE))</f>
        <v>StagePass</v>
      </c>
      <c r="H719" s="23" t="str">
        <f>IFERROR(VLOOKUP(F719,HW資料!A:B,1,FALSE),VLOOKUP(F719,System資料複製!E:J,5,FALSE))</f>
        <v>RTBM-57353</v>
      </c>
      <c r="I719" s="24" t="str">
        <f>IFERROR(VLOOKUP(F719,CustomerREQ!B:F,3,FALSE),"NA")</f>
        <v>RTBM-36040</v>
      </c>
      <c r="J719" s="24" t="str">
        <f>IFERROR(VLOOKUP(F719,CustomerREQ!B:F,4,FALSE),"NA")</f>
        <v>REQ-0495430</v>
      </c>
      <c r="K719" s="24" t="str">
        <f>IFERROR(VLOOKUP(F719,CustomerREQ!B:F,5,FALSE),"NA")</f>
        <v>B</v>
      </c>
    </row>
    <row r="720" spans="1:11" x14ac:dyDescent="0.4">
      <c r="A720" s="23" t="str">
        <f>'指派 Feature_1017'!E:E</f>
        <v>WiFi high level requirement</v>
      </c>
      <c r="B720" s="24" t="str">
        <f>IFERROR(VLOOKUP(A720,Feature統計!A:O,15,FALSE),"NA")</f>
        <v>Pass</v>
      </c>
      <c r="C720" s="23" t="str">
        <f>'指派 Feature_1017'!B:B</f>
        <v>System Requirement</v>
      </c>
      <c r="D720" s="23" t="str">
        <f>'指派 Feature_1017'!C:C</f>
        <v>Functional</v>
      </c>
      <c r="E720" s="23" t="str">
        <f>'指派 Feature_1017'!D:D</f>
        <v>Connectivity</v>
      </c>
      <c r="F720" s="23" t="str">
        <f>'指派 Feature_1017'!A:A</f>
        <v>RTBM-54961</v>
      </c>
      <c r="G720" s="24" t="str">
        <f>IFERROR(VLOOKUP(F720,HW資料!A:B,2,FALSE),VLOOKUP(F720,System資料複製!E:J,6,FALSE))</f>
        <v>StagePass</v>
      </c>
      <c r="H720" s="23" t="str">
        <f>IFERROR(VLOOKUP(F720,HW資料!A:B,1,FALSE),VLOOKUP(F720,System資料複製!E:J,5,FALSE))</f>
        <v>RTBM-44326</v>
      </c>
      <c r="I720" s="24" t="str">
        <f>IFERROR(VLOOKUP(F720,CustomerREQ!B:F,3,FALSE),"NA")</f>
        <v>RTBM-36068</v>
      </c>
      <c r="J720" s="24" t="str">
        <f>IFERROR(VLOOKUP(F720,CustomerREQ!B:F,4,FALSE),"NA")</f>
        <v>REQ-0495395</v>
      </c>
      <c r="K720" s="24" t="str">
        <f>IFERROR(VLOOKUP(F720,CustomerREQ!B:F,5,FALSE),"NA")</f>
        <v>B</v>
      </c>
    </row>
    <row r="721" spans="1:11" x14ac:dyDescent="0.4">
      <c r="A721" s="23" t="str">
        <f>'指派 Feature_1017'!E:E</f>
        <v>Not testable - Notice or guideline</v>
      </c>
      <c r="B721" s="24" t="str">
        <f>IFERROR(VLOOKUP(A721,Feature統計!A:O,15,FALSE),"NA")</f>
        <v>NA</v>
      </c>
      <c r="C721" s="23" t="str">
        <f>'指派 Feature_1017'!B:B</f>
        <v>System Requirement</v>
      </c>
      <c r="D721" s="23" t="str">
        <f>'指派 Feature_1017'!C:C</f>
        <v>Non-Functional</v>
      </c>
      <c r="E721" s="23" t="str">
        <f>'指派 Feature_1017'!D:D</f>
        <v>Quality</v>
      </c>
      <c r="F721" s="23" t="str">
        <f>'指派 Feature_1017'!A:A</f>
        <v>RTBM-54962</v>
      </c>
      <c r="G721" s="24" t="str">
        <f>IFERROR(VLOOKUP(F721,HW資料!A:B,2,FALSE),VLOOKUP(F721,System資料複製!E:J,6,FALSE))</f>
        <v>On-going</v>
      </c>
      <c r="H721" s="23" t="str">
        <f>IFERROR(VLOOKUP(F721,HW資料!A:B,1,FALSE),VLOOKUP(F721,System資料複製!E:J,5,FALSE))</f>
        <v>RTBM-57357</v>
      </c>
      <c r="I721" s="24" t="str">
        <f>IFERROR(VLOOKUP(F721,CustomerREQ!B:F,3,FALSE),"NA")</f>
        <v>RTBM-36683</v>
      </c>
      <c r="J721" s="24" t="str">
        <f>IFERROR(VLOOKUP(F721,CustomerREQ!B:F,4,FALSE),"NA")</f>
        <v>REQ-0495385</v>
      </c>
      <c r="K721" s="24" t="str">
        <f>IFERROR(VLOOKUP(F721,CustomerREQ!B:F,5,FALSE),"NA")</f>
        <v>B</v>
      </c>
    </row>
    <row r="722" spans="1:11" x14ac:dyDescent="0.4">
      <c r="A722" s="23" t="str">
        <f>'指派 Feature_1017'!E:E</f>
        <v>Throughput - WiFi System Level</v>
      </c>
      <c r="B722" s="24" t="str">
        <f>IFERROR(VLOOKUP(A722,Feature統計!A:O,15,FALSE),"NA")</f>
        <v>Pass</v>
      </c>
      <c r="C722" s="23" t="str">
        <f>'指派 Feature_1017'!B:B</f>
        <v>System Requirement</v>
      </c>
      <c r="D722" s="23" t="str">
        <f>'指派 Feature_1017'!C:C</f>
        <v>Functional</v>
      </c>
      <c r="E722" s="23" t="str">
        <f>'指派 Feature_1017'!D:D</f>
        <v>Connectivity</v>
      </c>
      <c r="F722" s="23" t="str">
        <f>'指派 Feature_1017'!A:A</f>
        <v>RTBM-54963</v>
      </c>
      <c r="G722" s="24" t="str">
        <f>IFERROR(VLOOKUP(F722,HW資料!A:B,2,FALSE),VLOOKUP(F722,System資料複製!E:J,6,FALSE))</f>
        <v>Pass</v>
      </c>
      <c r="H722" s="23" t="str">
        <f>IFERROR(VLOOKUP(F722,HW資料!A:B,1,FALSE),VLOOKUP(F722,System資料複製!E:J,5,FALSE))</f>
        <v>RTBM-44332</v>
      </c>
      <c r="I722" s="24" t="str">
        <f>IFERROR(VLOOKUP(F722,CustomerREQ!B:F,3,FALSE),"NA")</f>
        <v>RTBM-36073</v>
      </c>
      <c r="J722" s="24" t="str">
        <f>IFERROR(VLOOKUP(F722,CustomerREQ!B:F,4,FALSE),"NA")</f>
        <v>REQ-0495373</v>
      </c>
      <c r="K722" s="24" t="str">
        <f>IFERROR(VLOOKUP(F722,CustomerREQ!B:F,5,FALSE),"NA")</f>
        <v>B</v>
      </c>
    </row>
    <row r="723" spans="1:11" x14ac:dyDescent="0.4">
      <c r="A723" s="23" t="str">
        <f>'指派 Feature_1017'!E:E</f>
        <v>Supported GNSS positioning system</v>
      </c>
      <c r="B723" s="24" t="str">
        <f>IFERROR(VLOOKUP(A723,Feature統計!A:O,15,FALSE),"NA")</f>
        <v>Pass</v>
      </c>
      <c r="C723" s="23" t="str">
        <f>'指派 Feature_1017'!B:B</f>
        <v>System Requirement</v>
      </c>
      <c r="D723" s="23" t="str">
        <f>'指派 Feature_1017'!C:C</f>
        <v>Functional</v>
      </c>
      <c r="E723" s="23" t="str">
        <f>'指派 Feature_1017'!D:D</f>
        <v>Positioning</v>
      </c>
      <c r="F723" s="23" t="str">
        <f>'指派 Feature_1017'!A:A</f>
        <v>RTBM-54965</v>
      </c>
      <c r="G723" s="24" t="str">
        <f>IFERROR(VLOOKUP(F723,HW資料!A:B,2,FALSE),VLOOKUP(F723,System資料複製!E:J,6,FALSE))</f>
        <v>Pass</v>
      </c>
      <c r="H723" s="23" t="str">
        <f>IFERROR(VLOOKUP(F723,HW資料!A:B,1,FALSE),VLOOKUP(F723,System資料複製!E:J,5,FALSE))</f>
        <v>RTBM-44460</v>
      </c>
      <c r="I723" s="24" t="str">
        <f>IFERROR(VLOOKUP(F723,CustomerREQ!B:F,3,FALSE),"NA")</f>
        <v>RTBM-36022</v>
      </c>
      <c r="J723" s="24" t="str">
        <f>IFERROR(VLOOKUP(F723,CustomerREQ!B:F,4,FALSE),"NA")</f>
        <v>REQ-0495157</v>
      </c>
      <c r="K723" s="24" t="str">
        <f>IFERROR(VLOOKUP(F723,CustomerREQ!B:F,5,FALSE),"NA")</f>
        <v>A</v>
      </c>
    </row>
    <row r="724" spans="1:11" x14ac:dyDescent="0.4">
      <c r="A724" s="23" t="str">
        <f>'指派 Feature_1017'!E:E</f>
        <v>Cellular antenna high level requirement</v>
      </c>
      <c r="B724" s="24" t="str">
        <f>IFERROR(VLOOKUP(A724,Feature統計!A:O,15,FALSE),"NA")</f>
        <v>Pass</v>
      </c>
      <c r="C724" s="23" t="str">
        <f>'指派 Feature_1017'!B:B</f>
        <v>System Requirement</v>
      </c>
      <c r="D724" s="23" t="str">
        <f>'指派 Feature_1017'!C:C</f>
        <v>Non-Functional</v>
      </c>
      <c r="E724" s="23" t="str">
        <f>'指派 Feature_1017'!D:D</f>
        <v>Connectivity</v>
      </c>
      <c r="F724" s="23" t="str">
        <f>'指派 Feature_1017'!A:A</f>
        <v>RTBM-54966</v>
      </c>
      <c r="G724" s="24" t="str">
        <f>IFERROR(VLOOKUP(F724,HW資料!A:B,2,FALSE),VLOOKUP(F724,System資料複製!E:J,6,FALSE))</f>
        <v>Pass</v>
      </c>
      <c r="H724" s="23" t="str">
        <f>IFERROR(VLOOKUP(F724,HW資料!A:B,1,FALSE),VLOOKUP(F724,System資料複製!E:J,5,FALSE))</f>
        <v>RTBM-44427</v>
      </c>
      <c r="I724" s="24" t="str">
        <f>IFERROR(VLOOKUP(F724,CustomerREQ!B:F,3,FALSE),"NA")</f>
        <v>RTBM-35994</v>
      </c>
      <c r="J724" s="24" t="str">
        <f>IFERROR(VLOOKUP(F724,CustomerREQ!B:F,4,FALSE),"NA")</f>
        <v>REQ-0495147</v>
      </c>
      <c r="K724" s="24" t="str">
        <f>IFERROR(VLOOKUP(F724,CustomerREQ!B:F,5,FALSE),"NA")</f>
        <v>B</v>
      </c>
    </row>
    <row r="725" spans="1:11" x14ac:dyDescent="0.4">
      <c r="A725" s="23" t="str">
        <f>'指派 Feature_1017'!E:E</f>
        <v>Product Regulation and Certification</v>
      </c>
      <c r="B725" s="24" t="str">
        <f>IFERROR(VLOOKUP(A725,Feature統計!A:O,15,FALSE),"NA")</f>
        <v>On-going w/h some pass</v>
      </c>
      <c r="C725" s="23" t="str">
        <f>'指派 Feature_1017'!B:B</f>
        <v>System Requirement</v>
      </c>
      <c r="D725" s="23" t="str">
        <f>'指派 Feature_1017'!C:C</f>
        <v>Non-Functional</v>
      </c>
      <c r="E725" s="23" t="str">
        <f>'指派 Feature_1017'!D:D</f>
        <v>Device Management</v>
      </c>
      <c r="F725" s="23" t="str">
        <f>'指派 Feature_1017'!A:A</f>
        <v>RTBM-54967</v>
      </c>
      <c r="G725" s="24" t="str">
        <f>IFERROR(VLOOKUP(F725,HW資料!A:B,2,FALSE),VLOOKUP(F725,System資料複製!E:J,6,FALSE))</f>
        <v>Pass</v>
      </c>
      <c r="H725" s="23" t="str">
        <f>IFERROR(VLOOKUP(F725,HW資料!A:B,1,FALSE),VLOOKUP(F725,System資料複製!E:J,5,FALSE))</f>
        <v>RTBM-57400</v>
      </c>
      <c r="I725" s="24" t="str">
        <f>IFERROR(VLOOKUP(F725,CustomerREQ!B:F,3,FALSE),"NA")</f>
        <v>RTBM-35986</v>
      </c>
      <c r="J725" s="24" t="str">
        <f>IFERROR(VLOOKUP(F725,CustomerREQ!B:F,4,FALSE),"NA")</f>
        <v>REQ-0495128</v>
      </c>
      <c r="K725" s="24" t="str">
        <f>IFERROR(VLOOKUP(F725,CustomerREQ!B:F,5,FALSE),"NA")</f>
        <v>D</v>
      </c>
    </row>
    <row r="726" spans="1:11" x14ac:dyDescent="0.4">
      <c r="A726" s="23" t="str">
        <f>'指派 Feature_1017'!E:E</f>
        <v>DTC - Radio</v>
      </c>
      <c r="B726" s="24" t="str">
        <f>IFERROR(VLOOKUP(A726,Feature統計!A:O,15,FALSE),"NA")</f>
        <v>Pass</v>
      </c>
      <c r="C726" s="23" t="str">
        <f>'指派 Feature_1017'!B:B</f>
        <v>System Requirement</v>
      </c>
      <c r="D726" s="23" t="str">
        <f>'指派 Feature_1017'!C:C</f>
        <v>Functional</v>
      </c>
      <c r="E726" s="23" t="str">
        <f>'指派 Feature_1017'!D:D</f>
        <v>Diagnostic</v>
      </c>
      <c r="F726" s="23" t="str">
        <f>'指派 Feature_1017'!A:A</f>
        <v>RTBM-54968</v>
      </c>
      <c r="G726" s="24" t="str">
        <f>IFERROR(VLOOKUP(F726,HW資料!A:B,2,FALSE),VLOOKUP(F726,System資料複製!E:J,6,FALSE))</f>
        <v>Pass</v>
      </c>
      <c r="H726" s="23" t="str">
        <f>IFERROR(VLOOKUP(F726,HW資料!A:B,1,FALSE),VLOOKUP(F726,System資料複製!E:J,5,FALSE))</f>
        <v>RTBM-57401</v>
      </c>
      <c r="I726" s="24" t="str">
        <f>IFERROR(VLOOKUP(F726,CustomerREQ!B:F,3,FALSE),"NA")</f>
        <v>RTBM-37521</v>
      </c>
      <c r="J726" s="24" t="str">
        <f>IFERROR(VLOOKUP(F726,CustomerREQ!B:F,4,FALSE),"NA")</f>
        <v>REQ-0490426</v>
      </c>
      <c r="K726" s="24" t="str">
        <f>IFERROR(VLOOKUP(F726,CustomerREQ!B:F,5,FALSE),"NA")</f>
        <v>D</v>
      </c>
    </row>
    <row r="727" spans="1:11" x14ac:dyDescent="0.4">
      <c r="A727" s="23" t="str">
        <f>'指派 Feature_1017'!E:E</f>
        <v>Product Regulation and Certification</v>
      </c>
      <c r="B727" s="24" t="str">
        <f>IFERROR(VLOOKUP(A727,Feature統計!A:O,15,FALSE),"NA")</f>
        <v>On-going w/h some pass</v>
      </c>
      <c r="C727" s="23" t="str">
        <f>'指派 Feature_1017'!B:B</f>
        <v>System Requirement</v>
      </c>
      <c r="D727" s="23" t="str">
        <f>'指派 Feature_1017'!C:C</f>
        <v>Non-Functional</v>
      </c>
      <c r="E727" s="23" t="str">
        <f>'指派 Feature_1017'!D:D</f>
        <v>Device Management</v>
      </c>
      <c r="F727" s="23" t="str">
        <f>'指派 Feature_1017'!A:A</f>
        <v>RTBM-54969</v>
      </c>
      <c r="G727" s="24" t="str">
        <f>IFERROR(VLOOKUP(F727,HW資料!A:B,2,FALSE),VLOOKUP(F727,System資料複製!E:J,6,FALSE))</f>
        <v>Pass</v>
      </c>
      <c r="H727" s="23" t="str">
        <f>IFERROR(VLOOKUP(F727,HW資料!A:B,1,FALSE),VLOOKUP(F727,System資料複製!E:J,5,FALSE))</f>
        <v>RTBM-57403</v>
      </c>
      <c r="I727" s="24" t="str">
        <f>IFERROR(VLOOKUP(F727,CustomerREQ!B:F,3,FALSE),"NA")</f>
        <v>RTBM-35985</v>
      </c>
      <c r="J727" s="24" t="str">
        <f>IFERROR(VLOOKUP(F727,CustomerREQ!B:F,4,FALSE),"NA")</f>
        <v>REQ-0495125</v>
      </c>
      <c r="K727" s="24" t="str">
        <f>IFERROR(VLOOKUP(F727,CustomerREQ!B:F,5,FALSE),"NA")</f>
        <v>D</v>
      </c>
    </row>
    <row r="728" spans="1:11" x14ac:dyDescent="0.4">
      <c r="A728" s="23" t="str">
        <f>'指派 Feature_1017'!E:E</f>
        <v>The radio component feature complies of HW SKU.</v>
      </c>
      <c r="B728" s="24" t="str">
        <f>IFERROR(VLOOKUP(A728,Feature統計!A:O,15,FALSE),"NA")</f>
        <v>NA</v>
      </c>
      <c r="C728" s="23" t="str">
        <f>'指派 Feature_1017'!B:B</f>
        <v>Hardware Requirement</v>
      </c>
      <c r="D728" s="23" t="str">
        <f>'指派 Feature_1017'!C:C</f>
        <v>Non-Functional</v>
      </c>
      <c r="E728" s="23" t="str">
        <f>'指派 Feature_1017'!D:D</f>
        <v>Broadcast</v>
      </c>
      <c r="F728" s="23" t="str">
        <f>'指派 Feature_1017'!A:A</f>
        <v>RTBM-54977</v>
      </c>
      <c r="G728" s="24" t="str">
        <f>IFERROR(VLOOKUP(F728,HW資料!A:B,2,FALSE),VLOOKUP(F728,System資料複製!E:J,6,FALSE))</f>
        <v>Pass</v>
      </c>
      <c r="H728" s="23" t="str">
        <f>IFERROR(VLOOKUP(F728,HW資料!A:B,1,FALSE),VLOOKUP(F728,System資料複製!E:J,5,FALSE))</f>
        <v>RTBM-54977</v>
      </c>
      <c r="I728" s="24" t="str">
        <f>IFERROR(VLOOKUP(F728,CustomerREQ!B:F,3,FALSE),"NA")</f>
        <v>RTBM-37246</v>
      </c>
      <c r="J728" s="24" t="str">
        <f>IFERROR(VLOOKUP(F728,CustomerREQ!B:F,4,FALSE),"NA")</f>
        <v>REQ-0483891</v>
      </c>
      <c r="K728" s="24" t="str">
        <f>IFERROR(VLOOKUP(F728,CustomerREQ!B:F,5,FALSE),"NA")</f>
        <v>D</v>
      </c>
    </row>
    <row r="729" spans="1:11" x14ac:dyDescent="0.4">
      <c r="A729" s="23" t="str">
        <f>'指派 Feature_1017'!E:E</f>
        <v>The radio component feature complies of HW SKU.</v>
      </c>
      <c r="B729" s="24" t="str">
        <f>IFERROR(VLOOKUP(A729,Feature統計!A:O,15,FALSE),"NA")</f>
        <v>NA</v>
      </c>
      <c r="C729" s="23" t="str">
        <f>'指派 Feature_1017'!B:B</f>
        <v>Hardware Requirement</v>
      </c>
      <c r="D729" s="23" t="str">
        <f>'指派 Feature_1017'!C:C</f>
        <v>Non-Functional</v>
      </c>
      <c r="E729" s="23" t="str">
        <f>'指派 Feature_1017'!D:D</f>
        <v>Broadcast</v>
      </c>
      <c r="F729" s="23" t="str">
        <f>'指派 Feature_1017'!A:A</f>
        <v>RTBM-54979</v>
      </c>
      <c r="G729" s="24" t="str">
        <f>IFERROR(VLOOKUP(F729,HW資料!A:B,2,FALSE),VLOOKUP(F729,System資料複製!E:J,6,FALSE))</f>
        <v>Pass</v>
      </c>
      <c r="H729" s="23" t="str">
        <f>IFERROR(VLOOKUP(F729,HW資料!A:B,1,FALSE),VLOOKUP(F729,System資料複製!E:J,5,FALSE))</f>
        <v>RTBM-54979</v>
      </c>
      <c r="I729" s="24" t="str">
        <f>IFERROR(VLOOKUP(F729,CustomerREQ!B:F,3,FALSE),"NA")</f>
        <v>RTBM-37244</v>
      </c>
      <c r="J729" s="24" t="str">
        <f>IFERROR(VLOOKUP(F729,CustomerREQ!B:F,4,FALSE),"NA")</f>
        <v>REQ-0483889</v>
      </c>
      <c r="K729" s="24" t="str">
        <f>IFERROR(VLOOKUP(F729,CustomerREQ!B:F,5,FALSE),"NA")</f>
        <v>D</v>
      </c>
    </row>
    <row r="730" spans="1:11" x14ac:dyDescent="0.4">
      <c r="A730" s="23" t="str">
        <f>'指派 Feature_1017'!E:E</f>
        <v>The radio component feature complies of HW SKU.</v>
      </c>
      <c r="B730" s="24" t="str">
        <f>IFERROR(VLOOKUP(A730,Feature統計!A:O,15,FALSE),"NA")</f>
        <v>NA</v>
      </c>
      <c r="C730" s="23" t="str">
        <f>'指派 Feature_1017'!B:B</f>
        <v>Hardware Requirement</v>
      </c>
      <c r="D730" s="23" t="str">
        <f>'指派 Feature_1017'!C:C</f>
        <v>Non-Functional</v>
      </c>
      <c r="E730" s="23" t="str">
        <f>'指派 Feature_1017'!D:D</f>
        <v>Broadcast</v>
      </c>
      <c r="F730" s="23" t="str">
        <f>'指派 Feature_1017'!A:A</f>
        <v>RTBM-54980</v>
      </c>
      <c r="G730" s="24" t="str">
        <f>IFERROR(VLOOKUP(F730,HW資料!A:B,2,FALSE),VLOOKUP(F730,System資料複製!E:J,6,FALSE))</f>
        <v>Pass</v>
      </c>
      <c r="H730" s="23" t="str">
        <f>IFERROR(VLOOKUP(F730,HW資料!A:B,1,FALSE),VLOOKUP(F730,System資料複製!E:J,5,FALSE))</f>
        <v>RTBM-54980</v>
      </c>
      <c r="I730" s="24" t="str">
        <f>IFERROR(VLOOKUP(F730,CustomerREQ!B:F,3,FALSE),"NA")</f>
        <v>RTBM-37243</v>
      </c>
      <c r="J730" s="24" t="str">
        <f>IFERROR(VLOOKUP(F730,CustomerREQ!B:F,4,FALSE),"NA")</f>
        <v>REQ-0483887</v>
      </c>
      <c r="K730" s="24" t="str">
        <f>IFERROR(VLOOKUP(F730,CustomerREQ!B:F,5,FALSE),"NA")</f>
        <v>E</v>
      </c>
    </row>
    <row r="731" spans="1:11" x14ac:dyDescent="0.4">
      <c r="A731" s="23" t="str">
        <f>'指派 Feature_1017'!E:E</f>
        <v>The radio component feature complies of HW SKU.</v>
      </c>
      <c r="B731" s="24" t="str">
        <f>IFERROR(VLOOKUP(A731,Feature統計!A:O,15,FALSE),"NA")</f>
        <v>NA</v>
      </c>
      <c r="C731" s="23" t="str">
        <f>'指派 Feature_1017'!B:B</f>
        <v>Hardware Requirement</v>
      </c>
      <c r="D731" s="23" t="str">
        <f>'指派 Feature_1017'!C:C</f>
        <v>Non-Functional</v>
      </c>
      <c r="E731" s="23" t="str">
        <f>'指派 Feature_1017'!D:D</f>
        <v>Broadcast</v>
      </c>
      <c r="F731" s="23" t="str">
        <f>'指派 Feature_1017'!A:A</f>
        <v>RTBM-54983</v>
      </c>
      <c r="G731" s="24" t="str">
        <f>IFERROR(VLOOKUP(F731,HW資料!A:B,2,FALSE),VLOOKUP(F731,System資料複製!E:J,6,FALSE))</f>
        <v>Pass</v>
      </c>
      <c r="H731" s="23" t="str">
        <f>IFERROR(VLOOKUP(F731,HW資料!A:B,1,FALSE),VLOOKUP(F731,System資料複製!E:J,5,FALSE))</f>
        <v>RTBM-54983</v>
      </c>
      <c r="I731" s="24" t="str">
        <f>IFERROR(VLOOKUP(F731,CustomerREQ!B:F,3,FALSE),"NA")</f>
        <v>RTBM-37242</v>
      </c>
      <c r="J731" s="24" t="str">
        <f>IFERROR(VLOOKUP(F731,CustomerREQ!B:F,4,FALSE),"NA")</f>
        <v>REQ-0483886</v>
      </c>
      <c r="K731" s="24" t="str">
        <f>IFERROR(VLOOKUP(F731,CustomerREQ!B:F,5,FALSE),"NA")</f>
        <v>E</v>
      </c>
    </row>
    <row r="732" spans="1:11" x14ac:dyDescent="0.4">
      <c r="A732" s="23" t="str">
        <f>'指派 Feature_1017'!E:E</f>
        <v>Provide Interface to tune audio level prompt</v>
      </c>
      <c r="B732" s="24" t="str">
        <f>IFERROR(VLOOKUP(A732,Feature統計!A:O,15,FALSE),"NA")</f>
        <v>Pass</v>
      </c>
      <c r="C732" s="23" t="str">
        <f>'指派 Feature_1017'!B:B</f>
        <v>System Requirement</v>
      </c>
      <c r="D732" s="23" t="str">
        <f>'指派 Feature_1017'!C:C</f>
        <v>Functional</v>
      </c>
      <c r="E732" s="23" t="str">
        <f>'指派 Feature_1017'!D:D</f>
        <v>XCall</v>
      </c>
      <c r="F732" s="23" t="str">
        <f>'指派 Feature_1017'!A:A</f>
        <v>RTBM-54985</v>
      </c>
      <c r="G732" s="24" t="str">
        <f>IFERROR(VLOOKUP(F732,HW資料!A:B,2,FALSE),VLOOKUP(F732,System資料複製!E:J,6,FALSE))</f>
        <v>Pass</v>
      </c>
      <c r="H732" s="23" t="str">
        <f>IFERROR(VLOOKUP(F732,HW資料!A:B,1,FALSE),VLOOKUP(F732,System資料複製!E:J,5,FALSE))</f>
        <v>RTBM-54985</v>
      </c>
      <c r="I732" s="24" t="str">
        <f>IFERROR(VLOOKUP(F732,CustomerREQ!B:F,3,FALSE),"NA")</f>
        <v>RTBM-16971</v>
      </c>
      <c r="J732" s="24" t="str">
        <f>IFERROR(VLOOKUP(F732,CustomerREQ!B:F,4,FALSE),"NA")</f>
        <v>REQ-0315006</v>
      </c>
      <c r="K732" s="24" t="str">
        <f>IFERROR(VLOOKUP(F732,CustomerREQ!B:F,5,FALSE),"NA")</f>
        <v>A</v>
      </c>
    </row>
    <row r="733" spans="1:11" x14ac:dyDescent="0.4">
      <c r="A733" s="23" t="str">
        <f>'指派 Feature_1017'!E:E</f>
        <v>Product compatible to customer specification</v>
      </c>
      <c r="B733" s="24" t="str">
        <f>IFERROR(VLOOKUP(A733,Feature統計!A:O,15,FALSE),"NA")</f>
        <v>Pass</v>
      </c>
      <c r="C733" s="23" t="str">
        <f>'指派 Feature_1017'!B:B</f>
        <v>Hardware Requirement</v>
      </c>
      <c r="D733" s="23" t="str">
        <f>'指派 Feature_1017'!C:C</f>
        <v>Non-Functional</v>
      </c>
      <c r="E733" s="23" t="str">
        <f>'指派 Feature_1017'!D:D</f>
        <v>Miscellaneous</v>
      </c>
      <c r="F733" s="23" t="str">
        <f>'指派 Feature_1017'!A:A</f>
        <v>RTBM-54990</v>
      </c>
      <c r="G733" s="24" t="str">
        <f>IFERROR(VLOOKUP(F733,HW資料!A:B,2,FALSE),VLOOKUP(F733,System資料複製!E:J,6,FALSE))</f>
        <v>StagePass</v>
      </c>
      <c r="H733" s="23" t="str">
        <f>IFERROR(VLOOKUP(F733,HW資料!A:B,1,FALSE),VLOOKUP(F733,System資料複製!E:J,5,FALSE))</f>
        <v>RTBM-54990</v>
      </c>
      <c r="I733" s="24" t="str">
        <f>IFERROR(VLOOKUP(F733,CustomerREQ!B:F,3,FALSE),"NA")</f>
        <v>RTBM-36118</v>
      </c>
      <c r="J733" s="24" t="str">
        <f>IFERROR(VLOOKUP(F733,CustomerREQ!B:F,4,FALSE),"NA")</f>
        <v>REQ-0595262</v>
      </c>
      <c r="K733" s="24" t="str">
        <f>IFERROR(VLOOKUP(F733,CustomerREQ!B:F,5,FALSE),"NA")</f>
        <v>A</v>
      </c>
    </row>
    <row r="734" spans="1:11" x14ac:dyDescent="0.4">
      <c r="A734" s="23" t="str">
        <f>'指派 Feature_1017'!E:E</f>
        <v>Mounting</v>
      </c>
      <c r="B734" s="24" t="str">
        <f>IFERROR(VLOOKUP(A734,Feature統計!A:O,15,FALSE),"NA")</f>
        <v>NA</v>
      </c>
      <c r="C734" s="23" t="str">
        <f>'指派 Feature_1017'!B:B</f>
        <v>Hardware Requirement</v>
      </c>
      <c r="D734" s="23" t="str">
        <f>'指派 Feature_1017'!C:C</f>
        <v>Non-Functional</v>
      </c>
      <c r="E734" s="23" t="str">
        <f>'指派 Feature_1017'!D:D</f>
        <v>Connectivity</v>
      </c>
      <c r="F734" s="23" t="str">
        <f>'指派 Feature_1017'!A:A</f>
        <v>RTBM-54992</v>
      </c>
      <c r="G734" s="24" t="str">
        <f>IFERROR(VLOOKUP(F734,HW資料!A:B,2,FALSE),VLOOKUP(F734,System資料複製!E:J,6,FALSE))</f>
        <v>Reviewed</v>
      </c>
      <c r="H734" s="23" t="str">
        <f>IFERROR(VLOOKUP(F734,HW資料!A:B,1,FALSE),VLOOKUP(F734,System資料複製!E:J,5,FALSE))</f>
        <v>RTBM-54992</v>
      </c>
      <c r="I734" s="24" t="str">
        <f>IFERROR(VLOOKUP(F734,CustomerREQ!B:F,3,FALSE),"NA")</f>
        <v>RTBM-36260</v>
      </c>
      <c r="J734" s="24" t="str">
        <f>IFERROR(VLOOKUP(F734,CustomerREQ!B:F,4,FALSE),"NA")</f>
        <v>REQ-0495199</v>
      </c>
      <c r="K734" s="24" t="str">
        <f>IFERROR(VLOOKUP(F734,CustomerREQ!B:F,5,FALSE),"NA")</f>
        <v>A</v>
      </c>
    </row>
    <row r="735" spans="1:11" x14ac:dyDescent="0.4">
      <c r="A735" s="23" t="str">
        <f>'指派 Feature_1017'!E:E</f>
        <v>Product compatible to customer specification</v>
      </c>
      <c r="B735" s="24" t="str">
        <f>IFERROR(VLOOKUP(A735,Feature統計!A:O,15,FALSE),"NA")</f>
        <v>Pass</v>
      </c>
      <c r="C735" s="23" t="str">
        <f>'指派 Feature_1017'!B:B</f>
        <v>Hardware Requirement</v>
      </c>
      <c r="D735" s="23" t="str">
        <f>'指派 Feature_1017'!C:C</f>
        <v>Non-Functional</v>
      </c>
      <c r="E735" s="23" t="str">
        <f>'指派 Feature_1017'!D:D</f>
        <v>Connectivity</v>
      </c>
      <c r="F735" s="23" t="str">
        <f>'指派 Feature_1017'!A:A</f>
        <v>RTBM-54993</v>
      </c>
      <c r="G735" s="24" t="str">
        <f>IFERROR(VLOOKUP(F735,HW資料!A:B,2,FALSE),VLOOKUP(F735,System資料複製!E:J,6,FALSE))</f>
        <v>Pass</v>
      </c>
      <c r="H735" s="23" t="str">
        <f>IFERROR(VLOOKUP(F735,HW資料!A:B,1,FALSE),VLOOKUP(F735,System資料複製!E:J,5,FALSE))</f>
        <v>RTBM-54993</v>
      </c>
      <c r="I735" s="24" t="str">
        <f>IFERROR(VLOOKUP(F735,CustomerREQ!B:F,3,FALSE),"NA")</f>
        <v>RTBM-35999</v>
      </c>
      <c r="J735" s="24" t="str">
        <f>IFERROR(VLOOKUP(F735,CustomerREQ!B:F,4,FALSE),"NA")</f>
        <v>REQ-0495158</v>
      </c>
      <c r="K735" s="24" t="str">
        <f>IFERROR(VLOOKUP(F735,CustomerREQ!B:F,5,FALSE),"NA")</f>
        <v>C</v>
      </c>
    </row>
    <row r="736" spans="1:11" x14ac:dyDescent="0.4">
      <c r="A736" s="23" t="str">
        <f>'指派 Feature_1017'!E:E</f>
        <v>Resistance to Temperature</v>
      </c>
      <c r="B736" s="24" t="str">
        <f>IFERROR(VLOOKUP(A736,Feature統計!A:O,15,FALSE),"NA")</f>
        <v>Pass</v>
      </c>
      <c r="C736" s="23" t="str">
        <f>'指派 Feature_1017'!B:B</f>
        <v>System Requirement</v>
      </c>
      <c r="D736" s="23" t="str">
        <f>'指派 Feature_1017'!C:C</f>
        <v>Functional</v>
      </c>
      <c r="E736" s="23" t="str">
        <f>'指派 Feature_1017'!D:D</f>
        <v>XCall</v>
      </c>
      <c r="F736" s="23" t="str">
        <f>'指派 Feature_1017'!A:A</f>
        <v>RTBM-55006</v>
      </c>
      <c r="G736" s="24" t="str">
        <f>IFERROR(VLOOKUP(F736,HW資料!A:B,2,FALSE),VLOOKUP(F736,System資料複製!E:J,6,FALSE))</f>
        <v>Pass</v>
      </c>
      <c r="H736" s="23" t="str">
        <f>IFERROR(VLOOKUP(F736,HW資料!A:B,1,FALSE),VLOOKUP(F736,System資料複製!E:J,5,FALSE))</f>
        <v>RTBM-44939</v>
      </c>
      <c r="I736" s="24" t="str">
        <f>IFERROR(VLOOKUP(F736,CustomerREQ!B:F,3,FALSE),"NA")</f>
        <v>RTBM-47402</v>
      </c>
      <c r="J736" s="24" t="str">
        <f>IFERROR(VLOOKUP(F736,CustomerREQ!B:F,4,FALSE),"NA")</f>
        <v>GEN-BSRF-SCOPE-DEVELOPMENT-0013</v>
      </c>
      <c r="K736" s="24">
        <f>IFERROR(VLOOKUP(F736,CustomerREQ!B:F,5,FALSE),"NA")</f>
        <v>0</v>
      </c>
    </row>
    <row r="737" spans="1:11" x14ac:dyDescent="0.4">
      <c r="A737" s="23" t="str">
        <f>'指派 Feature_1017'!E:E</f>
        <v>Main Power Supply</v>
      </c>
      <c r="B737" s="24" t="str">
        <f>IFERROR(VLOOKUP(A737,Feature統計!A:O,15,FALSE),"NA")</f>
        <v>Fail</v>
      </c>
      <c r="C737" s="23" t="str">
        <f>'指派 Feature_1017'!B:B</f>
        <v>System Requirement</v>
      </c>
      <c r="D737" s="23" t="str">
        <f>'指派 Feature_1017'!C:C</f>
        <v>Functional</v>
      </c>
      <c r="E737" s="23" t="str">
        <f>'指派 Feature_1017'!D:D</f>
        <v>Electrical Engineering</v>
      </c>
      <c r="F737" s="23" t="str">
        <f>'指派 Feature_1017'!A:A</f>
        <v>RTBM-55007</v>
      </c>
      <c r="G737" s="24" t="str">
        <f>IFERROR(VLOOKUP(F737,HW資料!A:B,2,FALSE),VLOOKUP(F737,System資料複製!E:J,6,FALSE))</f>
        <v>Fail</v>
      </c>
      <c r="H737" s="23" t="str">
        <f>IFERROR(VLOOKUP(F737,HW資料!A:B,1,FALSE),VLOOKUP(F737,System資料複製!E:J,5,FALSE))</f>
        <v>RTBM-55570</v>
      </c>
      <c r="I737" s="24" t="str">
        <f>IFERROR(VLOOKUP(F737,CustomerREQ!B:F,3,FALSE),"NA")</f>
        <v>RTBM-37525</v>
      </c>
      <c r="J737" s="24" t="str">
        <f>IFERROR(VLOOKUP(F737,CustomerREQ!B:F,4,FALSE),"NA")</f>
        <v>REQ-0666588</v>
      </c>
      <c r="K737" s="24" t="str">
        <f>IFERROR(VLOOKUP(F737,CustomerREQ!B:F,5,FALSE),"NA")</f>
        <v>B</v>
      </c>
    </row>
    <row r="738" spans="1:11" x14ac:dyDescent="0.4">
      <c r="A738" s="23" t="str">
        <f>'指派 Feature_1017'!E:E</f>
        <v>FM, DAB Seamless transition requirement</v>
      </c>
      <c r="B738" s="24" t="str">
        <f>IFERROR(VLOOKUP(A738,Feature統計!A:O,15,FALSE),"NA")</f>
        <v>Pass</v>
      </c>
      <c r="C738" s="23" t="str">
        <f>'指派 Feature_1017'!B:B</f>
        <v>System Requirement</v>
      </c>
      <c r="D738" s="23" t="str">
        <f>'指派 Feature_1017'!C:C</f>
        <v>Functional</v>
      </c>
      <c r="E738" s="23" t="str">
        <f>'指派 Feature_1017'!D:D</f>
        <v>Broadcast</v>
      </c>
      <c r="F738" s="23" t="str">
        <f>'指派 Feature_1017'!A:A</f>
        <v>RTBM-55009</v>
      </c>
      <c r="G738" s="24" t="str">
        <f>IFERROR(VLOOKUP(F738,HW資料!A:B,2,FALSE),VLOOKUP(F738,System資料複製!E:J,6,FALSE))</f>
        <v>Pass</v>
      </c>
      <c r="H738" s="23" t="str">
        <f>IFERROR(VLOOKUP(F738,HW資料!A:B,1,FALSE),VLOOKUP(F738,System資料複製!E:J,5,FALSE))</f>
        <v>RTBM-57329</v>
      </c>
      <c r="I738" s="24" t="str">
        <f>IFERROR(VLOOKUP(F738,CustomerREQ!B:F,3,FALSE),"NA")</f>
        <v>RTBM-37549</v>
      </c>
      <c r="J738" s="24" t="str">
        <f>IFERROR(VLOOKUP(F738,CustomerREQ!B:F,4,FALSE),"NA")</f>
        <v>REQ-0527264</v>
      </c>
      <c r="K738" s="24" t="str">
        <f>IFERROR(VLOOKUP(F738,CustomerREQ!B:F,5,FALSE),"NA")</f>
        <v>B</v>
      </c>
    </row>
    <row r="739" spans="1:11" x14ac:dyDescent="0.4">
      <c r="A739" s="23" t="str">
        <f>'指派 Feature_1017'!E:E</f>
        <v>Project Documentation</v>
      </c>
      <c r="B739" s="24" t="str">
        <f>IFERROR(VLOOKUP(A739,Feature統計!A:O,15,FALSE),"NA")</f>
        <v>NA</v>
      </c>
      <c r="C739" s="23" t="str">
        <f>'指派 Feature_1017'!B:B</f>
        <v>System Requirement</v>
      </c>
      <c r="D739" s="23" t="str">
        <f>'指派 Feature_1017'!C:C</f>
        <v>Non-Functional</v>
      </c>
      <c r="E739" s="23" t="str">
        <f>'指派 Feature_1017'!D:D</f>
        <v>Miscellaneous</v>
      </c>
      <c r="F739" s="23" t="str">
        <f>'指派 Feature_1017'!A:A</f>
        <v>RTBM-55011</v>
      </c>
      <c r="G739" s="24" t="str">
        <f>IFERROR(VLOOKUP(F739,HW資料!A:B,2,FALSE),VLOOKUP(F739,System資料複製!E:J,6,FALSE))</f>
        <v>Reviewed</v>
      </c>
      <c r="H739" s="23" t="str">
        <f>IFERROR(VLOOKUP(F739,HW資料!A:B,1,FALSE),VLOOKUP(F739,System資料複製!E:J,5,FALSE))</f>
        <v>RTBM-57331</v>
      </c>
      <c r="I739" s="24" t="str">
        <f>IFERROR(VLOOKUP(F739,CustomerREQ!B:F,3,FALSE),"NA")</f>
        <v>RTBM-36825</v>
      </c>
      <c r="J739" s="24" t="str">
        <f>IFERROR(VLOOKUP(F739,CustomerREQ!B:F,4,FALSE),"NA")</f>
        <v>REQ-0495510</v>
      </c>
      <c r="K739" s="24" t="str">
        <f>IFERROR(VLOOKUP(F739,CustomerREQ!B:F,5,FALSE),"NA")</f>
        <v>B</v>
      </c>
    </row>
    <row r="740" spans="1:11" x14ac:dyDescent="0.4">
      <c r="A740" s="23" t="str">
        <f>'指派 Feature_1017'!E:E</f>
        <v>Backup Battery placeable</v>
      </c>
      <c r="B740" s="24" t="str">
        <f>IFERROR(VLOOKUP(A740,Feature統計!A:O,15,FALSE),"NA")</f>
        <v>Pass</v>
      </c>
      <c r="C740" s="23" t="str">
        <f>'指派 Feature_1017'!B:B</f>
        <v>System Requirement</v>
      </c>
      <c r="D740" s="23" t="str">
        <f>'指派 Feature_1017'!C:C</f>
        <v>Non-Functional</v>
      </c>
      <c r="E740" s="23" t="str">
        <f>'指派 Feature_1017'!D:D</f>
        <v>LifeCycle</v>
      </c>
      <c r="F740" s="23" t="str">
        <f>'指派 Feature_1017'!A:A</f>
        <v>RTBM-55012</v>
      </c>
      <c r="G740" s="24" t="str">
        <f>IFERROR(VLOOKUP(F740,HW資料!A:B,2,FALSE),VLOOKUP(F740,System資料複製!E:J,6,FALSE))</f>
        <v>Pass</v>
      </c>
      <c r="H740" s="23" t="str">
        <f>IFERROR(VLOOKUP(F740,HW資料!A:B,1,FALSE),VLOOKUP(F740,System資料複製!E:J,5,FALSE))</f>
        <v>RTBM-57332</v>
      </c>
      <c r="I740" s="24" t="str">
        <f>IFERROR(VLOOKUP(F740,CustomerREQ!B:F,3,FALSE),"NA")</f>
        <v>RTBM-36292</v>
      </c>
      <c r="J740" s="24" t="str">
        <f>IFERROR(VLOOKUP(F740,CustomerREQ!B:F,4,FALSE),"NA")</f>
        <v>REQ-0495321</v>
      </c>
      <c r="K740" s="24" t="str">
        <f>IFERROR(VLOOKUP(F740,CustomerREQ!B:F,5,FALSE),"NA")</f>
        <v>C</v>
      </c>
    </row>
    <row r="741" spans="1:11" x14ac:dyDescent="0.4">
      <c r="A741" s="23" t="str">
        <f>'指派 Feature_1017'!E:E</f>
        <v>Xcall wire input signal type</v>
      </c>
      <c r="B741" s="24" t="str">
        <f>IFERROR(VLOOKUP(A741,Feature統計!A:O,15,FALSE),"NA")</f>
        <v>Pass</v>
      </c>
      <c r="C741" s="23" t="str">
        <f>'指派 Feature_1017'!B:B</f>
        <v>System Requirement</v>
      </c>
      <c r="D741" s="23" t="str">
        <f>'指派 Feature_1017'!C:C</f>
        <v>Non-Functional</v>
      </c>
      <c r="E741" s="23" t="str">
        <f>'指派 Feature_1017'!D:D</f>
        <v>XCall</v>
      </c>
      <c r="F741" s="23" t="str">
        <f>'指派 Feature_1017'!A:A</f>
        <v>RTBM-55013</v>
      </c>
      <c r="G741" s="24" t="str">
        <f>IFERROR(VLOOKUP(F741,HW資料!A:B,2,FALSE),VLOOKUP(F741,System資料複製!E:J,6,FALSE))</f>
        <v>Pass</v>
      </c>
      <c r="H741" s="23" t="str">
        <f>IFERROR(VLOOKUP(F741,HW資料!A:B,1,FALSE),VLOOKUP(F741,System資料複製!E:J,5,FALSE))</f>
        <v>RTBM-57342</v>
      </c>
      <c r="I741" s="24" t="str">
        <f>IFERROR(VLOOKUP(F741,CustomerREQ!B:F,3,FALSE),"NA")</f>
        <v>RTBM-36233</v>
      </c>
      <c r="J741" s="24" t="str">
        <f>IFERROR(VLOOKUP(F741,CustomerREQ!B:F,4,FALSE),"NA")</f>
        <v>REQ-0495309</v>
      </c>
      <c r="K741" s="24" t="str">
        <f>IFERROR(VLOOKUP(F741,CustomerREQ!B:F,5,FALSE),"NA")</f>
        <v>B</v>
      </c>
    </row>
    <row r="742" spans="1:11" x14ac:dyDescent="0.4">
      <c r="A742" s="23" t="str">
        <f>'指派 Feature_1017'!E:E</f>
        <v>aCall procedure uses the loudspeaker connected to the IVS</v>
      </c>
      <c r="B742" s="24" t="str">
        <f>IFERROR(VLOOKUP(A742,Feature統計!A:O,15,FALSE),"NA")</f>
        <v>Pass</v>
      </c>
      <c r="C742" s="23" t="str">
        <f>'指派 Feature_1017'!B:B</f>
        <v>System Requirement</v>
      </c>
      <c r="D742" s="23" t="str">
        <f>'指派 Feature_1017'!C:C</f>
        <v>Functional</v>
      </c>
      <c r="E742" s="23" t="str">
        <f>'指派 Feature_1017'!D:D</f>
        <v>XCall</v>
      </c>
      <c r="F742" s="23" t="str">
        <f>'指派 Feature_1017'!A:A</f>
        <v>RTBM-55014</v>
      </c>
      <c r="G742" s="24" t="str">
        <f>IFERROR(VLOOKUP(F742,HW資料!A:B,2,FALSE),VLOOKUP(F742,System資料複製!E:J,6,FALSE))</f>
        <v>StagePass</v>
      </c>
      <c r="H742" s="23" t="str">
        <f>IFERROR(VLOOKUP(F742,HW資料!A:B,1,FALSE),VLOOKUP(F742,System資料複製!E:J,5,FALSE))</f>
        <v>RTBM-57343</v>
      </c>
      <c r="I742" s="24" t="str">
        <f>IFERROR(VLOOKUP(F742,CustomerREQ!B:F,3,FALSE),"NA")</f>
        <v>RTBM-16937</v>
      </c>
      <c r="J742" s="24" t="str">
        <f>IFERROR(VLOOKUP(F742,CustomerREQ!B:F,4,FALSE),"NA")</f>
        <v>REQ-0315009</v>
      </c>
      <c r="K742" s="24" t="str">
        <f>IFERROR(VLOOKUP(F742,CustomerREQ!B:F,5,FALSE),"NA")</f>
        <v>B</v>
      </c>
    </row>
    <row r="743" spans="1:11" x14ac:dyDescent="0.4">
      <c r="A743" s="23" t="str">
        <f>'指派 Feature_1017'!E:E</f>
        <v>Backup Battery Lifetime</v>
      </c>
      <c r="B743" s="24" t="str">
        <f>IFERROR(VLOOKUP(A743,Feature統計!A:O,15,FALSE),"NA")</f>
        <v>On-going w/h some pass</v>
      </c>
      <c r="C743" s="23" t="str">
        <f>'指派 Feature_1017'!B:B</f>
        <v>System Requirement</v>
      </c>
      <c r="D743" s="23" t="str">
        <f>'指派 Feature_1017'!C:C</f>
        <v>Non-Functional</v>
      </c>
      <c r="E743" s="23" t="str">
        <f>'指派 Feature_1017'!D:D</f>
        <v>Device Management</v>
      </c>
      <c r="F743" s="23" t="str">
        <f>'指派 Feature_1017'!A:A</f>
        <v>RTBM-55015</v>
      </c>
      <c r="G743" s="24" t="str">
        <f>IFERROR(VLOOKUP(F743,HW資料!A:B,2,FALSE),VLOOKUP(F743,System資料複製!E:J,6,FALSE))</f>
        <v>Pass</v>
      </c>
      <c r="H743" s="23" t="str">
        <f>IFERROR(VLOOKUP(F743,HW資料!A:B,1,FALSE),VLOOKUP(F743,System資料複製!E:J,5,FALSE))</f>
        <v>RTBM-56623</v>
      </c>
      <c r="I743" s="24" t="str">
        <f>IFERROR(VLOOKUP(F743,CustomerREQ!B:F,3,FALSE),"NA")</f>
        <v>RTBM-16989</v>
      </c>
      <c r="J743" s="24" t="str">
        <f>IFERROR(VLOOKUP(F743,CustomerREQ!B:F,4,FALSE),"NA")</f>
        <v>REQ-0314990</v>
      </c>
      <c r="K743" s="24" t="str">
        <f>IFERROR(VLOOKUP(F743,CustomerREQ!B:F,5,FALSE),"NA")</f>
        <v>B</v>
      </c>
    </row>
    <row r="744" spans="1:11" x14ac:dyDescent="0.4">
      <c r="A744" s="23" t="str">
        <f>'指派 Feature_1017'!E:E</f>
        <v>Backup Battery Handle</v>
      </c>
      <c r="B744" s="24" t="str">
        <f>IFERROR(VLOOKUP(A744,Feature統計!A:O,15,FALSE),"NA")</f>
        <v>Pass</v>
      </c>
      <c r="C744" s="23" t="str">
        <f>'指派 Feature_1017'!B:B</f>
        <v>System Requirement</v>
      </c>
      <c r="D744" s="23" t="str">
        <f>'指派 Feature_1017'!C:C</f>
        <v>Functional</v>
      </c>
      <c r="E744" s="23" t="str">
        <f>'指派 Feature_1017'!D:D</f>
        <v>XCall</v>
      </c>
      <c r="F744" s="23" t="str">
        <f>'指派 Feature_1017'!A:A</f>
        <v>RTBM-55016</v>
      </c>
      <c r="G744" s="24" t="str">
        <f>IFERROR(VLOOKUP(F744,HW資料!A:B,2,FALSE),VLOOKUP(F744,System資料複製!E:J,6,FALSE))</f>
        <v>Pass</v>
      </c>
      <c r="H744" s="23" t="str">
        <f>IFERROR(VLOOKUP(F744,HW資料!A:B,1,FALSE),VLOOKUP(F744,System資料複製!E:J,5,FALSE))</f>
        <v>RTBM-56617</v>
      </c>
      <c r="I744" s="24" t="str">
        <f>IFERROR(VLOOKUP(F744,CustomerREQ!B:F,3,FALSE),"NA")</f>
        <v>RTBM-16987</v>
      </c>
      <c r="J744" s="24" t="str">
        <f>IFERROR(VLOOKUP(F744,CustomerREQ!B:F,4,FALSE),"NA")</f>
        <v>REQ-0314952</v>
      </c>
      <c r="K744" s="24" t="str">
        <f>IFERROR(VLOOKUP(F744,CustomerREQ!B:F,5,FALSE),"NA")</f>
        <v>A</v>
      </c>
    </row>
    <row r="745" spans="1:11" x14ac:dyDescent="0.4">
      <c r="A745" s="23" t="str">
        <f>'指派 Feature_1017'!E:E</f>
        <v>Resistance to Timing</v>
      </c>
      <c r="B745" s="24" t="str">
        <f>IFERROR(VLOOKUP(A745,Feature統計!A:O,15,FALSE),"NA")</f>
        <v>Pass</v>
      </c>
      <c r="C745" s="23" t="str">
        <f>'指派 Feature_1017'!B:B</f>
        <v>System Requirement</v>
      </c>
      <c r="D745" s="23" t="str">
        <f>'指派 Feature_1017'!C:C</f>
        <v>Non-Functional</v>
      </c>
      <c r="E745" s="23" t="str">
        <f>'指派 Feature_1017'!D:D</f>
        <v>Networks &amp; Protocols</v>
      </c>
      <c r="F745" s="23" t="str">
        <f>'指派 Feature_1017'!A:A</f>
        <v>RTBM-55024</v>
      </c>
      <c r="G745" s="24" t="str">
        <f>IFERROR(VLOOKUP(F745,HW資料!A:B,2,FALSE),VLOOKUP(F745,System資料複製!E:J,6,FALSE))</f>
        <v>Pass</v>
      </c>
      <c r="H745" s="23" t="str">
        <f>IFERROR(VLOOKUP(F745,HW資料!A:B,1,FALSE),VLOOKUP(F745,System資料複製!E:J,5,FALSE))</f>
        <v>RTBM-56438</v>
      </c>
      <c r="I745" s="24" t="str">
        <f>IFERROR(VLOOKUP(F745,CustomerREQ!B:F,3,FALSE),"NA")</f>
        <v>RTBM-24561</v>
      </c>
      <c r="J745" s="24" t="str">
        <f>IFERROR(VLOOKUP(F745,CustomerREQ!B:F,4,FALSE),"NA")</f>
        <v>431.968-D.O- 0104.01</v>
      </c>
      <c r="K745" s="24" t="str">
        <f>IFERROR(VLOOKUP(F745,CustomerREQ!B:F,5,FALSE),"NA")</f>
        <v>A</v>
      </c>
    </row>
    <row r="746" spans="1:11" x14ac:dyDescent="0.4">
      <c r="A746" s="23" t="str">
        <f>'指派 Feature_1017'!E:E</f>
        <v>CAN bit rate configuration</v>
      </c>
      <c r="B746" s="24" t="str">
        <f>IFERROR(VLOOKUP(A746,Feature統計!A:O,15,FALSE),"NA")</f>
        <v>Pass</v>
      </c>
      <c r="C746" s="23" t="str">
        <f>'指派 Feature_1017'!B:B</f>
        <v>System Requirement</v>
      </c>
      <c r="D746" s="23" t="str">
        <f>'指派 Feature_1017'!C:C</f>
        <v>Functional</v>
      </c>
      <c r="E746" s="23" t="str">
        <f>'指派 Feature_1017'!D:D</f>
        <v>Networks &amp; Protocols</v>
      </c>
      <c r="F746" s="23" t="str">
        <f>'指派 Feature_1017'!A:A</f>
        <v>RTBM-55026</v>
      </c>
      <c r="G746" s="24" t="str">
        <f>IFERROR(VLOOKUP(F746,HW資料!A:B,2,FALSE),VLOOKUP(F746,System資料複製!E:J,6,FALSE))</f>
        <v>StagePass</v>
      </c>
      <c r="H746" s="23" t="str">
        <f>IFERROR(VLOOKUP(F746,HW資料!A:B,1,FALSE),VLOOKUP(F746,System資料複製!E:J,5,FALSE))</f>
        <v>RTBM-56198</v>
      </c>
      <c r="I746" s="24" t="str">
        <f>IFERROR(VLOOKUP(F746,CustomerREQ!B:F,3,FALSE),"NA")</f>
        <v>RTBM-24562</v>
      </c>
      <c r="J746" s="24" t="str">
        <f>IFERROR(VLOOKUP(F746,CustomerREQ!B:F,4,FALSE),"NA")</f>
        <v>GEN-RESEAU-ST-CPCANLS.0023</v>
      </c>
      <c r="K746" s="24">
        <f>IFERROR(VLOOKUP(F746,CustomerREQ!B:F,5,FALSE),"NA")</f>
        <v>1</v>
      </c>
    </row>
    <row r="747" spans="1:11" x14ac:dyDescent="0.4">
      <c r="A747" s="23" t="str">
        <f>'指派 Feature_1017'!E:E</f>
        <v>Ethernet Electrical Tests</v>
      </c>
      <c r="B747" s="24" t="str">
        <f>IFERROR(VLOOKUP(A747,Feature統計!A:O,15,FALSE),"NA")</f>
        <v>Pass</v>
      </c>
      <c r="C747" s="23" t="str">
        <f>'指派 Feature_1017'!B:B</f>
        <v>Hardware Requirement</v>
      </c>
      <c r="D747" s="23" t="str">
        <f>'指派 Feature_1017'!C:C</f>
        <v>Non-Functional</v>
      </c>
      <c r="E747" s="23" t="str">
        <f>'指派 Feature_1017'!D:D</f>
        <v>LifeCycle</v>
      </c>
      <c r="F747" s="23" t="str">
        <f>'指派 Feature_1017'!A:A</f>
        <v>RTBM-55027</v>
      </c>
      <c r="G747" s="24" t="str">
        <f>IFERROR(VLOOKUP(F747,HW資料!A:B,2,FALSE),VLOOKUP(F747,System資料複製!E:J,6,FALSE))</f>
        <v>Pass</v>
      </c>
      <c r="H747" s="23" t="str">
        <f>IFERROR(VLOOKUP(F747,HW資料!A:B,1,FALSE),VLOOKUP(F747,System資料複製!E:J,5,FALSE))</f>
        <v>RTBM-55027</v>
      </c>
      <c r="I747" s="24" t="str">
        <f>IFERROR(VLOOKUP(F747,CustomerREQ!B:F,3,FALSE),"NA")</f>
        <v>RTBM-12748</v>
      </c>
      <c r="J747" s="24" t="str">
        <f>IFERROR(VLOOKUP(F747,CustomerREQ!B:F,4,FALSE),"NA")</f>
        <v>GEN-RESEAU-ST-CPETHER.0018</v>
      </c>
      <c r="K747" s="24">
        <f>IFERROR(VLOOKUP(F747,CustomerREQ!B:F,5,FALSE),"NA")</f>
        <v>1</v>
      </c>
    </row>
    <row r="748" spans="1:11" x14ac:dyDescent="0.4">
      <c r="A748" s="23" t="str">
        <f>'指派 Feature_1017'!E:E</f>
        <v>Product Quality</v>
      </c>
      <c r="B748" s="24" t="str">
        <f>IFERROR(VLOOKUP(A748,Feature統計!A:O,15,FALSE),"NA")</f>
        <v>Pass</v>
      </c>
      <c r="C748" s="23" t="str">
        <f>'指派 Feature_1017'!B:B</f>
        <v>Hardware Requirement</v>
      </c>
      <c r="D748" s="23" t="str">
        <f>'指派 Feature_1017'!C:C</f>
        <v>Non-Functional</v>
      </c>
      <c r="E748" s="23" t="str">
        <f>'指派 Feature_1017'!D:D</f>
        <v>XCall</v>
      </c>
      <c r="F748" s="23" t="str">
        <f>'指派 Feature_1017'!A:A</f>
        <v>RTBM-55028</v>
      </c>
      <c r="G748" s="24" t="str">
        <f>IFERROR(VLOOKUP(F748,HW資料!A:B,2,FALSE),VLOOKUP(F748,System資料複製!E:J,6,FALSE))</f>
        <v>StagePass</v>
      </c>
      <c r="H748" s="23" t="str">
        <f>IFERROR(VLOOKUP(F748,HW資料!A:B,1,FALSE),VLOOKUP(F748,System資料複製!E:J,5,FALSE))</f>
        <v>RTBM-55028</v>
      </c>
      <c r="I748" s="24" t="str">
        <f>IFERROR(VLOOKUP(F748,CustomerREQ!B:F,3,FALSE),"NA")</f>
        <v>RTBM-36863</v>
      </c>
      <c r="J748" s="24" t="str">
        <f>IFERROR(VLOOKUP(F748,CustomerREQ!B:F,4,FALSE),"NA")</f>
        <v>REQ-0495435</v>
      </c>
      <c r="K748" s="24" t="str">
        <f>IFERROR(VLOOKUP(F748,CustomerREQ!B:F,5,FALSE),"NA")</f>
        <v>A</v>
      </c>
    </row>
    <row r="749" spans="1:11" x14ac:dyDescent="0.4">
      <c r="A749" s="23" t="str">
        <f>'指派 Feature_1017'!E:E</f>
        <v>Project Documentation</v>
      </c>
      <c r="B749" s="24" t="str">
        <f>IFERROR(VLOOKUP(A749,Feature統計!A:O,15,FALSE),"NA")</f>
        <v>NA</v>
      </c>
      <c r="C749" s="23" t="str">
        <f>'指派 Feature_1017'!B:B</f>
        <v>Hardware Requirement</v>
      </c>
      <c r="D749" s="23" t="str">
        <f>'指派 Feature_1017'!C:C</f>
        <v>Non-Functional</v>
      </c>
      <c r="E749" s="23" t="str">
        <f>'指派 Feature_1017'!D:D</f>
        <v>XCall</v>
      </c>
      <c r="F749" s="23" t="str">
        <f>'指派 Feature_1017'!A:A</f>
        <v>RTBM-55029</v>
      </c>
      <c r="G749" s="24" t="str">
        <f>IFERROR(VLOOKUP(F749,HW資料!A:B,2,FALSE),VLOOKUP(F749,System資料複製!E:J,6,FALSE))</f>
        <v>On-going</v>
      </c>
      <c r="H749" s="23" t="str">
        <f>IFERROR(VLOOKUP(F749,HW資料!A:B,1,FALSE),VLOOKUP(F749,System資料複製!E:J,5,FALSE))</f>
        <v>RTBM-55029</v>
      </c>
      <c r="I749" s="24" t="str">
        <f>IFERROR(VLOOKUP(F749,CustomerREQ!B:F,3,FALSE),"NA")</f>
        <v>RTBM-36713</v>
      </c>
      <c r="J749" s="24" t="str">
        <f>IFERROR(VLOOKUP(F749,CustomerREQ!B:F,4,FALSE),"NA")</f>
        <v>REQ-0495253</v>
      </c>
      <c r="K749" s="24" t="str">
        <f>IFERROR(VLOOKUP(F749,CustomerREQ!B:F,5,FALSE),"NA")</f>
        <v>A</v>
      </c>
    </row>
    <row r="750" spans="1:11" x14ac:dyDescent="0.4">
      <c r="A750" s="23" t="str">
        <f>'指派 Feature_1017'!E:E</f>
        <v>Microphone Input</v>
      </c>
      <c r="B750" s="24" t="str">
        <f>IFERROR(VLOOKUP(A750,Feature統計!A:O,15,FALSE),"NA")</f>
        <v>Pass</v>
      </c>
      <c r="C750" s="23" t="str">
        <f>'指派 Feature_1017'!B:B</f>
        <v>Hardware Requirement</v>
      </c>
      <c r="D750" s="23" t="str">
        <f>'指派 Feature_1017'!C:C</f>
        <v>Non-Functional</v>
      </c>
      <c r="E750" s="23" t="str">
        <f>'指派 Feature_1017'!D:D</f>
        <v>Networks &amp; Protocols</v>
      </c>
      <c r="F750" s="23" t="str">
        <f>'指派 Feature_1017'!A:A</f>
        <v>RTBM-55030</v>
      </c>
      <c r="G750" s="24" t="str">
        <f>IFERROR(VLOOKUP(F750,HW資料!A:B,2,FALSE),VLOOKUP(F750,System資料複製!E:J,6,FALSE))</f>
        <v>Pass</v>
      </c>
      <c r="H750" s="23" t="str">
        <f>IFERROR(VLOOKUP(F750,HW資料!A:B,1,FALSE),VLOOKUP(F750,System資料複製!E:J,5,FALSE))</f>
        <v>RTBM-55030</v>
      </c>
      <c r="I750" s="24" t="str">
        <f>IFERROR(VLOOKUP(F750,CustomerREQ!B:F,3,FALSE),"NA")</f>
        <v>RTBM-35946</v>
      </c>
      <c r="J750" s="24" t="str">
        <f>IFERROR(VLOOKUP(F750,CustomerREQ!B:F,4,FALSE),"NA")</f>
        <v>REQ-0495141</v>
      </c>
      <c r="K750" s="24" t="str">
        <f>IFERROR(VLOOKUP(F750,CustomerREQ!B:F,5,FALSE),"NA")</f>
        <v>B</v>
      </c>
    </row>
    <row r="751" spans="1:11" x14ac:dyDescent="0.4">
      <c r="A751" s="23" t="str">
        <f>'指派 Feature_1017'!E:E</f>
        <v>Ethernet Electrical Tests</v>
      </c>
      <c r="B751" s="24" t="str">
        <f>IFERROR(VLOOKUP(A751,Feature統計!A:O,15,FALSE),"NA")</f>
        <v>Pass</v>
      </c>
      <c r="C751" s="23" t="str">
        <f>'指派 Feature_1017'!B:B</f>
        <v>Hardware Requirement</v>
      </c>
      <c r="D751" s="23" t="str">
        <f>'指派 Feature_1017'!C:C</f>
        <v>Non-Functional</v>
      </c>
      <c r="E751" s="23" t="str">
        <f>'指派 Feature_1017'!D:D</f>
        <v>LifeCycle</v>
      </c>
      <c r="F751" s="23" t="str">
        <f>'指派 Feature_1017'!A:A</f>
        <v>RTBM-55031</v>
      </c>
      <c r="G751" s="24" t="str">
        <f>IFERROR(VLOOKUP(F751,HW資料!A:B,2,FALSE),VLOOKUP(F751,System資料複製!E:J,6,FALSE))</f>
        <v>Pass</v>
      </c>
      <c r="H751" s="23" t="str">
        <f>IFERROR(VLOOKUP(F751,HW資料!A:B,1,FALSE),VLOOKUP(F751,System資料複製!E:J,5,FALSE))</f>
        <v>RTBM-55031</v>
      </c>
      <c r="I751" s="24" t="str">
        <f>IFERROR(VLOOKUP(F751,CustomerREQ!B:F,3,FALSE),"NA")</f>
        <v>RTBM-12797</v>
      </c>
      <c r="J751" s="24" t="str">
        <f>IFERROR(VLOOKUP(F751,CustomerREQ!B:F,4,FALSE),"NA")</f>
        <v>REQ-0048386</v>
      </c>
      <c r="K751" s="24" t="str">
        <f>IFERROR(VLOOKUP(F751,CustomerREQ!B:F,5,FALSE),"NA")</f>
        <v>A</v>
      </c>
    </row>
    <row r="752" spans="1:11" x14ac:dyDescent="0.4">
      <c r="A752" s="23" t="str">
        <f>'指派 Feature_1017'!E:E</f>
        <v>Tuner operation under overheat condition</v>
      </c>
      <c r="B752" s="24" t="str">
        <f>IFERROR(VLOOKUP(A752,Feature統計!A:O,15,FALSE),"NA")</f>
        <v>Pass</v>
      </c>
      <c r="C752" s="23" t="str">
        <f>'指派 Feature_1017'!B:B</f>
        <v>Hardware Requirement</v>
      </c>
      <c r="D752" s="23" t="str">
        <f>'指派 Feature_1017'!C:C</f>
        <v>Non-Functional</v>
      </c>
      <c r="E752" s="23" t="str">
        <f>'指派 Feature_1017'!D:D</f>
        <v>Broadcast</v>
      </c>
      <c r="F752" s="23" t="str">
        <f>'指派 Feature_1017'!A:A</f>
        <v>RTBM-56416</v>
      </c>
      <c r="G752" s="24" t="str">
        <f>IFERROR(VLOOKUP(F752,HW資料!A:B,2,FALSE),VLOOKUP(F752,System資料複製!E:J,6,FALSE))</f>
        <v>Pass</v>
      </c>
      <c r="H752" s="23" t="str">
        <f>IFERROR(VLOOKUP(F752,HW資料!A:B,1,FALSE),VLOOKUP(F752,System資料複製!E:J,5,FALSE))</f>
        <v>RTBM-56416</v>
      </c>
      <c r="I752" s="24" t="str">
        <f>IFERROR(VLOOKUP(F752,CustomerREQ!B:F,3,FALSE),"NA")</f>
        <v>RTBM-37524</v>
      </c>
      <c r="J752" s="24" t="str">
        <f>IFERROR(VLOOKUP(F752,CustomerREQ!B:F,4,FALSE),"NA")</f>
        <v>REQ-0559245</v>
      </c>
      <c r="K752" s="24" t="str">
        <f>IFERROR(VLOOKUP(F752,CustomerREQ!B:F,5,FALSE),"NA")</f>
        <v>D</v>
      </c>
    </row>
    <row r="753" spans="1:11" x14ac:dyDescent="0.4">
      <c r="A753" s="23" t="str">
        <f>'指派 Feature_1017'!E:E</f>
        <v>Project Documentation</v>
      </c>
      <c r="B753" s="24" t="str">
        <f>IFERROR(VLOOKUP(A753,Feature統計!A:O,15,FALSE),"NA")</f>
        <v>NA</v>
      </c>
      <c r="C753" s="23" t="str">
        <f>'指派 Feature_1017'!B:B</f>
        <v>System Requirement</v>
      </c>
      <c r="D753" s="23" t="str">
        <f>'指派 Feature_1017'!C:C</f>
        <v>Non-Functional</v>
      </c>
      <c r="E753" s="23" t="str">
        <f>'指派 Feature_1017'!D:D</f>
        <v>Diagnostic</v>
      </c>
      <c r="F753" s="23" t="str">
        <f>'指派 Feature_1017'!A:A</f>
        <v>RTBM-56417</v>
      </c>
      <c r="G753" s="24" t="str">
        <f>IFERROR(VLOOKUP(F753,HW資料!A:B,2,FALSE),VLOOKUP(F753,System資料複製!E:J,6,FALSE))</f>
        <v>On-going</v>
      </c>
      <c r="H753" s="23" t="str">
        <f>IFERROR(VLOOKUP(F753,HW資料!A:B,1,FALSE),VLOOKUP(F753,System資料複製!E:J,5,FALSE))</f>
        <v>RTBM-57162</v>
      </c>
      <c r="I753" s="24" t="str">
        <f>IFERROR(VLOOKUP(F753,CustomerREQ!B:F,3,FALSE),"NA")</f>
        <v>RTBM-36371</v>
      </c>
      <c r="J753" s="24" t="str">
        <f>IFERROR(VLOOKUP(F753,CustomerREQ!B:F,4,FALSE),"NA")</f>
        <v>REQ-0556798</v>
      </c>
      <c r="K753" s="24" t="str">
        <f>IFERROR(VLOOKUP(F753,CustomerREQ!B:F,5,FALSE),"NA")</f>
        <v>C</v>
      </c>
    </row>
    <row r="754" spans="1:11" x14ac:dyDescent="0.4">
      <c r="A754" s="23" t="str">
        <f>'指派 Feature_1017'!E:E</f>
        <v>Provided COMPUTE_LOCALIZATION accuarcy when GNSS signal lost</v>
      </c>
      <c r="B754" s="24" t="str">
        <f>IFERROR(VLOOKUP(A754,Feature統計!A:O,15,FALSE),"NA")</f>
        <v>Pass</v>
      </c>
      <c r="C754" s="23" t="str">
        <f>'指派 Feature_1017'!B:B</f>
        <v>System Requirement</v>
      </c>
      <c r="D754" s="23" t="str">
        <f>'指派 Feature_1017'!C:C</f>
        <v>Functional</v>
      </c>
      <c r="E754" s="23" t="str">
        <f>'指派 Feature_1017'!D:D</f>
        <v>Positioning</v>
      </c>
      <c r="F754" s="23" t="str">
        <f>'指派 Feature_1017'!A:A</f>
        <v>RTBM-56418</v>
      </c>
      <c r="G754" s="24" t="str">
        <f>IFERROR(VLOOKUP(F754,HW資料!A:B,2,FALSE),VLOOKUP(F754,System資料複製!E:J,6,FALSE))</f>
        <v>Pass</v>
      </c>
      <c r="H754" s="23" t="str">
        <f>IFERROR(VLOOKUP(F754,HW資料!A:B,1,FALSE),VLOOKUP(F754,System資料複製!E:J,5,FALSE))</f>
        <v>RTBM-57169</v>
      </c>
      <c r="I754" s="24" t="str">
        <f>IFERROR(VLOOKUP(F754,CustomerREQ!B:F,3,FALSE),"NA")</f>
        <v>RTBM-16149</v>
      </c>
      <c r="J754" s="24" t="str">
        <f>IFERROR(VLOOKUP(F754,CustomerREQ!B:F,4,FALSE),"NA")</f>
        <v>REQ-0613314</v>
      </c>
      <c r="K754" s="24" t="str">
        <f>IFERROR(VLOOKUP(F754,CustomerREQ!B:F,5,FALSE),"NA")</f>
        <v>A</v>
      </c>
    </row>
    <row r="755" spans="1:11" x14ac:dyDescent="0.4">
      <c r="A755" s="23" t="str">
        <f>'指派 Feature_1017'!E:E</f>
        <v>Provided COMPUTE_LOCALIZATION accuarcy when GNSS signal lost</v>
      </c>
      <c r="B755" s="24" t="str">
        <f>IFERROR(VLOOKUP(A755,Feature統計!A:O,15,FALSE),"NA")</f>
        <v>Pass</v>
      </c>
      <c r="C755" s="23" t="str">
        <f>'指派 Feature_1017'!B:B</f>
        <v>System Requirement</v>
      </c>
      <c r="D755" s="23" t="str">
        <f>'指派 Feature_1017'!C:C</f>
        <v>Functional</v>
      </c>
      <c r="E755" s="23" t="str">
        <f>'指派 Feature_1017'!D:D</f>
        <v>Positioning</v>
      </c>
      <c r="F755" s="23" t="str">
        <f>'指派 Feature_1017'!A:A</f>
        <v>RTBM-56419</v>
      </c>
      <c r="G755" s="24" t="str">
        <f>IFERROR(VLOOKUP(F755,HW資料!A:B,2,FALSE),VLOOKUP(F755,System資料複製!E:J,6,FALSE))</f>
        <v>Pass</v>
      </c>
      <c r="H755" s="23" t="str">
        <f>IFERROR(VLOOKUP(F755,HW資料!A:B,1,FALSE),VLOOKUP(F755,System資料複製!E:J,5,FALSE))</f>
        <v>RTBM-57172</v>
      </c>
      <c r="I755" s="24" t="str">
        <f>IFERROR(VLOOKUP(F755,CustomerREQ!B:F,3,FALSE),"NA")</f>
        <v>RTBM-16151</v>
      </c>
      <c r="J755" s="24" t="str">
        <f>IFERROR(VLOOKUP(F755,CustomerREQ!B:F,4,FALSE),"NA")</f>
        <v>REQ-0500276</v>
      </c>
      <c r="K755" s="24" t="str">
        <f>IFERROR(VLOOKUP(F755,CustomerREQ!B:F,5,FALSE),"NA")</f>
        <v>B</v>
      </c>
    </row>
    <row r="756" spans="1:11" x14ac:dyDescent="0.4">
      <c r="A756" s="23" t="str">
        <f>'指派 Feature_1017'!E:E</f>
        <v>Audio level with Handover</v>
      </c>
      <c r="B756" s="24" t="str">
        <f>IFERROR(VLOOKUP(A756,Feature統計!A:O,15,FALSE),"NA")</f>
        <v>On-going w/o pass</v>
      </c>
      <c r="C756" s="23" t="str">
        <f>'指派 Feature_1017'!B:B</f>
        <v>System Requirement</v>
      </c>
      <c r="D756" s="23" t="str">
        <f>'指派 Feature_1017'!C:C</f>
        <v>Non-Functional</v>
      </c>
      <c r="E756" s="23" t="str">
        <f>'指派 Feature_1017'!D:D</f>
        <v>Broadcast</v>
      </c>
      <c r="F756" s="23" t="str">
        <f>'指派 Feature_1017'!A:A</f>
        <v>RTBM-56420</v>
      </c>
      <c r="G756" s="24" t="str">
        <f>IFERROR(VLOOKUP(F756,HW資料!A:B,2,FALSE),VLOOKUP(F756,System資料複製!E:J,6,FALSE))</f>
        <v>On-going</v>
      </c>
      <c r="H756" s="23" t="str">
        <f>IFERROR(VLOOKUP(F756,HW資料!A:B,1,FALSE),VLOOKUP(F756,System資料複製!E:J,5,FALSE))</f>
        <v>RTBM-57173</v>
      </c>
      <c r="I756" s="24" t="str">
        <f>IFERROR(VLOOKUP(F756,CustomerREQ!B:F,3,FALSE),"NA")</f>
        <v>RTBM-37426</v>
      </c>
      <c r="J756" s="24" t="str">
        <f>IFERROR(VLOOKUP(F756,CustomerREQ!B:F,4,FALSE),"NA")</f>
        <v>REQ-0477380</v>
      </c>
      <c r="K756" s="24" t="str">
        <f>IFERROR(VLOOKUP(F756,CustomerREQ!B:F,5,FALSE),"NA")</f>
        <v>G</v>
      </c>
    </row>
    <row r="757" spans="1:11" x14ac:dyDescent="0.4">
      <c r="A757" s="23" t="str">
        <f>'指派 Feature_1017'!E:E</f>
        <v>GNSS EU regulation</v>
      </c>
      <c r="B757" s="24" t="str">
        <f>IFERROR(VLOOKUP(A757,Feature統計!A:O,15,FALSE),"NA")</f>
        <v>Pass</v>
      </c>
      <c r="C757" s="23" t="str">
        <f>'指派 Feature_1017'!B:B</f>
        <v>System Requirement</v>
      </c>
      <c r="D757" s="23" t="str">
        <f>'指派 Feature_1017'!C:C</f>
        <v>Non-Functional</v>
      </c>
      <c r="E757" s="23" t="str">
        <f>'指派 Feature_1017'!D:D</f>
        <v>Positioning</v>
      </c>
      <c r="F757" s="23" t="str">
        <f>'指派 Feature_1017'!A:A</f>
        <v>RTBM-56421</v>
      </c>
      <c r="G757" s="24" t="str">
        <f>IFERROR(VLOOKUP(F757,HW資料!A:B,2,FALSE),VLOOKUP(F757,System資料複製!E:J,6,FALSE))</f>
        <v>Pass</v>
      </c>
      <c r="H757" s="23" t="str">
        <f>IFERROR(VLOOKUP(F757,HW資料!A:B,1,FALSE),VLOOKUP(F757,System資料複製!E:J,5,FALSE))</f>
        <v>RTBM-57176</v>
      </c>
      <c r="I757" s="24" t="str">
        <f>IFERROR(VLOOKUP(F757,CustomerREQ!B:F,3,FALSE),"NA")</f>
        <v>RTBM-16178</v>
      </c>
      <c r="J757" s="24" t="str">
        <f>IFERROR(VLOOKUP(F757,CustomerREQ!B:F,4,FALSE),"NA")</f>
        <v>REQ-0416100</v>
      </c>
      <c r="K757" s="24" t="str">
        <f>IFERROR(VLOOKUP(F757,CustomerREQ!B:F,5,FALSE),"NA")</f>
        <v>B</v>
      </c>
    </row>
    <row r="758" spans="1:11" x14ac:dyDescent="0.4">
      <c r="A758" s="23" t="str">
        <f>'指派 Feature_1017'!E:E</f>
        <v>GNSS EU regulation performance criteria</v>
      </c>
      <c r="B758" s="24" t="str">
        <f>IFERROR(VLOOKUP(A758,Feature統計!A:O,15,FALSE),"NA")</f>
        <v>Pass</v>
      </c>
      <c r="C758" s="23" t="str">
        <f>'指派 Feature_1017'!B:B</f>
        <v>System Requirement</v>
      </c>
      <c r="D758" s="23" t="str">
        <f>'指派 Feature_1017'!C:C</f>
        <v>Non-Functional</v>
      </c>
      <c r="E758" s="23" t="str">
        <f>'指派 Feature_1017'!D:D</f>
        <v>Positioning</v>
      </c>
      <c r="F758" s="23" t="str">
        <f>'指派 Feature_1017'!A:A</f>
        <v>RTBM-56422</v>
      </c>
      <c r="G758" s="24" t="str">
        <f>IFERROR(VLOOKUP(F758,HW資料!A:B,2,FALSE),VLOOKUP(F758,System資料複製!E:J,6,FALSE))</f>
        <v>Pass</v>
      </c>
      <c r="H758" s="23" t="str">
        <f>IFERROR(VLOOKUP(F758,HW資料!A:B,1,FALSE),VLOOKUP(F758,System資料複製!E:J,5,FALSE))</f>
        <v>RTBM-57201</v>
      </c>
      <c r="I758" s="24" t="str">
        <f>IFERROR(VLOOKUP(F758,CustomerREQ!B:F,3,FALSE),"NA")</f>
        <v>RTBM-16176</v>
      </c>
      <c r="J758" s="24" t="str">
        <f>IFERROR(VLOOKUP(F758,CustomerREQ!B:F,4,FALSE),"NA")</f>
        <v>REQ-0416098</v>
      </c>
      <c r="K758" s="24" t="str">
        <f>IFERROR(VLOOKUP(F758,CustomerREQ!B:F,5,FALSE),"NA")</f>
        <v>C</v>
      </c>
    </row>
    <row r="759" spans="1:11" x14ac:dyDescent="0.4">
      <c r="A759" s="23" t="str">
        <f>'指派 Feature_1017'!E:E</f>
        <v>GNSS EU regulation</v>
      </c>
      <c r="B759" s="24" t="str">
        <f>IFERROR(VLOOKUP(A759,Feature統計!A:O,15,FALSE),"NA")</f>
        <v>Pass</v>
      </c>
      <c r="C759" s="23" t="str">
        <f>'指派 Feature_1017'!B:B</f>
        <v>System Requirement</v>
      </c>
      <c r="D759" s="23" t="str">
        <f>'指派 Feature_1017'!C:C</f>
        <v>Non-Functional</v>
      </c>
      <c r="E759" s="23" t="str">
        <f>'指派 Feature_1017'!D:D</f>
        <v>Positioning</v>
      </c>
      <c r="F759" s="23" t="str">
        <f>'指派 Feature_1017'!A:A</f>
        <v>RTBM-56423</v>
      </c>
      <c r="G759" s="24" t="str">
        <f>IFERROR(VLOOKUP(F759,HW資料!A:B,2,FALSE),VLOOKUP(F759,System資料複製!E:J,6,FALSE))</f>
        <v>Pass</v>
      </c>
      <c r="H759" s="23" t="str">
        <f>IFERROR(VLOOKUP(F759,HW資料!A:B,1,FALSE),VLOOKUP(F759,System資料複製!E:J,5,FALSE))</f>
        <v>RTBM-57203</v>
      </c>
      <c r="I759" s="24" t="str">
        <f>IFERROR(VLOOKUP(F759,CustomerREQ!B:F,3,FALSE),"NA")</f>
        <v>RTBM-16175</v>
      </c>
      <c r="J759" s="24" t="str">
        <f>IFERROR(VLOOKUP(F759,CustomerREQ!B:F,4,FALSE),"NA")</f>
        <v>REQ-0416097</v>
      </c>
      <c r="K759" s="24" t="str">
        <f>IFERROR(VLOOKUP(F759,CustomerREQ!B:F,5,FALSE),"NA")</f>
        <v>B</v>
      </c>
    </row>
    <row r="760" spans="1:11" x14ac:dyDescent="0.4">
      <c r="A760" s="23" t="str">
        <f>'指派 Feature_1017'!E:E</f>
        <v>GNSS EU regulation performance criteria</v>
      </c>
      <c r="B760" s="24" t="str">
        <f>IFERROR(VLOOKUP(A760,Feature統計!A:O,15,FALSE),"NA")</f>
        <v>Pass</v>
      </c>
      <c r="C760" s="23" t="str">
        <f>'指派 Feature_1017'!B:B</f>
        <v>System Requirement</v>
      </c>
      <c r="D760" s="23" t="str">
        <f>'指派 Feature_1017'!C:C</f>
        <v>Non-Functional</v>
      </c>
      <c r="E760" s="23" t="str">
        <f>'指派 Feature_1017'!D:D</f>
        <v>Positioning</v>
      </c>
      <c r="F760" s="23" t="str">
        <f>'指派 Feature_1017'!A:A</f>
        <v>RTBM-56424</v>
      </c>
      <c r="G760" s="24" t="str">
        <f>IFERROR(VLOOKUP(F760,HW資料!A:B,2,FALSE),VLOOKUP(F760,System資料複製!E:J,6,FALSE))</f>
        <v>Pass</v>
      </c>
      <c r="H760" s="23" t="str">
        <f>IFERROR(VLOOKUP(F760,HW資料!A:B,1,FALSE),VLOOKUP(F760,System資料複製!E:J,5,FALSE))</f>
        <v>RTBM-57205</v>
      </c>
      <c r="I760" s="24" t="str">
        <f>IFERROR(VLOOKUP(F760,CustomerREQ!B:F,3,FALSE),"NA")</f>
        <v>RTBM-16174</v>
      </c>
      <c r="J760" s="24" t="str">
        <f>IFERROR(VLOOKUP(F760,CustomerREQ!B:F,4,FALSE),"NA")</f>
        <v>REQ-0416095</v>
      </c>
      <c r="K760" s="24" t="str">
        <f>IFERROR(VLOOKUP(F760,CustomerREQ!B:F,5,FALSE),"NA")</f>
        <v>C</v>
      </c>
    </row>
    <row r="761" spans="1:11" x14ac:dyDescent="0.4">
      <c r="A761" s="23" t="str">
        <f>'指派 Feature_1017'!E:E</f>
        <v>GNSS EU regulation</v>
      </c>
      <c r="B761" s="24" t="str">
        <f>IFERROR(VLOOKUP(A761,Feature統計!A:O,15,FALSE),"NA")</f>
        <v>Pass</v>
      </c>
      <c r="C761" s="23" t="str">
        <f>'指派 Feature_1017'!B:B</f>
        <v>System Requirement</v>
      </c>
      <c r="D761" s="23" t="str">
        <f>'指派 Feature_1017'!C:C</f>
        <v>Functional</v>
      </c>
      <c r="E761" s="23" t="str">
        <f>'指派 Feature_1017'!D:D</f>
        <v>Positioning</v>
      </c>
      <c r="F761" s="23" t="str">
        <f>'指派 Feature_1017'!A:A</f>
        <v>RTBM-56425</v>
      </c>
      <c r="G761" s="24" t="str">
        <f>IFERROR(VLOOKUP(F761,HW資料!A:B,2,FALSE),VLOOKUP(F761,System資料複製!E:J,6,FALSE))</f>
        <v>Pass</v>
      </c>
      <c r="H761" s="23" t="str">
        <f>IFERROR(VLOOKUP(F761,HW資料!A:B,1,FALSE),VLOOKUP(F761,System資料複製!E:J,5,FALSE))</f>
        <v>RTBM-57206</v>
      </c>
      <c r="I761" s="24" t="str">
        <f>IFERROR(VLOOKUP(F761,CustomerREQ!B:F,3,FALSE),"NA")</f>
        <v>RTBM-16173</v>
      </c>
      <c r="J761" s="24" t="str">
        <f>IFERROR(VLOOKUP(F761,CustomerREQ!B:F,4,FALSE),"NA")</f>
        <v>REQ-0416094</v>
      </c>
      <c r="K761" s="24" t="str">
        <f>IFERROR(VLOOKUP(F761,CustomerREQ!B:F,5,FALSE),"NA")</f>
        <v>B</v>
      </c>
    </row>
    <row r="762" spans="1:11" x14ac:dyDescent="0.4">
      <c r="A762" s="23" t="str">
        <f>'指派 Feature_1017'!E:E</f>
        <v>GNSS EU regulation</v>
      </c>
      <c r="B762" s="24" t="str">
        <f>IFERROR(VLOOKUP(A762,Feature統計!A:O,15,FALSE),"NA")</f>
        <v>Pass</v>
      </c>
      <c r="C762" s="23" t="str">
        <f>'指派 Feature_1017'!B:B</f>
        <v>System Requirement</v>
      </c>
      <c r="D762" s="23" t="str">
        <f>'指派 Feature_1017'!C:C</f>
        <v>Functional</v>
      </c>
      <c r="E762" s="23" t="str">
        <f>'指派 Feature_1017'!D:D</f>
        <v>Positioning</v>
      </c>
      <c r="F762" s="23" t="str">
        <f>'指派 Feature_1017'!A:A</f>
        <v>RTBM-56426</v>
      </c>
      <c r="G762" s="24" t="str">
        <f>IFERROR(VLOOKUP(F762,HW資料!A:B,2,FALSE),VLOOKUP(F762,System資料複製!E:J,6,FALSE))</f>
        <v>Pass</v>
      </c>
      <c r="H762" s="23" t="str">
        <f>IFERROR(VLOOKUP(F762,HW資料!A:B,1,FALSE),VLOOKUP(F762,System資料複製!E:J,5,FALSE))</f>
        <v>RTBM-57208</v>
      </c>
      <c r="I762" s="24" t="str">
        <f>IFERROR(VLOOKUP(F762,CustomerREQ!B:F,3,FALSE),"NA")</f>
        <v>RTBM-16172</v>
      </c>
      <c r="J762" s="24" t="str">
        <f>IFERROR(VLOOKUP(F762,CustomerREQ!B:F,4,FALSE),"NA")</f>
        <v>REQ-0416091</v>
      </c>
      <c r="K762" s="24" t="str">
        <f>IFERROR(VLOOKUP(F762,CustomerREQ!B:F,5,FALSE),"NA")</f>
        <v>B</v>
      </c>
    </row>
    <row r="763" spans="1:11" x14ac:dyDescent="0.4">
      <c r="A763" s="23" t="str">
        <f>'指派 Feature_1017'!E:E</f>
        <v>GNSS EU regulation performance criteria</v>
      </c>
      <c r="B763" s="24" t="str">
        <f>IFERROR(VLOOKUP(A763,Feature統計!A:O,15,FALSE),"NA")</f>
        <v>Pass</v>
      </c>
      <c r="C763" s="23" t="str">
        <f>'指派 Feature_1017'!B:B</f>
        <v>System Requirement</v>
      </c>
      <c r="D763" s="23" t="str">
        <f>'指派 Feature_1017'!C:C</f>
        <v>Non-Functional</v>
      </c>
      <c r="E763" s="23" t="str">
        <f>'指派 Feature_1017'!D:D</f>
        <v>Positioning</v>
      </c>
      <c r="F763" s="23" t="str">
        <f>'指派 Feature_1017'!A:A</f>
        <v>RTBM-56489</v>
      </c>
      <c r="G763" s="24" t="str">
        <f>IFERROR(VLOOKUP(F763,HW資料!A:B,2,FALSE),VLOOKUP(F763,System資料複製!E:J,6,FALSE))</f>
        <v>Pass</v>
      </c>
      <c r="H763" s="23" t="str">
        <f>IFERROR(VLOOKUP(F763,HW資料!A:B,1,FALSE),VLOOKUP(F763,System資料複製!E:J,5,FALSE))</f>
        <v>RTBM-57209</v>
      </c>
      <c r="I763" s="24" t="str">
        <f>IFERROR(VLOOKUP(F763,CustomerREQ!B:F,3,FALSE),"NA")</f>
        <v>RTBM-16165</v>
      </c>
      <c r="J763" s="24" t="str">
        <f>IFERROR(VLOOKUP(F763,CustomerREQ!B:F,4,FALSE),"NA")</f>
        <v>REQ-0416068</v>
      </c>
      <c r="K763" s="24" t="str">
        <f>IFERROR(VLOOKUP(F763,CustomerREQ!B:F,5,FALSE),"NA")</f>
        <v>B</v>
      </c>
    </row>
    <row r="764" spans="1:11" x14ac:dyDescent="0.4">
      <c r="A764" s="23" t="str">
        <f>'指派 Feature_1017'!E:E</f>
        <v>GNSS signal receive and process to geo-localize</v>
      </c>
      <c r="B764" s="24" t="str">
        <f>IFERROR(VLOOKUP(A764,Feature統計!A:O,15,FALSE),"NA")</f>
        <v>Pass</v>
      </c>
      <c r="C764" s="23" t="str">
        <f>'指派 Feature_1017'!B:B</f>
        <v>System Requirement</v>
      </c>
      <c r="D764" s="23" t="str">
        <f>'指派 Feature_1017'!C:C</f>
        <v>Functional</v>
      </c>
      <c r="E764" s="23" t="str">
        <f>'指派 Feature_1017'!D:D</f>
        <v>Positioning</v>
      </c>
      <c r="F764" s="23" t="str">
        <f>'指派 Feature_1017'!A:A</f>
        <v>RTBM-56490</v>
      </c>
      <c r="G764" s="24" t="str">
        <f>IFERROR(VLOOKUP(F764,HW資料!A:B,2,FALSE),VLOOKUP(F764,System資料複製!E:J,6,FALSE))</f>
        <v>StagePass</v>
      </c>
      <c r="H764" s="23" t="str">
        <f>IFERROR(VLOOKUP(F764,HW資料!A:B,1,FALSE),VLOOKUP(F764,System資料複製!E:J,5,FALSE))</f>
        <v>RTBM-57219</v>
      </c>
      <c r="I764" s="24" t="str">
        <f>IFERROR(VLOOKUP(F764,CustomerREQ!B:F,3,FALSE),"NA")</f>
        <v>RTBM-16127</v>
      </c>
      <c r="J764" s="24" t="str">
        <f>IFERROR(VLOOKUP(F764,CustomerREQ!B:F,4,FALSE),"NA")</f>
        <v>REQ-0416067</v>
      </c>
      <c r="K764" s="24" t="str">
        <f>IFERROR(VLOOKUP(F764,CustomerREQ!B:F,5,FALSE),"NA")</f>
        <v>A</v>
      </c>
    </row>
    <row r="765" spans="1:11" x14ac:dyDescent="0.4">
      <c r="A765" s="23" t="str">
        <f>'指派 Feature_1017'!E:E</f>
        <v>GNSS EU regulation performance criteria</v>
      </c>
      <c r="B765" s="24" t="str">
        <f>IFERROR(VLOOKUP(A765,Feature統計!A:O,15,FALSE),"NA")</f>
        <v>Pass</v>
      </c>
      <c r="C765" s="23" t="str">
        <f>'指派 Feature_1017'!B:B</f>
        <v>System Requirement</v>
      </c>
      <c r="D765" s="23" t="str">
        <f>'指派 Feature_1017'!C:C</f>
        <v>Non-Functional</v>
      </c>
      <c r="E765" s="23" t="str">
        <f>'指派 Feature_1017'!D:D</f>
        <v>Positioning</v>
      </c>
      <c r="F765" s="23" t="str">
        <f>'指派 Feature_1017'!A:A</f>
        <v>RTBM-56491</v>
      </c>
      <c r="G765" s="24" t="str">
        <f>IFERROR(VLOOKUP(F765,HW資料!A:B,2,FALSE),VLOOKUP(F765,System資料複製!E:J,6,FALSE))</f>
        <v>Pass</v>
      </c>
      <c r="H765" s="23" t="str">
        <f>IFERROR(VLOOKUP(F765,HW資料!A:B,1,FALSE),VLOOKUP(F765,System資料複製!E:J,5,FALSE))</f>
        <v>RTBM-57231</v>
      </c>
      <c r="I765" s="24" t="str">
        <f>IFERROR(VLOOKUP(F765,CustomerREQ!B:F,3,FALSE),"NA")</f>
        <v>RTBM-16164</v>
      </c>
      <c r="J765" s="24" t="str">
        <f>IFERROR(VLOOKUP(F765,CustomerREQ!B:F,4,FALSE),"NA")</f>
        <v>REQ-0416063</v>
      </c>
      <c r="K765" s="24" t="str">
        <f>IFERROR(VLOOKUP(F765,CustomerREQ!B:F,5,FALSE),"NA")</f>
        <v>B</v>
      </c>
    </row>
    <row r="766" spans="1:11" x14ac:dyDescent="0.4">
      <c r="A766" s="23" t="str">
        <f>'指派 Feature_1017'!E:E</f>
        <v>GNSS signal receive and process to geo-localize</v>
      </c>
      <c r="B766" s="24" t="str">
        <f>IFERROR(VLOOKUP(A766,Feature統計!A:O,15,FALSE),"NA")</f>
        <v>Pass</v>
      </c>
      <c r="C766" s="23" t="str">
        <f>'指派 Feature_1017'!B:B</f>
        <v>System Requirement</v>
      </c>
      <c r="D766" s="23" t="str">
        <f>'指派 Feature_1017'!C:C</f>
        <v>Functional</v>
      </c>
      <c r="E766" s="23" t="str">
        <f>'指派 Feature_1017'!D:D</f>
        <v>Positioning</v>
      </c>
      <c r="F766" s="23" t="str">
        <f>'指派 Feature_1017'!A:A</f>
        <v>RTBM-56492</v>
      </c>
      <c r="G766" s="24" t="str">
        <f>IFERROR(VLOOKUP(F766,HW資料!A:B,2,FALSE),VLOOKUP(F766,System資料複製!E:J,6,FALSE))</f>
        <v>StagePass</v>
      </c>
      <c r="H766" s="23" t="str">
        <f>IFERROR(VLOOKUP(F766,HW資料!A:B,1,FALSE),VLOOKUP(F766,System資料複製!E:J,5,FALSE))</f>
        <v>RTBM-57232</v>
      </c>
      <c r="I766" s="24" t="str">
        <f>IFERROR(VLOOKUP(F766,CustomerREQ!B:F,3,FALSE),"NA")</f>
        <v>RTBM-16126</v>
      </c>
      <c r="J766" s="24" t="str">
        <f>IFERROR(VLOOKUP(F766,CustomerREQ!B:F,4,FALSE),"NA")</f>
        <v>REQ-0416062</v>
      </c>
      <c r="K766" s="24" t="str">
        <f>IFERROR(VLOOKUP(F766,CustomerREQ!B:F,5,FALSE),"NA")</f>
        <v>A</v>
      </c>
    </row>
    <row r="767" spans="1:11" x14ac:dyDescent="0.4">
      <c r="A767" s="23" t="str">
        <f>'指派 Feature_1017'!E:E</f>
        <v>GNSS signal receive and process to geo-localize</v>
      </c>
      <c r="B767" s="24" t="str">
        <f>IFERROR(VLOOKUP(A767,Feature統計!A:O,15,FALSE),"NA")</f>
        <v>Pass</v>
      </c>
      <c r="C767" s="23" t="str">
        <f>'指派 Feature_1017'!B:B</f>
        <v>System Requirement</v>
      </c>
      <c r="D767" s="23" t="str">
        <f>'指派 Feature_1017'!C:C</f>
        <v>Functional</v>
      </c>
      <c r="E767" s="23" t="str">
        <f>'指派 Feature_1017'!D:D</f>
        <v>Positioning</v>
      </c>
      <c r="F767" s="23" t="str">
        <f>'指派 Feature_1017'!A:A</f>
        <v>RTBM-56493</v>
      </c>
      <c r="G767" s="24" t="str">
        <f>IFERROR(VLOOKUP(F767,HW資料!A:B,2,FALSE),VLOOKUP(F767,System資料複製!E:J,6,FALSE))</f>
        <v>StagePass</v>
      </c>
      <c r="H767" s="23" t="str">
        <f>IFERROR(VLOOKUP(F767,HW資料!A:B,1,FALSE),VLOOKUP(F767,System資料複製!E:J,5,FALSE))</f>
        <v>RTBM-57234</v>
      </c>
      <c r="I767" s="24" t="str">
        <f>IFERROR(VLOOKUP(F767,CustomerREQ!B:F,3,FALSE),"NA")</f>
        <v>RTBM-16125</v>
      </c>
      <c r="J767" s="24" t="str">
        <f>IFERROR(VLOOKUP(F767,CustomerREQ!B:F,4,FALSE),"NA")</f>
        <v>REQ-0416061</v>
      </c>
      <c r="K767" s="24" t="str">
        <f>IFERROR(VLOOKUP(F767,CustomerREQ!B:F,5,FALSE),"NA")</f>
        <v>B</v>
      </c>
    </row>
    <row r="768" spans="1:11" x14ac:dyDescent="0.4">
      <c r="A768" s="23" t="str">
        <f>'指派 Feature_1017'!E:E</f>
        <v>Backup Battery Lifetime</v>
      </c>
      <c r="B768" s="24" t="str">
        <f>IFERROR(VLOOKUP(A768,Feature統計!A:O,15,FALSE),"NA")</f>
        <v>On-going w/h some pass</v>
      </c>
      <c r="C768" s="23" t="str">
        <f>'指派 Feature_1017'!B:B</f>
        <v>System Requirement</v>
      </c>
      <c r="D768" s="23" t="str">
        <f>'指派 Feature_1017'!C:C</f>
        <v>Non-Functional</v>
      </c>
      <c r="E768" s="23" t="str">
        <f>'指派 Feature_1017'!D:D</f>
        <v>Miscellaneous</v>
      </c>
      <c r="F768" s="23" t="str">
        <f>'指派 Feature_1017'!A:A</f>
        <v>RTBM-56494</v>
      </c>
      <c r="G768" s="24" t="str">
        <f>IFERROR(VLOOKUP(F768,HW資料!A:B,2,FALSE),VLOOKUP(F768,System資料複製!E:J,6,FALSE))</f>
        <v>Pass</v>
      </c>
      <c r="H768" s="23" t="str">
        <f>IFERROR(VLOOKUP(F768,HW資料!A:B,1,FALSE),VLOOKUP(F768,System資料複製!E:J,5,FALSE))</f>
        <v>RTBM-57235</v>
      </c>
      <c r="I768" s="24" t="str">
        <f>IFERROR(VLOOKUP(F768,CustomerREQ!B:F,3,FALSE),"NA")</f>
        <v>RTBM-25284</v>
      </c>
      <c r="J768" s="24" t="str">
        <f>IFERROR(VLOOKUP(F768,CustomerREQ!B:F,4,FALSE),"NA")</f>
        <v>REQ-0415955</v>
      </c>
      <c r="K768" s="24" t="str">
        <f>IFERROR(VLOOKUP(F768,CustomerREQ!B:F,5,FALSE),"NA")</f>
        <v>A</v>
      </c>
    </row>
    <row r="769" spans="1:11" x14ac:dyDescent="0.4">
      <c r="A769" s="23" t="str">
        <f>'指派 Feature_1017'!E:E</f>
        <v>System to be wake up by triggers</v>
      </c>
      <c r="B769" s="24" t="str">
        <f>IFERROR(VLOOKUP(A769,Feature統計!A:O,15,FALSE),"NA")</f>
        <v>Pass</v>
      </c>
      <c r="C769" s="23" t="str">
        <f>'指派 Feature_1017'!B:B</f>
        <v>System Requirement</v>
      </c>
      <c r="D769" s="23" t="str">
        <f>'指派 Feature_1017'!C:C</f>
        <v>Functional</v>
      </c>
      <c r="E769" s="23" t="str">
        <f>'指派 Feature_1017'!D:D</f>
        <v>LifeCycle</v>
      </c>
      <c r="F769" s="23" t="str">
        <f>'指派 Feature_1017'!A:A</f>
        <v>RTBM-56495</v>
      </c>
      <c r="G769" s="24" t="str">
        <f>IFERROR(VLOOKUP(F769,HW資料!A:B,2,FALSE),VLOOKUP(F769,System資料複製!E:J,6,FALSE))</f>
        <v>Pass</v>
      </c>
      <c r="H769" s="23" t="str">
        <f>IFERROR(VLOOKUP(F769,HW資料!A:B,1,FALSE),VLOOKUP(F769,System資料複製!E:J,5,FALSE))</f>
        <v>RTBM-57243</v>
      </c>
      <c r="I769" s="24" t="str">
        <f>IFERROR(VLOOKUP(F769,CustomerREQ!B:F,3,FALSE),"NA")</f>
        <v>RTBM-25262</v>
      </c>
      <c r="J769" s="24" t="str">
        <f>IFERROR(VLOOKUP(F769,CustomerREQ!B:F,4,FALSE),"NA")</f>
        <v>REQ-0415945</v>
      </c>
      <c r="K769" s="24" t="str">
        <f>IFERROR(VLOOKUP(F769,CustomerREQ!B:F,5,FALSE),"NA")</f>
        <v>A</v>
      </c>
    </row>
    <row r="770" spans="1:11" x14ac:dyDescent="0.4">
      <c r="A770" s="23" t="str">
        <f>'指派 Feature_1017'!E:E</f>
        <v>Not testable - Notice or guideline</v>
      </c>
      <c r="B770" s="24" t="str">
        <f>IFERROR(VLOOKUP(A770,Feature統計!A:O,15,FALSE),"NA")</f>
        <v>NA</v>
      </c>
      <c r="C770" s="23" t="str">
        <f>'指派 Feature_1017'!B:B</f>
        <v>System Requirement</v>
      </c>
      <c r="D770" s="23" t="str">
        <f>'指派 Feature_1017'!C:C</f>
        <v>Functional</v>
      </c>
      <c r="E770" s="23" t="str">
        <f>'指派 Feature_1017'!D:D</f>
        <v>Diagnostic</v>
      </c>
      <c r="F770" s="23" t="str">
        <f>'指派 Feature_1017'!A:A</f>
        <v>RTBM-56496</v>
      </c>
      <c r="G770" s="24" t="str">
        <f>IFERROR(VLOOKUP(F770,HW資料!A:B,2,FALSE),VLOOKUP(F770,System資料複製!E:J,6,FALSE))</f>
        <v>Reviewed</v>
      </c>
      <c r="H770" s="23" t="str">
        <f>IFERROR(VLOOKUP(F770,HW資料!A:B,1,FALSE),VLOOKUP(F770,System資料複製!E:J,5,FALSE))</f>
        <v>RTBM-57246</v>
      </c>
      <c r="I770" s="24" t="str">
        <f>IFERROR(VLOOKUP(F770,CustomerREQ!B:F,3,FALSE),"NA")</f>
        <v>RTBM-25259</v>
      </c>
      <c r="J770" s="24" t="str">
        <f>IFERROR(VLOOKUP(F770,CustomerREQ!B:F,4,FALSE),"NA")</f>
        <v>REQ-0415936</v>
      </c>
      <c r="K770" s="24" t="str">
        <f>IFERROR(VLOOKUP(F770,CustomerREQ!B:F,5,FALSE),"NA")</f>
        <v>A</v>
      </c>
    </row>
    <row r="771" spans="1:11" x14ac:dyDescent="0.4">
      <c r="A771" s="23" t="str">
        <f>'指派 Feature_1017'!E:E</f>
        <v>Backup Battery Handle</v>
      </c>
      <c r="B771" s="24" t="str">
        <f>IFERROR(VLOOKUP(A771,Feature統計!A:O,15,FALSE),"NA")</f>
        <v>Pass</v>
      </c>
      <c r="C771" s="23" t="str">
        <f>'指派 Feature_1017'!B:B</f>
        <v>System Requirement</v>
      </c>
      <c r="D771" s="23" t="str">
        <f>'指派 Feature_1017'!C:C</f>
        <v>Functional</v>
      </c>
      <c r="E771" s="23" t="str">
        <f>'指派 Feature_1017'!D:D</f>
        <v>Quality</v>
      </c>
      <c r="F771" s="23" t="str">
        <f>'指派 Feature_1017'!A:A</f>
        <v>RTBM-56497</v>
      </c>
      <c r="G771" s="24" t="str">
        <f>IFERROR(VLOOKUP(F771,HW資料!A:B,2,FALSE),VLOOKUP(F771,System資料複製!E:J,6,FALSE))</f>
        <v>Pass</v>
      </c>
      <c r="H771" s="23" t="str">
        <f>IFERROR(VLOOKUP(F771,HW資料!A:B,1,FALSE),VLOOKUP(F771,System資料複製!E:J,5,FALSE))</f>
        <v>RTBM-57248</v>
      </c>
      <c r="I771" s="24" t="str">
        <f>IFERROR(VLOOKUP(F771,CustomerREQ!B:F,3,FALSE),"NA")</f>
        <v>RTBM-25255</v>
      </c>
      <c r="J771" s="24" t="str">
        <f>IFERROR(VLOOKUP(F771,CustomerREQ!B:F,4,FALSE),"NA")</f>
        <v>REQ-0415917</v>
      </c>
      <c r="K771" s="24" t="str">
        <f>IFERROR(VLOOKUP(F771,CustomerREQ!B:F,5,FALSE),"NA")</f>
        <v>A</v>
      </c>
    </row>
    <row r="772" spans="1:11" x14ac:dyDescent="0.4">
      <c r="A772" s="23" t="str">
        <f>'指派 Feature_1017'!E:E</f>
        <v>Initialisation duration of the transceiver</v>
      </c>
      <c r="B772" s="24" t="str">
        <f>IFERROR(VLOOKUP(A772,Feature統計!A:O,15,FALSE),"NA")</f>
        <v>Pass</v>
      </c>
      <c r="C772" s="23" t="str">
        <f>'指派 Feature_1017'!B:B</f>
        <v>System Requirement</v>
      </c>
      <c r="D772" s="23" t="str">
        <f>'指派 Feature_1017'!C:C</f>
        <v>Non-Functional</v>
      </c>
      <c r="E772" s="23" t="str">
        <f>'指派 Feature_1017'!D:D</f>
        <v>LifeCycle</v>
      </c>
      <c r="F772" s="23" t="str">
        <f>'指派 Feature_1017'!A:A</f>
        <v>RTBM-56498</v>
      </c>
      <c r="G772" s="24" t="str">
        <f>IFERROR(VLOOKUP(F772,HW資料!A:B,2,FALSE),VLOOKUP(F772,System資料複製!E:J,6,FALSE))</f>
        <v>Pass</v>
      </c>
      <c r="H772" s="23" t="str">
        <f>IFERROR(VLOOKUP(F772,HW資料!A:B,1,FALSE),VLOOKUP(F772,System資料複製!E:J,5,FALSE))</f>
        <v>RTBM-57251</v>
      </c>
      <c r="I772" s="24" t="str">
        <f>IFERROR(VLOOKUP(F772,CustomerREQ!B:F,3,FALSE),"NA")</f>
        <v>RTBM-12809</v>
      </c>
      <c r="J772" s="24" t="str">
        <f>IFERROR(VLOOKUP(F772,CustomerREQ!B:F,4,FALSE),"NA")</f>
        <v>REQ-0048395</v>
      </c>
      <c r="K772" s="24" t="str">
        <f>IFERROR(VLOOKUP(F772,CustomerREQ!B:F,5,FALSE),"NA")</f>
        <v>B</v>
      </c>
    </row>
    <row r="773" spans="1:11" x14ac:dyDescent="0.4">
      <c r="A773" s="23" t="str">
        <f>'指派 Feature_1017'!E:E</f>
        <v>Audio measurement</v>
      </c>
      <c r="B773" s="24" t="str">
        <f>IFERROR(VLOOKUP(A773,Feature統計!A:O,15,FALSE),"NA")</f>
        <v>On-going w/h some pass</v>
      </c>
      <c r="C773" s="23" t="str">
        <f>'指派 Feature_1017'!B:B</f>
        <v>Hardware Requirement</v>
      </c>
      <c r="D773" s="23" t="str">
        <f>'指派 Feature_1017'!C:C</f>
        <v>Non-Functional</v>
      </c>
      <c r="E773" s="23" t="str">
        <f>'指派 Feature_1017'!D:D</f>
        <v>Broadcast</v>
      </c>
      <c r="F773" s="23" t="str">
        <f>'指派 Feature_1017'!A:A</f>
        <v>RTBM-56587</v>
      </c>
      <c r="G773" s="24" t="str">
        <f>IFERROR(VLOOKUP(F773,HW資料!A:B,2,FALSE),VLOOKUP(F773,System資料複製!E:J,6,FALSE))</f>
        <v>Pass</v>
      </c>
      <c r="H773" s="23" t="str">
        <f>IFERROR(VLOOKUP(F773,HW資料!A:B,1,FALSE),VLOOKUP(F773,System資料複製!E:J,5,FALSE))</f>
        <v>RTBM-56587</v>
      </c>
      <c r="I773" s="24" t="str">
        <f>IFERROR(VLOOKUP(F773,CustomerREQ!B:F,3,FALSE),"NA")</f>
        <v>RTBM-37308</v>
      </c>
      <c r="J773" s="24" t="str">
        <f>IFERROR(VLOOKUP(F773,CustomerREQ!B:F,4,FALSE),"NA")</f>
        <v>REQ-0647945</v>
      </c>
      <c r="K773" s="24" t="str">
        <f>IFERROR(VLOOKUP(F773,CustomerREQ!B:F,5,FALSE),"NA")</f>
        <v>B</v>
      </c>
    </row>
    <row r="774" spans="1:11" x14ac:dyDescent="0.4">
      <c r="A774" s="23" t="str">
        <f>'指派 Feature_1017'!E:E</f>
        <v>Digital Tuner Input Impedance</v>
      </c>
      <c r="B774" s="24" t="str">
        <f>IFERROR(VLOOKUP(A774,Feature統計!A:O,15,FALSE),"NA")</f>
        <v>Pass</v>
      </c>
      <c r="C774" s="23" t="str">
        <f>'指派 Feature_1017'!B:B</f>
        <v>Hardware Requirement</v>
      </c>
      <c r="D774" s="23" t="str">
        <f>'指派 Feature_1017'!C:C</f>
        <v>Non-Functional</v>
      </c>
      <c r="E774" s="23" t="str">
        <f>'指派 Feature_1017'!D:D</f>
        <v>Broadcast</v>
      </c>
      <c r="F774" s="23" t="str">
        <f>'指派 Feature_1017'!A:A</f>
        <v>RTBM-56588</v>
      </c>
      <c r="G774" s="24" t="str">
        <f>IFERROR(VLOOKUP(F774,HW資料!A:B,2,FALSE),VLOOKUP(F774,System資料複製!E:J,6,FALSE))</f>
        <v>Pass</v>
      </c>
      <c r="H774" s="23" t="str">
        <f>IFERROR(VLOOKUP(F774,HW資料!A:B,1,FALSE),VLOOKUP(F774,System資料複製!E:J,5,FALSE))</f>
        <v>RTBM-56588</v>
      </c>
      <c r="I774" s="24" t="str">
        <f>IFERROR(VLOOKUP(F774,CustomerREQ!B:F,3,FALSE),"NA")</f>
        <v>RTBM-37581</v>
      </c>
      <c r="J774" s="24" t="str">
        <f>IFERROR(VLOOKUP(F774,CustomerREQ!B:F,4,FALSE),"NA")</f>
        <v>REQ-0074308</v>
      </c>
      <c r="K774" s="24" t="str">
        <f>IFERROR(VLOOKUP(F774,CustomerREQ!B:F,5,FALSE),"NA")</f>
        <v>D</v>
      </c>
    </row>
    <row r="775" spans="1:11" x14ac:dyDescent="0.4">
      <c r="A775" s="23" t="str">
        <f>'指派 Feature_1017'!E:E</f>
        <v>Acoustic noise</v>
      </c>
      <c r="B775" s="24" t="str">
        <f>IFERROR(VLOOKUP(A775,Feature統計!A:O,15,FALSE),"NA")</f>
        <v>Pass</v>
      </c>
      <c r="C775" s="23" t="str">
        <f>'指派 Feature_1017'!B:B</f>
        <v>Hardware Requirement</v>
      </c>
      <c r="D775" s="23" t="str">
        <f>'指派 Feature_1017'!C:C</f>
        <v>Non-Functional</v>
      </c>
      <c r="E775" s="23" t="str">
        <f>'指派 Feature_1017'!D:D</f>
        <v>Miscellaneous</v>
      </c>
      <c r="F775" s="23" t="str">
        <f>'指派 Feature_1017'!A:A</f>
        <v>RTBM-56589</v>
      </c>
      <c r="G775" s="24" t="str">
        <f>IFERROR(VLOOKUP(F775,HW資料!A:B,2,FALSE),VLOOKUP(F775,System資料複製!E:J,6,FALSE))</f>
        <v>StagePass</v>
      </c>
      <c r="H775" s="23" t="str">
        <f>IFERROR(VLOOKUP(F775,HW資料!A:B,1,FALSE),VLOOKUP(F775,System資料複製!E:J,5,FALSE))</f>
        <v>RTBM-56589</v>
      </c>
      <c r="I775" s="24" t="str">
        <f>IFERROR(VLOOKUP(F775,CustomerREQ!B:F,3,FALSE),"NA")</f>
        <v>RTBM-36764</v>
      </c>
      <c r="J775" s="24" t="str">
        <f>IFERROR(VLOOKUP(F775,CustomerREQ!B:F,4,FALSE),"NA")</f>
        <v>REQ-0495634</v>
      </c>
      <c r="K775" s="24" t="str">
        <f>IFERROR(VLOOKUP(F775,CustomerREQ!B:F,5,FALSE),"NA")</f>
        <v>A</v>
      </c>
    </row>
    <row r="776" spans="1:11" x14ac:dyDescent="0.4">
      <c r="A776" s="23" t="str">
        <f>'指派 Feature_1017'!E:E</f>
        <v>Acoustic noise</v>
      </c>
      <c r="B776" s="24" t="str">
        <f>IFERROR(VLOOKUP(A776,Feature統計!A:O,15,FALSE),"NA")</f>
        <v>Pass</v>
      </c>
      <c r="C776" s="23" t="str">
        <f>'指派 Feature_1017'!B:B</f>
        <v>Hardware Requirement</v>
      </c>
      <c r="D776" s="23" t="str">
        <f>'指派 Feature_1017'!C:C</f>
        <v>Non-Functional</v>
      </c>
      <c r="E776" s="23" t="str">
        <f>'指派 Feature_1017'!D:D</f>
        <v>Miscellaneous</v>
      </c>
      <c r="F776" s="23" t="str">
        <f>'指派 Feature_1017'!A:A</f>
        <v>RTBM-56590</v>
      </c>
      <c r="G776" s="24" t="str">
        <f>IFERROR(VLOOKUP(F776,HW資料!A:B,2,FALSE),VLOOKUP(F776,System資料複製!E:J,6,FALSE))</f>
        <v>StagePass</v>
      </c>
      <c r="H776" s="23" t="str">
        <f>IFERROR(VLOOKUP(F776,HW資料!A:B,1,FALSE),VLOOKUP(F776,System資料複製!E:J,5,FALSE))</f>
        <v>RTBM-56590</v>
      </c>
      <c r="I776" s="24" t="str">
        <f>IFERROR(VLOOKUP(F776,CustomerREQ!B:F,3,FALSE),"NA")</f>
        <v>RTBM-36765</v>
      </c>
      <c r="J776" s="24" t="str">
        <f>IFERROR(VLOOKUP(F776,CustomerREQ!B:F,4,FALSE),"NA")</f>
        <v>REQ-0495636</v>
      </c>
      <c r="K776" s="24" t="str">
        <f>IFERROR(VLOOKUP(F776,CustomerREQ!B:F,5,FALSE),"NA")</f>
        <v>B</v>
      </c>
    </row>
    <row r="777" spans="1:11" x14ac:dyDescent="0.4">
      <c r="A777" s="23" t="str">
        <f>'指派 Feature_1017'!E:E</f>
        <v>BuB charging</v>
      </c>
      <c r="B777" s="24" t="str">
        <f>IFERROR(VLOOKUP(A777,Feature統計!A:O,15,FALSE),"NA")</f>
        <v>Pass</v>
      </c>
      <c r="C777" s="23" t="str">
        <f>'指派 Feature_1017'!B:B</f>
        <v>Hardware Requirement</v>
      </c>
      <c r="D777" s="23" t="str">
        <f>'指派 Feature_1017'!C:C</f>
        <v>Functional</v>
      </c>
      <c r="E777" s="23" t="str">
        <f>'指派 Feature_1017'!D:D</f>
        <v>Miscellaneous</v>
      </c>
      <c r="F777" s="23" t="str">
        <f>'指派 Feature_1017'!A:A</f>
        <v>RTBM-56592</v>
      </c>
      <c r="G777" s="24" t="str">
        <f>IFERROR(VLOOKUP(F777,HW資料!A:B,2,FALSE),VLOOKUP(F777,System資料複製!E:J,6,FALSE))</f>
        <v>StagePass</v>
      </c>
      <c r="H777" s="23" t="str">
        <f>IFERROR(VLOOKUP(F777,HW資料!A:B,1,FALSE),VLOOKUP(F777,System資料複製!E:J,5,FALSE))</f>
        <v>RTBM-56592</v>
      </c>
      <c r="I777" s="24" t="str">
        <f>IFERROR(VLOOKUP(F777,CustomerREQ!B:F,3,FALSE),"NA")</f>
        <v>RTBM-36101</v>
      </c>
      <c r="J777" s="24" t="str">
        <f>IFERROR(VLOOKUP(F777,CustomerREQ!B:F,4,FALSE),"NA")</f>
        <v>REQ-0495443</v>
      </c>
      <c r="K777" s="24" t="str">
        <f>IFERROR(VLOOKUP(F777,CustomerREQ!B:F,5,FALSE),"NA")</f>
        <v>B</v>
      </c>
    </row>
    <row r="778" spans="1:11" x14ac:dyDescent="0.4">
      <c r="A778" s="23" t="str">
        <f>'指派 Feature_1017'!E:E</f>
        <v>Manage the power consumption of the main vehicle battery</v>
      </c>
      <c r="B778" s="24" t="str">
        <f>IFERROR(VLOOKUP(A778,Feature統計!A:O,15,FALSE),"NA")</f>
        <v>Pass</v>
      </c>
      <c r="C778" s="23" t="str">
        <f>'指派 Feature_1017'!B:B</f>
        <v>Hardware Requirement</v>
      </c>
      <c r="D778" s="23" t="str">
        <f>'指派 Feature_1017'!C:C</f>
        <v>Functional</v>
      </c>
      <c r="E778" s="23" t="str">
        <f>'指派 Feature_1017'!D:D</f>
        <v>Miscellaneous</v>
      </c>
      <c r="F778" s="23" t="str">
        <f>'指派 Feature_1017'!A:A</f>
        <v>RTBM-56593</v>
      </c>
      <c r="G778" s="24" t="str">
        <f>IFERROR(VLOOKUP(F778,HW資料!A:B,2,FALSE),VLOOKUP(F778,System資料複製!E:J,6,FALSE))</f>
        <v>StagePass</v>
      </c>
      <c r="H778" s="23" t="str">
        <f>IFERROR(VLOOKUP(F778,HW資料!A:B,1,FALSE),VLOOKUP(F778,System資料複製!E:J,5,FALSE))</f>
        <v>RTBM-56593</v>
      </c>
      <c r="I778" s="24" t="str">
        <f>IFERROR(VLOOKUP(F778,CustomerREQ!B:F,3,FALSE),"NA")</f>
        <v>RTBM-36113</v>
      </c>
      <c r="J778" s="24" t="str">
        <f>IFERROR(VLOOKUP(F778,CustomerREQ!B:F,4,FALSE),"NA")</f>
        <v>REQ-0495434</v>
      </c>
      <c r="K778" s="24" t="str">
        <f>IFERROR(VLOOKUP(F778,CustomerREQ!B:F,5,FALSE),"NA")</f>
        <v>B</v>
      </c>
    </row>
    <row r="779" spans="1:11" x14ac:dyDescent="0.4">
      <c r="A779" s="23" t="str">
        <f>'指派 Feature_1017'!E:E</f>
        <v>Connectors</v>
      </c>
      <c r="B779" s="24" t="str">
        <f>IFERROR(VLOOKUP(A779,Feature統計!A:O,15,FALSE),"NA")</f>
        <v>NA</v>
      </c>
      <c r="C779" s="23" t="str">
        <f>'指派 Feature_1017'!B:B</f>
        <v>Hardware Requirement</v>
      </c>
      <c r="D779" s="23" t="str">
        <f>'指派 Feature_1017'!C:C</f>
        <v>Non-Functional</v>
      </c>
      <c r="E779" s="23" t="str">
        <f>'指派 Feature_1017'!D:D</f>
        <v>Miscellaneous</v>
      </c>
      <c r="F779" s="23" t="str">
        <f>'指派 Feature_1017'!A:A</f>
        <v>RTBM-56594</v>
      </c>
      <c r="G779" s="24" t="str">
        <f>IFERROR(VLOOKUP(F779,HW資料!A:B,2,FALSE),VLOOKUP(F779,System資料複製!E:J,6,FALSE))</f>
        <v>StagePass</v>
      </c>
      <c r="H779" s="23" t="str">
        <f>IFERROR(VLOOKUP(F779,HW資料!A:B,1,FALSE),VLOOKUP(F779,System資料複製!E:J,5,FALSE))</f>
        <v>RTBM-56594</v>
      </c>
      <c r="I779" s="24" t="str">
        <f>IFERROR(VLOOKUP(F779,CustomerREQ!B:F,3,FALSE),"NA")</f>
        <v>RTBM-36134</v>
      </c>
      <c r="J779" s="24" t="str">
        <f>IFERROR(VLOOKUP(F779,CustomerREQ!B:F,4,FALSE),"NA")</f>
        <v>REQ-0663618</v>
      </c>
      <c r="K779" s="24" t="str">
        <f>IFERROR(VLOOKUP(F779,CustomerREQ!B:F,5,FALSE),"NA")</f>
        <v>A</v>
      </c>
    </row>
    <row r="780" spans="1:11" x14ac:dyDescent="0.4">
      <c r="A780" s="23" t="str">
        <f>'指派 Feature_1017'!E:E</f>
        <v>Connectors</v>
      </c>
      <c r="B780" s="24" t="str">
        <f>IFERROR(VLOOKUP(A780,Feature統計!A:O,15,FALSE),"NA")</f>
        <v>NA</v>
      </c>
      <c r="C780" s="23" t="str">
        <f>'指派 Feature_1017'!B:B</f>
        <v>Hardware Requirement</v>
      </c>
      <c r="D780" s="23" t="str">
        <f>'指派 Feature_1017'!C:C</f>
        <v>Non-Functional</v>
      </c>
      <c r="E780" s="23" t="str">
        <f>'指派 Feature_1017'!D:D</f>
        <v>Miscellaneous</v>
      </c>
      <c r="F780" s="23" t="str">
        <f>'指派 Feature_1017'!A:A</f>
        <v>RTBM-56595</v>
      </c>
      <c r="G780" s="24" t="str">
        <f>IFERROR(VLOOKUP(F780,HW資料!A:B,2,FALSE),VLOOKUP(F780,System資料複製!E:J,6,FALSE))</f>
        <v>StagePass</v>
      </c>
      <c r="H780" s="23" t="str">
        <f>IFERROR(VLOOKUP(F780,HW資料!A:B,1,FALSE),VLOOKUP(F780,System資料複製!E:J,5,FALSE))</f>
        <v>RTBM-56595</v>
      </c>
      <c r="I780" s="24" t="str">
        <f>IFERROR(VLOOKUP(F780,CustomerREQ!B:F,3,FALSE),"NA")</f>
        <v>RTBM-36136</v>
      </c>
      <c r="J780" s="24" t="str">
        <f>IFERROR(VLOOKUP(F780,CustomerREQ!B:F,4,FALSE),"NA")</f>
        <v>REQ-0663620</v>
      </c>
      <c r="K780" s="24" t="str">
        <f>IFERROR(VLOOKUP(F780,CustomerREQ!B:F,5,FALSE),"NA")</f>
        <v>A</v>
      </c>
    </row>
    <row r="781" spans="1:11" x14ac:dyDescent="0.4">
      <c r="A781" s="23" t="str">
        <f>'指派 Feature_1017'!E:E</f>
        <v>Mounting</v>
      </c>
      <c r="B781" s="24" t="str">
        <f>IFERROR(VLOOKUP(A781,Feature統計!A:O,15,FALSE),"NA")</f>
        <v>NA</v>
      </c>
      <c r="C781" s="23" t="str">
        <f>'指派 Feature_1017'!B:B</f>
        <v>Hardware Requirement</v>
      </c>
      <c r="D781" s="23" t="str">
        <f>'指派 Feature_1017'!C:C</f>
        <v>Non-Functional</v>
      </c>
      <c r="E781" s="23" t="str">
        <f>'指派 Feature_1017'!D:D</f>
        <v>Miscellaneous</v>
      </c>
      <c r="F781" s="23" t="str">
        <f>'指派 Feature_1017'!A:A</f>
        <v>RTBM-56596</v>
      </c>
      <c r="G781" s="24" t="str">
        <f>IFERROR(VLOOKUP(F781,HW資料!A:B,2,FALSE),VLOOKUP(F781,System資料複製!E:J,6,FALSE))</f>
        <v>StagePass</v>
      </c>
      <c r="H781" s="23" t="str">
        <f>IFERROR(VLOOKUP(F781,HW資料!A:B,1,FALSE),VLOOKUP(F781,System資料複製!E:J,5,FALSE))</f>
        <v>RTBM-56596</v>
      </c>
      <c r="I781" s="24" t="str">
        <f>IFERROR(VLOOKUP(F781,CustomerREQ!B:F,3,FALSE),"NA")</f>
        <v>RTBM-36802</v>
      </c>
      <c r="J781" s="24" t="str">
        <f>IFERROR(VLOOKUP(F781,CustomerREQ!B:F,4,FALSE),"NA")</f>
        <v>REQ-0514473</v>
      </c>
      <c r="K781" s="24" t="str">
        <f>IFERROR(VLOOKUP(F781,CustomerREQ!B:F,5,FALSE),"NA")</f>
        <v>A</v>
      </c>
    </row>
    <row r="782" spans="1:11" x14ac:dyDescent="0.4">
      <c r="A782" s="23" t="str">
        <f>'指派 Feature_1017'!E:E</f>
        <v>Resistance to Impacts</v>
      </c>
      <c r="B782" s="24" t="str">
        <f>IFERROR(VLOOKUP(A782,Feature統計!A:O,15,FALSE),"NA")</f>
        <v>Pass</v>
      </c>
      <c r="C782" s="23" t="str">
        <f>'指派 Feature_1017'!B:B</f>
        <v>Hardware Requirement</v>
      </c>
      <c r="D782" s="23" t="str">
        <f>'指派 Feature_1017'!C:C</f>
        <v>Non-Functional</v>
      </c>
      <c r="E782" s="23" t="str">
        <f>'指派 Feature_1017'!D:D</f>
        <v>Quality</v>
      </c>
      <c r="F782" s="23" t="str">
        <f>'指派 Feature_1017'!A:A</f>
        <v>RTBM-56597</v>
      </c>
      <c r="G782" s="24" t="str">
        <f>IFERROR(VLOOKUP(F782,HW資料!A:B,2,FALSE),VLOOKUP(F782,System資料複製!E:J,6,FALSE))</f>
        <v>StagePass</v>
      </c>
      <c r="H782" s="23" t="str">
        <f>IFERROR(VLOOKUP(F782,HW資料!A:B,1,FALSE),VLOOKUP(F782,System資料複製!E:J,5,FALSE))</f>
        <v>RTBM-56597</v>
      </c>
      <c r="I782" s="24" t="str">
        <f>IFERROR(VLOOKUP(F782,CustomerREQ!B:F,3,FALSE),"NA")</f>
        <v>RTBM-36680</v>
      </c>
      <c r="J782" s="24" t="str">
        <f>IFERROR(VLOOKUP(F782,CustomerREQ!B:F,4,FALSE),"NA")</f>
        <v>REQ-0495293</v>
      </c>
      <c r="K782" s="24" t="str">
        <f>IFERROR(VLOOKUP(F782,CustomerREQ!B:F,5,FALSE),"NA")</f>
        <v>A</v>
      </c>
    </row>
    <row r="783" spans="1:11" x14ac:dyDescent="0.4">
      <c r="A783" s="23" t="str">
        <f>'指派 Feature_1017'!E:E</f>
        <v>Out of scope</v>
      </c>
      <c r="B783" s="24" t="str">
        <f>IFERROR(VLOOKUP(A783,Feature統計!A:O,15,FALSE),"NA")</f>
        <v>NA</v>
      </c>
      <c r="C783" s="23" t="str">
        <f>'指派 Feature_1017'!B:B</f>
        <v>System Requirement</v>
      </c>
      <c r="D783" s="23" t="str">
        <f>'指派 Feature_1017'!C:C</f>
        <v>Non-Functional</v>
      </c>
      <c r="E783" s="23" t="str">
        <f>'指派 Feature_1017'!D:D</f>
        <v>Miscellaneous</v>
      </c>
      <c r="F783" s="23" t="str">
        <f>'指派 Feature_1017'!A:A</f>
        <v>RTBM-56612</v>
      </c>
      <c r="G783" s="24" t="str">
        <f>IFERROR(VLOOKUP(F783,HW資料!A:B,2,FALSE),VLOOKUP(F783,System資料複製!E:J,6,FALSE))</f>
        <v>Reviewed</v>
      </c>
      <c r="H783" s="23" t="str">
        <f>IFERROR(VLOOKUP(F783,HW資料!A:B,1,FALSE),VLOOKUP(F783,System資料複製!E:J,5,FALSE))</f>
        <v>RTBM-56439</v>
      </c>
      <c r="I783" s="24" t="str">
        <f>IFERROR(VLOOKUP(F783,CustomerREQ!B:F,3,FALSE),"NA")</f>
        <v>RTBM-36668</v>
      </c>
      <c r="J783" s="24" t="str">
        <f>IFERROR(VLOOKUP(F783,CustomerREQ!B:F,4,FALSE),"NA")</f>
        <v>REQ-0663329</v>
      </c>
      <c r="K783" s="24" t="str">
        <f>IFERROR(VLOOKUP(F783,CustomerREQ!B:F,5,FALSE),"NA")</f>
        <v>A</v>
      </c>
    </row>
    <row r="784" spans="1:11" x14ac:dyDescent="0.4">
      <c r="A784" s="23" t="str">
        <f>'指派 Feature_1017'!E:E</f>
        <v>Audio signal reading in real-time and recording</v>
      </c>
      <c r="B784" s="24" t="str">
        <f>IFERROR(VLOOKUP(A784,Feature統計!A:O,15,FALSE),"NA")</f>
        <v>Pass</v>
      </c>
      <c r="C784" s="23" t="str">
        <f>'指派 Feature_1017'!B:B</f>
        <v>System Requirement</v>
      </c>
      <c r="D784" s="23" t="str">
        <f>'指派 Feature_1017'!C:C</f>
        <v>Functional</v>
      </c>
      <c r="E784" s="23" t="str">
        <f>'指派 Feature_1017'!D:D</f>
        <v>XCall</v>
      </c>
      <c r="F784" s="23" t="str">
        <f>'指派 Feature_1017'!A:A</f>
        <v>RTBM-56624</v>
      </c>
      <c r="G784" s="24" t="str">
        <f>IFERROR(VLOOKUP(F784,HW資料!A:B,2,FALSE),VLOOKUP(F784,System資料複製!E:J,6,FALSE))</f>
        <v>StagePass</v>
      </c>
      <c r="H784" s="23" t="str">
        <f>IFERROR(VLOOKUP(F784,HW資料!A:B,1,FALSE),VLOOKUP(F784,System資料複製!E:J,5,FALSE))</f>
        <v>RTBM-57258</v>
      </c>
      <c r="I784" s="24" t="str">
        <f>IFERROR(VLOOKUP(F784,CustomerREQ!B:F,3,FALSE),"NA")</f>
        <v>RTBM-21691</v>
      </c>
      <c r="J784" s="24" t="str">
        <f>IFERROR(VLOOKUP(F784,CustomerREQ!B:F,4,FALSE),"NA")</f>
        <v>REQ-0417090</v>
      </c>
      <c r="K784" s="24" t="str">
        <f>IFERROR(VLOOKUP(F784,CustomerREQ!B:F,5,FALSE),"NA")</f>
        <v>A</v>
      </c>
    </row>
    <row r="785" spans="1:11" x14ac:dyDescent="0.4">
      <c r="A785" s="23" t="str">
        <f>'指派 Feature_1017'!E:E</f>
        <v>Tune mode physical interface and export</v>
      </c>
      <c r="B785" s="24" t="str">
        <f>IFERROR(VLOOKUP(A785,Feature統計!A:O,15,FALSE),"NA")</f>
        <v>Pass</v>
      </c>
      <c r="C785" s="23" t="str">
        <f>'指派 Feature_1017'!B:B</f>
        <v>System Requirement</v>
      </c>
      <c r="D785" s="23" t="str">
        <f>'指派 Feature_1017'!C:C</f>
        <v>Functional</v>
      </c>
      <c r="E785" s="23" t="str">
        <f>'指派 Feature_1017'!D:D</f>
        <v>XCall</v>
      </c>
      <c r="F785" s="23" t="str">
        <f>'指派 Feature_1017'!A:A</f>
        <v>RTBM-56625</v>
      </c>
      <c r="G785" s="24" t="str">
        <f>IFERROR(VLOOKUP(F785,HW資料!A:B,2,FALSE),VLOOKUP(F785,System資料複製!E:J,6,FALSE))</f>
        <v>StagePass</v>
      </c>
      <c r="H785" s="23" t="str">
        <f>IFERROR(VLOOKUP(F785,HW資料!A:B,1,FALSE),VLOOKUP(F785,System資料複製!E:J,5,FALSE))</f>
        <v>RTBM-57260</v>
      </c>
      <c r="I785" s="24" t="str">
        <f>IFERROR(VLOOKUP(F785,CustomerREQ!B:F,3,FALSE),"NA")</f>
        <v>RTBM-21659</v>
      </c>
      <c r="J785" s="24" t="str">
        <f>IFERROR(VLOOKUP(F785,CustomerREQ!B:F,4,FALSE),"NA")</f>
        <v>REQ-0417068</v>
      </c>
      <c r="K785" s="24" t="str">
        <f>IFERROR(VLOOKUP(F785,CustomerREQ!B:F,5,FALSE),"NA")</f>
        <v>B</v>
      </c>
    </row>
    <row r="786" spans="1:11" x14ac:dyDescent="0.4">
      <c r="A786" s="23" t="str">
        <f>'指派 Feature_1017'!E:E</f>
        <v>Tune mode physical interface and export</v>
      </c>
      <c r="B786" s="24" t="str">
        <f>IFERROR(VLOOKUP(A786,Feature統計!A:O,15,FALSE),"NA")</f>
        <v>Pass</v>
      </c>
      <c r="C786" s="23" t="str">
        <f>'指派 Feature_1017'!B:B</f>
        <v>System Requirement</v>
      </c>
      <c r="D786" s="23" t="str">
        <f>'指派 Feature_1017'!C:C</f>
        <v>Functional</v>
      </c>
      <c r="E786" s="23" t="str">
        <f>'指派 Feature_1017'!D:D</f>
        <v>XCall</v>
      </c>
      <c r="F786" s="23" t="str">
        <f>'指派 Feature_1017'!A:A</f>
        <v>RTBM-56626</v>
      </c>
      <c r="G786" s="24" t="str">
        <f>IFERROR(VLOOKUP(F786,HW資料!A:B,2,FALSE),VLOOKUP(F786,System資料複製!E:J,6,FALSE))</f>
        <v>StagePass</v>
      </c>
      <c r="H786" s="23" t="str">
        <f>IFERROR(VLOOKUP(F786,HW資料!A:B,1,FALSE),VLOOKUP(F786,System資料複製!E:J,5,FALSE))</f>
        <v>RTBM-57262</v>
      </c>
      <c r="I786" s="24" t="str">
        <f>IFERROR(VLOOKUP(F786,CustomerREQ!B:F,3,FALSE),"NA")</f>
        <v>RTBM-21656</v>
      </c>
      <c r="J786" s="24" t="str">
        <f>IFERROR(VLOOKUP(F786,CustomerREQ!B:F,4,FALSE),"NA")</f>
        <v>REQ-0417071</v>
      </c>
      <c r="K786" s="24" t="str">
        <f>IFERROR(VLOOKUP(F786,CustomerREQ!B:F,5,FALSE),"NA")</f>
        <v>B</v>
      </c>
    </row>
    <row r="787" spans="1:11" x14ac:dyDescent="0.4">
      <c r="A787" s="23" t="str">
        <f>'指派 Feature_1017'!E:E</f>
        <v>Tune mode physical interface and export</v>
      </c>
      <c r="B787" s="24" t="str">
        <f>IFERROR(VLOOKUP(A787,Feature統計!A:O,15,FALSE),"NA")</f>
        <v>Pass</v>
      </c>
      <c r="C787" s="23" t="str">
        <f>'指派 Feature_1017'!B:B</f>
        <v>System Requirement</v>
      </c>
      <c r="D787" s="23" t="str">
        <f>'指派 Feature_1017'!C:C</f>
        <v>Functional</v>
      </c>
      <c r="E787" s="23" t="str">
        <f>'指派 Feature_1017'!D:D</f>
        <v>XCall</v>
      </c>
      <c r="F787" s="23" t="str">
        <f>'指派 Feature_1017'!A:A</f>
        <v>RTBM-56627</v>
      </c>
      <c r="G787" s="24" t="str">
        <f>IFERROR(VLOOKUP(F787,HW資料!A:B,2,FALSE),VLOOKUP(F787,System資料複製!E:J,6,FALSE))</f>
        <v>StagePass</v>
      </c>
      <c r="H787" s="23" t="str">
        <f>IFERROR(VLOOKUP(F787,HW資料!A:B,1,FALSE),VLOOKUP(F787,System資料複製!E:J,5,FALSE))</f>
        <v>RTBM-57275</v>
      </c>
      <c r="I787" s="24" t="str">
        <f>IFERROR(VLOOKUP(F787,CustomerREQ!B:F,3,FALSE),"NA")</f>
        <v>RTBM-21502</v>
      </c>
      <c r="J787" s="24" t="str">
        <f>IFERROR(VLOOKUP(F787,CustomerREQ!B:F,4,FALSE),"NA")</f>
        <v>REQ-0417075</v>
      </c>
      <c r="K787" s="24" t="str">
        <f>IFERROR(VLOOKUP(F787,CustomerREQ!B:F,5,FALSE),"NA")</f>
        <v>B</v>
      </c>
    </row>
    <row r="788" spans="1:11" x14ac:dyDescent="0.4">
      <c r="A788" s="23" t="str">
        <f>'指派 Feature_1017'!E:E</f>
        <v>Out of scope</v>
      </c>
      <c r="B788" s="24" t="str">
        <f>IFERROR(VLOOKUP(A788,Feature統計!A:O,15,FALSE),"NA")</f>
        <v>NA</v>
      </c>
      <c r="C788" s="23" t="str">
        <f>'指派 Feature_1017'!B:B</f>
        <v>System Requirement</v>
      </c>
      <c r="D788" s="23" t="str">
        <f>'指派 Feature_1017'!C:C</f>
        <v>Functional</v>
      </c>
      <c r="E788" s="23" t="str">
        <f>'指派 Feature_1017'!D:D</f>
        <v>XCall</v>
      </c>
      <c r="F788" s="23" t="str">
        <f>'指派 Feature_1017'!A:A</f>
        <v>RTBM-56628</v>
      </c>
      <c r="G788" s="24" t="str">
        <f>IFERROR(VLOOKUP(F788,HW資料!A:B,2,FALSE),VLOOKUP(F788,System資料複製!E:J,6,FALSE))</f>
        <v>On-going</v>
      </c>
      <c r="H788" s="23" t="str">
        <f>IFERROR(VLOOKUP(F788,HW資料!A:B,1,FALSE),VLOOKUP(F788,System資料複製!E:J,5,FALSE))</f>
        <v>RTBM-57278</v>
      </c>
      <c r="I788" s="24" t="str">
        <f>IFERROR(VLOOKUP(F788,CustomerREQ!B:F,3,FALSE),"NA")</f>
        <v>RTBM-21501</v>
      </c>
      <c r="J788" s="24" t="str">
        <f>IFERROR(VLOOKUP(F788,CustomerREQ!B:F,4,FALSE),"NA")</f>
        <v>REQ-0417064</v>
      </c>
      <c r="K788" s="24" t="str">
        <f>IFERROR(VLOOKUP(F788,CustomerREQ!B:F,5,FALSE),"NA")</f>
        <v>B</v>
      </c>
    </row>
    <row r="789" spans="1:11" x14ac:dyDescent="0.4">
      <c r="A789" s="23" t="str">
        <f>'指派 Feature_1017'!E:E</f>
        <v>Tune mode physical interface and export</v>
      </c>
      <c r="B789" s="24" t="str">
        <f>IFERROR(VLOOKUP(A789,Feature統計!A:O,15,FALSE),"NA")</f>
        <v>Pass</v>
      </c>
      <c r="C789" s="23" t="str">
        <f>'指派 Feature_1017'!B:B</f>
        <v>System Requirement</v>
      </c>
      <c r="D789" s="23" t="str">
        <f>'指派 Feature_1017'!C:C</f>
        <v>Functional</v>
      </c>
      <c r="E789" s="23" t="str">
        <f>'指派 Feature_1017'!D:D</f>
        <v>XCall</v>
      </c>
      <c r="F789" s="23" t="str">
        <f>'指派 Feature_1017'!A:A</f>
        <v>RTBM-56629</v>
      </c>
      <c r="G789" s="24" t="str">
        <f>IFERROR(VLOOKUP(F789,HW資料!A:B,2,FALSE),VLOOKUP(F789,System資料複製!E:J,6,FALSE))</f>
        <v>StagePass</v>
      </c>
      <c r="H789" s="23" t="str">
        <f>IFERROR(VLOOKUP(F789,HW資料!A:B,1,FALSE),VLOOKUP(F789,System資料複製!E:J,5,FALSE))</f>
        <v>RTBM-57280</v>
      </c>
      <c r="I789" s="24" t="str">
        <f>IFERROR(VLOOKUP(F789,CustomerREQ!B:F,3,FALSE),"NA")</f>
        <v>RTBM-21499</v>
      </c>
      <c r="J789" s="24" t="str">
        <f>IFERROR(VLOOKUP(F789,CustomerREQ!B:F,4,FALSE),"NA")</f>
        <v>REQ-0417067</v>
      </c>
      <c r="K789" s="24" t="str">
        <f>IFERROR(VLOOKUP(F789,CustomerREQ!B:F,5,FALSE),"NA")</f>
        <v>B</v>
      </c>
    </row>
    <row r="790" spans="1:11" x14ac:dyDescent="0.4">
      <c r="A790" s="23" t="str">
        <f>'指派 Feature_1017'!E:E</f>
        <v>Out of scope</v>
      </c>
      <c r="B790" s="24" t="str">
        <f>IFERROR(VLOOKUP(A790,Feature統計!A:O,15,FALSE),"NA")</f>
        <v>NA</v>
      </c>
      <c r="C790" s="23" t="str">
        <f>'指派 Feature_1017'!B:B</f>
        <v>System Requirement</v>
      </c>
      <c r="D790" s="23" t="str">
        <f>'指派 Feature_1017'!C:C</f>
        <v>Functional</v>
      </c>
      <c r="E790" s="23" t="str">
        <f>'指派 Feature_1017'!D:D</f>
        <v>XCall</v>
      </c>
      <c r="F790" s="23" t="str">
        <f>'指派 Feature_1017'!A:A</f>
        <v>RTBM-56630</v>
      </c>
      <c r="G790" s="24" t="str">
        <f>IFERROR(VLOOKUP(F790,HW資料!A:B,2,FALSE),VLOOKUP(F790,System資料複製!E:J,6,FALSE))</f>
        <v>On-going</v>
      </c>
      <c r="H790" s="23" t="str">
        <f>IFERROR(VLOOKUP(F790,HW資料!A:B,1,FALSE),VLOOKUP(F790,System資料複製!E:J,5,FALSE))</f>
        <v>RTBM-57318</v>
      </c>
      <c r="I790" s="24" t="str">
        <f>IFERROR(VLOOKUP(F790,CustomerREQ!B:F,3,FALSE),"NA")</f>
        <v>RTBM-21498</v>
      </c>
      <c r="J790" s="24" t="str">
        <f>IFERROR(VLOOKUP(F790,CustomerREQ!B:F,4,FALSE),"NA")</f>
        <v>REQ-0417056</v>
      </c>
      <c r="K790" s="24" t="str">
        <f>IFERROR(VLOOKUP(F790,CustomerREQ!B:F,5,FALSE),"NA")</f>
        <v>B</v>
      </c>
    </row>
    <row r="791" spans="1:11" x14ac:dyDescent="0.4">
      <c r="A791" s="23" t="str">
        <f>'指派 Feature_1017'!E:E</f>
        <v>Create a calibration file by vehicle's outline plate</v>
      </c>
      <c r="B791" s="24" t="str">
        <f>IFERROR(VLOOKUP(A791,Feature統計!A:O,15,FALSE),"NA")</f>
        <v>Pass</v>
      </c>
      <c r="C791" s="23" t="str">
        <f>'指派 Feature_1017'!B:B</f>
        <v>Hardware Requirement</v>
      </c>
      <c r="D791" s="23" t="str">
        <f>'指派 Feature_1017'!C:C</f>
        <v>Non-Functional</v>
      </c>
      <c r="E791" s="23" t="str">
        <f>'指派 Feature_1017'!D:D</f>
        <v>Xcall</v>
      </c>
      <c r="F791" s="23" t="str">
        <f>'指派 Feature_1017'!A:A</f>
        <v>RTBM-56631</v>
      </c>
      <c r="G791" s="24" t="str">
        <f>IFERROR(VLOOKUP(F791,HW資料!A:B,2,FALSE),VLOOKUP(F791,System資料複製!E:J,6,FALSE))</f>
        <v>Pass</v>
      </c>
      <c r="H791" s="23" t="str">
        <f>IFERROR(VLOOKUP(F791,HW資料!A:B,1,FALSE),VLOOKUP(F791,System資料複製!E:J,5,FALSE))</f>
        <v>RTBM-56631</v>
      </c>
      <c r="I791" s="24" t="str">
        <f>IFERROR(VLOOKUP(F791,CustomerREQ!B:F,3,FALSE),"NA")</f>
        <v>RTBM-16983</v>
      </c>
      <c r="J791" s="24" t="str">
        <f>IFERROR(VLOOKUP(F791,CustomerREQ!B:F,4,FALSE),"NA")</f>
        <v>REQ-0315020</v>
      </c>
      <c r="K791" s="24" t="str">
        <f>IFERROR(VLOOKUP(F791,CustomerREQ!B:F,5,FALSE),"NA")</f>
        <v>A</v>
      </c>
    </row>
    <row r="792" spans="1:11" x14ac:dyDescent="0.4">
      <c r="A792" s="23" t="str">
        <f>'指派 Feature_1017'!E:E</f>
        <v>Audio signal reading in real-time and recording</v>
      </c>
      <c r="B792" s="24" t="str">
        <f>IFERROR(VLOOKUP(A792,Feature統計!A:O,15,FALSE),"NA")</f>
        <v>Pass</v>
      </c>
      <c r="C792" s="23" t="str">
        <f>'指派 Feature_1017'!B:B</f>
        <v>System Requirement</v>
      </c>
      <c r="D792" s="23" t="str">
        <f>'指派 Feature_1017'!C:C</f>
        <v>Functional</v>
      </c>
      <c r="E792" s="23" t="str">
        <f>'指派 Feature_1017'!D:D</f>
        <v>XCall</v>
      </c>
      <c r="F792" s="23" t="str">
        <f>'指派 Feature_1017'!A:A</f>
        <v>RTBM-56633</v>
      </c>
      <c r="G792" s="24" t="str">
        <f>IFERROR(VLOOKUP(F792,HW資料!A:B,2,FALSE),VLOOKUP(F792,System資料複製!E:J,6,FALSE))</f>
        <v>StagePass</v>
      </c>
      <c r="H792" s="23" t="str">
        <f>IFERROR(VLOOKUP(F792,HW資料!A:B,1,FALSE),VLOOKUP(F792,System資料複製!E:J,5,FALSE))</f>
        <v>RTBM-57319</v>
      </c>
      <c r="I792" s="24" t="str">
        <f>IFERROR(VLOOKUP(F792,CustomerREQ!B:F,3,FALSE),"NA")</f>
        <v>RTBM-16978</v>
      </c>
      <c r="J792" s="24" t="str">
        <f>IFERROR(VLOOKUP(F792,CustomerREQ!B:F,4,FALSE),"NA")</f>
        <v>REQ-0315112</v>
      </c>
      <c r="K792" s="24" t="str">
        <f>IFERROR(VLOOKUP(F792,CustomerREQ!B:F,5,FALSE),"NA")</f>
        <v>B</v>
      </c>
    </row>
    <row r="793" spans="1:11" x14ac:dyDescent="0.4">
      <c r="A793" s="23" t="str">
        <f>'指派 Feature_1017'!E:E</f>
        <v>Audio signal reading in real-time and recording</v>
      </c>
      <c r="B793" s="24" t="str">
        <f>IFERROR(VLOOKUP(A793,Feature統計!A:O,15,FALSE),"NA")</f>
        <v>Pass</v>
      </c>
      <c r="C793" s="23" t="str">
        <f>'指派 Feature_1017'!B:B</f>
        <v>System Requirement</v>
      </c>
      <c r="D793" s="23" t="str">
        <f>'指派 Feature_1017'!C:C</f>
        <v>Functional</v>
      </c>
      <c r="E793" s="23" t="str">
        <f>'指派 Feature_1017'!D:D</f>
        <v>XCall</v>
      </c>
      <c r="F793" s="23" t="str">
        <f>'指派 Feature_1017'!A:A</f>
        <v>RTBM-56634</v>
      </c>
      <c r="G793" s="24" t="str">
        <f>IFERROR(VLOOKUP(F793,HW資料!A:B,2,FALSE),VLOOKUP(F793,System資料複製!E:J,6,FALSE))</f>
        <v>StagePass</v>
      </c>
      <c r="H793" s="23" t="str">
        <f>IFERROR(VLOOKUP(F793,HW資料!A:B,1,FALSE),VLOOKUP(F793,System資料複製!E:J,5,FALSE))</f>
        <v>RTBM-57320</v>
      </c>
      <c r="I793" s="24" t="str">
        <f>IFERROR(VLOOKUP(F793,CustomerREQ!B:F,3,FALSE),"NA")</f>
        <v>RTBM-16977</v>
      </c>
      <c r="J793" s="24" t="str">
        <f>IFERROR(VLOOKUP(F793,CustomerREQ!B:F,4,FALSE),"NA")</f>
        <v>REQ-0315101</v>
      </c>
      <c r="K793" s="24" t="str">
        <f>IFERROR(VLOOKUP(F793,CustomerREQ!B:F,5,FALSE),"NA")</f>
        <v>A</v>
      </c>
    </row>
    <row r="794" spans="1:11" x14ac:dyDescent="0.4">
      <c r="A794" s="23" t="str">
        <f>'指派 Feature_1017'!E:E</f>
        <v>Audio signal reading in real-time and recording</v>
      </c>
      <c r="B794" s="24" t="str">
        <f>IFERROR(VLOOKUP(A794,Feature統計!A:O,15,FALSE),"NA")</f>
        <v>Pass</v>
      </c>
      <c r="C794" s="23" t="str">
        <f>'指派 Feature_1017'!B:B</f>
        <v>System Requirement</v>
      </c>
      <c r="D794" s="23" t="str">
        <f>'指派 Feature_1017'!C:C</f>
        <v>Functional</v>
      </c>
      <c r="E794" s="23" t="str">
        <f>'指派 Feature_1017'!D:D</f>
        <v>XCall</v>
      </c>
      <c r="F794" s="23" t="str">
        <f>'指派 Feature_1017'!A:A</f>
        <v>RTBM-56635</v>
      </c>
      <c r="G794" s="24" t="str">
        <f>IFERROR(VLOOKUP(F794,HW資料!A:B,2,FALSE),VLOOKUP(F794,System資料複製!E:J,6,FALSE))</f>
        <v>StagePass</v>
      </c>
      <c r="H794" s="23" t="str">
        <f>IFERROR(VLOOKUP(F794,HW資料!A:B,1,FALSE),VLOOKUP(F794,System資料複製!E:J,5,FALSE))</f>
        <v>RTBM-57321</v>
      </c>
      <c r="I794" s="24" t="str">
        <f>IFERROR(VLOOKUP(F794,CustomerREQ!B:F,3,FALSE),"NA")</f>
        <v>RTBM-16976</v>
      </c>
      <c r="J794" s="24" t="str">
        <f>IFERROR(VLOOKUP(F794,CustomerREQ!B:F,4,FALSE),"NA")</f>
        <v>REQ-0315086</v>
      </c>
      <c r="K794" s="24" t="str">
        <f>IFERROR(VLOOKUP(F794,CustomerREQ!B:F,5,FALSE),"NA")</f>
        <v>A</v>
      </c>
    </row>
    <row r="795" spans="1:11" x14ac:dyDescent="0.4">
      <c r="A795" s="23" t="str">
        <f>'指派 Feature_1017'!E:E</f>
        <v>Audio signal reading in real-time and recording</v>
      </c>
      <c r="B795" s="24" t="str">
        <f>IFERROR(VLOOKUP(A795,Feature統計!A:O,15,FALSE),"NA")</f>
        <v>Pass</v>
      </c>
      <c r="C795" s="23" t="str">
        <f>'指派 Feature_1017'!B:B</f>
        <v>System Requirement</v>
      </c>
      <c r="D795" s="23" t="str">
        <f>'指派 Feature_1017'!C:C</f>
        <v>Functional</v>
      </c>
      <c r="E795" s="23" t="str">
        <f>'指派 Feature_1017'!D:D</f>
        <v>XCall</v>
      </c>
      <c r="F795" s="23" t="str">
        <f>'指派 Feature_1017'!A:A</f>
        <v>RTBM-56636</v>
      </c>
      <c r="G795" s="24" t="str">
        <f>IFERROR(VLOOKUP(F795,HW資料!A:B,2,FALSE),VLOOKUP(F795,System資料複製!E:J,6,FALSE))</f>
        <v>StagePass</v>
      </c>
      <c r="H795" s="23" t="str">
        <f>IFERROR(VLOOKUP(F795,HW資料!A:B,1,FALSE),VLOOKUP(F795,System資料複製!E:J,5,FALSE))</f>
        <v>RTBM-57322</v>
      </c>
      <c r="I795" s="24" t="str">
        <f>IFERROR(VLOOKUP(F795,CustomerREQ!B:F,3,FALSE),"NA")</f>
        <v>RTBM-16975</v>
      </c>
      <c r="J795" s="24" t="str">
        <f>IFERROR(VLOOKUP(F795,CustomerREQ!B:F,4,FALSE),"NA")</f>
        <v>REQ-0315072</v>
      </c>
      <c r="K795" s="24" t="str">
        <f>IFERROR(VLOOKUP(F795,CustomerREQ!B:F,5,FALSE),"NA")</f>
        <v>B</v>
      </c>
    </row>
    <row r="796" spans="1:11" x14ac:dyDescent="0.4">
      <c r="A796" s="23" t="str">
        <f>'指派 Feature_1017'!E:E</f>
        <v>Audio signal reading in real-time and recording</v>
      </c>
      <c r="B796" s="24" t="str">
        <f>IFERROR(VLOOKUP(A796,Feature統計!A:O,15,FALSE),"NA")</f>
        <v>Pass</v>
      </c>
      <c r="C796" s="23" t="str">
        <f>'指派 Feature_1017'!B:B</f>
        <v>System Requirement</v>
      </c>
      <c r="D796" s="23" t="str">
        <f>'指派 Feature_1017'!C:C</f>
        <v>Functional</v>
      </c>
      <c r="E796" s="23" t="str">
        <f>'指派 Feature_1017'!D:D</f>
        <v>XCall</v>
      </c>
      <c r="F796" s="23" t="str">
        <f>'指派 Feature_1017'!A:A</f>
        <v>RTBM-56637</v>
      </c>
      <c r="G796" s="24" t="str">
        <f>IFERROR(VLOOKUP(F796,HW資料!A:B,2,FALSE),VLOOKUP(F796,System資料複製!E:J,6,FALSE))</f>
        <v>StagePass</v>
      </c>
      <c r="H796" s="23" t="str">
        <f>IFERROR(VLOOKUP(F796,HW資料!A:B,1,FALSE),VLOOKUP(F796,System資料複製!E:J,5,FALSE))</f>
        <v>RTBM-57324</v>
      </c>
      <c r="I796" s="24" t="str">
        <f>IFERROR(VLOOKUP(F796,CustomerREQ!B:F,3,FALSE),"NA")</f>
        <v>RTBM-16974</v>
      </c>
      <c r="J796" s="24" t="str">
        <f>IFERROR(VLOOKUP(F796,CustomerREQ!B:F,4,FALSE),"NA")</f>
        <v>REQ-0315058</v>
      </c>
      <c r="K796" s="24" t="str">
        <f>IFERROR(VLOOKUP(F796,CustomerREQ!B:F,5,FALSE),"NA")</f>
        <v>B</v>
      </c>
    </row>
    <row r="797" spans="1:11" x14ac:dyDescent="0.4">
      <c r="A797" s="23" t="str">
        <f>'指派 Feature_1017'!E:E</f>
        <v>Audio signal reading in real-time and recording</v>
      </c>
      <c r="B797" s="24" t="str">
        <f>IFERROR(VLOOKUP(A797,Feature統計!A:O,15,FALSE),"NA")</f>
        <v>Pass</v>
      </c>
      <c r="C797" s="23" t="str">
        <f>'指派 Feature_1017'!B:B</f>
        <v>System Requirement</v>
      </c>
      <c r="D797" s="23" t="str">
        <f>'指派 Feature_1017'!C:C</f>
        <v>Functional</v>
      </c>
      <c r="E797" s="23" t="str">
        <f>'指派 Feature_1017'!D:D</f>
        <v>XCall</v>
      </c>
      <c r="F797" s="23" t="str">
        <f>'指派 Feature_1017'!A:A</f>
        <v>RTBM-56638</v>
      </c>
      <c r="G797" s="24" t="str">
        <f>IFERROR(VLOOKUP(F797,HW資料!A:B,2,FALSE),VLOOKUP(F797,System資料複製!E:J,6,FALSE))</f>
        <v>StagePass</v>
      </c>
      <c r="H797" s="23" t="str">
        <f>IFERROR(VLOOKUP(F797,HW資料!A:B,1,FALSE),VLOOKUP(F797,System資料複製!E:J,5,FALSE))</f>
        <v>RTBM-57325</v>
      </c>
      <c r="I797" s="24" t="str">
        <f>IFERROR(VLOOKUP(F797,CustomerREQ!B:F,3,FALSE),"NA")</f>
        <v>RTBM-16973</v>
      </c>
      <c r="J797" s="24" t="str">
        <f>IFERROR(VLOOKUP(F797,CustomerREQ!B:F,4,FALSE),"NA")</f>
        <v>REQ-0315043</v>
      </c>
      <c r="K797" s="24" t="str">
        <f>IFERROR(VLOOKUP(F797,CustomerREQ!B:F,5,FALSE),"NA")</f>
        <v>B</v>
      </c>
    </row>
    <row r="798" spans="1:11" x14ac:dyDescent="0.4">
      <c r="A798" s="23" t="str">
        <f>'指派 Feature_1017'!E:E</f>
        <v>Tune mode physical interface and export</v>
      </c>
      <c r="B798" s="24" t="str">
        <f>IFERROR(VLOOKUP(A798,Feature統計!A:O,15,FALSE),"NA")</f>
        <v>Pass</v>
      </c>
      <c r="C798" s="23" t="str">
        <f>'指派 Feature_1017'!B:B</f>
        <v>System Requirement</v>
      </c>
      <c r="D798" s="23" t="str">
        <f>'指派 Feature_1017'!C:C</f>
        <v>Functional</v>
      </c>
      <c r="E798" s="23" t="str">
        <f>'指派 Feature_1017'!D:D</f>
        <v>XCall</v>
      </c>
      <c r="F798" s="23" t="str">
        <f>'指派 Feature_1017'!A:A</f>
        <v>RTBM-56639</v>
      </c>
      <c r="G798" s="24" t="str">
        <f>IFERROR(VLOOKUP(F798,HW資料!A:B,2,FALSE),VLOOKUP(F798,System資料複製!E:J,6,FALSE))</f>
        <v>StagePass</v>
      </c>
      <c r="H798" s="23" t="str">
        <f>IFERROR(VLOOKUP(F798,HW資料!A:B,1,FALSE),VLOOKUP(F798,System資料複製!E:J,5,FALSE))</f>
        <v>RTBM-57326</v>
      </c>
      <c r="I798" s="24" t="str">
        <f>IFERROR(VLOOKUP(F798,CustomerREQ!B:F,3,FALSE),"NA")</f>
        <v>RTBM-16972</v>
      </c>
      <c r="J798" s="24" t="str">
        <f>IFERROR(VLOOKUP(F798,CustomerREQ!B:F,4,FALSE),"NA")</f>
        <v>REQ-0315026</v>
      </c>
      <c r="K798" s="24" t="str">
        <f>IFERROR(VLOOKUP(F798,CustomerREQ!B:F,5,FALSE),"NA")</f>
        <v>A</v>
      </c>
    </row>
    <row r="799" spans="1:11" x14ac:dyDescent="0.4">
      <c r="A799" s="23" t="str">
        <f>'指派 Feature_1017'!E:E</f>
        <v>Audio function - Compressor</v>
      </c>
      <c r="B799" s="24" t="str">
        <f>IFERROR(VLOOKUP(A799,Feature統計!A:O,15,FALSE),"NA")</f>
        <v>Pass</v>
      </c>
      <c r="C799" s="23" t="str">
        <f>'指派 Feature_1017'!B:B</f>
        <v>System Requirement</v>
      </c>
      <c r="D799" s="23" t="str">
        <f>'指派 Feature_1017'!C:C</f>
        <v>Functional</v>
      </c>
      <c r="E799" s="23" t="str">
        <f>'指派 Feature_1017'!D:D</f>
        <v>XCall</v>
      </c>
      <c r="F799" s="23" t="str">
        <f>'指派 Feature_1017'!A:A</f>
        <v>RTBM-56640</v>
      </c>
      <c r="G799" s="24" t="str">
        <f>IFERROR(VLOOKUP(F799,HW資料!A:B,2,FALSE),VLOOKUP(F799,System資料複製!E:J,6,FALSE))</f>
        <v>StagePass</v>
      </c>
      <c r="H799" s="23" t="str">
        <f>IFERROR(VLOOKUP(F799,HW資料!A:B,1,FALSE),VLOOKUP(F799,System資料複製!E:J,5,FALSE))</f>
        <v>RTBM-57170</v>
      </c>
      <c r="I799" s="24" t="str">
        <f>IFERROR(VLOOKUP(F799,CustomerREQ!B:F,3,FALSE),"NA")</f>
        <v>RTBM-16969</v>
      </c>
      <c r="J799" s="24" t="str">
        <f>IFERROR(VLOOKUP(F799,CustomerREQ!B:F,4,FALSE),"NA")</f>
        <v>REQ-0315194</v>
      </c>
      <c r="K799" s="24" t="str">
        <f>IFERROR(VLOOKUP(F799,CustomerREQ!B:F,5,FALSE),"NA")</f>
        <v>B</v>
      </c>
    </row>
    <row r="800" spans="1:11" x14ac:dyDescent="0.4">
      <c r="A800" s="23" t="str">
        <f>'指派 Feature_1017'!E:E</f>
        <v>Audio function - Compressor</v>
      </c>
      <c r="B800" s="24" t="str">
        <f>IFERROR(VLOOKUP(A800,Feature統計!A:O,15,FALSE),"NA")</f>
        <v>Pass</v>
      </c>
      <c r="C800" s="23" t="str">
        <f>'指派 Feature_1017'!B:B</f>
        <v>System Requirement</v>
      </c>
      <c r="D800" s="23" t="str">
        <f>'指派 Feature_1017'!C:C</f>
        <v>Functional</v>
      </c>
      <c r="E800" s="23" t="str">
        <f>'指派 Feature_1017'!D:D</f>
        <v>XCall</v>
      </c>
      <c r="F800" s="23" t="str">
        <f>'指派 Feature_1017'!A:A</f>
        <v>RTBM-56641</v>
      </c>
      <c r="G800" s="24" t="str">
        <f>IFERROR(VLOOKUP(F800,HW資料!A:B,2,FALSE),VLOOKUP(F800,System資料複製!E:J,6,FALSE))</f>
        <v>StagePass</v>
      </c>
      <c r="H800" s="23" t="str">
        <f>IFERROR(VLOOKUP(F800,HW資料!A:B,1,FALSE),VLOOKUP(F800,System資料複製!E:J,5,FALSE))</f>
        <v>RTBM-57167</v>
      </c>
      <c r="I800" s="24" t="str">
        <f>IFERROR(VLOOKUP(F800,CustomerREQ!B:F,3,FALSE),"NA")</f>
        <v>RTBM-16968</v>
      </c>
      <c r="J800" s="24" t="str">
        <f>IFERROR(VLOOKUP(F800,CustomerREQ!B:F,4,FALSE),"NA")</f>
        <v>REQ-0315192</v>
      </c>
      <c r="K800" s="24" t="str">
        <f>IFERROR(VLOOKUP(F800,CustomerREQ!B:F,5,FALSE),"NA")</f>
        <v>A</v>
      </c>
    </row>
    <row r="801" spans="1:11" x14ac:dyDescent="0.4">
      <c r="A801" s="23" t="str">
        <f>'指派 Feature_1017'!E:E</f>
        <v>Audio function - Compressor</v>
      </c>
      <c r="B801" s="24" t="str">
        <f>IFERROR(VLOOKUP(A801,Feature統計!A:O,15,FALSE),"NA")</f>
        <v>Pass</v>
      </c>
      <c r="C801" s="23" t="str">
        <f>'指派 Feature_1017'!B:B</f>
        <v>System Requirement</v>
      </c>
      <c r="D801" s="23" t="str">
        <f>'指派 Feature_1017'!C:C</f>
        <v>Functional</v>
      </c>
      <c r="E801" s="23" t="str">
        <f>'指派 Feature_1017'!D:D</f>
        <v>XCall</v>
      </c>
      <c r="F801" s="23" t="str">
        <f>'指派 Feature_1017'!A:A</f>
        <v>RTBM-56642</v>
      </c>
      <c r="G801" s="24" t="str">
        <f>IFERROR(VLOOKUP(F801,HW資料!A:B,2,FALSE),VLOOKUP(F801,System資料複製!E:J,6,FALSE))</f>
        <v>StagePass</v>
      </c>
      <c r="H801" s="23" t="str">
        <f>IFERROR(VLOOKUP(F801,HW資料!A:B,1,FALSE),VLOOKUP(F801,System資料複製!E:J,5,FALSE))</f>
        <v>RTBM-57165</v>
      </c>
      <c r="I801" s="24" t="str">
        <f>IFERROR(VLOOKUP(F801,CustomerREQ!B:F,3,FALSE),"NA")</f>
        <v>RTBM-16967</v>
      </c>
      <c r="J801" s="24" t="str">
        <f>IFERROR(VLOOKUP(F801,CustomerREQ!B:F,4,FALSE),"NA")</f>
        <v>REQ-0315191</v>
      </c>
      <c r="K801" s="24" t="str">
        <f>IFERROR(VLOOKUP(F801,CustomerREQ!B:F,5,FALSE),"NA")</f>
        <v>B</v>
      </c>
    </row>
    <row r="802" spans="1:11" x14ac:dyDescent="0.4">
      <c r="A802" s="23" t="str">
        <f>'指派 Feature_1017'!E:E</f>
        <v>Audio function - Compressor</v>
      </c>
      <c r="B802" s="24" t="str">
        <f>IFERROR(VLOOKUP(A802,Feature統計!A:O,15,FALSE),"NA")</f>
        <v>Pass</v>
      </c>
      <c r="C802" s="23" t="str">
        <f>'指派 Feature_1017'!B:B</f>
        <v>System Requirement</v>
      </c>
      <c r="D802" s="23" t="str">
        <f>'指派 Feature_1017'!C:C</f>
        <v>Functional</v>
      </c>
      <c r="E802" s="23" t="str">
        <f>'指派 Feature_1017'!D:D</f>
        <v>XCall</v>
      </c>
      <c r="F802" s="23" t="str">
        <f>'指派 Feature_1017'!A:A</f>
        <v>RTBM-56643</v>
      </c>
      <c r="G802" s="24" t="str">
        <f>IFERROR(VLOOKUP(F802,HW資料!A:B,2,FALSE),VLOOKUP(F802,System資料複製!E:J,6,FALSE))</f>
        <v>StagePass</v>
      </c>
      <c r="H802" s="23" t="str">
        <f>IFERROR(VLOOKUP(F802,HW資料!A:B,1,FALSE),VLOOKUP(F802,System資料複製!E:J,5,FALSE))</f>
        <v>RTBM-57164</v>
      </c>
      <c r="I802" s="24" t="str">
        <f>IFERROR(VLOOKUP(F802,CustomerREQ!B:F,3,FALSE),"NA")</f>
        <v>RTBM-16966</v>
      </c>
      <c r="J802" s="24" t="str">
        <f>IFERROR(VLOOKUP(F802,CustomerREQ!B:F,4,FALSE),"NA")</f>
        <v>REQ-0315190</v>
      </c>
      <c r="K802" s="24" t="str">
        <f>IFERROR(VLOOKUP(F802,CustomerREQ!B:F,5,FALSE),"NA")</f>
        <v>A</v>
      </c>
    </row>
    <row r="803" spans="1:11" x14ac:dyDescent="0.4">
      <c r="A803" s="23" t="str">
        <f>'指派 Feature_1017'!E:E</f>
        <v>Audio Comfort Noise</v>
      </c>
      <c r="B803" s="24" t="str">
        <f>IFERROR(VLOOKUP(A803,Feature統計!A:O,15,FALSE),"NA")</f>
        <v>Pass</v>
      </c>
      <c r="C803" s="23" t="str">
        <f>'指派 Feature_1017'!B:B</f>
        <v>System Requirement</v>
      </c>
      <c r="D803" s="23" t="str">
        <f>'指派 Feature_1017'!C:C</f>
        <v>Functional</v>
      </c>
      <c r="E803" s="23" t="str">
        <f>'指派 Feature_1017'!D:D</f>
        <v>XCall</v>
      </c>
      <c r="F803" s="23" t="str">
        <f>'指派 Feature_1017'!A:A</f>
        <v>RTBM-56644</v>
      </c>
      <c r="G803" s="24" t="str">
        <f>IFERROR(VLOOKUP(F803,HW資料!A:B,2,FALSE),VLOOKUP(F803,System資料複製!E:J,6,FALSE))</f>
        <v>StagePass</v>
      </c>
      <c r="H803" s="23" t="str">
        <f>IFERROR(VLOOKUP(F803,HW資料!A:B,1,FALSE),VLOOKUP(F803,System資料複製!E:J,5,FALSE))</f>
        <v>RTBM-57174</v>
      </c>
      <c r="I803" s="24" t="str">
        <f>IFERROR(VLOOKUP(F803,CustomerREQ!B:F,3,FALSE),"NA")</f>
        <v>RTBM-16961</v>
      </c>
      <c r="J803" s="24" t="str">
        <f>IFERROR(VLOOKUP(F803,CustomerREQ!B:F,4,FALSE),"NA")</f>
        <v>REQ-0315163</v>
      </c>
      <c r="K803" s="24" t="str">
        <f>IFERROR(VLOOKUP(F803,CustomerREQ!B:F,5,FALSE),"NA")</f>
        <v>A</v>
      </c>
    </row>
    <row r="804" spans="1:11" x14ac:dyDescent="0.4">
      <c r="A804" s="23" t="str">
        <f>'指派 Feature_1017'!E:E</f>
        <v>Audio function requirement - AEC_AES</v>
      </c>
      <c r="B804" s="24" t="str">
        <f>IFERROR(VLOOKUP(A804,Feature統計!A:O,15,FALSE),"NA")</f>
        <v>Pass</v>
      </c>
      <c r="C804" s="23" t="str">
        <f>'指派 Feature_1017'!B:B</f>
        <v>System Requirement</v>
      </c>
      <c r="D804" s="23" t="str">
        <f>'指派 Feature_1017'!C:C</f>
        <v>Functional</v>
      </c>
      <c r="E804" s="23" t="str">
        <f>'指派 Feature_1017'!D:D</f>
        <v>XCall</v>
      </c>
      <c r="F804" s="23" t="str">
        <f>'指派 Feature_1017'!A:A</f>
        <v>RTBM-56645</v>
      </c>
      <c r="G804" s="24" t="str">
        <f>IFERROR(VLOOKUP(F804,HW資料!A:B,2,FALSE),VLOOKUP(F804,System資料複製!E:J,6,FALSE))</f>
        <v>StagePass</v>
      </c>
      <c r="H804" s="23" t="str">
        <f>IFERROR(VLOOKUP(F804,HW資料!A:B,1,FALSE),VLOOKUP(F804,System資料複製!E:J,5,FALSE))</f>
        <v>RTBM-57177</v>
      </c>
      <c r="I804" s="24" t="str">
        <f>IFERROR(VLOOKUP(F804,CustomerREQ!B:F,3,FALSE),"NA")</f>
        <v>RTBM-16959</v>
      </c>
      <c r="J804" s="24" t="str">
        <f>IFERROR(VLOOKUP(F804,CustomerREQ!B:F,4,FALSE),"NA")</f>
        <v>REQ-0315147</v>
      </c>
      <c r="K804" s="24" t="str">
        <f>IFERROR(VLOOKUP(F804,CustomerREQ!B:F,5,FALSE),"NA")</f>
        <v>B</v>
      </c>
    </row>
    <row r="805" spans="1:11" x14ac:dyDescent="0.4">
      <c r="A805" s="23" t="str">
        <f>'指派 Feature_1017'!E:E</f>
        <v>Audio microphone/louderspeaker input/out</v>
      </c>
      <c r="B805" s="24" t="str">
        <f>IFERROR(VLOOKUP(A805,Feature統計!A:O,15,FALSE),"NA")</f>
        <v>Pass</v>
      </c>
      <c r="C805" s="23" t="str">
        <f>'指派 Feature_1017'!B:B</f>
        <v>System Requirement</v>
      </c>
      <c r="D805" s="23" t="str">
        <f>'指派 Feature_1017'!C:C</f>
        <v>Functional</v>
      </c>
      <c r="E805" s="23" t="str">
        <f>'指派 Feature_1017'!D:D</f>
        <v>XCall</v>
      </c>
      <c r="F805" s="23" t="str">
        <f>'指派 Feature_1017'!A:A</f>
        <v>RTBM-56646</v>
      </c>
      <c r="G805" s="24" t="str">
        <f>IFERROR(VLOOKUP(F805,HW資料!A:B,2,FALSE),VLOOKUP(F805,System資料複製!E:J,6,FALSE))</f>
        <v>StagePass</v>
      </c>
      <c r="H805" s="23" t="str">
        <f>IFERROR(VLOOKUP(F805,HW資料!A:B,1,FALSE),VLOOKUP(F805,System資料複製!E:J,5,FALSE))</f>
        <v>RTBM-57182</v>
      </c>
      <c r="I805" s="24" t="str">
        <f>IFERROR(VLOOKUP(F805,CustomerREQ!B:F,3,FALSE),"NA")</f>
        <v>RTBM-16939</v>
      </c>
      <c r="J805" s="24" t="str">
        <f>IFERROR(VLOOKUP(F805,CustomerREQ!B:F,4,FALSE),"NA")</f>
        <v>REQ-0481774</v>
      </c>
      <c r="K805" s="24" t="str">
        <f>IFERROR(VLOOKUP(F805,CustomerREQ!B:F,5,FALSE),"NA")</f>
        <v>A</v>
      </c>
    </row>
    <row r="806" spans="1:11" x14ac:dyDescent="0.4">
      <c r="A806" s="23" t="str">
        <f>'指派 Feature_1017'!E:E</f>
        <v>Audio measurement</v>
      </c>
      <c r="B806" s="24" t="str">
        <f>IFERROR(VLOOKUP(A806,Feature統計!A:O,15,FALSE),"NA")</f>
        <v>On-going w/h some pass</v>
      </c>
      <c r="C806" s="23" t="str">
        <f>'指派 Feature_1017'!B:B</f>
        <v>Hardware Requirement</v>
      </c>
      <c r="D806" s="23" t="str">
        <f>'指派 Feature_1017'!C:C</f>
        <v>Non-Functional</v>
      </c>
      <c r="E806" s="23" t="str">
        <f>'指派 Feature_1017'!D:D</f>
        <v>XCall</v>
      </c>
      <c r="F806" s="23" t="str">
        <f>'指派 Feature_1017'!A:A</f>
        <v>RTBM-56648</v>
      </c>
      <c r="G806" s="24" t="str">
        <f>IFERROR(VLOOKUP(F806,HW資料!A:B,2,FALSE),VLOOKUP(F806,System資料複製!E:J,6,FALSE))</f>
        <v>StagePass</v>
      </c>
      <c r="H806" s="23" t="str">
        <f>IFERROR(VLOOKUP(F806,HW資料!A:B,1,FALSE),VLOOKUP(F806,System資料複製!E:J,5,FALSE))</f>
        <v>RTBM-56648</v>
      </c>
      <c r="I806" s="24" t="str">
        <f>IFERROR(VLOOKUP(F806,CustomerREQ!B:F,3,FALSE),"NA")</f>
        <v>RTBM-16935</v>
      </c>
      <c r="J806" s="24" t="str">
        <f>IFERROR(VLOOKUP(F806,CustomerREQ!B:F,4,FALSE),"NA")</f>
        <v>REQ-0314938</v>
      </c>
      <c r="K806" s="24" t="str">
        <f>IFERROR(VLOOKUP(F806,CustomerREQ!B:F,5,FALSE),"NA")</f>
        <v>B</v>
      </c>
    </row>
    <row r="807" spans="1:11" x14ac:dyDescent="0.4">
      <c r="A807" s="23" t="str">
        <f>'指派 Feature_1017'!E:E</f>
        <v>Audio microphone/louderspeaker input/out</v>
      </c>
      <c r="B807" s="24" t="str">
        <f>IFERROR(VLOOKUP(A807,Feature統計!A:O,15,FALSE),"NA")</f>
        <v>Pass</v>
      </c>
      <c r="C807" s="23" t="str">
        <f>'指派 Feature_1017'!B:B</f>
        <v>System Requirement</v>
      </c>
      <c r="D807" s="23" t="str">
        <f>'指派 Feature_1017'!C:C</f>
        <v>Functional</v>
      </c>
      <c r="E807" s="23" t="str">
        <f>'指派 Feature_1017'!D:D</f>
        <v>XCall</v>
      </c>
      <c r="F807" s="23" t="str">
        <f>'指派 Feature_1017'!A:A</f>
        <v>RTBM-56649</v>
      </c>
      <c r="G807" s="24" t="str">
        <f>IFERROR(VLOOKUP(F807,HW資料!A:B,2,FALSE),VLOOKUP(F807,System資料複製!E:J,6,FALSE))</f>
        <v>StagePass</v>
      </c>
      <c r="H807" s="23" t="str">
        <f>IFERROR(VLOOKUP(F807,HW資料!A:B,1,FALSE),VLOOKUP(F807,System資料複製!E:J,5,FALSE))</f>
        <v>RTBM-57207</v>
      </c>
      <c r="I807" s="24" t="str">
        <f>IFERROR(VLOOKUP(F807,CustomerREQ!B:F,3,FALSE),"NA")</f>
        <v>RTBM-36364</v>
      </c>
      <c r="J807" s="24" t="str">
        <f>IFERROR(VLOOKUP(F807,CustomerREQ!B:F,4,FALSE),"NA")</f>
        <v>REQ-0595269</v>
      </c>
      <c r="K807" s="24" t="str">
        <f>IFERROR(VLOOKUP(F807,CustomerREQ!B:F,5,FALSE),"NA")</f>
        <v>A</v>
      </c>
    </row>
    <row r="808" spans="1:11" x14ac:dyDescent="0.4">
      <c r="A808" s="23" t="str">
        <f>'指派 Feature_1017'!E:E</f>
        <v>Audio measurement</v>
      </c>
      <c r="B808" s="24" t="str">
        <f>IFERROR(VLOOKUP(A808,Feature統計!A:O,15,FALSE),"NA")</f>
        <v>On-going w/h some pass</v>
      </c>
      <c r="C808" s="23" t="str">
        <f>'指派 Feature_1017'!B:B</f>
        <v>Hardware Requirement</v>
      </c>
      <c r="D808" s="23" t="str">
        <f>'指派 Feature_1017'!C:C</f>
        <v>Non-Functional</v>
      </c>
      <c r="E808" s="23" t="str">
        <f>'指派 Feature_1017'!D:D</f>
        <v>Broadcast</v>
      </c>
      <c r="F808" s="23" t="str">
        <f>'指派 Feature_1017'!A:A</f>
        <v>RTBM-56650</v>
      </c>
      <c r="G808" s="24" t="str">
        <f>IFERROR(VLOOKUP(F808,HW資料!A:B,2,FALSE),VLOOKUP(F808,System資料複製!E:J,6,FALSE))</f>
        <v>On-going</v>
      </c>
      <c r="H808" s="23" t="str">
        <f>IFERROR(VLOOKUP(F808,HW資料!A:B,1,FALSE),VLOOKUP(F808,System資料複製!E:J,5,FALSE))</f>
        <v>RTBM-56650</v>
      </c>
      <c r="I808" s="24" t="str">
        <f>IFERROR(VLOOKUP(F808,CustomerREQ!B:F,3,FALSE),"NA")</f>
        <v>RTBM-37584</v>
      </c>
      <c r="J808" s="24" t="str">
        <f>IFERROR(VLOOKUP(F808,CustomerREQ!B:F,4,FALSE),"NA")</f>
        <v>REQ-0491435</v>
      </c>
      <c r="K808" s="24" t="str">
        <f>IFERROR(VLOOKUP(F808,CustomerREQ!B:F,5,FALSE),"NA")</f>
        <v>E</v>
      </c>
    </row>
    <row r="809" spans="1:11" x14ac:dyDescent="0.4">
      <c r="A809" s="23" t="str">
        <f>'指派 Feature_1017'!E:E</f>
        <v>Audio measurement</v>
      </c>
      <c r="B809" s="24" t="str">
        <f>IFERROR(VLOOKUP(A809,Feature統計!A:O,15,FALSE),"NA")</f>
        <v>On-going w/h some pass</v>
      </c>
      <c r="C809" s="23" t="str">
        <f>'指派 Feature_1017'!B:B</f>
        <v>Hardware Requirement</v>
      </c>
      <c r="D809" s="23" t="str">
        <f>'指派 Feature_1017'!C:C</f>
        <v>Non-Functional</v>
      </c>
      <c r="E809" s="23" t="str">
        <f>'指派 Feature_1017'!D:D</f>
        <v>Broadcast</v>
      </c>
      <c r="F809" s="23" t="str">
        <f>'指派 Feature_1017'!A:A</f>
        <v>RTBM-56651</v>
      </c>
      <c r="G809" s="24" t="str">
        <f>IFERROR(VLOOKUP(F809,HW資料!A:B,2,FALSE),VLOOKUP(F809,System資料複製!E:J,6,FALSE))</f>
        <v>On-going</v>
      </c>
      <c r="H809" s="23" t="str">
        <f>IFERROR(VLOOKUP(F809,HW資料!A:B,1,FALSE),VLOOKUP(F809,System資料複製!E:J,5,FALSE))</f>
        <v>RTBM-56651</v>
      </c>
      <c r="I809" s="24" t="str">
        <f>IFERROR(VLOOKUP(F809,CustomerREQ!B:F,3,FALSE),"NA")</f>
        <v>RTBM-37552</v>
      </c>
      <c r="J809" s="24" t="str">
        <f>IFERROR(VLOOKUP(F809,CustomerREQ!B:F,4,FALSE),"NA")</f>
        <v>REQ-0074288</v>
      </c>
      <c r="K809" s="24" t="str">
        <f>IFERROR(VLOOKUP(F809,CustomerREQ!B:F,5,FALSE),"NA")</f>
        <v>C</v>
      </c>
    </row>
    <row r="810" spans="1:11" x14ac:dyDescent="0.4">
      <c r="A810" s="23" t="str">
        <f>'指派 Feature_1017'!E:E</f>
        <v>Audio measurement</v>
      </c>
      <c r="B810" s="24" t="str">
        <f>IFERROR(VLOOKUP(A810,Feature統計!A:O,15,FALSE),"NA")</f>
        <v>On-going w/h some pass</v>
      </c>
      <c r="C810" s="23" t="str">
        <f>'指派 Feature_1017'!B:B</f>
        <v>Hardware Requirement</v>
      </c>
      <c r="D810" s="23" t="str">
        <f>'指派 Feature_1017'!C:C</f>
        <v>Non-Functional</v>
      </c>
      <c r="E810" s="23" t="str">
        <f>'指派 Feature_1017'!D:D</f>
        <v>Broadcast</v>
      </c>
      <c r="F810" s="23" t="str">
        <f>'指派 Feature_1017'!A:A</f>
        <v>RTBM-56652</v>
      </c>
      <c r="G810" s="24" t="str">
        <f>IFERROR(VLOOKUP(F810,HW資料!A:B,2,FALSE),VLOOKUP(F810,System資料複製!E:J,6,FALSE))</f>
        <v>Pass</v>
      </c>
      <c r="H810" s="23" t="str">
        <f>IFERROR(VLOOKUP(F810,HW資料!A:B,1,FALSE),VLOOKUP(F810,System資料複製!E:J,5,FALSE))</f>
        <v>RTBM-56652</v>
      </c>
      <c r="I810" s="24" t="str">
        <f>IFERROR(VLOOKUP(F810,CustomerREQ!B:F,3,FALSE),"NA")</f>
        <v>RTBM-37533</v>
      </c>
      <c r="J810" s="24" t="str">
        <f>IFERROR(VLOOKUP(F810,CustomerREQ!B:F,4,FALSE),"NA")</f>
        <v>REQ-0074241</v>
      </c>
      <c r="K810" s="24" t="str">
        <f>IFERROR(VLOOKUP(F810,CustomerREQ!B:F,5,FALSE),"NA")</f>
        <v>B</v>
      </c>
    </row>
    <row r="811" spans="1:11" x14ac:dyDescent="0.4">
      <c r="A811" s="23" t="str">
        <f>'指派 Feature_1017'!E:E</f>
        <v>Audio measurement</v>
      </c>
      <c r="B811" s="24" t="str">
        <f>IFERROR(VLOOKUP(A811,Feature統計!A:O,15,FALSE),"NA")</f>
        <v>On-going w/h some pass</v>
      </c>
      <c r="C811" s="23" t="str">
        <f>'指派 Feature_1017'!B:B</f>
        <v>Hardware Requirement</v>
      </c>
      <c r="D811" s="23" t="str">
        <f>'指派 Feature_1017'!C:C</f>
        <v>Non-Functional</v>
      </c>
      <c r="E811" s="23" t="str">
        <f>'指派 Feature_1017'!D:D</f>
        <v>XCall</v>
      </c>
      <c r="F811" s="23" t="str">
        <f>'指派 Feature_1017'!A:A</f>
        <v>RTBM-56653</v>
      </c>
      <c r="G811" s="24" t="str">
        <f>IFERROR(VLOOKUP(F811,HW資料!A:B,2,FALSE),VLOOKUP(F811,System資料複製!E:J,6,FALSE))</f>
        <v>StagePass</v>
      </c>
      <c r="H811" s="23" t="str">
        <f>IFERROR(VLOOKUP(F811,HW資料!A:B,1,FALSE),VLOOKUP(F811,System資料複製!E:J,5,FALSE))</f>
        <v>RTBM-56653</v>
      </c>
      <c r="I811" s="24" t="str">
        <f>IFERROR(VLOOKUP(F811,CustomerREQ!B:F,3,FALSE),"NA")</f>
        <v>RTBM-36766</v>
      </c>
      <c r="J811" s="24" t="str">
        <f>IFERROR(VLOOKUP(F811,CustomerREQ!B:F,4,FALSE),"NA")</f>
        <v>REQ-0495638</v>
      </c>
      <c r="K811" s="24" t="str">
        <f>IFERROR(VLOOKUP(F811,CustomerREQ!B:F,5,FALSE),"NA")</f>
        <v>B</v>
      </c>
    </row>
    <row r="812" spans="1:11" x14ac:dyDescent="0.4">
      <c r="A812" s="23" t="str">
        <f>'指派 Feature_1017'!E:E</f>
        <v>Audio microphone/louderspeaker input/out</v>
      </c>
      <c r="B812" s="24" t="str">
        <f>IFERROR(VLOOKUP(A812,Feature統計!A:O,15,FALSE),"NA")</f>
        <v>Pass</v>
      </c>
      <c r="C812" s="23" t="str">
        <f>'指派 Feature_1017'!B:B</f>
        <v>Hardware Requirement</v>
      </c>
      <c r="D812" s="23" t="str">
        <f>'指派 Feature_1017'!C:C</f>
        <v>Non-Functional</v>
      </c>
      <c r="E812" s="23" t="str">
        <f>'指派 Feature_1017'!D:D</f>
        <v>XCall</v>
      </c>
      <c r="F812" s="23" t="str">
        <f>'指派 Feature_1017'!A:A</f>
        <v>RTBM-56654</v>
      </c>
      <c r="G812" s="24" t="str">
        <f>IFERROR(VLOOKUP(F812,HW資料!A:B,2,FALSE),VLOOKUP(F812,System資料複製!E:J,6,FALSE))</f>
        <v>Pass</v>
      </c>
      <c r="H812" s="23" t="str">
        <f>IFERROR(VLOOKUP(F812,HW資料!A:B,1,FALSE),VLOOKUP(F812,System資料複製!E:J,5,FALSE))</f>
        <v>RTBM-56654</v>
      </c>
      <c r="I812" s="24" t="str">
        <f>IFERROR(VLOOKUP(F812,CustomerREQ!B:F,3,FALSE),"NA")</f>
        <v>RTBM-36237</v>
      </c>
      <c r="J812" s="24" t="str">
        <f>IFERROR(VLOOKUP(F812,CustomerREQ!B:F,4,FALSE),"NA")</f>
        <v>REQ-0495312</v>
      </c>
      <c r="K812" s="24" t="str">
        <f>IFERROR(VLOOKUP(F812,CustomerREQ!B:F,5,FALSE),"NA")</f>
        <v>A</v>
      </c>
    </row>
    <row r="813" spans="1:11" x14ac:dyDescent="0.4">
      <c r="A813" s="23" t="str">
        <f>'指派 Feature_1017'!E:E</f>
        <v>Audio microphone/louderspeaker input/out</v>
      </c>
      <c r="B813" s="24" t="str">
        <f>IFERROR(VLOOKUP(A813,Feature統計!A:O,15,FALSE),"NA")</f>
        <v>Pass</v>
      </c>
      <c r="C813" s="23" t="str">
        <f>'指派 Feature_1017'!B:B</f>
        <v>Hardware Requirement</v>
      </c>
      <c r="D813" s="23" t="str">
        <f>'指派 Feature_1017'!C:C</f>
        <v>Non-Functional</v>
      </c>
      <c r="E813" s="23" t="str">
        <f>'指派 Feature_1017'!D:D</f>
        <v>XCall</v>
      </c>
      <c r="F813" s="23" t="str">
        <f>'指派 Feature_1017'!A:A</f>
        <v>RTBM-56655</v>
      </c>
      <c r="G813" s="24" t="str">
        <f>IFERROR(VLOOKUP(F813,HW資料!A:B,2,FALSE),VLOOKUP(F813,System資料複製!E:J,6,FALSE))</f>
        <v>Pass</v>
      </c>
      <c r="H813" s="23" t="str">
        <f>IFERROR(VLOOKUP(F813,HW資料!A:B,1,FALSE),VLOOKUP(F813,System資料複製!E:J,5,FALSE))</f>
        <v>RTBM-56655</v>
      </c>
      <c r="I813" s="24" t="str">
        <f>IFERROR(VLOOKUP(F813,CustomerREQ!B:F,3,FALSE),"NA")</f>
        <v>RTBM-36236</v>
      </c>
      <c r="J813" s="24" t="str">
        <f>IFERROR(VLOOKUP(F813,CustomerREQ!B:F,4,FALSE),"NA")</f>
        <v>REQ-0495251</v>
      </c>
      <c r="K813" s="24" t="str">
        <f>IFERROR(VLOOKUP(F813,CustomerREQ!B:F,5,FALSE),"NA")</f>
        <v>A</v>
      </c>
    </row>
    <row r="814" spans="1:11" x14ac:dyDescent="0.4">
      <c r="A814" s="23" t="str">
        <f>'指派 Feature_1017'!E:E</f>
        <v>Backup Battery Handle</v>
      </c>
      <c r="B814" s="24" t="str">
        <f>IFERROR(VLOOKUP(A814,Feature統計!A:O,15,FALSE),"NA")</f>
        <v>Pass</v>
      </c>
      <c r="C814" s="23" t="str">
        <f>'指派 Feature_1017'!B:B</f>
        <v>Hardware Requirement</v>
      </c>
      <c r="D814" s="23" t="str">
        <f>'指派 Feature_1017'!C:C</f>
        <v>Functional</v>
      </c>
      <c r="E814" s="23" t="str">
        <f>'指派 Feature_1017'!D:D</f>
        <v>Electrical Engineering</v>
      </c>
      <c r="F814" s="23" t="str">
        <f>'指派 Feature_1017'!A:A</f>
        <v>RTBM-56656</v>
      </c>
      <c r="G814" s="24" t="str">
        <f>IFERROR(VLOOKUP(F814,HW資料!A:B,2,FALSE),VLOOKUP(F814,System資料複製!E:J,6,FALSE))</f>
        <v>Pass</v>
      </c>
      <c r="H814" s="23" t="str">
        <f>IFERROR(VLOOKUP(F814,HW資料!A:B,1,FALSE),VLOOKUP(F814,System資料複製!E:J,5,FALSE))</f>
        <v>RTBM-58390</v>
      </c>
      <c r="I814" s="24" t="str">
        <f>IFERROR(VLOOKUP(F814,CustomerREQ!B:F,3,FALSE),"NA")</f>
        <v>RTBM-36099</v>
      </c>
      <c r="J814" s="24" t="str">
        <f>IFERROR(VLOOKUP(F814,CustomerREQ!B:F,4,FALSE),"NA")</f>
        <v>REQ-0495403</v>
      </c>
      <c r="K814" s="24" t="str">
        <f>IFERROR(VLOOKUP(F814,CustomerREQ!B:F,5,FALSE),"NA")</f>
        <v>B</v>
      </c>
    </row>
    <row r="815" spans="1:11" x14ac:dyDescent="0.4">
      <c r="A815" s="23" t="str">
        <f>'指派 Feature_1017'!E:E</f>
        <v>Product compatible to customer specification</v>
      </c>
      <c r="B815" s="24" t="str">
        <f>IFERROR(VLOOKUP(A815,Feature統計!A:O,15,FALSE),"NA")</f>
        <v>Pass</v>
      </c>
      <c r="C815" s="23" t="str">
        <f>'指派 Feature_1017'!B:B</f>
        <v>System Requirement</v>
      </c>
      <c r="D815" s="23" t="str">
        <f>'指派 Feature_1017'!C:C</f>
        <v>Non-Functional</v>
      </c>
      <c r="E815" s="23" t="str">
        <f>'指派 Feature_1017'!D:D</f>
        <v>XCall</v>
      </c>
      <c r="F815" s="23" t="str">
        <f>'指派 Feature_1017'!A:A</f>
        <v>RTBM-56657</v>
      </c>
      <c r="G815" s="24" t="str">
        <f>IFERROR(VLOOKUP(F815,HW資料!A:B,2,FALSE),VLOOKUP(F815,System資料複製!E:J,6,FALSE))</f>
        <v>Pass</v>
      </c>
      <c r="H815" s="23" t="str">
        <f>IFERROR(VLOOKUP(F815,HW資料!A:B,1,FALSE),VLOOKUP(F815,System資料複製!E:J,5,FALSE))</f>
        <v>RTBM-44209</v>
      </c>
      <c r="I815" s="24" t="str">
        <f>IFERROR(VLOOKUP(F815,CustomerREQ!B:F,3,FALSE),"NA")</f>
        <v>RTBM-35981</v>
      </c>
      <c r="J815" s="24" t="str">
        <f>IFERROR(VLOOKUP(F815,CustomerREQ!B:F,4,FALSE),"NA")</f>
        <v>REQ-0524077</v>
      </c>
      <c r="K815" s="24" t="str">
        <f>IFERROR(VLOOKUP(F815,CustomerREQ!B:F,5,FALSE),"NA")</f>
        <v>B</v>
      </c>
    </row>
    <row r="816" spans="1:11" x14ac:dyDescent="0.4">
      <c r="A816" s="23" t="str">
        <f>'指派 Feature_1017'!E:E</f>
        <v>Out of scope</v>
      </c>
      <c r="B816" s="24" t="str">
        <f>IFERROR(VLOOKUP(A816,Feature統計!A:O,15,FALSE),"NA")</f>
        <v>NA</v>
      </c>
      <c r="C816" s="23" t="str">
        <f>'指派 Feature_1017'!B:B</f>
        <v>System Requirement</v>
      </c>
      <c r="D816" s="23" t="str">
        <f>'指派 Feature_1017'!C:C</f>
        <v>Non-Functional</v>
      </c>
      <c r="E816" s="23" t="str">
        <f>'指派 Feature_1017'!D:D</f>
        <v>XCall</v>
      </c>
      <c r="F816" s="23" t="str">
        <f>'指派 Feature_1017'!A:A</f>
        <v>RTBM-56658</v>
      </c>
      <c r="G816" s="24" t="str">
        <f>IFERROR(VLOOKUP(F816,HW資料!A:B,2,FALSE),VLOOKUP(F816,System資料複製!E:J,6,FALSE))</f>
        <v>Reviewed</v>
      </c>
      <c r="H816" s="23" t="str">
        <f>IFERROR(VLOOKUP(F816,HW資料!A:B,1,FALSE),VLOOKUP(F816,System資料複製!E:J,5,FALSE))</f>
        <v>RTBM-44207</v>
      </c>
      <c r="I816" s="24" t="str">
        <f>IFERROR(VLOOKUP(F816,CustomerREQ!B:F,3,FALSE),"NA")</f>
        <v>RTBM-35979</v>
      </c>
      <c r="J816" s="24" t="str">
        <f>IFERROR(VLOOKUP(F816,CustomerREQ!B:F,4,FALSE),"NA")</f>
        <v>REQ-0524073</v>
      </c>
      <c r="K816" s="24" t="str">
        <f>IFERROR(VLOOKUP(F816,CustomerREQ!B:F,5,FALSE),"NA")</f>
        <v>B</v>
      </c>
    </row>
    <row r="817" spans="1:11" x14ac:dyDescent="0.4">
      <c r="A817" s="23" t="str">
        <f>'指派 Feature_1017'!E:E</f>
        <v>Out of scope</v>
      </c>
      <c r="B817" s="24" t="str">
        <f>IFERROR(VLOOKUP(A817,Feature統計!A:O,15,FALSE),"NA")</f>
        <v>NA</v>
      </c>
      <c r="C817" s="23" t="str">
        <f>'指派 Feature_1017'!B:B</f>
        <v>System Requirement</v>
      </c>
      <c r="D817" s="23" t="str">
        <f>'指派 Feature_1017'!C:C</f>
        <v>Non-Functional</v>
      </c>
      <c r="E817" s="23" t="str">
        <f>'指派 Feature_1017'!D:D</f>
        <v>XCall</v>
      </c>
      <c r="F817" s="23" t="str">
        <f>'指派 Feature_1017'!A:A</f>
        <v>RTBM-56659</v>
      </c>
      <c r="G817" s="24" t="str">
        <f>IFERROR(VLOOKUP(F817,HW資料!A:B,2,FALSE),VLOOKUP(F817,System資料複製!E:J,6,FALSE))</f>
        <v>Reviewed</v>
      </c>
      <c r="H817" s="23" t="str">
        <f>IFERROR(VLOOKUP(F817,HW資料!A:B,1,FALSE),VLOOKUP(F817,System資料複製!E:J,5,FALSE))</f>
        <v>RTBM-44205</v>
      </c>
      <c r="I817" s="24" t="str">
        <f>IFERROR(VLOOKUP(F817,CustomerREQ!B:F,3,FALSE),"NA")</f>
        <v>RTBM-35977</v>
      </c>
      <c r="J817" s="24" t="str">
        <f>IFERROR(VLOOKUP(F817,CustomerREQ!B:F,4,FALSE),"NA")</f>
        <v>REQ-0495568</v>
      </c>
      <c r="K817" s="24" t="str">
        <f>IFERROR(VLOOKUP(F817,CustomerREQ!B:F,5,FALSE),"NA")</f>
        <v>B</v>
      </c>
    </row>
    <row r="818" spans="1:11" x14ac:dyDescent="0.4">
      <c r="A818" s="23" t="str">
        <f>'指派 Feature_1017'!E:E</f>
        <v>Audio microphone/louderspeaker input/out</v>
      </c>
      <c r="B818" s="24" t="str">
        <f>IFERROR(VLOOKUP(A818,Feature統計!A:O,15,FALSE),"NA")</f>
        <v>Pass</v>
      </c>
      <c r="C818" s="23" t="str">
        <f>'指派 Feature_1017'!B:B</f>
        <v>Hardware Requirement</v>
      </c>
      <c r="D818" s="23" t="str">
        <f>'指派 Feature_1017'!C:C</f>
        <v>Non-Functional</v>
      </c>
      <c r="E818" s="23" t="str">
        <f>'指派 Feature_1017'!D:D</f>
        <v>XCall</v>
      </c>
      <c r="F818" s="23" t="str">
        <f>'指派 Feature_1017'!A:A</f>
        <v>RTBM-56660</v>
      </c>
      <c r="G818" s="24" t="str">
        <f>IFERROR(VLOOKUP(F818,HW資料!A:B,2,FALSE),VLOOKUP(F818,System資料複製!E:J,6,FALSE))</f>
        <v>StagePass</v>
      </c>
      <c r="H818" s="23" t="str">
        <f>IFERROR(VLOOKUP(F818,HW資料!A:B,1,FALSE),VLOOKUP(F818,System資料複製!E:J,5,FALSE))</f>
        <v>RTBM-56660</v>
      </c>
      <c r="I818" s="24" t="str">
        <f>IFERROR(VLOOKUP(F818,CustomerREQ!B:F,3,FALSE),"NA")</f>
        <v>RTBM-35973</v>
      </c>
      <c r="J818" s="24" t="str">
        <f>IFERROR(VLOOKUP(F818,CustomerREQ!B:F,4,FALSE),"NA")</f>
        <v>REQ-0495450</v>
      </c>
      <c r="K818" s="24" t="str">
        <f>IFERROR(VLOOKUP(F818,CustomerREQ!B:F,5,FALSE),"NA")</f>
        <v>B</v>
      </c>
    </row>
    <row r="819" spans="1:11" x14ac:dyDescent="0.4">
      <c r="A819" s="23" t="str">
        <f>'指派 Feature_1017'!E:E</f>
        <v>Audio microphone/louderspeaker input/out</v>
      </c>
      <c r="B819" s="24" t="str">
        <f>IFERROR(VLOOKUP(A819,Feature統計!A:O,15,FALSE),"NA")</f>
        <v>Pass</v>
      </c>
      <c r="C819" s="23" t="str">
        <f>'指派 Feature_1017'!B:B</f>
        <v>Hardware Requirement</v>
      </c>
      <c r="D819" s="23" t="str">
        <f>'指派 Feature_1017'!C:C</f>
        <v>Non-Functional</v>
      </c>
      <c r="E819" s="23" t="str">
        <f>'指派 Feature_1017'!D:D</f>
        <v>XCall</v>
      </c>
      <c r="F819" s="23" t="str">
        <f>'指派 Feature_1017'!A:A</f>
        <v>RTBM-56661</v>
      </c>
      <c r="G819" s="24" t="str">
        <f>IFERROR(VLOOKUP(F819,HW資料!A:B,2,FALSE),VLOOKUP(F819,System資料複製!E:J,6,FALSE))</f>
        <v>StagePass</v>
      </c>
      <c r="H819" s="23" t="str">
        <f>IFERROR(VLOOKUP(F819,HW資料!A:B,1,FALSE),VLOOKUP(F819,System資料複製!E:J,5,FALSE))</f>
        <v>RTBM-56661</v>
      </c>
      <c r="I819" s="24" t="str">
        <f>IFERROR(VLOOKUP(F819,CustomerREQ!B:F,3,FALSE),"NA")</f>
        <v>RTBM-35972</v>
      </c>
      <c r="J819" s="24" t="str">
        <f>IFERROR(VLOOKUP(F819,CustomerREQ!B:F,4,FALSE),"NA")</f>
        <v>REQ-0495432</v>
      </c>
      <c r="K819" s="24" t="str">
        <f>IFERROR(VLOOKUP(F819,CustomerREQ!B:F,5,FALSE),"NA")</f>
        <v>A</v>
      </c>
    </row>
    <row r="820" spans="1:11" x14ac:dyDescent="0.4">
      <c r="A820" s="23" t="str">
        <f>'指派 Feature_1017'!E:E</f>
        <v>Audio measurement</v>
      </c>
      <c r="B820" s="24" t="str">
        <f>IFERROR(VLOOKUP(A820,Feature統計!A:O,15,FALSE),"NA")</f>
        <v>On-going w/h some pass</v>
      </c>
      <c r="C820" s="23" t="str">
        <f>'指派 Feature_1017'!B:B</f>
        <v>System Requirement</v>
      </c>
      <c r="D820" s="23" t="str">
        <f>'指派 Feature_1017'!C:C</f>
        <v>Functional</v>
      </c>
      <c r="E820" s="23" t="str">
        <f>'指派 Feature_1017'!D:D</f>
        <v>XCall</v>
      </c>
      <c r="F820" s="23" t="str">
        <f>'指派 Feature_1017'!A:A</f>
        <v>RTBM-56662</v>
      </c>
      <c r="G820" s="24" t="str">
        <f>IFERROR(VLOOKUP(F820,HW資料!A:B,2,FALSE),VLOOKUP(F820,System資料複製!E:J,6,FALSE))</f>
        <v>Pass</v>
      </c>
      <c r="H820" s="23" t="str">
        <f>IFERROR(VLOOKUP(F820,HW資料!A:B,1,FALSE),VLOOKUP(F820,System資料複製!E:J,5,FALSE))</f>
        <v>RTBM-44199</v>
      </c>
      <c r="I820" s="24" t="str">
        <f>IFERROR(VLOOKUP(F820,CustomerREQ!B:F,3,FALSE),"NA")</f>
        <v>RTBM-35971</v>
      </c>
      <c r="J820" s="24" t="str">
        <f>IFERROR(VLOOKUP(F820,CustomerREQ!B:F,4,FALSE),"NA")</f>
        <v>REQ-0595251</v>
      </c>
      <c r="K820" s="24" t="str">
        <f>IFERROR(VLOOKUP(F820,CustomerREQ!B:F,5,FALSE),"NA")</f>
        <v>A</v>
      </c>
    </row>
    <row r="821" spans="1:11" x14ac:dyDescent="0.4">
      <c r="A821" s="23" t="str">
        <f>'指派 Feature_1017'!E:E</f>
        <v>Audio Amplifier</v>
      </c>
      <c r="B821" s="24" t="str">
        <f>IFERROR(VLOOKUP(A821,Feature統計!A:O,15,FALSE),"NA")</f>
        <v>Pass</v>
      </c>
      <c r="C821" s="23" t="str">
        <f>'指派 Feature_1017'!B:B</f>
        <v>Hardware Requirement</v>
      </c>
      <c r="D821" s="23" t="str">
        <f>'指派 Feature_1017'!C:C</f>
        <v>Non-Functional</v>
      </c>
      <c r="E821" s="23" t="str">
        <f>'指派 Feature_1017'!D:D</f>
        <v>XCall</v>
      </c>
      <c r="F821" s="23" t="str">
        <f>'指派 Feature_1017'!A:A</f>
        <v>RTBM-56663</v>
      </c>
      <c r="G821" s="24" t="str">
        <f>IFERROR(VLOOKUP(F821,HW資料!A:B,2,FALSE),VLOOKUP(F821,System資料複製!E:J,6,FALSE))</f>
        <v>Pass</v>
      </c>
      <c r="H821" s="23" t="str">
        <f>IFERROR(VLOOKUP(F821,HW資料!A:B,1,FALSE),VLOOKUP(F821,System資料複製!E:J,5,FALSE))</f>
        <v>RTBM-56663</v>
      </c>
      <c r="I821" s="24" t="str">
        <f>IFERROR(VLOOKUP(F821,CustomerREQ!B:F,3,FALSE),"NA")</f>
        <v>RTBM-35970</v>
      </c>
      <c r="J821" s="24" t="str">
        <f>IFERROR(VLOOKUP(F821,CustomerREQ!B:F,4,FALSE),"NA")</f>
        <v>REQ-0495398</v>
      </c>
      <c r="K821" s="24" t="str">
        <f>IFERROR(VLOOKUP(F821,CustomerREQ!B:F,5,FALSE),"NA")</f>
        <v>A</v>
      </c>
    </row>
    <row r="822" spans="1:11" x14ac:dyDescent="0.4">
      <c r="A822" s="23" t="str">
        <f>'指派 Feature_1017'!E:E</f>
        <v>Audio Amplifier</v>
      </c>
      <c r="B822" s="24" t="str">
        <f>IFERROR(VLOOKUP(A822,Feature統計!A:O,15,FALSE),"NA")</f>
        <v>Pass</v>
      </c>
      <c r="C822" s="23" t="str">
        <f>'指派 Feature_1017'!B:B</f>
        <v>Hardware Requirement</v>
      </c>
      <c r="D822" s="23" t="str">
        <f>'指派 Feature_1017'!C:C</f>
        <v>Non-Functional</v>
      </c>
      <c r="E822" s="23" t="str">
        <f>'指派 Feature_1017'!D:D</f>
        <v>XCall</v>
      </c>
      <c r="F822" s="23" t="str">
        <f>'指派 Feature_1017'!A:A</f>
        <v>RTBM-56664</v>
      </c>
      <c r="G822" s="24" t="str">
        <f>IFERROR(VLOOKUP(F822,HW資料!A:B,2,FALSE),VLOOKUP(F822,System資料複製!E:J,6,FALSE))</f>
        <v>Pass</v>
      </c>
      <c r="H822" s="23" t="str">
        <f>IFERROR(VLOOKUP(F822,HW資料!A:B,1,FALSE),VLOOKUP(F822,System資料複製!E:J,5,FALSE))</f>
        <v>RTBM-56664</v>
      </c>
      <c r="I822" s="24" t="str">
        <f>IFERROR(VLOOKUP(F822,CustomerREQ!B:F,3,FALSE),"NA")</f>
        <v>RTBM-35969</v>
      </c>
      <c r="J822" s="24" t="str">
        <f>IFERROR(VLOOKUP(F822,CustomerREQ!B:F,4,FALSE),"NA")</f>
        <v>REQ-0495332</v>
      </c>
      <c r="K822" s="24" t="str">
        <f>IFERROR(VLOOKUP(F822,CustomerREQ!B:F,5,FALSE),"NA")</f>
        <v>C</v>
      </c>
    </row>
    <row r="823" spans="1:11" x14ac:dyDescent="0.4">
      <c r="A823" s="23" t="str">
        <f>'指派 Feature_1017'!E:E</f>
        <v>Audio Amplifier</v>
      </c>
      <c r="B823" s="24" t="str">
        <f>IFERROR(VLOOKUP(A823,Feature統計!A:O,15,FALSE),"NA")</f>
        <v>Pass</v>
      </c>
      <c r="C823" s="23" t="str">
        <f>'指派 Feature_1017'!B:B</f>
        <v>Hardware Requirement</v>
      </c>
      <c r="D823" s="23" t="str">
        <f>'指派 Feature_1017'!C:C</f>
        <v>Non-Functional</v>
      </c>
      <c r="E823" s="23" t="str">
        <f>'指派 Feature_1017'!D:D</f>
        <v>XCall</v>
      </c>
      <c r="F823" s="23" t="str">
        <f>'指派 Feature_1017'!A:A</f>
        <v>RTBM-56665</v>
      </c>
      <c r="G823" s="24" t="str">
        <f>IFERROR(VLOOKUP(F823,HW資料!A:B,2,FALSE),VLOOKUP(F823,System資料複製!E:J,6,FALSE))</f>
        <v>Pass</v>
      </c>
      <c r="H823" s="23" t="str">
        <f>IFERROR(VLOOKUP(F823,HW資料!A:B,1,FALSE),VLOOKUP(F823,System資料複製!E:J,5,FALSE))</f>
        <v>RTBM-56665</v>
      </c>
      <c r="I823" s="24" t="str">
        <f>IFERROR(VLOOKUP(F823,CustomerREQ!B:F,3,FALSE),"NA")</f>
        <v>RTBM-35968</v>
      </c>
      <c r="J823" s="24" t="str">
        <f>IFERROR(VLOOKUP(F823,CustomerREQ!B:F,4,FALSE),"NA")</f>
        <v>REQ-0495277</v>
      </c>
      <c r="K823" s="24" t="str">
        <f>IFERROR(VLOOKUP(F823,CustomerREQ!B:F,5,FALSE),"NA")</f>
        <v>B</v>
      </c>
    </row>
    <row r="824" spans="1:11" x14ac:dyDescent="0.4">
      <c r="A824" s="23" t="str">
        <f>'指派 Feature_1017'!E:E</f>
        <v>Product compatible to customer specification</v>
      </c>
      <c r="B824" s="24" t="str">
        <f>IFERROR(VLOOKUP(A824,Feature統計!A:O,15,FALSE),"NA")</f>
        <v>Pass</v>
      </c>
      <c r="C824" s="23" t="str">
        <f>'指派 Feature_1017'!B:B</f>
        <v>Hardware Requirement</v>
      </c>
      <c r="D824" s="23" t="str">
        <f>'指派 Feature_1017'!C:C</f>
        <v>Non-Functional</v>
      </c>
      <c r="E824" s="23" t="str">
        <f>'指派 Feature_1017'!D:D</f>
        <v>XCall</v>
      </c>
      <c r="F824" s="23" t="str">
        <f>'指派 Feature_1017'!A:A</f>
        <v>RTBM-56666</v>
      </c>
      <c r="G824" s="24" t="str">
        <f>IFERROR(VLOOKUP(F824,HW資料!A:B,2,FALSE),VLOOKUP(F824,System資料複製!E:J,6,FALSE))</f>
        <v>StagePass</v>
      </c>
      <c r="H824" s="23" t="str">
        <f>IFERROR(VLOOKUP(F824,HW資料!A:B,1,FALSE),VLOOKUP(F824,System資料複製!E:J,5,FALSE))</f>
        <v>RTBM-56666</v>
      </c>
      <c r="I824" s="24" t="str">
        <f>IFERROR(VLOOKUP(F824,CustomerREQ!B:F,3,FALSE),"NA")</f>
        <v>RTBM-35965</v>
      </c>
      <c r="J824" s="24" t="str">
        <f>IFERROR(VLOOKUP(F824,CustomerREQ!B:F,4,FALSE),"NA")</f>
        <v>REQ-0495138</v>
      </c>
      <c r="K824" s="24" t="str">
        <f>IFERROR(VLOOKUP(F824,CustomerREQ!B:F,5,FALSE),"NA")</f>
        <v>B</v>
      </c>
    </row>
    <row r="825" spans="1:11" x14ac:dyDescent="0.4">
      <c r="A825" s="23" t="str">
        <f>'指派 Feature_1017'!E:E</f>
        <v>Product Regulation and Certification</v>
      </c>
      <c r="B825" s="24" t="str">
        <f>IFERROR(VLOOKUP(A825,Feature統計!A:O,15,FALSE),"NA")</f>
        <v>On-going w/h some pass</v>
      </c>
      <c r="C825" s="23" t="str">
        <f>'指派 Feature_1017'!B:B</f>
        <v>Hardware Requirement</v>
      </c>
      <c r="D825" s="23" t="str">
        <f>'指派 Feature_1017'!C:C</f>
        <v>Non-Functional</v>
      </c>
      <c r="E825" s="23" t="str">
        <f>'指派 Feature_1017'!D:D</f>
        <v>XCall</v>
      </c>
      <c r="F825" s="23" t="str">
        <f>'指派 Feature_1017'!A:A</f>
        <v>RTBM-56667</v>
      </c>
      <c r="G825" s="24" t="str">
        <f>IFERROR(VLOOKUP(F825,HW資料!A:B,2,FALSE),VLOOKUP(F825,System資料複製!E:J,6,FALSE))</f>
        <v>Pass</v>
      </c>
      <c r="H825" s="23" t="str">
        <f>IFERROR(VLOOKUP(F825,HW資料!A:B,1,FALSE),VLOOKUP(F825,System資料複製!E:J,5,FALSE))</f>
        <v>RTBM-56667</v>
      </c>
      <c r="I825" s="24" t="str">
        <f>IFERROR(VLOOKUP(F825,CustomerREQ!B:F,3,FALSE),"NA")</f>
        <v>RTBM-35964</v>
      </c>
      <c r="J825" s="24" t="str">
        <f>IFERROR(VLOOKUP(F825,CustomerREQ!B:F,4,FALSE),"NA")</f>
        <v>REQ-0495123</v>
      </c>
      <c r="K825" s="24" t="str">
        <f>IFERROR(VLOOKUP(F825,CustomerREQ!B:F,5,FALSE),"NA")</f>
        <v>B</v>
      </c>
    </row>
    <row r="826" spans="1:11" x14ac:dyDescent="0.4">
      <c r="A826" s="23" t="str">
        <f>'指派 Feature_1017'!E:E</f>
        <v>Tuning tool function requirement</v>
      </c>
      <c r="B826" s="24" t="str">
        <f>IFERROR(VLOOKUP(A826,Feature統計!A:O,15,FALSE),"NA")</f>
        <v>Pass</v>
      </c>
      <c r="C826" s="23" t="str">
        <f>'指派 Feature_1017'!B:B</f>
        <v>System Requirement</v>
      </c>
      <c r="D826" s="23" t="str">
        <f>'指派 Feature_1017'!C:C</f>
        <v>Functional</v>
      </c>
      <c r="E826" s="23" t="str">
        <f>'指派 Feature_1017'!D:D</f>
        <v>XCall</v>
      </c>
      <c r="F826" s="23" t="str">
        <f>'指派 Feature_1017'!A:A</f>
        <v>RTBM-56668</v>
      </c>
      <c r="G826" s="24" t="str">
        <f>IFERROR(VLOOKUP(F826,HW資料!A:B,2,FALSE),VLOOKUP(F826,System資料複製!E:J,6,FALSE))</f>
        <v>StagePass</v>
      </c>
      <c r="H826" s="23" t="str">
        <f>IFERROR(VLOOKUP(F826,HW資料!A:B,1,FALSE),VLOOKUP(F826,System資料複製!E:J,5,FALSE))</f>
        <v>RTBM-57291</v>
      </c>
      <c r="I826" s="24" t="str">
        <f>IFERROR(VLOOKUP(F826,CustomerREQ!B:F,3,FALSE),"NA")</f>
        <v>RTBM-21696</v>
      </c>
      <c r="J826" s="24" t="str">
        <f>IFERROR(VLOOKUP(F826,CustomerREQ!B:F,4,FALSE),"NA")</f>
        <v>REQ-0417097</v>
      </c>
      <c r="K826" s="24" t="str">
        <f>IFERROR(VLOOKUP(F826,CustomerREQ!B:F,5,FALSE),"NA")</f>
        <v>A</v>
      </c>
    </row>
    <row r="827" spans="1:11" x14ac:dyDescent="0.4">
      <c r="A827" s="23" t="str">
        <f>'指派 Feature_1017'!E:E</f>
        <v>Tuning tool function requirement - Gain</v>
      </c>
      <c r="B827" s="24" t="str">
        <f>IFERROR(VLOOKUP(A827,Feature統計!A:O,15,FALSE),"NA")</f>
        <v>Pass</v>
      </c>
      <c r="C827" s="23" t="str">
        <f>'指派 Feature_1017'!B:B</f>
        <v>System Requirement</v>
      </c>
      <c r="D827" s="23" t="str">
        <f>'指派 Feature_1017'!C:C</f>
        <v>Functional</v>
      </c>
      <c r="E827" s="23" t="str">
        <f>'指派 Feature_1017'!D:D</f>
        <v>XCall</v>
      </c>
      <c r="F827" s="23" t="str">
        <f>'指派 Feature_1017'!A:A</f>
        <v>RTBM-56669</v>
      </c>
      <c r="G827" s="24" t="str">
        <f>IFERROR(VLOOKUP(F827,HW資料!A:B,2,FALSE),VLOOKUP(F827,System資料複製!E:J,6,FALSE))</f>
        <v>StagePass</v>
      </c>
      <c r="H827" s="23" t="str">
        <f>IFERROR(VLOOKUP(F827,HW資料!A:B,1,FALSE),VLOOKUP(F827,System資料複製!E:J,5,FALSE))</f>
        <v>RTBM-57296</v>
      </c>
      <c r="I827" s="24" t="str">
        <f>IFERROR(VLOOKUP(F827,CustomerREQ!B:F,3,FALSE),"NA")</f>
        <v>RTBM-21693</v>
      </c>
      <c r="J827" s="24" t="str">
        <f>IFERROR(VLOOKUP(F827,CustomerREQ!B:F,4,FALSE),"NA")</f>
        <v>REQ-0417094</v>
      </c>
      <c r="K827" s="24" t="str">
        <f>IFERROR(VLOOKUP(F827,CustomerREQ!B:F,5,FALSE),"NA")</f>
        <v>A</v>
      </c>
    </row>
    <row r="828" spans="1:11" x14ac:dyDescent="0.4">
      <c r="A828" s="23" t="str">
        <f>'指派 Feature_1017'!E:E</f>
        <v>Audio function requirement - AEC_AES</v>
      </c>
      <c r="B828" s="24" t="str">
        <f>IFERROR(VLOOKUP(A828,Feature統計!A:O,15,FALSE),"NA")</f>
        <v>Pass</v>
      </c>
      <c r="C828" s="23" t="str">
        <f>'指派 Feature_1017'!B:B</f>
        <v>System Requirement</v>
      </c>
      <c r="D828" s="23" t="str">
        <f>'指派 Feature_1017'!C:C</f>
        <v>Functional</v>
      </c>
      <c r="E828" s="23" t="str">
        <f>'指派 Feature_1017'!D:D</f>
        <v>XCall</v>
      </c>
      <c r="F828" s="23" t="str">
        <f>'指派 Feature_1017'!A:A</f>
        <v>RTBM-56670</v>
      </c>
      <c r="G828" s="24" t="str">
        <f>IFERROR(VLOOKUP(F828,HW資料!A:B,2,FALSE),VLOOKUP(F828,System資料複製!E:J,6,FALSE))</f>
        <v>StagePass</v>
      </c>
      <c r="H828" s="23" t="str">
        <f>IFERROR(VLOOKUP(F828,HW資料!A:B,1,FALSE),VLOOKUP(F828,System資料複製!E:J,5,FALSE))</f>
        <v>RTBM-57304</v>
      </c>
      <c r="I828" s="24" t="str">
        <f>IFERROR(VLOOKUP(F828,CustomerREQ!B:F,3,FALSE),"NA")</f>
        <v>RTBM-21692</v>
      </c>
      <c r="J828" s="24" t="str">
        <f>IFERROR(VLOOKUP(F828,CustomerREQ!B:F,4,FALSE),"NA")</f>
        <v>REQ-0417093</v>
      </c>
      <c r="K828" s="24" t="str">
        <f>IFERROR(VLOOKUP(F828,CustomerREQ!B:F,5,FALSE),"NA")</f>
        <v>A</v>
      </c>
    </row>
    <row r="829" spans="1:11" x14ac:dyDescent="0.4">
      <c r="A829" s="23" t="str">
        <f>'指派 Feature_1017'!E:E</f>
        <v>Out of scope</v>
      </c>
      <c r="B829" s="24" t="str">
        <f>IFERROR(VLOOKUP(A829,Feature統計!A:O,15,FALSE),"NA")</f>
        <v>NA</v>
      </c>
      <c r="C829" s="23" t="str">
        <f>'指派 Feature_1017'!B:B</f>
        <v>System Requirement</v>
      </c>
      <c r="D829" s="23" t="str">
        <f>'指派 Feature_1017'!C:C</f>
        <v>Functional</v>
      </c>
      <c r="E829" s="23" t="str">
        <f>'指派 Feature_1017'!D:D</f>
        <v>XCall</v>
      </c>
      <c r="F829" s="23" t="str">
        <f>'指派 Feature_1017'!A:A</f>
        <v>RTBM-56671</v>
      </c>
      <c r="G829" s="24" t="str">
        <f>IFERROR(VLOOKUP(F829,HW資料!A:B,2,FALSE),VLOOKUP(F829,System資料複製!E:J,6,FALSE))</f>
        <v>On-going</v>
      </c>
      <c r="H829" s="23" t="str">
        <f>IFERROR(VLOOKUP(F829,HW資料!A:B,1,FALSE),VLOOKUP(F829,System資料複製!E:J,5,FALSE))</f>
        <v>RTBM-57305</v>
      </c>
      <c r="I829" s="24" t="str">
        <f>IFERROR(VLOOKUP(F829,CustomerREQ!B:F,3,FALSE),"NA")</f>
        <v>RTBM-21689</v>
      </c>
      <c r="J829" s="24" t="str">
        <f>IFERROR(VLOOKUP(F829,CustomerREQ!B:F,4,FALSE),"NA")</f>
        <v>REQ-0417080</v>
      </c>
      <c r="K829" s="24" t="str">
        <f>IFERROR(VLOOKUP(F829,CustomerREQ!B:F,5,FALSE),"NA")</f>
        <v>B</v>
      </c>
    </row>
    <row r="830" spans="1:11" x14ac:dyDescent="0.4">
      <c r="A830" s="23" t="str">
        <f>'指派 Feature_1017'!E:E</f>
        <v>Tuning mode function requirement</v>
      </c>
      <c r="B830" s="24" t="str">
        <f>IFERROR(VLOOKUP(A830,Feature統計!A:O,15,FALSE),"NA")</f>
        <v>Pass</v>
      </c>
      <c r="C830" s="23" t="str">
        <f>'指派 Feature_1017'!B:B</f>
        <v>System Requirement</v>
      </c>
      <c r="D830" s="23" t="str">
        <f>'指派 Feature_1017'!C:C</f>
        <v>Functional</v>
      </c>
      <c r="E830" s="23" t="str">
        <f>'指派 Feature_1017'!D:D</f>
        <v>XCall</v>
      </c>
      <c r="F830" s="23" t="str">
        <f>'指派 Feature_1017'!A:A</f>
        <v>RTBM-56672</v>
      </c>
      <c r="G830" s="24" t="str">
        <f>IFERROR(VLOOKUP(F830,HW資料!A:B,2,FALSE),VLOOKUP(F830,System資料複製!E:J,6,FALSE))</f>
        <v>StagePass</v>
      </c>
      <c r="H830" s="23" t="str">
        <f>IFERROR(VLOOKUP(F830,HW資料!A:B,1,FALSE),VLOOKUP(F830,System資料複製!E:J,5,FALSE))</f>
        <v>RTBM-57294</v>
      </c>
      <c r="I830" s="24" t="str">
        <f>IFERROR(VLOOKUP(F830,CustomerREQ!B:F,3,FALSE),"NA")</f>
        <v>RTBM-21684</v>
      </c>
      <c r="J830" s="24" t="str">
        <f>IFERROR(VLOOKUP(F830,CustomerREQ!B:F,4,FALSE),"NA")</f>
        <v>REQ-0417054</v>
      </c>
      <c r="K830" s="24" t="str">
        <f>IFERROR(VLOOKUP(F830,CustomerREQ!B:F,5,FALSE),"NA")</f>
        <v>A</v>
      </c>
    </row>
    <row r="831" spans="1:11" x14ac:dyDescent="0.4">
      <c r="A831" s="23" t="str">
        <f>'指派 Feature_1017'!E:E</f>
        <v>Tuning mode function requirement</v>
      </c>
      <c r="B831" s="24" t="str">
        <f>IFERROR(VLOOKUP(A831,Feature統計!A:O,15,FALSE),"NA")</f>
        <v>Pass</v>
      </c>
      <c r="C831" s="23" t="str">
        <f>'指派 Feature_1017'!B:B</f>
        <v>System Requirement</v>
      </c>
      <c r="D831" s="23" t="str">
        <f>'指派 Feature_1017'!C:C</f>
        <v>Functional</v>
      </c>
      <c r="E831" s="23" t="str">
        <f>'指派 Feature_1017'!D:D</f>
        <v>XCall</v>
      </c>
      <c r="F831" s="23" t="str">
        <f>'指派 Feature_1017'!A:A</f>
        <v>RTBM-56673</v>
      </c>
      <c r="G831" s="24" t="str">
        <f>IFERROR(VLOOKUP(F831,HW資料!A:B,2,FALSE),VLOOKUP(F831,System資料複製!E:J,6,FALSE))</f>
        <v>StagePass</v>
      </c>
      <c r="H831" s="23" t="str">
        <f>IFERROR(VLOOKUP(F831,HW資料!A:B,1,FALSE),VLOOKUP(F831,System資料複製!E:J,5,FALSE))</f>
        <v>RTBM-57289</v>
      </c>
      <c r="I831" s="24" t="str">
        <f>IFERROR(VLOOKUP(F831,CustomerREQ!B:F,3,FALSE),"NA")</f>
        <v>RTBM-21683</v>
      </c>
      <c r="J831" s="24" t="str">
        <f>IFERROR(VLOOKUP(F831,CustomerREQ!B:F,4,FALSE),"NA")</f>
        <v>REQ-0417053</v>
      </c>
      <c r="K831" s="24" t="str">
        <f>IFERROR(VLOOKUP(F831,CustomerREQ!B:F,5,FALSE),"NA")</f>
        <v>B</v>
      </c>
    </row>
    <row r="832" spans="1:11" x14ac:dyDescent="0.4">
      <c r="A832" s="23" t="str">
        <f>'指派 Feature_1017'!E:E</f>
        <v>Tuning tool function requirement</v>
      </c>
      <c r="B832" s="24" t="str">
        <f>IFERROR(VLOOKUP(A832,Feature統計!A:O,15,FALSE),"NA")</f>
        <v>Pass</v>
      </c>
      <c r="C832" s="23" t="str">
        <f>'指派 Feature_1017'!B:B</f>
        <v>System Requirement</v>
      </c>
      <c r="D832" s="23" t="str">
        <f>'指派 Feature_1017'!C:C</f>
        <v>Functional</v>
      </c>
      <c r="E832" s="23" t="str">
        <f>'指派 Feature_1017'!D:D</f>
        <v>XCall</v>
      </c>
      <c r="F832" s="23" t="str">
        <f>'指派 Feature_1017'!A:A</f>
        <v>RTBM-56674</v>
      </c>
      <c r="G832" s="24" t="str">
        <f>IFERROR(VLOOKUP(F832,HW資料!A:B,2,FALSE),VLOOKUP(F832,System資料複製!E:J,6,FALSE))</f>
        <v>StagePass</v>
      </c>
      <c r="H832" s="23" t="str">
        <f>IFERROR(VLOOKUP(F832,HW資料!A:B,1,FALSE),VLOOKUP(F832,System資料複製!E:J,5,FALSE))</f>
        <v>RTBM-57288</v>
      </c>
      <c r="I832" s="24" t="str">
        <f>IFERROR(VLOOKUP(F832,CustomerREQ!B:F,3,FALSE),"NA")</f>
        <v>RTBM-21673</v>
      </c>
      <c r="J832" s="24" t="str">
        <f>IFERROR(VLOOKUP(F832,CustomerREQ!B:F,4,FALSE),"NA")</f>
        <v>REQ-0417086</v>
      </c>
      <c r="K832" s="24" t="str">
        <f>IFERROR(VLOOKUP(F832,CustomerREQ!B:F,5,FALSE),"NA")</f>
        <v>B</v>
      </c>
    </row>
    <row r="833" spans="1:11" x14ac:dyDescent="0.4">
      <c r="A833" s="23" t="str">
        <f>'指派 Feature_1017'!E:E</f>
        <v>Tuning mode function requirement</v>
      </c>
      <c r="B833" s="24" t="str">
        <f>IFERROR(VLOOKUP(A833,Feature統計!A:O,15,FALSE),"NA")</f>
        <v>Pass</v>
      </c>
      <c r="C833" s="23" t="str">
        <f>'指派 Feature_1017'!B:B</f>
        <v>System Requirement</v>
      </c>
      <c r="D833" s="23" t="str">
        <f>'指派 Feature_1017'!C:C</f>
        <v>Functional</v>
      </c>
      <c r="E833" s="23" t="str">
        <f>'指派 Feature_1017'!D:D</f>
        <v>Broadcast</v>
      </c>
      <c r="F833" s="23" t="str">
        <f>'指派 Feature_1017'!A:A</f>
        <v>RTBM-56675</v>
      </c>
      <c r="G833" s="24" t="str">
        <f>IFERROR(VLOOKUP(F833,HW資料!A:B,2,FALSE),VLOOKUP(F833,System資料複製!E:J,6,FALSE))</f>
        <v>StagePass</v>
      </c>
      <c r="H833" s="23" t="str">
        <f>IFERROR(VLOOKUP(F833,HW資料!A:B,1,FALSE),VLOOKUP(F833,System資料複製!E:J,5,FALSE))</f>
        <v>RTBM-57287</v>
      </c>
      <c r="I833" s="24" t="str">
        <f>IFERROR(VLOOKUP(F833,CustomerREQ!B:F,3,FALSE),"NA")</f>
        <v>RTBM-21670</v>
      </c>
      <c r="J833" s="24" t="str">
        <f>IFERROR(VLOOKUP(F833,CustomerREQ!B:F,4,FALSE),"NA")</f>
        <v>REQ-0552753</v>
      </c>
      <c r="K833" s="24" t="str">
        <f>IFERROR(VLOOKUP(F833,CustomerREQ!B:F,5,FALSE),"NA")</f>
        <v>B</v>
      </c>
    </row>
    <row r="834" spans="1:11" x14ac:dyDescent="0.4">
      <c r="A834" s="23" t="str">
        <f>'指派 Feature_1017'!E:E</f>
        <v>Tuning mode function requirement</v>
      </c>
      <c r="B834" s="24" t="str">
        <f>IFERROR(VLOOKUP(A834,Feature統計!A:O,15,FALSE),"NA")</f>
        <v>Pass</v>
      </c>
      <c r="C834" s="23" t="str">
        <f>'指派 Feature_1017'!B:B</f>
        <v>System Requirement</v>
      </c>
      <c r="D834" s="23" t="str">
        <f>'指派 Feature_1017'!C:C</f>
        <v>Functional</v>
      </c>
      <c r="E834" s="23" t="str">
        <f>'指派 Feature_1017'!D:D</f>
        <v>XCall</v>
      </c>
      <c r="F834" s="23" t="str">
        <f>'指派 Feature_1017'!A:A</f>
        <v>RTBM-56676</v>
      </c>
      <c r="G834" s="24" t="str">
        <f>IFERROR(VLOOKUP(F834,HW資料!A:B,2,FALSE),VLOOKUP(F834,System資料複製!E:J,6,FALSE))</f>
        <v>StagePass</v>
      </c>
      <c r="H834" s="23" t="str">
        <f>IFERROR(VLOOKUP(F834,HW資料!A:B,1,FALSE),VLOOKUP(F834,System資料複製!E:J,5,FALSE))</f>
        <v>RTBM-57286</v>
      </c>
      <c r="I834" s="24" t="str">
        <f>IFERROR(VLOOKUP(F834,CustomerREQ!B:F,3,FALSE),"NA")</f>
        <v>RTBM-21668</v>
      </c>
      <c r="J834" s="24" t="str">
        <f>IFERROR(VLOOKUP(F834,CustomerREQ!B:F,4,FALSE),"NA")</f>
        <v>REQ-0552752</v>
      </c>
      <c r="K834" s="24" t="str">
        <f>IFERROR(VLOOKUP(F834,CustomerREQ!B:F,5,FALSE),"NA")</f>
        <v>B</v>
      </c>
    </row>
    <row r="835" spans="1:11" x14ac:dyDescent="0.4">
      <c r="A835" s="23" t="str">
        <f>'指派 Feature_1017'!E:E</f>
        <v>Out of scope</v>
      </c>
      <c r="B835" s="24" t="str">
        <f>IFERROR(VLOOKUP(A835,Feature統計!A:O,15,FALSE),"NA")</f>
        <v>NA</v>
      </c>
      <c r="C835" s="23" t="str">
        <f>'指派 Feature_1017'!B:B</f>
        <v>System Requirement</v>
      </c>
      <c r="D835" s="23" t="str">
        <f>'指派 Feature_1017'!C:C</f>
        <v>Functional</v>
      </c>
      <c r="E835" s="23" t="str">
        <f>'指派 Feature_1017'!D:D</f>
        <v>XCall</v>
      </c>
      <c r="F835" s="23" t="str">
        <f>'指派 Feature_1017'!A:A</f>
        <v>RTBM-56677</v>
      </c>
      <c r="G835" s="24" t="str">
        <f>IFERROR(VLOOKUP(F835,HW資料!A:B,2,FALSE),VLOOKUP(F835,System資料複製!E:J,6,FALSE))</f>
        <v>On-going</v>
      </c>
      <c r="H835" s="23" t="str">
        <f>IFERROR(VLOOKUP(F835,HW資料!A:B,1,FALSE),VLOOKUP(F835,System資料複製!E:J,5,FALSE))</f>
        <v>RTBM-57282</v>
      </c>
      <c r="I835" s="24" t="str">
        <f>IFERROR(VLOOKUP(F835,CustomerREQ!B:F,3,FALSE),"NA")</f>
        <v>RTBM-21666</v>
      </c>
      <c r="J835" s="24" t="str">
        <f>IFERROR(VLOOKUP(F835,CustomerREQ!B:F,4,FALSE),"NA")</f>
        <v>REQ-0417092</v>
      </c>
      <c r="K835" s="24" t="str">
        <f>IFERROR(VLOOKUP(F835,CustomerREQ!B:F,5,FALSE),"NA")</f>
        <v>B</v>
      </c>
    </row>
    <row r="836" spans="1:11" x14ac:dyDescent="0.4">
      <c r="A836" s="23" t="str">
        <f>'指派 Feature_1017'!E:E</f>
        <v>Tune mode physical interface and export</v>
      </c>
      <c r="B836" s="24" t="str">
        <f>IFERROR(VLOOKUP(A836,Feature統計!A:O,15,FALSE),"NA")</f>
        <v>Pass</v>
      </c>
      <c r="C836" s="23" t="str">
        <f>'指派 Feature_1017'!B:B</f>
        <v>System Requirement</v>
      </c>
      <c r="D836" s="23" t="str">
        <f>'指派 Feature_1017'!C:C</f>
        <v>Functional</v>
      </c>
      <c r="E836" s="23" t="str">
        <f>'指派 Feature_1017'!D:D</f>
        <v>XCall</v>
      </c>
      <c r="F836" s="23" t="str">
        <f>'指派 Feature_1017'!A:A</f>
        <v>RTBM-56678</v>
      </c>
      <c r="G836" s="24" t="str">
        <f>IFERROR(VLOOKUP(F836,HW資料!A:B,2,FALSE),VLOOKUP(F836,System資料複製!E:J,6,FALSE))</f>
        <v>StagePass</v>
      </c>
      <c r="H836" s="23" t="str">
        <f>IFERROR(VLOOKUP(F836,HW資料!A:B,1,FALSE),VLOOKUP(F836,System資料複製!E:J,5,FALSE))</f>
        <v>RTBM-57281</v>
      </c>
      <c r="I836" s="24" t="str">
        <f>IFERROR(VLOOKUP(F836,CustomerREQ!B:F,3,FALSE),"NA")</f>
        <v>RTBM-21665</v>
      </c>
      <c r="J836" s="24" t="str">
        <f>IFERROR(VLOOKUP(F836,CustomerREQ!B:F,4,FALSE),"NA")</f>
        <v>REQ-0417088</v>
      </c>
      <c r="K836" s="24" t="str">
        <f>IFERROR(VLOOKUP(F836,CustomerREQ!B:F,5,FALSE),"NA")</f>
        <v>B</v>
      </c>
    </row>
    <row r="837" spans="1:11" x14ac:dyDescent="0.4">
      <c r="A837" s="23" t="str">
        <f>'指派 Feature_1017'!E:E</f>
        <v>Out of scope</v>
      </c>
      <c r="B837" s="24" t="str">
        <f>IFERROR(VLOOKUP(A837,Feature統計!A:O,15,FALSE),"NA")</f>
        <v>NA</v>
      </c>
      <c r="C837" s="23" t="str">
        <f>'指派 Feature_1017'!B:B</f>
        <v>System Requirement</v>
      </c>
      <c r="D837" s="23" t="str">
        <f>'指派 Feature_1017'!C:C</f>
        <v>Functional</v>
      </c>
      <c r="E837" s="23" t="str">
        <f>'指派 Feature_1017'!D:D</f>
        <v>XCall</v>
      </c>
      <c r="F837" s="23" t="str">
        <f>'指派 Feature_1017'!A:A</f>
        <v>RTBM-56679</v>
      </c>
      <c r="G837" s="24" t="str">
        <f>IFERROR(VLOOKUP(F837,HW資料!A:B,2,FALSE),VLOOKUP(F837,System資料複製!E:J,6,FALSE))</f>
        <v>On-going</v>
      </c>
      <c r="H837" s="23" t="str">
        <f>IFERROR(VLOOKUP(F837,HW資料!A:B,1,FALSE),VLOOKUP(F837,System資料複製!E:J,5,FALSE))</f>
        <v>RTBM-57279</v>
      </c>
      <c r="I837" s="24" t="str">
        <f>IFERROR(VLOOKUP(F837,CustomerREQ!B:F,3,FALSE),"NA")</f>
        <v>RTBM-21663</v>
      </c>
      <c r="J837" s="24" t="str">
        <f>IFERROR(VLOOKUP(F837,CustomerREQ!B:F,4,FALSE),"NA")</f>
        <v>REQ-0417084</v>
      </c>
      <c r="K837" s="24" t="str">
        <f>IFERROR(VLOOKUP(F837,CustomerREQ!B:F,5,FALSE),"NA")</f>
        <v>B</v>
      </c>
    </row>
    <row r="838" spans="1:11" x14ac:dyDescent="0.4">
      <c r="A838" s="23" t="str">
        <f>'指派 Feature_1017'!E:E</f>
        <v>Tune mode physical interface and export</v>
      </c>
      <c r="B838" s="24" t="str">
        <f>IFERROR(VLOOKUP(A838,Feature統計!A:O,15,FALSE),"NA")</f>
        <v>Pass</v>
      </c>
      <c r="C838" s="23" t="str">
        <f>'指派 Feature_1017'!B:B</f>
        <v>System Requirement</v>
      </c>
      <c r="D838" s="23" t="str">
        <f>'指派 Feature_1017'!C:C</f>
        <v>Functional</v>
      </c>
      <c r="E838" s="23" t="str">
        <f>'指派 Feature_1017'!D:D</f>
        <v>XCall</v>
      </c>
      <c r="F838" s="23" t="str">
        <f>'指派 Feature_1017'!A:A</f>
        <v>RTBM-56680</v>
      </c>
      <c r="G838" s="24" t="str">
        <f>IFERROR(VLOOKUP(F838,HW資料!A:B,2,FALSE),VLOOKUP(F838,System資料複製!E:J,6,FALSE))</f>
        <v>StagePass</v>
      </c>
      <c r="H838" s="23" t="str">
        <f>IFERROR(VLOOKUP(F838,HW資料!A:B,1,FALSE),VLOOKUP(F838,System資料複製!E:J,5,FALSE))</f>
        <v>RTBM-57277</v>
      </c>
      <c r="I838" s="24" t="str">
        <f>IFERROR(VLOOKUP(F838,CustomerREQ!B:F,3,FALSE),"NA")</f>
        <v>RTBM-21662</v>
      </c>
      <c r="J838" s="24" t="str">
        <f>IFERROR(VLOOKUP(F838,CustomerREQ!B:F,4,FALSE),"NA")</f>
        <v>REQ-0417079</v>
      </c>
      <c r="K838" s="24" t="str">
        <f>IFERROR(VLOOKUP(F838,CustomerREQ!B:F,5,FALSE),"NA")</f>
        <v>B</v>
      </c>
    </row>
    <row r="839" spans="1:11" x14ac:dyDescent="0.4">
      <c r="A839" s="23" t="str">
        <f>'指派 Feature_1017'!E:E</f>
        <v>Out of scope</v>
      </c>
      <c r="B839" s="24" t="str">
        <f>IFERROR(VLOOKUP(A839,Feature統計!A:O,15,FALSE),"NA")</f>
        <v>NA</v>
      </c>
      <c r="C839" s="23" t="str">
        <f>'指派 Feature_1017'!B:B</f>
        <v>System Requirement</v>
      </c>
      <c r="D839" s="23" t="str">
        <f>'指派 Feature_1017'!C:C</f>
        <v>Functional</v>
      </c>
      <c r="E839" s="23" t="str">
        <f>'指派 Feature_1017'!D:D</f>
        <v>XCall</v>
      </c>
      <c r="F839" s="23" t="str">
        <f>'指派 Feature_1017'!A:A</f>
        <v>RTBM-56681</v>
      </c>
      <c r="G839" s="24" t="str">
        <f>IFERROR(VLOOKUP(F839,HW資料!A:B,2,FALSE),VLOOKUP(F839,System資料複製!E:J,6,FALSE))</f>
        <v>On-going</v>
      </c>
      <c r="H839" s="23" t="str">
        <f>IFERROR(VLOOKUP(F839,HW資料!A:B,1,FALSE),VLOOKUP(F839,System資料複製!E:J,5,FALSE))</f>
        <v>RTBM-57276</v>
      </c>
      <c r="I839" s="24" t="str">
        <f>IFERROR(VLOOKUP(F839,CustomerREQ!B:F,3,FALSE),"NA")</f>
        <v>RTBM-21660</v>
      </c>
      <c r="J839" s="24" t="str">
        <f>IFERROR(VLOOKUP(F839,CustomerREQ!B:F,4,FALSE),"NA")</f>
        <v>REQ-0417082</v>
      </c>
      <c r="K839" s="24" t="str">
        <f>IFERROR(VLOOKUP(F839,CustomerREQ!B:F,5,FALSE),"NA")</f>
        <v>B</v>
      </c>
    </row>
    <row r="840" spans="1:11" x14ac:dyDescent="0.4">
      <c r="A840" s="23" t="str">
        <f>'指派 Feature_1017'!E:E</f>
        <v>Out of scope</v>
      </c>
      <c r="B840" s="24" t="str">
        <f>IFERROR(VLOOKUP(A840,Feature統計!A:O,15,FALSE),"NA")</f>
        <v>NA</v>
      </c>
      <c r="C840" s="23" t="str">
        <f>'指派 Feature_1017'!B:B</f>
        <v>System Requirement</v>
      </c>
      <c r="D840" s="23" t="str">
        <f>'指派 Feature_1017'!C:C</f>
        <v>Functional</v>
      </c>
      <c r="E840" s="23" t="str">
        <f>'指派 Feature_1017'!D:D</f>
        <v>XCall</v>
      </c>
      <c r="F840" s="23" t="str">
        <f>'指派 Feature_1017'!A:A</f>
        <v>RTBM-56682</v>
      </c>
      <c r="G840" s="24" t="str">
        <f>IFERROR(VLOOKUP(F840,HW資料!A:B,2,FALSE),VLOOKUP(F840,System資料複製!E:J,6,FALSE))</f>
        <v>On-going</v>
      </c>
      <c r="H840" s="23" t="str">
        <f>IFERROR(VLOOKUP(F840,HW資料!A:B,1,FALSE),VLOOKUP(F840,System資料複製!E:J,5,FALSE))</f>
        <v>RTBM-57274</v>
      </c>
      <c r="I840" s="24" t="str">
        <f>IFERROR(VLOOKUP(F840,CustomerREQ!B:F,3,FALSE),"NA")</f>
        <v>RTBM-21657</v>
      </c>
      <c r="J840" s="24" t="str">
        <f>IFERROR(VLOOKUP(F840,CustomerREQ!B:F,4,FALSE),"NA")</f>
        <v>REQ-0417081</v>
      </c>
      <c r="K840" s="24" t="str">
        <f>IFERROR(VLOOKUP(F840,CustomerREQ!B:F,5,FALSE),"NA")</f>
        <v>B</v>
      </c>
    </row>
    <row r="841" spans="1:11" x14ac:dyDescent="0.4">
      <c r="A841" s="23" t="str">
        <f>'指派 Feature_1017'!E:E</f>
        <v>Audio function requirement - AEC_AES</v>
      </c>
      <c r="B841" s="24" t="str">
        <f>IFERROR(VLOOKUP(A841,Feature統計!A:O,15,FALSE),"NA")</f>
        <v>Pass</v>
      </c>
      <c r="C841" s="23" t="str">
        <f>'指派 Feature_1017'!B:B</f>
        <v>System Requirement</v>
      </c>
      <c r="D841" s="23" t="str">
        <f>'指派 Feature_1017'!C:C</f>
        <v>Functional</v>
      </c>
      <c r="E841" s="23" t="str">
        <f>'指派 Feature_1017'!D:D</f>
        <v>XCall</v>
      </c>
      <c r="F841" s="23" t="str">
        <f>'指派 Feature_1017'!A:A</f>
        <v>RTBM-56683</v>
      </c>
      <c r="G841" s="24" t="str">
        <f>IFERROR(VLOOKUP(F841,HW資料!A:B,2,FALSE),VLOOKUP(F841,System資料複製!E:J,6,FALSE))</f>
        <v>Pass</v>
      </c>
      <c r="H841" s="23" t="str">
        <f>IFERROR(VLOOKUP(F841,HW資料!A:B,1,FALSE),VLOOKUP(F841,System資料複製!E:J,5,FALSE))</f>
        <v>RTBM-57273</v>
      </c>
      <c r="I841" s="24" t="str">
        <f>IFERROR(VLOOKUP(F841,CustomerREQ!B:F,3,FALSE),"NA")</f>
        <v>RTBM-16965</v>
      </c>
      <c r="J841" s="24" t="str">
        <f>IFERROR(VLOOKUP(F841,CustomerREQ!B:F,4,FALSE),"NA")</f>
        <v>REQ-0315188</v>
      </c>
      <c r="K841" s="24" t="str">
        <f>IFERROR(VLOOKUP(F841,CustomerREQ!B:F,5,FALSE),"NA")</f>
        <v>A</v>
      </c>
    </row>
    <row r="842" spans="1:11" x14ac:dyDescent="0.4">
      <c r="A842" s="23" t="str">
        <f>'指派 Feature_1017'!E:E</f>
        <v>Audio function requirement - AEC_AES</v>
      </c>
      <c r="B842" s="24" t="str">
        <f>IFERROR(VLOOKUP(A842,Feature統計!A:O,15,FALSE),"NA")</f>
        <v>Pass</v>
      </c>
      <c r="C842" s="23" t="str">
        <f>'指派 Feature_1017'!B:B</f>
        <v>System Requirement</v>
      </c>
      <c r="D842" s="23" t="str">
        <f>'指派 Feature_1017'!C:C</f>
        <v>Functional</v>
      </c>
      <c r="E842" s="23" t="str">
        <f>'指派 Feature_1017'!D:D</f>
        <v>XCall</v>
      </c>
      <c r="F842" s="23" t="str">
        <f>'指派 Feature_1017'!A:A</f>
        <v>RTBM-56684</v>
      </c>
      <c r="G842" s="24" t="str">
        <f>IFERROR(VLOOKUP(F842,HW資料!A:B,2,FALSE),VLOOKUP(F842,System資料複製!E:J,6,FALSE))</f>
        <v>StagePass</v>
      </c>
      <c r="H842" s="23" t="str">
        <f>IFERROR(VLOOKUP(F842,HW資料!A:B,1,FALSE),VLOOKUP(F842,System資料複製!E:J,5,FALSE))</f>
        <v>RTBM-57272</v>
      </c>
      <c r="I842" s="24" t="str">
        <f>IFERROR(VLOOKUP(F842,CustomerREQ!B:F,3,FALSE),"NA")</f>
        <v>RTBM-16964</v>
      </c>
      <c r="J842" s="24" t="str">
        <f>IFERROR(VLOOKUP(F842,CustomerREQ!B:F,4,FALSE),"NA")</f>
        <v>REQ-0315184</v>
      </c>
      <c r="K842" s="24" t="str">
        <f>IFERROR(VLOOKUP(F842,CustomerREQ!B:F,5,FALSE),"NA")</f>
        <v>A</v>
      </c>
    </row>
    <row r="843" spans="1:11" x14ac:dyDescent="0.4">
      <c r="A843" s="23" t="str">
        <f>'指派 Feature_1017'!E:E</f>
        <v>Audio function requirement - AEC_AES</v>
      </c>
      <c r="B843" s="24" t="str">
        <f>IFERROR(VLOOKUP(A843,Feature統計!A:O,15,FALSE),"NA")</f>
        <v>Pass</v>
      </c>
      <c r="C843" s="23" t="str">
        <f>'指派 Feature_1017'!B:B</f>
        <v>Hardware Requirement</v>
      </c>
      <c r="D843" s="23" t="str">
        <f>'指派 Feature_1017'!C:C</f>
        <v>Non-Functional</v>
      </c>
      <c r="E843" s="23" t="str">
        <f>'指派 Feature_1017'!D:D</f>
        <v>XCall</v>
      </c>
      <c r="F843" s="23" t="str">
        <f>'指派 Feature_1017'!A:A</f>
        <v>RTBM-56685</v>
      </c>
      <c r="G843" s="24" t="str">
        <f>IFERROR(VLOOKUP(F843,HW資料!A:B,2,FALSE),VLOOKUP(F843,System資料複製!E:J,6,FALSE))</f>
        <v>Pass</v>
      </c>
      <c r="H843" s="23" t="str">
        <f>IFERROR(VLOOKUP(F843,HW資料!A:B,1,FALSE),VLOOKUP(F843,System資料複製!E:J,5,FALSE))</f>
        <v>RTBM-56685</v>
      </c>
      <c r="I843" s="24" t="str">
        <f>IFERROR(VLOOKUP(F843,CustomerREQ!B:F,3,FALSE),"NA")</f>
        <v>RTBM-16963</v>
      </c>
      <c r="J843" s="24" t="str">
        <f>IFERROR(VLOOKUP(F843,CustomerREQ!B:F,4,FALSE),"NA")</f>
        <v>REQ-0315179</v>
      </c>
      <c r="K843" s="24" t="str">
        <f>IFERROR(VLOOKUP(F843,CustomerREQ!B:F,5,FALSE),"NA")</f>
        <v>A</v>
      </c>
    </row>
    <row r="844" spans="1:11" x14ac:dyDescent="0.4">
      <c r="A844" s="23" t="str">
        <f>'指派 Feature_1017'!E:E</f>
        <v>Audio function requirement - AEC_AES</v>
      </c>
      <c r="B844" s="24" t="str">
        <f>IFERROR(VLOOKUP(A844,Feature統計!A:O,15,FALSE),"NA")</f>
        <v>Pass</v>
      </c>
      <c r="C844" s="23" t="str">
        <f>'指派 Feature_1017'!B:B</f>
        <v>System Requirement</v>
      </c>
      <c r="D844" s="23" t="str">
        <f>'指派 Feature_1017'!C:C</f>
        <v>Functional</v>
      </c>
      <c r="E844" s="23" t="str">
        <f>'指派 Feature_1017'!D:D</f>
        <v>XCall</v>
      </c>
      <c r="F844" s="23" t="str">
        <f>'指派 Feature_1017'!A:A</f>
        <v>RTBM-56686</v>
      </c>
      <c r="G844" s="24" t="str">
        <f>IFERROR(VLOOKUP(F844,HW資料!A:B,2,FALSE),VLOOKUP(F844,System資料複製!E:J,6,FALSE))</f>
        <v>StagePass</v>
      </c>
      <c r="H844" s="23" t="str">
        <f>IFERROR(VLOOKUP(F844,HW資料!A:B,1,FALSE),VLOOKUP(F844,System資料複製!E:J,5,FALSE))</f>
        <v>RTBM-57271</v>
      </c>
      <c r="I844" s="24" t="str">
        <f>IFERROR(VLOOKUP(F844,CustomerREQ!B:F,3,FALSE),"NA")</f>
        <v>RTBM-16962</v>
      </c>
      <c r="J844" s="24" t="str">
        <f>IFERROR(VLOOKUP(F844,CustomerREQ!B:F,4,FALSE),"NA")</f>
        <v>REQ-0315178</v>
      </c>
      <c r="K844" s="24" t="str">
        <f>IFERROR(VLOOKUP(F844,CustomerREQ!B:F,5,FALSE),"NA")</f>
        <v>A</v>
      </c>
    </row>
    <row r="845" spans="1:11" x14ac:dyDescent="0.4">
      <c r="A845" s="23" t="str">
        <f>'指派 Feature_1017'!E:E</f>
        <v>Tuning tool function requirement - Gain</v>
      </c>
      <c r="B845" s="24" t="str">
        <f>IFERROR(VLOOKUP(A845,Feature統計!A:O,15,FALSE),"NA")</f>
        <v>Pass</v>
      </c>
      <c r="C845" s="23" t="str">
        <f>'指派 Feature_1017'!B:B</f>
        <v>System Requirement</v>
      </c>
      <c r="D845" s="23" t="str">
        <f>'指派 Feature_1017'!C:C</f>
        <v>Functional</v>
      </c>
      <c r="E845" s="23" t="str">
        <f>'指派 Feature_1017'!D:D</f>
        <v>XCall</v>
      </c>
      <c r="F845" s="23" t="str">
        <f>'指派 Feature_1017'!A:A</f>
        <v>RTBM-56687</v>
      </c>
      <c r="G845" s="24" t="str">
        <f>IFERROR(VLOOKUP(F845,HW資料!A:B,2,FALSE),VLOOKUP(F845,System資料複製!E:J,6,FALSE))</f>
        <v>StagePass</v>
      </c>
      <c r="H845" s="23" t="str">
        <f>IFERROR(VLOOKUP(F845,HW資料!A:B,1,FALSE),VLOOKUP(F845,System資料複製!E:J,5,FALSE))</f>
        <v>RTBM-57270</v>
      </c>
      <c r="I845" s="24" t="str">
        <f>IFERROR(VLOOKUP(F845,CustomerREQ!B:F,3,FALSE),"NA")</f>
        <v>RTBM-16960</v>
      </c>
      <c r="J845" s="24" t="str">
        <f>IFERROR(VLOOKUP(F845,CustomerREQ!B:F,4,FALSE),"NA")</f>
        <v>REQ-0315158</v>
      </c>
      <c r="K845" s="24" t="str">
        <f>IFERROR(VLOOKUP(F845,CustomerREQ!B:F,5,FALSE),"NA")</f>
        <v>B</v>
      </c>
    </row>
    <row r="846" spans="1:11" x14ac:dyDescent="0.4">
      <c r="A846" s="23" t="str">
        <f>'指派 Feature_1017'!E:E</f>
        <v>Tuning tool function requirement - EQ</v>
      </c>
      <c r="B846" s="24" t="str">
        <f>IFERROR(VLOOKUP(A846,Feature統計!A:O,15,FALSE),"NA")</f>
        <v>Pass</v>
      </c>
      <c r="C846" s="23" t="str">
        <f>'指派 Feature_1017'!B:B</f>
        <v>System Requirement</v>
      </c>
      <c r="D846" s="23" t="str">
        <f>'指派 Feature_1017'!C:C</f>
        <v>Functional</v>
      </c>
      <c r="E846" s="23" t="str">
        <f>'指派 Feature_1017'!D:D</f>
        <v>XCall</v>
      </c>
      <c r="F846" s="23" t="str">
        <f>'指派 Feature_1017'!A:A</f>
        <v>RTBM-56688</v>
      </c>
      <c r="G846" s="24" t="str">
        <f>IFERROR(VLOOKUP(F846,HW資料!A:B,2,FALSE),VLOOKUP(F846,System資料複製!E:J,6,FALSE))</f>
        <v>StagePass</v>
      </c>
      <c r="H846" s="23" t="str">
        <f>IFERROR(VLOOKUP(F846,HW資料!A:B,1,FALSE),VLOOKUP(F846,System資料複製!E:J,5,FALSE))</f>
        <v>RTBM-57269</v>
      </c>
      <c r="I846" s="24" t="str">
        <f>IFERROR(VLOOKUP(F846,CustomerREQ!B:F,3,FALSE),"NA")</f>
        <v>RTBM-16958</v>
      </c>
      <c r="J846" s="24" t="str">
        <f>IFERROR(VLOOKUP(F846,CustomerREQ!B:F,4,FALSE),"NA")</f>
        <v>REQ-0315129</v>
      </c>
      <c r="K846" s="24" t="str">
        <f>IFERROR(VLOOKUP(F846,CustomerREQ!B:F,5,FALSE),"NA")</f>
        <v>B</v>
      </c>
    </row>
    <row r="847" spans="1:11" x14ac:dyDescent="0.4">
      <c r="A847" s="23" t="str">
        <f>'指派 Feature_1017'!E:E</f>
        <v>Tuning tool function requirement - EQ</v>
      </c>
      <c r="B847" s="24" t="str">
        <f>IFERROR(VLOOKUP(A847,Feature統計!A:O,15,FALSE),"NA")</f>
        <v>Pass</v>
      </c>
      <c r="C847" s="23" t="str">
        <f>'指派 Feature_1017'!B:B</f>
        <v>System Requirement</v>
      </c>
      <c r="D847" s="23" t="str">
        <f>'指派 Feature_1017'!C:C</f>
        <v>Functional</v>
      </c>
      <c r="E847" s="23" t="str">
        <f>'指派 Feature_1017'!D:D</f>
        <v>XCall</v>
      </c>
      <c r="F847" s="23" t="str">
        <f>'指派 Feature_1017'!A:A</f>
        <v>RTBM-56689</v>
      </c>
      <c r="G847" s="24" t="str">
        <f>IFERROR(VLOOKUP(F847,HW資料!A:B,2,FALSE),VLOOKUP(F847,System資料複製!E:J,6,FALSE))</f>
        <v>StagePass</v>
      </c>
      <c r="H847" s="23" t="str">
        <f>IFERROR(VLOOKUP(F847,HW資料!A:B,1,FALSE),VLOOKUP(F847,System資料複製!E:J,5,FALSE))</f>
        <v>RTBM-57268</v>
      </c>
      <c r="I847" s="24" t="str">
        <f>IFERROR(VLOOKUP(F847,CustomerREQ!B:F,3,FALSE),"NA")</f>
        <v>RTBM-16957</v>
      </c>
      <c r="J847" s="24" t="str">
        <f>IFERROR(VLOOKUP(F847,CustomerREQ!B:F,4,FALSE),"NA")</f>
        <v>REQ-0315121</v>
      </c>
      <c r="K847" s="24" t="str">
        <f>IFERROR(VLOOKUP(F847,CustomerREQ!B:F,5,FALSE),"NA")</f>
        <v>A</v>
      </c>
    </row>
    <row r="848" spans="1:11" x14ac:dyDescent="0.4">
      <c r="A848" s="23" t="str">
        <f>'指派 Feature_1017'!E:E</f>
        <v>Tuning tool function requirement - EQ</v>
      </c>
      <c r="B848" s="24" t="str">
        <f>IFERROR(VLOOKUP(A848,Feature統計!A:O,15,FALSE),"NA")</f>
        <v>Pass</v>
      </c>
      <c r="C848" s="23" t="str">
        <f>'指派 Feature_1017'!B:B</f>
        <v>System Requirement</v>
      </c>
      <c r="D848" s="23" t="str">
        <f>'指派 Feature_1017'!C:C</f>
        <v>Functional</v>
      </c>
      <c r="E848" s="23" t="str">
        <f>'指派 Feature_1017'!D:D</f>
        <v>XCall</v>
      </c>
      <c r="F848" s="23" t="str">
        <f>'指派 Feature_1017'!A:A</f>
        <v>RTBM-56690</v>
      </c>
      <c r="G848" s="24" t="str">
        <f>IFERROR(VLOOKUP(F848,HW資料!A:B,2,FALSE),VLOOKUP(F848,System資料複製!E:J,6,FALSE))</f>
        <v>StagePass</v>
      </c>
      <c r="H848" s="23" t="str">
        <f>IFERROR(VLOOKUP(F848,HW資料!A:B,1,FALSE),VLOOKUP(F848,System資料複製!E:J,5,FALSE))</f>
        <v>RTBM-57267</v>
      </c>
      <c r="I848" s="24" t="str">
        <f>IFERROR(VLOOKUP(F848,CustomerREQ!B:F,3,FALSE),"NA")</f>
        <v>RTBM-16956</v>
      </c>
      <c r="J848" s="24" t="str">
        <f>IFERROR(VLOOKUP(F848,CustomerREQ!B:F,4,FALSE),"NA")</f>
        <v>REQ-0315111</v>
      </c>
      <c r="K848" s="24" t="str">
        <f>IFERROR(VLOOKUP(F848,CustomerREQ!B:F,5,FALSE),"NA")</f>
        <v>B</v>
      </c>
    </row>
    <row r="849" spans="1:11" x14ac:dyDescent="0.4">
      <c r="A849" s="23" t="str">
        <f>'指派 Feature_1017'!E:E</f>
        <v>Tuning tool function requirement - EQ</v>
      </c>
      <c r="B849" s="24" t="str">
        <f>IFERROR(VLOOKUP(A849,Feature統計!A:O,15,FALSE),"NA")</f>
        <v>Pass</v>
      </c>
      <c r="C849" s="23" t="str">
        <f>'指派 Feature_1017'!B:B</f>
        <v>System Requirement</v>
      </c>
      <c r="D849" s="23" t="str">
        <f>'指派 Feature_1017'!C:C</f>
        <v>Functional</v>
      </c>
      <c r="E849" s="23" t="str">
        <f>'指派 Feature_1017'!D:D</f>
        <v>XCall</v>
      </c>
      <c r="F849" s="23" t="str">
        <f>'指派 Feature_1017'!A:A</f>
        <v>RTBM-56691</v>
      </c>
      <c r="G849" s="24" t="str">
        <f>IFERROR(VLOOKUP(F849,HW資料!A:B,2,FALSE),VLOOKUP(F849,System資料複製!E:J,6,FALSE))</f>
        <v>StagePass</v>
      </c>
      <c r="H849" s="23" t="str">
        <f>IFERROR(VLOOKUP(F849,HW資料!A:B,1,FALSE),VLOOKUP(F849,System資料複製!E:J,5,FALSE))</f>
        <v>RTBM-57266</v>
      </c>
      <c r="I849" s="24" t="str">
        <f>IFERROR(VLOOKUP(F849,CustomerREQ!B:F,3,FALSE),"NA")</f>
        <v>RTBM-16955</v>
      </c>
      <c r="J849" s="24" t="str">
        <f>IFERROR(VLOOKUP(F849,CustomerREQ!B:F,4,FALSE),"NA")</f>
        <v>REQ-0315096</v>
      </c>
      <c r="K849" s="24" t="str">
        <f>IFERROR(VLOOKUP(F849,CustomerREQ!B:F,5,FALSE),"NA")</f>
        <v>A</v>
      </c>
    </row>
    <row r="850" spans="1:11" x14ac:dyDescent="0.4">
      <c r="A850" s="23" t="str">
        <f>'指派 Feature_1017'!E:E</f>
        <v>Tuning tool function requirement - Gain</v>
      </c>
      <c r="B850" s="24" t="str">
        <f>IFERROR(VLOOKUP(A850,Feature統計!A:O,15,FALSE),"NA")</f>
        <v>Pass</v>
      </c>
      <c r="C850" s="23" t="str">
        <f>'指派 Feature_1017'!B:B</f>
        <v>System Requirement</v>
      </c>
      <c r="D850" s="23" t="str">
        <f>'指派 Feature_1017'!C:C</f>
        <v>Functional</v>
      </c>
      <c r="E850" s="23" t="str">
        <f>'指派 Feature_1017'!D:D</f>
        <v>XCall</v>
      </c>
      <c r="F850" s="23" t="str">
        <f>'指派 Feature_1017'!A:A</f>
        <v>RTBM-56692</v>
      </c>
      <c r="G850" s="24" t="str">
        <f>IFERROR(VLOOKUP(F850,HW資料!A:B,2,FALSE),VLOOKUP(F850,System資料複製!E:J,6,FALSE))</f>
        <v>StagePass</v>
      </c>
      <c r="H850" s="23" t="str">
        <f>IFERROR(VLOOKUP(F850,HW資料!A:B,1,FALSE),VLOOKUP(F850,System資料複製!E:J,5,FALSE))</f>
        <v>RTBM-57265</v>
      </c>
      <c r="I850" s="24" t="str">
        <f>IFERROR(VLOOKUP(F850,CustomerREQ!B:F,3,FALSE),"NA")</f>
        <v>RTBM-16954</v>
      </c>
      <c r="J850" s="24" t="str">
        <f>IFERROR(VLOOKUP(F850,CustomerREQ!B:F,4,FALSE),"NA")</f>
        <v>REQ-0315078</v>
      </c>
      <c r="K850" s="24" t="str">
        <f>IFERROR(VLOOKUP(F850,CustomerREQ!B:F,5,FALSE),"NA")</f>
        <v>B</v>
      </c>
    </row>
    <row r="851" spans="1:11" x14ac:dyDescent="0.4">
      <c r="A851" s="23" t="str">
        <f>'指派 Feature_1017'!E:E</f>
        <v>Tuning tool function requirement - Gain</v>
      </c>
      <c r="B851" s="24" t="str">
        <f>IFERROR(VLOOKUP(A851,Feature統計!A:O,15,FALSE),"NA")</f>
        <v>Pass</v>
      </c>
      <c r="C851" s="23" t="str">
        <f>'指派 Feature_1017'!B:B</f>
        <v>System Requirement</v>
      </c>
      <c r="D851" s="23" t="str">
        <f>'指派 Feature_1017'!C:C</f>
        <v>Functional</v>
      </c>
      <c r="E851" s="23" t="str">
        <f>'指派 Feature_1017'!D:D</f>
        <v>XCall</v>
      </c>
      <c r="F851" s="23" t="str">
        <f>'指派 Feature_1017'!A:A</f>
        <v>RTBM-56693</v>
      </c>
      <c r="G851" s="24" t="str">
        <f>IFERROR(VLOOKUP(F851,HW資料!A:B,2,FALSE),VLOOKUP(F851,System資料複製!E:J,6,FALSE))</f>
        <v>StagePass</v>
      </c>
      <c r="H851" s="23" t="str">
        <f>IFERROR(VLOOKUP(F851,HW資料!A:B,1,FALSE),VLOOKUP(F851,System資料複製!E:J,5,FALSE))</f>
        <v>RTBM-57264</v>
      </c>
      <c r="I851" s="24" t="str">
        <f>IFERROR(VLOOKUP(F851,CustomerREQ!B:F,3,FALSE),"NA")</f>
        <v>RTBM-16953</v>
      </c>
      <c r="J851" s="24" t="str">
        <f>IFERROR(VLOOKUP(F851,CustomerREQ!B:F,4,FALSE),"NA")</f>
        <v>REQ-0315060</v>
      </c>
      <c r="K851" s="24" t="str">
        <f>IFERROR(VLOOKUP(F851,CustomerREQ!B:F,5,FALSE),"NA")</f>
        <v>A</v>
      </c>
    </row>
    <row r="852" spans="1:11" x14ac:dyDescent="0.4">
      <c r="A852" s="23" t="str">
        <f>'指派 Feature_1017'!E:E</f>
        <v>Tuning tool function requirement - Gain</v>
      </c>
      <c r="B852" s="24" t="str">
        <f>IFERROR(VLOOKUP(A852,Feature統計!A:O,15,FALSE),"NA")</f>
        <v>Pass</v>
      </c>
      <c r="C852" s="23" t="str">
        <f>'指派 Feature_1017'!B:B</f>
        <v>System Requirement</v>
      </c>
      <c r="D852" s="23" t="str">
        <f>'指派 Feature_1017'!C:C</f>
        <v>Functional</v>
      </c>
      <c r="E852" s="23" t="str">
        <f>'指派 Feature_1017'!D:D</f>
        <v>XCall</v>
      </c>
      <c r="F852" s="23" t="str">
        <f>'指派 Feature_1017'!A:A</f>
        <v>RTBM-56694</v>
      </c>
      <c r="G852" s="24" t="str">
        <f>IFERROR(VLOOKUP(F852,HW資料!A:B,2,FALSE),VLOOKUP(F852,System資料複製!E:J,6,FALSE))</f>
        <v>StagePass</v>
      </c>
      <c r="H852" s="23" t="str">
        <f>IFERROR(VLOOKUP(F852,HW資料!A:B,1,FALSE),VLOOKUP(F852,System資料複製!E:J,5,FALSE))</f>
        <v>RTBM-57263</v>
      </c>
      <c r="I852" s="24" t="str">
        <f>IFERROR(VLOOKUP(F852,CustomerREQ!B:F,3,FALSE),"NA")</f>
        <v>RTBM-16952</v>
      </c>
      <c r="J852" s="24" t="str">
        <f>IFERROR(VLOOKUP(F852,CustomerREQ!B:F,4,FALSE),"NA")</f>
        <v>REQ-0315048</v>
      </c>
      <c r="K852" s="24" t="str">
        <f>IFERROR(VLOOKUP(F852,CustomerREQ!B:F,5,FALSE),"NA")</f>
        <v>B</v>
      </c>
    </row>
    <row r="853" spans="1:11" x14ac:dyDescent="0.4">
      <c r="A853" s="23" t="str">
        <f>'指派 Feature_1017'!E:E</f>
        <v>Tuning tool function requirement - Gain</v>
      </c>
      <c r="B853" s="24" t="str">
        <f>IFERROR(VLOOKUP(A853,Feature統計!A:O,15,FALSE),"NA")</f>
        <v>Pass</v>
      </c>
      <c r="C853" s="23" t="str">
        <f>'指派 Feature_1017'!B:B</f>
        <v>System Requirement</v>
      </c>
      <c r="D853" s="23" t="str">
        <f>'指派 Feature_1017'!C:C</f>
        <v>Functional</v>
      </c>
      <c r="E853" s="23" t="str">
        <f>'指派 Feature_1017'!D:D</f>
        <v>XCall</v>
      </c>
      <c r="F853" s="23" t="str">
        <f>'指派 Feature_1017'!A:A</f>
        <v>RTBM-56695</v>
      </c>
      <c r="G853" s="24" t="str">
        <f>IFERROR(VLOOKUP(F853,HW資料!A:B,2,FALSE),VLOOKUP(F853,System資料複製!E:J,6,FALSE))</f>
        <v>StagePass</v>
      </c>
      <c r="H853" s="23" t="str">
        <f>IFERROR(VLOOKUP(F853,HW資料!A:B,1,FALSE),VLOOKUP(F853,System資料複製!E:J,5,FALSE))</f>
        <v>RTBM-57261</v>
      </c>
      <c r="I853" s="24" t="str">
        <f>IFERROR(VLOOKUP(F853,CustomerREQ!B:F,3,FALSE),"NA")</f>
        <v>RTBM-16951</v>
      </c>
      <c r="J853" s="24" t="str">
        <f>IFERROR(VLOOKUP(F853,CustomerREQ!B:F,4,FALSE),"NA")</f>
        <v>REQ-0315027</v>
      </c>
      <c r="K853" s="24" t="str">
        <f>IFERROR(VLOOKUP(F853,CustomerREQ!B:F,5,FALSE),"NA")</f>
        <v>A</v>
      </c>
    </row>
    <row r="854" spans="1:11" x14ac:dyDescent="0.4">
      <c r="A854" s="23" t="str">
        <f>'指派 Feature_1017'!E:E</f>
        <v>Tuning tool function requirement - Gain</v>
      </c>
      <c r="B854" s="24" t="str">
        <f>IFERROR(VLOOKUP(A854,Feature統計!A:O,15,FALSE),"NA")</f>
        <v>Pass</v>
      </c>
      <c r="C854" s="23" t="str">
        <f>'指派 Feature_1017'!B:B</f>
        <v>System Requirement</v>
      </c>
      <c r="D854" s="23" t="str">
        <f>'指派 Feature_1017'!C:C</f>
        <v>Functional</v>
      </c>
      <c r="E854" s="23" t="str">
        <f>'指派 Feature_1017'!D:D</f>
        <v>XCall</v>
      </c>
      <c r="F854" s="23" t="str">
        <f>'指派 Feature_1017'!A:A</f>
        <v>RTBM-56696</v>
      </c>
      <c r="G854" s="24" t="str">
        <f>IFERROR(VLOOKUP(F854,HW資料!A:B,2,FALSE),VLOOKUP(F854,System資料複製!E:J,6,FALSE))</f>
        <v>StagePass</v>
      </c>
      <c r="H854" s="23" t="str">
        <f>IFERROR(VLOOKUP(F854,HW資料!A:B,1,FALSE),VLOOKUP(F854,System資料複製!E:J,5,FALSE))</f>
        <v>RTBM-57259</v>
      </c>
      <c r="I854" s="24" t="str">
        <f>IFERROR(VLOOKUP(F854,CustomerREQ!B:F,3,FALSE),"NA")</f>
        <v>RTBM-16950</v>
      </c>
      <c r="J854" s="24" t="str">
        <f>IFERROR(VLOOKUP(F854,CustomerREQ!B:F,4,FALSE),"NA")</f>
        <v>REQ-0314999</v>
      </c>
      <c r="K854" s="24" t="str">
        <f>IFERROR(VLOOKUP(F854,CustomerREQ!B:F,5,FALSE),"NA")</f>
        <v>A</v>
      </c>
    </row>
    <row r="855" spans="1:11" x14ac:dyDescent="0.4">
      <c r="A855" s="23" t="str">
        <f>'指派 Feature_1017'!E:E</f>
        <v>Tuning tool function requirement - Gain</v>
      </c>
      <c r="B855" s="24" t="str">
        <f>IFERROR(VLOOKUP(A855,Feature統計!A:O,15,FALSE),"NA")</f>
        <v>Pass</v>
      </c>
      <c r="C855" s="23" t="str">
        <f>'指派 Feature_1017'!B:B</f>
        <v>System Requirement</v>
      </c>
      <c r="D855" s="23" t="str">
        <f>'指派 Feature_1017'!C:C</f>
        <v>Functional</v>
      </c>
      <c r="E855" s="23" t="str">
        <f>'指派 Feature_1017'!D:D</f>
        <v>XCall</v>
      </c>
      <c r="F855" s="23" t="str">
        <f>'指派 Feature_1017'!A:A</f>
        <v>RTBM-56697</v>
      </c>
      <c r="G855" s="24" t="str">
        <f>IFERROR(VLOOKUP(F855,HW資料!A:B,2,FALSE),VLOOKUP(F855,System資料複製!E:J,6,FALSE))</f>
        <v>StagePass</v>
      </c>
      <c r="H855" s="23" t="str">
        <f>IFERROR(VLOOKUP(F855,HW資料!A:B,1,FALSE),VLOOKUP(F855,System資料複製!E:J,5,FALSE))</f>
        <v>RTBM-57257</v>
      </c>
      <c r="I855" s="24" t="str">
        <f>IFERROR(VLOOKUP(F855,CustomerREQ!B:F,3,FALSE),"NA")</f>
        <v>RTBM-16949</v>
      </c>
      <c r="J855" s="24" t="str">
        <f>IFERROR(VLOOKUP(F855,CustomerREQ!B:F,4,FALSE),"NA")</f>
        <v>REQ-0314974</v>
      </c>
      <c r="K855" s="24" t="str">
        <f>IFERROR(VLOOKUP(F855,CustomerREQ!B:F,5,FALSE),"NA")</f>
        <v>A</v>
      </c>
    </row>
    <row r="856" spans="1:11" x14ac:dyDescent="0.4">
      <c r="A856" s="23" t="str">
        <f>'指派 Feature_1017'!E:E</f>
        <v>Tuning tool function requirement - Gain</v>
      </c>
      <c r="B856" s="24" t="str">
        <f>IFERROR(VLOOKUP(A856,Feature統計!A:O,15,FALSE),"NA")</f>
        <v>Pass</v>
      </c>
      <c r="C856" s="23" t="str">
        <f>'指派 Feature_1017'!B:B</f>
        <v>System Requirement</v>
      </c>
      <c r="D856" s="23" t="str">
        <f>'指派 Feature_1017'!C:C</f>
        <v>Functional</v>
      </c>
      <c r="E856" s="23" t="str">
        <f>'指派 Feature_1017'!D:D</f>
        <v>XCall</v>
      </c>
      <c r="F856" s="23" t="str">
        <f>'指派 Feature_1017'!A:A</f>
        <v>RTBM-56698</v>
      </c>
      <c r="G856" s="24" t="str">
        <f>IFERROR(VLOOKUP(F856,HW資料!A:B,2,FALSE),VLOOKUP(F856,System資料複製!E:J,6,FALSE))</f>
        <v>StagePass</v>
      </c>
      <c r="H856" s="23" t="str">
        <f>IFERROR(VLOOKUP(F856,HW資料!A:B,1,FALSE),VLOOKUP(F856,System資料複製!E:J,5,FALSE))</f>
        <v>RTBM-57256</v>
      </c>
      <c r="I856" s="24" t="str">
        <f>IFERROR(VLOOKUP(F856,CustomerREQ!B:F,3,FALSE),"NA")</f>
        <v>RTBM-16948</v>
      </c>
      <c r="J856" s="24" t="str">
        <f>IFERROR(VLOOKUP(F856,CustomerREQ!B:F,4,FALSE),"NA")</f>
        <v>REQ-0314946</v>
      </c>
      <c r="K856" s="24" t="str">
        <f>IFERROR(VLOOKUP(F856,CustomerREQ!B:F,5,FALSE),"NA")</f>
        <v>A</v>
      </c>
    </row>
    <row r="857" spans="1:11" x14ac:dyDescent="0.4">
      <c r="A857" s="23" t="str">
        <f>'指派 Feature_1017'!E:E</f>
        <v>Tuning tool function requirement - Gain</v>
      </c>
      <c r="B857" s="24" t="str">
        <f>IFERROR(VLOOKUP(A857,Feature統計!A:O,15,FALSE),"NA")</f>
        <v>Pass</v>
      </c>
      <c r="C857" s="23" t="str">
        <f>'指派 Feature_1017'!B:B</f>
        <v>System Requirement</v>
      </c>
      <c r="D857" s="23" t="str">
        <f>'指派 Feature_1017'!C:C</f>
        <v>Functional</v>
      </c>
      <c r="E857" s="23" t="str">
        <f>'指派 Feature_1017'!D:D</f>
        <v>XCall</v>
      </c>
      <c r="F857" s="23" t="str">
        <f>'指派 Feature_1017'!A:A</f>
        <v>RTBM-56699</v>
      </c>
      <c r="G857" s="24" t="str">
        <f>IFERROR(VLOOKUP(F857,HW資料!A:B,2,FALSE),VLOOKUP(F857,System資料複製!E:J,6,FALSE))</f>
        <v>StagePass</v>
      </c>
      <c r="H857" s="23" t="str">
        <f>IFERROR(VLOOKUP(F857,HW資料!A:B,1,FALSE),VLOOKUP(F857,System資料複製!E:J,5,FALSE))</f>
        <v>RTBM-57255</v>
      </c>
      <c r="I857" s="24" t="str">
        <f>IFERROR(VLOOKUP(F857,CustomerREQ!B:F,3,FALSE),"NA")</f>
        <v>RTBM-16947</v>
      </c>
      <c r="J857" s="24" t="str">
        <f>IFERROR(VLOOKUP(F857,CustomerREQ!B:F,4,FALSE),"NA")</f>
        <v>REQ-0314927</v>
      </c>
      <c r="K857" s="24" t="str">
        <f>IFERROR(VLOOKUP(F857,CustomerREQ!B:F,5,FALSE),"NA")</f>
        <v>A</v>
      </c>
    </row>
    <row r="858" spans="1:11" x14ac:dyDescent="0.4">
      <c r="A858" s="23" t="str">
        <f>'指派 Feature_1017'!E:E</f>
        <v>Tuning tool function requirement - Gain</v>
      </c>
      <c r="B858" s="24" t="str">
        <f>IFERROR(VLOOKUP(A858,Feature統計!A:O,15,FALSE),"NA")</f>
        <v>Pass</v>
      </c>
      <c r="C858" s="23" t="str">
        <f>'指派 Feature_1017'!B:B</f>
        <v>System Requirement</v>
      </c>
      <c r="D858" s="23" t="str">
        <f>'指派 Feature_1017'!C:C</f>
        <v>Functional</v>
      </c>
      <c r="E858" s="23" t="str">
        <f>'指派 Feature_1017'!D:D</f>
        <v>XCall</v>
      </c>
      <c r="F858" s="23" t="str">
        <f>'指派 Feature_1017'!A:A</f>
        <v>RTBM-56700</v>
      </c>
      <c r="G858" s="24" t="str">
        <f>IFERROR(VLOOKUP(F858,HW資料!A:B,2,FALSE),VLOOKUP(F858,System資料複製!E:J,6,FALSE))</f>
        <v>StagePass</v>
      </c>
      <c r="H858" s="23" t="str">
        <f>IFERROR(VLOOKUP(F858,HW資料!A:B,1,FALSE),VLOOKUP(F858,System資料複製!E:J,5,FALSE))</f>
        <v>RTBM-57254</v>
      </c>
      <c r="I858" s="24" t="str">
        <f>IFERROR(VLOOKUP(F858,CustomerREQ!B:F,3,FALSE),"NA")</f>
        <v>RTBM-16945</v>
      </c>
      <c r="J858" s="24" t="str">
        <f>IFERROR(VLOOKUP(F858,CustomerREQ!B:F,4,FALSE),"NA")</f>
        <v>REQ-0632971</v>
      </c>
      <c r="K858" s="24" t="str">
        <f>IFERROR(VLOOKUP(F858,CustomerREQ!B:F,5,FALSE),"NA")</f>
        <v>A</v>
      </c>
    </row>
    <row r="859" spans="1:11" x14ac:dyDescent="0.4">
      <c r="A859" s="23" t="str">
        <f>'指派 Feature_1017'!E:E</f>
        <v>Audio calibration configuration</v>
      </c>
      <c r="B859" s="24" t="str">
        <f>IFERROR(VLOOKUP(A859,Feature統計!A:O,15,FALSE),"NA")</f>
        <v>NA</v>
      </c>
      <c r="C859" s="23" t="str">
        <f>'指派 Feature_1017'!B:B</f>
        <v>System Requirement</v>
      </c>
      <c r="D859" s="23" t="str">
        <f>'指派 Feature_1017'!C:C</f>
        <v>Functional</v>
      </c>
      <c r="E859" s="23" t="str">
        <f>'指派 Feature_1017'!D:D</f>
        <v>XCall</v>
      </c>
      <c r="F859" s="23" t="str">
        <f>'指派 Feature_1017'!A:A</f>
        <v>RTBM-56701</v>
      </c>
      <c r="G859" s="24" t="str">
        <f>IFERROR(VLOOKUP(F859,HW資料!A:B,2,FALSE),VLOOKUP(F859,System資料複製!E:J,6,FALSE))</f>
        <v>On-going</v>
      </c>
      <c r="H859" s="23" t="str">
        <f>IFERROR(VLOOKUP(F859,HW資料!A:B,1,FALSE),VLOOKUP(F859,System資料複製!E:J,5,FALSE))</f>
        <v>RTBM-57253</v>
      </c>
      <c r="I859" s="24" t="str">
        <f>IFERROR(VLOOKUP(F859,CustomerREQ!B:F,3,FALSE),"NA")</f>
        <v>RTBM-16944</v>
      </c>
      <c r="J859" s="24" t="str">
        <f>IFERROR(VLOOKUP(F859,CustomerREQ!B:F,4,FALSE),"NA")</f>
        <v>REQ-0481775</v>
      </c>
      <c r="K859" s="24" t="str">
        <f>IFERROR(VLOOKUP(F859,CustomerREQ!B:F,5,FALSE),"NA")</f>
        <v>A</v>
      </c>
    </row>
    <row r="860" spans="1:11" x14ac:dyDescent="0.4">
      <c r="A860" s="23" t="str">
        <f>'指派 Feature_1017'!E:E</f>
        <v>Audio calibration configuration</v>
      </c>
      <c r="B860" s="24" t="str">
        <f>IFERROR(VLOOKUP(A860,Feature統計!A:O,15,FALSE),"NA")</f>
        <v>NA</v>
      </c>
      <c r="C860" s="23" t="str">
        <f>'指派 Feature_1017'!B:B</f>
        <v>System Requirement</v>
      </c>
      <c r="D860" s="23" t="str">
        <f>'指派 Feature_1017'!C:C</f>
        <v>Functional</v>
      </c>
      <c r="E860" s="23" t="str">
        <f>'指派 Feature_1017'!D:D</f>
        <v>XCall</v>
      </c>
      <c r="F860" s="23" t="str">
        <f>'指派 Feature_1017'!A:A</f>
        <v>RTBM-56770</v>
      </c>
      <c r="G860" s="24" t="str">
        <f>IFERROR(VLOOKUP(F860,HW資料!A:B,2,FALSE),VLOOKUP(F860,System資料複製!E:J,6,FALSE))</f>
        <v>On-going</v>
      </c>
      <c r="H860" s="23" t="str">
        <f>IFERROR(VLOOKUP(F860,HW資料!A:B,1,FALSE),VLOOKUP(F860,System資料複製!E:J,5,FALSE))</f>
        <v>RTBM-57250</v>
      </c>
      <c r="I860" s="24" t="str">
        <f>IFERROR(VLOOKUP(F860,CustomerREQ!B:F,3,FALSE),"NA")</f>
        <v>RTBM-21517</v>
      </c>
      <c r="J860" s="24" t="str">
        <f>IFERROR(VLOOKUP(F860,CustomerREQ!B:F,4,FALSE),"NA")</f>
        <v>REQ-0489971</v>
      </c>
      <c r="K860" s="24" t="str">
        <f>IFERROR(VLOOKUP(F860,CustomerREQ!B:F,5,FALSE),"NA")</f>
        <v>B</v>
      </c>
    </row>
    <row r="861" spans="1:11" x14ac:dyDescent="0.4">
      <c r="A861" s="23" t="str">
        <f>'指派 Feature_1017'!E:E</f>
        <v>Tuning tool function requirement</v>
      </c>
      <c r="B861" s="24" t="str">
        <f>IFERROR(VLOOKUP(A861,Feature統計!A:O,15,FALSE),"NA")</f>
        <v>Pass</v>
      </c>
      <c r="C861" s="23" t="str">
        <f>'指派 Feature_1017'!B:B</f>
        <v>System Requirement</v>
      </c>
      <c r="D861" s="23" t="str">
        <f>'指派 Feature_1017'!C:C</f>
        <v>Functional</v>
      </c>
      <c r="E861" s="23" t="str">
        <f>'指派 Feature_1017'!D:D</f>
        <v>XCall</v>
      </c>
      <c r="F861" s="23" t="str">
        <f>'指派 Feature_1017'!A:A</f>
        <v>RTBM-56772</v>
      </c>
      <c r="G861" s="24" t="str">
        <f>IFERROR(VLOOKUP(F861,HW資料!A:B,2,FALSE),VLOOKUP(F861,System資料複製!E:J,6,FALSE))</f>
        <v>StagePass</v>
      </c>
      <c r="H861" s="23" t="str">
        <f>IFERROR(VLOOKUP(F861,HW資料!A:B,1,FALSE),VLOOKUP(F861,System資料複製!E:J,5,FALSE))</f>
        <v>RTBM-57249</v>
      </c>
      <c r="I861" s="24" t="str">
        <f>IFERROR(VLOOKUP(F861,CustomerREQ!B:F,3,FALSE),"NA")</f>
        <v>RTBM-21697</v>
      </c>
      <c r="J861" s="24" t="str">
        <f>IFERROR(VLOOKUP(F861,CustomerREQ!B:F,4,FALSE),"NA")</f>
        <v>REQ-0417098</v>
      </c>
      <c r="K861" s="24" t="str">
        <f>IFERROR(VLOOKUP(F861,CustomerREQ!B:F,5,FALSE),"NA")</f>
        <v>B</v>
      </c>
    </row>
    <row r="862" spans="1:11" x14ac:dyDescent="0.4">
      <c r="A862" s="23" t="str">
        <f>'指派 Feature_1017'!E:E</f>
        <v>Tuning tool function requirement</v>
      </c>
      <c r="B862" s="24" t="str">
        <f>IFERROR(VLOOKUP(A862,Feature統計!A:O,15,FALSE),"NA")</f>
        <v>Pass</v>
      </c>
      <c r="C862" s="23" t="str">
        <f>'指派 Feature_1017'!B:B</f>
        <v>System Requirement</v>
      </c>
      <c r="D862" s="23" t="str">
        <f>'指派 Feature_1017'!C:C</f>
        <v>Functional</v>
      </c>
      <c r="E862" s="23" t="str">
        <f>'指派 Feature_1017'!D:D</f>
        <v>XCall</v>
      </c>
      <c r="F862" s="23" t="str">
        <f>'指派 Feature_1017'!A:A</f>
        <v>RTBM-56773</v>
      </c>
      <c r="G862" s="24" t="str">
        <f>IFERROR(VLOOKUP(F862,HW資料!A:B,2,FALSE),VLOOKUP(F862,System資料複製!E:J,6,FALSE))</f>
        <v>StagePass</v>
      </c>
      <c r="H862" s="23" t="str">
        <f>IFERROR(VLOOKUP(F862,HW資料!A:B,1,FALSE),VLOOKUP(F862,System資料複製!E:J,5,FALSE))</f>
        <v>RTBM-57247</v>
      </c>
      <c r="I862" s="24" t="str">
        <f>IFERROR(VLOOKUP(F862,CustomerREQ!B:F,3,FALSE),"NA")</f>
        <v>RTBM-21698</v>
      </c>
      <c r="J862" s="24" t="str">
        <f>IFERROR(VLOOKUP(F862,CustomerREQ!B:F,4,FALSE),"NA")</f>
        <v>REQ-0417099</v>
      </c>
      <c r="K862" s="24" t="str">
        <f>IFERROR(VLOOKUP(F862,CustomerREQ!B:F,5,FALSE),"NA")</f>
        <v>A</v>
      </c>
    </row>
    <row r="863" spans="1:11" x14ac:dyDescent="0.4">
      <c r="A863" s="23" t="str">
        <f>'指派 Feature_1017'!E:E</f>
        <v>Product Regulation and Certification</v>
      </c>
      <c r="B863" s="24" t="str">
        <f>IFERROR(VLOOKUP(A863,Feature統計!A:O,15,FALSE),"NA")</f>
        <v>On-going w/h some pass</v>
      </c>
      <c r="C863" s="23" t="str">
        <f>'指派 Feature_1017'!B:B</f>
        <v>Hardware Requirement</v>
      </c>
      <c r="D863" s="23" t="str">
        <f>'指派 Feature_1017'!C:C</f>
        <v>Non-Functional</v>
      </c>
      <c r="E863" s="23" t="str">
        <f>'指派 Feature_1017'!D:D</f>
        <v>Miscellaneous</v>
      </c>
      <c r="F863" s="23" t="str">
        <f>'指派 Feature_1017'!A:A</f>
        <v>RTBM-56774</v>
      </c>
      <c r="G863" s="24" t="str">
        <f>IFERROR(VLOOKUP(F863,HW資料!A:B,2,FALSE),VLOOKUP(F863,System資料複製!E:J,6,FALSE))</f>
        <v>StagePass</v>
      </c>
      <c r="H863" s="23" t="str">
        <f>IFERROR(VLOOKUP(F863,HW資料!A:B,1,FALSE),VLOOKUP(F863,System資料複製!E:J,5,FALSE))</f>
        <v>RTBM-56774</v>
      </c>
      <c r="I863" s="24" t="str">
        <f>IFERROR(VLOOKUP(F863,CustomerREQ!B:F,3,FALSE),"NA")</f>
        <v>RTBM-36141</v>
      </c>
      <c r="J863" s="24" t="str">
        <f>IFERROR(VLOOKUP(F863,CustomerREQ!B:F,4,FALSE),"NA")</f>
        <v>REQ-0495229</v>
      </c>
      <c r="K863" s="24" t="str">
        <f>IFERROR(VLOOKUP(F863,CustomerREQ!B:F,5,FALSE),"NA")</f>
        <v>A</v>
      </c>
    </row>
    <row r="864" spans="1:11" x14ac:dyDescent="0.4">
      <c r="A864" s="23" t="str">
        <f>'指派 Feature_1017'!E:E</f>
        <v>RAMS</v>
      </c>
      <c r="B864" s="24" t="str">
        <f>IFERROR(VLOOKUP(A864,Feature統計!A:O,15,FALSE),"NA")</f>
        <v>Pass</v>
      </c>
      <c r="C864" s="23" t="str">
        <f>'指派 Feature_1017'!B:B</f>
        <v>System Requirement</v>
      </c>
      <c r="D864" s="23" t="str">
        <f>'指派 Feature_1017'!C:C</f>
        <v>Functional</v>
      </c>
      <c r="E864" s="23" t="str">
        <f>'指派 Feature_1017'!D:D</f>
        <v>Device Management</v>
      </c>
      <c r="F864" s="23" t="str">
        <f>'指派 Feature_1017'!A:A</f>
        <v>RTBM-56776</v>
      </c>
      <c r="G864" s="24" t="str">
        <f>IFERROR(VLOOKUP(F864,HW資料!A:B,2,FALSE),VLOOKUP(F864,System資料複製!E:J,6,FALSE))</f>
        <v>StagePass</v>
      </c>
      <c r="H864" s="23" t="str">
        <f>IFERROR(VLOOKUP(F864,HW資料!A:B,1,FALSE),VLOOKUP(F864,System資料複製!E:J,5,FALSE))</f>
        <v>RTBM-57245</v>
      </c>
      <c r="I864" s="24" t="str">
        <f>IFERROR(VLOOKUP(F864,CustomerREQ!B:F,3,FALSE),"NA")</f>
        <v>RTBM-36697</v>
      </c>
      <c r="J864" s="24" t="str">
        <f>IFERROR(VLOOKUP(F864,CustomerREQ!B:F,4,FALSE),"NA")</f>
        <v>REQ-0712240</v>
      </c>
      <c r="K864" s="24" t="str">
        <f>IFERROR(VLOOKUP(F864,CustomerREQ!B:F,5,FALSE),"NA")</f>
        <v>A</v>
      </c>
    </row>
    <row r="865" spans="1:11" x14ac:dyDescent="0.4">
      <c r="A865" s="23" t="str">
        <f>'指派 Feature_1017'!E:E</f>
        <v>Project Documentation</v>
      </c>
      <c r="B865" s="24" t="str">
        <f>IFERROR(VLOOKUP(A865,Feature統計!A:O,15,FALSE),"NA")</f>
        <v>NA</v>
      </c>
      <c r="C865" s="23" t="str">
        <f>'指派 Feature_1017'!B:B</f>
        <v>Hardware Requirement</v>
      </c>
      <c r="D865" s="23" t="str">
        <f>'指派 Feature_1017'!C:C</f>
        <v>Non-Functional</v>
      </c>
      <c r="E865" s="23" t="str">
        <f>'指派 Feature_1017'!D:D</f>
        <v>Documentation</v>
      </c>
      <c r="F865" s="23" t="str">
        <f>'指派 Feature_1017'!A:A</f>
        <v>RTBM-56777</v>
      </c>
      <c r="G865" s="24" t="str">
        <f>IFERROR(VLOOKUP(F865,HW資料!A:B,2,FALSE),VLOOKUP(F865,System資料複製!E:J,6,FALSE))</f>
        <v>Reviewed</v>
      </c>
      <c r="H865" s="23" t="str">
        <f>IFERROR(VLOOKUP(F865,HW資料!A:B,1,FALSE),VLOOKUP(F865,System資料複製!E:J,5,FALSE))</f>
        <v>RTBM-56777</v>
      </c>
      <c r="I865" s="24" t="str">
        <f>IFERROR(VLOOKUP(F865,CustomerREQ!B:F,3,FALSE),"NA")</f>
        <v>RTBM-36777</v>
      </c>
      <c r="J865" s="24" t="str">
        <f>IFERROR(VLOOKUP(F865,CustomerREQ!B:F,4,FALSE),"NA")</f>
        <v>REQ-0640834</v>
      </c>
      <c r="K865" s="24" t="str">
        <f>IFERROR(VLOOKUP(F865,CustomerREQ!B:F,5,FALSE),"NA")</f>
        <v>A</v>
      </c>
    </row>
    <row r="866" spans="1:11" x14ac:dyDescent="0.4">
      <c r="A866" s="23" t="str">
        <f>'指派 Feature_1017'!E:E</f>
        <v>Not testable - Notice or guideline</v>
      </c>
      <c r="B866" s="24" t="str">
        <f>IFERROR(VLOOKUP(A866,Feature統計!A:O,15,FALSE),"NA")</f>
        <v>NA</v>
      </c>
      <c r="C866" s="23" t="str">
        <f>'指派 Feature_1017'!B:B</f>
        <v>Hardware Requirement</v>
      </c>
      <c r="D866" s="23" t="str">
        <f>'指派 Feature_1017'!C:C</f>
        <v>Non-Functional</v>
      </c>
      <c r="E866" s="23" t="str">
        <f>'指派 Feature_1017'!D:D</f>
        <v>Miscellaneous</v>
      </c>
      <c r="F866" s="23" t="str">
        <f>'指派 Feature_1017'!A:A</f>
        <v>RTBM-56778</v>
      </c>
      <c r="G866" s="24" t="str">
        <f>IFERROR(VLOOKUP(F866,HW資料!A:B,2,FALSE),VLOOKUP(F866,System資料複製!E:J,6,FALSE))</f>
        <v>Pass</v>
      </c>
      <c r="H866" s="23" t="str">
        <f>IFERROR(VLOOKUP(F866,HW資料!A:B,1,FALSE),VLOOKUP(F866,System資料複製!E:J,5,FALSE))</f>
        <v>RTBM-56778</v>
      </c>
      <c r="I866" s="24" t="str">
        <f>IFERROR(VLOOKUP(F866,CustomerREQ!B:F,3,FALSE),"NA")</f>
        <v>RTBM-36778</v>
      </c>
      <c r="J866" s="24" t="str">
        <f>IFERROR(VLOOKUP(F866,CustomerREQ!B:F,4,FALSE),"NA")</f>
        <v>REQ-0662026</v>
      </c>
      <c r="K866" s="24" t="str">
        <f>IFERROR(VLOOKUP(F866,CustomerREQ!B:F,5,FALSE),"NA")</f>
        <v>A</v>
      </c>
    </row>
    <row r="867" spans="1:11" x14ac:dyDescent="0.4">
      <c r="A867" s="23" t="str">
        <f>'指派 Feature_1017'!E:E</f>
        <v>Product compatible to customer specification</v>
      </c>
      <c r="B867" s="24" t="str">
        <f>IFERROR(VLOOKUP(A867,Feature統計!A:O,15,FALSE),"NA")</f>
        <v>Pass</v>
      </c>
      <c r="C867" s="23" t="str">
        <f>'指派 Feature_1017'!B:B</f>
        <v>Hardware Requirement</v>
      </c>
      <c r="D867" s="23" t="str">
        <f>'指派 Feature_1017'!C:C</f>
        <v>Non-Functional</v>
      </c>
      <c r="E867" s="23" t="str">
        <f>'指派 Feature_1017'!D:D</f>
        <v>Miscellaneous</v>
      </c>
      <c r="F867" s="23" t="str">
        <f>'指派 Feature_1017'!A:A</f>
        <v>RTBM-56779</v>
      </c>
      <c r="G867" s="24" t="str">
        <f>IFERROR(VLOOKUP(F867,HW資料!A:B,2,FALSE),VLOOKUP(F867,System資料複製!E:J,6,FALSE))</f>
        <v>StagePass</v>
      </c>
      <c r="H867" s="23" t="str">
        <f>IFERROR(VLOOKUP(F867,HW資料!A:B,1,FALSE),VLOOKUP(F867,System資料複製!E:J,5,FALSE))</f>
        <v>RTBM-56779</v>
      </c>
      <c r="I867" s="24" t="str">
        <f>IFERROR(VLOOKUP(F867,CustomerREQ!B:F,3,FALSE),"NA")</f>
        <v>RTBM-36760</v>
      </c>
      <c r="J867" s="24" t="str">
        <f>IFERROR(VLOOKUP(F867,CustomerREQ!B:F,4,FALSE),"NA")</f>
        <v>REQ-0555114</v>
      </c>
      <c r="K867" s="24" t="str">
        <f>IFERROR(VLOOKUP(F867,CustomerREQ!B:F,5,FALSE),"NA")</f>
        <v>A</v>
      </c>
    </row>
    <row r="868" spans="1:11" x14ac:dyDescent="0.4">
      <c r="A868" s="23" t="str">
        <f>'指派 Feature_1017'!E:E</f>
        <v>Product Regulation and Certification</v>
      </c>
      <c r="B868" s="24" t="str">
        <f>IFERROR(VLOOKUP(A868,Feature統計!A:O,15,FALSE),"NA")</f>
        <v>On-going w/h some pass</v>
      </c>
      <c r="C868" s="23" t="str">
        <f>'指派 Feature_1017'!B:B</f>
        <v>Hardware Requirement</v>
      </c>
      <c r="D868" s="23" t="str">
        <f>'指派 Feature_1017'!C:C</f>
        <v>Non-Functional</v>
      </c>
      <c r="E868" s="23" t="str">
        <f>'指派 Feature_1017'!D:D</f>
        <v>Networks &amp; Protocols</v>
      </c>
      <c r="F868" s="23" t="str">
        <f>'指派 Feature_1017'!A:A</f>
        <v>RTBM-56934</v>
      </c>
      <c r="G868" s="24" t="str">
        <f>IFERROR(VLOOKUP(F868,HW資料!A:B,2,FALSE),VLOOKUP(F868,System資料複製!E:J,6,FALSE))</f>
        <v>StagePass</v>
      </c>
      <c r="H868" s="23" t="str">
        <f>IFERROR(VLOOKUP(F868,HW資料!A:B,1,FALSE),VLOOKUP(F868,System資料複製!E:J,5,FALSE))</f>
        <v>RTBM-56934</v>
      </c>
      <c r="I868" s="24" t="str">
        <f>IFERROR(VLOOKUP(F868,CustomerREQ!B:F,3,FALSE),"NA")</f>
        <v>RTBM-24474</v>
      </c>
      <c r="J868" s="24" t="str">
        <f>IFERROR(VLOOKUP(F868,CustomerREQ!B:F,4,FALSE),"NA")</f>
        <v>REQ-0041077</v>
      </c>
      <c r="K868" s="24" t="str">
        <f>IFERROR(VLOOKUP(F868,CustomerREQ!B:F,5,FALSE),"NA")</f>
        <v>A</v>
      </c>
    </row>
    <row r="869" spans="1:11" x14ac:dyDescent="0.4">
      <c r="A869" s="23" t="str">
        <f>'指派 Feature_1017'!E:E</f>
        <v>Function Safety</v>
      </c>
      <c r="B869" s="24" t="str">
        <f>IFERROR(VLOOKUP(A869,Feature統計!A:O,15,FALSE),"NA")</f>
        <v>On-going w/h some pass</v>
      </c>
      <c r="C869" s="23" t="str">
        <f>'指派 Feature_1017'!B:B</f>
        <v>System Requirement</v>
      </c>
      <c r="D869" s="23" t="str">
        <f>'指派 Feature_1017'!C:C</f>
        <v>Function Safety</v>
      </c>
      <c r="E869" s="23" t="str">
        <f>'指派 Feature_1017'!D:D</f>
        <v>Documentation</v>
      </c>
      <c r="F869" s="23" t="str">
        <f>'指派 Feature_1017'!A:A</f>
        <v>RTBM-57111</v>
      </c>
      <c r="G869" s="24" t="str">
        <f>IFERROR(VLOOKUP(F869,HW資料!A:B,2,FALSE),VLOOKUP(F869,System資料複製!E:J,6,FALSE))</f>
        <v>Reviewed</v>
      </c>
      <c r="H869" s="23" t="str">
        <f>IFERROR(VLOOKUP(F869,HW資料!A:B,1,FALSE),VLOOKUP(F869,System資料複製!E:J,5,FALSE))</f>
        <v>RTBM-44532</v>
      </c>
      <c r="I869" s="24" t="str">
        <f>IFERROR(VLOOKUP(F869,CustomerREQ!B:F,3,FALSE),"NA")</f>
        <v>RTBM-15684</v>
      </c>
      <c r="J869" s="24" t="str">
        <f>IFERROR(VLOOKUP(F869,CustomerREQ!B:F,4,FALSE),"NA")</f>
        <v>Gen- BSRFv2’-CDC-SDF-01</v>
      </c>
      <c r="K869" s="24">
        <f>IFERROR(VLOOKUP(F869,CustomerREQ!B:F,5,FALSE),"NA")</f>
        <v>0</v>
      </c>
    </row>
    <row r="870" spans="1:11" x14ac:dyDescent="0.4">
      <c r="A870" s="23" t="str">
        <f>'指派 Feature_1017'!E:E</f>
        <v>Function Safety</v>
      </c>
      <c r="B870" s="24" t="str">
        <f>IFERROR(VLOOKUP(A870,Feature統計!A:O,15,FALSE),"NA")</f>
        <v>On-going w/h some pass</v>
      </c>
      <c r="C870" s="23" t="str">
        <f>'指派 Feature_1017'!B:B</f>
        <v>System Requirement</v>
      </c>
      <c r="D870" s="23" t="str">
        <f>'指派 Feature_1017'!C:C</f>
        <v>Function Safety</v>
      </c>
      <c r="E870" s="23" t="str">
        <f>'指派 Feature_1017'!D:D</f>
        <v>Documentation</v>
      </c>
      <c r="F870" s="23" t="str">
        <f>'指派 Feature_1017'!A:A</f>
        <v>RTBM-57112</v>
      </c>
      <c r="G870" s="24" t="str">
        <f>IFERROR(VLOOKUP(F870,HW資料!A:B,2,FALSE),VLOOKUP(F870,System資料複製!E:J,6,FALSE))</f>
        <v>Reviewed</v>
      </c>
      <c r="H870" s="23" t="str">
        <f>IFERROR(VLOOKUP(F870,HW資料!A:B,1,FALSE),VLOOKUP(F870,System資料複製!E:J,5,FALSE))</f>
        <v>RTBM-44549</v>
      </c>
      <c r="I870" s="24" t="str">
        <f>IFERROR(VLOOKUP(F870,CustomerREQ!B:F,3,FALSE),"NA")</f>
        <v>RTBM-15772</v>
      </c>
      <c r="J870" s="24" t="str">
        <f>IFERROR(VLOOKUP(F870,CustomerREQ!B:F,4,FALSE),"NA")</f>
        <v>Gen-BSRFv2’-CDC-SDF-18</v>
      </c>
      <c r="K870" s="24">
        <f>IFERROR(VLOOKUP(F870,CustomerREQ!B:F,5,FALSE),"NA")</f>
        <v>0</v>
      </c>
    </row>
    <row r="871" spans="1:11" x14ac:dyDescent="0.4">
      <c r="A871" s="23" t="str">
        <f>'指派 Feature_1017'!E:E</f>
        <v>Function Safety</v>
      </c>
      <c r="B871" s="24" t="str">
        <f>IFERROR(VLOOKUP(A871,Feature統計!A:O,15,FALSE),"NA")</f>
        <v>On-going w/h some pass</v>
      </c>
      <c r="C871" s="23" t="str">
        <f>'指派 Feature_1017'!B:B</f>
        <v>System Requirement</v>
      </c>
      <c r="D871" s="23" t="str">
        <f>'指派 Feature_1017'!C:C</f>
        <v>Function Safety</v>
      </c>
      <c r="E871" s="23" t="str">
        <f>'指派 Feature_1017'!D:D</f>
        <v>Documentation</v>
      </c>
      <c r="F871" s="23" t="str">
        <f>'指派 Feature_1017'!A:A</f>
        <v>RTBM-57114</v>
      </c>
      <c r="G871" s="24" t="str">
        <f>IFERROR(VLOOKUP(F871,HW資料!A:B,2,FALSE),VLOOKUP(F871,System資料複製!E:J,6,FALSE))</f>
        <v>Reviewed</v>
      </c>
      <c r="H871" s="23" t="str">
        <f>IFERROR(VLOOKUP(F871,HW資料!A:B,1,FALSE),VLOOKUP(F871,System資料複製!E:J,5,FALSE))</f>
        <v>RTBM-44550</v>
      </c>
      <c r="I871" s="24" t="str">
        <f>IFERROR(VLOOKUP(F871,CustomerREQ!B:F,3,FALSE),"NA")</f>
        <v>RTBM-15773</v>
      </c>
      <c r="J871" s="24" t="str">
        <f>IFERROR(VLOOKUP(F871,CustomerREQ!B:F,4,FALSE),"NA")</f>
        <v>Gen-BSRFv2’-CDC-SDF-19</v>
      </c>
      <c r="K871" s="24">
        <f>IFERROR(VLOOKUP(F871,CustomerREQ!B:F,5,FALSE),"NA")</f>
        <v>0</v>
      </c>
    </row>
    <row r="872" spans="1:11" x14ac:dyDescent="0.4">
      <c r="A872" s="23" t="str">
        <f>'指派 Feature_1017'!E:E</f>
        <v>Out of scope</v>
      </c>
      <c r="B872" s="24" t="str">
        <f>IFERROR(VLOOKUP(A872,Feature統計!A:O,15,FALSE),"NA")</f>
        <v>NA</v>
      </c>
      <c r="C872" s="23" t="str">
        <f>'指派 Feature_1017'!B:B</f>
        <v>System Requirement</v>
      </c>
      <c r="D872" s="23" t="str">
        <f>'指派 Feature_1017'!C:C</f>
        <v>Function Safety</v>
      </c>
      <c r="E872" s="23" t="str">
        <f>'指派 Feature_1017'!D:D</f>
        <v>Documentation</v>
      </c>
      <c r="F872" s="23" t="str">
        <f>'指派 Feature_1017'!A:A</f>
        <v>RTBM-57115</v>
      </c>
      <c r="G872" s="24" t="str">
        <f>IFERROR(VLOOKUP(F872,HW資料!A:B,2,FALSE),VLOOKUP(F872,System資料複製!E:J,6,FALSE))</f>
        <v>Reviewed</v>
      </c>
      <c r="H872" s="23" t="str">
        <f>IFERROR(VLOOKUP(F872,HW資料!A:B,1,FALSE),VLOOKUP(F872,System資料複製!E:J,5,FALSE))</f>
        <v>RTBM-44555</v>
      </c>
      <c r="I872" s="24" t="str">
        <f>IFERROR(VLOOKUP(F872,CustomerREQ!B:F,3,FALSE),"NA")</f>
        <v>RTBM-16073</v>
      </c>
      <c r="J872" s="24" t="str">
        <f>IFERROR(VLOOKUP(F872,CustomerREQ!B:F,4,FALSE),"NA")</f>
        <v>Gen-BSRFv2’-CDC-SDF-21</v>
      </c>
      <c r="K872" s="24">
        <f>IFERROR(VLOOKUP(F872,CustomerREQ!B:F,5,FALSE),"NA")</f>
        <v>0</v>
      </c>
    </row>
    <row r="873" spans="1:11" x14ac:dyDescent="0.4">
      <c r="A873" s="23" t="str">
        <f>'指派 Feature_1017'!E:E</f>
        <v>Out of scope</v>
      </c>
      <c r="B873" s="24" t="str">
        <f>IFERROR(VLOOKUP(A873,Feature統計!A:O,15,FALSE),"NA")</f>
        <v>NA</v>
      </c>
      <c r="C873" s="23" t="str">
        <f>'指派 Feature_1017'!B:B</f>
        <v>System Requirement</v>
      </c>
      <c r="D873" s="23" t="str">
        <f>'指派 Feature_1017'!C:C</f>
        <v>Function Safety</v>
      </c>
      <c r="E873" s="23" t="str">
        <f>'指派 Feature_1017'!D:D</f>
        <v>Documentation</v>
      </c>
      <c r="F873" s="23" t="str">
        <f>'指派 Feature_1017'!A:A</f>
        <v>RTBM-57116</v>
      </c>
      <c r="G873" s="24" t="str">
        <f>IFERROR(VLOOKUP(F873,HW資料!A:B,2,FALSE),VLOOKUP(F873,System資料複製!E:J,6,FALSE))</f>
        <v>Reviewed</v>
      </c>
      <c r="H873" s="23" t="str">
        <f>IFERROR(VLOOKUP(F873,HW資料!A:B,1,FALSE),VLOOKUP(F873,System資料複製!E:J,5,FALSE))</f>
        <v>RTBM-44557</v>
      </c>
      <c r="I873" s="24" t="str">
        <f>IFERROR(VLOOKUP(F873,CustomerREQ!B:F,3,FALSE),"NA")</f>
        <v>RTBM-16074</v>
      </c>
      <c r="J873" s="24" t="str">
        <f>IFERROR(VLOOKUP(F873,CustomerREQ!B:F,4,FALSE),"NA")</f>
        <v>Gen-BSRFv2’-CDC-SDF-22</v>
      </c>
      <c r="K873" s="24">
        <f>IFERROR(VLOOKUP(F873,CustomerREQ!B:F,5,FALSE),"NA")</f>
        <v>0</v>
      </c>
    </row>
    <row r="874" spans="1:11" x14ac:dyDescent="0.4">
      <c r="A874" s="23" t="str">
        <f>'指派 Feature_1017'!E:E</f>
        <v>Function Safety</v>
      </c>
      <c r="B874" s="24" t="str">
        <f>IFERROR(VLOOKUP(A874,Feature統計!A:O,15,FALSE),"NA")</f>
        <v>On-going w/h some pass</v>
      </c>
      <c r="C874" s="23" t="str">
        <f>'指派 Feature_1017'!B:B</f>
        <v>System Requirement</v>
      </c>
      <c r="D874" s="23" t="str">
        <f>'指派 Feature_1017'!C:C</f>
        <v>Function Safety</v>
      </c>
      <c r="E874" s="23" t="str">
        <f>'指派 Feature_1017'!D:D</f>
        <v>Documentation</v>
      </c>
      <c r="F874" s="23" t="str">
        <f>'指派 Feature_1017'!A:A</f>
        <v>RTBM-57120</v>
      </c>
      <c r="G874" s="24" t="str">
        <f>IFERROR(VLOOKUP(F874,HW資料!A:B,2,FALSE),VLOOKUP(F874,System資料複製!E:J,6,FALSE))</f>
        <v>Reviewed</v>
      </c>
      <c r="H874" s="23" t="str">
        <f>IFERROR(VLOOKUP(F874,HW資料!A:B,1,FALSE),VLOOKUP(F874,System資料複製!E:J,5,FALSE))</f>
        <v>RTBM-44537</v>
      </c>
      <c r="I874" s="24" t="str">
        <f>IFERROR(VLOOKUP(F874,CustomerREQ!B:F,3,FALSE),"NA")</f>
        <v>RTBM-15689</v>
      </c>
      <c r="J874" s="24" t="str">
        <f>IFERROR(VLOOKUP(F874,CustomerREQ!B:F,4,FALSE),"NA")</f>
        <v>Gen-BSRFv2’-CDC-SDF-06</v>
      </c>
      <c r="K874" s="24">
        <f>IFERROR(VLOOKUP(F874,CustomerREQ!B:F,5,FALSE),"NA")</f>
        <v>0</v>
      </c>
    </row>
    <row r="875" spans="1:11" x14ac:dyDescent="0.4">
      <c r="A875" s="23" t="str">
        <f>'指派 Feature_1017'!E:E</f>
        <v>Function Safety</v>
      </c>
      <c r="B875" s="24" t="str">
        <f>IFERROR(VLOOKUP(A875,Feature統計!A:O,15,FALSE),"NA")</f>
        <v>On-going w/h some pass</v>
      </c>
      <c r="C875" s="23" t="str">
        <f>'指派 Feature_1017'!B:B</f>
        <v>System Requirement</v>
      </c>
      <c r="D875" s="23" t="str">
        <f>'指派 Feature_1017'!C:C</f>
        <v>Function Safety</v>
      </c>
      <c r="E875" s="23" t="str">
        <f>'指派 Feature_1017'!D:D</f>
        <v>Documentation</v>
      </c>
      <c r="F875" s="23" t="str">
        <f>'指派 Feature_1017'!A:A</f>
        <v>RTBM-57121</v>
      </c>
      <c r="G875" s="24" t="str">
        <f>IFERROR(VLOOKUP(F875,HW資料!A:B,2,FALSE),VLOOKUP(F875,System資料複製!E:J,6,FALSE))</f>
        <v>Reviewed</v>
      </c>
      <c r="H875" s="23" t="str">
        <f>IFERROR(VLOOKUP(F875,HW資料!A:B,1,FALSE),VLOOKUP(F875,System資料複製!E:J,5,FALSE))</f>
        <v>RTBM-44539</v>
      </c>
      <c r="I875" s="24" t="str">
        <f>IFERROR(VLOOKUP(F875,CustomerREQ!B:F,3,FALSE),"NA")</f>
        <v>RTBM-15691</v>
      </c>
      <c r="J875" s="24" t="str">
        <f>IFERROR(VLOOKUP(F875,CustomerREQ!B:F,4,FALSE),"NA")</f>
        <v>Gen-BSRFv2’-CDC-SDF-08</v>
      </c>
      <c r="K875" s="24">
        <f>IFERROR(VLOOKUP(F875,CustomerREQ!B:F,5,FALSE),"NA")</f>
        <v>0</v>
      </c>
    </row>
    <row r="876" spans="1:11" x14ac:dyDescent="0.4">
      <c r="A876" s="23" t="str">
        <f>'指派 Feature_1017'!E:E</f>
        <v>Function Safety</v>
      </c>
      <c r="B876" s="24" t="str">
        <f>IFERROR(VLOOKUP(A876,Feature統計!A:O,15,FALSE),"NA")</f>
        <v>On-going w/h some pass</v>
      </c>
      <c r="C876" s="23" t="str">
        <f>'指派 Feature_1017'!B:B</f>
        <v>System Requirement</v>
      </c>
      <c r="D876" s="23" t="str">
        <f>'指派 Feature_1017'!C:C</f>
        <v>Function Safety</v>
      </c>
      <c r="E876" s="23" t="str">
        <f>'指派 Feature_1017'!D:D</f>
        <v>Documentation</v>
      </c>
      <c r="F876" s="23" t="str">
        <f>'指派 Feature_1017'!A:A</f>
        <v>RTBM-57122</v>
      </c>
      <c r="G876" s="24" t="str">
        <f>IFERROR(VLOOKUP(F876,HW資料!A:B,2,FALSE),VLOOKUP(F876,System資料複製!E:J,6,FALSE))</f>
        <v>Reviewed</v>
      </c>
      <c r="H876" s="23" t="str">
        <f>IFERROR(VLOOKUP(F876,HW資料!A:B,1,FALSE),VLOOKUP(F876,System資料複製!E:J,5,FALSE))</f>
        <v>RTBM-44540</v>
      </c>
      <c r="I876" s="24" t="str">
        <f>IFERROR(VLOOKUP(F876,CustomerREQ!B:F,3,FALSE),"NA")</f>
        <v>RTBM-15692</v>
      </c>
      <c r="J876" s="24" t="str">
        <f>IFERROR(VLOOKUP(F876,CustomerREQ!B:F,4,FALSE),"NA")</f>
        <v>Gen-BSRFv2’-CDC-SDF-09</v>
      </c>
      <c r="K876" s="24">
        <f>IFERROR(VLOOKUP(F876,CustomerREQ!B:F,5,FALSE),"NA")</f>
        <v>0</v>
      </c>
    </row>
    <row r="877" spans="1:11" x14ac:dyDescent="0.4">
      <c r="A877" s="23" t="str">
        <f>'指派 Feature_1017'!E:E</f>
        <v>Function Safety</v>
      </c>
      <c r="B877" s="24" t="str">
        <f>IFERROR(VLOOKUP(A877,Feature統計!A:O,15,FALSE),"NA")</f>
        <v>On-going w/h some pass</v>
      </c>
      <c r="C877" s="23" t="str">
        <f>'指派 Feature_1017'!B:B</f>
        <v>System Requirement</v>
      </c>
      <c r="D877" s="23" t="str">
        <f>'指派 Feature_1017'!C:C</f>
        <v>Function Safety</v>
      </c>
      <c r="E877" s="23" t="str">
        <f>'指派 Feature_1017'!D:D</f>
        <v>Documentation</v>
      </c>
      <c r="F877" s="23" t="str">
        <f>'指派 Feature_1017'!A:A</f>
        <v>RTBM-57124</v>
      </c>
      <c r="G877" s="24" t="str">
        <f>IFERROR(VLOOKUP(F877,HW資料!A:B,2,FALSE),VLOOKUP(F877,System資料複製!E:J,6,FALSE))</f>
        <v>Reviewed</v>
      </c>
      <c r="H877" s="23" t="str">
        <f>IFERROR(VLOOKUP(F877,HW資料!A:B,1,FALSE),VLOOKUP(F877,System資料複製!E:J,5,FALSE))</f>
        <v>RTBM-44541</v>
      </c>
      <c r="I877" s="24" t="str">
        <f>IFERROR(VLOOKUP(F877,CustomerREQ!B:F,3,FALSE),"NA")</f>
        <v>RTBM-15693</v>
      </c>
      <c r="J877" s="24" t="str">
        <f>IFERROR(VLOOKUP(F877,CustomerREQ!B:F,4,FALSE),"NA")</f>
        <v>Gen-BSRFv2’-CDC-SDF-10</v>
      </c>
      <c r="K877" s="24">
        <f>IFERROR(VLOOKUP(F877,CustomerREQ!B:F,5,FALSE),"NA")</f>
        <v>0</v>
      </c>
    </row>
    <row r="878" spans="1:11" x14ac:dyDescent="0.4">
      <c r="A878" s="23" t="str">
        <f>'指派 Feature_1017'!E:E</f>
        <v>Function Safety</v>
      </c>
      <c r="B878" s="24" t="str">
        <f>IFERROR(VLOOKUP(A878,Feature統計!A:O,15,FALSE),"NA")</f>
        <v>On-going w/h some pass</v>
      </c>
      <c r="C878" s="23" t="str">
        <f>'指派 Feature_1017'!B:B</f>
        <v>System Requirement</v>
      </c>
      <c r="D878" s="23" t="str">
        <f>'指派 Feature_1017'!C:C</f>
        <v>Function Safety</v>
      </c>
      <c r="E878" s="23" t="str">
        <f>'指派 Feature_1017'!D:D</f>
        <v>Documentation</v>
      </c>
      <c r="F878" s="23" t="str">
        <f>'指派 Feature_1017'!A:A</f>
        <v>RTBM-57125</v>
      </c>
      <c r="G878" s="24" t="str">
        <f>IFERROR(VLOOKUP(F878,HW資料!A:B,2,FALSE),VLOOKUP(F878,System資料複製!E:J,6,FALSE))</f>
        <v>Reviewed</v>
      </c>
      <c r="H878" s="23" t="str">
        <f>IFERROR(VLOOKUP(F878,HW資料!A:B,1,FALSE),VLOOKUP(F878,System資料複製!E:J,5,FALSE))</f>
        <v>RTBM-44542</v>
      </c>
      <c r="I878" s="24" t="str">
        <f>IFERROR(VLOOKUP(F878,CustomerREQ!B:F,3,FALSE),"NA")</f>
        <v>RTBM-15694</v>
      </c>
      <c r="J878" s="24" t="str">
        <f>IFERROR(VLOOKUP(F878,CustomerREQ!B:F,4,FALSE),"NA")</f>
        <v>Gen-BSRFv2’-CDC-SDF-11</v>
      </c>
      <c r="K878" s="24">
        <f>IFERROR(VLOOKUP(F878,CustomerREQ!B:F,5,FALSE),"NA")</f>
        <v>0</v>
      </c>
    </row>
    <row r="879" spans="1:11" x14ac:dyDescent="0.4">
      <c r="A879" s="23" t="str">
        <f>'指派 Feature_1017'!E:E</f>
        <v>Function Safety</v>
      </c>
      <c r="B879" s="24" t="str">
        <f>IFERROR(VLOOKUP(A879,Feature統計!A:O,15,FALSE),"NA")</f>
        <v>On-going w/h some pass</v>
      </c>
      <c r="C879" s="23" t="str">
        <f>'指派 Feature_1017'!B:B</f>
        <v>System Requirement</v>
      </c>
      <c r="D879" s="23" t="str">
        <f>'指派 Feature_1017'!C:C</f>
        <v>Function Safety</v>
      </c>
      <c r="E879" s="23" t="str">
        <f>'指派 Feature_1017'!D:D</f>
        <v>Documentation</v>
      </c>
      <c r="F879" s="23" t="str">
        <f>'指派 Feature_1017'!A:A</f>
        <v>RTBM-57126</v>
      </c>
      <c r="G879" s="24" t="str">
        <f>IFERROR(VLOOKUP(F879,HW資料!A:B,2,FALSE),VLOOKUP(F879,System資料複製!E:J,6,FALSE))</f>
        <v>Reviewed</v>
      </c>
      <c r="H879" s="23" t="str">
        <f>IFERROR(VLOOKUP(F879,HW資料!A:B,1,FALSE),VLOOKUP(F879,System資料複製!E:J,5,FALSE))</f>
        <v>RTBM-44543</v>
      </c>
      <c r="I879" s="24" t="str">
        <f>IFERROR(VLOOKUP(F879,CustomerREQ!B:F,3,FALSE),"NA")</f>
        <v>RTBM-15695</v>
      </c>
      <c r="J879" s="24" t="str">
        <f>IFERROR(VLOOKUP(F879,CustomerREQ!B:F,4,FALSE),"NA")</f>
        <v>Gen-BSRFv2’-CDC-SDF-12</v>
      </c>
      <c r="K879" s="24">
        <f>IFERROR(VLOOKUP(F879,CustomerREQ!B:F,5,FALSE),"NA")</f>
        <v>0</v>
      </c>
    </row>
    <row r="880" spans="1:11" x14ac:dyDescent="0.4">
      <c r="A880" s="23" t="str">
        <f>'指派 Feature_1017'!E:E</f>
        <v>Out of scope</v>
      </c>
      <c r="B880" s="24" t="str">
        <f>IFERROR(VLOOKUP(A880,Feature統計!A:O,15,FALSE),"NA")</f>
        <v>NA</v>
      </c>
      <c r="C880" s="23" t="str">
        <f>'指派 Feature_1017'!B:B</f>
        <v>System Requirement</v>
      </c>
      <c r="D880" s="23" t="str">
        <f>'指派 Feature_1017'!C:C</f>
        <v>Function Safety</v>
      </c>
      <c r="E880" s="23" t="str">
        <f>'指派 Feature_1017'!D:D</f>
        <v>Documentation</v>
      </c>
      <c r="F880" s="23" t="str">
        <f>'指派 Feature_1017'!A:A</f>
        <v>RTBM-57130</v>
      </c>
      <c r="G880" s="24" t="str">
        <f>IFERROR(VLOOKUP(F880,HW資料!A:B,2,FALSE),VLOOKUP(F880,System資料複製!E:J,6,FALSE))</f>
        <v>Reviewed</v>
      </c>
      <c r="H880" s="23" t="str">
        <f>IFERROR(VLOOKUP(F880,HW資料!A:B,1,FALSE),VLOOKUP(F880,System資料複製!E:J,5,FALSE))</f>
        <v>RTBM-57163</v>
      </c>
      <c r="I880" s="24" t="str">
        <f>IFERROR(VLOOKUP(F880,CustomerREQ!B:F,3,FALSE),"NA")</f>
        <v>RTBM-15775</v>
      </c>
      <c r="J880" s="24" t="str">
        <f>IFERROR(VLOOKUP(F880,CustomerREQ!B:F,4,FALSE),"NA")</f>
        <v>Gen-BSRFv2’-CDC-SDF-26</v>
      </c>
      <c r="K880" s="24">
        <f>IFERROR(VLOOKUP(F880,CustomerREQ!B:F,5,FALSE),"NA")</f>
        <v>0</v>
      </c>
    </row>
    <row r="881" spans="1:11" x14ac:dyDescent="0.4">
      <c r="A881" s="23" t="str">
        <f>'指派 Feature_1017'!E:E</f>
        <v>Xcall wire input signal type</v>
      </c>
      <c r="B881" s="24" t="str">
        <f>IFERROR(VLOOKUP(A881,Feature統計!A:O,15,FALSE),"NA")</f>
        <v>Pass</v>
      </c>
      <c r="C881" s="23" t="str">
        <f>'指派 Feature_1017'!B:B</f>
        <v>Hardware Requirement</v>
      </c>
      <c r="D881" s="23" t="str">
        <f>'指派 Feature_1017'!C:C</f>
        <v>Non-Functional</v>
      </c>
      <c r="E881" s="23" t="str">
        <f>'指派 Feature_1017'!D:D</f>
        <v>XCall</v>
      </c>
      <c r="F881" s="23" t="str">
        <f>'指派 Feature_1017'!A:A</f>
        <v>RTBM-57148</v>
      </c>
      <c r="G881" s="24" t="str">
        <f>IFERROR(VLOOKUP(F881,HW資料!A:B,2,FALSE),VLOOKUP(F881,System資料複製!E:J,6,FALSE))</f>
        <v>Pass</v>
      </c>
      <c r="H881" s="23" t="str">
        <f>IFERROR(VLOOKUP(F881,HW資料!A:B,1,FALSE),VLOOKUP(F881,System資料複製!E:J,5,FALSE))</f>
        <v>RTBM-57148</v>
      </c>
      <c r="I881" s="24" t="str">
        <f>IFERROR(VLOOKUP(F881,CustomerREQ!B:F,3,FALSE),"NA")</f>
        <v>RTBM-36225</v>
      </c>
      <c r="J881" s="24" t="str">
        <f>IFERROR(VLOOKUP(F881,CustomerREQ!B:F,4,FALSE),"NA")</f>
        <v>REQ-0495317</v>
      </c>
      <c r="K881" s="24" t="str">
        <f>IFERROR(VLOOKUP(F881,CustomerREQ!B:F,5,FALSE),"NA")</f>
        <v>A</v>
      </c>
    </row>
    <row r="882" spans="1:11" x14ac:dyDescent="0.4">
      <c r="A882" s="23" t="str">
        <f>'指派 Feature_1017'!E:E</f>
        <v>Electrical signal timing of the wired link crash</v>
      </c>
      <c r="B882" s="24" t="str">
        <f>IFERROR(VLOOKUP(A882,Feature統計!A:O,15,FALSE),"NA")</f>
        <v>Pass</v>
      </c>
      <c r="C882" s="23" t="str">
        <f>'指派 Feature_1017'!B:B</f>
        <v>System Requirement</v>
      </c>
      <c r="D882" s="23" t="str">
        <f>'指派 Feature_1017'!C:C</f>
        <v>Non-Functional</v>
      </c>
      <c r="E882" s="23" t="str">
        <f>'指派 Feature_1017'!D:D</f>
        <v>XCall</v>
      </c>
      <c r="F882" s="23" t="str">
        <f>'指派 Feature_1017'!A:A</f>
        <v>RTBM-57149</v>
      </c>
      <c r="G882" s="24" t="str">
        <f>IFERROR(VLOOKUP(F882,HW資料!A:B,2,FALSE),VLOOKUP(F882,System資料複製!E:J,6,FALSE))</f>
        <v>Pass</v>
      </c>
      <c r="H882" s="23" t="str">
        <f>IFERROR(VLOOKUP(F882,HW資料!A:B,1,FALSE),VLOOKUP(F882,System資料複製!E:J,5,FALSE))</f>
        <v>RTBM-57238</v>
      </c>
      <c r="I882" s="24" t="str">
        <f>IFERROR(VLOOKUP(F882,CustomerREQ!B:F,3,FALSE),"NA")</f>
        <v>RTBM-16618</v>
      </c>
      <c r="J882" s="24" t="str">
        <f>IFERROR(VLOOKUP(F882,CustomerREQ!B:F,4,FALSE),"NA")</f>
        <v>REQ-0481759</v>
      </c>
      <c r="K882" s="24" t="str">
        <f>IFERROR(VLOOKUP(F882,CustomerREQ!B:F,5,FALSE),"NA")</f>
        <v>B</v>
      </c>
    </row>
    <row r="883" spans="1:11" x14ac:dyDescent="0.4">
      <c r="A883" s="23" t="str">
        <f>'指派 Feature_1017'!E:E</f>
        <v>Microphone Input</v>
      </c>
      <c r="B883" s="24" t="str">
        <f>IFERROR(VLOOKUP(A883,Feature統計!A:O,15,FALSE),"NA")</f>
        <v>Pass</v>
      </c>
      <c r="C883" s="23" t="str">
        <f>'指派 Feature_1017'!B:B</f>
        <v>System Requirement</v>
      </c>
      <c r="D883" s="23" t="str">
        <f>'指派 Feature_1017'!C:C</f>
        <v>Functional</v>
      </c>
      <c r="E883" s="23" t="str">
        <f>'指派 Feature_1017'!D:D</f>
        <v>XCall</v>
      </c>
      <c r="F883" s="23" t="str">
        <f>'指派 Feature_1017'!A:A</f>
        <v>RTBM-57150</v>
      </c>
      <c r="G883" s="24" t="str">
        <f>IFERROR(VLOOKUP(F883,HW資料!A:B,2,FALSE),VLOOKUP(F883,System資料複製!E:J,6,FALSE))</f>
        <v>StagePass</v>
      </c>
      <c r="H883" s="23" t="str">
        <f>IFERROR(VLOOKUP(F883,HW資料!A:B,1,FALSE),VLOOKUP(F883,System資料複製!E:J,5,FALSE))</f>
        <v>RTBM-57236</v>
      </c>
      <c r="I883" s="24" t="str">
        <f>IFERROR(VLOOKUP(F883,CustomerREQ!B:F,3,FALSE),"NA")</f>
        <v>RTBM-16938</v>
      </c>
      <c r="J883" s="24" t="str">
        <f>IFERROR(VLOOKUP(F883,CustomerREQ!B:F,4,FALSE),"NA")</f>
        <v>REQ-0481773</v>
      </c>
      <c r="K883" s="24" t="str">
        <f>IFERROR(VLOOKUP(F883,CustomerREQ!B:F,5,FALSE),"NA")</f>
        <v>A</v>
      </c>
    </row>
    <row r="884" spans="1:11" x14ac:dyDescent="0.4">
      <c r="A884" s="23" t="str">
        <f>'指派 Feature_1017'!E:E</f>
        <v>Function Safety</v>
      </c>
      <c r="B884" s="24" t="str">
        <f>IFERROR(VLOOKUP(A884,Feature統計!A:O,15,FALSE),"NA")</f>
        <v>On-going w/h some pass</v>
      </c>
      <c r="C884" s="23" t="str">
        <f>'指派 Feature_1017'!B:B</f>
        <v>System Requirement</v>
      </c>
      <c r="D884" s="23" t="str">
        <f>'指派 Feature_1017'!C:C</f>
        <v>Function Safety</v>
      </c>
      <c r="E884" s="23" t="str">
        <f>'指派 Feature_1017'!D:D</f>
        <v>Miscellaneous</v>
      </c>
      <c r="F884" s="23" t="str">
        <f>'指派 Feature_1017'!A:A</f>
        <v>RTBM-60452</v>
      </c>
      <c r="G884" s="24" t="str">
        <f>IFERROR(VLOOKUP(F884,HW資料!A:B,2,FALSE),VLOOKUP(F884,System資料複製!E:J,6,FALSE))</f>
        <v>Reviewed</v>
      </c>
      <c r="H884" s="23" t="str">
        <f>IFERROR(VLOOKUP(F884,HW資料!A:B,1,FALSE),VLOOKUP(F884,System資料複製!E:J,5,FALSE))</f>
        <v>RTBM-44531</v>
      </c>
      <c r="I884" s="24" t="str">
        <f>IFERROR(VLOOKUP(F884,CustomerREQ!B:F,3,FALSE),"NA")</f>
        <v>RTBM-36669</v>
      </c>
      <c r="J884" s="24" t="str">
        <f>IFERROR(VLOOKUP(F884,CustomerREQ!B:F,4,FALSE),"NA")</f>
        <v>REQ-0712236</v>
      </c>
      <c r="K884" s="24" t="str">
        <f>IFERROR(VLOOKUP(F884,CustomerREQ!B:F,5,FALSE),"NA")</f>
        <v>A</v>
      </c>
    </row>
    <row r="885" spans="1:11" x14ac:dyDescent="0.4">
      <c r="A885" s="23" t="str">
        <f>'指派 Feature_1017'!E:E</f>
        <v>Audio measurement</v>
      </c>
      <c r="B885" s="24" t="str">
        <f>IFERROR(VLOOKUP(A885,Feature統計!A:O,15,FALSE),"NA")</f>
        <v>On-going w/h some pass</v>
      </c>
      <c r="C885" s="23" t="str">
        <f>'指派 Feature_1017'!B:B</f>
        <v>System Requirement</v>
      </c>
      <c r="D885" s="23" t="str">
        <f>'指派 Feature_1017'!C:C</f>
        <v>Functional</v>
      </c>
      <c r="E885" s="23" t="str">
        <f>'指派 Feature_1017'!D:D</f>
        <v>Broadcast</v>
      </c>
      <c r="F885" s="23" t="str">
        <f>'指派 Feature_1017'!A:A</f>
        <v>RTBM-68776</v>
      </c>
      <c r="G885" s="24" t="str">
        <f>IFERROR(VLOOKUP(F885,HW資料!A:B,2,FALSE),VLOOKUP(F885,System資料複製!E:J,6,FALSE))</f>
        <v>Pass</v>
      </c>
      <c r="H885" s="23" t="str">
        <f>IFERROR(VLOOKUP(F885,HW資料!A:B,1,FALSE),VLOOKUP(F885,System資料複製!E:J,5,FALSE))</f>
        <v>RTBM-68790</v>
      </c>
      <c r="I885" s="24" t="str">
        <f>IFERROR(VLOOKUP(F885,CustomerREQ!B:F,3,FALSE),"NA")</f>
        <v>RTBM-37527</v>
      </c>
      <c r="J885" s="24" t="str">
        <f>IFERROR(VLOOKUP(F885,CustomerREQ!B:F,4,FALSE),"NA")</f>
        <v>REQ-0594690</v>
      </c>
      <c r="K885" s="24" t="str">
        <f>IFERROR(VLOOKUP(F885,CustomerREQ!B:F,5,FALSE),"NA")</f>
        <v>D</v>
      </c>
    </row>
    <row r="886" spans="1:11" x14ac:dyDescent="0.4">
      <c r="A886" s="23" t="str">
        <f>'指派 Feature_1017'!E:E</f>
        <v>Out of scope</v>
      </c>
      <c r="B886" s="24" t="str">
        <f>IFERROR(VLOOKUP(A886,Feature統計!A:O,15,FALSE),"NA")</f>
        <v>NA</v>
      </c>
      <c r="C886" s="23" t="str">
        <f>'指派 Feature_1017'!B:B</f>
        <v>System Requirement</v>
      </c>
      <c r="D886" s="23" t="str">
        <f>'指派 Feature_1017'!C:C</f>
        <v>Functional</v>
      </c>
      <c r="E886" s="23" t="str">
        <f>'指派 Feature_1017'!D:D</f>
        <v>Diagnostic</v>
      </c>
      <c r="F886" s="23" t="str">
        <f>'指派 Feature_1017'!A:A</f>
        <v>RTBM-71291</v>
      </c>
      <c r="G886" s="24" t="str">
        <f>IFERROR(VLOOKUP(F886,HW資料!A:B,2,FALSE),VLOOKUP(F886,System資料複製!E:J,6,FALSE))</f>
        <v>Reviewed</v>
      </c>
      <c r="H886" s="23" t="str">
        <f>IFERROR(VLOOKUP(F886,HW資料!A:B,1,FALSE),VLOOKUP(F886,System資料複製!E:J,5,FALSE))</f>
        <v>RTBM-71658</v>
      </c>
      <c r="I886" s="24" t="str">
        <f>IFERROR(VLOOKUP(F886,CustomerREQ!B:F,3,FALSE),"NA")</f>
        <v>RTBM-70429</v>
      </c>
      <c r="J886" s="24" t="str">
        <f>IFERROR(VLOOKUP(F886,CustomerREQ!B:F,4,FALSE),"NA")</f>
        <v>B1406-49</v>
      </c>
      <c r="K886" s="24">
        <f>IFERROR(VLOOKUP(F886,CustomerREQ!B:F,5,FALSE),"NA")</f>
        <v>0</v>
      </c>
    </row>
    <row r="887" spans="1:11" x14ac:dyDescent="0.4">
      <c r="A887" s="23" t="str">
        <f>'指派 Feature_1017'!E:E</f>
        <v>Out of scope</v>
      </c>
      <c r="B887" s="24" t="str">
        <f>IFERROR(VLOOKUP(A887,Feature統計!A:O,15,FALSE),"NA")</f>
        <v>NA</v>
      </c>
      <c r="C887" s="23" t="str">
        <f>'指派 Feature_1017'!B:B</f>
        <v>System Requirement</v>
      </c>
      <c r="D887" s="23" t="str">
        <f>'指派 Feature_1017'!C:C</f>
        <v>Functional</v>
      </c>
      <c r="E887" s="23" t="str">
        <f>'指派 Feature_1017'!D:D</f>
        <v>Diagnostic</v>
      </c>
      <c r="F887" s="23" t="str">
        <f>'指派 Feature_1017'!A:A</f>
        <v>RTBM-71292</v>
      </c>
      <c r="G887" s="24" t="str">
        <f>IFERROR(VLOOKUP(F887,HW資料!A:B,2,FALSE),VLOOKUP(F887,System資料複製!E:J,6,FALSE))</f>
        <v>Reviewed</v>
      </c>
      <c r="H887" s="23" t="str">
        <f>IFERROR(VLOOKUP(F887,HW資料!A:B,1,FALSE),VLOOKUP(F887,System資料複製!E:J,5,FALSE))</f>
        <v>RTBM-71659</v>
      </c>
      <c r="I887" s="24" t="str">
        <f>IFERROR(VLOOKUP(F887,CustomerREQ!B:F,3,FALSE),"NA")</f>
        <v>RTBM-70428</v>
      </c>
      <c r="J887" s="24" t="str">
        <f>IFERROR(VLOOKUP(F887,CustomerREQ!B:F,4,FALSE),"NA")</f>
        <v>B142F-49</v>
      </c>
      <c r="K887" s="24">
        <f>IFERROR(VLOOKUP(F887,CustomerREQ!B:F,5,FALSE),"NA")</f>
        <v>0</v>
      </c>
    </row>
    <row r="888" spans="1:11" x14ac:dyDescent="0.4">
      <c r="A888" s="23" t="str">
        <f>'指派 Feature_1017'!E:E</f>
        <v>DTC - Cellular EA</v>
      </c>
      <c r="B888" s="24" t="str">
        <f>IFERROR(VLOOKUP(A888,Feature統計!A:O,15,FALSE),"NA")</f>
        <v>Pass</v>
      </c>
      <c r="C888" s="23" t="str">
        <f>'指派 Feature_1017'!B:B</f>
        <v>System Requirement</v>
      </c>
      <c r="D888" s="23" t="str">
        <f>'指派 Feature_1017'!C:C</f>
        <v>Functional</v>
      </c>
      <c r="E888" s="23" t="str">
        <f>'指派 Feature_1017'!D:D</f>
        <v>Diagnostic</v>
      </c>
      <c r="F888" s="23" t="str">
        <f>'指派 Feature_1017'!A:A</f>
        <v>RTBM-71295</v>
      </c>
      <c r="G888" s="24" t="str">
        <f>IFERROR(VLOOKUP(F888,HW資料!A:B,2,FALSE),VLOOKUP(F888,System資料複製!E:J,6,FALSE))</f>
        <v>Pass</v>
      </c>
      <c r="H888" s="23" t="str">
        <f>IFERROR(VLOOKUP(F888,HW資料!A:B,1,FALSE),VLOOKUP(F888,System資料複製!E:J,5,FALSE))</f>
        <v>RTBM-71660</v>
      </c>
      <c r="I888" s="24" t="str">
        <f>IFERROR(VLOOKUP(F888,CustomerREQ!B:F,3,FALSE),"NA")</f>
        <v>RTBM-70427</v>
      </c>
      <c r="J888" s="24" t="str">
        <f>IFERROR(VLOOKUP(F888,CustomerREQ!B:F,4,FALSE),"NA")</f>
        <v>B15C4-11</v>
      </c>
      <c r="K888" s="24">
        <f>IFERROR(VLOOKUP(F888,CustomerREQ!B:F,5,FALSE),"NA")</f>
        <v>0</v>
      </c>
    </row>
    <row r="889" spans="1:11" x14ac:dyDescent="0.4">
      <c r="A889" s="23" t="str">
        <f>'指派 Feature_1017'!E:E</f>
        <v>DTC - Cellular EA</v>
      </c>
      <c r="B889" s="24" t="str">
        <f>IFERROR(VLOOKUP(A889,Feature統計!A:O,15,FALSE),"NA")</f>
        <v>Pass</v>
      </c>
      <c r="C889" s="23" t="str">
        <f>'指派 Feature_1017'!B:B</f>
        <v>System Requirement</v>
      </c>
      <c r="D889" s="23" t="str">
        <f>'指派 Feature_1017'!C:C</f>
        <v>Functional</v>
      </c>
      <c r="E889" s="23" t="str">
        <f>'指派 Feature_1017'!D:D</f>
        <v>Diagnostic</v>
      </c>
      <c r="F889" s="23" t="str">
        <f>'指派 Feature_1017'!A:A</f>
        <v>RTBM-71296</v>
      </c>
      <c r="G889" s="24" t="str">
        <f>IFERROR(VLOOKUP(F889,HW資料!A:B,2,FALSE),VLOOKUP(F889,System資料複製!E:J,6,FALSE))</f>
        <v>Pass</v>
      </c>
      <c r="H889" s="23" t="str">
        <f>IFERROR(VLOOKUP(F889,HW資料!A:B,1,FALSE),VLOOKUP(F889,System資料複製!E:J,5,FALSE))</f>
        <v>RTBM-71661</v>
      </c>
      <c r="I889" s="24" t="str">
        <f>IFERROR(VLOOKUP(F889,CustomerREQ!B:F,3,FALSE),"NA")</f>
        <v>RTBM-70426</v>
      </c>
      <c r="J889" s="24" t="str">
        <f>IFERROR(VLOOKUP(F889,CustomerREQ!B:F,4,FALSE),"NA")</f>
        <v>B15C4-12</v>
      </c>
      <c r="K889" s="24">
        <f>IFERROR(VLOOKUP(F889,CustomerREQ!B:F,5,FALSE),"NA")</f>
        <v>0</v>
      </c>
    </row>
    <row r="890" spans="1:11" x14ac:dyDescent="0.4">
      <c r="A890" s="23" t="str">
        <f>'指派 Feature_1017'!E:E</f>
        <v>DTC - Cellular EA</v>
      </c>
      <c r="B890" s="24" t="str">
        <f>IFERROR(VLOOKUP(A890,Feature統計!A:O,15,FALSE),"NA")</f>
        <v>Pass</v>
      </c>
      <c r="C890" s="23" t="str">
        <f>'指派 Feature_1017'!B:B</f>
        <v>System Requirement</v>
      </c>
      <c r="D890" s="23" t="str">
        <f>'指派 Feature_1017'!C:C</f>
        <v>Functional</v>
      </c>
      <c r="E890" s="23" t="str">
        <f>'指派 Feature_1017'!D:D</f>
        <v>Diagnostic</v>
      </c>
      <c r="F890" s="23" t="str">
        <f>'指派 Feature_1017'!A:A</f>
        <v>RTBM-71298</v>
      </c>
      <c r="G890" s="24" t="str">
        <f>IFERROR(VLOOKUP(F890,HW資料!A:B,2,FALSE),VLOOKUP(F890,System資料複製!E:J,6,FALSE))</f>
        <v>Pass</v>
      </c>
      <c r="H890" s="23" t="str">
        <f>IFERROR(VLOOKUP(F890,HW資料!A:B,1,FALSE),VLOOKUP(F890,System資料複製!E:J,5,FALSE))</f>
        <v>RTBM-71643</v>
      </c>
      <c r="I890" s="24" t="str">
        <f>IFERROR(VLOOKUP(F890,CustomerREQ!B:F,3,FALSE),"NA")</f>
        <v>RTBM-70425</v>
      </c>
      <c r="J890" s="24" t="str">
        <f>IFERROR(VLOOKUP(F890,CustomerREQ!B:F,4,FALSE),"NA")</f>
        <v>B15C4-13</v>
      </c>
      <c r="K890" s="24">
        <f>IFERROR(VLOOKUP(F890,CustomerREQ!B:F,5,FALSE),"NA")</f>
        <v>0</v>
      </c>
    </row>
    <row r="891" spans="1:11" x14ac:dyDescent="0.4">
      <c r="A891" s="23" t="str">
        <f>'指派 Feature_1017'!E:E</f>
        <v>DTC - Cellular EA</v>
      </c>
      <c r="B891" s="24" t="str">
        <f>IFERROR(VLOOKUP(A891,Feature統計!A:O,15,FALSE),"NA")</f>
        <v>Pass</v>
      </c>
      <c r="C891" s="23" t="str">
        <f>'指派 Feature_1017'!B:B</f>
        <v>System Requirement</v>
      </c>
      <c r="D891" s="23" t="str">
        <f>'指派 Feature_1017'!C:C</f>
        <v>Functional</v>
      </c>
      <c r="E891" s="23" t="str">
        <f>'指派 Feature_1017'!D:D</f>
        <v>Diagnostic</v>
      </c>
      <c r="F891" s="23" t="str">
        <f>'指派 Feature_1017'!A:A</f>
        <v>RTBM-71299</v>
      </c>
      <c r="G891" s="24" t="str">
        <f>IFERROR(VLOOKUP(F891,HW資料!A:B,2,FALSE),VLOOKUP(F891,System資料複製!E:J,6,FALSE))</f>
        <v>Pass</v>
      </c>
      <c r="H891" s="23" t="str">
        <f>IFERROR(VLOOKUP(F891,HW資料!A:B,1,FALSE),VLOOKUP(F891,System資料複製!E:J,5,FALSE))</f>
        <v>RTBM-44446</v>
      </c>
      <c r="I891" s="24" t="str">
        <f>IFERROR(VLOOKUP(F891,CustomerREQ!B:F,3,FALSE),"NA")</f>
        <v>RTBM-70424</v>
      </c>
      <c r="J891" s="24" t="str">
        <f>IFERROR(VLOOKUP(F891,CustomerREQ!B:F,4,FALSE),"NA")</f>
        <v>B1668-11</v>
      </c>
      <c r="K891" s="24">
        <f>IFERROR(VLOOKUP(F891,CustomerREQ!B:F,5,FALSE),"NA")</f>
        <v>0</v>
      </c>
    </row>
    <row r="892" spans="1:11" x14ac:dyDescent="0.4">
      <c r="A892" s="23" t="str">
        <f>'指派 Feature_1017'!E:E</f>
        <v>DTC - Cellular EA</v>
      </c>
      <c r="B892" s="24" t="str">
        <f>IFERROR(VLOOKUP(A892,Feature統計!A:O,15,FALSE),"NA")</f>
        <v>Pass</v>
      </c>
      <c r="C892" s="23" t="str">
        <f>'指派 Feature_1017'!B:B</f>
        <v>System Requirement</v>
      </c>
      <c r="D892" s="23" t="str">
        <f>'指派 Feature_1017'!C:C</f>
        <v>Functional</v>
      </c>
      <c r="E892" s="23" t="str">
        <f>'指派 Feature_1017'!D:D</f>
        <v>Diagnostic</v>
      </c>
      <c r="F892" s="23" t="str">
        <f>'指派 Feature_1017'!A:A</f>
        <v>RTBM-71301</v>
      </c>
      <c r="G892" s="24" t="str">
        <f>IFERROR(VLOOKUP(F892,HW資料!A:B,2,FALSE),VLOOKUP(F892,System資料複製!E:J,6,FALSE))</f>
        <v>Pass</v>
      </c>
      <c r="H892" s="23" t="str">
        <f>IFERROR(VLOOKUP(F892,HW資料!A:B,1,FALSE),VLOOKUP(F892,System資料複製!E:J,5,FALSE))</f>
        <v>RTBM-44447</v>
      </c>
      <c r="I892" s="24" t="str">
        <f>IFERROR(VLOOKUP(F892,CustomerREQ!B:F,3,FALSE),"NA")</f>
        <v>RTBM-70422</v>
      </c>
      <c r="J892" s="24" t="str">
        <f>IFERROR(VLOOKUP(F892,CustomerREQ!B:F,4,FALSE),"NA")</f>
        <v>B1668-13</v>
      </c>
      <c r="K892" s="24">
        <f>IFERROR(VLOOKUP(F892,CustomerREQ!B:F,5,FALSE),"NA")</f>
        <v>0</v>
      </c>
    </row>
    <row r="893" spans="1:11" x14ac:dyDescent="0.4">
      <c r="A893" s="23" t="str">
        <f>'指派 Feature_1017'!E:E</f>
        <v>DTC - Cellular EA</v>
      </c>
      <c r="B893" s="24" t="str">
        <f>IFERROR(VLOOKUP(A893,Feature統計!A:O,15,FALSE),"NA")</f>
        <v>Pass</v>
      </c>
      <c r="C893" s="23" t="str">
        <f>'指派 Feature_1017'!B:B</f>
        <v>System Requirement</v>
      </c>
      <c r="D893" s="23" t="str">
        <f>'指派 Feature_1017'!C:C</f>
        <v>Functional</v>
      </c>
      <c r="E893" s="23" t="str">
        <f>'指派 Feature_1017'!D:D</f>
        <v>Diagnostic</v>
      </c>
      <c r="F893" s="23" t="str">
        <f>'指派 Feature_1017'!A:A</f>
        <v>RTBM-71300</v>
      </c>
      <c r="G893" s="24" t="str">
        <f>IFERROR(VLOOKUP(F893,HW資料!A:B,2,FALSE),VLOOKUP(F893,System資料複製!E:J,6,FALSE))</f>
        <v>Pass</v>
      </c>
      <c r="H893" s="23" t="str">
        <f>IFERROR(VLOOKUP(F893,HW資料!A:B,1,FALSE),VLOOKUP(F893,System資料複製!E:J,5,FALSE))</f>
        <v>RTBM-71646</v>
      </c>
      <c r="I893" s="24" t="str">
        <f>IFERROR(VLOOKUP(F893,CustomerREQ!B:F,3,FALSE),"NA")</f>
        <v>RTBM-70423</v>
      </c>
      <c r="J893" s="24" t="str">
        <f>IFERROR(VLOOKUP(F893,CustomerREQ!B:F,4,FALSE),"NA")</f>
        <v>B1668-12</v>
      </c>
      <c r="K893" s="24">
        <f>IFERROR(VLOOKUP(F893,CustomerREQ!B:F,5,FALSE),"NA")</f>
        <v>0</v>
      </c>
    </row>
    <row r="894" spans="1:11" x14ac:dyDescent="0.4">
      <c r="A894" s="23" t="str">
        <f>'指派 Feature_1017'!E:E</f>
        <v>DTC - Radio EA</v>
      </c>
      <c r="B894" s="24" t="str">
        <f>IFERROR(VLOOKUP(A894,Feature統計!A:O,15,FALSE),"NA")</f>
        <v>Pass</v>
      </c>
      <c r="C894" s="23" t="str">
        <f>'指派 Feature_1017'!B:B</f>
        <v>System Requirement</v>
      </c>
      <c r="D894" s="23" t="str">
        <f>'指派 Feature_1017'!C:C</f>
        <v>Functional</v>
      </c>
      <c r="E894" s="23" t="str">
        <f>'指派 Feature_1017'!D:D</f>
        <v>Diagnostic</v>
      </c>
      <c r="F894" s="23" t="str">
        <f>'指派 Feature_1017'!A:A</f>
        <v>RTBM-71302</v>
      </c>
      <c r="G894" s="24" t="str">
        <f>IFERROR(VLOOKUP(F894,HW資料!A:B,2,FALSE),VLOOKUP(F894,System資料複製!E:J,6,FALSE))</f>
        <v>Pass</v>
      </c>
      <c r="H894" s="23" t="str">
        <f>IFERROR(VLOOKUP(F894,HW資料!A:B,1,FALSE),VLOOKUP(F894,System資料複製!E:J,5,FALSE))</f>
        <v>RTBM-71655</v>
      </c>
      <c r="I894" s="24" t="str">
        <f>IFERROR(VLOOKUP(F894,CustomerREQ!B:F,3,FALSE),"NA")</f>
        <v>RTBM-70421</v>
      </c>
      <c r="J894" s="24" t="str">
        <f>IFERROR(VLOOKUP(F894,CustomerREQ!B:F,4,FALSE),"NA")</f>
        <v>B1507-12</v>
      </c>
      <c r="K894" s="24">
        <f>IFERROR(VLOOKUP(F894,CustomerREQ!B:F,5,FALSE),"NA")</f>
        <v>0</v>
      </c>
    </row>
    <row r="895" spans="1:11" x14ac:dyDescent="0.4">
      <c r="A895" s="23" t="str">
        <f>'指派 Feature_1017'!E:E</f>
        <v>DTC - Radio EA</v>
      </c>
      <c r="B895" s="24" t="str">
        <f>IFERROR(VLOOKUP(A895,Feature統計!A:O,15,FALSE),"NA")</f>
        <v>Pass</v>
      </c>
      <c r="C895" s="23" t="str">
        <f>'指派 Feature_1017'!B:B</f>
        <v>System Requirement</v>
      </c>
      <c r="D895" s="23" t="str">
        <f>'指派 Feature_1017'!C:C</f>
        <v>Functional</v>
      </c>
      <c r="E895" s="23" t="str">
        <f>'指派 Feature_1017'!D:D</f>
        <v>Diagnostic</v>
      </c>
      <c r="F895" s="23" t="str">
        <f>'指派 Feature_1017'!A:A</f>
        <v>RTBM-71303</v>
      </c>
      <c r="G895" s="24" t="str">
        <f>IFERROR(VLOOKUP(F895,HW資料!A:B,2,FALSE),VLOOKUP(F895,System資料複製!E:J,6,FALSE))</f>
        <v>Pass</v>
      </c>
      <c r="H895" s="23" t="str">
        <f>IFERROR(VLOOKUP(F895,HW資料!A:B,1,FALSE),VLOOKUP(F895,System資料複製!E:J,5,FALSE))</f>
        <v>RTBM-71656</v>
      </c>
      <c r="I895" s="24" t="str">
        <f>IFERROR(VLOOKUP(F895,CustomerREQ!B:F,3,FALSE),"NA")</f>
        <v>RTBM-70420</v>
      </c>
      <c r="J895" s="24" t="str">
        <f>IFERROR(VLOOKUP(F895,CustomerREQ!B:F,4,FALSE),"NA")</f>
        <v>B1508-4B</v>
      </c>
      <c r="K895" s="24">
        <f>IFERROR(VLOOKUP(F895,CustomerREQ!B:F,5,FALSE),"NA")</f>
        <v>0</v>
      </c>
    </row>
    <row r="896" spans="1:11" x14ac:dyDescent="0.4">
      <c r="A896" s="23" t="str">
        <f>'指派 Feature_1017'!E:E</f>
        <v>DTC - Radio EA</v>
      </c>
      <c r="B896" s="24" t="str">
        <f>IFERROR(VLOOKUP(A896,Feature統計!A:O,15,FALSE),"NA")</f>
        <v>Pass</v>
      </c>
      <c r="C896" s="23" t="str">
        <f>'指派 Feature_1017'!B:B</f>
        <v>System Requirement</v>
      </c>
      <c r="D896" s="23" t="str">
        <f>'指派 Feature_1017'!C:C</f>
        <v>Functional</v>
      </c>
      <c r="E896" s="23" t="str">
        <f>'指派 Feature_1017'!D:D</f>
        <v>Diagnostic</v>
      </c>
      <c r="F896" s="23" t="str">
        <f>'指派 Feature_1017'!A:A</f>
        <v>RTBM-71304</v>
      </c>
      <c r="G896" s="24" t="str">
        <f>IFERROR(VLOOKUP(F896,HW資料!A:B,2,FALSE),VLOOKUP(F896,System資料複製!E:J,6,FALSE))</f>
        <v>Pass</v>
      </c>
      <c r="H896" s="23" t="str">
        <f>IFERROR(VLOOKUP(F896,HW資料!A:B,1,FALSE),VLOOKUP(F896,System資料複製!E:J,5,FALSE))</f>
        <v>RTBM-71657</v>
      </c>
      <c r="I896" s="24" t="str">
        <f>IFERROR(VLOOKUP(F896,CustomerREQ!B:F,3,FALSE),"NA")</f>
        <v>RTBM-70419</v>
      </c>
      <c r="J896" s="24" t="str">
        <f>IFERROR(VLOOKUP(F896,CustomerREQ!B:F,4,FALSE),"NA")</f>
        <v>B164E-4B</v>
      </c>
      <c r="K896" s="24">
        <f>IFERROR(VLOOKUP(F896,CustomerREQ!B:F,5,FALSE),"NA")</f>
        <v>0</v>
      </c>
    </row>
    <row r="897" spans="1:11" x14ac:dyDescent="0.4">
      <c r="A897" s="23" t="str">
        <f>'指派 Feature_1017'!E:E</f>
        <v>DTC - GNSS EA</v>
      </c>
      <c r="B897" s="24" t="str">
        <f>IFERROR(VLOOKUP(A897,Feature統計!A:O,15,FALSE),"NA")</f>
        <v>Pass</v>
      </c>
      <c r="C897" s="23" t="str">
        <f>'指派 Feature_1017'!B:B</f>
        <v>System Requirement</v>
      </c>
      <c r="D897" s="23" t="str">
        <f>'指派 Feature_1017'!C:C</f>
        <v>Functional</v>
      </c>
      <c r="E897" s="23" t="str">
        <f>'指派 Feature_1017'!D:D</f>
        <v>Diagnostic</v>
      </c>
      <c r="F897" s="23" t="str">
        <f>'指派 Feature_1017'!A:A</f>
        <v>RTBM-71305</v>
      </c>
      <c r="G897" s="24" t="str">
        <f>IFERROR(VLOOKUP(F897,HW資料!A:B,2,FALSE),VLOOKUP(F897,System資料複製!E:J,6,FALSE))</f>
        <v>Pass</v>
      </c>
      <c r="H897" s="23" t="str">
        <f>IFERROR(VLOOKUP(F897,HW資料!A:B,1,FALSE),VLOOKUP(F897,System資料複製!E:J,5,FALSE))</f>
        <v>RTBM-71645</v>
      </c>
      <c r="I897" s="24" t="str">
        <f>IFERROR(VLOOKUP(F897,CustomerREQ!B:F,3,FALSE),"NA")</f>
        <v>RTBM-70417</v>
      </c>
      <c r="J897" s="24" t="str">
        <f>IFERROR(VLOOKUP(F897,CustomerREQ!B:F,4,FALSE),"NA")</f>
        <v>B1537-11</v>
      </c>
      <c r="K897" s="24">
        <f>IFERROR(VLOOKUP(F897,CustomerREQ!B:F,5,FALSE),"NA")</f>
        <v>0</v>
      </c>
    </row>
    <row r="898" spans="1:11" x14ac:dyDescent="0.4">
      <c r="A898" s="23" t="str">
        <f>'指派 Feature_1017'!E:E</f>
        <v>DTC - GNSS EA</v>
      </c>
      <c r="B898" s="24" t="str">
        <f>IFERROR(VLOOKUP(A898,Feature統計!A:O,15,FALSE),"NA")</f>
        <v>Pass</v>
      </c>
      <c r="C898" s="23" t="str">
        <f>'指派 Feature_1017'!B:B</f>
        <v>System Requirement</v>
      </c>
      <c r="D898" s="23" t="str">
        <f>'指派 Feature_1017'!C:C</f>
        <v>Functional</v>
      </c>
      <c r="E898" s="23" t="str">
        <f>'指派 Feature_1017'!D:D</f>
        <v>Diagnostic</v>
      </c>
      <c r="F898" s="23" t="str">
        <f>'指派 Feature_1017'!A:A</f>
        <v>RTBM-71306</v>
      </c>
      <c r="G898" s="24" t="str">
        <f>IFERROR(VLOOKUP(F898,HW資料!A:B,2,FALSE),VLOOKUP(F898,System資料複製!E:J,6,FALSE))</f>
        <v>Pass</v>
      </c>
      <c r="H898" s="23" t="str">
        <f>IFERROR(VLOOKUP(F898,HW資料!A:B,1,FALSE),VLOOKUP(F898,System資料複製!E:J,5,FALSE))</f>
        <v>RTBM-71644</v>
      </c>
      <c r="I898" s="24" t="str">
        <f>IFERROR(VLOOKUP(F898,CustomerREQ!B:F,3,FALSE),"NA")</f>
        <v>RTBM-70416</v>
      </c>
      <c r="J898" s="24" t="str">
        <f>IFERROR(VLOOKUP(F898,CustomerREQ!B:F,4,FALSE),"NA")</f>
        <v>B1537-12</v>
      </c>
      <c r="K898" s="24">
        <f>IFERROR(VLOOKUP(F898,CustomerREQ!B:F,5,FALSE),"NA")</f>
        <v>0</v>
      </c>
    </row>
    <row r="899" spans="1:11" x14ac:dyDescent="0.4">
      <c r="A899" s="23" t="str">
        <f>'指派 Feature_1017'!E:E</f>
        <v>DTC - GNSS EA</v>
      </c>
      <c r="B899" s="24" t="str">
        <f>IFERROR(VLOOKUP(A899,Feature統計!A:O,15,FALSE),"NA")</f>
        <v>Pass</v>
      </c>
      <c r="C899" s="23" t="str">
        <f>'指派 Feature_1017'!B:B</f>
        <v>System Requirement</v>
      </c>
      <c r="D899" s="23" t="str">
        <f>'指派 Feature_1017'!C:C</f>
        <v>Functional</v>
      </c>
      <c r="E899" s="23" t="str">
        <f>'指派 Feature_1017'!D:D</f>
        <v>Diagnostic</v>
      </c>
      <c r="F899" s="23" t="str">
        <f>'指派 Feature_1017'!A:A</f>
        <v>RTBM-71307</v>
      </c>
      <c r="G899" s="24" t="str">
        <f>IFERROR(VLOOKUP(F899,HW資料!A:B,2,FALSE),VLOOKUP(F899,System資料複製!E:J,6,FALSE))</f>
        <v>Pass</v>
      </c>
      <c r="H899" s="23" t="str">
        <f>IFERROR(VLOOKUP(F899,HW資料!A:B,1,FALSE),VLOOKUP(F899,System資料複製!E:J,5,FALSE))</f>
        <v>RTBM-71640</v>
      </c>
      <c r="I899" s="24" t="str">
        <f>IFERROR(VLOOKUP(F899,CustomerREQ!B:F,3,FALSE),"NA")</f>
        <v>RTBM-70415</v>
      </c>
      <c r="J899" s="24" t="str">
        <f>IFERROR(VLOOKUP(F899,CustomerREQ!B:F,4,FALSE),"NA")</f>
        <v>B1537-13</v>
      </c>
      <c r="K899" s="24">
        <f>IFERROR(VLOOKUP(F899,CustomerREQ!B:F,5,FALSE),"NA")</f>
        <v>0</v>
      </c>
    </row>
    <row r="900" spans="1:11" x14ac:dyDescent="0.4">
      <c r="A900" s="23" t="str">
        <f>'指派 Feature_1017'!E:E</f>
        <v>DTC - GNSS EA</v>
      </c>
      <c r="B900" s="24" t="str">
        <f>IFERROR(VLOOKUP(A900,Feature統計!A:O,15,FALSE),"NA")</f>
        <v>Pass</v>
      </c>
      <c r="C900" s="23" t="str">
        <f>'指派 Feature_1017'!B:B</f>
        <v>System Requirement</v>
      </c>
      <c r="D900" s="23" t="str">
        <f>'指派 Feature_1017'!C:C</f>
        <v>Functional</v>
      </c>
      <c r="E900" s="23" t="str">
        <f>'指派 Feature_1017'!D:D</f>
        <v>Diagnostic</v>
      </c>
      <c r="F900" s="23" t="str">
        <f>'指派 Feature_1017'!A:A</f>
        <v>RTBM-71308</v>
      </c>
      <c r="G900" s="24" t="str">
        <f>IFERROR(VLOOKUP(F900,HW資料!A:B,2,FALSE),VLOOKUP(F900,System資料複製!E:J,6,FALSE))</f>
        <v>Pass</v>
      </c>
      <c r="H900" s="23" t="str">
        <f>IFERROR(VLOOKUP(F900,HW資料!A:B,1,FALSE),VLOOKUP(F900,System資料複製!E:J,5,FALSE))</f>
        <v>RTBM-71637</v>
      </c>
      <c r="I900" s="24" t="str">
        <f>IFERROR(VLOOKUP(F900,CustomerREQ!B:F,3,FALSE),"NA")</f>
        <v>RTBM-70414</v>
      </c>
      <c r="J900" s="24" t="str">
        <f>IFERROR(VLOOKUP(F900,CustomerREQ!B:F,4,FALSE),"NA")</f>
        <v>B1667-4B</v>
      </c>
      <c r="K900" s="24">
        <f>IFERROR(VLOOKUP(F900,CustomerREQ!B:F,5,FALSE),"NA")</f>
        <v>0</v>
      </c>
    </row>
    <row r="901" spans="1:11" x14ac:dyDescent="0.4">
      <c r="A901" s="23" t="str">
        <f>'指派 Feature_1017'!E:E</f>
        <v>B21 7130</v>
      </c>
      <c r="B901" s="24" t="str">
        <f>IFERROR(VLOOKUP(A901,Feature統計!A:O,15,FALSE),"NA")</f>
        <v>Pass</v>
      </c>
      <c r="C901" s="23" t="str">
        <f>'指派 Feature_1017'!B:B</f>
        <v>System Requirement</v>
      </c>
      <c r="D901" s="23" t="str">
        <f>'指派 Feature_1017'!C:C</f>
        <v>Non-Functional</v>
      </c>
      <c r="E901" s="23" t="str">
        <f>'指派 Feature_1017'!D:D</f>
        <v>Quality</v>
      </c>
      <c r="F901" s="23" t="str">
        <f>'指派 Feature_1017'!A:A</f>
        <v>RTBM-77959</v>
      </c>
      <c r="G901" s="24" t="str">
        <f>IFERROR(VLOOKUP(F901,HW資料!A:B,2,FALSE),VLOOKUP(F901,System資料複製!E:J,6,FALSE))</f>
        <v>StagePass</v>
      </c>
      <c r="H901" s="23" t="str">
        <f>IFERROR(VLOOKUP(F901,HW資料!A:B,1,FALSE),VLOOKUP(F901,System資料複製!E:J,5,FALSE))</f>
        <v>RTBM-46871</v>
      </c>
      <c r="I901" s="24" t="str">
        <f>IFERROR(VLOOKUP(F901,CustomerREQ!B:F,3,FALSE),"NA")</f>
        <v>RTBM-37037</v>
      </c>
      <c r="J901" s="24" t="str">
        <f>IFERROR(VLOOKUP(F901,CustomerREQ!B:F,4,FALSE),"NA")</f>
        <v>REQ-0712273</v>
      </c>
      <c r="K901" s="24" t="str">
        <f>IFERROR(VLOOKUP(F901,CustomerREQ!B:F,5,FALSE),"NA")</f>
        <v>A</v>
      </c>
    </row>
    <row r="902" spans="1:11" x14ac:dyDescent="0.4">
      <c r="A902" s="23" t="str">
        <f>'指派 Feature_1017'!E:E</f>
        <v>Resistance to Temperature</v>
      </c>
      <c r="B902" s="24" t="str">
        <f>IFERROR(VLOOKUP(A902,Feature統計!A:O,15,FALSE),"NA")</f>
        <v>Pass</v>
      </c>
      <c r="C902" s="23" t="str">
        <f>'指派 Feature_1017'!B:B</f>
        <v>System Requirement</v>
      </c>
      <c r="D902" s="23" t="str">
        <f>'指派 Feature_1017'!C:C</f>
        <v>Functional</v>
      </c>
      <c r="E902" s="23" t="str">
        <f>'指派 Feature_1017'!D:D</f>
        <v>LifeCycle</v>
      </c>
      <c r="F902" s="23" t="str">
        <f>'指派 Feature_1017'!A:A</f>
        <v>RTBM-96205</v>
      </c>
      <c r="G902" s="24" t="str">
        <f>IFERROR(VLOOKUP(F902,HW資料!A:B,2,FALSE),VLOOKUP(F902,System資料複製!E:J,6,FALSE))</f>
        <v>Pass</v>
      </c>
      <c r="H902" s="23" t="str">
        <f>IFERROR(VLOOKUP(F902,HW資料!A:B,1,FALSE),VLOOKUP(F902,System資料複製!E:J,5,FALSE))</f>
        <v>RTBM-96256</v>
      </c>
      <c r="I902" s="24" t="str">
        <f>IFERROR(VLOOKUP(F902,CustomerREQ!B:F,3,FALSE),"NA")</f>
        <v>RTBM-26829</v>
      </c>
      <c r="J902" s="24" t="str">
        <f>IFERROR(VLOOKUP(F902,CustomerREQ!B:F,4,FALSE),"NA")</f>
        <v>REQ-0042462</v>
      </c>
      <c r="K902" s="24" t="str">
        <f>IFERROR(VLOOKUP(F902,CustomerREQ!B:F,5,FALSE),"NA")</f>
        <v>A</v>
      </c>
    </row>
    <row r="903" spans="1:11" x14ac:dyDescent="0.4">
      <c r="A903" s="23" t="str">
        <f>'指派 Feature_1017'!E:E</f>
        <v>Throughput - WiFi System Level</v>
      </c>
      <c r="B903" s="24" t="str">
        <f>IFERROR(VLOOKUP(A903,Feature統計!A:O,15,FALSE),"NA")</f>
        <v>Pass</v>
      </c>
      <c r="C903" s="23" t="str">
        <f>'指派 Feature_1017'!B:B</f>
        <v>System Requirement</v>
      </c>
      <c r="D903" s="23" t="str">
        <f>'指派 Feature_1017'!C:C</f>
        <v>Functional</v>
      </c>
      <c r="E903" s="23" t="str">
        <f>'指派 Feature_1017'!D:D</f>
        <v>Connectivity</v>
      </c>
      <c r="F903" s="23" t="str">
        <f>'指派 Feature_1017'!A:A</f>
        <v>RTBM-97447</v>
      </c>
      <c r="G903" s="24" t="str">
        <f>IFERROR(VLOOKUP(F903,HW資料!A:B,2,FALSE),VLOOKUP(F903,System資料複製!E:J,6,FALSE))</f>
        <v>Pass</v>
      </c>
      <c r="H903" s="23" t="str">
        <f>IFERROR(VLOOKUP(F903,HW資料!A:B,1,FALSE),VLOOKUP(F903,System資料複製!E:J,5,FALSE))</f>
        <v>RTBM-47838</v>
      </c>
      <c r="I903" s="24" t="str">
        <f>IFERROR(VLOOKUP(F903,CustomerREQ!B:F,3,FALSE),"NA")</f>
        <v>RTBM-17307</v>
      </c>
      <c r="J903" s="24" t="str">
        <f>IFERROR(VLOOKUP(F903,CustomerREQ!B:F,4,FALSE),"NA")</f>
        <v>REQ-0414021</v>
      </c>
      <c r="K903" s="24" t="str">
        <f>IFERROR(VLOOKUP(F903,CustomerREQ!B:F,5,FALSE),"NA")</f>
        <v>B</v>
      </c>
    </row>
    <row r="904" spans="1:11" x14ac:dyDescent="0.4">
      <c r="A904" s="23" t="str">
        <f>'指派 Feature_1017'!E:E</f>
        <v>DTC - Radio</v>
      </c>
      <c r="B904" s="24" t="str">
        <f>IFERROR(VLOOKUP(A904,Feature統計!A:O,15,FALSE),"NA")</f>
        <v>Pass</v>
      </c>
      <c r="C904" s="23" t="str">
        <f>'指派 Feature_1017'!B:B</f>
        <v>System Requirement</v>
      </c>
      <c r="D904" s="23" t="str">
        <f>'指派 Feature_1017'!C:C</f>
        <v>Functional</v>
      </c>
      <c r="E904" s="23" t="str">
        <f>'指派 Feature_1017'!D:D</f>
        <v>Diagnostic</v>
      </c>
      <c r="F904" s="23" t="str">
        <f>'指派 Feature_1017'!A:A</f>
        <v>RTBM-98672</v>
      </c>
      <c r="G904" s="24" t="str">
        <f>IFERROR(VLOOKUP(F904,HW資料!A:B,2,FALSE),VLOOKUP(F904,System資料複製!E:J,6,FALSE))</f>
        <v>Pass</v>
      </c>
      <c r="H904" s="23" t="str">
        <f>IFERROR(VLOOKUP(F904,HW資料!A:B,1,FALSE),VLOOKUP(F904,System資料複製!E:J,5,FALSE))</f>
        <v>RTBM-98696</v>
      </c>
      <c r="I904" s="24" t="str">
        <f>IFERROR(VLOOKUP(F904,CustomerREQ!B:F,3,FALSE),"NA")</f>
        <v>RTBM-57618</v>
      </c>
      <c r="J904" s="24" t="str">
        <f>IFERROR(VLOOKUP(F904,CustomerREQ!B:F,4,FALSE),"NA")</f>
        <v>GEN-RTBM-ST-DTC_BROADCAST-0006</v>
      </c>
      <c r="K904" s="24">
        <f>IFERROR(VLOOKUP(F904,CustomerREQ!B:F,5,FALSE),"NA")</f>
        <v>0</v>
      </c>
    </row>
    <row r="905" spans="1:11" x14ac:dyDescent="0.4">
      <c r="A905" s="23" t="str">
        <f>'指派 Feature_1017'!E:E</f>
        <v>DTC - Radio</v>
      </c>
      <c r="B905" s="24" t="str">
        <f>IFERROR(VLOOKUP(A905,Feature統計!A:O,15,FALSE),"NA")</f>
        <v>Pass</v>
      </c>
      <c r="C905" s="23" t="str">
        <f>'指派 Feature_1017'!B:B</f>
        <v>System Requirement</v>
      </c>
      <c r="D905" s="23" t="str">
        <f>'指派 Feature_1017'!C:C</f>
        <v>Functional</v>
      </c>
      <c r="E905" s="23" t="str">
        <f>'指派 Feature_1017'!D:D</f>
        <v>Diagnostic</v>
      </c>
      <c r="F905" s="23" t="str">
        <f>'指派 Feature_1017'!A:A</f>
        <v>RTBM-98673</v>
      </c>
      <c r="G905" s="24" t="str">
        <f>IFERROR(VLOOKUP(F905,HW資料!A:B,2,FALSE),VLOOKUP(F905,System資料複製!E:J,6,FALSE))</f>
        <v>Pass</v>
      </c>
      <c r="H905" s="23" t="str">
        <f>IFERROR(VLOOKUP(F905,HW資料!A:B,1,FALSE),VLOOKUP(F905,System資料複製!E:J,5,FALSE))</f>
        <v>RTBM-98697</v>
      </c>
      <c r="I905" s="24" t="str">
        <f>IFERROR(VLOOKUP(F905,CustomerREQ!B:F,3,FALSE),"NA")</f>
        <v>RTBM-57619</v>
      </c>
      <c r="J905" s="24" t="str">
        <f>IFERROR(VLOOKUP(F905,CustomerREQ!B:F,4,FALSE),"NA")</f>
        <v>GEN-RTBM-ST-DTC_BROADCAST-0007</v>
      </c>
      <c r="K905" s="24">
        <f>IFERROR(VLOOKUP(F905,CustomerREQ!B:F,5,FALSE),"NA")</f>
        <v>0</v>
      </c>
    </row>
    <row r="906" spans="1:11" x14ac:dyDescent="0.4">
      <c r="A906" s="23" t="str">
        <f>'指派 Feature_1017'!E:E</f>
        <v>DTC - BuB</v>
      </c>
      <c r="B906" s="24" t="str">
        <f>IFERROR(VLOOKUP(A906,Feature統計!A:O,15,FALSE),"NA")</f>
        <v>Pass</v>
      </c>
      <c r="C906" s="23" t="str">
        <f>'指派 Feature_1017'!B:B</f>
        <v>System Requirement</v>
      </c>
      <c r="D906" s="23" t="str">
        <f>'指派 Feature_1017'!C:C</f>
        <v>Functional</v>
      </c>
      <c r="E906" s="23" t="str">
        <f>'指派 Feature_1017'!D:D</f>
        <v>Diagnostic</v>
      </c>
      <c r="F906" s="23" t="str">
        <f>'指派 Feature_1017'!A:A</f>
        <v>RTBM-98674</v>
      </c>
      <c r="G906" s="24" t="str">
        <f>IFERROR(VLOOKUP(F906,HW資料!A:B,2,FALSE),VLOOKUP(F906,System資料複製!E:J,6,FALSE))</f>
        <v>Pass</v>
      </c>
      <c r="H906" s="23" t="str">
        <f>IFERROR(VLOOKUP(F906,HW資料!A:B,1,FALSE),VLOOKUP(F906,System資料複製!E:J,5,FALSE))</f>
        <v>RTBM-98698</v>
      </c>
      <c r="I906" s="24" t="str">
        <f>IFERROR(VLOOKUP(F906,CustomerREQ!B:F,3,FALSE),"NA")</f>
        <v>RTBM-57597</v>
      </c>
      <c r="J906" s="24" t="str">
        <f>IFERROR(VLOOKUP(F906,CustomerREQ!B:F,4,FALSE),"NA")</f>
        <v>GEN-RTBM-ST-DTC_BUB-0009</v>
      </c>
      <c r="K906" s="24">
        <f>IFERROR(VLOOKUP(F906,CustomerREQ!B:F,5,FALSE),"NA")</f>
        <v>0</v>
      </c>
    </row>
    <row r="907" spans="1:11" x14ac:dyDescent="0.4">
      <c r="A907" s="23" t="str">
        <f>'指派 Feature_1017'!E:E</f>
        <v>DTC - Loudspeaker</v>
      </c>
      <c r="B907" s="24" t="str">
        <f>IFERROR(VLOOKUP(A907,Feature統計!A:O,15,FALSE),"NA")</f>
        <v>Pass</v>
      </c>
      <c r="C907" s="23" t="str">
        <f>'指派 Feature_1017'!B:B</f>
        <v>System Requirement</v>
      </c>
      <c r="D907" s="23" t="str">
        <f>'指派 Feature_1017'!C:C</f>
        <v>Functional</v>
      </c>
      <c r="E907" s="23" t="str">
        <f>'指派 Feature_1017'!D:D</f>
        <v>Diagnostic</v>
      </c>
      <c r="F907" s="23" t="str">
        <f>'指派 Feature_1017'!A:A</f>
        <v>RTBM-98675</v>
      </c>
      <c r="G907" s="24" t="str">
        <f>IFERROR(VLOOKUP(F907,HW資料!A:B,2,FALSE),VLOOKUP(F907,System資料複製!E:J,6,FALSE))</f>
        <v>Pass</v>
      </c>
      <c r="H907" s="23" t="str">
        <f>IFERROR(VLOOKUP(F907,HW資料!A:B,1,FALSE),VLOOKUP(F907,System資料複製!E:J,5,FALSE))</f>
        <v>RTBM-98699</v>
      </c>
      <c r="I907" s="24" t="str">
        <f>IFERROR(VLOOKUP(F907,CustomerREQ!B:F,3,FALSE),"NA")</f>
        <v>RTBM-57611</v>
      </c>
      <c r="J907" s="24" t="str">
        <f>IFERROR(VLOOKUP(F907,CustomerREQ!B:F,4,FALSE),"NA")</f>
        <v>GEN-RTBM-ST-DTC_LOUDSPEAKER-0003</v>
      </c>
      <c r="K907" s="24">
        <f>IFERROR(VLOOKUP(F907,CustomerREQ!B:F,5,FALSE),"NA")</f>
        <v>0</v>
      </c>
    </row>
    <row r="908" spans="1:11" x14ac:dyDescent="0.4">
      <c r="A908" s="23" t="str">
        <f>'指派 Feature_1017'!E:E</f>
        <v>DTC - Microphone</v>
      </c>
      <c r="B908" s="24" t="str">
        <f>IFERROR(VLOOKUP(A908,Feature統計!A:O,15,FALSE),"NA")</f>
        <v>On-going w/h some pass</v>
      </c>
      <c r="C908" s="23" t="str">
        <f>'指派 Feature_1017'!B:B</f>
        <v>System Requirement</v>
      </c>
      <c r="D908" s="23" t="str">
        <f>'指派 Feature_1017'!C:C</f>
        <v>Functional</v>
      </c>
      <c r="E908" s="23" t="str">
        <f>'指派 Feature_1017'!D:D</f>
        <v>Diagnostic</v>
      </c>
      <c r="F908" s="23" t="str">
        <f>'指派 Feature_1017'!A:A</f>
        <v>RTBM-98680</v>
      </c>
      <c r="G908" s="24" t="str">
        <f>IFERROR(VLOOKUP(F908,HW資料!A:B,2,FALSE),VLOOKUP(F908,System資料複製!E:J,6,FALSE))</f>
        <v>Reviewed</v>
      </c>
      <c r="H908" s="23" t="str">
        <f>IFERROR(VLOOKUP(F908,HW資料!A:B,1,FALSE),VLOOKUP(F908,System資料複製!E:J,5,FALSE))</f>
        <v>RTBM-98700</v>
      </c>
      <c r="I908" s="24" t="str">
        <f>IFERROR(VLOOKUP(F908,CustomerREQ!B:F,3,FALSE),"NA")</f>
        <v>RTBM-57607</v>
      </c>
      <c r="J908" s="24" t="str">
        <f>IFERROR(VLOOKUP(F908,CustomerREQ!B:F,4,FALSE),"NA")</f>
        <v>GEN-RTBM-ST-DTC_MICRO-0004</v>
      </c>
      <c r="K908" s="24">
        <f>IFERROR(VLOOKUP(F908,CustomerREQ!B:F,5,FALSE),"NA")</f>
        <v>0</v>
      </c>
    </row>
    <row r="909" spans="1:11" x14ac:dyDescent="0.4">
      <c r="A909" s="23" t="str">
        <f>'指派 Feature_1017'!E:E</f>
        <v>DTC - TCU</v>
      </c>
      <c r="B909" s="24" t="str">
        <f>IFERROR(VLOOKUP(A909,Feature統計!A:O,15,FALSE),"NA")</f>
        <v>Pass</v>
      </c>
      <c r="C909" s="23" t="str">
        <f>'指派 Feature_1017'!B:B</f>
        <v>System Requirement</v>
      </c>
      <c r="D909" s="23" t="str">
        <f>'指派 Feature_1017'!C:C</f>
        <v>Functional</v>
      </c>
      <c r="E909" s="23" t="str">
        <f>'指派 Feature_1017'!D:D</f>
        <v>Diagnostic</v>
      </c>
      <c r="F909" s="23" t="str">
        <f>'指派 Feature_1017'!A:A</f>
        <v>RTBM-98681</v>
      </c>
      <c r="G909" s="24" t="str">
        <f>IFERROR(VLOOKUP(F909,HW資料!A:B,2,FALSE),VLOOKUP(F909,System資料複製!E:J,6,FALSE))</f>
        <v>Pass</v>
      </c>
      <c r="H909" s="23" t="str">
        <f>IFERROR(VLOOKUP(F909,HW資料!A:B,1,FALSE),VLOOKUP(F909,System資料複製!E:J,5,FALSE))</f>
        <v>RTBM-98701</v>
      </c>
      <c r="I909" s="24" t="str">
        <f>IFERROR(VLOOKUP(F909,CustomerREQ!B:F,3,FALSE),"NA")</f>
        <v>RTBM-36569</v>
      </c>
      <c r="J909" s="24" t="str">
        <f>IFERROR(VLOOKUP(F909,CustomerREQ!B:F,4,FALSE),"NA")</f>
        <v>REQ-0495809</v>
      </c>
      <c r="K909" s="24" t="str">
        <f>IFERROR(VLOOKUP(F909,CustomerREQ!B:F,5,FALSE),"NA")</f>
        <v>A</v>
      </c>
    </row>
    <row r="910" spans="1:11" x14ac:dyDescent="0.4">
      <c r="A910" s="23" t="str">
        <f>'指派 Feature_1017'!E:E</f>
        <v>Backup Battery Lifetime</v>
      </c>
      <c r="B910" s="24" t="str">
        <f>IFERROR(VLOOKUP(A910,Feature統計!A:O,15,FALSE),"NA")</f>
        <v>On-going w/h some pass</v>
      </c>
      <c r="C910" s="23" t="str">
        <f>'指派 Feature_1017'!B:B</f>
        <v>System Requirement</v>
      </c>
      <c r="D910" s="23" t="str">
        <f>'指派 Feature_1017'!C:C</f>
        <v>Functional</v>
      </c>
      <c r="E910" s="23" t="str">
        <f>'指派 Feature_1017'!D:D</f>
        <v>Miscellaneous</v>
      </c>
      <c r="F910" s="23" t="str">
        <f>'指派 Feature_1017'!A:A</f>
        <v>RTBM-103183</v>
      </c>
      <c r="G910" s="24" t="str">
        <f>IFERROR(VLOOKUP(F910,HW資料!A:B,2,FALSE),VLOOKUP(F910,System資料複製!E:J,6,FALSE))</f>
        <v>Reviewed</v>
      </c>
      <c r="H910" s="23" t="str">
        <f>IFERROR(VLOOKUP(F910,HW資料!A:B,1,FALSE),VLOOKUP(F910,System資料複製!E:J,5,FALSE))</f>
        <v>RTBM-103226</v>
      </c>
      <c r="I910" s="24" t="str">
        <f>IFERROR(VLOOKUP(F910,CustomerREQ!B:F,3,FALSE),"NA")</f>
        <v>RTBM-101412</v>
      </c>
      <c r="J910" s="24" t="str">
        <f>IFERROR(VLOOKUP(F910,CustomerREQ!B:F,4,FALSE),"NA")</f>
        <v>REQ-0794347</v>
      </c>
      <c r="K910" s="24" t="str">
        <f>IFERROR(VLOOKUP(F910,CustomerREQ!B:F,5,FALSE),"NA")</f>
        <v>A</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7383F-3F3A-42DB-AF72-306F3257089D}">
  <dimension ref="A1:O910"/>
  <sheetViews>
    <sheetView zoomScale="75" zoomScaleNormal="75" workbookViewId="0">
      <pane xSplit="1" ySplit="1" topLeftCell="B248" activePane="bottomRight" state="frozen"/>
      <selection pane="topRight" activeCell="B1" sqref="B1"/>
      <selection pane="bottomLeft" activeCell="A2" sqref="A2"/>
      <selection pane="bottomRight" activeCell="A374" sqref="A374:XFD374"/>
    </sheetView>
  </sheetViews>
  <sheetFormatPr defaultColWidth="8.81640625" defaultRowHeight="15.5" x14ac:dyDescent="0.4"/>
  <cols>
    <col min="1" max="1" width="30.6328125" style="23" customWidth="1"/>
    <col min="2" max="2" width="11.81640625" style="23" customWidth="1"/>
    <col min="3" max="3" width="15.453125" style="23" customWidth="1"/>
    <col min="4" max="4" width="16.90625" style="23" customWidth="1"/>
    <col min="5" max="5" width="16.6328125" style="23" customWidth="1"/>
    <col min="6" max="6" width="13" style="23" customWidth="1"/>
    <col min="7" max="7" width="12" style="23" customWidth="1"/>
    <col min="8" max="9" width="13" style="23" customWidth="1"/>
    <col min="10" max="10" width="17.1796875" style="23" customWidth="1"/>
    <col min="11" max="11" width="12.453125" style="24" customWidth="1"/>
    <col min="12" max="12" width="19.453125" style="58" customWidth="1"/>
    <col min="13" max="13" width="8.90625" style="58" customWidth="1"/>
    <col min="14" max="14" width="23.36328125" style="58" customWidth="1"/>
    <col min="15" max="16384" width="8.81640625" style="23"/>
  </cols>
  <sheetData>
    <row r="1" spans="1:14" ht="31" customHeight="1" x14ac:dyDescent="0.4">
      <c r="A1" s="35" t="s">
        <v>966</v>
      </c>
      <c r="B1" s="35" t="s">
        <v>2946</v>
      </c>
      <c r="C1" s="35" t="s">
        <v>963</v>
      </c>
      <c r="D1" s="35" t="s">
        <v>964</v>
      </c>
      <c r="E1" s="35" t="s">
        <v>965</v>
      </c>
      <c r="F1" s="35" t="s">
        <v>2040</v>
      </c>
      <c r="G1" s="35" t="s">
        <v>21</v>
      </c>
      <c r="H1" s="35" t="s">
        <v>2042</v>
      </c>
      <c r="I1" s="35" t="s">
        <v>3890</v>
      </c>
      <c r="J1" s="35" t="s">
        <v>2046</v>
      </c>
      <c r="K1" s="34" t="s">
        <v>2047</v>
      </c>
      <c r="L1" s="57" t="s">
        <v>966</v>
      </c>
      <c r="M1" s="57" t="s">
        <v>2946</v>
      </c>
      <c r="N1" s="57" t="s">
        <v>963</v>
      </c>
    </row>
    <row r="2" spans="1:14" x14ac:dyDescent="0.4">
      <c r="A2" s="23" t="s">
        <v>971</v>
      </c>
      <c r="B2" s="23" t="s">
        <v>2005</v>
      </c>
      <c r="C2" s="23" t="s">
        <v>968</v>
      </c>
      <c r="D2" s="23" t="s">
        <v>969</v>
      </c>
      <c r="E2" s="23" t="s">
        <v>970</v>
      </c>
      <c r="F2" s="23" t="s">
        <v>967</v>
      </c>
      <c r="G2" s="23" t="s">
        <v>1913</v>
      </c>
      <c r="H2" s="23" t="s">
        <v>967</v>
      </c>
      <c r="I2" s="23" t="s">
        <v>3004</v>
      </c>
      <c r="J2" s="23" t="s">
        <v>2373</v>
      </c>
      <c r="K2" s="24" t="s">
        <v>2052</v>
      </c>
      <c r="L2" s="58" t="s">
        <v>971</v>
      </c>
      <c r="M2" s="58" t="s">
        <v>2005</v>
      </c>
      <c r="N2" s="58" t="s">
        <v>968</v>
      </c>
    </row>
    <row r="3" spans="1:14" x14ac:dyDescent="0.4">
      <c r="A3" s="23" t="s">
        <v>973</v>
      </c>
      <c r="B3" s="23" t="s">
        <v>1913</v>
      </c>
      <c r="C3" s="23" t="s">
        <v>968</v>
      </c>
      <c r="D3" s="23" t="s">
        <v>969</v>
      </c>
      <c r="E3" s="23" t="s">
        <v>972</v>
      </c>
      <c r="F3" s="23" t="s">
        <v>1495</v>
      </c>
      <c r="G3" s="23" t="s">
        <v>1913</v>
      </c>
      <c r="H3" s="23" t="s">
        <v>1495</v>
      </c>
      <c r="I3" s="23" t="s">
        <v>3005</v>
      </c>
      <c r="J3" s="23" t="s">
        <v>2374</v>
      </c>
      <c r="K3" s="24" t="s">
        <v>2052</v>
      </c>
      <c r="L3" s="58" t="s">
        <v>973</v>
      </c>
      <c r="M3" s="58" t="s">
        <v>1913</v>
      </c>
      <c r="N3" s="58" t="s">
        <v>968</v>
      </c>
    </row>
    <row r="4" spans="1:14" x14ac:dyDescent="0.4">
      <c r="A4" s="23" t="s">
        <v>1515</v>
      </c>
      <c r="B4" s="23" t="s">
        <v>1913</v>
      </c>
      <c r="C4" s="23" t="s">
        <v>968</v>
      </c>
      <c r="D4" s="23" t="s">
        <v>969</v>
      </c>
      <c r="E4" s="23" t="s">
        <v>970</v>
      </c>
      <c r="F4" s="23" t="s">
        <v>974</v>
      </c>
      <c r="G4" s="23" t="s">
        <v>1913</v>
      </c>
      <c r="H4" s="23" t="s">
        <v>974</v>
      </c>
      <c r="I4" s="23" t="s">
        <v>3007</v>
      </c>
      <c r="J4" s="23" t="s">
        <v>2375</v>
      </c>
      <c r="K4" s="24" t="s">
        <v>2052</v>
      </c>
      <c r="L4" s="58" t="s">
        <v>1515</v>
      </c>
      <c r="M4" s="58" t="s">
        <v>1913</v>
      </c>
      <c r="N4" s="58" t="s">
        <v>968</v>
      </c>
    </row>
    <row r="5" spans="1:14" x14ac:dyDescent="0.4">
      <c r="A5" s="23" t="s">
        <v>1515</v>
      </c>
      <c r="B5" s="23" t="s">
        <v>1913</v>
      </c>
      <c r="C5" s="23" t="s">
        <v>968</v>
      </c>
      <c r="D5" s="23" t="s">
        <v>969</v>
      </c>
      <c r="E5" s="23" t="s">
        <v>970</v>
      </c>
      <c r="F5" s="23" t="s">
        <v>976</v>
      </c>
      <c r="G5" s="23" t="s">
        <v>1913</v>
      </c>
      <c r="H5" s="23" t="s">
        <v>976</v>
      </c>
      <c r="I5" s="23" t="s">
        <v>3009</v>
      </c>
      <c r="J5" s="23" t="s">
        <v>2376</v>
      </c>
      <c r="K5" s="24" t="s">
        <v>2052</v>
      </c>
      <c r="L5" s="58" t="s">
        <v>1515</v>
      </c>
      <c r="M5" s="58" t="s">
        <v>1913</v>
      </c>
      <c r="N5" s="58" t="s">
        <v>968</v>
      </c>
    </row>
    <row r="6" spans="1:14" x14ac:dyDescent="0.4">
      <c r="A6" s="23" t="s">
        <v>975</v>
      </c>
      <c r="B6" s="23" t="s">
        <v>2005</v>
      </c>
      <c r="C6" s="23" t="s">
        <v>968</v>
      </c>
      <c r="D6" s="23" t="s">
        <v>969</v>
      </c>
      <c r="E6" s="23" t="s">
        <v>970</v>
      </c>
      <c r="F6" s="23" t="s">
        <v>978</v>
      </c>
      <c r="G6" s="23" t="s">
        <v>1913</v>
      </c>
      <c r="H6" s="23" t="s">
        <v>978</v>
      </c>
      <c r="I6" s="23" t="s">
        <v>3010</v>
      </c>
      <c r="J6" s="23" t="s">
        <v>2377</v>
      </c>
      <c r="K6" s="24" t="s">
        <v>2052</v>
      </c>
      <c r="L6" s="58" t="s">
        <v>975</v>
      </c>
      <c r="M6" s="58" t="s">
        <v>2005</v>
      </c>
      <c r="N6" s="58" t="s">
        <v>968</v>
      </c>
    </row>
    <row r="7" spans="1:14" x14ac:dyDescent="0.4">
      <c r="A7" s="23" t="s">
        <v>975</v>
      </c>
      <c r="B7" s="23" t="s">
        <v>2005</v>
      </c>
      <c r="C7" s="23" t="s">
        <v>968</v>
      </c>
      <c r="D7" s="23" t="s">
        <v>969</v>
      </c>
      <c r="E7" s="23" t="s">
        <v>970</v>
      </c>
      <c r="F7" s="23" t="s">
        <v>979</v>
      </c>
      <c r="G7" s="23" t="s">
        <v>1913</v>
      </c>
      <c r="H7" s="23" t="s">
        <v>979</v>
      </c>
      <c r="I7" s="23" t="s">
        <v>3011</v>
      </c>
      <c r="J7" s="23" t="s">
        <v>2378</v>
      </c>
      <c r="K7" s="24" t="s">
        <v>2052</v>
      </c>
      <c r="L7" s="58" t="s">
        <v>975</v>
      </c>
      <c r="M7" s="58" t="s">
        <v>2005</v>
      </c>
      <c r="N7" s="58" t="s">
        <v>968</v>
      </c>
    </row>
    <row r="8" spans="1:14" x14ac:dyDescent="0.4">
      <c r="A8" s="23" t="s">
        <v>975</v>
      </c>
      <c r="B8" s="23" t="s">
        <v>2005</v>
      </c>
      <c r="C8" s="23" t="s">
        <v>968</v>
      </c>
      <c r="D8" s="23" t="s">
        <v>969</v>
      </c>
      <c r="E8" s="23" t="s">
        <v>977</v>
      </c>
      <c r="F8" s="23" t="s">
        <v>980</v>
      </c>
      <c r="G8" s="23" t="s">
        <v>1913</v>
      </c>
      <c r="H8" s="23" t="s">
        <v>980</v>
      </c>
      <c r="I8" s="23" t="s">
        <v>3012</v>
      </c>
      <c r="J8" s="23" t="s">
        <v>2379</v>
      </c>
      <c r="K8" s="24" t="s">
        <v>2052</v>
      </c>
      <c r="L8" s="58" t="s">
        <v>975</v>
      </c>
      <c r="M8" s="58" t="s">
        <v>2005</v>
      </c>
      <c r="N8" s="58" t="s">
        <v>968</v>
      </c>
    </row>
    <row r="9" spans="1:14" x14ac:dyDescent="0.4">
      <c r="A9" s="23" t="s">
        <v>975</v>
      </c>
      <c r="B9" s="23" t="s">
        <v>2005</v>
      </c>
      <c r="C9" s="23" t="s">
        <v>968</v>
      </c>
      <c r="D9" s="23" t="s">
        <v>969</v>
      </c>
      <c r="E9" s="23" t="s">
        <v>977</v>
      </c>
      <c r="F9" s="23" t="s">
        <v>981</v>
      </c>
      <c r="G9" s="23" t="s">
        <v>1913</v>
      </c>
      <c r="H9" s="23" t="s">
        <v>981</v>
      </c>
      <c r="I9" s="23" t="s">
        <v>3013</v>
      </c>
      <c r="J9" s="23" t="s">
        <v>2380</v>
      </c>
      <c r="K9" s="24" t="s">
        <v>2052</v>
      </c>
      <c r="L9" s="58" t="s">
        <v>975</v>
      </c>
      <c r="M9" s="58" t="s">
        <v>2005</v>
      </c>
      <c r="N9" s="58" t="s">
        <v>968</v>
      </c>
    </row>
    <row r="10" spans="1:14" x14ac:dyDescent="0.4">
      <c r="A10" s="23" t="s">
        <v>975</v>
      </c>
      <c r="B10" s="23" t="s">
        <v>2005</v>
      </c>
      <c r="C10" s="23" t="s">
        <v>968</v>
      </c>
      <c r="D10" s="23" t="s">
        <v>969</v>
      </c>
      <c r="E10" s="23" t="s">
        <v>970</v>
      </c>
      <c r="F10" s="23" t="s">
        <v>982</v>
      </c>
      <c r="G10" s="23" t="s">
        <v>1913</v>
      </c>
      <c r="H10" s="23" t="s">
        <v>982</v>
      </c>
      <c r="I10" s="23" t="s">
        <v>3014</v>
      </c>
      <c r="J10" s="23" t="s">
        <v>2381</v>
      </c>
      <c r="K10" s="24" t="s">
        <v>2052</v>
      </c>
      <c r="L10" s="58" t="s">
        <v>975</v>
      </c>
      <c r="M10" s="58" t="s">
        <v>2005</v>
      </c>
      <c r="N10" s="58" t="s">
        <v>968</v>
      </c>
    </row>
    <row r="11" spans="1:14" x14ac:dyDescent="0.4">
      <c r="A11" s="23" t="s">
        <v>975</v>
      </c>
      <c r="B11" s="23" t="s">
        <v>2005</v>
      </c>
      <c r="C11" s="23" t="s">
        <v>968</v>
      </c>
      <c r="D11" s="23" t="s">
        <v>969</v>
      </c>
      <c r="E11" s="23" t="s">
        <v>970</v>
      </c>
      <c r="F11" s="23" t="s">
        <v>983</v>
      </c>
      <c r="G11" s="23" t="s">
        <v>1913</v>
      </c>
      <c r="H11" s="23" t="s">
        <v>983</v>
      </c>
      <c r="I11" s="23" t="s">
        <v>3015</v>
      </c>
      <c r="J11" s="23" t="s">
        <v>2382</v>
      </c>
      <c r="K11" s="24" t="s">
        <v>2052</v>
      </c>
      <c r="L11" s="58" t="s">
        <v>975</v>
      </c>
      <c r="M11" s="58" t="s">
        <v>2005</v>
      </c>
      <c r="N11" s="58" t="s">
        <v>968</v>
      </c>
    </row>
    <row r="12" spans="1:14" x14ac:dyDescent="0.4">
      <c r="A12" s="23" t="s">
        <v>975</v>
      </c>
      <c r="B12" s="23" t="s">
        <v>2005</v>
      </c>
      <c r="C12" s="23" t="s">
        <v>968</v>
      </c>
      <c r="D12" s="23" t="s">
        <v>969</v>
      </c>
      <c r="E12" s="23" t="s">
        <v>977</v>
      </c>
      <c r="F12" s="23" t="s">
        <v>984</v>
      </c>
      <c r="G12" s="23" t="s">
        <v>1913</v>
      </c>
      <c r="H12" s="23" t="s">
        <v>984</v>
      </c>
      <c r="I12" s="23" t="s">
        <v>3016</v>
      </c>
      <c r="J12" s="23" t="s">
        <v>2383</v>
      </c>
      <c r="K12" s="24" t="s">
        <v>2052</v>
      </c>
      <c r="L12" s="58" t="s">
        <v>975</v>
      </c>
      <c r="M12" s="58" t="s">
        <v>2005</v>
      </c>
      <c r="N12" s="58" t="s">
        <v>968</v>
      </c>
    </row>
    <row r="13" spans="1:14" x14ac:dyDescent="0.4">
      <c r="A13" s="23" t="s">
        <v>975</v>
      </c>
      <c r="B13" s="23" t="s">
        <v>2005</v>
      </c>
      <c r="C13" s="23" t="s">
        <v>968</v>
      </c>
      <c r="D13" s="23" t="s">
        <v>969</v>
      </c>
      <c r="E13" s="23" t="s">
        <v>986</v>
      </c>
      <c r="F13" s="23" t="s">
        <v>985</v>
      </c>
      <c r="G13" s="23" t="s">
        <v>1913</v>
      </c>
      <c r="H13" s="23" t="s">
        <v>985</v>
      </c>
      <c r="I13" s="23" t="s">
        <v>3017</v>
      </c>
      <c r="J13" s="23" t="s">
        <v>2384</v>
      </c>
      <c r="K13" s="24" t="s">
        <v>2052</v>
      </c>
      <c r="L13" s="58" t="s">
        <v>975</v>
      </c>
      <c r="M13" s="58" t="s">
        <v>2005</v>
      </c>
      <c r="N13" s="58" t="s">
        <v>968</v>
      </c>
    </row>
    <row r="14" spans="1:14" x14ac:dyDescent="0.4">
      <c r="A14" s="23" t="s">
        <v>975</v>
      </c>
      <c r="B14" s="23" t="s">
        <v>2005</v>
      </c>
      <c r="C14" s="23" t="s">
        <v>968</v>
      </c>
      <c r="D14" s="23" t="s">
        <v>969</v>
      </c>
      <c r="E14" s="23" t="s">
        <v>986</v>
      </c>
      <c r="F14" s="23" t="s">
        <v>987</v>
      </c>
      <c r="G14" s="23" t="s">
        <v>5</v>
      </c>
      <c r="H14" s="23" t="s">
        <v>987</v>
      </c>
      <c r="I14" s="23" t="s">
        <v>3018</v>
      </c>
      <c r="J14" s="23" t="s">
        <v>2385</v>
      </c>
      <c r="K14" s="24" t="s">
        <v>2052</v>
      </c>
      <c r="L14" s="58" t="s">
        <v>975</v>
      </c>
      <c r="M14" s="58" t="s">
        <v>2005</v>
      </c>
      <c r="N14" s="58" t="s">
        <v>968</v>
      </c>
    </row>
    <row r="15" spans="1:14" x14ac:dyDescent="0.4">
      <c r="A15" s="23" t="s">
        <v>975</v>
      </c>
      <c r="B15" s="23" t="s">
        <v>2005</v>
      </c>
      <c r="C15" s="23" t="s">
        <v>968</v>
      </c>
      <c r="D15" s="23" t="s">
        <v>969</v>
      </c>
      <c r="E15" s="23" t="s">
        <v>986</v>
      </c>
      <c r="F15" s="23" t="s">
        <v>988</v>
      </c>
      <c r="G15" s="23" t="s">
        <v>1913</v>
      </c>
      <c r="H15" s="23" t="s">
        <v>988</v>
      </c>
      <c r="I15" s="23" t="s">
        <v>3019</v>
      </c>
      <c r="J15" s="23" t="s">
        <v>2386</v>
      </c>
      <c r="K15" s="24" t="s">
        <v>2052</v>
      </c>
      <c r="L15" s="58" t="s">
        <v>975</v>
      </c>
      <c r="M15" s="58" t="s">
        <v>2005</v>
      </c>
      <c r="N15" s="58" t="s">
        <v>968</v>
      </c>
    </row>
    <row r="16" spans="1:14" x14ac:dyDescent="0.4">
      <c r="A16" s="23" t="s">
        <v>975</v>
      </c>
      <c r="B16" s="23" t="s">
        <v>2005</v>
      </c>
      <c r="C16" s="23" t="s">
        <v>968</v>
      </c>
      <c r="D16" s="23" t="s">
        <v>969</v>
      </c>
      <c r="E16" s="23" t="s">
        <v>986</v>
      </c>
      <c r="F16" s="23" t="s">
        <v>989</v>
      </c>
      <c r="G16" s="23" t="s">
        <v>1913</v>
      </c>
      <c r="H16" s="23" t="s">
        <v>989</v>
      </c>
      <c r="I16" s="23" t="s">
        <v>3020</v>
      </c>
      <c r="J16" s="23" t="s">
        <v>2387</v>
      </c>
      <c r="K16" s="24" t="s">
        <v>2052</v>
      </c>
      <c r="L16" s="58" t="s">
        <v>975</v>
      </c>
      <c r="M16" s="58" t="s">
        <v>2005</v>
      </c>
      <c r="N16" s="58" t="s">
        <v>968</v>
      </c>
    </row>
    <row r="17" spans="1:14" x14ac:dyDescent="0.4">
      <c r="A17" s="23" t="s">
        <v>975</v>
      </c>
      <c r="B17" s="23" t="s">
        <v>2005</v>
      </c>
      <c r="C17" s="23" t="s">
        <v>968</v>
      </c>
      <c r="D17" s="23" t="s">
        <v>969</v>
      </c>
      <c r="E17" s="23" t="s">
        <v>986</v>
      </c>
      <c r="F17" s="23" t="s">
        <v>990</v>
      </c>
      <c r="G17" s="23" t="s">
        <v>1913</v>
      </c>
      <c r="H17" s="23" t="s">
        <v>990</v>
      </c>
      <c r="I17" s="23" t="s">
        <v>3021</v>
      </c>
      <c r="J17" s="23" t="s">
        <v>2388</v>
      </c>
      <c r="K17" s="24" t="s">
        <v>2052</v>
      </c>
      <c r="L17" s="58" t="s">
        <v>975</v>
      </c>
      <c r="M17" s="58" t="s">
        <v>2005</v>
      </c>
      <c r="N17" s="58" t="s">
        <v>968</v>
      </c>
    </row>
    <row r="18" spans="1:14" x14ac:dyDescent="0.4">
      <c r="A18" s="23" t="s">
        <v>975</v>
      </c>
      <c r="B18" s="23" t="s">
        <v>2005</v>
      </c>
      <c r="C18" s="23" t="s">
        <v>968</v>
      </c>
      <c r="D18" s="23" t="s">
        <v>969</v>
      </c>
      <c r="E18" s="23" t="s">
        <v>986</v>
      </c>
      <c r="F18" s="23" t="s">
        <v>991</v>
      </c>
      <c r="G18" s="23" t="s">
        <v>1913</v>
      </c>
      <c r="H18" s="23" t="s">
        <v>991</v>
      </c>
      <c r="I18" s="23" t="s">
        <v>3022</v>
      </c>
      <c r="J18" s="23" t="s">
        <v>2389</v>
      </c>
      <c r="K18" s="24" t="s">
        <v>2052</v>
      </c>
      <c r="L18" s="58" t="s">
        <v>975</v>
      </c>
      <c r="M18" s="58" t="s">
        <v>2005</v>
      </c>
      <c r="N18" s="58" t="s">
        <v>968</v>
      </c>
    </row>
    <row r="19" spans="1:14" x14ac:dyDescent="0.4">
      <c r="A19" s="23" t="s">
        <v>975</v>
      </c>
      <c r="B19" s="23" t="s">
        <v>2005</v>
      </c>
      <c r="C19" s="23" t="s">
        <v>968</v>
      </c>
      <c r="D19" s="23" t="s">
        <v>969</v>
      </c>
      <c r="E19" s="23" t="s">
        <v>993</v>
      </c>
      <c r="F19" s="23" t="s">
        <v>992</v>
      </c>
      <c r="G19" s="23" t="s">
        <v>1913</v>
      </c>
      <c r="H19" s="23" t="s">
        <v>992</v>
      </c>
      <c r="I19" s="23" t="s">
        <v>3023</v>
      </c>
      <c r="J19" s="23" t="s">
        <v>2390</v>
      </c>
      <c r="K19" s="24" t="s">
        <v>2052</v>
      </c>
      <c r="L19" s="58" t="s">
        <v>975</v>
      </c>
      <c r="M19" s="58" t="s">
        <v>2005</v>
      </c>
      <c r="N19" s="58" t="s">
        <v>968</v>
      </c>
    </row>
    <row r="20" spans="1:14" x14ac:dyDescent="0.4">
      <c r="A20" s="23" t="s">
        <v>1515</v>
      </c>
      <c r="B20" s="23" t="s">
        <v>1913</v>
      </c>
      <c r="C20" s="23" t="s">
        <v>968</v>
      </c>
      <c r="D20" s="23" t="s">
        <v>969</v>
      </c>
      <c r="E20" s="23" t="s">
        <v>977</v>
      </c>
      <c r="F20" s="23" t="s">
        <v>994</v>
      </c>
      <c r="G20" s="23" t="s">
        <v>1913</v>
      </c>
      <c r="H20" s="23" t="s">
        <v>994</v>
      </c>
      <c r="I20" s="23" t="s">
        <v>3024</v>
      </c>
      <c r="J20" s="23" t="s">
        <v>2391</v>
      </c>
      <c r="K20" s="24" t="s">
        <v>2052</v>
      </c>
      <c r="L20" s="58" t="s">
        <v>1515</v>
      </c>
      <c r="M20" s="58" t="s">
        <v>1913</v>
      </c>
      <c r="N20" s="58" t="s">
        <v>968</v>
      </c>
    </row>
    <row r="21" spans="1:14" x14ac:dyDescent="0.4">
      <c r="A21" s="23" t="s">
        <v>1515</v>
      </c>
      <c r="B21" s="23" t="s">
        <v>1913</v>
      </c>
      <c r="C21" s="23" t="s">
        <v>968</v>
      </c>
      <c r="D21" s="23" t="s">
        <v>969</v>
      </c>
      <c r="E21" s="23" t="s">
        <v>977</v>
      </c>
      <c r="F21" s="23" t="s">
        <v>995</v>
      </c>
      <c r="G21" s="23" t="s">
        <v>1913</v>
      </c>
      <c r="H21" s="23" t="s">
        <v>995</v>
      </c>
      <c r="I21" s="23" t="s">
        <v>3025</v>
      </c>
      <c r="J21" s="23" t="s">
        <v>2392</v>
      </c>
      <c r="K21" s="24" t="s">
        <v>2052</v>
      </c>
      <c r="L21" s="58" t="s">
        <v>1515</v>
      </c>
      <c r="M21" s="58" t="s">
        <v>1913</v>
      </c>
      <c r="N21" s="58" t="s">
        <v>968</v>
      </c>
    </row>
    <row r="22" spans="1:14" x14ac:dyDescent="0.4">
      <c r="A22" s="23" t="s">
        <v>1515</v>
      </c>
      <c r="B22" s="23" t="s">
        <v>1913</v>
      </c>
      <c r="C22" s="23" t="s">
        <v>968</v>
      </c>
      <c r="D22" s="23" t="s">
        <v>969</v>
      </c>
      <c r="E22" s="23" t="s">
        <v>977</v>
      </c>
      <c r="F22" s="23" t="s">
        <v>996</v>
      </c>
      <c r="G22" s="23" t="s">
        <v>1913</v>
      </c>
      <c r="H22" s="23" t="s">
        <v>996</v>
      </c>
      <c r="I22" s="23" t="s">
        <v>3026</v>
      </c>
      <c r="J22" s="23" t="s">
        <v>2393</v>
      </c>
      <c r="K22" s="24" t="s">
        <v>2052</v>
      </c>
      <c r="L22" s="58" t="s">
        <v>1515</v>
      </c>
      <c r="M22" s="58" t="s">
        <v>1913</v>
      </c>
      <c r="N22" s="58" t="s">
        <v>968</v>
      </c>
    </row>
    <row r="23" spans="1:14" x14ac:dyDescent="0.4">
      <c r="A23" s="23" t="s">
        <v>1515</v>
      </c>
      <c r="B23" s="23" t="s">
        <v>1913</v>
      </c>
      <c r="C23" s="23" t="s">
        <v>968</v>
      </c>
      <c r="D23" s="23" t="s">
        <v>969</v>
      </c>
      <c r="E23" s="23" t="s">
        <v>986</v>
      </c>
      <c r="F23" s="23" t="s">
        <v>997</v>
      </c>
      <c r="G23" s="23" t="s">
        <v>1913</v>
      </c>
      <c r="H23" s="23" t="s">
        <v>997</v>
      </c>
      <c r="I23" s="23" t="s">
        <v>3027</v>
      </c>
      <c r="J23" s="23" t="s">
        <v>2394</v>
      </c>
      <c r="K23" s="24" t="s">
        <v>2052</v>
      </c>
      <c r="L23" s="58" t="s">
        <v>1515</v>
      </c>
      <c r="M23" s="58" t="s">
        <v>1913</v>
      </c>
      <c r="N23" s="58" t="s">
        <v>968</v>
      </c>
    </row>
    <row r="24" spans="1:14" x14ac:dyDescent="0.4">
      <c r="A24" s="23" t="s">
        <v>1447</v>
      </c>
      <c r="B24" s="23" t="s">
        <v>1913</v>
      </c>
      <c r="C24" s="23" t="s">
        <v>968</v>
      </c>
      <c r="D24" s="23" t="s">
        <v>969</v>
      </c>
      <c r="E24" s="23" t="s">
        <v>986</v>
      </c>
      <c r="F24" s="23" t="s">
        <v>998</v>
      </c>
      <c r="G24" s="23" t="s">
        <v>1913</v>
      </c>
      <c r="H24" s="23" t="s">
        <v>998</v>
      </c>
      <c r="I24" s="23" t="s">
        <v>3028</v>
      </c>
      <c r="J24" s="23" t="s">
        <v>2395</v>
      </c>
      <c r="K24" s="24" t="s">
        <v>2052</v>
      </c>
      <c r="L24" s="58" t="s">
        <v>1447</v>
      </c>
      <c r="M24" s="58" t="s">
        <v>1913</v>
      </c>
      <c r="N24" s="58" t="s">
        <v>968</v>
      </c>
    </row>
    <row r="25" spans="1:14" x14ac:dyDescent="0.4">
      <c r="A25" s="23" t="s">
        <v>1447</v>
      </c>
      <c r="B25" s="23" t="s">
        <v>1913</v>
      </c>
      <c r="C25" s="23" t="s">
        <v>968</v>
      </c>
      <c r="D25" s="23" t="s">
        <v>969</v>
      </c>
      <c r="E25" s="23" t="s">
        <v>1000</v>
      </c>
      <c r="F25" s="23" t="s">
        <v>999</v>
      </c>
      <c r="G25" s="23" t="s">
        <v>1913</v>
      </c>
      <c r="H25" s="23" t="s">
        <v>999</v>
      </c>
      <c r="I25" s="23" t="s">
        <v>3029</v>
      </c>
      <c r="J25" s="23" t="s">
        <v>2396</v>
      </c>
      <c r="K25" s="24" t="s">
        <v>2052</v>
      </c>
      <c r="L25" s="58" t="s">
        <v>1447</v>
      </c>
      <c r="M25" s="58" t="s">
        <v>1913</v>
      </c>
      <c r="N25" s="58" t="s">
        <v>968</v>
      </c>
    </row>
    <row r="26" spans="1:14" x14ac:dyDescent="0.4">
      <c r="A26" s="23" t="s">
        <v>1447</v>
      </c>
      <c r="B26" s="23" t="s">
        <v>1913</v>
      </c>
      <c r="C26" s="23" t="s">
        <v>968</v>
      </c>
      <c r="D26" s="23" t="s">
        <v>969</v>
      </c>
      <c r="E26" s="23" t="s">
        <v>1000</v>
      </c>
      <c r="F26" s="23" t="s">
        <v>1001</v>
      </c>
      <c r="G26" s="23" t="s">
        <v>1913</v>
      </c>
      <c r="H26" s="23" t="s">
        <v>1001</v>
      </c>
      <c r="I26" s="23" t="s">
        <v>3030</v>
      </c>
      <c r="J26" s="23" t="s">
        <v>2397</v>
      </c>
      <c r="K26" s="24" t="s">
        <v>2052</v>
      </c>
      <c r="L26" s="58" t="s">
        <v>1447</v>
      </c>
      <c r="M26" s="58" t="s">
        <v>1913</v>
      </c>
      <c r="N26" s="58" t="s">
        <v>968</v>
      </c>
    </row>
    <row r="27" spans="1:14" x14ac:dyDescent="0.4">
      <c r="A27" s="23" t="s">
        <v>1447</v>
      </c>
      <c r="B27" s="23" t="s">
        <v>1913</v>
      </c>
      <c r="C27" s="23" t="s">
        <v>968</v>
      </c>
      <c r="D27" s="23" t="s">
        <v>969</v>
      </c>
      <c r="E27" s="23" t="s">
        <v>970</v>
      </c>
      <c r="F27" s="23" t="s">
        <v>1002</v>
      </c>
      <c r="G27" s="23" t="s">
        <v>1913</v>
      </c>
      <c r="H27" s="23" t="s">
        <v>1002</v>
      </c>
      <c r="I27" s="23" t="s">
        <v>3031</v>
      </c>
      <c r="J27" s="23" t="s">
        <v>2398</v>
      </c>
      <c r="K27" s="24" t="s">
        <v>2052</v>
      </c>
      <c r="L27" s="58" t="s">
        <v>1447</v>
      </c>
      <c r="M27" s="58" t="s">
        <v>1913</v>
      </c>
      <c r="N27" s="58" t="s">
        <v>968</v>
      </c>
    </row>
    <row r="28" spans="1:14" x14ac:dyDescent="0.4">
      <c r="A28" s="23" t="s">
        <v>1446</v>
      </c>
      <c r="B28" s="23" t="s">
        <v>1913</v>
      </c>
      <c r="C28" s="23" t="s">
        <v>968</v>
      </c>
      <c r="D28" s="23" t="s">
        <v>969</v>
      </c>
      <c r="E28" s="23" t="s">
        <v>986</v>
      </c>
      <c r="F28" s="23" t="s">
        <v>1494</v>
      </c>
      <c r="G28" s="23" t="s">
        <v>1913</v>
      </c>
      <c r="H28" s="23" t="s">
        <v>1494</v>
      </c>
      <c r="I28" s="23" t="s">
        <v>3032</v>
      </c>
      <c r="J28" s="23" t="s">
        <v>2399</v>
      </c>
      <c r="K28" s="24" t="s">
        <v>2052</v>
      </c>
      <c r="L28" s="58" t="s">
        <v>1446</v>
      </c>
      <c r="M28" s="58" t="s">
        <v>1913</v>
      </c>
      <c r="N28" s="58" t="s">
        <v>968</v>
      </c>
    </row>
    <row r="29" spans="1:14" x14ac:dyDescent="0.4">
      <c r="A29" s="23" t="s">
        <v>1446</v>
      </c>
      <c r="B29" s="23" t="s">
        <v>1913</v>
      </c>
      <c r="C29" s="23" t="s">
        <v>968</v>
      </c>
      <c r="D29" s="23" t="s">
        <v>969</v>
      </c>
      <c r="E29" s="23" t="s">
        <v>986</v>
      </c>
      <c r="F29" s="23" t="s">
        <v>1003</v>
      </c>
      <c r="G29" s="23" t="s">
        <v>1913</v>
      </c>
      <c r="H29" s="23" t="s">
        <v>1003</v>
      </c>
      <c r="I29" s="23" t="s">
        <v>3033</v>
      </c>
      <c r="J29" s="23" t="s">
        <v>2400</v>
      </c>
      <c r="K29" s="24" t="s">
        <v>2052</v>
      </c>
      <c r="L29" s="58" t="s">
        <v>1446</v>
      </c>
      <c r="M29" s="58" t="s">
        <v>1913</v>
      </c>
      <c r="N29" s="58" t="s">
        <v>968</v>
      </c>
    </row>
    <row r="30" spans="1:14" x14ac:dyDescent="0.4">
      <c r="A30" s="23" t="s">
        <v>1005</v>
      </c>
      <c r="B30" s="23" t="s">
        <v>1913</v>
      </c>
      <c r="C30" s="23" t="s">
        <v>0</v>
      </c>
      <c r="D30" s="23" t="s">
        <v>969</v>
      </c>
      <c r="E30" s="23" t="s">
        <v>1004</v>
      </c>
      <c r="F30" s="23" t="s">
        <v>23</v>
      </c>
      <c r="G30" s="23" t="s">
        <v>1913</v>
      </c>
      <c r="H30" s="23" t="s">
        <v>24</v>
      </c>
      <c r="I30" s="23" t="s">
        <v>3419</v>
      </c>
      <c r="J30" s="23" t="s">
        <v>2192</v>
      </c>
      <c r="K30" s="24" t="s">
        <v>2052</v>
      </c>
      <c r="L30" s="58" t="s">
        <v>1005</v>
      </c>
      <c r="M30" s="58" t="s">
        <v>1913</v>
      </c>
      <c r="N30" s="58" t="s">
        <v>0</v>
      </c>
    </row>
    <row r="31" spans="1:14" x14ac:dyDescent="0.4">
      <c r="A31" s="23" t="s">
        <v>1446</v>
      </c>
      <c r="B31" s="23" t="s">
        <v>1913</v>
      </c>
      <c r="C31" s="23" t="s">
        <v>968</v>
      </c>
      <c r="D31" s="23" t="s">
        <v>969</v>
      </c>
      <c r="E31" s="23" t="s">
        <v>986</v>
      </c>
      <c r="F31" s="23" t="s">
        <v>1493</v>
      </c>
      <c r="G31" s="23" t="s">
        <v>1913</v>
      </c>
      <c r="H31" s="23" t="s">
        <v>1493</v>
      </c>
      <c r="I31" s="23" t="s">
        <v>3034</v>
      </c>
      <c r="J31" s="23" t="s">
        <v>2936</v>
      </c>
      <c r="K31" s="24" t="s">
        <v>2052</v>
      </c>
      <c r="L31" s="58" t="s">
        <v>1446</v>
      </c>
      <c r="M31" s="58" t="s">
        <v>1913</v>
      </c>
      <c r="N31" s="58" t="s">
        <v>968</v>
      </c>
    </row>
    <row r="32" spans="1:14" x14ac:dyDescent="0.4">
      <c r="A32" s="23" t="s">
        <v>1008</v>
      </c>
      <c r="B32" s="23" t="s">
        <v>1875</v>
      </c>
      <c r="C32" s="23" t="s">
        <v>968</v>
      </c>
      <c r="D32" s="23" t="s">
        <v>969</v>
      </c>
      <c r="E32" s="23" t="s">
        <v>986</v>
      </c>
      <c r="F32" s="23" t="s">
        <v>1006</v>
      </c>
      <c r="G32" s="23" t="s">
        <v>1875</v>
      </c>
      <c r="H32" s="23" t="s">
        <v>1006</v>
      </c>
      <c r="I32" s="23" t="s">
        <v>3035</v>
      </c>
      <c r="J32" s="23" t="s">
        <v>2401</v>
      </c>
      <c r="K32" s="24" t="s">
        <v>2052</v>
      </c>
      <c r="L32" s="58" t="s">
        <v>1008</v>
      </c>
      <c r="M32" s="58" t="s">
        <v>1875</v>
      </c>
      <c r="N32" s="58" t="s">
        <v>968</v>
      </c>
    </row>
    <row r="33" spans="1:14" x14ac:dyDescent="0.4">
      <c r="A33" s="23" t="s">
        <v>1008</v>
      </c>
      <c r="B33" s="23" t="s">
        <v>1875</v>
      </c>
      <c r="C33" s="23" t="s">
        <v>968</v>
      </c>
      <c r="D33" s="23" t="s">
        <v>969</v>
      </c>
      <c r="E33" s="23" t="s">
        <v>986</v>
      </c>
      <c r="F33" s="23" t="s">
        <v>1007</v>
      </c>
      <c r="G33" s="23" t="s">
        <v>1875</v>
      </c>
      <c r="H33" s="23" t="s">
        <v>1007</v>
      </c>
      <c r="I33" s="23" t="s">
        <v>3036</v>
      </c>
      <c r="J33" s="23" t="s">
        <v>2402</v>
      </c>
      <c r="K33" s="24" t="s">
        <v>2054</v>
      </c>
      <c r="L33" s="58" t="s">
        <v>1008</v>
      </c>
      <c r="M33" s="58" t="s">
        <v>1875</v>
      </c>
      <c r="N33" s="58" t="s">
        <v>968</v>
      </c>
    </row>
    <row r="34" spans="1:14" x14ac:dyDescent="0.4">
      <c r="A34" s="23" t="s">
        <v>1008</v>
      </c>
      <c r="B34" s="23" t="s">
        <v>1875</v>
      </c>
      <c r="C34" s="23" t="s">
        <v>968</v>
      </c>
      <c r="D34" s="23" t="s">
        <v>969</v>
      </c>
      <c r="E34" s="23" t="s">
        <v>986</v>
      </c>
      <c r="F34" s="23" t="s">
        <v>1009</v>
      </c>
      <c r="G34" s="23" t="s">
        <v>1875</v>
      </c>
      <c r="H34" s="23" t="s">
        <v>1009</v>
      </c>
      <c r="I34" s="23" t="s">
        <v>3037</v>
      </c>
      <c r="J34" s="23" t="s">
        <v>2403</v>
      </c>
      <c r="K34" s="24" t="s">
        <v>2052</v>
      </c>
      <c r="L34" s="58" t="s">
        <v>1008</v>
      </c>
      <c r="M34" s="58" t="s">
        <v>1875</v>
      </c>
      <c r="N34" s="58" t="s">
        <v>968</v>
      </c>
    </row>
    <row r="35" spans="1:14" x14ac:dyDescent="0.4">
      <c r="A35" s="23" t="s">
        <v>1008</v>
      </c>
      <c r="B35" s="23" t="s">
        <v>1875</v>
      </c>
      <c r="C35" s="23" t="s">
        <v>968</v>
      </c>
      <c r="D35" s="23" t="s">
        <v>969</v>
      </c>
      <c r="E35" s="23" t="s">
        <v>986</v>
      </c>
      <c r="F35" s="23" t="s">
        <v>1010</v>
      </c>
      <c r="G35" s="23" t="s">
        <v>1875</v>
      </c>
      <c r="H35" s="23" t="s">
        <v>1010</v>
      </c>
      <c r="I35" s="23" t="s">
        <v>3038</v>
      </c>
      <c r="J35" s="23" t="s">
        <v>2404</v>
      </c>
      <c r="K35" s="24" t="s">
        <v>2054</v>
      </c>
      <c r="L35" s="58" t="s">
        <v>1008</v>
      </c>
      <c r="M35" s="58" t="s">
        <v>1875</v>
      </c>
      <c r="N35" s="58" t="s">
        <v>968</v>
      </c>
    </row>
    <row r="36" spans="1:14" x14ac:dyDescent="0.4">
      <c r="A36" s="23" t="s">
        <v>1008</v>
      </c>
      <c r="B36" s="23" t="s">
        <v>1875</v>
      </c>
      <c r="C36" s="23" t="s">
        <v>968</v>
      </c>
      <c r="D36" s="23" t="s">
        <v>969</v>
      </c>
      <c r="E36" s="23" t="s">
        <v>1000</v>
      </c>
      <c r="F36" s="23" t="s">
        <v>1011</v>
      </c>
      <c r="G36" s="23" t="s">
        <v>1875</v>
      </c>
      <c r="H36" s="23" t="s">
        <v>1011</v>
      </c>
      <c r="I36" s="23" t="s">
        <v>3039</v>
      </c>
      <c r="J36" s="23" t="s">
        <v>2405</v>
      </c>
      <c r="K36" s="24" t="s">
        <v>2052</v>
      </c>
      <c r="L36" s="58" t="s">
        <v>1008</v>
      </c>
      <c r="M36" s="58" t="s">
        <v>1875</v>
      </c>
      <c r="N36" s="58" t="s">
        <v>968</v>
      </c>
    </row>
    <row r="37" spans="1:14" x14ac:dyDescent="0.4">
      <c r="A37" s="23" t="s">
        <v>1008</v>
      </c>
      <c r="B37" s="23" t="s">
        <v>1875</v>
      </c>
      <c r="C37" s="23" t="s">
        <v>968</v>
      </c>
      <c r="D37" s="23" t="s">
        <v>969</v>
      </c>
      <c r="E37" s="23" t="s">
        <v>1000</v>
      </c>
      <c r="F37" s="23" t="s">
        <v>1492</v>
      </c>
      <c r="G37" s="23" t="s">
        <v>1913</v>
      </c>
      <c r="H37" s="23" t="s">
        <v>1492</v>
      </c>
      <c r="I37" s="23" t="s">
        <v>3040</v>
      </c>
      <c r="J37" s="23" t="s">
        <v>2406</v>
      </c>
      <c r="K37" s="24" t="s">
        <v>2052</v>
      </c>
      <c r="L37" s="58" t="s">
        <v>1008</v>
      </c>
      <c r="M37" s="58" t="s">
        <v>1875</v>
      </c>
      <c r="N37" s="58" t="s">
        <v>968</v>
      </c>
    </row>
    <row r="38" spans="1:14" x14ac:dyDescent="0.4">
      <c r="A38" s="23" t="s">
        <v>1008</v>
      </c>
      <c r="B38" s="23" t="s">
        <v>1875</v>
      </c>
      <c r="C38" s="23" t="s">
        <v>968</v>
      </c>
      <c r="D38" s="23" t="s">
        <v>969</v>
      </c>
      <c r="E38" s="23" t="s">
        <v>977</v>
      </c>
      <c r="F38" s="23" t="s">
        <v>1012</v>
      </c>
      <c r="G38" s="23" t="s">
        <v>1875</v>
      </c>
      <c r="H38" s="23" t="s">
        <v>1012</v>
      </c>
      <c r="I38" s="23" t="s">
        <v>3041</v>
      </c>
      <c r="J38" s="23" t="s">
        <v>2407</v>
      </c>
      <c r="K38" s="24" t="s">
        <v>2052</v>
      </c>
      <c r="L38" s="58" t="s">
        <v>1008</v>
      </c>
      <c r="M38" s="58" t="s">
        <v>1875</v>
      </c>
      <c r="N38" s="58" t="s">
        <v>968</v>
      </c>
    </row>
    <row r="39" spans="1:14" x14ac:dyDescent="0.4">
      <c r="A39" s="23" t="s">
        <v>975</v>
      </c>
      <c r="B39" s="23" t="s">
        <v>2005</v>
      </c>
      <c r="C39" s="23" t="s">
        <v>968</v>
      </c>
      <c r="D39" s="23" t="s">
        <v>969</v>
      </c>
      <c r="E39" s="23" t="s">
        <v>993</v>
      </c>
      <c r="F39" s="23" t="s">
        <v>1013</v>
      </c>
      <c r="G39" s="23" t="s">
        <v>1913</v>
      </c>
      <c r="H39" s="23" t="s">
        <v>1013</v>
      </c>
      <c r="I39" s="23" t="s">
        <v>3042</v>
      </c>
      <c r="J39" s="23" t="s">
        <v>2408</v>
      </c>
      <c r="K39" s="24" t="s">
        <v>2052</v>
      </c>
      <c r="L39" s="58" t="s">
        <v>975</v>
      </c>
      <c r="M39" s="58" t="s">
        <v>2005</v>
      </c>
      <c r="N39" s="58" t="s">
        <v>968</v>
      </c>
    </row>
    <row r="40" spans="1:14" x14ac:dyDescent="0.4">
      <c r="A40" s="23" t="s">
        <v>975</v>
      </c>
      <c r="B40" s="23" t="s">
        <v>2005</v>
      </c>
      <c r="C40" s="23" t="s">
        <v>968</v>
      </c>
      <c r="D40" s="23" t="s">
        <v>969</v>
      </c>
      <c r="E40" s="23" t="s">
        <v>993</v>
      </c>
      <c r="F40" s="23" t="s">
        <v>1014</v>
      </c>
      <c r="G40" s="23" t="s">
        <v>1913</v>
      </c>
      <c r="H40" s="23" t="s">
        <v>1014</v>
      </c>
      <c r="I40" s="23" t="s">
        <v>3043</v>
      </c>
      <c r="J40" s="23" t="s">
        <v>2409</v>
      </c>
      <c r="K40" s="24" t="s">
        <v>2052</v>
      </c>
      <c r="L40" s="58" t="s">
        <v>975</v>
      </c>
      <c r="M40" s="58" t="s">
        <v>2005</v>
      </c>
      <c r="N40" s="58" t="s">
        <v>968</v>
      </c>
    </row>
    <row r="41" spans="1:14" x14ac:dyDescent="0.4">
      <c r="A41" s="23" t="s">
        <v>975</v>
      </c>
      <c r="B41" s="23" t="s">
        <v>2005</v>
      </c>
      <c r="C41" s="23" t="s">
        <v>968</v>
      </c>
      <c r="D41" s="23" t="s">
        <v>969</v>
      </c>
      <c r="E41" s="23" t="s">
        <v>993</v>
      </c>
      <c r="F41" s="23" t="s">
        <v>1015</v>
      </c>
      <c r="G41" s="23" t="s">
        <v>1913</v>
      </c>
      <c r="H41" s="23" t="s">
        <v>1015</v>
      </c>
      <c r="I41" s="23" t="s">
        <v>3044</v>
      </c>
      <c r="J41" s="23" t="s">
        <v>2410</v>
      </c>
      <c r="K41" s="24" t="s">
        <v>2052</v>
      </c>
      <c r="L41" s="58" t="s">
        <v>975</v>
      </c>
      <c r="M41" s="58" t="s">
        <v>2005</v>
      </c>
      <c r="N41" s="58" t="s">
        <v>968</v>
      </c>
    </row>
    <row r="42" spans="1:14" x14ac:dyDescent="0.4">
      <c r="A42" s="23" t="s">
        <v>1017</v>
      </c>
      <c r="B42" s="23" t="s">
        <v>1913</v>
      </c>
      <c r="C42" s="23" t="s">
        <v>968</v>
      </c>
      <c r="D42" s="23" t="s">
        <v>969</v>
      </c>
      <c r="E42" s="23" t="s">
        <v>972</v>
      </c>
      <c r="F42" s="23" t="s">
        <v>1016</v>
      </c>
      <c r="G42" s="23" t="s">
        <v>1913</v>
      </c>
      <c r="H42" s="23" t="s">
        <v>1016</v>
      </c>
      <c r="I42" s="23" t="s">
        <v>3045</v>
      </c>
      <c r="J42" s="23" t="s">
        <v>2411</v>
      </c>
      <c r="K42" s="24" t="s">
        <v>2052</v>
      </c>
      <c r="L42" s="58" t="s">
        <v>1017</v>
      </c>
      <c r="M42" s="58" t="s">
        <v>1913</v>
      </c>
      <c r="N42" s="58" t="s">
        <v>968</v>
      </c>
    </row>
    <row r="43" spans="1:14" x14ac:dyDescent="0.4">
      <c r="A43" s="23" t="s">
        <v>1420</v>
      </c>
      <c r="B43" s="23" t="s">
        <v>2949</v>
      </c>
      <c r="C43" s="23" t="s">
        <v>968</v>
      </c>
      <c r="D43" s="23" t="s">
        <v>969</v>
      </c>
      <c r="E43" s="23" t="s">
        <v>993</v>
      </c>
      <c r="F43" s="23" t="s">
        <v>1018</v>
      </c>
      <c r="G43" s="23" t="s">
        <v>1913</v>
      </c>
      <c r="H43" s="23" t="s">
        <v>1018</v>
      </c>
      <c r="I43" s="23" t="s">
        <v>3046</v>
      </c>
      <c r="J43" s="23" t="s">
        <v>2412</v>
      </c>
      <c r="K43" s="24" t="s">
        <v>2052</v>
      </c>
      <c r="L43" s="58" t="s">
        <v>1420</v>
      </c>
      <c r="M43" s="58" t="s">
        <v>2949</v>
      </c>
      <c r="N43" s="58" t="s">
        <v>968</v>
      </c>
    </row>
    <row r="44" spans="1:14" x14ac:dyDescent="0.4">
      <c r="A44" s="23" t="s">
        <v>975</v>
      </c>
      <c r="B44" s="23" t="s">
        <v>2005</v>
      </c>
      <c r="C44" s="23" t="s">
        <v>968</v>
      </c>
      <c r="D44" s="23" t="s">
        <v>969</v>
      </c>
      <c r="E44" s="23" t="s">
        <v>993</v>
      </c>
      <c r="F44" s="23" t="s">
        <v>1019</v>
      </c>
      <c r="G44" s="23" t="s">
        <v>1914</v>
      </c>
      <c r="H44" s="23" t="s">
        <v>1019</v>
      </c>
      <c r="I44" s="23" t="s">
        <v>3047</v>
      </c>
      <c r="J44" s="23" t="s">
        <v>2413</v>
      </c>
      <c r="K44" s="24" t="s">
        <v>2052</v>
      </c>
      <c r="L44" s="58" t="s">
        <v>975</v>
      </c>
      <c r="M44" s="58" t="s">
        <v>2005</v>
      </c>
      <c r="N44" s="58" t="s">
        <v>968</v>
      </c>
    </row>
    <row r="45" spans="1:14" x14ac:dyDescent="0.4">
      <c r="A45" s="23" t="s">
        <v>975</v>
      </c>
      <c r="B45" s="23" t="s">
        <v>2005</v>
      </c>
      <c r="C45" s="23" t="s">
        <v>968</v>
      </c>
      <c r="D45" s="23" t="s">
        <v>969</v>
      </c>
      <c r="E45" s="23" t="s">
        <v>993</v>
      </c>
      <c r="F45" s="23" t="s">
        <v>1020</v>
      </c>
      <c r="G45" s="23" t="s">
        <v>1914</v>
      </c>
      <c r="H45" s="23" t="s">
        <v>1020</v>
      </c>
      <c r="I45" s="23" t="s">
        <v>3048</v>
      </c>
      <c r="J45" s="23" t="s">
        <v>2414</v>
      </c>
      <c r="K45" s="24" t="s">
        <v>2052</v>
      </c>
      <c r="L45" s="58" t="s">
        <v>975</v>
      </c>
      <c r="M45" s="58" t="s">
        <v>2005</v>
      </c>
      <c r="N45" s="58" t="s">
        <v>968</v>
      </c>
    </row>
    <row r="46" spans="1:14" x14ac:dyDescent="0.4">
      <c r="A46" s="23" t="s">
        <v>975</v>
      </c>
      <c r="B46" s="23" t="s">
        <v>2005</v>
      </c>
      <c r="C46" s="23" t="s">
        <v>968</v>
      </c>
      <c r="D46" s="23" t="s">
        <v>969</v>
      </c>
      <c r="E46" s="23" t="s">
        <v>993</v>
      </c>
      <c r="F46" s="23" t="s">
        <v>1021</v>
      </c>
      <c r="G46" s="23" t="s">
        <v>1913</v>
      </c>
      <c r="H46" s="23" t="s">
        <v>1021</v>
      </c>
      <c r="I46" s="23" t="s">
        <v>3049</v>
      </c>
      <c r="J46" s="23" t="s">
        <v>2415</v>
      </c>
      <c r="K46" s="24" t="s">
        <v>2094</v>
      </c>
      <c r="L46" s="58" t="s">
        <v>975</v>
      </c>
      <c r="M46" s="58" t="s">
        <v>2005</v>
      </c>
      <c r="N46" s="58" t="s">
        <v>968</v>
      </c>
    </row>
    <row r="47" spans="1:14" x14ac:dyDescent="0.4">
      <c r="A47" s="23" t="s">
        <v>1023</v>
      </c>
      <c r="B47" s="23" t="s">
        <v>1913</v>
      </c>
      <c r="C47" s="23" t="s">
        <v>968</v>
      </c>
      <c r="D47" s="23" t="s">
        <v>969</v>
      </c>
      <c r="E47" s="23" t="s">
        <v>993</v>
      </c>
      <c r="F47" s="23" t="s">
        <v>1022</v>
      </c>
      <c r="G47" s="23" t="s">
        <v>1914</v>
      </c>
      <c r="H47" s="23" t="s">
        <v>1022</v>
      </c>
      <c r="I47" s="23" t="s">
        <v>3050</v>
      </c>
      <c r="J47" s="23" t="s">
        <v>2416</v>
      </c>
      <c r="K47" s="24" t="s">
        <v>2052</v>
      </c>
      <c r="L47" s="58" t="s">
        <v>1023</v>
      </c>
      <c r="M47" s="58" t="s">
        <v>1913</v>
      </c>
      <c r="N47" s="58" t="s">
        <v>968</v>
      </c>
    </row>
    <row r="48" spans="1:14" x14ac:dyDescent="0.4">
      <c r="A48" s="23" t="s">
        <v>1025</v>
      </c>
      <c r="B48" s="23" t="s">
        <v>1913</v>
      </c>
      <c r="C48" s="23" t="s">
        <v>968</v>
      </c>
      <c r="D48" s="23" t="s">
        <v>969</v>
      </c>
      <c r="E48" s="23" t="s">
        <v>1000</v>
      </c>
      <c r="F48" s="23" t="s">
        <v>1024</v>
      </c>
      <c r="G48" s="23" t="s">
        <v>1913</v>
      </c>
      <c r="H48" s="23" t="s">
        <v>1024</v>
      </c>
      <c r="I48" s="23" t="s">
        <v>3051</v>
      </c>
      <c r="J48" s="23" t="s">
        <v>2417</v>
      </c>
      <c r="K48" s="24" t="s">
        <v>2052</v>
      </c>
      <c r="L48" s="58" t="s">
        <v>1025</v>
      </c>
      <c r="M48" s="58" t="s">
        <v>1913</v>
      </c>
      <c r="N48" s="58" t="s">
        <v>968</v>
      </c>
    </row>
    <row r="49" spans="1:14" x14ac:dyDescent="0.4">
      <c r="A49" s="23" t="s">
        <v>1034</v>
      </c>
      <c r="B49" s="23" t="s">
        <v>2005</v>
      </c>
      <c r="C49" s="23" t="s">
        <v>968</v>
      </c>
      <c r="D49" s="23" t="s">
        <v>969</v>
      </c>
      <c r="E49" s="23" t="s">
        <v>977</v>
      </c>
      <c r="F49" s="23" t="s">
        <v>1026</v>
      </c>
      <c r="G49" s="23" t="s">
        <v>5</v>
      </c>
      <c r="H49" s="23" t="s">
        <v>1026</v>
      </c>
      <c r="I49" s="23" t="s">
        <v>3052</v>
      </c>
      <c r="J49" s="23" t="s">
        <v>2418</v>
      </c>
      <c r="K49" s="24" t="s">
        <v>2052</v>
      </c>
      <c r="L49" s="58" t="s">
        <v>1034</v>
      </c>
      <c r="M49" s="58" t="s">
        <v>2005</v>
      </c>
      <c r="N49" s="58" t="s">
        <v>968</v>
      </c>
    </row>
    <row r="50" spans="1:14" x14ac:dyDescent="0.4">
      <c r="A50" s="23" t="s">
        <v>1448</v>
      </c>
      <c r="B50" s="23" t="s">
        <v>1875</v>
      </c>
      <c r="C50" s="23" t="s">
        <v>968</v>
      </c>
      <c r="D50" s="23" t="s">
        <v>969</v>
      </c>
      <c r="E50" s="23" t="s">
        <v>970</v>
      </c>
      <c r="F50" s="23" t="s">
        <v>1027</v>
      </c>
      <c r="G50" s="23" t="s">
        <v>1875</v>
      </c>
      <c r="H50" s="23" t="s">
        <v>1027</v>
      </c>
      <c r="I50" s="23" t="s">
        <v>3053</v>
      </c>
      <c r="J50" s="23" t="s">
        <v>2419</v>
      </c>
      <c r="K50" s="24" t="s">
        <v>2052</v>
      </c>
      <c r="L50" s="58" t="s">
        <v>1448</v>
      </c>
      <c r="M50" s="58" t="s">
        <v>1875</v>
      </c>
      <c r="N50" s="58" t="s">
        <v>968</v>
      </c>
    </row>
    <row r="51" spans="1:14" x14ac:dyDescent="0.4">
      <c r="A51" s="23" t="s">
        <v>1449</v>
      </c>
      <c r="B51" s="23" t="s">
        <v>1913</v>
      </c>
      <c r="C51" s="23" t="s">
        <v>968</v>
      </c>
      <c r="D51" s="23" t="s">
        <v>969</v>
      </c>
      <c r="E51" s="23" t="s">
        <v>986</v>
      </c>
      <c r="F51" s="23" t="s">
        <v>1028</v>
      </c>
      <c r="G51" s="23" t="s">
        <v>1913</v>
      </c>
      <c r="H51" s="23" t="s">
        <v>1028</v>
      </c>
      <c r="I51" s="23" t="s">
        <v>3055</v>
      </c>
      <c r="J51" s="23" t="s">
        <v>2420</v>
      </c>
      <c r="K51" s="24" t="s">
        <v>2052</v>
      </c>
      <c r="L51" s="58" t="s">
        <v>1449</v>
      </c>
      <c r="M51" s="58" t="s">
        <v>1913</v>
      </c>
      <c r="N51" s="58" t="s">
        <v>968</v>
      </c>
    </row>
    <row r="52" spans="1:14" x14ac:dyDescent="0.4">
      <c r="A52" s="23" t="s">
        <v>1017</v>
      </c>
      <c r="B52" s="23" t="s">
        <v>1913</v>
      </c>
      <c r="C52" s="23" t="s">
        <v>968</v>
      </c>
      <c r="D52" s="23" t="s">
        <v>969</v>
      </c>
      <c r="E52" s="23" t="s">
        <v>993</v>
      </c>
      <c r="F52" s="23" t="s">
        <v>1029</v>
      </c>
      <c r="G52" s="23" t="s">
        <v>1914</v>
      </c>
      <c r="H52" s="23" t="s">
        <v>1029</v>
      </c>
      <c r="I52" s="23" t="s">
        <v>3056</v>
      </c>
      <c r="J52" s="23" t="s">
        <v>2421</v>
      </c>
      <c r="K52" s="24" t="s">
        <v>2052</v>
      </c>
      <c r="L52" s="58" t="s">
        <v>1017</v>
      </c>
      <c r="M52" s="58" t="s">
        <v>1913</v>
      </c>
      <c r="N52" s="58" t="s">
        <v>968</v>
      </c>
    </row>
    <row r="53" spans="1:14" x14ac:dyDescent="0.4">
      <c r="A53" s="23" t="s">
        <v>1017</v>
      </c>
      <c r="B53" s="23" t="s">
        <v>1913</v>
      </c>
      <c r="C53" s="23" t="s">
        <v>968</v>
      </c>
      <c r="D53" s="23" t="s">
        <v>969</v>
      </c>
      <c r="E53" s="23" t="s">
        <v>993</v>
      </c>
      <c r="F53" s="23" t="s">
        <v>1030</v>
      </c>
      <c r="G53" s="23" t="s">
        <v>1913</v>
      </c>
      <c r="H53" s="23" t="s">
        <v>1030</v>
      </c>
      <c r="I53" s="23" t="s">
        <v>3057</v>
      </c>
      <c r="J53" s="23" t="s">
        <v>2422</v>
      </c>
      <c r="K53" s="24" t="s">
        <v>2052</v>
      </c>
      <c r="L53" s="58" t="s">
        <v>1017</v>
      </c>
      <c r="M53" s="58" t="s">
        <v>1913</v>
      </c>
      <c r="N53" s="58" t="s">
        <v>968</v>
      </c>
    </row>
    <row r="54" spans="1:14" x14ac:dyDescent="0.4">
      <c r="A54" s="23" t="s">
        <v>1032</v>
      </c>
      <c r="B54" s="23" t="s">
        <v>1913</v>
      </c>
      <c r="C54" s="23" t="s">
        <v>968</v>
      </c>
      <c r="D54" s="23" t="s">
        <v>969</v>
      </c>
      <c r="E54" s="23" t="s">
        <v>993</v>
      </c>
      <c r="F54" s="23" t="s">
        <v>1031</v>
      </c>
      <c r="G54" s="23" t="s">
        <v>1913</v>
      </c>
      <c r="H54" s="23" t="s">
        <v>1031</v>
      </c>
      <c r="I54" s="23" t="s">
        <v>3058</v>
      </c>
      <c r="J54" s="23" t="s">
        <v>2423</v>
      </c>
      <c r="K54" s="24" t="s">
        <v>2052</v>
      </c>
      <c r="L54" s="58" t="s">
        <v>1032</v>
      </c>
      <c r="M54" s="58" t="s">
        <v>1913</v>
      </c>
      <c r="N54" s="58" t="s">
        <v>968</v>
      </c>
    </row>
    <row r="55" spans="1:14" x14ac:dyDescent="0.4">
      <c r="A55" s="23" t="s">
        <v>1034</v>
      </c>
      <c r="B55" s="23" t="s">
        <v>2005</v>
      </c>
      <c r="C55" s="23" t="s">
        <v>968</v>
      </c>
      <c r="D55" s="23" t="s">
        <v>969</v>
      </c>
      <c r="E55" s="23" t="s">
        <v>993</v>
      </c>
      <c r="F55" s="23" t="s">
        <v>1033</v>
      </c>
      <c r="G55" s="23" t="s">
        <v>1914</v>
      </c>
      <c r="H55" s="23" t="s">
        <v>1033</v>
      </c>
      <c r="I55" s="23" t="s">
        <v>3059</v>
      </c>
      <c r="J55" s="23" t="s">
        <v>2424</v>
      </c>
      <c r="K55" s="24" t="s">
        <v>2052</v>
      </c>
      <c r="L55" s="58" t="s">
        <v>1034</v>
      </c>
      <c r="M55" s="58" t="s">
        <v>2005</v>
      </c>
      <c r="N55" s="58" t="s">
        <v>968</v>
      </c>
    </row>
    <row r="56" spans="1:14" x14ac:dyDescent="0.4">
      <c r="A56" s="23" t="s">
        <v>1034</v>
      </c>
      <c r="B56" s="23" t="s">
        <v>2005</v>
      </c>
      <c r="C56" s="23" t="s">
        <v>968</v>
      </c>
      <c r="D56" s="23" t="s">
        <v>969</v>
      </c>
      <c r="E56" s="23" t="s">
        <v>993</v>
      </c>
      <c r="F56" s="23" t="s">
        <v>1035</v>
      </c>
      <c r="G56" s="23" t="s">
        <v>1914</v>
      </c>
      <c r="H56" s="23" t="s">
        <v>1035</v>
      </c>
      <c r="I56" s="23" t="s">
        <v>3060</v>
      </c>
      <c r="J56" s="23" t="s">
        <v>2425</v>
      </c>
      <c r="K56" s="24" t="s">
        <v>2052</v>
      </c>
      <c r="L56" s="58" t="s">
        <v>1034</v>
      </c>
      <c r="M56" s="58" t="s">
        <v>2005</v>
      </c>
      <c r="N56" s="58" t="s">
        <v>968</v>
      </c>
    </row>
    <row r="57" spans="1:14" x14ac:dyDescent="0.4">
      <c r="A57" s="23" t="s">
        <v>1037</v>
      </c>
      <c r="B57" s="23" t="s">
        <v>1875</v>
      </c>
      <c r="C57" s="23" t="s">
        <v>968</v>
      </c>
      <c r="D57" s="23" t="s">
        <v>969</v>
      </c>
      <c r="E57" s="23" t="s">
        <v>972</v>
      </c>
      <c r="F57" s="23" t="s">
        <v>1036</v>
      </c>
      <c r="G57" s="23" t="s">
        <v>1914</v>
      </c>
      <c r="H57" s="23" t="s">
        <v>1036</v>
      </c>
      <c r="I57" s="23" t="s">
        <v>3061</v>
      </c>
      <c r="J57" s="23" t="s">
        <v>2426</v>
      </c>
      <c r="K57" s="24" t="s">
        <v>2054</v>
      </c>
      <c r="L57" s="58" t="s">
        <v>1037</v>
      </c>
      <c r="M57" s="58" t="s">
        <v>1875</v>
      </c>
      <c r="N57" s="58" t="s">
        <v>968</v>
      </c>
    </row>
    <row r="58" spans="1:14" x14ac:dyDescent="0.4">
      <c r="A58" s="23" t="s">
        <v>1037</v>
      </c>
      <c r="B58" s="23" t="s">
        <v>1875</v>
      </c>
      <c r="C58" s="23" t="s">
        <v>968</v>
      </c>
      <c r="D58" s="23" t="s">
        <v>969</v>
      </c>
      <c r="E58" s="23" t="s">
        <v>970</v>
      </c>
      <c r="F58" s="23" t="s">
        <v>1038</v>
      </c>
      <c r="G58" s="23" t="s">
        <v>1914</v>
      </c>
      <c r="H58" s="23" t="s">
        <v>1038</v>
      </c>
      <c r="I58" s="23" t="s">
        <v>3062</v>
      </c>
      <c r="J58" s="23" t="s">
        <v>2427</v>
      </c>
      <c r="K58" s="24" t="s">
        <v>2054</v>
      </c>
      <c r="L58" s="58" t="s">
        <v>1037</v>
      </c>
      <c r="M58" s="58" t="s">
        <v>1875</v>
      </c>
      <c r="N58" s="58" t="s">
        <v>968</v>
      </c>
    </row>
    <row r="59" spans="1:14" x14ac:dyDescent="0.4">
      <c r="A59" s="23" t="s">
        <v>975</v>
      </c>
      <c r="B59" s="23" t="s">
        <v>2005</v>
      </c>
      <c r="C59" s="23" t="s">
        <v>968</v>
      </c>
      <c r="D59" s="23" t="s">
        <v>969</v>
      </c>
      <c r="E59" s="23" t="s">
        <v>1040</v>
      </c>
      <c r="F59" s="23" t="s">
        <v>1039</v>
      </c>
      <c r="G59" s="23" t="s">
        <v>1914</v>
      </c>
      <c r="H59" s="23" t="s">
        <v>1039</v>
      </c>
      <c r="I59" s="23" t="s">
        <v>3063</v>
      </c>
      <c r="J59" s="23" t="s">
        <v>2428</v>
      </c>
      <c r="K59" s="24" t="s">
        <v>2052</v>
      </c>
      <c r="L59" s="58" t="s">
        <v>975</v>
      </c>
      <c r="M59" s="58" t="s">
        <v>2005</v>
      </c>
      <c r="N59" s="58" t="s">
        <v>968</v>
      </c>
    </row>
    <row r="60" spans="1:14" x14ac:dyDescent="0.4">
      <c r="A60" s="23" t="s">
        <v>1042</v>
      </c>
      <c r="B60" s="23" t="s">
        <v>1875</v>
      </c>
      <c r="C60" s="23" t="s">
        <v>968</v>
      </c>
      <c r="D60" s="23" t="s">
        <v>969</v>
      </c>
      <c r="E60" s="23" t="s">
        <v>1040</v>
      </c>
      <c r="F60" s="23" t="s">
        <v>1041</v>
      </c>
      <c r="G60" s="23" t="s">
        <v>1914</v>
      </c>
      <c r="H60" s="23" t="s">
        <v>1041</v>
      </c>
      <c r="I60" s="23" t="s">
        <v>3064</v>
      </c>
      <c r="J60" s="23" t="s">
        <v>2429</v>
      </c>
      <c r="K60" s="24" t="s">
        <v>2094</v>
      </c>
      <c r="L60" s="58" t="s">
        <v>1042</v>
      </c>
      <c r="M60" s="58" t="s">
        <v>1875</v>
      </c>
      <c r="N60" s="58" t="s">
        <v>968</v>
      </c>
    </row>
    <row r="61" spans="1:14" x14ac:dyDescent="0.4">
      <c r="A61" s="23" t="s">
        <v>1420</v>
      </c>
      <c r="B61" s="23" t="s">
        <v>2949</v>
      </c>
      <c r="C61" s="23" t="s">
        <v>968</v>
      </c>
      <c r="D61" s="23" t="s">
        <v>969</v>
      </c>
      <c r="E61" s="23" t="s">
        <v>993</v>
      </c>
      <c r="F61" s="23" t="s">
        <v>1043</v>
      </c>
      <c r="G61" s="23" t="s">
        <v>1914</v>
      </c>
      <c r="H61" s="23" t="s">
        <v>1043</v>
      </c>
      <c r="I61" s="23" t="s">
        <v>3065</v>
      </c>
      <c r="J61" s="23" t="s">
        <v>2430</v>
      </c>
      <c r="K61" s="24" t="s">
        <v>2094</v>
      </c>
      <c r="L61" s="58" t="s">
        <v>1420</v>
      </c>
      <c r="M61" s="58" t="s">
        <v>2949</v>
      </c>
      <c r="N61" s="58" t="s">
        <v>968</v>
      </c>
    </row>
    <row r="62" spans="1:14" x14ac:dyDescent="0.4">
      <c r="A62" s="23" t="s">
        <v>971</v>
      </c>
      <c r="B62" s="23" t="s">
        <v>2005</v>
      </c>
      <c r="C62" s="23" t="s">
        <v>968</v>
      </c>
      <c r="D62" s="23" t="s">
        <v>969</v>
      </c>
      <c r="E62" s="23" t="s">
        <v>993</v>
      </c>
      <c r="F62" s="23" t="s">
        <v>1044</v>
      </c>
      <c r="G62" s="23" t="s">
        <v>1914</v>
      </c>
      <c r="H62" s="23" t="s">
        <v>1044</v>
      </c>
      <c r="I62" s="23" t="s">
        <v>3066</v>
      </c>
      <c r="J62" s="23" t="s">
        <v>2431</v>
      </c>
      <c r="K62" s="24" t="s">
        <v>2052</v>
      </c>
      <c r="L62" s="58" t="s">
        <v>971</v>
      </c>
      <c r="M62" s="58" t="s">
        <v>2005</v>
      </c>
      <c r="N62" s="58" t="s">
        <v>968</v>
      </c>
    </row>
    <row r="63" spans="1:14" x14ac:dyDescent="0.4">
      <c r="A63" s="23" t="s">
        <v>971</v>
      </c>
      <c r="B63" s="23" t="s">
        <v>2005</v>
      </c>
      <c r="C63" s="23" t="s">
        <v>968</v>
      </c>
      <c r="D63" s="23" t="s">
        <v>969</v>
      </c>
      <c r="E63" s="23" t="s">
        <v>993</v>
      </c>
      <c r="F63" s="23" t="s">
        <v>1045</v>
      </c>
      <c r="G63" s="23" t="s">
        <v>1913</v>
      </c>
      <c r="H63" s="23" t="s">
        <v>1045</v>
      </c>
      <c r="I63" s="23" t="s">
        <v>3067</v>
      </c>
      <c r="J63" s="23" t="s">
        <v>2432</v>
      </c>
      <c r="K63" s="24" t="s">
        <v>2052</v>
      </c>
      <c r="L63" s="58" t="s">
        <v>971</v>
      </c>
      <c r="M63" s="58" t="s">
        <v>2005</v>
      </c>
      <c r="N63" s="58" t="s">
        <v>968</v>
      </c>
    </row>
    <row r="64" spans="1:14" x14ac:dyDescent="0.4">
      <c r="A64" s="23" t="s">
        <v>971</v>
      </c>
      <c r="B64" s="23" t="s">
        <v>2005</v>
      </c>
      <c r="C64" s="23" t="s">
        <v>968</v>
      </c>
      <c r="D64" s="23" t="s">
        <v>969</v>
      </c>
      <c r="E64" s="23" t="s">
        <v>993</v>
      </c>
      <c r="F64" s="23" t="s">
        <v>1046</v>
      </c>
      <c r="G64" s="23" t="s">
        <v>1913</v>
      </c>
      <c r="H64" s="23" t="s">
        <v>1046</v>
      </c>
      <c r="I64" s="23" t="s">
        <v>3068</v>
      </c>
      <c r="J64" s="23" t="s">
        <v>2433</v>
      </c>
      <c r="K64" s="24" t="s">
        <v>2054</v>
      </c>
      <c r="L64" s="58" t="s">
        <v>971</v>
      </c>
      <c r="M64" s="58" t="s">
        <v>2005</v>
      </c>
      <c r="N64" s="58" t="s">
        <v>968</v>
      </c>
    </row>
    <row r="65" spans="1:14" x14ac:dyDescent="0.4">
      <c r="A65" s="23" t="s">
        <v>971</v>
      </c>
      <c r="B65" s="23" t="s">
        <v>2005</v>
      </c>
      <c r="C65" s="23" t="s">
        <v>968</v>
      </c>
      <c r="D65" s="23" t="s">
        <v>969</v>
      </c>
      <c r="E65" s="23" t="s">
        <v>993</v>
      </c>
      <c r="F65" s="23" t="s">
        <v>1047</v>
      </c>
      <c r="G65" s="23" t="s">
        <v>1913</v>
      </c>
      <c r="H65" s="23" t="s">
        <v>1047</v>
      </c>
      <c r="I65" s="23" t="s">
        <v>3069</v>
      </c>
      <c r="J65" s="23" t="s">
        <v>2434</v>
      </c>
      <c r="K65" s="24" t="s">
        <v>2052</v>
      </c>
      <c r="L65" s="58" t="s">
        <v>971</v>
      </c>
      <c r="M65" s="58" t="s">
        <v>2005</v>
      </c>
      <c r="N65" s="58" t="s">
        <v>968</v>
      </c>
    </row>
    <row r="66" spans="1:14" x14ac:dyDescent="0.4">
      <c r="A66" s="23" t="s">
        <v>971</v>
      </c>
      <c r="B66" s="23" t="s">
        <v>2005</v>
      </c>
      <c r="C66" s="23" t="s">
        <v>968</v>
      </c>
      <c r="D66" s="23" t="s">
        <v>969</v>
      </c>
      <c r="E66" s="23" t="s">
        <v>993</v>
      </c>
      <c r="F66" s="23" t="s">
        <v>1048</v>
      </c>
      <c r="G66" s="23" t="s">
        <v>1913</v>
      </c>
      <c r="H66" s="23" t="s">
        <v>1048</v>
      </c>
      <c r="I66" s="23" t="s">
        <v>3070</v>
      </c>
      <c r="J66" s="23" t="s">
        <v>2435</v>
      </c>
      <c r="K66" s="24" t="s">
        <v>2054</v>
      </c>
      <c r="L66" s="58" t="s">
        <v>971</v>
      </c>
      <c r="M66" s="58" t="s">
        <v>2005</v>
      </c>
      <c r="N66" s="58" t="s">
        <v>968</v>
      </c>
    </row>
    <row r="67" spans="1:14" x14ac:dyDescent="0.4">
      <c r="A67" s="23" t="s">
        <v>971</v>
      </c>
      <c r="B67" s="23" t="s">
        <v>2005</v>
      </c>
      <c r="C67" s="23" t="s">
        <v>968</v>
      </c>
      <c r="D67" s="23" t="s">
        <v>969</v>
      </c>
      <c r="E67" s="23" t="s">
        <v>993</v>
      </c>
      <c r="F67" s="23" t="s">
        <v>1049</v>
      </c>
      <c r="G67" s="23" t="s">
        <v>1913</v>
      </c>
      <c r="H67" s="23" t="s">
        <v>1049</v>
      </c>
      <c r="I67" s="23" t="s">
        <v>3071</v>
      </c>
      <c r="J67" s="23" t="s">
        <v>2436</v>
      </c>
      <c r="K67" s="24" t="s">
        <v>2094</v>
      </c>
      <c r="L67" s="58" t="s">
        <v>971</v>
      </c>
      <c r="M67" s="58" t="s">
        <v>2005</v>
      </c>
      <c r="N67" s="58" t="s">
        <v>968</v>
      </c>
    </row>
    <row r="68" spans="1:14" x14ac:dyDescent="0.4">
      <c r="A68" s="23" t="s">
        <v>971</v>
      </c>
      <c r="B68" s="23" t="s">
        <v>2005</v>
      </c>
      <c r="C68" s="23" t="s">
        <v>968</v>
      </c>
      <c r="D68" s="23" t="s">
        <v>969</v>
      </c>
      <c r="E68" s="23" t="s">
        <v>993</v>
      </c>
      <c r="F68" s="23" t="s">
        <v>1050</v>
      </c>
      <c r="G68" s="23" t="s">
        <v>1914</v>
      </c>
      <c r="H68" s="23" t="s">
        <v>1050</v>
      </c>
      <c r="I68" s="23" t="s">
        <v>3072</v>
      </c>
      <c r="J68" s="23" t="s">
        <v>2437</v>
      </c>
      <c r="K68" s="24" t="s">
        <v>2052</v>
      </c>
      <c r="L68" s="58" t="s">
        <v>971</v>
      </c>
      <c r="M68" s="58" t="s">
        <v>2005</v>
      </c>
      <c r="N68" s="58" t="s">
        <v>968</v>
      </c>
    </row>
    <row r="69" spans="1:14" x14ac:dyDescent="0.4">
      <c r="A69" s="23" t="s">
        <v>971</v>
      </c>
      <c r="B69" s="23" t="s">
        <v>2005</v>
      </c>
      <c r="C69" s="23" t="s">
        <v>968</v>
      </c>
      <c r="D69" s="23" t="s">
        <v>969</v>
      </c>
      <c r="E69" s="23" t="s">
        <v>993</v>
      </c>
      <c r="F69" s="23" t="s">
        <v>1051</v>
      </c>
      <c r="G69" s="23" t="s">
        <v>1914</v>
      </c>
      <c r="H69" s="23" t="s">
        <v>1051</v>
      </c>
      <c r="I69" s="23" t="s">
        <v>3073</v>
      </c>
      <c r="J69" s="23" t="s">
        <v>2438</v>
      </c>
      <c r="K69" s="24" t="s">
        <v>2052</v>
      </c>
      <c r="L69" s="58" t="s">
        <v>971</v>
      </c>
      <c r="M69" s="58" t="s">
        <v>2005</v>
      </c>
      <c r="N69" s="58" t="s">
        <v>968</v>
      </c>
    </row>
    <row r="70" spans="1:14" x14ac:dyDescent="0.4">
      <c r="A70" s="23" t="s">
        <v>971</v>
      </c>
      <c r="B70" s="23" t="s">
        <v>2005</v>
      </c>
      <c r="C70" s="23" t="s">
        <v>968</v>
      </c>
      <c r="D70" s="23" t="s">
        <v>969</v>
      </c>
      <c r="E70" s="23" t="s">
        <v>993</v>
      </c>
      <c r="F70" s="23" t="s">
        <v>1052</v>
      </c>
      <c r="G70" s="23" t="s">
        <v>1914</v>
      </c>
      <c r="H70" s="23" t="s">
        <v>1052</v>
      </c>
      <c r="I70" s="23" t="s">
        <v>3074</v>
      </c>
      <c r="J70" s="23" t="s">
        <v>2439</v>
      </c>
      <c r="K70" s="24" t="s">
        <v>2052</v>
      </c>
      <c r="L70" s="58" t="s">
        <v>971</v>
      </c>
      <c r="M70" s="58" t="s">
        <v>2005</v>
      </c>
      <c r="N70" s="58" t="s">
        <v>968</v>
      </c>
    </row>
    <row r="71" spans="1:14" x14ac:dyDescent="0.4">
      <c r="A71" s="23" t="s">
        <v>975</v>
      </c>
      <c r="B71" s="23" t="s">
        <v>2005</v>
      </c>
      <c r="C71" s="23" t="s">
        <v>968</v>
      </c>
      <c r="D71" s="23" t="s">
        <v>969</v>
      </c>
      <c r="E71" s="23" t="s">
        <v>1040</v>
      </c>
      <c r="F71" s="23" t="s">
        <v>1053</v>
      </c>
      <c r="G71" s="23" t="s">
        <v>1914</v>
      </c>
      <c r="H71" s="23" t="s">
        <v>1053</v>
      </c>
      <c r="I71" s="23" t="s">
        <v>3075</v>
      </c>
      <c r="J71" s="23" t="s">
        <v>2440</v>
      </c>
      <c r="K71" s="24" t="s">
        <v>2052</v>
      </c>
      <c r="L71" s="58" t="s">
        <v>975</v>
      </c>
      <c r="M71" s="58" t="s">
        <v>2005</v>
      </c>
      <c r="N71" s="58" t="s">
        <v>968</v>
      </c>
    </row>
    <row r="72" spans="1:14" x14ac:dyDescent="0.4">
      <c r="A72" s="23" t="s">
        <v>1042</v>
      </c>
      <c r="B72" s="23" t="s">
        <v>1875</v>
      </c>
      <c r="C72" s="23" t="s">
        <v>968</v>
      </c>
      <c r="D72" s="23" t="s">
        <v>969</v>
      </c>
      <c r="E72" s="23" t="s">
        <v>1040</v>
      </c>
      <c r="F72" s="23" t="s">
        <v>1054</v>
      </c>
      <c r="G72" s="23" t="s">
        <v>1914</v>
      </c>
      <c r="H72" s="23" t="s">
        <v>1054</v>
      </c>
      <c r="I72" s="23" t="s">
        <v>3076</v>
      </c>
      <c r="J72" s="23" t="s">
        <v>2441</v>
      </c>
      <c r="K72" s="24" t="s">
        <v>2094</v>
      </c>
      <c r="L72" s="58" t="s">
        <v>1042</v>
      </c>
      <c r="M72" s="58" t="s">
        <v>1875</v>
      </c>
      <c r="N72" s="58" t="s">
        <v>968</v>
      </c>
    </row>
    <row r="73" spans="1:14" x14ac:dyDescent="0.4">
      <c r="A73" s="23" t="s">
        <v>1056</v>
      </c>
      <c r="B73" s="23" t="s">
        <v>1913</v>
      </c>
      <c r="C73" s="23" t="s">
        <v>968</v>
      </c>
      <c r="D73" s="23" t="s">
        <v>969</v>
      </c>
      <c r="E73" s="23" t="s">
        <v>1040</v>
      </c>
      <c r="F73" s="23" t="s">
        <v>1055</v>
      </c>
      <c r="G73" s="23" t="s">
        <v>1914</v>
      </c>
      <c r="H73" s="23" t="s">
        <v>1055</v>
      </c>
      <c r="I73" s="23" t="s">
        <v>3077</v>
      </c>
      <c r="J73" s="23" t="s">
        <v>2442</v>
      </c>
      <c r="K73" s="24" t="s">
        <v>2094</v>
      </c>
      <c r="L73" s="58" t="s">
        <v>1056</v>
      </c>
      <c r="M73" s="58" t="s">
        <v>1913</v>
      </c>
      <c r="N73" s="58" t="s">
        <v>968</v>
      </c>
    </row>
    <row r="74" spans="1:14" x14ac:dyDescent="0.4">
      <c r="A74" s="23" t="s">
        <v>971</v>
      </c>
      <c r="B74" s="23" t="s">
        <v>2005</v>
      </c>
      <c r="C74" s="23" t="s">
        <v>968</v>
      </c>
      <c r="D74" s="23" t="s">
        <v>969</v>
      </c>
      <c r="E74" s="23" t="s">
        <v>993</v>
      </c>
      <c r="F74" s="23" t="s">
        <v>1057</v>
      </c>
      <c r="G74" s="23" t="s">
        <v>1914</v>
      </c>
      <c r="H74" s="23" t="s">
        <v>1057</v>
      </c>
      <c r="I74" s="23" t="s">
        <v>3078</v>
      </c>
      <c r="J74" s="23" t="s">
        <v>2443</v>
      </c>
      <c r="K74" s="24" t="s">
        <v>2094</v>
      </c>
      <c r="L74" s="58" t="s">
        <v>971</v>
      </c>
      <c r="M74" s="58" t="s">
        <v>2005</v>
      </c>
      <c r="N74" s="58" t="s">
        <v>968</v>
      </c>
    </row>
    <row r="75" spans="1:14" x14ac:dyDescent="0.4">
      <c r="A75" s="23" t="s">
        <v>1516</v>
      </c>
      <c r="B75" s="23" t="s">
        <v>1913</v>
      </c>
      <c r="C75" s="23" t="s">
        <v>968</v>
      </c>
      <c r="D75" s="23" t="s">
        <v>969</v>
      </c>
      <c r="E75" s="23" t="s">
        <v>993</v>
      </c>
      <c r="F75" s="23" t="s">
        <v>1058</v>
      </c>
      <c r="G75" s="23" t="s">
        <v>1914</v>
      </c>
      <c r="H75" s="23" t="s">
        <v>1058</v>
      </c>
      <c r="I75" s="23" t="s">
        <v>3079</v>
      </c>
      <c r="J75" s="23" t="s">
        <v>2444</v>
      </c>
      <c r="K75" s="24" t="s">
        <v>2052</v>
      </c>
      <c r="L75" s="58" t="s">
        <v>1516</v>
      </c>
      <c r="M75" s="58" t="s">
        <v>1913</v>
      </c>
      <c r="N75" s="58" t="s">
        <v>968</v>
      </c>
    </row>
    <row r="76" spans="1:14" x14ac:dyDescent="0.4">
      <c r="A76" s="23" t="s">
        <v>1516</v>
      </c>
      <c r="B76" s="23" t="s">
        <v>1913</v>
      </c>
      <c r="C76" s="23" t="s">
        <v>968</v>
      </c>
      <c r="D76" s="23" t="s">
        <v>969</v>
      </c>
      <c r="E76" s="23" t="s">
        <v>993</v>
      </c>
      <c r="F76" s="23" t="s">
        <v>1060</v>
      </c>
      <c r="G76" s="23" t="s">
        <v>1914</v>
      </c>
      <c r="H76" s="23" t="s">
        <v>1060</v>
      </c>
      <c r="I76" s="23" t="s">
        <v>3080</v>
      </c>
      <c r="J76" s="23" t="s">
        <v>2445</v>
      </c>
      <c r="K76" s="24" t="s">
        <v>2052</v>
      </c>
      <c r="L76" s="58" t="s">
        <v>1516</v>
      </c>
      <c r="M76" s="58" t="s">
        <v>1913</v>
      </c>
      <c r="N76" s="58" t="s">
        <v>968</v>
      </c>
    </row>
    <row r="77" spans="1:14" x14ac:dyDescent="0.4">
      <c r="A77" s="23" t="s">
        <v>1211</v>
      </c>
      <c r="B77" s="23" t="s">
        <v>2005</v>
      </c>
      <c r="C77" s="23" t="s">
        <v>968</v>
      </c>
      <c r="D77" s="23" t="s">
        <v>969</v>
      </c>
      <c r="E77" s="23" t="s">
        <v>993</v>
      </c>
      <c r="F77" s="23" t="s">
        <v>1061</v>
      </c>
      <c r="G77" s="23" t="s">
        <v>1914</v>
      </c>
      <c r="H77" s="23" t="s">
        <v>1061</v>
      </c>
      <c r="I77" s="23" t="s">
        <v>3081</v>
      </c>
      <c r="J77" s="23" t="s">
        <v>2446</v>
      </c>
      <c r="K77" s="24" t="s">
        <v>2054</v>
      </c>
      <c r="L77" s="58" t="s">
        <v>1211</v>
      </c>
      <c r="M77" s="58" t="s">
        <v>2005</v>
      </c>
      <c r="N77" s="58" t="s">
        <v>968</v>
      </c>
    </row>
    <row r="78" spans="1:14" x14ac:dyDescent="0.4">
      <c r="A78" s="23" t="s">
        <v>1063</v>
      </c>
      <c r="B78" s="23" t="s">
        <v>2005</v>
      </c>
      <c r="C78" s="23" t="s">
        <v>968</v>
      </c>
      <c r="D78" s="23" t="s">
        <v>969</v>
      </c>
      <c r="E78" s="23" t="s">
        <v>993</v>
      </c>
      <c r="F78" s="23" t="s">
        <v>1062</v>
      </c>
      <c r="G78" s="23" t="s">
        <v>1914</v>
      </c>
      <c r="H78" s="23" t="s">
        <v>1062</v>
      </c>
      <c r="I78" s="23" t="s">
        <v>3082</v>
      </c>
      <c r="J78" s="23" t="s">
        <v>2447</v>
      </c>
      <c r="K78" s="24" t="s">
        <v>2052</v>
      </c>
      <c r="L78" s="58" t="s">
        <v>1063</v>
      </c>
      <c r="M78" s="58" t="s">
        <v>2005</v>
      </c>
      <c r="N78" s="58" t="s">
        <v>968</v>
      </c>
    </row>
    <row r="79" spans="1:14" x14ac:dyDescent="0.4">
      <c r="A79" s="23" t="s">
        <v>1063</v>
      </c>
      <c r="B79" s="23" t="s">
        <v>2005</v>
      </c>
      <c r="C79" s="23" t="s">
        <v>968</v>
      </c>
      <c r="D79" s="23" t="s">
        <v>969</v>
      </c>
      <c r="E79" s="23" t="s">
        <v>993</v>
      </c>
      <c r="F79" s="23" t="s">
        <v>1064</v>
      </c>
      <c r="G79" s="23" t="s">
        <v>5</v>
      </c>
      <c r="H79" s="23" t="s">
        <v>1064</v>
      </c>
      <c r="I79" s="23" t="s">
        <v>3083</v>
      </c>
      <c r="J79" s="23" t="s">
        <v>2448</v>
      </c>
      <c r="K79" s="24" t="s">
        <v>2094</v>
      </c>
      <c r="L79" s="58" t="s">
        <v>1063</v>
      </c>
      <c r="M79" s="58" t="s">
        <v>2005</v>
      </c>
      <c r="N79" s="58" t="s">
        <v>968</v>
      </c>
    </row>
    <row r="80" spans="1:14" x14ac:dyDescent="0.4">
      <c r="A80" s="23" t="s">
        <v>1517</v>
      </c>
      <c r="B80" s="23" t="s">
        <v>1913</v>
      </c>
      <c r="C80" s="23" t="s">
        <v>968</v>
      </c>
      <c r="D80" s="23" t="s">
        <v>969</v>
      </c>
      <c r="E80" s="23" t="s">
        <v>993</v>
      </c>
      <c r="F80" s="23" t="s">
        <v>1065</v>
      </c>
      <c r="G80" s="23" t="s">
        <v>1913</v>
      </c>
      <c r="H80" s="23" t="s">
        <v>1065</v>
      </c>
      <c r="I80" s="23" t="s">
        <v>3084</v>
      </c>
      <c r="J80" s="23" t="s">
        <v>2449</v>
      </c>
      <c r="K80" s="24" t="s">
        <v>2052</v>
      </c>
      <c r="L80" s="58" t="s">
        <v>1517</v>
      </c>
      <c r="M80" s="58" t="s">
        <v>1913</v>
      </c>
      <c r="N80" s="58" t="s">
        <v>968</v>
      </c>
    </row>
    <row r="81" spans="1:14" x14ac:dyDescent="0.4">
      <c r="A81" s="23" t="s">
        <v>1063</v>
      </c>
      <c r="B81" s="23" t="s">
        <v>2005</v>
      </c>
      <c r="C81" s="23" t="s">
        <v>968</v>
      </c>
      <c r="D81" s="23" t="s">
        <v>969</v>
      </c>
      <c r="E81" s="23" t="s">
        <v>993</v>
      </c>
      <c r="F81" s="23" t="s">
        <v>1066</v>
      </c>
      <c r="G81" s="23" t="s">
        <v>1914</v>
      </c>
      <c r="H81" s="23" t="s">
        <v>1066</v>
      </c>
      <c r="I81" s="23" t="s">
        <v>3085</v>
      </c>
      <c r="J81" s="23" t="s">
        <v>2450</v>
      </c>
      <c r="K81" s="24" t="s">
        <v>2054</v>
      </c>
      <c r="L81" s="58" t="s">
        <v>1063</v>
      </c>
      <c r="M81" s="58" t="s">
        <v>2005</v>
      </c>
      <c r="N81" s="58" t="s">
        <v>968</v>
      </c>
    </row>
    <row r="82" spans="1:14" x14ac:dyDescent="0.4">
      <c r="A82" s="23" t="s">
        <v>1034</v>
      </c>
      <c r="B82" s="23" t="s">
        <v>2005</v>
      </c>
      <c r="C82" s="23" t="s">
        <v>968</v>
      </c>
      <c r="D82" s="23" t="s">
        <v>969</v>
      </c>
      <c r="E82" s="23" t="s">
        <v>993</v>
      </c>
      <c r="F82" s="23" t="s">
        <v>1067</v>
      </c>
      <c r="G82" s="23" t="s">
        <v>1914</v>
      </c>
      <c r="H82" s="23" t="s">
        <v>1067</v>
      </c>
      <c r="I82" s="23" t="s">
        <v>3086</v>
      </c>
      <c r="J82" s="23" t="s">
        <v>2451</v>
      </c>
      <c r="K82" s="24" t="s">
        <v>2054</v>
      </c>
      <c r="L82" s="58" t="s">
        <v>1034</v>
      </c>
      <c r="M82" s="58" t="s">
        <v>2005</v>
      </c>
      <c r="N82" s="58" t="s">
        <v>968</v>
      </c>
    </row>
    <row r="83" spans="1:14" x14ac:dyDescent="0.4">
      <c r="A83" s="23" t="s">
        <v>1516</v>
      </c>
      <c r="B83" s="23" t="s">
        <v>1913</v>
      </c>
      <c r="C83" s="23" t="s">
        <v>968</v>
      </c>
      <c r="D83" s="23" t="s">
        <v>969</v>
      </c>
      <c r="E83" s="23" t="s">
        <v>993</v>
      </c>
      <c r="F83" s="23" t="s">
        <v>1068</v>
      </c>
      <c r="G83" s="23" t="s">
        <v>1914</v>
      </c>
      <c r="H83" s="23" t="s">
        <v>1068</v>
      </c>
      <c r="I83" s="23" t="s">
        <v>3087</v>
      </c>
      <c r="J83" s="23" t="s">
        <v>2452</v>
      </c>
      <c r="K83" s="24" t="s">
        <v>2052</v>
      </c>
      <c r="L83" s="58" t="s">
        <v>1516</v>
      </c>
      <c r="M83" s="58" t="s">
        <v>1913</v>
      </c>
      <c r="N83" s="58" t="s">
        <v>968</v>
      </c>
    </row>
    <row r="84" spans="1:14" x14ac:dyDescent="0.4">
      <c r="A84" s="23" t="s">
        <v>1059</v>
      </c>
      <c r="B84" s="23" t="s">
        <v>1913</v>
      </c>
      <c r="C84" s="23" t="s">
        <v>968</v>
      </c>
      <c r="D84" s="23" t="s">
        <v>969</v>
      </c>
      <c r="E84" s="23" t="s">
        <v>993</v>
      </c>
      <c r="F84" s="23" t="s">
        <v>1069</v>
      </c>
      <c r="G84" s="23" t="s">
        <v>1914</v>
      </c>
      <c r="H84" s="23" t="s">
        <v>1069</v>
      </c>
      <c r="I84" s="23" t="s">
        <v>3088</v>
      </c>
      <c r="J84" s="23" t="s">
        <v>2453</v>
      </c>
      <c r="K84" s="24" t="s">
        <v>2052</v>
      </c>
      <c r="L84" s="58" t="s">
        <v>1059</v>
      </c>
      <c r="M84" s="58" t="s">
        <v>1913</v>
      </c>
      <c r="N84" s="58" t="s">
        <v>968</v>
      </c>
    </row>
    <row r="85" spans="1:14" x14ac:dyDescent="0.4">
      <c r="A85" s="23" t="s">
        <v>1063</v>
      </c>
      <c r="B85" s="23" t="s">
        <v>2005</v>
      </c>
      <c r="C85" s="23" t="s">
        <v>968</v>
      </c>
      <c r="D85" s="23" t="s">
        <v>969</v>
      </c>
      <c r="E85" s="23" t="s">
        <v>993</v>
      </c>
      <c r="F85" s="23" t="s">
        <v>1070</v>
      </c>
      <c r="G85" s="23" t="s">
        <v>1914</v>
      </c>
      <c r="H85" s="23" t="s">
        <v>1070</v>
      </c>
      <c r="I85" s="23" t="s">
        <v>3089</v>
      </c>
      <c r="J85" s="23" t="s">
        <v>2454</v>
      </c>
      <c r="K85" s="24" t="s">
        <v>2054</v>
      </c>
      <c r="L85" s="58" t="s">
        <v>1063</v>
      </c>
      <c r="M85" s="58" t="s">
        <v>2005</v>
      </c>
      <c r="N85" s="58" t="s">
        <v>968</v>
      </c>
    </row>
    <row r="86" spans="1:14" x14ac:dyDescent="0.4">
      <c r="A86" s="23" t="s">
        <v>1059</v>
      </c>
      <c r="B86" s="23" t="s">
        <v>1913</v>
      </c>
      <c r="C86" s="23" t="s">
        <v>968</v>
      </c>
      <c r="D86" s="23" t="s">
        <v>969</v>
      </c>
      <c r="E86" s="23" t="s">
        <v>993</v>
      </c>
      <c r="F86" s="23" t="s">
        <v>1071</v>
      </c>
      <c r="G86" s="23" t="s">
        <v>1914</v>
      </c>
      <c r="H86" s="23" t="s">
        <v>1071</v>
      </c>
      <c r="I86" s="23" t="s">
        <v>3090</v>
      </c>
      <c r="J86" s="23" t="s">
        <v>2455</v>
      </c>
      <c r="K86" s="24" t="s">
        <v>2052</v>
      </c>
      <c r="L86" s="58" t="s">
        <v>1059</v>
      </c>
      <c r="M86" s="58" t="s">
        <v>1913</v>
      </c>
      <c r="N86" s="58" t="s">
        <v>968</v>
      </c>
    </row>
    <row r="87" spans="1:14" x14ac:dyDescent="0.4">
      <c r="A87" s="23" t="s">
        <v>1516</v>
      </c>
      <c r="B87" s="23" t="s">
        <v>1913</v>
      </c>
      <c r="C87" s="23" t="s">
        <v>968</v>
      </c>
      <c r="D87" s="23" t="s">
        <v>969</v>
      </c>
      <c r="E87" s="23" t="s">
        <v>993</v>
      </c>
      <c r="F87" s="23" t="s">
        <v>1072</v>
      </c>
      <c r="G87" s="23" t="s">
        <v>1914</v>
      </c>
      <c r="H87" s="23" t="s">
        <v>1072</v>
      </c>
      <c r="I87" s="23" t="s">
        <v>3091</v>
      </c>
      <c r="J87" s="23" t="s">
        <v>2456</v>
      </c>
      <c r="K87" s="24" t="s">
        <v>2052</v>
      </c>
      <c r="L87" s="58" t="s">
        <v>1516</v>
      </c>
      <c r="M87" s="58" t="s">
        <v>1913</v>
      </c>
      <c r="N87" s="58" t="s">
        <v>968</v>
      </c>
    </row>
    <row r="88" spans="1:14" x14ac:dyDescent="0.4">
      <c r="A88" s="23" t="s">
        <v>1063</v>
      </c>
      <c r="B88" s="23" t="s">
        <v>2005</v>
      </c>
      <c r="C88" s="23" t="s">
        <v>968</v>
      </c>
      <c r="D88" s="23" t="s">
        <v>969</v>
      </c>
      <c r="E88" s="23" t="s">
        <v>993</v>
      </c>
      <c r="F88" s="23" t="s">
        <v>1073</v>
      </c>
      <c r="G88" s="23" t="s">
        <v>1914</v>
      </c>
      <c r="H88" s="23" t="s">
        <v>1073</v>
      </c>
      <c r="I88" s="23" t="s">
        <v>3092</v>
      </c>
      <c r="J88" s="23" t="s">
        <v>2457</v>
      </c>
      <c r="K88" s="24" t="s">
        <v>2054</v>
      </c>
      <c r="L88" s="58" t="s">
        <v>1063</v>
      </c>
      <c r="M88" s="58" t="s">
        <v>2005</v>
      </c>
      <c r="N88" s="58" t="s">
        <v>968</v>
      </c>
    </row>
    <row r="89" spans="1:14" x14ac:dyDescent="0.4">
      <c r="A89" s="23" t="s">
        <v>1516</v>
      </c>
      <c r="B89" s="23" t="s">
        <v>1913</v>
      </c>
      <c r="C89" s="23" t="s">
        <v>968</v>
      </c>
      <c r="D89" s="23" t="s">
        <v>969</v>
      </c>
      <c r="E89" s="23" t="s">
        <v>993</v>
      </c>
      <c r="F89" s="23" t="s">
        <v>1074</v>
      </c>
      <c r="G89" s="23" t="s">
        <v>1914</v>
      </c>
      <c r="H89" s="23" t="s">
        <v>1074</v>
      </c>
      <c r="I89" s="23" t="s">
        <v>3093</v>
      </c>
      <c r="J89" s="23" t="s">
        <v>2458</v>
      </c>
      <c r="K89" s="24" t="s">
        <v>2052</v>
      </c>
      <c r="L89" s="58" t="s">
        <v>1516</v>
      </c>
      <c r="M89" s="58" t="s">
        <v>1913</v>
      </c>
      <c r="N89" s="58" t="s">
        <v>968</v>
      </c>
    </row>
    <row r="90" spans="1:14" x14ac:dyDescent="0.4">
      <c r="A90" s="23" t="s">
        <v>1063</v>
      </c>
      <c r="B90" s="23" t="s">
        <v>2005</v>
      </c>
      <c r="C90" s="23" t="s">
        <v>968</v>
      </c>
      <c r="D90" s="23" t="s">
        <v>969</v>
      </c>
      <c r="E90" s="23" t="s">
        <v>993</v>
      </c>
      <c r="F90" s="23" t="s">
        <v>1075</v>
      </c>
      <c r="G90" s="23" t="s">
        <v>1914</v>
      </c>
      <c r="H90" s="23" t="s">
        <v>1075</v>
      </c>
      <c r="I90" s="23" t="s">
        <v>3094</v>
      </c>
      <c r="J90" s="23" t="s">
        <v>2459</v>
      </c>
      <c r="K90" s="24" t="s">
        <v>2054</v>
      </c>
      <c r="L90" s="58" t="s">
        <v>1063</v>
      </c>
      <c r="M90" s="58" t="s">
        <v>2005</v>
      </c>
      <c r="N90" s="58" t="s">
        <v>968</v>
      </c>
    </row>
    <row r="91" spans="1:14" x14ac:dyDescent="0.4">
      <c r="A91" s="23" t="s">
        <v>1516</v>
      </c>
      <c r="B91" s="23" t="s">
        <v>1913</v>
      </c>
      <c r="C91" s="23" t="s">
        <v>968</v>
      </c>
      <c r="D91" s="23" t="s">
        <v>969</v>
      </c>
      <c r="E91" s="23" t="s">
        <v>993</v>
      </c>
      <c r="F91" s="23" t="s">
        <v>1076</v>
      </c>
      <c r="G91" s="23" t="s">
        <v>1914</v>
      </c>
      <c r="H91" s="23" t="s">
        <v>1076</v>
      </c>
      <c r="I91" s="23" t="s">
        <v>3095</v>
      </c>
      <c r="J91" s="23" t="s">
        <v>2460</v>
      </c>
      <c r="K91" s="24" t="s">
        <v>2052</v>
      </c>
      <c r="L91" s="58" t="s">
        <v>1516</v>
      </c>
      <c r="M91" s="58" t="s">
        <v>1913</v>
      </c>
      <c r="N91" s="58" t="s">
        <v>968</v>
      </c>
    </row>
    <row r="92" spans="1:14" x14ac:dyDescent="0.4">
      <c r="A92" s="23" t="s">
        <v>1078</v>
      </c>
      <c r="B92" s="23" t="s">
        <v>1913</v>
      </c>
      <c r="C92" s="23" t="s">
        <v>968</v>
      </c>
      <c r="D92" s="23" t="s">
        <v>969</v>
      </c>
      <c r="E92" s="23" t="s">
        <v>993</v>
      </c>
      <c r="F92" s="23" t="s">
        <v>1077</v>
      </c>
      <c r="G92" s="23" t="s">
        <v>1914</v>
      </c>
      <c r="H92" s="23" t="s">
        <v>1077</v>
      </c>
      <c r="I92" s="23" t="s">
        <v>3096</v>
      </c>
      <c r="J92" s="23" t="s">
        <v>2461</v>
      </c>
      <c r="K92" s="24" t="s">
        <v>2052</v>
      </c>
      <c r="L92" s="58" t="s">
        <v>1078</v>
      </c>
      <c r="M92" s="58" t="s">
        <v>1913</v>
      </c>
      <c r="N92" s="58" t="s">
        <v>968</v>
      </c>
    </row>
    <row r="93" spans="1:14" x14ac:dyDescent="0.4">
      <c r="A93" s="23" t="s">
        <v>1063</v>
      </c>
      <c r="B93" s="23" t="s">
        <v>2005</v>
      </c>
      <c r="C93" s="23" t="s">
        <v>968</v>
      </c>
      <c r="D93" s="23" t="s">
        <v>969</v>
      </c>
      <c r="E93" s="23" t="s">
        <v>993</v>
      </c>
      <c r="F93" s="23" t="s">
        <v>1079</v>
      </c>
      <c r="G93" s="23" t="s">
        <v>1914</v>
      </c>
      <c r="H93" s="23" t="s">
        <v>1079</v>
      </c>
      <c r="I93" s="23" t="s">
        <v>3097</v>
      </c>
      <c r="J93" s="23" t="s">
        <v>2462</v>
      </c>
      <c r="K93" s="24" t="s">
        <v>2054</v>
      </c>
      <c r="L93" s="58" t="s">
        <v>1063</v>
      </c>
      <c r="M93" s="58" t="s">
        <v>2005</v>
      </c>
      <c r="N93" s="58" t="s">
        <v>968</v>
      </c>
    </row>
    <row r="94" spans="1:14" x14ac:dyDescent="0.4">
      <c r="A94" s="23" t="s">
        <v>1422</v>
      </c>
      <c r="B94" s="23" t="s">
        <v>2005</v>
      </c>
      <c r="C94" s="23" t="s">
        <v>968</v>
      </c>
      <c r="D94" s="23" t="s">
        <v>969</v>
      </c>
      <c r="E94" s="23" t="s">
        <v>993</v>
      </c>
      <c r="F94" s="23" t="s">
        <v>1080</v>
      </c>
      <c r="G94" s="23" t="s">
        <v>14</v>
      </c>
      <c r="H94" s="23" t="s">
        <v>1080</v>
      </c>
      <c r="I94" s="23" t="s">
        <v>3098</v>
      </c>
      <c r="J94" s="23" t="s">
        <v>2463</v>
      </c>
      <c r="K94" s="24" t="s">
        <v>2094</v>
      </c>
      <c r="L94" s="58" t="s">
        <v>1422</v>
      </c>
      <c r="M94" s="58" t="s">
        <v>2005</v>
      </c>
      <c r="N94" s="58" t="s">
        <v>968</v>
      </c>
    </row>
    <row r="95" spans="1:14" x14ac:dyDescent="0.4">
      <c r="A95" s="23" t="s">
        <v>1081</v>
      </c>
      <c r="B95" s="23" t="s">
        <v>1913</v>
      </c>
      <c r="C95" s="23" t="s">
        <v>968</v>
      </c>
      <c r="D95" s="23" t="s">
        <v>969</v>
      </c>
      <c r="E95" s="23" t="s">
        <v>993</v>
      </c>
      <c r="F95" s="23" t="s">
        <v>1082</v>
      </c>
      <c r="G95" s="23" t="s">
        <v>1914</v>
      </c>
      <c r="H95" s="23" t="s">
        <v>1082</v>
      </c>
      <c r="I95" s="23" t="s">
        <v>3099</v>
      </c>
      <c r="J95" s="23" t="s">
        <v>2464</v>
      </c>
      <c r="K95" s="24" t="s">
        <v>2054</v>
      </c>
      <c r="L95" s="58" t="s">
        <v>1081</v>
      </c>
      <c r="M95" s="58" t="s">
        <v>1913</v>
      </c>
      <c r="N95" s="58" t="s">
        <v>968</v>
      </c>
    </row>
    <row r="96" spans="1:14" x14ac:dyDescent="0.4">
      <c r="A96" s="23" t="s">
        <v>1518</v>
      </c>
      <c r="B96" s="23" t="s">
        <v>1913</v>
      </c>
      <c r="C96" s="23" t="s">
        <v>968</v>
      </c>
      <c r="D96" s="23" t="s">
        <v>969</v>
      </c>
      <c r="E96" s="23" t="s">
        <v>993</v>
      </c>
      <c r="F96" s="23" t="s">
        <v>1083</v>
      </c>
      <c r="G96" s="23" t="s">
        <v>1914</v>
      </c>
      <c r="H96" s="23" t="s">
        <v>1083</v>
      </c>
      <c r="I96" s="23" t="s">
        <v>3100</v>
      </c>
      <c r="J96" s="23" t="s">
        <v>2465</v>
      </c>
      <c r="K96" s="24" t="s">
        <v>2052</v>
      </c>
      <c r="L96" s="58" t="s">
        <v>1518</v>
      </c>
      <c r="M96" s="58" t="s">
        <v>1913</v>
      </c>
      <c r="N96" s="58" t="s">
        <v>968</v>
      </c>
    </row>
    <row r="97" spans="1:14" x14ac:dyDescent="0.4">
      <c r="A97" s="23" t="s">
        <v>1518</v>
      </c>
      <c r="B97" s="23" t="s">
        <v>1913</v>
      </c>
      <c r="C97" s="23" t="s">
        <v>968</v>
      </c>
      <c r="D97" s="23" t="s">
        <v>969</v>
      </c>
      <c r="E97" s="23" t="s">
        <v>993</v>
      </c>
      <c r="F97" s="23" t="s">
        <v>1084</v>
      </c>
      <c r="G97" s="23" t="s">
        <v>1914</v>
      </c>
      <c r="H97" s="23" t="s">
        <v>1084</v>
      </c>
      <c r="I97" s="23" t="s">
        <v>3101</v>
      </c>
      <c r="J97" s="23" t="s">
        <v>2466</v>
      </c>
      <c r="K97" s="24" t="s">
        <v>2052</v>
      </c>
      <c r="L97" s="58" t="s">
        <v>1518</v>
      </c>
      <c r="M97" s="58" t="s">
        <v>1913</v>
      </c>
      <c r="N97" s="58" t="s">
        <v>968</v>
      </c>
    </row>
    <row r="98" spans="1:14" x14ac:dyDescent="0.4">
      <c r="A98" s="23" t="s">
        <v>1063</v>
      </c>
      <c r="B98" s="23" t="s">
        <v>2005</v>
      </c>
      <c r="C98" s="23" t="s">
        <v>968</v>
      </c>
      <c r="D98" s="23" t="s">
        <v>969</v>
      </c>
      <c r="E98" s="23" t="s">
        <v>993</v>
      </c>
      <c r="F98" s="23" t="s">
        <v>1085</v>
      </c>
      <c r="G98" s="23" t="s">
        <v>1914</v>
      </c>
      <c r="H98" s="23" t="s">
        <v>1085</v>
      </c>
      <c r="I98" s="23" t="s">
        <v>3102</v>
      </c>
      <c r="J98" s="23" t="s">
        <v>2467</v>
      </c>
      <c r="K98" s="24" t="s">
        <v>2054</v>
      </c>
      <c r="L98" s="58" t="s">
        <v>1063</v>
      </c>
      <c r="M98" s="58" t="s">
        <v>2005</v>
      </c>
      <c r="N98" s="58" t="s">
        <v>968</v>
      </c>
    </row>
    <row r="99" spans="1:14" x14ac:dyDescent="0.4">
      <c r="A99" s="23" t="s">
        <v>1518</v>
      </c>
      <c r="B99" s="23" t="s">
        <v>1913</v>
      </c>
      <c r="C99" s="23" t="s">
        <v>968</v>
      </c>
      <c r="D99" s="23" t="s">
        <v>969</v>
      </c>
      <c r="E99" s="23" t="s">
        <v>993</v>
      </c>
      <c r="F99" s="23" t="s">
        <v>1086</v>
      </c>
      <c r="G99" s="23" t="s">
        <v>1914</v>
      </c>
      <c r="H99" s="23" t="s">
        <v>1086</v>
      </c>
      <c r="I99" s="23" t="s">
        <v>3103</v>
      </c>
      <c r="J99" s="23" t="s">
        <v>2468</v>
      </c>
      <c r="K99" s="24" t="s">
        <v>2052</v>
      </c>
      <c r="L99" s="58" t="s">
        <v>1518</v>
      </c>
      <c r="M99" s="58" t="s">
        <v>1913</v>
      </c>
      <c r="N99" s="58" t="s">
        <v>968</v>
      </c>
    </row>
    <row r="100" spans="1:14" x14ac:dyDescent="0.4">
      <c r="A100" s="23" t="s">
        <v>1518</v>
      </c>
      <c r="B100" s="23" t="s">
        <v>1913</v>
      </c>
      <c r="C100" s="23" t="s">
        <v>968</v>
      </c>
      <c r="D100" s="23" t="s">
        <v>969</v>
      </c>
      <c r="E100" s="23" t="s">
        <v>993</v>
      </c>
      <c r="F100" s="23" t="s">
        <v>1087</v>
      </c>
      <c r="G100" s="23" t="s">
        <v>1914</v>
      </c>
      <c r="H100" s="23" t="s">
        <v>1087</v>
      </c>
      <c r="I100" s="23" t="s">
        <v>3104</v>
      </c>
      <c r="J100" s="23" t="s">
        <v>2469</v>
      </c>
      <c r="K100" s="24" t="s">
        <v>2052</v>
      </c>
      <c r="L100" s="58" t="s">
        <v>1518</v>
      </c>
      <c r="M100" s="58" t="s">
        <v>1913</v>
      </c>
      <c r="N100" s="58" t="s">
        <v>968</v>
      </c>
    </row>
    <row r="101" spans="1:14" x14ac:dyDescent="0.4">
      <c r="A101" s="23" t="s">
        <v>1081</v>
      </c>
      <c r="B101" s="23" t="s">
        <v>1913</v>
      </c>
      <c r="C101" s="23" t="s">
        <v>968</v>
      </c>
      <c r="D101" s="23" t="s">
        <v>969</v>
      </c>
      <c r="E101" s="23" t="s">
        <v>993</v>
      </c>
      <c r="F101" s="23" t="s">
        <v>1088</v>
      </c>
      <c r="G101" s="23" t="s">
        <v>1914</v>
      </c>
      <c r="H101" s="23" t="s">
        <v>1088</v>
      </c>
      <c r="I101" s="23" t="s">
        <v>3105</v>
      </c>
      <c r="J101" s="23" t="s">
        <v>2470</v>
      </c>
      <c r="K101" s="24" t="s">
        <v>2052</v>
      </c>
      <c r="L101" s="58" t="s">
        <v>1081</v>
      </c>
      <c r="M101" s="58" t="s">
        <v>1913</v>
      </c>
      <c r="N101" s="58" t="s">
        <v>968</v>
      </c>
    </row>
    <row r="102" spans="1:14" x14ac:dyDescent="0.4">
      <c r="A102" s="23" t="s">
        <v>1063</v>
      </c>
      <c r="B102" s="23" t="s">
        <v>2005</v>
      </c>
      <c r="C102" s="23" t="s">
        <v>968</v>
      </c>
      <c r="D102" s="23" t="s">
        <v>969</v>
      </c>
      <c r="E102" s="23" t="s">
        <v>993</v>
      </c>
      <c r="F102" s="23" t="s">
        <v>1089</v>
      </c>
      <c r="G102" s="23" t="s">
        <v>1914</v>
      </c>
      <c r="H102" s="23" t="s">
        <v>1089</v>
      </c>
      <c r="I102" s="23" t="s">
        <v>3106</v>
      </c>
      <c r="J102" s="23" t="s">
        <v>2471</v>
      </c>
      <c r="K102" s="24" t="s">
        <v>2054</v>
      </c>
      <c r="L102" s="58" t="s">
        <v>1063</v>
      </c>
      <c r="M102" s="58" t="s">
        <v>2005</v>
      </c>
      <c r="N102" s="58" t="s">
        <v>968</v>
      </c>
    </row>
    <row r="103" spans="1:14" x14ac:dyDescent="0.4">
      <c r="A103" s="23" t="s">
        <v>1081</v>
      </c>
      <c r="B103" s="23" t="s">
        <v>1913</v>
      </c>
      <c r="C103" s="23" t="s">
        <v>968</v>
      </c>
      <c r="D103" s="23" t="s">
        <v>969</v>
      </c>
      <c r="E103" s="23" t="s">
        <v>993</v>
      </c>
      <c r="F103" s="23" t="s">
        <v>1090</v>
      </c>
      <c r="G103" s="23" t="s">
        <v>1914</v>
      </c>
      <c r="H103" s="23" t="s">
        <v>1090</v>
      </c>
      <c r="I103" s="23" t="s">
        <v>3107</v>
      </c>
      <c r="J103" s="23" t="s">
        <v>2472</v>
      </c>
      <c r="K103" s="24" t="s">
        <v>2054</v>
      </c>
      <c r="L103" s="58" t="s">
        <v>1081</v>
      </c>
      <c r="M103" s="58" t="s">
        <v>1913</v>
      </c>
      <c r="N103" s="58" t="s">
        <v>968</v>
      </c>
    </row>
    <row r="104" spans="1:14" x14ac:dyDescent="0.4">
      <c r="A104" s="23" t="s">
        <v>1081</v>
      </c>
      <c r="B104" s="23" t="s">
        <v>1913</v>
      </c>
      <c r="C104" s="23" t="s">
        <v>968</v>
      </c>
      <c r="D104" s="23" t="s">
        <v>969</v>
      </c>
      <c r="E104" s="23" t="s">
        <v>972</v>
      </c>
      <c r="F104" s="23" t="s">
        <v>1091</v>
      </c>
      <c r="G104" s="23" t="s">
        <v>1913</v>
      </c>
      <c r="H104" s="23" t="s">
        <v>1091</v>
      </c>
      <c r="I104" s="23" t="s">
        <v>3108</v>
      </c>
      <c r="J104" s="23" t="s">
        <v>2473</v>
      </c>
      <c r="K104" s="24" t="s">
        <v>2094</v>
      </c>
      <c r="L104" s="58" t="s">
        <v>1081</v>
      </c>
      <c r="M104" s="58" t="s">
        <v>1913</v>
      </c>
      <c r="N104" s="58" t="s">
        <v>968</v>
      </c>
    </row>
    <row r="105" spans="1:14" x14ac:dyDescent="0.4">
      <c r="A105" s="23" t="s">
        <v>1081</v>
      </c>
      <c r="B105" s="23" t="s">
        <v>1913</v>
      </c>
      <c r="C105" s="23" t="s">
        <v>968</v>
      </c>
      <c r="D105" s="23" t="s">
        <v>969</v>
      </c>
      <c r="E105" s="23" t="s">
        <v>993</v>
      </c>
      <c r="F105" s="23" t="s">
        <v>1092</v>
      </c>
      <c r="G105" s="23" t="s">
        <v>1914</v>
      </c>
      <c r="H105" s="23" t="s">
        <v>1092</v>
      </c>
      <c r="I105" s="23" t="s">
        <v>3109</v>
      </c>
      <c r="J105" s="23" t="s">
        <v>2474</v>
      </c>
      <c r="K105" s="24" t="s">
        <v>2054</v>
      </c>
      <c r="L105" s="58" t="s">
        <v>1081</v>
      </c>
      <c r="M105" s="58" t="s">
        <v>1913</v>
      </c>
      <c r="N105" s="58" t="s">
        <v>968</v>
      </c>
    </row>
    <row r="106" spans="1:14" x14ac:dyDescent="0.4">
      <c r="A106" s="23" t="s">
        <v>1063</v>
      </c>
      <c r="B106" s="23" t="s">
        <v>2005</v>
      </c>
      <c r="C106" s="23" t="s">
        <v>968</v>
      </c>
      <c r="D106" s="23" t="s">
        <v>969</v>
      </c>
      <c r="E106" s="23" t="s">
        <v>993</v>
      </c>
      <c r="F106" s="23" t="s">
        <v>1093</v>
      </c>
      <c r="G106" s="23" t="s">
        <v>1914</v>
      </c>
      <c r="H106" s="23" t="s">
        <v>1093</v>
      </c>
      <c r="I106" s="23" t="s">
        <v>3110</v>
      </c>
      <c r="J106" s="23" t="s">
        <v>2475</v>
      </c>
      <c r="K106" s="24" t="s">
        <v>2054</v>
      </c>
      <c r="L106" s="58" t="s">
        <v>1063</v>
      </c>
      <c r="M106" s="58" t="s">
        <v>2005</v>
      </c>
      <c r="N106" s="58" t="s">
        <v>968</v>
      </c>
    </row>
    <row r="107" spans="1:14" x14ac:dyDescent="0.4">
      <c r="A107" s="23" t="s">
        <v>1306</v>
      </c>
      <c r="B107" s="23" t="s">
        <v>2005</v>
      </c>
      <c r="C107" s="23" t="s">
        <v>968</v>
      </c>
      <c r="D107" s="23" t="s">
        <v>969</v>
      </c>
      <c r="E107" s="23" t="s">
        <v>993</v>
      </c>
      <c r="F107" s="23" t="s">
        <v>1094</v>
      </c>
      <c r="G107" s="23" t="s">
        <v>1914</v>
      </c>
      <c r="H107" s="23" t="s">
        <v>1094</v>
      </c>
      <c r="I107" s="23" t="s">
        <v>3111</v>
      </c>
      <c r="J107" s="23" t="s">
        <v>2476</v>
      </c>
      <c r="K107" s="24" t="s">
        <v>2094</v>
      </c>
      <c r="L107" s="58" t="s">
        <v>1306</v>
      </c>
      <c r="M107" s="58" t="s">
        <v>2005</v>
      </c>
      <c r="N107" s="58" t="s">
        <v>968</v>
      </c>
    </row>
    <row r="108" spans="1:14" x14ac:dyDescent="0.4">
      <c r="A108" s="23" t="s">
        <v>1034</v>
      </c>
      <c r="B108" s="23" t="s">
        <v>2005</v>
      </c>
      <c r="C108" s="23" t="s">
        <v>968</v>
      </c>
      <c r="D108" s="23" t="s">
        <v>969</v>
      </c>
      <c r="E108" s="23" t="s">
        <v>972</v>
      </c>
      <c r="F108" s="23" t="s">
        <v>1095</v>
      </c>
      <c r="G108" s="23" t="s">
        <v>1913</v>
      </c>
      <c r="H108" s="23" t="s">
        <v>1095</v>
      </c>
      <c r="I108" s="23" t="s">
        <v>3112</v>
      </c>
      <c r="J108" s="23" t="s">
        <v>2477</v>
      </c>
      <c r="K108" s="24" t="s">
        <v>2052</v>
      </c>
      <c r="L108" s="58" t="s">
        <v>1034</v>
      </c>
      <c r="M108" s="58" t="s">
        <v>2005</v>
      </c>
      <c r="N108" s="58" t="s">
        <v>968</v>
      </c>
    </row>
    <row r="109" spans="1:14" x14ac:dyDescent="0.4">
      <c r="A109" s="23" t="s">
        <v>1516</v>
      </c>
      <c r="B109" s="23" t="s">
        <v>1913</v>
      </c>
      <c r="C109" s="23" t="s">
        <v>968</v>
      </c>
      <c r="D109" s="23" t="s">
        <v>969</v>
      </c>
      <c r="E109" s="23" t="s">
        <v>993</v>
      </c>
      <c r="F109" s="23" t="s">
        <v>1096</v>
      </c>
      <c r="G109" s="23" t="s">
        <v>1914</v>
      </c>
      <c r="H109" s="23" t="s">
        <v>1096</v>
      </c>
      <c r="I109" s="23" t="s">
        <v>3113</v>
      </c>
      <c r="J109" s="23" t="s">
        <v>2478</v>
      </c>
      <c r="K109" s="24" t="s">
        <v>2052</v>
      </c>
      <c r="L109" s="58" t="s">
        <v>1516</v>
      </c>
      <c r="M109" s="58" t="s">
        <v>1913</v>
      </c>
      <c r="N109" s="58" t="s">
        <v>968</v>
      </c>
    </row>
    <row r="110" spans="1:14" x14ac:dyDescent="0.4">
      <c r="A110" s="23" t="s">
        <v>971</v>
      </c>
      <c r="B110" s="23" t="s">
        <v>2005</v>
      </c>
      <c r="C110" s="23" t="s">
        <v>968</v>
      </c>
      <c r="D110" s="23" t="s">
        <v>969</v>
      </c>
      <c r="E110" s="23" t="s">
        <v>993</v>
      </c>
      <c r="F110" s="23" t="s">
        <v>1097</v>
      </c>
      <c r="G110" s="23" t="s">
        <v>1914</v>
      </c>
      <c r="H110" s="23" t="s">
        <v>1097</v>
      </c>
      <c r="I110" s="23" t="s">
        <v>3114</v>
      </c>
      <c r="J110" s="23" t="s">
        <v>2479</v>
      </c>
      <c r="K110" s="24" t="s">
        <v>2054</v>
      </c>
      <c r="L110" s="58" t="s">
        <v>971</v>
      </c>
      <c r="M110" s="58" t="s">
        <v>2005</v>
      </c>
      <c r="N110" s="58" t="s">
        <v>968</v>
      </c>
    </row>
    <row r="111" spans="1:14" x14ac:dyDescent="0.4">
      <c r="A111" s="23" t="s">
        <v>1516</v>
      </c>
      <c r="B111" s="23" t="s">
        <v>1913</v>
      </c>
      <c r="C111" s="23" t="s">
        <v>968</v>
      </c>
      <c r="D111" s="23" t="s">
        <v>969</v>
      </c>
      <c r="E111" s="23" t="s">
        <v>993</v>
      </c>
      <c r="F111" s="23" t="s">
        <v>1098</v>
      </c>
      <c r="G111" s="23" t="s">
        <v>1914</v>
      </c>
      <c r="H111" s="23" t="s">
        <v>1098</v>
      </c>
      <c r="I111" s="23" t="s">
        <v>3115</v>
      </c>
      <c r="J111" s="23" t="s">
        <v>2480</v>
      </c>
      <c r="K111" s="24" t="s">
        <v>2052</v>
      </c>
      <c r="L111" s="58" t="s">
        <v>1516</v>
      </c>
      <c r="M111" s="58" t="s">
        <v>1913</v>
      </c>
      <c r="N111" s="58" t="s">
        <v>968</v>
      </c>
    </row>
    <row r="112" spans="1:14" x14ac:dyDescent="0.4">
      <c r="A112" s="23" t="s">
        <v>1516</v>
      </c>
      <c r="B112" s="23" t="s">
        <v>1913</v>
      </c>
      <c r="C112" s="23" t="s">
        <v>968</v>
      </c>
      <c r="D112" s="23" t="s">
        <v>969</v>
      </c>
      <c r="E112" s="23" t="s">
        <v>993</v>
      </c>
      <c r="F112" s="23" t="s">
        <v>1099</v>
      </c>
      <c r="G112" s="23" t="s">
        <v>1914</v>
      </c>
      <c r="H112" s="23" t="s">
        <v>1099</v>
      </c>
      <c r="I112" s="23" t="s">
        <v>3116</v>
      </c>
      <c r="J112" s="23" t="s">
        <v>2481</v>
      </c>
      <c r="K112" s="24" t="s">
        <v>2052</v>
      </c>
      <c r="L112" s="58" t="s">
        <v>1516</v>
      </c>
      <c r="M112" s="58" t="s">
        <v>1913</v>
      </c>
      <c r="N112" s="58" t="s">
        <v>968</v>
      </c>
    </row>
    <row r="113" spans="1:14" x14ac:dyDescent="0.4">
      <c r="A113" s="23" t="s">
        <v>1034</v>
      </c>
      <c r="B113" s="23" t="s">
        <v>2005</v>
      </c>
      <c r="C113" s="23" t="s">
        <v>968</v>
      </c>
      <c r="D113" s="23" t="s">
        <v>969</v>
      </c>
      <c r="E113" s="23" t="s">
        <v>993</v>
      </c>
      <c r="F113" s="23" t="s">
        <v>1100</v>
      </c>
      <c r="G113" s="23" t="s">
        <v>1914</v>
      </c>
      <c r="H113" s="23" t="s">
        <v>1100</v>
      </c>
      <c r="I113" s="23" t="s">
        <v>3117</v>
      </c>
      <c r="J113" s="23" t="s">
        <v>2482</v>
      </c>
      <c r="K113" s="24" t="s">
        <v>2052</v>
      </c>
      <c r="L113" s="58" t="s">
        <v>1034</v>
      </c>
      <c r="M113" s="58" t="s">
        <v>2005</v>
      </c>
      <c r="N113" s="58" t="s">
        <v>968</v>
      </c>
    </row>
    <row r="114" spans="1:14" x14ac:dyDescent="0.4">
      <c r="A114" s="23" t="s">
        <v>1063</v>
      </c>
      <c r="B114" s="23" t="s">
        <v>2005</v>
      </c>
      <c r="C114" s="23" t="s">
        <v>968</v>
      </c>
      <c r="D114" s="23" t="s">
        <v>969</v>
      </c>
      <c r="E114" s="23" t="s">
        <v>993</v>
      </c>
      <c r="F114" s="23" t="s">
        <v>1101</v>
      </c>
      <c r="G114" s="23" t="s">
        <v>1914</v>
      </c>
      <c r="H114" s="23" t="s">
        <v>1101</v>
      </c>
      <c r="I114" s="23" t="s">
        <v>3118</v>
      </c>
      <c r="J114" s="23" t="s">
        <v>2483</v>
      </c>
      <c r="K114" s="24" t="s">
        <v>2094</v>
      </c>
      <c r="L114" s="58" t="s">
        <v>1063</v>
      </c>
      <c r="M114" s="58" t="s">
        <v>2005</v>
      </c>
      <c r="N114" s="58" t="s">
        <v>968</v>
      </c>
    </row>
    <row r="115" spans="1:14" x14ac:dyDescent="0.4">
      <c r="A115" s="23" t="s">
        <v>1516</v>
      </c>
      <c r="B115" s="23" t="s">
        <v>1913</v>
      </c>
      <c r="C115" s="23" t="s">
        <v>968</v>
      </c>
      <c r="D115" s="23" t="s">
        <v>969</v>
      </c>
      <c r="E115" s="23" t="s">
        <v>993</v>
      </c>
      <c r="F115" s="23" t="s">
        <v>1102</v>
      </c>
      <c r="G115" s="23" t="s">
        <v>1914</v>
      </c>
      <c r="H115" s="23" t="s">
        <v>1102</v>
      </c>
      <c r="I115" s="23" t="s">
        <v>3119</v>
      </c>
      <c r="J115" s="23" t="s">
        <v>2484</v>
      </c>
      <c r="K115" s="24" t="s">
        <v>2052</v>
      </c>
      <c r="L115" s="58" t="s">
        <v>1516</v>
      </c>
      <c r="M115" s="58" t="s">
        <v>1913</v>
      </c>
      <c r="N115" s="58" t="s">
        <v>968</v>
      </c>
    </row>
    <row r="116" spans="1:14" x14ac:dyDescent="0.4">
      <c r="A116" s="23" t="s">
        <v>1356</v>
      </c>
      <c r="B116" s="23" t="s">
        <v>1913</v>
      </c>
      <c r="C116" s="23" t="s">
        <v>968</v>
      </c>
      <c r="D116" s="23" t="s">
        <v>969</v>
      </c>
      <c r="E116" s="23" t="s">
        <v>993</v>
      </c>
      <c r="F116" s="23" t="s">
        <v>1103</v>
      </c>
      <c r="G116" s="23" t="s">
        <v>1914</v>
      </c>
      <c r="H116" s="23" t="s">
        <v>1103</v>
      </c>
      <c r="I116" s="23" t="s">
        <v>3120</v>
      </c>
      <c r="J116" s="23" t="s">
        <v>2485</v>
      </c>
      <c r="K116" s="24" t="s">
        <v>2052</v>
      </c>
      <c r="L116" s="58" t="s">
        <v>1356</v>
      </c>
      <c r="M116" s="58" t="s">
        <v>1913</v>
      </c>
      <c r="N116" s="58" t="s">
        <v>968</v>
      </c>
    </row>
    <row r="117" spans="1:14" x14ac:dyDescent="0.4">
      <c r="A117" s="23" t="s">
        <v>1306</v>
      </c>
      <c r="B117" s="23" t="s">
        <v>2005</v>
      </c>
      <c r="C117" s="23" t="s">
        <v>968</v>
      </c>
      <c r="D117" s="23" t="s">
        <v>969</v>
      </c>
      <c r="E117" s="23" t="s">
        <v>1004</v>
      </c>
      <c r="F117" s="23" t="s">
        <v>1104</v>
      </c>
      <c r="G117" s="23" t="s">
        <v>1913</v>
      </c>
      <c r="H117" s="23" t="s">
        <v>1104</v>
      </c>
      <c r="I117" s="23" t="s">
        <v>3121</v>
      </c>
      <c r="J117" s="23" t="s">
        <v>2486</v>
      </c>
      <c r="K117" s="24" t="s">
        <v>2054</v>
      </c>
      <c r="L117" s="58" t="s">
        <v>1306</v>
      </c>
      <c r="M117" s="58" t="s">
        <v>2005</v>
      </c>
      <c r="N117" s="58" t="s">
        <v>968</v>
      </c>
    </row>
    <row r="118" spans="1:14" x14ac:dyDescent="0.4">
      <c r="A118" s="23" t="s">
        <v>971</v>
      </c>
      <c r="B118" s="23" t="s">
        <v>2005</v>
      </c>
      <c r="C118" s="23" t="s">
        <v>968</v>
      </c>
      <c r="D118" s="23" t="s">
        <v>969</v>
      </c>
      <c r="E118" s="23" t="s">
        <v>993</v>
      </c>
      <c r="F118" s="23" t="s">
        <v>1105</v>
      </c>
      <c r="G118" s="23" t="s">
        <v>5</v>
      </c>
      <c r="H118" s="23" t="s">
        <v>1105</v>
      </c>
      <c r="I118" s="23" t="s">
        <v>3122</v>
      </c>
      <c r="J118" s="23" t="s">
        <v>2487</v>
      </c>
      <c r="K118" s="24" t="s">
        <v>2052</v>
      </c>
      <c r="L118" s="58" t="s">
        <v>971</v>
      </c>
      <c r="M118" s="58" t="s">
        <v>2005</v>
      </c>
      <c r="N118" s="58" t="s">
        <v>968</v>
      </c>
    </row>
    <row r="119" spans="1:14" x14ac:dyDescent="0.4">
      <c r="A119" s="23" t="s">
        <v>1356</v>
      </c>
      <c r="B119" s="23" t="s">
        <v>1913</v>
      </c>
      <c r="C119" s="23" t="s">
        <v>968</v>
      </c>
      <c r="D119" s="23" t="s">
        <v>969</v>
      </c>
      <c r="E119" s="23" t="s">
        <v>993</v>
      </c>
      <c r="F119" s="23" t="s">
        <v>1106</v>
      </c>
      <c r="G119" s="23" t="s">
        <v>1914</v>
      </c>
      <c r="H119" s="23" t="s">
        <v>1106</v>
      </c>
      <c r="I119" s="23" t="s">
        <v>3123</v>
      </c>
      <c r="J119" s="23" t="s">
        <v>2488</v>
      </c>
      <c r="K119" s="24" t="s">
        <v>2052</v>
      </c>
      <c r="L119" s="58" t="s">
        <v>1356</v>
      </c>
      <c r="M119" s="58" t="s">
        <v>1913</v>
      </c>
      <c r="N119" s="58" t="s">
        <v>968</v>
      </c>
    </row>
    <row r="120" spans="1:14" x14ac:dyDescent="0.4">
      <c r="A120" s="23" t="s">
        <v>971</v>
      </c>
      <c r="B120" s="23" t="s">
        <v>2005</v>
      </c>
      <c r="C120" s="23" t="s">
        <v>968</v>
      </c>
      <c r="D120" s="23" t="s">
        <v>969</v>
      </c>
      <c r="E120" s="23" t="s">
        <v>993</v>
      </c>
      <c r="F120" s="23" t="s">
        <v>1107</v>
      </c>
      <c r="G120" s="23" t="s">
        <v>1914</v>
      </c>
      <c r="H120" s="23" t="s">
        <v>1107</v>
      </c>
      <c r="I120" s="23" t="s">
        <v>3124</v>
      </c>
      <c r="J120" s="23" t="s">
        <v>2489</v>
      </c>
      <c r="K120" s="24" t="s">
        <v>2052</v>
      </c>
      <c r="L120" s="58" t="s">
        <v>971</v>
      </c>
      <c r="M120" s="58" t="s">
        <v>2005</v>
      </c>
      <c r="N120" s="58" t="s">
        <v>968</v>
      </c>
    </row>
    <row r="121" spans="1:14" x14ac:dyDescent="0.4">
      <c r="A121" s="23" t="s">
        <v>1427</v>
      </c>
      <c r="B121" s="23" t="s">
        <v>1913</v>
      </c>
      <c r="C121" s="23" t="s">
        <v>968</v>
      </c>
      <c r="D121" s="23" t="s">
        <v>969</v>
      </c>
      <c r="E121" s="23" t="s">
        <v>993</v>
      </c>
      <c r="F121" s="23" t="s">
        <v>1491</v>
      </c>
      <c r="G121" s="23" t="s">
        <v>1913</v>
      </c>
      <c r="H121" s="23" t="s">
        <v>1491</v>
      </c>
      <c r="I121" s="23" t="s">
        <v>3125</v>
      </c>
      <c r="J121" s="23" t="s">
        <v>2490</v>
      </c>
      <c r="K121" s="24" t="s">
        <v>2054</v>
      </c>
      <c r="L121" s="58" t="s">
        <v>1427</v>
      </c>
      <c r="M121" s="58" t="s">
        <v>1913</v>
      </c>
      <c r="N121" s="58" t="s">
        <v>968</v>
      </c>
    </row>
    <row r="122" spans="1:14" x14ac:dyDescent="0.4">
      <c r="A122" s="23" t="s">
        <v>1063</v>
      </c>
      <c r="B122" s="23" t="s">
        <v>2005</v>
      </c>
      <c r="C122" s="23" t="s">
        <v>968</v>
      </c>
      <c r="D122" s="23" t="s">
        <v>969</v>
      </c>
      <c r="E122" s="23" t="s">
        <v>993</v>
      </c>
      <c r="F122" s="23" t="s">
        <v>1108</v>
      </c>
      <c r="G122" s="23" t="s">
        <v>1914</v>
      </c>
      <c r="H122" s="23" t="s">
        <v>1108</v>
      </c>
      <c r="I122" s="23" t="s">
        <v>3126</v>
      </c>
      <c r="J122" s="23" t="s">
        <v>2491</v>
      </c>
      <c r="K122" s="24" t="s">
        <v>2054</v>
      </c>
      <c r="L122" s="58" t="s">
        <v>1063</v>
      </c>
      <c r="M122" s="58" t="s">
        <v>2005</v>
      </c>
      <c r="N122" s="58" t="s">
        <v>968</v>
      </c>
    </row>
    <row r="123" spans="1:14" x14ac:dyDescent="0.4">
      <c r="A123" s="23" t="s">
        <v>1340</v>
      </c>
      <c r="B123" s="23" t="s">
        <v>1913</v>
      </c>
      <c r="C123" s="23" t="s">
        <v>0</v>
      </c>
      <c r="D123" s="23" t="s">
        <v>969</v>
      </c>
      <c r="E123" s="23" t="s">
        <v>972</v>
      </c>
      <c r="F123" s="23" t="s">
        <v>25</v>
      </c>
      <c r="G123" s="23" t="s">
        <v>1913</v>
      </c>
      <c r="H123" s="23" t="s">
        <v>26</v>
      </c>
      <c r="I123" s="23" t="s">
        <v>3420</v>
      </c>
      <c r="J123" s="23" t="s">
        <v>2372</v>
      </c>
      <c r="K123" s="24" t="s">
        <v>2052</v>
      </c>
      <c r="L123" s="58" t="s">
        <v>1340</v>
      </c>
      <c r="M123" s="58" t="s">
        <v>1913</v>
      </c>
      <c r="N123" s="58" t="s">
        <v>0</v>
      </c>
    </row>
    <row r="124" spans="1:14" x14ac:dyDescent="0.4">
      <c r="A124" s="23" t="s">
        <v>971</v>
      </c>
      <c r="B124" s="23" t="s">
        <v>2005</v>
      </c>
      <c r="C124" s="23" t="s">
        <v>968</v>
      </c>
      <c r="D124" s="23" t="s">
        <v>969</v>
      </c>
      <c r="E124" s="23" t="s">
        <v>993</v>
      </c>
      <c r="F124" s="23" t="s">
        <v>1109</v>
      </c>
      <c r="G124" s="23" t="s">
        <v>1914</v>
      </c>
      <c r="H124" s="23" t="s">
        <v>1109</v>
      </c>
      <c r="I124" s="23" t="s">
        <v>3127</v>
      </c>
      <c r="J124" s="23" t="s">
        <v>2492</v>
      </c>
      <c r="K124" s="24" t="s">
        <v>2052</v>
      </c>
      <c r="L124" s="58" t="s">
        <v>971</v>
      </c>
      <c r="M124" s="58" t="s">
        <v>2005</v>
      </c>
      <c r="N124" s="58" t="s">
        <v>968</v>
      </c>
    </row>
    <row r="125" spans="1:14" x14ac:dyDescent="0.4">
      <c r="A125" s="23" t="s">
        <v>1516</v>
      </c>
      <c r="B125" s="23" t="s">
        <v>1913</v>
      </c>
      <c r="C125" s="23" t="s">
        <v>968</v>
      </c>
      <c r="D125" s="23" t="s">
        <v>969</v>
      </c>
      <c r="E125" s="23" t="s">
        <v>993</v>
      </c>
      <c r="F125" s="23" t="s">
        <v>1110</v>
      </c>
      <c r="G125" s="23" t="s">
        <v>1914</v>
      </c>
      <c r="H125" s="23" t="s">
        <v>1110</v>
      </c>
      <c r="I125" s="23" t="s">
        <v>3128</v>
      </c>
      <c r="J125" s="23" t="s">
        <v>2493</v>
      </c>
      <c r="K125" s="24" t="s">
        <v>2052</v>
      </c>
      <c r="L125" s="58" t="s">
        <v>1516</v>
      </c>
      <c r="M125" s="58" t="s">
        <v>1913</v>
      </c>
      <c r="N125" s="58" t="s">
        <v>968</v>
      </c>
    </row>
    <row r="126" spans="1:14" x14ac:dyDescent="0.4">
      <c r="A126" s="23" t="s">
        <v>1427</v>
      </c>
      <c r="B126" s="23" t="s">
        <v>1913</v>
      </c>
      <c r="C126" s="23" t="s">
        <v>968</v>
      </c>
      <c r="D126" s="23" t="s">
        <v>969</v>
      </c>
      <c r="E126" s="23" t="s">
        <v>993</v>
      </c>
      <c r="F126" s="23" t="s">
        <v>1490</v>
      </c>
      <c r="G126" s="23" t="s">
        <v>1913</v>
      </c>
      <c r="H126" s="23" t="s">
        <v>1490</v>
      </c>
      <c r="I126" s="23" t="s">
        <v>3129</v>
      </c>
      <c r="J126" s="23" t="s">
        <v>2494</v>
      </c>
      <c r="K126" s="24" t="s">
        <v>2052</v>
      </c>
      <c r="L126" s="58" t="s">
        <v>1427</v>
      </c>
      <c r="M126" s="58" t="s">
        <v>1913</v>
      </c>
      <c r="N126" s="58" t="s">
        <v>968</v>
      </c>
    </row>
    <row r="127" spans="1:14" x14ac:dyDescent="0.4">
      <c r="A127" s="23" t="s">
        <v>971</v>
      </c>
      <c r="B127" s="23" t="s">
        <v>2005</v>
      </c>
      <c r="C127" s="23" t="s">
        <v>968</v>
      </c>
      <c r="D127" s="23" t="s">
        <v>969</v>
      </c>
      <c r="E127" s="23" t="s">
        <v>993</v>
      </c>
      <c r="F127" s="23" t="s">
        <v>1111</v>
      </c>
      <c r="G127" s="23" t="s">
        <v>1914</v>
      </c>
      <c r="H127" s="23" t="s">
        <v>1111</v>
      </c>
      <c r="I127" s="23" t="s">
        <v>3130</v>
      </c>
      <c r="J127" s="23" t="s">
        <v>2495</v>
      </c>
      <c r="K127" s="24" t="s">
        <v>2054</v>
      </c>
      <c r="L127" s="58" t="s">
        <v>971</v>
      </c>
      <c r="M127" s="58" t="s">
        <v>2005</v>
      </c>
      <c r="N127" s="58" t="s">
        <v>968</v>
      </c>
    </row>
    <row r="128" spans="1:14" x14ac:dyDescent="0.4">
      <c r="A128" s="23" t="s">
        <v>1113</v>
      </c>
      <c r="B128" s="23" t="s">
        <v>2005</v>
      </c>
      <c r="C128" s="23" t="s">
        <v>968</v>
      </c>
      <c r="D128" s="23" t="s">
        <v>969</v>
      </c>
      <c r="E128" s="23" t="s">
        <v>993</v>
      </c>
      <c r="F128" s="23" t="s">
        <v>1112</v>
      </c>
      <c r="G128" s="23" t="s">
        <v>1914</v>
      </c>
      <c r="H128" s="23" t="s">
        <v>1112</v>
      </c>
      <c r="I128" s="23" t="s">
        <v>3131</v>
      </c>
      <c r="J128" s="23" t="s">
        <v>2496</v>
      </c>
      <c r="K128" s="24" t="s">
        <v>2094</v>
      </c>
      <c r="L128" s="58" t="s">
        <v>1113</v>
      </c>
      <c r="M128" s="58" t="s">
        <v>2005</v>
      </c>
      <c r="N128" s="58" t="s">
        <v>968</v>
      </c>
    </row>
    <row r="129" spans="1:14" x14ac:dyDescent="0.4">
      <c r="A129" s="23" t="s">
        <v>1078</v>
      </c>
      <c r="B129" s="23" t="s">
        <v>1913</v>
      </c>
      <c r="C129" s="23" t="s">
        <v>968</v>
      </c>
      <c r="D129" s="23" t="s">
        <v>969</v>
      </c>
      <c r="E129" s="23" t="s">
        <v>993</v>
      </c>
      <c r="F129" s="23" t="s">
        <v>1114</v>
      </c>
      <c r="G129" s="23" t="s">
        <v>1914</v>
      </c>
      <c r="H129" s="23" t="s">
        <v>1114</v>
      </c>
      <c r="I129" s="23" t="s">
        <v>3132</v>
      </c>
      <c r="J129" s="23" t="s">
        <v>2497</v>
      </c>
      <c r="K129" s="24" t="s">
        <v>2052</v>
      </c>
      <c r="L129" s="58" t="s">
        <v>1078</v>
      </c>
      <c r="M129" s="58" t="s">
        <v>1913</v>
      </c>
      <c r="N129" s="58" t="s">
        <v>968</v>
      </c>
    </row>
    <row r="130" spans="1:14" x14ac:dyDescent="0.4">
      <c r="A130" s="23" t="s">
        <v>1516</v>
      </c>
      <c r="B130" s="23" t="s">
        <v>1913</v>
      </c>
      <c r="C130" s="23" t="s">
        <v>968</v>
      </c>
      <c r="D130" s="23" t="s">
        <v>969</v>
      </c>
      <c r="E130" s="23" t="s">
        <v>993</v>
      </c>
      <c r="F130" s="23" t="s">
        <v>1115</v>
      </c>
      <c r="G130" s="23" t="s">
        <v>1914</v>
      </c>
      <c r="H130" s="23" t="s">
        <v>1115</v>
      </c>
      <c r="I130" s="23" t="s">
        <v>3133</v>
      </c>
      <c r="J130" s="23" t="s">
        <v>2498</v>
      </c>
      <c r="K130" s="24" t="s">
        <v>2052</v>
      </c>
      <c r="L130" s="58" t="s">
        <v>1516</v>
      </c>
      <c r="M130" s="58" t="s">
        <v>1913</v>
      </c>
      <c r="N130" s="58" t="s">
        <v>968</v>
      </c>
    </row>
    <row r="131" spans="1:14" x14ac:dyDescent="0.4">
      <c r="A131" s="23" t="s">
        <v>1078</v>
      </c>
      <c r="B131" s="23" t="s">
        <v>1913</v>
      </c>
      <c r="C131" s="23" t="s">
        <v>968</v>
      </c>
      <c r="D131" s="23" t="s">
        <v>969</v>
      </c>
      <c r="E131" s="23" t="s">
        <v>993</v>
      </c>
      <c r="F131" s="23" t="s">
        <v>1116</v>
      </c>
      <c r="G131" s="23" t="s">
        <v>1914</v>
      </c>
      <c r="H131" s="23" t="s">
        <v>1116</v>
      </c>
      <c r="I131" s="23" t="s">
        <v>3134</v>
      </c>
      <c r="J131" s="23" t="s">
        <v>2499</v>
      </c>
      <c r="K131" s="24" t="s">
        <v>2054</v>
      </c>
      <c r="L131" s="58" t="s">
        <v>1078</v>
      </c>
      <c r="M131" s="58" t="s">
        <v>1913</v>
      </c>
      <c r="N131" s="58" t="s">
        <v>968</v>
      </c>
    </row>
    <row r="132" spans="1:14" x14ac:dyDescent="0.4">
      <c r="A132" s="23" t="s">
        <v>1034</v>
      </c>
      <c r="B132" s="23" t="s">
        <v>2005</v>
      </c>
      <c r="C132" s="23" t="s">
        <v>968</v>
      </c>
      <c r="D132" s="23" t="s">
        <v>969</v>
      </c>
      <c r="E132" s="23" t="s">
        <v>993</v>
      </c>
      <c r="F132" s="23" t="s">
        <v>1117</v>
      </c>
      <c r="G132" s="23" t="s">
        <v>1914</v>
      </c>
      <c r="H132" s="23" t="s">
        <v>1117</v>
      </c>
      <c r="I132" s="23" t="s">
        <v>3135</v>
      </c>
      <c r="J132" s="23" t="s">
        <v>2500</v>
      </c>
      <c r="K132" s="24" t="s">
        <v>2052</v>
      </c>
      <c r="L132" s="58" t="s">
        <v>1034</v>
      </c>
      <c r="M132" s="58" t="s">
        <v>2005</v>
      </c>
      <c r="N132" s="58" t="s">
        <v>968</v>
      </c>
    </row>
    <row r="133" spans="1:14" x14ac:dyDescent="0.4">
      <c r="A133" s="23" t="s">
        <v>1119</v>
      </c>
      <c r="B133" s="23" t="s">
        <v>2005</v>
      </c>
      <c r="C133" s="23" t="s">
        <v>968</v>
      </c>
      <c r="D133" s="23" t="s">
        <v>969</v>
      </c>
      <c r="E133" s="23" t="s">
        <v>993</v>
      </c>
      <c r="F133" s="23" t="s">
        <v>1118</v>
      </c>
      <c r="G133" s="23" t="s">
        <v>1914</v>
      </c>
      <c r="H133" s="23" t="s">
        <v>1118</v>
      </c>
      <c r="I133" s="23" t="s">
        <v>3136</v>
      </c>
      <c r="J133" s="23" t="s">
        <v>2501</v>
      </c>
      <c r="K133" s="24" t="s">
        <v>2054</v>
      </c>
      <c r="L133" s="58" t="s">
        <v>1119</v>
      </c>
      <c r="M133" s="58" t="s">
        <v>2005</v>
      </c>
      <c r="N133" s="58" t="s">
        <v>968</v>
      </c>
    </row>
    <row r="134" spans="1:14" x14ac:dyDescent="0.4">
      <c r="A134" s="23" t="s">
        <v>1516</v>
      </c>
      <c r="B134" s="23" t="s">
        <v>1913</v>
      </c>
      <c r="C134" s="23" t="s">
        <v>968</v>
      </c>
      <c r="D134" s="23" t="s">
        <v>969</v>
      </c>
      <c r="E134" s="23" t="s">
        <v>993</v>
      </c>
      <c r="F134" s="23" t="s">
        <v>1120</v>
      </c>
      <c r="G134" s="23" t="s">
        <v>1914</v>
      </c>
      <c r="H134" s="23" t="s">
        <v>1120</v>
      </c>
      <c r="I134" s="23" t="s">
        <v>3137</v>
      </c>
      <c r="J134" s="23" t="s">
        <v>2502</v>
      </c>
      <c r="K134" s="24" t="s">
        <v>2052</v>
      </c>
      <c r="L134" s="58" t="s">
        <v>1516</v>
      </c>
      <c r="M134" s="58" t="s">
        <v>1913</v>
      </c>
      <c r="N134" s="58" t="s">
        <v>968</v>
      </c>
    </row>
    <row r="135" spans="1:14" x14ac:dyDescent="0.4">
      <c r="A135" s="23" t="s">
        <v>1121</v>
      </c>
      <c r="B135" s="23" t="s">
        <v>1913</v>
      </c>
      <c r="C135" s="23" t="s">
        <v>968</v>
      </c>
      <c r="D135" s="23" t="s">
        <v>969</v>
      </c>
      <c r="E135" s="23" t="s">
        <v>972</v>
      </c>
      <c r="F135" s="23" t="s">
        <v>1489</v>
      </c>
      <c r="G135" s="23" t="s">
        <v>1913</v>
      </c>
      <c r="H135" s="23" t="s">
        <v>1489</v>
      </c>
      <c r="I135" s="23" t="s">
        <v>3138</v>
      </c>
      <c r="J135" s="23" t="s">
        <v>2503</v>
      </c>
      <c r="K135" s="24" t="s">
        <v>2054</v>
      </c>
      <c r="L135" s="58" t="s">
        <v>1121</v>
      </c>
      <c r="M135" s="58" t="s">
        <v>1913</v>
      </c>
      <c r="N135" s="58" t="s">
        <v>968</v>
      </c>
    </row>
    <row r="136" spans="1:14" x14ac:dyDescent="0.4">
      <c r="A136" s="23" t="s">
        <v>1119</v>
      </c>
      <c r="B136" s="23" t="s">
        <v>2005</v>
      </c>
      <c r="C136" s="23" t="s">
        <v>968</v>
      </c>
      <c r="D136" s="23" t="s">
        <v>969</v>
      </c>
      <c r="E136" s="23" t="s">
        <v>993</v>
      </c>
      <c r="F136" s="23" t="s">
        <v>1122</v>
      </c>
      <c r="G136" s="23" t="s">
        <v>1914</v>
      </c>
      <c r="H136" s="23" t="s">
        <v>1122</v>
      </c>
      <c r="I136" s="23" t="s">
        <v>3139</v>
      </c>
      <c r="J136" s="23" t="s">
        <v>2504</v>
      </c>
      <c r="K136" s="24" t="s">
        <v>2094</v>
      </c>
      <c r="L136" s="58" t="s">
        <v>1119</v>
      </c>
      <c r="M136" s="58" t="s">
        <v>2005</v>
      </c>
      <c r="N136" s="58" t="s">
        <v>968</v>
      </c>
    </row>
    <row r="137" spans="1:14" x14ac:dyDescent="0.4">
      <c r="A137" s="23" t="s">
        <v>971</v>
      </c>
      <c r="B137" s="23" t="s">
        <v>2005</v>
      </c>
      <c r="C137" s="23" t="s">
        <v>968</v>
      </c>
      <c r="D137" s="23" t="s">
        <v>969</v>
      </c>
      <c r="E137" s="23" t="s">
        <v>993</v>
      </c>
      <c r="F137" s="23" t="s">
        <v>1123</v>
      </c>
      <c r="G137" s="23" t="s">
        <v>1914</v>
      </c>
      <c r="H137" s="23" t="s">
        <v>1123</v>
      </c>
      <c r="I137" s="23" t="s">
        <v>3140</v>
      </c>
      <c r="J137" s="23" t="s">
        <v>2505</v>
      </c>
      <c r="K137" s="24" t="s">
        <v>2054</v>
      </c>
      <c r="L137" s="58" t="s">
        <v>971</v>
      </c>
      <c r="M137" s="58" t="s">
        <v>2005</v>
      </c>
      <c r="N137" s="58" t="s">
        <v>968</v>
      </c>
    </row>
    <row r="138" spans="1:14" x14ac:dyDescent="0.4">
      <c r="A138" s="23" t="s">
        <v>1025</v>
      </c>
      <c r="B138" s="23" t="s">
        <v>1913</v>
      </c>
      <c r="C138" s="23" t="s">
        <v>968</v>
      </c>
      <c r="D138" s="23" t="s">
        <v>969</v>
      </c>
      <c r="E138" s="23" t="s">
        <v>977</v>
      </c>
      <c r="F138" s="23" t="s">
        <v>1124</v>
      </c>
      <c r="G138" s="23" t="s">
        <v>1913</v>
      </c>
      <c r="H138" s="23" t="s">
        <v>1124</v>
      </c>
      <c r="I138" s="23" t="s">
        <v>3141</v>
      </c>
      <c r="J138" s="23" t="s">
        <v>2506</v>
      </c>
      <c r="K138" s="24" t="s">
        <v>2052</v>
      </c>
      <c r="L138" s="58" t="s">
        <v>1025</v>
      </c>
      <c r="M138" s="58" t="s">
        <v>1913</v>
      </c>
      <c r="N138" s="58" t="s">
        <v>968</v>
      </c>
    </row>
    <row r="139" spans="1:14" x14ac:dyDescent="0.4">
      <c r="A139" s="23" t="s">
        <v>1078</v>
      </c>
      <c r="B139" s="23" t="s">
        <v>1913</v>
      </c>
      <c r="C139" s="23" t="s">
        <v>968</v>
      </c>
      <c r="D139" s="23" t="s">
        <v>969</v>
      </c>
      <c r="E139" s="23" t="s">
        <v>993</v>
      </c>
      <c r="F139" s="23" t="s">
        <v>1125</v>
      </c>
      <c r="G139" s="23" t="s">
        <v>1914</v>
      </c>
      <c r="H139" s="23" t="s">
        <v>1125</v>
      </c>
      <c r="I139" s="23" t="s">
        <v>3142</v>
      </c>
      <c r="J139" s="23" t="s">
        <v>2507</v>
      </c>
      <c r="K139" s="24" t="s">
        <v>2052</v>
      </c>
      <c r="L139" s="58" t="s">
        <v>1078</v>
      </c>
      <c r="M139" s="58" t="s">
        <v>1913</v>
      </c>
      <c r="N139" s="58" t="s">
        <v>968</v>
      </c>
    </row>
    <row r="140" spans="1:14" x14ac:dyDescent="0.4">
      <c r="A140" s="23" t="s">
        <v>1063</v>
      </c>
      <c r="B140" s="23" t="s">
        <v>2005</v>
      </c>
      <c r="C140" s="23" t="s">
        <v>968</v>
      </c>
      <c r="D140" s="23" t="s">
        <v>969</v>
      </c>
      <c r="E140" s="23" t="s">
        <v>993</v>
      </c>
      <c r="F140" s="23" t="s">
        <v>1126</v>
      </c>
      <c r="G140" s="23" t="s">
        <v>1914</v>
      </c>
      <c r="H140" s="23" t="s">
        <v>1126</v>
      </c>
      <c r="I140" s="23" t="s">
        <v>3143</v>
      </c>
      <c r="J140" s="23" t="s">
        <v>2508</v>
      </c>
      <c r="K140" s="24" t="s">
        <v>2094</v>
      </c>
      <c r="L140" s="58" t="s">
        <v>1063</v>
      </c>
      <c r="M140" s="58" t="s">
        <v>2005</v>
      </c>
      <c r="N140" s="58" t="s">
        <v>968</v>
      </c>
    </row>
    <row r="141" spans="1:14" x14ac:dyDescent="0.4">
      <c r="A141" s="23" t="s">
        <v>1078</v>
      </c>
      <c r="B141" s="23" t="s">
        <v>1913</v>
      </c>
      <c r="C141" s="23" t="s">
        <v>968</v>
      </c>
      <c r="D141" s="23" t="s">
        <v>969</v>
      </c>
      <c r="E141" s="23" t="s">
        <v>993</v>
      </c>
      <c r="F141" s="23" t="s">
        <v>1127</v>
      </c>
      <c r="G141" s="23" t="s">
        <v>1914</v>
      </c>
      <c r="H141" s="23" t="s">
        <v>1127</v>
      </c>
      <c r="I141" s="23" t="s">
        <v>3144</v>
      </c>
      <c r="J141" s="23" t="s">
        <v>2509</v>
      </c>
      <c r="K141" s="24" t="s">
        <v>2052</v>
      </c>
      <c r="L141" s="58" t="s">
        <v>1078</v>
      </c>
      <c r="M141" s="58" t="s">
        <v>1913</v>
      </c>
      <c r="N141" s="58" t="s">
        <v>968</v>
      </c>
    </row>
    <row r="142" spans="1:14" x14ac:dyDescent="0.4">
      <c r="A142" s="23" t="s">
        <v>1119</v>
      </c>
      <c r="B142" s="23" t="s">
        <v>2005</v>
      </c>
      <c r="C142" s="23" t="s">
        <v>968</v>
      </c>
      <c r="D142" s="23" t="s">
        <v>969</v>
      </c>
      <c r="E142" s="23" t="s">
        <v>993</v>
      </c>
      <c r="F142" s="23" t="s">
        <v>1128</v>
      </c>
      <c r="G142" s="23" t="s">
        <v>1914</v>
      </c>
      <c r="H142" s="23" t="s">
        <v>1128</v>
      </c>
      <c r="I142" s="23" t="s">
        <v>3145</v>
      </c>
      <c r="J142" s="23" t="s">
        <v>2510</v>
      </c>
      <c r="K142" s="24" t="s">
        <v>2094</v>
      </c>
      <c r="L142" s="58" t="s">
        <v>1119</v>
      </c>
      <c r="M142" s="58" t="s">
        <v>2005</v>
      </c>
      <c r="N142" s="58" t="s">
        <v>968</v>
      </c>
    </row>
    <row r="143" spans="1:14" x14ac:dyDescent="0.4">
      <c r="A143" s="23" t="s">
        <v>1078</v>
      </c>
      <c r="B143" s="23" t="s">
        <v>1913</v>
      </c>
      <c r="C143" s="23" t="s">
        <v>968</v>
      </c>
      <c r="D143" s="23" t="s">
        <v>969</v>
      </c>
      <c r="E143" s="23" t="s">
        <v>993</v>
      </c>
      <c r="F143" s="23" t="s">
        <v>1129</v>
      </c>
      <c r="G143" s="23" t="s">
        <v>1914</v>
      </c>
      <c r="H143" s="23" t="s">
        <v>1129</v>
      </c>
      <c r="I143" s="23" t="s">
        <v>3146</v>
      </c>
      <c r="J143" s="23" t="s">
        <v>2511</v>
      </c>
      <c r="K143" s="24" t="s">
        <v>2054</v>
      </c>
      <c r="L143" s="58" t="s">
        <v>1078</v>
      </c>
      <c r="M143" s="58" t="s">
        <v>1913</v>
      </c>
      <c r="N143" s="58" t="s">
        <v>968</v>
      </c>
    </row>
    <row r="144" spans="1:14" x14ac:dyDescent="0.4">
      <c r="A144" s="23" t="s">
        <v>1121</v>
      </c>
      <c r="B144" s="23" t="s">
        <v>1913</v>
      </c>
      <c r="C144" s="23" t="s">
        <v>968</v>
      </c>
      <c r="D144" s="23" t="s">
        <v>969</v>
      </c>
      <c r="E144" s="23" t="s">
        <v>972</v>
      </c>
      <c r="F144" s="23" t="s">
        <v>1488</v>
      </c>
      <c r="G144" s="23" t="s">
        <v>1913</v>
      </c>
      <c r="H144" s="23" t="s">
        <v>1488</v>
      </c>
      <c r="I144" s="23" t="s">
        <v>3147</v>
      </c>
      <c r="J144" s="23" t="s">
        <v>2512</v>
      </c>
      <c r="K144" s="24" t="s">
        <v>2054</v>
      </c>
      <c r="L144" s="58" t="s">
        <v>1121</v>
      </c>
      <c r="M144" s="58" t="s">
        <v>1913</v>
      </c>
      <c r="N144" s="58" t="s">
        <v>968</v>
      </c>
    </row>
    <row r="145" spans="1:14" x14ac:dyDescent="0.4">
      <c r="A145" s="23" t="s">
        <v>1517</v>
      </c>
      <c r="B145" s="23" t="s">
        <v>1913</v>
      </c>
      <c r="C145" s="23" t="s">
        <v>968</v>
      </c>
      <c r="D145" s="23" t="s">
        <v>969</v>
      </c>
      <c r="E145" s="23" t="s">
        <v>993</v>
      </c>
      <c r="F145" s="23" t="s">
        <v>1130</v>
      </c>
      <c r="G145" s="23" t="s">
        <v>1914</v>
      </c>
      <c r="H145" s="23" t="s">
        <v>1130</v>
      </c>
      <c r="I145" s="23" t="s">
        <v>3148</v>
      </c>
      <c r="J145" s="23" t="s">
        <v>2513</v>
      </c>
      <c r="K145" s="24" t="s">
        <v>2052</v>
      </c>
      <c r="L145" s="58" t="s">
        <v>1517</v>
      </c>
      <c r="M145" s="58" t="s">
        <v>1913</v>
      </c>
      <c r="N145" s="58" t="s">
        <v>968</v>
      </c>
    </row>
    <row r="146" spans="1:14" x14ac:dyDescent="0.4">
      <c r="A146" s="23" t="s">
        <v>1119</v>
      </c>
      <c r="B146" s="23" t="s">
        <v>2005</v>
      </c>
      <c r="C146" s="23" t="s">
        <v>968</v>
      </c>
      <c r="D146" s="23" t="s">
        <v>969</v>
      </c>
      <c r="E146" s="23" t="s">
        <v>993</v>
      </c>
      <c r="F146" s="23" t="s">
        <v>1131</v>
      </c>
      <c r="G146" s="23" t="s">
        <v>1914</v>
      </c>
      <c r="H146" s="23" t="s">
        <v>1131</v>
      </c>
      <c r="I146" s="23" t="s">
        <v>3149</v>
      </c>
      <c r="J146" s="23" t="s">
        <v>2514</v>
      </c>
      <c r="K146" s="24" t="s">
        <v>2094</v>
      </c>
      <c r="L146" s="58" t="s">
        <v>1119</v>
      </c>
      <c r="M146" s="58" t="s">
        <v>2005</v>
      </c>
      <c r="N146" s="58" t="s">
        <v>968</v>
      </c>
    </row>
    <row r="147" spans="1:14" x14ac:dyDescent="0.4">
      <c r="A147" s="23" t="s">
        <v>1059</v>
      </c>
      <c r="B147" s="23" t="s">
        <v>1913</v>
      </c>
      <c r="C147" s="23" t="s">
        <v>968</v>
      </c>
      <c r="D147" s="23" t="s">
        <v>969</v>
      </c>
      <c r="E147" s="23" t="s">
        <v>993</v>
      </c>
      <c r="F147" s="23" t="s">
        <v>1132</v>
      </c>
      <c r="G147" s="23" t="s">
        <v>1914</v>
      </c>
      <c r="H147" s="23" t="s">
        <v>1132</v>
      </c>
      <c r="I147" s="23" t="s">
        <v>3150</v>
      </c>
      <c r="J147" s="23" t="s">
        <v>2515</v>
      </c>
      <c r="K147" s="24" t="s">
        <v>2052</v>
      </c>
      <c r="L147" s="58" t="s">
        <v>1059</v>
      </c>
      <c r="M147" s="58" t="s">
        <v>1913</v>
      </c>
      <c r="N147" s="58" t="s">
        <v>968</v>
      </c>
    </row>
    <row r="148" spans="1:14" x14ac:dyDescent="0.4">
      <c r="A148" s="23" t="s">
        <v>1519</v>
      </c>
      <c r="B148" s="23" t="s">
        <v>1913</v>
      </c>
      <c r="C148" s="23" t="s">
        <v>968</v>
      </c>
      <c r="D148" s="23" t="s">
        <v>969</v>
      </c>
      <c r="E148" s="23" t="s">
        <v>993</v>
      </c>
      <c r="F148" s="23" t="s">
        <v>1133</v>
      </c>
      <c r="G148" s="23" t="s">
        <v>1914</v>
      </c>
      <c r="H148" s="23" t="s">
        <v>1133</v>
      </c>
      <c r="I148" s="23" t="s">
        <v>3151</v>
      </c>
      <c r="J148" s="23" t="s">
        <v>2516</v>
      </c>
      <c r="K148" s="24" t="s">
        <v>2054</v>
      </c>
      <c r="L148" s="58" t="s">
        <v>1519</v>
      </c>
      <c r="M148" s="58" t="s">
        <v>1913</v>
      </c>
      <c r="N148" s="58" t="s">
        <v>968</v>
      </c>
    </row>
    <row r="149" spans="1:14" x14ac:dyDescent="0.4">
      <c r="A149" s="23" t="s">
        <v>1356</v>
      </c>
      <c r="B149" s="23" t="s">
        <v>1913</v>
      </c>
      <c r="C149" s="23" t="s">
        <v>968</v>
      </c>
      <c r="D149" s="23" t="s">
        <v>969</v>
      </c>
      <c r="E149" s="23" t="s">
        <v>993</v>
      </c>
      <c r="F149" s="23" t="s">
        <v>1134</v>
      </c>
      <c r="G149" s="23" t="s">
        <v>1914</v>
      </c>
      <c r="H149" s="23" t="s">
        <v>1134</v>
      </c>
      <c r="I149" s="23" t="s">
        <v>3152</v>
      </c>
      <c r="J149" s="23" t="s">
        <v>2517</v>
      </c>
      <c r="K149" s="24" t="s">
        <v>2052</v>
      </c>
      <c r="L149" s="58" t="s">
        <v>1356</v>
      </c>
      <c r="M149" s="58" t="s">
        <v>1913</v>
      </c>
      <c r="N149" s="58" t="s">
        <v>968</v>
      </c>
    </row>
    <row r="150" spans="1:14" x14ac:dyDescent="0.4">
      <c r="A150" s="23" t="s">
        <v>1059</v>
      </c>
      <c r="B150" s="23" t="s">
        <v>1913</v>
      </c>
      <c r="C150" s="23" t="s">
        <v>968</v>
      </c>
      <c r="D150" s="23" t="s">
        <v>969</v>
      </c>
      <c r="E150" s="23" t="s">
        <v>993</v>
      </c>
      <c r="F150" s="23" t="s">
        <v>1135</v>
      </c>
      <c r="G150" s="23" t="s">
        <v>1914</v>
      </c>
      <c r="H150" s="23" t="s">
        <v>1135</v>
      </c>
      <c r="I150" s="23" t="s">
        <v>3153</v>
      </c>
      <c r="J150" s="23" t="s">
        <v>2518</v>
      </c>
      <c r="K150" s="24" t="s">
        <v>2052</v>
      </c>
      <c r="L150" s="58" t="s">
        <v>1059</v>
      </c>
      <c r="M150" s="58" t="s">
        <v>1913</v>
      </c>
      <c r="N150" s="58" t="s">
        <v>968</v>
      </c>
    </row>
    <row r="151" spans="1:14" x14ac:dyDescent="0.4">
      <c r="A151" s="23" t="s">
        <v>1356</v>
      </c>
      <c r="B151" s="23" t="s">
        <v>1913</v>
      </c>
      <c r="C151" s="23" t="s">
        <v>968</v>
      </c>
      <c r="D151" s="23" t="s">
        <v>969</v>
      </c>
      <c r="E151" s="23" t="s">
        <v>993</v>
      </c>
      <c r="F151" s="23" t="s">
        <v>1136</v>
      </c>
      <c r="G151" s="23" t="s">
        <v>1914</v>
      </c>
      <c r="H151" s="23" t="s">
        <v>1136</v>
      </c>
      <c r="I151" s="23" t="s">
        <v>3154</v>
      </c>
      <c r="J151" s="23" t="s">
        <v>2519</v>
      </c>
      <c r="K151" s="24" t="s">
        <v>2052</v>
      </c>
      <c r="L151" s="58" t="s">
        <v>1356</v>
      </c>
      <c r="M151" s="58" t="s">
        <v>1913</v>
      </c>
      <c r="N151" s="58" t="s">
        <v>968</v>
      </c>
    </row>
    <row r="152" spans="1:14" x14ac:dyDescent="0.4">
      <c r="A152" s="23" t="s">
        <v>1520</v>
      </c>
      <c r="B152" s="23" t="s">
        <v>1913</v>
      </c>
      <c r="C152" s="23" t="s">
        <v>968</v>
      </c>
      <c r="D152" s="23" t="s">
        <v>969</v>
      </c>
      <c r="E152" s="23" t="s">
        <v>993</v>
      </c>
      <c r="F152" s="23" t="s">
        <v>1137</v>
      </c>
      <c r="G152" s="23" t="s">
        <v>1914</v>
      </c>
      <c r="H152" s="23" t="s">
        <v>1137</v>
      </c>
      <c r="I152" s="23" t="s">
        <v>3155</v>
      </c>
      <c r="J152" s="23" t="s">
        <v>2520</v>
      </c>
      <c r="K152" s="24" t="s">
        <v>2052</v>
      </c>
      <c r="L152" s="58" t="s">
        <v>1520</v>
      </c>
      <c r="M152" s="58" t="s">
        <v>1913</v>
      </c>
      <c r="N152" s="58" t="s">
        <v>968</v>
      </c>
    </row>
    <row r="153" spans="1:14" x14ac:dyDescent="0.4">
      <c r="A153" s="23" t="s">
        <v>1517</v>
      </c>
      <c r="B153" s="23" t="s">
        <v>1913</v>
      </c>
      <c r="C153" s="23" t="s">
        <v>968</v>
      </c>
      <c r="D153" s="23" t="s">
        <v>969</v>
      </c>
      <c r="E153" s="23" t="s">
        <v>993</v>
      </c>
      <c r="F153" s="23" t="s">
        <v>1138</v>
      </c>
      <c r="G153" s="23" t="s">
        <v>1914</v>
      </c>
      <c r="H153" s="23" t="s">
        <v>1138</v>
      </c>
      <c r="I153" s="23" t="s">
        <v>3156</v>
      </c>
      <c r="J153" s="23" t="s">
        <v>2521</v>
      </c>
      <c r="K153" s="24" t="s">
        <v>2052</v>
      </c>
      <c r="L153" s="58" t="s">
        <v>1517</v>
      </c>
      <c r="M153" s="58" t="s">
        <v>1913</v>
      </c>
      <c r="N153" s="58" t="s">
        <v>968</v>
      </c>
    </row>
    <row r="154" spans="1:14" x14ac:dyDescent="0.4">
      <c r="A154" s="23" t="s">
        <v>1356</v>
      </c>
      <c r="B154" s="23" t="s">
        <v>1913</v>
      </c>
      <c r="C154" s="23" t="s">
        <v>968</v>
      </c>
      <c r="D154" s="23" t="s">
        <v>969</v>
      </c>
      <c r="E154" s="23" t="s">
        <v>993</v>
      </c>
      <c r="F154" s="23" t="s">
        <v>1139</v>
      </c>
      <c r="G154" s="23" t="s">
        <v>1914</v>
      </c>
      <c r="H154" s="23" t="s">
        <v>1139</v>
      </c>
      <c r="I154" s="23" t="s">
        <v>3157</v>
      </c>
      <c r="J154" s="23" t="s">
        <v>2522</v>
      </c>
      <c r="K154" s="24" t="s">
        <v>2052</v>
      </c>
      <c r="L154" s="58" t="s">
        <v>1356</v>
      </c>
      <c r="M154" s="58" t="s">
        <v>1913</v>
      </c>
      <c r="N154" s="58" t="s">
        <v>968</v>
      </c>
    </row>
    <row r="155" spans="1:14" x14ac:dyDescent="0.4">
      <c r="A155" s="23" t="s">
        <v>971</v>
      </c>
      <c r="B155" s="23" t="s">
        <v>2005</v>
      </c>
      <c r="C155" s="23" t="s">
        <v>968</v>
      </c>
      <c r="D155" s="23" t="s">
        <v>969</v>
      </c>
      <c r="E155" s="23" t="s">
        <v>993</v>
      </c>
      <c r="F155" s="23" t="s">
        <v>1140</v>
      </c>
      <c r="G155" s="23" t="s">
        <v>1914</v>
      </c>
      <c r="H155" s="23" t="s">
        <v>1140</v>
      </c>
      <c r="I155" s="23" t="s">
        <v>3158</v>
      </c>
      <c r="J155" s="23" t="s">
        <v>2523</v>
      </c>
      <c r="K155" s="24" t="s">
        <v>2052</v>
      </c>
      <c r="L155" s="58" t="s">
        <v>971</v>
      </c>
      <c r="M155" s="58" t="s">
        <v>2005</v>
      </c>
      <c r="N155" s="58" t="s">
        <v>968</v>
      </c>
    </row>
    <row r="156" spans="1:14" x14ac:dyDescent="0.4">
      <c r="A156" s="23" t="s">
        <v>1521</v>
      </c>
      <c r="B156" s="23" t="s">
        <v>1913</v>
      </c>
      <c r="C156" s="23" t="s">
        <v>968</v>
      </c>
      <c r="D156" s="23" t="s">
        <v>969</v>
      </c>
      <c r="E156" s="23" t="s">
        <v>993</v>
      </c>
      <c r="F156" s="23" t="s">
        <v>1141</v>
      </c>
      <c r="G156" s="23" t="s">
        <v>1914</v>
      </c>
      <c r="H156" s="23" t="s">
        <v>1141</v>
      </c>
      <c r="I156" s="23" t="s">
        <v>3159</v>
      </c>
      <c r="J156" s="23" t="s">
        <v>2524</v>
      </c>
      <c r="K156" s="24" t="s">
        <v>2052</v>
      </c>
      <c r="L156" s="58" t="s">
        <v>1521</v>
      </c>
      <c r="M156" s="58" t="s">
        <v>1913</v>
      </c>
      <c r="N156" s="58" t="s">
        <v>968</v>
      </c>
    </row>
    <row r="157" spans="1:14" x14ac:dyDescent="0.4">
      <c r="A157" s="23" t="s">
        <v>971</v>
      </c>
      <c r="B157" s="23" t="s">
        <v>2005</v>
      </c>
      <c r="C157" s="23" t="s">
        <v>968</v>
      </c>
      <c r="D157" s="23" t="s">
        <v>969</v>
      </c>
      <c r="E157" s="23" t="s">
        <v>986</v>
      </c>
      <c r="F157" s="23" t="s">
        <v>1142</v>
      </c>
      <c r="G157" s="23" t="s">
        <v>1914</v>
      </c>
      <c r="H157" s="23" t="s">
        <v>1142</v>
      </c>
      <c r="I157" s="23" t="s">
        <v>3160</v>
      </c>
      <c r="J157" s="23" t="s">
        <v>2525</v>
      </c>
      <c r="K157" s="24" t="s">
        <v>2052</v>
      </c>
      <c r="L157" s="58" t="s">
        <v>971</v>
      </c>
      <c r="M157" s="58" t="s">
        <v>2005</v>
      </c>
      <c r="N157" s="58" t="s">
        <v>968</v>
      </c>
    </row>
    <row r="158" spans="1:14" x14ac:dyDescent="0.4">
      <c r="A158" s="23" t="s">
        <v>1517</v>
      </c>
      <c r="B158" s="23" t="s">
        <v>1913</v>
      </c>
      <c r="C158" s="23" t="s">
        <v>968</v>
      </c>
      <c r="D158" s="23" t="s">
        <v>969</v>
      </c>
      <c r="E158" s="23" t="s">
        <v>993</v>
      </c>
      <c r="F158" s="23" t="s">
        <v>1143</v>
      </c>
      <c r="G158" s="23" t="s">
        <v>1914</v>
      </c>
      <c r="H158" s="23" t="s">
        <v>1143</v>
      </c>
      <c r="I158" s="23" t="s">
        <v>3161</v>
      </c>
      <c r="J158" s="23" t="s">
        <v>2526</v>
      </c>
      <c r="K158" s="24" t="s">
        <v>2054</v>
      </c>
      <c r="L158" s="58" t="s">
        <v>1517</v>
      </c>
      <c r="M158" s="58" t="s">
        <v>1913</v>
      </c>
      <c r="N158" s="58" t="s">
        <v>968</v>
      </c>
    </row>
    <row r="159" spans="1:14" x14ac:dyDescent="0.4">
      <c r="A159" s="23" t="s">
        <v>1037</v>
      </c>
      <c r="B159" s="23" t="s">
        <v>1875</v>
      </c>
      <c r="C159" s="23" t="s">
        <v>968</v>
      </c>
      <c r="D159" s="23" t="s">
        <v>969</v>
      </c>
      <c r="E159" s="23" t="s">
        <v>1040</v>
      </c>
      <c r="F159" s="23" t="s">
        <v>1144</v>
      </c>
      <c r="G159" s="23" t="s">
        <v>1914</v>
      </c>
      <c r="H159" s="23" t="s">
        <v>1144</v>
      </c>
      <c r="I159" s="23" t="s">
        <v>3162</v>
      </c>
      <c r="J159" s="23" t="s">
        <v>2527</v>
      </c>
      <c r="K159" s="24" t="s">
        <v>2054</v>
      </c>
      <c r="L159" s="58" t="s">
        <v>1037</v>
      </c>
      <c r="M159" s="58" t="s">
        <v>1875</v>
      </c>
      <c r="N159" s="58" t="s">
        <v>968</v>
      </c>
    </row>
    <row r="160" spans="1:14" x14ac:dyDescent="0.4">
      <c r="A160" s="23" t="s">
        <v>1034</v>
      </c>
      <c r="B160" s="23" t="s">
        <v>2005</v>
      </c>
      <c r="C160" s="23" t="s">
        <v>968</v>
      </c>
      <c r="D160" s="23" t="s">
        <v>969</v>
      </c>
      <c r="E160" s="23" t="s">
        <v>993</v>
      </c>
      <c r="F160" s="23" t="s">
        <v>1145</v>
      </c>
      <c r="G160" s="23" t="s">
        <v>5</v>
      </c>
      <c r="H160" s="23" t="s">
        <v>1145</v>
      </c>
      <c r="I160" s="23" t="s">
        <v>3163</v>
      </c>
      <c r="J160" s="23" t="s">
        <v>2528</v>
      </c>
      <c r="K160" s="24" t="s">
        <v>2052</v>
      </c>
      <c r="L160" s="58" t="s">
        <v>1034</v>
      </c>
      <c r="M160" s="58" t="s">
        <v>2005</v>
      </c>
      <c r="N160" s="58" t="s">
        <v>968</v>
      </c>
    </row>
    <row r="161" spans="1:14" x14ac:dyDescent="0.4">
      <c r="A161" s="23" t="s">
        <v>1519</v>
      </c>
      <c r="B161" s="23" t="s">
        <v>1913</v>
      </c>
      <c r="C161" s="23" t="s">
        <v>968</v>
      </c>
      <c r="D161" s="23" t="s">
        <v>969</v>
      </c>
      <c r="E161" s="23" t="s">
        <v>993</v>
      </c>
      <c r="F161" s="23" t="s">
        <v>1146</v>
      </c>
      <c r="G161" s="23" t="s">
        <v>1914</v>
      </c>
      <c r="H161" s="23" t="s">
        <v>1146</v>
      </c>
      <c r="I161" s="23" t="s">
        <v>3164</v>
      </c>
      <c r="J161" s="23" t="s">
        <v>2529</v>
      </c>
      <c r="K161" s="24" t="s">
        <v>2054</v>
      </c>
      <c r="L161" s="58" t="s">
        <v>1519</v>
      </c>
      <c r="M161" s="58" t="s">
        <v>1913</v>
      </c>
      <c r="N161" s="58" t="s">
        <v>968</v>
      </c>
    </row>
    <row r="162" spans="1:14" x14ac:dyDescent="0.4">
      <c r="A162" s="23" t="s">
        <v>1519</v>
      </c>
      <c r="B162" s="23" t="s">
        <v>1913</v>
      </c>
      <c r="C162" s="23" t="s">
        <v>968</v>
      </c>
      <c r="D162" s="23" t="s">
        <v>969</v>
      </c>
      <c r="E162" s="23" t="s">
        <v>993</v>
      </c>
      <c r="F162" s="23" t="s">
        <v>1147</v>
      </c>
      <c r="G162" s="23" t="s">
        <v>1914</v>
      </c>
      <c r="H162" s="23" t="s">
        <v>1147</v>
      </c>
      <c r="I162" s="23" t="s">
        <v>3165</v>
      </c>
      <c r="J162" s="23" t="s">
        <v>2530</v>
      </c>
      <c r="K162" s="24" t="s">
        <v>2054</v>
      </c>
      <c r="L162" s="58" t="s">
        <v>1519</v>
      </c>
      <c r="M162" s="58" t="s">
        <v>1913</v>
      </c>
      <c r="N162" s="58" t="s">
        <v>968</v>
      </c>
    </row>
    <row r="163" spans="1:14" x14ac:dyDescent="0.4">
      <c r="A163" s="23" t="s">
        <v>1306</v>
      </c>
      <c r="B163" s="23" t="s">
        <v>2005</v>
      </c>
      <c r="C163" s="23" t="s">
        <v>968</v>
      </c>
      <c r="D163" s="23" t="s">
        <v>969</v>
      </c>
      <c r="E163" s="23" t="s">
        <v>993</v>
      </c>
      <c r="F163" s="23" t="s">
        <v>1148</v>
      </c>
      <c r="G163" s="23" t="s">
        <v>1914</v>
      </c>
      <c r="H163" s="23" t="s">
        <v>1148</v>
      </c>
      <c r="I163" s="23" t="s">
        <v>3166</v>
      </c>
      <c r="J163" s="23" t="s">
        <v>2531</v>
      </c>
      <c r="K163" s="24" t="s">
        <v>2052</v>
      </c>
      <c r="L163" s="58" t="s">
        <v>1306</v>
      </c>
      <c r="M163" s="58" t="s">
        <v>2005</v>
      </c>
      <c r="N163" s="58" t="s">
        <v>968</v>
      </c>
    </row>
    <row r="164" spans="1:14" x14ac:dyDescent="0.4">
      <c r="A164" s="23" t="s">
        <v>971</v>
      </c>
      <c r="B164" s="23" t="s">
        <v>2005</v>
      </c>
      <c r="C164" s="23" t="s">
        <v>968</v>
      </c>
      <c r="D164" s="23" t="s">
        <v>969</v>
      </c>
      <c r="E164" s="23" t="s">
        <v>993</v>
      </c>
      <c r="F164" s="23" t="s">
        <v>1149</v>
      </c>
      <c r="G164" s="23" t="s">
        <v>1914</v>
      </c>
      <c r="H164" s="23" t="s">
        <v>1149</v>
      </c>
      <c r="I164" s="23" t="s">
        <v>3167</v>
      </c>
      <c r="J164" s="23" t="s">
        <v>2532</v>
      </c>
      <c r="K164" s="24" t="s">
        <v>2052</v>
      </c>
      <c r="L164" s="58" t="s">
        <v>971</v>
      </c>
      <c r="M164" s="58" t="s">
        <v>2005</v>
      </c>
      <c r="N164" s="58" t="s">
        <v>968</v>
      </c>
    </row>
    <row r="165" spans="1:14" x14ac:dyDescent="0.4">
      <c r="A165" s="23" t="s">
        <v>1517</v>
      </c>
      <c r="B165" s="23" t="s">
        <v>1913</v>
      </c>
      <c r="C165" s="23" t="s">
        <v>968</v>
      </c>
      <c r="D165" s="23" t="s">
        <v>969</v>
      </c>
      <c r="E165" s="23" t="s">
        <v>993</v>
      </c>
      <c r="F165" s="23" t="s">
        <v>1150</v>
      </c>
      <c r="G165" s="23" t="s">
        <v>1914</v>
      </c>
      <c r="H165" s="23" t="s">
        <v>1150</v>
      </c>
      <c r="I165" s="23" t="s">
        <v>3168</v>
      </c>
      <c r="J165" s="23" t="s">
        <v>2533</v>
      </c>
      <c r="K165" s="24" t="s">
        <v>2052</v>
      </c>
      <c r="L165" s="58" t="s">
        <v>1517</v>
      </c>
      <c r="M165" s="58" t="s">
        <v>1913</v>
      </c>
      <c r="N165" s="58" t="s">
        <v>968</v>
      </c>
    </row>
    <row r="166" spans="1:14" x14ac:dyDescent="0.4">
      <c r="A166" s="23" t="s">
        <v>1356</v>
      </c>
      <c r="B166" s="23" t="s">
        <v>1913</v>
      </c>
      <c r="C166" s="23" t="s">
        <v>968</v>
      </c>
      <c r="D166" s="23" t="s">
        <v>969</v>
      </c>
      <c r="E166" s="23" t="s">
        <v>993</v>
      </c>
      <c r="F166" s="23" t="s">
        <v>1151</v>
      </c>
      <c r="G166" s="23" t="s">
        <v>1914</v>
      </c>
      <c r="H166" s="23" t="s">
        <v>1151</v>
      </c>
      <c r="I166" s="23" t="s">
        <v>3169</v>
      </c>
      <c r="J166" s="23" t="s">
        <v>2534</v>
      </c>
      <c r="K166" s="24" t="s">
        <v>2052</v>
      </c>
      <c r="L166" s="58" t="s">
        <v>1356</v>
      </c>
      <c r="M166" s="58" t="s">
        <v>1913</v>
      </c>
      <c r="N166" s="58" t="s">
        <v>968</v>
      </c>
    </row>
    <row r="167" spans="1:14" x14ac:dyDescent="0.4">
      <c r="A167" s="23" t="s">
        <v>1034</v>
      </c>
      <c r="B167" s="23" t="s">
        <v>2005</v>
      </c>
      <c r="C167" s="23" t="s">
        <v>968</v>
      </c>
      <c r="D167" s="23" t="s">
        <v>969</v>
      </c>
      <c r="E167" s="23" t="s">
        <v>977</v>
      </c>
      <c r="F167" s="23" t="s">
        <v>1152</v>
      </c>
      <c r="G167" s="23" t="s">
        <v>5</v>
      </c>
      <c r="H167" s="23" t="s">
        <v>1152</v>
      </c>
      <c r="I167" s="23" t="s">
        <v>3170</v>
      </c>
      <c r="J167" s="23" t="s">
        <v>2535</v>
      </c>
      <c r="K167" s="24" t="s">
        <v>2054</v>
      </c>
      <c r="L167" s="58" t="s">
        <v>1034</v>
      </c>
      <c r="M167" s="58" t="s">
        <v>2005</v>
      </c>
      <c r="N167" s="58" t="s">
        <v>968</v>
      </c>
    </row>
    <row r="168" spans="1:14" x14ac:dyDescent="0.4">
      <c r="A168" s="23" t="s">
        <v>971</v>
      </c>
      <c r="B168" s="23" t="s">
        <v>2005</v>
      </c>
      <c r="C168" s="23" t="s">
        <v>968</v>
      </c>
      <c r="D168" s="23" t="s">
        <v>969</v>
      </c>
      <c r="E168" s="23" t="s">
        <v>993</v>
      </c>
      <c r="F168" s="23" t="s">
        <v>1153</v>
      </c>
      <c r="G168" s="23" t="s">
        <v>1914</v>
      </c>
      <c r="H168" s="23" t="s">
        <v>1153</v>
      </c>
      <c r="I168" s="23" t="s">
        <v>3171</v>
      </c>
      <c r="J168" s="23" t="s">
        <v>2536</v>
      </c>
      <c r="K168" s="24" t="s">
        <v>2052</v>
      </c>
      <c r="L168" s="58" t="s">
        <v>971</v>
      </c>
      <c r="M168" s="58" t="s">
        <v>2005</v>
      </c>
      <c r="N168" s="58" t="s">
        <v>968</v>
      </c>
    </row>
    <row r="169" spans="1:14" x14ac:dyDescent="0.4">
      <c r="A169" s="23" t="s">
        <v>1517</v>
      </c>
      <c r="B169" s="23" t="s">
        <v>1913</v>
      </c>
      <c r="C169" s="23" t="s">
        <v>968</v>
      </c>
      <c r="D169" s="23" t="s">
        <v>969</v>
      </c>
      <c r="E169" s="23" t="s">
        <v>993</v>
      </c>
      <c r="F169" s="23" t="s">
        <v>1154</v>
      </c>
      <c r="G169" s="23" t="s">
        <v>1914</v>
      </c>
      <c r="H169" s="23" t="s">
        <v>1154</v>
      </c>
      <c r="I169" s="23" t="s">
        <v>3172</v>
      </c>
      <c r="J169" s="23" t="s">
        <v>2537</v>
      </c>
      <c r="K169" s="24" t="s">
        <v>2052</v>
      </c>
      <c r="L169" s="58" t="s">
        <v>1517</v>
      </c>
      <c r="M169" s="58" t="s">
        <v>1913</v>
      </c>
      <c r="N169" s="58" t="s">
        <v>968</v>
      </c>
    </row>
    <row r="170" spans="1:14" x14ac:dyDescent="0.4">
      <c r="A170" s="23" t="s">
        <v>1517</v>
      </c>
      <c r="B170" s="23" t="s">
        <v>1913</v>
      </c>
      <c r="C170" s="23" t="s">
        <v>968</v>
      </c>
      <c r="D170" s="23" t="s">
        <v>969</v>
      </c>
      <c r="E170" s="23" t="s">
        <v>993</v>
      </c>
      <c r="F170" s="23" t="s">
        <v>1155</v>
      </c>
      <c r="G170" s="23" t="s">
        <v>1914</v>
      </c>
      <c r="H170" s="23" t="s">
        <v>1155</v>
      </c>
      <c r="I170" s="23" t="s">
        <v>3173</v>
      </c>
      <c r="J170" s="23" t="s">
        <v>2538</v>
      </c>
      <c r="K170" s="24" t="s">
        <v>2094</v>
      </c>
      <c r="L170" s="58" t="s">
        <v>1517</v>
      </c>
      <c r="M170" s="58" t="s">
        <v>1913</v>
      </c>
      <c r="N170" s="58" t="s">
        <v>968</v>
      </c>
    </row>
    <row r="171" spans="1:14" x14ac:dyDescent="0.4">
      <c r="A171" s="23" t="s">
        <v>1446</v>
      </c>
      <c r="B171" s="23" t="s">
        <v>1913</v>
      </c>
      <c r="C171" s="23" t="s">
        <v>968</v>
      </c>
      <c r="D171" s="23" t="s">
        <v>969</v>
      </c>
      <c r="E171" s="23" t="s">
        <v>986</v>
      </c>
      <c r="F171" s="23" t="s">
        <v>1156</v>
      </c>
      <c r="G171" s="23" t="s">
        <v>1913</v>
      </c>
      <c r="H171" s="23" t="s">
        <v>1156</v>
      </c>
      <c r="I171" s="23" t="s">
        <v>3174</v>
      </c>
      <c r="J171" s="23" t="s">
        <v>2539</v>
      </c>
      <c r="K171" s="24" t="s">
        <v>2054</v>
      </c>
      <c r="L171" s="58" t="s">
        <v>1446</v>
      </c>
      <c r="M171" s="58" t="s">
        <v>1913</v>
      </c>
      <c r="N171" s="58" t="s">
        <v>968</v>
      </c>
    </row>
    <row r="172" spans="1:14" x14ac:dyDescent="0.4">
      <c r="A172" s="23" t="s">
        <v>1356</v>
      </c>
      <c r="B172" s="23" t="s">
        <v>1913</v>
      </c>
      <c r="C172" s="23" t="s">
        <v>968</v>
      </c>
      <c r="D172" s="23" t="s">
        <v>969</v>
      </c>
      <c r="E172" s="23" t="s">
        <v>993</v>
      </c>
      <c r="F172" s="23" t="s">
        <v>1157</v>
      </c>
      <c r="G172" s="23" t="s">
        <v>1914</v>
      </c>
      <c r="H172" s="23" t="s">
        <v>1157</v>
      </c>
      <c r="I172" s="23" t="s">
        <v>3175</v>
      </c>
      <c r="J172" s="23" t="s">
        <v>2540</v>
      </c>
      <c r="K172" s="24" t="s">
        <v>2054</v>
      </c>
      <c r="L172" s="58" t="s">
        <v>1356</v>
      </c>
      <c r="M172" s="58" t="s">
        <v>1913</v>
      </c>
      <c r="N172" s="58" t="s">
        <v>968</v>
      </c>
    </row>
    <row r="173" spans="1:14" x14ac:dyDescent="0.4">
      <c r="A173" s="23" t="s">
        <v>1119</v>
      </c>
      <c r="B173" s="23" t="s">
        <v>2005</v>
      </c>
      <c r="C173" s="23" t="s">
        <v>968</v>
      </c>
      <c r="D173" s="23" t="s">
        <v>969</v>
      </c>
      <c r="E173" s="23" t="s">
        <v>993</v>
      </c>
      <c r="F173" s="23" t="s">
        <v>1158</v>
      </c>
      <c r="G173" s="23" t="s">
        <v>1914</v>
      </c>
      <c r="H173" s="23" t="s">
        <v>1158</v>
      </c>
      <c r="I173" s="23" t="s">
        <v>3176</v>
      </c>
      <c r="J173" s="23" t="s">
        <v>2541</v>
      </c>
      <c r="K173" s="24" t="s">
        <v>2094</v>
      </c>
      <c r="L173" s="58" t="s">
        <v>1119</v>
      </c>
      <c r="M173" s="58" t="s">
        <v>2005</v>
      </c>
      <c r="N173" s="58" t="s">
        <v>968</v>
      </c>
    </row>
    <row r="174" spans="1:14" x14ac:dyDescent="0.4">
      <c r="A174" s="23" t="s">
        <v>1034</v>
      </c>
      <c r="B174" s="23" t="s">
        <v>2005</v>
      </c>
      <c r="C174" s="23" t="s">
        <v>968</v>
      </c>
      <c r="D174" s="23" t="s">
        <v>969</v>
      </c>
      <c r="E174" s="23" t="s">
        <v>986</v>
      </c>
      <c r="F174" s="23" t="s">
        <v>1159</v>
      </c>
      <c r="G174" s="23" t="s">
        <v>5</v>
      </c>
      <c r="H174" s="23" t="s">
        <v>1159</v>
      </c>
      <c r="I174" s="23" t="s">
        <v>3177</v>
      </c>
      <c r="J174" s="23" t="s">
        <v>2542</v>
      </c>
      <c r="K174" s="24" t="s">
        <v>2052</v>
      </c>
      <c r="L174" s="58" t="s">
        <v>1034</v>
      </c>
      <c r="M174" s="58" t="s">
        <v>2005</v>
      </c>
      <c r="N174" s="58" t="s">
        <v>968</v>
      </c>
    </row>
    <row r="175" spans="1:14" x14ac:dyDescent="0.4">
      <c r="A175" s="23" t="s">
        <v>1113</v>
      </c>
      <c r="B175" s="23" t="s">
        <v>2005</v>
      </c>
      <c r="C175" s="23" t="s">
        <v>968</v>
      </c>
      <c r="D175" s="23" t="s">
        <v>969</v>
      </c>
      <c r="E175" s="23" t="s">
        <v>993</v>
      </c>
      <c r="F175" s="23" t="s">
        <v>1160</v>
      </c>
      <c r="G175" s="23" t="s">
        <v>5</v>
      </c>
      <c r="H175" s="23" t="s">
        <v>1160</v>
      </c>
      <c r="I175" s="23" t="s">
        <v>3178</v>
      </c>
      <c r="J175" s="23" t="s">
        <v>2543</v>
      </c>
      <c r="K175" s="24" t="s">
        <v>2054</v>
      </c>
      <c r="L175" s="58" t="s">
        <v>1113</v>
      </c>
      <c r="M175" s="58" t="s">
        <v>2005</v>
      </c>
      <c r="N175" s="58" t="s">
        <v>968</v>
      </c>
    </row>
    <row r="176" spans="1:14" x14ac:dyDescent="0.4">
      <c r="A176" s="23" t="s">
        <v>1516</v>
      </c>
      <c r="B176" s="23" t="s">
        <v>1913</v>
      </c>
      <c r="C176" s="23" t="s">
        <v>968</v>
      </c>
      <c r="D176" s="23" t="s">
        <v>969</v>
      </c>
      <c r="E176" s="23" t="s">
        <v>993</v>
      </c>
      <c r="F176" s="23" t="s">
        <v>1161</v>
      </c>
      <c r="G176" s="23" t="s">
        <v>1914</v>
      </c>
      <c r="H176" s="23" t="s">
        <v>1161</v>
      </c>
      <c r="I176" s="23" t="s">
        <v>3179</v>
      </c>
      <c r="J176" s="23" t="s">
        <v>2544</v>
      </c>
      <c r="K176" s="24" t="s">
        <v>2052</v>
      </c>
      <c r="L176" s="58" t="s">
        <v>1516</v>
      </c>
      <c r="M176" s="58" t="s">
        <v>1913</v>
      </c>
      <c r="N176" s="58" t="s">
        <v>968</v>
      </c>
    </row>
    <row r="177" spans="1:14" x14ac:dyDescent="0.4">
      <c r="A177" s="23" t="s">
        <v>971</v>
      </c>
      <c r="B177" s="23" t="s">
        <v>2005</v>
      </c>
      <c r="C177" s="23" t="s">
        <v>968</v>
      </c>
      <c r="D177" s="23" t="s">
        <v>969</v>
      </c>
      <c r="E177" s="23" t="s">
        <v>993</v>
      </c>
      <c r="F177" s="23" t="s">
        <v>1162</v>
      </c>
      <c r="G177" s="23" t="s">
        <v>1914</v>
      </c>
      <c r="H177" s="23" t="s">
        <v>1162</v>
      </c>
      <c r="I177" s="23" t="s">
        <v>3180</v>
      </c>
      <c r="J177" s="23" t="s">
        <v>2545</v>
      </c>
      <c r="K177" s="24" t="s">
        <v>2054</v>
      </c>
      <c r="L177" s="58" t="s">
        <v>971</v>
      </c>
      <c r="M177" s="58" t="s">
        <v>2005</v>
      </c>
      <c r="N177" s="58" t="s">
        <v>968</v>
      </c>
    </row>
    <row r="178" spans="1:14" x14ac:dyDescent="0.4">
      <c r="A178" s="23" t="s">
        <v>975</v>
      </c>
      <c r="B178" s="23" t="s">
        <v>2005</v>
      </c>
      <c r="C178" s="23" t="s">
        <v>968</v>
      </c>
      <c r="D178" s="23" t="s">
        <v>969</v>
      </c>
      <c r="E178" s="23" t="s">
        <v>993</v>
      </c>
      <c r="F178" s="23" t="s">
        <v>1163</v>
      </c>
      <c r="G178" s="23" t="s">
        <v>1914</v>
      </c>
      <c r="H178" s="23" t="s">
        <v>1163</v>
      </c>
      <c r="I178" s="23" t="s">
        <v>3181</v>
      </c>
      <c r="J178" s="23" t="s">
        <v>2546</v>
      </c>
      <c r="K178" s="24" t="s">
        <v>2052</v>
      </c>
      <c r="L178" s="58" t="s">
        <v>975</v>
      </c>
      <c r="M178" s="58" t="s">
        <v>2005</v>
      </c>
      <c r="N178" s="58" t="s">
        <v>968</v>
      </c>
    </row>
    <row r="179" spans="1:14" x14ac:dyDescent="0.4">
      <c r="A179" s="23" t="s">
        <v>1517</v>
      </c>
      <c r="B179" s="23" t="s">
        <v>1913</v>
      </c>
      <c r="C179" s="23" t="s">
        <v>968</v>
      </c>
      <c r="D179" s="23" t="s">
        <v>969</v>
      </c>
      <c r="E179" s="23" t="s">
        <v>993</v>
      </c>
      <c r="F179" s="23" t="s">
        <v>1164</v>
      </c>
      <c r="G179" s="23" t="s">
        <v>1914</v>
      </c>
      <c r="H179" s="23" t="s">
        <v>1164</v>
      </c>
      <c r="I179" s="23" t="s">
        <v>3182</v>
      </c>
      <c r="J179" s="23" t="s">
        <v>2547</v>
      </c>
      <c r="K179" s="24" t="s">
        <v>2054</v>
      </c>
      <c r="L179" s="58" t="s">
        <v>1517</v>
      </c>
      <c r="M179" s="58" t="s">
        <v>1913</v>
      </c>
      <c r="N179" s="58" t="s">
        <v>968</v>
      </c>
    </row>
    <row r="180" spans="1:14" x14ac:dyDescent="0.4">
      <c r="A180" s="23" t="s">
        <v>1519</v>
      </c>
      <c r="B180" s="23" t="s">
        <v>1913</v>
      </c>
      <c r="C180" s="23" t="s">
        <v>968</v>
      </c>
      <c r="D180" s="23" t="s">
        <v>969</v>
      </c>
      <c r="E180" s="23" t="s">
        <v>993</v>
      </c>
      <c r="F180" s="23" t="s">
        <v>1165</v>
      </c>
      <c r="G180" s="23" t="s">
        <v>1914</v>
      </c>
      <c r="H180" s="23" t="s">
        <v>1165</v>
      </c>
      <c r="I180" s="23" t="s">
        <v>3183</v>
      </c>
      <c r="J180" s="23" t="s">
        <v>2548</v>
      </c>
      <c r="K180" s="24" t="s">
        <v>2054</v>
      </c>
      <c r="L180" s="58" t="s">
        <v>1519</v>
      </c>
      <c r="M180" s="58" t="s">
        <v>1913</v>
      </c>
      <c r="N180" s="58" t="s">
        <v>968</v>
      </c>
    </row>
    <row r="181" spans="1:14" x14ac:dyDescent="0.4">
      <c r="A181" s="23" t="s">
        <v>1517</v>
      </c>
      <c r="B181" s="23" t="s">
        <v>1913</v>
      </c>
      <c r="C181" s="23" t="s">
        <v>968</v>
      </c>
      <c r="D181" s="23" t="s">
        <v>969</v>
      </c>
      <c r="E181" s="23" t="s">
        <v>993</v>
      </c>
      <c r="F181" s="23" t="s">
        <v>1166</v>
      </c>
      <c r="G181" s="23" t="s">
        <v>1914</v>
      </c>
      <c r="H181" s="23" t="s">
        <v>1166</v>
      </c>
      <c r="I181" s="23" t="s">
        <v>3184</v>
      </c>
      <c r="J181" s="23" t="s">
        <v>2549</v>
      </c>
      <c r="K181" s="24" t="s">
        <v>2054</v>
      </c>
      <c r="L181" s="58" t="s">
        <v>1517</v>
      </c>
      <c r="M181" s="58" t="s">
        <v>1913</v>
      </c>
      <c r="N181" s="58" t="s">
        <v>968</v>
      </c>
    </row>
    <row r="182" spans="1:14" x14ac:dyDescent="0.4">
      <c r="A182" s="23" t="s">
        <v>1536</v>
      </c>
      <c r="B182" s="23" t="s">
        <v>1913</v>
      </c>
      <c r="C182" s="23" t="s">
        <v>968</v>
      </c>
      <c r="D182" s="23" t="s">
        <v>969</v>
      </c>
      <c r="E182" s="23" t="s">
        <v>972</v>
      </c>
      <c r="F182" s="23" t="s">
        <v>1487</v>
      </c>
      <c r="G182" s="23" t="s">
        <v>1914</v>
      </c>
      <c r="H182" s="23" t="s">
        <v>1487</v>
      </c>
      <c r="I182" s="23" t="s">
        <v>3185</v>
      </c>
      <c r="J182" s="23" t="s">
        <v>2550</v>
      </c>
      <c r="K182" s="24" t="s">
        <v>2054</v>
      </c>
      <c r="L182" s="58" t="s">
        <v>1536</v>
      </c>
      <c r="M182" s="58" t="s">
        <v>1913</v>
      </c>
      <c r="N182" s="58" t="s">
        <v>968</v>
      </c>
    </row>
    <row r="183" spans="1:14" x14ac:dyDescent="0.4">
      <c r="A183" s="23" t="s">
        <v>1119</v>
      </c>
      <c r="B183" s="23" t="s">
        <v>2005</v>
      </c>
      <c r="C183" s="23" t="s">
        <v>968</v>
      </c>
      <c r="D183" s="23" t="s">
        <v>969</v>
      </c>
      <c r="E183" s="23" t="s">
        <v>993</v>
      </c>
      <c r="F183" s="23" t="s">
        <v>1167</v>
      </c>
      <c r="G183" s="23" t="s">
        <v>1914</v>
      </c>
      <c r="H183" s="23" t="s">
        <v>1167</v>
      </c>
      <c r="I183" s="23" t="s">
        <v>3186</v>
      </c>
      <c r="J183" s="23" t="s">
        <v>2551</v>
      </c>
      <c r="K183" s="24" t="s">
        <v>2054</v>
      </c>
      <c r="L183" s="58" t="s">
        <v>1119</v>
      </c>
      <c r="M183" s="58" t="s">
        <v>2005</v>
      </c>
      <c r="N183" s="58" t="s">
        <v>968</v>
      </c>
    </row>
    <row r="184" spans="1:14" x14ac:dyDescent="0.4">
      <c r="A184" s="23" t="s">
        <v>971</v>
      </c>
      <c r="B184" s="23" t="s">
        <v>2005</v>
      </c>
      <c r="C184" s="23" t="s">
        <v>968</v>
      </c>
      <c r="D184" s="23" t="s">
        <v>969</v>
      </c>
      <c r="E184" s="23" t="s">
        <v>993</v>
      </c>
      <c r="F184" s="23" t="s">
        <v>1168</v>
      </c>
      <c r="G184" s="23" t="s">
        <v>1914</v>
      </c>
      <c r="H184" s="23" t="s">
        <v>1168</v>
      </c>
      <c r="I184" s="23" t="s">
        <v>3187</v>
      </c>
      <c r="J184" s="23" t="s">
        <v>2552</v>
      </c>
      <c r="K184" s="24" t="s">
        <v>2052</v>
      </c>
      <c r="L184" s="58" t="s">
        <v>971</v>
      </c>
      <c r="M184" s="58" t="s">
        <v>2005</v>
      </c>
      <c r="N184" s="58" t="s">
        <v>968</v>
      </c>
    </row>
    <row r="185" spans="1:14" x14ac:dyDescent="0.4">
      <c r="A185" s="23" t="s">
        <v>1517</v>
      </c>
      <c r="B185" s="23" t="s">
        <v>1913</v>
      </c>
      <c r="C185" s="23" t="s">
        <v>968</v>
      </c>
      <c r="D185" s="23" t="s">
        <v>969</v>
      </c>
      <c r="E185" s="23" t="s">
        <v>993</v>
      </c>
      <c r="F185" s="23" t="s">
        <v>1169</v>
      </c>
      <c r="G185" s="23" t="s">
        <v>1914</v>
      </c>
      <c r="H185" s="23" t="s">
        <v>1169</v>
      </c>
      <c r="I185" s="23" t="s">
        <v>3188</v>
      </c>
      <c r="J185" s="23" t="s">
        <v>2553</v>
      </c>
      <c r="K185" s="24" t="s">
        <v>2094</v>
      </c>
      <c r="L185" s="58" t="s">
        <v>1517</v>
      </c>
      <c r="M185" s="58" t="s">
        <v>1913</v>
      </c>
      <c r="N185" s="58" t="s">
        <v>968</v>
      </c>
    </row>
    <row r="186" spans="1:14" x14ac:dyDescent="0.4">
      <c r="A186" s="23" t="s">
        <v>1422</v>
      </c>
      <c r="B186" s="23" t="s">
        <v>2005</v>
      </c>
      <c r="C186" s="23" t="s">
        <v>968</v>
      </c>
      <c r="D186" s="23" t="s">
        <v>969</v>
      </c>
      <c r="E186" s="23" t="s">
        <v>986</v>
      </c>
      <c r="F186" s="23" t="s">
        <v>1170</v>
      </c>
      <c r="G186" s="23" t="s">
        <v>1914</v>
      </c>
      <c r="H186" s="23" t="s">
        <v>1170</v>
      </c>
      <c r="I186" s="23" t="s">
        <v>3189</v>
      </c>
      <c r="J186" s="23" t="s">
        <v>2554</v>
      </c>
      <c r="K186" s="24" t="s">
        <v>2054</v>
      </c>
      <c r="L186" s="58" t="s">
        <v>1422</v>
      </c>
      <c r="M186" s="58" t="s">
        <v>2005</v>
      </c>
      <c r="N186" s="58" t="s">
        <v>968</v>
      </c>
    </row>
    <row r="187" spans="1:14" x14ac:dyDescent="0.4">
      <c r="A187" s="23" t="s">
        <v>1356</v>
      </c>
      <c r="B187" s="23" t="s">
        <v>1913</v>
      </c>
      <c r="C187" s="23" t="s">
        <v>968</v>
      </c>
      <c r="D187" s="23" t="s">
        <v>969</v>
      </c>
      <c r="E187" s="23" t="s">
        <v>993</v>
      </c>
      <c r="F187" s="23" t="s">
        <v>1171</v>
      </c>
      <c r="G187" s="23" t="s">
        <v>1914</v>
      </c>
      <c r="H187" s="23" t="s">
        <v>1171</v>
      </c>
      <c r="I187" s="23" t="s">
        <v>3190</v>
      </c>
      <c r="J187" s="23" t="s">
        <v>2555</v>
      </c>
      <c r="K187" s="24" t="s">
        <v>2054</v>
      </c>
      <c r="L187" s="58" t="s">
        <v>1356</v>
      </c>
      <c r="M187" s="58" t="s">
        <v>1913</v>
      </c>
      <c r="N187" s="58" t="s">
        <v>968</v>
      </c>
    </row>
    <row r="188" spans="1:14" x14ac:dyDescent="0.4">
      <c r="A188" s="23" t="s">
        <v>971</v>
      </c>
      <c r="B188" s="23" t="s">
        <v>2005</v>
      </c>
      <c r="C188" s="23" t="s">
        <v>968</v>
      </c>
      <c r="D188" s="23" t="s">
        <v>969</v>
      </c>
      <c r="E188" s="23" t="s">
        <v>993</v>
      </c>
      <c r="F188" s="23" t="s">
        <v>1172</v>
      </c>
      <c r="G188" s="23" t="s">
        <v>1914</v>
      </c>
      <c r="H188" s="23" t="s">
        <v>1172</v>
      </c>
      <c r="I188" s="23" t="s">
        <v>3191</v>
      </c>
      <c r="J188" s="23" t="s">
        <v>2556</v>
      </c>
      <c r="K188" s="24" t="s">
        <v>2052</v>
      </c>
      <c r="L188" s="58" t="s">
        <v>971</v>
      </c>
      <c r="M188" s="58" t="s">
        <v>2005</v>
      </c>
      <c r="N188" s="58" t="s">
        <v>968</v>
      </c>
    </row>
    <row r="189" spans="1:14" x14ac:dyDescent="0.4">
      <c r="A189" s="23" t="s">
        <v>1422</v>
      </c>
      <c r="B189" s="23" t="s">
        <v>2005</v>
      </c>
      <c r="C189" s="23" t="s">
        <v>968</v>
      </c>
      <c r="D189" s="23" t="s">
        <v>969</v>
      </c>
      <c r="E189" s="23" t="s">
        <v>986</v>
      </c>
      <c r="F189" s="23" t="s">
        <v>1173</v>
      </c>
      <c r="G189" s="23" t="s">
        <v>1914</v>
      </c>
      <c r="H189" s="23" t="s">
        <v>1173</v>
      </c>
      <c r="I189" s="23" t="s">
        <v>3192</v>
      </c>
      <c r="J189" s="23" t="s">
        <v>2557</v>
      </c>
      <c r="K189" s="24" t="s">
        <v>2054</v>
      </c>
      <c r="L189" s="58" t="s">
        <v>1422</v>
      </c>
      <c r="M189" s="58" t="s">
        <v>2005</v>
      </c>
      <c r="N189" s="58" t="s">
        <v>968</v>
      </c>
    </row>
    <row r="190" spans="1:14" x14ac:dyDescent="0.4">
      <c r="A190" s="23" t="s">
        <v>1306</v>
      </c>
      <c r="B190" s="23" t="s">
        <v>2005</v>
      </c>
      <c r="C190" s="23" t="s">
        <v>968</v>
      </c>
      <c r="D190" s="23" t="s">
        <v>969</v>
      </c>
      <c r="E190" s="23" t="s">
        <v>977</v>
      </c>
      <c r="F190" s="23" t="s">
        <v>1486</v>
      </c>
      <c r="G190" s="23" t="s">
        <v>1913</v>
      </c>
      <c r="H190" s="23" t="s">
        <v>1486</v>
      </c>
      <c r="I190" s="23" t="s">
        <v>3193</v>
      </c>
      <c r="J190" s="23" t="s">
        <v>2558</v>
      </c>
      <c r="K190" s="24" t="s">
        <v>2054</v>
      </c>
      <c r="L190" s="58" t="s">
        <v>1306</v>
      </c>
      <c r="M190" s="58" t="s">
        <v>2005</v>
      </c>
      <c r="N190" s="58" t="s">
        <v>968</v>
      </c>
    </row>
    <row r="191" spans="1:14" x14ac:dyDescent="0.4">
      <c r="A191" s="23" t="s">
        <v>1371</v>
      </c>
      <c r="B191" s="23" t="s">
        <v>1913</v>
      </c>
      <c r="C191" s="23" t="s">
        <v>968</v>
      </c>
      <c r="D191" s="23" t="s">
        <v>969</v>
      </c>
      <c r="E191" s="23" t="s">
        <v>1174</v>
      </c>
      <c r="F191" s="23" t="s">
        <v>1485</v>
      </c>
      <c r="G191" s="23" t="s">
        <v>1913</v>
      </c>
      <c r="H191" s="23" t="s">
        <v>1485</v>
      </c>
      <c r="I191" s="23" t="s">
        <v>3194</v>
      </c>
      <c r="J191" s="23" t="s">
        <v>2559</v>
      </c>
      <c r="K191" s="24" t="s">
        <v>2052</v>
      </c>
      <c r="L191" s="58" t="s">
        <v>1371</v>
      </c>
      <c r="M191" s="58" t="s">
        <v>1913</v>
      </c>
      <c r="N191" s="58" t="s">
        <v>968</v>
      </c>
    </row>
    <row r="192" spans="1:14" x14ac:dyDescent="0.4">
      <c r="A192" s="23" t="s">
        <v>1113</v>
      </c>
      <c r="B192" s="23" t="s">
        <v>2005</v>
      </c>
      <c r="C192" s="23" t="s">
        <v>968</v>
      </c>
      <c r="D192" s="23" t="s">
        <v>969</v>
      </c>
      <c r="E192" s="23" t="s">
        <v>993</v>
      </c>
      <c r="F192" s="23" t="s">
        <v>1175</v>
      </c>
      <c r="G192" s="23" t="s">
        <v>1914</v>
      </c>
      <c r="H192" s="23" t="s">
        <v>1175</v>
      </c>
      <c r="I192" s="23" t="s">
        <v>3195</v>
      </c>
      <c r="J192" s="23" t="s">
        <v>2560</v>
      </c>
      <c r="K192" s="24" t="s">
        <v>2094</v>
      </c>
      <c r="L192" s="58" t="s">
        <v>1113</v>
      </c>
      <c r="M192" s="58" t="s">
        <v>2005</v>
      </c>
      <c r="N192" s="58" t="s">
        <v>968</v>
      </c>
    </row>
    <row r="193" spans="1:14" x14ac:dyDescent="0.4">
      <c r="A193" s="23" t="s">
        <v>971</v>
      </c>
      <c r="B193" s="23" t="s">
        <v>2005</v>
      </c>
      <c r="C193" s="23" t="s">
        <v>968</v>
      </c>
      <c r="D193" s="23" t="s">
        <v>969</v>
      </c>
      <c r="E193" s="23" t="s">
        <v>993</v>
      </c>
      <c r="F193" s="23" t="s">
        <v>1176</v>
      </c>
      <c r="G193" s="23" t="s">
        <v>1914</v>
      </c>
      <c r="H193" s="23" t="s">
        <v>1176</v>
      </c>
      <c r="I193" s="23" t="s">
        <v>3196</v>
      </c>
      <c r="J193" s="23" t="s">
        <v>2561</v>
      </c>
      <c r="K193" s="24" t="s">
        <v>2052</v>
      </c>
      <c r="L193" s="58" t="s">
        <v>971</v>
      </c>
      <c r="M193" s="58" t="s">
        <v>2005</v>
      </c>
      <c r="N193" s="58" t="s">
        <v>968</v>
      </c>
    </row>
    <row r="194" spans="1:14" x14ac:dyDescent="0.4">
      <c r="A194" s="23" t="s">
        <v>1521</v>
      </c>
      <c r="B194" s="23" t="s">
        <v>1913</v>
      </c>
      <c r="C194" s="23" t="s">
        <v>968</v>
      </c>
      <c r="D194" s="23" t="s">
        <v>969</v>
      </c>
      <c r="E194" s="23" t="s">
        <v>993</v>
      </c>
      <c r="F194" s="23" t="s">
        <v>1177</v>
      </c>
      <c r="G194" s="23" t="s">
        <v>1914</v>
      </c>
      <c r="H194" s="23" t="s">
        <v>1177</v>
      </c>
      <c r="I194" s="23" t="s">
        <v>3197</v>
      </c>
      <c r="J194" s="23" t="s">
        <v>2562</v>
      </c>
      <c r="K194" s="24" t="s">
        <v>2052</v>
      </c>
      <c r="L194" s="58" t="s">
        <v>1521</v>
      </c>
      <c r="M194" s="58" t="s">
        <v>1913</v>
      </c>
      <c r="N194" s="58" t="s">
        <v>968</v>
      </c>
    </row>
    <row r="195" spans="1:14" x14ac:dyDescent="0.4">
      <c r="A195" s="23" t="s">
        <v>1521</v>
      </c>
      <c r="B195" s="23" t="s">
        <v>1913</v>
      </c>
      <c r="C195" s="23" t="s">
        <v>968</v>
      </c>
      <c r="D195" s="23" t="s">
        <v>969</v>
      </c>
      <c r="E195" s="23" t="s">
        <v>993</v>
      </c>
      <c r="F195" s="23" t="s">
        <v>1178</v>
      </c>
      <c r="G195" s="23" t="s">
        <v>1914</v>
      </c>
      <c r="H195" s="23" t="s">
        <v>1178</v>
      </c>
      <c r="I195" s="23" t="s">
        <v>3198</v>
      </c>
      <c r="J195" s="23" t="s">
        <v>2563</v>
      </c>
      <c r="K195" s="24" t="s">
        <v>2052</v>
      </c>
      <c r="L195" s="58" t="s">
        <v>1521</v>
      </c>
      <c r="M195" s="58" t="s">
        <v>1913</v>
      </c>
      <c r="N195" s="58" t="s">
        <v>968</v>
      </c>
    </row>
    <row r="196" spans="1:14" x14ac:dyDescent="0.4">
      <c r="A196" s="23" t="s">
        <v>971</v>
      </c>
      <c r="B196" s="23" t="s">
        <v>2005</v>
      </c>
      <c r="C196" s="23" t="s">
        <v>968</v>
      </c>
      <c r="D196" s="23" t="s">
        <v>969</v>
      </c>
      <c r="E196" s="23" t="s">
        <v>993</v>
      </c>
      <c r="F196" s="23" t="s">
        <v>1179</v>
      </c>
      <c r="G196" s="23" t="s">
        <v>1914</v>
      </c>
      <c r="H196" s="23" t="s">
        <v>1179</v>
      </c>
      <c r="I196" s="23" t="s">
        <v>3199</v>
      </c>
      <c r="J196" s="23" t="s">
        <v>2564</v>
      </c>
      <c r="K196" s="24" t="s">
        <v>2052</v>
      </c>
      <c r="L196" s="58" t="s">
        <v>971</v>
      </c>
      <c r="M196" s="58" t="s">
        <v>2005</v>
      </c>
      <c r="N196" s="58" t="s">
        <v>968</v>
      </c>
    </row>
    <row r="197" spans="1:14" x14ac:dyDescent="0.4">
      <c r="A197" s="23" t="s">
        <v>1034</v>
      </c>
      <c r="B197" s="23" t="s">
        <v>2005</v>
      </c>
      <c r="C197" s="23" t="s">
        <v>968</v>
      </c>
      <c r="D197" s="23" t="s">
        <v>969</v>
      </c>
      <c r="E197" s="23" t="s">
        <v>977</v>
      </c>
      <c r="F197" s="23" t="s">
        <v>1180</v>
      </c>
      <c r="G197" s="23" t="s">
        <v>1913</v>
      </c>
      <c r="H197" s="23" t="s">
        <v>1180</v>
      </c>
      <c r="I197" s="23" t="s">
        <v>3200</v>
      </c>
      <c r="J197" s="23" t="s">
        <v>2565</v>
      </c>
      <c r="K197" s="24" t="s">
        <v>2094</v>
      </c>
      <c r="L197" s="58" t="s">
        <v>1034</v>
      </c>
      <c r="M197" s="58" t="s">
        <v>2005</v>
      </c>
      <c r="N197" s="58" t="s">
        <v>968</v>
      </c>
    </row>
    <row r="198" spans="1:14" x14ac:dyDescent="0.4">
      <c r="A198" s="23" t="s">
        <v>975</v>
      </c>
      <c r="B198" s="23" t="s">
        <v>2005</v>
      </c>
      <c r="C198" s="23" t="s">
        <v>968</v>
      </c>
      <c r="D198" s="23" t="s">
        <v>969</v>
      </c>
      <c r="E198" s="23" t="s">
        <v>993</v>
      </c>
      <c r="F198" s="23" t="s">
        <v>1181</v>
      </c>
      <c r="G198" s="23" t="s">
        <v>1914</v>
      </c>
      <c r="H198" s="23" t="s">
        <v>1181</v>
      </c>
      <c r="I198" s="23" t="s">
        <v>3201</v>
      </c>
      <c r="J198" s="23" t="s">
        <v>2566</v>
      </c>
      <c r="K198" s="24" t="s">
        <v>2052</v>
      </c>
      <c r="L198" s="58" t="s">
        <v>975</v>
      </c>
      <c r="M198" s="58" t="s">
        <v>2005</v>
      </c>
      <c r="N198" s="58" t="s">
        <v>968</v>
      </c>
    </row>
    <row r="199" spans="1:14" x14ac:dyDescent="0.4">
      <c r="A199" s="23" t="s">
        <v>1034</v>
      </c>
      <c r="B199" s="23" t="s">
        <v>2005</v>
      </c>
      <c r="C199" s="23" t="s">
        <v>968</v>
      </c>
      <c r="D199" s="23" t="s">
        <v>969</v>
      </c>
      <c r="E199" s="23" t="s">
        <v>993</v>
      </c>
      <c r="F199" s="23" t="s">
        <v>1182</v>
      </c>
      <c r="G199" s="23" t="s">
        <v>14</v>
      </c>
      <c r="H199" s="23" t="s">
        <v>1182</v>
      </c>
      <c r="I199" s="23" t="s">
        <v>3202</v>
      </c>
      <c r="J199" s="23" t="s">
        <v>2567</v>
      </c>
      <c r="K199" s="24" t="s">
        <v>2052</v>
      </c>
      <c r="L199" s="58" t="s">
        <v>1034</v>
      </c>
      <c r="M199" s="58" t="s">
        <v>2005</v>
      </c>
      <c r="N199" s="58" t="s">
        <v>968</v>
      </c>
    </row>
    <row r="200" spans="1:14" x14ac:dyDescent="0.4">
      <c r="A200" s="23" t="s">
        <v>975</v>
      </c>
      <c r="B200" s="23" t="s">
        <v>2005</v>
      </c>
      <c r="C200" s="23" t="s">
        <v>968</v>
      </c>
      <c r="D200" s="23" t="s">
        <v>969</v>
      </c>
      <c r="E200" s="23" t="s">
        <v>1004</v>
      </c>
      <c r="F200" s="23" t="s">
        <v>1183</v>
      </c>
      <c r="G200" s="23" t="s">
        <v>1914</v>
      </c>
      <c r="H200" s="23" t="s">
        <v>1183</v>
      </c>
      <c r="I200" s="23" t="s">
        <v>3203</v>
      </c>
      <c r="J200" s="23" t="s">
        <v>2568</v>
      </c>
      <c r="K200" s="24" t="s">
        <v>2052</v>
      </c>
      <c r="L200" s="58" t="s">
        <v>975</v>
      </c>
      <c r="M200" s="58" t="s">
        <v>2005</v>
      </c>
      <c r="N200" s="58" t="s">
        <v>968</v>
      </c>
    </row>
    <row r="201" spans="1:14" x14ac:dyDescent="0.4">
      <c r="A201" s="23" t="s">
        <v>1034</v>
      </c>
      <c r="B201" s="23" t="s">
        <v>2005</v>
      </c>
      <c r="C201" s="23" t="s">
        <v>968</v>
      </c>
      <c r="D201" s="23" t="s">
        <v>969</v>
      </c>
      <c r="E201" s="23" t="s">
        <v>977</v>
      </c>
      <c r="F201" s="23" t="s">
        <v>1184</v>
      </c>
      <c r="G201" s="23" t="s">
        <v>1913</v>
      </c>
      <c r="H201" s="23" t="s">
        <v>1184</v>
      </c>
      <c r="I201" s="23" t="s">
        <v>3204</v>
      </c>
      <c r="J201" s="23" t="s">
        <v>2569</v>
      </c>
      <c r="K201" s="24" t="s">
        <v>2094</v>
      </c>
      <c r="L201" s="58" t="s">
        <v>1034</v>
      </c>
      <c r="M201" s="58" t="s">
        <v>2005</v>
      </c>
      <c r="N201" s="58" t="s">
        <v>968</v>
      </c>
    </row>
    <row r="202" spans="1:14" x14ac:dyDescent="0.4">
      <c r="A202" s="23" t="s">
        <v>5240</v>
      </c>
      <c r="B202" s="23" t="s">
        <v>1913</v>
      </c>
      <c r="C202" s="23" t="s">
        <v>968</v>
      </c>
      <c r="D202" s="23" t="s">
        <v>969</v>
      </c>
      <c r="E202" s="23" t="s">
        <v>993</v>
      </c>
      <c r="F202" s="23" t="s">
        <v>1185</v>
      </c>
      <c r="G202" s="23" t="s">
        <v>1913</v>
      </c>
      <c r="H202" s="23" t="s">
        <v>1185</v>
      </c>
      <c r="I202" s="23" t="s">
        <v>3205</v>
      </c>
      <c r="J202" s="23" t="s">
        <v>2570</v>
      </c>
      <c r="K202" s="24" t="s">
        <v>2052</v>
      </c>
      <c r="L202" s="58" t="s">
        <v>5240</v>
      </c>
      <c r="M202" s="58" t="s">
        <v>1913</v>
      </c>
      <c r="N202" s="58" t="s">
        <v>968</v>
      </c>
    </row>
    <row r="203" spans="1:14" x14ac:dyDescent="0.4">
      <c r="A203" s="23" t="s">
        <v>971</v>
      </c>
      <c r="B203" s="23" t="s">
        <v>2005</v>
      </c>
      <c r="C203" s="23" t="s">
        <v>968</v>
      </c>
      <c r="D203" s="23" t="s">
        <v>969</v>
      </c>
      <c r="E203" s="23" t="s">
        <v>993</v>
      </c>
      <c r="F203" s="23" t="s">
        <v>1186</v>
      </c>
      <c r="G203" s="23" t="s">
        <v>1914</v>
      </c>
      <c r="H203" s="23" t="s">
        <v>1186</v>
      </c>
      <c r="I203" s="23" t="s">
        <v>3206</v>
      </c>
      <c r="J203" s="23" t="s">
        <v>2571</v>
      </c>
      <c r="K203" s="24" t="s">
        <v>2052</v>
      </c>
      <c r="L203" s="58" t="s">
        <v>971</v>
      </c>
      <c r="M203" s="58" t="s">
        <v>2005</v>
      </c>
      <c r="N203" s="58" t="s">
        <v>968</v>
      </c>
    </row>
    <row r="204" spans="1:14" x14ac:dyDescent="0.4">
      <c r="A204" s="23" t="s">
        <v>1034</v>
      </c>
      <c r="B204" s="23" t="s">
        <v>2005</v>
      </c>
      <c r="C204" s="23" t="s">
        <v>968</v>
      </c>
      <c r="D204" s="23" t="s">
        <v>969</v>
      </c>
      <c r="E204" s="23" t="s">
        <v>993</v>
      </c>
      <c r="F204" s="23" t="s">
        <v>1187</v>
      </c>
      <c r="G204" s="23" t="s">
        <v>1914</v>
      </c>
      <c r="H204" s="23" t="s">
        <v>1187</v>
      </c>
      <c r="I204" s="23" t="s">
        <v>3207</v>
      </c>
      <c r="J204" s="23" t="s">
        <v>2572</v>
      </c>
      <c r="K204" s="24" t="s">
        <v>2052</v>
      </c>
      <c r="L204" s="58" t="s">
        <v>1034</v>
      </c>
      <c r="M204" s="58" t="s">
        <v>2005</v>
      </c>
      <c r="N204" s="58" t="s">
        <v>968</v>
      </c>
    </row>
    <row r="205" spans="1:14" x14ac:dyDescent="0.4">
      <c r="A205" s="23" t="s">
        <v>971</v>
      </c>
      <c r="B205" s="23" t="s">
        <v>2005</v>
      </c>
      <c r="C205" s="23" t="s">
        <v>968</v>
      </c>
      <c r="D205" s="23" t="s">
        <v>969</v>
      </c>
      <c r="E205" s="23" t="s">
        <v>993</v>
      </c>
      <c r="F205" s="23" t="s">
        <v>1188</v>
      </c>
      <c r="G205" s="23" t="s">
        <v>1914</v>
      </c>
      <c r="H205" s="23" t="s">
        <v>1188</v>
      </c>
      <c r="I205" s="23" t="s">
        <v>3208</v>
      </c>
      <c r="J205" s="23" t="s">
        <v>2573</v>
      </c>
      <c r="K205" s="24" t="s">
        <v>2052</v>
      </c>
      <c r="L205" s="58" t="s">
        <v>971</v>
      </c>
      <c r="M205" s="58" t="s">
        <v>2005</v>
      </c>
      <c r="N205" s="58" t="s">
        <v>968</v>
      </c>
    </row>
    <row r="206" spans="1:14" x14ac:dyDescent="0.4">
      <c r="A206" s="23" t="s">
        <v>1034</v>
      </c>
      <c r="B206" s="23" t="s">
        <v>2005</v>
      </c>
      <c r="C206" s="23" t="s">
        <v>968</v>
      </c>
      <c r="D206" s="23" t="s">
        <v>969</v>
      </c>
      <c r="E206" s="23" t="s">
        <v>993</v>
      </c>
      <c r="F206" s="23" t="s">
        <v>1189</v>
      </c>
      <c r="G206" s="23" t="s">
        <v>1914</v>
      </c>
      <c r="H206" s="23" t="s">
        <v>1189</v>
      </c>
      <c r="I206" s="23" t="s">
        <v>3209</v>
      </c>
      <c r="J206" s="23" t="s">
        <v>2574</v>
      </c>
      <c r="K206" s="24" t="s">
        <v>2052</v>
      </c>
      <c r="L206" s="58" t="s">
        <v>1034</v>
      </c>
      <c r="M206" s="58" t="s">
        <v>2005</v>
      </c>
      <c r="N206" s="58" t="s">
        <v>968</v>
      </c>
    </row>
    <row r="207" spans="1:14" x14ac:dyDescent="0.4">
      <c r="A207" s="23" t="s">
        <v>1422</v>
      </c>
      <c r="B207" s="23" t="s">
        <v>2005</v>
      </c>
      <c r="C207" s="23" t="s">
        <v>968</v>
      </c>
      <c r="D207" s="23" t="s">
        <v>969</v>
      </c>
      <c r="E207" s="23" t="s">
        <v>993</v>
      </c>
      <c r="F207" s="23" t="s">
        <v>1190</v>
      </c>
      <c r="G207" s="23" t="s">
        <v>1914</v>
      </c>
      <c r="H207" s="23" t="s">
        <v>1190</v>
      </c>
      <c r="I207" s="23" t="s">
        <v>3210</v>
      </c>
      <c r="J207" s="23" t="s">
        <v>2575</v>
      </c>
      <c r="K207" s="24" t="s">
        <v>2054</v>
      </c>
      <c r="L207" s="58" t="s">
        <v>1422</v>
      </c>
      <c r="M207" s="58" t="s">
        <v>2005</v>
      </c>
      <c r="N207" s="58" t="s">
        <v>968</v>
      </c>
    </row>
    <row r="208" spans="1:14" x14ac:dyDescent="0.4">
      <c r="A208" s="23" t="s">
        <v>971</v>
      </c>
      <c r="B208" s="23" t="s">
        <v>2005</v>
      </c>
      <c r="C208" s="23" t="s">
        <v>968</v>
      </c>
      <c r="D208" s="23" t="s">
        <v>969</v>
      </c>
      <c r="E208" s="23" t="s">
        <v>993</v>
      </c>
      <c r="F208" s="23" t="s">
        <v>1191</v>
      </c>
      <c r="G208" s="23" t="s">
        <v>1914</v>
      </c>
      <c r="H208" s="23" t="s">
        <v>1191</v>
      </c>
      <c r="I208" s="23" t="s">
        <v>3211</v>
      </c>
      <c r="J208" s="23" t="s">
        <v>2576</v>
      </c>
      <c r="K208" s="24" t="s">
        <v>2052</v>
      </c>
      <c r="L208" s="58" t="s">
        <v>971</v>
      </c>
      <c r="M208" s="58" t="s">
        <v>2005</v>
      </c>
      <c r="N208" s="58" t="s">
        <v>968</v>
      </c>
    </row>
    <row r="209" spans="1:14" x14ac:dyDescent="0.4">
      <c r="A209" s="23" t="s">
        <v>1025</v>
      </c>
      <c r="B209" s="23" t="s">
        <v>1913</v>
      </c>
      <c r="C209" s="23" t="s">
        <v>968</v>
      </c>
      <c r="D209" s="23" t="s">
        <v>969</v>
      </c>
      <c r="E209" s="23" t="s">
        <v>986</v>
      </c>
      <c r="F209" s="23" t="s">
        <v>1192</v>
      </c>
      <c r="G209" s="23" t="s">
        <v>1914</v>
      </c>
      <c r="H209" s="23" t="s">
        <v>1192</v>
      </c>
      <c r="I209" s="23" t="s">
        <v>3212</v>
      </c>
      <c r="J209" s="23" t="s">
        <v>2577</v>
      </c>
      <c r="K209" s="24" t="s">
        <v>2054</v>
      </c>
      <c r="L209" s="58" t="s">
        <v>1025</v>
      </c>
      <c r="M209" s="58" t="s">
        <v>1913</v>
      </c>
      <c r="N209" s="58" t="s">
        <v>968</v>
      </c>
    </row>
    <row r="210" spans="1:14" x14ac:dyDescent="0.4">
      <c r="A210" s="23" t="s">
        <v>971</v>
      </c>
      <c r="B210" s="23" t="s">
        <v>2005</v>
      </c>
      <c r="C210" s="23" t="s">
        <v>968</v>
      </c>
      <c r="D210" s="23" t="s">
        <v>969</v>
      </c>
      <c r="E210" s="23" t="s">
        <v>993</v>
      </c>
      <c r="F210" s="23" t="s">
        <v>1193</v>
      </c>
      <c r="G210" s="23" t="s">
        <v>1914</v>
      </c>
      <c r="H210" s="23" t="s">
        <v>1193</v>
      </c>
      <c r="I210" s="23" t="s">
        <v>3213</v>
      </c>
      <c r="J210" s="23" t="s">
        <v>2578</v>
      </c>
      <c r="K210" s="24" t="s">
        <v>2054</v>
      </c>
      <c r="L210" s="58" t="s">
        <v>971</v>
      </c>
      <c r="M210" s="58" t="s">
        <v>2005</v>
      </c>
      <c r="N210" s="58" t="s">
        <v>968</v>
      </c>
    </row>
    <row r="211" spans="1:14" x14ac:dyDescent="0.4">
      <c r="A211" s="23" t="s">
        <v>1034</v>
      </c>
      <c r="B211" s="23" t="s">
        <v>2005</v>
      </c>
      <c r="C211" s="23" t="s">
        <v>968</v>
      </c>
      <c r="D211" s="23" t="s">
        <v>969</v>
      </c>
      <c r="E211" s="23" t="s">
        <v>977</v>
      </c>
      <c r="F211" s="23" t="s">
        <v>1194</v>
      </c>
      <c r="G211" s="23" t="s">
        <v>1913</v>
      </c>
      <c r="H211" s="23" t="s">
        <v>1194</v>
      </c>
      <c r="I211" s="23" t="s">
        <v>3214</v>
      </c>
      <c r="J211" s="23" t="s">
        <v>2579</v>
      </c>
      <c r="K211" s="24" t="s">
        <v>2094</v>
      </c>
      <c r="L211" s="58" t="s">
        <v>1034</v>
      </c>
      <c r="M211" s="58" t="s">
        <v>2005</v>
      </c>
      <c r="N211" s="58" t="s">
        <v>968</v>
      </c>
    </row>
    <row r="212" spans="1:14" x14ac:dyDescent="0.4">
      <c r="A212" s="23" t="s">
        <v>1034</v>
      </c>
      <c r="B212" s="23" t="s">
        <v>2005</v>
      </c>
      <c r="C212" s="23" t="s">
        <v>968</v>
      </c>
      <c r="D212" s="23" t="s">
        <v>969</v>
      </c>
      <c r="E212" s="23" t="s">
        <v>993</v>
      </c>
      <c r="F212" s="23" t="s">
        <v>1195</v>
      </c>
      <c r="G212" s="23" t="s">
        <v>1914</v>
      </c>
      <c r="H212" s="23" t="s">
        <v>1195</v>
      </c>
      <c r="I212" s="23" t="s">
        <v>3215</v>
      </c>
      <c r="J212" s="23" t="s">
        <v>2580</v>
      </c>
      <c r="K212" s="24" t="s">
        <v>2052</v>
      </c>
      <c r="L212" s="58" t="s">
        <v>1034</v>
      </c>
      <c r="M212" s="58" t="s">
        <v>2005</v>
      </c>
      <c r="N212" s="58" t="s">
        <v>968</v>
      </c>
    </row>
    <row r="213" spans="1:14" x14ac:dyDescent="0.4">
      <c r="A213" s="23" t="s">
        <v>971</v>
      </c>
      <c r="B213" s="23" t="s">
        <v>2005</v>
      </c>
      <c r="C213" s="23" t="s">
        <v>968</v>
      </c>
      <c r="D213" s="23" t="s">
        <v>969</v>
      </c>
      <c r="E213" s="23" t="s">
        <v>1040</v>
      </c>
      <c r="F213" s="23" t="s">
        <v>1196</v>
      </c>
      <c r="G213" s="23" t="s">
        <v>5</v>
      </c>
      <c r="H213" s="23" t="s">
        <v>1196</v>
      </c>
      <c r="I213" s="23" t="s">
        <v>3216</v>
      </c>
      <c r="J213" s="23" t="s">
        <v>2581</v>
      </c>
      <c r="K213" s="24" t="s">
        <v>2054</v>
      </c>
      <c r="L213" s="58" t="s">
        <v>971</v>
      </c>
      <c r="M213" s="58" t="s">
        <v>2005</v>
      </c>
      <c r="N213" s="58" t="s">
        <v>968</v>
      </c>
    </row>
    <row r="214" spans="1:14" x14ac:dyDescent="0.4">
      <c r="A214" s="23" t="s">
        <v>1198</v>
      </c>
      <c r="B214" s="23" t="s">
        <v>1913</v>
      </c>
      <c r="C214" s="23" t="s">
        <v>968</v>
      </c>
      <c r="D214" s="23" t="s">
        <v>969</v>
      </c>
      <c r="E214" s="23" t="s">
        <v>993</v>
      </c>
      <c r="F214" s="23" t="s">
        <v>1197</v>
      </c>
      <c r="G214" s="23" t="s">
        <v>1914</v>
      </c>
      <c r="H214" s="23" t="s">
        <v>1197</v>
      </c>
      <c r="I214" s="23" t="s">
        <v>3217</v>
      </c>
      <c r="J214" s="23" t="s">
        <v>2582</v>
      </c>
      <c r="K214" s="24" t="s">
        <v>2052</v>
      </c>
      <c r="L214" s="58" t="s">
        <v>1198</v>
      </c>
      <c r="M214" s="58" t="s">
        <v>1913</v>
      </c>
      <c r="N214" s="58" t="s">
        <v>968</v>
      </c>
    </row>
    <row r="215" spans="1:14" x14ac:dyDescent="0.4">
      <c r="A215" s="23" t="s">
        <v>1034</v>
      </c>
      <c r="B215" s="23" t="s">
        <v>2005</v>
      </c>
      <c r="C215" s="23" t="s">
        <v>968</v>
      </c>
      <c r="D215" s="23" t="s">
        <v>969</v>
      </c>
      <c r="E215" s="23" t="s">
        <v>993</v>
      </c>
      <c r="F215" s="23" t="s">
        <v>1199</v>
      </c>
      <c r="G215" s="23" t="s">
        <v>1914</v>
      </c>
      <c r="H215" s="23" t="s">
        <v>1199</v>
      </c>
      <c r="I215" s="23" t="s">
        <v>3218</v>
      </c>
      <c r="J215" s="23" t="s">
        <v>2583</v>
      </c>
      <c r="K215" s="24" t="s">
        <v>2052</v>
      </c>
      <c r="L215" s="58" t="s">
        <v>1034</v>
      </c>
      <c r="M215" s="58" t="s">
        <v>2005</v>
      </c>
      <c r="N215" s="58" t="s">
        <v>968</v>
      </c>
    </row>
    <row r="216" spans="1:14" x14ac:dyDescent="0.4">
      <c r="A216" s="23" t="s">
        <v>1520</v>
      </c>
      <c r="B216" s="23" t="s">
        <v>1913</v>
      </c>
      <c r="C216" s="23" t="s">
        <v>968</v>
      </c>
      <c r="D216" s="23" t="s">
        <v>969</v>
      </c>
      <c r="E216" s="23" t="s">
        <v>993</v>
      </c>
      <c r="F216" s="23" t="s">
        <v>1200</v>
      </c>
      <c r="G216" s="23" t="s">
        <v>1914</v>
      </c>
      <c r="H216" s="23" t="s">
        <v>1200</v>
      </c>
      <c r="I216" s="23" t="s">
        <v>3219</v>
      </c>
      <c r="J216" s="23" t="s">
        <v>2584</v>
      </c>
      <c r="K216" s="24" t="s">
        <v>2052</v>
      </c>
      <c r="L216" s="58" t="s">
        <v>1520</v>
      </c>
      <c r="M216" s="58" t="s">
        <v>1913</v>
      </c>
      <c r="N216" s="58" t="s">
        <v>968</v>
      </c>
    </row>
    <row r="217" spans="1:14" x14ac:dyDescent="0.4">
      <c r="A217" s="23" t="s">
        <v>1356</v>
      </c>
      <c r="B217" s="23" t="s">
        <v>1913</v>
      </c>
      <c r="C217" s="23" t="s">
        <v>968</v>
      </c>
      <c r="D217" s="23" t="s">
        <v>969</v>
      </c>
      <c r="E217" s="23" t="s">
        <v>993</v>
      </c>
      <c r="F217" s="23" t="s">
        <v>1201</v>
      </c>
      <c r="G217" s="23" t="s">
        <v>1914</v>
      </c>
      <c r="H217" s="23" t="s">
        <v>1201</v>
      </c>
      <c r="I217" s="23" t="s">
        <v>3220</v>
      </c>
      <c r="J217" s="23" t="s">
        <v>2585</v>
      </c>
      <c r="K217" s="24" t="s">
        <v>2052</v>
      </c>
      <c r="L217" s="58" t="s">
        <v>1356</v>
      </c>
      <c r="M217" s="58" t="s">
        <v>1913</v>
      </c>
      <c r="N217" s="58" t="s">
        <v>968</v>
      </c>
    </row>
    <row r="218" spans="1:14" x14ac:dyDescent="0.4">
      <c r="A218" s="23" t="s">
        <v>1081</v>
      </c>
      <c r="B218" s="23" t="s">
        <v>1913</v>
      </c>
      <c r="C218" s="23" t="s">
        <v>968</v>
      </c>
      <c r="D218" s="23" t="s">
        <v>969</v>
      </c>
      <c r="E218" s="23" t="s">
        <v>993</v>
      </c>
      <c r="F218" s="23" t="s">
        <v>1202</v>
      </c>
      <c r="G218" s="23" t="s">
        <v>1914</v>
      </c>
      <c r="H218" s="23" t="s">
        <v>1202</v>
      </c>
      <c r="I218" s="23" t="s">
        <v>3221</v>
      </c>
      <c r="J218" s="23" t="s">
        <v>2586</v>
      </c>
      <c r="K218" s="24" t="s">
        <v>2054</v>
      </c>
      <c r="L218" s="58" t="s">
        <v>1081</v>
      </c>
      <c r="M218" s="58" t="s">
        <v>1913</v>
      </c>
      <c r="N218" s="58" t="s">
        <v>968</v>
      </c>
    </row>
    <row r="219" spans="1:14" x14ac:dyDescent="0.4">
      <c r="A219" s="23" t="s">
        <v>1398</v>
      </c>
      <c r="B219" s="23" t="s">
        <v>1913</v>
      </c>
      <c r="C219" s="23" t="s">
        <v>968</v>
      </c>
      <c r="D219" s="23" t="s">
        <v>969</v>
      </c>
      <c r="E219" s="23" t="s">
        <v>1174</v>
      </c>
      <c r="F219" s="23" t="s">
        <v>1203</v>
      </c>
      <c r="G219" s="23" t="s">
        <v>1914</v>
      </c>
      <c r="H219" s="23" t="s">
        <v>1203</v>
      </c>
      <c r="I219" s="23" t="s">
        <v>3222</v>
      </c>
      <c r="J219" s="23" t="s">
        <v>2587</v>
      </c>
      <c r="K219" s="24" t="s">
        <v>2094</v>
      </c>
      <c r="L219" s="58" t="s">
        <v>1398</v>
      </c>
      <c r="M219" s="58" t="s">
        <v>1913</v>
      </c>
      <c r="N219" s="58" t="s">
        <v>968</v>
      </c>
    </row>
    <row r="220" spans="1:14" x14ac:dyDescent="0.4">
      <c r="A220" s="23" t="s">
        <v>1025</v>
      </c>
      <c r="B220" s="23" t="s">
        <v>1913</v>
      </c>
      <c r="C220" s="23" t="s">
        <v>968</v>
      </c>
      <c r="D220" s="23" t="s">
        <v>969</v>
      </c>
      <c r="E220" s="23" t="s">
        <v>986</v>
      </c>
      <c r="F220" s="23" t="s">
        <v>1204</v>
      </c>
      <c r="G220" s="23" t="s">
        <v>1914</v>
      </c>
      <c r="H220" s="23" t="s">
        <v>1204</v>
      </c>
      <c r="I220" s="23" t="s">
        <v>3223</v>
      </c>
      <c r="J220" s="23" t="s">
        <v>2588</v>
      </c>
      <c r="K220" s="24" t="s">
        <v>2054</v>
      </c>
      <c r="L220" s="58" t="s">
        <v>1025</v>
      </c>
      <c r="M220" s="58" t="s">
        <v>1913</v>
      </c>
      <c r="N220" s="58" t="s">
        <v>968</v>
      </c>
    </row>
    <row r="221" spans="1:14" x14ac:dyDescent="0.4">
      <c r="A221" s="23" t="s">
        <v>1206</v>
      </c>
      <c r="B221" s="23" t="s">
        <v>1913</v>
      </c>
      <c r="C221" s="23" t="s">
        <v>968</v>
      </c>
      <c r="D221" s="23" t="s">
        <v>969</v>
      </c>
      <c r="E221" s="23" t="s">
        <v>993</v>
      </c>
      <c r="F221" s="23" t="s">
        <v>1205</v>
      </c>
      <c r="G221" s="23" t="s">
        <v>1914</v>
      </c>
      <c r="H221" s="23" t="s">
        <v>1205</v>
      </c>
      <c r="I221" s="23" t="s">
        <v>3224</v>
      </c>
      <c r="J221" s="23" t="s">
        <v>2589</v>
      </c>
      <c r="K221" s="24" t="s">
        <v>2094</v>
      </c>
      <c r="L221" s="58" t="s">
        <v>1206</v>
      </c>
      <c r="M221" s="58" t="s">
        <v>1913</v>
      </c>
      <c r="N221" s="58" t="s">
        <v>968</v>
      </c>
    </row>
    <row r="222" spans="1:14" x14ac:dyDescent="0.4">
      <c r="A222" s="23" t="s">
        <v>1356</v>
      </c>
      <c r="B222" s="23" t="s">
        <v>1913</v>
      </c>
      <c r="C222" s="23" t="s">
        <v>968</v>
      </c>
      <c r="D222" s="23" t="s">
        <v>969</v>
      </c>
      <c r="E222" s="23" t="s">
        <v>1040</v>
      </c>
      <c r="F222" s="23" t="s">
        <v>1207</v>
      </c>
      <c r="G222" s="23" t="s">
        <v>1914</v>
      </c>
      <c r="H222" s="23" t="s">
        <v>1207</v>
      </c>
      <c r="I222" s="23" t="s">
        <v>3225</v>
      </c>
      <c r="J222" s="23" t="s">
        <v>2590</v>
      </c>
      <c r="K222" s="24" t="s">
        <v>2052</v>
      </c>
      <c r="L222" s="58" t="s">
        <v>1356</v>
      </c>
      <c r="M222" s="58" t="s">
        <v>1913</v>
      </c>
      <c r="N222" s="58" t="s">
        <v>968</v>
      </c>
    </row>
    <row r="223" spans="1:14" x14ac:dyDescent="0.4">
      <c r="A223" s="23" t="s">
        <v>1056</v>
      </c>
      <c r="B223" s="23" t="s">
        <v>1913</v>
      </c>
      <c r="C223" s="23" t="s">
        <v>968</v>
      </c>
      <c r="D223" s="23" t="s">
        <v>969</v>
      </c>
      <c r="E223" s="23" t="s">
        <v>1040</v>
      </c>
      <c r="F223" s="23" t="s">
        <v>1208</v>
      </c>
      <c r="G223" s="23" t="s">
        <v>1914</v>
      </c>
      <c r="H223" s="23" t="s">
        <v>1208</v>
      </c>
      <c r="I223" s="23" t="s">
        <v>3226</v>
      </c>
      <c r="J223" s="23" t="s">
        <v>2591</v>
      </c>
      <c r="K223" s="24" t="s">
        <v>2054</v>
      </c>
      <c r="L223" s="58" t="s">
        <v>1056</v>
      </c>
      <c r="M223" s="58" t="s">
        <v>1913</v>
      </c>
      <c r="N223" s="58" t="s">
        <v>968</v>
      </c>
    </row>
    <row r="224" spans="1:14" x14ac:dyDescent="0.4">
      <c r="A224" s="23" t="s">
        <v>1056</v>
      </c>
      <c r="B224" s="23" t="s">
        <v>1913</v>
      </c>
      <c r="C224" s="23" t="s">
        <v>968</v>
      </c>
      <c r="D224" s="23" t="s">
        <v>969</v>
      </c>
      <c r="E224" s="23" t="s">
        <v>993</v>
      </c>
      <c r="F224" s="23" t="s">
        <v>1209</v>
      </c>
      <c r="G224" s="23" t="s">
        <v>1913</v>
      </c>
      <c r="H224" s="23" t="s">
        <v>1209</v>
      </c>
      <c r="I224" s="23" t="s">
        <v>3227</v>
      </c>
      <c r="J224" s="23" t="s">
        <v>2592</v>
      </c>
      <c r="K224" s="24" t="s">
        <v>2052</v>
      </c>
      <c r="L224" s="58" t="s">
        <v>1056</v>
      </c>
      <c r="M224" s="58" t="s">
        <v>1913</v>
      </c>
      <c r="N224" s="58" t="s">
        <v>968</v>
      </c>
    </row>
    <row r="225" spans="1:14" x14ac:dyDescent="0.4">
      <c r="A225" s="23" t="s">
        <v>1211</v>
      </c>
      <c r="B225" s="23" t="s">
        <v>2005</v>
      </c>
      <c r="C225" s="23" t="s">
        <v>968</v>
      </c>
      <c r="D225" s="23" t="s">
        <v>969</v>
      </c>
      <c r="E225" s="23" t="s">
        <v>993</v>
      </c>
      <c r="F225" s="23" t="s">
        <v>1210</v>
      </c>
      <c r="G225" s="23" t="s">
        <v>1914</v>
      </c>
      <c r="H225" s="23" t="s">
        <v>1210</v>
      </c>
      <c r="I225" s="23" t="s">
        <v>3228</v>
      </c>
      <c r="J225" s="23" t="s">
        <v>2593</v>
      </c>
      <c r="K225" s="24" t="s">
        <v>2054</v>
      </c>
      <c r="L225" s="58" t="s">
        <v>1211</v>
      </c>
      <c r="M225" s="58" t="s">
        <v>2005</v>
      </c>
      <c r="N225" s="58" t="s">
        <v>968</v>
      </c>
    </row>
    <row r="226" spans="1:14" x14ac:dyDescent="0.4">
      <c r="A226" s="23" t="s">
        <v>1522</v>
      </c>
      <c r="B226" s="23" t="s">
        <v>1913</v>
      </c>
      <c r="C226" s="23" t="s">
        <v>968</v>
      </c>
      <c r="D226" s="23" t="s">
        <v>969</v>
      </c>
      <c r="E226" s="23" t="s">
        <v>993</v>
      </c>
      <c r="F226" s="23" t="s">
        <v>1212</v>
      </c>
      <c r="G226" s="23" t="s">
        <v>1914</v>
      </c>
      <c r="H226" s="23" t="s">
        <v>1212</v>
      </c>
      <c r="I226" s="23" t="s">
        <v>3229</v>
      </c>
      <c r="J226" s="23" t="s">
        <v>2594</v>
      </c>
      <c r="K226" s="24" t="s">
        <v>2054</v>
      </c>
      <c r="L226" s="58" t="s">
        <v>1522</v>
      </c>
      <c r="M226" s="58" t="s">
        <v>1913</v>
      </c>
      <c r="N226" s="58" t="s">
        <v>968</v>
      </c>
    </row>
    <row r="227" spans="1:14" x14ac:dyDescent="0.4">
      <c r="A227" s="23" t="s">
        <v>1213</v>
      </c>
      <c r="B227" s="23" t="s">
        <v>1913</v>
      </c>
      <c r="C227" s="23" t="s">
        <v>968</v>
      </c>
      <c r="D227" s="23" t="s">
        <v>969</v>
      </c>
      <c r="E227" s="23" t="s">
        <v>993</v>
      </c>
      <c r="F227" s="23" t="s">
        <v>1484</v>
      </c>
      <c r="G227" s="23" t="s">
        <v>1913</v>
      </c>
      <c r="H227" s="23" t="s">
        <v>1484</v>
      </c>
      <c r="I227" s="23" t="s">
        <v>3230</v>
      </c>
      <c r="J227" s="23" t="s">
        <v>2595</v>
      </c>
      <c r="K227" s="24" t="s">
        <v>2054</v>
      </c>
      <c r="L227" s="58" t="s">
        <v>1213</v>
      </c>
      <c r="M227" s="58" t="s">
        <v>1913</v>
      </c>
      <c r="N227" s="58" t="s">
        <v>968</v>
      </c>
    </row>
    <row r="228" spans="1:14" x14ac:dyDescent="0.4">
      <c r="A228" s="23" t="s">
        <v>1356</v>
      </c>
      <c r="B228" s="23" t="s">
        <v>1913</v>
      </c>
      <c r="C228" s="23" t="s">
        <v>968</v>
      </c>
      <c r="D228" s="23" t="s">
        <v>969</v>
      </c>
      <c r="E228" s="23" t="s">
        <v>993</v>
      </c>
      <c r="F228" s="23" t="s">
        <v>1214</v>
      </c>
      <c r="G228" s="23" t="s">
        <v>1914</v>
      </c>
      <c r="H228" s="23" t="s">
        <v>1214</v>
      </c>
      <c r="I228" s="23" t="s">
        <v>3231</v>
      </c>
      <c r="J228" s="23" t="s">
        <v>2596</v>
      </c>
      <c r="K228" s="24" t="s">
        <v>2054</v>
      </c>
      <c r="L228" s="58" t="s">
        <v>1356</v>
      </c>
      <c r="M228" s="58" t="s">
        <v>1913</v>
      </c>
      <c r="N228" s="58" t="s">
        <v>968</v>
      </c>
    </row>
    <row r="229" spans="1:14" x14ac:dyDescent="0.4">
      <c r="A229" s="23" t="s">
        <v>1206</v>
      </c>
      <c r="B229" s="23" t="s">
        <v>1913</v>
      </c>
      <c r="C229" s="23" t="s">
        <v>968</v>
      </c>
      <c r="D229" s="23" t="s">
        <v>969</v>
      </c>
      <c r="E229" s="23" t="s">
        <v>993</v>
      </c>
      <c r="F229" s="23" t="s">
        <v>1215</v>
      </c>
      <c r="G229" s="23" t="s">
        <v>1914</v>
      </c>
      <c r="H229" s="23" t="s">
        <v>1215</v>
      </c>
      <c r="I229" s="23" t="s">
        <v>3232</v>
      </c>
      <c r="J229" s="23" t="s">
        <v>2597</v>
      </c>
      <c r="K229" s="24" t="s">
        <v>2094</v>
      </c>
      <c r="L229" s="58" t="s">
        <v>1206</v>
      </c>
      <c r="M229" s="58" t="s">
        <v>1913</v>
      </c>
      <c r="N229" s="58" t="s">
        <v>968</v>
      </c>
    </row>
    <row r="230" spans="1:14" x14ac:dyDescent="0.4">
      <c r="A230" s="23" t="s">
        <v>1420</v>
      </c>
      <c r="B230" s="23" t="s">
        <v>2949</v>
      </c>
      <c r="C230" s="23" t="s">
        <v>968</v>
      </c>
      <c r="D230" s="23" t="s">
        <v>969</v>
      </c>
      <c r="E230" s="23" t="s">
        <v>986</v>
      </c>
      <c r="F230" s="23" t="s">
        <v>1216</v>
      </c>
      <c r="G230" s="23" t="s">
        <v>1913</v>
      </c>
      <c r="H230" s="23" t="s">
        <v>1216</v>
      </c>
      <c r="I230" s="23" t="s">
        <v>3233</v>
      </c>
      <c r="J230" s="23" t="s">
        <v>2598</v>
      </c>
      <c r="K230" s="24" t="s">
        <v>2110</v>
      </c>
      <c r="L230" s="58" t="s">
        <v>1420</v>
      </c>
      <c r="M230" s="58" t="s">
        <v>2949</v>
      </c>
      <c r="N230" s="58" t="s">
        <v>968</v>
      </c>
    </row>
    <row r="231" spans="1:14" x14ac:dyDescent="0.4">
      <c r="A231" s="23" t="s">
        <v>1523</v>
      </c>
      <c r="B231" s="23" t="s">
        <v>1913</v>
      </c>
      <c r="C231" s="23" t="s">
        <v>968</v>
      </c>
      <c r="D231" s="23" t="s">
        <v>969</v>
      </c>
      <c r="E231" s="23" t="s">
        <v>993</v>
      </c>
      <c r="F231" s="23" t="s">
        <v>1217</v>
      </c>
      <c r="G231" s="23" t="s">
        <v>1914</v>
      </c>
      <c r="H231" s="23" t="s">
        <v>1217</v>
      </c>
      <c r="I231" s="23" t="s">
        <v>3234</v>
      </c>
      <c r="J231" s="23" t="s">
        <v>2599</v>
      </c>
      <c r="K231" s="24" t="s">
        <v>2054</v>
      </c>
      <c r="L231" s="58" t="s">
        <v>1523</v>
      </c>
      <c r="M231" s="58" t="s">
        <v>1913</v>
      </c>
      <c r="N231" s="58" t="s">
        <v>968</v>
      </c>
    </row>
    <row r="232" spans="1:14" x14ac:dyDescent="0.4">
      <c r="A232" s="23" t="s">
        <v>1219</v>
      </c>
      <c r="B232" s="23" t="s">
        <v>1913</v>
      </c>
      <c r="C232" s="23" t="s">
        <v>968</v>
      </c>
      <c r="D232" s="23" t="s">
        <v>969</v>
      </c>
      <c r="E232" s="23" t="s">
        <v>993</v>
      </c>
      <c r="F232" s="23" t="s">
        <v>1218</v>
      </c>
      <c r="G232" s="23" t="s">
        <v>1913</v>
      </c>
      <c r="H232" s="23" t="s">
        <v>1218</v>
      </c>
      <c r="I232" s="23" t="s">
        <v>3235</v>
      </c>
      <c r="J232" s="23" t="s">
        <v>2600</v>
      </c>
      <c r="K232" s="24" t="s">
        <v>2054</v>
      </c>
      <c r="L232" s="58" t="s">
        <v>1219</v>
      </c>
      <c r="M232" s="58" t="s">
        <v>1913</v>
      </c>
      <c r="N232" s="58" t="s">
        <v>968</v>
      </c>
    </row>
    <row r="233" spans="1:14" x14ac:dyDescent="0.4">
      <c r="A233" s="23" t="s">
        <v>1008</v>
      </c>
      <c r="B233" s="23" t="s">
        <v>1875</v>
      </c>
      <c r="C233" s="23" t="s">
        <v>968</v>
      </c>
      <c r="D233" s="23" t="s">
        <v>969</v>
      </c>
      <c r="E233" s="23" t="s">
        <v>986</v>
      </c>
      <c r="F233" s="23" t="s">
        <v>1220</v>
      </c>
      <c r="G233" s="23" t="s">
        <v>1913</v>
      </c>
      <c r="H233" s="23" t="s">
        <v>1220</v>
      </c>
      <c r="I233" s="23" t="s">
        <v>3236</v>
      </c>
      <c r="J233" s="23" t="s">
        <v>2601</v>
      </c>
      <c r="K233" s="24" t="s">
        <v>2094</v>
      </c>
      <c r="L233" s="58" t="s">
        <v>1008</v>
      </c>
      <c r="M233" s="58" t="s">
        <v>1875</v>
      </c>
      <c r="N233" s="58" t="s">
        <v>968</v>
      </c>
    </row>
    <row r="234" spans="1:14" x14ac:dyDescent="0.4">
      <c r="A234" s="23" t="s">
        <v>1356</v>
      </c>
      <c r="B234" s="23" t="s">
        <v>1913</v>
      </c>
      <c r="C234" s="23" t="s">
        <v>968</v>
      </c>
      <c r="D234" s="23" t="s">
        <v>969</v>
      </c>
      <c r="E234" s="23" t="s">
        <v>993</v>
      </c>
      <c r="F234" s="23" t="s">
        <v>1221</v>
      </c>
      <c r="G234" s="23" t="s">
        <v>1914</v>
      </c>
      <c r="H234" s="23" t="s">
        <v>1221</v>
      </c>
      <c r="I234" s="23" t="s">
        <v>3237</v>
      </c>
      <c r="J234" s="23" t="s">
        <v>2602</v>
      </c>
      <c r="K234" s="24" t="s">
        <v>2052</v>
      </c>
      <c r="L234" s="58" t="s">
        <v>1356</v>
      </c>
      <c r="M234" s="58" t="s">
        <v>1913</v>
      </c>
      <c r="N234" s="58" t="s">
        <v>968</v>
      </c>
    </row>
    <row r="235" spans="1:14" x14ac:dyDescent="0.4">
      <c r="A235" s="23" t="s">
        <v>1420</v>
      </c>
      <c r="B235" s="23" t="s">
        <v>2949</v>
      </c>
      <c r="C235" s="23" t="s">
        <v>968</v>
      </c>
      <c r="D235" s="23" t="s">
        <v>969</v>
      </c>
      <c r="E235" s="23" t="s">
        <v>986</v>
      </c>
      <c r="F235" s="23" t="s">
        <v>1222</v>
      </c>
      <c r="G235" s="23" t="s">
        <v>1913</v>
      </c>
      <c r="H235" s="23" t="s">
        <v>1222</v>
      </c>
      <c r="I235" s="23" t="s">
        <v>3238</v>
      </c>
      <c r="J235" s="23" t="s">
        <v>2603</v>
      </c>
      <c r="K235" s="24" t="s">
        <v>2110</v>
      </c>
      <c r="L235" s="58" t="s">
        <v>1420</v>
      </c>
      <c r="M235" s="58" t="s">
        <v>2949</v>
      </c>
      <c r="N235" s="58" t="s">
        <v>968</v>
      </c>
    </row>
    <row r="236" spans="1:14" x14ac:dyDescent="0.4">
      <c r="A236" s="23" t="s">
        <v>1032</v>
      </c>
      <c r="B236" s="23" t="s">
        <v>1913</v>
      </c>
      <c r="C236" s="23" t="s">
        <v>968</v>
      </c>
      <c r="D236" s="23" t="s">
        <v>969</v>
      </c>
      <c r="E236" s="23" t="s">
        <v>1040</v>
      </c>
      <c r="F236" s="23" t="s">
        <v>1223</v>
      </c>
      <c r="G236" s="23" t="s">
        <v>1914</v>
      </c>
      <c r="H236" s="23" t="s">
        <v>1223</v>
      </c>
      <c r="I236" s="23" t="s">
        <v>3239</v>
      </c>
      <c r="J236" s="23" t="s">
        <v>2604</v>
      </c>
      <c r="K236" s="24" t="s">
        <v>2052</v>
      </c>
      <c r="L236" s="58" t="s">
        <v>1032</v>
      </c>
      <c r="M236" s="58" t="s">
        <v>1913</v>
      </c>
      <c r="N236" s="58" t="s">
        <v>968</v>
      </c>
    </row>
    <row r="237" spans="1:14" x14ac:dyDescent="0.4">
      <c r="A237" s="23" t="s">
        <v>1008</v>
      </c>
      <c r="B237" s="23" t="s">
        <v>1875</v>
      </c>
      <c r="C237" s="23" t="s">
        <v>968</v>
      </c>
      <c r="D237" s="23" t="s">
        <v>969</v>
      </c>
      <c r="E237" s="23" t="s">
        <v>1000</v>
      </c>
      <c r="F237" s="23" t="s">
        <v>1224</v>
      </c>
      <c r="G237" s="23" t="s">
        <v>1913</v>
      </c>
      <c r="H237" s="23" t="s">
        <v>1224</v>
      </c>
      <c r="I237" s="23" t="s">
        <v>3240</v>
      </c>
      <c r="J237" s="23" t="s">
        <v>2605</v>
      </c>
      <c r="K237" s="24" t="s">
        <v>2054</v>
      </c>
      <c r="L237" s="58" t="s">
        <v>1008</v>
      </c>
      <c r="M237" s="58" t="s">
        <v>1875</v>
      </c>
      <c r="N237" s="58" t="s">
        <v>968</v>
      </c>
    </row>
    <row r="238" spans="1:14" x14ac:dyDescent="0.4">
      <c r="A238" s="23" t="s">
        <v>1206</v>
      </c>
      <c r="B238" s="23" t="s">
        <v>1913</v>
      </c>
      <c r="C238" s="23" t="s">
        <v>968</v>
      </c>
      <c r="D238" s="23" t="s">
        <v>969</v>
      </c>
      <c r="E238" s="23" t="s">
        <v>993</v>
      </c>
      <c r="F238" s="23" t="s">
        <v>1225</v>
      </c>
      <c r="G238" s="23" t="s">
        <v>1914</v>
      </c>
      <c r="H238" s="23" t="s">
        <v>1225</v>
      </c>
      <c r="I238" s="23" t="s">
        <v>3241</v>
      </c>
      <c r="J238" s="23" t="s">
        <v>2606</v>
      </c>
      <c r="K238" s="24" t="s">
        <v>2094</v>
      </c>
      <c r="L238" s="58" t="s">
        <v>1206</v>
      </c>
      <c r="M238" s="58" t="s">
        <v>1913</v>
      </c>
      <c r="N238" s="58" t="s">
        <v>968</v>
      </c>
    </row>
    <row r="239" spans="1:14" x14ac:dyDescent="0.4">
      <c r="A239" s="23" t="s">
        <v>1008</v>
      </c>
      <c r="B239" s="23" t="s">
        <v>1875</v>
      </c>
      <c r="C239" s="23" t="s">
        <v>968</v>
      </c>
      <c r="D239" s="23" t="s">
        <v>969</v>
      </c>
      <c r="E239" s="23" t="s">
        <v>1227</v>
      </c>
      <c r="F239" s="23" t="s">
        <v>1226</v>
      </c>
      <c r="G239" s="23" t="s">
        <v>1913</v>
      </c>
      <c r="H239" s="23" t="s">
        <v>1226</v>
      </c>
      <c r="I239" s="23" t="s">
        <v>3242</v>
      </c>
      <c r="J239" s="23" t="s">
        <v>2607</v>
      </c>
      <c r="K239" s="24" t="s">
        <v>2054</v>
      </c>
      <c r="L239" s="58" t="s">
        <v>1008</v>
      </c>
      <c r="M239" s="58" t="s">
        <v>1875</v>
      </c>
      <c r="N239" s="58" t="s">
        <v>968</v>
      </c>
    </row>
    <row r="240" spans="1:14" x14ac:dyDescent="0.4">
      <c r="A240" s="23" t="s">
        <v>1023</v>
      </c>
      <c r="B240" s="23" t="s">
        <v>1913</v>
      </c>
      <c r="C240" s="23" t="s">
        <v>968</v>
      </c>
      <c r="D240" s="23" t="s">
        <v>969</v>
      </c>
      <c r="E240" s="23" t="s">
        <v>993</v>
      </c>
      <c r="F240" s="23" t="s">
        <v>1228</v>
      </c>
      <c r="G240" s="23" t="s">
        <v>1914</v>
      </c>
      <c r="H240" s="23" t="s">
        <v>1228</v>
      </c>
      <c r="I240" s="23" t="s">
        <v>3243</v>
      </c>
      <c r="J240" s="23" t="s">
        <v>2608</v>
      </c>
      <c r="K240" s="24" t="s">
        <v>2054</v>
      </c>
      <c r="L240" s="58" t="s">
        <v>1023</v>
      </c>
      <c r="M240" s="58" t="s">
        <v>1913</v>
      </c>
      <c r="N240" s="58" t="s">
        <v>968</v>
      </c>
    </row>
    <row r="241" spans="1:14" x14ac:dyDescent="0.4">
      <c r="A241" s="23" t="s">
        <v>1023</v>
      </c>
      <c r="B241" s="23" t="s">
        <v>1913</v>
      </c>
      <c r="C241" s="23" t="s">
        <v>968</v>
      </c>
      <c r="D241" s="23" t="s">
        <v>969</v>
      </c>
      <c r="E241" s="23" t="s">
        <v>993</v>
      </c>
      <c r="F241" s="23" t="s">
        <v>1229</v>
      </c>
      <c r="G241" s="23" t="s">
        <v>1914</v>
      </c>
      <c r="H241" s="23" t="s">
        <v>1229</v>
      </c>
      <c r="I241" s="23" t="s">
        <v>3244</v>
      </c>
      <c r="J241" s="23" t="s">
        <v>2609</v>
      </c>
      <c r="K241" s="24" t="s">
        <v>2054</v>
      </c>
      <c r="L241" s="58" t="s">
        <v>1023</v>
      </c>
      <c r="M241" s="58" t="s">
        <v>1913</v>
      </c>
      <c r="N241" s="58" t="s">
        <v>968</v>
      </c>
    </row>
    <row r="242" spans="1:14" x14ac:dyDescent="0.4">
      <c r="A242" s="23" t="s">
        <v>1023</v>
      </c>
      <c r="B242" s="23" t="s">
        <v>1913</v>
      </c>
      <c r="C242" s="23" t="s">
        <v>968</v>
      </c>
      <c r="D242" s="23" t="s">
        <v>969</v>
      </c>
      <c r="E242" s="23" t="s">
        <v>993</v>
      </c>
      <c r="F242" s="23" t="s">
        <v>1230</v>
      </c>
      <c r="G242" s="23" t="s">
        <v>1914</v>
      </c>
      <c r="H242" s="23" t="s">
        <v>1230</v>
      </c>
      <c r="I242" s="23" t="s">
        <v>3245</v>
      </c>
      <c r="J242" s="23" t="s">
        <v>2610</v>
      </c>
      <c r="K242" s="24" t="s">
        <v>2094</v>
      </c>
      <c r="L242" s="58" t="s">
        <v>1023</v>
      </c>
      <c r="M242" s="58" t="s">
        <v>1913</v>
      </c>
      <c r="N242" s="58" t="s">
        <v>968</v>
      </c>
    </row>
    <row r="243" spans="1:14" x14ac:dyDescent="0.4">
      <c r="A243" s="23" t="s">
        <v>973</v>
      </c>
      <c r="B243" s="23" t="s">
        <v>1913</v>
      </c>
      <c r="C243" s="23" t="s">
        <v>968</v>
      </c>
      <c r="D243" s="23" t="s">
        <v>969</v>
      </c>
      <c r="E243" s="23" t="s">
        <v>1174</v>
      </c>
      <c r="F243" s="23" t="s">
        <v>1483</v>
      </c>
      <c r="G243" s="23" t="s">
        <v>1913</v>
      </c>
      <c r="H243" s="23" t="s">
        <v>1483</v>
      </c>
      <c r="I243" s="23" t="s">
        <v>3246</v>
      </c>
      <c r="J243" s="23" t="s">
        <v>2611</v>
      </c>
      <c r="K243" s="24" t="s">
        <v>2054</v>
      </c>
      <c r="L243" s="58" t="s">
        <v>973</v>
      </c>
      <c r="M243" s="58" t="s">
        <v>1913</v>
      </c>
      <c r="N243" s="58" t="s">
        <v>968</v>
      </c>
    </row>
    <row r="244" spans="1:14" x14ac:dyDescent="0.4">
      <c r="A244" s="23" t="s">
        <v>1023</v>
      </c>
      <c r="B244" s="23" t="s">
        <v>1913</v>
      </c>
      <c r="C244" s="23" t="s">
        <v>968</v>
      </c>
      <c r="D244" s="23" t="s">
        <v>969</v>
      </c>
      <c r="E244" s="23" t="s">
        <v>1040</v>
      </c>
      <c r="F244" s="23" t="s">
        <v>1231</v>
      </c>
      <c r="G244" s="23" t="s">
        <v>1914</v>
      </c>
      <c r="H244" s="23" t="s">
        <v>1231</v>
      </c>
      <c r="I244" s="23" t="s">
        <v>3247</v>
      </c>
      <c r="J244" s="23" t="s">
        <v>2612</v>
      </c>
      <c r="K244" s="24" t="s">
        <v>2054</v>
      </c>
      <c r="L244" s="58" t="s">
        <v>1023</v>
      </c>
      <c r="M244" s="58" t="s">
        <v>1913</v>
      </c>
      <c r="N244" s="58" t="s">
        <v>968</v>
      </c>
    </row>
    <row r="245" spans="1:14" x14ac:dyDescent="0.4">
      <c r="A245" s="23" t="s">
        <v>1056</v>
      </c>
      <c r="B245" s="23" t="s">
        <v>1913</v>
      </c>
      <c r="C245" s="23" t="s">
        <v>968</v>
      </c>
      <c r="D245" s="23" t="s">
        <v>969</v>
      </c>
      <c r="E245" s="23" t="s">
        <v>993</v>
      </c>
      <c r="F245" s="23" t="s">
        <v>1232</v>
      </c>
      <c r="G245" s="23" t="s">
        <v>1914</v>
      </c>
      <c r="H245" s="23" t="s">
        <v>1232</v>
      </c>
      <c r="I245" s="23" t="s">
        <v>3248</v>
      </c>
      <c r="J245" s="23" t="s">
        <v>2613</v>
      </c>
      <c r="K245" s="24" t="s">
        <v>2052</v>
      </c>
      <c r="L245" s="58" t="s">
        <v>1056</v>
      </c>
      <c r="M245" s="58" t="s">
        <v>1913</v>
      </c>
      <c r="N245" s="58" t="s">
        <v>968</v>
      </c>
    </row>
    <row r="246" spans="1:14" x14ac:dyDescent="0.4">
      <c r="A246" s="23" t="s">
        <v>1523</v>
      </c>
      <c r="B246" s="23" t="s">
        <v>1913</v>
      </c>
      <c r="C246" s="23" t="s">
        <v>968</v>
      </c>
      <c r="D246" s="23" t="s">
        <v>969</v>
      </c>
      <c r="E246" s="23" t="s">
        <v>993</v>
      </c>
      <c r="F246" s="23" t="s">
        <v>1233</v>
      </c>
      <c r="G246" s="23" t="s">
        <v>1914</v>
      </c>
      <c r="H246" s="23" t="s">
        <v>1233</v>
      </c>
      <c r="I246" s="23" t="s">
        <v>3249</v>
      </c>
      <c r="J246" s="23" t="s">
        <v>2614</v>
      </c>
      <c r="K246" s="24" t="s">
        <v>2054</v>
      </c>
      <c r="L246" s="58" t="s">
        <v>1523</v>
      </c>
      <c r="M246" s="58" t="s">
        <v>1913</v>
      </c>
      <c r="N246" s="58" t="s">
        <v>968</v>
      </c>
    </row>
    <row r="247" spans="1:14" x14ac:dyDescent="0.4">
      <c r="A247" s="23" t="s">
        <v>1211</v>
      </c>
      <c r="B247" s="23" t="s">
        <v>2005</v>
      </c>
      <c r="C247" s="23" t="s">
        <v>968</v>
      </c>
      <c r="D247" s="23" t="s">
        <v>969</v>
      </c>
      <c r="E247" s="23" t="s">
        <v>993</v>
      </c>
      <c r="F247" s="23" t="s">
        <v>1234</v>
      </c>
      <c r="G247" s="23" t="s">
        <v>1914</v>
      </c>
      <c r="H247" s="23" t="s">
        <v>1234</v>
      </c>
      <c r="I247" s="23" t="s">
        <v>3250</v>
      </c>
      <c r="J247" s="23" t="s">
        <v>2615</v>
      </c>
      <c r="K247" s="24" t="s">
        <v>2052</v>
      </c>
      <c r="L247" s="58" t="s">
        <v>1211</v>
      </c>
      <c r="M247" s="58" t="s">
        <v>2005</v>
      </c>
      <c r="N247" s="58" t="s">
        <v>968</v>
      </c>
    </row>
    <row r="248" spans="1:14" x14ac:dyDescent="0.4">
      <c r="A248" s="23" t="s">
        <v>1059</v>
      </c>
      <c r="B248" s="23" t="s">
        <v>1913</v>
      </c>
      <c r="C248" s="23" t="s">
        <v>968</v>
      </c>
      <c r="D248" s="23" t="s">
        <v>969</v>
      </c>
      <c r="E248" s="23" t="s">
        <v>993</v>
      </c>
      <c r="F248" s="23" t="s">
        <v>1235</v>
      </c>
      <c r="G248" s="23" t="s">
        <v>1914</v>
      </c>
      <c r="H248" s="23" t="s">
        <v>1235</v>
      </c>
      <c r="I248" s="23" t="s">
        <v>3251</v>
      </c>
      <c r="J248" s="23" t="s">
        <v>2616</v>
      </c>
      <c r="K248" s="24" t="s">
        <v>2052</v>
      </c>
      <c r="L248" s="58" t="s">
        <v>1059</v>
      </c>
      <c r="M248" s="58" t="s">
        <v>1913</v>
      </c>
      <c r="N248" s="58" t="s">
        <v>968</v>
      </c>
    </row>
    <row r="249" spans="1:14" x14ac:dyDescent="0.4">
      <c r="A249" s="23" t="s">
        <v>1356</v>
      </c>
      <c r="B249" s="23" t="s">
        <v>1913</v>
      </c>
      <c r="C249" s="23" t="s">
        <v>968</v>
      </c>
      <c r="D249" s="23" t="s">
        <v>969</v>
      </c>
      <c r="E249" s="23" t="s">
        <v>993</v>
      </c>
      <c r="F249" s="23" t="s">
        <v>1236</v>
      </c>
      <c r="G249" s="23" t="s">
        <v>1914</v>
      </c>
      <c r="H249" s="23" t="s">
        <v>1236</v>
      </c>
      <c r="I249" s="23" t="s">
        <v>3252</v>
      </c>
      <c r="J249" s="23" t="s">
        <v>2617</v>
      </c>
      <c r="K249" s="24" t="s">
        <v>2052</v>
      </c>
      <c r="L249" s="58" t="s">
        <v>1356</v>
      </c>
      <c r="M249" s="58" t="s">
        <v>1913</v>
      </c>
      <c r="N249" s="58" t="s">
        <v>968</v>
      </c>
    </row>
    <row r="250" spans="1:14" x14ac:dyDescent="0.4">
      <c r="A250" s="23" t="s">
        <v>975</v>
      </c>
      <c r="B250" s="23" t="s">
        <v>2005</v>
      </c>
      <c r="C250" s="23" t="s">
        <v>968</v>
      </c>
      <c r="D250" s="23" t="s">
        <v>969</v>
      </c>
      <c r="E250" s="23" t="s">
        <v>1040</v>
      </c>
      <c r="F250" s="23" t="s">
        <v>1237</v>
      </c>
      <c r="G250" s="23" t="s">
        <v>1914</v>
      </c>
      <c r="H250" s="23" t="s">
        <v>1237</v>
      </c>
      <c r="I250" s="23" t="s">
        <v>3253</v>
      </c>
      <c r="J250" s="23" t="s">
        <v>2618</v>
      </c>
      <c r="K250" s="24" t="s">
        <v>2052</v>
      </c>
      <c r="L250" s="58" t="s">
        <v>975</v>
      </c>
      <c r="M250" s="58" t="s">
        <v>2005</v>
      </c>
      <c r="N250" s="58" t="s">
        <v>968</v>
      </c>
    </row>
    <row r="251" spans="1:14" x14ac:dyDescent="0.4">
      <c r="A251" s="23" t="s">
        <v>1206</v>
      </c>
      <c r="B251" s="23" t="s">
        <v>1913</v>
      </c>
      <c r="C251" s="23" t="s">
        <v>968</v>
      </c>
      <c r="D251" s="23" t="s">
        <v>969</v>
      </c>
      <c r="E251" s="23" t="s">
        <v>993</v>
      </c>
      <c r="F251" s="23" t="s">
        <v>1238</v>
      </c>
      <c r="G251" s="23" t="s">
        <v>1914</v>
      </c>
      <c r="H251" s="23" t="s">
        <v>1238</v>
      </c>
      <c r="I251" s="23" t="s">
        <v>3254</v>
      </c>
      <c r="J251" s="23" t="s">
        <v>2619</v>
      </c>
      <c r="K251" s="24" t="s">
        <v>2094</v>
      </c>
      <c r="L251" s="58" t="s">
        <v>1206</v>
      </c>
      <c r="M251" s="58" t="s">
        <v>1913</v>
      </c>
      <c r="N251" s="58" t="s">
        <v>968</v>
      </c>
    </row>
    <row r="252" spans="1:14" x14ac:dyDescent="0.4">
      <c r="A252" s="23" t="s">
        <v>975</v>
      </c>
      <c r="B252" s="23" t="s">
        <v>2005</v>
      </c>
      <c r="C252" s="23" t="s">
        <v>968</v>
      </c>
      <c r="D252" s="23" t="s">
        <v>969</v>
      </c>
      <c r="E252" s="23" t="s">
        <v>993</v>
      </c>
      <c r="F252" s="23" t="s">
        <v>1239</v>
      </c>
      <c r="G252" s="23" t="s">
        <v>1914</v>
      </c>
      <c r="H252" s="23" t="s">
        <v>1239</v>
      </c>
      <c r="I252" s="23" t="s">
        <v>3255</v>
      </c>
      <c r="J252" s="23" t="s">
        <v>2620</v>
      </c>
      <c r="K252" s="24" t="s">
        <v>2052</v>
      </c>
      <c r="L252" s="58" t="s">
        <v>975</v>
      </c>
      <c r="M252" s="58" t="s">
        <v>2005</v>
      </c>
      <c r="N252" s="58" t="s">
        <v>968</v>
      </c>
    </row>
    <row r="253" spans="1:14" x14ac:dyDescent="0.4">
      <c r="A253" s="23" t="s">
        <v>975</v>
      </c>
      <c r="B253" s="23" t="s">
        <v>2005</v>
      </c>
      <c r="C253" s="23" t="s">
        <v>968</v>
      </c>
      <c r="D253" s="23" t="s">
        <v>969</v>
      </c>
      <c r="E253" s="23" t="s">
        <v>993</v>
      </c>
      <c r="F253" s="23" t="s">
        <v>1240</v>
      </c>
      <c r="G253" s="23" t="s">
        <v>1913</v>
      </c>
      <c r="H253" s="23" t="s">
        <v>1240</v>
      </c>
      <c r="I253" s="23" t="s">
        <v>3256</v>
      </c>
      <c r="J253" s="23" t="s">
        <v>2621</v>
      </c>
      <c r="K253" s="24" t="s">
        <v>2052</v>
      </c>
      <c r="L253" s="58" t="s">
        <v>975</v>
      </c>
      <c r="M253" s="58" t="s">
        <v>2005</v>
      </c>
      <c r="N253" s="58" t="s">
        <v>968</v>
      </c>
    </row>
    <row r="254" spans="1:14" x14ac:dyDescent="0.4">
      <c r="A254" s="23" t="s">
        <v>975</v>
      </c>
      <c r="B254" s="23" t="s">
        <v>2005</v>
      </c>
      <c r="C254" s="23" t="s">
        <v>968</v>
      </c>
      <c r="D254" s="23" t="s">
        <v>969</v>
      </c>
      <c r="E254" s="23" t="s">
        <v>993</v>
      </c>
      <c r="F254" s="23" t="s">
        <v>1241</v>
      </c>
      <c r="G254" s="23" t="s">
        <v>1914</v>
      </c>
      <c r="H254" s="23" t="s">
        <v>1241</v>
      </c>
      <c r="I254" s="23" t="s">
        <v>3257</v>
      </c>
      <c r="J254" s="23" t="s">
        <v>2622</v>
      </c>
      <c r="K254" s="24" t="s">
        <v>2054</v>
      </c>
      <c r="L254" s="58" t="s">
        <v>975</v>
      </c>
      <c r="M254" s="58" t="s">
        <v>2005</v>
      </c>
      <c r="N254" s="58" t="s">
        <v>968</v>
      </c>
    </row>
    <row r="255" spans="1:14" x14ac:dyDescent="0.4">
      <c r="A255" s="23" t="s">
        <v>1037</v>
      </c>
      <c r="B255" s="23" t="s">
        <v>1875</v>
      </c>
      <c r="C255" s="23" t="s">
        <v>968</v>
      </c>
      <c r="D255" s="23" t="s">
        <v>969</v>
      </c>
      <c r="E255" s="23" t="s">
        <v>1227</v>
      </c>
      <c r="F255" s="23" t="s">
        <v>1482</v>
      </c>
      <c r="G255" s="23" t="s">
        <v>1913</v>
      </c>
      <c r="H255" s="23" t="s">
        <v>1482</v>
      </c>
      <c r="I255" s="23" t="s">
        <v>3258</v>
      </c>
      <c r="J255" s="23" t="s">
        <v>2623</v>
      </c>
      <c r="K255" s="24" t="s">
        <v>2054</v>
      </c>
      <c r="L255" s="58" t="s">
        <v>1037</v>
      </c>
      <c r="M255" s="58" t="s">
        <v>1875</v>
      </c>
      <c r="N255" s="58" t="s">
        <v>968</v>
      </c>
    </row>
    <row r="256" spans="1:14" x14ac:dyDescent="0.4">
      <c r="A256" s="23" t="s">
        <v>1523</v>
      </c>
      <c r="B256" s="23" t="s">
        <v>1913</v>
      </c>
      <c r="C256" s="23" t="s">
        <v>968</v>
      </c>
      <c r="D256" s="23" t="s">
        <v>969</v>
      </c>
      <c r="E256" s="23" t="s">
        <v>1040</v>
      </c>
      <c r="F256" s="23" t="s">
        <v>1242</v>
      </c>
      <c r="G256" s="23" t="s">
        <v>1914</v>
      </c>
      <c r="H256" s="23" t="s">
        <v>1242</v>
      </c>
      <c r="I256" s="23" t="s">
        <v>3259</v>
      </c>
      <c r="J256" s="23" t="s">
        <v>2624</v>
      </c>
      <c r="K256" s="24" t="s">
        <v>2054</v>
      </c>
      <c r="L256" s="58" t="s">
        <v>1523</v>
      </c>
      <c r="M256" s="58" t="s">
        <v>1913</v>
      </c>
      <c r="N256" s="58" t="s">
        <v>968</v>
      </c>
    </row>
    <row r="257" spans="1:14" x14ac:dyDescent="0.4">
      <c r="A257" s="23" t="s">
        <v>1056</v>
      </c>
      <c r="B257" s="23" t="s">
        <v>1913</v>
      </c>
      <c r="C257" s="23" t="s">
        <v>968</v>
      </c>
      <c r="D257" s="23" t="s">
        <v>969</v>
      </c>
      <c r="E257" s="23" t="s">
        <v>993</v>
      </c>
      <c r="F257" s="23" t="s">
        <v>1243</v>
      </c>
      <c r="G257" s="23" t="s">
        <v>1914</v>
      </c>
      <c r="H257" s="23" t="s">
        <v>1243</v>
      </c>
      <c r="I257" s="23" t="s">
        <v>3260</v>
      </c>
      <c r="J257" s="23" t="s">
        <v>2625</v>
      </c>
      <c r="K257" s="24" t="s">
        <v>2052</v>
      </c>
      <c r="L257" s="58" t="s">
        <v>1056</v>
      </c>
      <c r="M257" s="58" t="s">
        <v>1913</v>
      </c>
      <c r="N257" s="58" t="s">
        <v>968</v>
      </c>
    </row>
    <row r="258" spans="1:14" x14ac:dyDescent="0.4">
      <c r="A258" s="23" t="s">
        <v>1056</v>
      </c>
      <c r="B258" s="23" t="s">
        <v>1913</v>
      </c>
      <c r="C258" s="23" t="s">
        <v>968</v>
      </c>
      <c r="D258" s="23" t="s">
        <v>969</v>
      </c>
      <c r="E258" s="23" t="s">
        <v>1040</v>
      </c>
      <c r="F258" s="23" t="s">
        <v>1244</v>
      </c>
      <c r="G258" s="23" t="s">
        <v>1914</v>
      </c>
      <c r="H258" s="23" t="s">
        <v>1244</v>
      </c>
      <c r="I258" s="23" t="s">
        <v>3261</v>
      </c>
      <c r="J258" s="23" t="s">
        <v>2626</v>
      </c>
      <c r="K258" s="24" t="s">
        <v>2054</v>
      </c>
      <c r="L258" s="58" t="s">
        <v>1056</v>
      </c>
      <c r="M258" s="58" t="s">
        <v>1913</v>
      </c>
      <c r="N258" s="58" t="s">
        <v>968</v>
      </c>
    </row>
    <row r="259" spans="1:14" x14ac:dyDescent="0.4">
      <c r="A259" s="23" t="s">
        <v>1356</v>
      </c>
      <c r="B259" s="23" t="s">
        <v>1913</v>
      </c>
      <c r="C259" s="23" t="s">
        <v>968</v>
      </c>
      <c r="D259" s="23" t="s">
        <v>969</v>
      </c>
      <c r="E259" s="23" t="s">
        <v>993</v>
      </c>
      <c r="F259" s="23" t="s">
        <v>1245</v>
      </c>
      <c r="G259" s="23" t="s">
        <v>1914</v>
      </c>
      <c r="H259" s="23" t="s">
        <v>1245</v>
      </c>
      <c r="I259" s="23" t="s">
        <v>3262</v>
      </c>
      <c r="J259" s="23" t="s">
        <v>2627</v>
      </c>
      <c r="K259" s="24" t="s">
        <v>2052</v>
      </c>
      <c r="L259" s="58" t="s">
        <v>1356</v>
      </c>
      <c r="M259" s="58" t="s">
        <v>1913</v>
      </c>
      <c r="N259" s="58" t="s">
        <v>968</v>
      </c>
    </row>
    <row r="260" spans="1:14" x14ac:dyDescent="0.4">
      <c r="A260" s="23" t="s">
        <v>1358</v>
      </c>
      <c r="B260" s="23" t="s">
        <v>1913</v>
      </c>
      <c r="C260" s="23" t="s">
        <v>0</v>
      </c>
      <c r="D260" s="23" t="s">
        <v>1246</v>
      </c>
      <c r="E260" s="23" t="s">
        <v>1227</v>
      </c>
      <c r="F260" s="23" t="s">
        <v>27</v>
      </c>
      <c r="G260" s="23" t="s">
        <v>1913</v>
      </c>
      <c r="H260" s="23" t="s">
        <v>28</v>
      </c>
      <c r="I260" s="23" t="s">
        <v>3421</v>
      </c>
      <c r="J260" s="23" t="s">
        <v>2332</v>
      </c>
      <c r="K260" s="24" t="s">
        <v>2110</v>
      </c>
      <c r="L260" s="58" t="s">
        <v>1358</v>
      </c>
      <c r="M260" s="58" t="s">
        <v>1913</v>
      </c>
      <c r="N260" s="58" t="s">
        <v>0</v>
      </c>
    </row>
    <row r="261" spans="1:14" x14ac:dyDescent="0.4">
      <c r="A261" s="23" t="s">
        <v>1420</v>
      </c>
      <c r="B261" s="23" t="s">
        <v>2949</v>
      </c>
      <c r="C261" s="23" t="s">
        <v>968</v>
      </c>
      <c r="D261" s="23" t="s">
        <v>969</v>
      </c>
      <c r="E261" s="23" t="s">
        <v>1248</v>
      </c>
      <c r="F261" s="23" t="s">
        <v>1247</v>
      </c>
      <c r="G261" s="23" t="s">
        <v>1913</v>
      </c>
      <c r="H261" s="23" t="s">
        <v>1247</v>
      </c>
      <c r="I261" s="23" t="s">
        <v>3263</v>
      </c>
      <c r="J261" s="23" t="s">
        <v>2067</v>
      </c>
      <c r="K261" s="24" t="s">
        <v>2052</v>
      </c>
      <c r="L261" s="58" t="s">
        <v>1420</v>
      </c>
      <c r="M261" s="58" t="s">
        <v>2949</v>
      </c>
      <c r="N261" s="58" t="s">
        <v>968</v>
      </c>
    </row>
    <row r="262" spans="1:14" x14ac:dyDescent="0.4">
      <c r="A262" s="23" t="s">
        <v>1250</v>
      </c>
      <c r="B262" s="23" t="s">
        <v>2005</v>
      </c>
      <c r="C262" s="23" t="s">
        <v>968</v>
      </c>
      <c r="D262" s="23" t="s">
        <v>969</v>
      </c>
      <c r="E262" s="23" t="s">
        <v>970</v>
      </c>
      <c r="F262" s="23" t="s">
        <v>1249</v>
      </c>
      <c r="G262" s="23" t="s">
        <v>1913</v>
      </c>
      <c r="H262" s="23" t="s">
        <v>1249</v>
      </c>
      <c r="I262" s="23" t="s">
        <v>3264</v>
      </c>
      <c r="J262" s="23" t="s">
        <v>2326</v>
      </c>
      <c r="K262" s="24" t="s">
        <v>2110</v>
      </c>
      <c r="L262" s="58" t="s">
        <v>1250</v>
      </c>
      <c r="M262" s="58" t="s">
        <v>2005</v>
      </c>
      <c r="N262" s="58" t="s">
        <v>968</v>
      </c>
    </row>
    <row r="263" spans="1:14" x14ac:dyDescent="0.4">
      <c r="A263" s="23" t="s">
        <v>1251</v>
      </c>
      <c r="B263" s="23" t="s">
        <v>1913</v>
      </c>
      <c r="C263" s="23" t="s">
        <v>968</v>
      </c>
      <c r="D263" s="23" t="s">
        <v>969</v>
      </c>
      <c r="E263" s="23" t="s">
        <v>1004</v>
      </c>
      <c r="F263" s="23" t="s">
        <v>1481</v>
      </c>
      <c r="G263" s="23" t="s">
        <v>1913</v>
      </c>
      <c r="H263" s="23" t="s">
        <v>1481</v>
      </c>
      <c r="I263" s="23" t="s">
        <v>3265</v>
      </c>
      <c r="J263" s="23" t="s">
        <v>2161</v>
      </c>
      <c r="K263" s="24" t="s">
        <v>2052</v>
      </c>
      <c r="L263" s="58" t="s">
        <v>1251</v>
      </c>
      <c r="M263" s="58" t="s">
        <v>1913</v>
      </c>
      <c r="N263" s="58" t="s">
        <v>968</v>
      </c>
    </row>
    <row r="264" spans="1:14" x14ac:dyDescent="0.4">
      <c r="A264" s="23" t="s">
        <v>1251</v>
      </c>
      <c r="B264" s="23" t="s">
        <v>1913</v>
      </c>
      <c r="C264" s="23" t="s">
        <v>968</v>
      </c>
      <c r="D264" s="23" t="s">
        <v>969</v>
      </c>
      <c r="E264" s="23" t="s">
        <v>1174</v>
      </c>
      <c r="F264" s="23" t="s">
        <v>1480</v>
      </c>
      <c r="G264" s="23" t="s">
        <v>1913</v>
      </c>
      <c r="H264" s="23" t="s">
        <v>1480</v>
      </c>
      <c r="I264" s="23" t="s">
        <v>3266</v>
      </c>
      <c r="J264" s="23" t="s">
        <v>2160</v>
      </c>
      <c r="K264" s="24" t="s">
        <v>2052</v>
      </c>
      <c r="L264" s="58" t="s">
        <v>1251</v>
      </c>
      <c r="M264" s="58" t="s">
        <v>1913</v>
      </c>
      <c r="N264" s="58" t="s">
        <v>968</v>
      </c>
    </row>
    <row r="265" spans="1:14" x14ac:dyDescent="0.4">
      <c r="A265" s="23" t="s">
        <v>1251</v>
      </c>
      <c r="B265" s="23" t="s">
        <v>1913</v>
      </c>
      <c r="C265" s="23" t="s">
        <v>968</v>
      </c>
      <c r="D265" s="23" t="s">
        <v>969</v>
      </c>
      <c r="E265" s="23" t="s">
        <v>1174</v>
      </c>
      <c r="F265" s="23" t="s">
        <v>1252</v>
      </c>
      <c r="G265" s="23" t="s">
        <v>1913</v>
      </c>
      <c r="H265" s="23" t="s">
        <v>1252</v>
      </c>
      <c r="I265" s="23" t="s">
        <v>3267</v>
      </c>
      <c r="J265" s="23" t="s">
        <v>2159</v>
      </c>
      <c r="K265" s="24" t="s">
        <v>2052</v>
      </c>
      <c r="L265" s="58" t="s">
        <v>1251</v>
      </c>
      <c r="M265" s="58" t="s">
        <v>1913</v>
      </c>
      <c r="N265" s="58" t="s">
        <v>968</v>
      </c>
    </row>
    <row r="266" spans="1:14" x14ac:dyDescent="0.4">
      <c r="A266" s="23" t="s">
        <v>1251</v>
      </c>
      <c r="B266" s="23" t="s">
        <v>1913</v>
      </c>
      <c r="C266" s="23" t="s">
        <v>968</v>
      </c>
      <c r="D266" s="23" t="s">
        <v>969</v>
      </c>
      <c r="E266" s="23" t="s">
        <v>1174</v>
      </c>
      <c r="F266" s="23" t="s">
        <v>1253</v>
      </c>
      <c r="G266" s="23" t="s">
        <v>1913</v>
      </c>
      <c r="H266" s="23" t="s">
        <v>1253</v>
      </c>
      <c r="I266" s="23" t="s">
        <v>3268</v>
      </c>
      <c r="J266" s="23" t="s">
        <v>2158</v>
      </c>
      <c r="K266" s="24" t="s">
        <v>2052</v>
      </c>
      <c r="L266" s="58" t="s">
        <v>1251</v>
      </c>
      <c r="M266" s="58" t="s">
        <v>1913</v>
      </c>
      <c r="N266" s="58" t="s">
        <v>968</v>
      </c>
    </row>
    <row r="267" spans="1:14" x14ac:dyDescent="0.4">
      <c r="A267" s="23" t="s">
        <v>1251</v>
      </c>
      <c r="B267" s="23" t="s">
        <v>1913</v>
      </c>
      <c r="C267" s="23" t="s">
        <v>968</v>
      </c>
      <c r="D267" s="23" t="s">
        <v>969</v>
      </c>
      <c r="E267" s="23" t="s">
        <v>1174</v>
      </c>
      <c r="F267" s="23" t="s">
        <v>1254</v>
      </c>
      <c r="G267" s="23" t="s">
        <v>1913</v>
      </c>
      <c r="H267" s="23" t="s">
        <v>1254</v>
      </c>
      <c r="I267" s="23" t="s">
        <v>3269</v>
      </c>
      <c r="J267" s="23" t="s">
        <v>2157</v>
      </c>
      <c r="K267" s="24" t="s">
        <v>2052</v>
      </c>
      <c r="L267" s="58" t="s">
        <v>1251</v>
      </c>
      <c r="M267" s="58" t="s">
        <v>1913</v>
      </c>
      <c r="N267" s="58" t="s">
        <v>968</v>
      </c>
    </row>
    <row r="268" spans="1:14" x14ac:dyDescent="0.4">
      <c r="A268" s="23" t="s">
        <v>1255</v>
      </c>
      <c r="B268" s="23" t="s">
        <v>1913</v>
      </c>
      <c r="C268" s="23" t="s">
        <v>968</v>
      </c>
      <c r="D268" s="23" t="s">
        <v>969</v>
      </c>
      <c r="E268" s="23" t="s">
        <v>1040</v>
      </c>
      <c r="F268" s="23" t="s">
        <v>1479</v>
      </c>
      <c r="G268" s="23" t="s">
        <v>1914</v>
      </c>
      <c r="H268" s="23" t="s">
        <v>1479</v>
      </c>
      <c r="I268" s="23" t="s">
        <v>3270</v>
      </c>
      <c r="J268" s="23" t="s">
        <v>2153</v>
      </c>
      <c r="K268" s="24" t="s">
        <v>2052</v>
      </c>
      <c r="L268" s="58" t="s">
        <v>1255</v>
      </c>
      <c r="M268" s="58" t="s">
        <v>1913</v>
      </c>
      <c r="N268" s="58" t="s">
        <v>968</v>
      </c>
    </row>
    <row r="269" spans="1:14" x14ac:dyDescent="0.4">
      <c r="A269" s="23" t="s">
        <v>1251</v>
      </c>
      <c r="B269" s="23" t="s">
        <v>1913</v>
      </c>
      <c r="C269" s="23" t="s">
        <v>968</v>
      </c>
      <c r="D269" s="23" t="s">
        <v>969</v>
      </c>
      <c r="E269" s="23" t="s">
        <v>1004</v>
      </c>
      <c r="F269" s="23" t="s">
        <v>1256</v>
      </c>
      <c r="G269" s="23" t="s">
        <v>1913</v>
      </c>
      <c r="H269" s="23" t="s">
        <v>1256</v>
      </c>
      <c r="I269" s="23" t="s">
        <v>3271</v>
      </c>
      <c r="J269" s="23" t="s">
        <v>2154</v>
      </c>
      <c r="K269" s="24" t="s">
        <v>2052</v>
      </c>
      <c r="L269" s="58" t="s">
        <v>1251</v>
      </c>
      <c r="M269" s="58" t="s">
        <v>1913</v>
      </c>
      <c r="N269" s="58" t="s">
        <v>968</v>
      </c>
    </row>
    <row r="270" spans="1:14" x14ac:dyDescent="0.4">
      <c r="A270" s="23" t="s">
        <v>1255</v>
      </c>
      <c r="B270" s="23" t="s">
        <v>1913</v>
      </c>
      <c r="C270" s="23" t="s">
        <v>968</v>
      </c>
      <c r="D270" s="23" t="s">
        <v>969</v>
      </c>
      <c r="E270" s="23" t="s">
        <v>1174</v>
      </c>
      <c r="F270" s="23" t="s">
        <v>1478</v>
      </c>
      <c r="G270" s="23" t="s">
        <v>1913</v>
      </c>
      <c r="H270" s="23" t="s">
        <v>1478</v>
      </c>
      <c r="I270" s="23" t="s">
        <v>3272</v>
      </c>
      <c r="J270" s="23" t="s">
        <v>2151</v>
      </c>
      <c r="K270" s="24" t="s">
        <v>2052</v>
      </c>
      <c r="L270" s="58" t="s">
        <v>1255</v>
      </c>
      <c r="M270" s="58" t="s">
        <v>1913</v>
      </c>
      <c r="N270" s="58" t="s">
        <v>968</v>
      </c>
    </row>
    <row r="271" spans="1:14" x14ac:dyDescent="0.4">
      <c r="A271" s="23" t="s">
        <v>1255</v>
      </c>
      <c r="B271" s="23" t="s">
        <v>1913</v>
      </c>
      <c r="C271" s="23" t="s">
        <v>968</v>
      </c>
      <c r="D271" s="23" t="s">
        <v>969</v>
      </c>
      <c r="E271" s="23" t="s">
        <v>1174</v>
      </c>
      <c r="F271" s="23" t="s">
        <v>1257</v>
      </c>
      <c r="G271" s="23" t="s">
        <v>1913</v>
      </c>
      <c r="H271" s="23" t="s">
        <v>1257</v>
      </c>
      <c r="I271" s="23" t="s">
        <v>3273</v>
      </c>
      <c r="J271" s="23" t="s">
        <v>2149</v>
      </c>
      <c r="K271" s="24" t="s">
        <v>2054</v>
      </c>
      <c r="L271" s="58" t="s">
        <v>1255</v>
      </c>
      <c r="M271" s="58" t="s">
        <v>1913</v>
      </c>
      <c r="N271" s="58" t="s">
        <v>968</v>
      </c>
    </row>
    <row r="272" spans="1:14" x14ac:dyDescent="0.4">
      <c r="A272" s="23" t="s">
        <v>1259</v>
      </c>
      <c r="B272" s="23" t="s">
        <v>1875</v>
      </c>
      <c r="C272" s="23" t="s">
        <v>968</v>
      </c>
      <c r="D272" s="23" t="s">
        <v>969</v>
      </c>
      <c r="E272" s="23" t="s">
        <v>970</v>
      </c>
      <c r="F272" s="23" t="s">
        <v>1258</v>
      </c>
      <c r="G272" s="23" t="s">
        <v>1913</v>
      </c>
      <c r="H272" s="23" t="s">
        <v>1258</v>
      </c>
      <c r="I272" s="23" t="s">
        <v>3274</v>
      </c>
      <c r="J272" s="23" t="s">
        <v>2351</v>
      </c>
      <c r="K272" s="24" t="s">
        <v>2094</v>
      </c>
      <c r="L272" s="58" t="s">
        <v>1259</v>
      </c>
      <c r="M272" s="58" t="s">
        <v>1875</v>
      </c>
      <c r="N272" s="58" t="s">
        <v>968</v>
      </c>
    </row>
    <row r="273" spans="1:14" x14ac:dyDescent="0.4">
      <c r="A273" s="23" t="s">
        <v>1259</v>
      </c>
      <c r="B273" s="23" t="s">
        <v>1875</v>
      </c>
      <c r="C273" s="23" t="s">
        <v>968</v>
      </c>
      <c r="D273" s="23" t="s">
        <v>969</v>
      </c>
      <c r="E273" s="23" t="s">
        <v>970</v>
      </c>
      <c r="F273" s="23" t="s">
        <v>1260</v>
      </c>
      <c r="G273" s="23" t="s">
        <v>14</v>
      </c>
      <c r="H273" s="23" t="s">
        <v>1260</v>
      </c>
      <c r="I273" s="23" t="s">
        <v>3275</v>
      </c>
      <c r="J273" s="23" t="s">
        <v>2350</v>
      </c>
      <c r="K273" s="24" t="s">
        <v>2094</v>
      </c>
      <c r="L273" s="58" t="s">
        <v>1259</v>
      </c>
      <c r="M273" s="58" t="s">
        <v>1875</v>
      </c>
      <c r="N273" s="58" t="s">
        <v>968</v>
      </c>
    </row>
    <row r="274" spans="1:14" x14ac:dyDescent="0.4">
      <c r="A274" s="23" t="s">
        <v>1259</v>
      </c>
      <c r="B274" s="23" t="s">
        <v>1875</v>
      </c>
      <c r="C274" s="23" t="s">
        <v>968</v>
      </c>
      <c r="D274" s="23" t="s">
        <v>969</v>
      </c>
      <c r="E274" s="23" t="s">
        <v>970</v>
      </c>
      <c r="F274" s="23" t="s">
        <v>1261</v>
      </c>
      <c r="G274" s="23" t="s">
        <v>14</v>
      </c>
      <c r="H274" s="23" t="s">
        <v>1261</v>
      </c>
      <c r="I274" s="23" t="s">
        <v>3276</v>
      </c>
      <c r="J274" s="23" t="s">
        <v>2346</v>
      </c>
      <c r="K274" s="24" t="s">
        <v>2110</v>
      </c>
      <c r="L274" s="58" t="s">
        <v>1259</v>
      </c>
      <c r="M274" s="58" t="s">
        <v>1875</v>
      </c>
      <c r="N274" s="58" t="s">
        <v>968</v>
      </c>
    </row>
    <row r="275" spans="1:14" x14ac:dyDescent="0.4">
      <c r="A275" s="23" t="s">
        <v>1259</v>
      </c>
      <c r="B275" s="23" t="s">
        <v>1875</v>
      </c>
      <c r="C275" s="23" t="s">
        <v>968</v>
      </c>
      <c r="D275" s="23" t="s">
        <v>969</v>
      </c>
      <c r="E275" s="23" t="s">
        <v>970</v>
      </c>
      <c r="F275" s="23" t="s">
        <v>1262</v>
      </c>
      <c r="G275" s="23" t="s">
        <v>14</v>
      </c>
      <c r="H275" s="23" t="s">
        <v>1262</v>
      </c>
      <c r="I275" s="23" t="s">
        <v>3277</v>
      </c>
      <c r="J275" s="23" t="s">
        <v>2345</v>
      </c>
      <c r="K275" s="24" t="s">
        <v>2110</v>
      </c>
      <c r="L275" s="58" t="s">
        <v>1259</v>
      </c>
      <c r="M275" s="58" t="s">
        <v>1875</v>
      </c>
      <c r="N275" s="58" t="s">
        <v>968</v>
      </c>
    </row>
    <row r="276" spans="1:14" x14ac:dyDescent="0.4">
      <c r="A276" s="23" t="s">
        <v>1259</v>
      </c>
      <c r="B276" s="23" t="s">
        <v>1875</v>
      </c>
      <c r="C276" s="23" t="s">
        <v>968</v>
      </c>
      <c r="D276" s="23" t="s">
        <v>969</v>
      </c>
      <c r="E276" s="23" t="s">
        <v>970</v>
      </c>
      <c r="F276" s="23" t="s">
        <v>1263</v>
      </c>
      <c r="G276" s="23" t="s">
        <v>14</v>
      </c>
      <c r="H276" s="23" t="s">
        <v>1263</v>
      </c>
      <c r="I276" s="23" t="s">
        <v>3278</v>
      </c>
      <c r="J276" s="23" t="s">
        <v>2344</v>
      </c>
      <c r="K276" s="24" t="s">
        <v>2110</v>
      </c>
      <c r="L276" s="58" t="s">
        <v>1259</v>
      </c>
      <c r="M276" s="58" t="s">
        <v>1875</v>
      </c>
      <c r="N276" s="58" t="s">
        <v>968</v>
      </c>
    </row>
    <row r="277" spans="1:14" x14ac:dyDescent="0.4">
      <c r="A277" s="23" t="s">
        <v>1259</v>
      </c>
      <c r="B277" s="23" t="s">
        <v>1875</v>
      </c>
      <c r="C277" s="23" t="s">
        <v>968</v>
      </c>
      <c r="D277" s="23" t="s">
        <v>969</v>
      </c>
      <c r="E277" s="23" t="s">
        <v>970</v>
      </c>
      <c r="F277" s="23" t="s">
        <v>1264</v>
      </c>
      <c r="G277" s="23" t="s">
        <v>1913</v>
      </c>
      <c r="H277" s="23" t="s">
        <v>1264</v>
      </c>
      <c r="I277" s="23" t="s">
        <v>3279</v>
      </c>
      <c r="J277" s="23" t="s">
        <v>2343</v>
      </c>
      <c r="K277" s="24" t="s">
        <v>2110</v>
      </c>
      <c r="L277" s="58" t="s">
        <v>1259</v>
      </c>
      <c r="M277" s="58" t="s">
        <v>1875</v>
      </c>
      <c r="N277" s="58" t="s">
        <v>968</v>
      </c>
    </row>
    <row r="278" spans="1:14" x14ac:dyDescent="0.4">
      <c r="A278" s="23" t="s">
        <v>1265</v>
      </c>
      <c r="B278" s="23" t="s">
        <v>1913</v>
      </c>
      <c r="C278" s="23" t="s">
        <v>968</v>
      </c>
      <c r="D278" s="23" t="s">
        <v>969</v>
      </c>
      <c r="E278" s="23" t="s">
        <v>970</v>
      </c>
      <c r="F278" s="23" t="s">
        <v>1477</v>
      </c>
      <c r="G278" s="23" t="s">
        <v>1913</v>
      </c>
      <c r="H278" s="23" t="s">
        <v>1477</v>
      </c>
      <c r="I278" s="23" t="s">
        <v>3280</v>
      </c>
      <c r="J278" s="23" t="s">
        <v>2354</v>
      </c>
      <c r="K278" s="24" t="s">
        <v>2054</v>
      </c>
      <c r="L278" s="58" t="s">
        <v>1265</v>
      </c>
      <c r="M278" s="58" t="s">
        <v>1913</v>
      </c>
      <c r="N278" s="58" t="s">
        <v>968</v>
      </c>
    </row>
    <row r="279" spans="1:14" x14ac:dyDescent="0.4">
      <c r="A279" s="23" t="s">
        <v>1267</v>
      </c>
      <c r="B279" s="23" t="s">
        <v>1875</v>
      </c>
      <c r="C279" s="23" t="s">
        <v>968</v>
      </c>
      <c r="D279" s="23" t="s">
        <v>969</v>
      </c>
      <c r="E279" s="23" t="s">
        <v>970</v>
      </c>
      <c r="F279" s="23" t="s">
        <v>1266</v>
      </c>
      <c r="G279" s="23" t="s">
        <v>14</v>
      </c>
      <c r="H279" s="23" t="s">
        <v>1266</v>
      </c>
      <c r="I279" s="23" t="s">
        <v>3281</v>
      </c>
      <c r="J279" s="23" t="s">
        <v>2369</v>
      </c>
      <c r="K279" s="24" t="s">
        <v>2110</v>
      </c>
      <c r="L279" s="58" t="s">
        <v>1267</v>
      </c>
      <c r="M279" s="58" t="s">
        <v>1875</v>
      </c>
      <c r="N279" s="58" t="s">
        <v>968</v>
      </c>
    </row>
    <row r="280" spans="1:14" x14ac:dyDescent="0.4">
      <c r="A280" s="23" t="s">
        <v>1265</v>
      </c>
      <c r="B280" s="23" t="s">
        <v>1913</v>
      </c>
      <c r="C280" s="23" t="s">
        <v>968</v>
      </c>
      <c r="D280" s="23" t="s">
        <v>969</v>
      </c>
      <c r="E280" s="23" t="s">
        <v>970</v>
      </c>
      <c r="F280" s="23" t="s">
        <v>1268</v>
      </c>
      <c r="G280" s="23" t="s">
        <v>1913</v>
      </c>
      <c r="H280" s="23" t="s">
        <v>1268</v>
      </c>
      <c r="I280" s="23" t="s">
        <v>3282</v>
      </c>
      <c r="J280" s="23" t="s">
        <v>2353</v>
      </c>
      <c r="K280" s="24" t="s">
        <v>2094</v>
      </c>
      <c r="L280" s="58" t="s">
        <v>1265</v>
      </c>
      <c r="M280" s="58" t="s">
        <v>1913</v>
      </c>
      <c r="N280" s="58" t="s">
        <v>968</v>
      </c>
    </row>
    <row r="281" spans="1:14" x14ac:dyDescent="0.4">
      <c r="A281" s="23" t="s">
        <v>1422</v>
      </c>
      <c r="B281" s="23" t="s">
        <v>2005</v>
      </c>
      <c r="C281" s="23" t="s">
        <v>968</v>
      </c>
      <c r="D281" s="23" t="s">
        <v>969</v>
      </c>
      <c r="E281" s="23" t="s">
        <v>970</v>
      </c>
      <c r="F281" s="23" t="s">
        <v>1476</v>
      </c>
      <c r="G281" s="23" t="s">
        <v>5</v>
      </c>
      <c r="H281" s="23" t="s">
        <v>1476</v>
      </c>
      <c r="I281" s="23" t="s">
        <v>3283</v>
      </c>
      <c r="J281" s="23" t="s">
        <v>2628</v>
      </c>
      <c r="K281" s="24" t="s">
        <v>2094</v>
      </c>
      <c r="L281" s="58" t="s">
        <v>1422</v>
      </c>
      <c r="M281" s="58" t="s">
        <v>2005</v>
      </c>
      <c r="N281" s="58" t="s">
        <v>968</v>
      </c>
    </row>
    <row r="282" spans="1:14" x14ac:dyDescent="0.4">
      <c r="A282" s="23" t="s">
        <v>1270</v>
      </c>
      <c r="B282" s="23" t="s">
        <v>1875</v>
      </c>
      <c r="C282" s="23" t="s">
        <v>968</v>
      </c>
      <c r="D282" s="23" t="s">
        <v>969</v>
      </c>
      <c r="E282" s="23" t="s">
        <v>970</v>
      </c>
      <c r="F282" s="23" t="s">
        <v>1269</v>
      </c>
      <c r="G282" s="23" t="s">
        <v>1913</v>
      </c>
      <c r="H282" s="23" t="s">
        <v>1269</v>
      </c>
      <c r="I282" s="23" t="s">
        <v>3284</v>
      </c>
      <c r="J282" s="23" t="s">
        <v>2360</v>
      </c>
      <c r="K282" s="24" t="s">
        <v>2054</v>
      </c>
      <c r="L282" s="58" t="s">
        <v>1270</v>
      </c>
      <c r="M282" s="58" t="s">
        <v>1875</v>
      </c>
      <c r="N282" s="58" t="s">
        <v>968</v>
      </c>
    </row>
    <row r="283" spans="1:14" x14ac:dyDescent="0.4">
      <c r="A283" s="23" t="s">
        <v>1270</v>
      </c>
      <c r="B283" s="23" t="s">
        <v>1875</v>
      </c>
      <c r="C283" s="23" t="s">
        <v>968</v>
      </c>
      <c r="D283" s="23" t="s">
        <v>969</v>
      </c>
      <c r="E283" s="23" t="s">
        <v>970</v>
      </c>
      <c r="F283" s="23" t="s">
        <v>1271</v>
      </c>
      <c r="G283" s="23" t="s">
        <v>14</v>
      </c>
      <c r="H283" s="23" t="s">
        <v>1271</v>
      </c>
      <c r="I283" s="23" t="s">
        <v>3285</v>
      </c>
      <c r="J283" s="23" t="s">
        <v>2363</v>
      </c>
      <c r="K283" s="24" t="s">
        <v>2054</v>
      </c>
      <c r="L283" s="58" t="s">
        <v>1270</v>
      </c>
      <c r="M283" s="58" t="s">
        <v>1875</v>
      </c>
      <c r="N283" s="58" t="s">
        <v>968</v>
      </c>
    </row>
    <row r="284" spans="1:14" x14ac:dyDescent="0.4">
      <c r="A284" s="23" t="s">
        <v>1259</v>
      </c>
      <c r="B284" s="23" t="s">
        <v>1875</v>
      </c>
      <c r="C284" s="23" t="s">
        <v>968</v>
      </c>
      <c r="D284" s="23" t="s">
        <v>969</v>
      </c>
      <c r="E284" s="23" t="s">
        <v>970</v>
      </c>
      <c r="F284" s="23" t="s">
        <v>1272</v>
      </c>
      <c r="G284" s="23" t="s">
        <v>1913</v>
      </c>
      <c r="H284" s="23" t="s">
        <v>1272</v>
      </c>
      <c r="I284" s="23" t="s">
        <v>3286</v>
      </c>
      <c r="J284" s="23" t="s">
        <v>2342</v>
      </c>
      <c r="K284" s="24" t="s">
        <v>2110</v>
      </c>
      <c r="L284" s="58" t="s">
        <v>1259</v>
      </c>
      <c r="M284" s="58" t="s">
        <v>1875</v>
      </c>
      <c r="N284" s="58" t="s">
        <v>968</v>
      </c>
    </row>
    <row r="285" spans="1:14" x14ac:dyDescent="0.4">
      <c r="A285" s="23" t="s">
        <v>1259</v>
      </c>
      <c r="B285" s="23" t="s">
        <v>1875</v>
      </c>
      <c r="C285" s="23" t="s">
        <v>968</v>
      </c>
      <c r="D285" s="23" t="s">
        <v>969</v>
      </c>
      <c r="E285" s="23" t="s">
        <v>970</v>
      </c>
      <c r="F285" s="23" t="s">
        <v>1273</v>
      </c>
      <c r="G285" s="23" t="s">
        <v>1913</v>
      </c>
      <c r="H285" s="23" t="s">
        <v>1273</v>
      </c>
      <c r="I285" s="23" t="s">
        <v>3287</v>
      </c>
      <c r="J285" s="23" t="s">
        <v>2348</v>
      </c>
      <c r="K285" s="24" t="s">
        <v>2629</v>
      </c>
      <c r="L285" s="58" t="s">
        <v>1259</v>
      </c>
      <c r="M285" s="58" t="s">
        <v>1875</v>
      </c>
      <c r="N285" s="58" t="s">
        <v>968</v>
      </c>
    </row>
    <row r="286" spans="1:14" x14ac:dyDescent="0.4">
      <c r="A286" s="23" t="s">
        <v>1270</v>
      </c>
      <c r="B286" s="23" t="s">
        <v>1875</v>
      </c>
      <c r="C286" s="23" t="s">
        <v>968</v>
      </c>
      <c r="D286" s="23" t="s">
        <v>969</v>
      </c>
      <c r="E286" s="23" t="s">
        <v>970</v>
      </c>
      <c r="F286" s="23" t="s">
        <v>1274</v>
      </c>
      <c r="G286" s="23" t="s">
        <v>14</v>
      </c>
      <c r="H286" s="23" t="s">
        <v>1274</v>
      </c>
      <c r="I286" s="23" t="s">
        <v>3288</v>
      </c>
      <c r="J286" s="23" t="s">
        <v>2362</v>
      </c>
      <c r="K286" s="24" t="s">
        <v>2054</v>
      </c>
      <c r="L286" s="58" t="s">
        <v>1270</v>
      </c>
      <c r="M286" s="58" t="s">
        <v>1875</v>
      </c>
      <c r="N286" s="58" t="s">
        <v>968</v>
      </c>
    </row>
    <row r="287" spans="1:14" x14ac:dyDescent="0.4">
      <c r="A287" s="23" t="s">
        <v>1259</v>
      </c>
      <c r="B287" s="23" t="s">
        <v>1875</v>
      </c>
      <c r="C287" s="23" t="s">
        <v>968</v>
      </c>
      <c r="D287" s="23" t="s">
        <v>969</v>
      </c>
      <c r="E287" s="23" t="s">
        <v>970</v>
      </c>
      <c r="F287" s="23" t="s">
        <v>1275</v>
      </c>
      <c r="G287" s="23" t="s">
        <v>1913</v>
      </c>
      <c r="H287" s="23" t="s">
        <v>1275</v>
      </c>
      <c r="I287" s="23" t="s">
        <v>3289</v>
      </c>
      <c r="J287" s="23" t="s">
        <v>2352</v>
      </c>
      <c r="K287" s="24" t="s">
        <v>2054</v>
      </c>
      <c r="L287" s="58" t="s">
        <v>1259</v>
      </c>
      <c r="M287" s="58" t="s">
        <v>1875</v>
      </c>
      <c r="N287" s="58" t="s">
        <v>968</v>
      </c>
    </row>
    <row r="288" spans="1:14" x14ac:dyDescent="0.4">
      <c r="A288" s="23" t="s">
        <v>1270</v>
      </c>
      <c r="B288" s="23" t="s">
        <v>1875</v>
      </c>
      <c r="C288" s="23" t="s">
        <v>968</v>
      </c>
      <c r="D288" s="23" t="s">
        <v>969</v>
      </c>
      <c r="E288" s="23" t="s">
        <v>970</v>
      </c>
      <c r="F288" s="23" t="s">
        <v>1276</v>
      </c>
      <c r="G288" s="23" t="s">
        <v>14</v>
      </c>
      <c r="H288" s="23" t="s">
        <v>1276</v>
      </c>
      <c r="I288" s="23" t="s">
        <v>3290</v>
      </c>
      <c r="J288" s="23" t="s">
        <v>2359</v>
      </c>
      <c r="K288" s="24" t="s">
        <v>2054</v>
      </c>
      <c r="L288" s="58" t="s">
        <v>1270</v>
      </c>
      <c r="M288" s="58" t="s">
        <v>1875</v>
      </c>
      <c r="N288" s="58" t="s">
        <v>968</v>
      </c>
    </row>
    <row r="289" spans="1:14" x14ac:dyDescent="0.4">
      <c r="A289" s="23" t="s">
        <v>1267</v>
      </c>
      <c r="B289" s="23" t="s">
        <v>1875</v>
      </c>
      <c r="C289" s="23" t="s">
        <v>968</v>
      </c>
      <c r="D289" s="23" t="s">
        <v>969</v>
      </c>
      <c r="E289" s="23" t="s">
        <v>970</v>
      </c>
      <c r="F289" s="23" t="s">
        <v>1277</v>
      </c>
      <c r="G289" s="23" t="s">
        <v>1913</v>
      </c>
      <c r="H289" s="23" t="s">
        <v>1277</v>
      </c>
      <c r="I289" s="23" t="s">
        <v>3291</v>
      </c>
      <c r="J289" s="23" t="s">
        <v>2338</v>
      </c>
      <c r="K289" s="24" t="s">
        <v>2054</v>
      </c>
      <c r="L289" s="58" t="s">
        <v>1267</v>
      </c>
      <c r="M289" s="58" t="s">
        <v>1875</v>
      </c>
      <c r="N289" s="58" t="s">
        <v>968</v>
      </c>
    </row>
    <row r="290" spans="1:14" x14ac:dyDescent="0.4">
      <c r="A290" s="23" t="s">
        <v>1259</v>
      </c>
      <c r="B290" s="23" t="s">
        <v>1875</v>
      </c>
      <c r="C290" s="23" t="s">
        <v>968</v>
      </c>
      <c r="D290" s="23" t="s">
        <v>969</v>
      </c>
      <c r="E290" s="23" t="s">
        <v>970</v>
      </c>
      <c r="F290" s="23" t="s">
        <v>1278</v>
      </c>
      <c r="G290" s="23" t="s">
        <v>1913</v>
      </c>
      <c r="H290" s="23" t="s">
        <v>1278</v>
      </c>
      <c r="I290" s="23" t="s">
        <v>3292</v>
      </c>
      <c r="J290" s="23" t="s">
        <v>2341</v>
      </c>
      <c r="K290" s="24" t="s">
        <v>2110</v>
      </c>
      <c r="L290" s="58" t="s">
        <v>1259</v>
      </c>
      <c r="M290" s="58" t="s">
        <v>1875</v>
      </c>
      <c r="N290" s="58" t="s">
        <v>968</v>
      </c>
    </row>
    <row r="291" spans="1:14" x14ac:dyDescent="0.4">
      <c r="A291" s="23" t="s">
        <v>1259</v>
      </c>
      <c r="B291" s="23" t="s">
        <v>1875</v>
      </c>
      <c r="C291" s="23" t="s">
        <v>968</v>
      </c>
      <c r="D291" s="23" t="s">
        <v>969</v>
      </c>
      <c r="E291" s="23" t="s">
        <v>970</v>
      </c>
      <c r="F291" s="23" t="s">
        <v>1279</v>
      </c>
      <c r="G291" s="23" t="s">
        <v>1913</v>
      </c>
      <c r="H291" s="23" t="s">
        <v>1279</v>
      </c>
      <c r="I291" s="23" t="s">
        <v>3293</v>
      </c>
      <c r="J291" s="23" t="s">
        <v>2340</v>
      </c>
      <c r="K291" s="24" t="s">
        <v>2110</v>
      </c>
      <c r="L291" s="58" t="s">
        <v>1259</v>
      </c>
      <c r="M291" s="58" t="s">
        <v>1875</v>
      </c>
      <c r="N291" s="58" t="s">
        <v>968</v>
      </c>
    </row>
    <row r="292" spans="1:14" x14ac:dyDescent="0.4">
      <c r="A292" s="23" t="s">
        <v>1259</v>
      </c>
      <c r="B292" s="23" t="s">
        <v>1875</v>
      </c>
      <c r="C292" s="23" t="s">
        <v>968</v>
      </c>
      <c r="D292" s="23" t="s">
        <v>969</v>
      </c>
      <c r="E292" s="23" t="s">
        <v>970</v>
      </c>
      <c r="F292" s="23" t="s">
        <v>1280</v>
      </c>
      <c r="G292" s="23" t="s">
        <v>1913</v>
      </c>
      <c r="H292" s="23" t="s">
        <v>1280</v>
      </c>
      <c r="I292" s="23" t="s">
        <v>3294</v>
      </c>
      <c r="J292" s="23" t="s">
        <v>2339</v>
      </c>
      <c r="K292" s="24" t="s">
        <v>2110</v>
      </c>
      <c r="L292" s="58" t="s">
        <v>1259</v>
      </c>
      <c r="M292" s="58" t="s">
        <v>1875</v>
      </c>
      <c r="N292" s="58" t="s">
        <v>968</v>
      </c>
    </row>
    <row r="293" spans="1:14" x14ac:dyDescent="0.4">
      <c r="A293" s="23" t="s">
        <v>1267</v>
      </c>
      <c r="B293" s="23" t="s">
        <v>1875</v>
      </c>
      <c r="C293" s="23" t="s">
        <v>968</v>
      </c>
      <c r="D293" s="23" t="s">
        <v>969</v>
      </c>
      <c r="E293" s="23" t="s">
        <v>970</v>
      </c>
      <c r="F293" s="23" t="s">
        <v>1281</v>
      </c>
      <c r="G293" s="23" t="s">
        <v>1913</v>
      </c>
      <c r="H293" s="23" t="s">
        <v>1281</v>
      </c>
      <c r="I293" s="23" t="s">
        <v>3295</v>
      </c>
      <c r="J293" s="23" t="s">
        <v>2368</v>
      </c>
      <c r="K293" s="24" t="s">
        <v>2110</v>
      </c>
      <c r="L293" s="58" t="s">
        <v>1267</v>
      </c>
      <c r="M293" s="58" t="s">
        <v>1875</v>
      </c>
      <c r="N293" s="58" t="s">
        <v>968</v>
      </c>
    </row>
    <row r="294" spans="1:14" x14ac:dyDescent="0.4">
      <c r="A294" s="23" t="s">
        <v>1270</v>
      </c>
      <c r="B294" s="23" t="s">
        <v>1875</v>
      </c>
      <c r="C294" s="23" t="s">
        <v>968</v>
      </c>
      <c r="D294" s="23" t="s">
        <v>969</v>
      </c>
      <c r="E294" s="23" t="s">
        <v>970</v>
      </c>
      <c r="F294" s="23" t="s">
        <v>1282</v>
      </c>
      <c r="G294" s="23" t="s">
        <v>1913</v>
      </c>
      <c r="H294" s="23" t="s">
        <v>1282</v>
      </c>
      <c r="I294" s="23" t="s">
        <v>3296</v>
      </c>
      <c r="J294" s="23" t="s">
        <v>2358</v>
      </c>
      <c r="K294" s="24" t="s">
        <v>2094</v>
      </c>
      <c r="L294" s="58" t="s">
        <v>1270</v>
      </c>
      <c r="M294" s="58" t="s">
        <v>1875</v>
      </c>
      <c r="N294" s="58" t="s">
        <v>968</v>
      </c>
    </row>
    <row r="295" spans="1:14" x14ac:dyDescent="0.4">
      <c r="A295" s="23" t="s">
        <v>1270</v>
      </c>
      <c r="B295" s="23" t="s">
        <v>1875</v>
      </c>
      <c r="C295" s="23" t="s">
        <v>968</v>
      </c>
      <c r="D295" s="23" t="s">
        <v>969</v>
      </c>
      <c r="E295" s="23" t="s">
        <v>970</v>
      </c>
      <c r="F295" s="23" t="s">
        <v>1283</v>
      </c>
      <c r="G295" s="23" t="s">
        <v>1913</v>
      </c>
      <c r="H295" s="23" t="s">
        <v>1283</v>
      </c>
      <c r="I295" s="23" t="s">
        <v>3297</v>
      </c>
      <c r="J295" s="23" t="s">
        <v>2357</v>
      </c>
      <c r="K295" s="24" t="s">
        <v>2094</v>
      </c>
      <c r="L295" s="58" t="s">
        <v>1270</v>
      </c>
      <c r="M295" s="58" t="s">
        <v>1875</v>
      </c>
      <c r="N295" s="58" t="s">
        <v>968</v>
      </c>
    </row>
    <row r="296" spans="1:14" x14ac:dyDescent="0.4">
      <c r="A296" s="23" t="s">
        <v>1270</v>
      </c>
      <c r="B296" s="23" t="s">
        <v>1875</v>
      </c>
      <c r="C296" s="23" t="s">
        <v>968</v>
      </c>
      <c r="D296" s="23" t="s">
        <v>969</v>
      </c>
      <c r="E296" s="23" t="s">
        <v>970</v>
      </c>
      <c r="F296" s="23" t="s">
        <v>1284</v>
      </c>
      <c r="G296" s="23" t="s">
        <v>1913</v>
      </c>
      <c r="H296" s="23" t="s">
        <v>1284</v>
      </c>
      <c r="I296" s="23" t="s">
        <v>3298</v>
      </c>
      <c r="J296" s="23" t="s">
        <v>2337</v>
      </c>
      <c r="K296" s="24" t="s">
        <v>2054</v>
      </c>
      <c r="L296" s="58" t="s">
        <v>1270</v>
      </c>
      <c r="M296" s="58" t="s">
        <v>1875</v>
      </c>
      <c r="N296" s="58" t="s">
        <v>968</v>
      </c>
    </row>
    <row r="297" spans="1:14" x14ac:dyDescent="0.4">
      <c r="A297" s="23" t="s">
        <v>1270</v>
      </c>
      <c r="B297" s="23" t="s">
        <v>1875</v>
      </c>
      <c r="C297" s="23" t="s">
        <v>968</v>
      </c>
      <c r="D297" s="23" t="s">
        <v>969</v>
      </c>
      <c r="E297" s="23" t="s">
        <v>970</v>
      </c>
      <c r="F297" s="23" t="s">
        <v>1285</v>
      </c>
      <c r="G297" s="23" t="s">
        <v>1913</v>
      </c>
      <c r="H297" s="23" t="s">
        <v>1285</v>
      </c>
      <c r="I297" s="23" t="s">
        <v>3299</v>
      </c>
      <c r="J297" s="23" t="s">
        <v>2361</v>
      </c>
      <c r="K297" s="24" t="s">
        <v>2054</v>
      </c>
      <c r="L297" s="58" t="s">
        <v>1270</v>
      </c>
      <c r="M297" s="58" t="s">
        <v>1875</v>
      </c>
      <c r="N297" s="58" t="s">
        <v>968</v>
      </c>
    </row>
    <row r="298" spans="1:14" x14ac:dyDescent="0.4">
      <c r="A298" s="23" t="s">
        <v>1267</v>
      </c>
      <c r="B298" s="23" t="s">
        <v>1875</v>
      </c>
      <c r="C298" s="23" t="s">
        <v>968</v>
      </c>
      <c r="D298" s="23" t="s">
        <v>969</v>
      </c>
      <c r="E298" s="23" t="s">
        <v>970</v>
      </c>
      <c r="F298" s="23" t="s">
        <v>1286</v>
      </c>
      <c r="G298" s="23" t="s">
        <v>1913</v>
      </c>
      <c r="H298" s="23" t="s">
        <v>1286</v>
      </c>
      <c r="I298" s="23" t="s">
        <v>3300</v>
      </c>
      <c r="J298" s="23" t="s">
        <v>2367</v>
      </c>
      <c r="K298" s="24" t="s">
        <v>2094</v>
      </c>
      <c r="L298" s="58" t="s">
        <v>1267</v>
      </c>
      <c r="M298" s="58" t="s">
        <v>1875</v>
      </c>
      <c r="N298" s="58" t="s">
        <v>968</v>
      </c>
    </row>
    <row r="299" spans="1:14" x14ac:dyDescent="0.4">
      <c r="A299" s="23" t="s">
        <v>1270</v>
      </c>
      <c r="B299" s="23" t="s">
        <v>1875</v>
      </c>
      <c r="C299" s="23" t="s">
        <v>968</v>
      </c>
      <c r="D299" s="23" t="s">
        <v>969</v>
      </c>
      <c r="E299" s="23" t="s">
        <v>970</v>
      </c>
      <c r="F299" s="23" t="s">
        <v>1287</v>
      </c>
      <c r="G299" s="23" t="s">
        <v>1913</v>
      </c>
      <c r="H299" s="23" t="s">
        <v>1287</v>
      </c>
      <c r="I299" s="23" t="s">
        <v>3301</v>
      </c>
      <c r="J299" s="23" t="s">
        <v>2356</v>
      </c>
      <c r="K299" s="24" t="s">
        <v>2110</v>
      </c>
      <c r="L299" s="58" t="s">
        <v>1270</v>
      </c>
      <c r="M299" s="58" t="s">
        <v>1875</v>
      </c>
      <c r="N299" s="58" t="s">
        <v>968</v>
      </c>
    </row>
    <row r="300" spans="1:14" x14ac:dyDescent="0.4">
      <c r="A300" s="23" t="s">
        <v>1267</v>
      </c>
      <c r="B300" s="23" t="s">
        <v>1875</v>
      </c>
      <c r="C300" s="23" t="s">
        <v>968</v>
      </c>
      <c r="D300" s="23" t="s">
        <v>969</v>
      </c>
      <c r="E300" s="23" t="s">
        <v>970</v>
      </c>
      <c r="F300" s="23" t="s">
        <v>1288</v>
      </c>
      <c r="G300" s="23" t="s">
        <v>1914</v>
      </c>
      <c r="H300" s="23" t="s">
        <v>1288</v>
      </c>
      <c r="I300" s="23" t="s">
        <v>3302</v>
      </c>
      <c r="J300" s="23" t="s">
        <v>2366</v>
      </c>
      <c r="K300" s="24" t="s">
        <v>2110</v>
      </c>
      <c r="L300" s="58" t="s">
        <v>1267</v>
      </c>
      <c r="M300" s="58" t="s">
        <v>1875</v>
      </c>
      <c r="N300" s="58" t="s">
        <v>968</v>
      </c>
    </row>
    <row r="301" spans="1:14" x14ac:dyDescent="0.4">
      <c r="A301" s="23" t="s">
        <v>1267</v>
      </c>
      <c r="B301" s="23" t="s">
        <v>1875</v>
      </c>
      <c r="C301" s="23" t="s">
        <v>968</v>
      </c>
      <c r="D301" s="23" t="s">
        <v>969</v>
      </c>
      <c r="E301" s="23" t="s">
        <v>970</v>
      </c>
      <c r="F301" s="23" t="s">
        <v>1289</v>
      </c>
      <c r="G301" s="23" t="s">
        <v>1914</v>
      </c>
      <c r="H301" s="23" t="s">
        <v>1289</v>
      </c>
      <c r="I301" s="23" t="s">
        <v>3303</v>
      </c>
      <c r="J301" s="23" t="s">
        <v>2365</v>
      </c>
      <c r="K301" s="24" t="s">
        <v>2110</v>
      </c>
      <c r="L301" s="58" t="s">
        <v>1267</v>
      </c>
      <c r="M301" s="58" t="s">
        <v>1875</v>
      </c>
      <c r="N301" s="58" t="s">
        <v>968</v>
      </c>
    </row>
    <row r="302" spans="1:14" x14ac:dyDescent="0.4">
      <c r="A302" s="23" t="s">
        <v>1267</v>
      </c>
      <c r="B302" s="23" t="s">
        <v>1875</v>
      </c>
      <c r="C302" s="23" t="s">
        <v>968</v>
      </c>
      <c r="D302" s="23" t="s">
        <v>969</v>
      </c>
      <c r="E302" s="23" t="s">
        <v>970</v>
      </c>
      <c r="F302" s="23" t="s">
        <v>1290</v>
      </c>
      <c r="G302" s="23" t="s">
        <v>1913</v>
      </c>
      <c r="H302" s="23" t="s">
        <v>1290</v>
      </c>
      <c r="I302" s="23" t="s">
        <v>3304</v>
      </c>
      <c r="J302" s="23" t="s">
        <v>2364</v>
      </c>
      <c r="K302" s="24" t="s">
        <v>2629</v>
      </c>
      <c r="L302" s="58" t="s">
        <v>1267</v>
      </c>
      <c r="M302" s="58" t="s">
        <v>1875</v>
      </c>
      <c r="N302" s="58" t="s">
        <v>968</v>
      </c>
    </row>
    <row r="303" spans="1:14" x14ac:dyDescent="0.4">
      <c r="A303" s="23" t="s">
        <v>1444</v>
      </c>
      <c r="B303" s="23" t="s">
        <v>1913</v>
      </c>
      <c r="C303" s="23" t="s">
        <v>968</v>
      </c>
      <c r="D303" s="23" t="s">
        <v>969</v>
      </c>
      <c r="E303" s="23" t="s">
        <v>1248</v>
      </c>
      <c r="F303" s="23" t="s">
        <v>1475</v>
      </c>
      <c r="G303" s="23" t="s">
        <v>1914</v>
      </c>
      <c r="H303" s="23" t="s">
        <v>1475</v>
      </c>
      <c r="I303" s="23" t="s">
        <v>3305</v>
      </c>
      <c r="J303" s="23" t="s">
        <v>2630</v>
      </c>
      <c r="K303" s="24" t="s">
        <v>2052</v>
      </c>
      <c r="L303" s="58" t="s">
        <v>1444</v>
      </c>
      <c r="M303" s="58" t="s">
        <v>1913</v>
      </c>
      <c r="N303" s="58" t="s">
        <v>968</v>
      </c>
    </row>
    <row r="304" spans="1:14" x14ac:dyDescent="0.4">
      <c r="A304" s="23" t="s">
        <v>1420</v>
      </c>
      <c r="B304" s="23" t="s">
        <v>2949</v>
      </c>
      <c r="C304" s="23" t="s">
        <v>968</v>
      </c>
      <c r="D304" s="23" t="s">
        <v>969</v>
      </c>
      <c r="E304" s="23" t="s">
        <v>1248</v>
      </c>
      <c r="F304" s="23" t="s">
        <v>1291</v>
      </c>
      <c r="G304" s="23" t="s">
        <v>1914</v>
      </c>
      <c r="H304" s="23" t="s">
        <v>1291</v>
      </c>
      <c r="I304" s="23" t="s">
        <v>3306</v>
      </c>
      <c r="J304" s="23" t="s">
        <v>2631</v>
      </c>
      <c r="K304" s="24" t="s">
        <v>2052</v>
      </c>
      <c r="L304" s="58" t="s">
        <v>1420</v>
      </c>
      <c r="M304" s="58" t="s">
        <v>2949</v>
      </c>
      <c r="N304" s="58" t="s">
        <v>968</v>
      </c>
    </row>
    <row r="305" spans="1:14" x14ac:dyDescent="0.4">
      <c r="A305" s="23" t="s">
        <v>1976</v>
      </c>
      <c r="B305" s="23" t="s">
        <v>1913</v>
      </c>
      <c r="C305" s="23" t="s">
        <v>968</v>
      </c>
      <c r="D305" s="23" t="s">
        <v>969</v>
      </c>
      <c r="E305" s="23" t="s">
        <v>1248</v>
      </c>
      <c r="F305" s="23" t="s">
        <v>1474</v>
      </c>
      <c r="G305" s="23" t="s">
        <v>1913</v>
      </c>
      <c r="H305" s="23" t="s">
        <v>1474</v>
      </c>
      <c r="I305" s="23" t="s">
        <v>3307</v>
      </c>
      <c r="J305" s="23" t="s">
        <v>2632</v>
      </c>
      <c r="K305" s="24" t="s">
        <v>2052</v>
      </c>
      <c r="L305" s="58" t="s">
        <v>1976</v>
      </c>
      <c r="M305" s="58" t="s">
        <v>1913</v>
      </c>
      <c r="N305" s="58" t="s">
        <v>968</v>
      </c>
    </row>
    <row r="306" spans="1:14" x14ac:dyDescent="0.4">
      <c r="A306" s="23" t="s">
        <v>1535</v>
      </c>
      <c r="B306" s="23" t="s">
        <v>1913</v>
      </c>
      <c r="C306" s="23" t="s">
        <v>968</v>
      </c>
      <c r="D306" s="23" t="s">
        <v>969</v>
      </c>
      <c r="E306" s="23" t="s">
        <v>1248</v>
      </c>
      <c r="F306" s="23" t="s">
        <v>1473</v>
      </c>
      <c r="G306" s="23" t="s">
        <v>1913</v>
      </c>
      <c r="H306" s="23" t="s">
        <v>1473</v>
      </c>
      <c r="I306" s="23" t="s">
        <v>3308</v>
      </c>
      <c r="J306" s="23" t="s">
        <v>2064</v>
      </c>
      <c r="K306" s="24" t="s">
        <v>2052</v>
      </c>
      <c r="L306" s="58" t="s">
        <v>1535</v>
      </c>
      <c r="M306" s="58" t="s">
        <v>1913</v>
      </c>
      <c r="N306" s="58" t="s">
        <v>968</v>
      </c>
    </row>
    <row r="307" spans="1:14" x14ac:dyDescent="0.4">
      <c r="A307" s="23" t="s">
        <v>1535</v>
      </c>
      <c r="B307" s="23" t="s">
        <v>1913</v>
      </c>
      <c r="C307" s="23" t="s">
        <v>968</v>
      </c>
      <c r="D307" s="23" t="s">
        <v>969</v>
      </c>
      <c r="E307" s="23" t="s">
        <v>1248</v>
      </c>
      <c r="F307" s="23" t="s">
        <v>1472</v>
      </c>
      <c r="G307" s="23" t="s">
        <v>1913</v>
      </c>
      <c r="H307" s="23" t="s">
        <v>1472</v>
      </c>
      <c r="I307" s="23" t="s">
        <v>3309</v>
      </c>
      <c r="J307" s="23" t="s">
        <v>2062</v>
      </c>
      <c r="K307" s="24" t="s">
        <v>2052</v>
      </c>
      <c r="L307" s="58" t="s">
        <v>1535</v>
      </c>
      <c r="M307" s="58" t="s">
        <v>1913</v>
      </c>
      <c r="N307" s="58" t="s">
        <v>968</v>
      </c>
    </row>
    <row r="308" spans="1:14" x14ac:dyDescent="0.4">
      <c r="A308" s="23" t="s">
        <v>1535</v>
      </c>
      <c r="B308" s="23" t="s">
        <v>1913</v>
      </c>
      <c r="C308" s="23" t="s">
        <v>968</v>
      </c>
      <c r="D308" s="23" t="s">
        <v>969</v>
      </c>
      <c r="E308" s="23" t="s">
        <v>1248</v>
      </c>
      <c r="F308" s="23" t="s">
        <v>1471</v>
      </c>
      <c r="G308" s="23" t="s">
        <v>1913</v>
      </c>
      <c r="H308" s="23" t="s">
        <v>1471</v>
      </c>
      <c r="I308" s="23" t="s">
        <v>3310</v>
      </c>
      <c r="J308" s="23" t="s">
        <v>2061</v>
      </c>
      <c r="K308" s="24" t="s">
        <v>2052</v>
      </c>
      <c r="L308" s="58" t="s">
        <v>1535</v>
      </c>
      <c r="M308" s="58" t="s">
        <v>1913</v>
      </c>
      <c r="N308" s="58" t="s">
        <v>968</v>
      </c>
    </row>
    <row r="309" spans="1:14" x14ac:dyDescent="0.4">
      <c r="A309" s="23" t="s">
        <v>1524</v>
      </c>
      <c r="B309" s="23" t="s">
        <v>1913</v>
      </c>
      <c r="C309" s="23" t="s">
        <v>968</v>
      </c>
      <c r="D309" s="23" t="s">
        <v>969</v>
      </c>
      <c r="E309" s="23" t="s">
        <v>1248</v>
      </c>
      <c r="F309" s="23" t="s">
        <v>1292</v>
      </c>
      <c r="G309" s="23" t="s">
        <v>1913</v>
      </c>
      <c r="H309" s="23" t="s">
        <v>1292</v>
      </c>
      <c r="I309" s="23" t="s">
        <v>3311</v>
      </c>
      <c r="J309" s="23" t="s">
        <v>2060</v>
      </c>
      <c r="K309" s="24" t="s">
        <v>2052</v>
      </c>
      <c r="L309" s="58" t="s">
        <v>1524</v>
      </c>
      <c r="M309" s="58" t="s">
        <v>1913</v>
      </c>
      <c r="N309" s="58" t="s">
        <v>968</v>
      </c>
    </row>
    <row r="310" spans="1:14" x14ac:dyDescent="0.4">
      <c r="A310" s="23" t="s">
        <v>1535</v>
      </c>
      <c r="B310" s="23" t="s">
        <v>1913</v>
      </c>
      <c r="C310" s="23" t="s">
        <v>968</v>
      </c>
      <c r="D310" s="23" t="s">
        <v>969</v>
      </c>
      <c r="E310" s="23" t="s">
        <v>1248</v>
      </c>
      <c r="F310" s="23" t="s">
        <v>1470</v>
      </c>
      <c r="G310" s="23" t="s">
        <v>1913</v>
      </c>
      <c r="H310" s="23" t="s">
        <v>1470</v>
      </c>
      <c r="I310" s="23" t="s">
        <v>3312</v>
      </c>
      <c r="J310" s="23" t="s">
        <v>2059</v>
      </c>
      <c r="K310" s="24" t="s">
        <v>2052</v>
      </c>
      <c r="L310" s="58" t="s">
        <v>1535</v>
      </c>
      <c r="M310" s="58" t="s">
        <v>1913</v>
      </c>
      <c r="N310" s="58" t="s">
        <v>968</v>
      </c>
    </row>
    <row r="311" spans="1:14" x14ac:dyDescent="0.4">
      <c r="A311" s="23" t="s">
        <v>1306</v>
      </c>
      <c r="B311" s="23" t="s">
        <v>2005</v>
      </c>
      <c r="C311" s="23" t="s">
        <v>968</v>
      </c>
      <c r="D311" s="23" t="s">
        <v>969</v>
      </c>
      <c r="E311" s="23" t="s">
        <v>1248</v>
      </c>
      <c r="F311" s="23" t="s">
        <v>1293</v>
      </c>
      <c r="G311" s="23" t="s">
        <v>1913</v>
      </c>
      <c r="H311" s="23" t="s">
        <v>1293</v>
      </c>
      <c r="I311" s="23" t="s">
        <v>3313</v>
      </c>
      <c r="J311" s="23" t="s">
        <v>2058</v>
      </c>
      <c r="K311" s="24" t="s">
        <v>2054</v>
      </c>
      <c r="L311" s="58" t="s">
        <v>1306</v>
      </c>
      <c r="M311" s="58" t="s">
        <v>2005</v>
      </c>
      <c r="N311" s="58" t="s">
        <v>968</v>
      </c>
    </row>
    <row r="312" spans="1:14" x14ac:dyDescent="0.4">
      <c r="A312" s="23" t="s">
        <v>1520</v>
      </c>
      <c r="B312" s="23" t="s">
        <v>1913</v>
      </c>
      <c r="C312" s="23" t="s">
        <v>968</v>
      </c>
      <c r="D312" s="23" t="s">
        <v>969</v>
      </c>
      <c r="E312" s="23" t="s">
        <v>1248</v>
      </c>
      <c r="F312" s="23" t="s">
        <v>1469</v>
      </c>
      <c r="G312" s="23" t="s">
        <v>1913</v>
      </c>
      <c r="H312" s="23" t="s">
        <v>1469</v>
      </c>
      <c r="I312" s="23" t="s">
        <v>3314</v>
      </c>
      <c r="J312" s="23" t="s">
        <v>2056</v>
      </c>
      <c r="K312" s="24" t="s">
        <v>2054</v>
      </c>
      <c r="L312" s="58" t="s">
        <v>1520</v>
      </c>
      <c r="M312" s="58" t="s">
        <v>1913</v>
      </c>
      <c r="N312" s="58" t="s">
        <v>968</v>
      </c>
    </row>
    <row r="313" spans="1:14" x14ac:dyDescent="0.4">
      <c r="A313" s="23" t="s">
        <v>1520</v>
      </c>
      <c r="B313" s="23" t="s">
        <v>1913</v>
      </c>
      <c r="C313" s="23" t="s">
        <v>968</v>
      </c>
      <c r="D313" s="23" t="s">
        <v>969</v>
      </c>
      <c r="E313" s="23" t="s">
        <v>993</v>
      </c>
      <c r="F313" s="23" t="s">
        <v>1294</v>
      </c>
      <c r="G313" s="23" t="s">
        <v>1913</v>
      </c>
      <c r="H313" s="23" t="s">
        <v>1294</v>
      </c>
      <c r="I313" s="23" t="s">
        <v>3315</v>
      </c>
      <c r="J313" s="23" t="s">
        <v>2053</v>
      </c>
      <c r="K313" s="24" t="s">
        <v>2054</v>
      </c>
      <c r="L313" s="58" t="s">
        <v>1520</v>
      </c>
      <c r="M313" s="58" t="s">
        <v>1913</v>
      </c>
      <c r="N313" s="58" t="s">
        <v>968</v>
      </c>
    </row>
    <row r="314" spans="1:14" x14ac:dyDescent="0.4">
      <c r="A314" s="23" t="s">
        <v>1306</v>
      </c>
      <c r="B314" s="23" t="s">
        <v>2005</v>
      </c>
      <c r="C314" s="23" t="s">
        <v>968</v>
      </c>
      <c r="D314" s="23" t="s">
        <v>969</v>
      </c>
      <c r="E314" s="23" t="s">
        <v>1248</v>
      </c>
      <c r="F314" s="23" t="s">
        <v>1295</v>
      </c>
      <c r="G314" s="23" t="s">
        <v>1913</v>
      </c>
      <c r="H314" s="23" t="s">
        <v>1295</v>
      </c>
      <c r="I314" s="23" t="s">
        <v>3316</v>
      </c>
      <c r="J314" s="23" t="s">
        <v>2051</v>
      </c>
      <c r="K314" s="24" t="s">
        <v>2052</v>
      </c>
      <c r="L314" s="58" t="s">
        <v>1306</v>
      </c>
      <c r="M314" s="58" t="s">
        <v>2005</v>
      </c>
      <c r="N314" s="58" t="s">
        <v>968</v>
      </c>
    </row>
    <row r="315" spans="1:14" x14ac:dyDescent="0.4">
      <c r="A315" s="23" t="s">
        <v>1444</v>
      </c>
      <c r="B315" s="23" t="s">
        <v>1913</v>
      </c>
      <c r="C315" s="23" t="s">
        <v>968</v>
      </c>
      <c r="D315" s="23" t="s">
        <v>969</v>
      </c>
      <c r="E315" s="23" t="s">
        <v>1227</v>
      </c>
      <c r="F315" s="23" t="s">
        <v>1468</v>
      </c>
      <c r="G315" s="23" t="s">
        <v>1914</v>
      </c>
      <c r="H315" s="23" t="s">
        <v>1468</v>
      </c>
      <c r="I315" s="23" t="s">
        <v>3317</v>
      </c>
      <c r="J315" s="23" t="s">
        <v>2633</v>
      </c>
      <c r="K315" s="24" t="s">
        <v>2052</v>
      </c>
      <c r="L315" s="58" t="s">
        <v>1444</v>
      </c>
      <c r="M315" s="58" t="s">
        <v>1913</v>
      </c>
      <c r="N315" s="58" t="s">
        <v>968</v>
      </c>
    </row>
    <row r="316" spans="1:14" x14ac:dyDescent="0.4">
      <c r="A316" s="23" t="s">
        <v>1534</v>
      </c>
      <c r="B316" s="23" t="s">
        <v>1913</v>
      </c>
      <c r="C316" s="23" t="s">
        <v>968</v>
      </c>
      <c r="D316" s="23" t="s">
        <v>969</v>
      </c>
      <c r="E316" s="23" t="s">
        <v>1227</v>
      </c>
      <c r="F316" s="23" t="s">
        <v>1467</v>
      </c>
      <c r="G316" s="23" t="s">
        <v>1913</v>
      </c>
      <c r="H316" s="23" t="s">
        <v>1467</v>
      </c>
      <c r="I316" s="23" t="s">
        <v>3318</v>
      </c>
      <c r="J316" s="23" t="s">
        <v>2634</v>
      </c>
      <c r="K316" s="24" t="s">
        <v>2052</v>
      </c>
      <c r="L316" s="58" t="s">
        <v>1534</v>
      </c>
      <c r="M316" s="58" t="s">
        <v>1913</v>
      </c>
      <c r="N316" s="58" t="s">
        <v>968</v>
      </c>
    </row>
    <row r="317" spans="1:14" x14ac:dyDescent="0.4">
      <c r="A317" s="23" t="s">
        <v>1349</v>
      </c>
      <c r="B317" s="23" t="s">
        <v>1913</v>
      </c>
      <c r="C317" s="23" t="s">
        <v>968</v>
      </c>
      <c r="D317" s="23" t="s">
        <v>969</v>
      </c>
      <c r="E317" s="23" t="s">
        <v>1227</v>
      </c>
      <c r="F317" s="23" t="s">
        <v>1296</v>
      </c>
      <c r="G317" s="23" t="s">
        <v>1913</v>
      </c>
      <c r="H317" s="23" t="s">
        <v>1296</v>
      </c>
      <c r="I317" s="23" t="s">
        <v>3319</v>
      </c>
      <c r="J317" s="23" t="s">
        <v>2635</v>
      </c>
      <c r="K317" s="24" t="s">
        <v>2052</v>
      </c>
      <c r="L317" s="58" t="s">
        <v>1349</v>
      </c>
      <c r="M317" s="58" t="s">
        <v>1913</v>
      </c>
      <c r="N317" s="58" t="s">
        <v>968</v>
      </c>
    </row>
    <row r="318" spans="1:14" x14ac:dyDescent="0.4">
      <c r="A318" s="23" t="s">
        <v>1533</v>
      </c>
      <c r="B318" s="23" t="s">
        <v>1913</v>
      </c>
      <c r="C318" s="23" t="s">
        <v>968</v>
      </c>
      <c r="D318" s="23" t="s">
        <v>969</v>
      </c>
      <c r="E318" s="23" t="s">
        <v>970</v>
      </c>
      <c r="F318" s="23" t="s">
        <v>1297</v>
      </c>
      <c r="G318" s="23" t="s">
        <v>1913</v>
      </c>
      <c r="H318" s="23" t="s">
        <v>1297</v>
      </c>
      <c r="I318" s="23" t="s">
        <v>3320</v>
      </c>
      <c r="J318" s="23" t="s">
        <v>2636</v>
      </c>
      <c r="K318" s="24" t="s">
        <v>2052</v>
      </c>
      <c r="L318" s="58" t="s">
        <v>1533</v>
      </c>
      <c r="M318" s="58" t="s">
        <v>1913</v>
      </c>
      <c r="N318" s="58" t="s">
        <v>968</v>
      </c>
    </row>
    <row r="319" spans="1:14" x14ac:dyDescent="0.4">
      <c r="A319" s="23" t="s">
        <v>1300</v>
      </c>
      <c r="B319" s="23" t="s">
        <v>1913</v>
      </c>
      <c r="C319" s="23" t="s">
        <v>968</v>
      </c>
      <c r="D319" s="23" t="s">
        <v>969</v>
      </c>
      <c r="E319" s="23" t="s">
        <v>1227</v>
      </c>
      <c r="F319" s="23" t="s">
        <v>1298</v>
      </c>
      <c r="G319" s="23" t="s">
        <v>1913</v>
      </c>
      <c r="H319" s="23" t="s">
        <v>1298</v>
      </c>
      <c r="I319" s="23" t="s">
        <v>3321</v>
      </c>
      <c r="J319" s="23" t="s">
        <v>2637</v>
      </c>
      <c r="K319" s="24" t="s">
        <v>2052</v>
      </c>
      <c r="L319" s="58" t="s">
        <v>1300</v>
      </c>
      <c r="M319" s="58" t="s">
        <v>1913</v>
      </c>
      <c r="N319" s="58" t="s">
        <v>968</v>
      </c>
    </row>
    <row r="320" spans="1:14" x14ac:dyDescent="0.4">
      <c r="A320" s="23" t="s">
        <v>1300</v>
      </c>
      <c r="B320" s="23" t="s">
        <v>1913</v>
      </c>
      <c r="C320" s="23" t="s">
        <v>968</v>
      </c>
      <c r="D320" s="23" t="s">
        <v>969</v>
      </c>
      <c r="E320" s="23" t="s">
        <v>1227</v>
      </c>
      <c r="F320" s="23" t="s">
        <v>1299</v>
      </c>
      <c r="G320" s="23" t="s">
        <v>1913</v>
      </c>
      <c r="H320" s="23" t="s">
        <v>1299</v>
      </c>
      <c r="I320" s="23" t="s">
        <v>3322</v>
      </c>
      <c r="J320" s="23" t="s">
        <v>2638</v>
      </c>
      <c r="K320" s="24" t="s">
        <v>2052</v>
      </c>
      <c r="L320" s="58" t="s">
        <v>1300</v>
      </c>
      <c r="M320" s="58" t="s">
        <v>1913</v>
      </c>
      <c r="N320" s="58" t="s">
        <v>968</v>
      </c>
    </row>
    <row r="321" spans="1:14" x14ac:dyDescent="0.4">
      <c r="A321" s="23" t="s">
        <v>1300</v>
      </c>
      <c r="B321" s="23" t="s">
        <v>1913</v>
      </c>
      <c r="C321" s="23" t="s">
        <v>968</v>
      </c>
      <c r="D321" s="23" t="s">
        <v>969</v>
      </c>
      <c r="E321" s="23" t="s">
        <v>1227</v>
      </c>
      <c r="F321" s="23" t="s">
        <v>1301</v>
      </c>
      <c r="G321" s="23" t="s">
        <v>1913</v>
      </c>
      <c r="H321" s="23" t="s">
        <v>1301</v>
      </c>
      <c r="I321" s="23" t="s">
        <v>3323</v>
      </c>
      <c r="J321" s="23" t="s">
        <v>2639</v>
      </c>
      <c r="K321" s="24" t="s">
        <v>2052</v>
      </c>
      <c r="L321" s="58" t="s">
        <v>1300</v>
      </c>
      <c r="M321" s="58" t="s">
        <v>1913</v>
      </c>
      <c r="N321" s="58" t="s">
        <v>968</v>
      </c>
    </row>
    <row r="322" spans="1:14" x14ac:dyDescent="0.4">
      <c r="A322" s="23" t="s">
        <v>1300</v>
      </c>
      <c r="B322" s="23" t="s">
        <v>1913</v>
      </c>
      <c r="C322" s="23" t="s">
        <v>968</v>
      </c>
      <c r="D322" s="23" t="s">
        <v>969</v>
      </c>
      <c r="E322" s="23" t="s">
        <v>1227</v>
      </c>
      <c r="F322" s="23" t="s">
        <v>1302</v>
      </c>
      <c r="G322" s="23" t="s">
        <v>1913</v>
      </c>
      <c r="H322" s="23" t="s">
        <v>1302</v>
      </c>
      <c r="I322" s="23" t="s">
        <v>3324</v>
      </c>
      <c r="J322" s="23" t="s">
        <v>2640</v>
      </c>
      <c r="K322" s="24" t="s">
        <v>2052</v>
      </c>
      <c r="L322" s="58" t="s">
        <v>1300</v>
      </c>
      <c r="M322" s="58" t="s">
        <v>1913</v>
      </c>
      <c r="N322" s="58" t="s">
        <v>968</v>
      </c>
    </row>
    <row r="323" spans="1:14" x14ac:dyDescent="0.4">
      <c r="A323" s="23" t="s">
        <v>1534</v>
      </c>
      <c r="B323" s="23" t="s">
        <v>1913</v>
      </c>
      <c r="C323" s="23" t="s">
        <v>968</v>
      </c>
      <c r="D323" s="23" t="s">
        <v>969</v>
      </c>
      <c r="E323" s="23" t="s">
        <v>1248</v>
      </c>
      <c r="F323" s="23" t="s">
        <v>1466</v>
      </c>
      <c r="G323" s="23" t="s">
        <v>1913</v>
      </c>
      <c r="H323" s="23" t="s">
        <v>1466</v>
      </c>
      <c r="I323" s="23" t="s">
        <v>3325</v>
      </c>
      <c r="J323" s="23" t="s">
        <v>2641</v>
      </c>
      <c r="K323" s="24" t="s">
        <v>2052</v>
      </c>
      <c r="L323" s="58" t="s">
        <v>1534</v>
      </c>
      <c r="M323" s="58" t="s">
        <v>1913</v>
      </c>
      <c r="N323" s="58" t="s">
        <v>968</v>
      </c>
    </row>
    <row r="324" spans="1:14" x14ac:dyDescent="0.4">
      <c r="A324" s="23" t="s">
        <v>1443</v>
      </c>
      <c r="B324" s="23" t="s">
        <v>1913</v>
      </c>
      <c r="C324" s="23" t="s">
        <v>968</v>
      </c>
      <c r="D324" s="23" t="s">
        <v>969</v>
      </c>
      <c r="E324" s="23" t="s">
        <v>1248</v>
      </c>
      <c r="F324" s="23" t="s">
        <v>1465</v>
      </c>
      <c r="G324" s="23" t="s">
        <v>1913</v>
      </c>
      <c r="H324" s="23" t="s">
        <v>1465</v>
      </c>
      <c r="I324" s="23" t="s">
        <v>3326</v>
      </c>
      <c r="J324" s="23" t="s">
        <v>2642</v>
      </c>
      <c r="K324" s="24" t="s">
        <v>2052</v>
      </c>
      <c r="L324" s="58" t="s">
        <v>1443</v>
      </c>
      <c r="M324" s="58" t="s">
        <v>1913</v>
      </c>
      <c r="N324" s="58" t="s">
        <v>968</v>
      </c>
    </row>
    <row r="325" spans="1:14" x14ac:dyDescent="0.4">
      <c r="A325" s="23" t="s">
        <v>1443</v>
      </c>
      <c r="B325" s="23" t="s">
        <v>1913</v>
      </c>
      <c r="C325" s="23" t="s">
        <v>968</v>
      </c>
      <c r="D325" s="23" t="s">
        <v>969</v>
      </c>
      <c r="E325" s="23" t="s">
        <v>1248</v>
      </c>
      <c r="F325" s="23" t="s">
        <v>1303</v>
      </c>
      <c r="G325" s="23" t="s">
        <v>1913</v>
      </c>
      <c r="H325" s="23" t="s">
        <v>1303</v>
      </c>
      <c r="I325" s="23" t="s">
        <v>3327</v>
      </c>
      <c r="J325" s="23" t="s">
        <v>2643</v>
      </c>
      <c r="K325" s="24" t="s">
        <v>2052</v>
      </c>
      <c r="L325" s="58" t="s">
        <v>1443</v>
      </c>
      <c r="M325" s="58" t="s">
        <v>1913</v>
      </c>
      <c r="N325" s="58" t="s">
        <v>968</v>
      </c>
    </row>
    <row r="326" spans="1:14" x14ac:dyDescent="0.4">
      <c r="A326" s="23" t="s">
        <v>1306</v>
      </c>
      <c r="B326" s="23" t="s">
        <v>2005</v>
      </c>
      <c r="C326" s="23" t="s">
        <v>968</v>
      </c>
      <c r="D326" s="23" t="s">
        <v>969</v>
      </c>
      <c r="E326" s="23" t="s">
        <v>1248</v>
      </c>
      <c r="F326" s="23" t="s">
        <v>1304</v>
      </c>
      <c r="G326" s="23" t="s">
        <v>1913</v>
      </c>
      <c r="H326" s="23" t="s">
        <v>1304</v>
      </c>
      <c r="I326" s="23" t="s">
        <v>3328</v>
      </c>
      <c r="J326" s="23" t="s">
        <v>2644</v>
      </c>
      <c r="K326" s="24" t="s">
        <v>2052</v>
      </c>
      <c r="L326" s="58" t="s">
        <v>1306</v>
      </c>
      <c r="M326" s="58" t="s">
        <v>2005</v>
      </c>
      <c r="N326" s="58" t="s">
        <v>968</v>
      </c>
    </row>
    <row r="327" spans="1:14" x14ac:dyDescent="0.4">
      <c r="A327" s="23" t="s">
        <v>1306</v>
      </c>
      <c r="B327" s="23" t="s">
        <v>2005</v>
      </c>
      <c r="C327" s="23" t="s">
        <v>968</v>
      </c>
      <c r="D327" s="23" t="s">
        <v>969</v>
      </c>
      <c r="E327" s="23" t="s">
        <v>1248</v>
      </c>
      <c r="F327" s="23" t="s">
        <v>1305</v>
      </c>
      <c r="G327" s="23" t="s">
        <v>1913</v>
      </c>
      <c r="H327" s="23" t="s">
        <v>1305</v>
      </c>
      <c r="I327" s="23" t="s">
        <v>3329</v>
      </c>
      <c r="J327" s="23" t="s">
        <v>2645</v>
      </c>
      <c r="K327" s="24" t="s">
        <v>2052</v>
      </c>
      <c r="L327" s="58" t="s">
        <v>1306</v>
      </c>
      <c r="M327" s="58" t="s">
        <v>2005</v>
      </c>
      <c r="N327" s="58" t="s">
        <v>968</v>
      </c>
    </row>
    <row r="328" spans="1:14" x14ac:dyDescent="0.4">
      <c r="A328" s="23" t="s">
        <v>1306</v>
      </c>
      <c r="B328" s="23" t="s">
        <v>2005</v>
      </c>
      <c r="C328" s="23" t="s">
        <v>968</v>
      </c>
      <c r="D328" s="23" t="s">
        <v>969</v>
      </c>
      <c r="E328" s="23" t="s">
        <v>1248</v>
      </c>
      <c r="F328" s="23" t="s">
        <v>1307</v>
      </c>
      <c r="G328" s="23" t="s">
        <v>1913</v>
      </c>
      <c r="H328" s="23" t="s">
        <v>1307</v>
      </c>
      <c r="I328" s="23" t="s">
        <v>3330</v>
      </c>
      <c r="J328" s="23" t="s">
        <v>2646</v>
      </c>
      <c r="K328" s="24" t="s">
        <v>2052</v>
      </c>
      <c r="L328" s="58" t="s">
        <v>1306</v>
      </c>
      <c r="M328" s="58" t="s">
        <v>2005</v>
      </c>
      <c r="N328" s="58" t="s">
        <v>968</v>
      </c>
    </row>
    <row r="329" spans="1:14" x14ac:dyDescent="0.4">
      <c r="A329" s="23" t="s">
        <v>1306</v>
      </c>
      <c r="B329" s="23" t="s">
        <v>2005</v>
      </c>
      <c r="C329" s="23" t="s">
        <v>968</v>
      </c>
      <c r="D329" s="23" t="s">
        <v>969</v>
      </c>
      <c r="E329" s="23" t="s">
        <v>1248</v>
      </c>
      <c r="F329" s="23" t="s">
        <v>1308</v>
      </c>
      <c r="G329" s="23" t="s">
        <v>1913</v>
      </c>
      <c r="H329" s="23" t="s">
        <v>1308</v>
      </c>
      <c r="I329" s="23" t="s">
        <v>3331</v>
      </c>
      <c r="J329" s="23" t="s">
        <v>2647</v>
      </c>
      <c r="K329" s="24" t="s">
        <v>2052</v>
      </c>
      <c r="L329" s="58" t="s">
        <v>1306</v>
      </c>
      <c r="M329" s="58" t="s">
        <v>2005</v>
      </c>
      <c r="N329" s="58" t="s">
        <v>968</v>
      </c>
    </row>
    <row r="330" spans="1:14" x14ac:dyDescent="0.4">
      <c r="A330" s="23" t="s">
        <v>1306</v>
      </c>
      <c r="B330" s="23" t="s">
        <v>2005</v>
      </c>
      <c r="C330" s="23" t="s">
        <v>968</v>
      </c>
      <c r="D330" s="23" t="s">
        <v>969</v>
      </c>
      <c r="E330" s="23" t="s">
        <v>1248</v>
      </c>
      <c r="F330" s="23" t="s">
        <v>1309</v>
      </c>
      <c r="G330" s="23" t="s">
        <v>1913</v>
      </c>
      <c r="H330" s="23" t="s">
        <v>1309</v>
      </c>
      <c r="I330" s="23" t="s">
        <v>3332</v>
      </c>
      <c r="J330" s="23" t="s">
        <v>2648</v>
      </c>
      <c r="K330" s="24" t="s">
        <v>2052</v>
      </c>
      <c r="L330" s="58" t="s">
        <v>1306</v>
      </c>
      <c r="M330" s="58" t="s">
        <v>2005</v>
      </c>
      <c r="N330" s="58" t="s">
        <v>968</v>
      </c>
    </row>
    <row r="331" spans="1:14" x14ac:dyDescent="0.4">
      <c r="A331" s="23" t="s">
        <v>1306</v>
      </c>
      <c r="B331" s="23" t="s">
        <v>2005</v>
      </c>
      <c r="C331" s="23" t="s">
        <v>968</v>
      </c>
      <c r="D331" s="23" t="s">
        <v>969</v>
      </c>
      <c r="E331" s="23" t="s">
        <v>1248</v>
      </c>
      <c r="F331" s="23" t="s">
        <v>1310</v>
      </c>
      <c r="G331" s="23" t="s">
        <v>1913</v>
      </c>
      <c r="H331" s="23" t="s">
        <v>1310</v>
      </c>
      <c r="I331" s="23" t="s">
        <v>3333</v>
      </c>
      <c r="J331" s="23" t="s">
        <v>2649</v>
      </c>
      <c r="K331" s="24" t="s">
        <v>2052</v>
      </c>
      <c r="L331" s="58" t="s">
        <v>1306</v>
      </c>
      <c r="M331" s="58" t="s">
        <v>2005</v>
      </c>
      <c r="N331" s="58" t="s">
        <v>968</v>
      </c>
    </row>
    <row r="332" spans="1:14" x14ac:dyDescent="0.4">
      <c r="A332" s="23" t="s">
        <v>1306</v>
      </c>
      <c r="B332" s="23" t="s">
        <v>2005</v>
      </c>
      <c r="C332" s="23" t="s">
        <v>968</v>
      </c>
      <c r="D332" s="23" t="s">
        <v>969</v>
      </c>
      <c r="E332" s="23" t="s">
        <v>1248</v>
      </c>
      <c r="F332" s="23" t="s">
        <v>1311</v>
      </c>
      <c r="G332" s="23" t="s">
        <v>1913</v>
      </c>
      <c r="H332" s="23" t="s">
        <v>1311</v>
      </c>
      <c r="I332" s="23" t="s">
        <v>3334</v>
      </c>
      <c r="J332" s="23" t="s">
        <v>2650</v>
      </c>
      <c r="K332" s="24" t="s">
        <v>2052</v>
      </c>
      <c r="L332" s="58" t="s">
        <v>1306</v>
      </c>
      <c r="M332" s="58" t="s">
        <v>2005</v>
      </c>
      <c r="N332" s="58" t="s">
        <v>968</v>
      </c>
    </row>
    <row r="333" spans="1:14" x14ac:dyDescent="0.4">
      <c r="A333" s="23" t="s">
        <v>1306</v>
      </c>
      <c r="B333" s="23" t="s">
        <v>2005</v>
      </c>
      <c r="C333" s="23" t="s">
        <v>968</v>
      </c>
      <c r="D333" s="23" t="s">
        <v>969</v>
      </c>
      <c r="E333" s="23" t="s">
        <v>1248</v>
      </c>
      <c r="F333" s="23" t="s">
        <v>1312</v>
      </c>
      <c r="G333" s="23" t="s">
        <v>1913</v>
      </c>
      <c r="H333" s="23" t="s">
        <v>1312</v>
      </c>
      <c r="I333" s="23" t="s">
        <v>3335</v>
      </c>
      <c r="J333" s="23" t="s">
        <v>2651</v>
      </c>
      <c r="K333" s="24" t="s">
        <v>2052</v>
      </c>
      <c r="L333" s="58" t="s">
        <v>1306</v>
      </c>
      <c r="M333" s="58" t="s">
        <v>2005</v>
      </c>
      <c r="N333" s="58" t="s">
        <v>968</v>
      </c>
    </row>
    <row r="334" spans="1:14" x14ac:dyDescent="0.4">
      <c r="A334" s="23" t="s">
        <v>1422</v>
      </c>
      <c r="B334" s="23" t="s">
        <v>2005</v>
      </c>
      <c r="C334" s="23" t="s">
        <v>968</v>
      </c>
      <c r="D334" s="23" t="s">
        <v>969</v>
      </c>
      <c r="E334" s="23" t="s">
        <v>1227</v>
      </c>
      <c r="F334" s="23" t="s">
        <v>1313</v>
      </c>
      <c r="G334" s="23" t="s">
        <v>5</v>
      </c>
      <c r="H334" s="23" t="s">
        <v>1313</v>
      </c>
      <c r="I334" s="23" t="s">
        <v>3336</v>
      </c>
      <c r="J334" s="23" t="s">
        <v>2652</v>
      </c>
      <c r="K334" s="24">
        <v>0</v>
      </c>
      <c r="L334" s="58" t="s">
        <v>1422</v>
      </c>
      <c r="M334" s="58" t="s">
        <v>2005</v>
      </c>
      <c r="N334" s="58" t="s">
        <v>968</v>
      </c>
    </row>
    <row r="335" spans="1:14" x14ac:dyDescent="0.4">
      <c r="A335" s="23" t="s">
        <v>1349</v>
      </c>
      <c r="B335" s="23" t="s">
        <v>1913</v>
      </c>
      <c r="C335" s="23" t="s">
        <v>968</v>
      </c>
      <c r="D335" s="23" t="s">
        <v>969</v>
      </c>
      <c r="E335" s="23" t="s">
        <v>1227</v>
      </c>
      <c r="F335" s="23" t="s">
        <v>1314</v>
      </c>
      <c r="G335" s="23" t="s">
        <v>1913</v>
      </c>
      <c r="H335" s="23" t="s">
        <v>1314</v>
      </c>
      <c r="I335" s="23" t="s">
        <v>3337</v>
      </c>
      <c r="J335" s="23" t="s">
        <v>2653</v>
      </c>
      <c r="K335" s="24">
        <v>1</v>
      </c>
      <c r="L335" s="58" t="s">
        <v>1349</v>
      </c>
      <c r="M335" s="58" t="s">
        <v>1913</v>
      </c>
      <c r="N335" s="58" t="s">
        <v>968</v>
      </c>
    </row>
    <row r="336" spans="1:14" x14ac:dyDescent="0.4">
      <c r="A336" s="23" t="s">
        <v>1317</v>
      </c>
      <c r="B336" s="23" t="s">
        <v>1913</v>
      </c>
      <c r="C336" s="23" t="s">
        <v>968</v>
      </c>
      <c r="D336" s="23" t="s">
        <v>969</v>
      </c>
      <c r="E336" s="23" t="s">
        <v>1316</v>
      </c>
      <c r="F336" s="23" t="s">
        <v>1315</v>
      </c>
      <c r="G336" s="23" t="s">
        <v>1913</v>
      </c>
      <c r="H336" s="23" t="s">
        <v>1315</v>
      </c>
      <c r="I336" s="23" t="s">
        <v>3338</v>
      </c>
      <c r="J336" s="23" t="s">
        <v>2088</v>
      </c>
      <c r="K336" s="24">
        <v>0</v>
      </c>
      <c r="L336" s="58" t="s">
        <v>1317</v>
      </c>
      <c r="M336" s="58" t="s">
        <v>1913</v>
      </c>
      <c r="N336" s="58" t="s">
        <v>968</v>
      </c>
    </row>
    <row r="337" spans="1:15" x14ac:dyDescent="0.4">
      <c r="A337" s="23" t="s">
        <v>1317</v>
      </c>
      <c r="B337" s="23" t="s">
        <v>1913</v>
      </c>
      <c r="C337" s="23" t="s">
        <v>968</v>
      </c>
      <c r="D337" s="23" t="s">
        <v>969</v>
      </c>
      <c r="E337" s="23" t="s">
        <v>1316</v>
      </c>
      <c r="F337" s="23" t="s">
        <v>1318</v>
      </c>
      <c r="G337" s="23" t="s">
        <v>1914</v>
      </c>
      <c r="H337" s="23" t="s">
        <v>1318</v>
      </c>
      <c r="I337" s="23" t="s">
        <v>3339</v>
      </c>
      <c r="J337" s="23" t="s">
        <v>2086</v>
      </c>
      <c r="K337" s="24">
        <v>0</v>
      </c>
      <c r="L337" s="58" t="s">
        <v>1317</v>
      </c>
      <c r="M337" s="58" t="s">
        <v>1913</v>
      </c>
      <c r="N337" s="58" t="s">
        <v>968</v>
      </c>
    </row>
    <row r="338" spans="1:15" x14ac:dyDescent="0.4">
      <c r="A338" s="23" t="s">
        <v>1317</v>
      </c>
      <c r="B338" s="23" t="s">
        <v>1913</v>
      </c>
      <c r="C338" s="23" t="s">
        <v>968</v>
      </c>
      <c r="D338" s="23" t="s">
        <v>969</v>
      </c>
      <c r="E338" s="23" t="s">
        <v>1316</v>
      </c>
      <c r="F338" s="23" t="s">
        <v>1319</v>
      </c>
      <c r="G338" s="23" t="s">
        <v>1913</v>
      </c>
      <c r="H338" s="23" t="s">
        <v>1319</v>
      </c>
      <c r="I338" s="23" t="s">
        <v>3340</v>
      </c>
      <c r="J338" s="23" t="s">
        <v>2049</v>
      </c>
      <c r="K338" s="24">
        <v>0</v>
      </c>
      <c r="L338" s="58" t="s">
        <v>1317</v>
      </c>
      <c r="M338" s="58" t="s">
        <v>1913</v>
      </c>
      <c r="N338" s="58" t="s">
        <v>968</v>
      </c>
    </row>
    <row r="339" spans="1:15" x14ac:dyDescent="0.4">
      <c r="A339" s="23" t="s">
        <v>1317</v>
      </c>
      <c r="B339" s="23" t="s">
        <v>1913</v>
      </c>
      <c r="C339" s="23" t="s">
        <v>968</v>
      </c>
      <c r="D339" s="23" t="s">
        <v>969</v>
      </c>
      <c r="E339" s="23" t="s">
        <v>1316</v>
      </c>
      <c r="F339" s="23" t="s">
        <v>1320</v>
      </c>
      <c r="G339" s="23" t="s">
        <v>1913</v>
      </c>
      <c r="H339" s="23" t="s">
        <v>1320</v>
      </c>
      <c r="I339" s="23" t="s">
        <v>3341</v>
      </c>
      <c r="J339" s="23" t="s">
        <v>2048</v>
      </c>
      <c r="K339" s="24">
        <v>0</v>
      </c>
      <c r="L339" s="58" t="s">
        <v>1317</v>
      </c>
      <c r="M339" s="58" t="s">
        <v>1913</v>
      </c>
      <c r="N339" s="58" t="s">
        <v>968</v>
      </c>
    </row>
    <row r="340" spans="1:15" x14ac:dyDescent="0.4">
      <c r="A340" s="23" t="s">
        <v>1418</v>
      </c>
      <c r="B340" s="23" t="s">
        <v>1913</v>
      </c>
      <c r="C340" s="23" t="s">
        <v>0</v>
      </c>
      <c r="D340" s="23" t="s">
        <v>1246</v>
      </c>
      <c r="E340" s="23" t="s">
        <v>1004</v>
      </c>
      <c r="F340" s="23" t="s">
        <v>29</v>
      </c>
      <c r="G340" s="23" t="s">
        <v>1913</v>
      </c>
      <c r="H340" s="23" t="s">
        <v>30</v>
      </c>
      <c r="I340" s="23" t="s">
        <v>3422</v>
      </c>
      <c r="J340" s="23" t="s">
        <v>2712</v>
      </c>
      <c r="K340" s="24" t="s">
        <v>2052</v>
      </c>
      <c r="L340" s="58" t="s">
        <v>1418</v>
      </c>
      <c r="M340" s="58" t="s">
        <v>1913</v>
      </c>
      <c r="N340" s="58" t="s">
        <v>0</v>
      </c>
    </row>
    <row r="341" spans="1:15" x14ac:dyDescent="0.4">
      <c r="A341" s="23" t="s">
        <v>1419</v>
      </c>
      <c r="B341" s="23" t="s">
        <v>1913</v>
      </c>
      <c r="C341" s="23" t="s">
        <v>0</v>
      </c>
      <c r="D341" s="23" t="s">
        <v>1246</v>
      </c>
      <c r="E341" s="23" t="s">
        <v>1004</v>
      </c>
      <c r="F341" s="23" t="s">
        <v>31</v>
      </c>
      <c r="G341" s="23" t="s">
        <v>1913</v>
      </c>
      <c r="H341" s="23" t="s">
        <v>32</v>
      </c>
      <c r="I341" s="23" t="s">
        <v>3423</v>
      </c>
      <c r="J341" s="23" t="s">
        <v>2713</v>
      </c>
      <c r="K341" s="24" t="s">
        <v>2052</v>
      </c>
      <c r="L341" s="58" t="s">
        <v>1419</v>
      </c>
      <c r="M341" s="58" t="s">
        <v>1913</v>
      </c>
      <c r="N341" s="58" t="s">
        <v>0</v>
      </c>
    </row>
    <row r="342" spans="1:15" x14ac:dyDescent="0.4">
      <c r="A342" s="23" t="s">
        <v>1017</v>
      </c>
      <c r="B342" s="23" t="s">
        <v>1913</v>
      </c>
      <c r="C342" s="23" t="s">
        <v>0</v>
      </c>
      <c r="D342" s="23" t="s">
        <v>1246</v>
      </c>
      <c r="E342" s="23" t="s">
        <v>1004</v>
      </c>
      <c r="F342" s="23" t="s">
        <v>33</v>
      </c>
      <c r="G342" s="23" t="s">
        <v>1913</v>
      </c>
      <c r="H342" s="23" t="s">
        <v>34</v>
      </c>
      <c r="I342" s="23" t="s">
        <v>3424</v>
      </c>
      <c r="J342" s="23" t="s">
        <v>2211</v>
      </c>
      <c r="K342" s="24" t="s">
        <v>2052</v>
      </c>
      <c r="L342" s="58" t="s">
        <v>1017</v>
      </c>
      <c r="M342" s="58" t="s">
        <v>1913</v>
      </c>
      <c r="N342" s="58" t="s">
        <v>0</v>
      </c>
      <c r="O342" s="23">
        <v>1</v>
      </c>
    </row>
    <row r="343" spans="1:15" x14ac:dyDescent="0.4">
      <c r="A343" s="23" t="s">
        <v>1321</v>
      </c>
      <c r="B343" s="23" t="s">
        <v>1913</v>
      </c>
      <c r="C343" s="23" t="s">
        <v>0</v>
      </c>
      <c r="D343" s="23" t="s">
        <v>1246</v>
      </c>
      <c r="E343" s="23" t="s">
        <v>1004</v>
      </c>
      <c r="F343" s="23" t="s">
        <v>35</v>
      </c>
      <c r="G343" s="23" t="s">
        <v>1913</v>
      </c>
      <c r="H343" s="23" t="s">
        <v>36</v>
      </c>
      <c r="I343" s="23" t="s">
        <v>3425</v>
      </c>
      <c r="J343" s="23" t="s">
        <v>2210</v>
      </c>
      <c r="K343" s="24" t="s">
        <v>2052</v>
      </c>
      <c r="L343" s="58" t="s">
        <v>1321</v>
      </c>
      <c r="M343" s="58" t="s">
        <v>1913</v>
      </c>
      <c r="N343" s="58" t="s">
        <v>0</v>
      </c>
    </row>
    <row r="344" spans="1:15" x14ac:dyDescent="0.4">
      <c r="A344" s="23" t="s">
        <v>1321</v>
      </c>
      <c r="B344" s="23" t="s">
        <v>1913</v>
      </c>
      <c r="C344" s="23" t="s">
        <v>0</v>
      </c>
      <c r="D344" s="23" t="s">
        <v>1246</v>
      </c>
      <c r="E344" s="23" t="s">
        <v>1227</v>
      </c>
      <c r="F344" s="23" t="s">
        <v>37</v>
      </c>
      <c r="G344" s="23" t="s">
        <v>1913</v>
      </c>
      <c r="H344" s="23" t="s">
        <v>38</v>
      </c>
      <c r="I344" s="23" t="s">
        <v>3426</v>
      </c>
      <c r="J344" s="23" t="s">
        <v>2268</v>
      </c>
      <c r="K344" s="24" t="s">
        <v>2052</v>
      </c>
      <c r="L344" s="58" t="s">
        <v>1321</v>
      </c>
      <c r="M344" s="58" t="s">
        <v>1913</v>
      </c>
      <c r="N344" s="58" t="s">
        <v>0</v>
      </c>
    </row>
    <row r="345" spans="1:15" x14ac:dyDescent="0.4">
      <c r="A345" s="23" t="s">
        <v>3896</v>
      </c>
      <c r="B345" s="23" t="s">
        <v>1875</v>
      </c>
      <c r="C345" s="23" t="s">
        <v>0</v>
      </c>
      <c r="D345" s="23" t="s">
        <v>1246</v>
      </c>
      <c r="E345" s="23" t="s">
        <v>993</v>
      </c>
      <c r="F345" s="23" t="s">
        <v>39</v>
      </c>
      <c r="G345" s="23" t="s">
        <v>1913</v>
      </c>
      <c r="H345" s="23" t="s">
        <v>40</v>
      </c>
      <c r="I345" s="23" t="s">
        <v>3427</v>
      </c>
      <c r="J345" s="23" t="s">
        <v>2714</v>
      </c>
      <c r="K345" s="24" t="s">
        <v>2052</v>
      </c>
      <c r="L345" s="58" t="s">
        <v>3896</v>
      </c>
      <c r="M345" s="58" t="s">
        <v>1875</v>
      </c>
      <c r="N345" s="58" t="s">
        <v>0</v>
      </c>
    </row>
    <row r="346" spans="1:15" x14ac:dyDescent="0.4">
      <c r="A346" s="23" t="s">
        <v>1420</v>
      </c>
      <c r="B346" s="23" t="s">
        <v>2949</v>
      </c>
      <c r="C346" s="23" t="s">
        <v>0</v>
      </c>
      <c r="D346" s="23" t="s">
        <v>969</v>
      </c>
      <c r="E346" s="23" t="s">
        <v>993</v>
      </c>
      <c r="F346" s="23" t="s">
        <v>41</v>
      </c>
      <c r="G346" s="23" t="s">
        <v>1913</v>
      </c>
      <c r="H346" s="23" t="s">
        <v>42</v>
      </c>
      <c r="I346" s="23" t="s">
        <v>3428</v>
      </c>
      <c r="J346" s="23" t="s">
        <v>2715</v>
      </c>
      <c r="K346" s="24" t="s">
        <v>2052</v>
      </c>
      <c r="L346" s="58" t="s">
        <v>1420</v>
      </c>
      <c r="M346" s="58" t="s">
        <v>2949</v>
      </c>
      <c r="N346" s="58" t="s">
        <v>0</v>
      </c>
    </row>
    <row r="347" spans="1:15" x14ac:dyDescent="0.4">
      <c r="A347" s="23" t="s">
        <v>1536</v>
      </c>
      <c r="B347" s="23" t="s">
        <v>1913</v>
      </c>
      <c r="C347" s="23" t="s">
        <v>968</v>
      </c>
      <c r="D347" s="23" t="s">
        <v>969</v>
      </c>
      <c r="E347" s="23" t="s">
        <v>993</v>
      </c>
      <c r="F347" s="23" t="s">
        <v>1322</v>
      </c>
      <c r="G347" s="23" t="s">
        <v>1913</v>
      </c>
      <c r="H347" s="23" t="s">
        <v>1322</v>
      </c>
      <c r="I347" s="23" t="s">
        <v>3342</v>
      </c>
      <c r="J347" s="23" t="s">
        <v>2654</v>
      </c>
      <c r="K347" s="24" t="s">
        <v>2052</v>
      </c>
      <c r="L347" s="58" t="s">
        <v>1536</v>
      </c>
      <c r="M347" s="58" t="s">
        <v>1913</v>
      </c>
      <c r="N347" s="58" t="s">
        <v>968</v>
      </c>
    </row>
    <row r="348" spans="1:15" x14ac:dyDescent="0.4">
      <c r="A348" s="23" t="s">
        <v>1034</v>
      </c>
      <c r="B348" s="23" t="s">
        <v>2005</v>
      </c>
      <c r="C348" s="23" t="s">
        <v>0</v>
      </c>
      <c r="D348" s="23" t="s">
        <v>1246</v>
      </c>
      <c r="E348" s="23" t="s">
        <v>993</v>
      </c>
      <c r="F348" s="23" t="s">
        <v>43</v>
      </c>
      <c r="G348" s="23" t="s">
        <v>5</v>
      </c>
      <c r="H348" s="23" t="s">
        <v>44</v>
      </c>
      <c r="I348" s="23" t="s">
        <v>3429</v>
      </c>
      <c r="J348" s="23" t="s">
        <v>2200</v>
      </c>
      <c r="K348" s="24" t="s">
        <v>2052</v>
      </c>
      <c r="L348" s="58" t="s">
        <v>1034</v>
      </c>
      <c r="M348" s="58" t="s">
        <v>2005</v>
      </c>
      <c r="N348" s="58" t="s">
        <v>0</v>
      </c>
    </row>
    <row r="349" spans="1:15" x14ac:dyDescent="0.4">
      <c r="A349" s="23" t="s">
        <v>1525</v>
      </c>
      <c r="B349" s="23" t="s">
        <v>1875</v>
      </c>
      <c r="C349" s="23" t="s">
        <v>0</v>
      </c>
      <c r="D349" s="23" t="s">
        <v>1246</v>
      </c>
      <c r="E349" s="23" t="s">
        <v>1000</v>
      </c>
      <c r="F349" s="23" t="s">
        <v>45</v>
      </c>
      <c r="G349" s="23" t="s">
        <v>1875</v>
      </c>
      <c r="H349" s="23" t="s">
        <v>46</v>
      </c>
      <c r="I349" s="23" t="s">
        <v>3430</v>
      </c>
      <c r="J349" s="23" t="s">
        <v>2716</v>
      </c>
      <c r="K349" s="24" t="s">
        <v>2052</v>
      </c>
      <c r="L349" s="58" t="s">
        <v>1525</v>
      </c>
      <c r="M349" s="58" t="s">
        <v>1875</v>
      </c>
      <c r="N349" s="58" t="s">
        <v>0</v>
      </c>
    </row>
    <row r="350" spans="1:15" x14ac:dyDescent="0.4">
      <c r="A350" s="23" t="s">
        <v>3914</v>
      </c>
      <c r="B350" s="23" t="s">
        <v>1913</v>
      </c>
      <c r="C350" s="23" t="s">
        <v>0</v>
      </c>
      <c r="D350" s="23" t="s">
        <v>1246</v>
      </c>
      <c r="E350" s="23" t="s">
        <v>993</v>
      </c>
      <c r="F350" s="23" t="s">
        <v>47</v>
      </c>
      <c r="G350" s="23" t="s">
        <v>1913</v>
      </c>
      <c r="H350" s="23" t="s">
        <v>48</v>
      </c>
      <c r="I350" s="23" t="s">
        <v>3431</v>
      </c>
      <c r="J350" s="23" t="s">
        <v>2717</v>
      </c>
      <c r="K350" s="24" t="s">
        <v>2052</v>
      </c>
      <c r="L350" s="58" t="s">
        <v>3914</v>
      </c>
      <c r="M350" s="58" t="s">
        <v>1913</v>
      </c>
      <c r="N350" s="58" t="s">
        <v>0</v>
      </c>
    </row>
    <row r="351" spans="1:15" x14ac:dyDescent="0.4">
      <c r="A351" s="23" t="s">
        <v>1422</v>
      </c>
      <c r="B351" s="23" t="s">
        <v>2005</v>
      </c>
      <c r="C351" s="23" t="s">
        <v>0</v>
      </c>
      <c r="D351" s="23" t="s">
        <v>1246</v>
      </c>
      <c r="E351" s="23" t="s">
        <v>970</v>
      </c>
      <c r="F351" s="23" t="s">
        <v>49</v>
      </c>
      <c r="G351" s="23" t="s">
        <v>5</v>
      </c>
      <c r="H351" s="23" t="s">
        <v>50</v>
      </c>
      <c r="I351" s="23" t="s">
        <v>3432</v>
      </c>
      <c r="J351" s="23" t="s">
        <v>2718</v>
      </c>
      <c r="K351" s="24" t="s">
        <v>2052</v>
      </c>
      <c r="L351" s="58" t="s">
        <v>1422</v>
      </c>
      <c r="M351" s="58" t="s">
        <v>2005</v>
      </c>
      <c r="N351" s="58" t="s">
        <v>0</v>
      </c>
    </row>
    <row r="352" spans="1:15" x14ac:dyDescent="0.4">
      <c r="A352" s="23" t="s">
        <v>1421</v>
      </c>
      <c r="B352" s="23" t="s">
        <v>1913</v>
      </c>
      <c r="C352" s="23" t="s">
        <v>0</v>
      </c>
      <c r="D352" s="23" t="s">
        <v>1246</v>
      </c>
      <c r="E352" s="23" t="s">
        <v>970</v>
      </c>
      <c r="F352" s="23" t="s">
        <v>51</v>
      </c>
      <c r="G352" s="23" t="s">
        <v>1913</v>
      </c>
      <c r="H352" s="23" t="s">
        <v>51</v>
      </c>
      <c r="I352" s="23" t="s">
        <v>3343</v>
      </c>
      <c r="J352" s="23" t="s">
        <v>2655</v>
      </c>
      <c r="K352" s="24" t="s">
        <v>2054</v>
      </c>
      <c r="L352" s="58" t="s">
        <v>1421</v>
      </c>
      <c r="M352" s="58" t="s">
        <v>1913</v>
      </c>
      <c r="N352" s="58" t="s">
        <v>0</v>
      </c>
    </row>
    <row r="353" spans="1:14" x14ac:dyDescent="0.4">
      <c r="A353" s="23" t="s">
        <v>1421</v>
      </c>
      <c r="B353" s="23" t="s">
        <v>1913</v>
      </c>
      <c r="C353" s="23" t="s">
        <v>0</v>
      </c>
      <c r="D353" s="23" t="s">
        <v>1246</v>
      </c>
      <c r="E353" s="23" t="s">
        <v>970</v>
      </c>
      <c r="F353" s="23" t="s">
        <v>52</v>
      </c>
      <c r="G353" s="23" t="s">
        <v>1914</v>
      </c>
      <c r="H353" s="23" t="s">
        <v>53</v>
      </c>
      <c r="I353" s="23" t="s">
        <v>3433</v>
      </c>
      <c r="J353" s="23" t="s">
        <v>2719</v>
      </c>
      <c r="K353" s="24" t="s">
        <v>2052</v>
      </c>
      <c r="L353" s="58" t="s">
        <v>1421</v>
      </c>
      <c r="M353" s="58" t="s">
        <v>1913</v>
      </c>
      <c r="N353" s="58" t="s">
        <v>0</v>
      </c>
    </row>
    <row r="354" spans="1:14" x14ac:dyDescent="0.4">
      <c r="A354" s="23" t="s">
        <v>1323</v>
      </c>
      <c r="B354" s="23" t="s">
        <v>1913</v>
      </c>
      <c r="C354" s="23" t="s">
        <v>0</v>
      </c>
      <c r="D354" s="23" t="s">
        <v>1246</v>
      </c>
      <c r="E354" s="23" t="s">
        <v>1526</v>
      </c>
      <c r="F354" s="23" t="s">
        <v>54</v>
      </c>
      <c r="G354" s="23" t="s">
        <v>1913</v>
      </c>
      <c r="H354" s="23" t="s">
        <v>55</v>
      </c>
      <c r="I354" s="23" t="s">
        <v>3434</v>
      </c>
      <c r="J354" s="23" t="s">
        <v>2720</v>
      </c>
      <c r="K354" s="24" t="s">
        <v>2052</v>
      </c>
      <c r="L354" s="58" t="s">
        <v>1323</v>
      </c>
      <c r="M354" s="58" t="s">
        <v>1913</v>
      </c>
      <c r="N354" s="58" t="s">
        <v>0</v>
      </c>
    </row>
    <row r="355" spans="1:14" x14ac:dyDescent="0.4">
      <c r="A355" s="23" t="s">
        <v>1422</v>
      </c>
      <c r="B355" s="23" t="s">
        <v>2005</v>
      </c>
      <c r="C355" s="23" t="s">
        <v>0</v>
      </c>
      <c r="D355" s="23" t="s">
        <v>1246</v>
      </c>
      <c r="E355" s="23" t="s">
        <v>972</v>
      </c>
      <c r="F355" s="23" t="s">
        <v>56</v>
      </c>
      <c r="G355" s="23" t="s">
        <v>5</v>
      </c>
      <c r="H355" s="23" t="s">
        <v>57</v>
      </c>
      <c r="I355" s="23" t="s">
        <v>3435</v>
      </c>
      <c r="J355" s="23" t="s">
        <v>2721</v>
      </c>
      <c r="K355" s="24" t="s">
        <v>2054</v>
      </c>
      <c r="L355" s="58" t="s">
        <v>1422</v>
      </c>
      <c r="M355" s="58" t="s">
        <v>2005</v>
      </c>
      <c r="N355" s="58" t="s">
        <v>0</v>
      </c>
    </row>
    <row r="356" spans="1:14" x14ac:dyDescent="0.4">
      <c r="A356" s="23" t="s">
        <v>975</v>
      </c>
      <c r="B356" s="23" t="s">
        <v>2005</v>
      </c>
      <c r="C356" s="23" t="s">
        <v>968</v>
      </c>
      <c r="D356" s="23" t="s">
        <v>969</v>
      </c>
      <c r="E356" s="23" t="s">
        <v>1248</v>
      </c>
      <c r="F356" s="23" t="s">
        <v>1324</v>
      </c>
      <c r="G356" s="23" t="s">
        <v>1913</v>
      </c>
      <c r="H356" s="23" t="s">
        <v>1324</v>
      </c>
      <c r="I356" s="23" t="s">
        <v>3344</v>
      </c>
      <c r="J356" s="23" t="s">
        <v>2656</v>
      </c>
      <c r="K356" s="24" t="s">
        <v>2052</v>
      </c>
      <c r="L356" s="58" t="s">
        <v>975</v>
      </c>
      <c r="M356" s="58" t="s">
        <v>2005</v>
      </c>
      <c r="N356" s="58" t="s">
        <v>968</v>
      </c>
    </row>
    <row r="357" spans="1:14" x14ac:dyDescent="0.4">
      <c r="A357" s="23" t="s">
        <v>1356</v>
      </c>
      <c r="B357" s="23" t="s">
        <v>1913</v>
      </c>
      <c r="C357" s="23" t="s">
        <v>0</v>
      </c>
      <c r="D357" s="23" t="s">
        <v>969</v>
      </c>
      <c r="E357" s="23" t="s">
        <v>977</v>
      </c>
      <c r="F357" s="23" t="s">
        <v>58</v>
      </c>
      <c r="G357" s="23" t="s">
        <v>1913</v>
      </c>
      <c r="H357" s="23" t="s">
        <v>59</v>
      </c>
      <c r="I357" s="23" t="s">
        <v>3436</v>
      </c>
      <c r="J357" s="23" t="s">
        <v>2194</v>
      </c>
      <c r="K357" s="24" t="s">
        <v>2054</v>
      </c>
      <c r="L357" s="58" t="s">
        <v>1356</v>
      </c>
      <c r="M357" s="58" t="s">
        <v>1913</v>
      </c>
      <c r="N357" s="58" t="s">
        <v>0</v>
      </c>
    </row>
    <row r="358" spans="1:14" x14ac:dyDescent="0.4">
      <c r="A358" s="23" t="s">
        <v>1306</v>
      </c>
      <c r="B358" s="23" t="s">
        <v>2005</v>
      </c>
      <c r="C358" s="23" t="s">
        <v>0</v>
      </c>
      <c r="D358" s="23" t="s">
        <v>969</v>
      </c>
      <c r="E358" s="23" t="s">
        <v>1325</v>
      </c>
      <c r="F358" s="23" t="s">
        <v>60</v>
      </c>
      <c r="G358" s="23" t="s">
        <v>5</v>
      </c>
      <c r="H358" s="23" t="s">
        <v>61</v>
      </c>
      <c r="I358" s="23" t="s">
        <v>3437</v>
      </c>
      <c r="J358" s="23" t="s">
        <v>2722</v>
      </c>
      <c r="K358" s="24" t="s">
        <v>2054</v>
      </c>
      <c r="L358" s="58" t="s">
        <v>1306</v>
      </c>
      <c r="M358" s="58" t="s">
        <v>2005</v>
      </c>
      <c r="N358" s="58" t="s">
        <v>0</v>
      </c>
    </row>
    <row r="359" spans="1:14" x14ac:dyDescent="0.4">
      <c r="A359" s="23" t="s">
        <v>1326</v>
      </c>
      <c r="B359" s="23" t="s">
        <v>1913</v>
      </c>
      <c r="C359" s="23" t="s">
        <v>0</v>
      </c>
      <c r="D359" s="23" t="s">
        <v>1246</v>
      </c>
      <c r="E359" s="23" t="s">
        <v>993</v>
      </c>
      <c r="F359" s="23" t="s">
        <v>62</v>
      </c>
      <c r="G359" s="23" t="s">
        <v>1914</v>
      </c>
      <c r="H359" s="23" t="s">
        <v>63</v>
      </c>
      <c r="I359" s="23" t="s">
        <v>3438</v>
      </c>
      <c r="J359" s="23" t="s">
        <v>2723</v>
      </c>
      <c r="K359" s="24" t="s">
        <v>2052</v>
      </c>
      <c r="L359" s="58" t="s">
        <v>1326</v>
      </c>
      <c r="M359" s="58" t="s">
        <v>1913</v>
      </c>
      <c r="N359" s="58" t="s">
        <v>0</v>
      </c>
    </row>
    <row r="360" spans="1:14" x14ac:dyDescent="0.4">
      <c r="A360" s="23" t="s">
        <v>1056</v>
      </c>
      <c r="B360" s="23" t="s">
        <v>1913</v>
      </c>
      <c r="C360" s="23" t="s">
        <v>0</v>
      </c>
      <c r="D360" s="23" t="s">
        <v>969</v>
      </c>
      <c r="E360" s="23" t="s">
        <v>1040</v>
      </c>
      <c r="F360" s="23" t="s">
        <v>64</v>
      </c>
      <c r="G360" s="23" t="s">
        <v>1914</v>
      </c>
      <c r="H360" s="23" t="s">
        <v>65</v>
      </c>
      <c r="I360" s="23" t="s">
        <v>3439</v>
      </c>
      <c r="J360" s="23" t="s">
        <v>2724</v>
      </c>
      <c r="K360" s="24" t="s">
        <v>2094</v>
      </c>
      <c r="L360" s="58" t="s">
        <v>1056</v>
      </c>
      <c r="M360" s="58" t="s">
        <v>1913</v>
      </c>
      <c r="N360" s="58" t="s">
        <v>0</v>
      </c>
    </row>
    <row r="361" spans="1:14" x14ac:dyDescent="0.4">
      <c r="A361" s="23" t="s">
        <v>1431</v>
      </c>
      <c r="B361" s="23" t="s">
        <v>1913</v>
      </c>
      <c r="C361" s="23" t="s">
        <v>0</v>
      </c>
      <c r="D361" s="23" t="s">
        <v>969</v>
      </c>
      <c r="E361" s="23" t="s">
        <v>1040</v>
      </c>
      <c r="F361" s="23" t="s">
        <v>66</v>
      </c>
      <c r="G361" s="23" t="s">
        <v>1914</v>
      </c>
      <c r="H361" s="23" t="s">
        <v>67</v>
      </c>
      <c r="I361" s="23" t="s">
        <v>3440</v>
      </c>
      <c r="J361" s="23" t="s">
        <v>2725</v>
      </c>
      <c r="K361" s="24" t="s">
        <v>2094</v>
      </c>
      <c r="L361" s="58" t="s">
        <v>1431</v>
      </c>
      <c r="M361" s="58" t="s">
        <v>1913</v>
      </c>
      <c r="N361" s="58" t="s">
        <v>0</v>
      </c>
    </row>
    <row r="362" spans="1:14" x14ac:dyDescent="0.4">
      <c r="A362" s="23" t="s">
        <v>1431</v>
      </c>
      <c r="B362" s="23" t="s">
        <v>1913</v>
      </c>
      <c r="C362" s="23" t="s">
        <v>0</v>
      </c>
      <c r="D362" s="23" t="s">
        <v>969</v>
      </c>
      <c r="E362" s="23" t="s">
        <v>1040</v>
      </c>
      <c r="F362" s="23" t="s">
        <v>68</v>
      </c>
      <c r="G362" s="23" t="s">
        <v>1914</v>
      </c>
      <c r="H362" s="23" t="s">
        <v>69</v>
      </c>
      <c r="I362" s="23" t="s">
        <v>3441</v>
      </c>
      <c r="J362" s="23" t="s">
        <v>2726</v>
      </c>
      <c r="K362" s="24" t="s">
        <v>2094</v>
      </c>
      <c r="L362" s="58" t="s">
        <v>1431</v>
      </c>
      <c r="M362" s="58" t="s">
        <v>1913</v>
      </c>
      <c r="N362" s="58" t="s">
        <v>0</v>
      </c>
    </row>
    <row r="363" spans="1:14" x14ac:dyDescent="0.4">
      <c r="A363" s="23" t="s">
        <v>1431</v>
      </c>
      <c r="B363" s="23" t="s">
        <v>1913</v>
      </c>
      <c r="C363" s="23" t="s">
        <v>0</v>
      </c>
      <c r="D363" s="23" t="s">
        <v>969</v>
      </c>
      <c r="E363" s="23" t="s">
        <v>1040</v>
      </c>
      <c r="F363" s="23" t="s">
        <v>70</v>
      </c>
      <c r="G363" s="23" t="s">
        <v>1913</v>
      </c>
      <c r="H363" s="23" t="s">
        <v>71</v>
      </c>
      <c r="I363" s="23" t="s">
        <v>3442</v>
      </c>
      <c r="J363" s="23" t="s">
        <v>2727</v>
      </c>
      <c r="K363" s="24" t="s">
        <v>2094</v>
      </c>
      <c r="L363" s="58" t="s">
        <v>1431</v>
      </c>
      <c r="M363" s="58" t="s">
        <v>1913</v>
      </c>
      <c r="N363" s="58" t="s">
        <v>0</v>
      </c>
    </row>
    <row r="364" spans="1:14" x14ac:dyDescent="0.4">
      <c r="A364" s="23" t="s">
        <v>1056</v>
      </c>
      <c r="B364" s="23" t="s">
        <v>1913</v>
      </c>
      <c r="C364" s="23" t="s">
        <v>0</v>
      </c>
      <c r="D364" s="23" t="s">
        <v>969</v>
      </c>
      <c r="E364" s="23" t="s">
        <v>1040</v>
      </c>
      <c r="F364" s="23" t="s">
        <v>72</v>
      </c>
      <c r="G364" s="23" t="s">
        <v>1914</v>
      </c>
      <c r="H364" s="23" t="s">
        <v>73</v>
      </c>
      <c r="I364" s="23" t="s">
        <v>3443</v>
      </c>
      <c r="J364" s="23" t="s">
        <v>2728</v>
      </c>
      <c r="K364" s="24" t="s">
        <v>2094</v>
      </c>
      <c r="L364" s="58" t="s">
        <v>1056</v>
      </c>
      <c r="M364" s="58" t="s">
        <v>1913</v>
      </c>
      <c r="N364" s="58" t="s">
        <v>0</v>
      </c>
    </row>
    <row r="365" spans="1:14" x14ac:dyDescent="0.4">
      <c r="A365" s="23" t="s">
        <v>1423</v>
      </c>
      <c r="B365" s="23" t="s">
        <v>1913</v>
      </c>
      <c r="C365" s="23" t="s">
        <v>0</v>
      </c>
      <c r="D365" s="23" t="s">
        <v>969</v>
      </c>
      <c r="E365" s="23" t="s">
        <v>1040</v>
      </c>
      <c r="F365" s="23" t="s">
        <v>74</v>
      </c>
      <c r="G365" s="23" t="s">
        <v>1914</v>
      </c>
      <c r="H365" s="23" t="s">
        <v>75</v>
      </c>
      <c r="I365" s="23" t="s">
        <v>3444</v>
      </c>
      <c r="J365" s="23" t="s">
        <v>2729</v>
      </c>
      <c r="K365" s="24" t="s">
        <v>2054</v>
      </c>
      <c r="L365" s="58" t="s">
        <v>1423</v>
      </c>
      <c r="M365" s="58" t="s">
        <v>1913</v>
      </c>
      <c r="N365" s="58" t="s">
        <v>0</v>
      </c>
    </row>
    <row r="366" spans="1:14" x14ac:dyDescent="0.4">
      <c r="A366" s="23" t="s">
        <v>3896</v>
      </c>
      <c r="B366" s="23" t="s">
        <v>1875</v>
      </c>
      <c r="C366" s="23" t="s">
        <v>0</v>
      </c>
      <c r="D366" s="23" t="s">
        <v>969</v>
      </c>
      <c r="E366" s="23" t="s">
        <v>1227</v>
      </c>
      <c r="F366" s="23" t="s">
        <v>76</v>
      </c>
      <c r="G366" s="23" t="s">
        <v>1913</v>
      </c>
      <c r="H366" s="23" t="s">
        <v>77</v>
      </c>
      <c r="I366" s="23" t="s">
        <v>3445</v>
      </c>
      <c r="J366" s="23" t="s">
        <v>2730</v>
      </c>
      <c r="K366" s="24" t="s">
        <v>2052</v>
      </c>
      <c r="L366" s="58" t="s">
        <v>3896</v>
      </c>
      <c r="M366" s="58" t="s">
        <v>1875</v>
      </c>
      <c r="N366" s="58" t="s">
        <v>0</v>
      </c>
    </row>
    <row r="367" spans="1:14" x14ac:dyDescent="0.4">
      <c r="A367" s="23" t="s">
        <v>1424</v>
      </c>
      <c r="B367" s="23" t="s">
        <v>1913</v>
      </c>
      <c r="C367" s="23" t="s">
        <v>0</v>
      </c>
      <c r="D367" s="23" t="s">
        <v>969</v>
      </c>
      <c r="E367" s="23" t="s">
        <v>1040</v>
      </c>
      <c r="F367" s="23" t="s">
        <v>78</v>
      </c>
      <c r="G367" s="23" t="s">
        <v>1914</v>
      </c>
      <c r="H367" s="23" t="s">
        <v>79</v>
      </c>
      <c r="I367" s="23" t="s">
        <v>3446</v>
      </c>
      <c r="J367" s="23" t="s">
        <v>2731</v>
      </c>
      <c r="K367" s="24" t="s">
        <v>2054</v>
      </c>
      <c r="L367" s="58" t="s">
        <v>1424</v>
      </c>
      <c r="M367" s="58" t="s">
        <v>1913</v>
      </c>
      <c r="N367" s="58" t="s">
        <v>0</v>
      </c>
    </row>
    <row r="368" spans="1:14" x14ac:dyDescent="0.4">
      <c r="A368" s="23" t="s">
        <v>1424</v>
      </c>
      <c r="B368" s="23" t="s">
        <v>1913</v>
      </c>
      <c r="C368" s="23" t="s">
        <v>0</v>
      </c>
      <c r="D368" s="23" t="s">
        <v>969</v>
      </c>
      <c r="E368" s="23" t="s">
        <v>1040</v>
      </c>
      <c r="F368" s="23" t="s">
        <v>80</v>
      </c>
      <c r="G368" s="23" t="s">
        <v>1914</v>
      </c>
      <c r="H368" s="23" t="s">
        <v>81</v>
      </c>
      <c r="I368" s="23" t="s">
        <v>3447</v>
      </c>
      <c r="J368" s="23" t="s">
        <v>2732</v>
      </c>
      <c r="K368" s="24" t="s">
        <v>2054</v>
      </c>
      <c r="L368" s="58" t="s">
        <v>1424</v>
      </c>
      <c r="M368" s="58" t="s">
        <v>1913</v>
      </c>
      <c r="N368" s="58" t="s">
        <v>0</v>
      </c>
    </row>
    <row r="369" spans="1:14" x14ac:dyDescent="0.4">
      <c r="A369" s="23" t="s">
        <v>1424</v>
      </c>
      <c r="B369" s="23" t="s">
        <v>1913</v>
      </c>
      <c r="C369" s="23" t="s">
        <v>0</v>
      </c>
      <c r="D369" s="23" t="s">
        <v>969</v>
      </c>
      <c r="E369" s="23" t="s">
        <v>1040</v>
      </c>
      <c r="F369" s="23" t="s">
        <v>82</v>
      </c>
      <c r="G369" s="23" t="s">
        <v>1914</v>
      </c>
      <c r="H369" s="23" t="s">
        <v>83</v>
      </c>
      <c r="I369" s="23" t="s">
        <v>3448</v>
      </c>
      <c r="J369" s="23" t="s">
        <v>2733</v>
      </c>
      <c r="K369" s="24" t="s">
        <v>2054</v>
      </c>
      <c r="L369" s="58" t="s">
        <v>1424</v>
      </c>
      <c r="M369" s="58" t="s">
        <v>1913</v>
      </c>
      <c r="N369" s="58" t="s">
        <v>0</v>
      </c>
    </row>
    <row r="370" spans="1:14" x14ac:dyDescent="0.4">
      <c r="A370" s="23" t="s">
        <v>1425</v>
      </c>
      <c r="B370" s="23" t="s">
        <v>1913</v>
      </c>
      <c r="C370" s="23" t="s">
        <v>0</v>
      </c>
      <c r="D370" s="23" t="s">
        <v>969</v>
      </c>
      <c r="E370" s="23" t="s">
        <v>1040</v>
      </c>
      <c r="F370" s="23" t="s">
        <v>84</v>
      </c>
      <c r="G370" s="23" t="s">
        <v>1914</v>
      </c>
      <c r="H370" s="23" t="s">
        <v>85</v>
      </c>
      <c r="I370" s="23" t="s">
        <v>3449</v>
      </c>
      <c r="J370" s="23" t="s">
        <v>2734</v>
      </c>
      <c r="K370" s="24" t="s">
        <v>2054</v>
      </c>
      <c r="L370" s="58" t="s">
        <v>1425</v>
      </c>
      <c r="M370" s="58" t="s">
        <v>1913</v>
      </c>
      <c r="N370" s="58" t="s">
        <v>0</v>
      </c>
    </row>
    <row r="371" spans="1:14" x14ac:dyDescent="0.4">
      <c r="A371" s="23" t="s">
        <v>1423</v>
      </c>
      <c r="B371" s="23" t="s">
        <v>1913</v>
      </c>
      <c r="C371" s="23" t="s">
        <v>0</v>
      </c>
      <c r="D371" s="23" t="s">
        <v>969</v>
      </c>
      <c r="E371" s="23" t="s">
        <v>1040</v>
      </c>
      <c r="F371" s="23" t="s">
        <v>86</v>
      </c>
      <c r="G371" s="23" t="s">
        <v>1914</v>
      </c>
      <c r="H371" s="23" t="s">
        <v>75</v>
      </c>
      <c r="I371" s="23" t="s">
        <v>3450</v>
      </c>
      <c r="J371" s="23" t="s">
        <v>2735</v>
      </c>
      <c r="K371" s="24" t="s">
        <v>2054</v>
      </c>
      <c r="L371" s="58" t="s">
        <v>1423</v>
      </c>
      <c r="M371" s="58" t="s">
        <v>1913</v>
      </c>
      <c r="N371" s="58" t="s">
        <v>0</v>
      </c>
    </row>
    <row r="372" spans="1:14" x14ac:dyDescent="0.4">
      <c r="A372" s="23" t="s">
        <v>1531</v>
      </c>
      <c r="B372" s="23" t="s">
        <v>1913</v>
      </c>
      <c r="C372" s="23" t="s">
        <v>0</v>
      </c>
      <c r="D372" s="23" t="s">
        <v>1246</v>
      </c>
      <c r="E372" s="23" t="s">
        <v>1004</v>
      </c>
      <c r="F372" s="23" t="s">
        <v>87</v>
      </c>
      <c r="G372" s="23" t="s">
        <v>1913</v>
      </c>
      <c r="H372" s="23" t="s">
        <v>88</v>
      </c>
      <c r="I372" s="23" t="s">
        <v>3451</v>
      </c>
      <c r="J372" s="23" t="s">
        <v>2320</v>
      </c>
      <c r="K372" s="24" t="s">
        <v>2052</v>
      </c>
      <c r="L372" s="58" t="s">
        <v>1531</v>
      </c>
      <c r="M372" s="58" t="s">
        <v>1913</v>
      </c>
      <c r="N372" s="58" t="s">
        <v>0</v>
      </c>
    </row>
    <row r="373" spans="1:14" x14ac:dyDescent="0.4">
      <c r="A373" s="23" t="s">
        <v>1512</v>
      </c>
      <c r="B373" s="23" t="s">
        <v>1913</v>
      </c>
      <c r="C373" s="23" t="s">
        <v>0</v>
      </c>
      <c r="D373" s="23" t="s">
        <v>1246</v>
      </c>
      <c r="E373" s="23" t="s">
        <v>1004</v>
      </c>
      <c r="F373" s="23" t="s">
        <v>89</v>
      </c>
      <c r="G373" s="23" t="s">
        <v>1913</v>
      </c>
      <c r="H373" s="23" t="s">
        <v>90</v>
      </c>
      <c r="I373" s="23" t="s">
        <v>3452</v>
      </c>
      <c r="J373" s="23" t="s">
        <v>2736</v>
      </c>
      <c r="K373" s="24" t="s">
        <v>2054</v>
      </c>
      <c r="L373" s="58" t="s">
        <v>1512</v>
      </c>
      <c r="M373" s="58" t="s">
        <v>1913</v>
      </c>
      <c r="N373" s="58" t="s">
        <v>0</v>
      </c>
    </row>
    <row r="374" spans="1:14" x14ac:dyDescent="0.4">
      <c r="A374" s="23" t="s">
        <v>1513</v>
      </c>
      <c r="B374" s="23" t="s">
        <v>1913</v>
      </c>
      <c r="C374" s="23" t="s">
        <v>0</v>
      </c>
      <c r="D374" s="23" t="s">
        <v>1246</v>
      </c>
      <c r="E374" s="23" t="s">
        <v>1004</v>
      </c>
      <c r="F374" s="23" t="s">
        <v>91</v>
      </c>
      <c r="G374" s="23" t="s">
        <v>1913</v>
      </c>
      <c r="H374" s="23" t="s">
        <v>92</v>
      </c>
      <c r="I374" s="23" t="s">
        <v>3453</v>
      </c>
      <c r="J374" s="23" t="s">
        <v>2319</v>
      </c>
      <c r="K374" s="24" t="s">
        <v>2052</v>
      </c>
      <c r="L374" s="58" t="s">
        <v>1513</v>
      </c>
      <c r="M374" s="58" t="s">
        <v>1913</v>
      </c>
      <c r="N374" s="58" t="s">
        <v>0</v>
      </c>
    </row>
    <row r="375" spans="1:14" x14ac:dyDescent="0.4">
      <c r="A375" s="23" t="s">
        <v>1977</v>
      </c>
      <c r="B375" s="23" t="s">
        <v>1913</v>
      </c>
      <c r="C375" s="23" t="s">
        <v>0</v>
      </c>
      <c r="D375" s="23" t="s">
        <v>1246</v>
      </c>
      <c r="E375" s="23" t="s">
        <v>1004</v>
      </c>
      <c r="F375" s="23" t="s">
        <v>93</v>
      </c>
      <c r="G375" s="23" t="s">
        <v>1913</v>
      </c>
      <c r="H375" s="23" t="s">
        <v>94</v>
      </c>
      <c r="I375" s="23" t="s">
        <v>3454</v>
      </c>
      <c r="J375" s="23" t="s">
        <v>2318</v>
      </c>
      <c r="K375" s="24" t="s">
        <v>2052</v>
      </c>
      <c r="L375" s="58" t="s">
        <v>1977</v>
      </c>
      <c r="M375" s="58" t="s">
        <v>1913</v>
      </c>
      <c r="N375" s="58" t="s">
        <v>0</v>
      </c>
    </row>
    <row r="376" spans="1:14" x14ac:dyDescent="0.4">
      <c r="A376" s="23" t="s">
        <v>1977</v>
      </c>
      <c r="B376" s="23" t="s">
        <v>1913</v>
      </c>
      <c r="C376" s="23" t="s">
        <v>0</v>
      </c>
      <c r="D376" s="23" t="s">
        <v>1246</v>
      </c>
      <c r="E376" s="23" t="s">
        <v>1004</v>
      </c>
      <c r="F376" s="23" t="s">
        <v>95</v>
      </c>
      <c r="G376" s="23" t="s">
        <v>1913</v>
      </c>
      <c r="H376" s="23" t="s">
        <v>96</v>
      </c>
      <c r="I376" s="23" t="s">
        <v>3455</v>
      </c>
      <c r="J376" s="23" t="s">
        <v>2317</v>
      </c>
      <c r="K376" s="24" t="s">
        <v>2052</v>
      </c>
      <c r="L376" s="58" t="s">
        <v>1977</v>
      </c>
      <c r="M376" s="58" t="s">
        <v>1913</v>
      </c>
      <c r="N376" s="58" t="s">
        <v>0</v>
      </c>
    </row>
    <row r="377" spans="1:14" x14ac:dyDescent="0.4">
      <c r="A377" s="23" t="s">
        <v>1426</v>
      </c>
      <c r="B377" s="23" t="s">
        <v>1913</v>
      </c>
      <c r="C377" s="23" t="s">
        <v>0</v>
      </c>
      <c r="D377" s="23" t="s">
        <v>1246</v>
      </c>
      <c r="E377" s="23" t="s">
        <v>1004</v>
      </c>
      <c r="F377" s="23" t="s">
        <v>97</v>
      </c>
      <c r="G377" s="23" t="s">
        <v>1913</v>
      </c>
      <c r="H377" s="23" t="s">
        <v>98</v>
      </c>
      <c r="I377" s="23" t="s">
        <v>3456</v>
      </c>
      <c r="J377" s="23" t="s">
        <v>2316</v>
      </c>
      <c r="K377" s="24" t="s">
        <v>2054</v>
      </c>
      <c r="L377" s="58" t="s">
        <v>1426</v>
      </c>
      <c r="M377" s="58" t="s">
        <v>1913</v>
      </c>
      <c r="N377" s="58" t="s">
        <v>0</v>
      </c>
    </row>
    <row r="378" spans="1:14" x14ac:dyDescent="0.4">
      <c r="A378" s="23" t="s">
        <v>1426</v>
      </c>
      <c r="B378" s="23" t="s">
        <v>1913</v>
      </c>
      <c r="C378" s="23" t="s">
        <v>0</v>
      </c>
      <c r="D378" s="23" t="s">
        <v>1246</v>
      </c>
      <c r="E378" s="23" t="s">
        <v>1004</v>
      </c>
      <c r="F378" s="23" t="s">
        <v>99</v>
      </c>
      <c r="G378" s="23" t="s">
        <v>1913</v>
      </c>
      <c r="H378" s="23" t="s">
        <v>100</v>
      </c>
      <c r="I378" s="23" t="s">
        <v>3457</v>
      </c>
      <c r="J378" s="23" t="s">
        <v>2315</v>
      </c>
      <c r="K378" s="24" t="s">
        <v>2054</v>
      </c>
      <c r="L378" s="58" t="s">
        <v>1426</v>
      </c>
      <c r="M378" s="58" t="s">
        <v>1913</v>
      </c>
      <c r="N378" s="58" t="s">
        <v>0</v>
      </c>
    </row>
    <row r="379" spans="1:14" x14ac:dyDescent="0.4">
      <c r="A379" s="23" t="s">
        <v>1422</v>
      </c>
      <c r="B379" s="23" t="s">
        <v>2005</v>
      </c>
      <c r="C379" s="23" t="s">
        <v>0</v>
      </c>
      <c r="D379" s="23" t="s">
        <v>1246</v>
      </c>
      <c r="E379" s="23" t="s">
        <v>1004</v>
      </c>
      <c r="F379" s="23" t="s">
        <v>101</v>
      </c>
      <c r="G379" s="23" t="s">
        <v>14</v>
      </c>
      <c r="H379" s="23" t="s">
        <v>102</v>
      </c>
      <c r="I379" s="23" t="s">
        <v>3458</v>
      </c>
      <c r="J379" s="23" t="s">
        <v>2737</v>
      </c>
      <c r="K379" s="24" t="s">
        <v>2054</v>
      </c>
      <c r="L379" s="58" t="s">
        <v>1422</v>
      </c>
      <c r="M379" s="58" t="s">
        <v>2005</v>
      </c>
      <c r="N379" s="58" t="s">
        <v>0</v>
      </c>
    </row>
    <row r="380" spans="1:14" x14ac:dyDescent="0.4">
      <c r="A380" s="23" t="s">
        <v>1363</v>
      </c>
      <c r="B380" s="23" t="s">
        <v>1913</v>
      </c>
      <c r="C380" s="23" t="s">
        <v>0</v>
      </c>
      <c r="D380" s="23" t="s">
        <v>1246</v>
      </c>
      <c r="E380" s="23" t="s">
        <v>1004</v>
      </c>
      <c r="F380" s="23" t="s">
        <v>103</v>
      </c>
      <c r="G380" s="23" t="s">
        <v>1913</v>
      </c>
      <c r="H380" s="23" t="s">
        <v>104</v>
      </c>
      <c r="I380" s="23" t="s">
        <v>3459</v>
      </c>
      <c r="J380" s="23" t="s">
        <v>2738</v>
      </c>
      <c r="K380" s="24" t="s">
        <v>2054</v>
      </c>
      <c r="L380" s="58" t="s">
        <v>1363</v>
      </c>
      <c r="M380" s="58" t="s">
        <v>1913</v>
      </c>
      <c r="N380" s="58" t="s">
        <v>0</v>
      </c>
    </row>
    <row r="381" spans="1:14" x14ac:dyDescent="0.4">
      <c r="A381" s="23" t="s">
        <v>1363</v>
      </c>
      <c r="B381" s="23" t="s">
        <v>1913</v>
      </c>
      <c r="C381" s="23" t="s">
        <v>0</v>
      </c>
      <c r="D381" s="23" t="s">
        <v>1246</v>
      </c>
      <c r="E381" s="23" t="s">
        <v>1004</v>
      </c>
      <c r="F381" s="23" t="s">
        <v>105</v>
      </c>
      <c r="G381" s="23" t="s">
        <v>1913</v>
      </c>
      <c r="H381" s="23" t="s">
        <v>106</v>
      </c>
      <c r="I381" s="23" t="s">
        <v>3460</v>
      </c>
      <c r="J381" s="23" t="s">
        <v>2739</v>
      </c>
      <c r="K381" s="24" t="s">
        <v>2054</v>
      </c>
      <c r="L381" s="58" t="s">
        <v>1363</v>
      </c>
      <c r="M381" s="58" t="s">
        <v>1913</v>
      </c>
      <c r="N381" s="58" t="s">
        <v>0</v>
      </c>
    </row>
    <row r="382" spans="1:14" x14ac:dyDescent="0.4">
      <c r="A382" s="23" t="s">
        <v>1422</v>
      </c>
      <c r="B382" s="23" t="s">
        <v>2005</v>
      </c>
      <c r="C382" s="23" t="s">
        <v>0</v>
      </c>
      <c r="D382" s="23" t="s">
        <v>1246</v>
      </c>
      <c r="E382" s="23" t="s">
        <v>1004</v>
      </c>
      <c r="F382" s="23" t="s">
        <v>107</v>
      </c>
      <c r="G382" s="23" t="s">
        <v>14</v>
      </c>
      <c r="H382" s="23" t="s">
        <v>108</v>
      </c>
      <c r="I382" s="23" t="s">
        <v>3461</v>
      </c>
      <c r="J382" s="23" t="s">
        <v>2740</v>
      </c>
      <c r="K382" s="24" t="s">
        <v>2054</v>
      </c>
      <c r="L382" s="58" t="s">
        <v>1422</v>
      </c>
      <c r="M382" s="58" t="s">
        <v>2005</v>
      </c>
      <c r="N382" s="58" t="s">
        <v>0</v>
      </c>
    </row>
    <row r="383" spans="1:14" x14ac:dyDescent="0.4">
      <c r="A383" s="23" t="s">
        <v>1363</v>
      </c>
      <c r="B383" s="23" t="s">
        <v>1913</v>
      </c>
      <c r="C383" s="23" t="s">
        <v>0</v>
      </c>
      <c r="D383" s="23" t="s">
        <v>1246</v>
      </c>
      <c r="E383" s="23" t="s">
        <v>1004</v>
      </c>
      <c r="F383" s="23" t="s">
        <v>109</v>
      </c>
      <c r="G383" s="23" t="s">
        <v>1913</v>
      </c>
      <c r="H383" s="23" t="s">
        <v>110</v>
      </c>
      <c r="I383" s="23" t="s">
        <v>3462</v>
      </c>
      <c r="J383" s="23" t="s">
        <v>2314</v>
      </c>
      <c r="K383" s="24" t="s">
        <v>2054</v>
      </c>
      <c r="L383" s="58" t="s">
        <v>1363</v>
      </c>
      <c r="M383" s="58" t="s">
        <v>1913</v>
      </c>
      <c r="N383" s="58" t="s">
        <v>0</v>
      </c>
    </row>
    <row r="384" spans="1:14" x14ac:dyDescent="0.4">
      <c r="A384" s="23" t="s">
        <v>1422</v>
      </c>
      <c r="B384" s="23" t="s">
        <v>2005</v>
      </c>
      <c r="C384" s="23" t="s">
        <v>0</v>
      </c>
      <c r="D384" s="23" t="s">
        <v>1246</v>
      </c>
      <c r="E384" s="23" t="s">
        <v>1004</v>
      </c>
      <c r="F384" s="23" t="s">
        <v>111</v>
      </c>
      <c r="G384" s="23" t="s">
        <v>14</v>
      </c>
      <c r="H384" s="23" t="s">
        <v>112</v>
      </c>
      <c r="I384" s="23" t="s">
        <v>3463</v>
      </c>
      <c r="J384" s="23" t="s">
        <v>2741</v>
      </c>
      <c r="K384" s="24" t="s">
        <v>2054</v>
      </c>
      <c r="L384" s="58" t="s">
        <v>1422</v>
      </c>
      <c r="M384" s="58" t="s">
        <v>2005</v>
      </c>
      <c r="N384" s="58" t="s">
        <v>0</v>
      </c>
    </row>
    <row r="385" spans="1:14" x14ac:dyDescent="0.4">
      <c r="A385" s="23" t="s">
        <v>1358</v>
      </c>
      <c r="B385" s="23" t="s">
        <v>1913</v>
      </c>
      <c r="C385" s="23" t="s">
        <v>0</v>
      </c>
      <c r="D385" s="23" t="s">
        <v>1246</v>
      </c>
      <c r="E385" s="23" t="s">
        <v>1004</v>
      </c>
      <c r="F385" s="23" t="s">
        <v>113</v>
      </c>
      <c r="G385" s="23" t="s">
        <v>1913</v>
      </c>
      <c r="H385" s="23" t="s">
        <v>114</v>
      </c>
      <c r="I385" s="23" t="s">
        <v>3464</v>
      </c>
      <c r="J385" s="23" t="s">
        <v>2312</v>
      </c>
      <c r="K385" s="24" t="s">
        <v>2054</v>
      </c>
      <c r="L385" s="58" t="s">
        <v>1358</v>
      </c>
      <c r="M385" s="58" t="s">
        <v>1913</v>
      </c>
      <c r="N385" s="58" t="s">
        <v>0</v>
      </c>
    </row>
    <row r="386" spans="1:14" x14ac:dyDescent="0.4">
      <c r="A386" s="23" t="s">
        <v>1358</v>
      </c>
      <c r="B386" s="23" t="s">
        <v>1913</v>
      </c>
      <c r="C386" s="23" t="s">
        <v>0</v>
      </c>
      <c r="D386" s="23" t="s">
        <v>1246</v>
      </c>
      <c r="E386" s="23" t="s">
        <v>1004</v>
      </c>
      <c r="F386" s="23" t="s">
        <v>115</v>
      </c>
      <c r="G386" s="23" t="s">
        <v>1913</v>
      </c>
      <c r="H386" s="23" t="s">
        <v>116</v>
      </c>
      <c r="I386" s="23" t="s">
        <v>3465</v>
      </c>
      <c r="J386" s="23" t="s">
        <v>2311</v>
      </c>
      <c r="K386" s="24" t="s">
        <v>2054</v>
      </c>
      <c r="L386" s="58" t="s">
        <v>1358</v>
      </c>
      <c r="M386" s="58" t="s">
        <v>1913</v>
      </c>
      <c r="N386" s="58" t="s">
        <v>0</v>
      </c>
    </row>
    <row r="387" spans="1:14" x14ac:dyDescent="0.4">
      <c r="A387" s="23" t="s">
        <v>5441</v>
      </c>
      <c r="B387" s="23" t="s">
        <v>1913</v>
      </c>
      <c r="C387" s="23" t="s">
        <v>0</v>
      </c>
      <c r="D387" s="23" t="s">
        <v>1246</v>
      </c>
      <c r="E387" s="23" t="s">
        <v>1004</v>
      </c>
      <c r="F387" s="23" t="s">
        <v>117</v>
      </c>
      <c r="G387" s="23" t="s">
        <v>1913</v>
      </c>
      <c r="H387" s="23" t="s">
        <v>118</v>
      </c>
      <c r="I387" s="23" t="s">
        <v>3466</v>
      </c>
      <c r="J387" s="23" t="s">
        <v>2742</v>
      </c>
      <c r="K387" s="24" t="s">
        <v>2054</v>
      </c>
      <c r="L387" s="58" t="s">
        <v>5441</v>
      </c>
      <c r="M387" s="58" t="s">
        <v>1913</v>
      </c>
      <c r="N387" s="58" t="s">
        <v>0</v>
      </c>
    </row>
    <row r="388" spans="1:14" x14ac:dyDescent="0.4">
      <c r="A388" s="23" t="s">
        <v>1358</v>
      </c>
      <c r="B388" s="23" t="s">
        <v>1913</v>
      </c>
      <c r="C388" s="23" t="s">
        <v>0</v>
      </c>
      <c r="D388" s="23" t="s">
        <v>1246</v>
      </c>
      <c r="E388" s="23" t="s">
        <v>1004</v>
      </c>
      <c r="F388" s="23" t="s">
        <v>119</v>
      </c>
      <c r="G388" s="23" t="s">
        <v>1913</v>
      </c>
      <c r="H388" s="23" t="s">
        <v>120</v>
      </c>
      <c r="I388" s="23" t="s">
        <v>3467</v>
      </c>
      <c r="J388" s="23" t="s">
        <v>2310</v>
      </c>
      <c r="K388" s="24" t="s">
        <v>2054</v>
      </c>
      <c r="L388" s="58" t="s">
        <v>1358</v>
      </c>
      <c r="M388" s="58" t="s">
        <v>1913</v>
      </c>
      <c r="N388" s="58" t="s">
        <v>0</v>
      </c>
    </row>
    <row r="389" spans="1:14" x14ac:dyDescent="0.4">
      <c r="A389" s="23" t="s">
        <v>1358</v>
      </c>
      <c r="B389" s="23" t="s">
        <v>1913</v>
      </c>
      <c r="C389" s="23" t="s">
        <v>0</v>
      </c>
      <c r="D389" s="23" t="s">
        <v>1246</v>
      </c>
      <c r="E389" s="23" t="s">
        <v>1004</v>
      </c>
      <c r="F389" s="23" t="s">
        <v>121</v>
      </c>
      <c r="G389" s="23" t="s">
        <v>1913</v>
      </c>
      <c r="H389" s="23" t="s">
        <v>122</v>
      </c>
      <c r="I389" s="23" t="s">
        <v>3468</v>
      </c>
      <c r="J389" s="23" t="s">
        <v>2309</v>
      </c>
      <c r="K389" s="24" t="s">
        <v>2054</v>
      </c>
      <c r="L389" s="58" t="s">
        <v>1358</v>
      </c>
      <c r="M389" s="58" t="s">
        <v>1913</v>
      </c>
      <c r="N389" s="58" t="s">
        <v>0</v>
      </c>
    </row>
    <row r="390" spans="1:14" x14ac:dyDescent="0.4">
      <c r="A390" s="23" t="s">
        <v>1422</v>
      </c>
      <c r="B390" s="23" t="s">
        <v>2005</v>
      </c>
      <c r="C390" s="23" t="s">
        <v>0</v>
      </c>
      <c r="D390" s="23" t="s">
        <v>1246</v>
      </c>
      <c r="E390" s="23" t="s">
        <v>1004</v>
      </c>
      <c r="F390" s="23" t="s">
        <v>123</v>
      </c>
      <c r="G390" s="23" t="s">
        <v>5</v>
      </c>
      <c r="H390" s="23" t="s">
        <v>124</v>
      </c>
      <c r="I390" s="23" t="s">
        <v>3469</v>
      </c>
      <c r="J390" s="23" t="s">
        <v>2743</v>
      </c>
      <c r="K390" s="24" t="s">
        <v>2054</v>
      </c>
      <c r="L390" s="58" t="s">
        <v>1422</v>
      </c>
      <c r="M390" s="58" t="s">
        <v>2005</v>
      </c>
      <c r="N390" s="58" t="s">
        <v>0</v>
      </c>
    </row>
    <row r="391" spans="1:14" x14ac:dyDescent="0.4">
      <c r="A391" s="23" t="s">
        <v>1327</v>
      </c>
      <c r="B391" s="23" t="s">
        <v>1913</v>
      </c>
      <c r="C391" s="23" t="s">
        <v>0</v>
      </c>
      <c r="D391" s="23" t="s">
        <v>1246</v>
      </c>
      <c r="E391" s="23" t="s">
        <v>1004</v>
      </c>
      <c r="F391" s="23" t="s">
        <v>125</v>
      </c>
      <c r="G391" s="23" t="s">
        <v>1914</v>
      </c>
      <c r="H391" s="23" t="s">
        <v>126</v>
      </c>
      <c r="I391" s="23" t="s">
        <v>3470</v>
      </c>
      <c r="J391" s="23" t="s">
        <v>2308</v>
      </c>
      <c r="K391" s="24" t="s">
        <v>2054</v>
      </c>
      <c r="L391" s="58" t="s">
        <v>1327</v>
      </c>
      <c r="M391" s="58" t="s">
        <v>1913</v>
      </c>
      <c r="N391" s="58" t="s">
        <v>0</v>
      </c>
    </row>
    <row r="392" spans="1:14" x14ac:dyDescent="0.4">
      <c r="A392" s="23" t="s">
        <v>1327</v>
      </c>
      <c r="B392" s="23" t="s">
        <v>1913</v>
      </c>
      <c r="C392" s="23" t="s">
        <v>0</v>
      </c>
      <c r="D392" s="23" t="s">
        <v>1246</v>
      </c>
      <c r="E392" s="23" t="s">
        <v>1004</v>
      </c>
      <c r="F392" s="23" t="s">
        <v>127</v>
      </c>
      <c r="G392" s="23" t="s">
        <v>1913</v>
      </c>
      <c r="H392" s="23" t="s">
        <v>128</v>
      </c>
      <c r="I392" s="23" t="s">
        <v>3471</v>
      </c>
      <c r="J392" s="23" t="s">
        <v>2307</v>
      </c>
      <c r="K392" s="24" t="s">
        <v>2054</v>
      </c>
      <c r="L392" s="58" t="s">
        <v>1327</v>
      </c>
      <c r="M392" s="58" t="s">
        <v>1913</v>
      </c>
      <c r="N392" s="58" t="s">
        <v>0</v>
      </c>
    </row>
    <row r="393" spans="1:14" x14ac:dyDescent="0.4">
      <c r="A393" s="23" t="s">
        <v>1327</v>
      </c>
      <c r="B393" s="23" t="s">
        <v>1913</v>
      </c>
      <c r="C393" s="23" t="s">
        <v>0</v>
      </c>
      <c r="D393" s="23" t="s">
        <v>1246</v>
      </c>
      <c r="E393" s="23" t="s">
        <v>1004</v>
      </c>
      <c r="F393" s="23" t="s">
        <v>129</v>
      </c>
      <c r="G393" s="23" t="s">
        <v>1914</v>
      </c>
      <c r="H393" s="23" t="s">
        <v>130</v>
      </c>
      <c r="I393" s="23" t="s">
        <v>3472</v>
      </c>
      <c r="J393" s="23" t="s">
        <v>2306</v>
      </c>
      <c r="K393" s="24" t="s">
        <v>2054</v>
      </c>
      <c r="L393" s="58" t="s">
        <v>1327</v>
      </c>
      <c r="M393" s="58" t="s">
        <v>1913</v>
      </c>
      <c r="N393" s="58" t="s">
        <v>0</v>
      </c>
    </row>
    <row r="394" spans="1:14" x14ac:dyDescent="0.4">
      <c r="A394" s="23" t="s">
        <v>1327</v>
      </c>
      <c r="B394" s="23" t="s">
        <v>1913</v>
      </c>
      <c r="C394" s="23" t="s">
        <v>0</v>
      </c>
      <c r="D394" s="23" t="s">
        <v>1246</v>
      </c>
      <c r="E394" s="23" t="s">
        <v>1004</v>
      </c>
      <c r="F394" s="23" t="s">
        <v>131</v>
      </c>
      <c r="G394" s="23" t="s">
        <v>1913</v>
      </c>
      <c r="H394" s="23" t="s">
        <v>132</v>
      </c>
      <c r="I394" s="23" t="s">
        <v>3473</v>
      </c>
      <c r="J394" s="23" t="s">
        <v>2304</v>
      </c>
      <c r="K394" s="24" t="s">
        <v>2094</v>
      </c>
      <c r="L394" s="58" t="s">
        <v>1327</v>
      </c>
      <c r="M394" s="58" t="s">
        <v>1913</v>
      </c>
      <c r="N394" s="58" t="s">
        <v>0</v>
      </c>
    </row>
    <row r="395" spans="1:14" x14ac:dyDescent="0.4">
      <c r="A395" s="23" t="s">
        <v>1327</v>
      </c>
      <c r="B395" s="23" t="s">
        <v>1913</v>
      </c>
      <c r="C395" s="23" t="s">
        <v>0</v>
      </c>
      <c r="D395" s="23" t="s">
        <v>1246</v>
      </c>
      <c r="E395" s="23" t="s">
        <v>1004</v>
      </c>
      <c r="F395" s="23" t="s">
        <v>133</v>
      </c>
      <c r="G395" s="23" t="s">
        <v>1913</v>
      </c>
      <c r="H395" s="23" t="s">
        <v>134</v>
      </c>
      <c r="I395" s="23" t="s">
        <v>3474</v>
      </c>
      <c r="J395" s="23" t="s">
        <v>2303</v>
      </c>
      <c r="K395" s="24" t="s">
        <v>2094</v>
      </c>
      <c r="L395" s="58" t="s">
        <v>1327</v>
      </c>
      <c r="M395" s="58" t="s">
        <v>1913</v>
      </c>
      <c r="N395" s="58" t="s">
        <v>0</v>
      </c>
    </row>
    <row r="396" spans="1:14" x14ac:dyDescent="0.4">
      <c r="A396" s="23" t="s">
        <v>3897</v>
      </c>
      <c r="B396" s="23" t="s">
        <v>1913</v>
      </c>
      <c r="C396" s="23" t="s">
        <v>0</v>
      </c>
      <c r="D396" s="23" t="s">
        <v>1246</v>
      </c>
      <c r="E396" s="23" t="s">
        <v>1004</v>
      </c>
      <c r="F396" s="23" t="s">
        <v>135</v>
      </c>
      <c r="G396" s="23" t="s">
        <v>1914</v>
      </c>
      <c r="H396" s="23" t="s">
        <v>136</v>
      </c>
      <c r="I396" s="23" t="s">
        <v>3475</v>
      </c>
      <c r="J396" s="23" t="s">
        <v>2302</v>
      </c>
      <c r="K396" s="24" t="s">
        <v>2094</v>
      </c>
      <c r="L396" s="58" t="s">
        <v>3897</v>
      </c>
      <c r="M396" s="58" t="s">
        <v>1913</v>
      </c>
      <c r="N396" s="58" t="s">
        <v>0</v>
      </c>
    </row>
    <row r="397" spans="1:14" x14ac:dyDescent="0.4">
      <c r="A397" s="23" t="s">
        <v>1327</v>
      </c>
      <c r="B397" s="23" t="s">
        <v>1913</v>
      </c>
      <c r="C397" s="23" t="s">
        <v>0</v>
      </c>
      <c r="D397" s="23" t="s">
        <v>1246</v>
      </c>
      <c r="E397" s="23" t="s">
        <v>1004</v>
      </c>
      <c r="F397" s="23" t="s">
        <v>137</v>
      </c>
      <c r="G397" s="23" t="s">
        <v>1913</v>
      </c>
      <c r="H397" s="23" t="s">
        <v>138</v>
      </c>
      <c r="I397" s="23" t="s">
        <v>3476</v>
      </c>
      <c r="J397" s="23" t="s">
        <v>2301</v>
      </c>
      <c r="K397" s="24" t="s">
        <v>2054</v>
      </c>
      <c r="L397" s="58" t="s">
        <v>1327</v>
      </c>
      <c r="M397" s="58" t="s">
        <v>1913</v>
      </c>
      <c r="N397" s="58" t="s">
        <v>0</v>
      </c>
    </row>
    <row r="398" spans="1:14" x14ac:dyDescent="0.4">
      <c r="A398" s="23" t="s">
        <v>1327</v>
      </c>
      <c r="B398" s="23" t="s">
        <v>1913</v>
      </c>
      <c r="C398" s="23" t="s">
        <v>0</v>
      </c>
      <c r="D398" s="23" t="s">
        <v>1246</v>
      </c>
      <c r="E398" s="23" t="s">
        <v>1004</v>
      </c>
      <c r="F398" s="23" t="s">
        <v>139</v>
      </c>
      <c r="G398" s="23" t="s">
        <v>1914</v>
      </c>
      <c r="H398" s="23" t="s">
        <v>140</v>
      </c>
      <c r="I398" s="23" t="s">
        <v>3477</v>
      </c>
      <c r="J398" s="23" t="s">
        <v>2300</v>
      </c>
      <c r="K398" s="24" t="s">
        <v>2094</v>
      </c>
      <c r="L398" s="58" t="s">
        <v>1327</v>
      </c>
      <c r="M398" s="58" t="s">
        <v>1913</v>
      </c>
      <c r="N398" s="58" t="s">
        <v>0</v>
      </c>
    </row>
    <row r="399" spans="1:14" x14ac:dyDescent="0.4">
      <c r="A399" s="23" t="s">
        <v>1327</v>
      </c>
      <c r="B399" s="23" t="s">
        <v>1913</v>
      </c>
      <c r="C399" s="23" t="s">
        <v>0</v>
      </c>
      <c r="D399" s="23" t="s">
        <v>1246</v>
      </c>
      <c r="E399" s="23" t="s">
        <v>1004</v>
      </c>
      <c r="F399" s="23" t="s">
        <v>141</v>
      </c>
      <c r="G399" s="23" t="s">
        <v>1913</v>
      </c>
      <c r="H399" s="23" t="s">
        <v>142</v>
      </c>
      <c r="I399" s="23" t="s">
        <v>3478</v>
      </c>
      <c r="J399" s="23" t="s">
        <v>2299</v>
      </c>
      <c r="K399" s="24" t="s">
        <v>2094</v>
      </c>
      <c r="L399" s="58" t="s">
        <v>1327</v>
      </c>
      <c r="M399" s="58" t="s">
        <v>1913</v>
      </c>
      <c r="N399" s="58" t="s">
        <v>0</v>
      </c>
    </row>
    <row r="400" spans="1:14" x14ac:dyDescent="0.4">
      <c r="A400" s="23" t="s">
        <v>3897</v>
      </c>
      <c r="B400" s="23" t="s">
        <v>1913</v>
      </c>
      <c r="C400" s="23" t="s">
        <v>0</v>
      </c>
      <c r="D400" s="23" t="s">
        <v>1246</v>
      </c>
      <c r="E400" s="23" t="s">
        <v>1004</v>
      </c>
      <c r="F400" s="23" t="s">
        <v>143</v>
      </c>
      <c r="G400" s="23" t="s">
        <v>1914</v>
      </c>
      <c r="H400" s="23" t="s">
        <v>144</v>
      </c>
      <c r="I400" s="23" t="s">
        <v>3479</v>
      </c>
      <c r="J400" s="23" t="s">
        <v>2298</v>
      </c>
      <c r="K400" s="24" t="s">
        <v>2094</v>
      </c>
      <c r="L400" s="58" t="s">
        <v>3897</v>
      </c>
      <c r="M400" s="58" t="s">
        <v>1913</v>
      </c>
      <c r="N400" s="58" t="s">
        <v>0</v>
      </c>
    </row>
    <row r="401" spans="1:14" x14ac:dyDescent="0.4">
      <c r="A401" s="23" t="s">
        <v>1327</v>
      </c>
      <c r="B401" s="23" t="s">
        <v>1913</v>
      </c>
      <c r="C401" s="23" t="s">
        <v>0</v>
      </c>
      <c r="D401" s="23" t="s">
        <v>1246</v>
      </c>
      <c r="E401" s="23" t="s">
        <v>1004</v>
      </c>
      <c r="F401" s="23" t="s">
        <v>145</v>
      </c>
      <c r="G401" s="23" t="s">
        <v>1913</v>
      </c>
      <c r="H401" s="23" t="s">
        <v>146</v>
      </c>
      <c r="I401" s="23" t="s">
        <v>3480</v>
      </c>
      <c r="J401" s="23" t="s">
        <v>2297</v>
      </c>
      <c r="K401" s="24" t="s">
        <v>2054</v>
      </c>
      <c r="L401" s="58" t="s">
        <v>1327</v>
      </c>
      <c r="M401" s="58" t="s">
        <v>1913</v>
      </c>
      <c r="N401" s="58" t="s">
        <v>0</v>
      </c>
    </row>
    <row r="402" spans="1:14" x14ac:dyDescent="0.4">
      <c r="A402" s="23" t="s">
        <v>1327</v>
      </c>
      <c r="B402" s="23" t="s">
        <v>1913</v>
      </c>
      <c r="C402" s="23" t="s">
        <v>0</v>
      </c>
      <c r="D402" s="23" t="s">
        <v>1246</v>
      </c>
      <c r="E402" s="23" t="s">
        <v>1004</v>
      </c>
      <c r="F402" s="23" t="s">
        <v>147</v>
      </c>
      <c r="G402" s="23" t="s">
        <v>1913</v>
      </c>
      <c r="H402" s="23" t="s">
        <v>148</v>
      </c>
      <c r="I402" s="23" t="s">
        <v>3481</v>
      </c>
      <c r="J402" s="23" t="s">
        <v>2296</v>
      </c>
      <c r="K402" s="24" t="s">
        <v>2094</v>
      </c>
      <c r="L402" s="58" t="s">
        <v>1327</v>
      </c>
      <c r="M402" s="58" t="s">
        <v>1913</v>
      </c>
      <c r="N402" s="58" t="s">
        <v>0</v>
      </c>
    </row>
    <row r="403" spans="1:14" x14ac:dyDescent="0.4">
      <c r="A403" s="23" t="s">
        <v>1327</v>
      </c>
      <c r="B403" s="23" t="s">
        <v>1913</v>
      </c>
      <c r="C403" s="23" t="s">
        <v>0</v>
      </c>
      <c r="D403" s="23" t="s">
        <v>1246</v>
      </c>
      <c r="E403" s="23" t="s">
        <v>1004</v>
      </c>
      <c r="F403" s="23" t="s">
        <v>149</v>
      </c>
      <c r="G403" s="23" t="s">
        <v>1914</v>
      </c>
      <c r="H403" s="23" t="s">
        <v>150</v>
      </c>
      <c r="I403" s="23" t="s">
        <v>3482</v>
      </c>
      <c r="J403" s="23" t="s">
        <v>2295</v>
      </c>
      <c r="K403" s="24" t="s">
        <v>2094</v>
      </c>
      <c r="L403" s="58" t="s">
        <v>1327</v>
      </c>
      <c r="M403" s="58" t="s">
        <v>1913</v>
      </c>
      <c r="N403" s="58" t="s">
        <v>0</v>
      </c>
    </row>
    <row r="404" spans="1:14" x14ac:dyDescent="0.4">
      <c r="A404" s="23" t="s">
        <v>3897</v>
      </c>
      <c r="B404" s="23" t="s">
        <v>1913</v>
      </c>
      <c r="C404" s="23" t="s">
        <v>0</v>
      </c>
      <c r="D404" s="23" t="s">
        <v>1246</v>
      </c>
      <c r="E404" s="23" t="s">
        <v>1004</v>
      </c>
      <c r="F404" s="23" t="s">
        <v>151</v>
      </c>
      <c r="G404" s="23" t="s">
        <v>1914</v>
      </c>
      <c r="H404" s="23" t="s">
        <v>152</v>
      </c>
      <c r="I404" s="23" t="s">
        <v>3483</v>
      </c>
      <c r="J404" s="23" t="s">
        <v>2294</v>
      </c>
      <c r="K404" s="24" t="s">
        <v>2094</v>
      </c>
      <c r="L404" s="58" t="s">
        <v>3897</v>
      </c>
      <c r="M404" s="58" t="s">
        <v>1913</v>
      </c>
      <c r="N404" s="58" t="s">
        <v>0</v>
      </c>
    </row>
    <row r="405" spans="1:14" x14ac:dyDescent="0.4">
      <c r="A405" s="23" t="s">
        <v>1327</v>
      </c>
      <c r="B405" s="23" t="s">
        <v>1913</v>
      </c>
      <c r="C405" s="23" t="s">
        <v>0</v>
      </c>
      <c r="D405" s="23" t="s">
        <v>1246</v>
      </c>
      <c r="E405" s="23" t="s">
        <v>1004</v>
      </c>
      <c r="F405" s="23" t="s">
        <v>153</v>
      </c>
      <c r="G405" s="23" t="s">
        <v>1913</v>
      </c>
      <c r="H405" s="23" t="s">
        <v>154</v>
      </c>
      <c r="I405" s="23" t="s">
        <v>3484</v>
      </c>
      <c r="J405" s="23" t="s">
        <v>2293</v>
      </c>
      <c r="K405" s="24" t="s">
        <v>2094</v>
      </c>
      <c r="L405" s="58" t="s">
        <v>1327</v>
      </c>
      <c r="M405" s="58" t="s">
        <v>1913</v>
      </c>
      <c r="N405" s="58" t="s">
        <v>0</v>
      </c>
    </row>
    <row r="406" spans="1:14" x14ac:dyDescent="0.4">
      <c r="A406" s="23" t="s">
        <v>1328</v>
      </c>
      <c r="B406" s="23" t="s">
        <v>2949</v>
      </c>
      <c r="C406" s="23" t="s">
        <v>0</v>
      </c>
      <c r="D406" s="23" t="s">
        <v>1246</v>
      </c>
      <c r="E406" s="23" t="s">
        <v>1004</v>
      </c>
      <c r="F406" s="23" t="s">
        <v>155</v>
      </c>
      <c r="G406" s="23" t="s">
        <v>1913</v>
      </c>
      <c r="H406" s="23" t="s">
        <v>156</v>
      </c>
      <c r="I406" s="23" t="s">
        <v>3485</v>
      </c>
      <c r="J406" s="23" t="s">
        <v>2292</v>
      </c>
      <c r="K406" s="24" t="s">
        <v>2054</v>
      </c>
      <c r="L406" s="58" t="s">
        <v>1328</v>
      </c>
      <c r="M406" s="58" t="s">
        <v>2949</v>
      </c>
      <c r="N406" s="58" t="s">
        <v>0</v>
      </c>
    </row>
    <row r="407" spans="1:14" x14ac:dyDescent="0.4">
      <c r="A407" s="23" t="s">
        <v>1328</v>
      </c>
      <c r="B407" s="23" t="s">
        <v>2949</v>
      </c>
      <c r="C407" s="23" t="s">
        <v>0</v>
      </c>
      <c r="D407" s="23" t="s">
        <v>1246</v>
      </c>
      <c r="E407" s="23" t="s">
        <v>1004</v>
      </c>
      <c r="F407" s="23" t="s">
        <v>157</v>
      </c>
      <c r="G407" s="23" t="s">
        <v>1913</v>
      </c>
      <c r="H407" s="23" t="s">
        <v>158</v>
      </c>
      <c r="I407" s="23" t="s">
        <v>3486</v>
      </c>
      <c r="J407" s="23" t="s">
        <v>2291</v>
      </c>
      <c r="K407" s="24" t="s">
        <v>2054</v>
      </c>
      <c r="L407" s="58" t="s">
        <v>1328</v>
      </c>
      <c r="M407" s="58" t="s">
        <v>2949</v>
      </c>
      <c r="N407" s="58" t="s">
        <v>0</v>
      </c>
    </row>
    <row r="408" spans="1:14" x14ac:dyDescent="0.4">
      <c r="A408" s="23" t="s">
        <v>1328</v>
      </c>
      <c r="B408" s="23" t="s">
        <v>2949</v>
      </c>
      <c r="C408" s="23" t="s">
        <v>0</v>
      </c>
      <c r="D408" s="23" t="s">
        <v>1246</v>
      </c>
      <c r="E408" s="23" t="s">
        <v>1227</v>
      </c>
      <c r="F408" s="23" t="s">
        <v>159</v>
      </c>
      <c r="G408" s="23" t="s">
        <v>1913</v>
      </c>
      <c r="H408" s="23" t="s">
        <v>160</v>
      </c>
      <c r="I408" s="23" t="s">
        <v>3487</v>
      </c>
      <c r="J408" s="23" t="s">
        <v>2290</v>
      </c>
      <c r="K408" s="24" t="s">
        <v>2054</v>
      </c>
      <c r="L408" s="58" t="s">
        <v>1328</v>
      </c>
      <c r="M408" s="58" t="s">
        <v>2949</v>
      </c>
      <c r="N408" s="58" t="s">
        <v>0</v>
      </c>
    </row>
    <row r="409" spans="1:14" x14ac:dyDescent="0.4">
      <c r="A409" s="23" t="s">
        <v>1328</v>
      </c>
      <c r="B409" s="23" t="s">
        <v>2949</v>
      </c>
      <c r="C409" s="23" t="s">
        <v>0</v>
      </c>
      <c r="D409" s="23" t="s">
        <v>1246</v>
      </c>
      <c r="E409" s="23" t="s">
        <v>1004</v>
      </c>
      <c r="F409" s="23" t="s">
        <v>161</v>
      </c>
      <c r="G409" s="23" t="s">
        <v>1913</v>
      </c>
      <c r="H409" s="23" t="s">
        <v>162</v>
      </c>
      <c r="I409" s="23" t="s">
        <v>3488</v>
      </c>
      <c r="J409" s="23" t="s">
        <v>2289</v>
      </c>
      <c r="K409" s="24" t="s">
        <v>2052</v>
      </c>
      <c r="L409" s="58" t="s">
        <v>1328</v>
      </c>
      <c r="M409" s="58" t="s">
        <v>2949</v>
      </c>
      <c r="N409" s="58" t="s">
        <v>0</v>
      </c>
    </row>
    <row r="410" spans="1:14" x14ac:dyDescent="0.4">
      <c r="A410" s="23" t="s">
        <v>1328</v>
      </c>
      <c r="B410" s="23" t="s">
        <v>2949</v>
      </c>
      <c r="C410" s="23" t="s">
        <v>0</v>
      </c>
      <c r="D410" s="23" t="s">
        <v>1246</v>
      </c>
      <c r="E410" s="23" t="s">
        <v>1004</v>
      </c>
      <c r="F410" s="23" t="s">
        <v>163</v>
      </c>
      <c r="G410" s="23" t="s">
        <v>1913</v>
      </c>
      <c r="H410" s="23" t="s">
        <v>164</v>
      </c>
      <c r="I410" s="23" t="s">
        <v>3489</v>
      </c>
      <c r="J410" s="23" t="s">
        <v>2288</v>
      </c>
      <c r="K410" s="24" t="s">
        <v>2054</v>
      </c>
      <c r="L410" s="58" t="s">
        <v>1328</v>
      </c>
      <c r="M410" s="58" t="s">
        <v>2949</v>
      </c>
      <c r="N410" s="58" t="s">
        <v>0</v>
      </c>
    </row>
    <row r="411" spans="1:14" x14ac:dyDescent="0.4">
      <c r="A411" s="23" t="s">
        <v>1328</v>
      </c>
      <c r="B411" s="23" t="s">
        <v>2949</v>
      </c>
      <c r="C411" s="23" t="s">
        <v>0</v>
      </c>
      <c r="D411" s="23" t="s">
        <v>1246</v>
      </c>
      <c r="E411" s="23" t="s">
        <v>1004</v>
      </c>
      <c r="F411" s="23" t="s">
        <v>165</v>
      </c>
      <c r="G411" s="23" t="s">
        <v>1913</v>
      </c>
      <c r="H411" s="23" t="s">
        <v>166</v>
      </c>
      <c r="I411" s="23" t="s">
        <v>3490</v>
      </c>
      <c r="J411" s="23" t="s">
        <v>2287</v>
      </c>
      <c r="K411" s="24" t="s">
        <v>2054</v>
      </c>
      <c r="L411" s="58" t="s">
        <v>1328</v>
      </c>
      <c r="M411" s="58" t="s">
        <v>2949</v>
      </c>
      <c r="N411" s="58" t="s">
        <v>0</v>
      </c>
    </row>
    <row r="412" spans="1:14" x14ac:dyDescent="0.4">
      <c r="A412" s="23" t="s">
        <v>3897</v>
      </c>
      <c r="B412" s="23" t="s">
        <v>1913</v>
      </c>
      <c r="C412" s="23" t="s">
        <v>0</v>
      </c>
      <c r="D412" s="23" t="s">
        <v>1246</v>
      </c>
      <c r="E412" s="23" t="s">
        <v>1004</v>
      </c>
      <c r="F412" s="23" t="s">
        <v>167</v>
      </c>
      <c r="G412" s="23" t="s">
        <v>1914</v>
      </c>
      <c r="H412" s="23" t="s">
        <v>168</v>
      </c>
      <c r="I412" s="23" t="s">
        <v>3491</v>
      </c>
      <c r="J412" s="23" t="s">
        <v>2286</v>
      </c>
      <c r="K412" s="24" t="s">
        <v>2054</v>
      </c>
      <c r="L412" s="58" t="s">
        <v>3897</v>
      </c>
      <c r="M412" s="58" t="s">
        <v>1913</v>
      </c>
      <c r="N412" s="58" t="s">
        <v>0</v>
      </c>
    </row>
    <row r="413" spans="1:14" x14ac:dyDescent="0.4">
      <c r="A413" s="23" t="s">
        <v>1328</v>
      </c>
      <c r="B413" s="23" t="s">
        <v>2949</v>
      </c>
      <c r="C413" s="23" t="s">
        <v>0</v>
      </c>
      <c r="D413" s="23" t="s">
        <v>1246</v>
      </c>
      <c r="E413" s="23" t="s">
        <v>1004</v>
      </c>
      <c r="F413" s="23" t="s">
        <v>169</v>
      </c>
      <c r="G413" s="23" t="s">
        <v>1913</v>
      </c>
      <c r="H413" s="23" t="s">
        <v>170</v>
      </c>
      <c r="I413" s="23" t="s">
        <v>3492</v>
      </c>
      <c r="J413" s="23" t="s">
        <v>2285</v>
      </c>
      <c r="K413" s="24" t="s">
        <v>2052</v>
      </c>
      <c r="L413" s="58" t="s">
        <v>1328</v>
      </c>
      <c r="M413" s="58" t="s">
        <v>2949</v>
      </c>
      <c r="N413" s="58" t="s">
        <v>0</v>
      </c>
    </row>
    <row r="414" spans="1:14" x14ac:dyDescent="0.4">
      <c r="A414" s="23" t="s">
        <v>1328</v>
      </c>
      <c r="B414" s="23" t="s">
        <v>2949</v>
      </c>
      <c r="C414" s="23" t="s">
        <v>0</v>
      </c>
      <c r="D414" s="23" t="s">
        <v>1246</v>
      </c>
      <c r="E414" s="23" t="s">
        <v>1004</v>
      </c>
      <c r="F414" s="23" t="s">
        <v>171</v>
      </c>
      <c r="G414" s="23" t="s">
        <v>1913</v>
      </c>
      <c r="H414" s="23" t="s">
        <v>172</v>
      </c>
      <c r="I414" s="23" t="s">
        <v>3493</v>
      </c>
      <c r="J414" s="23" t="s">
        <v>2284</v>
      </c>
      <c r="K414" s="24" t="s">
        <v>2054</v>
      </c>
      <c r="L414" s="58" t="s">
        <v>1328</v>
      </c>
      <c r="M414" s="58" t="s">
        <v>2949</v>
      </c>
      <c r="N414" s="58" t="s">
        <v>0</v>
      </c>
    </row>
    <row r="415" spans="1:14" x14ac:dyDescent="0.4">
      <c r="A415" s="23" t="s">
        <v>1328</v>
      </c>
      <c r="B415" s="23" t="s">
        <v>2949</v>
      </c>
      <c r="C415" s="23" t="s">
        <v>0</v>
      </c>
      <c r="D415" s="23" t="s">
        <v>1246</v>
      </c>
      <c r="E415" s="23" t="s">
        <v>1004</v>
      </c>
      <c r="F415" s="23" t="s">
        <v>173</v>
      </c>
      <c r="G415" s="23" t="s">
        <v>1913</v>
      </c>
      <c r="H415" s="23" t="s">
        <v>174</v>
      </c>
      <c r="I415" s="23" t="s">
        <v>3494</v>
      </c>
      <c r="J415" s="23" t="s">
        <v>2283</v>
      </c>
      <c r="K415" s="24" t="s">
        <v>2054</v>
      </c>
      <c r="L415" s="58" t="s">
        <v>1328</v>
      </c>
      <c r="M415" s="58" t="s">
        <v>2949</v>
      </c>
      <c r="N415" s="58" t="s">
        <v>0</v>
      </c>
    </row>
    <row r="416" spans="1:14" x14ac:dyDescent="0.4">
      <c r="A416" s="23" t="s">
        <v>3897</v>
      </c>
      <c r="B416" s="23" t="s">
        <v>1913</v>
      </c>
      <c r="C416" s="23" t="s">
        <v>0</v>
      </c>
      <c r="D416" s="23" t="s">
        <v>1246</v>
      </c>
      <c r="E416" s="23" t="s">
        <v>1004</v>
      </c>
      <c r="F416" s="23" t="s">
        <v>175</v>
      </c>
      <c r="G416" s="23" t="s">
        <v>1914</v>
      </c>
      <c r="H416" s="23" t="s">
        <v>176</v>
      </c>
      <c r="I416" s="23" t="s">
        <v>3495</v>
      </c>
      <c r="J416" s="23" t="s">
        <v>2282</v>
      </c>
      <c r="K416" s="24" t="s">
        <v>2054</v>
      </c>
      <c r="L416" s="58" t="s">
        <v>3897</v>
      </c>
      <c r="M416" s="58" t="s">
        <v>1913</v>
      </c>
      <c r="N416" s="58" t="s">
        <v>0</v>
      </c>
    </row>
    <row r="417" spans="1:15" x14ac:dyDescent="0.4">
      <c r="A417" s="23" t="s">
        <v>1422</v>
      </c>
      <c r="B417" s="23" t="s">
        <v>2005</v>
      </c>
      <c r="C417" s="23" t="s">
        <v>0</v>
      </c>
      <c r="D417" s="23" t="s">
        <v>1246</v>
      </c>
      <c r="E417" s="23" t="s">
        <v>1004</v>
      </c>
      <c r="F417" s="23" t="s">
        <v>177</v>
      </c>
      <c r="G417" s="23" t="s">
        <v>5</v>
      </c>
      <c r="H417" s="23" t="s">
        <v>178</v>
      </c>
      <c r="I417" s="23" t="s">
        <v>3496</v>
      </c>
      <c r="J417" s="23" t="s">
        <v>2744</v>
      </c>
      <c r="K417" s="24" t="s">
        <v>2052</v>
      </c>
      <c r="L417" s="58" t="s">
        <v>1422</v>
      </c>
      <c r="M417" s="58" t="s">
        <v>2005</v>
      </c>
      <c r="N417" s="58" t="s">
        <v>0</v>
      </c>
    </row>
    <row r="418" spans="1:15" x14ac:dyDescent="0.4">
      <c r="A418" s="23" t="s">
        <v>1422</v>
      </c>
      <c r="B418" s="23" t="s">
        <v>2005</v>
      </c>
      <c r="C418" s="23" t="s">
        <v>0</v>
      </c>
      <c r="D418" s="23" t="s">
        <v>1246</v>
      </c>
      <c r="E418" s="23" t="s">
        <v>1004</v>
      </c>
      <c r="F418" s="23" t="s">
        <v>179</v>
      </c>
      <c r="G418" s="23" t="s">
        <v>5</v>
      </c>
      <c r="H418" s="23" t="s">
        <v>180</v>
      </c>
      <c r="I418" s="23" t="s">
        <v>3497</v>
      </c>
      <c r="J418" s="23" t="s">
        <v>2745</v>
      </c>
      <c r="K418" s="24" t="s">
        <v>2052</v>
      </c>
      <c r="L418" s="58" t="s">
        <v>1422</v>
      </c>
      <c r="M418" s="58" t="s">
        <v>2005</v>
      </c>
      <c r="N418" s="58" t="s">
        <v>0</v>
      </c>
    </row>
    <row r="419" spans="1:15" x14ac:dyDescent="0.4">
      <c r="A419" s="23" t="s">
        <v>1017</v>
      </c>
      <c r="B419" s="23" t="s">
        <v>1913</v>
      </c>
      <c r="C419" s="23" t="s">
        <v>0</v>
      </c>
      <c r="D419" s="23" t="s">
        <v>1246</v>
      </c>
      <c r="E419" s="23" t="s">
        <v>1004</v>
      </c>
      <c r="F419" s="23" t="s">
        <v>181</v>
      </c>
      <c r="G419" s="23" t="s">
        <v>1913</v>
      </c>
      <c r="H419" s="23" t="s">
        <v>182</v>
      </c>
      <c r="I419" s="23" t="s">
        <v>3498</v>
      </c>
      <c r="J419" s="23" t="s">
        <v>2279</v>
      </c>
      <c r="K419" s="24" t="s">
        <v>2054</v>
      </c>
      <c r="L419" s="58" t="s">
        <v>1017</v>
      </c>
      <c r="M419" s="58" t="s">
        <v>1913</v>
      </c>
      <c r="N419" s="58" t="s">
        <v>0</v>
      </c>
      <c r="O419" s="23">
        <v>1</v>
      </c>
    </row>
    <row r="420" spans="1:15" x14ac:dyDescent="0.4">
      <c r="A420" s="23" t="s">
        <v>1321</v>
      </c>
      <c r="B420" s="23" t="s">
        <v>1913</v>
      </c>
      <c r="C420" s="23" t="s">
        <v>0</v>
      </c>
      <c r="D420" s="23" t="s">
        <v>1246</v>
      </c>
      <c r="E420" s="23" t="s">
        <v>1004</v>
      </c>
      <c r="F420" s="23" t="s">
        <v>183</v>
      </c>
      <c r="G420" s="23" t="s">
        <v>1913</v>
      </c>
      <c r="H420" s="23" t="s">
        <v>184</v>
      </c>
      <c r="I420" s="23" t="s">
        <v>3499</v>
      </c>
      <c r="J420" s="23" t="s">
        <v>2278</v>
      </c>
      <c r="K420" s="24" t="s">
        <v>2052</v>
      </c>
      <c r="L420" s="58" t="s">
        <v>1321</v>
      </c>
      <c r="M420" s="58" t="s">
        <v>1913</v>
      </c>
      <c r="N420" s="58" t="s">
        <v>0</v>
      </c>
    </row>
    <row r="421" spans="1:15" x14ac:dyDescent="0.4">
      <c r="A421" s="23" t="s">
        <v>1017</v>
      </c>
      <c r="B421" s="23" t="s">
        <v>1913</v>
      </c>
      <c r="C421" s="23" t="s">
        <v>0</v>
      </c>
      <c r="D421" s="23" t="s">
        <v>1246</v>
      </c>
      <c r="E421" s="23" t="s">
        <v>1004</v>
      </c>
      <c r="F421" s="23" t="s">
        <v>185</v>
      </c>
      <c r="G421" s="23" t="s">
        <v>1913</v>
      </c>
      <c r="H421" s="23" t="s">
        <v>186</v>
      </c>
      <c r="I421" s="23" t="s">
        <v>3500</v>
      </c>
      <c r="J421" s="23" t="s">
        <v>2277</v>
      </c>
      <c r="K421" s="24" t="s">
        <v>2052</v>
      </c>
      <c r="L421" s="58" t="s">
        <v>1017</v>
      </c>
      <c r="M421" s="58" t="s">
        <v>1913</v>
      </c>
      <c r="N421" s="58" t="s">
        <v>0</v>
      </c>
      <c r="O421" s="23">
        <v>1</v>
      </c>
    </row>
    <row r="422" spans="1:15" x14ac:dyDescent="0.4">
      <c r="A422" s="23" t="s">
        <v>1017</v>
      </c>
      <c r="B422" s="23" t="s">
        <v>1913</v>
      </c>
      <c r="C422" s="23" t="s">
        <v>0</v>
      </c>
      <c r="D422" s="23" t="s">
        <v>1246</v>
      </c>
      <c r="E422" s="23" t="s">
        <v>1004</v>
      </c>
      <c r="F422" s="23" t="s">
        <v>187</v>
      </c>
      <c r="G422" s="23" t="s">
        <v>1913</v>
      </c>
      <c r="H422" s="23" t="s">
        <v>188</v>
      </c>
      <c r="I422" s="23" t="s">
        <v>3501</v>
      </c>
      <c r="J422" s="23" t="s">
        <v>2276</v>
      </c>
      <c r="K422" s="24" t="s">
        <v>2054</v>
      </c>
      <c r="L422" s="58" t="s">
        <v>1017</v>
      </c>
      <c r="M422" s="58" t="s">
        <v>1913</v>
      </c>
      <c r="N422" s="58" t="s">
        <v>0</v>
      </c>
    </row>
    <row r="423" spans="1:15" x14ac:dyDescent="0.4">
      <c r="A423" s="23" t="s">
        <v>1427</v>
      </c>
      <c r="B423" s="23" t="s">
        <v>1913</v>
      </c>
      <c r="C423" s="23" t="s">
        <v>0</v>
      </c>
      <c r="D423" s="23" t="s">
        <v>1246</v>
      </c>
      <c r="E423" s="23" t="s">
        <v>1004</v>
      </c>
      <c r="F423" s="23" t="s">
        <v>189</v>
      </c>
      <c r="G423" s="23" t="s">
        <v>1913</v>
      </c>
      <c r="H423" s="23" t="s">
        <v>190</v>
      </c>
      <c r="I423" s="23" t="s">
        <v>3502</v>
      </c>
      <c r="J423" s="23" t="s">
        <v>2275</v>
      </c>
      <c r="K423" s="24" t="s">
        <v>2052</v>
      </c>
      <c r="L423" s="58" t="s">
        <v>1427</v>
      </c>
      <c r="M423" s="58" t="s">
        <v>1913</v>
      </c>
      <c r="N423" s="58" t="s">
        <v>0</v>
      </c>
    </row>
    <row r="424" spans="1:15" x14ac:dyDescent="0.4">
      <c r="A424" s="23" t="s">
        <v>1532</v>
      </c>
      <c r="B424" s="23" t="s">
        <v>1913</v>
      </c>
      <c r="C424" s="23" t="s">
        <v>0</v>
      </c>
      <c r="D424" s="23" t="s">
        <v>1246</v>
      </c>
      <c r="E424" s="23" t="s">
        <v>1004</v>
      </c>
      <c r="F424" s="23" t="s">
        <v>191</v>
      </c>
      <c r="G424" s="23" t="s">
        <v>1913</v>
      </c>
      <c r="H424" s="23" t="s">
        <v>192</v>
      </c>
      <c r="I424" s="23" t="s">
        <v>3503</v>
      </c>
      <c r="J424" s="23" t="s">
        <v>2274</v>
      </c>
      <c r="K424" s="24" t="s">
        <v>2054</v>
      </c>
      <c r="L424" s="58" t="s">
        <v>1532</v>
      </c>
      <c r="M424" s="58" t="s">
        <v>1913</v>
      </c>
      <c r="N424" s="58" t="s">
        <v>0</v>
      </c>
    </row>
    <row r="425" spans="1:15" x14ac:dyDescent="0.4">
      <c r="A425" s="23" t="s">
        <v>1532</v>
      </c>
      <c r="B425" s="23" t="s">
        <v>1913</v>
      </c>
      <c r="C425" s="23" t="s">
        <v>0</v>
      </c>
      <c r="D425" s="23" t="s">
        <v>1246</v>
      </c>
      <c r="E425" s="23" t="s">
        <v>1004</v>
      </c>
      <c r="F425" s="23" t="s">
        <v>193</v>
      </c>
      <c r="G425" s="23" t="s">
        <v>1913</v>
      </c>
      <c r="H425" s="23" t="s">
        <v>194</v>
      </c>
      <c r="I425" s="23" t="s">
        <v>3504</v>
      </c>
      <c r="J425" s="23" t="s">
        <v>2273</v>
      </c>
      <c r="K425" s="24" t="s">
        <v>2054</v>
      </c>
      <c r="L425" s="58" t="s">
        <v>1532</v>
      </c>
      <c r="M425" s="58" t="s">
        <v>1913</v>
      </c>
      <c r="N425" s="58" t="s">
        <v>0</v>
      </c>
    </row>
    <row r="426" spans="1:15" x14ac:dyDescent="0.4">
      <c r="A426" s="23" t="s">
        <v>1321</v>
      </c>
      <c r="B426" s="23" t="s">
        <v>1913</v>
      </c>
      <c r="C426" s="23" t="s">
        <v>0</v>
      </c>
      <c r="D426" s="23" t="s">
        <v>1246</v>
      </c>
      <c r="E426" s="23" t="s">
        <v>1004</v>
      </c>
      <c r="F426" s="23" t="s">
        <v>195</v>
      </c>
      <c r="G426" s="23" t="s">
        <v>1913</v>
      </c>
      <c r="H426" s="23" t="s">
        <v>196</v>
      </c>
      <c r="I426" s="23" t="s">
        <v>3505</v>
      </c>
      <c r="J426" s="23" t="s">
        <v>2267</v>
      </c>
      <c r="K426" s="24" t="s">
        <v>2054</v>
      </c>
      <c r="L426" s="58" t="s">
        <v>1321</v>
      </c>
      <c r="M426" s="58" t="s">
        <v>1913</v>
      </c>
      <c r="N426" s="58" t="s">
        <v>0</v>
      </c>
    </row>
    <row r="427" spans="1:15" x14ac:dyDescent="0.4">
      <c r="A427" s="23" t="s">
        <v>1321</v>
      </c>
      <c r="B427" s="23" t="s">
        <v>1913</v>
      </c>
      <c r="C427" s="23" t="s">
        <v>0</v>
      </c>
      <c r="D427" s="23" t="s">
        <v>1246</v>
      </c>
      <c r="E427" s="23" t="s">
        <v>1004</v>
      </c>
      <c r="F427" s="23" t="s">
        <v>197</v>
      </c>
      <c r="G427" s="23" t="s">
        <v>1913</v>
      </c>
      <c r="H427" s="23" t="s">
        <v>198</v>
      </c>
      <c r="I427" s="23" t="s">
        <v>3506</v>
      </c>
      <c r="J427" s="23" t="s">
        <v>2272</v>
      </c>
      <c r="K427" s="24" t="s">
        <v>2054</v>
      </c>
      <c r="L427" s="58" t="s">
        <v>1321</v>
      </c>
      <c r="M427" s="58" t="s">
        <v>1913</v>
      </c>
      <c r="N427" s="58" t="s">
        <v>0</v>
      </c>
    </row>
    <row r="428" spans="1:15" x14ac:dyDescent="0.4">
      <c r="A428" s="23" t="s">
        <v>1321</v>
      </c>
      <c r="B428" s="23" t="s">
        <v>1913</v>
      </c>
      <c r="C428" s="23" t="s">
        <v>0</v>
      </c>
      <c r="D428" s="23" t="s">
        <v>1246</v>
      </c>
      <c r="E428" s="23" t="s">
        <v>1004</v>
      </c>
      <c r="F428" s="23" t="s">
        <v>199</v>
      </c>
      <c r="G428" s="23" t="s">
        <v>1913</v>
      </c>
      <c r="H428" s="23" t="s">
        <v>200</v>
      </c>
      <c r="I428" s="23" t="s">
        <v>3507</v>
      </c>
      <c r="J428" s="23" t="s">
        <v>2271</v>
      </c>
      <c r="K428" s="24" t="s">
        <v>2052</v>
      </c>
      <c r="L428" s="58" t="s">
        <v>1321</v>
      </c>
      <c r="M428" s="58" t="s">
        <v>1913</v>
      </c>
      <c r="N428" s="58" t="s">
        <v>0</v>
      </c>
    </row>
    <row r="429" spans="1:15" x14ac:dyDescent="0.4">
      <c r="A429" s="23" t="s">
        <v>3897</v>
      </c>
      <c r="B429" s="23" t="s">
        <v>1913</v>
      </c>
      <c r="C429" s="23" t="s">
        <v>0</v>
      </c>
      <c r="D429" s="23" t="s">
        <v>1246</v>
      </c>
      <c r="E429" s="23" t="s">
        <v>1004</v>
      </c>
      <c r="F429" s="23" t="s">
        <v>201</v>
      </c>
      <c r="G429" s="23" t="s">
        <v>1913</v>
      </c>
      <c r="H429" s="23" t="s">
        <v>202</v>
      </c>
      <c r="I429" s="23" t="s">
        <v>3508</v>
      </c>
      <c r="J429" s="23" t="s">
        <v>2270</v>
      </c>
      <c r="K429" s="24" t="s">
        <v>2054</v>
      </c>
      <c r="L429" s="58" t="s">
        <v>3897</v>
      </c>
      <c r="M429" s="58" t="s">
        <v>1913</v>
      </c>
      <c r="N429" s="58" t="s">
        <v>0</v>
      </c>
    </row>
    <row r="430" spans="1:15" x14ac:dyDescent="0.4">
      <c r="A430" s="23" t="s">
        <v>1321</v>
      </c>
      <c r="B430" s="23" t="s">
        <v>1913</v>
      </c>
      <c r="C430" s="23" t="s">
        <v>0</v>
      </c>
      <c r="D430" s="23" t="s">
        <v>1246</v>
      </c>
      <c r="E430" s="23" t="s">
        <v>1004</v>
      </c>
      <c r="F430" s="23" t="s">
        <v>203</v>
      </c>
      <c r="G430" s="23" t="s">
        <v>1913</v>
      </c>
      <c r="H430" s="23" t="s">
        <v>204</v>
      </c>
      <c r="I430" s="23" t="s">
        <v>3509</v>
      </c>
      <c r="J430" s="23" t="s">
        <v>2269</v>
      </c>
      <c r="K430" s="24" t="s">
        <v>2052</v>
      </c>
      <c r="L430" s="58" t="s">
        <v>1321</v>
      </c>
      <c r="M430" s="58" t="s">
        <v>1913</v>
      </c>
      <c r="N430" s="58" t="s">
        <v>0</v>
      </c>
    </row>
    <row r="431" spans="1:15" x14ac:dyDescent="0.4">
      <c r="A431" s="23" t="s">
        <v>1321</v>
      </c>
      <c r="B431" s="23" t="s">
        <v>1913</v>
      </c>
      <c r="C431" s="23" t="s">
        <v>0</v>
      </c>
      <c r="D431" s="23" t="s">
        <v>1246</v>
      </c>
      <c r="E431" s="23" t="s">
        <v>1004</v>
      </c>
      <c r="F431" s="23" t="s">
        <v>205</v>
      </c>
      <c r="G431" s="23" t="s">
        <v>1913</v>
      </c>
      <c r="H431" s="23" t="s">
        <v>206</v>
      </c>
      <c r="I431" s="23" t="s">
        <v>3510</v>
      </c>
      <c r="J431" s="23" t="s">
        <v>2266</v>
      </c>
      <c r="K431" s="24" t="s">
        <v>2054</v>
      </c>
      <c r="L431" s="58" t="s">
        <v>1321</v>
      </c>
      <c r="M431" s="58" t="s">
        <v>1913</v>
      </c>
      <c r="N431" s="58" t="s">
        <v>0</v>
      </c>
    </row>
    <row r="432" spans="1:15" x14ac:dyDescent="0.4">
      <c r="A432" s="23" t="s">
        <v>1329</v>
      </c>
      <c r="B432" s="23" t="s">
        <v>1913</v>
      </c>
      <c r="C432" s="23" t="s">
        <v>0</v>
      </c>
      <c r="D432" s="23" t="s">
        <v>1246</v>
      </c>
      <c r="E432" s="23" t="s">
        <v>1004</v>
      </c>
      <c r="F432" s="23" t="s">
        <v>207</v>
      </c>
      <c r="G432" s="23" t="s">
        <v>1914</v>
      </c>
      <c r="H432" s="23" t="s">
        <v>208</v>
      </c>
      <c r="I432" s="23" t="s">
        <v>3511</v>
      </c>
      <c r="J432" s="23" t="s">
        <v>2265</v>
      </c>
      <c r="K432" s="24" t="s">
        <v>2052</v>
      </c>
      <c r="L432" s="58" t="s">
        <v>1329</v>
      </c>
      <c r="M432" s="58" t="s">
        <v>1913</v>
      </c>
      <c r="N432" s="58" t="s">
        <v>0</v>
      </c>
    </row>
    <row r="433" spans="1:14" x14ac:dyDescent="0.4">
      <c r="A433" s="23" t="s">
        <v>1329</v>
      </c>
      <c r="B433" s="23" t="s">
        <v>1913</v>
      </c>
      <c r="C433" s="23" t="s">
        <v>0</v>
      </c>
      <c r="D433" s="23" t="s">
        <v>1246</v>
      </c>
      <c r="E433" s="23" t="s">
        <v>1004</v>
      </c>
      <c r="F433" s="23" t="s">
        <v>209</v>
      </c>
      <c r="G433" s="23" t="s">
        <v>1913</v>
      </c>
      <c r="H433" s="23" t="s">
        <v>210</v>
      </c>
      <c r="I433" s="23" t="s">
        <v>3512</v>
      </c>
      <c r="J433" s="23" t="s">
        <v>2264</v>
      </c>
      <c r="K433" s="24" t="s">
        <v>2052</v>
      </c>
      <c r="L433" s="58" t="s">
        <v>1329</v>
      </c>
      <c r="M433" s="58" t="s">
        <v>1913</v>
      </c>
      <c r="N433" s="58" t="s">
        <v>0</v>
      </c>
    </row>
    <row r="434" spans="1:14" x14ac:dyDescent="0.4">
      <c r="A434" s="23" t="s">
        <v>1329</v>
      </c>
      <c r="B434" s="23" t="s">
        <v>1913</v>
      </c>
      <c r="C434" s="23" t="s">
        <v>0</v>
      </c>
      <c r="D434" s="23" t="s">
        <v>1246</v>
      </c>
      <c r="E434" s="23" t="s">
        <v>1004</v>
      </c>
      <c r="F434" s="23" t="s">
        <v>211</v>
      </c>
      <c r="G434" s="23" t="s">
        <v>1913</v>
      </c>
      <c r="H434" s="23" t="s">
        <v>212</v>
      </c>
      <c r="I434" s="23" t="s">
        <v>3513</v>
      </c>
      <c r="J434" s="23" t="s">
        <v>2263</v>
      </c>
      <c r="K434" s="24" t="s">
        <v>2052</v>
      </c>
      <c r="L434" s="58" t="s">
        <v>1329</v>
      </c>
      <c r="M434" s="58" t="s">
        <v>1913</v>
      </c>
      <c r="N434" s="58" t="s">
        <v>0</v>
      </c>
    </row>
    <row r="435" spans="1:14" x14ac:dyDescent="0.4">
      <c r="A435" s="23" t="s">
        <v>1329</v>
      </c>
      <c r="B435" s="23" t="s">
        <v>1913</v>
      </c>
      <c r="C435" s="23" t="s">
        <v>0</v>
      </c>
      <c r="D435" s="23" t="s">
        <v>1246</v>
      </c>
      <c r="E435" s="23" t="s">
        <v>1004</v>
      </c>
      <c r="F435" s="23" t="s">
        <v>213</v>
      </c>
      <c r="G435" s="23" t="s">
        <v>1913</v>
      </c>
      <c r="H435" s="23" t="s">
        <v>214</v>
      </c>
      <c r="I435" s="23" t="s">
        <v>3514</v>
      </c>
      <c r="J435" s="23" t="s">
        <v>2262</v>
      </c>
      <c r="K435" s="24" t="s">
        <v>2052</v>
      </c>
      <c r="L435" s="58" t="s">
        <v>1329</v>
      </c>
      <c r="M435" s="58" t="s">
        <v>1913</v>
      </c>
      <c r="N435" s="58" t="s">
        <v>0</v>
      </c>
    </row>
    <row r="436" spans="1:14" x14ac:dyDescent="0.4">
      <c r="A436" s="23" t="s">
        <v>1329</v>
      </c>
      <c r="B436" s="23" t="s">
        <v>1913</v>
      </c>
      <c r="C436" s="23" t="s">
        <v>0</v>
      </c>
      <c r="D436" s="23" t="s">
        <v>1246</v>
      </c>
      <c r="E436" s="23" t="s">
        <v>1004</v>
      </c>
      <c r="F436" s="23" t="s">
        <v>215</v>
      </c>
      <c r="G436" s="23" t="s">
        <v>1913</v>
      </c>
      <c r="H436" s="23" t="s">
        <v>216</v>
      </c>
      <c r="I436" s="23" t="s">
        <v>3515</v>
      </c>
      <c r="J436" s="23" t="s">
        <v>2261</v>
      </c>
      <c r="K436" s="24" t="s">
        <v>2052</v>
      </c>
      <c r="L436" s="58" t="s">
        <v>1329</v>
      </c>
      <c r="M436" s="58" t="s">
        <v>1913</v>
      </c>
      <c r="N436" s="58" t="s">
        <v>0</v>
      </c>
    </row>
    <row r="437" spans="1:14" x14ac:dyDescent="0.4">
      <c r="A437" s="23" t="s">
        <v>1329</v>
      </c>
      <c r="B437" s="23" t="s">
        <v>1913</v>
      </c>
      <c r="C437" s="23" t="s">
        <v>0</v>
      </c>
      <c r="D437" s="23" t="s">
        <v>1246</v>
      </c>
      <c r="E437" s="23" t="s">
        <v>1004</v>
      </c>
      <c r="F437" s="23" t="s">
        <v>217</v>
      </c>
      <c r="G437" s="23" t="s">
        <v>1913</v>
      </c>
      <c r="H437" s="23" t="s">
        <v>218</v>
      </c>
      <c r="I437" s="23" t="s">
        <v>3516</v>
      </c>
      <c r="J437" s="23" t="s">
        <v>2260</v>
      </c>
      <c r="K437" s="24" t="s">
        <v>2052</v>
      </c>
      <c r="L437" s="58" t="s">
        <v>1329</v>
      </c>
      <c r="M437" s="58" t="s">
        <v>1913</v>
      </c>
      <c r="N437" s="58" t="s">
        <v>0</v>
      </c>
    </row>
    <row r="438" spans="1:14" x14ac:dyDescent="0.4">
      <c r="A438" s="23" t="s">
        <v>1329</v>
      </c>
      <c r="B438" s="23" t="s">
        <v>1913</v>
      </c>
      <c r="C438" s="23" t="s">
        <v>0</v>
      </c>
      <c r="D438" s="23" t="s">
        <v>1246</v>
      </c>
      <c r="E438" s="23" t="s">
        <v>1004</v>
      </c>
      <c r="F438" s="23" t="s">
        <v>219</v>
      </c>
      <c r="G438" s="23" t="s">
        <v>1913</v>
      </c>
      <c r="H438" s="23" t="s">
        <v>220</v>
      </c>
      <c r="I438" s="23" t="s">
        <v>3517</v>
      </c>
      <c r="J438" s="23" t="s">
        <v>2259</v>
      </c>
      <c r="K438" s="24" t="s">
        <v>2052</v>
      </c>
      <c r="L438" s="58" t="s">
        <v>1329</v>
      </c>
      <c r="M438" s="58" t="s">
        <v>1913</v>
      </c>
      <c r="N438" s="58" t="s">
        <v>0</v>
      </c>
    </row>
    <row r="439" spans="1:14" x14ac:dyDescent="0.4">
      <c r="A439" s="23" t="s">
        <v>1329</v>
      </c>
      <c r="B439" s="23" t="s">
        <v>1913</v>
      </c>
      <c r="C439" s="23" t="s">
        <v>0</v>
      </c>
      <c r="D439" s="23" t="s">
        <v>1246</v>
      </c>
      <c r="E439" s="23" t="s">
        <v>1004</v>
      </c>
      <c r="F439" s="23" t="s">
        <v>221</v>
      </c>
      <c r="G439" s="23" t="s">
        <v>1913</v>
      </c>
      <c r="H439" s="23" t="s">
        <v>222</v>
      </c>
      <c r="I439" s="23" t="s">
        <v>3518</v>
      </c>
      <c r="J439" s="23" t="s">
        <v>2258</v>
      </c>
      <c r="K439" s="24" t="s">
        <v>2052</v>
      </c>
      <c r="L439" s="58" t="s">
        <v>1329</v>
      </c>
      <c r="M439" s="58" t="s">
        <v>1913</v>
      </c>
      <c r="N439" s="58" t="s">
        <v>0</v>
      </c>
    </row>
    <row r="440" spans="1:14" x14ac:dyDescent="0.4">
      <c r="A440" s="23" t="s">
        <v>1329</v>
      </c>
      <c r="B440" s="23" t="s">
        <v>1913</v>
      </c>
      <c r="C440" s="23" t="s">
        <v>0</v>
      </c>
      <c r="D440" s="23" t="s">
        <v>1246</v>
      </c>
      <c r="E440" s="23" t="s">
        <v>1004</v>
      </c>
      <c r="F440" s="23" t="s">
        <v>223</v>
      </c>
      <c r="G440" s="23" t="s">
        <v>1913</v>
      </c>
      <c r="H440" s="23" t="s">
        <v>224</v>
      </c>
      <c r="I440" s="23" t="s">
        <v>3519</v>
      </c>
      <c r="J440" s="23" t="s">
        <v>2257</v>
      </c>
      <c r="K440" s="24" t="s">
        <v>2052</v>
      </c>
      <c r="L440" s="58" t="s">
        <v>1329</v>
      </c>
      <c r="M440" s="58" t="s">
        <v>1913</v>
      </c>
      <c r="N440" s="58" t="s">
        <v>0</v>
      </c>
    </row>
    <row r="441" spans="1:14" x14ac:dyDescent="0.4">
      <c r="A441" s="23" t="s">
        <v>1329</v>
      </c>
      <c r="B441" s="23" t="s">
        <v>1913</v>
      </c>
      <c r="C441" s="23" t="s">
        <v>0</v>
      </c>
      <c r="D441" s="23" t="s">
        <v>1246</v>
      </c>
      <c r="E441" s="23" t="s">
        <v>1004</v>
      </c>
      <c r="F441" s="23" t="s">
        <v>225</v>
      </c>
      <c r="G441" s="23" t="s">
        <v>1914</v>
      </c>
      <c r="H441" s="23" t="s">
        <v>226</v>
      </c>
      <c r="I441" s="23" t="s">
        <v>3520</v>
      </c>
      <c r="J441" s="23" t="s">
        <v>2256</v>
      </c>
      <c r="K441" s="24" t="s">
        <v>2054</v>
      </c>
      <c r="L441" s="58" t="s">
        <v>1329</v>
      </c>
      <c r="M441" s="58" t="s">
        <v>1913</v>
      </c>
      <c r="N441" s="58" t="s">
        <v>0</v>
      </c>
    </row>
    <row r="442" spans="1:14" x14ac:dyDescent="0.4">
      <c r="A442" s="23" t="s">
        <v>1329</v>
      </c>
      <c r="B442" s="23" t="s">
        <v>1913</v>
      </c>
      <c r="C442" s="23" t="s">
        <v>0</v>
      </c>
      <c r="D442" s="23" t="s">
        <v>1246</v>
      </c>
      <c r="E442" s="23" t="s">
        <v>1004</v>
      </c>
      <c r="F442" s="23" t="s">
        <v>227</v>
      </c>
      <c r="G442" s="23" t="s">
        <v>1913</v>
      </c>
      <c r="H442" s="23" t="s">
        <v>228</v>
      </c>
      <c r="I442" s="23" t="s">
        <v>3521</v>
      </c>
      <c r="J442" s="23" t="s">
        <v>2255</v>
      </c>
      <c r="K442" s="24" t="s">
        <v>2052</v>
      </c>
      <c r="L442" s="58" t="s">
        <v>1329</v>
      </c>
      <c r="M442" s="58" t="s">
        <v>1913</v>
      </c>
      <c r="N442" s="58" t="s">
        <v>0</v>
      </c>
    </row>
    <row r="443" spans="1:14" x14ac:dyDescent="0.4">
      <c r="A443" s="23" t="s">
        <v>1330</v>
      </c>
      <c r="B443" s="23" t="s">
        <v>1913</v>
      </c>
      <c r="C443" s="23" t="s">
        <v>0</v>
      </c>
      <c r="D443" s="23" t="s">
        <v>1246</v>
      </c>
      <c r="E443" s="23" t="s">
        <v>1004</v>
      </c>
      <c r="F443" s="23" t="s">
        <v>229</v>
      </c>
      <c r="G443" s="23" t="s">
        <v>1913</v>
      </c>
      <c r="H443" s="23" t="s">
        <v>230</v>
      </c>
      <c r="I443" s="23" t="s">
        <v>3522</v>
      </c>
      <c r="J443" s="23" t="s">
        <v>2254</v>
      </c>
      <c r="K443" s="24" t="s">
        <v>2052</v>
      </c>
      <c r="L443" s="58" t="s">
        <v>1330</v>
      </c>
      <c r="M443" s="58" t="s">
        <v>1913</v>
      </c>
      <c r="N443" s="58" t="s">
        <v>0</v>
      </c>
    </row>
    <row r="444" spans="1:14" x14ac:dyDescent="0.4">
      <c r="A444" s="23" t="s">
        <v>1330</v>
      </c>
      <c r="B444" s="23" t="s">
        <v>1913</v>
      </c>
      <c r="C444" s="23" t="s">
        <v>0</v>
      </c>
      <c r="D444" s="23" t="s">
        <v>1246</v>
      </c>
      <c r="E444" s="23" t="s">
        <v>1004</v>
      </c>
      <c r="F444" s="23" t="s">
        <v>231</v>
      </c>
      <c r="G444" s="23" t="s">
        <v>1914</v>
      </c>
      <c r="H444" s="23" t="s">
        <v>232</v>
      </c>
      <c r="I444" s="23" t="s">
        <v>3523</v>
      </c>
      <c r="J444" s="23" t="s">
        <v>2253</v>
      </c>
      <c r="K444" s="24" t="s">
        <v>2052</v>
      </c>
      <c r="L444" s="58" t="s">
        <v>1330</v>
      </c>
      <c r="M444" s="58" t="s">
        <v>1913</v>
      </c>
      <c r="N444" s="58" t="s">
        <v>0</v>
      </c>
    </row>
    <row r="445" spans="1:14" x14ac:dyDescent="0.4">
      <c r="A445" s="23" t="s">
        <v>1330</v>
      </c>
      <c r="B445" s="23" t="s">
        <v>1913</v>
      </c>
      <c r="C445" s="23" t="s">
        <v>0</v>
      </c>
      <c r="D445" s="23" t="s">
        <v>1246</v>
      </c>
      <c r="E445" s="23" t="s">
        <v>1004</v>
      </c>
      <c r="F445" s="23" t="s">
        <v>233</v>
      </c>
      <c r="G445" s="23" t="s">
        <v>1914</v>
      </c>
      <c r="H445" s="23" t="s">
        <v>234</v>
      </c>
      <c r="I445" s="23" t="s">
        <v>3524</v>
      </c>
      <c r="J445" s="23" t="s">
        <v>2252</v>
      </c>
      <c r="K445" s="24" t="s">
        <v>2052</v>
      </c>
      <c r="L445" s="58" t="s">
        <v>1330</v>
      </c>
      <c r="M445" s="58" t="s">
        <v>1913</v>
      </c>
      <c r="N445" s="58" t="s">
        <v>0</v>
      </c>
    </row>
    <row r="446" spans="1:14" x14ac:dyDescent="0.4">
      <c r="A446" s="23" t="s">
        <v>1330</v>
      </c>
      <c r="B446" s="23" t="s">
        <v>1913</v>
      </c>
      <c r="C446" s="23" t="s">
        <v>0</v>
      </c>
      <c r="D446" s="23" t="s">
        <v>1246</v>
      </c>
      <c r="E446" s="23" t="s">
        <v>1004</v>
      </c>
      <c r="F446" s="23" t="s">
        <v>235</v>
      </c>
      <c r="G446" s="23" t="s">
        <v>1913</v>
      </c>
      <c r="H446" s="23" t="s">
        <v>236</v>
      </c>
      <c r="I446" s="23" t="s">
        <v>3525</v>
      </c>
      <c r="J446" s="23" t="s">
        <v>2251</v>
      </c>
      <c r="K446" s="24" t="s">
        <v>2052</v>
      </c>
      <c r="L446" s="58" t="s">
        <v>1330</v>
      </c>
      <c r="M446" s="58" t="s">
        <v>1913</v>
      </c>
      <c r="N446" s="58" t="s">
        <v>0</v>
      </c>
    </row>
    <row r="447" spans="1:14" x14ac:dyDescent="0.4">
      <c r="A447" s="23" t="s">
        <v>1330</v>
      </c>
      <c r="B447" s="23" t="s">
        <v>1913</v>
      </c>
      <c r="C447" s="23" t="s">
        <v>0</v>
      </c>
      <c r="D447" s="23" t="s">
        <v>1246</v>
      </c>
      <c r="E447" s="23" t="s">
        <v>1004</v>
      </c>
      <c r="F447" s="23" t="s">
        <v>237</v>
      </c>
      <c r="G447" s="23" t="s">
        <v>1913</v>
      </c>
      <c r="H447" s="23" t="s">
        <v>238</v>
      </c>
      <c r="I447" s="23" t="s">
        <v>3526</v>
      </c>
      <c r="J447" s="23" t="s">
        <v>2250</v>
      </c>
      <c r="K447" s="24" t="s">
        <v>2052</v>
      </c>
      <c r="L447" s="58" t="s">
        <v>1330</v>
      </c>
      <c r="M447" s="58" t="s">
        <v>1913</v>
      </c>
      <c r="N447" s="58" t="s">
        <v>0</v>
      </c>
    </row>
    <row r="448" spans="1:14" x14ac:dyDescent="0.4">
      <c r="A448" s="23" t="s">
        <v>1330</v>
      </c>
      <c r="B448" s="23" t="s">
        <v>1913</v>
      </c>
      <c r="C448" s="23" t="s">
        <v>0</v>
      </c>
      <c r="D448" s="23" t="s">
        <v>1246</v>
      </c>
      <c r="E448" s="23" t="s">
        <v>1004</v>
      </c>
      <c r="F448" s="23" t="s">
        <v>239</v>
      </c>
      <c r="G448" s="23" t="s">
        <v>1913</v>
      </c>
      <c r="H448" s="23" t="s">
        <v>240</v>
      </c>
      <c r="I448" s="23" t="s">
        <v>3527</v>
      </c>
      <c r="J448" s="23" t="s">
        <v>2249</v>
      </c>
      <c r="K448" s="24" t="s">
        <v>2052</v>
      </c>
      <c r="L448" s="58" t="s">
        <v>1330</v>
      </c>
      <c r="M448" s="58" t="s">
        <v>1913</v>
      </c>
      <c r="N448" s="58" t="s">
        <v>0</v>
      </c>
    </row>
    <row r="449" spans="1:14" x14ac:dyDescent="0.4">
      <c r="A449" s="23" t="s">
        <v>1330</v>
      </c>
      <c r="B449" s="23" t="s">
        <v>1913</v>
      </c>
      <c r="C449" s="23" t="s">
        <v>0</v>
      </c>
      <c r="D449" s="23" t="s">
        <v>1246</v>
      </c>
      <c r="E449" s="23" t="s">
        <v>1004</v>
      </c>
      <c r="F449" s="23" t="s">
        <v>241</v>
      </c>
      <c r="G449" s="23" t="s">
        <v>1913</v>
      </c>
      <c r="H449" s="23" t="s">
        <v>242</v>
      </c>
      <c r="I449" s="23" t="s">
        <v>3528</v>
      </c>
      <c r="J449" s="23" t="s">
        <v>2248</v>
      </c>
      <c r="K449" s="24" t="s">
        <v>2052</v>
      </c>
      <c r="L449" s="58" t="s">
        <v>1330</v>
      </c>
      <c r="M449" s="58" t="s">
        <v>1913</v>
      </c>
      <c r="N449" s="58" t="s">
        <v>0</v>
      </c>
    </row>
    <row r="450" spans="1:14" x14ac:dyDescent="0.4">
      <c r="A450" s="23" t="s">
        <v>1330</v>
      </c>
      <c r="B450" s="23" t="s">
        <v>1913</v>
      </c>
      <c r="C450" s="23" t="s">
        <v>0</v>
      </c>
      <c r="D450" s="23" t="s">
        <v>1246</v>
      </c>
      <c r="E450" s="23" t="s">
        <v>1004</v>
      </c>
      <c r="F450" s="23" t="s">
        <v>243</v>
      </c>
      <c r="G450" s="23" t="s">
        <v>1913</v>
      </c>
      <c r="H450" s="23" t="s">
        <v>244</v>
      </c>
      <c r="I450" s="23" t="s">
        <v>3529</v>
      </c>
      <c r="J450" s="23" t="s">
        <v>2247</v>
      </c>
      <c r="K450" s="24" t="s">
        <v>2052</v>
      </c>
      <c r="L450" s="58" t="s">
        <v>1330</v>
      </c>
      <c r="M450" s="58" t="s">
        <v>1913</v>
      </c>
      <c r="N450" s="58" t="s">
        <v>0</v>
      </c>
    </row>
    <row r="451" spans="1:14" x14ac:dyDescent="0.4">
      <c r="A451" s="23" t="s">
        <v>1330</v>
      </c>
      <c r="B451" s="23" t="s">
        <v>1913</v>
      </c>
      <c r="C451" s="23" t="s">
        <v>0</v>
      </c>
      <c r="D451" s="23" t="s">
        <v>1246</v>
      </c>
      <c r="E451" s="23" t="s">
        <v>1004</v>
      </c>
      <c r="F451" s="23" t="s">
        <v>245</v>
      </c>
      <c r="G451" s="23" t="s">
        <v>1913</v>
      </c>
      <c r="H451" s="23" t="s">
        <v>246</v>
      </c>
      <c r="I451" s="23" t="s">
        <v>3530</v>
      </c>
      <c r="J451" s="23" t="s">
        <v>2246</v>
      </c>
      <c r="K451" s="24" t="s">
        <v>2052</v>
      </c>
      <c r="L451" s="58" t="s">
        <v>1330</v>
      </c>
      <c r="M451" s="58" t="s">
        <v>1913</v>
      </c>
      <c r="N451" s="58" t="s">
        <v>0</v>
      </c>
    </row>
    <row r="452" spans="1:14" x14ac:dyDescent="0.4">
      <c r="A452" s="23" t="s">
        <v>1330</v>
      </c>
      <c r="B452" s="23" t="s">
        <v>1913</v>
      </c>
      <c r="C452" s="23" t="s">
        <v>0</v>
      </c>
      <c r="D452" s="23" t="s">
        <v>1246</v>
      </c>
      <c r="E452" s="23" t="s">
        <v>1004</v>
      </c>
      <c r="F452" s="23" t="s">
        <v>247</v>
      </c>
      <c r="G452" s="23" t="s">
        <v>1914</v>
      </c>
      <c r="H452" s="23" t="s">
        <v>248</v>
      </c>
      <c r="I452" s="23" t="s">
        <v>3531</v>
      </c>
      <c r="J452" s="23" t="s">
        <v>2245</v>
      </c>
      <c r="K452" s="24" t="s">
        <v>2054</v>
      </c>
      <c r="L452" s="58" t="s">
        <v>1330</v>
      </c>
      <c r="M452" s="58" t="s">
        <v>1913</v>
      </c>
      <c r="N452" s="58" t="s">
        <v>0</v>
      </c>
    </row>
    <row r="453" spans="1:14" x14ac:dyDescent="0.4">
      <c r="A453" s="23" t="s">
        <v>1330</v>
      </c>
      <c r="B453" s="23" t="s">
        <v>1913</v>
      </c>
      <c r="C453" s="23" t="s">
        <v>0</v>
      </c>
      <c r="D453" s="23" t="s">
        <v>1246</v>
      </c>
      <c r="E453" s="23" t="s">
        <v>1004</v>
      </c>
      <c r="F453" s="23" t="s">
        <v>249</v>
      </c>
      <c r="G453" s="23" t="s">
        <v>1913</v>
      </c>
      <c r="H453" s="23" t="s">
        <v>250</v>
      </c>
      <c r="I453" s="23" t="s">
        <v>3532</v>
      </c>
      <c r="J453" s="23" t="s">
        <v>2244</v>
      </c>
      <c r="K453" s="24" t="s">
        <v>2052</v>
      </c>
      <c r="L453" s="58" t="s">
        <v>1330</v>
      </c>
      <c r="M453" s="58" t="s">
        <v>1913</v>
      </c>
      <c r="N453" s="58" t="s">
        <v>0</v>
      </c>
    </row>
    <row r="454" spans="1:14" x14ac:dyDescent="0.4">
      <c r="A454" s="23" t="s">
        <v>1330</v>
      </c>
      <c r="B454" s="23" t="s">
        <v>1913</v>
      </c>
      <c r="C454" s="23" t="s">
        <v>0</v>
      </c>
      <c r="D454" s="23" t="s">
        <v>1246</v>
      </c>
      <c r="E454" s="23" t="s">
        <v>1004</v>
      </c>
      <c r="F454" s="23" t="s">
        <v>251</v>
      </c>
      <c r="G454" s="23" t="s">
        <v>1913</v>
      </c>
      <c r="H454" s="23" t="s">
        <v>252</v>
      </c>
      <c r="I454" s="23" t="s">
        <v>3533</v>
      </c>
      <c r="J454" s="23" t="s">
        <v>2243</v>
      </c>
      <c r="K454" s="24" t="s">
        <v>2054</v>
      </c>
      <c r="L454" s="58" t="s">
        <v>1330</v>
      </c>
      <c r="M454" s="58" t="s">
        <v>1913</v>
      </c>
      <c r="N454" s="58" t="s">
        <v>0</v>
      </c>
    </row>
    <row r="455" spans="1:14" x14ac:dyDescent="0.4">
      <c r="A455" s="23" t="s">
        <v>1330</v>
      </c>
      <c r="B455" s="23" t="s">
        <v>1913</v>
      </c>
      <c r="C455" s="23" t="s">
        <v>0</v>
      </c>
      <c r="D455" s="23" t="s">
        <v>1246</v>
      </c>
      <c r="E455" s="23" t="s">
        <v>1004</v>
      </c>
      <c r="F455" s="23" t="s">
        <v>253</v>
      </c>
      <c r="G455" s="23" t="s">
        <v>1913</v>
      </c>
      <c r="H455" s="23" t="s">
        <v>254</v>
      </c>
      <c r="I455" s="23" t="s">
        <v>3534</v>
      </c>
      <c r="J455" s="23" t="s">
        <v>2242</v>
      </c>
      <c r="K455" s="24" t="s">
        <v>2052</v>
      </c>
      <c r="L455" s="58" t="s">
        <v>1330</v>
      </c>
      <c r="M455" s="58" t="s">
        <v>1913</v>
      </c>
      <c r="N455" s="58" t="s">
        <v>0</v>
      </c>
    </row>
    <row r="456" spans="1:14" x14ac:dyDescent="0.4">
      <c r="A456" s="23" t="s">
        <v>1330</v>
      </c>
      <c r="B456" s="23" t="s">
        <v>1913</v>
      </c>
      <c r="C456" s="23" t="s">
        <v>0</v>
      </c>
      <c r="D456" s="23" t="s">
        <v>1246</v>
      </c>
      <c r="E456" s="23" t="s">
        <v>1004</v>
      </c>
      <c r="F456" s="23" t="s">
        <v>255</v>
      </c>
      <c r="G456" s="23" t="s">
        <v>1913</v>
      </c>
      <c r="H456" s="23" t="s">
        <v>256</v>
      </c>
      <c r="I456" s="23" t="s">
        <v>3535</v>
      </c>
      <c r="J456" s="23" t="s">
        <v>2241</v>
      </c>
      <c r="K456" s="24" t="s">
        <v>2052</v>
      </c>
      <c r="L456" s="58" t="s">
        <v>1330</v>
      </c>
      <c r="M456" s="58" t="s">
        <v>1913</v>
      </c>
      <c r="N456" s="58" t="s">
        <v>0</v>
      </c>
    </row>
    <row r="457" spans="1:14" x14ac:dyDescent="0.4">
      <c r="A457" s="23" t="s">
        <v>1330</v>
      </c>
      <c r="B457" s="23" t="s">
        <v>1913</v>
      </c>
      <c r="C457" s="23" t="s">
        <v>0</v>
      </c>
      <c r="D457" s="23" t="s">
        <v>1246</v>
      </c>
      <c r="E457" s="23" t="s">
        <v>1004</v>
      </c>
      <c r="F457" s="23" t="s">
        <v>257</v>
      </c>
      <c r="G457" s="23" t="s">
        <v>1913</v>
      </c>
      <c r="H457" s="23" t="s">
        <v>258</v>
      </c>
      <c r="I457" s="23" t="s">
        <v>3536</v>
      </c>
      <c r="J457" s="23" t="s">
        <v>2240</v>
      </c>
      <c r="K457" s="24" t="s">
        <v>2052</v>
      </c>
      <c r="L457" s="58" t="s">
        <v>1330</v>
      </c>
      <c r="M457" s="58" t="s">
        <v>1913</v>
      </c>
      <c r="N457" s="58" t="s">
        <v>0</v>
      </c>
    </row>
    <row r="458" spans="1:14" x14ac:dyDescent="0.4">
      <c r="A458" s="23" t="s">
        <v>1331</v>
      </c>
      <c r="B458" s="23" t="s">
        <v>1913</v>
      </c>
      <c r="C458" s="23" t="s">
        <v>0</v>
      </c>
      <c r="D458" s="23" t="s">
        <v>1246</v>
      </c>
      <c r="E458" s="23" t="s">
        <v>1004</v>
      </c>
      <c r="F458" s="23" t="s">
        <v>259</v>
      </c>
      <c r="G458" s="23" t="s">
        <v>1913</v>
      </c>
      <c r="H458" s="23" t="s">
        <v>260</v>
      </c>
      <c r="I458" s="23" t="s">
        <v>3537</v>
      </c>
      <c r="J458" s="23" t="s">
        <v>2239</v>
      </c>
      <c r="K458" s="24" t="s">
        <v>2052</v>
      </c>
      <c r="L458" s="58" t="s">
        <v>1331</v>
      </c>
      <c r="M458" s="58" t="s">
        <v>1913</v>
      </c>
      <c r="N458" s="58" t="s">
        <v>0</v>
      </c>
    </row>
    <row r="459" spans="1:14" x14ac:dyDescent="0.4">
      <c r="A459" s="23" t="s">
        <v>1331</v>
      </c>
      <c r="B459" s="23" t="s">
        <v>1913</v>
      </c>
      <c r="C459" s="23" t="s">
        <v>0</v>
      </c>
      <c r="D459" s="23" t="s">
        <v>1246</v>
      </c>
      <c r="E459" s="23" t="s">
        <v>1004</v>
      </c>
      <c r="F459" s="23" t="s">
        <v>261</v>
      </c>
      <c r="G459" s="23" t="s">
        <v>1913</v>
      </c>
      <c r="H459" s="23" t="s">
        <v>262</v>
      </c>
      <c r="I459" s="23" t="s">
        <v>3538</v>
      </c>
      <c r="J459" s="23" t="s">
        <v>2238</v>
      </c>
      <c r="K459" s="24" t="s">
        <v>2054</v>
      </c>
      <c r="L459" s="58" t="s">
        <v>1331</v>
      </c>
      <c r="M459" s="58" t="s">
        <v>1913</v>
      </c>
      <c r="N459" s="58" t="s">
        <v>0</v>
      </c>
    </row>
    <row r="460" spans="1:14" x14ac:dyDescent="0.4">
      <c r="A460" s="23" t="s">
        <v>1331</v>
      </c>
      <c r="B460" s="23" t="s">
        <v>1913</v>
      </c>
      <c r="C460" s="23" t="s">
        <v>0</v>
      </c>
      <c r="D460" s="23" t="s">
        <v>1246</v>
      </c>
      <c r="E460" s="23" t="s">
        <v>1004</v>
      </c>
      <c r="F460" s="23" t="s">
        <v>263</v>
      </c>
      <c r="G460" s="23" t="s">
        <v>1913</v>
      </c>
      <c r="H460" s="23" t="s">
        <v>264</v>
      </c>
      <c r="I460" s="23" t="s">
        <v>3539</v>
      </c>
      <c r="J460" s="23" t="s">
        <v>2237</v>
      </c>
      <c r="K460" s="24" t="s">
        <v>2052</v>
      </c>
      <c r="L460" s="58" t="s">
        <v>1331</v>
      </c>
      <c r="M460" s="58" t="s">
        <v>1913</v>
      </c>
      <c r="N460" s="58" t="s">
        <v>0</v>
      </c>
    </row>
    <row r="461" spans="1:14" x14ac:dyDescent="0.4">
      <c r="A461" s="23" t="s">
        <v>1331</v>
      </c>
      <c r="B461" s="23" t="s">
        <v>1913</v>
      </c>
      <c r="C461" s="23" t="s">
        <v>0</v>
      </c>
      <c r="D461" s="23" t="s">
        <v>1246</v>
      </c>
      <c r="E461" s="23" t="s">
        <v>1004</v>
      </c>
      <c r="F461" s="23" t="s">
        <v>265</v>
      </c>
      <c r="G461" s="23" t="s">
        <v>1913</v>
      </c>
      <c r="H461" s="23" t="s">
        <v>266</v>
      </c>
      <c r="I461" s="23" t="s">
        <v>3540</v>
      </c>
      <c r="J461" s="23" t="s">
        <v>2236</v>
      </c>
      <c r="K461" s="24" t="s">
        <v>2052</v>
      </c>
      <c r="L461" s="58" t="s">
        <v>1331</v>
      </c>
      <c r="M461" s="58" t="s">
        <v>1913</v>
      </c>
      <c r="N461" s="58" t="s">
        <v>0</v>
      </c>
    </row>
    <row r="462" spans="1:14" x14ac:dyDescent="0.4">
      <c r="A462" s="23" t="s">
        <v>1331</v>
      </c>
      <c r="B462" s="23" t="s">
        <v>1913</v>
      </c>
      <c r="C462" s="23" t="s">
        <v>0</v>
      </c>
      <c r="D462" s="23" t="s">
        <v>1246</v>
      </c>
      <c r="E462" s="23" t="s">
        <v>1004</v>
      </c>
      <c r="F462" s="23" t="s">
        <v>267</v>
      </c>
      <c r="G462" s="23" t="s">
        <v>1913</v>
      </c>
      <c r="H462" s="23" t="s">
        <v>268</v>
      </c>
      <c r="I462" s="23" t="s">
        <v>3541</v>
      </c>
      <c r="J462" s="23" t="s">
        <v>2235</v>
      </c>
      <c r="K462" s="24" t="s">
        <v>2052</v>
      </c>
      <c r="L462" s="58" t="s">
        <v>1331</v>
      </c>
      <c r="M462" s="58" t="s">
        <v>1913</v>
      </c>
      <c r="N462" s="58" t="s">
        <v>0</v>
      </c>
    </row>
    <row r="463" spans="1:14" x14ac:dyDescent="0.4">
      <c r="A463" s="23" t="s">
        <v>1331</v>
      </c>
      <c r="B463" s="23" t="s">
        <v>1913</v>
      </c>
      <c r="C463" s="23" t="s">
        <v>0</v>
      </c>
      <c r="D463" s="23" t="s">
        <v>1246</v>
      </c>
      <c r="E463" s="23" t="s">
        <v>1004</v>
      </c>
      <c r="F463" s="23" t="s">
        <v>269</v>
      </c>
      <c r="G463" s="23" t="s">
        <v>1913</v>
      </c>
      <c r="H463" s="23" t="s">
        <v>270</v>
      </c>
      <c r="I463" s="23" t="s">
        <v>3542</v>
      </c>
      <c r="J463" s="23" t="s">
        <v>2234</v>
      </c>
      <c r="K463" s="24" t="s">
        <v>2054</v>
      </c>
      <c r="L463" s="58" t="s">
        <v>1331</v>
      </c>
      <c r="M463" s="58" t="s">
        <v>1913</v>
      </c>
      <c r="N463" s="58" t="s">
        <v>0</v>
      </c>
    </row>
    <row r="464" spans="1:14" x14ac:dyDescent="0.4">
      <c r="A464" s="23" t="s">
        <v>1331</v>
      </c>
      <c r="B464" s="23" t="s">
        <v>1913</v>
      </c>
      <c r="C464" s="23" t="s">
        <v>0</v>
      </c>
      <c r="D464" s="23" t="s">
        <v>1246</v>
      </c>
      <c r="E464" s="23" t="s">
        <v>1004</v>
      </c>
      <c r="F464" s="23" t="s">
        <v>271</v>
      </c>
      <c r="G464" s="23" t="s">
        <v>1913</v>
      </c>
      <c r="H464" s="23" t="s">
        <v>272</v>
      </c>
      <c r="I464" s="23" t="s">
        <v>3543</v>
      </c>
      <c r="J464" s="23" t="s">
        <v>2233</v>
      </c>
      <c r="K464" s="24" t="s">
        <v>2052</v>
      </c>
      <c r="L464" s="58" t="s">
        <v>1331</v>
      </c>
      <c r="M464" s="58" t="s">
        <v>1913</v>
      </c>
      <c r="N464" s="58" t="s">
        <v>0</v>
      </c>
    </row>
    <row r="465" spans="1:14" x14ac:dyDescent="0.4">
      <c r="A465" s="23" t="s">
        <v>1422</v>
      </c>
      <c r="B465" s="23" t="s">
        <v>2005</v>
      </c>
      <c r="C465" s="23" t="s">
        <v>0</v>
      </c>
      <c r="D465" s="23" t="s">
        <v>1246</v>
      </c>
      <c r="E465" s="23" t="s">
        <v>1004</v>
      </c>
      <c r="F465" s="23" t="s">
        <v>273</v>
      </c>
      <c r="G465" s="23" t="s">
        <v>14</v>
      </c>
      <c r="H465" s="23" t="s">
        <v>274</v>
      </c>
      <c r="I465" s="23" t="s">
        <v>3544</v>
      </c>
      <c r="J465" s="23" t="s">
        <v>2232</v>
      </c>
      <c r="K465" s="24" t="s">
        <v>2052</v>
      </c>
      <c r="L465" s="58" t="s">
        <v>1422</v>
      </c>
      <c r="M465" s="58" t="s">
        <v>2005</v>
      </c>
      <c r="N465" s="58" t="s">
        <v>0</v>
      </c>
    </row>
    <row r="466" spans="1:14" x14ac:dyDescent="0.4">
      <c r="A466" s="23" t="s">
        <v>1422</v>
      </c>
      <c r="B466" s="23" t="s">
        <v>2005</v>
      </c>
      <c r="C466" s="23" t="s">
        <v>0</v>
      </c>
      <c r="D466" s="23" t="s">
        <v>1246</v>
      </c>
      <c r="E466" s="23" t="s">
        <v>1004</v>
      </c>
      <c r="F466" s="23" t="s">
        <v>275</v>
      </c>
      <c r="G466" s="23" t="s">
        <v>14</v>
      </c>
      <c r="H466" s="23" t="s">
        <v>276</v>
      </c>
      <c r="I466" s="23" t="s">
        <v>3545</v>
      </c>
      <c r="J466" s="23" t="s">
        <v>2231</v>
      </c>
      <c r="K466" s="24" t="s">
        <v>2052</v>
      </c>
      <c r="L466" s="58" t="s">
        <v>1422</v>
      </c>
      <c r="M466" s="58" t="s">
        <v>2005</v>
      </c>
      <c r="N466" s="58" t="s">
        <v>0</v>
      </c>
    </row>
    <row r="467" spans="1:14" x14ac:dyDescent="0.4">
      <c r="A467" s="23" t="s">
        <v>1422</v>
      </c>
      <c r="B467" s="23" t="s">
        <v>2005</v>
      </c>
      <c r="C467" s="23" t="s">
        <v>0</v>
      </c>
      <c r="D467" s="23" t="s">
        <v>1246</v>
      </c>
      <c r="E467" s="23" t="s">
        <v>1004</v>
      </c>
      <c r="F467" s="23" t="s">
        <v>277</v>
      </c>
      <c r="G467" s="23" t="s">
        <v>14</v>
      </c>
      <c r="H467" s="23" t="s">
        <v>278</v>
      </c>
      <c r="I467" s="23" t="s">
        <v>3546</v>
      </c>
      <c r="J467" s="23" t="s">
        <v>2230</v>
      </c>
      <c r="K467" s="24" t="s">
        <v>2054</v>
      </c>
      <c r="L467" s="58" t="s">
        <v>1422</v>
      </c>
      <c r="M467" s="58" t="s">
        <v>2005</v>
      </c>
      <c r="N467" s="58" t="s">
        <v>0</v>
      </c>
    </row>
    <row r="468" spans="1:14" x14ac:dyDescent="0.4">
      <c r="A468" s="23" t="s">
        <v>1422</v>
      </c>
      <c r="B468" s="23" t="s">
        <v>2005</v>
      </c>
      <c r="C468" s="23" t="s">
        <v>0</v>
      </c>
      <c r="D468" s="23" t="s">
        <v>1246</v>
      </c>
      <c r="E468" s="23" t="s">
        <v>993</v>
      </c>
      <c r="F468" s="23" t="s">
        <v>279</v>
      </c>
      <c r="G468" s="23" t="s">
        <v>14</v>
      </c>
      <c r="H468" s="23" t="s">
        <v>280</v>
      </c>
      <c r="I468" s="23" t="s">
        <v>3547</v>
      </c>
      <c r="J468" s="23" t="s">
        <v>2229</v>
      </c>
      <c r="K468" s="24" t="s">
        <v>2052</v>
      </c>
      <c r="L468" s="58" t="s">
        <v>1422</v>
      </c>
      <c r="M468" s="58" t="s">
        <v>2005</v>
      </c>
      <c r="N468" s="58" t="s">
        <v>0</v>
      </c>
    </row>
    <row r="469" spans="1:14" x14ac:dyDescent="0.4">
      <c r="A469" s="23" t="s">
        <v>1331</v>
      </c>
      <c r="B469" s="23" t="s">
        <v>1913</v>
      </c>
      <c r="C469" s="23" t="s">
        <v>0</v>
      </c>
      <c r="D469" s="23" t="s">
        <v>1246</v>
      </c>
      <c r="E469" s="23" t="s">
        <v>1004</v>
      </c>
      <c r="F469" s="23" t="s">
        <v>281</v>
      </c>
      <c r="G469" s="23" t="s">
        <v>1913</v>
      </c>
      <c r="H469" s="23" t="s">
        <v>282</v>
      </c>
      <c r="I469" s="23" t="s">
        <v>3548</v>
      </c>
      <c r="J469" s="23" t="s">
        <v>2228</v>
      </c>
      <c r="K469" s="24" t="s">
        <v>2052</v>
      </c>
      <c r="L469" s="58" t="s">
        <v>1331</v>
      </c>
      <c r="M469" s="58" t="s">
        <v>1913</v>
      </c>
      <c r="N469" s="58" t="s">
        <v>0</v>
      </c>
    </row>
    <row r="470" spans="1:14" x14ac:dyDescent="0.4">
      <c r="A470" s="23" t="s">
        <v>1331</v>
      </c>
      <c r="B470" s="23" t="s">
        <v>1913</v>
      </c>
      <c r="C470" s="23" t="s">
        <v>0</v>
      </c>
      <c r="D470" s="23" t="s">
        <v>1246</v>
      </c>
      <c r="E470" s="23" t="s">
        <v>1004</v>
      </c>
      <c r="F470" s="23" t="s">
        <v>283</v>
      </c>
      <c r="G470" s="23" t="s">
        <v>1913</v>
      </c>
      <c r="H470" s="23" t="s">
        <v>284</v>
      </c>
      <c r="I470" s="23" t="s">
        <v>3549</v>
      </c>
      <c r="J470" s="23" t="s">
        <v>2227</v>
      </c>
      <c r="K470" s="24" t="s">
        <v>2052</v>
      </c>
      <c r="L470" s="58" t="s">
        <v>1331</v>
      </c>
      <c r="M470" s="58" t="s">
        <v>1913</v>
      </c>
      <c r="N470" s="58" t="s">
        <v>0</v>
      </c>
    </row>
    <row r="471" spans="1:14" x14ac:dyDescent="0.4">
      <c r="A471" s="23" t="s">
        <v>1331</v>
      </c>
      <c r="B471" s="23" t="s">
        <v>1913</v>
      </c>
      <c r="C471" s="23" t="s">
        <v>0</v>
      </c>
      <c r="D471" s="23" t="s">
        <v>1246</v>
      </c>
      <c r="E471" s="23" t="s">
        <v>1004</v>
      </c>
      <c r="F471" s="23" t="s">
        <v>285</v>
      </c>
      <c r="G471" s="23" t="s">
        <v>1913</v>
      </c>
      <c r="H471" s="23" t="s">
        <v>286</v>
      </c>
      <c r="I471" s="23" t="s">
        <v>3550</v>
      </c>
      <c r="J471" s="23" t="s">
        <v>2226</v>
      </c>
      <c r="K471" s="24" t="s">
        <v>2054</v>
      </c>
      <c r="L471" s="58" t="s">
        <v>1331</v>
      </c>
      <c r="M471" s="58" t="s">
        <v>1913</v>
      </c>
      <c r="N471" s="58" t="s">
        <v>0</v>
      </c>
    </row>
    <row r="472" spans="1:14" x14ac:dyDescent="0.4">
      <c r="A472" s="23" t="s">
        <v>1331</v>
      </c>
      <c r="B472" s="23" t="s">
        <v>1913</v>
      </c>
      <c r="C472" s="23" t="s">
        <v>0</v>
      </c>
      <c r="D472" s="23" t="s">
        <v>1246</v>
      </c>
      <c r="E472" s="23" t="s">
        <v>1004</v>
      </c>
      <c r="F472" s="23" t="s">
        <v>287</v>
      </c>
      <c r="G472" s="23" t="s">
        <v>1913</v>
      </c>
      <c r="H472" s="23" t="s">
        <v>288</v>
      </c>
      <c r="I472" s="23" t="s">
        <v>3551</v>
      </c>
      <c r="J472" s="23" t="s">
        <v>2225</v>
      </c>
      <c r="K472" s="24" t="s">
        <v>2052</v>
      </c>
      <c r="L472" s="58" t="s">
        <v>1331</v>
      </c>
      <c r="M472" s="58" t="s">
        <v>1913</v>
      </c>
      <c r="N472" s="58" t="s">
        <v>0</v>
      </c>
    </row>
    <row r="473" spans="1:14" x14ac:dyDescent="0.4">
      <c r="A473" s="23" t="s">
        <v>5282</v>
      </c>
      <c r="B473" s="23" t="s">
        <v>1913</v>
      </c>
      <c r="C473" s="23" t="s">
        <v>0</v>
      </c>
      <c r="D473" s="23" t="s">
        <v>1246</v>
      </c>
      <c r="E473" s="23" t="s">
        <v>1004</v>
      </c>
      <c r="F473" s="23" t="s">
        <v>289</v>
      </c>
      <c r="G473" s="23" t="s">
        <v>1913</v>
      </c>
      <c r="H473" s="23" t="s">
        <v>290</v>
      </c>
      <c r="I473" s="23" t="s">
        <v>3552</v>
      </c>
      <c r="J473" s="23" t="s">
        <v>2224</v>
      </c>
      <c r="K473" s="24" t="s">
        <v>2052</v>
      </c>
      <c r="L473" s="58" t="s">
        <v>5282</v>
      </c>
      <c r="M473" s="58" t="s">
        <v>1913</v>
      </c>
      <c r="N473" s="58" t="s">
        <v>0</v>
      </c>
    </row>
    <row r="474" spans="1:14" x14ac:dyDescent="0.4">
      <c r="A474" s="23" t="s">
        <v>5282</v>
      </c>
      <c r="B474" s="23" t="s">
        <v>1913</v>
      </c>
      <c r="C474" s="23" t="s">
        <v>0</v>
      </c>
      <c r="D474" s="23" t="s">
        <v>1246</v>
      </c>
      <c r="E474" s="23" t="s">
        <v>1004</v>
      </c>
      <c r="F474" s="23" t="s">
        <v>291</v>
      </c>
      <c r="G474" s="23" t="s">
        <v>1913</v>
      </c>
      <c r="H474" s="23" t="s">
        <v>292</v>
      </c>
      <c r="I474" s="23" t="s">
        <v>3553</v>
      </c>
      <c r="J474" s="23" t="s">
        <v>2223</v>
      </c>
      <c r="K474" s="24" t="s">
        <v>2054</v>
      </c>
      <c r="L474" s="58" t="s">
        <v>5282</v>
      </c>
      <c r="M474" s="58" t="s">
        <v>1913</v>
      </c>
      <c r="N474" s="58" t="s">
        <v>0</v>
      </c>
    </row>
    <row r="475" spans="1:14" x14ac:dyDescent="0.4">
      <c r="A475" s="23" t="s">
        <v>5282</v>
      </c>
      <c r="B475" s="23" t="s">
        <v>1913</v>
      </c>
      <c r="C475" s="23" t="s">
        <v>0</v>
      </c>
      <c r="D475" s="23" t="s">
        <v>1246</v>
      </c>
      <c r="E475" s="23" t="s">
        <v>1004</v>
      </c>
      <c r="F475" s="23" t="s">
        <v>293</v>
      </c>
      <c r="G475" s="23" t="s">
        <v>1913</v>
      </c>
      <c r="H475" s="23" t="s">
        <v>294</v>
      </c>
      <c r="I475" s="23" t="s">
        <v>3554</v>
      </c>
      <c r="J475" s="23" t="s">
        <v>2222</v>
      </c>
      <c r="K475" s="24" t="s">
        <v>2052</v>
      </c>
      <c r="L475" s="58" t="s">
        <v>5282</v>
      </c>
      <c r="M475" s="58" t="s">
        <v>1913</v>
      </c>
      <c r="N475" s="58" t="s">
        <v>0</v>
      </c>
    </row>
    <row r="476" spans="1:14" x14ac:dyDescent="0.4">
      <c r="A476" s="23" t="s">
        <v>5282</v>
      </c>
      <c r="B476" s="23" t="s">
        <v>1913</v>
      </c>
      <c r="C476" s="23" t="s">
        <v>0</v>
      </c>
      <c r="D476" s="23" t="s">
        <v>1246</v>
      </c>
      <c r="E476" s="23" t="s">
        <v>1004</v>
      </c>
      <c r="F476" s="23" t="s">
        <v>295</v>
      </c>
      <c r="G476" s="23" t="s">
        <v>1913</v>
      </c>
      <c r="H476" s="23" t="s">
        <v>296</v>
      </c>
      <c r="I476" s="23" t="s">
        <v>3555</v>
      </c>
      <c r="J476" s="23" t="s">
        <v>2221</v>
      </c>
      <c r="K476" s="24" t="s">
        <v>2052</v>
      </c>
      <c r="L476" s="58" t="s">
        <v>5282</v>
      </c>
      <c r="M476" s="58" t="s">
        <v>1913</v>
      </c>
      <c r="N476" s="58" t="s">
        <v>0</v>
      </c>
    </row>
    <row r="477" spans="1:14" x14ac:dyDescent="0.4">
      <c r="A477" s="23" t="s">
        <v>5282</v>
      </c>
      <c r="B477" s="23" t="s">
        <v>1913</v>
      </c>
      <c r="C477" s="23" t="s">
        <v>0</v>
      </c>
      <c r="D477" s="23" t="s">
        <v>1246</v>
      </c>
      <c r="E477" s="23" t="s">
        <v>1004</v>
      </c>
      <c r="F477" s="23" t="s">
        <v>297</v>
      </c>
      <c r="G477" s="23" t="s">
        <v>1913</v>
      </c>
      <c r="H477" s="23" t="s">
        <v>298</v>
      </c>
      <c r="I477" s="23" t="s">
        <v>3556</v>
      </c>
      <c r="J477" s="23" t="s">
        <v>2220</v>
      </c>
      <c r="K477" s="24" t="s">
        <v>2052</v>
      </c>
      <c r="L477" s="58" t="s">
        <v>5282</v>
      </c>
      <c r="M477" s="58" t="s">
        <v>1913</v>
      </c>
      <c r="N477" s="58" t="s">
        <v>0</v>
      </c>
    </row>
    <row r="478" spans="1:14" x14ac:dyDescent="0.4">
      <c r="A478" s="23" t="s">
        <v>5282</v>
      </c>
      <c r="B478" s="23" t="s">
        <v>1913</v>
      </c>
      <c r="C478" s="23" t="s">
        <v>0</v>
      </c>
      <c r="D478" s="23" t="s">
        <v>1246</v>
      </c>
      <c r="E478" s="23" t="s">
        <v>1004</v>
      </c>
      <c r="F478" s="23" t="s">
        <v>299</v>
      </c>
      <c r="G478" s="23" t="s">
        <v>1913</v>
      </c>
      <c r="H478" s="23" t="s">
        <v>300</v>
      </c>
      <c r="I478" s="23" t="s">
        <v>3557</v>
      </c>
      <c r="J478" s="23" t="s">
        <v>2219</v>
      </c>
      <c r="K478" s="24" t="s">
        <v>2054</v>
      </c>
      <c r="L478" s="58" t="s">
        <v>5282</v>
      </c>
      <c r="M478" s="58" t="s">
        <v>1913</v>
      </c>
      <c r="N478" s="58" t="s">
        <v>0</v>
      </c>
    </row>
    <row r="479" spans="1:14" x14ac:dyDescent="0.4">
      <c r="A479" s="23" t="s">
        <v>5282</v>
      </c>
      <c r="B479" s="23" t="s">
        <v>1913</v>
      </c>
      <c r="C479" s="23" t="s">
        <v>0</v>
      </c>
      <c r="D479" s="23" t="s">
        <v>1246</v>
      </c>
      <c r="E479" s="23" t="s">
        <v>1004</v>
      </c>
      <c r="F479" s="23" t="s">
        <v>301</v>
      </c>
      <c r="G479" s="23" t="s">
        <v>1913</v>
      </c>
      <c r="H479" s="23" t="s">
        <v>302</v>
      </c>
      <c r="I479" s="23" t="s">
        <v>3558</v>
      </c>
      <c r="J479" s="23" t="s">
        <v>2218</v>
      </c>
      <c r="K479" s="24" t="s">
        <v>2052</v>
      </c>
      <c r="L479" s="58" t="s">
        <v>5282</v>
      </c>
      <c r="M479" s="58" t="s">
        <v>1913</v>
      </c>
      <c r="N479" s="58" t="s">
        <v>0</v>
      </c>
    </row>
    <row r="480" spans="1:14" x14ac:dyDescent="0.4">
      <c r="A480" s="23" t="s">
        <v>1422</v>
      </c>
      <c r="B480" s="23" t="s">
        <v>2005</v>
      </c>
      <c r="C480" s="23" t="s">
        <v>0</v>
      </c>
      <c r="D480" s="23" t="s">
        <v>1246</v>
      </c>
      <c r="E480" s="23" t="s">
        <v>1004</v>
      </c>
      <c r="F480" s="23" t="s">
        <v>303</v>
      </c>
      <c r="G480" s="23" t="s">
        <v>14</v>
      </c>
      <c r="H480" s="23" t="s">
        <v>304</v>
      </c>
      <c r="I480" s="23" t="s">
        <v>3559</v>
      </c>
      <c r="J480" s="23" t="s">
        <v>2746</v>
      </c>
      <c r="K480" s="24" t="s">
        <v>2052</v>
      </c>
      <c r="L480" s="58" t="s">
        <v>1422</v>
      </c>
      <c r="M480" s="58" t="s">
        <v>2005</v>
      </c>
      <c r="N480" s="58" t="s">
        <v>0</v>
      </c>
    </row>
    <row r="481" spans="1:14" x14ac:dyDescent="0.4">
      <c r="A481" s="23" t="s">
        <v>1422</v>
      </c>
      <c r="B481" s="23" t="s">
        <v>2005</v>
      </c>
      <c r="C481" s="23" t="s">
        <v>0</v>
      </c>
      <c r="D481" s="23" t="s">
        <v>1246</v>
      </c>
      <c r="E481" s="23" t="s">
        <v>1004</v>
      </c>
      <c r="F481" s="23" t="s">
        <v>305</v>
      </c>
      <c r="G481" s="23" t="s">
        <v>14</v>
      </c>
      <c r="H481" s="23" t="s">
        <v>306</v>
      </c>
      <c r="I481" s="23" t="s">
        <v>3560</v>
      </c>
      <c r="J481" s="23" t="s">
        <v>2747</v>
      </c>
      <c r="K481" s="24" t="s">
        <v>2052</v>
      </c>
      <c r="L481" s="58" t="s">
        <v>1422</v>
      </c>
      <c r="M481" s="58" t="s">
        <v>2005</v>
      </c>
      <c r="N481" s="58" t="s">
        <v>0</v>
      </c>
    </row>
    <row r="482" spans="1:14" x14ac:dyDescent="0.4">
      <c r="A482" s="23" t="s">
        <v>1422</v>
      </c>
      <c r="B482" s="23" t="s">
        <v>2005</v>
      </c>
      <c r="C482" s="23" t="s">
        <v>0</v>
      </c>
      <c r="D482" s="23" t="s">
        <v>1246</v>
      </c>
      <c r="E482" s="23" t="s">
        <v>1004</v>
      </c>
      <c r="F482" s="23" t="s">
        <v>307</v>
      </c>
      <c r="G482" s="23" t="s">
        <v>14</v>
      </c>
      <c r="H482" s="23" t="s">
        <v>308</v>
      </c>
      <c r="I482" s="23" t="s">
        <v>3561</v>
      </c>
      <c r="J482" s="23" t="s">
        <v>2748</v>
      </c>
      <c r="K482" s="24" t="s">
        <v>2054</v>
      </c>
      <c r="L482" s="58" t="s">
        <v>1422</v>
      </c>
      <c r="M482" s="58" t="s">
        <v>2005</v>
      </c>
      <c r="N482" s="58" t="s">
        <v>0</v>
      </c>
    </row>
    <row r="483" spans="1:14" x14ac:dyDescent="0.4">
      <c r="A483" s="23" t="s">
        <v>1422</v>
      </c>
      <c r="B483" s="23" t="s">
        <v>2005</v>
      </c>
      <c r="C483" s="23" t="s">
        <v>0</v>
      </c>
      <c r="D483" s="23" t="s">
        <v>1246</v>
      </c>
      <c r="E483" s="23" t="s">
        <v>1004</v>
      </c>
      <c r="F483" s="23" t="s">
        <v>309</v>
      </c>
      <c r="G483" s="23" t="s">
        <v>14</v>
      </c>
      <c r="H483" s="23" t="s">
        <v>310</v>
      </c>
      <c r="I483" s="23" t="s">
        <v>3562</v>
      </c>
      <c r="J483" s="23" t="s">
        <v>2749</v>
      </c>
      <c r="K483" s="24" t="s">
        <v>2052</v>
      </c>
      <c r="L483" s="58" t="s">
        <v>1422</v>
      </c>
      <c r="M483" s="58" t="s">
        <v>2005</v>
      </c>
      <c r="N483" s="58" t="s">
        <v>0</v>
      </c>
    </row>
    <row r="484" spans="1:14" x14ac:dyDescent="0.4">
      <c r="A484" s="23" t="s">
        <v>5282</v>
      </c>
      <c r="B484" s="23" t="s">
        <v>1913</v>
      </c>
      <c r="C484" s="23" t="s">
        <v>0</v>
      </c>
      <c r="D484" s="23" t="s">
        <v>1246</v>
      </c>
      <c r="E484" s="23" t="s">
        <v>1004</v>
      </c>
      <c r="F484" s="23" t="s">
        <v>311</v>
      </c>
      <c r="G484" s="23" t="s">
        <v>1913</v>
      </c>
      <c r="H484" s="23" t="s">
        <v>312</v>
      </c>
      <c r="I484" s="23" t="s">
        <v>3563</v>
      </c>
      <c r="J484" s="23" t="s">
        <v>2217</v>
      </c>
      <c r="K484" s="24" t="s">
        <v>2052</v>
      </c>
      <c r="L484" s="58" t="s">
        <v>5282</v>
      </c>
      <c r="M484" s="58" t="s">
        <v>1913</v>
      </c>
      <c r="N484" s="58" t="s">
        <v>0</v>
      </c>
    </row>
    <row r="485" spans="1:14" x14ac:dyDescent="0.4">
      <c r="A485" s="23" t="s">
        <v>5282</v>
      </c>
      <c r="B485" s="23" t="s">
        <v>1913</v>
      </c>
      <c r="C485" s="23" t="s">
        <v>0</v>
      </c>
      <c r="D485" s="23" t="s">
        <v>1246</v>
      </c>
      <c r="E485" s="23" t="s">
        <v>1004</v>
      </c>
      <c r="F485" s="23" t="s">
        <v>313</v>
      </c>
      <c r="G485" s="23" t="s">
        <v>1913</v>
      </c>
      <c r="H485" s="23" t="s">
        <v>314</v>
      </c>
      <c r="I485" s="23" t="s">
        <v>3564</v>
      </c>
      <c r="J485" s="23" t="s">
        <v>2216</v>
      </c>
      <c r="K485" s="24" t="s">
        <v>2052</v>
      </c>
      <c r="L485" s="58" t="s">
        <v>5282</v>
      </c>
      <c r="M485" s="58" t="s">
        <v>1913</v>
      </c>
      <c r="N485" s="58" t="s">
        <v>0</v>
      </c>
    </row>
    <row r="486" spans="1:14" x14ac:dyDescent="0.4">
      <c r="A486" s="23" t="s">
        <v>5282</v>
      </c>
      <c r="B486" s="23" t="s">
        <v>1913</v>
      </c>
      <c r="C486" s="23" t="s">
        <v>0</v>
      </c>
      <c r="D486" s="23" t="s">
        <v>1246</v>
      </c>
      <c r="E486" s="23" t="s">
        <v>1004</v>
      </c>
      <c r="F486" s="23" t="s">
        <v>315</v>
      </c>
      <c r="G486" s="23" t="s">
        <v>1913</v>
      </c>
      <c r="H486" s="23" t="s">
        <v>316</v>
      </c>
      <c r="I486" s="23" t="s">
        <v>3565</v>
      </c>
      <c r="J486" s="23" t="s">
        <v>2215</v>
      </c>
      <c r="K486" s="24" t="s">
        <v>2054</v>
      </c>
      <c r="L486" s="58" t="s">
        <v>5282</v>
      </c>
      <c r="M486" s="58" t="s">
        <v>1913</v>
      </c>
      <c r="N486" s="58" t="s">
        <v>0</v>
      </c>
    </row>
    <row r="487" spans="1:14" x14ac:dyDescent="0.4">
      <c r="A487" s="23" t="s">
        <v>5282</v>
      </c>
      <c r="B487" s="23" t="s">
        <v>1913</v>
      </c>
      <c r="C487" s="23" t="s">
        <v>0</v>
      </c>
      <c r="D487" s="23" t="s">
        <v>1246</v>
      </c>
      <c r="E487" s="23" t="s">
        <v>1004</v>
      </c>
      <c r="F487" s="23" t="s">
        <v>317</v>
      </c>
      <c r="G487" s="23" t="s">
        <v>1913</v>
      </c>
      <c r="H487" s="23" t="s">
        <v>318</v>
      </c>
      <c r="I487" s="23" t="s">
        <v>3566</v>
      </c>
      <c r="J487" s="23" t="s">
        <v>2214</v>
      </c>
      <c r="K487" s="24" t="s">
        <v>2052</v>
      </c>
      <c r="L487" s="58" t="s">
        <v>5282</v>
      </c>
      <c r="M487" s="58" t="s">
        <v>1913</v>
      </c>
      <c r="N487" s="58" t="s">
        <v>0</v>
      </c>
    </row>
    <row r="488" spans="1:14" x14ac:dyDescent="0.4">
      <c r="A488" s="23" t="s">
        <v>1034</v>
      </c>
      <c r="B488" s="23" t="s">
        <v>2005</v>
      </c>
      <c r="C488" s="23" t="s">
        <v>0</v>
      </c>
      <c r="D488" s="23" t="s">
        <v>969</v>
      </c>
      <c r="E488" s="23" t="s">
        <v>1040</v>
      </c>
      <c r="F488" s="23" t="s">
        <v>319</v>
      </c>
      <c r="G488" s="23" t="s">
        <v>5</v>
      </c>
      <c r="H488" s="23" t="s">
        <v>320</v>
      </c>
      <c r="I488" s="23" t="s">
        <v>3567</v>
      </c>
      <c r="J488" s="23" t="s">
        <v>2750</v>
      </c>
      <c r="K488" s="24" t="s">
        <v>2052</v>
      </c>
      <c r="L488" s="58" t="s">
        <v>1034</v>
      </c>
      <c r="M488" s="58" t="s">
        <v>2005</v>
      </c>
      <c r="N488" s="58" t="s">
        <v>0</v>
      </c>
    </row>
    <row r="489" spans="1:14" x14ac:dyDescent="0.4">
      <c r="A489" s="23" t="s">
        <v>1424</v>
      </c>
      <c r="B489" s="23" t="s">
        <v>1913</v>
      </c>
      <c r="C489" s="23" t="s">
        <v>0</v>
      </c>
      <c r="D489" s="23" t="s">
        <v>969</v>
      </c>
      <c r="E489" s="23" t="s">
        <v>1040</v>
      </c>
      <c r="F489" s="23" t="s">
        <v>321</v>
      </c>
      <c r="G489" s="23" t="s">
        <v>1913</v>
      </c>
      <c r="H489" s="23" t="s">
        <v>322</v>
      </c>
      <c r="I489" s="23" t="s">
        <v>3568</v>
      </c>
      <c r="J489" s="23" t="s">
        <v>2751</v>
      </c>
      <c r="K489" s="24" t="s">
        <v>2054</v>
      </c>
      <c r="L489" s="58" t="s">
        <v>1424</v>
      </c>
      <c r="M489" s="58" t="s">
        <v>1913</v>
      </c>
      <c r="N489" s="58" t="s">
        <v>0</v>
      </c>
    </row>
    <row r="490" spans="1:14" x14ac:dyDescent="0.4">
      <c r="A490" s="23" t="s">
        <v>1423</v>
      </c>
      <c r="B490" s="23" t="s">
        <v>1913</v>
      </c>
      <c r="C490" s="23" t="s">
        <v>0</v>
      </c>
      <c r="D490" s="23" t="s">
        <v>969</v>
      </c>
      <c r="E490" s="23" t="s">
        <v>1040</v>
      </c>
      <c r="F490" s="23" t="s">
        <v>323</v>
      </c>
      <c r="G490" s="23" t="s">
        <v>1914</v>
      </c>
      <c r="H490" s="23" t="s">
        <v>324</v>
      </c>
      <c r="I490" s="23" t="s">
        <v>3569</v>
      </c>
      <c r="J490" s="23" t="s">
        <v>2752</v>
      </c>
      <c r="K490" s="24" t="s">
        <v>2054</v>
      </c>
      <c r="L490" s="58" t="s">
        <v>1423</v>
      </c>
      <c r="M490" s="58" t="s">
        <v>1913</v>
      </c>
      <c r="N490" s="58" t="s">
        <v>0</v>
      </c>
    </row>
    <row r="491" spans="1:14" x14ac:dyDescent="0.4">
      <c r="A491" s="23" t="s">
        <v>1424</v>
      </c>
      <c r="B491" s="23" t="s">
        <v>1913</v>
      </c>
      <c r="C491" s="23" t="s">
        <v>0</v>
      </c>
      <c r="D491" s="23" t="s">
        <v>969</v>
      </c>
      <c r="E491" s="23" t="s">
        <v>1040</v>
      </c>
      <c r="F491" s="23" t="s">
        <v>325</v>
      </c>
      <c r="G491" s="23" t="s">
        <v>1914</v>
      </c>
      <c r="H491" s="23" t="s">
        <v>326</v>
      </c>
      <c r="I491" s="23" t="s">
        <v>3570</v>
      </c>
      <c r="J491" s="23" t="s">
        <v>2753</v>
      </c>
      <c r="K491" s="24" t="s">
        <v>2054</v>
      </c>
      <c r="L491" s="58" t="s">
        <v>1424</v>
      </c>
      <c r="M491" s="58" t="s">
        <v>1913</v>
      </c>
      <c r="N491" s="58" t="s">
        <v>0</v>
      </c>
    </row>
    <row r="492" spans="1:14" x14ac:dyDescent="0.4">
      <c r="A492" s="23" t="s">
        <v>1423</v>
      </c>
      <c r="B492" s="23" t="s">
        <v>1913</v>
      </c>
      <c r="C492" s="23" t="s">
        <v>0</v>
      </c>
      <c r="D492" s="23" t="s">
        <v>969</v>
      </c>
      <c r="E492" s="23" t="s">
        <v>1040</v>
      </c>
      <c r="F492" s="23" t="s">
        <v>327</v>
      </c>
      <c r="G492" s="23" t="s">
        <v>1914</v>
      </c>
      <c r="H492" s="23" t="s">
        <v>328</v>
      </c>
      <c r="I492" s="23" t="s">
        <v>3571</v>
      </c>
      <c r="J492" s="23" t="s">
        <v>2754</v>
      </c>
      <c r="K492" s="24" t="s">
        <v>2054</v>
      </c>
      <c r="L492" s="58" t="s">
        <v>1423</v>
      </c>
      <c r="M492" s="58" t="s">
        <v>1913</v>
      </c>
      <c r="N492" s="58" t="s">
        <v>0</v>
      </c>
    </row>
    <row r="493" spans="1:14" x14ac:dyDescent="0.4">
      <c r="A493" s="23" t="s">
        <v>1419</v>
      </c>
      <c r="B493" s="23" t="s">
        <v>1913</v>
      </c>
      <c r="C493" s="23" t="s">
        <v>0</v>
      </c>
      <c r="D493" s="23" t="s">
        <v>1246</v>
      </c>
      <c r="E493" s="23" t="s">
        <v>1004</v>
      </c>
      <c r="F493" s="23" t="s">
        <v>329</v>
      </c>
      <c r="G493" s="23" t="s">
        <v>1913</v>
      </c>
      <c r="H493" s="23" t="s">
        <v>330</v>
      </c>
      <c r="I493" s="23" t="s">
        <v>3572</v>
      </c>
      <c r="J493" s="23" t="s">
        <v>2755</v>
      </c>
      <c r="K493" s="24" t="s">
        <v>2054</v>
      </c>
      <c r="L493" s="58" t="s">
        <v>1419</v>
      </c>
      <c r="M493" s="58" t="s">
        <v>1913</v>
      </c>
      <c r="N493" s="58" t="s">
        <v>0</v>
      </c>
    </row>
    <row r="494" spans="1:14" x14ac:dyDescent="0.4">
      <c r="A494" s="23" t="s">
        <v>1419</v>
      </c>
      <c r="B494" s="23" t="s">
        <v>1913</v>
      </c>
      <c r="C494" s="23" t="s">
        <v>0</v>
      </c>
      <c r="D494" s="23" t="s">
        <v>1246</v>
      </c>
      <c r="E494" s="23" t="s">
        <v>1004</v>
      </c>
      <c r="F494" s="23" t="s">
        <v>331</v>
      </c>
      <c r="G494" s="23" t="s">
        <v>1913</v>
      </c>
      <c r="H494" s="23" t="s">
        <v>332</v>
      </c>
      <c r="I494" s="23" t="s">
        <v>3573</v>
      </c>
      <c r="J494" s="23" t="s">
        <v>2756</v>
      </c>
      <c r="K494" s="24" t="s">
        <v>2054</v>
      </c>
      <c r="L494" s="58" t="s">
        <v>1419</v>
      </c>
      <c r="M494" s="58" t="s">
        <v>1913</v>
      </c>
      <c r="N494" s="58" t="s">
        <v>0</v>
      </c>
    </row>
    <row r="495" spans="1:14" x14ac:dyDescent="0.4">
      <c r="A495" s="23" t="s">
        <v>1419</v>
      </c>
      <c r="B495" s="23" t="s">
        <v>1913</v>
      </c>
      <c r="C495" s="23" t="s">
        <v>0</v>
      </c>
      <c r="D495" s="23" t="s">
        <v>1246</v>
      </c>
      <c r="E495" s="23" t="s">
        <v>1004</v>
      </c>
      <c r="F495" s="23" t="s">
        <v>333</v>
      </c>
      <c r="G495" s="23" t="s">
        <v>1913</v>
      </c>
      <c r="H495" s="23" t="s">
        <v>334</v>
      </c>
      <c r="I495" s="23" t="s">
        <v>3574</v>
      </c>
      <c r="J495" s="23" t="s">
        <v>2757</v>
      </c>
      <c r="K495" s="24" t="s">
        <v>2054</v>
      </c>
      <c r="L495" s="58" t="s">
        <v>1419</v>
      </c>
      <c r="M495" s="58" t="s">
        <v>1913</v>
      </c>
      <c r="N495" s="58" t="s">
        <v>0</v>
      </c>
    </row>
    <row r="496" spans="1:14" x14ac:dyDescent="0.4">
      <c r="A496" s="23" t="s">
        <v>1424</v>
      </c>
      <c r="B496" s="23" t="s">
        <v>1913</v>
      </c>
      <c r="C496" s="23" t="s">
        <v>0</v>
      </c>
      <c r="D496" s="23" t="s">
        <v>969</v>
      </c>
      <c r="E496" s="23" t="s">
        <v>1040</v>
      </c>
      <c r="F496" s="23" t="s">
        <v>335</v>
      </c>
      <c r="G496" s="23" t="s">
        <v>1914</v>
      </c>
      <c r="H496" s="23" t="s">
        <v>336</v>
      </c>
      <c r="I496" s="23" t="s">
        <v>3575</v>
      </c>
      <c r="J496" s="23" t="s">
        <v>2758</v>
      </c>
      <c r="K496" s="24" t="s">
        <v>2054</v>
      </c>
      <c r="L496" s="58" t="s">
        <v>1424</v>
      </c>
      <c r="M496" s="58" t="s">
        <v>1913</v>
      </c>
      <c r="N496" s="58" t="s">
        <v>0</v>
      </c>
    </row>
    <row r="497" spans="1:14" x14ac:dyDescent="0.4">
      <c r="A497" s="23" t="s">
        <v>1423</v>
      </c>
      <c r="B497" s="23" t="s">
        <v>1913</v>
      </c>
      <c r="C497" s="23" t="s">
        <v>0</v>
      </c>
      <c r="D497" s="23" t="s">
        <v>969</v>
      </c>
      <c r="E497" s="23" t="s">
        <v>1040</v>
      </c>
      <c r="F497" s="23" t="s">
        <v>338</v>
      </c>
      <c r="G497" s="23" t="s">
        <v>1914</v>
      </c>
      <c r="H497" s="23" t="s">
        <v>339</v>
      </c>
      <c r="I497" s="23" t="s">
        <v>3576</v>
      </c>
      <c r="J497" s="23" t="s">
        <v>2759</v>
      </c>
      <c r="K497" s="24" t="s">
        <v>2054</v>
      </c>
      <c r="L497" s="58" t="s">
        <v>1423</v>
      </c>
      <c r="M497" s="58" t="s">
        <v>1913</v>
      </c>
      <c r="N497" s="58" t="s">
        <v>0</v>
      </c>
    </row>
    <row r="498" spans="1:14" x14ac:dyDescent="0.4">
      <c r="A498" s="23" t="s">
        <v>1419</v>
      </c>
      <c r="B498" s="23" t="s">
        <v>1913</v>
      </c>
      <c r="C498" s="23" t="s">
        <v>0</v>
      </c>
      <c r="D498" s="23" t="s">
        <v>1246</v>
      </c>
      <c r="E498" s="23" t="s">
        <v>1004</v>
      </c>
      <c r="F498" s="23" t="s">
        <v>340</v>
      </c>
      <c r="G498" s="23" t="s">
        <v>1913</v>
      </c>
      <c r="H498" s="23" t="s">
        <v>341</v>
      </c>
      <c r="I498" s="23" t="s">
        <v>3577</v>
      </c>
      <c r="J498" s="23" t="s">
        <v>2209</v>
      </c>
      <c r="K498" s="24" t="s">
        <v>2054</v>
      </c>
      <c r="L498" s="58" t="s">
        <v>1419</v>
      </c>
      <c r="M498" s="58" t="s">
        <v>1913</v>
      </c>
      <c r="N498" s="58" t="s">
        <v>0</v>
      </c>
    </row>
    <row r="499" spans="1:14" x14ac:dyDescent="0.4">
      <c r="A499" s="23" t="s">
        <v>1419</v>
      </c>
      <c r="B499" s="23" t="s">
        <v>1913</v>
      </c>
      <c r="C499" s="23" t="s">
        <v>0</v>
      </c>
      <c r="D499" s="23" t="s">
        <v>1246</v>
      </c>
      <c r="E499" s="23" t="s">
        <v>1004</v>
      </c>
      <c r="F499" s="23" t="s">
        <v>342</v>
      </c>
      <c r="G499" s="23" t="s">
        <v>1913</v>
      </c>
      <c r="H499" s="23" t="s">
        <v>343</v>
      </c>
      <c r="I499" s="23" t="s">
        <v>3578</v>
      </c>
      <c r="J499" s="23" t="s">
        <v>2760</v>
      </c>
      <c r="K499" s="24" t="s">
        <v>2054</v>
      </c>
      <c r="L499" s="58" t="s">
        <v>1419</v>
      </c>
      <c r="M499" s="58" t="s">
        <v>1913</v>
      </c>
      <c r="N499" s="58" t="s">
        <v>0</v>
      </c>
    </row>
    <row r="500" spans="1:14" x14ac:dyDescent="0.4">
      <c r="A500" s="23" t="s">
        <v>1081</v>
      </c>
      <c r="B500" s="23" t="s">
        <v>1913</v>
      </c>
      <c r="C500" s="23" t="s">
        <v>0</v>
      </c>
      <c r="D500" s="23" t="s">
        <v>969</v>
      </c>
      <c r="E500" s="23" t="s">
        <v>1040</v>
      </c>
      <c r="F500" s="23" t="s">
        <v>344</v>
      </c>
      <c r="G500" s="23" t="s">
        <v>1913</v>
      </c>
      <c r="H500" s="23" t="s">
        <v>345</v>
      </c>
      <c r="I500" s="23" t="s">
        <v>3579</v>
      </c>
      <c r="J500" s="23" t="s">
        <v>2761</v>
      </c>
      <c r="K500" s="24" t="s">
        <v>2054</v>
      </c>
      <c r="L500" s="58" t="s">
        <v>1081</v>
      </c>
      <c r="M500" s="58" t="s">
        <v>1913</v>
      </c>
      <c r="N500" s="58" t="s">
        <v>0</v>
      </c>
    </row>
    <row r="501" spans="1:14" x14ac:dyDescent="0.4">
      <c r="A501" s="23" t="s">
        <v>1032</v>
      </c>
      <c r="B501" s="23" t="s">
        <v>1913</v>
      </c>
      <c r="C501" s="23" t="s">
        <v>0</v>
      </c>
      <c r="D501" s="23" t="s">
        <v>1246</v>
      </c>
      <c r="E501" s="23" t="s">
        <v>972</v>
      </c>
      <c r="F501" s="23" t="s">
        <v>346</v>
      </c>
      <c r="G501" s="23" t="s">
        <v>1913</v>
      </c>
      <c r="H501" s="23" t="s">
        <v>347</v>
      </c>
      <c r="I501" s="23" t="s">
        <v>3580</v>
      </c>
      <c r="J501" s="23" t="s">
        <v>2762</v>
      </c>
      <c r="K501" s="24" t="s">
        <v>2054</v>
      </c>
      <c r="L501" s="58" t="s">
        <v>1032</v>
      </c>
      <c r="M501" s="58" t="s">
        <v>1913</v>
      </c>
      <c r="N501" s="58" t="s">
        <v>0</v>
      </c>
    </row>
    <row r="502" spans="1:14" x14ac:dyDescent="0.4">
      <c r="A502" s="23" t="s">
        <v>1306</v>
      </c>
      <c r="B502" s="23" t="s">
        <v>2005</v>
      </c>
      <c r="C502" s="23" t="s">
        <v>0</v>
      </c>
      <c r="D502" s="23" t="s">
        <v>1246</v>
      </c>
      <c r="E502" s="23" t="s">
        <v>1004</v>
      </c>
      <c r="F502" s="23" t="s">
        <v>348</v>
      </c>
      <c r="G502" s="23" t="s">
        <v>5</v>
      </c>
      <c r="H502" s="23" t="s">
        <v>349</v>
      </c>
      <c r="I502" s="23" t="s">
        <v>3581</v>
      </c>
      <c r="J502" s="23" t="s">
        <v>2322</v>
      </c>
      <c r="K502" s="24" t="s">
        <v>2054</v>
      </c>
      <c r="L502" s="58" t="s">
        <v>1306</v>
      </c>
      <c r="M502" s="58" t="s">
        <v>2005</v>
      </c>
      <c r="N502" s="58" t="s">
        <v>0</v>
      </c>
    </row>
    <row r="503" spans="1:14" x14ac:dyDescent="0.4">
      <c r="A503" s="23" t="s">
        <v>1042</v>
      </c>
      <c r="B503" s="23" t="s">
        <v>1875</v>
      </c>
      <c r="C503" s="23" t="s">
        <v>0</v>
      </c>
      <c r="D503" s="23" t="s">
        <v>969</v>
      </c>
      <c r="E503" s="23" t="s">
        <v>1040</v>
      </c>
      <c r="F503" s="23" t="s">
        <v>350</v>
      </c>
      <c r="G503" s="23" t="s">
        <v>1875</v>
      </c>
      <c r="H503" s="23" t="s">
        <v>351</v>
      </c>
      <c r="I503" s="23" t="s">
        <v>3582</v>
      </c>
      <c r="J503" s="23" t="s">
        <v>2763</v>
      </c>
      <c r="K503" s="24" t="s">
        <v>2052</v>
      </c>
      <c r="L503" s="58" t="s">
        <v>1042</v>
      </c>
      <c r="M503" s="58" t="s">
        <v>1875</v>
      </c>
      <c r="N503" s="58" t="s">
        <v>0</v>
      </c>
    </row>
    <row r="504" spans="1:14" x14ac:dyDescent="0.4">
      <c r="A504" s="23" t="s">
        <v>1081</v>
      </c>
      <c r="B504" s="23" t="s">
        <v>1913</v>
      </c>
      <c r="C504" s="23" t="s">
        <v>0</v>
      </c>
      <c r="D504" s="23" t="s">
        <v>969</v>
      </c>
      <c r="E504" s="23" t="s">
        <v>1040</v>
      </c>
      <c r="F504" s="23" t="s">
        <v>352</v>
      </c>
      <c r="G504" s="23" t="s">
        <v>1913</v>
      </c>
      <c r="H504" s="23" t="s">
        <v>353</v>
      </c>
      <c r="I504" s="23" t="s">
        <v>3583</v>
      </c>
      <c r="J504" s="23" t="s">
        <v>2764</v>
      </c>
      <c r="K504" s="24" t="s">
        <v>2052</v>
      </c>
      <c r="L504" s="58" t="s">
        <v>1081</v>
      </c>
      <c r="M504" s="58" t="s">
        <v>1913</v>
      </c>
      <c r="N504" s="58" t="s">
        <v>0</v>
      </c>
    </row>
    <row r="505" spans="1:14" x14ac:dyDescent="0.4">
      <c r="A505" s="23" t="s">
        <v>1423</v>
      </c>
      <c r="B505" s="23" t="s">
        <v>1913</v>
      </c>
      <c r="C505" s="23" t="s">
        <v>0</v>
      </c>
      <c r="D505" s="23" t="s">
        <v>969</v>
      </c>
      <c r="E505" s="23" t="s">
        <v>1040</v>
      </c>
      <c r="F505" s="23" t="s">
        <v>354</v>
      </c>
      <c r="G505" s="23" t="s">
        <v>1914</v>
      </c>
      <c r="H505" s="23" t="s">
        <v>355</v>
      </c>
      <c r="I505" s="23" t="s">
        <v>3584</v>
      </c>
      <c r="J505" s="23" t="s">
        <v>2765</v>
      </c>
      <c r="K505" s="24" t="s">
        <v>2054</v>
      </c>
      <c r="L505" s="58" t="s">
        <v>1423</v>
      </c>
      <c r="M505" s="58" t="s">
        <v>1913</v>
      </c>
      <c r="N505" s="58" t="s">
        <v>0</v>
      </c>
    </row>
    <row r="506" spans="1:14" x14ac:dyDescent="0.4">
      <c r="A506" s="23" t="s">
        <v>1327</v>
      </c>
      <c r="B506" s="23" t="s">
        <v>1913</v>
      </c>
      <c r="C506" s="23" t="s">
        <v>0</v>
      </c>
      <c r="D506" s="23" t="s">
        <v>1246</v>
      </c>
      <c r="E506" s="23" t="s">
        <v>1004</v>
      </c>
      <c r="F506" s="23" t="s">
        <v>356</v>
      </c>
      <c r="G506" s="23" t="s">
        <v>1913</v>
      </c>
      <c r="H506" s="23" t="s">
        <v>357</v>
      </c>
      <c r="I506" s="23" t="s">
        <v>3585</v>
      </c>
      <c r="J506" s="23" t="s">
        <v>2766</v>
      </c>
      <c r="K506" s="24" t="s">
        <v>2094</v>
      </c>
      <c r="L506" s="58" t="s">
        <v>1327</v>
      </c>
      <c r="M506" s="58" t="s">
        <v>1913</v>
      </c>
      <c r="N506" s="58" t="s">
        <v>0</v>
      </c>
    </row>
    <row r="507" spans="1:14" x14ac:dyDescent="0.4">
      <c r="A507" s="23" t="s">
        <v>1431</v>
      </c>
      <c r="B507" s="23" t="s">
        <v>1913</v>
      </c>
      <c r="C507" s="23" t="s">
        <v>0</v>
      </c>
      <c r="D507" s="23" t="s">
        <v>969</v>
      </c>
      <c r="E507" s="23" t="s">
        <v>1040</v>
      </c>
      <c r="F507" s="23" t="s">
        <v>358</v>
      </c>
      <c r="G507" s="23" t="s">
        <v>1914</v>
      </c>
      <c r="H507" s="23" t="s">
        <v>359</v>
      </c>
      <c r="I507" s="23" t="s">
        <v>3586</v>
      </c>
      <c r="J507" s="23" t="s">
        <v>2767</v>
      </c>
      <c r="K507" s="24" t="s">
        <v>2054</v>
      </c>
      <c r="L507" s="58" t="s">
        <v>1431</v>
      </c>
      <c r="M507" s="58" t="s">
        <v>1913</v>
      </c>
      <c r="N507" s="58" t="s">
        <v>0</v>
      </c>
    </row>
    <row r="508" spans="1:14" x14ac:dyDescent="0.4">
      <c r="A508" s="23" t="s">
        <v>1419</v>
      </c>
      <c r="B508" s="23" t="s">
        <v>1913</v>
      </c>
      <c r="C508" s="23" t="s">
        <v>0</v>
      </c>
      <c r="D508" s="23" t="s">
        <v>1246</v>
      </c>
      <c r="E508" s="23" t="s">
        <v>1004</v>
      </c>
      <c r="F508" s="23" t="s">
        <v>360</v>
      </c>
      <c r="G508" s="23" t="s">
        <v>1913</v>
      </c>
      <c r="H508" s="23" t="s">
        <v>361</v>
      </c>
      <c r="I508" s="23" t="s">
        <v>3587</v>
      </c>
      <c r="J508" s="23" t="s">
        <v>2768</v>
      </c>
      <c r="K508" s="24" t="s">
        <v>2054</v>
      </c>
      <c r="L508" s="58" t="s">
        <v>1419</v>
      </c>
      <c r="M508" s="58" t="s">
        <v>1913</v>
      </c>
      <c r="N508" s="58" t="s">
        <v>0</v>
      </c>
    </row>
    <row r="509" spans="1:14" x14ac:dyDescent="0.4">
      <c r="A509" s="23" t="s">
        <v>1425</v>
      </c>
      <c r="B509" s="23" t="s">
        <v>1913</v>
      </c>
      <c r="C509" s="23" t="s">
        <v>0</v>
      </c>
      <c r="D509" s="23" t="s">
        <v>969</v>
      </c>
      <c r="E509" s="23" t="s">
        <v>1040</v>
      </c>
      <c r="F509" s="23" t="s">
        <v>362</v>
      </c>
      <c r="G509" s="23" t="s">
        <v>1914</v>
      </c>
      <c r="H509" s="23" t="s">
        <v>363</v>
      </c>
      <c r="I509" s="23" t="s">
        <v>3588</v>
      </c>
      <c r="J509" s="23" t="s">
        <v>2769</v>
      </c>
      <c r="K509" s="24" t="s">
        <v>2054</v>
      </c>
      <c r="L509" s="58" t="s">
        <v>1425</v>
      </c>
      <c r="M509" s="58" t="s">
        <v>1913</v>
      </c>
      <c r="N509" s="58" t="s">
        <v>0</v>
      </c>
    </row>
    <row r="510" spans="1:14" x14ac:dyDescent="0.4">
      <c r="A510" s="23" t="s">
        <v>1032</v>
      </c>
      <c r="B510" s="23" t="s">
        <v>1913</v>
      </c>
      <c r="C510" s="23" t="s">
        <v>0</v>
      </c>
      <c r="D510" s="23" t="s">
        <v>969</v>
      </c>
      <c r="E510" s="23" t="s">
        <v>1040</v>
      </c>
      <c r="F510" s="23" t="s">
        <v>364</v>
      </c>
      <c r="G510" s="23" t="s">
        <v>1914</v>
      </c>
      <c r="H510" s="23" t="s">
        <v>67</v>
      </c>
      <c r="I510" s="23" t="s">
        <v>3589</v>
      </c>
      <c r="J510" s="23" t="s">
        <v>2770</v>
      </c>
      <c r="K510" s="24" t="s">
        <v>2094</v>
      </c>
      <c r="L510" s="58" t="s">
        <v>1032</v>
      </c>
      <c r="M510" s="58" t="s">
        <v>1913</v>
      </c>
      <c r="N510" s="58" t="s">
        <v>0</v>
      </c>
    </row>
    <row r="511" spans="1:14" x14ac:dyDescent="0.4">
      <c r="A511" s="23" t="s">
        <v>1017</v>
      </c>
      <c r="B511" s="23" t="s">
        <v>1913</v>
      </c>
      <c r="C511" s="23" t="s">
        <v>0</v>
      </c>
      <c r="D511" s="23" t="s">
        <v>969</v>
      </c>
      <c r="E511" s="23" t="s">
        <v>972</v>
      </c>
      <c r="F511" s="23" t="s">
        <v>365</v>
      </c>
      <c r="G511" s="23" t="s">
        <v>1913</v>
      </c>
      <c r="H511" s="23" t="s">
        <v>366</v>
      </c>
      <c r="I511" s="23" t="s">
        <v>3590</v>
      </c>
      <c r="J511" s="23" t="s">
        <v>2771</v>
      </c>
      <c r="K511" s="24" t="s">
        <v>2052</v>
      </c>
      <c r="L511" s="58" t="s">
        <v>1017</v>
      </c>
      <c r="M511" s="58" t="s">
        <v>1913</v>
      </c>
      <c r="N511" s="58" t="s">
        <v>0</v>
      </c>
    </row>
    <row r="512" spans="1:14" x14ac:dyDescent="0.4">
      <c r="A512" s="23" t="s">
        <v>1034</v>
      </c>
      <c r="B512" s="23" t="s">
        <v>2005</v>
      </c>
      <c r="C512" s="23" t="s">
        <v>0</v>
      </c>
      <c r="D512" s="23" t="s">
        <v>969</v>
      </c>
      <c r="E512" s="23" t="s">
        <v>972</v>
      </c>
      <c r="F512" s="23" t="s">
        <v>367</v>
      </c>
      <c r="G512" s="23" t="s">
        <v>14</v>
      </c>
      <c r="H512" s="23" t="s">
        <v>368</v>
      </c>
      <c r="I512" s="23" t="s">
        <v>3591</v>
      </c>
      <c r="J512" s="23" t="s">
        <v>2772</v>
      </c>
      <c r="K512" s="24" t="s">
        <v>2052</v>
      </c>
      <c r="L512" s="58" t="s">
        <v>1034</v>
      </c>
      <c r="M512" s="58" t="s">
        <v>2005</v>
      </c>
      <c r="N512" s="58" t="s">
        <v>0</v>
      </c>
    </row>
    <row r="513" spans="1:14" x14ac:dyDescent="0.4">
      <c r="A513" s="23" t="s">
        <v>1422</v>
      </c>
      <c r="B513" s="23" t="s">
        <v>2005</v>
      </c>
      <c r="C513" s="23" t="s">
        <v>0</v>
      </c>
      <c r="D513" s="23" t="s">
        <v>969</v>
      </c>
      <c r="E513" s="23" t="s">
        <v>1325</v>
      </c>
      <c r="F513" s="23" t="s">
        <v>369</v>
      </c>
      <c r="G513" s="23" t="s">
        <v>5</v>
      </c>
      <c r="H513" s="23" t="s">
        <v>370</v>
      </c>
      <c r="I513" s="23" t="s">
        <v>3592</v>
      </c>
      <c r="J513" s="23" t="s">
        <v>2773</v>
      </c>
      <c r="K513" s="24" t="s">
        <v>2094</v>
      </c>
      <c r="L513" s="58" t="s">
        <v>1422</v>
      </c>
      <c r="M513" s="58" t="s">
        <v>2005</v>
      </c>
      <c r="N513" s="58" t="s">
        <v>0</v>
      </c>
    </row>
    <row r="514" spans="1:14" x14ac:dyDescent="0.4">
      <c r="A514" s="23" t="s">
        <v>1423</v>
      </c>
      <c r="B514" s="23" t="s">
        <v>1913</v>
      </c>
      <c r="C514" s="23" t="s">
        <v>0</v>
      </c>
      <c r="D514" s="23" t="s">
        <v>969</v>
      </c>
      <c r="E514" s="23" t="s">
        <v>1040</v>
      </c>
      <c r="F514" s="23" t="s">
        <v>371</v>
      </c>
      <c r="G514" s="23" t="s">
        <v>1914</v>
      </c>
      <c r="H514" s="23" t="s">
        <v>355</v>
      </c>
      <c r="I514" s="23" t="s">
        <v>3593</v>
      </c>
      <c r="J514" s="23" t="s">
        <v>2774</v>
      </c>
      <c r="K514" s="24" t="s">
        <v>2054</v>
      </c>
      <c r="L514" s="58" t="s">
        <v>1423</v>
      </c>
      <c r="M514" s="58" t="s">
        <v>1913</v>
      </c>
      <c r="N514" s="58" t="s">
        <v>0</v>
      </c>
    </row>
    <row r="515" spans="1:14" x14ac:dyDescent="0.4">
      <c r="A515" s="23" t="s">
        <v>1423</v>
      </c>
      <c r="B515" s="23" t="s">
        <v>1913</v>
      </c>
      <c r="C515" s="23" t="s">
        <v>0</v>
      </c>
      <c r="D515" s="23" t="s">
        <v>969</v>
      </c>
      <c r="E515" s="23" t="s">
        <v>1040</v>
      </c>
      <c r="F515" s="23" t="s">
        <v>372</v>
      </c>
      <c r="G515" s="23" t="s">
        <v>1914</v>
      </c>
      <c r="H515" s="23" t="s">
        <v>373</v>
      </c>
      <c r="I515" s="23" t="s">
        <v>3594</v>
      </c>
      <c r="J515" s="23" t="s">
        <v>2775</v>
      </c>
      <c r="K515" s="24" t="s">
        <v>2054</v>
      </c>
      <c r="L515" s="58" t="s">
        <v>1423</v>
      </c>
      <c r="M515" s="58" t="s">
        <v>1913</v>
      </c>
      <c r="N515" s="58" t="s">
        <v>0</v>
      </c>
    </row>
    <row r="516" spans="1:14" x14ac:dyDescent="0.4">
      <c r="A516" s="23" t="s">
        <v>1332</v>
      </c>
      <c r="B516" s="23" t="s">
        <v>1913</v>
      </c>
      <c r="C516" s="23" t="s">
        <v>0</v>
      </c>
      <c r="D516" s="23" t="s">
        <v>969</v>
      </c>
      <c r="E516" s="23" t="s">
        <v>970</v>
      </c>
      <c r="F516" s="23" t="s">
        <v>374</v>
      </c>
      <c r="G516" s="23" t="s">
        <v>1914</v>
      </c>
      <c r="H516" s="23" t="s">
        <v>375</v>
      </c>
      <c r="I516" s="23" t="s">
        <v>3595</v>
      </c>
      <c r="J516" s="23" t="s">
        <v>2776</v>
      </c>
      <c r="K516" s="24" t="s">
        <v>2052</v>
      </c>
      <c r="L516" s="58" t="s">
        <v>1332</v>
      </c>
      <c r="M516" s="58" t="s">
        <v>1913</v>
      </c>
      <c r="N516" s="58" t="s">
        <v>0</v>
      </c>
    </row>
    <row r="517" spans="1:14" x14ac:dyDescent="0.4">
      <c r="A517" s="23" t="s">
        <v>1327</v>
      </c>
      <c r="B517" s="23" t="s">
        <v>1913</v>
      </c>
      <c r="C517" s="23" t="s">
        <v>0</v>
      </c>
      <c r="D517" s="23" t="s">
        <v>1246</v>
      </c>
      <c r="E517" s="23" t="s">
        <v>1004</v>
      </c>
      <c r="F517" s="23" t="s">
        <v>376</v>
      </c>
      <c r="G517" s="23" t="s">
        <v>1914</v>
      </c>
      <c r="H517" s="23" t="s">
        <v>377</v>
      </c>
      <c r="I517" s="23" t="s">
        <v>3596</v>
      </c>
      <c r="J517" s="23" t="s">
        <v>2777</v>
      </c>
      <c r="K517" s="24" t="s">
        <v>2094</v>
      </c>
      <c r="L517" s="58" t="s">
        <v>1327</v>
      </c>
      <c r="M517" s="58" t="s">
        <v>1913</v>
      </c>
      <c r="N517" s="58" t="s">
        <v>0</v>
      </c>
    </row>
    <row r="518" spans="1:14" x14ac:dyDescent="0.4">
      <c r="A518" s="23" t="s">
        <v>1425</v>
      </c>
      <c r="B518" s="23" t="s">
        <v>1913</v>
      </c>
      <c r="C518" s="23" t="s">
        <v>0</v>
      </c>
      <c r="D518" s="23" t="s">
        <v>969</v>
      </c>
      <c r="E518" s="23" t="s">
        <v>1040</v>
      </c>
      <c r="F518" s="23" t="s">
        <v>378</v>
      </c>
      <c r="G518" s="23" t="s">
        <v>1914</v>
      </c>
      <c r="H518" s="23" t="s">
        <v>379</v>
      </c>
      <c r="I518" s="23" t="s">
        <v>3597</v>
      </c>
      <c r="J518" s="23" t="s">
        <v>2778</v>
      </c>
      <c r="K518" s="24" t="s">
        <v>2054</v>
      </c>
      <c r="L518" s="58" t="s">
        <v>1425</v>
      </c>
      <c r="M518" s="58" t="s">
        <v>1913</v>
      </c>
      <c r="N518" s="58" t="s">
        <v>0</v>
      </c>
    </row>
    <row r="519" spans="1:14" x14ac:dyDescent="0.4">
      <c r="A519" s="23" t="s">
        <v>1327</v>
      </c>
      <c r="B519" s="23" t="s">
        <v>1913</v>
      </c>
      <c r="C519" s="23" t="s">
        <v>0</v>
      </c>
      <c r="D519" s="23" t="s">
        <v>1246</v>
      </c>
      <c r="E519" s="23" t="s">
        <v>1004</v>
      </c>
      <c r="F519" s="23" t="s">
        <v>380</v>
      </c>
      <c r="G519" s="23" t="s">
        <v>1913</v>
      </c>
      <c r="H519" s="23" t="s">
        <v>381</v>
      </c>
      <c r="I519" s="23" t="s">
        <v>3598</v>
      </c>
      <c r="J519" s="23" t="s">
        <v>2779</v>
      </c>
      <c r="K519" s="24" t="s">
        <v>2094</v>
      </c>
      <c r="L519" s="58" t="s">
        <v>1327</v>
      </c>
      <c r="M519" s="58" t="s">
        <v>1913</v>
      </c>
      <c r="N519" s="58" t="s">
        <v>0</v>
      </c>
    </row>
    <row r="520" spans="1:14" x14ac:dyDescent="0.4">
      <c r="A520" s="23" t="s">
        <v>1327</v>
      </c>
      <c r="B520" s="23" t="s">
        <v>1913</v>
      </c>
      <c r="C520" s="23" t="s">
        <v>0</v>
      </c>
      <c r="D520" s="23" t="s">
        <v>1246</v>
      </c>
      <c r="E520" s="23" t="s">
        <v>1004</v>
      </c>
      <c r="F520" s="23" t="s">
        <v>382</v>
      </c>
      <c r="G520" s="23" t="s">
        <v>1913</v>
      </c>
      <c r="H520" s="23" t="s">
        <v>383</v>
      </c>
      <c r="I520" s="23" t="s">
        <v>3599</v>
      </c>
      <c r="J520" s="23" t="s">
        <v>2780</v>
      </c>
      <c r="K520" s="24" t="s">
        <v>2094</v>
      </c>
      <c r="L520" s="58" t="s">
        <v>1327</v>
      </c>
      <c r="M520" s="58" t="s">
        <v>1913</v>
      </c>
      <c r="N520" s="58" t="s">
        <v>0</v>
      </c>
    </row>
    <row r="521" spans="1:14" x14ac:dyDescent="0.4">
      <c r="A521" s="23" t="s">
        <v>1328</v>
      </c>
      <c r="B521" s="23" t="s">
        <v>2949</v>
      </c>
      <c r="C521" s="23" t="s">
        <v>0</v>
      </c>
      <c r="D521" s="23" t="s">
        <v>1246</v>
      </c>
      <c r="E521" s="23" t="s">
        <v>1004</v>
      </c>
      <c r="F521" s="23" t="s">
        <v>384</v>
      </c>
      <c r="G521" s="23" t="s">
        <v>1913</v>
      </c>
      <c r="H521" s="23" t="s">
        <v>385</v>
      </c>
      <c r="I521" s="23" t="s">
        <v>3600</v>
      </c>
      <c r="J521" s="23" t="s">
        <v>2781</v>
      </c>
      <c r="K521" s="24" t="s">
        <v>2054</v>
      </c>
      <c r="L521" s="58" t="s">
        <v>1328</v>
      </c>
      <c r="M521" s="58" t="s">
        <v>2949</v>
      </c>
      <c r="N521" s="58" t="s">
        <v>0</v>
      </c>
    </row>
    <row r="522" spans="1:14" x14ac:dyDescent="0.4">
      <c r="A522" s="23" t="s">
        <v>1423</v>
      </c>
      <c r="B522" s="23" t="s">
        <v>1913</v>
      </c>
      <c r="C522" s="23" t="s">
        <v>0</v>
      </c>
      <c r="D522" s="23" t="s">
        <v>969</v>
      </c>
      <c r="E522" s="23" t="s">
        <v>1040</v>
      </c>
      <c r="F522" s="23" t="s">
        <v>386</v>
      </c>
      <c r="G522" s="23" t="s">
        <v>1914</v>
      </c>
      <c r="H522" s="23" t="s">
        <v>387</v>
      </c>
      <c r="I522" s="23" t="s">
        <v>3601</v>
      </c>
      <c r="J522" s="23" t="s">
        <v>2782</v>
      </c>
      <c r="K522" s="24" t="s">
        <v>2054</v>
      </c>
      <c r="L522" s="58" t="s">
        <v>1423</v>
      </c>
      <c r="M522" s="58" t="s">
        <v>1913</v>
      </c>
      <c r="N522" s="58" t="s">
        <v>0</v>
      </c>
    </row>
    <row r="523" spans="1:14" x14ac:dyDescent="0.4">
      <c r="A523" s="23" t="s">
        <v>1328</v>
      </c>
      <c r="B523" s="23" t="s">
        <v>2949</v>
      </c>
      <c r="C523" s="23" t="s">
        <v>0</v>
      </c>
      <c r="D523" s="23" t="s">
        <v>1246</v>
      </c>
      <c r="E523" s="23" t="s">
        <v>1004</v>
      </c>
      <c r="F523" s="23" t="s">
        <v>388</v>
      </c>
      <c r="G523" s="23" t="s">
        <v>1913</v>
      </c>
      <c r="H523" s="23" t="s">
        <v>389</v>
      </c>
      <c r="I523" s="23" t="s">
        <v>3602</v>
      </c>
      <c r="J523" s="23" t="s">
        <v>2783</v>
      </c>
      <c r="K523" s="24" t="s">
        <v>2054</v>
      </c>
      <c r="L523" s="58" t="s">
        <v>1328</v>
      </c>
      <c r="M523" s="58" t="s">
        <v>2949</v>
      </c>
      <c r="N523" s="58" t="s">
        <v>0</v>
      </c>
    </row>
    <row r="524" spans="1:14" x14ac:dyDescent="0.4">
      <c r="A524" s="23" t="s">
        <v>1328</v>
      </c>
      <c r="B524" s="23" t="s">
        <v>2949</v>
      </c>
      <c r="C524" s="23" t="s">
        <v>0</v>
      </c>
      <c r="D524" s="23" t="s">
        <v>1246</v>
      </c>
      <c r="E524" s="23" t="s">
        <v>1004</v>
      </c>
      <c r="F524" s="23" t="s">
        <v>390</v>
      </c>
      <c r="G524" s="23" t="s">
        <v>1913</v>
      </c>
      <c r="H524" s="23" t="s">
        <v>391</v>
      </c>
      <c r="I524" s="23" t="s">
        <v>3603</v>
      </c>
      <c r="J524" s="23" t="s">
        <v>2784</v>
      </c>
      <c r="K524" s="24" t="s">
        <v>2054</v>
      </c>
      <c r="L524" s="58" t="s">
        <v>1328</v>
      </c>
      <c r="M524" s="58" t="s">
        <v>2949</v>
      </c>
      <c r="N524" s="58" t="s">
        <v>0</v>
      </c>
    </row>
    <row r="525" spans="1:14" x14ac:dyDescent="0.4">
      <c r="A525" s="23" t="s">
        <v>1328</v>
      </c>
      <c r="B525" s="23" t="s">
        <v>2949</v>
      </c>
      <c r="C525" s="23" t="s">
        <v>0</v>
      </c>
      <c r="D525" s="23" t="s">
        <v>1246</v>
      </c>
      <c r="E525" s="23" t="s">
        <v>1004</v>
      </c>
      <c r="F525" s="23" t="s">
        <v>392</v>
      </c>
      <c r="G525" s="23" t="s">
        <v>1913</v>
      </c>
      <c r="H525" s="23" t="s">
        <v>393</v>
      </c>
      <c r="I525" s="23" t="s">
        <v>3604</v>
      </c>
      <c r="J525" s="23" t="s">
        <v>2785</v>
      </c>
      <c r="K525" s="24" t="s">
        <v>2054</v>
      </c>
      <c r="L525" s="58" t="s">
        <v>1328</v>
      </c>
      <c r="M525" s="58" t="s">
        <v>2949</v>
      </c>
      <c r="N525" s="58" t="s">
        <v>0</v>
      </c>
    </row>
    <row r="526" spans="1:14" x14ac:dyDescent="0.4">
      <c r="A526" s="23" t="s">
        <v>1423</v>
      </c>
      <c r="B526" s="23" t="s">
        <v>1913</v>
      </c>
      <c r="C526" s="23" t="s">
        <v>0</v>
      </c>
      <c r="D526" s="23" t="s">
        <v>969</v>
      </c>
      <c r="E526" s="23" t="s">
        <v>1040</v>
      </c>
      <c r="F526" s="23" t="s">
        <v>394</v>
      </c>
      <c r="G526" s="23" t="s">
        <v>1914</v>
      </c>
      <c r="H526" s="23" t="s">
        <v>395</v>
      </c>
      <c r="I526" s="23" t="s">
        <v>3605</v>
      </c>
      <c r="J526" s="23" t="s">
        <v>2786</v>
      </c>
      <c r="K526" s="24" t="s">
        <v>2054</v>
      </c>
      <c r="L526" s="58" t="s">
        <v>1423</v>
      </c>
      <c r="M526" s="58" t="s">
        <v>1913</v>
      </c>
      <c r="N526" s="58" t="s">
        <v>0</v>
      </c>
    </row>
    <row r="527" spans="1:14" x14ac:dyDescent="0.4">
      <c r="A527" s="23" t="s">
        <v>1422</v>
      </c>
      <c r="B527" s="23" t="s">
        <v>2005</v>
      </c>
      <c r="C527" s="23" t="s">
        <v>0</v>
      </c>
      <c r="D527" s="23" t="s">
        <v>1246</v>
      </c>
      <c r="E527" s="23" t="s">
        <v>1004</v>
      </c>
      <c r="F527" s="23" t="s">
        <v>396</v>
      </c>
      <c r="G527" s="23" t="s">
        <v>5</v>
      </c>
      <c r="H527" s="23" t="s">
        <v>397</v>
      </c>
      <c r="I527" s="23" t="s">
        <v>3606</v>
      </c>
      <c r="J527" s="23" t="s">
        <v>2787</v>
      </c>
      <c r="K527" s="24" t="s">
        <v>2054</v>
      </c>
      <c r="L527" s="58" t="s">
        <v>1422</v>
      </c>
      <c r="M527" s="58" t="s">
        <v>2005</v>
      </c>
      <c r="N527" s="58" t="s">
        <v>0</v>
      </c>
    </row>
    <row r="528" spans="1:14" x14ac:dyDescent="0.4">
      <c r="A528" s="23" t="s">
        <v>1425</v>
      </c>
      <c r="B528" s="23" t="s">
        <v>1913</v>
      </c>
      <c r="C528" s="23" t="s">
        <v>0</v>
      </c>
      <c r="D528" s="23" t="s">
        <v>969</v>
      </c>
      <c r="E528" s="23" t="s">
        <v>1040</v>
      </c>
      <c r="F528" s="23" t="s">
        <v>398</v>
      </c>
      <c r="G528" s="23" t="s">
        <v>1914</v>
      </c>
      <c r="H528" s="23" t="s">
        <v>399</v>
      </c>
      <c r="I528" s="23" t="s">
        <v>3607</v>
      </c>
      <c r="J528" s="23" t="s">
        <v>2788</v>
      </c>
      <c r="K528" s="24" t="s">
        <v>2054</v>
      </c>
      <c r="L528" s="58" t="s">
        <v>1425</v>
      </c>
      <c r="M528" s="58" t="s">
        <v>1913</v>
      </c>
      <c r="N528" s="58" t="s">
        <v>0</v>
      </c>
    </row>
    <row r="529" spans="1:14" x14ac:dyDescent="0.4">
      <c r="A529" s="23" t="s">
        <v>1037</v>
      </c>
      <c r="B529" s="23" t="s">
        <v>1875</v>
      </c>
      <c r="C529" s="23" t="s">
        <v>0</v>
      </c>
      <c r="D529" s="23" t="s">
        <v>969</v>
      </c>
      <c r="E529" s="23" t="s">
        <v>1040</v>
      </c>
      <c r="F529" s="23" t="s">
        <v>400</v>
      </c>
      <c r="G529" s="23" t="s">
        <v>1914</v>
      </c>
      <c r="H529" s="23" t="s">
        <v>2964</v>
      </c>
      <c r="I529" s="23" t="s">
        <v>3608</v>
      </c>
      <c r="J529" s="23" t="s">
        <v>2789</v>
      </c>
      <c r="K529" s="24" t="s">
        <v>2054</v>
      </c>
      <c r="L529" s="58" t="s">
        <v>1037</v>
      </c>
      <c r="M529" s="58" t="s">
        <v>1875</v>
      </c>
      <c r="N529" s="58" t="s">
        <v>0</v>
      </c>
    </row>
    <row r="530" spans="1:14" x14ac:dyDescent="0.4">
      <c r="A530" s="23" t="s">
        <v>1017</v>
      </c>
      <c r="B530" s="23" t="s">
        <v>1913</v>
      </c>
      <c r="C530" s="23" t="s">
        <v>0</v>
      </c>
      <c r="D530" s="23" t="s">
        <v>1246</v>
      </c>
      <c r="E530" s="23" t="s">
        <v>1227</v>
      </c>
      <c r="F530" s="23" t="s">
        <v>402</v>
      </c>
      <c r="G530" s="23" t="s">
        <v>1913</v>
      </c>
      <c r="H530" s="23" t="s">
        <v>403</v>
      </c>
      <c r="I530" s="23" t="s">
        <v>3609</v>
      </c>
      <c r="J530" s="23" t="s">
        <v>2790</v>
      </c>
      <c r="K530" s="24" t="s">
        <v>2054</v>
      </c>
      <c r="L530" s="58" t="s">
        <v>1017</v>
      </c>
      <c r="M530" s="58" t="s">
        <v>1913</v>
      </c>
      <c r="N530" s="58" t="s">
        <v>0</v>
      </c>
    </row>
    <row r="531" spans="1:14" x14ac:dyDescent="0.4">
      <c r="A531" s="23" t="s">
        <v>1423</v>
      </c>
      <c r="B531" s="23" t="s">
        <v>1913</v>
      </c>
      <c r="C531" s="23" t="s">
        <v>0</v>
      </c>
      <c r="D531" s="23" t="s">
        <v>969</v>
      </c>
      <c r="E531" s="23" t="s">
        <v>1040</v>
      </c>
      <c r="F531" s="23" t="s">
        <v>404</v>
      </c>
      <c r="G531" s="23" t="s">
        <v>1914</v>
      </c>
      <c r="H531" s="23" t="s">
        <v>405</v>
      </c>
      <c r="I531" s="23" t="s">
        <v>3610</v>
      </c>
      <c r="J531" s="23" t="s">
        <v>2791</v>
      </c>
      <c r="K531" s="24" t="s">
        <v>2054</v>
      </c>
      <c r="L531" s="58" t="s">
        <v>1423</v>
      </c>
      <c r="M531" s="58" t="s">
        <v>1913</v>
      </c>
      <c r="N531" s="58" t="s">
        <v>0</v>
      </c>
    </row>
    <row r="532" spans="1:14" x14ac:dyDescent="0.4">
      <c r="A532" s="23" t="s">
        <v>1423</v>
      </c>
      <c r="B532" s="23" t="s">
        <v>1913</v>
      </c>
      <c r="C532" s="23" t="s">
        <v>0</v>
      </c>
      <c r="D532" s="23" t="s">
        <v>969</v>
      </c>
      <c r="E532" s="23" t="s">
        <v>1040</v>
      </c>
      <c r="F532" s="23" t="s">
        <v>406</v>
      </c>
      <c r="G532" s="23" t="s">
        <v>1914</v>
      </c>
      <c r="H532" s="23" t="s">
        <v>405</v>
      </c>
      <c r="I532" s="23" t="s">
        <v>3611</v>
      </c>
      <c r="J532" s="23" t="s">
        <v>2792</v>
      </c>
      <c r="K532" s="24" t="s">
        <v>2054</v>
      </c>
      <c r="L532" s="58" t="s">
        <v>1423</v>
      </c>
      <c r="M532" s="58" t="s">
        <v>1913</v>
      </c>
      <c r="N532" s="58" t="s">
        <v>0</v>
      </c>
    </row>
    <row r="533" spans="1:14" x14ac:dyDescent="0.4">
      <c r="A533" s="23" t="s">
        <v>1387</v>
      </c>
      <c r="B533" s="23" t="s">
        <v>1913</v>
      </c>
      <c r="C533" s="23" t="s">
        <v>0</v>
      </c>
      <c r="D533" s="23" t="s">
        <v>1246</v>
      </c>
      <c r="E533" s="23" t="s">
        <v>1004</v>
      </c>
      <c r="F533" s="23" t="s">
        <v>407</v>
      </c>
      <c r="G533" s="23" t="s">
        <v>1913</v>
      </c>
      <c r="H533" s="23" t="s">
        <v>408</v>
      </c>
      <c r="I533" s="23" t="s">
        <v>3612</v>
      </c>
      <c r="J533" s="23" t="s">
        <v>2199</v>
      </c>
      <c r="K533" s="24" t="s">
        <v>2052</v>
      </c>
      <c r="L533" s="58" t="s">
        <v>1387</v>
      </c>
      <c r="M533" s="58" t="s">
        <v>1913</v>
      </c>
      <c r="N533" s="58" t="s">
        <v>0</v>
      </c>
    </row>
    <row r="534" spans="1:14" x14ac:dyDescent="0.4">
      <c r="A534" s="23" t="s">
        <v>1327</v>
      </c>
      <c r="B534" s="23" t="s">
        <v>1913</v>
      </c>
      <c r="C534" s="23" t="s">
        <v>0</v>
      </c>
      <c r="D534" s="23" t="s">
        <v>1246</v>
      </c>
      <c r="E534" s="23" t="s">
        <v>1004</v>
      </c>
      <c r="F534" s="23" t="s">
        <v>409</v>
      </c>
      <c r="G534" s="23" t="s">
        <v>1913</v>
      </c>
      <c r="H534" s="23" t="s">
        <v>410</v>
      </c>
      <c r="I534" s="23" t="s">
        <v>3613</v>
      </c>
      <c r="J534" s="23" t="s">
        <v>2793</v>
      </c>
      <c r="K534" s="24" t="s">
        <v>2054</v>
      </c>
      <c r="L534" s="58" t="s">
        <v>1327</v>
      </c>
      <c r="M534" s="58" t="s">
        <v>1913</v>
      </c>
      <c r="N534" s="58" t="s">
        <v>0</v>
      </c>
    </row>
    <row r="535" spans="1:14" x14ac:dyDescent="0.4">
      <c r="A535" s="23" t="s">
        <v>1034</v>
      </c>
      <c r="B535" s="23" t="s">
        <v>2005</v>
      </c>
      <c r="C535" s="23" t="s">
        <v>0</v>
      </c>
      <c r="D535" s="23" t="s">
        <v>969</v>
      </c>
      <c r="E535" s="23" t="s">
        <v>1040</v>
      </c>
      <c r="F535" s="23" t="s">
        <v>411</v>
      </c>
      <c r="G535" s="23" t="s">
        <v>5</v>
      </c>
      <c r="H535" s="23" t="s">
        <v>412</v>
      </c>
      <c r="I535" s="23" t="s">
        <v>3614</v>
      </c>
      <c r="J535" s="23" t="s">
        <v>2794</v>
      </c>
      <c r="K535" s="24" t="s">
        <v>2054</v>
      </c>
      <c r="L535" s="58" t="s">
        <v>1034</v>
      </c>
      <c r="M535" s="58" t="s">
        <v>2005</v>
      </c>
      <c r="N535" s="58" t="s">
        <v>0</v>
      </c>
    </row>
    <row r="536" spans="1:14" x14ac:dyDescent="0.4">
      <c r="A536" s="23" t="s">
        <v>1034</v>
      </c>
      <c r="B536" s="23" t="s">
        <v>2005</v>
      </c>
      <c r="C536" s="23" t="s">
        <v>0</v>
      </c>
      <c r="D536" s="23" t="s">
        <v>969</v>
      </c>
      <c r="E536" s="23" t="s">
        <v>1004</v>
      </c>
      <c r="F536" s="23" t="s">
        <v>413</v>
      </c>
      <c r="G536" s="23" t="s">
        <v>5</v>
      </c>
      <c r="H536" s="23" t="s">
        <v>414</v>
      </c>
      <c r="I536" s="23" t="s">
        <v>3615</v>
      </c>
      <c r="J536" s="23" t="s">
        <v>2795</v>
      </c>
      <c r="K536" s="24" t="s">
        <v>2052</v>
      </c>
      <c r="L536" s="58" t="s">
        <v>1034</v>
      </c>
      <c r="M536" s="58" t="s">
        <v>2005</v>
      </c>
      <c r="N536" s="58" t="s">
        <v>0</v>
      </c>
    </row>
    <row r="537" spans="1:14" x14ac:dyDescent="0.4">
      <c r="A537" s="23" t="s">
        <v>1423</v>
      </c>
      <c r="B537" s="23" t="s">
        <v>1913</v>
      </c>
      <c r="C537" s="23" t="s">
        <v>0</v>
      </c>
      <c r="D537" s="23" t="s">
        <v>969</v>
      </c>
      <c r="E537" s="23" t="s">
        <v>1040</v>
      </c>
      <c r="F537" s="23" t="s">
        <v>415</v>
      </c>
      <c r="G537" s="23" t="s">
        <v>1914</v>
      </c>
      <c r="H537" s="23" t="s">
        <v>416</v>
      </c>
      <c r="I537" s="23" t="s">
        <v>3616</v>
      </c>
      <c r="J537" s="23" t="s">
        <v>2796</v>
      </c>
      <c r="K537" s="24" t="s">
        <v>2054</v>
      </c>
      <c r="L537" s="58" t="s">
        <v>1423</v>
      </c>
      <c r="M537" s="58" t="s">
        <v>1913</v>
      </c>
      <c r="N537" s="58" t="s">
        <v>0</v>
      </c>
    </row>
    <row r="538" spans="1:14" x14ac:dyDescent="0.4">
      <c r="A538" s="23" t="s">
        <v>1331</v>
      </c>
      <c r="B538" s="23" t="s">
        <v>1913</v>
      </c>
      <c r="C538" s="23" t="s">
        <v>0</v>
      </c>
      <c r="D538" s="23" t="s">
        <v>1246</v>
      </c>
      <c r="E538" s="23" t="s">
        <v>1004</v>
      </c>
      <c r="F538" s="23" t="s">
        <v>417</v>
      </c>
      <c r="G538" s="23" t="s">
        <v>1913</v>
      </c>
      <c r="H538" s="23" t="s">
        <v>418</v>
      </c>
      <c r="I538" s="23" t="s">
        <v>3617</v>
      </c>
      <c r="J538" s="23" t="s">
        <v>2208</v>
      </c>
      <c r="K538" s="24" t="s">
        <v>2054</v>
      </c>
      <c r="L538" s="58" t="s">
        <v>1331</v>
      </c>
      <c r="M538" s="58" t="s">
        <v>1913</v>
      </c>
      <c r="N538" s="58" t="s">
        <v>0</v>
      </c>
    </row>
    <row r="539" spans="1:14" x14ac:dyDescent="0.4">
      <c r="A539" s="23" t="s">
        <v>5282</v>
      </c>
      <c r="B539" s="23" t="s">
        <v>1913</v>
      </c>
      <c r="C539" s="23" t="s">
        <v>0</v>
      </c>
      <c r="D539" s="23" t="s">
        <v>1246</v>
      </c>
      <c r="E539" s="23" t="s">
        <v>1004</v>
      </c>
      <c r="F539" s="23" t="s">
        <v>419</v>
      </c>
      <c r="G539" s="23" t="s">
        <v>1913</v>
      </c>
      <c r="H539" s="23" t="s">
        <v>420</v>
      </c>
      <c r="I539" s="23" t="s">
        <v>3618</v>
      </c>
      <c r="J539" s="23" t="s">
        <v>2207</v>
      </c>
      <c r="K539" s="24" t="s">
        <v>2054</v>
      </c>
      <c r="L539" s="58" t="s">
        <v>5282</v>
      </c>
      <c r="M539" s="58" t="s">
        <v>1913</v>
      </c>
      <c r="N539" s="58" t="s">
        <v>0</v>
      </c>
    </row>
    <row r="540" spans="1:14" x14ac:dyDescent="0.4">
      <c r="A540" s="23" t="s">
        <v>3896</v>
      </c>
      <c r="B540" s="23" t="s">
        <v>1875</v>
      </c>
      <c r="C540" s="23" t="s">
        <v>0</v>
      </c>
      <c r="D540" s="23" t="s">
        <v>969</v>
      </c>
      <c r="E540" s="23" t="s">
        <v>1227</v>
      </c>
      <c r="F540" s="23" t="s">
        <v>421</v>
      </c>
      <c r="G540" s="23" t="s">
        <v>1913</v>
      </c>
      <c r="H540" s="23" t="s">
        <v>422</v>
      </c>
      <c r="I540" s="23" t="s">
        <v>3619</v>
      </c>
      <c r="J540" s="23" t="s">
        <v>2797</v>
      </c>
      <c r="K540" s="24" t="s">
        <v>2054</v>
      </c>
      <c r="L540" s="58" t="s">
        <v>3896</v>
      </c>
      <c r="M540" s="58" t="s">
        <v>1875</v>
      </c>
      <c r="N540" s="58" t="s">
        <v>0</v>
      </c>
    </row>
    <row r="541" spans="1:14" x14ac:dyDescent="0.4">
      <c r="A541" s="23" t="s">
        <v>1425</v>
      </c>
      <c r="B541" s="23" t="s">
        <v>1913</v>
      </c>
      <c r="C541" s="23" t="s">
        <v>0</v>
      </c>
      <c r="D541" s="23" t="s">
        <v>969</v>
      </c>
      <c r="E541" s="23" t="s">
        <v>1040</v>
      </c>
      <c r="F541" s="23" t="s">
        <v>423</v>
      </c>
      <c r="G541" s="23" t="s">
        <v>1914</v>
      </c>
      <c r="H541" s="23" t="s">
        <v>424</v>
      </c>
      <c r="I541" s="23" t="s">
        <v>3620</v>
      </c>
      <c r="J541" s="23" t="s">
        <v>2798</v>
      </c>
      <c r="K541" s="24" t="s">
        <v>2054</v>
      </c>
      <c r="L541" s="58" t="s">
        <v>1425</v>
      </c>
      <c r="M541" s="58" t="s">
        <v>1913</v>
      </c>
      <c r="N541" s="58" t="s">
        <v>0</v>
      </c>
    </row>
    <row r="542" spans="1:14" x14ac:dyDescent="0.4">
      <c r="A542" s="23" t="s">
        <v>1422</v>
      </c>
      <c r="B542" s="23" t="s">
        <v>2005</v>
      </c>
      <c r="C542" s="23" t="s">
        <v>0</v>
      </c>
      <c r="D542" s="23" t="s">
        <v>1246</v>
      </c>
      <c r="E542" s="23" t="s">
        <v>1040</v>
      </c>
      <c r="F542" s="23" t="s">
        <v>425</v>
      </c>
      <c r="G542" s="23" t="s">
        <v>5</v>
      </c>
      <c r="H542" s="23" t="s">
        <v>426</v>
      </c>
      <c r="I542" s="23" t="s">
        <v>3621</v>
      </c>
      <c r="J542" s="23" t="s">
        <v>2799</v>
      </c>
      <c r="K542" s="24" t="s">
        <v>2094</v>
      </c>
      <c r="L542" s="58" t="s">
        <v>1422</v>
      </c>
      <c r="M542" s="58" t="s">
        <v>2005</v>
      </c>
      <c r="N542" s="58" t="s">
        <v>0</v>
      </c>
    </row>
    <row r="543" spans="1:14" x14ac:dyDescent="0.4">
      <c r="A543" s="23" t="s">
        <v>1423</v>
      </c>
      <c r="B543" s="23" t="s">
        <v>1913</v>
      </c>
      <c r="C543" s="23" t="s">
        <v>0</v>
      </c>
      <c r="D543" s="23" t="s">
        <v>969</v>
      </c>
      <c r="E543" s="23" t="s">
        <v>1040</v>
      </c>
      <c r="F543" s="23" t="s">
        <v>427</v>
      </c>
      <c r="G543" s="23" t="s">
        <v>1914</v>
      </c>
      <c r="H543" s="23" t="s">
        <v>416</v>
      </c>
      <c r="I543" s="23" t="s">
        <v>3622</v>
      </c>
      <c r="J543" s="23" t="s">
        <v>2800</v>
      </c>
      <c r="K543" s="24" t="s">
        <v>2054</v>
      </c>
      <c r="L543" s="58" t="s">
        <v>1423</v>
      </c>
      <c r="M543" s="58" t="s">
        <v>1913</v>
      </c>
      <c r="N543" s="58" t="s">
        <v>0</v>
      </c>
    </row>
    <row r="544" spans="1:14" x14ac:dyDescent="0.4">
      <c r="A544" s="23" t="s">
        <v>1422</v>
      </c>
      <c r="B544" s="23" t="s">
        <v>2005</v>
      </c>
      <c r="C544" s="23" t="s">
        <v>0</v>
      </c>
      <c r="D544" s="23" t="s">
        <v>1246</v>
      </c>
      <c r="E544" s="23" t="s">
        <v>986</v>
      </c>
      <c r="F544" s="23" t="s">
        <v>428</v>
      </c>
      <c r="G544" s="23" t="s">
        <v>14</v>
      </c>
      <c r="H544" s="23" t="s">
        <v>429</v>
      </c>
      <c r="I544" s="23" t="s">
        <v>3623</v>
      </c>
      <c r="J544" s="23" t="s">
        <v>2801</v>
      </c>
      <c r="K544" s="24" t="s">
        <v>2094</v>
      </c>
      <c r="L544" s="58" t="s">
        <v>1422</v>
      </c>
      <c r="M544" s="58" t="s">
        <v>2005</v>
      </c>
      <c r="N544" s="58" t="s">
        <v>0</v>
      </c>
    </row>
    <row r="545" spans="1:14" x14ac:dyDescent="0.4">
      <c r="A545" s="23" t="s">
        <v>1306</v>
      </c>
      <c r="B545" s="23" t="s">
        <v>2005</v>
      </c>
      <c r="C545" s="23" t="s">
        <v>0</v>
      </c>
      <c r="D545" s="23" t="s">
        <v>969</v>
      </c>
      <c r="E545" s="23" t="s">
        <v>1040</v>
      </c>
      <c r="F545" s="23" t="s">
        <v>430</v>
      </c>
      <c r="G545" s="23" t="s">
        <v>5</v>
      </c>
      <c r="H545" s="23" t="s">
        <v>431</v>
      </c>
      <c r="I545" s="23" t="s">
        <v>3624</v>
      </c>
      <c r="J545" s="23" t="s">
        <v>2802</v>
      </c>
      <c r="K545" s="24" t="s">
        <v>2054</v>
      </c>
      <c r="L545" s="58" t="s">
        <v>1306</v>
      </c>
      <c r="M545" s="58" t="s">
        <v>2005</v>
      </c>
      <c r="N545" s="58" t="s">
        <v>0</v>
      </c>
    </row>
    <row r="546" spans="1:14" x14ac:dyDescent="0.4">
      <c r="A546" s="23" t="s">
        <v>1255</v>
      </c>
      <c r="B546" s="23" t="s">
        <v>1913</v>
      </c>
      <c r="C546" s="23" t="s">
        <v>0</v>
      </c>
      <c r="D546" s="23" t="s">
        <v>1246</v>
      </c>
      <c r="E546" s="23" t="s">
        <v>1174</v>
      </c>
      <c r="F546" s="23" t="s">
        <v>432</v>
      </c>
      <c r="G546" s="23" t="s">
        <v>1914</v>
      </c>
      <c r="H546" s="23" t="s">
        <v>433</v>
      </c>
      <c r="I546" s="23" t="s">
        <v>3625</v>
      </c>
      <c r="J546" s="23" t="s">
        <v>2198</v>
      </c>
      <c r="K546" s="24" t="s">
        <v>2052</v>
      </c>
      <c r="L546" s="58" t="s">
        <v>1255</v>
      </c>
      <c r="M546" s="58" t="s">
        <v>1913</v>
      </c>
      <c r="N546" s="58" t="s">
        <v>0</v>
      </c>
    </row>
    <row r="547" spans="1:14" x14ac:dyDescent="0.4">
      <c r="A547" s="23" t="s">
        <v>1025</v>
      </c>
      <c r="B547" s="23" t="s">
        <v>1913</v>
      </c>
      <c r="C547" s="23" t="s">
        <v>0</v>
      </c>
      <c r="D547" s="23" t="s">
        <v>1246</v>
      </c>
      <c r="E547" s="23" t="s">
        <v>977</v>
      </c>
      <c r="F547" s="23" t="s">
        <v>434</v>
      </c>
      <c r="G547" s="23" t="s">
        <v>1914</v>
      </c>
      <c r="H547" s="23" t="s">
        <v>2952</v>
      </c>
      <c r="I547" s="23" t="s">
        <v>3626</v>
      </c>
      <c r="J547" s="23" t="s">
        <v>2803</v>
      </c>
      <c r="K547" s="24" t="s">
        <v>2054</v>
      </c>
      <c r="L547" s="58" t="s">
        <v>1025</v>
      </c>
      <c r="M547" s="58" t="s">
        <v>1913</v>
      </c>
      <c r="N547" s="58" t="s">
        <v>0</v>
      </c>
    </row>
    <row r="548" spans="1:14" x14ac:dyDescent="0.4">
      <c r="A548" s="23" t="s">
        <v>1328</v>
      </c>
      <c r="B548" s="23" t="s">
        <v>2949</v>
      </c>
      <c r="C548" s="23" t="s">
        <v>0</v>
      </c>
      <c r="D548" s="23" t="s">
        <v>1246</v>
      </c>
      <c r="E548" s="23" t="s">
        <v>1227</v>
      </c>
      <c r="F548" s="23" t="s">
        <v>436</v>
      </c>
      <c r="G548" s="23" t="s">
        <v>1913</v>
      </c>
      <c r="H548" s="23" t="s">
        <v>437</v>
      </c>
      <c r="I548" s="23" t="s">
        <v>3627</v>
      </c>
      <c r="J548" s="23" t="s">
        <v>2804</v>
      </c>
      <c r="K548" s="24" t="s">
        <v>2054</v>
      </c>
      <c r="L548" s="58" t="s">
        <v>1328</v>
      </c>
      <c r="M548" s="58" t="s">
        <v>2949</v>
      </c>
      <c r="N548" s="58" t="s">
        <v>0</v>
      </c>
    </row>
    <row r="549" spans="1:14" x14ac:dyDescent="0.4">
      <c r="A549" s="23" t="s">
        <v>1398</v>
      </c>
      <c r="B549" s="23" t="s">
        <v>1913</v>
      </c>
      <c r="C549" s="23" t="s">
        <v>0</v>
      </c>
      <c r="D549" s="23" t="s">
        <v>1246</v>
      </c>
      <c r="E549" s="23" t="s">
        <v>1174</v>
      </c>
      <c r="F549" s="23" t="s">
        <v>438</v>
      </c>
      <c r="G549" s="23" t="s">
        <v>1914</v>
      </c>
      <c r="H549" s="23" t="s">
        <v>2954</v>
      </c>
      <c r="I549" s="23" t="s">
        <v>3628</v>
      </c>
      <c r="J549" s="23" t="s">
        <v>2805</v>
      </c>
      <c r="K549" s="24" t="s">
        <v>2054</v>
      </c>
      <c r="L549" s="58" t="s">
        <v>1398</v>
      </c>
      <c r="M549" s="58" t="s">
        <v>1913</v>
      </c>
      <c r="N549" s="58" t="s">
        <v>0</v>
      </c>
    </row>
    <row r="550" spans="1:14" x14ac:dyDescent="0.4">
      <c r="A550" s="23" t="s">
        <v>1427</v>
      </c>
      <c r="B550" s="23" t="s">
        <v>1913</v>
      </c>
      <c r="C550" s="23" t="s">
        <v>0</v>
      </c>
      <c r="D550" s="23" t="s">
        <v>1246</v>
      </c>
      <c r="E550" s="23" t="s">
        <v>1227</v>
      </c>
      <c r="F550" s="23" t="s">
        <v>440</v>
      </c>
      <c r="G550" s="23" t="s">
        <v>1914</v>
      </c>
      <c r="H550" s="23" t="s">
        <v>441</v>
      </c>
      <c r="I550" s="23" t="s">
        <v>3629</v>
      </c>
      <c r="J550" s="23" t="s">
        <v>2206</v>
      </c>
      <c r="K550" s="24" t="s">
        <v>2054</v>
      </c>
      <c r="L550" s="58" t="s">
        <v>1427</v>
      </c>
      <c r="M550" s="58" t="s">
        <v>1913</v>
      </c>
      <c r="N550" s="58" t="s">
        <v>0</v>
      </c>
    </row>
    <row r="551" spans="1:14" x14ac:dyDescent="0.4">
      <c r="A551" s="23" t="s">
        <v>1423</v>
      </c>
      <c r="B551" s="23" t="s">
        <v>1913</v>
      </c>
      <c r="C551" s="23" t="s">
        <v>0</v>
      </c>
      <c r="D551" s="23" t="s">
        <v>969</v>
      </c>
      <c r="E551" s="23" t="s">
        <v>1040</v>
      </c>
      <c r="F551" s="23" t="s">
        <v>442</v>
      </c>
      <c r="G551" s="23" t="s">
        <v>1914</v>
      </c>
      <c r="H551" s="23" t="s">
        <v>443</v>
      </c>
      <c r="I551" s="23" t="s">
        <v>3630</v>
      </c>
      <c r="J551" s="23" t="s">
        <v>2806</v>
      </c>
      <c r="K551" s="24" t="s">
        <v>2054</v>
      </c>
      <c r="L551" s="58" t="s">
        <v>1423</v>
      </c>
      <c r="M551" s="58" t="s">
        <v>1913</v>
      </c>
      <c r="N551" s="58" t="s">
        <v>0</v>
      </c>
    </row>
    <row r="552" spans="1:14" x14ac:dyDescent="0.4">
      <c r="A552" s="23" t="s">
        <v>1398</v>
      </c>
      <c r="B552" s="23" t="s">
        <v>1913</v>
      </c>
      <c r="C552" s="23" t="s">
        <v>0</v>
      </c>
      <c r="D552" s="23" t="s">
        <v>1246</v>
      </c>
      <c r="E552" s="23" t="s">
        <v>1174</v>
      </c>
      <c r="F552" s="23" t="s">
        <v>444</v>
      </c>
      <c r="G552" s="23" t="s">
        <v>1914</v>
      </c>
      <c r="H552" s="23" t="s">
        <v>2954</v>
      </c>
      <c r="I552" s="23" t="s">
        <v>3631</v>
      </c>
      <c r="J552" s="23" t="s">
        <v>2807</v>
      </c>
      <c r="K552" s="24" t="s">
        <v>2054</v>
      </c>
      <c r="L552" s="58" t="s">
        <v>1398</v>
      </c>
      <c r="M552" s="58" t="s">
        <v>1913</v>
      </c>
      <c r="N552" s="58" t="s">
        <v>0</v>
      </c>
    </row>
    <row r="553" spans="1:14" x14ac:dyDescent="0.4">
      <c r="A553" s="23" t="s">
        <v>1429</v>
      </c>
      <c r="B553" s="23" t="s">
        <v>1913</v>
      </c>
      <c r="C553" s="23" t="s">
        <v>0</v>
      </c>
      <c r="D553" s="23" t="s">
        <v>1246</v>
      </c>
      <c r="E553" s="23" t="s">
        <v>986</v>
      </c>
      <c r="F553" s="23" t="s">
        <v>446</v>
      </c>
      <c r="G553" s="23" t="s">
        <v>1914</v>
      </c>
      <c r="H553" s="23" t="s">
        <v>447</v>
      </c>
      <c r="I553" s="23" t="s">
        <v>3632</v>
      </c>
      <c r="J553" s="23" t="s">
        <v>2195</v>
      </c>
      <c r="K553" s="24" t="s">
        <v>2054</v>
      </c>
      <c r="L553" s="58" t="s">
        <v>1429</v>
      </c>
      <c r="M553" s="58" t="s">
        <v>1913</v>
      </c>
      <c r="N553" s="58" t="s">
        <v>0</v>
      </c>
    </row>
    <row r="554" spans="1:14" x14ac:dyDescent="0.4">
      <c r="A554" s="23" t="s">
        <v>1356</v>
      </c>
      <c r="B554" s="23" t="s">
        <v>1913</v>
      </c>
      <c r="C554" s="23" t="s">
        <v>0</v>
      </c>
      <c r="D554" s="23" t="s">
        <v>969</v>
      </c>
      <c r="E554" s="23" t="s">
        <v>1174</v>
      </c>
      <c r="F554" s="23" t="s">
        <v>448</v>
      </c>
      <c r="G554" s="23" t="s">
        <v>1913</v>
      </c>
      <c r="H554" s="23" t="s">
        <v>449</v>
      </c>
      <c r="I554" s="23" t="s">
        <v>3633</v>
      </c>
      <c r="J554" s="23" t="s">
        <v>2808</v>
      </c>
      <c r="K554" s="24" t="s">
        <v>2052</v>
      </c>
      <c r="L554" s="58" t="s">
        <v>1356</v>
      </c>
      <c r="M554" s="58" t="s">
        <v>1913</v>
      </c>
      <c r="N554" s="58" t="s">
        <v>0</v>
      </c>
    </row>
    <row r="555" spans="1:14" x14ac:dyDescent="0.4">
      <c r="A555" s="23" t="s">
        <v>1323</v>
      </c>
      <c r="B555" s="23" t="s">
        <v>1913</v>
      </c>
      <c r="C555" s="23" t="s">
        <v>0</v>
      </c>
      <c r="D555" s="23" t="s">
        <v>1246</v>
      </c>
      <c r="E555" s="23" t="s">
        <v>977</v>
      </c>
      <c r="F555" s="23" t="s">
        <v>450</v>
      </c>
      <c r="G555" s="23" t="s">
        <v>1914</v>
      </c>
      <c r="H555" s="23" t="s">
        <v>451</v>
      </c>
      <c r="I555" s="23" t="s">
        <v>3634</v>
      </c>
      <c r="J555" s="23" t="s">
        <v>2193</v>
      </c>
      <c r="K555" s="24" t="s">
        <v>2052</v>
      </c>
      <c r="L555" s="58" t="s">
        <v>1323</v>
      </c>
      <c r="M555" s="58" t="s">
        <v>1913</v>
      </c>
      <c r="N555" s="58" t="s">
        <v>0</v>
      </c>
    </row>
    <row r="556" spans="1:14" x14ac:dyDescent="0.4">
      <c r="A556" s="23" t="s">
        <v>1255</v>
      </c>
      <c r="B556" s="23" t="s">
        <v>1913</v>
      </c>
      <c r="C556" s="23" t="s">
        <v>0</v>
      </c>
      <c r="D556" s="23" t="s">
        <v>1246</v>
      </c>
      <c r="E556" s="23" t="s">
        <v>1227</v>
      </c>
      <c r="F556" s="23" t="s">
        <v>452</v>
      </c>
      <c r="G556" s="23" t="s">
        <v>1913</v>
      </c>
      <c r="H556" s="23" t="s">
        <v>453</v>
      </c>
      <c r="I556" s="23" t="s">
        <v>3635</v>
      </c>
      <c r="J556" s="23" t="s">
        <v>2197</v>
      </c>
      <c r="K556" s="24" t="s">
        <v>2054</v>
      </c>
      <c r="L556" s="58" t="s">
        <v>1255</v>
      </c>
      <c r="M556" s="58" t="s">
        <v>1913</v>
      </c>
      <c r="N556" s="58" t="s">
        <v>0</v>
      </c>
    </row>
    <row r="557" spans="1:14" x14ac:dyDescent="0.4">
      <c r="A557" s="23" t="s">
        <v>1326</v>
      </c>
      <c r="B557" s="23" t="s">
        <v>1913</v>
      </c>
      <c r="C557" s="23" t="s">
        <v>0</v>
      </c>
      <c r="D557" s="23" t="s">
        <v>969</v>
      </c>
      <c r="E557" s="23" t="s">
        <v>1040</v>
      </c>
      <c r="F557" s="23" t="s">
        <v>454</v>
      </c>
      <c r="G557" s="23" t="s">
        <v>1913</v>
      </c>
      <c r="H557" s="23" t="s">
        <v>71</v>
      </c>
      <c r="I557" s="23" t="s">
        <v>3636</v>
      </c>
      <c r="J557" s="23" t="s">
        <v>2809</v>
      </c>
      <c r="K557" s="24" t="s">
        <v>2054</v>
      </c>
      <c r="L557" s="58" t="s">
        <v>1326</v>
      </c>
      <c r="M557" s="58" t="s">
        <v>1913</v>
      </c>
      <c r="N557" s="58" t="s">
        <v>0</v>
      </c>
    </row>
    <row r="558" spans="1:14" x14ac:dyDescent="0.4">
      <c r="A558" s="23" t="s">
        <v>1425</v>
      </c>
      <c r="B558" s="23" t="s">
        <v>1913</v>
      </c>
      <c r="C558" s="23" t="s">
        <v>0</v>
      </c>
      <c r="D558" s="23" t="s">
        <v>969</v>
      </c>
      <c r="E558" s="23" t="s">
        <v>1040</v>
      </c>
      <c r="F558" s="23" t="s">
        <v>455</v>
      </c>
      <c r="G558" s="23" t="s">
        <v>1914</v>
      </c>
      <c r="H558" s="23" t="s">
        <v>456</v>
      </c>
      <c r="I558" s="23" t="s">
        <v>3637</v>
      </c>
      <c r="J558" s="23" t="s">
        <v>2810</v>
      </c>
      <c r="K558" s="24" t="s">
        <v>2054</v>
      </c>
      <c r="L558" s="58" t="s">
        <v>1425</v>
      </c>
      <c r="M558" s="58" t="s">
        <v>1913</v>
      </c>
      <c r="N558" s="58" t="s">
        <v>0</v>
      </c>
    </row>
    <row r="559" spans="1:14" x14ac:dyDescent="0.4">
      <c r="A559" s="23" t="s">
        <v>1430</v>
      </c>
      <c r="B559" s="23" t="s">
        <v>1913</v>
      </c>
      <c r="C559" s="23" t="s">
        <v>0</v>
      </c>
      <c r="D559" s="23" t="s">
        <v>1246</v>
      </c>
      <c r="E559" s="23" t="s">
        <v>972</v>
      </c>
      <c r="F559" s="23" t="s">
        <v>457</v>
      </c>
      <c r="G559" s="23" t="s">
        <v>1914</v>
      </c>
      <c r="H559" s="23" t="s">
        <v>458</v>
      </c>
      <c r="I559" s="23" t="s">
        <v>3638</v>
      </c>
      <c r="J559" s="23" t="s">
        <v>2811</v>
      </c>
      <c r="K559" s="24" t="s">
        <v>2094</v>
      </c>
      <c r="L559" s="58" t="s">
        <v>1430</v>
      </c>
      <c r="M559" s="58" t="s">
        <v>1913</v>
      </c>
      <c r="N559" s="58" t="s">
        <v>0</v>
      </c>
    </row>
    <row r="560" spans="1:14" x14ac:dyDescent="0.4">
      <c r="A560" s="23" t="s">
        <v>1423</v>
      </c>
      <c r="B560" s="23" t="s">
        <v>1913</v>
      </c>
      <c r="C560" s="23" t="s">
        <v>0</v>
      </c>
      <c r="D560" s="23" t="s">
        <v>969</v>
      </c>
      <c r="E560" s="23" t="s">
        <v>1040</v>
      </c>
      <c r="F560" s="23" t="s">
        <v>459</v>
      </c>
      <c r="G560" s="23" t="s">
        <v>1914</v>
      </c>
      <c r="H560" s="23" t="s">
        <v>443</v>
      </c>
      <c r="I560" s="23" t="s">
        <v>3639</v>
      </c>
      <c r="J560" s="23" t="s">
        <v>2812</v>
      </c>
      <c r="K560" s="24" t="s">
        <v>2054</v>
      </c>
      <c r="L560" s="58" t="s">
        <v>1423</v>
      </c>
      <c r="M560" s="58" t="s">
        <v>1913</v>
      </c>
      <c r="N560" s="58" t="s">
        <v>0</v>
      </c>
    </row>
    <row r="561" spans="1:14" x14ac:dyDescent="0.4">
      <c r="A561" s="23" t="s">
        <v>1042</v>
      </c>
      <c r="B561" s="23" t="s">
        <v>1875</v>
      </c>
      <c r="C561" s="23" t="s">
        <v>0</v>
      </c>
      <c r="D561" s="23" t="s">
        <v>969</v>
      </c>
      <c r="E561" s="23" t="s">
        <v>1040</v>
      </c>
      <c r="F561" s="23" t="s">
        <v>460</v>
      </c>
      <c r="G561" s="23" t="s">
        <v>1913</v>
      </c>
      <c r="H561" s="23" t="s">
        <v>461</v>
      </c>
      <c r="I561" s="23" t="s">
        <v>3640</v>
      </c>
      <c r="J561" s="23" t="s">
        <v>2201</v>
      </c>
      <c r="K561" s="24" t="s">
        <v>2054</v>
      </c>
      <c r="L561" s="58" t="s">
        <v>1042</v>
      </c>
      <c r="M561" s="58" t="s">
        <v>1875</v>
      </c>
      <c r="N561" s="58" t="s">
        <v>0</v>
      </c>
    </row>
    <row r="562" spans="1:14" x14ac:dyDescent="0.4">
      <c r="A562" s="23" t="s">
        <v>1326</v>
      </c>
      <c r="B562" s="23" t="s">
        <v>1913</v>
      </c>
      <c r="C562" s="23" t="s">
        <v>0</v>
      </c>
      <c r="D562" s="23" t="s">
        <v>969</v>
      </c>
      <c r="E562" s="23" t="s">
        <v>1040</v>
      </c>
      <c r="F562" s="23" t="s">
        <v>462</v>
      </c>
      <c r="G562" s="23" t="s">
        <v>1913</v>
      </c>
      <c r="H562" s="23" t="s">
        <v>71</v>
      </c>
      <c r="I562" s="23" t="s">
        <v>3641</v>
      </c>
      <c r="J562" s="23" t="s">
        <v>2813</v>
      </c>
      <c r="K562" s="24" t="s">
        <v>2054</v>
      </c>
      <c r="L562" s="58" t="s">
        <v>1326</v>
      </c>
      <c r="M562" s="58" t="s">
        <v>1913</v>
      </c>
      <c r="N562" s="58" t="s">
        <v>0</v>
      </c>
    </row>
    <row r="563" spans="1:14" x14ac:dyDescent="0.4">
      <c r="A563" s="23" t="s">
        <v>1306</v>
      </c>
      <c r="B563" s="23" t="s">
        <v>2005</v>
      </c>
      <c r="C563" s="23" t="s">
        <v>0</v>
      </c>
      <c r="D563" s="23" t="s">
        <v>1246</v>
      </c>
      <c r="E563" s="23" t="s">
        <v>1248</v>
      </c>
      <c r="F563" s="23" t="s">
        <v>463</v>
      </c>
      <c r="G563" s="23" t="s">
        <v>1914</v>
      </c>
      <c r="H563" s="23" t="s">
        <v>464</v>
      </c>
      <c r="I563" s="23" t="s">
        <v>3642</v>
      </c>
      <c r="J563" s="23" t="s">
        <v>2196</v>
      </c>
      <c r="K563" s="24" t="s">
        <v>2054</v>
      </c>
      <c r="L563" s="58" t="s">
        <v>1306</v>
      </c>
      <c r="M563" s="58" t="s">
        <v>2005</v>
      </c>
      <c r="N563" s="58" t="s">
        <v>0</v>
      </c>
    </row>
    <row r="564" spans="1:14" x14ac:dyDescent="0.4">
      <c r="A564" s="23" t="s">
        <v>1423</v>
      </c>
      <c r="B564" s="23" t="s">
        <v>1913</v>
      </c>
      <c r="C564" s="23" t="s">
        <v>0</v>
      </c>
      <c r="D564" s="23" t="s">
        <v>969</v>
      </c>
      <c r="E564" s="23" t="s">
        <v>1040</v>
      </c>
      <c r="F564" s="23" t="s">
        <v>465</v>
      </c>
      <c r="G564" s="23" t="s">
        <v>1914</v>
      </c>
      <c r="H564" s="23" t="s">
        <v>466</v>
      </c>
      <c r="I564" s="23" t="s">
        <v>3643</v>
      </c>
      <c r="J564" s="23" t="s">
        <v>2814</v>
      </c>
      <c r="K564" s="24" t="s">
        <v>2054</v>
      </c>
      <c r="L564" s="58" t="s">
        <v>1423</v>
      </c>
      <c r="M564" s="58" t="s">
        <v>1913</v>
      </c>
      <c r="N564" s="58" t="s">
        <v>0</v>
      </c>
    </row>
    <row r="565" spans="1:14" x14ac:dyDescent="0.4">
      <c r="A565" s="23" t="s">
        <v>1420</v>
      </c>
      <c r="B565" s="23" t="s">
        <v>2949</v>
      </c>
      <c r="C565" s="23" t="s">
        <v>0</v>
      </c>
      <c r="D565" s="23" t="s">
        <v>969</v>
      </c>
      <c r="E565" s="23" t="s">
        <v>1248</v>
      </c>
      <c r="F565" s="23" t="s">
        <v>467</v>
      </c>
      <c r="G565" s="23" t="s">
        <v>1913</v>
      </c>
      <c r="H565" s="23" t="s">
        <v>468</v>
      </c>
      <c r="I565" s="23" t="s">
        <v>3644</v>
      </c>
      <c r="J565" s="23" t="s">
        <v>2815</v>
      </c>
      <c r="K565" s="24" t="s">
        <v>2054</v>
      </c>
      <c r="L565" s="58" t="s">
        <v>1420</v>
      </c>
      <c r="M565" s="58" t="s">
        <v>2949</v>
      </c>
      <c r="N565" s="58" t="s">
        <v>0</v>
      </c>
    </row>
    <row r="566" spans="1:14" x14ac:dyDescent="0.4">
      <c r="A566" s="23" t="s">
        <v>1429</v>
      </c>
      <c r="B566" s="23" t="s">
        <v>1913</v>
      </c>
      <c r="C566" s="23" t="s">
        <v>0</v>
      </c>
      <c r="D566" s="23" t="s">
        <v>1246</v>
      </c>
      <c r="E566" s="23" t="s">
        <v>986</v>
      </c>
      <c r="F566" s="23" t="s">
        <v>469</v>
      </c>
      <c r="G566" s="23" t="s">
        <v>1914</v>
      </c>
      <c r="H566" s="23" t="s">
        <v>470</v>
      </c>
      <c r="I566" s="23" t="s">
        <v>3645</v>
      </c>
      <c r="J566" s="23" t="s">
        <v>2816</v>
      </c>
      <c r="K566" s="24" t="s">
        <v>2054</v>
      </c>
      <c r="L566" s="58" t="s">
        <v>1429</v>
      </c>
      <c r="M566" s="58" t="s">
        <v>1913</v>
      </c>
      <c r="N566" s="58" t="s">
        <v>0</v>
      </c>
    </row>
    <row r="567" spans="1:14" x14ac:dyDescent="0.4">
      <c r="A567" s="23" t="s">
        <v>1323</v>
      </c>
      <c r="B567" s="23" t="s">
        <v>1913</v>
      </c>
      <c r="C567" s="23" t="s">
        <v>0</v>
      </c>
      <c r="D567" s="23" t="s">
        <v>1246</v>
      </c>
      <c r="E567" s="23" t="s">
        <v>977</v>
      </c>
      <c r="F567" s="23" t="s">
        <v>471</v>
      </c>
      <c r="G567" s="23" t="s">
        <v>1913</v>
      </c>
      <c r="H567" s="23" t="s">
        <v>472</v>
      </c>
      <c r="I567" s="23" t="s">
        <v>3646</v>
      </c>
      <c r="J567" s="23" t="s">
        <v>2817</v>
      </c>
      <c r="K567" s="24" t="s">
        <v>2052</v>
      </c>
      <c r="L567" s="58" t="s">
        <v>1323</v>
      </c>
      <c r="M567" s="58" t="s">
        <v>1913</v>
      </c>
      <c r="N567" s="58" t="s">
        <v>0</v>
      </c>
    </row>
    <row r="568" spans="1:14" x14ac:dyDescent="0.4">
      <c r="A568" s="23" t="s">
        <v>1429</v>
      </c>
      <c r="B568" s="23" t="s">
        <v>1913</v>
      </c>
      <c r="C568" s="23" t="s">
        <v>0</v>
      </c>
      <c r="D568" s="23" t="s">
        <v>1246</v>
      </c>
      <c r="E568" s="23" t="s">
        <v>986</v>
      </c>
      <c r="F568" s="23" t="s">
        <v>473</v>
      </c>
      <c r="G568" s="23" t="s">
        <v>1914</v>
      </c>
      <c r="H568" s="23" t="s">
        <v>474</v>
      </c>
      <c r="I568" s="23" t="s">
        <v>3647</v>
      </c>
      <c r="J568" s="23" t="s">
        <v>2818</v>
      </c>
      <c r="K568" s="24" t="s">
        <v>2054</v>
      </c>
      <c r="L568" s="58" t="s">
        <v>1429</v>
      </c>
      <c r="M568" s="58" t="s">
        <v>1913</v>
      </c>
      <c r="N568" s="58" t="s">
        <v>0</v>
      </c>
    </row>
    <row r="569" spans="1:14" x14ac:dyDescent="0.4">
      <c r="A569" s="23" t="s">
        <v>1425</v>
      </c>
      <c r="B569" s="23" t="s">
        <v>1913</v>
      </c>
      <c r="C569" s="23" t="s">
        <v>0</v>
      </c>
      <c r="D569" s="23" t="s">
        <v>969</v>
      </c>
      <c r="E569" s="23" t="s">
        <v>1040</v>
      </c>
      <c r="F569" s="23" t="s">
        <v>475</v>
      </c>
      <c r="G569" s="23" t="s">
        <v>1913</v>
      </c>
      <c r="H569" s="23" t="s">
        <v>476</v>
      </c>
      <c r="I569" s="23" t="s">
        <v>3648</v>
      </c>
      <c r="J569" s="23" t="s">
        <v>2819</v>
      </c>
      <c r="K569" s="24" t="s">
        <v>2054</v>
      </c>
      <c r="L569" s="58" t="s">
        <v>1425</v>
      </c>
      <c r="M569" s="58" t="s">
        <v>1913</v>
      </c>
      <c r="N569" s="58" t="s">
        <v>0</v>
      </c>
    </row>
    <row r="570" spans="1:14" x14ac:dyDescent="0.4">
      <c r="A570" s="23" t="s">
        <v>1420</v>
      </c>
      <c r="B570" s="23" t="s">
        <v>2949</v>
      </c>
      <c r="C570" s="23" t="s">
        <v>0</v>
      </c>
      <c r="D570" s="23" t="s">
        <v>969</v>
      </c>
      <c r="E570" s="23" t="s">
        <v>986</v>
      </c>
      <c r="F570" s="23" t="s">
        <v>477</v>
      </c>
      <c r="G570" s="23" t="s">
        <v>1914</v>
      </c>
      <c r="H570" s="23" t="s">
        <v>478</v>
      </c>
      <c r="I570" s="23" t="s">
        <v>3649</v>
      </c>
      <c r="J570" s="23" t="s">
        <v>2820</v>
      </c>
      <c r="K570" s="24" t="s">
        <v>2054</v>
      </c>
      <c r="L570" s="58" t="s">
        <v>1420</v>
      </c>
      <c r="M570" s="58" t="s">
        <v>2949</v>
      </c>
      <c r="N570" s="58" t="s">
        <v>0</v>
      </c>
    </row>
    <row r="571" spans="1:14" x14ac:dyDescent="0.4">
      <c r="A571" s="23" t="s">
        <v>1078</v>
      </c>
      <c r="B571" s="23" t="s">
        <v>1913</v>
      </c>
      <c r="C571" s="23" t="s">
        <v>0</v>
      </c>
      <c r="D571" s="23" t="s">
        <v>1246</v>
      </c>
      <c r="E571" s="23" t="s">
        <v>993</v>
      </c>
      <c r="F571" s="23" t="s">
        <v>479</v>
      </c>
      <c r="G571" s="23" t="s">
        <v>1913</v>
      </c>
      <c r="H571" s="23" t="s">
        <v>480</v>
      </c>
      <c r="I571" s="23" t="s">
        <v>3650</v>
      </c>
      <c r="J571" s="23" t="s">
        <v>2821</v>
      </c>
      <c r="K571" s="24" t="s">
        <v>2054</v>
      </c>
      <c r="L571" s="58" t="s">
        <v>1078</v>
      </c>
      <c r="M571" s="58" t="s">
        <v>1913</v>
      </c>
      <c r="N571" s="58" t="s">
        <v>0</v>
      </c>
    </row>
    <row r="572" spans="1:14" x14ac:dyDescent="0.4">
      <c r="A572" s="23" t="s">
        <v>1081</v>
      </c>
      <c r="B572" s="23" t="s">
        <v>1913</v>
      </c>
      <c r="C572" s="23" t="s">
        <v>0</v>
      </c>
      <c r="D572" s="23" t="s">
        <v>969</v>
      </c>
      <c r="E572" s="23" t="s">
        <v>1040</v>
      </c>
      <c r="F572" s="23" t="s">
        <v>481</v>
      </c>
      <c r="G572" s="23" t="s">
        <v>1914</v>
      </c>
      <c r="H572" s="23" t="s">
        <v>482</v>
      </c>
      <c r="I572" s="23" t="s">
        <v>3651</v>
      </c>
      <c r="J572" s="23" t="s">
        <v>2822</v>
      </c>
      <c r="K572" s="24" t="s">
        <v>2054</v>
      </c>
      <c r="L572" s="58" t="s">
        <v>1081</v>
      </c>
      <c r="M572" s="58" t="s">
        <v>1913</v>
      </c>
      <c r="N572" s="58" t="s">
        <v>0</v>
      </c>
    </row>
    <row r="573" spans="1:14" x14ac:dyDescent="0.4">
      <c r="A573" s="23" t="s">
        <v>1345</v>
      </c>
      <c r="B573" s="23" t="s">
        <v>2949</v>
      </c>
      <c r="C573" s="23" t="s">
        <v>0</v>
      </c>
      <c r="D573" s="23" t="s">
        <v>969</v>
      </c>
      <c r="E573" s="23" t="s">
        <v>1040</v>
      </c>
      <c r="F573" s="23" t="s">
        <v>483</v>
      </c>
      <c r="G573" s="23" t="s">
        <v>1913</v>
      </c>
      <c r="H573" s="23" t="s">
        <v>484</v>
      </c>
      <c r="I573" s="23" t="s">
        <v>3652</v>
      </c>
      <c r="J573" s="23" t="s">
        <v>2823</v>
      </c>
      <c r="K573" s="24" t="s">
        <v>2052</v>
      </c>
      <c r="L573" s="58" t="s">
        <v>1345</v>
      </c>
      <c r="M573" s="58" t="s">
        <v>2949</v>
      </c>
      <c r="N573" s="58" t="s">
        <v>0</v>
      </c>
    </row>
    <row r="574" spans="1:14" x14ac:dyDescent="0.4">
      <c r="A574" s="23" t="s">
        <v>1423</v>
      </c>
      <c r="B574" s="23" t="s">
        <v>1913</v>
      </c>
      <c r="C574" s="23" t="s">
        <v>0</v>
      </c>
      <c r="D574" s="23" t="s">
        <v>969</v>
      </c>
      <c r="E574" s="23" t="s">
        <v>1040</v>
      </c>
      <c r="F574" s="23" t="s">
        <v>485</v>
      </c>
      <c r="G574" s="23" t="s">
        <v>1914</v>
      </c>
      <c r="H574" s="23" t="s">
        <v>486</v>
      </c>
      <c r="I574" s="23" t="s">
        <v>3653</v>
      </c>
      <c r="J574" s="23" t="s">
        <v>2824</v>
      </c>
      <c r="K574" s="24" t="s">
        <v>2054</v>
      </c>
      <c r="L574" s="58" t="s">
        <v>1423</v>
      </c>
      <c r="M574" s="58" t="s">
        <v>1913</v>
      </c>
      <c r="N574" s="58" t="s">
        <v>0</v>
      </c>
    </row>
    <row r="575" spans="1:14" x14ac:dyDescent="0.4">
      <c r="A575" s="23" t="s">
        <v>1420</v>
      </c>
      <c r="B575" s="23" t="s">
        <v>2949</v>
      </c>
      <c r="C575" s="23" t="s">
        <v>0</v>
      </c>
      <c r="D575" s="23" t="s">
        <v>969</v>
      </c>
      <c r="E575" s="23" t="s">
        <v>986</v>
      </c>
      <c r="F575" s="23" t="s">
        <v>487</v>
      </c>
      <c r="G575" s="23" t="s">
        <v>1914</v>
      </c>
      <c r="H575" s="23" t="s">
        <v>488</v>
      </c>
      <c r="I575" s="23" t="s">
        <v>3654</v>
      </c>
      <c r="J575" s="23" t="s">
        <v>2825</v>
      </c>
      <c r="K575" s="24" t="s">
        <v>2054</v>
      </c>
      <c r="L575" s="58" t="s">
        <v>1420</v>
      </c>
      <c r="M575" s="58" t="s">
        <v>2949</v>
      </c>
      <c r="N575" s="58" t="s">
        <v>0</v>
      </c>
    </row>
    <row r="576" spans="1:14" x14ac:dyDescent="0.4">
      <c r="A576" s="23" t="s">
        <v>1042</v>
      </c>
      <c r="B576" s="23" t="s">
        <v>1875</v>
      </c>
      <c r="C576" s="23" t="s">
        <v>0</v>
      </c>
      <c r="D576" s="23" t="s">
        <v>969</v>
      </c>
      <c r="E576" s="23" t="s">
        <v>1040</v>
      </c>
      <c r="F576" s="23" t="s">
        <v>489</v>
      </c>
      <c r="G576" s="23" t="s">
        <v>1913</v>
      </c>
      <c r="H576" s="23" t="s">
        <v>490</v>
      </c>
      <c r="I576" s="23" t="s">
        <v>3655</v>
      </c>
      <c r="J576" s="23" t="s">
        <v>2826</v>
      </c>
      <c r="K576" s="24" t="s">
        <v>2052</v>
      </c>
      <c r="L576" s="58" t="s">
        <v>1042</v>
      </c>
      <c r="M576" s="58" t="s">
        <v>1875</v>
      </c>
      <c r="N576" s="58" t="s">
        <v>0</v>
      </c>
    </row>
    <row r="577" spans="1:14" x14ac:dyDescent="0.4">
      <c r="A577" s="23" t="s">
        <v>1420</v>
      </c>
      <c r="B577" s="23" t="s">
        <v>2949</v>
      </c>
      <c r="C577" s="23" t="s">
        <v>0</v>
      </c>
      <c r="D577" s="23" t="s">
        <v>969</v>
      </c>
      <c r="E577" s="23" t="s">
        <v>986</v>
      </c>
      <c r="F577" s="23" t="s">
        <v>491</v>
      </c>
      <c r="G577" s="23" t="s">
        <v>1914</v>
      </c>
      <c r="H577" s="23" t="s">
        <v>492</v>
      </c>
      <c r="I577" s="23" t="s">
        <v>3656</v>
      </c>
      <c r="J577" s="23" t="s">
        <v>2827</v>
      </c>
      <c r="K577" s="24" t="s">
        <v>2054</v>
      </c>
      <c r="L577" s="58" t="s">
        <v>1420</v>
      </c>
      <c r="M577" s="58" t="s">
        <v>2949</v>
      </c>
      <c r="N577" s="58" t="s">
        <v>0</v>
      </c>
    </row>
    <row r="578" spans="1:14" x14ac:dyDescent="0.4">
      <c r="A578" s="23" t="s">
        <v>3896</v>
      </c>
      <c r="B578" s="23" t="s">
        <v>1875</v>
      </c>
      <c r="C578" s="23" t="s">
        <v>0</v>
      </c>
      <c r="D578" s="23" t="s">
        <v>969</v>
      </c>
      <c r="E578" s="23" t="s">
        <v>1040</v>
      </c>
      <c r="F578" s="23" t="s">
        <v>493</v>
      </c>
      <c r="G578" s="23" t="s">
        <v>1875</v>
      </c>
      <c r="H578" s="23" t="s">
        <v>494</v>
      </c>
      <c r="I578" s="23" t="s">
        <v>3657</v>
      </c>
      <c r="J578" s="23" t="s">
        <v>2828</v>
      </c>
      <c r="K578" s="24" t="s">
        <v>2054</v>
      </c>
      <c r="L578" s="58" t="s">
        <v>3896</v>
      </c>
      <c r="M578" s="58" t="s">
        <v>1875</v>
      </c>
      <c r="N578" s="58" t="s">
        <v>0</v>
      </c>
    </row>
    <row r="579" spans="1:14" x14ac:dyDescent="0.4">
      <c r="A579" s="23" t="s">
        <v>1323</v>
      </c>
      <c r="B579" s="23" t="s">
        <v>1913</v>
      </c>
      <c r="C579" s="23" t="s">
        <v>0</v>
      </c>
      <c r="D579" s="23" t="s">
        <v>1246</v>
      </c>
      <c r="E579" s="23" t="s">
        <v>977</v>
      </c>
      <c r="F579" s="23" t="s">
        <v>495</v>
      </c>
      <c r="G579" s="23" t="s">
        <v>1913</v>
      </c>
      <c r="H579" s="23" t="s">
        <v>496</v>
      </c>
      <c r="I579" s="23" t="s">
        <v>3658</v>
      </c>
      <c r="J579" s="23" t="s">
        <v>2829</v>
      </c>
      <c r="K579" s="24" t="s">
        <v>2052</v>
      </c>
      <c r="L579" s="58" t="s">
        <v>1323</v>
      </c>
      <c r="M579" s="58" t="s">
        <v>1913</v>
      </c>
      <c r="N579" s="58" t="s">
        <v>0</v>
      </c>
    </row>
    <row r="580" spans="1:14" x14ac:dyDescent="0.4">
      <c r="A580" s="23" t="s">
        <v>3896</v>
      </c>
      <c r="B580" s="23" t="s">
        <v>1875</v>
      </c>
      <c r="C580" s="23" t="s">
        <v>0</v>
      </c>
      <c r="D580" s="23" t="s">
        <v>969</v>
      </c>
      <c r="E580" s="23" t="s">
        <v>1040</v>
      </c>
      <c r="F580" s="23" t="s">
        <v>497</v>
      </c>
      <c r="G580" s="23" t="s">
        <v>1875</v>
      </c>
      <c r="H580" s="23" t="s">
        <v>498</v>
      </c>
      <c r="I580" s="23" t="s">
        <v>3659</v>
      </c>
      <c r="J580" s="23" t="s">
        <v>2830</v>
      </c>
      <c r="K580" s="24" t="s">
        <v>2054</v>
      </c>
      <c r="L580" s="58" t="s">
        <v>3896</v>
      </c>
      <c r="M580" s="58" t="s">
        <v>1875</v>
      </c>
      <c r="N580" s="58" t="s">
        <v>0</v>
      </c>
    </row>
    <row r="581" spans="1:14" x14ac:dyDescent="0.4">
      <c r="A581" s="23" t="s">
        <v>1345</v>
      </c>
      <c r="B581" s="23" t="s">
        <v>2949</v>
      </c>
      <c r="C581" s="23" t="s">
        <v>0</v>
      </c>
      <c r="D581" s="23" t="s">
        <v>969</v>
      </c>
      <c r="E581" s="23" t="s">
        <v>993</v>
      </c>
      <c r="F581" s="23" t="s">
        <v>499</v>
      </c>
      <c r="G581" s="23" t="s">
        <v>14</v>
      </c>
      <c r="H581" s="23" t="s">
        <v>500</v>
      </c>
      <c r="I581" s="23" t="s">
        <v>3660</v>
      </c>
      <c r="J581" s="23" t="s">
        <v>2831</v>
      </c>
      <c r="K581" s="24" t="s">
        <v>2054</v>
      </c>
      <c r="L581" s="58" t="s">
        <v>1345</v>
      </c>
      <c r="M581" s="58" t="s">
        <v>2949</v>
      </c>
      <c r="N581" s="58" t="s">
        <v>0</v>
      </c>
    </row>
    <row r="582" spans="1:14" x14ac:dyDescent="0.4">
      <c r="A582" s="23" t="s">
        <v>1431</v>
      </c>
      <c r="B582" s="23" t="s">
        <v>1913</v>
      </c>
      <c r="C582" s="23" t="s">
        <v>0</v>
      </c>
      <c r="D582" s="23" t="s">
        <v>969</v>
      </c>
      <c r="E582" s="23" t="s">
        <v>1040</v>
      </c>
      <c r="F582" s="23" t="s">
        <v>501</v>
      </c>
      <c r="G582" s="23" t="s">
        <v>1913</v>
      </c>
      <c r="H582" s="23" t="s">
        <v>502</v>
      </c>
      <c r="I582" s="23" t="s">
        <v>3661</v>
      </c>
      <c r="J582" s="23" t="s">
        <v>2832</v>
      </c>
      <c r="K582" s="24" t="s">
        <v>2094</v>
      </c>
      <c r="L582" s="58" t="s">
        <v>1431</v>
      </c>
      <c r="M582" s="58" t="s">
        <v>1913</v>
      </c>
      <c r="N582" s="58" t="s">
        <v>0</v>
      </c>
    </row>
    <row r="583" spans="1:14" x14ac:dyDescent="0.4">
      <c r="A583" s="23" t="s">
        <v>1420</v>
      </c>
      <c r="B583" s="23" t="s">
        <v>2949</v>
      </c>
      <c r="C583" s="23" t="s">
        <v>0</v>
      </c>
      <c r="D583" s="23" t="s">
        <v>969</v>
      </c>
      <c r="E583" s="23" t="s">
        <v>986</v>
      </c>
      <c r="F583" s="23" t="s">
        <v>503</v>
      </c>
      <c r="G583" s="23" t="s">
        <v>1914</v>
      </c>
      <c r="H583" s="23" t="s">
        <v>504</v>
      </c>
      <c r="I583" s="23" t="s">
        <v>3662</v>
      </c>
      <c r="J583" s="23" t="s">
        <v>2833</v>
      </c>
      <c r="K583" s="24" t="s">
        <v>2054</v>
      </c>
      <c r="L583" s="58" t="s">
        <v>1420</v>
      </c>
      <c r="M583" s="58" t="s">
        <v>2949</v>
      </c>
      <c r="N583" s="58" t="s">
        <v>0</v>
      </c>
    </row>
    <row r="584" spans="1:14" x14ac:dyDescent="0.4">
      <c r="A584" s="23" t="s">
        <v>1420</v>
      </c>
      <c r="B584" s="23" t="s">
        <v>2949</v>
      </c>
      <c r="C584" s="23" t="s">
        <v>0</v>
      </c>
      <c r="D584" s="23" t="s">
        <v>969</v>
      </c>
      <c r="E584" s="23" t="s">
        <v>986</v>
      </c>
      <c r="F584" s="23" t="s">
        <v>505</v>
      </c>
      <c r="G584" s="23" t="s">
        <v>1914</v>
      </c>
      <c r="H584" s="23" t="s">
        <v>506</v>
      </c>
      <c r="I584" s="23" t="s">
        <v>3663</v>
      </c>
      <c r="J584" s="23" t="s">
        <v>2834</v>
      </c>
      <c r="K584" s="24" t="s">
        <v>2054</v>
      </c>
      <c r="L584" s="58" t="s">
        <v>1420</v>
      </c>
      <c r="M584" s="58" t="s">
        <v>2949</v>
      </c>
      <c r="N584" s="58" t="s">
        <v>0</v>
      </c>
    </row>
    <row r="585" spans="1:14" x14ac:dyDescent="0.4">
      <c r="A585" s="23" t="s">
        <v>1042</v>
      </c>
      <c r="B585" s="23" t="s">
        <v>1875</v>
      </c>
      <c r="C585" s="23" t="s">
        <v>0</v>
      </c>
      <c r="D585" s="23" t="s">
        <v>969</v>
      </c>
      <c r="E585" s="23" t="s">
        <v>1040</v>
      </c>
      <c r="F585" s="23" t="s">
        <v>507</v>
      </c>
      <c r="G585" s="23" t="s">
        <v>1914</v>
      </c>
      <c r="H585" s="23" t="s">
        <v>508</v>
      </c>
      <c r="I585" s="23" t="s">
        <v>3664</v>
      </c>
      <c r="J585" s="23" t="s">
        <v>2835</v>
      </c>
      <c r="K585" s="24" t="s">
        <v>2094</v>
      </c>
      <c r="L585" s="58" t="s">
        <v>1042</v>
      </c>
      <c r="M585" s="58" t="s">
        <v>1875</v>
      </c>
      <c r="N585" s="58" t="s">
        <v>0</v>
      </c>
    </row>
    <row r="586" spans="1:14" x14ac:dyDescent="0.4">
      <c r="A586" s="23" t="s">
        <v>1198</v>
      </c>
      <c r="B586" s="23" t="s">
        <v>1913</v>
      </c>
      <c r="C586" s="23" t="s">
        <v>0</v>
      </c>
      <c r="D586" s="23" t="s">
        <v>969</v>
      </c>
      <c r="E586" s="23" t="s">
        <v>1040</v>
      </c>
      <c r="F586" s="23" t="s">
        <v>511</v>
      </c>
      <c r="G586" s="23" t="s">
        <v>1914</v>
      </c>
      <c r="H586" s="23" t="s">
        <v>512</v>
      </c>
      <c r="I586" s="23" t="s">
        <v>3665</v>
      </c>
      <c r="J586" s="23" t="s">
        <v>2836</v>
      </c>
      <c r="K586" s="24" t="s">
        <v>2054</v>
      </c>
      <c r="L586" s="58" t="s">
        <v>1198</v>
      </c>
      <c r="M586" s="58" t="s">
        <v>1913</v>
      </c>
      <c r="N586" s="58" t="s">
        <v>0</v>
      </c>
    </row>
    <row r="587" spans="1:14" x14ac:dyDescent="0.4">
      <c r="A587" s="23" t="s">
        <v>1423</v>
      </c>
      <c r="B587" s="23" t="s">
        <v>1913</v>
      </c>
      <c r="C587" s="23" t="s">
        <v>0</v>
      </c>
      <c r="D587" s="23" t="s">
        <v>969</v>
      </c>
      <c r="E587" s="23" t="s">
        <v>1040</v>
      </c>
      <c r="F587" s="23" t="s">
        <v>513</v>
      </c>
      <c r="G587" s="23" t="s">
        <v>1914</v>
      </c>
      <c r="H587" s="23" t="s">
        <v>514</v>
      </c>
      <c r="I587" s="23" t="s">
        <v>3666</v>
      </c>
      <c r="J587" s="23" t="s">
        <v>2837</v>
      </c>
      <c r="K587" s="24" t="s">
        <v>2054</v>
      </c>
      <c r="L587" s="58" t="s">
        <v>1423</v>
      </c>
      <c r="M587" s="58" t="s">
        <v>1913</v>
      </c>
      <c r="N587" s="58" t="s">
        <v>0</v>
      </c>
    </row>
    <row r="588" spans="1:14" x14ac:dyDescent="0.4">
      <c r="A588" s="23" t="s">
        <v>1425</v>
      </c>
      <c r="B588" s="23" t="s">
        <v>1913</v>
      </c>
      <c r="C588" s="23" t="s">
        <v>0</v>
      </c>
      <c r="D588" s="23" t="s">
        <v>969</v>
      </c>
      <c r="E588" s="23" t="s">
        <v>1040</v>
      </c>
      <c r="F588" s="23" t="s">
        <v>515</v>
      </c>
      <c r="G588" s="23" t="s">
        <v>1914</v>
      </c>
      <c r="H588" s="23" t="s">
        <v>516</v>
      </c>
      <c r="I588" s="23" t="s">
        <v>3667</v>
      </c>
      <c r="J588" s="23" t="s">
        <v>2838</v>
      </c>
      <c r="K588" s="24" t="s">
        <v>2054</v>
      </c>
      <c r="L588" s="58" t="s">
        <v>1425</v>
      </c>
      <c r="M588" s="58" t="s">
        <v>1913</v>
      </c>
      <c r="N588" s="58" t="s">
        <v>0</v>
      </c>
    </row>
    <row r="589" spans="1:14" x14ac:dyDescent="0.4">
      <c r="A589" s="23" t="s">
        <v>1323</v>
      </c>
      <c r="B589" s="23" t="s">
        <v>1913</v>
      </c>
      <c r="C589" s="23" t="s">
        <v>0</v>
      </c>
      <c r="D589" s="23" t="s">
        <v>1246</v>
      </c>
      <c r="E589" s="23" t="s">
        <v>977</v>
      </c>
      <c r="F589" s="23" t="s">
        <v>517</v>
      </c>
      <c r="G589" s="23" t="s">
        <v>1913</v>
      </c>
      <c r="H589" s="23" t="s">
        <v>518</v>
      </c>
      <c r="I589" s="23" t="s">
        <v>3668</v>
      </c>
      <c r="J589" s="23" t="s">
        <v>2839</v>
      </c>
      <c r="K589" s="24" t="s">
        <v>2052</v>
      </c>
      <c r="L589" s="58" t="s">
        <v>1323</v>
      </c>
      <c r="M589" s="58" t="s">
        <v>1913</v>
      </c>
      <c r="N589" s="58" t="s">
        <v>0</v>
      </c>
    </row>
    <row r="590" spans="1:14" x14ac:dyDescent="0.4">
      <c r="A590" s="23" t="s">
        <v>1422</v>
      </c>
      <c r="B590" s="23" t="s">
        <v>2005</v>
      </c>
      <c r="C590" s="23" t="s">
        <v>0</v>
      </c>
      <c r="D590" s="23" t="s">
        <v>969</v>
      </c>
      <c r="E590" s="23" t="s">
        <v>1040</v>
      </c>
      <c r="F590" s="23" t="s">
        <v>519</v>
      </c>
      <c r="G590" s="23" t="s">
        <v>5</v>
      </c>
      <c r="H590" s="23" t="s">
        <v>520</v>
      </c>
      <c r="I590" s="23" t="s">
        <v>3669</v>
      </c>
      <c r="J590" s="23" t="s">
        <v>2840</v>
      </c>
      <c r="K590" s="24" t="s">
        <v>2094</v>
      </c>
      <c r="L590" s="58" t="s">
        <v>1422</v>
      </c>
      <c r="M590" s="58" t="s">
        <v>2005</v>
      </c>
      <c r="N590" s="58" t="s">
        <v>0</v>
      </c>
    </row>
    <row r="591" spans="1:14" x14ac:dyDescent="0.4">
      <c r="A591" s="23" t="s">
        <v>3896</v>
      </c>
      <c r="B591" s="23" t="s">
        <v>1875</v>
      </c>
      <c r="C591" s="23" t="s">
        <v>0</v>
      </c>
      <c r="D591" s="23" t="s">
        <v>1246</v>
      </c>
      <c r="E591" s="23" t="s">
        <v>1227</v>
      </c>
      <c r="F591" s="23" t="s">
        <v>521</v>
      </c>
      <c r="G591" s="23" t="s">
        <v>1913</v>
      </c>
      <c r="H591" s="23" t="s">
        <v>522</v>
      </c>
      <c r="I591" s="23" t="s">
        <v>3670</v>
      </c>
      <c r="J591" s="23" t="s">
        <v>2841</v>
      </c>
      <c r="K591" s="24" t="s">
        <v>2054</v>
      </c>
      <c r="L591" s="58" t="s">
        <v>3896</v>
      </c>
      <c r="M591" s="58" t="s">
        <v>1875</v>
      </c>
      <c r="N591" s="58" t="s">
        <v>0</v>
      </c>
    </row>
    <row r="592" spans="1:14" x14ac:dyDescent="0.4">
      <c r="A592" s="23" t="s">
        <v>1420</v>
      </c>
      <c r="B592" s="23" t="s">
        <v>2949</v>
      </c>
      <c r="C592" s="23" t="s">
        <v>0</v>
      </c>
      <c r="D592" s="23" t="s">
        <v>969</v>
      </c>
      <c r="E592" s="23" t="s">
        <v>1040</v>
      </c>
      <c r="F592" s="23" t="s">
        <v>523</v>
      </c>
      <c r="G592" s="23" t="s">
        <v>1914</v>
      </c>
      <c r="H592" s="23" t="s">
        <v>524</v>
      </c>
      <c r="I592" s="23" t="s">
        <v>3671</v>
      </c>
      <c r="J592" s="23" t="s">
        <v>2842</v>
      </c>
      <c r="K592" s="24" t="s">
        <v>2094</v>
      </c>
      <c r="L592" s="58" t="s">
        <v>1420</v>
      </c>
      <c r="M592" s="58" t="s">
        <v>2949</v>
      </c>
      <c r="N592" s="58" t="s">
        <v>0</v>
      </c>
    </row>
    <row r="593" spans="1:14" x14ac:dyDescent="0.4">
      <c r="A593" s="23" t="s">
        <v>1198</v>
      </c>
      <c r="B593" s="23" t="s">
        <v>1913</v>
      </c>
      <c r="C593" s="23" t="s">
        <v>0</v>
      </c>
      <c r="D593" s="23" t="s">
        <v>969</v>
      </c>
      <c r="E593" s="23" t="s">
        <v>1040</v>
      </c>
      <c r="F593" s="23" t="s">
        <v>526</v>
      </c>
      <c r="G593" s="23" t="s">
        <v>1914</v>
      </c>
      <c r="H593" s="23" t="s">
        <v>512</v>
      </c>
      <c r="I593" s="23" t="s">
        <v>3672</v>
      </c>
      <c r="J593" s="23" t="s">
        <v>2843</v>
      </c>
      <c r="K593" s="24" t="s">
        <v>2094</v>
      </c>
      <c r="L593" s="58" t="s">
        <v>1198</v>
      </c>
      <c r="M593" s="58" t="s">
        <v>1913</v>
      </c>
      <c r="N593" s="58" t="s">
        <v>0</v>
      </c>
    </row>
    <row r="594" spans="1:14" x14ac:dyDescent="0.4">
      <c r="A594" s="23" t="s">
        <v>1056</v>
      </c>
      <c r="B594" s="23" t="s">
        <v>1913</v>
      </c>
      <c r="C594" s="23" t="s">
        <v>0</v>
      </c>
      <c r="D594" s="23" t="s">
        <v>969</v>
      </c>
      <c r="E594" s="23" t="s">
        <v>1040</v>
      </c>
      <c r="F594" s="23" t="s">
        <v>528</v>
      </c>
      <c r="G594" s="23" t="s">
        <v>1914</v>
      </c>
      <c r="H594" s="23" t="s">
        <v>529</v>
      </c>
      <c r="I594" s="23" t="s">
        <v>3673</v>
      </c>
      <c r="J594" s="23" t="s">
        <v>2844</v>
      </c>
      <c r="K594" s="24" t="s">
        <v>2094</v>
      </c>
      <c r="L594" s="58" t="s">
        <v>1056</v>
      </c>
      <c r="M594" s="58" t="s">
        <v>1913</v>
      </c>
      <c r="N594" s="58" t="s">
        <v>0</v>
      </c>
    </row>
    <row r="595" spans="1:14" x14ac:dyDescent="0.4">
      <c r="A595" s="23" t="s">
        <v>1422</v>
      </c>
      <c r="B595" s="23" t="s">
        <v>2005</v>
      </c>
      <c r="C595" s="23" t="s">
        <v>0</v>
      </c>
      <c r="D595" s="23" t="s">
        <v>969</v>
      </c>
      <c r="E595" s="23" t="s">
        <v>1040</v>
      </c>
      <c r="F595" s="23" t="s">
        <v>530</v>
      </c>
      <c r="G595" s="23" t="s">
        <v>5</v>
      </c>
      <c r="H595" s="23" t="s">
        <v>531</v>
      </c>
      <c r="I595" s="23" t="s">
        <v>3674</v>
      </c>
      <c r="J595" s="23" t="s">
        <v>2845</v>
      </c>
      <c r="K595" s="24" t="s">
        <v>2094</v>
      </c>
      <c r="L595" s="58" t="s">
        <v>1422</v>
      </c>
      <c r="M595" s="58" t="s">
        <v>2005</v>
      </c>
      <c r="N595" s="58" t="s">
        <v>0</v>
      </c>
    </row>
    <row r="596" spans="1:14" x14ac:dyDescent="0.4">
      <c r="A596" s="23" t="s">
        <v>1081</v>
      </c>
      <c r="B596" s="23" t="s">
        <v>1913</v>
      </c>
      <c r="C596" s="23" t="s">
        <v>0</v>
      </c>
      <c r="D596" s="23" t="s">
        <v>969</v>
      </c>
      <c r="E596" s="23" t="s">
        <v>1040</v>
      </c>
      <c r="F596" s="23" t="s">
        <v>532</v>
      </c>
      <c r="G596" s="23" t="s">
        <v>1914</v>
      </c>
      <c r="H596" s="23" t="s">
        <v>533</v>
      </c>
      <c r="I596" s="23" t="s">
        <v>3675</v>
      </c>
      <c r="J596" s="23" t="s">
        <v>2846</v>
      </c>
      <c r="K596" s="24" t="s">
        <v>2094</v>
      </c>
      <c r="L596" s="58" t="s">
        <v>1081</v>
      </c>
      <c r="M596" s="58" t="s">
        <v>1913</v>
      </c>
      <c r="N596" s="58" t="s">
        <v>0</v>
      </c>
    </row>
    <row r="597" spans="1:14" x14ac:dyDescent="0.4">
      <c r="A597" s="23" t="s">
        <v>1056</v>
      </c>
      <c r="B597" s="23" t="s">
        <v>1913</v>
      </c>
      <c r="C597" s="23" t="s">
        <v>0</v>
      </c>
      <c r="D597" s="23" t="s">
        <v>969</v>
      </c>
      <c r="E597" s="23" t="s">
        <v>1040</v>
      </c>
      <c r="F597" s="23" t="s">
        <v>535</v>
      </c>
      <c r="G597" s="23" t="s">
        <v>1914</v>
      </c>
      <c r="H597" s="23" t="s">
        <v>536</v>
      </c>
      <c r="I597" s="23" t="s">
        <v>3676</v>
      </c>
      <c r="J597" s="23" t="s">
        <v>2847</v>
      </c>
      <c r="K597" s="24" t="s">
        <v>2094</v>
      </c>
      <c r="L597" s="58" t="s">
        <v>1056</v>
      </c>
      <c r="M597" s="58" t="s">
        <v>1913</v>
      </c>
      <c r="N597" s="58" t="s">
        <v>0</v>
      </c>
    </row>
    <row r="598" spans="1:14" x14ac:dyDescent="0.4">
      <c r="A598" s="23" t="s">
        <v>1081</v>
      </c>
      <c r="B598" s="23" t="s">
        <v>1913</v>
      </c>
      <c r="C598" s="23" t="s">
        <v>0</v>
      </c>
      <c r="D598" s="23" t="s">
        <v>969</v>
      </c>
      <c r="E598" s="23" t="s">
        <v>1040</v>
      </c>
      <c r="F598" s="23" t="s">
        <v>537</v>
      </c>
      <c r="G598" s="23" t="s">
        <v>1914</v>
      </c>
      <c r="H598" s="23" t="s">
        <v>538</v>
      </c>
      <c r="I598" s="23" t="s">
        <v>3677</v>
      </c>
      <c r="J598" s="23" t="s">
        <v>2848</v>
      </c>
      <c r="K598" s="24" t="s">
        <v>2094</v>
      </c>
      <c r="L598" s="58" t="s">
        <v>1081</v>
      </c>
      <c r="M598" s="58" t="s">
        <v>1913</v>
      </c>
      <c r="N598" s="58" t="s">
        <v>0</v>
      </c>
    </row>
    <row r="599" spans="1:14" x14ac:dyDescent="0.4">
      <c r="A599" s="23" t="s">
        <v>3896</v>
      </c>
      <c r="B599" s="23" t="s">
        <v>1875</v>
      </c>
      <c r="C599" s="23" t="s">
        <v>0</v>
      </c>
      <c r="D599" s="23" t="s">
        <v>969</v>
      </c>
      <c r="E599" s="23" t="s">
        <v>1227</v>
      </c>
      <c r="F599" s="23" t="s">
        <v>539</v>
      </c>
      <c r="G599" s="23" t="s">
        <v>1913</v>
      </c>
      <c r="H599" s="23" t="s">
        <v>540</v>
      </c>
      <c r="I599" s="23" t="s">
        <v>3678</v>
      </c>
      <c r="J599" s="23" t="s">
        <v>2849</v>
      </c>
      <c r="K599" s="24" t="s">
        <v>2052</v>
      </c>
      <c r="L599" s="58" t="s">
        <v>3896</v>
      </c>
      <c r="M599" s="58" t="s">
        <v>1875</v>
      </c>
      <c r="N599" s="58" t="s">
        <v>0</v>
      </c>
    </row>
    <row r="600" spans="1:14" x14ac:dyDescent="0.4">
      <c r="A600" s="23" t="s">
        <v>1423</v>
      </c>
      <c r="B600" s="23" t="s">
        <v>1913</v>
      </c>
      <c r="C600" s="23" t="s">
        <v>0</v>
      </c>
      <c r="D600" s="23" t="s">
        <v>969</v>
      </c>
      <c r="E600" s="23" t="s">
        <v>1040</v>
      </c>
      <c r="F600" s="23" t="s">
        <v>541</v>
      </c>
      <c r="G600" s="23" t="s">
        <v>1914</v>
      </c>
      <c r="H600" s="23" t="s">
        <v>542</v>
      </c>
      <c r="I600" s="23" t="s">
        <v>3679</v>
      </c>
      <c r="J600" s="23" t="s">
        <v>2850</v>
      </c>
      <c r="K600" s="24" t="s">
        <v>2054</v>
      </c>
      <c r="L600" s="58" t="s">
        <v>1423</v>
      </c>
      <c r="M600" s="58" t="s">
        <v>1913</v>
      </c>
      <c r="N600" s="58" t="s">
        <v>0</v>
      </c>
    </row>
    <row r="601" spans="1:14" x14ac:dyDescent="0.4">
      <c r="A601" s="23" t="s">
        <v>1326</v>
      </c>
      <c r="B601" s="23" t="s">
        <v>1913</v>
      </c>
      <c r="C601" s="23" t="s">
        <v>0</v>
      </c>
      <c r="D601" s="23" t="s">
        <v>969</v>
      </c>
      <c r="E601" s="23" t="s">
        <v>1040</v>
      </c>
      <c r="F601" s="23" t="s">
        <v>543</v>
      </c>
      <c r="G601" s="23" t="s">
        <v>1914</v>
      </c>
      <c r="H601" s="23" t="s">
        <v>544</v>
      </c>
      <c r="I601" s="23" t="s">
        <v>3680</v>
      </c>
      <c r="J601" s="23" t="s">
        <v>2851</v>
      </c>
      <c r="K601" s="24" t="s">
        <v>2052</v>
      </c>
      <c r="L601" s="58" t="s">
        <v>1326</v>
      </c>
      <c r="M601" s="58" t="s">
        <v>1913</v>
      </c>
      <c r="N601" s="58" t="s">
        <v>0</v>
      </c>
    </row>
    <row r="602" spans="1:14" x14ac:dyDescent="0.4">
      <c r="A602" s="23" t="s">
        <v>1422</v>
      </c>
      <c r="B602" s="23" t="s">
        <v>2005</v>
      </c>
      <c r="C602" s="23" t="s">
        <v>0</v>
      </c>
      <c r="D602" s="23" t="s">
        <v>969</v>
      </c>
      <c r="E602" s="23" t="s">
        <v>1040</v>
      </c>
      <c r="F602" s="23" t="s">
        <v>545</v>
      </c>
      <c r="G602" s="23" t="s">
        <v>14</v>
      </c>
      <c r="H602" s="23" t="s">
        <v>546</v>
      </c>
      <c r="I602" s="23" t="s">
        <v>3681</v>
      </c>
      <c r="J602" s="23" t="s">
        <v>2852</v>
      </c>
      <c r="K602" s="24" t="s">
        <v>2094</v>
      </c>
      <c r="L602" s="58" t="s">
        <v>1422</v>
      </c>
      <c r="M602" s="58" t="s">
        <v>2005</v>
      </c>
      <c r="N602" s="58" t="s">
        <v>0</v>
      </c>
    </row>
    <row r="603" spans="1:14" x14ac:dyDescent="0.4">
      <c r="A603" s="23" t="s">
        <v>1431</v>
      </c>
      <c r="B603" s="23" t="s">
        <v>1913</v>
      </c>
      <c r="C603" s="23" t="s">
        <v>0</v>
      </c>
      <c r="D603" s="23" t="s">
        <v>969</v>
      </c>
      <c r="E603" s="23" t="s">
        <v>1040</v>
      </c>
      <c r="F603" s="23" t="s">
        <v>547</v>
      </c>
      <c r="G603" s="23" t="s">
        <v>1914</v>
      </c>
      <c r="H603" s="23" t="s">
        <v>548</v>
      </c>
      <c r="I603" s="23" t="s">
        <v>3682</v>
      </c>
      <c r="J603" s="23" t="s">
        <v>2853</v>
      </c>
      <c r="K603" s="24" t="s">
        <v>2094</v>
      </c>
      <c r="L603" s="58" t="s">
        <v>1431</v>
      </c>
      <c r="M603" s="58" t="s">
        <v>1913</v>
      </c>
      <c r="N603" s="58" t="s">
        <v>0</v>
      </c>
    </row>
    <row r="604" spans="1:14" x14ac:dyDescent="0.4">
      <c r="A604" s="23" t="s">
        <v>1219</v>
      </c>
      <c r="B604" s="23" t="s">
        <v>1913</v>
      </c>
      <c r="C604" s="23" t="s">
        <v>968</v>
      </c>
      <c r="D604" s="23" t="s">
        <v>969</v>
      </c>
      <c r="E604" s="23" t="s">
        <v>993</v>
      </c>
      <c r="F604" s="23" t="s">
        <v>1334</v>
      </c>
      <c r="G604" s="23" t="s">
        <v>1913</v>
      </c>
      <c r="H604" s="23" t="s">
        <v>1334</v>
      </c>
      <c r="I604" s="23" t="s">
        <v>3345</v>
      </c>
      <c r="J604" s="23" t="s">
        <v>2657</v>
      </c>
      <c r="K604" s="24" t="s">
        <v>2052</v>
      </c>
      <c r="L604" s="58" t="s">
        <v>1219</v>
      </c>
      <c r="M604" s="58" t="s">
        <v>1913</v>
      </c>
      <c r="N604" s="58" t="s">
        <v>968</v>
      </c>
    </row>
    <row r="605" spans="1:14" x14ac:dyDescent="0.4">
      <c r="A605" s="23" t="s">
        <v>1219</v>
      </c>
      <c r="B605" s="23" t="s">
        <v>1913</v>
      </c>
      <c r="C605" s="23" t="s">
        <v>968</v>
      </c>
      <c r="D605" s="23" t="s">
        <v>969</v>
      </c>
      <c r="E605" s="23" t="s">
        <v>993</v>
      </c>
      <c r="F605" s="23" t="s">
        <v>1335</v>
      </c>
      <c r="G605" s="23" t="s">
        <v>1913</v>
      </c>
      <c r="H605" s="23" t="s">
        <v>1335</v>
      </c>
      <c r="I605" s="23" t="s">
        <v>3346</v>
      </c>
      <c r="J605" s="23" t="s">
        <v>2658</v>
      </c>
      <c r="K605" s="24" t="s">
        <v>2054</v>
      </c>
      <c r="L605" s="58" t="s">
        <v>1219</v>
      </c>
      <c r="M605" s="58" t="s">
        <v>1913</v>
      </c>
      <c r="N605" s="58" t="s">
        <v>968</v>
      </c>
    </row>
    <row r="606" spans="1:14" x14ac:dyDescent="0.4">
      <c r="A606" s="23" t="s">
        <v>1081</v>
      </c>
      <c r="B606" s="23" t="s">
        <v>1913</v>
      </c>
      <c r="C606" s="23" t="s">
        <v>0</v>
      </c>
      <c r="D606" s="23" t="s">
        <v>969</v>
      </c>
      <c r="E606" s="23" t="s">
        <v>1040</v>
      </c>
      <c r="F606" s="23" t="s">
        <v>549</v>
      </c>
      <c r="G606" s="23" t="s">
        <v>1914</v>
      </c>
      <c r="H606" s="23" t="s">
        <v>550</v>
      </c>
      <c r="I606" s="23" t="s">
        <v>3683</v>
      </c>
      <c r="J606" s="23" t="s">
        <v>2854</v>
      </c>
      <c r="K606" s="24" t="s">
        <v>2094</v>
      </c>
      <c r="L606" s="58" t="s">
        <v>1081</v>
      </c>
      <c r="M606" s="58" t="s">
        <v>1913</v>
      </c>
      <c r="N606" s="58" t="s">
        <v>0</v>
      </c>
    </row>
    <row r="607" spans="1:14" x14ac:dyDescent="0.4">
      <c r="A607" s="23" t="s">
        <v>1431</v>
      </c>
      <c r="B607" s="23" t="s">
        <v>1913</v>
      </c>
      <c r="C607" s="23" t="s">
        <v>0</v>
      </c>
      <c r="D607" s="23" t="s">
        <v>969</v>
      </c>
      <c r="E607" s="23" t="s">
        <v>1040</v>
      </c>
      <c r="F607" s="23" t="s">
        <v>551</v>
      </c>
      <c r="G607" s="23" t="s">
        <v>1914</v>
      </c>
      <c r="H607" s="23" t="s">
        <v>552</v>
      </c>
      <c r="I607" s="23" t="s">
        <v>3684</v>
      </c>
      <c r="J607" s="23" t="s">
        <v>2855</v>
      </c>
      <c r="K607" s="24" t="s">
        <v>2094</v>
      </c>
      <c r="L607" s="58" t="s">
        <v>1431</v>
      </c>
      <c r="M607" s="58" t="s">
        <v>1913</v>
      </c>
      <c r="N607" s="58" t="s">
        <v>0</v>
      </c>
    </row>
    <row r="608" spans="1:14" x14ac:dyDescent="0.4">
      <c r="A608" s="23" t="s">
        <v>1219</v>
      </c>
      <c r="B608" s="23" t="s">
        <v>1913</v>
      </c>
      <c r="C608" s="23" t="s">
        <v>968</v>
      </c>
      <c r="D608" s="23" t="s">
        <v>969</v>
      </c>
      <c r="E608" s="23" t="s">
        <v>993</v>
      </c>
      <c r="F608" s="23" t="s">
        <v>1336</v>
      </c>
      <c r="G608" s="23" t="s">
        <v>1913</v>
      </c>
      <c r="H608" s="23" t="s">
        <v>1336</v>
      </c>
      <c r="I608" s="23" t="s">
        <v>3347</v>
      </c>
      <c r="J608" s="23" t="s">
        <v>2659</v>
      </c>
      <c r="K608" s="24" t="s">
        <v>2052</v>
      </c>
      <c r="L608" s="58" t="s">
        <v>1219</v>
      </c>
      <c r="M608" s="58" t="s">
        <v>1913</v>
      </c>
      <c r="N608" s="58" t="s">
        <v>968</v>
      </c>
    </row>
    <row r="609" spans="1:14" x14ac:dyDescent="0.4">
      <c r="A609" s="23" t="s">
        <v>1425</v>
      </c>
      <c r="B609" s="23" t="s">
        <v>1913</v>
      </c>
      <c r="C609" s="23" t="s">
        <v>0</v>
      </c>
      <c r="D609" s="23" t="s">
        <v>969</v>
      </c>
      <c r="E609" s="23" t="s">
        <v>1040</v>
      </c>
      <c r="F609" s="23" t="s">
        <v>554</v>
      </c>
      <c r="G609" s="23" t="s">
        <v>1914</v>
      </c>
      <c r="H609" s="23" t="s">
        <v>555</v>
      </c>
      <c r="I609" s="23" t="s">
        <v>3685</v>
      </c>
      <c r="J609" s="23" t="s">
        <v>2856</v>
      </c>
      <c r="K609" s="24" t="s">
        <v>2054</v>
      </c>
      <c r="L609" s="58" t="s">
        <v>1425</v>
      </c>
      <c r="M609" s="58" t="s">
        <v>1913</v>
      </c>
      <c r="N609" s="58" t="s">
        <v>0</v>
      </c>
    </row>
    <row r="610" spans="1:14" x14ac:dyDescent="0.4">
      <c r="A610" s="23" t="s">
        <v>975</v>
      </c>
      <c r="B610" s="23" t="s">
        <v>2005</v>
      </c>
      <c r="C610" s="23" t="s">
        <v>0</v>
      </c>
      <c r="D610" s="23" t="s">
        <v>969</v>
      </c>
      <c r="E610" s="23" t="s">
        <v>1040</v>
      </c>
      <c r="F610" s="23" t="s">
        <v>1337</v>
      </c>
      <c r="G610" s="23" t="s">
        <v>1914</v>
      </c>
      <c r="H610" s="23" t="s">
        <v>1337</v>
      </c>
      <c r="I610" s="23" t="s">
        <v>3348</v>
      </c>
      <c r="J610" s="23" t="s">
        <v>2660</v>
      </c>
      <c r="K610" s="24" t="s">
        <v>2052</v>
      </c>
      <c r="L610" s="58" t="s">
        <v>975</v>
      </c>
      <c r="M610" s="58" t="s">
        <v>2005</v>
      </c>
      <c r="N610" s="58" t="s">
        <v>0</v>
      </c>
    </row>
    <row r="611" spans="1:14" x14ac:dyDescent="0.4">
      <c r="A611" s="23" t="s">
        <v>1423</v>
      </c>
      <c r="B611" s="23" t="s">
        <v>1913</v>
      </c>
      <c r="C611" s="23" t="s">
        <v>0</v>
      </c>
      <c r="D611" s="23" t="s">
        <v>969</v>
      </c>
      <c r="E611" s="23" t="s">
        <v>1040</v>
      </c>
      <c r="F611" s="23" t="s">
        <v>556</v>
      </c>
      <c r="G611" s="23" t="s">
        <v>1913</v>
      </c>
      <c r="H611" s="23" t="s">
        <v>71</v>
      </c>
      <c r="I611" s="23" t="s">
        <v>3686</v>
      </c>
      <c r="J611" s="23" t="s">
        <v>2857</v>
      </c>
      <c r="K611" s="24" t="s">
        <v>2054</v>
      </c>
      <c r="L611" s="58" t="s">
        <v>1423</v>
      </c>
      <c r="M611" s="58" t="s">
        <v>1913</v>
      </c>
      <c r="N611" s="58" t="s">
        <v>0</v>
      </c>
    </row>
    <row r="612" spans="1:14" x14ac:dyDescent="0.4">
      <c r="A612" s="23" t="s">
        <v>1431</v>
      </c>
      <c r="B612" s="23" t="s">
        <v>1913</v>
      </c>
      <c r="C612" s="23" t="s">
        <v>0</v>
      </c>
      <c r="D612" s="23" t="s">
        <v>1246</v>
      </c>
      <c r="E612" s="23" t="s">
        <v>1040</v>
      </c>
      <c r="F612" s="23" t="s">
        <v>557</v>
      </c>
      <c r="G612" s="23" t="s">
        <v>1914</v>
      </c>
      <c r="H612" s="23" t="s">
        <v>552</v>
      </c>
      <c r="I612" s="23" t="s">
        <v>3687</v>
      </c>
      <c r="J612" s="23" t="s">
        <v>2858</v>
      </c>
      <c r="K612" s="24" t="s">
        <v>2094</v>
      </c>
      <c r="L612" s="58" t="s">
        <v>1431</v>
      </c>
      <c r="M612" s="58" t="s">
        <v>1913</v>
      </c>
      <c r="N612" s="58" t="s">
        <v>0</v>
      </c>
    </row>
    <row r="613" spans="1:14" x14ac:dyDescent="0.4">
      <c r="A613" s="23" t="s">
        <v>1431</v>
      </c>
      <c r="B613" s="23" t="s">
        <v>1913</v>
      </c>
      <c r="C613" s="23" t="s">
        <v>0</v>
      </c>
      <c r="D613" s="23" t="s">
        <v>969</v>
      </c>
      <c r="E613" s="23" t="s">
        <v>1040</v>
      </c>
      <c r="F613" s="23" t="s">
        <v>558</v>
      </c>
      <c r="G613" s="23" t="s">
        <v>1914</v>
      </c>
      <c r="H613" s="23" t="s">
        <v>559</v>
      </c>
      <c r="I613" s="23" t="s">
        <v>3688</v>
      </c>
      <c r="J613" s="23" t="s">
        <v>2859</v>
      </c>
      <c r="K613" s="24" t="s">
        <v>2054</v>
      </c>
      <c r="L613" s="58" t="s">
        <v>1431</v>
      </c>
      <c r="M613" s="58" t="s">
        <v>1913</v>
      </c>
      <c r="N613" s="58" t="s">
        <v>0</v>
      </c>
    </row>
    <row r="614" spans="1:14" x14ac:dyDescent="0.4">
      <c r="A614" s="23" t="s">
        <v>975</v>
      </c>
      <c r="B614" s="23" t="s">
        <v>2005</v>
      </c>
      <c r="C614" s="23" t="s">
        <v>0</v>
      </c>
      <c r="D614" s="23" t="s">
        <v>969</v>
      </c>
      <c r="E614" s="23" t="s">
        <v>1040</v>
      </c>
      <c r="F614" s="23" t="s">
        <v>1338</v>
      </c>
      <c r="G614" s="23" t="s">
        <v>1914</v>
      </c>
      <c r="H614" s="23" t="s">
        <v>1338</v>
      </c>
      <c r="I614" s="23" t="s">
        <v>3349</v>
      </c>
      <c r="J614" s="23" t="s">
        <v>2661</v>
      </c>
      <c r="K614" s="24" t="s">
        <v>2052</v>
      </c>
      <c r="L614" s="58" t="s">
        <v>975</v>
      </c>
      <c r="M614" s="58" t="s">
        <v>2005</v>
      </c>
      <c r="N614" s="58" t="s">
        <v>0</v>
      </c>
    </row>
    <row r="615" spans="1:14" x14ac:dyDescent="0.4">
      <c r="A615" s="23" t="s">
        <v>1323</v>
      </c>
      <c r="B615" s="23" t="s">
        <v>1913</v>
      </c>
      <c r="C615" s="23" t="s">
        <v>0</v>
      </c>
      <c r="D615" s="23" t="s">
        <v>1246</v>
      </c>
      <c r="E615" s="23" t="s">
        <v>977</v>
      </c>
      <c r="F615" s="23" t="s">
        <v>561</v>
      </c>
      <c r="G615" s="23" t="s">
        <v>1913</v>
      </c>
      <c r="H615" s="23" t="s">
        <v>562</v>
      </c>
      <c r="I615" s="23" t="s">
        <v>3689</v>
      </c>
      <c r="J615" s="23" t="s">
        <v>2860</v>
      </c>
      <c r="K615" s="24" t="s">
        <v>2052</v>
      </c>
      <c r="L615" s="58" t="s">
        <v>1323</v>
      </c>
      <c r="M615" s="58" t="s">
        <v>1913</v>
      </c>
      <c r="N615" s="58" t="s">
        <v>0</v>
      </c>
    </row>
    <row r="616" spans="1:14" x14ac:dyDescent="0.4">
      <c r="A616" s="23" t="s">
        <v>975</v>
      </c>
      <c r="B616" s="23" t="s">
        <v>2005</v>
      </c>
      <c r="C616" s="23" t="s">
        <v>0</v>
      </c>
      <c r="D616" s="23" t="s">
        <v>969</v>
      </c>
      <c r="E616" s="23" t="s">
        <v>1040</v>
      </c>
      <c r="F616" s="23" t="s">
        <v>1339</v>
      </c>
      <c r="G616" s="23" t="s">
        <v>1914</v>
      </c>
      <c r="H616" s="23" t="s">
        <v>1339</v>
      </c>
      <c r="I616" s="23" t="s">
        <v>3350</v>
      </c>
      <c r="J616" s="23" t="s">
        <v>2662</v>
      </c>
      <c r="K616" s="24" t="s">
        <v>2052</v>
      </c>
      <c r="L616" s="58" t="s">
        <v>975</v>
      </c>
      <c r="M616" s="58" t="s">
        <v>2005</v>
      </c>
      <c r="N616" s="58" t="s">
        <v>0</v>
      </c>
    </row>
    <row r="617" spans="1:14" x14ac:dyDescent="0.4">
      <c r="A617" s="23" t="s">
        <v>1326</v>
      </c>
      <c r="B617" s="23" t="s">
        <v>1913</v>
      </c>
      <c r="C617" s="23" t="s">
        <v>0</v>
      </c>
      <c r="D617" s="23" t="s">
        <v>969</v>
      </c>
      <c r="E617" s="23" t="s">
        <v>1040</v>
      </c>
      <c r="F617" s="23" t="s">
        <v>563</v>
      </c>
      <c r="G617" s="23" t="s">
        <v>1914</v>
      </c>
      <c r="H617" s="23" t="s">
        <v>564</v>
      </c>
      <c r="I617" s="23" t="s">
        <v>3690</v>
      </c>
      <c r="J617" s="23" t="s">
        <v>2861</v>
      </c>
      <c r="K617" s="24" t="s">
        <v>2052</v>
      </c>
      <c r="L617" s="58" t="s">
        <v>1326</v>
      </c>
      <c r="M617" s="58" t="s">
        <v>1913</v>
      </c>
      <c r="N617" s="58" t="s">
        <v>0</v>
      </c>
    </row>
    <row r="618" spans="1:14" x14ac:dyDescent="0.4">
      <c r="A618" s="23" t="s">
        <v>1389</v>
      </c>
      <c r="B618" s="23" t="s">
        <v>1913</v>
      </c>
      <c r="C618" s="23" t="s">
        <v>0</v>
      </c>
      <c r="D618" s="23" t="s">
        <v>969</v>
      </c>
      <c r="E618" s="23" t="s">
        <v>993</v>
      </c>
      <c r="F618" s="23" t="s">
        <v>565</v>
      </c>
      <c r="G618" s="23" t="s">
        <v>1913</v>
      </c>
      <c r="H618" s="23" t="s">
        <v>566</v>
      </c>
      <c r="I618" s="23" t="s">
        <v>3691</v>
      </c>
      <c r="J618" s="23" t="s">
        <v>2862</v>
      </c>
      <c r="K618" s="24" t="s">
        <v>2054</v>
      </c>
      <c r="L618" s="58" t="s">
        <v>1389</v>
      </c>
      <c r="M618" s="58" t="s">
        <v>1913</v>
      </c>
      <c r="N618" s="58" t="s">
        <v>0</v>
      </c>
    </row>
    <row r="619" spans="1:14" x14ac:dyDescent="0.4">
      <c r="A619" s="23" t="s">
        <v>1340</v>
      </c>
      <c r="B619" s="23" t="s">
        <v>1913</v>
      </c>
      <c r="C619" s="23" t="s">
        <v>0</v>
      </c>
      <c r="D619" s="23" t="s">
        <v>969</v>
      </c>
      <c r="E619" s="23" t="s">
        <v>993</v>
      </c>
      <c r="F619" s="23" t="s">
        <v>567</v>
      </c>
      <c r="G619" s="23" t="s">
        <v>1913</v>
      </c>
      <c r="H619" s="23" t="s">
        <v>568</v>
      </c>
      <c r="I619" s="23" t="s">
        <v>3692</v>
      </c>
      <c r="J619" s="23" t="s">
        <v>2863</v>
      </c>
      <c r="K619" s="24" t="s">
        <v>2094</v>
      </c>
      <c r="L619" s="58" t="s">
        <v>1340</v>
      </c>
      <c r="M619" s="58" t="s">
        <v>1913</v>
      </c>
      <c r="N619" s="58" t="s">
        <v>0</v>
      </c>
    </row>
    <row r="620" spans="1:14" x14ac:dyDescent="0.4">
      <c r="A620" s="23" t="s">
        <v>1034</v>
      </c>
      <c r="B620" s="23" t="s">
        <v>2005</v>
      </c>
      <c r="C620" s="23" t="s">
        <v>0</v>
      </c>
      <c r="D620" s="23" t="s">
        <v>969</v>
      </c>
      <c r="E620" s="23" t="s">
        <v>1040</v>
      </c>
      <c r="F620" s="23" t="s">
        <v>569</v>
      </c>
      <c r="G620" s="23" t="s">
        <v>5</v>
      </c>
      <c r="H620" s="23" t="s">
        <v>570</v>
      </c>
      <c r="I620" s="23" t="s">
        <v>3693</v>
      </c>
      <c r="J620" s="23" t="s">
        <v>2864</v>
      </c>
      <c r="K620" s="24" t="s">
        <v>2052</v>
      </c>
      <c r="L620" s="58" t="s">
        <v>1034</v>
      </c>
      <c r="M620" s="58" t="s">
        <v>2005</v>
      </c>
      <c r="N620" s="58" t="s">
        <v>0</v>
      </c>
    </row>
    <row r="621" spans="1:14" x14ac:dyDescent="0.4">
      <c r="A621" s="23" t="s">
        <v>1267</v>
      </c>
      <c r="B621" s="23" t="s">
        <v>1875</v>
      </c>
      <c r="C621" s="23" t="s">
        <v>0</v>
      </c>
      <c r="D621" s="23" t="s">
        <v>969</v>
      </c>
      <c r="E621" s="23" t="s">
        <v>970</v>
      </c>
      <c r="F621" s="23" t="s">
        <v>571</v>
      </c>
      <c r="G621" s="23" t="s">
        <v>1875</v>
      </c>
      <c r="H621" s="23" t="s">
        <v>572</v>
      </c>
      <c r="I621" s="23" t="s">
        <v>3694</v>
      </c>
      <c r="J621" s="23" t="s">
        <v>2865</v>
      </c>
      <c r="K621" s="24" t="s">
        <v>2054</v>
      </c>
      <c r="L621" s="58" t="s">
        <v>1267</v>
      </c>
      <c r="M621" s="58" t="s">
        <v>1875</v>
      </c>
      <c r="N621" s="58" t="s">
        <v>0</v>
      </c>
    </row>
    <row r="622" spans="1:14" x14ac:dyDescent="0.4">
      <c r="A622" s="23" t="s">
        <v>1270</v>
      </c>
      <c r="B622" s="23" t="s">
        <v>1875</v>
      </c>
      <c r="C622" s="23" t="s">
        <v>0</v>
      </c>
      <c r="D622" s="23" t="s">
        <v>969</v>
      </c>
      <c r="E622" s="23" t="s">
        <v>970</v>
      </c>
      <c r="F622" s="23" t="s">
        <v>573</v>
      </c>
      <c r="G622" s="23" t="s">
        <v>1913</v>
      </c>
      <c r="H622" s="23" t="s">
        <v>574</v>
      </c>
      <c r="I622" s="23" t="s">
        <v>3695</v>
      </c>
      <c r="J622" s="23" t="s">
        <v>2866</v>
      </c>
      <c r="K622" s="24" t="s">
        <v>2054</v>
      </c>
      <c r="L622" s="58" t="s">
        <v>1270</v>
      </c>
      <c r="M622" s="58" t="s">
        <v>1875</v>
      </c>
      <c r="N622" s="58" t="s">
        <v>0</v>
      </c>
    </row>
    <row r="623" spans="1:14" x14ac:dyDescent="0.4">
      <c r="A623" s="23" t="s">
        <v>1259</v>
      </c>
      <c r="B623" s="23" t="s">
        <v>1875</v>
      </c>
      <c r="C623" s="23" t="s">
        <v>0</v>
      </c>
      <c r="D623" s="23" t="s">
        <v>969</v>
      </c>
      <c r="E623" s="23" t="s">
        <v>970</v>
      </c>
      <c r="F623" s="23" t="s">
        <v>575</v>
      </c>
      <c r="G623" s="23" t="s">
        <v>1875</v>
      </c>
      <c r="H623" s="23" t="s">
        <v>576</v>
      </c>
      <c r="I623" s="23" t="s">
        <v>3696</v>
      </c>
      <c r="J623" s="23" t="s">
        <v>2867</v>
      </c>
      <c r="K623" s="24" t="s">
        <v>2052</v>
      </c>
      <c r="L623" s="58" t="s">
        <v>1259</v>
      </c>
      <c r="M623" s="58" t="s">
        <v>1875</v>
      </c>
      <c r="N623" s="58" t="s">
        <v>0</v>
      </c>
    </row>
    <row r="624" spans="1:14" x14ac:dyDescent="0.4">
      <c r="A624" s="23" t="s">
        <v>1422</v>
      </c>
      <c r="B624" s="23" t="s">
        <v>2005</v>
      </c>
      <c r="C624" s="23" t="s">
        <v>0</v>
      </c>
      <c r="D624" s="23" t="s">
        <v>1246</v>
      </c>
      <c r="E624" s="23" t="s">
        <v>977</v>
      </c>
      <c r="F624" s="23" t="s">
        <v>577</v>
      </c>
      <c r="G624" s="23" t="s">
        <v>14</v>
      </c>
      <c r="H624" s="23" t="s">
        <v>578</v>
      </c>
      <c r="I624" s="23" t="s">
        <v>3697</v>
      </c>
      <c r="J624" s="23" t="s">
        <v>2106</v>
      </c>
      <c r="K624" s="24" t="s">
        <v>2094</v>
      </c>
      <c r="L624" s="58" t="s">
        <v>1422</v>
      </c>
      <c r="M624" s="58" t="s">
        <v>2005</v>
      </c>
      <c r="N624" s="58" t="s">
        <v>0</v>
      </c>
    </row>
    <row r="625" spans="1:14" x14ac:dyDescent="0.4">
      <c r="A625" s="23" t="s">
        <v>1341</v>
      </c>
      <c r="B625" s="23" t="s">
        <v>1913</v>
      </c>
      <c r="C625" s="23" t="s">
        <v>0</v>
      </c>
      <c r="D625" s="23" t="s">
        <v>969</v>
      </c>
      <c r="E625" s="23" t="s">
        <v>977</v>
      </c>
      <c r="F625" s="23" t="s">
        <v>579</v>
      </c>
      <c r="G625" s="23" t="s">
        <v>1913</v>
      </c>
      <c r="H625" s="23" t="s">
        <v>580</v>
      </c>
      <c r="I625" s="23" t="s">
        <v>3698</v>
      </c>
      <c r="J625" s="23" t="s">
        <v>2100</v>
      </c>
      <c r="K625" s="24" t="s">
        <v>2054</v>
      </c>
      <c r="L625" s="58" t="s">
        <v>1341</v>
      </c>
      <c r="M625" s="58" t="s">
        <v>1913</v>
      </c>
      <c r="N625" s="58" t="s">
        <v>0</v>
      </c>
    </row>
    <row r="626" spans="1:14" x14ac:dyDescent="0.4">
      <c r="A626" s="23" t="s">
        <v>5250</v>
      </c>
      <c r="B626" s="23" t="s">
        <v>1913</v>
      </c>
      <c r="C626" s="23" t="s">
        <v>0</v>
      </c>
      <c r="D626" s="23" t="s">
        <v>969</v>
      </c>
      <c r="E626" s="23" t="s">
        <v>977</v>
      </c>
      <c r="F626" s="23" t="s">
        <v>581</v>
      </c>
      <c r="G626" s="23" t="s">
        <v>1913</v>
      </c>
      <c r="H626" s="23" t="s">
        <v>582</v>
      </c>
      <c r="I626" s="23" t="s">
        <v>3699</v>
      </c>
      <c r="J626" s="23" t="s">
        <v>2099</v>
      </c>
      <c r="K626" s="24" t="s">
        <v>2054</v>
      </c>
      <c r="L626" s="58" t="s">
        <v>5250</v>
      </c>
      <c r="M626" s="58" t="s">
        <v>1913</v>
      </c>
      <c r="N626" s="58" t="s">
        <v>0</v>
      </c>
    </row>
    <row r="627" spans="1:14" x14ac:dyDescent="0.4">
      <c r="A627" s="23" t="s">
        <v>1432</v>
      </c>
      <c r="B627" s="23" t="s">
        <v>1913</v>
      </c>
      <c r="C627" s="23" t="s">
        <v>0</v>
      </c>
      <c r="D627" s="23" t="s">
        <v>969</v>
      </c>
      <c r="E627" s="23" t="s">
        <v>986</v>
      </c>
      <c r="F627" s="23" t="s">
        <v>583</v>
      </c>
      <c r="G627" s="23" t="s">
        <v>1913</v>
      </c>
      <c r="H627" s="23" t="s">
        <v>584</v>
      </c>
      <c r="I627" s="23" t="s">
        <v>3700</v>
      </c>
      <c r="J627" s="23" t="s">
        <v>2162</v>
      </c>
      <c r="K627" s="24" t="s">
        <v>2054</v>
      </c>
      <c r="L627" s="58" t="s">
        <v>1432</v>
      </c>
      <c r="M627" s="58" t="s">
        <v>1913</v>
      </c>
      <c r="N627" s="58" t="s">
        <v>0</v>
      </c>
    </row>
    <row r="628" spans="1:14" x14ac:dyDescent="0.4">
      <c r="A628" s="23" t="s">
        <v>1042</v>
      </c>
      <c r="B628" s="23" t="s">
        <v>1875</v>
      </c>
      <c r="C628" s="23" t="s">
        <v>0</v>
      </c>
      <c r="D628" s="23" t="s">
        <v>969</v>
      </c>
      <c r="E628" s="23" t="s">
        <v>1174</v>
      </c>
      <c r="F628" s="23" t="s">
        <v>585</v>
      </c>
      <c r="G628" s="23" t="s">
        <v>1913</v>
      </c>
      <c r="H628" s="23" t="s">
        <v>586</v>
      </c>
      <c r="I628" s="23" t="s">
        <v>3701</v>
      </c>
      <c r="J628" s="23" t="s">
        <v>2156</v>
      </c>
      <c r="K628" s="24" t="s">
        <v>2052</v>
      </c>
      <c r="L628" s="58" t="s">
        <v>1042</v>
      </c>
      <c r="M628" s="58" t="s">
        <v>1875</v>
      </c>
      <c r="N628" s="58" t="s">
        <v>0</v>
      </c>
    </row>
    <row r="629" spans="1:14" x14ac:dyDescent="0.4">
      <c r="A629" s="23" t="s">
        <v>1042</v>
      </c>
      <c r="B629" s="23" t="s">
        <v>1875</v>
      </c>
      <c r="C629" s="23" t="s">
        <v>0</v>
      </c>
      <c r="D629" s="23" t="s">
        <v>969</v>
      </c>
      <c r="E629" s="23" t="s">
        <v>1040</v>
      </c>
      <c r="F629" s="23" t="s">
        <v>587</v>
      </c>
      <c r="G629" s="23" t="s">
        <v>1913</v>
      </c>
      <c r="H629" s="23" t="s">
        <v>588</v>
      </c>
      <c r="I629" s="23" t="s">
        <v>3702</v>
      </c>
      <c r="J629" s="23" t="s">
        <v>2155</v>
      </c>
      <c r="K629" s="24" t="s">
        <v>2052</v>
      </c>
      <c r="L629" s="58" t="s">
        <v>1042</v>
      </c>
      <c r="M629" s="58" t="s">
        <v>1875</v>
      </c>
      <c r="N629" s="58" t="s">
        <v>0</v>
      </c>
    </row>
    <row r="630" spans="1:14" x14ac:dyDescent="0.4">
      <c r="A630" s="23" t="s">
        <v>1525</v>
      </c>
      <c r="B630" s="23" t="s">
        <v>1875</v>
      </c>
      <c r="C630" s="23" t="s">
        <v>0</v>
      </c>
      <c r="D630" s="23" t="s">
        <v>969</v>
      </c>
      <c r="E630" s="23" t="s">
        <v>1000</v>
      </c>
      <c r="F630" s="23" t="s">
        <v>589</v>
      </c>
      <c r="G630" s="23" t="s">
        <v>1913</v>
      </c>
      <c r="H630" s="23" t="s">
        <v>590</v>
      </c>
      <c r="I630" s="23" t="s">
        <v>3703</v>
      </c>
      <c r="J630" s="23" t="s">
        <v>2108</v>
      </c>
      <c r="K630" s="24" t="s">
        <v>2094</v>
      </c>
      <c r="L630" s="58" t="s">
        <v>1525</v>
      </c>
      <c r="M630" s="58" t="s">
        <v>1875</v>
      </c>
      <c r="N630" s="58" t="s">
        <v>0</v>
      </c>
    </row>
    <row r="631" spans="1:14" x14ac:dyDescent="0.4">
      <c r="A631" s="23" t="s">
        <v>1265</v>
      </c>
      <c r="B631" s="23" t="s">
        <v>1913</v>
      </c>
      <c r="C631" s="23" t="s">
        <v>968</v>
      </c>
      <c r="D631" s="23" t="s">
        <v>969</v>
      </c>
      <c r="E631" s="23" t="s">
        <v>970</v>
      </c>
      <c r="F631" s="23" t="s">
        <v>1342</v>
      </c>
      <c r="G631" s="23" t="s">
        <v>1913</v>
      </c>
      <c r="H631" s="23" t="s">
        <v>1342</v>
      </c>
      <c r="I631" s="23" t="s">
        <v>3351</v>
      </c>
      <c r="J631" s="23" t="s">
        <v>2355</v>
      </c>
      <c r="K631" s="24" t="s">
        <v>2054</v>
      </c>
      <c r="L631" s="58" t="s">
        <v>1265</v>
      </c>
      <c r="M631" s="58" t="s">
        <v>1913</v>
      </c>
      <c r="N631" s="58" t="s">
        <v>968</v>
      </c>
    </row>
    <row r="632" spans="1:14" x14ac:dyDescent="0.4">
      <c r="A632" s="23" t="s">
        <v>1433</v>
      </c>
      <c r="B632" s="23" t="s">
        <v>1913</v>
      </c>
      <c r="C632" s="23" t="s">
        <v>0</v>
      </c>
      <c r="D632" s="23" t="s">
        <v>1246</v>
      </c>
      <c r="E632" s="23" t="s">
        <v>970</v>
      </c>
      <c r="F632" s="23" t="s">
        <v>591</v>
      </c>
      <c r="G632" s="23" t="s">
        <v>1913</v>
      </c>
      <c r="H632" s="23" t="s">
        <v>592</v>
      </c>
      <c r="I632" s="23" t="s">
        <v>3704</v>
      </c>
      <c r="J632" s="23" t="s">
        <v>2329</v>
      </c>
      <c r="K632" s="24" t="s">
        <v>2868</v>
      </c>
      <c r="L632" s="58" t="s">
        <v>1433</v>
      </c>
      <c r="M632" s="58" t="s">
        <v>1913</v>
      </c>
      <c r="N632" s="58" t="s">
        <v>0</v>
      </c>
    </row>
    <row r="633" spans="1:14" x14ac:dyDescent="0.4">
      <c r="A633" s="23" t="s">
        <v>1326</v>
      </c>
      <c r="B633" s="23" t="s">
        <v>1913</v>
      </c>
      <c r="C633" s="23" t="s">
        <v>0</v>
      </c>
      <c r="D633" s="23" t="s">
        <v>969</v>
      </c>
      <c r="E633" s="23" t="s">
        <v>1040</v>
      </c>
      <c r="F633" s="23" t="s">
        <v>593</v>
      </c>
      <c r="G633" s="23" t="s">
        <v>1914</v>
      </c>
      <c r="H633" s="23" t="s">
        <v>594</v>
      </c>
      <c r="I633" s="23" t="s">
        <v>3705</v>
      </c>
      <c r="J633" s="23" t="s">
        <v>2063</v>
      </c>
      <c r="K633" s="24" t="s">
        <v>2052</v>
      </c>
      <c r="L633" s="58" t="s">
        <v>1326</v>
      </c>
      <c r="M633" s="58" t="s">
        <v>1913</v>
      </c>
      <c r="N633" s="58" t="s">
        <v>0</v>
      </c>
    </row>
    <row r="634" spans="1:14" x14ac:dyDescent="0.4">
      <c r="A634" s="23" t="s">
        <v>1535</v>
      </c>
      <c r="B634" s="23" t="s">
        <v>1913</v>
      </c>
      <c r="C634" s="23" t="s">
        <v>0</v>
      </c>
      <c r="D634" s="23" t="s">
        <v>969</v>
      </c>
      <c r="E634" s="23" t="s">
        <v>1248</v>
      </c>
      <c r="F634" s="23" t="s">
        <v>595</v>
      </c>
      <c r="G634" s="23" t="s">
        <v>1913</v>
      </c>
      <c r="H634" s="23" t="s">
        <v>595</v>
      </c>
      <c r="I634" s="23" t="s">
        <v>3352</v>
      </c>
      <c r="J634" s="23" t="s">
        <v>2057</v>
      </c>
      <c r="K634" s="24" t="s">
        <v>2052</v>
      </c>
      <c r="L634" s="58" t="s">
        <v>1535</v>
      </c>
      <c r="M634" s="58" t="s">
        <v>1913</v>
      </c>
      <c r="N634" s="58" t="s">
        <v>0</v>
      </c>
    </row>
    <row r="635" spans="1:14" x14ac:dyDescent="0.4">
      <c r="A635" s="23" t="s">
        <v>975</v>
      </c>
      <c r="B635" s="23" t="s">
        <v>2005</v>
      </c>
      <c r="C635" s="23" t="s">
        <v>0</v>
      </c>
      <c r="D635" s="23" t="s">
        <v>969</v>
      </c>
      <c r="E635" s="23" t="s">
        <v>1248</v>
      </c>
      <c r="F635" s="23" t="s">
        <v>1343</v>
      </c>
      <c r="G635" s="23" t="s">
        <v>1913</v>
      </c>
      <c r="H635" s="23" t="s">
        <v>1343</v>
      </c>
      <c r="I635" s="23" t="s">
        <v>3353</v>
      </c>
      <c r="J635" s="23" t="s">
        <v>2055</v>
      </c>
      <c r="K635" s="24" t="s">
        <v>2052</v>
      </c>
      <c r="L635" s="58" t="s">
        <v>975</v>
      </c>
      <c r="M635" s="58" t="s">
        <v>2005</v>
      </c>
      <c r="N635" s="58" t="s">
        <v>0</v>
      </c>
    </row>
    <row r="636" spans="1:14" x14ac:dyDescent="0.4">
      <c r="A636" s="23" t="s">
        <v>1326</v>
      </c>
      <c r="B636" s="23" t="s">
        <v>1913</v>
      </c>
      <c r="C636" s="23" t="s">
        <v>0</v>
      </c>
      <c r="D636" s="23" t="s">
        <v>969</v>
      </c>
      <c r="E636" s="23" t="s">
        <v>1227</v>
      </c>
      <c r="F636" s="23" t="s">
        <v>596</v>
      </c>
      <c r="G636" s="23" t="s">
        <v>1914</v>
      </c>
      <c r="H636" s="23" t="s">
        <v>594</v>
      </c>
      <c r="I636" s="23" t="s">
        <v>3706</v>
      </c>
      <c r="J636" s="23" t="s">
        <v>2869</v>
      </c>
      <c r="K636" s="24" t="s">
        <v>2052</v>
      </c>
      <c r="L636" s="58" t="s">
        <v>1326</v>
      </c>
      <c r="M636" s="58" t="s">
        <v>1913</v>
      </c>
      <c r="N636" s="58" t="s">
        <v>0</v>
      </c>
    </row>
    <row r="637" spans="1:14" x14ac:dyDescent="0.4">
      <c r="A637" s="23" t="s">
        <v>1306</v>
      </c>
      <c r="B637" s="23" t="s">
        <v>2005</v>
      </c>
      <c r="C637" s="23" t="s">
        <v>0</v>
      </c>
      <c r="D637" s="23" t="s">
        <v>969</v>
      </c>
      <c r="E637" s="23" t="s">
        <v>1248</v>
      </c>
      <c r="F637" s="23" t="s">
        <v>597</v>
      </c>
      <c r="G637" s="23" t="s">
        <v>5</v>
      </c>
      <c r="H637" s="23" t="s">
        <v>598</v>
      </c>
      <c r="I637" s="23" t="s">
        <v>3707</v>
      </c>
      <c r="J637" s="23" t="s">
        <v>2870</v>
      </c>
      <c r="K637" s="24" t="s">
        <v>2052</v>
      </c>
      <c r="L637" s="58" t="s">
        <v>1306</v>
      </c>
      <c r="M637" s="58" t="s">
        <v>2005</v>
      </c>
      <c r="N637" s="58" t="s">
        <v>0</v>
      </c>
    </row>
    <row r="638" spans="1:14" x14ac:dyDescent="0.4">
      <c r="A638" s="23" t="s">
        <v>1306</v>
      </c>
      <c r="B638" s="23" t="s">
        <v>2005</v>
      </c>
      <c r="C638" s="23" t="s">
        <v>0</v>
      </c>
      <c r="D638" s="23" t="s">
        <v>969</v>
      </c>
      <c r="E638" s="23" t="s">
        <v>1248</v>
      </c>
      <c r="F638" s="23" t="s">
        <v>599</v>
      </c>
      <c r="G638" s="23" t="s">
        <v>5</v>
      </c>
      <c r="H638" s="23" t="s">
        <v>600</v>
      </c>
      <c r="I638" s="23" t="s">
        <v>3708</v>
      </c>
      <c r="J638" s="23" t="s">
        <v>2871</v>
      </c>
      <c r="K638" s="24" t="s">
        <v>2052</v>
      </c>
      <c r="L638" s="58" t="s">
        <v>1306</v>
      </c>
      <c r="M638" s="58" t="s">
        <v>2005</v>
      </c>
      <c r="N638" s="58" t="s">
        <v>0</v>
      </c>
    </row>
    <row r="639" spans="1:14" x14ac:dyDescent="0.4">
      <c r="A639" s="23" t="s">
        <v>1344</v>
      </c>
      <c r="B639" s="23" t="s">
        <v>1913</v>
      </c>
      <c r="C639" s="23" t="s">
        <v>0</v>
      </c>
      <c r="D639" s="23" t="s">
        <v>1246</v>
      </c>
      <c r="E639" s="23" t="s">
        <v>1248</v>
      </c>
      <c r="F639" s="23" t="s">
        <v>601</v>
      </c>
      <c r="G639" s="23" t="s">
        <v>1913</v>
      </c>
      <c r="H639" s="23" t="s">
        <v>602</v>
      </c>
      <c r="I639" s="23" t="s">
        <v>3709</v>
      </c>
      <c r="J639" s="23" t="s">
        <v>2872</v>
      </c>
      <c r="K639" s="24">
        <v>0</v>
      </c>
      <c r="L639" s="58" t="s">
        <v>1344</v>
      </c>
      <c r="M639" s="58" t="s">
        <v>1913</v>
      </c>
      <c r="N639" s="58" t="s">
        <v>0</v>
      </c>
    </row>
    <row r="640" spans="1:14" x14ac:dyDescent="0.4">
      <c r="A640" s="23" t="s">
        <v>1317</v>
      </c>
      <c r="B640" s="23" t="s">
        <v>1913</v>
      </c>
      <c r="C640" s="23" t="s">
        <v>0</v>
      </c>
      <c r="D640" s="23" t="s">
        <v>1246</v>
      </c>
      <c r="E640" s="23" t="s">
        <v>1316</v>
      </c>
      <c r="F640" s="23" t="s">
        <v>603</v>
      </c>
      <c r="G640" s="23" t="s">
        <v>1913</v>
      </c>
      <c r="H640" s="23" t="s">
        <v>604</v>
      </c>
      <c r="I640" s="23" t="s">
        <v>3710</v>
      </c>
      <c r="J640" s="23" t="s">
        <v>2087</v>
      </c>
      <c r="K640" s="24">
        <v>0</v>
      </c>
      <c r="L640" s="58" t="s">
        <v>1317</v>
      </c>
      <c r="M640" s="58" t="s">
        <v>1913</v>
      </c>
      <c r="N640" s="58" t="s">
        <v>0</v>
      </c>
    </row>
    <row r="641" spans="1:14" x14ac:dyDescent="0.4">
      <c r="A641" s="23" t="s">
        <v>1345</v>
      </c>
      <c r="B641" s="23" t="s">
        <v>2949</v>
      </c>
      <c r="C641" s="23" t="s">
        <v>0</v>
      </c>
      <c r="D641" s="23" t="s">
        <v>1345</v>
      </c>
      <c r="E641" s="23" t="s">
        <v>1346</v>
      </c>
      <c r="F641" s="23" t="s">
        <v>605</v>
      </c>
      <c r="G641" s="23" t="s">
        <v>5</v>
      </c>
      <c r="H641" s="23" t="s">
        <v>606</v>
      </c>
      <c r="I641" s="23" t="s">
        <v>3711</v>
      </c>
      <c r="J641" s="23" t="s">
        <v>2080</v>
      </c>
      <c r="K641" s="24">
        <v>0</v>
      </c>
      <c r="L641" s="58" t="s">
        <v>1345</v>
      </c>
      <c r="M641" s="58" t="s">
        <v>2949</v>
      </c>
      <c r="N641" s="58" t="s">
        <v>0</v>
      </c>
    </row>
    <row r="642" spans="1:14" x14ac:dyDescent="0.4">
      <c r="A642" s="23" t="s">
        <v>1345</v>
      </c>
      <c r="B642" s="23" t="s">
        <v>2949</v>
      </c>
      <c r="C642" s="23" t="s">
        <v>0</v>
      </c>
      <c r="D642" s="23" t="s">
        <v>1345</v>
      </c>
      <c r="E642" s="23" t="s">
        <v>1346</v>
      </c>
      <c r="F642" s="23" t="s">
        <v>607</v>
      </c>
      <c r="G642" s="23" t="s">
        <v>5</v>
      </c>
      <c r="H642" s="23" t="s">
        <v>608</v>
      </c>
      <c r="I642" s="23" t="s">
        <v>3712</v>
      </c>
      <c r="J642" s="23" t="s">
        <v>2079</v>
      </c>
      <c r="K642" s="24">
        <v>0</v>
      </c>
      <c r="L642" s="58" t="s">
        <v>1345</v>
      </c>
      <c r="M642" s="58" t="s">
        <v>2949</v>
      </c>
      <c r="N642" s="58" t="s">
        <v>0</v>
      </c>
    </row>
    <row r="643" spans="1:14" x14ac:dyDescent="0.4">
      <c r="A643" s="23" t="s">
        <v>1345</v>
      </c>
      <c r="B643" s="23" t="s">
        <v>2949</v>
      </c>
      <c r="C643" s="23" t="s">
        <v>0</v>
      </c>
      <c r="D643" s="23" t="s">
        <v>1345</v>
      </c>
      <c r="E643" s="23" t="s">
        <v>1346</v>
      </c>
      <c r="F643" s="23" t="s">
        <v>609</v>
      </c>
      <c r="G643" s="23" t="s">
        <v>5</v>
      </c>
      <c r="H643" s="23" t="s">
        <v>610</v>
      </c>
      <c r="I643" s="23" t="s">
        <v>3713</v>
      </c>
      <c r="J643" s="23" t="s">
        <v>2072</v>
      </c>
      <c r="K643" s="24">
        <v>0</v>
      </c>
      <c r="L643" s="58" t="s">
        <v>1345</v>
      </c>
      <c r="M643" s="58" t="s">
        <v>2949</v>
      </c>
      <c r="N643" s="58" t="s">
        <v>0</v>
      </c>
    </row>
    <row r="644" spans="1:14" x14ac:dyDescent="0.4">
      <c r="A644" s="23" t="s">
        <v>1345</v>
      </c>
      <c r="B644" s="23" t="s">
        <v>2949</v>
      </c>
      <c r="C644" s="23" t="s">
        <v>0</v>
      </c>
      <c r="D644" s="23" t="s">
        <v>1345</v>
      </c>
      <c r="E644" s="23" t="s">
        <v>1346</v>
      </c>
      <c r="F644" s="23" t="s">
        <v>611</v>
      </c>
      <c r="G644" s="23" t="s">
        <v>5</v>
      </c>
      <c r="H644" s="23" t="s">
        <v>612</v>
      </c>
      <c r="I644" s="23" t="s">
        <v>3714</v>
      </c>
      <c r="J644" s="23" t="s">
        <v>2071</v>
      </c>
      <c r="K644" s="24">
        <v>0</v>
      </c>
      <c r="L644" s="58" t="s">
        <v>1345</v>
      </c>
      <c r="M644" s="58" t="s">
        <v>2949</v>
      </c>
      <c r="N644" s="58" t="s">
        <v>0</v>
      </c>
    </row>
    <row r="645" spans="1:14" x14ac:dyDescent="0.4">
      <c r="A645" s="23" t="s">
        <v>1345</v>
      </c>
      <c r="B645" s="23" t="s">
        <v>2949</v>
      </c>
      <c r="C645" s="23" t="s">
        <v>0</v>
      </c>
      <c r="D645" s="23" t="s">
        <v>1345</v>
      </c>
      <c r="E645" s="23" t="s">
        <v>1346</v>
      </c>
      <c r="F645" s="23" t="s">
        <v>613</v>
      </c>
      <c r="G645" s="23" t="s">
        <v>5</v>
      </c>
      <c r="H645" s="23" t="s">
        <v>614</v>
      </c>
      <c r="I645" s="23" t="s">
        <v>3715</v>
      </c>
      <c r="J645" s="23" t="s">
        <v>2070</v>
      </c>
      <c r="K645" s="24">
        <v>0</v>
      </c>
      <c r="L645" s="58" t="s">
        <v>1345</v>
      </c>
      <c r="M645" s="58" t="s">
        <v>2949</v>
      </c>
      <c r="N645" s="58" t="s">
        <v>0</v>
      </c>
    </row>
    <row r="646" spans="1:14" x14ac:dyDescent="0.4">
      <c r="A646" s="23" t="s">
        <v>1345</v>
      </c>
      <c r="B646" s="23" t="s">
        <v>2949</v>
      </c>
      <c r="C646" s="23" t="s">
        <v>0</v>
      </c>
      <c r="D646" s="23" t="s">
        <v>1345</v>
      </c>
      <c r="E646" s="23" t="s">
        <v>1346</v>
      </c>
      <c r="F646" s="23" t="s">
        <v>615</v>
      </c>
      <c r="G646" s="23" t="s">
        <v>5</v>
      </c>
      <c r="H646" s="23" t="s">
        <v>616</v>
      </c>
      <c r="I646" s="23" t="s">
        <v>3716</v>
      </c>
      <c r="J646" s="23" t="s">
        <v>2069</v>
      </c>
      <c r="K646" s="24">
        <v>0</v>
      </c>
      <c r="L646" s="58" t="s">
        <v>1345</v>
      </c>
      <c r="M646" s="58" t="s">
        <v>2949</v>
      </c>
      <c r="N646" s="58" t="s">
        <v>0</v>
      </c>
    </row>
    <row r="647" spans="1:14" x14ac:dyDescent="0.4">
      <c r="A647" s="23" t="s">
        <v>1345</v>
      </c>
      <c r="B647" s="23" t="s">
        <v>2949</v>
      </c>
      <c r="C647" s="23" t="s">
        <v>0</v>
      </c>
      <c r="D647" s="23" t="s">
        <v>1345</v>
      </c>
      <c r="E647" s="23" t="s">
        <v>1346</v>
      </c>
      <c r="F647" s="23" t="s">
        <v>617</v>
      </c>
      <c r="G647" s="23" t="s">
        <v>5</v>
      </c>
      <c r="H647" s="23" t="s">
        <v>618</v>
      </c>
      <c r="I647" s="23" t="s">
        <v>3717</v>
      </c>
      <c r="J647" s="23" t="s">
        <v>2082</v>
      </c>
      <c r="K647" s="24">
        <v>0</v>
      </c>
      <c r="L647" s="58" t="s">
        <v>1345</v>
      </c>
      <c r="M647" s="58" t="s">
        <v>2949</v>
      </c>
      <c r="N647" s="58" t="s">
        <v>0</v>
      </c>
    </row>
    <row r="648" spans="1:14" x14ac:dyDescent="0.4">
      <c r="A648" s="23" t="s">
        <v>1345</v>
      </c>
      <c r="B648" s="23" t="s">
        <v>2949</v>
      </c>
      <c r="C648" s="23" t="s">
        <v>0</v>
      </c>
      <c r="D648" s="23" t="s">
        <v>1345</v>
      </c>
      <c r="E648" s="23" t="s">
        <v>1346</v>
      </c>
      <c r="F648" s="23" t="s">
        <v>619</v>
      </c>
      <c r="G648" s="23" t="s">
        <v>5</v>
      </c>
      <c r="H648" s="23" t="s">
        <v>620</v>
      </c>
      <c r="I648" s="23" t="s">
        <v>3718</v>
      </c>
      <c r="J648" s="23" t="s">
        <v>2081</v>
      </c>
      <c r="K648" s="24">
        <v>0</v>
      </c>
      <c r="L648" s="58" t="s">
        <v>1345</v>
      </c>
      <c r="M648" s="58" t="s">
        <v>2949</v>
      </c>
      <c r="N648" s="58" t="s">
        <v>0</v>
      </c>
    </row>
    <row r="649" spans="1:14" x14ac:dyDescent="0.4">
      <c r="A649" s="23" t="s">
        <v>1121</v>
      </c>
      <c r="B649" s="23" t="s">
        <v>1913</v>
      </c>
      <c r="C649" s="23" t="s">
        <v>968</v>
      </c>
      <c r="D649" s="23" t="s">
        <v>969</v>
      </c>
      <c r="E649" s="23" t="s">
        <v>1040</v>
      </c>
      <c r="F649" s="23" t="s">
        <v>1497</v>
      </c>
      <c r="G649" s="23" t="s">
        <v>1913</v>
      </c>
      <c r="H649" s="23" t="s">
        <v>1497</v>
      </c>
      <c r="I649" s="23" t="s">
        <v>3354</v>
      </c>
      <c r="J649" s="23" t="s">
        <v>2663</v>
      </c>
      <c r="K649" s="24" t="s">
        <v>2054</v>
      </c>
      <c r="L649" s="58" t="s">
        <v>1121</v>
      </c>
      <c r="M649" s="58" t="s">
        <v>1913</v>
      </c>
      <c r="N649" s="58" t="s">
        <v>968</v>
      </c>
    </row>
    <row r="650" spans="1:14" x14ac:dyDescent="0.4">
      <c r="A650" s="23" t="s">
        <v>1523</v>
      </c>
      <c r="B650" s="23" t="s">
        <v>1913</v>
      </c>
      <c r="C650" s="23" t="s">
        <v>968</v>
      </c>
      <c r="D650" s="23" t="s">
        <v>969</v>
      </c>
      <c r="E650" s="23" t="s">
        <v>993</v>
      </c>
      <c r="F650" s="23" t="s">
        <v>1347</v>
      </c>
      <c r="G650" s="23" t="s">
        <v>1913</v>
      </c>
      <c r="H650" s="23" t="s">
        <v>1347</v>
      </c>
      <c r="I650" s="23" t="s">
        <v>3355</v>
      </c>
      <c r="J650" s="23" t="s">
        <v>2664</v>
      </c>
      <c r="K650" s="24" t="s">
        <v>2054</v>
      </c>
      <c r="L650" s="58" t="s">
        <v>1523</v>
      </c>
      <c r="M650" s="58" t="s">
        <v>1913</v>
      </c>
      <c r="N650" s="58" t="s">
        <v>968</v>
      </c>
    </row>
    <row r="651" spans="1:14" x14ac:dyDescent="0.4">
      <c r="A651" s="23" t="s">
        <v>1344</v>
      </c>
      <c r="B651" s="23" t="s">
        <v>1913</v>
      </c>
      <c r="C651" s="23" t="s">
        <v>0</v>
      </c>
      <c r="D651" s="23" t="s">
        <v>969</v>
      </c>
      <c r="E651" s="23" t="s">
        <v>1227</v>
      </c>
      <c r="F651" s="23" t="s">
        <v>621</v>
      </c>
      <c r="G651" s="23" t="s">
        <v>1913</v>
      </c>
      <c r="H651" s="23" t="s">
        <v>622</v>
      </c>
      <c r="I651" s="23" t="s">
        <v>3719</v>
      </c>
      <c r="J651" s="23" t="s">
        <v>2873</v>
      </c>
      <c r="K651" s="24" t="s">
        <v>2052</v>
      </c>
      <c r="L651" s="58" t="s">
        <v>1344</v>
      </c>
      <c r="M651" s="58" t="s">
        <v>1913</v>
      </c>
      <c r="N651" s="58" t="s">
        <v>0</v>
      </c>
    </row>
    <row r="652" spans="1:14" x14ac:dyDescent="0.4">
      <c r="A652" s="23" t="s">
        <v>1349</v>
      </c>
      <c r="B652" s="23" t="s">
        <v>1913</v>
      </c>
      <c r="C652" s="23" t="s">
        <v>968</v>
      </c>
      <c r="D652" s="23" t="s">
        <v>969</v>
      </c>
      <c r="E652" s="23" t="s">
        <v>1227</v>
      </c>
      <c r="F652" s="23" t="s">
        <v>1348</v>
      </c>
      <c r="G652" s="23" t="s">
        <v>1913</v>
      </c>
      <c r="H652" s="23" t="s">
        <v>1348</v>
      </c>
      <c r="I652" s="23" t="s">
        <v>3356</v>
      </c>
      <c r="J652" s="23" t="s">
        <v>2665</v>
      </c>
      <c r="K652" s="24" t="s">
        <v>2052</v>
      </c>
      <c r="L652" s="58" t="s">
        <v>1349</v>
      </c>
      <c r="M652" s="58" t="s">
        <v>1913</v>
      </c>
      <c r="N652" s="58" t="s">
        <v>968</v>
      </c>
    </row>
    <row r="653" spans="1:14" x14ac:dyDescent="0.4">
      <c r="A653" s="23" t="s">
        <v>1349</v>
      </c>
      <c r="B653" s="23" t="s">
        <v>1913</v>
      </c>
      <c r="C653" s="23" t="s">
        <v>968</v>
      </c>
      <c r="D653" s="23" t="s">
        <v>969</v>
      </c>
      <c r="E653" s="23" t="s">
        <v>1227</v>
      </c>
      <c r="F653" s="23" t="s">
        <v>1350</v>
      </c>
      <c r="G653" s="23" t="s">
        <v>1913</v>
      </c>
      <c r="H653" s="23" t="s">
        <v>1350</v>
      </c>
      <c r="I653" s="23" t="s">
        <v>3357</v>
      </c>
      <c r="J653" s="23" t="s">
        <v>2666</v>
      </c>
      <c r="K653" s="24" t="s">
        <v>2052</v>
      </c>
      <c r="L653" s="58" t="s">
        <v>1349</v>
      </c>
      <c r="M653" s="58" t="s">
        <v>1913</v>
      </c>
      <c r="N653" s="58" t="s">
        <v>968</v>
      </c>
    </row>
    <row r="654" spans="1:14" x14ac:dyDescent="0.4">
      <c r="A654" s="23" t="s">
        <v>1306</v>
      </c>
      <c r="B654" s="23" t="s">
        <v>2005</v>
      </c>
      <c r="C654" s="23" t="s">
        <v>968</v>
      </c>
      <c r="D654" s="23" t="s">
        <v>969</v>
      </c>
      <c r="E654" s="23" t="s">
        <v>972</v>
      </c>
      <c r="F654" s="23" t="s">
        <v>1351</v>
      </c>
      <c r="G654" s="23" t="s">
        <v>1913</v>
      </c>
      <c r="H654" s="23" t="s">
        <v>1351</v>
      </c>
      <c r="I654" s="23" t="s">
        <v>3358</v>
      </c>
      <c r="J654" s="23" t="s">
        <v>2667</v>
      </c>
      <c r="K654" s="24" t="s">
        <v>2052</v>
      </c>
      <c r="L654" s="58" t="s">
        <v>1306</v>
      </c>
      <c r="M654" s="58" t="s">
        <v>2005</v>
      </c>
      <c r="N654" s="58" t="s">
        <v>968</v>
      </c>
    </row>
    <row r="655" spans="1:14" x14ac:dyDescent="0.4">
      <c r="A655" s="23" t="s">
        <v>1534</v>
      </c>
      <c r="B655" s="23" t="s">
        <v>1913</v>
      </c>
      <c r="C655" s="23" t="s">
        <v>968</v>
      </c>
      <c r="D655" s="23" t="s">
        <v>969</v>
      </c>
      <c r="E655" s="23" t="s">
        <v>1227</v>
      </c>
      <c r="F655" s="23" t="s">
        <v>1499</v>
      </c>
      <c r="G655" s="23" t="s">
        <v>1913</v>
      </c>
      <c r="H655" s="23" t="s">
        <v>1499</v>
      </c>
      <c r="I655" s="23" t="s">
        <v>3359</v>
      </c>
      <c r="J655" s="23" t="s">
        <v>2668</v>
      </c>
      <c r="K655" s="24" t="s">
        <v>2052</v>
      </c>
      <c r="L655" s="58" t="s">
        <v>1534</v>
      </c>
      <c r="M655" s="58" t="s">
        <v>1913</v>
      </c>
      <c r="N655" s="58" t="s">
        <v>968</v>
      </c>
    </row>
    <row r="656" spans="1:14" x14ac:dyDescent="0.4">
      <c r="A656" s="23" t="s">
        <v>1349</v>
      </c>
      <c r="B656" s="23" t="s">
        <v>1913</v>
      </c>
      <c r="C656" s="23" t="s">
        <v>968</v>
      </c>
      <c r="D656" s="23" t="s">
        <v>969</v>
      </c>
      <c r="E656" s="23" t="s">
        <v>1248</v>
      </c>
      <c r="F656" s="23" t="s">
        <v>1352</v>
      </c>
      <c r="G656" s="23" t="s">
        <v>1914</v>
      </c>
      <c r="H656" s="23" t="s">
        <v>1352</v>
      </c>
      <c r="I656" s="23" t="s">
        <v>3360</v>
      </c>
      <c r="J656" s="23" t="s">
        <v>2669</v>
      </c>
      <c r="K656" s="24">
        <v>3</v>
      </c>
      <c r="L656" s="58" t="s">
        <v>1349</v>
      </c>
      <c r="M656" s="58" t="s">
        <v>1913</v>
      </c>
      <c r="N656" s="58" t="s">
        <v>968</v>
      </c>
    </row>
    <row r="657" spans="1:14" x14ac:dyDescent="0.4">
      <c r="A657" s="23" t="s">
        <v>1349</v>
      </c>
      <c r="B657" s="23" t="s">
        <v>1913</v>
      </c>
      <c r="C657" s="23" t="s">
        <v>968</v>
      </c>
      <c r="D657" s="23" t="s">
        <v>969</v>
      </c>
      <c r="E657" s="23" t="s">
        <v>1227</v>
      </c>
      <c r="F657" s="23" t="s">
        <v>1353</v>
      </c>
      <c r="G657" s="23" t="s">
        <v>1913</v>
      </c>
      <c r="H657" s="23" t="s">
        <v>1353</v>
      </c>
      <c r="I657" s="23" t="s">
        <v>3361</v>
      </c>
      <c r="J657" s="23" t="s">
        <v>2670</v>
      </c>
      <c r="K657" s="24">
        <v>0</v>
      </c>
      <c r="L657" s="58" t="s">
        <v>1349</v>
      </c>
      <c r="M657" s="58" t="s">
        <v>1913</v>
      </c>
      <c r="N657" s="58" t="s">
        <v>968</v>
      </c>
    </row>
    <row r="658" spans="1:14" x14ac:dyDescent="0.4">
      <c r="A658" s="23" t="s">
        <v>1349</v>
      </c>
      <c r="B658" s="23" t="s">
        <v>1913</v>
      </c>
      <c r="C658" s="23" t="s">
        <v>968</v>
      </c>
      <c r="D658" s="23" t="s">
        <v>969</v>
      </c>
      <c r="E658" s="23" t="s">
        <v>1227</v>
      </c>
      <c r="F658" s="23" t="s">
        <v>1354</v>
      </c>
      <c r="G658" s="23" t="s">
        <v>1913</v>
      </c>
      <c r="H658" s="23" t="s">
        <v>1354</v>
      </c>
      <c r="I658" s="23" t="s">
        <v>3362</v>
      </c>
      <c r="J658" s="23" t="s">
        <v>2671</v>
      </c>
      <c r="K658" s="24">
        <v>0</v>
      </c>
      <c r="L658" s="58" t="s">
        <v>1349</v>
      </c>
      <c r="M658" s="58" t="s">
        <v>1913</v>
      </c>
      <c r="N658" s="58" t="s">
        <v>968</v>
      </c>
    </row>
    <row r="659" spans="1:14" x14ac:dyDescent="0.4">
      <c r="A659" s="23" t="s">
        <v>1344</v>
      </c>
      <c r="B659" s="23" t="s">
        <v>1913</v>
      </c>
      <c r="C659" s="23" t="s">
        <v>0</v>
      </c>
      <c r="D659" s="23" t="s">
        <v>969</v>
      </c>
      <c r="E659" s="23" t="s">
        <v>1248</v>
      </c>
      <c r="F659" s="23" t="s">
        <v>623</v>
      </c>
      <c r="G659" s="23" t="s">
        <v>1913</v>
      </c>
      <c r="H659" s="23" t="s">
        <v>624</v>
      </c>
      <c r="I659" s="23" t="s">
        <v>6103</v>
      </c>
      <c r="J659" s="23" t="s">
        <v>6104</v>
      </c>
      <c r="K659" s="24" t="s">
        <v>2052</v>
      </c>
      <c r="L659" s="58" t="s">
        <v>1344</v>
      </c>
      <c r="M659" s="58" t="s">
        <v>1913</v>
      </c>
      <c r="N659" s="58" t="s">
        <v>0</v>
      </c>
    </row>
    <row r="660" spans="1:14" x14ac:dyDescent="0.4">
      <c r="A660" s="23" t="s">
        <v>1434</v>
      </c>
      <c r="B660" s="23" t="s">
        <v>1875</v>
      </c>
      <c r="C660" s="23" t="s">
        <v>0</v>
      </c>
      <c r="D660" s="23" t="s">
        <v>1246</v>
      </c>
      <c r="E660" s="23" t="s">
        <v>977</v>
      </c>
      <c r="F660" s="23" t="s">
        <v>625</v>
      </c>
      <c r="G660" s="23" t="s">
        <v>1913</v>
      </c>
      <c r="H660" s="23" t="s">
        <v>626</v>
      </c>
      <c r="I660" s="23" t="s">
        <v>3721</v>
      </c>
      <c r="J660" s="23" t="s">
        <v>2875</v>
      </c>
      <c r="K660" s="24" t="s">
        <v>2052</v>
      </c>
      <c r="L660" s="58" t="s">
        <v>1434</v>
      </c>
      <c r="M660" s="58" t="s">
        <v>1875</v>
      </c>
      <c r="N660" s="58" t="s">
        <v>0</v>
      </c>
    </row>
    <row r="661" spans="1:14" x14ac:dyDescent="0.4">
      <c r="A661" s="23" t="s">
        <v>1434</v>
      </c>
      <c r="B661" s="23" t="s">
        <v>1875</v>
      </c>
      <c r="C661" s="23" t="s">
        <v>0</v>
      </c>
      <c r="D661" s="23" t="s">
        <v>1246</v>
      </c>
      <c r="E661" s="23" t="s">
        <v>977</v>
      </c>
      <c r="F661" s="23" t="s">
        <v>627</v>
      </c>
      <c r="G661" s="23" t="s">
        <v>1875</v>
      </c>
      <c r="H661" s="23" t="s">
        <v>628</v>
      </c>
      <c r="I661" s="23" t="s">
        <v>3722</v>
      </c>
      <c r="J661" s="23" t="s">
        <v>2876</v>
      </c>
      <c r="K661" s="24" t="s">
        <v>2052</v>
      </c>
      <c r="L661" s="58" t="s">
        <v>1434</v>
      </c>
      <c r="M661" s="58" t="s">
        <v>1875</v>
      </c>
      <c r="N661" s="58" t="s">
        <v>0</v>
      </c>
    </row>
    <row r="662" spans="1:14" x14ac:dyDescent="0.4">
      <c r="A662" s="23" t="s">
        <v>1333</v>
      </c>
      <c r="B662" s="23" t="s">
        <v>1913</v>
      </c>
      <c r="C662" s="23" t="s">
        <v>0</v>
      </c>
      <c r="D662" s="23" t="s">
        <v>1246</v>
      </c>
      <c r="E662" s="23" t="s">
        <v>993</v>
      </c>
      <c r="F662" s="23" t="s">
        <v>629</v>
      </c>
      <c r="G662" s="23" t="s">
        <v>1914</v>
      </c>
      <c r="H662" s="23" t="s">
        <v>630</v>
      </c>
      <c r="I662" s="23" t="s">
        <v>3723</v>
      </c>
      <c r="J662" s="23" t="s">
        <v>2877</v>
      </c>
      <c r="K662" s="24" t="s">
        <v>2052</v>
      </c>
      <c r="L662" s="58" t="s">
        <v>1333</v>
      </c>
      <c r="M662" s="58" t="s">
        <v>1913</v>
      </c>
      <c r="N662" s="58" t="s">
        <v>0</v>
      </c>
    </row>
    <row r="663" spans="1:14" x14ac:dyDescent="0.4">
      <c r="A663" s="23" t="s">
        <v>1421</v>
      </c>
      <c r="B663" s="23" t="s">
        <v>1913</v>
      </c>
      <c r="C663" s="23" t="s">
        <v>0</v>
      </c>
      <c r="D663" s="23" t="s">
        <v>1246</v>
      </c>
      <c r="E663" s="23" t="s">
        <v>970</v>
      </c>
      <c r="F663" s="23" t="s">
        <v>631</v>
      </c>
      <c r="G663" s="23" t="s">
        <v>1914</v>
      </c>
      <c r="H663" s="23" t="s">
        <v>632</v>
      </c>
      <c r="I663" s="23" t="s">
        <v>3724</v>
      </c>
      <c r="J663" s="23" t="s">
        <v>2878</v>
      </c>
      <c r="K663" s="24" t="s">
        <v>2052</v>
      </c>
      <c r="L663" s="58" t="s">
        <v>1421</v>
      </c>
      <c r="M663" s="58" t="s">
        <v>1913</v>
      </c>
      <c r="N663" s="58" t="s">
        <v>0</v>
      </c>
    </row>
    <row r="664" spans="1:14" x14ac:dyDescent="0.4">
      <c r="A664" s="23" t="s">
        <v>1356</v>
      </c>
      <c r="B664" s="23" t="s">
        <v>1913</v>
      </c>
      <c r="C664" s="23" t="s">
        <v>0</v>
      </c>
      <c r="D664" s="23" t="s">
        <v>969</v>
      </c>
      <c r="E664" s="23" t="s">
        <v>986</v>
      </c>
      <c r="F664" s="23" t="s">
        <v>633</v>
      </c>
      <c r="G664" s="23" t="s">
        <v>1913</v>
      </c>
      <c r="H664" s="23" t="s">
        <v>634</v>
      </c>
      <c r="I664" s="23" t="s">
        <v>3725</v>
      </c>
      <c r="J664" s="23" t="s">
        <v>2879</v>
      </c>
      <c r="K664" s="24" t="s">
        <v>2052</v>
      </c>
      <c r="L664" s="58" t="s">
        <v>1356</v>
      </c>
      <c r="M664" s="58" t="s">
        <v>1913</v>
      </c>
      <c r="N664" s="58" t="s">
        <v>0</v>
      </c>
    </row>
    <row r="665" spans="1:14" x14ac:dyDescent="0.4">
      <c r="A665" s="23" t="s">
        <v>1514</v>
      </c>
      <c r="B665" s="23" t="s">
        <v>2949</v>
      </c>
      <c r="C665" s="23" t="s">
        <v>0</v>
      </c>
      <c r="D665" s="23" t="s">
        <v>1246</v>
      </c>
      <c r="E665" s="23" t="s">
        <v>993</v>
      </c>
      <c r="F665" s="23" t="s">
        <v>635</v>
      </c>
      <c r="G665" s="23" t="s">
        <v>1913</v>
      </c>
      <c r="H665" s="23" t="s">
        <v>636</v>
      </c>
      <c r="I665" s="23" t="s">
        <v>3726</v>
      </c>
      <c r="J665" s="23" t="s">
        <v>2880</v>
      </c>
      <c r="K665" s="24" t="s">
        <v>2052</v>
      </c>
      <c r="L665" s="58" t="s">
        <v>1514</v>
      </c>
      <c r="M665" s="58" t="s">
        <v>2949</v>
      </c>
      <c r="N665" s="58" t="s">
        <v>0</v>
      </c>
    </row>
    <row r="666" spans="1:14" x14ac:dyDescent="0.4">
      <c r="A666" s="23" t="s">
        <v>1515</v>
      </c>
      <c r="B666" s="23" t="s">
        <v>1913</v>
      </c>
      <c r="C666" s="23" t="s">
        <v>0</v>
      </c>
      <c r="D666" s="23" t="s">
        <v>1246</v>
      </c>
      <c r="E666" s="23" t="s">
        <v>1004</v>
      </c>
      <c r="F666" s="23" t="s">
        <v>1355</v>
      </c>
      <c r="G666" s="23" t="s">
        <v>1913</v>
      </c>
      <c r="H666" s="23" t="s">
        <v>1355</v>
      </c>
      <c r="I666" s="23" t="s">
        <v>3363</v>
      </c>
      <c r="J666" s="23" t="s">
        <v>2672</v>
      </c>
      <c r="K666" s="24" t="s">
        <v>2052</v>
      </c>
      <c r="L666" s="58" t="s">
        <v>1515</v>
      </c>
      <c r="M666" s="58" t="s">
        <v>1913</v>
      </c>
      <c r="N666" s="58" t="s">
        <v>0</v>
      </c>
    </row>
    <row r="667" spans="1:14" x14ac:dyDescent="0.4">
      <c r="A667" s="23" t="s">
        <v>1434</v>
      </c>
      <c r="B667" s="23" t="s">
        <v>1875</v>
      </c>
      <c r="C667" s="23" t="s">
        <v>0</v>
      </c>
      <c r="D667" s="23" t="s">
        <v>1246</v>
      </c>
      <c r="E667" s="23" t="s">
        <v>977</v>
      </c>
      <c r="F667" s="23" t="s">
        <v>637</v>
      </c>
      <c r="G667" s="23" t="s">
        <v>1875</v>
      </c>
      <c r="H667" s="23" t="s">
        <v>638</v>
      </c>
      <c r="I667" s="23" t="s">
        <v>3727</v>
      </c>
      <c r="J667" s="23" t="s">
        <v>2881</v>
      </c>
      <c r="K667" s="24" t="s">
        <v>2054</v>
      </c>
      <c r="L667" s="58" t="s">
        <v>1434</v>
      </c>
      <c r="M667" s="58" t="s">
        <v>1875</v>
      </c>
      <c r="N667" s="58" t="s">
        <v>0</v>
      </c>
    </row>
    <row r="668" spans="1:14" x14ac:dyDescent="0.4">
      <c r="A668" s="23" t="s">
        <v>1434</v>
      </c>
      <c r="B668" s="23" t="s">
        <v>1875</v>
      </c>
      <c r="C668" s="23" t="s">
        <v>0</v>
      </c>
      <c r="D668" s="23" t="s">
        <v>1246</v>
      </c>
      <c r="E668" s="23" t="s">
        <v>986</v>
      </c>
      <c r="F668" s="23" t="s">
        <v>639</v>
      </c>
      <c r="G668" s="23" t="s">
        <v>1875</v>
      </c>
      <c r="H668" s="23" t="s">
        <v>640</v>
      </c>
      <c r="I668" s="23" t="s">
        <v>3728</v>
      </c>
      <c r="J668" s="23" t="s">
        <v>2882</v>
      </c>
      <c r="K668" s="24" t="s">
        <v>2054</v>
      </c>
      <c r="L668" s="58" t="s">
        <v>1434</v>
      </c>
      <c r="M668" s="58" t="s">
        <v>1875</v>
      </c>
      <c r="N668" s="58" t="s">
        <v>0</v>
      </c>
    </row>
    <row r="669" spans="1:14" x14ac:dyDescent="0.4">
      <c r="A669" s="23" t="s">
        <v>1025</v>
      </c>
      <c r="B669" s="23" t="s">
        <v>1913</v>
      </c>
      <c r="C669" s="23" t="s">
        <v>0</v>
      </c>
      <c r="D669" s="23" t="s">
        <v>1246</v>
      </c>
      <c r="E669" s="23" t="s">
        <v>977</v>
      </c>
      <c r="F669" s="23" t="s">
        <v>641</v>
      </c>
      <c r="G669" s="23" t="s">
        <v>1914</v>
      </c>
      <c r="H669" s="23" t="s">
        <v>642</v>
      </c>
      <c r="I669" s="23" t="s">
        <v>3729</v>
      </c>
      <c r="J669" s="23" t="s">
        <v>2883</v>
      </c>
      <c r="K669" s="24" t="s">
        <v>2052</v>
      </c>
      <c r="L669" s="58" t="s">
        <v>1025</v>
      </c>
      <c r="M669" s="58" t="s">
        <v>1913</v>
      </c>
      <c r="N669" s="58" t="s">
        <v>0</v>
      </c>
    </row>
    <row r="670" spans="1:14" x14ac:dyDescent="0.4">
      <c r="A670" s="23" t="s">
        <v>1025</v>
      </c>
      <c r="B670" s="23" t="s">
        <v>1913</v>
      </c>
      <c r="C670" s="23" t="s">
        <v>0</v>
      </c>
      <c r="D670" s="23" t="s">
        <v>1246</v>
      </c>
      <c r="E670" s="23" t="s">
        <v>977</v>
      </c>
      <c r="F670" s="23" t="s">
        <v>643</v>
      </c>
      <c r="G670" s="23" t="s">
        <v>1914</v>
      </c>
      <c r="H670" s="23" t="s">
        <v>644</v>
      </c>
      <c r="I670" s="23" t="s">
        <v>3730</v>
      </c>
      <c r="J670" s="23" t="s">
        <v>2884</v>
      </c>
      <c r="K670" s="24" t="s">
        <v>2052</v>
      </c>
      <c r="L670" s="58" t="s">
        <v>1025</v>
      </c>
      <c r="M670" s="58" t="s">
        <v>1913</v>
      </c>
      <c r="N670" s="58" t="s">
        <v>0</v>
      </c>
    </row>
    <row r="671" spans="1:14" x14ac:dyDescent="0.4">
      <c r="A671" s="23" t="s">
        <v>1025</v>
      </c>
      <c r="B671" s="23" t="s">
        <v>1913</v>
      </c>
      <c r="C671" s="23" t="s">
        <v>0</v>
      </c>
      <c r="D671" s="23" t="s">
        <v>1246</v>
      </c>
      <c r="E671" s="23" t="s">
        <v>977</v>
      </c>
      <c r="F671" s="23" t="s">
        <v>645</v>
      </c>
      <c r="G671" s="23" t="s">
        <v>1913</v>
      </c>
      <c r="H671" s="23" t="s">
        <v>646</v>
      </c>
      <c r="I671" s="23" t="s">
        <v>3731</v>
      </c>
      <c r="J671" s="23" t="s">
        <v>2885</v>
      </c>
      <c r="K671" s="24" t="s">
        <v>2052</v>
      </c>
      <c r="L671" s="58" t="s">
        <v>1025</v>
      </c>
      <c r="M671" s="58" t="s">
        <v>1913</v>
      </c>
      <c r="N671" s="58" t="s">
        <v>0</v>
      </c>
    </row>
    <row r="672" spans="1:14" x14ac:dyDescent="0.4">
      <c r="A672" s="23" t="s">
        <v>3914</v>
      </c>
      <c r="B672" s="23" t="s">
        <v>1913</v>
      </c>
      <c r="C672" s="23" t="s">
        <v>0</v>
      </c>
      <c r="D672" s="23" t="s">
        <v>1246</v>
      </c>
      <c r="E672" s="23" t="s">
        <v>986</v>
      </c>
      <c r="F672" s="23" t="s">
        <v>647</v>
      </c>
      <c r="G672" s="23" t="s">
        <v>1914</v>
      </c>
      <c r="H672" s="23" t="s">
        <v>2956</v>
      </c>
      <c r="I672" s="23" t="s">
        <v>3732</v>
      </c>
      <c r="J672" s="23" t="s">
        <v>2886</v>
      </c>
      <c r="K672" s="24" t="s">
        <v>2052</v>
      </c>
      <c r="L672" s="58" t="s">
        <v>3914</v>
      </c>
      <c r="M672" s="58" t="s">
        <v>1913</v>
      </c>
      <c r="N672" s="58" t="s">
        <v>0</v>
      </c>
    </row>
    <row r="673" spans="1:14" x14ac:dyDescent="0.4">
      <c r="A673" s="23" t="s">
        <v>1267</v>
      </c>
      <c r="B673" s="23" t="s">
        <v>1875</v>
      </c>
      <c r="C673" s="23" t="s">
        <v>0</v>
      </c>
      <c r="D673" s="23" t="s">
        <v>969</v>
      </c>
      <c r="E673" s="23" t="s">
        <v>970</v>
      </c>
      <c r="F673" s="23" t="s">
        <v>649</v>
      </c>
      <c r="G673" s="23" t="s">
        <v>14</v>
      </c>
      <c r="H673" s="23" t="s">
        <v>650</v>
      </c>
      <c r="I673" s="23" t="s">
        <v>3733</v>
      </c>
      <c r="J673" s="23" t="s">
        <v>2887</v>
      </c>
      <c r="K673" s="24" t="s">
        <v>2052</v>
      </c>
      <c r="L673" s="58" t="s">
        <v>1267</v>
      </c>
      <c r="M673" s="58" t="s">
        <v>1875</v>
      </c>
      <c r="N673" s="58" t="s">
        <v>0</v>
      </c>
    </row>
    <row r="674" spans="1:14" x14ac:dyDescent="0.4">
      <c r="A674" s="23" t="s">
        <v>1259</v>
      </c>
      <c r="B674" s="23" t="s">
        <v>1875</v>
      </c>
      <c r="C674" s="23" t="s">
        <v>0</v>
      </c>
      <c r="D674" s="23" t="s">
        <v>969</v>
      </c>
      <c r="E674" s="23" t="s">
        <v>970</v>
      </c>
      <c r="F674" s="23" t="s">
        <v>651</v>
      </c>
      <c r="G674" s="23" t="s">
        <v>14</v>
      </c>
      <c r="H674" s="23" t="s">
        <v>652</v>
      </c>
      <c r="I674" s="23" t="s">
        <v>3734</v>
      </c>
      <c r="J674" s="23" t="s">
        <v>2888</v>
      </c>
      <c r="K674" s="24" t="s">
        <v>2052</v>
      </c>
      <c r="L674" s="58" t="s">
        <v>1259</v>
      </c>
      <c r="M674" s="58" t="s">
        <v>1875</v>
      </c>
      <c r="N674" s="58" t="s">
        <v>0</v>
      </c>
    </row>
    <row r="675" spans="1:14" x14ac:dyDescent="0.4">
      <c r="A675" s="23" t="s">
        <v>1270</v>
      </c>
      <c r="B675" s="23" t="s">
        <v>1875</v>
      </c>
      <c r="C675" s="23" t="s">
        <v>0</v>
      </c>
      <c r="D675" s="23" t="s">
        <v>969</v>
      </c>
      <c r="E675" s="23" t="s">
        <v>970</v>
      </c>
      <c r="F675" s="23" t="s">
        <v>653</v>
      </c>
      <c r="G675" s="23" t="s">
        <v>14</v>
      </c>
      <c r="H675" s="23" t="s">
        <v>654</v>
      </c>
      <c r="I675" s="23" t="s">
        <v>3735</v>
      </c>
      <c r="J675" s="23" t="s">
        <v>2889</v>
      </c>
      <c r="K675" s="24" t="s">
        <v>2052</v>
      </c>
      <c r="L675" s="58" t="s">
        <v>1270</v>
      </c>
      <c r="M675" s="58" t="s">
        <v>1875</v>
      </c>
      <c r="N675" s="58" t="s">
        <v>0</v>
      </c>
    </row>
    <row r="676" spans="1:14" x14ac:dyDescent="0.4">
      <c r="A676" s="23" t="s">
        <v>1267</v>
      </c>
      <c r="B676" s="23" t="s">
        <v>1875</v>
      </c>
      <c r="C676" s="23" t="s">
        <v>0</v>
      </c>
      <c r="D676" s="23" t="s">
        <v>1246</v>
      </c>
      <c r="E676" s="23" t="s">
        <v>970</v>
      </c>
      <c r="F676" s="23" t="s">
        <v>655</v>
      </c>
      <c r="G676" s="23" t="s">
        <v>1875</v>
      </c>
      <c r="H676" s="23" t="s">
        <v>656</v>
      </c>
      <c r="I676" s="23" t="s">
        <v>3736</v>
      </c>
      <c r="J676" s="23" t="s">
        <v>2890</v>
      </c>
      <c r="K676" s="24" t="s">
        <v>2052</v>
      </c>
      <c r="L676" s="58" t="s">
        <v>1267</v>
      </c>
      <c r="M676" s="58" t="s">
        <v>1875</v>
      </c>
      <c r="N676" s="58" t="s">
        <v>0</v>
      </c>
    </row>
    <row r="677" spans="1:14" x14ac:dyDescent="0.4">
      <c r="A677" s="23" t="s">
        <v>1270</v>
      </c>
      <c r="B677" s="23" t="s">
        <v>1875</v>
      </c>
      <c r="C677" s="23" t="s">
        <v>0</v>
      </c>
      <c r="D677" s="23" t="s">
        <v>1246</v>
      </c>
      <c r="E677" s="23" t="s">
        <v>970</v>
      </c>
      <c r="F677" s="23" t="s">
        <v>657</v>
      </c>
      <c r="G677" s="23" t="s">
        <v>1875</v>
      </c>
      <c r="H677" s="23" t="s">
        <v>658</v>
      </c>
      <c r="I677" s="23" t="s">
        <v>3737</v>
      </c>
      <c r="J677" s="23" t="s">
        <v>2891</v>
      </c>
      <c r="K677" s="24" t="s">
        <v>2052</v>
      </c>
      <c r="L677" s="58" t="s">
        <v>1270</v>
      </c>
      <c r="M677" s="58" t="s">
        <v>1875</v>
      </c>
      <c r="N677" s="58" t="s">
        <v>0</v>
      </c>
    </row>
    <row r="678" spans="1:14" x14ac:dyDescent="0.4">
      <c r="A678" s="23" t="s">
        <v>1259</v>
      </c>
      <c r="B678" s="23" t="s">
        <v>1875</v>
      </c>
      <c r="C678" s="23" t="s">
        <v>0</v>
      </c>
      <c r="D678" s="23" t="s">
        <v>1246</v>
      </c>
      <c r="E678" s="23" t="s">
        <v>972</v>
      </c>
      <c r="F678" s="23" t="s">
        <v>659</v>
      </c>
      <c r="G678" s="23" t="s">
        <v>1875</v>
      </c>
      <c r="H678" s="23" t="s">
        <v>660</v>
      </c>
      <c r="I678" s="23" t="s">
        <v>3738</v>
      </c>
      <c r="J678" s="23" t="s">
        <v>2892</v>
      </c>
      <c r="K678" s="24" t="s">
        <v>2052</v>
      </c>
      <c r="L678" s="58" t="s">
        <v>1259</v>
      </c>
      <c r="M678" s="58" t="s">
        <v>1875</v>
      </c>
      <c r="N678" s="58" t="s">
        <v>0</v>
      </c>
    </row>
    <row r="679" spans="1:14" x14ac:dyDescent="0.4">
      <c r="A679" s="23" t="s">
        <v>1008</v>
      </c>
      <c r="B679" s="23" t="s">
        <v>1875</v>
      </c>
      <c r="C679" s="23" t="s">
        <v>0</v>
      </c>
      <c r="D679" s="23" t="s">
        <v>969</v>
      </c>
      <c r="E679" s="23" t="s">
        <v>977</v>
      </c>
      <c r="F679" s="23" t="s">
        <v>661</v>
      </c>
      <c r="G679" s="23" t="s">
        <v>1914</v>
      </c>
      <c r="H679" s="23" t="s">
        <v>662</v>
      </c>
      <c r="I679" s="23" t="s">
        <v>3739</v>
      </c>
      <c r="J679" s="23" t="s">
        <v>2893</v>
      </c>
      <c r="K679" s="24" t="s">
        <v>2052</v>
      </c>
      <c r="L679" s="58" t="s">
        <v>1008</v>
      </c>
      <c r="M679" s="58" t="s">
        <v>1875</v>
      </c>
      <c r="N679" s="58" t="s">
        <v>0</v>
      </c>
    </row>
    <row r="680" spans="1:14" x14ac:dyDescent="0.4">
      <c r="A680" s="23" t="s">
        <v>1422</v>
      </c>
      <c r="B680" s="23" t="s">
        <v>2005</v>
      </c>
      <c r="C680" s="23" t="s">
        <v>0</v>
      </c>
      <c r="D680" s="23" t="s">
        <v>1246</v>
      </c>
      <c r="E680" s="23" t="s">
        <v>1004</v>
      </c>
      <c r="F680" s="23" t="s">
        <v>663</v>
      </c>
      <c r="G680" s="23" t="s">
        <v>5</v>
      </c>
      <c r="H680" s="23" t="s">
        <v>664</v>
      </c>
      <c r="I680" s="23" t="s">
        <v>3740</v>
      </c>
      <c r="J680" s="23" t="s">
        <v>2894</v>
      </c>
      <c r="K680" s="24" t="s">
        <v>2052</v>
      </c>
      <c r="L680" s="58" t="s">
        <v>1422</v>
      </c>
      <c r="M680" s="58" t="s">
        <v>2005</v>
      </c>
      <c r="N680" s="58" t="s">
        <v>0</v>
      </c>
    </row>
    <row r="681" spans="1:14" x14ac:dyDescent="0.4">
      <c r="A681" s="23" t="s">
        <v>1422</v>
      </c>
      <c r="B681" s="23" t="s">
        <v>2005</v>
      </c>
      <c r="C681" s="23" t="s">
        <v>0</v>
      </c>
      <c r="D681" s="23" t="s">
        <v>1246</v>
      </c>
      <c r="E681" s="23" t="s">
        <v>1004</v>
      </c>
      <c r="F681" s="23" t="s">
        <v>665</v>
      </c>
      <c r="G681" s="23" t="s">
        <v>5</v>
      </c>
      <c r="H681" s="23" t="s">
        <v>666</v>
      </c>
      <c r="I681" s="23" t="s">
        <v>3741</v>
      </c>
      <c r="J681" s="23" t="s">
        <v>2895</v>
      </c>
      <c r="K681" s="24" t="s">
        <v>2052</v>
      </c>
      <c r="L681" s="58" t="s">
        <v>1422</v>
      </c>
      <c r="M681" s="58" t="s">
        <v>2005</v>
      </c>
      <c r="N681" s="58" t="s">
        <v>0</v>
      </c>
    </row>
    <row r="682" spans="1:14" x14ac:dyDescent="0.4">
      <c r="A682" s="23" t="s">
        <v>1422</v>
      </c>
      <c r="B682" s="23" t="s">
        <v>2005</v>
      </c>
      <c r="C682" s="23" t="s">
        <v>0</v>
      </c>
      <c r="D682" s="23" t="s">
        <v>1246</v>
      </c>
      <c r="E682" s="23" t="s">
        <v>1004</v>
      </c>
      <c r="F682" s="23" t="s">
        <v>667</v>
      </c>
      <c r="G682" s="23" t="s">
        <v>5</v>
      </c>
      <c r="H682" s="23" t="s">
        <v>668</v>
      </c>
      <c r="I682" s="23" t="s">
        <v>3742</v>
      </c>
      <c r="J682" s="23" t="s">
        <v>2896</v>
      </c>
      <c r="K682" s="24" t="s">
        <v>2052</v>
      </c>
      <c r="L682" s="58" t="s">
        <v>1422</v>
      </c>
      <c r="M682" s="58" t="s">
        <v>2005</v>
      </c>
      <c r="N682" s="58" t="s">
        <v>0</v>
      </c>
    </row>
    <row r="683" spans="1:14" x14ac:dyDescent="0.4">
      <c r="A683" s="23" t="s">
        <v>1422</v>
      </c>
      <c r="B683" s="23" t="s">
        <v>2005</v>
      </c>
      <c r="C683" s="23" t="s">
        <v>0</v>
      </c>
      <c r="D683" s="23" t="s">
        <v>1246</v>
      </c>
      <c r="E683" s="23" t="s">
        <v>1004</v>
      </c>
      <c r="F683" s="23" t="s">
        <v>669</v>
      </c>
      <c r="G683" s="23" t="s">
        <v>5</v>
      </c>
      <c r="H683" s="23" t="s">
        <v>670</v>
      </c>
      <c r="I683" s="23" t="s">
        <v>3743</v>
      </c>
      <c r="J683" s="23" t="s">
        <v>2897</v>
      </c>
      <c r="K683" s="24" t="s">
        <v>2052</v>
      </c>
      <c r="L683" s="58" t="s">
        <v>1422</v>
      </c>
      <c r="M683" s="58" t="s">
        <v>2005</v>
      </c>
      <c r="N683" s="58" t="s">
        <v>0</v>
      </c>
    </row>
    <row r="684" spans="1:14" x14ac:dyDescent="0.4">
      <c r="A684" s="23" t="s">
        <v>1435</v>
      </c>
      <c r="B684" s="23" t="s">
        <v>2949</v>
      </c>
      <c r="C684" s="23" t="s">
        <v>0</v>
      </c>
      <c r="D684" s="23" t="s">
        <v>1246</v>
      </c>
      <c r="E684" s="23" t="s">
        <v>1004</v>
      </c>
      <c r="F684" s="23" t="s">
        <v>671</v>
      </c>
      <c r="G684" s="23" t="s">
        <v>1913</v>
      </c>
      <c r="H684" s="23" t="s">
        <v>672</v>
      </c>
      <c r="I684" s="23" t="s">
        <v>3744</v>
      </c>
      <c r="J684" s="23" t="s">
        <v>2321</v>
      </c>
      <c r="K684" s="24" t="s">
        <v>2052</v>
      </c>
      <c r="L684" s="58" t="s">
        <v>1435</v>
      </c>
      <c r="M684" s="58" t="s">
        <v>2949</v>
      </c>
      <c r="N684" s="58" t="s">
        <v>0</v>
      </c>
    </row>
    <row r="685" spans="1:14" x14ac:dyDescent="0.4">
      <c r="A685" s="23" t="s">
        <v>1435</v>
      </c>
      <c r="B685" s="23" t="s">
        <v>2949</v>
      </c>
      <c r="C685" s="23" t="s">
        <v>0</v>
      </c>
      <c r="D685" s="23" t="s">
        <v>1246</v>
      </c>
      <c r="E685" s="23" t="s">
        <v>1004</v>
      </c>
      <c r="F685" s="23" t="s">
        <v>673</v>
      </c>
      <c r="G685" s="23" t="s">
        <v>5</v>
      </c>
      <c r="H685" s="23" t="s">
        <v>674</v>
      </c>
      <c r="I685" s="23" t="s">
        <v>3745</v>
      </c>
      <c r="J685" s="23" t="s">
        <v>2898</v>
      </c>
      <c r="K685" s="24" t="s">
        <v>2052</v>
      </c>
      <c r="L685" s="58" t="s">
        <v>1435</v>
      </c>
      <c r="M685" s="58" t="s">
        <v>2949</v>
      </c>
      <c r="N685" s="58" t="s">
        <v>0</v>
      </c>
    </row>
    <row r="686" spans="1:14" x14ac:dyDescent="0.4">
      <c r="A686" s="23" t="s">
        <v>1422</v>
      </c>
      <c r="B686" s="23" t="s">
        <v>2005</v>
      </c>
      <c r="C686" s="23" t="s">
        <v>0</v>
      </c>
      <c r="D686" s="23" t="s">
        <v>1246</v>
      </c>
      <c r="E686" s="23" t="s">
        <v>1004</v>
      </c>
      <c r="F686" s="23" t="s">
        <v>675</v>
      </c>
      <c r="G686" s="23" t="s">
        <v>5</v>
      </c>
      <c r="H686" s="23" t="s">
        <v>676</v>
      </c>
      <c r="I686" s="23" t="s">
        <v>3746</v>
      </c>
      <c r="J686" s="23" t="s">
        <v>2899</v>
      </c>
      <c r="K686" s="24" t="s">
        <v>2052</v>
      </c>
      <c r="L686" s="58" t="s">
        <v>1422</v>
      </c>
      <c r="M686" s="58" t="s">
        <v>2005</v>
      </c>
      <c r="N686" s="58" t="s">
        <v>0</v>
      </c>
    </row>
    <row r="687" spans="1:14" x14ac:dyDescent="0.4">
      <c r="A687" s="23" t="s">
        <v>1327</v>
      </c>
      <c r="B687" s="23" t="s">
        <v>1913</v>
      </c>
      <c r="C687" s="23" t="s">
        <v>0</v>
      </c>
      <c r="D687" s="23" t="s">
        <v>1246</v>
      </c>
      <c r="E687" s="23" t="s">
        <v>1004</v>
      </c>
      <c r="F687" s="23" t="s">
        <v>677</v>
      </c>
      <c r="G687" s="23" t="s">
        <v>1913</v>
      </c>
      <c r="H687" s="23" t="s">
        <v>678</v>
      </c>
      <c r="I687" s="23" t="s">
        <v>3747</v>
      </c>
      <c r="J687" s="23" t="s">
        <v>2305</v>
      </c>
      <c r="K687" s="24" t="s">
        <v>2052</v>
      </c>
      <c r="L687" s="58" t="s">
        <v>1327</v>
      </c>
      <c r="M687" s="58" t="s">
        <v>1913</v>
      </c>
      <c r="N687" s="58" t="s">
        <v>0</v>
      </c>
    </row>
    <row r="688" spans="1:14" x14ac:dyDescent="0.4">
      <c r="A688" s="23" t="s">
        <v>1328</v>
      </c>
      <c r="B688" s="23" t="s">
        <v>2949</v>
      </c>
      <c r="C688" s="23" t="s">
        <v>0</v>
      </c>
      <c r="D688" s="23" t="s">
        <v>1246</v>
      </c>
      <c r="E688" s="23" t="s">
        <v>1004</v>
      </c>
      <c r="F688" s="23" t="s">
        <v>679</v>
      </c>
      <c r="G688" s="23" t="s">
        <v>1913</v>
      </c>
      <c r="H688" s="23" t="s">
        <v>680</v>
      </c>
      <c r="I688" s="23" t="s">
        <v>3748</v>
      </c>
      <c r="J688" s="23" t="s">
        <v>2281</v>
      </c>
      <c r="K688" s="24" t="s">
        <v>2052</v>
      </c>
      <c r="L688" s="58" t="s">
        <v>1328</v>
      </c>
      <c r="M688" s="58" t="s">
        <v>2949</v>
      </c>
      <c r="N688" s="58" t="s">
        <v>0</v>
      </c>
    </row>
    <row r="689" spans="1:14" x14ac:dyDescent="0.4">
      <c r="A689" s="23" t="s">
        <v>1321</v>
      </c>
      <c r="B689" s="23" t="s">
        <v>1913</v>
      </c>
      <c r="C689" s="23" t="s">
        <v>0</v>
      </c>
      <c r="D689" s="23" t="s">
        <v>1246</v>
      </c>
      <c r="E689" s="23" t="s">
        <v>1004</v>
      </c>
      <c r="F689" s="23" t="s">
        <v>681</v>
      </c>
      <c r="G689" s="23" t="s">
        <v>1913</v>
      </c>
      <c r="H689" s="23" t="s">
        <v>682</v>
      </c>
      <c r="I689" s="23" t="s">
        <v>3749</v>
      </c>
      <c r="J689" s="23" t="s">
        <v>2900</v>
      </c>
      <c r="K689" s="24" t="s">
        <v>2052</v>
      </c>
      <c r="L689" s="58" t="s">
        <v>1321</v>
      </c>
      <c r="M689" s="58" t="s">
        <v>1913</v>
      </c>
      <c r="N689" s="58" t="s">
        <v>0</v>
      </c>
    </row>
    <row r="690" spans="1:14" x14ac:dyDescent="0.4">
      <c r="A690" s="23" t="s">
        <v>1321</v>
      </c>
      <c r="B690" s="23" t="s">
        <v>1913</v>
      </c>
      <c r="C690" s="23" t="s">
        <v>0</v>
      </c>
      <c r="D690" s="23" t="s">
        <v>1246</v>
      </c>
      <c r="E690" s="23" t="s">
        <v>1004</v>
      </c>
      <c r="F690" s="23" t="s">
        <v>683</v>
      </c>
      <c r="G690" s="23" t="s">
        <v>1913</v>
      </c>
      <c r="H690" s="23" t="s">
        <v>684</v>
      </c>
      <c r="I690" s="23" t="s">
        <v>3750</v>
      </c>
      <c r="J690" s="23" t="s">
        <v>2901</v>
      </c>
      <c r="K690" s="24" t="s">
        <v>2052</v>
      </c>
      <c r="L690" s="58" t="s">
        <v>1321</v>
      </c>
      <c r="M690" s="58" t="s">
        <v>1913</v>
      </c>
      <c r="N690" s="58" t="s">
        <v>0</v>
      </c>
    </row>
    <row r="691" spans="1:14" x14ac:dyDescent="0.4">
      <c r="A691" s="23" t="s">
        <v>1321</v>
      </c>
      <c r="B691" s="23" t="s">
        <v>1913</v>
      </c>
      <c r="C691" s="23" t="s">
        <v>0</v>
      </c>
      <c r="D691" s="23" t="s">
        <v>1246</v>
      </c>
      <c r="E691" s="23" t="s">
        <v>1040</v>
      </c>
      <c r="F691" s="23" t="s">
        <v>685</v>
      </c>
      <c r="G691" s="23" t="s">
        <v>1913</v>
      </c>
      <c r="H691" s="23" t="s">
        <v>686</v>
      </c>
      <c r="I691" s="23" t="s">
        <v>3751</v>
      </c>
      <c r="J691" s="23" t="s">
        <v>2902</v>
      </c>
      <c r="K691" s="24" t="s">
        <v>2052</v>
      </c>
      <c r="L691" s="58" t="s">
        <v>1321</v>
      </c>
      <c r="M691" s="58" t="s">
        <v>1913</v>
      </c>
      <c r="N691" s="58" t="s">
        <v>0</v>
      </c>
    </row>
    <row r="692" spans="1:14" x14ac:dyDescent="0.4">
      <c r="A692" s="23" t="s">
        <v>1422</v>
      </c>
      <c r="B692" s="23" t="s">
        <v>2005</v>
      </c>
      <c r="C692" s="23" t="s">
        <v>0</v>
      </c>
      <c r="D692" s="23" t="s">
        <v>1246</v>
      </c>
      <c r="E692" s="23" t="s">
        <v>1227</v>
      </c>
      <c r="F692" s="23" t="s">
        <v>687</v>
      </c>
      <c r="G692" s="23" t="s">
        <v>5</v>
      </c>
      <c r="H692" s="23" t="s">
        <v>688</v>
      </c>
      <c r="I692" s="23" t="s">
        <v>3752</v>
      </c>
      <c r="J692" s="23" t="s">
        <v>2903</v>
      </c>
      <c r="K692" s="24" t="s">
        <v>2052</v>
      </c>
      <c r="L692" s="58" t="s">
        <v>1422</v>
      </c>
      <c r="M692" s="58" t="s">
        <v>2005</v>
      </c>
      <c r="N692" s="58" t="s">
        <v>0</v>
      </c>
    </row>
    <row r="693" spans="1:14" x14ac:dyDescent="0.4">
      <c r="A693" s="23" t="s">
        <v>1306</v>
      </c>
      <c r="B693" s="23" t="s">
        <v>2005</v>
      </c>
      <c r="C693" s="23" t="s">
        <v>0</v>
      </c>
      <c r="D693" s="23" t="s">
        <v>1246</v>
      </c>
      <c r="E693" s="23" t="s">
        <v>1004</v>
      </c>
      <c r="F693" s="23" t="s">
        <v>689</v>
      </c>
      <c r="G693" s="23" t="s">
        <v>5</v>
      </c>
      <c r="H693" s="23" t="s">
        <v>690</v>
      </c>
      <c r="I693" s="23" t="s">
        <v>3753</v>
      </c>
      <c r="J693" s="23" t="s">
        <v>2205</v>
      </c>
      <c r="K693" s="24" t="s">
        <v>2052</v>
      </c>
      <c r="L693" s="58" t="s">
        <v>1306</v>
      </c>
      <c r="M693" s="58" t="s">
        <v>2005</v>
      </c>
      <c r="N693" s="58" t="s">
        <v>0</v>
      </c>
    </row>
    <row r="694" spans="1:14" x14ac:dyDescent="0.4">
      <c r="A694" s="23" t="s">
        <v>1306</v>
      </c>
      <c r="B694" s="23" t="s">
        <v>2005</v>
      </c>
      <c r="C694" s="23" t="s">
        <v>0</v>
      </c>
      <c r="D694" s="23" t="s">
        <v>1246</v>
      </c>
      <c r="E694" s="23" t="s">
        <v>1004</v>
      </c>
      <c r="F694" s="23" t="s">
        <v>691</v>
      </c>
      <c r="G694" s="23" t="s">
        <v>5</v>
      </c>
      <c r="H694" s="23" t="s">
        <v>692</v>
      </c>
      <c r="I694" s="23" t="s">
        <v>3754</v>
      </c>
      <c r="J694" s="23" t="s">
        <v>2204</v>
      </c>
      <c r="K694" s="24" t="s">
        <v>2052</v>
      </c>
      <c r="L694" s="58" t="s">
        <v>1306</v>
      </c>
      <c r="M694" s="58" t="s">
        <v>2005</v>
      </c>
      <c r="N694" s="58" t="s">
        <v>0</v>
      </c>
    </row>
    <row r="695" spans="1:14" x14ac:dyDescent="0.4">
      <c r="A695" s="23" t="s">
        <v>1017</v>
      </c>
      <c r="B695" s="23" t="s">
        <v>1913</v>
      </c>
      <c r="C695" s="23" t="s">
        <v>0</v>
      </c>
      <c r="D695" s="23" t="s">
        <v>1246</v>
      </c>
      <c r="E695" s="23" t="s">
        <v>1004</v>
      </c>
      <c r="F695" s="23" t="s">
        <v>693</v>
      </c>
      <c r="G695" s="23" t="s">
        <v>1913</v>
      </c>
      <c r="H695" s="23" t="s">
        <v>694</v>
      </c>
      <c r="I695" s="23" t="s">
        <v>3755</v>
      </c>
      <c r="J695" s="23" t="s">
        <v>2203</v>
      </c>
      <c r="K695" s="24" t="s">
        <v>2052</v>
      </c>
      <c r="L695" s="58" t="s">
        <v>1017</v>
      </c>
      <c r="M695" s="58" t="s">
        <v>1913</v>
      </c>
      <c r="N695" s="58" t="s">
        <v>0</v>
      </c>
    </row>
    <row r="696" spans="1:14" x14ac:dyDescent="0.4">
      <c r="A696" s="23" t="s">
        <v>1427</v>
      </c>
      <c r="B696" s="23" t="s">
        <v>1913</v>
      </c>
      <c r="C696" s="23" t="s">
        <v>0</v>
      </c>
      <c r="D696" s="23" t="s">
        <v>1246</v>
      </c>
      <c r="E696" s="23" t="s">
        <v>1248</v>
      </c>
      <c r="F696" s="23" t="s">
        <v>695</v>
      </c>
      <c r="G696" s="23" t="s">
        <v>1913</v>
      </c>
      <c r="H696" s="23" t="s">
        <v>696</v>
      </c>
      <c r="I696" s="23" t="s">
        <v>3756</v>
      </c>
      <c r="J696" s="23" t="s">
        <v>2202</v>
      </c>
      <c r="K696" s="24" t="s">
        <v>2052</v>
      </c>
      <c r="L696" s="58" t="s">
        <v>1427</v>
      </c>
      <c r="M696" s="58" t="s">
        <v>1913</v>
      </c>
      <c r="N696" s="58" t="s">
        <v>0</v>
      </c>
    </row>
    <row r="697" spans="1:14" x14ac:dyDescent="0.4">
      <c r="A697" s="23" t="s">
        <v>1420</v>
      </c>
      <c r="B697" s="23" t="s">
        <v>2949</v>
      </c>
      <c r="C697" s="23" t="s">
        <v>0</v>
      </c>
      <c r="D697" s="23" t="s">
        <v>969</v>
      </c>
      <c r="E697" s="23" t="s">
        <v>993</v>
      </c>
      <c r="F697" s="23" t="s">
        <v>697</v>
      </c>
      <c r="G697" s="23" t="s">
        <v>5</v>
      </c>
      <c r="H697" s="23" t="s">
        <v>698</v>
      </c>
      <c r="I697" s="23" t="s">
        <v>3757</v>
      </c>
      <c r="J697" s="23" t="s">
        <v>2904</v>
      </c>
      <c r="K697" s="24" t="s">
        <v>2052</v>
      </c>
      <c r="L697" s="58" t="s">
        <v>1420</v>
      </c>
      <c r="M697" s="58" t="s">
        <v>2949</v>
      </c>
      <c r="N697" s="58" t="s">
        <v>0</v>
      </c>
    </row>
    <row r="698" spans="1:14" x14ac:dyDescent="0.4">
      <c r="A698" s="23" t="s">
        <v>1422</v>
      </c>
      <c r="B698" s="23" t="s">
        <v>2005</v>
      </c>
      <c r="C698" s="23" t="s">
        <v>0</v>
      </c>
      <c r="D698" s="23" t="s">
        <v>969</v>
      </c>
      <c r="E698" s="23" t="s">
        <v>993</v>
      </c>
      <c r="F698" s="23" t="s">
        <v>699</v>
      </c>
      <c r="G698" s="23" t="s">
        <v>5</v>
      </c>
      <c r="H698" s="23" t="s">
        <v>700</v>
      </c>
      <c r="I698" s="23" t="s">
        <v>3758</v>
      </c>
      <c r="J698" s="23" t="s">
        <v>2905</v>
      </c>
      <c r="K698" s="24" t="s">
        <v>2052</v>
      </c>
      <c r="L698" s="58" t="s">
        <v>1422</v>
      </c>
      <c r="M698" s="58" t="s">
        <v>2005</v>
      </c>
      <c r="N698" s="58" t="s">
        <v>0</v>
      </c>
    </row>
    <row r="699" spans="1:14" x14ac:dyDescent="0.4">
      <c r="A699" s="23" t="s">
        <v>1422</v>
      </c>
      <c r="B699" s="23" t="s">
        <v>2005</v>
      </c>
      <c r="C699" s="23" t="s">
        <v>0</v>
      </c>
      <c r="D699" s="23" t="s">
        <v>969</v>
      </c>
      <c r="E699" s="23" t="s">
        <v>1325</v>
      </c>
      <c r="F699" s="23" t="s">
        <v>701</v>
      </c>
      <c r="G699" s="23" t="s">
        <v>5</v>
      </c>
      <c r="H699" s="23" t="s">
        <v>702</v>
      </c>
      <c r="I699" s="23" t="s">
        <v>3759</v>
      </c>
      <c r="J699" s="23" t="s">
        <v>2906</v>
      </c>
      <c r="K699" s="24" t="s">
        <v>2052</v>
      </c>
      <c r="L699" s="58" t="s">
        <v>1422</v>
      </c>
      <c r="M699" s="58" t="s">
        <v>2005</v>
      </c>
      <c r="N699" s="58" t="s">
        <v>0</v>
      </c>
    </row>
    <row r="700" spans="1:14" x14ac:dyDescent="0.4">
      <c r="A700" s="23" t="s">
        <v>1422</v>
      </c>
      <c r="B700" s="23" t="s">
        <v>2005</v>
      </c>
      <c r="C700" s="23" t="s">
        <v>968</v>
      </c>
      <c r="D700" s="23" t="s">
        <v>969</v>
      </c>
      <c r="E700" s="23" t="s">
        <v>993</v>
      </c>
      <c r="F700" s="23" t="s">
        <v>1357</v>
      </c>
      <c r="G700" s="23" t="s">
        <v>5</v>
      </c>
      <c r="H700" s="23" t="s">
        <v>1357</v>
      </c>
      <c r="I700" s="23" t="s">
        <v>3364</v>
      </c>
      <c r="J700" s="23" t="s">
        <v>2673</v>
      </c>
      <c r="K700" s="24" t="s">
        <v>2052</v>
      </c>
      <c r="L700" s="58" t="s">
        <v>1422</v>
      </c>
      <c r="M700" s="58" t="s">
        <v>2005</v>
      </c>
      <c r="N700" s="58" t="s">
        <v>968</v>
      </c>
    </row>
    <row r="701" spans="1:14" x14ac:dyDescent="0.4">
      <c r="A701" s="23" t="s">
        <v>1358</v>
      </c>
      <c r="B701" s="23" t="s">
        <v>1913</v>
      </c>
      <c r="C701" s="23" t="s">
        <v>0</v>
      </c>
      <c r="D701" s="23" t="s">
        <v>1246</v>
      </c>
      <c r="E701" s="23" t="s">
        <v>970</v>
      </c>
      <c r="F701" s="23" t="s">
        <v>703</v>
      </c>
      <c r="G701" s="23" t="s">
        <v>1913</v>
      </c>
      <c r="H701" s="23" t="s">
        <v>704</v>
      </c>
      <c r="I701" s="23" t="s">
        <v>3760</v>
      </c>
      <c r="J701" s="23" t="s">
        <v>2328</v>
      </c>
      <c r="K701" s="24" t="s">
        <v>2629</v>
      </c>
      <c r="L701" s="58" t="s">
        <v>1358</v>
      </c>
      <c r="M701" s="58" t="s">
        <v>1913</v>
      </c>
      <c r="N701" s="58" t="s">
        <v>0</v>
      </c>
    </row>
    <row r="702" spans="1:14" x14ac:dyDescent="0.4">
      <c r="A702" s="23" t="s">
        <v>1445</v>
      </c>
      <c r="B702" s="23" t="s">
        <v>1913</v>
      </c>
      <c r="C702" s="23" t="s">
        <v>968</v>
      </c>
      <c r="D702" s="23" t="s">
        <v>969</v>
      </c>
      <c r="E702" s="23" t="s">
        <v>972</v>
      </c>
      <c r="F702" s="23" t="s">
        <v>1464</v>
      </c>
      <c r="G702" s="23" t="s">
        <v>1913</v>
      </c>
      <c r="H702" s="23" t="s">
        <v>1464</v>
      </c>
      <c r="I702" s="23" t="s">
        <v>3365</v>
      </c>
      <c r="J702" s="23" t="s">
        <v>2674</v>
      </c>
      <c r="K702" s="24" t="s">
        <v>2052</v>
      </c>
      <c r="L702" s="58" t="s">
        <v>1445</v>
      </c>
      <c r="M702" s="58" t="s">
        <v>1913</v>
      </c>
      <c r="N702" s="58" t="s">
        <v>968</v>
      </c>
    </row>
    <row r="703" spans="1:14" x14ac:dyDescent="0.4">
      <c r="A703" s="23" t="s">
        <v>1445</v>
      </c>
      <c r="B703" s="23" t="s">
        <v>1913</v>
      </c>
      <c r="C703" s="23" t="s">
        <v>968</v>
      </c>
      <c r="D703" s="23" t="s">
        <v>969</v>
      </c>
      <c r="E703" s="23" t="s">
        <v>972</v>
      </c>
      <c r="F703" s="23" t="s">
        <v>1359</v>
      </c>
      <c r="G703" s="23" t="s">
        <v>1914</v>
      </c>
      <c r="H703" s="23" t="s">
        <v>1359</v>
      </c>
      <c r="I703" s="23" t="s">
        <v>3366</v>
      </c>
      <c r="J703" s="23" t="s">
        <v>2675</v>
      </c>
      <c r="K703" s="24" t="s">
        <v>2052</v>
      </c>
      <c r="L703" s="58" t="s">
        <v>1445</v>
      </c>
      <c r="M703" s="58" t="s">
        <v>1913</v>
      </c>
      <c r="N703" s="58" t="s">
        <v>968</v>
      </c>
    </row>
    <row r="704" spans="1:14" x14ac:dyDescent="0.4">
      <c r="A704" s="23" t="s">
        <v>1445</v>
      </c>
      <c r="B704" s="23" t="s">
        <v>1913</v>
      </c>
      <c r="C704" s="23" t="s">
        <v>968</v>
      </c>
      <c r="D704" s="23" t="s">
        <v>969</v>
      </c>
      <c r="E704" s="23" t="s">
        <v>972</v>
      </c>
      <c r="F704" s="23" t="s">
        <v>1360</v>
      </c>
      <c r="G704" s="23" t="s">
        <v>1914</v>
      </c>
      <c r="H704" s="23" t="s">
        <v>1360</v>
      </c>
      <c r="I704" s="23" t="s">
        <v>3367</v>
      </c>
      <c r="J704" s="23" t="s">
        <v>2676</v>
      </c>
      <c r="K704" s="24" t="s">
        <v>2052</v>
      </c>
      <c r="L704" s="58" t="s">
        <v>1445</v>
      </c>
      <c r="M704" s="58" t="s">
        <v>1913</v>
      </c>
      <c r="N704" s="58" t="s">
        <v>968</v>
      </c>
    </row>
    <row r="705" spans="1:14" x14ac:dyDescent="0.4">
      <c r="A705" s="23" t="s">
        <v>1445</v>
      </c>
      <c r="B705" s="23" t="s">
        <v>1913</v>
      </c>
      <c r="C705" s="23" t="s">
        <v>968</v>
      </c>
      <c r="D705" s="23" t="s">
        <v>969</v>
      </c>
      <c r="E705" s="23" t="s">
        <v>977</v>
      </c>
      <c r="F705" s="23" t="s">
        <v>1361</v>
      </c>
      <c r="G705" s="23" t="s">
        <v>1913</v>
      </c>
      <c r="H705" s="23" t="s">
        <v>1361</v>
      </c>
      <c r="I705" s="23" t="s">
        <v>3368</v>
      </c>
      <c r="J705" s="23" t="s">
        <v>2677</v>
      </c>
      <c r="K705" s="24" t="s">
        <v>2052</v>
      </c>
      <c r="L705" s="58" t="s">
        <v>1445</v>
      </c>
      <c r="M705" s="58" t="s">
        <v>1913</v>
      </c>
      <c r="N705" s="58" t="s">
        <v>968</v>
      </c>
    </row>
    <row r="706" spans="1:14" x14ac:dyDescent="0.4">
      <c r="A706" s="23" t="s">
        <v>1445</v>
      </c>
      <c r="B706" s="23" t="s">
        <v>1913</v>
      </c>
      <c r="C706" s="23" t="s">
        <v>968</v>
      </c>
      <c r="D706" s="23" t="s">
        <v>969</v>
      </c>
      <c r="E706" s="23" t="s">
        <v>972</v>
      </c>
      <c r="F706" s="23" t="s">
        <v>1463</v>
      </c>
      <c r="G706" s="23" t="s">
        <v>1913</v>
      </c>
      <c r="H706" s="23" t="s">
        <v>1463</v>
      </c>
      <c r="I706" s="23" t="s">
        <v>3369</v>
      </c>
      <c r="J706" s="23" t="s">
        <v>2678</v>
      </c>
      <c r="K706" s="24" t="s">
        <v>2052</v>
      </c>
      <c r="L706" s="58" t="s">
        <v>1445</v>
      </c>
      <c r="M706" s="58" t="s">
        <v>1913</v>
      </c>
      <c r="N706" s="58" t="s">
        <v>968</v>
      </c>
    </row>
    <row r="707" spans="1:14" x14ac:dyDescent="0.4">
      <c r="A707" s="23" t="s">
        <v>1445</v>
      </c>
      <c r="B707" s="23" t="s">
        <v>1913</v>
      </c>
      <c r="C707" s="23" t="s">
        <v>0</v>
      </c>
      <c r="D707" s="23" t="s">
        <v>1246</v>
      </c>
      <c r="E707" s="23" t="s">
        <v>972</v>
      </c>
      <c r="F707" s="23" t="s">
        <v>705</v>
      </c>
      <c r="G707" s="23" t="s">
        <v>1913</v>
      </c>
      <c r="H707" s="23" t="s">
        <v>705</v>
      </c>
      <c r="I707" s="23" t="s">
        <v>3370</v>
      </c>
      <c r="J707" s="23" t="s">
        <v>2679</v>
      </c>
      <c r="K707" s="24" t="s">
        <v>2052</v>
      </c>
      <c r="L707" s="58" t="s">
        <v>1445</v>
      </c>
      <c r="M707" s="58" t="s">
        <v>1913</v>
      </c>
      <c r="N707" s="58" t="s">
        <v>0</v>
      </c>
    </row>
    <row r="708" spans="1:14" x14ac:dyDescent="0.4">
      <c r="A708" s="23" t="s">
        <v>1017</v>
      </c>
      <c r="B708" s="23" t="s">
        <v>1913</v>
      </c>
      <c r="C708" s="23" t="s">
        <v>0</v>
      </c>
      <c r="D708" s="23" t="s">
        <v>1246</v>
      </c>
      <c r="E708" s="23" t="s">
        <v>1004</v>
      </c>
      <c r="F708" s="23" t="s">
        <v>706</v>
      </c>
      <c r="G708" s="23" t="s">
        <v>1913</v>
      </c>
      <c r="H708" s="23" t="s">
        <v>707</v>
      </c>
      <c r="I708" s="23" t="s">
        <v>3761</v>
      </c>
      <c r="J708" s="23" t="s">
        <v>2212</v>
      </c>
      <c r="K708" s="24" t="s">
        <v>2052</v>
      </c>
      <c r="L708" s="58" t="s">
        <v>1017</v>
      </c>
      <c r="M708" s="58" t="s">
        <v>1913</v>
      </c>
      <c r="N708" s="58" t="s">
        <v>0</v>
      </c>
    </row>
    <row r="709" spans="1:14" x14ac:dyDescent="0.4">
      <c r="A709" s="23" t="s">
        <v>1445</v>
      </c>
      <c r="B709" s="23" t="s">
        <v>1913</v>
      </c>
      <c r="C709" s="23" t="s">
        <v>968</v>
      </c>
      <c r="D709" s="23" t="s">
        <v>969</v>
      </c>
      <c r="E709" s="23" t="s">
        <v>970</v>
      </c>
      <c r="F709" s="23" t="s">
        <v>1362</v>
      </c>
      <c r="G709" s="23" t="s">
        <v>1913</v>
      </c>
      <c r="H709" s="23" t="s">
        <v>1362</v>
      </c>
      <c r="I709" s="23" t="s">
        <v>3371</v>
      </c>
      <c r="J709" s="23" t="s">
        <v>2680</v>
      </c>
      <c r="K709" s="24" t="s">
        <v>2054</v>
      </c>
      <c r="L709" s="58" t="s">
        <v>1445</v>
      </c>
      <c r="M709" s="58" t="s">
        <v>1913</v>
      </c>
      <c r="N709" s="58" t="s">
        <v>968</v>
      </c>
    </row>
    <row r="710" spans="1:14" x14ac:dyDescent="0.4">
      <c r="A710" s="23" t="s">
        <v>1445</v>
      </c>
      <c r="B710" s="23" t="s">
        <v>1913</v>
      </c>
      <c r="C710" s="23" t="s">
        <v>968</v>
      </c>
      <c r="D710" s="23" t="s">
        <v>1246</v>
      </c>
      <c r="E710" s="23" t="s">
        <v>970</v>
      </c>
      <c r="F710" s="23" t="s">
        <v>1462</v>
      </c>
      <c r="G710" s="23" t="s">
        <v>1913</v>
      </c>
      <c r="H710" s="23" t="s">
        <v>1462</v>
      </c>
      <c r="I710" s="23" t="s">
        <v>3372</v>
      </c>
      <c r="J710" s="23" t="s">
        <v>2681</v>
      </c>
      <c r="K710" s="24" t="s">
        <v>2052</v>
      </c>
      <c r="L710" s="58" t="s">
        <v>1445</v>
      </c>
      <c r="M710" s="58" t="s">
        <v>1913</v>
      </c>
      <c r="N710" s="58" t="s">
        <v>968</v>
      </c>
    </row>
    <row r="711" spans="1:14" x14ac:dyDescent="0.4">
      <c r="A711" s="23" t="s">
        <v>1436</v>
      </c>
      <c r="B711" s="23" t="s">
        <v>1913</v>
      </c>
      <c r="C711" s="23" t="s">
        <v>0</v>
      </c>
      <c r="D711" s="23" t="s">
        <v>969</v>
      </c>
      <c r="E711" s="23" t="s">
        <v>993</v>
      </c>
      <c r="F711" s="23" t="s">
        <v>708</v>
      </c>
      <c r="G711" s="23" t="s">
        <v>1914</v>
      </c>
      <c r="H711" s="23" t="s">
        <v>709</v>
      </c>
      <c r="I711" s="23" t="s">
        <v>3762</v>
      </c>
      <c r="J711" s="23" t="s">
        <v>2907</v>
      </c>
      <c r="K711" s="24" t="s">
        <v>2052</v>
      </c>
      <c r="L711" s="58" t="s">
        <v>1436</v>
      </c>
      <c r="M711" s="58" t="s">
        <v>1913</v>
      </c>
      <c r="N711" s="58" t="s">
        <v>0</v>
      </c>
    </row>
    <row r="712" spans="1:14" x14ac:dyDescent="0.4">
      <c r="A712" s="23" t="s">
        <v>1323</v>
      </c>
      <c r="B712" s="23" t="s">
        <v>1913</v>
      </c>
      <c r="C712" s="23" t="s">
        <v>0</v>
      </c>
      <c r="D712" s="23" t="s">
        <v>1246</v>
      </c>
      <c r="E712" s="23" t="s">
        <v>977</v>
      </c>
      <c r="F712" s="23" t="s">
        <v>710</v>
      </c>
      <c r="G712" s="23" t="s">
        <v>1913</v>
      </c>
      <c r="H712" s="23" t="s">
        <v>711</v>
      </c>
      <c r="I712" s="23" t="s">
        <v>3763</v>
      </c>
      <c r="J712" s="23" t="s">
        <v>2908</v>
      </c>
      <c r="K712" s="24" t="s">
        <v>2052</v>
      </c>
      <c r="L712" s="58" t="s">
        <v>1323</v>
      </c>
      <c r="M712" s="58" t="s">
        <v>1913</v>
      </c>
      <c r="N712" s="58" t="s">
        <v>0</v>
      </c>
    </row>
    <row r="713" spans="1:14" x14ac:dyDescent="0.4">
      <c r="A713" s="23" t="s">
        <v>1328</v>
      </c>
      <c r="B713" s="23" t="s">
        <v>2949</v>
      </c>
      <c r="C713" s="23" t="s">
        <v>0</v>
      </c>
      <c r="D713" s="23" t="s">
        <v>1246</v>
      </c>
      <c r="E713" s="23" t="s">
        <v>1004</v>
      </c>
      <c r="F713" s="23" t="s">
        <v>712</v>
      </c>
      <c r="G713" s="23" t="s">
        <v>1913</v>
      </c>
      <c r="H713" s="23" t="s">
        <v>713</v>
      </c>
      <c r="I713" s="23" t="s">
        <v>3764</v>
      </c>
      <c r="J713" s="23" t="s">
        <v>2280</v>
      </c>
      <c r="K713" s="24" t="s">
        <v>2052</v>
      </c>
      <c r="L713" s="58" t="s">
        <v>1328</v>
      </c>
      <c r="M713" s="58" t="s">
        <v>2949</v>
      </c>
      <c r="N713" s="58" t="s">
        <v>0</v>
      </c>
    </row>
    <row r="714" spans="1:14" x14ac:dyDescent="0.4">
      <c r="A714" s="23" t="s">
        <v>1363</v>
      </c>
      <c r="B714" s="23" t="s">
        <v>1913</v>
      </c>
      <c r="C714" s="23" t="s">
        <v>0</v>
      </c>
      <c r="D714" s="23" t="s">
        <v>1246</v>
      </c>
      <c r="E714" s="23" t="s">
        <v>1004</v>
      </c>
      <c r="F714" s="23" t="s">
        <v>714</v>
      </c>
      <c r="G714" s="23" t="s">
        <v>1913</v>
      </c>
      <c r="H714" s="23" t="s">
        <v>715</v>
      </c>
      <c r="I714" s="23" t="s">
        <v>3765</v>
      </c>
      <c r="J714" s="23" t="s">
        <v>2313</v>
      </c>
      <c r="K714" s="24" t="s">
        <v>2054</v>
      </c>
      <c r="L714" s="58" t="s">
        <v>1363</v>
      </c>
      <c r="M714" s="58" t="s">
        <v>1913</v>
      </c>
      <c r="N714" s="58" t="s">
        <v>0</v>
      </c>
    </row>
    <row r="715" spans="1:14" x14ac:dyDescent="0.4">
      <c r="A715" s="23" t="s">
        <v>1424</v>
      </c>
      <c r="B715" s="23" t="s">
        <v>1913</v>
      </c>
      <c r="C715" s="23" t="s">
        <v>0</v>
      </c>
      <c r="D715" s="23" t="s">
        <v>969</v>
      </c>
      <c r="E715" s="23" t="s">
        <v>1040</v>
      </c>
      <c r="F715" s="23" t="s">
        <v>716</v>
      </c>
      <c r="G715" s="23" t="s">
        <v>1914</v>
      </c>
      <c r="H715" s="23" t="s">
        <v>717</v>
      </c>
      <c r="I715" s="23" t="s">
        <v>3766</v>
      </c>
      <c r="J715" s="23" t="s">
        <v>2909</v>
      </c>
      <c r="K715" s="24" t="s">
        <v>2054</v>
      </c>
      <c r="L715" s="58" t="s">
        <v>1424</v>
      </c>
      <c r="M715" s="58" t="s">
        <v>1913</v>
      </c>
      <c r="N715" s="58" t="s">
        <v>0</v>
      </c>
    </row>
    <row r="716" spans="1:14" x14ac:dyDescent="0.4">
      <c r="A716" s="23" t="s">
        <v>1422</v>
      </c>
      <c r="B716" s="23" t="s">
        <v>2005</v>
      </c>
      <c r="C716" s="23" t="s">
        <v>0</v>
      </c>
      <c r="D716" s="23" t="s">
        <v>1246</v>
      </c>
      <c r="E716" s="23" t="s">
        <v>972</v>
      </c>
      <c r="F716" s="23" t="s">
        <v>718</v>
      </c>
      <c r="G716" s="23" t="s">
        <v>14</v>
      </c>
      <c r="H716" s="23" t="s">
        <v>719</v>
      </c>
      <c r="I716" s="23" t="s">
        <v>3767</v>
      </c>
      <c r="J716" s="23" t="s">
        <v>2910</v>
      </c>
      <c r="K716" s="24" t="s">
        <v>2054</v>
      </c>
      <c r="L716" s="58" t="s">
        <v>1422</v>
      </c>
      <c r="M716" s="58" t="s">
        <v>2005</v>
      </c>
      <c r="N716" s="58" t="s">
        <v>0</v>
      </c>
    </row>
    <row r="717" spans="1:14" x14ac:dyDescent="0.4">
      <c r="A717" s="23" t="s">
        <v>1387</v>
      </c>
      <c r="B717" s="23" t="s">
        <v>1913</v>
      </c>
      <c r="C717" s="23" t="s">
        <v>0</v>
      </c>
      <c r="D717" s="23" t="s">
        <v>1246</v>
      </c>
      <c r="E717" s="23" t="s">
        <v>1004</v>
      </c>
      <c r="F717" s="23" t="s">
        <v>720</v>
      </c>
      <c r="G717" s="23" t="s">
        <v>1913</v>
      </c>
      <c r="H717" s="23" t="s">
        <v>721</v>
      </c>
      <c r="I717" s="23" t="s">
        <v>3768</v>
      </c>
      <c r="J717" s="23" t="s">
        <v>2911</v>
      </c>
      <c r="K717" s="24" t="s">
        <v>2054</v>
      </c>
      <c r="L717" s="58" t="s">
        <v>1387</v>
      </c>
      <c r="M717" s="58" t="s">
        <v>1913</v>
      </c>
      <c r="N717" s="58" t="s">
        <v>0</v>
      </c>
    </row>
    <row r="718" spans="1:14" x14ac:dyDescent="0.4">
      <c r="A718" s="23" t="s">
        <v>1081</v>
      </c>
      <c r="B718" s="23" t="s">
        <v>1913</v>
      </c>
      <c r="C718" s="23" t="s">
        <v>0</v>
      </c>
      <c r="D718" s="23" t="s">
        <v>969</v>
      </c>
      <c r="E718" s="23" t="s">
        <v>972</v>
      </c>
      <c r="F718" s="23" t="s">
        <v>722</v>
      </c>
      <c r="G718" s="23" t="s">
        <v>1913</v>
      </c>
      <c r="H718" s="23" t="s">
        <v>723</v>
      </c>
      <c r="I718" s="23" t="s">
        <v>3769</v>
      </c>
      <c r="J718" s="23" t="s">
        <v>2912</v>
      </c>
      <c r="K718" s="24" t="s">
        <v>2054</v>
      </c>
      <c r="L718" s="58" t="s">
        <v>1081</v>
      </c>
      <c r="M718" s="58" t="s">
        <v>1913</v>
      </c>
      <c r="N718" s="58" t="s">
        <v>0</v>
      </c>
    </row>
    <row r="719" spans="1:14" x14ac:dyDescent="0.4">
      <c r="A719" s="23" t="s">
        <v>1025</v>
      </c>
      <c r="B719" s="23" t="s">
        <v>1913</v>
      </c>
      <c r="C719" s="23" t="s">
        <v>0</v>
      </c>
      <c r="D719" s="23" t="s">
        <v>1246</v>
      </c>
      <c r="E719" s="23" t="s">
        <v>977</v>
      </c>
      <c r="F719" s="23" t="s">
        <v>724</v>
      </c>
      <c r="G719" s="23" t="s">
        <v>1914</v>
      </c>
      <c r="H719" s="23" t="s">
        <v>725</v>
      </c>
      <c r="I719" s="23" t="s">
        <v>3770</v>
      </c>
      <c r="J719" s="23" t="s">
        <v>2913</v>
      </c>
      <c r="K719" s="24" t="s">
        <v>2054</v>
      </c>
      <c r="L719" s="58" t="s">
        <v>1025</v>
      </c>
      <c r="M719" s="58" t="s">
        <v>1913</v>
      </c>
      <c r="N719" s="58" t="s">
        <v>0</v>
      </c>
    </row>
    <row r="720" spans="1:14" x14ac:dyDescent="0.4">
      <c r="A720" s="23" t="s">
        <v>1429</v>
      </c>
      <c r="B720" s="23" t="s">
        <v>1913</v>
      </c>
      <c r="C720" s="23" t="s">
        <v>0</v>
      </c>
      <c r="D720" s="23" t="s">
        <v>1246</v>
      </c>
      <c r="E720" s="23" t="s">
        <v>986</v>
      </c>
      <c r="F720" s="23" t="s">
        <v>726</v>
      </c>
      <c r="G720" s="23" t="s">
        <v>1914</v>
      </c>
      <c r="H720" s="23" t="s">
        <v>727</v>
      </c>
      <c r="I720" s="23" t="s">
        <v>3771</v>
      </c>
      <c r="J720" s="23" t="s">
        <v>2914</v>
      </c>
      <c r="K720" s="24" t="s">
        <v>2054</v>
      </c>
      <c r="L720" s="58" t="s">
        <v>1429</v>
      </c>
      <c r="M720" s="58" t="s">
        <v>1913</v>
      </c>
      <c r="N720" s="58" t="s">
        <v>0</v>
      </c>
    </row>
    <row r="721" spans="1:14" x14ac:dyDescent="0.4">
      <c r="A721" s="23" t="s">
        <v>1306</v>
      </c>
      <c r="B721" s="23" t="s">
        <v>2005</v>
      </c>
      <c r="C721" s="23" t="s">
        <v>0</v>
      </c>
      <c r="D721" s="23" t="s">
        <v>969</v>
      </c>
      <c r="E721" s="23" t="s">
        <v>1040</v>
      </c>
      <c r="F721" s="23" t="s">
        <v>728</v>
      </c>
      <c r="G721" s="23" t="s">
        <v>14</v>
      </c>
      <c r="H721" s="23" t="s">
        <v>729</v>
      </c>
      <c r="I721" s="23" t="s">
        <v>3772</v>
      </c>
      <c r="J721" s="23" t="s">
        <v>2915</v>
      </c>
      <c r="K721" s="24" t="s">
        <v>2054</v>
      </c>
      <c r="L721" s="58" t="s">
        <v>1306</v>
      </c>
      <c r="M721" s="58" t="s">
        <v>2005</v>
      </c>
      <c r="N721" s="58" t="s">
        <v>0</v>
      </c>
    </row>
    <row r="722" spans="1:14" x14ac:dyDescent="0.4">
      <c r="A722" s="23" t="s">
        <v>1428</v>
      </c>
      <c r="B722" s="23" t="s">
        <v>1913</v>
      </c>
      <c r="C722" s="23" t="s">
        <v>0</v>
      </c>
      <c r="D722" s="23" t="s">
        <v>1246</v>
      </c>
      <c r="E722" s="23" t="s">
        <v>986</v>
      </c>
      <c r="F722" s="23" t="s">
        <v>730</v>
      </c>
      <c r="G722" s="23" t="s">
        <v>1913</v>
      </c>
      <c r="H722" s="23" t="s">
        <v>731</v>
      </c>
      <c r="I722" s="23" t="s">
        <v>3773</v>
      </c>
      <c r="J722" s="23" t="s">
        <v>2916</v>
      </c>
      <c r="K722" s="24" t="s">
        <v>2054</v>
      </c>
      <c r="L722" s="58" t="s">
        <v>1428</v>
      </c>
      <c r="M722" s="58" t="s">
        <v>1913</v>
      </c>
      <c r="N722" s="58" t="s">
        <v>0</v>
      </c>
    </row>
    <row r="723" spans="1:14" x14ac:dyDescent="0.4">
      <c r="A723" s="23" t="s">
        <v>1323</v>
      </c>
      <c r="B723" s="23" t="s">
        <v>1913</v>
      </c>
      <c r="C723" s="23" t="s">
        <v>0</v>
      </c>
      <c r="D723" s="23" t="s">
        <v>1246</v>
      </c>
      <c r="E723" s="23" t="s">
        <v>977</v>
      </c>
      <c r="F723" s="23" t="s">
        <v>732</v>
      </c>
      <c r="G723" s="23" t="s">
        <v>1913</v>
      </c>
      <c r="H723" s="23" t="s">
        <v>733</v>
      </c>
      <c r="I723" s="23" t="s">
        <v>3774</v>
      </c>
      <c r="J723" s="23" t="s">
        <v>2917</v>
      </c>
      <c r="K723" s="24" t="s">
        <v>2052</v>
      </c>
      <c r="L723" s="58" t="s">
        <v>1323</v>
      </c>
      <c r="M723" s="58" t="s">
        <v>1913</v>
      </c>
      <c r="N723" s="58" t="s">
        <v>0</v>
      </c>
    </row>
    <row r="724" spans="1:14" x14ac:dyDescent="0.4">
      <c r="A724" s="23" t="s">
        <v>3914</v>
      </c>
      <c r="B724" s="23" t="s">
        <v>1913</v>
      </c>
      <c r="C724" s="23" t="s">
        <v>0</v>
      </c>
      <c r="D724" s="23" t="s">
        <v>969</v>
      </c>
      <c r="E724" s="23" t="s">
        <v>986</v>
      </c>
      <c r="F724" s="23" t="s">
        <v>734</v>
      </c>
      <c r="G724" s="23" t="s">
        <v>1913</v>
      </c>
      <c r="H724" s="23" t="s">
        <v>735</v>
      </c>
      <c r="I724" s="23" t="s">
        <v>3775</v>
      </c>
      <c r="J724" s="23" t="s">
        <v>2918</v>
      </c>
      <c r="K724" s="24" t="s">
        <v>2054</v>
      </c>
      <c r="L724" s="58" t="s">
        <v>3914</v>
      </c>
      <c r="M724" s="58" t="s">
        <v>1913</v>
      </c>
      <c r="N724" s="58" t="s">
        <v>0</v>
      </c>
    </row>
    <row r="725" spans="1:14" x14ac:dyDescent="0.4">
      <c r="A725" s="23" t="s">
        <v>1420</v>
      </c>
      <c r="B725" s="23" t="s">
        <v>2949</v>
      </c>
      <c r="C725" s="23" t="s">
        <v>0</v>
      </c>
      <c r="D725" s="23" t="s">
        <v>969</v>
      </c>
      <c r="E725" s="23" t="s">
        <v>1000</v>
      </c>
      <c r="F725" s="23" t="s">
        <v>736</v>
      </c>
      <c r="G725" s="23" t="s">
        <v>1913</v>
      </c>
      <c r="H725" s="23" t="s">
        <v>737</v>
      </c>
      <c r="I725" s="23" t="s">
        <v>3776</v>
      </c>
      <c r="J725" s="23" t="s">
        <v>2919</v>
      </c>
      <c r="K725" s="24" t="s">
        <v>2110</v>
      </c>
      <c r="L725" s="58" t="s">
        <v>1420</v>
      </c>
      <c r="M725" s="58" t="s">
        <v>2949</v>
      </c>
      <c r="N725" s="58" t="s">
        <v>0</v>
      </c>
    </row>
    <row r="726" spans="1:14" x14ac:dyDescent="0.4">
      <c r="A726" s="23" t="s">
        <v>1358</v>
      </c>
      <c r="B726" s="23" t="s">
        <v>1913</v>
      </c>
      <c r="C726" s="23" t="s">
        <v>0</v>
      </c>
      <c r="D726" s="23" t="s">
        <v>1246</v>
      </c>
      <c r="E726" s="23" t="s">
        <v>1004</v>
      </c>
      <c r="F726" s="23" t="s">
        <v>738</v>
      </c>
      <c r="G726" s="23" t="s">
        <v>1913</v>
      </c>
      <c r="H726" s="23" t="s">
        <v>739</v>
      </c>
      <c r="I726" s="23" t="s">
        <v>3777</v>
      </c>
      <c r="J726" s="23" t="s">
        <v>2333</v>
      </c>
      <c r="K726" s="24" t="s">
        <v>2110</v>
      </c>
      <c r="L726" s="58" t="s">
        <v>1358</v>
      </c>
      <c r="M726" s="58" t="s">
        <v>1913</v>
      </c>
      <c r="N726" s="58" t="s">
        <v>0</v>
      </c>
    </row>
    <row r="727" spans="1:14" x14ac:dyDescent="0.4">
      <c r="A727" s="23" t="s">
        <v>1420</v>
      </c>
      <c r="B727" s="23" t="s">
        <v>2949</v>
      </c>
      <c r="C727" s="23" t="s">
        <v>0</v>
      </c>
      <c r="D727" s="23" t="s">
        <v>969</v>
      </c>
      <c r="E727" s="23" t="s">
        <v>1000</v>
      </c>
      <c r="F727" s="23" t="s">
        <v>740</v>
      </c>
      <c r="G727" s="23" t="s">
        <v>1913</v>
      </c>
      <c r="H727" s="23" t="s">
        <v>741</v>
      </c>
      <c r="I727" s="23" t="s">
        <v>3778</v>
      </c>
      <c r="J727" s="23" t="s">
        <v>2920</v>
      </c>
      <c r="K727" s="24" t="s">
        <v>2110</v>
      </c>
      <c r="L727" s="58" t="s">
        <v>1420</v>
      </c>
      <c r="M727" s="58" t="s">
        <v>2949</v>
      </c>
      <c r="N727" s="58" t="s">
        <v>0</v>
      </c>
    </row>
    <row r="728" spans="1:14" x14ac:dyDescent="0.4">
      <c r="A728" s="23" t="s">
        <v>1250</v>
      </c>
      <c r="B728" s="23" t="s">
        <v>2005</v>
      </c>
      <c r="C728" s="23" t="s">
        <v>968</v>
      </c>
      <c r="D728" s="23" t="s">
        <v>969</v>
      </c>
      <c r="E728" s="23" t="s">
        <v>970</v>
      </c>
      <c r="F728" s="23" t="s">
        <v>1364</v>
      </c>
      <c r="G728" s="23" t="s">
        <v>1913</v>
      </c>
      <c r="H728" s="23" t="s">
        <v>1364</v>
      </c>
      <c r="I728" s="23" t="s">
        <v>3373</v>
      </c>
      <c r="J728" s="23" t="s">
        <v>2327</v>
      </c>
      <c r="K728" s="24" t="s">
        <v>2110</v>
      </c>
      <c r="L728" s="58" t="s">
        <v>1250</v>
      </c>
      <c r="M728" s="58" t="s">
        <v>2005</v>
      </c>
      <c r="N728" s="58" t="s">
        <v>968</v>
      </c>
    </row>
    <row r="729" spans="1:14" x14ac:dyDescent="0.4">
      <c r="A729" s="23" t="s">
        <v>1250</v>
      </c>
      <c r="B729" s="23" t="s">
        <v>2005</v>
      </c>
      <c r="C729" s="23" t="s">
        <v>968</v>
      </c>
      <c r="D729" s="23" t="s">
        <v>969</v>
      </c>
      <c r="E729" s="23" t="s">
        <v>970</v>
      </c>
      <c r="F729" s="23" t="s">
        <v>1365</v>
      </c>
      <c r="G729" s="23" t="s">
        <v>1913</v>
      </c>
      <c r="H729" s="23" t="s">
        <v>1365</v>
      </c>
      <c r="I729" s="23" t="s">
        <v>3374</v>
      </c>
      <c r="J729" s="23" t="s">
        <v>2325</v>
      </c>
      <c r="K729" s="24" t="s">
        <v>2110</v>
      </c>
      <c r="L729" s="58" t="s">
        <v>1250</v>
      </c>
      <c r="M729" s="58" t="s">
        <v>2005</v>
      </c>
      <c r="N729" s="58" t="s">
        <v>968</v>
      </c>
    </row>
    <row r="730" spans="1:14" x14ac:dyDescent="0.4">
      <c r="A730" s="23" t="s">
        <v>1250</v>
      </c>
      <c r="B730" s="23" t="s">
        <v>2005</v>
      </c>
      <c r="C730" s="23" t="s">
        <v>968</v>
      </c>
      <c r="D730" s="23" t="s">
        <v>969</v>
      </c>
      <c r="E730" s="23" t="s">
        <v>970</v>
      </c>
      <c r="F730" s="23" t="s">
        <v>1366</v>
      </c>
      <c r="G730" s="23" t="s">
        <v>1913</v>
      </c>
      <c r="H730" s="23" t="s">
        <v>1366</v>
      </c>
      <c r="I730" s="23" t="s">
        <v>3375</v>
      </c>
      <c r="J730" s="23" t="s">
        <v>2324</v>
      </c>
      <c r="K730" s="24" t="s">
        <v>2629</v>
      </c>
      <c r="L730" s="58" t="s">
        <v>1250</v>
      </c>
      <c r="M730" s="58" t="s">
        <v>2005</v>
      </c>
      <c r="N730" s="58" t="s">
        <v>968</v>
      </c>
    </row>
    <row r="731" spans="1:14" x14ac:dyDescent="0.4">
      <c r="A731" s="23" t="s">
        <v>1250</v>
      </c>
      <c r="B731" s="23" t="s">
        <v>2005</v>
      </c>
      <c r="C731" s="23" t="s">
        <v>968</v>
      </c>
      <c r="D731" s="23" t="s">
        <v>969</v>
      </c>
      <c r="E731" s="23" t="s">
        <v>970</v>
      </c>
      <c r="F731" s="23" t="s">
        <v>1367</v>
      </c>
      <c r="G731" s="23" t="s">
        <v>1913</v>
      </c>
      <c r="H731" s="23" t="s">
        <v>1367</v>
      </c>
      <c r="I731" s="23" t="s">
        <v>3376</v>
      </c>
      <c r="J731" s="23" t="s">
        <v>2323</v>
      </c>
      <c r="K731" s="24" t="s">
        <v>2629</v>
      </c>
      <c r="L731" s="58" t="s">
        <v>1250</v>
      </c>
      <c r="M731" s="58" t="s">
        <v>2005</v>
      </c>
      <c r="N731" s="58" t="s">
        <v>968</v>
      </c>
    </row>
    <row r="732" spans="1:14" x14ac:dyDescent="0.4">
      <c r="A732" s="23" t="s">
        <v>1437</v>
      </c>
      <c r="B732" s="23" t="s">
        <v>1913</v>
      </c>
      <c r="C732" s="23" t="s">
        <v>0</v>
      </c>
      <c r="D732" s="23" t="s">
        <v>1246</v>
      </c>
      <c r="E732" s="23" t="s">
        <v>1174</v>
      </c>
      <c r="F732" s="23" t="s">
        <v>742</v>
      </c>
      <c r="G732" s="23" t="s">
        <v>1913</v>
      </c>
      <c r="H732" s="23" t="s">
        <v>742</v>
      </c>
      <c r="I732" s="23" t="s">
        <v>3377</v>
      </c>
      <c r="J732" s="23" t="s">
        <v>2140</v>
      </c>
      <c r="K732" s="24" t="s">
        <v>2052</v>
      </c>
      <c r="L732" s="58" t="s">
        <v>1437</v>
      </c>
      <c r="M732" s="58" t="s">
        <v>1913</v>
      </c>
      <c r="N732" s="58" t="s">
        <v>0</v>
      </c>
    </row>
    <row r="733" spans="1:14" x14ac:dyDescent="0.4">
      <c r="A733" s="23" t="s">
        <v>1356</v>
      </c>
      <c r="B733" s="23" t="s">
        <v>1913</v>
      </c>
      <c r="C733" s="23" t="s">
        <v>968</v>
      </c>
      <c r="D733" s="23" t="s">
        <v>969</v>
      </c>
      <c r="E733" s="23" t="s">
        <v>993</v>
      </c>
      <c r="F733" s="23" t="s">
        <v>1368</v>
      </c>
      <c r="G733" s="23" t="s">
        <v>1914</v>
      </c>
      <c r="H733" s="23" t="s">
        <v>1368</v>
      </c>
      <c r="I733" s="23" t="s">
        <v>3378</v>
      </c>
      <c r="J733" s="23" t="s">
        <v>2682</v>
      </c>
      <c r="K733" s="24" t="s">
        <v>2052</v>
      </c>
      <c r="L733" s="58" t="s">
        <v>1356</v>
      </c>
      <c r="M733" s="58" t="s">
        <v>1913</v>
      </c>
      <c r="N733" s="58" t="s">
        <v>968</v>
      </c>
    </row>
    <row r="734" spans="1:14" x14ac:dyDescent="0.4">
      <c r="A734" s="23" t="s">
        <v>971</v>
      </c>
      <c r="B734" s="23" t="s">
        <v>2005</v>
      </c>
      <c r="C734" s="23" t="s">
        <v>968</v>
      </c>
      <c r="D734" s="23" t="s">
        <v>969</v>
      </c>
      <c r="E734" s="23" t="s">
        <v>986</v>
      </c>
      <c r="F734" s="23" t="s">
        <v>1369</v>
      </c>
      <c r="G734" s="23" t="s">
        <v>5</v>
      </c>
      <c r="H734" s="23" t="s">
        <v>1369</v>
      </c>
      <c r="I734" s="23" t="s">
        <v>3379</v>
      </c>
      <c r="J734" s="23" t="s">
        <v>2683</v>
      </c>
      <c r="K734" s="24" t="s">
        <v>2052</v>
      </c>
      <c r="L734" s="58" t="s">
        <v>971</v>
      </c>
      <c r="M734" s="58" t="s">
        <v>2005</v>
      </c>
      <c r="N734" s="58" t="s">
        <v>968</v>
      </c>
    </row>
    <row r="735" spans="1:14" x14ac:dyDescent="0.4">
      <c r="A735" s="23" t="s">
        <v>1356</v>
      </c>
      <c r="B735" s="23" t="s">
        <v>1913</v>
      </c>
      <c r="C735" s="23" t="s">
        <v>968</v>
      </c>
      <c r="D735" s="23" t="s">
        <v>969</v>
      </c>
      <c r="E735" s="23" t="s">
        <v>986</v>
      </c>
      <c r="F735" s="23" t="s">
        <v>1370</v>
      </c>
      <c r="G735" s="23" t="s">
        <v>1913</v>
      </c>
      <c r="H735" s="23" t="s">
        <v>1370</v>
      </c>
      <c r="I735" s="23" t="s">
        <v>3380</v>
      </c>
      <c r="J735" s="23" t="s">
        <v>2684</v>
      </c>
      <c r="K735" s="24" t="s">
        <v>2094</v>
      </c>
      <c r="L735" s="58" t="s">
        <v>1356</v>
      </c>
      <c r="M735" s="58" t="s">
        <v>1913</v>
      </c>
      <c r="N735" s="58" t="s">
        <v>968</v>
      </c>
    </row>
    <row r="736" spans="1:14" x14ac:dyDescent="0.4">
      <c r="A736" s="23" t="s">
        <v>1032</v>
      </c>
      <c r="B736" s="23" t="s">
        <v>1913</v>
      </c>
      <c r="C736" s="23" t="s">
        <v>0</v>
      </c>
      <c r="D736" s="23" t="s">
        <v>1246</v>
      </c>
      <c r="E736" s="23" t="s">
        <v>1174</v>
      </c>
      <c r="F736" s="23" t="s">
        <v>743</v>
      </c>
      <c r="G736" s="23" t="s">
        <v>1913</v>
      </c>
      <c r="H736" s="23" t="s">
        <v>744</v>
      </c>
      <c r="I736" s="23" t="s">
        <v>3779</v>
      </c>
      <c r="J736" s="23" t="s">
        <v>2921</v>
      </c>
      <c r="K736" s="24">
        <v>0</v>
      </c>
      <c r="L736" s="58" t="s">
        <v>1032</v>
      </c>
      <c r="M736" s="58" t="s">
        <v>1913</v>
      </c>
      <c r="N736" s="58" t="s">
        <v>0</v>
      </c>
    </row>
    <row r="737" spans="1:15" x14ac:dyDescent="0.4">
      <c r="A737" s="23" t="s">
        <v>1037</v>
      </c>
      <c r="B737" s="23" t="s">
        <v>1875</v>
      </c>
      <c r="C737" s="23" t="s">
        <v>0</v>
      </c>
      <c r="D737" s="23" t="s">
        <v>1246</v>
      </c>
      <c r="E737" s="23" t="s">
        <v>972</v>
      </c>
      <c r="F737" s="23" t="s">
        <v>745</v>
      </c>
      <c r="G737" s="23" t="s">
        <v>1875</v>
      </c>
      <c r="H737" s="23" t="s">
        <v>746</v>
      </c>
      <c r="I737" s="23" t="s">
        <v>3780</v>
      </c>
      <c r="J737" s="23" t="s">
        <v>2335</v>
      </c>
      <c r="K737" s="24" t="s">
        <v>2054</v>
      </c>
      <c r="L737" s="58" t="s">
        <v>1037</v>
      </c>
      <c r="M737" s="58" t="s">
        <v>1875</v>
      </c>
      <c r="N737" s="58" t="s">
        <v>0</v>
      </c>
    </row>
    <row r="738" spans="1:15" x14ac:dyDescent="0.4">
      <c r="A738" s="23" t="s">
        <v>1438</v>
      </c>
      <c r="B738" s="23" t="s">
        <v>1913</v>
      </c>
      <c r="C738" s="23" t="s">
        <v>0</v>
      </c>
      <c r="D738" s="23" t="s">
        <v>1246</v>
      </c>
      <c r="E738" s="23" t="s">
        <v>970</v>
      </c>
      <c r="F738" s="23" t="s">
        <v>747</v>
      </c>
      <c r="G738" s="23" t="s">
        <v>1913</v>
      </c>
      <c r="H738" s="23" t="s">
        <v>748</v>
      </c>
      <c r="I738" s="23" t="s">
        <v>3781</v>
      </c>
      <c r="J738" s="23" t="s">
        <v>2347</v>
      </c>
      <c r="K738" s="24" t="s">
        <v>2054</v>
      </c>
      <c r="L738" s="58" t="s">
        <v>1438</v>
      </c>
      <c r="M738" s="58" t="s">
        <v>1913</v>
      </c>
      <c r="N738" s="58" t="s">
        <v>0</v>
      </c>
    </row>
    <row r="739" spans="1:15" x14ac:dyDescent="0.4">
      <c r="A739" s="23" t="s">
        <v>1034</v>
      </c>
      <c r="B739" s="23" t="s">
        <v>2005</v>
      </c>
      <c r="C739" s="23" t="s">
        <v>0</v>
      </c>
      <c r="D739" s="23" t="s">
        <v>969</v>
      </c>
      <c r="E739" s="23" t="s">
        <v>993</v>
      </c>
      <c r="F739" s="23" t="s">
        <v>749</v>
      </c>
      <c r="G739" s="23" t="s">
        <v>5</v>
      </c>
      <c r="H739" s="23" t="s">
        <v>750</v>
      </c>
      <c r="I739" s="23" t="s">
        <v>3782</v>
      </c>
      <c r="J739" s="23" t="s">
        <v>2922</v>
      </c>
      <c r="K739" s="24" t="s">
        <v>2054</v>
      </c>
      <c r="L739" s="58" t="s">
        <v>1034</v>
      </c>
      <c r="M739" s="58" t="s">
        <v>2005</v>
      </c>
      <c r="N739" s="58" t="s">
        <v>0</v>
      </c>
    </row>
    <row r="740" spans="1:15" x14ac:dyDescent="0.4">
      <c r="A740" s="23" t="s">
        <v>1427</v>
      </c>
      <c r="B740" s="23" t="s">
        <v>1913</v>
      </c>
      <c r="C740" s="23" t="s">
        <v>0</v>
      </c>
      <c r="D740" s="23" t="s">
        <v>969</v>
      </c>
      <c r="E740" s="23" t="s">
        <v>1227</v>
      </c>
      <c r="F740" s="23" t="s">
        <v>751</v>
      </c>
      <c r="G740" s="23" t="s">
        <v>1913</v>
      </c>
      <c r="H740" s="23" t="s">
        <v>752</v>
      </c>
      <c r="I740" s="23" t="s">
        <v>3783</v>
      </c>
      <c r="J740" s="23" t="s">
        <v>2923</v>
      </c>
      <c r="K740" s="24" t="s">
        <v>2094</v>
      </c>
      <c r="L740" s="58" t="s">
        <v>1427</v>
      </c>
      <c r="M740" s="58" t="s">
        <v>1913</v>
      </c>
      <c r="N740" s="58" t="s">
        <v>0</v>
      </c>
    </row>
    <row r="741" spans="1:15" x14ac:dyDescent="0.4">
      <c r="A741" s="23" t="s">
        <v>1371</v>
      </c>
      <c r="B741" s="23" t="s">
        <v>1913</v>
      </c>
      <c r="C741" s="23" t="s">
        <v>0</v>
      </c>
      <c r="D741" s="23" t="s">
        <v>969</v>
      </c>
      <c r="E741" s="23" t="s">
        <v>1174</v>
      </c>
      <c r="F741" s="23" t="s">
        <v>753</v>
      </c>
      <c r="G741" s="23" t="s">
        <v>1913</v>
      </c>
      <c r="H741" s="23" t="s">
        <v>754</v>
      </c>
      <c r="I741" s="23" t="s">
        <v>3784</v>
      </c>
      <c r="J741" s="23" t="s">
        <v>2924</v>
      </c>
      <c r="K741" s="24" t="s">
        <v>2054</v>
      </c>
      <c r="L741" s="58" t="s">
        <v>1371</v>
      </c>
      <c r="M741" s="58" t="s">
        <v>1913</v>
      </c>
      <c r="N741" s="58" t="s">
        <v>0</v>
      </c>
    </row>
    <row r="742" spans="1:15" x14ac:dyDescent="0.4">
      <c r="A742" s="23" t="s">
        <v>1439</v>
      </c>
      <c r="B742" s="23" t="s">
        <v>1913</v>
      </c>
      <c r="C742" s="23" t="s">
        <v>0</v>
      </c>
      <c r="D742" s="23" t="s">
        <v>1246</v>
      </c>
      <c r="E742" s="23" t="s">
        <v>1174</v>
      </c>
      <c r="F742" s="23" t="s">
        <v>755</v>
      </c>
      <c r="G742" s="23" t="s">
        <v>1914</v>
      </c>
      <c r="H742" s="23" t="s">
        <v>756</v>
      </c>
      <c r="I742" s="23" t="s">
        <v>3785</v>
      </c>
      <c r="J742" s="23" t="s">
        <v>2112</v>
      </c>
      <c r="K742" s="24" t="s">
        <v>2054</v>
      </c>
      <c r="L742" s="58" t="s">
        <v>1439</v>
      </c>
      <c r="M742" s="58" t="s">
        <v>1913</v>
      </c>
      <c r="N742" s="58" t="s">
        <v>0</v>
      </c>
      <c r="O742" s="23">
        <v>1</v>
      </c>
    </row>
    <row r="743" spans="1:15" x14ac:dyDescent="0.4">
      <c r="A743" s="23" t="s">
        <v>1514</v>
      </c>
      <c r="B743" s="23" t="s">
        <v>2949</v>
      </c>
      <c r="C743" s="23" t="s">
        <v>0</v>
      </c>
      <c r="D743" s="23" t="s">
        <v>969</v>
      </c>
      <c r="E743" s="23" t="s">
        <v>1000</v>
      </c>
      <c r="F743" s="23" t="s">
        <v>757</v>
      </c>
      <c r="G743" s="23" t="s">
        <v>1913</v>
      </c>
      <c r="H743" s="23" t="s">
        <v>758</v>
      </c>
      <c r="I743" s="23" t="s">
        <v>3786</v>
      </c>
      <c r="J743" s="23" t="s">
        <v>2152</v>
      </c>
      <c r="K743" s="24" t="s">
        <v>2054</v>
      </c>
      <c r="L743" s="58" t="s">
        <v>1514</v>
      </c>
      <c r="M743" s="58" t="s">
        <v>2949</v>
      </c>
      <c r="N743" s="58" t="s">
        <v>0</v>
      </c>
    </row>
    <row r="744" spans="1:15" x14ac:dyDescent="0.4">
      <c r="A744" s="23" t="s">
        <v>1255</v>
      </c>
      <c r="B744" s="23" t="s">
        <v>1913</v>
      </c>
      <c r="C744" s="23" t="s">
        <v>0</v>
      </c>
      <c r="D744" s="23" t="s">
        <v>1246</v>
      </c>
      <c r="E744" s="23" t="s">
        <v>1174</v>
      </c>
      <c r="F744" s="23" t="s">
        <v>759</v>
      </c>
      <c r="G744" s="23" t="s">
        <v>1913</v>
      </c>
      <c r="H744" s="23" t="s">
        <v>760</v>
      </c>
      <c r="I744" s="23" t="s">
        <v>3787</v>
      </c>
      <c r="J744" s="23" t="s">
        <v>2150</v>
      </c>
      <c r="K744" s="24" t="s">
        <v>2052</v>
      </c>
      <c r="L744" s="58" t="s">
        <v>1255</v>
      </c>
      <c r="M744" s="58" t="s">
        <v>1913</v>
      </c>
      <c r="N744" s="58" t="s">
        <v>0</v>
      </c>
    </row>
    <row r="745" spans="1:15" x14ac:dyDescent="0.4">
      <c r="A745" s="23" t="s">
        <v>1349</v>
      </c>
      <c r="B745" s="23" t="s">
        <v>1913</v>
      </c>
      <c r="C745" s="23" t="s">
        <v>0</v>
      </c>
      <c r="D745" s="23" t="s">
        <v>969</v>
      </c>
      <c r="E745" s="23" t="s">
        <v>1248</v>
      </c>
      <c r="F745" s="23" t="s">
        <v>761</v>
      </c>
      <c r="G745" s="23" t="s">
        <v>1913</v>
      </c>
      <c r="H745" s="23" t="s">
        <v>762</v>
      </c>
      <c r="I745" s="23" t="s">
        <v>3788</v>
      </c>
      <c r="J745" s="23" t="s">
        <v>2937</v>
      </c>
      <c r="K745" s="24" t="s">
        <v>2052</v>
      </c>
      <c r="L745" s="58" t="s">
        <v>1349</v>
      </c>
      <c r="M745" s="58" t="s">
        <v>1913</v>
      </c>
      <c r="N745" s="58" t="s">
        <v>0</v>
      </c>
    </row>
    <row r="746" spans="1:15" x14ac:dyDescent="0.4">
      <c r="A746" s="23" t="s">
        <v>1344</v>
      </c>
      <c r="B746" s="23" t="s">
        <v>1913</v>
      </c>
      <c r="C746" s="23" t="s">
        <v>0</v>
      </c>
      <c r="D746" s="23" t="s">
        <v>1246</v>
      </c>
      <c r="E746" s="23" t="s">
        <v>1248</v>
      </c>
      <c r="F746" s="23" t="s">
        <v>763</v>
      </c>
      <c r="G746" s="23" t="s">
        <v>1914</v>
      </c>
      <c r="H746" s="23" t="s">
        <v>764</v>
      </c>
      <c r="I746" s="23" t="s">
        <v>3789</v>
      </c>
      <c r="J746" s="23" t="s">
        <v>2925</v>
      </c>
      <c r="K746" s="24">
        <v>1</v>
      </c>
      <c r="L746" s="58" t="s">
        <v>1344</v>
      </c>
      <c r="M746" s="58" t="s">
        <v>1913</v>
      </c>
      <c r="N746" s="58" t="s">
        <v>0</v>
      </c>
    </row>
    <row r="747" spans="1:15" x14ac:dyDescent="0.4">
      <c r="A747" s="23" t="s">
        <v>1535</v>
      </c>
      <c r="B747" s="23" t="s">
        <v>1913</v>
      </c>
      <c r="C747" s="23" t="s">
        <v>968</v>
      </c>
      <c r="D747" s="23" t="s">
        <v>969</v>
      </c>
      <c r="E747" s="23" t="s">
        <v>1227</v>
      </c>
      <c r="F747" s="23" t="s">
        <v>1461</v>
      </c>
      <c r="G747" s="23" t="s">
        <v>1913</v>
      </c>
      <c r="H747" s="23" t="s">
        <v>1461</v>
      </c>
      <c r="I747" s="23" t="s">
        <v>3381</v>
      </c>
      <c r="J747" s="23" t="s">
        <v>2050</v>
      </c>
      <c r="K747" s="24">
        <v>1</v>
      </c>
      <c r="L747" s="58" t="s">
        <v>1535</v>
      </c>
      <c r="M747" s="58" t="s">
        <v>1913</v>
      </c>
      <c r="N747" s="58" t="s">
        <v>968</v>
      </c>
    </row>
    <row r="748" spans="1:15" x14ac:dyDescent="0.4">
      <c r="A748" s="23" t="s">
        <v>1078</v>
      </c>
      <c r="B748" s="23" t="s">
        <v>1913</v>
      </c>
      <c r="C748" s="23" t="s">
        <v>968</v>
      </c>
      <c r="D748" s="23" t="s">
        <v>969</v>
      </c>
      <c r="E748" s="23" t="s">
        <v>1174</v>
      </c>
      <c r="F748" s="23" t="s">
        <v>1372</v>
      </c>
      <c r="G748" s="23" t="s">
        <v>1914</v>
      </c>
      <c r="H748" s="23" t="s">
        <v>1372</v>
      </c>
      <c r="I748" s="23" t="s">
        <v>3382</v>
      </c>
      <c r="J748" s="23" t="s">
        <v>2685</v>
      </c>
      <c r="K748" s="24" t="s">
        <v>2052</v>
      </c>
      <c r="L748" s="58" t="s">
        <v>1078</v>
      </c>
      <c r="M748" s="58" t="s">
        <v>1913</v>
      </c>
      <c r="N748" s="58" t="s">
        <v>968</v>
      </c>
    </row>
    <row r="749" spans="1:15" x14ac:dyDescent="0.4">
      <c r="A749" s="23" t="s">
        <v>1034</v>
      </c>
      <c r="B749" s="23" t="s">
        <v>2005</v>
      </c>
      <c r="C749" s="23" t="s">
        <v>968</v>
      </c>
      <c r="D749" s="23" t="s">
        <v>969</v>
      </c>
      <c r="E749" s="23" t="s">
        <v>1174</v>
      </c>
      <c r="F749" s="23" t="s">
        <v>1373</v>
      </c>
      <c r="G749" s="23" t="s">
        <v>14</v>
      </c>
      <c r="H749" s="23" t="s">
        <v>1373</v>
      </c>
      <c r="I749" s="23" t="s">
        <v>3383</v>
      </c>
      <c r="J749" s="23" t="s">
        <v>2686</v>
      </c>
      <c r="K749" s="24" t="s">
        <v>2052</v>
      </c>
      <c r="L749" s="58" t="s">
        <v>1034</v>
      </c>
      <c r="M749" s="58" t="s">
        <v>2005</v>
      </c>
      <c r="N749" s="58" t="s">
        <v>968</v>
      </c>
    </row>
    <row r="750" spans="1:15" x14ac:dyDescent="0.4">
      <c r="A750" s="23" t="s">
        <v>1375</v>
      </c>
      <c r="B750" s="23" t="s">
        <v>1913</v>
      </c>
      <c r="C750" s="23" t="s">
        <v>968</v>
      </c>
      <c r="D750" s="23" t="s">
        <v>969</v>
      </c>
      <c r="E750" s="23" t="s">
        <v>1248</v>
      </c>
      <c r="F750" s="23" t="s">
        <v>1374</v>
      </c>
      <c r="G750" s="23" t="s">
        <v>1913</v>
      </c>
      <c r="H750" s="23" t="s">
        <v>1374</v>
      </c>
      <c r="I750" s="23" t="s">
        <v>3384</v>
      </c>
      <c r="J750" s="23" t="s">
        <v>2687</v>
      </c>
      <c r="K750" s="24" t="s">
        <v>2054</v>
      </c>
      <c r="L750" s="58" t="s">
        <v>1375</v>
      </c>
      <c r="M750" s="58" t="s">
        <v>1913</v>
      </c>
      <c r="N750" s="58" t="s">
        <v>968</v>
      </c>
    </row>
    <row r="751" spans="1:15" x14ac:dyDescent="0.4">
      <c r="A751" s="23" t="s">
        <v>1535</v>
      </c>
      <c r="B751" s="23" t="s">
        <v>1913</v>
      </c>
      <c r="C751" s="23" t="s">
        <v>968</v>
      </c>
      <c r="D751" s="23" t="s">
        <v>969</v>
      </c>
      <c r="E751" s="23" t="s">
        <v>1227</v>
      </c>
      <c r="F751" s="23" t="s">
        <v>1460</v>
      </c>
      <c r="G751" s="23" t="s">
        <v>1913</v>
      </c>
      <c r="H751" s="23" t="s">
        <v>1460</v>
      </c>
      <c r="I751" s="23" t="s">
        <v>3385</v>
      </c>
      <c r="J751" s="23" t="s">
        <v>2065</v>
      </c>
      <c r="K751" s="24" t="s">
        <v>2052</v>
      </c>
      <c r="L751" s="58" t="s">
        <v>1535</v>
      </c>
      <c r="M751" s="58" t="s">
        <v>1913</v>
      </c>
      <c r="N751" s="58" t="s">
        <v>968</v>
      </c>
    </row>
    <row r="752" spans="1:15" x14ac:dyDescent="0.4">
      <c r="A752" s="23" t="s">
        <v>1376</v>
      </c>
      <c r="B752" s="23" t="s">
        <v>1913</v>
      </c>
      <c r="C752" s="23" t="s">
        <v>968</v>
      </c>
      <c r="D752" s="23" t="s">
        <v>969</v>
      </c>
      <c r="E752" s="23" t="s">
        <v>970</v>
      </c>
      <c r="F752" s="23" t="s">
        <v>1459</v>
      </c>
      <c r="G752" s="23" t="s">
        <v>1913</v>
      </c>
      <c r="H752" s="23" t="s">
        <v>1459</v>
      </c>
      <c r="I752" s="23" t="s">
        <v>3386</v>
      </c>
      <c r="J752" s="23" t="s">
        <v>2334</v>
      </c>
      <c r="K752" s="24" t="s">
        <v>2110</v>
      </c>
      <c r="L752" s="58" t="s">
        <v>1376</v>
      </c>
      <c r="M752" s="58" t="s">
        <v>1913</v>
      </c>
      <c r="N752" s="58" t="s">
        <v>968</v>
      </c>
    </row>
    <row r="753" spans="1:14" x14ac:dyDescent="0.4">
      <c r="A753" s="23" t="s">
        <v>1034</v>
      </c>
      <c r="B753" s="23" t="s">
        <v>2005</v>
      </c>
      <c r="C753" s="23" t="s">
        <v>0</v>
      </c>
      <c r="D753" s="23" t="s">
        <v>969</v>
      </c>
      <c r="E753" s="23" t="s">
        <v>1004</v>
      </c>
      <c r="F753" s="23" t="s">
        <v>765</v>
      </c>
      <c r="G753" s="23" t="s">
        <v>14</v>
      </c>
      <c r="H753" s="23" t="s">
        <v>766</v>
      </c>
      <c r="I753" s="23" t="s">
        <v>3790</v>
      </c>
      <c r="J753" s="23" t="s">
        <v>2213</v>
      </c>
      <c r="K753" s="24" t="s">
        <v>2094</v>
      </c>
      <c r="L753" s="58" t="s">
        <v>1034</v>
      </c>
      <c r="M753" s="58" t="s">
        <v>2005</v>
      </c>
      <c r="N753" s="58" t="s">
        <v>0</v>
      </c>
    </row>
    <row r="754" spans="1:14" x14ac:dyDescent="0.4">
      <c r="A754" s="23" t="s">
        <v>1377</v>
      </c>
      <c r="B754" s="23" t="s">
        <v>1913</v>
      </c>
      <c r="C754" s="23" t="s">
        <v>0</v>
      </c>
      <c r="D754" s="23" t="s">
        <v>1246</v>
      </c>
      <c r="E754" s="23" t="s">
        <v>977</v>
      </c>
      <c r="F754" s="23" t="s">
        <v>767</v>
      </c>
      <c r="G754" s="23" t="s">
        <v>1913</v>
      </c>
      <c r="H754" s="23" t="s">
        <v>768</v>
      </c>
      <c r="I754" s="23" t="s">
        <v>3791</v>
      </c>
      <c r="J754" s="23" t="s">
        <v>2095</v>
      </c>
      <c r="K754" s="24" t="s">
        <v>2052</v>
      </c>
      <c r="L754" s="58" t="s">
        <v>1377</v>
      </c>
      <c r="M754" s="58" t="s">
        <v>1913</v>
      </c>
      <c r="N754" s="58" t="s">
        <v>0</v>
      </c>
    </row>
    <row r="755" spans="1:14" x14ac:dyDescent="0.4">
      <c r="A755" s="23" t="s">
        <v>1377</v>
      </c>
      <c r="B755" s="23" t="s">
        <v>1913</v>
      </c>
      <c r="C755" s="23" t="s">
        <v>0</v>
      </c>
      <c r="D755" s="23" t="s">
        <v>1246</v>
      </c>
      <c r="E755" s="23" t="s">
        <v>977</v>
      </c>
      <c r="F755" s="23" t="s">
        <v>769</v>
      </c>
      <c r="G755" s="23" t="s">
        <v>1913</v>
      </c>
      <c r="H755" s="23" t="s">
        <v>770</v>
      </c>
      <c r="I755" s="23" t="s">
        <v>3792</v>
      </c>
      <c r="J755" s="23" t="s">
        <v>2096</v>
      </c>
      <c r="K755" s="24" t="s">
        <v>2054</v>
      </c>
      <c r="L755" s="58" t="s">
        <v>1377</v>
      </c>
      <c r="M755" s="58" t="s">
        <v>1913</v>
      </c>
      <c r="N755" s="58" t="s">
        <v>0</v>
      </c>
    </row>
    <row r="756" spans="1:14" x14ac:dyDescent="0.4">
      <c r="A756" s="23" t="s">
        <v>1440</v>
      </c>
      <c r="B756" s="23" t="s">
        <v>2948</v>
      </c>
      <c r="C756" s="23" t="s">
        <v>0</v>
      </c>
      <c r="D756" s="23" t="s">
        <v>969</v>
      </c>
      <c r="E756" s="23" t="s">
        <v>970</v>
      </c>
      <c r="F756" s="23" t="s">
        <v>771</v>
      </c>
      <c r="G756" s="23" t="s">
        <v>14</v>
      </c>
      <c r="H756" s="23" t="s">
        <v>772</v>
      </c>
      <c r="I756" s="23" t="s">
        <v>3793</v>
      </c>
      <c r="J756" s="23" t="s">
        <v>2331</v>
      </c>
      <c r="K756" s="24" t="s">
        <v>2868</v>
      </c>
      <c r="L756" s="58" t="s">
        <v>1440</v>
      </c>
      <c r="M756" s="58" t="s">
        <v>2948</v>
      </c>
      <c r="N756" s="58" t="s">
        <v>0</v>
      </c>
    </row>
    <row r="757" spans="1:14" x14ac:dyDescent="0.4">
      <c r="A757" s="23" t="s">
        <v>1378</v>
      </c>
      <c r="B757" s="23" t="s">
        <v>1913</v>
      </c>
      <c r="C757" s="23" t="s">
        <v>0</v>
      </c>
      <c r="D757" s="23" t="s">
        <v>969</v>
      </c>
      <c r="E757" s="23" t="s">
        <v>977</v>
      </c>
      <c r="F757" s="23" t="s">
        <v>773</v>
      </c>
      <c r="G757" s="23" t="s">
        <v>1913</v>
      </c>
      <c r="H757" s="23" t="s">
        <v>774</v>
      </c>
      <c r="I757" s="23" t="s">
        <v>3794</v>
      </c>
      <c r="J757" s="23" t="s">
        <v>2107</v>
      </c>
      <c r="K757" s="24" t="s">
        <v>2054</v>
      </c>
      <c r="L757" s="58" t="s">
        <v>1378</v>
      </c>
      <c r="M757" s="58" t="s">
        <v>1913</v>
      </c>
      <c r="N757" s="58" t="s">
        <v>0</v>
      </c>
    </row>
    <row r="758" spans="1:14" x14ac:dyDescent="0.4">
      <c r="A758" s="23" t="s">
        <v>1379</v>
      </c>
      <c r="B758" s="23" t="s">
        <v>1913</v>
      </c>
      <c r="C758" s="23" t="s">
        <v>0</v>
      </c>
      <c r="D758" s="23" t="s">
        <v>969</v>
      </c>
      <c r="E758" s="23" t="s">
        <v>977</v>
      </c>
      <c r="F758" s="23" t="s">
        <v>775</v>
      </c>
      <c r="G758" s="23" t="s">
        <v>1913</v>
      </c>
      <c r="H758" s="23" t="s">
        <v>776</v>
      </c>
      <c r="I758" s="23" t="s">
        <v>3795</v>
      </c>
      <c r="J758" s="23" t="s">
        <v>2105</v>
      </c>
      <c r="K758" s="24" t="s">
        <v>2094</v>
      </c>
      <c r="L758" s="58" t="s">
        <v>1379</v>
      </c>
      <c r="M758" s="58" t="s">
        <v>1913</v>
      </c>
      <c r="N758" s="58" t="s">
        <v>0</v>
      </c>
    </row>
    <row r="759" spans="1:14" x14ac:dyDescent="0.4">
      <c r="A759" s="23" t="s">
        <v>1378</v>
      </c>
      <c r="B759" s="23" t="s">
        <v>1913</v>
      </c>
      <c r="C759" s="23" t="s">
        <v>0</v>
      </c>
      <c r="D759" s="23" t="s">
        <v>969</v>
      </c>
      <c r="E759" s="23" t="s">
        <v>977</v>
      </c>
      <c r="F759" s="23" t="s">
        <v>777</v>
      </c>
      <c r="G759" s="23" t="s">
        <v>1913</v>
      </c>
      <c r="H759" s="23" t="s">
        <v>778</v>
      </c>
      <c r="I759" s="23" t="s">
        <v>3796</v>
      </c>
      <c r="J759" s="23" t="s">
        <v>2104</v>
      </c>
      <c r="K759" s="24" t="s">
        <v>2054</v>
      </c>
      <c r="L759" s="58" t="s">
        <v>1378</v>
      </c>
      <c r="M759" s="58" t="s">
        <v>1913</v>
      </c>
      <c r="N759" s="58" t="s">
        <v>0</v>
      </c>
    </row>
    <row r="760" spans="1:14" x14ac:dyDescent="0.4">
      <c r="A760" s="23" t="s">
        <v>1379</v>
      </c>
      <c r="B760" s="23" t="s">
        <v>1913</v>
      </c>
      <c r="C760" s="23" t="s">
        <v>0</v>
      </c>
      <c r="D760" s="23" t="s">
        <v>969</v>
      </c>
      <c r="E760" s="23" t="s">
        <v>977</v>
      </c>
      <c r="F760" s="23" t="s">
        <v>779</v>
      </c>
      <c r="G760" s="23" t="s">
        <v>1913</v>
      </c>
      <c r="H760" s="23" t="s">
        <v>780</v>
      </c>
      <c r="I760" s="23" t="s">
        <v>3797</v>
      </c>
      <c r="J760" s="23" t="s">
        <v>2103</v>
      </c>
      <c r="K760" s="24" t="s">
        <v>2094</v>
      </c>
      <c r="L760" s="58" t="s">
        <v>1379</v>
      </c>
      <c r="M760" s="58" t="s">
        <v>1913</v>
      </c>
      <c r="N760" s="58" t="s">
        <v>0</v>
      </c>
    </row>
    <row r="761" spans="1:14" x14ac:dyDescent="0.4">
      <c r="A761" s="23" t="s">
        <v>1378</v>
      </c>
      <c r="B761" s="23" t="s">
        <v>1913</v>
      </c>
      <c r="C761" s="23" t="s">
        <v>0</v>
      </c>
      <c r="D761" s="23" t="s">
        <v>1246</v>
      </c>
      <c r="E761" s="23" t="s">
        <v>977</v>
      </c>
      <c r="F761" s="23" t="s">
        <v>781</v>
      </c>
      <c r="G761" s="23" t="s">
        <v>1913</v>
      </c>
      <c r="H761" s="23" t="s">
        <v>782</v>
      </c>
      <c r="I761" s="23" t="s">
        <v>3798</v>
      </c>
      <c r="J761" s="23" t="s">
        <v>2102</v>
      </c>
      <c r="K761" s="24" t="s">
        <v>2054</v>
      </c>
      <c r="L761" s="58" t="s">
        <v>1378</v>
      </c>
      <c r="M761" s="58" t="s">
        <v>1913</v>
      </c>
      <c r="N761" s="58" t="s">
        <v>0</v>
      </c>
    </row>
    <row r="762" spans="1:14" x14ac:dyDescent="0.4">
      <c r="A762" s="23" t="s">
        <v>1378</v>
      </c>
      <c r="B762" s="23" t="s">
        <v>1913</v>
      </c>
      <c r="C762" s="23" t="s">
        <v>0</v>
      </c>
      <c r="D762" s="23" t="s">
        <v>1246</v>
      </c>
      <c r="E762" s="23" t="s">
        <v>977</v>
      </c>
      <c r="F762" s="23" t="s">
        <v>783</v>
      </c>
      <c r="G762" s="23" t="s">
        <v>1913</v>
      </c>
      <c r="H762" s="23" t="s">
        <v>784</v>
      </c>
      <c r="I762" s="23" t="s">
        <v>3799</v>
      </c>
      <c r="J762" s="23" t="s">
        <v>2101</v>
      </c>
      <c r="K762" s="24" t="s">
        <v>2054</v>
      </c>
      <c r="L762" s="58" t="s">
        <v>1378</v>
      </c>
      <c r="M762" s="58" t="s">
        <v>1913</v>
      </c>
      <c r="N762" s="58" t="s">
        <v>0</v>
      </c>
    </row>
    <row r="763" spans="1:14" x14ac:dyDescent="0.4">
      <c r="A763" s="23" t="s">
        <v>1379</v>
      </c>
      <c r="B763" s="23" t="s">
        <v>1913</v>
      </c>
      <c r="C763" s="23" t="s">
        <v>0</v>
      </c>
      <c r="D763" s="23" t="s">
        <v>969</v>
      </c>
      <c r="E763" s="23" t="s">
        <v>977</v>
      </c>
      <c r="F763" s="23" t="s">
        <v>785</v>
      </c>
      <c r="G763" s="23" t="s">
        <v>1913</v>
      </c>
      <c r="H763" s="23" t="s">
        <v>786</v>
      </c>
      <c r="I763" s="23" t="s">
        <v>3800</v>
      </c>
      <c r="J763" s="23" t="s">
        <v>2098</v>
      </c>
      <c r="K763" s="24" t="s">
        <v>2054</v>
      </c>
      <c r="L763" s="58" t="s">
        <v>1379</v>
      </c>
      <c r="M763" s="58" t="s">
        <v>1913</v>
      </c>
      <c r="N763" s="58" t="s">
        <v>0</v>
      </c>
    </row>
    <row r="764" spans="1:14" x14ac:dyDescent="0.4">
      <c r="A764" s="23" t="s">
        <v>1380</v>
      </c>
      <c r="B764" s="23" t="s">
        <v>1913</v>
      </c>
      <c r="C764" s="23" t="s">
        <v>0</v>
      </c>
      <c r="D764" s="23" t="s">
        <v>1246</v>
      </c>
      <c r="E764" s="23" t="s">
        <v>977</v>
      </c>
      <c r="F764" s="23" t="s">
        <v>787</v>
      </c>
      <c r="G764" s="23" t="s">
        <v>1914</v>
      </c>
      <c r="H764" s="23" t="s">
        <v>788</v>
      </c>
      <c r="I764" s="23" t="s">
        <v>3801</v>
      </c>
      <c r="J764" s="23" t="s">
        <v>2093</v>
      </c>
      <c r="K764" s="24" t="s">
        <v>2052</v>
      </c>
      <c r="L764" s="58" t="s">
        <v>1380</v>
      </c>
      <c r="M764" s="58" t="s">
        <v>1913</v>
      </c>
      <c r="N764" s="58" t="s">
        <v>0</v>
      </c>
    </row>
    <row r="765" spans="1:14" x14ac:dyDescent="0.4">
      <c r="A765" s="23" t="s">
        <v>1379</v>
      </c>
      <c r="B765" s="23" t="s">
        <v>1913</v>
      </c>
      <c r="C765" s="23" t="s">
        <v>0</v>
      </c>
      <c r="D765" s="23" t="s">
        <v>969</v>
      </c>
      <c r="E765" s="23" t="s">
        <v>977</v>
      </c>
      <c r="F765" s="23" t="s">
        <v>789</v>
      </c>
      <c r="G765" s="23" t="s">
        <v>1913</v>
      </c>
      <c r="H765" s="23" t="s">
        <v>790</v>
      </c>
      <c r="I765" s="23" t="s">
        <v>3802</v>
      </c>
      <c r="J765" s="23" t="s">
        <v>2097</v>
      </c>
      <c r="K765" s="24" t="s">
        <v>2054</v>
      </c>
      <c r="L765" s="58" t="s">
        <v>1379</v>
      </c>
      <c r="M765" s="58" t="s">
        <v>1913</v>
      </c>
      <c r="N765" s="58" t="s">
        <v>0</v>
      </c>
    </row>
    <row r="766" spans="1:14" x14ac:dyDescent="0.4">
      <c r="A766" s="23" t="s">
        <v>1380</v>
      </c>
      <c r="B766" s="23" t="s">
        <v>1913</v>
      </c>
      <c r="C766" s="23" t="s">
        <v>0</v>
      </c>
      <c r="D766" s="23" t="s">
        <v>1246</v>
      </c>
      <c r="E766" s="23" t="s">
        <v>977</v>
      </c>
      <c r="F766" s="23" t="s">
        <v>791</v>
      </c>
      <c r="G766" s="23" t="s">
        <v>1914</v>
      </c>
      <c r="H766" s="23" t="s">
        <v>792</v>
      </c>
      <c r="I766" s="23" t="s">
        <v>3803</v>
      </c>
      <c r="J766" s="23" t="s">
        <v>2092</v>
      </c>
      <c r="K766" s="24" t="s">
        <v>2052</v>
      </c>
      <c r="L766" s="58" t="s">
        <v>1380</v>
      </c>
      <c r="M766" s="58" t="s">
        <v>1913</v>
      </c>
      <c r="N766" s="58" t="s">
        <v>0</v>
      </c>
    </row>
    <row r="767" spans="1:14" x14ac:dyDescent="0.4">
      <c r="A767" s="23" t="s">
        <v>1380</v>
      </c>
      <c r="B767" s="23" t="s">
        <v>1913</v>
      </c>
      <c r="C767" s="23" t="s">
        <v>0</v>
      </c>
      <c r="D767" s="23" t="s">
        <v>1246</v>
      </c>
      <c r="E767" s="23" t="s">
        <v>977</v>
      </c>
      <c r="F767" s="23" t="s">
        <v>793</v>
      </c>
      <c r="G767" s="23" t="s">
        <v>1914</v>
      </c>
      <c r="H767" s="23" t="s">
        <v>794</v>
      </c>
      <c r="I767" s="23" t="s">
        <v>3804</v>
      </c>
      <c r="J767" s="23" t="s">
        <v>2091</v>
      </c>
      <c r="K767" s="24" t="s">
        <v>2054</v>
      </c>
      <c r="L767" s="58" t="s">
        <v>1380</v>
      </c>
      <c r="M767" s="58" t="s">
        <v>1913</v>
      </c>
      <c r="N767" s="58" t="s">
        <v>0</v>
      </c>
    </row>
    <row r="768" spans="1:14" x14ac:dyDescent="0.4">
      <c r="A768" s="23" t="s">
        <v>1514</v>
      </c>
      <c r="B768" s="23" t="s">
        <v>2949</v>
      </c>
      <c r="C768" s="23" t="s">
        <v>0</v>
      </c>
      <c r="D768" s="23" t="s">
        <v>969</v>
      </c>
      <c r="E768" s="23" t="s">
        <v>993</v>
      </c>
      <c r="F768" s="23" t="s">
        <v>795</v>
      </c>
      <c r="G768" s="23" t="s">
        <v>1913</v>
      </c>
      <c r="H768" s="23" t="s">
        <v>796</v>
      </c>
      <c r="I768" s="23" t="s">
        <v>3805</v>
      </c>
      <c r="J768" s="23" t="s">
        <v>2191</v>
      </c>
      <c r="K768" s="24" t="s">
        <v>2052</v>
      </c>
      <c r="L768" s="58" t="s">
        <v>1514</v>
      </c>
      <c r="M768" s="58" t="s">
        <v>2949</v>
      </c>
      <c r="N768" s="58" t="s">
        <v>0</v>
      </c>
    </row>
    <row r="769" spans="1:14" x14ac:dyDescent="0.4">
      <c r="A769" s="23" t="s">
        <v>1976</v>
      </c>
      <c r="B769" s="23" t="s">
        <v>1913</v>
      </c>
      <c r="C769" s="23" t="s">
        <v>0</v>
      </c>
      <c r="D769" s="23" t="s">
        <v>1246</v>
      </c>
      <c r="E769" s="23" t="s">
        <v>1227</v>
      </c>
      <c r="F769" s="23" t="s">
        <v>797</v>
      </c>
      <c r="G769" s="23" t="s">
        <v>1913</v>
      </c>
      <c r="H769" s="23" t="s">
        <v>798</v>
      </c>
      <c r="I769" s="23" t="s">
        <v>3806</v>
      </c>
      <c r="J769" s="23" t="s">
        <v>2190</v>
      </c>
      <c r="K769" s="24" t="s">
        <v>2052</v>
      </c>
      <c r="L769" s="58" t="s">
        <v>1976</v>
      </c>
      <c r="M769" s="58" t="s">
        <v>1913</v>
      </c>
      <c r="N769" s="58" t="s">
        <v>0</v>
      </c>
    </row>
    <row r="770" spans="1:14" x14ac:dyDescent="0.4">
      <c r="A770" s="23" t="s">
        <v>1306</v>
      </c>
      <c r="B770" s="23" t="s">
        <v>2005</v>
      </c>
      <c r="C770" s="23" t="s">
        <v>0</v>
      </c>
      <c r="D770" s="23" t="s">
        <v>1246</v>
      </c>
      <c r="E770" s="23" t="s">
        <v>1004</v>
      </c>
      <c r="F770" s="23" t="s">
        <v>799</v>
      </c>
      <c r="G770" s="23" t="s">
        <v>5</v>
      </c>
      <c r="H770" s="23" t="s">
        <v>800</v>
      </c>
      <c r="I770" s="23" t="s">
        <v>3807</v>
      </c>
      <c r="J770" s="23" t="s">
        <v>2189</v>
      </c>
      <c r="K770" s="24" t="s">
        <v>2052</v>
      </c>
      <c r="L770" s="58" t="s">
        <v>1306</v>
      </c>
      <c r="M770" s="58" t="s">
        <v>2005</v>
      </c>
      <c r="N770" s="58" t="s">
        <v>0</v>
      </c>
    </row>
    <row r="771" spans="1:14" x14ac:dyDescent="0.4">
      <c r="A771" s="23" t="s">
        <v>1255</v>
      </c>
      <c r="B771" s="23" t="s">
        <v>1913</v>
      </c>
      <c r="C771" s="23" t="s">
        <v>0</v>
      </c>
      <c r="D771" s="23" t="s">
        <v>1246</v>
      </c>
      <c r="E771" s="23" t="s">
        <v>1040</v>
      </c>
      <c r="F771" s="23" t="s">
        <v>801</v>
      </c>
      <c r="G771" s="23" t="s">
        <v>1913</v>
      </c>
      <c r="H771" s="23" t="s">
        <v>802</v>
      </c>
      <c r="I771" s="23" t="s">
        <v>3808</v>
      </c>
      <c r="J771" s="23" t="s">
        <v>2188</v>
      </c>
      <c r="K771" s="24" t="s">
        <v>2052</v>
      </c>
      <c r="L771" s="58" t="s">
        <v>1255</v>
      </c>
      <c r="M771" s="58" t="s">
        <v>1913</v>
      </c>
      <c r="N771" s="58" t="s">
        <v>0</v>
      </c>
    </row>
    <row r="772" spans="1:14" x14ac:dyDescent="0.4">
      <c r="A772" s="23" t="s">
        <v>1441</v>
      </c>
      <c r="B772" s="23" t="s">
        <v>1913</v>
      </c>
      <c r="C772" s="23" t="s">
        <v>0</v>
      </c>
      <c r="D772" s="23" t="s">
        <v>969</v>
      </c>
      <c r="E772" s="23" t="s">
        <v>1227</v>
      </c>
      <c r="F772" s="23" t="s">
        <v>803</v>
      </c>
      <c r="G772" s="23" t="s">
        <v>1913</v>
      </c>
      <c r="H772" s="23" t="s">
        <v>804</v>
      </c>
      <c r="I772" s="23" t="s">
        <v>3809</v>
      </c>
      <c r="J772" s="23" t="s">
        <v>2066</v>
      </c>
      <c r="K772" s="24" t="s">
        <v>2054</v>
      </c>
      <c r="L772" s="58" t="s">
        <v>1441</v>
      </c>
      <c r="M772" s="58" t="s">
        <v>1913</v>
      </c>
      <c r="N772" s="58" t="s">
        <v>0</v>
      </c>
    </row>
    <row r="773" spans="1:14" x14ac:dyDescent="0.4">
      <c r="A773" s="23" t="s">
        <v>1381</v>
      </c>
      <c r="B773" s="23" t="s">
        <v>2949</v>
      </c>
      <c r="C773" s="23" t="s">
        <v>968</v>
      </c>
      <c r="D773" s="23" t="s">
        <v>969</v>
      </c>
      <c r="E773" s="23" t="s">
        <v>970</v>
      </c>
      <c r="F773" s="23" t="s">
        <v>1458</v>
      </c>
      <c r="G773" s="23" t="s">
        <v>1913</v>
      </c>
      <c r="H773" s="23" t="s">
        <v>1458</v>
      </c>
      <c r="I773" s="23" t="s">
        <v>3387</v>
      </c>
      <c r="J773" s="23" t="s">
        <v>2330</v>
      </c>
      <c r="K773" s="24" t="s">
        <v>2054</v>
      </c>
      <c r="L773" s="58" t="s">
        <v>1381</v>
      </c>
      <c r="M773" s="58" t="s">
        <v>2949</v>
      </c>
      <c r="N773" s="58" t="s">
        <v>968</v>
      </c>
    </row>
    <row r="774" spans="1:14" x14ac:dyDescent="0.4">
      <c r="A774" s="23" t="s">
        <v>1383</v>
      </c>
      <c r="B774" s="23" t="s">
        <v>1913</v>
      </c>
      <c r="C774" s="23" t="s">
        <v>968</v>
      </c>
      <c r="D774" s="23" t="s">
        <v>969</v>
      </c>
      <c r="E774" s="23" t="s">
        <v>970</v>
      </c>
      <c r="F774" s="23" t="s">
        <v>1382</v>
      </c>
      <c r="G774" s="23" t="s">
        <v>1913</v>
      </c>
      <c r="H774" s="23" t="s">
        <v>1382</v>
      </c>
      <c r="I774" s="23" t="s">
        <v>3388</v>
      </c>
      <c r="J774" s="23" t="s">
        <v>2370</v>
      </c>
      <c r="K774" s="24" t="s">
        <v>2110</v>
      </c>
      <c r="L774" s="58" t="s">
        <v>1383</v>
      </c>
      <c r="M774" s="58" t="s">
        <v>1913</v>
      </c>
      <c r="N774" s="58" t="s">
        <v>968</v>
      </c>
    </row>
    <row r="775" spans="1:14" x14ac:dyDescent="0.4">
      <c r="A775" s="23" t="s">
        <v>1517</v>
      </c>
      <c r="B775" s="23" t="s">
        <v>1913</v>
      </c>
      <c r="C775" s="23" t="s">
        <v>968</v>
      </c>
      <c r="D775" s="23" t="s">
        <v>969</v>
      </c>
      <c r="E775" s="23" t="s">
        <v>993</v>
      </c>
      <c r="F775" s="23" t="s">
        <v>1384</v>
      </c>
      <c r="G775" s="23" t="s">
        <v>1914</v>
      </c>
      <c r="H775" s="23" t="s">
        <v>1384</v>
      </c>
      <c r="I775" s="23" t="s">
        <v>3389</v>
      </c>
      <c r="J775" s="23" t="s">
        <v>2688</v>
      </c>
      <c r="K775" s="24" t="s">
        <v>2052</v>
      </c>
      <c r="L775" s="58" t="s">
        <v>1517</v>
      </c>
      <c r="M775" s="58" t="s">
        <v>1913</v>
      </c>
      <c r="N775" s="58" t="s">
        <v>968</v>
      </c>
    </row>
    <row r="776" spans="1:14" x14ac:dyDescent="0.4">
      <c r="A776" s="23" t="s">
        <v>1517</v>
      </c>
      <c r="B776" s="23" t="s">
        <v>1913</v>
      </c>
      <c r="C776" s="23" t="s">
        <v>968</v>
      </c>
      <c r="D776" s="23" t="s">
        <v>969</v>
      </c>
      <c r="E776" s="23" t="s">
        <v>993</v>
      </c>
      <c r="F776" s="23" t="s">
        <v>1385</v>
      </c>
      <c r="G776" s="23" t="s">
        <v>1914</v>
      </c>
      <c r="H776" s="23" t="s">
        <v>1385</v>
      </c>
      <c r="I776" s="23" t="s">
        <v>3390</v>
      </c>
      <c r="J776" s="23" t="s">
        <v>2689</v>
      </c>
      <c r="K776" s="24" t="s">
        <v>2054</v>
      </c>
      <c r="L776" s="58" t="s">
        <v>1517</v>
      </c>
      <c r="M776" s="58" t="s">
        <v>1913</v>
      </c>
      <c r="N776" s="58" t="s">
        <v>968</v>
      </c>
    </row>
    <row r="777" spans="1:14" x14ac:dyDescent="0.4">
      <c r="A777" s="23" t="s">
        <v>1387</v>
      </c>
      <c r="B777" s="23" t="s">
        <v>1913</v>
      </c>
      <c r="C777" s="23" t="s">
        <v>968</v>
      </c>
      <c r="D777" s="23" t="s">
        <v>1246</v>
      </c>
      <c r="E777" s="23" t="s">
        <v>993</v>
      </c>
      <c r="F777" s="23" t="s">
        <v>1386</v>
      </c>
      <c r="G777" s="23" t="s">
        <v>1914</v>
      </c>
      <c r="H777" s="23" t="s">
        <v>1386</v>
      </c>
      <c r="I777" s="23" t="s">
        <v>3391</v>
      </c>
      <c r="J777" s="23" t="s">
        <v>2690</v>
      </c>
      <c r="K777" s="24" t="s">
        <v>2054</v>
      </c>
      <c r="L777" s="58" t="s">
        <v>1387</v>
      </c>
      <c r="M777" s="58" t="s">
        <v>1913</v>
      </c>
      <c r="N777" s="58" t="s">
        <v>968</v>
      </c>
    </row>
    <row r="778" spans="1:14" x14ac:dyDescent="0.4">
      <c r="A778" s="23" t="s">
        <v>1389</v>
      </c>
      <c r="B778" s="23" t="s">
        <v>1913</v>
      </c>
      <c r="C778" s="23" t="s">
        <v>968</v>
      </c>
      <c r="D778" s="23" t="s">
        <v>1246</v>
      </c>
      <c r="E778" s="23" t="s">
        <v>993</v>
      </c>
      <c r="F778" s="23" t="s">
        <v>1388</v>
      </c>
      <c r="G778" s="23" t="s">
        <v>1914</v>
      </c>
      <c r="H778" s="23" t="s">
        <v>1388</v>
      </c>
      <c r="I778" s="23" t="s">
        <v>3392</v>
      </c>
      <c r="J778" s="23" t="s">
        <v>2691</v>
      </c>
      <c r="K778" s="24" t="s">
        <v>2054</v>
      </c>
      <c r="L778" s="58" t="s">
        <v>1389</v>
      </c>
      <c r="M778" s="58" t="s">
        <v>1913</v>
      </c>
      <c r="N778" s="58" t="s">
        <v>968</v>
      </c>
    </row>
    <row r="779" spans="1:14" x14ac:dyDescent="0.4">
      <c r="A779" s="23" t="s">
        <v>975</v>
      </c>
      <c r="B779" s="23" t="s">
        <v>2005</v>
      </c>
      <c r="C779" s="23" t="s">
        <v>968</v>
      </c>
      <c r="D779" s="23" t="s">
        <v>969</v>
      </c>
      <c r="E779" s="23" t="s">
        <v>993</v>
      </c>
      <c r="F779" s="23" t="s">
        <v>1390</v>
      </c>
      <c r="G779" s="23" t="s">
        <v>1914</v>
      </c>
      <c r="H779" s="23" t="s">
        <v>1390</v>
      </c>
      <c r="I779" s="23" t="s">
        <v>3393</v>
      </c>
      <c r="J779" s="23" t="s">
        <v>2692</v>
      </c>
      <c r="K779" s="24" t="s">
        <v>2052</v>
      </c>
      <c r="L779" s="58" t="s">
        <v>975</v>
      </c>
      <c r="M779" s="58" t="s">
        <v>2005</v>
      </c>
      <c r="N779" s="58" t="s">
        <v>968</v>
      </c>
    </row>
    <row r="780" spans="1:14" x14ac:dyDescent="0.4">
      <c r="A780" s="23" t="s">
        <v>975</v>
      </c>
      <c r="B780" s="23" t="s">
        <v>2005</v>
      </c>
      <c r="C780" s="23" t="s">
        <v>968</v>
      </c>
      <c r="D780" s="23" t="s">
        <v>969</v>
      </c>
      <c r="E780" s="23" t="s">
        <v>993</v>
      </c>
      <c r="F780" s="23" t="s">
        <v>1391</v>
      </c>
      <c r="G780" s="23" t="s">
        <v>1914</v>
      </c>
      <c r="H780" s="23" t="s">
        <v>1391</v>
      </c>
      <c r="I780" s="23" t="s">
        <v>3394</v>
      </c>
      <c r="J780" s="23" t="s">
        <v>2693</v>
      </c>
      <c r="K780" s="24" t="s">
        <v>2052</v>
      </c>
      <c r="L780" s="58" t="s">
        <v>975</v>
      </c>
      <c r="M780" s="58" t="s">
        <v>2005</v>
      </c>
      <c r="N780" s="58" t="s">
        <v>968</v>
      </c>
    </row>
    <row r="781" spans="1:14" x14ac:dyDescent="0.4">
      <c r="A781" s="23" t="s">
        <v>971</v>
      </c>
      <c r="B781" s="23" t="s">
        <v>2005</v>
      </c>
      <c r="C781" s="23" t="s">
        <v>968</v>
      </c>
      <c r="D781" s="23" t="s">
        <v>969</v>
      </c>
      <c r="E781" s="23" t="s">
        <v>993</v>
      </c>
      <c r="F781" s="23" t="s">
        <v>1392</v>
      </c>
      <c r="G781" s="23" t="s">
        <v>1914</v>
      </c>
      <c r="H781" s="23" t="s">
        <v>1392</v>
      </c>
      <c r="I781" s="23" t="s">
        <v>3395</v>
      </c>
      <c r="J781" s="23" t="s">
        <v>2694</v>
      </c>
      <c r="K781" s="24" t="s">
        <v>2052</v>
      </c>
      <c r="L781" s="58" t="s">
        <v>971</v>
      </c>
      <c r="M781" s="58" t="s">
        <v>2005</v>
      </c>
      <c r="N781" s="58" t="s">
        <v>968</v>
      </c>
    </row>
    <row r="782" spans="1:14" x14ac:dyDescent="0.4">
      <c r="A782" s="23" t="s">
        <v>1056</v>
      </c>
      <c r="B782" s="23" t="s">
        <v>1913</v>
      </c>
      <c r="C782" s="23" t="s">
        <v>968</v>
      </c>
      <c r="D782" s="23" t="s">
        <v>969</v>
      </c>
      <c r="E782" s="23" t="s">
        <v>1040</v>
      </c>
      <c r="F782" s="23" t="s">
        <v>1393</v>
      </c>
      <c r="G782" s="23" t="s">
        <v>1914</v>
      </c>
      <c r="H782" s="23" t="s">
        <v>1393</v>
      </c>
      <c r="I782" s="23" t="s">
        <v>3396</v>
      </c>
      <c r="J782" s="23" t="s">
        <v>2695</v>
      </c>
      <c r="K782" s="24" t="s">
        <v>2052</v>
      </c>
      <c r="L782" s="58" t="s">
        <v>1056</v>
      </c>
      <c r="M782" s="58" t="s">
        <v>1913</v>
      </c>
      <c r="N782" s="58" t="s">
        <v>968</v>
      </c>
    </row>
    <row r="783" spans="1:14" x14ac:dyDescent="0.4">
      <c r="A783" s="23" t="s">
        <v>1422</v>
      </c>
      <c r="B783" s="23" t="s">
        <v>2005</v>
      </c>
      <c r="C783" s="23" t="s">
        <v>0</v>
      </c>
      <c r="D783" s="23" t="s">
        <v>969</v>
      </c>
      <c r="E783" s="23" t="s">
        <v>993</v>
      </c>
      <c r="F783" s="23" t="s">
        <v>805</v>
      </c>
      <c r="G783" s="23" t="s">
        <v>5</v>
      </c>
      <c r="H783" s="23" t="s">
        <v>806</v>
      </c>
      <c r="I783" s="23" t="s">
        <v>3810</v>
      </c>
      <c r="J783" s="23" t="s">
        <v>2926</v>
      </c>
      <c r="K783" s="24" t="s">
        <v>2052</v>
      </c>
      <c r="L783" s="58" t="s">
        <v>1422</v>
      </c>
      <c r="M783" s="58" t="s">
        <v>2005</v>
      </c>
      <c r="N783" s="58" t="s">
        <v>0</v>
      </c>
    </row>
    <row r="784" spans="1:14" x14ac:dyDescent="0.4">
      <c r="A784" s="23" t="s">
        <v>1394</v>
      </c>
      <c r="B784" s="23" t="s">
        <v>1913</v>
      </c>
      <c r="C784" s="23" t="s">
        <v>0</v>
      </c>
      <c r="D784" s="23" t="s">
        <v>1246</v>
      </c>
      <c r="E784" s="23" t="s">
        <v>1174</v>
      </c>
      <c r="F784" s="23" t="s">
        <v>807</v>
      </c>
      <c r="G784" s="23" t="s">
        <v>1914</v>
      </c>
      <c r="H784" s="23" t="s">
        <v>808</v>
      </c>
      <c r="I784" s="23" t="s">
        <v>3811</v>
      </c>
      <c r="J784" s="23" t="s">
        <v>2182</v>
      </c>
      <c r="K784" s="24" t="s">
        <v>2052</v>
      </c>
      <c r="L784" s="58" t="s">
        <v>1394</v>
      </c>
      <c r="M784" s="58" t="s">
        <v>1913</v>
      </c>
      <c r="N784" s="58" t="s">
        <v>0</v>
      </c>
    </row>
    <row r="785" spans="1:14" x14ac:dyDescent="0.4">
      <c r="A785" s="23" t="s">
        <v>1395</v>
      </c>
      <c r="B785" s="23" t="s">
        <v>1913</v>
      </c>
      <c r="C785" s="23" t="s">
        <v>0</v>
      </c>
      <c r="D785" s="23" t="s">
        <v>1246</v>
      </c>
      <c r="E785" s="23" t="s">
        <v>1174</v>
      </c>
      <c r="F785" s="23" t="s">
        <v>809</v>
      </c>
      <c r="G785" s="23" t="s">
        <v>1914</v>
      </c>
      <c r="H785" s="23" t="s">
        <v>810</v>
      </c>
      <c r="I785" s="23" t="s">
        <v>3812</v>
      </c>
      <c r="J785" s="23" t="s">
        <v>2170</v>
      </c>
      <c r="K785" s="24" t="s">
        <v>2054</v>
      </c>
      <c r="L785" s="58" t="s">
        <v>1395</v>
      </c>
      <c r="M785" s="58" t="s">
        <v>1913</v>
      </c>
      <c r="N785" s="58" t="s">
        <v>0</v>
      </c>
    </row>
    <row r="786" spans="1:14" x14ac:dyDescent="0.4">
      <c r="A786" s="23" t="s">
        <v>1395</v>
      </c>
      <c r="B786" s="23" t="s">
        <v>1913</v>
      </c>
      <c r="C786" s="23" t="s">
        <v>0</v>
      </c>
      <c r="D786" s="23" t="s">
        <v>1246</v>
      </c>
      <c r="E786" s="23" t="s">
        <v>1174</v>
      </c>
      <c r="F786" s="23" t="s">
        <v>811</v>
      </c>
      <c r="G786" s="23" t="s">
        <v>1914</v>
      </c>
      <c r="H786" s="23" t="s">
        <v>812</v>
      </c>
      <c r="I786" s="23" t="s">
        <v>3813</v>
      </c>
      <c r="J786" s="23" t="s">
        <v>2168</v>
      </c>
      <c r="K786" s="24" t="s">
        <v>2054</v>
      </c>
      <c r="L786" s="58" t="s">
        <v>1395</v>
      </c>
      <c r="M786" s="58" t="s">
        <v>1913</v>
      </c>
      <c r="N786" s="58" t="s">
        <v>0</v>
      </c>
    </row>
    <row r="787" spans="1:14" x14ac:dyDescent="0.4">
      <c r="A787" s="23" t="s">
        <v>1395</v>
      </c>
      <c r="B787" s="23" t="s">
        <v>1913</v>
      </c>
      <c r="C787" s="23" t="s">
        <v>0</v>
      </c>
      <c r="D787" s="23" t="s">
        <v>1246</v>
      </c>
      <c r="E787" s="23" t="s">
        <v>1174</v>
      </c>
      <c r="F787" s="23" t="s">
        <v>813</v>
      </c>
      <c r="G787" s="23" t="s">
        <v>1914</v>
      </c>
      <c r="H787" s="23" t="s">
        <v>814</v>
      </c>
      <c r="I787" s="23" t="s">
        <v>3814</v>
      </c>
      <c r="J787" s="23" t="s">
        <v>2166</v>
      </c>
      <c r="K787" s="24" t="s">
        <v>2054</v>
      </c>
      <c r="L787" s="58" t="s">
        <v>1395</v>
      </c>
      <c r="M787" s="58" t="s">
        <v>1913</v>
      </c>
      <c r="N787" s="58" t="s">
        <v>0</v>
      </c>
    </row>
    <row r="788" spans="1:14" x14ac:dyDescent="0.4">
      <c r="A788" s="23" t="s">
        <v>1422</v>
      </c>
      <c r="B788" s="23" t="s">
        <v>2005</v>
      </c>
      <c r="C788" s="23" t="s">
        <v>0</v>
      </c>
      <c r="D788" s="23" t="s">
        <v>1246</v>
      </c>
      <c r="E788" s="23" t="s">
        <v>1174</v>
      </c>
      <c r="F788" s="23" t="s">
        <v>815</v>
      </c>
      <c r="G788" s="23" t="s">
        <v>14</v>
      </c>
      <c r="H788" s="23" t="s">
        <v>816</v>
      </c>
      <c r="I788" s="23" t="s">
        <v>3815</v>
      </c>
      <c r="J788" s="23" t="s">
        <v>2165</v>
      </c>
      <c r="K788" s="24" t="s">
        <v>2054</v>
      </c>
      <c r="L788" s="58" t="s">
        <v>1422</v>
      </c>
      <c r="M788" s="58" t="s">
        <v>2005</v>
      </c>
      <c r="N788" s="58" t="s">
        <v>0</v>
      </c>
    </row>
    <row r="789" spans="1:14" x14ac:dyDescent="0.4">
      <c r="A789" s="23" t="s">
        <v>1395</v>
      </c>
      <c r="B789" s="23" t="s">
        <v>1913</v>
      </c>
      <c r="C789" s="23" t="s">
        <v>0</v>
      </c>
      <c r="D789" s="23" t="s">
        <v>1246</v>
      </c>
      <c r="E789" s="23" t="s">
        <v>1174</v>
      </c>
      <c r="F789" s="23" t="s">
        <v>817</v>
      </c>
      <c r="G789" s="23" t="s">
        <v>1914</v>
      </c>
      <c r="H789" s="23" t="s">
        <v>818</v>
      </c>
      <c r="I789" s="23" t="s">
        <v>3816</v>
      </c>
      <c r="J789" s="23" t="s">
        <v>2164</v>
      </c>
      <c r="K789" s="24" t="s">
        <v>2054</v>
      </c>
      <c r="L789" s="58" t="s">
        <v>1395</v>
      </c>
      <c r="M789" s="58" t="s">
        <v>1913</v>
      </c>
      <c r="N789" s="58" t="s">
        <v>0</v>
      </c>
    </row>
    <row r="790" spans="1:14" x14ac:dyDescent="0.4">
      <c r="A790" s="23" t="s">
        <v>1422</v>
      </c>
      <c r="B790" s="23" t="s">
        <v>2005</v>
      </c>
      <c r="C790" s="23" t="s">
        <v>0</v>
      </c>
      <c r="D790" s="23" t="s">
        <v>1246</v>
      </c>
      <c r="E790" s="23" t="s">
        <v>1174</v>
      </c>
      <c r="F790" s="23" t="s">
        <v>819</v>
      </c>
      <c r="G790" s="23" t="s">
        <v>14</v>
      </c>
      <c r="H790" s="23" t="s">
        <v>820</v>
      </c>
      <c r="I790" s="23" t="s">
        <v>3817</v>
      </c>
      <c r="J790" s="23" t="s">
        <v>2163</v>
      </c>
      <c r="K790" s="24" t="s">
        <v>2054</v>
      </c>
      <c r="L790" s="58" t="s">
        <v>1422</v>
      </c>
      <c r="M790" s="58" t="s">
        <v>2005</v>
      </c>
      <c r="N790" s="58" t="s">
        <v>0</v>
      </c>
    </row>
    <row r="791" spans="1:14" x14ac:dyDescent="0.4">
      <c r="A791" s="23" t="s">
        <v>1528</v>
      </c>
      <c r="B791" s="23" t="s">
        <v>1913</v>
      </c>
      <c r="C791" s="23" t="s">
        <v>968</v>
      </c>
      <c r="D791" s="23" t="s">
        <v>969</v>
      </c>
      <c r="E791" s="23" t="s">
        <v>1527</v>
      </c>
      <c r="F791" s="23" t="s">
        <v>1457</v>
      </c>
      <c r="G791" s="23" t="s">
        <v>1913</v>
      </c>
      <c r="H791" s="23" t="s">
        <v>1457</v>
      </c>
      <c r="I791" s="23" t="s">
        <v>3397</v>
      </c>
      <c r="J791" s="23" t="s">
        <v>2148</v>
      </c>
      <c r="K791" s="24" t="s">
        <v>2052</v>
      </c>
      <c r="L791" s="58" t="s">
        <v>1528</v>
      </c>
      <c r="M791" s="58" t="s">
        <v>1913</v>
      </c>
      <c r="N791" s="58" t="s">
        <v>968</v>
      </c>
    </row>
    <row r="792" spans="1:14" x14ac:dyDescent="0.4">
      <c r="A792" s="23" t="s">
        <v>1394</v>
      </c>
      <c r="B792" s="23" t="s">
        <v>1913</v>
      </c>
      <c r="C792" s="23" t="s">
        <v>0</v>
      </c>
      <c r="D792" s="23" t="s">
        <v>1246</v>
      </c>
      <c r="E792" s="23" t="s">
        <v>1174</v>
      </c>
      <c r="F792" s="23" t="s">
        <v>821</v>
      </c>
      <c r="G792" s="23" t="s">
        <v>1914</v>
      </c>
      <c r="H792" s="23" t="s">
        <v>822</v>
      </c>
      <c r="I792" s="23" t="s">
        <v>3818</v>
      </c>
      <c r="J792" s="23" t="s">
        <v>2147</v>
      </c>
      <c r="K792" s="24" t="s">
        <v>2054</v>
      </c>
      <c r="L792" s="58" t="s">
        <v>1394</v>
      </c>
      <c r="M792" s="58" t="s">
        <v>1913</v>
      </c>
      <c r="N792" s="58" t="s">
        <v>0</v>
      </c>
    </row>
    <row r="793" spans="1:14" x14ac:dyDescent="0.4">
      <c r="A793" s="23" t="s">
        <v>1394</v>
      </c>
      <c r="B793" s="23" t="s">
        <v>1913</v>
      </c>
      <c r="C793" s="23" t="s">
        <v>0</v>
      </c>
      <c r="D793" s="23" t="s">
        <v>1246</v>
      </c>
      <c r="E793" s="23" t="s">
        <v>1174</v>
      </c>
      <c r="F793" s="23" t="s">
        <v>823</v>
      </c>
      <c r="G793" s="23" t="s">
        <v>1914</v>
      </c>
      <c r="H793" s="23" t="s">
        <v>824</v>
      </c>
      <c r="I793" s="23" t="s">
        <v>3819</v>
      </c>
      <c r="J793" s="23" t="s">
        <v>2146</v>
      </c>
      <c r="K793" s="24" t="s">
        <v>2052</v>
      </c>
      <c r="L793" s="58" t="s">
        <v>1394</v>
      </c>
      <c r="M793" s="58" t="s">
        <v>1913</v>
      </c>
      <c r="N793" s="58" t="s">
        <v>0</v>
      </c>
    </row>
    <row r="794" spans="1:14" x14ac:dyDescent="0.4">
      <c r="A794" s="23" t="s">
        <v>1394</v>
      </c>
      <c r="B794" s="23" t="s">
        <v>1913</v>
      </c>
      <c r="C794" s="23" t="s">
        <v>0</v>
      </c>
      <c r="D794" s="23" t="s">
        <v>1246</v>
      </c>
      <c r="E794" s="23" t="s">
        <v>1174</v>
      </c>
      <c r="F794" s="23" t="s">
        <v>825</v>
      </c>
      <c r="G794" s="23" t="s">
        <v>1914</v>
      </c>
      <c r="H794" s="23" t="s">
        <v>826</v>
      </c>
      <c r="I794" s="23" t="s">
        <v>3820</v>
      </c>
      <c r="J794" s="23" t="s">
        <v>2145</v>
      </c>
      <c r="K794" s="24" t="s">
        <v>2052</v>
      </c>
      <c r="L794" s="58" t="s">
        <v>1394</v>
      </c>
      <c r="M794" s="58" t="s">
        <v>1913</v>
      </c>
      <c r="N794" s="58" t="s">
        <v>0</v>
      </c>
    </row>
    <row r="795" spans="1:14" x14ac:dyDescent="0.4">
      <c r="A795" s="23" t="s">
        <v>1394</v>
      </c>
      <c r="B795" s="23" t="s">
        <v>1913</v>
      </c>
      <c r="C795" s="23" t="s">
        <v>0</v>
      </c>
      <c r="D795" s="23" t="s">
        <v>1246</v>
      </c>
      <c r="E795" s="23" t="s">
        <v>1174</v>
      </c>
      <c r="F795" s="23" t="s">
        <v>827</v>
      </c>
      <c r="G795" s="23" t="s">
        <v>1914</v>
      </c>
      <c r="H795" s="23" t="s">
        <v>828</v>
      </c>
      <c r="I795" s="23" t="s">
        <v>3821</v>
      </c>
      <c r="J795" s="23" t="s">
        <v>2144</v>
      </c>
      <c r="K795" s="24" t="s">
        <v>2054</v>
      </c>
      <c r="L795" s="58" t="s">
        <v>1394</v>
      </c>
      <c r="M795" s="58" t="s">
        <v>1913</v>
      </c>
      <c r="N795" s="58" t="s">
        <v>0</v>
      </c>
    </row>
    <row r="796" spans="1:14" x14ac:dyDescent="0.4">
      <c r="A796" s="23" t="s">
        <v>1394</v>
      </c>
      <c r="B796" s="23" t="s">
        <v>1913</v>
      </c>
      <c r="C796" s="23" t="s">
        <v>0</v>
      </c>
      <c r="D796" s="23" t="s">
        <v>1246</v>
      </c>
      <c r="E796" s="23" t="s">
        <v>1174</v>
      </c>
      <c r="F796" s="23" t="s">
        <v>829</v>
      </c>
      <c r="G796" s="23" t="s">
        <v>1914</v>
      </c>
      <c r="H796" s="23" t="s">
        <v>830</v>
      </c>
      <c r="I796" s="23" t="s">
        <v>3822</v>
      </c>
      <c r="J796" s="23" t="s">
        <v>2143</v>
      </c>
      <c r="K796" s="24" t="s">
        <v>2054</v>
      </c>
      <c r="L796" s="58" t="s">
        <v>1394</v>
      </c>
      <c r="M796" s="58" t="s">
        <v>1913</v>
      </c>
      <c r="N796" s="58" t="s">
        <v>0</v>
      </c>
    </row>
    <row r="797" spans="1:14" x14ac:dyDescent="0.4">
      <c r="A797" s="23" t="s">
        <v>1394</v>
      </c>
      <c r="B797" s="23" t="s">
        <v>1913</v>
      </c>
      <c r="C797" s="23" t="s">
        <v>0</v>
      </c>
      <c r="D797" s="23" t="s">
        <v>1246</v>
      </c>
      <c r="E797" s="23" t="s">
        <v>1174</v>
      </c>
      <c r="F797" s="23" t="s">
        <v>831</v>
      </c>
      <c r="G797" s="23" t="s">
        <v>1914</v>
      </c>
      <c r="H797" s="23" t="s">
        <v>832</v>
      </c>
      <c r="I797" s="23" t="s">
        <v>3823</v>
      </c>
      <c r="J797" s="23" t="s">
        <v>2142</v>
      </c>
      <c r="K797" s="24" t="s">
        <v>2054</v>
      </c>
      <c r="L797" s="58" t="s">
        <v>1394</v>
      </c>
      <c r="M797" s="58" t="s">
        <v>1913</v>
      </c>
      <c r="N797" s="58" t="s">
        <v>0</v>
      </c>
    </row>
    <row r="798" spans="1:14" x14ac:dyDescent="0.4">
      <c r="A798" s="23" t="s">
        <v>1395</v>
      </c>
      <c r="B798" s="23" t="s">
        <v>1913</v>
      </c>
      <c r="C798" s="23" t="s">
        <v>0</v>
      </c>
      <c r="D798" s="23" t="s">
        <v>1246</v>
      </c>
      <c r="E798" s="23" t="s">
        <v>1174</v>
      </c>
      <c r="F798" s="23" t="s">
        <v>833</v>
      </c>
      <c r="G798" s="23" t="s">
        <v>1914</v>
      </c>
      <c r="H798" s="23" t="s">
        <v>834</v>
      </c>
      <c r="I798" s="23" t="s">
        <v>3824</v>
      </c>
      <c r="J798" s="23" t="s">
        <v>2141</v>
      </c>
      <c r="K798" s="24" t="s">
        <v>2052</v>
      </c>
      <c r="L798" s="58" t="s">
        <v>1395</v>
      </c>
      <c r="M798" s="58" t="s">
        <v>1913</v>
      </c>
      <c r="N798" s="58" t="s">
        <v>0</v>
      </c>
    </row>
    <row r="799" spans="1:14" x14ac:dyDescent="0.4">
      <c r="A799" s="23" t="s">
        <v>1396</v>
      </c>
      <c r="B799" s="23" t="s">
        <v>1913</v>
      </c>
      <c r="C799" s="23" t="s">
        <v>0</v>
      </c>
      <c r="D799" s="23" t="s">
        <v>1246</v>
      </c>
      <c r="E799" s="23" t="s">
        <v>1174</v>
      </c>
      <c r="F799" s="23" t="s">
        <v>835</v>
      </c>
      <c r="G799" s="23" t="s">
        <v>1914</v>
      </c>
      <c r="H799" s="23" t="s">
        <v>836</v>
      </c>
      <c r="I799" s="23" t="s">
        <v>3825</v>
      </c>
      <c r="J799" s="23" t="s">
        <v>2139</v>
      </c>
      <c r="K799" s="24" t="s">
        <v>2054</v>
      </c>
      <c r="L799" s="58" t="s">
        <v>1396</v>
      </c>
      <c r="M799" s="58" t="s">
        <v>1913</v>
      </c>
      <c r="N799" s="58" t="s">
        <v>0</v>
      </c>
    </row>
    <row r="800" spans="1:14" x14ac:dyDescent="0.4">
      <c r="A800" s="23" t="s">
        <v>1396</v>
      </c>
      <c r="B800" s="23" t="s">
        <v>1913</v>
      </c>
      <c r="C800" s="23" t="s">
        <v>0</v>
      </c>
      <c r="D800" s="23" t="s">
        <v>1246</v>
      </c>
      <c r="E800" s="23" t="s">
        <v>1174</v>
      </c>
      <c r="F800" s="23" t="s">
        <v>837</v>
      </c>
      <c r="G800" s="23" t="s">
        <v>1914</v>
      </c>
      <c r="H800" s="23" t="s">
        <v>838</v>
      </c>
      <c r="I800" s="23" t="s">
        <v>3826</v>
      </c>
      <c r="J800" s="23" t="s">
        <v>2138</v>
      </c>
      <c r="K800" s="24" t="s">
        <v>2052</v>
      </c>
      <c r="L800" s="58" t="s">
        <v>1396</v>
      </c>
      <c r="M800" s="58" t="s">
        <v>1913</v>
      </c>
      <c r="N800" s="58" t="s">
        <v>0</v>
      </c>
    </row>
    <row r="801" spans="1:14" x14ac:dyDescent="0.4">
      <c r="A801" s="23" t="s">
        <v>1396</v>
      </c>
      <c r="B801" s="23" t="s">
        <v>1913</v>
      </c>
      <c r="C801" s="23" t="s">
        <v>0</v>
      </c>
      <c r="D801" s="23" t="s">
        <v>1246</v>
      </c>
      <c r="E801" s="23" t="s">
        <v>1174</v>
      </c>
      <c r="F801" s="23" t="s">
        <v>839</v>
      </c>
      <c r="G801" s="23" t="s">
        <v>1914</v>
      </c>
      <c r="H801" s="23" t="s">
        <v>840</v>
      </c>
      <c r="I801" s="23" t="s">
        <v>3827</v>
      </c>
      <c r="J801" s="23" t="s">
        <v>2137</v>
      </c>
      <c r="K801" s="24" t="s">
        <v>2054</v>
      </c>
      <c r="L801" s="58" t="s">
        <v>1396</v>
      </c>
      <c r="M801" s="58" t="s">
        <v>1913</v>
      </c>
      <c r="N801" s="58" t="s">
        <v>0</v>
      </c>
    </row>
    <row r="802" spans="1:14" x14ac:dyDescent="0.4">
      <c r="A802" s="23" t="s">
        <v>1396</v>
      </c>
      <c r="B802" s="23" t="s">
        <v>1913</v>
      </c>
      <c r="C802" s="23" t="s">
        <v>0</v>
      </c>
      <c r="D802" s="23" t="s">
        <v>1246</v>
      </c>
      <c r="E802" s="23" t="s">
        <v>1174</v>
      </c>
      <c r="F802" s="23" t="s">
        <v>841</v>
      </c>
      <c r="G802" s="23" t="s">
        <v>1914</v>
      </c>
      <c r="H802" s="23" t="s">
        <v>842</v>
      </c>
      <c r="I802" s="23" t="s">
        <v>3828</v>
      </c>
      <c r="J802" s="23" t="s">
        <v>2136</v>
      </c>
      <c r="K802" s="24" t="s">
        <v>2052</v>
      </c>
      <c r="L802" s="58" t="s">
        <v>1396</v>
      </c>
      <c r="M802" s="58" t="s">
        <v>1913</v>
      </c>
      <c r="N802" s="58" t="s">
        <v>0</v>
      </c>
    </row>
    <row r="803" spans="1:14" x14ac:dyDescent="0.4">
      <c r="A803" s="23" t="s">
        <v>1397</v>
      </c>
      <c r="B803" s="23" t="s">
        <v>1913</v>
      </c>
      <c r="C803" s="23" t="s">
        <v>0</v>
      </c>
      <c r="D803" s="23" t="s">
        <v>1246</v>
      </c>
      <c r="E803" s="23" t="s">
        <v>1174</v>
      </c>
      <c r="F803" s="23" t="s">
        <v>843</v>
      </c>
      <c r="G803" s="23" t="s">
        <v>1914</v>
      </c>
      <c r="H803" s="23" t="s">
        <v>844</v>
      </c>
      <c r="I803" s="23" t="s">
        <v>3829</v>
      </c>
      <c r="J803" s="23" t="s">
        <v>2131</v>
      </c>
      <c r="K803" s="24" t="s">
        <v>2052</v>
      </c>
      <c r="L803" s="58" t="s">
        <v>1397</v>
      </c>
      <c r="M803" s="58" t="s">
        <v>1913</v>
      </c>
      <c r="N803" s="58" t="s">
        <v>0</v>
      </c>
    </row>
    <row r="804" spans="1:14" x14ac:dyDescent="0.4">
      <c r="A804" s="23" t="s">
        <v>1529</v>
      </c>
      <c r="B804" s="23" t="s">
        <v>1913</v>
      </c>
      <c r="C804" s="23" t="s">
        <v>0</v>
      </c>
      <c r="D804" s="23" t="s">
        <v>1246</v>
      </c>
      <c r="E804" s="23" t="s">
        <v>1174</v>
      </c>
      <c r="F804" s="23" t="s">
        <v>845</v>
      </c>
      <c r="G804" s="23" t="s">
        <v>1914</v>
      </c>
      <c r="H804" s="23" t="s">
        <v>846</v>
      </c>
      <c r="I804" s="23" t="s">
        <v>3830</v>
      </c>
      <c r="J804" s="23" t="s">
        <v>2129</v>
      </c>
      <c r="K804" s="24" t="s">
        <v>2054</v>
      </c>
      <c r="L804" s="58" t="s">
        <v>1529</v>
      </c>
      <c r="M804" s="58" t="s">
        <v>1913</v>
      </c>
      <c r="N804" s="58" t="s">
        <v>0</v>
      </c>
    </row>
    <row r="805" spans="1:14" x14ac:dyDescent="0.4">
      <c r="A805" s="23" t="s">
        <v>1398</v>
      </c>
      <c r="B805" s="23" t="s">
        <v>1913</v>
      </c>
      <c r="C805" s="23" t="s">
        <v>0</v>
      </c>
      <c r="D805" s="23" t="s">
        <v>1246</v>
      </c>
      <c r="E805" s="23" t="s">
        <v>1174</v>
      </c>
      <c r="F805" s="23" t="s">
        <v>847</v>
      </c>
      <c r="G805" s="23" t="s">
        <v>1914</v>
      </c>
      <c r="H805" s="23" t="s">
        <v>848</v>
      </c>
      <c r="I805" s="23" t="s">
        <v>3831</v>
      </c>
      <c r="J805" s="23" t="s">
        <v>2114</v>
      </c>
      <c r="K805" s="24" t="s">
        <v>2052</v>
      </c>
      <c r="L805" s="58" t="s">
        <v>1398</v>
      </c>
      <c r="M805" s="58" t="s">
        <v>1913</v>
      </c>
      <c r="N805" s="58" t="s">
        <v>0</v>
      </c>
    </row>
    <row r="806" spans="1:14" x14ac:dyDescent="0.4">
      <c r="A806" s="23" t="s">
        <v>1381</v>
      </c>
      <c r="B806" s="23" t="s">
        <v>2949</v>
      </c>
      <c r="C806" s="23" t="s">
        <v>968</v>
      </c>
      <c r="D806" s="23" t="s">
        <v>969</v>
      </c>
      <c r="E806" s="23" t="s">
        <v>1174</v>
      </c>
      <c r="F806" s="23" t="s">
        <v>1456</v>
      </c>
      <c r="G806" s="23" t="s">
        <v>1914</v>
      </c>
      <c r="H806" s="23" t="s">
        <v>1456</v>
      </c>
      <c r="I806" s="23" t="s">
        <v>3398</v>
      </c>
      <c r="J806" s="23" t="s">
        <v>2111</v>
      </c>
      <c r="K806" s="24" t="s">
        <v>2054</v>
      </c>
      <c r="L806" s="58" t="s">
        <v>1381</v>
      </c>
      <c r="M806" s="58" t="s">
        <v>2949</v>
      </c>
      <c r="N806" s="58" t="s">
        <v>968</v>
      </c>
    </row>
    <row r="807" spans="1:14" x14ac:dyDescent="0.4">
      <c r="A807" s="23" t="s">
        <v>1398</v>
      </c>
      <c r="B807" s="23" t="s">
        <v>1913</v>
      </c>
      <c r="C807" s="23" t="s">
        <v>0</v>
      </c>
      <c r="D807" s="23" t="s">
        <v>1246</v>
      </c>
      <c r="E807" s="23" t="s">
        <v>1174</v>
      </c>
      <c r="F807" s="23" t="s">
        <v>849</v>
      </c>
      <c r="G807" s="23" t="s">
        <v>1914</v>
      </c>
      <c r="H807" s="23" t="s">
        <v>850</v>
      </c>
      <c r="I807" s="23" t="s">
        <v>3832</v>
      </c>
      <c r="J807" s="23" t="s">
        <v>2927</v>
      </c>
      <c r="K807" s="24" t="s">
        <v>2052</v>
      </c>
      <c r="L807" s="58" t="s">
        <v>1398</v>
      </c>
      <c r="M807" s="58" t="s">
        <v>1913</v>
      </c>
      <c r="N807" s="58" t="s">
        <v>0</v>
      </c>
    </row>
    <row r="808" spans="1:14" x14ac:dyDescent="0.4">
      <c r="A808" s="23" t="s">
        <v>1381</v>
      </c>
      <c r="B808" s="23" t="s">
        <v>2949</v>
      </c>
      <c r="C808" s="23" t="s">
        <v>968</v>
      </c>
      <c r="D808" s="23" t="s">
        <v>969</v>
      </c>
      <c r="E808" s="23" t="s">
        <v>970</v>
      </c>
      <c r="F808" s="23" t="s">
        <v>1455</v>
      </c>
      <c r="G808" s="23" t="s">
        <v>14</v>
      </c>
      <c r="H808" s="23" t="s">
        <v>1455</v>
      </c>
      <c r="I808" s="23" t="s">
        <v>3399</v>
      </c>
      <c r="J808" s="23" t="s">
        <v>2371</v>
      </c>
      <c r="K808" s="24" t="s">
        <v>2629</v>
      </c>
      <c r="L808" s="58" t="s">
        <v>1381</v>
      </c>
      <c r="M808" s="58" t="s">
        <v>2949</v>
      </c>
      <c r="N808" s="58" t="s">
        <v>968</v>
      </c>
    </row>
    <row r="809" spans="1:14" x14ac:dyDescent="0.4">
      <c r="A809" s="23" t="s">
        <v>1381</v>
      </c>
      <c r="B809" s="23" t="s">
        <v>2949</v>
      </c>
      <c r="C809" s="23" t="s">
        <v>968</v>
      </c>
      <c r="D809" s="23" t="s">
        <v>969</v>
      </c>
      <c r="E809" s="23" t="s">
        <v>970</v>
      </c>
      <c r="F809" s="23" t="s">
        <v>1399</v>
      </c>
      <c r="G809" s="23" t="s">
        <v>14</v>
      </c>
      <c r="H809" s="23" t="s">
        <v>1399</v>
      </c>
      <c r="I809" s="23" t="s">
        <v>3400</v>
      </c>
      <c r="J809" s="23" t="s">
        <v>2349</v>
      </c>
      <c r="K809" s="24" t="s">
        <v>2094</v>
      </c>
      <c r="L809" s="58" t="s">
        <v>1381</v>
      </c>
      <c r="M809" s="58" t="s">
        <v>2949</v>
      </c>
      <c r="N809" s="58" t="s">
        <v>968</v>
      </c>
    </row>
    <row r="810" spans="1:14" x14ac:dyDescent="0.4">
      <c r="A810" s="23" t="s">
        <v>1381</v>
      </c>
      <c r="B810" s="23" t="s">
        <v>2949</v>
      </c>
      <c r="C810" s="23" t="s">
        <v>968</v>
      </c>
      <c r="D810" s="23" t="s">
        <v>969</v>
      </c>
      <c r="E810" s="23" t="s">
        <v>970</v>
      </c>
      <c r="F810" s="23" t="s">
        <v>1454</v>
      </c>
      <c r="G810" s="23" t="s">
        <v>1913</v>
      </c>
      <c r="H810" s="23" t="s">
        <v>1454</v>
      </c>
      <c r="I810" s="23" t="s">
        <v>3401</v>
      </c>
      <c r="J810" s="23" t="s">
        <v>2336</v>
      </c>
      <c r="K810" s="24" t="s">
        <v>2054</v>
      </c>
      <c r="L810" s="58" t="s">
        <v>1381</v>
      </c>
      <c r="M810" s="58" t="s">
        <v>2949</v>
      </c>
      <c r="N810" s="58" t="s">
        <v>968</v>
      </c>
    </row>
    <row r="811" spans="1:14" x14ac:dyDescent="0.4">
      <c r="A811" s="23" t="s">
        <v>1381</v>
      </c>
      <c r="B811" s="23" t="s">
        <v>2949</v>
      </c>
      <c r="C811" s="23" t="s">
        <v>968</v>
      </c>
      <c r="D811" s="23" t="s">
        <v>969</v>
      </c>
      <c r="E811" s="23" t="s">
        <v>1174</v>
      </c>
      <c r="F811" s="23" t="s">
        <v>1453</v>
      </c>
      <c r="G811" s="23" t="s">
        <v>1914</v>
      </c>
      <c r="H811" s="23" t="s">
        <v>1453</v>
      </c>
      <c r="I811" s="23" t="s">
        <v>3402</v>
      </c>
      <c r="J811" s="23" t="s">
        <v>2696</v>
      </c>
      <c r="K811" s="24" t="s">
        <v>2054</v>
      </c>
      <c r="L811" s="58" t="s">
        <v>1381</v>
      </c>
      <c r="M811" s="58" t="s">
        <v>2949</v>
      </c>
      <c r="N811" s="58" t="s">
        <v>968</v>
      </c>
    </row>
    <row r="812" spans="1:14" x14ac:dyDescent="0.4">
      <c r="A812" s="23" t="s">
        <v>1398</v>
      </c>
      <c r="B812" s="23" t="s">
        <v>1913</v>
      </c>
      <c r="C812" s="23" t="s">
        <v>968</v>
      </c>
      <c r="D812" s="23" t="s">
        <v>969</v>
      </c>
      <c r="E812" s="23" t="s">
        <v>1174</v>
      </c>
      <c r="F812" s="23" t="s">
        <v>1400</v>
      </c>
      <c r="G812" s="23" t="s">
        <v>1913</v>
      </c>
      <c r="H812" s="23" t="s">
        <v>1400</v>
      </c>
      <c r="I812" s="23" t="s">
        <v>3403</v>
      </c>
      <c r="J812" s="23" t="s">
        <v>2697</v>
      </c>
      <c r="K812" s="24" t="s">
        <v>2052</v>
      </c>
      <c r="L812" s="58" t="s">
        <v>1398</v>
      </c>
      <c r="M812" s="58" t="s">
        <v>1913</v>
      </c>
      <c r="N812" s="58" t="s">
        <v>968</v>
      </c>
    </row>
    <row r="813" spans="1:14" x14ac:dyDescent="0.4">
      <c r="A813" s="23" t="s">
        <v>1398</v>
      </c>
      <c r="B813" s="23" t="s">
        <v>1913</v>
      </c>
      <c r="C813" s="23" t="s">
        <v>968</v>
      </c>
      <c r="D813" s="23" t="s">
        <v>969</v>
      </c>
      <c r="E813" s="23" t="s">
        <v>1174</v>
      </c>
      <c r="F813" s="23" t="s">
        <v>1401</v>
      </c>
      <c r="G813" s="23" t="s">
        <v>1913</v>
      </c>
      <c r="H813" s="23" t="s">
        <v>1401</v>
      </c>
      <c r="I813" s="23" t="s">
        <v>3404</v>
      </c>
      <c r="J813" s="23" t="s">
        <v>2698</v>
      </c>
      <c r="K813" s="24" t="s">
        <v>2052</v>
      </c>
      <c r="L813" s="58" t="s">
        <v>1398</v>
      </c>
      <c r="M813" s="58" t="s">
        <v>1913</v>
      </c>
      <c r="N813" s="58" t="s">
        <v>968</v>
      </c>
    </row>
    <row r="814" spans="1:14" x14ac:dyDescent="0.4">
      <c r="A814" s="23" t="s">
        <v>1255</v>
      </c>
      <c r="B814" s="23" t="s">
        <v>1913</v>
      </c>
      <c r="C814" s="23" t="s">
        <v>968</v>
      </c>
      <c r="D814" s="23" t="s">
        <v>1246</v>
      </c>
      <c r="E814" s="23" t="s">
        <v>972</v>
      </c>
      <c r="F814" s="23" t="s">
        <v>851</v>
      </c>
      <c r="G814" s="23" t="s">
        <v>1913</v>
      </c>
      <c r="H814" s="23" t="s">
        <v>852</v>
      </c>
      <c r="I814" s="23" t="s">
        <v>3833</v>
      </c>
      <c r="J814" s="23" t="s">
        <v>2928</v>
      </c>
      <c r="K814" s="24" t="s">
        <v>2054</v>
      </c>
      <c r="L814" s="58" t="s">
        <v>1255</v>
      </c>
      <c r="M814" s="58" t="s">
        <v>1913</v>
      </c>
      <c r="N814" s="58" t="s">
        <v>968</v>
      </c>
    </row>
    <row r="815" spans="1:14" x14ac:dyDescent="0.4">
      <c r="A815" s="23" t="s">
        <v>1356</v>
      </c>
      <c r="B815" s="23" t="s">
        <v>1913</v>
      </c>
      <c r="C815" s="23" t="s">
        <v>0</v>
      </c>
      <c r="D815" s="23" t="s">
        <v>969</v>
      </c>
      <c r="E815" s="23" t="s">
        <v>1174</v>
      </c>
      <c r="F815" s="23" t="s">
        <v>853</v>
      </c>
      <c r="G815" s="23" t="s">
        <v>1913</v>
      </c>
      <c r="H815" s="23" t="s">
        <v>854</v>
      </c>
      <c r="I815" s="23" t="s">
        <v>3834</v>
      </c>
      <c r="J815" s="23" t="s">
        <v>2929</v>
      </c>
      <c r="K815" s="24" t="s">
        <v>2054</v>
      </c>
      <c r="L815" s="58" t="s">
        <v>1356</v>
      </c>
      <c r="M815" s="58" t="s">
        <v>1913</v>
      </c>
      <c r="N815" s="58" t="s">
        <v>0</v>
      </c>
    </row>
    <row r="816" spans="1:14" x14ac:dyDescent="0.4">
      <c r="A816" s="23" t="s">
        <v>1422</v>
      </c>
      <c r="B816" s="23" t="s">
        <v>2005</v>
      </c>
      <c r="C816" s="23" t="s">
        <v>0</v>
      </c>
      <c r="D816" s="23" t="s">
        <v>969</v>
      </c>
      <c r="E816" s="23" t="s">
        <v>1174</v>
      </c>
      <c r="F816" s="23" t="s">
        <v>855</v>
      </c>
      <c r="G816" s="23" t="s">
        <v>5</v>
      </c>
      <c r="H816" s="23" t="s">
        <v>856</v>
      </c>
      <c r="I816" s="23" t="s">
        <v>3835</v>
      </c>
      <c r="J816" s="23" t="s">
        <v>2930</v>
      </c>
      <c r="K816" s="24" t="s">
        <v>2054</v>
      </c>
      <c r="L816" s="58" t="s">
        <v>1422</v>
      </c>
      <c r="M816" s="58" t="s">
        <v>2005</v>
      </c>
      <c r="N816" s="58" t="s">
        <v>0</v>
      </c>
    </row>
    <row r="817" spans="1:14" x14ac:dyDescent="0.4">
      <c r="A817" s="23" t="s">
        <v>1422</v>
      </c>
      <c r="B817" s="23" t="s">
        <v>2005</v>
      </c>
      <c r="C817" s="23" t="s">
        <v>0</v>
      </c>
      <c r="D817" s="23" t="s">
        <v>969</v>
      </c>
      <c r="E817" s="23" t="s">
        <v>1174</v>
      </c>
      <c r="F817" s="23" t="s">
        <v>857</v>
      </c>
      <c r="G817" s="23" t="s">
        <v>5</v>
      </c>
      <c r="H817" s="23" t="s">
        <v>858</v>
      </c>
      <c r="I817" s="23" t="s">
        <v>3836</v>
      </c>
      <c r="J817" s="23" t="s">
        <v>2931</v>
      </c>
      <c r="K817" s="24" t="s">
        <v>2054</v>
      </c>
      <c r="L817" s="58" t="s">
        <v>1422</v>
      </c>
      <c r="M817" s="58" t="s">
        <v>2005</v>
      </c>
      <c r="N817" s="58" t="s">
        <v>0</v>
      </c>
    </row>
    <row r="818" spans="1:14" x14ac:dyDescent="0.4">
      <c r="A818" s="23" t="s">
        <v>1398</v>
      </c>
      <c r="B818" s="23" t="s">
        <v>1913</v>
      </c>
      <c r="C818" s="23" t="s">
        <v>968</v>
      </c>
      <c r="D818" s="23" t="s">
        <v>969</v>
      </c>
      <c r="E818" s="23" t="s">
        <v>1174</v>
      </c>
      <c r="F818" s="23" t="s">
        <v>1402</v>
      </c>
      <c r="G818" s="23" t="s">
        <v>1914</v>
      </c>
      <c r="H818" s="23" t="s">
        <v>1402</v>
      </c>
      <c r="I818" s="23" t="s">
        <v>3405</v>
      </c>
      <c r="J818" s="23" t="s">
        <v>2699</v>
      </c>
      <c r="K818" s="24" t="s">
        <v>2054</v>
      </c>
      <c r="L818" s="58" t="s">
        <v>1398</v>
      </c>
      <c r="M818" s="58" t="s">
        <v>1913</v>
      </c>
      <c r="N818" s="58" t="s">
        <v>968</v>
      </c>
    </row>
    <row r="819" spans="1:14" x14ac:dyDescent="0.4">
      <c r="A819" s="23" t="s">
        <v>1398</v>
      </c>
      <c r="B819" s="23" t="s">
        <v>1913</v>
      </c>
      <c r="C819" s="23" t="s">
        <v>968</v>
      </c>
      <c r="D819" s="23" t="s">
        <v>969</v>
      </c>
      <c r="E819" s="23" t="s">
        <v>1174</v>
      </c>
      <c r="F819" s="23" t="s">
        <v>1403</v>
      </c>
      <c r="G819" s="23" t="s">
        <v>1914</v>
      </c>
      <c r="H819" s="23" t="s">
        <v>1403</v>
      </c>
      <c r="I819" s="23" t="s">
        <v>3406</v>
      </c>
      <c r="J819" s="23" t="s">
        <v>2700</v>
      </c>
      <c r="K819" s="24" t="s">
        <v>2052</v>
      </c>
      <c r="L819" s="58" t="s">
        <v>1398</v>
      </c>
      <c r="M819" s="58" t="s">
        <v>1913</v>
      </c>
      <c r="N819" s="58" t="s">
        <v>968</v>
      </c>
    </row>
    <row r="820" spans="1:14" x14ac:dyDescent="0.4">
      <c r="A820" s="23" t="s">
        <v>1381</v>
      </c>
      <c r="B820" s="23" t="s">
        <v>2949</v>
      </c>
      <c r="C820" s="23" t="s">
        <v>0</v>
      </c>
      <c r="D820" s="23" t="s">
        <v>1246</v>
      </c>
      <c r="E820" s="23" t="s">
        <v>1174</v>
      </c>
      <c r="F820" s="23" t="s">
        <v>859</v>
      </c>
      <c r="G820" s="23" t="s">
        <v>1913</v>
      </c>
      <c r="H820" s="23" t="s">
        <v>860</v>
      </c>
      <c r="I820" s="23" t="s">
        <v>3837</v>
      </c>
      <c r="J820" s="23" t="s">
        <v>2932</v>
      </c>
      <c r="K820" s="24" t="s">
        <v>2052</v>
      </c>
      <c r="L820" s="58" t="s">
        <v>1381</v>
      </c>
      <c r="M820" s="58" t="s">
        <v>2949</v>
      </c>
      <c r="N820" s="58" t="s">
        <v>0</v>
      </c>
    </row>
    <row r="821" spans="1:14" x14ac:dyDescent="0.4">
      <c r="A821" s="23" t="s">
        <v>973</v>
      </c>
      <c r="B821" s="23" t="s">
        <v>1913</v>
      </c>
      <c r="C821" s="23" t="s">
        <v>968</v>
      </c>
      <c r="D821" s="23" t="s">
        <v>969</v>
      </c>
      <c r="E821" s="23" t="s">
        <v>1174</v>
      </c>
      <c r="F821" s="23" t="s">
        <v>1452</v>
      </c>
      <c r="G821" s="23" t="s">
        <v>1913</v>
      </c>
      <c r="H821" s="23" t="s">
        <v>1452</v>
      </c>
      <c r="I821" s="23" t="s">
        <v>3407</v>
      </c>
      <c r="J821" s="23" t="s">
        <v>2701</v>
      </c>
      <c r="K821" s="24" t="s">
        <v>2052</v>
      </c>
      <c r="L821" s="58" t="s">
        <v>973</v>
      </c>
      <c r="M821" s="58" t="s">
        <v>1913</v>
      </c>
      <c r="N821" s="58" t="s">
        <v>968</v>
      </c>
    </row>
    <row r="822" spans="1:14" x14ac:dyDescent="0.4">
      <c r="A822" s="23" t="s">
        <v>973</v>
      </c>
      <c r="B822" s="23" t="s">
        <v>1913</v>
      </c>
      <c r="C822" s="23" t="s">
        <v>968</v>
      </c>
      <c r="D822" s="23" t="s">
        <v>969</v>
      </c>
      <c r="E822" s="23" t="s">
        <v>1174</v>
      </c>
      <c r="F822" s="23" t="s">
        <v>1451</v>
      </c>
      <c r="G822" s="23" t="s">
        <v>1913</v>
      </c>
      <c r="H822" s="23" t="s">
        <v>1451</v>
      </c>
      <c r="I822" s="23" t="s">
        <v>3408</v>
      </c>
      <c r="J822" s="23" t="s">
        <v>2702</v>
      </c>
      <c r="K822" s="24" t="s">
        <v>2094</v>
      </c>
      <c r="L822" s="58" t="s">
        <v>973</v>
      </c>
      <c r="M822" s="58" t="s">
        <v>1913</v>
      </c>
      <c r="N822" s="58" t="s">
        <v>968</v>
      </c>
    </row>
    <row r="823" spans="1:14" x14ac:dyDescent="0.4">
      <c r="A823" s="23" t="s">
        <v>973</v>
      </c>
      <c r="B823" s="23" t="s">
        <v>1913</v>
      </c>
      <c r="C823" s="23" t="s">
        <v>968</v>
      </c>
      <c r="D823" s="23" t="s">
        <v>969</v>
      </c>
      <c r="E823" s="23" t="s">
        <v>1174</v>
      </c>
      <c r="F823" s="23" t="s">
        <v>1450</v>
      </c>
      <c r="G823" s="23" t="s">
        <v>1913</v>
      </c>
      <c r="H823" s="23" t="s">
        <v>1450</v>
      </c>
      <c r="I823" s="23" t="s">
        <v>3409</v>
      </c>
      <c r="J823" s="23" t="s">
        <v>2703</v>
      </c>
      <c r="K823" s="24" t="s">
        <v>2054</v>
      </c>
      <c r="L823" s="58" t="s">
        <v>973</v>
      </c>
      <c r="M823" s="58" t="s">
        <v>1913</v>
      </c>
      <c r="N823" s="58" t="s">
        <v>968</v>
      </c>
    </row>
    <row r="824" spans="1:14" x14ac:dyDescent="0.4">
      <c r="A824" s="23" t="s">
        <v>1356</v>
      </c>
      <c r="B824" s="23" t="s">
        <v>1913</v>
      </c>
      <c r="C824" s="23" t="s">
        <v>968</v>
      </c>
      <c r="D824" s="23" t="s">
        <v>969</v>
      </c>
      <c r="E824" s="23" t="s">
        <v>1174</v>
      </c>
      <c r="F824" s="23" t="s">
        <v>1404</v>
      </c>
      <c r="G824" s="23" t="s">
        <v>1914</v>
      </c>
      <c r="H824" s="23" t="s">
        <v>1404</v>
      </c>
      <c r="I824" s="23" t="s">
        <v>3410</v>
      </c>
      <c r="J824" s="23" t="s">
        <v>2704</v>
      </c>
      <c r="K824" s="24" t="s">
        <v>2054</v>
      </c>
      <c r="L824" s="58" t="s">
        <v>1356</v>
      </c>
      <c r="M824" s="58" t="s">
        <v>1913</v>
      </c>
      <c r="N824" s="58" t="s">
        <v>968</v>
      </c>
    </row>
    <row r="825" spans="1:14" x14ac:dyDescent="0.4">
      <c r="A825" s="23" t="s">
        <v>1420</v>
      </c>
      <c r="B825" s="23" t="s">
        <v>2949</v>
      </c>
      <c r="C825" s="23" t="s">
        <v>968</v>
      </c>
      <c r="D825" s="23" t="s">
        <v>969</v>
      </c>
      <c r="E825" s="23" t="s">
        <v>1174</v>
      </c>
      <c r="F825" s="23" t="s">
        <v>1405</v>
      </c>
      <c r="G825" s="23" t="s">
        <v>1913</v>
      </c>
      <c r="H825" s="23" t="s">
        <v>1405</v>
      </c>
      <c r="I825" s="23" t="s">
        <v>3411</v>
      </c>
      <c r="J825" s="23" t="s">
        <v>2705</v>
      </c>
      <c r="K825" s="24" t="s">
        <v>2054</v>
      </c>
      <c r="L825" s="58" t="s">
        <v>1420</v>
      </c>
      <c r="M825" s="58" t="s">
        <v>2949</v>
      </c>
      <c r="N825" s="58" t="s">
        <v>968</v>
      </c>
    </row>
    <row r="826" spans="1:14" x14ac:dyDescent="0.4">
      <c r="A826" s="23" t="s">
        <v>1406</v>
      </c>
      <c r="B826" s="23" t="s">
        <v>1913</v>
      </c>
      <c r="C826" s="23" t="s">
        <v>0</v>
      </c>
      <c r="D826" s="23" t="s">
        <v>1246</v>
      </c>
      <c r="E826" s="23" t="s">
        <v>1174</v>
      </c>
      <c r="F826" s="23" t="s">
        <v>861</v>
      </c>
      <c r="G826" s="23" t="s">
        <v>1914</v>
      </c>
      <c r="H826" s="23" t="s">
        <v>862</v>
      </c>
      <c r="I826" s="23" t="s">
        <v>3838</v>
      </c>
      <c r="J826" s="23" t="s">
        <v>2185</v>
      </c>
      <c r="K826" s="24" t="s">
        <v>2052</v>
      </c>
      <c r="L826" s="58" t="s">
        <v>1406</v>
      </c>
      <c r="M826" s="58" t="s">
        <v>1913</v>
      </c>
      <c r="N826" s="58" t="s">
        <v>0</v>
      </c>
    </row>
    <row r="827" spans="1:14" x14ac:dyDescent="0.4">
      <c r="A827" s="23" t="s">
        <v>1407</v>
      </c>
      <c r="B827" s="23" t="s">
        <v>1913</v>
      </c>
      <c r="C827" s="23" t="s">
        <v>0</v>
      </c>
      <c r="D827" s="23" t="s">
        <v>1246</v>
      </c>
      <c r="E827" s="23" t="s">
        <v>1174</v>
      </c>
      <c r="F827" s="23" t="s">
        <v>863</v>
      </c>
      <c r="G827" s="23" t="s">
        <v>1914</v>
      </c>
      <c r="H827" s="23" t="s">
        <v>864</v>
      </c>
      <c r="I827" s="23" t="s">
        <v>3839</v>
      </c>
      <c r="J827" s="23" t="s">
        <v>2184</v>
      </c>
      <c r="K827" s="24" t="s">
        <v>2052</v>
      </c>
      <c r="L827" s="58" t="s">
        <v>1407</v>
      </c>
      <c r="M827" s="58" t="s">
        <v>1913</v>
      </c>
      <c r="N827" s="58" t="s">
        <v>0</v>
      </c>
    </row>
    <row r="828" spans="1:14" x14ac:dyDescent="0.4">
      <c r="A828" s="23" t="s">
        <v>1529</v>
      </c>
      <c r="B828" s="23" t="s">
        <v>1913</v>
      </c>
      <c r="C828" s="23" t="s">
        <v>0</v>
      </c>
      <c r="D828" s="23" t="s">
        <v>1246</v>
      </c>
      <c r="E828" s="23" t="s">
        <v>1174</v>
      </c>
      <c r="F828" s="23" t="s">
        <v>865</v>
      </c>
      <c r="G828" s="23" t="s">
        <v>1914</v>
      </c>
      <c r="H828" s="23" t="s">
        <v>866</v>
      </c>
      <c r="I828" s="23" t="s">
        <v>3840</v>
      </c>
      <c r="J828" s="23" t="s">
        <v>2183</v>
      </c>
      <c r="K828" s="24" t="s">
        <v>2052</v>
      </c>
      <c r="L828" s="58" t="s">
        <v>1529</v>
      </c>
      <c r="M828" s="58" t="s">
        <v>1913</v>
      </c>
      <c r="N828" s="58" t="s">
        <v>0</v>
      </c>
    </row>
    <row r="829" spans="1:14" x14ac:dyDescent="0.4">
      <c r="A829" s="23" t="s">
        <v>1422</v>
      </c>
      <c r="B829" s="23" t="s">
        <v>2005</v>
      </c>
      <c r="C829" s="23" t="s">
        <v>0</v>
      </c>
      <c r="D829" s="23" t="s">
        <v>1246</v>
      </c>
      <c r="E829" s="23" t="s">
        <v>1174</v>
      </c>
      <c r="F829" s="23" t="s">
        <v>867</v>
      </c>
      <c r="G829" s="23" t="s">
        <v>14</v>
      </c>
      <c r="H829" s="23" t="s">
        <v>868</v>
      </c>
      <c r="I829" s="23" t="s">
        <v>3841</v>
      </c>
      <c r="J829" s="23" t="s">
        <v>2181</v>
      </c>
      <c r="K829" s="24" t="s">
        <v>2054</v>
      </c>
      <c r="L829" s="58" t="s">
        <v>1422</v>
      </c>
      <c r="M829" s="58" t="s">
        <v>2005</v>
      </c>
      <c r="N829" s="58" t="s">
        <v>0</v>
      </c>
    </row>
    <row r="830" spans="1:14" x14ac:dyDescent="0.4">
      <c r="A830" s="23" t="s">
        <v>1408</v>
      </c>
      <c r="B830" s="23" t="s">
        <v>1913</v>
      </c>
      <c r="C830" s="23" t="s">
        <v>0</v>
      </c>
      <c r="D830" s="23" t="s">
        <v>1246</v>
      </c>
      <c r="E830" s="23" t="s">
        <v>1174</v>
      </c>
      <c r="F830" s="23" t="s">
        <v>869</v>
      </c>
      <c r="G830" s="23" t="s">
        <v>1914</v>
      </c>
      <c r="H830" s="23" t="s">
        <v>870</v>
      </c>
      <c r="I830" s="23" t="s">
        <v>3842</v>
      </c>
      <c r="J830" s="23" t="s">
        <v>2180</v>
      </c>
      <c r="K830" s="24" t="s">
        <v>2052</v>
      </c>
      <c r="L830" s="58" t="s">
        <v>1408</v>
      </c>
      <c r="M830" s="58" t="s">
        <v>1913</v>
      </c>
      <c r="N830" s="58" t="s">
        <v>0</v>
      </c>
    </row>
    <row r="831" spans="1:14" x14ac:dyDescent="0.4">
      <c r="A831" s="23" t="s">
        <v>1408</v>
      </c>
      <c r="B831" s="23" t="s">
        <v>1913</v>
      </c>
      <c r="C831" s="23" t="s">
        <v>0</v>
      </c>
      <c r="D831" s="23" t="s">
        <v>1246</v>
      </c>
      <c r="E831" s="23" t="s">
        <v>1174</v>
      </c>
      <c r="F831" s="23" t="s">
        <v>871</v>
      </c>
      <c r="G831" s="23" t="s">
        <v>1914</v>
      </c>
      <c r="H831" s="23" t="s">
        <v>872</v>
      </c>
      <c r="I831" s="23" t="s">
        <v>3843</v>
      </c>
      <c r="J831" s="23" t="s">
        <v>2179</v>
      </c>
      <c r="K831" s="24" t="s">
        <v>2054</v>
      </c>
      <c r="L831" s="58" t="s">
        <v>1408</v>
      </c>
      <c r="M831" s="58" t="s">
        <v>1913</v>
      </c>
      <c r="N831" s="58" t="s">
        <v>0</v>
      </c>
    </row>
    <row r="832" spans="1:14" x14ac:dyDescent="0.4">
      <c r="A832" s="23" t="s">
        <v>1406</v>
      </c>
      <c r="B832" s="23" t="s">
        <v>1913</v>
      </c>
      <c r="C832" s="23" t="s">
        <v>0</v>
      </c>
      <c r="D832" s="23" t="s">
        <v>1246</v>
      </c>
      <c r="E832" s="23" t="s">
        <v>1174</v>
      </c>
      <c r="F832" s="23" t="s">
        <v>873</v>
      </c>
      <c r="G832" s="23" t="s">
        <v>1914</v>
      </c>
      <c r="H832" s="23" t="s">
        <v>874</v>
      </c>
      <c r="I832" s="23" t="s">
        <v>3844</v>
      </c>
      <c r="J832" s="23" t="s">
        <v>2178</v>
      </c>
      <c r="K832" s="24" t="s">
        <v>2054</v>
      </c>
      <c r="L832" s="58" t="s">
        <v>1406</v>
      </c>
      <c r="M832" s="58" t="s">
        <v>1913</v>
      </c>
      <c r="N832" s="58" t="s">
        <v>0</v>
      </c>
    </row>
    <row r="833" spans="1:14" x14ac:dyDescent="0.4">
      <c r="A833" s="23" t="s">
        <v>1408</v>
      </c>
      <c r="B833" s="23" t="s">
        <v>1913</v>
      </c>
      <c r="C833" s="23" t="s">
        <v>0</v>
      </c>
      <c r="D833" s="23" t="s">
        <v>1246</v>
      </c>
      <c r="E833" s="23" t="s">
        <v>970</v>
      </c>
      <c r="F833" s="23" t="s">
        <v>875</v>
      </c>
      <c r="G833" s="23" t="s">
        <v>1914</v>
      </c>
      <c r="H833" s="23" t="s">
        <v>876</v>
      </c>
      <c r="I833" s="23" t="s">
        <v>3845</v>
      </c>
      <c r="J833" s="23" t="s">
        <v>2177</v>
      </c>
      <c r="K833" s="24" t="s">
        <v>2054</v>
      </c>
      <c r="L833" s="58" t="s">
        <v>1408</v>
      </c>
      <c r="M833" s="58" t="s">
        <v>1913</v>
      </c>
      <c r="N833" s="58" t="s">
        <v>0</v>
      </c>
    </row>
    <row r="834" spans="1:14" x14ac:dyDescent="0.4">
      <c r="A834" s="23" t="s">
        <v>1408</v>
      </c>
      <c r="B834" s="23" t="s">
        <v>1913</v>
      </c>
      <c r="C834" s="23" t="s">
        <v>0</v>
      </c>
      <c r="D834" s="23" t="s">
        <v>1246</v>
      </c>
      <c r="E834" s="23" t="s">
        <v>1174</v>
      </c>
      <c r="F834" s="23" t="s">
        <v>877</v>
      </c>
      <c r="G834" s="23" t="s">
        <v>1914</v>
      </c>
      <c r="H834" s="23" t="s">
        <v>878</v>
      </c>
      <c r="I834" s="23" t="s">
        <v>3846</v>
      </c>
      <c r="J834" s="23" t="s">
        <v>2176</v>
      </c>
      <c r="K834" s="24" t="s">
        <v>2054</v>
      </c>
      <c r="L834" s="58" t="s">
        <v>1408</v>
      </c>
      <c r="M834" s="58" t="s">
        <v>1913</v>
      </c>
      <c r="N834" s="58" t="s">
        <v>0</v>
      </c>
    </row>
    <row r="835" spans="1:14" x14ac:dyDescent="0.4">
      <c r="A835" s="23" t="s">
        <v>1422</v>
      </c>
      <c r="B835" s="23" t="s">
        <v>2005</v>
      </c>
      <c r="C835" s="23" t="s">
        <v>0</v>
      </c>
      <c r="D835" s="23" t="s">
        <v>1246</v>
      </c>
      <c r="E835" s="23" t="s">
        <v>1174</v>
      </c>
      <c r="F835" s="23" t="s">
        <v>879</v>
      </c>
      <c r="G835" s="23" t="s">
        <v>14</v>
      </c>
      <c r="H835" s="23" t="s">
        <v>880</v>
      </c>
      <c r="I835" s="23" t="s">
        <v>3847</v>
      </c>
      <c r="J835" s="23" t="s">
        <v>2175</v>
      </c>
      <c r="K835" s="24" t="s">
        <v>2054</v>
      </c>
      <c r="L835" s="58" t="s">
        <v>1422</v>
      </c>
      <c r="M835" s="58" t="s">
        <v>2005</v>
      </c>
      <c r="N835" s="58" t="s">
        <v>0</v>
      </c>
    </row>
    <row r="836" spans="1:14" x14ac:dyDescent="0.4">
      <c r="A836" s="23" t="s">
        <v>1395</v>
      </c>
      <c r="B836" s="23" t="s">
        <v>1913</v>
      </c>
      <c r="C836" s="23" t="s">
        <v>0</v>
      </c>
      <c r="D836" s="23" t="s">
        <v>1246</v>
      </c>
      <c r="E836" s="23" t="s">
        <v>1174</v>
      </c>
      <c r="F836" s="23" t="s">
        <v>881</v>
      </c>
      <c r="G836" s="23" t="s">
        <v>1914</v>
      </c>
      <c r="H836" s="23" t="s">
        <v>882</v>
      </c>
      <c r="I836" s="23" t="s">
        <v>3848</v>
      </c>
      <c r="J836" s="23" t="s">
        <v>2174</v>
      </c>
      <c r="K836" s="24" t="s">
        <v>2054</v>
      </c>
      <c r="L836" s="58" t="s">
        <v>1395</v>
      </c>
      <c r="M836" s="58" t="s">
        <v>1913</v>
      </c>
      <c r="N836" s="58" t="s">
        <v>0</v>
      </c>
    </row>
    <row r="837" spans="1:14" x14ac:dyDescent="0.4">
      <c r="A837" s="23" t="s">
        <v>1422</v>
      </c>
      <c r="B837" s="23" t="s">
        <v>2005</v>
      </c>
      <c r="C837" s="23" t="s">
        <v>0</v>
      </c>
      <c r="D837" s="23" t="s">
        <v>1246</v>
      </c>
      <c r="E837" s="23" t="s">
        <v>1174</v>
      </c>
      <c r="F837" s="23" t="s">
        <v>883</v>
      </c>
      <c r="G837" s="23" t="s">
        <v>14</v>
      </c>
      <c r="H837" s="23" t="s">
        <v>884</v>
      </c>
      <c r="I837" s="23" t="s">
        <v>3849</v>
      </c>
      <c r="J837" s="23" t="s">
        <v>2173</v>
      </c>
      <c r="K837" s="24" t="s">
        <v>2054</v>
      </c>
      <c r="L837" s="58" t="s">
        <v>1422</v>
      </c>
      <c r="M837" s="58" t="s">
        <v>2005</v>
      </c>
      <c r="N837" s="58" t="s">
        <v>0</v>
      </c>
    </row>
    <row r="838" spans="1:14" x14ac:dyDescent="0.4">
      <c r="A838" s="23" t="s">
        <v>1395</v>
      </c>
      <c r="B838" s="23" t="s">
        <v>1913</v>
      </c>
      <c r="C838" s="23" t="s">
        <v>0</v>
      </c>
      <c r="D838" s="23" t="s">
        <v>1246</v>
      </c>
      <c r="E838" s="23" t="s">
        <v>1174</v>
      </c>
      <c r="F838" s="23" t="s">
        <v>885</v>
      </c>
      <c r="G838" s="23" t="s">
        <v>1914</v>
      </c>
      <c r="H838" s="23" t="s">
        <v>886</v>
      </c>
      <c r="I838" s="23" t="s">
        <v>3850</v>
      </c>
      <c r="J838" s="23" t="s">
        <v>2172</v>
      </c>
      <c r="K838" s="24" t="s">
        <v>2054</v>
      </c>
      <c r="L838" s="58" t="s">
        <v>1395</v>
      </c>
      <c r="M838" s="58" t="s">
        <v>1913</v>
      </c>
      <c r="N838" s="58" t="s">
        <v>0</v>
      </c>
    </row>
    <row r="839" spans="1:14" x14ac:dyDescent="0.4">
      <c r="A839" s="23" t="s">
        <v>1422</v>
      </c>
      <c r="B839" s="23" t="s">
        <v>2005</v>
      </c>
      <c r="C839" s="23" t="s">
        <v>0</v>
      </c>
      <c r="D839" s="23" t="s">
        <v>1246</v>
      </c>
      <c r="E839" s="23" t="s">
        <v>1174</v>
      </c>
      <c r="F839" s="23" t="s">
        <v>887</v>
      </c>
      <c r="G839" s="23" t="s">
        <v>14</v>
      </c>
      <c r="H839" s="23" t="s">
        <v>888</v>
      </c>
      <c r="I839" s="23" t="s">
        <v>3851</v>
      </c>
      <c r="J839" s="23" t="s">
        <v>2171</v>
      </c>
      <c r="K839" s="24" t="s">
        <v>2054</v>
      </c>
      <c r="L839" s="58" t="s">
        <v>1422</v>
      </c>
      <c r="M839" s="58" t="s">
        <v>2005</v>
      </c>
      <c r="N839" s="58" t="s">
        <v>0</v>
      </c>
    </row>
    <row r="840" spans="1:14" x14ac:dyDescent="0.4">
      <c r="A840" s="23" t="s">
        <v>1422</v>
      </c>
      <c r="B840" s="23" t="s">
        <v>2005</v>
      </c>
      <c r="C840" s="23" t="s">
        <v>0</v>
      </c>
      <c r="D840" s="23" t="s">
        <v>1246</v>
      </c>
      <c r="E840" s="23" t="s">
        <v>1174</v>
      </c>
      <c r="F840" s="23" t="s">
        <v>889</v>
      </c>
      <c r="G840" s="23" t="s">
        <v>14</v>
      </c>
      <c r="H840" s="23" t="s">
        <v>890</v>
      </c>
      <c r="I840" s="23" t="s">
        <v>3852</v>
      </c>
      <c r="J840" s="23" t="s">
        <v>2169</v>
      </c>
      <c r="K840" s="24" t="s">
        <v>2054</v>
      </c>
      <c r="L840" s="58" t="s">
        <v>1422</v>
      </c>
      <c r="M840" s="58" t="s">
        <v>2005</v>
      </c>
      <c r="N840" s="58" t="s">
        <v>0</v>
      </c>
    </row>
    <row r="841" spans="1:14" x14ac:dyDescent="0.4">
      <c r="A841" s="23" t="s">
        <v>1529</v>
      </c>
      <c r="B841" s="23" t="s">
        <v>1913</v>
      </c>
      <c r="C841" s="23" t="s">
        <v>0</v>
      </c>
      <c r="D841" s="23" t="s">
        <v>1246</v>
      </c>
      <c r="E841" s="23" t="s">
        <v>1174</v>
      </c>
      <c r="F841" s="23" t="s">
        <v>891</v>
      </c>
      <c r="G841" s="23" t="s">
        <v>1913</v>
      </c>
      <c r="H841" s="23" t="s">
        <v>892</v>
      </c>
      <c r="I841" s="23" t="s">
        <v>3853</v>
      </c>
      <c r="J841" s="23" t="s">
        <v>2135</v>
      </c>
      <c r="K841" s="24" t="s">
        <v>2052</v>
      </c>
      <c r="L841" s="58" t="s">
        <v>1529</v>
      </c>
      <c r="M841" s="58" t="s">
        <v>1913</v>
      </c>
      <c r="N841" s="58" t="s">
        <v>0</v>
      </c>
    </row>
    <row r="842" spans="1:14" x14ac:dyDescent="0.4">
      <c r="A842" s="23" t="s">
        <v>1529</v>
      </c>
      <c r="B842" s="23" t="s">
        <v>1913</v>
      </c>
      <c r="C842" s="23" t="s">
        <v>0</v>
      </c>
      <c r="D842" s="23" t="s">
        <v>1246</v>
      </c>
      <c r="E842" s="23" t="s">
        <v>1174</v>
      </c>
      <c r="F842" s="23" t="s">
        <v>893</v>
      </c>
      <c r="G842" s="23" t="s">
        <v>1914</v>
      </c>
      <c r="H842" s="23" t="s">
        <v>894</v>
      </c>
      <c r="I842" s="23" t="s">
        <v>3854</v>
      </c>
      <c r="J842" s="23" t="s">
        <v>2134</v>
      </c>
      <c r="K842" s="24" t="s">
        <v>2052</v>
      </c>
      <c r="L842" s="58" t="s">
        <v>1529</v>
      </c>
      <c r="M842" s="58" t="s">
        <v>1913</v>
      </c>
      <c r="N842" s="58" t="s">
        <v>0</v>
      </c>
    </row>
    <row r="843" spans="1:14" x14ac:dyDescent="0.4">
      <c r="A843" s="23" t="s">
        <v>1529</v>
      </c>
      <c r="B843" s="23" t="s">
        <v>1913</v>
      </c>
      <c r="C843" s="23" t="s">
        <v>968</v>
      </c>
      <c r="D843" s="23" t="s">
        <v>969</v>
      </c>
      <c r="E843" s="23" t="s">
        <v>1174</v>
      </c>
      <c r="F843" s="23" t="s">
        <v>1409</v>
      </c>
      <c r="G843" s="23" t="s">
        <v>1913</v>
      </c>
      <c r="H843" s="23" t="s">
        <v>1409</v>
      </c>
      <c r="I843" s="23" t="s">
        <v>3412</v>
      </c>
      <c r="J843" s="23" t="s">
        <v>2133</v>
      </c>
      <c r="K843" s="24" t="s">
        <v>2052</v>
      </c>
      <c r="L843" s="58" t="s">
        <v>1529</v>
      </c>
      <c r="M843" s="58" t="s">
        <v>1913</v>
      </c>
      <c r="N843" s="58" t="s">
        <v>968</v>
      </c>
    </row>
    <row r="844" spans="1:14" x14ac:dyDescent="0.4">
      <c r="A844" s="23" t="s">
        <v>1529</v>
      </c>
      <c r="B844" s="23" t="s">
        <v>1913</v>
      </c>
      <c r="C844" s="23" t="s">
        <v>0</v>
      </c>
      <c r="D844" s="23" t="s">
        <v>1246</v>
      </c>
      <c r="E844" s="23" t="s">
        <v>1174</v>
      </c>
      <c r="F844" s="23" t="s">
        <v>895</v>
      </c>
      <c r="G844" s="23" t="s">
        <v>1914</v>
      </c>
      <c r="H844" s="23" t="s">
        <v>896</v>
      </c>
      <c r="I844" s="23" t="s">
        <v>3855</v>
      </c>
      <c r="J844" s="23" t="s">
        <v>2132</v>
      </c>
      <c r="K844" s="24" t="s">
        <v>2052</v>
      </c>
      <c r="L844" s="58" t="s">
        <v>1529</v>
      </c>
      <c r="M844" s="58" t="s">
        <v>1913</v>
      </c>
      <c r="N844" s="58" t="s">
        <v>0</v>
      </c>
    </row>
    <row r="845" spans="1:14" x14ac:dyDescent="0.4">
      <c r="A845" s="23" t="s">
        <v>1407</v>
      </c>
      <c r="B845" s="23" t="s">
        <v>1913</v>
      </c>
      <c r="C845" s="23" t="s">
        <v>0</v>
      </c>
      <c r="D845" s="23" t="s">
        <v>1246</v>
      </c>
      <c r="E845" s="23" t="s">
        <v>1174</v>
      </c>
      <c r="F845" s="23" t="s">
        <v>897</v>
      </c>
      <c r="G845" s="23" t="s">
        <v>1914</v>
      </c>
      <c r="H845" s="23" t="s">
        <v>898</v>
      </c>
      <c r="I845" s="23" t="s">
        <v>3856</v>
      </c>
      <c r="J845" s="23" t="s">
        <v>2130</v>
      </c>
      <c r="K845" s="24" t="s">
        <v>2054</v>
      </c>
      <c r="L845" s="58" t="s">
        <v>1407</v>
      </c>
      <c r="M845" s="58" t="s">
        <v>1913</v>
      </c>
      <c r="N845" s="58" t="s">
        <v>0</v>
      </c>
    </row>
    <row r="846" spans="1:14" x14ac:dyDescent="0.4">
      <c r="A846" s="23" t="s">
        <v>1410</v>
      </c>
      <c r="B846" s="23" t="s">
        <v>1913</v>
      </c>
      <c r="C846" s="23" t="s">
        <v>0</v>
      </c>
      <c r="D846" s="23" t="s">
        <v>1246</v>
      </c>
      <c r="E846" s="23" t="s">
        <v>1174</v>
      </c>
      <c r="F846" s="23" t="s">
        <v>899</v>
      </c>
      <c r="G846" s="23" t="s">
        <v>1914</v>
      </c>
      <c r="H846" s="23" t="s">
        <v>900</v>
      </c>
      <c r="I846" s="23" t="s">
        <v>3857</v>
      </c>
      <c r="J846" s="23" t="s">
        <v>2128</v>
      </c>
      <c r="K846" s="24" t="s">
        <v>2054</v>
      </c>
      <c r="L846" s="58" t="s">
        <v>1410</v>
      </c>
      <c r="M846" s="58" t="s">
        <v>1913</v>
      </c>
      <c r="N846" s="58" t="s">
        <v>0</v>
      </c>
    </row>
    <row r="847" spans="1:14" x14ac:dyDescent="0.4">
      <c r="A847" s="23" t="s">
        <v>1410</v>
      </c>
      <c r="B847" s="23" t="s">
        <v>1913</v>
      </c>
      <c r="C847" s="23" t="s">
        <v>0</v>
      </c>
      <c r="D847" s="23" t="s">
        <v>1246</v>
      </c>
      <c r="E847" s="23" t="s">
        <v>1174</v>
      </c>
      <c r="F847" s="23" t="s">
        <v>901</v>
      </c>
      <c r="G847" s="23" t="s">
        <v>1914</v>
      </c>
      <c r="H847" s="23" t="s">
        <v>902</v>
      </c>
      <c r="I847" s="23" t="s">
        <v>3858</v>
      </c>
      <c r="J847" s="23" t="s">
        <v>2127</v>
      </c>
      <c r="K847" s="24" t="s">
        <v>2052</v>
      </c>
      <c r="L847" s="58" t="s">
        <v>1410</v>
      </c>
      <c r="M847" s="58" t="s">
        <v>1913</v>
      </c>
      <c r="N847" s="58" t="s">
        <v>0</v>
      </c>
    </row>
    <row r="848" spans="1:14" x14ac:dyDescent="0.4">
      <c r="A848" s="23" t="s">
        <v>1410</v>
      </c>
      <c r="B848" s="23" t="s">
        <v>1913</v>
      </c>
      <c r="C848" s="23" t="s">
        <v>0</v>
      </c>
      <c r="D848" s="23" t="s">
        <v>1246</v>
      </c>
      <c r="E848" s="23" t="s">
        <v>1174</v>
      </c>
      <c r="F848" s="23" t="s">
        <v>903</v>
      </c>
      <c r="G848" s="23" t="s">
        <v>1914</v>
      </c>
      <c r="H848" s="23" t="s">
        <v>904</v>
      </c>
      <c r="I848" s="23" t="s">
        <v>3859</v>
      </c>
      <c r="J848" s="23" t="s">
        <v>2126</v>
      </c>
      <c r="K848" s="24" t="s">
        <v>2054</v>
      </c>
      <c r="L848" s="58" t="s">
        <v>1410</v>
      </c>
      <c r="M848" s="58" t="s">
        <v>1913</v>
      </c>
      <c r="N848" s="58" t="s">
        <v>0</v>
      </c>
    </row>
    <row r="849" spans="1:14" x14ac:dyDescent="0.4">
      <c r="A849" s="23" t="s">
        <v>1410</v>
      </c>
      <c r="B849" s="23" t="s">
        <v>1913</v>
      </c>
      <c r="C849" s="23" t="s">
        <v>0</v>
      </c>
      <c r="D849" s="23" t="s">
        <v>1246</v>
      </c>
      <c r="E849" s="23" t="s">
        <v>1174</v>
      </c>
      <c r="F849" s="23" t="s">
        <v>905</v>
      </c>
      <c r="G849" s="23" t="s">
        <v>1914</v>
      </c>
      <c r="H849" s="23" t="s">
        <v>906</v>
      </c>
      <c r="I849" s="23" t="s">
        <v>3860</v>
      </c>
      <c r="J849" s="23" t="s">
        <v>2125</v>
      </c>
      <c r="K849" s="24" t="s">
        <v>2052</v>
      </c>
      <c r="L849" s="58" t="s">
        <v>1410</v>
      </c>
      <c r="M849" s="58" t="s">
        <v>1913</v>
      </c>
      <c r="N849" s="58" t="s">
        <v>0</v>
      </c>
    </row>
    <row r="850" spans="1:14" x14ac:dyDescent="0.4">
      <c r="A850" s="23" t="s">
        <v>1407</v>
      </c>
      <c r="B850" s="23" t="s">
        <v>1913</v>
      </c>
      <c r="C850" s="23" t="s">
        <v>0</v>
      </c>
      <c r="D850" s="23" t="s">
        <v>1246</v>
      </c>
      <c r="E850" s="23" t="s">
        <v>1174</v>
      </c>
      <c r="F850" s="23" t="s">
        <v>907</v>
      </c>
      <c r="G850" s="23" t="s">
        <v>1914</v>
      </c>
      <c r="H850" s="23" t="s">
        <v>908</v>
      </c>
      <c r="I850" s="23" t="s">
        <v>3861</v>
      </c>
      <c r="J850" s="23" t="s">
        <v>2124</v>
      </c>
      <c r="K850" s="24" t="s">
        <v>2054</v>
      </c>
      <c r="L850" s="58" t="s">
        <v>1407</v>
      </c>
      <c r="M850" s="58" t="s">
        <v>1913</v>
      </c>
      <c r="N850" s="58" t="s">
        <v>0</v>
      </c>
    </row>
    <row r="851" spans="1:14" x14ac:dyDescent="0.4">
      <c r="A851" s="23" t="s">
        <v>1407</v>
      </c>
      <c r="B851" s="23" t="s">
        <v>1913</v>
      </c>
      <c r="C851" s="23" t="s">
        <v>0</v>
      </c>
      <c r="D851" s="23" t="s">
        <v>1246</v>
      </c>
      <c r="E851" s="23" t="s">
        <v>1174</v>
      </c>
      <c r="F851" s="23" t="s">
        <v>909</v>
      </c>
      <c r="G851" s="23" t="s">
        <v>1914</v>
      </c>
      <c r="H851" s="23" t="s">
        <v>910</v>
      </c>
      <c r="I851" s="23" t="s">
        <v>3862</v>
      </c>
      <c r="J851" s="23" t="s">
        <v>2123</v>
      </c>
      <c r="K851" s="24" t="s">
        <v>2052</v>
      </c>
      <c r="L851" s="58" t="s">
        <v>1407</v>
      </c>
      <c r="M851" s="58" t="s">
        <v>1913</v>
      </c>
      <c r="N851" s="58" t="s">
        <v>0</v>
      </c>
    </row>
    <row r="852" spans="1:14" x14ac:dyDescent="0.4">
      <c r="A852" s="23" t="s">
        <v>1407</v>
      </c>
      <c r="B852" s="23" t="s">
        <v>1913</v>
      </c>
      <c r="C852" s="23" t="s">
        <v>0</v>
      </c>
      <c r="D852" s="23" t="s">
        <v>1246</v>
      </c>
      <c r="E852" s="23" t="s">
        <v>1174</v>
      </c>
      <c r="F852" s="23" t="s">
        <v>911</v>
      </c>
      <c r="G852" s="23" t="s">
        <v>1914</v>
      </c>
      <c r="H852" s="23" t="s">
        <v>912</v>
      </c>
      <c r="I852" s="23" t="s">
        <v>3863</v>
      </c>
      <c r="J852" s="23" t="s">
        <v>2122</v>
      </c>
      <c r="K852" s="24" t="s">
        <v>2054</v>
      </c>
      <c r="L852" s="58" t="s">
        <v>1407</v>
      </c>
      <c r="M852" s="58" t="s">
        <v>1913</v>
      </c>
      <c r="N852" s="58" t="s">
        <v>0</v>
      </c>
    </row>
    <row r="853" spans="1:14" x14ac:dyDescent="0.4">
      <c r="A853" s="23" t="s">
        <v>1407</v>
      </c>
      <c r="B853" s="23" t="s">
        <v>1913</v>
      </c>
      <c r="C853" s="23" t="s">
        <v>0</v>
      </c>
      <c r="D853" s="23" t="s">
        <v>1246</v>
      </c>
      <c r="E853" s="23" t="s">
        <v>1174</v>
      </c>
      <c r="F853" s="23" t="s">
        <v>913</v>
      </c>
      <c r="G853" s="23" t="s">
        <v>1914</v>
      </c>
      <c r="H853" s="23" t="s">
        <v>914</v>
      </c>
      <c r="I853" s="23" t="s">
        <v>3864</v>
      </c>
      <c r="J853" s="23" t="s">
        <v>2121</v>
      </c>
      <c r="K853" s="24" t="s">
        <v>2052</v>
      </c>
      <c r="L853" s="58" t="s">
        <v>1407</v>
      </c>
      <c r="M853" s="58" t="s">
        <v>1913</v>
      </c>
      <c r="N853" s="58" t="s">
        <v>0</v>
      </c>
    </row>
    <row r="854" spans="1:14" x14ac:dyDescent="0.4">
      <c r="A854" s="23" t="s">
        <v>1407</v>
      </c>
      <c r="B854" s="23" t="s">
        <v>1913</v>
      </c>
      <c r="C854" s="23" t="s">
        <v>0</v>
      </c>
      <c r="D854" s="23" t="s">
        <v>1246</v>
      </c>
      <c r="E854" s="23" t="s">
        <v>1174</v>
      </c>
      <c r="F854" s="23" t="s">
        <v>915</v>
      </c>
      <c r="G854" s="23" t="s">
        <v>1914</v>
      </c>
      <c r="H854" s="23" t="s">
        <v>916</v>
      </c>
      <c r="I854" s="23" t="s">
        <v>3865</v>
      </c>
      <c r="J854" s="23" t="s">
        <v>2120</v>
      </c>
      <c r="K854" s="24" t="s">
        <v>2052</v>
      </c>
      <c r="L854" s="58" t="s">
        <v>1407</v>
      </c>
      <c r="M854" s="58" t="s">
        <v>1913</v>
      </c>
      <c r="N854" s="58" t="s">
        <v>0</v>
      </c>
    </row>
    <row r="855" spans="1:14" x14ac:dyDescent="0.4">
      <c r="A855" s="23" t="s">
        <v>1407</v>
      </c>
      <c r="B855" s="23" t="s">
        <v>1913</v>
      </c>
      <c r="C855" s="23" t="s">
        <v>0</v>
      </c>
      <c r="D855" s="23" t="s">
        <v>1246</v>
      </c>
      <c r="E855" s="23" t="s">
        <v>1174</v>
      </c>
      <c r="F855" s="23" t="s">
        <v>917</v>
      </c>
      <c r="G855" s="23" t="s">
        <v>1914</v>
      </c>
      <c r="H855" s="23" t="s">
        <v>918</v>
      </c>
      <c r="I855" s="23" t="s">
        <v>3866</v>
      </c>
      <c r="J855" s="23" t="s">
        <v>2119</v>
      </c>
      <c r="K855" s="24" t="s">
        <v>2052</v>
      </c>
      <c r="L855" s="58" t="s">
        <v>1407</v>
      </c>
      <c r="M855" s="58" t="s">
        <v>1913</v>
      </c>
      <c r="N855" s="58" t="s">
        <v>0</v>
      </c>
    </row>
    <row r="856" spans="1:14" x14ac:dyDescent="0.4">
      <c r="A856" s="23" t="s">
        <v>1407</v>
      </c>
      <c r="B856" s="23" t="s">
        <v>1913</v>
      </c>
      <c r="C856" s="23" t="s">
        <v>0</v>
      </c>
      <c r="D856" s="23" t="s">
        <v>1246</v>
      </c>
      <c r="E856" s="23" t="s">
        <v>1174</v>
      </c>
      <c r="F856" s="23" t="s">
        <v>919</v>
      </c>
      <c r="G856" s="23" t="s">
        <v>1914</v>
      </c>
      <c r="H856" s="23" t="s">
        <v>920</v>
      </c>
      <c r="I856" s="23" t="s">
        <v>3867</v>
      </c>
      <c r="J856" s="23" t="s">
        <v>2118</v>
      </c>
      <c r="K856" s="24" t="s">
        <v>2052</v>
      </c>
      <c r="L856" s="58" t="s">
        <v>1407</v>
      </c>
      <c r="M856" s="58" t="s">
        <v>1913</v>
      </c>
      <c r="N856" s="58" t="s">
        <v>0</v>
      </c>
    </row>
    <row r="857" spans="1:14" x14ac:dyDescent="0.4">
      <c r="A857" s="23" t="s">
        <v>1407</v>
      </c>
      <c r="B857" s="23" t="s">
        <v>1913</v>
      </c>
      <c r="C857" s="23" t="s">
        <v>0</v>
      </c>
      <c r="D857" s="23" t="s">
        <v>1246</v>
      </c>
      <c r="E857" s="23" t="s">
        <v>1174</v>
      </c>
      <c r="F857" s="23" t="s">
        <v>921</v>
      </c>
      <c r="G857" s="23" t="s">
        <v>1914</v>
      </c>
      <c r="H857" s="23" t="s">
        <v>922</v>
      </c>
      <c r="I857" s="23" t="s">
        <v>3868</v>
      </c>
      <c r="J857" s="23" t="s">
        <v>2117</v>
      </c>
      <c r="K857" s="24" t="s">
        <v>2052</v>
      </c>
      <c r="L857" s="58" t="s">
        <v>1407</v>
      </c>
      <c r="M857" s="58" t="s">
        <v>1913</v>
      </c>
      <c r="N857" s="58" t="s">
        <v>0</v>
      </c>
    </row>
    <row r="858" spans="1:14" x14ac:dyDescent="0.4">
      <c r="A858" s="23" t="s">
        <v>1407</v>
      </c>
      <c r="B858" s="23" t="s">
        <v>1913</v>
      </c>
      <c r="C858" s="23" t="s">
        <v>0</v>
      </c>
      <c r="D858" s="23" t="s">
        <v>1246</v>
      </c>
      <c r="E858" s="23" t="s">
        <v>1174</v>
      </c>
      <c r="F858" s="23" t="s">
        <v>923</v>
      </c>
      <c r="G858" s="23" t="s">
        <v>1914</v>
      </c>
      <c r="H858" s="23" t="s">
        <v>924</v>
      </c>
      <c r="I858" s="23" t="s">
        <v>3869</v>
      </c>
      <c r="J858" s="23" t="s">
        <v>2116</v>
      </c>
      <c r="K858" s="24" t="s">
        <v>2052</v>
      </c>
      <c r="L858" s="58" t="s">
        <v>1407</v>
      </c>
      <c r="M858" s="58" t="s">
        <v>1913</v>
      </c>
      <c r="N858" s="58" t="s">
        <v>0</v>
      </c>
    </row>
    <row r="859" spans="1:14" x14ac:dyDescent="0.4">
      <c r="A859" s="23" t="s">
        <v>1411</v>
      </c>
      <c r="B859" s="23" t="s">
        <v>2005</v>
      </c>
      <c r="C859" s="23" t="s">
        <v>0</v>
      </c>
      <c r="D859" s="23" t="s">
        <v>1246</v>
      </c>
      <c r="E859" s="23" t="s">
        <v>1174</v>
      </c>
      <c r="F859" s="23" t="s">
        <v>925</v>
      </c>
      <c r="G859" s="23" t="s">
        <v>14</v>
      </c>
      <c r="H859" s="23" t="s">
        <v>926</v>
      </c>
      <c r="I859" s="23" t="s">
        <v>3870</v>
      </c>
      <c r="J859" s="23" t="s">
        <v>2115</v>
      </c>
      <c r="K859" s="24" t="s">
        <v>2052</v>
      </c>
      <c r="L859" s="58" t="s">
        <v>1411</v>
      </c>
      <c r="M859" s="58" t="s">
        <v>2005</v>
      </c>
      <c r="N859" s="58" t="s">
        <v>0</v>
      </c>
    </row>
    <row r="860" spans="1:14" x14ac:dyDescent="0.4">
      <c r="A860" s="23" t="s">
        <v>1411</v>
      </c>
      <c r="B860" s="23" t="s">
        <v>2005</v>
      </c>
      <c r="C860" s="23" t="s">
        <v>0</v>
      </c>
      <c r="D860" s="23" t="s">
        <v>1246</v>
      </c>
      <c r="E860" s="23" t="s">
        <v>1174</v>
      </c>
      <c r="F860" s="23" t="s">
        <v>927</v>
      </c>
      <c r="G860" s="23" t="s">
        <v>14</v>
      </c>
      <c r="H860" s="23" t="s">
        <v>928</v>
      </c>
      <c r="I860" s="23" t="s">
        <v>3871</v>
      </c>
      <c r="J860" s="23" t="s">
        <v>2167</v>
      </c>
      <c r="K860" s="24" t="s">
        <v>2054</v>
      </c>
      <c r="L860" s="58" t="s">
        <v>1411</v>
      </c>
      <c r="M860" s="58" t="s">
        <v>2005</v>
      </c>
      <c r="N860" s="58" t="s">
        <v>0</v>
      </c>
    </row>
    <row r="861" spans="1:14" x14ac:dyDescent="0.4">
      <c r="A861" s="23" t="s">
        <v>1406</v>
      </c>
      <c r="B861" s="23" t="s">
        <v>1913</v>
      </c>
      <c r="C861" s="23" t="s">
        <v>0</v>
      </c>
      <c r="D861" s="23" t="s">
        <v>1246</v>
      </c>
      <c r="E861" s="23" t="s">
        <v>1174</v>
      </c>
      <c r="F861" s="23" t="s">
        <v>929</v>
      </c>
      <c r="G861" s="23" t="s">
        <v>1914</v>
      </c>
      <c r="H861" s="23" t="s">
        <v>930</v>
      </c>
      <c r="I861" s="23" t="s">
        <v>3872</v>
      </c>
      <c r="J861" s="23" t="s">
        <v>2186</v>
      </c>
      <c r="K861" s="24" t="s">
        <v>2054</v>
      </c>
      <c r="L861" s="58" t="s">
        <v>1406</v>
      </c>
      <c r="M861" s="58" t="s">
        <v>1913</v>
      </c>
      <c r="N861" s="58" t="s">
        <v>0</v>
      </c>
    </row>
    <row r="862" spans="1:14" x14ac:dyDescent="0.4">
      <c r="A862" s="23" t="s">
        <v>1406</v>
      </c>
      <c r="B862" s="23" t="s">
        <v>1913</v>
      </c>
      <c r="C862" s="23" t="s">
        <v>0</v>
      </c>
      <c r="D862" s="23" t="s">
        <v>1246</v>
      </c>
      <c r="E862" s="23" t="s">
        <v>1174</v>
      </c>
      <c r="F862" s="23" t="s">
        <v>931</v>
      </c>
      <c r="G862" s="23" t="s">
        <v>1914</v>
      </c>
      <c r="H862" s="23" t="s">
        <v>932</v>
      </c>
      <c r="I862" s="23" t="s">
        <v>3873</v>
      </c>
      <c r="J862" s="23" t="s">
        <v>2187</v>
      </c>
      <c r="K862" s="24" t="s">
        <v>2052</v>
      </c>
      <c r="L862" s="58" t="s">
        <v>1406</v>
      </c>
      <c r="M862" s="58" t="s">
        <v>1913</v>
      </c>
      <c r="N862" s="58" t="s">
        <v>0</v>
      </c>
    </row>
    <row r="863" spans="1:14" x14ac:dyDescent="0.4">
      <c r="A863" s="23" t="s">
        <v>1420</v>
      </c>
      <c r="B863" s="23" t="s">
        <v>2949</v>
      </c>
      <c r="C863" s="23" t="s">
        <v>968</v>
      </c>
      <c r="D863" s="23" t="s">
        <v>969</v>
      </c>
      <c r="E863" s="23" t="s">
        <v>993</v>
      </c>
      <c r="F863" s="23" t="s">
        <v>1412</v>
      </c>
      <c r="G863" s="23" t="s">
        <v>1914</v>
      </c>
      <c r="H863" s="23" t="s">
        <v>1412</v>
      </c>
      <c r="I863" s="23" t="s">
        <v>3413</v>
      </c>
      <c r="J863" s="23" t="s">
        <v>2706</v>
      </c>
      <c r="K863" s="24" t="s">
        <v>2052</v>
      </c>
      <c r="L863" s="58" t="s">
        <v>1420</v>
      </c>
      <c r="M863" s="58" t="s">
        <v>2949</v>
      </c>
      <c r="N863" s="58" t="s">
        <v>968</v>
      </c>
    </row>
    <row r="864" spans="1:14" x14ac:dyDescent="0.4">
      <c r="A864" s="23" t="s">
        <v>1333</v>
      </c>
      <c r="B864" s="23" t="s">
        <v>1913</v>
      </c>
      <c r="C864" s="23" t="s">
        <v>0</v>
      </c>
      <c r="D864" s="23" t="s">
        <v>1246</v>
      </c>
      <c r="E864" s="23" t="s">
        <v>1000</v>
      </c>
      <c r="F864" s="23" t="s">
        <v>933</v>
      </c>
      <c r="G864" s="23" t="s">
        <v>1914</v>
      </c>
      <c r="H864" s="23" t="s">
        <v>934</v>
      </c>
      <c r="I864" s="23" t="s">
        <v>3874</v>
      </c>
      <c r="J864" s="23" t="s">
        <v>2933</v>
      </c>
      <c r="K864" s="24" t="s">
        <v>2052</v>
      </c>
      <c r="L864" s="58" t="s">
        <v>1333</v>
      </c>
      <c r="M864" s="58" t="s">
        <v>1913</v>
      </c>
      <c r="N864" s="58" t="s">
        <v>0</v>
      </c>
    </row>
    <row r="865" spans="1:14" x14ac:dyDescent="0.4">
      <c r="A865" s="23" t="s">
        <v>1034</v>
      </c>
      <c r="B865" s="23" t="s">
        <v>2005</v>
      </c>
      <c r="C865" s="23" t="s">
        <v>968</v>
      </c>
      <c r="D865" s="23" t="s">
        <v>969</v>
      </c>
      <c r="E865" s="23" t="s">
        <v>1346</v>
      </c>
      <c r="F865" s="23" t="s">
        <v>1413</v>
      </c>
      <c r="G865" s="23" t="s">
        <v>5</v>
      </c>
      <c r="H865" s="23" t="s">
        <v>1413</v>
      </c>
      <c r="I865" s="23" t="s">
        <v>3414</v>
      </c>
      <c r="J865" s="23" t="s">
        <v>2707</v>
      </c>
      <c r="K865" s="24" t="s">
        <v>2052</v>
      </c>
      <c r="L865" s="58" t="s">
        <v>1034</v>
      </c>
      <c r="M865" s="58" t="s">
        <v>2005</v>
      </c>
      <c r="N865" s="58" t="s">
        <v>968</v>
      </c>
    </row>
    <row r="866" spans="1:14" x14ac:dyDescent="0.4">
      <c r="A866" s="23" t="s">
        <v>1306</v>
      </c>
      <c r="B866" s="23" t="s">
        <v>2005</v>
      </c>
      <c r="C866" s="23" t="s">
        <v>968</v>
      </c>
      <c r="D866" s="23" t="s">
        <v>969</v>
      </c>
      <c r="E866" s="23" t="s">
        <v>993</v>
      </c>
      <c r="F866" s="23" t="s">
        <v>1414</v>
      </c>
      <c r="G866" s="23" t="s">
        <v>1913</v>
      </c>
      <c r="H866" s="23" t="s">
        <v>1414</v>
      </c>
      <c r="I866" s="23" t="s">
        <v>3415</v>
      </c>
      <c r="J866" s="23" t="s">
        <v>2708</v>
      </c>
      <c r="K866" s="24" t="s">
        <v>2052</v>
      </c>
      <c r="L866" s="58" t="s">
        <v>1306</v>
      </c>
      <c r="M866" s="58" t="s">
        <v>2005</v>
      </c>
      <c r="N866" s="58" t="s">
        <v>968</v>
      </c>
    </row>
    <row r="867" spans="1:14" x14ac:dyDescent="0.4">
      <c r="A867" s="23" t="s">
        <v>1356</v>
      </c>
      <c r="B867" s="23" t="s">
        <v>1913</v>
      </c>
      <c r="C867" s="23" t="s">
        <v>968</v>
      </c>
      <c r="D867" s="23" t="s">
        <v>969</v>
      </c>
      <c r="E867" s="23" t="s">
        <v>993</v>
      </c>
      <c r="F867" s="23" t="s">
        <v>1415</v>
      </c>
      <c r="G867" s="23" t="s">
        <v>1914</v>
      </c>
      <c r="H867" s="23" t="s">
        <v>1415</v>
      </c>
      <c r="I867" s="23" t="s">
        <v>3416</v>
      </c>
      <c r="J867" s="23" t="s">
        <v>2709</v>
      </c>
      <c r="K867" s="24" t="s">
        <v>2052</v>
      </c>
      <c r="L867" s="58" t="s">
        <v>1356</v>
      </c>
      <c r="M867" s="58" t="s">
        <v>1913</v>
      </c>
      <c r="N867" s="58" t="s">
        <v>968</v>
      </c>
    </row>
    <row r="868" spans="1:14" x14ac:dyDescent="0.4">
      <c r="A868" s="23" t="s">
        <v>1420</v>
      </c>
      <c r="B868" s="23" t="s">
        <v>2949</v>
      </c>
      <c r="C868" s="23" t="s">
        <v>968</v>
      </c>
      <c r="D868" s="23" t="s">
        <v>969</v>
      </c>
      <c r="E868" s="23" t="s">
        <v>1248</v>
      </c>
      <c r="F868" s="23" t="s">
        <v>1498</v>
      </c>
      <c r="G868" s="23" t="s">
        <v>1914</v>
      </c>
      <c r="H868" s="23" t="s">
        <v>1498</v>
      </c>
      <c r="I868" s="23" t="s">
        <v>3417</v>
      </c>
      <c r="J868" s="23" t="s">
        <v>2710</v>
      </c>
      <c r="K868" s="24" t="s">
        <v>2052</v>
      </c>
      <c r="L868" s="58" t="s">
        <v>1420</v>
      </c>
      <c r="M868" s="58" t="s">
        <v>2949</v>
      </c>
      <c r="N868" s="58" t="s">
        <v>968</v>
      </c>
    </row>
    <row r="869" spans="1:14" x14ac:dyDescent="0.4">
      <c r="A869" s="23" t="s">
        <v>1345</v>
      </c>
      <c r="B869" s="23" t="s">
        <v>2949</v>
      </c>
      <c r="C869" s="23" t="s">
        <v>0</v>
      </c>
      <c r="D869" s="23" t="s">
        <v>1345</v>
      </c>
      <c r="E869" s="23" t="s">
        <v>1346</v>
      </c>
      <c r="F869" s="23" t="s">
        <v>935</v>
      </c>
      <c r="G869" s="23" t="s">
        <v>5</v>
      </c>
      <c r="H869" s="23" t="s">
        <v>936</v>
      </c>
      <c r="I869" s="23" t="s">
        <v>3875</v>
      </c>
      <c r="J869" s="23" t="s">
        <v>2068</v>
      </c>
      <c r="K869" s="24">
        <v>0</v>
      </c>
      <c r="L869" s="58" t="s">
        <v>1345</v>
      </c>
      <c r="M869" s="58" t="s">
        <v>2949</v>
      </c>
      <c r="N869" s="58" t="s">
        <v>0</v>
      </c>
    </row>
    <row r="870" spans="1:14" x14ac:dyDescent="0.4">
      <c r="A870" s="23" t="s">
        <v>1345</v>
      </c>
      <c r="B870" s="23" t="s">
        <v>2949</v>
      </c>
      <c r="C870" s="23" t="s">
        <v>0</v>
      </c>
      <c r="D870" s="23" t="s">
        <v>1345</v>
      </c>
      <c r="E870" s="23" t="s">
        <v>1346</v>
      </c>
      <c r="F870" s="23" t="s">
        <v>937</v>
      </c>
      <c r="G870" s="23" t="s">
        <v>5</v>
      </c>
      <c r="H870" s="23" t="s">
        <v>938</v>
      </c>
      <c r="I870" s="23" t="s">
        <v>3876</v>
      </c>
      <c r="J870" s="23" t="s">
        <v>2083</v>
      </c>
      <c r="K870" s="24">
        <v>0</v>
      </c>
      <c r="L870" s="58" t="s">
        <v>1345</v>
      </c>
      <c r="M870" s="58" t="s">
        <v>2949</v>
      </c>
      <c r="N870" s="58" t="s">
        <v>0</v>
      </c>
    </row>
    <row r="871" spans="1:14" x14ac:dyDescent="0.4">
      <c r="A871" s="23" t="s">
        <v>1345</v>
      </c>
      <c r="B871" s="23" t="s">
        <v>2949</v>
      </c>
      <c r="C871" s="23" t="s">
        <v>0</v>
      </c>
      <c r="D871" s="23" t="s">
        <v>1345</v>
      </c>
      <c r="E871" s="23" t="s">
        <v>1346</v>
      </c>
      <c r="F871" s="23" t="s">
        <v>939</v>
      </c>
      <c r="G871" s="23" t="s">
        <v>5</v>
      </c>
      <c r="H871" s="23" t="s">
        <v>940</v>
      </c>
      <c r="I871" s="23" t="s">
        <v>3877</v>
      </c>
      <c r="J871" s="23" t="s">
        <v>2084</v>
      </c>
      <c r="K871" s="24">
        <v>0</v>
      </c>
      <c r="L871" s="58" t="s">
        <v>1345</v>
      </c>
      <c r="M871" s="58" t="s">
        <v>2949</v>
      </c>
      <c r="N871" s="58" t="s">
        <v>0</v>
      </c>
    </row>
    <row r="872" spans="1:14" x14ac:dyDescent="0.4">
      <c r="A872" s="23" t="s">
        <v>1422</v>
      </c>
      <c r="B872" s="23" t="s">
        <v>2005</v>
      </c>
      <c r="C872" s="23" t="s">
        <v>0</v>
      </c>
      <c r="D872" s="23" t="s">
        <v>1345</v>
      </c>
      <c r="E872" s="23" t="s">
        <v>1346</v>
      </c>
      <c r="F872" s="23" t="s">
        <v>941</v>
      </c>
      <c r="G872" s="23" t="s">
        <v>5</v>
      </c>
      <c r="H872" s="23" t="s">
        <v>942</v>
      </c>
      <c r="I872" s="23" t="s">
        <v>3878</v>
      </c>
      <c r="J872" s="23" t="s">
        <v>2089</v>
      </c>
      <c r="K872" s="24">
        <v>0</v>
      </c>
      <c r="L872" s="58" t="s">
        <v>1422</v>
      </c>
      <c r="M872" s="58" t="s">
        <v>2005</v>
      </c>
      <c r="N872" s="58" t="s">
        <v>0</v>
      </c>
    </row>
    <row r="873" spans="1:14" x14ac:dyDescent="0.4">
      <c r="A873" s="23" t="s">
        <v>1422</v>
      </c>
      <c r="B873" s="23" t="s">
        <v>2005</v>
      </c>
      <c r="C873" s="23" t="s">
        <v>0</v>
      </c>
      <c r="D873" s="23" t="s">
        <v>1345</v>
      </c>
      <c r="E873" s="23" t="s">
        <v>1346</v>
      </c>
      <c r="F873" s="23" t="s">
        <v>943</v>
      </c>
      <c r="G873" s="23" t="s">
        <v>5</v>
      </c>
      <c r="H873" s="23" t="s">
        <v>944</v>
      </c>
      <c r="I873" s="23" t="s">
        <v>3879</v>
      </c>
      <c r="J873" s="23" t="s">
        <v>2090</v>
      </c>
      <c r="K873" s="24">
        <v>0</v>
      </c>
      <c r="L873" s="58" t="s">
        <v>1422</v>
      </c>
      <c r="M873" s="58" t="s">
        <v>2005</v>
      </c>
      <c r="N873" s="58" t="s">
        <v>0</v>
      </c>
    </row>
    <row r="874" spans="1:14" x14ac:dyDescent="0.4">
      <c r="A874" s="23" t="s">
        <v>1345</v>
      </c>
      <c r="B874" s="23" t="s">
        <v>2949</v>
      </c>
      <c r="C874" s="23" t="s">
        <v>0</v>
      </c>
      <c r="D874" s="23" t="s">
        <v>1345</v>
      </c>
      <c r="E874" s="23" t="s">
        <v>1346</v>
      </c>
      <c r="F874" s="23" t="s">
        <v>945</v>
      </c>
      <c r="G874" s="23" t="s">
        <v>5</v>
      </c>
      <c r="H874" s="23" t="s">
        <v>946</v>
      </c>
      <c r="I874" s="23" t="s">
        <v>3880</v>
      </c>
      <c r="J874" s="23" t="s">
        <v>2073</v>
      </c>
      <c r="K874" s="24">
        <v>0</v>
      </c>
      <c r="L874" s="58" t="s">
        <v>1345</v>
      </c>
      <c r="M874" s="58" t="s">
        <v>2949</v>
      </c>
      <c r="N874" s="58" t="s">
        <v>0</v>
      </c>
    </row>
    <row r="875" spans="1:14" x14ac:dyDescent="0.4">
      <c r="A875" s="23" t="s">
        <v>1345</v>
      </c>
      <c r="B875" s="23" t="s">
        <v>2949</v>
      </c>
      <c r="C875" s="23" t="s">
        <v>0</v>
      </c>
      <c r="D875" s="23" t="s">
        <v>1345</v>
      </c>
      <c r="E875" s="23" t="s">
        <v>1346</v>
      </c>
      <c r="F875" s="23" t="s">
        <v>947</v>
      </c>
      <c r="G875" s="23" t="s">
        <v>5</v>
      </c>
      <c r="H875" s="23" t="s">
        <v>948</v>
      </c>
      <c r="I875" s="23" t="s">
        <v>3881</v>
      </c>
      <c r="J875" s="23" t="s">
        <v>2074</v>
      </c>
      <c r="K875" s="24">
        <v>0</v>
      </c>
      <c r="L875" s="58" t="s">
        <v>1345</v>
      </c>
      <c r="M875" s="58" t="s">
        <v>2949</v>
      </c>
      <c r="N875" s="58" t="s">
        <v>0</v>
      </c>
    </row>
    <row r="876" spans="1:14" x14ac:dyDescent="0.4">
      <c r="A876" s="23" t="s">
        <v>1345</v>
      </c>
      <c r="B876" s="23" t="s">
        <v>2949</v>
      </c>
      <c r="C876" s="23" t="s">
        <v>0</v>
      </c>
      <c r="D876" s="23" t="s">
        <v>1345</v>
      </c>
      <c r="E876" s="23" t="s">
        <v>1346</v>
      </c>
      <c r="F876" s="23" t="s">
        <v>949</v>
      </c>
      <c r="G876" s="23" t="s">
        <v>5</v>
      </c>
      <c r="H876" s="23" t="s">
        <v>950</v>
      </c>
      <c r="I876" s="23" t="s">
        <v>3882</v>
      </c>
      <c r="J876" s="23" t="s">
        <v>2075</v>
      </c>
      <c r="K876" s="24">
        <v>0</v>
      </c>
      <c r="L876" s="58" t="s">
        <v>1345</v>
      </c>
      <c r="M876" s="58" t="s">
        <v>2949</v>
      </c>
      <c r="N876" s="58" t="s">
        <v>0</v>
      </c>
    </row>
    <row r="877" spans="1:14" x14ac:dyDescent="0.4">
      <c r="A877" s="23" t="s">
        <v>1345</v>
      </c>
      <c r="B877" s="23" t="s">
        <v>2949</v>
      </c>
      <c r="C877" s="23" t="s">
        <v>0</v>
      </c>
      <c r="D877" s="23" t="s">
        <v>1345</v>
      </c>
      <c r="E877" s="23" t="s">
        <v>1346</v>
      </c>
      <c r="F877" s="23" t="s">
        <v>951</v>
      </c>
      <c r="G877" s="23" t="s">
        <v>5</v>
      </c>
      <c r="H877" s="23" t="s">
        <v>952</v>
      </c>
      <c r="I877" s="23" t="s">
        <v>3883</v>
      </c>
      <c r="J877" s="23" t="s">
        <v>2076</v>
      </c>
      <c r="K877" s="24">
        <v>0</v>
      </c>
      <c r="L877" s="58" t="s">
        <v>1345</v>
      </c>
      <c r="M877" s="58" t="s">
        <v>2949</v>
      </c>
      <c r="N877" s="58" t="s">
        <v>0</v>
      </c>
    </row>
    <row r="878" spans="1:14" x14ac:dyDescent="0.4">
      <c r="A878" s="23" t="s">
        <v>1345</v>
      </c>
      <c r="B878" s="23" t="s">
        <v>2949</v>
      </c>
      <c r="C878" s="23" t="s">
        <v>0</v>
      </c>
      <c r="D878" s="23" t="s">
        <v>1345</v>
      </c>
      <c r="E878" s="23" t="s">
        <v>1346</v>
      </c>
      <c r="F878" s="23" t="s">
        <v>953</v>
      </c>
      <c r="G878" s="23" t="s">
        <v>5</v>
      </c>
      <c r="H878" s="23" t="s">
        <v>954</v>
      </c>
      <c r="I878" s="23" t="s">
        <v>3884</v>
      </c>
      <c r="J878" s="23" t="s">
        <v>2077</v>
      </c>
      <c r="K878" s="24">
        <v>0</v>
      </c>
      <c r="L878" s="58" t="s">
        <v>1345</v>
      </c>
      <c r="M878" s="58" t="s">
        <v>2949</v>
      </c>
      <c r="N878" s="58" t="s">
        <v>0</v>
      </c>
    </row>
    <row r="879" spans="1:14" x14ac:dyDescent="0.4">
      <c r="A879" s="23" t="s">
        <v>1345</v>
      </c>
      <c r="B879" s="23" t="s">
        <v>2949</v>
      </c>
      <c r="C879" s="23" t="s">
        <v>0</v>
      </c>
      <c r="D879" s="23" t="s">
        <v>1345</v>
      </c>
      <c r="E879" s="23" t="s">
        <v>1346</v>
      </c>
      <c r="F879" s="23" t="s">
        <v>955</v>
      </c>
      <c r="G879" s="23" t="s">
        <v>5</v>
      </c>
      <c r="H879" s="23" t="s">
        <v>956</v>
      </c>
      <c r="I879" s="23" t="s">
        <v>3885</v>
      </c>
      <c r="J879" s="23" t="s">
        <v>2078</v>
      </c>
      <c r="K879" s="24">
        <v>0</v>
      </c>
      <c r="L879" s="58" t="s">
        <v>1345</v>
      </c>
      <c r="M879" s="58" t="s">
        <v>2949</v>
      </c>
      <c r="N879" s="58" t="s">
        <v>0</v>
      </c>
    </row>
    <row r="880" spans="1:14" x14ac:dyDescent="0.4">
      <c r="A880" s="23" t="s">
        <v>1422</v>
      </c>
      <c r="B880" s="23" t="s">
        <v>2005</v>
      </c>
      <c r="C880" s="23" t="s">
        <v>0</v>
      </c>
      <c r="D880" s="23" t="s">
        <v>1345</v>
      </c>
      <c r="E880" s="23" t="s">
        <v>1346</v>
      </c>
      <c r="F880" s="23" t="s">
        <v>957</v>
      </c>
      <c r="G880" s="23" t="s">
        <v>5</v>
      </c>
      <c r="H880" s="23" t="s">
        <v>958</v>
      </c>
      <c r="I880" s="23" t="s">
        <v>3886</v>
      </c>
      <c r="J880" s="23" t="s">
        <v>2085</v>
      </c>
      <c r="K880" s="24">
        <v>0</v>
      </c>
      <c r="L880" s="58" t="s">
        <v>1422</v>
      </c>
      <c r="M880" s="58" t="s">
        <v>2005</v>
      </c>
      <c r="N880" s="58" t="s">
        <v>0</v>
      </c>
    </row>
    <row r="881" spans="1:14" x14ac:dyDescent="0.4">
      <c r="A881" s="23" t="s">
        <v>1371</v>
      </c>
      <c r="B881" s="23" t="s">
        <v>1913</v>
      </c>
      <c r="C881" s="23" t="s">
        <v>968</v>
      </c>
      <c r="D881" s="23" t="s">
        <v>969</v>
      </c>
      <c r="E881" s="23" t="s">
        <v>1174</v>
      </c>
      <c r="F881" s="23" t="s">
        <v>1496</v>
      </c>
      <c r="G881" s="23" t="s">
        <v>1913</v>
      </c>
      <c r="H881" s="23" t="s">
        <v>1496</v>
      </c>
      <c r="I881" s="23" t="s">
        <v>3418</v>
      </c>
      <c r="J881" s="23" t="s">
        <v>2711</v>
      </c>
      <c r="K881" s="24" t="s">
        <v>2052</v>
      </c>
      <c r="L881" s="58" t="s">
        <v>1371</v>
      </c>
      <c r="M881" s="58" t="s">
        <v>1913</v>
      </c>
      <c r="N881" s="58" t="s">
        <v>968</v>
      </c>
    </row>
    <row r="882" spans="1:14" x14ac:dyDescent="0.4">
      <c r="A882" s="23" t="s">
        <v>1442</v>
      </c>
      <c r="B882" s="23" t="s">
        <v>1913</v>
      </c>
      <c r="C882" s="23" t="s">
        <v>0</v>
      </c>
      <c r="D882" s="23" t="s">
        <v>969</v>
      </c>
      <c r="E882" s="23" t="s">
        <v>1174</v>
      </c>
      <c r="F882" s="23" t="s">
        <v>959</v>
      </c>
      <c r="G882" s="23" t="s">
        <v>1913</v>
      </c>
      <c r="H882" s="23" t="s">
        <v>960</v>
      </c>
      <c r="I882" s="23" t="s">
        <v>3887</v>
      </c>
      <c r="J882" s="23" t="s">
        <v>2109</v>
      </c>
      <c r="K882" s="24" t="s">
        <v>2054</v>
      </c>
      <c r="L882" s="58" t="s">
        <v>1442</v>
      </c>
      <c r="M882" s="58" t="s">
        <v>1913</v>
      </c>
      <c r="N882" s="58" t="s">
        <v>0</v>
      </c>
    </row>
    <row r="883" spans="1:14" x14ac:dyDescent="0.4">
      <c r="A883" s="23" t="s">
        <v>1375</v>
      </c>
      <c r="B883" s="23" t="s">
        <v>1913</v>
      </c>
      <c r="C883" s="23" t="s">
        <v>0</v>
      </c>
      <c r="D883" s="23" t="s">
        <v>1246</v>
      </c>
      <c r="E883" s="23" t="s">
        <v>1174</v>
      </c>
      <c r="F883" s="23" t="s">
        <v>961</v>
      </c>
      <c r="G883" s="23" t="s">
        <v>1914</v>
      </c>
      <c r="H883" s="23" t="s">
        <v>962</v>
      </c>
      <c r="I883" s="23" t="s">
        <v>3888</v>
      </c>
      <c r="J883" s="23" t="s">
        <v>2113</v>
      </c>
      <c r="K883" s="24" t="s">
        <v>2052</v>
      </c>
      <c r="L883" s="58" t="s">
        <v>1375</v>
      </c>
      <c r="M883" s="58" t="s">
        <v>1913</v>
      </c>
      <c r="N883" s="58" t="s">
        <v>0</v>
      </c>
    </row>
    <row r="884" spans="1:14" x14ac:dyDescent="0.4">
      <c r="A884" s="23" t="s">
        <v>1345</v>
      </c>
      <c r="B884" s="23" t="s">
        <v>2949</v>
      </c>
      <c r="C884" s="23" t="s">
        <v>0</v>
      </c>
      <c r="D884" s="23" t="s">
        <v>1345</v>
      </c>
      <c r="E884" s="23" t="s">
        <v>993</v>
      </c>
      <c r="F884" s="23" t="s">
        <v>1876</v>
      </c>
      <c r="G884" s="23" t="s">
        <v>5</v>
      </c>
      <c r="H884" s="23" t="s">
        <v>1877</v>
      </c>
      <c r="I884" s="23" t="s">
        <v>3889</v>
      </c>
      <c r="J884" s="23" t="s">
        <v>2934</v>
      </c>
      <c r="K884" s="24" t="s">
        <v>2052</v>
      </c>
      <c r="L884" s="58" t="s">
        <v>1345</v>
      </c>
      <c r="M884" s="58" t="s">
        <v>2949</v>
      </c>
      <c r="N884" s="58" t="s">
        <v>0</v>
      </c>
    </row>
    <row r="885" spans="1:14" x14ac:dyDescent="0.4">
      <c r="A885" s="23" t="s">
        <v>1381</v>
      </c>
      <c r="B885" s="23" t="s">
        <v>2949</v>
      </c>
      <c r="C885" s="23" t="s">
        <v>0</v>
      </c>
      <c r="D885" s="23" t="s">
        <v>1246</v>
      </c>
      <c r="E885" s="23" t="s">
        <v>970</v>
      </c>
      <c r="F885" s="23" t="s">
        <v>5321</v>
      </c>
      <c r="G885" s="23" t="s">
        <v>1913</v>
      </c>
      <c r="H885" s="23" t="s">
        <v>5324</v>
      </c>
      <c r="I885" s="23" t="s">
        <v>5327</v>
      </c>
      <c r="J885" s="23" t="s">
        <v>5328</v>
      </c>
      <c r="K885" s="24" t="s">
        <v>2110</v>
      </c>
      <c r="L885" s="58" t="s">
        <v>1381</v>
      </c>
      <c r="M885" s="58" t="s">
        <v>2949</v>
      </c>
      <c r="N885" s="58" t="s">
        <v>0</v>
      </c>
    </row>
    <row r="886" spans="1:14" x14ac:dyDescent="0.4">
      <c r="A886" s="23" t="s">
        <v>1422</v>
      </c>
      <c r="B886" s="23" t="s">
        <v>2005</v>
      </c>
      <c r="C886" s="23" t="s">
        <v>0</v>
      </c>
      <c r="D886" s="23" t="s">
        <v>1246</v>
      </c>
      <c r="E886" s="23" t="s">
        <v>1004</v>
      </c>
      <c r="F886" s="23" t="s">
        <v>5444</v>
      </c>
      <c r="G886" s="23" t="s">
        <v>5</v>
      </c>
      <c r="H886" s="23" t="s">
        <v>5473</v>
      </c>
      <c r="I886" s="23" t="s">
        <v>6446</v>
      </c>
      <c r="J886" s="23" t="s">
        <v>6447</v>
      </c>
      <c r="K886" s="24">
        <v>0</v>
      </c>
      <c r="L886" s="58" t="s">
        <v>1422</v>
      </c>
      <c r="M886" s="58" t="s">
        <v>2005</v>
      </c>
      <c r="N886" s="58" t="s">
        <v>0</v>
      </c>
    </row>
    <row r="887" spans="1:14" x14ac:dyDescent="0.4">
      <c r="A887" s="23" t="s">
        <v>1422</v>
      </c>
      <c r="B887" s="23" t="s">
        <v>2005</v>
      </c>
      <c r="C887" s="23" t="s">
        <v>0</v>
      </c>
      <c r="D887" s="23" t="s">
        <v>1246</v>
      </c>
      <c r="E887" s="23" t="s">
        <v>1004</v>
      </c>
      <c r="F887" s="23" t="s">
        <v>5445</v>
      </c>
      <c r="G887" s="23" t="s">
        <v>5</v>
      </c>
      <c r="H887" s="23" t="s">
        <v>5475</v>
      </c>
      <c r="I887" s="23" t="s">
        <v>6450</v>
      </c>
      <c r="J887" s="23" t="s">
        <v>6451</v>
      </c>
      <c r="K887" s="24">
        <v>0</v>
      </c>
      <c r="L887" s="58" t="s">
        <v>1422</v>
      </c>
      <c r="M887" s="58" t="s">
        <v>2005</v>
      </c>
      <c r="N887" s="58" t="s">
        <v>0</v>
      </c>
    </row>
    <row r="888" spans="1:14" x14ac:dyDescent="0.4">
      <c r="A888" s="23" t="s">
        <v>5440</v>
      </c>
      <c r="B888" s="23" t="s">
        <v>1913</v>
      </c>
      <c r="C888" s="23" t="s">
        <v>0</v>
      </c>
      <c r="D888" s="23" t="s">
        <v>1246</v>
      </c>
      <c r="E888" s="23" t="s">
        <v>1004</v>
      </c>
      <c r="F888" s="23" t="s">
        <v>5446</v>
      </c>
      <c r="G888" s="23" t="s">
        <v>1913</v>
      </c>
      <c r="H888" s="23" t="s">
        <v>5477</v>
      </c>
      <c r="I888" s="23" t="s">
        <v>6454</v>
      </c>
      <c r="J888" s="23" t="s">
        <v>6455</v>
      </c>
      <c r="K888" s="24">
        <v>0</v>
      </c>
      <c r="L888" s="58" t="s">
        <v>5440</v>
      </c>
      <c r="M888" s="58" t="s">
        <v>1913</v>
      </c>
      <c r="N888" s="58" t="s">
        <v>0</v>
      </c>
    </row>
    <row r="889" spans="1:14" x14ac:dyDescent="0.4">
      <c r="A889" s="23" t="s">
        <v>5440</v>
      </c>
      <c r="B889" s="23" t="s">
        <v>1913</v>
      </c>
      <c r="C889" s="23" t="s">
        <v>0</v>
      </c>
      <c r="D889" s="23" t="s">
        <v>1246</v>
      </c>
      <c r="E889" s="23" t="s">
        <v>1004</v>
      </c>
      <c r="F889" s="23" t="s">
        <v>5447</v>
      </c>
      <c r="G889" s="23" t="s">
        <v>1913</v>
      </c>
      <c r="H889" s="23" t="s">
        <v>5479</v>
      </c>
      <c r="I889" s="23" t="s">
        <v>6458</v>
      </c>
      <c r="J889" s="23" t="s">
        <v>6459</v>
      </c>
      <c r="K889" s="24">
        <v>0</v>
      </c>
      <c r="L889" s="58" t="s">
        <v>5440</v>
      </c>
      <c r="M889" s="58" t="s">
        <v>1913</v>
      </c>
      <c r="N889" s="58" t="s">
        <v>0</v>
      </c>
    </row>
    <row r="890" spans="1:14" x14ac:dyDescent="0.4">
      <c r="A890" s="23" t="s">
        <v>5440</v>
      </c>
      <c r="B890" s="23" t="s">
        <v>1913</v>
      </c>
      <c r="C890" s="23" t="s">
        <v>0</v>
      </c>
      <c r="D890" s="23" t="s">
        <v>1246</v>
      </c>
      <c r="E890" s="23" t="s">
        <v>1004</v>
      </c>
      <c r="F890" s="23" t="s">
        <v>5448</v>
      </c>
      <c r="G890" s="23" t="s">
        <v>1913</v>
      </c>
      <c r="H890" s="23" t="s">
        <v>5481</v>
      </c>
      <c r="I890" s="23" t="s">
        <v>6462</v>
      </c>
      <c r="J890" s="23" t="s">
        <v>6463</v>
      </c>
      <c r="K890" s="24">
        <v>0</v>
      </c>
      <c r="L890" s="58" t="s">
        <v>5440</v>
      </c>
      <c r="M890" s="58" t="s">
        <v>1913</v>
      </c>
      <c r="N890" s="58" t="s">
        <v>0</v>
      </c>
    </row>
    <row r="891" spans="1:14" x14ac:dyDescent="0.4">
      <c r="A891" s="23" t="s">
        <v>5440</v>
      </c>
      <c r="B891" s="23" t="s">
        <v>1913</v>
      </c>
      <c r="C891" s="23" t="s">
        <v>0</v>
      </c>
      <c r="D891" s="23" t="s">
        <v>1246</v>
      </c>
      <c r="E891" s="23" t="s">
        <v>1004</v>
      </c>
      <c r="F891" s="23" t="s">
        <v>5449</v>
      </c>
      <c r="G891" s="23" t="s">
        <v>1913</v>
      </c>
      <c r="H891" s="23" t="s">
        <v>106</v>
      </c>
      <c r="I891" s="23" t="s">
        <v>6466</v>
      </c>
      <c r="J891" s="23" t="s">
        <v>6467</v>
      </c>
      <c r="K891" s="24">
        <v>0</v>
      </c>
      <c r="L891" s="58" t="s">
        <v>5440</v>
      </c>
      <c r="M891" s="58" t="s">
        <v>1913</v>
      </c>
      <c r="N891" s="58" t="s">
        <v>0</v>
      </c>
    </row>
    <row r="892" spans="1:14" x14ac:dyDescent="0.4">
      <c r="A892" s="23" t="s">
        <v>5440</v>
      </c>
      <c r="B892" s="23" t="s">
        <v>1913</v>
      </c>
      <c r="C892" s="23" t="s">
        <v>0</v>
      </c>
      <c r="D892" s="23" t="s">
        <v>1246</v>
      </c>
      <c r="E892" s="23" t="s">
        <v>1004</v>
      </c>
      <c r="F892" s="23" t="s">
        <v>5450</v>
      </c>
      <c r="G892" s="23" t="s">
        <v>1913</v>
      </c>
      <c r="H892" s="23" t="s">
        <v>104</v>
      </c>
      <c r="I892" s="23" t="s">
        <v>6473</v>
      </c>
      <c r="J892" s="23" t="s">
        <v>7296</v>
      </c>
      <c r="K892" s="24">
        <v>0</v>
      </c>
      <c r="L892" s="58" t="s">
        <v>5440</v>
      </c>
      <c r="M892" s="58" t="s">
        <v>1913</v>
      </c>
      <c r="N892" s="58" t="s">
        <v>0</v>
      </c>
    </row>
    <row r="893" spans="1:14" x14ac:dyDescent="0.4">
      <c r="A893" s="23" t="s">
        <v>5440</v>
      </c>
      <c r="B893" s="23" t="s">
        <v>1913</v>
      </c>
      <c r="C893" s="23" t="s">
        <v>0</v>
      </c>
      <c r="D893" s="23" t="s">
        <v>1246</v>
      </c>
      <c r="E893" s="23" t="s">
        <v>1004</v>
      </c>
      <c r="F893" s="23" t="s">
        <v>5451</v>
      </c>
      <c r="G893" s="23" t="s">
        <v>1913</v>
      </c>
      <c r="H893" s="23" t="s">
        <v>5483</v>
      </c>
      <c r="I893" s="23" t="s">
        <v>6470</v>
      </c>
      <c r="J893" s="23" t="s">
        <v>6471</v>
      </c>
      <c r="K893" s="24">
        <v>0</v>
      </c>
      <c r="L893" s="58" t="s">
        <v>5440</v>
      </c>
      <c r="M893" s="58" t="s">
        <v>1913</v>
      </c>
      <c r="N893" s="58" t="s">
        <v>0</v>
      </c>
    </row>
    <row r="894" spans="1:14" x14ac:dyDescent="0.4">
      <c r="A894" s="23" t="s">
        <v>5441</v>
      </c>
      <c r="B894" s="23" t="s">
        <v>1913</v>
      </c>
      <c r="C894" s="23" t="s">
        <v>0</v>
      </c>
      <c r="D894" s="23" t="s">
        <v>1246</v>
      </c>
      <c r="E894" s="23" t="s">
        <v>1004</v>
      </c>
      <c r="F894" s="23" t="s">
        <v>5452</v>
      </c>
      <c r="G894" s="23" t="s">
        <v>1913</v>
      </c>
      <c r="H894" s="23" t="s">
        <v>5485</v>
      </c>
      <c r="I894" s="23" t="s">
        <v>6476</v>
      </c>
      <c r="J894" s="23" t="s">
        <v>6477</v>
      </c>
      <c r="K894" s="24">
        <v>0</v>
      </c>
      <c r="L894" s="58" t="s">
        <v>5441</v>
      </c>
      <c r="M894" s="58" t="s">
        <v>1913</v>
      </c>
      <c r="N894" s="58" t="s">
        <v>0</v>
      </c>
    </row>
    <row r="895" spans="1:14" x14ac:dyDescent="0.4">
      <c r="A895" s="23" t="s">
        <v>5441</v>
      </c>
      <c r="B895" s="23" t="s">
        <v>1913</v>
      </c>
      <c r="C895" s="23" t="s">
        <v>0</v>
      </c>
      <c r="D895" s="23" t="s">
        <v>1246</v>
      </c>
      <c r="E895" s="23" t="s">
        <v>1004</v>
      </c>
      <c r="F895" s="23" t="s">
        <v>5453</v>
      </c>
      <c r="G895" s="23" t="s">
        <v>1913</v>
      </c>
      <c r="H895" s="23" t="s">
        <v>5486</v>
      </c>
      <c r="I895" s="23" t="s">
        <v>6480</v>
      </c>
      <c r="J895" s="23" t="s">
        <v>6481</v>
      </c>
      <c r="K895" s="24">
        <v>0</v>
      </c>
      <c r="L895" s="58" t="s">
        <v>5441</v>
      </c>
      <c r="M895" s="58" t="s">
        <v>1913</v>
      </c>
      <c r="N895" s="58" t="s">
        <v>0</v>
      </c>
    </row>
    <row r="896" spans="1:14" x14ac:dyDescent="0.4">
      <c r="A896" s="23" t="s">
        <v>5441</v>
      </c>
      <c r="B896" s="23" t="s">
        <v>1913</v>
      </c>
      <c r="C896" s="23" t="s">
        <v>0</v>
      </c>
      <c r="D896" s="23" t="s">
        <v>1246</v>
      </c>
      <c r="E896" s="23" t="s">
        <v>1004</v>
      </c>
      <c r="F896" s="23" t="s">
        <v>5454</v>
      </c>
      <c r="G896" s="23" t="s">
        <v>1913</v>
      </c>
      <c r="H896" s="23" t="s">
        <v>5488</v>
      </c>
      <c r="I896" s="23" t="s">
        <v>6484</v>
      </c>
      <c r="J896" s="23" t="s">
        <v>6485</v>
      </c>
      <c r="K896" s="24">
        <v>0</v>
      </c>
      <c r="L896" s="58" t="s">
        <v>5441</v>
      </c>
      <c r="M896" s="58" t="s">
        <v>1913</v>
      </c>
      <c r="N896" s="58" t="s">
        <v>0</v>
      </c>
    </row>
    <row r="897" spans="1:14" x14ac:dyDescent="0.4">
      <c r="A897" s="23" t="s">
        <v>5442</v>
      </c>
      <c r="B897" s="23" t="s">
        <v>1913</v>
      </c>
      <c r="C897" s="23" t="s">
        <v>0</v>
      </c>
      <c r="D897" s="23" t="s">
        <v>1246</v>
      </c>
      <c r="E897" s="23" t="s">
        <v>1004</v>
      </c>
      <c r="F897" s="23" t="s">
        <v>5455</v>
      </c>
      <c r="G897" s="23" t="s">
        <v>1913</v>
      </c>
      <c r="H897" s="23" t="s">
        <v>5490</v>
      </c>
      <c r="I897" s="23" t="s">
        <v>6488</v>
      </c>
      <c r="J897" s="23" t="s">
        <v>6489</v>
      </c>
      <c r="K897" s="24">
        <v>0</v>
      </c>
      <c r="L897" s="58" t="s">
        <v>5442</v>
      </c>
      <c r="M897" s="58" t="s">
        <v>1913</v>
      </c>
      <c r="N897" s="58" t="s">
        <v>0</v>
      </c>
    </row>
    <row r="898" spans="1:14" x14ac:dyDescent="0.4">
      <c r="A898" s="23" t="s">
        <v>5442</v>
      </c>
      <c r="B898" s="23" t="s">
        <v>1913</v>
      </c>
      <c r="C898" s="23" t="s">
        <v>0</v>
      </c>
      <c r="D898" s="23" t="s">
        <v>1246</v>
      </c>
      <c r="E898" s="23" t="s">
        <v>1004</v>
      </c>
      <c r="F898" s="23" t="s">
        <v>5456</v>
      </c>
      <c r="G898" s="23" t="s">
        <v>1913</v>
      </c>
      <c r="H898" s="23" t="s">
        <v>5492</v>
      </c>
      <c r="I898" s="23" t="s">
        <v>6492</v>
      </c>
      <c r="J898" s="23" t="s">
        <v>6493</v>
      </c>
      <c r="K898" s="24">
        <v>0</v>
      </c>
      <c r="L898" s="58" t="s">
        <v>5442</v>
      </c>
      <c r="M898" s="58" t="s">
        <v>1913</v>
      </c>
      <c r="N898" s="58" t="s">
        <v>0</v>
      </c>
    </row>
    <row r="899" spans="1:14" x14ac:dyDescent="0.4">
      <c r="A899" s="23" t="s">
        <v>5442</v>
      </c>
      <c r="B899" s="23" t="s">
        <v>1913</v>
      </c>
      <c r="C899" s="23" t="s">
        <v>0</v>
      </c>
      <c r="D899" s="23" t="s">
        <v>1246</v>
      </c>
      <c r="E899" s="23" t="s">
        <v>1004</v>
      </c>
      <c r="F899" s="23" t="s">
        <v>5457</v>
      </c>
      <c r="G899" s="23" t="s">
        <v>1913</v>
      </c>
      <c r="H899" s="23" t="s">
        <v>5494</v>
      </c>
      <c r="I899" s="23" t="s">
        <v>6496</v>
      </c>
      <c r="J899" s="23" t="s">
        <v>6497</v>
      </c>
      <c r="K899" s="24">
        <v>0</v>
      </c>
      <c r="L899" s="58" t="s">
        <v>5442</v>
      </c>
      <c r="M899" s="58" t="s">
        <v>1913</v>
      </c>
      <c r="N899" s="58" t="s">
        <v>0</v>
      </c>
    </row>
    <row r="900" spans="1:14" x14ac:dyDescent="0.4">
      <c r="A900" s="23" t="s">
        <v>5442</v>
      </c>
      <c r="B900" s="23" t="s">
        <v>1913</v>
      </c>
      <c r="C900" s="23" t="s">
        <v>0</v>
      </c>
      <c r="D900" s="23" t="s">
        <v>1246</v>
      </c>
      <c r="E900" s="23" t="s">
        <v>1004</v>
      </c>
      <c r="F900" s="23" t="s">
        <v>5458</v>
      </c>
      <c r="G900" s="23" t="s">
        <v>1913</v>
      </c>
      <c r="H900" s="23" t="s">
        <v>5496</v>
      </c>
      <c r="I900" s="23" t="s">
        <v>6500</v>
      </c>
      <c r="J900" s="23" t="s">
        <v>6501</v>
      </c>
      <c r="K900" s="24">
        <v>0</v>
      </c>
      <c r="L900" s="58" t="s">
        <v>5442</v>
      </c>
      <c r="M900" s="58" t="s">
        <v>1913</v>
      </c>
      <c r="N900" s="58" t="s">
        <v>0</v>
      </c>
    </row>
    <row r="901" spans="1:14" x14ac:dyDescent="0.4">
      <c r="A901" s="23" t="s">
        <v>1431</v>
      </c>
      <c r="B901" s="23" t="s">
        <v>1913</v>
      </c>
      <c r="C901" s="23" t="s">
        <v>0</v>
      </c>
      <c r="D901" s="23" t="s">
        <v>969</v>
      </c>
      <c r="E901" s="23" t="s">
        <v>1040</v>
      </c>
      <c r="F901" s="23" t="s">
        <v>7047</v>
      </c>
      <c r="G901" s="23" t="s">
        <v>1914</v>
      </c>
      <c r="H901" s="23" t="s">
        <v>2963</v>
      </c>
      <c r="I901" s="23" t="s">
        <v>7053</v>
      </c>
      <c r="J901" s="23" t="s">
        <v>7054</v>
      </c>
      <c r="K901" s="24" t="s">
        <v>2052</v>
      </c>
      <c r="L901" s="58" t="s">
        <v>1431</v>
      </c>
      <c r="M901" s="58" t="s">
        <v>1913</v>
      </c>
      <c r="N901" s="58" t="s">
        <v>0</v>
      </c>
    </row>
    <row r="902" spans="1:14" x14ac:dyDescent="0.4">
      <c r="A902" s="23" t="s">
        <v>1032</v>
      </c>
      <c r="B902" s="23" t="s">
        <v>1913</v>
      </c>
      <c r="C902" s="23" t="s">
        <v>0</v>
      </c>
      <c r="D902" s="23" t="s">
        <v>1246</v>
      </c>
      <c r="E902" s="23" t="s">
        <v>1227</v>
      </c>
      <c r="F902" s="23" t="s">
        <v>7130</v>
      </c>
      <c r="G902" s="23" t="s">
        <v>1913</v>
      </c>
      <c r="H902" s="23" t="s">
        <v>7133</v>
      </c>
      <c r="I902" s="23" t="s">
        <v>7134</v>
      </c>
      <c r="J902" s="23" t="s">
        <v>7135</v>
      </c>
      <c r="K902" s="24" t="s">
        <v>2052</v>
      </c>
      <c r="L902" s="58" t="s">
        <v>1032</v>
      </c>
      <c r="M902" s="58" t="s">
        <v>1913</v>
      </c>
      <c r="N902" s="58" t="s">
        <v>0</v>
      </c>
    </row>
    <row r="903" spans="1:14" x14ac:dyDescent="0.4">
      <c r="A903" s="23" t="s">
        <v>1428</v>
      </c>
      <c r="B903" s="23" t="s">
        <v>1913</v>
      </c>
      <c r="C903" s="23" t="s">
        <v>0</v>
      </c>
      <c r="D903" s="23" t="s">
        <v>1246</v>
      </c>
      <c r="E903" s="23" t="s">
        <v>986</v>
      </c>
      <c r="F903" s="23" t="s">
        <v>7143</v>
      </c>
      <c r="G903" s="23" t="s">
        <v>1913</v>
      </c>
      <c r="H903" s="23" t="s">
        <v>7146</v>
      </c>
      <c r="I903" s="23" t="s">
        <v>7151</v>
      </c>
      <c r="J903" s="23" t="s">
        <v>7152</v>
      </c>
      <c r="K903" s="24" t="s">
        <v>2054</v>
      </c>
      <c r="L903" s="58" t="s">
        <v>1428</v>
      </c>
      <c r="M903" s="58" t="s">
        <v>1913</v>
      </c>
      <c r="N903" s="58" t="s">
        <v>0</v>
      </c>
    </row>
    <row r="904" spans="1:14" x14ac:dyDescent="0.4">
      <c r="A904" s="23" t="s">
        <v>1358</v>
      </c>
      <c r="B904" s="23" t="s">
        <v>1913</v>
      </c>
      <c r="C904" s="23" t="s">
        <v>0</v>
      </c>
      <c r="D904" s="23" t="s">
        <v>1246</v>
      </c>
      <c r="E904" s="23" t="s">
        <v>1004</v>
      </c>
      <c r="F904" s="23" t="s">
        <v>7241</v>
      </c>
      <c r="G904" s="23" t="s">
        <v>1913</v>
      </c>
      <c r="H904" s="23" t="s">
        <v>7243</v>
      </c>
      <c r="I904" s="23" t="s">
        <v>7266</v>
      </c>
      <c r="J904" s="23" t="s">
        <v>7267</v>
      </c>
      <c r="K904" s="24">
        <v>0</v>
      </c>
      <c r="L904" s="58" t="s">
        <v>1358</v>
      </c>
      <c r="M904" s="58" t="s">
        <v>1913</v>
      </c>
      <c r="N904" s="58" t="s">
        <v>0</v>
      </c>
    </row>
    <row r="905" spans="1:14" x14ac:dyDescent="0.4">
      <c r="A905" s="23" t="s">
        <v>1358</v>
      </c>
      <c r="B905" s="23" t="s">
        <v>1913</v>
      </c>
      <c r="C905" s="23" t="s">
        <v>0</v>
      </c>
      <c r="D905" s="23" t="s">
        <v>1246</v>
      </c>
      <c r="E905" s="23" t="s">
        <v>1004</v>
      </c>
      <c r="F905" s="23" t="s">
        <v>7245</v>
      </c>
      <c r="G905" s="23" t="s">
        <v>1913</v>
      </c>
      <c r="H905" s="23" t="s">
        <v>7247</v>
      </c>
      <c r="I905" s="23" t="s">
        <v>7270</v>
      </c>
      <c r="J905" s="23" t="s">
        <v>7271</v>
      </c>
      <c r="K905" s="24">
        <v>0</v>
      </c>
      <c r="L905" s="58" t="s">
        <v>1358</v>
      </c>
      <c r="M905" s="58" t="s">
        <v>1913</v>
      </c>
      <c r="N905" s="58" t="s">
        <v>0</v>
      </c>
    </row>
    <row r="906" spans="1:14" x14ac:dyDescent="0.4">
      <c r="A906" s="23" t="s">
        <v>1321</v>
      </c>
      <c r="B906" s="23" t="s">
        <v>1913</v>
      </c>
      <c r="C906" s="23" t="s">
        <v>0</v>
      </c>
      <c r="D906" s="23" t="s">
        <v>1246</v>
      </c>
      <c r="E906" s="23" t="s">
        <v>1004</v>
      </c>
      <c r="F906" s="23" t="s">
        <v>7249</v>
      </c>
      <c r="G906" s="23" t="s">
        <v>1913</v>
      </c>
      <c r="H906" s="23" t="s">
        <v>7251</v>
      </c>
      <c r="I906" s="23" t="s">
        <v>7274</v>
      </c>
      <c r="J906" s="23" t="s">
        <v>7275</v>
      </c>
      <c r="K906" s="24">
        <v>0</v>
      </c>
      <c r="L906" s="58" t="s">
        <v>1321</v>
      </c>
      <c r="M906" s="58" t="s">
        <v>1913</v>
      </c>
      <c r="N906" s="58" t="s">
        <v>0</v>
      </c>
    </row>
    <row r="907" spans="1:14" x14ac:dyDescent="0.4">
      <c r="A907" s="23" t="s">
        <v>1327</v>
      </c>
      <c r="B907" s="23" t="s">
        <v>1913</v>
      </c>
      <c r="C907" s="23" t="s">
        <v>0</v>
      </c>
      <c r="D907" s="23" t="s">
        <v>1246</v>
      </c>
      <c r="E907" s="23" t="s">
        <v>1004</v>
      </c>
      <c r="F907" s="23" t="s">
        <v>7253</v>
      </c>
      <c r="G907" s="23" t="s">
        <v>1913</v>
      </c>
      <c r="H907" s="23" t="s">
        <v>7255</v>
      </c>
      <c r="I907" s="23" t="s">
        <v>7278</v>
      </c>
      <c r="J907" s="23" t="s">
        <v>7279</v>
      </c>
      <c r="K907" s="24">
        <v>0</v>
      </c>
      <c r="L907" s="58" t="s">
        <v>1327</v>
      </c>
      <c r="M907" s="58" t="s">
        <v>1913</v>
      </c>
      <c r="N907" s="58" t="s">
        <v>0</v>
      </c>
    </row>
    <row r="908" spans="1:14" x14ac:dyDescent="0.4">
      <c r="A908" s="23" t="s">
        <v>1328</v>
      </c>
      <c r="B908" s="23" t="s">
        <v>2949</v>
      </c>
      <c r="C908" s="23" t="s">
        <v>0</v>
      </c>
      <c r="D908" s="23" t="s">
        <v>1246</v>
      </c>
      <c r="E908" s="23" t="s">
        <v>1004</v>
      </c>
      <c r="F908" s="23" t="s">
        <v>7257</v>
      </c>
      <c r="G908" s="23" t="s">
        <v>5</v>
      </c>
      <c r="H908" s="23" t="s">
        <v>7259</v>
      </c>
      <c r="I908" s="23" t="s">
        <v>7282</v>
      </c>
      <c r="J908" s="23" t="s">
        <v>7283</v>
      </c>
      <c r="K908" s="24">
        <v>0</v>
      </c>
      <c r="L908" s="58" t="s">
        <v>1328</v>
      </c>
      <c r="M908" s="58" t="s">
        <v>2949</v>
      </c>
      <c r="N908" s="58" t="s">
        <v>0</v>
      </c>
    </row>
    <row r="909" spans="1:14" x14ac:dyDescent="0.4">
      <c r="A909" s="23" t="s">
        <v>1512</v>
      </c>
      <c r="B909" s="23" t="s">
        <v>1913</v>
      </c>
      <c r="C909" s="23" t="s">
        <v>0</v>
      </c>
      <c r="D909" s="23" t="s">
        <v>1246</v>
      </c>
      <c r="E909" s="23" t="s">
        <v>1004</v>
      </c>
      <c r="F909" s="23" t="s">
        <v>7261</v>
      </c>
      <c r="G909" s="23" t="s">
        <v>1913</v>
      </c>
      <c r="H909" s="23" t="s">
        <v>7263</v>
      </c>
      <c r="I909" s="23" t="s">
        <v>7286</v>
      </c>
      <c r="J909" s="23" t="s">
        <v>7287</v>
      </c>
      <c r="K909" s="24" t="s">
        <v>2052</v>
      </c>
      <c r="L909" s="58" t="s">
        <v>1512</v>
      </c>
      <c r="M909" s="58" t="s">
        <v>1913</v>
      </c>
      <c r="N909" s="58" t="s">
        <v>0</v>
      </c>
    </row>
    <row r="910" spans="1:14" x14ac:dyDescent="0.4">
      <c r="A910" s="23" t="s">
        <v>1514</v>
      </c>
      <c r="B910" s="23" t="s">
        <v>2949</v>
      </c>
      <c r="C910" s="23" t="s">
        <v>0</v>
      </c>
      <c r="D910" s="23" t="s">
        <v>1246</v>
      </c>
      <c r="E910" s="23" t="s">
        <v>993</v>
      </c>
      <c r="F910" s="23" t="s">
        <v>8026</v>
      </c>
      <c r="G910" s="23" t="s">
        <v>5</v>
      </c>
      <c r="H910" s="23" t="s">
        <v>8028</v>
      </c>
      <c r="I910" s="23" t="s">
        <v>8032</v>
      </c>
      <c r="J910" s="23" t="s">
        <v>8033</v>
      </c>
      <c r="K910" s="24" t="s">
        <v>2052</v>
      </c>
      <c r="L910" s="58" t="s">
        <v>1514</v>
      </c>
      <c r="M910" s="58" t="s">
        <v>2949</v>
      </c>
      <c r="N910" s="58" t="s">
        <v>0</v>
      </c>
    </row>
  </sheetData>
  <autoFilter ref="A1:N910" xr:uid="{A5C20D02-684A-4C65-BF88-821BD8A424C4}">
    <sortState xmlns:xlrd2="http://schemas.microsoft.com/office/spreadsheetml/2017/richdata2" ref="A641:N880">
      <sortCondition ref="J1:J901"/>
    </sortState>
  </autoFilter>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0C177-D254-4734-95C1-C99E965516FD}">
  <dimension ref="A1:S937"/>
  <sheetViews>
    <sheetView zoomScale="67" zoomScaleNormal="67" workbookViewId="0">
      <pane xSplit="1" ySplit="1" topLeftCell="B11" activePane="bottomRight" state="frozen"/>
      <selection pane="topRight" activeCell="B1" sqref="B1"/>
      <selection pane="bottomLeft" activeCell="A2" sqref="A2"/>
      <selection pane="bottomRight" activeCell="C699" sqref="C699"/>
    </sheetView>
  </sheetViews>
  <sheetFormatPr defaultRowHeight="17" x14ac:dyDescent="0.4"/>
  <cols>
    <col min="1" max="1" width="26.08984375" style="8" customWidth="1"/>
    <col min="2" max="2" width="22.1796875" customWidth="1"/>
    <col min="3" max="3" width="9.36328125" style="7" customWidth="1"/>
    <col min="4" max="4" width="10.08984375" style="7" customWidth="1"/>
    <col min="5" max="5" width="13.90625" customWidth="1"/>
    <col min="6" max="6" width="15.54296875" customWidth="1"/>
    <col min="7" max="10" width="13.08984375" style="7" customWidth="1"/>
    <col min="11" max="11" width="10.36328125" style="7" customWidth="1"/>
    <col min="12" max="12" width="14.453125" style="7" customWidth="1"/>
    <col min="13" max="13" width="13" style="7" customWidth="1"/>
    <col min="14" max="14" width="13" style="73" customWidth="1"/>
    <col min="15" max="15" width="63.08984375" style="48" customWidth="1"/>
    <col min="16" max="16" width="18.453125" style="8" customWidth="1"/>
    <col min="17" max="17" width="18.90625" style="8" customWidth="1"/>
    <col min="18" max="18" width="8.81640625" customWidth="1"/>
    <col min="19" max="19" width="50.54296875" style="60" hidden="1" customWidth="1"/>
  </cols>
  <sheetData>
    <row r="1" spans="1:19" ht="34" x14ac:dyDescent="0.4">
      <c r="A1" s="11" t="s">
        <v>1416</v>
      </c>
      <c r="B1" s="11" t="s">
        <v>963</v>
      </c>
      <c r="C1" s="79" t="s">
        <v>2947</v>
      </c>
      <c r="D1" s="79" t="s">
        <v>1878</v>
      </c>
      <c r="E1" s="11" t="s">
        <v>2042</v>
      </c>
      <c r="F1" s="11" t="s">
        <v>7297</v>
      </c>
      <c r="G1" s="79" t="s">
        <v>2991</v>
      </c>
      <c r="H1" s="79" t="s">
        <v>2992</v>
      </c>
      <c r="I1" s="79" t="s">
        <v>2993</v>
      </c>
      <c r="J1" s="79" t="s">
        <v>2994</v>
      </c>
      <c r="K1" s="79" t="str">
        <f>匯總複製!G:G</f>
        <v>Test Record</v>
      </c>
      <c r="L1" s="79" t="s">
        <v>2995</v>
      </c>
      <c r="M1" s="79" t="s">
        <v>5271</v>
      </c>
      <c r="N1" s="111" t="s">
        <v>5289</v>
      </c>
      <c r="O1" s="59" t="s">
        <v>2985</v>
      </c>
      <c r="P1" s="84" t="s">
        <v>5375</v>
      </c>
      <c r="Q1" s="84" t="s">
        <v>5407</v>
      </c>
    </row>
    <row r="2" spans="1:19" x14ac:dyDescent="0.4">
      <c r="A2" s="12" t="str">
        <f>VLOOKUP(E2,匯總複製!H:N,5,FALSE)</f>
        <v>aCall procedure uses the loudspeaker connected to the IVS</v>
      </c>
      <c r="B2" s="12" t="str">
        <f>VLOOKUP(E2,匯總複製!H:N,7,FALSE)</f>
        <v>System Requirement</v>
      </c>
      <c r="C2" s="1" t="str">
        <f>VLOOKUP(A2,Feature統計!A:O,15,FALSE)</f>
        <v>Pass</v>
      </c>
      <c r="D2" s="1" t="str">
        <f>VLOOKUP(A2,Feature統計!A:O,5,FALSE)</f>
        <v>Nick</v>
      </c>
      <c r="E2" s="12" t="s">
        <v>756</v>
      </c>
      <c r="F2" s="12" t="str">
        <f>VLOOKUP(E2,匯總複製!H:J,2,FALSE)</f>
        <v>RTBM-16937</v>
      </c>
      <c r="G2" s="13">
        <f>IF(ISBLANK(VLOOKUP(A2,Feature統計!A:N,10,FALSE)),"",VLOOKUP(A2,Feature統計!A:N,10,FALSE))</f>
        <v>44916</v>
      </c>
      <c r="H2" s="13">
        <f>IF(ISBLANK(VLOOKUP(A2,Feature統計!A:N,11,FALSE)),"",VLOOKUP(A2,Feature統計!A:N,11,FALSE))</f>
        <v>44926</v>
      </c>
      <c r="I2" s="13">
        <f>IF(ISBLANK(VLOOKUP(A2,Feature統計!A:N,12,FALSE)),"",VLOOKUP(A2,Feature統計!A:N,12,FALSE))</f>
        <v>44904</v>
      </c>
      <c r="J2" s="13">
        <f>IF(ISBLANK(VLOOKUP(A2,Feature統計!A:N,13,FALSE)),"",VLOOKUP(A2,Feature統計!A:N,13,FALSE))</f>
        <v>44904</v>
      </c>
      <c r="K2" s="1" t="str">
        <f>IFERROR(VLOOKUP(E2,SystemTestCase!E:F,2,FALSE),VLOOKUP(E2,HW資料!A:B,2,FALSE))</f>
        <v>StagePass</v>
      </c>
      <c r="L2" s="1"/>
      <c r="M2" s="13"/>
      <c r="N2" s="72"/>
      <c r="O2" s="11"/>
      <c r="P2" s="11"/>
      <c r="Q2" s="11"/>
      <c r="S2" t="str">
        <f>P2&amp;A2</f>
        <v>aCall procedure uses the loudspeaker connected to the IVS</v>
      </c>
    </row>
    <row r="3" spans="1:19" ht="85" x14ac:dyDescent="0.4">
      <c r="A3" s="11" t="str">
        <f>VLOOKUP(E3,匯總複製!H:N,5,FALSE)</f>
        <v>Acoustic noise</v>
      </c>
      <c r="B3" s="12" t="str">
        <f>VLOOKUP(E3,匯總複製!H:N,7,FALSE)</f>
        <v>Hardware Requirement</v>
      </c>
      <c r="C3" s="1" t="str">
        <f>VLOOKUP(A3,Feature統計!A:O,15,FALSE)</f>
        <v>Pass</v>
      </c>
      <c r="D3" s="1" t="str">
        <f>VLOOKUP(A3,Feature統計!A:O,5,FALSE)</f>
        <v>Skaut</v>
      </c>
      <c r="E3" s="12" t="s">
        <v>1065</v>
      </c>
      <c r="F3" s="12" t="str">
        <f>VLOOKUP(E3,匯總複製!H:J,2,FALSE)</f>
        <v>RTBM-36848</v>
      </c>
      <c r="G3" s="13">
        <f>IF(ISBLANK(VLOOKUP(A3,Feature統計!A:N,10,FALSE)),"",VLOOKUP(A3,Feature統計!A:N,10,FALSE))</f>
        <v>44866</v>
      </c>
      <c r="H3" s="13">
        <f>IF(ISBLANK(VLOOKUP(A3,Feature統計!A:N,11,FALSE)),"",VLOOKUP(A3,Feature統計!A:N,11,FALSE))</f>
        <v>44926</v>
      </c>
      <c r="I3" s="13">
        <f>IF(ISBLANK(VLOOKUP(A3,Feature統計!A:N,12,FALSE)),"",VLOOKUP(A3,Feature統計!A:N,12,FALSE))</f>
        <v>44866</v>
      </c>
      <c r="J3" s="13" t="str">
        <f>IF(ISBLANK(VLOOKUP(A3,Feature統計!A:N,13,FALSE)),"",VLOOKUP(A3,Feature統計!A:N,13,FALSE))</f>
        <v/>
      </c>
      <c r="K3" s="1" t="str">
        <f>IFERROR(VLOOKUP(E3,SystemTestCase!E:F,2,FALSE),VLOOKUP(E3,HW資料!A:B,2,FALSE))</f>
        <v>Pass</v>
      </c>
      <c r="L3" s="1"/>
      <c r="M3" s="13"/>
      <c r="N3" s="72" t="s">
        <v>1925</v>
      </c>
      <c r="O3" s="11" t="s">
        <v>5340</v>
      </c>
      <c r="P3" s="11"/>
      <c r="Q3" s="11"/>
      <c r="S3" s="60" t="str">
        <f t="shared" ref="S3:S66" si="0">P3&amp;A3</f>
        <v>Acoustic noise</v>
      </c>
    </row>
    <row r="4" spans="1:19" x14ac:dyDescent="0.4">
      <c r="A4" s="12" t="str">
        <f>VLOOKUP(E4,匯總複製!H:N,5,FALSE)</f>
        <v>Acoustic noise</v>
      </c>
      <c r="B4" s="12" t="str">
        <f>VLOOKUP(E4,匯總複製!H:N,7,FALSE)</f>
        <v>Hardware Requirement</v>
      </c>
      <c r="C4" s="1" t="str">
        <f>VLOOKUP(A4,Feature統計!A:O,15,FALSE)</f>
        <v>Pass</v>
      </c>
      <c r="D4" s="1" t="str">
        <f>VLOOKUP(A4,Feature統計!A:O,5,FALSE)</f>
        <v>Skaut</v>
      </c>
      <c r="E4" s="12" t="s">
        <v>1130</v>
      </c>
      <c r="F4" s="12" t="str">
        <f>VLOOKUP(E4,匯總複製!H:J,2,FALSE)</f>
        <v>RTBM-36907</v>
      </c>
      <c r="G4" s="13">
        <f>IF(ISBLANK(VLOOKUP(A4,Feature統計!A:N,10,FALSE)),"",VLOOKUP(A4,Feature統計!A:N,10,FALSE))</f>
        <v>44866</v>
      </c>
      <c r="H4" s="13">
        <f>IF(ISBLANK(VLOOKUP(A4,Feature統計!A:N,11,FALSE)),"",VLOOKUP(A4,Feature統計!A:N,11,FALSE))</f>
        <v>44926</v>
      </c>
      <c r="I4" s="13">
        <f>IF(ISBLANK(VLOOKUP(A4,Feature統計!A:N,12,FALSE)),"",VLOOKUP(A4,Feature統計!A:N,12,FALSE))</f>
        <v>44866</v>
      </c>
      <c r="J4" s="13" t="str">
        <f>IF(ISBLANK(VLOOKUP(A4,Feature統計!A:N,13,FALSE)),"",VLOOKUP(A4,Feature統計!A:N,13,FALSE))</f>
        <v/>
      </c>
      <c r="K4" s="1" t="str">
        <f>IFERROR(VLOOKUP(E4,SystemTestCase!E:F,2,FALSE),VLOOKUP(E4,HW資料!A:B,2,FALSE))</f>
        <v>StagePass</v>
      </c>
      <c r="L4" s="1"/>
      <c r="M4" s="13"/>
      <c r="N4" s="72"/>
      <c r="O4" s="11"/>
      <c r="P4" s="11"/>
      <c r="Q4" s="11"/>
      <c r="S4" t="str">
        <f t="shared" si="0"/>
        <v>Acoustic noise</v>
      </c>
    </row>
    <row r="5" spans="1:19" x14ac:dyDescent="0.4">
      <c r="A5" s="12" t="str">
        <f>VLOOKUP(E5,匯總複製!H:N,5,FALSE)</f>
        <v>Acoustic noise</v>
      </c>
      <c r="B5" s="12" t="str">
        <f>VLOOKUP(E5,匯總複製!H:N,7,FALSE)</f>
        <v>Hardware Requirement</v>
      </c>
      <c r="C5" s="1" t="str">
        <f>VLOOKUP(A5,Feature統計!A:O,15,FALSE)</f>
        <v>Pass</v>
      </c>
      <c r="D5" s="1" t="str">
        <f>VLOOKUP(A5,Feature統計!A:O,5,FALSE)</f>
        <v>Skaut</v>
      </c>
      <c r="E5" s="12" t="s">
        <v>1138</v>
      </c>
      <c r="F5" s="12" t="str">
        <f>VLOOKUP(E5,匯總複製!H:J,2,FALSE)</f>
        <v>RTBM-36906</v>
      </c>
      <c r="G5" s="13">
        <f>IF(ISBLANK(VLOOKUP(A5,Feature統計!A:N,10,FALSE)),"",VLOOKUP(A5,Feature統計!A:N,10,FALSE))</f>
        <v>44866</v>
      </c>
      <c r="H5" s="13">
        <f>IF(ISBLANK(VLOOKUP(A5,Feature統計!A:N,11,FALSE)),"",VLOOKUP(A5,Feature統計!A:N,11,FALSE))</f>
        <v>44926</v>
      </c>
      <c r="I5" s="13">
        <f>IF(ISBLANK(VLOOKUP(A5,Feature統計!A:N,12,FALSE)),"",VLOOKUP(A5,Feature統計!A:N,12,FALSE))</f>
        <v>44866</v>
      </c>
      <c r="J5" s="13" t="str">
        <f>IF(ISBLANK(VLOOKUP(A5,Feature統計!A:N,13,FALSE)),"",VLOOKUP(A5,Feature統計!A:N,13,FALSE))</f>
        <v/>
      </c>
      <c r="K5" s="1" t="str">
        <f>IFERROR(VLOOKUP(E5,SystemTestCase!E:F,2,FALSE),VLOOKUP(E5,HW資料!A:B,2,FALSE))</f>
        <v>StagePass</v>
      </c>
      <c r="L5" s="1"/>
      <c r="M5" s="13"/>
      <c r="N5" s="72"/>
      <c r="O5" s="11"/>
      <c r="P5" s="11"/>
      <c r="Q5" s="11"/>
      <c r="S5" t="str">
        <f t="shared" si="0"/>
        <v>Acoustic noise</v>
      </c>
    </row>
    <row r="6" spans="1:19" ht="34" x14ac:dyDescent="0.4">
      <c r="A6" s="12" t="str">
        <f>VLOOKUP(E6,匯總複製!H:N,5,FALSE)</f>
        <v>Acoustic noise</v>
      </c>
      <c r="B6" s="12" t="str">
        <f>VLOOKUP(E6,匯總複製!H:N,7,FALSE)</f>
        <v>Hardware Requirement</v>
      </c>
      <c r="C6" s="1" t="str">
        <f>VLOOKUP(A6,Feature統計!A:O,15,FALSE)</f>
        <v>Pass</v>
      </c>
      <c r="D6" s="1" t="str">
        <f>VLOOKUP(A6,Feature統計!A:O,5,FALSE)</f>
        <v>Skaut</v>
      </c>
      <c r="E6" s="12" t="s">
        <v>1143</v>
      </c>
      <c r="F6" s="12" t="str">
        <f>VLOOKUP(E6,匯總複製!H:J,2,FALSE)</f>
        <v>RTBM-36905</v>
      </c>
      <c r="G6" s="13">
        <f>IF(ISBLANK(VLOOKUP(A6,Feature統計!A:N,10,FALSE)),"",VLOOKUP(A6,Feature統計!A:N,10,FALSE))</f>
        <v>44866</v>
      </c>
      <c r="H6" s="13">
        <f>IF(ISBLANK(VLOOKUP(A6,Feature統計!A:N,11,FALSE)),"",VLOOKUP(A6,Feature統計!A:N,11,FALSE))</f>
        <v>44926</v>
      </c>
      <c r="I6" s="13">
        <f>IF(ISBLANK(VLOOKUP(A6,Feature統計!A:N,12,FALSE)),"",VLOOKUP(A6,Feature統計!A:N,12,FALSE))</f>
        <v>44866</v>
      </c>
      <c r="J6" s="13" t="str">
        <f>IF(ISBLANK(VLOOKUP(A6,Feature統計!A:N,13,FALSE)),"",VLOOKUP(A6,Feature統計!A:N,13,FALSE))</f>
        <v/>
      </c>
      <c r="K6" s="1" t="str">
        <f>IFERROR(VLOOKUP(E6,SystemTestCase!E:F,2,FALSE),VLOOKUP(E6,HW資料!A:B,2,FALSE))</f>
        <v>StagePass</v>
      </c>
      <c r="L6" s="1"/>
      <c r="M6" s="13"/>
      <c r="N6" s="72"/>
      <c r="O6" s="11" t="s">
        <v>5243</v>
      </c>
      <c r="P6" s="11"/>
      <c r="Q6" s="11"/>
      <c r="S6" t="str">
        <f t="shared" si="0"/>
        <v>Acoustic noise</v>
      </c>
    </row>
    <row r="7" spans="1:19" x14ac:dyDescent="0.4">
      <c r="A7" s="12" t="str">
        <f>VLOOKUP(E7,匯總複製!H:N,5,FALSE)</f>
        <v>Acoustic noise</v>
      </c>
      <c r="B7" s="12" t="str">
        <f>VLOOKUP(E7,匯總複製!H:N,7,FALSE)</f>
        <v>Hardware Requirement</v>
      </c>
      <c r="C7" s="1" t="str">
        <f>VLOOKUP(A7,Feature統計!A:O,15,FALSE)</f>
        <v>Pass</v>
      </c>
      <c r="D7" s="1" t="str">
        <f>VLOOKUP(A7,Feature統計!A:O,5,FALSE)</f>
        <v>Skaut</v>
      </c>
      <c r="E7" s="12" t="s">
        <v>1150</v>
      </c>
      <c r="F7" s="12" t="str">
        <f>VLOOKUP(E7,匯總複製!H:J,2,FALSE)</f>
        <v>RTBM-37028</v>
      </c>
      <c r="G7" s="13">
        <f>IF(ISBLANK(VLOOKUP(A7,Feature統計!A:N,10,FALSE)),"",VLOOKUP(A7,Feature統計!A:N,10,FALSE))</f>
        <v>44866</v>
      </c>
      <c r="H7" s="13">
        <f>IF(ISBLANK(VLOOKUP(A7,Feature統計!A:N,11,FALSE)),"",VLOOKUP(A7,Feature統計!A:N,11,FALSE))</f>
        <v>44926</v>
      </c>
      <c r="I7" s="13">
        <f>IF(ISBLANK(VLOOKUP(A7,Feature統計!A:N,12,FALSE)),"",VLOOKUP(A7,Feature統計!A:N,12,FALSE))</f>
        <v>44866</v>
      </c>
      <c r="J7" s="13" t="str">
        <f>IF(ISBLANK(VLOOKUP(A7,Feature統計!A:N,13,FALSE)),"",VLOOKUP(A7,Feature統計!A:N,13,FALSE))</f>
        <v/>
      </c>
      <c r="K7" s="1" t="str">
        <f>IFERROR(VLOOKUP(E7,SystemTestCase!E:F,2,FALSE),VLOOKUP(E7,HW資料!A:B,2,FALSE))</f>
        <v>StagePass</v>
      </c>
      <c r="L7" s="1"/>
      <c r="M7" s="13"/>
      <c r="N7" s="72"/>
      <c r="O7" s="11"/>
      <c r="P7" s="11"/>
      <c r="Q7" s="11"/>
      <c r="S7" t="str">
        <f t="shared" si="0"/>
        <v>Acoustic noise</v>
      </c>
    </row>
    <row r="8" spans="1:19" x14ac:dyDescent="0.4">
      <c r="A8" s="12" t="str">
        <f>VLOOKUP(E8,匯總複製!H:N,5,FALSE)</f>
        <v>Acoustic noise</v>
      </c>
      <c r="B8" s="12" t="str">
        <f>VLOOKUP(E8,匯總複製!H:N,7,FALSE)</f>
        <v>Hardware Requirement</v>
      </c>
      <c r="C8" s="1" t="str">
        <f>VLOOKUP(A8,Feature統計!A:O,15,FALSE)</f>
        <v>Pass</v>
      </c>
      <c r="D8" s="1" t="str">
        <f>VLOOKUP(A8,Feature統計!A:O,5,FALSE)</f>
        <v>Skaut</v>
      </c>
      <c r="E8" s="12" t="s">
        <v>1154</v>
      </c>
      <c r="F8" s="12" t="str">
        <f>VLOOKUP(E8,匯總複製!H:J,2,FALSE)</f>
        <v>RTBM-37027</v>
      </c>
      <c r="G8" s="13">
        <f>IF(ISBLANK(VLOOKUP(A8,Feature統計!A:N,10,FALSE)),"",VLOOKUP(A8,Feature統計!A:N,10,FALSE))</f>
        <v>44866</v>
      </c>
      <c r="H8" s="13">
        <f>IF(ISBLANK(VLOOKUP(A8,Feature統計!A:N,11,FALSE)),"",VLOOKUP(A8,Feature統計!A:N,11,FALSE))</f>
        <v>44926</v>
      </c>
      <c r="I8" s="13">
        <f>IF(ISBLANK(VLOOKUP(A8,Feature統計!A:N,12,FALSE)),"",VLOOKUP(A8,Feature統計!A:N,12,FALSE))</f>
        <v>44866</v>
      </c>
      <c r="J8" s="13" t="str">
        <f>IF(ISBLANK(VLOOKUP(A8,Feature統計!A:N,13,FALSE)),"",VLOOKUP(A8,Feature統計!A:N,13,FALSE))</f>
        <v/>
      </c>
      <c r="K8" s="1" t="str">
        <f>IFERROR(VLOOKUP(E8,SystemTestCase!E:F,2,FALSE),VLOOKUP(E8,HW資料!A:B,2,FALSE))</f>
        <v>StagePass</v>
      </c>
      <c r="L8" s="1"/>
      <c r="M8" s="13"/>
      <c r="N8" s="72"/>
      <c r="O8" s="11"/>
      <c r="P8" s="11"/>
      <c r="Q8" s="11"/>
      <c r="S8" t="str">
        <f t="shared" si="0"/>
        <v>Acoustic noise</v>
      </c>
    </row>
    <row r="9" spans="1:19" ht="34" x14ac:dyDescent="0.4">
      <c r="A9" s="12" t="str">
        <f>VLOOKUP(E9,匯總複製!H:N,5,FALSE)</f>
        <v>Acoustic noise</v>
      </c>
      <c r="B9" s="12" t="str">
        <f>VLOOKUP(E9,匯總複製!H:N,7,FALSE)</f>
        <v>Hardware Requirement</v>
      </c>
      <c r="C9" s="1" t="str">
        <f>VLOOKUP(A9,Feature統計!A:O,15,FALSE)</f>
        <v>Pass</v>
      </c>
      <c r="D9" s="1" t="str">
        <f>VLOOKUP(A9,Feature統計!A:O,5,FALSE)</f>
        <v>Skaut</v>
      </c>
      <c r="E9" s="12" t="s">
        <v>1155</v>
      </c>
      <c r="F9" s="12" t="str">
        <f>VLOOKUP(E9,匯總複製!H:J,2,FALSE)</f>
        <v>RTBM-37026</v>
      </c>
      <c r="G9" s="13">
        <f>IF(ISBLANK(VLOOKUP(A9,Feature統計!A:N,10,FALSE)),"",VLOOKUP(A9,Feature統計!A:N,10,FALSE))</f>
        <v>44866</v>
      </c>
      <c r="H9" s="13">
        <f>IF(ISBLANK(VLOOKUP(A9,Feature統計!A:N,11,FALSE)),"",VLOOKUP(A9,Feature統計!A:N,11,FALSE))</f>
        <v>44926</v>
      </c>
      <c r="I9" s="13">
        <f>IF(ISBLANK(VLOOKUP(A9,Feature統計!A:N,12,FALSE)),"",VLOOKUP(A9,Feature統計!A:N,12,FALSE))</f>
        <v>44866</v>
      </c>
      <c r="J9" s="13" t="str">
        <f>IF(ISBLANK(VLOOKUP(A9,Feature統計!A:N,13,FALSE)),"",VLOOKUP(A9,Feature統計!A:N,13,FALSE))</f>
        <v/>
      </c>
      <c r="K9" s="1" t="str">
        <f>IFERROR(VLOOKUP(E9,SystemTestCase!E:F,2,FALSE),VLOOKUP(E9,HW資料!A:B,2,FALSE))</f>
        <v>StagePass</v>
      </c>
      <c r="L9" s="1"/>
      <c r="M9" s="13"/>
      <c r="N9" s="72"/>
      <c r="O9" s="11" t="s">
        <v>5243</v>
      </c>
      <c r="P9" s="11"/>
      <c r="Q9" s="11"/>
      <c r="S9" t="str">
        <f t="shared" si="0"/>
        <v>Acoustic noise</v>
      </c>
    </row>
    <row r="10" spans="1:19" ht="34" x14ac:dyDescent="0.4">
      <c r="A10" s="12" t="str">
        <f>VLOOKUP(E10,匯總複製!H:N,5,FALSE)</f>
        <v>Acoustic noise</v>
      </c>
      <c r="B10" s="12" t="str">
        <f>VLOOKUP(E10,匯總複製!H:N,7,FALSE)</f>
        <v>Hardware Requirement</v>
      </c>
      <c r="C10" s="1" t="str">
        <f>VLOOKUP(A10,Feature統計!A:O,15,FALSE)</f>
        <v>Pass</v>
      </c>
      <c r="D10" s="1" t="str">
        <f>VLOOKUP(A10,Feature統計!A:O,5,FALSE)</f>
        <v>Skaut</v>
      </c>
      <c r="E10" s="12" t="s">
        <v>1164</v>
      </c>
      <c r="F10" s="12" t="str">
        <f>VLOOKUP(E10,匯總複製!H:J,2,FALSE)</f>
        <v>RTBM-37025</v>
      </c>
      <c r="G10" s="13">
        <f>IF(ISBLANK(VLOOKUP(A10,Feature統計!A:N,10,FALSE)),"",VLOOKUP(A10,Feature統計!A:N,10,FALSE))</f>
        <v>44866</v>
      </c>
      <c r="H10" s="13">
        <f>IF(ISBLANK(VLOOKUP(A10,Feature統計!A:N,11,FALSE)),"",VLOOKUP(A10,Feature統計!A:N,11,FALSE))</f>
        <v>44926</v>
      </c>
      <c r="I10" s="13">
        <f>IF(ISBLANK(VLOOKUP(A10,Feature統計!A:N,12,FALSE)),"",VLOOKUP(A10,Feature統計!A:N,12,FALSE))</f>
        <v>44866</v>
      </c>
      <c r="J10" s="13" t="str">
        <f>IF(ISBLANK(VLOOKUP(A10,Feature統計!A:N,13,FALSE)),"",VLOOKUP(A10,Feature統計!A:N,13,FALSE))</f>
        <v/>
      </c>
      <c r="K10" s="1" t="str">
        <f>IFERROR(VLOOKUP(E10,SystemTestCase!E:F,2,FALSE),VLOOKUP(E10,HW資料!A:B,2,FALSE))</f>
        <v>StagePass</v>
      </c>
      <c r="L10" s="1"/>
      <c r="M10" s="13"/>
      <c r="N10" s="72"/>
      <c r="O10" s="11" t="s">
        <v>5243</v>
      </c>
      <c r="P10" s="11"/>
      <c r="Q10" s="11"/>
      <c r="S10" t="str">
        <f t="shared" si="0"/>
        <v>Acoustic noise</v>
      </c>
    </row>
    <row r="11" spans="1:19" x14ac:dyDescent="0.4">
      <c r="A11" s="12" t="str">
        <f>VLOOKUP(E11,匯總複製!H:N,5,FALSE)</f>
        <v>Acoustic noise</v>
      </c>
      <c r="B11" s="12" t="str">
        <f>VLOOKUP(E11,匯總複製!H:N,7,FALSE)</f>
        <v>Hardware Requirement</v>
      </c>
      <c r="C11" s="1" t="str">
        <f>VLOOKUP(A11,Feature統計!A:O,15,FALSE)</f>
        <v>Pass</v>
      </c>
      <c r="D11" s="1" t="str">
        <f>VLOOKUP(A11,Feature統計!A:O,5,FALSE)</f>
        <v>Skaut</v>
      </c>
      <c r="E11" s="12" t="s">
        <v>1166</v>
      </c>
      <c r="F11" s="12" t="str">
        <f>VLOOKUP(E11,匯總複製!H:J,2,FALSE)</f>
        <v>RTBM-37024</v>
      </c>
      <c r="G11" s="13">
        <f>IF(ISBLANK(VLOOKUP(A11,Feature統計!A:N,10,FALSE)),"",VLOOKUP(A11,Feature統計!A:N,10,FALSE))</f>
        <v>44866</v>
      </c>
      <c r="H11" s="13">
        <f>IF(ISBLANK(VLOOKUP(A11,Feature統計!A:N,11,FALSE)),"",VLOOKUP(A11,Feature統計!A:N,11,FALSE))</f>
        <v>44926</v>
      </c>
      <c r="I11" s="13">
        <f>IF(ISBLANK(VLOOKUP(A11,Feature統計!A:N,12,FALSE)),"",VLOOKUP(A11,Feature統計!A:N,12,FALSE))</f>
        <v>44866</v>
      </c>
      <c r="J11" s="13" t="str">
        <f>IF(ISBLANK(VLOOKUP(A11,Feature統計!A:N,13,FALSE)),"",VLOOKUP(A11,Feature統計!A:N,13,FALSE))</f>
        <v/>
      </c>
      <c r="K11" s="1" t="str">
        <f>IFERROR(VLOOKUP(E11,SystemTestCase!E:F,2,FALSE),VLOOKUP(E11,HW資料!A:B,2,FALSE))</f>
        <v>StagePass</v>
      </c>
      <c r="L11" s="1"/>
      <c r="M11" s="13"/>
      <c r="N11" s="72"/>
      <c r="O11" s="11"/>
      <c r="P11" s="11"/>
      <c r="Q11" s="11"/>
      <c r="S11" t="str">
        <f t="shared" si="0"/>
        <v>Acoustic noise</v>
      </c>
    </row>
    <row r="12" spans="1:19" x14ac:dyDescent="0.4">
      <c r="A12" s="12" t="str">
        <f>VLOOKUP(E12,匯總複製!H:N,5,FALSE)</f>
        <v>Acoustic noise</v>
      </c>
      <c r="B12" s="12" t="str">
        <f>VLOOKUP(E12,匯總複製!H:N,7,FALSE)</f>
        <v>Hardware Requirement</v>
      </c>
      <c r="C12" s="1" t="str">
        <f>VLOOKUP(A12,Feature統計!A:O,15,FALSE)</f>
        <v>Pass</v>
      </c>
      <c r="D12" s="1" t="str">
        <f>VLOOKUP(A12,Feature統計!A:O,5,FALSE)</f>
        <v>Skaut</v>
      </c>
      <c r="E12" s="12" t="s">
        <v>1169</v>
      </c>
      <c r="F12" s="12" t="str">
        <f>VLOOKUP(E12,匯總複製!H:J,2,FALSE)</f>
        <v>RTBM-37023</v>
      </c>
      <c r="G12" s="13">
        <f>IF(ISBLANK(VLOOKUP(A12,Feature統計!A:N,10,FALSE)),"",VLOOKUP(A12,Feature統計!A:N,10,FALSE))</f>
        <v>44866</v>
      </c>
      <c r="H12" s="13">
        <f>IF(ISBLANK(VLOOKUP(A12,Feature統計!A:N,11,FALSE)),"",VLOOKUP(A12,Feature統計!A:N,11,FALSE))</f>
        <v>44926</v>
      </c>
      <c r="I12" s="13">
        <f>IF(ISBLANK(VLOOKUP(A12,Feature統計!A:N,12,FALSE)),"",VLOOKUP(A12,Feature統計!A:N,12,FALSE))</f>
        <v>44866</v>
      </c>
      <c r="J12" s="13" t="str">
        <f>IF(ISBLANK(VLOOKUP(A12,Feature統計!A:N,13,FALSE)),"",VLOOKUP(A12,Feature統計!A:N,13,FALSE))</f>
        <v/>
      </c>
      <c r="K12" s="1" t="str">
        <f>IFERROR(VLOOKUP(E12,SystemTestCase!E:F,2,FALSE),VLOOKUP(E12,HW資料!A:B,2,FALSE))</f>
        <v>StagePass</v>
      </c>
      <c r="L12" s="1"/>
      <c r="M12" s="13"/>
      <c r="N12" s="72"/>
      <c r="O12" s="11"/>
      <c r="P12" s="11"/>
      <c r="Q12" s="11"/>
      <c r="S12" t="str">
        <f t="shared" si="0"/>
        <v>Acoustic noise</v>
      </c>
    </row>
    <row r="13" spans="1:19" x14ac:dyDescent="0.4">
      <c r="A13" s="12" t="str">
        <f>VLOOKUP(E13,匯總複製!H:N,5,FALSE)</f>
        <v>Acoustic noise</v>
      </c>
      <c r="B13" s="12" t="str">
        <f>VLOOKUP(E13,匯總複製!H:N,7,FALSE)</f>
        <v>Hardware Requirement</v>
      </c>
      <c r="C13" s="1" t="str">
        <f>VLOOKUP(A13,Feature統計!A:O,15,FALSE)</f>
        <v>Pass</v>
      </c>
      <c r="D13" s="1" t="str">
        <f>VLOOKUP(A13,Feature統計!A:O,5,FALSE)</f>
        <v>Skaut</v>
      </c>
      <c r="E13" s="12" t="s">
        <v>1384</v>
      </c>
      <c r="F13" s="12" t="str">
        <f>VLOOKUP(E13,匯總複製!H:J,2,FALSE)</f>
        <v>RTBM-36764</v>
      </c>
      <c r="G13" s="13">
        <f>IF(ISBLANK(VLOOKUP(A13,Feature統計!A:N,10,FALSE)),"",VLOOKUP(A13,Feature統計!A:N,10,FALSE))</f>
        <v>44866</v>
      </c>
      <c r="H13" s="13">
        <f>IF(ISBLANK(VLOOKUP(A13,Feature統計!A:N,11,FALSE)),"",VLOOKUP(A13,Feature統計!A:N,11,FALSE))</f>
        <v>44926</v>
      </c>
      <c r="I13" s="13">
        <f>IF(ISBLANK(VLOOKUP(A13,Feature統計!A:N,12,FALSE)),"",VLOOKUP(A13,Feature統計!A:N,12,FALSE))</f>
        <v>44866</v>
      </c>
      <c r="J13" s="13" t="str">
        <f>IF(ISBLANK(VLOOKUP(A13,Feature統計!A:N,13,FALSE)),"",VLOOKUP(A13,Feature統計!A:N,13,FALSE))</f>
        <v/>
      </c>
      <c r="K13" s="1" t="str">
        <f>IFERROR(VLOOKUP(E13,SystemTestCase!E:F,2,FALSE),VLOOKUP(E13,HW資料!A:B,2,FALSE))</f>
        <v>StagePass</v>
      </c>
      <c r="L13" s="1"/>
      <c r="M13" s="13"/>
      <c r="N13" s="72"/>
      <c r="O13" s="11"/>
      <c r="P13" s="11"/>
      <c r="Q13" s="11"/>
      <c r="S13" t="str">
        <f t="shared" si="0"/>
        <v>Acoustic noise</v>
      </c>
    </row>
    <row r="14" spans="1:19" x14ac:dyDescent="0.4">
      <c r="A14" s="12" t="str">
        <f>VLOOKUP(E14,匯總複製!H:N,5,FALSE)</f>
        <v>Acoustic noise</v>
      </c>
      <c r="B14" s="12" t="str">
        <f>VLOOKUP(E14,匯總複製!H:N,7,FALSE)</f>
        <v>Hardware Requirement</v>
      </c>
      <c r="C14" s="1" t="str">
        <f>VLOOKUP(A14,Feature統計!A:O,15,FALSE)</f>
        <v>Pass</v>
      </c>
      <c r="D14" s="1" t="str">
        <f>VLOOKUP(A14,Feature統計!A:O,5,FALSE)</f>
        <v>Skaut</v>
      </c>
      <c r="E14" s="12" t="s">
        <v>1385</v>
      </c>
      <c r="F14" s="12" t="str">
        <f>VLOOKUP(E14,匯總複製!H:J,2,FALSE)</f>
        <v>RTBM-36765</v>
      </c>
      <c r="G14" s="13">
        <f>IF(ISBLANK(VLOOKUP(A14,Feature統計!A:N,10,FALSE)),"",VLOOKUP(A14,Feature統計!A:N,10,FALSE))</f>
        <v>44866</v>
      </c>
      <c r="H14" s="13">
        <f>IF(ISBLANK(VLOOKUP(A14,Feature統計!A:N,11,FALSE)),"",VLOOKUP(A14,Feature統計!A:N,11,FALSE))</f>
        <v>44926</v>
      </c>
      <c r="I14" s="13">
        <f>IF(ISBLANK(VLOOKUP(A14,Feature統計!A:N,12,FALSE)),"",VLOOKUP(A14,Feature統計!A:N,12,FALSE))</f>
        <v>44866</v>
      </c>
      <c r="J14" s="13" t="str">
        <f>IF(ISBLANK(VLOOKUP(A14,Feature統計!A:N,13,FALSE)),"",VLOOKUP(A14,Feature統計!A:N,13,FALSE))</f>
        <v/>
      </c>
      <c r="K14" s="1" t="str">
        <f>IFERROR(VLOOKUP(E14,SystemTestCase!E:F,2,FALSE),VLOOKUP(E14,HW資料!A:B,2,FALSE))</f>
        <v>StagePass</v>
      </c>
      <c r="L14" s="1"/>
      <c r="M14" s="13"/>
      <c r="N14" s="72"/>
      <c r="O14" s="11"/>
      <c r="P14" s="11"/>
      <c r="Q14" s="11"/>
      <c r="S14" t="str">
        <f t="shared" si="0"/>
        <v>Acoustic noise</v>
      </c>
    </row>
    <row r="15" spans="1:19" ht="34" x14ac:dyDescent="0.4">
      <c r="A15" s="12" t="str">
        <f>VLOOKUP(E15,匯總複製!H:N,5,FALSE)</f>
        <v>Out of scope</v>
      </c>
      <c r="B15" s="12" t="str">
        <f>VLOOKUP(E15,匯總複製!H:N,7,FALSE)</f>
        <v>Hardware Requirement</v>
      </c>
      <c r="C15" s="1" t="e">
        <f>VLOOKUP(A15,Feature統計!A:O,15,FALSE)</f>
        <v>#N/A</v>
      </c>
      <c r="D15" s="1" t="e">
        <f>VLOOKUP(A15,Feature統計!A:O,5,FALSE)</f>
        <v>#N/A</v>
      </c>
      <c r="E15" s="12" t="s">
        <v>1476</v>
      </c>
      <c r="F15" s="12" t="str">
        <f>VLOOKUP(E15,匯總複製!H:J,2,FALSE)</f>
        <v>RTBM-25716</v>
      </c>
      <c r="G15" s="13" t="e">
        <f>IF(ISBLANK(VLOOKUP(A15,Feature統計!A:N,10,FALSE)),"",VLOOKUP(A15,Feature統計!A:N,10,FALSE))</f>
        <v>#N/A</v>
      </c>
      <c r="H15" s="13" t="e">
        <f>IF(ISBLANK(VLOOKUP(A15,Feature統計!A:N,11,FALSE)),"",VLOOKUP(A15,Feature統計!A:N,11,FALSE))</f>
        <v>#N/A</v>
      </c>
      <c r="I15" s="13" t="e">
        <f>IF(ISBLANK(VLOOKUP(A15,Feature統計!A:N,12,FALSE)),"",VLOOKUP(A15,Feature統計!A:N,12,FALSE))</f>
        <v>#N/A</v>
      </c>
      <c r="J15" s="13" t="e">
        <f>IF(ISBLANK(VLOOKUP(A15,Feature統計!A:N,13,FALSE)),"",VLOOKUP(A15,Feature統計!A:N,13,FALSE))</f>
        <v>#N/A</v>
      </c>
      <c r="K15" s="1" t="str">
        <f>IFERROR(VLOOKUP(E15,SystemTestCase!E:F,2,FALSE),VLOOKUP(E15,HW資料!A:B,2,FALSE))</f>
        <v>Reviewed</v>
      </c>
      <c r="L15" s="1"/>
      <c r="M15" s="13"/>
      <c r="N15" s="72"/>
      <c r="O15" s="11" t="s">
        <v>5238</v>
      </c>
      <c r="P15" s="11"/>
      <c r="Q15" s="11"/>
      <c r="S15" t="str">
        <f t="shared" si="0"/>
        <v>Out of scope</v>
      </c>
    </row>
    <row r="16" spans="1:19" x14ac:dyDescent="0.4">
      <c r="A16" s="12" t="str">
        <f>VLOOKUP(E16,匯總複製!H:N,5,FALSE)</f>
        <v>Appearance requirement</v>
      </c>
      <c r="B16" s="12" t="str">
        <f>VLOOKUP(E16,匯總複製!H:N,7,FALSE)</f>
        <v>Hardware Requirement</v>
      </c>
      <c r="C16" s="1" t="e">
        <f>VLOOKUP(A16,Feature統計!A:O,15,FALSE)</f>
        <v>#N/A</v>
      </c>
      <c r="D16" s="1" t="e">
        <f>VLOOKUP(A16,Feature統計!A:O,5,FALSE)</f>
        <v>#N/A</v>
      </c>
      <c r="E16" s="12" t="s">
        <v>1061</v>
      </c>
      <c r="F16" s="12" t="str">
        <f>VLOOKUP(E16,匯總複製!H:J,2,FALSE)</f>
        <v>RTBM-36948</v>
      </c>
      <c r="G16" s="13" t="e">
        <f>IF(ISBLANK(VLOOKUP(A16,Feature統計!A:N,10,FALSE)),"",VLOOKUP(A16,Feature統計!A:N,10,FALSE))</f>
        <v>#N/A</v>
      </c>
      <c r="H16" s="13" t="e">
        <f>IF(ISBLANK(VLOOKUP(A16,Feature統計!A:N,11,FALSE)),"",VLOOKUP(A16,Feature統計!A:N,11,FALSE))</f>
        <v>#N/A</v>
      </c>
      <c r="I16" s="13" t="e">
        <f>IF(ISBLANK(VLOOKUP(A16,Feature統計!A:N,12,FALSE)),"",VLOOKUP(A16,Feature統計!A:N,12,FALSE))</f>
        <v>#N/A</v>
      </c>
      <c r="J16" s="13" t="e">
        <f>IF(ISBLANK(VLOOKUP(A16,Feature統計!A:N,13,FALSE)),"",VLOOKUP(A16,Feature統計!A:N,13,FALSE))</f>
        <v>#N/A</v>
      </c>
      <c r="K16" s="1" t="str">
        <f>IFERROR(VLOOKUP(E16,SystemTestCase!E:F,2,FALSE),VLOOKUP(E16,HW資料!A:B,2,FALSE))</f>
        <v>StagePass</v>
      </c>
      <c r="L16" s="1"/>
      <c r="M16" s="13"/>
      <c r="N16" s="72"/>
      <c r="O16" s="11" t="s">
        <v>3002</v>
      </c>
      <c r="P16" s="11"/>
      <c r="Q16" s="11"/>
      <c r="S16" t="str">
        <f t="shared" si="0"/>
        <v>Appearance requirement</v>
      </c>
    </row>
    <row r="17" spans="1:19" x14ac:dyDescent="0.4">
      <c r="A17" s="12" t="str">
        <f>VLOOKUP(E17,匯總複製!H:N,5,FALSE)</f>
        <v>Appearance requirement</v>
      </c>
      <c r="B17" s="12" t="str">
        <f>VLOOKUP(E17,匯總複製!H:N,7,FALSE)</f>
        <v>Hardware Requirement</v>
      </c>
      <c r="C17" s="1" t="e">
        <f>VLOOKUP(A17,Feature統計!A:O,15,FALSE)</f>
        <v>#N/A</v>
      </c>
      <c r="D17" s="1" t="e">
        <f>VLOOKUP(A17,Feature統計!A:O,5,FALSE)</f>
        <v>#N/A</v>
      </c>
      <c r="E17" s="12" t="s">
        <v>1210</v>
      </c>
      <c r="F17" s="12" t="str">
        <f>VLOOKUP(E17,匯總複製!H:J,2,FALSE)</f>
        <v>RTBM-36263</v>
      </c>
      <c r="G17" s="13" t="e">
        <f>IF(ISBLANK(VLOOKUP(A17,Feature統計!A:N,10,FALSE)),"",VLOOKUP(A17,Feature統計!A:N,10,FALSE))</f>
        <v>#N/A</v>
      </c>
      <c r="H17" s="13" t="e">
        <f>IF(ISBLANK(VLOOKUP(A17,Feature統計!A:N,11,FALSE)),"",VLOOKUP(A17,Feature統計!A:N,11,FALSE))</f>
        <v>#N/A</v>
      </c>
      <c r="I17" s="13" t="e">
        <f>IF(ISBLANK(VLOOKUP(A17,Feature統計!A:N,12,FALSE)),"",VLOOKUP(A17,Feature統計!A:N,12,FALSE))</f>
        <v>#N/A</v>
      </c>
      <c r="J17" s="13" t="e">
        <f>IF(ISBLANK(VLOOKUP(A17,Feature統計!A:N,13,FALSE)),"",VLOOKUP(A17,Feature統計!A:N,13,FALSE))</f>
        <v>#N/A</v>
      </c>
      <c r="K17" s="1" t="str">
        <f>IFERROR(VLOOKUP(E17,SystemTestCase!E:F,2,FALSE),VLOOKUP(E17,HW資料!A:B,2,FALSE))</f>
        <v>StagePass</v>
      </c>
      <c r="L17" s="1"/>
      <c r="M17" s="13"/>
      <c r="N17" s="72"/>
      <c r="O17" s="11" t="s">
        <v>3002</v>
      </c>
      <c r="P17" s="11"/>
      <c r="Q17" s="11"/>
      <c r="S17" t="str">
        <f t="shared" si="0"/>
        <v>Appearance requirement</v>
      </c>
    </row>
    <row r="18" spans="1:19" x14ac:dyDescent="0.4">
      <c r="A18" s="12" t="str">
        <f>VLOOKUP(E18,匯總複製!H:N,5,FALSE)</f>
        <v>Appearance requirement</v>
      </c>
      <c r="B18" s="12" t="str">
        <f>VLOOKUP(E18,匯總複製!H:N,7,FALSE)</f>
        <v>Hardware Requirement</v>
      </c>
      <c r="C18" s="1" t="e">
        <f>VLOOKUP(A18,Feature統計!A:O,15,FALSE)</f>
        <v>#N/A</v>
      </c>
      <c r="D18" s="1" t="e">
        <f>VLOOKUP(A18,Feature統計!A:O,5,FALSE)</f>
        <v>#N/A</v>
      </c>
      <c r="E18" s="12" t="s">
        <v>1234</v>
      </c>
      <c r="F18" s="12" t="str">
        <f>VLOOKUP(E18,匯總複製!H:J,2,FALSE)</f>
        <v>RTBM-36280</v>
      </c>
      <c r="G18" s="13" t="e">
        <f>IF(ISBLANK(VLOOKUP(A18,Feature統計!A:N,10,FALSE)),"",VLOOKUP(A18,Feature統計!A:N,10,FALSE))</f>
        <v>#N/A</v>
      </c>
      <c r="H18" s="13" t="e">
        <f>IF(ISBLANK(VLOOKUP(A18,Feature統計!A:N,11,FALSE)),"",VLOOKUP(A18,Feature統計!A:N,11,FALSE))</f>
        <v>#N/A</v>
      </c>
      <c r="I18" s="13" t="e">
        <f>IF(ISBLANK(VLOOKUP(A18,Feature統計!A:N,12,FALSE)),"",VLOOKUP(A18,Feature統計!A:N,12,FALSE))</f>
        <v>#N/A</v>
      </c>
      <c r="J18" s="13" t="e">
        <f>IF(ISBLANK(VLOOKUP(A18,Feature統計!A:N,13,FALSE)),"",VLOOKUP(A18,Feature統計!A:N,13,FALSE))</f>
        <v>#N/A</v>
      </c>
      <c r="K18" s="1" t="str">
        <f>IFERROR(VLOOKUP(E18,SystemTestCase!E:F,2,FALSE),VLOOKUP(E18,HW資料!A:B,2,FALSE))</f>
        <v>StagePass</v>
      </c>
      <c r="L18" s="1"/>
      <c r="M18" s="13"/>
      <c r="N18" s="72"/>
      <c r="O18" s="11" t="s">
        <v>3002</v>
      </c>
      <c r="P18" s="11"/>
      <c r="Q18" s="11"/>
      <c r="S18" t="str">
        <f t="shared" si="0"/>
        <v>Appearance requirement</v>
      </c>
    </row>
    <row r="19" spans="1:19" x14ac:dyDescent="0.4">
      <c r="A19" s="12" t="str">
        <f>VLOOKUP(E19,匯總複製!H:N,5,FALSE)</f>
        <v>Audio Amplifier</v>
      </c>
      <c r="B19" s="12" t="str">
        <f>VLOOKUP(E19,匯總複製!H:N,7,FALSE)</f>
        <v>Hardware Requirement</v>
      </c>
      <c r="C19" s="1" t="str">
        <f>VLOOKUP(A19,Feature統計!A:O,15,FALSE)</f>
        <v>Pass</v>
      </c>
      <c r="D19" s="1" t="str">
        <f>VLOOKUP(A19,Feature統計!A:O,5,FALSE)</f>
        <v>Ryan</v>
      </c>
      <c r="E19" s="12" t="s">
        <v>1495</v>
      </c>
      <c r="F19" s="12" t="str">
        <f>VLOOKUP(E19,匯總複製!H:J,2,FALSE)</f>
        <v>RTBM-36234</v>
      </c>
      <c r="G19" s="13">
        <f>IF(ISBLANK(VLOOKUP(A19,Feature統計!A:N,10,FALSE)),"",VLOOKUP(A19,Feature統計!A:N,10,FALSE))</f>
        <v>44850</v>
      </c>
      <c r="H19" s="13">
        <f>IF(ISBLANK(VLOOKUP(A19,Feature統計!A:N,11,FALSE)),"",VLOOKUP(A19,Feature統計!A:N,11,FALSE))</f>
        <v>44860</v>
      </c>
      <c r="I19" s="13">
        <f>IF(ISBLANK(VLOOKUP(A19,Feature統計!A:N,12,FALSE)),"",VLOOKUP(A19,Feature統計!A:N,12,FALSE))</f>
        <v>44850</v>
      </c>
      <c r="J19" s="13">
        <f>IF(ISBLANK(VLOOKUP(A19,Feature統計!A:N,13,FALSE)),"",VLOOKUP(A19,Feature統計!A:N,13,FALSE))</f>
        <v>44860</v>
      </c>
      <c r="K19" s="1" t="str">
        <f>IFERROR(VLOOKUP(E19,SystemTestCase!E:F,2,FALSE),VLOOKUP(E19,HW資料!A:B,2,FALSE))</f>
        <v>Pass</v>
      </c>
      <c r="L19" s="1"/>
      <c r="M19" s="13"/>
      <c r="N19" s="72"/>
      <c r="O19" s="11"/>
      <c r="P19" s="11"/>
      <c r="Q19" s="11"/>
      <c r="S19" t="str">
        <f t="shared" si="0"/>
        <v>Audio Amplifier</v>
      </c>
    </row>
    <row r="20" spans="1:19" x14ac:dyDescent="0.4">
      <c r="A20" s="12" t="str">
        <f>VLOOKUP(E20,匯總複製!H:N,5,FALSE)</f>
        <v>Audio Amplifier</v>
      </c>
      <c r="B20" s="12" t="str">
        <f>VLOOKUP(E20,匯總複製!H:N,7,FALSE)</f>
        <v>Hardware Requirement</v>
      </c>
      <c r="C20" s="1" t="str">
        <f>VLOOKUP(A20,Feature統計!A:O,15,FALSE)</f>
        <v>Pass</v>
      </c>
      <c r="D20" s="1" t="str">
        <f>VLOOKUP(A20,Feature統計!A:O,5,FALSE)</f>
        <v>Ryan</v>
      </c>
      <c r="E20" s="12" t="s">
        <v>1483</v>
      </c>
      <c r="F20" s="12" t="str">
        <f>VLOOKUP(E20,匯總複製!H:J,2,FALSE)</f>
        <v>RTBM-35966</v>
      </c>
      <c r="G20" s="13">
        <f>IF(ISBLANK(VLOOKUP(A20,Feature統計!A:N,10,FALSE)),"",VLOOKUP(A20,Feature統計!A:N,10,FALSE))</f>
        <v>44850</v>
      </c>
      <c r="H20" s="13">
        <f>IF(ISBLANK(VLOOKUP(A20,Feature統計!A:N,11,FALSE)),"",VLOOKUP(A20,Feature統計!A:N,11,FALSE))</f>
        <v>44860</v>
      </c>
      <c r="I20" s="13">
        <f>IF(ISBLANK(VLOOKUP(A20,Feature統計!A:N,12,FALSE)),"",VLOOKUP(A20,Feature統計!A:N,12,FALSE))</f>
        <v>44850</v>
      </c>
      <c r="J20" s="13">
        <f>IF(ISBLANK(VLOOKUP(A20,Feature統計!A:N,13,FALSE)),"",VLOOKUP(A20,Feature統計!A:N,13,FALSE))</f>
        <v>44860</v>
      </c>
      <c r="K20" s="1" t="str">
        <f>IFERROR(VLOOKUP(E20,SystemTestCase!E:F,2,FALSE),VLOOKUP(E20,HW資料!A:B,2,FALSE))</f>
        <v>Pass</v>
      </c>
      <c r="L20" s="1"/>
      <c r="M20" s="13"/>
      <c r="N20" s="72"/>
      <c r="O20" s="11"/>
      <c r="P20" s="11"/>
      <c r="Q20" s="11"/>
      <c r="S20" t="str">
        <f t="shared" si="0"/>
        <v>Audio Amplifier</v>
      </c>
    </row>
    <row r="21" spans="1:19" x14ac:dyDescent="0.4">
      <c r="A21" s="12" t="str">
        <f>VLOOKUP(E21,匯總複製!H:N,5,FALSE)</f>
        <v>Audio Amplifier</v>
      </c>
      <c r="B21" s="12" t="str">
        <f>VLOOKUP(E21,匯總複製!H:N,7,FALSE)</f>
        <v>Hardware Requirement</v>
      </c>
      <c r="C21" s="1" t="str">
        <f>VLOOKUP(A21,Feature統計!A:O,15,FALSE)</f>
        <v>Pass</v>
      </c>
      <c r="D21" s="1" t="str">
        <f>VLOOKUP(A21,Feature統計!A:O,5,FALSE)</f>
        <v>Ryan</v>
      </c>
      <c r="E21" s="12" t="s">
        <v>1452</v>
      </c>
      <c r="F21" s="12" t="str">
        <f>VLOOKUP(E21,匯總複製!H:J,2,FALSE)</f>
        <v>RTBM-35970</v>
      </c>
      <c r="G21" s="13">
        <f>IF(ISBLANK(VLOOKUP(A21,Feature統計!A:N,10,FALSE)),"",VLOOKUP(A21,Feature統計!A:N,10,FALSE))</f>
        <v>44850</v>
      </c>
      <c r="H21" s="13">
        <f>IF(ISBLANK(VLOOKUP(A21,Feature統計!A:N,11,FALSE)),"",VLOOKUP(A21,Feature統計!A:N,11,FALSE))</f>
        <v>44860</v>
      </c>
      <c r="I21" s="13">
        <f>IF(ISBLANK(VLOOKUP(A21,Feature統計!A:N,12,FALSE)),"",VLOOKUP(A21,Feature統計!A:N,12,FALSE))</f>
        <v>44850</v>
      </c>
      <c r="J21" s="13">
        <f>IF(ISBLANK(VLOOKUP(A21,Feature統計!A:N,13,FALSE)),"",VLOOKUP(A21,Feature統計!A:N,13,FALSE))</f>
        <v>44860</v>
      </c>
      <c r="K21" s="1" t="str">
        <f>IFERROR(VLOOKUP(E21,SystemTestCase!E:F,2,FALSE),VLOOKUP(E21,HW資料!A:B,2,FALSE))</f>
        <v>Pass</v>
      </c>
      <c r="L21" s="1"/>
      <c r="M21" s="13"/>
      <c r="N21" s="72"/>
      <c r="O21" s="11"/>
      <c r="P21" s="11"/>
      <c r="Q21" s="11"/>
      <c r="S21" t="str">
        <f t="shared" si="0"/>
        <v>Audio Amplifier</v>
      </c>
    </row>
    <row r="22" spans="1:19" x14ac:dyDescent="0.4">
      <c r="A22" s="12" t="str">
        <f>VLOOKUP(E22,匯總複製!H:N,5,FALSE)</f>
        <v>Audio Amplifier</v>
      </c>
      <c r="B22" s="12" t="str">
        <f>VLOOKUP(E22,匯總複製!H:N,7,FALSE)</f>
        <v>Hardware Requirement</v>
      </c>
      <c r="C22" s="1" t="str">
        <f>VLOOKUP(A22,Feature統計!A:O,15,FALSE)</f>
        <v>Pass</v>
      </c>
      <c r="D22" s="1" t="str">
        <f>VLOOKUP(A22,Feature統計!A:O,5,FALSE)</f>
        <v>Ryan</v>
      </c>
      <c r="E22" s="12" t="s">
        <v>1451</v>
      </c>
      <c r="F22" s="12" t="str">
        <f>VLOOKUP(E22,匯總複製!H:J,2,FALSE)</f>
        <v>RTBM-35969</v>
      </c>
      <c r="G22" s="13">
        <f>IF(ISBLANK(VLOOKUP(A22,Feature統計!A:N,10,FALSE)),"",VLOOKUP(A22,Feature統計!A:N,10,FALSE))</f>
        <v>44850</v>
      </c>
      <c r="H22" s="13">
        <f>IF(ISBLANK(VLOOKUP(A22,Feature統計!A:N,11,FALSE)),"",VLOOKUP(A22,Feature統計!A:N,11,FALSE))</f>
        <v>44860</v>
      </c>
      <c r="I22" s="13">
        <f>IF(ISBLANK(VLOOKUP(A22,Feature統計!A:N,12,FALSE)),"",VLOOKUP(A22,Feature統計!A:N,12,FALSE))</f>
        <v>44850</v>
      </c>
      <c r="J22" s="13">
        <f>IF(ISBLANK(VLOOKUP(A22,Feature統計!A:N,13,FALSE)),"",VLOOKUP(A22,Feature統計!A:N,13,FALSE))</f>
        <v>44860</v>
      </c>
      <c r="K22" s="1" t="str">
        <f>IFERROR(VLOOKUP(E22,SystemTestCase!E:F,2,FALSE),VLOOKUP(E22,HW資料!A:B,2,FALSE))</f>
        <v>Pass</v>
      </c>
      <c r="L22" s="1"/>
      <c r="M22" s="13"/>
      <c r="N22" s="72"/>
      <c r="O22" s="11"/>
      <c r="P22" s="11"/>
      <c r="Q22" s="11"/>
      <c r="S22" t="str">
        <f t="shared" si="0"/>
        <v>Audio Amplifier</v>
      </c>
    </row>
    <row r="23" spans="1:19" x14ac:dyDescent="0.4">
      <c r="A23" s="12" t="str">
        <f>VLOOKUP(E23,匯總複製!H:N,5,FALSE)</f>
        <v>Audio Amplifier</v>
      </c>
      <c r="B23" s="12" t="str">
        <f>VLOOKUP(E23,匯總複製!H:N,7,FALSE)</f>
        <v>Hardware Requirement</v>
      </c>
      <c r="C23" s="1" t="str">
        <f>VLOOKUP(A23,Feature統計!A:O,15,FALSE)</f>
        <v>Pass</v>
      </c>
      <c r="D23" s="1" t="str">
        <f>VLOOKUP(A23,Feature統計!A:O,5,FALSE)</f>
        <v>Ryan</v>
      </c>
      <c r="E23" s="12" t="s">
        <v>1450</v>
      </c>
      <c r="F23" s="12" t="str">
        <f>VLOOKUP(E23,匯總複製!H:J,2,FALSE)</f>
        <v>RTBM-35968</v>
      </c>
      <c r="G23" s="13">
        <f>IF(ISBLANK(VLOOKUP(A23,Feature統計!A:N,10,FALSE)),"",VLOOKUP(A23,Feature統計!A:N,10,FALSE))</f>
        <v>44850</v>
      </c>
      <c r="H23" s="13">
        <f>IF(ISBLANK(VLOOKUP(A23,Feature統計!A:N,11,FALSE)),"",VLOOKUP(A23,Feature統計!A:N,11,FALSE))</f>
        <v>44860</v>
      </c>
      <c r="I23" s="13">
        <f>IF(ISBLANK(VLOOKUP(A23,Feature統計!A:N,12,FALSE)),"",VLOOKUP(A23,Feature統計!A:N,12,FALSE))</f>
        <v>44850</v>
      </c>
      <c r="J23" s="13">
        <f>IF(ISBLANK(VLOOKUP(A23,Feature統計!A:N,13,FALSE)),"",VLOOKUP(A23,Feature統計!A:N,13,FALSE))</f>
        <v>44860</v>
      </c>
      <c r="K23" s="1" t="str">
        <f>IFERROR(VLOOKUP(E23,SystemTestCase!E:F,2,FALSE),VLOOKUP(E23,HW資料!A:B,2,FALSE))</f>
        <v>Pass</v>
      </c>
      <c r="L23" s="1"/>
      <c r="M23" s="13"/>
      <c r="N23" s="72"/>
      <c r="O23" s="11"/>
      <c r="P23" s="11"/>
      <c r="Q23" s="11"/>
      <c r="S23" t="str">
        <f t="shared" si="0"/>
        <v>Audio Amplifier</v>
      </c>
    </row>
    <row r="24" spans="1:19" x14ac:dyDescent="0.4">
      <c r="A24" s="12" t="str">
        <f>VLOOKUP(E24,匯總複製!H:N,5,FALSE)</f>
        <v>Audio calibration configuration</v>
      </c>
      <c r="B24" s="12" t="str">
        <f>VLOOKUP(E24,匯總複製!H:N,7,FALSE)</f>
        <v>System Requirement</v>
      </c>
      <c r="C24" s="1" t="e">
        <f>VLOOKUP(A24,Feature統計!A:O,15,FALSE)</f>
        <v>#N/A</v>
      </c>
      <c r="D24" s="1" t="e">
        <f>VLOOKUP(A24,Feature統計!A:O,5,FALSE)</f>
        <v>#N/A</v>
      </c>
      <c r="E24" s="12" t="s">
        <v>926</v>
      </c>
      <c r="F24" s="12" t="str">
        <f>VLOOKUP(E24,匯總複製!H:J,2,FALSE)</f>
        <v>RTBM-16944</v>
      </c>
      <c r="G24" s="13" t="e">
        <f>IF(ISBLANK(VLOOKUP(A24,Feature統計!A:N,10,FALSE)),"",VLOOKUP(A24,Feature統計!A:N,10,FALSE))</f>
        <v>#N/A</v>
      </c>
      <c r="H24" s="13" t="e">
        <f>IF(ISBLANK(VLOOKUP(A24,Feature統計!A:N,11,FALSE)),"",VLOOKUP(A24,Feature統計!A:N,11,FALSE))</f>
        <v>#N/A</v>
      </c>
      <c r="I24" s="13" t="e">
        <f>IF(ISBLANK(VLOOKUP(A24,Feature統計!A:N,12,FALSE)),"",VLOOKUP(A24,Feature統計!A:N,12,FALSE))</f>
        <v>#N/A</v>
      </c>
      <c r="J24" s="13" t="e">
        <f>IF(ISBLANK(VLOOKUP(A24,Feature統計!A:N,13,FALSE)),"",VLOOKUP(A24,Feature統計!A:N,13,FALSE))</f>
        <v>#N/A</v>
      </c>
      <c r="K24" s="1" t="str">
        <f>IFERROR(VLOOKUP(E24,SystemTestCase!E:F,2,FALSE),VLOOKUP(E24,HW資料!A:B,2,FALSE))</f>
        <v>On-going</v>
      </c>
      <c r="L24" s="1"/>
      <c r="M24" s="13"/>
      <c r="N24" s="72"/>
      <c r="O24" s="11" t="s">
        <v>3002</v>
      </c>
      <c r="P24" s="11"/>
      <c r="Q24" s="11"/>
      <c r="S24" t="str">
        <f t="shared" si="0"/>
        <v>Audio calibration configuration</v>
      </c>
    </row>
    <row r="25" spans="1:19" x14ac:dyDescent="0.4">
      <c r="A25" s="12" t="str">
        <f>VLOOKUP(E25,匯總複製!H:N,5,FALSE)</f>
        <v>Audio calibration configuration</v>
      </c>
      <c r="B25" s="12" t="str">
        <f>VLOOKUP(E25,匯總複製!H:N,7,FALSE)</f>
        <v>System Requirement</v>
      </c>
      <c r="C25" s="1" t="e">
        <f>VLOOKUP(A25,Feature統計!A:O,15,FALSE)</f>
        <v>#N/A</v>
      </c>
      <c r="D25" s="1" t="e">
        <f>VLOOKUP(A25,Feature統計!A:O,5,FALSE)</f>
        <v>#N/A</v>
      </c>
      <c r="E25" s="12" t="s">
        <v>928</v>
      </c>
      <c r="F25" s="12" t="str">
        <f>VLOOKUP(E25,匯總複製!H:J,2,FALSE)</f>
        <v>RTBM-21517</v>
      </c>
      <c r="G25" s="13" t="e">
        <f>IF(ISBLANK(VLOOKUP(A25,Feature統計!A:N,10,FALSE)),"",VLOOKUP(A25,Feature統計!A:N,10,FALSE))</f>
        <v>#N/A</v>
      </c>
      <c r="H25" s="13" t="e">
        <f>IF(ISBLANK(VLOOKUP(A25,Feature統計!A:N,11,FALSE)),"",VLOOKUP(A25,Feature統計!A:N,11,FALSE))</f>
        <v>#N/A</v>
      </c>
      <c r="I25" s="13" t="e">
        <f>IF(ISBLANK(VLOOKUP(A25,Feature統計!A:N,12,FALSE)),"",VLOOKUP(A25,Feature統計!A:N,12,FALSE))</f>
        <v>#N/A</v>
      </c>
      <c r="J25" s="13" t="e">
        <f>IF(ISBLANK(VLOOKUP(A25,Feature統計!A:N,13,FALSE)),"",VLOOKUP(A25,Feature統計!A:N,13,FALSE))</f>
        <v>#N/A</v>
      </c>
      <c r="K25" s="1" t="str">
        <f>IFERROR(VLOOKUP(E25,SystemTestCase!E:F,2,FALSE),VLOOKUP(E25,HW資料!A:B,2,FALSE))</f>
        <v>On-going</v>
      </c>
      <c r="L25" s="1"/>
      <c r="M25" s="13"/>
      <c r="N25" s="72"/>
      <c r="O25" s="11" t="s">
        <v>3002</v>
      </c>
      <c r="P25" s="11"/>
      <c r="Q25" s="11"/>
      <c r="S25" t="str">
        <f t="shared" si="0"/>
        <v>Audio calibration configuration</v>
      </c>
    </row>
    <row r="26" spans="1:19" x14ac:dyDescent="0.4">
      <c r="A26" s="12" t="str">
        <f>VLOOKUP(E26,匯總複製!H:N,5,FALSE)</f>
        <v>Audio Comfort Noise</v>
      </c>
      <c r="B26" s="12" t="str">
        <f>VLOOKUP(E26,匯總複製!H:N,7,FALSE)</f>
        <v>System Requirement</v>
      </c>
      <c r="C26" s="1" t="str">
        <f>VLOOKUP(A26,Feature統計!A:O,15,FALSE)</f>
        <v>Pass</v>
      </c>
      <c r="D26" s="1" t="str">
        <f>VLOOKUP(A26,Feature統計!A:O,5,FALSE)</f>
        <v>Ryan</v>
      </c>
      <c r="E26" s="12" t="s">
        <v>844</v>
      </c>
      <c r="F26" s="12" t="str">
        <f>VLOOKUP(E26,匯總複製!H:J,2,FALSE)</f>
        <v>RTBM-16961</v>
      </c>
      <c r="G26" s="13">
        <f>IF(ISBLANK(VLOOKUP(A26,Feature統計!A:N,10,FALSE)),"",VLOOKUP(A26,Feature統計!A:N,10,FALSE))</f>
        <v>44866</v>
      </c>
      <c r="H26" s="13">
        <f>IF(ISBLANK(VLOOKUP(A26,Feature統計!A:N,11,FALSE)),"",VLOOKUP(A26,Feature統計!A:N,11,FALSE))</f>
        <v>44905</v>
      </c>
      <c r="I26" s="13">
        <f>IF(ISBLANK(VLOOKUP(A26,Feature統計!A:N,12,FALSE)),"",VLOOKUP(A26,Feature統計!A:N,12,FALSE))</f>
        <v>44866</v>
      </c>
      <c r="J26" s="13">
        <f>IF(ISBLANK(VLOOKUP(A26,Feature統計!A:N,13,FALSE)),"",VLOOKUP(A26,Feature統計!A:N,13,FALSE))</f>
        <v>44889</v>
      </c>
      <c r="K26" s="1" t="str">
        <f>IFERROR(VLOOKUP(E26,SystemTestCase!E:F,2,FALSE),VLOOKUP(E26,HW資料!A:B,2,FALSE))</f>
        <v>StagePass</v>
      </c>
      <c r="L26" s="1"/>
      <c r="M26" s="13"/>
      <c r="N26" s="72"/>
      <c r="O26" s="11"/>
      <c r="P26" s="11"/>
      <c r="Q26" s="11"/>
      <c r="S26" t="str">
        <f t="shared" si="0"/>
        <v>Audio Comfort Noise</v>
      </c>
    </row>
    <row r="27" spans="1:19" x14ac:dyDescent="0.4">
      <c r="A27" s="12" t="str">
        <f>VLOOKUP(E27,匯總複製!H:N,5,FALSE)</f>
        <v>Audio function - Compressor</v>
      </c>
      <c r="B27" s="12" t="str">
        <f>VLOOKUP(E27,匯總複製!H:N,7,FALSE)</f>
        <v>System Requirement</v>
      </c>
      <c r="C27" s="1" t="str">
        <f>VLOOKUP(A27,Feature統計!A:O,15,FALSE)</f>
        <v>Pass</v>
      </c>
      <c r="D27" s="1" t="str">
        <f>VLOOKUP(A27,Feature統計!A:O,5,FALSE)</f>
        <v>Ryan</v>
      </c>
      <c r="E27" s="12" t="s">
        <v>836</v>
      </c>
      <c r="F27" s="12" t="str">
        <f>VLOOKUP(E27,匯總複製!H:J,2,FALSE)</f>
        <v>RTBM-16969</v>
      </c>
      <c r="G27" s="13">
        <f>IF(ISBLANK(VLOOKUP(A27,Feature統計!A:N,10,FALSE)),"",VLOOKUP(A27,Feature統計!A:N,10,FALSE))</f>
        <v>44866</v>
      </c>
      <c r="H27" s="13">
        <f>IF(ISBLANK(VLOOKUP(A27,Feature統計!A:N,11,FALSE)),"",VLOOKUP(A27,Feature統計!A:N,11,FALSE))</f>
        <v>44905</v>
      </c>
      <c r="I27" s="13">
        <f>IF(ISBLANK(VLOOKUP(A27,Feature統計!A:N,12,FALSE)),"",VLOOKUP(A27,Feature統計!A:N,12,FALSE))</f>
        <v>44866</v>
      </c>
      <c r="J27" s="13">
        <f>IF(ISBLANK(VLOOKUP(A27,Feature統計!A:N,13,FALSE)),"",VLOOKUP(A27,Feature統計!A:N,13,FALSE))</f>
        <v>44889</v>
      </c>
      <c r="K27" s="1" t="str">
        <f>IFERROR(VLOOKUP(E27,SystemTestCase!E:F,2,FALSE),VLOOKUP(E27,HW資料!A:B,2,FALSE))</f>
        <v>StagePass</v>
      </c>
      <c r="L27" s="1"/>
      <c r="M27" s="13"/>
      <c r="N27" s="72"/>
      <c r="O27" s="11"/>
      <c r="P27" s="11"/>
      <c r="Q27" s="11"/>
      <c r="S27" t="str">
        <f t="shared" si="0"/>
        <v>Audio function - Compressor</v>
      </c>
    </row>
    <row r="28" spans="1:19" x14ac:dyDescent="0.4">
      <c r="A28" s="12" t="str">
        <f>VLOOKUP(E28,匯總複製!H:N,5,FALSE)</f>
        <v>Audio function - Compressor</v>
      </c>
      <c r="B28" s="12" t="str">
        <f>VLOOKUP(E28,匯總複製!H:N,7,FALSE)</f>
        <v>System Requirement</v>
      </c>
      <c r="C28" s="1" t="str">
        <f>VLOOKUP(A28,Feature統計!A:O,15,FALSE)</f>
        <v>Pass</v>
      </c>
      <c r="D28" s="1" t="str">
        <f>VLOOKUP(A28,Feature統計!A:O,5,FALSE)</f>
        <v>Ryan</v>
      </c>
      <c r="E28" s="12" t="s">
        <v>838</v>
      </c>
      <c r="F28" s="12" t="str">
        <f>VLOOKUP(E28,匯總複製!H:J,2,FALSE)</f>
        <v>RTBM-16968</v>
      </c>
      <c r="G28" s="13">
        <f>IF(ISBLANK(VLOOKUP(A28,Feature統計!A:N,10,FALSE)),"",VLOOKUP(A28,Feature統計!A:N,10,FALSE))</f>
        <v>44866</v>
      </c>
      <c r="H28" s="13">
        <f>IF(ISBLANK(VLOOKUP(A28,Feature統計!A:N,11,FALSE)),"",VLOOKUP(A28,Feature統計!A:N,11,FALSE))</f>
        <v>44905</v>
      </c>
      <c r="I28" s="13">
        <f>IF(ISBLANK(VLOOKUP(A28,Feature統計!A:N,12,FALSE)),"",VLOOKUP(A28,Feature統計!A:N,12,FALSE))</f>
        <v>44866</v>
      </c>
      <c r="J28" s="13">
        <f>IF(ISBLANK(VLOOKUP(A28,Feature統計!A:N,13,FALSE)),"",VLOOKUP(A28,Feature統計!A:N,13,FALSE))</f>
        <v>44889</v>
      </c>
      <c r="K28" s="1" t="str">
        <f>IFERROR(VLOOKUP(E28,SystemTestCase!E:F,2,FALSE),VLOOKUP(E28,HW資料!A:B,2,FALSE))</f>
        <v>StagePass</v>
      </c>
      <c r="L28" s="1"/>
      <c r="M28" s="13"/>
      <c r="N28" s="72"/>
      <c r="O28" s="11"/>
      <c r="P28" s="11"/>
      <c r="Q28" s="11"/>
      <c r="S28" t="str">
        <f t="shared" si="0"/>
        <v>Audio function - Compressor</v>
      </c>
    </row>
    <row r="29" spans="1:19" x14ac:dyDescent="0.4">
      <c r="A29" s="12" t="str">
        <f>VLOOKUP(E29,匯總複製!H:N,5,FALSE)</f>
        <v>Audio function - Compressor</v>
      </c>
      <c r="B29" s="12" t="str">
        <f>VLOOKUP(E29,匯總複製!H:N,7,FALSE)</f>
        <v>System Requirement</v>
      </c>
      <c r="C29" s="1" t="str">
        <f>VLOOKUP(A29,Feature統計!A:O,15,FALSE)</f>
        <v>Pass</v>
      </c>
      <c r="D29" s="1" t="str">
        <f>VLOOKUP(A29,Feature統計!A:O,5,FALSE)</f>
        <v>Ryan</v>
      </c>
      <c r="E29" s="12" t="s">
        <v>840</v>
      </c>
      <c r="F29" s="12" t="str">
        <f>VLOOKUP(E29,匯總複製!H:J,2,FALSE)</f>
        <v>RTBM-16967</v>
      </c>
      <c r="G29" s="13">
        <f>IF(ISBLANK(VLOOKUP(A29,Feature統計!A:N,10,FALSE)),"",VLOOKUP(A29,Feature統計!A:N,10,FALSE))</f>
        <v>44866</v>
      </c>
      <c r="H29" s="13">
        <f>IF(ISBLANK(VLOOKUP(A29,Feature統計!A:N,11,FALSE)),"",VLOOKUP(A29,Feature統計!A:N,11,FALSE))</f>
        <v>44905</v>
      </c>
      <c r="I29" s="13">
        <f>IF(ISBLANK(VLOOKUP(A29,Feature統計!A:N,12,FALSE)),"",VLOOKUP(A29,Feature統計!A:N,12,FALSE))</f>
        <v>44866</v>
      </c>
      <c r="J29" s="13">
        <f>IF(ISBLANK(VLOOKUP(A29,Feature統計!A:N,13,FALSE)),"",VLOOKUP(A29,Feature統計!A:N,13,FALSE))</f>
        <v>44889</v>
      </c>
      <c r="K29" s="1" t="str">
        <f>IFERROR(VLOOKUP(E29,SystemTestCase!E:F,2,FALSE),VLOOKUP(E29,HW資料!A:B,2,FALSE))</f>
        <v>StagePass</v>
      </c>
      <c r="L29" s="1"/>
      <c r="M29" s="13"/>
      <c r="N29" s="72"/>
      <c r="O29" s="11"/>
      <c r="P29" s="11"/>
      <c r="Q29" s="11"/>
      <c r="S29" t="str">
        <f t="shared" si="0"/>
        <v>Audio function - Compressor</v>
      </c>
    </row>
    <row r="30" spans="1:19" x14ac:dyDescent="0.4">
      <c r="A30" s="12" t="str">
        <f>VLOOKUP(E30,匯總複製!H:N,5,FALSE)</f>
        <v>Audio function - Compressor</v>
      </c>
      <c r="B30" s="12" t="str">
        <f>VLOOKUP(E30,匯總複製!H:N,7,FALSE)</f>
        <v>System Requirement</v>
      </c>
      <c r="C30" s="1" t="str">
        <f>VLOOKUP(A30,Feature統計!A:O,15,FALSE)</f>
        <v>Pass</v>
      </c>
      <c r="D30" s="1" t="str">
        <f>VLOOKUP(A30,Feature統計!A:O,5,FALSE)</f>
        <v>Ryan</v>
      </c>
      <c r="E30" s="12" t="s">
        <v>842</v>
      </c>
      <c r="F30" s="12" t="str">
        <f>VLOOKUP(E30,匯總複製!H:J,2,FALSE)</f>
        <v>RTBM-16966</v>
      </c>
      <c r="G30" s="13">
        <f>IF(ISBLANK(VLOOKUP(A30,Feature統計!A:N,10,FALSE)),"",VLOOKUP(A30,Feature統計!A:N,10,FALSE))</f>
        <v>44866</v>
      </c>
      <c r="H30" s="13">
        <f>IF(ISBLANK(VLOOKUP(A30,Feature統計!A:N,11,FALSE)),"",VLOOKUP(A30,Feature統計!A:N,11,FALSE))</f>
        <v>44905</v>
      </c>
      <c r="I30" s="13">
        <f>IF(ISBLANK(VLOOKUP(A30,Feature統計!A:N,12,FALSE)),"",VLOOKUP(A30,Feature統計!A:N,12,FALSE))</f>
        <v>44866</v>
      </c>
      <c r="J30" s="13">
        <f>IF(ISBLANK(VLOOKUP(A30,Feature統計!A:N,13,FALSE)),"",VLOOKUP(A30,Feature統計!A:N,13,FALSE))</f>
        <v>44889</v>
      </c>
      <c r="K30" s="1" t="str">
        <f>IFERROR(VLOOKUP(E30,SystemTestCase!E:F,2,FALSE),VLOOKUP(E30,HW資料!A:B,2,FALSE))</f>
        <v>StagePass</v>
      </c>
      <c r="L30" s="1"/>
      <c r="M30" s="13"/>
      <c r="N30" s="72"/>
      <c r="O30" s="11"/>
      <c r="P30" s="11"/>
      <c r="Q30" s="11"/>
      <c r="S30" t="str">
        <f t="shared" si="0"/>
        <v>Audio function - Compressor</v>
      </c>
    </row>
    <row r="31" spans="1:19" x14ac:dyDescent="0.4">
      <c r="A31" s="12" t="str">
        <f>VLOOKUP(E31,匯總複製!H:N,5,FALSE)</f>
        <v>Audio function requirement - AEC_AES</v>
      </c>
      <c r="B31" s="12" t="str">
        <f>VLOOKUP(E31,匯總複製!H:N,7,FALSE)</f>
        <v>System Requirement</v>
      </c>
      <c r="C31" s="1" t="str">
        <f>VLOOKUP(A31,Feature統計!A:O,15,FALSE)</f>
        <v>Pass</v>
      </c>
      <c r="D31" s="1" t="str">
        <f>VLOOKUP(A31,Feature統計!A:O,5,FALSE)</f>
        <v>Ryan</v>
      </c>
      <c r="E31" s="12" t="s">
        <v>846</v>
      </c>
      <c r="F31" s="12" t="str">
        <f>VLOOKUP(E31,匯總複製!H:J,2,FALSE)</f>
        <v>RTBM-16959</v>
      </c>
      <c r="G31" s="13">
        <f>IF(ISBLANK(VLOOKUP(A31,Feature統計!A:N,10,FALSE)),"",VLOOKUP(A31,Feature統計!A:N,10,FALSE))</f>
        <v>44866</v>
      </c>
      <c r="H31" s="13" t="str">
        <f>IF(ISBLANK(VLOOKUP(A31,Feature統計!A:N,11,FALSE)),"",VLOOKUP(A31,Feature統計!A:N,11,FALSE))</f>
        <v>TBD</v>
      </c>
      <c r="I31" s="13">
        <f>IF(ISBLANK(VLOOKUP(A31,Feature統計!A:N,12,FALSE)),"",VLOOKUP(A31,Feature統計!A:N,12,FALSE))</f>
        <v>44866</v>
      </c>
      <c r="J31" s="13">
        <f>IF(ISBLANK(VLOOKUP(A31,Feature統計!A:N,13,FALSE)),"",VLOOKUP(A31,Feature統計!A:N,13,FALSE))</f>
        <v>44889</v>
      </c>
      <c r="K31" s="1" t="str">
        <f>IFERROR(VLOOKUP(E31,SystemTestCase!E:F,2,FALSE),VLOOKUP(E31,HW資料!A:B,2,FALSE))</f>
        <v>StagePass</v>
      </c>
      <c r="L31" s="1"/>
      <c r="M31" s="13"/>
      <c r="N31" s="72"/>
      <c r="O31" s="11"/>
      <c r="P31" s="11"/>
      <c r="Q31" s="11"/>
      <c r="S31" t="str">
        <f t="shared" si="0"/>
        <v>Audio function requirement - AEC_AES</v>
      </c>
    </row>
    <row r="32" spans="1:19" x14ac:dyDescent="0.4">
      <c r="A32" s="12" t="str">
        <f>VLOOKUP(E32,匯總複製!H:N,5,FALSE)</f>
        <v>Audio function requirement - AEC_AES</v>
      </c>
      <c r="B32" s="12" t="str">
        <f>VLOOKUP(E32,匯總複製!H:N,7,FALSE)</f>
        <v>System Requirement</v>
      </c>
      <c r="C32" s="1" t="str">
        <f>VLOOKUP(A32,Feature統計!A:O,15,FALSE)</f>
        <v>Pass</v>
      </c>
      <c r="D32" s="1" t="str">
        <f>VLOOKUP(A32,Feature統計!A:O,5,FALSE)</f>
        <v>Ryan</v>
      </c>
      <c r="E32" s="12" t="s">
        <v>866</v>
      </c>
      <c r="F32" s="12" t="str">
        <f>VLOOKUP(E32,匯總複製!H:J,2,FALSE)</f>
        <v>RTBM-21692</v>
      </c>
      <c r="G32" s="13">
        <f>IF(ISBLANK(VLOOKUP(A32,Feature統計!A:N,10,FALSE)),"",VLOOKUP(A32,Feature統計!A:N,10,FALSE))</f>
        <v>44866</v>
      </c>
      <c r="H32" s="13" t="str">
        <f>IF(ISBLANK(VLOOKUP(A32,Feature統計!A:N,11,FALSE)),"",VLOOKUP(A32,Feature統計!A:N,11,FALSE))</f>
        <v>TBD</v>
      </c>
      <c r="I32" s="13">
        <f>IF(ISBLANK(VLOOKUP(A32,Feature統計!A:N,12,FALSE)),"",VLOOKUP(A32,Feature統計!A:N,12,FALSE))</f>
        <v>44866</v>
      </c>
      <c r="J32" s="13">
        <f>IF(ISBLANK(VLOOKUP(A32,Feature統計!A:N,13,FALSE)),"",VLOOKUP(A32,Feature統計!A:N,13,FALSE))</f>
        <v>44889</v>
      </c>
      <c r="K32" s="1" t="str">
        <f>IFERROR(VLOOKUP(E32,SystemTestCase!E:F,2,FALSE),VLOOKUP(E32,HW資料!A:B,2,FALSE))</f>
        <v>StagePass</v>
      </c>
      <c r="L32" s="1"/>
      <c r="M32" s="13"/>
      <c r="N32" s="72"/>
      <c r="O32" s="11"/>
      <c r="P32" s="11"/>
      <c r="Q32" s="11"/>
      <c r="S32" t="str">
        <f t="shared" si="0"/>
        <v>Audio function requirement - AEC_AES</v>
      </c>
    </row>
    <row r="33" spans="1:19" x14ac:dyDescent="0.4">
      <c r="A33" s="12" t="str">
        <f>VLOOKUP(E33,匯總複製!H:N,5,FALSE)</f>
        <v>Audio function requirement - AEC_AES</v>
      </c>
      <c r="B33" s="12" t="str">
        <f>VLOOKUP(E33,匯總複製!H:N,7,FALSE)</f>
        <v>System Requirement</v>
      </c>
      <c r="C33" s="1" t="str">
        <f>VLOOKUP(A33,Feature統計!A:O,15,FALSE)</f>
        <v>Pass</v>
      </c>
      <c r="D33" s="1" t="str">
        <f>VLOOKUP(A33,Feature統計!A:O,5,FALSE)</f>
        <v>Ryan</v>
      </c>
      <c r="E33" s="12" t="s">
        <v>894</v>
      </c>
      <c r="F33" s="12" t="str">
        <f>VLOOKUP(E33,匯總複製!H:J,2,FALSE)</f>
        <v>RTBM-16964</v>
      </c>
      <c r="G33" s="13">
        <f>IF(ISBLANK(VLOOKUP(A33,Feature統計!A:N,10,FALSE)),"",VLOOKUP(A33,Feature統計!A:N,10,FALSE))</f>
        <v>44866</v>
      </c>
      <c r="H33" s="13" t="str">
        <f>IF(ISBLANK(VLOOKUP(A33,Feature統計!A:N,11,FALSE)),"",VLOOKUP(A33,Feature統計!A:N,11,FALSE))</f>
        <v>TBD</v>
      </c>
      <c r="I33" s="13">
        <f>IF(ISBLANK(VLOOKUP(A33,Feature統計!A:N,12,FALSE)),"",VLOOKUP(A33,Feature統計!A:N,12,FALSE))</f>
        <v>44866</v>
      </c>
      <c r="J33" s="13">
        <f>IF(ISBLANK(VLOOKUP(A33,Feature統計!A:N,13,FALSE)),"",VLOOKUP(A33,Feature統計!A:N,13,FALSE))</f>
        <v>44889</v>
      </c>
      <c r="K33" s="1" t="str">
        <f>IFERROR(VLOOKUP(E33,SystemTestCase!E:F,2,FALSE),VLOOKUP(E33,HW資料!A:B,2,FALSE))</f>
        <v>StagePass</v>
      </c>
      <c r="L33" s="1"/>
      <c r="M33" s="13"/>
      <c r="N33" s="72"/>
      <c r="O33" s="11"/>
      <c r="P33" s="11"/>
      <c r="Q33" s="11"/>
      <c r="S33" t="str">
        <f t="shared" si="0"/>
        <v>Audio function requirement - AEC_AES</v>
      </c>
    </row>
    <row r="34" spans="1:19" x14ac:dyDescent="0.4">
      <c r="A34" s="12" t="str">
        <f>VLOOKUP(E34,匯總複製!H:N,5,FALSE)</f>
        <v>Audio function requirement - AEC_AES</v>
      </c>
      <c r="B34" s="12" t="str">
        <f>VLOOKUP(E34,匯總複製!H:N,7,FALSE)</f>
        <v>Hardware Requirement</v>
      </c>
      <c r="C34" s="1" t="str">
        <f>VLOOKUP(A34,Feature統計!A:O,15,FALSE)</f>
        <v>Pass</v>
      </c>
      <c r="D34" s="1" t="str">
        <f>VLOOKUP(A34,Feature統計!A:O,5,FALSE)</f>
        <v>Ryan</v>
      </c>
      <c r="E34" s="12" t="s">
        <v>1409</v>
      </c>
      <c r="F34" s="12" t="str">
        <f>VLOOKUP(E34,匯總複製!H:J,2,FALSE)</f>
        <v>RTBM-16963</v>
      </c>
      <c r="G34" s="13">
        <f>IF(ISBLANK(VLOOKUP(A34,Feature統計!A:N,10,FALSE)),"",VLOOKUP(A34,Feature統計!A:N,10,FALSE))</f>
        <v>44866</v>
      </c>
      <c r="H34" s="13" t="str">
        <f>IF(ISBLANK(VLOOKUP(A34,Feature統計!A:N,11,FALSE)),"",VLOOKUP(A34,Feature統計!A:N,11,FALSE))</f>
        <v>TBD</v>
      </c>
      <c r="I34" s="13">
        <f>IF(ISBLANK(VLOOKUP(A34,Feature統計!A:N,12,FALSE)),"",VLOOKUP(A34,Feature統計!A:N,12,FALSE))</f>
        <v>44866</v>
      </c>
      <c r="J34" s="13">
        <f>IF(ISBLANK(VLOOKUP(A34,Feature統計!A:N,13,FALSE)),"",VLOOKUP(A34,Feature統計!A:N,13,FALSE))</f>
        <v>44889</v>
      </c>
      <c r="K34" s="1" t="str">
        <f>IFERROR(VLOOKUP(E34,SystemTestCase!E:F,2,FALSE),VLOOKUP(E34,HW資料!A:B,2,FALSE))</f>
        <v>Pass</v>
      </c>
      <c r="L34" s="1"/>
      <c r="M34" s="13"/>
      <c r="N34" s="72"/>
      <c r="O34" s="11"/>
      <c r="P34" s="11"/>
      <c r="Q34" s="11"/>
      <c r="S34" t="str">
        <f t="shared" si="0"/>
        <v>Audio function requirement - AEC_AES</v>
      </c>
    </row>
    <row r="35" spans="1:19" x14ac:dyDescent="0.4">
      <c r="A35" s="12" t="str">
        <f>VLOOKUP(E35,匯總複製!H:N,5,FALSE)</f>
        <v>Audio function requirement - AEC_AES</v>
      </c>
      <c r="B35" s="12" t="str">
        <f>VLOOKUP(E35,匯總複製!H:N,7,FALSE)</f>
        <v>System Requirement</v>
      </c>
      <c r="C35" s="1" t="str">
        <f>VLOOKUP(A35,Feature統計!A:O,15,FALSE)</f>
        <v>Pass</v>
      </c>
      <c r="D35" s="1" t="str">
        <f>VLOOKUP(A35,Feature統計!A:O,5,FALSE)</f>
        <v>Ryan</v>
      </c>
      <c r="E35" s="12" t="s">
        <v>896</v>
      </c>
      <c r="F35" s="12" t="str">
        <f>VLOOKUP(E35,匯總複製!H:J,2,FALSE)</f>
        <v>RTBM-16962</v>
      </c>
      <c r="G35" s="13">
        <f>IF(ISBLANK(VLOOKUP(A35,Feature統計!A:N,10,FALSE)),"",VLOOKUP(A35,Feature統計!A:N,10,FALSE))</f>
        <v>44866</v>
      </c>
      <c r="H35" s="13" t="str">
        <f>IF(ISBLANK(VLOOKUP(A35,Feature統計!A:N,11,FALSE)),"",VLOOKUP(A35,Feature統計!A:N,11,FALSE))</f>
        <v>TBD</v>
      </c>
      <c r="I35" s="13">
        <f>IF(ISBLANK(VLOOKUP(A35,Feature統計!A:N,12,FALSE)),"",VLOOKUP(A35,Feature統計!A:N,12,FALSE))</f>
        <v>44866</v>
      </c>
      <c r="J35" s="13">
        <f>IF(ISBLANK(VLOOKUP(A35,Feature統計!A:N,13,FALSE)),"",VLOOKUP(A35,Feature統計!A:N,13,FALSE))</f>
        <v>44889</v>
      </c>
      <c r="K35" s="1" t="str">
        <f>IFERROR(VLOOKUP(E35,SystemTestCase!E:F,2,FALSE),VLOOKUP(E35,HW資料!A:B,2,FALSE))</f>
        <v>StagePass</v>
      </c>
      <c r="L35" s="1"/>
      <c r="M35" s="13"/>
      <c r="N35" s="72"/>
      <c r="O35" s="11"/>
      <c r="P35" s="11"/>
      <c r="Q35" s="11"/>
      <c r="S35" t="str">
        <f t="shared" si="0"/>
        <v>Audio function requirement - AEC_AES</v>
      </c>
    </row>
    <row r="36" spans="1:19" ht="68" x14ac:dyDescent="0.4">
      <c r="A36" s="11" t="str">
        <f>VLOOKUP(E36,匯總複製!H:N,5,FALSE)</f>
        <v>Audio level with Handover</v>
      </c>
      <c r="B36" s="12" t="str">
        <f>VLOOKUP(E36,匯總複製!H:N,7,FALSE)</f>
        <v>System Requirement</v>
      </c>
      <c r="C36" s="1" t="str">
        <f>VLOOKUP(A36,Feature統計!A:O,15,FALSE)</f>
        <v>On-going w/o pass</v>
      </c>
      <c r="D36" s="1" t="str">
        <f>VLOOKUP(A36,Feature統計!A:O,5,FALSE)</f>
        <v>Ryan</v>
      </c>
      <c r="E36" s="12" t="s">
        <v>772</v>
      </c>
      <c r="F36" s="12" t="str">
        <f>VLOOKUP(E36,匯總複製!H:J,2,FALSE)</f>
        <v>RTBM-37426</v>
      </c>
      <c r="G36" s="13">
        <f>IF(ISBLANK(VLOOKUP(A36,Feature統計!A:N,10,FALSE)),"",VLOOKUP(A36,Feature統計!A:N,10,FALSE))</f>
        <v>44905</v>
      </c>
      <c r="H36" s="13">
        <f>IF(ISBLANK(VLOOKUP(A36,Feature統計!A:N,11,FALSE)),"",VLOOKUP(A36,Feature統計!A:N,11,FALSE))</f>
        <v>45044</v>
      </c>
      <c r="I36" s="13">
        <f>IF(ISBLANK(VLOOKUP(A36,Feature統計!A:N,12,FALSE)),"",VLOOKUP(A36,Feature統計!A:N,12,FALSE))</f>
        <v>44893</v>
      </c>
      <c r="J36" s="13" t="str">
        <f>IF(ISBLANK(VLOOKUP(A36,Feature統計!A:N,13,FALSE)),"",VLOOKUP(A36,Feature統計!A:N,13,FALSE))</f>
        <v/>
      </c>
      <c r="K36" s="1" t="str">
        <f>IFERROR(VLOOKUP(E36,SystemTestCase!E:F,2,FALSE),VLOOKUP(E36,HW資料!A:B,2,FALSE))</f>
        <v>On-going</v>
      </c>
      <c r="L36" s="1"/>
      <c r="M36" s="13">
        <v>45142</v>
      </c>
      <c r="N36" s="72" t="s">
        <v>5291</v>
      </c>
      <c r="O36" s="11" t="s">
        <v>7030</v>
      </c>
      <c r="P36" s="11" t="s">
        <v>5338</v>
      </c>
      <c r="Q36" s="11" t="s">
        <v>5409</v>
      </c>
      <c r="S36" s="60" t="str">
        <f t="shared" si="0"/>
        <v>驗證手法待確認Audio level with Handover</v>
      </c>
    </row>
    <row r="37" spans="1:19" x14ac:dyDescent="0.4">
      <c r="A37" s="12" t="str">
        <f>VLOOKUP(E37,匯總複製!H:N,5,FALSE)</f>
        <v>Audio measurement</v>
      </c>
      <c r="B37" s="12" t="str">
        <f>VLOOKUP(E37,匯總複製!H:N,7,FALSE)</f>
        <v>Hardware Requirement</v>
      </c>
      <c r="C37" s="1" t="str">
        <f>VLOOKUP(A37,Feature統計!A:O,15,FALSE)</f>
        <v>On-going w/h some pass</v>
      </c>
      <c r="D37" s="1" t="str">
        <f>VLOOKUP(A37,Feature統計!A:O,5,FALSE)</f>
        <v>Ryan</v>
      </c>
      <c r="E37" s="12" t="s">
        <v>1458</v>
      </c>
      <c r="F37" s="12" t="str">
        <f>VLOOKUP(E37,匯總複製!H:J,2,FALSE)</f>
        <v>RTBM-37308</v>
      </c>
      <c r="G37" s="13">
        <f>IF(ISBLANK(VLOOKUP(A37,Feature統計!A:N,10,FALSE)),"",VLOOKUP(A37,Feature統計!A:N,10,FALSE))</f>
        <v>44880</v>
      </c>
      <c r="H37" s="13">
        <f>IF(ISBLANK(VLOOKUP(A37,Feature統計!A:N,11,FALSE)),"",VLOOKUP(A37,Feature統計!A:N,11,FALSE))</f>
        <v>45044</v>
      </c>
      <c r="I37" s="13">
        <f>IF(ISBLANK(VLOOKUP(A37,Feature統計!A:N,12,FALSE)),"",VLOOKUP(A37,Feature統計!A:N,12,FALSE))</f>
        <v>44880</v>
      </c>
      <c r="J37" s="13" t="str">
        <f>IF(ISBLANK(VLOOKUP(A37,Feature統計!A:N,13,FALSE)),"",VLOOKUP(A37,Feature統計!A:N,13,FALSE))</f>
        <v/>
      </c>
      <c r="K37" s="1" t="str">
        <f>IFERROR(VLOOKUP(E37,SystemTestCase!E:F,2,FALSE),VLOOKUP(E37,HW資料!A:B,2,FALSE))</f>
        <v>Pass</v>
      </c>
      <c r="L37" s="1"/>
      <c r="M37" s="13"/>
      <c r="N37" s="72"/>
      <c r="O37" s="11"/>
      <c r="P37" s="11"/>
      <c r="Q37" s="11"/>
      <c r="S37" t="str">
        <f t="shared" si="0"/>
        <v>Audio measurement</v>
      </c>
    </row>
    <row r="38" spans="1:19" x14ac:dyDescent="0.4">
      <c r="A38" s="12" t="str">
        <f>VLOOKUP(E38,匯總複製!H:N,5,FALSE)</f>
        <v>Audio measurement</v>
      </c>
      <c r="B38" s="12" t="str">
        <f>VLOOKUP(E38,匯總複製!H:N,7,FALSE)</f>
        <v>Hardware Requirement</v>
      </c>
      <c r="C38" s="1" t="str">
        <f>VLOOKUP(A38,Feature統計!A:O,15,FALSE)</f>
        <v>On-going w/h some pass</v>
      </c>
      <c r="D38" s="1" t="str">
        <f>VLOOKUP(A38,Feature統計!A:O,5,FALSE)</f>
        <v>Ryan</v>
      </c>
      <c r="E38" s="12" t="s">
        <v>1456</v>
      </c>
      <c r="F38" s="12" t="str">
        <f>VLOOKUP(E38,匯總複製!H:J,2,FALSE)</f>
        <v>RTBM-16935</v>
      </c>
      <c r="G38" s="13">
        <f>IF(ISBLANK(VLOOKUP(A38,Feature統計!A:N,10,FALSE)),"",VLOOKUP(A38,Feature統計!A:N,10,FALSE))</f>
        <v>44880</v>
      </c>
      <c r="H38" s="13">
        <f>IF(ISBLANK(VLOOKUP(A38,Feature統計!A:N,11,FALSE)),"",VLOOKUP(A38,Feature統計!A:N,11,FALSE))</f>
        <v>45044</v>
      </c>
      <c r="I38" s="13">
        <f>IF(ISBLANK(VLOOKUP(A38,Feature統計!A:N,12,FALSE)),"",VLOOKUP(A38,Feature統計!A:N,12,FALSE))</f>
        <v>44880</v>
      </c>
      <c r="J38" s="13" t="str">
        <f>IF(ISBLANK(VLOOKUP(A38,Feature統計!A:N,13,FALSE)),"",VLOOKUP(A38,Feature統計!A:N,13,FALSE))</f>
        <v/>
      </c>
      <c r="K38" s="1" t="str">
        <f>IFERROR(VLOOKUP(E38,SystemTestCase!E:F,2,FALSE),VLOOKUP(E38,HW資料!A:B,2,FALSE))</f>
        <v>StagePass</v>
      </c>
      <c r="L38" s="1"/>
      <c r="M38" s="13"/>
      <c r="N38" s="72"/>
      <c r="O38" s="11"/>
      <c r="P38" s="11"/>
      <c r="Q38" s="11"/>
      <c r="S38" t="str">
        <f t="shared" si="0"/>
        <v>Audio measurement</v>
      </c>
    </row>
    <row r="39" spans="1:19" ht="68" x14ac:dyDescent="0.4">
      <c r="A39" s="11" t="str">
        <f>VLOOKUP(E39,匯總複製!H:N,5,FALSE)</f>
        <v>Audio measurement</v>
      </c>
      <c r="B39" s="12" t="str">
        <f>VLOOKUP(E39,匯總複製!H:N,7,FALSE)</f>
        <v>Hardware Requirement</v>
      </c>
      <c r="C39" s="1" t="str">
        <f>VLOOKUP(A39,Feature統計!A:O,15,FALSE)</f>
        <v>On-going w/h some pass</v>
      </c>
      <c r="D39" s="1" t="str">
        <f>VLOOKUP(A39,Feature統計!A:O,5,FALSE)</f>
        <v>Ryan</v>
      </c>
      <c r="E39" s="12" t="s">
        <v>1455</v>
      </c>
      <c r="F39" s="12" t="str">
        <f>VLOOKUP(E39,匯總複製!H:J,2,FALSE)</f>
        <v>RTBM-37584</v>
      </c>
      <c r="G39" s="13">
        <f>IF(ISBLANK(VLOOKUP(A39,Feature統計!A:N,10,FALSE)),"",VLOOKUP(A39,Feature統計!A:N,10,FALSE))</f>
        <v>44880</v>
      </c>
      <c r="H39" s="13">
        <f>IF(ISBLANK(VLOOKUP(A39,Feature統計!A:N,11,FALSE)),"",VLOOKUP(A39,Feature統計!A:N,11,FALSE))</f>
        <v>45044</v>
      </c>
      <c r="I39" s="13">
        <f>IF(ISBLANK(VLOOKUP(A39,Feature統計!A:N,12,FALSE)),"",VLOOKUP(A39,Feature統計!A:N,12,FALSE))</f>
        <v>44880</v>
      </c>
      <c r="J39" s="13" t="str">
        <f>IF(ISBLANK(VLOOKUP(A39,Feature統計!A:N,13,FALSE)),"",VLOOKUP(A39,Feature統計!A:N,13,FALSE))</f>
        <v/>
      </c>
      <c r="K39" s="1" t="str">
        <f>IFERROR(VLOOKUP(E39,SystemTestCase!E:F,2,FALSE),VLOOKUP(E39,HW資料!A:B,2,FALSE))</f>
        <v>On-going</v>
      </c>
      <c r="L39" s="1"/>
      <c r="M39" s="13">
        <v>45142</v>
      </c>
      <c r="N39" s="72" t="s">
        <v>1902</v>
      </c>
      <c r="O39" s="11" t="s">
        <v>7029</v>
      </c>
      <c r="P39" s="11" t="s">
        <v>5338</v>
      </c>
      <c r="Q39" s="11" t="s">
        <v>5409</v>
      </c>
      <c r="S39" s="60" t="str">
        <f t="shared" si="0"/>
        <v>驗證手法待確認Audio measurement</v>
      </c>
    </row>
    <row r="40" spans="1:19" ht="68" x14ac:dyDescent="0.4">
      <c r="A40" s="11" t="str">
        <f>VLOOKUP(E40,匯總複製!H:N,5,FALSE)</f>
        <v>Audio measurement</v>
      </c>
      <c r="B40" s="12" t="str">
        <f>VLOOKUP(E40,匯總複製!H:N,7,FALSE)</f>
        <v>Hardware Requirement</v>
      </c>
      <c r="C40" s="1" t="str">
        <f>VLOOKUP(A40,Feature統計!A:O,15,FALSE)</f>
        <v>On-going w/h some pass</v>
      </c>
      <c r="D40" s="1" t="str">
        <f>VLOOKUP(A40,Feature統計!A:O,5,FALSE)</f>
        <v>Ryan</v>
      </c>
      <c r="E40" s="12" t="s">
        <v>1399</v>
      </c>
      <c r="F40" s="12" t="str">
        <f>VLOOKUP(E40,匯總複製!H:J,2,FALSE)</f>
        <v>RTBM-37552</v>
      </c>
      <c r="G40" s="13">
        <f>IF(ISBLANK(VLOOKUP(A40,Feature統計!A:N,10,FALSE)),"",VLOOKUP(A40,Feature統計!A:N,10,FALSE))</f>
        <v>44880</v>
      </c>
      <c r="H40" s="13">
        <f>IF(ISBLANK(VLOOKUP(A40,Feature統計!A:N,11,FALSE)),"",VLOOKUP(A40,Feature統計!A:N,11,FALSE))</f>
        <v>45044</v>
      </c>
      <c r="I40" s="13">
        <f>IF(ISBLANK(VLOOKUP(A40,Feature統計!A:N,12,FALSE)),"",VLOOKUP(A40,Feature統計!A:N,12,FALSE))</f>
        <v>44880</v>
      </c>
      <c r="J40" s="13" t="str">
        <f>IF(ISBLANK(VLOOKUP(A40,Feature統計!A:N,13,FALSE)),"",VLOOKUP(A40,Feature統計!A:N,13,FALSE))</f>
        <v/>
      </c>
      <c r="K40" s="1" t="str">
        <f>IFERROR(VLOOKUP(E40,SystemTestCase!E:F,2,FALSE),VLOOKUP(E40,HW資料!A:B,2,FALSE))</f>
        <v>On-going</v>
      </c>
      <c r="L40" s="1"/>
      <c r="M40" s="13">
        <v>45142</v>
      </c>
      <c r="N40" s="72" t="s">
        <v>1902</v>
      </c>
      <c r="O40" s="11" t="s">
        <v>7029</v>
      </c>
      <c r="P40" s="11" t="s">
        <v>5338</v>
      </c>
      <c r="Q40" s="11" t="s">
        <v>5409</v>
      </c>
      <c r="S40" s="60" t="str">
        <f t="shared" si="0"/>
        <v>驗證手法待確認Audio measurement</v>
      </c>
    </row>
    <row r="41" spans="1:19" x14ac:dyDescent="0.4">
      <c r="A41" s="12" t="str">
        <f>VLOOKUP(E41,匯總複製!H:N,5,FALSE)</f>
        <v>Audio measurement</v>
      </c>
      <c r="B41" s="12" t="str">
        <f>VLOOKUP(E41,匯總複製!H:N,7,FALSE)</f>
        <v>Hardware Requirement</v>
      </c>
      <c r="C41" s="1" t="str">
        <f>VLOOKUP(A41,Feature統計!A:O,15,FALSE)</f>
        <v>On-going w/h some pass</v>
      </c>
      <c r="D41" s="1" t="str">
        <f>VLOOKUP(A41,Feature統計!A:O,5,FALSE)</f>
        <v>Ryan</v>
      </c>
      <c r="E41" s="12" t="s">
        <v>1454</v>
      </c>
      <c r="F41" s="12" t="str">
        <f>VLOOKUP(E41,匯總複製!H:J,2,FALSE)</f>
        <v>RTBM-37533</v>
      </c>
      <c r="G41" s="13">
        <f>IF(ISBLANK(VLOOKUP(A41,Feature統計!A:N,10,FALSE)),"",VLOOKUP(A41,Feature統計!A:N,10,FALSE))</f>
        <v>44880</v>
      </c>
      <c r="H41" s="13">
        <f>IF(ISBLANK(VLOOKUP(A41,Feature統計!A:N,11,FALSE)),"",VLOOKUP(A41,Feature統計!A:N,11,FALSE))</f>
        <v>45044</v>
      </c>
      <c r="I41" s="13">
        <f>IF(ISBLANK(VLOOKUP(A41,Feature統計!A:N,12,FALSE)),"",VLOOKUP(A41,Feature統計!A:N,12,FALSE))</f>
        <v>44880</v>
      </c>
      <c r="J41" s="13" t="str">
        <f>IF(ISBLANK(VLOOKUP(A41,Feature統計!A:N,13,FALSE)),"",VLOOKUP(A41,Feature統計!A:N,13,FALSE))</f>
        <v/>
      </c>
      <c r="K41" s="1" t="str">
        <f>IFERROR(VLOOKUP(E41,SystemTestCase!E:F,2,FALSE),VLOOKUP(E41,HW資料!A:B,2,FALSE))</f>
        <v>Pass</v>
      </c>
      <c r="L41" s="1"/>
      <c r="M41" s="13"/>
      <c r="N41" s="72"/>
      <c r="O41" s="11"/>
      <c r="P41" s="11"/>
      <c r="Q41" s="11"/>
      <c r="S41" t="str">
        <f t="shared" si="0"/>
        <v>Audio measurement</v>
      </c>
    </row>
    <row r="42" spans="1:19" x14ac:dyDescent="0.4">
      <c r="A42" s="12" t="str">
        <f>VLOOKUP(E42,匯總複製!H:N,5,FALSE)</f>
        <v>Audio measurement</v>
      </c>
      <c r="B42" s="12" t="str">
        <f>VLOOKUP(E42,匯總複製!H:N,7,FALSE)</f>
        <v>Hardware Requirement</v>
      </c>
      <c r="C42" s="1" t="str">
        <f>VLOOKUP(A42,Feature統計!A:O,15,FALSE)</f>
        <v>On-going w/h some pass</v>
      </c>
      <c r="D42" s="1" t="str">
        <f>VLOOKUP(A42,Feature統計!A:O,5,FALSE)</f>
        <v>Ryan</v>
      </c>
      <c r="E42" s="12" t="s">
        <v>1453</v>
      </c>
      <c r="F42" s="12" t="str">
        <f>VLOOKUP(E42,匯總複製!H:J,2,FALSE)</f>
        <v>RTBM-36766</v>
      </c>
      <c r="G42" s="13">
        <f>IF(ISBLANK(VLOOKUP(A42,Feature統計!A:N,10,FALSE)),"",VLOOKUP(A42,Feature統計!A:N,10,FALSE))</f>
        <v>44880</v>
      </c>
      <c r="H42" s="13">
        <f>IF(ISBLANK(VLOOKUP(A42,Feature統計!A:N,11,FALSE)),"",VLOOKUP(A42,Feature統計!A:N,11,FALSE))</f>
        <v>45044</v>
      </c>
      <c r="I42" s="13">
        <f>IF(ISBLANK(VLOOKUP(A42,Feature統計!A:N,12,FALSE)),"",VLOOKUP(A42,Feature統計!A:N,12,FALSE))</f>
        <v>44880</v>
      </c>
      <c r="J42" s="13" t="str">
        <f>IF(ISBLANK(VLOOKUP(A42,Feature統計!A:N,13,FALSE)),"",VLOOKUP(A42,Feature統計!A:N,13,FALSE))</f>
        <v/>
      </c>
      <c r="K42" s="1" t="str">
        <f>IFERROR(VLOOKUP(E42,SystemTestCase!E:F,2,FALSE),VLOOKUP(E42,HW資料!A:B,2,FALSE))</f>
        <v>StagePass</v>
      </c>
      <c r="L42" s="1"/>
      <c r="M42" s="13"/>
      <c r="N42" s="72"/>
      <c r="O42" s="11"/>
      <c r="P42" s="11"/>
      <c r="Q42" s="11"/>
      <c r="S42" t="str">
        <f t="shared" si="0"/>
        <v>Audio measurement</v>
      </c>
    </row>
    <row r="43" spans="1:19" ht="34" x14ac:dyDescent="0.4">
      <c r="A43" s="11" t="str">
        <f>VLOOKUP(E43,匯總複製!H:N,5,FALSE)</f>
        <v>Audio measurement</v>
      </c>
      <c r="B43" s="12" t="str">
        <f>VLOOKUP(E43,匯總複製!H:N,7,FALSE)</f>
        <v>System Requirement</v>
      </c>
      <c r="C43" s="1" t="str">
        <f>VLOOKUP(A43,Feature統計!A:O,15,FALSE)</f>
        <v>On-going w/h some pass</v>
      </c>
      <c r="D43" s="1" t="str">
        <f>VLOOKUP(A43,Feature統計!A:O,5,FALSE)</f>
        <v>Ryan</v>
      </c>
      <c r="E43" s="12" t="s">
        <v>860</v>
      </c>
      <c r="F43" s="12" t="str">
        <f>VLOOKUP(E43,匯總複製!H:J,2,FALSE)</f>
        <v>RTBM-35971</v>
      </c>
      <c r="G43" s="13">
        <f>IF(ISBLANK(VLOOKUP(A43,Feature統計!A:N,10,FALSE)),"",VLOOKUP(A43,Feature統計!A:N,10,FALSE))</f>
        <v>44880</v>
      </c>
      <c r="H43" s="13">
        <f>IF(ISBLANK(VLOOKUP(A43,Feature統計!A:N,11,FALSE)),"",VLOOKUP(A43,Feature統計!A:N,11,FALSE))</f>
        <v>45044</v>
      </c>
      <c r="I43" s="13">
        <f>IF(ISBLANK(VLOOKUP(A43,Feature統計!A:N,12,FALSE)),"",VLOOKUP(A43,Feature統計!A:N,12,FALSE))</f>
        <v>44880</v>
      </c>
      <c r="J43" s="13" t="str">
        <f>IF(ISBLANK(VLOOKUP(A43,Feature統計!A:N,13,FALSE)),"",VLOOKUP(A43,Feature統計!A:N,13,FALSE))</f>
        <v/>
      </c>
      <c r="K43" s="1" t="str">
        <f>IFERROR(VLOOKUP(E43,SystemTestCase!E:F,2,FALSE),VLOOKUP(E43,HW資料!A:B,2,FALSE))</f>
        <v>Pass</v>
      </c>
      <c r="L43" s="1" t="s">
        <v>5226</v>
      </c>
      <c r="M43" s="13"/>
      <c r="N43" s="72"/>
      <c r="O43" s="11" t="s">
        <v>5253</v>
      </c>
      <c r="P43" s="11"/>
      <c r="Q43" s="11"/>
      <c r="S43" t="str">
        <f t="shared" si="0"/>
        <v>Audio measurement</v>
      </c>
    </row>
    <row r="44" spans="1:19" x14ac:dyDescent="0.4">
      <c r="A44" s="12" t="str">
        <f>VLOOKUP(E44,匯總複製!H:N,5,FALSE)</f>
        <v>Audio microphone/louderspeaker input/out</v>
      </c>
      <c r="B44" s="12" t="str">
        <f>VLOOKUP(E44,匯總複製!H:N,7,FALSE)</f>
        <v>Hardware Requirement</v>
      </c>
      <c r="C44" s="1" t="str">
        <f>VLOOKUP(A44,Feature統計!A:O,15,FALSE)</f>
        <v>Pass</v>
      </c>
      <c r="D44" s="1" t="str">
        <f>VLOOKUP(A44,Feature統計!A:O,5,FALSE)</f>
        <v>Ryan</v>
      </c>
      <c r="E44" s="12" t="s">
        <v>1203</v>
      </c>
      <c r="F44" s="12" t="str">
        <f>VLOOKUP(E44,匯總複製!H:J,2,FALSE)</f>
        <v>RTBM-35967</v>
      </c>
      <c r="G44" s="13">
        <f>IF(ISBLANK(VLOOKUP(A44,Feature統計!A:N,10,FALSE)),"",VLOOKUP(A44,Feature統計!A:N,10,FALSE))</f>
        <v>44866</v>
      </c>
      <c r="H44" s="13">
        <f>IF(ISBLANK(VLOOKUP(A44,Feature統計!A:N,11,FALSE)),"",VLOOKUP(A44,Feature統計!A:N,11,FALSE))</f>
        <v>44905</v>
      </c>
      <c r="I44" s="13">
        <f>IF(ISBLANK(VLOOKUP(A44,Feature統計!A:N,12,FALSE)),"",VLOOKUP(A44,Feature統計!A:N,12,FALSE))</f>
        <v>44866</v>
      </c>
      <c r="J44" s="13">
        <f>IF(ISBLANK(VLOOKUP(A44,Feature統計!A:N,13,FALSE)),"",VLOOKUP(A44,Feature統計!A:N,13,FALSE))</f>
        <v>44889</v>
      </c>
      <c r="K44" s="1" t="str">
        <f>IFERROR(VLOOKUP(E44,SystemTestCase!E:F,2,FALSE),VLOOKUP(E44,HW資料!A:B,2,FALSE))</f>
        <v>StagePass</v>
      </c>
      <c r="L44" s="1"/>
      <c r="M44" s="13"/>
      <c r="N44" s="72"/>
      <c r="O44" s="11"/>
      <c r="P44" s="11"/>
      <c r="Q44" s="11"/>
      <c r="S44" t="str">
        <f t="shared" si="0"/>
        <v>Audio microphone/louderspeaker input/out</v>
      </c>
    </row>
    <row r="45" spans="1:19" x14ac:dyDescent="0.4">
      <c r="A45" s="12" t="str">
        <f>VLOOKUP(E45,匯總複製!H:N,5,FALSE)</f>
        <v>Audio microphone/louderspeaker input/out</v>
      </c>
      <c r="B45" s="12" t="str">
        <f>VLOOKUP(E45,匯總複製!H:N,7,FALSE)</f>
        <v>System Requirement</v>
      </c>
      <c r="C45" s="1" t="str">
        <f>VLOOKUP(A45,Feature統計!A:O,15,FALSE)</f>
        <v>Pass</v>
      </c>
      <c r="D45" s="1" t="str">
        <f>VLOOKUP(A45,Feature統計!A:O,5,FALSE)</f>
        <v>Ryan</v>
      </c>
      <c r="E45" s="12" t="s">
        <v>2954</v>
      </c>
      <c r="F45" s="12" t="str">
        <f>VLOOKUP(E45,匯總複製!H:J,2,FALSE)</f>
        <v>RTBM-36362</v>
      </c>
      <c r="G45" s="13">
        <f>IF(ISBLANK(VLOOKUP(A45,Feature統計!A:N,10,FALSE)),"",VLOOKUP(A45,Feature統計!A:N,10,FALSE))</f>
        <v>44866</v>
      </c>
      <c r="H45" s="13">
        <f>IF(ISBLANK(VLOOKUP(A45,Feature統計!A:N,11,FALSE)),"",VLOOKUP(A45,Feature統計!A:N,11,FALSE))</f>
        <v>44905</v>
      </c>
      <c r="I45" s="13">
        <f>IF(ISBLANK(VLOOKUP(A45,Feature統計!A:N,12,FALSE)),"",VLOOKUP(A45,Feature統計!A:N,12,FALSE))</f>
        <v>44866</v>
      </c>
      <c r="J45" s="13">
        <f>IF(ISBLANK(VLOOKUP(A45,Feature統計!A:N,13,FALSE)),"",VLOOKUP(A45,Feature統計!A:N,13,FALSE))</f>
        <v>44889</v>
      </c>
      <c r="K45" s="1" t="str">
        <f>IFERROR(VLOOKUP(E45,SystemTestCase!E:F,2,FALSE),VLOOKUP(E45,HW資料!A:B,2,FALSE))</f>
        <v>StagePass</v>
      </c>
      <c r="L45" s="1"/>
      <c r="M45" s="13"/>
      <c r="N45" s="72"/>
      <c r="O45" s="11"/>
      <c r="P45" s="11"/>
      <c r="Q45" s="11"/>
      <c r="S45" t="str">
        <f t="shared" si="0"/>
        <v>Audio microphone/louderspeaker input/out</v>
      </c>
    </row>
    <row r="46" spans="1:19" x14ac:dyDescent="0.4">
      <c r="A46" s="12" t="str">
        <f>VLOOKUP(E46,匯總複製!H:N,5,FALSE)</f>
        <v>Audio microphone/louderspeaker input/out</v>
      </c>
      <c r="B46" s="12" t="str">
        <f>VLOOKUP(E46,匯總複製!H:N,7,FALSE)</f>
        <v>System Requirement</v>
      </c>
      <c r="C46" s="1" t="str">
        <f>VLOOKUP(A46,Feature統計!A:O,15,FALSE)</f>
        <v>Pass</v>
      </c>
      <c r="D46" s="1" t="str">
        <f>VLOOKUP(A46,Feature統計!A:O,5,FALSE)</f>
        <v>Ryan</v>
      </c>
      <c r="E46" s="12" t="s">
        <v>2954</v>
      </c>
      <c r="F46" s="12" t="str">
        <f>VLOOKUP(E46,匯總複製!H:J,2,FALSE)</f>
        <v>RTBM-36362</v>
      </c>
      <c r="G46" s="13">
        <f>IF(ISBLANK(VLOOKUP(A46,Feature統計!A:N,10,FALSE)),"",VLOOKUP(A46,Feature統計!A:N,10,FALSE))</f>
        <v>44866</v>
      </c>
      <c r="H46" s="13">
        <f>IF(ISBLANK(VLOOKUP(A46,Feature統計!A:N,11,FALSE)),"",VLOOKUP(A46,Feature統計!A:N,11,FALSE))</f>
        <v>44905</v>
      </c>
      <c r="I46" s="13">
        <f>IF(ISBLANK(VLOOKUP(A46,Feature統計!A:N,12,FALSE)),"",VLOOKUP(A46,Feature統計!A:N,12,FALSE))</f>
        <v>44866</v>
      </c>
      <c r="J46" s="13">
        <f>IF(ISBLANK(VLOOKUP(A46,Feature統計!A:N,13,FALSE)),"",VLOOKUP(A46,Feature統計!A:N,13,FALSE))</f>
        <v>44889</v>
      </c>
      <c r="K46" s="1" t="str">
        <f>IFERROR(VLOOKUP(E46,SystemTestCase!E:F,2,FALSE),VLOOKUP(E46,HW資料!A:B,2,FALSE))</f>
        <v>StagePass</v>
      </c>
      <c r="L46" s="1"/>
      <c r="M46" s="13"/>
      <c r="N46" s="72"/>
      <c r="O46" s="11"/>
      <c r="P46" s="11"/>
      <c r="Q46" s="11"/>
      <c r="S46" t="str">
        <f t="shared" si="0"/>
        <v>Audio microphone/louderspeaker input/out</v>
      </c>
    </row>
    <row r="47" spans="1:19" x14ac:dyDescent="0.4">
      <c r="A47" s="12" t="str">
        <f>VLOOKUP(E47,匯總複製!H:N,5,FALSE)</f>
        <v>Audio microphone/louderspeaker input/out</v>
      </c>
      <c r="B47" s="12" t="str">
        <f>VLOOKUP(E47,匯總複製!H:N,7,FALSE)</f>
        <v>System Requirement</v>
      </c>
      <c r="C47" s="1" t="str">
        <f>VLOOKUP(A47,Feature統計!A:O,15,FALSE)</f>
        <v>Pass</v>
      </c>
      <c r="D47" s="1" t="str">
        <f>VLOOKUP(A47,Feature統計!A:O,5,FALSE)</f>
        <v>Ryan</v>
      </c>
      <c r="E47" s="12" t="s">
        <v>848</v>
      </c>
      <c r="F47" s="12" t="str">
        <f>VLOOKUP(E47,匯總複製!H:J,2,FALSE)</f>
        <v>RTBM-16939</v>
      </c>
      <c r="G47" s="13">
        <f>IF(ISBLANK(VLOOKUP(A47,Feature統計!A:N,10,FALSE)),"",VLOOKUP(A47,Feature統計!A:N,10,FALSE))</f>
        <v>44866</v>
      </c>
      <c r="H47" s="13">
        <f>IF(ISBLANK(VLOOKUP(A47,Feature統計!A:N,11,FALSE)),"",VLOOKUP(A47,Feature統計!A:N,11,FALSE))</f>
        <v>44905</v>
      </c>
      <c r="I47" s="13">
        <f>IF(ISBLANK(VLOOKUP(A47,Feature統計!A:N,12,FALSE)),"",VLOOKUP(A47,Feature統計!A:N,12,FALSE))</f>
        <v>44866</v>
      </c>
      <c r="J47" s="13">
        <f>IF(ISBLANK(VLOOKUP(A47,Feature統計!A:N,13,FALSE)),"",VLOOKUP(A47,Feature統計!A:N,13,FALSE))</f>
        <v>44889</v>
      </c>
      <c r="K47" s="1" t="str">
        <f>IFERROR(VLOOKUP(E47,SystemTestCase!E:F,2,FALSE),VLOOKUP(E47,HW資料!A:B,2,FALSE))</f>
        <v>StagePass</v>
      </c>
      <c r="L47" s="1"/>
      <c r="M47" s="13"/>
      <c r="N47" s="72"/>
      <c r="O47" s="11"/>
      <c r="P47" s="11"/>
      <c r="Q47" s="11"/>
      <c r="S47" t="str">
        <f t="shared" si="0"/>
        <v>Audio microphone/louderspeaker input/out</v>
      </c>
    </row>
    <row r="48" spans="1:19" x14ac:dyDescent="0.4">
      <c r="A48" s="12" t="str">
        <f>VLOOKUP(E48,匯總複製!H:N,5,FALSE)</f>
        <v>Audio microphone/louderspeaker input/out</v>
      </c>
      <c r="B48" s="12" t="str">
        <f>VLOOKUP(E48,匯總複製!H:N,7,FALSE)</f>
        <v>System Requirement</v>
      </c>
      <c r="C48" s="1" t="str">
        <f>VLOOKUP(A48,Feature統計!A:O,15,FALSE)</f>
        <v>Pass</v>
      </c>
      <c r="D48" s="1" t="str">
        <f>VLOOKUP(A48,Feature統計!A:O,5,FALSE)</f>
        <v>Ryan</v>
      </c>
      <c r="E48" s="12" t="s">
        <v>850</v>
      </c>
      <c r="F48" s="12" t="str">
        <f>VLOOKUP(E48,匯總複製!H:J,2,FALSE)</f>
        <v>RTBM-36364</v>
      </c>
      <c r="G48" s="13">
        <f>IF(ISBLANK(VLOOKUP(A48,Feature統計!A:N,10,FALSE)),"",VLOOKUP(A48,Feature統計!A:N,10,FALSE))</f>
        <v>44866</v>
      </c>
      <c r="H48" s="13">
        <f>IF(ISBLANK(VLOOKUP(A48,Feature統計!A:N,11,FALSE)),"",VLOOKUP(A48,Feature統計!A:N,11,FALSE))</f>
        <v>44905</v>
      </c>
      <c r="I48" s="13">
        <f>IF(ISBLANK(VLOOKUP(A48,Feature統計!A:N,12,FALSE)),"",VLOOKUP(A48,Feature統計!A:N,12,FALSE))</f>
        <v>44866</v>
      </c>
      <c r="J48" s="13">
        <f>IF(ISBLANK(VLOOKUP(A48,Feature統計!A:N,13,FALSE)),"",VLOOKUP(A48,Feature統計!A:N,13,FALSE))</f>
        <v>44889</v>
      </c>
      <c r="K48" s="1" t="str">
        <f>IFERROR(VLOOKUP(E48,SystemTestCase!E:F,2,FALSE),VLOOKUP(E48,HW資料!A:B,2,FALSE))</f>
        <v>StagePass</v>
      </c>
      <c r="L48" s="1"/>
      <c r="M48" s="13"/>
      <c r="N48" s="72"/>
      <c r="O48" s="11"/>
      <c r="P48" s="11"/>
      <c r="Q48" s="11"/>
      <c r="S48" t="str">
        <f t="shared" si="0"/>
        <v>Audio microphone/louderspeaker input/out</v>
      </c>
    </row>
    <row r="49" spans="1:19" x14ac:dyDescent="0.4">
      <c r="A49" s="12" t="str">
        <f>VLOOKUP(E49,匯總複製!H:N,5,FALSE)</f>
        <v>Audio microphone/louderspeaker input/out</v>
      </c>
      <c r="B49" s="12" t="str">
        <f>VLOOKUP(E49,匯總複製!H:N,7,FALSE)</f>
        <v>Hardware Requirement</v>
      </c>
      <c r="C49" s="1" t="str">
        <f>VLOOKUP(A49,Feature統計!A:O,15,FALSE)</f>
        <v>Pass</v>
      </c>
      <c r="D49" s="1" t="str">
        <f>VLOOKUP(A49,Feature統計!A:O,5,FALSE)</f>
        <v>Ryan</v>
      </c>
      <c r="E49" s="12" t="s">
        <v>1400</v>
      </c>
      <c r="F49" s="12" t="str">
        <f>VLOOKUP(E49,匯總複製!H:J,2,FALSE)</f>
        <v>RTBM-36237</v>
      </c>
      <c r="G49" s="13">
        <f>IF(ISBLANK(VLOOKUP(A49,Feature統計!A:N,10,FALSE)),"",VLOOKUP(A49,Feature統計!A:N,10,FALSE))</f>
        <v>44866</v>
      </c>
      <c r="H49" s="13">
        <f>IF(ISBLANK(VLOOKUP(A49,Feature統計!A:N,11,FALSE)),"",VLOOKUP(A49,Feature統計!A:N,11,FALSE))</f>
        <v>44905</v>
      </c>
      <c r="I49" s="13">
        <f>IF(ISBLANK(VLOOKUP(A49,Feature統計!A:N,12,FALSE)),"",VLOOKUP(A49,Feature統計!A:N,12,FALSE))</f>
        <v>44866</v>
      </c>
      <c r="J49" s="13">
        <f>IF(ISBLANK(VLOOKUP(A49,Feature統計!A:N,13,FALSE)),"",VLOOKUP(A49,Feature統計!A:N,13,FALSE))</f>
        <v>44889</v>
      </c>
      <c r="K49" s="1" t="str">
        <f>IFERROR(VLOOKUP(E49,SystemTestCase!E:F,2,FALSE),VLOOKUP(E49,HW資料!A:B,2,FALSE))</f>
        <v>Pass</v>
      </c>
      <c r="L49" s="1"/>
      <c r="M49" s="13"/>
      <c r="N49" s="72"/>
      <c r="O49" s="11"/>
      <c r="P49" s="11"/>
      <c r="Q49" s="11"/>
      <c r="S49" t="str">
        <f t="shared" si="0"/>
        <v>Audio microphone/louderspeaker input/out</v>
      </c>
    </row>
    <row r="50" spans="1:19" x14ac:dyDescent="0.4">
      <c r="A50" s="12" t="str">
        <f>VLOOKUP(E50,匯總複製!H:N,5,FALSE)</f>
        <v>Audio microphone/louderspeaker input/out</v>
      </c>
      <c r="B50" s="12" t="str">
        <f>VLOOKUP(E50,匯總複製!H:N,7,FALSE)</f>
        <v>Hardware Requirement</v>
      </c>
      <c r="C50" s="1" t="str">
        <f>VLOOKUP(A50,Feature統計!A:O,15,FALSE)</f>
        <v>Pass</v>
      </c>
      <c r="D50" s="1" t="str">
        <f>VLOOKUP(A50,Feature統計!A:O,5,FALSE)</f>
        <v>Ryan</v>
      </c>
      <c r="E50" s="12" t="s">
        <v>1401</v>
      </c>
      <c r="F50" s="12" t="str">
        <f>VLOOKUP(E50,匯總複製!H:J,2,FALSE)</f>
        <v>RTBM-36236</v>
      </c>
      <c r="G50" s="13">
        <f>IF(ISBLANK(VLOOKUP(A50,Feature統計!A:N,10,FALSE)),"",VLOOKUP(A50,Feature統計!A:N,10,FALSE))</f>
        <v>44866</v>
      </c>
      <c r="H50" s="13">
        <f>IF(ISBLANK(VLOOKUP(A50,Feature統計!A:N,11,FALSE)),"",VLOOKUP(A50,Feature統計!A:N,11,FALSE))</f>
        <v>44905</v>
      </c>
      <c r="I50" s="13">
        <f>IF(ISBLANK(VLOOKUP(A50,Feature統計!A:N,12,FALSE)),"",VLOOKUP(A50,Feature統計!A:N,12,FALSE))</f>
        <v>44866</v>
      </c>
      <c r="J50" s="13">
        <f>IF(ISBLANK(VLOOKUP(A50,Feature統計!A:N,13,FALSE)),"",VLOOKUP(A50,Feature統計!A:N,13,FALSE))</f>
        <v>44889</v>
      </c>
      <c r="K50" s="1" t="str">
        <f>IFERROR(VLOOKUP(E50,SystemTestCase!E:F,2,FALSE),VLOOKUP(E50,HW資料!A:B,2,FALSE))</f>
        <v>Pass</v>
      </c>
      <c r="L50" s="1"/>
      <c r="M50" s="13"/>
      <c r="N50" s="72"/>
      <c r="O50" s="11"/>
      <c r="P50" s="11"/>
      <c r="Q50" s="11"/>
      <c r="S50" t="str">
        <f t="shared" si="0"/>
        <v>Audio microphone/louderspeaker input/out</v>
      </c>
    </row>
    <row r="51" spans="1:19" x14ac:dyDescent="0.4">
      <c r="A51" s="12" t="str">
        <f>VLOOKUP(E51,匯總複製!H:N,5,FALSE)</f>
        <v>Audio microphone/louderspeaker input/out</v>
      </c>
      <c r="B51" s="12" t="str">
        <f>VLOOKUP(E51,匯總複製!H:N,7,FALSE)</f>
        <v>Hardware Requirement</v>
      </c>
      <c r="C51" s="1" t="str">
        <f>VLOOKUP(A51,Feature統計!A:O,15,FALSE)</f>
        <v>Pass</v>
      </c>
      <c r="D51" s="1" t="str">
        <f>VLOOKUP(A51,Feature統計!A:O,5,FALSE)</f>
        <v>Ryan</v>
      </c>
      <c r="E51" s="12" t="s">
        <v>1402</v>
      </c>
      <c r="F51" s="12" t="str">
        <f>VLOOKUP(E51,匯總複製!H:J,2,FALSE)</f>
        <v>RTBM-35973</v>
      </c>
      <c r="G51" s="13">
        <f>IF(ISBLANK(VLOOKUP(A51,Feature統計!A:N,10,FALSE)),"",VLOOKUP(A51,Feature統計!A:N,10,FALSE))</f>
        <v>44866</v>
      </c>
      <c r="H51" s="13">
        <f>IF(ISBLANK(VLOOKUP(A51,Feature統計!A:N,11,FALSE)),"",VLOOKUP(A51,Feature統計!A:N,11,FALSE))</f>
        <v>44905</v>
      </c>
      <c r="I51" s="13">
        <f>IF(ISBLANK(VLOOKUP(A51,Feature統計!A:N,12,FALSE)),"",VLOOKUP(A51,Feature統計!A:N,12,FALSE))</f>
        <v>44866</v>
      </c>
      <c r="J51" s="13">
        <f>IF(ISBLANK(VLOOKUP(A51,Feature統計!A:N,13,FALSE)),"",VLOOKUP(A51,Feature統計!A:N,13,FALSE))</f>
        <v>44889</v>
      </c>
      <c r="K51" s="1" t="str">
        <f>IFERROR(VLOOKUP(E51,SystemTestCase!E:F,2,FALSE),VLOOKUP(E51,HW資料!A:B,2,FALSE))</f>
        <v>StagePass</v>
      </c>
      <c r="L51" s="1"/>
      <c r="M51" s="13"/>
      <c r="N51" s="72"/>
      <c r="O51" s="11"/>
      <c r="P51" s="11"/>
      <c r="Q51" s="11"/>
      <c r="S51" t="str">
        <f t="shared" si="0"/>
        <v>Audio microphone/louderspeaker input/out</v>
      </c>
    </row>
    <row r="52" spans="1:19" x14ac:dyDescent="0.4">
      <c r="A52" s="12" t="str">
        <f>VLOOKUP(E52,匯總複製!H:N,5,FALSE)</f>
        <v>Audio microphone/louderspeaker input/out</v>
      </c>
      <c r="B52" s="12" t="str">
        <f>VLOOKUP(E52,匯總複製!H:N,7,FALSE)</f>
        <v>Hardware Requirement</v>
      </c>
      <c r="C52" s="1" t="str">
        <f>VLOOKUP(A52,Feature統計!A:O,15,FALSE)</f>
        <v>Pass</v>
      </c>
      <c r="D52" s="1" t="str">
        <f>VLOOKUP(A52,Feature統計!A:O,5,FALSE)</f>
        <v>Ryan</v>
      </c>
      <c r="E52" s="12" t="s">
        <v>1403</v>
      </c>
      <c r="F52" s="12" t="str">
        <f>VLOOKUP(E52,匯總複製!H:J,2,FALSE)</f>
        <v>RTBM-35972</v>
      </c>
      <c r="G52" s="13">
        <f>IF(ISBLANK(VLOOKUP(A52,Feature統計!A:N,10,FALSE)),"",VLOOKUP(A52,Feature統計!A:N,10,FALSE))</f>
        <v>44866</v>
      </c>
      <c r="H52" s="13">
        <f>IF(ISBLANK(VLOOKUP(A52,Feature統計!A:N,11,FALSE)),"",VLOOKUP(A52,Feature統計!A:N,11,FALSE))</f>
        <v>44905</v>
      </c>
      <c r="I52" s="13">
        <f>IF(ISBLANK(VLOOKUP(A52,Feature統計!A:N,12,FALSE)),"",VLOOKUP(A52,Feature統計!A:N,12,FALSE))</f>
        <v>44866</v>
      </c>
      <c r="J52" s="13">
        <f>IF(ISBLANK(VLOOKUP(A52,Feature統計!A:N,13,FALSE)),"",VLOOKUP(A52,Feature統計!A:N,13,FALSE))</f>
        <v>44889</v>
      </c>
      <c r="K52" s="1" t="str">
        <f>IFERROR(VLOOKUP(E52,SystemTestCase!E:F,2,FALSE),VLOOKUP(E52,HW資料!A:B,2,FALSE))</f>
        <v>StagePass</v>
      </c>
      <c r="L52" s="1"/>
      <c r="M52" s="13"/>
      <c r="N52" s="72"/>
      <c r="O52" s="11"/>
      <c r="P52" s="11"/>
      <c r="Q52" s="11"/>
      <c r="S52" t="str">
        <f t="shared" si="0"/>
        <v>Audio microphone/louderspeaker input/out</v>
      </c>
    </row>
    <row r="53" spans="1:19" x14ac:dyDescent="0.4">
      <c r="A53" s="12" t="str">
        <f>VLOOKUP(E53,匯總複製!H:N,5,FALSE)</f>
        <v>Audio signal reading in real-time and recording</v>
      </c>
      <c r="B53" s="12" t="str">
        <f>VLOOKUP(E53,匯總複製!H:N,7,FALSE)</f>
        <v>System Requirement</v>
      </c>
      <c r="C53" s="1" t="str">
        <f>VLOOKUP(A53,Feature統計!A:O,15,FALSE)</f>
        <v>Pass</v>
      </c>
      <c r="D53" s="1" t="str">
        <f>VLOOKUP(A53,Feature統計!A:O,5,FALSE)</f>
        <v>Ryan</v>
      </c>
      <c r="E53" s="12" t="s">
        <v>808</v>
      </c>
      <c r="F53" s="12" t="str">
        <f>VLOOKUP(E53,匯總複製!H:J,2,FALSE)</f>
        <v>RTBM-21691</v>
      </c>
      <c r="G53" s="13">
        <f>IF(ISBLANK(VLOOKUP(A53,Feature統計!A:N,10,FALSE)),"",VLOOKUP(A53,Feature統計!A:N,10,FALSE))</f>
        <v>44866</v>
      </c>
      <c r="H53" s="13">
        <f>IF(ISBLANK(VLOOKUP(A53,Feature統計!A:N,11,FALSE)),"",VLOOKUP(A53,Feature統計!A:N,11,FALSE))</f>
        <v>44895</v>
      </c>
      <c r="I53" s="13">
        <f>IF(ISBLANK(VLOOKUP(A53,Feature統計!A:N,12,FALSE)),"",VLOOKUP(A53,Feature統計!A:N,12,FALSE))</f>
        <v>44866</v>
      </c>
      <c r="J53" s="13">
        <f>IF(ISBLANK(VLOOKUP(A53,Feature統計!A:N,13,FALSE)),"",VLOOKUP(A53,Feature統計!A:N,13,FALSE))</f>
        <v>44886</v>
      </c>
      <c r="K53" s="1" t="str">
        <f>IFERROR(VLOOKUP(E53,SystemTestCase!E:F,2,FALSE),VLOOKUP(E53,HW資料!A:B,2,FALSE))</f>
        <v>StagePass</v>
      </c>
      <c r="L53" s="1"/>
      <c r="M53" s="13"/>
      <c r="N53" s="72"/>
      <c r="O53" s="11"/>
      <c r="P53" s="11"/>
      <c r="Q53" s="11"/>
      <c r="S53" t="str">
        <f t="shared" si="0"/>
        <v>Audio signal reading in real-time and recording</v>
      </c>
    </row>
    <row r="54" spans="1:19" x14ac:dyDescent="0.4">
      <c r="A54" s="12" t="str">
        <f>VLOOKUP(E54,匯總複製!H:N,5,FALSE)</f>
        <v>Audio signal reading in real-time and recording</v>
      </c>
      <c r="B54" s="12" t="str">
        <f>VLOOKUP(E54,匯總複製!H:N,7,FALSE)</f>
        <v>System Requirement</v>
      </c>
      <c r="C54" s="1" t="str">
        <f>VLOOKUP(A54,Feature統計!A:O,15,FALSE)</f>
        <v>Pass</v>
      </c>
      <c r="D54" s="1" t="str">
        <f>VLOOKUP(A54,Feature統計!A:O,5,FALSE)</f>
        <v>Ryan</v>
      </c>
      <c r="E54" s="12" t="s">
        <v>822</v>
      </c>
      <c r="F54" s="12" t="str">
        <f>VLOOKUP(E54,匯總複製!H:J,2,FALSE)</f>
        <v>RTBM-16978</v>
      </c>
      <c r="G54" s="13">
        <f>IF(ISBLANK(VLOOKUP(A54,Feature統計!A:N,10,FALSE)),"",VLOOKUP(A54,Feature統計!A:N,10,FALSE))</f>
        <v>44866</v>
      </c>
      <c r="H54" s="13">
        <f>IF(ISBLANK(VLOOKUP(A54,Feature統計!A:N,11,FALSE)),"",VLOOKUP(A54,Feature統計!A:N,11,FALSE))</f>
        <v>44895</v>
      </c>
      <c r="I54" s="13">
        <f>IF(ISBLANK(VLOOKUP(A54,Feature統計!A:N,12,FALSE)),"",VLOOKUP(A54,Feature統計!A:N,12,FALSE))</f>
        <v>44866</v>
      </c>
      <c r="J54" s="13">
        <f>IF(ISBLANK(VLOOKUP(A54,Feature統計!A:N,13,FALSE)),"",VLOOKUP(A54,Feature統計!A:N,13,FALSE))</f>
        <v>44886</v>
      </c>
      <c r="K54" s="1" t="str">
        <f>IFERROR(VLOOKUP(E54,SystemTestCase!E:F,2,FALSE),VLOOKUP(E54,HW資料!A:B,2,FALSE))</f>
        <v>StagePass</v>
      </c>
      <c r="L54" s="1"/>
      <c r="M54" s="13"/>
      <c r="N54" s="72"/>
      <c r="O54" s="11"/>
      <c r="P54" s="11"/>
      <c r="Q54" s="11"/>
      <c r="S54" t="str">
        <f t="shared" si="0"/>
        <v>Audio signal reading in real-time and recording</v>
      </c>
    </row>
    <row r="55" spans="1:19" x14ac:dyDescent="0.4">
      <c r="A55" s="12" t="str">
        <f>VLOOKUP(E55,匯總複製!H:N,5,FALSE)</f>
        <v>Audio signal reading in real-time and recording</v>
      </c>
      <c r="B55" s="12" t="str">
        <f>VLOOKUP(E55,匯總複製!H:N,7,FALSE)</f>
        <v>System Requirement</v>
      </c>
      <c r="C55" s="1" t="str">
        <f>VLOOKUP(A55,Feature統計!A:O,15,FALSE)</f>
        <v>Pass</v>
      </c>
      <c r="D55" s="1" t="str">
        <f>VLOOKUP(A55,Feature統計!A:O,5,FALSE)</f>
        <v>Ryan</v>
      </c>
      <c r="E55" s="12" t="s">
        <v>824</v>
      </c>
      <c r="F55" s="12" t="str">
        <f>VLOOKUP(E55,匯總複製!H:J,2,FALSE)</f>
        <v>RTBM-16977</v>
      </c>
      <c r="G55" s="13">
        <f>IF(ISBLANK(VLOOKUP(A55,Feature統計!A:N,10,FALSE)),"",VLOOKUP(A55,Feature統計!A:N,10,FALSE))</f>
        <v>44866</v>
      </c>
      <c r="H55" s="13">
        <f>IF(ISBLANK(VLOOKUP(A55,Feature統計!A:N,11,FALSE)),"",VLOOKUP(A55,Feature統計!A:N,11,FALSE))</f>
        <v>44895</v>
      </c>
      <c r="I55" s="13">
        <f>IF(ISBLANK(VLOOKUP(A55,Feature統計!A:N,12,FALSE)),"",VLOOKUP(A55,Feature統計!A:N,12,FALSE))</f>
        <v>44866</v>
      </c>
      <c r="J55" s="13">
        <f>IF(ISBLANK(VLOOKUP(A55,Feature統計!A:N,13,FALSE)),"",VLOOKUP(A55,Feature統計!A:N,13,FALSE))</f>
        <v>44886</v>
      </c>
      <c r="K55" s="1" t="str">
        <f>IFERROR(VLOOKUP(E55,SystemTestCase!E:F,2,FALSE),VLOOKUP(E55,HW資料!A:B,2,FALSE))</f>
        <v>StagePass</v>
      </c>
      <c r="L55" s="1"/>
      <c r="M55" s="13"/>
      <c r="N55" s="72"/>
      <c r="O55" s="11"/>
      <c r="P55" s="11"/>
      <c r="Q55" s="11"/>
      <c r="S55" t="str">
        <f t="shared" si="0"/>
        <v>Audio signal reading in real-time and recording</v>
      </c>
    </row>
    <row r="56" spans="1:19" x14ac:dyDescent="0.4">
      <c r="A56" s="12" t="str">
        <f>VLOOKUP(E56,匯總複製!H:N,5,FALSE)</f>
        <v>Audio signal reading in real-time and recording</v>
      </c>
      <c r="B56" s="12" t="str">
        <f>VLOOKUP(E56,匯總複製!H:N,7,FALSE)</f>
        <v>System Requirement</v>
      </c>
      <c r="C56" s="1" t="str">
        <f>VLOOKUP(A56,Feature統計!A:O,15,FALSE)</f>
        <v>Pass</v>
      </c>
      <c r="D56" s="1" t="str">
        <f>VLOOKUP(A56,Feature統計!A:O,5,FALSE)</f>
        <v>Ryan</v>
      </c>
      <c r="E56" s="12" t="s">
        <v>826</v>
      </c>
      <c r="F56" s="12" t="str">
        <f>VLOOKUP(E56,匯總複製!H:J,2,FALSE)</f>
        <v>RTBM-16976</v>
      </c>
      <c r="G56" s="13">
        <f>IF(ISBLANK(VLOOKUP(A56,Feature統計!A:N,10,FALSE)),"",VLOOKUP(A56,Feature統計!A:N,10,FALSE))</f>
        <v>44866</v>
      </c>
      <c r="H56" s="13">
        <f>IF(ISBLANK(VLOOKUP(A56,Feature統計!A:N,11,FALSE)),"",VLOOKUP(A56,Feature統計!A:N,11,FALSE))</f>
        <v>44895</v>
      </c>
      <c r="I56" s="13">
        <f>IF(ISBLANK(VLOOKUP(A56,Feature統計!A:N,12,FALSE)),"",VLOOKUP(A56,Feature統計!A:N,12,FALSE))</f>
        <v>44866</v>
      </c>
      <c r="J56" s="13">
        <f>IF(ISBLANK(VLOOKUP(A56,Feature統計!A:N,13,FALSE)),"",VLOOKUP(A56,Feature統計!A:N,13,FALSE))</f>
        <v>44886</v>
      </c>
      <c r="K56" s="1" t="str">
        <f>IFERROR(VLOOKUP(E56,SystemTestCase!E:F,2,FALSE),VLOOKUP(E56,HW資料!A:B,2,FALSE))</f>
        <v>StagePass</v>
      </c>
      <c r="L56" s="1"/>
      <c r="M56" s="13"/>
      <c r="N56" s="72"/>
      <c r="O56" s="11"/>
      <c r="P56" s="11"/>
      <c r="Q56" s="11"/>
      <c r="S56" t="str">
        <f t="shared" si="0"/>
        <v>Audio signal reading in real-time and recording</v>
      </c>
    </row>
    <row r="57" spans="1:19" x14ac:dyDescent="0.4">
      <c r="A57" s="12" t="str">
        <f>VLOOKUP(E57,匯總複製!H:N,5,FALSE)</f>
        <v>Audio signal reading in real-time and recording</v>
      </c>
      <c r="B57" s="12" t="str">
        <f>VLOOKUP(E57,匯總複製!H:N,7,FALSE)</f>
        <v>System Requirement</v>
      </c>
      <c r="C57" s="1" t="str">
        <f>VLOOKUP(A57,Feature統計!A:O,15,FALSE)</f>
        <v>Pass</v>
      </c>
      <c r="D57" s="1" t="str">
        <f>VLOOKUP(A57,Feature統計!A:O,5,FALSE)</f>
        <v>Ryan</v>
      </c>
      <c r="E57" s="12" t="s">
        <v>828</v>
      </c>
      <c r="F57" s="12" t="str">
        <f>VLOOKUP(E57,匯總複製!H:J,2,FALSE)</f>
        <v>RTBM-16975</v>
      </c>
      <c r="G57" s="13">
        <f>IF(ISBLANK(VLOOKUP(A57,Feature統計!A:N,10,FALSE)),"",VLOOKUP(A57,Feature統計!A:N,10,FALSE))</f>
        <v>44866</v>
      </c>
      <c r="H57" s="13">
        <f>IF(ISBLANK(VLOOKUP(A57,Feature統計!A:N,11,FALSE)),"",VLOOKUP(A57,Feature統計!A:N,11,FALSE))</f>
        <v>44895</v>
      </c>
      <c r="I57" s="13">
        <f>IF(ISBLANK(VLOOKUP(A57,Feature統計!A:N,12,FALSE)),"",VLOOKUP(A57,Feature統計!A:N,12,FALSE))</f>
        <v>44866</v>
      </c>
      <c r="J57" s="13">
        <f>IF(ISBLANK(VLOOKUP(A57,Feature統計!A:N,13,FALSE)),"",VLOOKUP(A57,Feature統計!A:N,13,FALSE))</f>
        <v>44886</v>
      </c>
      <c r="K57" s="1" t="str">
        <f>IFERROR(VLOOKUP(E57,SystemTestCase!E:F,2,FALSE),VLOOKUP(E57,HW資料!A:B,2,FALSE))</f>
        <v>StagePass</v>
      </c>
      <c r="L57" s="1"/>
      <c r="M57" s="13"/>
      <c r="N57" s="72"/>
      <c r="O57" s="11"/>
      <c r="P57" s="11"/>
      <c r="Q57" s="11"/>
      <c r="S57" t="str">
        <f t="shared" si="0"/>
        <v>Audio signal reading in real-time and recording</v>
      </c>
    </row>
    <row r="58" spans="1:19" x14ac:dyDescent="0.4">
      <c r="A58" s="12" t="str">
        <f>VLOOKUP(E58,匯總複製!H:N,5,FALSE)</f>
        <v>Audio signal reading in real-time and recording</v>
      </c>
      <c r="B58" s="12" t="str">
        <f>VLOOKUP(E58,匯總複製!H:N,7,FALSE)</f>
        <v>System Requirement</v>
      </c>
      <c r="C58" s="1" t="str">
        <f>VLOOKUP(A58,Feature統計!A:O,15,FALSE)</f>
        <v>Pass</v>
      </c>
      <c r="D58" s="1" t="str">
        <f>VLOOKUP(A58,Feature統計!A:O,5,FALSE)</f>
        <v>Ryan</v>
      </c>
      <c r="E58" s="12" t="s">
        <v>830</v>
      </c>
      <c r="F58" s="12" t="str">
        <f>VLOOKUP(E58,匯總複製!H:J,2,FALSE)</f>
        <v>RTBM-16974</v>
      </c>
      <c r="G58" s="13">
        <f>IF(ISBLANK(VLOOKUP(A58,Feature統計!A:N,10,FALSE)),"",VLOOKUP(A58,Feature統計!A:N,10,FALSE))</f>
        <v>44866</v>
      </c>
      <c r="H58" s="13">
        <f>IF(ISBLANK(VLOOKUP(A58,Feature統計!A:N,11,FALSE)),"",VLOOKUP(A58,Feature統計!A:N,11,FALSE))</f>
        <v>44895</v>
      </c>
      <c r="I58" s="13">
        <f>IF(ISBLANK(VLOOKUP(A58,Feature統計!A:N,12,FALSE)),"",VLOOKUP(A58,Feature統計!A:N,12,FALSE))</f>
        <v>44866</v>
      </c>
      <c r="J58" s="13">
        <f>IF(ISBLANK(VLOOKUP(A58,Feature統計!A:N,13,FALSE)),"",VLOOKUP(A58,Feature統計!A:N,13,FALSE))</f>
        <v>44886</v>
      </c>
      <c r="K58" s="1" t="str">
        <f>IFERROR(VLOOKUP(E58,SystemTestCase!E:F,2,FALSE),VLOOKUP(E58,HW資料!A:B,2,FALSE))</f>
        <v>StagePass</v>
      </c>
      <c r="L58" s="1"/>
      <c r="M58" s="13"/>
      <c r="N58" s="72"/>
      <c r="O58" s="11"/>
      <c r="P58" s="11"/>
      <c r="Q58" s="11"/>
      <c r="S58" t="str">
        <f t="shared" si="0"/>
        <v>Audio signal reading in real-time and recording</v>
      </c>
    </row>
    <row r="59" spans="1:19" x14ac:dyDescent="0.4">
      <c r="A59" s="12" t="str">
        <f>VLOOKUP(E59,匯總複製!H:N,5,FALSE)</f>
        <v>Audio signal reading in real-time and recording</v>
      </c>
      <c r="B59" s="12" t="str">
        <f>VLOOKUP(E59,匯總複製!H:N,7,FALSE)</f>
        <v>System Requirement</v>
      </c>
      <c r="C59" s="1" t="str">
        <f>VLOOKUP(A59,Feature統計!A:O,15,FALSE)</f>
        <v>Pass</v>
      </c>
      <c r="D59" s="1" t="str">
        <f>VLOOKUP(A59,Feature統計!A:O,5,FALSE)</f>
        <v>Ryan</v>
      </c>
      <c r="E59" s="12" t="s">
        <v>832</v>
      </c>
      <c r="F59" s="12" t="str">
        <f>VLOOKUP(E59,匯總複製!H:J,2,FALSE)</f>
        <v>RTBM-16973</v>
      </c>
      <c r="G59" s="13">
        <f>IF(ISBLANK(VLOOKUP(A59,Feature統計!A:N,10,FALSE)),"",VLOOKUP(A59,Feature統計!A:N,10,FALSE))</f>
        <v>44866</v>
      </c>
      <c r="H59" s="13">
        <f>IF(ISBLANK(VLOOKUP(A59,Feature統計!A:N,11,FALSE)),"",VLOOKUP(A59,Feature統計!A:N,11,FALSE))</f>
        <v>44895</v>
      </c>
      <c r="I59" s="13">
        <f>IF(ISBLANK(VLOOKUP(A59,Feature統計!A:N,12,FALSE)),"",VLOOKUP(A59,Feature統計!A:N,12,FALSE))</f>
        <v>44866</v>
      </c>
      <c r="J59" s="13">
        <f>IF(ISBLANK(VLOOKUP(A59,Feature統計!A:N,13,FALSE)),"",VLOOKUP(A59,Feature統計!A:N,13,FALSE))</f>
        <v>44886</v>
      </c>
      <c r="K59" s="1" t="str">
        <f>IFERROR(VLOOKUP(E59,SystemTestCase!E:F,2,FALSE),VLOOKUP(E59,HW資料!A:B,2,FALSE))</f>
        <v>StagePass</v>
      </c>
      <c r="L59" s="1"/>
      <c r="M59" s="13"/>
      <c r="N59" s="72"/>
      <c r="O59" s="11"/>
      <c r="P59" s="11"/>
      <c r="Q59" s="11"/>
      <c r="S59" t="str">
        <f t="shared" si="0"/>
        <v>Audio signal reading in real-time and recording</v>
      </c>
    </row>
    <row r="60" spans="1:19" x14ac:dyDescent="0.4">
      <c r="A60" s="12" t="str">
        <f>VLOOKUP(E60,匯總複製!H:N,5,FALSE)</f>
        <v>automatic eCall EU</v>
      </c>
      <c r="B60" s="12" t="str">
        <f>VLOOKUP(E60,匯總複製!H:N,7,FALSE)</f>
        <v>Hardware Requirement</v>
      </c>
      <c r="C60" s="1" t="str">
        <f>VLOOKUP(A60,Feature統計!A:O,15,FALSE)</f>
        <v>Pass</v>
      </c>
      <c r="D60" s="1" t="str">
        <f>VLOOKUP(A60,Feature統計!A:O,5,FALSE)</f>
        <v>Andy</v>
      </c>
      <c r="E60" s="12" t="s">
        <v>1481</v>
      </c>
      <c r="F60" s="12" t="str">
        <f>VLOOKUP(E60,匯總複製!H:J,2,FALSE)</f>
        <v>RTBM-16999</v>
      </c>
      <c r="G60" s="13">
        <f>IF(ISBLANK(VLOOKUP(A60,Feature統計!A:N,10,FALSE)),"",VLOOKUP(A60,Feature統計!A:N,10,FALSE))</f>
        <v>44866</v>
      </c>
      <c r="H60" s="13">
        <f>IF(ISBLANK(VLOOKUP(A60,Feature統計!A:N,11,FALSE)),"",VLOOKUP(A60,Feature統計!A:N,11,FALSE))</f>
        <v>44895</v>
      </c>
      <c r="I60" s="13">
        <f>IF(ISBLANK(VLOOKUP(A60,Feature統計!A:N,12,FALSE)),"",VLOOKUP(A60,Feature統計!A:N,12,FALSE))</f>
        <v>44866</v>
      </c>
      <c r="J60" s="13">
        <f>IF(ISBLANK(VLOOKUP(A60,Feature統計!A:N,13,FALSE)),"",VLOOKUP(A60,Feature統計!A:N,13,FALSE))</f>
        <v>44886</v>
      </c>
      <c r="K60" s="1" t="str">
        <f>IFERROR(VLOOKUP(E60,SystemTestCase!E:F,2,FALSE),VLOOKUP(E60,HW資料!A:B,2,FALSE))</f>
        <v>Pass</v>
      </c>
      <c r="L60" s="1"/>
      <c r="M60" s="13"/>
      <c r="N60" s="72"/>
      <c r="O60" s="11"/>
      <c r="P60" s="11"/>
      <c r="Q60" s="11"/>
      <c r="S60" t="str">
        <f t="shared" si="0"/>
        <v>automatic eCall EU</v>
      </c>
    </row>
    <row r="61" spans="1:19" x14ac:dyDescent="0.4">
      <c r="A61" s="12" t="str">
        <f>VLOOKUP(E61,匯總複製!H:N,5,FALSE)</f>
        <v>automatic eCall EU</v>
      </c>
      <c r="B61" s="12" t="str">
        <f>VLOOKUP(E61,匯總複製!H:N,7,FALSE)</f>
        <v>Hardware Requirement</v>
      </c>
      <c r="C61" s="1" t="str">
        <f>VLOOKUP(A61,Feature統計!A:O,15,FALSE)</f>
        <v>Pass</v>
      </c>
      <c r="D61" s="1" t="str">
        <f>VLOOKUP(A61,Feature統計!A:O,5,FALSE)</f>
        <v>Andy</v>
      </c>
      <c r="E61" s="12" t="s">
        <v>1480</v>
      </c>
      <c r="F61" s="12" t="str">
        <f>VLOOKUP(E61,匯總複製!H:J,2,FALSE)</f>
        <v>RTBM-16998</v>
      </c>
      <c r="G61" s="13">
        <f>IF(ISBLANK(VLOOKUP(A61,Feature統計!A:N,10,FALSE)),"",VLOOKUP(A61,Feature統計!A:N,10,FALSE))</f>
        <v>44866</v>
      </c>
      <c r="H61" s="13">
        <f>IF(ISBLANK(VLOOKUP(A61,Feature統計!A:N,11,FALSE)),"",VLOOKUP(A61,Feature統計!A:N,11,FALSE))</f>
        <v>44895</v>
      </c>
      <c r="I61" s="13">
        <f>IF(ISBLANK(VLOOKUP(A61,Feature統計!A:N,12,FALSE)),"",VLOOKUP(A61,Feature統計!A:N,12,FALSE))</f>
        <v>44866</v>
      </c>
      <c r="J61" s="13">
        <f>IF(ISBLANK(VLOOKUP(A61,Feature統計!A:N,13,FALSE)),"",VLOOKUP(A61,Feature統計!A:N,13,FALSE))</f>
        <v>44886</v>
      </c>
      <c r="K61" s="1" t="str">
        <f>IFERROR(VLOOKUP(E61,SystemTestCase!E:F,2,FALSE),VLOOKUP(E61,HW資料!A:B,2,FALSE))</f>
        <v>Pass</v>
      </c>
      <c r="L61" s="1"/>
      <c r="M61" s="13"/>
      <c r="N61" s="72"/>
      <c r="O61" s="11"/>
      <c r="P61" s="11"/>
      <c r="Q61" s="11"/>
      <c r="S61" t="str">
        <f t="shared" si="0"/>
        <v>automatic eCall EU</v>
      </c>
    </row>
    <row r="62" spans="1:19" x14ac:dyDescent="0.4">
      <c r="A62" s="12" t="str">
        <f>VLOOKUP(E62,匯總複製!H:N,5,FALSE)</f>
        <v>automatic eCall EU</v>
      </c>
      <c r="B62" s="12" t="str">
        <f>VLOOKUP(E62,匯總複製!H:N,7,FALSE)</f>
        <v>Hardware Requirement</v>
      </c>
      <c r="C62" s="1" t="str">
        <f>VLOOKUP(A62,Feature統計!A:O,15,FALSE)</f>
        <v>Pass</v>
      </c>
      <c r="D62" s="1" t="str">
        <f>VLOOKUP(A62,Feature統計!A:O,5,FALSE)</f>
        <v>Andy</v>
      </c>
      <c r="E62" s="12" t="s">
        <v>1252</v>
      </c>
      <c r="F62" s="12" t="str">
        <f>VLOOKUP(E62,匯總複製!H:J,2,FALSE)</f>
        <v>RTBM-16997</v>
      </c>
      <c r="G62" s="13">
        <f>IF(ISBLANK(VLOOKUP(A62,Feature統計!A:N,10,FALSE)),"",VLOOKUP(A62,Feature統計!A:N,10,FALSE))</f>
        <v>44866</v>
      </c>
      <c r="H62" s="13">
        <f>IF(ISBLANK(VLOOKUP(A62,Feature統計!A:N,11,FALSE)),"",VLOOKUP(A62,Feature統計!A:N,11,FALSE))</f>
        <v>44895</v>
      </c>
      <c r="I62" s="13">
        <f>IF(ISBLANK(VLOOKUP(A62,Feature統計!A:N,12,FALSE)),"",VLOOKUP(A62,Feature統計!A:N,12,FALSE))</f>
        <v>44866</v>
      </c>
      <c r="J62" s="13">
        <f>IF(ISBLANK(VLOOKUP(A62,Feature統計!A:N,13,FALSE)),"",VLOOKUP(A62,Feature統計!A:N,13,FALSE))</f>
        <v>44886</v>
      </c>
      <c r="K62" s="1" t="str">
        <f>IFERROR(VLOOKUP(E62,SystemTestCase!E:F,2,FALSE),VLOOKUP(E62,HW資料!A:B,2,FALSE))</f>
        <v>Pass</v>
      </c>
      <c r="L62" s="1"/>
      <c r="M62" s="13"/>
      <c r="N62" s="72"/>
      <c r="O62" s="11"/>
      <c r="P62" s="11"/>
      <c r="Q62" s="11"/>
      <c r="S62" t="str">
        <f t="shared" si="0"/>
        <v>automatic eCall EU</v>
      </c>
    </row>
    <row r="63" spans="1:19" x14ac:dyDescent="0.4">
      <c r="A63" s="12" t="str">
        <f>VLOOKUP(E63,匯總複製!H:N,5,FALSE)</f>
        <v>automatic eCall EU</v>
      </c>
      <c r="B63" s="12" t="str">
        <f>VLOOKUP(E63,匯總複製!H:N,7,FALSE)</f>
        <v>Hardware Requirement</v>
      </c>
      <c r="C63" s="1" t="str">
        <f>VLOOKUP(A63,Feature統計!A:O,15,FALSE)</f>
        <v>Pass</v>
      </c>
      <c r="D63" s="1" t="str">
        <f>VLOOKUP(A63,Feature統計!A:O,5,FALSE)</f>
        <v>Andy</v>
      </c>
      <c r="E63" s="12" t="s">
        <v>1253</v>
      </c>
      <c r="F63" s="12" t="str">
        <f>VLOOKUP(E63,匯總複製!H:J,2,FALSE)</f>
        <v>RTBM-16996</v>
      </c>
      <c r="G63" s="13">
        <f>IF(ISBLANK(VLOOKUP(A63,Feature統計!A:N,10,FALSE)),"",VLOOKUP(A63,Feature統計!A:N,10,FALSE))</f>
        <v>44866</v>
      </c>
      <c r="H63" s="13">
        <f>IF(ISBLANK(VLOOKUP(A63,Feature統計!A:N,11,FALSE)),"",VLOOKUP(A63,Feature統計!A:N,11,FALSE))</f>
        <v>44895</v>
      </c>
      <c r="I63" s="13">
        <f>IF(ISBLANK(VLOOKUP(A63,Feature統計!A:N,12,FALSE)),"",VLOOKUP(A63,Feature統計!A:N,12,FALSE))</f>
        <v>44866</v>
      </c>
      <c r="J63" s="13">
        <f>IF(ISBLANK(VLOOKUP(A63,Feature統計!A:N,13,FALSE)),"",VLOOKUP(A63,Feature統計!A:N,13,FALSE))</f>
        <v>44886</v>
      </c>
      <c r="K63" s="1" t="str">
        <f>IFERROR(VLOOKUP(E63,SystemTestCase!E:F,2,FALSE),VLOOKUP(E63,HW資料!A:B,2,FALSE))</f>
        <v>Pass</v>
      </c>
      <c r="L63" s="1"/>
      <c r="M63" s="13"/>
      <c r="N63" s="72"/>
      <c r="O63" s="11"/>
      <c r="P63" s="11"/>
      <c r="Q63" s="11"/>
      <c r="S63" t="str">
        <f t="shared" si="0"/>
        <v>automatic eCall EU</v>
      </c>
    </row>
    <row r="64" spans="1:19" x14ac:dyDescent="0.4">
      <c r="A64" s="12" t="str">
        <f>VLOOKUP(E64,匯總複製!H:N,5,FALSE)</f>
        <v>automatic eCall EU</v>
      </c>
      <c r="B64" s="12" t="str">
        <f>VLOOKUP(E64,匯總複製!H:N,7,FALSE)</f>
        <v>Hardware Requirement</v>
      </c>
      <c r="C64" s="1" t="str">
        <f>VLOOKUP(A64,Feature統計!A:O,15,FALSE)</f>
        <v>Pass</v>
      </c>
      <c r="D64" s="1" t="str">
        <f>VLOOKUP(A64,Feature統計!A:O,5,FALSE)</f>
        <v>Andy</v>
      </c>
      <c r="E64" s="12" t="s">
        <v>1254</v>
      </c>
      <c r="F64" s="12" t="str">
        <f>VLOOKUP(E64,匯總複製!H:J,2,FALSE)</f>
        <v>RTBM-16995</v>
      </c>
      <c r="G64" s="13">
        <f>IF(ISBLANK(VLOOKUP(A64,Feature統計!A:N,10,FALSE)),"",VLOOKUP(A64,Feature統計!A:N,10,FALSE))</f>
        <v>44866</v>
      </c>
      <c r="H64" s="13">
        <f>IF(ISBLANK(VLOOKUP(A64,Feature統計!A:N,11,FALSE)),"",VLOOKUP(A64,Feature統計!A:N,11,FALSE))</f>
        <v>44895</v>
      </c>
      <c r="I64" s="13">
        <f>IF(ISBLANK(VLOOKUP(A64,Feature統計!A:N,12,FALSE)),"",VLOOKUP(A64,Feature統計!A:N,12,FALSE))</f>
        <v>44866</v>
      </c>
      <c r="J64" s="13">
        <f>IF(ISBLANK(VLOOKUP(A64,Feature統計!A:N,13,FALSE)),"",VLOOKUP(A64,Feature統計!A:N,13,FALSE))</f>
        <v>44886</v>
      </c>
      <c r="K64" s="1" t="str">
        <f>IFERROR(VLOOKUP(E64,SystemTestCase!E:F,2,FALSE),VLOOKUP(E64,HW資料!A:B,2,FALSE))</f>
        <v>Pass</v>
      </c>
      <c r="L64" s="1"/>
      <c r="M64" s="13"/>
      <c r="N64" s="72"/>
      <c r="O64" s="11"/>
      <c r="P64" s="11"/>
      <c r="Q64" s="11"/>
      <c r="S64" t="str">
        <f t="shared" si="0"/>
        <v>automatic eCall EU</v>
      </c>
    </row>
    <row r="65" spans="1:19" x14ac:dyDescent="0.4">
      <c r="A65" s="12" t="str">
        <f>VLOOKUP(E65,匯總複製!H:N,5,FALSE)</f>
        <v>automatic eCall EU</v>
      </c>
      <c r="B65" s="12" t="str">
        <f>VLOOKUP(E65,匯總複製!H:N,7,FALSE)</f>
        <v>Hardware Requirement</v>
      </c>
      <c r="C65" s="1" t="str">
        <f>VLOOKUP(A65,Feature統計!A:O,15,FALSE)</f>
        <v>Pass</v>
      </c>
      <c r="D65" s="1" t="str">
        <f>VLOOKUP(A65,Feature統計!A:O,5,FALSE)</f>
        <v>Andy</v>
      </c>
      <c r="E65" s="12" t="s">
        <v>1256</v>
      </c>
      <c r="F65" s="12" t="str">
        <f>VLOOKUP(E65,匯總複製!H:J,2,FALSE)</f>
        <v>RTBM-16992</v>
      </c>
      <c r="G65" s="13">
        <f>IF(ISBLANK(VLOOKUP(A65,Feature統計!A:N,10,FALSE)),"",VLOOKUP(A65,Feature統計!A:N,10,FALSE))</f>
        <v>44866</v>
      </c>
      <c r="H65" s="13">
        <f>IF(ISBLANK(VLOOKUP(A65,Feature統計!A:N,11,FALSE)),"",VLOOKUP(A65,Feature統計!A:N,11,FALSE))</f>
        <v>44895</v>
      </c>
      <c r="I65" s="13">
        <f>IF(ISBLANK(VLOOKUP(A65,Feature統計!A:N,12,FALSE)),"",VLOOKUP(A65,Feature統計!A:N,12,FALSE))</f>
        <v>44866</v>
      </c>
      <c r="J65" s="13">
        <f>IF(ISBLANK(VLOOKUP(A65,Feature統計!A:N,13,FALSE)),"",VLOOKUP(A65,Feature統計!A:N,13,FALSE))</f>
        <v>44886</v>
      </c>
      <c r="K65" s="1" t="str">
        <f>IFERROR(VLOOKUP(E65,SystemTestCase!E:F,2,FALSE),VLOOKUP(E65,HW資料!A:B,2,FALSE))</f>
        <v>Pass</v>
      </c>
      <c r="L65" s="1"/>
      <c r="M65" s="13"/>
      <c r="N65" s="72"/>
      <c r="O65" s="11"/>
      <c r="P65" s="11"/>
      <c r="Q65" s="11"/>
      <c r="S65" t="str">
        <f t="shared" si="0"/>
        <v>automatic eCall EU</v>
      </c>
    </row>
    <row r="66" spans="1:19" x14ac:dyDescent="0.4">
      <c r="A66" s="12" t="str">
        <f>VLOOKUP(E66,匯總複製!H:N,5,FALSE)</f>
        <v>B21 7050</v>
      </c>
      <c r="B66" s="12" t="str">
        <f>VLOOKUP(E66,匯總複製!H:N,7,FALSE)</f>
        <v>Hardware Requirement</v>
      </c>
      <c r="C66" s="1" t="str">
        <f>VLOOKUP(A66,Feature統計!A:O,15,FALSE)</f>
        <v>Pass</v>
      </c>
      <c r="D66" s="1" t="str">
        <f>VLOOKUP(A66,Feature統計!A:O,5,FALSE)</f>
        <v>Mike</v>
      </c>
      <c r="E66" s="12" t="s">
        <v>1218</v>
      </c>
      <c r="F66" s="12" t="str">
        <f>VLOOKUP(E66,匯總複製!H:J,2,FALSE)</f>
        <v>RTBM-37006</v>
      </c>
      <c r="G66" s="13">
        <f>IF(ISBLANK(VLOOKUP(A66,Feature統計!A:N,10,FALSE)),"",VLOOKUP(A66,Feature統計!A:N,10,FALSE))</f>
        <v>44816</v>
      </c>
      <c r="H66" s="13">
        <f>IF(ISBLANK(VLOOKUP(A66,Feature統計!A:N,11,FALSE)),"",VLOOKUP(A66,Feature統計!A:N,11,FALSE))</f>
        <v>45077</v>
      </c>
      <c r="I66" s="13">
        <f>IF(ISBLANK(VLOOKUP(A66,Feature統計!A:N,12,FALSE)),"",VLOOKUP(A66,Feature統計!A:N,12,FALSE))</f>
        <v>44816</v>
      </c>
      <c r="J66" s="13" t="str">
        <f>IF(ISBLANK(VLOOKUP(A66,Feature統計!A:N,13,FALSE)),"",VLOOKUP(A66,Feature統計!A:N,13,FALSE))</f>
        <v/>
      </c>
      <c r="K66" s="1" t="str">
        <f>IFERROR(VLOOKUP(E66,SystemTestCase!E:F,2,FALSE),VLOOKUP(E66,HW資料!A:B,2,FALSE))</f>
        <v>Pass</v>
      </c>
      <c r="L66" s="1"/>
      <c r="M66" s="13"/>
      <c r="N66" s="72"/>
      <c r="O66" s="11"/>
      <c r="P66" s="11"/>
      <c r="Q66" s="11"/>
      <c r="S66" t="str">
        <f t="shared" si="0"/>
        <v>B21 7050</v>
      </c>
    </row>
    <row r="67" spans="1:19" ht="85" x14ac:dyDescent="0.4">
      <c r="A67" s="11" t="str">
        <f>VLOOKUP(E67,匯總複製!H:N,5,FALSE)</f>
        <v>B21 7050</v>
      </c>
      <c r="B67" s="12" t="str">
        <f>VLOOKUP(E67,匯總複製!H:N,7,FALSE)</f>
        <v>Hardware Requirement</v>
      </c>
      <c r="C67" s="1" t="str">
        <f>VLOOKUP(A67,Feature統計!A:O,15,FALSE)</f>
        <v>Pass</v>
      </c>
      <c r="D67" s="1" t="str">
        <f>VLOOKUP(A67,Feature統計!A:O,5,FALSE)</f>
        <v>Mike</v>
      </c>
      <c r="E67" s="12" t="s">
        <v>1334</v>
      </c>
      <c r="F67" s="12" t="str">
        <f>VLOOKUP(E67,匯總複製!H:J,2,FALSE)</f>
        <v>RTBM-37005</v>
      </c>
      <c r="G67" s="13">
        <f>IF(ISBLANK(VLOOKUP(A67,Feature統計!A:N,10,FALSE)),"",VLOOKUP(A67,Feature統計!A:N,10,FALSE))</f>
        <v>44816</v>
      </c>
      <c r="H67" s="13">
        <f>IF(ISBLANK(VLOOKUP(A67,Feature統計!A:N,11,FALSE)),"",VLOOKUP(A67,Feature統計!A:N,11,FALSE))</f>
        <v>45077</v>
      </c>
      <c r="I67" s="13">
        <f>IF(ISBLANK(VLOOKUP(A67,Feature統計!A:N,12,FALSE)),"",VLOOKUP(A67,Feature統計!A:N,12,FALSE))</f>
        <v>44816</v>
      </c>
      <c r="J67" s="13" t="str">
        <f>IF(ISBLANK(VLOOKUP(A67,Feature統計!A:N,13,FALSE)),"",VLOOKUP(A67,Feature統計!A:N,13,FALSE))</f>
        <v/>
      </c>
      <c r="K67" s="1" t="str">
        <f>IFERROR(VLOOKUP(E67,SystemTestCase!E:F,2,FALSE),VLOOKUP(E67,HW資料!A:B,2,FALSE))</f>
        <v>Pass</v>
      </c>
      <c r="L67" s="1"/>
      <c r="M67" s="13"/>
      <c r="N67" s="72" t="s">
        <v>5290</v>
      </c>
      <c r="O67" s="11" t="s">
        <v>5266</v>
      </c>
      <c r="P67" s="11"/>
      <c r="Q67" s="11" t="s">
        <v>5409</v>
      </c>
      <c r="S67" s="60" t="str">
        <f t="shared" ref="S67:S130" si="1">P67&amp;A67</f>
        <v>B21 7050</v>
      </c>
    </row>
    <row r="68" spans="1:19" x14ac:dyDescent="0.4">
      <c r="A68" s="12" t="str">
        <f>VLOOKUP(E68,匯總複製!H:N,5,FALSE)</f>
        <v>B21 7050</v>
      </c>
      <c r="B68" s="12" t="str">
        <f>VLOOKUP(E68,匯總複製!H:N,7,FALSE)</f>
        <v>Hardware Requirement</v>
      </c>
      <c r="C68" s="1" t="str">
        <f>VLOOKUP(A68,Feature統計!A:O,15,FALSE)</f>
        <v>Pass</v>
      </c>
      <c r="D68" s="1" t="str">
        <f>VLOOKUP(A68,Feature統計!A:O,5,FALSE)</f>
        <v>Mike</v>
      </c>
      <c r="E68" s="12" t="s">
        <v>1335</v>
      </c>
      <c r="F68" s="12" t="str">
        <f>VLOOKUP(E68,匯總複製!H:J,2,FALSE)</f>
        <v>RTBM-37004</v>
      </c>
      <c r="G68" s="13">
        <f>IF(ISBLANK(VLOOKUP(A68,Feature統計!A:N,10,FALSE)),"",VLOOKUP(A68,Feature統計!A:N,10,FALSE))</f>
        <v>44816</v>
      </c>
      <c r="H68" s="13">
        <f>IF(ISBLANK(VLOOKUP(A68,Feature統計!A:N,11,FALSE)),"",VLOOKUP(A68,Feature統計!A:N,11,FALSE))</f>
        <v>45077</v>
      </c>
      <c r="I68" s="13">
        <f>IF(ISBLANK(VLOOKUP(A68,Feature統計!A:N,12,FALSE)),"",VLOOKUP(A68,Feature統計!A:N,12,FALSE))</f>
        <v>44816</v>
      </c>
      <c r="J68" s="13" t="str">
        <f>IF(ISBLANK(VLOOKUP(A68,Feature統計!A:N,13,FALSE)),"",VLOOKUP(A68,Feature統計!A:N,13,FALSE))</f>
        <v/>
      </c>
      <c r="K68" s="1" t="str">
        <f>IFERROR(VLOOKUP(E68,SystemTestCase!E:F,2,FALSE),VLOOKUP(E68,HW資料!A:B,2,FALSE))</f>
        <v>Pass</v>
      </c>
      <c r="L68" s="1"/>
      <c r="M68" s="13"/>
      <c r="N68" s="72"/>
      <c r="O68" s="11" t="s">
        <v>3907</v>
      </c>
      <c r="P68" s="11"/>
      <c r="Q68" s="11"/>
      <c r="S68" t="str">
        <f t="shared" si="1"/>
        <v>B21 7050</v>
      </c>
    </row>
    <row r="69" spans="1:19" x14ac:dyDescent="0.4">
      <c r="A69" s="12" t="str">
        <f>VLOOKUP(E69,匯總複製!H:N,5,FALSE)</f>
        <v>B21 7050</v>
      </c>
      <c r="B69" s="12" t="str">
        <f>VLOOKUP(E69,匯總複製!H:N,7,FALSE)</f>
        <v>Hardware Requirement</v>
      </c>
      <c r="C69" s="1" t="str">
        <f>VLOOKUP(A69,Feature統計!A:O,15,FALSE)</f>
        <v>Pass</v>
      </c>
      <c r="D69" s="1" t="str">
        <f>VLOOKUP(A69,Feature統計!A:O,5,FALSE)</f>
        <v>Mike</v>
      </c>
      <c r="E69" s="12" t="s">
        <v>1336</v>
      </c>
      <c r="F69" s="12" t="str">
        <f>VLOOKUP(E69,匯總複製!H:J,2,FALSE)</f>
        <v>RTBM-37003</v>
      </c>
      <c r="G69" s="13">
        <f>IF(ISBLANK(VLOOKUP(A69,Feature統計!A:N,10,FALSE)),"",VLOOKUP(A69,Feature統計!A:N,10,FALSE))</f>
        <v>44816</v>
      </c>
      <c r="H69" s="13">
        <f>IF(ISBLANK(VLOOKUP(A69,Feature統計!A:N,11,FALSE)),"",VLOOKUP(A69,Feature統計!A:N,11,FALSE))</f>
        <v>45077</v>
      </c>
      <c r="I69" s="13">
        <f>IF(ISBLANK(VLOOKUP(A69,Feature統計!A:N,12,FALSE)),"",VLOOKUP(A69,Feature統計!A:N,12,FALSE))</f>
        <v>44816</v>
      </c>
      <c r="J69" s="13" t="str">
        <f>IF(ISBLANK(VLOOKUP(A69,Feature統計!A:N,13,FALSE)),"",VLOOKUP(A69,Feature統計!A:N,13,FALSE))</f>
        <v/>
      </c>
      <c r="K69" s="1" t="str">
        <f>IFERROR(VLOOKUP(E69,SystemTestCase!E:F,2,FALSE),VLOOKUP(E69,HW資料!A:B,2,FALSE))</f>
        <v>Pass</v>
      </c>
      <c r="L69" s="1"/>
      <c r="M69" s="13"/>
      <c r="N69" s="72"/>
      <c r="O69" s="11" t="s">
        <v>3907</v>
      </c>
      <c r="P69" s="11"/>
      <c r="Q69" s="11"/>
      <c r="S69" t="str">
        <f t="shared" si="1"/>
        <v>B21 7050</v>
      </c>
    </row>
    <row r="70" spans="1:19" x14ac:dyDescent="0.4">
      <c r="A70" s="12" t="str">
        <f>VLOOKUP(E70,匯總複製!H:N,5,FALSE)</f>
        <v>B21 7110</v>
      </c>
      <c r="B70" s="12" t="str">
        <f>VLOOKUP(E70,匯總複製!H:N,7,FALSE)</f>
        <v>System Requirement</v>
      </c>
      <c r="C70" s="1" t="str">
        <f>VLOOKUP(A70,Feature統計!A:O,15,FALSE)</f>
        <v>Pass</v>
      </c>
      <c r="D70" s="1" t="str">
        <f>VLOOKUP(A70,Feature統計!A:O,5,FALSE)</f>
        <v>Winson</v>
      </c>
      <c r="E70" s="12" t="s">
        <v>63</v>
      </c>
      <c r="F70" s="12" t="str">
        <f>VLOOKUP(E70,匯總複製!H:J,2,FALSE)</f>
        <v>RTBM-37064</v>
      </c>
      <c r="G70" s="13">
        <f>IF(ISBLANK(VLOOKUP(A70,Feature統計!A:N,10,FALSE)),"",VLOOKUP(A70,Feature統計!A:N,10,FALSE))</f>
        <v>44823</v>
      </c>
      <c r="H70" s="13">
        <f>IF(ISBLANK(VLOOKUP(A70,Feature統計!A:N,11,FALSE)),"",VLOOKUP(A70,Feature統計!A:N,11,FALSE))</f>
        <v>44890</v>
      </c>
      <c r="I70" s="13">
        <f>IF(ISBLANK(VLOOKUP(A70,Feature統計!A:N,12,FALSE)),"",VLOOKUP(A70,Feature統計!A:N,12,FALSE))</f>
        <v>44823</v>
      </c>
      <c r="J70" s="13" t="str">
        <f>IF(ISBLANK(VLOOKUP(A70,Feature統計!A:N,13,FALSE)),"",VLOOKUP(A70,Feature統計!A:N,13,FALSE))</f>
        <v/>
      </c>
      <c r="K70" s="1" t="str">
        <f>IFERROR(VLOOKUP(E70,SystemTestCase!E:F,2,FALSE),VLOOKUP(E70,HW資料!A:B,2,FALSE))</f>
        <v>StagePass</v>
      </c>
      <c r="L70" s="1"/>
      <c r="M70" s="13"/>
      <c r="N70" s="72"/>
      <c r="O70" s="11"/>
      <c r="P70" s="11"/>
      <c r="Q70" s="11"/>
      <c r="S70" t="str">
        <f t="shared" si="1"/>
        <v>B21 7110</v>
      </c>
    </row>
    <row r="71" spans="1:19" ht="136" x14ac:dyDescent="0.4">
      <c r="A71" s="11" t="str">
        <f>VLOOKUP(E71,匯總複製!H:N,5,FALSE)</f>
        <v>B21 7130</v>
      </c>
      <c r="B71" s="12" t="str">
        <f>VLOOKUP(E71,匯總複製!H:N,7,FALSE)</f>
        <v>System Requirement</v>
      </c>
      <c r="C71" s="1" t="str">
        <f>VLOOKUP(A71,Feature統計!A:O,15,FALSE)</f>
        <v>Pass</v>
      </c>
      <c r="D71" s="1" t="str">
        <f>VLOOKUP(A71,Feature統計!A:O,5,FALSE)</f>
        <v>Winson</v>
      </c>
      <c r="E71" s="12" t="s">
        <v>71</v>
      </c>
      <c r="F71" s="12" t="str">
        <f>VLOOKUP(E71,匯總複製!H:J,2,FALSE)</f>
        <v>RTBM-37030</v>
      </c>
      <c r="G71" s="13">
        <f>IF(ISBLANK(VLOOKUP(A71,Feature統計!A:N,10,FALSE)),"",VLOOKUP(A71,Feature統計!A:N,10,FALSE))</f>
        <v>44823</v>
      </c>
      <c r="H71" s="13">
        <f>IF(ISBLANK(VLOOKUP(A71,Feature統計!A:N,11,FALSE)),"",VLOOKUP(A71,Feature統計!A:N,11,FALSE))</f>
        <v>45030</v>
      </c>
      <c r="I71" s="13">
        <f>IF(ISBLANK(VLOOKUP(A71,Feature統計!A:N,12,FALSE)),"",VLOOKUP(A71,Feature統計!A:N,12,FALSE))</f>
        <v>44823</v>
      </c>
      <c r="J71" s="13" t="str">
        <f>IF(ISBLANK(VLOOKUP(A71,Feature統計!A:N,13,FALSE)),"",VLOOKUP(A71,Feature統計!A:N,13,FALSE))</f>
        <v/>
      </c>
      <c r="K71" s="1" t="str">
        <f>IFERROR(VLOOKUP(E71,SystemTestCase!E:F,2,FALSE),VLOOKUP(E71,HW資料!A:B,2,FALSE))</f>
        <v>Pass</v>
      </c>
      <c r="L71" s="1" t="s">
        <v>2996</v>
      </c>
      <c r="M71" s="13"/>
      <c r="N71" s="72"/>
      <c r="O71" s="59" t="s">
        <v>5331</v>
      </c>
      <c r="P71" s="11"/>
      <c r="Q71" s="11"/>
      <c r="S71" t="str">
        <f t="shared" si="1"/>
        <v>B21 7130</v>
      </c>
    </row>
    <row r="72" spans="1:19" x14ac:dyDescent="0.4">
      <c r="A72" s="12" t="str">
        <f>VLOOKUP(E72,匯總複製!H:N,5,FALSE)</f>
        <v>B21 7110</v>
      </c>
      <c r="B72" s="12" t="str">
        <f>VLOOKUP(E72,匯總複製!H:N,7,FALSE)</f>
        <v>System Requirement</v>
      </c>
      <c r="C72" s="1" t="str">
        <f>VLOOKUP(A72,Feature統計!A:O,15,FALSE)</f>
        <v>Pass</v>
      </c>
      <c r="D72" s="1" t="str">
        <f>VLOOKUP(A72,Feature統計!A:O,5,FALSE)</f>
        <v>Winson</v>
      </c>
      <c r="E72" s="12" t="s">
        <v>544</v>
      </c>
      <c r="F72" s="12" t="str">
        <f>VLOOKUP(E72,匯總複製!H:J,2,FALSE)</f>
        <v>RTBM-37063</v>
      </c>
      <c r="G72" s="13">
        <f>IF(ISBLANK(VLOOKUP(A72,Feature統計!A:N,10,FALSE)),"",VLOOKUP(A72,Feature統計!A:N,10,FALSE))</f>
        <v>44823</v>
      </c>
      <c r="H72" s="13">
        <f>IF(ISBLANK(VLOOKUP(A72,Feature統計!A:N,11,FALSE)),"",VLOOKUP(A72,Feature統計!A:N,11,FALSE))</f>
        <v>44890</v>
      </c>
      <c r="I72" s="13">
        <f>IF(ISBLANK(VLOOKUP(A72,Feature統計!A:N,12,FALSE)),"",VLOOKUP(A72,Feature統計!A:N,12,FALSE))</f>
        <v>44823</v>
      </c>
      <c r="J72" s="13" t="str">
        <f>IF(ISBLANK(VLOOKUP(A72,Feature統計!A:N,13,FALSE)),"",VLOOKUP(A72,Feature統計!A:N,13,FALSE))</f>
        <v/>
      </c>
      <c r="K72" s="1" t="str">
        <f>IFERROR(VLOOKUP(E72,SystemTestCase!E:F,2,FALSE),VLOOKUP(E72,HW資料!A:B,2,FALSE))</f>
        <v>StagePass</v>
      </c>
      <c r="L72" s="1"/>
      <c r="M72" s="13"/>
      <c r="N72" s="72"/>
      <c r="O72" s="11"/>
      <c r="P72" s="11"/>
      <c r="Q72" s="11"/>
      <c r="S72" t="str">
        <f t="shared" si="1"/>
        <v>B21 7110</v>
      </c>
    </row>
    <row r="73" spans="1:19" x14ac:dyDescent="0.4">
      <c r="A73" s="12" t="str">
        <f>VLOOKUP(E73,匯總複製!H:N,5,FALSE)</f>
        <v>B21 7110</v>
      </c>
      <c r="B73" s="12" t="str">
        <f>VLOOKUP(E73,匯總複製!H:N,7,FALSE)</f>
        <v>System Requirement</v>
      </c>
      <c r="C73" s="1" t="str">
        <f>VLOOKUP(A73,Feature統計!A:O,15,FALSE)</f>
        <v>Pass</v>
      </c>
      <c r="D73" s="1" t="str">
        <f>VLOOKUP(A73,Feature統計!A:O,5,FALSE)</f>
        <v>Winson</v>
      </c>
      <c r="E73" s="12" t="s">
        <v>564</v>
      </c>
      <c r="F73" s="12" t="str">
        <f>VLOOKUP(E73,匯總複製!H:J,2,FALSE)</f>
        <v>RTBM-36955</v>
      </c>
      <c r="G73" s="13">
        <f>IF(ISBLANK(VLOOKUP(A73,Feature統計!A:N,10,FALSE)),"",VLOOKUP(A73,Feature統計!A:N,10,FALSE))</f>
        <v>44823</v>
      </c>
      <c r="H73" s="13">
        <f>IF(ISBLANK(VLOOKUP(A73,Feature統計!A:N,11,FALSE)),"",VLOOKUP(A73,Feature統計!A:N,11,FALSE))</f>
        <v>44890</v>
      </c>
      <c r="I73" s="13">
        <f>IF(ISBLANK(VLOOKUP(A73,Feature統計!A:N,12,FALSE)),"",VLOOKUP(A73,Feature統計!A:N,12,FALSE))</f>
        <v>44823</v>
      </c>
      <c r="J73" s="13" t="str">
        <f>IF(ISBLANK(VLOOKUP(A73,Feature統計!A:N,13,FALSE)),"",VLOOKUP(A73,Feature統計!A:N,13,FALSE))</f>
        <v/>
      </c>
      <c r="K73" s="1" t="str">
        <f>IFERROR(VLOOKUP(E73,SystemTestCase!E:F,2,FALSE),VLOOKUP(E73,HW資料!A:B,2,FALSE))</f>
        <v>StagePass</v>
      </c>
      <c r="L73" s="1"/>
      <c r="M73" s="13"/>
      <c r="N73" s="72"/>
      <c r="O73" s="11"/>
      <c r="P73" s="11"/>
      <c r="Q73" s="11"/>
      <c r="S73" t="str">
        <f t="shared" si="1"/>
        <v>B21 7110</v>
      </c>
    </row>
    <row r="74" spans="1:19" x14ac:dyDescent="0.4">
      <c r="A74" s="12" t="str">
        <f>VLOOKUP(E74,匯總複製!H:N,5,FALSE)</f>
        <v>B21 7110</v>
      </c>
      <c r="B74" s="12" t="str">
        <f>VLOOKUP(E74,匯總複製!H:N,7,FALSE)</f>
        <v>System Requirement</v>
      </c>
      <c r="C74" s="1" t="str">
        <f>VLOOKUP(A74,Feature統計!A:O,15,FALSE)</f>
        <v>Pass</v>
      </c>
      <c r="D74" s="1" t="str">
        <f>VLOOKUP(A74,Feature統計!A:O,5,FALSE)</f>
        <v>Winson</v>
      </c>
      <c r="E74" s="12" t="s">
        <v>594</v>
      </c>
      <c r="F74" s="12" t="str">
        <f>VLOOKUP(E74,匯總複製!H:J,2,FALSE)</f>
        <v>RTBM-12793</v>
      </c>
      <c r="G74" s="13">
        <f>IF(ISBLANK(VLOOKUP(A74,Feature統計!A:N,10,FALSE)),"",VLOOKUP(A74,Feature統計!A:N,10,FALSE))</f>
        <v>44823</v>
      </c>
      <c r="H74" s="13">
        <f>IF(ISBLANK(VLOOKUP(A74,Feature統計!A:N,11,FALSE)),"",VLOOKUP(A74,Feature統計!A:N,11,FALSE))</f>
        <v>44890</v>
      </c>
      <c r="I74" s="13">
        <f>IF(ISBLANK(VLOOKUP(A74,Feature統計!A:N,12,FALSE)),"",VLOOKUP(A74,Feature統計!A:N,12,FALSE))</f>
        <v>44823</v>
      </c>
      <c r="J74" s="13" t="str">
        <f>IF(ISBLANK(VLOOKUP(A74,Feature統計!A:N,13,FALSE)),"",VLOOKUP(A74,Feature統計!A:N,13,FALSE))</f>
        <v/>
      </c>
      <c r="K74" s="1" t="str">
        <f>IFERROR(VLOOKUP(E74,SystemTestCase!E:F,2,FALSE),VLOOKUP(E74,HW資料!A:B,2,FALSE))</f>
        <v>StagePass</v>
      </c>
      <c r="L74" s="1"/>
      <c r="M74" s="13"/>
      <c r="N74" s="72"/>
      <c r="O74" s="11"/>
      <c r="P74" s="11"/>
      <c r="Q74" s="11"/>
      <c r="S74" t="str">
        <f t="shared" si="1"/>
        <v>B21 7110</v>
      </c>
    </row>
    <row r="75" spans="1:19" x14ac:dyDescent="0.4">
      <c r="A75" s="12" t="str">
        <f>VLOOKUP(E75,匯總複製!H:N,5,FALSE)</f>
        <v>B21 7110</v>
      </c>
      <c r="B75" s="12" t="str">
        <f>VLOOKUP(E75,匯總複製!H:N,7,FALSE)</f>
        <v>System Requirement</v>
      </c>
      <c r="C75" s="1" t="str">
        <f>VLOOKUP(A75,Feature統計!A:O,15,FALSE)</f>
        <v>Pass</v>
      </c>
      <c r="D75" s="1" t="str">
        <f>VLOOKUP(A75,Feature統計!A:O,5,FALSE)</f>
        <v>Winson</v>
      </c>
      <c r="E75" s="12" t="s">
        <v>594</v>
      </c>
      <c r="F75" s="12" t="str">
        <f>VLOOKUP(E75,匯總複製!H:J,2,FALSE)</f>
        <v>RTBM-12793</v>
      </c>
      <c r="G75" s="13">
        <f>IF(ISBLANK(VLOOKUP(A75,Feature統計!A:N,10,FALSE)),"",VLOOKUP(A75,Feature統計!A:N,10,FALSE))</f>
        <v>44823</v>
      </c>
      <c r="H75" s="13">
        <f>IF(ISBLANK(VLOOKUP(A75,Feature統計!A:N,11,FALSE)),"",VLOOKUP(A75,Feature統計!A:N,11,FALSE))</f>
        <v>44890</v>
      </c>
      <c r="I75" s="13">
        <f>IF(ISBLANK(VLOOKUP(A75,Feature統計!A:N,12,FALSE)),"",VLOOKUP(A75,Feature統計!A:N,12,FALSE))</f>
        <v>44823</v>
      </c>
      <c r="J75" s="13" t="str">
        <f>IF(ISBLANK(VLOOKUP(A75,Feature統計!A:N,13,FALSE)),"",VLOOKUP(A75,Feature統計!A:N,13,FALSE))</f>
        <v/>
      </c>
      <c r="K75" s="1" t="str">
        <f>IFERROR(VLOOKUP(E75,SystemTestCase!E:F,2,FALSE),VLOOKUP(E75,HW資料!A:B,2,FALSE))</f>
        <v>StagePass</v>
      </c>
      <c r="L75" s="1"/>
      <c r="M75" s="13"/>
      <c r="N75" s="72"/>
      <c r="O75" s="11"/>
      <c r="P75" s="11"/>
      <c r="Q75" s="11"/>
      <c r="S75" t="str">
        <f t="shared" si="1"/>
        <v>B21 7110</v>
      </c>
    </row>
    <row r="76" spans="1:19" x14ac:dyDescent="0.4">
      <c r="A76" s="12" t="str">
        <f>VLOOKUP(E76,匯總複製!H:N,5,FALSE)</f>
        <v>B21 7110 - ELECTRICAL RESISTANCE</v>
      </c>
      <c r="B76" s="12" t="str">
        <f>VLOOKUP(E76,匯總複製!H:N,7,FALSE)</f>
        <v>System Requirement</v>
      </c>
      <c r="C76" s="1" t="str">
        <f>VLOOKUP(A76,Feature統計!A:O,15,FALSE)</f>
        <v>Pass</v>
      </c>
      <c r="D76" s="1" t="str">
        <f>VLOOKUP(A76,Feature統計!A:O,5,FALSE)</f>
        <v>Winson</v>
      </c>
      <c r="E76" s="12" t="s">
        <v>75</v>
      </c>
      <c r="F76" s="12" t="str">
        <f>VLOOKUP(E76,匯總複製!H:J,2,FALSE)</f>
        <v>RTBM-36976</v>
      </c>
      <c r="G76" s="13">
        <f>IF(ISBLANK(VLOOKUP(A76,Feature統計!A:N,10,FALSE)),"",VLOOKUP(A76,Feature統計!A:N,10,FALSE))</f>
        <v>44823</v>
      </c>
      <c r="H76" s="13">
        <f>IF(ISBLANK(VLOOKUP(A76,Feature統計!A:N,11,FALSE)),"",VLOOKUP(A76,Feature統計!A:N,11,FALSE))</f>
        <v>44890</v>
      </c>
      <c r="I76" s="13">
        <f>IF(ISBLANK(VLOOKUP(A76,Feature統計!A:N,12,FALSE)),"",VLOOKUP(A76,Feature統計!A:N,12,FALSE))</f>
        <v>44823</v>
      </c>
      <c r="J76" s="13" t="str">
        <f>IF(ISBLANK(VLOOKUP(A76,Feature統計!A:N,13,FALSE)),"",VLOOKUP(A76,Feature統計!A:N,13,FALSE))</f>
        <v/>
      </c>
      <c r="K76" s="1" t="str">
        <f>IFERROR(VLOOKUP(E76,SystemTestCase!E:F,2,FALSE),VLOOKUP(E76,HW資料!A:B,2,FALSE))</f>
        <v>StagePass</v>
      </c>
      <c r="L76" s="1"/>
      <c r="M76" s="13"/>
      <c r="N76" s="72"/>
      <c r="O76" s="11"/>
      <c r="P76" s="11"/>
      <c r="Q76" s="11"/>
      <c r="S76" t="str">
        <f t="shared" si="1"/>
        <v>B21 7110 - ELECTRICAL RESISTANCE</v>
      </c>
    </row>
    <row r="77" spans="1:19" x14ac:dyDescent="0.4">
      <c r="A77" s="12" t="str">
        <f>VLOOKUP(E77,匯總複製!H:N,5,FALSE)</f>
        <v>B21 7110 - ELECTRICAL RESISTANCE</v>
      </c>
      <c r="B77" s="12" t="str">
        <f>VLOOKUP(E77,匯總複製!H:N,7,FALSE)</f>
        <v>System Requirement</v>
      </c>
      <c r="C77" s="1" t="str">
        <f>VLOOKUP(A77,Feature統計!A:O,15,FALSE)</f>
        <v>Pass</v>
      </c>
      <c r="D77" s="1" t="str">
        <f>VLOOKUP(A77,Feature統計!A:O,5,FALSE)</f>
        <v>Winson</v>
      </c>
      <c r="E77" s="12" t="s">
        <v>75</v>
      </c>
      <c r="F77" s="12" t="str">
        <f>VLOOKUP(E77,匯總複製!H:J,2,FALSE)</f>
        <v>RTBM-36976</v>
      </c>
      <c r="G77" s="13">
        <f>IF(ISBLANK(VLOOKUP(A77,Feature統計!A:N,10,FALSE)),"",VLOOKUP(A77,Feature統計!A:N,10,FALSE))</f>
        <v>44823</v>
      </c>
      <c r="H77" s="13">
        <f>IF(ISBLANK(VLOOKUP(A77,Feature統計!A:N,11,FALSE)),"",VLOOKUP(A77,Feature統計!A:N,11,FALSE))</f>
        <v>44890</v>
      </c>
      <c r="I77" s="13">
        <f>IF(ISBLANK(VLOOKUP(A77,Feature統計!A:N,12,FALSE)),"",VLOOKUP(A77,Feature統計!A:N,12,FALSE))</f>
        <v>44823</v>
      </c>
      <c r="J77" s="13" t="str">
        <f>IF(ISBLANK(VLOOKUP(A77,Feature統計!A:N,13,FALSE)),"",VLOOKUP(A77,Feature統計!A:N,13,FALSE))</f>
        <v/>
      </c>
      <c r="K77" s="1" t="str">
        <f>IFERROR(VLOOKUP(E77,SystemTestCase!E:F,2,FALSE),VLOOKUP(E77,HW資料!A:B,2,FALSE))</f>
        <v>StagePass</v>
      </c>
      <c r="L77" s="1"/>
      <c r="M77" s="13"/>
      <c r="N77" s="72"/>
      <c r="O77" s="11"/>
      <c r="P77" s="11"/>
      <c r="Q77" s="11"/>
      <c r="S77" t="str">
        <f t="shared" si="1"/>
        <v>B21 7110 - ELECTRICAL RESISTANCE</v>
      </c>
    </row>
    <row r="78" spans="1:19" x14ac:dyDescent="0.4">
      <c r="A78" s="12" t="str">
        <f>VLOOKUP(E78,匯總複製!H:N,5,FALSE)</f>
        <v>B21 7110 - ELECTRICAL RESISTANCE</v>
      </c>
      <c r="B78" s="12" t="str">
        <f>VLOOKUP(E78,匯總複製!H:N,7,FALSE)</f>
        <v>System Requirement</v>
      </c>
      <c r="C78" s="1" t="str">
        <f>VLOOKUP(A78,Feature統計!A:O,15,FALSE)</f>
        <v>Pass</v>
      </c>
      <c r="D78" s="1" t="str">
        <f>VLOOKUP(A78,Feature統計!A:O,5,FALSE)</f>
        <v>Winson</v>
      </c>
      <c r="E78" s="12" t="s">
        <v>324</v>
      </c>
      <c r="F78" s="12" t="str">
        <f>VLOOKUP(E78,匯總複製!H:J,2,FALSE)</f>
        <v>RTBM-36975</v>
      </c>
      <c r="G78" s="13">
        <f>IF(ISBLANK(VLOOKUP(A78,Feature統計!A:N,10,FALSE)),"",VLOOKUP(A78,Feature統計!A:N,10,FALSE))</f>
        <v>44823</v>
      </c>
      <c r="H78" s="13">
        <f>IF(ISBLANK(VLOOKUP(A78,Feature統計!A:N,11,FALSE)),"",VLOOKUP(A78,Feature統計!A:N,11,FALSE))</f>
        <v>44890</v>
      </c>
      <c r="I78" s="13">
        <f>IF(ISBLANK(VLOOKUP(A78,Feature統計!A:N,12,FALSE)),"",VLOOKUP(A78,Feature統計!A:N,12,FALSE))</f>
        <v>44823</v>
      </c>
      <c r="J78" s="13" t="str">
        <f>IF(ISBLANK(VLOOKUP(A78,Feature統計!A:N,13,FALSE)),"",VLOOKUP(A78,Feature統計!A:N,13,FALSE))</f>
        <v/>
      </c>
      <c r="K78" s="1" t="str">
        <f>IFERROR(VLOOKUP(E78,SystemTestCase!E:F,2,FALSE),VLOOKUP(E78,HW資料!A:B,2,FALSE))</f>
        <v>StagePass</v>
      </c>
      <c r="L78" s="1"/>
      <c r="M78" s="13"/>
      <c r="N78" s="72"/>
      <c r="O78" s="11"/>
      <c r="P78" s="11"/>
      <c r="Q78" s="11"/>
      <c r="S78" t="str">
        <f t="shared" si="1"/>
        <v>B21 7110 - ELECTRICAL RESISTANCE</v>
      </c>
    </row>
    <row r="79" spans="1:19" x14ac:dyDescent="0.4">
      <c r="A79" s="12" t="str">
        <f>VLOOKUP(E79,匯總複製!H:N,5,FALSE)</f>
        <v>B21 7110 - ELECTRICAL RESISTANCE</v>
      </c>
      <c r="B79" s="12" t="str">
        <f>VLOOKUP(E79,匯總複製!H:N,7,FALSE)</f>
        <v>System Requirement</v>
      </c>
      <c r="C79" s="1" t="str">
        <f>VLOOKUP(A79,Feature統計!A:O,15,FALSE)</f>
        <v>Pass</v>
      </c>
      <c r="D79" s="1" t="str">
        <f>VLOOKUP(A79,Feature統計!A:O,5,FALSE)</f>
        <v>Winson</v>
      </c>
      <c r="E79" s="12" t="s">
        <v>328</v>
      </c>
      <c r="F79" s="12" t="str">
        <f>VLOOKUP(E79,匯總複製!H:J,2,FALSE)</f>
        <v>RTBM-36974</v>
      </c>
      <c r="G79" s="13">
        <f>IF(ISBLANK(VLOOKUP(A79,Feature統計!A:N,10,FALSE)),"",VLOOKUP(A79,Feature統計!A:N,10,FALSE))</f>
        <v>44823</v>
      </c>
      <c r="H79" s="13">
        <f>IF(ISBLANK(VLOOKUP(A79,Feature統計!A:N,11,FALSE)),"",VLOOKUP(A79,Feature統計!A:N,11,FALSE))</f>
        <v>44890</v>
      </c>
      <c r="I79" s="13">
        <f>IF(ISBLANK(VLOOKUP(A79,Feature統計!A:N,12,FALSE)),"",VLOOKUP(A79,Feature統計!A:N,12,FALSE))</f>
        <v>44823</v>
      </c>
      <c r="J79" s="13" t="str">
        <f>IF(ISBLANK(VLOOKUP(A79,Feature統計!A:N,13,FALSE)),"",VLOOKUP(A79,Feature統計!A:N,13,FALSE))</f>
        <v/>
      </c>
      <c r="K79" s="1" t="str">
        <f>IFERROR(VLOOKUP(E79,SystemTestCase!E:F,2,FALSE),VLOOKUP(E79,HW資料!A:B,2,FALSE))</f>
        <v>StagePass</v>
      </c>
      <c r="L79" s="1"/>
      <c r="M79" s="13"/>
      <c r="N79" s="72"/>
      <c r="O79" s="11"/>
      <c r="P79" s="11"/>
      <c r="Q79" s="11"/>
      <c r="S79" t="str">
        <f t="shared" si="1"/>
        <v>B21 7110 - ELECTRICAL RESISTANCE</v>
      </c>
    </row>
    <row r="80" spans="1:19" x14ac:dyDescent="0.4">
      <c r="A80" s="12" t="str">
        <f>VLOOKUP(E80,匯總複製!H:N,5,FALSE)</f>
        <v>B21 7110 - ELECTRICAL RESISTANCE</v>
      </c>
      <c r="B80" s="12" t="str">
        <f>VLOOKUP(E80,匯總複製!H:N,7,FALSE)</f>
        <v>System Requirement</v>
      </c>
      <c r="C80" s="1" t="str">
        <f>VLOOKUP(A80,Feature統計!A:O,15,FALSE)</f>
        <v>Pass</v>
      </c>
      <c r="D80" s="1" t="str">
        <f>VLOOKUP(A80,Feature統計!A:O,5,FALSE)</f>
        <v>Winson</v>
      </c>
      <c r="E80" s="12" t="s">
        <v>339</v>
      </c>
      <c r="F80" s="12" t="str">
        <f>VLOOKUP(E80,匯總複製!H:J,2,FALSE)</f>
        <v>RTBM-36973</v>
      </c>
      <c r="G80" s="13">
        <f>IF(ISBLANK(VLOOKUP(A80,Feature統計!A:N,10,FALSE)),"",VLOOKUP(A80,Feature統計!A:N,10,FALSE))</f>
        <v>44823</v>
      </c>
      <c r="H80" s="13">
        <f>IF(ISBLANK(VLOOKUP(A80,Feature統計!A:N,11,FALSE)),"",VLOOKUP(A80,Feature統計!A:N,11,FALSE))</f>
        <v>44890</v>
      </c>
      <c r="I80" s="13">
        <f>IF(ISBLANK(VLOOKUP(A80,Feature統計!A:N,12,FALSE)),"",VLOOKUP(A80,Feature統計!A:N,12,FALSE))</f>
        <v>44823</v>
      </c>
      <c r="J80" s="13" t="str">
        <f>IF(ISBLANK(VLOOKUP(A80,Feature統計!A:N,13,FALSE)),"",VLOOKUP(A80,Feature統計!A:N,13,FALSE))</f>
        <v/>
      </c>
      <c r="K80" s="1" t="str">
        <f>IFERROR(VLOOKUP(E80,SystemTestCase!E:F,2,FALSE),VLOOKUP(E80,HW資料!A:B,2,FALSE))</f>
        <v>StagePass</v>
      </c>
      <c r="L80" s="1"/>
      <c r="M80" s="13"/>
      <c r="N80" s="72"/>
      <c r="O80" s="11"/>
      <c r="P80" s="11"/>
      <c r="Q80" s="11"/>
      <c r="S80" t="str">
        <f t="shared" si="1"/>
        <v>B21 7110 - ELECTRICAL RESISTANCE</v>
      </c>
    </row>
    <row r="81" spans="1:19" x14ac:dyDescent="0.4">
      <c r="A81" s="12" t="str">
        <f>VLOOKUP(E81,匯總複製!H:N,5,FALSE)</f>
        <v>B21 7110 - ELECTRICAL RESISTANCE</v>
      </c>
      <c r="B81" s="12" t="str">
        <f>VLOOKUP(E81,匯總複製!H:N,7,FALSE)</f>
        <v>System Requirement</v>
      </c>
      <c r="C81" s="1" t="str">
        <f>VLOOKUP(A81,Feature統計!A:O,15,FALSE)</f>
        <v>Pass</v>
      </c>
      <c r="D81" s="1" t="str">
        <f>VLOOKUP(A81,Feature統計!A:O,5,FALSE)</f>
        <v>Winson</v>
      </c>
      <c r="E81" s="12" t="s">
        <v>355</v>
      </c>
      <c r="F81" s="12" t="str">
        <f>VLOOKUP(E81,匯總複製!H:J,2,FALSE)</f>
        <v>RTBM-36972</v>
      </c>
      <c r="G81" s="13">
        <f>IF(ISBLANK(VLOOKUP(A81,Feature統計!A:N,10,FALSE)),"",VLOOKUP(A81,Feature統計!A:N,10,FALSE))</f>
        <v>44823</v>
      </c>
      <c r="H81" s="13">
        <f>IF(ISBLANK(VLOOKUP(A81,Feature統計!A:N,11,FALSE)),"",VLOOKUP(A81,Feature統計!A:N,11,FALSE))</f>
        <v>44890</v>
      </c>
      <c r="I81" s="13">
        <f>IF(ISBLANK(VLOOKUP(A81,Feature統計!A:N,12,FALSE)),"",VLOOKUP(A81,Feature統計!A:N,12,FALSE))</f>
        <v>44823</v>
      </c>
      <c r="J81" s="13" t="str">
        <f>IF(ISBLANK(VLOOKUP(A81,Feature統計!A:N,13,FALSE)),"",VLOOKUP(A81,Feature統計!A:N,13,FALSE))</f>
        <v/>
      </c>
      <c r="K81" s="1" t="str">
        <f>IFERROR(VLOOKUP(E81,SystemTestCase!E:F,2,FALSE),VLOOKUP(E81,HW資料!A:B,2,FALSE))</f>
        <v>StagePass</v>
      </c>
      <c r="L81" s="1"/>
      <c r="M81" s="13"/>
      <c r="N81" s="72"/>
      <c r="O81" s="11"/>
      <c r="P81" s="11"/>
      <c r="Q81" s="11"/>
      <c r="S81" t="str">
        <f t="shared" si="1"/>
        <v>B21 7110 - ELECTRICAL RESISTANCE</v>
      </c>
    </row>
    <row r="82" spans="1:19" x14ac:dyDescent="0.4">
      <c r="A82" s="12" t="str">
        <f>VLOOKUP(E82,匯總複製!H:N,5,FALSE)</f>
        <v>B21 7110 - ELECTRICAL RESISTANCE</v>
      </c>
      <c r="B82" s="12" t="str">
        <f>VLOOKUP(E82,匯總複製!H:N,7,FALSE)</f>
        <v>System Requirement</v>
      </c>
      <c r="C82" s="1" t="str">
        <f>VLOOKUP(A82,Feature統計!A:O,15,FALSE)</f>
        <v>Pass</v>
      </c>
      <c r="D82" s="1" t="str">
        <f>VLOOKUP(A82,Feature統計!A:O,5,FALSE)</f>
        <v>Winson</v>
      </c>
      <c r="E82" s="12" t="s">
        <v>355</v>
      </c>
      <c r="F82" s="12" t="str">
        <f>VLOOKUP(E82,匯總複製!H:J,2,FALSE)</f>
        <v>RTBM-36972</v>
      </c>
      <c r="G82" s="13">
        <f>IF(ISBLANK(VLOOKUP(A82,Feature統計!A:N,10,FALSE)),"",VLOOKUP(A82,Feature統計!A:N,10,FALSE))</f>
        <v>44823</v>
      </c>
      <c r="H82" s="13">
        <f>IF(ISBLANK(VLOOKUP(A82,Feature統計!A:N,11,FALSE)),"",VLOOKUP(A82,Feature統計!A:N,11,FALSE))</f>
        <v>44890</v>
      </c>
      <c r="I82" s="13">
        <f>IF(ISBLANK(VLOOKUP(A82,Feature統計!A:N,12,FALSE)),"",VLOOKUP(A82,Feature統計!A:N,12,FALSE))</f>
        <v>44823</v>
      </c>
      <c r="J82" s="13" t="str">
        <f>IF(ISBLANK(VLOOKUP(A82,Feature統計!A:N,13,FALSE)),"",VLOOKUP(A82,Feature統計!A:N,13,FALSE))</f>
        <v/>
      </c>
      <c r="K82" s="1" t="str">
        <f>IFERROR(VLOOKUP(E82,SystemTestCase!E:F,2,FALSE),VLOOKUP(E82,HW資料!A:B,2,FALSE))</f>
        <v>StagePass</v>
      </c>
      <c r="L82" s="1"/>
      <c r="M82" s="13"/>
      <c r="N82" s="72"/>
      <c r="O82" s="11"/>
      <c r="P82" s="11"/>
      <c r="Q82" s="11"/>
      <c r="S82" t="str">
        <f t="shared" si="1"/>
        <v>B21 7110 - ELECTRICAL RESISTANCE</v>
      </c>
    </row>
    <row r="83" spans="1:19" x14ac:dyDescent="0.4">
      <c r="A83" s="12" t="str">
        <f>VLOOKUP(E83,匯總複製!H:N,5,FALSE)</f>
        <v>B21 7110 - ELECTRICAL RESISTANCE</v>
      </c>
      <c r="B83" s="12" t="str">
        <f>VLOOKUP(E83,匯總複製!H:N,7,FALSE)</f>
        <v>System Requirement</v>
      </c>
      <c r="C83" s="1" t="str">
        <f>VLOOKUP(A83,Feature統計!A:O,15,FALSE)</f>
        <v>Pass</v>
      </c>
      <c r="D83" s="1" t="str">
        <f>VLOOKUP(A83,Feature統計!A:O,5,FALSE)</f>
        <v>Winson</v>
      </c>
      <c r="E83" s="12" t="s">
        <v>373</v>
      </c>
      <c r="F83" s="12" t="str">
        <f>VLOOKUP(E83,匯總複製!H:J,2,FALSE)</f>
        <v>RTBM-36971</v>
      </c>
      <c r="G83" s="13">
        <f>IF(ISBLANK(VLOOKUP(A83,Feature統計!A:N,10,FALSE)),"",VLOOKUP(A83,Feature統計!A:N,10,FALSE))</f>
        <v>44823</v>
      </c>
      <c r="H83" s="13">
        <f>IF(ISBLANK(VLOOKUP(A83,Feature統計!A:N,11,FALSE)),"",VLOOKUP(A83,Feature統計!A:N,11,FALSE))</f>
        <v>44890</v>
      </c>
      <c r="I83" s="13">
        <f>IF(ISBLANK(VLOOKUP(A83,Feature統計!A:N,12,FALSE)),"",VLOOKUP(A83,Feature統計!A:N,12,FALSE))</f>
        <v>44823</v>
      </c>
      <c r="J83" s="13" t="str">
        <f>IF(ISBLANK(VLOOKUP(A83,Feature統計!A:N,13,FALSE)),"",VLOOKUP(A83,Feature統計!A:N,13,FALSE))</f>
        <v/>
      </c>
      <c r="K83" s="1" t="str">
        <f>IFERROR(VLOOKUP(E83,SystemTestCase!E:F,2,FALSE),VLOOKUP(E83,HW資料!A:B,2,FALSE))</f>
        <v>StagePass</v>
      </c>
      <c r="L83" s="1"/>
      <c r="M83" s="13"/>
      <c r="N83" s="72"/>
      <c r="O83" s="11"/>
      <c r="P83" s="11"/>
      <c r="Q83" s="11"/>
      <c r="S83" t="str">
        <f t="shared" si="1"/>
        <v>B21 7110 - ELECTRICAL RESISTANCE</v>
      </c>
    </row>
    <row r="84" spans="1:19" x14ac:dyDescent="0.4">
      <c r="A84" s="12" t="str">
        <f>VLOOKUP(E84,匯總複製!H:N,5,FALSE)</f>
        <v>B21 7110 - ELECTRICAL RESISTANCE</v>
      </c>
      <c r="B84" s="12" t="str">
        <f>VLOOKUP(E84,匯總複製!H:N,7,FALSE)</f>
        <v>System Requirement</v>
      </c>
      <c r="C84" s="1" t="str">
        <f>VLOOKUP(A84,Feature統計!A:O,15,FALSE)</f>
        <v>Pass</v>
      </c>
      <c r="D84" s="1" t="str">
        <f>VLOOKUP(A84,Feature統計!A:O,5,FALSE)</f>
        <v>Winson</v>
      </c>
      <c r="E84" s="12" t="s">
        <v>387</v>
      </c>
      <c r="F84" s="12" t="str">
        <f>VLOOKUP(E84,匯總複製!H:J,2,FALSE)</f>
        <v>RTBM-36970</v>
      </c>
      <c r="G84" s="13">
        <f>IF(ISBLANK(VLOOKUP(A84,Feature統計!A:N,10,FALSE)),"",VLOOKUP(A84,Feature統計!A:N,10,FALSE))</f>
        <v>44823</v>
      </c>
      <c r="H84" s="13">
        <f>IF(ISBLANK(VLOOKUP(A84,Feature統計!A:N,11,FALSE)),"",VLOOKUP(A84,Feature統計!A:N,11,FALSE))</f>
        <v>44890</v>
      </c>
      <c r="I84" s="13">
        <f>IF(ISBLANK(VLOOKUP(A84,Feature統計!A:N,12,FALSE)),"",VLOOKUP(A84,Feature統計!A:N,12,FALSE))</f>
        <v>44823</v>
      </c>
      <c r="J84" s="13" t="str">
        <f>IF(ISBLANK(VLOOKUP(A84,Feature統計!A:N,13,FALSE)),"",VLOOKUP(A84,Feature統計!A:N,13,FALSE))</f>
        <v/>
      </c>
      <c r="K84" s="1" t="str">
        <f>IFERROR(VLOOKUP(E84,SystemTestCase!E:F,2,FALSE),VLOOKUP(E84,HW資料!A:B,2,FALSE))</f>
        <v>StagePass</v>
      </c>
      <c r="L84" s="1"/>
      <c r="M84" s="13"/>
      <c r="N84" s="72"/>
      <c r="O84" s="11"/>
      <c r="P84" s="11"/>
      <c r="Q84" s="11"/>
      <c r="S84" t="str">
        <f t="shared" si="1"/>
        <v>B21 7110 - ELECTRICAL RESISTANCE</v>
      </c>
    </row>
    <row r="85" spans="1:19" x14ac:dyDescent="0.4">
      <c r="A85" s="12" t="str">
        <f>VLOOKUP(E85,匯總複製!H:N,5,FALSE)</f>
        <v>B21 7110 - ELECTRICAL RESISTANCE</v>
      </c>
      <c r="B85" s="12" t="str">
        <f>VLOOKUP(E85,匯總複製!H:N,7,FALSE)</f>
        <v>System Requirement</v>
      </c>
      <c r="C85" s="1" t="str">
        <f>VLOOKUP(A85,Feature統計!A:O,15,FALSE)</f>
        <v>Pass</v>
      </c>
      <c r="D85" s="1" t="str">
        <f>VLOOKUP(A85,Feature統計!A:O,5,FALSE)</f>
        <v>Winson</v>
      </c>
      <c r="E85" s="12" t="s">
        <v>395</v>
      </c>
      <c r="F85" s="12" t="str">
        <f>VLOOKUP(E85,匯總複製!H:J,2,FALSE)</f>
        <v>RTBM-36969</v>
      </c>
      <c r="G85" s="13">
        <f>IF(ISBLANK(VLOOKUP(A85,Feature統計!A:N,10,FALSE)),"",VLOOKUP(A85,Feature統計!A:N,10,FALSE))</f>
        <v>44823</v>
      </c>
      <c r="H85" s="13">
        <f>IF(ISBLANK(VLOOKUP(A85,Feature統計!A:N,11,FALSE)),"",VLOOKUP(A85,Feature統計!A:N,11,FALSE))</f>
        <v>44890</v>
      </c>
      <c r="I85" s="13">
        <f>IF(ISBLANK(VLOOKUP(A85,Feature統計!A:N,12,FALSE)),"",VLOOKUP(A85,Feature統計!A:N,12,FALSE))</f>
        <v>44823</v>
      </c>
      <c r="J85" s="13" t="str">
        <f>IF(ISBLANK(VLOOKUP(A85,Feature統計!A:N,13,FALSE)),"",VLOOKUP(A85,Feature統計!A:N,13,FALSE))</f>
        <v/>
      </c>
      <c r="K85" s="1" t="str">
        <f>IFERROR(VLOOKUP(E85,SystemTestCase!E:F,2,FALSE),VLOOKUP(E85,HW資料!A:B,2,FALSE))</f>
        <v>StagePass</v>
      </c>
      <c r="L85" s="1"/>
      <c r="M85" s="13"/>
      <c r="N85" s="72"/>
      <c r="O85" s="11"/>
      <c r="P85" s="11"/>
      <c r="Q85" s="11"/>
      <c r="S85" t="str">
        <f t="shared" si="1"/>
        <v>B21 7110 - ELECTRICAL RESISTANCE</v>
      </c>
    </row>
    <row r="86" spans="1:19" x14ac:dyDescent="0.4">
      <c r="A86" s="12" t="str">
        <f>VLOOKUP(E86,匯總複製!H:N,5,FALSE)</f>
        <v>B21 7110 - ELECTRICAL RESISTANCE</v>
      </c>
      <c r="B86" s="12" t="str">
        <f>VLOOKUP(E86,匯總複製!H:N,7,FALSE)</f>
        <v>System Requirement</v>
      </c>
      <c r="C86" s="1" t="str">
        <f>VLOOKUP(A86,Feature統計!A:O,15,FALSE)</f>
        <v>Pass</v>
      </c>
      <c r="D86" s="1" t="str">
        <f>VLOOKUP(A86,Feature統計!A:O,5,FALSE)</f>
        <v>Winson</v>
      </c>
      <c r="E86" s="12" t="s">
        <v>405</v>
      </c>
      <c r="F86" s="12" t="str">
        <f>VLOOKUP(E86,匯總複製!H:J,2,FALSE)</f>
        <v>RTBM-36967</v>
      </c>
      <c r="G86" s="13">
        <f>IF(ISBLANK(VLOOKUP(A86,Feature統計!A:N,10,FALSE)),"",VLOOKUP(A86,Feature統計!A:N,10,FALSE))</f>
        <v>44823</v>
      </c>
      <c r="H86" s="13">
        <f>IF(ISBLANK(VLOOKUP(A86,Feature統計!A:N,11,FALSE)),"",VLOOKUP(A86,Feature統計!A:N,11,FALSE))</f>
        <v>44890</v>
      </c>
      <c r="I86" s="13">
        <f>IF(ISBLANK(VLOOKUP(A86,Feature統計!A:N,12,FALSE)),"",VLOOKUP(A86,Feature統計!A:N,12,FALSE))</f>
        <v>44823</v>
      </c>
      <c r="J86" s="13" t="str">
        <f>IF(ISBLANK(VLOOKUP(A86,Feature統計!A:N,13,FALSE)),"",VLOOKUP(A86,Feature統計!A:N,13,FALSE))</f>
        <v/>
      </c>
      <c r="K86" s="1" t="str">
        <f>IFERROR(VLOOKUP(E86,SystemTestCase!E:F,2,FALSE),VLOOKUP(E86,HW資料!A:B,2,FALSE))</f>
        <v>StagePass</v>
      </c>
      <c r="L86" s="1"/>
      <c r="M86" s="13"/>
      <c r="N86" s="72"/>
      <c r="O86" s="11"/>
      <c r="P86" s="11"/>
      <c r="Q86" s="11"/>
      <c r="S86" t="str">
        <f t="shared" si="1"/>
        <v>B21 7110 - ELECTRICAL RESISTANCE</v>
      </c>
    </row>
    <row r="87" spans="1:19" x14ac:dyDescent="0.4">
      <c r="A87" s="12" t="str">
        <f>VLOOKUP(E87,匯總複製!H:N,5,FALSE)</f>
        <v>B21 7110 - ELECTRICAL RESISTANCE</v>
      </c>
      <c r="B87" s="12" t="str">
        <f>VLOOKUP(E87,匯總複製!H:N,7,FALSE)</f>
        <v>System Requirement</v>
      </c>
      <c r="C87" s="1" t="str">
        <f>VLOOKUP(A87,Feature統計!A:O,15,FALSE)</f>
        <v>Pass</v>
      </c>
      <c r="D87" s="1" t="str">
        <f>VLOOKUP(A87,Feature統計!A:O,5,FALSE)</f>
        <v>Winson</v>
      </c>
      <c r="E87" s="12" t="s">
        <v>405</v>
      </c>
      <c r="F87" s="12" t="str">
        <f>VLOOKUP(E87,匯總複製!H:J,2,FALSE)</f>
        <v>RTBM-36967</v>
      </c>
      <c r="G87" s="13">
        <f>IF(ISBLANK(VLOOKUP(A87,Feature統計!A:N,10,FALSE)),"",VLOOKUP(A87,Feature統計!A:N,10,FALSE))</f>
        <v>44823</v>
      </c>
      <c r="H87" s="13">
        <f>IF(ISBLANK(VLOOKUP(A87,Feature統計!A:N,11,FALSE)),"",VLOOKUP(A87,Feature統計!A:N,11,FALSE))</f>
        <v>44890</v>
      </c>
      <c r="I87" s="13">
        <f>IF(ISBLANK(VLOOKUP(A87,Feature統計!A:N,12,FALSE)),"",VLOOKUP(A87,Feature統計!A:N,12,FALSE))</f>
        <v>44823</v>
      </c>
      <c r="J87" s="13" t="str">
        <f>IF(ISBLANK(VLOOKUP(A87,Feature統計!A:N,13,FALSE)),"",VLOOKUP(A87,Feature統計!A:N,13,FALSE))</f>
        <v/>
      </c>
      <c r="K87" s="1" t="str">
        <f>IFERROR(VLOOKUP(E87,SystemTestCase!E:F,2,FALSE),VLOOKUP(E87,HW資料!A:B,2,FALSE))</f>
        <v>StagePass</v>
      </c>
      <c r="L87" s="1"/>
      <c r="M87" s="13"/>
      <c r="N87" s="72"/>
      <c r="O87" s="11"/>
      <c r="P87" s="11"/>
      <c r="Q87" s="11"/>
      <c r="S87" t="str">
        <f t="shared" si="1"/>
        <v>B21 7110 - ELECTRICAL RESISTANCE</v>
      </c>
    </row>
    <row r="88" spans="1:19" x14ac:dyDescent="0.4">
      <c r="A88" s="12" t="str">
        <f>VLOOKUP(E88,匯總複製!H:N,5,FALSE)</f>
        <v>B21 7110 - ELECTRICAL RESISTANCE</v>
      </c>
      <c r="B88" s="12" t="str">
        <f>VLOOKUP(E88,匯總複製!H:N,7,FALSE)</f>
        <v>System Requirement</v>
      </c>
      <c r="C88" s="1" t="str">
        <f>VLOOKUP(A88,Feature統計!A:O,15,FALSE)</f>
        <v>Pass</v>
      </c>
      <c r="D88" s="1" t="str">
        <f>VLOOKUP(A88,Feature統計!A:O,5,FALSE)</f>
        <v>Winson</v>
      </c>
      <c r="E88" s="12" t="s">
        <v>416</v>
      </c>
      <c r="F88" s="12" t="str">
        <f>VLOOKUP(E88,匯總複製!H:J,2,FALSE)</f>
        <v>RTBM-36965</v>
      </c>
      <c r="G88" s="13">
        <f>IF(ISBLANK(VLOOKUP(A88,Feature統計!A:N,10,FALSE)),"",VLOOKUP(A88,Feature統計!A:N,10,FALSE))</f>
        <v>44823</v>
      </c>
      <c r="H88" s="13">
        <f>IF(ISBLANK(VLOOKUP(A88,Feature統計!A:N,11,FALSE)),"",VLOOKUP(A88,Feature統計!A:N,11,FALSE))</f>
        <v>44890</v>
      </c>
      <c r="I88" s="13">
        <f>IF(ISBLANK(VLOOKUP(A88,Feature統計!A:N,12,FALSE)),"",VLOOKUP(A88,Feature統計!A:N,12,FALSE))</f>
        <v>44823</v>
      </c>
      <c r="J88" s="13" t="str">
        <f>IF(ISBLANK(VLOOKUP(A88,Feature統計!A:N,13,FALSE)),"",VLOOKUP(A88,Feature統計!A:N,13,FALSE))</f>
        <v/>
      </c>
      <c r="K88" s="1" t="str">
        <f>IFERROR(VLOOKUP(E88,SystemTestCase!E:F,2,FALSE),VLOOKUP(E88,HW資料!A:B,2,FALSE))</f>
        <v>StagePass</v>
      </c>
      <c r="L88" s="1"/>
      <c r="M88" s="13"/>
      <c r="N88" s="72"/>
      <c r="O88" s="11"/>
      <c r="P88" s="11"/>
      <c r="Q88" s="11"/>
      <c r="S88" t="str">
        <f t="shared" si="1"/>
        <v>B21 7110 - ELECTRICAL RESISTANCE</v>
      </c>
    </row>
    <row r="89" spans="1:19" x14ac:dyDescent="0.4">
      <c r="A89" s="12" t="str">
        <f>VLOOKUP(E89,匯總複製!H:N,5,FALSE)</f>
        <v>B21 7110 - ELECTRICAL RESISTANCE</v>
      </c>
      <c r="B89" s="12" t="str">
        <f>VLOOKUP(E89,匯總複製!H:N,7,FALSE)</f>
        <v>System Requirement</v>
      </c>
      <c r="C89" s="1" t="str">
        <f>VLOOKUP(A89,Feature統計!A:O,15,FALSE)</f>
        <v>Pass</v>
      </c>
      <c r="D89" s="1" t="str">
        <f>VLOOKUP(A89,Feature統計!A:O,5,FALSE)</f>
        <v>Winson</v>
      </c>
      <c r="E89" s="12" t="s">
        <v>416</v>
      </c>
      <c r="F89" s="12" t="str">
        <f>VLOOKUP(E89,匯總複製!H:J,2,FALSE)</f>
        <v>RTBM-36965</v>
      </c>
      <c r="G89" s="13">
        <f>IF(ISBLANK(VLOOKUP(A89,Feature統計!A:N,10,FALSE)),"",VLOOKUP(A89,Feature統計!A:N,10,FALSE))</f>
        <v>44823</v>
      </c>
      <c r="H89" s="13">
        <f>IF(ISBLANK(VLOOKUP(A89,Feature統計!A:N,11,FALSE)),"",VLOOKUP(A89,Feature統計!A:N,11,FALSE))</f>
        <v>44890</v>
      </c>
      <c r="I89" s="13">
        <f>IF(ISBLANK(VLOOKUP(A89,Feature統計!A:N,12,FALSE)),"",VLOOKUP(A89,Feature統計!A:N,12,FALSE))</f>
        <v>44823</v>
      </c>
      <c r="J89" s="13" t="str">
        <f>IF(ISBLANK(VLOOKUP(A89,Feature統計!A:N,13,FALSE)),"",VLOOKUP(A89,Feature統計!A:N,13,FALSE))</f>
        <v/>
      </c>
      <c r="K89" s="1" t="str">
        <f>IFERROR(VLOOKUP(E89,SystemTestCase!E:F,2,FALSE),VLOOKUP(E89,HW資料!A:B,2,FALSE))</f>
        <v>StagePass</v>
      </c>
      <c r="L89" s="1"/>
      <c r="M89" s="13"/>
      <c r="N89" s="72"/>
      <c r="O89" s="11"/>
      <c r="P89" s="11"/>
      <c r="Q89" s="11"/>
      <c r="S89" t="str">
        <f t="shared" si="1"/>
        <v>B21 7110 - ELECTRICAL RESISTANCE</v>
      </c>
    </row>
    <row r="90" spans="1:19" x14ac:dyDescent="0.4">
      <c r="A90" s="12" t="str">
        <f>VLOOKUP(E90,匯總複製!H:N,5,FALSE)</f>
        <v>B21 7110 - ELECTRICAL RESISTANCE</v>
      </c>
      <c r="B90" s="12" t="str">
        <f>VLOOKUP(E90,匯總複製!H:N,7,FALSE)</f>
        <v>System Requirement</v>
      </c>
      <c r="C90" s="1" t="str">
        <f>VLOOKUP(A90,Feature統計!A:O,15,FALSE)</f>
        <v>Pass</v>
      </c>
      <c r="D90" s="1" t="str">
        <f>VLOOKUP(A90,Feature統計!A:O,5,FALSE)</f>
        <v>Winson</v>
      </c>
      <c r="E90" s="12" t="s">
        <v>443</v>
      </c>
      <c r="F90" s="12" t="str">
        <f>VLOOKUP(E90,匯總複製!H:J,2,FALSE)</f>
        <v>RTBM-36963</v>
      </c>
      <c r="G90" s="13">
        <f>IF(ISBLANK(VLOOKUP(A90,Feature統計!A:N,10,FALSE)),"",VLOOKUP(A90,Feature統計!A:N,10,FALSE))</f>
        <v>44823</v>
      </c>
      <c r="H90" s="13">
        <f>IF(ISBLANK(VLOOKUP(A90,Feature統計!A:N,11,FALSE)),"",VLOOKUP(A90,Feature統計!A:N,11,FALSE))</f>
        <v>44890</v>
      </c>
      <c r="I90" s="13">
        <f>IF(ISBLANK(VLOOKUP(A90,Feature統計!A:N,12,FALSE)),"",VLOOKUP(A90,Feature統計!A:N,12,FALSE))</f>
        <v>44823</v>
      </c>
      <c r="J90" s="13" t="str">
        <f>IF(ISBLANK(VLOOKUP(A90,Feature統計!A:N,13,FALSE)),"",VLOOKUP(A90,Feature統計!A:N,13,FALSE))</f>
        <v/>
      </c>
      <c r="K90" s="1" t="str">
        <f>IFERROR(VLOOKUP(E90,SystemTestCase!E:F,2,FALSE),VLOOKUP(E90,HW資料!A:B,2,FALSE))</f>
        <v>StagePass</v>
      </c>
      <c r="L90" s="1"/>
      <c r="M90" s="13"/>
      <c r="N90" s="72"/>
      <c r="O90" s="11"/>
      <c r="P90" s="11"/>
      <c r="Q90" s="11"/>
      <c r="S90" t="str">
        <f t="shared" si="1"/>
        <v>B21 7110 - ELECTRICAL RESISTANCE</v>
      </c>
    </row>
    <row r="91" spans="1:19" x14ac:dyDescent="0.4">
      <c r="A91" s="12" t="str">
        <f>VLOOKUP(E91,匯總複製!H:N,5,FALSE)</f>
        <v>B21 7110 - ELECTRICAL RESISTANCE</v>
      </c>
      <c r="B91" s="12" t="str">
        <f>VLOOKUP(E91,匯總複製!H:N,7,FALSE)</f>
        <v>System Requirement</v>
      </c>
      <c r="C91" s="1" t="str">
        <f>VLOOKUP(A91,Feature統計!A:O,15,FALSE)</f>
        <v>Pass</v>
      </c>
      <c r="D91" s="1" t="str">
        <f>VLOOKUP(A91,Feature統計!A:O,5,FALSE)</f>
        <v>Winson</v>
      </c>
      <c r="E91" s="12" t="s">
        <v>443</v>
      </c>
      <c r="F91" s="12" t="str">
        <f>VLOOKUP(E91,匯總複製!H:J,2,FALSE)</f>
        <v>RTBM-36963</v>
      </c>
      <c r="G91" s="13">
        <f>IF(ISBLANK(VLOOKUP(A91,Feature統計!A:N,10,FALSE)),"",VLOOKUP(A91,Feature統計!A:N,10,FALSE))</f>
        <v>44823</v>
      </c>
      <c r="H91" s="13">
        <f>IF(ISBLANK(VLOOKUP(A91,Feature統計!A:N,11,FALSE)),"",VLOOKUP(A91,Feature統計!A:N,11,FALSE))</f>
        <v>44890</v>
      </c>
      <c r="I91" s="13">
        <f>IF(ISBLANK(VLOOKUP(A91,Feature統計!A:N,12,FALSE)),"",VLOOKUP(A91,Feature統計!A:N,12,FALSE))</f>
        <v>44823</v>
      </c>
      <c r="J91" s="13" t="str">
        <f>IF(ISBLANK(VLOOKUP(A91,Feature統計!A:N,13,FALSE)),"",VLOOKUP(A91,Feature統計!A:N,13,FALSE))</f>
        <v/>
      </c>
      <c r="K91" s="1" t="str">
        <f>IFERROR(VLOOKUP(E91,SystemTestCase!E:F,2,FALSE),VLOOKUP(E91,HW資料!A:B,2,FALSE))</f>
        <v>StagePass</v>
      </c>
      <c r="L91" s="1"/>
      <c r="M91" s="13"/>
      <c r="N91" s="72"/>
      <c r="O91" s="11"/>
      <c r="P91" s="11"/>
      <c r="Q91" s="11"/>
      <c r="S91" t="str">
        <f t="shared" si="1"/>
        <v>B21 7110 - ELECTRICAL RESISTANCE</v>
      </c>
    </row>
    <row r="92" spans="1:19" ht="68" x14ac:dyDescent="0.4">
      <c r="A92" s="12" t="str">
        <f>VLOOKUP(E92,匯總複製!H:N,5,FALSE)</f>
        <v>B21 7110 - ELECTRICAL RESISTANCE</v>
      </c>
      <c r="B92" s="12" t="str">
        <f>VLOOKUP(E92,匯總複製!H:N,7,FALSE)</f>
        <v>System Requirement</v>
      </c>
      <c r="C92" s="1" t="str">
        <f>VLOOKUP(A92,Feature統計!A:O,15,FALSE)</f>
        <v>Pass</v>
      </c>
      <c r="D92" s="1" t="str">
        <f>VLOOKUP(A92,Feature統計!A:O,5,FALSE)</f>
        <v>Winson</v>
      </c>
      <c r="E92" s="12" t="s">
        <v>466</v>
      </c>
      <c r="F92" s="12" t="str">
        <f>VLOOKUP(E92,匯總複製!H:J,2,FALSE)</f>
        <v>RTBM-36961</v>
      </c>
      <c r="G92" s="13">
        <f>IF(ISBLANK(VLOOKUP(A92,Feature統計!A:N,10,FALSE)),"",VLOOKUP(A92,Feature統計!A:N,10,FALSE))</f>
        <v>44823</v>
      </c>
      <c r="H92" s="13">
        <f>IF(ISBLANK(VLOOKUP(A92,Feature統計!A:N,11,FALSE)),"",VLOOKUP(A92,Feature統計!A:N,11,FALSE))</f>
        <v>44890</v>
      </c>
      <c r="I92" s="13">
        <f>IF(ISBLANK(VLOOKUP(A92,Feature統計!A:N,12,FALSE)),"",VLOOKUP(A92,Feature統計!A:N,12,FALSE))</f>
        <v>44823</v>
      </c>
      <c r="J92" s="13" t="str">
        <f>IF(ISBLANK(VLOOKUP(A92,Feature統計!A:N,13,FALSE)),"",VLOOKUP(A92,Feature統計!A:N,13,FALSE))</f>
        <v/>
      </c>
      <c r="K92" s="1" t="str">
        <f>IFERROR(VLOOKUP(E92,SystemTestCase!E:F,2,FALSE),VLOOKUP(E92,HW資料!A:B,2,FALSE))</f>
        <v>StagePass</v>
      </c>
      <c r="L92" s="1" t="s">
        <v>2996</v>
      </c>
      <c r="M92" s="13"/>
      <c r="N92" s="72"/>
      <c r="O92" s="59" t="s">
        <v>5261</v>
      </c>
      <c r="P92" s="11"/>
      <c r="Q92" s="11"/>
      <c r="S92" t="str">
        <f t="shared" si="1"/>
        <v>B21 7110 - ELECTRICAL RESISTANCE</v>
      </c>
    </row>
    <row r="93" spans="1:19" ht="68" x14ac:dyDescent="0.4">
      <c r="A93" s="12" t="str">
        <f>VLOOKUP(E93,匯總複製!H:N,5,FALSE)</f>
        <v>B21 7110 - ELECTRICAL RESISTANCE</v>
      </c>
      <c r="B93" s="12" t="str">
        <f>VLOOKUP(E93,匯總複製!H:N,7,FALSE)</f>
        <v>System Requirement</v>
      </c>
      <c r="C93" s="1" t="str">
        <f>VLOOKUP(A93,Feature統計!A:O,15,FALSE)</f>
        <v>Pass</v>
      </c>
      <c r="D93" s="1" t="str">
        <f>VLOOKUP(A93,Feature統計!A:O,5,FALSE)</f>
        <v>Winson</v>
      </c>
      <c r="E93" s="12" t="s">
        <v>486</v>
      </c>
      <c r="F93" s="12" t="str">
        <f>VLOOKUP(E93,匯總複製!H:J,2,FALSE)</f>
        <v>RTBM-36960</v>
      </c>
      <c r="G93" s="13">
        <f>IF(ISBLANK(VLOOKUP(A93,Feature統計!A:N,10,FALSE)),"",VLOOKUP(A93,Feature統計!A:N,10,FALSE))</f>
        <v>44823</v>
      </c>
      <c r="H93" s="13">
        <f>IF(ISBLANK(VLOOKUP(A93,Feature統計!A:N,11,FALSE)),"",VLOOKUP(A93,Feature統計!A:N,11,FALSE))</f>
        <v>44890</v>
      </c>
      <c r="I93" s="13">
        <f>IF(ISBLANK(VLOOKUP(A93,Feature統計!A:N,12,FALSE)),"",VLOOKUP(A93,Feature統計!A:N,12,FALSE))</f>
        <v>44823</v>
      </c>
      <c r="J93" s="13" t="str">
        <f>IF(ISBLANK(VLOOKUP(A93,Feature統計!A:N,13,FALSE)),"",VLOOKUP(A93,Feature統計!A:N,13,FALSE))</f>
        <v/>
      </c>
      <c r="K93" s="1" t="str">
        <f>IFERROR(VLOOKUP(E93,SystemTestCase!E:F,2,FALSE),VLOOKUP(E93,HW資料!A:B,2,FALSE))</f>
        <v>StagePass</v>
      </c>
      <c r="L93" s="1" t="s">
        <v>2996</v>
      </c>
      <c r="M93" s="13"/>
      <c r="N93" s="72"/>
      <c r="O93" s="59" t="s">
        <v>5261</v>
      </c>
      <c r="P93" s="11"/>
      <c r="Q93" s="11"/>
      <c r="S93" t="str">
        <f t="shared" si="1"/>
        <v>B21 7110 - ELECTRICAL RESISTANCE</v>
      </c>
    </row>
    <row r="94" spans="1:19" x14ac:dyDescent="0.4">
      <c r="A94" s="12" t="str">
        <f>VLOOKUP(E94,匯總複製!H:N,5,FALSE)</f>
        <v>B21 7110 - ELECTRICAL RESISTANCE</v>
      </c>
      <c r="B94" s="12" t="str">
        <f>VLOOKUP(E94,匯總複製!H:N,7,FALSE)</f>
        <v>System Requirement</v>
      </c>
      <c r="C94" s="1" t="str">
        <f>VLOOKUP(A94,Feature統計!A:O,15,FALSE)</f>
        <v>Pass</v>
      </c>
      <c r="D94" s="1" t="str">
        <f>VLOOKUP(A94,Feature統計!A:O,5,FALSE)</f>
        <v>Winson</v>
      </c>
      <c r="E94" s="12" t="s">
        <v>514</v>
      </c>
      <c r="F94" s="12" t="str">
        <f>VLOOKUP(E94,匯總複製!H:J,2,FALSE)</f>
        <v>RTBM-36959</v>
      </c>
      <c r="G94" s="13">
        <f>IF(ISBLANK(VLOOKUP(A94,Feature統計!A:N,10,FALSE)),"",VLOOKUP(A94,Feature統計!A:N,10,FALSE))</f>
        <v>44823</v>
      </c>
      <c r="H94" s="13">
        <f>IF(ISBLANK(VLOOKUP(A94,Feature統計!A:N,11,FALSE)),"",VLOOKUP(A94,Feature統計!A:N,11,FALSE))</f>
        <v>44890</v>
      </c>
      <c r="I94" s="13">
        <f>IF(ISBLANK(VLOOKUP(A94,Feature統計!A:N,12,FALSE)),"",VLOOKUP(A94,Feature統計!A:N,12,FALSE))</f>
        <v>44823</v>
      </c>
      <c r="J94" s="13" t="str">
        <f>IF(ISBLANK(VLOOKUP(A94,Feature統計!A:N,13,FALSE)),"",VLOOKUP(A94,Feature統計!A:N,13,FALSE))</f>
        <v/>
      </c>
      <c r="K94" s="1" t="str">
        <f>IFERROR(VLOOKUP(E94,SystemTestCase!E:F,2,FALSE),VLOOKUP(E94,HW資料!A:B,2,FALSE))</f>
        <v>StagePass</v>
      </c>
      <c r="L94" s="1"/>
      <c r="M94" s="13"/>
      <c r="N94" s="72"/>
      <c r="O94" s="11"/>
      <c r="P94" s="11"/>
      <c r="Q94" s="11"/>
      <c r="S94" t="str">
        <f t="shared" si="1"/>
        <v>B21 7110 - ELECTRICAL RESISTANCE</v>
      </c>
    </row>
    <row r="95" spans="1:19" x14ac:dyDescent="0.4">
      <c r="A95" s="12" t="str">
        <f>VLOOKUP(E95,匯總複製!H:N,5,FALSE)</f>
        <v>B21 7110 - ELECTRICAL RESISTANCE</v>
      </c>
      <c r="B95" s="12" t="str">
        <f>VLOOKUP(E95,匯總複製!H:N,7,FALSE)</f>
        <v>System Requirement</v>
      </c>
      <c r="C95" s="1" t="str">
        <f>VLOOKUP(A95,Feature統計!A:O,15,FALSE)</f>
        <v>Pass</v>
      </c>
      <c r="D95" s="1" t="str">
        <f>VLOOKUP(A95,Feature統計!A:O,5,FALSE)</f>
        <v>Winson</v>
      </c>
      <c r="E95" s="12" t="s">
        <v>542</v>
      </c>
      <c r="F95" s="12" t="str">
        <f>VLOOKUP(E95,匯總複製!H:J,2,FALSE)</f>
        <v>RTBM-36958</v>
      </c>
      <c r="G95" s="13">
        <f>IF(ISBLANK(VLOOKUP(A95,Feature統計!A:N,10,FALSE)),"",VLOOKUP(A95,Feature統計!A:N,10,FALSE))</f>
        <v>44823</v>
      </c>
      <c r="H95" s="13">
        <f>IF(ISBLANK(VLOOKUP(A95,Feature統計!A:N,11,FALSE)),"",VLOOKUP(A95,Feature統計!A:N,11,FALSE))</f>
        <v>44890</v>
      </c>
      <c r="I95" s="13">
        <f>IF(ISBLANK(VLOOKUP(A95,Feature統計!A:N,12,FALSE)),"",VLOOKUP(A95,Feature統計!A:N,12,FALSE))</f>
        <v>44823</v>
      </c>
      <c r="J95" s="13" t="str">
        <f>IF(ISBLANK(VLOOKUP(A95,Feature統計!A:N,13,FALSE)),"",VLOOKUP(A95,Feature統計!A:N,13,FALSE))</f>
        <v/>
      </c>
      <c r="K95" s="1" t="str">
        <f>IFERROR(VLOOKUP(E95,SystemTestCase!E:F,2,FALSE),VLOOKUP(E95,HW資料!A:B,2,FALSE))</f>
        <v>StagePass</v>
      </c>
      <c r="L95" s="1"/>
      <c r="M95" s="13"/>
      <c r="N95" s="72"/>
      <c r="O95" s="11"/>
      <c r="P95" s="11"/>
      <c r="Q95" s="11"/>
      <c r="S95" t="str">
        <f t="shared" si="1"/>
        <v>B21 7110 - ELECTRICAL RESISTANCE</v>
      </c>
    </row>
    <row r="96" spans="1:19" x14ac:dyDescent="0.4">
      <c r="A96" s="12" t="str">
        <f>VLOOKUP(E96,匯總複製!H:N,5,FALSE)</f>
        <v>B21 7110 - EMC EMISSION</v>
      </c>
      <c r="B96" s="12" t="str">
        <f>VLOOKUP(E96,匯總複製!H:N,7,FALSE)</f>
        <v>System Requirement</v>
      </c>
      <c r="C96" s="1" t="str">
        <f>VLOOKUP(A96,Feature統計!A:O,15,FALSE)</f>
        <v>Pass</v>
      </c>
      <c r="D96" s="1" t="str">
        <f>VLOOKUP(A96,Feature統計!A:O,5,FALSE)</f>
        <v>Winson</v>
      </c>
      <c r="E96" s="12" t="s">
        <v>79</v>
      </c>
      <c r="F96" s="12" t="str">
        <f>VLOOKUP(E96,匯總複製!H:J,2,FALSE)</f>
        <v>RTBM-36992</v>
      </c>
      <c r="G96" s="13">
        <f>IF(ISBLANK(VLOOKUP(A96,Feature統計!A:N,10,FALSE)),"",VLOOKUP(A96,Feature統計!A:N,10,FALSE))</f>
        <v>44823</v>
      </c>
      <c r="H96" s="13">
        <f>IF(ISBLANK(VLOOKUP(A96,Feature統計!A:N,11,FALSE)),"",VLOOKUP(A96,Feature統計!A:N,11,FALSE))</f>
        <v>44890</v>
      </c>
      <c r="I96" s="13">
        <f>IF(ISBLANK(VLOOKUP(A96,Feature統計!A:N,12,FALSE)),"",VLOOKUP(A96,Feature統計!A:N,12,FALSE))</f>
        <v>44823</v>
      </c>
      <c r="J96" s="13" t="str">
        <f>IF(ISBLANK(VLOOKUP(A96,Feature統計!A:N,13,FALSE)),"",VLOOKUP(A96,Feature統計!A:N,13,FALSE))</f>
        <v/>
      </c>
      <c r="K96" s="1" t="str">
        <f>IFERROR(VLOOKUP(E96,SystemTestCase!E:F,2,FALSE),VLOOKUP(E96,HW資料!A:B,2,FALSE))</f>
        <v>StagePass</v>
      </c>
      <c r="L96" s="1"/>
      <c r="M96" s="13"/>
      <c r="N96" s="72"/>
      <c r="O96" s="11"/>
      <c r="P96" s="11"/>
      <c r="Q96" s="11"/>
      <c r="S96" t="str">
        <f t="shared" si="1"/>
        <v>B21 7110 - EMC EMISSION</v>
      </c>
    </row>
    <row r="97" spans="1:19" x14ac:dyDescent="0.4">
      <c r="A97" s="12" t="str">
        <f>VLOOKUP(E97,匯總複製!H:N,5,FALSE)</f>
        <v>B21 7110 - EMC EMISSION</v>
      </c>
      <c r="B97" s="12" t="str">
        <f>VLOOKUP(E97,匯總複製!H:N,7,FALSE)</f>
        <v>System Requirement</v>
      </c>
      <c r="C97" s="1" t="str">
        <f>VLOOKUP(A97,Feature統計!A:O,15,FALSE)</f>
        <v>Pass</v>
      </c>
      <c r="D97" s="1" t="str">
        <f>VLOOKUP(A97,Feature統計!A:O,5,FALSE)</f>
        <v>Winson</v>
      </c>
      <c r="E97" s="12" t="s">
        <v>81</v>
      </c>
      <c r="F97" s="12" t="str">
        <f>VLOOKUP(E97,匯總複製!H:J,2,FALSE)</f>
        <v>RTBM-36988</v>
      </c>
      <c r="G97" s="13">
        <f>IF(ISBLANK(VLOOKUP(A97,Feature統計!A:N,10,FALSE)),"",VLOOKUP(A97,Feature統計!A:N,10,FALSE))</f>
        <v>44823</v>
      </c>
      <c r="H97" s="13">
        <f>IF(ISBLANK(VLOOKUP(A97,Feature統計!A:N,11,FALSE)),"",VLOOKUP(A97,Feature統計!A:N,11,FALSE))</f>
        <v>44890</v>
      </c>
      <c r="I97" s="13">
        <f>IF(ISBLANK(VLOOKUP(A97,Feature統計!A:N,12,FALSE)),"",VLOOKUP(A97,Feature統計!A:N,12,FALSE))</f>
        <v>44823</v>
      </c>
      <c r="J97" s="13" t="str">
        <f>IF(ISBLANK(VLOOKUP(A97,Feature統計!A:N,13,FALSE)),"",VLOOKUP(A97,Feature統計!A:N,13,FALSE))</f>
        <v/>
      </c>
      <c r="K97" s="1" t="str">
        <f>IFERROR(VLOOKUP(E97,SystemTestCase!E:F,2,FALSE),VLOOKUP(E97,HW資料!A:B,2,FALSE))</f>
        <v>StagePass</v>
      </c>
      <c r="L97" s="1"/>
      <c r="M97" s="13"/>
      <c r="N97" s="72"/>
      <c r="O97" s="11"/>
      <c r="P97" s="11"/>
      <c r="Q97" s="11"/>
      <c r="S97" t="str">
        <f t="shared" si="1"/>
        <v>B21 7110 - EMC EMISSION</v>
      </c>
    </row>
    <row r="98" spans="1:19" x14ac:dyDescent="0.4">
      <c r="A98" s="12" t="str">
        <f>VLOOKUP(E98,匯總複製!H:N,5,FALSE)</f>
        <v>B21 7110 - EMC EMISSION</v>
      </c>
      <c r="B98" s="12" t="str">
        <f>VLOOKUP(E98,匯總複製!H:N,7,FALSE)</f>
        <v>System Requirement</v>
      </c>
      <c r="C98" s="1" t="str">
        <f>VLOOKUP(A98,Feature統計!A:O,15,FALSE)</f>
        <v>Pass</v>
      </c>
      <c r="D98" s="1" t="str">
        <f>VLOOKUP(A98,Feature統計!A:O,5,FALSE)</f>
        <v>Winson</v>
      </c>
      <c r="E98" s="12" t="s">
        <v>83</v>
      </c>
      <c r="F98" s="12" t="str">
        <f>VLOOKUP(E98,匯總複製!H:J,2,FALSE)</f>
        <v>RTBM-36987</v>
      </c>
      <c r="G98" s="13">
        <f>IF(ISBLANK(VLOOKUP(A98,Feature統計!A:N,10,FALSE)),"",VLOOKUP(A98,Feature統計!A:N,10,FALSE))</f>
        <v>44823</v>
      </c>
      <c r="H98" s="13">
        <f>IF(ISBLANK(VLOOKUP(A98,Feature統計!A:N,11,FALSE)),"",VLOOKUP(A98,Feature統計!A:N,11,FALSE))</f>
        <v>44890</v>
      </c>
      <c r="I98" s="13">
        <f>IF(ISBLANK(VLOOKUP(A98,Feature統計!A:N,12,FALSE)),"",VLOOKUP(A98,Feature統計!A:N,12,FALSE))</f>
        <v>44823</v>
      </c>
      <c r="J98" s="13" t="str">
        <f>IF(ISBLANK(VLOOKUP(A98,Feature統計!A:N,13,FALSE)),"",VLOOKUP(A98,Feature統計!A:N,13,FALSE))</f>
        <v/>
      </c>
      <c r="K98" s="1" t="str">
        <f>IFERROR(VLOOKUP(E98,SystemTestCase!E:F,2,FALSE),VLOOKUP(E98,HW資料!A:B,2,FALSE))</f>
        <v>StagePass</v>
      </c>
      <c r="L98" s="1"/>
      <c r="M98" s="13"/>
      <c r="N98" s="72"/>
      <c r="O98" s="11"/>
      <c r="P98" s="11"/>
      <c r="Q98" s="11"/>
      <c r="S98" t="str">
        <f t="shared" si="1"/>
        <v>B21 7110 - EMC EMISSION</v>
      </c>
    </row>
    <row r="99" spans="1:19" ht="119" x14ac:dyDescent="0.4">
      <c r="A99" s="11" t="str">
        <f>VLOOKUP(E99,匯總複製!H:N,5,FALSE)</f>
        <v>B21 7110 - EMC EMISSION</v>
      </c>
      <c r="B99" s="12" t="str">
        <f>VLOOKUP(E99,匯總複製!H:N,7,FALSE)</f>
        <v>System Requirement</v>
      </c>
      <c r="C99" s="1" t="str">
        <f>VLOOKUP(A99,Feature統計!A:O,15,FALSE)</f>
        <v>Pass</v>
      </c>
      <c r="D99" s="1" t="str">
        <f>VLOOKUP(A99,Feature統計!A:O,5,FALSE)</f>
        <v>Winson</v>
      </c>
      <c r="E99" s="12" t="s">
        <v>322</v>
      </c>
      <c r="F99" s="12" t="str">
        <f>VLOOKUP(E99,匯總複製!H:J,2,FALSE)</f>
        <v>RTBM-36993</v>
      </c>
      <c r="G99" s="13">
        <f>IF(ISBLANK(VLOOKUP(A99,Feature統計!A:N,10,FALSE)),"",VLOOKUP(A99,Feature統計!A:N,10,FALSE))</f>
        <v>44823</v>
      </c>
      <c r="H99" s="13">
        <f>IF(ISBLANK(VLOOKUP(A99,Feature統計!A:N,11,FALSE)),"",VLOOKUP(A99,Feature統計!A:N,11,FALSE))</f>
        <v>44890</v>
      </c>
      <c r="I99" s="13">
        <f>IF(ISBLANK(VLOOKUP(A99,Feature統計!A:N,12,FALSE)),"",VLOOKUP(A99,Feature統計!A:N,12,FALSE))</f>
        <v>44823</v>
      </c>
      <c r="J99" s="13" t="str">
        <f>IF(ISBLANK(VLOOKUP(A99,Feature統計!A:N,13,FALSE)),"",VLOOKUP(A99,Feature統計!A:N,13,FALSE))</f>
        <v/>
      </c>
      <c r="K99" s="1" t="str">
        <f>IFERROR(VLOOKUP(E99,SystemTestCase!E:F,2,FALSE),VLOOKUP(E99,HW資料!A:B,2,FALSE))</f>
        <v>Pass</v>
      </c>
      <c r="L99" s="1" t="s">
        <v>2996</v>
      </c>
      <c r="M99" s="13"/>
      <c r="N99" s="72" t="s">
        <v>5292</v>
      </c>
      <c r="O99" s="59" t="s">
        <v>5396</v>
      </c>
      <c r="P99" s="11"/>
      <c r="Q99" s="11"/>
      <c r="S99" s="60" t="str">
        <f t="shared" si="1"/>
        <v>B21 7110 - EMC EMISSION</v>
      </c>
    </row>
    <row r="100" spans="1:19" x14ac:dyDescent="0.4">
      <c r="A100" s="12" t="str">
        <f>VLOOKUP(E100,匯總複製!H:N,5,FALSE)</f>
        <v>B21 7110 - EMC EMISSION</v>
      </c>
      <c r="B100" s="12" t="str">
        <f>VLOOKUP(E100,匯總複製!H:N,7,FALSE)</f>
        <v>System Requirement</v>
      </c>
      <c r="C100" s="1" t="str">
        <f>VLOOKUP(A100,Feature統計!A:O,15,FALSE)</f>
        <v>Pass</v>
      </c>
      <c r="D100" s="1" t="str">
        <f>VLOOKUP(A100,Feature統計!A:O,5,FALSE)</f>
        <v>Winson</v>
      </c>
      <c r="E100" s="12" t="s">
        <v>326</v>
      </c>
      <c r="F100" s="12" t="str">
        <f>VLOOKUP(E100,匯總複製!H:J,2,FALSE)</f>
        <v>RTBM-36991</v>
      </c>
      <c r="G100" s="13">
        <f>IF(ISBLANK(VLOOKUP(A100,Feature統計!A:N,10,FALSE)),"",VLOOKUP(A100,Feature統計!A:N,10,FALSE))</f>
        <v>44823</v>
      </c>
      <c r="H100" s="13">
        <f>IF(ISBLANK(VLOOKUP(A100,Feature統計!A:N,11,FALSE)),"",VLOOKUP(A100,Feature統計!A:N,11,FALSE))</f>
        <v>44890</v>
      </c>
      <c r="I100" s="13">
        <f>IF(ISBLANK(VLOOKUP(A100,Feature統計!A:N,12,FALSE)),"",VLOOKUP(A100,Feature統計!A:N,12,FALSE))</f>
        <v>44823</v>
      </c>
      <c r="J100" s="13" t="str">
        <f>IF(ISBLANK(VLOOKUP(A100,Feature統計!A:N,13,FALSE)),"",VLOOKUP(A100,Feature統計!A:N,13,FALSE))</f>
        <v/>
      </c>
      <c r="K100" s="1" t="str">
        <f>IFERROR(VLOOKUP(E100,SystemTestCase!E:F,2,FALSE),VLOOKUP(E100,HW資料!A:B,2,FALSE))</f>
        <v>StagePass</v>
      </c>
      <c r="L100" s="1"/>
      <c r="M100" s="13"/>
      <c r="N100" s="72"/>
      <c r="O100" s="11"/>
      <c r="P100" s="11"/>
      <c r="Q100" s="11"/>
      <c r="S100" t="str">
        <f t="shared" si="1"/>
        <v>B21 7110 - EMC EMISSION</v>
      </c>
    </row>
    <row r="101" spans="1:19" x14ac:dyDescent="0.4">
      <c r="A101" s="12" t="str">
        <f>VLOOKUP(E101,匯總複製!H:N,5,FALSE)</f>
        <v>B21 7110 - EMC EMISSION</v>
      </c>
      <c r="B101" s="12" t="str">
        <f>VLOOKUP(E101,匯總複製!H:N,7,FALSE)</f>
        <v>System Requirement</v>
      </c>
      <c r="C101" s="1" t="str">
        <f>VLOOKUP(A101,Feature統計!A:O,15,FALSE)</f>
        <v>Pass</v>
      </c>
      <c r="D101" s="1" t="str">
        <f>VLOOKUP(A101,Feature統計!A:O,5,FALSE)</f>
        <v>Winson</v>
      </c>
      <c r="E101" s="12" t="s">
        <v>336</v>
      </c>
      <c r="F101" s="12" t="str">
        <f>VLOOKUP(E101,匯總複製!H:J,2,FALSE)</f>
        <v>RTBM-36989</v>
      </c>
      <c r="G101" s="13">
        <f>IF(ISBLANK(VLOOKUP(A101,Feature統計!A:N,10,FALSE)),"",VLOOKUP(A101,Feature統計!A:N,10,FALSE))</f>
        <v>44823</v>
      </c>
      <c r="H101" s="13">
        <f>IF(ISBLANK(VLOOKUP(A101,Feature統計!A:N,11,FALSE)),"",VLOOKUP(A101,Feature統計!A:N,11,FALSE))</f>
        <v>44890</v>
      </c>
      <c r="I101" s="13">
        <f>IF(ISBLANK(VLOOKUP(A101,Feature統計!A:N,12,FALSE)),"",VLOOKUP(A101,Feature統計!A:N,12,FALSE))</f>
        <v>44823</v>
      </c>
      <c r="J101" s="13" t="str">
        <f>IF(ISBLANK(VLOOKUP(A101,Feature統計!A:N,13,FALSE)),"",VLOOKUP(A101,Feature統計!A:N,13,FALSE))</f>
        <v/>
      </c>
      <c r="K101" s="1" t="str">
        <f>IFERROR(VLOOKUP(E101,SystemTestCase!E:F,2,FALSE),VLOOKUP(E101,HW資料!A:B,2,FALSE))</f>
        <v>StagePass</v>
      </c>
      <c r="L101" s="1"/>
      <c r="M101" s="13"/>
      <c r="N101" s="72"/>
      <c r="O101" s="11"/>
      <c r="P101" s="11"/>
      <c r="Q101" s="11"/>
      <c r="S101" t="str">
        <f t="shared" si="1"/>
        <v>B21 7110 - EMC EMISSION</v>
      </c>
    </row>
    <row r="102" spans="1:19" x14ac:dyDescent="0.4">
      <c r="A102" s="12" t="str">
        <f>VLOOKUP(E102,匯總複製!H:N,5,FALSE)</f>
        <v>B21 7110 - EMC EMISSION</v>
      </c>
      <c r="B102" s="12" t="str">
        <f>VLOOKUP(E102,匯總複製!H:N,7,FALSE)</f>
        <v>System Requirement</v>
      </c>
      <c r="C102" s="1" t="str">
        <f>VLOOKUP(A102,Feature統計!A:O,15,FALSE)</f>
        <v>Pass</v>
      </c>
      <c r="D102" s="1" t="str">
        <f>VLOOKUP(A102,Feature統計!A:O,5,FALSE)</f>
        <v>Winson</v>
      </c>
      <c r="E102" s="12" t="s">
        <v>717</v>
      </c>
      <c r="F102" s="12" t="str">
        <f>VLOOKUP(E102,匯總複製!H:J,2,FALSE)</f>
        <v>RTBM-36990</v>
      </c>
      <c r="G102" s="13">
        <f>IF(ISBLANK(VLOOKUP(A102,Feature統計!A:N,10,FALSE)),"",VLOOKUP(A102,Feature統計!A:N,10,FALSE))</f>
        <v>44823</v>
      </c>
      <c r="H102" s="13">
        <f>IF(ISBLANK(VLOOKUP(A102,Feature統計!A:N,11,FALSE)),"",VLOOKUP(A102,Feature統計!A:N,11,FALSE))</f>
        <v>44890</v>
      </c>
      <c r="I102" s="13">
        <f>IF(ISBLANK(VLOOKUP(A102,Feature統計!A:N,12,FALSE)),"",VLOOKUP(A102,Feature統計!A:N,12,FALSE))</f>
        <v>44823</v>
      </c>
      <c r="J102" s="13" t="str">
        <f>IF(ISBLANK(VLOOKUP(A102,Feature統計!A:N,13,FALSE)),"",VLOOKUP(A102,Feature統計!A:N,13,FALSE))</f>
        <v/>
      </c>
      <c r="K102" s="1" t="str">
        <f>IFERROR(VLOOKUP(E102,SystemTestCase!E:F,2,FALSE),VLOOKUP(E102,HW資料!A:B,2,FALSE))</f>
        <v>StagePass</v>
      </c>
      <c r="L102" s="1"/>
      <c r="M102" s="13"/>
      <c r="N102" s="72"/>
      <c r="O102" s="11"/>
      <c r="P102" s="11"/>
      <c r="Q102" s="11"/>
      <c r="S102" t="str">
        <f t="shared" si="1"/>
        <v>B21 7110 - EMC EMISSION</v>
      </c>
    </row>
    <row r="103" spans="1:19" x14ac:dyDescent="0.4">
      <c r="A103" s="12" t="str">
        <f>VLOOKUP(E103,匯總複製!H:N,5,FALSE)</f>
        <v>B21 7110 - EMC IMMUNITY</v>
      </c>
      <c r="B103" s="12" t="str">
        <f>VLOOKUP(E103,匯總複製!H:N,7,FALSE)</f>
        <v>System Requirement</v>
      </c>
      <c r="C103" s="1" t="str">
        <f>VLOOKUP(A103,Feature統計!A:O,15,FALSE)</f>
        <v>Pass</v>
      </c>
      <c r="D103" s="1" t="str">
        <f>VLOOKUP(A103,Feature統計!A:O,5,FALSE)</f>
        <v>Winson</v>
      </c>
      <c r="E103" s="12" t="s">
        <v>85</v>
      </c>
      <c r="F103" s="12" t="str">
        <f>VLOOKUP(E103,匯總複製!H:J,2,FALSE)</f>
        <v>RTBM-36980</v>
      </c>
      <c r="G103" s="13">
        <f>IF(ISBLANK(VLOOKUP(A103,Feature統計!A:N,10,FALSE)),"",VLOOKUP(A103,Feature統計!A:N,10,FALSE))</f>
        <v>44823</v>
      </c>
      <c r="H103" s="13">
        <f>IF(ISBLANK(VLOOKUP(A103,Feature統計!A:N,11,FALSE)),"",VLOOKUP(A103,Feature統計!A:N,11,FALSE))</f>
        <v>44890</v>
      </c>
      <c r="I103" s="13">
        <f>IF(ISBLANK(VLOOKUP(A103,Feature統計!A:N,12,FALSE)),"",VLOOKUP(A103,Feature統計!A:N,12,FALSE))</f>
        <v>44823</v>
      </c>
      <c r="J103" s="13" t="str">
        <f>IF(ISBLANK(VLOOKUP(A103,Feature統計!A:N,13,FALSE)),"",VLOOKUP(A103,Feature統計!A:N,13,FALSE))</f>
        <v/>
      </c>
      <c r="K103" s="1" t="str">
        <f>IFERROR(VLOOKUP(E103,SystemTestCase!E:F,2,FALSE),VLOOKUP(E103,HW資料!A:B,2,FALSE))</f>
        <v>StagePass</v>
      </c>
      <c r="L103" s="1"/>
      <c r="M103" s="13"/>
      <c r="N103" s="72"/>
      <c r="O103" s="11"/>
      <c r="P103" s="11"/>
      <c r="Q103" s="11"/>
      <c r="S103" t="str">
        <f t="shared" si="1"/>
        <v>B21 7110 - EMC IMMUNITY</v>
      </c>
    </row>
    <row r="104" spans="1:19" x14ac:dyDescent="0.4">
      <c r="A104" s="12" t="str">
        <f>VLOOKUP(E104,匯總複製!H:N,5,FALSE)</f>
        <v>B21 7110 - EMC IMMUNITY</v>
      </c>
      <c r="B104" s="12" t="str">
        <f>VLOOKUP(E104,匯總複製!H:N,7,FALSE)</f>
        <v>System Requirement</v>
      </c>
      <c r="C104" s="1" t="str">
        <f>VLOOKUP(A104,Feature統計!A:O,15,FALSE)</f>
        <v>Pass</v>
      </c>
      <c r="D104" s="1" t="str">
        <f>VLOOKUP(A104,Feature統計!A:O,5,FALSE)</f>
        <v>Winson</v>
      </c>
      <c r="E104" s="12" t="s">
        <v>363</v>
      </c>
      <c r="F104" s="12" t="str">
        <f>VLOOKUP(E104,匯總複製!H:J,2,FALSE)</f>
        <v>RTBM-36986</v>
      </c>
      <c r="G104" s="13">
        <f>IF(ISBLANK(VLOOKUP(A104,Feature統計!A:N,10,FALSE)),"",VLOOKUP(A104,Feature統計!A:N,10,FALSE))</f>
        <v>44823</v>
      </c>
      <c r="H104" s="13">
        <f>IF(ISBLANK(VLOOKUP(A104,Feature統計!A:N,11,FALSE)),"",VLOOKUP(A104,Feature統計!A:N,11,FALSE))</f>
        <v>44890</v>
      </c>
      <c r="I104" s="13">
        <f>IF(ISBLANK(VLOOKUP(A104,Feature統計!A:N,12,FALSE)),"",VLOOKUP(A104,Feature統計!A:N,12,FALSE))</f>
        <v>44823</v>
      </c>
      <c r="J104" s="13" t="str">
        <f>IF(ISBLANK(VLOOKUP(A104,Feature統計!A:N,13,FALSE)),"",VLOOKUP(A104,Feature統計!A:N,13,FALSE))</f>
        <v/>
      </c>
      <c r="K104" s="1" t="str">
        <f>IFERROR(VLOOKUP(E104,SystemTestCase!E:F,2,FALSE),VLOOKUP(E104,HW資料!A:B,2,FALSE))</f>
        <v>StagePass</v>
      </c>
      <c r="L104" s="1"/>
      <c r="M104" s="13"/>
      <c r="N104" s="72"/>
      <c r="O104" s="11"/>
      <c r="P104" s="11"/>
      <c r="Q104" s="11"/>
      <c r="S104" t="str">
        <f t="shared" si="1"/>
        <v>B21 7110 - EMC IMMUNITY</v>
      </c>
    </row>
    <row r="105" spans="1:19" x14ac:dyDescent="0.4">
      <c r="A105" s="12" t="str">
        <f>VLOOKUP(E105,匯總複製!H:N,5,FALSE)</f>
        <v>B21 7110 - EMC IMMUNITY</v>
      </c>
      <c r="B105" s="12" t="str">
        <f>VLOOKUP(E105,匯總複製!H:N,7,FALSE)</f>
        <v>System Requirement</v>
      </c>
      <c r="C105" s="1" t="str">
        <f>VLOOKUP(A105,Feature統計!A:O,15,FALSE)</f>
        <v>Pass</v>
      </c>
      <c r="D105" s="1" t="str">
        <f>VLOOKUP(A105,Feature統計!A:O,5,FALSE)</f>
        <v>Winson</v>
      </c>
      <c r="E105" s="12" t="s">
        <v>379</v>
      </c>
      <c r="F105" s="12" t="str">
        <f>VLOOKUP(E105,匯總複製!H:J,2,FALSE)</f>
        <v>RTBM-36985</v>
      </c>
      <c r="G105" s="13">
        <f>IF(ISBLANK(VLOOKUP(A105,Feature統計!A:N,10,FALSE)),"",VLOOKUP(A105,Feature統計!A:N,10,FALSE))</f>
        <v>44823</v>
      </c>
      <c r="H105" s="13">
        <f>IF(ISBLANK(VLOOKUP(A105,Feature統計!A:N,11,FALSE)),"",VLOOKUP(A105,Feature統計!A:N,11,FALSE))</f>
        <v>44890</v>
      </c>
      <c r="I105" s="13">
        <f>IF(ISBLANK(VLOOKUP(A105,Feature統計!A:N,12,FALSE)),"",VLOOKUP(A105,Feature統計!A:N,12,FALSE))</f>
        <v>44823</v>
      </c>
      <c r="J105" s="13" t="str">
        <f>IF(ISBLANK(VLOOKUP(A105,Feature統計!A:N,13,FALSE)),"",VLOOKUP(A105,Feature統計!A:N,13,FALSE))</f>
        <v/>
      </c>
      <c r="K105" s="1" t="str">
        <f>IFERROR(VLOOKUP(E105,SystemTestCase!E:F,2,FALSE),VLOOKUP(E105,HW資料!A:B,2,FALSE))</f>
        <v>StagePass</v>
      </c>
      <c r="L105" s="1"/>
      <c r="M105" s="13"/>
      <c r="N105" s="72"/>
      <c r="O105" s="11"/>
      <c r="P105" s="11"/>
      <c r="Q105" s="11"/>
      <c r="S105" t="str">
        <f t="shared" si="1"/>
        <v>B21 7110 - EMC IMMUNITY</v>
      </c>
    </row>
    <row r="106" spans="1:19" x14ac:dyDescent="0.4">
      <c r="A106" s="12" t="str">
        <f>VLOOKUP(E106,匯總複製!H:N,5,FALSE)</f>
        <v>B21 7110 - EMC IMMUNITY</v>
      </c>
      <c r="B106" s="12" t="str">
        <f>VLOOKUP(E106,匯總複製!H:N,7,FALSE)</f>
        <v>System Requirement</v>
      </c>
      <c r="C106" s="1" t="str">
        <f>VLOOKUP(A106,Feature統計!A:O,15,FALSE)</f>
        <v>Pass</v>
      </c>
      <c r="D106" s="1" t="str">
        <f>VLOOKUP(A106,Feature統計!A:O,5,FALSE)</f>
        <v>Winson</v>
      </c>
      <c r="E106" s="12" t="s">
        <v>399</v>
      </c>
      <c r="F106" s="12" t="str">
        <f>VLOOKUP(E106,匯總複製!H:J,2,FALSE)</f>
        <v>RTBM-36984</v>
      </c>
      <c r="G106" s="13">
        <f>IF(ISBLANK(VLOOKUP(A106,Feature統計!A:N,10,FALSE)),"",VLOOKUP(A106,Feature統計!A:N,10,FALSE))</f>
        <v>44823</v>
      </c>
      <c r="H106" s="13">
        <f>IF(ISBLANK(VLOOKUP(A106,Feature統計!A:N,11,FALSE)),"",VLOOKUP(A106,Feature統計!A:N,11,FALSE))</f>
        <v>44890</v>
      </c>
      <c r="I106" s="13">
        <f>IF(ISBLANK(VLOOKUP(A106,Feature統計!A:N,12,FALSE)),"",VLOOKUP(A106,Feature統計!A:N,12,FALSE))</f>
        <v>44823</v>
      </c>
      <c r="J106" s="13" t="str">
        <f>IF(ISBLANK(VLOOKUP(A106,Feature統計!A:N,13,FALSE)),"",VLOOKUP(A106,Feature統計!A:N,13,FALSE))</f>
        <v/>
      </c>
      <c r="K106" s="1" t="str">
        <f>IFERROR(VLOOKUP(E106,SystemTestCase!E:F,2,FALSE),VLOOKUP(E106,HW資料!A:B,2,FALSE))</f>
        <v>StagePass</v>
      </c>
      <c r="L106" s="1"/>
      <c r="M106" s="13"/>
      <c r="N106" s="72"/>
      <c r="O106" s="11"/>
      <c r="P106" s="11"/>
      <c r="Q106" s="11"/>
      <c r="S106" t="str">
        <f t="shared" si="1"/>
        <v>B21 7110 - EMC IMMUNITY</v>
      </c>
    </row>
    <row r="107" spans="1:19" x14ac:dyDescent="0.4">
      <c r="A107" s="12" t="str">
        <f>VLOOKUP(E107,匯總複製!H:N,5,FALSE)</f>
        <v>B21 7110 - EMC IMMUNITY</v>
      </c>
      <c r="B107" s="12" t="str">
        <f>VLOOKUP(E107,匯總複製!H:N,7,FALSE)</f>
        <v>System Requirement</v>
      </c>
      <c r="C107" s="1" t="str">
        <f>VLOOKUP(A107,Feature統計!A:O,15,FALSE)</f>
        <v>Pass</v>
      </c>
      <c r="D107" s="1" t="str">
        <f>VLOOKUP(A107,Feature統計!A:O,5,FALSE)</f>
        <v>Winson</v>
      </c>
      <c r="E107" s="12" t="s">
        <v>424</v>
      </c>
      <c r="F107" s="12" t="str">
        <f>VLOOKUP(E107,匯總複製!H:J,2,FALSE)</f>
        <v>RTBM-36983</v>
      </c>
      <c r="G107" s="13">
        <f>IF(ISBLANK(VLOOKUP(A107,Feature統計!A:N,10,FALSE)),"",VLOOKUP(A107,Feature統計!A:N,10,FALSE))</f>
        <v>44823</v>
      </c>
      <c r="H107" s="13">
        <f>IF(ISBLANK(VLOOKUP(A107,Feature統計!A:N,11,FALSE)),"",VLOOKUP(A107,Feature統計!A:N,11,FALSE))</f>
        <v>44890</v>
      </c>
      <c r="I107" s="13">
        <f>IF(ISBLANK(VLOOKUP(A107,Feature統計!A:N,12,FALSE)),"",VLOOKUP(A107,Feature統計!A:N,12,FALSE))</f>
        <v>44823</v>
      </c>
      <c r="J107" s="13" t="str">
        <f>IF(ISBLANK(VLOOKUP(A107,Feature統計!A:N,13,FALSE)),"",VLOOKUP(A107,Feature統計!A:N,13,FALSE))</f>
        <v/>
      </c>
      <c r="K107" s="1" t="str">
        <f>IFERROR(VLOOKUP(E107,SystemTestCase!E:F,2,FALSE),VLOOKUP(E107,HW資料!A:B,2,FALSE))</f>
        <v>StagePass</v>
      </c>
      <c r="L107" s="1"/>
      <c r="M107" s="13"/>
      <c r="N107" s="72"/>
      <c r="O107" s="11"/>
      <c r="P107" s="11"/>
      <c r="Q107" s="11"/>
      <c r="S107" t="str">
        <f t="shared" si="1"/>
        <v>B21 7110 - EMC IMMUNITY</v>
      </c>
    </row>
    <row r="108" spans="1:19" x14ac:dyDescent="0.4">
      <c r="A108" s="12" t="str">
        <f>VLOOKUP(E108,匯總複製!H:N,5,FALSE)</f>
        <v>B21 7110 - EMC IMMUNITY</v>
      </c>
      <c r="B108" s="12" t="str">
        <f>VLOOKUP(E108,匯總複製!H:N,7,FALSE)</f>
        <v>System Requirement</v>
      </c>
      <c r="C108" s="1" t="str">
        <f>VLOOKUP(A108,Feature統計!A:O,15,FALSE)</f>
        <v>Pass</v>
      </c>
      <c r="D108" s="1" t="str">
        <f>VLOOKUP(A108,Feature統計!A:O,5,FALSE)</f>
        <v>Winson</v>
      </c>
      <c r="E108" s="12" t="s">
        <v>456</v>
      </c>
      <c r="F108" s="12" t="str">
        <f>VLOOKUP(E108,匯總複製!H:J,2,FALSE)</f>
        <v>RTBM-36982</v>
      </c>
      <c r="G108" s="13">
        <f>IF(ISBLANK(VLOOKUP(A108,Feature統計!A:N,10,FALSE)),"",VLOOKUP(A108,Feature統計!A:N,10,FALSE))</f>
        <v>44823</v>
      </c>
      <c r="H108" s="13">
        <f>IF(ISBLANK(VLOOKUP(A108,Feature統計!A:N,11,FALSE)),"",VLOOKUP(A108,Feature統計!A:N,11,FALSE))</f>
        <v>44890</v>
      </c>
      <c r="I108" s="13">
        <f>IF(ISBLANK(VLOOKUP(A108,Feature統計!A:N,12,FALSE)),"",VLOOKUP(A108,Feature統計!A:N,12,FALSE))</f>
        <v>44823</v>
      </c>
      <c r="J108" s="13" t="str">
        <f>IF(ISBLANK(VLOOKUP(A108,Feature統計!A:N,13,FALSE)),"",VLOOKUP(A108,Feature統計!A:N,13,FALSE))</f>
        <v/>
      </c>
      <c r="K108" s="1" t="str">
        <f>IFERROR(VLOOKUP(E108,SystemTestCase!E:F,2,FALSE),VLOOKUP(E108,HW資料!A:B,2,FALSE))</f>
        <v>StagePass</v>
      </c>
      <c r="L108" s="1"/>
      <c r="M108" s="13"/>
      <c r="N108" s="72"/>
      <c r="O108" s="11"/>
      <c r="P108" s="11"/>
      <c r="Q108" s="11"/>
      <c r="S108" t="str">
        <f t="shared" si="1"/>
        <v>B21 7110 - EMC IMMUNITY</v>
      </c>
    </row>
    <row r="109" spans="1:19" ht="102" x14ac:dyDescent="0.4">
      <c r="A109" s="11" t="str">
        <f>VLOOKUP(E109,匯總複製!H:N,5,FALSE)</f>
        <v>B21 7110 - EMC IMMUNITY</v>
      </c>
      <c r="B109" s="12" t="str">
        <f>VLOOKUP(E109,匯總複製!H:N,7,FALSE)</f>
        <v>System Requirement</v>
      </c>
      <c r="C109" s="1" t="str">
        <f>VLOOKUP(A109,Feature統計!A:O,15,FALSE)</f>
        <v>Pass</v>
      </c>
      <c r="D109" s="1" t="str">
        <f>VLOOKUP(A109,Feature統計!A:O,5,FALSE)</f>
        <v>Winson</v>
      </c>
      <c r="E109" s="12" t="s">
        <v>476</v>
      </c>
      <c r="F109" s="12" t="str">
        <f>VLOOKUP(E109,匯總複製!H:J,2,FALSE)</f>
        <v>RTBM-36981</v>
      </c>
      <c r="G109" s="13">
        <f>IF(ISBLANK(VLOOKUP(A109,Feature統計!A:N,10,FALSE)),"",VLOOKUP(A109,Feature統計!A:N,10,FALSE))</f>
        <v>44823</v>
      </c>
      <c r="H109" s="13">
        <f>IF(ISBLANK(VLOOKUP(A109,Feature統計!A:N,11,FALSE)),"",VLOOKUP(A109,Feature統計!A:N,11,FALSE))</f>
        <v>44890</v>
      </c>
      <c r="I109" s="13">
        <f>IF(ISBLANK(VLOOKUP(A109,Feature統計!A:N,12,FALSE)),"",VLOOKUP(A109,Feature統計!A:N,12,FALSE))</f>
        <v>44823</v>
      </c>
      <c r="J109" s="13" t="str">
        <f>IF(ISBLANK(VLOOKUP(A109,Feature統計!A:N,13,FALSE)),"",VLOOKUP(A109,Feature統計!A:N,13,FALSE))</f>
        <v/>
      </c>
      <c r="K109" s="1" t="str">
        <f>IFERROR(VLOOKUP(E109,SystemTestCase!E:F,2,FALSE),VLOOKUP(E109,HW資料!A:B,2,FALSE))</f>
        <v>Pass</v>
      </c>
      <c r="L109" s="1" t="s">
        <v>2996</v>
      </c>
      <c r="M109" s="13"/>
      <c r="N109" s="72" t="s">
        <v>5292</v>
      </c>
      <c r="O109" s="59" t="s">
        <v>5275</v>
      </c>
      <c r="P109" s="11"/>
      <c r="Q109" s="11" t="s">
        <v>5408</v>
      </c>
      <c r="S109" s="60" t="str">
        <f t="shared" si="1"/>
        <v>B21 7110 - EMC IMMUNITY</v>
      </c>
    </row>
    <row r="110" spans="1:19" x14ac:dyDescent="0.4">
      <c r="A110" s="12" t="str">
        <f>VLOOKUP(E110,匯總複製!H:N,5,FALSE)</f>
        <v>B21 7110 - EMC IMMUNITY</v>
      </c>
      <c r="B110" s="12" t="str">
        <f>VLOOKUP(E110,匯總複製!H:N,7,FALSE)</f>
        <v>System Requirement</v>
      </c>
      <c r="C110" s="1" t="str">
        <f>VLOOKUP(A110,Feature統計!A:O,15,FALSE)</f>
        <v>Pass</v>
      </c>
      <c r="D110" s="1" t="str">
        <f>VLOOKUP(A110,Feature統計!A:O,5,FALSE)</f>
        <v>Winson</v>
      </c>
      <c r="E110" s="12" t="s">
        <v>516</v>
      </c>
      <c r="F110" s="12" t="str">
        <f>VLOOKUP(E110,匯總複製!H:J,2,FALSE)</f>
        <v>RTBM-36979</v>
      </c>
      <c r="G110" s="13">
        <f>IF(ISBLANK(VLOOKUP(A110,Feature統計!A:N,10,FALSE)),"",VLOOKUP(A110,Feature統計!A:N,10,FALSE))</f>
        <v>44823</v>
      </c>
      <c r="H110" s="13">
        <f>IF(ISBLANK(VLOOKUP(A110,Feature統計!A:N,11,FALSE)),"",VLOOKUP(A110,Feature統計!A:N,11,FALSE))</f>
        <v>44890</v>
      </c>
      <c r="I110" s="13">
        <f>IF(ISBLANK(VLOOKUP(A110,Feature統計!A:N,12,FALSE)),"",VLOOKUP(A110,Feature統計!A:N,12,FALSE))</f>
        <v>44823</v>
      </c>
      <c r="J110" s="13" t="str">
        <f>IF(ISBLANK(VLOOKUP(A110,Feature統計!A:N,13,FALSE)),"",VLOOKUP(A110,Feature統計!A:N,13,FALSE))</f>
        <v/>
      </c>
      <c r="K110" s="1" t="str">
        <f>IFERROR(VLOOKUP(E110,SystemTestCase!E:F,2,FALSE),VLOOKUP(E110,HW資料!A:B,2,FALSE))</f>
        <v>StagePass</v>
      </c>
      <c r="L110" s="1"/>
      <c r="M110" s="13"/>
      <c r="N110" s="72"/>
      <c r="O110" s="11"/>
      <c r="P110" s="11"/>
      <c r="Q110" s="11"/>
      <c r="S110" t="str">
        <f t="shared" si="1"/>
        <v>B21 7110 - EMC IMMUNITY</v>
      </c>
    </row>
    <row r="111" spans="1:19" x14ac:dyDescent="0.4">
      <c r="A111" s="12" t="str">
        <f>VLOOKUP(E111,匯總複製!H:N,5,FALSE)</f>
        <v>B21 7110 - EMC IMMUNITY</v>
      </c>
      <c r="B111" s="12" t="str">
        <f>VLOOKUP(E111,匯總複製!H:N,7,FALSE)</f>
        <v>System Requirement</v>
      </c>
      <c r="C111" s="1" t="str">
        <f>VLOOKUP(A111,Feature統計!A:O,15,FALSE)</f>
        <v>Pass</v>
      </c>
      <c r="D111" s="1" t="str">
        <f>VLOOKUP(A111,Feature統計!A:O,5,FALSE)</f>
        <v>Winson</v>
      </c>
      <c r="E111" s="12" t="s">
        <v>555</v>
      </c>
      <c r="F111" s="12" t="str">
        <f>VLOOKUP(E111,匯總複製!H:J,2,FALSE)</f>
        <v>RTBM-36978</v>
      </c>
      <c r="G111" s="13">
        <f>IF(ISBLANK(VLOOKUP(A111,Feature統計!A:N,10,FALSE)),"",VLOOKUP(A111,Feature統計!A:N,10,FALSE))</f>
        <v>44823</v>
      </c>
      <c r="H111" s="13">
        <f>IF(ISBLANK(VLOOKUP(A111,Feature統計!A:N,11,FALSE)),"",VLOOKUP(A111,Feature統計!A:N,11,FALSE))</f>
        <v>44890</v>
      </c>
      <c r="I111" s="13">
        <f>IF(ISBLANK(VLOOKUP(A111,Feature統計!A:N,12,FALSE)),"",VLOOKUP(A111,Feature統計!A:N,12,FALSE))</f>
        <v>44823</v>
      </c>
      <c r="J111" s="13" t="str">
        <f>IF(ISBLANK(VLOOKUP(A111,Feature統計!A:N,13,FALSE)),"",VLOOKUP(A111,Feature統計!A:N,13,FALSE))</f>
        <v/>
      </c>
      <c r="K111" s="1" t="str">
        <f>IFERROR(VLOOKUP(E111,SystemTestCase!E:F,2,FALSE),VLOOKUP(E111,HW資料!A:B,2,FALSE))</f>
        <v>StagePass</v>
      </c>
      <c r="L111" s="1"/>
      <c r="M111" s="13"/>
      <c r="N111" s="72"/>
      <c r="O111" s="11"/>
      <c r="P111" s="11"/>
      <c r="Q111" s="11"/>
      <c r="S111" t="str">
        <f t="shared" si="1"/>
        <v>B21 7110 - EMC IMMUNITY</v>
      </c>
    </row>
    <row r="112" spans="1:19" x14ac:dyDescent="0.4">
      <c r="A112" s="12" t="str">
        <f>VLOOKUP(E112,匯總複製!H:N,5,FALSE)</f>
        <v>B21 7130</v>
      </c>
      <c r="B112" s="12" t="str">
        <f>VLOOKUP(E112,匯總複製!H:N,7,FALSE)</f>
        <v>System Requirement</v>
      </c>
      <c r="C112" s="1" t="str">
        <f>VLOOKUP(A112,Feature統計!A:O,15,FALSE)</f>
        <v>Pass</v>
      </c>
      <c r="D112" s="1" t="str">
        <f>VLOOKUP(A112,Feature統計!A:O,5,FALSE)</f>
        <v>Winson</v>
      </c>
      <c r="E112" s="12" t="s">
        <v>67</v>
      </c>
      <c r="F112" s="12" t="str">
        <f>VLOOKUP(E112,匯總複製!H:J,2,FALSE)</f>
        <v>RTBM-37032</v>
      </c>
      <c r="G112" s="13">
        <f>IF(ISBLANK(VLOOKUP(A112,Feature統計!A:N,10,FALSE)),"",VLOOKUP(A112,Feature統計!A:N,10,FALSE))</f>
        <v>44823</v>
      </c>
      <c r="H112" s="13">
        <f>IF(ISBLANK(VLOOKUP(A112,Feature統計!A:N,11,FALSE)),"",VLOOKUP(A112,Feature統計!A:N,11,FALSE))</f>
        <v>45030</v>
      </c>
      <c r="I112" s="13">
        <f>IF(ISBLANK(VLOOKUP(A112,Feature統計!A:N,12,FALSE)),"",VLOOKUP(A112,Feature統計!A:N,12,FALSE))</f>
        <v>44823</v>
      </c>
      <c r="J112" s="13" t="str">
        <f>IF(ISBLANK(VLOOKUP(A112,Feature統計!A:N,13,FALSE)),"",VLOOKUP(A112,Feature統計!A:N,13,FALSE))</f>
        <v/>
      </c>
      <c r="K112" s="1" t="str">
        <f>IFERROR(VLOOKUP(E112,SystemTestCase!E:F,2,FALSE),VLOOKUP(E112,HW資料!A:B,2,FALSE))</f>
        <v>StagePass</v>
      </c>
      <c r="L112" s="1"/>
      <c r="M112" s="13"/>
      <c r="N112" s="72"/>
      <c r="O112" s="11"/>
      <c r="P112" s="11"/>
      <c r="Q112" s="11"/>
      <c r="S112" t="str">
        <f t="shared" si="1"/>
        <v>B21 7130</v>
      </c>
    </row>
    <row r="113" spans="1:19" x14ac:dyDescent="0.4">
      <c r="A113" s="12" t="str">
        <f>VLOOKUP(E113,匯總複製!H:N,5,FALSE)</f>
        <v>B21 7130</v>
      </c>
      <c r="B113" s="12" t="str">
        <f>VLOOKUP(E113,匯總複製!H:N,7,FALSE)</f>
        <v>System Requirement</v>
      </c>
      <c r="C113" s="1" t="str">
        <f>VLOOKUP(A113,Feature統計!A:O,15,FALSE)</f>
        <v>Pass</v>
      </c>
      <c r="D113" s="1" t="str">
        <f>VLOOKUP(A113,Feature統計!A:O,5,FALSE)</f>
        <v>Winson</v>
      </c>
      <c r="E113" s="12" t="s">
        <v>69</v>
      </c>
      <c r="F113" s="12" t="str">
        <f>VLOOKUP(E113,匯總複製!H:J,2,FALSE)</f>
        <v>RTBM-37031</v>
      </c>
      <c r="G113" s="13">
        <f>IF(ISBLANK(VLOOKUP(A113,Feature統計!A:N,10,FALSE)),"",VLOOKUP(A113,Feature統計!A:N,10,FALSE))</f>
        <v>44823</v>
      </c>
      <c r="H113" s="13">
        <f>IF(ISBLANK(VLOOKUP(A113,Feature統計!A:N,11,FALSE)),"",VLOOKUP(A113,Feature統計!A:N,11,FALSE))</f>
        <v>45030</v>
      </c>
      <c r="I113" s="13">
        <f>IF(ISBLANK(VLOOKUP(A113,Feature統計!A:N,12,FALSE)),"",VLOOKUP(A113,Feature統計!A:N,12,FALSE))</f>
        <v>44823</v>
      </c>
      <c r="J113" s="13" t="str">
        <f>IF(ISBLANK(VLOOKUP(A113,Feature統計!A:N,13,FALSE)),"",VLOOKUP(A113,Feature統計!A:N,13,FALSE))</f>
        <v/>
      </c>
      <c r="K113" s="1" t="str">
        <f>IFERROR(VLOOKUP(E113,SystemTestCase!E:F,2,FALSE),VLOOKUP(E113,HW資料!A:B,2,FALSE))</f>
        <v>StagePass</v>
      </c>
      <c r="L113" s="1"/>
      <c r="M113" s="13"/>
      <c r="N113" s="72"/>
      <c r="O113" s="11"/>
      <c r="P113" s="11"/>
      <c r="Q113" s="11"/>
      <c r="S113" t="str">
        <f t="shared" si="1"/>
        <v>B21 7130</v>
      </c>
    </row>
    <row r="114" spans="1:19" x14ac:dyDescent="0.4">
      <c r="A114" s="12" t="str">
        <f>VLOOKUP(E114,匯總複製!H:N,5,FALSE)</f>
        <v>B21 7130</v>
      </c>
      <c r="B114" s="12" t="str">
        <f>VLOOKUP(E114,匯總複製!H:N,7,FALSE)</f>
        <v>System Requirement</v>
      </c>
      <c r="C114" s="1" t="str">
        <f>VLOOKUP(A114,Feature統計!A:O,15,FALSE)</f>
        <v>Pass</v>
      </c>
      <c r="D114" s="1" t="str">
        <f>VLOOKUP(A114,Feature統計!A:O,5,FALSE)</f>
        <v>Winson</v>
      </c>
      <c r="E114" s="12" t="s">
        <v>502</v>
      </c>
      <c r="F114" s="12" t="str">
        <f>VLOOKUP(E114,匯總複製!H:J,2,FALSE)</f>
        <v>RTBM-37051</v>
      </c>
      <c r="G114" s="13">
        <f>IF(ISBLANK(VLOOKUP(A114,Feature統計!A:N,10,FALSE)),"",VLOOKUP(A114,Feature統計!A:N,10,FALSE))</f>
        <v>44823</v>
      </c>
      <c r="H114" s="13">
        <f>IF(ISBLANK(VLOOKUP(A114,Feature統計!A:N,11,FALSE)),"",VLOOKUP(A114,Feature統計!A:N,11,FALSE))</f>
        <v>45030</v>
      </c>
      <c r="I114" s="13">
        <f>IF(ISBLANK(VLOOKUP(A114,Feature統計!A:N,12,FALSE)),"",VLOOKUP(A114,Feature統計!A:N,12,FALSE))</f>
        <v>44823</v>
      </c>
      <c r="J114" s="13" t="str">
        <f>IF(ISBLANK(VLOOKUP(A114,Feature統計!A:N,13,FALSE)),"",VLOOKUP(A114,Feature統計!A:N,13,FALSE))</f>
        <v/>
      </c>
      <c r="K114" s="1" t="str">
        <f>IFERROR(VLOOKUP(E114,SystemTestCase!E:F,2,FALSE),VLOOKUP(E114,HW資料!A:B,2,FALSE))</f>
        <v>Pass</v>
      </c>
      <c r="L114" s="1"/>
      <c r="M114" s="13"/>
      <c r="N114" s="72"/>
      <c r="O114" s="11" t="s">
        <v>3905</v>
      </c>
      <c r="P114" s="11"/>
      <c r="Q114" s="11"/>
      <c r="S114" t="str">
        <f t="shared" si="1"/>
        <v>B21 7130</v>
      </c>
    </row>
    <row r="115" spans="1:19" x14ac:dyDescent="0.4">
      <c r="A115" s="12" t="str">
        <f>VLOOKUP(E115,匯總複製!H:N,5,FALSE)</f>
        <v>B21 7130</v>
      </c>
      <c r="B115" s="12" t="str">
        <f>VLOOKUP(E115,匯總複製!H:N,7,FALSE)</f>
        <v>System Requirement</v>
      </c>
      <c r="C115" s="1" t="str">
        <f>VLOOKUP(A115,Feature統計!A:O,15,FALSE)</f>
        <v>Pass</v>
      </c>
      <c r="D115" s="1" t="str">
        <f>VLOOKUP(A115,Feature統計!A:O,5,FALSE)</f>
        <v>Winson</v>
      </c>
      <c r="E115" s="12" t="s">
        <v>548</v>
      </c>
      <c r="F115" s="12" t="str">
        <f>VLOOKUP(E115,匯總複製!H:J,2,FALSE)</f>
        <v>RTBM-37040</v>
      </c>
      <c r="G115" s="13">
        <f>IF(ISBLANK(VLOOKUP(A115,Feature統計!A:N,10,FALSE)),"",VLOOKUP(A115,Feature統計!A:N,10,FALSE))</f>
        <v>44823</v>
      </c>
      <c r="H115" s="13">
        <f>IF(ISBLANK(VLOOKUP(A115,Feature統計!A:N,11,FALSE)),"",VLOOKUP(A115,Feature統計!A:N,11,FALSE))</f>
        <v>45030</v>
      </c>
      <c r="I115" s="13">
        <f>IF(ISBLANK(VLOOKUP(A115,Feature統計!A:N,12,FALSE)),"",VLOOKUP(A115,Feature統計!A:N,12,FALSE))</f>
        <v>44823</v>
      </c>
      <c r="J115" s="13" t="str">
        <f>IF(ISBLANK(VLOOKUP(A115,Feature統計!A:N,13,FALSE)),"",VLOOKUP(A115,Feature統計!A:N,13,FALSE))</f>
        <v/>
      </c>
      <c r="K115" s="1" t="str">
        <f>IFERROR(VLOOKUP(E115,SystemTestCase!E:F,2,FALSE),VLOOKUP(E115,HW資料!A:B,2,FALSE))</f>
        <v>StagePass</v>
      </c>
      <c r="L115" s="1"/>
      <c r="M115" s="13"/>
      <c r="N115" s="72"/>
      <c r="O115" s="11" t="s">
        <v>3906</v>
      </c>
      <c r="P115" s="11"/>
      <c r="Q115" s="11"/>
      <c r="S115" t="str">
        <f t="shared" si="1"/>
        <v>B21 7130</v>
      </c>
    </row>
    <row r="116" spans="1:19" ht="51" x14ac:dyDescent="0.4">
      <c r="A116" s="11" t="str">
        <f>VLOOKUP(E116,匯總複製!H:N,5,FALSE)</f>
        <v>B21 7130</v>
      </c>
      <c r="B116" s="12" t="str">
        <f>VLOOKUP(E116,匯總複製!H:N,7,FALSE)</f>
        <v>System Requirement</v>
      </c>
      <c r="C116" s="1" t="str">
        <f>VLOOKUP(A116,Feature統計!A:O,15,FALSE)</f>
        <v>Pass</v>
      </c>
      <c r="D116" s="1" t="str">
        <f>VLOOKUP(A116,Feature統計!A:O,5,FALSE)</f>
        <v>Winson</v>
      </c>
      <c r="E116" s="12" t="s">
        <v>552</v>
      </c>
      <c r="F116" s="12" t="str">
        <f>VLOOKUP(E116,匯總複製!H:J,2,FALSE)</f>
        <v>RTBM-37036</v>
      </c>
      <c r="G116" s="13">
        <f>IF(ISBLANK(VLOOKUP(A116,Feature統計!A:N,10,FALSE)),"",VLOOKUP(A116,Feature統計!A:N,10,FALSE))</f>
        <v>44823</v>
      </c>
      <c r="H116" s="13">
        <f>IF(ISBLANK(VLOOKUP(A116,Feature統計!A:N,11,FALSE)),"",VLOOKUP(A116,Feature統計!A:N,11,FALSE))</f>
        <v>45030</v>
      </c>
      <c r="I116" s="13">
        <f>IF(ISBLANK(VLOOKUP(A116,Feature統計!A:N,12,FALSE)),"",VLOOKUP(A116,Feature統計!A:N,12,FALSE))</f>
        <v>44823</v>
      </c>
      <c r="J116" s="13" t="str">
        <f>IF(ISBLANK(VLOOKUP(A116,Feature統計!A:N,13,FALSE)),"",VLOOKUP(A116,Feature統計!A:N,13,FALSE))</f>
        <v/>
      </c>
      <c r="K116" s="1" t="str">
        <f>IFERROR(VLOOKUP(E116,SystemTestCase!E:F,2,FALSE),VLOOKUP(E116,HW資料!A:B,2,FALSE))</f>
        <v>StagePass</v>
      </c>
      <c r="L116" s="1"/>
      <c r="M116" s="13"/>
      <c r="N116" s="72" t="s">
        <v>5292</v>
      </c>
      <c r="O116" s="11" t="s">
        <v>7015</v>
      </c>
      <c r="P116" s="11"/>
      <c r="Q116" s="11" t="s">
        <v>5409</v>
      </c>
      <c r="S116" s="60" t="str">
        <f t="shared" si="1"/>
        <v>B21 7130</v>
      </c>
    </row>
    <row r="117" spans="1:19" x14ac:dyDescent="0.4">
      <c r="A117" s="12" t="str">
        <f>VLOOKUP(E117,匯總複製!H:N,5,FALSE)</f>
        <v>B21 7130</v>
      </c>
      <c r="B117" s="12" t="str">
        <f>VLOOKUP(E117,匯總複製!H:N,7,FALSE)</f>
        <v>System Requirement</v>
      </c>
      <c r="C117" s="1" t="str">
        <f>VLOOKUP(A117,Feature統計!A:O,15,FALSE)</f>
        <v>Pass</v>
      </c>
      <c r="D117" s="1" t="str">
        <f>VLOOKUP(A117,Feature統計!A:O,5,FALSE)</f>
        <v>Winson</v>
      </c>
      <c r="E117" s="12" t="s">
        <v>559</v>
      </c>
      <c r="F117" s="12" t="str">
        <f>VLOOKUP(E117,匯總複製!H:J,2,FALSE)</f>
        <v>RTBM-37034</v>
      </c>
      <c r="G117" s="13">
        <f>IF(ISBLANK(VLOOKUP(A117,Feature統計!A:N,10,FALSE)),"",VLOOKUP(A117,Feature統計!A:N,10,FALSE))</f>
        <v>44823</v>
      </c>
      <c r="H117" s="13">
        <f>IF(ISBLANK(VLOOKUP(A117,Feature統計!A:N,11,FALSE)),"",VLOOKUP(A117,Feature統計!A:N,11,FALSE))</f>
        <v>45030</v>
      </c>
      <c r="I117" s="13">
        <f>IF(ISBLANK(VLOOKUP(A117,Feature統計!A:N,12,FALSE)),"",VLOOKUP(A117,Feature統計!A:N,12,FALSE))</f>
        <v>44823</v>
      </c>
      <c r="J117" s="13" t="str">
        <f>IF(ISBLANK(VLOOKUP(A117,Feature統計!A:N,13,FALSE)),"",VLOOKUP(A117,Feature統計!A:N,13,FALSE))</f>
        <v/>
      </c>
      <c r="K117" s="1" t="str">
        <f>IFERROR(VLOOKUP(E117,SystemTestCase!E:F,2,FALSE),VLOOKUP(E117,HW資料!A:B,2,FALSE))</f>
        <v>StagePass</v>
      </c>
      <c r="L117" s="1"/>
      <c r="M117" s="13"/>
      <c r="N117" s="72"/>
      <c r="O117" s="11"/>
      <c r="P117" s="11"/>
      <c r="Q117" s="11"/>
      <c r="S117" t="str">
        <f t="shared" si="1"/>
        <v>B21 7130</v>
      </c>
    </row>
    <row r="118" spans="1:19" x14ac:dyDescent="0.4">
      <c r="A118" s="12" t="str">
        <f>VLOOKUP(E118,匯總複製!H:N,5,FALSE)</f>
        <v>Back-Up Battery</v>
      </c>
      <c r="B118" s="12" t="str">
        <f>VLOOKUP(E118,匯總複製!H:N,7,FALSE)</f>
        <v>Hardware Requirement</v>
      </c>
      <c r="C118" s="1" t="str">
        <f>VLOOKUP(A118,Feature統計!A:O,15,FALSE)</f>
        <v>Pass</v>
      </c>
      <c r="D118" s="1" t="str">
        <f>VLOOKUP(A118,Feature統計!A:O,5,FALSE)</f>
        <v>Andy</v>
      </c>
      <c r="E118" s="12" t="s">
        <v>1016</v>
      </c>
      <c r="F118" s="12" t="str">
        <f>VLOOKUP(E118,匯總複製!H:J,2,FALSE)</f>
        <v>RTBM-36100</v>
      </c>
      <c r="G118" s="13">
        <f>IF(ISBLANK(VLOOKUP(A118,Feature統計!A:N,10,FALSE)),"",VLOOKUP(A118,Feature統計!A:N,10,FALSE))</f>
        <v>44870</v>
      </c>
      <c r="H118" s="13">
        <f>IF(ISBLANK(VLOOKUP(A118,Feature統計!A:N,11,FALSE)),"",VLOOKUP(A118,Feature統計!A:N,11,FALSE))</f>
        <v>45044</v>
      </c>
      <c r="I118" s="13">
        <f>IF(ISBLANK(VLOOKUP(A118,Feature統計!A:N,12,FALSE)),"",VLOOKUP(A118,Feature統計!A:N,12,FALSE))</f>
        <v>44870</v>
      </c>
      <c r="J118" s="13" t="str">
        <f>IF(ISBLANK(VLOOKUP(A118,Feature統計!A:N,13,FALSE)),"",VLOOKUP(A118,Feature統計!A:N,13,FALSE))</f>
        <v/>
      </c>
      <c r="K118" s="1" t="str">
        <f>IFERROR(VLOOKUP(E118,SystemTestCase!E:F,2,FALSE),VLOOKUP(E118,HW資料!A:B,2,FALSE))</f>
        <v>Pass</v>
      </c>
      <c r="L118" s="1"/>
      <c r="M118" s="13"/>
      <c r="N118" s="72"/>
      <c r="O118" s="11"/>
      <c r="P118" s="11"/>
      <c r="Q118" s="11"/>
      <c r="S118" t="str">
        <f t="shared" si="1"/>
        <v>Back-Up Battery</v>
      </c>
    </row>
    <row r="119" spans="1:19" x14ac:dyDescent="0.4">
      <c r="A119" s="12" t="str">
        <f>VLOOKUP(E119,匯總複製!H:N,5,FALSE)</f>
        <v>Back-Up Battery</v>
      </c>
      <c r="B119" s="12" t="str">
        <f>VLOOKUP(E119,匯總複製!H:N,7,FALSE)</f>
        <v>Hardware Requirement</v>
      </c>
      <c r="C119" s="1" t="str">
        <f>VLOOKUP(A119,Feature統計!A:O,15,FALSE)</f>
        <v>Pass</v>
      </c>
      <c r="D119" s="1" t="str">
        <f>VLOOKUP(A119,Feature統計!A:O,5,FALSE)</f>
        <v>Andy</v>
      </c>
      <c r="E119" s="12" t="s">
        <v>1029</v>
      </c>
      <c r="F119" s="12" t="str">
        <f>VLOOKUP(E119,匯總複製!H:J,2,FALSE)</f>
        <v>RTBM-37058</v>
      </c>
      <c r="G119" s="13">
        <f>IF(ISBLANK(VLOOKUP(A119,Feature統計!A:N,10,FALSE)),"",VLOOKUP(A119,Feature統計!A:N,10,FALSE))</f>
        <v>44870</v>
      </c>
      <c r="H119" s="13">
        <f>IF(ISBLANK(VLOOKUP(A119,Feature統計!A:N,11,FALSE)),"",VLOOKUP(A119,Feature統計!A:N,11,FALSE))</f>
        <v>45044</v>
      </c>
      <c r="I119" s="13">
        <f>IF(ISBLANK(VLOOKUP(A119,Feature統計!A:N,12,FALSE)),"",VLOOKUP(A119,Feature統計!A:N,12,FALSE))</f>
        <v>44870</v>
      </c>
      <c r="J119" s="13" t="str">
        <f>IF(ISBLANK(VLOOKUP(A119,Feature統計!A:N,13,FALSE)),"",VLOOKUP(A119,Feature統計!A:N,13,FALSE))</f>
        <v/>
      </c>
      <c r="K119" s="1" t="str">
        <f>IFERROR(VLOOKUP(E119,SystemTestCase!E:F,2,FALSE),VLOOKUP(E119,HW資料!A:B,2,FALSE))</f>
        <v>StagePass</v>
      </c>
      <c r="L119" s="1"/>
      <c r="M119" s="13"/>
      <c r="N119" s="72"/>
      <c r="O119" s="11"/>
      <c r="P119" s="11"/>
      <c r="Q119" s="11"/>
      <c r="S119" t="str">
        <f t="shared" si="1"/>
        <v>Back-Up Battery</v>
      </c>
    </row>
    <row r="120" spans="1:19" ht="119" x14ac:dyDescent="0.4">
      <c r="A120" s="11" t="str">
        <f>VLOOKUP(E120,匯總複製!H:N,5,FALSE)</f>
        <v>Back-Up Battery</v>
      </c>
      <c r="B120" s="12" t="str">
        <f>VLOOKUP(E120,匯總複製!H:N,7,FALSE)</f>
        <v>Hardware Requirement</v>
      </c>
      <c r="C120" s="1" t="str">
        <f>VLOOKUP(A120,Feature統計!A:O,15,FALSE)</f>
        <v>Pass</v>
      </c>
      <c r="D120" s="1" t="str">
        <f>VLOOKUP(A120,Feature統計!A:O,5,FALSE)</f>
        <v>Andy</v>
      </c>
      <c r="E120" s="12" t="s">
        <v>5264</v>
      </c>
      <c r="F120" s="12" t="str">
        <f>VLOOKUP(E120,匯總複製!H:J,2,FALSE)</f>
        <v>RTBM-36110</v>
      </c>
      <c r="G120" s="13">
        <f>IF(ISBLANK(VLOOKUP(A120,Feature統計!A:N,10,FALSE)),"",VLOOKUP(A120,Feature統計!A:N,10,FALSE))</f>
        <v>44870</v>
      </c>
      <c r="H120" s="13">
        <f>IF(ISBLANK(VLOOKUP(A120,Feature統計!A:N,11,FALSE)),"",VLOOKUP(A120,Feature統計!A:N,11,FALSE))</f>
        <v>45044</v>
      </c>
      <c r="I120" s="13">
        <f>IF(ISBLANK(VLOOKUP(A120,Feature統計!A:N,12,FALSE)),"",VLOOKUP(A120,Feature統計!A:N,12,FALSE))</f>
        <v>44870</v>
      </c>
      <c r="J120" s="13" t="str">
        <f>IF(ISBLANK(VLOOKUP(A120,Feature統計!A:N,13,FALSE)),"",VLOOKUP(A120,Feature統計!A:N,13,FALSE))</f>
        <v/>
      </c>
      <c r="K120" s="1" t="str">
        <f>IFERROR(VLOOKUP(E120,SystemTestCase!E:F,2,FALSE),VLOOKUP(E120,HW資料!A:B,2,FALSE))</f>
        <v>Pass</v>
      </c>
      <c r="L120" s="1"/>
      <c r="M120" s="13"/>
      <c r="N120" s="72"/>
      <c r="O120" s="11" t="s">
        <v>5423</v>
      </c>
      <c r="P120" s="11"/>
      <c r="Q120" s="11" t="s">
        <v>5409</v>
      </c>
      <c r="S120" s="60" t="str">
        <f t="shared" si="1"/>
        <v>Back-Up Battery</v>
      </c>
    </row>
    <row r="121" spans="1:19" x14ac:dyDescent="0.4">
      <c r="A121" s="12" t="str">
        <f>VLOOKUP(E121,匯總複製!H:N,5,FALSE)</f>
        <v>Back-Up Battery</v>
      </c>
      <c r="B121" s="12" t="str">
        <f>VLOOKUP(E121,匯總複製!H:N,7,FALSE)</f>
        <v>System Requirement</v>
      </c>
      <c r="C121" s="1" t="str">
        <f>VLOOKUP(A121,Feature統計!A:O,15,FALSE)</f>
        <v>Pass</v>
      </c>
      <c r="D121" s="1" t="str">
        <f>VLOOKUP(A121,Feature統計!A:O,5,FALSE)</f>
        <v>Andy</v>
      </c>
      <c r="E121" s="12" t="s">
        <v>34</v>
      </c>
      <c r="F121" s="12" t="str">
        <f>VLOOKUP(E121,匯總複製!H:J,2,FALSE)</f>
        <v>RTBM-36344</v>
      </c>
      <c r="G121" s="13">
        <f>IF(ISBLANK(VLOOKUP(A121,Feature統計!A:N,10,FALSE)),"",VLOOKUP(A121,Feature統計!A:N,10,FALSE))</f>
        <v>44870</v>
      </c>
      <c r="H121" s="13">
        <f>IF(ISBLANK(VLOOKUP(A121,Feature統計!A:N,11,FALSE)),"",VLOOKUP(A121,Feature統計!A:N,11,FALSE))</f>
        <v>45044</v>
      </c>
      <c r="I121" s="13">
        <f>IF(ISBLANK(VLOOKUP(A121,Feature統計!A:N,12,FALSE)),"",VLOOKUP(A121,Feature統計!A:N,12,FALSE))</f>
        <v>44870</v>
      </c>
      <c r="J121" s="13" t="str">
        <f>IF(ISBLANK(VLOOKUP(A121,Feature統計!A:N,13,FALSE)),"",VLOOKUP(A121,Feature統計!A:N,13,FALSE))</f>
        <v/>
      </c>
      <c r="K121" s="1" t="str">
        <f>IFERROR(VLOOKUP(E121,SystemTestCase!E:F,2,FALSE),VLOOKUP(E121,HW資料!A:B,2,FALSE))</f>
        <v>Pass</v>
      </c>
      <c r="L121" s="1"/>
      <c r="M121" s="13"/>
      <c r="N121" s="72"/>
      <c r="O121" s="11"/>
      <c r="P121" s="11"/>
      <c r="Q121" s="11"/>
      <c r="S121" t="str">
        <f t="shared" si="1"/>
        <v>Back-Up Battery</v>
      </c>
    </row>
    <row r="122" spans="1:19" x14ac:dyDescent="0.4">
      <c r="A122" s="12" t="str">
        <f>VLOOKUP(E122,匯總複製!H:N,5,FALSE)</f>
        <v>Back-Up Battery</v>
      </c>
      <c r="B122" s="12" t="str">
        <f>VLOOKUP(E122,匯總複製!H:N,7,FALSE)</f>
        <v>System Requirement</v>
      </c>
      <c r="C122" s="1" t="str">
        <f>VLOOKUP(A122,Feature統計!A:O,15,FALSE)</f>
        <v>Pass</v>
      </c>
      <c r="D122" s="1" t="str">
        <f>VLOOKUP(A122,Feature統計!A:O,5,FALSE)</f>
        <v>Andy</v>
      </c>
      <c r="E122" s="12" t="s">
        <v>182</v>
      </c>
      <c r="F122" s="12" t="str">
        <f>VLOOKUP(E122,匯總複製!H:J,2,FALSE)</f>
        <v>RTBM-36492</v>
      </c>
      <c r="G122" s="13">
        <f>IF(ISBLANK(VLOOKUP(A122,Feature統計!A:N,10,FALSE)),"",VLOOKUP(A122,Feature統計!A:N,10,FALSE))</f>
        <v>44870</v>
      </c>
      <c r="H122" s="13">
        <f>IF(ISBLANK(VLOOKUP(A122,Feature統計!A:N,11,FALSE)),"",VLOOKUP(A122,Feature統計!A:N,11,FALSE))</f>
        <v>45044</v>
      </c>
      <c r="I122" s="13">
        <f>IF(ISBLANK(VLOOKUP(A122,Feature統計!A:N,12,FALSE)),"",VLOOKUP(A122,Feature統計!A:N,12,FALSE))</f>
        <v>44870</v>
      </c>
      <c r="J122" s="13" t="str">
        <f>IF(ISBLANK(VLOOKUP(A122,Feature統計!A:N,13,FALSE)),"",VLOOKUP(A122,Feature統計!A:N,13,FALSE))</f>
        <v/>
      </c>
      <c r="K122" s="1" t="str">
        <f>IFERROR(VLOOKUP(E122,SystemTestCase!E:F,2,FALSE),VLOOKUP(E122,HW資料!A:B,2,FALSE))</f>
        <v>Pass</v>
      </c>
      <c r="L122" s="1"/>
      <c r="M122" s="13"/>
      <c r="N122" s="72"/>
      <c r="O122" s="11"/>
      <c r="P122" s="11"/>
      <c r="Q122" s="11"/>
      <c r="S122" t="str">
        <f t="shared" si="1"/>
        <v>Back-Up Battery</v>
      </c>
    </row>
    <row r="123" spans="1:19" ht="272" x14ac:dyDescent="0.4">
      <c r="A123" s="11" t="str">
        <f>VLOOKUP(E123,匯總複製!H:N,5,FALSE)</f>
        <v>DTC - BuB</v>
      </c>
      <c r="B123" s="12" t="str">
        <f>VLOOKUP(E123,匯總複製!H:N,7,FALSE)</f>
        <v>System Requirement</v>
      </c>
      <c r="C123" s="1" t="str">
        <f>VLOOKUP(A123,Feature統計!A:O,15,FALSE)</f>
        <v>Pass</v>
      </c>
      <c r="D123" s="1" t="str">
        <f>VLOOKUP(A123,Feature統計!A:O,5,FALSE)</f>
        <v>Nick</v>
      </c>
      <c r="E123" s="12" t="s">
        <v>184</v>
      </c>
      <c r="F123" s="12" t="str">
        <f>VLOOKUP(E123,匯總複製!H:J,2,FALSE)</f>
        <v>RTBM-36491</v>
      </c>
      <c r="G123" s="13">
        <f>IF(ISBLANK(VLOOKUP(A123,Feature統計!A:N,10,FALSE)),"",VLOOKUP(A123,Feature統計!A:N,10,FALSE))</f>
        <v>44879</v>
      </c>
      <c r="H123" s="13">
        <f>IF(ISBLANK(VLOOKUP(A123,Feature統計!A:N,11,FALSE)),"",VLOOKUP(A123,Feature統計!A:N,11,FALSE))</f>
        <v>45044</v>
      </c>
      <c r="I123" s="13">
        <f>IF(ISBLANK(VLOOKUP(A123,Feature統計!A:N,12,FALSE)),"",VLOOKUP(A123,Feature統計!A:N,12,FALSE))</f>
        <v>44888</v>
      </c>
      <c r="J123" s="13" t="str">
        <f>IF(ISBLANK(VLOOKUP(A123,Feature統計!A:N,13,FALSE)),"",VLOOKUP(A123,Feature統計!A:N,13,FALSE))</f>
        <v/>
      </c>
      <c r="K123" s="1" t="str">
        <f>IFERROR(VLOOKUP(E123,SystemTestCase!E:F,2,FALSE),VLOOKUP(E123,HW資料!A:B,2,FALSE))</f>
        <v>Pass</v>
      </c>
      <c r="L123" s="1" t="s">
        <v>7112</v>
      </c>
      <c r="M123" s="13">
        <v>45135</v>
      </c>
      <c r="N123" s="72" t="s">
        <v>1889</v>
      </c>
      <c r="O123" s="105" t="s">
        <v>7544</v>
      </c>
      <c r="P123" s="11"/>
      <c r="Q123" s="11" t="s">
        <v>5409</v>
      </c>
      <c r="S123" s="60" t="str">
        <f t="shared" si="1"/>
        <v>DTC - BuB</v>
      </c>
    </row>
    <row r="124" spans="1:19" ht="102" x14ac:dyDescent="0.4">
      <c r="A124" s="11" t="str">
        <f>VLOOKUP(E124,匯總複製!H:N,5,FALSE)</f>
        <v>Back-Up Battery</v>
      </c>
      <c r="B124" s="12" t="str">
        <f>VLOOKUP(E124,匯總複製!H:N,7,FALSE)</f>
        <v>System Requirement</v>
      </c>
      <c r="C124" s="1" t="str">
        <f>VLOOKUP(A124,Feature統計!A:O,15,FALSE)</f>
        <v>Pass</v>
      </c>
      <c r="D124" s="1" t="str">
        <f>VLOOKUP(A124,Feature統計!A:O,5,FALSE)</f>
        <v>Andy</v>
      </c>
      <c r="E124" s="12" t="s">
        <v>186</v>
      </c>
      <c r="F124" s="12" t="str">
        <f>VLOOKUP(E124,匯總複製!H:J,2,FALSE)</f>
        <v>RTBM-36490</v>
      </c>
      <c r="G124" s="13">
        <f>IF(ISBLANK(VLOOKUP(A124,Feature統計!A:N,10,FALSE)),"",VLOOKUP(A124,Feature統計!A:N,10,FALSE))</f>
        <v>44870</v>
      </c>
      <c r="H124" s="13">
        <f>IF(ISBLANK(VLOOKUP(A124,Feature統計!A:N,11,FALSE)),"",VLOOKUP(A124,Feature統計!A:N,11,FALSE))</f>
        <v>45044</v>
      </c>
      <c r="I124" s="13">
        <f>IF(ISBLANK(VLOOKUP(A124,Feature統計!A:N,12,FALSE)),"",VLOOKUP(A124,Feature統計!A:N,12,FALSE))</f>
        <v>44870</v>
      </c>
      <c r="J124" s="13" t="str">
        <f>IF(ISBLANK(VLOOKUP(A124,Feature統計!A:N,13,FALSE)),"",VLOOKUP(A124,Feature統計!A:N,13,FALSE))</f>
        <v/>
      </c>
      <c r="K124" s="1" t="str">
        <f>IFERROR(VLOOKUP(E124,SystemTestCase!E:F,2,FALSE),VLOOKUP(E124,HW資料!A:B,2,FALSE))</f>
        <v>Pass</v>
      </c>
      <c r="L124" s="1" t="s">
        <v>7070</v>
      </c>
      <c r="M124" s="13"/>
      <c r="N124" s="72"/>
      <c r="O124" s="69" t="s">
        <v>7079</v>
      </c>
      <c r="P124" s="11"/>
      <c r="Q124" s="11" t="s">
        <v>5409</v>
      </c>
      <c r="S124" s="60" t="str">
        <f t="shared" si="1"/>
        <v>Back-Up Battery</v>
      </c>
    </row>
    <row r="125" spans="1:19" ht="119" x14ac:dyDescent="0.4">
      <c r="A125" s="11" t="str">
        <f>VLOOKUP(E125,匯總複製!H:N,5,FALSE)</f>
        <v>Back-Up Battery</v>
      </c>
      <c r="B125" s="12" t="str">
        <f>VLOOKUP(E125,匯總複製!H:N,7,FALSE)</f>
        <v>System Requirement</v>
      </c>
      <c r="C125" s="1" t="str">
        <f>VLOOKUP(A125,Feature統計!A:O,15,FALSE)</f>
        <v>Pass</v>
      </c>
      <c r="D125" s="1" t="str">
        <f>VLOOKUP(A125,Feature統計!A:O,5,FALSE)</f>
        <v>Andy</v>
      </c>
      <c r="E125" s="12" t="s">
        <v>188</v>
      </c>
      <c r="F125" s="12" t="str">
        <f>VLOOKUP(E125,匯總複製!H:J,2,FALSE)</f>
        <v>RTBM-36489</v>
      </c>
      <c r="G125" s="13">
        <f>IF(ISBLANK(VLOOKUP(A125,Feature統計!A:N,10,FALSE)),"",VLOOKUP(A125,Feature統計!A:N,10,FALSE))</f>
        <v>44870</v>
      </c>
      <c r="H125" s="13">
        <f>IF(ISBLANK(VLOOKUP(A125,Feature統計!A:N,11,FALSE)),"",VLOOKUP(A125,Feature統計!A:N,11,FALSE))</f>
        <v>45044</v>
      </c>
      <c r="I125" s="13">
        <f>IF(ISBLANK(VLOOKUP(A125,Feature統計!A:N,12,FALSE)),"",VLOOKUP(A125,Feature統計!A:N,12,FALSE))</f>
        <v>44870</v>
      </c>
      <c r="J125" s="13" t="str">
        <f>IF(ISBLANK(VLOOKUP(A125,Feature統計!A:N,13,FALSE)),"",VLOOKUP(A125,Feature統計!A:N,13,FALSE))</f>
        <v/>
      </c>
      <c r="K125" s="1" t="str">
        <f>IFERROR(VLOOKUP(E125,SystemTestCase!E:F,2,FALSE),VLOOKUP(E125,HW資料!A:B,2,FALSE))</f>
        <v>Pass</v>
      </c>
      <c r="L125" s="1" t="s">
        <v>5400</v>
      </c>
      <c r="M125" s="13">
        <v>45044</v>
      </c>
      <c r="N125" s="72"/>
      <c r="O125" s="59" t="s">
        <v>7033</v>
      </c>
      <c r="P125" s="11"/>
      <c r="Q125" s="11" t="s">
        <v>5409</v>
      </c>
      <c r="S125" s="60" t="str">
        <f t="shared" si="1"/>
        <v>Back-Up Battery</v>
      </c>
    </row>
    <row r="126" spans="1:19" ht="204" x14ac:dyDescent="0.4">
      <c r="A126" s="11" t="str">
        <f>VLOOKUP(E126,匯總複製!H:N,5,FALSE)</f>
        <v>Back-Up Battery</v>
      </c>
      <c r="B126" s="12" t="str">
        <f>VLOOKUP(E126,匯總複製!H:N,7,FALSE)</f>
        <v>System Requirement</v>
      </c>
      <c r="C126" s="1" t="str">
        <f>VLOOKUP(A126,Feature統計!A:O,15,FALSE)</f>
        <v>Pass</v>
      </c>
      <c r="D126" s="1" t="str">
        <f>VLOOKUP(A126,Feature統計!A:O,5,FALSE)</f>
        <v>Andy</v>
      </c>
      <c r="E126" s="12" t="s">
        <v>366</v>
      </c>
      <c r="F126" s="12" t="str">
        <f>VLOOKUP(E126,匯總複製!H:J,2,FALSE)</f>
        <v>RTBM-36107</v>
      </c>
      <c r="G126" s="13">
        <f>IF(ISBLANK(VLOOKUP(A126,Feature統計!A:N,10,FALSE)),"",VLOOKUP(A126,Feature統計!A:N,10,FALSE))</f>
        <v>44870</v>
      </c>
      <c r="H126" s="13">
        <f>IF(ISBLANK(VLOOKUP(A126,Feature統計!A:N,11,FALSE)),"",VLOOKUP(A126,Feature統計!A:N,11,FALSE))</f>
        <v>45044</v>
      </c>
      <c r="I126" s="13">
        <f>IF(ISBLANK(VLOOKUP(A126,Feature統計!A:N,12,FALSE)),"",VLOOKUP(A126,Feature統計!A:N,12,FALSE))</f>
        <v>44870</v>
      </c>
      <c r="J126" s="13" t="str">
        <f>IF(ISBLANK(VLOOKUP(A126,Feature統計!A:N,13,FALSE)),"",VLOOKUP(A126,Feature統計!A:N,13,FALSE))</f>
        <v/>
      </c>
      <c r="K126" s="1" t="str">
        <f>IFERROR(VLOOKUP(E126,SystemTestCase!E:F,2,FALSE),VLOOKUP(E126,HW資料!A:B,2,FALSE))</f>
        <v>Pass</v>
      </c>
      <c r="L126" s="1"/>
      <c r="M126" s="13"/>
      <c r="N126" s="72" t="s">
        <v>5290</v>
      </c>
      <c r="O126" s="59" t="s">
        <v>5420</v>
      </c>
      <c r="P126" s="11"/>
      <c r="Q126" s="11" t="s">
        <v>5409</v>
      </c>
      <c r="S126" s="60" t="str">
        <f t="shared" si="1"/>
        <v>Back-Up Battery</v>
      </c>
    </row>
    <row r="127" spans="1:19" ht="51" x14ac:dyDescent="0.4">
      <c r="A127" s="11" t="str">
        <f>VLOOKUP(E127,匯總複製!H:N,5,FALSE)</f>
        <v>Back-Up Battery</v>
      </c>
      <c r="B127" s="12" t="str">
        <f>VLOOKUP(E127,匯總複製!H:N,7,FALSE)</f>
        <v>System Requirement</v>
      </c>
      <c r="C127" s="1" t="str">
        <f>VLOOKUP(A127,Feature統計!A:O,15,FALSE)</f>
        <v>Pass</v>
      </c>
      <c r="D127" s="1" t="str">
        <f>VLOOKUP(A127,Feature統計!A:O,5,FALSE)</f>
        <v>Andy</v>
      </c>
      <c r="E127" s="12" t="s">
        <v>403</v>
      </c>
      <c r="F127" s="12" t="str">
        <f>VLOOKUP(E127,匯總複製!H:J,2,FALSE)</f>
        <v>RTBM-36104</v>
      </c>
      <c r="G127" s="13">
        <f>IF(ISBLANK(VLOOKUP(A127,Feature統計!A:N,10,FALSE)),"",VLOOKUP(A127,Feature統計!A:N,10,FALSE))</f>
        <v>44870</v>
      </c>
      <c r="H127" s="13">
        <f>IF(ISBLANK(VLOOKUP(A127,Feature統計!A:N,11,FALSE)),"",VLOOKUP(A127,Feature統計!A:N,11,FALSE))</f>
        <v>45044</v>
      </c>
      <c r="I127" s="13">
        <f>IF(ISBLANK(VLOOKUP(A127,Feature統計!A:N,12,FALSE)),"",VLOOKUP(A127,Feature統計!A:N,12,FALSE))</f>
        <v>44870</v>
      </c>
      <c r="J127" s="13" t="str">
        <f>IF(ISBLANK(VLOOKUP(A127,Feature統計!A:N,13,FALSE)),"",VLOOKUP(A127,Feature統計!A:N,13,FALSE))</f>
        <v/>
      </c>
      <c r="K127" s="1" t="str">
        <f>IFERROR(VLOOKUP(E127,SystemTestCase!E:F,2,FALSE),VLOOKUP(E127,HW資料!A:B,2,FALSE))</f>
        <v>Pass</v>
      </c>
      <c r="L127" s="1" t="s">
        <v>7569</v>
      </c>
      <c r="M127" s="13"/>
      <c r="N127" s="72"/>
      <c r="O127" s="59" t="s">
        <v>3920</v>
      </c>
      <c r="P127" s="11"/>
      <c r="Q127" s="11"/>
      <c r="S127" t="str">
        <f t="shared" si="1"/>
        <v>Back-Up Battery</v>
      </c>
    </row>
    <row r="128" spans="1:19" ht="34" x14ac:dyDescent="0.4">
      <c r="A128" s="12" t="str">
        <f>VLOOKUP(E128,匯總複製!H:N,5,FALSE)</f>
        <v>Back-Up Battery</v>
      </c>
      <c r="B128" s="12" t="str">
        <f>VLOOKUP(E128,匯總複製!H:N,7,FALSE)</f>
        <v>System Requirement</v>
      </c>
      <c r="C128" s="1" t="str">
        <f>VLOOKUP(A128,Feature統計!A:O,15,FALSE)</f>
        <v>Pass</v>
      </c>
      <c r="D128" s="1" t="str">
        <f>VLOOKUP(A128,Feature統計!A:O,5,FALSE)</f>
        <v>Andy</v>
      </c>
      <c r="E128" s="12" t="s">
        <v>694</v>
      </c>
      <c r="F128" s="12" t="str">
        <f>VLOOKUP(E128,匯總複製!H:J,2,FALSE)</f>
        <v>RTBM-36301</v>
      </c>
      <c r="G128" s="13">
        <f>IF(ISBLANK(VLOOKUP(A128,Feature統計!A:N,10,FALSE)),"",VLOOKUP(A128,Feature統計!A:N,10,FALSE))</f>
        <v>44870</v>
      </c>
      <c r="H128" s="13">
        <f>IF(ISBLANK(VLOOKUP(A128,Feature統計!A:N,11,FALSE)),"",VLOOKUP(A128,Feature統計!A:N,11,FALSE))</f>
        <v>45044</v>
      </c>
      <c r="I128" s="13">
        <f>IF(ISBLANK(VLOOKUP(A128,Feature統計!A:N,12,FALSE)),"",VLOOKUP(A128,Feature統計!A:N,12,FALSE))</f>
        <v>44870</v>
      </c>
      <c r="J128" s="13" t="str">
        <f>IF(ISBLANK(VLOOKUP(A128,Feature統計!A:N,13,FALSE)),"",VLOOKUP(A128,Feature統計!A:N,13,FALSE))</f>
        <v/>
      </c>
      <c r="K128" s="1" t="str">
        <f>IFERROR(VLOOKUP(E128,SystemTestCase!E:F,2,FALSE),VLOOKUP(E128,HW資料!A:B,2,FALSE))</f>
        <v>Pass</v>
      </c>
      <c r="L128" s="1"/>
      <c r="M128" s="13"/>
      <c r="N128" s="72"/>
      <c r="O128" s="69" t="s">
        <v>2997</v>
      </c>
      <c r="P128" s="11"/>
      <c r="Q128" s="11"/>
      <c r="S128" t="str">
        <f t="shared" si="1"/>
        <v>Back-Up Battery</v>
      </c>
    </row>
    <row r="129" spans="1:19" ht="34" x14ac:dyDescent="0.4">
      <c r="A129" s="12" t="str">
        <f>VLOOKUP(E129,匯總複製!H:N,5,FALSE)</f>
        <v>Back-Up Battery</v>
      </c>
      <c r="B129" s="12" t="str">
        <f>VLOOKUP(E129,匯總複製!H:N,7,FALSE)</f>
        <v>System Requirement</v>
      </c>
      <c r="C129" s="1" t="str">
        <f>VLOOKUP(A129,Feature統計!A:O,15,FALSE)</f>
        <v>Pass</v>
      </c>
      <c r="D129" s="1" t="str">
        <f>VLOOKUP(A129,Feature統計!A:O,5,FALSE)</f>
        <v>Andy</v>
      </c>
      <c r="E129" s="12" t="s">
        <v>707</v>
      </c>
      <c r="F129" s="12" t="str">
        <f>VLOOKUP(E129,匯總複製!H:J,2,FALSE)</f>
        <v>RTBM-36355</v>
      </c>
      <c r="G129" s="13">
        <f>IF(ISBLANK(VLOOKUP(A129,Feature統計!A:N,10,FALSE)),"",VLOOKUP(A129,Feature統計!A:N,10,FALSE))</f>
        <v>44870</v>
      </c>
      <c r="H129" s="13">
        <f>IF(ISBLANK(VLOOKUP(A129,Feature統計!A:N,11,FALSE)),"",VLOOKUP(A129,Feature統計!A:N,11,FALSE))</f>
        <v>45044</v>
      </c>
      <c r="I129" s="13">
        <f>IF(ISBLANK(VLOOKUP(A129,Feature統計!A:N,12,FALSE)),"",VLOOKUP(A129,Feature統計!A:N,12,FALSE))</f>
        <v>44870</v>
      </c>
      <c r="J129" s="13" t="str">
        <f>IF(ISBLANK(VLOOKUP(A129,Feature統計!A:N,13,FALSE)),"",VLOOKUP(A129,Feature統計!A:N,13,FALSE))</f>
        <v/>
      </c>
      <c r="K129" s="1" t="str">
        <f>IFERROR(VLOOKUP(E129,SystemTestCase!E:F,2,FALSE),VLOOKUP(E129,HW資料!A:B,2,FALSE))</f>
        <v>Pass</v>
      </c>
      <c r="L129" s="1"/>
      <c r="M129" s="13"/>
      <c r="N129" s="72"/>
      <c r="O129" s="69" t="s">
        <v>2997</v>
      </c>
      <c r="P129" s="11"/>
      <c r="Q129" s="11"/>
      <c r="S129" t="str">
        <f t="shared" si="1"/>
        <v>Back-Up Battery</v>
      </c>
    </row>
    <row r="130" spans="1:19" ht="119" x14ac:dyDescent="0.4">
      <c r="A130" s="11" t="str">
        <f>VLOOKUP(E130,匯總複製!H:N,5,FALSE)</f>
        <v>Project Documentation</v>
      </c>
      <c r="B130" s="12" t="str">
        <f>VLOOKUP(E130,匯總複製!H:N,7,FALSE)</f>
        <v>System Requirement</v>
      </c>
      <c r="C130" s="1" t="e">
        <f>VLOOKUP(A130,Feature統計!A:O,15,FALSE)</f>
        <v>#N/A</v>
      </c>
      <c r="D130" s="1" t="e">
        <f>VLOOKUP(A130,Feature統計!A:O,5,FALSE)</f>
        <v>#N/A</v>
      </c>
      <c r="E130" s="12" t="s">
        <v>766</v>
      </c>
      <c r="F130" s="12" t="str">
        <f>VLOOKUP(E130,匯總複製!H:J,2,FALSE)</f>
        <v>RTBM-36371</v>
      </c>
      <c r="G130" s="13" t="e">
        <f>IF(ISBLANK(VLOOKUP(A130,Feature統計!A:N,10,FALSE)),"",VLOOKUP(A130,Feature統計!A:N,10,FALSE))</f>
        <v>#N/A</v>
      </c>
      <c r="H130" s="13" t="e">
        <f>IF(ISBLANK(VLOOKUP(A130,Feature統計!A:N,11,FALSE)),"",VLOOKUP(A130,Feature統計!A:N,11,FALSE))</f>
        <v>#N/A</v>
      </c>
      <c r="I130" s="13" t="e">
        <f>IF(ISBLANK(VLOOKUP(A130,Feature統計!A:N,12,FALSE)),"",VLOOKUP(A130,Feature統計!A:N,12,FALSE))</f>
        <v>#N/A</v>
      </c>
      <c r="J130" s="13" t="e">
        <f>IF(ISBLANK(VLOOKUP(A130,Feature統計!A:N,13,FALSE)),"",VLOOKUP(A130,Feature統計!A:N,13,FALSE))</f>
        <v>#N/A</v>
      </c>
      <c r="K130" s="1" t="str">
        <f>IFERROR(VLOOKUP(E130,SystemTestCase!E:F,2,FALSE),VLOOKUP(E130,HW資料!A:B,2,FALSE))</f>
        <v>On-going</v>
      </c>
      <c r="L130" s="1"/>
      <c r="M130" s="13"/>
      <c r="N130" s="72"/>
      <c r="O130" s="59" t="s">
        <v>5346</v>
      </c>
      <c r="P130" s="11" t="s">
        <v>5364</v>
      </c>
      <c r="Q130" s="11"/>
      <c r="S130" t="str">
        <f t="shared" si="1"/>
        <v>Move to DocumentationProject Documentation</v>
      </c>
    </row>
    <row r="131" spans="1:19" ht="34" x14ac:dyDescent="0.4">
      <c r="A131" s="12" t="str">
        <f>VLOOKUP(E131,匯總複製!H:N,5,FALSE)</f>
        <v>Out of scope</v>
      </c>
      <c r="B131" s="12" t="str">
        <f>VLOOKUP(E131,匯總複製!H:N,7,FALSE)</f>
        <v>System Requirement</v>
      </c>
      <c r="C131" s="1" t="e">
        <f>VLOOKUP(A131,Feature統計!A:O,15,FALSE)</f>
        <v>#N/A</v>
      </c>
      <c r="D131" s="1" t="e">
        <f>VLOOKUP(A131,Feature統計!A:O,5,FALSE)</f>
        <v>#N/A</v>
      </c>
      <c r="E131" s="12" t="s">
        <v>50</v>
      </c>
      <c r="F131" s="12" t="str">
        <f>VLOOKUP(E131,匯總複製!H:J,2,FALSE)</f>
        <v>RTBM-36926</v>
      </c>
      <c r="G131" s="13" t="e">
        <f>IF(ISBLANK(VLOOKUP(A131,Feature統計!A:N,10,FALSE)),"",VLOOKUP(A131,Feature統計!A:N,10,FALSE))</f>
        <v>#N/A</v>
      </c>
      <c r="H131" s="13" t="e">
        <f>IF(ISBLANK(VLOOKUP(A131,Feature統計!A:N,11,FALSE)),"",VLOOKUP(A131,Feature統計!A:N,11,FALSE))</f>
        <v>#N/A</v>
      </c>
      <c r="I131" s="13" t="e">
        <f>IF(ISBLANK(VLOOKUP(A131,Feature統計!A:N,12,FALSE)),"",VLOOKUP(A131,Feature統計!A:N,12,FALSE))</f>
        <v>#N/A</v>
      </c>
      <c r="J131" s="13" t="e">
        <f>IF(ISBLANK(VLOOKUP(A131,Feature統計!A:N,13,FALSE)),"",VLOOKUP(A131,Feature統計!A:N,13,FALSE))</f>
        <v>#N/A</v>
      </c>
      <c r="K131" s="1" t="str">
        <f>IFERROR(VLOOKUP(E131,SystemTestCase!E:F,2,FALSE),VLOOKUP(E131,HW資料!A:B,2,FALSE))</f>
        <v>Reviewed</v>
      </c>
      <c r="L131" s="1"/>
      <c r="M131" s="13"/>
      <c r="N131" s="72"/>
      <c r="O131" s="59" t="s">
        <v>3908</v>
      </c>
      <c r="P131" s="11"/>
      <c r="Q131" s="11"/>
      <c r="S131" t="str">
        <f t="shared" ref="S131:S194" si="2">P131&amp;A131</f>
        <v>Out of scope</v>
      </c>
    </row>
    <row r="132" spans="1:19" x14ac:dyDescent="0.4">
      <c r="A132" s="12" t="str">
        <f>VLOOKUP(E132,匯總複製!H:N,5,FALSE)</f>
        <v>Out of scope</v>
      </c>
      <c r="B132" s="12" t="str">
        <f>VLOOKUP(E132,匯總複製!H:N,7,FALSE)</f>
        <v>Hardware Requirement</v>
      </c>
      <c r="C132" s="1" t="e">
        <f>VLOOKUP(A132,Feature統計!A:O,15,FALSE)</f>
        <v>#N/A</v>
      </c>
      <c r="D132" s="1" t="e">
        <f>VLOOKUP(A132,Feature統計!A:O,5,FALSE)</f>
        <v>#N/A</v>
      </c>
      <c r="E132" s="12" t="s">
        <v>1357</v>
      </c>
      <c r="F132" s="12" t="str">
        <f>VLOOKUP(E132,匯總複製!H:J,2,FALSE)</f>
        <v>RTBM-36111</v>
      </c>
      <c r="G132" s="13" t="e">
        <f>IF(ISBLANK(VLOOKUP(A132,Feature統計!A:N,10,FALSE)),"",VLOOKUP(A132,Feature統計!A:N,10,FALSE))</f>
        <v>#N/A</v>
      </c>
      <c r="H132" s="13" t="e">
        <f>IF(ISBLANK(VLOOKUP(A132,Feature統計!A:N,11,FALSE)),"",VLOOKUP(A132,Feature統計!A:N,11,FALSE))</f>
        <v>#N/A</v>
      </c>
      <c r="I132" s="13" t="e">
        <f>IF(ISBLANK(VLOOKUP(A132,Feature統計!A:N,12,FALSE)),"",VLOOKUP(A132,Feature統計!A:N,12,FALSE))</f>
        <v>#N/A</v>
      </c>
      <c r="J132" s="13" t="e">
        <f>IF(ISBLANK(VLOOKUP(A132,Feature統計!A:N,13,FALSE)),"",VLOOKUP(A132,Feature統計!A:N,13,FALSE))</f>
        <v>#N/A</v>
      </c>
      <c r="K132" s="1" t="str">
        <f>IFERROR(VLOOKUP(E132,SystemTestCase!E:F,2,FALSE),VLOOKUP(E132,HW資料!A:B,2,FALSE))</f>
        <v>Reviewed</v>
      </c>
      <c r="L132" s="1"/>
      <c r="M132" s="13"/>
      <c r="N132" s="72"/>
      <c r="O132" s="11" t="s">
        <v>3909</v>
      </c>
      <c r="P132" s="11"/>
      <c r="Q132" s="11"/>
      <c r="S132" t="str">
        <f t="shared" si="2"/>
        <v>Out of scope</v>
      </c>
    </row>
    <row r="133" spans="1:19" ht="34" x14ac:dyDescent="0.4">
      <c r="A133" s="12" t="str">
        <f>VLOOKUP(E133,匯總複製!H:N,5,FALSE)</f>
        <v>Backup Battery Gauge</v>
      </c>
      <c r="B133" s="12" t="str">
        <f>VLOOKUP(E133,匯總複製!H:N,7,FALSE)</f>
        <v>System Requirement</v>
      </c>
      <c r="C133" s="1" t="str">
        <f>VLOOKUP(A133,Feature統計!A:O,15,FALSE)</f>
        <v>Pass</v>
      </c>
      <c r="D133" s="1" t="str">
        <f>VLOOKUP(A133,Feature統計!A:O,5,FALSE)</f>
        <v>Andy</v>
      </c>
      <c r="E133" s="12" t="s">
        <v>32</v>
      </c>
      <c r="F133" s="12" t="str">
        <f>VLOOKUP(E133,匯總複製!H:J,2,FALSE)</f>
        <v>RTBM-36345</v>
      </c>
      <c r="G133" s="13">
        <f>IF(ISBLANK(VLOOKUP(A133,Feature統計!A:N,10,FALSE)),"",VLOOKUP(A133,Feature統計!A:N,10,FALSE))</f>
        <v>44870</v>
      </c>
      <c r="H133" s="13">
        <f>IF(ISBLANK(VLOOKUP(A133,Feature統計!A:N,11,FALSE)),"",VLOOKUP(A133,Feature統計!A:N,11,FALSE))</f>
        <v>45044</v>
      </c>
      <c r="I133" s="13">
        <f>IF(ISBLANK(VLOOKUP(A133,Feature統計!A:N,12,FALSE)),"",VLOOKUP(A133,Feature統計!A:N,12,FALSE))</f>
        <v>44870</v>
      </c>
      <c r="J133" s="13" t="str">
        <f>IF(ISBLANK(VLOOKUP(A133,Feature統計!A:N,13,FALSE)),"",VLOOKUP(A133,Feature統計!A:N,13,FALSE))</f>
        <v/>
      </c>
      <c r="K133" s="1" t="str">
        <f>IFERROR(VLOOKUP(E133,SystemTestCase!E:F,2,FALSE),VLOOKUP(E133,HW資料!A:B,2,FALSE))</f>
        <v>Pass</v>
      </c>
      <c r="L133" s="1"/>
      <c r="M133" s="13"/>
      <c r="N133" s="72"/>
      <c r="O133" s="69" t="s">
        <v>2997</v>
      </c>
      <c r="P133" s="11"/>
      <c r="Q133" s="11"/>
      <c r="S133" t="str">
        <f t="shared" si="2"/>
        <v>Backup Battery Gauge</v>
      </c>
    </row>
    <row r="134" spans="1:19" ht="51" x14ac:dyDescent="0.4">
      <c r="A134" s="12" t="str">
        <f>VLOOKUP(E134,匯總複製!H:N,5,FALSE)</f>
        <v>Backup Battery Gauge</v>
      </c>
      <c r="B134" s="12" t="str">
        <f>VLOOKUP(E134,匯總複製!H:N,7,FALSE)</f>
        <v>System Requirement</v>
      </c>
      <c r="C134" s="1" t="str">
        <f>VLOOKUP(A134,Feature統計!A:O,15,FALSE)</f>
        <v>Pass</v>
      </c>
      <c r="D134" s="1" t="str">
        <f>VLOOKUP(A134,Feature統計!A:O,5,FALSE)</f>
        <v>Andy</v>
      </c>
      <c r="E134" s="12" t="s">
        <v>330</v>
      </c>
      <c r="F134" s="12" t="str">
        <f>VLOOKUP(E134,匯總複製!H:J,2,FALSE)</f>
        <v>RTBM-36340</v>
      </c>
      <c r="G134" s="13">
        <f>IF(ISBLANK(VLOOKUP(A134,Feature統計!A:N,10,FALSE)),"",VLOOKUP(A134,Feature統計!A:N,10,FALSE))</f>
        <v>44870</v>
      </c>
      <c r="H134" s="13">
        <f>IF(ISBLANK(VLOOKUP(A134,Feature統計!A:N,11,FALSE)),"",VLOOKUP(A134,Feature統計!A:N,11,FALSE))</f>
        <v>45044</v>
      </c>
      <c r="I134" s="13">
        <f>IF(ISBLANK(VLOOKUP(A134,Feature統計!A:N,12,FALSE)),"",VLOOKUP(A134,Feature統計!A:N,12,FALSE))</f>
        <v>44870</v>
      </c>
      <c r="J134" s="13" t="str">
        <f>IF(ISBLANK(VLOOKUP(A134,Feature統計!A:N,13,FALSE)),"",VLOOKUP(A134,Feature統計!A:N,13,FALSE))</f>
        <v/>
      </c>
      <c r="K134" s="1" t="str">
        <f>IFERROR(VLOOKUP(E134,SystemTestCase!E:F,2,FALSE),VLOOKUP(E134,HW資料!A:B,2,FALSE))</f>
        <v>Pass</v>
      </c>
      <c r="L134" s="1"/>
      <c r="M134" s="13"/>
      <c r="N134" s="72"/>
      <c r="O134" s="11" t="s">
        <v>3912</v>
      </c>
      <c r="P134" s="11"/>
      <c r="Q134" s="11"/>
      <c r="S134" t="str">
        <f t="shared" si="2"/>
        <v>Backup Battery Gauge</v>
      </c>
    </row>
    <row r="135" spans="1:19" ht="51" x14ac:dyDescent="0.4">
      <c r="A135" s="12" t="str">
        <f>VLOOKUP(E135,匯總複製!H:N,5,FALSE)</f>
        <v>Backup Battery Gauge</v>
      </c>
      <c r="B135" s="12" t="str">
        <f>VLOOKUP(E135,匯總複製!H:N,7,FALSE)</f>
        <v>System Requirement</v>
      </c>
      <c r="C135" s="1" t="str">
        <f>VLOOKUP(A135,Feature統計!A:O,15,FALSE)</f>
        <v>Pass</v>
      </c>
      <c r="D135" s="1" t="str">
        <f>VLOOKUP(A135,Feature統計!A:O,5,FALSE)</f>
        <v>Andy</v>
      </c>
      <c r="E135" s="12" t="s">
        <v>332</v>
      </c>
      <c r="F135" s="12" t="str">
        <f>VLOOKUP(E135,匯總複製!H:J,2,FALSE)</f>
        <v>RTBM-36339</v>
      </c>
      <c r="G135" s="13">
        <f>IF(ISBLANK(VLOOKUP(A135,Feature統計!A:N,10,FALSE)),"",VLOOKUP(A135,Feature統計!A:N,10,FALSE))</f>
        <v>44870</v>
      </c>
      <c r="H135" s="13">
        <f>IF(ISBLANK(VLOOKUP(A135,Feature統計!A:N,11,FALSE)),"",VLOOKUP(A135,Feature統計!A:N,11,FALSE))</f>
        <v>45044</v>
      </c>
      <c r="I135" s="13">
        <f>IF(ISBLANK(VLOOKUP(A135,Feature統計!A:N,12,FALSE)),"",VLOOKUP(A135,Feature統計!A:N,12,FALSE))</f>
        <v>44870</v>
      </c>
      <c r="J135" s="13" t="str">
        <f>IF(ISBLANK(VLOOKUP(A135,Feature統計!A:N,13,FALSE)),"",VLOOKUP(A135,Feature統計!A:N,13,FALSE))</f>
        <v/>
      </c>
      <c r="K135" s="1" t="str">
        <f>IFERROR(VLOOKUP(E135,SystemTestCase!E:F,2,FALSE),VLOOKUP(E135,HW資料!A:B,2,FALSE))</f>
        <v>Pass</v>
      </c>
      <c r="L135" s="1"/>
      <c r="M135" s="13"/>
      <c r="N135" s="72"/>
      <c r="O135" s="11" t="s">
        <v>3912</v>
      </c>
      <c r="P135" s="11"/>
      <c r="Q135" s="11"/>
      <c r="S135" t="str">
        <f t="shared" si="2"/>
        <v>Backup Battery Gauge</v>
      </c>
    </row>
    <row r="136" spans="1:19" ht="51" x14ac:dyDescent="0.4">
      <c r="A136" s="12" t="str">
        <f>VLOOKUP(E136,匯總複製!H:N,5,FALSE)</f>
        <v>Backup Battery Gauge</v>
      </c>
      <c r="B136" s="12" t="str">
        <f>VLOOKUP(E136,匯總複製!H:N,7,FALSE)</f>
        <v>System Requirement</v>
      </c>
      <c r="C136" s="1" t="str">
        <f>VLOOKUP(A136,Feature統計!A:O,15,FALSE)</f>
        <v>Pass</v>
      </c>
      <c r="D136" s="1" t="str">
        <f>VLOOKUP(A136,Feature統計!A:O,5,FALSE)</f>
        <v>Andy</v>
      </c>
      <c r="E136" s="12" t="s">
        <v>334</v>
      </c>
      <c r="F136" s="12" t="str">
        <f>VLOOKUP(E136,匯總複製!H:J,2,FALSE)</f>
        <v>RTBM-36338</v>
      </c>
      <c r="G136" s="13">
        <f>IF(ISBLANK(VLOOKUP(A136,Feature統計!A:N,10,FALSE)),"",VLOOKUP(A136,Feature統計!A:N,10,FALSE))</f>
        <v>44870</v>
      </c>
      <c r="H136" s="13">
        <f>IF(ISBLANK(VLOOKUP(A136,Feature統計!A:N,11,FALSE)),"",VLOOKUP(A136,Feature統計!A:N,11,FALSE))</f>
        <v>45044</v>
      </c>
      <c r="I136" s="13">
        <f>IF(ISBLANK(VLOOKUP(A136,Feature統計!A:N,12,FALSE)),"",VLOOKUP(A136,Feature統計!A:N,12,FALSE))</f>
        <v>44870</v>
      </c>
      <c r="J136" s="13" t="str">
        <f>IF(ISBLANK(VLOOKUP(A136,Feature統計!A:N,13,FALSE)),"",VLOOKUP(A136,Feature統計!A:N,13,FALSE))</f>
        <v/>
      </c>
      <c r="K136" s="1" t="str">
        <f>IFERROR(VLOOKUP(E136,SystemTestCase!E:F,2,FALSE),VLOOKUP(E136,HW資料!A:B,2,FALSE))</f>
        <v>Pass</v>
      </c>
      <c r="L136" s="1"/>
      <c r="M136" s="13"/>
      <c r="N136" s="72"/>
      <c r="O136" s="11" t="s">
        <v>3912</v>
      </c>
      <c r="P136" s="11"/>
      <c r="Q136" s="11"/>
      <c r="S136" t="str">
        <f t="shared" si="2"/>
        <v>Backup Battery Gauge</v>
      </c>
    </row>
    <row r="137" spans="1:19" ht="119" x14ac:dyDescent="0.4">
      <c r="A137" s="11" t="str">
        <f>VLOOKUP(E137,匯總複製!H:N,5,FALSE)</f>
        <v>Backup Battery Gauge</v>
      </c>
      <c r="B137" s="12" t="str">
        <f>VLOOKUP(E137,匯總複製!H:N,7,FALSE)</f>
        <v>System Requirement</v>
      </c>
      <c r="C137" s="1" t="str">
        <f>VLOOKUP(A137,Feature統計!A:O,15,FALSE)</f>
        <v>Pass</v>
      </c>
      <c r="D137" s="1" t="str">
        <f>VLOOKUP(A137,Feature統計!A:O,5,FALSE)</f>
        <v>Andy</v>
      </c>
      <c r="E137" s="12" t="s">
        <v>341</v>
      </c>
      <c r="F137" s="12" t="str">
        <f>VLOOKUP(E137,匯總複製!H:J,2,FALSE)</f>
        <v>RTBM-36337</v>
      </c>
      <c r="G137" s="13">
        <f>IF(ISBLANK(VLOOKUP(A137,Feature統計!A:N,10,FALSE)),"",VLOOKUP(A137,Feature統計!A:N,10,FALSE))</f>
        <v>44870</v>
      </c>
      <c r="H137" s="13">
        <f>IF(ISBLANK(VLOOKUP(A137,Feature統計!A:N,11,FALSE)),"",VLOOKUP(A137,Feature統計!A:N,11,FALSE))</f>
        <v>45044</v>
      </c>
      <c r="I137" s="13">
        <f>IF(ISBLANK(VLOOKUP(A137,Feature統計!A:N,12,FALSE)),"",VLOOKUP(A137,Feature統計!A:N,12,FALSE))</f>
        <v>44870</v>
      </c>
      <c r="J137" s="13" t="str">
        <f>IF(ISBLANK(VLOOKUP(A137,Feature統計!A:N,13,FALSE)),"",VLOOKUP(A137,Feature統計!A:N,13,FALSE))</f>
        <v/>
      </c>
      <c r="K137" s="1" t="str">
        <f>IFERROR(VLOOKUP(E137,SystemTestCase!E:F,2,FALSE),VLOOKUP(E137,HW資料!A:B,2,FALSE))</f>
        <v>Pass</v>
      </c>
      <c r="L137" s="1" t="s">
        <v>6505</v>
      </c>
      <c r="M137" s="13"/>
      <c r="N137" s="72"/>
      <c r="O137" s="11" t="s">
        <v>7078</v>
      </c>
      <c r="P137" s="11"/>
      <c r="Q137" s="11" t="s">
        <v>5409</v>
      </c>
      <c r="S137" s="60" t="str">
        <f t="shared" si="2"/>
        <v>Backup Battery Gauge</v>
      </c>
    </row>
    <row r="138" spans="1:19" ht="68" x14ac:dyDescent="0.4">
      <c r="A138" s="12" t="str">
        <f>VLOOKUP(E138,匯總複製!H:N,5,FALSE)</f>
        <v>Backup Battery Gauge</v>
      </c>
      <c r="B138" s="12" t="str">
        <f>VLOOKUP(E138,匯總複製!H:N,7,FALSE)</f>
        <v>System Requirement</v>
      </c>
      <c r="C138" s="1" t="str">
        <f>VLOOKUP(A138,Feature統計!A:O,15,FALSE)</f>
        <v>Pass</v>
      </c>
      <c r="D138" s="1" t="str">
        <f>VLOOKUP(A138,Feature統計!A:O,5,FALSE)</f>
        <v>Andy</v>
      </c>
      <c r="E138" s="12" t="s">
        <v>343</v>
      </c>
      <c r="F138" s="12" t="str">
        <f>VLOOKUP(E138,匯總複製!H:J,2,FALSE)</f>
        <v>RTBM-36336</v>
      </c>
      <c r="G138" s="13">
        <f>IF(ISBLANK(VLOOKUP(A138,Feature統計!A:N,10,FALSE)),"",VLOOKUP(A138,Feature統計!A:N,10,FALSE))</f>
        <v>44870</v>
      </c>
      <c r="H138" s="13">
        <f>IF(ISBLANK(VLOOKUP(A138,Feature統計!A:N,11,FALSE)),"",VLOOKUP(A138,Feature統計!A:N,11,FALSE))</f>
        <v>45044</v>
      </c>
      <c r="I138" s="13">
        <f>IF(ISBLANK(VLOOKUP(A138,Feature統計!A:N,12,FALSE)),"",VLOOKUP(A138,Feature統計!A:N,12,FALSE))</f>
        <v>44870</v>
      </c>
      <c r="J138" s="13" t="str">
        <f>IF(ISBLANK(VLOOKUP(A138,Feature統計!A:N,13,FALSE)),"",VLOOKUP(A138,Feature統計!A:N,13,FALSE))</f>
        <v/>
      </c>
      <c r="K138" s="1" t="str">
        <f>IFERROR(VLOOKUP(E138,SystemTestCase!E:F,2,FALSE),VLOOKUP(E138,HW資料!A:B,2,FALSE))</f>
        <v>Pass</v>
      </c>
      <c r="L138" s="1"/>
      <c r="M138" s="13"/>
      <c r="N138" s="72"/>
      <c r="O138" s="11" t="s">
        <v>5244</v>
      </c>
      <c r="P138" s="11"/>
      <c r="Q138" s="11"/>
      <c r="S138" t="str">
        <f t="shared" si="2"/>
        <v>Backup Battery Gauge</v>
      </c>
    </row>
    <row r="139" spans="1:19" ht="51" x14ac:dyDescent="0.4">
      <c r="A139" s="12" t="str">
        <f>VLOOKUP(E139,匯總複製!H:N,5,FALSE)</f>
        <v>Backup Battery Gauge</v>
      </c>
      <c r="B139" s="12" t="str">
        <f>VLOOKUP(E139,匯總複製!H:N,7,FALSE)</f>
        <v>System Requirement</v>
      </c>
      <c r="C139" s="1" t="str">
        <f>VLOOKUP(A139,Feature統計!A:O,15,FALSE)</f>
        <v>Pass</v>
      </c>
      <c r="D139" s="1" t="str">
        <f>VLOOKUP(A139,Feature統計!A:O,5,FALSE)</f>
        <v>Andy</v>
      </c>
      <c r="E139" s="12" t="s">
        <v>361</v>
      </c>
      <c r="F139" s="12" t="str">
        <f>VLOOKUP(E139,匯總複製!H:J,2,FALSE)</f>
        <v>RTBM-36335</v>
      </c>
      <c r="G139" s="13">
        <f>IF(ISBLANK(VLOOKUP(A139,Feature統計!A:N,10,FALSE)),"",VLOOKUP(A139,Feature統計!A:N,10,FALSE))</f>
        <v>44870</v>
      </c>
      <c r="H139" s="13">
        <f>IF(ISBLANK(VLOOKUP(A139,Feature統計!A:N,11,FALSE)),"",VLOOKUP(A139,Feature統計!A:N,11,FALSE))</f>
        <v>45044</v>
      </c>
      <c r="I139" s="13">
        <f>IF(ISBLANK(VLOOKUP(A139,Feature統計!A:N,12,FALSE)),"",VLOOKUP(A139,Feature統計!A:N,12,FALSE))</f>
        <v>44870</v>
      </c>
      <c r="J139" s="13" t="str">
        <f>IF(ISBLANK(VLOOKUP(A139,Feature統計!A:N,13,FALSE)),"",VLOOKUP(A139,Feature統計!A:N,13,FALSE))</f>
        <v/>
      </c>
      <c r="K139" s="1" t="str">
        <f>IFERROR(VLOOKUP(E139,SystemTestCase!E:F,2,FALSE),VLOOKUP(E139,HW資料!A:B,2,FALSE))</f>
        <v>Pass</v>
      </c>
      <c r="L139" s="1"/>
      <c r="M139" s="13"/>
      <c r="N139" s="72"/>
      <c r="O139" s="11" t="s">
        <v>3912</v>
      </c>
      <c r="P139" s="11"/>
      <c r="Q139" s="11"/>
      <c r="S139" t="str">
        <f t="shared" si="2"/>
        <v>Backup Battery Gauge</v>
      </c>
    </row>
    <row r="140" spans="1:19" x14ac:dyDescent="0.4">
      <c r="A140" s="12" t="str">
        <f>VLOOKUP(E140,匯總複製!H:N,5,FALSE)</f>
        <v>Backup Battery Handle</v>
      </c>
      <c r="B140" s="12" t="str">
        <f>VLOOKUP(E140,匯總複製!H:N,7,FALSE)</f>
        <v>Hardware Requirement</v>
      </c>
      <c r="C140" s="1" t="str">
        <f>VLOOKUP(A140,Feature統計!A:O,15,FALSE)</f>
        <v>Pass</v>
      </c>
      <c r="D140" s="1" t="str">
        <f>VLOOKUP(A140,Feature統計!A:O,5,FALSE)</f>
        <v>Andy</v>
      </c>
      <c r="E140" s="12" t="s">
        <v>1479</v>
      </c>
      <c r="F140" s="12" t="str">
        <f>VLOOKUP(E140,匯總複製!H:J,2,FALSE)</f>
        <v>RTBM-16990</v>
      </c>
      <c r="G140" s="13">
        <f>IF(ISBLANK(VLOOKUP(A140,Feature統計!A:N,10,FALSE)),"",VLOOKUP(A140,Feature統計!A:N,10,FALSE))</f>
        <v>44870</v>
      </c>
      <c r="H140" s="13">
        <f>IF(ISBLANK(VLOOKUP(A140,Feature統計!A:N,11,FALSE)),"",VLOOKUP(A140,Feature統計!A:N,11,FALSE))</f>
        <v>44895</v>
      </c>
      <c r="I140" s="13">
        <f>IF(ISBLANK(VLOOKUP(A140,Feature統計!A:N,12,FALSE)),"",VLOOKUP(A140,Feature統計!A:N,12,FALSE))</f>
        <v>44870</v>
      </c>
      <c r="J140" s="13" t="str">
        <f>IF(ISBLANK(VLOOKUP(A140,Feature統計!A:N,13,FALSE)),"",VLOOKUP(A140,Feature統計!A:N,13,FALSE))</f>
        <v/>
      </c>
      <c r="K140" s="1" t="str">
        <f>IFERROR(VLOOKUP(E140,SystemTestCase!E:F,2,FALSE),VLOOKUP(E140,HW資料!A:B,2,FALSE))</f>
        <v>StagePass</v>
      </c>
      <c r="L140" s="1"/>
      <c r="M140" s="13"/>
      <c r="N140" s="72"/>
      <c r="O140" s="11"/>
      <c r="P140" s="11"/>
      <c r="Q140" s="11"/>
      <c r="S140" t="str">
        <f t="shared" si="2"/>
        <v>Backup Battery Handle</v>
      </c>
    </row>
    <row r="141" spans="1:19" x14ac:dyDescent="0.4">
      <c r="A141" s="12" t="str">
        <f>VLOOKUP(E141,匯總複製!H:N,5,FALSE)</f>
        <v>Backup Battery Handle</v>
      </c>
      <c r="B141" s="12" t="str">
        <f>VLOOKUP(E141,匯總複製!H:N,7,FALSE)</f>
        <v>Hardware Requirement</v>
      </c>
      <c r="C141" s="1" t="str">
        <f>VLOOKUP(A141,Feature統計!A:O,15,FALSE)</f>
        <v>Pass</v>
      </c>
      <c r="D141" s="1" t="str">
        <f>VLOOKUP(A141,Feature統計!A:O,5,FALSE)</f>
        <v>Andy</v>
      </c>
      <c r="E141" s="12" t="s">
        <v>1478</v>
      </c>
      <c r="F141" s="12" t="str">
        <f>VLOOKUP(E141,匯總複製!H:J,2,FALSE)</f>
        <v>RTBM-16988</v>
      </c>
      <c r="G141" s="13">
        <f>IF(ISBLANK(VLOOKUP(A141,Feature統計!A:N,10,FALSE)),"",VLOOKUP(A141,Feature統計!A:N,10,FALSE))</f>
        <v>44870</v>
      </c>
      <c r="H141" s="13">
        <f>IF(ISBLANK(VLOOKUP(A141,Feature統計!A:N,11,FALSE)),"",VLOOKUP(A141,Feature統計!A:N,11,FALSE))</f>
        <v>44895</v>
      </c>
      <c r="I141" s="13">
        <f>IF(ISBLANK(VLOOKUP(A141,Feature統計!A:N,12,FALSE)),"",VLOOKUP(A141,Feature統計!A:N,12,FALSE))</f>
        <v>44870</v>
      </c>
      <c r="J141" s="13" t="str">
        <f>IF(ISBLANK(VLOOKUP(A141,Feature統計!A:N,13,FALSE)),"",VLOOKUP(A141,Feature統計!A:N,13,FALSE))</f>
        <v/>
      </c>
      <c r="K141" s="1" t="str">
        <f>IFERROR(VLOOKUP(E141,SystemTestCase!E:F,2,FALSE),VLOOKUP(E141,HW資料!A:B,2,FALSE))</f>
        <v>Pass</v>
      </c>
      <c r="L141" s="1"/>
      <c r="M141" s="13"/>
      <c r="N141" s="72"/>
      <c r="O141" s="11"/>
      <c r="P141" s="11"/>
      <c r="Q141" s="11"/>
      <c r="S141" t="str">
        <f t="shared" si="2"/>
        <v>Backup Battery Handle</v>
      </c>
    </row>
    <row r="142" spans="1:19" x14ac:dyDescent="0.4">
      <c r="A142" s="12" t="str">
        <f>VLOOKUP(E142,匯總複製!H:N,5,FALSE)</f>
        <v>Backup Battery Handle</v>
      </c>
      <c r="B142" s="12" t="str">
        <f>VLOOKUP(E142,匯總複製!H:N,7,FALSE)</f>
        <v>Hardware Requirement</v>
      </c>
      <c r="C142" s="1" t="str">
        <f>VLOOKUP(A142,Feature統計!A:O,15,FALSE)</f>
        <v>Pass</v>
      </c>
      <c r="D142" s="1" t="str">
        <f>VLOOKUP(A142,Feature統計!A:O,5,FALSE)</f>
        <v>Andy</v>
      </c>
      <c r="E142" s="12" t="s">
        <v>1257</v>
      </c>
      <c r="F142" s="12" t="str">
        <f>VLOOKUP(E142,匯總複製!H:J,2,FALSE)</f>
        <v>RTBM-16986</v>
      </c>
      <c r="G142" s="13">
        <f>IF(ISBLANK(VLOOKUP(A142,Feature統計!A:N,10,FALSE)),"",VLOOKUP(A142,Feature統計!A:N,10,FALSE))</f>
        <v>44870</v>
      </c>
      <c r="H142" s="13">
        <f>IF(ISBLANK(VLOOKUP(A142,Feature統計!A:N,11,FALSE)),"",VLOOKUP(A142,Feature統計!A:N,11,FALSE))</f>
        <v>44895</v>
      </c>
      <c r="I142" s="13">
        <f>IF(ISBLANK(VLOOKUP(A142,Feature統計!A:N,12,FALSE)),"",VLOOKUP(A142,Feature統計!A:N,12,FALSE))</f>
        <v>44870</v>
      </c>
      <c r="J142" s="13" t="str">
        <f>IF(ISBLANK(VLOOKUP(A142,Feature統計!A:N,13,FALSE)),"",VLOOKUP(A142,Feature統計!A:N,13,FALSE))</f>
        <v/>
      </c>
      <c r="K142" s="1" t="str">
        <f>IFERROR(VLOOKUP(E142,SystemTestCase!E:F,2,FALSE),VLOOKUP(E142,HW資料!A:B,2,FALSE))</f>
        <v>Pass</v>
      </c>
      <c r="L142" s="1"/>
      <c r="M142" s="13"/>
      <c r="N142" s="72"/>
      <c r="O142" s="11"/>
      <c r="P142" s="11"/>
      <c r="Q142" s="11"/>
      <c r="S142" t="str">
        <f t="shared" si="2"/>
        <v>Backup Battery Handle</v>
      </c>
    </row>
    <row r="143" spans="1:19" x14ac:dyDescent="0.4">
      <c r="A143" s="12" t="str">
        <f>VLOOKUP(E143,匯總複製!H:N,5,FALSE)</f>
        <v>Backup Battery Handle</v>
      </c>
      <c r="B143" s="12" t="str">
        <f>VLOOKUP(E143,匯總複製!H:N,7,FALSE)</f>
        <v>System Requirement</v>
      </c>
      <c r="C143" s="1" t="str">
        <f>VLOOKUP(A143,Feature統計!A:O,15,FALSE)</f>
        <v>Pass</v>
      </c>
      <c r="D143" s="1" t="str">
        <f>VLOOKUP(A143,Feature統計!A:O,5,FALSE)</f>
        <v>Andy</v>
      </c>
      <c r="E143" s="12" t="s">
        <v>433</v>
      </c>
      <c r="F143" s="12" t="str">
        <f>VLOOKUP(E143,匯總複製!H:J,2,FALSE)</f>
        <v>RTBM-36098</v>
      </c>
      <c r="G143" s="13">
        <f>IF(ISBLANK(VLOOKUP(A143,Feature統計!A:N,10,FALSE)),"",VLOOKUP(A143,Feature統計!A:N,10,FALSE))</f>
        <v>44870</v>
      </c>
      <c r="H143" s="13">
        <f>IF(ISBLANK(VLOOKUP(A143,Feature統計!A:N,11,FALSE)),"",VLOOKUP(A143,Feature統計!A:N,11,FALSE))</f>
        <v>44895</v>
      </c>
      <c r="I143" s="13">
        <f>IF(ISBLANK(VLOOKUP(A143,Feature統計!A:N,12,FALSE)),"",VLOOKUP(A143,Feature統計!A:N,12,FALSE))</f>
        <v>44870</v>
      </c>
      <c r="J143" s="13" t="str">
        <f>IF(ISBLANK(VLOOKUP(A143,Feature統計!A:N,13,FALSE)),"",VLOOKUP(A143,Feature統計!A:N,13,FALSE))</f>
        <v/>
      </c>
      <c r="K143" s="1" t="str">
        <f>IFERROR(VLOOKUP(E143,SystemTestCase!E:F,2,FALSE),VLOOKUP(E143,HW資料!A:B,2,FALSE))</f>
        <v>StagePass</v>
      </c>
      <c r="L143" s="1"/>
      <c r="M143" s="13"/>
      <c r="N143" s="72"/>
      <c r="O143" s="11"/>
      <c r="P143" s="11"/>
      <c r="Q143" s="11"/>
      <c r="S143" t="str">
        <f t="shared" si="2"/>
        <v>Backup Battery Handle</v>
      </c>
    </row>
    <row r="144" spans="1:19" ht="51" x14ac:dyDescent="0.4">
      <c r="A144" s="11" t="str">
        <f>VLOOKUP(E144,匯總複製!H:N,5,FALSE)</f>
        <v>Backup Battery Handle</v>
      </c>
      <c r="B144" s="12" t="str">
        <f>VLOOKUP(E144,匯總複製!H:N,7,FALSE)</f>
        <v>System Requirement</v>
      </c>
      <c r="C144" s="1" t="str">
        <f>VLOOKUP(A144,Feature統計!A:O,15,FALSE)</f>
        <v>Pass</v>
      </c>
      <c r="D144" s="1" t="str">
        <f>VLOOKUP(A144,Feature統計!A:O,5,FALSE)</f>
        <v>Andy</v>
      </c>
      <c r="E144" s="12" t="s">
        <v>453</v>
      </c>
      <c r="F144" s="12" t="str">
        <f>VLOOKUP(E144,匯總複製!H:J,2,FALSE)</f>
        <v>RTBM-36097</v>
      </c>
      <c r="G144" s="13">
        <f>IF(ISBLANK(VLOOKUP(A144,Feature統計!A:N,10,FALSE)),"",VLOOKUP(A144,Feature統計!A:N,10,FALSE))</f>
        <v>44870</v>
      </c>
      <c r="H144" s="13">
        <f>IF(ISBLANK(VLOOKUP(A144,Feature統計!A:N,11,FALSE)),"",VLOOKUP(A144,Feature統計!A:N,11,FALSE))</f>
        <v>44895</v>
      </c>
      <c r="I144" s="13">
        <f>IF(ISBLANK(VLOOKUP(A144,Feature統計!A:N,12,FALSE)),"",VLOOKUP(A144,Feature統計!A:N,12,FALSE))</f>
        <v>44870</v>
      </c>
      <c r="J144" s="13" t="str">
        <f>IF(ISBLANK(VLOOKUP(A144,Feature統計!A:N,13,FALSE)),"",VLOOKUP(A144,Feature統計!A:N,13,FALSE))</f>
        <v/>
      </c>
      <c r="K144" s="1" t="str">
        <f>IFERROR(VLOOKUP(E144,SystemTestCase!E:F,2,FALSE),VLOOKUP(E144,HW資料!A:B,2,FALSE))</f>
        <v>Pass</v>
      </c>
      <c r="L144" s="1"/>
      <c r="M144" s="13"/>
      <c r="N144" s="72"/>
      <c r="O144" s="11" t="s">
        <v>3913</v>
      </c>
      <c r="P144" s="11"/>
      <c r="Q144" s="11"/>
      <c r="S144" t="str">
        <f t="shared" si="2"/>
        <v>Backup Battery Handle</v>
      </c>
    </row>
    <row r="145" spans="1:19" ht="51" x14ac:dyDescent="0.4">
      <c r="A145" s="11" t="str">
        <f>VLOOKUP(E145,匯總複製!H:N,5,FALSE)</f>
        <v>Backup Battery Handle</v>
      </c>
      <c r="B145" s="12" t="str">
        <f>VLOOKUP(E145,匯總複製!H:N,7,FALSE)</f>
        <v>System Requirement</v>
      </c>
      <c r="C145" s="1" t="str">
        <f>VLOOKUP(A145,Feature統計!A:O,15,FALSE)</f>
        <v>Pass</v>
      </c>
      <c r="D145" s="1" t="str">
        <f>VLOOKUP(A145,Feature統計!A:O,5,FALSE)</f>
        <v>Andy</v>
      </c>
      <c r="E145" s="12" t="s">
        <v>760</v>
      </c>
      <c r="F145" s="12" t="str">
        <f>VLOOKUP(E145,匯總複製!H:J,2,FALSE)</f>
        <v>RTBM-16987</v>
      </c>
      <c r="G145" s="13">
        <f>IF(ISBLANK(VLOOKUP(A145,Feature統計!A:N,10,FALSE)),"",VLOOKUP(A145,Feature統計!A:N,10,FALSE))</f>
        <v>44870</v>
      </c>
      <c r="H145" s="13">
        <f>IF(ISBLANK(VLOOKUP(A145,Feature統計!A:N,11,FALSE)),"",VLOOKUP(A145,Feature統計!A:N,11,FALSE))</f>
        <v>44895</v>
      </c>
      <c r="I145" s="13">
        <f>IF(ISBLANK(VLOOKUP(A145,Feature統計!A:N,12,FALSE)),"",VLOOKUP(A145,Feature統計!A:N,12,FALSE))</f>
        <v>44870</v>
      </c>
      <c r="J145" s="13" t="str">
        <f>IF(ISBLANK(VLOOKUP(A145,Feature統計!A:N,13,FALSE)),"",VLOOKUP(A145,Feature統計!A:N,13,FALSE))</f>
        <v/>
      </c>
      <c r="K145" s="1" t="str">
        <f>IFERROR(VLOOKUP(E145,SystemTestCase!E:F,2,FALSE),VLOOKUP(E145,HW資料!A:B,2,FALSE))</f>
        <v>Pass</v>
      </c>
      <c r="L145" s="1"/>
      <c r="M145" s="13"/>
      <c r="N145" s="72"/>
      <c r="O145" s="11" t="s">
        <v>3913</v>
      </c>
      <c r="P145" s="11"/>
      <c r="Q145" s="11"/>
      <c r="S145" t="str">
        <f t="shared" si="2"/>
        <v>Backup Battery Handle</v>
      </c>
    </row>
    <row r="146" spans="1:19" x14ac:dyDescent="0.4">
      <c r="A146" s="12" t="str">
        <f>VLOOKUP(E146,匯總複製!H:N,5,FALSE)</f>
        <v>Backup Battery Handle</v>
      </c>
      <c r="B146" s="12" t="str">
        <f>VLOOKUP(E146,匯總複製!H:N,7,FALSE)</f>
        <v>System Requirement</v>
      </c>
      <c r="C146" s="1" t="str">
        <f>VLOOKUP(A146,Feature統計!A:O,15,FALSE)</f>
        <v>Pass</v>
      </c>
      <c r="D146" s="1" t="str">
        <f>VLOOKUP(A146,Feature統計!A:O,5,FALSE)</f>
        <v>Andy</v>
      </c>
      <c r="E146" s="12" t="s">
        <v>802</v>
      </c>
      <c r="F146" s="12" t="str">
        <f>VLOOKUP(E146,匯總複製!H:J,2,FALSE)</f>
        <v>RTBM-25255</v>
      </c>
      <c r="G146" s="13">
        <f>IF(ISBLANK(VLOOKUP(A146,Feature統計!A:N,10,FALSE)),"",VLOOKUP(A146,Feature統計!A:N,10,FALSE))</f>
        <v>44870</v>
      </c>
      <c r="H146" s="13">
        <f>IF(ISBLANK(VLOOKUP(A146,Feature統計!A:N,11,FALSE)),"",VLOOKUP(A146,Feature統計!A:N,11,FALSE))</f>
        <v>44895</v>
      </c>
      <c r="I146" s="13">
        <f>IF(ISBLANK(VLOOKUP(A146,Feature統計!A:N,12,FALSE)),"",VLOOKUP(A146,Feature統計!A:N,12,FALSE))</f>
        <v>44870</v>
      </c>
      <c r="J146" s="13" t="str">
        <f>IF(ISBLANK(VLOOKUP(A146,Feature統計!A:N,13,FALSE)),"",VLOOKUP(A146,Feature統計!A:N,13,FALSE))</f>
        <v/>
      </c>
      <c r="K146" s="1" t="str">
        <f>IFERROR(VLOOKUP(E146,SystemTestCase!E:F,2,FALSE),VLOOKUP(E146,HW資料!A:B,2,FALSE))</f>
        <v>Pass</v>
      </c>
      <c r="L146" s="1"/>
      <c r="M146" s="13"/>
      <c r="N146" s="72"/>
      <c r="O146" s="59" t="s">
        <v>2998</v>
      </c>
      <c r="P146" s="11"/>
      <c r="Q146" s="11"/>
      <c r="S146" t="str">
        <f t="shared" si="2"/>
        <v>Backup Battery Handle</v>
      </c>
    </row>
    <row r="147" spans="1:19" x14ac:dyDescent="0.4">
      <c r="A147" s="12" t="str">
        <f>VLOOKUP(E147,匯總複製!H:N,5,FALSE)</f>
        <v>Backup Battery Handle</v>
      </c>
      <c r="B147" s="12" t="str">
        <f>VLOOKUP(E147,匯總複製!H:N,7,FALSE)</f>
        <v>Hardware Requirement</v>
      </c>
      <c r="C147" s="1" t="str">
        <f>VLOOKUP(A147,Feature統計!A:O,15,FALSE)</f>
        <v>Pass</v>
      </c>
      <c r="D147" s="1" t="str">
        <f>VLOOKUP(A147,Feature統計!A:O,5,FALSE)</f>
        <v>Andy</v>
      </c>
      <c r="E147" s="12" t="s">
        <v>852</v>
      </c>
      <c r="F147" s="12" t="str">
        <f>VLOOKUP(E147,匯總複製!H:J,2,FALSE)</f>
        <v>RTBM-36099</v>
      </c>
      <c r="G147" s="13">
        <f>IF(ISBLANK(VLOOKUP(A147,Feature統計!A:N,10,FALSE)),"",VLOOKUP(A147,Feature統計!A:N,10,FALSE))</f>
        <v>44870</v>
      </c>
      <c r="H147" s="13">
        <f>IF(ISBLANK(VLOOKUP(A147,Feature統計!A:N,11,FALSE)),"",VLOOKUP(A147,Feature統計!A:N,11,FALSE))</f>
        <v>44895</v>
      </c>
      <c r="I147" s="13">
        <f>IF(ISBLANK(VLOOKUP(A147,Feature統計!A:N,12,FALSE)),"",VLOOKUP(A147,Feature統計!A:N,12,FALSE))</f>
        <v>44870</v>
      </c>
      <c r="J147" s="13" t="str">
        <f>IF(ISBLANK(VLOOKUP(A147,Feature統計!A:N,13,FALSE)),"",VLOOKUP(A147,Feature統計!A:N,13,FALSE))</f>
        <v/>
      </c>
      <c r="K147" s="1" t="str">
        <f>IFERROR(VLOOKUP(E147,SystemTestCase!E:F,2,FALSE),VLOOKUP(E147,HW資料!A:B,2,FALSE))</f>
        <v>Pass</v>
      </c>
      <c r="L147" s="1"/>
      <c r="M147" s="13"/>
      <c r="N147" s="72"/>
      <c r="O147" s="59" t="s">
        <v>2998</v>
      </c>
      <c r="P147" s="11"/>
      <c r="Q147" s="11"/>
      <c r="S147" t="str">
        <f t="shared" si="2"/>
        <v>Backup Battery Handle</v>
      </c>
    </row>
    <row r="148" spans="1:19" x14ac:dyDescent="0.4">
      <c r="A148" s="12" t="str">
        <f>VLOOKUP(E148,匯總複製!H:N,5,FALSE)</f>
        <v>Backup Battery Lifetime</v>
      </c>
      <c r="B148" s="12" t="str">
        <f>VLOOKUP(E148,匯總複製!H:N,7,FALSE)</f>
        <v>System Requirement</v>
      </c>
      <c r="C148" s="1" t="str">
        <f>VLOOKUP(A148,Feature統計!A:O,15,FALSE)</f>
        <v>On-going w/h some pass</v>
      </c>
      <c r="D148" s="1" t="str">
        <f>VLOOKUP(A148,Feature統計!A:O,5,FALSE)</f>
        <v>Andy</v>
      </c>
      <c r="E148" s="12" t="s">
        <v>636</v>
      </c>
      <c r="F148" s="12" t="str">
        <f>VLOOKUP(E148,匯總複製!H:J,2,FALSE)</f>
        <v>RTBM-36681</v>
      </c>
      <c r="G148" s="13">
        <f>IF(ISBLANK(VLOOKUP(A148,Feature統計!A:N,10,FALSE)),"",VLOOKUP(A148,Feature統計!A:N,10,FALSE))</f>
        <v>44870</v>
      </c>
      <c r="H148" s="13">
        <f>IF(ISBLANK(VLOOKUP(A148,Feature統計!A:N,11,FALSE)),"",VLOOKUP(A148,Feature統計!A:N,11,FALSE))</f>
        <v>44895</v>
      </c>
      <c r="I148" s="13">
        <f>IF(ISBLANK(VLOOKUP(A148,Feature統計!A:N,12,FALSE)),"",VLOOKUP(A148,Feature統計!A:N,12,FALSE))</f>
        <v>44870</v>
      </c>
      <c r="J148" s="13">
        <f>IF(ISBLANK(VLOOKUP(A148,Feature統計!A:N,13,FALSE)),"",VLOOKUP(A148,Feature統計!A:N,13,FALSE))</f>
        <v>44907</v>
      </c>
      <c r="K148" s="1" t="str">
        <f>IFERROR(VLOOKUP(E148,SystemTestCase!E:F,2,FALSE),VLOOKUP(E148,HW資料!A:B,2,FALSE))</f>
        <v>Pass</v>
      </c>
      <c r="L148" s="1"/>
      <c r="M148" s="13"/>
      <c r="N148" s="72"/>
      <c r="O148" s="11"/>
      <c r="P148" s="11"/>
      <c r="Q148" s="11"/>
      <c r="S148" t="str">
        <f t="shared" si="2"/>
        <v>Backup Battery Lifetime</v>
      </c>
    </row>
    <row r="149" spans="1:19" ht="34" x14ac:dyDescent="0.4">
      <c r="A149" s="12" t="str">
        <f>VLOOKUP(E149,匯總複製!H:N,5,FALSE)</f>
        <v>Backup Battery Lifetime</v>
      </c>
      <c r="B149" s="12" t="str">
        <f>VLOOKUP(E149,匯總複製!H:N,7,FALSE)</f>
        <v>System Requirement</v>
      </c>
      <c r="C149" s="1" t="str">
        <f>VLOOKUP(A149,Feature統計!A:O,15,FALSE)</f>
        <v>On-going w/h some pass</v>
      </c>
      <c r="D149" s="1" t="str">
        <f>VLOOKUP(A149,Feature統計!A:O,5,FALSE)</f>
        <v>Andy</v>
      </c>
      <c r="E149" s="12" t="s">
        <v>758</v>
      </c>
      <c r="F149" s="12" t="str">
        <f>VLOOKUP(E149,匯總複製!H:J,2,FALSE)</f>
        <v>RTBM-16989</v>
      </c>
      <c r="G149" s="13">
        <f>IF(ISBLANK(VLOOKUP(A149,Feature統計!A:N,10,FALSE)),"",VLOOKUP(A149,Feature統計!A:N,10,FALSE))</f>
        <v>44870</v>
      </c>
      <c r="H149" s="13">
        <f>IF(ISBLANK(VLOOKUP(A149,Feature統計!A:N,11,FALSE)),"",VLOOKUP(A149,Feature統計!A:N,11,FALSE))</f>
        <v>44895</v>
      </c>
      <c r="I149" s="13">
        <f>IF(ISBLANK(VLOOKUP(A149,Feature統計!A:N,12,FALSE)),"",VLOOKUP(A149,Feature統計!A:N,12,FALSE))</f>
        <v>44870</v>
      </c>
      <c r="J149" s="13">
        <f>IF(ISBLANK(VLOOKUP(A149,Feature統計!A:N,13,FALSE)),"",VLOOKUP(A149,Feature統計!A:N,13,FALSE))</f>
        <v>44907</v>
      </c>
      <c r="K149" s="1" t="str">
        <f>IFERROR(VLOOKUP(E149,SystemTestCase!E:F,2,FALSE),VLOOKUP(E149,HW資料!A:B,2,FALSE))</f>
        <v>Pass</v>
      </c>
      <c r="L149" s="1" t="s">
        <v>7569</v>
      </c>
      <c r="M149" s="13"/>
      <c r="N149" s="72"/>
      <c r="O149" s="11" t="s">
        <v>7572</v>
      </c>
      <c r="P149" s="11"/>
      <c r="Q149" s="11"/>
      <c r="S149" t="str">
        <f t="shared" si="2"/>
        <v>Backup Battery Lifetime</v>
      </c>
    </row>
    <row r="150" spans="1:19" ht="34" x14ac:dyDescent="0.4">
      <c r="A150" s="12" t="str">
        <f>VLOOKUP(E150,匯總複製!H:N,5,FALSE)</f>
        <v>Backup Battery Lifetime</v>
      </c>
      <c r="B150" s="12" t="str">
        <f>VLOOKUP(E150,匯總複製!H:N,7,FALSE)</f>
        <v>System Requirement</v>
      </c>
      <c r="C150" s="1" t="str">
        <f>VLOOKUP(A150,Feature統計!A:O,15,FALSE)</f>
        <v>On-going w/h some pass</v>
      </c>
      <c r="D150" s="1" t="str">
        <f>VLOOKUP(A150,Feature統計!A:O,5,FALSE)</f>
        <v>Andy</v>
      </c>
      <c r="E150" s="12" t="s">
        <v>796</v>
      </c>
      <c r="F150" s="12" t="str">
        <f>VLOOKUP(E150,匯總複製!H:J,2,FALSE)</f>
        <v>RTBM-25284</v>
      </c>
      <c r="G150" s="13">
        <f>IF(ISBLANK(VLOOKUP(A150,Feature統計!A:N,10,FALSE)),"",VLOOKUP(A150,Feature統計!A:N,10,FALSE))</f>
        <v>44870</v>
      </c>
      <c r="H150" s="13">
        <f>IF(ISBLANK(VLOOKUP(A150,Feature統計!A:N,11,FALSE)),"",VLOOKUP(A150,Feature統計!A:N,11,FALSE))</f>
        <v>44895</v>
      </c>
      <c r="I150" s="13">
        <f>IF(ISBLANK(VLOOKUP(A150,Feature統計!A:N,12,FALSE)),"",VLOOKUP(A150,Feature統計!A:N,12,FALSE))</f>
        <v>44870</v>
      </c>
      <c r="J150" s="13">
        <f>IF(ISBLANK(VLOOKUP(A150,Feature統計!A:N,13,FALSE)),"",VLOOKUP(A150,Feature統計!A:N,13,FALSE))</f>
        <v>44907</v>
      </c>
      <c r="K150" s="1" t="str">
        <f>IFERROR(VLOOKUP(E150,SystemTestCase!E:F,2,FALSE),VLOOKUP(E150,HW資料!A:B,2,FALSE))</f>
        <v>Pass</v>
      </c>
      <c r="L150" s="1"/>
      <c r="M150" s="13"/>
      <c r="N150" s="72"/>
      <c r="O150" s="59" t="s">
        <v>3911</v>
      </c>
      <c r="P150" s="11"/>
      <c r="Q150" s="11"/>
      <c r="S150" t="str">
        <f t="shared" si="2"/>
        <v>Backup Battery Lifetime</v>
      </c>
    </row>
    <row r="151" spans="1:19" x14ac:dyDescent="0.4">
      <c r="A151" s="12" t="str">
        <f>VLOOKUP(E151,匯總複製!H:N,5,FALSE)</f>
        <v>Backup Battery placeable</v>
      </c>
      <c r="B151" s="12" t="str">
        <f>VLOOKUP(E151,匯總複製!H:N,7,FALSE)</f>
        <v>Hardware Requirement</v>
      </c>
      <c r="C151" s="1" t="str">
        <f>VLOOKUP(A151,Feature統計!A:O,15,FALSE)</f>
        <v>Pass</v>
      </c>
      <c r="D151" s="1" t="str">
        <f>VLOOKUP(A151,Feature統計!A:O,5,FALSE)</f>
        <v>Andy</v>
      </c>
      <c r="E151" s="12" t="s">
        <v>1491</v>
      </c>
      <c r="F151" s="12" t="str">
        <f>VLOOKUP(E151,匯總複製!H:J,2,FALSE)</f>
        <v>RTBM-36106</v>
      </c>
      <c r="G151" s="13">
        <f>IF(ISBLANK(VLOOKUP(A151,Feature統計!A:N,10,FALSE)),"",VLOOKUP(A151,Feature統計!A:N,10,FALSE))</f>
        <v>44870</v>
      </c>
      <c r="H151" s="13">
        <f>IF(ISBLANK(VLOOKUP(A151,Feature統計!A:N,11,FALSE)),"",VLOOKUP(A151,Feature統計!A:N,11,FALSE))</f>
        <v>45044</v>
      </c>
      <c r="I151" s="13">
        <f>IF(ISBLANK(VLOOKUP(A151,Feature統計!A:N,12,FALSE)),"",VLOOKUP(A151,Feature統計!A:N,12,FALSE))</f>
        <v>44870</v>
      </c>
      <c r="J151" s="13" t="str">
        <f>IF(ISBLANK(VLOOKUP(A151,Feature統計!A:N,13,FALSE)),"",VLOOKUP(A151,Feature統計!A:N,13,FALSE))</f>
        <v/>
      </c>
      <c r="K151" s="1" t="str">
        <f>IFERROR(VLOOKUP(E151,SystemTestCase!E:F,2,FALSE),VLOOKUP(E151,HW資料!A:B,2,FALSE))</f>
        <v>Pass</v>
      </c>
      <c r="L151" s="1"/>
      <c r="M151" s="13"/>
      <c r="N151" s="72"/>
      <c r="O151" s="11"/>
      <c r="P151" s="11"/>
      <c r="Q151" s="11"/>
      <c r="S151" t="str">
        <f t="shared" si="2"/>
        <v>Backup Battery placeable</v>
      </c>
    </row>
    <row r="152" spans="1:19" x14ac:dyDescent="0.4">
      <c r="A152" s="12" t="str">
        <f>VLOOKUP(E152,匯總複製!H:N,5,FALSE)</f>
        <v>Backup Battery placeable</v>
      </c>
      <c r="B152" s="12" t="str">
        <f>VLOOKUP(E152,匯總複製!H:N,7,FALSE)</f>
        <v>Hardware Requirement</v>
      </c>
      <c r="C152" s="1" t="str">
        <f>VLOOKUP(A152,Feature統計!A:O,15,FALSE)</f>
        <v>Pass</v>
      </c>
      <c r="D152" s="1" t="str">
        <f>VLOOKUP(A152,Feature統計!A:O,5,FALSE)</f>
        <v>Andy</v>
      </c>
      <c r="E152" s="12" t="s">
        <v>1490</v>
      </c>
      <c r="F152" s="12" t="str">
        <f>VLOOKUP(E152,匯總複製!H:J,2,FALSE)</f>
        <v>RTBM-36105</v>
      </c>
      <c r="G152" s="13">
        <f>IF(ISBLANK(VLOOKUP(A152,Feature統計!A:N,10,FALSE)),"",VLOOKUP(A152,Feature統計!A:N,10,FALSE))</f>
        <v>44870</v>
      </c>
      <c r="H152" s="13">
        <f>IF(ISBLANK(VLOOKUP(A152,Feature統計!A:N,11,FALSE)),"",VLOOKUP(A152,Feature統計!A:N,11,FALSE))</f>
        <v>45044</v>
      </c>
      <c r="I152" s="13">
        <f>IF(ISBLANK(VLOOKUP(A152,Feature統計!A:N,12,FALSE)),"",VLOOKUP(A152,Feature統計!A:N,12,FALSE))</f>
        <v>44870</v>
      </c>
      <c r="J152" s="13" t="str">
        <f>IF(ISBLANK(VLOOKUP(A152,Feature統計!A:N,13,FALSE)),"",VLOOKUP(A152,Feature統計!A:N,13,FALSE))</f>
        <v/>
      </c>
      <c r="K152" s="1" t="str">
        <f>IFERROR(VLOOKUP(E152,SystemTestCase!E:F,2,FALSE),VLOOKUP(E152,HW資料!A:B,2,FALSE))</f>
        <v>Pass</v>
      </c>
      <c r="L152" s="1"/>
      <c r="M152" s="13"/>
      <c r="N152" s="72"/>
      <c r="O152" s="11"/>
      <c r="P152" s="11"/>
      <c r="Q152" s="11"/>
      <c r="S152" t="str">
        <f t="shared" si="2"/>
        <v>Backup Battery placeable</v>
      </c>
    </row>
    <row r="153" spans="1:19" ht="102" x14ac:dyDescent="0.4">
      <c r="A153" s="11" t="str">
        <f>VLOOKUP(E153,匯總複製!H:N,5,FALSE)</f>
        <v>Backup Battery placeable</v>
      </c>
      <c r="B153" s="12" t="str">
        <f>VLOOKUP(E153,匯總複製!H:N,7,FALSE)</f>
        <v>System Requirement</v>
      </c>
      <c r="C153" s="1" t="str">
        <f>VLOOKUP(A153,Feature統計!A:O,15,FALSE)</f>
        <v>Pass</v>
      </c>
      <c r="D153" s="1" t="str">
        <f>VLOOKUP(A153,Feature統計!A:O,5,FALSE)</f>
        <v>Andy</v>
      </c>
      <c r="E153" s="12" t="s">
        <v>190</v>
      </c>
      <c r="F153" s="12" t="str">
        <f>VLOOKUP(E153,匯總複製!H:J,2,FALSE)</f>
        <v>RTBM-36488</v>
      </c>
      <c r="G153" s="13">
        <f>IF(ISBLANK(VLOOKUP(A153,Feature統計!A:N,10,FALSE)),"",VLOOKUP(A153,Feature統計!A:N,10,FALSE))</f>
        <v>44870</v>
      </c>
      <c r="H153" s="13">
        <f>IF(ISBLANK(VLOOKUP(A153,Feature統計!A:N,11,FALSE)),"",VLOOKUP(A153,Feature統計!A:N,11,FALSE))</f>
        <v>45044</v>
      </c>
      <c r="I153" s="13">
        <f>IF(ISBLANK(VLOOKUP(A153,Feature統計!A:N,12,FALSE)),"",VLOOKUP(A153,Feature統計!A:N,12,FALSE))</f>
        <v>44870</v>
      </c>
      <c r="J153" s="13" t="str">
        <f>IF(ISBLANK(VLOOKUP(A153,Feature統計!A:N,13,FALSE)),"",VLOOKUP(A153,Feature統計!A:N,13,FALSE))</f>
        <v/>
      </c>
      <c r="K153" s="1" t="str">
        <f>IFERROR(VLOOKUP(E153,SystemTestCase!E:F,2,FALSE),VLOOKUP(E153,HW資料!A:B,2,FALSE))</f>
        <v>Pass</v>
      </c>
      <c r="L153" s="1" t="s">
        <v>6505</v>
      </c>
      <c r="M153" s="13"/>
      <c r="N153" s="72" t="s">
        <v>5294</v>
      </c>
      <c r="O153" s="11" t="s">
        <v>7081</v>
      </c>
      <c r="P153" s="11"/>
      <c r="Q153" s="11" t="s">
        <v>5409</v>
      </c>
      <c r="S153" s="60" t="str">
        <f t="shared" si="2"/>
        <v>Backup Battery placeable</v>
      </c>
    </row>
    <row r="154" spans="1:19" ht="68" x14ac:dyDescent="0.4">
      <c r="A154" s="11" t="str">
        <f>VLOOKUP(E154,匯總複製!H:N,5,FALSE)</f>
        <v>Backup Battery placeable</v>
      </c>
      <c r="B154" s="12" t="str">
        <f>VLOOKUP(E154,匯總複製!H:N,7,FALSE)</f>
        <v>System Requirement</v>
      </c>
      <c r="C154" s="1" t="str">
        <f>VLOOKUP(A154,Feature統計!A:O,15,FALSE)</f>
        <v>Pass</v>
      </c>
      <c r="D154" s="1" t="str">
        <f>VLOOKUP(A154,Feature統計!A:O,5,FALSE)</f>
        <v>Andy</v>
      </c>
      <c r="E154" s="12" t="s">
        <v>441</v>
      </c>
      <c r="F154" s="12" t="str">
        <f>VLOOKUP(E154,匯總複製!H:J,2,FALSE)</f>
        <v>RTBM-36319</v>
      </c>
      <c r="G154" s="13">
        <f>IF(ISBLANK(VLOOKUP(A154,Feature統計!A:N,10,FALSE)),"",VLOOKUP(A154,Feature統計!A:N,10,FALSE))</f>
        <v>44870</v>
      </c>
      <c r="H154" s="13">
        <f>IF(ISBLANK(VLOOKUP(A154,Feature統計!A:N,11,FALSE)),"",VLOOKUP(A154,Feature統計!A:N,11,FALSE))</f>
        <v>45044</v>
      </c>
      <c r="I154" s="13">
        <f>IF(ISBLANK(VLOOKUP(A154,Feature統計!A:N,12,FALSE)),"",VLOOKUP(A154,Feature統計!A:N,12,FALSE))</f>
        <v>44870</v>
      </c>
      <c r="J154" s="13" t="str">
        <f>IF(ISBLANK(VLOOKUP(A154,Feature統計!A:N,13,FALSE)),"",VLOOKUP(A154,Feature統計!A:N,13,FALSE))</f>
        <v/>
      </c>
      <c r="K154" s="1" t="str">
        <f>IFERROR(VLOOKUP(E154,SystemTestCase!E:F,2,FALSE),VLOOKUP(E154,HW資料!A:B,2,FALSE))</f>
        <v>StagePass</v>
      </c>
      <c r="L154" s="1" t="s">
        <v>7085</v>
      </c>
      <c r="M154" s="13"/>
      <c r="N154" s="72" t="s">
        <v>5294</v>
      </c>
      <c r="O154" s="11" t="s">
        <v>5317</v>
      </c>
      <c r="P154" s="11"/>
      <c r="Q154" s="11" t="s">
        <v>5409</v>
      </c>
      <c r="S154" s="60" t="str">
        <f t="shared" si="2"/>
        <v>Backup Battery placeable</v>
      </c>
    </row>
    <row r="155" spans="1:19" ht="68" x14ac:dyDescent="0.4">
      <c r="A155" s="11" t="str">
        <f>VLOOKUP(E155,匯總複製!H:N,5,FALSE)</f>
        <v>Backup Battery placeable</v>
      </c>
      <c r="B155" s="12" t="str">
        <f>VLOOKUP(E155,匯總複製!H:N,7,FALSE)</f>
        <v>System Requirement</v>
      </c>
      <c r="C155" s="1" t="str">
        <f>VLOOKUP(A155,Feature統計!A:O,15,FALSE)</f>
        <v>Pass</v>
      </c>
      <c r="D155" s="1" t="str">
        <f>VLOOKUP(A155,Feature統計!A:O,5,FALSE)</f>
        <v>Andy</v>
      </c>
      <c r="E155" s="12" t="s">
        <v>696</v>
      </c>
      <c r="F155" s="12" t="str">
        <f>VLOOKUP(E155,匯總複製!H:J,2,FALSE)</f>
        <v>RTBM-36300</v>
      </c>
      <c r="G155" s="13">
        <f>IF(ISBLANK(VLOOKUP(A155,Feature統計!A:N,10,FALSE)),"",VLOOKUP(A155,Feature統計!A:N,10,FALSE))</f>
        <v>44870</v>
      </c>
      <c r="H155" s="13">
        <f>IF(ISBLANK(VLOOKUP(A155,Feature統計!A:N,11,FALSE)),"",VLOOKUP(A155,Feature統計!A:N,11,FALSE))</f>
        <v>45044</v>
      </c>
      <c r="I155" s="13">
        <f>IF(ISBLANK(VLOOKUP(A155,Feature統計!A:N,12,FALSE)),"",VLOOKUP(A155,Feature統計!A:N,12,FALSE))</f>
        <v>44870</v>
      </c>
      <c r="J155" s="13" t="str">
        <f>IF(ISBLANK(VLOOKUP(A155,Feature統計!A:N,13,FALSE)),"",VLOOKUP(A155,Feature統計!A:N,13,FALSE))</f>
        <v/>
      </c>
      <c r="K155" s="1" t="str">
        <f>IFERROR(VLOOKUP(E155,SystemTestCase!E:F,2,FALSE),VLOOKUP(E155,HW資料!A:B,2,FALSE))</f>
        <v>Pass</v>
      </c>
      <c r="L155" s="1"/>
      <c r="M155" s="13"/>
      <c r="N155" s="72"/>
      <c r="O155" s="11" t="s">
        <v>5317</v>
      </c>
      <c r="P155" s="11"/>
      <c r="Q155" s="11" t="s">
        <v>5409</v>
      </c>
      <c r="S155" s="60" t="str">
        <f t="shared" si="2"/>
        <v>Backup Battery placeable</v>
      </c>
    </row>
    <row r="156" spans="1:19" ht="102" x14ac:dyDescent="0.4">
      <c r="A156" s="11" t="str">
        <f>VLOOKUP(E156,匯總複製!H:N,5,FALSE)</f>
        <v>Backup Battery placeable</v>
      </c>
      <c r="B156" s="12" t="str">
        <f>VLOOKUP(E156,匯總複製!H:N,7,FALSE)</f>
        <v>System Requirement</v>
      </c>
      <c r="C156" s="1" t="str">
        <f>VLOOKUP(A156,Feature統計!A:O,15,FALSE)</f>
        <v>Pass</v>
      </c>
      <c r="D156" s="1" t="str">
        <f>VLOOKUP(A156,Feature統計!A:O,5,FALSE)</f>
        <v>Andy</v>
      </c>
      <c r="E156" s="12" t="s">
        <v>752</v>
      </c>
      <c r="F156" s="12" t="str">
        <f>VLOOKUP(E156,匯總複製!H:J,2,FALSE)</f>
        <v>RTBM-36292</v>
      </c>
      <c r="G156" s="13">
        <f>IF(ISBLANK(VLOOKUP(A156,Feature統計!A:N,10,FALSE)),"",VLOOKUP(A156,Feature統計!A:N,10,FALSE))</f>
        <v>44870</v>
      </c>
      <c r="H156" s="13">
        <f>IF(ISBLANK(VLOOKUP(A156,Feature統計!A:N,11,FALSE)),"",VLOOKUP(A156,Feature統計!A:N,11,FALSE))</f>
        <v>45044</v>
      </c>
      <c r="I156" s="13">
        <f>IF(ISBLANK(VLOOKUP(A156,Feature統計!A:N,12,FALSE)),"",VLOOKUP(A156,Feature統計!A:N,12,FALSE))</f>
        <v>44870</v>
      </c>
      <c r="J156" s="13" t="str">
        <f>IF(ISBLANK(VLOOKUP(A156,Feature統計!A:N,13,FALSE)),"",VLOOKUP(A156,Feature統計!A:N,13,FALSE))</f>
        <v/>
      </c>
      <c r="K156" s="1" t="str">
        <f>IFERROR(VLOOKUP(E156,SystemTestCase!E:F,2,FALSE),VLOOKUP(E156,HW資料!A:B,2,FALSE))</f>
        <v>Pass</v>
      </c>
      <c r="L156" s="1" t="s">
        <v>6505</v>
      </c>
      <c r="M156" s="13"/>
      <c r="N156" s="72" t="s">
        <v>5294</v>
      </c>
      <c r="O156" s="11" t="s">
        <v>7080</v>
      </c>
      <c r="P156" s="11"/>
      <c r="Q156" s="11" t="s">
        <v>5409</v>
      </c>
      <c r="S156" s="60" t="str">
        <f t="shared" si="2"/>
        <v>Backup Battery placeable</v>
      </c>
    </row>
    <row r="157" spans="1:19" x14ac:dyDescent="0.4">
      <c r="A157" s="12" t="str">
        <f>VLOOKUP(E157,匯總複製!H:N,5,FALSE)</f>
        <v>Broadcast - Provide parameter for measurement</v>
      </c>
      <c r="B157" s="12" t="str">
        <f>VLOOKUP(E157,匯總複製!H:N,7,FALSE)</f>
        <v>System Requirement</v>
      </c>
      <c r="C157" s="1" t="str">
        <f>VLOOKUP(A157,Feature統計!A:O,15,FALSE)</f>
        <v>Pass</v>
      </c>
      <c r="D157" s="1" t="str">
        <f>VLOOKUP(A157,Feature統計!A:O,5,FALSE)</f>
        <v>Bear</v>
      </c>
      <c r="E157" s="12" t="s">
        <v>30</v>
      </c>
      <c r="F157" s="12" t="str">
        <f>VLOOKUP(E157,匯總複製!H:J,2,FALSE)</f>
        <v>RTBM-36349</v>
      </c>
      <c r="G157" s="13">
        <f>IF(ISBLANK(VLOOKUP(A157,Feature統計!A:N,10,FALSE)),"",VLOOKUP(A157,Feature統計!A:N,10,FALSE))</f>
        <v>44866</v>
      </c>
      <c r="H157" s="13">
        <f>IF(ISBLANK(VLOOKUP(A157,Feature統計!A:N,11,FALSE)),"",VLOOKUP(A157,Feature統計!A:N,11,FALSE))</f>
        <v>44879</v>
      </c>
      <c r="I157" s="13">
        <f>IF(ISBLANK(VLOOKUP(A157,Feature統計!A:N,12,FALSE)),"",VLOOKUP(A157,Feature統計!A:N,12,FALSE))</f>
        <v>44866</v>
      </c>
      <c r="J157" s="13">
        <f>IF(ISBLANK(VLOOKUP(A157,Feature統計!A:N,13,FALSE)),"",VLOOKUP(A157,Feature統計!A:N,13,FALSE))</f>
        <v>44879</v>
      </c>
      <c r="K157" s="1" t="str">
        <f>IFERROR(VLOOKUP(E157,SystemTestCase!E:F,2,FALSE),VLOOKUP(E157,HW資料!A:B,2,FALSE))</f>
        <v>Pass</v>
      </c>
      <c r="L157" s="1"/>
      <c r="M157" s="13"/>
      <c r="N157" s="72"/>
      <c r="O157" s="11"/>
      <c r="P157" s="11"/>
      <c r="Q157" s="11"/>
      <c r="S157" t="str">
        <f t="shared" si="2"/>
        <v>Broadcast - Provide parameter for measurement</v>
      </c>
    </row>
    <row r="158" spans="1:19" ht="85" x14ac:dyDescent="0.4">
      <c r="A158" s="11" t="str">
        <f>VLOOKUP(E158,匯總複製!H:N,5,FALSE)</f>
        <v>BuB charging</v>
      </c>
      <c r="B158" s="12" t="str">
        <f>VLOOKUP(E158,匯總複製!H:N,7,FALSE)</f>
        <v>System Requirement</v>
      </c>
      <c r="C158" s="1" t="str">
        <f>VLOOKUP(A158,Feature統計!A:O,15,FALSE)</f>
        <v>Pass</v>
      </c>
      <c r="D158" s="1" t="str">
        <f>VLOOKUP(A158,Feature統計!A:O,5,FALSE)</f>
        <v>Andy</v>
      </c>
      <c r="E158" s="12" t="s">
        <v>408</v>
      </c>
      <c r="F158" s="12" t="str">
        <f>VLOOKUP(E158,匯總複製!H:J,2,FALSE)</f>
        <v>RTBM-36103</v>
      </c>
      <c r="G158" s="13">
        <f>IF(ISBLANK(VLOOKUP(A158,Feature統計!A:N,10,FALSE)),"",VLOOKUP(A158,Feature統計!A:N,10,FALSE))</f>
        <v>44870</v>
      </c>
      <c r="H158" s="13">
        <f>IF(ISBLANK(VLOOKUP(A158,Feature統計!A:N,11,FALSE)),"",VLOOKUP(A158,Feature統計!A:N,11,FALSE))</f>
        <v>44895</v>
      </c>
      <c r="I158" s="13">
        <f>IF(ISBLANK(VLOOKUP(A158,Feature統計!A:N,12,FALSE)),"",VLOOKUP(A158,Feature統計!A:N,12,FALSE))</f>
        <v>44870</v>
      </c>
      <c r="J158" s="13" t="str">
        <f>IF(ISBLANK(VLOOKUP(A158,Feature統計!A:N,13,FALSE)),"",VLOOKUP(A158,Feature統計!A:N,13,FALSE))</f>
        <v/>
      </c>
      <c r="K158" s="1" t="str">
        <f>IFERROR(VLOOKUP(E158,SystemTestCase!E:F,2,FALSE),VLOOKUP(E158,HW資料!A:B,2,FALSE))</f>
        <v>Pass</v>
      </c>
      <c r="L158" s="1" t="s">
        <v>5399</v>
      </c>
      <c r="M158" s="13"/>
      <c r="N158" s="72"/>
      <c r="O158" s="59" t="s">
        <v>5418</v>
      </c>
      <c r="P158" s="11"/>
      <c r="Q158" s="11" t="s">
        <v>5409</v>
      </c>
      <c r="S158" s="60" t="str">
        <f t="shared" si="2"/>
        <v>BuB charging</v>
      </c>
    </row>
    <row r="159" spans="1:19" ht="85" x14ac:dyDescent="0.4">
      <c r="A159" s="11" t="str">
        <f>VLOOKUP(E159,匯總複製!H:N,5,FALSE)</f>
        <v>BuB charging</v>
      </c>
      <c r="B159" s="12" t="str">
        <f>VLOOKUP(E159,匯總複製!H:N,7,FALSE)</f>
        <v>System Requirement</v>
      </c>
      <c r="C159" s="1" t="str">
        <f>VLOOKUP(A159,Feature統計!A:O,15,FALSE)</f>
        <v>Pass</v>
      </c>
      <c r="D159" s="1" t="str">
        <f>VLOOKUP(A159,Feature統計!A:O,5,FALSE)</f>
        <v>Andy</v>
      </c>
      <c r="E159" s="12" t="s">
        <v>721</v>
      </c>
      <c r="F159" s="12" t="str">
        <f>VLOOKUP(E159,匯總複製!H:J,2,FALSE)</f>
        <v>RTBM-36102</v>
      </c>
      <c r="G159" s="13">
        <f>IF(ISBLANK(VLOOKUP(A159,Feature統計!A:N,10,FALSE)),"",VLOOKUP(A159,Feature統計!A:N,10,FALSE))</f>
        <v>44870</v>
      </c>
      <c r="H159" s="13">
        <f>IF(ISBLANK(VLOOKUP(A159,Feature統計!A:N,11,FALSE)),"",VLOOKUP(A159,Feature統計!A:N,11,FALSE))</f>
        <v>44895</v>
      </c>
      <c r="I159" s="13">
        <f>IF(ISBLANK(VLOOKUP(A159,Feature統計!A:N,12,FALSE)),"",VLOOKUP(A159,Feature統計!A:N,12,FALSE))</f>
        <v>44870</v>
      </c>
      <c r="J159" s="13" t="str">
        <f>IF(ISBLANK(VLOOKUP(A159,Feature統計!A:N,13,FALSE)),"",VLOOKUP(A159,Feature統計!A:N,13,FALSE))</f>
        <v/>
      </c>
      <c r="K159" s="1" t="str">
        <f>IFERROR(VLOOKUP(E159,SystemTestCase!E:F,2,FALSE),VLOOKUP(E159,HW資料!A:B,2,FALSE))</f>
        <v>Pass</v>
      </c>
      <c r="L159" s="1" t="s">
        <v>5405</v>
      </c>
      <c r="M159" s="13"/>
      <c r="N159" s="72"/>
      <c r="O159" s="59" t="s">
        <v>5418</v>
      </c>
      <c r="P159" s="11"/>
      <c r="Q159" s="11" t="s">
        <v>5409</v>
      </c>
      <c r="S159" s="60" t="str">
        <f t="shared" si="2"/>
        <v>BuB charging</v>
      </c>
    </row>
    <row r="160" spans="1:19" x14ac:dyDescent="0.4">
      <c r="A160" s="12" t="str">
        <f>VLOOKUP(E160,匯總複製!H:N,5,FALSE)</f>
        <v>BuB charging</v>
      </c>
      <c r="B160" s="12" t="str">
        <f>VLOOKUP(E160,匯總複製!H:N,7,FALSE)</f>
        <v>Hardware Requirement</v>
      </c>
      <c r="C160" s="1" t="str">
        <f>VLOOKUP(A160,Feature統計!A:O,15,FALSE)</f>
        <v>Pass</v>
      </c>
      <c r="D160" s="1" t="str">
        <f>VLOOKUP(A160,Feature統計!A:O,5,FALSE)</f>
        <v>Andy</v>
      </c>
      <c r="E160" s="12" t="s">
        <v>1386</v>
      </c>
      <c r="F160" s="12" t="str">
        <f>VLOOKUP(E160,匯總複製!H:J,2,FALSE)</f>
        <v>RTBM-36101</v>
      </c>
      <c r="G160" s="13">
        <f>IF(ISBLANK(VLOOKUP(A160,Feature統計!A:N,10,FALSE)),"",VLOOKUP(A160,Feature統計!A:N,10,FALSE))</f>
        <v>44870</v>
      </c>
      <c r="H160" s="13">
        <f>IF(ISBLANK(VLOOKUP(A160,Feature統計!A:N,11,FALSE)),"",VLOOKUP(A160,Feature統計!A:N,11,FALSE))</f>
        <v>44895</v>
      </c>
      <c r="I160" s="13">
        <f>IF(ISBLANK(VLOOKUP(A160,Feature統計!A:N,12,FALSE)),"",VLOOKUP(A160,Feature統計!A:N,12,FALSE))</f>
        <v>44870</v>
      </c>
      <c r="J160" s="13" t="str">
        <f>IF(ISBLANK(VLOOKUP(A160,Feature統計!A:N,13,FALSE)),"",VLOOKUP(A160,Feature統計!A:N,13,FALSE))</f>
        <v/>
      </c>
      <c r="K160" s="1" t="str">
        <f>IFERROR(VLOOKUP(E160,SystemTestCase!E:F,2,FALSE),VLOOKUP(E160,HW資料!A:B,2,FALSE))</f>
        <v>StagePass</v>
      </c>
      <c r="L160" s="1"/>
      <c r="M160" s="13"/>
      <c r="N160" s="72"/>
      <c r="O160" s="11"/>
      <c r="P160" s="11"/>
      <c r="Q160" s="11"/>
      <c r="S160" t="str">
        <f t="shared" si="2"/>
        <v>BuB charging</v>
      </c>
    </row>
    <row r="161" spans="1:19" x14ac:dyDescent="0.4">
      <c r="A161" s="12" t="str">
        <f>VLOOKUP(E161,匯總複製!H:N,5,FALSE)</f>
        <v>CAN bit rate configuration</v>
      </c>
      <c r="B161" s="12" t="str">
        <f>VLOOKUP(E161,匯總複製!H:N,7,FALSE)</f>
        <v>System Requirement</v>
      </c>
      <c r="C161" s="1" t="str">
        <f>VLOOKUP(A161,Feature統計!A:O,15,FALSE)</f>
        <v>Pass</v>
      </c>
      <c r="D161" s="1" t="str">
        <f>VLOOKUP(A161,Feature統計!A:O,5,FALSE)</f>
        <v>Oscar</v>
      </c>
      <c r="E161" s="12" t="s">
        <v>602</v>
      </c>
      <c r="F161" s="12" t="str">
        <f>VLOOKUP(E161,匯總複製!H:J,2,FALSE)</f>
        <v>RTBM-24564</v>
      </c>
      <c r="G161" s="13">
        <f>IF(ISBLANK(VLOOKUP(A161,Feature統計!A:N,10,FALSE)),"",VLOOKUP(A161,Feature統計!A:N,10,FALSE))</f>
        <v>44851</v>
      </c>
      <c r="H161" s="13">
        <f>IF(ISBLANK(VLOOKUP(A161,Feature統計!A:N,11,FALSE)),"",VLOOKUP(A161,Feature統計!A:N,11,FALSE))</f>
        <v>44868</v>
      </c>
      <c r="I161" s="13">
        <f>IF(ISBLANK(VLOOKUP(A161,Feature統計!A:N,12,FALSE)),"",VLOOKUP(A161,Feature統計!A:N,12,FALSE))</f>
        <v>44851</v>
      </c>
      <c r="J161" s="13">
        <f>IF(ISBLANK(VLOOKUP(A161,Feature統計!A:N,13,FALSE)),"",VLOOKUP(A161,Feature統計!A:N,13,FALSE))</f>
        <v>44868</v>
      </c>
      <c r="K161" s="1" t="str">
        <f>IFERROR(VLOOKUP(E161,SystemTestCase!E:F,2,FALSE),VLOOKUP(E161,HW資料!A:B,2,FALSE))</f>
        <v>Pass</v>
      </c>
      <c r="L161" s="1"/>
      <c r="M161" s="13"/>
      <c r="N161" s="72"/>
      <c r="O161" s="11"/>
      <c r="P161" s="11"/>
      <c r="Q161" s="11"/>
      <c r="S161" t="str">
        <f t="shared" si="2"/>
        <v>CAN bit rate configuration</v>
      </c>
    </row>
    <row r="162" spans="1:19" x14ac:dyDescent="0.4">
      <c r="A162" s="12" t="str">
        <f>VLOOKUP(E162,匯總複製!H:N,5,FALSE)</f>
        <v>CAN bit rate configuration</v>
      </c>
      <c r="B162" s="12" t="str">
        <f>VLOOKUP(E162,匯總複製!H:N,7,FALSE)</f>
        <v>System Requirement</v>
      </c>
      <c r="C162" s="1" t="str">
        <f>VLOOKUP(A162,Feature統計!A:O,15,FALSE)</f>
        <v>Pass</v>
      </c>
      <c r="D162" s="1" t="str">
        <f>VLOOKUP(A162,Feature統計!A:O,5,FALSE)</f>
        <v>Oscar</v>
      </c>
      <c r="E162" s="12" t="s">
        <v>622</v>
      </c>
      <c r="F162" s="12" t="str">
        <f>VLOOKUP(E162,匯總複製!H:J,2,FALSE)</f>
        <v>RTBM-24456</v>
      </c>
      <c r="G162" s="13">
        <f>IF(ISBLANK(VLOOKUP(A162,Feature統計!A:N,10,FALSE)),"",VLOOKUP(A162,Feature統計!A:N,10,FALSE))</f>
        <v>44851</v>
      </c>
      <c r="H162" s="13">
        <f>IF(ISBLANK(VLOOKUP(A162,Feature統計!A:N,11,FALSE)),"",VLOOKUP(A162,Feature統計!A:N,11,FALSE))</f>
        <v>44868</v>
      </c>
      <c r="I162" s="13">
        <f>IF(ISBLANK(VLOOKUP(A162,Feature統計!A:N,12,FALSE)),"",VLOOKUP(A162,Feature統計!A:N,12,FALSE))</f>
        <v>44851</v>
      </c>
      <c r="J162" s="13">
        <f>IF(ISBLANK(VLOOKUP(A162,Feature統計!A:N,13,FALSE)),"",VLOOKUP(A162,Feature統計!A:N,13,FALSE))</f>
        <v>44868</v>
      </c>
      <c r="K162" s="1" t="str">
        <f>IFERROR(VLOOKUP(E162,SystemTestCase!E:F,2,FALSE),VLOOKUP(E162,HW資料!A:B,2,FALSE))</f>
        <v>Pass</v>
      </c>
      <c r="L162" s="1"/>
      <c r="M162" s="13"/>
      <c r="N162" s="72"/>
      <c r="O162" s="11"/>
      <c r="P162" s="11"/>
      <c r="Q162" s="11"/>
      <c r="S162" t="str">
        <f t="shared" si="2"/>
        <v>CAN bit rate configuration</v>
      </c>
    </row>
    <row r="163" spans="1:19" x14ac:dyDescent="0.4">
      <c r="A163" s="12" t="str">
        <f>VLOOKUP(E163,匯總複製!H:N,5,FALSE)</f>
        <v>CAN bit rate configuration</v>
      </c>
      <c r="B163" s="12" t="str">
        <f>VLOOKUP(E163,匯總複製!H:N,7,FALSE)</f>
        <v>System Requirement</v>
      </c>
      <c r="C163" s="1" t="str">
        <f>VLOOKUP(A163,Feature統計!A:O,15,FALSE)</f>
        <v>Pass</v>
      </c>
      <c r="D163" s="1" t="str">
        <f>VLOOKUP(A163,Feature統計!A:O,5,FALSE)</f>
        <v>Oscar</v>
      </c>
      <c r="E163" s="12" t="s">
        <v>624</v>
      </c>
      <c r="F163" s="12" t="str">
        <f>VLOOKUP(E163,匯總複製!H:J,2,FALSE)</f>
        <v>RTBM-24447</v>
      </c>
      <c r="G163" s="13">
        <f>IF(ISBLANK(VLOOKUP(A163,Feature統計!A:N,10,FALSE)),"",VLOOKUP(A163,Feature統計!A:N,10,FALSE))</f>
        <v>44851</v>
      </c>
      <c r="H163" s="13">
        <f>IF(ISBLANK(VLOOKUP(A163,Feature統計!A:N,11,FALSE)),"",VLOOKUP(A163,Feature統計!A:N,11,FALSE))</f>
        <v>44868</v>
      </c>
      <c r="I163" s="13">
        <f>IF(ISBLANK(VLOOKUP(A163,Feature統計!A:N,12,FALSE)),"",VLOOKUP(A163,Feature統計!A:N,12,FALSE))</f>
        <v>44851</v>
      </c>
      <c r="J163" s="13">
        <f>IF(ISBLANK(VLOOKUP(A163,Feature統計!A:N,13,FALSE)),"",VLOOKUP(A163,Feature統計!A:N,13,FALSE))</f>
        <v>44868</v>
      </c>
      <c r="K163" s="1" t="str">
        <f>IFERROR(VLOOKUP(E163,SystemTestCase!E:F,2,FALSE),VLOOKUP(E163,HW資料!A:B,2,FALSE))</f>
        <v>Pass</v>
      </c>
      <c r="L163" s="1"/>
      <c r="M163" s="13"/>
      <c r="N163" s="72"/>
      <c r="O163" s="11"/>
      <c r="P163" s="11"/>
      <c r="Q163" s="11"/>
      <c r="S163" t="str">
        <f t="shared" si="2"/>
        <v>CAN bit rate configuration</v>
      </c>
    </row>
    <row r="164" spans="1:19" x14ac:dyDescent="0.4">
      <c r="A164" s="12" t="str">
        <f>VLOOKUP(E164,匯總複製!H:N,5,FALSE)</f>
        <v>CAN bit rate configuration</v>
      </c>
      <c r="B164" s="12" t="str">
        <f>VLOOKUP(E164,匯總複製!H:N,7,FALSE)</f>
        <v>System Requirement</v>
      </c>
      <c r="C164" s="1" t="str">
        <f>VLOOKUP(A164,Feature統計!A:O,15,FALSE)</f>
        <v>Pass</v>
      </c>
      <c r="D164" s="1" t="str">
        <f>VLOOKUP(A164,Feature統計!A:O,5,FALSE)</f>
        <v>Oscar</v>
      </c>
      <c r="E164" s="12" t="s">
        <v>764</v>
      </c>
      <c r="F164" s="12" t="str">
        <f>VLOOKUP(E164,匯總複製!H:J,2,FALSE)</f>
        <v>RTBM-24562</v>
      </c>
      <c r="G164" s="13">
        <f>IF(ISBLANK(VLOOKUP(A164,Feature統計!A:N,10,FALSE)),"",VLOOKUP(A164,Feature統計!A:N,10,FALSE))</f>
        <v>44851</v>
      </c>
      <c r="H164" s="13">
        <f>IF(ISBLANK(VLOOKUP(A164,Feature統計!A:N,11,FALSE)),"",VLOOKUP(A164,Feature統計!A:N,11,FALSE))</f>
        <v>44868</v>
      </c>
      <c r="I164" s="13">
        <f>IF(ISBLANK(VLOOKUP(A164,Feature統計!A:N,12,FALSE)),"",VLOOKUP(A164,Feature統計!A:N,12,FALSE))</f>
        <v>44851</v>
      </c>
      <c r="J164" s="13">
        <f>IF(ISBLANK(VLOOKUP(A164,Feature統計!A:N,13,FALSE)),"",VLOOKUP(A164,Feature統計!A:N,13,FALSE))</f>
        <v>44868</v>
      </c>
      <c r="K164" s="1" t="str">
        <f>IFERROR(VLOOKUP(E164,SystemTestCase!E:F,2,FALSE),VLOOKUP(E164,HW資料!A:B,2,FALSE))</f>
        <v>StagePass</v>
      </c>
      <c r="L164" s="1"/>
      <c r="M164" s="13"/>
      <c r="N164" s="72"/>
      <c r="O164" s="11"/>
      <c r="P164" s="11"/>
      <c r="Q164" s="11"/>
      <c r="S164" t="str">
        <f t="shared" si="2"/>
        <v>CAN bit rate configuration</v>
      </c>
    </row>
    <row r="165" spans="1:19" x14ac:dyDescent="0.4">
      <c r="A165" s="12" t="str">
        <f>VLOOKUP(E165,匯總複製!H:N,5,FALSE)</f>
        <v>CAN Cin and Cdiff measurement</v>
      </c>
      <c r="B165" s="12" t="str">
        <f>VLOOKUP(E165,匯總複製!H:N,7,FALSE)</f>
        <v>Hardware Requirement</v>
      </c>
      <c r="C165" s="1" t="str">
        <f>VLOOKUP(A165,Feature統計!A:O,15,FALSE)</f>
        <v>Pass</v>
      </c>
      <c r="D165" s="1" t="str">
        <f>VLOOKUP(A165,Feature統計!A:O,5,FALSE)</f>
        <v>Oscar</v>
      </c>
      <c r="E165" s="12" t="s">
        <v>1465</v>
      </c>
      <c r="F165" s="12" t="str">
        <f>VLOOKUP(E165,匯總複製!H:J,2,FALSE)</f>
        <v>RTBM-24393</v>
      </c>
      <c r="G165" s="13">
        <f>IF(ISBLANK(VLOOKUP(A165,Feature統計!A:N,10,FALSE)),"",VLOOKUP(A165,Feature統計!A:N,10,FALSE))</f>
        <v>44851</v>
      </c>
      <c r="H165" s="13">
        <f>IF(ISBLANK(VLOOKUP(A165,Feature統計!A:N,11,FALSE)),"",VLOOKUP(A165,Feature統計!A:N,11,FALSE))</f>
        <v>44868</v>
      </c>
      <c r="I165" s="13">
        <f>IF(ISBLANK(VLOOKUP(A165,Feature統計!A:N,12,FALSE)),"",VLOOKUP(A165,Feature統計!A:N,12,FALSE))</f>
        <v>44851</v>
      </c>
      <c r="J165" s="13">
        <f>IF(ISBLANK(VLOOKUP(A165,Feature統計!A:N,13,FALSE)),"",VLOOKUP(A165,Feature統計!A:N,13,FALSE))</f>
        <v>44868</v>
      </c>
      <c r="K165" s="1" t="str">
        <f>IFERROR(VLOOKUP(E165,SystemTestCase!E:F,2,FALSE),VLOOKUP(E165,HW資料!A:B,2,FALSE))</f>
        <v>Pass</v>
      </c>
      <c r="L165" s="1"/>
      <c r="M165" s="13"/>
      <c r="N165" s="72"/>
      <c r="O165" s="11"/>
      <c r="P165" s="11"/>
      <c r="Q165" s="11"/>
      <c r="S165" t="str">
        <f t="shared" si="2"/>
        <v>CAN Cin and Cdiff measurement</v>
      </c>
    </row>
    <row r="166" spans="1:19" x14ac:dyDescent="0.4">
      <c r="A166" s="12" t="str">
        <f>VLOOKUP(E166,匯總複製!H:N,5,FALSE)</f>
        <v>CAN Cin and Cdiff measurement</v>
      </c>
      <c r="B166" s="12" t="str">
        <f>VLOOKUP(E166,匯總複製!H:N,7,FALSE)</f>
        <v>Hardware Requirement</v>
      </c>
      <c r="C166" s="1" t="str">
        <f>VLOOKUP(A166,Feature統計!A:O,15,FALSE)</f>
        <v>Pass</v>
      </c>
      <c r="D166" s="1" t="str">
        <f>VLOOKUP(A166,Feature統計!A:O,5,FALSE)</f>
        <v>Oscar</v>
      </c>
      <c r="E166" s="12" t="s">
        <v>1303</v>
      </c>
      <c r="F166" s="12" t="str">
        <f>VLOOKUP(E166,匯總複製!H:J,2,FALSE)</f>
        <v>RTBM-24392</v>
      </c>
      <c r="G166" s="13">
        <f>IF(ISBLANK(VLOOKUP(A166,Feature統計!A:N,10,FALSE)),"",VLOOKUP(A166,Feature統計!A:N,10,FALSE))</f>
        <v>44851</v>
      </c>
      <c r="H166" s="13">
        <f>IF(ISBLANK(VLOOKUP(A166,Feature統計!A:N,11,FALSE)),"",VLOOKUP(A166,Feature統計!A:N,11,FALSE))</f>
        <v>44868</v>
      </c>
      <c r="I166" s="13">
        <f>IF(ISBLANK(VLOOKUP(A166,Feature統計!A:N,12,FALSE)),"",VLOOKUP(A166,Feature統計!A:N,12,FALSE))</f>
        <v>44851</v>
      </c>
      <c r="J166" s="13">
        <f>IF(ISBLANK(VLOOKUP(A166,Feature統計!A:N,13,FALSE)),"",VLOOKUP(A166,Feature統計!A:N,13,FALSE))</f>
        <v>44868</v>
      </c>
      <c r="K166" s="1" t="str">
        <f>IFERROR(VLOOKUP(E166,SystemTestCase!E:F,2,FALSE),VLOOKUP(E166,HW資料!A:B,2,FALSE))</f>
        <v>Pass</v>
      </c>
      <c r="L166" s="1"/>
      <c r="M166" s="13"/>
      <c r="N166" s="72"/>
      <c r="O166" s="11"/>
      <c r="P166" s="11"/>
      <c r="Q166" s="11"/>
      <c r="S166" t="str">
        <f t="shared" si="2"/>
        <v>CAN Cin and Cdiff measurement</v>
      </c>
    </row>
    <row r="167" spans="1:19" x14ac:dyDescent="0.4">
      <c r="A167" s="12" t="str">
        <f>VLOOKUP(E167,匯總複製!H:N,5,FALSE)</f>
        <v>CAN Electrical Tests</v>
      </c>
      <c r="B167" s="12" t="str">
        <f>VLOOKUP(E167,匯總複製!H:N,7,FALSE)</f>
        <v>Hardware Requirement</v>
      </c>
      <c r="C167" s="1" t="str">
        <f>VLOOKUP(A167,Feature統計!A:O,15,FALSE)</f>
        <v>Pass</v>
      </c>
      <c r="D167" s="1" t="str">
        <f>VLOOKUP(A167,Feature統計!A:O,5,FALSE)</f>
        <v>Oscar</v>
      </c>
      <c r="E167" s="12" t="s">
        <v>1467</v>
      </c>
      <c r="F167" s="12" t="str">
        <f>VLOOKUP(E167,匯總複製!H:J,2,FALSE)</f>
        <v>RTBM-24437</v>
      </c>
      <c r="G167" s="13">
        <f>IF(ISBLANK(VLOOKUP(A167,Feature統計!A:N,10,FALSE)),"",VLOOKUP(A167,Feature統計!A:N,10,FALSE))</f>
        <v>44851</v>
      </c>
      <c r="H167" s="13">
        <f>IF(ISBLANK(VLOOKUP(A167,Feature統計!A:N,11,FALSE)),"",VLOOKUP(A167,Feature統計!A:N,11,FALSE))</f>
        <v>44868</v>
      </c>
      <c r="I167" s="13">
        <f>IF(ISBLANK(VLOOKUP(A167,Feature統計!A:N,12,FALSE)),"",VLOOKUP(A167,Feature統計!A:N,12,FALSE))</f>
        <v>44851</v>
      </c>
      <c r="J167" s="13">
        <f>IF(ISBLANK(VLOOKUP(A167,Feature統計!A:N,13,FALSE)),"",VLOOKUP(A167,Feature統計!A:N,13,FALSE))</f>
        <v>44868</v>
      </c>
      <c r="K167" s="1" t="str">
        <f>IFERROR(VLOOKUP(E167,SystemTestCase!E:F,2,FALSE),VLOOKUP(E167,HW資料!A:B,2,FALSE))</f>
        <v>Pass</v>
      </c>
      <c r="L167" s="1"/>
      <c r="M167" s="13"/>
      <c r="N167" s="72"/>
      <c r="O167" s="11"/>
      <c r="P167" s="11"/>
      <c r="Q167" s="11"/>
      <c r="S167" t="str">
        <f t="shared" si="2"/>
        <v>CAN Electrical Tests</v>
      </c>
    </row>
    <row r="168" spans="1:19" x14ac:dyDescent="0.4">
      <c r="A168" s="12" t="str">
        <f>VLOOKUP(E168,匯總複製!H:N,5,FALSE)</f>
        <v>CAN Electrical Tests</v>
      </c>
      <c r="B168" s="12" t="str">
        <f>VLOOKUP(E168,匯總複製!H:N,7,FALSE)</f>
        <v>Hardware Requirement</v>
      </c>
      <c r="C168" s="1" t="str">
        <f>VLOOKUP(A168,Feature統計!A:O,15,FALSE)</f>
        <v>Pass</v>
      </c>
      <c r="D168" s="1" t="str">
        <f>VLOOKUP(A168,Feature統計!A:O,5,FALSE)</f>
        <v>Oscar</v>
      </c>
      <c r="E168" s="12" t="s">
        <v>1466</v>
      </c>
      <c r="F168" s="12" t="str">
        <f>VLOOKUP(E168,匯總複製!H:J,2,FALSE)</f>
        <v>RTBM-24394</v>
      </c>
      <c r="G168" s="13">
        <f>IF(ISBLANK(VLOOKUP(A168,Feature統計!A:N,10,FALSE)),"",VLOOKUP(A168,Feature統計!A:N,10,FALSE))</f>
        <v>44851</v>
      </c>
      <c r="H168" s="13">
        <f>IF(ISBLANK(VLOOKUP(A168,Feature統計!A:N,11,FALSE)),"",VLOOKUP(A168,Feature統計!A:N,11,FALSE))</f>
        <v>44868</v>
      </c>
      <c r="I168" s="13">
        <f>IF(ISBLANK(VLOOKUP(A168,Feature統計!A:N,12,FALSE)),"",VLOOKUP(A168,Feature統計!A:N,12,FALSE))</f>
        <v>44851</v>
      </c>
      <c r="J168" s="13">
        <f>IF(ISBLANK(VLOOKUP(A168,Feature統計!A:N,13,FALSE)),"",VLOOKUP(A168,Feature統計!A:N,13,FALSE))</f>
        <v>44868</v>
      </c>
      <c r="K168" s="1" t="str">
        <f>IFERROR(VLOOKUP(E168,SystemTestCase!E:F,2,FALSE),VLOOKUP(E168,HW資料!A:B,2,FALSE))</f>
        <v>Pass</v>
      </c>
      <c r="L168" s="1"/>
      <c r="M168" s="13"/>
      <c r="N168" s="72"/>
      <c r="O168" s="11"/>
      <c r="P168" s="11"/>
      <c r="Q168" s="11"/>
      <c r="S168" t="str">
        <f t="shared" si="2"/>
        <v>CAN Electrical Tests</v>
      </c>
    </row>
    <row r="169" spans="1:19" x14ac:dyDescent="0.4">
      <c r="A169" s="12" t="str">
        <f>VLOOKUP(E169,匯總複製!H:N,5,FALSE)</f>
        <v>CAN Electrical Tests</v>
      </c>
      <c r="B169" s="12" t="str">
        <f>VLOOKUP(E169,匯總複製!H:N,7,FALSE)</f>
        <v>Hardware Requirement</v>
      </c>
      <c r="C169" s="1" t="str">
        <f>VLOOKUP(A169,Feature統計!A:O,15,FALSE)</f>
        <v>Pass</v>
      </c>
      <c r="D169" s="1" t="str">
        <f>VLOOKUP(A169,Feature統計!A:O,5,FALSE)</f>
        <v>Oscar</v>
      </c>
      <c r="E169" s="12" t="s">
        <v>1499</v>
      </c>
      <c r="F169" s="12" t="str">
        <f>VLOOKUP(E169,匯總複製!H:J,2,FALSE)</f>
        <v>RTBM-24453</v>
      </c>
      <c r="G169" s="13">
        <f>IF(ISBLANK(VLOOKUP(A169,Feature統計!A:N,10,FALSE)),"",VLOOKUP(A169,Feature統計!A:N,10,FALSE))</f>
        <v>44851</v>
      </c>
      <c r="H169" s="13">
        <f>IF(ISBLANK(VLOOKUP(A169,Feature統計!A:N,11,FALSE)),"",VLOOKUP(A169,Feature統計!A:N,11,FALSE))</f>
        <v>44868</v>
      </c>
      <c r="I169" s="13">
        <f>IF(ISBLANK(VLOOKUP(A169,Feature統計!A:N,12,FALSE)),"",VLOOKUP(A169,Feature統計!A:N,12,FALSE))</f>
        <v>44851</v>
      </c>
      <c r="J169" s="13">
        <f>IF(ISBLANK(VLOOKUP(A169,Feature統計!A:N,13,FALSE)),"",VLOOKUP(A169,Feature統計!A:N,13,FALSE))</f>
        <v>44868</v>
      </c>
      <c r="K169" s="1" t="str">
        <f>IFERROR(VLOOKUP(E169,SystemTestCase!E:F,2,FALSE),VLOOKUP(E169,HW資料!A:B,2,FALSE))</f>
        <v>Pass</v>
      </c>
      <c r="L169" s="1"/>
      <c r="M169" s="13"/>
      <c r="N169" s="72"/>
      <c r="O169" s="11"/>
      <c r="P169" s="11"/>
      <c r="Q169" s="11"/>
      <c r="S169" t="str">
        <f t="shared" si="2"/>
        <v>CAN Electrical Tests</v>
      </c>
    </row>
    <row r="170" spans="1:19" x14ac:dyDescent="0.4">
      <c r="A170" s="12" t="str">
        <f>VLOOKUP(E170,匯總複製!H:N,5,FALSE)</f>
        <v>CAN loop delay TLOOP_UCE measurement</v>
      </c>
      <c r="B170" s="12" t="str">
        <f>VLOOKUP(E170,匯總複製!H:N,7,FALSE)</f>
        <v>Hardware Requirement</v>
      </c>
      <c r="C170" s="1" t="str">
        <f>VLOOKUP(A170,Feature統計!A:O,15,FALSE)</f>
        <v>Pass</v>
      </c>
      <c r="D170" s="1" t="str">
        <f>VLOOKUP(A170,Feature統計!A:O,5,FALSE)</f>
        <v>Oscar</v>
      </c>
      <c r="E170" s="12" t="s">
        <v>1475</v>
      </c>
      <c r="F170" s="12" t="str">
        <f>VLOOKUP(E170,匯總複製!H:J,2,FALSE)</f>
        <v>RTBM-24475</v>
      </c>
      <c r="G170" s="13">
        <f>IF(ISBLANK(VLOOKUP(A170,Feature統計!A:N,10,FALSE)),"",VLOOKUP(A170,Feature統計!A:N,10,FALSE))</f>
        <v>44851</v>
      </c>
      <c r="H170" s="13">
        <f>IF(ISBLANK(VLOOKUP(A170,Feature統計!A:N,11,FALSE)),"",VLOOKUP(A170,Feature統計!A:N,11,FALSE))</f>
        <v>44868</v>
      </c>
      <c r="I170" s="13">
        <f>IF(ISBLANK(VLOOKUP(A170,Feature統計!A:N,12,FALSE)),"",VLOOKUP(A170,Feature統計!A:N,12,FALSE))</f>
        <v>44870</v>
      </c>
      <c r="J170" s="13" t="str">
        <f>IF(ISBLANK(VLOOKUP(A170,Feature統計!A:N,13,FALSE)),"",VLOOKUP(A170,Feature統計!A:N,13,FALSE))</f>
        <v/>
      </c>
      <c r="K170" s="1" t="str">
        <f>IFERROR(VLOOKUP(E170,SystemTestCase!E:F,2,FALSE),VLOOKUP(E170,HW資料!A:B,2,FALSE))</f>
        <v>StagePass</v>
      </c>
      <c r="L170" s="1"/>
      <c r="M170" s="13"/>
      <c r="N170" s="72"/>
      <c r="O170" s="11"/>
      <c r="P170" s="11"/>
      <c r="Q170" s="11"/>
      <c r="S170" t="str">
        <f t="shared" si="2"/>
        <v>CAN loop delay TLOOP_UCE measurement</v>
      </c>
    </row>
    <row r="171" spans="1:19" x14ac:dyDescent="0.4">
      <c r="A171" s="12" t="str">
        <f>VLOOKUP(E171,匯總複製!H:N,5,FALSE)</f>
        <v>CAN loop delay TLOOP_UCE measurement</v>
      </c>
      <c r="B171" s="12" t="str">
        <f>VLOOKUP(E171,匯總複製!H:N,7,FALSE)</f>
        <v>Hardware Requirement</v>
      </c>
      <c r="C171" s="1" t="str">
        <f>VLOOKUP(A171,Feature統計!A:O,15,FALSE)</f>
        <v>Pass</v>
      </c>
      <c r="D171" s="1" t="str">
        <f>VLOOKUP(A171,Feature統計!A:O,5,FALSE)</f>
        <v>Oscar</v>
      </c>
      <c r="E171" s="12" t="s">
        <v>1468</v>
      </c>
      <c r="F171" s="12" t="str">
        <f>VLOOKUP(E171,匯總複製!H:J,2,FALSE)</f>
        <v>RTBM-24465</v>
      </c>
      <c r="G171" s="13">
        <f>IF(ISBLANK(VLOOKUP(A171,Feature統計!A:N,10,FALSE)),"",VLOOKUP(A171,Feature統計!A:N,10,FALSE))</f>
        <v>44851</v>
      </c>
      <c r="H171" s="13">
        <f>IF(ISBLANK(VLOOKUP(A171,Feature統計!A:N,11,FALSE)),"",VLOOKUP(A171,Feature統計!A:N,11,FALSE))</f>
        <v>44868</v>
      </c>
      <c r="I171" s="13">
        <f>IF(ISBLANK(VLOOKUP(A171,Feature統計!A:N,12,FALSE)),"",VLOOKUP(A171,Feature統計!A:N,12,FALSE))</f>
        <v>44870</v>
      </c>
      <c r="J171" s="13" t="str">
        <f>IF(ISBLANK(VLOOKUP(A171,Feature統計!A:N,13,FALSE)),"",VLOOKUP(A171,Feature統計!A:N,13,FALSE))</f>
        <v/>
      </c>
      <c r="K171" s="1" t="str">
        <f>IFERROR(VLOOKUP(E171,SystemTestCase!E:F,2,FALSE),VLOOKUP(E171,HW資料!A:B,2,FALSE))</f>
        <v>StagePass</v>
      </c>
      <c r="L171" s="1"/>
      <c r="M171" s="13"/>
      <c r="N171" s="72"/>
      <c r="O171" s="11"/>
      <c r="P171" s="11"/>
      <c r="Q171" s="11"/>
      <c r="S171" t="str">
        <f t="shared" si="2"/>
        <v>CAN loop delay TLOOP_UCE measurement</v>
      </c>
    </row>
    <row r="172" spans="1:19" x14ac:dyDescent="0.4">
      <c r="A172" s="12" t="str">
        <f>VLOOKUP(E172,匯總複製!H:N,5,FALSE)</f>
        <v>CAN pattern of the received or sent signals</v>
      </c>
      <c r="B172" s="12" t="str">
        <f>VLOOKUP(E172,匯總複製!H:N,7,FALSE)</f>
        <v>Hardware Requirement</v>
      </c>
      <c r="C172" s="1" t="str">
        <f>VLOOKUP(A172,Feature統計!A:O,15,FALSE)</f>
        <v>Pass</v>
      </c>
      <c r="D172" s="1" t="str">
        <f>VLOOKUP(A172,Feature統計!A:O,5,FALSE)</f>
        <v>Oscar</v>
      </c>
      <c r="E172" s="12" t="s">
        <v>1297</v>
      </c>
      <c r="F172" s="12" t="str">
        <f>VLOOKUP(E172,匯總複製!H:J,2,FALSE)</f>
        <v>RTBM-24432</v>
      </c>
      <c r="G172" s="13">
        <f>IF(ISBLANK(VLOOKUP(A172,Feature統計!A:N,10,FALSE)),"",VLOOKUP(A172,Feature統計!A:N,10,FALSE))</f>
        <v>44851</v>
      </c>
      <c r="H172" s="13">
        <f>IF(ISBLANK(VLOOKUP(A172,Feature統計!A:N,11,FALSE)),"",VLOOKUP(A172,Feature統計!A:N,11,FALSE))</f>
        <v>44868</v>
      </c>
      <c r="I172" s="13">
        <f>IF(ISBLANK(VLOOKUP(A172,Feature統計!A:N,12,FALSE)),"",VLOOKUP(A172,Feature統計!A:N,12,FALSE))</f>
        <v>44851</v>
      </c>
      <c r="J172" s="13">
        <f>IF(ISBLANK(VLOOKUP(A172,Feature統計!A:N,13,FALSE)),"",VLOOKUP(A172,Feature統計!A:N,13,FALSE))</f>
        <v>44868</v>
      </c>
      <c r="K172" s="1" t="str">
        <f>IFERROR(VLOOKUP(E172,SystemTestCase!E:F,2,FALSE),VLOOKUP(E172,HW資料!A:B,2,FALSE))</f>
        <v>Pass</v>
      </c>
      <c r="L172" s="1"/>
      <c r="M172" s="13"/>
      <c r="N172" s="72"/>
      <c r="O172" s="11"/>
      <c r="P172" s="11"/>
      <c r="Q172" s="11"/>
      <c r="S172" t="str">
        <f t="shared" si="2"/>
        <v>CAN pattern of the received or sent signals</v>
      </c>
    </row>
    <row r="173" spans="1:19" ht="136" x14ac:dyDescent="0.4">
      <c r="A173" s="11" t="str">
        <f>VLOOKUP(E173,匯總複製!H:N,5,FALSE)</f>
        <v>Cellular Antenna</v>
      </c>
      <c r="B173" s="12" t="str">
        <f>VLOOKUP(E173,匯總複製!H:N,7,FALSE)</f>
        <v>Hardware Requirement</v>
      </c>
      <c r="C173" s="1" t="str">
        <f>VLOOKUP(A173,Feature統計!A:O,15,FALSE)</f>
        <v>Fail</v>
      </c>
      <c r="D173" s="1" t="str">
        <f>VLOOKUP(A173,Feature統計!A:O,5,FALSE)</f>
        <v>Sean</v>
      </c>
      <c r="E173" s="12" t="s">
        <v>1006</v>
      </c>
      <c r="F173" s="12" t="str">
        <f>VLOOKUP(E173,匯總複製!H:J,2,FALSE)</f>
        <v>RTBM-36012</v>
      </c>
      <c r="G173" s="13">
        <f>IF(ISBLANK(VLOOKUP(A173,Feature統計!A:N,10,FALSE)),"",VLOOKUP(A173,Feature統計!A:N,10,FALSE))</f>
        <v>44886</v>
      </c>
      <c r="H173" s="13">
        <f>IF(ISBLANK(VLOOKUP(A173,Feature統計!A:N,11,FALSE)),"",VLOOKUP(A173,Feature統計!A:N,11,FALSE))</f>
        <v>44897</v>
      </c>
      <c r="I173" s="13">
        <f>IF(ISBLANK(VLOOKUP(A173,Feature統計!A:N,12,FALSE)),"",VLOOKUP(A173,Feature統計!A:N,12,FALSE))</f>
        <v>44886</v>
      </c>
      <c r="J173" s="13" t="str">
        <f>IF(ISBLANK(VLOOKUP(A173,Feature統計!A:N,13,FALSE)),"",VLOOKUP(A173,Feature統計!A:N,13,FALSE))</f>
        <v/>
      </c>
      <c r="K173" s="1" t="str">
        <f>IFERROR(VLOOKUP(E173,SystemTestCase!E:F,2,FALSE),VLOOKUP(E173,HW資料!A:B,2,FALSE))</f>
        <v>Fail</v>
      </c>
      <c r="L173" s="1" t="s">
        <v>7188</v>
      </c>
      <c r="M173" s="13" t="s">
        <v>5398</v>
      </c>
      <c r="N173" s="72" t="s">
        <v>5296</v>
      </c>
      <c r="O173" s="11" t="s">
        <v>7088</v>
      </c>
      <c r="P173" s="11" t="s">
        <v>7433</v>
      </c>
      <c r="Q173" s="11" t="s">
        <v>5408</v>
      </c>
      <c r="S173" s="60" t="str">
        <f t="shared" si="2"/>
        <v>Internal Waive-已提供相關資訊Cellular Antenna</v>
      </c>
    </row>
    <row r="174" spans="1:19" ht="51" x14ac:dyDescent="0.4">
      <c r="A174" s="11" t="str">
        <f>VLOOKUP(E174,匯總複製!H:N,5,FALSE)</f>
        <v>Switch to GSM back-up antenna when LTE1 antenna is broken</v>
      </c>
      <c r="B174" s="12" t="str">
        <f>VLOOKUP(E174,匯總複製!H:N,7,FALSE)</f>
        <v>System Requirement</v>
      </c>
      <c r="C174" s="1" t="str">
        <f>VLOOKUP(A174,Feature統計!A:O,15,FALSE)</f>
        <v>Pass</v>
      </c>
      <c r="D174" s="1" t="str">
        <f>VLOOKUP(A174,Feature統計!A:O,5,FALSE)</f>
        <v>Terry</v>
      </c>
      <c r="E174" s="12" t="s">
        <v>24</v>
      </c>
      <c r="F174" s="12" t="str">
        <f>VLOOKUP(E174,匯總複製!H:J,2,FALSE)</f>
        <v>RTBM-35995</v>
      </c>
      <c r="G174" s="13">
        <f>IF(ISBLANK(VLOOKUP(A174,Feature統計!A:N,10,FALSE)),"",VLOOKUP(A174,Feature統計!A:N,10,FALSE))</f>
        <v>44880</v>
      </c>
      <c r="H174" s="13">
        <f>IF(ISBLANK(VLOOKUP(A174,Feature統計!A:N,11,FALSE)),"",VLOOKUP(A174,Feature統計!A:N,11,FALSE))</f>
        <v>44926</v>
      </c>
      <c r="I174" s="13">
        <f>IF(ISBLANK(VLOOKUP(A174,Feature統計!A:N,12,FALSE)),"",VLOOKUP(A174,Feature統計!A:N,12,FALSE))</f>
        <v>44880</v>
      </c>
      <c r="J174" s="13" t="str">
        <f>IF(ISBLANK(VLOOKUP(A174,Feature統計!A:N,13,FALSE)),"",VLOOKUP(A174,Feature統計!A:N,13,FALSE))</f>
        <v/>
      </c>
      <c r="K174" s="1" t="str">
        <f>IFERROR(VLOOKUP(E174,SystemTestCase!E:F,2,FALSE),VLOOKUP(E174,HW資料!A:B,2,FALSE))</f>
        <v>Pass</v>
      </c>
      <c r="L174" s="1"/>
      <c r="M174" s="13"/>
      <c r="N174" s="72"/>
      <c r="O174" s="11" t="s">
        <v>5262</v>
      </c>
      <c r="P174" s="11"/>
      <c r="Q174" s="11"/>
      <c r="S174" t="str">
        <f t="shared" si="2"/>
        <v>Switch to GSM back-up antenna when LTE1 antenna is broken</v>
      </c>
    </row>
    <row r="175" spans="1:19" ht="136" x14ac:dyDescent="0.4">
      <c r="A175" s="11" t="str">
        <f>VLOOKUP(E175,匯總複製!H:N,5,FALSE)</f>
        <v>Cellular Antenna</v>
      </c>
      <c r="B175" s="12" t="str">
        <f>VLOOKUP(E175,匯總複製!H:N,7,FALSE)</f>
        <v>Hardware Requirement</v>
      </c>
      <c r="C175" s="1" t="str">
        <f>VLOOKUP(A175,Feature統計!A:O,15,FALSE)</f>
        <v>Fail</v>
      </c>
      <c r="D175" s="1" t="str">
        <f>VLOOKUP(A175,Feature統計!A:O,5,FALSE)</f>
        <v>Sean</v>
      </c>
      <c r="E175" s="12" t="s">
        <v>1009</v>
      </c>
      <c r="F175" s="12" t="str">
        <f>VLOOKUP(E175,匯總複製!H:J,2,FALSE)</f>
        <v>RTBM-36009</v>
      </c>
      <c r="G175" s="13">
        <f>IF(ISBLANK(VLOOKUP(A175,Feature統計!A:N,10,FALSE)),"",VLOOKUP(A175,Feature統計!A:N,10,FALSE))</f>
        <v>44886</v>
      </c>
      <c r="H175" s="13">
        <f>IF(ISBLANK(VLOOKUP(A175,Feature統計!A:N,11,FALSE)),"",VLOOKUP(A175,Feature統計!A:N,11,FALSE))</f>
        <v>44897</v>
      </c>
      <c r="I175" s="13">
        <f>IF(ISBLANK(VLOOKUP(A175,Feature統計!A:N,12,FALSE)),"",VLOOKUP(A175,Feature統計!A:N,12,FALSE))</f>
        <v>44886</v>
      </c>
      <c r="J175" s="13" t="str">
        <f>IF(ISBLANK(VLOOKUP(A175,Feature統計!A:N,13,FALSE)),"",VLOOKUP(A175,Feature統計!A:N,13,FALSE))</f>
        <v/>
      </c>
      <c r="K175" s="1" t="str">
        <f>IFERROR(VLOOKUP(E175,SystemTestCase!E:F,2,FALSE),VLOOKUP(E175,HW資料!A:B,2,FALSE))</f>
        <v>Fail</v>
      </c>
      <c r="L175" s="1" t="s">
        <v>7188</v>
      </c>
      <c r="M175" s="13" t="s">
        <v>5398</v>
      </c>
      <c r="N175" s="72" t="s">
        <v>5296</v>
      </c>
      <c r="O175" s="11" t="s">
        <v>7088</v>
      </c>
      <c r="P175" s="11" t="s">
        <v>7433</v>
      </c>
      <c r="Q175" s="11" t="s">
        <v>5408</v>
      </c>
      <c r="S175" s="60" t="str">
        <f t="shared" si="2"/>
        <v>Internal Waive-已提供相關資訊Cellular Antenna</v>
      </c>
    </row>
    <row r="176" spans="1:19" ht="153" x14ac:dyDescent="0.4">
      <c r="A176" s="11" t="str">
        <f>VLOOKUP(E176,匯總複製!H:N,5,FALSE)</f>
        <v>Cellular Antenna</v>
      </c>
      <c r="B176" s="12" t="str">
        <f>VLOOKUP(E176,匯總複製!H:N,7,FALSE)</f>
        <v>Hardware Requirement</v>
      </c>
      <c r="C176" s="1" t="str">
        <f>VLOOKUP(A176,Feature統計!A:O,15,FALSE)</f>
        <v>Fail</v>
      </c>
      <c r="D176" s="1" t="str">
        <f>VLOOKUP(A176,Feature統計!A:O,5,FALSE)</f>
        <v>Sean</v>
      </c>
      <c r="E176" s="12" t="s">
        <v>1010</v>
      </c>
      <c r="F176" s="12" t="str">
        <f>VLOOKUP(E176,匯總複製!H:J,2,FALSE)</f>
        <v>RTBM-36008</v>
      </c>
      <c r="G176" s="13">
        <f>IF(ISBLANK(VLOOKUP(A176,Feature統計!A:N,10,FALSE)),"",VLOOKUP(A176,Feature統計!A:N,10,FALSE))</f>
        <v>44886</v>
      </c>
      <c r="H176" s="13">
        <f>IF(ISBLANK(VLOOKUP(A176,Feature統計!A:N,11,FALSE)),"",VLOOKUP(A176,Feature統計!A:N,11,FALSE))</f>
        <v>44897</v>
      </c>
      <c r="I176" s="13">
        <f>IF(ISBLANK(VLOOKUP(A176,Feature統計!A:N,12,FALSE)),"",VLOOKUP(A176,Feature統計!A:N,12,FALSE))</f>
        <v>44886</v>
      </c>
      <c r="J176" s="13" t="str">
        <f>IF(ISBLANK(VLOOKUP(A176,Feature統計!A:N,13,FALSE)),"",VLOOKUP(A176,Feature統計!A:N,13,FALSE))</f>
        <v/>
      </c>
      <c r="K176" s="1" t="str">
        <f>IFERROR(VLOOKUP(E176,SystemTestCase!E:F,2,FALSE),VLOOKUP(E176,HW資料!A:B,2,FALSE))</f>
        <v>Fail</v>
      </c>
      <c r="L176" s="1" t="s">
        <v>7180</v>
      </c>
      <c r="M176" s="13" t="s">
        <v>5398</v>
      </c>
      <c r="N176" s="72" t="s">
        <v>5296</v>
      </c>
      <c r="O176" s="11" t="s">
        <v>7087</v>
      </c>
      <c r="P176" s="11" t="s">
        <v>7433</v>
      </c>
      <c r="Q176" s="11" t="s">
        <v>5408</v>
      </c>
      <c r="S176" s="60" t="str">
        <f t="shared" si="2"/>
        <v>Internal Waive-已提供相關資訊Cellular Antenna</v>
      </c>
    </row>
    <row r="177" spans="1:19" ht="136" x14ac:dyDescent="0.4">
      <c r="A177" s="11" t="str">
        <f>VLOOKUP(E177,匯總複製!H:N,5,FALSE)</f>
        <v>Cellular Antenna</v>
      </c>
      <c r="B177" s="12" t="str">
        <f>VLOOKUP(E177,匯總複製!H:N,7,FALSE)</f>
        <v>Hardware Requirement</v>
      </c>
      <c r="C177" s="1" t="str">
        <f>VLOOKUP(A177,Feature統計!A:O,15,FALSE)</f>
        <v>Fail</v>
      </c>
      <c r="D177" s="1" t="str">
        <f>VLOOKUP(A177,Feature統計!A:O,5,FALSE)</f>
        <v>Sean</v>
      </c>
      <c r="E177" s="12" t="s">
        <v>1011</v>
      </c>
      <c r="F177" s="12" t="str">
        <f>VLOOKUP(E177,匯總複製!H:J,2,FALSE)</f>
        <v>RTBM-36007</v>
      </c>
      <c r="G177" s="13">
        <f>IF(ISBLANK(VLOOKUP(A177,Feature統計!A:N,10,FALSE)),"",VLOOKUP(A177,Feature統計!A:N,10,FALSE))</f>
        <v>44886</v>
      </c>
      <c r="H177" s="13">
        <f>IF(ISBLANK(VLOOKUP(A177,Feature統計!A:N,11,FALSE)),"",VLOOKUP(A177,Feature統計!A:N,11,FALSE))</f>
        <v>44897</v>
      </c>
      <c r="I177" s="13">
        <f>IF(ISBLANK(VLOOKUP(A177,Feature統計!A:N,12,FALSE)),"",VLOOKUP(A177,Feature統計!A:N,12,FALSE))</f>
        <v>44886</v>
      </c>
      <c r="J177" s="13" t="str">
        <f>IF(ISBLANK(VLOOKUP(A177,Feature統計!A:N,13,FALSE)),"",VLOOKUP(A177,Feature統計!A:N,13,FALSE))</f>
        <v/>
      </c>
      <c r="K177" s="1" t="str">
        <f>IFERROR(VLOOKUP(E177,SystemTestCase!E:F,2,FALSE),VLOOKUP(E177,HW資料!A:B,2,FALSE))</f>
        <v>Fail</v>
      </c>
      <c r="L177" s="1" t="s">
        <v>7188</v>
      </c>
      <c r="M177" s="13" t="s">
        <v>5398</v>
      </c>
      <c r="N177" s="72" t="s">
        <v>5296</v>
      </c>
      <c r="O177" s="11" t="s">
        <v>7088</v>
      </c>
      <c r="P177" s="11" t="s">
        <v>7433</v>
      </c>
      <c r="Q177" s="11" t="s">
        <v>5408</v>
      </c>
      <c r="S177" s="60" t="str">
        <f t="shared" si="2"/>
        <v>Internal Waive-已提供相關資訊Cellular Antenna</v>
      </c>
    </row>
    <row r="178" spans="1:19" ht="34" x14ac:dyDescent="0.4">
      <c r="A178" s="12" t="str">
        <f>VLOOKUP(E178,匯總複製!H:N,5,FALSE)</f>
        <v>Cellular Antenna</v>
      </c>
      <c r="B178" s="12" t="str">
        <f>VLOOKUP(E178,匯總複製!H:N,7,FALSE)</f>
        <v>Hardware Requirement</v>
      </c>
      <c r="C178" s="1" t="str">
        <f>VLOOKUP(A178,Feature統計!A:O,15,FALSE)</f>
        <v>Fail</v>
      </c>
      <c r="D178" s="1" t="str">
        <f>VLOOKUP(A178,Feature統計!A:O,5,FALSE)</f>
        <v>Sean</v>
      </c>
      <c r="E178" s="12" t="s">
        <v>1492</v>
      </c>
      <c r="F178" s="12" t="str">
        <f>VLOOKUP(E178,匯總複製!H:J,2,FALSE)</f>
        <v>RTBM-36006</v>
      </c>
      <c r="G178" s="13">
        <f>IF(ISBLANK(VLOOKUP(A178,Feature統計!A:N,10,FALSE)),"",VLOOKUP(A178,Feature統計!A:N,10,FALSE))</f>
        <v>44886</v>
      </c>
      <c r="H178" s="13">
        <f>IF(ISBLANK(VLOOKUP(A178,Feature統計!A:N,11,FALSE)),"",VLOOKUP(A178,Feature統計!A:N,11,FALSE))</f>
        <v>44897</v>
      </c>
      <c r="I178" s="13">
        <f>IF(ISBLANK(VLOOKUP(A178,Feature統計!A:N,12,FALSE)),"",VLOOKUP(A178,Feature統計!A:N,12,FALSE))</f>
        <v>44886</v>
      </c>
      <c r="J178" s="13" t="str">
        <f>IF(ISBLANK(VLOOKUP(A178,Feature統計!A:N,13,FALSE)),"",VLOOKUP(A178,Feature統計!A:N,13,FALSE))</f>
        <v/>
      </c>
      <c r="K178" s="1" t="str">
        <f>IFERROR(VLOOKUP(E178,SystemTestCase!E:F,2,FALSE),VLOOKUP(E178,HW資料!A:B,2,FALSE))</f>
        <v>Pass</v>
      </c>
      <c r="L178" s="1"/>
      <c r="M178" s="13"/>
      <c r="N178" s="72"/>
      <c r="O178" s="11" t="s">
        <v>5225</v>
      </c>
      <c r="P178" s="11"/>
      <c r="Q178" s="11"/>
      <c r="S178" t="str">
        <f t="shared" si="2"/>
        <v>Cellular Antenna</v>
      </c>
    </row>
    <row r="179" spans="1:19" ht="136" x14ac:dyDescent="0.4">
      <c r="A179" s="11" t="str">
        <f>VLOOKUP(E179,匯總複製!H:N,5,FALSE)</f>
        <v>Cellular Antenna</v>
      </c>
      <c r="B179" s="12" t="str">
        <f>VLOOKUP(E179,匯總複製!H:N,7,FALSE)</f>
        <v>Hardware Requirement</v>
      </c>
      <c r="C179" s="1" t="str">
        <f>VLOOKUP(A179,Feature統計!A:O,15,FALSE)</f>
        <v>Fail</v>
      </c>
      <c r="D179" s="1" t="str">
        <f>VLOOKUP(A179,Feature統計!A:O,5,FALSE)</f>
        <v>Sean</v>
      </c>
      <c r="E179" s="12" t="s">
        <v>1012</v>
      </c>
      <c r="F179" s="12" t="str">
        <f>VLOOKUP(E179,匯總複製!H:J,2,FALSE)</f>
        <v>RTBM-36005</v>
      </c>
      <c r="G179" s="13">
        <f>IF(ISBLANK(VLOOKUP(A179,Feature統計!A:N,10,FALSE)),"",VLOOKUP(A179,Feature統計!A:N,10,FALSE))</f>
        <v>44886</v>
      </c>
      <c r="H179" s="13">
        <f>IF(ISBLANK(VLOOKUP(A179,Feature統計!A:N,11,FALSE)),"",VLOOKUP(A179,Feature統計!A:N,11,FALSE))</f>
        <v>44897</v>
      </c>
      <c r="I179" s="13">
        <f>IF(ISBLANK(VLOOKUP(A179,Feature統計!A:N,12,FALSE)),"",VLOOKUP(A179,Feature統計!A:N,12,FALSE))</f>
        <v>44886</v>
      </c>
      <c r="J179" s="13" t="str">
        <f>IF(ISBLANK(VLOOKUP(A179,Feature統計!A:N,13,FALSE)),"",VLOOKUP(A179,Feature統計!A:N,13,FALSE))</f>
        <v/>
      </c>
      <c r="K179" s="1" t="str">
        <f>IFERROR(VLOOKUP(E179,SystemTestCase!E:F,2,FALSE),VLOOKUP(E179,HW資料!A:B,2,FALSE))</f>
        <v>Fail</v>
      </c>
      <c r="L179" s="1" t="s">
        <v>7188</v>
      </c>
      <c r="M179" s="13" t="s">
        <v>5398</v>
      </c>
      <c r="N179" s="72" t="s">
        <v>5296</v>
      </c>
      <c r="O179" s="11" t="s">
        <v>7088</v>
      </c>
      <c r="P179" s="11" t="s">
        <v>7433</v>
      </c>
      <c r="Q179" s="11" t="s">
        <v>5408</v>
      </c>
      <c r="S179" s="60" t="str">
        <f t="shared" si="2"/>
        <v>Internal Waive-已提供相關資訊Cellular Antenna</v>
      </c>
    </row>
    <row r="180" spans="1:19" x14ac:dyDescent="0.4">
      <c r="A180" s="12" t="str">
        <f>VLOOKUP(E180,匯總複製!H:N,5,FALSE)</f>
        <v>Cellular Antenna</v>
      </c>
      <c r="B180" s="12" t="str">
        <f>VLOOKUP(E180,匯總複製!H:N,7,FALSE)</f>
        <v>Hardware Requirement</v>
      </c>
      <c r="C180" s="1" t="str">
        <f>VLOOKUP(A180,Feature統計!A:O,15,FALSE)</f>
        <v>Fail</v>
      </c>
      <c r="D180" s="1" t="str">
        <f>VLOOKUP(A180,Feature統計!A:O,5,FALSE)</f>
        <v>Sean</v>
      </c>
      <c r="E180" s="12" t="s">
        <v>1220</v>
      </c>
      <c r="F180" s="12" t="str">
        <f>VLOOKUP(E180,匯總複製!H:J,2,FALSE)</f>
        <v>RTBM-36002</v>
      </c>
      <c r="G180" s="13">
        <f>IF(ISBLANK(VLOOKUP(A180,Feature統計!A:N,10,FALSE)),"",VLOOKUP(A180,Feature統計!A:N,10,FALSE))</f>
        <v>44886</v>
      </c>
      <c r="H180" s="13">
        <f>IF(ISBLANK(VLOOKUP(A180,Feature統計!A:N,11,FALSE)),"",VLOOKUP(A180,Feature統計!A:N,11,FALSE))</f>
        <v>44897</v>
      </c>
      <c r="I180" s="13">
        <f>IF(ISBLANK(VLOOKUP(A180,Feature統計!A:N,12,FALSE)),"",VLOOKUP(A180,Feature統計!A:N,12,FALSE))</f>
        <v>44886</v>
      </c>
      <c r="J180" s="13" t="str">
        <f>IF(ISBLANK(VLOOKUP(A180,Feature統計!A:N,13,FALSE)),"",VLOOKUP(A180,Feature統計!A:N,13,FALSE))</f>
        <v/>
      </c>
      <c r="K180" s="1" t="str">
        <f>IFERROR(VLOOKUP(E180,SystemTestCase!E:F,2,FALSE),VLOOKUP(E180,HW資料!A:B,2,FALSE))</f>
        <v>Pass</v>
      </c>
      <c r="L180" s="1"/>
      <c r="M180" s="13"/>
      <c r="N180" s="72"/>
      <c r="O180" s="11"/>
      <c r="P180" s="11"/>
      <c r="Q180" s="11"/>
      <c r="S180" t="str">
        <f t="shared" si="2"/>
        <v>Cellular Antenna</v>
      </c>
    </row>
    <row r="181" spans="1:19" x14ac:dyDescent="0.4">
      <c r="A181" s="12" t="str">
        <f>VLOOKUP(E181,匯總複製!H:N,5,FALSE)</f>
        <v>Cellular Antenna</v>
      </c>
      <c r="B181" s="12" t="str">
        <f>VLOOKUP(E181,匯總複製!H:N,7,FALSE)</f>
        <v>Hardware Requirement</v>
      </c>
      <c r="C181" s="1" t="str">
        <f>VLOOKUP(A181,Feature統計!A:O,15,FALSE)</f>
        <v>Fail</v>
      </c>
      <c r="D181" s="1" t="str">
        <f>VLOOKUP(A181,Feature統計!A:O,5,FALSE)</f>
        <v>Sean</v>
      </c>
      <c r="E181" s="12" t="s">
        <v>1224</v>
      </c>
      <c r="F181" s="12" t="str">
        <f>VLOOKUP(E181,匯總複製!H:J,2,FALSE)</f>
        <v>RTBM-36001</v>
      </c>
      <c r="G181" s="13">
        <f>IF(ISBLANK(VLOOKUP(A181,Feature統計!A:N,10,FALSE)),"",VLOOKUP(A181,Feature統計!A:N,10,FALSE))</f>
        <v>44886</v>
      </c>
      <c r="H181" s="13">
        <f>IF(ISBLANK(VLOOKUP(A181,Feature統計!A:N,11,FALSE)),"",VLOOKUP(A181,Feature統計!A:N,11,FALSE))</f>
        <v>44897</v>
      </c>
      <c r="I181" s="13">
        <f>IF(ISBLANK(VLOOKUP(A181,Feature統計!A:N,12,FALSE)),"",VLOOKUP(A181,Feature統計!A:N,12,FALSE))</f>
        <v>44886</v>
      </c>
      <c r="J181" s="13" t="str">
        <f>IF(ISBLANK(VLOOKUP(A181,Feature統計!A:N,13,FALSE)),"",VLOOKUP(A181,Feature統計!A:N,13,FALSE))</f>
        <v/>
      </c>
      <c r="K181" s="1" t="str">
        <f>IFERROR(VLOOKUP(E181,SystemTestCase!E:F,2,FALSE),VLOOKUP(E181,HW資料!A:B,2,FALSE))</f>
        <v>Pass</v>
      </c>
      <c r="L181" s="1"/>
      <c r="M181" s="13"/>
      <c r="N181" s="72"/>
      <c r="O181" s="11"/>
      <c r="P181" s="11"/>
      <c r="Q181" s="11"/>
      <c r="S181" t="str">
        <f t="shared" si="2"/>
        <v>Cellular Antenna</v>
      </c>
    </row>
    <row r="182" spans="1:19" x14ac:dyDescent="0.4">
      <c r="A182" s="12" t="str">
        <f>VLOOKUP(E182,匯總複製!H:N,5,FALSE)</f>
        <v>Cellular Antenna</v>
      </c>
      <c r="B182" s="12" t="str">
        <f>VLOOKUP(E182,匯總複製!H:N,7,FALSE)</f>
        <v>Hardware Requirement</v>
      </c>
      <c r="C182" s="1" t="str">
        <f>VLOOKUP(A182,Feature統計!A:O,15,FALSE)</f>
        <v>Fail</v>
      </c>
      <c r="D182" s="1" t="str">
        <f>VLOOKUP(A182,Feature統計!A:O,5,FALSE)</f>
        <v>Sean</v>
      </c>
      <c r="E182" s="12" t="s">
        <v>1226</v>
      </c>
      <c r="F182" s="12" t="str">
        <f>VLOOKUP(E182,匯總複製!H:J,2,FALSE)</f>
        <v>RTBM-36000</v>
      </c>
      <c r="G182" s="13">
        <f>IF(ISBLANK(VLOOKUP(A182,Feature統計!A:N,10,FALSE)),"",VLOOKUP(A182,Feature統計!A:N,10,FALSE))</f>
        <v>44886</v>
      </c>
      <c r="H182" s="13">
        <f>IF(ISBLANK(VLOOKUP(A182,Feature統計!A:N,11,FALSE)),"",VLOOKUP(A182,Feature統計!A:N,11,FALSE))</f>
        <v>44897</v>
      </c>
      <c r="I182" s="13">
        <f>IF(ISBLANK(VLOOKUP(A182,Feature統計!A:N,12,FALSE)),"",VLOOKUP(A182,Feature統計!A:N,12,FALSE))</f>
        <v>44886</v>
      </c>
      <c r="J182" s="13" t="str">
        <f>IF(ISBLANK(VLOOKUP(A182,Feature統計!A:N,13,FALSE)),"",VLOOKUP(A182,Feature統計!A:N,13,FALSE))</f>
        <v/>
      </c>
      <c r="K182" s="1" t="str">
        <f>IFERROR(VLOOKUP(E182,SystemTestCase!E:F,2,FALSE),VLOOKUP(E182,HW資料!A:B,2,FALSE))</f>
        <v>Pass</v>
      </c>
      <c r="L182" s="1"/>
      <c r="M182" s="13"/>
      <c r="N182" s="72"/>
      <c r="O182" s="11"/>
      <c r="P182" s="11"/>
      <c r="Q182" s="11"/>
      <c r="S182" t="str">
        <f t="shared" si="2"/>
        <v>Cellular Antenna</v>
      </c>
    </row>
    <row r="183" spans="1:19" x14ac:dyDescent="0.4">
      <c r="A183" s="12" t="str">
        <f>VLOOKUP(E183,匯總複製!H:N,5,FALSE)</f>
        <v>Cellular antenna high level requirement</v>
      </c>
      <c r="B183" s="12" t="str">
        <f>VLOOKUP(E183,匯總複製!H:N,7,FALSE)</f>
        <v>System Requirement</v>
      </c>
      <c r="C183" s="1" t="str">
        <f>VLOOKUP(A183,Feature統計!A:O,15,FALSE)</f>
        <v>Pass</v>
      </c>
      <c r="D183" s="1" t="str">
        <f>VLOOKUP(A183,Feature統計!A:O,5,FALSE)</f>
        <v>Bear</v>
      </c>
      <c r="E183" s="12" t="s">
        <v>2956</v>
      </c>
      <c r="F183" s="12" t="str">
        <f>VLOOKUP(E183,匯總複製!H:J,2,FALSE)</f>
        <v>RTBM-35992</v>
      </c>
      <c r="G183" s="13">
        <f>IF(ISBLANK(VLOOKUP(A183,Feature統計!A:N,10,FALSE)),"",VLOOKUP(A183,Feature統計!A:N,10,FALSE))</f>
        <v>44914</v>
      </c>
      <c r="H183" s="13">
        <f>IF(ISBLANK(VLOOKUP(A183,Feature統計!A:N,11,FALSE)),"",VLOOKUP(A183,Feature統計!A:N,11,FALSE))</f>
        <v>44926</v>
      </c>
      <c r="I183" s="13">
        <f>IF(ISBLANK(VLOOKUP(A183,Feature統計!A:N,12,FALSE)),"",VLOOKUP(A183,Feature統計!A:N,12,FALSE))</f>
        <v>44908</v>
      </c>
      <c r="J183" s="13" t="str">
        <f>IF(ISBLANK(VLOOKUP(A183,Feature統計!A:N,13,FALSE)),"",VLOOKUP(A183,Feature統計!A:N,13,FALSE))</f>
        <v/>
      </c>
      <c r="K183" s="1" t="str">
        <f>IFERROR(VLOOKUP(E183,SystemTestCase!E:F,2,FALSE),VLOOKUP(E183,HW資料!A:B,2,FALSE))</f>
        <v>StagePass</v>
      </c>
      <c r="L183" s="1"/>
      <c r="M183" s="13"/>
      <c r="N183" s="72"/>
      <c r="O183" s="11"/>
      <c r="P183" s="11"/>
      <c r="Q183" s="11"/>
      <c r="S183" t="str">
        <f t="shared" si="2"/>
        <v>Cellular antenna high level requirement</v>
      </c>
    </row>
    <row r="184" spans="1:19" x14ac:dyDescent="0.4">
      <c r="A184" s="12" t="str">
        <f>VLOOKUP(E184,匯總複製!H:N,5,FALSE)</f>
        <v>Cellular Antenna</v>
      </c>
      <c r="B184" s="12" t="str">
        <f>VLOOKUP(E184,匯總複製!H:N,7,FALSE)</f>
        <v>System Requirement</v>
      </c>
      <c r="C184" s="1" t="str">
        <f>VLOOKUP(A184,Feature統計!A:O,15,FALSE)</f>
        <v>Fail</v>
      </c>
      <c r="D184" s="1" t="str">
        <f>VLOOKUP(A184,Feature統計!A:O,5,FALSE)</f>
        <v>Sean</v>
      </c>
      <c r="E184" s="12" t="s">
        <v>662</v>
      </c>
      <c r="F184" s="12" t="str">
        <f>VLOOKUP(E184,匯總複製!H:J,2,FALSE)</f>
        <v>RTBM-36004</v>
      </c>
      <c r="G184" s="13">
        <f>IF(ISBLANK(VLOOKUP(A184,Feature統計!A:N,10,FALSE)),"",VLOOKUP(A184,Feature統計!A:N,10,FALSE))</f>
        <v>44886</v>
      </c>
      <c r="H184" s="13">
        <f>IF(ISBLANK(VLOOKUP(A184,Feature統計!A:N,11,FALSE)),"",VLOOKUP(A184,Feature統計!A:N,11,FALSE))</f>
        <v>44897</v>
      </c>
      <c r="I184" s="13">
        <f>IF(ISBLANK(VLOOKUP(A184,Feature統計!A:N,12,FALSE)),"",VLOOKUP(A184,Feature統計!A:N,12,FALSE))</f>
        <v>44886</v>
      </c>
      <c r="J184" s="13" t="str">
        <f>IF(ISBLANK(VLOOKUP(A184,Feature統計!A:N,13,FALSE)),"",VLOOKUP(A184,Feature統計!A:N,13,FALSE))</f>
        <v/>
      </c>
      <c r="K184" s="1" t="str">
        <f>IFERROR(VLOOKUP(E184,SystemTestCase!E:F,2,FALSE),VLOOKUP(E184,HW資料!A:B,2,FALSE))</f>
        <v>StagePass</v>
      </c>
      <c r="L184" s="1"/>
      <c r="M184" s="13"/>
      <c r="N184" s="72"/>
      <c r="O184" s="11"/>
      <c r="P184" s="11"/>
      <c r="Q184" s="11"/>
      <c r="S184" t="str">
        <f t="shared" si="2"/>
        <v>Cellular Antenna</v>
      </c>
    </row>
    <row r="185" spans="1:19" x14ac:dyDescent="0.4">
      <c r="A185" s="12" t="str">
        <f>VLOOKUP(E185,匯總複製!H:N,5,FALSE)</f>
        <v>Connector - BuB</v>
      </c>
      <c r="B185" s="12" t="str">
        <f>VLOOKUP(E185,匯總複製!H:N,7,FALSE)</f>
        <v>Hardware Requirement</v>
      </c>
      <c r="C185" s="1" t="str">
        <f>VLOOKUP(A185,Feature統計!A:O,15,FALSE)</f>
        <v>Pass</v>
      </c>
      <c r="D185" s="1" t="str">
        <f>VLOOKUP(A185,Feature統計!A:O,5,FALSE)</f>
        <v>Skaut</v>
      </c>
      <c r="E185" s="12" t="s">
        <v>1133</v>
      </c>
      <c r="F185" s="12" t="str">
        <f>VLOOKUP(E185,匯總複製!H:J,2,FALSE)</f>
        <v>RTBM-36157</v>
      </c>
      <c r="G185" s="13">
        <f>IF(ISBLANK(VLOOKUP(A185,Feature統計!A:N,10,FALSE)),"",VLOOKUP(A185,Feature統計!A:N,10,FALSE))</f>
        <v>44866</v>
      </c>
      <c r="H185" s="13">
        <f>IF(ISBLANK(VLOOKUP(A185,Feature統計!A:N,11,FALSE)),"",VLOOKUP(A185,Feature統計!A:N,11,FALSE))</f>
        <v>44895</v>
      </c>
      <c r="I185" s="13">
        <f>IF(ISBLANK(VLOOKUP(A185,Feature統計!A:N,12,FALSE)),"",VLOOKUP(A185,Feature統計!A:N,12,FALSE))</f>
        <v>44866</v>
      </c>
      <c r="J185" s="13">
        <f>IF(ISBLANK(VLOOKUP(A185,Feature統計!A:N,13,FALSE)),"",VLOOKUP(A185,Feature統計!A:N,13,FALSE))</f>
        <v>44895</v>
      </c>
      <c r="K185" s="1" t="str">
        <f>IFERROR(VLOOKUP(E185,SystemTestCase!E:F,2,FALSE),VLOOKUP(E185,HW資料!A:B,2,FALSE))</f>
        <v>StagePass</v>
      </c>
      <c r="L185" s="1"/>
      <c r="M185" s="13"/>
      <c r="N185" s="72"/>
      <c r="O185" s="11"/>
      <c r="P185" s="11"/>
      <c r="Q185" s="11"/>
      <c r="S185" t="str">
        <f t="shared" si="2"/>
        <v>Connector - BuB</v>
      </c>
    </row>
    <row r="186" spans="1:19" x14ac:dyDescent="0.4">
      <c r="A186" s="12" t="str">
        <f>VLOOKUP(E186,匯總複製!H:N,5,FALSE)</f>
        <v>Connector - BuB</v>
      </c>
      <c r="B186" s="12" t="str">
        <f>VLOOKUP(E186,匯總複製!H:N,7,FALSE)</f>
        <v>Hardware Requirement</v>
      </c>
      <c r="C186" s="1" t="str">
        <f>VLOOKUP(A186,Feature統計!A:O,15,FALSE)</f>
        <v>Pass</v>
      </c>
      <c r="D186" s="1" t="str">
        <f>VLOOKUP(A186,Feature統計!A:O,5,FALSE)</f>
        <v>Skaut</v>
      </c>
      <c r="E186" s="12" t="s">
        <v>1146</v>
      </c>
      <c r="F186" s="12" t="str">
        <f>VLOOKUP(E186,匯總複製!H:J,2,FALSE)</f>
        <v>RTBM-36150</v>
      </c>
      <c r="G186" s="13">
        <f>IF(ISBLANK(VLOOKUP(A186,Feature統計!A:N,10,FALSE)),"",VLOOKUP(A186,Feature統計!A:N,10,FALSE))</f>
        <v>44866</v>
      </c>
      <c r="H186" s="13">
        <f>IF(ISBLANK(VLOOKUP(A186,Feature統計!A:N,11,FALSE)),"",VLOOKUP(A186,Feature統計!A:N,11,FALSE))</f>
        <v>44895</v>
      </c>
      <c r="I186" s="13">
        <f>IF(ISBLANK(VLOOKUP(A186,Feature統計!A:N,12,FALSE)),"",VLOOKUP(A186,Feature統計!A:N,12,FALSE))</f>
        <v>44866</v>
      </c>
      <c r="J186" s="13">
        <f>IF(ISBLANK(VLOOKUP(A186,Feature統計!A:N,13,FALSE)),"",VLOOKUP(A186,Feature統計!A:N,13,FALSE))</f>
        <v>44895</v>
      </c>
      <c r="K186" s="1" t="str">
        <f>IFERROR(VLOOKUP(E186,SystemTestCase!E:F,2,FALSE),VLOOKUP(E186,HW資料!A:B,2,FALSE))</f>
        <v>StagePass</v>
      </c>
      <c r="L186" s="1"/>
      <c r="M186" s="13"/>
      <c r="N186" s="72"/>
      <c r="O186" s="11"/>
      <c r="P186" s="11"/>
      <c r="Q186" s="11"/>
      <c r="S186" t="str">
        <f t="shared" si="2"/>
        <v>Connector - BuB</v>
      </c>
    </row>
    <row r="187" spans="1:19" x14ac:dyDescent="0.4">
      <c r="A187" s="12" t="str">
        <f>VLOOKUP(E187,匯總複製!H:N,5,FALSE)</f>
        <v>Connector - BuB</v>
      </c>
      <c r="B187" s="12" t="str">
        <f>VLOOKUP(E187,匯總複製!H:N,7,FALSE)</f>
        <v>Hardware Requirement</v>
      </c>
      <c r="C187" s="1" t="str">
        <f>VLOOKUP(A187,Feature統計!A:O,15,FALSE)</f>
        <v>Pass</v>
      </c>
      <c r="D187" s="1" t="str">
        <f>VLOOKUP(A187,Feature統計!A:O,5,FALSE)</f>
        <v>Skaut</v>
      </c>
      <c r="E187" s="12" t="s">
        <v>1147</v>
      </c>
      <c r="F187" s="12" t="str">
        <f>VLOOKUP(E187,匯總複製!H:J,2,FALSE)</f>
        <v>RTBM-36155</v>
      </c>
      <c r="G187" s="13">
        <f>IF(ISBLANK(VLOOKUP(A187,Feature統計!A:N,10,FALSE)),"",VLOOKUP(A187,Feature統計!A:N,10,FALSE))</f>
        <v>44866</v>
      </c>
      <c r="H187" s="13">
        <f>IF(ISBLANK(VLOOKUP(A187,Feature統計!A:N,11,FALSE)),"",VLOOKUP(A187,Feature統計!A:N,11,FALSE))</f>
        <v>44895</v>
      </c>
      <c r="I187" s="13">
        <f>IF(ISBLANK(VLOOKUP(A187,Feature統計!A:N,12,FALSE)),"",VLOOKUP(A187,Feature統計!A:N,12,FALSE))</f>
        <v>44866</v>
      </c>
      <c r="J187" s="13">
        <f>IF(ISBLANK(VLOOKUP(A187,Feature統計!A:N,13,FALSE)),"",VLOOKUP(A187,Feature統計!A:N,13,FALSE))</f>
        <v>44895</v>
      </c>
      <c r="K187" s="1" t="str">
        <f>IFERROR(VLOOKUP(E187,SystemTestCase!E:F,2,FALSE),VLOOKUP(E187,HW資料!A:B,2,FALSE))</f>
        <v>StagePass</v>
      </c>
      <c r="L187" s="1"/>
      <c r="M187" s="13"/>
      <c r="N187" s="72"/>
      <c r="O187" s="11"/>
      <c r="P187" s="11"/>
      <c r="Q187" s="11"/>
      <c r="S187" t="str">
        <f t="shared" si="2"/>
        <v>Connector - BuB</v>
      </c>
    </row>
    <row r="188" spans="1:19" x14ac:dyDescent="0.4">
      <c r="A188" s="12" t="str">
        <f>VLOOKUP(E188,匯總複製!H:N,5,FALSE)</f>
        <v>Connector - BuB</v>
      </c>
      <c r="B188" s="12" t="str">
        <f>VLOOKUP(E188,匯總複製!H:N,7,FALSE)</f>
        <v>Hardware Requirement</v>
      </c>
      <c r="C188" s="1" t="str">
        <f>VLOOKUP(A188,Feature統計!A:O,15,FALSE)</f>
        <v>Pass</v>
      </c>
      <c r="D188" s="1" t="str">
        <f>VLOOKUP(A188,Feature統計!A:O,5,FALSE)</f>
        <v>Skaut</v>
      </c>
      <c r="E188" s="12" t="s">
        <v>1165</v>
      </c>
      <c r="F188" s="12" t="str">
        <f>VLOOKUP(E188,匯總複製!H:J,2,FALSE)</f>
        <v>RTBM-36148</v>
      </c>
      <c r="G188" s="13">
        <f>IF(ISBLANK(VLOOKUP(A188,Feature統計!A:N,10,FALSE)),"",VLOOKUP(A188,Feature統計!A:N,10,FALSE))</f>
        <v>44866</v>
      </c>
      <c r="H188" s="13">
        <f>IF(ISBLANK(VLOOKUP(A188,Feature統計!A:N,11,FALSE)),"",VLOOKUP(A188,Feature統計!A:N,11,FALSE))</f>
        <v>44895</v>
      </c>
      <c r="I188" s="13">
        <f>IF(ISBLANK(VLOOKUP(A188,Feature統計!A:N,12,FALSE)),"",VLOOKUP(A188,Feature統計!A:N,12,FALSE))</f>
        <v>44866</v>
      </c>
      <c r="J188" s="13">
        <f>IF(ISBLANK(VLOOKUP(A188,Feature統計!A:N,13,FALSE)),"",VLOOKUP(A188,Feature統計!A:N,13,FALSE))</f>
        <v>44895</v>
      </c>
      <c r="K188" s="1" t="str">
        <f>IFERROR(VLOOKUP(E188,SystemTestCase!E:F,2,FALSE),VLOOKUP(E188,HW資料!A:B,2,FALSE))</f>
        <v>StagePass</v>
      </c>
      <c r="L188" s="1"/>
      <c r="M188" s="13"/>
      <c r="N188" s="72"/>
      <c r="O188" s="11"/>
      <c r="P188" s="11"/>
      <c r="Q188" s="11"/>
      <c r="S188" t="str">
        <f t="shared" si="2"/>
        <v>Connector - BuB</v>
      </c>
    </row>
    <row r="189" spans="1:19" x14ac:dyDescent="0.4">
      <c r="A189" s="12" t="str">
        <f>VLOOKUP(E189,匯總複製!H:N,5,FALSE)</f>
        <v>Connector - Ethernet</v>
      </c>
      <c r="B189" s="12" t="str">
        <f>VLOOKUP(E189,匯總複製!H:N,7,FALSE)</f>
        <v>Hardware Requirement</v>
      </c>
      <c r="C189" s="1" t="str">
        <f>VLOOKUP(A189,Feature統計!A:O,15,FALSE)</f>
        <v>Pass</v>
      </c>
      <c r="D189" s="1" t="str">
        <f>VLOOKUP(A189,Feature統計!A:O,5,FALSE)</f>
        <v>Skaut</v>
      </c>
      <c r="E189" s="12" t="s">
        <v>1212</v>
      </c>
      <c r="F189" s="12" t="str">
        <f>VLOOKUP(E189,匯總複製!H:J,2,FALSE)</f>
        <v>RTBM-36140</v>
      </c>
      <c r="G189" s="13">
        <f>IF(ISBLANK(VLOOKUP(A189,Feature統計!A:N,10,FALSE)),"",VLOOKUP(A189,Feature統計!A:N,10,FALSE))</f>
        <v>44866</v>
      </c>
      <c r="H189" s="13">
        <f>IF(ISBLANK(VLOOKUP(A189,Feature統計!A:N,11,FALSE)),"",VLOOKUP(A189,Feature統計!A:N,11,FALSE))</f>
        <v>44895</v>
      </c>
      <c r="I189" s="13">
        <f>IF(ISBLANK(VLOOKUP(A189,Feature統計!A:N,12,FALSE)),"",VLOOKUP(A189,Feature統計!A:N,12,FALSE))</f>
        <v>44866</v>
      </c>
      <c r="J189" s="13">
        <f>IF(ISBLANK(VLOOKUP(A189,Feature統計!A:N,13,FALSE)),"",VLOOKUP(A189,Feature統計!A:N,13,FALSE))</f>
        <v>44895</v>
      </c>
      <c r="K189" s="1" t="str">
        <f>IFERROR(VLOOKUP(E189,SystemTestCase!E:F,2,FALSE),VLOOKUP(E189,HW資料!A:B,2,FALSE))</f>
        <v>StagePass</v>
      </c>
      <c r="L189" s="1"/>
      <c r="M189" s="13"/>
      <c r="N189" s="72"/>
      <c r="O189" s="11"/>
      <c r="P189" s="11"/>
      <c r="Q189" s="11"/>
      <c r="S189" t="str">
        <f t="shared" si="2"/>
        <v>Connector - Ethernet</v>
      </c>
    </row>
    <row r="190" spans="1:19" x14ac:dyDescent="0.4">
      <c r="A190" s="12" t="str">
        <f>VLOOKUP(E190,匯總複製!H:N,5,FALSE)</f>
        <v>Connector - HMTD</v>
      </c>
      <c r="B190" s="12" t="str">
        <f>VLOOKUP(E190,匯總複製!H:N,7,FALSE)</f>
        <v>Hardware Requirement</v>
      </c>
      <c r="C190" s="1" t="str">
        <f>VLOOKUP(A190,Feature統計!A:O,15,FALSE)</f>
        <v>Pass</v>
      </c>
      <c r="D190" s="1" t="str">
        <f>VLOOKUP(A190,Feature統計!A:O,5,FALSE)</f>
        <v>Skaut</v>
      </c>
      <c r="E190" s="12" t="s">
        <v>1137</v>
      </c>
      <c r="F190" s="12" t="str">
        <f>VLOOKUP(E190,匯總複製!H:J,2,FALSE)</f>
        <v>RTBM-36269</v>
      </c>
      <c r="G190" s="13">
        <f>IF(ISBLANK(VLOOKUP(A190,Feature統計!A:N,10,FALSE)),"",VLOOKUP(A190,Feature統計!A:N,10,FALSE))</f>
        <v>44866</v>
      </c>
      <c r="H190" s="13">
        <f>IF(ISBLANK(VLOOKUP(A190,Feature統計!A:N,11,FALSE)),"",VLOOKUP(A190,Feature統計!A:N,11,FALSE))</f>
        <v>44895</v>
      </c>
      <c r="I190" s="13">
        <f>IF(ISBLANK(VLOOKUP(A190,Feature統計!A:N,12,FALSE)),"",VLOOKUP(A190,Feature統計!A:N,12,FALSE))</f>
        <v>44866</v>
      </c>
      <c r="J190" s="13">
        <f>IF(ISBLANK(VLOOKUP(A190,Feature統計!A:N,13,FALSE)),"",VLOOKUP(A190,Feature統計!A:N,13,FALSE))</f>
        <v>44895</v>
      </c>
      <c r="K190" s="1" t="str">
        <f>IFERROR(VLOOKUP(E190,SystemTestCase!E:F,2,FALSE),VLOOKUP(E190,HW資料!A:B,2,FALSE))</f>
        <v>StagePass</v>
      </c>
      <c r="L190" s="1"/>
      <c r="M190" s="13"/>
      <c r="N190" s="72"/>
      <c r="O190" s="11"/>
      <c r="P190" s="11"/>
      <c r="Q190" s="11"/>
      <c r="S190" t="str">
        <f t="shared" si="2"/>
        <v>Connector - HMTD</v>
      </c>
    </row>
    <row r="191" spans="1:19" x14ac:dyDescent="0.4">
      <c r="A191" s="12" t="str">
        <f>VLOOKUP(E191,匯總複製!H:N,5,FALSE)</f>
        <v>Connector - HMTD</v>
      </c>
      <c r="B191" s="12" t="str">
        <f>VLOOKUP(E191,匯總複製!H:N,7,FALSE)</f>
        <v>Hardware Requirement</v>
      </c>
      <c r="C191" s="1" t="str">
        <f>VLOOKUP(A191,Feature統計!A:O,15,FALSE)</f>
        <v>Pass</v>
      </c>
      <c r="D191" s="1" t="str">
        <f>VLOOKUP(A191,Feature統計!A:O,5,FALSE)</f>
        <v>Skaut</v>
      </c>
      <c r="E191" s="12" t="s">
        <v>1200</v>
      </c>
      <c r="F191" s="12" t="str">
        <f>VLOOKUP(E191,匯總複製!H:J,2,FALSE)</f>
        <v>RTBM-36265</v>
      </c>
      <c r="G191" s="13">
        <f>IF(ISBLANK(VLOOKUP(A191,Feature統計!A:N,10,FALSE)),"",VLOOKUP(A191,Feature統計!A:N,10,FALSE))</f>
        <v>44866</v>
      </c>
      <c r="H191" s="13">
        <f>IF(ISBLANK(VLOOKUP(A191,Feature統計!A:N,11,FALSE)),"",VLOOKUP(A191,Feature統計!A:N,11,FALSE))</f>
        <v>44895</v>
      </c>
      <c r="I191" s="13">
        <f>IF(ISBLANK(VLOOKUP(A191,Feature統計!A:N,12,FALSE)),"",VLOOKUP(A191,Feature統計!A:N,12,FALSE))</f>
        <v>44866</v>
      </c>
      <c r="J191" s="13">
        <f>IF(ISBLANK(VLOOKUP(A191,Feature統計!A:N,13,FALSE)),"",VLOOKUP(A191,Feature統計!A:N,13,FALSE))</f>
        <v>44895</v>
      </c>
      <c r="K191" s="1" t="str">
        <f>IFERROR(VLOOKUP(E191,SystemTestCase!E:F,2,FALSE),VLOOKUP(E191,HW資料!A:B,2,FALSE))</f>
        <v>StagePass</v>
      </c>
      <c r="L191" s="1"/>
      <c r="M191" s="13"/>
      <c r="N191" s="72"/>
      <c r="O191" s="11"/>
      <c r="P191" s="11"/>
      <c r="Q191" s="11"/>
      <c r="S191" t="str">
        <f t="shared" si="2"/>
        <v>Connector - HMTD</v>
      </c>
    </row>
    <row r="192" spans="1:19" x14ac:dyDescent="0.4">
      <c r="A192" s="12" t="str">
        <f>VLOOKUP(E192,匯總複製!H:N,5,FALSE)</f>
        <v>Connector - HMTD</v>
      </c>
      <c r="B192" s="12" t="str">
        <f>VLOOKUP(E192,匯總複製!H:N,7,FALSE)</f>
        <v>Hardware Requirement</v>
      </c>
      <c r="C192" s="1" t="str">
        <f>VLOOKUP(A192,Feature統計!A:O,15,FALSE)</f>
        <v>Pass</v>
      </c>
      <c r="D192" s="1" t="str">
        <f>VLOOKUP(A192,Feature統計!A:O,5,FALSE)</f>
        <v>Skaut</v>
      </c>
      <c r="E192" s="12" t="s">
        <v>1469</v>
      </c>
      <c r="F192" s="12" t="str">
        <f>VLOOKUP(E192,匯總複製!H:J,2,FALSE)</f>
        <v>RTBM-12772</v>
      </c>
      <c r="G192" s="13">
        <f>IF(ISBLANK(VLOOKUP(A192,Feature統計!A:N,10,FALSE)),"",VLOOKUP(A192,Feature統計!A:N,10,FALSE))</f>
        <v>44866</v>
      </c>
      <c r="H192" s="13">
        <f>IF(ISBLANK(VLOOKUP(A192,Feature統計!A:N,11,FALSE)),"",VLOOKUP(A192,Feature統計!A:N,11,FALSE))</f>
        <v>44895</v>
      </c>
      <c r="I192" s="13">
        <f>IF(ISBLANK(VLOOKUP(A192,Feature統計!A:N,12,FALSE)),"",VLOOKUP(A192,Feature統計!A:N,12,FALSE))</f>
        <v>44866</v>
      </c>
      <c r="J192" s="13">
        <f>IF(ISBLANK(VLOOKUP(A192,Feature統計!A:N,13,FALSE)),"",VLOOKUP(A192,Feature統計!A:N,13,FALSE))</f>
        <v>44895</v>
      </c>
      <c r="K192" s="1" t="str">
        <f>IFERROR(VLOOKUP(E192,SystemTestCase!E:F,2,FALSE),VLOOKUP(E192,HW資料!A:B,2,FALSE))</f>
        <v>Pass</v>
      </c>
      <c r="L192" s="1"/>
      <c r="M192" s="13"/>
      <c r="N192" s="72"/>
      <c r="O192" s="11"/>
      <c r="P192" s="11"/>
      <c r="Q192" s="11"/>
      <c r="S192" t="str">
        <f t="shared" si="2"/>
        <v>Connector - HMTD</v>
      </c>
    </row>
    <row r="193" spans="1:19" x14ac:dyDescent="0.4">
      <c r="A193" s="12" t="str">
        <f>VLOOKUP(E193,匯總複製!H:N,5,FALSE)</f>
        <v>Connector - HMTD</v>
      </c>
      <c r="B193" s="12" t="str">
        <f>VLOOKUP(E193,匯總複製!H:N,7,FALSE)</f>
        <v>Hardware Requirement</v>
      </c>
      <c r="C193" s="1" t="str">
        <f>VLOOKUP(A193,Feature統計!A:O,15,FALSE)</f>
        <v>Pass</v>
      </c>
      <c r="D193" s="1" t="str">
        <f>VLOOKUP(A193,Feature統計!A:O,5,FALSE)</f>
        <v>Skaut</v>
      </c>
      <c r="E193" s="12" t="s">
        <v>1294</v>
      </c>
      <c r="F193" s="12" t="str">
        <f>VLOOKUP(E193,匯總複製!H:J,2,FALSE)</f>
        <v>RTBM-12769</v>
      </c>
      <c r="G193" s="13">
        <f>IF(ISBLANK(VLOOKUP(A193,Feature統計!A:N,10,FALSE)),"",VLOOKUP(A193,Feature統計!A:N,10,FALSE))</f>
        <v>44866</v>
      </c>
      <c r="H193" s="13">
        <f>IF(ISBLANK(VLOOKUP(A193,Feature統計!A:N,11,FALSE)),"",VLOOKUP(A193,Feature統計!A:N,11,FALSE))</f>
        <v>44895</v>
      </c>
      <c r="I193" s="13">
        <f>IF(ISBLANK(VLOOKUP(A193,Feature統計!A:N,12,FALSE)),"",VLOOKUP(A193,Feature統計!A:N,12,FALSE))</f>
        <v>44866</v>
      </c>
      <c r="J193" s="13">
        <f>IF(ISBLANK(VLOOKUP(A193,Feature統計!A:N,13,FALSE)),"",VLOOKUP(A193,Feature統計!A:N,13,FALSE))</f>
        <v>44895</v>
      </c>
      <c r="K193" s="1" t="str">
        <f>IFERROR(VLOOKUP(E193,SystemTestCase!E:F,2,FALSE),VLOOKUP(E193,HW資料!A:B,2,FALSE))</f>
        <v>Pass</v>
      </c>
      <c r="L193" s="1"/>
      <c r="M193" s="13"/>
      <c r="N193" s="72"/>
      <c r="O193" s="11"/>
      <c r="P193" s="11"/>
      <c r="Q193" s="11"/>
      <c r="S193" t="str">
        <f t="shared" si="2"/>
        <v>Connector - HMTD</v>
      </c>
    </row>
    <row r="194" spans="1:19" x14ac:dyDescent="0.4">
      <c r="A194" s="12" t="str">
        <f>VLOOKUP(E194,匯總複製!H:N,5,FALSE)</f>
        <v>Connector - Main</v>
      </c>
      <c r="B194" s="12" t="str">
        <f>VLOOKUP(E194,匯總複製!H:N,7,FALSE)</f>
        <v>Hardware Requirement</v>
      </c>
      <c r="C194" s="1" t="str">
        <f>VLOOKUP(A194,Feature統計!A:O,15,FALSE)</f>
        <v>Pass</v>
      </c>
      <c r="D194" s="1" t="str">
        <f>VLOOKUP(A194,Feature統計!A:O,5,FALSE)</f>
        <v>Skaut</v>
      </c>
      <c r="E194" s="12" t="s">
        <v>1217</v>
      </c>
      <c r="F194" s="12" t="str">
        <f>VLOOKUP(E194,匯總複製!H:J,2,FALSE)</f>
        <v>RTBM-36122</v>
      </c>
      <c r="G194" s="13">
        <f>IF(ISBLANK(VLOOKUP(A194,Feature統計!A:N,10,FALSE)),"",VLOOKUP(A194,Feature統計!A:N,10,FALSE))</f>
        <v>44866</v>
      </c>
      <c r="H194" s="13">
        <f>IF(ISBLANK(VLOOKUP(A194,Feature統計!A:N,11,FALSE)),"",VLOOKUP(A194,Feature統計!A:N,11,FALSE))</f>
        <v>44895</v>
      </c>
      <c r="I194" s="13">
        <f>IF(ISBLANK(VLOOKUP(A194,Feature統計!A:N,12,FALSE)),"",VLOOKUP(A194,Feature統計!A:N,12,FALSE))</f>
        <v>44866</v>
      </c>
      <c r="J194" s="13">
        <f>IF(ISBLANK(VLOOKUP(A194,Feature統計!A:N,13,FALSE)),"",VLOOKUP(A194,Feature統計!A:N,13,FALSE))</f>
        <v>44895</v>
      </c>
      <c r="K194" s="1" t="str">
        <f>IFERROR(VLOOKUP(E194,SystemTestCase!E:F,2,FALSE),VLOOKUP(E194,HW資料!A:B,2,FALSE))</f>
        <v>StagePass</v>
      </c>
      <c r="L194" s="1"/>
      <c r="M194" s="13"/>
      <c r="N194" s="72"/>
      <c r="O194" s="11"/>
      <c r="P194" s="11"/>
      <c r="Q194" s="11"/>
      <c r="S194" t="str">
        <f t="shared" si="2"/>
        <v>Connector - Main</v>
      </c>
    </row>
    <row r="195" spans="1:19" x14ac:dyDescent="0.4">
      <c r="A195" s="12" t="str">
        <f>VLOOKUP(E195,匯總複製!H:N,5,FALSE)</f>
        <v>Connector - Main</v>
      </c>
      <c r="B195" s="12" t="str">
        <f>VLOOKUP(E195,匯總複製!H:N,7,FALSE)</f>
        <v>Hardware Requirement</v>
      </c>
      <c r="C195" s="1" t="str">
        <f>VLOOKUP(A195,Feature統計!A:O,15,FALSE)</f>
        <v>Pass</v>
      </c>
      <c r="D195" s="1" t="str">
        <f>VLOOKUP(A195,Feature統計!A:O,5,FALSE)</f>
        <v>Skaut</v>
      </c>
      <c r="E195" s="12" t="s">
        <v>1233</v>
      </c>
      <c r="F195" s="12" t="str">
        <f>VLOOKUP(E195,匯總複製!H:J,2,FALSE)</f>
        <v>RTBM-36120</v>
      </c>
      <c r="G195" s="13">
        <f>IF(ISBLANK(VLOOKUP(A195,Feature統計!A:N,10,FALSE)),"",VLOOKUP(A195,Feature統計!A:N,10,FALSE))</f>
        <v>44866</v>
      </c>
      <c r="H195" s="13">
        <f>IF(ISBLANK(VLOOKUP(A195,Feature統計!A:N,11,FALSE)),"",VLOOKUP(A195,Feature統計!A:N,11,FALSE))</f>
        <v>44895</v>
      </c>
      <c r="I195" s="13">
        <f>IF(ISBLANK(VLOOKUP(A195,Feature統計!A:N,12,FALSE)),"",VLOOKUP(A195,Feature統計!A:N,12,FALSE))</f>
        <v>44866</v>
      </c>
      <c r="J195" s="13">
        <f>IF(ISBLANK(VLOOKUP(A195,Feature統計!A:N,13,FALSE)),"",VLOOKUP(A195,Feature統計!A:N,13,FALSE))</f>
        <v>44895</v>
      </c>
      <c r="K195" s="1" t="str">
        <f>IFERROR(VLOOKUP(E195,SystemTestCase!E:F,2,FALSE),VLOOKUP(E195,HW資料!A:B,2,FALSE))</f>
        <v>StagePass</v>
      </c>
      <c r="L195" s="1"/>
      <c r="M195" s="13"/>
      <c r="N195" s="72"/>
      <c r="O195" s="11"/>
      <c r="P195" s="11"/>
      <c r="Q195" s="11"/>
      <c r="S195" t="str">
        <f t="shared" ref="S195:S258" si="3">P195&amp;A195</f>
        <v>Connector - Main</v>
      </c>
    </row>
    <row r="196" spans="1:19" x14ac:dyDescent="0.4">
      <c r="A196" s="12" t="str">
        <f>VLOOKUP(E196,匯總複製!H:N,5,FALSE)</f>
        <v>Connector - Main</v>
      </c>
      <c r="B196" s="12" t="str">
        <f>VLOOKUP(E196,匯總複製!H:N,7,FALSE)</f>
        <v>Hardware Requirement</v>
      </c>
      <c r="C196" s="1" t="str">
        <f>VLOOKUP(A196,Feature統計!A:O,15,FALSE)</f>
        <v>Pass</v>
      </c>
      <c r="D196" s="1" t="str">
        <f>VLOOKUP(A196,Feature統計!A:O,5,FALSE)</f>
        <v>Skaut</v>
      </c>
      <c r="E196" s="12" t="s">
        <v>1242</v>
      </c>
      <c r="F196" s="12" t="str">
        <f>VLOOKUP(E196,匯總複製!H:J,2,FALSE)</f>
        <v>RTBM-36119</v>
      </c>
      <c r="G196" s="13">
        <f>IF(ISBLANK(VLOOKUP(A196,Feature統計!A:N,10,FALSE)),"",VLOOKUP(A196,Feature統計!A:N,10,FALSE))</f>
        <v>44866</v>
      </c>
      <c r="H196" s="13">
        <f>IF(ISBLANK(VLOOKUP(A196,Feature統計!A:N,11,FALSE)),"",VLOOKUP(A196,Feature統計!A:N,11,FALSE))</f>
        <v>44895</v>
      </c>
      <c r="I196" s="13">
        <f>IF(ISBLANK(VLOOKUP(A196,Feature統計!A:N,12,FALSE)),"",VLOOKUP(A196,Feature統計!A:N,12,FALSE))</f>
        <v>44866</v>
      </c>
      <c r="J196" s="13">
        <f>IF(ISBLANK(VLOOKUP(A196,Feature統計!A:N,13,FALSE)),"",VLOOKUP(A196,Feature統計!A:N,13,FALSE))</f>
        <v>44895</v>
      </c>
      <c r="K196" s="1" t="str">
        <f>IFERROR(VLOOKUP(E196,SystemTestCase!E:F,2,FALSE),VLOOKUP(E196,HW資料!A:B,2,FALSE))</f>
        <v>StagePass</v>
      </c>
      <c r="L196" s="1"/>
      <c r="M196" s="13"/>
      <c r="N196" s="72"/>
      <c r="O196" s="11"/>
      <c r="P196" s="11"/>
      <c r="Q196" s="11"/>
      <c r="S196" t="str">
        <f t="shared" si="3"/>
        <v>Connector - Main</v>
      </c>
    </row>
    <row r="197" spans="1:19" x14ac:dyDescent="0.4">
      <c r="A197" s="12" t="str">
        <f>VLOOKUP(E197,匯總複製!H:N,5,FALSE)</f>
        <v>Connector - Main</v>
      </c>
      <c r="B197" s="12" t="str">
        <f>VLOOKUP(E197,匯總複製!H:N,7,FALSE)</f>
        <v>Hardware Requirement</v>
      </c>
      <c r="C197" s="1" t="str">
        <f>VLOOKUP(A197,Feature統計!A:O,15,FALSE)</f>
        <v>Pass</v>
      </c>
      <c r="D197" s="1" t="str">
        <f>VLOOKUP(A197,Feature統計!A:O,5,FALSE)</f>
        <v>Skaut</v>
      </c>
      <c r="E197" s="12" t="s">
        <v>1347</v>
      </c>
      <c r="F197" s="12" t="str">
        <f>VLOOKUP(E197,匯總複製!H:J,2,FALSE)</f>
        <v>RTBM-36125</v>
      </c>
      <c r="G197" s="13">
        <f>IF(ISBLANK(VLOOKUP(A197,Feature統計!A:N,10,FALSE)),"",VLOOKUP(A197,Feature統計!A:N,10,FALSE))</f>
        <v>44866</v>
      </c>
      <c r="H197" s="13">
        <f>IF(ISBLANK(VLOOKUP(A197,Feature統計!A:N,11,FALSE)),"",VLOOKUP(A197,Feature統計!A:N,11,FALSE))</f>
        <v>44895</v>
      </c>
      <c r="I197" s="13">
        <f>IF(ISBLANK(VLOOKUP(A197,Feature統計!A:N,12,FALSE)),"",VLOOKUP(A197,Feature統計!A:N,12,FALSE))</f>
        <v>44866</v>
      </c>
      <c r="J197" s="13">
        <f>IF(ISBLANK(VLOOKUP(A197,Feature統計!A:N,13,FALSE)),"",VLOOKUP(A197,Feature統計!A:N,13,FALSE))</f>
        <v>44895</v>
      </c>
      <c r="K197" s="1" t="str">
        <f>IFERROR(VLOOKUP(E197,SystemTestCase!E:F,2,FALSE),VLOOKUP(E197,HW資料!A:B,2,FALSE))</f>
        <v>Pass</v>
      </c>
      <c r="L197" s="1"/>
      <c r="M197" s="13"/>
      <c r="N197" s="72"/>
      <c r="O197" s="11"/>
      <c r="P197" s="11"/>
      <c r="Q197" s="11"/>
      <c r="S197" t="str">
        <f t="shared" si="3"/>
        <v>Connector - Main</v>
      </c>
    </row>
    <row r="198" spans="1:19" x14ac:dyDescent="0.4">
      <c r="A198" s="12" t="str">
        <f>VLOOKUP(E198,匯總複製!H:N,5,FALSE)</f>
        <v>Connector electrical requirement</v>
      </c>
      <c r="B198" s="12" t="str">
        <f>VLOOKUP(E198,匯總複製!H:N,7,FALSE)</f>
        <v>Hardware Requirement</v>
      </c>
      <c r="C198" s="1" t="str">
        <f>VLOOKUP(A198,Feature統計!A:O,15,FALSE)</f>
        <v>Pass</v>
      </c>
      <c r="D198" s="1" t="str">
        <f>VLOOKUP(A198,Feature統計!A:O,5,FALSE)</f>
        <v>Dennis</v>
      </c>
      <c r="E198" s="12" t="s">
        <v>974</v>
      </c>
      <c r="F198" s="12" t="str">
        <f>VLOOKUP(E198,匯總複製!H:J,2,FALSE)</f>
        <v>RTBM-36257</v>
      </c>
      <c r="G198" s="13">
        <f>IF(ISBLANK(VLOOKUP(A198,Feature統計!A:N,10,FALSE)),"",VLOOKUP(A198,Feature統計!A:N,10,FALSE))</f>
        <v>44866</v>
      </c>
      <c r="H198" s="13">
        <f>IF(ISBLANK(VLOOKUP(A198,Feature統計!A:N,11,FALSE)),"",VLOOKUP(A198,Feature統計!A:N,11,FALSE))</f>
        <v>44882</v>
      </c>
      <c r="I198" s="13">
        <f>IF(ISBLANK(VLOOKUP(A198,Feature統計!A:N,12,FALSE)),"",VLOOKUP(A198,Feature統計!A:N,12,FALSE))</f>
        <v>44866</v>
      </c>
      <c r="J198" s="13">
        <f>IF(ISBLANK(VLOOKUP(A198,Feature統計!A:N,13,FALSE)),"",VLOOKUP(A198,Feature統計!A:N,13,FALSE))</f>
        <v>44911</v>
      </c>
      <c r="K198" s="1" t="str">
        <f>IFERROR(VLOOKUP(E198,SystemTestCase!E:F,2,FALSE),VLOOKUP(E198,HW資料!A:B,2,FALSE))</f>
        <v>Pass</v>
      </c>
      <c r="L198" s="1"/>
      <c r="M198" s="13"/>
      <c r="N198" s="72"/>
      <c r="O198" s="11"/>
      <c r="P198" s="11"/>
      <c r="Q198" s="11"/>
      <c r="S198" t="str">
        <f t="shared" si="3"/>
        <v>Connector electrical requirement</v>
      </c>
    </row>
    <row r="199" spans="1:19" x14ac:dyDescent="0.4">
      <c r="A199" s="12" t="str">
        <f>VLOOKUP(E199,匯總複製!H:N,5,FALSE)</f>
        <v>Connector electrical requirement</v>
      </c>
      <c r="B199" s="12" t="str">
        <f>VLOOKUP(E199,匯總複製!H:N,7,FALSE)</f>
        <v>Hardware Requirement</v>
      </c>
      <c r="C199" s="1" t="str">
        <f>VLOOKUP(A199,Feature統計!A:O,15,FALSE)</f>
        <v>Pass</v>
      </c>
      <c r="D199" s="1" t="str">
        <f>VLOOKUP(A199,Feature統計!A:O,5,FALSE)</f>
        <v>Dennis</v>
      </c>
      <c r="E199" s="12" t="s">
        <v>976</v>
      </c>
      <c r="F199" s="12" t="str">
        <f>VLOOKUP(E199,匯總複製!H:J,2,FALSE)</f>
        <v>RTBM-36256</v>
      </c>
      <c r="G199" s="13">
        <f>IF(ISBLANK(VLOOKUP(A199,Feature統計!A:N,10,FALSE)),"",VLOOKUP(A199,Feature統計!A:N,10,FALSE))</f>
        <v>44866</v>
      </c>
      <c r="H199" s="13">
        <f>IF(ISBLANK(VLOOKUP(A199,Feature統計!A:N,11,FALSE)),"",VLOOKUP(A199,Feature統計!A:N,11,FALSE))</f>
        <v>44882</v>
      </c>
      <c r="I199" s="13">
        <f>IF(ISBLANK(VLOOKUP(A199,Feature統計!A:N,12,FALSE)),"",VLOOKUP(A199,Feature統計!A:N,12,FALSE))</f>
        <v>44866</v>
      </c>
      <c r="J199" s="13">
        <f>IF(ISBLANK(VLOOKUP(A199,Feature統計!A:N,13,FALSE)),"",VLOOKUP(A199,Feature統計!A:N,13,FALSE))</f>
        <v>44911</v>
      </c>
      <c r="K199" s="1" t="str">
        <f>IFERROR(VLOOKUP(E199,SystemTestCase!E:F,2,FALSE),VLOOKUP(E199,HW資料!A:B,2,FALSE))</f>
        <v>Pass</v>
      </c>
      <c r="L199" s="1"/>
      <c r="M199" s="13"/>
      <c r="N199" s="72"/>
      <c r="O199" s="11"/>
      <c r="P199" s="11"/>
      <c r="Q199" s="11"/>
      <c r="S199" t="str">
        <f t="shared" si="3"/>
        <v>Connector electrical requirement</v>
      </c>
    </row>
    <row r="200" spans="1:19" ht="34" x14ac:dyDescent="0.4">
      <c r="A200" s="12" t="str">
        <f>VLOOKUP(E200,匯總複製!H:N,5,FALSE)</f>
        <v>Connector electrical requirement</v>
      </c>
      <c r="B200" s="12" t="str">
        <f>VLOOKUP(E200,匯總複製!H:N,7,FALSE)</f>
        <v>Hardware Requirement</v>
      </c>
      <c r="C200" s="1" t="str">
        <f>VLOOKUP(A200,Feature統計!A:O,15,FALSE)</f>
        <v>Pass</v>
      </c>
      <c r="D200" s="1" t="str">
        <f>VLOOKUP(A200,Feature統計!A:O,5,FALSE)</f>
        <v>Dennis</v>
      </c>
      <c r="E200" s="12" t="s">
        <v>3898</v>
      </c>
      <c r="F200" s="12" t="str">
        <f>VLOOKUP(E200,匯總複製!H:J,2,FALSE)</f>
        <v>RTBM-36254</v>
      </c>
      <c r="G200" s="13">
        <f>IF(ISBLANK(VLOOKUP(A200,Feature統計!A:N,10,FALSE)),"",VLOOKUP(A200,Feature統計!A:N,10,FALSE))</f>
        <v>44866</v>
      </c>
      <c r="H200" s="13">
        <f>IF(ISBLANK(VLOOKUP(A200,Feature統計!A:N,11,FALSE)),"",VLOOKUP(A200,Feature統計!A:N,11,FALSE))</f>
        <v>44882</v>
      </c>
      <c r="I200" s="13">
        <f>IF(ISBLANK(VLOOKUP(A200,Feature統計!A:N,12,FALSE)),"",VLOOKUP(A200,Feature統計!A:N,12,FALSE))</f>
        <v>44866</v>
      </c>
      <c r="J200" s="13">
        <f>IF(ISBLANK(VLOOKUP(A200,Feature統計!A:N,13,FALSE)),"",VLOOKUP(A200,Feature統計!A:N,13,FALSE))</f>
        <v>44911</v>
      </c>
      <c r="K200" s="1" t="str">
        <f>IFERROR(VLOOKUP(E200,SystemTestCase!E:F,2,FALSE),VLOOKUP(E200,HW資料!A:B,2,FALSE))</f>
        <v>Pass</v>
      </c>
      <c r="L200" s="1"/>
      <c r="M200" s="13"/>
      <c r="N200" s="72"/>
      <c r="O200" s="11" t="s">
        <v>5237</v>
      </c>
      <c r="P200" s="11"/>
      <c r="Q200" s="11"/>
      <c r="S200" t="str">
        <f t="shared" si="3"/>
        <v>Connector electrical requirement</v>
      </c>
    </row>
    <row r="201" spans="1:19" ht="34" x14ac:dyDescent="0.4">
      <c r="A201" s="12" t="str">
        <f>VLOOKUP(E201,匯總複製!H:N,5,FALSE)</f>
        <v>Connector electrical requirement</v>
      </c>
      <c r="B201" s="12" t="str">
        <f>VLOOKUP(E201,匯總複製!H:N,7,FALSE)</f>
        <v>Hardware Requirement</v>
      </c>
      <c r="C201" s="1" t="str">
        <f>VLOOKUP(A201,Feature統計!A:O,15,FALSE)</f>
        <v>Pass</v>
      </c>
      <c r="D201" s="1" t="str">
        <f>VLOOKUP(A201,Feature統計!A:O,5,FALSE)</f>
        <v>Dennis</v>
      </c>
      <c r="E201" s="12" t="s">
        <v>995</v>
      </c>
      <c r="F201" s="12" t="str">
        <f>VLOOKUP(E201,匯總複製!H:J,2,FALSE)</f>
        <v>RTBM-36253</v>
      </c>
      <c r="G201" s="13">
        <f>IF(ISBLANK(VLOOKUP(A201,Feature統計!A:N,10,FALSE)),"",VLOOKUP(A201,Feature統計!A:N,10,FALSE))</f>
        <v>44866</v>
      </c>
      <c r="H201" s="13">
        <f>IF(ISBLANK(VLOOKUP(A201,Feature統計!A:N,11,FALSE)),"",VLOOKUP(A201,Feature統計!A:N,11,FALSE))</f>
        <v>44882</v>
      </c>
      <c r="I201" s="13">
        <f>IF(ISBLANK(VLOOKUP(A201,Feature統計!A:N,12,FALSE)),"",VLOOKUP(A201,Feature統計!A:N,12,FALSE))</f>
        <v>44866</v>
      </c>
      <c r="J201" s="13">
        <f>IF(ISBLANK(VLOOKUP(A201,Feature統計!A:N,13,FALSE)),"",VLOOKUP(A201,Feature統計!A:N,13,FALSE))</f>
        <v>44911</v>
      </c>
      <c r="K201" s="1" t="str">
        <f>IFERROR(VLOOKUP(E201,SystemTestCase!E:F,2,FALSE),VLOOKUP(E201,HW資料!A:B,2,FALSE))</f>
        <v>Pass</v>
      </c>
      <c r="L201" s="1"/>
      <c r="M201" s="13"/>
      <c r="N201" s="72"/>
      <c r="O201" s="11" t="s">
        <v>5237</v>
      </c>
      <c r="P201" s="11"/>
      <c r="Q201" s="11"/>
      <c r="S201" t="str">
        <f t="shared" si="3"/>
        <v>Connector electrical requirement</v>
      </c>
    </row>
    <row r="202" spans="1:19" ht="34" x14ac:dyDescent="0.4">
      <c r="A202" s="12" t="str">
        <f>VLOOKUP(E202,匯總複製!H:N,5,FALSE)</f>
        <v>Connector electrical requirement</v>
      </c>
      <c r="B202" s="12" t="str">
        <f>VLOOKUP(E202,匯總複製!H:N,7,FALSE)</f>
        <v>Hardware Requirement</v>
      </c>
      <c r="C202" s="1" t="str">
        <f>VLOOKUP(A202,Feature統計!A:O,15,FALSE)</f>
        <v>Pass</v>
      </c>
      <c r="D202" s="1" t="str">
        <f>VLOOKUP(A202,Feature統計!A:O,5,FALSE)</f>
        <v>Dennis</v>
      </c>
      <c r="E202" s="12" t="s">
        <v>996</v>
      </c>
      <c r="F202" s="12" t="str">
        <f>VLOOKUP(E202,匯總複製!H:J,2,FALSE)</f>
        <v>RTBM-36252</v>
      </c>
      <c r="G202" s="13">
        <f>IF(ISBLANK(VLOOKUP(A202,Feature統計!A:N,10,FALSE)),"",VLOOKUP(A202,Feature統計!A:N,10,FALSE))</f>
        <v>44866</v>
      </c>
      <c r="H202" s="13">
        <f>IF(ISBLANK(VLOOKUP(A202,Feature統計!A:N,11,FALSE)),"",VLOOKUP(A202,Feature統計!A:N,11,FALSE))</f>
        <v>44882</v>
      </c>
      <c r="I202" s="13">
        <f>IF(ISBLANK(VLOOKUP(A202,Feature統計!A:N,12,FALSE)),"",VLOOKUP(A202,Feature統計!A:N,12,FALSE))</f>
        <v>44866</v>
      </c>
      <c r="J202" s="13">
        <f>IF(ISBLANK(VLOOKUP(A202,Feature統計!A:N,13,FALSE)),"",VLOOKUP(A202,Feature統計!A:N,13,FALSE))</f>
        <v>44911</v>
      </c>
      <c r="K202" s="1" t="str">
        <f>IFERROR(VLOOKUP(E202,SystemTestCase!E:F,2,FALSE),VLOOKUP(E202,HW資料!A:B,2,FALSE))</f>
        <v>Pass</v>
      </c>
      <c r="L202" s="1"/>
      <c r="M202" s="13"/>
      <c r="N202" s="72"/>
      <c r="O202" s="11" t="s">
        <v>5237</v>
      </c>
      <c r="P202" s="11"/>
      <c r="Q202" s="11"/>
      <c r="S202" t="str">
        <f t="shared" si="3"/>
        <v>Connector electrical requirement</v>
      </c>
    </row>
    <row r="203" spans="1:19" ht="34" x14ac:dyDescent="0.4">
      <c r="A203" s="12" t="str">
        <f>VLOOKUP(E203,匯總複製!H:N,5,FALSE)</f>
        <v>Connector electrical requirement</v>
      </c>
      <c r="B203" s="12" t="str">
        <f>VLOOKUP(E203,匯總複製!H:N,7,FALSE)</f>
        <v>Hardware Requirement</v>
      </c>
      <c r="C203" s="1" t="str">
        <f>VLOOKUP(A203,Feature統計!A:O,15,FALSE)</f>
        <v>Pass</v>
      </c>
      <c r="D203" s="1" t="str">
        <f>VLOOKUP(A203,Feature統計!A:O,5,FALSE)</f>
        <v>Dennis</v>
      </c>
      <c r="E203" s="12" t="s">
        <v>997</v>
      </c>
      <c r="F203" s="12" t="str">
        <f>VLOOKUP(E203,匯總複製!H:J,2,FALSE)</f>
        <v>RTBM-36251</v>
      </c>
      <c r="G203" s="13">
        <f>IF(ISBLANK(VLOOKUP(A203,Feature統計!A:N,10,FALSE)),"",VLOOKUP(A203,Feature統計!A:N,10,FALSE))</f>
        <v>44866</v>
      </c>
      <c r="H203" s="13">
        <f>IF(ISBLANK(VLOOKUP(A203,Feature統計!A:N,11,FALSE)),"",VLOOKUP(A203,Feature統計!A:N,11,FALSE))</f>
        <v>44882</v>
      </c>
      <c r="I203" s="13">
        <f>IF(ISBLANK(VLOOKUP(A203,Feature統計!A:N,12,FALSE)),"",VLOOKUP(A203,Feature統計!A:N,12,FALSE))</f>
        <v>44866</v>
      </c>
      <c r="J203" s="13">
        <f>IF(ISBLANK(VLOOKUP(A203,Feature統計!A:N,13,FALSE)),"",VLOOKUP(A203,Feature統計!A:N,13,FALSE))</f>
        <v>44911</v>
      </c>
      <c r="K203" s="1" t="str">
        <f>IFERROR(VLOOKUP(E203,SystemTestCase!E:F,2,FALSE),VLOOKUP(E203,HW資料!A:B,2,FALSE))</f>
        <v>Pass</v>
      </c>
      <c r="L203" s="1"/>
      <c r="M203" s="13"/>
      <c r="N203" s="72"/>
      <c r="O203" s="11" t="s">
        <v>5237</v>
      </c>
      <c r="P203" s="11"/>
      <c r="Q203" s="11"/>
      <c r="S203" t="str">
        <f t="shared" si="3"/>
        <v>Connector electrical requirement</v>
      </c>
    </row>
    <row r="204" spans="1:19" x14ac:dyDescent="0.4">
      <c r="A204" s="12" t="str">
        <f>VLOOKUP(E204,匯總複製!H:N,5,FALSE)</f>
        <v>Connector electrical requirement</v>
      </c>
      <c r="B204" s="12" t="str">
        <f>VLOOKUP(E204,匯總複製!H:N,7,FALSE)</f>
        <v>System Requirement</v>
      </c>
      <c r="C204" s="1" t="str">
        <f>VLOOKUP(A204,Feature統計!A:O,15,FALSE)</f>
        <v>Pass</v>
      </c>
      <c r="D204" s="1" t="str">
        <f>VLOOKUP(A204,Feature統計!A:O,5,FALSE)</f>
        <v>Dennis</v>
      </c>
      <c r="E204" s="12" t="s">
        <v>3899</v>
      </c>
      <c r="F204" s="12" t="str">
        <f>VLOOKUP(E204,匯總複製!H:J,2,FALSE)</f>
        <v>RTBM-36243</v>
      </c>
      <c r="G204" s="13">
        <f>IF(ISBLANK(VLOOKUP(A204,Feature統計!A:N,10,FALSE)),"",VLOOKUP(A204,Feature統計!A:N,10,FALSE))</f>
        <v>44866</v>
      </c>
      <c r="H204" s="13">
        <f>IF(ISBLANK(VLOOKUP(A204,Feature統計!A:N,11,FALSE)),"",VLOOKUP(A204,Feature統計!A:N,11,FALSE))</f>
        <v>44882</v>
      </c>
      <c r="I204" s="13">
        <f>IF(ISBLANK(VLOOKUP(A204,Feature統計!A:N,12,FALSE)),"",VLOOKUP(A204,Feature統計!A:N,12,FALSE))</f>
        <v>44866</v>
      </c>
      <c r="J204" s="13">
        <f>IF(ISBLANK(VLOOKUP(A204,Feature統計!A:N,13,FALSE)),"",VLOOKUP(A204,Feature統計!A:N,13,FALSE))</f>
        <v>44911</v>
      </c>
      <c r="K204" s="1" t="str">
        <f>IFERROR(VLOOKUP(E204,SystemTestCase!E:F,2,FALSE),VLOOKUP(E204,HW資料!A:B,2,FALSE))</f>
        <v>Pass</v>
      </c>
      <c r="L204" s="1"/>
      <c r="M204" s="13"/>
      <c r="N204" s="72"/>
      <c r="O204" s="11"/>
      <c r="P204" s="11"/>
      <c r="Q204" s="11"/>
      <c r="S204" t="str">
        <f t="shared" si="3"/>
        <v>Connector electrical requirement</v>
      </c>
    </row>
    <row r="205" spans="1:19" x14ac:dyDescent="0.4">
      <c r="A205" s="12" t="str">
        <f>VLOOKUP(E205,匯總複製!H:N,5,FALSE)</f>
        <v>Connector general requirement</v>
      </c>
      <c r="B205" s="12" t="str">
        <f>VLOOKUP(E205,匯總複製!H:N,7,FALSE)</f>
        <v>Hardware Requirement</v>
      </c>
      <c r="C205" s="1" t="str">
        <f>VLOOKUP(A205,Feature統計!A:O,15,FALSE)</f>
        <v>Pass</v>
      </c>
      <c r="D205" s="1" t="str">
        <f>VLOOKUP(A205,Feature統計!A:O,5,FALSE)</f>
        <v>Skaut</v>
      </c>
      <c r="E205" s="12" t="s">
        <v>1487</v>
      </c>
      <c r="F205" s="12" t="str">
        <f>VLOOKUP(E205,匯總複製!H:J,2,FALSE)</f>
        <v>RTBM-36215</v>
      </c>
      <c r="G205" s="13">
        <f>IF(ISBLANK(VLOOKUP(A205,Feature統計!A:N,10,FALSE)),"",VLOOKUP(A205,Feature統計!A:N,10,FALSE))</f>
        <v>44866</v>
      </c>
      <c r="H205" s="13">
        <f>IF(ISBLANK(VLOOKUP(A205,Feature統計!A:N,11,FALSE)),"",VLOOKUP(A205,Feature統計!A:N,11,FALSE))</f>
        <v>44895</v>
      </c>
      <c r="I205" s="13">
        <f>IF(ISBLANK(VLOOKUP(A205,Feature統計!A:N,12,FALSE)),"",VLOOKUP(A205,Feature統計!A:N,12,FALSE))</f>
        <v>44866</v>
      </c>
      <c r="J205" s="13">
        <f>IF(ISBLANK(VLOOKUP(A205,Feature統計!A:N,13,FALSE)),"",VLOOKUP(A205,Feature統計!A:N,13,FALSE))</f>
        <v>44895</v>
      </c>
      <c r="K205" s="1" t="str">
        <f>IFERROR(VLOOKUP(E205,SystemTestCase!E:F,2,FALSE),VLOOKUP(E205,HW資料!A:B,2,FALSE))</f>
        <v>StagePass</v>
      </c>
      <c r="L205" s="1"/>
      <c r="M205" s="13"/>
      <c r="N205" s="72"/>
      <c r="O205" s="11"/>
      <c r="P205" s="11"/>
      <c r="Q205" s="11"/>
      <c r="S205" t="str">
        <f t="shared" si="3"/>
        <v>Connector general requirement</v>
      </c>
    </row>
    <row r="206" spans="1:19" x14ac:dyDescent="0.4">
      <c r="A206" s="12" t="str">
        <f>VLOOKUP(E206,匯總複製!H:N,5,FALSE)</f>
        <v>Connector general requirement</v>
      </c>
      <c r="B206" s="12" t="str">
        <f>VLOOKUP(E206,匯總複製!H:N,7,FALSE)</f>
        <v>Hardware Requirement</v>
      </c>
      <c r="C206" s="1" t="str">
        <f>VLOOKUP(A206,Feature統計!A:O,15,FALSE)</f>
        <v>Pass</v>
      </c>
      <c r="D206" s="1" t="str">
        <f>VLOOKUP(A206,Feature統計!A:O,5,FALSE)</f>
        <v>Skaut</v>
      </c>
      <c r="E206" s="12" t="s">
        <v>1322</v>
      </c>
      <c r="F206" s="12" t="str">
        <f>VLOOKUP(E206,匯總複製!H:J,2,FALSE)</f>
        <v>RTBM-36221</v>
      </c>
      <c r="G206" s="13">
        <f>IF(ISBLANK(VLOOKUP(A206,Feature統計!A:N,10,FALSE)),"",VLOOKUP(A206,Feature統計!A:N,10,FALSE))</f>
        <v>44866</v>
      </c>
      <c r="H206" s="13">
        <f>IF(ISBLANK(VLOOKUP(A206,Feature統計!A:N,11,FALSE)),"",VLOOKUP(A206,Feature統計!A:N,11,FALSE))</f>
        <v>44895</v>
      </c>
      <c r="I206" s="13">
        <f>IF(ISBLANK(VLOOKUP(A206,Feature統計!A:N,12,FALSE)),"",VLOOKUP(A206,Feature統計!A:N,12,FALSE))</f>
        <v>44866</v>
      </c>
      <c r="J206" s="13">
        <f>IF(ISBLANK(VLOOKUP(A206,Feature統計!A:N,13,FALSE)),"",VLOOKUP(A206,Feature統計!A:N,13,FALSE))</f>
        <v>44895</v>
      </c>
      <c r="K206" s="1" t="str">
        <f>IFERROR(VLOOKUP(E206,SystemTestCase!E:F,2,FALSE),VLOOKUP(E206,HW資料!A:B,2,FALSE))</f>
        <v>Pass</v>
      </c>
      <c r="L206" s="1"/>
      <c r="M206" s="13"/>
      <c r="N206" s="72"/>
      <c r="O206" s="11"/>
      <c r="P206" s="11"/>
      <c r="Q206" s="11"/>
      <c r="S206" t="str">
        <f t="shared" si="3"/>
        <v>Connector general requirement</v>
      </c>
    </row>
    <row r="207" spans="1:19" x14ac:dyDescent="0.4">
      <c r="A207" s="12" t="str">
        <f>VLOOKUP(E207,匯總複製!H:N,5,FALSE)</f>
        <v>Connector output electrical requirement</v>
      </c>
      <c r="B207" s="12" t="str">
        <f>VLOOKUP(E207,匯總複製!H:N,7,FALSE)</f>
        <v>Hardware Requirement</v>
      </c>
      <c r="C207" s="1" t="str">
        <f>VLOOKUP(A207,Feature統計!A:O,15,FALSE)</f>
        <v>Pass</v>
      </c>
      <c r="D207" s="1" t="str">
        <f>VLOOKUP(A207,Feature統計!A:O,5,FALSE)</f>
        <v>Oscar</v>
      </c>
      <c r="E207" s="12" t="s">
        <v>1464</v>
      </c>
      <c r="F207" s="12" t="str">
        <f>VLOOKUP(E207,匯總複製!H:J,2,FALSE)</f>
        <v>RTBM-36195</v>
      </c>
      <c r="G207" s="13">
        <f>IF(ISBLANK(VLOOKUP(A207,Feature統計!A:N,10,FALSE)),"",VLOOKUP(A207,Feature統計!A:N,10,FALSE))</f>
        <v>44866</v>
      </c>
      <c r="H207" s="13">
        <f>IF(ISBLANK(VLOOKUP(A207,Feature統計!A:N,11,FALSE)),"",VLOOKUP(A207,Feature統計!A:N,11,FALSE))</f>
        <v>44875</v>
      </c>
      <c r="I207" s="13">
        <f>IF(ISBLANK(VLOOKUP(A207,Feature統計!A:N,12,FALSE)),"",VLOOKUP(A207,Feature統計!A:N,12,FALSE))</f>
        <v>44866</v>
      </c>
      <c r="J207" s="13">
        <f>IF(ISBLANK(VLOOKUP(A207,Feature統計!A:N,13,FALSE)),"",VLOOKUP(A207,Feature統計!A:N,13,FALSE))</f>
        <v>44875</v>
      </c>
      <c r="K207" s="1" t="str">
        <f>IFERROR(VLOOKUP(E207,SystemTestCase!E:F,2,FALSE),VLOOKUP(E207,HW資料!A:B,2,FALSE))</f>
        <v>Pass</v>
      </c>
      <c r="L207" s="1"/>
      <c r="M207" s="13"/>
      <c r="N207" s="72"/>
      <c r="O207" s="11"/>
      <c r="P207" s="11"/>
      <c r="Q207" s="11"/>
      <c r="S207" t="str">
        <f t="shared" si="3"/>
        <v>Connector output electrical requirement</v>
      </c>
    </row>
    <row r="208" spans="1:19" x14ac:dyDescent="0.4">
      <c r="A208" s="12" t="str">
        <f>VLOOKUP(E208,匯總複製!H:N,5,FALSE)</f>
        <v>Connector output electrical requirement</v>
      </c>
      <c r="B208" s="12" t="str">
        <f>VLOOKUP(E208,匯總複製!H:N,7,FALSE)</f>
        <v>Hardware Requirement</v>
      </c>
      <c r="C208" s="1" t="str">
        <f>VLOOKUP(A208,Feature統計!A:O,15,FALSE)</f>
        <v>Pass</v>
      </c>
      <c r="D208" s="1" t="str">
        <f>VLOOKUP(A208,Feature統計!A:O,5,FALSE)</f>
        <v>Oscar</v>
      </c>
      <c r="E208" s="12" t="s">
        <v>1359</v>
      </c>
      <c r="F208" s="12" t="str">
        <f>VLOOKUP(E208,匯總複製!H:J,2,FALSE)</f>
        <v>RTBM-36194</v>
      </c>
      <c r="G208" s="13">
        <f>IF(ISBLANK(VLOOKUP(A208,Feature統計!A:N,10,FALSE)),"",VLOOKUP(A208,Feature統計!A:N,10,FALSE))</f>
        <v>44866</v>
      </c>
      <c r="H208" s="13">
        <f>IF(ISBLANK(VLOOKUP(A208,Feature統計!A:N,11,FALSE)),"",VLOOKUP(A208,Feature統計!A:N,11,FALSE))</f>
        <v>44875</v>
      </c>
      <c r="I208" s="13">
        <f>IF(ISBLANK(VLOOKUP(A208,Feature統計!A:N,12,FALSE)),"",VLOOKUP(A208,Feature統計!A:N,12,FALSE))</f>
        <v>44866</v>
      </c>
      <c r="J208" s="13">
        <f>IF(ISBLANK(VLOOKUP(A208,Feature統計!A:N,13,FALSE)),"",VLOOKUP(A208,Feature統計!A:N,13,FALSE))</f>
        <v>44875</v>
      </c>
      <c r="K208" s="1" t="str">
        <f>IFERROR(VLOOKUP(E208,SystemTestCase!E:F,2,FALSE),VLOOKUP(E208,HW資料!A:B,2,FALSE))</f>
        <v>StagePass</v>
      </c>
      <c r="L208" s="1"/>
      <c r="M208" s="13"/>
      <c r="N208" s="72"/>
      <c r="O208" s="11"/>
      <c r="P208" s="11"/>
      <c r="Q208" s="11"/>
      <c r="S208" t="str">
        <f t="shared" si="3"/>
        <v>Connector output electrical requirement</v>
      </c>
    </row>
    <row r="209" spans="1:19" x14ac:dyDescent="0.4">
      <c r="A209" s="12" t="str">
        <f>VLOOKUP(E209,匯總複製!H:N,5,FALSE)</f>
        <v>Connector output electrical requirement</v>
      </c>
      <c r="B209" s="12" t="str">
        <f>VLOOKUP(E209,匯總複製!H:N,7,FALSE)</f>
        <v>Hardware Requirement</v>
      </c>
      <c r="C209" s="1" t="str">
        <f>VLOOKUP(A209,Feature統計!A:O,15,FALSE)</f>
        <v>Pass</v>
      </c>
      <c r="D209" s="1" t="str">
        <f>VLOOKUP(A209,Feature統計!A:O,5,FALSE)</f>
        <v>Oscar</v>
      </c>
      <c r="E209" s="12" t="s">
        <v>1360</v>
      </c>
      <c r="F209" s="12" t="str">
        <f>VLOOKUP(E209,匯總複製!H:J,2,FALSE)</f>
        <v>RTBM-36193</v>
      </c>
      <c r="G209" s="13">
        <f>IF(ISBLANK(VLOOKUP(A209,Feature統計!A:N,10,FALSE)),"",VLOOKUP(A209,Feature統計!A:N,10,FALSE))</f>
        <v>44866</v>
      </c>
      <c r="H209" s="13">
        <f>IF(ISBLANK(VLOOKUP(A209,Feature統計!A:N,11,FALSE)),"",VLOOKUP(A209,Feature統計!A:N,11,FALSE))</f>
        <v>44875</v>
      </c>
      <c r="I209" s="13">
        <f>IF(ISBLANK(VLOOKUP(A209,Feature統計!A:N,12,FALSE)),"",VLOOKUP(A209,Feature統計!A:N,12,FALSE))</f>
        <v>44866</v>
      </c>
      <c r="J209" s="13">
        <f>IF(ISBLANK(VLOOKUP(A209,Feature統計!A:N,13,FALSE)),"",VLOOKUP(A209,Feature統計!A:N,13,FALSE))</f>
        <v>44875</v>
      </c>
      <c r="K209" s="1" t="str">
        <f>IFERROR(VLOOKUP(E209,SystemTestCase!E:F,2,FALSE),VLOOKUP(E209,HW資料!A:B,2,FALSE))</f>
        <v>StagePass</v>
      </c>
      <c r="L209" s="1"/>
      <c r="M209" s="13"/>
      <c r="N209" s="72"/>
      <c r="O209" s="11"/>
      <c r="P209" s="11"/>
      <c r="Q209" s="11"/>
      <c r="S209" t="str">
        <f t="shared" si="3"/>
        <v>Connector output electrical requirement</v>
      </c>
    </row>
    <row r="210" spans="1:19" x14ac:dyDescent="0.4">
      <c r="A210" s="12" t="str">
        <f>VLOOKUP(E210,匯總複製!H:N,5,FALSE)</f>
        <v>Connector output electrical requirement</v>
      </c>
      <c r="B210" s="12" t="str">
        <f>VLOOKUP(E210,匯總複製!H:N,7,FALSE)</f>
        <v>Hardware Requirement</v>
      </c>
      <c r="C210" s="1" t="str">
        <f>VLOOKUP(A210,Feature統計!A:O,15,FALSE)</f>
        <v>Pass</v>
      </c>
      <c r="D210" s="1" t="str">
        <f>VLOOKUP(A210,Feature統計!A:O,5,FALSE)</f>
        <v>Oscar</v>
      </c>
      <c r="E210" s="12" t="s">
        <v>1361</v>
      </c>
      <c r="F210" s="12" t="str">
        <f>VLOOKUP(E210,匯總複製!H:J,2,FALSE)</f>
        <v>RTBM-36191</v>
      </c>
      <c r="G210" s="13">
        <f>IF(ISBLANK(VLOOKUP(A210,Feature統計!A:N,10,FALSE)),"",VLOOKUP(A210,Feature統計!A:N,10,FALSE))</f>
        <v>44866</v>
      </c>
      <c r="H210" s="13">
        <f>IF(ISBLANK(VLOOKUP(A210,Feature統計!A:N,11,FALSE)),"",VLOOKUP(A210,Feature統計!A:N,11,FALSE))</f>
        <v>44875</v>
      </c>
      <c r="I210" s="13">
        <f>IF(ISBLANK(VLOOKUP(A210,Feature統計!A:N,12,FALSE)),"",VLOOKUP(A210,Feature統計!A:N,12,FALSE))</f>
        <v>44866</v>
      </c>
      <c r="J210" s="13">
        <f>IF(ISBLANK(VLOOKUP(A210,Feature統計!A:N,13,FALSE)),"",VLOOKUP(A210,Feature統計!A:N,13,FALSE))</f>
        <v>44875</v>
      </c>
      <c r="K210" s="1" t="str">
        <f>IFERROR(VLOOKUP(E210,SystemTestCase!E:F,2,FALSE),VLOOKUP(E210,HW資料!A:B,2,FALSE))</f>
        <v>Pass</v>
      </c>
      <c r="L210" s="1"/>
      <c r="M210" s="13"/>
      <c r="N210" s="72"/>
      <c r="O210" s="11"/>
      <c r="P210" s="11"/>
      <c r="Q210" s="11"/>
      <c r="S210" t="str">
        <f t="shared" si="3"/>
        <v>Connector output electrical requirement</v>
      </c>
    </row>
    <row r="211" spans="1:19" x14ac:dyDescent="0.4">
      <c r="A211" s="12" t="str">
        <f>VLOOKUP(E211,匯總複製!H:N,5,FALSE)</f>
        <v>Connector output electrical requirement</v>
      </c>
      <c r="B211" s="12" t="str">
        <f>VLOOKUP(E211,匯總複製!H:N,7,FALSE)</f>
        <v>Hardware Requirement</v>
      </c>
      <c r="C211" s="1" t="str">
        <f>VLOOKUP(A211,Feature統計!A:O,15,FALSE)</f>
        <v>Pass</v>
      </c>
      <c r="D211" s="1" t="str">
        <f>VLOOKUP(A211,Feature統計!A:O,5,FALSE)</f>
        <v>Oscar</v>
      </c>
      <c r="E211" s="12" t="s">
        <v>1463</v>
      </c>
      <c r="F211" s="12" t="str">
        <f>VLOOKUP(E211,匯總複製!H:J,2,FALSE)</f>
        <v>RTBM-36190</v>
      </c>
      <c r="G211" s="13">
        <f>IF(ISBLANK(VLOOKUP(A211,Feature統計!A:N,10,FALSE)),"",VLOOKUP(A211,Feature統計!A:N,10,FALSE))</f>
        <v>44866</v>
      </c>
      <c r="H211" s="13">
        <f>IF(ISBLANK(VLOOKUP(A211,Feature統計!A:N,11,FALSE)),"",VLOOKUP(A211,Feature統計!A:N,11,FALSE))</f>
        <v>44875</v>
      </c>
      <c r="I211" s="13">
        <f>IF(ISBLANK(VLOOKUP(A211,Feature統計!A:N,12,FALSE)),"",VLOOKUP(A211,Feature統計!A:N,12,FALSE))</f>
        <v>44866</v>
      </c>
      <c r="J211" s="13">
        <f>IF(ISBLANK(VLOOKUP(A211,Feature統計!A:N,13,FALSE)),"",VLOOKUP(A211,Feature統計!A:N,13,FALSE))</f>
        <v>44875</v>
      </c>
      <c r="K211" s="1" t="str">
        <f>IFERROR(VLOOKUP(E211,SystemTestCase!E:F,2,FALSE),VLOOKUP(E211,HW資料!A:B,2,FALSE))</f>
        <v>Pass</v>
      </c>
      <c r="L211" s="1"/>
      <c r="M211" s="13"/>
      <c r="N211" s="72"/>
      <c r="O211" s="11"/>
      <c r="P211" s="11"/>
      <c r="Q211" s="11"/>
      <c r="S211" t="str">
        <f t="shared" si="3"/>
        <v>Connector output electrical requirement</v>
      </c>
    </row>
    <row r="212" spans="1:19" x14ac:dyDescent="0.4">
      <c r="A212" s="12" t="str">
        <f>VLOOKUP(E212,匯總複製!H:N,5,FALSE)</f>
        <v>Connector output electrical requirement</v>
      </c>
      <c r="B212" s="12" t="str">
        <f>VLOOKUP(E212,匯總複製!H:N,7,FALSE)</f>
        <v>System Requirement</v>
      </c>
      <c r="C212" s="1" t="str">
        <f>VLOOKUP(A212,Feature統計!A:O,15,FALSE)</f>
        <v>Pass</v>
      </c>
      <c r="D212" s="1" t="str">
        <f>VLOOKUP(A212,Feature統計!A:O,5,FALSE)</f>
        <v>Oscar</v>
      </c>
      <c r="E212" s="12" t="s">
        <v>705</v>
      </c>
      <c r="F212" s="12" t="str">
        <f>VLOOKUP(E212,匯總複製!H:J,2,FALSE)</f>
        <v>RTBM-36249</v>
      </c>
      <c r="G212" s="13">
        <f>IF(ISBLANK(VLOOKUP(A212,Feature統計!A:N,10,FALSE)),"",VLOOKUP(A212,Feature統計!A:N,10,FALSE))</f>
        <v>44866</v>
      </c>
      <c r="H212" s="13">
        <f>IF(ISBLANK(VLOOKUP(A212,Feature統計!A:N,11,FALSE)),"",VLOOKUP(A212,Feature統計!A:N,11,FALSE))</f>
        <v>44875</v>
      </c>
      <c r="I212" s="13">
        <f>IF(ISBLANK(VLOOKUP(A212,Feature統計!A:N,12,FALSE)),"",VLOOKUP(A212,Feature統計!A:N,12,FALSE))</f>
        <v>44866</v>
      </c>
      <c r="J212" s="13">
        <f>IF(ISBLANK(VLOOKUP(A212,Feature統計!A:N,13,FALSE)),"",VLOOKUP(A212,Feature統計!A:N,13,FALSE))</f>
        <v>44875</v>
      </c>
      <c r="K212" s="1" t="str">
        <f>IFERROR(VLOOKUP(E212,SystemTestCase!E:F,2,FALSE),VLOOKUP(E212,HW資料!A:B,2,FALSE))</f>
        <v>Pass</v>
      </c>
      <c r="L212" s="1"/>
      <c r="M212" s="13"/>
      <c r="N212" s="72"/>
      <c r="O212" s="11"/>
      <c r="P212" s="11"/>
      <c r="Q212" s="11"/>
      <c r="S212" t="str">
        <f t="shared" si="3"/>
        <v>Connector output electrical requirement</v>
      </c>
    </row>
    <row r="213" spans="1:19" x14ac:dyDescent="0.4">
      <c r="A213" s="12" t="str">
        <f>VLOOKUP(E213,匯總複製!H:N,5,FALSE)</f>
        <v>Connector output electrical requirement</v>
      </c>
      <c r="B213" s="12" t="str">
        <f>VLOOKUP(E213,匯總複製!H:N,7,FALSE)</f>
        <v>Hardware Requirement</v>
      </c>
      <c r="C213" s="1" t="str">
        <f>VLOOKUP(A213,Feature統計!A:O,15,FALSE)</f>
        <v>Pass</v>
      </c>
      <c r="D213" s="1" t="str">
        <f>VLOOKUP(A213,Feature統計!A:O,5,FALSE)</f>
        <v>Oscar</v>
      </c>
      <c r="E213" s="12" t="s">
        <v>1362</v>
      </c>
      <c r="F213" s="12" t="str">
        <f>VLOOKUP(E213,匯總複製!H:J,2,FALSE)</f>
        <v>RTBM-36192</v>
      </c>
      <c r="G213" s="13">
        <f>IF(ISBLANK(VLOOKUP(A213,Feature統計!A:N,10,FALSE)),"",VLOOKUP(A213,Feature統計!A:N,10,FALSE))</f>
        <v>44866</v>
      </c>
      <c r="H213" s="13">
        <f>IF(ISBLANK(VLOOKUP(A213,Feature統計!A:N,11,FALSE)),"",VLOOKUP(A213,Feature統計!A:N,11,FALSE))</f>
        <v>44875</v>
      </c>
      <c r="I213" s="13">
        <f>IF(ISBLANK(VLOOKUP(A213,Feature統計!A:N,12,FALSE)),"",VLOOKUP(A213,Feature統計!A:N,12,FALSE))</f>
        <v>44866</v>
      </c>
      <c r="J213" s="13">
        <f>IF(ISBLANK(VLOOKUP(A213,Feature統計!A:N,13,FALSE)),"",VLOOKUP(A213,Feature統計!A:N,13,FALSE))</f>
        <v>44875</v>
      </c>
      <c r="K213" s="1" t="str">
        <f>IFERROR(VLOOKUP(E213,SystemTestCase!E:F,2,FALSE),VLOOKUP(E213,HW資料!A:B,2,FALSE))</f>
        <v>Pass</v>
      </c>
      <c r="L213" s="1"/>
      <c r="M213" s="13"/>
      <c r="N213" s="72"/>
      <c r="O213" s="11"/>
      <c r="P213" s="11"/>
      <c r="Q213" s="11"/>
      <c r="S213" t="str">
        <f t="shared" si="3"/>
        <v>Connector output electrical requirement</v>
      </c>
    </row>
    <row r="214" spans="1:19" x14ac:dyDescent="0.4">
      <c r="A214" s="12" t="str">
        <f>VLOOKUP(E214,匯總複製!H:N,5,FALSE)</f>
        <v>Connector output electrical requirement</v>
      </c>
      <c r="B214" s="12" t="str">
        <f>VLOOKUP(E214,匯總複製!H:N,7,FALSE)</f>
        <v>Hardware Requirement</v>
      </c>
      <c r="C214" s="1" t="str">
        <f>VLOOKUP(A214,Feature統計!A:O,15,FALSE)</f>
        <v>Pass</v>
      </c>
      <c r="D214" s="1" t="str">
        <f>VLOOKUP(A214,Feature統計!A:O,5,FALSE)</f>
        <v>Oscar</v>
      </c>
      <c r="E214" s="12" t="s">
        <v>1462</v>
      </c>
      <c r="F214" s="12" t="str">
        <f>VLOOKUP(E214,匯總複製!H:J,2,FALSE)</f>
        <v>RTBM-36053</v>
      </c>
      <c r="G214" s="13">
        <f>IF(ISBLANK(VLOOKUP(A214,Feature統計!A:N,10,FALSE)),"",VLOOKUP(A214,Feature統計!A:N,10,FALSE))</f>
        <v>44866</v>
      </c>
      <c r="H214" s="13">
        <f>IF(ISBLANK(VLOOKUP(A214,Feature統計!A:N,11,FALSE)),"",VLOOKUP(A214,Feature統計!A:N,11,FALSE))</f>
        <v>44875</v>
      </c>
      <c r="I214" s="13">
        <f>IF(ISBLANK(VLOOKUP(A214,Feature統計!A:N,12,FALSE)),"",VLOOKUP(A214,Feature統計!A:N,12,FALSE))</f>
        <v>44866</v>
      </c>
      <c r="J214" s="13">
        <f>IF(ISBLANK(VLOOKUP(A214,Feature統計!A:N,13,FALSE)),"",VLOOKUP(A214,Feature統計!A:N,13,FALSE))</f>
        <v>44875</v>
      </c>
      <c r="K214" s="1" t="str">
        <f>IFERROR(VLOOKUP(E214,SystemTestCase!E:F,2,FALSE),VLOOKUP(E214,HW資料!A:B,2,FALSE))</f>
        <v>Pass</v>
      </c>
      <c r="L214" s="1"/>
      <c r="M214" s="13"/>
      <c r="N214" s="72"/>
      <c r="O214" s="11"/>
      <c r="P214" s="11"/>
      <c r="Q214" s="11"/>
      <c r="S214" t="str">
        <f t="shared" si="3"/>
        <v>Connector output electrical requirement</v>
      </c>
    </row>
    <row r="215" spans="1:19" x14ac:dyDescent="0.4">
      <c r="A215" s="12" t="str">
        <f>VLOOKUP(E215,匯總複製!H:N,5,FALSE)</f>
        <v>Connectors</v>
      </c>
      <c r="B215" s="12" t="str">
        <f>VLOOKUP(E215,匯總複製!H:N,7,FALSE)</f>
        <v>Hardware Requirement</v>
      </c>
      <c r="C215" s="1" t="e">
        <f>VLOOKUP(A215,Feature統計!A:O,15,FALSE)</f>
        <v>#N/A</v>
      </c>
      <c r="D215" s="1" t="e">
        <f>VLOOKUP(A215,Feature統計!A:O,5,FALSE)</f>
        <v>#N/A</v>
      </c>
      <c r="E215" s="12" t="s">
        <v>978</v>
      </c>
      <c r="F215" s="12" t="str">
        <f>VLOOKUP(E215,匯總複製!H:J,2,FALSE)</f>
        <v>RTBM-36137</v>
      </c>
      <c r="G215" s="13" t="e">
        <f>IF(ISBLANK(VLOOKUP(A215,Feature統計!A:N,10,FALSE)),"",VLOOKUP(A215,Feature統計!A:N,10,FALSE))</f>
        <v>#N/A</v>
      </c>
      <c r="H215" s="13" t="e">
        <f>IF(ISBLANK(VLOOKUP(A215,Feature統計!A:N,11,FALSE)),"",VLOOKUP(A215,Feature統計!A:N,11,FALSE))</f>
        <v>#N/A</v>
      </c>
      <c r="I215" s="13" t="e">
        <f>IF(ISBLANK(VLOOKUP(A215,Feature統計!A:N,12,FALSE)),"",VLOOKUP(A215,Feature統計!A:N,12,FALSE))</f>
        <v>#N/A</v>
      </c>
      <c r="J215" s="13" t="e">
        <f>IF(ISBLANK(VLOOKUP(A215,Feature統計!A:N,13,FALSE)),"",VLOOKUP(A215,Feature統計!A:N,13,FALSE))</f>
        <v>#N/A</v>
      </c>
      <c r="K215" s="1" t="str">
        <f>IFERROR(VLOOKUP(E215,SystemTestCase!E:F,2,FALSE),VLOOKUP(E215,HW資料!A:B,2,FALSE))</f>
        <v>Pass</v>
      </c>
      <c r="L215" s="1"/>
      <c r="M215" s="13"/>
      <c r="N215" s="72"/>
      <c r="O215" s="11" t="s">
        <v>3002</v>
      </c>
      <c r="P215" s="11"/>
      <c r="Q215" s="11"/>
      <c r="S215" t="str">
        <f t="shared" si="3"/>
        <v>Connectors</v>
      </c>
    </row>
    <row r="216" spans="1:19" x14ac:dyDescent="0.4">
      <c r="A216" s="12" t="str">
        <f>VLOOKUP(E216,匯總複製!H:N,5,FALSE)</f>
        <v>Connectors</v>
      </c>
      <c r="B216" s="12" t="str">
        <f>VLOOKUP(E216,匯總複製!H:N,7,FALSE)</f>
        <v>Hardware Requirement</v>
      </c>
      <c r="C216" s="1" t="e">
        <f>VLOOKUP(A216,Feature統計!A:O,15,FALSE)</f>
        <v>#N/A</v>
      </c>
      <c r="D216" s="1" t="e">
        <f>VLOOKUP(A216,Feature統計!A:O,5,FALSE)</f>
        <v>#N/A</v>
      </c>
      <c r="E216" s="12" t="s">
        <v>979</v>
      </c>
      <c r="F216" s="12" t="str">
        <f>VLOOKUP(E216,匯總複製!H:J,2,FALSE)</f>
        <v>RTBM-36135</v>
      </c>
      <c r="G216" s="13" t="e">
        <f>IF(ISBLANK(VLOOKUP(A216,Feature統計!A:N,10,FALSE)),"",VLOOKUP(A216,Feature統計!A:N,10,FALSE))</f>
        <v>#N/A</v>
      </c>
      <c r="H216" s="13" t="e">
        <f>IF(ISBLANK(VLOOKUP(A216,Feature統計!A:N,11,FALSE)),"",VLOOKUP(A216,Feature統計!A:N,11,FALSE))</f>
        <v>#N/A</v>
      </c>
      <c r="I216" s="13" t="e">
        <f>IF(ISBLANK(VLOOKUP(A216,Feature統計!A:N,12,FALSE)),"",VLOOKUP(A216,Feature統計!A:N,12,FALSE))</f>
        <v>#N/A</v>
      </c>
      <c r="J216" s="13" t="e">
        <f>IF(ISBLANK(VLOOKUP(A216,Feature統計!A:N,13,FALSE)),"",VLOOKUP(A216,Feature統計!A:N,13,FALSE))</f>
        <v>#N/A</v>
      </c>
      <c r="K216" s="1" t="str">
        <f>IFERROR(VLOOKUP(E216,SystemTestCase!E:F,2,FALSE),VLOOKUP(E216,HW資料!A:B,2,FALSE))</f>
        <v>Pass</v>
      </c>
      <c r="L216" s="1"/>
      <c r="M216" s="13"/>
      <c r="N216" s="72"/>
      <c r="O216" s="11" t="s">
        <v>3002</v>
      </c>
      <c r="P216" s="11"/>
      <c r="Q216" s="11"/>
      <c r="S216" t="str">
        <f t="shared" si="3"/>
        <v>Connectors</v>
      </c>
    </row>
    <row r="217" spans="1:19" x14ac:dyDescent="0.4">
      <c r="A217" s="12" t="str">
        <f>VLOOKUP(E217,匯總複製!H:N,5,FALSE)</f>
        <v>Connectors</v>
      </c>
      <c r="B217" s="12" t="str">
        <f>VLOOKUP(E217,匯總複製!H:N,7,FALSE)</f>
        <v>Hardware Requirement</v>
      </c>
      <c r="C217" s="1" t="e">
        <f>VLOOKUP(A217,Feature統計!A:O,15,FALSE)</f>
        <v>#N/A</v>
      </c>
      <c r="D217" s="1" t="e">
        <f>VLOOKUP(A217,Feature統計!A:O,5,FALSE)</f>
        <v>#N/A</v>
      </c>
      <c r="E217" s="12" t="s">
        <v>980</v>
      </c>
      <c r="F217" s="12" t="str">
        <f>VLOOKUP(E217,匯總複製!H:J,2,FALSE)</f>
        <v>RTBM-36133</v>
      </c>
      <c r="G217" s="13" t="e">
        <f>IF(ISBLANK(VLOOKUP(A217,Feature統計!A:N,10,FALSE)),"",VLOOKUP(A217,Feature統計!A:N,10,FALSE))</f>
        <v>#N/A</v>
      </c>
      <c r="H217" s="13" t="e">
        <f>IF(ISBLANK(VLOOKUP(A217,Feature統計!A:N,11,FALSE)),"",VLOOKUP(A217,Feature統計!A:N,11,FALSE))</f>
        <v>#N/A</v>
      </c>
      <c r="I217" s="13" t="e">
        <f>IF(ISBLANK(VLOOKUP(A217,Feature統計!A:N,12,FALSE)),"",VLOOKUP(A217,Feature統計!A:N,12,FALSE))</f>
        <v>#N/A</v>
      </c>
      <c r="J217" s="13" t="e">
        <f>IF(ISBLANK(VLOOKUP(A217,Feature統計!A:N,13,FALSE)),"",VLOOKUP(A217,Feature統計!A:N,13,FALSE))</f>
        <v>#N/A</v>
      </c>
      <c r="K217" s="1" t="str">
        <f>IFERROR(VLOOKUP(E217,SystemTestCase!E:F,2,FALSE),VLOOKUP(E217,HW資料!A:B,2,FALSE))</f>
        <v>Pass</v>
      </c>
      <c r="L217" s="1"/>
      <c r="M217" s="13"/>
      <c r="N217" s="72"/>
      <c r="O217" s="11" t="s">
        <v>3002</v>
      </c>
      <c r="P217" s="11"/>
      <c r="Q217" s="11"/>
      <c r="S217" t="str">
        <f t="shared" si="3"/>
        <v>Connectors</v>
      </c>
    </row>
    <row r="218" spans="1:19" x14ac:dyDescent="0.4">
      <c r="A218" s="12" t="str">
        <f>VLOOKUP(E218,匯總複製!H:N,5,FALSE)</f>
        <v>Connectors</v>
      </c>
      <c r="B218" s="12" t="str">
        <f>VLOOKUP(E218,匯總複製!H:N,7,FALSE)</f>
        <v>Hardware Requirement</v>
      </c>
      <c r="C218" s="1" t="e">
        <f>VLOOKUP(A218,Feature統計!A:O,15,FALSE)</f>
        <v>#N/A</v>
      </c>
      <c r="D218" s="1" t="e">
        <f>VLOOKUP(A218,Feature統計!A:O,5,FALSE)</f>
        <v>#N/A</v>
      </c>
      <c r="E218" s="12" t="s">
        <v>981</v>
      </c>
      <c r="F218" s="12" t="str">
        <f>VLOOKUP(E218,匯總複製!H:J,2,FALSE)</f>
        <v>RTBM-36179</v>
      </c>
      <c r="G218" s="13" t="e">
        <f>IF(ISBLANK(VLOOKUP(A218,Feature統計!A:N,10,FALSE)),"",VLOOKUP(A218,Feature統計!A:N,10,FALSE))</f>
        <v>#N/A</v>
      </c>
      <c r="H218" s="13" t="e">
        <f>IF(ISBLANK(VLOOKUP(A218,Feature統計!A:N,11,FALSE)),"",VLOOKUP(A218,Feature統計!A:N,11,FALSE))</f>
        <v>#N/A</v>
      </c>
      <c r="I218" s="13" t="e">
        <f>IF(ISBLANK(VLOOKUP(A218,Feature統計!A:N,12,FALSE)),"",VLOOKUP(A218,Feature統計!A:N,12,FALSE))</f>
        <v>#N/A</v>
      </c>
      <c r="J218" s="13" t="e">
        <f>IF(ISBLANK(VLOOKUP(A218,Feature統計!A:N,13,FALSE)),"",VLOOKUP(A218,Feature統計!A:N,13,FALSE))</f>
        <v>#N/A</v>
      </c>
      <c r="K218" s="1" t="str">
        <f>IFERROR(VLOOKUP(E218,SystemTestCase!E:F,2,FALSE),VLOOKUP(E218,HW資料!A:B,2,FALSE))</f>
        <v>Pass</v>
      </c>
      <c r="L218" s="1"/>
      <c r="M218" s="13"/>
      <c r="N218" s="72"/>
      <c r="O218" s="11" t="s">
        <v>3002</v>
      </c>
      <c r="P218" s="11"/>
      <c r="Q218" s="11"/>
      <c r="S218" t="str">
        <f t="shared" si="3"/>
        <v>Connectors</v>
      </c>
    </row>
    <row r="219" spans="1:19" x14ac:dyDescent="0.4">
      <c r="A219" s="12" t="str">
        <f>VLOOKUP(E219,匯總複製!H:N,5,FALSE)</f>
        <v>Connectors</v>
      </c>
      <c r="B219" s="12" t="str">
        <f>VLOOKUP(E219,匯總複製!H:N,7,FALSE)</f>
        <v>Hardware Requirement</v>
      </c>
      <c r="C219" s="1" t="e">
        <f>VLOOKUP(A219,Feature統計!A:O,15,FALSE)</f>
        <v>#N/A</v>
      </c>
      <c r="D219" s="1" t="e">
        <f>VLOOKUP(A219,Feature統計!A:O,5,FALSE)</f>
        <v>#N/A</v>
      </c>
      <c r="E219" s="12" t="s">
        <v>982</v>
      </c>
      <c r="F219" s="12" t="str">
        <f>VLOOKUP(E219,匯總複製!H:J,2,FALSE)</f>
        <v>RTBM-36178</v>
      </c>
      <c r="G219" s="13" t="e">
        <f>IF(ISBLANK(VLOOKUP(A219,Feature統計!A:N,10,FALSE)),"",VLOOKUP(A219,Feature統計!A:N,10,FALSE))</f>
        <v>#N/A</v>
      </c>
      <c r="H219" s="13" t="e">
        <f>IF(ISBLANK(VLOOKUP(A219,Feature統計!A:N,11,FALSE)),"",VLOOKUP(A219,Feature統計!A:N,11,FALSE))</f>
        <v>#N/A</v>
      </c>
      <c r="I219" s="13" t="e">
        <f>IF(ISBLANK(VLOOKUP(A219,Feature統計!A:N,12,FALSE)),"",VLOOKUP(A219,Feature統計!A:N,12,FALSE))</f>
        <v>#N/A</v>
      </c>
      <c r="J219" s="13" t="e">
        <f>IF(ISBLANK(VLOOKUP(A219,Feature統計!A:N,13,FALSE)),"",VLOOKUP(A219,Feature統計!A:N,13,FALSE))</f>
        <v>#N/A</v>
      </c>
      <c r="K219" s="1" t="str">
        <f>IFERROR(VLOOKUP(E219,SystemTestCase!E:F,2,FALSE),VLOOKUP(E219,HW資料!A:B,2,FALSE))</f>
        <v>Pass</v>
      </c>
      <c r="L219" s="1"/>
      <c r="M219" s="13"/>
      <c r="N219" s="72"/>
      <c r="O219" s="11" t="s">
        <v>3002</v>
      </c>
      <c r="P219" s="11"/>
      <c r="Q219" s="11"/>
      <c r="S219" t="str">
        <f t="shared" si="3"/>
        <v>Connectors</v>
      </c>
    </row>
    <row r="220" spans="1:19" x14ac:dyDescent="0.4">
      <c r="A220" s="12" t="str">
        <f>VLOOKUP(E220,匯總複製!H:N,5,FALSE)</f>
        <v>Connectors</v>
      </c>
      <c r="B220" s="12" t="str">
        <f>VLOOKUP(E220,匯總複製!H:N,7,FALSE)</f>
        <v>Hardware Requirement</v>
      </c>
      <c r="C220" s="1" t="e">
        <f>VLOOKUP(A220,Feature統計!A:O,15,FALSE)</f>
        <v>#N/A</v>
      </c>
      <c r="D220" s="1" t="e">
        <f>VLOOKUP(A220,Feature統計!A:O,5,FALSE)</f>
        <v>#N/A</v>
      </c>
      <c r="E220" s="12" t="s">
        <v>983</v>
      </c>
      <c r="F220" s="12" t="str">
        <f>VLOOKUP(E220,匯總複製!H:J,2,FALSE)</f>
        <v>RTBM-36132</v>
      </c>
      <c r="G220" s="13" t="e">
        <f>IF(ISBLANK(VLOOKUP(A220,Feature統計!A:N,10,FALSE)),"",VLOOKUP(A220,Feature統計!A:N,10,FALSE))</f>
        <v>#N/A</v>
      </c>
      <c r="H220" s="13" t="e">
        <f>IF(ISBLANK(VLOOKUP(A220,Feature統計!A:N,11,FALSE)),"",VLOOKUP(A220,Feature統計!A:N,11,FALSE))</f>
        <v>#N/A</v>
      </c>
      <c r="I220" s="13" t="e">
        <f>IF(ISBLANK(VLOOKUP(A220,Feature統計!A:N,12,FALSE)),"",VLOOKUP(A220,Feature統計!A:N,12,FALSE))</f>
        <v>#N/A</v>
      </c>
      <c r="J220" s="13" t="e">
        <f>IF(ISBLANK(VLOOKUP(A220,Feature統計!A:N,13,FALSE)),"",VLOOKUP(A220,Feature統計!A:N,13,FALSE))</f>
        <v>#N/A</v>
      </c>
      <c r="K220" s="1" t="str">
        <f>IFERROR(VLOOKUP(E220,SystemTestCase!E:F,2,FALSE),VLOOKUP(E220,HW資料!A:B,2,FALSE))</f>
        <v>Pass</v>
      </c>
      <c r="L220" s="1"/>
      <c r="M220" s="13"/>
      <c r="N220" s="72"/>
      <c r="O220" s="11" t="s">
        <v>3002</v>
      </c>
      <c r="P220" s="11"/>
      <c r="Q220" s="11"/>
      <c r="S220" t="str">
        <f t="shared" si="3"/>
        <v>Connectors</v>
      </c>
    </row>
    <row r="221" spans="1:19" x14ac:dyDescent="0.4">
      <c r="A221" s="12" t="str">
        <f>VLOOKUP(E221,匯總複製!H:N,5,FALSE)</f>
        <v>Connectors</v>
      </c>
      <c r="B221" s="12" t="str">
        <f>VLOOKUP(E221,匯總複製!H:N,7,FALSE)</f>
        <v>Hardware Requirement</v>
      </c>
      <c r="C221" s="1" t="e">
        <f>VLOOKUP(A221,Feature統計!A:O,15,FALSE)</f>
        <v>#N/A</v>
      </c>
      <c r="D221" s="1" t="e">
        <f>VLOOKUP(A221,Feature統計!A:O,5,FALSE)</f>
        <v>#N/A</v>
      </c>
      <c r="E221" s="12" t="s">
        <v>984</v>
      </c>
      <c r="F221" s="12" t="str">
        <f>VLOOKUP(E221,匯總複製!H:J,2,FALSE)</f>
        <v>RTBM-36131</v>
      </c>
      <c r="G221" s="13" t="e">
        <f>IF(ISBLANK(VLOOKUP(A221,Feature統計!A:N,10,FALSE)),"",VLOOKUP(A221,Feature統計!A:N,10,FALSE))</f>
        <v>#N/A</v>
      </c>
      <c r="H221" s="13" t="e">
        <f>IF(ISBLANK(VLOOKUP(A221,Feature統計!A:N,11,FALSE)),"",VLOOKUP(A221,Feature統計!A:N,11,FALSE))</f>
        <v>#N/A</v>
      </c>
      <c r="I221" s="13" t="e">
        <f>IF(ISBLANK(VLOOKUP(A221,Feature統計!A:N,12,FALSE)),"",VLOOKUP(A221,Feature統計!A:N,12,FALSE))</f>
        <v>#N/A</v>
      </c>
      <c r="J221" s="13" t="e">
        <f>IF(ISBLANK(VLOOKUP(A221,Feature統計!A:N,13,FALSE)),"",VLOOKUP(A221,Feature統計!A:N,13,FALSE))</f>
        <v>#N/A</v>
      </c>
      <c r="K221" s="1" t="str">
        <f>IFERROR(VLOOKUP(E221,SystemTestCase!E:F,2,FALSE),VLOOKUP(E221,HW資料!A:B,2,FALSE))</f>
        <v>Pass</v>
      </c>
      <c r="L221" s="1"/>
      <c r="M221" s="13"/>
      <c r="N221" s="72"/>
      <c r="O221" s="11" t="s">
        <v>3002</v>
      </c>
      <c r="P221" s="11"/>
      <c r="Q221" s="11"/>
      <c r="S221" t="str">
        <f t="shared" si="3"/>
        <v>Connectors</v>
      </c>
    </row>
    <row r="222" spans="1:19" x14ac:dyDescent="0.4">
      <c r="A222" s="12" t="str">
        <f>VLOOKUP(E222,匯總複製!H:N,5,FALSE)</f>
        <v>Connectors</v>
      </c>
      <c r="B222" s="12" t="str">
        <f>VLOOKUP(E222,匯總複製!H:N,7,FALSE)</f>
        <v>Hardware Requirement</v>
      </c>
      <c r="C222" s="1" t="e">
        <f>VLOOKUP(A222,Feature統計!A:O,15,FALSE)</f>
        <v>#N/A</v>
      </c>
      <c r="D222" s="1" t="e">
        <f>VLOOKUP(A222,Feature統計!A:O,5,FALSE)</f>
        <v>#N/A</v>
      </c>
      <c r="E222" s="12" t="s">
        <v>985</v>
      </c>
      <c r="F222" s="12" t="str">
        <f>VLOOKUP(E222,匯總複製!H:J,2,FALSE)</f>
        <v>RTBM-36180</v>
      </c>
      <c r="G222" s="13" t="e">
        <f>IF(ISBLANK(VLOOKUP(A222,Feature統計!A:N,10,FALSE)),"",VLOOKUP(A222,Feature統計!A:N,10,FALSE))</f>
        <v>#N/A</v>
      </c>
      <c r="H222" s="13" t="e">
        <f>IF(ISBLANK(VLOOKUP(A222,Feature統計!A:N,11,FALSE)),"",VLOOKUP(A222,Feature統計!A:N,11,FALSE))</f>
        <v>#N/A</v>
      </c>
      <c r="I222" s="13" t="e">
        <f>IF(ISBLANK(VLOOKUP(A222,Feature統計!A:N,12,FALSE)),"",VLOOKUP(A222,Feature統計!A:N,12,FALSE))</f>
        <v>#N/A</v>
      </c>
      <c r="J222" s="13" t="e">
        <f>IF(ISBLANK(VLOOKUP(A222,Feature統計!A:N,13,FALSE)),"",VLOOKUP(A222,Feature統計!A:N,13,FALSE))</f>
        <v>#N/A</v>
      </c>
      <c r="K222" s="1" t="str">
        <f>IFERROR(VLOOKUP(E222,SystemTestCase!E:F,2,FALSE),VLOOKUP(E222,HW資料!A:B,2,FALSE))</f>
        <v>Pass</v>
      </c>
      <c r="L222" s="1"/>
      <c r="M222" s="13"/>
      <c r="N222" s="72"/>
      <c r="O222" s="11" t="s">
        <v>3002</v>
      </c>
      <c r="P222" s="11"/>
      <c r="Q222" s="11"/>
      <c r="S222" t="str">
        <f t="shared" si="3"/>
        <v>Connectors</v>
      </c>
    </row>
    <row r="223" spans="1:19" x14ac:dyDescent="0.4">
      <c r="A223" s="12" t="str">
        <f>VLOOKUP(E223,匯總複製!H:N,5,FALSE)</f>
        <v>Connectors</v>
      </c>
      <c r="B223" s="12" t="str">
        <f>VLOOKUP(E223,匯總複製!H:N,7,FALSE)</f>
        <v>Hardware Requirement</v>
      </c>
      <c r="C223" s="1" t="e">
        <f>VLOOKUP(A223,Feature統計!A:O,15,FALSE)</f>
        <v>#N/A</v>
      </c>
      <c r="D223" s="1" t="e">
        <f>VLOOKUP(A223,Feature統計!A:O,5,FALSE)</f>
        <v>#N/A</v>
      </c>
      <c r="E223" s="12" t="s">
        <v>987</v>
      </c>
      <c r="F223" s="12" t="str">
        <f>VLOOKUP(E223,匯總複製!H:J,2,FALSE)</f>
        <v>RTBM-36172</v>
      </c>
      <c r="G223" s="13" t="e">
        <f>IF(ISBLANK(VLOOKUP(A223,Feature統計!A:N,10,FALSE)),"",VLOOKUP(A223,Feature統計!A:N,10,FALSE))</f>
        <v>#N/A</v>
      </c>
      <c r="H223" s="13" t="e">
        <f>IF(ISBLANK(VLOOKUP(A223,Feature統計!A:N,11,FALSE)),"",VLOOKUP(A223,Feature統計!A:N,11,FALSE))</f>
        <v>#N/A</v>
      </c>
      <c r="I223" s="13" t="e">
        <f>IF(ISBLANK(VLOOKUP(A223,Feature統計!A:N,12,FALSE)),"",VLOOKUP(A223,Feature統計!A:N,12,FALSE))</f>
        <v>#N/A</v>
      </c>
      <c r="J223" s="13" t="e">
        <f>IF(ISBLANK(VLOOKUP(A223,Feature統計!A:N,13,FALSE)),"",VLOOKUP(A223,Feature統計!A:N,13,FALSE))</f>
        <v>#N/A</v>
      </c>
      <c r="K223" s="1" t="str">
        <f>IFERROR(VLOOKUP(E223,SystemTestCase!E:F,2,FALSE),VLOOKUP(E223,HW資料!A:B,2,FALSE))</f>
        <v>Reviewed</v>
      </c>
      <c r="L223" s="1"/>
      <c r="M223" s="13"/>
      <c r="N223" s="72"/>
      <c r="O223" s="11" t="s">
        <v>3002</v>
      </c>
      <c r="P223" s="11"/>
      <c r="Q223" s="11"/>
      <c r="S223" t="str">
        <f t="shared" si="3"/>
        <v>Connectors</v>
      </c>
    </row>
    <row r="224" spans="1:19" x14ac:dyDescent="0.4">
      <c r="A224" s="12" t="str">
        <f>VLOOKUP(E224,匯總複製!H:N,5,FALSE)</f>
        <v>Connectors</v>
      </c>
      <c r="B224" s="12" t="str">
        <f>VLOOKUP(E224,匯總複製!H:N,7,FALSE)</f>
        <v>Hardware Requirement</v>
      </c>
      <c r="C224" s="1" t="e">
        <f>VLOOKUP(A224,Feature統計!A:O,15,FALSE)</f>
        <v>#N/A</v>
      </c>
      <c r="D224" s="1" t="e">
        <f>VLOOKUP(A224,Feature統計!A:O,5,FALSE)</f>
        <v>#N/A</v>
      </c>
      <c r="E224" s="12" t="s">
        <v>988</v>
      </c>
      <c r="F224" s="12" t="str">
        <f>VLOOKUP(E224,匯總複製!H:J,2,FALSE)</f>
        <v>RTBM-36171</v>
      </c>
      <c r="G224" s="13" t="e">
        <f>IF(ISBLANK(VLOOKUP(A224,Feature統計!A:N,10,FALSE)),"",VLOOKUP(A224,Feature統計!A:N,10,FALSE))</f>
        <v>#N/A</v>
      </c>
      <c r="H224" s="13" t="e">
        <f>IF(ISBLANK(VLOOKUP(A224,Feature統計!A:N,11,FALSE)),"",VLOOKUP(A224,Feature統計!A:N,11,FALSE))</f>
        <v>#N/A</v>
      </c>
      <c r="I224" s="13" t="e">
        <f>IF(ISBLANK(VLOOKUP(A224,Feature統計!A:N,12,FALSE)),"",VLOOKUP(A224,Feature統計!A:N,12,FALSE))</f>
        <v>#N/A</v>
      </c>
      <c r="J224" s="13" t="e">
        <f>IF(ISBLANK(VLOOKUP(A224,Feature統計!A:N,13,FALSE)),"",VLOOKUP(A224,Feature統計!A:N,13,FALSE))</f>
        <v>#N/A</v>
      </c>
      <c r="K224" s="1" t="str">
        <f>IFERROR(VLOOKUP(E224,SystemTestCase!E:F,2,FALSE),VLOOKUP(E224,HW資料!A:B,2,FALSE))</f>
        <v>Pass</v>
      </c>
      <c r="L224" s="1"/>
      <c r="M224" s="13"/>
      <c r="N224" s="72"/>
      <c r="O224" s="11" t="s">
        <v>3002</v>
      </c>
      <c r="P224" s="11"/>
      <c r="Q224" s="11"/>
      <c r="S224" t="str">
        <f t="shared" si="3"/>
        <v>Connectors</v>
      </c>
    </row>
    <row r="225" spans="1:19" x14ac:dyDescent="0.4">
      <c r="A225" s="12" t="str">
        <f>VLOOKUP(E225,匯總複製!H:N,5,FALSE)</f>
        <v>Connectors</v>
      </c>
      <c r="B225" s="12" t="str">
        <f>VLOOKUP(E225,匯總複製!H:N,7,FALSE)</f>
        <v>Hardware Requirement</v>
      </c>
      <c r="C225" s="1" t="e">
        <f>VLOOKUP(A225,Feature統計!A:O,15,FALSE)</f>
        <v>#N/A</v>
      </c>
      <c r="D225" s="1" t="e">
        <f>VLOOKUP(A225,Feature統計!A:O,5,FALSE)</f>
        <v>#N/A</v>
      </c>
      <c r="E225" s="12" t="s">
        <v>989</v>
      </c>
      <c r="F225" s="12" t="str">
        <f>VLOOKUP(E225,匯總複製!H:J,2,FALSE)</f>
        <v>RTBM-36170</v>
      </c>
      <c r="G225" s="13" t="e">
        <f>IF(ISBLANK(VLOOKUP(A225,Feature統計!A:N,10,FALSE)),"",VLOOKUP(A225,Feature統計!A:N,10,FALSE))</f>
        <v>#N/A</v>
      </c>
      <c r="H225" s="13" t="e">
        <f>IF(ISBLANK(VLOOKUP(A225,Feature統計!A:N,11,FALSE)),"",VLOOKUP(A225,Feature統計!A:N,11,FALSE))</f>
        <v>#N/A</v>
      </c>
      <c r="I225" s="13" t="e">
        <f>IF(ISBLANK(VLOOKUP(A225,Feature統計!A:N,12,FALSE)),"",VLOOKUP(A225,Feature統計!A:N,12,FALSE))</f>
        <v>#N/A</v>
      </c>
      <c r="J225" s="13" t="e">
        <f>IF(ISBLANK(VLOOKUP(A225,Feature統計!A:N,13,FALSE)),"",VLOOKUP(A225,Feature統計!A:N,13,FALSE))</f>
        <v>#N/A</v>
      </c>
      <c r="K225" s="1" t="str">
        <f>IFERROR(VLOOKUP(E225,SystemTestCase!E:F,2,FALSE),VLOOKUP(E225,HW資料!A:B,2,FALSE))</f>
        <v>Pass</v>
      </c>
      <c r="L225" s="1"/>
      <c r="M225" s="13"/>
      <c r="N225" s="72"/>
      <c r="O225" s="11" t="s">
        <v>3002</v>
      </c>
      <c r="P225" s="11"/>
      <c r="Q225" s="11"/>
      <c r="S225" t="str">
        <f t="shared" si="3"/>
        <v>Connectors</v>
      </c>
    </row>
    <row r="226" spans="1:19" x14ac:dyDescent="0.4">
      <c r="A226" s="12" t="str">
        <f>VLOOKUP(E226,匯總複製!H:N,5,FALSE)</f>
        <v>Connectors</v>
      </c>
      <c r="B226" s="12" t="str">
        <f>VLOOKUP(E226,匯總複製!H:N,7,FALSE)</f>
        <v>Hardware Requirement</v>
      </c>
      <c r="C226" s="1" t="e">
        <f>VLOOKUP(A226,Feature統計!A:O,15,FALSE)</f>
        <v>#N/A</v>
      </c>
      <c r="D226" s="1" t="e">
        <f>VLOOKUP(A226,Feature統計!A:O,5,FALSE)</f>
        <v>#N/A</v>
      </c>
      <c r="E226" s="12" t="s">
        <v>990</v>
      </c>
      <c r="F226" s="12" t="str">
        <f>VLOOKUP(E226,匯總複製!H:J,2,FALSE)</f>
        <v>RTBM-36168</v>
      </c>
      <c r="G226" s="13" t="e">
        <f>IF(ISBLANK(VLOOKUP(A226,Feature統計!A:N,10,FALSE)),"",VLOOKUP(A226,Feature統計!A:N,10,FALSE))</f>
        <v>#N/A</v>
      </c>
      <c r="H226" s="13" t="e">
        <f>IF(ISBLANK(VLOOKUP(A226,Feature統計!A:N,11,FALSE)),"",VLOOKUP(A226,Feature統計!A:N,11,FALSE))</f>
        <v>#N/A</v>
      </c>
      <c r="I226" s="13" t="e">
        <f>IF(ISBLANK(VLOOKUP(A226,Feature統計!A:N,12,FALSE)),"",VLOOKUP(A226,Feature統計!A:N,12,FALSE))</f>
        <v>#N/A</v>
      </c>
      <c r="J226" s="13" t="e">
        <f>IF(ISBLANK(VLOOKUP(A226,Feature統計!A:N,13,FALSE)),"",VLOOKUP(A226,Feature統計!A:N,13,FALSE))</f>
        <v>#N/A</v>
      </c>
      <c r="K226" s="1" t="str">
        <f>IFERROR(VLOOKUP(E226,SystemTestCase!E:F,2,FALSE),VLOOKUP(E226,HW資料!A:B,2,FALSE))</f>
        <v>Pass</v>
      </c>
      <c r="L226" s="1"/>
      <c r="M226" s="13"/>
      <c r="N226" s="72"/>
      <c r="O226" s="11" t="s">
        <v>3002</v>
      </c>
      <c r="P226" s="11"/>
      <c r="Q226" s="11"/>
      <c r="S226" t="str">
        <f t="shared" si="3"/>
        <v>Connectors</v>
      </c>
    </row>
    <row r="227" spans="1:19" x14ac:dyDescent="0.4">
      <c r="A227" s="12" t="str">
        <f>VLOOKUP(E227,匯總複製!H:N,5,FALSE)</f>
        <v>Connectors</v>
      </c>
      <c r="B227" s="12" t="str">
        <f>VLOOKUP(E227,匯總複製!H:N,7,FALSE)</f>
        <v>Hardware Requirement</v>
      </c>
      <c r="C227" s="1" t="e">
        <f>VLOOKUP(A227,Feature統計!A:O,15,FALSE)</f>
        <v>#N/A</v>
      </c>
      <c r="D227" s="1" t="e">
        <f>VLOOKUP(A227,Feature統計!A:O,5,FALSE)</f>
        <v>#N/A</v>
      </c>
      <c r="E227" s="12" t="s">
        <v>991</v>
      </c>
      <c r="F227" s="12" t="str">
        <f>VLOOKUP(E227,匯總複製!H:J,2,FALSE)</f>
        <v>RTBM-36167</v>
      </c>
      <c r="G227" s="13" t="e">
        <f>IF(ISBLANK(VLOOKUP(A227,Feature統計!A:N,10,FALSE)),"",VLOOKUP(A227,Feature統計!A:N,10,FALSE))</f>
        <v>#N/A</v>
      </c>
      <c r="H227" s="13" t="e">
        <f>IF(ISBLANK(VLOOKUP(A227,Feature統計!A:N,11,FALSE)),"",VLOOKUP(A227,Feature統計!A:N,11,FALSE))</f>
        <v>#N/A</v>
      </c>
      <c r="I227" s="13" t="e">
        <f>IF(ISBLANK(VLOOKUP(A227,Feature統計!A:N,12,FALSE)),"",VLOOKUP(A227,Feature統計!A:N,12,FALSE))</f>
        <v>#N/A</v>
      </c>
      <c r="J227" s="13" t="e">
        <f>IF(ISBLANK(VLOOKUP(A227,Feature統計!A:N,13,FALSE)),"",VLOOKUP(A227,Feature統計!A:N,13,FALSE))</f>
        <v>#N/A</v>
      </c>
      <c r="K227" s="1" t="str">
        <f>IFERROR(VLOOKUP(E227,SystemTestCase!E:F,2,FALSE),VLOOKUP(E227,HW資料!A:B,2,FALSE))</f>
        <v>Pass</v>
      </c>
      <c r="L227" s="1"/>
      <c r="M227" s="13"/>
      <c r="N227" s="72"/>
      <c r="O227" s="11" t="s">
        <v>3002</v>
      </c>
      <c r="P227" s="11"/>
      <c r="Q227" s="11"/>
      <c r="S227" t="str">
        <f t="shared" si="3"/>
        <v>Connectors</v>
      </c>
    </row>
    <row r="228" spans="1:19" x14ac:dyDescent="0.4">
      <c r="A228" s="12" t="str">
        <f>VLOOKUP(E228,匯總複製!H:N,5,FALSE)</f>
        <v>Connectors</v>
      </c>
      <c r="B228" s="12" t="str">
        <f>VLOOKUP(E228,匯總複製!H:N,7,FALSE)</f>
        <v>Hardware Requirement</v>
      </c>
      <c r="C228" s="1" t="e">
        <f>VLOOKUP(A228,Feature統計!A:O,15,FALSE)</f>
        <v>#N/A</v>
      </c>
      <c r="D228" s="1" t="e">
        <f>VLOOKUP(A228,Feature統計!A:O,5,FALSE)</f>
        <v>#N/A</v>
      </c>
      <c r="E228" s="12" t="s">
        <v>992</v>
      </c>
      <c r="F228" s="12" t="str">
        <f>VLOOKUP(E228,匯總複製!H:J,2,FALSE)</f>
        <v>RTBM-36166</v>
      </c>
      <c r="G228" s="13" t="e">
        <f>IF(ISBLANK(VLOOKUP(A228,Feature統計!A:N,10,FALSE)),"",VLOOKUP(A228,Feature統計!A:N,10,FALSE))</f>
        <v>#N/A</v>
      </c>
      <c r="H228" s="13" t="e">
        <f>IF(ISBLANK(VLOOKUP(A228,Feature統計!A:N,11,FALSE)),"",VLOOKUP(A228,Feature統計!A:N,11,FALSE))</f>
        <v>#N/A</v>
      </c>
      <c r="I228" s="13" t="e">
        <f>IF(ISBLANK(VLOOKUP(A228,Feature統計!A:N,12,FALSE)),"",VLOOKUP(A228,Feature統計!A:N,12,FALSE))</f>
        <v>#N/A</v>
      </c>
      <c r="J228" s="13" t="e">
        <f>IF(ISBLANK(VLOOKUP(A228,Feature統計!A:N,13,FALSE)),"",VLOOKUP(A228,Feature統計!A:N,13,FALSE))</f>
        <v>#N/A</v>
      </c>
      <c r="K228" s="1" t="str">
        <f>IFERROR(VLOOKUP(E228,SystemTestCase!E:F,2,FALSE),VLOOKUP(E228,HW資料!A:B,2,FALSE))</f>
        <v>Pass</v>
      </c>
      <c r="L228" s="1"/>
      <c r="M228" s="13"/>
      <c r="N228" s="72"/>
      <c r="O228" s="11" t="s">
        <v>3002</v>
      </c>
      <c r="P228" s="11"/>
      <c r="Q228" s="11"/>
      <c r="S228" t="str">
        <f t="shared" si="3"/>
        <v>Connectors</v>
      </c>
    </row>
    <row r="229" spans="1:19" x14ac:dyDescent="0.4">
      <c r="A229" s="12" t="str">
        <f>VLOOKUP(E229,匯總複製!H:N,5,FALSE)</f>
        <v>Connector electrical requirement</v>
      </c>
      <c r="B229" s="12" t="str">
        <f>VLOOKUP(E229,匯總複製!H:N,7,FALSE)</f>
        <v>Hardware Requirement</v>
      </c>
      <c r="C229" s="1" t="str">
        <f>VLOOKUP(A229,Feature統計!A:O,15,FALSE)</f>
        <v>Pass</v>
      </c>
      <c r="D229" s="1" t="str">
        <f>VLOOKUP(A229,Feature統計!A:O,5,FALSE)</f>
        <v>Dennis</v>
      </c>
      <c r="E229" s="12" t="s">
        <v>3902</v>
      </c>
      <c r="F229" s="12" t="str">
        <f>VLOOKUP(E229,匯總複製!H:J,2,FALSE)</f>
        <v>RTBM-36257</v>
      </c>
      <c r="G229" s="13">
        <f>IF(ISBLANK(VLOOKUP(A229,Feature統計!A:N,10,FALSE)),"",VLOOKUP(A229,Feature統計!A:N,10,FALSE))</f>
        <v>44866</v>
      </c>
      <c r="H229" s="13">
        <f>IF(ISBLANK(VLOOKUP(A229,Feature統計!A:N,11,FALSE)),"",VLOOKUP(A229,Feature統計!A:N,11,FALSE))</f>
        <v>44882</v>
      </c>
      <c r="I229" s="13">
        <f>IF(ISBLANK(VLOOKUP(A229,Feature統計!A:N,12,FALSE)),"",VLOOKUP(A229,Feature統計!A:N,12,FALSE))</f>
        <v>44866</v>
      </c>
      <c r="J229" s="13">
        <f>IF(ISBLANK(VLOOKUP(A229,Feature統計!A:N,13,FALSE)),"",VLOOKUP(A229,Feature統計!A:N,13,FALSE))</f>
        <v>44911</v>
      </c>
      <c r="K229" s="1" t="str">
        <f>IFERROR(VLOOKUP(E229,SystemTestCase!E:F,2,FALSE),VLOOKUP(E229,HW資料!A:B,2,FALSE))</f>
        <v>Pass</v>
      </c>
      <c r="L229" s="1"/>
      <c r="M229" s="13"/>
      <c r="N229" s="72"/>
      <c r="O229" s="11"/>
      <c r="P229" s="11"/>
      <c r="Q229" s="11"/>
      <c r="S229" t="str">
        <f t="shared" si="3"/>
        <v>Connector electrical requirement</v>
      </c>
    </row>
    <row r="230" spans="1:19" x14ac:dyDescent="0.4">
      <c r="A230" s="12" t="str">
        <f>VLOOKUP(E230,匯總複製!H:N,5,FALSE)</f>
        <v>Connector electrical requirement</v>
      </c>
      <c r="B230" s="12" t="str">
        <f>VLOOKUP(E230,匯總複製!H:N,7,FALSE)</f>
        <v>Hardware Requirement</v>
      </c>
      <c r="C230" s="1" t="str">
        <f>VLOOKUP(A230,Feature統計!A:O,15,FALSE)</f>
        <v>Pass</v>
      </c>
      <c r="D230" s="1" t="str">
        <f>VLOOKUP(A230,Feature統計!A:O,5,FALSE)</f>
        <v>Dennis</v>
      </c>
      <c r="E230" s="12" t="s">
        <v>3903</v>
      </c>
      <c r="F230" s="12" t="str">
        <f>VLOOKUP(E230,匯總複製!H:J,2,FALSE)</f>
        <v>RTBM-36256</v>
      </c>
      <c r="G230" s="13">
        <f>IF(ISBLANK(VLOOKUP(A230,Feature統計!A:N,10,FALSE)),"",VLOOKUP(A230,Feature統計!A:N,10,FALSE))</f>
        <v>44866</v>
      </c>
      <c r="H230" s="13">
        <f>IF(ISBLANK(VLOOKUP(A230,Feature統計!A:N,11,FALSE)),"",VLOOKUP(A230,Feature統計!A:N,11,FALSE))</f>
        <v>44882</v>
      </c>
      <c r="I230" s="13">
        <f>IF(ISBLANK(VLOOKUP(A230,Feature統計!A:N,12,FALSE)),"",VLOOKUP(A230,Feature統計!A:N,12,FALSE))</f>
        <v>44866</v>
      </c>
      <c r="J230" s="13">
        <f>IF(ISBLANK(VLOOKUP(A230,Feature統計!A:N,13,FALSE)),"",VLOOKUP(A230,Feature統計!A:N,13,FALSE))</f>
        <v>44911</v>
      </c>
      <c r="K230" s="1" t="str">
        <f>IFERROR(VLOOKUP(E230,SystemTestCase!E:F,2,FALSE),VLOOKUP(E230,HW資料!A:B,2,FALSE))</f>
        <v>Pass</v>
      </c>
      <c r="L230" s="1"/>
      <c r="M230" s="13"/>
      <c r="N230" s="72"/>
      <c r="O230" s="11"/>
      <c r="P230" s="11"/>
      <c r="Q230" s="11"/>
      <c r="S230" t="str">
        <f t="shared" si="3"/>
        <v>Connector electrical requirement</v>
      </c>
    </row>
    <row r="231" spans="1:19" x14ac:dyDescent="0.4">
      <c r="A231" s="12" t="str">
        <f>VLOOKUP(E231,匯總複製!H:N,5,FALSE)</f>
        <v>Connector electrical requirement</v>
      </c>
      <c r="B231" s="12" t="str">
        <f>VLOOKUP(E231,匯總複製!H:N,7,FALSE)</f>
        <v>System Requirement</v>
      </c>
      <c r="C231" s="1" t="str">
        <f>VLOOKUP(A231,Feature統計!A:O,15,FALSE)</f>
        <v>Pass</v>
      </c>
      <c r="D231" s="1" t="str">
        <f>VLOOKUP(A231,Feature統計!A:O,5,FALSE)</f>
        <v>Dennis</v>
      </c>
      <c r="E231" s="12" t="s">
        <v>3899</v>
      </c>
      <c r="F231" s="12" t="str">
        <f>VLOOKUP(E231,匯總複製!H:J,2,FALSE)</f>
        <v>RTBM-36243</v>
      </c>
      <c r="G231" s="13">
        <f>IF(ISBLANK(VLOOKUP(A231,Feature統計!A:N,10,FALSE)),"",VLOOKUP(A231,Feature統計!A:N,10,FALSE))</f>
        <v>44866</v>
      </c>
      <c r="H231" s="13">
        <f>IF(ISBLANK(VLOOKUP(A231,Feature統計!A:N,11,FALSE)),"",VLOOKUP(A231,Feature統計!A:N,11,FALSE))</f>
        <v>44882</v>
      </c>
      <c r="I231" s="13">
        <f>IF(ISBLANK(VLOOKUP(A231,Feature統計!A:N,12,FALSE)),"",VLOOKUP(A231,Feature統計!A:N,12,FALSE))</f>
        <v>44866</v>
      </c>
      <c r="J231" s="13">
        <f>IF(ISBLANK(VLOOKUP(A231,Feature統計!A:N,13,FALSE)),"",VLOOKUP(A231,Feature統計!A:N,13,FALSE))</f>
        <v>44911</v>
      </c>
      <c r="K231" s="1" t="str">
        <f>IFERROR(VLOOKUP(E231,SystemTestCase!E:F,2,FALSE),VLOOKUP(E231,HW資料!A:B,2,FALSE))</f>
        <v>Pass</v>
      </c>
      <c r="L231" s="1"/>
      <c r="M231" s="13"/>
      <c r="N231" s="72"/>
      <c r="O231" s="11"/>
      <c r="P231" s="11"/>
      <c r="Q231" s="11"/>
      <c r="S231" t="str">
        <f t="shared" si="3"/>
        <v>Connector electrical requirement</v>
      </c>
    </row>
    <row r="232" spans="1:19" x14ac:dyDescent="0.4">
      <c r="A232" s="12" t="str">
        <f>VLOOKUP(E232,匯總複製!H:N,5,FALSE)</f>
        <v>Connectors</v>
      </c>
      <c r="B232" s="12" t="str">
        <f>VLOOKUP(E232,匯總複製!H:N,7,FALSE)</f>
        <v>Hardware Requirement</v>
      </c>
      <c r="C232" s="1" t="e">
        <f>VLOOKUP(A232,Feature統計!A:O,15,FALSE)</f>
        <v>#N/A</v>
      </c>
      <c r="D232" s="1" t="e">
        <f>VLOOKUP(A232,Feature統計!A:O,5,FALSE)</f>
        <v>#N/A</v>
      </c>
      <c r="E232" s="12" t="s">
        <v>1013</v>
      </c>
      <c r="F232" s="12" t="str">
        <f>VLOOKUP(E232,匯總複製!H:J,2,FALSE)</f>
        <v>RTBM-36176</v>
      </c>
      <c r="G232" s="13" t="e">
        <f>IF(ISBLANK(VLOOKUP(A232,Feature統計!A:N,10,FALSE)),"",VLOOKUP(A232,Feature統計!A:N,10,FALSE))</f>
        <v>#N/A</v>
      </c>
      <c r="H232" s="13" t="e">
        <f>IF(ISBLANK(VLOOKUP(A232,Feature統計!A:N,11,FALSE)),"",VLOOKUP(A232,Feature統計!A:N,11,FALSE))</f>
        <v>#N/A</v>
      </c>
      <c r="I232" s="13" t="e">
        <f>IF(ISBLANK(VLOOKUP(A232,Feature統計!A:N,12,FALSE)),"",VLOOKUP(A232,Feature統計!A:N,12,FALSE))</f>
        <v>#N/A</v>
      </c>
      <c r="J232" s="13" t="e">
        <f>IF(ISBLANK(VLOOKUP(A232,Feature統計!A:N,13,FALSE)),"",VLOOKUP(A232,Feature統計!A:N,13,FALSE))</f>
        <v>#N/A</v>
      </c>
      <c r="K232" s="1" t="str">
        <f>IFERROR(VLOOKUP(E232,SystemTestCase!E:F,2,FALSE),VLOOKUP(E232,HW資料!A:B,2,FALSE))</f>
        <v>Pass</v>
      </c>
      <c r="L232" s="1"/>
      <c r="M232" s="13"/>
      <c r="N232" s="72"/>
      <c r="O232" s="11" t="s">
        <v>3002</v>
      </c>
      <c r="P232" s="11"/>
      <c r="Q232" s="11"/>
      <c r="S232" t="str">
        <f t="shared" si="3"/>
        <v>Connectors</v>
      </c>
    </row>
    <row r="233" spans="1:19" x14ac:dyDescent="0.4">
      <c r="A233" s="12" t="str">
        <f>VLOOKUP(E233,匯總複製!H:N,5,FALSE)</f>
        <v>Connectors</v>
      </c>
      <c r="B233" s="12" t="str">
        <f>VLOOKUP(E233,匯總複製!H:N,7,FALSE)</f>
        <v>Hardware Requirement</v>
      </c>
      <c r="C233" s="1" t="e">
        <f>VLOOKUP(A233,Feature統計!A:O,15,FALSE)</f>
        <v>#N/A</v>
      </c>
      <c r="D233" s="1" t="e">
        <f>VLOOKUP(A233,Feature統計!A:O,5,FALSE)</f>
        <v>#N/A</v>
      </c>
      <c r="E233" s="12" t="s">
        <v>1014</v>
      </c>
      <c r="F233" s="12" t="str">
        <f>VLOOKUP(E233,匯總複製!H:J,2,FALSE)</f>
        <v>RTBM-36175</v>
      </c>
      <c r="G233" s="13" t="e">
        <f>IF(ISBLANK(VLOOKUP(A233,Feature統計!A:N,10,FALSE)),"",VLOOKUP(A233,Feature統計!A:N,10,FALSE))</f>
        <v>#N/A</v>
      </c>
      <c r="H233" s="13" t="e">
        <f>IF(ISBLANK(VLOOKUP(A233,Feature統計!A:N,11,FALSE)),"",VLOOKUP(A233,Feature統計!A:N,11,FALSE))</f>
        <v>#N/A</v>
      </c>
      <c r="I233" s="13" t="e">
        <f>IF(ISBLANK(VLOOKUP(A233,Feature統計!A:N,12,FALSE)),"",VLOOKUP(A233,Feature統計!A:N,12,FALSE))</f>
        <v>#N/A</v>
      </c>
      <c r="J233" s="13" t="e">
        <f>IF(ISBLANK(VLOOKUP(A233,Feature統計!A:N,13,FALSE)),"",VLOOKUP(A233,Feature統計!A:N,13,FALSE))</f>
        <v>#N/A</v>
      </c>
      <c r="K233" s="1" t="str">
        <f>IFERROR(VLOOKUP(E233,SystemTestCase!E:F,2,FALSE),VLOOKUP(E233,HW資料!A:B,2,FALSE))</f>
        <v>Pass</v>
      </c>
      <c r="L233" s="1"/>
      <c r="M233" s="13"/>
      <c r="N233" s="72"/>
      <c r="O233" s="11" t="s">
        <v>3002</v>
      </c>
      <c r="P233" s="11"/>
      <c r="Q233" s="11"/>
      <c r="S233" t="str">
        <f t="shared" si="3"/>
        <v>Connectors</v>
      </c>
    </row>
    <row r="234" spans="1:19" x14ac:dyDescent="0.4">
      <c r="A234" s="12" t="str">
        <f>VLOOKUP(E234,匯總複製!H:N,5,FALSE)</f>
        <v>Connectors</v>
      </c>
      <c r="B234" s="12" t="str">
        <f>VLOOKUP(E234,匯總複製!H:N,7,FALSE)</f>
        <v>Hardware Requirement</v>
      </c>
      <c r="C234" s="1" t="e">
        <f>VLOOKUP(A234,Feature統計!A:O,15,FALSE)</f>
        <v>#N/A</v>
      </c>
      <c r="D234" s="1" t="e">
        <f>VLOOKUP(A234,Feature統計!A:O,5,FALSE)</f>
        <v>#N/A</v>
      </c>
      <c r="E234" s="12" t="s">
        <v>1015</v>
      </c>
      <c r="F234" s="12" t="str">
        <f>VLOOKUP(E234,匯總複製!H:J,2,FALSE)</f>
        <v>RTBM-36174</v>
      </c>
      <c r="G234" s="13" t="e">
        <f>IF(ISBLANK(VLOOKUP(A234,Feature統計!A:N,10,FALSE)),"",VLOOKUP(A234,Feature統計!A:N,10,FALSE))</f>
        <v>#N/A</v>
      </c>
      <c r="H234" s="13" t="e">
        <f>IF(ISBLANK(VLOOKUP(A234,Feature統計!A:N,11,FALSE)),"",VLOOKUP(A234,Feature統計!A:N,11,FALSE))</f>
        <v>#N/A</v>
      </c>
      <c r="I234" s="13" t="e">
        <f>IF(ISBLANK(VLOOKUP(A234,Feature統計!A:N,12,FALSE)),"",VLOOKUP(A234,Feature統計!A:N,12,FALSE))</f>
        <v>#N/A</v>
      </c>
      <c r="J234" s="13" t="e">
        <f>IF(ISBLANK(VLOOKUP(A234,Feature統計!A:N,13,FALSE)),"",VLOOKUP(A234,Feature統計!A:N,13,FALSE))</f>
        <v>#N/A</v>
      </c>
      <c r="K234" s="1" t="str">
        <f>IFERROR(VLOOKUP(E234,SystemTestCase!E:F,2,FALSE),VLOOKUP(E234,HW資料!A:B,2,FALSE))</f>
        <v>Pass</v>
      </c>
      <c r="L234" s="1"/>
      <c r="M234" s="13"/>
      <c r="N234" s="72"/>
      <c r="O234" s="11" t="s">
        <v>3002</v>
      </c>
      <c r="P234" s="11"/>
      <c r="Q234" s="11"/>
      <c r="S234" t="str">
        <f t="shared" si="3"/>
        <v>Connectors</v>
      </c>
    </row>
    <row r="235" spans="1:19" x14ac:dyDescent="0.4">
      <c r="A235" s="12" t="str">
        <f>VLOOKUP(E235,匯總複製!H:N,5,FALSE)</f>
        <v>Connectors</v>
      </c>
      <c r="B235" s="12" t="str">
        <f>VLOOKUP(E235,匯總複製!H:N,7,FALSE)</f>
        <v>Hardware Requirement</v>
      </c>
      <c r="C235" s="1" t="e">
        <f>VLOOKUP(A235,Feature統計!A:O,15,FALSE)</f>
        <v>#N/A</v>
      </c>
      <c r="D235" s="1" t="e">
        <f>VLOOKUP(A235,Feature統計!A:O,5,FALSE)</f>
        <v>#N/A</v>
      </c>
      <c r="E235" s="12" t="s">
        <v>1019</v>
      </c>
      <c r="F235" s="12" t="str">
        <f>VLOOKUP(E235,匯總複製!H:J,2,FALSE)</f>
        <v>RTBM-36144</v>
      </c>
      <c r="G235" s="13" t="e">
        <f>IF(ISBLANK(VLOOKUP(A235,Feature統計!A:N,10,FALSE)),"",VLOOKUP(A235,Feature統計!A:N,10,FALSE))</f>
        <v>#N/A</v>
      </c>
      <c r="H235" s="13" t="e">
        <f>IF(ISBLANK(VLOOKUP(A235,Feature統計!A:N,11,FALSE)),"",VLOOKUP(A235,Feature統計!A:N,11,FALSE))</f>
        <v>#N/A</v>
      </c>
      <c r="I235" s="13" t="e">
        <f>IF(ISBLANK(VLOOKUP(A235,Feature統計!A:N,12,FALSE)),"",VLOOKUP(A235,Feature統計!A:N,12,FALSE))</f>
        <v>#N/A</v>
      </c>
      <c r="J235" s="13" t="e">
        <f>IF(ISBLANK(VLOOKUP(A235,Feature統計!A:N,13,FALSE)),"",VLOOKUP(A235,Feature統計!A:N,13,FALSE))</f>
        <v>#N/A</v>
      </c>
      <c r="K235" s="1" t="str">
        <f>IFERROR(VLOOKUP(E235,SystemTestCase!E:F,2,FALSE),VLOOKUP(E235,HW資料!A:B,2,FALSE))</f>
        <v>StagePass</v>
      </c>
      <c r="L235" s="1"/>
      <c r="M235" s="13"/>
      <c r="N235" s="72"/>
      <c r="O235" s="11" t="s">
        <v>3002</v>
      </c>
      <c r="P235" s="11"/>
      <c r="Q235" s="11"/>
      <c r="S235" t="str">
        <f t="shared" si="3"/>
        <v>Connectors</v>
      </c>
    </row>
    <row r="236" spans="1:19" x14ac:dyDescent="0.4">
      <c r="A236" s="12" t="str">
        <f>VLOOKUP(E236,匯總複製!H:N,5,FALSE)</f>
        <v>Connectors</v>
      </c>
      <c r="B236" s="12" t="str">
        <f>VLOOKUP(E236,匯總複製!H:N,7,FALSE)</f>
        <v>Hardware Requirement</v>
      </c>
      <c r="C236" s="1" t="e">
        <f>VLOOKUP(A236,Feature統計!A:O,15,FALSE)</f>
        <v>#N/A</v>
      </c>
      <c r="D236" s="1" t="e">
        <f>VLOOKUP(A236,Feature統計!A:O,5,FALSE)</f>
        <v>#N/A</v>
      </c>
      <c r="E236" s="12" t="s">
        <v>1020</v>
      </c>
      <c r="F236" s="12" t="str">
        <f>VLOOKUP(E236,匯總複製!H:J,2,FALSE)</f>
        <v>RTBM-36145</v>
      </c>
      <c r="G236" s="13" t="e">
        <f>IF(ISBLANK(VLOOKUP(A236,Feature統計!A:N,10,FALSE)),"",VLOOKUP(A236,Feature統計!A:N,10,FALSE))</f>
        <v>#N/A</v>
      </c>
      <c r="H236" s="13" t="e">
        <f>IF(ISBLANK(VLOOKUP(A236,Feature統計!A:N,11,FALSE)),"",VLOOKUP(A236,Feature統計!A:N,11,FALSE))</f>
        <v>#N/A</v>
      </c>
      <c r="I236" s="13" t="e">
        <f>IF(ISBLANK(VLOOKUP(A236,Feature統計!A:N,12,FALSE)),"",VLOOKUP(A236,Feature統計!A:N,12,FALSE))</f>
        <v>#N/A</v>
      </c>
      <c r="J236" s="13" t="e">
        <f>IF(ISBLANK(VLOOKUP(A236,Feature統計!A:N,13,FALSE)),"",VLOOKUP(A236,Feature統計!A:N,13,FALSE))</f>
        <v>#N/A</v>
      </c>
      <c r="K236" s="1" t="str">
        <f>IFERROR(VLOOKUP(E236,SystemTestCase!E:F,2,FALSE),VLOOKUP(E236,HW資料!A:B,2,FALSE))</f>
        <v>StagePass</v>
      </c>
      <c r="L236" s="1"/>
      <c r="M236" s="13"/>
      <c r="N236" s="72"/>
      <c r="O236" s="11" t="s">
        <v>3002</v>
      </c>
      <c r="P236" s="11"/>
      <c r="Q236" s="11"/>
      <c r="S236" t="str">
        <f t="shared" si="3"/>
        <v>Connectors</v>
      </c>
    </row>
    <row r="237" spans="1:19" x14ac:dyDescent="0.4">
      <c r="A237" s="12" t="str">
        <f>VLOOKUP(E237,匯總複製!H:N,5,FALSE)</f>
        <v>Connectors</v>
      </c>
      <c r="B237" s="12" t="str">
        <f>VLOOKUP(E237,匯總複製!H:N,7,FALSE)</f>
        <v>Hardware Requirement</v>
      </c>
      <c r="C237" s="1" t="e">
        <f>VLOOKUP(A237,Feature統計!A:O,15,FALSE)</f>
        <v>#N/A</v>
      </c>
      <c r="D237" s="1" t="e">
        <f>VLOOKUP(A237,Feature統計!A:O,5,FALSE)</f>
        <v>#N/A</v>
      </c>
      <c r="E237" s="12" t="s">
        <v>1021</v>
      </c>
      <c r="F237" s="12" t="str">
        <f>VLOOKUP(E237,匯總複製!H:J,2,FALSE)</f>
        <v>RTBM-36126</v>
      </c>
      <c r="G237" s="13" t="e">
        <f>IF(ISBLANK(VLOOKUP(A237,Feature統計!A:N,10,FALSE)),"",VLOOKUP(A237,Feature統計!A:N,10,FALSE))</f>
        <v>#N/A</v>
      </c>
      <c r="H237" s="13" t="e">
        <f>IF(ISBLANK(VLOOKUP(A237,Feature統計!A:N,11,FALSE)),"",VLOOKUP(A237,Feature統計!A:N,11,FALSE))</f>
        <v>#N/A</v>
      </c>
      <c r="I237" s="13" t="e">
        <f>IF(ISBLANK(VLOOKUP(A237,Feature統計!A:N,12,FALSE)),"",VLOOKUP(A237,Feature統計!A:N,12,FALSE))</f>
        <v>#N/A</v>
      </c>
      <c r="J237" s="13" t="e">
        <f>IF(ISBLANK(VLOOKUP(A237,Feature統計!A:N,13,FALSE)),"",VLOOKUP(A237,Feature統計!A:N,13,FALSE))</f>
        <v>#N/A</v>
      </c>
      <c r="K237" s="1" t="str">
        <f>IFERROR(VLOOKUP(E237,SystemTestCase!E:F,2,FALSE),VLOOKUP(E237,HW資料!A:B,2,FALSE))</f>
        <v>Pass</v>
      </c>
      <c r="L237" s="1"/>
      <c r="M237" s="13"/>
      <c r="N237" s="72"/>
      <c r="O237" s="11" t="s">
        <v>3002</v>
      </c>
      <c r="P237" s="11"/>
      <c r="Q237" s="11"/>
      <c r="S237" t="str">
        <f t="shared" si="3"/>
        <v>Connectors</v>
      </c>
    </row>
    <row r="238" spans="1:19" x14ac:dyDescent="0.4">
      <c r="A238" s="12" t="str">
        <f>VLOOKUP(E238,匯總複製!H:N,5,FALSE)</f>
        <v>Connectors</v>
      </c>
      <c r="B238" s="12" t="str">
        <f>VLOOKUP(E238,匯總複製!H:N,7,FALSE)</f>
        <v>Hardware Requirement</v>
      </c>
      <c r="C238" s="1" t="e">
        <f>VLOOKUP(A238,Feature統計!A:O,15,FALSE)</f>
        <v>#N/A</v>
      </c>
      <c r="D238" s="1" t="e">
        <f>VLOOKUP(A238,Feature統計!A:O,5,FALSE)</f>
        <v>#N/A</v>
      </c>
      <c r="E238" s="12" t="s">
        <v>1039</v>
      </c>
      <c r="F238" s="12" t="str">
        <f>VLOOKUP(E238,匯總複製!H:J,2,FALSE)</f>
        <v>RTBM-36218</v>
      </c>
      <c r="G238" s="13" t="e">
        <f>IF(ISBLANK(VLOOKUP(A238,Feature統計!A:N,10,FALSE)),"",VLOOKUP(A238,Feature統計!A:N,10,FALSE))</f>
        <v>#N/A</v>
      </c>
      <c r="H238" s="13" t="e">
        <f>IF(ISBLANK(VLOOKUP(A238,Feature統計!A:N,11,FALSE)),"",VLOOKUP(A238,Feature統計!A:N,11,FALSE))</f>
        <v>#N/A</v>
      </c>
      <c r="I238" s="13" t="e">
        <f>IF(ISBLANK(VLOOKUP(A238,Feature統計!A:N,12,FALSE)),"",VLOOKUP(A238,Feature統計!A:N,12,FALSE))</f>
        <v>#N/A</v>
      </c>
      <c r="J238" s="13" t="e">
        <f>IF(ISBLANK(VLOOKUP(A238,Feature統計!A:N,13,FALSE)),"",VLOOKUP(A238,Feature統計!A:N,13,FALSE))</f>
        <v>#N/A</v>
      </c>
      <c r="K238" s="1" t="str">
        <f>IFERROR(VLOOKUP(E238,SystemTestCase!E:F,2,FALSE),VLOOKUP(E238,HW資料!A:B,2,FALSE))</f>
        <v>StagePass</v>
      </c>
      <c r="L238" s="1"/>
      <c r="M238" s="13"/>
      <c r="N238" s="72"/>
      <c r="O238" s="11" t="s">
        <v>3002</v>
      </c>
      <c r="P238" s="11"/>
      <c r="Q238" s="11"/>
      <c r="S238" t="str">
        <f t="shared" si="3"/>
        <v>Connectors</v>
      </c>
    </row>
    <row r="239" spans="1:19" x14ac:dyDescent="0.4">
      <c r="A239" s="12" t="str">
        <f>VLOOKUP(E239,匯總複製!H:N,5,FALSE)</f>
        <v>Connectors</v>
      </c>
      <c r="B239" s="12" t="str">
        <f>VLOOKUP(E239,匯總複製!H:N,7,FALSE)</f>
        <v>Hardware Requirement</v>
      </c>
      <c r="C239" s="1" t="e">
        <f>VLOOKUP(A239,Feature統計!A:O,15,FALSE)</f>
        <v>#N/A</v>
      </c>
      <c r="D239" s="1" t="e">
        <f>VLOOKUP(A239,Feature統計!A:O,5,FALSE)</f>
        <v>#N/A</v>
      </c>
      <c r="E239" s="12" t="s">
        <v>1053</v>
      </c>
      <c r="F239" s="12" t="str">
        <f>VLOOKUP(E239,匯總複製!H:J,2,FALSE)</f>
        <v>RTBM-36869</v>
      </c>
      <c r="G239" s="13" t="e">
        <f>IF(ISBLANK(VLOOKUP(A239,Feature統計!A:N,10,FALSE)),"",VLOOKUP(A239,Feature統計!A:N,10,FALSE))</f>
        <v>#N/A</v>
      </c>
      <c r="H239" s="13" t="e">
        <f>IF(ISBLANK(VLOOKUP(A239,Feature統計!A:N,11,FALSE)),"",VLOOKUP(A239,Feature統計!A:N,11,FALSE))</f>
        <v>#N/A</v>
      </c>
      <c r="I239" s="13" t="e">
        <f>IF(ISBLANK(VLOOKUP(A239,Feature統計!A:N,12,FALSE)),"",VLOOKUP(A239,Feature統計!A:N,12,FALSE))</f>
        <v>#N/A</v>
      </c>
      <c r="J239" s="13" t="e">
        <f>IF(ISBLANK(VLOOKUP(A239,Feature統計!A:N,13,FALSE)),"",VLOOKUP(A239,Feature統計!A:N,13,FALSE))</f>
        <v>#N/A</v>
      </c>
      <c r="K239" s="1" t="str">
        <f>IFERROR(VLOOKUP(E239,SystemTestCase!E:F,2,FALSE),VLOOKUP(E239,HW資料!A:B,2,FALSE))</f>
        <v>StagePass</v>
      </c>
      <c r="L239" s="1"/>
      <c r="M239" s="13"/>
      <c r="N239" s="72"/>
      <c r="O239" s="11" t="s">
        <v>3002</v>
      </c>
      <c r="P239" s="11"/>
      <c r="Q239" s="11"/>
      <c r="S239" t="str">
        <f t="shared" si="3"/>
        <v>Connectors</v>
      </c>
    </row>
    <row r="240" spans="1:19" x14ac:dyDescent="0.4">
      <c r="A240" s="12" t="str">
        <f>VLOOKUP(E240,匯總複製!H:N,5,FALSE)</f>
        <v>Connectors</v>
      </c>
      <c r="B240" s="12" t="str">
        <f>VLOOKUP(E240,匯總複製!H:N,7,FALSE)</f>
        <v>Hardware Requirement</v>
      </c>
      <c r="C240" s="1" t="e">
        <f>VLOOKUP(A240,Feature統計!A:O,15,FALSE)</f>
        <v>#N/A</v>
      </c>
      <c r="D240" s="1" t="e">
        <f>VLOOKUP(A240,Feature統計!A:O,5,FALSE)</f>
        <v>#N/A</v>
      </c>
      <c r="E240" s="12" t="s">
        <v>1163</v>
      </c>
      <c r="F240" s="12" t="str">
        <f>VLOOKUP(E240,匯總複製!H:J,2,FALSE)</f>
        <v>RTBM-36267</v>
      </c>
      <c r="G240" s="13" t="e">
        <f>IF(ISBLANK(VLOOKUP(A240,Feature統計!A:N,10,FALSE)),"",VLOOKUP(A240,Feature統計!A:N,10,FALSE))</f>
        <v>#N/A</v>
      </c>
      <c r="H240" s="13" t="e">
        <f>IF(ISBLANK(VLOOKUP(A240,Feature統計!A:N,11,FALSE)),"",VLOOKUP(A240,Feature統計!A:N,11,FALSE))</f>
        <v>#N/A</v>
      </c>
      <c r="I240" s="13" t="e">
        <f>IF(ISBLANK(VLOOKUP(A240,Feature統計!A:N,12,FALSE)),"",VLOOKUP(A240,Feature統計!A:N,12,FALSE))</f>
        <v>#N/A</v>
      </c>
      <c r="J240" s="13" t="e">
        <f>IF(ISBLANK(VLOOKUP(A240,Feature統計!A:N,13,FALSE)),"",VLOOKUP(A240,Feature統計!A:N,13,FALSE))</f>
        <v>#N/A</v>
      </c>
      <c r="K240" s="1" t="str">
        <f>IFERROR(VLOOKUP(E240,SystemTestCase!E:F,2,FALSE),VLOOKUP(E240,HW資料!A:B,2,FALSE))</f>
        <v>StagePass</v>
      </c>
      <c r="L240" s="1"/>
      <c r="M240" s="13"/>
      <c r="N240" s="72"/>
      <c r="O240" s="11" t="s">
        <v>3002</v>
      </c>
      <c r="P240" s="11"/>
      <c r="Q240" s="11"/>
      <c r="S240" t="str">
        <f t="shared" si="3"/>
        <v>Connectors</v>
      </c>
    </row>
    <row r="241" spans="1:19" x14ac:dyDescent="0.4">
      <c r="A241" s="12" t="str">
        <f>VLOOKUP(E241,匯總複製!H:N,5,FALSE)</f>
        <v>Connectors</v>
      </c>
      <c r="B241" s="12" t="str">
        <f>VLOOKUP(E241,匯總複製!H:N,7,FALSE)</f>
        <v>Hardware Requirement</v>
      </c>
      <c r="C241" s="1" t="e">
        <f>VLOOKUP(A241,Feature統計!A:O,15,FALSE)</f>
        <v>#N/A</v>
      </c>
      <c r="D241" s="1" t="e">
        <f>VLOOKUP(A241,Feature統計!A:O,5,FALSE)</f>
        <v>#N/A</v>
      </c>
      <c r="E241" s="12" t="s">
        <v>1181</v>
      </c>
      <c r="F241" s="12" t="str">
        <f>VLOOKUP(E241,匯總複製!H:J,2,FALSE)</f>
        <v>RTBM-36266</v>
      </c>
      <c r="G241" s="13" t="e">
        <f>IF(ISBLANK(VLOOKUP(A241,Feature統計!A:N,10,FALSE)),"",VLOOKUP(A241,Feature統計!A:N,10,FALSE))</f>
        <v>#N/A</v>
      </c>
      <c r="H241" s="13" t="e">
        <f>IF(ISBLANK(VLOOKUP(A241,Feature統計!A:N,11,FALSE)),"",VLOOKUP(A241,Feature統計!A:N,11,FALSE))</f>
        <v>#N/A</v>
      </c>
      <c r="I241" s="13" t="e">
        <f>IF(ISBLANK(VLOOKUP(A241,Feature統計!A:N,12,FALSE)),"",VLOOKUP(A241,Feature統計!A:N,12,FALSE))</f>
        <v>#N/A</v>
      </c>
      <c r="J241" s="13" t="e">
        <f>IF(ISBLANK(VLOOKUP(A241,Feature統計!A:N,13,FALSE)),"",VLOOKUP(A241,Feature統計!A:N,13,FALSE))</f>
        <v>#N/A</v>
      </c>
      <c r="K241" s="1" t="str">
        <f>IFERROR(VLOOKUP(E241,SystemTestCase!E:F,2,FALSE),VLOOKUP(E241,HW資料!A:B,2,FALSE))</f>
        <v>StagePass</v>
      </c>
      <c r="L241" s="1"/>
      <c r="M241" s="13"/>
      <c r="N241" s="72"/>
      <c r="O241" s="11" t="s">
        <v>3002</v>
      </c>
      <c r="P241" s="11"/>
      <c r="Q241" s="11"/>
      <c r="S241" t="str">
        <f t="shared" si="3"/>
        <v>Connectors</v>
      </c>
    </row>
    <row r="242" spans="1:19" x14ac:dyDescent="0.4">
      <c r="A242" s="12" t="str">
        <f>VLOOKUP(E242,匯總複製!H:N,5,FALSE)</f>
        <v>Connectors</v>
      </c>
      <c r="B242" s="12" t="str">
        <f>VLOOKUP(E242,匯總複製!H:N,7,FALSE)</f>
        <v>Hardware Requirement</v>
      </c>
      <c r="C242" s="1" t="e">
        <f>VLOOKUP(A242,Feature統計!A:O,15,FALSE)</f>
        <v>#N/A</v>
      </c>
      <c r="D242" s="1" t="e">
        <f>VLOOKUP(A242,Feature統計!A:O,5,FALSE)</f>
        <v>#N/A</v>
      </c>
      <c r="E242" s="12" t="s">
        <v>1183</v>
      </c>
      <c r="F242" s="12" t="str">
        <f>VLOOKUP(E242,匯總複製!H:J,2,FALSE)</f>
        <v>RTBM-37067</v>
      </c>
      <c r="G242" s="13" t="e">
        <f>IF(ISBLANK(VLOOKUP(A242,Feature統計!A:N,10,FALSE)),"",VLOOKUP(A242,Feature統計!A:N,10,FALSE))</f>
        <v>#N/A</v>
      </c>
      <c r="H242" s="13" t="e">
        <f>IF(ISBLANK(VLOOKUP(A242,Feature統計!A:N,11,FALSE)),"",VLOOKUP(A242,Feature統計!A:N,11,FALSE))</f>
        <v>#N/A</v>
      </c>
      <c r="I242" s="13" t="e">
        <f>IF(ISBLANK(VLOOKUP(A242,Feature統計!A:N,12,FALSE)),"",VLOOKUP(A242,Feature統計!A:N,12,FALSE))</f>
        <v>#N/A</v>
      </c>
      <c r="J242" s="13" t="e">
        <f>IF(ISBLANK(VLOOKUP(A242,Feature統計!A:N,13,FALSE)),"",VLOOKUP(A242,Feature統計!A:N,13,FALSE))</f>
        <v>#N/A</v>
      </c>
      <c r="K242" s="1" t="str">
        <f>IFERROR(VLOOKUP(E242,SystemTestCase!E:F,2,FALSE),VLOOKUP(E242,HW資料!A:B,2,FALSE))</f>
        <v>StagePass</v>
      </c>
      <c r="L242" s="1"/>
      <c r="M242" s="13"/>
      <c r="N242" s="72"/>
      <c r="O242" s="11" t="s">
        <v>3002</v>
      </c>
      <c r="P242" s="11"/>
      <c r="Q242" s="11"/>
      <c r="S242" t="str">
        <f t="shared" si="3"/>
        <v>Connectors</v>
      </c>
    </row>
    <row r="243" spans="1:19" x14ac:dyDescent="0.4">
      <c r="A243" s="12" t="str">
        <f>VLOOKUP(E243,匯總複製!H:N,5,FALSE)</f>
        <v>Connectors</v>
      </c>
      <c r="B243" s="12" t="str">
        <f>VLOOKUP(E243,匯總複製!H:N,7,FALSE)</f>
        <v>Hardware Requirement</v>
      </c>
      <c r="C243" s="1" t="e">
        <f>VLOOKUP(A243,Feature統計!A:O,15,FALSE)</f>
        <v>#N/A</v>
      </c>
      <c r="D243" s="1" t="e">
        <f>VLOOKUP(A243,Feature統計!A:O,5,FALSE)</f>
        <v>#N/A</v>
      </c>
      <c r="E243" s="12" t="s">
        <v>1237</v>
      </c>
      <c r="F243" s="12" t="str">
        <f>VLOOKUP(E243,匯總複製!H:J,2,FALSE)</f>
        <v>RTBM-37000</v>
      </c>
      <c r="G243" s="13" t="e">
        <f>IF(ISBLANK(VLOOKUP(A243,Feature統計!A:N,10,FALSE)),"",VLOOKUP(A243,Feature統計!A:N,10,FALSE))</f>
        <v>#N/A</v>
      </c>
      <c r="H243" s="13" t="e">
        <f>IF(ISBLANK(VLOOKUP(A243,Feature統計!A:N,11,FALSE)),"",VLOOKUP(A243,Feature統計!A:N,11,FALSE))</f>
        <v>#N/A</v>
      </c>
      <c r="I243" s="13" t="e">
        <f>IF(ISBLANK(VLOOKUP(A243,Feature統計!A:N,12,FALSE)),"",VLOOKUP(A243,Feature統計!A:N,12,FALSE))</f>
        <v>#N/A</v>
      </c>
      <c r="J243" s="13" t="e">
        <f>IF(ISBLANK(VLOOKUP(A243,Feature統計!A:N,13,FALSE)),"",VLOOKUP(A243,Feature統計!A:N,13,FALSE))</f>
        <v>#N/A</v>
      </c>
      <c r="K243" s="1" t="str">
        <f>IFERROR(VLOOKUP(E243,SystemTestCase!E:F,2,FALSE),VLOOKUP(E243,HW資料!A:B,2,FALSE))</f>
        <v>StagePass</v>
      </c>
      <c r="L243" s="1"/>
      <c r="M243" s="13"/>
      <c r="N243" s="72"/>
      <c r="O243" s="11" t="s">
        <v>3002</v>
      </c>
      <c r="P243" s="11"/>
      <c r="Q243" s="11"/>
      <c r="S243" t="str">
        <f t="shared" si="3"/>
        <v>Connectors</v>
      </c>
    </row>
    <row r="244" spans="1:19" x14ac:dyDescent="0.4">
      <c r="A244" s="12" t="str">
        <f>VLOOKUP(E244,匯總複製!H:N,5,FALSE)</f>
        <v>Connectors</v>
      </c>
      <c r="B244" s="12" t="str">
        <f>VLOOKUP(E244,匯總複製!H:N,7,FALSE)</f>
        <v>Hardware Requirement</v>
      </c>
      <c r="C244" s="1" t="e">
        <f>VLOOKUP(A244,Feature統計!A:O,15,FALSE)</f>
        <v>#N/A</v>
      </c>
      <c r="D244" s="1" t="e">
        <f>VLOOKUP(A244,Feature統計!A:O,5,FALSE)</f>
        <v>#N/A</v>
      </c>
      <c r="E244" s="12" t="s">
        <v>1239</v>
      </c>
      <c r="F244" s="12" t="str">
        <f>VLOOKUP(E244,匯總複製!H:J,2,FALSE)</f>
        <v>RTBM-36999</v>
      </c>
      <c r="G244" s="13" t="e">
        <f>IF(ISBLANK(VLOOKUP(A244,Feature統計!A:N,10,FALSE)),"",VLOOKUP(A244,Feature統計!A:N,10,FALSE))</f>
        <v>#N/A</v>
      </c>
      <c r="H244" s="13" t="e">
        <f>IF(ISBLANK(VLOOKUP(A244,Feature統計!A:N,11,FALSE)),"",VLOOKUP(A244,Feature統計!A:N,11,FALSE))</f>
        <v>#N/A</v>
      </c>
      <c r="I244" s="13" t="e">
        <f>IF(ISBLANK(VLOOKUP(A244,Feature統計!A:N,12,FALSE)),"",VLOOKUP(A244,Feature統計!A:N,12,FALSE))</f>
        <v>#N/A</v>
      </c>
      <c r="J244" s="13" t="e">
        <f>IF(ISBLANK(VLOOKUP(A244,Feature統計!A:N,13,FALSE)),"",VLOOKUP(A244,Feature統計!A:N,13,FALSE))</f>
        <v>#N/A</v>
      </c>
      <c r="K244" s="1" t="str">
        <f>IFERROR(VLOOKUP(E244,SystemTestCase!E:F,2,FALSE),VLOOKUP(E244,HW資料!A:B,2,FALSE))</f>
        <v>StagePass</v>
      </c>
      <c r="L244" s="1"/>
      <c r="M244" s="13"/>
      <c r="N244" s="72"/>
      <c r="O244" s="11" t="s">
        <v>3002</v>
      </c>
      <c r="P244" s="11"/>
      <c r="Q244" s="11"/>
      <c r="S244" t="str">
        <f t="shared" si="3"/>
        <v>Connectors</v>
      </c>
    </row>
    <row r="245" spans="1:19" x14ac:dyDescent="0.4">
      <c r="A245" s="12" t="str">
        <f>VLOOKUP(E245,匯總複製!H:N,5,FALSE)</f>
        <v>Connectors</v>
      </c>
      <c r="B245" s="12" t="str">
        <f>VLOOKUP(E245,匯總複製!H:N,7,FALSE)</f>
        <v>Hardware Requirement</v>
      </c>
      <c r="C245" s="1" t="e">
        <f>VLOOKUP(A245,Feature統計!A:O,15,FALSE)</f>
        <v>#N/A</v>
      </c>
      <c r="D245" s="1" t="e">
        <f>VLOOKUP(A245,Feature統計!A:O,5,FALSE)</f>
        <v>#N/A</v>
      </c>
      <c r="E245" s="12" t="s">
        <v>1240</v>
      </c>
      <c r="F245" s="12" t="str">
        <f>VLOOKUP(E245,匯總複製!H:J,2,FALSE)</f>
        <v>RTBM-36129</v>
      </c>
      <c r="G245" s="13" t="e">
        <f>IF(ISBLANK(VLOOKUP(A245,Feature統計!A:N,10,FALSE)),"",VLOOKUP(A245,Feature統計!A:N,10,FALSE))</f>
        <v>#N/A</v>
      </c>
      <c r="H245" s="13" t="e">
        <f>IF(ISBLANK(VLOOKUP(A245,Feature統計!A:N,11,FALSE)),"",VLOOKUP(A245,Feature統計!A:N,11,FALSE))</f>
        <v>#N/A</v>
      </c>
      <c r="I245" s="13" t="e">
        <f>IF(ISBLANK(VLOOKUP(A245,Feature統計!A:N,12,FALSE)),"",VLOOKUP(A245,Feature統計!A:N,12,FALSE))</f>
        <v>#N/A</v>
      </c>
      <c r="J245" s="13" t="e">
        <f>IF(ISBLANK(VLOOKUP(A245,Feature統計!A:N,13,FALSE)),"",VLOOKUP(A245,Feature統計!A:N,13,FALSE))</f>
        <v>#N/A</v>
      </c>
      <c r="K245" s="1" t="str">
        <f>IFERROR(VLOOKUP(E245,SystemTestCase!E:F,2,FALSE),VLOOKUP(E245,HW資料!A:B,2,FALSE))</f>
        <v>Pass</v>
      </c>
      <c r="L245" s="1"/>
      <c r="M245" s="13"/>
      <c r="N245" s="72"/>
      <c r="O245" s="11" t="s">
        <v>3002</v>
      </c>
      <c r="P245" s="11"/>
      <c r="Q245" s="11"/>
      <c r="S245" t="str">
        <f t="shared" si="3"/>
        <v>Connectors</v>
      </c>
    </row>
    <row r="246" spans="1:19" x14ac:dyDescent="0.4">
      <c r="A246" s="12" t="str">
        <f>VLOOKUP(E246,匯總複製!H:N,5,FALSE)</f>
        <v>Connectors</v>
      </c>
      <c r="B246" s="12" t="str">
        <f>VLOOKUP(E246,匯總複製!H:N,7,FALSE)</f>
        <v>Hardware Requirement</v>
      </c>
      <c r="C246" s="1" t="e">
        <f>VLOOKUP(A246,Feature統計!A:O,15,FALSE)</f>
        <v>#N/A</v>
      </c>
      <c r="D246" s="1" t="e">
        <f>VLOOKUP(A246,Feature統計!A:O,5,FALSE)</f>
        <v>#N/A</v>
      </c>
      <c r="E246" s="12" t="s">
        <v>1241</v>
      </c>
      <c r="F246" s="12" t="str">
        <f>VLOOKUP(E246,匯總複製!H:J,2,FALSE)</f>
        <v>RTBM-36998</v>
      </c>
      <c r="G246" s="13" t="e">
        <f>IF(ISBLANK(VLOOKUP(A246,Feature統計!A:N,10,FALSE)),"",VLOOKUP(A246,Feature統計!A:N,10,FALSE))</f>
        <v>#N/A</v>
      </c>
      <c r="H246" s="13" t="e">
        <f>IF(ISBLANK(VLOOKUP(A246,Feature統計!A:N,11,FALSE)),"",VLOOKUP(A246,Feature統計!A:N,11,FALSE))</f>
        <v>#N/A</v>
      </c>
      <c r="I246" s="13" t="e">
        <f>IF(ISBLANK(VLOOKUP(A246,Feature統計!A:N,12,FALSE)),"",VLOOKUP(A246,Feature統計!A:N,12,FALSE))</f>
        <v>#N/A</v>
      </c>
      <c r="J246" s="13" t="e">
        <f>IF(ISBLANK(VLOOKUP(A246,Feature統計!A:N,13,FALSE)),"",VLOOKUP(A246,Feature統計!A:N,13,FALSE))</f>
        <v>#N/A</v>
      </c>
      <c r="K246" s="1" t="str">
        <f>IFERROR(VLOOKUP(E246,SystemTestCase!E:F,2,FALSE),VLOOKUP(E246,HW資料!A:B,2,FALSE))</f>
        <v>StagePass</v>
      </c>
      <c r="L246" s="1"/>
      <c r="M246" s="13"/>
      <c r="N246" s="72"/>
      <c r="O246" s="11" t="s">
        <v>3002</v>
      </c>
      <c r="P246" s="11"/>
      <c r="Q246" s="11"/>
      <c r="S246" t="str">
        <f t="shared" si="3"/>
        <v>Connectors</v>
      </c>
    </row>
    <row r="247" spans="1:19" x14ac:dyDescent="0.4">
      <c r="A247" s="12" t="str">
        <f>VLOOKUP(E247,匯總複製!H:N,5,FALSE)</f>
        <v>Connectors</v>
      </c>
      <c r="B247" s="12" t="str">
        <f>VLOOKUP(E247,匯總複製!H:N,7,FALSE)</f>
        <v>Hardware Requirement</v>
      </c>
      <c r="C247" s="1" t="e">
        <f>VLOOKUP(A247,Feature統計!A:O,15,FALSE)</f>
        <v>#N/A</v>
      </c>
      <c r="D247" s="1" t="e">
        <f>VLOOKUP(A247,Feature統計!A:O,5,FALSE)</f>
        <v>#N/A</v>
      </c>
      <c r="E247" s="12" t="s">
        <v>1324</v>
      </c>
      <c r="F247" s="12" t="str">
        <f>VLOOKUP(E247,匯總複製!H:J,2,FALSE)</f>
        <v>RTBM-36217</v>
      </c>
      <c r="G247" s="13" t="e">
        <f>IF(ISBLANK(VLOOKUP(A247,Feature統計!A:N,10,FALSE)),"",VLOOKUP(A247,Feature統計!A:N,10,FALSE))</f>
        <v>#N/A</v>
      </c>
      <c r="H247" s="13" t="e">
        <f>IF(ISBLANK(VLOOKUP(A247,Feature統計!A:N,11,FALSE)),"",VLOOKUP(A247,Feature統計!A:N,11,FALSE))</f>
        <v>#N/A</v>
      </c>
      <c r="I247" s="13" t="e">
        <f>IF(ISBLANK(VLOOKUP(A247,Feature統計!A:N,12,FALSE)),"",VLOOKUP(A247,Feature統計!A:N,12,FALSE))</f>
        <v>#N/A</v>
      </c>
      <c r="J247" s="13" t="e">
        <f>IF(ISBLANK(VLOOKUP(A247,Feature統計!A:N,13,FALSE)),"",VLOOKUP(A247,Feature統計!A:N,13,FALSE))</f>
        <v>#N/A</v>
      </c>
      <c r="K247" s="1" t="str">
        <f>IFERROR(VLOOKUP(E247,SystemTestCase!E:F,2,FALSE),VLOOKUP(E247,HW資料!A:B,2,FALSE))</f>
        <v>Pass</v>
      </c>
      <c r="L247" s="1"/>
      <c r="M247" s="13"/>
      <c r="N247" s="72"/>
      <c r="O247" s="11" t="s">
        <v>3002</v>
      </c>
      <c r="P247" s="11"/>
      <c r="Q247" s="11"/>
      <c r="S247" t="str">
        <f t="shared" si="3"/>
        <v>Connectors</v>
      </c>
    </row>
    <row r="248" spans="1:19" x14ac:dyDescent="0.4">
      <c r="A248" s="12" t="str">
        <f>VLOOKUP(E248,匯總複製!H:N,5,FALSE)</f>
        <v>Connectors</v>
      </c>
      <c r="B248" s="12" t="str">
        <f>VLOOKUP(E248,匯總複製!H:N,7,FALSE)</f>
        <v>System Requirement</v>
      </c>
      <c r="C248" s="1" t="e">
        <f>VLOOKUP(A248,Feature統計!A:O,15,FALSE)</f>
        <v>#N/A</v>
      </c>
      <c r="D248" s="1" t="e">
        <f>VLOOKUP(A248,Feature統計!A:O,5,FALSE)</f>
        <v>#N/A</v>
      </c>
      <c r="E248" s="12" t="s">
        <v>1337</v>
      </c>
      <c r="F248" s="12" t="str">
        <f>VLOOKUP(E248,匯總複製!H:J,2,FALSE)</f>
        <v>RTBM-37002</v>
      </c>
      <c r="G248" s="13" t="e">
        <f>IF(ISBLANK(VLOOKUP(A248,Feature統計!A:N,10,FALSE)),"",VLOOKUP(A248,Feature統計!A:N,10,FALSE))</f>
        <v>#N/A</v>
      </c>
      <c r="H248" s="13" t="e">
        <f>IF(ISBLANK(VLOOKUP(A248,Feature統計!A:N,11,FALSE)),"",VLOOKUP(A248,Feature統計!A:N,11,FALSE))</f>
        <v>#N/A</v>
      </c>
      <c r="I248" s="13" t="e">
        <f>IF(ISBLANK(VLOOKUP(A248,Feature統計!A:N,12,FALSE)),"",VLOOKUP(A248,Feature統計!A:N,12,FALSE))</f>
        <v>#N/A</v>
      </c>
      <c r="J248" s="13" t="e">
        <f>IF(ISBLANK(VLOOKUP(A248,Feature統計!A:N,13,FALSE)),"",VLOOKUP(A248,Feature統計!A:N,13,FALSE))</f>
        <v>#N/A</v>
      </c>
      <c r="K248" s="1" t="str">
        <f>IFERROR(VLOOKUP(E248,SystemTestCase!E:F,2,FALSE),VLOOKUP(E248,HW資料!A:B,2,FALSE))</f>
        <v>StagePass</v>
      </c>
      <c r="L248" s="1"/>
      <c r="M248" s="13"/>
      <c r="N248" s="72"/>
      <c r="O248" s="11" t="s">
        <v>3002</v>
      </c>
      <c r="P248" s="11"/>
      <c r="Q248" s="11"/>
      <c r="S248" t="str">
        <f t="shared" si="3"/>
        <v>Connectors</v>
      </c>
    </row>
    <row r="249" spans="1:19" x14ac:dyDescent="0.4">
      <c r="A249" s="12" t="str">
        <f>VLOOKUP(E249,匯總複製!H:N,5,FALSE)</f>
        <v>Connectors</v>
      </c>
      <c r="B249" s="12" t="str">
        <f>VLOOKUP(E249,匯總複製!H:N,7,FALSE)</f>
        <v>System Requirement</v>
      </c>
      <c r="C249" s="1" t="e">
        <f>VLOOKUP(A249,Feature統計!A:O,15,FALSE)</f>
        <v>#N/A</v>
      </c>
      <c r="D249" s="1" t="e">
        <f>VLOOKUP(A249,Feature統計!A:O,5,FALSE)</f>
        <v>#N/A</v>
      </c>
      <c r="E249" s="12" t="s">
        <v>1338</v>
      </c>
      <c r="F249" s="12" t="str">
        <f>VLOOKUP(E249,匯總複製!H:J,2,FALSE)</f>
        <v>RTBM-37001</v>
      </c>
      <c r="G249" s="13" t="e">
        <f>IF(ISBLANK(VLOOKUP(A249,Feature統計!A:N,10,FALSE)),"",VLOOKUP(A249,Feature統計!A:N,10,FALSE))</f>
        <v>#N/A</v>
      </c>
      <c r="H249" s="13" t="e">
        <f>IF(ISBLANK(VLOOKUP(A249,Feature統計!A:N,11,FALSE)),"",VLOOKUP(A249,Feature統計!A:N,11,FALSE))</f>
        <v>#N/A</v>
      </c>
      <c r="I249" s="13" t="e">
        <f>IF(ISBLANK(VLOOKUP(A249,Feature統計!A:N,12,FALSE)),"",VLOOKUP(A249,Feature統計!A:N,12,FALSE))</f>
        <v>#N/A</v>
      </c>
      <c r="J249" s="13" t="e">
        <f>IF(ISBLANK(VLOOKUP(A249,Feature統計!A:N,13,FALSE)),"",VLOOKUP(A249,Feature統計!A:N,13,FALSE))</f>
        <v>#N/A</v>
      </c>
      <c r="K249" s="1" t="str">
        <f>IFERROR(VLOOKUP(E249,SystemTestCase!E:F,2,FALSE),VLOOKUP(E249,HW資料!A:B,2,FALSE))</f>
        <v>StagePass</v>
      </c>
      <c r="L249" s="1"/>
      <c r="M249" s="13"/>
      <c r="N249" s="72"/>
      <c r="O249" s="11" t="s">
        <v>3002</v>
      </c>
      <c r="P249" s="11"/>
      <c r="Q249" s="11"/>
      <c r="S249" t="str">
        <f t="shared" si="3"/>
        <v>Connectors</v>
      </c>
    </row>
    <row r="250" spans="1:19" x14ac:dyDescent="0.4">
      <c r="A250" s="12" t="str">
        <f>VLOOKUP(E250,匯總複製!H:N,5,FALSE)</f>
        <v>Connectors</v>
      </c>
      <c r="B250" s="12" t="str">
        <f>VLOOKUP(E250,匯總複製!H:N,7,FALSE)</f>
        <v>System Requirement</v>
      </c>
      <c r="C250" s="1" t="e">
        <f>VLOOKUP(A250,Feature統計!A:O,15,FALSE)</f>
        <v>#N/A</v>
      </c>
      <c r="D250" s="1" t="e">
        <f>VLOOKUP(A250,Feature統計!A:O,5,FALSE)</f>
        <v>#N/A</v>
      </c>
      <c r="E250" s="12" t="s">
        <v>1339</v>
      </c>
      <c r="F250" s="12" t="str">
        <f>VLOOKUP(E250,匯總複製!H:J,2,FALSE)</f>
        <v>RTBM-36996</v>
      </c>
      <c r="G250" s="13" t="e">
        <f>IF(ISBLANK(VLOOKUP(A250,Feature統計!A:N,10,FALSE)),"",VLOOKUP(A250,Feature統計!A:N,10,FALSE))</f>
        <v>#N/A</v>
      </c>
      <c r="H250" s="13" t="e">
        <f>IF(ISBLANK(VLOOKUP(A250,Feature統計!A:N,11,FALSE)),"",VLOOKUP(A250,Feature統計!A:N,11,FALSE))</f>
        <v>#N/A</v>
      </c>
      <c r="I250" s="13" t="e">
        <f>IF(ISBLANK(VLOOKUP(A250,Feature統計!A:N,12,FALSE)),"",VLOOKUP(A250,Feature統計!A:N,12,FALSE))</f>
        <v>#N/A</v>
      </c>
      <c r="J250" s="13" t="e">
        <f>IF(ISBLANK(VLOOKUP(A250,Feature統計!A:N,13,FALSE)),"",VLOOKUP(A250,Feature統計!A:N,13,FALSE))</f>
        <v>#N/A</v>
      </c>
      <c r="K250" s="1" t="str">
        <f>IFERROR(VLOOKUP(E250,SystemTestCase!E:F,2,FALSE),VLOOKUP(E250,HW資料!A:B,2,FALSE))</f>
        <v>StagePass</v>
      </c>
      <c r="L250" s="1"/>
      <c r="M250" s="13"/>
      <c r="N250" s="72"/>
      <c r="O250" s="11" t="s">
        <v>3002</v>
      </c>
      <c r="P250" s="11"/>
      <c r="Q250" s="11"/>
      <c r="S250" t="str">
        <f t="shared" si="3"/>
        <v>Connectors</v>
      </c>
    </row>
    <row r="251" spans="1:19" x14ac:dyDescent="0.4">
      <c r="A251" s="12" t="str">
        <f>VLOOKUP(E251,匯總複製!H:N,5,FALSE)</f>
        <v>Connectors</v>
      </c>
      <c r="B251" s="12" t="str">
        <f>VLOOKUP(E251,匯總複製!H:N,7,FALSE)</f>
        <v>System Requirement</v>
      </c>
      <c r="C251" s="1" t="e">
        <f>VLOOKUP(A251,Feature統計!A:O,15,FALSE)</f>
        <v>#N/A</v>
      </c>
      <c r="D251" s="1" t="e">
        <f>VLOOKUP(A251,Feature統計!A:O,5,FALSE)</f>
        <v>#N/A</v>
      </c>
      <c r="E251" s="12" t="s">
        <v>1343</v>
      </c>
      <c r="F251" s="12" t="str">
        <f>VLOOKUP(E251,匯總複製!H:J,2,FALSE)</f>
        <v>RTBM-12770</v>
      </c>
      <c r="G251" s="13" t="e">
        <f>IF(ISBLANK(VLOOKUP(A251,Feature統計!A:N,10,FALSE)),"",VLOOKUP(A251,Feature統計!A:N,10,FALSE))</f>
        <v>#N/A</v>
      </c>
      <c r="H251" s="13" t="e">
        <f>IF(ISBLANK(VLOOKUP(A251,Feature統計!A:N,11,FALSE)),"",VLOOKUP(A251,Feature統計!A:N,11,FALSE))</f>
        <v>#N/A</v>
      </c>
      <c r="I251" s="13" t="e">
        <f>IF(ISBLANK(VLOOKUP(A251,Feature統計!A:N,12,FALSE)),"",VLOOKUP(A251,Feature統計!A:N,12,FALSE))</f>
        <v>#N/A</v>
      </c>
      <c r="J251" s="13" t="e">
        <f>IF(ISBLANK(VLOOKUP(A251,Feature統計!A:N,13,FALSE)),"",VLOOKUP(A251,Feature統計!A:N,13,FALSE))</f>
        <v>#N/A</v>
      </c>
      <c r="K251" s="1" t="str">
        <f>IFERROR(VLOOKUP(E251,SystemTestCase!E:F,2,FALSE),VLOOKUP(E251,HW資料!A:B,2,FALSE))</f>
        <v>Pass</v>
      </c>
      <c r="L251" s="1"/>
      <c r="M251" s="13"/>
      <c r="N251" s="72"/>
      <c r="O251" s="11" t="s">
        <v>3002</v>
      </c>
      <c r="P251" s="11"/>
      <c r="Q251" s="11"/>
      <c r="S251" t="str">
        <f t="shared" si="3"/>
        <v>Connectors</v>
      </c>
    </row>
    <row r="252" spans="1:19" x14ac:dyDescent="0.4">
      <c r="A252" s="12" t="str">
        <f>VLOOKUP(E252,匯總複製!H:N,5,FALSE)</f>
        <v>Connector electrical requirement</v>
      </c>
      <c r="B252" s="12" t="str">
        <f>VLOOKUP(E252,匯總複製!H:N,7,FALSE)</f>
        <v>System Requirement</v>
      </c>
      <c r="C252" s="1" t="str">
        <f>VLOOKUP(A252,Feature統計!A:O,15,FALSE)</f>
        <v>Pass</v>
      </c>
      <c r="D252" s="1" t="str">
        <f>VLOOKUP(A252,Feature統計!A:O,5,FALSE)</f>
        <v>Dennis</v>
      </c>
      <c r="E252" s="12" t="s">
        <v>1355</v>
      </c>
      <c r="F252" s="12" t="str">
        <f>VLOOKUP(E252,匯總複製!H:J,2,FALSE)</f>
        <v>RTBM-36243</v>
      </c>
      <c r="G252" s="13">
        <f>IF(ISBLANK(VLOOKUP(A252,Feature統計!A:N,10,FALSE)),"",VLOOKUP(A252,Feature統計!A:N,10,FALSE))</f>
        <v>44866</v>
      </c>
      <c r="H252" s="13">
        <f>IF(ISBLANK(VLOOKUP(A252,Feature統計!A:N,11,FALSE)),"",VLOOKUP(A252,Feature統計!A:N,11,FALSE))</f>
        <v>44882</v>
      </c>
      <c r="I252" s="13">
        <f>IF(ISBLANK(VLOOKUP(A252,Feature統計!A:N,12,FALSE)),"",VLOOKUP(A252,Feature統計!A:N,12,FALSE))</f>
        <v>44866</v>
      </c>
      <c r="J252" s="13">
        <f>IF(ISBLANK(VLOOKUP(A252,Feature統計!A:N,13,FALSE)),"",VLOOKUP(A252,Feature統計!A:N,13,FALSE))</f>
        <v>44911</v>
      </c>
      <c r="K252" s="1" t="str">
        <f>IFERROR(VLOOKUP(E252,SystemTestCase!E:F,2,FALSE),VLOOKUP(E252,HW資料!A:B,2,FALSE))</f>
        <v>Pass</v>
      </c>
      <c r="L252" s="1"/>
      <c r="M252" s="13"/>
      <c r="N252" s="72"/>
      <c r="O252" s="11" t="s">
        <v>3002</v>
      </c>
      <c r="P252" s="11"/>
      <c r="Q252" s="11"/>
      <c r="S252" t="str">
        <f t="shared" si="3"/>
        <v>Connector electrical requirement</v>
      </c>
    </row>
    <row r="253" spans="1:19" x14ac:dyDescent="0.4">
      <c r="A253" s="12" t="str">
        <f>VLOOKUP(E253,匯總複製!H:N,5,FALSE)</f>
        <v>Connectors</v>
      </c>
      <c r="B253" s="12" t="str">
        <f>VLOOKUP(E253,匯總複製!H:N,7,FALSE)</f>
        <v>Hardware Requirement</v>
      </c>
      <c r="C253" s="1" t="e">
        <f>VLOOKUP(A253,Feature統計!A:O,15,FALSE)</f>
        <v>#N/A</v>
      </c>
      <c r="D253" s="1" t="e">
        <f>VLOOKUP(A253,Feature統計!A:O,5,FALSE)</f>
        <v>#N/A</v>
      </c>
      <c r="E253" s="12" t="s">
        <v>1390</v>
      </c>
      <c r="F253" s="12" t="str">
        <f>VLOOKUP(E253,匯總複製!H:J,2,FALSE)</f>
        <v>RTBM-36134</v>
      </c>
      <c r="G253" s="13" t="e">
        <f>IF(ISBLANK(VLOOKUP(A253,Feature統計!A:N,10,FALSE)),"",VLOOKUP(A253,Feature統計!A:N,10,FALSE))</f>
        <v>#N/A</v>
      </c>
      <c r="H253" s="13" t="e">
        <f>IF(ISBLANK(VLOOKUP(A253,Feature統計!A:N,11,FALSE)),"",VLOOKUP(A253,Feature統計!A:N,11,FALSE))</f>
        <v>#N/A</v>
      </c>
      <c r="I253" s="13" t="e">
        <f>IF(ISBLANK(VLOOKUP(A253,Feature統計!A:N,12,FALSE)),"",VLOOKUP(A253,Feature統計!A:N,12,FALSE))</f>
        <v>#N/A</v>
      </c>
      <c r="J253" s="13" t="e">
        <f>IF(ISBLANK(VLOOKUP(A253,Feature統計!A:N,13,FALSE)),"",VLOOKUP(A253,Feature統計!A:N,13,FALSE))</f>
        <v>#N/A</v>
      </c>
      <c r="K253" s="1" t="str">
        <f>IFERROR(VLOOKUP(E253,SystemTestCase!E:F,2,FALSE),VLOOKUP(E253,HW資料!A:B,2,FALSE))</f>
        <v>StagePass</v>
      </c>
      <c r="L253" s="1"/>
      <c r="M253" s="13"/>
      <c r="N253" s="72"/>
      <c r="O253" s="11" t="s">
        <v>3002</v>
      </c>
      <c r="P253" s="11"/>
      <c r="Q253" s="11"/>
      <c r="S253" t="str">
        <f t="shared" si="3"/>
        <v>Connectors</v>
      </c>
    </row>
    <row r="254" spans="1:19" x14ac:dyDescent="0.4">
      <c r="A254" s="12" t="str">
        <f>VLOOKUP(E254,匯總複製!H:N,5,FALSE)</f>
        <v>Connectors</v>
      </c>
      <c r="B254" s="12" t="str">
        <f>VLOOKUP(E254,匯總複製!H:N,7,FALSE)</f>
        <v>Hardware Requirement</v>
      </c>
      <c r="C254" s="1" t="e">
        <f>VLOOKUP(A254,Feature統計!A:O,15,FALSE)</f>
        <v>#N/A</v>
      </c>
      <c r="D254" s="1" t="e">
        <f>VLOOKUP(A254,Feature統計!A:O,5,FALSE)</f>
        <v>#N/A</v>
      </c>
      <c r="E254" s="12" t="s">
        <v>1391</v>
      </c>
      <c r="F254" s="12" t="str">
        <f>VLOOKUP(E254,匯總複製!H:J,2,FALSE)</f>
        <v>RTBM-36136</v>
      </c>
      <c r="G254" s="13" t="e">
        <f>IF(ISBLANK(VLOOKUP(A254,Feature統計!A:N,10,FALSE)),"",VLOOKUP(A254,Feature統計!A:N,10,FALSE))</f>
        <v>#N/A</v>
      </c>
      <c r="H254" s="13" t="e">
        <f>IF(ISBLANK(VLOOKUP(A254,Feature統計!A:N,11,FALSE)),"",VLOOKUP(A254,Feature統計!A:N,11,FALSE))</f>
        <v>#N/A</v>
      </c>
      <c r="I254" s="13" t="e">
        <f>IF(ISBLANK(VLOOKUP(A254,Feature統計!A:N,12,FALSE)),"",VLOOKUP(A254,Feature統計!A:N,12,FALSE))</f>
        <v>#N/A</v>
      </c>
      <c r="J254" s="13" t="e">
        <f>IF(ISBLANK(VLOOKUP(A254,Feature統計!A:N,13,FALSE)),"",VLOOKUP(A254,Feature統計!A:N,13,FALSE))</f>
        <v>#N/A</v>
      </c>
      <c r="K254" s="1" t="str">
        <f>IFERROR(VLOOKUP(E254,SystemTestCase!E:F,2,FALSE),VLOOKUP(E254,HW資料!A:B,2,FALSE))</f>
        <v>StagePass</v>
      </c>
      <c r="L254" s="1"/>
      <c r="M254" s="13"/>
      <c r="N254" s="72"/>
      <c r="O254" s="11" t="s">
        <v>3002</v>
      </c>
      <c r="P254" s="11"/>
      <c r="Q254" s="11"/>
      <c r="S254" t="str">
        <f t="shared" si="3"/>
        <v>Connectors</v>
      </c>
    </row>
    <row r="255" spans="1:19" x14ac:dyDescent="0.4">
      <c r="A255" s="12" t="str">
        <f>VLOOKUP(E255,匯總複製!H:N,5,FALSE)</f>
        <v>Create a calibration file by vehicle's outline plate</v>
      </c>
      <c r="B255" s="12" t="str">
        <f>VLOOKUP(E255,匯總複製!H:N,7,FALSE)</f>
        <v>Hardware Requirement</v>
      </c>
      <c r="C255" s="1" t="str">
        <f>VLOOKUP(A255,Feature統計!A:O,15,FALSE)</f>
        <v>Pass</v>
      </c>
      <c r="D255" s="1" t="str">
        <f>VLOOKUP(A255,Feature統計!A:O,5,FALSE)</f>
        <v>Ryan</v>
      </c>
      <c r="E255" s="12" t="s">
        <v>1457</v>
      </c>
      <c r="F255" s="12" t="str">
        <f>VLOOKUP(E255,匯總複製!H:J,2,FALSE)</f>
        <v>RTBM-16983</v>
      </c>
      <c r="G255" s="13">
        <f>IF(ISBLANK(VLOOKUP(A255,Feature統計!A:N,10,FALSE)),"",VLOOKUP(A255,Feature統計!A:N,10,FALSE))</f>
        <v>44866</v>
      </c>
      <c r="H255" s="13">
        <f>IF(ISBLANK(VLOOKUP(A255,Feature統計!A:N,11,FALSE)),"",VLOOKUP(A255,Feature統計!A:N,11,FALSE))</f>
        <v>44895</v>
      </c>
      <c r="I255" s="13">
        <f>IF(ISBLANK(VLOOKUP(A255,Feature統計!A:N,12,FALSE)),"",VLOOKUP(A255,Feature統計!A:N,12,FALSE))</f>
        <v>44866</v>
      </c>
      <c r="J255" s="13">
        <f>IF(ISBLANK(VLOOKUP(A255,Feature統計!A:N,13,FALSE)),"",VLOOKUP(A255,Feature統計!A:N,13,FALSE))</f>
        <v>44895</v>
      </c>
      <c r="K255" s="1" t="str">
        <f>IFERROR(VLOOKUP(E255,SystemTestCase!E:F,2,FALSE),VLOOKUP(E255,HW資料!A:B,2,FALSE))</f>
        <v>Pass</v>
      </c>
      <c r="L255" s="1"/>
      <c r="M255" s="13"/>
      <c r="N255" s="72"/>
      <c r="O255" s="11"/>
      <c r="P255" s="11"/>
      <c r="Q255" s="11"/>
      <c r="S255" t="str">
        <f t="shared" si="3"/>
        <v>Create a calibration file by vehicle's outline plate</v>
      </c>
    </row>
    <row r="256" spans="1:19" x14ac:dyDescent="0.4">
      <c r="A256" s="12" t="str">
        <f>VLOOKUP(E256,匯總複製!H:N,5,FALSE)</f>
        <v>Cybersecurity - Access Protection</v>
      </c>
      <c r="B256" s="12" t="str">
        <f>VLOOKUP(E256,匯總複製!H:N,7,FALSE)</f>
        <v>Hardware Requirement</v>
      </c>
      <c r="C256" s="1" t="str">
        <f>VLOOKUP(A256,Feature統計!A:O,15,FALSE)</f>
        <v>Pass</v>
      </c>
      <c r="D256" s="1" t="str">
        <f>VLOOKUP(A256,Feature統計!A:O,5,FALSE)</f>
        <v>Matt</v>
      </c>
      <c r="E256" s="12" t="s">
        <v>1315</v>
      </c>
      <c r="F256" s="12" t="str">
        <f>VLOOKUP(E256,匯總複製!H:J,2,FALSE)</f>
        <v>RTBM-15910</v>
      </c>
      <c r="G256" s="13">
        <f>IF(ISBLANK(VLOOKUP(A256,Feature統計!A:N,10,FALSE)),"",VLOOKUP(A256,Feature統計!A:N,10,FALSE))</f>
        <v>44896</v>
      </c>
      <c r="H256" s="13" t="str">
        <f>IF(ISBLANK(VLOOKUP(A256,Feature統計!A:N,11,FALSE)),"",VLOOKUP(A256,Feature統計!A:N,11,FALSE))</f>
        <v>MP Product</v>
      </c>
      <c r="I256" s="13">
        <f>IF(ISBLANK(VLOOKUP(A256,Feature統計!A:N,12,FALSE)),"",VLOOKUP(A256,Feature統計!A:N,12,FALSE))</f>
        <v>44894</v>
      </c>
      <c r="J256" s="13" t="str">
        <f>IF(ISBLANK(VLOOKUP(A256,Feature統計!A:N,13,FALSE)),"",VLOOKUP(A256,Feature統計!A:N,13,FALSE))</f>
        <v/>
      </c>
      <c r="K256" s="1" t="str">
        <f>IFERROR(VLOOKUP(E256,SystemTestCase!E:F,2,FALSE),VLOOKUP(E256,HW資料!A:B,2,FALSE))</f>
        <v>Pass</v>
      </c>
      <c r="L256" s="1"/>
      <c r="M256" s="13"/>
      <c r="N256" s="72"/>
      <c r="O256" s="11"/>
      <c r="P256" s="11"/>
      <c r="Q256" s="11"/>
      <c r="S256" t="str">
        <f t="shared" si="3"/>
        <v>Cybersecurity - Access Protection</v>
      </c>
    </row>
    <row r="257" spans="1:19" x14ac:dyDescent="0.4">
      <c r="A257" s="12" t="str">
        <f>VLOOKUP(E257,匯總複製!H:N,5,FALSE)</f>
        <v>Cybersecurity - Access Protection</v>
      </c>
      <c r="B257" s="12" t="str">
        <f>VLOOKUP(E257,匯總複製!H:N,7,FALSE)</f>
        <v>Hardware Requirement</v>
      </c>
      <c r="C257" s="1" t="str">
        <f>VLOOKUP(A257,Feature統計!A:O,15,FALSE)</f>
        <v>Pass</v>
      </c>
      <c r="D257" s="1" t="str">
        <f>VLOOKUP(A257,Feature統計!A:O,5,FALSE)</f>
        <v>Matt</v>
      </c>
      <c r="E257" s="12" t="s">
        <v>1318</v>
      </c>
      <c r="F257" s="12" t="str">
        <f>VLOOKUP(E257,匯總複製!H:J,2,FALSE)</f>
        <v>RTBM-15905</v>
      </c>
      <c r="G257" s="13">
        <f>IF(ISBLANK(VLOOKUP(A257,Feature統計!A:N,10,FALSE)),"",VLOOKUP(A257,Feature統計!A:N,10,FALSE))</f>
        <v>44896</v>
      </c>
      <c r="H257" s="13" t="str">
        <f>IF(ISBLANK(VLOOKUP(A257,Feature統計!A:N,11,FALSE)),"",VLOOKUP(A257,Feature統計!A:N,11,FALSE))</f>
        <v>MP Product</v>
      </c>
      <c r="I257" s="13">
        <f>IF(ISBLANK(VLOOKUP(A257,Feature統計!A:N,12,FALSE)),"",VLOOKUP(A257,Feature統計!A:N,12,FALSE))</f>
        <v>44894</v>
      </c>
      <c r="J257" s="13" t="str">
        <f>IF(ISBLANK(VLOOKUP(A257,Feature統計!A:N,13,FALSE)),"",VLOOKUP(A257,Feature統計!A:N,13,FALSE))</f>
        <v/>
      </c>
      <c r="K257" s="1" t="str">
        <f>IFERROR(VLOOKUP(E257,SystemTestCase!E:F,2,FALSE),VLOOKUP(E257,HW資料!A:B,2,FALSE))</f>
        <v>StagePass</v>
      </c>
      <c r="L257" s="1"/>
      <c r="M257" s="13"/>
      <c r="N257" s="72"/>
      <c r="O257" s="11"/>
      <c r="P257" s="11"/>
      <c r="Q257" s="11"/>
      <c r="S257" t="str">
        <f t="shared" si="3"/>
        <v>Cybersecurity - Access Protection</v>
      </c>
    </row>
    <row r="258" spans="1:19" x14ac:dyDescent="0.4">
      <c r="A258" s="12" t="str">
        <f>VLOOKUP(E258,匯總複製!H:N,5,FALSE)</f>
        <v>Cybersecurity - Access Protection</v>
      </c>
      <c r="B258" s="12" t="str">
        <f>VLOOKUP(E258,匯總複製!H:N,7,FALSE)</f>
        <v>Hardware Requirement</v>
      </c>
      <c r="C258" s="1" t="str">
        <f>VLOOKUP(A258,Feature統計!A:O,15,FALSE)</f>
        <v>Pass</v>
      </c>
      <c r="D258" s="1" t="str">
        <f>VLOOKUP(A258,Feature統計!A:O,5,FALSE)</f>
        <v>Matt</v>
      </c>
      <c r="E258" s="12" t="s">
        <v>1319</v>
      </c>
      <c r="F258" s="12" t="str">
        <f>VLOOKUP(E258,匯總複製!H:J,2,FALSE)</f>
        <v>RTBM-2889</v>
      </c>
      <c r="G258" s="13">
        <f>IF(ISBLANK(VLOOKUP(A258,Feature統計!A:N,10,FALSE)),"",VLOOKUP(A258,Feature統計!A:N,10,FALSE))</f>
        <v>44896</v>
      </c>
      <c r="H258" s="13" t="str">
        <f>IF(ISBLANK(VLOOKUP(A258,Feature統計!A:N,11,FALSE)),"",VLOOKUP(A258,Feature統計!A:N,11,FALSE))</f>
        <v>MP Product</v>
      </c>
      <c r="I258" s="13">
        <f>IF(ISBLANK(VLOOKUP(A258,Feature統計!A:N,12,FALSE)),"",VLOOKUP(A258,Feature統計!A:N,12,FALSE))</f>
        <v>44894</v>
      </c>
      <c r="J258" s="13" t="str">
        <f>IF(ISBLANK(VLOOKUP(A258,Feature統計!A:N,13,FALSE)),"",VLOOKUP(A258,Feature統計!A:N,13,FALSE))</f>
        <v/>
      </c>
      <c r="K258" s="1" t="str">
        <f>IFERROR(VLOOKUP(E258,SystemTestCase!E:F,2,FALSE),VLOOKUP(E258,HW資料!A:B,2,FALSE))</f>
        <v>Pass</v>
      </c>
      <c r="L258" s="1"/>
      <c r="M258" s="13"/>
      <c r="N258" s="72"/>
      <c r="O258" s="11"/>
      <c r="P258" s="11"/>
      <c r="Q258" s="11"/>
      <c r="S258" t="str">
        <f t="shared" si="3"/>
        <v>Cybersecurity - Access Protection</v>
      </c>
    </row>
    <row r="259" spans="1:19" x14ac:dyDescent="0.4">
      <c r="A259" s="12" t="str">
        <f>VLOOKUP(E259,匯總複製!H:N,5,FALSE)</f>
        <v>Cybersecurity - Access Protection</v>
      </c>
      <c r="B259" s="12" t="str">
        <f>VLOOKUP(E259,匯總複製!H:N,7,FALSE)</f>
        <v>Hardware Requirement</v>
      </c>
      <c r="C259" s="1" t="str">
        <f>VLOOKUP(A259,Feature統計!A:O,15,FALSE)</f>
        <v>Pass</v>
      </c>
      <c r="D259" s="1" t="str">
        <f>VLOOKUP(A259,Feature統計!A:O,5,FALSE)</f>
        <v>Matt</v>
      </c>
      <c r="E259" s="12" t="s">
        <v>1320</v>
      </c>
      <c r="F259" s="12" t="str">
        <f>VLOOKUP(E259,匯總複製!H:J,2,FALSE)</f>
        <v>RTBM-2888</v>
      </c>
      <c r="G259" s="13">
        <f>IF(ISBLANK(VLOOKUP(A259,Feature統計!A:N,10,FALSE)),"",VLOOKUP(A259,Feature統計!A:N,10,FALSE))</f>
        <v>44896</v>
      </c>
      <c r="H259" s="13" t="str">
        <f>IF(ISBLANK(VLOOKUP(A259,Feature統計!A:N,11,FALSE)),"",VLOOKUP(A259,Feature統計!A:N,11,FALSE))</f>
        <v>MP Product</v>
      </c>
      <c r="I259" s="13">
        <f>IF(ISBLANK(VLOOKUP(A259,Feature統計!A:N,12,FALSE)),"",VLOOKUP(A259,Feature統計!A:N,12,FALSE))</f>
        <v>44894</v>
      </c>
      <c r="J259" s="13" t="str">
        <f>IF(ISBLANK(VLOOKUP(A259,Feature統計!A:N,13,FALSE)),"",VLOOKUP(A259,Feature統計!A:N,13,FALSE))</f>
        <v/>
      </c>
      <c r="K259" s="1" t="str">
        <f>IFERROR(VLOOKUP(E259,SystemTestCase!E:F,2,FALSE),VLOOKUP(E259,HW資料!A:B,2,FALSE))</f>
        <v>Pass</v>
      </c>
      <c r="L259" s="1"/>
      <c r="M259" s="13"/>
      <c r="N259" s="72"/>
      <c r="O259" s="11"/>
      <c r="P259" s="11"/>
      <c r="Q259" s="11"/>
      <c r="S259" t="str">
        <f t="shared" ref="S259:S322" si="4">P259&amp;A259</f>
        <v>Cybersecurity - Access Protection</v>
      </c>
    </row>
    <row r="260" spans="1:19" ht="85" x14ac:dyDescent="0.4">
      <c r="A260" s="11" t="str">
        <f>VLOOKUP(E260,匯總複製!H:N,5,FALSE)</f>
        <v>Cybersecurity - Access Protection</v>
      </c>
      <c r="B260" s="12" t="str">
        <f>VLOOKUP(E260,匯總複製!H:N,7,FALSE)</f>
        <v>System Requirement</v>
      </c>
      <c r="C260" s="1" t="str">
        <f>VLOOKUP(A260,Feature統計!A:O,15,FALSE)</f>
        <v>Pass</v>
      </c>
      <c r="D260" s="1" t="str">
        <f>VLOOKUP(A260,Feature統計!A:O,5,FALSE)</f>
        <v>Matt</v>
      </c>
      <c r="E260" s="12" t="s">
        <v>604</v>
      </c>
      <c r="F260" s="12" t="str">
        <f>VLOOKUP(E260,匯總複製!H:J,2,FALSE)</f>
        <v>RTBM-15907</v>
      </c>
      <c r="G260" s="13">
        <f>IF(ISBLANK(VLOOKUP(A260,Feature統計!A:N,10,FALSE)),"",VLOOKUP(A260,Feature統計!A:N,10,FALSE))</f>
        <v>44896</v>
      </c>
      <c r="H260" s="13" t="str">
        <f>IF(ISBLANK(VLOOKUP(A260,Feature統計!A:N,11,FALSE)),"",VLOOKUP(A260,Feature統計!A:N,11,FALSE))</f>
        <v>MP Product</v>
      </c>
      <c r="I260" s="13">
        <f>IF(ISBLANK(VLOOKUP(A260,Feature統計!A:N,12,FALSE)),"",VLOOKUP(A260,Feature統計!A:N,12,FALSE))</f>
        <v>44894</v>
      </c>
      <c r="J260" s="13" t="str">
        <f>IF(ISBLANK(VLOOKUP(A260,Feature統計!A:N,13,FALSE)),"",VLOOKUP(A260,Feature統計!A:N,13,FALSE))</f>
        <v/>
      </c>
      <c r="K260" s="1" t="str">
        <f>IFERROR(VLOOKUP(E260,SystemTestCase!E:F,2,FALSE),VLOOKUP(E260,HW資料!A:B,2,FALSE))</f>
        <v>Pass</v>
      </c>
      <c r="L260" s="1"/>
      <c r="M260" s="13" t="s">
        <v>5318</v>
      </c>
      <c r="N260" s="72" t="s">
        <v>5297</v>
      </c>
      <c r="O260" s="11" t="s">
        <v>7436</v>
      </c>
      <c r="P260" s="11"/>
      <c r="Q260" s="11" t="s">
        <v>5409</v>
      </c>
      <c r="S260" s="60" t="str">
        <f t="shared" si="4"/>
        <v>Cybersecurity - Access Protection</v>
      </c>
    </row>
    <row r="261" spans="1:19" ht="34" x14ac:dyDescent="0.4">
      <c r="A261" s="12" t="str">
        <f>VLOOKUP(E261,匯總複製!H:N,5,FALSE)</f>
        <v>Decoupling measurement</v>
      </c>
      <c r="B261" s="12" t="str">
        <f>VLOOKUP(E261,匯總複製!H:N,7,FALSE)</f>
        <v>Hardware Requirement</v>
      </c>
      <c r="C261" s="1" t="str">
        <f>VLOOKUP(A261,Feature統計!A:O,15,FALSE)</f>
        <v>Pass</v>
      </c>
      <c r="D261" s="1" t="str">
        <f>VLOOKUP(A261,Feature統計!A:O,5,FALSE)</f>
        <v>Bear</v>
      </c>
      <c r="E261" s="12" t="s">
        <v>1494</v>
      </c>
      <c r="F261" s="12" t="str">
        <f>VLOOKUP(E261,匯總複製!H:J,2,FALSE)</f>
        <v>RTBM-36244</v>
      </c>
      <c r="G261" s="13">
        <f>IF(ISBLANK(VLOOKUP(A261,Feature統計!A:N,10,FALSE)),"",VLOOKUP(A261,Feature統計!A:N,10,FALSE))</f>
        <v>44866</v>
      </c>
      <c r="H261" s="13">
        <f>IF(ISBLANK(VLOOKUP(A261,Feature統計!A:N,11,FALSE)),"",VLOOKUP(A261,Feature統計!A:N,11,FALSE))</f>
        <v>44882</v>
      </c>
      <c r="I261" s="13">
        <f>IF(ISBLANK(VLOOKUP(A261,Feature統計!A:N,12,FALSE)),"",VLOOKUP(A261,Feature統計!A:N,12,FALSE))</f>
        <v>44886</v>
      </c>
      <c r="J261" s="13">
        <f>IF(ISBLANK(VLOOKUP(A261,Feature統計!A:N,13,FALSE)),"",VLOOKUP(A261,Feature統計!A:N,13,FALSE))</f>
        <v>44911</v>
      </c>
      <c r="K261" s="1" t="str">
        <f>IFERROR(VLOOKUP(E261,SystemTestCase!E:F,2,FALSE),VLOOKUP(E261,HW資料!A:B,2,FALSE))</f>
        <v>Pass</v>
      </c>
      <c r="L261" s="1"/>
      <c r="M261" s="13"/>
      <c r="N261" s="72"/>
      <c r="O261" s="11" t="s">
        <v>3924</v>
      </c>
      <c r="P261" s="11"/>
      <c r="Q261" s="11"/>
      <c r="S261" t="str">
        <f t="shared" si="4"/>
        <v>Decoupling measurement</v>
      </c>
    </row>
    <row r="262" spans="1:19" ht="34" x14ac:dyDescent="0.4">
      <c r="A262" s="12" t="str">
        <f>VLOOKUP(E262,匯總複製!H:N,5,FALSE)</f>
        <v>Decoupling measurement</v>
      </c>
      <c r="B262" s="12" t="str">
        <f>VLOOKUP(E262,匯總複製!H:N,7,FALSE)</f>
        <v>Hardware Requirement</v>
      </c>
      <c r="C262" s="1" t="str">
        <f>VLOOKUP(A262,Feature統計!A:O,15,FALSE)</f>
        <v>Pass</v>
      </c>
      <c r="D262" s="1" t="str">
        <f>VLOOKUP(A262,Feature統計!A:O,5,FALSE)</f>
        <v>Bear</v>
      </c>
      <c r="E262" s="12" t="s">
        <v>1003</v>
      </c>
      <c r="F262" s="12" t="str">
        <f>VLOOKUP(E262,匯總複製!H:J,2,FALSE)</f>
        <v>RTBM-36038</v>
      </c>
      <c r="G262" s="13">
        <f>IF(ISBLANK(VLOOKUP(A262,Feature統計!A:N,10,FALSE)),"",VLOOKUP(A262,Feature統計!A:N,10,FALSE))</f>
        <v>44866</v>
      </c>
      <c r="H262" s="13">
        <f>IF(ISBLANK(VLOOKUP(A262,Feature統計!A:N,11,FALSE)),"",VLOOKUP(A262,Feature統計!A:N,11,FALSE))</f>
        <v>44882</v>
      </c>
      <c r="I262" s="13">
        <f>IF(ISBLANK(VLOOKUP(A262,Feature統計!A:N,12,FALSE)),"",VLOOKUP(A262,Feature統計!A:N,12,FALSE))</f>
        <v>44886</v>
      </c>
      <c r="J262" s="13">
        <f>IF(ISBLANK(VLOOKUP(A262,Feature統計!A:N,13,FALSE)),"",VLOOKUP(A262,Feature統計!A:N,13,FALSE))</f>
        <v>44911</v>
      </c>
      <c r="K262" s="1" t="str">
        <f>IFERROR(VLOOKUP(E262,SystemTestCase!E:F,2,FALSE),VLOOKUP(E262,HW資料!A:B,2,FALSE))</f>
        <v>Pass</v>
      </c>
      <c r="L262" s="1"/>
      <c r="M262" s="13"/>
      <c r="N262" s="72"/>
      <c r="O262" s="11" t="s">
        <v>3924</v>
      </c>
      <c r="P262" s="11"/>
      <c r="Q262" s="11"/>
      <c r="S262" t="str">
        <f t="shared" si="4"/>
        <v>Decoupling measurement</v>
      </c>
    </row>
    <row r="263" spans="1:19" ht="34" x14ac:dyDescent="0.4">
      <c r="A263" s="12" t="str">
        <f>VLOOKUP(E263,匯總複製!H:N,5,FALSE)</f>
        <v>Decoupling measurement</v>
      </c>
      <c r="B263" s="12" t="str">
        <f>VLOOKUP(E263,匯總複製!H:N,7,FALSE)</f>
        <v>Hardware Requirement</v>
      </c>
      <c r="C263" s="1" t="str">
        <f>VLOOKUP(A263,Feature統計!A:O,15,FALSE)</f>
        <v>Pass</v>
      </c>
      <c r="D263" s="1" t="str">
        <f>VLOOKUP(A263,Feature統計!A:O,5,FALSE)</f>
        <v>Bear</v>
      </c>
      <c r="E263" s="12" t="s">
        <v>1493</v>
      </c>
      <c r="F263" s="12" t="str">
        <f>VLOOKUP(E263,匯總複製!H:J,2,FALSE)</f>
        <v>RTBM-36014</v>
      </c>
      <c r="G263" s="13">
        <f>IF(ISBLANK(VLOOKUP(A263,Feature統計!A:N,10,FALSE)),"",VLOOKUP(A263,Feature統計!A:N,10,FALSE))</f>
        <v>44866</v>
      </c>
      <c r="H263" s="13">
        <f>IF(ISBLANK(VLOOKUP(A263,Feature統計!A:N,11,FALSE)),"",VLOOKUP(A263,Feature統計!A:N,11,FALSE))</f>
        <v>44882</v>
      </c>
      <c r="I263" s="13">
        <f>IF(ISBLANK(VLOOKUP(A263,Feature統計!A:N,12,FALSE)),"",VLOOKUP(A263,Feature統計!A:N,12,FALSE))</f>
        <v>44886</v>
      </c>
      <c r="J263" s="13">
        <f>IF(ISBLANK(VLOOKUP(A263,Feature統計!A:N,13,FALSE)),"",VLOOKUP(A263,Feature統計!A:N,13,FALSE))</f>
        <v>44911</v>
      </c>
      <c r="K263" s="1" t="str">
        <f>IFERROR(VLOOKUP(E263,SystemTestCase!E:F,2,FALSE),VLOOKUP(E263,HW資料!A:B,2,FALSE))</f>
        <v>Pass</v>
      </c>
      <c r="L263" s="1"/>
      <c r="M263" s="13"/>
      <c r="N263" s="72"/>
      <c r="O263" s="11" t="s">
        <v>3926</v>
      </c>
      <c r="P263" s="11"/>
      <c r="Q263" s="11"/>
      <c r="S263" t="str">
        <f t="shared" si="4"/>
        <v>Decoupling measurement</v>
      </c>
    </row>
    <row r="264" spans="1:19" ht="51" x14ac:dyDescent="0.4">
      <c r="A264" s="12" t="str">
        <f>VLOOKUP(E264,匯總複製!H:N,5,FALSE)</f>
        <v>Decoupling measurement</v>
      </c>
      <c r="B264" s="12" t="str">
        <f>VLOOKUP(E264,匯總複製!H:N,7,FALSE)</f>
        <v>Hardware Requirement</v>
      </c>
      <c r="C264" s="1" t="str">
        <f>VLOOKUP(A264,Feature統計!A:O,15,FALSE)</f>
        <v>Pass</v>
      </c>
      <c r="D264" s="1" t="str">
        <f>VLOOKUP(A264,Feature統計!A:O,5,FALSE)</f>
        <v>Bear</v>
      </c>
      <c r="E264" s="12" t="s">
        <v>1156</v>
      </c>
      <c r="F264" s="12" t="str">
        <f>VLOOKUP(E264,匯總複製!H:J,2,FALSE)</f>
        <v>RTBM-36037</v>
      </c>
      <c r="G264" s="13">
        <f>IF(ISBLANK(VLOOKUP(A264,Feature統計!A:N,10,FALSE)),"",VLOOKUP(A264,Feature統計!A:N,10,FALSE))</f>
        <v>44866</v>
      </c>
      <c r="H264" s="13">
        <f>IF(ISBLANK(VLOOKUP(A264,Feature統計!A:N,11,FALSE)),"",VLOOKUP(A264,Feature統計!A:N,11,FALSE))</f>
        <v>44882</v>
      </c>
      <c r="I264" s="13">
        <f>IF(ISBLANK(VLOOKUP(A264,Feature統計!A:N,12,FALSE)),"",VLOOKUP(A264,Feature統計!A:N,12,FALSE))</f>
        <v>44886</v>
      </c>
      <c r="J264" s="13">
        <f>IF(ISBLANK(VLOOKUP(A264,Feature統計!A:N,13,FALSE)),"",VLOOKUP(A264,Feature統計!A:N,13,FALSE))</f>
        <v>44911</v>
      </c>
      <c r="K264" s="1" t="str">
        <f>IFERROR(VLOOKUP(E264,SystemTestCase!E:F,2,FALSE),VLOOKUP(E264,HW資料!A:B,2,FALSE))</f>
        <v>Pass</v>
      </c>
      <c r="L264" s="1"/>
      <c r="M264" s="13"/>
      <c r="N264" s="72"/>
      <c r="O264" s="11" t="s">
        <v>5232</v>
      </c>
      <c r="P264" s="11"/>
      <c r="Q264" s="11"/>
      <c r="S264" t="str">
        <f t="shared" si="4"/>
        <v>Decoupling measurement</v>
      </c>
    </row>
    <row r="265" spans="1:19" ht="68" x14ac:dyDescent="0.4">
      <c r="A265" s="11" t="str">
        <f>VLOOKUP(E265,匯總複製!H:N,5,FALSE)</f>
        <v>Defect low or very low charge of BuB</v>
      </c>
      <c r="B265" s="12" t="str">
        <f>VLOOKUP(E265,匯總複製!H:N,7,FALSE)</f>
        <v>System Requirement</v>
      </c>
      <c r="C265" s="1" t="str">
        <f>VLOOKUP(A265,Feature統計!A:O,15,FALSE)</f>
        <v>Pass</v>
      </c>
      <c r="D265" s="1" t="str">
        <f>VLOOKUP(A265,Feature統計!A:O,5,FALSE)</f>
        <v>Andy</v>
      </c>
      <c r="E265" s="12" t="s">
        <v>192</v>
      </c>
      <c r="F265" s="12" t="str">
        <f>VLOOKUP(E265,匯總複製!H:J,2,FALSE)</f>
        <v>RTBM-36487</v>
      </c>
      <c r="G265" s="13">
        <f>IF(ISBLANK(VLOOKUP(A265,Feature統計!A:N,10,FALSE)),"",VLOOKUP(A265,Feature統計!A:N,10,FALSE))</f>
        <v>44870</v>
      </c>
      <c r="H265" s="13">
        <f>IF(ISBLANK(VLOOKUP(A265,Feature統計!A:N,11,FALSE)),"",VLOOKUP(A265,Feature統計!A:N,11,FALSE))</f>
        <v>45044</v>
      </c>
      <c r="I265" s="13">
        <f>IF(ISBLANK(VLOOKUP(A265,Feature統計!A:N,12,FALSE)),"",VLOOKUP(A265,Feature統計!A:N,12,FALSE))</f>
        <v>44870</v>
      </c>
      <c r="J265" s="13" t="str">
        <f>IF(ISBLANK(VLOOKUP(A265,Feature統計!A:N,13,FALSE)),"",VLOOKUP(A265,Feature統計!A:N,13,FALSE))</f>
        <v/>
      </c>
      <c r="K265" s="1" t="str">
        <f>IFERROR(VLOOKUP(E265,SystemTestCase!E:F,2,FALSE),VLOOKUP(E265,HW資料!A:B,2,FALSE))</f>
        <v>Pass</v>
      </c>
      <c r="L265" s="1" t="s">
        <v>6505</v>
      </c>
      <c r="M265" s="13"/>
      <c r="N265" s="72" t="s">
        <v>5294</v>
      </c>
      <c r="O265" s="11" t="s">
        <v>7034</v>
      </c>
      <c r="P265" s="11"/>
      <c r="Q265" s="11" t="s">
        <v>5409</v>
      </c>
      <c r="S265" s="60" t="str">
        <f t="shared" si="4"/>
        <v>Defect low or very low charge of BuB</v>
      </c>
    </row>
    <row r="266" spans="1:19" ht="85" x14ac:dyDescent="0.4">
      <c r="A266" s="11" t="str">
        <f>VLOOKUP(E266,匯總複製!H:N,5,FALSE)</f>
        <v>Defect low or very low charge of BuB</v>
      </c>
      <c r="B266" s="12" t="str">
        <f>VLOOKUP(E266,匯總複製!H:N,7,FALSE)</f>
        <v>System Requirement</v>
      </c>
      <c r="C266" s="1" t="str">
        <f>VLOOKUP(A266,Feature統計!A:O,15,FALSE)</f>
        <v>Pass</v>
      </c>
      <c r="D266" s="1" t="str">
        <f>VLOOKUP(A266,Feature統計!A:O,5,FALSE)</f>
        <v>Andy</v>
      </c>
      <c r="E266" s="12" t="s">
        <v>194</v>
      </c>
      <c r="F266" s="12" t="str">
        <f>VLOOKUP(E266,匯總複製!H:J,2,FALSE)</f>
        <v>RTBM-36486</v>
      </c>
      <c r="G266" s="13">
        <f>IF(ISBLANK(VLOOKUP(A266,Feature統計!A:N,10,FALSE)),"",VLOOKUP(A266,Feature統計!A:N,10,FALSE))</f>
        <v>44870</v>
      </c>
      <c r="H266" s="13">
        <f>IF(ISBLANK(VLOOKUP(A266,Feature統計!A:N,11,FALSE)),"",VLOOKUP(A266,Feature統計!A:N,11,FALSE))</f>
        <v>45044</v>
      </c>
      <c r="I266" s="13">
        <f>IF(ISBLANK(VLOOKUP(A266,Feature統計!A:N,12,FALSE)),"",VLOOKUP(A266,Feature統計!A:N,12,FALSE))</f>
        <v>44870</v>
      </c>
      <c r="J266" s="13" t="str">
        <f>IF(ISBLANK(VLOOKUP(A266,Feature統計!A:N,13,FALSE)),"",VLOOKUP(A266,Feature統計!A:N,13,FALSE))</f>
        <v/>
      </c>
      <c r="K266" s="1" t="str">
        <f>IFERROR(VLOOKUP(E266,SystemTestCase!E:F,2,FALSE),VLOOKUP(E266,HW資料!A:B,2,FALSE))</f>
        <v>Pass</v>
      </c>
      <c r="L266" s="1" t="s">
        <v>6505</v>
      </c>
      <c r="M266" s="13"/>
      <c r="N266" s="72" t="s">
        <v>5294</v>
      </c>
      <c r="O266" s="11" t="s">
        <v>7082</v>
      </c>
      <c r="P266" s="11"/>
      <c r="Q266" s="11" t="s">
        <v>5409</v>
      </c>
      <c r="S266" s="60" t="str">
        <f t="shared" si="4"/>
        <v>Defect low or very low charge of BuB</v>
      </c>
    </row>
    <row r="267" spans="1:19" x14ac:dyDescent="0.4">
      <c r="A267" s="12" t="str">
        <f>VLOOKUP(E267,匯總複製!H:N,5,FALSE)</f>
        <v>Digital Tuner Input Impedance</v>
      </c>
      <c r="B267" s="12" t="str">
        <f>VLOOKUP(E267,匯總複製!H:N,7,FALSE)</f>
        <v>Hardware Requirement</v>
      </c>
      <c r="C267" s="1" t="str">
        <f>VLOOKUP(A267,Feature統計!A:O,15,FALSE)</f>
        <v>Pass</v>
      </c>
      <c r="D267" s="1" t="str">
        <f>VLOOKUP(A267,Feature統計!A:O,5,FALSE)</f>
        <v>Dennis</v>
      </c>
      <c r="E267" s="12" t="s">
        <v>1382</v>
      </c>
      <c r="F267" s="12" t="str">
        <f>VLOOKUP(E267,匯總複製!H:J,2,FALSE)</f>
        <v>RTBM-37581</v>
      </c>
      <c r="G267" s="13">
        <f>IF(ISBLANK(VLOOKUP(A267,Feature統計!A:N,10,FALSE)),"",VLOOKUP(A267,Feature統計!A:N,10,FALSE))</f>
        <v>44866</v>
      </c>
      <c r="H267" s="13">
        <f>IF(ISBLANK(VLOOKUP(A267,Feature統計!A:N,11,FALSE)),"",VLOOKUP(A267,Feature統計!A:N,11,FALSE))</f>
        <v>44875</v>
      </c>
      <c r="I267" s="13">
        <f>IF(ISBLANK(VLOOKUP(A267,Feature統計!A:N,12,FALSE)),"",VLOOKUP(A267,Feature統計!A:N,12,FALSE))</f>
        <v>44866</v>
      </c>
      <c r="J267" s="13">
        <f>IF(ISBLANK(VLOOKUP(A267,Feature統計!A:N,13,FALSE)),"",VLOOKUP(A267,Feature統計!A:N,13,FALSE))</f>
        <v>44882</v>
      </c>
      <c r="K267" s="1" t="str">
        <f>IFERROR(VLOOKUP(E267,SystemTestCase!E:F,2,FALSE),VLOOKUP(E267,HW資料!A:B,2,FALSE))</f>
        <v>Pass</v>
      </c>
      <c r="L267" s="1"/>
      <c r="M267" s="13"/>
      <c r="N267" s="72"/>
      <c r="O267" s="11"/>
      <c r="P267" s="11"/>
      <c r="Q267" s="11"/>
      <c r="S267" t="str">
        <f t="shared" si="4"/>
        <v>Digital Tuner Input Impedance</v>
      </c>
    </row>
    <row r="268" spans="1:19" ht="51" x14ac:dyDescent="0.4">
      <c r="A268" s="11" t="str">
        <f>VLOOKUP(E268,匯總複製!H:N,5,FALSE)</f>
        <v>DTC - Acall</v>
      </c>
      <c r="B268" s="12" t="str">
        <f>VLOOKUP(E268,匯總複製!H:N,7,FALSE)</f>
        <v>System Requirement</v>
      </c>
      <c r="C268" s="1" t="str">
        <f>VLOOKUP(A268,Feature統計!A:O,15,FALSE)</f>
        <v>Pass</v>
      </c>
      <c r="D268" s="1" t="str">
        <f>VLOOKUP(A268,Feature統計!A:O,5,FALSE)</f>
        <v>Nick</v>
      </c>
      <c r="E268" s="12" t="s">
        <v>260</v>
      </c>
      <c r="F268" s="12" t="str">
        <f>VLOOKUP(E268,匯總複製!H:J,2,FALSE)</f>
        <v>RTBM-36452</v>
      </c>
      <c r="G268" s="13">
        <f>IF(ISBLANK(VLOOKUP(A268,Feature統計!A:N,10,FALSE)),"",VLOOKUP(A268,Feature統計!A:N,10,FALSE))</f>
        <v>44866</v>
      </c>
      <c r="H268" s="13">
        <f>IF(ISBLANK(VLOOKUP(A268,Feature統計!A:N,11,FALSE)),"",VLOOKUP(A268,Feature統計!A:N,11,FALSE))</f>
        <v>44882</v>
      </c>
      <c r="I268" s="13">
        <f>IF(ISBLANK(VLOOKUP(A268,Feature統計!A:N,12,FALSE)),"",VLOOKUP(A268,Feature統計!A:N,12,FALSE))</f>
        <v>44888</v>
      </c>
      <c r="J268" s="13" t="str">
        <f>IF(ISBLANK(VLOOKUP(A268,Feature統計!A:N,13,FALSE)),"",VLOOKUP(A268,Feature統計!A:N,13,FALSE))</f>
        <v/>
      </c>
      <c r="K268" s="1" t="str">
        <f>IFERROR(VLOOKUP(E268,SystemTestCase!E:F,2,FALSE),VLOOKUP(E268,HW資料!A:B,2,FALSE))</f>
        <v>Pass</v>
      </c>
      <c r="L268" s="1" t="s">
        <v>5436</v>
      </c>
      <c r="M268" s="13"/>
      <c r="N268" s="72"/>
      <c r="O268" s="11" t="s">
        <v>5427</v>
      </c>
      <c r="P268" s="11"/>
      <c r="Q268" s="11" t="s">
        <v>5409</v>
      </c>
      <c r="S268" s="60" t="str">
        <f t="shared" si="4"/>
        <v>DTC - Acall</v>
      </c>
    </row>
    <row r="269" spans="1:19" ht="34" x14ac:dyDescent="0.4">
      <c r="A269" s="11" t="str">
        <f>VLOOKUP(E269,匯總複製!H:N,5,FALSE)</f>
        <v>DTC - Acall</v>
      </c>
      <c r="B269" s="12" t="str">
        <f>VLOOKUP(E269,匯總複製!H:N,7,FALSE)</f>
        <v>System Requirement</v>
      </c>
      <c r="C269" s="1" t="str">
        <f>VLOOKUP(A269,Feature統計!A:O,15,FALSE)</f>
        <v>Pass</v>
      </c>
      <c r="D269" s="1" t="str">
        <f>VLOOKUP(A269,Feature統計!A:O,5,FALSE)</f>
        <v>Nick</v>
      </c>
      <c r="E269" s="12" t="s">
        <v>262</v>
      </c>
      <c r="F269" s="12" t="str">
        <f>VLOOKUP(E269,匯總複製!H:J,2,FALSE)</f>
        <v>RTBM-36451</v>
      </c>
      <c r="G269" s="13">
        <f>IF(ISBLANK(VLOOKUP(A269,Feature統計!A:N,10,FALSE)),"",VLOOKUP(A269,Feature統計!A:N,10,FALSE))</f>
        <v>44866</v>
      </c>
      <c r="H269" s="13">
        <f>IF(ISBLANK(VLOOKUP(A269,Feature統計!A:N,11,FALSE)),"",VLOOKUP(A269,Feature統計!A:N,11,FALSE))</f>
        <v>44882</v>
      </c>
      <c r="I269" s="13">
        <f>IF(ISBLANK(VLOOKUP(A269,Feature統計!A:N,12,FALSE)),"",VLOOKUP(A269,Feature統計!A:N,12,FALSE))</f>
        <v>44888</v>
      </c>
      <c r="J269" s="13" t="str">
        <f>IF(ISBLANK(VLOOKUP(A269,Feature統計!A:N,13,FALSE)),"",VLOOKUP(A269,Feature統計!A:N,13,FALSE))</f>
        <v/>
      </c>
      <c r="K269" s="1" t="str">
        <f>IFERROR(VLOOKUP(E269,SystemTestCase!E:F,2,FALSE),VLOOKUP(E269,HW資料!A:B,2,FALSE))</f>
        <v>Pass</v>
      </c>
      <c r="L269" s="1"/>
      <c r="M269" s="13"/>
      <c r="N269" s="72" t="s">
        <v>5294</v>
      </c>
      <c r="O269" s="11" t="s">
        <v>3921</v>
      </c>
      <c r="P269" s="11"/>
      <c r="Q269" s="11"/>
      <c r="S269" t="str">
        <f t="shared" si="4"/>
        <v>DTC - Acall</v>
      </c>
    </row>
    <row r="270" spans="1:19" ht="34" x14ac:dyDescent="0.4">
      <c r="A270" s="11" t="str">
        <f>VLOOKUP(E270,匯總複製!H:N,5,FALSE)</f>
        <v>DTC - Acall</v>
      </c>
      <c r="B270" s="12" t="str">
        <f>VLOOKUP(E270,匯總複製!H:N,7,FALSE)</f>
        <v>System Requirement</v>
      </c>
      <c r="C270" s="1" t="str">
        <f>VLOOKUP(A270,Feature統計!A:O,15,FALSE)</f>
        <v>Pass</v>
      </c>
      <c r="D270" s="1" t="str">
        <f>VLOOKUP(A270,Feature統計!A:O,5,FALSE)</f>
        <v>Nick</v>
      </c>
      <c r="E270" s="12" t="s">
        <v>264</v>
      </c>
      <c r="F270" s="12" t="str">
        <f>VLOOKUP(E270,匯總複製!H:J,2,FALSE)</f>
        <v>RTBM-36450</v>
      </c>
      <c r="G270" s="13">
        <f>IF(ISBLANK(VLOOKUP(A270,Feature統計!A:N,10,FALSE)),"",VLOOKUP(A270,Feature統計!A:N,10,FALSE))</f>
        <v>44866</v>
      </c>
      <c r="H270" s="13">
        <f>IF(ISBLANK(VLOOKUP(A270,Feature統計!A:N,11,FALSE)),"",VLOOKUP(A270,Feature統計!A:N,11,FALSE))</f>
        <v>44882</v>
      </c>
      <c r="I270" s="13">
        <f>IF(ISBLANK(VLOOKUP(A270,Feature統計!A:N,12,FALSE)),"",VLOOKUP(A270,Feature統計!A:N,12,FALSE))</f>
        <v>44888</v>
      </c>
      <c r="J270" s="13" t="str">
        <f>IF(ISBLANK(VLOOKUP(A270,Feature統計!A:N,13,FALSE)),"",VLOOKUP(A270,Feature統計!A:N,13,FALSE))</f>
        <v/>
      </c>
      <c r="K270" s="1" t="str">
        <f>IFERROR(VLOOKUP(E270,SystemTestCase!E:F,2,FALSE),VLOOKUP(E270,HW資料!A:B,2,FALSE))</f>
        <v>Pass</v>
      </c>
      <c r="L270" s="1"/>
      <c r="M270" s="13"/>
      <c r="N270" s="72" t="s">
        <v>5294</v>
      </c>
      <c r="O270" s="11" t="s">
        <v>3921</v>
      </c>
      <c r="P270" s="11"/>
      <c r="Q270" s="11"/>
      <c r="S270" t="str">
        <f t="shared" si="4"/>
        <v>DTC - Acall</v>
      </c>
    </row>
    <row r="271" spans="1:19" ht="51" x14ac:dyDescent="0.4">
      <c r="A271" s="11" t="str">
        <f>VLOOKUP(E271,匯總複製!H:N,5,FALSE)</f>
        <v>DTC - Acall</v>
      </c>
      <c r="B271" s="12" t="str">
        <f>VLOOKUP(E271,匯總複製!H:N,7,FALSE)</f>
        <v>System Requirement</v>
      </c>
      <c r="C271" s="1" t="str">
        <f>VLOOKUP(A271,Feature統計!A:O,15,FALSE)</f>
        <v>Pass</v>
      </c>
      <c r="D271" s="1" t="str">
        <f>VLOOKUP(A271,Feature統計!A:O,5,FALSE)</f>
        <v>Nick</v>
      </c>
      <c r="E271" s="12" t="s">
        <v>266</v>
      </c>
      <c r="F271" s="12" t="str">
        <f>VLOOKUP(E271,匯總複製!H:J,2,FALSE)</f>
        <v>RTBM-36449</v>
      </c>
      <c r="G271" s="13">
        <f>IF(ISBLANK(VLOOKUP(A271,Feature統計!A:N,10,FALSE)),"",VLOOKUP(A271,Feature統計!A:N,10,FALSE))</f>
        <v>44866</v>
      </c>
      <c r="H271" s="13">
        <f>IF(ISBLANK(VLOOKUP(A271,Feature統計!A:N,11,FALSE)),"",VLOOKUP(A271,Feature統計!A:N,11,FALSE))</f>
        <v>44882</v>
      </c>
      <c r="I271" s="13">
        <f>IF(ISBLANK(VLOOKUP(A271,Feature統計!A:N,12,FALSE)),"",VLOOKUP(A271,Feature統計!A:N,12,FALSE))</f>
        <v>44888</v>
      </c>
      <c r="J271" s="13" t="str">
        <f>IF(ISBLANK(VLOOKUP(A271,Feature統計!A:N,13,FALSE)),"",VLOOKUP(A271,Feature統計!A:N,13,FALSE))</f>
        <v/>
      </c>
      <c r="K271" s="1" t="str">
        <f>IFERROR(VLOOKUP(E271,SystemTestCase!E:F,2,FALSE),VLOOKUP(E271,HW資料!A:B,2,FALSE))</f>
        <v>Pass</v>
      </c>
      <c r="L271" s="1" t="s">
        <v>5436</v>
      </c>
      <c r="M271" s="13"/>
      <c r="N271" s="72"/>
      <c r="O271" s="11" t="s">
        <v>5427</v>
      </c>
      <c r="P271" s="11"/>
      <c r="Q271" s="11" t="s">
        <v>5409</v>
      </c>
      <c r="S271" s="60" t="str">
        <f t="shared" si="4"/>
        <v>DTC - Acall</v>
      </c>
    </row>
    <row r="272" spans="1:19" ht="51" x14ac:dyDescent="0.4">
      <c r="A272" s="11" t="str">
        <f>VLOOKUP(E272,匯總複製!H:N,5,FALSE)</f>
        <v>DTC - Acall</v>
      </c>
      <c r="B272" s="12" t="str">
        <f>VLOOKUP(E272,匯總複製!H:N,7,FALSE)</f>
        <v>System Requirement</v>
      </c>
      <c r="C272" s="1" t="str">
        <f>VLOOKUP(A272,Feature統計!A:O,15,FALSE)</f>
        <v>Pass</v>
      </c>
      <c r="D272" s="1" t="str">
        <f>VLOOKUP(A272,Feature統計!A:O,5,FALSE)</f>
        <v>Nick</v>
      </c>
      <c r="E272" s="12" t="s">
        <v>268</v>
      </c>
      <c r="F272" s="12" t="str">
        <f>VLOOKUP(E272,匯總複製!H:J,2,FALSE)</f>
        <v>RTBM-36448</v>
      </c>
      <c r="G272" s="13">
        <f>IF(ISBLANK(VLOOKUP(A272,Feature統計!A:N,10,FALSE)),"",VLOOKUP(A272,Feature統計!A:N,10,FALSE))</f>
        <v>44866</v>
      </c>
      <c r="H272" s="13">
        <f>IF(ISBLANK(VLOOKUP(A272,Feature統計!A:N,11,FALSE)),"",VLOOKUP(A272,Feature統計!A:N,11,FALSE))</f>
        <v>44882</v>
      </c>
      <c r="I272" s="13">
        <f>IF(ISBLANK(VLOOKUP(A272,Feature統計!A:N,12,FALSE)),"",VLOOKUP(A272,Feature統計!A:N,12,FALSE))</f>
        <v>44888</v>
      </c>
      <c r="J272" s="13" t="str">
        <f>IF(ISBLANK(VLOOKUP(A272,Feature統計!A:N,13,FALSE)),"",VLOOKUP(A272,Feature統計!A:N,13,FALSE))</f>
        <v/>
      </c>
      <c r="K272" s="1" t="str">
        <f>IFERROR(VLOOKUP(E272,SystemTestCase!E:F,2,FALSE),VLOOKUP(E272,HW資料!A:B,2,FALSE))</f>
        <v>Pass</v>
      </c>
      <c r="L272" s="1" t="s">
        <v>5436</v>
      </c>
      <c r="M272" s="13"/>
      <c r="N272" s="72"/>
      <c r="O272" s="11" t="s">
        <v>5427</v>
      </c>
      <c r="P272" s="11"/>
      <c r="Q272" s="11" t="s">
        <v>5409</v>
      </c>
      <c r="S272" s="60" t="str">
        <f t="shared" si="4"/>
        <v>DTC - Acall</v>
      </c>
    </row>
    <row r="273" spans="1:19" ht="51" x14ac:dyDescent="0.4">
      <c r="A273" s="11" t="str">
        <f>VLOOKUP(E273,匯總複製!H:N,5,FALSE)</f>
        <v>DTC - Acall</v>
      </c>
      <c r="B273" s="12" t="str">
        <f>VLOOKUP(E273,匯總複製!H:N,7,FALSE)</f>
        <v>System Requirement</v>
      </c>
      <c r="C273" s="1" t="str">
        <f>VLOOKUP(A273,Feature統計!A:O,15,FALSE)</f>
        <v>Pass</v>
      </c>
      <c r="D273" s="1" t="str">
        <f>VLOOKUP(A273,Feature統計!A:O,5,FALSE)</f>
        <v>Nick</v>
      </c>
      <c r="E273" s="12" t="s">
        <v>270</v>
      </c>
      <c r="F273" s="12" t="str">
        <f>VLOOKUP(E273,匯總複製!H:J,2,FALSE)</f>
        <v>RTBM-36447</v>
      </c>
      <c r="G273" s="13">
        <f>IF(ISBLANK(VLOOKUP(A273,Feature統計!A:N,10,FALSE)),"",VLOOKUP(A273,Feature統計!A:N,10,FALSE))</f>
        <v>44866</v>
      </c>
      <c r="H273" s="13">
        <f>IF(ISBLANK(VLOOKUP(A273,Feature統計!A:N,11,FALSE)),"",VLOOKUP(A273,Feature統計!A:N,11,FALSE))</f>
        <v>44882</v>
      </c>
      <c r="I273" s="13">
        <f>IF(ISBLANK(VLOOKUP(A273,Feature統計!A:N,12,FALSE)),"",VLOOKUP(A273,Feature統計!A:N,12,FALSE))</f>
        <v>44888</v>
      </c>
      <c r="J273" s="13" t="str">
        <f>IF(ISBLANK(VLOOKUP(A273,Feature統計!A:N,13,FALSE)),"",VLOOKUP(A273,Feature統計!A:N,13,FALSE))</f>
        <v/>
      </c>
      <c r="K273" s="1" t="str">
        <f>IFERROR(VLOOKUP(E273,SystemTestCase!E:F,2,FALSE),VLOOKUP(E273,HW資料!A:B,2,FALSE))</f>
        <v>Pass</v>
      </c>
      <c r="L273" s="1" t="s">
        <v>5436</v>
      </c>
      <c r="M273" s="13"/>
      <c r="N273" s="72" t="s">
        <v>5294</v>
      </c>
      <c r="O273" s="11" t="s">
        <v>5427</v>
      </c>
      <c r="P273" s="11"/>
      <c r="Q273" s="11" t="s">
        <v>5409</v>
      </c>
      <c r="S273" s="60" t="str">
        <f t="shared" si="4"/>
        <v>DTC - Acall</v>
      </c>
    </row>
    <row r="274" spans="1:19" ht="51" x14ac:dyDescent="0.4">
      <c r="A274" s="11" t="str">
        <f>VLOOKUP(E274,匯總複製!H:N,5,FALSE)</f>
        <v>DTC - Acall</v>
      </c>
      <c r="B274" s="12" t="str">
        <f>VLOOKUP(E274,匯總複製!H:N,7,FALSE)</f>
        <v>System Requirement</v>
      </c>
      <c r="C274" s="1" t="str">
        <f>VLOOKUP(A274,Feature統計!A:O,15,FALSE)</f>
        <v>Pass</v>
      </c>
      <c r="D274" s="1" t="str">
        <f>VLOOKUP(A274,Feature統計!A:O,5,FALSE)</f>
        <v>Nick</v>
      </c>
      <c r="E274" s="12" t="s">
        <v>272</v>
      </c>
      <c r="F274" s="12" t="str">
        <f>VLOOKUP(E274,匯總複製!H:J,2,FALSE)</f>
        <v>RTBM-36446</v>
      </c>
      <c r="G274" s="13">
        <f>IF(ISBLANK(VLOOKUP(A274,Feature統計!A:N,10,FALSE)),"",VLOOKUP(A274,Feature統計!A:N,10,FALSE))</f>
        <v>44866</v>
      </c>
      <c r="H274" s="13">
        <f>IF(ISBLANK(VLOOKUP(A274,Feature統計!A:N,11,FALSE)),"",VLOOKUP(A274,Feature統計!A:N,11,FALSE))</f>
        <v>44882</v>
      </c>
      <c r="I274" s="13">
        <f>IF(ISBLANK(VLOOKUP(A274,Feature統計!A:N,12,FALSE)),"",VLOOKUP(A274,Feature統計!A:N,12,FALSE))</f>
        <v>44888</v>
      </c>
      <c r="J274" s="13" t="str">
        <f>IF(ISBLANK(VLOOKUP(A274,Feature統計!A:N,13,FALSE)),"",VLOOKUP(A274,Feature統計!A:N,13,FALSE))</f>
        <v/>
      </c>
      <c r="K274" s="1" t="str">
        <f>IFERROR(VLOOKUP(E274,SystemTestCase!E:F,2,FALSE),VLOOKUP(E274,HW資料!A:B,2,FALSE))</f>
        <v>Pass</v>
      </c>
      <c r="L274" s="1" t="s">
        <v>5436</v>
      </c>
      <c r="M274" s="13"/>
      <c r="N274" s="72"/>
      <c r="O274" s="11" t="s">
        <v>5427</v>
      </c>
      <c r="P274" s="11"/>
      <c r="Q274" s="11" t="s">
        <v>5409</v>
      </c>
      <c r="S274" s="60" t="str">
        <f t="shared" si="4"/>
        <v>DTC - Acall</v>
      </c>
    </row>
    <row r="275" spans="1:19" ht="34" x14ac:dyDescent="0.4">
      <c r="A275" s="11" t="str">
        <f>VLOOKUP(E275,匯總複製!H:N,5,FALSE)</f>
        <v>Out of scope</v>
      </c>
      <c r="B275" s="12" t="str">
        <f>VLOOKUP(E275,匯總複製!H:N,7,FALSE)</f>
        <v>System Requirement</v>
      </c>
      <c r="C275" s="1" t="e">
        <f>VLOOKUP(A275,Feature統計!A:O,15,FALSE)</f>
        <v>#N/A</v>
      </c>
      <c r="D275" s="1" t="e">
        <f>VLOOKUP(A275,Feature統計!A:O,5,FALSE)</f>
        <v>#N/A</v>
      </c>
      <c r="E275" s="12" t="s">
        <v>274</v>
      </c>
      <c r="F275" s="12" t="str">
        <f>VLOOKUP(E275,匯總複製!H:J,2,FALSE)</f>
        <v>RTBM-36445</v>
      </c>
      <c r="G275" s="13" t="e">
        <f>IF(ISBLANK(VLOOKUP(A275,Feature統計!A:N,10,FALSE)),"",VLOOKUP(A275,Feature統計!A:N,10,FALSE))</f>
        <v>#N/A</v>
      </c>
      <c r="H275" s="13" t="e">
        <f>IF(ISBLANK(VLOOKUP(A275,Feature統計!A:N,11,FALSE)),"",VLOOKUP(A275,Feature統計!A:N,11,FALSE))</f>
        <v>#N/A</v>
      </c>
      <c r="I275" s="13" t="e">
        <f>IF(ISBLANK(VLOOKUP(A275,Feature統計!A:N,12,FALSE)),"",VLOOKUP(A275,Feature統計!A:N,12,FALSE))</f>
        <v>#N/A</v>
      </c>
      <c r="J275" s="13" t="e">
        <f>IF(ISBLANK(VLOOKUP(A275,Feature統計!A:N,13,FALSE)),"",VLOOKUP(A275,Feature統計!A:N,13,FALSE))</f>
        <v>#N/A</v>
      </c>
      <c r="K275" s="1" t="str">
        <f>IFERROR(VLOOKUP(E275,SystemTestCase!E:F,2,FALSE),VLOOKUP(E275,HW資料!A:B,2,FALSE))</f>
        <v>On-going</v>
      </c>
      <c r="L275" s="1"/>
      <c r="M275" s="13"/>
      <c r="N275" s="72"/>
      <c r="O275" s="11" t="s">
        <v>3921</v>
      </c>
      <c r="P275" s="11"/>
      <c r="Q275" s="11"/>
      <c r="S275" t="str">
        <f t="shared" si="4"/>
        <v>Out of scope</v>
      </c>
    </row>
    <row r="276" spans="1:19" ht="34" x14ac:dyDescent="0.4">
      <c r="A276" s="11" t="str">
        <f>VLOOKUP(E276,匯總複製!H:N,5,FALSE)</f>
        <v>Out of scope</v>
      </c>
      <c r="B276" s="12" t="str">
        <f>VLOOKUP(E276,匯總複製!H:N,7,FALSE)</f>
        <v>System Requirement</v>
      </c>
      <c r="C276" s="1" t="e">
        <f>VLOOKUP(A276,Feature統計!A:O,15,FALSE)</f>
        <v>#N/A</v>
      </c>
      <c r="D276" s="1" t="e">
        <f>VLOOKUP(A276,Feature統計!A:O,5,FALSE)</f>
        <v>#N/A</v>
      </c>
      <c r="E276" s="12" t="s">
        <v>276</v>
      </c>
      <c r="F276" s="12" t="str">
        <f>VLOOKUP(E276,匯總複製!H:J,2,FALSE)</f>
        <v>RTBM-36444</v>
      </c>
      <c r="G276" s="13" t="e">
        <f>IF(ISBLANK(VLOOKUP(A276,Feature統計!A:N,10,FALSE)),"",VLOOKUP(A276,Feature統計!A:N,10,FALSE))</f>
        <v>#N/A</v>
      </c>
      <c r="H276" s="13" t="e">
        <f>IF(ISBLANK(VLOOKUP(A276,Feature統計!A:N,11,FALSE)),"",VLOOKUP(A276,Feature統計!A:N,11,FALSE))</f>
        <v>#N/A</v>
      </c>
      <c r="I276" s="13" t="e">
        <f>IF(ISBLANK(VLOOKUP(A276,Feature統計!A:N,12,FALSE)),"",VLOOKUP(A276,Feature統計!A:N,12,FALSE))</f>
        <v>#N/A</v>
      </c>
      <c r="J276" s="13" t="e">
        <f>IF(ISBLANK(VLOOKUP(A276,Feature統計!A:N,13,FALSE)),"",VLOOKUP(A276,Feature統計!A:N,13,FALSE))</f>
        <v>#N/A</v>
      </c>
      <c r="K276" s="1" t="str">
        <f>IFERROR(VLOOKUP(E276,SystemTestCase!E:F,2,FALSE),VLOOKUP(E276,HW資料!A:B,2,FALSE))</f>
        <v>On-going</v>
      </c>
      <c r="L276" s="1"/>
      <c r="M276" s="13"/>
      <c r="N276" s="72"/>
      <c r="O276" s="11" t="s">
        <v>3921</v>
      </c>
      <c r="P276" s="11"/>
      <c r="Q276" s="11"/>
      <c r="S276" t="str">
        <f t="shared" si="4"/>
        <v>Out of scope</v>
      </c>
    </row>
    <row r="277" spans="1:19" ht="34" x14ac:dyDescent="0.4">
      <c r="A277" s="11" t="str">
        <f>VLOOKUP(E277,匯總複製!H:N,5,FALSE)</f>
        <v>Out of scope</v>
      </c>
      <c r="B277" s="12" t="str">
        <f>VLOOKUP(E277,匯總複製!H:N,7,FALSE)</f>
        <v>System Requirement</v>
      </c>
      <c r="C277" s="1" t="e">
        <f>VLOOKUP(A277,Feature統計!A:O,15,FALSE)</f>
        <v>#N/A</v>
      </c>
      <c r="D277" s="1" t="e">
        <f>VLOOKUP(A277,Feature統計!A:O,5,FALSE)</f>
        <v>#N/A</v>
      </c>
      <c r="E277" s="12" t="s">
        <v>278</v>
      </c>
      <c r="F277" s="12" t="str">
        <f>VLOOKUP(E277,匯總複製!H:J,2,FALSE)</f>
        <v>RTBM-36443</v>
      </c>
      <c r="G277" s="13" t="e">
        <f>IF(ISBLANK(VLOOKUP(A277,Feature統計!A:N,10,FALSE)),"",VLOOKUP(A277,Feature統計!A:N,10,FALSE))</f>
        <v>#N/A</v>
      </c>
      <c r="H277" s="13" t="e">
        <f>IF(ISBLANK(VLOOKUP(A277,Feature統計!A:N,11,FALSE)),"",VLOOKUP(A277,Feature統計!A:N,11,FALSE))</f>
        <v>#N/A</v>
      </c>
      <c r="I277" s="13" t="e">
        <f>IF(ISBLANK(VLOOKUP(A277,Feature統計!A:N,12,FALSE)),"",VLOOKUP(A277,Feature統計!A:N,12,FALSE))</f>
        <v>#N/A</v>
      </c>
      <c r="J277" s="13" t="e">
        <f>IF(ISBLANK(VLOOKUP(A277,Feature統計!A:N,13,FALSE)),"",VLOOKUP(A277,Feature統計!A:N,13,FALSE))</f>
        <v>#N/A</v>
      </c>
      <c r="K277" s="1" t="str">
        <f>IFERROR(VLOOKUP(E277,SystemTestCase!E:F,2,FALSE),VLOOKUP(E277,HW資料!A:B,2,FALSE))</f>
        <v>On-going</v>
      </c>
      <c r="L277" s="1"/>
      <c r="M277" s="13"/>
      <c r="N277" s="72"/>
      <c r="O277" s="11" t="s">
        <v>3921</v>
      </c>
      <c r="P277" s="11"/>
      <c r="Q277" s="11"/>
      <c r="S277" t="str">
        <f t="shared" si="4"/>
        <v>Out of scope</v>
      </c>
    </row>
    <row r="278" spans="1:19" ht="34" x14ac:dyDescent="0.4">
      <c r="A278" s="11" t="str">
        <f>VLOOKUP(E278,匯總複製!H:N,5,FALSE)</f>
        <v>Out of scope</v>
      </c>
      <c r="B278" s="12" t="str">
        <f>VLOOKUP(E278,匯總複製!H:N,7,FALSE)</f>
        <v>System Requirement</v>
      </c>
      <c r="C278" s="1" t="e">
        <f>VLOOKUP(A278,Feature統計!A:O,15,FALSE)</f>
        <v>#N/A</v>
      </c>
      <c r="D278" s="1" t="e">
        <f>VLOOKUP(A278,Feature統計!A:O,5,FALSE)</f>
        <v>#N/A</v>
      </c>
      <c r="E278" s="12" t="s">
        <v>280</v>
      </c>
      <c r="F278" s="12" t="str">
        <f>VLOOKUP(E278,匯總複製!H:J,2,FALSE)</f>
        <v>RTBM-36442</v>
      </c>
      <c r="G278" s="13" t="e">
        <f>IF(ISBLANK(VLOOKUP(A278,Feature統計!A:N,10,FALSE)),"",VLOOKUP(A278,Feature統計!A:N,10,FALSE))</f>
        <v>#N/A</v>
      </c>
      <c r="H278" s="13" t="e">
        <f>IF(ISBLANK(VLOOKUP(A278,Feature統計!A:N,11,FALSE)),"",VLOOKUP(A278,Feature統計!A:N,11,FALSE))</f>
        <v>#N/A</v>
      </c>
      <c r="I278" s="13" t="e">
        <f>IF(ISBLANK(VLOOKUP(A278,Feature統計!A:N,12,FALSE)),"",VLOOKUP(A278,Feature統計!A:N,12,FALSE))</f>
        <v>#N/A</v>
      </c>
      <c r="J278" s="13" t="e">
        <f>IF(ISBLANK(VLOOKUP(A278,Feature統計!A:N,13,FALSE)),"",VLOOKUP(A278,Feature統計!A:N,13,FALSE))</f>
        <v>#N/A</v>
      </c>
      <c r="K278" s="1" t="str">
        <f>IFERROR(VLOOKUP(E278,SystemTestCase!E:F,2,FALSE),VLOOKUP(E278,HW資料!A:B,2,FALSE))</f>
        <v>On-going</v>
      </c>
      <c r="L278" s="1"/>
      <c r="M278" s="13"/>
      <c r="N278" s="72"/>
      <c r="O278" s="11" t="s">
        <v>3921</v>
      </c>
      <c r="P278" s="11"/>
      <c r="Q278" s="11"/>
      <c r="S278" t="str">
        <f t="shared" si="4"/>
        <v>Out of scope</v>
      </c>
    </row>
    <row r="279" spans="1:19" ht="34" x14ac:dyDescent="0.4">
      <c r="A279" s="11" t="str">
        <f>VLOOKUP(E279,匯總複製!H:N,5,FALSE)</f>
        <v>DTC - Acall</v>
      </c>
      <c r="B279" s="12" t="str">
        <f>VLOOKUP(E279,匯總複製!H:N,7,FALSE)</f>
        <v>System Requirement</v>
      </c>
      <c r="C279" s="1" t="str">
        <f>VLOOKUP(A279,Feature統計!A:O,15,FALSE)</f>
        <v>Pass</v>
      </c>
      <c r="D279" s="1" t="str">
        <f>VLOOKUP(A279,Feature統計!A:O,5,FALSE)</f>
        <v>Nick</v>
      </c>
      <c r="E279" s="12" t="s">
        <v>282</v>
      </c>
      <c r="F279" s="12" t="str">
        <f>VLOOKUP(E279,匯總複製!H:J,2,FALSE)</f>
        <v>RTBM-36441</v>
      </c>
      <c r="G279" s="13">
        <f>IF(ISBLANK(VLOOKUP(A279,Feature統計!A:N,10,FALSE)),"",VLOOKUP(A279,Feature統計!A:N,10,FALSE))</f>
        <v>44866</v>
      </c>
      <c r="H279" s="13">
        <f>IF(ISBLANK(VLOOKUP(A279,Feature統計!A:N,11,FALSE)),"",VLOOKUP(A279,Feature統計!A:N,11,FALSE))</f>
        <v>44882</v>
      </c>
      <c r="I279" s="13">
        <f>IF(ISBLANK(VLOOKUP(A279,Feature統計!A:N,12,FALSE)),"",VLOOKUP(A279,Feature統計!A:N,12,FALSE))</f>
        <v>44888</v>
      </c>
      <c r="J279" s="13" t="str">
        <f>IF(ISBLANK(VLOOKUP(A279,Feature統計!A:N,13,FALSE)),"",VLOOKUP(A279,Feature統計!A:N,13,FALSE))</f>
        <v/>
      </c>
      <c r="K279" s="1" t="str">
        <f>IFERROR(VLOOKUP(E279,SystemTestCase!E:F,2,FALSE),VLOOKUP(E279,HW資料!A:B,2,FALSE))</f>
        <v>Pass</v>
      </c>
      <c r="L279" s="1"/>
      <c r="M279" s="13"/>
      <c r="N279" s="72" t="s">
        <v>5294</v>
      </c>
      <c r="O279" s="11" t="s">
        <v>3921</v>
      </c>
      <c r="P279" s="11"/>
      <c r="Q279" s="11"/>
      <c r="S279" t="str">
        <f t="shared" si="4"/>
        <v>DTC - Acall</v>
      </c>
    </row>
    <row r="280" spans="1:19" ht="34" x14ac:dyDescent="0.4">
      <c r="A280" s="11" t="str">
        <f>VLOOKUP(E280,匯總複製!H:N,5,FALSE)</f>
        <v>DTC - Acall</v>
      </c>
      <c r="B280" s="12" t="str">
        <f>VLOOKUP(E280,匯總複製!H:N,7,FALSE)</f>
        <v>System Requirement</v>
      </c>
      <c r="C280" s="1" t="str">
        <f>VLOOKUP(A280,Feature統計!A:O,15,FALSE)</f>
        <v>Pass</v>
      </c>
      <c r="D280" s="1" t="str">
        <f>VLOOKUP(A280,Feature統計!A:O,5,FALSE)</f>
        <v>Nick</v>
      </c>
      <c r="E280" s="12" t="s">
        <v>284</v>
      </c>
      <c r="F280" s="12" t="str">
        <f>VLOOKUP(E280,匯總複製!H:J,2,FALSE)</f>
        <v>RTBM-36440</v>
      </c>
      <c r="G280" s="13">
        <f>IF(ISBLANK(VLOOKUP(A280,Feature統計!A:N,10,FALSE)),"",VLOOKUP(A280,Feature統計!A:N,10,FALSE))</f>
        <v>44866</v>
      </c>
      <c r="H280" s="13">
        <f>IF(ISBLANK(VLOOKUP(A280,Feature統計!A:N,11,FALSE)),"",VLOOKUP(A280,Feature統計!A:N,11,FALSE))</f>
        <v>44882</v>
      </c>
      <c r="I280" s="13">
        <f>IF(ISBLANK(VLOOKUP(A280,Feature統計!A:N,12,FALSE)),"",VLOOKUP(A280,Feature統計!A:N,12,FALSE))</f>
        <v>44888</v>
      </c>
      <c r="J280" s="13" t="str">
        <f>IF(ISBLANK(VLOOKUP(A280,Feature統計!A:N,13,FALSE)),"",VLOOKUP(A280,Feature統計!A:N,13,FALSE))</f>
        <v/>
      </c>
      <c r="K280" s="1" t="str">
        <f>IFERROR(VLOOKUP(E280,SystemTestCase!E:F,2,FALSE),VLOOKUP(E280,HW資料!A:B,2,FALSE))</f>
        <v>Pass</v>
      </c>
      <c r="L280" s="1"/>
      <c r="M280" s="13"/>
      <c r="N280" s="72" t="s">
        <v>5294</v>
      </c>
      <c r="O280" s="11" t="s">
        <v>3921</v>
      </c>
      <c r="P280" s="11"/>
      <c r="Q280" s="11"/>
      <c r="S280" t="str">
        <f t="shared" si="4"/>
        <v>DTC - Acall</v>
      </c>
    </row>
    <row r="281" spans="1:19" ht="34" x14ac:dyDescent="0.4">
      <c r="A281" s="11" t="str">
        <f>VLOOKUP(E281,匯總複製!H:N,5,FALSE)</f>
        <v>DTC - Acall</v>
      </c>
      <c r="B281" s="12" t="str">
        <f>VLOOKUP(E281,匯總複製!H:N,7,FALSE)</f>
        <v>System Requirement</v>
      </c>
      <c r="C281" s="1" t="str">
        <f>VLOOKUP(A281,Feature統計!A:O,15,FALSE)</f>
        <v>Pass</v>
      </c>
      <c r="D281" s="1" t="str">
        <f>VLOOKUP(A281,Feature統計!A:O,5,FALSE)</f>
        <v>Nick</v>
      </c>
      <c r="E281" s="12" t="s">
        <v>286</v>
      </c>
      <c r="F281" s="12" t="str">
        <f>VLOOKUP(E281,匯總複製!H:J,2,FALSE)</f>
        <v>RTBM-36439</v>
      </c>
      <c r="G281" s="13">
        <f>IF(ISBLANK(VLOOKUP(A281,Feature統計!A:N,10,FALSE)),"",VLOOKUP(A281,Feature統計!A:N,10,FALSE))</f>
        <v>44866</v>
      </c>
      <c r="H281" s="13">
        <f>IF(ISBLANK(VLOOKUP(A281,Feature統計!A:N,11,FALSE)),"",VLOOKUP(A281,Feature統計!A:N,11,FALSE))</f>
        <v>44882</v>
      </c>
      <c r="I281" s="13">
        <f>IF(ISBLANK(VLOOKUP(A281,Feature統計!A:N,12,FALSE)),"",VLOOKUP(A281,Feature統計!A:N,12,FALSE))</f>
        <v>44888</v>
      </c>
      <c r="J281" s="13" t="str">
        <f>IF(ISBLANK(VLOOKUP(A281,Feature統計!A:N,13,FALSE)),"",VLOOKUP(A281,Feature統計!A:N,13,FALSE))</f>
        <v/>
      </c>
      <c r="K281" s="1" t="str">
        <f>IFERROR(VLOOKUP(E281,SystemTestCase!E:F,2,FALSE),VLOOKUP(E281,HW資料!A:B,2,FALSE))</f>
        <v>Pass</v>
      </c>
      <c r="L281" s="1" t="s">
        <v>6504</v>
      </c>
      <c r="M281" s="13"/>
      <c r="N281" s="72" t="s">
        <v>5294</v>
      </c>
      <c r="O281" s="11" t="s">
        <v>3921</v>
      </c>
      <c r="P281" s="11"/>
      <c r="Q281" s="11" t="s">
        <v>5409</v>
      </c>
      <c r="S281" t="str">
        <f t="shared" si="4"/>
        <v>DTC - Acall</v>
      </c>
    </row>
    <row r="282" spans="1:19" ht="34" x14ac:dyDescent="0.4">
      <c r="A282" s="11" t="str">
        <f>VLOOKUP(E282,匯總複製!H:N,5,FALSE)</f>
        <v>DTC - Acall</v>
      </c>
      <c r="B282" s="12" t="str">
        <f>VLOOKUP(E282,匯總複製!H:N,7,FALSE)</f>
        <v>System Requirement</v>
      </c>
      <c r="C282" s="1" t="str">
        <f>VLOOKUP(A282,Feature統計!A:O,15,FALSE)</f>
        <v>Pass</v>
      </c>
      <c r="D282" s="1" t="str">
        <f>VLOOKUP(A282,Feature統計!A:O,5,FALSE)</f>
        <v>Nick</v>
      </c>
      <c r="E282" s="12" t="s">
        <v>288</v>
      </c>
      <c r="F282" s="12" t="str">
        <f>VLOOKUP(E282,匯總複製!H:J,2,FALSE)</f>
        <v>RTBM-36438</v>
      </c>
      <c r="G282" s="13">
        <f>IF(ISBLANK(VLOOKUP(A282,Feature統計!A:N,10,FALSE)),"",VLOOKUP(A282,Feature統計!A:N,10,FALSE))</f>
        <v>44866</v>
      </c>
      <c r="H282" s="13">
        <f>IF(ISBLANK(VLOOKUP(A282,Feature統計!A:N,11,FALSE)),"",VLOOKUP(A282,Feature統計!A:N,11,FALSE))</f>
        <v>44882</v>
      </c>
      <c r="I282" s="13">
        <f>IF(ISBLANK(VLOOKUP(A282,Feature統計!A:N,12,FALSE)),"",VLOOKUP(A282,Feature統計!A:N,12,FALSE))</f>
        <v>44888</v>
      </c>
      <c r="J282" s="13" t="str">
        <f>IF(ISBLANK(VLOOKUP(A282,Feature統計!A:N,13,FALSE)),"",VLOOKUP(A282,Feature統計!A:N,13,FALSE))</f>
        <v/>
      </c>
      <c r="K282" s="1" t="str">
        <f>IFERROR(VLOOKUP(E282,SystemTestCase!E:F,2,FALSE),VLOOKUP(E282,HW資料!A:B,2,FALSE))</f>
        <v>Pass</v>
      </c>
      <c r="L282" s="1"/>
      <c r="M282" s="13"/>
      <c r="N282" s="72" t="s">
        <v>5294</v>
      </c>
      <c r="O282" s="11" t="s">
        <v>3921</v>
      </c>
      <c r="P282" s="11"/>
      <c r="Q282" s="11"/>
      <c r="S282" t="str">
        <f t="shared" si="4"/>
        <v>DTC - Acall</v>
      </c>
    </row>
    <row r="283" spans="1:19" ht="34" x14ac:dyDescent="0.4">
      <c r="A283" s="11" t="str">
        <f>VLOOKUP(E283,匯總複製!H:N,5,FALSE)</f>
        <v>DTC - Airbage</v>
      </c>
      <c r="B283" s="12" t="str">
        <f>VLOOKUP(E283,匯總複製!H:N,7,FALSE)</f>
        <v>System Requirement</v>
      </c>
      <c r="C283" s="1" t="str">
        <f>VLOOKUP(A283,Feature統計!A:O,15,FALSE)</f>
        <v>Pass</v>
      </c>
      <c r="D283" s="1" t="str">
        <f>VLOOKUP(A283,Feature統計!A:O,5,FALSE)</f>
        <v>Nick</v>
      </c>
      <c r="E283" s="12" t="s">
        <v>208</v>
      </c>
      <c r="F283" s="12" t="str">
        <f>VLOOKUP(E283,匯總複製!H:J,2,FALSE)</f>
        <v>RTBM-36478</v>
      </c>
      <c r="G283" s="13">
        <f>IF(ISBLANK(VLOOKUP(A283,Feature統計!A:N,10,FALSE)),"",VLOOKUP(A283,Feature統計!A:N,10,FALSE))</f>
        <v>44879</v>
      </c>
      <c r="H283" s="13">
        <f>IF(ISBLANK(VLOOKUP(A283,Feature統計!A:N,11,FALSE)),"",VLOOKUP(A283,Feature統計!A:N,11,FALSE))</f>
        <v>44904</v>
      </c>
      <c r="I283" s="13">
        <f>IF(ISBLANK(VLOOKUP(A283,Feature統計!A:N,12,FALSE)),"",VLOOKUP(A283,Feature統計!A:N,12,FALSE))</f>
        <v>44888</v>
      </c>
      <c r="J283" s="13" t="str">
        <f>IF(ISBLANK(VLOOKUP(A283,Feature統計!A:N,13,FALSE)),"",VLOOKUP(A283,Feature統計!A:N,13,FALSE))</f>
        <v/>
      </c>
      <c r="K283" s="1" t="str">
        <f>IFERROR(VLOOKUP(E283,SystemTestCase!E:F,2,FALSE),VLOOKUP(E283,HW資料!A:B,2,FALSE))</f>
        <v>StagePass</v>
      </c>
      <c r="L283" s="1" t="s">
        <v>5401</v>
      </c>
      <c r="M283" s="13"/>
      <c r="N283" s="72"/>
      <c r="O283" s="11" t="s">
        <v>3921</v>
      </c>
      <c r="P283" s="11"/>
      <c r="Q283" s="11"/>
      <c r="S283" t="str">
        <f t="shared" si="4"/>
        <v>DTC - Airbage</v>
      </c>
    </row>
    <row r="284" spans="1:19" ht="34" x14ac:dyDescent="0.4">
      <c r="A284" s="11" t="str">
        <f>VLOOKUP(E284,匯總複製!H:N,5,FALSE)</f>
        <v>DTC - Airbage</v>
      </c>
      <c r="B284" s="12" t="str">
        <f>VLOOKUP(E284,匯總複製!H:N,7,FALSE)</f>
        <v>System Requirement</v>
      </c>
      <c r="C284" s="1" t="str">
        <f>VLOOKUP(A284,Feature統計!A:O,15,FALSE)</f>
        <v>Pass</v>
      </c>
      <c r="D284" s="1" t="str">
        <f>VLOOKUP(A284,Feature統計!A:O,5,FALSE)</f>
        <v>Nick</v>
      </c>
      <c r="E284" s="12" t="s">
        <v>210</v>
      </c>
      <c r="F284" s="12" t="str">
        <f>VLOOKUP(E284,匯總複製!H:J,2,FALSE)</f>
        <v>RTBM-36477</v>
      </c>
      <c r="G284" s="13">
        <f>IF(ISBLANK(VLOOKUP(A284,Feature統計!A:N,10,FALSE)),"",VLOOKUP(A284,Feature統計!A:N,10,FALSE))</f>
        <v>44879</v>
      </c>
      <c r="H284" s="13">
        <f>IF(ISBLANK(VLOOKUP(A284,Feature統計!A:N,11,FALSE)),"",VLOOKUP(A284,Feature統計!A:N,11,FALSE))</f>
        <v>44904</v>
      </c>
      <c r="I284" s="13">
        <f>IF(ISBLANK(VLOOKUP(A284,Feature統計!A:N,12,FALSE)),"",VLOOKUP(A284,Feature統計!A:N,12,FALSE))</f>
        <v>44888</v>
      </c>
      <c r="J284" s="13" t="str">
        <f>IF(ISBLANK(VLOOKUP(A284,Feature統計!A:N,13,FALSE)),"",VLOOKUP(A284,Feature統計!A:N,13,FALSE))</f>
        <v/>
      </c>
      <c r="K284" s="1" t="str">
        <f>IFERROR(VLOOKUP(E284,SystemTestCase!E:F,2,FALSE),VLOOKUP(E284,HW資料!A:B,2,FALSE))</f>
        <v>Pass</v>
      </c>
      <c r="L284" s="1" t="s">
        <v>5401</v>
      </c>
      <c r="M284" s="13"/>
      <c r="N284" s="72"/>
      <c r="O284" s="11" t="s">
        <v>3921</v>
      </c>
      <c r="P284" s="11"/>
      <c r="Q284" s="11"/>
      <c r="S284" t="str">
        <f t="shared" si="4"/>
        <v>DTC - Airbage</v>
      </c>
    </row>
    <row r="285" spans="1:19" ht="34" x14ac:dyDescent="0.4">
      <c r="A285" s="11" t="str">
        <f>VLOOKUP(E285,匯總複製!H:N,5,FALSE)</f>
        <v>DTC - Airbage</v>
      </c>
      <c r="B285" s="12" t="str">
        <f>VLOOKUP(E285,匯總複製!H:N,7,FALSE)</f>
        <v>System Requirement</v>
      </c>
      <c r="C285" s="1" t="str">
        <f>VLOOKUP(A285,Feature統計!A:O,15,FALSE)</f>
        <v>Pass</v>
      </c>
      <c r="D285" s="1" t="str">
        <f>VLOOKUP(A285,Feature統計!A:O,5,FALSE)</f>
        <v>Nick</v>
      </c>
      <c r="E285" s="12" t="s">
        <v>212</v>
      </c>
      <c r="F285" s="12" t="str">
        <f>VLOOKUP(E285,匯總複製!H:J,2,FALSE)</f>
        <v>RTBM-36476</v>
      </c>
      <c r="G285" s="13">
        <f>IF(ISBLANK(VLOOKUP(A285,Feature統計!A:N,10,FALSE)),"",VLOOKUP(A285,Feature統計!A:N,10,FALSE))</f>
        <v>44879</v>
      </c>
      <c r="H285" s="13">
        <f>IF(ISBLANK(VLOOKUP(A285,Feature統計!A:N,11,FALSE)),"",VLOOKUP(A285,Feature統計!A:N,11,FALSE))</f>
        <v>44904</v>
      </c>
      <c r="I285" s="13">
        <f>IF(ISBLANK(VLOOKUP(A285,Feature統計!A:N,12,FALSE)),"",VLOOKUP(A285,Feature統計!A:N,12,FALSE))</f>
        <v>44888</v>
      </c>
      <c r="J285" s="13" t="str">
        <f>IF(ISBLANK(VLOOKUP(A285,Feature統計!A:N,13,FALSE)),"",VLOOKUP(A285,Feature統計!A:N,13,FALSE))</f>
        <v/>
      </c>
      <c r="K285" s="1" t="str">
        <f>IFERROR(VLOOKUP(E285,SystemTestCase!E:F,2,FALSE),VLOOKUP(E285,HW資料!A:B,2,FALSE))</f>
        <v>Pass</v>
      </c>
      <c r="L285" s="1" t="s">
        <v>5401</v>
      </c>
      <c r="M285" s="13"/>
      <c r="N285" s="72"/>
      <c r="O285" s="11" t="s">
        <v>3921</v>
      </c>
      <c r="P285" s="11"/>
      <c r="Q285" s="11"/>
      <c r="S285" t="str">
        <f t="shared" si="4"/>
        <v>DTC - Airbage</v>
      </c>
    </row>
    <row r="286" spans="1:19" ht="34" x14ac:dyDescent="0.4">
      <c r="A286" s="11" t="str">
        <f>VLOOKUP(E286,匯總複製!H:N,5,FALSE)</f>
        <v>DTC - Airbage</v>
      </c>
      <c r="B286" s="12" t="str">
        <f>VLOOKUP(E286,匯總複製!H:N,7,FALSE)</f>
        <v>System Requirement</v>
      </c>
      <c r="C286" s="1" t="str">
        <f>VLOOKUP(A286,Feature統計!A:O,15,FALSE)</f>
        <v>Pass</v>
      </c>
      <c r="D286" s="1" t="str">
        <f>VLOOKUP(A286,Feature統計!A:O,5,FALSE)</f>
        <v>Nick</v>
      </c>
      <c r="E286" s="12" t="s">
        <v>214</v>
      </c>
      <c r="F286" s="12" t="str">
        <f>VLOOKUP(E286,匯總複製!H:J,2,FALSE)</f>
        <v>RTBM-36475</v>
      </c>
      <c r="G286" s="13">
        <f>IF(ISBLANK(VLOOKUP(A286,Feature統計!A:N,10,FALSE)),"",VLOOKUP(A286,Feature統計!A:N,10,FALSE))</f>
        <v>44879</v>
      </c>
      <c r="H286" s="13">
        <f>IF(ISBLANK(VLOOKUP(A286,Feature統計!A:N,11,FALSE)),"",VLOOKUP(A286,Feature統計!A:N,11,FALSE))</f>
        <v>44904</v>
      </c>
      <c r="I286" s="13">
        <f>IF(ISBLANK(VLOOKUP(A286,Feature統計!A:N,12,FALSE)),"",VLOOKUP(A286,Feature統計!A:N,12,FALSE))</f>
        <v>44888</v>
      </c>
      <c r="J286" s="13" t="str">
        <f>IF(ISBLANK(VLOOKUP(A286,Feature統計!A:N,13,FALSE)),"",VLOOKUP(A286,Feature統計!A:N,13,FALSE))</f>
        <v/>
      </c>
      <c r="K286" s="1" t="str">
        <f>IFERROR(VLOOKUP(E286,SystemTestCase!E:F,2,FALSE),VLOOKUP(E286,HW資料!A:B,2,FALSE))</f>
        <v>Pass</v>
      </c>
      <c r="L286" s="1" t="s">
        <v>5401</v>
      </c>
      <c r="M286" s="13"/>
      <c r="N286" s="72"/>
      <c r="O286" s="11" t="s">
        <v>3921</v>
      </c>
      <c r="P286" s="11"/>
      <c r="Q286" s="11"/>
      <c r="S286" t="str">
        <f t="shared" si="4"/>
        <v>DTC - Airbage</v>
      </c>
    </row>
    <row r="287" spans="1:19" ht="34" x14ac:dyDescent="0.4">
      <c r="A287" s="11" t="str">
        <f>VLOOKUP(E287,匯總複製!H:N,5,FALSE)</f>
        <v>DTC - Airbage</v>
      </c>
      <c r="B287" s="12" t="str">
        <f>VLOOKUP(E287,匯總複製!H:N,7,FALSE)</f>
        <v>System Requirement</v>
      </c>
      <c r="C287" s="1" t="str">
        <f>VLOOKUP(A287,Feature統計!A:O,15,FALSE)</f>
        <v>Pass</v>
      </c>
      <c r="D287" s="1" t="str">
        <f>VLOOKUP(A287,Feature統計!A:O,5,FALSE)</f>
        <v>Nick</v>
      </c>
      <c r="E287" s="12" t="s">
        <v>216</v>
      </c>
      <c r="F287" s="12" t="str">
        <f>VLOOKUP(E287,匯總複製!H:J,2,FALSE)</f>
        <v>RTBM-36474</v>
      </c>
      <c r="G287" s="13">
        <f>IF(ISBLANK(VLOOKUP(A287,Feature統計!A:N,10,FALSE)),"",VLOOKUP(A287,Feature統計!A:N,10,FALSE))</f>
        <v>44879</v>
      </c>
      <c r="H287" s="13">
        <f>IF(ISBLANK(VLOOKUP(A287,Feature統計!A:N,11,FALSE)),"",VLOOKUP(A287,Feature統計!A:N,11,FALSE))</f>
        <v>44904</v>
      </c>
      <c r="I287" s="13">
        <f>IF(ISBLANK(VLOOKUP(A287,Feature統計!A:N,12,FALSE)),"",VLOOKUP(A287,Feature統計!A:N,12,FALSE))</f>
        <v>44888</v>
      </c>
      <c r="J287" s="13" t="str">
        <f>IF(ISBLANK(VLOOKUP(A287,Feature統計!A:N,13,FALSE)),"",VLOOKUP(A287,Feature統計!A:N,13,FALSE))</f>
        <v/>
      </c>
      <c r="K287" s="1" t="str">
        <f>IFERROR(VLOOKUP(E287,SystemTestCase!E:F,2,FALSE),VLOOKUP(E287,HW資料!A:B,2,FALSE))</f>
        <v>Pass</v>
      </c>
      <c r="L287" s="1" t="s">
        <v>5401</v>
      </c>
      <c r="M287" s="13"/>
      <c r="N287" s="72"/>
      <c r="O287" s="11" t="s">
        <v>3921</v>
      </c>
      <c r="P287" s="11"/>
      <c r="Q287" s="11"/>
      <c r="S287" t="str">
        <f t="shared" si="4"/>
        <v>DTC - Airbage</v>
      </c>
    </row>
    <row r="288" spans="1:19" ht="34" x14ac:dyDescent="0.4">
      <c r="A288" s="11" t="str">
        <f>VLOOKUP(E288,匯總複製!H:N,5,FALSE)</f>
        <v>DTC - Airbage</v>
      </c>
      <c r="B288" s="12" t="str">
        <f>VLOOKUP(E288,匯總複製!H:N,7,FALSE)</f>
        <v>System Requirement</v>
      </c>
      <c r="C288" s="1" t="str">
        <f>VLOOKUP(A288,Feature統計!A:O,15,FALSE)</f>
        <v>Pass</v>
      </c>
      <c r="D288" s="1" t="str">
        <f>VLOOKUP(A288,Feature統計!A:O,5,FALSE)</f>
        <v>Nick</v>
      </c>
      <c r="E288" s="12" t="s">
        <v>218</v>
      </c>
      <c r="F288" s="12" t="str">
        <f>VLOOKUP(E288,匯總複製!H:J,2,FALSE)</f>
        <v>RTBM-36473</v>
      </c>
      <c r="G288" s="13">
        <f>IF(ISBLANK(VLOOKUP(A288,Feature統計!A:N,10,FALSE)),"",VLOOKUP(A288,Feature統計!A:N,10,FALSE))</f>
        <v>44879</v>
      </c>
      <c r="H288" s="13">
        <f>IF(ISBLANK(VLOOKUP(A288,Feature統計!A:N,11,FALSE)),"",VLOOKUP(A288,Feature統計!A:N,11,FALSE))</f>
        <v>44904</v>
      </c>
      <c r="I288" s="13">
        <f>IF(ISBLANK(VLOOKUP(A288,Feature統計!A:N,12,FALSE)),"",VLOOKUP(A288,Feature統計!A:N,12,FALSE))</f>
        <v>44888</v>
      </c>
      <c r="J288" s="13" t="str">
        <f>IF(ISBLANK(VLOOKUP(A288,Feature統計!A:N,13,FALSE)),"",VLOOKUP(A288,Feature統計!A:N,13,FALSE))</f>
        <v/>
      </c>
      <c r="K288" s="1" t="str">
        <f>IFERROR(VLOOKUP(E288,SystemTestCase!E:F,2,FALSE),VLOOKUP(E288,HW資料!A:B,2,FALSE))</f>
        <v>Pass</v>
      </c>
      <c r="L288" s="1" t="s">
        <v>5401</v>
      </c>
      <c r="M288" s="13"/>
      <c r="N288" s="72"/>
      <c r="O288" s="11" t="s">
        <v>3921</v>
      </c>
      <c r="P288" s="11"/>
      <c r="Q288" s="11"/>
      <c r="S288" t="str">
        <f t="shared" si="4"/>
        <v>DTC - Airbage</v>
      </c>
    </row>
    <row r="289" spans="1:19" ht="34" x14ac:dyDescent="0.4">
      <c r="A289" s="11" t="str">
        <f>VLOOKUP(E289,匯總複製!H:N,5,FALSE)</f>
        <v>DTC - Airbage</v>
      </c>
      <c r="B289" s="12" t="str">
        <f>VLOOKUP(E289,匯總複製!H:N,7,FALSE)</f>
        <v>System Requirement</v>
      </c>
      <c r="C289" s="1" t="str">
        <f>VLOOKUP(A289,Feature統計!A:O,15,FALSE)</f>
        <v>Pass</v>
      </c>
      <c r="D289" s="1" t="str">
        <f>VLOOKUP(A289,Feature統計!A:O,5,FALSE)</f>
        <v>Nick</v>
      </c>
      <c r="E289" s="12" t="s">
        <v>220</v>
      </c>
      <c r="F289" s="12" t="str">
        <f>VLOOKUP(E289,匯總複製!H:J,2,FALSE)</f>
        <v>RTBM-36472</v>
      </c>
      <c r="G289" s="13">
        <f>IF(ISBLANK(VLOOKUP(A289,Feature統計!A:N,10,FALSE)),"",VLOOKUP(A289,Feature統計!A:N,10,FALSE))</f>
        <v>44879</v>
      </c>
      <c r="H289" s="13">
        <f>IF(ISBLANK(VLOOKUP(A289,Feature統計!A:N,11,FALSE)),"",VLOOKUP(A289,Feature統計!A:N,11,FALSE))</f>
        <v>44904</v>
      </c>
      <c r="I289" s="13">
        <f>IF(ISBLANK(VLOOKUP(A289,Feature統計!A:N,12,FALSE)),"",VLOOKUP(A289,Feature統計!A:N,12,FALSE))</f>
        <v>44888</v>
      </c>
      <c r="J289" s="13" t="str">
        <f>IF(ISBLANK(VLOOKUP(A289,Feature統計!A:N,13,FALSE)),"",VLOOKUP(A289,Feature統計!A:N,13,FALSE))</f>
        <v/>
      </c>
      <c r="K289" s="1" t="str">
        <f>IFERROR(VLOOKUP(E289,SystemTestCase!E:F,2,FALSE),VLOOKUP(E289,HW資料!A:B,2,FALSE))</f>
        <v>Pass</v>
      </c>
      <c r="L289" s="1" t="s">
        <v>5401</v>
      </c>
      <c r="M289" s="13"/>
      <c r="N289" s="72"/>
      <c r="O289" s="11" t="s">
        <v>3921</v>
      </c>
      <c r="P289" s="11"/>
      <c r="Q289" s="11"/>
      <c r="S289" t="str">
        <f t="shared" si="4"/>
        <v>DTC - Airbage</v>
      </c>
    </row>
    <row r="290" spans="1:19" ht="34" x14ac:dyDescent="0.4">
      <c r="A290" s="11" t="str">
        <f>VLOOKUP(E290,匯總複製!H:N,5,FALSE)</f>
        <v>DTC - Airbage</v>
      </c>
      <c r="B290" s="12" t="str">
        <f>VLOOKUP(E290,匯總複製!H:N,7,FALSE)</f>
        <v>System Requirement</v>
      </c>
      <c r="C290" s="1" t="str">
        <f>VLOOKUP(A290,Feature統計!A:O,15,FALSE)</f>
        <v>Pass</v>
      </c>
      <c r="D290" s="1" t="str">
        <f>VLOOKUP(A290,Feature統計!A:O,5,FALSE)</f>
        <v>Nick</v>
      </c>
      <c r="E290" s="12" t="s">
        <v>222</v>
      </c>
      <c r="F290" s="12" t="str">
        <f>VLOOKUP(E290,匯總複製!H:J,2,FALSE)</f>
        <v>RTBM-36471</v>
      </c>
      <c r="G290" s="13">
        <f>IF(ISBLANK(VLOOKUP(A290,Feature統計!A:N,10,FALSE)),"",VLOOKUP(A290,Feature統計!A:N,10,FALSE))</f>
        <v>44879</v>
      </c>
      <c r="H290" s="13">
        <f>IF(ISBLANK(VLOOKUP(A290,Feature統計!A:N,11,FALSE)),"",VLOOKUP(A290,Feature統計!A:N,11,FALSE))</f>
        <v>44904</v>
      </c>
      <c r="I290" s="13">
        <f>IF(ISBLANK(VLOOKUP(A290,Feature統計!A:N,12,FALSE)),"",VLOOKUP(A290,Feature統計!A:N,12,FALSE))</f>
        <v>44888</v>
      </c>
      <c r="J290" s="13" t="str">
        <f>IF(ISBLANK(VLOOKUP(A290,Feature統計!A:N,13,FALSE)),"",VLOOKUP(A290,Feature統計!A:N,13,FALSE))</f>
        <v/>
      </c>
      <c r="K290" s="1" t="str">
        <f>IFERROR(VLOOKUP(E290,SystemTestCase!E:F,2,FALSE),VLOOKUP(E290,HW資料!A:B,2,FALSE))</f>
        <v>Pass</v>
      </c>
      <c r="L290" s="1" t="s">
        <v>5401</v>
      </c>
      <c r="M290" s="13"/>
      <c r="N290" s="72"/>
      <c r="O290" s="11" t="s">
        <v>3921</v>
      </c>
      <c r="P290" s="11"/>
      <c r="Q290" s="11"/>
      <c r="S290" t="str">
        <f t="shared" si="4"/>
        <v>DTC - Airbage</v>
      </c>
    </row>
    <row r="291" spans="1:19" ht="34" x14ac:dyDescent="0.4">
      <c r="A291" s="11" t="str">
        <f>VLOOKUP(E291,匯總複製!H:N,5,FALSE)</f>
        <v>DTC - Airbage</v>
      </c>
      <c r="B291" s="12" t="str">
        <f>VLOOKUP(E291,匯總複製!H:N,7,FALSE)</f>
        <v>System Requirement</v>
      </c>
      <c r="C291" s="1" t="str">
        <f>VLOOKUP(A291,Feature統計!A:O,15,FALSE)</f>
        <v>Pass</v>
      </c>
      <c r="D291" s="1" t="str">
        <f>VLOOKUP(A291,Feature統計!A:O,5,FALSE)</f>
        <v>Nick</v>
      </c>
      <c r="E291" s="12" t="s">
        <v>224</v>
      </c>
      <c r="F291" s="12" t="str">
        <f>VLOOKUP(E291,匯總複製!H:J,2,FALSE)</f>
        <v>RTBM-36470</v>
      </c>
      <c r="G291" s="13">
        <f>IF(ISBLANK(VLOOKUP(A291,Feature統計!A:N,10,FALSE)),"",VLOOKUP(A291,Feature統計!A:N,10,FALSE))</f>
        <v>44879</v>
      </c>
      <c r="H291" s="13">
        <f>IF(ISBLANK(VLOOKUP(A291,Feature統計!A:N,11,FALSE)),"",VLOOKUP(A291,Feature統計!A:N,11,FALSE))</f>
        <v>44904</v>
      </c>
      <c r="I291" s="13">
        <f>IF(ISBLANK(VLOOKUP(A291,Feature統計!A:N,12,FALSE)),"",VLOOKUP(A291,Feature統計!A:N,12,FALSE))</f>
        <v>44888</v>
      </c>
      <c r="J291" s="13" t="str">
        <f>IF(ISBLANK(VLOOKUP(A291,Feature統計!A:N,13,FALSE)),"",VLOOKUP(A291,Feature統計!A:N,13,FALSE))</f>
        <v/>
      </c>
      <c r="K291" s="1" t="str">
        <f>IFERROR(VLOOKUP(E291,SystemTestCase!E:F,2,FALSE),VLOOKUP(E291,HW資料!A:B,2,FALSE))</f>
        <v>Pass</v>
      </c>
      <c r="L291" s="1" t="s">
        <v>5401</v>
      </c>
      <c r="M291" s="13"/>
      <c r="N291" s="72"/>
      <c r="O291" s="11" t="s">
        <v>3921</v>
      </c>
      <c r="P291" s="11"/>
      <c r="Q291" s="11"/>
      <c r="S291" t="str">
        <f t="shared" si="4"/>
        <v>DTC - Airbage</v>
      </c>
    </row>
    <row r="292" spans="1:19" ht="34" x14ac:dyDescent="0.4">
      <c r="A292" s="11" t="str">
        <f>VLOOKUP(E292,匯總複製!H:N,5,FALSE)</f>
        <v>DTC - Airbage</v>
      </c>
      <c r="B292" s="12" t="str">
        <f>VLOOKUP(E292,匯總複製!H:N,7,FALSE)</f>
        <v>System Requirement</v>
      </c>
      <c r="C292" s="1" t="str">
        <f>VLOOKUP(A292,Feature統計!A:O,15,FALSE)</f>
        <v>Pass</v>
      </c>
      <c r="D292" s="1" t="str">
        <f>VLOOKUP(A292,Feature統計!A:O,5,FALSE)</f>
        <v>Nick</v>
      </c>
      <c r="E292" s="12" t="s">
        <v>226</v>
      </c>
      <c r="F292" s="12" t="str">
        <f>VLOOKUP(E292,匯總複製!H:J,2,FALSE)</f>
        <v>RTBM-36469</v>
      </c>
      <c r="G292" s="13">
        <f>IF(ISBLANK(VLOOKUP(A292,Feature統計!A:N,10,FALSE)),"",VLOOKUP(A292,Feature統計!A:N,10,FALSE))</f>
        <v>44879</v>
      </c>
      <c r="H292" s="13">
        <f>IF(ISBLANK(VLOOKUP(A292,Feature統計!A:N,11,FALSE)),"",VLOOKUP(A292,Feature統計!A:N,11,FALSE))</f>
        <v>44904</v>
      </c>
      <c r="I292" s="13">
        <f>IF(ISBLANK(VLOOKUP(A292,Feature統計!A:N,12,FALSE)),"",VLOOKUP(A292,Feature統計!A:N,12,FALSE))</f>
        <v>44888</v>
      </c>
      <c r="J292" s="13" t="str">
        <f>IF(ISBLANK(VLOOKUP(A292,Feature統計!A:N,13,FALSE)),"",VLOOKUP(A292,Feature統計!A:N,13,FALSE))</f>
        <v/>
      </c>
      <c r="K292" s="1" t="str">
        <f>IFERROR(VLOOKUP(E292,SystemTestCase!E:F,2,FALSE),VLOOKUP(E292,HW資料!A:B,2,FALSE))</f>
        <v>StagePass</v>
      </c>
      <c r="L292" s="1" t="s">
        <v>5401</v>
      </c>
      <c r="M292" s="13"/>
      <c r="N292" s="72" t="s">
        <v>5294</v>
      </c>
      <c r="O292" s="11" t="s">
        <v>3921</v>
      </c>
      <c r="P292" s="11"/>
      <c r="Q292" s="11"/>
      <c r="S292" t="str">
        <f t="shared" si="4"/>
        <v>DTC - Airbage</v>
      </c>
    </row>
    <row r="293" spans="1:19" ht="34" x14ac:dyDescent="0.4">
      <c r="A293" s="11" t="str">
        <f>VLOOKUP(E293,匯總複製!H:N,5,FALSE)</f>
        <v>DTC - Airbage</v>
      </c>
      <c r="B293" s="12" t="str">
        <f>VLOOKUP(E293,匯總複製!H:N,7,FALSE)</f>
        <v>System Requirement</v>
      </c>
      <c r="C293" s="1" t="str">
        <f>VLOOKUP(A293,Feature統計!A:O,15,FALSE)</f>
        <v>Pass</v>
      </c>
      <c r="D293" s="1" t="str">
        <f>VLOOKUP(A293,Feature統計!A:O,5,FALSE)</f>
        <v>Nick</v>
      </c>
      <c r="E293" s="12" t="s">
        <v>228</v>
      </c>
      <c r="F293" s="12" t="str">
        <f>VLOOKUP(E293,匯總複製!H:J,2,FALSE)</f>
        <v>RTBM-36468</v>
      </c>
      <c r="G293" s="13">
        <f>IF(ISBLANK(VLOOKUP(A293,Feature統計!A:N,10,FALSE)),"",VLOOKUP(A293,Feature統計!A:N,10,FALSE))</f>
        <v>44879</v>
      </c>
      <c r="H293" s="13">
        <f>IF(ISBLANK(VLOOKUP(A293,Feature統計!A:N,11,FALSE)),"",VLOOKUP(A293,Feature統計!A:N,11,FALSE))</f>
        <v>44904</v>
      </c>
      <c r="I293" s="13">
        <f>IF(ISBLANK(VLOOKUP(A293,Feature統計!A:N,12,FALSE)),"",VLOOKUP(A293,Feature統計!A:N,12,FALSE))</f>
        <v>44888</v>
      </c>
      <c r="J293" s="13" t="str">
        <f>IF(ISBLANK(VLOOKUP(A293,Feature統計!A:N,13,FALSE)),"",VLOOKUP(A293,Feature統計!A:N,13,FALSE))</f>
        <v/>
      </c>
      <c r="K293" s="1" t="str">
        <f>IFERROR(VLOOKUP(E293,SystemTestCase!E:F,2,FALSE),VLOOKUP(E293,HW資料!A:B,2,FALSE))</f>
        <v>Pass</v>
      </c>
      <c r="L293" s="1" t="s">
        <v>5401</v>
      </c>
      <c r="M293" s="13"/>
      <c r="N293" s="72"/>
      <c r="O293" s="11" t="s">
        <v>3921</v>
      </c>
      <c r="P293" s="11"/>
      <c r="Q293" s="11"/>
      <c r="S293" t="str">
        <f t="shared" si="4"/>
        <v>DTC - Airbage</v>
      </c>
    </row>
    <row r="294" spans="1:19" ht="85" x14ac:dyDescent="0.4">
      <c r="A294" s="11" t="str">
        <f>VLOOKUP(E294,匯總複製!H:N,5,FALSE)</f>
        <v>DTC - BuB</v>
      </c>
      <c r="B294" s="12" t="str">
        <f>VLOOKUP(E294,匯總複製!H:N,7,FALSE)</f>
        <v>System Requirement</v>
      </c>
      <c r="C294" s="1" t="str">
        <f>VLOOKUP(A294,Feature統計!A:O,15,FALSE)</f>
        <v>Pass</v>
      </c>
      <c r="D294" s="1" t="str">
        <f>VLOOKUP(A294,Feature統計!A:O,5,FALSE)</f>
        <v>Nick</v>
      </c>
      <c r="E294" s="12" t="s">
        <v>36</v>
      </c>
      <c r="F294" s="12" t="str">
        <f>VLOOKUP(E294,匯總複製!H:J,2,FALSE)</f>
        <v>RTBM-36343</v>
      </c>
      <c r="G294" s="13">
        <f>IF(ISBLANK(VLOOKUP(A294,Feature統計!A:N,10,FALSE)),"",VLOOKUP(A294,Feature統計!A:N,10,FALSE))</f>
        <v>44879</v>
      </c>
      <c r="H294" s="13">
        <f>IF(ISBLANK(VLOOKUP(A294,Feature統計!A:N,11,FALSE)),"",VLOOKUP(A294,Feature統計!A:N,11,FALSE))</f>
        <v>45044</v>
      </c>
      <c r="I294" s="13">
        <f>IF(ISBLANK(VLOOKUP(A294,Feature統計!A:N,12,FALSE)),"",VLOOKUP(A294,Feature統計!A:N,12,FALSE))</f>
        <v>44888</v>
      </c>
      <c r="J294" s="13" t="str">
        <f>IF(ISBLANK(VLOOKUP(A294,Feature統計!A:N,13,FALSE)),"",VLOOKUP(A294,Feature統計!A:N,13,FALSE))</f>
        <v/>
      </c>
      <c r="K294" s="1" t="str">
        <f>IFERROR(VLOOKUP(E294,SystemTestCase!E:F,2,FALSE),VLOOKUP(E294,HW資料!A:B,2,FALSE))</f>
        <v>Pass</v>
      </c>
      <c r="L294" s="1" t="s">
        <v>5428</v>
      </c>
      <c r="M294" s="13"/>
      <c r="N294" s="72"/>
      <c r="O294" s="11" t="s">
        <v>5432</v>
      </c>
      <c r="P294" s="11"/>
      <c r="Q294" s="11" t="s">
        <v>5409</v>
      </c>
      <c r="S294" s="60" t="str">
        <f t="shared" si="4"/>
        <v>DTC - BuB</v>
      </c>
    </row>
    <row r="295" spans="1:19" ht="51" x14ac:dyDescent="0.4">
      <c r="A295" s="11" t="str">
        <f>VLOOKUP(E295,匯總複製!H:N,5,FALSE)</f>
        <v>DTC - BuB</v>
      </c>
      <c r="B295" s="12" t="str">
        <f>VLOOKUP(E295,匯總複製!H:N,7,FALSE)</f>
        <v>System Requirement</v>
      </c>
      <c r="C295" s="1" t="str">
        <f>VLOOKUP(A295,Feature統計!A:O,15,FALSE)</f>
        <v>Pass</v>
      </c>
      <c r="D295" s="1" t="str">
        <f>VLOOKUP(A295,Feature統計!A:O,5,FALSE)</f>
        <v>Nick</v>
      </c>
      <c r="E295" s="12" t="s">
        <v>38</v>
      </c>
      <c r="F295" s="12" t="str">
        <f>VLOOKUP(E295,匯總複製!H:J,2,FALSE)</f>
        <v>RTBM-36481</v>
      </c>
      <c r="G295" s="13">
        <f>IF(ISBLANK(VLOOKUP(A295,Feature統計!A:N,10,FALSE)),"",VLOOKUP(A295,Feature統計!A:N,10,FALSE))</f>
        <v>44879</v>
      </c>
      <c r="H295" s="13">
        <f>IF(ISBLANK(VLOOKUP(A295,Feature統計!A:N,11,FALSE)),"",VLOOKUP(A295,Feature統計!A:N,11,FALSE))</f>
        <v>45044</v>
      </c>
      <c r="I295" s="13">
        <f>IF(ISBLANK(VLOOKUP(A295,Feature統計!A:N,12,FALSE)),"",VLOOKUP(A295,Feature統計!A:N,12,FALSE))</f>
        <v>44888</v>
      </c>
      <c r="J295" s="13" t="str">
        <f>IF(ISBLANK(VLOOKUP(A295,Feature統計!A:N,13,FALSE)),"",VLOOKUP(A295,Feature統計!A:N,13,FALSE))</f>
        <v/>
      </c>
      <c r="K295" s="1" t="str">
        <f>IFERROR(VLOOKUP(E295,SystemTestCase!E:F,2,FALSE),VLOOKUP(E295,HW資料!A:B,2,FALSE))</f>
        <v>Pass</v>
      </c>
      <c r="L295" s="1"/>
      <c r="M295" s="13"/>
      <c r="N295" s="72"/>
      <c r="O295" s="11" t="s">
        <v>5313</v>
      </c>
      <c r="P295" s="11"/>
      <c r="Q295" s="11" t="s">
        <v>5409</v>
      </c>
      <c r="S295" s="60" t="str">
        <f t="shared" si="4"/>
        <v>DTC - BuB</v>
      </c>
    </row>
    <row r="296" spans="1:19" ht="51" x14ac:dyDescent="0.4">
      <c r="A296" s="11" t="str">
        <f>VLOOKUP(E296,匯總複製!H:N,5,FALSE)</f>
        <v>DTC - BuB</v>
      </c>
      <c r="B296" s="12" t="str">
        <f>VLOOKUP(E296,匯總複製!H:N,7,FALSE)</f>
        <v>System Requirement</v>
      </c>
      <c r="C296" s="1" t="str">
        <f>VLOOKUP(A296,Feature統計!A:O,15,FALSE)</f>
        <v>Pass</v>
      </c>
      <c r="D296" s="1" t="str">
        <f>VLOOKUP(A296,Feature統計!A:O,5,FALSE)</f>
        <v>Nick</v>
      </c>
      <c r="E296" s="12" t="s">
        <v>196</v>
      </c>
      <c r="F296" s="12" t="str">
        <f>VLOOKUP(E296,匯總複製!H:J,2,FALSE)</f>
        <v>RTBM-36480</v>
      </c>
      <c r="G296" s="13">
        <f>IF(ISBLANK(VLOOKUP(A296,Feature統計!A:N,10,FALSE)),"",VLOOKUP(A296,Feature統計!A:N,10,FALSE))</f>
        <v>44879</v>
      </c>
      <c r="H296" s="13">
        <f>IF(ISBLANK(VLOOKUP(A296,Feature統計!A:N,11,FALSE)),"",VLOOKUP(A296,Feature統計!A:N,11,FALSE))</f>
        <v>45044</v>
      </c>
      <c r="I296" s="13">
        <f>IF(ISBLANK(VLOOKUP(A296,Feature統計!A:N,12,FALSE)),"",VLOOKUP(A296,Feature統計!A:N,12,FALSE))</f>
        <v>44888</v>
      </c>
      <c r="J296" s="13" t="str">
        <f>IF(ISBLANK(VLOOKUP(A296,Feature統計!A:N,13,FALSE)),"",VLOOKUP(A296,Feature統計!A:N,13,FALSE))</f>
        <v/>
      </c>
      <c r="K296" s="1" t="str">
        <f>IFERROR(VLOOKUP(E296,SystemTestCase!E:F,2,FALSE),VLOOKUP(E296,HW資料!A:B,2,FALSE))</f>
        <v>Pass</v>
      </c>
      <c r="L296" s="1" t="s">
        <v>5428</v>
      </c>
      <c r="M296" s="13"/>
      <c r="N296" s="72"/>
      <c r="O296" s="11" t="s">
        <v>5313</v>
      </c>
      <c r="P296" s="11"/>
      <c r="Q296" s="11" t="s">
        <v>5409</v>
      </c>
      <c r="S296" s="60" t="str">
        <f t="shared" si="4"/>
        <v>DTC - BuB</v>
      </c>
    </row>
    <row r="297" spans="1:19" ht="51" x14ac:dyDescent="0.4">
      <c r="A297" s="11" t="str">
        <f>VLOOKUP(E297,匯總複製!H:N,5,FALSE)</f>
        <v>DTC - BuB</v>
      </c>
      <c r="B297" s="12" t="str">
        <f>VLOOKUP(E297,匯總複製!H:N,7,FALSE)</f>
        <v>System Requirement</v>
      </c>
      <c r="C297" s="1" t="str">
        <f>VLOOKUP(A297,Feature統計!A:O,15,FALSE)</f>
        <v>Pass</v>
      </c>
      <c r="D297" s="1" t="str">
        <f>VLOOKUP(A297,Feature統計!A:O,5,FALSE)</f>
        <v>Nick</v>
      </c>
      <c r="E297" s="12" t="s">
        <v>198</v>
      </c>
      <c r="F297" s="12" t="str">
        <f>VLOOKUP(E297,匯總複製!H:J,2,FALSE)</f>
        <v>RTBM-36485</v>
      </c>
      <c r="G297" s="13">
        <f>IF(ISBLANK(VLOOKUP(A297,Feature統計!A:N,10,FALSE)),"",VLOOKUP(A297,Feature統計!A:N,10,FALSE))</f>
        <v>44879</v>
      </c>
      <c r="H297" s="13">
        <f>IF(ISBLANK(VLOOKUP(A297,Feature統計!A:N,11,FALSE)),"",VLOOKUP(A297,Feature統計!A:N,11,FALSE))</f>
        <v>45044</v>
      </c>
      <c r="I297" s="13">
        <f>IF(ISBLANK(VLOOKUP(A297,Feature統計!A:N,12,FALSE)),"",VLOOKUP(A297,Feature統計!A:N,12,FALSE))</f>
        <v>44888</v>
      </c>
      <c r="J297" s="13" t="str">
        <f>IF(ISBLANK(VLOOKUP(A297,Feature統計!A:N,13,FALSE)),"",VLOOKUP(A297,Feature統計!A:N,13,FALSE))</f>
        <v/>
      </c>
      <c r="K297" s="1" t="str">
        <f>IFERROR(VLOOKUP(E297,SystemTestCase!E:F,2,FALSE),VLOOKUP(E297,HW資料!A:B,2,FALSE))</f>
        <v>Pass</v>
      </c>
      <c r="L297" s="1"/>
      <c r="M297" s="13"/>
      <c r="N297" s="72" t="s">
        <v>5293</v>
      </c>
      <c r="O297" s="11" t="s">
        <v>5313</v>
      </c>
      <c r="P297" s="11"/>
      <c r="Q297" s="11"/>
      <c r="S297" t="str">
        <f t="shared" si="4"/>
        <v>DTC - BuB</v>
      </c>
    </row>
    <row r="298" spans="1:19" ht="34" x14ac:dyDescent="0.4">
      <c r="A298" s="11" t="str">
        <f>VLOOKUP(E298,匯總複製!H:N,5,FALSE)</f>
        <v>DTC - BuB</v>
      </c>
      <c r="B298" s="12" t="str">
        <f>VLOOKUP(E298,匯總複製!H:N,7,FALSE)</f>
        <v>System Requirement</v>
      </c>
      <c r="C298" s="1" t="str">
        <f>VLOOKUP(A298,Feature統計!A:O,15,FALSE)</f>
        <v>Pass</v>
      </c>
      <c r="D298" s="1" t="str">
        <f>VLOOKUP(A298,Feature統計!A:O,5,FALSE)</f>
        <v>Nick</v>
      </c>
      <c r="E298" s="12" t="s">
        <v>200</v>
      </c>
      <c r="F298" s="12" t="str">
        <f>VLOOKUP(E298,匯總複製!H:J,2,FALSE)</f>
        <v>RTBM-36484</v>
      </c>
      <c r="G298" s="13">
        <f>IF(ISBLANK(VLOOKUP(A298,Feature統計!A:N,10,FALSE)),"",VLOOKUP(A298,Feature統計!A:N,10,FALSE))</f>
        <v>44879</v>
      </c>
      <c r="H298" s="13">
        <f>IF(ISBLANK(VLOOKUP(A298,Feature統計!A:N,11,FALSE)),"",VLOOKUP(A298,Feature統計!A:N,11,FALSE))</f>
        <v>45044</v>
      </c>
      <c r="I298" s="13">
        <f>IF(ISBLANK(VLOOKUP(A298,Feature統計!A:N,12,FALSE)),"",VLOOKUP(A298,Feature統計!A:N,12,FALSE))</f>
        <v>44888</v>
      </c>
      <c r="J298" s="13" t="str">
        <f>IF(ISBLANK(VLOOKUP(A298,Feature統計!A:N,13,FALSE)),"",VLOOKUP(A298,Feature統計!A:N,13,FALSE))</f>
        <v/>
      </c>
      <c r="K298" s="1" t="str">
        <f>IFERROR(VLOOKUP(E298,SystemTestCase!E:F,2,FALSE),VLOOKUP(E298,HW資料!A:B,2,FALSE))</f>
        <v>Pass</v>
      </c>
      <c r="L298" s="1"/>
      <c r="M298" s="13"/>
      <c r="N298" s="72"/>
      <c r="O298" s="11" t="s">
        <v>3921</v>
      </c>
      <c r="P298" s="11"/>
      <c r="Q298" s="11"/>
      <c r="S298" t="str">
        <f t="shared" si="4"/>
        <v>DTC - BuB</v>
      </c>
    </row>
    <row r="299" spans="1:19" ht="34" x14ac:dyDescent="0.4">
      <c r="A299" s="11" t="str">
        <f>VLOOKUP(E299,匯總複製!H:N,5,FALSE)</f>
        <v>DTC - BuB</v>
      </c>
      <c r="B299" s="12" t="str">
        <f>VLOOKUP(E299,匯總複製!H:N,7,FALSE)</f>
        <v>System Requirement</v>
      </c>
      <c r="C299" s="1" t="str">
        <f>VLOOKUP(A299,Feature統計!A:O,15,FALSE)</f>
        <v>Pass</v>
      </c>
      <c r="D299" s="1" t="str">
        <f>VLOOKUP(A299,Feature統計!A:O,5,FALSE)</f>
        <v>Nick</v>
      </c>
      <c r="E299" s="12" t="s">
        <v>204</v>
      </c>
      <c r="F299" s="12" t="str">
        <f>VLOOKUP(E299,匯總複製!H:J,2,FALSE)</f>
        <v>RTBM-36482</v>
      </c>
      <c r="G299" s="13">
        <f>IF(ISBLANK(VLOOKUP(A299,Feature統計!A:N,10,FALSE)),"",VLOOKUP(A299,Feature統計!A:N,10,FALSE))</f>
        <v>44879</v>
      </c>
      <c r="H299" s="13">
        <f>IF(ISBLANK(VLOOKUP(A299,Feature統計!A:N,11,FALSE)),"",VLOOKUP(A299,Feature統計!A:N,11,FALSE))</f>
        <v>45044</v>
      </c>
      <c r="I299" s="13">
        <f>IF(ISBLANK(VLOOKUP(A299,Feature統計!A:N,12,FALSE)),"",VLOOKUP(A299,Feature統計!A:N,12,FALSE))</f>
        <v>44888</v>
      </c>
      <c r="J299" s="13" t="str">
        <f>IF(ISBLANK(VLOOKUP(A299,Feature統計!A:N,13,FALSE)),"",VLOOKUP(A299,Feature統計!A:N,13,FALSE))</f>
        <v/>
      </c>
      <c r="K299" s="1" t="str">
        <f>IFERROR(VLOOKUP(E299,SystemTestCase!E:F,2,FALSE),VLOOKUP(E299,HW資料!A:B,2,FALSE))</f>
        <v>Pass</v>
      </c>
      <c r="L299" s="1"/>
      <c r="M299" s="13"/>
      <c r="N299" s="72"/>
      <c r="O299" s="11" t="s">
        <v>3921</v>
      </c>
      <c r="P299" s="11"/>
      <c r="Q299" s="11"/>
      <c r="S299" t="str">
        <f t="shared" si="4"/>
        <v>DTC - BuB</v>
      </c>
    </row>
    <row r="300" spans="1:19" ht="51" x14ac:dyDescent="0.4">
      <c r="A300" s="11" t="str">
        <f>VLOOKUP(E300,匯總複製!H:N,5,FALSE)</f>
        <v>DTC - BuB</v>
      </c>
      <c r="B300" s="12" t="str">
        <f>VLOOKUP(E300,匯總複製!H:N,7,FALSE)</f>
        <v>System Requirement</v>
      </c>
      <c r="C300" s="1" t="str">
        <f>VLOOKUP(A300,Feature統計!A:O,15,FALSE)</f>
        <v>Pass</v>
      </c>
      <c r="D300" s="1" t="str">
        <f>VLOOKUP(A300,Feature統計!A:O,5,FALSE)</f>
        <v>Nick</v>
      </c>
      <c r="E300" s="12" t="s">
        <v>206</v>
      </c>
      <c r="F300" s="12" t="str">
        <f>VLOOKUP(E300,匯總複製!H:J,2,FALSE)</f>
        <v>RTBM-36479</v>
      </c>
      <c r="G300" s="13">
        <f>IF(ISBLANK(VLOOKUP(A300,Feature統計!A:N,10,FALSE)),"",VLOOKUP(A300,Feature統計!A:N,10,FALSE))</f>
        <v>44879</v>
      </c>
      <c r="H300" s="13">
        <f>IF(ISBLANK(VLOOKUP(A300,Feature統計!A:N,11,FALSE)),"",VLOOKUP(A300,Feature統計!A:N,11,FALSE))</f>
        <v>45044</v>
      </c>
      <c r="I300" s="13">
        <f>IF(ISBLANK(VLOOKUP(A300,Feature統計!A:N,12,FALSE)),"",VLOOKUP(A300,Feature統計!A:N,12,FALSE))</f>
        <v>44888</v>
      </c>
      <c r="J300" s="13" t="str">
        <f>IF(ISBLANK(VLOOKUP(A300,Feature統計!A:N,13,FALSE)),"",VLOOKUP(A300,Feature統計!A:N,13,FALSE))</f>
        <v/>
      </c>
      <c r="K300" s="1" t="str">
        <f>IFERROR(VLOOKUP(E300,SystemTestCase!E:F,2,FALSE),VLOOKUP(E300,HW資料!A:B,2,FALSE))</f>
        <v>Pass</v>
      </c>
      <c r="L300" s="1" t="s">
        <v>5428</v>
      </c>
      <c r="M300" s="13"/>
      <c r="N300" s="72"/>
      <c r="O300" s="11" t="s">
        <v>5313</v>
      </c>
      <c r="P300" s="11"/>
      <c r="Q300" s="11" t="s">
        <v>5409</v>
      </c>
      <c r="S300" s="60" t="str">
        <f t="shared" si="4"/>
        <v>DTC - BuB</v>
      </c>
    </row>
    <row r="301" spans="1:19" ht="51" x14ac:dyDescent="0.4">
      <c r="A301" s="11" t="str">
        <f>VLOOKUP(E301,匯總複製!H:N,5,FALSE)</f>
        <v>DTC - BuB</v>
      </c>
      <c r="B301" s="12" t="str">
        <f>VLOOKUP(E301,匯總複製!H:N,7,FALSE)</f>
        <v>System Requirement</v>
      </c>
      <c r="C301" s="1" t="str">
        <f>VLOOKUP(A301,Feature統計!A:O,15,FALSE)</f>
        <v>Pass</v>
      </c>
      <c r="D301" s="1" t="str">
        <f>VLOOKUP(A301,Feature統計!A:O,5,FALSE)</f>
        <v>Nick</v>
      </c>
      <c r="E301" s="12" t="s">
        <v>682</v>
      </c>
      <c r="F301" s="12" t="str">
        <f>VLOOKUP(E301,匯總複製!H:J,2,FALSE)</f>
        <v>RTBM-36616</v>
      </c>
      <c r="G301" s="13">
        <f>IF(ISBLANK(VLOOKUP(A301,Feature統計!A:N,10,FALSE)),"",VLOOKUP(A301,Feature統計!A:N,10,FALSE))</f>
        <v>44879</v>
      </c>
      <c r="H301" s="13">
        <f>IF(ISBLANK(VLOOKUP(A301,Feature統計!A:N,11,FALSE)),"",VLOOKUP(A301,Feature統計!A:N,11,FALSE))</f>
        <v>45044</v>
      </c>
      <c r="I301" s="13">
        <f>IF(ISBLANK(VLOOKUP(A301,Feature統計!A:N,12,FALSE)),"",VLOOKUP(A301,Feature統計!A:N,12,FALSE))</f>
        <v>44888</v>
      </c>
      <c r="J301" s="13" t="str">
        <f>IF(ISBLANK(VLOOKUP(A301,Feature統計!A:N,13,FALSE)),"",VLOOKUP(A301,Feature統計!A:N,13,FALSE))</f>
        <v/>
      </c>
      <c r="K301" s="1" t="str">
        <f>IFERROR(VLOOKUP(E301,SystemTestCase!E:F,2,FALSE),VLOOKUP(E301,HW資料!A:B,2,FALSE))</f>
        <v>Pass</v>
      </c>
      <c r="L301" s="1"/>
      <c r="M301" s="13"/>
      <c r="N301" s="72"/>
      <c r="O301" s="11" t="s">
        <v>5313</v>
      </c>
      <c r="P301" s="11"/>
      <c r="Q301" s="11" t="s">
        <v>5409</v>
      </c>
      <c r="S301" s="60" t="str">
        <f t="shared" si="4"/>
        <v>DTC - BuB</v>
      </c>
    </row>
    <row r="302" spans="1:19" ht="51" x14ac:dyDescent="0.4">
      <c r="A302" s="11" t="str">
        <f>VLOOKUP(E302,匯總複製!H:N,5,FALSE)</f>
        <v>DTC - BuB</v>
      </c>
      <c r="B302" s="12" t="str">
        <f>VLOOKUP(E302,匯總複製!H:N,7,FALSE)</f>
        <v>System Requirement</v>
      </c>
      <c r="C302" s="1" t="str">
        <f>VLOOKUP(A302,Feature統計!A:O,15,FALSE)</f>
        <v>Pass</v>
      </c>
      <c r="D302" s="1" t="str">
        <f>VLOOKUP(A302,Feature統計!A:O,5,FALSE)</f>
        <v>Nick</v>
      </c>
      <c r="E302" s="12" t="s">
        <v>684</v>
      </c>
      <c r="F302" s="12" t="str">
        <f>VLOOKUP(E302,匯總複製!H:J,2,FALSE)</f>
        <v>RTBM-36615</v>
      </c>
      <c r="G302" s="13">
        <f>IF(ISBLANK(VLOOKUP(A302,Feature統計!A:N,10,FALSE)),"",VLOOKUP(A302,Feature統計!A:N,10,FALSE))</f>
        <v>44879</v>
      </c>
      <c r="H302" s="13">
        <f>IF(ISBLANK(VLOOKUP(A302,Feature統計!A:N,11,FALSE)),"",VLOOKUP(A302,Feature統計!A:N,11,FALSE))</f>
        <v>45044</v>
      </c>
      <c r="I302" s="13">
        <f>IF(ISBLANK(VLOOKUP(A302,Feature統計!A:N,12,FALSE)),"",VLOOKUP(A302,Feature統計!A:N,12,FALSE))</f>
        <v>44888</v>
      </c>
      <c r="J302" s="13" t="str">
        <f>IF(ISBLANK(VLOOKUP(A302,Feature統計!A:N,13,FALSE)),"",VLOOKUP(A302,Feature統計!A:N,13,FALSE))</f>
        <v/>
      </c>
      <c r="K302" s="1" t="str">
        <f>IFERROR(VLOOKUP(E302,SystemTestCase!E:F,2,FALSE),VLOOKUP(E302,HW資料!A:B,2,FALSE))</f>
        <v>Pass</v>
      </c>
      <c r="L302" s="1"/>
      <c r="M302" s="13"/>
      <c r="N302" s="72" t="s">
        <v>5293</v>
      </c>
      <c r="O302" s="11" t="s">
        <v>5313</v>
      </c>
      <c r="P302" s="11"/>
      <c r="Q302" s="11"/>
      <c r="S302" t="str">
        <f t="shared" si="4"/>
        <v>DTC - BuB</v>
      </c>
    </row>
    <row r="303" spans="1:19" ht="34" x14ac:dyDescent="0.4">
      <c r="A303" s="11" t="str">
        <f>VLOOKUP(E303,匯總複製!H:N,5,FALSE)</f>
        <v>DTC - BuB</v>
      </c>
      <c r="B303" s="12" t="str">
        <f>VLOOKUP(E303,匯總複製!H:N,7,FALSE)</f>
        <v>System Requirement</v>
      </c>
      <c r="C303" s="1" t="str">
        <f>VLOOKUP(A303,Feature統計!A:O,15,FALSE)</f>
        <v>Pass</v>
      </c>
      <c r="D303" s="1" t="str">
        <f>VLOOKUP(A303,Feature統計!A:O,5,FALSE)</f>
        <v>Nick</v>
      </c>
      <c r="E303" s="12" t="s">
        <v>686</v>
      </c>
      <c r="F303" s="12" t="str">
        <f>VLOOKUP(E303,匯總複製!H:J,2,FALSE)</f>
        <v>RTBM-36614</v>
      </c>
      <c r="G303" s="13">
        <f>IF(ISBLANK(VLOOKUP(A303,Feature統計!A:N,10,FALSE)),"",VLOOKUP(A303,Feature統計!A:N,10,FALSE))</f>
        <v>44879</v>
      </c>
      <c r="H303" s="13">
        <f>IF(ISBLANK(VLOOKUP(A303,Feature統計!A:N,11,FALSE)),"",VLOOKUP(A303,Feature統計!A:N,11,FALSE))</f>
        <v>45044</v>
      </c>
      <c r="I303" s="13">
        <f>IF(ISBLANK(VLOOKUP(A303,Feature統計!A:N,12,FALSE)),"",VLOOKUP(A303,Feature統計!A:N,12,FALSE))</f>
        <v>44888</v>
      </c>
      <c r="J303" s="13" t="str">
        <f>IF(ISBLANK(VLOOKUP(A303,Feature統計!A:N,13,FALSE)),"",VLOOKUP(A303,Feature統計!A:N,13,FALSE))</f>
        <v/>
      </c>
      <c r="K303" s="1" t="str">
        <f>IFERROR(VLOOKUP(E303,SystemTestCase!E:F,2,FALSE),VLOOKUP(E303,HW資料!A:B,2,FALSE))</f>
        <v>Pass</v>
      </c>
      <c r="L303" s="1"/>
      <c r="M303" s="13"/>
      <c r="N303" s="72"/>
      <c r="O303" s="11" t="s">
        <v>3921</v>
      </c>
      <c r="P303" s="11"/>
      <c r="Q303" s="11"/>
      <c r="S303" t="str">
        <f t="shared" si="4"/>
        <v>DTC - BuB</v>
      </c>
    </row>
    <row r="304" spans="1:19" ht="68" x14ac:dyDescent="0.4">
      <c r="A304" s="11" t="str">
        <f>VLOOKUP(E304,匯總複製!H:N,5,FALSE)</f>
        <v>DTC - CAN</v>
      </c>
      <c r="B304" s="12" t="str">
        <f>VLOOKUP(E304,匯總複製!H:N,7,FALSE)</f>
        <v>System Requirement</v>
      </c>
      <c r="C304" s="1" t="str">
        <f>VLOOKUP(A304,Feature統計!A:O,15,FALSE)</f>
        <v>Pass</v>
      </c>
      <c r="D304" s="1" t="str">
        <f>VLOOKUP(A304,Feature統計!A:O,5,FALSE)</f>
        <v>Nick</v>
      </c>
      <c r="E304" s="12" t="s">
        <v>92</v>
      </c>
      <c r="F304" s="12" t="str">
        <f>VLOOKUP(E304,匯總複製!H:J,2,FALSE)</f>
        <v>RTBM-36584</v>
      </c>
      <c r="G304" s="13">
        <f>IF(ISBLANK(VLOOKUP(A304,Feature統計!A:N,10,FALSE)),"",VLOOKUP(A304,Feature統計!A:N,10,FALSE))</f>
        <v>44879</v>
      </c>
      <c r="H304" s="13">
        <f>IF(ISBLANK(VLOOKUP(A304,Feature統計!A:N,11,FALSE)),"",VLOOKUP(A304,Feature統計!A:N,11,FALSE))</f>
        <v>44904</v>
      </c>
      <c r="I304" s="13">
        <f>IF(ISBLANK(VLOOKUP(A304,Feature統計!A:N,12,FALSE)),"",VLOOKUP(A304,Feature統計!A:N,12,FALSE))</f>
        <v>44888</v>
      </c>
      <c r="J304" s="13" t="str">
        <f>IF(ISBLANK(VLOOKUP(A304,Feature統計!A:N,13,FALSE)),"",VLOOKUP(A304,Feature統計!A:N,13,FALSE))</f>
        <v/>
      </c>
      <c r="K304" s="1" t="str">
        <f>IFERROR(VLOOKUP(E304,SystemTestCase!E:F,2,FALSE),VLOOKUP(E304,HW資料!A:B,2,FALSE))</f>
        <v>Pass</v>
      </c>
      <c r="L304" s="1"/>
      <c r="M304" s="13"/>
      <c r="N304" s="72" t="s">
        <v>5294</v>
      </c>
      <c r="O304" s="11" t="s">
        <v>3925</v>
      </c>
      <c r="P304" s="11"/>
      <c r="Q304" s="11" t="s">
        <v>5409</v>
      </c>
      <c r="S304" s="60" t="str">
        <f t="shared" si="4"/>
        <v>DTC - CAN</v>
      </c>
    </row>
    <row r="305" spans="1:19" ht="153" x14ac:dyDescent="0.4">
      <c r="A305" s="11" t="str">
        <f>VLOOKUP(E305,匯總複製!H:N,5,FALSE)</f>
        <v>DTC - Cellular</v>
      </c>
      <c r="B305" s="12" t="str">
        <f>VLOOKUP(E305,匯總複製!H:N,7,FALSE)</f>
        <v>System Requirement</v>
      </c>
      <c r="C305" s="1" t="str">
        <f>VLOOKUP(A305,Feature統計!A:O,15,FALSE)</f>
        <v>Pass</v>
      </c>
      <c r="D305" s="1" t="str">
        <f>VLOOKUP(A305,Feature統計!A:O,5,FALSE)</f>
        <v>Nick</v>
      </c>
      <c r="E305" s="12" t="s">
        <v>104</v>
      </c>
      <c r="F305" s="12" t="str">
        <f>VLOOKUP(E305,匯總複製!H:J,2,FALSE)</f>
        <v>RTBM-36554</v>
      </c>
      <c r="G305" s="13">
        <f>IF(ISBLANK(VLOOKUP(A305,Feature統計!A:N,10,FALSE)),"",VLOOKUP(A305,Feature統計!A:N,10,FALSE))</f>
        <v>44879</v>
      </c>
      <c r="H305" s="13">
        <f>IF(ISBLANK(VLOOKUP(A305,Feature統計!A:N,11,FALSE)),"",VLOOKUP(A305,Feature統計!A:N,11,FALSE))</f>
        <v>45044</v>
      </c>
      <c r="I305" s="13">
        <f>IF(ISBLANK(VLOOKUP(A305,Feature統計!A:N,12,FALSE)),"",VLOOKUP(A305,Feature統計!A:N,12,FALSE))</f>
        <v>44888</v>
      </c>
      <c r="J305" s="13" t="str">
        <f>IF(ISBLANK(VLOOKUP(A305,Feature統計!A:N,13,FALSE)),"",VLOOKUP(A305,Feature統計!A:N,13,FALSE))</f>
        <v/>
      </c>
      <c r="K305" s="1" t="str">
        <f>IFERROR(VLOOKUP(E305,SystemTestCase!E:F,2,FALSE),VLOOKUP(E305,HW資料!A:B,2,FALSE))</f>
        <v>Pass</v>
      </c>
      <c r="L305" s="1"/>
      <c r="M305" s="13"/>
      <c r="N305" s="72" t="s">
        <v>5298</v>
      </c>
      <c r="O305" s="11" t="s">
        <v>7066</v>
      </c>
      <c r="P305" s="11"/>
      <c r="Q305" s="11" t="s">
        <v>5412</v>
      </c>
      <c r="S305" s="60" t="str">
        <f t="shared" si="4"/>
        <v>DTC - Cellular</v>
      </c>
    </row>
    <row r="306" spans="1:19" ht="153" x14ac:dyDescent="0.4">
      <c r="A306" s="11" t="str">
        <f>VLOOKUP(E306,匯總複製!H:N,5,FALSE)</f>
        <v>DTC - Cellular</v>
      </c>
      <c r="B306" s="12" t="str">
        <f>VLOOKUP(E306,匯總複製!H:N,7,FALSE)</f>
        <v>System Requirement</v>
      </c>
      <c r="C306" s="1" t="str">
        <f>VLOOKUP(A306,Feature統計!A:O,15,FALSE)</f>
        <v>Pass</v>
      </c>
      <c r="D306" s="1" t="str">
        <f>VLOOKUP(A306,Feature統計!A:O,5,FALSE)</f>
        <v>Nick</v>
      </c>
      <c r="E306" s="12" t="s">
        <v>106</v>
      </c>
      <c r="F306" s="12" t="str">
        <f>VLOOKUP(E306,匯總複製!H:J,2,FALSE)</f>
        <v>RTBM-36553</v>
      </c>
      <c r="G306" s="13">
        <f>IF(ISBLANK(VLOOKUP(A306,Feature統計!A:N,10,FALSE)),"",VLOOKUP(A306,Feature統計!A:N,10,FALSE))</f>
        <v>44879</v>
      </c>
      <c r="H306" s="13">
        <f>IF(ISBLANK(VLOOKUP(A306,Feature統計!A:N,11,FALSE)),"",VLOOKUP(A306,Feature統計!A:N,11,FALSE))</f>
        <v>45044</v>
      </c>
      <c r="I306" s="13">
        <f>IF(ISBLANK(VLOOKUP(A306,Feature統計!A:N,12,FALSE)),"",VLOOKUP(A306,Feature統計!A:N,12,FALSE))</f>
        <v>44888</v>
      </c>
      <c r="J306" s="13" t="str">
        <f>IF(ISBLANK(VLOOKUP(A306,Feature統計!A:N,13,FALSE)),"",VLOOKUP(A306,Feature統計!A:N,13,FALSE))</f>
        <v/>
      </c>
      <c r="K306" s="1" t="str">
        <f>IFERROR(VLOOKUP(E306,SystemTestCase!E:F,2,FALSE),VLOOKUP(E306,HW資料!A:B,2,FALSE))</f>
        <v>Pass</v>
      </c>
      <c r="L306" s="1"/>
      <c r="M306" s="13"/>
      <c r="N306" s="72" t="s">
        <v>5298</v>
      </c>
      <c r="O306" s="11" t="s">
        <v>7069</v>
      </c>
      <c r="P306" s="11"/>
      <c r="Q306" s="11" t="s">
        <v>5412</v>
      </c>
      <c r="S306" s="60" t="str">
        <f t="shared" si="4"/>
        <v>DTC - Cellular</v>
      </c>
    </row>
    <row r="307" spans="1:19" ht="102" x14ac:dyDescent="0.4">
      <c r="A307" s="11" t="str">
        <f>VLOOKUP(E307,匯總複製!H:N,5,FALSE)</f>
        <v>Out of scope</v>
      </c>
      <c r="B307" s="12" t="str">
        <f>VLOOKUP(E307,匯總複製!H:N,7,FALSE)</f>
        <v>System Requirement</v>
      </c>
      <c r="C307" s="1" t="e">
        <f>VLOOKUP(A307,Feature統計!A:O,15,FALSE)</f>
        <v>#N/A</v>
      </c>
      <c r="D307" s="1" t="e">
        <f>VLOOKUP(A307,Feature統計!A:O,5,FALSE)</f>
        <v>#N/A</v>
      </c>
      <c r="E307" s="12" t="s">
        <v>108</v>
      </c>
      <c r="F307" s="12" t="str">
        <f>VLOOKUP(E307,匯總複製!H:J,2,FALSE)</f>
        <v>RTBM-36552</v>
      </c>
      <c r="G307" s="13" t="e">
        <f>IF(ISBLANK(VLOOKUP(A307,Feature統計!A:N,10,FALSE)),"",VLOOKUP(A307,Feature統計!A:N,10,FALSE))</f>
        <v>#N/A</v>
      </c>
      <c r="H307" s="13" t="e">
        <f>IF(ISBLANK(VLOOKUP(A307,Feature統計!A:N,11,FALSE)),"",VLOOKUP(A307,Feature統計!A:N,11,FALSE))</f>
        <v>#N/A</v>
      </c>
      <c r="I307" s="13" t="e">
        <f>IF(ISBLANK(VLOOKUP(A307,Feature統計!A:N,12,FALSE)),"",VLOOKUP(A307,Feature統計!A:N,12,FALSE))</f>
        <v>#N/A</v>
      </c>
      <c r="J307" s="13" t="e">
        <f>IF(ISBLANK(VLOOKUP(A307,Feature統計!A:N,13,FALSE)),"",VLOOKUP(A307,Feature統計!A:N,13,FALSE))</f>
        <v>#N/A</v>
      </c>
      <c r="K307" s="1" t="str">
        <f>IFERROR(VLOOKUP(E307,SystemTestCase!E:F,2,FALSE),VLOOKUP(E307,HW資料!A:B,2,FALSE))</f>
        <v>On-going</v>
      </c>
      <c r="L307" s="1"/>
      <c r="M307" s="13"/>
      <c r="N307" s="72"/>
      <c r="O307" s="11" t="s">
        <v>5415</v>
      </c>
      <c r="P307" s="11"/>
      <c r="Q307" s="11"/>
      <c r="S307" s="60" t="str">
        <f t="shared" si="4"/>
        <v>Out of scope</v>
      </c>
    </row>
    <row r="308" spans="1:19" ht="34" x14ac:dyDescent="0.4">
      <c r="A308" s="12" t="str">
        <f>VLOOKUP(E308,匯總複製!H:N,5,FALSE)</f>
        <v>DTC - Cellular</v>
      </c>
      <c r="B308" s="12" t="str">
        <f>VLOOKUP(E308,匯總複製!H:N,7,FALSE)</f>
        <v>System Requirement</v>
      </c>
      <c r="C308" s="1" t="str">
        <f>VLOOKUP(A308,Feature統計!A:O,15,FALSE)</f>
        <v>Pass</v>
      </c>
      <c r="D308" s="1" t="str">
        <f>VLOOKUP(A308,Feature統計!A:O,5,FALSE)</f>
        <v>Nick</v>
      </c>
      <c r="E308" s="12" t="s">
        <v>110</v>
      </c>
      <c r="F308" s="12" t="str">
        <f>VLOOKUP(E308,匯總複製!H:J,2,FALSE)</f>
        <v>RTBM-36551</v>
      </c>
      <c r="G308" s="13">
        <f>IF(ISBLANK(VLOOKUP(A308,Feature統計!A:N,10,FALSE)),"",VLOOKUP(A308,Feature統計!A:N,10,FALSE))</f>
        <v>44879</v>
      </c>
      <c r="H308" s="13">
        <f>IF(ISBLANK(VLOOKUP(A308,Feature統計!A:N,11,FALSE)),"",VLOOKUP(A308,Feature統計!A:N,11,FALSE))</f>
        <v>45044</v>
      </c>
      <c r="I308" s="13">
        <f>IF(ISBLANK(VLOOKUP(A308,Feature統計!A:N,12,FALSE)),"",VLOOKUP(A308,Feature統計!A:N,12,FALSE))</f>
        <v>44888</v>
      </c>
      <c r="J308" s="13" t="str">
        <f>IF(ISBLANK(VLOOKUP(A308,Feature統計!A:N,13,FALSE)),"",VLOOKUP(A308,Feature統計!A:N,13,FALSE))</f>
        <v/>
      </c>
      <c r="K308" s="1" t="str">
        <f>IFERROR(VLOOKUP(E308,SystemTestCase!E:F,2,FALSE),VLOOKUP(E308,HW資料!A:B,2,FALSE))</f>
        <v>Pass</v>
      </c>
      <c r="L308" s="1"/>
      <c r="M308" s="13"/>
      <c r="N308" s="72"/>
      <c r="O308" s="11" t="s">
        <v>3921</v>
      </c>
      <c r="P308" s="11"/>
      <c r="Q308" s="11"/>
      <c r="S308" t="str">
        <f t="shared" si="4"/>
        <v>DTC - Cellular</v>
      </c>
    </row>
    <row r="309" spans="1:19" ht="102" x14ac:dyDescent="0.4">
      <c r="A309" s="11" t="str">
        <f>VLOOKUP(E309,匯總複製!H:N,5,FALSE)</f>
        <v>Out of scope</v>
      </c>
      <c r="B309" s="12" t="str">
        <f>VLOOKUP(E309,匯總複製!H:N,7,FALSE)</f>
        <v>System Requirement</v>
      </c>
      <c r="C309" s="1" t="e">
        <f>VLOOKUP(A309,Feature統計!A:O,15,FALSE)</f>
        <v>#N/A</v>
      </c>
      <c r="D309" s="1" t="e">
        <f>VLOOKUP(A309,Feature統計!A:O,5,FALSE)</f>
        <v>#N/A</v>
      </c>
      <c r="E309" s="12" t="s">
        <v>112</v>
      </c>
      <c r="F309" s="12" t="str">
        <f>VLOOKUP(E309,匯總複製!H:J,2,FALSE)</f>
        <v>RTBM-36549</v>
      </c>
      <c r="G309" s="13" t="e">
        <f>IF(ISBLANK(VLOOKUP(A309,Feature統計!A:N,10,FALSE)),"",VLOOKUP(A309,Feature統計!A:N,10,FALSE))</f>
        <v>#N/A</v>
      </c>
      <c r="H309" s="13" t="e">
        <f>IF(ISBLANK(VLOOKUP(A309,Feature統計!A:N,11,FALSE)),"",VLOOKUP(A309,Feature統計!A:N,11,FALSE))</f>
        <v>#N/A</v>
      </c>
      <c r="I309" s="13" t="e">
        <f>IF(ISBLANK(VLOOKUP(A309,Feature統計!A:N,12,FALSE)),"",VLOOKUP(A309,Feature統計!A:N,12,FALSE))</f>
        <v>#N/A</v>
      </c>
      <c r="J309" s="13" t="e">
        <f>IF(ISBLANK(VLOOKUP(A309,Feature統計!A:N,13,FALSE)),"",VLOOKUP(A309,Feature統計!A:N,13,FALSE))</f>
        <v>#N/A</v>
      </c>
      <c r="K309" s="1" t="str">
        <f>IFERROR(VLOOKUP(E309,SystemTestCase!E:F,2,FALSE),VLOOKUP(E309,HW資料!A:B,2,FALSE))</f>
        <v>On-going</v>
      </c>
      <c r="L309" s="1"/>
      <c r="M309" s="13"/>
      <c r="N309" s="72"/>
      <c r="O309" s="11" t="s">
        <v>5415</v>
      </c>
      <c r="P309" s="11"/>
      <c r="Q309" s="11"/>
      <c r="S309" s="60" t="str">
        <f t="shared" si="4"/>
        <v>Out of scope</v>
      </c>
    </row>
    <row r="310" spans="1:19" ht="34" x14ac:dyDescent="0.4">
      <c r="A310" s="12" t="str">
        <f>VLOOKUP(E310,匯總複製!H:N,5,FALSE)</f>
        <v>DTC - Cellular</v>
      </c>
      <c r="B310" s="12" t="str">
        <f>VLOOKUP(E310,匯總複製!H:N,7,FALSE)</f>
        <v>System Requirement</v>
      </c>
      <c r="C310" s="1" t="str">
        <f>VLOOKUP(A310,Feature統計!A:O,15,FALSE)</f>
        <v>Pass</v>
      </c>
      <c r="D310" s="1" t="str">
        <f>VLOOKUP(A310,Feature統計!A:O,5,FALSE)</f>
        <v>Nick</v>
      </c>
      <c r="E310" s="12" t="s">
        <v>715</v>
      </c>
      <c r="F310" s="12" t="str">
        <f>VLOOKUP(E310,匯總複製!H:J,2,FALSE)</f>
        <v>RTBM-36550</v>
      </c>
      <c r="G310" s="13">
        <f>IF(ISBLANK(VLOOKUP(A310,Feature統計!A:N,10,FALSE)),"",VLOOKUP(A310,Feature統計!A:N,10,FALSE))</f>
        <v>44879</v>
      </c>
      <c r="H310" s="13">
        <f>IF(ISBLANK(VLOOKUP(A310,Feature統計!A:N,11,FALSE)),"",VLOOKUP(A310,Feature統計!A:N,11,FALSE))</f>
        <v>45044</v>
      </c>
      <c r="I310" s="13">
        <f>IF(ISBLANK(VLOOKUP(A310,Feature統計!A:N,12,FALSE)),"",VLOOKUP(A310,Feature統計!A:N,12,FALSE))</f>
        <v>44888</v>
      </c>
      <c r="J310" s="13" t="str">
        <f>IF(ISBLANK(VLOOKUP(A310,Feature統計!A:N,13,FALSE)),"",VLOOKUP(A310,Feature統計!A:N,13,FALSE))</f>
        <v/>
      </c>
      <c r="K310" s="1" t="str">
        <f>IFERROR(VLOOKUP(E310,SystemTestCase!E:F,2,FALSE),VLOOKUP(E310,HW資料!A:B,2,FALSE))</f>
        <v>Pass</v>
      </c>
      <c r="L310" s="1"/>
      <c r="M310" s="13"/>
      <c r="N310" s="72"/>
      <c r="O310" s="11" t="s">
        <v>3921</v>
      </c>
      <c r="P310" s="11"/>
      <c r="Q310" s="11"/>
      <c r="S310" t="str">
        <f t="shared" si="4"/>
        <v>DTC - Cellular</v>
      </c>
    </row>
    <row r="311" spans="1:19" ht="34" x14ac:dyDescent="0.4">
      <c r="A311" s="12" t="str">
        <f>VLOOKUP(E311,匯總複製!H:N,5,FALSE)</f>
        <v>Out of scope</v>
      </c>
      <c r="B311" s="12" t="str">
        <f>VLOOKUP(E311,匯總複製!H:N,7,FALSE)</f>
        <v>System Requirement</v>
      </c>
      <c r="C311" s="1" t="e">
        <f>VLOOKUP(A311,Feature統計!A:O,15,FALSE)</f>
        <v>#N/A</v>
      </c>
      <c r="D311" s="1" t="e">
        <f>VLOOKUP(A311,Feature統計!A:O,5,FALSE)</f>
        <v>#N/A</v>
      </c>
      <c r="E311" s="12" t="s">
        <v>178</v>
      </c>
      <c r="F311" s="12" t="str">
        <f>VLOOKUP(E311,匯總複製!H:J,2,FALSE)</f>
        <v>RTBM-36513</v>
      </c>
      <c r="G311" s="13" t="e">
        <f>IF(ISBLANK(VLOOKUP(A311,Feature統計!A:N,10,FALSE)),"",VLOOKUP(A311,Feature統計!A:N,10,FALSE))</f>
        <v>#N/A</v>
      </c>
      <c r="H311" s="13" t="e">
        <f>IF(ISBLANK(VLOOKUP(A311,Feature統計!A:N,11,FALSE)),"",VLOOKUP(A311,Feature統計!A:N,11,FALSE))</f>
        <v>#N/A</v>
      </c>
      <c r="I311" s="13" t="e">
        <f>IF(ISBLANK(VLOOKUP(A311,Feature統計!A:N,12,FALSE)),"",VLOOKUP(A311,Feature統計!A:N,12,FALSE))</f>
        <v>#N/A</v>
      </c>
      <c r="J311" s="13" t="e">
        <f>IF(ISBLANK(VLOOKUP(A311,Feature統計!A:N,13,FALSE)),"",VLOOKUP(A311,Feature統計!A:N,13,FALSE))</f>
        <v>#N/A</v>
      </c>
      <c r="K311" s="1" t="str">
        <f>IFERROR(VLOOKUP(E311,SystemTestCase!E:F,2,FALSE),VLOOKUP(E311,HW資料!A:B,2,FALSE))</f>
        <v>Reviewed</v>
      </c>
      <c r="L311" s="1"/>
      <c r="M311" s="13"/>
      <c r="N311" s="72"/>
      <c r="O311" s="11" t="s">
        <v>2999</v>
      </c>
      <c r="P311" s="11"/>
      <c r="Q311" s="11"/>
      <c r="S311" t="str">
        <f t="shared" si="4"/>
        <v>Out of scope</v>
      </c>
    </row>
    <row r="312" spans="1:19" ht="34" x14ac:dyDescent="0.4">
      <c r="A312" s="12" t="str">
        <f>VLOOKUP(E312,匯總複製!H:N,5,FALSE)</f>
        <v>Out of scope</v>
      </c>
      <c r="B312" s="12" t="str">
        <f>VLOOKUP(E312,匯總複製!H:N,7,FALSE)</f>
        <v>System Requirement</v>
      </c>
      <c r="C312" s="1" t="e">
        <f>VLOOKUP(A312,Feature統計!A:O,15,FALSE)</f>
        <v>#N/A</v>
      </c>
      <c r="D312" s="1" t="e">
        <f>VLOOKUP(A312,Feature統計!A:O,5,FALSE)</f>
        <v>#N/A</v>
      </c>
      <c r="E312" s="12" t="s">
        <v>180</v>
      </c>
      <c r="F312" s="12" t="str">
        <f>VLOOKUP(E312,匯總複製!H:J,2,FALSE)</f>
        <v>RTBM-36508</v>
      </c>
      <c r="G312" s="13" t="e">
        <f>IF(ISBLANK(VLOOKUP(A312,Feature統計!A:N,10,FALSE)),"",VLOOKUP(A312,Feature統計!A:N,10,FALSE))</f>
        <v>#N/A</v>
      </c>
      <c r="H312" s="13" t="e">
        <f>IF(ISBLANK(VLOOKUP(A312,Feature統計!A:N,11,FALSE)),"",VLOOKUP(A312,Feature統計!A:N,11,FALSE))</f>
        <v>#N/A</v>
      </c>
      <c r="I312" s="13" t="e">
        <f>IF(ISBLANK(VLOOKUP(A312,Feature統計!A:N,12,FALSE)),"",VLOOKUP(A312,Feature統計!A:N,12,FALSE))</f>
        <v>#N/A</v>
      </c>
      <c r="J312" s="13" t="e">
        <f>IF(ISBLANK(VLOOKUP(A312,Feature統計!A:N,13,FALSE)),"",VLOOKUP(A312,Feature統計!A:N,13,FALSE))</f>
        <v>#N/A</v>
      </c>
      <c r="K312" s="1" t="str">
        <f>IFERROR(VLOOKUP(E312,SystemTestCase!E:F,2,FALSE),VLOOKUP(E312,HW資料!A:B,2,FALSE))</f>
        <v>Reviewed</v>
      </c>
      <c r="L312" s="1"/>
      <c r="M312" s="13"/>
      <c r="N312" s="72"/>
      <c r="O312" s="11" t="s">
        <v>2999</v>
      </c>
      <c r="P312" s="11"/>
      <c r="Q312" s="11"/>
      <c r="S312" t="str">
        <f t="shared" si="4"/>
        <v>Out of scope</v>
      </c>
    </row>
    <row r="313" spans="1:19" ht="34" x14ac:dyDescent="0.4">
      <c r="A313" s="12" t="str">
        <f>VLOOKUP(E313,匯總複製!H:N,5,FALSE)</f>
        <v>Out of scope</v>
      </c>
      <c r="B313" s="12" t="str">
        <f>VLOOKUP(E313,匯總複製!H:N,7,FALSE)</f>
        <v>System Requirement</v>
      </c>
      <c r="C313" s="1" t="e">
        <f>VLOOKUP(A313,Feature統計!A:O,15,FALSE)</f>
        <v>#N/A</v>
      </c>
      <c r="D313" s="1" t="e">
        <f>VLOOKUP(A313,Feature統計!A:O,5,FALSE)</f>
        <v>#N/A</v>
      </c>
      <c r="E313" s="12" t="s">
        <v>397</v>
      </c>
      <c r="F313" s="12" t="str">
        <f>VLOOKUP(E313,匯總複製!H:J,2,FALSE)</f>
        <v>RTBM-36332</v>
      </c>
      <c r="G313" s="13" t="e">
        <f>IF(ISBLANK(VLOOKUP(A313,Feature統計!A:N,10,FALSE)),"",VLOOKUP(A313,Feature統計!A:N,10,FALSE))</f>
        <v>#N/A</v>
      </c>
      <c r="H313" s="13" t="e">
        <f>IF(ISBLANK(VLOOKUP(A313,Feature統計!A:N,11,FALSE)),"",VLOOKUP(A313,Feature統計!A:N,11,FALSE))</f>
        <v>#N/A</v>
      </c>
      <c r="I313" s="13" t="e">
        <f>IF(ISBLANK(VLOOKUP(A313,Feature統計!A:N,12,FALSE)),"",VLOOKUP(A313,Feature統計!A:N,12,FALSE))</f>
        <v>#N/A</v>
      </c>
      <c r="J313" s="13" t="e">
        <f>IF(ISBLANK(VLOOKUP(A313,Feature統計!A:N,13,FALSE)),"",VLOOKUP(A313,Feature統計!A:N,13,FALSE))</f>
        <v>#N/A</v>
      </c>
      <c r="K313" s="1" t="str">
        <f>IFERROR(VLOOKUP(E313,SystemTestCase!E:F,2,FALSE),VLOOKUP(E313,HW資料!A:B,2,FALSE))</f>
        <v>Reviewed</v>
      </c>
      <c r="L313" s="1"/>
      <c r="M313" s="13"/>
      <c r="N313" s="72"/>
      <c r="O313" s="11" t="s">
        <v>2999</v>
      </c>
      <c r="P313" s="11"/>
      <c r="Q313" s="11"/>
      <c r="S313" t="str">
        <f t="shared" si="4"/>
        <v>Out of scope</v>
      </c>
    </row>
    <row r="314" spans="1:19" ht="51" x14ac:dyDescent="0.4">
      <c r="A314" s="11" t="str">
        <f>VLOOKUP(E314,匯總複製!H:N,5,FALSE)</f>
        <v>DTC - Ecall</v>
      </c>
      <c r="B314" s="12" t="str">
        <f>VLOOKUP(E314,匯總複製!H:N,7,FALSE)</f>
        <v>System Requirement</v>
      </c>
      <c r="C314" s="1" t="str">
        <f>VLOOKUP(A314,Feature統計!A:O,15,FALSE)</f>
        <v>Pass</v>
      </c>
      <c r="D314" s="1" t="str">
        <f>VLOOKUP(A314,Feature統計!A:O,5,FALSE)</f>
        <v>Nick</v>
      </c>
      <c r="E314" s="12" t="s">
        <v>290</v>
      </c>
      <c r="F314" s="12" t="str">
        <f>VLOOKUP(E314,匯總複製!H:J,2,FALSE)</f>
        <v>RTBM-36437</v>
      </c>
      <c r="G314" s="13">
        <f>IF(ISBLANK(VLOOKUP(A314,Feature統計!A:N,10,FALSE)),"",VLOOKUP(A314,Feature統計!A:N,10,FALSE))</f>
        <v>44879</v>
      </c>
      <c r="H314" s="13">
        <f>IF(ISBLANK(VLOOKUP(A314,Feature統計!A:N,11,FALSE)),"",VLOOKUP(A314,Feature統計!A:N,11,FALSE))</f>
        <v>44904</v>
      </c>
      <c r="I314" s="13">
        <f>IF(ISBLANK(VLOOKUP(A314,Feature統計!A:N,12,FALSE)),"",VLOOKUP(A314,Feature統計!A:N,12,FALSE))</f>
        <v>44888</v>
      </c>
      <c r="J314" s="13" t="str">
        <f>IF(ISBLANK(VLOOKUP(A314,Feature統計!A:N,13,FALSE)),"",VLOOKUP(A314,Feature統計!A:N,13,FALSE))</f>
        <v/>
      </c>
      <c r="K314" s="1" t="str">
        <f>IFERROR(VLOOKUP(E314,SystemTestCase!E:F,2,FALSE),VLOOKUP(E314,HW資料!A:B,2,FALSE))</f>
        <v>Pass</v>
      </c>
      <c r="L314" s="1" t="s">
        <v>5436</v>
      </c>
      <c r="M314" s="13"/>
      <c r="N314" s="72"/>
      <c r="O314" s="11" t="s">
        <v>5427</v>
      </c>
      <c r="P314" s="11"/>
      <c r="Q314" s="11" t="s">
        <v>5409</v>
      </c>
      <c r="S314" s="60" t="str">
        <f t="shared" si="4"/>
        <v>DTC - Ecall</v>
      </c>
    </row>
    <row r="315" spans="1:19" ht="34" x14ac:dyDescent="0.4">
      <c r="A315" s="11" t="str">
        <f>VLOOKUP(E315,匯總複製!H:N,5,FALSE)</f>
        <v>DTC - Ecall</v>
      </c>
      <c r="B315" s="12" t="str">
        <f>VLOOKUP(E315,匯總複製!H:N,7,FALSE)</f>
        <v>System Requirement</v>
      </c>
      <c r="C315" s="1" t="str">
        <f>VLOOKUP(A315,Feature統計!A:O,15,FALSE)</f>
        <v>Pass</v>
      </c>
      <c r="D315" s="1" t="str">
        <f>VLOOKUP(A315,Feature統計!A:O,5,FALSE)</f>
        <v>Nick</v>
      </c>
      <c r="E315" s="12" t="s">
        <v>292</v>
      </c>
      <c r="F315" s="12" t="str">
        <f>VLOOKUP(E315,匯總複製!H:J,2,FALSE)</f>
        <v>RTBM-36436</v>
      </c>
      <c r="G315" s="13">
        <f>IF(ISBLANK(VLOOKUP(A315,Feature統計!A:N,10,FALSE)),"",VLOOKUP(A315,Feature統計!A:N,10,FALSE))</f>
        <v>44879</v>
      </c>
      <c r="H315" s="13">
        <f>IF(ISBLANK(VLOOKUP(A315,Feature統計!A:N,11,FALSE)),"",VLOOKUP(A315,Feature統計!A:N,11,FALSE))</f>
        <v>44904</v>
      </c>
      <c r="I315" s="13">
        <f>IF(ISBLANK(VLOOKUP(A315,Feature統計!A:N,12,FALSE)),"",VLOOKUP(A315,Feature統計!A:N,12,FALSE))</f>
        <v>44888</v>
      </c>
      <c r="J315" s="13" t="str">
        <f>IF(ISBLANK(VLOOKUP(A315,Feature統計!A:N,13,FALSE)),"",VLOOKUP(A315,Feature統計!A:N,13,FALSE))</f>
        <v/>
      </c>
      <c r="K315" s="1" t="str">
        <f>IFERROR(VLOOKUP(E315,SystemTestCase!E:F,2,FALSE),VLOOKUP(E315,HW資料!A:B,2,FALSE))</f>
        <v>Pass</v>
      </c>
      <c r="L315" s="1"/>
      <c r="M315" s="13"/>
      <c r="N315" s="72" t="s">
        <v>5294</v>
      </c>
      <c r="O315" s="11" t="s">
        <v>3921</v>
      </c>
      <c r="P315" s="11"/>
      <c r="Q315" s="11"/>
      <c r="S315" t="str">
        <f t="shared" si="4"/>
        <v>DTC - Ecall</v>
      </c>
    </row>
    <row r="316" spans="1:19" ht="34" x14ac:dyDescent="0.4">
      <c r="A316" s="11" t="str">
        <f>VLOOKUP(E316,匯總複製!H:N,5,FALSE)</f>
        <v>DTC - Ecall</v>
      </c>
      <c r="B316" s="12" t="str">
        <f>VLOOKUP(E316,匯總複製!H:N,7,FALSE)</f>
        <v>System Requirement</v>
      </c>
      <c r="C316" s="1" t="str">
        <f>VLOOKUP(A316,Feature統計!A:O,15,FALSE)</f>
        <v>Pass</v>
      </c>
      <c r="D316" s="1" t="str">
        <f>VLOOKUP(A316,Feature統計!A:O,5,FALSE)</f>
        <v>Nick</v>
      </c>
      <c r="E316" s="12" t="s">
        <v>294</v>
      </c>
      <c r="F316" s="12" t="str">
        <f>VLOOKUP(E316,匯總複製!H:J,2,FALSE)</f>
        <v>RTBM-36435</v>
      </c>
      <c r="G316" s="13">
        <f>IF(ISBLANK(VLOOKUP(A316,Feature統計!A:N,10,FALSE)),"",VLOOKUP(A316,Feature統計!A:N,10,FALSE))</f>
        <v>44879</v>
      </c>
      <c r="H316" s="13">
        <f>IF(ISBLANK(VLOOKUP(A316,Feature統計!A:N,11,FALSE)),"",VLOOKUP(A316,Feature統計!A:N,11,FALSE))</f>
        <v>44904</v>
      </c>
      <c r="I316" s="13">
        <f>IF(ISBLANK(VLOOKUP(A316,Feature統計!A:N,12,FALSE)),"",VLOOKUP(A316,Feature統計!A:N,12,FALSE))</f>
        <v>44888</v>
      </c>
      <c r="J316" s="13" t="str">
        <f>IF(ISBLANK(VLOOKUP(A316,Feature統計!A:N,13,FALSE)),"",VLOOKUP(A316,Feature統計!A:N,13,FALSE))</f>
        <v/>
      </c>
      <c r="K316" s="1" t="str">
        <f>IFERROR(VLOOKUP(E316,SystemTestCase!E:F,2,FALSE),VLOOKUP(E316,HW資料!A:B,2,FALSE))</f>
        <v>Pass</v>
      </c>
      <c r="L316" s="1"/>
      <c r="M316" s="13"/>
      <c r="N316" s="72" t="s">
        <v>5294</v>
      </c>
      <c r="O316" s="11" t="s">
        <v>3921</v>
      </c>
      <c r="P316" s="11"/>
      <c r="Q316" s="11"/>
      <c r="S316" t="str">
        <f t="shared" si="4"/>
        <v>DTC - Ecall</v>
      </c>
    </row>
    <row r="317" spans="1:19" ht="51" x14ac:dyDescent="0.4">
      <c r="A317" s="11" t="str">
        <f>VLOOKUP(E317,匯總複製!H:N,5,FALSE)</f>
        <v>DTC - Ecall</v>
      </c>
      <c r="B317" s="12" t="str">
        <f>VLOOKUP(E317,匯總複製!H:N,7,FALSE)</f>
        <v>System Requirement</v>
      </c>
      <c r="C317" s="1" t="str">
        <f>VLOOKUP(A317,Feature統計!A:O,15,FALSE)</f>
        <v>Pass</v>
      </c>
      <c r="D317" s="1" t="str">
        <f>VLOOKUP(A317,Feature統計!A:O,5,FALSE)</f>
        <v>Nick</v>
      </c>
      <c r="E317" s="12" t="s">
        <v>296</v>
      </c>
      <c r="F317" s="12" t="str">
        <f>VLOOKUP(E317,匯總複製!H:J,2,FALSE)</f>
        <v>RTBM-36434</v>
      </c>
      <c r="G317" s="13">
        <f>IF(ISBLANK(VLOOKUP(A317,Feature統計!A:N,10,FALSE)),"",VLOOKUP(A317,Feature統計!A:N,10,FALSE))</f>
        <v>44879</v>
      </c>
      <c r="H317" s="13">
        <f>IF(ISBLANK(VLOOKUP(A317,Feature統計!A:N,11,FALSE)),"",VLOOKUP(A317,Feature統計!A:N,11,FALSE))</f>
        <v>44904</v>
      </c>
      <c r="I317" s="13">
        <f>IF(ISBLANK(VLOOKUP(A317,Feature統計!A:N,12,FALSE)),"",VLOOKUP(A317,Feature統計!A:N,12,FALSE))</f>
        <v>44888</v>
      </c>
      <c r="J317" s="13" t="str">
        <f>IF(ISBLANK(VLOOKUP(A317,Feature統計!A:N,13,FALSE)),"",VLOOKUP(A317,Feature統計!A:N,13,FALSE))</f>
        <v/>
      </c>
      <c r="K317" s="1" t="str">
        <f>IFERROR(VLOOKUP(E317,SystemTestCase!E:F,2,FALSE),VLOOKUP(E317,HW資料!A:B,2,FALSE))</f>
        <v>Pass</v>
      </c>
      <c r="L317" s="1" t="s">
        <v>5436</v>
      </c>
      <c r="M317" s="13"/>
      <c r="N317" s="72"/>
      <c r="O317" s="11" t="s">
        <v>5427</v>
      </c>
      <c r="P317" s="11"/>
      <c r="Q317" s="11" t="s">
        <v>5409</v>
      </c>
      <c r="S317" s="60" t="str">
        <f t="shared" si="4"/>
        <v>DTC - Ecall</v>
      </c>
    </row>
    <row r="318" spans="1:19" ht="51" x14ac:dyDescent="0.4">
      <c r="A318" s="11" t="str">
        <f>VLOOKUP(E318,匯總複製!H:N,5,FALSE)</f>
        <v>DTC - Ecall</v>
      </c>
      <c r="B318" s="12" t="str">
        <f>VLOOKUP(E318,匯總複製!H:N,7,FALSE)</f>
        <v>System Requirement</v>
      </c>
      <c r="C318" s="1" t="str">
        <f>VLOOKUP(A318,Feature統計!A:O,15,FALSE)</f>
        <v>Pass</v>
      </c>
      <c r="D318" s="1" t="str">
        <f>VLOOKUP(A318,Feature統計!A:O,5,FALSE)</f>
        <v>Nick</v>
      </c>
      <c r="E318" s="12" t="s">
        <v>298</v>
      </c>
      <c r="F318" s="12" t="str">
        <f>VLOOKUP(E318,匯總複製!H:J,2,FALSE)</f>
        <v>RTBM-36433</v>
      </c>
      <c r="G318" s="13">
        <f>IF(ISBLANK(VLOOKUP(A318,Feature統計!A:N,10,FALSE)),"",VLOOKUP(A318,Feature統計!A:N,10,FALSE))</f>
        <v>44879</v>
      </c>
      <c r="H318" s="13">
        <f>IF(ISBLANK(VLOOKUP(A318,Feature統計!A:N,11,FALSE)),"",VLOOKUP(A318,Feature統計!A:N,11,FALSE))</f>
        <v>44904</v>
      </c>
      <c r="I318" s="13">
        <f>IF(ISBLANK(VLOOKUP(A318,Feature統計!A:N,12,FALSE)),"",VLOOKUP(A318,Feature統計!A:N,12,FALSE))</f>
        <v>44888</v>
      </c>
      <c r="J318" s="13" t="str">
        <f>IF(ISBLANK(VLOOKUP(A318,Feature統計!A:N,13,FALSE)),"",VLOOKUP(A318,Feature統計!A:N,13,FALSE))</f>
        <v/>
      </c>
      <c r="K318" s="1" t="str">
        <f>IFERROR(VLOOKUP(E318,SystemTestCase!E:F,2,FALSE),VLOOKUP(E318,HW資料!A:B,2,FALSE))</f>
        <v>Pass</v>
      </c>
      <c r="L318" s="1" t="s">
        <v>5436</v>
      </c>
      <c r="M318" s="13"/>
      <c r="N318" s="72"/>
      <c r="O318" s="11" t="s">
        <v>5427</v>
      </c>
      <c r="P318" s="11"/>
      <c r="Q318" s="11" t="s">
        <v>5409</v>
      </c>
      <c r="S318" s="60" t="str">
        <f t="shared" si="4"/>
        <v>DTC - Ecall</v>
      </c>
    </row>
    <row r="319" spans="1:19" ht="51" x14ac:dyDescent="0.4">
      <c r="A319" s="11" t="str">
        <f>VLOOKUP(E319,匯總複製!H:N,5,FALSE)</f>
        <v>DTC - Ecall</v>
      </c>
      <c r="B319" s="12" t="str">
        <f>VLOOKUP(E319,匯總複製!H:N,7,FALSE)</f>
        <v>System Requirement</v>
      </c>
      <c r="C319" s="1" t="str">
        <f>VLOOKUP(A319,Feature統計!A:O,15,FALSE)</f>
        <v>Pass</v>
      </c>
      <c r="D319" s="1" t="str">
        <f>VLOOKUP(A319,Feature統計!A:O,5,FALSE)</f>
        <v>Nick</v>
      </c>
      <c r="E319" s="12" t="s">
        <v>300</v>
      </c>
      <c r="F319" s="12" t="str">
        <f>VLOOKUP(E319,匯總複製!H:J,2,FALSE)</f>
        <v>RTBM-36432</v>
      </c>
      <c r="G319" s="13">
        <f>IF(ISBLANK(VLOOKUP(A319,Feature統計!A:N,10,FALSE)),"",VLOOKUP(A319,Feature統計!A:N,10,FALSE))</f>
        <v>44879</v>
      </c>
      <c r="H319" s="13">
        <f>IF(ISBLANK(VLOOKUP(A319,Feature統計!A:N,11,FALSE)),"",VLOOKUP(A319,Feature統計!A:N,11,FALSE))</f>
        <v>44904</v>
      </c>
      <c r="I319" s="13">
        <f>IF(ISBLANK(VLOOKUP(A319,Feature統計!A:N,12,FALSE)),"",VLOOKUP(A319,Feature統計!A:N,12,FALSE))</f>
        <v>44888</v>
      </c>
      <c r="J319" s="13" t="str">
        <f>IF(ISBLANK(VLOOKUP(A319,Feature統計!A:N,13,FALSE)),"",VLOOKUP(A319,Feature統計!A:N,13,FALSE))</f>
        <v/>
      </c>
      <c r="K319" s="1" t="str">
        <f>IFERROR(VLOOKUP(E319,SystemTestCase!E:F,2,FALSE),VLOOKUP(E319,HW資料!A:B,2,FALSE))</f>
        <v>Pass</v>
      </c>
      <c r="L319" s="1" t="s">
        <v>5436</v>
      </c>
      <c r="M319" s="13"/>
      <c r="N319" s="72" t="s">
        <v>5294</v>
      </c>
      <c r="O319" s="11" t="s">
        <v>5427</v>
      </c>
      <c r="P319" s="11"/>
      <c r="Q319" s="11" t="s">
        <v>5409</v>
      </c>
      <c r="S319" s="60" t="str">
        <f t="shared" si="4"/>
        <v>DTC - Ecall</v>
      </c>
    </row>
    <row r="320" spans="1:19" ht="51" x14ac:dyDescent="0.4">
      <c r="A320" s="11" t="str">
        <f>VLOOKUP(E320,匯總複製!H:N,5,FALSE)</f>
        <v>DTC - Ecall</v>
      </c>
      <c r="B320" s="12" t="str">
        <f>VLOOKUP(E320,匯總複製!H:N,7,FALSE)</f>
        <v>System Requirement</v>
      </c>
      <c r="C320" s="1" t="str">
        <f>VLOOKUP(A320,Feature統計!A:O,15,FALSE)</f>
        <v>Pass</v>
      </c>
      <c r="D320" s="1" t="str">
        <f>VLOOKUP(A320,Feature統計!A:O,5,FALSE)</f>
        <v>Nick</v>
      </c>
      <c r="E320" s="12" t="s">
        <v>302</v>
      </c>
      <c r="F320" s="12" t="str">
        <f>VLOOKUP(E320,匯總複製!H:J,2,FALSE)</f>
        <v>RTBM-36431</v>
      </c>
      <c r="G320" s="13">
        <f>IF(ISBLANK(VLOOKUP(A320,Feature統計!A:N,10,FALSE)),"",VLOOKUP(A320,Feature統計!A:N,10,FALSE))</f>
        <v>44879</v>
      </c>
      <c r="H320" s="13">
        <f>IF(ISBLANK(VLOOKUP(A320,Feature統計!A:N,11,FALSE)),"",VLOOKUP(A320,Feature統計!A:N,11,FALSE))</f>
        <v>44904</v>
      </c>
      <c r="I320" s="13">
        <f>IF(ISBLANK(VLOOKUP(A320,Feature統計!A:N,12,FALSE)),"",VLOOKUP(A320,Feature統計!A:N,12,FALSE))</f>
        <v>44888</v>
      </c>
      <c r="J320" s="13" t="str">
        <f>IF(ISBLANK(VLOOKUP(A320,Feature統計!A:N,13,FALSE)),"",VLOOKUP(A320,Feature統計!A:N,13,FALSE))</f>
        <v/>
      </c>
      <c r="K320" s="1" t="str">
        <f>IFERROR(VLOOKUP(E320,SystemTestCase!E:F,2,FALSE),VLOOKUP(E320,HW資料!A:B,2,FALSE))</f>
        <v>Pass</v>
      </c>
      <c r="L320" s="1" t="s">
        <v>5436</v>
      </c>
      <c r="M320" s="13"/>
      <c r="N320" s="72"/>
      <c r="O320" s="11" t="s">
        <v>5427</v>
      </c>
      <c r="P320" s="11"/>
      <c r="Q320" s="11" t="s">
        <v>5409</v>
      </c>
      <c r="S320" s="60" t="str">
        <f t="shared" si="4"/>
        <v>DTC - Ecall</v>
      </c>
    </row>
    <row r="321" spans="1:19" ht="34" x14ac:dyDescent="0.4">
      <c r="A321" s="11" t="str">
        <f>VLOOKUP(E321,匯總複製!H:N,5,FALSE)</f>
        <v>Out of scope</v>
      </c>
      <c r="B321" s="12" t="str">
        <f>VLOOKUP(E321,匯總複製!H:N,7,FALSE)</f>
        <v>System Requirement</v>
      </c>
      <c r="C321" s="1" t="e">
        <f>VLOOKUP(A321,Feature統計!A:O,15,FALSE)</f>
        <v>#N/A</v>
      </c>
      <c r="D321" s="1" t="e">
        <f>VLOOKUP(A321,Feature統計!A:O,5,FALSE)</f>
        <v>#N/A</v>
      </c>
      <c r="E321" s="12" t="s">
        <v>304</v>
      </c>
      <c r="F321" s="12" t="str">
        <f>VLOOKUP(E321,匯總複製!H:J,2,FALSE)</f>
        <v>RTBM-36430</v>
      </c>
      <c r="G321" s="13" t="e">
        <f>IF(ISBLANK(VLOOKUP(A321,Feature統計!A:N,10,FALSE)),"",VLOOKUP(A321,Feature統計!A:N,10,FALSE))</f>
        <v>#N/A</v>
      </c>
      <c r="H321" s="13" t="e">
        <f>IF(ISBLANK(VLOOKUP(A321,Feature統計!A:N,11,FALSE)),"",VLOOKUP(A321,Feature統計!A:N,11,FALSE))</f>
        <v>#N/A</v>
      </c>
      <c r="I321" s="13" t="e">
        <f>IF(ISBLANK(VLOOKUP(A321,Feature統計!A:N,12,FALSE)),"",VLOOKUP(A321,Feature統計!A:N,12,FALSE))</f>
        <v>#N/A</v>
      </c>
      <c r="J321" s="13" t="e">
        <f>IF(ISBLANK(VLOOKUP(A321,Feature統計!A:N,13,FALSE)),"",VLOOKUP(A321,Feature統計!A:N,13,FALSE))</f>
        <v>#N/A</v>
      </c>
      <c r="K321" s="1" t="str">
        <f>IFERROR(VLOOKUP(E321,SystemTestCase!E:F,2,FALSE),VLOOKUP(E321,HW資料!A:B,2,FALSE))</f>
        <v>On-going</v>
      </c>
      <c r="L321" s="1"/>
      <c r="M321" s="13"/>
      <c r="N321" s="72"/>
      <c r="O321" s="11" t="s">
        <v>3921</v>
      </c>
      <c r="P321" s="11"/>
      <c r="Q321" s="11"/>
      <c r="S321" t="str">
        <f t="shared" si="4"/>
        <v>Out of scope</v>
      </c>
    </row>
    <row r="322" spans="1:19" ht="34" x14ac:dyDescent="0.4">
      <c r="A322" s="11" t="str">
        <f>VLOOKUP(E322,匯總複製!H:N,5,FALSE)</f>
        <v>Out of scope</v>
      </c>
      <c r="B322" s="12" t="str">
        <f>VLOOKUP(E322,匯總複製!H:N,7,FALSE)</f>
        <v>System Requirement</v>
      </c>
      <c r="C322" s="1" t="e">
        <f>VLOOKUP(A322,Feature統計!A:O,15,FALSE)</f>
        <v>#N/A</v>
      </c>
      <c r="D322" s="1" t="e">
        <f>VLOOKUP(A322,Feature統計!A:O,5,FALSE)</f>
        <v>#N/A</v>
      </c>
      <c r="E322" s="12" t="s">
        <v>306</v>
      </c>
      <c r="F322" s="12" t="str">
        <f>VLOOKUP(E322,匯總複製!H:J,2,FALSE)</f>
        <v>RTBM-36429</v>
      </c>
      <c r="G322" s="13" t="e">
        <f>IF(ISBLANK(VLOOKUP(A322,Feature統計!A:N,10,FALSE)),"",VLOOKUP(A322,Feature統計!A:N,10,FALSE))</f>
        <v>#N/A</v>
      </c>
      <c r="H322" s="13" t="e">
        <f>IF(ISBLANK(VLOOKUP(A322,Feature統計!A:N,11,FALSE)),"",VLOOKUP(A322,Feature統計!A:N,11,FALSE))</f>
        <v>#N/A</v>
      </c>
      <c r="I322" s="13" t="e">
        <f>IF(ISBLANK(VLOOKUP(A322,Feature統計!A:N,12,FALSE)),"",VLOOKUP(A322,Feature統計!A:N,12,FALSE))</f>
        <v>#N/A</v>
      </c>
      <c r="J322" s="13" t="e">
        <f>IF(ISBLANK(VLOOKUP(A322,Feature統計!A:N,13,FALSE)),"",VLOOKUP(A322,Feature統計!A:N,13,FALSE))</f>
        <v>#N/A</v>
      </c>
      <c r="K322" s="1" t="str">
        <f>IFERROR(VLOOKUP(E322,SystemTestCase!E:F,2,FALSE),VLOOKUP(E322,HW資料!A:B,2,FALSE))</f>
        <v>On-going</v>
      </c>
      <c r="L322" s="1"/>
      <c r="M322" s="13"/>
      <c r="N322" s="72"/>
      <c r="O322" s="11" t="s">
        <v>3921</v>
      </c>
      <c r="P322" s="11"/>
      <c r="Q322" s="11"/>
      <c r="S322" t="str">
        <f t="shared" si="4"/>
        <v>Out of scope</v>
      </c>
    </row>
    <row r="323" spans="1:19" ht="34" x14ac:dyDescent="0.4">
      <c r="A323" s="11" t="str">
        <f>VLOOKUP(E323,匯總複製!H:N,5,FALSE)</f>
        <v>Out of scope</v>
      </c>
      <c r="B323" s="12" t="str">
        <f>VLOOKUP(E323,匯總複製!H:N,7,FALSE)</f>
        <v>System Requirement</v>
      </c>
      <c r="C323" s="1" t="e">
        <f>VLOOKUP(A323,Feature統計!A:O,15,FALSE)</f>
        <v>#N/A</v>
      </c>
      <c r="D323" s="1" t="e">
        <f>VLOOKUP(A323,Feature統計!A:O,5,FALSE)</f>
        <v>#N/A</v>
      </c>
      <c r="E323" s="12" t="s">
        <v>308</v>
      </c>
      <c r="F323" s="12" t="str">
        <f>VLOOKUP(E323,匯總複製!H:J,2,FALSE)</f>
        <v>RTBM-36428</v>
      </c>
      <c r="G323" s="13" t="e">
        <f>IF(ISBLANK(VLOOKUP(A323,Feature統計!A:N,10,FALSE)),"",VLOOKUP(A323,Feature統計!A:N,10,FALSE))</f>
        <v>#N/A</v>
      </c>
      <c r="H323" s="13" t="e">
        <f>IF(ISBLANK(VLOOKUP(A323,Feature統計!A:N,11,FALSE)),"",VLOOKUP(A323,Feature統計!A:N,11,FALSE))</f>
        <v>#N/A</v>
      </c>
      <c r="I323" s="13" t="e">
        <f>IF(ISBLANK(VLOOKUP(A323,Feature統計!A:N,12,FALSE)),"",VLOOKUP(A323,Feature統計!A:N,12,FALSE))</f>
        <v>#N/A</v>
      </c>
      <c r="J323" s="13" t="e">
        <f>IF(ISBLANK(VLOOKUP(A323,Feature統計!A:N,13,FALSE)),"",VLOOKUP(A323,Feature統計!A:N,13,FALSE))</f>
        <v>#N/A</v>
      </c>
      <c r="K323" s="1" t="str">
        <f>IFERROR(VLOOKUP(E323,SystemTestCase!E:F,2,FALSE),VLOOKUP(E323,HW資料!A:B,2,FALSE))</f>
        <v>On-going</v>
      </c>
      <c r="L323" s="1"/>
      <c r="M323" s="13"/>
      <c r="N323" s="72"/>
      <c r="O323" s="11" t="s">
        <v>3921</v>
      </c>
      <c r="P323" s="11"/>
      <c r="Q323" s="11"/>
      <c r="S323" t="str">
        <f t="shared" ref="S323:S386" si="5">P323&amp;A323</f>
        <v>Out of scope</v>
      </c>
    </row>
    <row r="324" spans="1:19" ht="34" x14ac:dyDescent="0.4">
      <c r="A324" s="11" t="str">
        <f>VLOOKUP(E324,匯總複製!H:N,5,FALSE)</f>
        <v>Out of scope</v>
      </c>
      <c r="B324" s="12" t="str">
        <f>VLOOKUP(E324,匯總複製!H:N,7,FALSE)</f>
        <v>System Requirement</v>
      </c>
      <c r="C324" s="1" t="e">
        <f>VLOOKUP(A324,Feature統計!A:O,15,FALSE)</f>
        <v>#N/A</v>
      </c>
      <c r="D324" s="1" t="e">
        <f>VLOOKUP(A324,Feature統計!A:O,5,FALSE)</f>
        <v>#N/A</v>
      </c>
      <c r="E324" s="12" t="s">
        <v>310</v>
      </c>
      <c r="F324" s="12" t="str">
        <f>VLOOKUP(E324,匯總複製!H:J,2,FALSE)</f>
        <v>RTBM-36427</v>
      </c>
      <c r="G324" s="13" t="e">
        <f>IF(ISBLANK(VLOOKUP(A324,Feature統計!A:N,10,FALSE)),"",VLOOKUP(A324,Feature統計!A:N,10,FALSE))</f>
        <v>#N/A</v>
      </c>
      <c r="H324" s="13" t="e">
        <f>IF(ISBLANK(VLOOKUP(A324,Feature統計!A:N,11,FALSE)),"",VLOOKUP(A324,Feature統計!A:N,11,FALSE))</f>
        <v>#N/A</v>
      </c>
      <c r="I324" s="13" t="e">
        <f>IF(ISBLANK(VLOOKUP(A324,Feature統計!A:N,12,FALSE)),"",VLOOKUP(A324,Feature統計!A:N,12,FALSE))</f>
        <v>#N/A</v>
      </c>
      <c r="J324" s="13" t="e">
        <f>IF(ISBLANK(VLOOKUP(A324,Feature統計!A:N,13,FALSE)),"",VLOOKUP(A324,Feature統計!A:N,13,FALSE))</f>
        <v>#N/A</v>
      </c>
      <c r="K324" s="1" t="str">
        <f>IFERROR(VLOOKUP(E324,SystemTestCase!E:F,2,FALSE),VLOOKUP(E324,HW資料!A:B,2,FALSE))</f>
        <v>On-going</v>
      </c>
      <c r="L324" s="1"/>
      <c r="M324" s="13"/>
      <c r="N324" s="72"/>
      <c r="O324" s="11" t="s">
        <v>3921</v>
      </c>
      <c r="P324" s="11"/>
      <c r="Q324" s="11"/>
      <c r="S324" t="str">
        <f t="shared" si="5"/>
        <v>Out of scope</v>
      </c>
    </row>
    <row r="325" spans="1:19" ht="34" x14ac:dyDescent="0.4">
      <c r="A325" s="11" t="str">
        <f>VLOOKUP(E325,匯總複製!H:N,5,FALSE)</f>
        <v>DTC - Ecall</v>
      </c>
      <c r="B325" s="12" t="str">
        <f>VLOOKUP(E325,匯總複製!H:N,7,FALSE)</f>
        <v>System Requirement</v>
      </c>
      <c r="C325" s="1" t="str">
        <f>VLOOKUP(A325,Feature統計!A:O,15,FALSE)</f>
        <v>Pass</v>
      </c>
      <c r="D325" s="1" t="str">
        <f>VLOOKUP(A325,Feature統計!A:O,5,FALSE)</f>
        <v>Nick</v>
      </c>
      <c r="E325" s="12" t="s">
        <v>312</v>
      </c>
      <c r="F325" s="12" t="str">
        <f>VLOOKUP(E325,匯總複製!H:J,2,FALSE)</f>
        <v>RTBM-36426</v>
      </c>
      <c r="G325" s="13">
        <f>IF(ISBLANK(VLOOKUP(A325,Feature統計!A:N,10,FALSE)),"",VLOOKUP(A325,Feature統計!A:N,10,FALSE))</f>
        <v>44879</v>
      </c>
      <c r="H325" s="13">
        <f>IF(ISBLANK(VLOOKUP(A325,Feature統計!A:N,11,FALSE)),"",VLOOKUP(A325,Feature統計!A:N,11,FALSE))</f>
        <v>44904</v>
      </c>
      <c r="I325" s="13">
        <f>IF(ISBLANK(VLOOKUP(A325,Feature統計!A:N,12,FALSE)),"",VLOOKUP(A325,Feature統計!A:N,12,FALSE))</f>
        <v>44888</v>
      </c>
      <c r="J325" s="13" t="str">
        <f>IF(ISBLANK(VLOOKUP(A325,Feature統計!A:N,13,FALSE)),"",VLOOKUP(A325,Feature統計!A:N,13,FALSE))</f>
        <v/>
      </c>
      <c r="K325" s="1" t="str">
        <f>IFERROR(VLOOKUP(E325,SystemTestCase!E:F,2,FALSE),VLOOKUP(E325,HW資料!A:B,2,FALSE))</f>
        <v>Pass</v>
      </c>
      <c r="L325" s="1"/>
      <c r="M325" s="13"/>
      <c r="N325" s="72" t="s">
        <v>5294</v>
      </c>
      <c r="O325" s="11" t="s">
        <v>3921</v>
      </c>
      <c r="P325" s="11"/>
      <c r="Q325" s="11"/>
      <c r="S325" t="str">
        <f t="shared" si="5"/>
        <v>DTC - Ecall</v>
      </c>
    </row>
    <row r="326" spans="1:19" ht="34" x14ac:dyDescent="0.4">
      <c r="A326" s="11" t="str">
        <f>VLOOKUP(E326,匯總複製!H:N,5,FALSE)</f>
        <v>DTC - Ecall</v>
      </c>
      <c r="B326" s="12" t="str">
        <f>VLOOKUP(E326,匯總複製!H:N,7,FALSE)</f>
        <v>System Requirement</v>
      </c>
      <c r="C326" s="1" t="str">
        <f>VLOOKUP(A326,Feature統計!A:O,15,FALSE)</f>
        <v>Pass</v>
      </c>
      <c r="D326" s="1" t="str">
        <f>VLOOKUP(A326,Feature統計!A:O,5,FALSE)</f>
        <v>Nick</v>
      </c>
      <c r="E326" s="12" t="s">
        <v>314</v>
      </c>
      <c r="F326" s="12" t="str">
        <f>VLOOKUP(E326,匯總複製!H:J,2,FALSE)</f>
        <v>RTBM-36425</v>
      </c>
      <c r="G326" s="13">
        <f>IF(ISBLANK(VLOOKUP(A326,Feature統計!A:N,10,FALSE)),"",VLOOKUP(A326,Feature統計!A:N,10,FALSE))</f>
        <v>44879</v>
      </c>
      <c r="H326" s="13">
        <f>IF(ISBLANK(VLOOKUP(A326,Feature統計!A:N,11,FALSE)),"",VLOOKUP(A326,Feature統計!A:N,11,FALSE))</f>
        <v>44904</v>
      </c>
      <c r="I326" s="13">
        <f>IF(ISBLANK(VLOOKUP(A326,Feature統計!A:N,12,FALSE)),"",VLOOKUP(A326,Feature統計!A:N,12,FALSE))</f>
        <v>44888</v>
      </c>
      <c r="J326" s="13" t="str">
        <f>IF(ISBLANK(VLOOKUP(A326,Feature統計!A:N,13,FALSE)),"",VLOOKUP(A326,Feature統計!A:N,13,FALSE))</f>
        <v/>
      </c>
      <c r="K326" s="1" t="str">
        <f>IFERROR(VLOOKUP(E326,SystemTestCase!E:F,2,FALSE),VLOOKUP(E326,HW資料!A:B,2,FALSE))</f>
        <v>Pass</v>
      </c>
      <c r="L326" s="1"/>
      <c r="M326" s="13"/>
      <c r="N326" s="72" t="s">
        <v>5294</v>
      </c>
      <c r="O326" s="11" t="s">
        <v>3921</v>
      </c>
      <c r="P326" s="11"/>
      <c r="Q326" s="11"/>
      <c r="S326" t="str">
        <f t="shared" si="5"/>
        <v>DTC - Ecall</v>
      </c>
    </row>
    <row r="327" spans="1:19" ht="34" x14ac:dyDescent="0.4">
      <c r="A327" s="11" t="str">
        <f>VLOOKUP(E327,匯總複製!H:N,5,FALSE)</f>
        <v>DTC - Ecall</v>
      </c>
      <c r="B327" s="12" t="str">
        <f>VLOOKUP(E327,匯總複製!H:N,7,FALSE)</f>
        <v>System Requirement</v>
      </c>
      <c r="C327" s="1" t="str">
        <f>VLOOKUP(A327,Feature統計!A:O,15,FALSE)</f>
        <v>Pass</v>
      </c>
      <c r="D327" s="1" t="str">
        <f>VLOOKUP(A327,Feature統計!A:O,5,FALSE)</f>
        <v>Nick</v>
      </c>
      <c r="E327" s="12" t="s">
        <v>316</v>
      </c>
      <c r="F327" s="12" t="str">
        <f>VLOOKUP(E327,匯總複製!H:J,2,FALSE)</f>
        <v>RTBM-36424</v>
      </c>
      <c r="G327" s="13">
        <f>IF(ISBLANK(VLOOKUP(A327,Feature統計!A:N,10,FALSE)),"",VLOOKUP(A327,Feature統計!A:N,10,FALSE))</f>
        <v>44879</v>
      </c>
      <c r="H327" s="13">
        <f>IF(ISBLANK(VLOOKUP(A327,Feature統計!A:N,11,FALSE)),"",VLOOKUP(A327,Feature統計!A:N,11,FALSE))</f>
        <v>44904</v>
      </c>
      <c r="I327" s="13">
        <f>IF(ISBLANK(VLOOKUP(A327,Feature統計!A:N,12,FALSE)),"",VLOOKUP(A327,Feature統計!A:N,12,FALSE))</f>
        <v>44888</v>
      </c>
      <c r="J327" s="13" t="str">
        <f>IF(ISBLANK(VLOOKUP(A327,Feature統計!A:N,13,FALSE)),"",VLOOKUP(A327,Feature統計!A:N,13,FALSE))</f>
        <v/>
      </c>
      <c r="K327" s="1" t="str">
        <f>IFERROR(VLOOKUP(E327,SystemTestCase!E:F,2,FALSE),VLOOKUP(E327,HW資料!A:B,2,FALSE))</f>
        <v>Pass</v>
      </c>
      <c r="L327" s="1" t="s">
        <v>6504</v>
      </c>
      <c r="M327" s="13"/>
      <c r="N327" s="72" t="s">
        <v>5294</v>
      </c>
      <c r="O327" s="11" t="s">
        <v>3921</v>
      </c>
      <c r="P327" s="11"/>
      <c r="Q327" s="11" t="s">
        <v>5409</v>
      </c>
      <c r="S327" t="str">
        <f t="shared" si="5"/>
        <v>DTC - Ecall</v>
      </c>
    </row>
    <row r="328" spans="1:19" ht="34" x14ac:dyDescent="0.4">
      <c r="A328" s="11" t="str">
        <f>VLOOKUP(E328,匯總複製!H:N,5,FALSE)</f>
        <v>DTC - Ecall</v>
      </c>
      <c r="B328" s="12" t="str">
        <f>VLOOKUP(E328,匯總複製!H:N,7,FALSE)</f>
        <v>System Requirement</v>
      </c>
      <c r="C328" s="1" t="str">
        <f>VLOOKUP(A328,Feature統計!A:O,15,FALSE)</f>
        <v>Pass</v>
      </c>
      <c r="D328" s="1" t="str">
        <f>VLOOKUP(A328,Feature統計!A:O,5,FALSE)</f>
        <v>Nick</v>
      </c>
      <c r="E328" s="12" t="s">
        <v>318</v>
      </c>
      <c r="F328" s="12" t="str">
        <f>VLOOKUP(E328,匯總複製!H:J,2,FALSE)</f>
        <v>RTBM-36423</v>
      </c>
      <c r="G328" s="13">
        <f>IF(ISBLANK(VLOOKUP(A328,Feature統計!A:N,10,FALSE)),"",VLOOKUP(A328,Feature統計!A:N,10,FALSE))</f>
        <v>44879</v>
      </c>
      <c r="H328" s="13">
        <f>IF(ISBLANK(VLOOKUP(A328,Feature統計!A:N,11,FALSE)),"",VLOOKUP(A328,Feature統計!A:N,11,FALSE))</f>
        <v>44904</v>
      </c>
      <c r="I328" s="13">
        <f>IF(ISBLANK(VLOOKUP(A328,Feature統計!A:N,12,FALSE)),"",VLOOKUP(A328,Feature統計!A:N,12,FALSE))</f>
        <v>44888</v>
      </c>
      <c r="J328" s="13" t="str">
        <f>IF(ISBLANK(VLOOKUP(A328,Feature統計!A:N,13,FALSE)),"",VLOOKUP(A328,Feature統計!A:N,13,FALSE))</f>
        <v/>
      </c>
      <c r="K328" s="1" t="str">
        <f>IFERROR(VLOOKUP(E328,SystemTestCase!E:F,2,FALSE),VLOOKUP(E328,HW資料!A:B,2,FALSE))</f>
        <v>Pass</v>
      </c>
      <c r="L328" s="1"/>
      <c r="M328" s="13"/>
      <c r="N328" s="72" t="s">
        <v>5294</v>
      </c>
      <c r="O328" s="11" t="s">
        <v>3921</v>
      </c>
      <c r="P328" s="11"/>
      <c r="Q328" s="11"/>
      <c r="S328" t="str">
        <f t="shared" si="5"/>
        <v>DTC - Ecall</v>
      </c>
    </row>
    <row r="329" spans="1:19" ht="34" x14ac:dyDescent="0.4">
      <c r="A329" s="11" t="str">
        <f>VLOOKUP(E329,匯總複製!H:N,5,FALSE)</f>
        <v>DTC - Acall</v>
      </c>
      <c r="B329" s="12" t="str">
        <f>VLOOKUP(E329,匯總複製!H:N,7,FALSE)</f>
        <v>System Requirement</v>
      </c>
      <c r="C329" s="1" t="str">
        <f>VLOOKUP(A329,Feature統計!A:O,15,FALSE)</f>
        <v>Pass</v>
      </c>
      <c r="D329" s="1" t="str">
        <f>VLOOKUP(A329,Feature統計!A:O,5,FALSE)</f>
        <v>Nick</v>
      </c>
      <c r="E329" s="12" t="s">
        <v>418</v>
      </c>
      <c r="F329" s="12" t="str">
        <f>VLOOKUP(E329,匯總複製!H:J,2,FALSE)</f>
        <v>RTBM-36324</v>
      </c>
      <c r="G329" s="13">
        <f>IF(ISBLANK(VLOOKUP(A329,Feature統計!A:N,10,FALSE)),"",VLOOKUP(A329,Feature統計!A:N,10,FALSE))</f>
        <v>44866</v>
      </c>
      <c r="H329" s="13">
        <f>IF(ISBLANK(VLOOKUP(A329,Feature統計!A:N,11,FALSE)),"",VLOOKUP(A329,Feature統計!A:N,11,FALSE))</f>
        <v>44882</v>
      </c>
      <c r="I329" s="13">
        <f>IF(ISBLANK(VLOOKUP(A329,Feature統計!A:N,12,FALSE)),"",VLOOKUP(A329,Feature統計!A:N,12,FALSE))</f>
        <v>44888</v>
      </c>
      <c r="J329" s="13" t="str">
        <f>IF(ISBLANK(VLOOKUP(A329,Feature統計!A:N,13,FALSE)),"",VLOOKUP(A329,Feature統計!A:N,13,FALSE))</f>
        <v/>
      </c>
      <c r="K329" s="1" t="str">
        <f>IFERROR(VLOOKUP(E329,SystemTestCase!E:F,2,FALSE),VLOOKUP(E329,HW資料!A:B,2,FALSE))</f>
        <v>Pass</v>
      </c>
      <c r="L329" s="1"/>
      <c r="M329" s="13"/>
      <c r="N329" s="72" t="s">
        <v>5294</v>
      </c>
      <c r="O329" s="11" t="s">
        <v>3921</v>
      </c>
      <c r="P329" s="11"/>
      <c r="Q329" s="11"/>
      <c r="S329" t="str">
        <f t="shared" si="5"/>
        <v>DTC - Acall</v>
      </c>
    </row>
    <row r="330" spans="1:19" ht="34" x14ac:dyDescent="0.4">
      <c r="A330" s="11" t="str">
        <f>VLOOKUP(E330,匯總複製!H:N,5,FALSE)</f>
        <v>DTC - Ecall</v>
      </c>
      <c r="B330" s="12" t="str">
        <f>VLOOKUP(E330,匯總複製!H:N,7,FALSE)</f>
        <v>System Requirement</v>
      </c>
      <c r="C330" s="1" t="str">
        <f>VLOOKUP(A330,Feature統計!A:O,15,FALSE)</f>
        <v>Pass</v>
      </c>
      <c r="D330" s="1" t="str">
        <f>VLOOKUP(A330,Feature統計!A:O,5,FALSE)</f>
        <v>Nick</v>
      </c>
      <c r="E330" s="12" t="s">
        <v>420</v>
      </c>
      <c r="F330" s="12" t="str">
        <f>VLOOKUP(E330,匯總複製!H:J,2,FALSE)</f>
        <v>RTBM-36323</v>
      </c>
      <c r="G330" s="13">
        <f>IF(ISBLANK(VLOOKUP(A330,Feature統計!A:N,10,FALSE)),"",VLOOKUP(A330,Feature統計!A:N,10,FALSE))</f>
        <v>44879</v>
      </c>
      <c r="H330" s="13">
        <f>IF(ISBLANK(VLOOKUP(A330,Feature統計!A:N,11,FALSE)),"",VLOOKUP(A330,Feature統計!A:N,11,FALSE))</f>
        <v>44904</v>
      </c>
      <c r="I330" s="13">
        <f>IF(ISBLANK(VLOOKUP(A330,Feature統計!A:N,12,FALSE)),"",VLOOKUP(A330,Feature統計!A:N,12,FALSE))</f>
        <v>44888</v>
      </c>
      <c r="J330" s="13" t="str">
        <f>IF(ISBLANK(VLOOKUP(A330,Feature統計!A:N,13,FALSE)),"",VLOOKUP(A330,Feature統計!A:N,13,FALSE))</f>
        <v/>
      </c>
      <c r="K330" s="1" t="str">
        <f>IFERROR(VLOOKUP(E330,SystemTestCase!E:F,2,FALSE),VLOOKUP(E330,HW資料!A:B,2,FALSE))</f>
        <v>Pass</v>
      </c>
      <c r="L330" s="1"/>
      <c r="M330" s="13"/>
      <c r="N330" s="72" t="s">
        <v>5294</v>
      </c>
      <c r="O330" s="11" t="s">
        <v>3921</v>
      </c>
      <c r="P330" s="11"/>
      <c r="Q330" s="11"/>
      <c r="S330" t="str">
        <f t="shared" si="5"/>
        <v>DTC - Ecall</v>
      </c>
    </row>
    <row r="331" spans="1:19" x14ac:dyDescent="0.4">
      <c r="A331" s="12" t="str">
        <f>VLOOKUP(E331,匯總複製!H:N,5,FALSE)</f>
        <v>Out of scope</v>
      </c>
      <c r="B331" s="12" t="str">
        <f>VLOOKUP(E331,匯總複製!H:N,7,FALSE)</f>
        <v>System Requirement</v>
      </c>
      <c r="C331" s="1" t="e">
        <f>VLOOKUP(A331,Feature統計!A:O,15,FALSE)</f>
        <v>#N/A</v>
      </c>
      <c r="D331" s="1" t="e">
        <f>VLOOKUP(A331,Feature統計!A:O,5,FALSE)</f>
        <v>#N/A</v>
      </c>
      <c r="E331" s="12" t="s">
        <v>664</v>
      </c>
      <c r="F331" s="12" t="str">
        <f>VLOOKUP(E331,匯總複製!H:J,2,FALSE)</f>
        <v>RTBM-36625</v>
      </c>
      <c r="G331" s="13" t="e">
        <f>IF(ISBLANK(VLOOKUP(A331,Feature統計!A:N,10,FALSE)),"",VLOOKUP(A331,Feature統計!A:N,10,FALSE))</f>
        <v>#N/A</v>
      </c>
      <c r="H331" s="13" t="e">
        <f>IF(ISBLANK(VLOOKUP(A331,Feature統計!A:N,11,FALSE)),"",VLOOKUP(A331,Feature統計!A:N,11,FALSE))</f>
        <v>#N/A</v>
      </c>
      <c r="I331" s="13" t="e">
        <f>IF(ISBLANK(VLOOKUP(A331,Feature統計!A:N,12,FALSE)),"",VLOOKUP(A331,Feature統計!A:N,12,FALSE))</f>
        <v>#N/A</v>
      </c>
      <c r="J331" s="13" t="e">
        <f>IF(ISBLANK(VLOOKUP(A331,Feature統計!A:N,13,FALSE)),"",VLOOKUP(A331,Feature統計!A:N,13,FALSE))</f>
        <v>#N/A</v>
      </c>
      <c r="K331" s="1" t="str">
        <f>IFERROR(VLOOKUP(E331,SystemTestCase!E:F,2,FALSE),VLOOKUP(E331,HW資料!A:B,2,FALSE))</f>
        <v>Reviewed</v>
      </c>
      <c r="L331" s="1"/>
      <c r="M331" s="13"/>
      <c r="N331" s="72"/>
      <c r="O331" s="11" t="s">
        <v>3000</v>
      </c>
      <c r="P331" s="11"/>
      <c r="Q331" s="11"/>
      <c r="S331" t="str">
        <f t="shared" si="5"/>
        <v>Out of scope</v>
      </c>
    </row>
    <row r="332" spans="1:19" x14ac:dyDescent="0.4">
      <c r="A332" s="12" t="str">
        <f>VLOOKUP(E332,匯總複製!H:N,5,FALSE)</f>
        <v>Out of scope</v>
      </c>
      <c r="B332" s="12" t="str">
        <f>VLOOKUP(E332,匯總複製!H:N,7,FALSE)</f>
        <v>System Requirement</v>
      </c>
      <c r="C332" s="1" t="e">
        <f>VLOOKUP(A332,Feature統計!A:O,15,FALSE)</f>
        <v>#N/A</v>
      </c>
      <c r="D332" s="1" t="e">
        <f>VLOOKUP(A332,Feature統計!A:O,5,FALSE)</f>
        <v>#N/A</v>
      </c>
      <c r="E332" s="12" t="s">
        <v>666</v>
      </c>
      <c r="F332" s="12" t="str">
        <f>VLOOKUP(E332,匯總複製!H:J,2,FALSE)</f>
        <v>RTBM-36624</v>
      </c>
      <c r="G332" s="13" t="e">
        <f>IF(ISBLANK(VLOOKUP(A332,Feature統計!A:N,10,FALSE)),"",VLOOKUP(A332,Feature統計!A:N,10,FALSE))</f>
        <v>#N/A</v>
      </c>
      <c r="H332" s="13" t="e">
        <f>IF(ISBLANK(VLOOKUP(A332,Feature統計!A:N,11,FALSE)),"",VLOOKUP(A332,Feature統計!A:N,11,FALSE))</f>
        <v>#N/A</v>
      </c>
      <c r="I332" s="13" t="e">
        <f>IF(ISBLANK(VLOOKUP(A332,Feature統計!A:N,12,FALSE)),"",VLOOKUP(A332,Feature統計!A:N,12,FALSE))</f>
        <v>#N/A</v>
      </c>
      <c r="J332" s="13" t="e">
        <f>IF(ISBLANK(VLOOKUP(A332,Feature統計!A:N,13,FALSE)),"",VLOOKUP(A332,Feature統計!A:N,13,FALSE))</f>
        <v>#N/A</v>
      </c>
      <c r="K332" s="1" t="str">
        <f>IFERROR(VLOOKUP(E332,SystemTestCase!E:F,2,FALSE),VLOOKUP(E332,HW資料!A:B,2,FALSE))</f>
        <v>Reviewed</v>
      </c>
      <c r="L332" s="1"/>
      <c r="M332" s="13"/>
      <c r="N332" s="72"/>
      <c r="O332" s="11" t="s">
        <v>3000</v>
      </c>
      <c r="P332" s="11"/>
      <c r="Q332" s="11"/>
      <c r="S332" t="str">
        <f t="shared" si="5"/>
        <v>Out of scope</v>
      </c>
    </row>
    <row r="333" spans="1:19" x14ac:dyDescent="0.4">
      <c r="A333" s="12" t="str">
        <f>VLOOKUP(E333,匯總複製!H:N,5,FALSE)</f>
        <v>Out of scope</v>
      </c>
      <c r="B333" s="12" t="str">
        <f>VLOOKUP(E333,匯總複製!H:N,7,FALSE)</f>
        <v>System Requirement</v>
      </c>
      <c r="C333" s="1" t="e">
        <f>VLOOKUP(A333,Feature統計!A:O,15,FALSE)</f>
        <v>#N/A</v>
      </c>
      <c r="D333" s="1" t="e">
        <f>VLOOKUP(A333,Feature統計!A:O,5,FALSE)</f>
        <v>#N/A</v>
      </c>
      <c r="E333" s="12" t="s">
        <v>668</v>
      </c>
      <c r="F333" s="12" t="str">
        <f>VLOOKUP(E333,匯總複製!H:J,2,FALSE)</f>
        <v>RTBM-36623</v>
      </c>
      <c r="G333" s="13" t="e">
        <f>IF(ISBLANK(VLOOKUP(A333,Feature統計!A:N,10,FALSE)),"",VLOOKUP(A333,Feature統計!A:N,10,FALSE))</f>
        <v>#N/A</v>
      </c>
      <c r="H333" s="13" t="e">
        <f>IF(ISBLANK(VLOOKUP(A333,Feature統計!A:N,11,FALSE)),"",VLOOKUP(A333,Feature統計!A:N,11,FALSE))</f>
        <v>#N/A</v>
      </c>
      <c r="I333" s="13" t="e">
        <f>IF(ISBLANK(VLOOKUP(A333,Feature統計!A:N,12,FALSE)),"",VLOOKUP(A333,Feature統計!A:N,12,FALSE))</f>
        <v>#N/A</v>
      </c>
      <c r="J333" s="13" t="e">
        <f>IF(ISBLANK(VLOOKUP(A333,Feature統計!A:N,13,FALSE)),"",VLOOKUP(A333,Feature統計!A:N,13,FALSE))</f>
        <v>#N/A</v>
      </c>
      <c r="K333" s="1" t="str">
        <f>IFERROR(VLOOKUP(E333,SystemTestCase!E:F,2,FALSE),VLOOKUP(E333,HW資料!A:B,2,FALSE))</f>
        <v>Reviewed</v>
      </c>
      <c r="L333" s="1"/>
      <c r="M333" s="13"/>
      <c r="N333" s="72"/>
      <c r="O333" s="11" t="s">
        <v>3000</v>
      </c>
      <c r="P333" s="11"/>
      <c r="Q333" s="11"/>
      <c r="S333" t="str">
        <f t="shared" si="5"/>
        <v>Out of scope</v>
      </c>
    </row>
    <row r="334" spans="1:19" x14ac:dyDescent="0.4">
      <c r="A334" s="12" t="str">
        <f>VLOOKUP(E334,匯總複製!H:N,5,FALSE)</f>
        <v>Out of scope</v>
      </c>
      <c r="B334" s="12" t="str">
        <f>VLOOKUP(E334,匯總複製!H:N,7,FALSE)</f>
        <v>System Requirement</v>
      </c>
      <c r="C334" s="1" t="e">
        <f>VLOOKUP(A334,Feature統計!A:O,15,FALSE)</f>
        <v>#N/A</v>
      </c>
      <c r="D334" s="1" t="e">
        <f>VLOOKUP(A334,Feature統計!A:O,5,FALSE)</f>
        <v>#N/A</v>
      </c>
      <c r="E334" s="12" t="s">
        <v>670</v>
      </c>
      <c r="F334" s="12" t="str">
        <f>VLOOKUP(E334,匯總複製!H:J,2,FALSE)</f>
        <v>RTBM-36622</v>
      </c>
      <c r="G334" s="13" t="e">
        <f>IF(ISBLANK(VLOOKUP(A334,Feature統計!A:N,10,FALSE)),"",VLOOKUP(A334,Feature統計!A:N,10,FALSE))</f>
        <v>#N/A</v>
      </c>
      <c r="H334" s="13" t="e">
        <f>IF(ISBLANK(VLOOKUP(A334,Feature統計!A:N,11,FALSE)),"",VLOOKUP(A334,Feature統計!A:N,11,FALSE))</f>
        <v>#N/A</v>
      </c>
      <c r="I334" s="13" t="e">
        <f>IF(ISBLANK(VLOOKUP(A334,Feature統計!A:N,12,FALSE)),"",VLOOKUP(A334,Feature統計!A:N,12,FALSE))</f>
        <v>#N/A</v>
      </c>
      <c r="J334" s="13" t="e">
        <f>IF(ISBLANK(VLOOKUP(A334,Feature統計!A:N,13,FALSE)),"",VLOOKUP(A334,Feature統計!A:N,13,FALSE))</f>
        <v>#N/A</v>
      </c>
      <c r="K334" s="1" t="str">
        <f>IFERROR(VLOOKUP(E334,SystemTestCase!E:F,2,FALSE),VLOOKUP(E334,HW資料!A:B,2,FALSE))</f>
        <v>Reviewed</v>
      </c>
      <c r="L334" s="1"/>
      <c r="M334" s="13"/>
      <c r="N334" s="72"/>
      <c r="O334" s="11" t="s">
        <v>3000</v>
      </c>
      <c r="P334" s="11"/>
      <c r="Q334" s="11"/>
      <c r="S334" t="str">
        <f t="shared" si="5"/>
        <v>Out of scope</v>
      </c>
    </row>
    <row r="335" spans="1:19" ht="34" x14ac:dyDescent="0.4">
      <c r="A335" s="12" t="str">
        <f>VLOOKUP(E335,匯總複製!H:N,5,FALSE)</f>
        <v>DTC - GNSS</v>
      </c>
      <c r="B335" s="12" t="str">
        <f>VLOOKUP(E335,匯總複製!H:N,7,FALSE)</f>
        <v>System Requirement</v>
      </c>
      <c r="C335" s="1" t="str">
        <f>VLOOKUP(A335,Feature統計!A:O,15,FALSE)</f>
        <v>Pass</v>
      </c>
      <c r="D335" s="1" t="str">
        <f>VLOOKUP(A335,Feature統計!A:O,5,FALSE)</f>
        <v>Nick</v>
      </c>
      <c r="E335" s="12" t="s">
        <v>98</v>
      </c>
      <c r="F335" s="12" t="str">
        <f>VLOOKUP(E335,匯總複製!H:J,2,FALSE)</f>
        <v>RTBM-36563</v>
      </c>
      <c r="G335" s="13">
        <f>IF(ISBLANK(VLOOKUP(A335,Feature統計!A:N,10,FALSE)),"",VLOOKUP(A335,Feature統計!A:N,10,FALSE))</f>
        <v>44879</v>
      </c>
      <c r="H335" s="13">
        <f>IF(ISBLANK(VLOOKUP(A335,Feature統計!A:N,11,FALSE)),"",VLOOKUP(A335,Feature統計!A:N,11,FALSE))</f>
        <v>44904</v>
      </c>
      <c r="I335" s="13">
        <f>IF(ISBLANK(VLOOKUP(A335,Feature統計!A:N,12,FALSE)),"",VLOOKUP(A335,Feature統計!A:N,12,FALSE))</f>
        <v>44888</v>
      </c>
      <c r="J335" s="13" t="str">
        <f>IF(ISBLANK(VLOOKUP(A335,Feature統計!A:N,13,FALSE)),"",VLOOKUP(A335,Feature統計!A:N,13,FALSE))</f>
        <v/>
      </c>
      <c r="K335" s="1" t="str">
        <f>IFERROR(VLOOKUP(E335,SystemTestCase!E:F,2,FALSE),VLOOKUP(E335,HW資料!A:B,2,FALSE))</f>
        <v>Pass</v>
      </c>
      <c r="L335" s="1"/>
      <c r="M335" s="13"/>
      <c r="N335" s="72"/>
      <c r="O335" s="11" t="s">
        <v>3921</v>
      </c>
      <c r="P335" s="11"/>
      <c r="Q335" s="11"/>
      <c r="S335" t="str">
        <f t="shared" si="5"/>
        <v>DTC - GNSS</v>
      </c>
    </row>
    <row r="336" spans="1:19" ht="34" x14ac:dyDescent="0.4">
      <c r="A336" s="12" t="str">
        <f>VLOOKUP(E336,匯總複製!H:N,5,FALSE)</f>
        <v>DTC - GNSS</v>
      </c>
      <c r="B336" s="12" t="str">
        <f>VLOOKUP(E336,匯總複製!H:N,7,FALSE)</f>
        <v>System Requirement</v>
      </c>
      <c r="C336" s="1" t="str">
        <f>VLOOKUP(A336,Feature統計!A:O,15,FALSE)</f>
        <v>Pass</v>
      </c>
      <c r="D336" s="1" t="str">
        <f>VLOOKUP(A336,Feature統計!A:O,5,FALSE)</f>
        <v>Nick</v>
      </c>
      <c r="E336" s="12" t="s">
        <v>100</v>
      </c>
      <c r="F336" s="12" t="str">
        <f>VLOOKUP(E336,匯總複製!H:J,2,FALSE)</f>
        <v>RTBM-36562</v>
      </c>
      <c r="G336" s="13">
        <f>IF(ISBLANK(VLOOKUP(A336,Feature統計!A:N,10,FALSE)),"",VLOOKUP(A336,Feature統計!A:N,10,FALSE))</f>
        <v>44879</v>
      </c>
      <c r="H336" s="13">
        <f>IF(ISBLANK(VLOOKUP(A336,Feature統計!A:N,11,FALSE)),"",VLOOKUP(A336,Feature統計!A:N,11,FALSE))</f>
        <v>44904</v>
      </c>
      <c r="I336" s="13">
        <f>IF(ISBLANK(VLOOKUP(A336,Feature統計!A:N,12,FALSE)),"",VLOOKUP(A336,Feature統計!A:N,12,FALSE))</f>
        <v>44888</v>
      </c>
      <c r="J336" s="13" t="str">
        <f>IF(ISBLANK(VLOOKUP(A336,Feature統計!A:N,13,FALSE)),"",VLOOKUP(A336,Feature統計!A:N,13,FALSE))</f>
        <v/>
      </c>
      <c r="K336" s="1" t="str">
        <f>IFERROR(VLOOKUP(E336,SystemTestCase!E:F,2,FALSE),VLOOKUP(E336,HW資料!A:B,2,FALSE))</f>
        <v>Pass</v>
      </c>
      <c r="L336" s="1"/>
      <c r="M336" s="13"/>
      <c r="N336" s="72"/>
      <c r="O336" s="11" t="s">
        <v>3921</v>
      </c>
      <c r="P336" s="11"/>
      <c r="Q336" s="11"/>
      <c r="S336" t="str">
        <f t="shared" si="5"/>
        <v>DTC - GNSS</v>
      </c>
    </row>
    <row r="337" spans="1:19" ht="34" x14ac:dyDescent="0.4">
      <c r="A337" s="12" t="str">
        <f>VLOOKUP(E337,匯總複製!H:N,5,FALSE)</f>
        <v>Out of scope</v>
      </c>
      <c r="B337" s="12" t="str">
        <f>VLOOKUP(E337,匯總複製!H:N,7,FALSE)</f>
        <v>System Requirement</v>
      </c>
      <c r="C337" s="1" t="e">
        <f>VLOOKUP(A337,Feature統計!A:O,15,FALSE)</f>
        <v>#N/A</v>
      </c>
      <c r="D337" s="1" t="e">
        <f>VLOOKUP(A337,Feature統計!A:O,5,FALSE)</f>
        <v>#N/A</v>
      </c>
      <c r="E337" s="12" t="s">
        <v>102</v>
      </c>
      <c r="F337" s="12" t="str">
        <f>VLOOKUP(E337,匯總複製!H:J,2,FALSE)</f>
        <v>RTBM-36561</v>
      </c>
      <c r="G337" s="13" t="e">
        <f>IF(ISBLANK(VLOOKUP(A337,Feature統計!A:N,10,FALSE)),"",VLOOKUP(A337,Feature統計!A:N,10,FALSE))</f>
        <v>#N/A</v>
      </c>
      <c r="H337" s="13" t="e">
        <f>IF(ISBLANK(VLOOKUP(A337,Feature統計!A:N,11,FALSE)),"",VLOOKUP(A337,Feature統計!A:N,11,FALSE))</f>
        <v>#N/A</v>
      </c>
      <c r="I337" s="13" t="e">
        <f>IF(ISBLANK(VLOOKUP(A337,Feature統計!A:N,12,FALSE)),"",VLOOKUP(A337,Feature統計!A:N,12,FALSE))</f>
        <v>#N/A</v>
      </c>
      <c r="J337" s="13" t="e">
        <f>IF(ISBLANK(VLOOKUP(A337,Feature統計!A:N,13,FALSE)),"",VLOOKUP(A337,Feature統計!A:N,13,FALSE))</f>
        <v>#N/A</v>
      </c>
      <c r="K337" s="1" t="str">
        <f>IFERROR(VLOOKUP(E337,SystemTestCase!E:F,2,FALSE),VLOOKUP(E337,HW資料!A:B,2,FALSE))</f>
        <v>On-going</v>
      </c>
      <c r="L337" s="1"/>
      <c r="M337" s="13"/>
      <c r="N337" s="72"/>
      <c r="O337" s="11" t="s">
        <v>3921</v>
      </c>
      <c r="P337" s="11"/>
      <c r="Q337" s="11"/>
      <c r="S337" t="str">
        <f t="shared" si="5"/>
        <v>Out of scope</v>
      </c>
    </row>
    <row r="338" spans="1:19" ht="51" x14ac:dyDescent="0.4">
      <c r="A338" s="11" t="str">
        <f>VLOOKUP(E338,匯總複製!H:N,5,FALSE)</f>
        <v>DTC - LED</v>
      </c>
      <c r="B338" s="12" t="str">
        <f>VLOOKUP(E338,匯總複製!H:N,7,FALSE)</f>
        <v>System Requirement</v>
      </c>
      <c r="C338" s="1" t="str">
        <f>VLOOKUP(A338,Feature統計!A:O,15,FALSE)</f>
        <v>Pass</v>
      </c>
      <c r="D338" s="1" t="str">
        <f>VLOOKUP(A338,Feature統計!A:O,5,FALSE)</f>
        <v>Nick</v>
      </c>
      <c r="E338" s="12" t="s">
        <v>230</v>
      </c>
      <c r="F338" s="12" t="str">
        <f>VLOOKUP(E338,匯總複製!H:J,2,FALSE)</f>
        <v>RTBM-36467</v>
      </c>
      <c r="G338" s="13">
        <f>IF(ISBLANK(VLOOKUP(A338,Feature統計!A:N,10,FALSE)),"",VLOOKUP(A338,Feature統計!A:N,10,FALSE))</f>
        <v>44879</v>
      </c>
      <c r="H338" s="13">
        <f>IF(ISBLANK(VLOOKUP(A338,Feature統計!A:N,11,FALSE)),"",VLOOKUP(A338,Feature統計!A:N,11,FALSE))</f>
        <v>44904</v>
      </c>
      <c r="I338" s="13">
        <f>IF(ISBLANK(VLOOKUP(A338,Feature統計!A:N,12,FALSE)),"",VLOOKUP(A338,Feature統計!A:N,12,FALSE))</f>
        <v>44888</v>
      </c>
      <c r="J338" s="13" t="str">
        <f>IF(ISBLANK(VLOOKUP(A338,Feature統計!A:N,13,FALSE)),"",VLOOKUP(A338,Feature統計!A:N,13,FALSE))</f>
        <v/>
      </c>
      <c r="K338" s="1" t="str">
        <f>IFERROR(VLOOKUP(E338,SystemTestCase!E:F,2,FALSE),VLOOKUP(E338,HW資料!A:B,2,FALSE))</f>
        <v>Pass</v>
      </c>
      <c r="L338" s="1"/>
      <c r="M338" s="13"/>
      <c r="N338" s="72"/>
      <c r="O338" s="11" t="s">
        <v>5337</v>
      </c>
      <c r="P338" s="11"/>
      <c r="Q338" s="11" t="s">
        <v>5409</v>
      </c>
      <c r="S338" s="60" t="str">
        <f t="shared" si="5"/>
        <v>DTC - LED</v>
      </c>
    </row>
    <row r="339" spans="1:19" ht="34" x14ac:dyDescent="0.4">
      <c r="A339" s="12" t="str">
        <f>VLOOKUP(E339,匯總複製!H:N,5,FALSE)</f>
        <v>DTC - LED</v>
      </c>
      <c r="B339" s="12" t="str">
        <f>VLOOKUP(E339,匯總複製!H:N,7,FALSE)</f>
        <v>System Requirement</v>
      </c>
      <c r="C339" s="1" t="str">
        <f>VLOOKUP(A339,Feature統計!A:O,15,FALSE)</f>
        <v>Pass</v>
      </c>
      <c r="D339" s="1" t="str">
        <f>VLOOKUP(A339,Feature統計!A:O,5,FALSE)</f>
        <v>Nick</v>
      </c>
      <c r="E339" s="12" t="s">
        <v>232</v>
      </c>
      <c r="F339" s="12" t="str">
        <f>VLOOKUP(E339,匯總複製!H:J,2,FALSE)</f>
        <v>RTBM-36466</v>
      </c>
      <c r="G339" s="13">
        <f>IF(ISBLANK(VLOOKUP(A339,Feature統計!A:N,10,FALSE)),"",VLOOKUP(A339,Feature統計!A:N,10,FALSE))</f>
        <v>44879</v>
      </c>
      <c r="H339" s="13">
        <f>IF(ISBLANK(VLOOKUP(A339,Feature統計!A:N,11,FALSE)),"",VLOOKUP(A339,Feature統計!A:N,11,FALSE))</f>
        <v>44904</v>
      </c>
      <c r="I339" s="13">
        <f>IF(ISBLANK(VLOOKUP(A339,Feature統計!A:N,12,FALSE)),"",VLOOKUP(A339,Feature統計!A:N,12,FALSE))</f>
        <v>44888</v>
      </c>
      <c r="J339" s="13" t="str">
        <f>IF(ISBLANK(VLOOKUP(A339,Feature統計!A:N,13,FALSE)),"",VLOOKUP(A339,Feature統計!A:N,13,FALSE))</f>
        <v/>
      </c>
      <c r="K339" s="1" t="str">
        <f>IFERROR(VLOOKUP(E339,SystemTestCase!E:F,2,FALSE),VLOOKUP(E339,HW資料!A:B,2,FALSE))</f>
        <v>StagePass</v>
      </c>
      <c r="L339" s="1"/>
      <c r="M339" s="13"/>
      <c r="N339" s="72"/>
      <c r="O339" s="11" t="s">
        <v>3922</v>
      </c>
      <c r="P339" s="11"/>
      <c r="Q339" s="11"/>
      <c r="S339" t="str">
        <f t="shared" si="5"/>
        <v>DTC - LED</v>
      </c>
    </row>
    <row r="340" spans="1:19" ht="34" x14ac:dyDescent="0.4">
      <c r="A340" s="12" t="str">
        <f>VLOOKUP(E340,匯總複製!H:N,5,FALSE)</f>
        <v>DTC - LED</v>
      </c>
      <c r="B340" s="12" t="str">
        <f>VLOOKUP(E340,匯總複製!H:N,7,FALSE)</f>
        <v>System Requirement</v>
      </c>
      <c r="C340" s="1" t="str">
        <f>VLOOKUP(A340,Feature統計!A:O,15,FALSE)</f>
        <v>Pass</v>
      </c>
      <c r="D340" s="1" t="str">
        <f>VLOOKUP(A340,Feature統計!A:O,5,FALSE)</f>
        <v>Nick</v>
      </c>
      <c r="E340" s="12" t="s">
        <v>234</v>
      </c>
      <c r="F340" s="12" t="str">
        <f>VLOOKUP(E340,匯總複製!H:J,2,FALSE)</f>
        <v>RTBM-36465</v>
      </c>
      <c r="G340" s="13">
        <f>IF(ISBLANK(VLOOKUP(A340,Feature統計!A:N,10,FALSE)),"",VLOOKUP(A340,Feature統計!A:N,10,FALSE))</f>
        <v>44879</v>
      </c>
      <c r="H340" s="13">
        <f>IF(ISBLANK(VLOOKUP(A340,Feature統計!A:N,11,FALSE)),"",VLOOKUP(A340,Feature統計!A:N,11,FALSE))</f>
        <v>44904</v>
      </c>
      <c r="I340" s="13">
        <f>IF(ISBLANK(VLOOKUP(A340,Feature統計!A:N,12,FALSE)),"",VLOOKUP(A340,Feature統計!A:N,12,FALSE))</f>
        <v>44888</v>
      </c>
      <c r="J340" s="13" t="str">
        <f>IF(ISBLANK(VLOOKUP(A340,Feature統計!A:N,13,FALSE)),"",VLOOKUP(A340,Feature統計!A:N,13,FALSE))</f>
        <v/>
      </c>
      <c r="K340" s="1" t="str">
        <f>IFERROR(VLOOKUP(E340,SystemTestCase!E:F,2,FALSE),VLOOKUP(E340,HW資料!A:B,2,FALSE))</f>
        <v>StagePass</v>
      </c>
      <c r="L340" s="1"/>
      <c r="M340" s="13"/>
      <c r="N340" s="72"/>
      <c r="O340" s="11" t="s">
        <v>3922</v>
      </c>
      <c r="P340" s="11"/>
      <c r="Q340" s="11"/>
      <c r="S340" t="str">
        <f t="shared" si="5"/>
        <v>DTC - LED</v>
      </c>
    </row>
    <row r="341" spans="1:19" ht="34" x14ac:dyDescent="0.4">
      <c r="A341" s="12" t="str">
        <f>VLOOKUP(E341,匯總複製!H:N,5,FALSE)</f>
        <v>DTC - LED</v>
      </c>
      <c r="B341" s="12" t="str">
        <f>VLOOKUP(E341,匯總複製!H:N,7,FALSE)</f>
        <v>System Requirement</v>
      </c>
      <c r="C341" s="1" t="str">
        <f>VLOOKUP(A341,Feature統計!A:O,15,FALSE)</f>
        <v>Pass</v>
      </c>
      <c r="D341" s="1" t="str">
        <f>VLOOKUP(A341,Feature統計!A:O,5,FALSE)</f>
        <v>Nick</v>
      </c>
      <c r="E341" s="12" t="s">
        <v>236</v>
      </c>
      <c r="F341" s="12" t="str">
        <f>VLOOKUP(E341,匯總複製!H:J,2,FALSE)</f>
        <v>RTBM-36464</v>
      </c>
      <c r="G341" s="13">
        <f>IF(ISBLANK(VLOOKUP(A341,Feature統計!A:N,10,FALSE)),"",VLOOKUP(A341,Feature統計!A:N,10,FALSE))</f>
        <v>44879</v>
      </c>
      <c r="H341" s="13">
        <f>IF(ISBLANK(VLOOKUP(A341,Feature統計!A:N,11,FALSE)),"",VLOOKUP(A341,Feature統計!A:N,11,FALSE))</f>
        <v>44904</v>
      </c>
      <c r="I341" s="13">
        <f>IF(ISBLANK(VLOOKUP(A341,Feature統計!A:N,12,FALSE)),"",VLOOKUP(A341,Feature統計!A:N,12,FALSE))</f>
        <v>44888</v>
      </c>
      <c r="J341" s="13" t="str">
        <f>IF(ISBLANK(VLOOKUP(A341,Feature統計!A:N,13,FALSE)),"",VLOOKUP(A341,Feature統計!A:N,13,FALSE))</f>
        <v/>
      </c>
      <c r="K341" s="1" t="str">
        <f>IFERROR(VLOOKUP(E341,SystemTestCase!E:F,2,FALSE),VLOOKUP(E341,HW資料!A:B,2,FALSE))</f>
        <v>Pass</v>
      </c>
      <c r="L341" s="1"/>
      <c r="M341" s="13"/>
      <c r="N341" s="72"/>
      <c r="O341" s="11" t="s">
        <v>3922</v>
      </c>
      <c r="P341" s="11"/>
      <c r="Q341" s="11"/>
      <c r="S341" t="str">
        <f t="shared" si="5"/>
        <v>DTC - LED</v>
      </c>
    </row>
    <row r="342" spans="1:19" ht="51" x14ac:dyDescent="0.4">
      <c r="A342" s="11" t="str">
        <f>VLOOKUP(E342,匯總複製!H:N,5,FALSE)</f>
        <v>DTC - LED</v>
      </c>
      <c r="B342" s="12" t="str">
        <f>VLOOKUP(E342,匯總複製!H:N,7,FALSE)</f>
        <v>System Requirement</v>
      </c>
      <c r="C342" s="1" t="str">
        <f>VLOOKUP(A342,Feature統計!A:O,15,FALSE)</f>
        <v>Pass</v>
      </c>
      <c r="D342" s="1" t="str">
        <f>VLOOKUP(A342,Feature統計!A:O,5,FALSE)</f>
        <v>Nick</v>
      </c>
      <c r="E342" s="12" t="s">
        <v>238</v>
      </c>
      <c r="F342" s="12" t="str">
        <f>VLOOKUP(E342,匯總複製!H:J,2,FALSE)</f>
        <v>RTBM-36463</v>
      </c>
      <c r="G342" s="13">
        <f>IF(ISBLANK(VLOOKUP(A342,Feature統計!A:N,10,FALSE)),"",VLOOKUP(A342,Feature統計!A:N,10,FALSE))</f>
        <v>44879</v>
      </c>
      <c r="H342" s="13">
        <f>IF(ISBLANK(VLOOKUP(A342,Feature統計!A:N,11,FALSE)),"",VLOOKUP(A342,Feature統計!A:N,11,FALSE))</f>
        <v>44904</v>
      </c>
      <c r="I342" s="13">
        <f>IF(ISBLANK(VLOOKUP(A342,Feature統計!A:N,12,FALSE)),"",VLOOKUP(A342,Feature統計!A:N,12,FALSE))</f>
        <v>44888</v>
      </c>
      <c r="J342" s="13" t="str">
        <f>IF(ISBLANK(VLOOKUP(A342,Feature統計!A:N,13,FALSE)),"",VLOOKUP(A342,Feature統計!A:N,13,FALSE))</f>
        <v/>
      </c>
      <c r="K342" s="1" t="str">
        <f>IFERROR(VLOOKUP(E342,SystemTestCase!E:F,2,FALSE),VLOOKUP(E342,HW資料!A:B,2,FALSE))</f>
        <v>Pass</v>
      </c>
      <c r="L342" s="1"/>
      <c r="M342" s="13"/>
      <c r="N342" s="72"/>
      <c r="O342" s="11" t="s">
        <v>5337</v>
      </c>
      <c r="P342" s="11"/>
      <c r="Q342" s="11"/>
      <c r="S342" t="str">
        <f t="shared" si="5"/>
        <v>DTC - LED</v>
      </c>
    </row>
    <row r="343" spans="1:19" ht="51" x14ac:dyDescent="0.4">
      <c r="A343" s="11" t="str">
        <f>VLOOKUP(E343,匯總複製!H:N,5,FALSE)</f>
        <v>DTC - LED</v>
      </c>
      <c r="B343" s="12" t="str">
        <f>VLOOKUP(E343,匯總複製!H:N,7,FALSE)</f>
        <v>System Requirement</v>
      </c>
      <c r="C343" s="1" t="str">
        <f>VLOOKUP(A343,Feature統計!A:O,15,FALSE)</f>
        <v>Pass</v>
      </c>
      <c r="D343" s="1" t="str">
        <f>VLOOKUP(A343,Feature統計!A:O,5,FALSE)</f>
        <v>Nick</v>
      </c>
      <c r="E343" s="12" t="s">
        <v>240</v>
      </c>
      <c r="F343" s="12" t="str">
        <f>VLOOKUP(E343,匯總複製!H:J,2,FALSE)</f>
        <v>RTBM-36462</v>
      </c>
      <c r="G343" s="13">
        <f>IF(ISBLANK(VLOOKUP(A343,Feature統計!A:N,10,FALSE)),"",VLOOKUP(A343,Feature統計!A:N,10,FALSE))</f>
        <v>44879</v>
      </c>
      <c r="H343" s="13">
        <f>IF(ISBLANK(VLOOKUP(A343,Feature統計!A:N,11,FALSE)),"",VLOOKUP(A343,Feature統計!A:N,11,FALSE))</f>
        <v>44904</v>
      </c>
      <c r="I343" s="13">
        <f>IF(ISBLANK(VLOOKUP(A343,Feature統計!A:N,12,FALSE)),"",VLOOKUP(A343,Feature統計!A:N,12,FALSE))</f>
        <v>44888</v>
      </c>
      <c r="J343" s="13" t="str">
        <f>IF(ISBLANK(VLOOKUP(A343,Feature統計!A:N,13,FALSE)),"",VLOOKUP(A343,Feature統計!A:N,13,FALSE))</f>
        <v/>
      </c>
      <c r="K343" s="1" t="str">
        <f>IFERROR(VLOOKUP(E343,SystemTestCase!E:F,2,FALSE),VLOOKUP(E343,HW資料!A:B,2,FALSE))</f>
        <v>Pass</v>
      </c>
      <c r="L343" s="1"/>
      <c r="M343" s="13"/>
      <c r="N343" s="72"/>
      <c r="O343" s="11" t="s">
        <v>5337</v>
      </c>
      <c r="P343" s="11"/>
      <c r="Q343" s="11"/>
      <c r="S343" t="str">
        <f t="shared" si="5"/>
        <v>DTC - LED</v>
      </c>
    </row>
    <row r="344" spans="1:19" ht="51" x14ac:dyDescent="0.4">
      <c r="A344" s="11" t="str">
        <f>VLOOKUP(E344,匯總複製!H:N,5,FALSE)</f>
        <v>DTC - LED</v>
      </c>
      <c r="B344" s="12" t="str">
        <f>VLOOKUP(E344,匯總複製!H:N,7,FALSE)</f>
        <v>System Requirement</v>
      </c>
      <c r="C344" s="1" t="str">
        <f>VLOOKUP(A344,Feature統計!A:O,15,FALSE)</f>
        <v>Pass</v>
      </c>
      <c r="D344" s="1" t="str">
        <f>VLOOKUP(A344,Feature統計!A:O,5,FALSE)</f>
        <v>Nick</v>
      </c>
      <c r="E344" s="12" t="s">
        <v>242</v>
      </c>
      <c r="F344" s="12" t="str">
        <f>VLOOKUP(E344,匯總複製!H:J,2,FALSE)</f>
        <v>RTBM-36461</v>
      </c>
      <c r="G344" s="13">
        <f>IF(ISBLANK(VLOOKUP(A344,Feature統計!A:N,10,FALSE)),"",VLOOKUP(A344,Feature統計!A:N,10,FALSE))</f>
        <v>44879</v>
      </c>
      <c r="H344" s="13">
        <f>IF(ISBLANK(VLOOKUP(A344,Feature統計!A:N,11,FALSE)),"",VLOOKUP(A344,Feature統計!A:N,11,FALSE))</f>
        <v>44904</v>
      </c>
      <c r="I344" s="13">
        <f>IF(ISBLANK(VLOOKUP(A344,Feature統計!A:N,12,FALSE)),"",VLOOKUP(A344,Feature統計!A:N,12,FALSE))</f>
        <v>44888</v>
      </c>
      <c r="J344" s="13" t="str">
        <f>IF(ISBLANK(VLOOKUP(A344,Feature統計!A:N,13,FALSE)),"",VLOOKUP(A344,Feature統計!A:N,13,FALSE))</f>
        <v/>
      </c>
      <c r="K344" s="1" t="str">
        <f>IFERROR(VLOOKUP(E344,SystemTestCase!E:F,2,FALSE),VLOOKUP(E344,HW資料!A:B,2,FALSE))</f>
        <v>Pass</v>
      </c>
      <c r="L344" s="1"/>
      <c r="M344" s="13"/>
      <c r="N344" s="72"/>
      <c r="O344" s="11" t="s">
        <v>5337</v>
      </c>
      <c r="P344" s="11"/>
      <c r="Q344" s="11"/>
      <c r="S344" t="str">
        <f t="shared" si="5"/>
        <v>DTC - LED</v>
      </c>
    </row>
    <row r="345" spans="1:19" ht="34" x14ac:dyDescent="0.4">
      <c r="A345" s="12" t="str">
        <f>VLOOKUP(E345,匯總複製!H:N,5,FALSE)</f>
        <v>DTC - LED</v>
      </c>
      <c r="B345" s="12" t="str">
        <f>VLOOKUP(E345,匯總複製!H:N,7,FALSE)</f>
        <v>System Requirement</v>
      </c>
      <c r="C345" s="1" t="str">
        <f>VLOOKUP(A345,Feature統計!A:O,15,FALSE)</f>
        <v>Pass</v>
      </c>
      <c r="D345" s="1" t="str">
        <f>VLOOKUP(A345,Feature統計!A:O,5,FALSE)</f>
        <v>Nick</v>
      </c>
      <c r="E345" s="12" t="s">
        <v>244</v>
      </c>
      <c r="F345" s="12" t="str">
        <f>VLOOKUP(E345,匯總複製!H:J,2,FALSE)</f>
        <v>RTBM-36460</v>
      </c>
      <c r="G345" s="13">
        <f>IF(ISBLANK(VLOOKUP(A345,Feature統計!A:N,10,FALSE)),"",VLOOKUP(A345,Feature統計!A:N,10,FALSE))</f>
        <v>44879</v>
      </c>
      <c r="H345" s="13">
        <f>IF(ISBLANK(VLOOKUP(A345,Feature統計!A:N,11,FALSE)),"",VLOOKUP(A345,Feature統計!A:N,11,FALSE))</f>
        <v>44904</v>
      </c>
      <c r="I345" s="13">
        <f>IF(ISBLANK(VLOOKUP(A345,Feature統計!A:N,12,FALSE)),"",VLOOKUP(A345,Feature統計!A:N,12,FALSE))</f>
        <v>44888</v>
      </c>
      <c r="J345" s="13" t="str">
        <f>IF(ISBLANK(VLOOKUP(A345,Feature統計!A:N,13,FALSE)),"",VLOOKUP(A345,Feature統計!A:N,13,FALSE))</f>
        <v/>
      </c>
      <c r="K345" s="1" t="str">
        <f>IFERROR(VLOOKUP(E345,SystemTestCase!E:F,2,FALSE),VLOOKUP(E345,HW資料!A:B,2,FALSE))</f>
        <v>Pass</v>
      </c>
      <c r="L345" s="1"/>
      <c r="M345" s="13"/>
      <c r="N345" s="72"/>
      <c r="O345" s="11" t="s">
        <v>3922</v>
      </c>
      <c r="P345" s="11"/>
      <c r="Q345" s="11"/>
      <c r="S345" t="str">
        <f t="shared" si="5"/>
        <v>DTC - LED</v>
      </c>
    </row>
    <row r="346" spans="1:19" x14ac:dyDescent="0.4">
      <c r="A346" s="12" t="str">
        <f>VLOOKUP(E346,匯總複製!H:N,5,FALSE)</f>
        <v>DTC - LED</v>
      </c>
      <c r="B346" s="12" t="str">
        <f>VLOOKUP(E346,匯總複製!H:N,7,FALSE)</f>
        <v>System Requirement</v>
      </c>
      <c r="C346" s="1" t="str">
        <f>VLOOKUP(A346,Feature統計!A:O,15,FALSE)</f>
        <v>Pass</v>
      </c>
      <c r="D346" s="1" t="str">
        <f>VLOOKUP(A346,Feature統計!A:O,5,FALSE)</f>
        <v>Nick</v>
      </c>
      <c r="E346" s="12" t="s">
        <v>246</v>
      </c>
      <c r="F346" s="12" t="str">
        <f>VLOOKUP(E346,匯總複製!H:J,2,FALSE)</f>
        <v>RTBM-36459</v>
      </c>
      <c r="G346" s="13">
        <f>IF(ISBLANK(VLOOKUP(A346,Feature統計!A:N,10,FALSE)),"",VLOOKUP(A346,Feature統計!A:N,10,FALSE))</f>
        <v>44879</v>
      </c>
      <c r="H346" s="13">
        <f>IF(ISBLANK(VLOOKUP(A346,Feature統計!A:N,11,FALSE)),"",VLOOKUP(A346,Feature統計!A:N,11,FALSE))</f>
        <v>44904</v>
      </c>
      <c r="I346" s="13">
        <f>IF(ISBLANK(VLOOKUP(A346,Feature統計!A:N,12,FALSE)),"",VLOOKUP(A346,Feature統計!A:N,12,FALSE))</f>
        <v>44888</v>
      </c>
      <c r="J346" s="13" t="str">
        <f>IF(ISBLANK(VLOOKUP(A346,Feature統計!A:N,13,FALSE)),"",VLOOKUP(A346,Feature統計!A:N,13,FALSE))</f>
        <v/>
      </c>
      <c r="K346" s="1" t="str">
        <f>IFERROR(VLOOKUP(E346,SystemTestCase!E:F,2,FALSE),VLOOKUP(E346,HW資料!A:B,2,FALSE))</f>
        <v>Pass</v>
      </c>
      <c r="L346" s="1"/>
      <c r="M346" s="13"/>
      <c r="N346" s="72"/>
      <c r="O346" s="11" t="s">
        <v>3901</v>
      </c>
      <c r="P346" s="11"/>
      <c r="Q346" s="11"/>
      <c r="S346" t="str">
        <f t="shared" si="5"/>
        <v>DTC - LED</v>
      </c>
    </row>
    <row r="347" spans="1:19" ht="51" x14ac:dyDescent="0.4">
      <c r="A347" s="11" t="str">
        <f>VLOOKUP(E347,匯總複製!H:N,5,FALSE)</f>
        <v>DTC - LED</v>
      </c>
      <c r="B347" s="12" t="str">
        <f>VLOOKUP(E347,匯總複製!H:N,7,FALSE)</f>
        <v>System Requirement</v>
      </c>
      <c r="C347" s="1" t="str">
        <f>VLOOKUP(A347,Feature統計!A:O,15,FALSE)</f>
        <v>Pass</v>
      </c>
      <c r="D347" s="1" t="str">
        <f>VLOOKUP(A347,Feature統計!A:O,5,FALSE)</f>
        <v>Nick</v>
      </c>
      <c r="E347" s="12" t="s">
        <v>248</v>
      </c>
      <c r="F347" s="12" t="str">
        <f>VLOOKUP(E347,匯總複製!H:J,2,FALSE)</f>
        <v>RTBM-36458</v>
      </c>
      <c r="G347" s="13">
        <f>IF(ISBLANK(VLOOKUP(A347,Feature統計!A:N,10,FALSE)),"",VLOOKUP(A347,Feature統計!A:N,10,FALSE))</f>
        <v>44879</v>
      </c>
      <c r="H347" s="13">
        <f>IF(ISBLANK(VLOOKUP(A347,Feature統計!A:N,11,FALSE)),"",VLOOKUP(A347,Feature統計!A:N,11,FALSE))</f>
        <v>44904</v>
      </c>
      <c r="I347" s="13">
        <f>IF(ISBLANK(VLOOKUP(A347,Feature統計!A:N,12,FALSE)),"",VLOOKUP(A347,Feature統計!A:N,12,FALSE))</f>
        <v>44888</v>
      </c>
      <c r="J347" s="13" t="str">
        <f>IF(ISBLANK(VLOOKUP(A347,Feature統計!A:N,13,FALSE)),"",VLOOKUP(A347,Feature統計!A:N,13,FALSE))</f>
        <v/>
      </c>
      <c r="K347" s="1" t="str">
        <f>IFERROR(VLOOKUP(E347,SystemTestCase!E:F,2,FALSE),VLOOKUP(E347,HW資料!A:B,2,FALSE))</f>
        <v>StagePass</v>
      </c>
      <c r="L347" s="1" t="s">
        <v>3923</v>
      </c>
      <c r="M347" s="13"/>
      <c r="N347" s="72"/>
      <c r="O347" s="11" t="s">
        <v>5337</v>
      </c>
      <c r="P347" s="11"/>
      <c r="Q347" s="11"/>
      <c r="S347" t="str">
        <f t="shared" si="5"/>
        <v>DTC - LED</v>
      </c>
    </row>
    <row r="348" spans="1:19" x14ac:dyDescent="0.4">
      <c r="A348" s="12" t="str">
        <f>VLOOKUP(E348,匯總複製!H:N,5,FALSE)</f>
        <v>DTC - LED</v>
      </c>
      <c r="B348" s="12" t="str">
        <f>VLOOKUP(E348,匯總複製!H:N,7,FALSE)</f>
        <v>System Requirement</v>
      </c>
      <c r="C348" s="1" t="str">
        <f>VLOOKUP(A348,Feature統計!A:O,15,FALSE)</f>
        <v>Pass</v>
      </c>
      <c r="D348" s="1" t="str">
        <f>VLOOKUP(A348,Feature統計!A:O,5,FALSE)</f>
        <v>Nick</v>
      </c>
      <c r="E348" s="12" t="s">
        <v>250</v>
      </c>
      <c r="F348" s="12" t="str">
        <f>VLOOKUP(E348,匯總複製!H:J,2,FALSE)</f>
        <v>RTBM-36457</v>
      </c>
      <c r="G348" s="13">
        <f>IF(ISBLANK(VLOOKUP(A348,Feature統計!A:N,10,FALSE)),"",VLOOKUP(A348,Feature統計!A:N,10,FALSE))</f>
        <v>44879</v>
      </c>
      <c r="H348" s="13">
        <f>IF(ISBLANK(VLOOKUP(A348,Feature統計!A:N,11,FALSE)),"",VLOOKUP(A348,Feature統計!A:N,11,FALSE))</f>
        <v>44904</v>
      </c>
      <c r="I348" s="13">
        <f>IF(ISBLANK(VLOOKUP(A348,Feature統計!A:N,12,FALSE)),"",VLOOKUP(A348,Feature統計!A:N,12,FALSE))</f>
        <v>44888</v>
      </c>
      <c r="J348" s="13" t="str">
        <f>IF(ISBLANK(VLOOKUP(A348,Feature統計!A:N,13,FALSE)),"",VLOOKUP(A348,Feature統計!A:N,13,FALSE))</f>
        <v/>
      </c>
      <c r="K348" s="1" t="str">
        <f>IFERROR(VLOOKUP(E348,SystemTestCase!E:F,2,FALSE),VLOOKUP(E348,HW資料!A:B,2,FALSE))</f>
        <v>Pass</v>
      </c>
      <c r="L348" s="1"/>
      <c r="M348" s="13"/>
      <c r="N348" s="72"/>
      <c r="O348" s="11" t="s">
        <v>3901</v>
      </c>
      <c r="P348" s="11"/>
      <c r="Q348" s="11"/>
      <c r="S348" t="str">
        <f t="shared" si="5"/>
        <v>DTC - LED</v>
      </c>
    </row>
    <row r="349" spans="1:19" ht="51" x14ac:dyDescent="0.4">
      <c r="A349" s="11" t="str">
        <f>VLOOKUP(E349,匯總複製!H:N,5,FALSE)</f>
        <v>DTC - LED</v>
      </c>
      <c r="B349" s="12" t="str">
        <f>VLOOKUP(E349,匯總複製!H:N,7,FALSE)</f>
        <v>System Requirement</v>
      </c>
      <c r="C349" s="1" t="str">
        <f>VLOOKUP(A349,Feature統計!A:O,15,FALSE)</f>
        <v>Pass</v>
      </c>
      <c r="D349" s="1" t="str">
        <f>VLOOKUP(A349,Feature統計!A:O,5,FALSE)</f>
        <v>Nick</v>
      </c>
      <c r="E349" s="12" t="s">
        <v>252</v>
      </c>
      <c r="F349" s="12" t="str">
        <f>VLOOKUP(E349,匯總複製!H:J,2,FALSE)</f>
        <v>RTBM-36456</v>
      </c>
      <c r="G349" s="13">
        <f>IF(ISBLANK(VLOOKUP(A349,Feature統計!A:N,10,FALSE)),"",VLOOKUP(A349,Feature統計!A:N,10,FALSE))</f>
        <v>44879</v>
      </c>
      <c r="H349" s="13">
        <f>IF(ISBLANK(VLOOKUP(A349,Feature統計!A:N,11,FALSE)),"",VLOOKUP(A349,Feature統計!A:N,11,FALSE))</f>
        <v>44904</v>
      </c>
      <c r="I349" s="13">
        <f>IF(ISBLANK(VLOOKUP(A349,Feature統計!A:N,12,FALSE)),"",VLOOKUP(A349,Feature統計!A:N,12,FALSE))</f>
        <v>44888</v>
      </c>
      <c r="J349" s="13" t="str">
        <f>IF(ISBLANK(VLOOKUP(A349,Feature統計!A:N,13,FALSE)),"",VLOOKUP(A349,Feature統計!A:N,13,FALSE))</f>
        <v/>
      </c>
      <c r="K349" s="1" t="str">
        <f>IFERROR(VLOOKUP(E349,SystemTestCase!E:F,2,FALSE),VLOOKUP(E349,HW資料!A:B,2,FALSE))</f>
        <v>Pass</v>
      </c>
      <c r="L349" s="1" t="s">
        <v>3923</v>
      </c>
      <c r="M349" s="13"/>
      <c r="N349" s="72"/>
      <c r="O349" s="11" t="s">
        <v>5337</v>
      </c>
      <c r="P349" s="11"/>
      <c r="Q349" s="11"/>
      <c r="S349" t="str">
        <f t="shared" si="5"/>
        <v>DTC - LED</v>
      </c>
    </row>
    <row r="350" spans="1:19" x14ac:dyDescent="0.4">
      <c r="A350" s="12" t="str">
        <f>VLOOKUP(E350,匯總複製!H:N,5,FALSE)</f>
        <v>DTC - LED</v>
      </c>
      <c r="B350" s="12" t="str">
        <f>VLOOKUP(E350,匯總複製!H:N,7,FALSE)</f>
        <v>System Requirement</v>
      </c>
      <c r="C350" s="1" t="str">
        <f>VLOOKUP(A350,Feature統計!A:O,15,FALSE)</f>
        <v>Pass</v>
      </c>
      <c r="D350" s="1" t="str">
        <f>VLOOKUP(A350,Feature統計!A:O,5,FALSE)</f>
        <v>Nick</v>
      </c>
      <c r="E350" s="12" t="s">
        <v>254</v>
      </c>
      <c r="F350" s="12" t="str">
        <f>VLOOKUP(E350,匯總複製!H:J,2,FALSE)</f>
        <v>RTBM-36455</v>
      </c>
      <c r="G350" s="13">
        <f>IF(ISBLANK(VLOOKUP(A350,Feature統計!A:N,10,FALSE)),"",VLOOKUP(A350,Feature統計!A:N,10,FALSE))</f>
        <v>44879</v>
      </c>
      <c r="H350" s="13">
        <f>IF(ISBLANK(VLOOKUP(A350,Feature統計!A:N,11,FALSE)),"",VLOOKUP(A350,Feature統計!A:N,11,FALSE))</f>
        <v>44904</v>
      </c>
      <c r="I350" s="13">
        <f>IF(ISBLANK(VLOOKUP(A350,Feature統計!A:N,12,FALSE)),"",VLOOKUP(A350,Feature統計!A:N,12,FALSE))</f>
        <v>44888</v>
      </c>
      <c r="J350" s="13" t="str">
        <f>IF(ISBLANK(VLOOKUP(A350,Feature統計!A:N,13,FALSE)),"",VLOOKUP(A350,Feature統計!A:N,13,FALSE))</f>
        <v/>
      </c>
      <c r="K350" s="1" t="str">
        <f>IFERROR(VLOOKUP(E350,SystemTestCase!E:F,2,FALSE),VLOOKUP(E350,HW資料!A:B,2,FALSE))</f>
        <v>Pass</v>
      </c>
      <c r="L350" s="1"/>
      <c r="M350" s="13"/>
      <c r="N350" s="72"/>
      <c r="O350" s="11" t="s">
        <v>3001</v>
      </c>
      <c r="P350" s="11"/>
      <c r="Q350" s="11"/>
      <c r="S350" t="str">
        <f t="shared" si="5"/>
        <v>DTC - LED</v>
      </c>
    </row>
    <row r="351" spans="1:19" ht="51" x14ac:dyDescent="0.4">
      <c r="A351" s="11" t="str">
        <f>VLOOKUP(E351,匯總複製!H:N,5,FALSE)</f>
        <v>DTC - LED</v>
      </c>
      <c r="B351" s="12" t="str">
        <f>VLOOKUP(E351,匯總複製!H:N,7,FALSE)</f>
        <v>System Requirement</v>
      </c>
      <c r="C351" s="1" t="str">
        <f>VLOOKUP(A351,Feature統計!A:O,15,FALSE)</f>
        <v>Pass</v>
      </c>
      <c r="D351" s="1" t="str">
        <f>VLOOKUP(A351,Feature統計!A:O,5,FALSE)</f>
        <v>Nick</v>
      </c>
      <c r="E351" s="12" t="s">
        <v>256</v>
      </c>
      <c r="F351" s="12" t="str">
        <f>VLOOKUP(E351,匯總複製!H:J,2,FALSE)</f>
        <v>RTBM-36454</v>
      </c>
      <c r="G351" s="13">
        <f>IF(ISBLANK(VLOOKUP(A351,Feature統計!A:N,10,FALSE)),"",VLOOKUP(A351,Feature統計!A:N,10,FALSE))</f>
        <v>44879</v>
      </c>
      <c r="H351" s="13">
        <f>IF(ISBLANK(VLOOKUP(A351,Feature統計!A:N,11,FALSE)),"",VLOOKUP(A351,Feature統計!A:N,11,FALSE))</f>
        <v>44904</v>
      </c>
      <c r="I351" s="13">
        <f>IF(ISBLANK(VLOOKUP(A351,Feature統計!A:N,12,FALSE)),"",VLOOKUP(A351,Feature統計!A:N,12,FALSE))</f>
        <v>44888</v>
      </c>
      <c r="J351" s="13" t="str">
        <f>IF(ISBLANK(VLOOKUP(A351,Feature統計!A:N,13,FALSE)),"",VLOOKUP(A351,Feature統計!A:N,13,FALSE))</f>
        <v/>
      </c>
      <c r="K351" s="1" t="str">
        <f>IFERROR(VLOOKUP(E351,SystemTestCase!E:F,2,FALSE),VLOOKUP(E351,HW資料!A:B,2,FALSE))</f>
        <v>Pass</v>
      </c>
      <c r="L351" s="1" t="s">
        <v>3923</v>
      </c>
      <c r="M351" s="13"/>
      <c r="N351" s="72"/>
      <c r="O351" s="11" t="s">
        <v>5337</v>
      </c>
      <c r="P351" s="11"/>
      <c r="Q351" s="11"/>
      <c r="S351" t="str">
        <f t="shared" si="5"/>
        <v>DTC - LED</v>
      </c>
    </row>
    <row r="352" spans="1:19" x14ac:dyDescent="0.4">
      <c r="A352" s="12" t="str">
        <f>VLOOKUP(E352,匯總複製!H:N,5,FALSE)</f>
        <v>DTC - LED</v>
      </c>
      <c r="B352" s="12" t="str">
        <f>VLOOKUP(E352,匯總複製!H:N,7,FALSE)</f>
        <v>System Requirement</v>
      </c>
      <c r="C352" s="1" t="str">
        <f>VLOOKUP(A352,Feature統計!A:O,15,FALSE)</f>
        <v>Pass</v>
      </c>
      <c r="D352" s="1" t="str">
        <f>VLOOKUP(A352,Feature統計!A:O,5,FALSE)</f>
        <v>Nick</v>
      </c>
      <c r="E352" s="12" t="s">
        <v>258</v>
      </c>
      <c r="F352" s="12" t="str">
        <f>VLOOKUP(E352,匯總複製!H:J,2,FALSE)</f>
        <v>RTBM-36453</v>
      </c>
      <c r="G352" s="13">
        <f>IF(ISBLANK(VLOOKUP(A352,Feature統計!A:N,10,FALSE)),"",VLOOKUP(A352,Feature統計!A:N,10,FALSE))</f>
        <v>44879</v>
      </c>
      <c r="H352" s="13">
        <f>IF(ISBLANK(VLOOKUP(A352,Feature統計!A:N,11,FALSE)),"",VLOOKUP(A352,Feature統計!A:N,11,FALSE))</f>
        <v>44904</v>
      </c>
      <c r="I352" s="13">
        <f>IF(ISBLANK(VLOOKUP(A352,Feature統計!A:N,12,FALSE)),"",VLOOKUP(A352,Feature統計!A:N,12,FALSE))</f>
        <v>44888</v>
      </c>
      <c r="J352" s="13" t="str">
        <f>IF(ISBLANK(VLOOKUP(A352,Feature統計!A:N,13,FALSE)),"",VLOOKUP(A352,Feature統計!A:N,13,FALSE))</f>
        <v/>
      </c>
      <c r="K352" s="1" t="str">
        <f>IFERROR(VLOOKUP(E352,SystemTestCase!E:F,2,FALSE),VLOOKUP(E352,HW資料!A:B,2,FALSE))</f>
        <v>Pass</v>
      </c>
      <c r="L352" s="1"/>
      <c r="M352" s="13"/>
      <c r="N352" s="72"/>
      <c r="O352" s="11" t="s">
        <v>2986</v>
      </c>
      <c r="P352" s="11"/>
      <c r="Q352" s="11"/>
      <c r="S352" t="str">
        <f t="shared" si="5"/>
        <v>DTC - LED</v>
      </c>
    </row>
    <row r="353" spans="1:19" x14ac:dyDescent="0.4">
      <c r="A353" s="12" t="str">
        <f>VLOOKUP(E353,匯總複製!H:N,5,FALSE)</f>
        <v>DTC - Loudspeaker</v>
      </c>
      <c r="B353" s="12" t="str">
        <f>VLOOKUP(E353,匯總複製!H:N,7,FALSE)</f>
        <v>System Requirement</v>
      </c>
      <c r="C353" s="1" t="str">
        <f>VLOOKUP(A353,Feature統計!A:O,15,FALSE)</f>
        <v>Pass</v>
      </c>
      <c r="D353" s="1" t="str">
        <f>VLOOKUP(A353,Feature統計!A:O,5,FALSE)</f>
        <v>Nick</v>
      </c>
      <c r="E353" s="12" t="s">
        <v>126</v>
      </c>
      <c r="F353" s="12" t="str">
        <f>VLOOKUP(E353,匯總複製!H:J,2,FALSE)</f>
        <v>RTBM-36542</v>
      </c>
      <c r="G353" s="13">
        <f>IF(ISBLANK(VLOOKUP(A353,Feature統計!A:N,10,FALSE)),"",VLOOKUP(A353,Feature統計!A:N,10,FALSE))</f>
        <v>44879</v>
      </c>
      <c r="H353" s="13">
        <f>IF(ISBLANK(VLOOKUP(A353,Feature統計!A:N,11,FALSE)),"",VLOOKUP(A353,Feature統計!A:N,11,FALSE))</f>
        <v>44904</v>
      </c>
      <c r="I353" s="13">
        <f>IF(ISBLANK(VLOOKUP(A353,Feature統計!A:N,12,FALSE)),"",VLOOKUP(A353,Feature統計!A:N,12,FALSE))</f>
        <v>44888</v>
      </c>
      <c r="J353" s="13" t="str">
        <f>IF(ISBLANK(VLOOKUP(A353,Feature統計!A:N,13,FALSE)),"",VLOOKUP(A353,Feature統計!A:N,13,FALSE))</f>
        <v/>
      </c>
      <c r="K353" s="1" t="str">
        <f>IFERROR(VLOOKUP(E353,SystemTestCase!E:F,2,FALSE),VLOOKUP(E353,HW資料!A:B,2,FALSE))</f>
        <v>StagePass</v>
      </c>
      <c r="L353" s="1"/>
      <c r="M353" s="13"/>
      <c r="N353" s="72"/>
      <c r="O353" s="11"/>
      <c r="P353" s="11"/>
      <c r="Q353" s="11"/>
      <c r="S353" t="str">
        <f t="shared" si="5"/>
        <v>DTC - Loudspeaker</v>
      </c>
    </row>
    <row r="354" spans="1:19" ht="102" x14ac:dyDescent="0.4">
      <c r="A354" s="12" t="str">
        <f>VLOOKUP(E354,匯總複製!H:N,5,FALSE)</f>
        <v>DTC - Loudspeaker</v>
      </c>
      <c r="B354" s="12" t="str">
        <f>VLOOKUP(E354,匯總複製!H:N,7,FALSE)</f>
        <v>System Requirement</v>
      </c>
      <c r="C354" s="1" t="str">
        <f>VLOOKUP(A354,Feature統計!A:O,15,FALSE)</f>
        <v>Pass</v>
      </c>
      <c r="D354" s="1" t="str">
        <f>VLOOKUP(A354,Feature統計!A:O,5,FALSE)</f>
        <v>Nick</v>
      </c>
      <c r="E354" s="12" t="s">
        <v>128</v>
      </c>
      <c r="F354" s="12" t="str">
        <f>VLOOKUP(E354,匯總複製!H:J,2,FALSE)</f>
        <v>RTBM-36541</v>
      </c>
      <c r="G354" s="13">
        <f>IF(ISBLANK(VLOOKUP(A354,Feature統計!A:N,10,FALSE)),"",VLOOKUP(A354,Feature統計!A:N,10,FALSE))</f>
        <v>44879</v>
      </c>
      <c r="H354" s="13">
        <f>IF(ISBLANK(VLOOKUP(A354,Feature統計!A:N,11,FALSE)),"",VLOOKUP(A354,Feature統計!A:N,11,FALSE))</f>
        <v>44904</v>
      </c>
      <c r="I354" s="13">
        <f>IF(ISBLANK(VLOOKUP(A354,Feature統計!A:N,12,FALSE)),"",VLOOKUP(A354,Feature統計!A:N,12,FALSE))</f>
        <v>44888</v>
      </c>
      <c r="J354" s="13" t="str">
        <f>IF(ISBLANK(VLOOKUP(A354,Feature統計!A:N,13,FALSE)),"",VLOOKUP(A354,Feature統計!A:N,13,FALSE))</f>
        <v/>
      </c>
      <c r="K354" s="1" t="str">
        <f>IFERROR(VLOOKUP(E354,SystemTestCase!E:F,2,FALSE),VLOOKUP(E354,HW資料!A:B,2,FALSE))</f>
        <v>Pass</v>
      </c>
      <c r="L354" s="1" t="s">
        <v>7658</v>
      </c>
      <c r="M354" s="13">
        <v>45289</v>
      </c>
      <c r="N354" s="72" t="s">
        <v>7660</v>
      </c>
      <c r="O354" s="11" t="s">
        <v>7659</v>
      </c>
      <c r="P354" s="11"/>
      <c r="Q354" s="11" t="s">
        <v>5409</v>
      </c>
      <c r="S354" t="str">
        <f t="shared" si="5"/>
        <v>DTC - Loudspeaker</v>
      </c>
    </row>
    <row r="355" spans="1:19" x14ac:dyDescent="0.4">
      <c r="A355" s="12" t="str">
        <f>VLOOKUP(E355,匯總複製!H:N,5,FALSE)</f>
        <v>DTC - Loudspeaker</v>
      </c>
      <c r="B355" s="12" t="str">
        <f>VLOOKUP(E355,匯總複製!H:N,7,FALSE)</f>
        <v>System Requirement</v>
      </c>
      <c r="C355" s="1" t="str">
        <f>VLOOKUP(A355,Feature統計!A:O,15,FALSE)</f>
        <v>Pass</v>
      </c>
      <c r="D355" s="1" t="str">
        <f>VLOOKUP(A355,Feature統計!A:O,5,FALSE)</f>
        <v>Nick</v>
      </c>
      <c r="E355" s="12" t="s">
        <v>130</v>
      </c>
      <c r="F355" s="12" t="str">
        <f>VLOOKUP(E355,匯總複製!H:J,2,FALSE)</f>
        <v>RTBM-36540</v>
      </c>
      <c r="G355" s="13">
        <f>IF(ISBLANK(VLOOKUP(A355,Feature統計!A:N,10,FALSE)),"",VLOOKUP(A355,Feature統計!A:N,10,FALSE))</f>
        <v>44879</v>
      </c>
      <c r="H355" s="13">
        <f>IF(ISBLANK(VLOOKUP(A355,Feature統計!A:N,11,FALSE)),"",VLOOKUP(A355,Feature統計!A:N,11,FALSE))</f>
        <v>44904</v>
      </c>
      <c r="I355" s="13">
        <f>IF(ISBLANK(VLOOKUP(A355,Feature統計!A:N,12,FALSE)),"",VLOOKUP(A355,Feature統計!A:N,12,FALSE))</f>
        <v>44888</v>
      </c>
      <c r="J355" s="13" t="str">
        <f>IF(ISBLANK(VLOOKUP(A355,Feature統計!A:N,13,FALSE)),"",VLOOKUP(A355,Feature統計!A:N,13,FALSE))</f>
        <v/>
      </c>
      <c r="K355" s="1" t="str">
        <f>IFERROR(VLOOKUP(E355,SystemTestCase!E:F,2,FALSE),VLOOKUP(E355,HW資料!A:B,2,FALSE))</f>
        <v>StagePass</v>
      </c>
      <c r="L355" s="1"/>
      <c r="M355" s="13"/>
      <c r="N355" s="72"/>
      <c r="O355" s="11"/>
      <c r="P355" s="11"/>
      <c r="Q355" s="11"/>
      <c r="S355" t="str">
        <f t="shared" si="5"/>
        <v>DTC - Loudspeaker</v>
      </c>
    </row>
    <row r="356" spans="1:19" x14ac:dyDescent="0.4">
      <c r="A356" s="12" t="str">
        <f>VLOOKUP(E356,匯總複製!H:N,5,FALSE)</f>
        <v>DTC - Loudspeaker</v>
      </c>
      <c r="B356" s="12" t="str">
        <f>VLOOKUP(E356,匯總複製!H:N,7,FALSE)</f>
        <v>System Requirement</v>
      </c>
      <c r="C356" s="1" t="str">
        <f>VLOOKUP(A356,Feature統計!A:O,15,FALSE)</f>
        <v>Pass</v>
      </c>
      <c r="D356" s="1" t="str">
        <f>VLOOKUP(A356,Feature統計!A:O,5,FALSE)</f>
        <v>Nick</v>
      </c>
      <c r="E356" s="12" t="s">
        <v>132</v>
      </c>
      <c r="F356" s="12" t="str">
        <f>VLOOKUP(E356,匯總複製!H:J,2,FALSE)</f>
        <v>RTBM-36538</v>
      </c>
      <c r="G356" s="13">
        <f>IF(ISBLANK(VLOOKUP(A356,Feature統計!A:N,10,FALSE)),"",VLOOKUP(A356,Feature統計!A:N,10,FALSE))</f>
        <v>44879</v>
      </c>
      <c r="H356" s="13">
        <f>IF(ISBLANK(VLOOKUP(A356,Feature統計!A:N,11,FALSE)),"",VLOOKUP(A356,Feature統計!A:N,11,FALSE))</f>
        <v>44904</v>
      </c>
      <c r="I356" s="13">
        <f>IF(ISBLANK(VLOOKUP(A356,Feature統計!A:N,12,FALSE)),"",VLOOKUP(A356,Feature統計!A:N,12,FALSE))</f>
        <v>44888</v>
      </c>
      <c r="J356" s="13" t="str">
        <f>IF(ISBLANK(VLOOKUP(A356,Feature統計!A:N,13,FALSE)),"",VLOOKUP(A356,Feature統計!A:N,13,FALSE))</f>
        <v/>
      </c>
      <c r="K356" s="1" t="str">
        <f>IFERROR(VLOOKUP(E356,SystemTestCase!E:F,2,FALSE),VLOOKUP(E356,HW資料!A:B,2,FALSE))</f>
        <v>Pass</v>
      </c>
      <c r="L356" s="1"/>
      <c r="M356" s="13"/>
      <c r="N356" s="72"/>
      <c r="O356" s="11"/>
      <c r="P356" s="11"/>
      <c r="Q356" s="11"/>
      <c r="S356" t="str">
        <f t="shared" si="5"/>
        <v>DTC - Loudspeaker</v>
      </c>
    </row>
    <row r="357" spans="1:19" x14ac:dyDescent="0.4">
      <c r="A357" s="12" t="str">
        <f>VLOOKUP(E357,匯總複製!H:N,5,FALSE)</f>
        <v>DTC - Loudspeaker</v>
      </c>
      <c r="B357" s="12" t="str">
        <f>VLOOKUP(E357,匯總複製!H:N,7,FALSE)</f>
        <v>System Requirement</v>
      </c>
      <c r="C357" s="1" t="str">
        <f>VLOOKUP(A357,Feature統計!A:O,15,FALSE)</f>
        <v>Pass</v>
      </c>
      <c r="D357" s="1" t="str">
        <f>VLOOKUP(A357,Feature統計!A:O,5,FALSE)</f>
        <v>Nick</v>
      </c>
      <c r="E357" s="12" t="s">
        <v>134</v>
      </c>
      <c r="F357" s="12" t="str">
        <f>VLOOKUP(E357,匯總複製!H:J,2,FALSE)</f>
        <v>RTBM-36537</v>
      </c>
      <c r="G357" s="13">
        <f>IF(ISBLANK(VLOOKUP(A357,Feature統計!A:N,10,FALSE)),"",VLOOKUP(A357,Feature統計!A:N,10,FALSE))</f>
        <v>44879</v>
      </c>
      <c r="H357" s="13">
        <f>IF(ISBLANK(VLOOKUP(A357,Feature統計!A:N,11,FALSE)),"",VLOOKUP(A357,Feature統計!A:N,11,FALSE))</f>
        <v>44904</v>
      </c>
      <c r="I357" s="13">
        <f>IF(ISBLANK(VLOOKUP(A357,Feature統計!A:N,12,FALSE)),"",VLOOKUP(A357,Feature統計!A:N,12,FALSE))</f>
        <v>44888</v>
      </c>
      <c r="J357" s="13" t="str">
        <f>IF(ISBLANK(VLOOKUP(A357,Feature統計!A:N,13,FALSE)),"",VLOOKUP(A357,Feature統計!A:N,13,FALSE))</f>
        <v/>
      </c>
      <c r="K357" s="1" t="str">
        <f>IFERROR(VLOOKUP(E357,SystemTestCase!E:F,2,FALSE),VLOOKUP(E357,HW資料!A:B,2,FALSE))</f>
        <v>Pass</v>
      </c>
      <c r="L357" s="1"/>
      <c r="M357" s="13"/>
      <c r="N357" s="72"/>
      <c r="O357" s="11"/>
      <c r="P357" s="11"/>
      <c r="Q357" s="11"/>
      <c r="S357" t="str">
        <f t="shared" si="5"/>
        <v>DTC - Loudspeaker</v>
      </c>
    </row>
    <row r="358" spans="1:19" x14ac:dyDescent="0.4">
      <c r="A358" s="12" t="str">
        <f>VLOOKUP(E358,匯總複製!H:N,5,FALSE)</f>
        <v>DTC - Loudspeaker</v>
      </c>
      <c r="B358" s="12" t="str">
        <f>VLOOKUP(E358,匯總複製!H:N,7,FALSE)</f>
        <v>System Requirement</v>
      </c>
      <c r="C358" s="1" t="str">
        <f>VLOOKUP(A358,Feature統計!A:O,15,FALSE)</f>
        <v>Pass</v>
      </c>
      <c r="D358" s="1" t="str">
        <f>VLOOKUP(A358,Feature統計!A:O,5,FALSE)</f>
        <v>Nick</v>
      </c>
      <c r="E358" s="12" t="s">
        <v>138</v>
      </c>
      <c r="F358" s="12" t="str">
        <f>VLOOKUP(E358,匯總複製!H:J,2,FALSE)</f>
        <v>RTBM-36535</v>
      </c>
      <c r="G358" s="13">
        <f>IF(ISBLANK(VLOOKUP(A358,Feature統計!A:N,10,FALSE)),"",VLOOKUP(A358,Feature統計!A:N,10,FALSE))</f>
        <v>44879</v>
      </c>
      <c r="H358" s="13">
        <f>IF(ISBLANK(VLOOKUP(A358,Feature統計!A:N,11,FALSE)),"",VLOOKUP(A358,Feature統計!A:N,11,FALSE))</f>
        <v>44904</v>
      </c>
      <c r="I358" s="13">
        <f>IF(ISBLANK(VLOOKUP(A358,Feature統計!A:N,12,FALSE)),"",VLOOKUP(A358,Feature統計!A:N,12,FALSE))</f>
        <v>44888</v>
      </c>
      <c r="J358" s="13" t="str">
        <f>IF(ISBLANK(VLOOKUP(A358,Feature統計!A:N,13,FALSE)),"",VLOOKUP(A358,Feature統計!A:N,13,FALSE))</f>
        <v/>
      </c>
      <c r="K358" s="1" t="str">
        <f>IFERROR(VLOOKUP(E358,SystemTestCase!E:F,2,FALSE),VLOOKUP(E358,HW資料!A:B,2,FALSE))</f>
        <v>Pass</v>
      </c>
      <c r="L358" s="1"/>
      <c r="M358" s="13"/>
      <c r="N358" s="72"/>
      <c r="O358" s="11"/>
      <c r="P358" s="11"/>
      <c r="Q358" s="11"/>
      <c r="S358" t="str">
        <f t="shared" si="5"/>
        <v>DTC - Loudspeaker</v>
      </c>
    </row>
    <row r="359" spans="1:19" x14ac:dyDescent="0.4">
      <c r="A359" s="12" t="str">
        <f>VLOOKUP(E359,匯總複製!H:N,5,FALSE)</f>
        <v>DTC - Loudspeaker</v>
      </c>
      <c r="B359" s="12" t="str">
        <f>VLOOKUP(E359,匯總複製!H:N,7,FALSE)</f>
        <v>System Requirement</v>
      </c>
      <c r="C359" s="1" t="str">
        <f>VLOOKUP(A359,Feature統計!A:O,15,FALSE)</f>
        <v>Pass</v>
      </c>
      <c r="D359" s="1" t="str">
        <f>VLOOKUP(A359,Feature統計!A:O,5,FALSE)</f>
        <v>Nick</v>
      </c>
      <c r="E359" s="12" t="s">
        <v>140</v>
      </c>
      <c r="F359" s="12" t="str">
        <f>VLOOKUP(E359,匯總複製!H:J,2,FALSE)</f>
        <v>RTBM-36534</v>
      </c>
      <c r="G359" s="13">
        <f>IF(ISBLANK(VLOOKUP(A359,Feature統計!A:N,10,FALSE)),"",VLOOKUP(A359,Feature統計!A:N,10,FALSE))</f>
        <v>44879</v>
      </c>
      <c r="H359" s="13">
        <f>IF(ISBLANK(VLOOKUP(A359,Feature統計!A:N,11,FALSE)),"",VLOOKUP(A359,Feature統計!A:N,11,FALSE))</f>
        <v>44904</v>
      </c>
      <c r="I359" s="13">
        <f>IF(ISBLANK(VLOOKUP(A359,Feature統計!A:N,12,FALSE)),"",VLOOKUP(A359,Feature統計!A:N,12,FALSE))</f>
        <v>44888</v>
      </c>
      <c r="J359" s="13" t="str">
        <f>IF(ISBLANK(VLOOKUP(A359,Feature統計!A:N,13,FALSE)),"",VLOOKUP(A359,Feature統計!A:N,13,FALSE))</f>
        <v/>
      </c>
      <c r="K359" s="1" t="str">
        <f>IFERROR(VLOOKUP(E359,SystemTestCase!E:F,2,FALSE),VLOOKUP(E359,HW資料!A:B,2,FALSE))</f>
        <v>StagePass</v>
      </c>
      <c r="L359" s="1"/>
      <c r="M359" s="13"/>
      <c r="N359" s="72"/>
      <c r="O359" s="11"/>
      <c r="P359" s="11"/>
      <c r="Q359" s="11"/>
      <c r="S359" t="str">
        <f t="shared" si="5"/>
        <v>DTC - Loudspeaker</v>
      </c>
    </row>
    <row r="360" spans="1:19" x14ac:dyDescent="0.4">
      <c r="A360" s="12" t="str">
        <f>VLOOKUP(E360,匯總複製!H:N,5,FALSE)</f>
        <v>DTC - Loudspeaker</v>
      </c>
      <c r="B360" s="12" t="str">
        <f>VLOOKUP(E360,匯總複製!H:N,7,FALSE)</f>
        <v>System Requirement</v>
      </c>
      <c r="C360" s="1" t="str">
        <f>VLOOKUP(A360,Feature統計!A:O,15,FALSE)</f>
        <v>Pass</v>
      </c>
      <c r="D360" s="1" t="str">
        <f>VLOOKUP(A360,Feature統計!A:O,5,FALSE)</f>
        <v>Nick</v>
      </c>
      <c r="E360" s="12" t="s">
        <v>142</v>
      </c>
      <c r="F360" s="12" t="str">
        <f>VLOOKUP(E360,匯總複製!H:J,2,FALSE)</f>
        <v>RTBM-36533</v>
      </c>
      <c r="G360" s="13">
        <f>IF(ISBLANK(VLOOKUP(A360,Feature統計!A:N,10,FALSE)),"",VLOOKUP(A360,Feature統計!A:N,10,FALSE))</f>
        <v>44879</v>
      </c>
      <c r="H360" s="13">
        <f>IF(ISBLANK(VLOOKUP(A360,Feature統計!A:N,11,FALSE)),"",VLOOKUP(A360,Feature統計!A:N,11,FALSE))</f>
        <v>44904</v>
      </c>
      <c r="I360" s="13">
        <f>IF(ISBLANK(VLOOKUP(A360,Feature統計!A:N,12,FALSE)),"",VLOOKUP(A360,Feature統計!A:N,12,FALSE))</f>
        <v>44888</v>
      </c>
      <c r="J360" s="13" t="str">
        <f>IF(ISBLANK(VLOOKUP(A360,Feature統計!A:N,13,FALSE)),"",VLOOKUP(A360,Feature統計!A:N,13,FALSE))</f>
        <v/>
      </c>
      <c r="K360" s="1" t="str">
        <f>IFERROR(VLOOKUP(E360,SystemTestCase!E:F,2,FALSE),VLOOKUP(E360,HW資料!A:B,2,FALSE))</f>
        <v>Pass</v>
      </c>
      <c r="L360" s="1"/>
      <c r="M360" s="13"/>
      <c r="N360" s="72"/>
      <c r="O360" s="11"/>
      <c r="P360" s="11"/>
      <c r="Q360" s="11"/>
      <c r="S360" t="str">
        <f t="shared" si="5"/>
        <v>DTC - Loudspeaker</v>
      </c>
    </row>
    <row r="361" spans="1:19" x14ac:dyDescent="0.4">
      <c r="A361" s="12" t="str">
        <f>VLOOKUP(E361,匯總複製!H:N,5,FALSE)</f>
        <v>DTC - Loudspeaker</v>
      </c>
      <c r="B361" s="12" t="str">
        <f>VLOOKUP(E361,匯總複製!H:N,7,FALSE)</f>
        <v>System Requirement</v>
      </c>
      <c r="C361" s="1" t="str">
        <f>VLOOKUP(A361,Feature統計!A:O,15,FALSE)</f>
        <v>Pass</v>
      </c>
      <c r="D361" s="1" t="str">
        <f>VLOOKUP(A361,Feature統計!A:O,5,FALSE)</f>
        <v>Nick</v>
      </c>
      <c r="E361" s="12" t="s">
        <v>146</v>
      </c>
      <c r="F361" s="12" t="str">
        <f>VLOOKUP(E361,匯總複製!H:J,2,FALSE)</f>
        <v>RTBM-36531</v>
      </c>
      <c r="G361" s="13">
        <f>IF(ISBLANK(VLOOKUP(A361,Feature統計!A:N,10,FALSE)),"",VLOOKUP(A361,Feature統計!A:N,10,FALSE))</f>
        <v>44879</v>
      </c>
      <c r="H361" s="13">
        <f>IF(ISBLANK(VLOOKUP(A361,Feature統計!A:N,11,FALSE)),"",VLOOKUP(A361,Feature統計!A:N,11,FALSE))</f>
        <v>44904</v>
      </c>
      <c r="I361" s="13">
        <f>IF(ISBLANK(VLOOKUP(A361,Feature統計!A:N,12,FALSE)),"",VLOOKUP(A361,Feature統計!A:N,12,FALSE))</f>
        <v>44888</v>
      </c>
      <c r="J361" s="13" t="str">
        <f>IF(ISBLANK(VLOOKUP(A361,Feature統計!A:N,13,FALSE)),"",VLOOKUP(A361,Feature統計!A:N,13,FALSE))</f>
        <v/>
      </c>
      <c r="K361" s="1" t="str">
        <f>IFERROR(VLOOKUP(E361,SystemTestCase!E:F,2,FALSE),VLOOKUP(E361,HW資料!A:B,2,FALSE))</f>
        <v>Pass</v>
      </c>
      <c r="L361" s="1"/>
      <c r="M361" s="13"/>
      <c r="N361" s="72"/>
      <c r="O361" s="11"/>
      <c r="P361" s="11"/>
      <c r="Q361" s="11"/>
      <c r="S361" t="str">
        <f t="shared" si="5"/>
        <v>DTC - Loudspeaker</v>
      </c>
    </row>
    <row r="362" spans="1:19" x14ac:dyDescent="0.4">
      <c r="A362" s="12" t="str">
        <f>VLOOKUP(E362,匯總複製!H:N,5,FALSE)</f>
        <v>DTC - Loudspeaker</v>
      </c>
      <c r="B362" s="12" t="str">
        <f>VLOOKUP(E362,匯總複製!H:N,7,FALSE)</f>
        <v>System Requirement</v>
      </c>
      <c r="C362" s="1" t="str">
        <f>VLOOKUP(A362,Feature統計!A:O,15,FALSE)</f>
        <v>Pass</v>
      </c>
      <c r="D362" s="1" t="str">
        <f>VLOOKUP(A362,Feature統計!A:O,5,FALSE)</f>
        <v>Nick</v>
      </c>
      <c r="E362" s="12" t="s">
        <v>148</v>
      </c>
      <c r="F362" s="12" t="str">
        <f>VLOOKUP(E362,匯總複製!H:J,2,FALSE)</f>
        <v>RTBM-36530</v>
      </c>
      <c r="G362" s="13">
        <f>IF(ISBLANK(VLOOKUP(A362,Feature統計!A:N,10,FALSE)),"",VLOOKUP(A362,Feature統計!A:N,10,FALSE))</f>
        <v>44879</v>
      </c>
      <c r="H362" s="13">
        <f>IF(ISBLANK(VLOOKUP(A362,Feature統計!A:N,11,FALSE)),"",VLOOKUP(A362,Feature統計!A:N,11,FALSE))</f>
        <v>44904</v>
      </c>
      <c r="I362" s="13">
        <f>IF(ISBLANK(VLOOKUP(A362,Feature統計!A:N,12,FALSE)),"",VLOOKUP(A362,Feature統計!A:N,12,FALSE))</f>
        <v>44888</v>
      </c>
      <c r="J362" s="13" t="str">
        <f>IF(ISBLANK(VLOOKUP(A362,Feature統計!A:N,13,FALSE)),"",VLOOKUP(A362,Feature統計!A:N,13,FALSE))</f>
        <v/>
      </c>
      <c r="K362" s="1" t="str">
        <f>IFERROR(VLOOKUP(E362,SystemTestCase!E:F,2,FALSE),VLOOKUP(E362,HW資料!A:B,2,FALSE))</f>
        <v>Pass</v>
      </c>
      <c r="L362" s="1"/>
      <c r="M362" s="13"/>
      <c r="N362" s="72"/>
      <c r="O362" s="11"/>
      <c r="P362" s="11"/>
      <c r="Q362" s="11"/>
      <c r="S362" t="str">
        <f t="shared" si="5"/>
        <v>DTC - Loudspeaker</v>
      </c>
    </row>
    <row r="363" spans="1:19" x14ac:dyDescent="0.4">
      <c r="A363" s="12" t="str">
        <f>VLOOKUP(E363,匯總複製!H:N,5,FALSE)</f>
        <v>DTC - Loudspeaker</v>
      </c>
      <c r="B363" s="12" t="str">
        <f>VLOOKUP(E363,匯總複製!H:N,7,FALSE)</f>
        <v>System Requirement</v>
      </c>
      <c r="C363" s="1" t="str">
        <f>VLOOKUP(A363,Feature統計!A:O,15,FALSE)</f>
        <v>Pass</v>
      </c>
      <c r="D363" s="1" t="str">
        <f>VLOOKUP(A363,Feature統計!A:O,5,FALSE)</f>
        <v>Nick</v>
      </c>
      <c r="E363" s="12" t="s">
        <v>150</v>
      </c>
      <c r="F363" s="12" t="str">
        <f>VLOOKUP(E363,匯總複製!H:J,2,FALSE)</f>
        <v>RTBM-36529</v>
      </c>
      <c r="G363" s="13">
        <f>IF(ISBLANK(VLOOKUP(A363,Feature統計!A:N,10,FALSE)),"",VLOOKUP(A363,Feature統計!A:N,10,FALSE))</f>
        <v>44879</v>
      </c>
      <c r="H363" s="13">
        <f>IF(ISBLANK(VLOOKUP(A363,Feature統計!A:N,11,FALSE)),"",VLOOKUP(A363,Feature統計!A:N,11,FALSE))</f>
        <v>44904</v>
      </c>
      <c r="I363" s="13">
        <f>IF(ISBLANK(VLOOKUP(A363,Feature統計!A:N,12,FALSE)),"",VLOOKUP(A363,Feature統計!A:N,12,FALSE))</f>
        <v>44888</v>
      </c>
      <c r="J363" s="13" t="str">
        <f>IF(ISBLANK(VLOOKUP(A363,Feature統計!A:N,13,FALSE)),"",VLOOKUP(A363,Feature統計!A:N,13,FALSE))</f>
        <v/>
      </c>
      <c r="K363" s="1" t="str">
        <f>IFERROR(VLOOKUP(E363,SystemTestCase!E:F,2,FALSE),VLOOKUP(E363,HW資料!A:B,2,FALSE))</f>
        <v>StagePass</v>
      </c>
      <c r="L363" s="1"/>
      <c r="M363" s="13"/>
      <c r="N363" s="72"/>
      <c r="O363" s="11"/>
      <c r="P363" s="11"/>
      <c r="Q363" s="11"/>
      <c r="S363" t="str">
        <f t="shared" si="5"/>
        <v>DTC - Loudspeaker</v>
      </c>
    </row>
    <row r="364" spans="1:19" x14ac:dyDescent="0.4">
      <c r="A364" s="12" t="str">
        <f>VLOOKUP(E364,匯總複製!H:N,5,FALSE)</f>
        <v>DTC - Loudspeaker</v>
      </c>
      <c r="B364" s="12" t="str">
        <f>VLOOKUP(E364,匯總複製!H:N,7,FALSE)</f>
        <v>System Requirement</v>
      </c>
      <c r="C364" s="1" t="str">
        <f>VLOOKUP(A364,Feature統計!A:O,15,FALSE)</f>
        <v>Pass</v>
      </c>
      <c r="D364" s="1" t="str">
        <f>VLOOKUP(A364,Feature統計!A:O,5,FALSE)</f>
        <v>Nick</v>
      </c>
      <c r="E364" s="12" t="s">
        <v>154</v>
      </c>
      <c r="F364" s="12" t="str">
        <f>VLOOKUP(E364,匯總複製!H:J,2,FALSE)</f>
        <v>RTBM-36527</v>
      </c>
      <c r="G364" s="13">
        <f>IF(ISBLANK(VLOOKUP(A364,Feature統計!A:N,10,FALSE)),"",VLOOKUP(A364,Feature統計!A:N,10,FALSE))</f>
        <v>44879</v>
      </c>
      <c r="H364" s="13">
        <f>IF(ISBLANK(VLOOKUP(A364,Feature統計!A:N,11,FALSE)),"",VLOOKUP(A364,Feature統計!A:N,11,FALSE))</f>
        <v>44904</v>
      </c>
      <c r="I364" s="13">
        <f>IF(ISBLANK(VLOOKUP(A364,Feature統計!A:N,12,FALSE)),"",VLOOKUP(A364,Feature統計!A:N,12,FALSE))</f>
        <v>44888</v>
      </c>
      <c r="J364" s="13" t="str">
        <f>IF(ISBLANK(VLOOKUP(A364,Feature統計!A:N,13,FALSE)),"",VLOOKUP(A364,Feature統計!A:N,13,FALSE))</f>
        <v/>
      </c>
      <c r="K364" s="1" t="str">
        <f>IFERROR(VLOOKUP(E364,SystemTestCase!E:F,2,FALSE),VLOOKUP(E364,HW資料!A:B,2,FALSE))</f>
        <v>Pass</v>
      </c>
      <c r="L364" s="1"/>
      <c r="M364" s="13"/>
      <c r="N364" s="72"/>
      <c r="O364" s="11"/>
      <c r="P364" s="11"/>
      <c r="Q364" s="11"/>
      <c r="S364" t="str">
        <f t="shared" si="5"/>
        <v>DTC - Loudspeaker</v>
      </c>
    </row>
    <row r="365" spans="1:19" x14ac:dyDescent="0.4">
      <c r="A365" s="12" t="str">
        <f>VLOOKUP(E365,匯總複製!H:N,5,FALSE)</f>
        <v>DTC - Loudspeaker</v>
      </c>
      <c r="B365" s="12" t="str">
        <f>VLOOKUP(E365,匯總複製!H:N,7,FALSE)</f>
        <v>System Requirement</v>
      </c>
      <c r="C365" s="1" t="str">
        <f>VLOOKUP(A365,Feature統計!A:O,15,FALSE)</f>
        <v>Pass</v>
      </c>
      <c r="D365" s="1" t="str">
        <f>VLOOKUP(A365,Feature統計!A:O,5,FALSE)</f>
        <v>Nick</v>
      </c>
      <c r="E365" s="12" t="s">
        <v>357</v>
      </c>
      <c r="F365" s="12" t="str">
        <f>VLOOKUP(E365,匯總複製!H:J,2,FALSE)</f>
        <v>RTBM-36613</v>
      </c>
      <c r="G365" s="13">
        <f>IF(ISBLANK(VLOOKUP(A365,Feature統計!A:N,10,FALSE)),"",VLOOKUP(A365,Feature統計!A:N,10,FALSE))</f>
        <v>44879</v>
      </c>
      <c r="H365" s="13">
        <f>IF(ISBLANK(VLOOKUP(A365,Feature統計!A:N,11,FALSE)),"",VLOOKUP(A365,Feature統計!A:N,11,FALSE))</f>
        <v>44904</v>
      </c>
      <c r="I365" s="13">
        <f>IF(ISBLANK(VLOOKUP(A365,Feature統計!A:N,12,FALSE)),"",VLOOKUP(A365,Feature統計!A:N,12,FALSE))</f>
        <v>44888</v>
      </c>
      <c r="J365" s="13" t="str">
        <f>IF(ISBLANK(VLOOKUP(A365,Feature統計!A:N,13,FALSE)),"",VLOOKUP(A365,Feature統計!A:N,13,FALSE))</f>
        <v/>
      </c>
      <c r="K365" s="1" t="str">
        <f>IFERROR(VLOOKUP(E365,SystemTestCase!E:F,2,FALSE),VLOOKUP(E365,HW資料!A:B,2,FALSE))</f>
        <v>Pass</v>
      </c>
      <c r="L365" s="1"/>
      <c r="M365" s="13"/>
      <c r="N365" s="72"/>
      <c r="O365" s="11" t="s">
        <v>3900</v>
      </c>
      <c r="P365" s="11"/>
      <c r="Q365" s="11"/>
      <c r="S365" t="str">
        <f t="shared" si="5"/>
        <v>DTC - Loudspeaker</v>
      </c>
    </row>
    <row r="366" spans="1:19" x14ac:dyDescent="0.4">
      <c r="A366" s="12" t="str">
        <f>VLOOKUP(E366,匯總複製!H:N,5,FALSE)</f>
        <v>DTC - Loudspeaker</v>
      </c>
      <c r="B366" s="12" t="str">
        <f>VLOOKUP(E366,匯總複製!H:N,7,FALSE)</f>
        <v>System Requirement</v>
      </c>
      <c r="C366" s="1" t="str">
        <f>VLOOKUP(A366,Feature統計!A:O,15,FALSE)</f>
        <v>Pass</v>
      </c>
      <c r="D366" s="1" t="str">
        <f>VLOOKUP(A366,Feature統計!A:O,5,FALSE)</f>
        <v>Nick</v>
      </c>
      <c r="E366" s="12" t="s">
        <v>377</v>
      </c>
      <c r="F366" s="12" t="str">
        <f>VLOOKUP(E366,匯總複製!H:J,2,FALSE)</f>
        <v>RTBM-36612</v>
      </c>
      <c r="G366" s="13">
        <f>IF(ISBLANK(VLOOKUP(A366,Feature統計!A:N,10,FALSE)),"",VLOOKUP(A366,Feature統計!A:N,10,FALSE))</f>
        <v>44879</v>
      </c>
      <c r="H366" s="13">
        <f>IF(ISBLANK(VLOOKUP(A366,Feature統計!A:N,11,FALSE)),"",VLOOKUP(A366,Feature統計!A:N,11,FALSE))</f>
        <v>44904</v>
      </c>
      <c r="I366" s="13">
        <f>IF(ISBLANK(VLOOKUP(A366,Feature統計!A:N,12,FALSE)),"",VLOOKUP(A366,Feature統計!A:N,12,FALSE))</f>
        <v>44888</v>
      </c>
      <c r="J366" s="13" t="str">
        <f>IF(ISBLANK(VLOOKUP(A366,Feature統計!A:N,13,FALSE)),"",VLOOKUP(A366,Feature統計!A:N,13,FALSE))</f>
        <v/>
      </c>
      <c r="K366" s="1" t="str">
        <f>IFERROR(VLOOKUP(E366,SystemTestCase!E:F,2,FALSE),VLOOKUP(E366,HW資料!A:B,2,FALSE))</f>
        <v>StagePass</v>
      </c>
      <c r="L366" s="1"/>
      <c r="M366" s="13"/>
      <c r="N366" s="72"/>
      <c r="O366" s="11" t="s">
        <v>3900</v>
      </c>
      <c r="P366" s="11"/>
      <c r="Q366" s="11"/>
      <c r="S366" t="str">
        <f t="shared" si="5"/>
        <v>DTC - Loudspeaker</v>
      </c>
    </row>
    <row r="367" spans="1:19" x14ac:dyDescent="0.4">
      <c r="A367" s="12" t="str">
        <f>VLOOKUP(E367,匯總複製!H:N,5,FALSE)</f>
        <v>DTC - Loudspeaker</v>
      </c>
      <c r="B367" s="12" t="str">
        <f>VLOOKUP(E367,匯總複製!H:N,7,FALSE)</f>
        <v>System Requirement</v>
      </c>
      <c r="C367" s="1" t="str">
        <f>VLOOKUP(A367,Feature統計!A:O,15,FALSE)</f>
        <v>Pass</v>
      </c>
      <c r="D367" s="1" t="str">
        <f>VLOOKUP(A367,Feature統計!A:O,5,FALSE)</f>
        <v>Nick</v>
      </c>
      <c r="E367" s="12" t="s">
        <v>381</v>
      </c>
      <c r="F367" s="12" t="str">
        <f>VLOOKUP(E367,匯總複製!H:J,2,FALSE)</f>
        <v>RTBM-36611</v>
      </c>
      <c r="G367" s="13">
        <f>IF(ISBLANK(VLOOKUP(A367,Feature統計!A:N,10,FALSE)),"",VLOOKUP(A367,Feature統計!A:N,10,FALSE))</f>
        <v>44879</v>
      </c>
      <c r="H367" s="13">
        <f>IF(ISBLANK(VLOOKUP(A367,Feature統計!A:N,11,FALSE)),"",VLOOKUP(A367,Feature統計!A:N,11,FALSE))</f>
        <v>44904</v>
      </c>
      <c r="I367" s="13">
        <f>IF(ISBLANK(VLOOKUP(A367,Feature統計!A:N,12,FALSE)),"",VLOOKUP(A367,Feature統計!A:N,12,FALSE))</f>
        <v>44888</v>
      </c>
      <c r="J367" s="13" t="str">
        <f>IF(ISBLANK(VLOOKUP(A367,Feature統計!A:N,13,FALSE)),"",VLOOKUP(A367,Feature統計!A:N,13,FALSE))</f>
        <v/>
      </c>
      <c r="K367" s="1" t="str">
        <f>IFERROR(VLOOKUP(E367,SystemTestCase!E:F,2,FALSE),VLOOKUP(E367,HW資料!A:B,2,FALSE))</f>
        <v>Pass</v>
      </c>
      <c r="L367" s="1"/>
      <c r="M367" s="13"/>
      <c r="N367" s="72"/>
      <c r="O367" s="11" t="s">
        <v>3900</v>
      </c>
      <c r="P367" s="11"/>
      <c r="Q367" s="11"/>
      <c r="S367" t="str">
        <f t="shared" si="5"/>
        <v>DTC - Loudspeaker</v>
      </c>
    </row>
    <row r="368" spans="1:19" x14ac:dyDescent="0.4">
      <c r="A368" s="12" t="str">
        <f>VLOOKUP(E368,匯總複製!H:N,5,FALSE)</f>
        <v>DTC - Loudspeaker</v>
      </c>
      <c r="B368" s="12" t="str">
        <f>VLOOKUP(E368,匯總複製!H:N,7,FALSE)</f>
        <v>System Requirement</v>
      </c>
      <c r="C368" s="1" t="str">
        <f>VLOOKUP(A368,Feature統計!A:O,15,FALSE)</f>
        <v>Pass</v>
      </c>
      <c r="D368" s="1" t="str">
        <f>VLOOKUP(A368,Feature統計!A:O,5,FALSE)</f>
        <v>Nick</v>
      </c>
      <c r="E368" s="12" t="s">
        <v>383</v>
      </c>
      <c r="F368" s="12" t="str">
        <f>VLOOKUP(E368,匯總複製!H:J,2,FALSE)</f>
        <v>RTBM-36610</v>
      </c>
      <c r="G368" s="13">
        <f>IF(ISBLANK(VLOOKUP(A368,Feature統計!A:N,10,FALSE)),"",VLOOKUP(A368,Feature統計!A:N,10,FALSE))</f>
        <v>44879</v>
      </c>
      <c r="H368" s="13">
        <f>IF(ISBLANK(VLOOKUP(A368,Feature統計!A:N,11,FALSE)),"",VLOOKUP(A368,Feature統計!A:N,11,FALSE))</f>
        <v>44904</v>
      </c>
      <c r="I368" s="13">
        <f>IF(ISBLANK(VLOOKUP(A368,Feature統計!A:N,12,FALSE)),"",VLOOKUP(A368,Feature統計!A:N,12,FALSE))</f>
        <v>44888</v>
      </c>
      <c r="J368" s="13" t="str">
        <f>IF(ISBLANK(VLOOKUP(A368,Feature統計!A:N,13,FALSE)),"",VLOOKUP(A368,Feature統計!A:N,13,FALSE))</f>
        <v/>
      </c>
      <c r="K368" s="1" t="str">
        <f>IFERROR(VLOOKUP(E368,SystemTestCase!E:F,2,FALSE),VLOOKUP(E368,HW資料!A:B,2,FALSE))</f>
        <v>Pass</v>
      </c>
      <c r="L368" s="1"/>
      <c r="M368" s="13"/>
      <c r="N368" s="72"/>
      <c r="O368" s="11" t="s">
        <v>3900</v>
      </c>
      <c r="P368" s="11"/>
      <c r="Q368" s="11"/>
      <c r="S368" t="str">
        <f t="shared" si="5"/>
        <v>DTC - Loudspeaker</v>
      </c>
    </row>
    <row r="369" spans="1:19" x14ac:dyDescent="0.4">
      <c r="A369" s="12" t="str">
        <f>VLOOKUP(E369,匯總複製!H:N,5,FALSE)</f>
        <v>DTC - Loudspeaker</v>
      </c>
      <c r="B369" s="12" t="str">
        <f>VLOOKUP(E369,匯總複製!H:N,7,FALSE)</f>
        <v>System Requirement</v>
      </c>
      <c r="C369" s="1" t="str">
        <f>VLOOKUP(A369,Feature統計!A:O,15,FALSE)</f>
        <v>Pass</v>
      </c>
      <c r="D369" s="1" t="str">
        <f>VLOOKUP(A369,Feature統計!A:O,5,FALSE)</f>
        <v>Nick</v>
      </c>
      <c r="E369" s="12" t="s">
        <v>410</v>
      </c>
      <c r="F369" s="12" t="str">
        <f>VLOOKUP(E369,匯總複製!H:J,2,FALSE)</f>
        <v>RTBM-36605</v>
      </c>
      <c r="G369" s="13">
        <f>IF(ISBLANK(VLOOKUP(A369,Feature統計!A:N,10,FALSE)),"",VLOOKUP(A369,Feature統計!A:N,10,FALSE))</f>
        <v>44879</v>
      </c>
      <c r="H369" s="13">
        <f>IF(ISBLANK(VLOOKUP(A369,Feature統計!A:N,11,FALSE)),"",VLOOKUP(A369,Feature統計!A:N,11,FALSE))</f>
        <v>44904</v>
      </c>
      <c r="I369" s="13">
        <f>IF(ISBLANK(VLOOKUP(A369,Feature統計!A:N,12,FALSE)),"",VLOOKUP(A369,Feature統計!A:N,12,FALSE))</f>
        <v>44888</v>
      </c>
      <c r="J369" s="13" t="str">
        <f>IF(ISBLANK(VLOOKUP(A369,Feature統計!A:N,13,FALSE)),"",VLOOKUP(A369,Feature統計!A:N,13,FALSE))</f>
        <v/>
      </c>
      <c r="K369" s="1" t="str">
        <f>IFERROR(VLOOKUP(E369,SystemTestCase!E:F,2,FALSE),VLOOKUP(E369,HW資料!A:B,2,FALSE))</f>
        <v>Pass</v>
      </c>
      <c r="L369" s="1"/>
      <c r="M369" s="13"/>
      <c r="N369" s="72"/>
      <c r="O369" s="11"/>
      <c r="P369" s="11"/>
      <c r="Q369" s="11"/>
      <c r="S369" t="str">
        <f t="shared" si="5"/>
        <v>DTC - Loudspeaker</v>
      </c>
    </row>
    <row r="370" spans="1:19" x14ac:dyDescent="0.4">
      <c r="A370" s="12" t="str">
        <f>VLOOKUP(E370,匯總複製!H:N,5,FALSE)</f>
        <v>DTC - Loudspeaker</v>
      </c>
      <c r="B370" s="12" t="str">
        <f>VLOOKUP(E370,匯總複製!H:N,7,FALSE)</f>
        <v>System Requirement</v>
      </c>
      <c r="C370" s="1" t="str">
        <f>VLOOKUP(A370,Feature統計!A:O,15,FALSE)</f>
        <v>Pass</v>
      </c>
      <c r="D370" s="1" t="str">
        <f>VLOOKUP(A370,Feature統計!A:O,5,FALSE)</f>
        <v>Nick</v>
      </c>
      <c r="E370" s="12" t="s">
        <v>678</v>
      </c>
      <c r="F370" s="12" t="str">
        <f>VLOOKUP(E370,匯總複製!H:J,2,FALSE)</f>
        <v>RTBM-36539</v>
      </c>
      <c r="G370" s="13">
        <f>IF(ISBLANK(VLOOKUP(A370,Feature統計!A:N,10,FALSE)),"",VLOOKUP(A370,Feature統計!A:N,10,FALSE))</f>
        <v>44879</v>
      </c>
      <c r="H370" s="13">
        <f>IF(ISBLANK(VLOOKUP(A370,Feature統計!A:N,11,FALSE)),"",VLOOKUP(A370,Feature統計!A:N,11,FALSE))</f>
        <v>44904</v>
      </c>
      <c r="I370" s="13">
        <f>IF(ISBLANK(VLOOKUP(A370,Feature統計!A:N,12,FALSE)),"",VLOOKUP(A370,Feature統計!A:N,12,FALSE))</f>
        <v>44888</v>
      </c>
      <c r="J370" s="13" t="str">
        <f>IF(ISBLANK(VLOOKUP(A370,Feature統計!A:N,13,FALSE)),"",VLOOKUP(A370,Feature統計!A:N,13,FALSE))</f>
        <v/>
      </c>
      <c r="K370" s="1" t="str">
        <f>IFERROR(VLOOKUP(E370,SystemTestCase!E:F,2,FALSE),VLOOKUP(E370,HW資料!A:B,2,FALSE))</f>
        <v>Pass</v>
      </c>
      <c r="L370" s="1"/>
      <c r="M370" s="13"/>
      <c r="N370" s="72"/>
      <c r="O370" s="11"/>
      <c r="P370" s="11"/>
      <c r="Q370" s="11"/>
      <c r="S370" t="str">
        <f t="shared" si="5"/>
        <v>DTC - Loudspeaker</v>
      </c>
    </row>
    <row r="371" spans="1:19" x14ac:dyDescent="0.4">
      <c r="A371" s="12" t="str">
        <f>VLOOKUP(E371,匯總複製!H:N,5,FALSE)</f>
        <v>DTC - Main battery</v>
      </c>
      <c r="B371" s="12" t="str">
        <f>VLOOKUP(E371,匯總複製!H:N,7,FALSE)</f>
        <v>System Requirement</v>
      </c>
      <c r="C371" s="1" t="str">
        <f>VLOOKUP(A371,Feature統計!A:O,15,FALSE)</f>
        <v>Pass</v>
      </c>
      <c r="D371" s="1" t="str">
        <f>VLOOKUP(A371,Feature統計!A:O,5,FALSE)</f>
        <v>Nick</v>
      </c>
      <c r="E371" s="12" t="s">
        <v>88</v>
      </c>
      <c r="F371" s="12" t="str">
        <f>VLOOKUP(E371,匯總複製!H:J,2,FALSE)</f>
        <v>RTBM-36596</v>
      </c>
      <c r="G371" s="13">
        <f>IF(ISBLANK(VLOOKUP(A371,Feature統計!A:N,10,FALSE)),"",VLOOKUP(A371,Feature統計!A:N,10,FALSE))</f>
        <v>44879</v>
      </c>
      <c r="H371" s="13">
        <f>IF(ISBLANK(VLOOKUP(A371,Feature統計!A:N,11,FALSE)),"",VLOOKUP(A371,Feature統計!A:N,11,FALSE))</f>
        <v>44904</v>
      </c>
      <c r="I371" s="13">
        <f>IF(ISBLANK(VLOOKUP(A371,Feature統計!A:N,12,FALSE)),"",VLOOKUP(A371,Feature統計!A:N,12,FALSE))</f>
        <v>44888</v>
      </c>
      <c r="J371" s="13">
        <f>IF(ISBLANK(VLOOKUP(A371,Feature統計!A:N,13,FALSE)),"",VLOOKUP(A371,Feature統計!A:N,13,FALSE))</f>
        <v>44897</v>
      </c>
      <c r="K371" s="1" t="str">
        <f>IFERROR(VLOOKUP(E371,SystemTestCase!E:F,2,FALSE),VLOOKUP(E371,HW資料!A:B,2,FALSE))</f>
        <v>Pass</v>
      </c>
      <c r="L371" s="1"/>
      <c r="M371" s="13"/>
      <c r="N371" s="72"/>
      <c r="O371" s="11"/>
      <c r="P371" s="11"/>
      <c r="Q371" s="11"/>
      <c r="S371" t="str">
        <f t="shared" si="5"/>
        <v>DTC - Main battery</v>
      </c>
    </row>
    <row r="372" spans="1:19" x14ac:dyDescent="0.4">
      <c r="A372" s="12" t="str">
        <f>VLOOKUP(E372,匯總複製!H:N,5,FALSE)</f>
        <v>DTC - Microphone</v>
      </c>
      <c r="B372" s="12" t="str">
        <f>VLOOKUP(E372,匯總複製!H:N,7,FALSE)</f>
        <v>System Requirement</v>
      </c>
      <c r="C372" s="1" t="str">
        <f>VLOOKUP(A372,Feature統計!A:O,15,FALSE)</f>
        <v>On-going w/h some pass</v>
      </c>
      <c r="D372" s="1" t="str">
        <f>VLOOKUP(A372,Feature統計!A:O,5,FALSE)</f>
        <v>Nick</v>
      </c>
      <c r="E372" s="12" t="s">
        <v>156</v>
      </c>
      <c r="F372" s="12" t="str">
        <f>VLOOKUP(E372,匯總複製!H:J,2,FALSE)</f>
        <v>RTBM-36526</v>
      </c>
      <c r="G372" s="13">
        <f>IF(ISBLANK(VLOOKUP(A372,Feature統計!A:N,10,FALSE)),"",VLOOKUP(A372,Feature統計!A:N,10,FALSE))</f>
        <v>44879</v>
      </c>
      <c r="H372" s="13">
        <f>IF(ISBLANK(VLOOKUP(A372,Feature統計!A:N,11,FALSE)),"",VLOOKUP(A372,Feature統計!A:N,11,FALSE))</f>
        <v>44904</v>
      </c>
      <c r="I372" s="13">
        <f>IF(ISBLANK(VLOOKUP(A372,Feature統計!A:N,12,FALSE)),"",VLOOKUP(A372,Feature統計!A:N,12,FALSE))</f>
        <v>44888</v>
      </c>
      <c r="J372" s="13" t="str">
        <f>IF(ISBLANK(VLOOKUP(A372,Feature統計!A:N,13,FALSE)),"",VLOOKUP(A372,Feature統計!A:N,13,FALSE))</f>
        <v/>
      </c>
      <c r="K372" s="1" t="str">
        <f>IFERROR(VLOOKUP(E372,SystemTestCase!E:F,2,FALSE),VLOOKUP(E372,HW資料!A:B,2,FALSE))</f>
        <v>Pass</v>
      </c>
      <c r="L372" s="1"/>
      <c r="M372" s="13"/>
      <c r="N372" s="72"/>
      <c r="O372" s="11"/>
      <c r="P372" s="11"/>
      <c r="Q372" s="11"/>
      <c r="S372" t="str">
        <f t="shared" si="5"/>
        <v>DTC - Microphone</v>
      </c>
    </row>
    <row r="373" spans="1:19" x14ac:dyDescent="0.4">
      <c r="A373" s="12" t="str">
        <f>VLOOKUP(E373,匯總複製!H:N,5,FALSE)</f>
        <v>DTC - Microphone</v>
      </c>
      <c r="B373" s="12" t="str">
        <f>VLOOKUP(E373,匯總複製!H:N,7,FALSE)</f>
        <v>System Requirement</v>
      </c>
      <c r="C373" s="1" t="str">
        <f>VLOOKUP(A373,Feature統計!A:O,15,FALSE)</f>
        <v>On-going w/h some pass</v>
      </c>
      <c r="D373" s="1" t="str">
        <f>VLOOKUP(A373,Feature統計!A:O,5,FALSE)</f>
        <v>Nick</v>
      </c>
      <c r="E373" s="12" t="s">
        <v>158</v>
      </c>
      <c r="F373" s="12" t="str">
        <f>VLOOKUP(E373,匯總複製!H:J,2,FALSE)</f>
        <v>RTBM-36525</v>
      </c>
      <c r="G373" s="13">
        <f>IF(ISBLANK(VLOOKUP(A373,Feature統計!A:N,10,FALSE)),"",VLOOKUP(A373,Feature統計!A:N,10,FALSE))</f>
        <v>44879</v>
      </c>
      <c r="H373" s="13">
        <f>IF(ISBLANK(VLOOKUP(A373,Feature統計!A:N,11,FALSE)),"",VLOOKUP(A373,Feature統計!A:N,11,FALSE))</f>
        <v>44904</v>
      </c>
      <c r="I373" s="13">
        <f>IF(ISBLANK(VLOOKUP(A373,Feature統計!A:N,12,FALSE)),"",VLOOKUP(A373,Feature統計!A:N,12,FALSE))</f>
        <v>44888</v>
      </c>
      <c r="J373" s="13" t="str">
        <f>IF(ISBLANK(VLOOKUP(A373,Feature統計!A:N,13,FALSE)),"",VLOOKUP(A373,Feature統計!A:N,13,FALSE))</f>
        <v/>
      </c>
      <c r="K373" s="1" t="str">
        <f>IFERROR(VLOOKUP(E373,SystemTestCase!E:F,2,FALSE),VLOOKUP(E373,HW資料!A:B,2,FALSE))</f>
        <v>Pass</v>
      </c>
      <c r="L373" s="1"/>
      <c r="M373" s="13"/>
      <c r="N373" s="72"/>
      <c r="O373" s="11"/>
      <c r="P373" s="11"/>
      <c r="Q373" s="11"/>
      <c r="S373" t="str">
        <f t="shared" si="5"/>
        <v>DTC - Microphone</v>
      </c>
    </row>
    <row r="374" spans="1:19" x14ac:dyDescent="0.4">
      <c r="A374" s="12" t="str">
        <f>VLOOKUP(E374,匯總複製!H:N,5,FALSE)</f>
        <v>DTC - Microphone</v>
      </c>
      <c r="B374" s="12" t="str">
        <f>VLOOKUP(E374,匯總複製!H:N,7,FALSE)</f>
        <v>System Requirement</v>
      </c>
      <c r="C374" s="1" t="str">
        <f>VLOOKUP(A374,Feature統計!A:O,15,FALSE)</f>
        <v>On-going w/h some pass</v>
      </c>
      <c r="D374" s="1" t="str">
        <f>VLOOKUP(A374,Feature統計!A:O,5,FALSE)</f>
        <v>Nick</v>
      </c>
      <c r="E374" s="12" t="s">
        <v>162</v>
      </c>
      <c r="F374" s="12" t="str">
        <f>VLOOKUP(E374,匯總複製!H:J,2,FALSE)</f>
        <v>RTBM-36523</v>
      </c>
      <c r="G374" s="13">
        <f>IF(ISBLANK(VLOOKUP(A374,Feature統計!A:N,10,FALSE)),"",VLOOKUP(A374,Feature統計!A:N,10,FALSE))</f>
        <v>44879</v>
      </c>
      <c r="H374" s="13">
        <f>IF(ISBLANK(VLOOKUP(A374,Feature統計!A:N,11,FALSE)),"",VLOOKUP(A374,Feature統計!A:N,11,FALSE))</f>
        <v>44904</v>
      </c>
      <c r="I374" s="13">
        <f>IF(ISBLANK(VLOOKUP(A374,Feature統計!A:N,12,FALSE)),"",VLOOKUP(A374,Feature統計!A:N,12,FALSE))</f>
        <v>44888</v>
      </c>
      <c r="J374" s="13" t="str">
        <f>IF(ISBLANK(VLOOKUP(A374,Feature統計!A:N,13,FALSE)),"",VLOOKUP(A374,Feature統計!A:N,13,FALSE))</f>
        <v/>
      </c>
      <c r="K374" s="1" t="str">
        <f>IFERROR(VLOOKUP(E374,SystemTestCase!E:F,2,FALSE),VLOOKUP(E374,HW資料!A:B,2,FALSE))</f>
        <v>Pass</v>
      </c>
      <c r="L374" s="1"/>
      <c r="M374" s="13"/>
      <c r="N374" s="72"/>
      <c r="O374" s="11"/>
      <c r="P374" s="11"/>
      <c r="Q374" s="11"/>
      <c r="S374" t="str">
        <f t="shared" si="5"/>
        <v>DTC - Microphone</v>
      </c>
    </row>
    <row r="375" spans="1:19" x14ac:dyDescent="0.4">
      <c r="A375" s="12" t="str">
        <f>VLOOKUP(E375,匯總複製!H:N,5,FALSE)</f>
        <v>DTC - Microphone</v>
      </c>
      <c r="B375" s="12" t="str">
        <f>VLOOKUP(E375,匯總複製!H:N,7,FALSE)</f>
        <v>System Requirement</v>
      </c>
      <c r="C375" s="1" t="str">
        <f>VLOOKUP(A375,Feature統計!A:O,15,FALSE)</f>
        <v>On-going w/h some pass</v>
      </c>
      <c r="D375" s="1" t="str">
        <f>VLOOKUP(A375,Feature統計!A:O,5,FALSE)</f>
        <v>Nick</v>
      </c>
      <c r="E375" s="12" t="s">
        <v>164</v>
      </c>
      <c r="F375" s="12" t="str">
        <f>VLOOKUP(E375,匯總複製!H:J,2,FALSE)</f>
        <v>RTBM-36522</v>
      </c>
      <c r="G375" s="13">
        <f>IF(ISBLANK(VLOOKUP(A375,Feature統計!A:N,10,FALSE)),"",VLOOKUP(A375,Feature統計!A:N,10,FALSE))</f>
        <v>44879</v>
      </c>
      <c r="H375" s="13">
        <f>IF(ISBLANK(VLOOKUP(A375,Feature統計!A:N,11,FALSE)),"",VLOOKUP(A375,Feature統計!A:N,11,FALSE))</f>
        <v>44904</v>
      </c>
      <c r="I375" s="13">
        <f>IF(ISBLANK(VLOOKUP(A375,Feature統計!A:N,12,FALSE)),"",VLOOKUP(A375,Feature統計!A:N,12,FALSE))</f>
        <v>44888</v>
      </c>
      <c r="J375" s="13" t="str">
        <f>IF(ISBLANK(VLOOKUP(A375,Feature統計!A:N,13,FALSE)),"",VLOOKUP(A375,Feature統計!A:N,13,FALSE))</f>
        <v/>
      </c>
      <c r="K375" s="1" t="str">
        <f>IFERROR(VLOOKUP(E375,SystemTestCase!E:F,2,FALSE),VLOOKUP(E375,HW資料!A:B,2,FALSE))</f>
        <v>Pass</v>
      </c>
      <c r="L375" s="1"/>
      <c r="M375" s="13"/>
      <c r="N375" s="72"/>
      <c r="O375" s="11"/>
      <c r="P375" s="11"/>
      <c r="Q375" s="11"/>
      <c r="S375" t="str">
        <f t="shared" si="5"/>
        <v>DTC - Microphone</v>
      </c>
    </row>
    <row r="376" spans="1:19" x14ac:dyDescent="0.4">
      <c r="A376" s="12" t="str">
        <f>VLOOKUP(E376,匯總複製!H:N,5,FALSE)</f>
        <v>DTC - Microphone</v>
      </c>
      <c r="B376" s="12" t="str">
        <f>VLOOKUP(E376,匯總複製!H:N,7,FALSE)</f>
        <v>System Requirement</v>
      </c>
      <c r="C376" s="1" t="str">
        <f>VLOOKUP(A376,Feature統計!A:O,15,FALSE)</f>
        <v>On-going w/h some pass</v>
      </c>
      <c r="D376" s="1" t="str">
        <f>VLOOKUP(A376,Feature統計!A:O,5,FALSE)</f>
        <v>Nick</v>
      </c>
      <c r="E376" s="12" t="s">
        <v>166</v>
      </c>
      <c r="F376" s="12" t="str">
        <f>VLOOKUP(E376,匯總複製!H:J,2,FALSE)</f>
        <v>RTBM-36521</v>
      </c>
      <c r="G376" s="13">
        <f>IF(ISBLANK(VLOOKUP(A376,Feature統計!A:N,10,FALSE)),"",VLOOKUP(A376,Feature統計!A:N,10,FALSE))</f>
        <v>44879</v>
      </c>
      <c r="H376" s="13">
        <f>IF(ISBLANK(VLOOKUP(A376,Feature統計!A:N,11,FALSE)),"",VLOOKUP(A376,Feature統計!A:N,11,FALSE))</f>
        <v>44904</v>
      </c>
      <c r="I376" s="13">
        <f>IF(ISBLANK(VLOOKUP(A376,Feature統計!A:N,12,FALSE)),"",VLOOKUP(A376,Feature統計!A:N,12,FALSE))</f>
        <v>44888</v>
      </c>
      <c r="J376" s="13" t="str">
        <f>IF(ISBLANK(VLOOKUP(A376,Feature統計!A:N,13,FALSE)),"",VLOOKUP(A376,Feature統計!A:N,13,FALSE))</f>
        <v/>
      </c>
      <c r="K376" s="1" t="str">
        <f>IFERROR(VLOOKUP(E376,SystemTestCase!E:F,2,FALSE),VLOOKUP(E376,HW資料!A:B,2,FALSE))</f>
        <v>Pass</v>
      </c>
      <c r="L376" s="1"/>
      <c r="M376" s="13"/>
      <c r="N376" s="72"/>
      <c r="O376" s="11"/>
      <c r="P376" s="11"/>
      <c r="Q376" s="11"/>
      <c r="S376" t="str">
        <f t="shared" si="5"/>
        <v>DTC - Microphone</v>
      </c>
    </row>
    <row r="377" spans="1:19" x14ac:dyDescent="0.4">
      <c r="A377" s="12" t="str">
        <f>VLOOKUP(E377,匯總複製!H:N,5,FALSE)</f>
        <v>DTC - Microphone</v>
      </c>
      <c r="B377" s="12" t="str">
        <f>VLOOKUP(E377,匯總複製!H:N,7,FALSE)</f>
        <v>System Requirement</v>
      </c>
      <c r="C377" s="1" t="str">
        <f>VLOOKUP(A377,Feature統計!A:O,15,FALSE)</f>
        <v>On-going w/h some pass</v>
      </c>
      <c r="D377" s="1" t="str">
        <f>VLOOKUP(A377,Feature統計!A:O,5,FALSE)</f>
        <v>Nick</v>
      </c>
      <c r="E377" s="12" t="s">
        <v>170</v>
      </c>
      <c r="F377" s="12" t="str">
        <f>VLOOKUP(E377,匯總複製!H:J,2,FALSE)</f>
        <v>RTBM-36519</v>
      </c>
      <c r="G377" s="13">
        <f>IF(ISBLANK(VLOOKUP(A377,Feature統計!A:N,10,FALSE)),"",VLOOKUP(A377,Feature統計!A:N,10,FALSE))</f>
        <v>44879</v>
      </c>
      <c r="H377" s="13">
        <f>IF(ISBLANK(VLOOKUP(A377,Feature統計!A:N,11,FALSE)),"",VLOOKUP(A377,Feature統計!A:N,11,FALSE))</f>
        <v>44904</v>
      </c>
      <c r="I377" s="13">
        <f>IF(ISBLANK(VLOOKUP(A377,Feature統計!A:N,12,FALSE)),"",VLOOKUP(A377,Feature統計!A:N,12,FALSE))</f>
        <v>44888</v>
      </c>
      <c r="J377" s="13" t="str">
        <f>IF(ISBLANK(VLOOKUP(A377,Feature統計!A:N,13,FALSE)),"",VLOOKUP(A377,Feature統計!A:N,13,FALSE))</f>
        <v/>
      </c>
      <c r="K377" s="1" t="str">
        <f>IFERROR(VLOOKUP(E377,SystemTestCase!E:F,2,FALSE),VLOOKUP(E377,HW資料!A:B,2,FALSE))</f>
        <v>Pass</v>
      </c>
      <c r="L377" s="1"/>
      <c r="M377" s="13"/>
      <c r="N377" s="72"/>
      <c r="O377" s="11"/>
      <c r="P377" s="11"/>
      <c r="Q377" s="11"/>
      <c r="S377" t="str">
        <f t="shared" si="5"/>
        <v>DTC - Microphone</v>
      </c>
    </row>
    <row r="378" spans="1:19" x14ac:dyDescent="0.4">
      <c r="A378" s="12" t="str">
        <f>VLOOKUP(E378,匯總複製!H:N,5,FALSE)</f>
        <v>DTC - Microphone</v>
      </c>
      <c r="B378" s="12" t="str">
        <f>VLOOKUP(E378,匯總複製!H:N,7,FALSE)</f>
        <v>System Requirement</v>
      </c>
      <c r="C378" s="1" t="str">
        <f>VLOOKUP(A378,Feature統計!A:O,15,FALSE)</f>
        <v>On-going w/h some pass</v>
      </c>
      <c r="D378" s="1" t="str">
        <f>VLOOKUP(A378,Feature統計!A:O,5,FALSE)</f>
        <v>Nick</v>
      </c>
      <c r="E378" s="12" t="s">
        <v>172</v>
      </c>
      <c r="F378" s="12" t="str">
        <f>VLOOKUP(E378,匯總複製!H:J,2,FALSE)</f>
        <v>RTBM-36518</v>
      </c>
      <c r="G378" s="13">
        <f>IF(ISBLANK(VLOOKUP(A378,Feature統計!A:N,10,FALSE)),"",VLOOKUP(A378,Feature統計!A:N,10,FALSE))</f>
        <v>44879</v>
      </c>
      <c r="H378" s="13">
        <f>IF(ISBLANK(VLOOKUP(A378,Feature統計!A:N,11,FALSE)),"",VLOOKUP(A378,Feature統計!A:N,11,FALSE))</f>
        <v>44904</v>
      </c>
      <c r="I378" s="13">
        <f>IF(ISBLANK(VLOOKUP(A378,Feature統計!A:N,12,FALSE)),"",VLOOKUP(A378,Feature統計!A:N,12,FALSE))</f>
        <v>44888</v>
      </c>
      <c r="J378" s="13" t="str">
        <f>IF(ISBLANK(VLOOKUP(A378,Feature統計!A:N,13,FALSE)),"",VLOOKUP(A378,Feature統計!A:N,13,FALSE))</f>
        <v/>
      </c>
      <c r="K378" s="1" t="str">
        <f>IFERROR(VLOOKUP(E378,SystemTestCase!E:F,2,FALSE),VLOOKUP(E378,HW資料!A:B,2,FALSE))</f>
        <v>Pass</v>
      </c>
      <c r="L378" s="1"/>
      <c r="M378" s="13"/>
      <c r="N378" s="72"/>
      <c r="O378" s="11"/>
      <c r="P378" s="11"/>
      <c r="Q378" s="11"/>
      <c r="S378" t="str">
        <f t="shared" si="5"/>
        <v>DTC - Microphone</v>
      </c>
    </row>
    <row r="379" spans="1:19" x14ac:dyDescent="0.4">
      <c r="A379" s="12" t="str">
        <f>VLOOKUP(E379,匯總複製!H:N,5,FALSE)</f>
        <v>DTC - Microphone</v>
      </c>
      <c r="B379" s="12" t="str">
        <f>VLOOKUP(E379,匯總複製!H:N,7,FALSE)</f>
        <v>System Requirement</v>
      </c>
      <c r="C379" s="1" t="str">
        <f>VLOOKUP(A379,Feature統計!A:O,15,FALSE)</f>
        <v>On-going w/h some pass</v>
      </c>
      <c r="D379" s="1" t="str">
        <f>VLOOKUP(A379,Feature統計!A:O,5,FALSE)</f>
        <v>Nick</v>
      </c>
      <c r="E379" s="12" t="s">
        <v>174</v>
      </c>
      <c r="F379" s="12" t="str">
        <f>VLOOKUP(E379,匯總複製!H:J,2,FALSE)</f>
        <v>RTBM-36517</v>
      </c>
      <c r="G379" s="13">
        <f>IF(ISBLANK(VLOOKUP(A379,Feature統計!A:N,10,FALSE)),"",VLOOKUP(A379,Feature統計!A:N,10,FALSE))</f>
        <v>44879</v>
      </c>
      <c r="H379" s="13">
        <f>IF(ISBLANK(VLOOKUP(A379,Feature統計!A:N,11,FALSE)),"",VLOOKUP(A379,Feature統計!A:N,11,FALSE))</f>
        <v>44904</v>
      </c>
      <c r="I379" s="13">
        <f>IF(ISBLANK(VLOOKUP(A379,Feature統計!A:N,12,FALSE)),"",VLOOKUP(A379,Feature統計!A:N,12,FALSE))</f>
        <v>44888</v>
      </c>
      <c r="J379" s="13" t="str">
        <f>IF(ISBLANK(VLOOKUP(A379,Feature統計!A:N,13,FALSE)),"",VLOOKUP(A379,Feature統計!A:N,13,FALSE))</f>
        <v/>
      </c>
      <c r="K379" s="1" t="str">
        <f>IFERROR(VLOOKUP(E379,SystemTestCase!E:F,2,FALSE),VLOOKUP(E379,HW資料!A:B,2,FALSE))</f>
        <v>Pass</v>
      </c>
      <c r="L379" s="1"/>
      <c r="M379" s="13"/>
      <c r="N379" s="72"/>
      <c r="O379" s="11"/>
      <c r="P379" s="11"/>
      <c r="Q379" s="11"/>
      <c r="S379" t="str">
        <f t="shared" si="5"/>
        <v>DTC - Microphone</v>
      </c>
    </row>
    <row r="380" spans="1:19" ht="34" x14ac:dyDescent="0.4">
      <c r="A380" s="12" t="str">
        <f>VLOOKUP(E380,匯總複製!H:N,5,FALSE)</f>
        <v>DTC - Microphone</v>
      </c>
      <c r="B380" s="12" t="str">
        <f>VLOOKUP(E380,匯總複製!H:N,7,FALSE)</f>
        <v>System Requirement</v>
      </c>
      <c r="C380" s="1" t="str">
        <f>VLOOKUP(A380,Feature統計!A:O,15,FALSE)</f>
        <v>On-going w/h some pass</v>
      </c>
      <c r="D380" s="1" t="str">
        <f>VLOOKUP(A380,Feature統計!A:O,5,FALSE)</f>
        <v>Nick</v>
      </c>
      <c r="E380" s="12" t="s">
        <v>385</v>
      </c>
      <c r="F380" s="12" t="str">
        <f>VLOOKUP(E380,匯總複製!H:J,2,FALSE)</f>
        <v>RTBM-36609</v>
      </c>
      <c r="G380" s="13">
        <f>IF(ISBLANK(VLOOKUP(A380,Feature統計!A:N,10,FALSE)),"",VLOOKUP(A380,Feature統計!A:N,10,FALSE))</f>
        <v>44879</v>
      </c>
      <c r="H380" s="13">
        <f>IF(ISBLANK(VLOOKUP(A380,Feature統計!A:N,11,FALSE)),"",VLOOKUP(A380,Feature統計!A:N,11,FALSE))</f>
        <v>44904</v>
      </c>
      <c r="I380" s="13">
        <f>IF(ISBLANK(VLOOKUP(A380,Feature統計!A:N,12,FALSE)),"",VLOOKUP(A380,Feature統計!A:N,12,FALSE))</f>
        <v>44888</v>
      </c>
      <c r="J380" s="13" t="str">
        <f>IF(ISBLANK(VLOOKUP(A380,Feature統計!A:N,13,FALSE)),"",VLOOKUP(A380,Feature統計!A:N,13,FALSE))</f>
        <v/>
      </c>
      <c r="K380" s="1" t="str">
        <f>IFERROR(VLOOKUP(E380,SystemTestCase!E:F,2,FALSE),VLOOKUP(E380,HW資料!A:B,2,FALSE))</f>
        <v>Pass</v>
      </c>
      <c r="L380" s="1"/>
      <c r="M380" s="13"/>
      <c r="N380" s="72"/>
      <c r="O380" s="11" t="s">
        <v>5231</v>
      </c>
      <c r="P380" s="11"/>
      <c r="Q380" s="11"/>
      <c r="S380" t="str">
        <f t="shared" si="5"/>
        <v>DTC - Microphone</v>
      </c>
    </row>
    <row r="381" spans="1:19" ht="34" x14ac:dyDescent="0.4">
      <c r="A381" s="12" t="str">
        <f>VLOOKUP(E381,匯總複製!H:N,5,FALSE)</f>
        <v>DTC - Microphone</v>
      </c>
      <c r="B381" s="12" t="str">
        <f>VLOOKUP(E381,匯總複製!H:N,7,FALSE)</f>
        <v>System Requirement</v>
      </c>
      <c r="C381" s="1" t="str">
        <f>VLOOKUP(A381,Feature統計!A:O,15,FALSE)</f>
        <v>On-going w/h some pass</v>
      </c>
      <c r="D381" s="1" t="str">
        <f>VLOOKUP(A381,Feature統計!A:O,5,FALSE)</f>
        <v>Nick</v>
      </c>
      <c r="E381" s="12" t="s">
        <v>389</v>
      </c>
      <c r="F381" s="12" t="str">
        <f>VLOOKUP(E381,匯總複製!H:J,2,FALSE)</f>
        <v>RTBM-36608</v>
      </c>
      <c r="G381" s="13">
        <f>IF(ISBLANK(VLOOKUP(A381,Feature統計!A:N,10,FALSE)),"",VLOOKUP(A381,Feature統計!A:N,10,FALSE))</f>
        <v>44879</v>
      </c>
      <c r="H381" s="13">
        <f>IF(ISBLANK(VLOOKUP(A381,Feature統計!A:N,11,FALSE)),"",VLOOKUP(A381,Feature統計!A:N,11,FALSE))</f>
        <v>44904</v>
      </c>
      <c r="I381" s="13">
        <f>IF(ISBLANK(VLOOKUP(A381,Feature統計!A:N,12,FALSE)),"",VLOOKUP(A381,Feature統計!A:N,12,FALSE))</f>
        <v>44888</v>
      </c>
      <c r="J381" s="13" t="str">
        <f>IF(ISBLANK(VLOOKUP(A381,Feature統計!A:N,13,FALSE)),"",VLOOKUP(A381,Feature統計!A:N,13,FALSE))</f>
        <v/>
      </c>
      <c r="K381" s="1" t="str">
        <f>IFERROR(VLOOKUP(E381,SystemTestCase!E:F,2,FALSE),VLOOKUP(E381,HW資料!A:B,2,FALSE))</f>
        <v>Pass</v>
      </c>
      <c r="L381" s="1"/>
      <c r="M381" s="13"/>
      <c r="N381" s="72"/>
      <c r="O381" s="11" t="s">
        <v>5231</v>
      </c>
      <c r="P381" s="11"/>
      <c r="Q381" s="11"/>
      <c r="S381" t="str">
        <f t="shared" si="5"/>
        <v>DTC - Microphone</v>
      </c>
    </row>
    <row r="382" spans="1:19" ht="34" x14ac:dyDescent="0.4">
      <c r="A382" s="12" t="str">
        <f>VLOOKUP(E382,匯總複製!H:N,5,FALSE)</f>
        <v>DTC - Microphone</v>
      </c>
      <c r="B382" s="12" t="str">
        <f>VLOOKUP(E382,匯總複製!H:N,7,FALSE)</f>
        <v>System Requirement</v>
      </c>
      <c r="C382" s="1" t="str">
        <f>VLOOKUP(A382,Feature統計!A:O,15,FALSE)</f>
        <v>On-going w/h some pass</v>
      </c>
      <c r="D382" s="1" t="str">
        <f>VLOOKUP(A382,Feature統計!A:O,5,FALSE)</f>
        <v>Nick</v>
      </c>
      <c r="E382" s="12" t="s">
        <v>391</v>
      </c>
      <c r="F382" s="12" t="str">
        <f>VLOOKUP(E382,匯總複製!H:J,2,FALSE)</f>
        <v>RTBM-36607</v>
      </c>
      <c r="G382" s="13">
        <f>IF(ISBLANK(VLOOKUP(A382,Feature統計!A:N,10,FALSE)),"",VLOOKUP(A382,Feature統計!A:N,10,FALSE))</f>
        <v>44879</v>
      </c>
      <c r="H382" s="13">
        <f>IF(ISBLANK(VLOOKUP(A382,Feature統計!A:N,11,FALSE)),"",VLOOKUP(A382,Feature統計!A:N,11,FALSE))</f>
        <v>44904</v>
      </c>
      <c r="I382" s="13">
        <f>IF(ISBLANK(VLOOKUP(A382,Feature統計!A:N,12,FALSE)),"",VLOOKUP(A382,Feature統計!A:N,12,FALSE))</f>
        <v>44888</v>
      </c>
      <c r="J382" s="13" t="str">
        <f>IF(ISBLANK(VLOOKUP(A382,Feature統計!A:N,13,FALSE)),"",VLOOKUP(A382,Feature統計!A:N,13,FALSE))</f>
        <v/>
      </c>
      <c r="K382" s="1" t="str">
        <f>IFERROR(VLOOKUP(E382,SystemTestCase!E:F,2,FALSE),VLOOKUP(E382,HW資料!A:B,2,FALSE))</f>
        <v>Pass</v>
      </c>
      <c r="L382" s="1"/>
      <c r="M382" s="13"/>
      <c r="N382" s="72"/>
      <c r="O382" s="11" t="s">
        <v>5231</v>
      </c>
      <c r="P382" s="11"/>
      <c r="Q382" s="11"/>
      <c r="S382" t="str">
        <f t="shared" si="5"/>
        <v>DTC - Microphone</v>
      </c>
    </row>
    <row r="383" spans="1:19" ht="34" x14ac:dyDescent="0.4">
      <c r="A383" s="12" t="str">
        <f>VLOOKUP(E383,匯總複製!H:N,5,FALSE)</f>
        <v>DTC - Microphone</v>
      </c>
      <c r="B383" s="12" t="str">
        <f>VLOOKUP(E383,匯總複製!H:N,7,FALSE)</f>
        <v>System Requirement</v>
      </c>
      <c r="C383" s="1" t="str">
        <f>VLOOKUP(A383,Feature統計!A:O,15,FALSE)</f>
        <v>On-going w/h some pass</v>
      </c>
      <c r="D383" s="1" t="str">
        <f>VLOOKUP(A383,Feature統計!A:O,5,FALSE)</f>
        <v>Nick</v>
      </c>
      <c r="E383" s="12" t="s">
        <v>393</v>
      </c>
      <c r="F383" s="12" t="str">
        <f>VLOOKUP(E383,匯總複製!H:J,2,FALSE)</f>
        <v>RTBM-36606</v>
      </c>
      <c r="G383" s="13">
        <f>IF(ISBLANK(VLOOKUP(A383,Feature統計!A:N,10,FALSE)),"",VLOOKUP(A383,Feature統計!A:N,10,FALSE))</f>
        <v>44879</v>
      </c>
      <c r="H383" s="13">
        <f>IF(ISBLANK(VLOOKUP(A383,Feature統計!A:N,11,FALSE)),"",VLOOKUP(A383,Feature統計!A:N,11,FALSE))</f>
        <v>44904</v>
      </c>
      <c r="I383" s="13">
        <f>IF(ISBLANK(VLOOKUP(A383,Feature統計!A:N,12,FALSE)),"",VLOOKUP(A383,Feature統計!A:N,12,FALSE))</f>
        <v>44888</v>
      </c>
      <c r="J383" s="13" t="str">
        <f>IF(ISBLANK(VLOOKUP(A383,Feature統計!A:N,13,FALSE)),"",VLOOKUP(A383,Feature統計!A:N,13,FALSE))</f>
        <v/>
      </c>
      <c r="K383" s="1" t="str">
        <f>IFERROR(VLOOKUP(E383,SystemTestCase!E:F,2,FALSE),VLOOKUP(E383,HW資料!A:B,2,FALSE))</f>
        <v>Pass</v>
      </c>
      <c r="L383" s="1"/>
      <c r="M383" s="13"/>
      <c r="N383" s="72"/>
      <c r="O383" s="11" t="s">
        <v>5231</v>
      </c>
      <c r="P383" s="11"/>
      <c r="Q383" s="11"/>
      <c r="S383" t="str">
        <f t="shared" si="5"/>
        <v>DTC - Microphone</v>
      </c>
    </row>
    <row r="384" spans="1:19" x14ac:dyDescent="0.4">
      <c r="A384" s="12" t="str">
        <f>VLOOKUP(E384,匯總複製!H:N,5,FALSE)</f>
        <v>DTC - Microphone</v>
      </c>
      <c r="B384" s="12" t="str">
        <f>VLOOKUP(E384,匯總複製!H:N,7,FALSE)</f>
        <v>System Requirement</v>
      </c>
      <c r="C384" s="1" t="str">
        <f>VLOOKUP(A384,Feature統計!A:O,15,FALSE)</f>
        <v>On-going w/h some pass</v>
      </c>
      <c r="D384" s="1" t="str">
        <f>VLOOKUP(A384,Feature統計!A:O,5,FALSE)</f>
        <v>Nick</v>
      </c>
      <c r="E384" s="12" t="s">
        <v>437</v>
      </c>
      <c r="F384" s="12" t="str">
        <f>VLOOKUP(E384,匯總複製!H:J,2,FALSE)</f>
        <v>RTBM-36604</v>
      </c>
      <c r="G384" s="13">
        <f>IF(ISBLANK(VLOOKUP(A384,Feature統計!A:N,10,FALSE)),"",VLOOKUP(A384,Feature統計!A:N,10,FALSE))</f>
        <v>44879</v>
      </c>
      <c r="H384" s="13">
        <f>IF(ISBLANK(VLOOKUP(A384,Feature統計!A:N,11,FALSE)),"",VLOOKUP(A384,Feature統計!A:N,11,FALSE))</f>
        <v>44904</v>
      </c>
      <c r="I384" s="13">
        <f>IF(ISBLANK(VLOOKUP(A384,Feature統計!A:N,12,FALSE)),"",VLOOKUP(A384,Feature統計!A:N,12,FALSE))</f>
        <v>44888</v>
      </c>
      <c r="J384" s="13" t="str">
        <f>IF(ISBLANK(VLOOKUP(A384,Feature統計!A:N,13,FALSE)),"",VLOOKUP(A384,Feature統計!A:N,13,FALSE))</f>
        <v/>
      </c>
      <c r="K384" s="1" t="str">
        <f>IFERROR(VLOOKUP(E384,SystemTestCase!E:F,2,FALSE),VLOOKUP(E384,HW資料!A:B,2,FALSE))</f>
        <v>Pass</v>
      </c>
      <c r="L384" s="1"/>
      <c r="M384" s="13"/>
      <c r="N384" s="72"/>
      <c r="O384" s="11"/>
      <c r="P384" s="11"/>
      <c r="Q384" s="11"/>
      <c r="S384" t="str">
        <f t="shared" si="5"/>
        <v>DTC - Microphone</v>
      </c>
    </row>
    <row r="385" spans="1:19" x14ac:dyDescent="0.4">
      <c r="A385" s="12" t="str">
        <f>VLOOKUP(E385,匯總複製!H:N,5,FALSE)</f>
        <v>DTC - Microphone</v>
      </c>
      <c r="B385" s="12" t="str">
        <f>VLOOKUP(E385,匯總複製!H:N,7,FALSE)</f>
        <v>System Requirement</v>
      </c>
      <c r="C385" s="1" t="str">
        <f>VLOOKUP(A385,Feature統計!A:O,15,FALSE)</f>
        <v>On-going w/h some pass</v>
      </c>
      <c r="D385" s="1" t="str">
        <f>VLOOKUP(A385,Feature統計!A:O,5,FALSE)</f>
        <v>Nick</v>
      </c>
      <c r="E385" s="12" t="s">
        <v>680</v>
      </c>
      <c r="F385" s="12" t="str">
        <f>VLOOKUP(E385,匯總複製!H:J,2,FALSE)</f>
        <v>RTBM-36515</v>
      </c>
      <c r="G385" s="13">
        <f>IF(ISBLANK(VLOOKUP(A385,Feature統計!A:N,10,FALSE)),"",VLOOKUP(A385,Feature統計!A:N,10,FALSE))</f>
        <v>44879</v>
      </c>
      <c r="H385" s="13">
        <f>IF(ISBLANK(VLOOKUP(A385,Feature統計!A:N,11,FALSE)),"",VLOOKUP(A385,Feature統計!A:N,11,FALSE))</f>
        <v>44904</v>
      </c>
      <c r="I385" s="13">
        <f>IF(ISBLANK(VLOOKUP(A385,Feature統計!A:N,12,FALSE)),"",VLOOKUP(A385,Feature統計!A:N,12,FALSE))</f>
        <v>44888</v>
      </c>
      <c r="J385" s="13" t="str">
        <f>IF(ISBLANK(VLOOKUP(A385,Feature統計!A:N,13,FALSE)),"",VLOOKUP(A385,Feature統計!A:N,13,FALSE))</f>
        <v/>
      </c>
      <c r="K385" s="1" t="str">
        <f>IFERROR(VLOOKUP(E385,SystemTestCase!E:F,2,FALSE),VLOOKUP(E385,HW資料!A:B,2,FALSE))</f>
        <v>Pass</v>
      </c>
      <c r="L385" s="1"/>
      <c r="M385" s="13"/>
      <c r="N385" s="72"/>
      <c r="O385" s="11"/>
      <c r="P385" s="11"/>
      <c r="Q385" s="11"/>
      <c r="S385" t="str">
        <f t="shared" si="5"/>
        <v>DTC - Microphone</v>
      </c>
    </row>
    <row r="386" spans="1:19" x14ac:dyDescent="0.4">
      <c r="A386" s="12" t="str">
        <f>VLOOKUP(E386,匯總複製!H:N,5,FALSE)</f>
        <v>DTC - Microphone</v>
      </c>
      <c r="B386" s="12" t="str">
        <f>VLOOKUP(E386,匯總複製!H:N,7,FALSE)</f>
        <v>System Requirement</v>
      </c>
      <c r="C386" s="1" t="str">
        <f>VLOOKUP(A386,Feature統計!A:O,15,FALSE)</f>
        <v>On-going w/h some pass</v>
      </c>
      <c r="D386" s="1" t="str">
        <f>VLOOKUP(A386,Feature統計!A:O,5,FALSE)</f>
        <v>Nick</v>
      </c>
      <c r="E386" s="12" t="s">
        <v>713</v>
      </c>
      <c r="F386" s="12" t="str">
        <f>VLOOKUP(E386,匯總複製!H:J,2,FALSE)</f>
        <v>RTBM-36514</v>
      </c>
      <c r="G386" s="13">
        <f>IF(ISBLANK(VLOOKUP(A386,Feature統計!A:N,10,FALSE)),"",VLOOKUP(A386,Feature統計!A:N,10,FALSE))</f>
        <v>44879</v>
      </c>
      <c r="H386" s="13">
        <f>IF(ISBLANK(VLOOKUP(A386,Feature統計!A:N,11,FALSE)),"",VLOOKUP(A386,Feature統計!A:N,11,FALSE))</f>
        <v>44904</v>
      </c>
      <c r="I386" s="13">
        <f>IF(ISBLANK(VLOOKUP(A386,Feature統計!A:N,12,FALSE)),"",VLOOKUP(A386,Feature統計!A:N,12,FALSE))</f>
        <v>44888</v>
      </c>
      <c r="J386" s="13" t="str">
        <f>IF(ISBLANK(VLOOKUP(A386,Feature統計!A:N,13,FALSE)),"",VLOOKUP(A386,Feature統計!A:N,13,FALSE))</f>
        <v/>
      </c>
      <c r="K386" s="1" t="str">
        <f>IFERROR(VLOOKUP(E386,SystemTestCase!E:F,2,FALSE),VLOOKUP(E386,HW資料!A:B,2,FALSE))</f>
        <v>Pass</v>
      </c>
      <c r="L386" s="1"/>
      <c r="M386" s="13"/>
      <c r="N386" s="72"/>
      <c r="O386" s="11"/>
      <c r="P386" s="11"/>
      <c r="Q386" s="11"/>
      <c r="S386" t="str">
        <f t="shared" si="5"/>
        <v>DTC - Microphone</v>
      </c>
    </row>
    <row r="387" spans="1:19" ht="51" x14ac:dyDescent="0.4">
      <c r="A387" s="11" t="str">
        <f>VLOOKUP(E387,匯總複製!H:N,5,FALSE)</f>
        <v>DTC - NAD</v>
      </c>
      <c r="B387" s="12" t="str">
        <f>VLOOKUP(E387,匯總複製!H:N,7,FALSE)</f>
        <v>System Requirement</v>
      </c>
      <c r="C387" s="1" t="str">
        <f>VLOOKUP(A387,Feature統計!A:O,15,FALSE)</f>
        <v>On-going w/h some pass</v>
      </c>
      <c r="D387" s="1" t="str">
        <f>VLOOKUP(A387,Feature統計!A:O,5,FALSE)</f>
        <v>Nick</v>
      </c>
      <c r="E387" s="12" t="s">
        <v>672</v>
      </c>
      <c r="F387" s="12" t="str">
        <f>VLOOKUP(E387,匯總複製!H:J,2,FALSE)</f>
        <v>RTBM-36620</v>
      </c>
      <c r="G387" s="13">
        <f>IF(ISBLANK(VLOOKUP(A387,Feature統計!A:N,10,FALSE)),"",VLOOKUP(A387,Feature統計!A:N,10,FALSE))</f>
        <v>44879</v>
      </c>
      <c r="H387" s="13">
        <f>IF(ISBLANK(VLOOKUP(A387,Feature統計!A:N,11,FALSE)),"",VLOOKUP(A387,Feature統計!A:N,11,FALSE))</f>
        <v>44904</v>
      </c>
      <c r="I387" s="13">
        <f>IF(ISBLANK(VLOOKUP(A387,Feature統計!A:N,12,FALSE)),"",VLOOKUP(A387,Feature統計!A:N,12,FALSE))</f>
        <v>44888</v>
      </c>
      <c r="J387" s="13" t="str">
        <f>IF(ISBLANK(VLOOKUP(A387,Feature統計!A:N,13,FALSE)),"",VLOOKUP(A387,Feature統計!A:N,13,FALSE))</f>
        <v/>
      </c>
      <c r="K387" s="1" t="str">
        <f>IFERROR(VLOOKUP(E387,SystemTestCase!E:F,2,FALSE),VLOOKUP(E387,HW資料!A:B,2,FALSE))</f>
        <v>Pass</v>
      </c>
      <c r="L387" s="1" t="s">
        <v>5402</v>
      </c>
      <c r="M387" s="13"/>
      <c r="N387" s="72"/>
      <c r="O387" s="11" t="s">
        <v>3918</v>
      </c>
      <c r="P387" s="11"/>
      <c r="Q387" s="11"/>
      <c r="S387" t="str">
        <f t="shared" ref="S387:S450" si="6">P387&amp;A387</f>
        <v>DTC - NAD</v>
      </c>
    </row>
    <row r="388" spans="1:19" ht="68" x14ac:dyDescent="0.4">
      <c r="A388" s="11" t="str">
        <f>VLOOKUP(E388,匯總複製!H:N,5,FALSE)</f>
        <v>DTC - Radio</v>
      </c>
      <c r="B388" s="12" t="str">
        <f>VLOOKUP(E388,匯總複製!H:N,7,FALSE)</f>
        <v>System Requirement</v>
      </c>
      <c r="C388" s="1" t="str">
        <f>VLOOKUP(A388,Feature統計!A:O,15,FALSE)</f>
        <v>Pass</v>
      </c>
      <c r="D388" s="1" t="str">
        <f>VLOOKUP(A388,Feature統計!A:O,5,FALSE)</f>
        <v>Nick</v>
      </c>
      <c r="E388" s="12" t="s">
        <v>28</v>
      </c>
      <c r="F388" s="12" t="str">
        <f>VLOOKUP(E388,匯總複製!H:J,2,FALSE)</f>
        <v>RTBM-37520</v>
      </c>
      <c r="G388" s="13">
        <f>IF(ISBLANK(VLOOKUP(A388,Feature統計!A:N,10,FALSE)),"",VLOOKUP(A388,Feature統計!A:N,10,FALSE))</f>
        <v>44879</v>
      </c>
      <c r="H388" s="13">
        <f>IF(ISBLANK(VLOOKUP(A388,Feature統計!A:N,11,FALSE)),"",VLOOKUP(A388,Feature統計!A:N,11,FALSE))</f>
        <v>45044</v>
      </c>
      <c r="I388" s="13">
        <f>IF(ISBLANK(VLOOKUP(A388,Feature統計!A:N,12,FALSE)),"",VLOOKUP(A388,Feature統計!A:N,12,FALSE))</f>
        <v>44888</v>
      </c>
      <c r="J388" s="13" t="str">
        <f>IF(ISBLANK(VLOOKUP(A388,Feature統計!A:N,13,FALSE)),"",VLOOKUP(A388,Feature統計!A:N,13,FALSE))</f>
        <v/>
      </c>
      <c r="K388" s="1" t="str">
        <f>IFERROR(VLOOKUP(E388,SystemTestCase!E:F,2,FALSE),VLOOKUP(E388,HW資料!A:B,2,FALSE))</f>
        <v>Pass</v>
      </c>
      <c r="L388" s="1"/>
      <c r="M388" s="13"/>
      <c r="N388" s="72"/>
      <c r="O388" s="11" t="s">
        <v>5358</v>
      </c>
      <c r="P388" s="11"/>
      <c r="Q388" s="11"/>
      <c r="S388" t="str">
        <f t="shared" si="6"/>
        <v>DTC - Radio</v>
      </c>
    </row>
    <row r="389" spans="1:19" ht="34" x14ac:dyDescent="0.4">
      <c r="A389" s="12" t="str">
        <f>VLOOKUP(E389,匯總複製!H:N,5,FALSE)</f>
        <v>DTC - Radio</v>
      </c>
      <c r="B389" s="12" t="str">
        <f>VLOOKUP(E389,匯總複製!H:N,7,FALSE)</f>
        <v>System Requirement</v>
      </c>
      <c r="C389" s="1" t="str">
        <f>VLOOKUP(A389,Feature統計!A:O,15,FALSE)</f>
        <v>Pass</v>
      </c>
      <c r="D389" s="1" t="str">
        <f>VLOOKUP(A389,Feature統計!A:O,5,FALSE)</f>
        <v>Nick</v>
      </c>
      <c r="E389" s="12" t="s">
        <v>114</v>
      </c>
      <c r="F389" s="12" t="str">
        <f>VLOOKUP(E389,匯總複製!H:J,2,FALSE)</f>
        <v>RTBM-36548</v>
      </c>
      <c r="G389" s="13">
        <f>IF(ISBLANK(VLOOKUP(A389,Feature統計!A:N,10,FALSE)),"",VLOOKUP(A389,Feature統計!A:N,10,FALSE))</f>
        <v>44879</v>
      </c>
      <c r="H389" s="13">
        <f>IF(ISBLANK(VLOOKUP(A389,Feature統計!A:N,11,FALSE)),"",VLOOKUP(A389,Feature統計!A:N,11,FALSE))</f>
        <v>45044</v>
      </c>
      <c r="I389" s="13">
        <f>IF(ISBLANK(VLOOKUP(A389,Feature統計!A:N,12,FALSE)),"",VLOOKUP(A389,Feature統計!A:N,12,FALSE))</f>
        <v>44888</v>
      </c>
      <c r="J389" s="13" t="str">
        <f>IF(ISBLANK(VLOOKUP(A389,Feature統計!A:N,13,FALSE)),"",VLOOKUP(A389,Feature統計!A:N,13,FALSE))</f>
        <v/>
      </c>
      <c r="K389" s="1" t="str">
        <f>IFERROR(VLOOKUP(E389,SystemTestCase!E:F,2,FALSE),VLOOKUP(E389,HW資料!A:B,2,FALSE))</f>
        <v>Pass</v>
      </c>
      <c r="L389" s="1"/>
      <c r="M389" s="13"/>
      <c r="N389" s="72"/>
      <c r="O389" s="11" t="s">
        <v>3921</v>
      </c>
      <c r="P389" s="11"/>
      <c r="Q389" s="11"/>
      <c r="S389" t="str">
        <f t="shared" si="6"/>
        <v>DTC - Radio</v>
      </c>
    </row>
    <row r="390" spans="1:19" ht="34" x14ac:dyDescent="0.4">
      <c r="A390" s="12" t="str">
        <f>VLOOKUP(E390,匯總複製!H:N,5,FALSE)</f>
        <v>DTC - Radio</v>
      </c>
      <c r="B390" s="12" t="str">
        <f>VLOOKUP(E390,匯總複製!H:N,7,FALSE)</f>
        <v>System Requirement</v>
      </c>
      <c r="C390" s="1" t="str">
        <f>VLOOKUP(A390,Feature統計!A:O,15,FALSE)</f>
        <v>Pass</v>
      </c>
      <c r="D390" s="1" t="str">
        <f>VLOOKUP(A390,Feature統計!A:O,5,FALSE)</f>
        <v>Nick</v>
      </c>
      <c r="E390" s="12" t="s">
        <v>116</v>
      </c>
      <c r="F390" s="12" t="str">
        <f>VLOOKUP(E390,匯總複製!H:J,2,FALSE)</f>
        <v>RTBM-36547</v>
      </c>
      <c r="G390" s="13">
        <f>IF(ISBLANK(VLOOKUP(A390,Feature統計!A:N,10,FALSE)),"",VLOOKUP(A390,Feature統計!A:N,10,FALSE))</f>
        <v>44879</v>
      </c>
      <c r="H390" s="13">
        <f>IF(ISBLANK(VLOOKUP(A390,Feature統計!A:N,11,FALSE)),"",VLOOKUP(A390,Feature統計!A:N,11,FALSE))</f>
        <v>45044</v>
      </c>
      <c r="I390" s="13">
        <f>IF(ISBLANK(VLOOKUP(A390,Feature統計!A:N,12,FALSE)),"",VLOOKUP(A390,Feature統計!A:N,12,FALSE))</f>
        <v>44888</v>
      </c>
      <c r="J390" s="13" t="str">
        <f>IF(ISBLANK(VLOOKUP(A390,Feature統計!A:N,13,FALSE)),"",VLOOKUP(A390,Feature統計!A:N,13,FALSE))</f>
        <v/>
      </c>
      <c r="K390" s="1" t="str">
        <f>IFERROR(VLOOKUP(E390,SystemTestCase!E:F,2,FALSE),VLOOKUP(E390,HW資料!A:B,2,FALSE))</f>
        <v>Pass</v>
      </c>
      <c r="L390" s="1"/>
      <c r="M390" s="13"/>
      <c r="N390" s="72"/>
      <c r="O390" s="11" t="s">
        <v>3921</v>
      </c>
      <c r="P390" s="11"/>
      <c r="Q390" s="11"/>
      <c r="S390" t="str">
        <f t="shared" si="6"/>
        <v>DTC - Radio</v>
      </c>
    </row>
    <row r="391" spans="1:19" ht="34" x14ac:dyDescent="0.4">
      <c r="A391" s="12" t="str">
        <f>VLOOKUP(E391,匯總複製!H:N,5,FALSE)</f>
        <v>DTC - Radio EA</v>
      </c>
      <c r="B391" s="12" t="str">
        <f>VLOOKUP(E391,匯總複製!H:N,7,FALSE)</f>
        <v>System Requirement</v>
      </c>
      <c r="C391" s="1" t="str">
        <f>VLOOKUP(A391,Feature統計!A:O,15,FALSE)</f>
        <v>Pass</v>
      </c>
      <c r="D391" s="1" t="str">
        <f>VLOOKUP(A391,Feature統計!A:O,5,FALSE)</f>
        <v>Nick</v>
      </c>
      <c r="E391" s="12" t="s">
        <v>118</v>
      </c>
      <c r="F391" s="12" t="str">
        <f>VLOOKUP(E391,匯總複製!H:J,2,FALSE)</f>
        <v>RTBM-36546</v>
      </c>
      <c r="G391" s="13">
        <f>IF(ISBLANK(VLOOKUP(A391,Feature統計!A:N,10,FALSE)),"",VLOOKUP(A391,Feature統計!A:N,10,FALSE))</f>
        <v>44988</v>
      </c>
      <c r="H391" s="13">
        <f>IF(ISBLANK(VLOOKUP(A391,Feature統計!A:N,11,FALSE)),"",VLOOKUP(A391,Feature統計!A:N,11,FALSE))</f>
        <v>45044</v>
      </c>
      <c r="I391" s="13" t="str">
        <f>IF(ISBLANK(VLOOKUP(A391,Feature統計!A:N,12,FALSE)),"",VLOOKUP(A391,Feature統計!A:N,12,FALSE))</f>
        <v/>
      </c>
      <c r="J391" s="13" t="str">
        <f>IF(ISBLANK(VLOOKUP(A391,Feature統計!A:N,13,FALSE)),"",VLOOKUP(A391,Feature統計!A:N,13,FALSE))</f>
        <v/>
      </c>
      <c r="K391" s="1" t="str">
        <f>IFERROR(VLOOKUP(E391,SystemTestCase!E:F,2,FALSE),VLOOKUP(E391,HW資料!A:B,2,FALSE))</f>
        <v>Pass</v>
      </c>
      <c r="L391" s="1"/>
      <c r="M391" s="13"/>
      <c r="N391" s="72"/>
      <c r="O391" s="11" t="s">
        <v>3921</v>
      </c>
      <c r="P391" s="11"/>
      <c r="Q391" s="11"/>
      <c r="S391" t="str">
        <f t="shared" si="6"/>
        <v>DTC - Radio EA</v>
      </c>
    </row>
    <row r="392" spans="1:19" ht="34" x14ac:dyDescent="0.4">
      <c r="A392" s="12" t="str">
        <f>VLOOKUP(E392,匯總複製!H:N,5,FALSE)</f>
        <v>DTC - Radio</v>
      </c>
      <c r="B392" s="12" t="str">
        <f>VLOOKUP(E392,匯總複製!H:N,7,FALSE)</f>
        <v>System Requirement</v>
      </c>
      <c r="C392" s="1" t="str">
        <f>VLOOKUP(A392,Feature統計!A:O,15,FALSE)</f>
        <v>Pass</v>
      </c>
      <c r="D392" s="1" t="str">
        <f>VLOOKUP(A392,Feature統計!A:O,5,FALSE)</f>
        <v>Nick</v>
      </c>
      <c r="E392" s="12" t="s">
        <v>120</v>
      </c>
      <c r="F392" s="12" t="str">
        <f>VLOOKUP(E392,匯總複製!H:J,2,FALSE)</f>
        <v>RTBM-36545</v>
      </c>
      <c r="G392" s="13">
        <f>IF(ISBLANK(VLOOKUP(A392,Feature統計!A:N,10,FALSE)),"",VLOOKUP(A392,Feature統計!A:N,10,FALSE))</f>
        <v>44879</v>
      </c>
      <c r="H392" s="13">
        <f>IF(ISBLANK(VLOOKUP(A392,Feature統計!A:N,11,FALSE)),"",VLOOKUP(A392,Feature統計!A:N,11,FALSE))</f>
        <v>45044</v>
      </c>
      <c r="I392" s="13">
        <f>IF(ISBLANK(VLOOKUP(A392,Feature統計!A:N,12,FALSE)),"",VLOOKUP(A392,Feature統計!A:N,12,FALSE))</f>
        <v>44888</v>
      </c>
      <c r="J392" s="13" t="str">
        <f>IF(ISBLANK(VLOOKUP(A392,Feature統計!A:N,13,FALSE)),"",VLOOKUP(A392,Feature統計!A:N,13,FALSE))</f>
        <v/>
      </c>
      <c r="K392" s="1" t="str">
        <f>IFERROR(VLOOKUP(E392,SystemTestCase!E:F,2,FALSE),VLOOKUP(E392,HW資料!A:B,2,FALSE))</f>
        <v>Pass</v>
      </c>
      <c r="L392" s="1"/>
      <c r="M392" s="13"/>
      <c r="N392" s="72"/>
      <c r="O392" s="11" t="s">
        <v>3921</v>
      </c>
      <c r="P392" s="11"/>
      <c r="Q392" s="11"/>
      <c r="S392" t="str">
        <f t="shared" si="6"/>
        <v>DTC - Radio</v>
      </c>
    </row>
    <row r="393" spans="1:19" ht="34" x14ac:dyDescent="0.4">
      <c r="A393" s="12" t="str">
        <f>VLOOKUP(E393,匯總複製!H:N,5,FALSE)</f>
        <v>DTC - Radio</v>
      </c>
      <c r="B393" s="12" t="str">
        <f>VLOOKUP(E393,匯總複製!H:N,7,FALSE)</f>
        <v>System Requirement</v>
      </c>
      <c r="C393" s="1" t="str">
        <f>VLOOKUP(A393,Feature統計!A:O,15,FALSE)</f>
        <v>Pass</v>
      </c>
      <c r="D393" s="1" t="str">
        <f>VLOOKUP(A393,Feature統計!A:O,5,FALSE)</f>
        <v>Nick</v>
      </c>
      <c r="E393" s="12" t="s">
        <v>122</v>
      </c>
      <c r="F393" s="12" t="str">
        <f>VLOOKUP(E393,匯總複製!H:J,2,FALSE)</f>
        <v>RTBM-36544</v>
      </c>
      <c r="G393" s="13">
        <f>IF(ISBLANK(VLOOKUP(A393,Feature統計!A:N,10,FALSE)),"",VLOOKUP(A393,Feature統計!A:N,10,FALSE))</f>
        <v>44879</v>
      </c>
      <c r="H393" s="13">
        <f>IF(ISBLANK(VLOOKUP(A393,Feature統計!A:N,11,FALSE)),"",VLOOKUP(A393,Feature統計!A:N,11,FALSE))</f>
        <v>45044</v>
      </c>
      <c r="I393" s="13">
        <f>IF(ISBLANK(VLOOKUP(A393,Feature統計!A:N,12,FALSE)),"",VLOOKUP(A393,Feature統計!A:N,12,FALSE))</f>
        <v>44888</v>
      </c>
      <c r="J393" s="13" t="str">
        <f>IF(ISBLANK(VLOOKUP(A393,Feature統計!A:N,13,FALSE)),"",VLOOKUP(A393,Feature統計!A:N,13,FALSE))</f>
        <v/>
      </c>
      <c r="K393" s="1" t="str">
        <f>IFERROR(VLOOKUP(E393,SystemTestCase!E:F,2,FALSE),VLOOKUP(E393,HW資料!A:B,2,FALSE))</f>
        <v>Pass</v>
      </c>
      <c r="L393" s="1"/>
      <c r="M393" s="13"/>
      <c r="N393" s="72"/>
      <c r="O393" s="11" t="s">
        <v>3921</v>
      </c>
      <c r="P393" s="11"/>
      <c r="Q393" s="11"/>
      <c r="S393" t="str">
        <f t="shared" si="6"/>
        <v>DTC - Radio</v>
      </c>
    </row>
    <row r="394" spans="1:19" ht="34" x14ac:dyDescent="0.4">
      <c r="A394" s="12" t="str">
        <f>VLOOKUP(E394,匯總複製!H:N,5,FALSE)</f>
        <v>Out of scope</v>
      </c>
      <c r="B394" s="12" t="str">
        <f>VLOOKUP(E394,匯總複製!H:N,7,FALSE)</f>
        <v>System Requirement</v>
      </c>
      <c r="C394" s="1" t="e">
        <f>VLOOKUP(A394,Feature統計!A:O,15,FALSE)</f>
        <v>#N/A</v>
      </c>
      <c r="D394" s="1" t="e">
        <f>VLOOKUP(A394,Feature統計!A:O,5,FALSE)</f>
        <v>#N/A</v>
      </c>
      <c r="E394" s="12" t="s">
        <v>124</v>
      </c>
      <c r="F394" s="12" t="str">
        <f>VLOOKUP(E394,匯總複製!H:J,2,FALSE)</f>
        <v>RTBM-36543</v>
      </c>
      <c r="G394" s="13" t="e">
        <f>IF(ISBLANK(VLOOKUP(A394,Feature統計!A:N,10,FALSE)),"",VLOOKUP(A394,Feature統計!A:N,10,FALSE))</f>
        <v>#N/A</v>
      </c>
      <c r="H394" s="13" t="e">
        <f>IF(ISBLANK(VLOOKUP(A394,Feature統計!A:N,11,FALSE)),"",VLOOKUP(A394,Feature統計!A:N,11,FALSE))</f>
        <v>#N/A</v>
      </c>
      <c r="I394" s="13" t="e">
        <f>IF(ISBLANK(VLOOKUP(A394,Feature統計!A:N,12,FALSE)),"",VLOOKUP(A394,Feature統計!A:N,12,FALSE))</f>
        <v>#N/A</v>
      </c>
      <c r="J394" s="13" t="e">
        <f>IF(ISBLANK(VLOOKUP(A394,Feature統計!A:N,13,FALSE)),"",VLOOKUP(A394,Feature統計!A:N,13,FALSE))</f>
        <v>#N/A</v>
      </c>
      <c r="K394" s="1" t="str">
        <f>IFERROR(VLOOKUP(E394,SystemTestCase!E:F,2,FALSE),VLOOKUP(E394,HW資料!A:B,2,FALSE))</f>
        <v>Reviewed</v>
      </c>
      <c r="L394" s="1"/>
      <c r="M394" s="13"/>
      <c r="N394" s="72"/>
      <c r="O394" s="11" t="s">
        <v>3921</v>
      </c>
      <c r="P394" s="11"/>
      <c r="Q394" s="11"/>
      <c r="S394" t="str">
        <f t="shared" si="6"/>
        <v>Out of scope</v>
      </c>
    </row>
    <row r="395" spans="1:19" ht="34" x14ac:dyDescent="0.4">
      <c r="A395" s="12" t="str">
        <f>VLOOKUP(E395,匯總複製!H:N,5,FALSE)</f>
        <v>DTC - Radio</v>
      </c>
      <c r="B395" s="12" t="str">
        <f>VLOOKUP(E395,匯總複製!H:N,7,FALSE)</f>
        <v>System Requirement</v>
      </c>
      <c r="C395" s="1" t="str">
        <f>VLOOKUP(A395,Feature統計!A:O,15,FALSE)</f>
        <v>Pass</v>
      </c>
      <c r="D395" s="1" t="str">
        <f>VLOOKUP(A395,Feature統計!A:O,5,FALSE)</f>
        <v>Nick</v>
      </c>
      <c r="E395" s="12" t="s">
        <v>704</v>
      </c>
      <c r="F395" s="12" t="str">
        <f>VLOOKUP(E395,匯總複製!H:J,2,FALSE)</f>
        <v>RTBM-37287</v>
      </c>
      <c r="G395" s="13">
        <f>IF(ISBLANK(VLOOKUP(A395,Feature統計!A:N,10,FALSE)),"",VLOOKUP(A395,Feature統計!A:N,10,FALSE))</f>
        <v>44879</v>
      </c>
      <c r="H395" s="13">
        <f>IF(ISBLANK(VLOOKUP(A395,Feature統計!A:N,11,FALSE)),"",VLOOKUP(A395,Feature統計!A:N,11,FALSE))</f>
        <v>45044</v>
      </c>
      <c r="I395" s="13">
        <f>IF(ISBLANK(VLOOKUP(A395,Feature統計!A:N,12,FALSE)),"",VLOOKUP(A395,Feature統計!A:N,12,FALSE))</f>
        <v>44888</v>
      </c>
      <c r="J395" s="13" t="str">
        <f>IF(ISBLANK(VLOOKUP(A395,Feature統計!A:N,13,FALSE)),"",VLOOKUP(A395,Feature統計!A:N,13,FALSE))</f>
        <v/>
      </c>
      <c r="K395" s="1" t="str">
        <f>IFERROR(VLOOKUP(E395,SystemTestCase!E:F,2,FALSE),VLOOKUP(E395,HW資料!A:B,2,FALSE))</f>
        <v>Pass</v>
      </c>
      <c r="L395" s="1"/>
      <c r="M395" s="13"/>
      <c r="N395" s="72"/>
      <c r="O395" s="11" t="s">
        <v>3921</v>
      </c>
      <c r="P395" s="11"/>
      <c r="Q395" s="11"/>
      <c r="S395" t="str">
        <f t="shared" si="6"/>
        <v>DTC - Radio</v>
      </c>
    </row>
    <row r="396" spans="1:19" ht="187" x14ac:dyDescent="0.4">
      <c r="A396" s="11" t="str">
        <f>VLOOKUP(E396,匯總複製!H:N,5,FALSE)</f>
        <v>DTC - Radio</v>
      </c>
      <c r="B396" s="12" t="str">
        <f>VLOOKUP(E396,匯總複製!H:N,7,FALSE)</f>
        <v>System Requirement</v>
      </c>
      <c r="C396" s="1" t="str">
        <f>VLOOKUP(A396,Feature統計!A:O,15,FALSE)</f>
        <v>Pass</v>
      </c>
      <c r="D396" s="1" t="str">
        <f>VLOOKUP(A396,Feature統計!A:O,5,FALSE)</f>
        <v>Nick</v>
      </c>
      <c r="E396" s="12" t="s">
        <v>739</v>
      </c>
      <c r="F396" s="12" t="str">
        <f>VLOOKUP(E396,匯總複製!H:J,2,FALSE)</f>
        <v>RTBM-37521</v>
      </c>
      <c r="G396" s="13">
        <f>IF(ISBLANK(VLOOKUP(A396,Feature統計!A:N,10,FALSE)),"",VLOOKUP(A396,Feature統計!A:N,10,FALSE))</f>
        <v>44879</v>
      </c>
      <c r="H396" s="13">
        <f>IF(ISBLANK(VLOOKUP(A396,Feature統計!A:N,11,FALSE)),"",VLOOKUP(A396,Feature統計!A:N,11,FALSE))</f>
        <v>45044</v>
      </c>
      <c r="I396" s="13">
        <f>IF(ISBLANK(VLOOKUP(A396,Feature統計!A:N,12,FALSE)),"",VLOOKUP(A396,Feature統計!A:N,12,FALSE))</f>
        <v>44888</v>
      </c>
      <c r="J396" s="13" t="str">
        <f>IF(ISBLANK(VLOOKUP(A396,Feature統計!A:N,13,FALSE)),"",VLOOKUP(A396,Feature統計!A:N,13,FALSE))</f>
        <v/>
      </c>
      <c r="K396" s="1" t="str">
        <f>IFERROR(VLOOKUP(E396,SystemTestCase!E:F,2,FALSE),VLOOKUP(E396,HW資料!A:B,2,FALSE))</f>
        <v>Pass</v>
      </c>
      <c r="L396" s="1"/>
      <c r="M396" s="13"/>
      <c r="N396" s="72" t="s">
        <v>1900</v>
      </c>
      <c r="O396" s="11" t="s">
        <v>7100</v>
      </c>
      <c r="P396" s="11"/>
      <c r="Q396" s="11" t="s">
        <v>5409</v>
      </c>
      <c r="S396" s="60" t="str">
        <f t="shared" si="6"/>
        <v>DTC - Radio</v>
      </c>
    </row>
    <row r="397" spans="1:19" ht="68" x14ac:dyDescent="0.4">
      <c r="A397" s="12" t="str">
        <f>VLOOKUP(E397,匯總複製!H:N,5,FALSE)</f>
        <v>DTC - NAD</v>
      </c>
      <c r="B397" s="12" t="str">
        <f>VLOOKUP(E397,匯總複製!H:N,7,FALSE)</f>
        <v>System Requirement</v>
      </c>
      <c r="C397" s="1" t="str">
        <f>VLOOKUP(A397,Feature統計!A:O,15,FALSE)</f>
        <v>On-going w/h some pass</v>
      </c>
      <c r="D397" s="1" t="str">
        <f>VLOOKUP(A397,Feature統計!A:O,5,FALSE)</f>
        <v>Nick</v>
      </c>
      <c r="E397" s="12" t="s">
        <v>674</v>
      </c>
      <c r="F397" s="12" t="str">
        <f>VLOOKUP(E397,匯總複製!H:J,2,FALSE)</f>
        <v>RTBM-36618</v>
      </c>
      <c r="G397" s="13">
        <f>IF(ISBLANK(VLOOKUP(A397,Feature統計!A:N,10,FALSE)),"",VLOOKUP(A397,Feature統計!A:N,10,FALSE))</f>
        <v>44879</v>
      </c>
      <c r="H397" s="13">
        <f>IF(ISBLANK(VLOOKUP(A397,Feature統計!A:N,11,FALSE)),"",VLOOKUP(A397,Feature統計!A:N,11,FALSE))</f>
        <v>44904</v>
      </c>
      <c r="I397" s="13">
        <f>IF(ISBLANK(VLOOKUP(A397,Feature統計!A:N,12,FALSE)),"",VLOOKUP(A397,Feature統計!A:N,12,FALSE))</f>
        <v>44888</v>
      </c>
      <c r="J397" s="13" t="str">
        <f>IF(ISBLANK(VLOOKUP(A397,Feature統計!A:N,13,FALSE)),"",VLOOKUP(A397,Feature統計!A:N,13,FALSE))</f>
        <v/>
      </c>
      <c r="K397" s="1" t="str">
        <f>IFERROR(VLOOKUP(E397,SystemTestCase!E:F,2,FALSE),VLOOKUP(E397,HW資料!A:B,2,FALSE))</f>
        <v>Reviewed</v>
      </c>
      <c r="L397" s="1" t="s">
        <v>5403</v>
      </c>
      <c r="M397" s="13"/>
      <c r="N397" s="72" t="s">
        <v>7743</v>
      </c>
      <c r="O397" s="11" t="s">
        <v>7742</v>
      </c>
      <c r="P397" s="11"/>
      <c r="Q397" s="11"/>
      <c r="S397" t="str">
        <f t="shared" si="6"/>
        <v>DTC - NAD</v>
      </c>
    </row>
    <row r="398" spans="1:19" ht="51" x14ac:dyDescent="0.4">
      <c r="A398" s="12" t="str">
        <f>VLOOKUP(E398,匯總複製!H:N,5,FALSE)</f>
        <v>Out of scope</v>
      </c>
      <c r="B398" s="12" t="str">
        <f>VLOOKUP(E398,匯總複製!H:N,7,FALSE)</f>
        <v>System Requirement</v>
      </c>
      <c r="C398" s="1" t="e">
        <f>VLOOKUP(A398,Feature統計!A:O,15,FALSE)</f>
        <v>#N/A</v>
      </c>
      <c r="D398" s="1" t="e">
        <f>VLOOKUP(A398,Feature統計!A:O,5,FALSE)</f>
        <v>#N/A</v>
      </c>
      <c r="E398" s="12" t="s">
        <v>676</v>
      </c>
      <c r="F398" s="12" t="str">
        <f>VLOOKUP(E398,匯總複製!H:J,2,FALSE)</f>
        <v>RTBM-36617</v>
      </c>
      <c r="G398" s="13" t="e">
        <f>IF(ISBLANK(VLOOKUP(A398,Feature統計!A:N,10,FALSE)),"",VLOOKUP(A398,Feature統計!A:N,10,FALSE))</f>
        <v>#N/A</v>
      </c>
      <c r="H398" s="13" t="e">
        <f>IF(ISBLANK(VLOOKUP(A398,Feature統計!A:N,11,FALSE)),"",VLOOKUP(A398,Feature統計!A:N,11,FALSE))</f>
        <v>#N/A</v>
      </c>
      <c r="I398" s="13" t="e">
        <f>IF(ISBLANK(VLOOKUP(A398,Feature統計!A:N,12,FALSE)),"",VLOOKUP(A398,Feature統計!A:N,12,FALSE))</f>
        <v>#N/A</v>
      </c>
      <c r="J398" s="13" t="e">
        <f>IF(ISBLANK(VLOOKUP(A398,Feature統計!A:N,13,FALSE)),"",VLOOKUP(A398,Feature統計!A:N,13,FALSE))</f>
        <v>#N/A</v>
      </c>
      <c r="K398" s="1" t="str">
        <f>IFERROR(VLOOKUP(E398,SystemTestCase!E:F,2,FALSE),VLOOKUP(E398,HW資料!A:B,2,FALSE))</f>
        <v>Reviewed</v>
      </c>
      <c r="L398" s="1" t="s">
        <v>5403</v>
      </c>
      <c r="M398" s="13"/>
      <c r="N398" s="72"/>
      <c r="O398" s="11" t="s">
        <v>5228</v>
      </c>
      <c r="P398" s="11"/>
      <c r="Q398" s="11"/>
      <c r="S398" t="str">
        <f t="shared" si="6"/>
        <v>Out of scope</v>
      </c>
    </row>
    <row r="399" spans="1:19" ht="34" x14ac:dyDescent="0.4">
      <c r="A399" s="11" t="str">
        <f>VLOOKUP(E399,匯總複製!H:N,5,FALSE)</f>
        <v>DTC - TCU</v>
      </c>
      <c r="B399" s="12" t="str">
        <f>VLOOKUP(E399,匯總複製!H:N,7,FALSE)</f>
        <v>System Requirement</v>
      </c>
      <c r="C399" s="1" t="str">
        <f>VLOOKUP(A399,Feature統計!A:O,15,FALSE)</f>
        <v>Pass</v>
      </c>
      <c r="D399" s="1" t="str">
        <f>VLOOKUP(A399,Feature統計!A:O,5,FALSE)</f>
        <v>Nick</v>
      </c>
      <c r="E399" s="12" t="s">
        <v>90</v>
      </c>
      <c r="F399" s="12" t="str">
        <f>VLOOKUP(E399,匯總複製!H:J,2,FALSE)</f>
        <v>RTBM-36586</v>
      </c>
      <c r="G399" s="13">
        <f>IF(ISBLANK(VLOOKUP(A399,Feature統計!A:N,10,FALSE)),"",VLOOKUP(A399,Feature統計!A:N,10,FALSE))</f>
        <v>44879</v>
      </c>
      <c r="H399" s="13">
        <f>IF(ISBLANK(VLOOKUP(A399,Feature統計!A:N,11,FALSE)),"",VLOOKUP(A399,Feature統計!A:N,11,FALSE))</f>
        <v>44904</v>
      </c>
      <c r="I399" s="13">
        <f>IF(ISBLANK(VLOOKUP(A399,Feature統計!A:N,12,FALSE)),"",VLOOKUP(A399,Feature統計!A:N,12,FALSE))</f>
        <v>44888</v>
      </c>
      <c r="J399" s="13" t="str">
        <f>IF(ISBLANK(VLOOKUP(A399,Feature統計!A:N,13,FALSE)),"",VLOOKUP(A399,Feature統計!A:N,13,FALSE))</f>
        <v/>
      </c>
      <c r="K399" s="1" t="str">
        <f>IFERROR(VLOOKUP(E399,SystemTestCase!E:F,2,FALSE),VLOOKUP(E399,HW資料!A:B,2,FALSE))</f>
        <v>Pass</v>
      </c>
      <c r="L399" s="1" t="s">
        <v>5404</v>
      </c>
      <c r="M399" s="13"/>
      <c r="N399" s="72"/>
      <c r="O399" s="11" t="s">
        <v>3919</v>
      </c>
      <c r="P399" s="11"/>
      <c r="Q399" s="11"/>
      <c r="S399" t="str">
        <f t="shared" si="6"/>
        <v>DTC - TCU</v>
      </c>
    </row>
    <row r="400" spans="1:19" ht="119" x14ac:dyDescent="0.4">
      <c r="A400" s="11" t="str">
        <f>VLOOKUP(E400,匯總複製!H:N,5,FALSE)</f>
        <v>DTC - Temperature</v>
      </c>
      <c r="B400" s="12" t="str">
        <f>VLOOKUP(E400,匯總複製!H:N,7,FALSE)</f>
        <v>System Requirement</v>
      </c>
      <c r="C400" s="1" t="str">
        <f>VLOOKUP(A400,Feature統計!A:O,15,FALSE)</f>
        <v>Pass</v>
      </c>
      <c r="D400" s="1" t="str">
        <f>VLOOKUP(A400,Feature統計!A:O,5,FALSE)</f>
        <v>Nick</v>
      </c>
      <c r="E400" s="12" t="s">
        <v>94</v>
      </c>
      <c r="F400" s="12" t="str">
        <f>VLOOKUP(E400,匯總複製!H:J,2,FALSE)</f>
        <v>RTBM-36577</v>
      </c>
      <c r="G400" s="13">
        <f>IF(ISBLANK(VLOOKUP(A400,Feature統計!A:N,10,FALSE)),"",VLOOKUP(A400,Feature統計!A:N,10,FALSE))</f>
        <v>44879</v>
      </c>
      <c r="H400" s="13">
        <f>IF(ISBLANK(VLOOKUP(A400,Feature統計!A:N,11,FALSE)),"",VLOOKUP(A400,Feature統計!A:N,11,FALSE))</f>
        <v>44904</v>
      </c>
      <c r="I400" s="13">
        <f>IF(ISBLANK(VLOOKUP(A400,Feature統計!A:N,12,FALSE)),"",VLOOKUP(A400,Feature統計!A:N,12,FALSE))</f>
        <v>44888</v>
      </c>
      <c r="J400" s="13" t="str">
        <f>IF(ISBLANK(VLOOKUP(A400,Feature統計!A:N,13,FALSE)),"",VLOOKUP(A400,Feature統計!A:N,13,FALSE))</f>
        <v/>
      </c>
      <c r="K400" s="1" t="str">
        <f>IFERROR(VLOOKUP(E400,SystemTestCase!E:F,2,FALSE),VLOOKUP(E400,HW資料!A:B,2,FALSE))</f>
        <v>Pass</v>
      </c>
      <c r="L400" s="1"/>
      <c r="M400" s="13"/>
      <c r="N400" s="72" t="s">
        <v>1889</v>
      </c>
      <c r="O400" s="11" t="s">
        <v>5433</v>
      </c>
      <c r="P400" s="11"/>
      <c r="Q400" s="11" t="s">
        <v>5409</v>
      </c>
      <c r="S400" s="60" t="str">
        <f t="shared" si="6"/>
        <v>DTC - Temperature</v>
      </c>
    </row>
    <row r="401" spans="1:19" ht="119" x14ac:dyDescent="0.4">
      <c r="A401" s="11" t="str">
        <f>VLOOKUP(E401,匯總複製!H:N,5,FALSE)</f>
        <v>DTC - Temperature</v>
      </c>
      <c r="B401" s="12" t="str">
        <f>VLOOKUP(E401,匯總複製!H:N,7,FALSE)</f>
        <v>System Requirement</v>
      </c>
      <c r="C401" s="1" t="str">
        <f>VLOOKUP(A401,Feature統計!A:O,15,FALSE)</f>
        <v>Pass</v>
      </c>
      <c r="D401" s="1" t="str">
        <f>VLOOKUP(A401,Feature統計!A:O,5,FALSE)</f>
        <v>Nick</v>
      </c>
      <c r="E401" s="12" t="s">
        <v>96</v>
      </c>
      <c r="F401" s="12" t="str">
        <f>VLOOKUP(E401,匯總複製!H:J,2,FALSE)</f>
        <v>RTBM-36576</v>
      </c>
      <c r="G401" s="13">
        <f>IF(ISBLANK(VLOOKUP(A401,Feature統計!A:N,10,FALSE)),"",VLOOKUP(A401,Feature統計!A:N,10,FALSE))</f>
        <v>44879</v>
      </c>
      <c r="H401" s="13">
        <f>IF(ISBLANK(VLOOKUP(A401,Feature統計!A:N,11,FALSE)),"",VLOOKUP(A401,Feature統計!A:N,11,FALSE))</f>
        <v>44904</v>
      </c>
      <c r="I401" s="13">
        <f>IF(ISBLANK(VLOOKUP(A401,Feature統計!A:N,12,FALSE)),"",VLOOKUP(A401,Feature統計!A:N,12,FALSE))</f>
        <v>44888</v>
      </c>
      <c r="J401" s="13" t="str">
        <f>IF(ISBLANK(VLOOKUP(A401,Feature統計!A:N,13,FALSE)),"",VLOOKUP(A401,Feature統計!A:N,13,FALSE))</f>
        <v/>
      </c>
      <c r="K401" s="1" t="str">
        <f>IFERROR(VLOOKUP(E401,SystemTestCase!E:F,2,FALSE),VLOOKUP(E401,HW資料!A:B,2,FALSE))</f>
        <v>Pass</v>
      </c>
      <c r="L401" s="1"/>
      <c r="M401" s="13"/>
      <c r="N401" s="72" t="s">
        <v>1889</v>
      </c>
      <c r="O401" s="11" t="s">
        <v>5434</v>
      </c>
      <c r="P401" s="11"/>
      <c r="Q401" s="11" t="s">
        <v>5409</v>
      </c>
      <c r="S401" s="60" t="str">
        <f t="shared" si="6"/>
        <v>DTC - Temperature</v>
      </c>
    </row>
    <row r="402" spans="1:19" ht="187" x14ac:dyDescent="0.4">
      <c r="A402" s="11" t="str">
        <f>VLOOKUP(E402,匯總複製!H:N,5,FALSE)</f>
        <v>eCall TRP_TIS requirements</v>
      </c>
      <c r="B402" s="12" t="str">
        <f>VLOOKUP(E402,匯總複製!H:N,7,FALSE)</f>
        <v>System Requirement</v>
      </c>
      <c r="C402" s="1" t="str">
        <f>VLOOKUP(A402,Feature統計!A:O,15,FALSE)</f>
        <v>Fail</v>
      </c>
      <c r="D402" s="1" t="str">
        <f>VLOOKUP(A402,Feature統計!A:O,5,FALSE)</f>
        <v>Webber</v>
      </c>
      <c r="E402" s="12" t="s">
        <v>46</v>
      </c>
      <c r="F402" s="12" t="str">
        <f>VLOOKUP(E402,匯總複製!H:J,2,FALSE)</f>
        <v>RTBM-35998</v>
      </c>
      <c r="G402" s="13">
        <f>IF(ISBLANK(VLOOKUP(A402,Feature統計!A:N,10,FALSE)),"",VLOOKUP(A402,Feature統計!A:N,10,FALSE))</f>
        <v>44883</v>
      </c>
      <c r="H402" s="13">
        <f>IF(ISBLANK(VLOOKUP(A402,Feature統計!A:N,11,FALSE)),"",VLOOKUP(A402,Feature統計!A:N,11,FALSE))</f>
        <v>44911</v>
      </c>
      <c r="I402" s="13">
        <f>IF(ISBLANK(VLOOKUP(A402,Feature統計!A:N,12,FALSE)),"",VLOOKUP(A402,Feature統計!A:N,12,FALSE))</f>
        <v>44893</v>
      </c>
      <c r="J402" s="13" t="str">
        <f>IF(ISBLANK(VLOOKUP(A402,Feature統計!A:N,13,FALSE)),"",VLOOKUP(A402,Feature統計!A:N,13,FALSE))</f>
        <v/>
      </c>
      <c r="K402" s="1" t="str">
        <f>IFERROR(VLOOKUP(E402,SystemTestCase!E:F,2,FALSE),VLOOKUP(E402,HW資料!A:B,2,FALSE))</f>
        <v>Fail</v>
      </c>
      <c r="L402" s="1" t="s">
        <v>7183</v>
      </c>
      <c r="M402" s="13" t="s">
        <v>5398</v>
      </c>
      <c r="N402" s="72" t="s">
        <v>5296</v>
      </c>
      <c r="O402" s="11" t="s">
        <v>7086</v>
      </c>
      <c r="P402" s="11" t="s">
        <v>7433</v>
      </c>
      <c r="Q402" s="11" t="s">
        <v>5408</v>
      </c>
      <c r="S402" s="60" t="str">
        <f t="shared" si="6"/>
        <v>Internal Waive-已提供相關資訊eCall TRP_TIS requirements</v>
      </c>
    </row>
    <row r="403" spans="1:19" x14ac:dyDescent="0.4">
      <c r="A403" s="12" t="str">
        <f>VLOOKUP(E403,匯總複製!H:N,5,FALSE)</f>
        <v>eCall TRP_TIS requirements</v>
      </c>
      <c r="B403" s="12" t="str">
        <f>VLOOKUP(E403,匯總複製!H:N,7,FALSE)</f>
        <v>System Requirement</v>
      </c>
      <c r="C403" s="1" t="str">
        <f>VLOOKUP(A403,Feature統計!A:O,15,FALSE)</f>
        <v>Fail</v>
      </c>
      <c r="D403" s="1" t="str">
        <f>VLOOKUP(A403,Feature統計!A:O,5,FALSE)</f>
        <v>Webber</v>
      </c>
      <c r="E403" s="12" t="s">
        <v>590</v>
      </c>
      <c r="F403" s="12" t="str">
        <f>VLOOKUP(E403,匯總複製!H:J,2,FALSE)</f>
        <v>RTBM-16532</v>
      </c>
      <c r="G403" s="13">
        <f>IF(ISBLANK(VLOOKUP(A403,Feature統計!A:N,10,FALSE)),"",VLOOKUP(A403,Feature統計!A:N,10,FALSE))</f>
        <v>44883</v>
      </c>
      <c r="H403" s="13">
        <f>IF(ISBLANK(VLOOKUP(A403,Feature統計!A:N,11,FALSE)),"",VLOOKUP(A403,Feature統計!A:N,11,FALSE))</f>
        <v>44911</v>
      </c>
      <c r="I403" s="13">
        <f>IF(ISBLANK(VLOOKUP(A403,Feature統計!A:N,12,FALSE)),"",VLOOKUP(A403,Feature統計!A:N,12,FALSE))</f>
        <v>44893</v>
      </c>
      <c r="J403" s="13" t="str">
        <f>IF(ISBLANK(VLOOKUP(A403,Feature統計!A:N,13,FALSE)),"",VLOOKUP(A403,Feature統計!A:N,13,FALSE))</f>
        <v/>
      </c>
      <c r="K403" s="1" t="str">
        <f>IFERROR(VLOOKUP(E403,SystemTestCase!E:F,2,FALSE),VLOOKUP(E403,HW資料!A:B,2,FALSE))</f>
        <v>Pass</v>
      </c>
      <c r="L403" s="1"/>
      <c r="M403" s="13"/>
      <c r="N403" s="72"/>
      <c r="O403" s="11" t="s">
        <v>5227</v>
      </c>
      <c r="P403" s="11"/>
      <c r="Q403" s="11"/>
      <c r="S403" t="str">
        <f t="shared" si="6"/>
        <v>eCall TRP_TIS requirements</v>
      </c>
    </row>
    <row r="404" spans="1:19" x14ac:dyDescent="0.4">
      <c r="A404" s="12" t="str">
        <f>VLOOKUP(E404,匯總複製!H:N,5,FALSE)</f>
        <v>Electrical noise or interference</v>
      </c>
      <c r="B404" s="12" t="str">
        <f>VLOOKUP(E404,匯總複製!H:N,7,FALSE)</f>
        <v>Hardware Requirement</v>
      </c>
      <c r="C404" s="1" t="str">
        <f>VLOOKUP(A404,Feature統計!A:O,15,FALSE)</f>
        <v>Pass</v>
      </c>
      <c r="D404" s="1" t="str">
        <f>VLOOKUP(A404,Feature統計!A:O,5,FALSE)</f>
        <v>Oscar</v>
      </c>
      <c r="E404" s="12" t="s">
        <v>1298</v>
      </c>
      <c r="F404" s="12" t="str">
        <f>VLOOKUP(E404,匯總複製!H:J,2,FALSE)</f>
        <v>RTBM-24402</v>
      </c>
      <c r="G404" s="13">
        <f>IF(ISBLANK(VLOOKUP(A404,Feature統計!A:N,10,FALSE)),"",VLOOKUP(A404,Feature統計!A:N,10,FALSE))</f>
        <v>44866</v>
      </c>
      <c r="H404" s="13">
        <f>IF(ISBLANK(VLOOKUP(A404,Feature統計!A:N,11,FALSE)),"",VLOOKUP(A404,Feature統計!A:N,11,FALSE))</f>
        <v>44887</v>
      </c>
      <c r="I404" s="13">
        <f>IF(ISBLANK(VLOOKUP(A404,Feature統計!A:N,12,FALSE)),"",VLOOKUP(A404,Feature統計!A:N,12,FALSE))</f>
        <v>44866</v>
      </c>
      <c r="J404" s="13">
        <f>IF(ISBLANK(VLOOKUP(A404,Feature統計!A:N,13,FALSE)),"",VLOOKUP(A404,Feature統計!A:N,13,FALSE))</f>
        <v>44887</v>
      </c>
      <c r="K404" s="1" t="str">
        <f>IFERROR(VLOOKUP(E404,SystemTestCase!E:F,2,FALSE),VLOOKUP(E404,HW資料!A:B,2,FALSE))</f>
        <v>Pass</v>
      </c>
      <c r="L404" s="1"/>
      <c r="M404" s="13"/>
      <c r="N404" s="72"/>
      <c r="O404" s="11"/>
      <c r="P404" s="11"/>
      <c r="Q404" s="11"/>
      <c r="S404" t="str">
        <f t="shared" si="6"/>
        <v>Electrical noise or interference</v>
      </c>
    </row>
    <row r="405" spans="1:19" x14ac:dyDescent="0.4">
      <c r="A405" s="12" t="str">
        <f>VLOOKUP(E405,匯總複製!H:N,5,FALSE)</f>
        <v>Electrical noise or interference</v>
      </c>
      <c r="B405" s="12" t="str">
        <f>VLOOKUP(E405,匯總複製!H:N,7,FALSE)</f>
        <v>Hardware Requirement</v>
      </c>
      <c r="C405" s="1" t="str">
        <f>VLOOKUP(A405,Feature統計!A:O,15,FALSE)</f>
        <v>Pass</v>
      </c>
      <c r="D405" s="1" t="str">
        <f>VLOOKUP(A405,Feature統計!A:O,5,FALSE)</f>
        <v>Oscar</v>
      </c>
      <c r="E405" s="12" t="s">
        <v>1299</v>
      </c>
      <c r="F405" s="12" t="str">
        <f>VLOOKUP(E405,匯總複製!H:J,2,FALSE)</f>
        <v>RTBM-24400</v>
      </c>
      <c r="G405" s="13">
        <f>IF(ISBLANK(VLOOKUP(A405,Feature統計!A:N,10,FALSE)),"",VLOOKUP(A405,Feature統計!A:N,10,FALSE))</f>
        <v>44866</v>
      </c>
      <c r="H405" s="13">
        <f>IF(ISBLANK(VLOOKUP(A405,Feature統計!A:N,11,FALSE)),"",VLOOKUP(A405,Feature統計!A:N,11,FALSE))</f>
        <v>44887</v>
      </c>
      <c r="I405" s="13">
        <f>IF(ISBLANK(VLOOKUP(A405,Feature統計!A:N,12,FALSE)),"",VLOOKUP(A405,Feature統計!A:N,12,FALSE))</f>
        <v>44866</v>
      </c>
      <c r="J405" s="13">
        <f>IF(ISBLANK(VLOOKUP(A405,Feature統計!A:N,13,FALSE)),"",VLOOKUP(A405,Feature統計!A:N,13,FALSE))</f>
        <v>44887</v>
      </c>
      <c r="K405" s="1" t="str">
        <f>IFERROR(VLOOKUP(E405,SystemTestCase!E:F,2,FALSE),VLOOKUP(E405,HW資料!A:B,2,FALSE))</f>
        <v>Pass</v>
      </c>
      <c r="L405" s="1"/>
      <c r="M405" s="13"/>
      <c r="N405" s="72"/>
      <c r="O405" s="11"/>
      <c r="P405" s="11"/>
      <c r="Q405" s="11"/>
      <c r="S405" t="str">
        <f t="shared" si="6"/>
        <v>Electrical noise or interference</v>
      </c>
    </row>
    <row r="406" spans="1:19" x14ac:dyDescent="0.4">
      <c r="A406" s="12" t="str">
        <f>VLOOKUP(E406,匯總複製!H:N,5,FALSE)</f>
        <v>Electrical noise or interference</v>
      </c>
      <c r="B406" s="12" t="str">
        <f>VLOOKUP(E406,匯總複製!H:N,7,FALSE)</f>
        <v>Hardware Requirement</v>
      </c>
      <c r="C406" s="1" t="str">
        <f>VLOOKUP(A406,Feature統計!A:O,15,FALSE)</f>
        <v>Pass</v>
      </c>
      <c r="D406" s="1" t="str">
        <f>VLOOKUP(A406,Feature統計!A:O,5,FALSE)</f>
        <v>Oscar</v>
      </c>
      <c r="E406" s="12" t="s">
        <v>1301</v>
      </c>
      <c r="F406" s="12" t="str">
        <f>VLOOKUP(E406,匯總複製!H:J,2,FALSE)</f>
        <v>RTBM-24397</v>
      </c>
      <c r="G406" s="13">
        <f>IF(ISBLANK(VLOOKUP(A406,Feature統計!A:N,10,FALSE)),"",VLOOKUP(A406,Feature統計!A:N,10,FALSE))</f>
        <v>44866</v>
      </c>
      <c r="H406" s="13">
        <f>IF(ISBLANK(VLOOKUP(A406,Feature統計!A:N,11,FALSE)),"",VLOOKUP(A406,Feature統計!A:N,11,FALSE))</f>
        <v>44887</v>
      </c>
      <c r="I406" s="13">
        <f>IF(ISBLANK(VLOOKUP(A406,Feature統計!A:N,12,FALSE)),"",VLOOKUP(A406,Feature統計!A:N,12,FALSE))</f>
        <v>44866</v>
      </c>
      <c r="J406" s="13">
        <f>IF(ISBLANK(VLOOKUP(A406,Feature統計!A:N,13,FALSE)),"",VLOOKUP(A406,Feature統計!A:N,13,FALSE))</f>
        <v>44887</v>
      </c>
      <c r="K406" s="1" t="str">
        <f>IFERROR(VLOOKUP(E406,SystemTestCase!E:F,2,FALSE),VLOOKUP(E406,HW資料!A:B,2,FALSE))</f>
        <v>Pass</v>
      </c>
      <c r="L406" s="1"/>
      <c r="M406" s="13"/>
      <c r="N406" s="72"/>
      <c r="O406" s="11"/>
      <c r="P406" s="11"/>
      <c r="Q406" s="11"/>
      <c r="S406" t="str">
        <f t="shared" si="6"/>
        <v>Electrical noise or interference</v>
      </c>
    </row>
    <row r="407" spans="1:19" x14ac:dyDescent="0.4">
      <c r="A407" s="12" t="str">
        <f>VLOOKUP(E407,匯總複製!H:N,5,FALSE)</f>
        <v>Electrical noise or interference</v>
      </c>
      <c r="B407" s="12" t="str">
        <f>VLOOKUP(E407,匯總複製!H:N,7,FALSE)</f>
        <v>Hardware Requirement</v>
      </c>
      <c r="C407" s="1" t="str">
        <f>VLOOKUP(A407,Feature統計!A:O,15,FALSE)</f>
        <v>Pass</v>
      </c>
      <c r="D407" s="1" t="str">
        <f>VLOOKUP(A407,Feature統計!A:O,5,FALSE)</f>
        <v>Oscar</v>
      </c>
      <c r="E407" s="12" t="s">
        <v>1302</v>
      </c>
      <c r="F407" s="12" t="str">
        <f>VLOOKUP(E407,匯總複製!H:J,2,FALSE)</f>
        <v>RTBM-24396</v>
      </c>
      <c r="G407" s="13">
        <f>IF(ISBLANK(VLOOKUP(A407,Feature統計!A:N,10,FALSE)),"",VLOOKUP(A407,Feature統計!A:N,10,FALSE))</f>
        <v>44866</v>
      </c>
      <c r="H407" s="13">
        <f>IF(ISBLANK(VLOOKUP(A407,Feature統計!A:N,11,FALSE)),"",VLOOKUP(A407,Feature統計!A:N,11,FALSE))</f>
        <v>44887</v>
      </c>
      <c r="I407" s="13">
        <f>IF(ISBLANK(VLOOKUP(A407,Feature統計!A:N,12,FALSE)),"",VLOOKUP(A407,Feature統計!A:N,12,FALSE))</f>
        <v>44866</v>
      </c>
      <c r="J407" s="13">
        <f>IF(ISBLANK(VLOOKUP(A407,Feature統計!A:N,13,FALSE)),"",VLOOKUP(A407,Feature統計!A:N,13,FALSE))</f>
        <v>44887</v>
      </c>
      <c r="K407" s="1" t="str">
        <f>IFERROR(VLOOKUP(E407,SystemTestCase!E:F,2,FALSE),VLOOKUP(E407,HW資料!A:B,2,FALSE))</f>
        <v>Pass</v>
      </c>
      <c r="L407" s="1"/>
      <c r="M407" s="13"/>
      <c r="N407" s="72"/>
      <c r="O407" s="11"/>
      <c r="P407" s="11"/>
      <c r="Q407" s="11"/>
      <c r="S407" t="str">
        <f t="shared" si="6"/>
        <v>Electrical noise or interference</v>
      </c>
    </row>
    <row r="408" spans="1:19" ht="51" x14ac:dyDescent="0.4">
      <c r="A408" s="12" t="str">
        <f>VLOOKUP(E408,匯總複製!H:N,5,FALSE)</f>
        <v>Electrical signal timing of the wired link crash</v>
      </c>
      <c r="B408" s="12" t="str">
        <f>VLOOKUP(E408,匯總複製!H:N,7,FALSE)</f>
        <v>System Requirement</v>
      </c>
      <c r="C408" s="1" t="str">
        <f>VLOOKUP(A408,Feature統計!A:O,15,FALSE)</f>
        <v>Pass</v>
      </c>
      <c r="D408" s="1" t="str">
        <f>VLOOKUP(A408,Feature統計!A:O,5,FALSE)</f>
        <v>Terry</v>
      </c>
      <c r="E408" s="12" t="s">
        <v>960</v>
      </c>
      <c r="F408" s="12" t="str">
        <f>VLOOKUP(E408,匯總複製!H:J,2,FALSE)</f>
        <v>RTBM-16618</v>
      </c>
      <c r="G408" s="13">
        <f>IF(ISBLANK(VLOOKUP(A408,Feature統計!A:N,10,FALSE)),"",VLOOKUP(A408,Feature統計!A:N,10,FALSE))</f>
        <v>44868</v>
      </c>
      <c r="H408" s="13">
        <f>IF(ISBLANK(VLOOKUP(A408,Feature統計!A:N,11,FALSE)),"",VLOOKUP(A408,Feature統計!A:N,11,FALSE))</f>
        <v>44910</v>
      </c>
      <c r="I408" s="13">
        <f>IF(ISBLANK(VLOOKUP(A408,Feature統計!A:N,12,FALSE)),"",VLOOKUP(A408,Feature統計!A:N,12,FALSE))</f>
        <v>44868</v>
      </c>
      <c r="J408" s="13">
        <f>IF(ISBLANK(VLOOKUP(A408,Feature統計!A:N,13,FALSE)),"",VLOOKUP(A408,Feature統計!A:N,13,FALSE))</f>
        <v>44914</v>
      </c>
      <c r="K408" s="1" t="str">
        <f>IFERROR(VLOOKUP(E408,SystemTestCase!E:F,2,FALSE),VLOOKUP(E408,HW資料!A:B,2,FALSE))</f>
        <v>Pass</v>
      </c>
      <c r="L408" s="1"/>
      <c r="M408" s="13"/>
      <c r="N408" s="72"/>
      <c r="O408" s="11" t="s">
        <v>5246</v>
      </c>
      <c r="P408" s="11"/>
      <c r="Q408" s="11"/>
      <c r="S408" t="str">
        <f t="shared" si="6"/>
        <v>Electrical signal timing of the wired link crash</v>
      </c>
    </row>
    <row r="409" spans="1:19" x14ac:dyDescent="0.4">
      <c r="A409" s="12" t="str">
        <f>VLOOKUP(E409,匯總複製!H:N,5,FALSE)</f>
        <v>Electrical Tests</v>
      </c>
      <c r="B409" s="12" t="str">
        <f>VLOOKUP(E409,匯總複製!H:N,7,FALSE)</f>
        <v>Hardware Requirement</v>
      </c>
      <c r="C409" s="1" t="str">
        <f>VLOOKUP(A409,Feature統計!A:O,15,FALSE)</f>
        <v>Pass</v>
      </c>
      <c r="D409" s="1" t="str">
        <f>VLOOKUP(A409,Feature統計!A:O,5,FALSE)</f>
        <v>Simon</v>
      </c>
      <c r="E409" s="12" t="s">
        <v>1489</v>
      </c>
      <c r="F409" s="12" t="str">
        <f>VLOOKUP(E409,匯總複製!H:J,2,FALSE)</f>
        <v>RTBM-36203</v>
      </c>
      <c r="G409" s="13">
        <f>IF(ISBLANK(VLOOKUP(A409,Feature統計!A:N,10,FALSE)),"",VLOOKUP(A409,Feature統計!A:N,10,FALSE))</f>
        <v>44837</v>
      </c>
      <c r="H409" s="13">
        <f>IF(ISBLANK(VLOOKUP(A409,Feature統計!A:N,11,FALSE)),"",VLOOKUP(A409,Feature統計!A:N,11,FALSE))</f>
        <v>44847</v>
      </c>
      <c r="I409" s="13">
        <f>IF(ISBLANK(VLOOKUP(A409,Feature統計!A:N,12,FALSE)),"",VLOOKUP(A409,Feature統計!A:N,12,FALSE))</f>
        <v>44837</v>
      </c>
      <c r="J409" s="13">
        <f>IF(ISBLANK(VLOOKUP(A409,Feature統計!A:N,13,FALSE)),"",VLOOKUP(A409,Feature統計!A:N,13,FALSE))</f>
        <v>44847</v>
      </c>
      <c r="K409" s="1" t="str">
        <f>IFERROR(VLOOKUP(E409,SystemTestCase!E:F,2,FALSE),VLOOKUP(E409,HW資料!A:B,2,FALSE))</f>
        <v>Pass</v>
      </c>
      <c r="L409" s="1"/>
      <c r="M409" s="13"/>
      <c r="N409" s="72"/>
      <c r="O409" s="11"/>
      <c r="P409" s="11"/>
      <c r="Q409" s="11"/>
      <c r="S409" t="str">
        <f t="shared" si="6"/>
        <v>Electrical Tests</v>
      </c>
    </row>
    <row r="410" spans="1:19" x14ac:dyDescent="0.4">
      <c r="A410" s="12" t="str">
        <f>VLOOKUP(E410,匯總複製!H:N,5,FALSE)</f>
        <v>Electrical Tests</v>
      </c>
      <c r="B410" s="12" t="str">
        <f>VLOOKUP(E410,匯總複製!H:N,7,FALSE)</f>
        <v>Hardware Requirement</v>
      </c>
      <c r="C410" s="1" t="str">
        <f>VLOOKUP(A410,Feature統計!A:O,15,FALSE)</f>
        <v>Pass</v>
      </c>
      <c r="D410" s="1" t="str">
        <f>VLOOKUP(A410,Feature統計!A:O,5,FALSE)</f>
        <v>Simon</v>
      </c>
      <c r="E410" s="12" t="s">
        <v>1488</v>
      </c>
      <c r="F410" s="12" t="str">
        <f>VLOOKUP(E410,匯總複製!H:J,2,FALSE)</f>
        <v>RTBM-36209</v>
      </c>
      <c r="G410" s="13">
        <f>IF(ISBLANK(VLOOKUP(A410,Feature統計!A:N,10,FALSE)),"",VLOOKUP(A410,Feature統計!A:N,10,FALSE))</f>
        <v>44837</v>
      </c>
      <c r="H410" s="13">
        <f>IF(ISBLANK(VLOOKUP(A410,Feature統計!A:N,11,FALSE)),"",VLOOKUP(A410,Feature統計!A:N,11,FALSE))</f>
        <v>44847</v>
      </c>
      <c r="I410" s="13">
        <f>IF(ISBLANK(VLOOKUP(A410,Feature統計!A:N,12,FALSE)),"",VLOOKUP(A410,Feature統計!A:N,12,FALSE))</f>
        <v>44837</v>
      </c>
      <c r="J410" s="13">
        <f>IF(ISBLANK(VLOOKUP(A410,Feature統計!A:N,13,FALSE)),"",VLOOKUP(A410,Feature統計!A:N,13,FALSE))</f>
        <v>44847</v>
      </c>
      <c r="K410" s="1" t="str">
        <f>IFERROR(VLOOKUP(E410,SystemTestCase!E:F,2,FALSE),VLOOKUP(E410,HW資料!A:B,2,FALSE))</f>
        <v>Pass</v>
      </c>
      <c r="L410" s="1"/>
      <c r="M410" s="13"/>
      <c r="N410" s="72"/>
      <c r="O410" s="11"/>
      <c r="P410" s="11"/>
      <c r="Q410" s="11"/>
      <c r="S410" t="str">
        <f t="shared" si="6"/>
        <v>Electrical Tests</v>
      </c>
    </row>
    <row r="411" spans="1:19" x14ac:dyDescent="0.4">
      <c r="A411" s="12" t="str">
        <f>VLOOKUP(E411,匯總複製!H:N,5,FALSE)</f>
        <v>Electrical Tests</v>
      </c>
      <c r="B411" s="12" t="str">
        <f>VLOOKUP(E411,匯總複製!H:N,7,FALSE)</f>
        <v>Hardware Requirement</v>
      </c>
      <c r="C411" s="1" t="str">
        <f>VLOOKUP(A411,Feature統計!A:O,15,FALSE)</f>
        <v>Pass</v>
      </c>
      <c r="D411" s="1" t="str">
        <f>VLOOKUP(A411,Feature統計!A:O,5,FALSE)</f>
        <v>Simon</v>
      </c>
      <c r="E411" s="12" t="s">
        <v>1497</v>
      </c>
      <c r="F411" s="12" t="str">
        <f>VLOOKUP(E411,匯總複製!H:J,2,FALSE)</f>
        <v>RTBM-36201</v>
      </c>
      <c r="G411" s="13">
        <f>IF(ISBLANK(VLOOKUP(A411,Feature統計!A:N,10,FALSE)),"",VLOOKUP(A411,Feature統計!A:N,10,FALSE))</f>
        <v>44837</v>
      </c>
      <c r="H411" s="13">
        <f>IF(ISBLANK(VLOOKUP(A411,Feature統計!A:N,11,FALSE)),"",VLOOKUP(A411,Feature統計!A:N,11,FALSE))</f>
        <v>44847</v>
      </c>
      <c r="I411" s="13">
        <f>IF(ISBLANK(VLOOKUP(A411,Feature統計!A:N,12,FALSE)),"",VLOOKUP(A411,Feature統計!A:N,12,FALSE))</f>
        <v>44837</v>
      </c>
      <c r="J411" s="13">
        <f>IF(ISBLANK(VLOOKUP(A411,Feature統計!A:N,13,FALSE)),"",VLOOKUP(A411,Feature統計!A:N,13,FALSE))</f>
        <v>44847</v>
      </c>
      <c r="K411" s="1" t="str">
        <f>IFERROR(VLOOKUP(E411,SystemTestCase!E:F,2,FALSE),VLOOKUP(E411,HW資料!A:B,2,FALSE))</f>
        <v>Pass</v>
      </c>
      <c r="L411" s="1"/>
      <c r="M411" s="13"/>
      <c r="N411" s="72"/>
      <c r="O411" s="11"/>
      <c r="P411" s="11"/>
      <c r="Q411" s="11"/>
      <c r="S411" t="str">
        <f t="shared" si="6"/>
        <v>Electrical Tests</v>
      </c>
    </row>
    <row r="412" spans="1:19" x14ac:dyDescent="0.4">
      <c r="A412" s="12" t="str">
        <f>VLOOKUP(E412,匯總複製!H:N,5,FALSE)</f>
        <v>Ethernet CMC requirement</v>
      </c>
      <c r="B412" s="12" t="str">
        <f>VLOOKUP(E412,匯總複製!H:N,7,FALSE)</f>
        <v>Hardware Requirement</v>
      </c>
      <c r="C412" s="1" t="str">
        <f>VLOOKUP(A412,Feature統計!A:O,15,FALSE)</f>
        <v>Pass</v>
      </c>
      <c r="D412" s="1" t="str">
        <f>VLOOKUP(A412,Feature統計!A:O,5,FALSE)</f>
        <v>Benson</v>
      </c>
      <c r="E412" s="12" t="s">
        <v>1292</v>
      </c>
      <c r="F412" s="12" t="str">
        <f>VLOOKUP(E412,匯總複製!H:J,2,FALSE)</f>
        <v>RTBM-12781</v>
      </c>
      <c r="G412" s="13">
        <f>IF(ISBLANK(VLOOKUP(A412,Feature統計!A:N,10,FALSE)),"",VLOOKUP(A412,Feature統計!A:N,10,FALSE))</f>
        <v>44835</v>
      </c>
      <c r="H412" s="13">
        <f>IF(ISBLANK(VLOOKUP(A412,Feature統計!A:N,11,FALSE)),"",VLOOKUP(A412,Feature統計!A:N,11,FALSE))</f>
        <v>44865</v>
      </c>
      <c r="I412" s="13">
        <f>IF(ISBLANK(VLOOKUP(A412,Feature統計!A:N,12,FALSE)),"",VLOOKUP(A412,Feature統計!A:N,12,FALSE))</f>
        <v>44835</v>
      </c>
      <c r="J412" s="13">
        <f>IF(ISBLANK(VLOOKUP(A412,Feature統計!A:N,13,FALSE)),"",VLOOKUP(A412,Feature統計!A:N,13,FALSE))</f>
        <v>44865</v>
      </c>
      <c r="K412" s="1" t="str">
        <f>IFERROR(VLOOKUP(E412,SystemTestCase!E:F,2,FALSE),VLOOKUP(E412,HW資料!A:B,2,FALSE))</f>
        <v>Pass</v>
      </c>
      <c r="L412" s="1"/>
      <c r="M412" s="13"/>
      <c r="N412" s="72"/>
      <c r="O412" s="11"/>
      <c r="P412" s="11"/>
      <c r="Q412" s="11"/>
      <c r="S412" t="str">
        <f t="shared" si="6"/>
        <v>Ethernet CMC requirement</v>
      </c>
    </row>
    <row r="413" spans="1:19" x14ac:dyDescent="0.4">
      <c r="A413" s="12" t="str">
        <f>VLOOKUP(E413,匯總複製!H:N,5,FALSE)</f>
        <v>Ethernet Electrical Tests</v>
      </c>
      <c r="B413" s="12" t="str">
        <f>VLOOKUP(E413,匯總複製!H:N,7,FALSE)</f>
        <v>Hardware Requirement</v>
      </c>
      <c r="C413" s="1" t="str">
        <f>VLOOKUP(A413,Feature統計!A:O,15,FALSE)</f>
        <v>Pass</v>
      </c>
      <c r="D413" s="1" t="str">
        <f>VLOOKUP(A413,Feature統計!A:O,5,FALSE)</f>
        <v>Benson</v>
      </c>
      <c r="E413" s="12" t="s">
        <v>1473</v>
      </c>
      <c r="F413" s="12" t="str">
        <f>VLOOKUP(E413,匯總複製!H:J,2,FALSE)</f>
        <v>RTBM-12796</v>
      </c>
      <c r="G413" s="13">
        <f>IF(ISBLANK(VLOOKUP(A413,Feature統計!A:N,10,FALSE)),"",VLOOKUP(A413,Feature統計!A:N,10,FALSE))</f>
        <v>44835</v>
      </c>
      <c r="H413" s="13">
        <f>IF(ISBLANK(VLOOKUP(A413,Feature統計!A:N,11,FALSE)),"",VLOOKUP(A413,Feature統計!A:N,11,FALSE))</f>
        <v>44865</v>
      </c>
      <c r="I413" s="13">
        <f>IF(ISBLANK(VLOOKUP(A413,Feature統計!A:N,12,FALSE)),"",VLOOKUP(A413,Feature統計!A:N,12,FALSE))</f>
        <v>44835</v>
      </c>
      <c r="J413" s="13">
        <f>IF(ISBLANK(VLOOKUP(A413,Feature統計!A:N,13,FALSE)),"",VLOOKUP(A413,Feature統計!A:N,13,FALSE))</f>
        <v>44865</v>
      </c>
      <c r="K413" s="1" t="str">
        <f>IFERROR(VLOOKUP(E413,SystemTestCase!E:F,2,FALSE),VLOOKUP(E413,HW資料!A:B,2,FALSE))</f>
        <v>Pass</v>
      </c>
      <c r="L413" s="1"/>
      <c r="M413" s="13"/>
      <c r="N413" s="72"/>
      <c r="O413" s="11"/>
      <c r="P413" s="11"/>
      <c r="Q413" s="11"/>
      <c r="S413" t="str">
        <f t="shared" si="6"/>
        <v>Ethernet Electrical Tests</v>
      </c>
    </row>
    <row r="414" spans="1:19" x14ac:dyDescent="0.4">
      <c r="A414" s="12" t="str">
        <f>VLOOKUP(E414,匯總複製!H:N,5,FALSE)</f>
        <v>Ethernet Electrical Tests</v>
      </c>
      <c r="B414" s="12" t="str">
        <f>VLOOKUP(E414,匯總複製!H:N,7,FALSE)</f>
        <v>Hardware Requirement</v>
      </c>
      <c r="C414" s="1" t="str">
        <f>VLOOKUP(A414,Feature統計!A:O,15,FALSE)</f>
        <v>Pass</v>
      </c>
      <c r="D414" s="1" t="str">
        <f>VLOOKUP(A414,Feature統計!A:O,5,FALSE)</f>
        <v>Benson</v>
      </c>
      <c r="E414" s="12" t="s">
        <v>1472</v>
      </c>
      <c r="F414" s="12" t="str">
        <f>VLOOKUP(E414,匯總複製!H:J,2,FALSE)</f>
        <v>RTBM-12788</v>
      </c>
      <c r="G414" s="13">
        <f>IF(ISBLANK(VLOOKUP(A414,Feature統計!A:N,10,FALSE)),"",VLOOKUP(A414,Feature統計!A:N,10,FALSE))</f>
        <v>44835</v>
      </c>
      <c r="H414" s="13">
        <f>IF(ISBLANK(VLOOKUP(A414,Feature統計!A:N,11,FALSE)),"",VLOOKUP(A414,Feature統計!A:N,11,FALSE))</f>
        <v>44865</v>
      </c>
      <c r="I414" s="13">
        <f>IF(ISBLANK(VLOOKUP(A414,Feature統計!A:N,12,FALSE)),"",VLOOKUP(A414,Feature統計!A:N,12,FALSE))</f>
        <v>44835</v>
      </c>
      <c r="J414" s="13">
        <f>IF(ISBLANK(VLOOKUP(A414,Feature統計!A:N,13,FALSE)),"",VLOOKUP(A414,Feature統計!A:N,13,FALSE))</f>
        <v>44865</v>
      </c>
      <c r="K414" s="1" t="str">
        <f>IFERROR(VLOOKUP(E414,SystemTestCase!E:F,2,FALSE),VLOOKUP(E414,HW資料!A:B,2,FALSE))</f>
        <v>Pass</v>
      </c>
      <c r="L414" s="1"/>
      <c r="M414" s="13"/>
      <c r="N414" s="72"/>
      <c r="O414" s="11"/>
      <c r="P414" s="11"/>
      <c r="Q414" s="11"/>
      <c r="S414" t="str">
        <f t="shared" si="6"/>
        <v>Ethernet Electrical Tests</v>
      </c>
    </row>
    <row r="415" spans="1:19" x14ac:dyDescent="0.4">
      <c r="A415" s="12" t="str">
        <f>VLOOKUP(E415,匯總複製!H:N,5,FALSE)</f>
        <v>Ethernet Electrical Tests</v>
      </c>
      <c r="B415" s="12" t="str">
        <f>VLOOKUP(E415,匯總複製!H:N,7,FALSE)</f>
        <v>Hardware Requirement</v>
      </c>
      <c r="C415" s="1" t="str">
        <f>VLOOKUP(A415,Feature統計!A:O,15,FALSE)</f>
        <v>Pass</v>
      </c>
      <c r="D415" s="1" t="str">
        <f>VLOOKUP(A415,Feature統計!A:O,5,FALSE)</f>
        <v>Benson</v>
      </c>
      <c r="E415" s="12" t="s">
        <v>1471</v>
      </c>
      <c r="F415" s="12" t="str">
        <f>VLOOKUP(E415,匯總複製!H:J,2,FALSE)</f>
        <v>RTBM-12782</v>
      </c>
      <c r="G415" s="13">
        <f>IF(ISBLANK(VLOOKUP(A415,Feature統計!A:N,10,FALSE)),"",VLOOKUP(A415,Feature統計!A:N,10,FALSE))</f>
        <v>44835</v>
      </c>
      <c r="H415" s="13">
        <f>IF(ISBLANK(VLOOKUP(A415,Feature統計!A:N,11,FALSE)),"",VLOOKUP(A415,Feature統計!A:N,11,FALSE))</f>
        <v>44865</v>
      </c>
      <c r="I415" s="13">
        <f>IF(ISBLANK(VLOOKUP(A415,Feature統計!A:N,12,FALSE)),"",VLOOKUP(A415,Feature統計!A:N,12,FALSE))</f>
        <v>44835</v>
      </c>
      <c r="J415" s="13">
        <f>IF(ISBLANK(VLOOKUP(A415,Feature統計!A:N,13,FALSE)),"",VLOOKUP(A415,Feature統計!A:N,13,FALSE))</f>
        <v>44865</v>
      </c>
      <c r="K415" s="1" t="str">
        <f>IFERROR(VLOOKUP(E415,SystemTestCase!E:F,2,FALSE),VLOOKUP(E415,HW資料!A:B,2,FALSE))</f>
        <v>Pass</v>
      </c>
      <c r="L415" s="1"/>
      <c r="M415" s="13"/>
      <c r="N415" s="72"/>
      <c r="O415" s="11"/>
      <c r="P415" s="11"/>
      <c r="Q415" s="11"/>
      <c r="S415" t="str">
        <f t="shared" si="6"/>
        <v>Ethernet Electrical Tests</v>
      </c>
    </row>
    <row r="416" spans="1:19" x14ac:dyDescent="0.4">
      <c r="A416" s="12" t="str">
        <f>VLOOKUP(E416,匯總複製!H:N,5,FALSE)</f>
        <v>Ethernet Electrical Tests</v>
      </c>
      <c r="B416" s="12" t="str">
        <f>VLOOKUP(E416,匯總複製!H:N,7,FALSE)</f>
        <v>Hardware Requirement</v>
      </c>
      <c r="C416" s="1" t="str">
        <f>VLOOKUP(A416,Feature統計!A:O,15,FALSE)</f>
        <v>Pass</v>
      </c>
      <c r="D416" s="1" t="str">
        <f>VLOOKUP(A416,Feature統計!A:O,5,FALSE)</f>
        <v>Benson</v>
      </c>
      <c r="E416" s="12" t="s">
        <v>1470</v>
      </c>
      <c r="F416" s="12" t="str">
        <f>VLOOKUP(E416,匯總複製!H:J,2,FALSE)</f>
        <v>RTBM-12780</v>
      </c>
      <c r="G416" s="13">
        <f>IF(ISBLANK(VLOOKUP(A416,Feature統計!A:N,10,FALSE)),"",VLOOKUP(A416,Feature統計!A:N,10,FALSE))</f>
        <v>44835</v>
      </c>
      <c r="H416" s="13">
        <f>IF(ISBLANK(VLOOKUP(A416,Feature統計!A:N,11,FALSE)),"",VLOOKUP(A416,Feature統計!A:N,11,FALSE))</f>
        <v>44865</v>
      </c>
      <c r="I416" s="13">
        <f>IF(ISBLANK(VLOOKUP(A416,Feature統計!A:N,12,FALSE)),"",VLOOKUP(A416,Feature統計!A:N,12,FALSE))</f>
        <v>44835</v>
      </c>
      <c r="J416" s="13">
        <f>IF(ISBLANK(VLOOKUP(A416,Feature統計!A:N,13,FALSE)),"",VLOOKUP(A416,Feature統計!A:N,13,FALSE))</f>
        <v>44865</v>
      </c>
      <c r="K416" s="1" t="str">
        <f>IFERROR(VLOOKUP(E416,SystemTestCase!E:F,2,FALSE),VLOOKUP(E416,HW資料!A:B,2,FALSE))</f>
        <v>Pass</v>
      </c>
      <c r="L416" s="1"/>
      <c r="M416" s="13"/>
      <c r="N416" s="72"/>
      <c r="O416" s="11"/>
      <c r="P416" s="11"/>
      <c r="Q416" s="11"/>
      <c r="S416" t="str">
        <f t="shared" si="6"/>
        <v>Ethernet Electrical Tests</v>
      </c>
    </row>
    <row r="417" spans="1:19" x14ac:dyDescent="0.4">
      <c r="A417" s="12" t="str">
        <f>VLOOKUP(E417,匯總複製!H:N,5,FALSE)</f>
        <v>Ethernet Electrical Tests</v>
      </c>
      <c r="B417" s="12" t="str">
        <f>VLOOKUP(E417,匯總複製!H:N,7,FALSE)</f>
        <v>System Requirement</v>
      </c>
      <c r="C417" s="1" t="str">
        <f>VLOOKUP(A417,Feature統計!A:O,15,FALSE)</f>
        <v>Pass</v>
      </c>
      <c r="D417" s="1" t="str">
        <f>VLOOKUP(A417,Feature統計!A:O,5,FALSE)</f>
        <v>Benson</v>
      </c>
      <c r="E417" s="12" t="s">
        <v>595</v>
      </c>
      <c r="F417" s="12" t="str">
        <f>VLOOKUP(E417,匯總複製!H:J,2,FALSE)</f>
        <v>RTBM-12777</v>
      </c>
      <c r="G417" s="13">
        <f>IF(ISBLANK(VLOOKUP(A417,Feature統計!A:N,10,FALSE)),"",VLOOKUP(A417,Feature統計!A:N,10,FALSE))</f>
        <v>44835</v>
      </c>
      <c r="H417" s="13">
        <f>IF(ISBLANK(VLOOKUP(A417,Feature統計!A:N,11,FALSE)),"",VLOOKUP(A417,Feature統計!A:N,11,FALSE))</f>
        <v>44865</v>
      </c>
      <c r="I417" s="13">
        <f>IF(ISBLANK(VLOOKUP(A417,Feature統計!A:N,12,FALSE)),"",VLOOKUP(A417,Feature統計!A:N,12,FALSE))</f>
        <v>44835</v>
      </c>
      <c r="J417" s="13">
        <f>IF(ISBLANK(VLOOKUP(A417,Feature統計!A:N,13,FALSE)),"",VLOOKUP(A417,Feature統計!A:N,13,FALSE))</f>
        <v>44865</v>
      </c>
      <c r="K417" s="1" t="str">
        <f>IFERROR(VLOOKUP(E417,SystemTestCase!E:F,2,FALSE),VLOOKUP(E417,HW資料!A:B,2,FALSE))</f>
        <v>Pass</v>
      </c>
      <c r="L417" s="1"/>
      <c r="M417" s="13"/>
      <c r="N417" s="72"/>
      <c r="O417" s="11"/>
      <c r="P417" s="11"/>
      <c r="Q417" s="11"/>
      <c r="S417" t="str">
        <f t="shared" si="6"/>
        <v>Ethernet Electrical Tests</v>
      </c>
    </row>
    <row r="418" spans="1:19" x14ac:dyDescent="0.4">
      <c r="A418" s="12" t="str">
        <f>VLOOKUP(E418,匯總複製!H:N,5,FALSE)</f>
        <v>Ethernet Electrical Tests</v>
      </c>
      <c r="B418" s="12" t="str">
        <f>VLOOKUP(E418,匯總複製!H:N,7,FALSE)</f>
        <v>Hardware Requirement</v>
      </c>
      <c r="C418" s="1" t="str">
        <f>VLOOKUP(A418,Feature統計!A:O,15,FALSE)</f>
        <v>Pass</v>
      </c>
      <c r="D418" s="1" t="str">
        <f>VLOOKUP(A418,Feature統計!A:O,5,FALSE)</f>
        <v>Benson</v>
      </c>
      <c r="E418" s="12" t="s">
        <v>1461</v>
      </c>
      <c r="F418" s="12" t="str">
        <f>VLOOKUP(E418,匯總複製!H:J,2,FALSE)</f>
        <v>RTBM-12748</v>
      </c>
      <c r="G418" s="13">
        <f>IF(ISBLANK(VLOOKUP(A418,Feature統計!A:N,10,FALSE)),"",VLOOKUP(A418,Feature統計!A:N,10,FALSE))</f>
        <v>44835</v>
      </c>
      <c r="H418" s="13">
        <f>IF(ISBLANK(VLOOKUP(A418,Feature統計!A:N,11,FALSE)),"",VLOOKUP(A418,Feature統計!A:N,11,FALSE))</f>
        <v>44865</v>
      </c>
      <c r="I418" s="13">
        <f>IF(ISBLANK(VLOOKUP(A418,Feature統計!A:N,12,FALSE)),"",VLOOKUP(A418,Feature統計!A:N,12,FALSE))</f>
        <v>44835</v>
      </c>
      <c r="J418" s="13">
        <f>IF(ISBLANK(VLOOKUP(A418,Feature統計!A:N,13,FALSE)),"",VLOOKUP(A418,Feature統計!A:N,13,FALSE))</f>
        <v>44865</v>
      </c>
      <c r="K418" s="1" t="str">
        <f>IFERROR(VLOOKUP(E418,SystemTestCase!E:F,2,FALSE),VLOOKUP(E418,HW資料!A:B,2,FALSE))</f>
        <v>Pass</v>
      </c>
      <c r="L418" s="1"/>
      <c r="M418" s="13"/>
      <c r="N418" s="72"/>
      <c r="O418" s="11"/>
      <c r="P418" s="11"/>
      <c r="Q418" s="11"/>
      <c r="S418" t="str">
        <f t="shared" si="6"/>
        <v>Ethernet Electrical Tests</v>
      </c>
    </row>
    <row r="419" spans="1:19" x14ac:dyDescent="0.4">
      <c r="A419" s="12" t="str">
        <f>VLOOKUP(E419,匯總複製!H:N,5,FALSE)</f>
        <v>Ethernet Electrical Tests</v>
      </c>
      <c r="B419" s="12" t="str">
        <f>VLOOKUP(E419,匯總複製!H:N,7,FALSE)</f>
        <v>Hardware Requirement</v>
      </c>
      <c r="C419" s="1" t="str">
        <f>VLOOKUP(A419,Feature統計!A:O,15,FALSE)</f>
        <v>Pass</v>
      </c>
      <c r="D419" s="1" t="str">
        <f>VLOOKUP(A419,Feature統計!A:O,5,FALSE)</f>
        <v>Benson</v>
      </c>
      <c r="E419" s="12" t="s">
        <v>1460</v>
      </c>
      <c r="F419" s="12" t="str">
        <f>VLOOKUP(E419,匯總複製!H:J,2,FALSE)</f>
        <v>RTBM-12797</v>
      </c>
      <c r="G419" s="13">
        <f>IF(ISBLANK(VLOOKUP(A419,Feature統計!A:N,10,FALSE)),"",VLOOKUP(A419,Feature統計!A:N,10,FALSE))</f>
        <v>44835</v>
      </c>
      <c r="H419" s="13">
        <f>IF(ISBLANK(VLOOKUP(A419,Feature統計!A:N,11,FALSE)),"",VLOOKUP(A419,Feature統計!A:N,11,FALSE))</f>
        <v>44865</v>
      </c>
      <c r="I419" s="13">
        <f>IF(ISBLANK(VLOOKUP(A419,Feature統計!A:N,12,FALSE)),"",VLOOKUP(A419,Feature統計!A:N,12,FALSE))</f>
        <v>44835</v>
      </c>
      <c r="J419" s="13">
        <f>IF(ISBLANK(VLOOKUP(A419,Feature統計!A:N,13,FALSE)),"",VLOOKUP(A419,Feature統計!A:N,13,FALSE))</f>
        <v>44865</v>
      </c>
      <c r="K419" s="1" t="str">
        <f>IFERROR(VLOOKUP(E419,SystemTestCase!E:F,2,FALSE),VLOOKUP(E419,HW資料!A:B,2,FALSE))</f>
        <v>Pass</v>
      </c>
      <c r="L419" s="1"/>
      <c r="M419" s="13"/>
      <c r="N419" s="72"/>
      <c r="O419" s="11"/>
      <c r="P419" s="11"/>
      <c r="Q419" s="11"/>
      <c r="S419" t="str">
        <f t="shared" si="6"/>
        <v>Ethernet Electrical Tests</v>
      </c>
    </row>
    <row r="420" spans="1:19" x14ac:dyDescent="0.4">
      <c r="A420" s="12" t="str">
        <f>VLOOKUP(E420,匯總複製!H:N,5,FALSE)</f>
        <v>Field Test</v>
      </c>
      <c r="B420" s="12" t="str">
        <f>VLOOKUP(E420,匯總複製!H:N,7,FALSE)</f>
        <v>System Requirement</v>
      </c>
      <c r="C420" s="1" t="str">
        <f>VLOOKUP(A420,Feature統計!A:O,15,FALSE)</f>
        <v>Pass</v>
      </c>
      <c r="D420" s="1" t="str">
        <f>VLOOKUP(A420,Feature統計!A:O,5,FALSE)</f>
        <v>Terry</v>
      </c>
      <c r="E420" s="12" t="s">
        <v>375</v>
      </c>
      <c r="F420" s="12" t="str">
        <f>VLOOKUP(E420,匯總複製!H:J,2,FALSE)</f>
        <v>RTBM-36744</v>
      </c>
      <c r="G420" s="13">
        <f>IF(ISBLANK(VLOOKUP(A420,Feature統計!A:N,10,FALSE)),"",VLOOKUP(A420,Feature統計!A:N,10,FALSE))</f>
        <v>44621</v>
      </c>
      <c r="H420" s="13">
        <f>IF(ISBLANK(VLOOKUP(A420,Feature統計!A:N,11,FALSE)),"",VLOOKUP(A420,Feature統計!A:N,11,FALSE))</f>
        <v>45016</v>
      </c>
      <c r="I420" s="13">
        <f>IF(ISBLANK(VLOOKUP(A420,Feature統計!A:N,12,FALSE)),"",VLOOKUP(A420,Feature統計!A:N,12,FALSE))</f>
        <v>44621</v>
      </c>
      <c r="J420" s="13" t="str">
        <f>IF(ISBLANK(VLOOKUP(A420,Feature統計!A:N,13,FALSE)),"",VLOOKUP(A420,Feature統計!A:N,13,FALSE))</f>
        <v/>
      </c>
      <c r="K420" s="1" t="str">
        <f>IFERROR(VLOOKUP(E420,SystemTestCase!E:F,2,FALSE),VLOOKUP(E420,HW資料!A:B,2,FALSE))</f>
        <v>StagePass</v>
      </c>
      <c r="L420" s="1"/>
      <c r="M420" s="13"/>
      <c r="N420" s="72"/>
      <c r="O420" s="11" t="s">
        <v>5388</v>
      </c>
      <c r="P420" s="11"/>
      <c r="Q420" s="11"/>
      <c r="S420" t="str">
        <f t="shared" si="6"/>
        <v>Field Test</v>
      </c>
    </row>
    <row r="421" spans="1:19" ht="51" x14ac:dyDescent="0.4">
      <c r="A421" s="12" t="str">
        <f>VLOOKUP(E421,匯總複製!H:N,5,FALSE)</f>
        <v>FM, DAB Seamless transition requirement</v>
      </c>
      <c r="B421" s="12" t="str">
        <f>VLOOKUP(E421,匯總複製!H:N,7,FALSE)</f>
        <v>System Requirement</v>
      </c>
      <c r="C421" s="1" t="str">
        <f>VLOOKUP(A421,Feature統計!A:O,15,FALSE)</f>
        <v>Pass</v>
      </c>
      <c r="D421" s="1" t="str">
        <f>VLOOKUP(A421,Feature統計!A:O,5,FALSE)</f>
        <v>Nick</v>
      </c>
      <c r="E421" s="12" t="s">
        <v>748</v>
      </c>
      <c r="F421" s="12" t="str">
        <f>VLOOKUP(E421,匯總複製!H:J,2,FALSE)</f>
        <v>RTBM-37549</v>
      </c>
      <c r="G421" s="13">
        <f>IF(ISBLANK(VLOOKUP(A421,Feature統計!A:N,10,FALSE)),"",VLOOKUP(A421,Feature統計!A:N,10,FALSE))</f>
        <v>44910</v>
      </c>
      <c r="H421" s="13">
        <f>IF(ISBLANK(VLOOKUP(A421,Feature統計!A:N,11,FALSE)),"",VLOOKUP(A421,Feature統計!A:N,11,FALSE))</f>
        <v>44939</v>
      </c>
      <c r="I421" s="13" t="str">
        <f>IF(ISBLANK(VLOOKUP(A421,Feature統計!A:N,12,FALSE)),"",VLOOKUP(A421,Feature統計!A:N,12,FALSE))</f>
        <v/>
      </c>
      <c r="J421" s="13" t="str">
        <f>IF(ISBLANK(VLOOKUP(A421,Feature統計!A:N,13,FALSE)),"",VLOOKUP(A421,Feature統計!A:N,13,FALSE))</f>
        <v/>
      </c>
      <c r="K421" s="1" t="str">
        <f>IFERROR(VLOOKUP(E421,SystemTestCase!E:F,2,FALSE),VLOOKUP(E421,HW資料!A:B,2,FALSE))</f>
        <v>Pass</v>
      </c>
      <c r="L421" s="1"/>
      <c r="M421" s="13"/>
      <c r="N421" s="72"/>
      <c r="O421" s="11" t="s">
        <v>5312</v>
      </c>
      <c r="P421" s="11"/>
      <c r="Q421" s="11"/>
      <c r="S421" t="str">
        <f t="shared" si="6"/>
        <v>FM, DAB Seamless transition requirement</v>
      </c>
    </row>
    <row r="422" spans="1:19" ht="97" customHeight="1" x14ac:dyDescent="0.4">
      <c r="A422" s="12" t="str">
        <f>VLOOKUP(E422,匯總複製!H:N,5,FALSE)</f>
        <v>Out of scope</v>
      </c>
      <c r="B422" s="12" t="str">
        <f>VLOOKUP(E422,匯總複製!H:N,7,FALSE)</f>
        <v>System Requirement</v>
      </c>
      <c r="C422" s="1" t="e">
        <f>VLOOKUP(A422,Feature統計!A:O,15,FALSE)</f>
        <v>#N/A</v>
      </c>
      <c r="D422" s="1" t="e">
        <f>VLOOKUP(A422,Feature統計!A:O,5,FALSE)</f>
        <v>#N/A</v>
      </c>
      <c r="E422" s="12" t="s">
        <v>426</v>
      </c>
      <c r="F422" s="12" t="str">
        <f>VLOOKUP(E422,匯總複製!H:J,2,FALSE)</f>
        <v>RTBM-36667</v>
      </c>
      <c r="G422" s="13" t="e">
        <f>IF(ISBLANK(VLOOKUP(A422,Feature統計!A:N,10,FALSE)),"",VLOOKUP(A422,Feature統計!A:N,10,FALSE))</f>
        <v>#N/A</v>
      </c>
      <c r="H422" s="13" t="e">
        <f>IF(ISBLANK(VLOOKUP(A422,Feature統計!A:N,11,FALSE)),"",VLOOKUP(A422,Feature統計!A:N,11,FALSE))</f>
        <v>#N/A</v>
      </c>
      <c r="I422" s="13" t="e">
        <f>IF(ISBLANK(VLOOKUP(A422,Feature統計!A:N,12,FALSE)),"",VLOOKUP(A422,Feature統計!A:N,12,FALSE))</f>
        <v>#N/A</v>
      </c>
      <c r="J422" s="13" t="e">
        <f>IF(ISBLANK(VLOOKUP(A422,Feature統計!A:N,13,FALSE)),"",VLOOKUP(A422,Feature統計!A:N,13,FALSE))</f>
        <v>#N/A</v>
      </c>
      <c r="K422" s="1" t="str">
        <f>IFERROR(VLOOKUP(E422,SystemTestCase!E:F,2,FALSE),VLOOKUP(E422,HW資料!A:B,2,FALSE))</f>
        <v>Reviewed</v>
      </c>
      <c r="L422" s="1"/>
      <c r="M422" s="13"/>
      <c r="N422" s="72"/>
      <c r="O422" s="11" t="s">
        <v>7104</v>
      </c>
      <c r="P422" s="11" t="s">
        <v>5357</v>
      </c>
      <c r="Q422" s="11" t="s">
        <v>5409</v>
      </c>
      <c r="S422" s="60" t="str">
        <f t="shared" si="6"/>
        <v>Out of scopeOut of scope</v>
      </c>
    </row>
    <row r="423" spans="1:19" ht="75" customHeight="1" x14ac:dyDescent="0.4">
      <c r="A423" s="12" t="str">
        <f>VLOOKUP(E423,匯總複製!H:N,5,FALSE)</f>
        <v>Function Safety</v>
      </c>
      <c r="B423" s="12" t="str">
        <f>VLOOKUP(E423,匯總複製!H:N,7,FALSE)</f>
        <v>System Requirement</v>
      </c>
      <c r="C423" s="1" t="str">
        <f>VLOOKUP(A423,Feature統計!A:O,15,FALSE)</f>
        <v>On-going w/h some pass</v>
      </c>
      <c r="D423" s="1" t="str">
        <f>VLOOKUP(A423,Feature統計!A:O,5,FALSE)</f>
        <v>Nick</v>
      </c>
      <c r="E423" s="12" t="s">
        <v>484</v>
      </c>
      <c r="F423" s="12" t="str">
        <f>VLOOKUP(E423,匯總複製!H:J,2,FALSE)</f>
        <v>RTBM-36677</v>
      </c>
      <c r="G423" s="13">
        <f>IF(ISBLANK(VLOOKUP(A423,Feature統計!A:N,10,FALSE)),"",VLOOKUP(A423,Feature統計!A:N,10,FALSE))</f>
        <v>44937</v>
      </c>
      <c r="H423" s="13">
        <f>IF(ISBLANK(VLOOKUP(A423,Feature統計!A:N,11,FALSE)),"",VLOOKUP(A423,Feature統計!A:N,11,FALSE))</f>
        <v>45107</v>
      </c>
      <c r="I423" s="13" t="str">
        <f>IF(ISBLANK(VLOOKUP(A423,Feature統計!A:N,12,FALSE)),"",VLOOKUP(A423,Feature統計!A:N,12,FALSE))</f>
        <v/>
      </c>
      <c r="J423" s="13" t="str">
        <f>IF(ISBLANK(VLOOKUP(A423,Feature統計!A:N,13,FALSE)),"",VLOOKUP(A423,Feature統計!A:N,13,FALSE))</f>
        <v/>
      </c>
      <c r="K423" s="1" t="str">
        <f>IFERROR(VLOOKUP(E423,SystemTestCase!E:F,2,FALSE),VLOOKUP(E423,HW資料!A:B,2,FALSE))</f>
        <v>Pass</v>
      </c>
      <c r="L423" s="1"/>
      <c r="M423" s="13"/>
      <c r="N423" s="72" t="s">
        <v>1887</v>
      </c>
      <c r="O423" s="11" t="s">
        <v>5390</v>
      </c>
      <c r="P423" s="11"/>
      <c r="Q423" s="11" t="s">
        <v>5409</v>
      </c>
      <c r="S423" s="60" t="str">
        <f t="shared" si="6"/>
        <v>Function Safety</v>
      </c>
    </row>
    <row r="424" spans="1:19" ht="153" x14ac:dyDescent="0.4">
      <c r="A424" s="12" t="str">
        <f>VLOOKUP(E424,匯總複製!H:N,5,FALSE)</f>
        <v>Function Safety</v>
      </c>
      <c r="B424" s="12" t="str">
        <f>VLOOKUP(E424,匯總複製!H:N,7,FALSE)</f>
        <v>System Requirement</v>
      </c>
      <c r="C424" s="1" t="str">
        <f>VLOOKUP(A424,Feature統計!A:O,15,FALSE)</f>
        <v>On-going w/h some pass</v>
      </c>
      <c r="D424" s="1" t="str">
        <f>VLOOKUP(A424,Feature統計!A:O,5,FALSE)</f>
        <v>Nick</v>
      </c>
      <c r="E424" s="12" t="s">
        <v>500</v>
      </c>
      <c r="F424" s="12" t="str">
        <f>VLOOKUP(E424,匯總複製!H:J,2,FALSE)</f>
        <v>RTBM-37056</v>
      </c>
      <c r="G424" s="13">
        <f>IF(ISBLANK(VLOOKUP(A424,Feature統計!A:N,10,FALSE)),"",VLOOKUP(A424,Feature統計!A:N,10,FALSE))</f>
        <v>44937</v>
      </c>
      <c r="H424" s="13">
        <f>IF(ISBLANK(VLOOKUP(A424,Feature統計!A:N,11,FALSE)),"",VLOOKUP(A424,Feature統計!A:N,11,FALSE))</f>
        <v>45107</v>
      </c>
      <c r="I424" s="13" t="str">
        <f>IF(ISBLANK(VLOOKUP(A424,Feature統計!A:N,12,FALSE)),"",VLOOKUP(A424,Feature統計!A:N,12,FALSE))</f>
        <v/>
      </c>
      <c r="J424" s="13" t="str">
        <f>IF(ISBLANK(VLOOKUP(A424,Feature統計!A:N,13,FALSE)),"",VLOOKUP(A424,Feature統計!A:N,13,FALSE))</f>
        <v/>
      </c>
      <c r="K424" s="1" t="str">
        <f>IFERROR(VLOOKUP(E424,SystemTestCase!E:F,2,FALSE),VLOOKUP(E424,HW資料!A:B,2,FALSE))</f>
        <v>On-going</v>
      </c>
      <c r="L424" s="1"/>
      <c r="M424" s="13">
        <v>45170</v>
      </c>
      <c r="N424" s="72" t="s">
        <v>1887</v>
      </c>
      <c r="O424" s="11" t="s">
        <v>7114</v>
      </c>
      <c r="P424" s="11" t="s">
        <v>5338</v>
      </c>
      <c r="Q424" s="11" t="s">
        <v>5409</v>
      </c>
      <c r="S424" s="60" t="str">
        <f t="shared" si="6"/>
        <v>驗證手法待確認Function Safety</v>
      </c>
    </row>
    <row r="425" spans="1:19" ht="68" x14ac:dyDescent="0.4">
      <c r="A425" s="12" t="str">
        <f>VLOOKUP(E425,匯總複製!H:N,5,FALSE)</f>
        <v>Function Safety</v>
      </c>
      <c r="B425" s="12" t="str">
        <f>VLOOKUP(E425,匯總複製!H:N,7,FALSE)</f>
        <v>System Requirement</v>
      </c>
      <c r="C425" s="1" t="str">
        <f>VLOOKUP(A425,Feature統計!A:O,15,FALSE)</f>
        <v>On-going w/h some pass</v>
      </c>
      <c r="D425" s="1" t="str">
        <f>VLOOKUP(A425,Feature統計!A:O,5,FALSE)</f>
        <v>Nick</v>
      </c>
      <c r="E425" s="12" t="s">
        <v>606</v>
      </c>
      <c r="F425" s="12" t="str">
        <f>VLOOKUP(E425,匯總複製!H:J,2,FALSE)</f>
        <v>RTBM-15769</v>
      </c>
      <c r="G425" s="13">
        <f>IF(ISBLANK(VLOOKUP(A425,Feature統計!A:N,10,FALSE)),"",VLOOKUP(A425,Feature統計!A:N,10,FALSE))</f>
        <v>44937</v>
      </c>
      <c r="H425" s="13">
        <f>IF(ISBLANK(VLOOKUP(A425,Feature統計!A:N,11,FALSE)),"",VLOOKUP(A425,Feature統計!A:N,11,FALSE))</f>
        <v>45107</v>
      </c>
      <c r="I425" s="13" t="str">
        <f>IF(ISBLANK(VLOOKUP(A425,Feature統計!A:N,12,FALSE)),"",VLOOKUP(A425,Feature統計!A:N,12,FALSE))</f>
        <v/>
      </c>
      <c r="J425" s="13" t="str">
        <f>IF(ISBLANK(VLOOKUP(A425,Feature統計!A:N,13,FALSE)),"",VLOOKUP(A425,Feature統計!A:N,13,FALSE))</f>
        <v/>
      </c>
      <c r="K425" s="1" t="str">
        <f>IFERROR(VLOOKUP(E425,SystemTestCase!E:F,2,FALSE),VLOOKUP(E425,HW資料!A:B,2,FALSE))</f>
        <v>Reviewed</v>
      </c>
      <c r="L425" s="1"/>
      <c r="M425" s="13">
        <v>45170</v>
      </c>
      <c r="N425" s="72" t="s">
        <v>1887</v>
      </c>
      <c r="O425" s="11" t="s">
        <v>7439</v>
      </c>
      <c r="P425" s="11" t="s">
        <v>5338</v>
      </c>
      <c r="Q425" s="11" t="s">
        <v>5409</v>
      </c>
      <c r="S425" s="60" t="str">
        <f t="shared" si="6"/>
        <v>驗證手法待確認Function Safety</v>
      </c>
    </row>
    <row r="426" spans="1:19" ht="51" x14ac:dyDescent="0.4">
      <c r="A426" s="12" t="str">
        <f>VLOOKUP(E426,匯總複製!H:N,5,FALSE)</f>
        <v>Function Safety</v>
      </c>
      <c r="B426" s="12" t="str">
        <f>VLOOKUP(E426,匯總複製!H:N,7,FALSE)</f>
        <v>System Requirement</v>
      </c>
      <c r="C426" s="1" t="str">
        <f>VLOOKUP(A426,Feature統計!A:O,15,FALSE)</f>
        <v>On-going w/h some pass</v>
      </c>
      <c r="D426" s="1" t="str">
        <f>VLOOKUP(A426,Feature統計!A:O,5,FALSE)</f>
        <v>Nick</v>
      </c>
      <c r="E426" s="12" t="s">
        <v>608</v>
      </c>
      <c r="F426" s="12" t="str">
        <f>VLOOKUP(E426,匯總複製!H:J,2,FALSE)</f>
        <v>RTBM-15697</v>
      </c>
      <c r="G426" s="13">
        <f>IF(ISBLANK(VLOOKUP(A426,Feature統計!A:N,10,FALSE)),"",VLOOKUP(A426,Feature統計!A:N,10,FALSE))</f>
        <v>44937</v>
      </c>
      <c r="H426" s="13">
        <f>IF(ISBLANK(VLOOKUP(A426,Feature統計!A:N,11,FALSE)),"",VLOOKUP(A426,Feature統計!A:N,11,FALSE))</f>
        <v>45107</v>
      </c>
      <c r="I426" s="13" t="str">
        <f>IF(ISBLANK(VLOOKUP(A426,Feature統計!A:N,12,FALSE)),"",VLOOKUP(A426,Feature統計!A:N,12,FALSE))</f>
        <v/>
      </c>
      <c r="J426" s="13" t="str">
        <f>IF(ISBLANK(VLOOKUP(A426,Feature統計!A:N,13,FALSE)),"",VLOOKUP(A426,Feature統計!A:N,13,FALSE))</f>
        <v/>
      </c>
      <c r="K426" s="1" t="str">
        <f>IFERROR(VLOOKUP(E426,SystemTestCase!E:F,2,FALSE),VLOOKUP(E426,HW資料!A:B,2,FALSE))</f>
        <v>Reviewed</v>
      </c>
      <c r="L426" s="1"/>
      <c r="M426" s="13">
        <v>45170</v>
      </c>
      <c r="N426" s="72" t="s">
        <v>1887</v>
      </c>
      <c r="O426" s="11" t="s">
        <v>7440</v>
      </c>
      <c r="P426" s="11" t="s">
        <v>5338</v>
      </c>
      <c r="Q426" s="11" t="s">
        <v>5409</v>
      </c>
      <c r="S426" s="60" t="str">
        <f t="shared" si="6"/>
        <v>驗證手法待確認Function Safety</v>
      </c>
    </row>
    <row r="427" spans="1:19" ht="34" x14ac:dyDescent="0.4">
      <c r="A427" s="12" t="str">
        <f>VLOOKUP(E427,匯總複製!H:N,5,FALSE)</f>
        <v>Function Safety</v>
      </c>
      <c r="B427" s="12" t="str">
        <f>VLOOKUP(E427,匯總複製!H:N,7,FALSE)</f>
        <v>System Requirement</v>
      </c>
      <c r="C427" s="1" t="str">
        <f>VLOOKUP(A427,Feature統計!A:O,15,FALSE)</f>
        <v>On-going w/h some pass</v>
      </c>
      <c r="D427" s="1" t="str">
        <f>VLOOKUP(A427,Feature統計!A:O,5,FALSE)</f>
        <v>Nick</v>
      </c>
      <c r="E427" s="12" t="s">
        <v>610</v>
      </c>
      <c r="F427" s="12" t="str">
        <f>VLOOKUP(E427,匯總複製!H:J,2,FALSE)</f>
        <v>RTBM-15688</v>
      </c>
      <c r="G427" s="13">
        <f>IF(ISBLANK(VLOOKUP(A427,Feature統計!A:N,10,FALSE)),"",VLOOKUP(A427,Feature統計!A:N,10,FALSE))</f>
        <v>44937</v>
      </c>
      <c r="H427" s="13">
        <f>IF(ISBLANK(VLOOKUP(A427,Feature統計!A:N,11,FALSE)),"",VLOOKUP(A427,Feature統計!A:N,11,FALSE))</f>
        <v>45107</v>
      </c>
      <c r="I427" s="13" t="str">
        <f>IF(ISBLANK(VLOOKUP(A427,Feature統計!A:N,12,FALSE)),"",VLOOKUP(A427,Feature統計!A:N,12,FALSE))</f>
        <v/>
      </c>
      <c r="J427" s="13" t="str">
        <f>IF(ISBLANK(VLOOKUP(A427,Feature統計!A:N,13,FALSE)),"",VLOOKUP(A427,Feature統計!A:N,13,FALSE))</f>
        <v/>
      </c>
      <c r="K427" s="1" t="str">
        <f>IFERROR(VLOOKUP(E427,SystemTestCase!E:F,2,FALSE),VLOOKUP(E427,HW資料!A:B,2,FALSE))</f>
        <v>Reviewed</v>
      </c>
      <c r="L427" s="1"/>
      <c r="M427" s="13">
        <v>45170</v>
      </c>
      <c r="N427" s="72" t="s">
        <v>1887</v>
      </c>
      <c r="O427" s="11" t="s">
        <v>7089</v>
      </c>
      <c r="P427" s="11" t="s">
        <v>5338</v>
      </c>
      <c r="Q427" s="11" t="s">
        <v>5409</v>
      </c>
      <c r="S427" s="60" t="str">
        <f t="shared" si="6"/>
        <v>驗證手法待確認Function Safety</v>
      </c>
    </row>
    <row r="428" spans="1:19" ht="68" x14ac:dyDescent="0.4">
      <c r="A428" s="12" t="str">
        <f>VLOOKUP(E428,匯總複製!H:N,5,FALSE)</f>
        <v>Function Safety</v>
      </c>
      <c r="B428" s="12" t="str">
        <f>VLOOKUP(E428,匯總複製!H:N,7,FALSE)</f>
        <v>System Requirement</v>
      </c>
      <c r="C428" s="1" t="str">
        <f>VLOOKUP(A428,Feature統計!A:O,15,FALSE)</f>
        <v>On-going w/h some pass</v>
      </c>
      <c r="D428" s="1" t="str">
        <f>VLOOKUP(A428,Feature統計!A:O,5,FALSE)</f>
        <v>Nick</v>
      </c>
      <c r="E428" s="12" t="s">
        <v>612</v>
      </c>
      <c r="F428" s="12" t="str">
        <f>VLOOKUP(E428,匯總複製!H:J,2,FALSE)</f>
        <v>RTBM-15687</v>
      </c>
      <c r="G428" s="13">
        <f>IF(ISBLANK(VLOOKUP(A428,Feature統計!A:N,10,FALSE)),"",VLOOKUP(A428,Feature統計!A:N,10,FALSE))</f>
        <v>44937</v>
      </c>
      <c r="H428" s="13">
        <f>IF(ISBLANK(VLOOKUP(A428,Feature統計!A:N,11,FALSE)),"",VLOOKUP(A428,Feature統計!A:N,11,FALSE))</f>
        <v>45107</v>
      </c>
      <c r="I428" s="13" t="str">
        <f>IF(ISBLANK(VLOOKUP(A428,Feature統計!A:N,12,FALSE)),"",VLOOKUP(A428,Feature統計!A:N,12,FALSE))</f>
        <v/>
      </c>
      <c r="J428" s="13" t="str">
        <f>IF(ISBLANK(VLOOKUP(A428,Feature統計!A:N,13,FALSE)),"",VLOOKUP(A428,Feature統計!A:N,13,FALSE))</f>
        <v/>
      </c>
      <c r="K428" s="1" t="str">
        <f>IFERROR(VLOOKUP(E428,SystemTestCase!E:F,2,FALSE),VLOOKUP(E428,HW資料!A:B,2,FALSE))</f>
        <v>Reviewed</v>
      </c>
      <c r="L428" s="1"/>
      <c r="M428" s="13">
        <v>45170</v>
      </c>
      <c r="N428" s="72" t="s">
        <v>1887</v>
      </c>
      <c r="O428" s="11" t="s">
        <v>7441</v>
      </c>
      <c r="P428" s="11" t="s">
        <v>5338</v>
      </c>
      <c r="Q428" s="11" t="s">
        <v>5409</v>
      </c>
      <c r="S428" s="60" t="str">
        <f t="shared" si="6"/>
        <v>驗證手法待確認Function Safety</v>
      </c>
    </row>
    <row r="429" spans="1:19" ht="51" x14ac:dyDescent="0.4">
      <c r="A429" s="12" t="str">
        <f>VLOOKUP(E429,匯總複製!H:N,5,FALSE)</f>
        <v>Function Safety</v>
      </c>
      <c r="B429" s="12" t="str">
        <f>VLOOKUP(E429,匯總複製!H:N,7,FALSE)</f>
        <v>System Requirement</v>
      </c>
      <c r="C429" s="1" t="str">
        <f>VLOOKUP(A429,Feature統計!A:O,15,FALSE)</f>
        <v>On-going w/h some pass</v>
      </c>
      <c r="D429" s="1" t="str">
        <f>VLOOKUP(A429,Feature統計!A:O,5,FALSE)</f>
        <v>Nick</v>
      </c>
      <c r="E429" s="12" t="s">
        <v>614</v>
      </c>
      <c r="F429" s="12" t="str">
        <f>VLOOKUP(E429,匯總複製!H:J,2,FALSE)</f>
        <v>RTBM-15686</v>
      </c>
      <c r="G429" s="13">
        <f>IF(ISBLANK(VLOOKUP(A429,Feature統計!A:N,10,FALSE)),"",VLOOKUP(A429,Feature統計!A:N,10,FALSE))</f>
        <v>44937</v>
      </c>
      <c r="H429" s="13">
        <f>IF(ISBLANK(VLOOKUP(A429,Feature統計!A:N,11,FALSE)),"",VLOOKUP(A429,Feature統計!A:N,11,FALSE))</f>
        <v>45107</v>
      </c>
      <c r="I429" s="13" t="str">
        <f>IF(ISBLANK(VLOOKUP(A429,Feature統計!A:N,12,FALSE)),"",VLOOKUP(A429,Feature統計!A:N,12,FALSE))</f>
        <v/>
      </c>
      <c r="J429" s="13" t="str">
        <f>IF(ISBLANK(VLOOKUP(A429,Feature統計!A:N,13,FALSE)),"",VLOOKUP(A429,Feature統計!A:N,13,FALSE))</f>
        <v/>
      </c>
      <c r="K429" s="1" t="str">
        <f>IFERROR(VLOOKUP(E429,SystemTestCase!E:F,2,FALSE),VLOOKUP(E429,HW資料!A:B,2,FALSE))</f>
        <v>Reviewed</v>
      </c>
      <c r="L429" s="1"/>
      <c r="M429" s="13">
        <v>45170</v>
      </c>
      <c r="N429" s="72" t="s">
        <v>1887</v>
      </c>
      <c r="O429" s="11" t="s">
        <v>7442</v>
      </c>
      <c r="P429" s="11" t="s">
        <v>5338</v>
      </c>
      <c r="Q429" s="11" t="s">
        <v>5409</v>
      </c>
      <c r="S429" s="60" t="str">
        <f t="shared" si="6"/>
        <v>驗證手法待確認Function Safety</v>
      </c>
    </row>
    <row r="430" spans="1:19" ht="51" x14ac:dyDescent="0.4">
      <c r="A430" s="12" t="str">
        <f>VLOOKUP(E430,匯總複製!H:N,5,FALSE)</f>
        <v>Function Safety</v>
      </c>
      <c r="B430" s="12" t="str">
        <f>VLOOKUP(E430,匯總複製!H:N,7,FALSE)</f>
        <v>System Requirement</v>
      </c>
      <c r="C430" s="1" t="str">
        <f>VLOOKUP(A430,Feature統計!A:O,15,FALSE)</f>
        <v>On-going w/h some pass</v>
      </c>
      <c r="D430" s="1" t="str">
        <f>VLOOKUP(A430,Feature統計!A:O,5,FALSE)</f>
        <v>Nick</v>
      </c>
      <c r="E430" s="12" t="s">
        <v>616</v>
      </c>
      <c r="F430" s="12" t="str">
        <f>VLOOKUP(E430,匯總複製!H:J,2,FALSE)</f>
        <v>RTBM-15685</v>
      </c>
      <c r="G430" s="13">
        <f>IF(ISBLANK(VLOOKUP(A430,Feature統計!A:N,10,FALSE)),"",VLOOKUP(A430,Feature統計!A:N,10,FALSE))</f>
        <v>44937</v>
      </c>
      <c r="H430" s="13">
        <f>IF(ISBLANK(VLOOKUP(A430,Feature統計!A:N,11,FALSE)),"",VLOOKUP(A430,Feature統計!A:N,11,FALSE))</f>
        <v>45107</v>
      </c>
      <c r="I430" s="13" t="str">
        <f>IF(ISBLANK(VLOOKUP(A430,Feature統計!A:N,12,FALSE)),"",VLOOKUP(A430,Feature統計!A:N,12,FALSE))</f>
        <v/>
      </c>
      <c r="J430" s="13" t="str">
        <f>IF(ISBLANK(VLOOKUP(A430,Feature統計!A:N,13,FALSE)),"",VLOOKUP(A430,Feature統計!A:N,13,FALSE))</f>
        <v/>
      </c>
      <c r="K430" s="1" t="str">
        <f>IFERROR(VLOOKUP(E430,SystemTestCase!E:F,2,FALSE),VLOOKUP(E430,HW資料!A:B,2,FALSE))</f>
        <v>Reviewed</v>
      </c>
      <c r="L430" s="1"/>
      <c r="M430" s="13">
        <v>45170</v>
      </c>
      <c r="N430" s="72" t="s">
        <v>1887</v>
      </c>
      <c r="O430" s="11" t="s">
        <v>7443</v>
      </c>
      <c r="P430" s="11" t="s">
        <v>5338</v>
      </c>
      <c r="Q430" s="11" t="s">
        <v>5409</v>
      </c>
      <c r="S430" s="60" t="str">
        <f t="shared" si="6"/>
        <v>驗證手法待確認Function Safety</v>
      </c>
    </row>
    <row r="431" spans="1:19" ht="51" x14ac:dyDescent="0.4">
      <c r="A431" s="12" t="str">
        <f>VLOOKUP(E431,匯總複製!H:N,5,FALSE)</f>
        <v>Function Safety</v>
      </c>
      <c r="B431" s="12" t="str">
        <f>VLOOKUP(E431,匯總複製!H:N,7,FALSE)</f>
        <v>System Requirement</v>
      </c>
      <c r="C431" s="1" t="str">
        <f>VLOOKUP(A431,Feature統計!A:O,15,FALSE)</f>
        <v>On-going w/h some pass</v>
      </c>
      <c r="D431" s="1" t="str">
        <f>VLOOKUP(A431,Feature統計!A:O,5,FALSE)</f>
        <v>Nick</v>
      </c>
      <c r="E431" s="12" t="s">
        <v>618</v>
      </c>
      <c r="F431" s="12" t="str">
        <f>VLOOKUP(E431,匯總複製!H:J,2,FALSE)</f>
        <v>RTBM-15771</v>
      </c>
      <c r="G431" s="13">
        <f>IF(ISBLANK(VLOOKUP(A431,Feature統計!A:N,10,FALSE)),"",VLOOKUP(A431,Feature統計!A:N,10,FALSE))</f>
        <v>44937</v>
      </c>
      <c r="H431" s="13">
        <f>IF(ISBLANK(VLOOKUP(A431,Feature統計!A:N,11,FALSE)),"",VLOOKUP(A431,Feature統計!A:N,11,FALSE))</f>
        <v>45107</v>
      </c>
      <c r="I431" s="13" t="str">
        <f>IF(ISBLANK(VLOOKUP(A431,Feature統計!A:N,12,FALSE)),"",VLOOKUP(A431,Feature統計!A:N,12,FALSE))</f>
        <v/>
      </c>
      <c r="J431" s="13" t="str">
        <f>IF(ISBLANK(VLOOKUP(A431,Feature統計!A:N,13,FALSE)),"",VLOOKUP(A431,Feature統計!A:N,13,FALSE))</f>
        <v/>
      </c>
      <c r="K431" s="1" t="str">
        <f>IFERROR(VLOOKUP(E431,SystemTestCase!E:F,2,FALSE),VLOOKUP(E431,HW資料!A:B,2,FALSE))</f>
        <v>Reviewed</v>
      </c>
      <c r="L431" s="1"/>
      <c r="M431" s="13">
        <v>45170</v>
      </c>
      <c r="N431" s="72" t="s">
        <v>1887</v>
      </c>
      <c r="O431" s="11" t="s">
        <v>7090</v>
      </c>
      <c r="P431" s="11" t="s">
        <v>5338</v>
      </c>
      <c r="Q431" s="11" t="s">
        <v>5409</v>
      </c>
      <c r="S431" s="60" t="str">
        <f t="shared" si="6"/>
        <v>驗證手法待確認Function Safety</v>
      </c>
    </row>
    <row r="432" spans="1:19" ht="51" x14ac:dyDescent="0.4">
      <c r="A432" s="12" t="str">
        <f>VLOOKUP(E432,匯總複製!H:N,5,FALSE)</f>
        <v>Function Safety</v>
      </c>
      <c r="B432" s="12" t="str">
        <f>VLOOKUP(E432,匯總複製!H:N,7,FALSE)</f>
        <v>System Requirement</v>
      </c>
      <c r="C432" s="1" t="str">
        <f>VLOOKUP(A432,Feature統計!A:O,15,FALSE)</f>
        <v>On-going w/h some pass</v>
      </c>
      <c r="D432" s="1" t="str">
        <f>VLOOKUP(A432,Feature統計!A:O,5,FALSE)</f>
        <v>Nick</v>
      </c>
      <c r="E432" s="12" t="s">
        <v>620</v>
      </c>
      <c r="F432" s="12" t="str">
        <f>VLOOKUP(E432,匯總複製!H:J,2,FALSE)</f>
        <v>RTBM-15770</v>
      </c>
      <c r="G432" s="13">
        <f>IF(ISBLANK(VLOOKUP(A432,Feature統計!A:N,10,FALSE)),"",VLOOKUP(A432,Feature統計!A:N,10,FALSE))</f>
        <v>44937</v>
      </c>
      <c r="H432" s="13">
        <f>IF(ISBLANK(VLOOKUP(A432,Feature統計!A:N,11,FALSE)),"",VLOOKUP(A432,Feature統計!A:N,11,FALSE))</f>
        <v>45107</v>
      </c>
      <c r="I432" s="13" t="str">
        <f>IF(ISBLANK(VLOOKUP(A432,Feature統計!A:N,12,FALSE)),"",VLOOKUP(A432,Feature統計!A:N,12,FALSE))</f>
        <v/>
      </c>
      <c r="J432" s="13" t="str">
        <f>IF(ISBLANK(VLOOKUP(A432,Feature統計!A:N,13,FALSE)),"",VLOOKUP(A432,Feature統計!A:N,13,FALSE))</f>
        <v/>
      </c>
      <c r="K432" s="1" t="str">
        <f>IFERROR(VLOOKUP(E432,SystemTestCase!E:F,2,FALSE),VLOOKUP(E432,HW資料!A:B,2,FALSE))</f>
        <v>Reviewed</v>
      </c>
      <c r="L432" s="1"/>
      <c r="M432" s="13">
        <v>45170</v>
      </c>
      <c r="N432" s="72" t="s">
        <v>1887</v>
      </c>
      <c r="O432" s="11" t="s">
        <v>7091</v>
      </c>
      <c r="P432" s="11" t="s">
        <v>5338</v>
      </c>
      <c r="Q432" s="11" t="s">
        <v>5409</v>
      </c>
      <c r="S432" s="60" t="str">
        <f t="shared" si="6"/>
        <v>驗證手法待確認Function Safety</v>
      </c>
    </row>
    <row r="433" spans="1:19" ht="85" x14ac:dyDescent="0.4">
      <c r="A433" s="12" t="str">
        <f>VLOOKUP(E433,匯總複製!H:N,5,FALSE)</f>
        <v>Out of scope</v>
      </c>
      <c r="B433" s="12" t="str">
        <f>VLOOKUP(E433,匯總複製!H:N,7,FALSE)</f>
        <v>System Requirement</v>
      </c>
      <c r="C433" s="1" t="e">
        <f>VLOOKUP(A433,Feature統計!A:O,15,FALSE)</f>
        <v>#N/A</v>
      </c>
      <c r="D433" s="1" t="e">
        <f>VLOOKUP(A433,Feature統計!A:O,5,FALSE)</f>
        <v>#N/A</v>
      </c>
      <c r="E433" s="12" t="s">
        <v>806</v>
      </c>
      <c r="F433" s="12" t="str">
        <f>VLOOKUP(E433,匯總複製!H:J,2,FALSE)</f>
        <v>RTBM-36668</v>
      </c>
      <c r="G433" s="13" t="e">
        <f>IF(ISBLANK(VLOOKUP(A433,Feature統計!A:N,10,FALSE)),"",VLOOKUP(A433,Feature統計!A:N,10,FALSE))</f>
        <v>#N/A</v>
      </c>
      <c r="H433" s="13" t="e">
        <f>IF(ISBLANK(VLOOKUP(A433,Feature統計!A:N,11,FALSE)),"",VLOOKUP(A433,Feature統計!A:N,11,FALSE))</f>
        <v>#N/A</v>
      </c>
      <c r="I433" s="13" t="e">
        <f>IF(ISBLANK(VLOOKUP(A433,Feature統計!A:N,12,FALSE)),"",VLOOKUP(A433,Feature統計!A:N,12,FALSE))</f>
        <v>#N/A</v>
      </c>
      <c r="J433" s="13" t="e">
        <f>IF(ISBLANK(VLOOKUP(A433,Feature統計!A:N,13,FALSE)),"",VLOOKUP(A433,Feature統計!A:N,13,FALSE))</f>
        <v>#N/A</v>
      </c>
      <c r="K433" s="1" t="str">
        <f>IFERROR(VLOOKUP(E433,SystemTestCase!E:F,2,FALSE),VLOOKUP(E433,HW資料!A:B,2,FALSE))</f>
        <v>Reviewed</v>
      </c>
      <c r="L433" s="1"/>
      <c r="M433" s="13"/>
      <c r="N433" s="72"/>
      <c r="O433" s="11" t="s">
        <v>7102</v>
      </c>
      <c r="P433" s="11" t="s">
        <v>5357</v>
      </c>
      <c r="Q433" s="11" t="s">
        <v>5409</v>
      </c>
      <c r="S433" s="60" t="str">
        <f t="shared" si="6"/>
        <v>Out of scopeOut of scope</v>
      </c>
    </row>
    <row r="434" spans="1:19" ht="51" x14ac:dyDescent="0.4">
      <c r="A434" s="12" t="str">
        <f>VLOOKUP(E434,匯總複製!H:N,5,FALSE)</f>
        <v>Function Safety</v>
      </c>
      <c r="B434" s="12" t="str">
        <f>VLOOKUP(E434,匯總複製!H:N,7,FALSE)</f>
        <v>System Requirement</v>
      </c>
      <c r="C434" s="1" t="str">
        <f>VLOOKUP(A434,Feature統計!A:O,15,FALSE)</f>
        <v>On-going w/h some pass</v>
      </c>
      <c r="D434" s="1" t="str">
        <f>VLOOKUP(A434,Feature統計!A:O,5,FALSE)</f>
        <v>Nick</v>
      </c>
      <c r="E434" s="12" t="s">
        <v>936</v>
      </c>
      <c r="F434" s="12" t="str">
        <f>VLOOKUP(E434,匯總複製!H:J,2,FALSE)</f>
        <v>RTBM-15684</v>
      </c>
      <c r="G434" s="13">
        <f>IF(ISBLANK(VLOOKUP(A434,Feature統計!A:N,10,FALSE)),"",VLOOKUP(A434,Feature統計!A:N,10,FALSE))</f>
        <v>44937</v>
      </c>
      <c r="H434" s="13">
        <f>IF(ISBLANK(VLOOKUP(A434,Feature統計!A:N,11,FALSE)),"",VLOOKUP(A434,Feature統計!A:N,11,FALSE))</f>
        <v>45107</v>
      </c>
      <c r="I434" s="13" t="str">
        <f>IF(ISBLANK(VLOOKUP(A434,Feature統計!A:N,12,FALSE)),"",VLOOKUP(A434,Feature統計!A:N,12,FALSE))</f>
        <v/>
      </c>
      <c r="J434" s="13" t="str">
        <f>IF(ISBLANK(VLOOKUP(A434,Feature統計!A:N,13,FALSE)),"",VLOOKUP(A434,Feature統計!A:N,13,FALSE))</f>
        <v/>
      </c>
      <c r="K434" s="1" t="str">
        <f>IFERROR(VLOOKUP(E434,SystemTestCase!E:F,2,FALSE),VLOOKUP(E434,HW資料!A:B,2,FALSE))</f>
        <v>Reviewed</v>
      </c>
      <c r="L434" s="1"/>
      <c r="M434" s="13">
        <v>45170</v>
      </c>
      <c r="N434" s="72" t="s">
        <v>1887</v>
      </c>
      <c r="O434" s="11" t="s">
        <v>7444</v>
      </c>
      <c r="P434" s="11" t="s">
        <v>5338</v>
      </c>
      <c r="Q434" s="11" t="s">
        <v>5409</v>
      </c>
      <c r="S434" s="60" t="str">
        <f t="shared" si="6"/>
        <v>驗證手法待確認Function Safety</v>
      </c>
    </row>
    <row r="435" spans="1:19" ht="41.5" customHeight="1" x14ac:dyDescent="0.4">
      <c r="A435" s="12" t="str">
        <f>VLOOKUP(E435,匯總複製!H:N,5,FALSE)</f>
        <v>Function Safety</v>
      </c>
      <c r="B435" s="12" t="str">
        <f>VLOOKUP(E435,匯總複製!H:N,7,FALSE)</f>
        <v>System Requirement</v>
      </c>
      <c r="C435" s="1" t="str">
        <f>VLOOKUP(A435,Feature統計!A:O,15,FALSE)</f>
        <v>On-going w/h some pass</v>
      </c>
      <c r="D435" s="1" t="str">
        <f>VLOOKUP(A435,Feature統計!A:O,5,FALSE)</f>
        <v>Nick</v>
      </c>
      <c r="E435" s="12" t="s">
        <v>938</v>
      </c>
      <c r="F435" s="12" t="str">
        <f>VLOOKUP(E435,匯總複製!H:J,2,FALSE)</f>
        <v>RTBM-15772</v>
      </c>
      <c r="G435" s="13">
        <f>IF(ISBLANK(VLOOKUP(A435,Feature統計!A:N,10,FALSE)),"",VLOOKUP(A435,Feature統計!A:N,10,FALSE))</f>
        <v>44937</v>
      </c>
      <c r="H435" s="13">
        <f>IF(ISBLANK(VLOOKUP(A435,Feature統計!A:N,11,FALSE)),"",VLOOKUP(A435,Feature統計!A:N,11,FALSE))</f>
        <v>45107</v>
      </c>
      <c r="I435" s="13" t="str">
        <f>IF(ISBLANK(VLOOKUP(A435,Feature統計!A:N,12,FALSE)),"",VLOOKUP(A435,Feature統計!A:N,12,FALSE))</f>
        <v/>
      </c>
      <c r="J435" s="13" t="str">
        <f>IF(ISBLANK(VLOOKUP(A435,Feature統計!A:N,13,FALSE)),"",VLOOKUP(A435,Feature統計!A:N,13,FALSE))</f>
        <v/>
      </c>
      <c r="K435" s="1" t="str">
        <f>IFERROR(VLOOKUP(E435,SystemTestCase!E:F,2,FALSE),VLOOKUP(E435,HW資料!A:B,2,FALSE))</f>
        <v>Reviewed</v>
      </c>
      <c r="L435" s="1"/>
      <c r="M435" s="13">
        <v>45170</v>
      </c>
      <c r="N435" s="72" t="s">
        <v>1887</v>
      </c>
      <c r="O435" s="11" t="s">
        <v>7092</v>
      </c>
      <c r="P435" s="11" t="s">
        <v>5338</v>
      </c>
      <c r="Q435" s="11" t="s">
        <v>5409</v>
      </c>
      <c r="S435" s="60" t="str">
        <f t="shared" si="6"/>
        <v>驗證手法待確認Function Safety</v>
      </c>
    </row>
    <row r="436" spans="1:19" ht="51" x14ac:dyDescent="0.4">
      <c r="A436" s="12" t="str">
        <f>VLOOKUP(E436,匯總複製!H:N,5,FALSE)</f>
        <v>Function Safety</v>
      </c>
      <c r="B436" s="12" t="str">
        <f>VLOOKUP(E436,匯總複製!H:N,7,FALSE)</f>
        <v>System Requirement</v>
      </c>
      <c r="C436" s="1" t="str">
        <f>VLOOKUP(A436,Feature統計!A:O,15,FALSE)</f>
        <v>On-going w/h some pass</v>
      </c>
      <c r="D436" s="1" t="str">
        <f>VLOOKUP(A436,Feature統計!A:O,5,FALSE)</f>
        <v>Nick</v>
      </c>
      <c r="E436" s="12" t="s">
        <v>940</v>
      </c>
      <c r="F436" s="12" t="str">
        <f>VLOOKUP(E436,匯總複製!H:J,2,FALSE)</f>
        <v>RTBM-15773</v>
      </c>
      <c r="G436" s="13">
        <f>IF(ISBLANK(VLOOKUP(A436,Feature統計!A:N,10,FALSE)),"",VLOOKUP(A436,Feature統計!A:N,10,FALSE))</f>
        <v>44937</v>
      </c>
      <c r="H436" s="13">
        <f>IF(ISBLANK(VLOOKUP(A436,Feature統計!A:N,11,FALSE)),"",VLOOKUP(A436,Feature統計!A:N,11,FALSE))</f>
        <v>45107</v>
      </c>
      <c r="I436" s="13" t="str">
        <f>IF(ISBLANK(VLOOKUP(A436,Feature統計!A:N,12,FALSE)),"",VLOOKUP(A436,Feature統計!A:N,12,FALSE))</f>
        <v/>
      </c>
      <c r="J436" s="13" t="str">
        <f>IF(ISBLANK(VLOOKUP(A436,Feature統計!A:N,13,FALSE)),"",VLOOKUP(A436,Feature統計!A:N,13,FALSE))</f>
        <v/>
      </c>
      <c r="K436" s="1" t="str">
        <f>IFERROR(VLOOKUP(E436,SystemTestCase!E:F,2,FALSE),VLOOKUP(E436,HW資料!A:B,2,FALSE))</f>
        <v>Reviewed</v>
      </c>
      <c r="L436" s="1"/>
      <c r="M436" s="13">
        <v>45170</v>
      </c>
      <c r="N436" s="72" t="s">
        <v>1887</v>
      </c>
      <c r="O436" s="11" t="s">
        <v>7093</v>
      </c>
      <c r="P436" s="11" t="s">
        <v>5338</v>
      </c>
      <c r="Q436" s="11" t="s">
        <v>5409</v>
      </c>
      <c r="S436" s="60" t="str">
        <f t="shared" si="6"/>
        <v>驗證手法待確認Function Safety</v>
      </c>
    </row>
    <row r="437" spans="1:19" ht="85" x14ac:dyDescent="0.4">
      <c r="A437" s="12" t="str">
        <f>VLOOKUP(E437,匯總複製!H:N,5,FALSE)</f>
        <v>Out of scope</v>
      </c>
      <c r="B437" s="12" t="str">
        <f>VLOOKUP(E437,匯總複製!H:N,7,FALSE)</f>
        <v>System Requirement</v>
      </c>
      <c r="C437" s="1" t="e">
        <f>VLOOKUP(A437,Feature統計!A:O,15,FALSE)</f>
        <v>#N/A</v>
      </c>
      <c r="D437" s="1" t="e">
        <f>VLOOKUP(A437,Feature統計!A:O,5,FALSE)</f>
        <v>#N/A</v>
      </c>
      <c r="E437" s="12" t="s">
        <v>942</v>
      </c>
      <c r="F437" s="12" t="str">
        <f>VLOOKUP(E437,匯總複製!H:J,2,FALSE)</f>
        <v>RTBM-16073</v>
      </c>
      <c r="G437" s="13" t="e">
        <f>IF(ISBLANK(VLOOKUP(A437,Feature統計!A:N,10,FALSE)),"",VLOOKUP(A437,Feature統計!A:N,10,FALSE))</f>
        <v>#N/A</v>
      </c>
      <c r="H437" s="13" t="e">
        <f>IF(ISBLANK(VLOOKUP(A437,Feature統計!A:N,11,FALSE)),"",VLOOKUP(A437,Feature統計!A:N,11,FALSE))</f>
        <v>#N/A</v>
      </c>
      <c r="I437" s="13" t="e">
        <f>IF(ISBLANK(VLOOKUP(A437,Feature統計!A:N,12,FALSE)),"",VLOOKUP(A437,Feature統計!A:N,12,FALSE))</f>
        <v>#N/A</v>
      </c>
      <c r="J437" s="13" t="e">
        <f>IF(ISBLANK(VLOOKUP(A437,Feature統計!A:N,13,FALSE)),"",VLOOKUP(A437,Feature統計!A:N,13,FALSE))</f>
        <v>#N/A</v>
      </c>
      <c r="K437" s="1" t="str">
        <f>IFERROR(VLOOKUP(E437,SystemTestCase!E:F,2,FALSE),VLOOKUP(E437,HW資料!A:B,2,FALSE))</f>
        <v>Reviewed</v>
      </c>
      <c r="L437" s="1"/>
      <c r="M437" s="13"/>
      <c r="N437" s="72" t="s">
        <v>1887</v>
      </c>
      <c r="O437" s="11" t="s">
        <v>7107</v>
      </c>
      <c r="P437" s="11" t="s">
        <v>5357</v>
      </c>
      <c r="Q437" s="11" t="s">
        <v>5409</v>
      </c>
      <c r="S437" s="60" t="str">
        <f t="shared" si="6"/>
        <v>Out of scopeOut of scope</v>
      </c>
    </row>
    <row r="438" spans="1:19" ht="85" x14ac:dyDescent="0.4">
      <c r="A438" s="12" t="str">
        <f>VLOOKUP(E438,匯總複製!H:N,5,FALSE)</f>
        <v>Out of scope</v>
      </c>
      <c r="B438" s="12" t="str">
        <f>VLOOKUP(E438,匯總複製!H:N,7,FALSE)</f>
        <v>System Requirement</v>
      </c>
      <c r="C438" s="1" t="e">
        <f>VLOOKUP(A438,Feature統計!A:O,15,FALSE)</f>
        <v>#N/A</v>
      </c>
      <c r="D438" s="1" t="e">
        <f>VLOOKUP(A438,Feature統計!A:O,5,FALSE)</f>
        <v>#N/A</v>
      </c>
      <c r="E438" s="12" t="s">
        <v>944</v>
      </c>
      <c r="F438" s="12" t="str">
        <f>VLOOKUP(E438,匯總複製!H:J,2,FALSE)</f>
        <v>RTBM-16074</v>
      </c>
      <c r="G438" s="13" t="e">
        <f>IF(ISBLANK(VLOOKUP(A438,Feature統計!A:N,10,FALSE)),"",VLOOKUP(A438,Feature統計!A:N,10,FALSE))</f>
        <v>#N/A</v>
      </c>
      <c r="H438" s="13" t="e">
        <f>IF(ISBLANK(VLOOKUP(A438,Feature統計!A:N,11,FALSE)),"",VLOOKUP(A438,Feature統計!A:N,11,FALSE))</f>
        <v>#N/A</v>
      </c>
      <c r="I438" s="13" t="e">
        <f>IF(ISBLANK(VLOOKUP(A438,Feature統計!A:N,12,FALSE)),"",VLOOKUP(A438,Feature統計!A:N,12,FALSE))</f>
        <v>#N/A</v>
      </c>
      <c r="J438" s="13" t="e">
        <f>IF(ISBLANK(VLOOKUP(A438,Feature統計!A:N,13,FALSE)),"",VLOOKUP(A438,Feature統計!A:N,13,FALSE))</f>
        <v>#N/A</v>
      </c>
      <c r="K438" s="1" t="str">
        <f>IFERROR(VLOOKUP(E438,SystemTestCase!E:F,2,FALSE),VLOOKUP(E438,HW資料!A:B,2,FALSE))</f>
        <v>Reviewed</v>
      </c>
      <c r="L438" s="1"/>
      <c r="M438" s="13"/>
      <c r="N438" s="72" t="s">
        <v>1887</v>
      </c>
      <c r="O438" s="11" t="s">
        <v>7108</v>
      </c>
      <c r="P438" s="11" t="s">
        <v>5357</v>
      </c>
      <c r="Q438" s="11" t="s">
        <v>5409</v>
      </c>
      <c r="S438" s="60" t="str">
        <f t="shared" si="6"/>
        <v>Out of scopeOut of scope</v>
      </c>
    </row>
    <row r="439" spans="1:19" ht="51" x14ac:dyDescent="0.4">
      <c r="A439" s="12" t="str">
        <f>VLOOKUP(E439,匯總複製!H:N,5,FALSE)</f>
        <v>Function Safety</v>
      </c>
      <c r="B439" s="12" t="str">
        <f>VLOOKUP(E439,匯總複製!H:N,7,FALSE)</f>
        <v>System Requirement</v>
      </c>
      <c r="C439" s="1" t="str">
        <f>VLOOKUP(A439,Feature統計!A:O,15,FALSE)</f>
        <v>On-going w/h some pass</v>
      </c>
      <c r="D439" s="1" t="str">
        <f>VLOOKUP(A439,Feature統計!A:O,5,FALSE)</f>
        <v>Nick</v>
      </c>
      <c r="E439" s="12" t="s">
        <v>946</v>
      </c>
      <c r="F439" s="12" t="str">
        <f>VLOOKUP(E439,匯總複製!H:J,2,FALSE)</f>
        <v>RTBM-15689</v>
      </c>
      <c r="G439" s="13">
        <f>IF(ISBLANK(VLOOKUP(A439,Feature統計!A:N,10,FALSE)),"",VLOOKUP(A439,Feature統計!A:N,10,FALSE))</f>
        <v>44937</v>
      </c>
      <c r="H439" s="13">
        <f>IF(ISBLANK(VLOOKUP(A439,Feature統計!A:N,11,FALSE)),"",VLOOKUP(A439,Feature統計!A:N,11,FALSE))</f>
        <v>45107</v>
      </c>
      <c r="I439" s="13" t="str">
        <f>IF(ISBLANK(VLOOKUP(A439,Feature統計!A:N,12,FALSE)),"",VLOOKUP(A439,Feature統計!A:N,12,FALSE))</f>
        <v/>
      </c>
      <c r="J439" s="13" t="str">
        <f>IF(ISBLANK(VLOOKUP(A439,Feature統計!A:N,13,FALSE)),"",VLOOKUP(A439,Feature統計!A:N,13,FALSE))</f>
        <v/>
      </c>
      <c r="K439" s="1" t="str">
        <f>IFERROR(VLOOKUP(E439,SystemTestCase!E:F,2,FALSE),VLOOKUP(E439,HW資料!A:B,2,FALSE))</f>
        <v>Reviewed</v>
      </c>
      <c r="L439" s="1"/>
      <c r="M439" s="13">
        <v>45170</v>
      </c>
      <c r="N439" s="72" t="s">
        <v>1887</v>
      </c>
      <c r="O439" s="11" t="s">
        <v>7094</v>
      </c>
      <c r="P439" s="11" t="s">
        <v>5338</v>
      </c>
      <c r="Q439" s="11" t="s">
        <v>5409</v>
      </c>
      <c r="S439" s="60" t="str">
        <f t="shared" si="6"/>
        <v>驗證手法待確認Function Safety</v>
      </c>
    </row>
    <row r="440" spans="1:19" ht="34" x14ac:dyDescent="0.4">
      <c r="A440" s="12" t="str">
        <f>VLOOKUP(E440,匯總複製!H:N,5,FALSE)</f>
        <v>Function Safety</v>
      </c>
      <c r="B440" s="12" t="str">
        <f>VLOOKUP(E440,匯總複製!H:N,7,FALSE)</f>
        <v>System Requirement</v>
      </c>
      <c r="C440" s="1" t="str">
        <f>VLOOKUP(A440,Feature統計!A:O,15,FALSE)</f>
        <v>On-going w/h some pass</v>
      </c>
      <c r="D440" s="1" t="str">
        <f>VLOOKUP(A440,Feature統計!A:O,5,FALSE)</f>
        <v>Nick</v>
      </c>
      <c r="E440" s="12" t="s">
        <v>948</v>
      </c>
      <c r="F440" s="12" t="str">
        <f>VLOOKUP(E440,匯總複製!H:J,2,FALSE)</f>
        <v>RTBM-15691</v>
      </c>
      <c r="G440" s="13">
        <f>IF(ISBLANK(VLOOKUP(A440,Feature統計!A:N,10,FALSE)),"",VLOOKUP(A440,Feature統計!A:N,10,FALSE))</f>
        <v>44937</v>
      </c>
      <c r="H440" s="13">
        <f>IF(ISBLANK(VLOOKUP(A440,Feature統計!A:N,11,FALSE)),"",VLOOKUP(A440,Feature統計!A:N,11,FALSE))</f>
        <v>45107</v>
      </c>
      <c r="I440" s="13" t="str">
        <f>IF(ISBLANK(VLOOKUP(A440,Feature統計!A:N,12,FALSE)),"",VLOOKUP(A440,Feature統計!A:N,12,FALSE))</f>
        <v/>
      </c>
      <c r="J440" s="13" t="str">
        <f>IF(ISBLANK(VLOOKUP(A440,Feature統計!A:N,13,FALSE)),"",VLOOKUP(A440,Feature統計!A:N,13,FALSE))</f>
        <v/>
      </c>
      <c r="K440" s="1" t="str">
        <f>IFERROR(VLOOKUP(E440,SystemTestCase!E:F,2,FALSE),VLOOKUP(E440,HW資料!A:B,2,FALSE))</f>
        <v>Reviewed</v>
      </c>
      <c r="L440" s="1"/>
      <c r="M440" s="13">
        <v>45170</v>
      </c>
      <c r="N440" s="72" t="s">
        <v>1887</v>
      </c>
      <c r="O440" s="11" t="s">
        <v>7095</v>
      </c>
      <c r="P440" s="11" t="s">
        <v>5338</v>
      </c>
      <c r="Q440" s="11" t="s">
        <v>5409</v>
      </c>
      <c r="S440" s="60" t="str">
        <f t="shared" si="6"/>
        <v>驗證手法待確認Function Safety</v>
      </c>
    </row>
    <row r="441" spans="1:19" ht="51" x14ac:dyDescent="0.4">
      <c r="A441" s="12" t="str">
        <f>VLOOKUP(E441,匯總複製!H:N,5,FALSE)</f>
        <v>Function Safety</v>
      </c>
      <c r="B441" s="12" t="str">
        <f>VLOOKUP(E441,匯總複製!H:N,7,FALSE)</f>
        <v>System Requirement</v>
      </c>
      <c r="C441" s="1" t="str">
        <f>VLOOKUP(A441,Feature統計!A:O,15,FALSE)</f>
        <v>On-going w/h some pass</v>
      </c>
      <c r="D441" s="1" t="str">
        <f>VLOOKUP(A441,Feature統計!A:O,5,FALSE)</f>
        <v>Nick</v>
      </c>
      <c r="E441" s="12" t="s">
        <v>950</v>
      </c>
      <c r="F441" s="12" t="str">
        <f>VLOOKUP(E441,匯總複製!H:J,2,FALSE)</f>
        <v>RTBM-15692</v>
      </c>
      <c r="G441" s="13">
        <f>IF(ISBLANK(VLOOKUP(A441,Feature統計!A:N,10,FALSE)),"",VLOOKUP(A441,Feature統計!A:N,10,FALSE))</f>
        <v>44937</v>
      </c>
      <c r="H441" s="13">
        <f>IF(ISBLANK(VLOOKUP(A441,Feature統計!A:N,11,FALSE)),"",VLOOKUP(A441,Feature統計!A:N,11,FALSE))</f>
        <v>45107</v>
      </c>
      <c r="I441" s="13" t="str">
        <f>IF(ISBLANK(VLOOKUP(A441,Feature統計!A:N,12,FALSE)),"",VLOOKUP(A441,Feature統計!A:N,12,FALSE))</f>
        <v/>
      </c>
      <c r="J441" s="13" t="str">
        <f>IF(ISBLANK(VLOOKUP(A441,Feature統計!A:N,13,FALSE)),"",VLOOKUP(A441,Feature統計!A:N,13,FALSE))</f>
        <v/>
      </c>
      <c r="K441" s="1" t="str">
        <f>IFERROR(VLOOKUP(E441,SystemTestCase!E:F,2,FALSE),VLOOKUP(E441,HW資料!A:B,2,FALSE))</f>
        <v>Reviewed</v>
      </c>
      <c r="L441" s="1"/>
      <c r="M441" s="13">
        <v>45170</v>
      </c>
      <c r="N441" s="72" t="s">
        <v>1887</v>
      </c>
      <c r="O441" s="11" t="s">
        <v>7096</v>
      </c>
      <c r="P441" s="11" t="s">
        <v>5338</v>
      </c>
      <c r="Q441" s="11" t="s">
        <v>5409</v>
      </c>
      <c r="S441" s="60" t="str">
        <f t="shared" si="6"/>
        <v>驗證手法待確認Function Safety</v>
      </c>
    </row>
    <row r="442" spans="1:19" ht="34" x14ac:dyDescent="0.4">
      <c r="A442" s="12" t="str">
        <f>VLOOKUP(E442,匯總複製!H:N,5,FALSE)</f>
        <v>Function Safety</v>
      </c>
      <c r="B442" s="12" t="str">
        <f>VLOOKUP(E442,匯總複製!H:N,7,FALSE)</f>
        <v>System Requirement</v>
      </c>
      <c r="C442" s="1" t="str">
        <f>VLOOKUP(A442,Feature統計!A:O,15,FALSE)</f>
        <v>On-going w/h some pass</v>
      </c>
      <c r="D442" s="1" t="str">
        <f>VLOOKUP(A442,Feature統計!A:O,5,FALSE)</f>
        <v>Nick</v>
      </c>
      <c r="E442" s="12" t="s">
        <v>952</v>
      </c>
      <c r="F442" s="12" t="str">
        <f>VLOOKUP(E442,匯總複製!H:J,2,FALSE)</f>
        <v>RTBM-15693</v>
      </c>
      <c r="G442" s="13">
        <f>IF(ISBLANK(VLOOKUP(A442,Feature統計!A:N,10,FALSE)),"",VLOOKUP(A442,Feature統計!A:N,10,FALSE))</f>
        <v>44937</v>
      </c>
      <c r="H442" s="13">
        <f>IF(ISBLANK(VLOOKUP(A442,Feature統計!A:N,11,FALSE)),"",VLOOKUP(A442,Feature統計!A:N,11,FALSE))</f>
        <v>45107</v>
      </c>
      <c r="I442" s="13" t="str">
        <f>IF(ISBLANK(VLOOKUP(A442,Feature統計!A:N,12,FALSE)),"",VLOOKUP(A442,Feature統計!A:N,12,FALSE))</f>
        <v/>
      </c>
      <c r="J442" s="13" t="str">
        <f>IF(ISBLANK(VLOOKUP(A442,Feature統計!A:N,13,FALSE)),"",VLOOKUP(A442,Feature統計!A:N,13,FALSE))</f>
        <v/>
      </c>
      <c r="K442" s="1" t="str">
        <f>IFERROR(VLOOKUP(E442,SystemTestCase!E:F,2,FALSE),VLOOKUP(E442,HW資料!A:B,2,FALSE))</f>
        <v>Reviewed</v>
      </c>
      <c r="L442" s="1"/>
      <c r="M442" s="13">
        <v>45170</v>
      </c>
      <c r="N442" s="72" t="s">
        <v>1887</v>
      </c>
      <c r="O442" s="11" t="s">
        <v>7097</v>
      </c>
      <c r="P442" s="11" t="s">
        <v>5338</v>
      </c>
      <c r="Q442" s="11" t="s">
        <v>5409</v>
      </c>
      <c r="S442" s="60" t="str">
        <f t="shared" si="6"/>
        <v>驗證手法待確認Function Safety</v>
      </c>
    </row>
    <row r="443" spans="1:19" ht="34" x14ac:dyDescent="0.4">
      <c r="A443" s="12" t="str">
        <f>VLOOKUP(E443,匯總複製!H:N,5,FALSE)</f>
        <v>Function Safety</v>
      </c>
      <c r="B443" s="12" t="str">
        <f>VLOOKUP(E443,匯總複製!H:N,7,FALSE)</f>
        <v>System Requirement</v>
      </c>
      <c r="C443" s="1" t="str">
        <f>VLOOKUP(A443,Feature統計!A:O,15,FALSE)</f>
        <v>On-going w/h some pass</v>
      </c>
      <c r="D443" s="1" t="str">
        <f>VLOOKUP(A443,Feature統計!A:O,5,FALSE)</f>
        <v>Nick</v>
      </c>
      <c r="E443" s="12" t="s">
        <v>954</v>
      </c>
      <c r="F443" s="12" t="str">
        <f>VLOOKUP(E443,匯總複製!H:J,2,FALSE)</f>
        <v>RTBM-15694</v>
      </c>
      <c r="G443" s="13">
        <f>IF(ISBLANK(VLOOKUP(A443,Feature統計!A:N,10,FALSE)),"",VLOOKUP(A443,Feature統計!A:N,10,FALSE))</f>
        <v>44937</v>
      </c>
      <c r="H443" s="13">
        <f>IF(ISBLANK(VLOOKUP(A443,Feature統計!A:N,11,FALSE)),"",VLOOKUP(A443,Feature統計!A:N,11,FALSE))</f>
        <v>45107</v>
      </c>
      <c r="I443" s="13" t="str">
        <f>IF(ISBLANK(VLOOKUP(A443,Feature統計!A:N,12,FALSE)),"",VLOOKUP(A443,Feature統計!A:N,12,FALSE))</f>
        <v/>
      </c>
      <c r="J443" s="13" t="str">
        <f>IF(ISBLANK(VLOOKUP(A443,Feature統計!A:N,13,FALSE)),"",VLOOKUP(A443,Feature統計!A:N,13,FALSE))</f>
        <v/>
      </c>
      <c r="K443" s="1" t="str">
        <f>IFERROR(VLOOKUP(E443,SystemTestCase!E:F,2,FALSE),VLOOKUP(E443,HW資料!A:B,2,FALSE))</f>
        <v>Reviewed</v>
      </c>
      <c r="L443" s="1"/>
      <c r="M443" s="13">
        <v>45170</v>
      </c>
      <c r="N443" s="72" t="s">
        <v>1887</v>
      </c>
      <c r="O443" s="11" t="s">
        <v>7098</v>
      </c>
      <c r="P443" s="11" t="s">
        <v>5338</v>
      </c>
      <c r="Q443" s="11" t="s">
        <v>5409</v>
      </c>
      <c r="S443" s="60" t="str">
        <f t="shared" si="6"/>
        <v>驗證手法待確認Function Safety</v>
      </c>
    </row>
    <row r="444" spans="1:19" ht="34" x14ac:dyDescent="0.4">
      <c r="A444" s="12" t="str">
        <f>VLOOKUP(E444,匯總複製!H:N,5,FALSE)</f>
        <v>Function Safety</v>
      </c>
      <c r="B444" s="12" t="str">
        <f>VLOOKUP(E444,匯總複製!H:N,7,FALSE)</f>
        <v>System Requirement</v>
      </c>
      <c r="C444" s="1" t="str">
        <f>VLOOKUP(A444,Feature統計!A:O,15,FALSE)</f>
        <v>On-going w/h some pass</v>
      </c>
      <c r="D444" s="1" t="str">
        <f>VLOOKUP(A444,Feature統計!A:O,5,FALSE)</f>
        <v>Nick</v>
      </c>
      <c r="E444" s="12" t="s">
        <v>956</v>
      </c>
      <c r="F444" s="12" t="str">
        <f>VLOOKUP(E444,匯總複製!H:J,2,FALSE)</f>
        <v>RTBM-15695</v>
      </c>
      <c r="G444" s="13">
        <f>IF(ISBLANK(VLOOKUP(A444,Feature統計!A:N,10,FALSE)),"",VLOOKUP(A444,Feature統計!A:N,10,FALSE))</f>
        <v>44937</v>
      </c>
      <c r="H444" s="13">
        <f>IF(ISBLANK(VLOOKUP(A444,Feature統計!A:N,11,FALSE)),"",VLOOKUP(A444,Feature統計!A:N,11,FALSE))</f>
        <v>45107</v>
      </c>
      <c r="I444" s="13" t="str">
        <f>IF(ISBLANK(VLOOKUP(A444,Feature統計!A:N,12,FALSE)),"",VLOOKUP(A444,Feature統計!A:N,12,FALSE))</f>
        <v/>
      </c>
      <c r="J444" s="13" t="str">
        <f>IF(ISBLANK(VLOOKUP(A444,Feature統計!A:N,13,FALSE)),"",VLOOKUP(A444,Feature統計!A:N,13,FALSE))</f>
        <v/>
      </c>
      <c r="K444" s="1" t="str">
        <f>IFERROR(VLOOKUP(E444,SystemTestCase!E:F,2,FALSE),VLOOKUP(E444,HW資料!A:B,2,FALSE))</f>
        <v>Reviewed</v>
      </c>
      <c r="L444" s="1"/>
      <c r="M444" s="13">
        <v>45170</v>
      </c>
      <c r="N444" s="72" t="s">
        <v>1887</v>
      </c>
      <c r="O444" s="11" t="s">
        <v>7099</v>
      </c>
      <c r="P444" s="11" t="s">
        <v>5338</v>
      </c>
      <c r="Q444" s="11" t="s">
        <v>5409</v>
      </c>
      <c r="S444" s="60" t="str">
        <f t="shared" si="6"/>
        <v>驗證手法待確認Function Safety</v>
      </c>
    </row>
    <row r="445" spans="1:19" ht="51" x14ac:dyDescent="0.4">
      <c r="A445" s="12" t="str">
        <f>VLOOKUP(E445,匯總複製!H:N,5,FALSE)</f>
        <v>Out of scope</v>
      </c>
      <c r="B445" s="12" t="str">
        <f>VLOOKUP(E445,匯總複製!H:N,7,FALSE)</f>
        <v>System Requirement</v>
      </c>
      <c r="C445" s="1" t="e">
        <f>VLOOKUP(A445,Feature統計!A:O,15,FALSE)</f>
        <v>#N/A</v>
      </c>
      <c r="D445" s="1" t="e">
        <f>VLOOKUP(A445,Feature統計!A:O,5,FALSE)</f>
        <v>#N/A</v>
      </c>
      <c r="E445" s="12" t="s">
        <v>958</v>
      </c>
      <c r="F445" s="12" t="str">
        <f>VLOOKUP(E445,匯總複製!H:J,2,FALSE)</f>
        <v>RTBM-15775</v>
      </c>
      <c r="G445" s="13" t="e">
        <f>IF(ISBLANK(VLOOKUP(A445,Feature統計!A:N,10,FALSE)),"",VLOOKUP(A445,Feature統計!A:N,10,FALSE))</f>
        <v>#N/A</v>
      </c>
      <c r="H445" s="13" t="e">
        <f>IF(ISBLANK(VLOOKUP(A445,Feature統計!A:N,11,FALSE)),"",VLOOKUP(A445,Feature統計!A:N,11,FALSE))</f>
        <v>#N/A</v>
      </c>
      <c r="I445" s="13" t="e">
        <f>IF(ISBLANK(VLOOKUP(A445,Feature統計!A:N,12,FALSE)),"",VLOOKUP(A445,Feature統計!A:N,12,FALSE))</f>
        <v>#N/A</v>
      </c>
      <c r="J445" s="13" t="e">
        <f>IF(ISBLANK(VLOOKUP(A445,Feature統計!A:N,13,FALSE)),"",VLOOKUP(A445,Feature統計!A:N,13,FALSE))</f>
        <v>#N/A</v>
      </c>
      <c r="K445" s="1" t="str">
        <f>IFERROR(VLOOKUP(E445,SystemTestCase!E:F,2,FALSE),VLOOKUP(E445,HW資料!A:B,2,FALSE))</f>
        <v>Reviewed</v>
      </c>
      <c r="L445" s="1"/>
      <c r="M445" s="13"/>
      <c r="N445" s="72" t="s">
        <v>1887</v>
      </c>
      <c r="O445" s="11" t="s">
        <v>7109</v>
      </c>
      <c r="P445" s="11" t="s">
        <v>5357</v>
      </c>
      <c r="Q445" s="11" t="s">
        <v>5409</v>
      </c>
      <c r="S445" s="60" t="str">
        <f t="shared" si="6"/>
        <v>Out of scopeOut of scope</v>
      </c>
    </row>
    <row r="446" spans="1:19" ht="51" x14ac:dyDescent="0.4">
      <c r="A446" s="12" t="str">
        <f>VLOOKUP(E446,匯總複製!H:N,5,FALSE)</f>
        <v>Function Safety</v>
      </c>
      <c r="B446" s="12" t="str">
        <f>VLOOKUP(E446,匯總複製!H:N,7,FALSE)</f>
        <v>System Requirement</v>
      </c>
      <c r="C446" s="1" t="str">
        <f>VLOOKUP(A446,Feature統計!A:O,15,FALSE)</f>
        <v>On-going w/h some pass</v>
      </c>
      <c r="D446" s="1" t="str">
        <f>VLOOKUP(A446,Feature統計!A:O,5,FALSE)</f>
        <v>Nick</v>
      </c>
      <c r="E446" s="12" t="s">
        <v>1877</v>
      </c>
      <c r="F446" s="12" t="str">
        <f>VLOOKUP(E446,匯總複製!H:J,2,FALSE)</f>
        <v>RTBM-36669</v>
      </c>
      <c r="G446" s="13">
        <f>IF(ISBLANK(VLOOKUP(A446,Feature統計!A:N,10,FALSE)),"",VLOOKUP(A446,Feature統計!A:N,10,FALSE))</f>
        <v>44937</v>
      </c>
      <c r="H446" s="13">
        <f>IF(ISBLANK(VLOOKUP(A446,Feature統計!A:N,11,FALSE)),"",VLOOKUP(A446,Feature統計!A:N,11,FALSE))</f>
        <v>45107</v>
      </c>
      <c r="I446" s="13" t="str">
        <f>IF(ISBLANK(VLOOKUP(A446,Feature統計!A:N,12,FALSE)),"",VLOOKUP(A446,Feature統計!A:N,12,FALSE))</f>
        <v/>
      </c>
      <c r="J446" s="13" t="str">
        <f>IF(ISBLANK(VLOOKUP(A446,Feature統計!A:N,13,FALSE)),"",VLOOKUP(A446,Feature統計!A:N,13,FALSE))</f>
        <v/>
      </c>
      <c r="K446" s="1" t="str">
        <f>IFERROR(VLOOKUP(E446,SystemTestCase!E:F,2,FALSE),VLOOKUP(E446,HW資料!A:B,2,FALSE))</f>
        <v>Reviewed</v>
      </c>
      <c r="L446" s="1"/>
      <c r="M446" s="13">
        <v>45170</v>
      </c>
      <c r="N446" s="72" t="s">
        <v>1887</v>
      </c>
      <c r="O446" s="11" t="s">
        <v>5391</v>
      </c>
      <c r="P446" s="11" t="s">
        <v>5338</v>
      </c>
      <c r="Q446" s="11" t="s">
        <v>5409</v>
      </c>
      <c r="S446" s="60" t="str">
        <f t="shared" si="6"/>
        <v>驗證手法待確認Function Safety</v>
      </c>
    </row>
    <row r="447" spans="1:19" x14ac:dyDescent="0.4">
      <c r="A447" s="12" t="str">
        <f>VLOOKUP(E447,匯總複製!H:N,5,FALSE)</f>
        <v>GNSS Antenna</v>
      </c>
      <c r="B447" s="12" t="str">
        <f>VLOOKUP(E447,匯總複製!H:N,7,FALSE)</f>
        <v>Hardware Requirement</v>
      </c>
      <c r="C447" s="1" t="str">
        <f>VLOOKUP(A447,Feature統計!A:O,15,FALSE)</f>
        <v>Pass</v>
      </c>
      <c r="D447" s="1" t="str">
        <f>VLOOKUP(A447,Feature統計!A:O,5,FALSE)</f>
        <v>Sean</v>
      </c>
      <c r="E447" s="12" t="s">
        <v>1024</v>
      </c>
      <c r="F447" s="12" t="str">
        <f>VLOOKUP(E447,匯總複製!H:J,2,FALSE)</f>
        <v>RTBM-36045</v>
      </c>
      <c r="G447" s="13">
        <f>IF(ISBLANK(VLOOKUP(A447,Feature統計!A:N,10,FALSE)),"",VLOOKUP(A447,Feature統計!A:N,10,FALSE))</f>
        <v>44886</v>
      </c>
      <c r="H447" s="13">
        <f>IF(ISBLANK(VLOOKUP(A447,Feature統計!A:N,11,FALSE)),"",VLOOKUP(A447,Feature統計!A:N,11,FALSE))</f>
        <v>44897</v>
      </c>
      <c r="I447" s="13">
        <f>IF(ISBLANK(VLOOKUP(A447,Feature統計!A:N,12,FALSE)),"",VLOOKUP(A447,Feature統計!A:N,12,FALSE))</f>
        <v>44887</v>
      </c>
      <c r="J447" s="13">
        <f>IF(ISBLANK(VLOOKUP(A447,Feature統計!A:N,13,FALSE)),"",VLOOKUP(A447,Feature統計!A:N,13,FALSE))</f>
        <v>44893</v>
      </c>
      <c r="K447" s="1" t="str">
        <f>IFERROR(VLOOKUP(E447,SystemTestCase!E:F,2,FALSE),VLOOKUP(E447,HW資料!A:B,2,FALSE))</f>
        <v>Pass</v>
      </c>
      <c r="L447" s="1"/>
      <c r="M447" s="13"/>
      <c r="N447" s="72"/>
      <c r="O447" s="11"/>
      <c r="P447" s="11"/>
      <c r="Q447" s="11"/>
      <c r="S447" t="str">
        <f t="shared" si="6"/>
        <v>GNSS Antenna</v>
      </c>
    </row>
    <row r="448" spans="1:19" x14ac:dyDescent="0.4">
      <c r="A448" s="12" t="str">
        <f>VLOOKUP(E448,匯總複製!H:N,5,FALSE)</f>
        <v>GNSS Antenna</v>
      </c>
      <c r="B448" s="12" t="str">
        <f>VLOOKUP(E448,匯總複製!H:N,7,FALSE)</f>
        <v>Hardware Requirement</v>
      </c>
      <c r="C448" s="1" t="str">
        <f>VLOOKUP(A448,Feature統計!A:O,15,FALSE)</f>
        <v>Pass</v>
      </c>
      <c r="D448" s="1" t="str">
        <f>VLOOKUP(A448,Feature統計!A:O,5,FALSE)</f>
        <v>Sean</v>
      </c>
      <c r="E448" s="12" t="s">
        <v>1124</v>
      </c>
      <c r="F448" s="12" t="str">
        <f>VLOOKUP(E448,匯總複製!H:J,2,FALSE)</f>
        <v>RTBM-36044</v>
      </c>
      <c r="G448" s="13">
        <f>IF(ISBLANK(VLOOKUP(A448,Feature統計!A:N,10,FALSE)),"",VLOOKUP(A448,Feature統計!A:N,10,FALSE))</f>
        <v>44886</v>
      </c>
      <c r="H448" s="13">
        <f>IF(ISBLANK(VLOOKUP(A448,Feature統計!A:N,11,FALSE)),"",VLOOKUP(A448,Feature統計!A:N,11,FALSE))</f>
        <v>44897</v>
      </c>
      <c r="I448" s="13">
        <f>IF(ISBLANK(VLOOKUP(A448,Feature統計!A:N,12,FALSE)),"",VLOOKUP(A448,Feature統計!A:N,12,FALSE))</f>
        <v>44887</v>
      </c>
      <c r="J448" s="13">
        <f>IF(ISBLANK(VLOOKUP(A448,Feature統計!A:N,13,FALSE)),"",VLOOKUP(A448,Feature統計!A:N,13,FALSE))</f>
        <v>44893</v>
      </c>
      <c r="K448" s="1" t="str">
        <f>IFERROR(VLOOKUP(E448,SystemTestCase!E:F,2,FALSE),VLOOKUP(E448,HW資料!A:B,2,FALSE))</f>
        <v>Pass</v>
      </c>
      <c r="L448" s="1"/>
      <c r="M448" s="13"/>
      <c r="N448" s="72"/>
      <c r="O448" s="11"/>
      <c r="P448" s="11"/>
      <c r="Q448" s="11"/>
      <c r="S448" t="str">
        <f t="shared" si="6"/>
        <v>GNSS Antenna</v>
      </c>
    </row>
    <row r="449" spans="1:19" x14ac:dyDescent="0.4">
      <c r="A449" s="12" t="str">
        <f>VLOOKUP(E449,匯總複製!H:N,5,FALSE)</f>
        <v>GNSS Antenna</v>
      </c>
      <c r="B449" s="12" t="str">
        <f>VLOOKUP(E449,匯總複製!H:N,7,FALSE)</f>
        <v>Hardware Requirement</v>
      </c>
      <c r="C449" s="1" t="str">
        <f>VLOOKUP(A449,Feature統計!A:O,15,FALSE)</f>
        <v>Pass</v>
      </c>
      <c r="D449" s="1" t="str">
        <f>VLOOKUP(A449,Feature統計!A:O,5,FALSE)</f>
        <v>Sean</v>
      </c>
      <c r="E449" s="12" t="s">
        <v>1192</v>
      </c>
      <c r="F449" s="12" t="str">
        <f>VLOOKUP(E449,匯總複製!H:J,2,FALSE)</f>
        <v>RTBM-36035</v>
      </c>
      <c r="G449" s="13">
        <f>IF(ISBLANK(VLOOKUP(A449,Feature統計!A:N,10,FALSE)),"",VLOOKUP(A449,Feature統計!A:N,10,FALSE))</f>
        <v>44886</v>
      </c>
      <c r="H449" s="13">
        <f>IF(ISBLANK(VLOOKUP(A449,Feature統計!A:N,11,FALSE)),"",VLOOKUP(A449,Feature統計!A:N,11,FALSE))</f>
        <v>44897</v>
      </c>
      <c r="I449" s="13">
        <f>IF(ISBLANK(VLOOKUP(A449,Feature統計!A:N,12,FALSE)),"",VLOOKUP(A449,Feature統計!A:N,12,FALSE))</f>
        <v>44887</v>
      </c>
      <c r="J449" s="13">
        <f>IF(ISBLANK(VLOOKUP(A449,Feature統計!A:N,13,FALSE)),"",VLOOKUP(A449,Feature統計!A:N,13,FALSE))</f>
        <v>44893</v>
      </c>
      <c r="K449" s="1" t="str">
        <f>IFERROR(VLOOKUP(E449,SystemTestCase!E:F,2,FALSE),VLOOKUP(E449,HW資料!A:B,2,FALSE))</f>
        <v>StagePass</v>
      </c>
      <c r="L449" s="1"/>
      <c r="M449" s="13"/>
      <c r="N449" s="72"/>
      <c r="O449" s="11"/>
      <c r="P449" s="11"/>
      <c r="Q449" s="11"/>
      <c r="S449" t="str">
        <f t="shared" si="6"/>
        <v>GNSS Antenna</v>
      </c>
    </row>
    <row r="450" spans="1:19" x14ac:dyDescent="0.4">
      <c r="A450" s="12" t="str">
        <f>VLOOKUP(E450,匯總複製!H:N,5,FALSE)</f>
        <v>GNSS Antenna</v>
      </c>
      <c r="B450" s="12" t="str">
        <f>VLOOKUP(E450,匯總複製!H:N,7,FALSE)</f>
        <v>Hardware Requirement</v>
      </c>
      <c r="C450" s="1" t="str">
        <f>VLOOKUP(A450,Feature統計!A:O,15,FALSE)</f>
        <v>Pass</v>
      </c>
      <c r="D450" s="1" t="str">
        <f>VLOOKUP(A450,Feature統計!A:O,5,FALSE)</f>
        <v>Sean</v>
      </c>
      <c r="E450" s="12" t="s">
        <v>1204</v>
      </c>
      <c r="F450" s="12" t="str">
        <f>VLOOKUP(E450,匯總複製!H:J,2,FALSE)</f>
        <v>RTBM-36034</v>
      </c>
      <c r="G450" s="13">
        <f>IF(ISBLANK(VLOOKUP(A450,Feature統計!A:N,10,FALSE)),"",VLOOKUP(A450,Feature統計!A:N,10,FALSE))</f>
        <v>44886</v>
      </c>
      <c r="H450" s="13">
        <f>IF(ISBLANK(VLOOKUP(A450,Feature統計!A:N,11,FALSE)),"",VLOOKUP(A450,Feature統計!A:N,11,FALSE))</f>
        <v>44897</v>
      </c>
      <c r="I450" s="13">
        <f>IF(ISBLANK(VLOOKUP(A450,Feature統計!A:N,12,FALSE)),"",VLOOKUP(A450,Feature統計!A:N,12,FALSE))</f>
        <v>44887</v>
      </c>
      <c r="J450" s="13">
        <f>IF(ISBLANK(VLOOKUP(A450,Feature統計!A:N,13,FALSE)),"",VLOOKUP(A450,Feature統計!A:N,13,FALSE))</f>
        <v>44893</v>
      </c>
      <c r="K450" s="1" t="str">
        <f>IFERROR(VLOOKUP(E450,SystemTestCase!E:F,2,FALSE),VLOOKUP(E450,HW資料!A:B,2,FALSE))</f>
        <v>StagePass</v>
      </c>
      <c r="L450" s="1"/>
      <c r="M450" s="13"/>
      <c r="N450" s="72"/>
      <c r="O450" s="11"/>
      <c r="P450" s="11"/>
      <c r="Q450" s="11"/>
      <c r="S450" t="str">
        <f t="shared" si="6"/>
        <v>GNSS Antenna</v>
      </c>
    </row>
    <row r="451" spans="1:19" x14ac:dyDescent="0.4">
      <c r="A451" s="12" t="str">
        <f>VLOOKUP(E451,匯總複製!H:N,5,FALSE)</f>
        <v>GNSS Antenna</v>
      </c>
      <c r="B451" s="12" t="str">
        <f>VLOOKUP(E451,匯總複製!H:N,7,FALSE)</f>
        <v>System Requirement</v>
      </c>
      <c r="C451" s="1" t="str">
        <f>VLOOKUP(A451,Feature統計!A:O,15,FALSE)</f>
        <v>Pass</v>
      </c>
      <c r="D451" s="1" t="str">
        <f>VLOOKUP(A451,Feature統計!A:O,5,FALSE)</f>
        <v>Sean</v>
      </c>
      <c r="E451" s="12" t="s">
        <v>2952</v>
      </c>
      <c r="F451" s="12" t="str">
        <f>VLOOKUP(E451,匯總複製!H:J,2,FALSE)</f>
        <v>RTBM-36039</v>
      </c>
      <c r="G451" s="13">
        <f>IF(ISBLANK(VLOOKUP(A451,Feature統計!A:N,10,FALSE)),"",VLOOKUP(A451,Feature統計!A:N,10,FALSE))</f>
        <v>44886</v>
      </c>
      <c r="H451" s="13">
        <f>IF(ISBLANK(VLOOKUP(A451,Feature統計!A:N,11,FALSE)),"",VLOOKUP(A451,Feature統計!A:N,11,FALSE))</f>
        <v>44897</v>
      </c>
      <c r="I451" s="13">
        <f>IF(ISBLANK(VLOOKUP(A451,Feature統計!A:N,12,FALSE)),"",VLOOKUP(A451,Feature統計!A:N,12,FALSE))</f>
        <v>44887</v>
      </c>
      <c r="J451" s="13">
        <f>IF(ISBLANK(VLOOKUP(A451,Feature統計!A:N,13,FALSE)),"",VLOOKUP(A451,Feature統計!A:N,13,FALSE))</f>
        <v>44893</v>
      </c>
      <c r="K451" s="1" t="str">
        <f>IFERROR(VLOOKUP(E451,SystemTestCase!E:F,2,FALSE),VLOOKUP(E451,HW資料!A:B,2,FALSE))</f>
        <v>StagePass</v>
      </c>
      <c r="L451" s="1"/>
      <c r="M451" s="13"/>
      <c r="N451" s="72"/>
      <c r="O451" s="11"/>
      <c r="P451" s="11"/>
      <c r="Q451" s="11"/>
      <c r="S451" t="str">
        <f t="shared" ref="S451:S514" si="7">P451&amp;A451</f>
        <v>GNSS Antenna</v>
      </c>
    </row>
    <row r="452" spans="1:19" x14ac:dyDescent="0.4">
      <c r="A452" s="12" t="str">
        <f>VLOOKUP(E452,匯總複製!H:N,5,FALSE)</f>
        <v>GNSS Antenna</v>
      </c>
      <c r="B452" s="12" t="str">
        <f>VLOOKUP(E452,匯總複製!H:N,7,FALSE)</f>
        <v>System Requirement</v>
      </c>
      <c r="C452" s="1" t="str">
        <f>VLOOKUP(A452,Feature統計!A:O,15,FALSE)</f>
        <v>Pass</v>
      </c>
      <c r="D452" s="1" t="str">
        <f>VLOOKUP(A452,Feature統計!A:O,5,FALSE)</f>
        <v>Sean</v>
      </c>
      <c r="E452" s="12" t="s">
        <v>642</v>
      </c>
      <c r="F452" s="12" t="str">
        <f>VLOOKUP(E452,匯總複製!H:J,2,FALSE)</f>
        <v>RTBM-36042</v>
      </c>
      <c r="G452" s="13">
        <f>IF(ISBLANK(VLOOKUP(A452,Feature統計!A:N,10,FALSE)),"",VLOOKUP(A452,Feature統計!A:N,10,FALSE))</f>
        <v>44886</v>
      </c>
      <c r="H452" s="13">
        <f>IF(ISBLANK(VLOOKUP(A452,Feature統計!A:N,11,FALSE)),"",VLOOKUP(A452,Feature統計!A:N,11,FALSE))</f>
        <v>44897</v>
      </c>
      <c r="I452" s="13">
        <f>IF(ISBLANK(VLOOKUP(A452,Feature統計!A:N,12,FALSE)),"",VLOOKUP(A452,Feature統計!A:N,12,FALSE))</f>
        <v>44887</v>
      </c>
      <c r="J452" s="13">
        <f>IF(ISBLANK(VLOOKUP(A452,Feature統計!A:N,13,FALSE)),"",VLOOKUP(A452,Feature統計!A:N,13,FALSE))</f>
        <v>44893</v>
      </c>
      <c r="K452" s="1" t="str">
        <f>IFERROR(VLOOKUP(E452,SystemTestCase!E:F,2,FALSE),VLOOKUP(E452,HW資料!A:B,2,FALSE))</f>
        <v>StagePass</v>
      </c>
      <c r="L452" s="1"/>
      <c r="M452" s="13"/>
      <c r="N452" s="72"/>
      <c r="O452" s="11"/>
      <c r="P452" s="11"/>
      <c r="Q452" s="11"/>
      <c r="S452" t="str">
        <f t="shared" si="7"/>
        <v>GNSS Antenna</v>
      </c>
    </row>
    <row r="453" spans="1:19" x14ac:dyDescent="0.4">
      <c r="A453" s="12" t="str">
        <f>VLOOKUP(E453,匯總複製!H:N,5,FALSE)</f>
        <v>GNSS Antenna</v>
      </c>
      <c r="B453" s="12" t="str">
        <f>VLOOKUP(E453,匯總複製!H:N,7,FALSE)</f>
        <v>System Requirement</v>
      </c>
      <c r="C453" s="1" t="str">
        <f>VLOOKUP(A453,Feature統計!A:O,15,FALSE)</f>
        <v>Pass</v>
      </c>
      <c r="D453" s="1" t="str">
        <f>VLOOKUP(A453,Feature統計!A:O,5,FALSE)</f>
        <v>Sean</v>
      </c>
      <c r="E453" s="12" t="s">
        <v>644</v>
      </c>
      <c r="F453" s="12" t="str">
        <f>VLOOKUP(E453,匯總複製!H:J,2,FALSE)</f>
        <v>RTBM-36041</v>
      </c>
      <c r="G453" s="13">
        <f>IF(ISBLANK(VLOOKUP(A453,Feature統計!A:N,10,FALSE)),"",VLOOKUP(A453,Feature統計!A:N,10,FALSE))</f>
        <v>44886</v>
      </c>
      <c r="H453" s="13">
        <f>IF(ISBLANK(VLOOKUP(A453,Feature統計!A:N,11,FALSE)),"",VLOOKUP(A453,Feature統計!A:N,11,FALSE))</f>
        <v>44897</v>
      </c>
      <c r="I453" s="13">
        <f>IF(ISBLANK(VLOOKUP(A453,Feature統計!A:N,12,FALSE)),"",VLOOKUP(A453,Feature統計!A:N,12,FALSE))</f>
        <v>44887</v>
      </c>
      <c r="J453" s="13">
        <f>IF(ISBLANK(VLOOKUP(A453,Feature統計!A:N,13,FALSE)),"",VLOOKUP(A453,Feature統計!A:N,13,FALSE))</f>
        <v>44893</v>
      </c>
      <c r="K453" s="1" t="str">
        <f>IFERROR(VLOOKUP(E453,SystemTestCase!E:F,2,FALSE),VLOOKUP(E453,HW資料!A:B,2,FALSE))</f>
        <v>StagePass</v>
      </c>
      <c r="L453" s="1"/>
      <c r="M453" s="13"/>
      <c r="N453" s="72"/>
      <c r="O453" s="11"/>
      <c r="P453" s="11"/>
      <c r="Q453" s="11"/>
      <c r="S453" t="str">
        <f t="shared" si="7"/>
        <v>GNSS Antenna</v>
      </c>
    </row>
    <row r="454" spans="1:19" x14ac:dyDescent="0.4">
      <c r="A454" s="12" t="str">
        <f>VLOOKUP(E454,匯總複製!H:N,5,FALSE)</f>
        <v>GNSS Antenna</v>
      </c>
      <c r="B454" s="12" t="str">
        <f>VLOOKUP(E454,匯總複製!H:N,7,FALSE)</f>
        <v>System Requirement</v>
      </c>
      <c r="C454" s="1" t="str">
        <f>VLOOKUP(A454,Feature統計!A:O,15,FALSE)</f>
        <v>Pass</v>
      </c>
      <c r="D454" s="1" t="str">
        <f>VLOOKUP(A454,Feature統計!A:O,5,FALSE)</f>
        <v>Sean</v>
      </c>
      <c r="E454" s="12" t="s">
        <v>646</v>
      </c>
      <c r="F454" s="12" t="str">
        <f>VLOOKUP(E454,匯總複製!H:J,2,FALSE)</f>
        <v>RTBM-36033</v>
      </c>
      <c r="G454" s="13">
        <f>IF(ISBLANK(VLOOKUP(A454,Feature統計!A:N,10,FALSE)),"",VLOOKUP(A454,Feature統計!A:N,10,FALSE))</f>
        <v>44886</v>
      </c>
      <c r="H454" s="13">
        <f>IF(ISBLANK(VLOOKUP(A454,Feature統計!A:N,11,FALSE)),"",VLOOKUP(A454,Feature統計!A:N,11,FALSE))</f>
        <v>44897</v>
      </c>
      <c r="I454" s="13">
        <f>IF(ISBLANK(VLOOKUP(A454,Feature統計!A:N,12,FALSE)),"",VLOOKUP(A454,Feature統計!A:N,12,FALSE))</f>
        <v>44887</v>
      </c>
      <c r="J454" s="13">
        <f>IF(ISBLANK(VLOOKUP(A454,Feature統計!A:N,13,FALSE)),"",VLOOKUP(A454,Feature統計!A:N,13,FALSE))</f>
        <v>44893</v>
      </c>
      <c r="K454" s="1" t="str">
        <f>IFERROR(VLOOKUP(E454,SystemTestCase!E:F,2,FALSE),VLOOKUP(E454,HW資料!A:B,2,FALSE))</f>
        <v>Pass</v>
      </c>
      <c r="L454" s="1"/>
      <c r="M454" s="13"/>
      <c r="N454" s="72"/>
      <c r="O454" s="11"/>
      <c r="P454" s="11"/>
      <c r="Q454" s="11"/>
      <c r="S454" t="str">
        <f t="shared" si="7"/>
        <v>GNSS Antenna</v>
      </c>
    </row>
    <row r="455" spans="1:19" x14ac:dyDescent="0.4">
      <c r="A455" s="12" t="str">
        <f>VLOOKUP(E455,匯總複製!H:N,5,FALSE)</f>
        <v>GNSS Antenna</v>
      </c>
      <c r="B455" s="12" t="str">
        <f>VLOOKUP(E455,匯總複製!H:N,7,FALSE)</f>
        <v>System Requirement</v>
      </c>
      <c r="C455" s="1" t="str">
        <f>VLOOKUP(A455,Feature統計!A:O,15,FALSE)</f>
        <v>Pass</v>
      </c>
      <c r="D455" s="1" t="str">
        <f>VLOOKUP(A455,Feature統計!A:O,5,FALSE)</f>
        <v>Sean</v>
      </c>
      <c r="E455" s="12" t="s">
        <v>725</v>
      </c>
      <c r="F455" s="12" t="str">
        <f>VLOOKUP(E455,匯總複製!H:J,2,FALSE)</f>
        <v>RTBM-36040</v>
      </c>
      <c r="G455" s="13">
        <f>IF(ISBLANK(VLOOKUP(A455,Feature統計!A:N,10,FALSE)),"",VLOOKUP(A455,Feature統計!A:N,10,FALSE))</f>
        <v>44886</v>
      </c>
      <c r="H455" s="13">
        <f>IF(ISBLANK(VLOOKUP(A455,Feature統計!A:N,11,FALSE)),"",VLOOKUP(A455,Feature統計!A:N,11,FALSE))</f>
        <v>44897</v>
      </c>
      <c r="I455" s="13">
        <f>IF(ISBLANK(VLOOKUP(A455,Feature統計!A:N,12,FALSE)),"",VLOOKUP(A455,Feature統計!A:N,12,FALSE))</f>
        <v>44887</v>
      </c>
      <c r="J455" s="13">
        <f>IF(ISBLANK(VLOOKUP(A455,Feature統計!A:N,13,FALSE)),"",VLOOKUP(A455,Feature統計!A:N,13,FALSE))</f>
        <v>44893</v>
      </c>
      <c r="K455" s="1" t="str">
        <f>IFERROR(VLOOKUP(E455,SystemTestCase!E:F,2,FALSE),VLOOKUP(E455,HW資料!A:B,2,FALSE))</f>
        <v>StagePass</v>
      </c>
      <c r="L455" s="1"/>
      <c r="M455" s="13"/>
      <c r="N455" s="72"/>
      <c r="O455" s="11"/>
      <c r="P455" s="11"/>
      <c r="Q455" s="11"/>
      <c r="S455" t="str">
        <f t="shared" si="7"/>
        <v>GNSS Antenna</v>
      </c>
    </row>
    <row r="456" spans="1:19" ht="68" x14ac:dyDescent="0.4">
      <c r="A456" s="12" t="str">
        <f>VLOOKUP(E456,匯總複製!H:N,5,FALSE)</f>
        <v>GNSS EU regulation</v>
      </c>
      <c r="B456" s="12" t="str">
        <f>VLOOKUP(E456,匯總複製!H:N,7,FALSE)</f>
        <v>System Requirement</v>
      </c>
      <c r="C456" s="1" t="str">
        <f>VLOOKUP(A456,Feature統計!A:O,15,FALSE)</f>
        <v>Pass</v>
      </c>
      <c r="D456" s="1" t="str">
        <f>VLOOKUP(A456,Feature統計!A:O,5,FALSE)</f>
        <v>Willy</v>
      </c>
      <c r="E456" s="12" t="s">
        <v>774</v>
      </c>
      <c r="F456" s="12" t="str">
        <f>VLOOKUP(E456,匯總複製!H:J,2,FALSE)</f>
        <v>RTBM-16178</v>
      </c>
      <c r="G456" s="13">
        <f>IF(ISBLANK(VLOOKUP(A456,Feature統計!A:N,10,FALSE)),"",VLOOKUP(A456,Feature統計!A:N,10,FALSE))</f>
        <v>44896</v>
      </c>
      <c r="H456" s="13">
        <f>IF(ISBLANK(VLOOKUP(A456,Feature統計!A:N,11,FALSE)),"",VLOOKUP(A456,Feature統計!A:N,11,FALSE))</f>
        <v>45077</v>
      </c>
      <c r="I456" s="13" t="str">
        <f>IF(ISBLANK(VLOOKUP(A456,Feature統計!A:N,12,FALSE)),"",VLOOKUP(A456,Feature統計!A:N,12,FALSE))</f>
        <v/>
      </c>
      <c r="J456" s="13" t="str">
        <f>IF(ISBLANK(VLOOKUP(A456,Feature統計!A:N,13,FALSE)),"",VLOOKUP(A456,Feature統計!A:N,13,FALSE))</f>
        <v/>
      </c>
      <c r="K456" s="1" t="str">
        <f>IFERROR(VLOOKUP(E456,SystemTestCase!E:F,2,FALSE),VLOOKUP(E456,HW資料!A:B,2,FALSE))</f>
        <v>Pass</v>
      </c>
      <c r="L456" s="1"/>
      <c r="M456" s="13">
        <v>45065</v>
      </c>
      <c r="N456" s="72" t="s">
        <v>1900</v>
      </c>
      <c r="O456" s="11" t="s">
        <v>7025</v>
      </c>
      <c r="P456" s="11"/>
      <c r="Q456" s="11" t="s">
        <v>5409</v>
      </c>
      <c r="S456" s="60" t="str">
        <f t="shared" si="7"/>
        <v>GNSS EU regulation</v>
      </c>
    </row>
    <row r="457" spans="1:19" ht="68" x14ac:dyDescent="0.4">
      <c r="A457" s="12" t="str">
        <f>VLOOKUP(E457,匯總複製!H:N,5,FALSE)</f>
        <v>GNSS EU regulation</v>
      </c>
      <c r="B457" s="12" t="str">
        <f>VLOOKUP(E457,匯總複製!H:N,7,FALSE)</f>
        <v>System Requirement</v>
      </c>
      <c r="C457" s="1" t="str">
        <f>VLOOKUP(A457,Feature統計!A:O,15,FALSE)</f>
        <v>Pass</v>
      </c>
      <c r="D457" s="1" t="str">
        <f>VLOOKUP(A457,Feature統計!A:O,5,FALSE)</f>
        <v>Willy</v>
      </c>
      <c r="E457" s="12" t="s">
        <v>778</v>
      </c>
      <c r="F457" s="12" t="str">
        <f>VLOOKUP(E457,匯總複製!H:J,2,FALSE)</f>
        <v>RTBM-16175</v>
      </c>
      <c r="G457" s="13">
        <f>IF(ISBLANK(VLOOKUP(A457,Feature統計!A:N,10,FALSE)),"",VLOOKUP(A457,Feature統計!A:N,10,FALSE))</f>
        <v>44896</v>
      </c>
      <c r="H457" s="13">
        <f>IF(ISBLANK(VLOOKUP(A457,Feature統計!A:N,11,FALSE)),"",VLOOKUP(A457,Feature統計!A:N,11,FALSE))</f>
        <v>45077</v>
      </c>
      <c r="I457" s="13" t="str">
        <f>IF(ISBLANK(VLOOKUP(A457,Feature統計!A:N,12,FALSE)),"",VLOOKUP(A457,Feature統計!A:N,12,FALSE))</f>
        <v/>
      </c>
      <c r="J457" s="13" t="str">
        <f>IF(ISBLANK(VLOOKUP(A457,Feature統計!A:N,13,FALSE)),"",VLOOKUP(A457,Feature統計!A:N,13,FALSE))</f>
        <v/>
      </c>
      <c r="K457" s="1" t="str">
        <f>IFERROR(VLOOKUP(E457,SystemTestCase!E:F,2,FALSE),VLOOKUP(E457,HW資料!A:B,2,FALSE))</f>
        <v>Pass</v>
      </c>
      <c r="L457" s="1"/>
      <c r="M457" s="13">
        <v>45077</v>
      </c>
      <c r="N457" s="72" t="s">
        <v>1900</v>
      </c>
      <c r="O457" s="11" t="s">
        <v>7024</v>
      </c>
      <c r="P457" s="11"/>
      <c r="Q457" s="11" t="s">
        <v>5409</v>
      </c>
      <c r="S457" s="60" t="str">
        <f t="shared" si="7"/>
        <v>GNSS EU regulation</v>
      </c>
    </row>
    <row r="458" spans="1:19" ht="68" x14ac:dyDescent="0.4">
      <c r="A458" s="12" t="str">
        <f>VLOOKUP(E458,匯總複製!H:N,5,FALSE)</f>
        <v>GNSS EU regulation</v>
      </c>
      <c r="B458" s="12" t="str">
        <f>VLOOKUP(E458,匯總複製!H:N,7,FALSE)</f>
        <v>System Requirement</v>
      </c>
      <c r="C458" s="1" t="str">
        <f>VLOOKUP(A458,Feature統計!A:O,15,FALSE)</f>
        <v>Pass</v>
      </c>
      <c r="D458" s="1" t="str">
        <f>VLOOKUP(A458,Feature統計!A:O,5,FALSE)</f>
        <v>Willy</v>
      </c>
      <c r="E458" s="12" t="s">
        <v>782</v>
      </c>
      <c r="F458" s="12" t="str">
        <f>VLOOKUP(E458,匯總複製!H:J,2,FALSE)</f>
        <v>RTBM-16173</v>
      </c>
      <c r="G458" s="13">
        <f>IF(ISBLANK(VLOOKUP(A458,Feature統計!A:N,10,FALSE)),"",VLOOKUP(A458,Feature統計!A:N,10,FALSE))</f>
        <v>44896</v>
      </c>
      <c r="H458" s="13">
        <f>IF(ISBLANK(VLOOKUP(A458,Feature統計!A:N,11,FALSE)),"",VLOOKUP(A458,Feature統計!A:N,11,FALSE))</f>
        <v>45077</v>
      </c>
      <c r="I458" s="13" t="str">
        <f>IF(ISBLANK(VLOOKUP(A458,Feature統計!A:N,12,FALSE)),"",VLOOKUP(A458,Feature統計!A:N,12,FALSE))</f>
        <v/>
      </c>
      <c r="J458" s="13" t="str">
        <f>IF(ISBLANK(VLOOKUP(A458,Feature統計!A:N,13,FALSE)),"",VLOOKUP(A458,Feature統計!A:N,13,FALSE))</f>
        <v/>
      </c>
      <c r="K458" s="1" t="str">
        <f>IFERROR(VLOOKUP(E458,SystemTestCase!E:F,2,FALSE),VLOOKUP(E458,HW資料!A:B,2,FALSE))</f>
        <v>Pass</v>
      </c>
      <c r="L458" s="1"/>
      <c r="M458" s="13"/>
      <c r="N458" s="72" t="s">
        <v>1887</v>
      </c>
      <c r="O458" s="11" t="s">
        <v>7023</v>
      </c>
      <c r="P458" s="11"/>
      <c r="Q458" s="11" t="s">
        <v>5409</v>
      </c>
      <c r="S458" s="60" t="str">
        <f t="shared" si="7"/>
        <v>GNSS EU regulation</v>
      </c>
    </row>
    <row r="459" spans="1:19" ht="68" x14ac:dyDescent="0.4">
      <c r="A459" s="12" t="str">
        <f>VLOOKUP(E459,匯總複製!H:N,5,FALSE)</f>
        <v>GNSS EU regulation</v>
      </c>
      <c r="B459" s="12" t="str">
        <f>VLOOKUP(E459,匯總複製!H:N,7,FALSE)</f>
        <v>System Requirement</v>
      </c>
      <c r="C459" s="1" t="str">
        <f>VLOOKUP(A459,Feature統計!A:O,15,FALSE)</f>
        <v>Pass</v>
      </c>
      <c r="D459" s="1" t="str">
        <f>VLOOKUP(A459,Feature統計!A:O,5,FALSE)</f>
        <v>Willy</v>
      </c>
      <c r="E459" s="12" t="s">
        <v>784</v>
      </c>
      <c r="F459" s="12" t="str">
        <f>VLOOKUP(E459,匯總複製!H:J,2,FALSE)</f>
        <v>RTBM-16172</v>
      </c>
      <c r="G459" s="13">
        <f>IF(ISBLANK(VLOOKUP(A459,Feature統計!A:N,10,FALSE)),"",VLOOKUP(A459,Feature統計!A:N,10,FALSE))</f>
        <v>44896</v>
      </c>
      <c r="H459" s="13">
        <f>IF(ISBLANK(VLOOKUP(A459,Feature統計!A:N,11,FALSE)),"",VLOOKUP(A459,Feature統計!A:N,11,FALSE))</f>
        <v>45077</v>
      </c>
      <c r="I459" s="13" t="str">
        <f>IF(ISBLANK(VLOOKUP(A459,Feature統計!A:N,12,FALSE)),"",VLOOKUP(A459,Feature統計!A:N,12,FALSE))</f>
        <v/>
      </c>
      <c r="J459" s="13" t="str">
        <f>IF(ISBLANK(VLOOKUP(A459,Feature統計!A:N,13,FALSE)),"",VLOOKUP(A459,Feature統計!A:N,13,FALSE))</f>
        <v/>
      </c>
      <c r="K459" s="1" t="str">
        <f>IFERROR(VLOOKUP(E459,SystemTestCase!E:F,2,FALSE),VLOOKUP(E459,HW資料!A:B,2,FALSE))</f>
        <v>Pass</v>
      </c>
      <c r="L459" s="1"/>
      <c r="M459" s="13"/>
      <c r="N459" s="72" t="s">
        <v>1887</v>
      </c>
      <c r="O459" s="11" t="s">
        <v>7023</v>
      </c>
      <c r="P459" s="11"/>
      <c r="Q459" s="11" t="s">
        <v>5409</v>
      </c>
      <c r="S459" s="60" t="str">
        <f t="shared" si="7"/>
        <v>GNSS EU regulation</v>
      </c>
    </row>
    <row r="460" spans="1:19" ht="51" x14ac:dyDescent="0.4">
      <c r="A460" s="12" t="str">
        <f>VLOOKUP(E460,匯總複製!H:N,5,FALSE)</f>
        <v>GNSS EU regulation performance criteria</v>
      </c>
      <c r="B460" s="12" t="str">
        <f>VLOOKUP(E460,匯總複製!H:N,7,FALSE)</f>
        <v>System Requirement</v>
      </c>
      <c r="C460" s="1" t="str">
        <f>VLOOKUP(A460,Feature統計!A:O,15,FALSE)</f>
        <v>Pass</v>
      </c>
      <c r="D460" s="1" t="str">
        <f>VLOOKUP(A460,Feature統計!A:O,5,FALSE)</f>
        <v>Willy</v>
      </c>
      <c r="E460" s="12" t="s">
        <v>5435</v>
      </c>
      <c r="F460" s="12" t="str">
        <f>VLOOKUP(E460,匯總複製!H:J,2,FALSE)</f>
        <v>RTBM-16176</v>
      </c>
      <c r="G460" s="13">
        <f>IF(ISBLANK(VLOOKUP(A460,Feature統計!A:N,10,FALSE)),"",VLOOKUP(A460,Feature統計!A:N,10,FALSE))</f>
        <v>44896</v>
      </c>
      <c r="H460" s="13">
        <f>IF(ISBLANK(VLOOKUP(A460,Feature統計!A:N,11,FALSE)),"",VLOOKUP(A460,Feature統計!A:N,11,FALSE))</f>
        <v>44957</v>
      </c>
      <c r="I460" s="13" t="str">
        <f>IF(ISBLANK(VLOOKUP(A460,Feature統計!A:N,12,FALSE)),"",VLOOKUP(A460,Feature統計!A:N,12,FALSE))</f>
        <v/>
      </c>
      <c r="J460" s="13" t="str">
        <f>IF(ISBLANK(VLOOKUP(A460,Feature統計!A:N,13,FALSE)),"",VLOOKUP(A460,Feature統計!A:N,13,FALSE))</f>
        <v/>
      </c>
      <c r="K460" s="1" t="str">
        <f>IFERROR(VLOOKUP(E460,SystemTestCase!E:F,2,FALSE),VLOOKUP(E460,HW資料!A:B,2,FALSE))</f>
        <v>Pass</v>
      </c>
      <c r="L460" s="1"/>
      <c r="M460" s="13"/>
      <c r="N460" s="72" t="s">
        <v>1900</v>
      </c>
      <c r="O460" s="11" t="s">
        <v>5439</v>
      </c>
      <c r="P460" s="11"/>
      <c r="Q460" s="11" t="s">
        <v>5409</v>
      </c>
      <c r="S460" s="60" t="str">
        <f t="shared" si="7"/>
        <v>GNSS EU regulation performance criteria</v>
      </c>
    </row>
    <row r="461" spans="1:19" ht="34" x14ac:dyDescent="0.4">
      <c r="A461" s="12" t="str">
        <f>VLOOKUP(E461,匯總複製!H:N,5,FALSE)</f>
        <v>GNSS EU regulation performance criteria</v>
      </c>
      <c r="B461" s="12" t="str">
        <f>VLOOKUP(E461,匯總複製!H:N,7,FALSE)</f>
        <v>System Requirement</v>
      </c>
      <c r="C461" s="1" t="str">
        <f>VLOOKUP(A461,Feature統計!A:O,15,FALSE)</f>
        <v>Pass</v>
      </c>
      <c r="D461" s="1" t="str">
        <f>VLOOKUP(A461,Feature統計!A:O,5,FALSE)</f>
        <v>Willy</v>
      </c>
      <c r="E461" s="12" t="s">
        <v>780</v>
      </c>
      <c r="F461" s="12" t="str">
        <f>VLOOKUP(E461,匯總複製!H:J,2,FALSE)</f>
        <v>RTBM-16174</v>
      </c>
      <c r="G461" s="13">
        <f>IF(ISBLANK(VLOOKUP(A461,Feature統計!A:N,10,FALSE)),"",VLOOKUP(A461,Feature統計!A:N,10,FALSE))</f>
        <v>44896</v>
      </c>
      <c r="H461" s="13">
        <f>IF(ISBLANK(VLOOKUP(A461,Feature統計!A:N,11,FALSE)),"",VLOOKUP(A461,Feature統計!A:N,11,FALSE))</f>
        <v>44957</v>
      </c>
      <c r="I461" s="13" t="str">
        <f>IF(ISBLANK(VLOOKUP(A461,Feature統計!A:N,12,FALSE)),"",VLOOKUP(A461,Feature統計!A:N,12,FALSE))</f>
        <v/>
      </c>
      <c r="J461" s="13" t="str">
        <f>IF(ISBLANK(VLOOKUP(A461,Feature統計!A:N,13,FALSE)),"",VLOOKUP(A461,Feature統計!A:N,13,FALSE))</f>
        <v/>
      </c>
      <c r="K461" s="1" t="str">
        <f>IFERROR(VLOOKUP(E461,SystemTestCase!E:F,2,FALSE),VLOOKUP(E461,HW資料!A:B,2,FALSE))</f>
        <v>Pass</v>
      </c>
      <c r="L461" s="1"/>
      <c r="M461" s="13"/>
      <c r="N461" s="72" t="s">
        <v>5353</v>
      </c>
      <c r="O461" s="11" t="s">
        <v>5416</v>
      </c>
      <c r="P461" s="11"/>
      <c r="Q461" s="11"/>
      <c r="S461" s="60" t="str">
        <f t="shared" si="7"/>
        <v>GNSS EU regulation performance criteria</v>
      </c>
    </row>
    <row r="462" spans="1:19" x14ac:dyDescent="0.4">
      <c r="A462" s="12" t="str">
        <f>VLOOKUP(E462,匯總複製!H:N,5,FALSE)</f>
        <v>GNSS EU regulation performance criteria</v>
      </c>
      <c r="B462" s="12" t="str">
        <f>VLOOKUP(E462,匯總複製!H:N,7,FALSE)</f>
        <v>System Requirement</v>
      </c>
      <c r="C462" s="1" t="str">
        <f>VLOOKUP(A462,Feature統計!A:O,15,FALSE)</f>
        <v>Pass</v>
      </c>
      <c r="D462" s="1" t="str">
        <f>VLOOKUP(A462,Feature統計!A:O,5,FALSE)</f>
        <v>Willy</v>
      </c>
      <c r="E462" s="12" t="s">
        <v>786</v>
      </c>
      <c r="F462" s="12" t="str">
        <f>VLOOKUP(E462,匯總複製!H:J,2,FALSE)</f>
        <v>RTBM-16165</v>
      </c>
      <c r="G462" s="13">
        <f>IF(ISBLANK(VLOOKUP(A462,Feature統計!A:N,10,FALSE)),"",VLOOKUP(A462,Feature統計!A:N,10,FALSE))</f>
        <v>44896</v>
      </c>
      <c r="H462" s="13">
        <f>IF(ISBLANK(VLOOKUP(A462,Feature統計!A:N,11,FALSE)),"",VLOOKUP(A462,Feature統計!A:N,11,FALSE))</f>
        <v>44957</v>
      </c>
      <c r="I462" s="13" t="str">
        <f>IF(ISBLANK(VLOOKUP(A462,Feature統計!A:N,12,FALSE)),"",VLOOKUP(A462,Feature統計!A:N,12,FALSE))</f>
        <v/>
      </c>
      <c r="J462" s="13" t="str">
        <f>IF(ISBLANK(VLOOKUP(A462,Feature統計!A:N,13,FALSE)),"",VLOOKUP(A462,Feature統計!A:N,13,FALSE))</f>
        <v/>
      </c>
      <c r="K462" s="1" t="str">
        <f>IFERROR(VLOOKUP(E462,SystemTestCase!E:F,2,FALSE),VLOOKUP(E462,HW資料!A:B,2,FALSE))</f>
        <v>Pass</v>
      </c>
      <c r="L462" s="1"/>
      <c r="M462" s="13"/>
      <c r="N462" s="72"/>
      <c r="O462" s="11" t="s">
        <v>5382</v>
      </c>
      <c r="P462" s="11"/>
      <c r="Q462" s="11"/>
      <c r="S462" t="str">
        <f t="shared" si="7"/>
        <v>GNSS EU regulation performance criteria</v>
      </c>
    </row>
    <row r="463" spans="1:19" x14ac:dyDescent="0.4">
      <c r="A463" s="12" t="str">
        <f>VLOOKUP(E463,匯總複製!H:N,5,FALSE)</f>
        <v>GNSS EU regulation performance criteria</v>
      </c>
      <c r="B463" s="12" t="str">
        <f>VLOOKUP(E463,匯總複製!H:N,7,FALSE)</f>
        <v>System Requirement</v>
      </c>
      <c r="C463" s="1" t="str">
        <f>VLOOKUP(A463,Feature統計!A:O,15,FALSE)</f>
        <v>Pass</v>
      </c>
      <c r="D463" s="1" t="str">
        <f>VLOOKUP(A463,Feature統計!A:O,5,FALSE)</f>
        <v>Willy</v>
      </c>
      <c r="E463" s="12" t="s">
        <v>790</v>
      </c>
      <c r="F463" s="12" t="str">
        <f>VLOOKUP(E463,匯總複製!H:J,2,FALSE)</f>
        <v>RTBM-16164</v>
      </c>
      <c r="G463" s="13">
        <f>IF(ISBLANK(VLOOKUP(A463,Feature統計!A:N,10,FALSE)),"",VLOOKUP(A463,Feature統計!A:N,10,FALSE))</f>
        <v>44896</v>
      </c>
      <c r="H463" s="13">
        <f>IF(ISBLANK(VLOOKUP(A463,Feature統計!A:N,11,FALSE)),"",VLOOKUP(A463,Feature統計!A:N,11,FALSE))</f>
        <v>44957</v>
      </c>
      <c r="I463" s="13" t="str">
        <f>IF(ISBLANK(VLOOKUP(A463,Feature統計!A:N,12,FALSE)),"",VLOOKUP(A463,Feature統計!A:N,12,FALSE))</f>
        <v/>
      </c>
      <c r="J463" s="13" t="str">
        <f>IF(ISBLANK(VLOOKUP(A463,Feature統計!A:N,13,FALSE)),"",VLOOKUP(A463,Feature統計!A:N,13,FALSE))</f>
        <v/>
      </c>
      <c r="K463" s="1" t="str">
        <f>IFERROR(VLOOKUP(E463,SystemTestCase!E:F,2,FALSE),VLOOKUP(E463,HW資料!A:B,2,FALSE))</f>
        <v>Pass</v>
      </c>
      <c r="L463" s="1"/>
      <c r="M463" s="13"/>
      <c r="N463" s="72"/>
      <c r="O463" s="11" t="s">
        <v>5382</v>
      </c>
      <c r="P463" s="11"/>
      <c r="Q463" s="11"/>
      <c r="S463" t="str">
        <f t="shared" si="7"/>
        <v>GNSS EU regulation performance criteria</v>
      </c>
    </row>
    <row r="464" spans="1:19" x14ac:dyDescent="0.4">
      <c r="A464" s="12" t="str">
        <f>VLOOKUP(E464,匯總複製!H:N,5,FALSE)</f>
        <v>GNSS sensitivity requirement</v>
      </c>
      <c r="B464" s="12" t="str">
        <f>VLOOKUP(E464,匯總複製!H:N,7,FALSE)</f>
        <v>System Requirement</v>
      </c>
      <c r="C464" s="1" t="str">
        <f>VLOOKUP(A464,Feature統計!A:O,15,FALSE)</f>
        <v>Fail</v>
      </c>
      <c r="D464" s="1" t="str">
        <f>VLOOKUP(A464,Feature統計!A:O,5,FALSE)</f>
        <v>Bear</v>
      </c>
      <c r="E464" s="12" t="s">
        <v>626</v>
      </c>
      <c r="F464" s="12" t="str">
        <f>VLOOKUP(E464,匯總複製!H:J,2,FALSE)</f>
        <v>RTBM-36020</v>
      </c>
      <c r="G464" s="13">
        <f>IF(ISBLANK(VLOOKUP(A464,Feature統計!A:N,10,FALSE)),"",VLOOKUP(A464,Feature統計!A:N,10,FALSE))</f>
        <v>44866</v>
      </c>
      <c r="H464" s="13">
        <f>IF(ISBLANK(VLOOKUP(A464,Feature統計!A:N,11,FALSE)),"",VLOOKUP(A464,Feature統計!A:N,11,FALSE))</f>
        <v>44926</v>
      </c>
      <c r="I464" s="13">
        <f>IF(ISBLANK(VLOOKUP(A464,Feature統計!A:N,12,FALSE)),"",VLOOKUP(A464,Feature統計!A:N,12,FALSE))</f>
        <v>44866</v>
      </c>
      <c r="J464" s="13">
        <f>IF(ISBLANK(VLOOKUP(A464,Feature統計!A:N,13,FALSE)),"",VLOOKUP(A464,Feature統計!A:N,13,FALSE))</f>
        <v>44893</v>
      </c>
      <c r="K464" s="1" t="str">
        <f>IFERROR(VLOOKUP(E464,SystemTestCase!E:F,2,FALSE),VLOOKUP(E464,HW資料!A:B,2,FALSE))</f>
        <v>Pass</v>
      </c>
      <c r="L464" s="1"/>
      <c r="M464" s="13"/>
      <c r="N464" s="72"/>
      <c r="O464" s="11"/>
      <c r="P464" s="11"/>
      <c r="Q464" s="11"/>
      <c r="S464" t="str">
        <f t="shared" si="7"/>
        <v>GNSS sensitivity requirement</v>
      </c>
    </row>
    <row r="465" spans="1:19" ht="34" x14ac:dyDescent="0.4">
      <c r="A465" s="11" t="str">
        <f>VLOOKUP(E465,匯總複製!H:N,5,FALSE)</f>
        <v>GNSS sensitivity requirement</v>
      </c>
      <c r="B465" s="12" t="str">
        <f>VLOOKUP(E465,匯總複製!H:N,7,FALSE)</f>
        <v>System Requirement</v>
      </c>
      <c r="C465" s="1" t="str">
        <f>VLOOKUP(A465,Feature統計!A:O,15,FALSE)</f>
        <v>Fail</v>
      </c>
      <c r="D465" s="1" t="str">
        <f>VLOOKUP(A465,Feature統計!A:O,5,FALSE)</f>
        <v>Bear</v>
      </c>
      <c r="E465" s="12" t="s">
        <v>628</v>
      </c>
      <c r="F465" s="12" t="str">
        <f>VLOOKUP(E465,匯總複製!H:J,2,FALSE)</f>
        <v>RTBM-36019</v>
      </c>
      <c r="G465" s="13">
        <f>IF(ISBLANK(VLOOKUP(A465,Feature統計!A:N,10,FALSE)),"",VLOOKUP(A465,Feature統計!A:N,10,FALSE))</f>
        <v>44866</v>
      </c>
      <c r="H465" s="13">
        <f>IF(ISBLANK(VLOOKUP(A465,Feature統計!A:N,11,FALSE)),"",VLOOKUP(A465,Feature統計!A:N,11,FALSE))</f>
        <v>44926</v>
      </c>
      <c r="I465" s="13">
        <f>IF(ISBLANK(VLOOKUP(A465,Feature統計!A:N,12,FALSE)),"",VLOOKUP(A465,Feature統計!A:N,12,FALSE))</f>
        <v>44866</v>
      </c>
      <c r="J465" s="13">
        <f>IF(ISBLANK(VLOOKUP(A465,Feature統計!A:N,13,FALSE)),"",VLOOKUP(A465,Feature統計!A:N,13,FALSE))</f>
        <v>44893</v>
      </c>
      <c r="K465" s="1" t="str">
        <f>IFERROR(VLOOKUP(E465,SystemTestCase!E:F,2,FALSE),VLOOKUP(E465,HW資料!A:B,2,FALSE))</f>
        <v>Fail</v>
      </c>
      <c r="L465" s="1" t="s">
        <v>7181</v>
      </c>
      <c r="M465" s="13" t="s">
        <v>5398</v>
      </c>
      <c r="N465" s="72" t="s">
        <v>5296</v>
      </c>
      <c r="O465" s="70" t="s">
        <v>7035</v>
      </c>
      <c r="P465" s="11" t="s">
        <v>7434</v>
      </c>
      <c r="Q465" s="11" t="s">
        <v>5409</v>
      </c>
      <c r="S465" s="60" t="str">
        <f t="shared" si="7"/>
        <v>Internal WaiveGNSS sensitivity requirement</v>
      </c>
    </row>
    <row r="466" spans="1:19" ht="34" x14ac:dyDescent="0.4">
      <c r="A466" s="11" t="str">
        <f>VLOOKUP(E466,匯總複製!H:N,5,FALSE)</f>
        <v>GNSS sensitivity requirement</v>
      </c>
      <c r="B466" s="12" t="str">
        <f>VLOOKUP(E466,匯總複製!H:N,7,FALSE)</f>
        <v>System Requirement</v>
      </c>
      <c r="C466" s="1" t="str">
        <f>VLOOKUP(A466,Feature統計!A:O,15,FALSE)</f>
        <v>Fail</v>
      </c>
      <c r="D466" s="1" t="str">
        <f>VLOOKUP(A466,Feature統計!A:O,5,FALSE)</f>
        <v>Bear</v>
      </c>
      <c r="E466" s="12" t="s">
        <v>638</v>
      </c>
      <c r="F466" s="12" t="str">
        <f>VLOOKUP(E466,匯總複製!H:J,2,FALSE)</f>
        <v>RTBM-36018</v>
      </c>
      <c r="G466" s="13">
        <f>IF(ISBLANK(VLOOKUP(A466,Feature統計!A:N,10,FALSE)),"",VLOOKUP(A466,Feature統計!A:N,10,FALSE))</f>
        <v>44866</v>
      </c>
      <c r="H466" s="13">
        <f>IF(ISBLANK(VLOOKUP(A466,Feature統計!A:N,11,FALSE)),"",VLOOKUP(A466,Feature統計!A:N,11,FALSE))</f>
        <v>44926</v>
      </c>
      <c r="I466" s="13">
        <f>IF(ISBLANK(VLOOKUP(A466,Feature統計!A:N,12,FALSE)),"",VLOOKUP(A466,Feature統計!A:N,12,FALSE))</f>
        <v>44866</v>
      </c>
      <c r="J466" s="13">
        <f>IF(ISBLANK(VLOOKUP(A466,Feature統計!A:N,13,FALSE)),"",VLOOKUP(A466,Feature統計!A:N,13,FALSE))</f>
        <v>44893</v>
      </c>
      <c r="K466" s="1" t="str">
        <f>IFERROR(VLOOKUP(E466,SystemTestCase!E:F,2,FALSE),VLOOKUP(E466,HW資料!A:B,2,FALSE))</f>
        <v>Fail</v>
      </c>
      <c r="L466" s="1" t="s">
        <v>7181</v>
      </c>
      <c r="M466" s="13" t="s">
        <v>5398</v>
      </c>
      <c r="N466" s="72" t="s">
        <v>5296</v>
      </c>
      <c r="O466" s="70" t="s">
        <v>7035</v>
      </c>
      <c r="P466" s="11" t="s">
        <v>7434</v>
      </c>
      <c r="Q466" s="11" t="s">
        <v>5409</v>
      </c>
      <c r="S466" s="60" t="str">
        <f t="shared" si="7"/>
        <v>Internal WaiveGNSS sensitivity requirement</v>
      </c>
    </row>
    <row r="467" spans="1:19" ht="34" x14ac:dyDescent="0.4">
      <c r="A467" s="11" t="str">
        <f>VLOOKUP(E467,匯總複製!H:N,5,FALSE)</f>
        <v>GNSS sensitivity requirement</v>
      </c>
      <c r="B467" s="12" t="str">
        <f>VLOOKUP(E467,匯總複製!H:N,7,FALSE)</f>
        <v>System Requirement</v>
      </c>
      <c r="C467" s="1" t="str">
        <f>VLOOKUP(A467,Feature統計!A:O,15,FALSE)</f>
        <v>Fail</v>
      </c>
      <c r="D467" s="1" t="str">
        <f>VLOOKUP(A467,Feature統計!A:O,5,FALSE)</f>
        <v>Bear</v>
      </c>
      <c r="E467" s="12" t="s">
        <v>640</v>
      </c>
      <c r="F467" s="12" t="str">
        <f>VLOOKUP(E467,匯總複製!H:J,2,FALSE)</f>
        <v>RTBM-36017</v>
      </c>
      <c r="G467" s="13">
        <f>IF(ISBLANK(VLOOKUP(A467,Feature統計!A:N,10,FALSE)),"",VLOOKUP(A467,Feature統計!A:N,10,FALSE))</f>
        <v>44866</v>
      </c>
      <c r="H467" s="13">
        <f>IF(ISBLANK(VLOOKUP(A467,Feature統計!A:N,11,FALSE)),"",VLOOKUP(A467,Feature統計!A:N,11,FALSE))</f>
        <v>44926</v>
      </c>
      <c r="I467" s="13">
        <f>IF(ISBLANK(VLOOKUP(A467,Feature統計!A:N,12,FALSE)),"",VLOOKUP(A467,Feature統計!A:N,12,FALSE))</f>
        <v>44866</v>
      </c>
      <c r="J467" s="13">
        <f>IF(ISBLANK(VLOOKUP(A467,Feature統計!A:N,13,FALSE)),"",VLOOKUP(A467,Feature統計!A:N,13,FALSE))</f>
        <v>44893</v>
      </c>
      <c r="K467" s="1" t="str">
        <f>IFERROR(VLOOKUP(E467,SystemTestCase!E:F,2,FALSE),VLOOKUP(E467,HW資料!A:B,2,FALSE))</f>
        <v>Fail</v>
      </c>
      <c r="L467" s="1" t="s">
        <v>7181</v>
      </c>
      <c r="M467" s="13" t="s">
        <v>5398</v>
      </c>
      <c r="N467" s="72" t="s">
        <v>5296</v>
      </c>
      <c r="O467" s="70" t="s">
        <v>7035</v>
      </c>
      <c r="P467" s="11" t="s">
        <v>7434</v>
      </c>
      <c r="Q467" s="11" t="s">
        <v>5409</v>
      </c>
      <c r="S467" s="60" t="str">
        <f t="shared" si="7"/>
        <v>Internal WaiveGNSS sensitivity requirement</v>
      </c>
    </row>
    <row r="468" spans="1:19" x14ac:dyDescent="0.4">
      <c r="A468" s="12" t="str">
        <f>VLOOKUP(E468,匯總複製!H:N,5,FALSE)</f>
        <v>GNSS signal receive and process to geo-localize</v>
      </c>
      <c r="B468" s="12" t="str">
        <f>VLOOKUP(E468,匯總複製!H:N,7,FALSE)</f>
        <v>System Requirement</v>
      </c>
      <c r="C468" s="1" t="str">
        <f>VLOOKUP(A468,Feature統計!A:O,15,FALSE)</f>
        <v>Pass</v>
      </c>
      <c r="D468" s="1" t="str">
        <f>VLOOKUP(A468,Feature統計!A:O,5,FALSE)</f>
        <v>Bear</v>
      </c>
      <c r="E468" s="12" t="s">
        <v>788</v>
      </c>
      <c r="F468" s="12" t="str">
        <f>VLOOKUP(E468,匯總複製!H:J,2,FALSE)</f>
        <v>RTBM-16127</v>
      </c>
      <c r="G468" s="13">
        <f>IF(ISBLANK(VLOOKUP(A468,Feature統計!A:N,10,FALSE)),"",VLOOKUP(A468,Feature統計!A:N,10,FALSE))</f>
        <v>44866</v>
      </c>
      <c r="H468" s="13">
        <f>IF(ISBLANK(VLOOKUP(A468,Feature統計!A:N,11,FALSE)),"",VLOOKUP(A468,Feature統計!A:N,11,FALSE))</f>
        <v>44895</v>
      </c>
      <c r="I468" s="13">
        <f>IF(ISBLANK(VLOOKUP(A468,Feature統計!A:N,12,FALSE)),"",VLOOKUP(A468,Feature統計!A:N,12,FALSE))</f>
        <v>44866</v>
      </c>
      <c r="J468" s="13">
        <f>IF(ISBLANK(VLOOKUP(A468,Feature統計!A:N,13,FALSE)),"",VLOOKUP(A468,Feature統計!A:N,13,FALSE))</f>
        <v>44893</v>
      </c>
      <c r="K468" s="1" t="str">
        <f>IFERROR(VLOOKUP(E468,SystemTestCase!E:F,2,FALSE),VLOOKUP(E468,HW資料!A:B,2,FALSE))</f>
        <v>StagePass</v>
      </c>
      <c r="L468" s="1"/>
      <c r="M468" s="13"/>
      <c r="N468" s="72"/>
      <c r="O468" s="11"/>
      <c r="P468" s="11"/>
      <c r="Q468" s="11"/>
      <c r="S468" t="str">
        <f t="shared" si="7"/>
        <v>GNSS signal receive and process to geo-localize</v>
      </c>
    </row>
    <row r="469" spans="1:19" x14ac:dyDescent="0.4">
      <c r="A469" s="12" t="str">
        <f>VLOOKUP(E469,匯總複製!H:N,5,FALSE)</f>
        <v>GNSS signal receive and process to geo-localize</v>
      </c>
      <c r="B469" s="12" t="str">
        <f>VLOOKUP(E469,匯總複製!H:N,7,FALSE)</f>
        <v>System Requirement</v>
      </c>
      <c r="C469" s="1" t="str">
        <f>VLOOKUP(A469,Feature統計!A:O,15,FALSE)</f>
        <v>Pass</v>
      </c>
      <c r="D469" s="1" t="str">
        <f>VLOOKUP(A469,Feature統計!A:O,5,FALSE)</f>
        <v>Bear</v>
      </c>
      <c r="E469" s="12" t="s">
        <v>792</v>
      </c>
      <c r="F469" s="12" t="str">
        <f>VLOOKUP(E469,匯總複製!H:J,2,FALSE)</f>
        <v>RTBM-16126</v>
      </c>
      <c r="G469" s="13">
        <f>IF(ISBLANK(VLOOKUP(A469,Feature統計!A:N,10,FALSE)),"",VLOOKUP(A469,Feature統計!A:N,10,FALSE))</f>
        <v>44866</v>
      </c>
      <c r="H469" s="13">
        <f>IF(ISBLANK(VLOOKUP(A469,Feature統計!A:N,11,FALSE)),"",VLOOKUP(A469,Feature統計!A:N,11,FALSE))</f>
        <v>44895</v>
      </c>
      <c r="I469" s="13">
        <f>IF(ISBLANK(VLOOKUP(A469,Feature統計!A:N,12,FALSE)),"",VLOOKUP(A469,Feature統計!A:N,12,FALSE))</f>
        <v>44866</v>
      </c>
      <c r="J469" s="13">
        <f>IF(ISBLANK(VLOOKUP(A469,Feature統計!A:N,13,FALSE)),"",VLOOKUP(A469,Feature統計!A:N,13,FALSE))</f>
        <v>44893</v>
      </c>
      <c r="K469" s="1" t="str">
        <f>IFERROR(VLOOKUP(E469,SystemTestCase!E:F,2,FALSE),VLOOKUP(E469,HW資料!A:B,2,FALSE))</f>
        <v>StagePass</v>
      </c>
      <c r="L469" s="1"/>
      <c r="M469" s="13"/>
      <c r="N469" s="72"/>
      <c r="O469" s="11"/>
      <c r="P469" s="11"/>
      <c r="Q469" s="11"/>
      <c r="S469" t="str">
        <f t="shared" si="7"/>
        <v>GNSS signal receive and process to geo-localize</v>
      </c>
    </row>
    <row r="470" spans="1:19" x14ac:dyDescent="0.4">
      <c r="A470" s="12" t="str">
        <f>VLOOKUP(E470,匯總複製!H:N,5,FALSE)</f>
        <v>GNSS signal receive and process to geo-localize</v>
      </c>
      <c r="B470" s="12" t="str">
        <f>VLOOKUP(E470,匯總複製!H:N,7,FALSE)</f>
        <v>System Requirement</v>
      </c>
      <c r="C470" s="1" t="str">
        <f>VLOOKUP(A470,Feature統計!A:O,15,FALSE)</f>
        <v>Pass</v>
      </c>
      <c r="D470" s="1" t="str">
        <f>VLOOKUP(A470,Feature統計!A:O,5,FALSE)</f>
        <v>Bear</v>
      </c>
      <c r="E470" s="12" t="s">
        <v>794</v>
      </c>
      <c r="F470" s="12" t="str">
        <f>VLOOKUP(E470,匯總複製!H:J,2,FALSE)</f>
        <v>RTBM-16125</v>
      </c>
      <c r="G470" s="13">
        <f>IF(ISBLANK(VLOOKUP(A470,Feature統計!A:N,10,FALSE)),"",VLOOKUP(A470,Feature統計!A:N,10,FALSE))</f>
        <v>44866</v>
      </c>
      <c r="H470" s="13">
        <f>IF(ISBLANK(VLOOKUP(A470,Feature統計!A:N,11,FALSE)),"",VLOOKUP(A470,Feature統計!A:N,11,FALSE))</f>
        <v>44895</v>
      </c>
      <c r="I470" s="13">
        <f>IF(ISBLANK(VLOOKUP(A470,Feature統計!A:N,12,FALSE)),"",VLOOKUP(A470,Feature統計!A:N,12,FALSE))</f>
        <v>44866</v>
      </c>
      <c r="J470" s="13">
        <f>IF(ISBLANK(VLOOKUP(A470,Feature統計!A:N,13,FALSE)),"",VLOOKUP(A470,Feature統計!A:N,13,FALSE))</f>
        <v>44893</v>
      </c>
      <c r="K470" s="1" t="str">
        <f>IFERROR(VLOOKUP(E470,SystemTestCase!E:F,2,FALSE),VLOOKUP(E470,HW資料!A:B,2,FALSE))</f>
        <v>StagePass</v>
      </c>
      <c r="L470" s="1"/>
      <c r="M470" s="13"/>
      <c r="N470" s="72"/>
      <c r="O470" s="11"/>
      <c r="P470" s="11"/>
      <c r="Q470" s="11"/>
      <c r="S470" t="str">
        <f t="shared" si="7"/>
        <v>GNSS signal receive and process to geo-localize</v>
      </c>
    </row>
    <row r="471" spans="1:19" ht="51" x14ac:dyDescent="0.4">
      <c r="A471" s="11" t="str">
        <f>VLOOKUP(E471,匯總複製!H:N,5,FALSE)</f>
        <v>Lifecycle status informations</v>
      </c>
      <c r="B471" s="12" t="str">
        <f>VLOOKUP(E471,匯總複製!H:N,7,FALSE)</f>
        <v>System Requirement</v>
      </c>
      <c r="C471" s="1" t="str">
        <f>VLOOKUP(A471,Feature統計!A:O,15,FALSE)</f>
        <v>Fail</v>
      </c>
      <c r="D471" s="1" t="str">
        <f>VLOOKUP(A471,Feature統計!A:O,5,FALSE)</f>
        <v>Terry</v>
      </c>
      <c r="E471" s="12" t="s">
        <v>40</v>
      </c>
      <c r="F471" s="12" t="str">
        <f>VLOOKUP(E471,匯總複製!H:J,2,FALSE)</f>
        <v>RTBM-36388</v>
      </c>
      <c r="G471" s="13">
        <f>IF(ISBLANK(VLOOKUP(A471,Feature統計!A:N,10,FALSE)),"",VLOOKUP(A471,Feature統計!A:N,10,FALSE))</f>
        <v>44866</v>
      </c>
      <c r="H471" s="13" t="str">
        <f>IF(ISBLANK(VLOOKUP(A471,Feature統計!A:N,11,FALSE)),"",VLOOKUP(A471,Feature統計!A:N,11,FALSE))</f>
        <v>TBD</v>
      </c>
      <c r="I471" s="13">
        <f>IF(ISBLANK(VLOOKUP(A471,Feature統計!A:N,12,FALSE)),"",VLOOKUP(A471,Feature統計!A:N,12,FALSE))</f>
        <v>44866</v>
      </c>
      <c r="J471" s="13" t="str">
        <f>IF(ISBLANK(VLOOKUP(A471,Feature統計!A:N,13,FALSE)),"",VLOOKUP(A471,Feature統計!A:N,13,FALSE))</f>
        <v/>
      </c>
      <c r="K471" s="1" t="str">
        <f>IFERROR(VLOOKUP(E471,SystemTestCase!E:F,2,FALSE),VLOOKUP(E471,HW資料!A:B,2,FALSE))</f>
        <v>Pass</v>
      </c>
      <c r="L471" s="1"/>
      <c r="M471" s="13"/>
      <c r="N471" s="72" t="s">
        <v>1889</v>
      </c>
      <c r="O471" s="11" t="s">
        <v>5381</v>
      </c>
      <c r="P471" s="11"/>
      <c r="Q471" s="11" t="s">
        <v>5409</v>
      </c>
      <c r="S471" s="60" t="str">
        <f t="shared" si="7"/>
        <v>Lifecycle status informations</v>
      </c>
    </row>
    <row r="472" spans="1:19" ht="102" x14ac:dyDescent="0.4">
      <c r="A472" s="11" t="str">
        <f>VLOOKUP(E472,匯總複製!H:N,5,FALSE)</f>
        <v>Lifecycle status informations</v>
      </c>
      <c r="B472" s="12" t="str">
        <f>VLOOKUP(E472,匯總複製!H:N,7,FALSE)</f>
        <v>System Requirement</v>
      </c>
      <c r="C472" s="1" t="str">
        <f>VLOOKUP(A472,Feature統計!A:O,15,FALSE)</f>
        <v>Fail</v>
      </c>
      <c r="D472" s="1" t="str">
        <f>VLOOKUP(A472,Feature統計!A:O,5,FALSE)</f>
        <v>Terry</v>
      </c>
      <c r="E472" s="12" t="s">
        <v>77</v>
      </c>
      <c r="F472" s="12" t="str">
        <f>VLOOKUP(E472,匯總複製!H:J,2,FALSE)</f>
        <v>RTBM-35958</v>
      </c>
      <c r="G472" s="13">
        <f>IF(ISBLANK(VLOOKUP(A472,Feature統計!A:N,10,FALSE)),"",VLOOKUP(A472,Feature統計!A:N,10,FALSE))</f>
        <v>44866</v>
      </c>
      <c r="H472" s="13" t="str">
        <f>IF(ISBLANK(VLOOKUP(A472,Feature統計!A:N,11,FALSE)),"",VLOOKUP(A472,Feature統計!A:N,11,FALSE))</f>
        <v>TBD</v>
      </c>
      <c r="I472" s="13">
        <f>IF(ISBLANK(VLOOKUP(A472,Feature統計!A:N,12,FALSE)),"",VLOOKUP(A472,Feature統計!A:N,12,FALSE))</f>
        <v>44866</v>
      </c>
      <c r="J472" s="13" t="str">
        <f>IF(ISBLANK(VLOOKUP(A472,Feature統計!A:N,13,FALSE)),"",VLOOKUP(A472,Feature統計!A:N,13,FALSE))</f>
        <v/>
      </c>
      <c r="K472" s="1" t="str">
        <f>IFERROR(VLOOKUP(E472,SystemTestCase!E:F,2,FALSE),VLOOKUP(E472,HW資料!A:B,2,FALSE))</f>
        <v>Pass</v>
      </c>
      <c r="L472" s="79" t="s">
        <v>7570</v>
      </c>
      <c r="M472" s="13">
        <v>45065</v>
      </c>
      <c r="N472" s="72" t="s">
        <v>1908</v>
      </c>
      <c r="O472" s="11" t="s">
        <v>5438</v>
      </c>
      <c r="P472" s="11"/>
      <c r="Q472" s="11" t="s">
        <v>5409</v>
      </c>
      <c r="S472" s="60" t="str">
        <f t="shared" si="7"/>
        <v>Lifecycle status informations</v>
      </c>
    </row>
    <row r="473" spans="1:19" x14ac:dyDescent="0.4">
      <c r="A473" s="12" t="str">
        <f>VLOOKUP(E473,匯總複製!H:N,5,FALSE)</f>
        <v>DTC - Microphone</v>
      </c>
      <c r="B473" s="12" t="str">
        <f>VLOOKUP(E473,匯總複製!H:N,7,FALSE)</f>
        <v>System Requirement</v>
      </c>
      <c r="C473" s="1" t="str">
        <f>VLOOKUP(A473,Feature統計!A:O,15,FALSE)</f>
        <v>On-going w/h some pass</v>
      </c>
      <c r="D473" s="1" t="str">
        <f>VLOOKUP(A473,Feature統計!A:O,5,FALSE)</f>
        <v>Nick</v>
      </c>
      <c r="E473" s="12" t="s">
        <v>160</v>
      </c>
      <c r="F473" s="12" t="str">
        <f>VLOOKUP(E473,匯總複製!H:J,2,FALSE)</f>
        <v>RTBM-36524</v>
      </c>
      <c r="G473" s="13">
        <f>IF(ISBLANK(VLOOKUP(A473,Feature統計!A:N,10,FALSE)),"",VLOOKUP(A473,Feature統計!A:N,10,FALSE))</f>
        <v>44879</v>
      </c>
      <c r="H473" s="13">
        <f>IF(ISBLANK(VLOOKUP(A473,Feature統計!A:N,11,FALSE)),"",VLOOKUP(A473,Feature統計!A:N,11,FALSE))</f>
        <v>44904</v>
      </c>
      <c r="I473" s="13">
        <f>IF(ISBLANK(VLOOKUP(A473,Feature統計!A:N,12,FALSE)),"",VLOOKUP(A473,Feature統計!A:N,12,FALSE))</f>
        <v>44888</v>
      </c>
      <c r="J473" s="13" t="str">
        <f>IF(ISBLANK(VLOOKUP(A473,Feature統計!A:N,13,FALSE)),"",VLOOKUP(A473,Feature統計!A:N,13,FALSE))</f>
        <v/>
      </c>
      <c r="K473" s="1" t="str">
        <f>IFERROR(VLOOKUP(E473,SystemTestCase!E:F,2,FALSE),VLOOKUP(E473,HW資料!A:B,2,FALSE))</f>
        <v>Pass</v>
      </c>
      <c r="L473" s="1"/>
      <c r="M473" s="13"/>
      <c r="N473" s="72"/>
      <c r="O473" s="11" t="s">
        <v>5256</v>
      </c>
      <c r="P473" s="11"/>
      <c r="Q473" s="11"/>
      <c r="S473" t="str">
        <f t="shared" si="7"/>
        <v>DTC - Microphone</v>
      </c>
    </row>
    <row r="474" spans="1:19" x14ac:dyDescent="0.4">
      <c r="A474" s="12" t="str">
        <f>VLOOKUP(E474,匯總複製!H:N,5,FALSE)</f>
        <v>Lifecycle status informations</v>
      </c>
      <c r="B474" s="12" t="str">
        <f>VLOOKUP(E474,匯總複製!H:N,7,FALSE)</f>
        <v>System Requirement</v>
      </c>
      <c r="C474" s="1" t="str">
        <f>VLOOKUP(A474,Feature統計!A:O,15,FALSE)</f>
        <v>Fail</v>
      </c>
      <c r="D474" s="1" t="str">
        <f>VLOOKUP(A474,Feature統計!A:O,5,FALSE)</f>
        <v>Terry</v>
      </c>
      <c r="E474" s="12" t="s">
        <v>422</v>
      </c>
      <c r="F474" s="12" t="str">
        <f>VLOOKUP(E474,匯總複製!H:J,2,FALSE)</f>
        <v>RTBM-36202</v>
      </c>
      <c r="G474" s="13">
        <f>IF(ISBLANK(VLOOKUP(A474,Feature統計!A:N,10,FALSE)),"",VLOOKUP(A474,Feature統計!A:N,10,FALSE))</f>
        <v>44866</v>
      </c>
      <c r="H474" s="13" t="str">
        <f>IF(ISBLANK(VLOOKUP(A474,Feature統計!A:N,11,FALSE)),"",VLOOKUP(A474,Feature統計!A:N,11,FALSE))</f>
        <v>TBD</v>
      </c>
      <c r="I474" s="13">
        <f>IF(ISBLANK(VLOOKUP(A474,Feature統計!A:N,12,FALSE)),"",VLOOKUP(A474,Feature統計!A:N,12,FALSE))</f>
        <v>44866</v>
      </c>
      <c r="J474" s="13" t="str">
        <f>IF(ISBLANK(VLOOKUP(A474,Feature統計!A:N,13,FALSE)),"",VLOOKUP(A474,Feature統計!A:N,13,FALSE))</f>
        <v/>
      </c>
      <c r="K474" s="1" t="str">
        <f>IFERROR(VLOOKUP(E474,SystemTestCase!E:F,2,FALSE),VLOOKUP(E474,HW資料!A:B,2,FALSE))</f>
        <v>Pass</v>
      </c>
      <c r="L474" s="1"/>
      <c r="M474" s="13"/>
      <c r="N474" s="72"/>
      <c r="O474" s="11" t="s">
        <v>5254</v>
      </c>
      <c r="P474" s="11"/>
      <c r="Q474" s="11"/>
      <c r="S474" t="str">
        <f t="shared" si="7"/>
        <v>Lifecycle status informations</v>
      </c>
    </row>
    <row r="475" spans="1:19" ht="34" x14ac:dyDescent="0.4">
      <c r="A475" s="11" t="str">
        <f>VLOOKUP(E475,匯總複製!H:N,5,FALSE)</f>
        <v>Lifecycle status informations</v>
      </c>
      <c r="B475" s="12" t="str">
        <f>VLOOKUP(E475,匯總複製!H:N,7,FALSE)</f>
        <v>System Requirement</v>
      </c>
      <c r="C475" s="1" t="str">
        <f>VLOOKUP(A475,Feature統計!A:O,15,FALSE)</f>
        <v>Fail</v>
      </c>
      <c r="D475" s="1" t="str">
        <f>VLOOKUP(A475,Feature統計!A:O,5,FALSE)</f>
        <v>Terry</v>
      </c>
      <c r="E475" s="12" t="s">
        <v>494</v>
      </c>
      <c r="F475" s="12" t="str">
        <f>VLOOKUP(E475,匯總複製!H:J,2,FALSE)</f>
        <v>RTBM-36199</v>
      </c>
      <c r="G475" s="13">
        <f>IF(ISBLANK(VLOOKUP(A475,Feature統計!A:N,10,FALSE)),"",VLOOKUP(A475,Feature統計!A:N,10,FALSE))</f>
        <v>44866</v>
      </c>
      <c r="H475" s="13" t="str">
        <f>IF(ISBLANK(VLOOKUP(A475,Feature統計!A:N,11,FALSE)),"",VLOOKUP(A475,Feature統計!A:N,11,FALSE))</f>
        <v>TBD</v>
      </c>
      <c r="I475" s="13">
        <f>IF(ISBLANK(VLOOKUP(A475,Feature統計!A:N,12,FALSE)),"",VLOOKUP(A475,Feature統計!A:N,12,FALSE))</f>
        <v>44866</v>
      </c>
      <c r="J475" s="13" t="str">
        <f>IF(ISBLANK(VLOOKUP(A475,Feature統計!A:N,13,FALSE)),"",VLOOKUP(A475,Feature統計!A:N,13,FALSE))</f>
        <v/>
      </c>
      <c r="K475" s="1" t="str">
        <f>IFERROR(VLOOKUP(E475,SystemTestCase!E:F,2,FALSE),VLOOKUP(E475,HW資料!A:B,2,FALSE))</f>
        <v>Fail</v>
      </c>
      <c r="L475" s="1" t="s">
        <v>7182</v>
      </c>
      <c r="M475" s="13" t="s">
        <v>5398</v>
      </c>
      <c r="N475" s="72" t="s">
        <v>5296</v>
      </c>
      <c r="O475" s="59" t="s">
        <v>7036</v>
      </c>
      <c r="P475" s="11" t="s">
        <v>7434</v>
      </c>
      <c r="Q475" s="11" t="s">
        <v>5409</v>
      </c>
      <c r="S475" s="60" t="str">
        <f t="shared" si="7"/>
        <v>Internal WaiveLifecycle status informations</v>
      </c>
    </row>
    <row r="476" spans="1:19" ht="34" x14ac:dyDescent="0.4">
      <c r="A476" s="11" t="str">
        <f>VLOOKUP(E476,匯總複製!H:N,5,FALSE)</f>
        <v>Lifecycle status informations</v>
      </c>
      <c r="B476" s="12" t="str">
        <f>VLOOKUP(E476,匯總複製!H:N,7,FALSE)</f>
        <v>System Requirement</v>
      </c>
      <c r="C476" s="1" t="str">
        <f>VLOOKUP(A476,Feature統計!A:O,15,FALSE)</f>
        <v>Fail</v>
      </c>
      <c r="D476" s="1" t="str">
        <f>VLOOKUP(A476,Feature統計!A:O,5,FALSE)</f>
        <v>Terry</v>
      </c>
      <c r="E476" s="12" t="s">
        <v>498</v>
      </c>
      <c r="F476" s="12" t="str">
        <f>VLOOKUP(E476,匯總複製!H:J,2,FALSE)</f>
        <v>RTBM-36197</v>
      </c>
      <c r="G476" s="13">
        <f>IF(ISBLANK(VLOOKUP(A476,Feature統計!A:N,10,FALSE)),"",VLOOKUP(A476,Feature統計!A:N,10,FALSE))</f>
        <v>44866</v>
      </c>
      <c r="H476" s="13" t="str">
        <f>IF(ISBLANK(VLOOKUP(A476,Feature統計!A:N,11,FALSE)),"",VLOOKUP(A476,Feature統計!A:N,11,FALSE))</f>
        <v>TBD</v>
      </c>
      <c r="I476" s="13">
        <f>IF(ISBLANK(VLOOKUP(A476,Feature統計!A:N,12,FALSE)),"",VLOOKUP(A476,Feature統計!A:N,12,FALSE))</f>
        <v>44866</v>
      </c>
      <c r="J476" s="13" t="str">
        <f>IF(ISBLANK(VLOOKUP(A476,Feature統計!A:N,13,FALSE)),"",VLOOKUP(A476,Feature統計!A:N,13,FALSE))</f>
        <v/>
      </c>
      <c r="K476" s="1" t="str">
        <f>IFERROR(VLOOKUP(E476,SystemTestCase!E:F,2,FALSE),VLOOKUP(E476,HW資料!A:B,2,FALSE))</f>
        <v>Fail</v>
      </c>
      <c r="L476" s="1" t="s">
        <v>7182</v>
      </c>
      <c r="M476" s="13" t="s">
        <v>5398</v>
      </c>
      <c r="N476" s="72" t="s">
        <v>5296</v>
      </c>
      <c r="O476" s="59" t="s">
        <v>7036</v>
      </c>
      <c r="P476" s="11" t="s">
        <v>7434</v>
      </c>
      <c r="Q476" s="11" t="s">
        <v>5409</v>
      </c>
      <c r="S476" s="60" t="str">
        <f t="shared" si="7"/>
        <v>Internal WaiveLifecycle status informations</v>
      </c>
    </row>
    <row r="477" spans="1:19" ht="85" x14ac:dyDescent="0.4">
      <c r="A477" s="11" t="str">
        <f>VLOOKUP(E477,匯總複製!H:N,5,FALSE)</f>
        <v>Lifecycle status informations</v>
      </c>
      <c r="B477" s="12" t="str">
        <f>VLOOKUP(E477,匯總複製!H:N,7,FALSE)</f>
        <v>System Requirement</v>
      </c>
      <c r="C477" s="1" t="str">
        <f>VLOOKUP(A477,Feature統計!A:O,15,FALSE)</f>
        <v>Fail</v>
      </c>
      <c r="D477" s="1" t="str">
        <f>VLOOKUP(A477,Feature統計!A:O,5,FALSE)</f>
        <v>Terry</v>
      </c>
      <c r="E477" s="12" t="s">
        <v>522</v>
      </c>
      <c r="F477" s="12" t="str">
        <f>VLOOKUP(E477,匯總複製!H:J,2,FALSE)</f>
        <v>RTBM-36223</v>
      </c>
      <c r="G477" s="13">
        <f>IF(ISBLANK(VLOOKUP(A477,Feature統計!A:N,10,FALSE)),"",VLOOKUP(A477,Feature統計!A:N,10,FALSE))</f>
        <v>44866</v>
      </c>
      <c r="H477" s="13" t="str">
        <f>IF(ISBLANK(VLOOKUP(A477,Feature統計!A:N,11,FALSE)),"",VLOOKUP(A477,Feature統計!A:N,11,FALSE))</f>
        <v>TBD</v>
      </c>
      <c r="I477" s="13">
        <f>IF(ISBLANK(VLOOKUP(A477,Feature統計!A:N,12,FALSE)),"",VLOOKUP(A477,Feature統計!A:N,12,FALSE))</f>
        <v>44866</v>
      </c>
      <c r="J477" s="13" t="str">
        <f>IF(ISBLANK(VLOOKUP(A477,Feature統計!A:N,13,FALSE)),"",VLOOKUP(A477,Feature統計!A:N,13,FALSE))</f>
        <v/>
      </c>
      <c r="K477" s="1" t="str">
        <f>IFERROR(VLOOKUP(E477,SystemTestCase!E:F,2,FALSE),VLOOKUP(E477,HW資料!A:B,2,FALSE))</f>
        <v>Pass</v>
      </c>
      <c r="L477" s="1"/>
      <c r="M477" s="13"/>
      <c r="N477" s="72"/>
      <c r="O477" s="11" t="s">
        <v>6503</v>
      </c>
      <c r="P477" s="11"/>
      <c r="Q477" s="11" t="s">
        <v>5409</v>
      </c>
      <c r="S477" s="60" t="str">
        <f t="shared" si="7"/>
        <v>Lifecycle status informations</v>
      </c>
    </row>
    <row r="478" spans="1:19" ht="255" x14ac:dyDescent="0.4">
      <c r="A478" s="11" t="str">
        <f>VLOOKUP(E478,匯總複製!H:N,5,FALSE)</f>
        <v>Lifecycle status informations</v>
      </c>
      <c r="B478" s="12" t="str">
        <f>VLOOKUP(E478,匯總複製!H:N,7,FALSE)</f>
        <v>System Requirement</v>
      </c>
      <c r="C478" s="1" t="str">
        <f>VLOOKUP(A478,Feature統計!A:O,15,FALSE)</f>
        <v>Fail</v>
      </c>
      <c r="D478" s="1" t="str">
        <f>VLOOKUP(A478,Feature統計!A:O,5,FALSE)</f>
        <v>Terry</v>
      </c>
      <c r="E478" s="12" t="s">
        <v>540</v>
      </c>
      <c r="F478" s="12" t="str">
        <f>VLOOKUP(E478,匯總複製!H:J,2,FALSE)</f>
        <v>RTBM-35952</v>
      </c>
      <c r="G478" s="13">
        <f>IF(ISBLANK(VLOOKUP(A478,Feature統計!A:N,10,FALSE)),"",VLOOKUP(A478,Feature統計!A:N,10,FALSE))</f>
        <v>44866</v>
      </c>
      <c r="H478" s="13" t="str">
        <f>IF(ISBLANK(VLOOKUP(A478,Feature統計!A:N,11,FALSE)),"",VLOOKUP(A478,Feature統計!A:N,11,FALSE))</f>
        <v>TBD</v>
      </c>
      <c r="I478" s="13">
        <f>IF(ISBLANK(VLOOKUP(A478,Feature統計!A:N,12,FALSE)),"",VLOOKUP(A478,Feature統計!A:N,12,FALSE))</f>
        <v>44866</v>
      </c>
      <c r="J478" s="13" t="str">
        <f>IF(ISBLANK(VLOOKUP(A478,Feature統計!A:N,13,FALSE)),"",VLOOKUP(A478,Feature統計!A:N,13,FALSE))</f>
        <v/>
      </c>
      <c r="K478" s="1" t="str">
        <f>IFERROR(VLOOKUP(E478,SystemTestCase!E:F,2,FALSE),VLOOKUP(E478,HW資料!A:B,2,FALSE))</f>
        <v>Pass</v>
      </c>
      <c r="L478" s="79" t="s">
        <v>7570</v>
      </c>
      <c r="M478" s="13"/>
      <c r="N478" s="72" t="s">
        <v>1906</v>
      </c>
      <c r="O478" s="11" t="s">
        <v>7057</v>
      </c>
      <c r="P478" s="11"/>
      <c r="Q478" s="11" t="s">
        <v>5409</v>
      </c>
      <c r="S478" s="60" t="str">
        <f t="shared" si="7"/>
        <v>Lifecycle status informations</v>
      </c>
    </row>
    <row r="479" spans="1:19" x14ac:dyDescent="0.4">
      <c r="A479" s="12" t="str">
        <f>VLOOKUP(E479,匯總複製!H:N,5,FALSE)</f>
        <v>Out of scope</v>
      </c>
      <c r="B479" s="12" t="str">
        <f>VLOOKUP(E479,匯總複製!H:N,7,FALSE)</f>
        <v>System Requirement</v>
      </c>
      <c r="C479" s="1" t="e">
        <f>VLOOKUP(A479,Feature統計!A:O,15,FALSE)</f>
        <v>#N/A</v>
      </c>
      <c r="D479" s="1" t="e">
        <f>VLOOKUP(A479,Feature統計!A:O,5,FALSE)</f>
        <v>#N/A</v>
      </c>
      <c r="E479" s="12" t="s">
        <v>688</v>
      </c>
      <c r="F479" s="12" t="str">
        <f>VLOOKUP(E479,匯總複製!H:J,2,FALSE)</f>
        <v>RTBM-36204</v>
      </c>
      <c r="G479" s="13" t="e">
        <f>IF(ISBLANK(VLOOKUP(A479,Feature統計!A:N,10,FALSE)),"",VLOOKUP(A479,Feature統計!A:N,10,FALSE))</f>
        <v>#N/A</v>
      </c>
      <c r="H479" s="13" t="e">
        <f>IF(ISBLANK(VLOOKUP(A479,Feature統計!A:N,11,FALSE)),"",VLOOKUP(A479,Feature統計!A:N,11,FALSE))</f>
        <v>#N/A</v>
      </c>
      <c r="I479" s="13" t="e">
        <f>IF(ISBLANK(VLOOKUP(A479,Feature統計!A:N,12,FALSE)),"",VLOOKUP(A479,Feature統計!A:N,12,FALSE))</f>
        <v>#N/A</v>
      </c>
      <c r="J479" s="13" t="e">
        <f>IF(ISBLANK(VLOOKUP(A479,Feature統計!A:N,13,FALSE)),"",VLOOKUP(A479,Feature統計!A:N,13,FALSE))</f>
        <v>#N/A</v>
      </c>
      <c r="K479" s="1" t="str">
        <f>IFERROR(VLOOKUP(E479,SystemTestCase!E:F,2,FALSE),VLOOKUP(E479,HW資料!A:B,2,FALSE))</f>
        <v>Reviewed</v>
      </c>
      <c r="L479" s="1"/>
      <c r="M479" s="13"/>
      <c r="N479" s="72"/>
      <c r="O479" s="11" t="s">
        <v>5255</v>
      </c>
      <c r="P479" s="11"/>
      <c r="Q479" s="11"/>
      <c r="S479" t="str">
        <f t="shared" si="7"/>
        <v>Out of scope</v>
      </c>
    </row>
    <row r="480" spans="1:19" x14ac:dyDescent="0.4">
      <c r="A480" s="12" t="str">
        <f>VLOOKUP(E480,匯總複製!H:N,5,FALSE)</f>
        <v>Initialisation duration of the transceiver</v>
      </c>
      <c r="B480" s="12" t="str">
        <f>VLOOKUP(E480,匯總複製!H:N,7,FALSE)</f>
        <v>System Requirement</v>
      </c>
      <c r="C480" s="1" t="str">
        <f>VLOOKUP(A480,Feature統計!A:O,15,FALSE)</f>
        <v>Pass</v>
      </c>
      <c r="D480" s="1" t="str">
        <f>VLOOKUP(A480,Feature統計!A:O,5,FALSE)</f>
        <v>Matt</v>
      </c>
      <c r="E480" s="12" t="s">
        <v>804</v>
      </c>
      <c r="F480" s="12" t="str">
        <f>VLOOKUP(E480,匯總複製!H:J,2,FALSE)</f>
        <v>RTBM-12809</v>
      </c>
      <c r="G480" s="13">
        <f>IF(ISBLANK(VLOOKUP(A480,Feature統計!A:N,10,FALSE)),"",VLOOKUP(A480,Feature統計!A:N,10,FALSE))</f>
        <v>44854</v>
      </c>
      <c r="H480" s="13">
        <f>IF(ISBLANK(VLOOKUP(A480,Feature統計!A:N,11,FALSE)),"",VLOOKUP(A480,Feature統計!A:N,11,FALSE))</f>
        <v>44865</v>
      </c>
      <c r="I480" s="13">
        <f>IF(ISBLANK(VLOOKUP(A480,Feature統計!A:N,12,FALSE)),"",VLOOKUP(A480,Feature統計!A:N,12,FALSE))</f>
        <v>44854</v>
      </c>
      <c r="J480" s="13">
        <f>IF(ISBLANK(VLOOKUP(A480,Feature統計!A:N,13,FALSE)),"",VLOOKUP(A480,Feature統計!A:N,13,FALSE))</f>
        <v>44865</v>
      </c>
      <c r="K480" s="1" t="str">
        <f>IFERROR(VLOOKUP(E480,SystemTestCase!E:F,2,FALSE),VLOOKUP(E480,HW資料!A:B,2,FALSE))</f>
        <v>Pass</v>
      </c>
      <c r="L480" s="1"/>
      <c r="M480" s="13"/>
      <c r="N480" s="72"/>
      <c r="O480" s="11"/>
      <c r="P480" s="11"/>
      <c r="Q480" s="11"/>
      <c r="S480" t="str">
        <f t="shared" si="7"/>
        <v>Initialisation duration of the transceiver</v>
      </c>
    </row>
    <row r="481" spans="1:19" x14ac:dyDescent="0.4">
      <c r="A481" s="12" t="str">
        <f>VLOOKUP(E481,匯總複製!H:N,5,FALSE)</f>
        <v>LED Outputs</v>
      </c>
      <c r="B481" s="12" t="str">
        <f>VLOOKUP(E481,匯總複製!H:N,7,FALSE)</f>
        <v>System Requirement</v>
      </c>
      <c r="C481" s="1" t="str">
        <f>VLOOKUP(A481,Feature統計!A:O,15,FALSE)</f>
        <v>Pass</v>
      </c>
      <c r="D481" s="1" t="str">
        <f>VLOOKUP(A481,Feature統計!A:O,5,FALSE)</f>
        <v>Terry</v>
      </c>
      <c r="E481" s="12" t="s">
        <v>458</v>
      </c>
      <c r="F481" s="12" t="str">
        <f>VLOOKUP(E481,匯總複製!H:J,2,FALSE)</f>
        <v>RTBM-36360</v>
      </c>
      <c r="G481" s="13">
        <f>IF(ISBLANK(VLOOKUP(A481,Feature統計!A:N,10,FALSE)),"",VLOOKUP(A481,Feature統計!A:N,10,FALSE))</f>
        <v>44866</v>
      </c>
      <c r="H481" s="13">
        <f>IF(ISBLANK(VLOOKUP(A481,Feature統計!A:N,11,FALSE)),"",VLOOKUP(A481,Feature統計!A:N,11,FALSE))</f>
        <v>44895</v>
      </c>
      <c r="I481" s="13">
        <f>IF(ISBLANK(VLOOKUP(A481,Feature統計!A:N,12,FALSE)),"",VLOOKUP(A481,Feature統計!A:N,12,FALSE))</f>
        <v>44875</v>
      </c>
      <c r="J481" s="13">
        <f>IF(ISBLANK(VLOOKUP(A481,Feature統計!A:N,13,FALSE)),"",VLOOKUP(A481,Feature統計!A:N,13,FALSE))</f>
        <v>44590</v>
      </c>
      <c r="K481" s="1" t="str">
        <f>IFERROR(VLOOKUP(E481,SystemTestCase!E:F,2,FALSE),VLOOKUP(E481,HW資料!A:B,2,FALSE))</f>
        <v>StagePass</v>
      </c>
      <c r="L481" s="1"/>
      <c r="M481" s="13"/>
      <c r="N481" s="72"/>
      <c r="O481" s="11"/>
      <c r="P481" s="11"/>
      <c r="Q481" s="11"/>
      <c r="S481" t="str">
        <f t="shared" si="7"/>
        <v>LED Outputs</v>
      </c>
    </row>
    <row r="482" spans="1:19" x14ac:dyDescent="0.4">
      <c r="A482" s="12" t="str">
        <f>VLOOKUP(E482,匯總複製!H:N,5,FALSE)</f>
        <v>TCU monitoring requirement</v>
      </c>
      <c r="B482" s="12" t="str">
        <f>VLOOKUP(E482,匯總複製!H:N,7,FALSE)</f>
        <v>System Requirement</v>
      </c>
      <c r="C482" s="1" t="str">
        <f>VLOOKUP(A482,Feature統計!A:O,15,FALSE)</f>
        <v>Pass</v>
      </c>
      <c r="D482" s="1" t="str">
        <f>VLOOKUP(A482,Feature統計!A:O,5,FALSE)</f>
        <v>Nick</v>
      </c>
      <c r="E482" s="12" t="s">
        <v>136</v>
      </c>
      <c r="F482" s="12" t="str">
        <f>VLOOKUP(E482,匯總複製!H:J,2,FALSE)</f>
        <v>RTBM-36536</v>
      </c>
      <c r="G482" s="13">
        <f>IF(ISBLANK(VLOOKUP(A482,Feature統計!A:N,10,FALSE)),"",VLOOKUP(A482,Feature統計!A:N,10,FALSE))</f>
        <v>44879</v>
      </c>
      <c r="H482" s="13">
        <f>IF(ISBLANK(VLOOKUP(A482,Feature統計!A:N,11,FALSE)),"",VLOOKUP(A482,Feature統計!A:N,11,FALSE))</f>
        <v>44904</v>
      </c>
      <c r="I482" s="13">
        <f>IF(ISBLANK(VLOOKUP(A482,Feature統計!A:N,12,FALSE)),"",VLOOKUP(A482,Feature統計!A:N,12,FALSE))</f>
        <v>44888</v>
      </c>
      <c r="J482" s="13" t="str">
        <f>IF(ISBLANK(VLOOKUP(A482,Feature統計!A:N,13,FALSE)),"",VLOOKUP(A482,Feature統計!A:N,13,FALSE))</f>
        <v/>
      </c>
      <c r="K482" s="1" t="str">
        <f>IFERROR(VLOOKUP(E482,SystemTestCase!E:F,2,FALSE),VLOOKUP(E482,HW資料!A:B,2,FALSE))</f>
        <v>StagePass</v>
      </c>
      <c r="L482" s="1"/>
      <c r="M482" s="13"/>
      <c r="N482" s="72"/>
      <c r="O482" s="11" t="s">
        <v>3901</v>
      </c>
      <c r="P482" s="11"/>
      <c r="Q482" s="11"/>
      <c r="S482" t="str">
        <f t="shared" si="7"/>
        <v>TCU monitoring requirement</v>
      </c>
    </row>
    <row r="483" spans="1:19" x14ac:dyDescent="0.4">
      <c r="A483" s="12" t="str">
        <f>VLOOKUP(E483,匯總複製!H:N,5,FALSE)</f>
        <v>TCU monitoring requirement</v>
      </c>
      <c r="B483" s="12" t="str">
        <f>VLOOKUP(E483,匯總複製!H:N,7,FALSE)</f>
        <v>System Requirement</v>
      </c>
      <c r="C483" s="1" t="str">
        <f>VLOOKUP(A483,Feature統計!A:O,15,FALSE)</f>
        <v>Pass</v>
      </c>
      <c r="D483" s="1" t="str">
        <f>VLOOKUP(A483,Feature統計!A:O,5,FALSE)</f>
        <v>Nick</v>
      </c>
      <c r="E483" s="12" t="s">
        <v>144</v>
      </c>
      <c r="F483" s="12" t="str">
        <f>VLOOKUP(E483,匯總複製!H:J,2,FALSE)</f>
        <v>RTBM-36532</v>
      </c>
      <c r="G483" s="13">
        <f>IF(ISBLANK(VLOOKUP(A483,Feature統計!A:N,10,FALSE)),"",VLOOKUP(A483,Feature統計!A:N,10,FALSE))</f>
        <v>44879</v>
      </c>
      <c r="H483" s="13">
        <f>IF(ISBLANK(VLOOKUP(A483,Feature統計!A:N,11,FALSE)),"",VLOOKUP(A483,Feature統計!A:N,11,FALSE))</f>
        <v>44904</v>
      </c>
      <c r="I483" s="13">
        <f>IF(ISBLANK(VLOOKUP(A483,Feature統計!A:N,12,FALSE)),"",VLOOKUP(A483,Feature統計!A:N,12,FALSE))</f>
        <v>44888</v>
      </c>
      <c r="J483" s="13" t="str">
        <f>IF(ISBLANK(VLOOKUP(A483,Feature統計!A:N,13,FALSE)),"",VLOOKUP(A483,Feature統計!A:N,13,FALSE))</f>
        <v/>
      </c>
      <c r="K483" s="1" t="str">
        <f>IFERROR(VLOOKUP(E483,SystemTestCase!E:F,2,FALSE),VLOOKUP(E483,HW資料!A:B,2,FALSE))</f>
        <v>StagePass</v>
      </c>
      <c r="L483" s="1"/>
      <c r="M483" s="13"/>
      <c r="N483" s="72"/>
      <c r="O483" s="11" t="s">
        <v>3901</v>
      </c>
      <c r="P483" s="11"/>
      <c r="Q483" s="11"/>
      <c r="S483" t="str">
        <f t="shared" si="7"/>
        <v>TCU monitoring requirement</v>
      </c>
    </row>
    <row r="484" spans="1:19" x14ac:dyDescent="0.4">
      <c r="A484" s="12" t="str">
        <f>VLOOKUP(E484,匯總複製!H:N,5,FALSE)</f>
        <v>TCU monitoring requirement</v>
      </c>
      <c r="B484" s="12" t="str">
        <f>VLOOKUP(E484,匯總複製!H:N,7,FALSE)</f>
        <v>System Requirement</v>
      </c>
      <c r="C484" s="1" t="str">
        <f>VLOOKUP(A484,Feature統計!A:O,15,FALSE)</f>
        <v>Pass</v>
      </c>
      <c r="D484" s="1" t="str">
        <f>VLOOKUP(A484,Feature統計!A:O,5,FALSE)</f>
        <v>Nick</v>
      </c>
      <c r="E484" s="12" t="s">
        <v>152</v>
      </c>
      <c r="F484" s="12" t="str">
        <f>VLOOKUP(E484,匯總複製!H:J,2,FALSE)</f>
        <v>RTBM-36528</v>
      </c>
      <c r="G484" s="13">
        <f>IF(ISBLANK(VLOOKUP(A484,Feature統計!A:N,10,FALSE)),"",VLOOKUP(A484,Feature統計!A:N,10,FALSE))</f>
        <v>44879</v>
      </c>
      <c r="H484" s="13">
        <f>IF(ISBLANK(VLOOKUP(A484,Feature統計!A:N,11,FALSE)),"",VLOOKUP(A484,Feature統計!A:N,11,FALSE))</f>
        <v>44904</v>
      </c>
      <c r="I484" s="13">
        <f>IF(ISBLANK(VLOOKUP(A484,Feature統計!A:N,12,FALSE)),"",VLOOKUP(A484,Feature統計!A:N,12,FALSE))</f>
        <v>44888</v>
      </c>
      <c r="J484" s="13" t="str">
        <f>IF(ISBLANK(VLOOKUP(A484,Feature統計!A:N,13,FALSE)),"",VLOOKUP(A484,Feature統計!A:N,13,FALSE))</f>
        <v/>
      </c>
      <c r="K484" s="1" t="str">
        <f>IFERROR(VLOOKUP(E484,SystemTestCase!E:F,2,FALSE),VLOOKUP(E484,HW資料!A:B,2,FALSE))</f>
        <v>StagePass</v>
      </c>
      <c r="L484" s="1"/>
      <c r="M484" s="13"/>
      <c r="N484" s="72"/>
      <c r="O484" s="11" t="s">
        <v>3901</v>
      </c>
      <c r="P484" s="11"/>
      <c r="Q484" s="11"/>
      <c r="S484" t="str">
        <f t="shared" si="7"/>
        <v>TCU monitoring requirement</v>
      </c>
    </row>
    <row r="485" spans="1:19" x14ac:dyDescent="0.4">
      <c r="A485" s="12" t="str">
        <f>VLOOKUP(E485,匯總複製!H:N,5,FALSE)</f>
        <v>TCU monitoring requirement</v>
      </c>
      <c r="B485" s="12" t="str">
        <f>VLOOKUP(E485,匯總複製!H:N,7,FALSE)</f>
        <v>System Requirement</v>
      </c>
      <c r="C485" s="1" t="str">
        <f>VLOOKUP(A485,Feature統計!A:O,15,FALSE)</f>
        <v>Pass</v>
      </c>
      <c r="D485" s="1" t="str">
        <f>VLOOKUP(A485,Feature統計!A:O,5,FALSE)</f>
        <v>Nick</v>
      </c>
      <c r="E485" s="12" t="s">
        <v>168</v>
      </c>
      <c r="F485" s="12" t="str">
        <f>VLOOKUP(E485,匯總複製!H:J,2,FALSE)</f>
        <v>RTBM-36520</v>
      </c>
      <c r="G485" s="13">
        <f>IF(ISBLANK(VLOOKUP(A485,Feature統計!A:N,10,FALSE)),"",VLOOKUP(A485,Feature統計!A:N,10,FALSE))</f>
        <v>44879</v>
      </c>
      <c r="H485" s="13">
        <f>IF(ISBLANK(VLOOKUP(A485,Feature統計!A:N,11,FALSE)),"",VLOOKUP(A485,Feature統計!A:N,11,FALSE))</f>
        <v>44904</v>
      </c>
      <c r="I485" s="13">
        <f>IF(ISBLANK(VLOOKUP(A485,Feature統計!A:N,12,FALSE)),"",VLOOKUP(A485,Feature統計!A:N,12,FALSE))</f>
        <v>44888</v>
      </c>
      <c r="J485" s="13" t="str">
        <f>IF(ISBLANK(VLOOKUP(A485,Feature統計!A:N,13,FALSE)),"",VLOOKUP(A485,Feature統計!A:N,13,FALSE))</f>
        <v/>
      </c>
      <c r="K485" s="1" t="str">
        <f>IFERROR(VLOOKUP(E485,SystemTestCase!E:F,2,FALSE),VLOOKUP(E485,HW資料!A:B,2,FALSE))</f>
        <v>StagePass</v>
      </c>
      <c r="L485" s="1"/>
      <c r="M485" s="13"/>
      <c r="N485" s="72"/>
      <c r="O485" s="11" t="s">
        <v>3901</v>
      </c>
      <c r="P485" s="11"/>
      <c r="Q485" s="11"/>
      <c r="S485" t="str">
        <f t="shared" si="7"/>
        <v>TCU monitoring requirement</v>
      </c>
    </row>
    <row r="486" spans="1:19" x14ac:dyDescent="0.4">
      <c r="A486" s="12" t="str">
        <f>VLOOKUP(E486,匯總複製!H:N,5,FALSE)</f>
        <v>TCU monitoring requirement</v>
      </c>
      <c r="B486" s="12" t="str">
        <f>VLOOKUP(E486,匯總複製!H:N,7,FALSE)</f>
        <v>System Requirement</v>
      </c>
      <c r="C486" s="1" t="str">
        <f>VLOOKUP(A486,Feature統計!A:O,15,FALSE)</f>
        <v>Pass</v>
      </c>
      <c r="D486" s="1" t="str">
        <f>VLOOKUP(A486,Feature統計!A:O,5,FALSE)</f>
        <v>Nick</v>
      </c>
      <c r="E486" s="12" t="s">
        <v>176</v>
      </c>
      <c r="F486" s="12" t="str">
        <f>VLOOKUP(E486,匯總複製!H:J,2,FALSE)</f>
        <v>RTBM-36516</v>
      </c>
      <c r="G486" s="13">
        <f>IF(ISBLANK(VLOOKUP(A486,Feature統計!A:N,10,FALSE)),"",VLOOKUP(A486,Feature統計!A:N,10,FALSE))</f>
        <v>44879</v>
      </c>
      <c r="H486" s="13">
        <f>IF(ISBLANK(VLOOKUP(A486,Feature統計!A:N,11,FALSE)),"",VLOOKUP(A486,Feature統計!A:N,11,FALSE))</f>
        <v>44904</v>
      </c>
      <c r="I486" s="13">
        <f>IF(ISBLANK(VLOOKUP(A486,Feature統計!A:N,12,FALSE)),"",VLOOKUP(A486,Feature統計!A:N,12,FALSE))</f>
        <v>44888</v>
      </c>
      <c r="J486" s="13" t="str">
        <f>IF(ISBLANK(VLOOKUP(A486,Feature統計!A:N,13,FALSE)),"",VLOOKUP(A486,Feature統計!A:N,13,FALSE))</f>
        <v/>
      </c>
      <c r="K486" s="1" t="str">
        <f>IFERROR(VLOOKUP(E486,SystemTestCase!E:F,2,FALSE),VLOOKUP(E486,HW資料!A:B,2,FALSE))</f>
        <v>StagePass</v>
      </c>
      <c r="L486" s="1"/>
      <c r="M486" s="13"/>
      <c r="N486" s="72"/>
      <c r="O486" s="11" t="s">
        <v>3901</v>
      </c>
      <c r="P486" s="11"/>
      <c r="Q486" s="11"/>
      <c r="S486" t="str">
        <f t="shared" si="7"/>
        <v>TCU monitoring requirement</v>
      </c>
    </row>
    <row r="487" spans="1:19" ht="85" x14ac:dyDescent="0.4">
      <c r="A487" s="11" t="str">
        <f>VLOOKUP(E487,匯總複製!H:N,5,FALSE)</f>
        <v>TCU monitoring requirement</v>
      </c>
      <c r="B487" s="12" t="str">
        <f>VLOOKUP(E487,匯總複製!H:N,7,FALSE)</f>
        <v>System Requirement</v>
      </c>
      <c r="C487" s="1" t="str">
        <f>VLOOKUP(A487,Feature統計!A:O,15,FALSE)</f>
        <v>Pass</v>
      </c>
      <c r="D487" s="1" t="str">
        <f>VLOOKUP(A487,Feature統計!A:O,5,FALSE)</f>
        <v>Nick</v>
      </c>
      <c r="E487" s="12" t="s">
        <v>202</v>
      </c>
      <c r="F487" s="12" t="str">
        <f>VLOOKUP(E487,匯總複製!H:J,2,FALSE)</f>
        <v>RTBM-36483</v>
      </c>
      <c r="G487" s="13">
        <f>IF(ISBLANK(VLOOKUP(A487,Feature統計!A:N,10,FALSE)),"",VLOOKUP(A487,Feature統計!A:N,10,FALSE))</f>
        <v>44879</v>
      </c>
      <c r="H487" s="13">
        <f>IF(ISBLANK(VLOOKUP(A487,Feature統計!A:N,11,FALSE)),"",VLOOKUP(A487,Feature統計!A:N,11,FALSE))</f>
        <v>44904</v>
      </c>
      <c r="I487" s="13">
        <f>IF(ISBLANK(VLOOKUP(A487,Feature統計!A:N,12,FALSE)),"",VLOOKUP(A487,Feature統計!A:N,12,FALSE))</f>
        <v>44888</v>
      </c>
      <c r="J487" s="13" t="str">
        <f>IF(ISBLANK(VLOOKUP(A487,Feature統計!A:N,13,FALSE)),"",VLOOKUP(A487,Feature統計!A:N,13,FALSE))</f>
        <v/>
      </c>
      <c r="K487" s="1" t="str">
        <f>IFERROR(VLOOKUP(E487,SystemTestCase!E:F,2,FALSE),VLOOKUP(E487,HW資料!A:B,2,FALSE))</f>
        <v>Pass</v>
      </c>
      <c r="L487" s="1"/>
      <c r="M487" s="13"/>
      <c r="N487" s="72" t="s">
        <v>5294</v>
      </c>
      <c r="O487" s="112" t="s">
        <v>5347</v>
      </c>
      <c r="P487" s="11"/>
      <c r="Q487" s="11"/>
      <c r="S487" t="str">
        <f t="shared" si="7"/>
        <v>TCU monitoring requirement</v>
      </c>
    </row>
    <row r="488" spans="1:19" x14ac:dyDescent="0.4">
      <c r="A488" s="12" t="str">
        <f>VLOOKUP(E488,匯總複製!H:N,5,FALSE)</f>
        <v>Main Power Supply</v>
      </c>
      <c r="B488" s="12" t="str">
        <f>VLOOKUP(E488,匯總複製!H:N,7,FALSE)</f>
        <v>Hardware Requirement</v>
      </c>
      <c r="C488" s="1" t="str">
        <f>VLOOKUP(A488,Feature統計!A:O,15,FALSE)</f>
        <v>Fail</v>
      </c>
      <c r="D488" s="1" t="str">
        <f>VLOOKUP(A488,Feature統計!A:O,5,FALSE)</f>
        <v>Matt</v>
      </c>
      <c r="E488" s="12" t="s">
        <v>1036</v>
      </c>
      <c r="F488" s="12" t="str">
        <f>VLOOKUP(E488,匯總複製!H:J,2,FALSE)</f>
        <v>RTBM-36188</v>
      </c>
      <c r="G488" s="13">
        <f>IF(ISBLANK(VLOOKUP(A488,Feature統計!A:N,10,FALSE)),"",VLOOKUP(A488,Feature統計!A:N,10,FALSE))</f>
        <v>44866</v>
      </c>
      <c r="H488" s="13" t="str">
        <f>IF(ISBLANK(VLOOKUP(A488,Feature統計!A:N,11,FALSE)),"",VLOOKUP(A488,Feature統計!A:N,11,FALSE))</f>
        <v>TBD</v>
      </c>
      <c r="I488" s="13">
        <f>IF(ISBLANK(VLOOKUP(A488,Feature統計!A:N,12,FALSE)),"",VLOOKUP(A488,Feature統計!A:N,12,FALSE))</f>
        <v>44866</v>
      </c>
      <c r="J488" s="13" t="str">
        <f>IF(ISBLANK(VLOOKUP(A488,Feature統計!A:N,13,FALSE)),"",VLOOKUP(A488,Feature統計!A:N,13,FALSE))</f>
        <v/>
      </c>
      <c r="K488" s="1" t="str">
        <f>IFERROR(VLOOKUP(E488,SystemTestCase!E:F,2,FALSE),VLOOKUP(E488,HW資料!A:B,2,FALSE))</f>
        <v>StagePass</v>
      </c>
      <c r="L488" s="1"/>
      <c r="M488" s="13"/>
      <c r="N488" s="72"/>
      <c r="O488" s="11"/>
      <c r="P488" s="11"/>
      <c r="Q488" s="11"/>
      <c r="S488" t="str">
        <f t="shared" si="7"/>
        <v>Main Power Supply</v>
      </c>
    </row>
    <row r="489" spans="1:19" x14ac:dyDescent="0.4">
      <c r="A489" s="12" t="str">
        <f>VLOOKUP(E489,匯總複製!H:N,5,FALSE)</f>
        <v>Main Power Supply</v>
      </c>
      <c r="B489" s="12" t="str">
        <f>VLOOKUP(E489,匯總複製!H:N,7,FALSE)</f>
        <v>Hardware Requirement</v>
      </c>
      <c r="C489" s="1" t="str">
        <f>VLOOKUP(A489,Feature統計!A:O,15,FALSE)</f>
        <v>Fail</v>
      </c>
      <c r="D489" s="1" t="str">
        <f>VLOOKUP(A489,Feature統計!A:O,5,FALSE)</f>
        <v>Matt</v>
      </c>
      <c r="E489" s="12" t="s">
        <v>1038</v>
      </c>
      <c r="F489" s="12" t="str">
        <f>VLOOKUP(E489,匯總複製!H:J,2,FALSE)</f>
        <v>RTBM-36187</v>
      </c>
      <c r="G489" s="13">
        <f>IF(ISBLANK(VLOOKUP(A489,Feature統計!A:N,10,FALSE)),"",VLOOKUP(A489,Feature統計!A:N,10,FALSE))</f>
        <v>44866</v>
      </c>
      <c r="H489" s="13" t="str">
        <f>IF(ISBLANK(VLOOKUP(A489,Feature統計!A:N,11,FALSE)),"",VLOOKUP(A489,Feature統計!A:N,11,FALSE))</f>
        <v>TBD</v>
      </c>
      <c r="I489" s="13">
        <f>IF(ISBLANK(VLOOKUP(A489,Feature統計!A:N,12,FALSE)),"",VLOOKUP(A489,Feature統計!A:N,12,FALSE))</f>
        <v>44866</v>
      </c>
      <c r="J489" s="13" t="str">
        <f>IF(ISBLANK(VLOOKUP(A489,Feature統計!A:N,13,FALSE)),"",VLOOKUP(A489,Feature統計!A:N,13,FALSE))</f>
        <v/>
      </c>
      <c r="K489" s="1" t="str">
        <f>IFERROR(VLOOKUP(E489,SystemTestCase!E:F,2,FALSE),VLOOKUP(E489,HW資料!A:B,2,FALSE))</f>
        <v>StagePass</v>
      </c>
      <c r="L489" s="1"/>
      <c r="M489" s="13"/>
      <c r="N489" s="72"/>
      <c r="O489" s="11"/>
      <c r="P489" s="11"/>
      <c r="Q489" s="11"/>
      <c r="S489" t="str">
        <f t="shared" si="7"/>
        <v>Main Power Supply</v>
      </c>
    </row>
    <row r="490" spans="1:19" x14ac:dyDescent="0.4">
      <c r="A490" s="12" t="str">
        <f>VLOOKUP(E490,匯總複製!H:N,5,FALSE)</f>
        <v>Main Power Supply</v>
      </c>
      <c r="B490" s="12" t="str">
        <f>VLOOKUP(E490,匯總複製!H:N,7,FALSE)</f>
        <v>Hardware Requirement</v>
      </c>
      <c r="C490" s="1" t="str">
        <f>VLOOKUP(A490,Feature統計!A:O,15,FALSE)</f>
        <v>Fail</v>
      </c>
      <c r="D490" s="1" t="str">
        <f>VLOOKUP(A490,Feature統計!A:O,5,FALSE)</f>
        <v>Matt</v>
      </c>
      <c r="E490" s="12" t="s">
        <v>1144</v>
      </c>
      <c r="F490" s="12" t="str">
        <f>VLOOKUP(E490,匯總複製!H:J,2,FALSE)</f>
        <v>RTBM-36208</v>
      </c>
      <c r="G490" s="13">
        <f>IF(ISBLANK(VLOOKUP(A490,Feature統計!A:N,10,FALSE)),"",VLOOKUP(A490,Feature統計!A:N,10,FALSE))</f>
        <v>44866</v>
      </c>
      <c r="H490" s="13" t="str">
        <f>IF(ISBLANK(VLOOKUP(A490,Feature統計!A:N,11,FALSE)),"",VLOOKUP(A490,Feature統計!A:N,11,FALSE))</f>
        <v>TBD</v>
      </c>
      <c r="I490" s="13">
        <f>IF(ISBLANK(VLOOKUP(A490,Feature統計!A:N,12,FALSE)),"",VLOOKUP(A490,Feature統計!A:N,12,FALSE))</f>
        <v>44866</v>
      </c>
      <c r="J490" s="13" t="str">
        <f>IF(ISBLANK(VLOOKUP(A490,Feature統計!A:N,13,FALSE)),"",VLOOKUP(A490,Feature統計!A:N,13,FALSE))</f>
        <v/>
      </c>
      <c r="K490" s="1" t="str">
        <f>IFERROR(VLOOKUP(E490,SystemTestCase!E:F,2,FALSE),VLOOKUP(E490,HW資料!A:B,2,FALSE))</f>
        <v>StagePass</v>
      </c>
      <c r="L490" s="1"/>
      <c r="M490" s="13"/>
      <c r="N490" s="72"/>
      <c r="O490" s="11"/>
      <c r="P490" s="11"/>
      <c r="Q490" s="11"/>
      <c r="S490" t="str">
        <f t="shared" si="7"/>
        <v>Main Power Supply</v>
      </c>
    </row>
    <row r="491" spans="1:19" x14ac:dyDescent="0.4">
      <c r="A491" s="12" t="str">
        <f>VLOOKUP(E491,匯總複製!H:N,5,FALSE)</f>
        <v>Main Power Supply</v>
      </c>
      <c r="B491" s="12" t="str">
        <f>VLOOKUP(E491,匯總複製!H:N,7,FALSE)</f>
        <v>Hardware Requirement</v>
      </c>
      <c r="C491" s="1" t="str">
        <f>VLOOKUP(A491,Feature統計!A:O,15,FALSE)</f>
        <v>Fail</v>
      </c>
      <c r="D491" s="1" t="str">
        <f>VLOOKUP(A491,Feature統計!A:O,5,FALSE)</f>
        <v>Matt</v>
      </c>
      <c r="E491" s="12" t="s">
        <v>1482</v>
      </c>
      <c r="F491" s="12" t="str">
        <f>VLOOKUP(E491,匯總複製!H:J,2,FALSE)</f>
        <v>RTBM-36183</v>
      </c>
      <c r="G491" s="13">
        <f>IF(ISBLANK(VLOOKUP(A491,Feature統計!A:N,10,FALSE)),"",VLOOKUP(A491,Feature統計!A:N,10,FALSE))</f>
        <v>44866</v>
      </c>
      <c r="H491" s="13" t="str">
        <f>IF(ISBLANK(VLOOKUP(A491,Feature統計!A:N,11,FALSE)),"",VLOOKUP(A491,Feature統計!A:N,11,FALSE))</f>
        <v>TBD</v>
      </c>
      <c r="I491" s="13">
        <f>IF(ISBLANK(VLOOKUP(A491,Feature統計!A:N,12,FALSE)),"",VLOOKUP(A491,Feature統計!A:N,12,FALSE))</f>
        <v>44866</v>
      </c>
      <c r="J491" s="13" t="str">
        <f>IF(ISBLANK(VLOOKUP(A491,Feature統計!A:N,13,FALSE)),"",VLOOKUP(A491,Feature統計!A:N,13,FALSE))</f>
        <v/>
      </c>
      <c r="K491" s="1" t="str">
        <f>IFERROR(VLOOKUP(E491,SystemTestCase!E:F,2,FALSE),VLOOKUP(E491,HW資料!A:B,2,FALSE))</f>
        <v>Pass</v>
      </c>
      <c r="L491" s="1"/>
      <c r="M491" s="13"/>
      <c r="N491" s="72"/>
      <c r="O491" s="11"/>
      <c r="P491" s="11"/>
      <c r="Q491" s="11"/>
      <c r="S491" t="str">
        <f t="shared" si="7"/>
        <v>Main Power Supply</v>
      </c>
    </row>
    <row r="492" spans="1:19" x14ac:dyDescent="0.4">
      <c r="A492" s="12" t="e">
        <f>VLOOKUP(E492,匯總複製!H:N,5,FALSE)</f>
        <v>#N/A</v>
      </c>
      <c r="B492" s="12" t="e">
        <f>VLOOKUP(E492,匯總複製!H:N,7,FALSE)</f>
        <v>#N/A</v>
      </c>
      <c r="C492" s="1" t="e">
        <f>VLOOKUP(A492,Feature統計!A:O,15,FALSE)</f>
        <v>#N/A</v>
      </c>
      <c r="D492" s="1" t="e">
        <f>VLOOKUP(A492,Feature統計!A:O,5,FALSE)</f>
        <v>#N/A</v>
      </c>
      <c r="E492" s="12" t="s">
        <v>2955</v>
      </c>
      <c r="F492" s="12" t="e">
        <f>VLOOKUP(E492,匯總複製!H:J,2,FALSE)</f>
        <v>#N/A</v>
      </c>
      <c r="G492" s="13" t="e">
        <f>IF(ISBLANK(VLOOKUP(A492,Feature統計!A:N,10,FALSE)),"",VLOOKUP(A492,Feature統計!A:N,10,FALSE))</f>
        <v>#N/A</v>
      </c>
      <c r="H492" s="13" t="e">
        <f>IF(ISBLANK(VLOOKUP(A492,Feature統計!A:N,11,FALSE)),"",VLOOKUP(A492,Feature統計!A:N,11,FALSE))</f>
        <v>#N/A</v>
      </c>
      <c r="I492" s="13" t="e">
        <f>IF(ISBLANK(VLOOKUP(A492,Feature統計!A:N,12,FALSE)),"",VLOOKUP(A492,Feature統計!A:N,12,FALSE))</f>
        <v>#N/A</v>
      </c>
      <c r="J492" s="13" t="e">
        <f>IF(ISBLANK(VLOOKUP(A492,Feature統計!A:N,13,FALSE)),"",VLOOKUP(A492,Feature統計!A:N,13,FALSE))</f>
        <v>#N/A</v>
      </c>
      <c r="K492" s="1" t="str">
        <f>IFERROR(VLOOKUP(E492,SystemTestCase!E:F,2,FALSE),VLOOKUP(E492,HW資料!A:B,2,FALSE))</f>
        <v>StagePass</v>
      </c>
      <c r="L492" s="1"/>
      <c r="M492" s="13"/>
      <c r="N492" s="72"/>
      <c r="O492" s="11"/>
      <c r="P492" s="11"/>
      <c r="Q492" s="11"/>
      <c r="S492" t="e">
        <f t="shared" si="7"/>
        <v>#N/A</v>
      </c>
    </row>
    <row r="493" spans="1:19" ht="409.5" x14ac:dyDescent="0.4">
      <c r="A493" s="11" t="str">
        <f>VLOOKUP(E493,匯總複製!H:N,5,FALSE)</f>
        <v>Main Power Supply</v>
      </c>
      <c r="B493" s="12" t="str">
        <f>VLOOKUP(E493,匯總複製!H:N,7,FALSE)</f>
        <v>System Requirement</v>
      </c>
      <c r="C493" s="1" t="str">
        <f>VLOOKUP(A493,Feature統計!A:O,15,FALSE)</f>
        <v>Fail</v>
      </c>
      <c r="D493" s="1" t="str">
        <f>VLOOKUP(A493,Feature統計!A:O,5,FALSE)</f>
        <v>Matt</v>
      </c>
      <c r="E493" s="12" t="s">
        <v>746</v>
      </c>
      <c r="F493" s="12" t="str">
        <f>VLOOKUP(E493,匯總複製!H:J,2,FALSE)</f>
        <v>RTBM-37525</v>
      </c>
      <c r="G493" s="13">
        <f>IF(ISBLANK(VLOOKUP(A493,Feature統計!A:N,10,FALSE)),"",VLOOKUP(A493,Feature統計!A:N,10,FALSE))</f>
        <v>44866</v>
      </c>
      <c r="H493" s="13" t="str">
        <f>IF(ISBLANK(VLOOKUP(A493,Feature統計!A:N,11,FALSE)),"",VLOOKUP(A493,Feature統計!A:N,11,FALSE))</f>
        <v>TBD</v>
      </c>
      <c r="I493" s="13">
        <f>IF(ISBLANK(VLOOKUP(A493,Feature統計!A:N,12,FALSE)),"",VLOOKUP(A493,Feature統計!A:N,12,FALSE))</f>
        <v>44866</v>
      </c>
      <c r="J493" s="13" t="str">
        <f>IF(ISBLANK(VLOOKUP(A493,Feature統計!A:N,13,FALSE)),"",VLOOKUP(A493,Feature統計!A:N,13,FALSE))</f>
        <v/>
      </c>
      <c r="K493" s="1" t="str">
        <f>IFERROR(VLOOKUP(E493,SystemTestCase!E:F,2,FALSE),VLOOKUP(E493,HW資料!A:B,2,FALSE))</f>
        <v>Fail</v>
      </c>
      <c r="L493" s="1" t="s">
        <v>7110</v>
      </c>
      <c r="M493" s="13" t="s">
        <v>7018</v>
      </c>
      <c r="N493" s="72" t="s">
        <v>5296</v>
      </c>
      <c r="O493" s="69" t="s">
        <v>7354</v>
      </c>
      <c r="P493" s="11" t="s">
        <v>7434</v>
      </c>
      <c r="Q493" s="11" t="s">
        <v>5409</v>
      </c>
      <c r="S493" s="60" t="str">
        <f t="shared" si="7"/>
        <v>Internal WaiveMain Power Supply</v>
      </c>
    </row>
    <row r="494" spans="1:19" x14ac:dyDescent="0.4">
      <c r="A494" s="12" t="str">
        <f>VLOOKUP(E494,匯總複製!H:N,5,FALSE)</f>
        <v>Manage the power consumption of the main vehicle battery</v>
      </c>
      <c r="B494" s="12" t="str">
        <f>VLOOKUP(E494,匯總複製!H:N,7,FALSE)</f>
        <v>Hardware Requirement</v>
      </c>
      <c r="C494" s="1" t="str">
        <f>VLOOKUP(A494,Feature統計!A:O,15,FALSE)</f>
        <v>Pass</v>
      </c>
      <c r="D494" s="1" t="str">
        <f>VLOOKUP(A494,Feature統計!A:O,5,FALSE)</f>
        <v>Oscar</v>
      </c>
      <c r="E494" s="12" t="s">
        <v>1388</v>
      </c>
      <c r="F494" s="12" t="str">
        <f>VLOOKUP(E494,匯總複製!H:J,2,FALSE)</f>
        <v>RTBM-36113</v>
      </c>
      <c r="G494" s="13">
        <f>IF(ISBLANK(VLOOKUP(A494,Feature統計!A:N,10,FALSE)),"",VLOOKUP(A494,Feature統計!A:N,10,FALSE))</f>
        <v>44866</v>
      </c>
      <c r="H494" s="13">
        <f>IF(ISBLANK(VLOOKUP(A494,Feature統計!A:N,11,FALSE)),"",VLOOKUP(A494,Feature統計!A:N,11,FALSE))</f>
        <v>44895</v>
      </c>
      <c r="I494" s="13">
        <f>IF(ISBLANK(VLOOKUP(A494,Feature統計!A:N,12,FALSE)),"",VLOOKUP(A494,Feature統計!A:N,12,FALSE))</f>
        <v>44866</v>
      </c>
      <c r="J494" s="13">
        <f>IF(ISBLANK(VLOOKUP(A494,Feature統計!A:N,13,FALSE)),"",VLOOKUP(A494,Feature統計!A:N,13,FALSE))</f>
        <v>44895</v>
      </c>
      <c r="K494" s="1" t="str">
        <f>IFERROR(VLOOKUP(E494,SystemTestCase!E:F,2,FALSE),VLOOKUP(E494,HW資料!A:B,2,FALSE))</f>
        <v>StagePass</v>
      </c>
      <c r="L494" s="1"/>
      <c r="M494" s="13"/>
      <c r="N494" s="72"/>
      <c r="O494" s="11"/>
      <c r="P494" s="11"/>
      <c r="Q494" s="11"/>
      <c r="S494" t="str">
        <f t="shared" si="7"/>
        <v>Manage the power consumption of the main vehicle battery</v>
      </c>
    </row>
    <row r="495" spans="1:19" x14ac:dyDescent="0.4">
      <c r="A495" s="12" t="str">
        <f>VLOOKUP(E495,匯總複製!H:N,5,FALSE)</f>
        <v>Marking</v>
      </c>
      <c r="B495" s="12" t="str">
        <f>VLOOKUP(E495,匯總複製!H:N,7,FALSE)</f>
        <v>Hardware Requirement</v>
      </c>
      <c r="C495" s="1" t="e">
        <f>VLOOKUP(A495,Feature統計!A:O,15,FALSE)</f>
        <v>#N/A</v>
      </c>
      <c r="D495" s="1" t="e">
        <f>VLOOKUP(A495,Feature統計!A:O,5,FALSE)</f>
        <v>#N/A</v>
      </c>
      <c r="E495" s="12" t="s">
        <v>1118</v>
      </c>
      <c r="F495" s="12" t="str">
        <f>VLOOKUP(E495,匯總複製!H:J,2,FALSE)</f>
        <v>RTBM-36901</v>
      </c>
      <c r="G495" s="13" t="e">
        <f>IF(ISBLANK(VLOOKUP(A495,Feature統計!A:N,10,FALSE)),"",VLOOKUP(A495,Feature統計!A:N,10,FALSE))</f>
        <v>#N/A</v>
      </c>
      <c r="H495" s="13" t="e">
        <f>IF(ISBLANK(VLOOKUP(A495,Feature統計!A:N,11,FALSE)),"",VLOOKUP(A495,Feature統計!A:N,11,FALSE))</f>
        <v>#N/A</v>
      </c>
      <c r="I495" s="13" t="e">
        <f>IF(ISBLANK(VLOOKUP(A495,Feature統計!A:N,12,FALSE)),"",VLOOKUP(A495,Feature統計!A:N,12,FALSE))</f>
        <v>#N/A</v>
      </c>
      <c r="J495" s="13" t="e">
        <f>IF(ISBLANK(VLOOKUP(A495,Feature統計!A:N,13,FALSE)),"",VLOOKUP(A495,Feature統計!A:N,13,FALSE))</f>
        <v>#N/A</v>
      </c>
      <c r="K495" s="1" t="str">
        <f>IFERROR(VLOOKUP(E495,SystemTestCase!E:F,2,FALSE),VLOOKUP(E495,HW資料!A:B,2,FALSE))</f>
        <v>StagePass</v>
      </c>
      <c r="L495" s="1"/>
      <c r="M495" s="13"/>
      <c r="N495" s="72"/>
      <c r="O495" s="11" t="s">
        <v>3002</v>
      </c>
      <c r="P495" s="11"/>
      <c r="Q495" s="11"/>
      <c r="S495" t="str">
        <f t="shared" si="7"/>
        <v>Marking</v>
      </c>
    </row>
    <row r="496" spans="1:19" x14ac:dyDescent="0.4">
      <c r="A496" s="12" t="str">
        <f>VLOOKUP(E496,匯總複製!H:N,5,FALSE)</f>
        <v>Marking</v>
      </c>
      <c r="B496" s="12" t="str">
        <f>VLOOKUP(E496,匯總複製!H:N,7,FALSE)</f>
        <v>Hardware Requirement</v>
      </c>
      <c r="C496" s="1" t="e">
        <f>VLOOKUP(A496,Feature統計!A:O,15,FALSE)</f>
        <v>#N/A</v>
      </c>
      <c r="D496" s="1" t="e">
        <f>VLOOKUP(A496,Feature統計!A:O,5,FALSE)</f>
        <v>#N/A</v>
      </c>
      <c r="E496" s="12" t="s">
        <v>1122</v>
      </c>
      <c r="F496" s="12" t="str">
        <f>VLOOKUP(E496,匯總複製!H:J,2,FALSE)</f>
        <v>RTBM-36900</v>
      </c>
      <c r="G496" s="13" t="e">
        <f>IF(ISBLANK(VLOOKUP(A496,Feature統計!A:N,10,FALSE)),"",VLOOKUP(A496,Feature統計!A:N,10,FALSE))</f>
        <v>#N/A</v>
      </c>
      <c r="H496" s="13" t="e">
        <f>IF(ISBLANK(VLOOKUP(A496,Feature統計!A:N,11,FALSE)),"",VLOOKUP(A496,Feature統計!A:N,11,FALSE))</f>
        <v>#N/A</v>
      </c>
      <c r="I496" s="13" t="e">
        <f>IF(ISBLANK(VLOOKUP(A496,Feature統計!A:N,12,FALSE)),"",VLOOKUP(A496,Feature統計!A:N,12,FALSE))</f>
        <v>#N/A</v>
      </c>
      <c r="J496" s="13" t="e">
        <f>IF(ISBLANK(VLOOKUP(A496,Feature統計!A:N,13,FALSE)),"",VLOOKUP(A496,Feature統計!A:N,13,FALSE))</f>
        <v>#N/A</v>
      </c>
      <c r="K496" s="1" t="str">
        <f>IFERROR(VLOOKUP(E496,SystemTestCase!E:F,2,FALSE),VLOOKUP(E496,HW資料!A:B,2,FALSE))</f>
        <v>StagePass</v>
      </c>
      <c r="L496" s="1"/>
      <c r="M496" s="13"/>
      <c r="N496" s="72"/>
      <c r="O496" s="11" t="s">
        <v>3002</v>
      </c>
      <c r="P496" s="11"/>
      <c r="Q496" s="11"/>
      <c r="S496" t="str">
        <f t="shared" si="7"/>
        <v>Marking</v>
      </c>
    </row>
    <row r="497" spans="1:19" x14ac:dyDescent="0.4">
      <c r="A497" s="12" t="str">
        <f>VLOOKUP(E497,匯總複製!H:N,5,FALSE)</f>
        <v>Marking</v>
      </c>
      <c r="B497" s="12" t="str">
        <f>VLOOKUP(E497,匯總複製!H:N,7,FALSE)</f>
        <v>Hardware Requirement</v>
      </c>
      <c r="C497" s="1" t="e">
        <f>VLOOKUP(A497,Feature統計!A:O,15,FALSE)</f>
        <v>#N/A</v>
      </c>
      <c r="D497" s="1" t="e">
        <f>VLOOKUP(A497,Feature統計!A:O,5,FALSE)</f>
        <v>#N/A</v>
      </c>
      <c r="E497" s="12" t="s">
        <v>1128</v>
      </c>
      <c r="F497" s="12" t="str">
        <f>VLOOKUP(E497,匯總複製!H:J,2,FALSE)</f>
        <v>RTBM-36898</v>
      </c>
      <c r="G497" s="13" t="e">
        <f>IF(ISBLANK(VLOOKUP(A497,Feature統計!A:N,10,FALSE)),"",VLOOKUP(A497,Feature統計!A:N,10,FALSE))</f>
        <v>#N/A</v>
      </c>
      <c r="H497" s="13" t="e">
        <f>IF(ISBLANK(VLOOKUP(A497,Feature統計!A:N,11,FALSE)),"",VLOOKUP(A497,Feature統計!A:N,11,FALSE))</f>
        <v>#N/A</v>
      </c>
      <c r="I497" s="13" t="e">
        <f>IF(ISBLANK(VLOOKUP(A497,Feature統計!A:N,12,FALSE)),"",VLOOKUP(A497,Feature統計!A:N,12,FALSE))</f>
        <v>#N/A</v>
      </c>
      <c r="J497" s="13" t="e">
        <f>IF(ISBLANK(VLOOKUP(A497,Feature統計!A:N,13,FALSE)),"",VLOOKUP(A497,Feature統計!A:N,13,FALSE))</f>
        <v>#N/A</v>
      </c>
      <c r="K497" s="1" t="str">
        <f>IFERROR(VLOOKUP(E497,SystemTestCase!E:F,2,FALSE),VLOOKUP(E497,HW資料!A:B,2,FALSE))</f>
        <v>StagePass</v>
      </c>
      <c r="L497" s="1"/>
      <c r="M497" s="13"/>
      <c r="N497" s="72"/>
      <c r="O497" s="11" t="s">
        <v>3002</v>
      </c>
      <c r="P497" s="11"/>
      <c r="Q497" s="11"/>
      <c r="S497" t="str">
        <f t="shared" si="7"/>
        <v>Marking</v>
      </c>
    </row>
    <row r="498" spans="1:19" x14ac:dyDescent="0.4">
      <c r="A498" s="12" t="str">
        <f>VLOOKUP(E498,匯總複製!H:N,5,FALSE)</f>
        <v>Marking</v>
      </c>
      <c r="B498" s="12" t="str">
        <f>VLOOKUP(E498,匯總複製!H:N,7,FALSE)</f>
        <v>Hardware Requirement</v>
      </c>
      <c r="C498" s="1" t="e">
        <f>VLOOKUP(A498,Feature統計!A:O,15,FALSE)</f>
        <v>#N/A</v>
      </c>
      <c r="D498" s="1" t="e">
        <f>VLOOKUP(A498,Feature統計!A:O,5,FALSE)</f>
        <v>#N/A</v>
      </c>
      <c r="E498" s="12" t="s">
        <v>1131</v>
      </c>
      <c r="F498" s="12" t="str">
        <f>VLOOKUP(E498,匯總複製!H:J,2,FALSE)</f>
        <v>RTBM-36895</v>
      </c>
      <c r="G498" s="13" t="e">
        <f>IF(ISBLANK(VLOOKUP(A498,Feature統計!A:N,10,FALSE)),"",VLOOKUP(A498,Feature統計!A:N,10,FALSE))</f>
        <v>#N/A</v>
      </c>
      <c r="H498" s="13" t="e">
        <f>IF(ISBLANK(VLOOKUP(A498,Feature統計!A:N,11,FALSE)),"",VLOOKUP(A498,Feature統計!A:N,11,FALSE))</f>
        <v>#N/A</v>
      </c>
      <c r="I498" s="13" t="e">
        <f>IF(ISBLANK(VLOOKUP(A498,Feature統計!A:N,12,FALSE)),"",VLOOKUP(A498,Feature統計!A:N,12,FALSE))</f>
        <v>#N/A</v>
      </c>
      <c r="J498" s="13" t="e">
        <f>IF(ISBLANK(VLOOKUP(A498,Feature統計!A:N,13,FALSE)),"",VLOOKUP(A498,Feature統計!A:N,13,FALSE))</f>
        <v>#N/A</v>
      </c>
      <c r="K498" s="1" t="str">
        <f>IFERROR(VLOOKUP(E498,SystemTestCase!E:F,2,FALSE),VLOOKUP(E498,HW資料!A:B,2,FALSE))</f>
        <v>StagePass</v>
      </c>
      <c r="L498" s="1"/>
      <c r="M498" s="13"/>
      <c r="N498" s="72"/>
      <c r="O498" s="11" t="s">
        <v>3002</v>
      </c>
      <c r="P498" s="11"/>
      <c r="Q498" s="11"/>
      <c r="S498" t="str">
        <f t="shared" si="7"/>
        <v>Marking</v>
      </c>
    </row>
    <row r="499" spans="1:19" x14ac:dyDescent="0.4">
      <c r="A499" s="12" t="str">
        <f>VLOOKUP(E499,匯總複製!H:N,5,FALSE)</f>
        <v>Marking</v>
      </c>
      <c r="B499" s="12" t="str">
        <f>VLOOKUP(E499,匯總複製!H:N,7,FALSE)</f>
        <v>Hardware Requirement</v>
      </c>
      <c r="C499" s="1" t="e">
        <f>VLOOKUP(A499,Feature統計!A:O,15,FALSE)</f>
        <v>#N/A</v>
      </c>
      <c r="D499" s="1" t="e">
        <f>VLOOKUP(A499,Feature統計!A:O,5,FALSE)</f>
        <v>#N/A</v>
      </c>
      <c r="E499" s="12" t="s">
        <v>1158</v>
      </c>
      <c r="F499" s="12" t="str">
        <f>VLOOKUP(E499,匯總複製!H:J,2,FALSE)</f>
        <v>RTBM-36887</v>
      </c>
      <c r="G499" s="13" t="e">
        <f>IF(ISBLANK(VLOOKUP(A499,Feature統計!A:N,10,FALSE)),"",VLOOKUP(A499,Feature統計!A:N,10,FALSE))</f>
        <v>#N/A</v>
      </c>
      <c r="H499" s="13" t="e">
        <f>IF(ISBLANK(VLOOKUP(A499,Feature統計!A:N,11,FALSE)),"",VLOOKUP(A499,Feature統計!A:N,11,FALSE))</f>
        <v>#N/A</v>
      </c>
      <c r="I499" s="13" t="e">
        <f>IF(ISBLANK(VLOOKUP(A499,Feature統計!A:N,12,FALSE)),"",VLOOKUP(A499,Feature統計!A:N,12,FALSE))</f>
        <v>#N/A</v>
      </c>
      <c r="J499" s="13" t="e">
        <f>IF(ISBLANK(VLOOKUP(A499,Feature統計!A:N,13,FALSE)),"",VLOOKUP(A499,Feature統計!A:N,13,FALSE))</f>
        <v>#N/A</v>
      </c>
      <c r="K499" s="1" t="str">
        <f>IFERROR(VLOOKUP(E499,SystemTestCase!E:F,2,FALSE),VLOOKUP(E499,HW資料!A:B,2,FALSE))</f>
        <v>StagePass</v>
      </c>
      <c r="L499" s="1"/>
      <c r="M499" s="13"/>
      <c r="N499" s="72"/>
      <c r="O499" s="11" t="s">
        <v>3002</v>
      </c>
      <c r="P499" s="11"/>
      <c r="Q499" s="11"/>
      <c r="S499" t="str">
        <f t="shared" si="7"/>
        <v>Marking</v>
      </c>
    </row>
    <row r="500" spans="1:19" x14ac:dyDescent="0.4">
      <c r="A500" s="12" t="str">
        <f>VLOOKUP(E500,匯總複製!H:N,5,FALSE)</f>
        <v>Marking</v>
      </c>
      <c r="B500" s="12" t="str">
        <f>VLOOKUP(E500,匯總複製!H:N,7,FALSE)</f>
        <v>Hardware Requirement</v>
      </c>
      <c r="C500" s="1" t="e">
        <f>VLOOKUP(A500,Feature統計!A:O,15,FALSE)</f>
        <v>#N/A</v>
      </c>
      <c r="D500" s="1" t="e">
        <f>VLOOKUP(A500,Feature統計!A:O,5,FALSE)</f>
        <v>#N/A</v>
      </c>
      <c r="E500" s="12" t="s">
        <v>1167</v>
      </c>
      <c r="F500" s="12" t="str">
        <f>VLOOKUP(E500,匯總複製!H:J,2,FALSE)</f>
        <v>RTBM-36893</v>
      </c>
      <c r="G500" s="13" t="e">
        <f>IF(ISBLANK(VLOOKUP(A500,Feature統計!A:N,10,FALSE)),"",VLOOKUP(A500,Feature統計!A:N,10,FALSE))</f>
        <v>#N/A</v>
      </c>
      <c r="H500" s="13" t="e">
        <f>IF(ISBLANK(VLOOKUP(A500,Feature統計!A:N,11,FALSE)),"",VLOOKUP(A500,Feature統計!A:N,11,FALSE))</f>
        <v>#N/A</v>
      </c>
      <c r="I500" s="13" t="e">
        <f>IF(ISBLANK(VLOOKUP(A500,Feature統計!A:N,12,FALSE)),"",VLOOKUP(A500,Feature統計!A:N,12,FALSE))</f>
        <v>#N/A</v>
      </c>
      <c r="J500" s="13" t="e">
        <f>IF(ISBLANK(VLOOKUP(A500,Feature統計!A:N,13,FALSE)),"",VLOOKUP(A500,Feature統計!A:N,13,FALSE))</f>
        <v>#N/A</v>
      </c>
      <c r="K500" s="1" t="str">
        <f>IFERROR(VLOOKUP(E500,SystemTestCase!E:F,2,FALSE),VLOOKUP(E500,HW資料!A:B,2,FALSE))</f>
        <v>StagePass</v>
      </c>
      <c r="L500" s="1"/>
      <c r="M500" s="13"/>
      <c r="N500" s="72"/>
      <c r="O500" s="11" t="s">
        <v>3002</v>
      </c>
      <c r="P500" s="11"/>
      <c r="Q500" s="11"/>
      <c r="S500" t="str">
        <f t="shared" si="7"/>
        <v>Marking</v>
      </c>
    </row>
    <row r="501" spans="1:19" x14ac:dyDescent="0.4">
      <c r="A501" s="12" t="str">
        <f>VLOOKUP(E501,匯總複製!H:N,5,FALSE)</f>
        <v>Materials</v>
      </c>
      <c r="B501" s="12" t="str">
        <f>VLOOKUP(E501,匯總複製!H:N,7,FALSE)</f>
        <v>Hardware Requirement</v>
      </c>
      <c r="C501" s="1" t="str">
        <f>VLOOKUP(A501,Feature統計!A:O,15,FALSE)</f>
        <v>Pass</v>
      </c>
      <c r="D501" s="1" t="str">
        <f>VLOOKUP(A501,Feature統計!A:O,5,FALSE)</f>
        <v>Skaut</v>
      </c>
      <c r="E501" s="12" t="s">
        <v>1069</v>
      </c>
      <c r="F501" s="12" t="str">
        <f>VLOOKUP(E501,匯總複製!H:J,2,FALSE)</f>
        <v>RTBM-36846</v>
      </c>
      <c r="G501" s="13">
        <f>IF(ISBLANK(VLOOKUP(A501,Feature統計!A:N,10,FALSE)),"",VLOOKUP(A501,Feature統計!A:N,10,FALSE))</f>
        <v>44893</v>
      </c>
      <c r="H501" s="13">
        <f>IF(ISBLANK(VLOOKUP(A501,Feature統計!A:N,11,FALSE)),"",VLOOKUP(A501,Feature統計!A:N,11,FALSE))</f>
        <v>44932</v>
      </c>
      <c r="I501" s="13">
        <f>IF(ISBLANK(VLOOKUP(A501,Feature統計!A:N,12,FALSE)),"",VLOOKUP(A501,Feature統計!A:N,12,FALSE))</f>
        <v>44893</v>
      </c>
      <c r="J501" s="13" t="str">
        <f>IF(ISBLANK(VLOOKUP(A501,Feature統計!A:N,13,FALSE)),"",VLOOKUP(A501,Feature統計!A:N,13,FALSE))</f>
        <v/>
      </c>
      <c r="K501" s="1" t="str">
        <f>IFERROR(VLOOKUP(E501,SystemTestCase!E:F,2,FALSE),VLOOKUP(E501,HW資料!A:B,2,FALSE))</f>
        <v>StagePass</v>
      </c>
      <c r="L501" s="1"/>
      <c r="M501" s="13"/>
      <c r="N501" s="72"/>
      <c r="O501" s="11"/>
      <c r="P501" s="11"/>
      <c r="Q501" s="11"/>
      <c r="S501" t="str">
        <f t="shared" si="7"/>
        <v>Materials</v>
      </c>
    </row>
    <row r="502" spans="1:19" x14ac:dyDescent="0.4">
      <c r="A502" s="12" t="str">
        <f>VLOOKUP(E502,匯總複製!H:N,5,FALSE)</f>
        <v>Materials</v>
      </c>
      <c r="B502" s="12" t="str">
        <f>VLOOKUP(E502,匯總複製!H:N,7,FALSE)</f>
        <v>Hardware Requirement</v>
      </c>
      <c r="C502" s="1" t="str">
        <f>VLOOKUP(A502,Feature統計!A:O,15,FALSE)</f>
        <v>Pass</v>
      </c>
      <c r="D502" s="1" t="str">
        <f>VLOOKUP(A502,Feature統計!A:O,5,FALSE)</f>
        <v>Skaut</v>
      </c>
      <c r="E502" s="12" t="s">
        <v>1071</v>
      </c>
      <c r="F502" s="12" t="str">
        <f>VLOOKUP(E502,匯總複製!H:J,2,FALSE)</f>
        <v>RTBM-36845</v>
      </c>
      <c r="G502" s="13">
        <f>IF(ISBLANK(VLOOKUP(A502,Feature統計!A:N,10,FALSE)),"",VLOOKUP(A502,Feature統計!A:N,10,FALSE))</f>
        <v>44893</v>
      </c>
      <c r="H502" s="13">
        <f>IF(ISBLANK(VLOOKUP(A502,Feature統計!A:N,11,FALSE)),"",VLOOKUP(A502,Feature統計!A:N,11,FALSE))</f>
        <v>44932</v>
      </c>
      <c r="I502" s="13">
        <f>IF(ISBLANK(VLOOKUP(A502,Feature統計!A:N,12,FALSE)),"",VLOOKUP(A502,Feature統計!A:N,12,FALSE))</f>
        <v>44893</v>
      </c>
      <c r="J502" s="13" t="str">
        <f>IF(ISBLANK(VLOOKUP(A502,Feature統計!A:N,13,FALSE)),"",VLOOKUP(A502,Feature統計!A:N,13,FALSE))</f>
        <v/>
      </c>
      <c r="K502" s="1" t="str">
        <f>IFERROR(VLOOKUP(E502,SystemTestCase!E:F,2,FALSE),VLOOKUP(E502,HW資料!A:B,2,FALSE))</f>
        <v>StagePass</v>
      </c>
      <c r="L502" s="1"/>
      <c r="M502" s="13"/>
      <c r="N502" s="72"/>
      <c r="O502" s="11"/>
      <c r="P502" s="11"/>
      <c r="Q502" s="11"/>
      <c r="S502" t="str">
        <f t="shared" si="7"/>
        <v>Materials</v>
      </c>
    </row>
    <row r="503" spans="1:19" x14ac:dyDescent="0.4">
      <c r="A503" s="12" t="str">
        <f>VLOOKUP(E503,匯總複製!H:N,5,FALSE)</f>
        <v>Materials</v>
      </c>
      <c r="B503" s="12" t="str">
        <f>VLOOKUP(E503,匯總複製!H:N,7,FALSE)</f>
        <v>Hardware Requirement</v>
      </c>
      <c r="C503" s="1" t="str">
        <f>VLOOKUP(A503,Feature統計!A:O,15,FALSE)</f>
        <v>Pass</v>
      </c>
      <c r="D503" s="1" t="str">
        <f>VLOOKUP(A503,Feature統計!A:O,5,FALSE)</f>
        <v>Skaut</v>
      </c>
      <c r="E503" s="12" t="s">
        <v>1132</v>
      </c>
      <c r="F503" s="12" t="str">
        <f>VLOOKUP(E503,匯總複製!H:J,2,FALSE)</f>
        <v>RTBM-36818</v>
      </c>
      <c r="G503" s="13">
        <f>IF(ISBLANK(VLOOKUP(A503,Feature統計!A:N,10,FALSE)),"",VLOOKUP(A503,Feature統計!A:N,10,FALSE))</f>
        <v>44893</v>
      </c>
      <c r="H503" s="13">
        <f>IF(ISBLANK(VLOOKUP(A503,Feature統計!A:N,11,FALSE)),"",VLOOKUP(A503,Feature統計!A:N,11,FALSE))</f>
        <v>44932</v>
      </c>
      <c r="I503" s="13">
        <f>IF(ISBLANK(VLOOKUP(A503,Feature統計!A:N,12,FALSE)),"",VLOOKUP(A503,Feature統計!A:N,12,FALSE))</f>
        <v>44893</v>
      </c>
      <c r="J503" s="13" t="str">
        <f>IF(ISBLANK(VLOOKUP(A503,Feature統計!A:N,13,FALSE)),"",VLOOKUP(A503,Feature統計!A:N,13,FALSE))</f>
        <v/>
      </c>
      <c r="K503" s="1" t="str">
        <f>IFERROR(VLOOKUP(E503,SystemTestCase!E:F,2,FALSE),VLOOKUP(E503,HW資料!A:B,2,FALSE))</f>
        <v>StagePass</v>
      </c>
      <c r="L503" s="1"/>
      <c r="M503" s="13"/>
      <c r="N503" s="72"/>
      <c r="O503" s="11"/>
      <c r="P503" s="11"/>
      <c r="Q503" s="11"/>
      <c r="S503" t="str">
        <f t="shared" si="7"/>
        <v>Materials</v>
      </c>
    </row>
    <row r="504" spans="1:19" x14ac:dyDescent="0.4">
      <c r="A504" s="12" t="str">
        <f>VLOOKUP(E504,匯總複製!H:N,5,FALSE)</f>
        <v>Materials</v>
      </c>
      <c r="B504" s="12" t="str">
        <f>VLOOKUP(E504,匯總複製!H:N,7,FALSE)</f>
        <v>Hardware Requirement</v>
      </c>
      <c r="C504" s="1" t="str">
        <f>VLOOKUP(A504,Feature統計!A:O,15,FALSE)</f>
        <v>Pass</v>
      </c>
      <c r="D504" s="1" t="str">
        <f>VLOOKUP(A504,Feature統計!A:O,5,FALSE)</f>
        <v>Skaut</v>
      </c>
      <c r="E504" s="12" t="s">
        <v>1135</v>
      </c>
      <c r="F504" s="12" t="str">
        <f>VLOOKUP(E504,匯總複製!H:J,2,FALSE)</f>
        <v>RTBM-36817</v>
      </c>
      <c r="G504" s="13">
        <f>IF(ISBLANK(VLOOKUP(A504,Feature統計!A:N,10,FALSE)),"",VLOOKUP(A504,Feature統計!A:N,10,FALSE))</f>
        <v>44893</v>
      </c>
      <c r="H504" s="13">
        <f>IF(ISBLANK(VLOOKUP(A504,Feature統計!A:N,11,FALSE)),"",VLOOKUP(A504,Feature統計!A:N,11,FALSE))</f>
        <v>44932</v>
      </c>
      <c r="I504" s="13">
        <f>IF(ISBLANK(VLOOKUP(A504,Feature統計!A:N,12,FALSE)),"",VLOOKUP(A504,Feature統計!A:N,12,FALSE))</f>
        <v>44893</v>
      </c>
      <c r="J504" s="13" t="str">
        <f>IF(ISBLANK(VLOOKUP(A504,Feature統計!A:N,13,FALSE)),"",VLOOKUP(A504,Feature統計!A:N,13,FALSE))</f>
        <v/>
      </c>
      <c r="K504" s="1" t="str">
        <f>IFERROR(VLOOKUP(E504,SystemTestCase!E:F,2,FALSE),VLOOKUP(E504,HW資料!A:B,2,FALSE))</f>
        <v>StagePass</v>
      </c>
      <c r="L504" s="1"/>
      <c r="M504" s="13"/>
      <c r="N504" s="72"/>
      <c r="O504" s="11"/>
      <c r="P504" s="11"/>
      <c r="Q504" s="11"/>
      <c r="S504" t="str">
        <f t="shared" si="7"/>
        <v>Materials</v>
      </c>
    </row>
    <row r="505" spans="1:19" x14ac:dyDescent="0.4">
      <c r="A505" s="12" t="str">
        <f>VLOOKUP(E505,匯總複製!H:N,5,FALSE)</f>
        <v>Materials</v>
      </c>
      <c r="B505" s="12" t="str">
        <f>VLOOKUP(E505,匯總複製!H:N,7,FALSE)</f>
        <v>Hardware Requirement</v>
      </c>
      <c r="C505" s="1" t="str">
        <f>VLOOKUP(A505,Feature統計!A:O,15,FALSE)</f>
        <v>Pass</v>
      </c>
      <c r="D505" s="1" t="str">
        <f>VLOOKUP(A505,Feature統計!A:O,5,FALSE)</f>
        <v>Skaut</v>
      </c>
      <c r="E505" s="12" t="s">
        <v>1235</v>
      </c>
      <c r="F505" s="12" t="str">
        <f>VLOOKUP(E505,匯總複製!H:J,2,FALSE)</f>
        <v>RTBM-36780</v>
      </c>
      <c r="G505" s="13">
        <f>IF(ISBLANK(VLOOKUP(A505,Feature統計!A:N,10,FALSE)),"",VLOOKUP(A505,Feature統計!A:N,10,FALSE))</f>
        <v>44893</v>
      </c>
      <c r="H505" s="13">
        <f>IF(ISBLANK(VLOOKUP(A505,Feature統計!A:N,11,FALSE)),"",VLOOKUP(A505,Feature統計!A:N,11,FALSE))</f>
        <v>44932</v>
      </c>
      <c r="I505" s="13">
        <f>IF(ISBLANK(VLOOKUP(A505,Feature統計!A:N,12,FALSE)),"",VLOOKUP(A505,Feature統計!A:N,12,FALSE))</f>
        <v>44893</v>
      </c>
      <c r="J505" s="13" t="str">
        <f>IF(ISBLANK(VLOOKUP(A505,Feature統計!A:N,13,FALSE)),"",VLOOKUP(A505,Feature統計!A:N,13,FALSE))</f>
        <v/>
      </c>
      <c r="K505" s="1" t="str">
        <f>IFERROR(VLOOKUP(E505,SystemTestCase!E:F,2,FALSE),VLOOKUP(E505,HW資料!A:B,2,FALSE))</f>
        <v>StagePass</v>
      </c>
      <c r="L505" s="1"/>
      <c r="M505" s="13"/>
      <c r="N505" s="72"/>
      <c r="O505" s="11"/>
      <c r="P505" s="11"/>
      <c r="Q505" s="11"/>
      <c r="S505" t="str">
        <f t="shared" si="7"/>
        <v>Materials</v>
      </c>
    </row>
    <row r="506" spans="1:19" x14ac:dyDescent="0.4">
      <c r="A506" s="12" t="str">
        <f>VLOOKUP(E506,匯總複製!H:N,5,FALSE)</f>
        <v>Materials respect to requirement [A1]</v>
      </c>
      <c r="B506" s="12" t="str">
        <f>VLOOKUP(E506,匯總複製!H:N,7,FALSE)</f>
        <v>Hardware Requirement</v>
      </c>
      <c r="C506" s="1" t="str">
        <f>VLOOKUP(A506,Feature統計!A:O,15,FALSE)</f>
        <v>Pass</v>
      </c>
      <c r="D506" s="1" t="str">
        <f>VLOOKUP(A506,Feature統計!A:O,5,FALSE)</f>
        <v>Skaut</v>
      </c>
      <c r="E506" s="12" t="s">
        <v>1141</v>
      </c>
      <c r="F506" s="12" t="str">
        <f>VLOOKUP(E506,匯總複製!H:J,2,FALSE)</f>
        <v>RTBM-36816</v>
      </c>
      <c r="G506" s="13">
        <f>IF(ISBLANK(VLOOKUP(A506,Feature統計!A:N,10,FALSE)),"",VLOOKUP(A506,Feature統計!A:N,10,FALSE))</f>
        <v>44893</v>
      </c>
      <c r="H506" s="13">
        <f>IF(ISBLANK(VLOOKUP(A506,Feature統計!A:N,11,FALSE)),"",VLOOKUP(A506,Feature統計!A:N,11,FALSE))</f>
        <v>44932</v>
      </c>
      <c r="I506" s="13">
        <f>IF(ISBLANK(VLOOKUP(A506,Feature統計!A:N,12,FALSE)),"",VLOOKUP(A506,Feature統計!A:N,12,FALSE))</f>
        <v>44893</v>
      </c>
      <c r="J506" s="13" t="str">
        <f>IF(ISBLANK(VLOOKUP(A506,Feature統計!A:N,13,FALSE)),"",VLOOKUP(A506,Feature統計!A:N,13,FALSE))</f>
        <v/>
      </c>
      <c r="K506" s="1" t="str">
        <f>IFERROR(VLOOKUP(E506,SystemTestCase!E:F,2,FALSE),VLOOKUP(E506,HW資料!A:B,2,FALSE))</f>
        <v>StagePass</v>
      </c>
      <c r="L506" s="1"/>
      <c r="M506" s="13"/>
      <c r="N506" s="72"/>
      <c r="O506" s="11"/>
      <c r="P506" s="11"/>
      <c r="Q506" s="11"/>
      <c r="S506" t="str">
        <f t="shared" si="7"/>
        <v>Materials respect to requirement [A1]</v>
      </c>
    </row>
    <row r="507" spans="1:19" ht="51" x14ac:dyDescent="0.4">
      <c r="A507" s="11" t="str">
        <f>VLOOKUP(E507,匯總複製!H:N,5,FALSE)</f>
        <v>Materials respect to requirement [A1]</v>
      </c>
      <c r="B507" s="12" t="str">
        <f>VLOOKUP(E507,匯總複製!H:N,7,FALSE)</f>
        <v>Hardware Requirement</v>
      </c>
      <c r="C507" s="1" t="str">
        <f>VLOOKUP(A507,Feature統計!A:O,15,FALSE)</f>
        <v>Pass</v>
      </c>
      <c r="D507" s="1" t="str">
        <f>VLOOKUP(A507,Feature統計!A:O,5,FALSE)</f>
        <v>Skaut</v>
      </c>
      <c r="E507" s="12" t="s">
        <v>1177</v>
      </c>
      <c r="F507" s="12" t="str">
        <f>VLOOKUP(E507,匯總複製!H:J,2,FALSE)</f>
        <v>RTBM-36812</v>
      </c>
      <c r="G507" s="13">
        <f>IF(ISBLANK(VLOOKUP(A507,Feature統計!A:N,10,FALSE)),"",VLOOKUP(A507,Feature統計!A:N,10,FALSE))</f>
        <v>44893</v>
      </c>
      <c r="H507" s="13">
        <f>IF(ISBLANK(VLOOKUP(A507,Feature統計!A:N,11,FALSE)),"",VLOOKUP(A507,Feature統計!A:N,11,FALSE))</f>
        <v>44932</v>
      </c>
      <c r="I507" s="13">
        <f>IF(ISBLANK(VLOOKUP(A507,Feature統計!A:N,12,FALSE)),"",VLOOKUP(A507,Feature統計!A:N,12,FALSE))</f>
        <v>44893</v>
      </c>
      <c r="J507" s="13" t="str">
        <f>IF(ISBLANK(VLOOKUP(A507,Feature統計!A:N,13,FALSE)),"",VLOOKUP(A507,Feature統計!A:N,13,FALSE))</f>
        <v/>
      </c>
      <c r="K507" s="1" t="str">
        <f>IFERROR(VLOOKUP(E507,SystemTestCase!E:F,2,FALSE),VLOOKUP(E507,HW資料!A:B,2,FALSE))</f>
        <v>StagePass</v>
      </c>
      <c r="L507" s="1"/>
      <c r="M507" s="13"/>
      <c r="N507" s="72"/>
      <c r="O507" s="11" t="s">
        <v>5268</v>
      </c>
      <c r="P507" s="11"/>
      <c r="Q507" s="11"/>
      <c r="S507" t="str">
        <f t="shared" si="7"/>
        <v>Materials respect to requirement [A1]</v>
      </c>
    </row>
    <row r="508" spans="1:19" x14ac:dyDescent="0.4">
      <c r="A508" s="12" t="str">
        <f>VLOOKUP(E508,匯總複製!H:N,5,FALSE)</f>
        <v>Materials respect to requirement [A1]</v>
      </c>
      <c r="B508" s="12" t="str">
        <f>VLOOKUP(E508,匯總複製!H:N,7,FALSE)</f>
        <v>Hardware Requirement</v>
      </c>
      <c r="C508" s="1" t="str">
        <f>VLOOKUP(A508,Feature統計!A:O,15,FALSE)</f>
        <v>Pass</v>
      </c>
      <c r="D508" s="1" t="str">
        <f>VLOOKUP(A508,Feature統計!A:O,5,FALSE)</f>
        <v>Skaut</v>
      </c>
      <c r="E508" s="12" t="s">
        <v>1178</v>
      </c>
      <c r="F508" s="12" t="str">
        <f>VLOOKUP(E508,匯總複製!H:J,2,FALSE)</f>
        <v>RTBM-36811</v>
      </c>
      <c r="G508" s="13">
        <f>IF(ISBLANK(VLOOKUP(A508,Feature統計!A:N,10,FALSE)),"",VLOOKUP(A508,Feature統計!A:N,10,FALSE))</f>
        <v>44893</v>
      </c>
      <c r="H508" s="13">
        <f>IF(ISBLANK(VLOOKUP(A508,Feature統計!A:N,11,FALSE)),"",VLOOKUP(A508,Feature統計!A:N,11,FALSE))</f>
        <v>44932</v>
      </c>
      <c r="I508" s="13">
        <f>IF(ISBLANK(VLOOKUP(A508,Feature統計!A:N,12,FALSE)),"",VLOOKUP(A508,Feature統計!A:N,12,FALSE))</f>
        <v>44893</v>
      </c>
      <c r="J508" s="13" t="str">
        <f>IF(ISBLANK(VLOOKUP(A508,Feature統計!A:N,13,FALSE)),"",VLOOKUP(A508,Feature統計!A:N,13,FALSE))</f>
        <v/>
      </c>
      <c r="K508" s="1" t="str">
        <f>IFERROR(VLOOKUP(E508,SystemTestCase!E:F,2,FALSE),VLOOKUP(E508,HW資料!A:B,2,FALSE))</f>
        <v>StagePass</v>
      </c>
      <c r="L508" s="1"/>
      <c r="M508" s="13"/>
      <c r="N508" s="72"/>
      <c r="O508" s="11"/>
      <c r="P508" s="11"/>
      <c r="Q508" s="11"/>
      <c r="S508" t="str">
        <f t="shared" si="7"/>
        <v>Materials respect to requirement [A1]</v>
      </c>
    </row>
    <row r="509" spans="1:19" ht="51" x14ac:dyDescent="0.4">
      <c r="A509" s="11" t="str">
        <f>VLOOKUP(E509,匯總複製!H:N,5,FALSE)</f>
        <v>Project Documentation</v>
      </c>
      <c r="B509" s="12" t="str">
        <f>VLOOKUP(E509,匯總複製!H:N,7,FALSE)</f>
        <v>Hardware Requirement</v>
      </c>
      <c r="C509" s="1" t="e">
        <f>VLOOKUP(A509,Feature統計!A:O,15,FALSE)</f>
        <v>#N/A</v>
      </c>
      <c r="D509" s="1" t="e">
        <f>VLOOKUP(A509,Feature統計!A:O,5,FALSE)</f>
        <v>#N/A</v>
      </c>
      <c r="E509" s="12" t="s">
        <v>1182</v>
      </c>
      <c r="F509" s="12" t="str">
        <f>VLOOKUP(E509,匯總複製!H:J,2,FALSE)</f>
        <v>RTBM-36809</v>
      </c>
      <c r="G509" s="13" t="e">
        <f>IF(ISBLANK(VLOOKUP(A509,Feature統計!A:N,10,FALSE)),"",VLOOKUP(A509,Feature統計!A:N,10,FALSE))</f>
        <v>#N/A</v>
      </c>
      <c r="H509" s="13" t="e">
        <f>IF(ISBLANK(VLOOKUP(A509,Feature統計!A:N,11,FALSE)),"",VLOOKUP(A509,Feature統計!A:N,11,FALSE))</f>
        <v>#N/A</v>
      </c>
      <c r="I509" s="13" t="e">
        <f>IF(ISBLANK(VLOOKUP(A509,Feature統計!A:N,12,FALSE)),"",VLOOKUP(A509,Feature統計!A:N,12,FALSE))</f>
        <v>#N/A</v>
      </c>
      <c r="J509" s="13" t="e">
        <f>IF(ISBLANK(VLOOKUP(A509,Feature統計!A:N,13,FALSE)),"",VLOOKUP(A509,Feature統計!A:N,13,FALSE))</f>
        <v>#N/A</v>
      </c>
      <c r="K509" s="1" t="str">
        <f>IFERROR(VLOOKUP(E509,SystemTestCase!E:F,2,FALSE),VLOOKUP(E509,HW資料!A:B,2,FALSE))</f>
        <v>On-going</v>
      </c>
      <c r="L509" s="1"/>
      <c r="M509" s="13"/>
      <c r="N509" s="72"/>
      <c r="O509" s="11" t="s">
        <v>5362</v>
      </c>
      <c r="P509" s="11" t="s">
        <v>5363</v>
      </c>
      <c r="Q509" s="11"/>
      <c r="S509" t="str">
        <f t="shared" si="7"/>
        <v>Move to Not testableProject Documentation</v>
      </c>
    </row>
    <row r="510" spans="1:19" x14ac:dyDescent="0.4">
      <c r="A510" s="12" t="str">
        <f>VLOOKUP(E510,匯總複製!H:N,5,FALSE)</f>
        <v>Materials respect to standard [MA1]</v>
      </c>
      <c r="B510" s="12" t="str">
        <f>VLOOKUP(E510,匯總複製!H:N,7,FALSE)</f>
        <v>Hardware Requirement</v>
      </c>
      <c r="C510" s="1" t="str">
        <f>VLOOKUP(A510,Feature統計!A:O,15,FALSE)</f>
        <v>Pass</v>
      </c>
      <c r="D510" s="1" t="str">
        <f>VLOOKUP(A510,Feature統計!A:O,5,FALSE)</f>
        <v>Skaut</v>
      </c>
      <c r="E510" s="12" t="s">
        <v>1058</v>
      </c>
      <c r="F510" s="12" t="str">
        <f>VLOOKUP(E510,匯總複製!H:J,2,FALSE)</f>
        <v>RTBM-36851</v>
      </c>
      <c r="G510" s="13">
        <f>IF(ISBLANK(VLOOKUP(A510,Feature統計!A:N,10,FALSE)),"",VLOOKUP(A510,Feature統計!A:N,10,FALSE))</f>
        <v>44893</v>
      </c>
      <c r="H510" s="13">
        <f>IF(ISBLANK(VLOOKUP(A510,Feature統計!A:N,11,FALSE)),"",VLOOKUP(A510,Feature統計!A:N,11,FALSE))</f>
        <v>44932</v>
      </c>
      <c r="I510" s="13">
        <f>IF(ISBLANK(VLOOKUP(A510,Feature統計!A:N,12,FALSE)),"",VLOOKUP(A510,Feature統計!A:N,12,FALSE))</f>
        <v>44893</v>
      </c>
      <c r="J510" s="13" t="str">
        <f>IF(ISBLANK(VLOOKUP(A510,Feature統計!A:N,13,FALSE)),"",VLOOKUP(A510,Feature統計!A:N,13,FALSE))</f>
        <v/>
      </c>
      <c r="K510" s="1" t="str">
        <f>IFERROR(VLOOKUP(E510,SystemTestCase!E:F,2,FALSE),VLOOKUP(E510,HW資料!A:B,2,FALSE))</f>
        <v>StagePass</v>
      </c>
      <c r="L510" s="1"/>
      <c r="M510" s="13"/>
      <c r="N510" s="72"/>
      <c r="O510" s="11"/>
      <c r="P510" s="11"/>
      <c r="Q510" s="11"/>
      <c r="S510" t="str">
        <f t="shared" si="7"/>
        <v>Materials respect to standard [MA1]</v>
      </c>
    </row>
    <row r="511" spans="1:19" x14ac:dyDescent="0.4">
      <c r="A511" s="12" t="str">
        <f>VLOOKUP(E511,匯總複製!H:N,5,FALSE)</f>
        <v>Materials respect to standard [MA1]</v>
      </c>
      <c r="B511" s="12" t="str">
        <f>VLOOKUP(E511,匯總複製!H:N,7,FALSE)</f>
        <v>Hardware Requirement</v>
      </c>
      <c r="C511" s="1" t="str">
        <f>VLOOKUP(A511,Feature統計!A:O,15,FALSE)</f>
        <v>Pass</v>
      </c>
      <c r="D511" s="1" t="str">
        <f>VLOOKUP(A511,Feature統計!A:O,5,FALSE)</f>
        <v>Skaut</v>
      </c>
      <c r="E511" s="12" t="s">
        <v>1060</v>
      </c>
      <c r="F511" s="12" t="str">
        <f>VLOOKUP(E511,匯總複製!H:J,2,FALSE)</f>
        <v>RTBM-36850</v>
      </c>
      <c r="G511" s="13">
        <f>IF(ISBLANK(VLOOKUP(A511,Feature統計!A:N,10,FALSE)),"",VLOOKUP(A511,Feature統計!A:N,10,FALSE))</f>
        <v>44893</v>
      </c>
      <c r="H511" s="13">
        <f>IF(ISBLANK(VLOOKUP(A511,Feature統計!A:N,11,FALSE)),"",VLOOKUP(A511,Feature統計!A:N,11,FALSE))</f>
        <v>44932</v>
      </c>
      <c r="I511" s="13">
        <f>IF(ISBLANK(VLOOKUP(A511,Feature統計!A:N,12,FALSE)),"",VLOOKUP(A511,Feature統計!A:N,12,FALSE))</f>
        <v>44893</v>
      </c>
      <c r="J511" s="13" t="str">
        <f>IF(ISBLANK(VLOOKUP(A511,Feature統計!A:N,13,FALSE)),"",VLOOKUP(A511,Feature統計!A:N,13,FALSE))</f>
        <v/>
      </c>
      <c r="K511" s="1" t="str">
        <f>IFERROR(VLOOKUP(E511,SystemTestCase!E:F,2,FALSE),VLOOKUP(E511,HW資料!A:B,2,FALSE))</f>
        <v>StagePass</v>
      </c>
      <c r="L511" s="1"/>
      <c r="M511" s="13"/>
      <c r="N511" s="72"/>
      <c r="O511" s="11"/>
      <c r="P511" s="11"/>
      <c r="Q511" s="11"/>
      <c r="S511" t="str">
        <f t="shared" si="7"/>
        <v>Materials respect to standard [MA1]</v>
      </c>
    </row>
    <row r="512" spans="1:19" x14ac:dyDescent="0.4">
      <c r="A512" s="12" t="str">
        <f>VLOOKUP(E512,匯總複製!H:N,5,FALSE)</f>
        <v>Materials respect to standard [MA1]</v>
      </c>
      <c r="B512" s="12" t="str">
        <f>VLOOKUP(E512,匯總複製!H:N,7,FALSE)</f>
        <v>Hardware Requirement</v>
      </c>
      <c r="C512" s="1" t="str">
        <f>VLOOKUP(A512,Feature統計!A:O,15,FALSE)</f>
        <v>Pass</v>
      </c>
      <c r="D512" s="1" t="str">
        <f>VLOOKUP(A512,Feature統計!A:O,5,FALSE)</f>
        <v>Skaut</v>
      </c>
      <c r="E512" s="12" t="s">
        <v>1068</v>
      </c>
      <c r="F512" s="12" t="str">
        <f>VLOOKUP(E512,匯總複製!H:J,2,FALSE)</f>
        <v>RTBM-36847</v>
      </c>
      <c r="G512" s="13">
        <f>IF(ISBLANK(VLOOKUP(A512,Feature統計!A:N,10,FALSE)),"",VLOOKUP(A512,Feature統計!A:N,10,FALSE))</f>
        <v>44893</v>
      </c>
      <c r="H512" s="13">
        <f>IF(ISBLANK(VLOOKUP(A512,Feature統計!A:N,11,FALSE)),"",VLOOKUP(A512,Feature統計!A:N,11,FALSE))</f>
        <v>44932</v>
      </c>
      <c r="I512" s="13">
        <f>IF(ISBLANK(VLOOKUP(A512,Feature統計!A:N,12,FALSE)),"",VLOOKUP(A512,Feature統計!A:N,12,FALSE))</f>
        <v>44893</v>
      </c>
      <c r="J512" s="13" t="str">
        <f>IF(ISBLANK(VLOOKUP(A512,Feature統計!A:N,13,FALSE)),"",VLOOKUP(A512,Feature統計!A:N,13,FALSE))</f>
        <v/>
      </c>
      <c r="K512" s="1" t="str">
        <f>IFERROR(VLOOKUP(E512,SystemTestCase!E:F,2,FALSE),VLOOKUP(E512,HW資料!A:B,2,FALSE))</f>
        <v>StagePass</v>
      </c>
      <c r="L512" s="1"/>
      <c r="M512" s="13"/>
      <c r="N512" s="72"/>
      <c r="O512" s="11"/>
      <c r="P512" s="11"/>
      <c r="Q512" s="11"/>
      <c r="S512" t="str">
        <f t="shared" si="7"/>
        <v>Materials respect to standard [MA1]</v>
      </c>
    </row>
    <row r="513" spans="1:19" x14ac:dyDescent="0.4">
      <c r="A513" s="12" t="str">
        <f>VLOOKUP(E513,匯總複製!H:N,5,FALSE)</f>
        <v>Materials respect to standard [MA1]</v>
      </c>
      <c r="B513" s="12" t="str">
        <f>VLOOKUP(E513,匯總複製!H:N,7,FALSE)</f>
        <v>Hardware Requirement</v>
      </c>
      <c r="C513" s="1" t="str">
        <f>VLOOKUP(A513,Feature統計!A:O,15,FALSE)</f>
        <v>Pass</v>
      </c>
      <c r="D513" s="1" t="str">
        <f>VLOOKUP(A513,Feature統計!A:O,5,FALSE)</f>
        <v>Skaut</v>
      </c>
      <c r="E513" s="12" t="s">
        <v>1072</v>
      </c>
      <c r="F513" s="12" t="str">
        <f>VLOOKUP(E513,匯總複製!H:J,2,FALSE)</f>
        <v>RTBM-36844</v>
      </c>
      <c r="G513" s="13">
        <f>IF(ISBLANK(VLOOKUP(A513,Feature統計!A:N,10,FALSE)),"",VLOOKUP(A513,Feature統計!A:N,10,FALSE))</f>
        <v>44893</v>
      </c>
      <c r="H513" s="13">
        <f>IF(ISBLANK(VLOOKUP(A513,Feature統計!A:N,11,FALSE)),"",VLOOKUP(A513,Feature統計!A:N,11,FALSE))</f>
        <v>44932</v>
      </c>
      <c r="I513" s="13">
        <f>IF(ISBLANK(VLOOKUP(A513,Feature統計!A:N,12,FALSE)),"",VLOOKUP(A513,Feature統計!A:N,12,FALSE))</f>
        <v>44893</v>
      </c>
      <c r="J513" s="13" t="str">
        <f>IF(ISBLANK(VLOOKUP(A513,Feature統計!A:N,13,FALSE)),"",VLOOKUP(A513,Feature統計!A:N,13,FALSE))</f>
        <v/>
      </c>
      <c r="K513" s="1" t="str">
        <f>IFERROR(VLOOKUP(E513,SystemTestCase!E:F,2,FALSE),VLOOKUP(E513,HW資料!A:B,2,FALSE))</f>
        <v>StagePass</v>
      </c>
      <c r="L513" s="1"/>
      <c r="M513" s="13"/>
      <c r="N513" s="72"/>
      <c r="O513" s="11"/>
      <c r="P513" s="11"/>
      <c r="Q513" s="11"/>
      <c r="S513" t="str">
        <f t="shared" si="7"/>
        <v>Materials respect to standard [MA1]</v>
      </c>
    </row>
    <row r="514" spans="1:19" x14ac:dyDescent="0.4">
      <c r="A514" s="12" t="str">
        <f>VLOOKUP(E514,匯總複製!H:N,5,FALSE)</f>
        <v>Materials respect to standard [MA1]</v>
      </c>
      <c r="B514" s="12" t="str">
        <f>VLOOKUP(E514,匯總複製!H:N,7,FALSE)</f>
        <v>Hardware Requirement</v>
      </c>
      <c r="C514" s="1" t="str">
        <f>VLOOKUP(A514,Feature統計!A:O,15,FALSE)</f>
        <v>Pass</v>
      </c>
      <c r="D514" s="1" t="str">
        <f>VLOOKUP(A514,Feature統計!A:O,5,FALSE)</f>
        <v>Skaut</v>
      </c>
      <c r="E514" s="12" t="s">
        <v>1074</v>
      </c>
      <c r="F514" s="12" t="str">
        <f>VLOOKUP(E514,匯總複製!H:J,2,FALSE)</f>
        <v>RTBM-36843</v>
      </c>
      <c r="G514" s="13">
        <f>IF(ISBLANK(VLOOKUP(A514,Feature統計!A:N,10,FALSE)),"",VLOOKUP(A514,Feature統計!A:N,10,FALSE))</f>
        <v>44893</v>
      </c>
      <c r="H514" s="13">
        <f>IF(ISBLANK(VLOOKUP(A514,Feature統計!A:N,11,FALSE)),"",VLOOKUP(A514,Feature統計!A:N,11,FALSE))</f>
        <v>44932</v>
      </c>
      <c r="I514" s="13">
        <f>IF(ISBLANK(VLOOKUP(A514,Feature統計!A:N,12,FALSE)),"",VLOOKUP(A514,Feature統計!A:N,12,FALSE))</f>
        <v>44893</v>
      </c>
      <c r="J514" s="13" t="str">
        <f>IF(ISBLANK(VLOOKUP(A514,Feature統計!A:N,13,FALSE)),"",VLOOKUP(A514,Feature統計!A:N,13,FALSE))</f>
        <v/>
      </c>
      <c r="K514" s="1" t="str">
        <f>IFERROR(VLOOKUP(E514,SystemTestCase!E:F,2,FALSE),VLOOKUP(E514,HW資料!A:B,2,FALSE))</f>
        <v>StagePass</v>
      </c>
      <c r="L514" s="1"/>
      <c r="M514" s="13"/>
      <c r="N514" s="72"/>
      <c r="O514" s="11"/>
      <c r="P514" s="11"/>
      <c r="Q514" s="11"/>
      <c r="S514" t="str">
        <f t="shared" si="7"/>
        <v>Materials respect to standard [MA1]</v>
      </c>
    </row>
    <row r="515" spans="1:19" x14ac:dyDescent="0.4">
      <c r="A515" s="12" t="str">
        <f>VLOOKUP(E515,匯總複製!H:N,5,FALSE)</f>
        <v>Materials respect to standard [MA1]</v>
      </c>
      <c r="B515" s="12" t="str">
        <f>VLOOKUP(E515,匯總複製!H:N,7,FALSE)</f>
        <v>Hardware Requirement</v>
      </c>
      <c r="C515" s="1" t="str">
        <f>VLOOKUP(A515,Feature統計!A:O,15,FALSE)</f>
        <v>Pass</v>
      </c>
      <c r="D515" s="1" t="str">
        <f>VLOOKUP(A515,Feature統計!A:O,5,FALSE)</f>
        <v>Skaut</v>
      </c>
      <c r="E515" s="12" t="s">
        <v>1076</v>
      </c>
      <c r="F515" s="12" t="str">
        <f>VLOOKUP(E515,匯總複製!H:J,2,FALSE)</f>
        <v>RTBM-36842</v>
      </c>
      <c r="G515" s="13">
        <f>IF(ISBLANK(VLOOKUP(A515,Feature統計!A:N,10,FALSE)),"",VLOOKUP(A515,Feature統計!A:N,10,FALSE))</f>
        <v>44893</v>
      </c>
      <c r="H515" s="13">
        <f>IF(ISBLANK(VLOOKUP(A515,Feature統計!A:N,11,FALSE)),"",VLOOKUP(A515,Feature統計!A:N,11,FALSE))</f>
        <v>44932</v>
      </c>
      <c r="I515" s="13">
        <f>IF(ISBLANK(VLOOKUP(A515,Feature統計!A:N,12,FALSE)),"",VLOOKUP(A515,Feature統計!A:N,12,FALSE))</f>
        <v>44893</v>
      </c>
      <c r="J515" s="13" t="str">
        <f>IF(ISBLANK(VLOOKUP(A515,Feature統計!A:N,13,FALSE)),"",VLOOKUP(A515,Feature統計!A:N,13,FALSE))</f>
        <v/>
      </c>
      <c r="K515" s="1" t="str">
        <f>IFERROR(VLOOKUP(E515,SystemTestCase!E:F,2,FALSE),VLOOKUP(E515,HW資料!A:B,2,FALSE))</f>
        <v>StagePass</v>
      </c>
      <c r="L515" s="1"/>
      <c r="M515" s="13"/>
      <c r="N515" s="72"/>
      <c r="O515" s="11"/>
      <c r="P515" s="11"/>
      <c r="Q515" s="11"/>
      <c r="S515" t="str">
        <f t="shared" ref="S515:S578" si="8">P515&amp;A515</f>
        <v>Materials respect to standard [MA1]</v>
      </c>
    </row>
    <row r="516" spans="1:19" x14ac:dyDescent="0.4">
      <c r="A516" s="12" t="str">
        <f>VLOOKUP(E516,匯總複製!H:N,5,FALSE)</f>
        <v>Materials respect to standard [MA1]</v>
      </c>
      <c r="B516" s="12" t="str">
        <f>VLOOKUP(E516,匯總複製!H:N,7,FALSE)</f>
        <v>Hardware Requirement</v>
      </c>
      <c r="C516" s="1" t="str">
        <f>VLOOKUP(A516,Feature統計!A:O,15,FALSE)</f>
        <v>Pass</v>
      </c>
      <c r="D516" s="1" t="str">
        <f>VLOOKUP(A516,Feature統計!A:O,5,FALSE)</f>
        <v>Skaut</v>
      </c>
      <c r="E516" s="12" t="s">
        <v>1096</v>
      </c>
      <c r="F516" s="12" t="str">
        <f>VLOOKUP(E516,匯總複製!H:J,2,FALSE)</f>
        <v>RTBM-36829</v>
      </c>
      <c r="G516" s="13">
        <f>IF(ISBLANK(VLOOKUP(A516,Feature統計!A:N,10,FALSE)),"",VLOOKUP(A516,Feature統計!A:N,10,FALSE))</f>
        <v>44893</v>
      </c>
      <c r="H516" s="13">
        <f>IF(ISBLANK(VLOOKUP(A516,Feature統計!A:N,11,FALSE)),"",VLOOKUP(A516,Feature統計!A:N,11,FALSE))</f>
        <v>44932</v>
      </c>
      <c r="I516" s="13">
        <f>IF(ISBLANK(VLOOKUP(A516,Feature統計!A:N,12,FALSE)),"",VLOOKUP(A516,Feature統計!A:N,12,FALSE))</f>
        <v>44893</v>
      </c>
      <c r="J516" s="13" t="str">
        <f>IF(ISBLANK(VLOOKUP(A516,Feature統計!A:N,13,FALSE)),"",VLOOKUP(A516,Feature統計!A:N,13,FALSE))</f>
        <v/>
      </c>
      <c r="K516" s="1" t="str">
        <f>IFERROR(VLOOKUP(E516,SystemTestCase!E:F,2,FALSE),VLOOKUP(E516,HW資料!A:B,2,FALSE))</f>
        <v>StagePass</v>
      </c>
      <c r="L516" s="1"/>
      <c r="M516" s="13"/>
      <c r="N516" s="72"/>
      <c r="O516" s="11"/>
      <c r="P516" s="11"/>
      <c r="Q516" s="11"/>
      <c r="S516" t="str">
        <f t="shared" si="8"/>
        <v>Materials respect to standard [MA1]</v>
      </c>
    </row>
    <row r="517" spans="1:19" x14ac:dyDescent="0.4">
      <c r="A517" s="12" t="str">
        <f>VLOOKUP(E517,匯總複製!H:N,5,FALSE)</f>
        <v>Materials respect to standard [MA1]</v>
      </c>
      <c r="B517" s="12" t="str">
        <f>VLOOKUP(E517,匯總複製!H:N,7,FALSE)</f>
        <v>Hardware Requirement</v>
      </c>
      <c r="C517" s="1" t="str">
        <f>VLOOKUP(A517,Feature統計!A:O,15,FALSE)</f>
        <v>Pass</v>
      </c>
      <c r="D517" s="1" t="str">
        <f>VLOOKUP(A517,Feature統計!A:O,5,FALSE)</f>
        <v>Skaut</v>
      </c>
      <c r="E517" s="12" t="s">
        <v>1098</v>
      </c>
      <c r="F517" s="12" t="str">
        <f>VLOOKUP(E517,匯總複製!H:J,2,FALSE)</f>
        <v>RTBM-36828</v>
      </c>
      <c r="G517" s="13">
        <f>IF(ISBLANK(VLOOKUP(A517,Feature統計!A:N,10,FALSE)),"",VLOOKUP(A517,Feature統計!A:N,10,FALSE))</f>
        <v>44893</v>
      </c>
      <c r="H517" s="13">
        <f>IF(ISBLANK(VLOOKUP(A517,Feature統計!A:N,11,FALSE)),"",VLOOKUP(A517,Feature統計!A:N,11,FALSE))</f>
        <v>44932</v>
      </c>
      <c r="I517" s="13">
        <f>IF(ISBLANK(VLOOKUP(A517,Feature統計!A:N,12,FALSE)),"",VLOOKUP(A517,Feature統計!A:N,12,FALSE))</f>
        <v>44893</v>
      </c>
      <c r="J517" s="13" t="str">
        <f>IF(ISBLANK(VLOOKUP(A517,Feature統計!A:N,13,FALSE)),"",VLOOKUP(A517,Feature統計!A:N,13,FALSE))</f>
        <v/>
      </c>
      <c r="K517" s="1" t="str">
        <f>IFERROR(VLOOKUP(E517,SystemTestCase!E:F,2,FALSE),VLOOKUP(E517,HW資料!A:B,2,FALSE))</f>
        <v>StagePass</v>
      </c>
      <c r="L517" s="1"/>
      <c r="M517" s="13"/>
      <c r="N517" s="72"/>
      <c r="O517" s="11"/>
      <c r="P517" s="11"/>
      <c r="Q517" s="11"/>
      <c r="S517" t="str">
        <f t="shared" si="8"/>
        <v>Materials respect to standard [MA1]</v>
      </c>
    </row>
    <row r="518" spans="1:19" x14ac:dyDescent="0.4">
      <c r="A518" s="12" t="str">
        <f>VLOOKUP(E518,匯總複製!H:N,5,FALSE)</f>
        <v>Materials respect to standard [MA1]</v>
      </c>
      <c r="B518" s="12" t="str">
        <f>VLOOKUP(E518,匯總複製!H:N,7,FALSE)</f>
        <v>Hardware Requirement</v>
      </c>
      <c r="C518" s="1" t="str">
        <f>VLOOKUP(A518,Feature統計!A:O,15,FALSE)</f>
        <v>Pass</v>
      </c>
      <c r="D518" s="1" t="str">
        <f>VLOOKUP(A518,Feature統計!A:O,5,FALSE)</f>
        <v>Skaut</v>
      </c>
      <c r="E518" s="12" t="s">
        <v>1099</v>
      </c>
      <c r="F518" s="12" t="str">
        <f>VLOOKUP(E518,匯總複製!H:J,2,FALSE)</f>
        <v>RTBM-36827</v>
      </c>
      <c r="G518" s="13">
        <f>IF(ISBLANK(VLOOKUP(A518,Feature統計!A:N,10,FALSE)),"",VLOOKUP(A518,Feature統計!A:N,10,FALSE))</f>
        <v>44893</v>
      </c>
      <c r="H518" s="13">
        <f>IF(ISBLANK(VLOOKUP(A518,Feature統計!A:N,11,FALSE)),"",VLOOKUP(A518,Feature統計!A:N,11,FALSE))</f>
        <v>44932</v>
      </c>
      <c r="I518" s="13">
        <f>IF(ISBLANK(VLOOKUP(A518,Feature統計!A:N,12,FALSE)),"",VLOOKUP(A518,Feature統計!A:N,12,FALSE))</f>
        <v>44893</v>
      </c>
      <c r="J518" s="13" t="str">
        <f>IF(ISBLANK(VLOOKUP(A518,Feature統計!A:N,13,FALSE)),"",VLOOKUP(A518,Feature統計!A:N,13,FALSE))</f>
        <v/>
      </c>
      <c r="K518" s="1" t="str">
        <f>IFERROR(VLOOKUP(E518,SystemTestCase!E:F,2,FALSE),VLOOKUP(E518,HW資料!A:B,2,FALSE))</f>
        <v>StagePass</v>
      </c>
      <c r="L518" s="1"/>
      <c r="M518" s="13"/>
      <c r="N518" s="72"/>
      <c r="O518" s="11"/>
      <c r="P518" s="11"/>
      <c r="Q518" s="11"/>
      <c r="S518" t="str">
        <f t="shared" si="8"/>
        <v>Materials respect to standard [MA1]</v>
      </c>
    </row>
    <row r="519" spans="1:19" x14ac:dyDescent="0.4">
      <c r="A519" s="12" t="str">
        <f>VLOOKUP(E519,匯總複製!H:N,5,FALSE)</f>
        <v>Materials respect to standard [MA1]</v>
      </c>
      <c r="B519" s="12" t="str">
        <f>VLOOKUP(E519,匯總複製!H:N,7,FALSE)</f>
        <v>Hardware Requirement</v>
      </c>
      <c r="C519" s="1" t="str">
        <f>VLOOKUP(A519,Feature統計!A:O,15,FALSE)</f>
        <v>Pass</v>
      </c>
      <c r="D519" s="1" t="str">
        <f>VLOOKUP(A519,Feature統計!A:O,5,FALSE)</f>
        <v>Skaut</v>
      </c>
      <c r="E519" s="12" t="s">
        <v>1102</v>
      </c>
      <c r="F519" s="12" t="str">
        <f>VLOOKUP(E519,匯總複製!H:J,2,FALSE)</f>
        <v>RTBM-36826</v>
      </c>
      <c r="G519" s="13">
        <f>IF(ISBLANK(VLOOKUP(A519,Feature統計!A:N,10,FALSE)),"",VLOOKUP(A519,Feature統計!A:N,10,FALSE))</f>
        <v>44893</v>
      </c>
      <c r="H519" s="13">
        <f>IF(ISBLANK(VLOOKUP(A519,Feature統計!A:N,11,FALSE)),"",VLOOKUP(A519,Feature統計!A:N,11,FALSE))</f>
        <v>44932</v>
      </c>
      <c r="I519" s="13">
        <f>IF(ISBLANK(VLOOKUP(A519,Feature統計!A:N,12,FALSE)),"",VLOOKUP(A519,Feature統計!A:N,12,FALSE))</f>
        <v>44893</v>
      </c>
      <c r="J519" s="13" t="str">
        <f>IF(ISBLANK(VLOOKUP(A519,Feature統計!A:N,13,FALSE)),"",VLOOKUP(A519,Feature統計!A:N,13,FALSE))</f>
        <v/>
      </c>
      <c r="K519" s="1" t="str">
        <f>IFERROR(VLOOKUP(E519,SystemTestCase!E:F,2,FALSE),VLOOKUP(E519,HW資料!A:B,2,FALSE))</f>
        <v>StagePass</v>
      </c>
      <c r="L519" s="1"/>
      <c r="M519" s="13"/>
      <c r="N519" s="72"/>
      <c r="O519" s="11"/>
      <c r="P519" s="11"/>
      <c r="Q519" s="11"/>
      <c r="S519" t="str">
        <f t="shared" si="8"/>
        <v>Materials respect to standard [MA1]</v>
      </c>
    </row>
    <row r="520" spans="1:19" x14ac:dyDescent="0.4">
      <c r="A520" s="12" t="str">
        <f>VLOOKUP(E520,匯總複製!H:N,5,FALSE)</f>
        <v>Materials respect to standard [MA1]</v>
      </c>
      <c r="B520" s="12" t="str">
        <f>VLOOKUP(E520,匯總複製!H:N,7,FALSE)</f>
        <v>Hardware Requirement</v>
      </c>
      <c r="C520" s="1" t="str">
        <f>VLOOKUP(A520,Feature統計!A:O,15,FALSE)</f>
        <v>Pass</v>
      </c>
      <c r="D520" s="1" t="str">
        <f>VLOOKUP(A520,Feature統計!A:O,5,FALSE)</f>
        <v>Skaut</v>
      </c>
      <c r="E520" s="12" t="s">
        <v>1110</v>
      </c>
      <c r="F520" s="12" t="str">
        <f>VLOOKUP(E520,匯總複製!H:J,2,FALSE)</f>
        <v>RTBM-36823</v>
      </c>
      <c r="G520" s="13">
        <f>IF(ISBLANK(VLOOKUP(A520,Feature統計!A:N,10,FALSE)),"",VLOOKUP(A520,Feature統計!A:N,10,FALSE))</f>
        <v>44893</v>
      </c>
      <c r="H520" s="13">
        <f>IF(ISBLANK(VLOOKUP(A520,Feature統計!A:N,11,FALSE)),"",VLOOKUP(A520,Feature統計!A:N,11,FALSE))</f>
        <v>44932</v>
      </c>
      <c r="I520" s="13">
        <f>IF(ISBLANK(VLOOKUP(A520,Feature統計!A:N,12,FALSE)),"",VLOOKUP(A520,Feature統計!A:N,12,FALSE))</f>
        <v>44893</v>
      </c>
      <c r="J520" s="13" t="str">
        <f>IF(ISBLANK(VLOOKUP(A520,Feature統計!A:N,13,FALSE)),"",VLOOKUP(A520,Feature統計!A:N,13,FALSE))</f>
        <v/>
      </c>
      <c r="K520" s="1" t="str">
        <f>IFERROR(VLOOKUP(E520,SystemTestCase!E:F,2,FALSE),VLOOKUP(E520,HW資料!A:B,2,FALSE))</f>
        <v>StagePass</v>
      </c>
      <c r="L520" s="1"/>
      <c r="M520" s="13"/>
      <c r="N520" s="72"/>
      <c r="O520" s="11"/>
      <c r="P520" s="11"/>
      <c r="Q520" s="11"/>
      <c r="S520" t="str">
        <f t="shared" si="8"/>
        <v>Materials respect to standard [MA1]</v>
      </c>
    </row>
    <row r="521" spans="1:19" x14ac:dyDescent="0.4">
      <c r="A521" s="12" t="str">
        <f>VLOOKUP(E521,匯總複製!H:N,5,FALSE)</f>
        <v>Materials respect to standard [MA1]</v>
      </c>
      <c r="B521" s="12" t="str">
        <f>VLOOKUP(E521,匯總複製!H:N,7,FALSE)</f>
        <v>Hardware Requirement</v>
      </c>
      <c r="C521" s="1" t="str">
        <f>VLOOKUP(A521,Feature統計!A:O,15,FALSE)</f>
        <v>Pass</v>
      </c>
      <c r="D521" s="1" t="str">
        <f>VLOOKUP(A521,Feature統計!A:O,5,FALSE)</f>
        <v>Skaut</v>
      </c>
      <c r="E521" s="12" t="s">
        <v>1115</v>
      </c>
      <c r="F521" s="12" t="str">
        <f>VLOOKUP(E521,匯總複製!H:J,2,FALSE)</f>
        <v>RTBM-36822</v>
      </c>
      <c r="G521" s="13">
        <f>IF(ISBLANK(VLOOKUP(A521,Feature統計!A:N,10,FALSE)),"",VLOOKUP(A521,Feature統計!A:N,10,FALSE))</f>
        <v>44893</v>
      </c>
      <c r="H521" s="13">
        <f>IF(ISBLANK(VLOOKUP(A521,Feature統計!A:N,11,FALSE)),"",VLOOKUP(A521,Feature統計!A:N,11,FALSE))</f>
        <v>44932</v>
      </c>
      <c r="I521" s="13">
        <f>IF(ISBLANK(VLOOKUP(A521,Feature統計!A:N,12,FALSE)),"",VLOOKUP(A521,Feature統計!A:N,12,FALSE))</f>
        <v>44893</v>
      </c>
      <c r="J521" s="13" t="str">
        <f>IF(ISBLANK(VLOOKUP(A521,Feature統計!A:N,13,FALSE)),"",VLOOKUP(A521,Feature統計!A:N,13,FALSE))</f>
        <v/>
      </c>
      <c r="K521" s="1" t="str">
        <f>IFERROR(VLOOKUP(E521,SystemTestCase!E:F,2,FALSE),VLOOKUP(E521,HW資料!A:B,2,FALSE))</f>
        <v>StagePass</v>
      </c>
      <c r="L521" s="1"/>
      <c r="M521" s="13"/>
      <c r="N521" s="72"/>
      <c r="O521" s="11"/>
      <c r="P521" s="11"/>
      <c r="Q521" s="11"/>
      <c r="S521" t="str">
        <f t="shared" si="8"/>
        <v>Materials respect to standard [MA1]</v>
      </c>
    </row>
    <row r="522" spans="1:19" x14ac:dyDescent="0.4">
      <c r="A522" s="12" t="str">
        <f>VLOOKUP(E522,匯總複製!H:N,5,FALSE)</f>
        <v>Materials respect to standard [MA1]</v>
      </c>
      <c r="B522" s="12" t="str">
        <f>VLOOKUP(E522,匯總複製!H:N,7,FALSE)</f>
        <v>Hardware Requirement</v>
      </c>
      <c r="C522" s="1" t="str">
        <f>VLOOKUP(A522,Feature統計!A:O,15,FALSE)</f>
        <v>Pass</v>
      </c>
      <c r="D522" s="1" t="str">
        <f>VLOOKUP(A522,Feature統計!A:O,5,FALSE)</f>
        <v>Skaut</v>
      </c>
      <c r="E522" s="12" t="s">
        <v>1120</v>
      </c>
      <c r="F522" s="12" t="str">
        <f>VLOOKUP(E522,匯總複製!H:J,2,FALSE)</f>
        <v>RTBM-36821</v>
      </c>
      <c r="G522" s="13">
        <f>IF(ISBLANK(VLOOKUP(A522,Feature統計!A:N,10,FALSE)),"",VLOOKUP(A522,Feature統計!A:N,10,FALSE))</f>
        <v>44893</v>
      </c>
      <c r="H522" s="13">
        <f>IF(ISBLANK(VLOOKUP(A522,Feature統計!A:N,11,FALSE)),"",VLOOKUP(A522,Feature統計!A:N,11,FALSE))</f>
        <v>44932</v>
      </c>
      <c r="I522" s="13">
        <f>IF(ISBLANK(VLOOKUP(A522,Feature統計!A:N,12,FALSE)),"",VLOOKUP(A522,Feature統計!A:N,12,FALSE))</f>
        <v>44893</v>
      </c>
      <c r="J522" s="13" t="str">
        <f>IF(ISBLANK(VLOOKUP(A522,Feature統計!A:N,13,FALSE)),"",VLOOKUP(A522,Feature統計!A:N,13,FALSE))</f>
        <v/>
      </c>
      <c r="K522" s="1" t="str">
        <f>IFERROR(VLOOKUP(E522,SystemTestCase!E:F,2,FALSE),VLOOKUP(E522,HW資料!A:B,2,FALSE))</f>
        <v>StagePass</v>
      </c>
      <c r="L522" s="1"/>
      <c r="M522" s="13"/>
      <c r="N522" s="72"/>
      <c r="O522" s="11"/>
      <c r="P522" s="11"/>
      <c r="Q522" s="11"/>
      <c r="S522" t="str">
        <f t="shared" si="8"/>
        <v>Materials respect to standard [MA1]</v>
      </c>
    </row>
    <row r="523" spans="1:19" x14ac:dyDescent="0.4">
      <c r="A523" s="12" t="str">
        <f>VLOOKUP(E523,匯總複製!H:N,5,FALSE)</f>
        <v>Mesure AM EE performances criterion</v>
      </c>
      <c r="B523" s="12" t="str">
        <f>VLOOKUP(E523,匯總複製!H:N,7,FALSE)</f>
        <v>Hardware Requirement</v>
      </c>
      <c r="C523" s="1" t="str">
        <f>VLOOKUP(A523,Feature統計!A:O,15,FALSE)</f>
        <v>Fail</v>
      </c>
      <c r="D523" s="1" t="str">
        <f>VLOOKUP(A523,Feature統計!A:O,5,FALSE)</f>
        <v>Dennis</v>
      </c>
      <c r="E523" s="12" t="s">
        <v>1269</v>
      </c>
      <c r="F523" s="12" t="str">
        <f>VLOOKUP(E523,匯總複製!H:J,2,FALSE)</f>
        <v>RTBM-37567</v>
      </c>
      <c r="G523" s="13">
        <f>IF(ISBLANK(VLOOKUP(A523,Feature統計!A:N,10,FALSE)),"",VLOOKUP(A523,Feature統計!A:N,10,FALSE))</f>
        <v>44866</v>
      </c>
      <c r="H523" s="13">
        <f>IF(ISBLANK(VLOOKUP(A523,Feature統計!A:N,11,FALSE)),"",VLOOKUP(A523,Feature統計!A:N,11,FALSE))</f>
        <v>45044</v>
      </c>
      <c r="I523" s="13">
        <f>IF(ISBLANK(VLOOKUP(A523,Feature統計!A:N,12,FALSE)),"",VLOOKUP(A523,Feature統計!A:N,12,FALSE))</f>
        <v>44866</v>
      </c>
      <c r="J523" s="13" t="str">
        <f>IF(ISBLANK(VLOOKUP(A523,Feature統計!A:N,13,FALSE)),"",VLOOKUP(A523,Feature統計!A:N,13,FALSE))</f>
        <v/>
      </c>
      <c r="K523" s="1" t="str">
        <f>IFERROR(VLOOKUP(E523,SystemTestCase!E:F,2,FALSE),VLOOKUP(E523,HW資料!A:B,2,FALSE))</f>
        <v>Pass</v>
      </c>
      <c r="L523" s="1"/>
      <c r="M523" s="13"/>
      <c r="N523" s="72"/>
      <c r="O523" s="11"/>
      <c r="P523" s="11"/>
      <c r="Q523" s="11"/>
      <c r="S523" t="str">
        <f t="shared" si="8"/>
        <v>Mesure AM EE performances criterion</v>
      </c>
    </row>
    <row r="524" spans="1:19" ht="34" x14ac:dyDescent="0.4">
      <c r="A524" s="11" t="str">
        <f>VLOOKUP(E524,匯總複製!H:N,5,FALSE)</f>
        <v>Mesure AM EE performances criterion</v>
      </c>
      <c r="B524" s="12" t="str">
        <f>VLOOKUP(E524,匯總複製!H:N,7,FALSE)</f>
        <v>Hardware Requirement</v>
      </c>
      <c r="C524" s="1" t="str">
        <f>VLOOKUP(A524,Feature統計!A:O,15,FALSE)</f>
        <v>Fail</v>
      </c>
      <c r="D524" s="1" t="str">
        <f>VLOOKUP(A524,Feature統計!A:O,5,FALSE)</f>
        <v>Dennis</v>
      </c>
      <c r="E524" s="12" t="s">
        <v>1271</v>
      </c>
      <c r="F524" s="12" t="str">
        <f>VLOOKUP(E524,匯總複製!H:J,2,FALSE)</f>
        <v>RTBM-37572</v>
      </c>
      <c r="G524" s="13">
        <f>IF(ISBLANK(VLOOKUP(A524,Feature統計!A:N,10,FALSE)),"",VLOOKUP(A524,Feature統計!A:N,10,FALSE))</f>
        <v>44866</v>
      </c>
      <c r="H524" s="13">
        <f>IF(ISBLANK(VLOOKUP(A524,Feature統計!A:N,11,FALSE)),"",VLOOKUP(A524,Feature統計!A:N,11,FALSE))</f>
        <v>45044</v>
      </c>
      <c r="I524" s="13">
        <f>IF(ISBLANK(VLOOKUP(A524,Feature統計!A:N,12,FALSE)),"",VLOOKUP(A524,Feature統計!A:N,12,FALSE))</f>
        <v>44866</v>
      </c>
      <c r="J524" s="13" t="str">
        <f>IF(ISBLANK(VLOOKUP(A524,Feature統計!A:N,13,FALSE)),"",VLOOKUP(A524,Feature統計!A:N,13,FALSE))</f>
        <v/>
      </c>
      <c r="K524" s="1" t="str">
        <f>IFERROR(VLOOKUP(E524,SystemTestCase!E:F,2,FALSE),VLOOKUP(E524,HW資料!A:B,2,FALSE))</f>
        <v>On-going</v>
      </c>
      <c r="L524" s="1"/>
      <c r="M524" s="13">
        <v>45142</v>
      </c>
      <c r="N524" s="72" t="s">
        <v>1902</v>
      </c>
      <c r="O524" s="11" t="s">
        <v>7027</v>
      </c>
      <c r="P524" s="11" t="s">
        <v>5338</v>
      </c>
      <c r="Q524" s="11" t="s">
        <v>5409</v>
      </c>
      <c r="S524" s="60" t="str">
        <f t="shared" si="8"/>
        <v>驗證手法待確認Mesure AM EE performances criterion</v>
      </c>
    </row>
    <row r="525" spans="1:19" ht="34" x14ac:dyDescent="0.4">
      <c r="A525" s="11" t="str">
        <f>VLOOKUP(E525,匯總複製!H:N,5,FALSE)</f>
        <v>Mesure AM EE performances criterion</v>
      </c>
      <c r="B525" s="12" t="str">
        <f>VLOOKUP(E525,匯總複製!H:N,7,FALSE)</f>
        <v>Hardware Requirement</v>
      </c>
      <c r="C525" s="1" t="str">
        <f>VLOOKUP(A525,Feature統計!A:O,15,FALSE)</f>
        <v>Fail</v>
      </c>
      <c r="D525" s="1" t="str">
        <f>VLOOKUP(A525,Feature統計!A:O,5,FALSE)</f>
        <v>Dennis</v>
      </c>
      <c r="E525" s="12" t="s">
        <v>1274</v>
      </c>
      <c r="F525" s="12" t="str">
        <f>VLOOKUP(E525,匯總複製!H:J,2,FALSE)</f>
        <v>RTBM-37571</v>
      </c>
      <c r="G525" s="13">
        <f>IF(ISBLANK(VLOOKUP(A525,Feature統計!A:N,10,FALSE)),"",VLOOKUP(A525,Feature統計!A:N,10,FALSE))</f>
        <v>44866</v>
      </c>
      <c r="H525" s="13">
        <f>IF(ISBLANK(VLOOKUP(A525,Feature統計!A:N,11,FALSE)),"",VLOOKUP(A525,Feature統計!A:N,11,FALSE))</f>
        <v>45044</v>
      </c>
      <c r="I525" s="13">
        <f>IF(ISBLANK(VLOOKUP(A525,Feature統計!A:N,12,FALSE)),"",VLOOKUP(A525,Feature統計!A:N,12,FALSE))</f>
        <v>44866</v>
      </c>
      <c r="J525" s="13" t="str">
        <f>IF(ISBLANK(VLOOKUP(A525,Feature統計!A:N,13,FALSE)),"",VLOOKUP(A525,Feature統計!A:N,13,FALSE))</f>
        <v/>
      </c>
      <c r="K525" s="1" t="str">
        <f>IFERROR(VLOOKUP(E525,SystemTestCase!E:F,2,FALSE),VLOOKUP(E525,HW資料!A:B,2,FALSE))</f>
        <v>On-going</v>
      </c>
      <c r="L525" s="1"/>
      <c r="M525" s="13">
        <v>45142</v>
      </c>
      <c r="N525" s="72" t="s">
        <v>1902</v>
      </c>
      <c r="O525" s="11" t="s">
        <v>7027</v>
      </c>
      <c r="P525" s="11" t="s">
        <v>5338</v>
      </c>
      <c r="Q525" s="11" t="s">
        <v>5409</v>
      </c>
      <c r="S525" s="60" t="str">
        <f t="shared" si="8"/>
        <v>驗證手法待確認Mesure AM EE performances criterion</v>
      </c>
    </row>
    <row r="526" spans="1:19" ht="34" x14ac:dyDescent="0.4">
      <c r="A526" s="11" t="str">
        <f>VLOOKUP(E526,匯總複製!H:N,5,FALSE)</f>
        <v>Mesure AM EE performances criterion</v>
      </c>
      <c r="B526" s="12" t="str">
        <f>VLOOKUP(E526,匯總複製!H:N,7,FALSE)</f>
        <v>Hardware Requirement</v>
      </c>
      <c r="C526" s="1" t="str">
        <f>VLOOKUP(A526,Feature統計!A:O,15,FALSE)</f>
        <v>Fail</v>
      </c>
      <c r="D526" s="1" t="str">
        <f>VLOOKUP(A526,Feature統計!A:O,5,FALSE)</f>
        <v>Dennis</v>
      </c>
      <c r="E526" s="12" t="s">
        <v>1276</v>
      </c>
      <c r="F526" s="12" t="str">
        <f>VLOOKUP(E526,匯總複製!H:J,2,FALSE)</f>
        <v>RTBM-37566</v>
      </c>
      <c r="G526" s="13">
        <f>IF(ISBLANK(VLOOKUP(A526,Feature統計!A:N,10,FALSE)),"",VLOOKUP(A526,Feature統計!A:N,10,FALSE))</f>
        <v>44866</v>
      </c>
      <c r="H526" s="13">
        <f>IF(ISBLANK(VLOOKUP(A526,Feature統計!A:N,11,FALSE)),"",VLOOKUP(A526,Feature統計!A:N,11,FALSE))</f>
        <v>45044</v>
      </c>
      <c r="I526" s="13">
        <f>IF(ISBLANK(VLOOKUP(A526,Feature統計!A:N,12,FALSE)),"",VLOOKUP(A526,Feature統計!A:N,12,FALSE))</f>
        <v>44866</v>
      </c>
      <c r="J526" s="13" t="str">
        <f>IF(ISBLANK(VLOOKUP(A526,Feature統計!A:N,13,FALSE)),"",VLOOKUP(A526,Feature統計!A:N,13,FALSE))</f>
        <v/>
      </c>
      <c r="K526" s="1" t="str">
        <f>IFERROR(VLOOKUP(E526,SystemTestCase!E:F,2,FALSE),VLOOKUP(E526,HW資料!A:B,2,FALSE))</f>
        <v>On-going</v>
      </c>
      <c r="L526" s="1"/>
      <c r="M526" s="13">
        <v>45142</v>
      </c>
      <c r="N526" s="72" t="s">
        <v>1902</v>
      </c>
      <c r="O526" s="11" t="s">
        <v>7027</v>
      </c>
      <c r="P526" s="11" t="s">
        <v>5338</v>
      </c>
      <c r="Q526" s="11" t="s">
        <v>5409</v>
      </c>
      <c r="S526" s="60" t="str">
        <f t="shared" si="8"/>
        <v>驗證手法待確認Mesure AM EE performances criterion</v>
      </c>
    </row>
    <row r="527" spans="1:19" x14ac:dyDescent="0.4">
      <c r="A527" s="12" t="str">
        <f>VLOOKUP(E527,匯總複製!H:N,5,FALSE)</f>
        <v>Mesure AM EE performances criterion</v>
      </c>
      <c r="B527" s="12" t="str">
        <f>VLOOKUP(E527,匯總複製!H:N,7,FALSE)</f>
        <v>Hardware Requirement</v>
      </c>
      <c r="C527" s="1" t="str">
        <f>VLOOKUP(A527,Feature統計!A:O,15,FALSE)</f>
        <v>Fail</v>
      </c>
      <c r="D527" s="1" t="str">
        <f>VLOOKUP(A527,Feature統計!A:O,5,FALSE)</f>
        <v>Dennis</v>
      </c>
      <c r="E527" s="12" t="s">
        <v>1282</v>
      </c>
      <c r="F527" s="12" t="str">
        <f>VLOOKUP(E527,匯總複製!H:J,2,FALSE)</f>
        <v>RTBM-37565</v>
      </c>
      <c r="G527" s="13">
        <f>IF(ISBLANK(VLOOKUP(A527,Feature統計!A:N,10,FALSE)),"",VLOOKUP(A527,Feature統計!A:N,10,FALSE))</f>
        <v>44866</v>
      </c>
      <c r="H527" s="13">
        <f>IF(ISBLANK(VLOOKUP(A527,Feature統計!A:N,11,FALSE)),"",VLOOKUP(A527,Feature統計!A:N,11,FALSE))</f>
        <v>45044</v>
      </c>
      <c r="I527" s="13">
        <f>IF(ISBLANK(VLOOKUP(A527,Feature統計!A:N,12,FALSE)),"",VLOOKUP(A527,Feature統計!A:N,12,FALSE))</f>
        <v>44866</v>
      </c>
      <c r="J527" s="13" t="str">
        <f>IF(ISBLANK(VLOOKUP(A527,Feature統計!A:N,13,FALSE)),"",VLOOKUP(A527,Feature統計!A:N,13,FALSE))</f>
        <v/>
      </c>
      <c r="K527" s="1" t="str">
        <f>IFERROR(VLOOKUP(E527,SystemTestCase!E:F,2,FALSE),VLOOKUP(E527,HW資料!A:B,2,FALSE))</f>
        <v>Pass</v>
      </c>
      <c r="L527" s="1"/>
      <c r="M527" s="13"/>
      <c r="N527" s="72"/>
      <c r="O527" s="11"/>
      <c r="P527" s="11"/>
      <c r="Q527" s="11"/>
      <c r="S527" t="str">
        <f t="shared" si="8"/>
        <v>Mesure AM EE performances criterion</v>
      </c>
    </row>
    <row r="528" spans="1:19" x14ac:dyDescent="0.4">
      <c r="A528" s="12" t="str">
        <f>VLOOKUP(E528,匯總複製!H:N,5,FALSE)</f>
        <v>Mesure AM EE performances criterion</v>
      </c>
      <c r="B528" s="12" t="str">
        <f>VLOOKUP(E528,匯總複製!H:N,7,FALSE)</f>
        <v>Hardware Requirement</v>
      </c>
      <c r="C528" s="1" t="str">
        <f>VLOOKUP(A528,Feature統計!A:O,15,FALSE)</f>
        <v>Fail</v>
      </c>
      <c r="D528" s="1" t="str">
        <f>VLOOKUP(A528,Feature統計!A:O,5,FALSE)</f>
        <v>Dennis</v>
      </c>
      <c r="E528" s="12" t="s">
        <v>1283</v>
      </c>
      <c r="F528" s="12" t="str">
        <f>VLOOKUP(E528,匯總複製!H:J,2,FALSE)</f>
        <v>RTBM-37564</v>
      </c>
      <c r="G528" s="13">
        <f>IF(ISBLANK(VLOOKUP(A528,Feature統計!A:N,10,FALSE)),"",VLOOKUP(A528,Feature統計!A:N,10,FALSE))</f>
        <v>44866</v>
      </c>
      <c r="H528" s="13">
        <f>IF(ISBLANK(VLOOKUP(A528,Feature統計!A:N,11,FALSE)),"",VLOOKUP(A528,Feature統計!A:N,11,FALSE))</f>
        <v>45044</v>
      </c>
      <c r="I528" s="13">
        <f>IF(ISBLANK(VLOOKUP(A528,Feature統計!A:N,12,FALSE)),"",VLOOKUP(A528,Feature統計!A:N,12,FALSE))</f>
        <v>44866</v>
      </c>
      <c r="J528" s="13" t="str">
        <f>IF(ISBLANK(VLOOKUP(A528,Feature統計!A:N,13,FALSE)),"",VLOOKUP(A528,Feature統計!A:N,13,FALSE))</f>
        <v/>
      </c>
      <c r="K528" s="1" t="str">
        <f>IFERROR(VLOOKUP(E528,SystemTestCase!E:F,2,FALSE),VLOOKUP(E528,HW資料!A:B,2,FALSE))</f>
        <v>Pass</v>
      </c>
      <c r="L528" s="1"/>
      <c r="M528" s="13"/>
      <c r="N528" s="72"/>
      <c r="O528" s="11"/>
      <c r="P528" s="11"/>
      <c r="Q528" s="11"/>
      <c r="S528" t="str">
        <f t="shared" si="8"/>
        <v>Mesure AM EE performances criterion</v>
      </c>
    </row>
    <row r="529" spans="1:19" x14ac:dyDescent="0.4">
      <c r="A529" s="12" t="str">
        <f>VLOOKUP(E529,匯總複製!H:N,5,FALSE)</f>
        <v>Mesure AM EE performances criterion</v>
      </c>
      <c r="B529" s="12" t="str">
        <f>VLOOKUP(E529,匯總複製!H:N,7,FALSE)</f>
        <v>Hardware Requirement</v>
      </c>
      <c r="C529" s="1" t="str">
        <f>VLOOKUP(A529,Feature統計!A:O,15,FALSE)</f>
        <v>Fail</v>
      </c>
      <c r="D529" s="1" t="str">
        <f>VLOOKUP(A529,Feature統計!A:O,5,FALSE)</f>
        <v>Dennis</v>
      </c>
      <c r="E529" s="12" t="s">
        <v>1284</v>
      </c>
      <c r="F529" s="12" t="str">
        <f>VLOOKUP(E529,匯總複製!H:J,2,FALSE)</f>
        <v>RTBM-37534</v>
      </c>
      <c r="G529" s="13">
        <f>IF(ISBLANK(VLOOKUP(A529,Feature統計!A:N,10,FALSE)),"",VLOOKUP(A529,Feature統計!A:N,10,FALSE))</f>
        <v>44866</v>
      </c>
      <c r="H529" s="13">
        <f>IF(ISBLANK(VLOOKUP(A529,Feature統計!A:N,11,FALSE)),"",VLOOKUP(A529,Feature統計!A:N,11,FALSE))</f>
        <v>45044</v>
      </c>
      <c r="I529" s="13">
        <f>IF(ISBLANK(VLOOKUP(A529,Feature統計!A:N,12,FALSE)),"",VLOOKUP(A529,Feature統計!A:N,12,FALSE))</f>
        <v>44866</v>
      </c>
      <c r="J529" s="13" t="str">
        <f>IF(ISBLANK(VLOOKUP(A529,Feature統計!A:N,13,FALSE)),"",VLOOKUP(A529,Feature統計!A:N,13,FALSE))</f>
        <v/>
      </c>
      <c r="K529" s="1" t="str">
        <f>IFERROR(VLOOKUP(E529,SystemTestCase!E:F,2,FALSE),VLOOKUP(E529,HW資料!A:B,2,FALSE))</f>
        <v>Pass</v>
      </c>
      <c r="L529" s="1"/>
      <c r="M529" s="13"/>
      <c r="N529" s="72"/>
      <c r="O529" s="11"/>
      <c r="P529" s="11"/>
      <c r="Q529" s="11"/>
      <c r="S529" t="str">
        <f t="shared" si="8"/>
        <v>Mesure AM EE performances criterion</v>
      </c>
    </row>
    <row r="530" spans="1:19" x14ac:dyDescent="0.4">
      <c r="A530" s="12" t="str">
        <f>VLOOKUP(E530,匯總複製!H:N,5,FALSE)</f>
        <v>Mesure AM EE performances criterion</v>
      </c>
      <c r="B530" s="12" t="str">
        <f>VLOOKUP(E530,匯總複製!H:N,7,FALSE)</f>
        <v>Hardware Requirement</v>
      </c>
      <c r="C530" s="1" t="str">
        <f>VLOOKUP(A530,Feature統計!A:O,15,FALSE)</f>
        <v>Fail</v>
      </c>
      <c r="D530" s="1" t="str">
        <f>VLOOKUP(A530,Feature統計!A:O,5,FALSE)</f>
        <v>Dennis</v>
      </c>
      <c r="E530" s="12" t="s">
        <v>1285</v>
      </c>
      <c r="F530" s="12" t="str">
        <f>VLOOKUP(E530,匯總複製!H:J,2,FALSE)</f>
        <v>RTBM-37570</v>
      </c>
      <c r="G530" s="13">
        <f>IF(ISBLANK(VLOOKUP(A530,Feature統計!A:N,10,FALSE)),"",VLOOKUP(A530,Feature統計!A:N,10,FALSE))</f>
        <v>44866</v>
      </c>
      <c r="H530" s="13">
        <f>IF(ISBLANK(VLOOKUP(A530,Feature統計!A:N,11,FALSE)),"",VLOOKUP(A530,Feature統計!A:N,11,FALSE))</f>
        <v>45044</v>
      </c>
      <c r="I530" s="13">
        <f>IF(ISBLANK(VLOOKUP(A530,Feature統計!A:N,12,FALSE)),"",VLOOKUP(A530,Feature統計!A:N,12,FALSE))</f>
        <v>44866</v>
      </c>
      <c r="J530" s="13" t="str">
        <f>IF(ISBLANK(VLOOKUP(A530,Feature統計!A:N,13,FALSE)),"",VLOOKUP(A530,Feature統計!A:N,13,FALSE))</f>
        <v/>
      </c>
      <c r="K530" s="1" t="str">
        <f>IFERROR(VLOOKUP(E530,SystemTestCase!E:F,2,FALSE),VLOOKUP(E530,HW資料!A:B,2,FALSE))</f>
        <v>Pass</v>
      </c>
      <c r="L530" s="1"/>
      <c r="M530" s="13"/>
      <c r="N530" s="72"/>
      <c r="O530" s="11"/>
      <c r="P530" s="11"/>
      <c r="Q530" s="11"/>
      <c r="S530" t="str">
        <f t="shared" si="8"/>
        <v>Mesure AM EE performances criterion</v>
      </c>
    </row>
    <row r="531" spans="1:19" ht="34" x14ac:dyDescent="0.4">
      <c r="A531" s="12" t="str">
        <f>VLOOKUP(E531,匯總複製!H:N,5,FALSE)</f>
        <v>Mesure AM EE performances criterion</v>
      </c>
      <c r="B531" s="12" t="str">
        <f>VLOOKUP(E531,匯總複製!H:N,7,FALSE)</f>
        <v>Hardware Requirement</v>
      </c>
      <c r="C531" s="1" t="str">
        <f>VLOOKUP(A531,Feature統計!A:O,15,FALSE)</f>
        <v>Fail</v>
      </c>
      <c r="D531" s="1" t="str">
        <f>VLOOKUP(A531,Feature統計!A:O,5,FALSE)</f>
        <v>Dennis</v>
      </c>
      <c r="E531" s="12" t="s">
        <v>1287</v>
      </c>
      <c r="F531" s="12" t="str">
        <f>VLOOKUP(E531,匯總複製!H:J,2,FALSE)</f>
        <v>RTBM-37563</v>
      </c>
      <c r="G531" s="13">
        <f>IF(ISBLANK(VLOOKUP(A531,Feature統計!A:N,10,FALSE)),"",VLOOKUP(A531,Feature統計!A:N,10,FALSE))</f>
        <v>44866</v>
      </c>
      <c r="H531" s="13">
        <f>IF(ISBLANK(VLOOKUP(A531,Feature統計!A:N,11,FALSE)),"",VLOOKUP(A531,Feature統計!A:N,11,FALSE))</f>
        <v>45044</v>
      </c>
      <c r="I531" s="13">
        <f>IF(ISBLANK(VLOOKUP(A531,Feature統計!A:N,12,FALSE)),"",VLOOKUP(A531,Feature統計!A:N,12,FALSE))</f>
        <v>44866</v>
      </c>
      <c r="J531" s="13" t="str">
        <f>IF(ISBLANK(VLOOKUP(A531,Feature統計!A:N,13,FALSE)),"",VLOOKUP(A531,Feature統計!A:N,13,FALSE))</f>
        <v/>
      </c>
      <c r="K531" s="1" t="str">
        <f>IFERROR(VLOOKUP(E531,SystemTestCase!E:F,2,FALSE),VLOOKUP(E531,HW資料!A:B,2,FALSE))</f>
        <v>Pass</v>
      </c>
      <c r="L531" s="1"/>
      <c r="M531" s="13"/>
      <c r="N531" s="72"/>
      <c r="O531" s="11" t="s">
        <v>5267</v>
      </c>
      <c r="P531" s="11"/>
      <c r="Q531" s="11"/>
      <c r="S531" t="str">
        <f t="shared" si="8"/>
        <v>Mesure AM EE performances criterion</v>
      </c>
    </row>
    <row r="532" spans="1:19" ht="34" x14ac:dyDescent="0.4">
      <c r="A532" s="11" t="str">
        <f>VLOOKUP(E532,匯總複製!H:N,5,FALSE)</f>
        <v>Mesure AM EE performances criterion</v>
      </c>
      <c r="B532" s="12" t="str">
        <f>VLOOKUP(E532,匯總複製!H:N,7,FALSE)</f>
        <v>System Requirement</v>
      </c>
      <c r="C532" s="1" t="str">
        <f>VLOOKUP(A532,Feature統計!A:O,15,FALSE)</f>
        <v>Fail</v>
      </c>
      <c r="D532" s="1" t="str">
        <f>VLOOKUP(A532,Feature統計!A:O,5,FALSE)</f>
        <v>Dennis</v>
      </c>
      <c r="E532" s="12" t="s">
        <v>574</v>
      </c>
      <c r="F532" s="12" t="str">
        <f>VLOOKUP(E532,匯總複製!H:J,2,FALSE)</f>
        <v>RTBM-25739</v>
      </c>
      <c r="G532" s="13">
        <f>IF(ISBLANK(VLOOKUP(A532,Feature統計!A:N,10,FALSE)),"",VLOOKUP(A532,Feature統計!A:N,10,FALSE))</f>
        <v>44866</v>
      </c>
      <c r="H532" s="13">
        <f>IF(ISBLANK(VLOOKUP(A532,Feature統計!A:N,11,FALSE)),"",VLOOKUP(A532,Feature統計!A:N,11,FALSE))</f>
        <v>45044</v>
      </c>
      <c r="I532" s="13">
        <f>IF(ISBLANK(VLOOKUP(A532,Feature統計!A:N,12,FALSE)),"",VLOOKUP(A532,Feature統計!A:N,12,FALSE))</f>
        <v>44866</v>
      </c>
      <c r="J532" s="13" t="str">
        <f>IF(ISBLANK(VLOOKUP(A532,Feature統計!A:N,13,FALSE)),"",VLOOKUP(A532,Feature統計!A:N,13,FALSE))</f>
        <v/>
      </c>
      <c r="K532" s="1" t="str">
        <f>IFERROR(VLOOKUP(E532,SystemTestCase!E:F,2,FALSE),VLOOKUP(E532,HW資料!A:B,2,FALSE))</f>
        <v>Pass</v>
      </c>
      <c r="L532" s="1"/>
      <c r="M532" s="13"/>
      <c r="N532" s="72"/>
      <c r="O532" s="11" t="s">
        <v>5272</v>
      </c>
      <c r="P532" s="11"/>
      <c r="Q532" s="11"/>
      <c r="S532" t="str">
        <f t="shared" si="8"/>
        <v>Mesure AM EE performances criterion</v>
      </c>
    </row>
    <row r="533" spans="1:19" ht="51" x14ac:dyDescent="0.4">
      <c r="A533" s="11" t="str">
        <f>VLOOKUP(E533,匯總複製!H:N,5,FALSE)</f>
        <v>Mesure AM EE performances criterion</v>
      </c>
      <c r="B533" s="12" t="str">
        <f>VLOOKUP(E533,匯總複製!H:N,7,FALSE)</f>
        <v>System Requirement</v>
      </c>
      <c r="C533" s="1" t="str">
        <f>VLOOKUP(A533,Feature統計!A:O,15,FALSE)</f>
        <v>Fail</v>
      </c>
      <c r="D533" s="1" t="str">
        <f>VLOOKUP(A533,Feature統計!A:O,5,FALSE)</f>
        <v>Dennis</v>
      </c>
      <c r="E533" s="12" t="s">
        <v>658</v>
      </c>
      <c r="F533" s="12" t="str">
        <f>VLOOKUP(E533,匯總複製!H:J,2,FALSE)</f>
        <v>RTBM-36048</v>
      </c>
      <c r="G533" s="13">
        <f>IF(ISBLANK(VLOOKUP(A533,Feature統計!A:N,10,FALSE)),"",VLOOKUP(A533,Feature統計!A:N,10,FALSE))</f>
        <v>44866</v>
      </c>
      <c r="H533" s="13">
        <f>IF(ISBLANK(VLOOKUP(A533,Feature統計!A:N,11,FALSE)),"",VLOOKUP(A533,Feature統計!A:N,11,FALSE))</f>
        <v>45044</v>
      </c>
      <c r="I533" s="13">
        <f>IF(ISBLANK(VLOOKUP(A533,Feature統計!A:N,12,FALSE)),"",VLOOKUP(A533,Feature統計!A:N,12,FALSE))</f>
        <v>44866</v>
      </c>
      <c r="J533" s="13" t="str">
        <f>IF(ISBLANK(VLOOKUP(A533,Feature統計!A:N,13,FALSE)),"",VLOOKUP(A533,Feature統計!A:N,13,FALSE))</f>
        <v/>
      </c>
      <c r="K533" s="1" t="str">
        <f>IFERROR(VLOOKUP(E533,SystemTestCase!E:F,2,FALSE),VLOOKUP(E533,HW資料!A:B,2,FALSE))</f>
        <v>Fail</v>
      </c>
      <c r="L533" s="1" t="s">
        <v>7185</v>
      </c>
      <c r="M533" s="13" t="s">
        <v>5398</v>
      </c>
      <c r="N533" s="72" t="s">
        <v>5296</v>
      </c>
      <c r="O533" s="11" t="s">
        <v>7037</v>
      </c>
      <c r="P533" s="11" t="s">
        <v>7434</v>
      </c>
      <c r="Q533" s="11" t="s">
        <v>5409</v>
      </c>
      <c r="S533" s="60" t="str">
        <f t="shared" si="8"/>
        <v>Internal WaiveMesure AM EE performances criterion</v>
      </c>
    </row>
    <row r="534" spans="1:19" x14ac:dyDescent="0.4">
      <c r="A534" s="12" t="str">
        <f>VLOOKUP(E534,匯總複製!H:N,5,FALSE)</f>
        <v>Mesure cellular RF performances criterion</v>
      </c>
      <c r="B534" s="12" t="str">
        <f>VLOOKUP(E534,匯總複製!H:N,7,FALSE)</f>
        <v>Hardware Requirement</v>
      </c>
      <c r="C534" s="1" t="str">
        <f>VLOOKUP(A534,Feature統計!A:O,15,FALSE)</f>
        <v>Pass</v>
      </c>
      <c r="D534" s="1" t="str">
        <f>VLOOKUP(A534,Feature統計!A:O,5,FALSE)</f>
        <v>Bear</v>
      </c>
      <c r="E534" s="12" t="s">
        <v>998</v>
      </c>
      <c r="F534" s="12" t="str">
        <f>VLOOKUP(E534,匯總複製!H:J,2,FALSE)</f>
        <v>RTBM-36248</v>
      </c>
      <c r="G534" s="13">
        <f>IF(ISBLANK(VLOOKUP(A534,Feature統計!A:N,10,FALSE)),"",VLOOKUP(A534,Feature統計!A:N,10,FALSE))</f>
        <v>44866</v>
      </c>
      <c r="H534" s="13">
        <f>IF(ISBLANK(VLOOKUP(A534,Feature統計!A:N,11,FALSE)),"",VLOOKUP(A534,Feature統計!A:N,11,FALSE))</f>
        <v>44889</v>
      </c>
      <c r="I534" s="13">
        <f>IF(ISBLANK(VLOOKUP(A534,Feature統計!A:N,12,FALSE)),"",VLOOKUP(A534,Feature統計!A:N,12,FALSE))</f>
        <v>44866</v>
      </c>
      <c r="J534" s="13">
        <f>IF(ISBLANK(VLOOKUP(A534,Feature統計!A:N,13,FALSE)),"",VLOOKUP(A534,Feature統計!A:N,13,FALSE))</f>
        <v>44889</v>
      </c>
      <c r="K534" s="1" t="str">
        <f>IFERROR(VLOOKUP(E534,SystemTestCase!E:F,2,FALSE),VLOOKUP(E534,HW資料!A:B,2,FALSE))</f>
        <v>Pass</v>
      </c>
      <c r="L534" s="1"/>
      <c r="M534" s="13"/>
      <c r="N534" s="72"/>
      <c r="O534" s="11"/>
      <c r="P534" s="11"/>
      <c r="Q534" s="11"/>
      <c r="S534" t="str">
        <f t="shared" si="8"/>
        <v>Mesure cellular RF performances criterion</v>
      </c>
    </row>
    <row r="535" spans="1:19" x14ac:dyDescent="0.4">
      <c r="A535" s="12" t="str">
        <f>VLOOKUP(E535,匯總複製!H:N,5,FALSE)</f>
        <v>Mesure cellular RF performances criterion</v>
      </c>
      <c r="B535" s="12" t="str">
        <f>VLOOKUP(E535,匯總複製!H:N,7,FALSE)</f>
        <v>Hardware Requirement</v>
      </c>
      <c r="C535" s="1" t="str">
        <f>VLOOKUP(A535,Feature統計!A:O,15,FALSE)</f>
        <v>Pass</v>
      </c>
      <c r="D535" s="1" t="str">
        <f>VLOOKUP(A535,Feature統計!A:O,5,FALSE)</f>
        <v>Bear</v>
      </c>
      <c r="E535" s="12" t="s">
        <v>999</v>
      </c>
      <c r="F535" s="12" t="str">
        <f>VLOOKUP(E535,匯總複製!H:J,2,FALSE)</f>
        <v>RTBM-36247</v>
      </c>
      <c r="G535" s="13">
        <f>IF(ISBLANK(VLOOKUP(A535,Feature統計!A:N,10,FALSE)),"",VLOOKUP(A535,Feature統計!A:N,10,FALSE))</f>
        <v>44866</v>
      </c>
      <c r="H535" s="13">
        <f>IF(ISBLANK(VLOOKUP(A535,Feature統計!A:N,11,FALSE)),"",VLOOKUP(A535,Feature統計!A:N,11,FALSE))</f>
        <v>44889</v>
      </c>
      <c r="I535" s="13">
        <f>IF(ISBLANK(VLOOKUP(A535,Feature統計!A:N,12,FALSE)),"",VLOOKUP(A535,Feature統計!A:N,12,FALSE))</f>
        <v>44866</v>
      </c>
      <c r="J535" s="13">
        <f>IF(ISBLANK(VLOOKUP(A535,Feature統計!A:N,13,FALSE)),"",VLOOKUP(A535,Feature統計!A:N,13,FALSE))</f>
        <v>44889</v>
      </c>
      <c r="K535" s="1" t="str">
        <f>IFERROR(VLOOKUP(E535,SystemTestCase!E:F,2,FALSE),VLOOKUP(E535,HW資料!A:B,2,FALSE))</f>
        <v>Pass</v>
      </c>
      <c r="L535" s="1"/>
      <c r="M535" s="13"/>
      <c r="N535" s="72"/>
      <c r="O535" s="11"/>
      <c r="P535" s="11"/>
      <c r="Q535" s="11"/>
      <c r="S535" t="str">
        <f t="shared" si="8"/>
        <v>Mesure cellular RF performances criterion</v>
      </c>
    </row>
    <row r="536" spans="1:19" x14ac:dyDescent="0.4">
      <c r="A536" s="12" t="str">
        <f>VLOOKUP(E536,匯總複製!H:N,5,FALSE)</f>
        <v>Mesure cellular RF performances criterion</v>
      </c>
      <c r="B536" s="12" t="str">
        <f>VLOOKUP(E536,匯總複製!H:N,7,FALSE)</f>
        <v>Hardware Requirement</v>
      </c>
      <c r="C536" s="1" t="str">
        <f>VLOOKUP(A536,Feature統計!A:O,15,FALSE)</f>
        <v>Pass</v>
      </c>
      <c r="D536" s="1" t="str">
        <f>VLOOKUP(A536,Feature統計!A:O,5,FALSE)</f>
        <v>Bear</v>
      </c>
      <c r="E536" s="12" t="s">
        <v>1001</v>
      </c>
      <c r="F536" s="12" t="str">
        <f>VLOOKUP(E536,匯總複製!H:J,2,FALSE)</f>
        <v>RTBM-36246</v>
      </c>
      <c r="G536" s="13">
        <f>IF(ISBLANK(VLOOKUP(A536,Feature統計!A:N,10,FALSE)),"",VLOOKUP(A536,Feature統計!A:N,10,FALSE))</f>
        <v>44866</v>
      </c>
      <c r="H536" s="13">
        <f>IF(ISBLANK(VLOOKUP(A536,Feature統計!A:N,11,FALSE)),"",VLOOKUP(A536,Feature統計!A:N,11,FALSE))</f>
        <v>44889</v>
      </c>
      <c r="I536" s="13">
        <f>IF(ISBLANK(VLOOKUP(A536,Feature統計!A:N,12,FALSE)),"",VLOOKUP(A536,Feature統計!A:N,12,FALSE))</f>
        <v>44866</v>
      </c>
      <c r="J536" s="13">
        <f>IF(ISBLANK(VLOOKUP(A536,Feature統計!A:N,13,FALSE)),"",VLOOKUP(A536,Feature統計!A:N,13,FALSE))</f>
        <v>44889</v>
      </c>
      <c r="K536" s="1" t="str">
        <f>IFERROR(VLOOKUP(E536,SystemTestCase!E:F,2,FALSE),VLOOKUP(E536,HW資料!A:B,2,FALSE))</f>
        <v>Pass</v>
      </c>
      <c r="L536" s="1"/>
      <c r="M536" s="13"/>
      <c r="N536" s="72"/>
      <c r="O536" s="11"/>
      <c r="P536" s="11"/>
      <c r="Q536" s="11"/>
      <c r="S536" t="str">
        <f t="shared" si="8"/>
        <v>Mesure cellular RF performances criterion</v>
      </c>
    </row>
    <row r="537" spans="1:19" x14ac:dyDescent="0.4">
      <c r="A537" s="12" t="str">
        <f>VLOOKUP(E537,匯總複製!H:N,5,FALSE)</f>
        <v>Mesure cellular RF performances criterion</v>
      </c>
      <c r="B537" s="12" t="str">
        <f>VLOOKUP(E537,匯總複製!H:N,7,FALSE)</f>
        <v>Hardware Requirement</v>
      </c>
      <c r="C537" s="1" t="str">
        <f>VLOOKUP(A537,Feature統計!A:O,15,FALSE)</f>
        <v>Pass</v>
      </c>
      <c r="D537" s="1" t="str">
        <f>VLOOKUP(A537,Feature統計!A:O,5,FALSE)</f>
        <v>Bear</v>
      </c>
      <c r="E537" s="12" t="s">
        <v>1002</v>
      </c>
      <c r="F537" s="12" t="str">
        <f>VLOOKUP(E537,匯總複製!H:J,2,FALSE)</f>
        <v>RTBM-36245</v>
      </c>
      <c r="G537" s="13">
        <f>IF(ISBLANK(VLOOKUP(A537,Feature統計!A:N,10,FALSE)),"",VLOOKUP(A537,Feature統計!A:N,10,FALSE))</f>
        <v>44866</v>
      </c>
      <c r="H537" s="13">
        <f>IF(ISBLANK(VLOOKUP(A537,Feature統計!A:N,11,FALSE)),"",VLOOKUP(A537,Feature統計!A:N,11,FALSE))</f>
        <v>44889</v>
      </c>
      <c r="I537" s="13">
        <f>IF(ISBLANK(VLOOKUP(A537,Feature統計!A:N,12,FALSE)),"",VLOOKUP(A537,Feature統計!A:N,12,FALSE))</f>
        <v>44866</v>
      </c>
      <c r="J537" s="13">
        <f>IF(ISBLANK(VLOOKUP(A537,Feature統計!A:N,13,FALSE)),"",VLOOKUP(A537,Feature統計!A:N,13,FALSE))</f>
        <v>44889</v>
      </c>
      <c r="K537" s="1" t="str">
        <f>IFERROR(VLOOKUP(E537,SystemTestCase!E:F,2,FALSE),VLOOKUP(E537,HW資料!A:B,2,FALSE))</f>
        <v>Pass</v>
      </c>
      <c r="L537" s="1"/>
      <c r="M537" s="13"/>
      <c r="N537" s="72"/>
      <c r="O537" s="11"/>
      <c r="P537" s="11"/>
      <c r="Q537" s="11"/>
      <c r="S537" t="str">
        <f t="shared" si="8"/>
        <v>Mesure cellular RF performances criterion</v>
      </c>
    </row>
    <row r="538" spans="1:19" x14ac:dyDescent="0.4">
      <c r="A538" s="12" t="str">
        <f>VLOOKUP(E538,匯總複製!H:N,5,FALSE)</f>
        <v>Mesure Connectivity RF performances criterion</v>
      </c>
      <c r="B538" s="12" t="str">
        <f>VLOOKUP(E538,匯總複製!H:N,7,FALSE)</f>
        <v>System Requirement</v>
      </c>
      <c r="C538" s="1" t="str">
        <f>VLOOKUP(A538,Feature統計!A:O,15,FALSE)</f>
        <v>Pass</v>
      </c>
      <c r="D538" s="1" t="str">
        <f>VLOOKUP(A538,Feature統計!A:O,5,FALSE)</f>
        <v>Bear</v>
      </c>
      <c r="E538" s="12" t="s">
        <v>584</v>
      </c>
      <c r="F538" s="12" t="str">
        <f>VLOOKUP(E538,匯總複製!H:J,2,FALSE)</f>
        <v>RTBM-17308</v>
      </c>
      <c r="G538" s="13">
        <f>IF(ISBLANK(VLOOKUP(A538,Feature統計!A:N,10,FALSE)),"",VLOOKUP(A538,Feature統計!A:N,10,FALSE))</f>
        <v>44866</v>
      </c>
      <c r="H538" s="13">
        <f>IF(ISBLANK(VLOOKUP(A538,Feature統計!A:N,11,FALSE)),"",VLOOKUP(A538,Feature統計!A:N,11,FALSE))</f>
        <v>44889</v>
      </c>
      <c r="I538" s="13">
        <f>IF(ISBLANK(VLOOKUP(A538,Feature統計!A:N,12,FALSE)),"",VLOOKUP(A538,Feature統計!A:N,12,FALSE))</f>
        <v>44866</v>
      </c>
      <c r="J538" s="13">
        <f>IF(ISBLANK(VLOOKUP(A538,Feature統計!A:N,13,FALSE)),"",VLOOKUP(A538,Feature統計!A:N,13,FALSE))</f>
        <v>44889</v>
      </c>
      <c r="K538" s="1" t="str">
        <f>IFERROR(VLOOKUP(E538,SystemTestCase!E:F,2,FALSE),VLOOKUP(E538,HW資料!A:B,2,FALSE))</f>
        <v>Pass</v>
      </c>
      <c r="L538" s="1"/>
      <c r="M538" s="13"/>
      <c r="N538" s="72"/>
      <c r="O538" s="11"/>
      <c r="P538" s="11"/>
      <c r="Q538" s="11"/>
      <c r="S538" t="str">
        <f t="shared" si="8"/>
        <v>Mesure Connectivity RF performances criterion</v>
      </c>
    </row>
    <row r="539" spans="1:19" ht="34" x14ac:dyDescent="0.4">
      <c r="A539" s="11" t="str">
        <f>VLOOKUP(E539,匯總複製!H:N,5,FALSE)</f>
        <v>Mesure DAB EE performances criterion</v>
      </c>
      <c r="B539" s="12" t="str">
        <f>VLOOKUP(E539,匯總複製!H:N,7,FALSE)</f>
        <v>Hardware Requirement</v>
      </c>
      <c r="C539" s="1" t="str">
        <f>VLOOKUP(A539,Feature統計!A:O,15,FALSE)</f>
        <v>Fail</v>
      </c>
      <c r="D539" s="1" t="str">
        <f>VLOOKUP(A539,Feature統計!A:O,5,FALSE)</f>
        <v>Dennis</v>
      </c>
      <c r="E539" s="12" t="s">
        <v>1266</v>
      </c>
      <c r="F539" s="12" t="str">
        <f>VLOOKUP(E539,匯總複製!H:J,2,FALSE)</f>
        <v>RTBM-37580</v>
      </c>
      <c r="G539" s="13">
        <f>IF(ISBLANK(VLOOKUP(A539,Feature統計!A:N,10,FALSE)),"",VLOOKUP(A539,Feature統計!A:N,10,FALSE))</f>
        <v>44866</v>
      </c>
      <c r="H539" s="13">
        <f>IF(ISBLANK(VLOOKUP(A539,Feature統計!A:N,11,FALSE)),"",VLOOKUP(A539,Feature統計!A:N,11,FALSE))</f>
        <v>45044</v>
      </c>
      <c r="I539" s="13">
        <f>IF(ISBLANK(VLOOKUP(A539,Feature統計!A:N,12,FALSE)),"",VLOOKUP(A539,Feature統計!A:N,12,FALSE))</f>
        <v>44866</v>
      </c>
      <c r="J539" s="13" t="str">
        <f>IF(ISBLANK(VLOOKUP(A539,Feature統計!A:N,13,FALSE)),"",VLOOKUP(A539,Feature統計!A:N,13,FALSE))</f>
        <v/>
      </c>
      <c r="K539" s="1" t="str">
        <f>IFERROR(VLOOKUP(E539,SystemTestCase!E:F,2,FALSE),VLOOKUP(E539,HW資料!A:B,2,FALSE))</f>
        <v>On-going</v>
      </c>
      <c r="L539" s="1"/>
      <c r="M539" s="13">
        <v>45142</v>
      </c>
      <c r="N539" s="72" t="s">
        <v>1902</v>
      </c>
      <c r="O539" s="11" t="s">
        <v>7027</v>
      </c>
      <c r="P539" s="11" t="s">
        <v>5338</v>
      </c>
      <c r="Q539" s="11" t="s">
        <v>5409</v>
      </c>
      <c r="S539" s="60" t="str">
        <f t="shared" si="8"/>
        <v>驗證手法待確認Mesure DAB EE performances criterion</v>
      </c>
    </row>
    <row r="540" spans="1:19" x14ac:dyDescent="0.4">
      <c r="A540" s="12" t="str">
        <f>VLOOKUP(E540,匯總複製!H:N,5,FALSE)</f>
        <v>Mesure DAB EE performances criterion</v>
      </c>
      <c r="B540" s="12" t="str">
        <f>VLOOKUP(E540,匯總複製!H:N,7,FALSE)</f>
        <v>Hardware Requirement</v>
      </c>
      <c r="C540" s="1" t="str">
        <f>VLOOKUP(A540,Feature統計!A:O,15,FALSE)</f>
        <v>Fail</v>
      </c>
      <c r="D540" s="1" t="str">
        <f>VLOOKUP(A540,Feature統計!A:O,5,FALSE)</f>
        <v>Dennis</v>
      </c>
      <c r="E540" s="12" t="s">
        <v>1277</v>
      </c>
      <c r="F540" s="12" t="str">
        <f>VLOOKUP(E540,匯總複製!H:J,2,FALSE)</f>
        <v>RTBM-37535</v>
      </c>
      <c r="G540" s="13">
        <f>IF(ISBLANK(VLOOKUP(A540,Feature統計!A:N,10,FALSE)),"",VLOOKUP(A540,Feature統計!A:N,10,FALSE))</f>
        <v>44866</v>
      </c>
      <c r="H540" s="13">
        <f>IF(ISBLANK(VLOOKUP(A540,Feature統計!A:N,11,FALSE)),"",VLOOKUP(A540,Feature統計!A:N,11,FALSE))</f>
        <v>45044</v>
      </c>
      <c r="I540" s="13">
        <f>IF(ISBLANK(VLOOKUP(A540,Feature統計!A:N,12,FALSE)),"",VLOOKUP(A540,Feature統計!A:N,12,FALSE))</f>
        <v>44866</v>
      </c>
      <c r="J540" s="13" t="str">
        <f>IF(ISBLANK(VLOOKUP(A540,Feature統計!A:N,13,FALSE)),"",VLOOKUP(A540,Feature統計!A:N,13,FALSE))</f>
        <v/>
      </c>
      <c r="K540" s="1" t="str">
        <f>IFERROR(VLOOKUP(E540,SystemTestCase!E:F,2,FALSE),VLOOKUP(E540,HW資料!A:B,2,FALSE))</f>
        <v>Pass</v>
      </c>
      <c r="L540" s="1"/>
      <c r="M540" s="13"/>
      <c r="N540" s="72"/>
      <c r="O540" s="11"/>
      <c r="P540" s="11"/>
      <c r="Q540" s="11"/>
      <c r="S540" t="str">
        <f t="shared" si="8"/>
        <v>Mesure DAB EE performances criterion</v>
      </c>
    </row>
    <row r="541" spans="1:19" x14ac:dyDescent="0.4">
      <c r="A541" s="12" t="str">
        <f>VLOOKUP(E541,匯總複製!H:N,5,FALSE)</f>
        <v>Mesure DAB EE performances criterion</v>
      </c>
      <c r="B541" s="12" t="str">
        <f>VLOOKUP(E541,匯總複製!H:N,7,FALSE)</f>
        <v>Hardware Requirement</v>
      </c>
      <c r="C541" s="1" t="str">
        <f>VLOOKUP(A541,Feature統計!A:O,15,FALSE)</f>
        <v>Fail</v>
      </c>
      <c r="D541" s="1" t="str">
        <f>VLOOKUP(A541,Feature統計!A:O,5,FALSE)</f>
        <v>Dennis</v>
      </c>
      <c r="E541" s="12" t="s">
        <v>1281</v>
      </c>
      <c r="F541" s="12" t="str">
        <f>VLOOKUP(E541,匯總複製!H:J,2,FALSE)</f>
        <v>RTBM-37579</v>
      </c>
      <c r="G541" s="13">
        <f>IF(ISBLANK(VLOOKUP(A541,Feature統計!A:N,10,FALSE)),"",VLOOKUP(A541,Feature統計!A:N,10,FALSE))</f>
        <v>44866</v>
      </c>
      <c r="H541" s="13">
        <f>IF(ISBLANK(VLOOKUP(A541,Feature統計!A:N,11,FALSE)),"",VLOOKUP(A541,Feature統計!A:N,11,FALSE))</f>
        <v>45044</v>
      </c>
      <c r="I541" s="13">
        <f>IF(ISBLANK(VLOOKUP(A541,Feature統計!A:N,12,FALSE)),"",VLOOKUP(A541,Feature統計!A:N,12,FALSE))</f>
        <v>44866</v>
      </c>
      <c r="J541" s="13" t="str">
        <f>IF(ISBLANK(VLOOKUP(A541,Feature統計!A:N,13,FALSE)),"",VLOOKUP(A541,Feature統計!A:N,13,FALSE))</f>
        <v/>
      </c>
      <c r="K541" s="1" t="str">
        <f>IFERROR(VLOOKUP(E541,SystemTestCase!E:F,2,FALSE),VLOOKUP(E541,HW資料!A:B,2,FALSE))</f>
        <v>Pass</v>
      </c>
      <c r="L541" s="1"/>
      <c r="M541" s="13"/>
      <c r="N541" s="72"/>
      <c r="O541" s="11"/>
      <c r="P541" s="11"/>
      <c r="Q541" s="11"/>
      <c r="S541" t="str">
        <f t="shared" si="8"/>
        <v>Mesure DAB EE performances criterion</v>
      </c>
    </row>
    <row r="542" spans="1:19" x14ac:dyDescent="0.4">
      <c r="A542" s="12" t="str">
        <f>VLOOKUP(E542,匯總複製!H:N,5,FALSE)</f>
        <v>Mesure DAB EE performances criterion</v>
      </c>
      <c r="B542" s="12" t="str">
        <f>VLOOKUP(E542,匯總複製!H:N,7,FALSE)</f>
        <v>Hardware Requirement</v>
      </c>
      <c r="C542" s="1" t="str">
        <f>VLOOKUP(A542,Feature統計!A:O,15,FALSE)</f>
        <v>Fail</v>
      </c>
      <c r="D542" s="1" t="str">
        <f>VLOOKUP(A542,Feature統計!A:O,5,FALSE)</f>
        <v>Dennis</v>
      </c>
      <c r="E542" s="12" t="s">
        <v>1286</v>
      </c>
      <c r="F542" s="12" t="str">
        <f>VLOOKUP(E542,匯總複製!H:J,2,FALSE)</f>
        <v>RTBM-37578</v>
      </c>
      <c r="G542" s="13">
        <f>IF(ISBLANK(VLOOKUP(A542,Feature統計!A:N,10,FALSE)),"",VLOOKUP(A542,Feature統計!A:N,10,FALSE))</f>
        <v>44866</v>
      </c>
      <c r="H542" s="13">
        <f>IF(ISBLANK(VLOOKUP(A542,Feature統計!A:N,11,FALSE)),"",VLOOKUP(A542,Feature統計!A:N,11,FALSE))</f>
        <v>45044</v>
      </c>
      <c r="I542" s="13">
        <f>IF(ISBLANK(VLOOKUP(A542,Feature統計!A:N,12,FALSE)),"",VLOOKUP(A542,Feature統計!A:N,12,FALSE))</f>
        <v>44866</v>
      </c>
      <c r="J542" s="13" t="str">
        <f>IF(ISBLANK(VLOOKUP(A542,Feature統計!A:N,13,FALSE)),"",VLOOKUP(A542,Feature統計!A:N,13,FALSE))</f>
        <v/>
      </c>
      <c r="K542" s="1" t="str">
        <f>IFERROR(VLOOKUP(E542,SystemTestCase!E:F,2,FALSE),VLOOKUP(E542,HW資料!A:B,2,FALSE))</f>
        <v>Pass</v>
      </c>
      <c r="L542" s="1"/>
      <c r="M542" s="13"/>
      <c r="N542" s="72"/>
      <c r="O542" s="11"/>
      <c r="P542" s="11"/>
      <c r="Q542" s="11"/>
      <c r="S542" t="str">
        <f t="shared" si="8"/>
        <v>Mesure DAB EE performances criterion</v>
      </c>
    </row>
    <row r="543" spans="1:19" x14ac:dyDescent="0.4">
      <c r="A543" s="12" t="str">
        <f>VLOOKUP(E543,匯總複製!H:N,5,FALSE)</f>
        <v>Mesure DAB EE performances criterion</v>
      </c>
      <c r="B543" s="12" t="str">
        <f>VLOOKUP(E543,匯總複製!H:N,7,FALSE)</f>
        <v>Hardware Requirement</v>
      </c>
      <c r="C543" s="1" t="str">
        <f>VLOOKUP(A543,Feature統計!A:O,15,FALSE)</f>
        <v>Fail</v>
      </c>
      <c r="D543" s="1" t="str">
        <f>VLOOKUP(A543,Feature統計!A:O,5,FALSE)</f>
        <v>Dennis</v>
      </c>
      <c r="E543" s="12" t="s">
        <v>1288</v>
      </c>
      <c r="F543" s="12" t="str">
        <f>VLOOKUP(E543,匯總複製!H:J,2,FALSE)</f>
        <v>RTBM-37577</v>
      </c>
      <c r="G543" s="13">
        <f>IF(ISBLANK(VLOOKUP(A543,Feature統計!A:N,10,FALSE)),"",VLOOKUP(A543,Feature統計!A:N,10,FALSE))</f>
        <v>44866</v>
      </c>
      <c r="H543" s="13">
        <f>IF(ISBLANK(VLOOKUP(A543,Feature統計!A:N,11,FALSE)),"",VLOOKUP(A543,Feature統計!A:N,11,FALSE))</f>
        <v>45044</v>
      </c>
      <c r="I543" s="13">
        <f>IF(ISBLANK(VLOOKUP(A543,Feature統計!A:N,12,FALSE)),"",VLOOKUP(A543,Feature統計!A:N,12,FALSE))</f>
        <v>44866</v>
      </c>
      <c r="J543" s="13" t="str">
        <f>IF(ISBLANK(VLOOKUP(A543,Feature統計!A:N,13,FALSE)),"",VLOOKUP(A543,Feature統計!A:N,13,FALSE))</f>
        <v/>
      </c>
      <c r="K543" s="1" t="str">
        <f>IFERROR(VLOOKUP(E543,SystemTestCase!E:F,2,FALSE),VLOOKUP(E543,HW資料!A:B,2,FALSE))</f>
        <v>StagePass</v>
      </c>
      <c r="L543" s="1"/>
      <c r="M543" s="13"/>
      <c r="N543" s="72"/>
      <c r="O543" s="11"/>
      <c r="P543" s="11"/>
      <c r="Q543" s="11"/>
      <c r="S543" t="str">
        <f t="shared" si="8"/>
        <v>Mesure DAB EE performances criterion</v>
      </c>
    </row>
    <row r="544" spans="1:19" x14ac:dyDescent="0.4">
      <c r="A544" s="12" t="str">
        <f>VLOOKUP(E544,匯總複製!H:N,5,FALSE)</f>
        <v>Mesure DAB EE performances criterion</v>
      </c>
      <c r="B544" s="12" t="str">
        <f>VLOOKUP(E544,匯總複製!H:N,7,FALSE)</f>
        <v>Hardware Requirement</v>
      </c>
      <c r="C544" s="1" t="str">
        <f>VLOOKUP(A544,Feature統計!A:O,15,FALSE)</f>
        <v>Fail</v>
      </c>
      <c r="D544" s="1" t="str">
        <f>VLOOKUP(A544,Feature統計!A:O,5,FALSE)</f>
        <v>Dennis</v>
      </c>
      <c r="E544" s="12" t="s">
        <v>1289</v>
      </c>
      <c r="F544" s="12" t="str">
        <f>VLOOKUP(E544,匯總複製!H:J,2,FALSE)</f>
        <v>RTBM-37576</v>
      </c>
      <c r="G544" s="13">
        <f>IF(ISBLANK(VLOOKUP(A544,Feature統計!A:N,10,FALSE)),"",VLOOKUP(A544,Feature統計!A:N,10,FALSE))</f>
        <v>44866</v>
      </c>
      <c r="H544" s="13">
        <f>IF(ISBLANK(VLOOKUP(A544,Feature統計!A:N,11,FALSE)),"",VLOOKUP(A544,Feature統計!A:N,11,FALSE))</f>
        <v>45044</v>
      </c>
      <c r="I544" s="13">
        <f>IF(ISBLANK(VLOOKUP(A544,Feature統計!A:N,12,FALSE)),"",VLOOKUP(A544,Feature統計!A:N,12,FALSE))</f>
        <v>44866</v>
      </c>
      <c r="J544" s="13" t="str">
        <f>IF(ISBLANK(VLOOKUP(A544,Feature統計!A:N,13,FALSE)),"",VLOOKUP(A544,Feature統計!A:N,13,FALSE))</f>
        <v/>
      </c>
      <c r="K544" s="1" t="str">
        <f>IFERROR(VLOOKUP(E544,SystemTestCase!E:F,2,FALSE),VLOOKUP(E544,HW資料!A:B,2,FALSE))</f>
        <v>StagePass</v>
      </c>
      <c r="L544" s="1"/>
      <c r="M544" s="13"/>
      <c r="N544" s="72"/>
      <c r="O544" s="11"/>
      <c r="P544" s="11"/>
      <c r="Q544" s="11"/>
      <c r="S544" t="str">
        <f t="shared" si="8"/>
        <v>Mesure DAB EE performances criterion</v>
      </c>
    </row>
    <row r="545" spans="1:19" x14ac:dyDescent="0.4">
      <c r="A545" s="12" t="str">
        <f>VLOOKUP(E545,匯總複製!H:N,5,FALSE)</f>
        <v>Mesure DAB EE performances criterion</v>
      </c>
      <c r="B545" s="12" t="str">
        <f>VLOOKUP(E545,匯總複製!H:N,7,FALSE)</f>
        <v>Hardware Requirement</v>
      </c>
      <c r="C545" s="1" t="str">
        <f>VLOOKUP(A545,Feature統計!A:O,15,FALSE)</f>
        <v>Fail</v>
      </c>
      <c r="D545" s="1" t="str">
        <f>VLOOKUP(A545,Feature統計!A:O,5,FALSE)</f>
        <v>Dennis</v>
      </c>
      <c r="E545" s="12" t="s">
        <v>1290</v>
      </c>
      <c r="F545" s="12" t="str">
        <f>VLOOKUP(E545,匯總複製!H:J,2,FALSE)</f>
        <v>RTBM-37575</v>
      </c>
      <c r="G545" s="13">
        <f>IF(ISBLANK(VLOOKUP(A545,Feature統計!A:N,10,FALSE)),"",VLOOKUP(A545,Feature統計!A:N,10,FALSE))</f>
        <v>44866</v>
      </c>
      <c r="H545" s="13">
        <f>IF(ISBLANK(VLOOKUP(A545,Feature統計!A:N,11,FALSE)),"",VLOOKUP(A545,Feature統計!A:N,11,FALSE))</f>
        <v>45044</v>
      </c>
      <c r="I545" s="13">
        <f>IF(ISBLANK(VLOOKUP(A545,Feature統計!A:N,12,FALSE)),"",VLOOKUP(A545,Feature統計!A:N,12,FALSE))</f>
        <v>44866</v>
      </c>
      <c r="J545" s="13" t="str">
        <f>IF(ISBLANK(VLOOKUP(A545,Feature統計!A:N,13,FALSE)),"",VLOOKUP(A545,Feature統計!A:N,13,FALSE))</f>
        <v/>
      </c>
      <c r="K545" s="1" t="str">
        <f>IFERROR(VLOOKUP(E545,SystemTestCase!E:F,2,FALSE),VLOOKUP(E545,HW資料!A:B,2,FALSE))</f>
        <v>Pass</v>
      </c>
      <c r="L545" s="1"/>
      <c r="M545" s="13"/>
      <c r="N545" s="72"/>
      <c r="O545" s="11"/>
      <c r="P545" s="11"/>
      <c r="Q545" s="11"/>
      <c r="S545" t="str">
        <f t="shared" si="8"/>
        <v>Mesure DAB EE performances criterion</v>
      </c>
    </row>
    <row r="546" spans="1:19" ht="51" x14ac:dyDescent="0.4">
      <c r="A546" s="11" t="str">
        <f>VLOOKUP(E546,匯總複製!H:N,5,FALSE)</f>
        <v>Mesure DAB EE performances criterion</v>
      </c>
      <c r="B546" s="12" t="str">
        <f>VLOOKUP(E546,匯總複製!H:N,7,FALSE)</f>
        <v>System Requirement</v>
      </c>
      <c r="C546" s="1" t="str">
        <f>VLOOKUP(A546,Feature統計!A:O,15,FALSE)</f>
        <v>Fail</v>
      </c>
      <c r="D546" s="1" t="str">
        <f>VLOOKUP(A546,Feature統計!A:O,5,FALSE)</f>
        <v>Dennis</v>
      </c>
      <c r="E546" s="12" t="s">
        <v>572</v>
      </c>
      <c r="F546" s="12" t="str">
        <f>VLOOKUP(E546,匯總複製!H:J,2,FALSE)</f>
        <v>RTBM-25740</v>
      </c>
      <c r="G546" s="13">
        <f>IF(ISBLANK(VLOOKUP(A546,Feature統計!A:N,10,FALSE)),"",VLOOKUP(A546,Feature統計!A:N,10,FALSE))</f>
        <v>44866</v>
      </c>
      <c r="H546" s="13">
        <f>IF(ISBLANK(VLOOKUP(A546,Feature統計!A:N,11,FALSE)),"",VLOOKUP(A546,Feature統計!A:N,11,FALSE))</f>
        <v>45044</v>
      </c>
      <c r="I546" s="13">
        <f>IF(ISBLANK(VLOOKUP(A546,Feature統計!A:N,12,FALSE)),"",VLOOKUP(A546,Feature統計!A:N,12,FALSE))</f>
        <v>44866</v>
      </c>
      <c r="J546" s="13" t="str">
        <f>IF(ISBLANK(VLOOKUP(A546,Feature統計!A:N,13,FALSE)),"",VLOOKUP(A546,Feature統計!A:N,13,FALSE))</f>
        <v/>
      </c>
      <c r="K546" s="1" t="str">
        <f>IFERROR(VLOOKUP(E546,SystemTestCase!E:F,2,FALSE),VLOOKUP(E546,HW資料!A:B,2,FALSE))</f>
        <v>Fail</v>
      </c>
      <c r="L546" s="1" t="s">
        <v>7187</v>
      </c>
      <c r="M546" s="13" t="s">
        <v>5398</v>
      </c>
      <c r="N546" s="72" t="s">
        <v>5296</v>
      </c>
      <c r="O546" s="11" t="s">
        <v>7040</v>
      </c>
      <c r="P546" s="11" t="s">
        <v>7434</v>
      </c>
      <c r="Q546" s="11" t="s">
        <v>5409</v>
      </c>
      <c r="S546" s="60" t="str">
        <f t="shared" si="8"/>
        <v>Internal WaiveMesure DAB EE performances criterion</v>
      </c>
    </row>
    <row r="547" spans="1:19" ht="51" x14ac:dyDescent="0.4">
      <c r="A547" s="11" t="str">
        <f>VLOOKUP(E547,匯總複製!H:N,5,FALSE)</f>
        <v>Mesure DAB EE performances criterion</v>
      </c>
      <c r="B547" s="12" t="str">
        <f>VLOOKUP(E547,匯總複製!H:N,7,FALSE)</f>
        <v>System Requirement</v>
      </c>
      <c r="C547" s="1" t="str">
        <f>VLOOKUP(A547,Feature統計!A:O,15,FALSE)</f>
        <v>Fail</v>
      </c>
      <c r="D547" s="1" t="str">
        <f>VLOOKUP(A547,Feature統計!A:O,5,FALSE)</f>
        <v>Dennis</v>
      </c>
      <c r="E547" s="12" t="s">
        <v>656</v>
      </c>
      <c r="F547" s="12" t="str">
        <f>VLOOKUP(E547,匯總複製!H:J,2,FALSE)</f>
        <v>RTBM-36049</v>
      </c>
      <c r="G547" s="13">
        <f>IF(ISBLANK(VLOOKUP(A547,Feature統計!A:N,10,FALSE)),"",VLOOKUP(A547,Feature統計!A:N,10,FALSE))</f>
        <v>44866</v>
      </c>
      <c r="H547" s="13">
        <f>IF(ISBLANK(VLOOKUP(A547,Feature統計!A:N,11,FALSE)),"",VLOOKUP(A547,Feature統計!A:N,11,FALSE))</f>
        <v>45044</v>
      </c>
      <c r="I547" s="13">
        <f>IF(ISBLANK(VLOOKUP(A547,Feature統計!A:N,12,FALSE)),"",VLOOKUP(A547,Feature統計!A:N,12,FALSE))</f>
        <v>44866</v>
      </c>
      <c r="J547" s="13" t="str">
        <f>IF(ISBLANK(VLOOKUP(A547,Feature統計!A:N,13,FALSE)),"",VLOOKUP(A547,Feature統計!A:N,13,FALSE))</f>
        <v/>
      </c>
      <c r="K547" s="1" t="str">
        <f>IFERROR(VLOOKUP(E547,SystemTestCase!E:F,2,FALSE),VLOOKUP(E547,HW資料!A:B,2,FALSE))</f>
        <v>Fail</v>
      </c>
      <c r="L547" s="1" t="s">
        <v>7187</v>
      </c>
      <c r="M547" s="13" t="s">
        <v>5398</v>
      </c>
      <c r="N547" s="72" t="s">
        <v>5296</v>
      </c>
      <c r="O547" s="11" t="s">
        <v>7040</v>
      </c>
      <c r="P547" s="11" t="s">
        <v>7434</v>
      </c>
      <c r="Q547" s="11" t="s">
        <v>5409</v>
      </c>
      <c r="S547" s="60" t="str">
        <f t="shared" si="8"/>
        <v>Internal WaiveMesure DAB EE performances criterion</v>
      </c>
    </row>
    <row r="548" spans="1:19" ht="34" x14ac:dyDescent="0.4">
      <c r="A548" s="11" t="str">
        <f>VLOOKUP(E548,匯總複製!H:N,5,FALSE)</f>
        <v>Mesure FM EE performances criterion</v>
      </c>
      <c r="B548" s="12" t="str">
        <f>VLOOKUP(E548,匯總複製!H:N,7,FALSE)</f>
        <v>Hardware Requirement</v>
      </c>
      <c r="C548" s="1" t="str">
        <f>VLOOKUP(A548,Feature統計!A:O,15,FALSE)</f>
        <v>Fail</v>
      </c>
      <c r="D548" s="1" t="str">
        <f>VLOOKUP(A548,Feature統計!A:O,5,FALSE)</f>
        <v>Dennis</v>
      </c>
      <c r="E548" s="12" t="s">
        <v>1258</v>
      </c>
      <c r="F548" s="12" t="str">
        <f>VLOOKUP(E548,匯總複製!H:J,2,FALSE)</f>
        <v>RTBM-37554</v>
      </c>
      <c r="G548" s="13">
        <f>IF(ISBLANK(VLOOKUP(A548,Feature統計!A:N,10,FALSE)),"",VLOOKUP(A548,Feature統計!A:N,10,FALSE))</f>
        <v>44866</v>
      </c>
      <c r="H548" s="13">
        <f>IF(ISBLANK(VLOOKUP(A548,Feature統計!A:N,11,FALSE)),"",VLOOKUP(A548,Feature統計!A:N,11,FALSE))</f>
        <v>45044</v>
      </c>
      <c r="I548" s="13">
        <f>IF(ISBLANK(VLOOKUP(A548,Feature統計!A:N,12,FALSE)),"",VLOOKUP(A548,Feature統計!A:N,12,FALSE))</f>
        <v>44866</v>
      </c>
      <c r="J548" s="13" t="str">
        <f>IF(ISBLANK(VLOOKUP(A548,Feature統計!A:N,13,FALSE)),"",VLOOKUP(A548,Feature統計!A:N,13,FALSE))</f>
        <v/>
      </c>
      <c r="K548" s="1" t="str">
        <f>IFERROR(VLOOKUP(E548,SystemTestCase!E:F,2,FALSE),VLOOKUP(E548,HW資料!A:B,2,FALSE))</f>
        <v>Pass</v>
      </c>
      <c r="L548" s="1"/>
      <c r="M548" s="13"/>
      <c r="N548" s="72"/>
      <c r="O548" s="11" t="s">
        <v>5257</v>
      </c>
      <c r="P548" s="11"/>
      <c r="Q548" s="11" t="s">
        <v>5409</v>
      </c>
      <c r="S548" s="60" t="str">
        <f t="shared" si="8"/>
        <v>Mesure FM EE performances criterion</v>
      </c>
    </row>
    <row r="549" spans="1:19" ht="34" x14ac:dyDescent="0.4">
      <c r="A549" s="11" t="str">
        <f>VLOOKUP(E549,匯總複製!H:N,5,FALSE)</f>
        <v>Mesure FM EE performances criterion</v>
      </c>
      <c r="B549" s="12" t="str">
        <f>VLOOKUP(E549,匯總複製!H:N,7,FALSE)</f>
        <v>Hardware Requirement</v>
      </c>
      <c r="C549" s="1" t="str">
        <f>VLOOKUP(A549,Feature統計!A:O,15,FALSE)</f>
        <v>Fail</v>
      </c>
      <c r="D549" s="1" t="str">
        <f>VLOOKUP(A549,Feature統計!A:O,5,FALSE)</f>
        <v>Dennis</v>
      </c>
      <c r="E549" s="12" t="s">
        <v>1260</v>
      </c>
      <c r="F549" s="12" t="str">
        <f>VLOOKUP(E549,匯總複製!H:J,2,FALSE)</f>
        <v>RTBM-37553</v>
      </c>
      <c r="G549" s="13">
        <f>IF(ISBLANK(VLOOKUP(A549,Feature統計!A:N,10,FALSE)),"",VLOOKUP(A549,Feature統計!A:N,10,FALSE))</f>
        <v>44866</v>
      </c>
      <c r="H549" s="13">
        <f>IF(ISBLANK(VLOOKUP(A549,Feature統計!A:N,11,FALSE)),"",VLOOKUP(A549,Feature統計!A:N,11,FALSE))</f>
        <v>45044</v>
      </c>
      <c r="I549" s="13">
        <f>IF(ISBLANK(VLOOKUP(A549,Feature統計!A:N,12,FALSE)),"",VLOOKUP(A549,Feature統計!A:N,12,FALSE))</f>
        <v>44866</v>
      </c>
      <c r="J549" s="13" t="str">
        <f>IF(ISBLANK(VLOOKUP(A549,Feature統計!A:N,13,FALSE)),"",VLOOKUP(A549,Feature統計!A:N,13,FALSE))</f>
        <v/>
      </c>
      <c r="K549" s="1" t="str">
        <f>IFERROR(VLOOKUP(E549,SystemTestCase!E:F,2,FALSE),VLOOKUP(E549,HW資料!A:B,2,FALSE))</f>
        <v>On-going</v>
      </c>
      <c r="L549" s="1"/>
      <c r="M549" s="13">
        <v>45142</v>
      </c>
      <c r="N549" s="72" t="s">
        <v>1902</v>
      </c>
      <c r="O549" s="11" t="s">
        <v>7027</v>
      </c>
      <c r="P549" s="11" t="s">
        <v>5338</v>
      </c>
      <c r="Q549" s="11" t="s">
        <v>5409</v>
      </c>
      <c r="S549" s="60" t="str">
        <f t="shared" si="8"/>
        <v>驗證手法待確認Mesure FM EE performances criterion</v>
      </c>
    </row>
    <row r="550" spans="1:19" ht="34" x14ac:dyDescent="0.4">
      <c r="A550" s="11" t="str">
        <f>VLOOKUP(E550,匯總複製!H:N,5,FALSE)</f>
        <v>Mesure FM EE performances criterion</v>
      </c>
      <c r="B550" s="12" t="str">
        <f>VLOOKUP(E550,匯總複製!H:N,7,FALSE)</f>
        <v>Hardware Requirement</v>
      </c>
      <c r="C550" s="1" t="str">
        <f>VLOOKUP(A550,Feature統計!A:O,15,FALSE)</f>
        <v>Fail</v>
      </c>
      <c r="D550" s="1" t="str">
        <f>VLOOKUP(A550,Feature統計!A:O,5,FALSE)</f>
        <v>Dennis</v>
      </c>
      <c r="E550" s="12" t="s">
        <v>1261</v>
      </c>
      <c r="F550" s="12" t="str">
        <f>VLOOKUP(E550,匯總複製!H:J,2,FALSE)</f>
        <v>RTBM-37548</v>
      </c>
      <c r="G550" s="13">
        <f>IF(ISBLANK(VLOOKUP(A550,Feature統計!A:N,10,FALSE)),"",VLOOKUP(A550,Feature統計!A:N,10,FALSE))</f>
        <v>44866</v>
      </c>
      <c r="H550" s="13">
        <f>IF(ISBLANK(VLOOKUP(A550,Feature統計!A:N,11,FALSE)),"",VLOOKUP(A550,Feature統計!A:N,11,FALSE))</f>
        <v>45044</v>
      </c>
      <c r="I550" s="13">
        <f>IF(ISBLANK(VLOOKUP(A550,Feature統計!A:N,12,FALSE)),"",VLOOKUP(A550,Feature統計!A:N,12,FALSE))</f>
        <v>44866</v>
      </c>
      <c r="J550" s="13" t="str">
        <f>IF(ISBLANK(VLOOKUP(A550,Feature統計!A:N,13,FALSE)),"",VLOOKUP(A550,Feature統計!A:N,13,FALSE))</f>
        <v/>
      </c>
      <c r="K550" s="1" t="str">
        <f>IFERROR(VLOOKUP(E550,SystemTestCase!E:F,2,FALSE),VLOOKUP(E550,HW資料!A:B,2,FALSE))</f>
        <v>On-going</v>
      </c>
      <c r="L550" s="1"/>
      <c r="M550" s="13">
        <v>45142</v>
      </c>
      <c r="N550" s="72" t="s">
        <v>1902</v>
      </c>
      <c r="O550" s="11" t="s">
        <v>7027</v>
      </c>
      <c r="P550" s="11" t="s">
        <v>5338</v>
      </c>
      <c r="Q550" s="11" t="s">
        <v>5409</v>
      </c>
      <c r="S550" s="60" t="str">
        <f t="shared" si="8"/>
        <v>驗證手法待確認Mesure FM EE performances criterion</v>
      </c>
    </row>
    <row r="551" spans="1:19" ht="34" x14ac:dyDescent="0.4">
      <c r="A551" s="11" t="str">
        <f>VLOOKUP(E551,匯總複製!H:N,5,FALSE)</f>
        <v>Mesure FM EE performances criterion</v>
      </c>
      <c r="B551" s="12" t="str">
        <f>VLOOKUP(E551,匯總複製!H:N,7,FALSE)</f>
        <v>Hardware Requirement</v>
      </c>
      <c r="C551" s="1" t="str">
        <f>VLOOKUP(A551,Feature統計!A:O,15,FALSE)</f>
        <v>Fail</v>
      </c>
      <c r="D551" s="1" t="str">
        <f>VLOOKUP(A551,Feature統計!A:O,5,FALSE)</f>
        <v>Dennis</v>
      </c>
      <c r="E551" s="12" t="s">
        <v>1262</v>
      </c>
      <c r="F551" s="12" t="str">
        <f>VLOOKUP(E551,匯總複製!H:J,2,FALSE)</f>
        <v>RTBM-37547</v>
      </c>
      <c r="G551" s="13">
        <f>IF(ISBLANK(VLOOKUP(A551,Feature統計!A:N,10,FALSE)),"",VLOOKUP(A551,Feature統計!A:N,10,FALSE))</f>
        <v>44866</v>
      </c>
      <c r="H551" s="13">
        <f>IF(ISBLANK(VLOOKUP(A551,Feature統計!A:N,11,FALSE)),"",VLOOKUP(A551,Feature統計!A:N,11,FALSE))</f>
        <v>45044</v>
      </c>
      <c r="I551" s="13">
        <f>IF(ISBLANK(VLOOKUP(A551,Feature統計!A:N,12,FALSE)),"",VLOOKUP(A551,Feature統計!A:N,12,FALSE))</f>
        <v>44866</v>
      </c>
      <c r="J551" s="13" t="str">
        <f>IF(ISBLANK(VLOOKUP(A551,Feature統計!A:N,13,FALSE)),"",VLOOKUP(A551,Feature統計!A:N,13,FALSE))</f>
        <v/>
      </c>
      <c r="K551" s="1" t="str">
        <f>IFERROR(VLOOKUP(E551,SystemTestCase!E:F,2,FALSE),VLOOKUP(E551,HW資料!A:B,2,FALSE))</f>
        <v>On-going</v>
      </c>
      <c r="L551" s="1"/>
      <c r="M551" s="13">
        <v>45142</v>
      </c>
      <c r="N551" s="72" t="s">
        <v>1902</v>
      </c>
      <c r="O551" s="11" t="s">
        <v>7027</v>
      </c>
      <c r="P551" s="11" t="s">
        <v>5338</v>
      </c>
      <c r="Q551" s="11" t="s">
        <v>5409</v>
      </c>
      <c r="S551" s="60" t="str">
        <f t="shared" si="8"/>
        <v>驗證手法待確認Mesure FM EE performances criterion</v>
      </c>
    </row>
    <row r="552" spans="1:19" ht="34" x14ac:dyDescent="0.4">
      <c r="A552" s="11" t="str">
        <f>VLOOKUP(E552,匯總複製!H:N,5,FALSE)</f>
        <v>Mesure FM EE performances criterion</v>
      </c>
      <c r="B552" s="12" t="str">
        <f>VLOOKUP(E552,匯總複製!H:N,7,FALSE)</f>
        <v>Hardware Requirement</v>
      </c>
      <c r="C552" s="1" t="str">
        <f>VLOOKUP(A552,Feature統計!A:O,15,FALSE)</f>
        <v>Fail</v>
      </c>
      <c r="D552" s="1" t="str">
        <f>VLOOKUP(A552,Feature統計!A:O,5,FALSE)</f>
        <v>Dennis</v>
      </c>
      <c r="E552" s="12" t="s">
        <v>1263</v>
      </c>
      <c r="F552" s="12" t="str">
        <f>VLOOKUP(E552,匯總複製!H:J,2,FALSE)</f>
        <v>RTBM-37546</v>
      </c>
      <c r="G552" s="13">
        <f>IF(ISBLANK(VLOOKUP(A552,Feature統計!A:N,10,FALSE)),"",VLOOKUP(A552,Feature統計!A:N,10,FALSE))</f>
        <v>44866</v>
      </c>
      <c r="H552" s="13">
        <f>IF(ISBLANK(VLOOKUP(A552,Feature統計!A:N,11,FALSE)),"",VLOOKUP(A552,Feature統計!A:N,11,FALSE))</f>
        <v>45044</v>
      </c>
      <c r="I552" s="13">
        <f>IF(ISBLANK(VLOOKUP(A552,Feature統計!A:N,12,FALSE)),"",VLOOKUP(A552,Feature統計!A:N,12,FALSE))</f>
        <v>44866</v>
      </c>
      <c r="J552" s="13" t="str">
        <f>IF(ISBLANK(VLOOKUP(A552,Feature統計!A:N,13,FALSE)),"",VLOOKUP(A552,Feature統計!A:N,13,FALSE))</f>
        <v/>
      </c>
      <c r="K552" s="1" t="str">
        <f>IFERROR(VLOOKUP(E552,SystemTestCase!E:F,2,FALSE),VLOOKUP(E552,HW資料!A:B,2,FALSE))</f>
        <v>On-going</v>
      </c>
      <c r="L552" s="1"/>
      <c r="M552" s="13">
        <v>45142</v>
      </c>
      <c r="N552" s="72" t="s">
        <v>1902</v>
      </c>
      <c r="O552" s="11" t="s">
        <v>7027</v>
      </c>
      <c r="P552" s="11" t="s">
        <v>5338</v>
      </c>
      <c r="Q552" s="11" t="s">
        <v>5409</v>
      </c>
      <c r="S552" s="60" t="str">
        <f t="shared" si="8"/>
        <v>驗證手法待確認Mesure FM EE performances criterion</v>
      </c>
    </row>
    <row r="553" spans="1:19" x14ac:dyDescent="0.4">
      <c r="A553" s="12" t="str">
        <f>VLOOKUP(E553,匯總複製!H:N,5,FALSE)</f>
        <v>Mesure FM EE performances criterion</v>
      </c>
      <c r="B553" s="12" t="str">
        <f>VLOOKUP(E553,匯總複製!H:N,7,FALSE)</f>
        <v>Hardware Requirement</v>
      </c>
      <c r="C553" s="1" t="str">
        <f>VLOOKUP(A553,Feature統計!A:O,15,FALSE)</f>
        <v>Fail</v>
      </c>
      <c r="D553" s="1" t="str">
        <f>VLOOKUP(A553,Feature統計!A:O,5,FALSE)</f>
        <v>Dennis</v>
      </c>
      <c r="E553" s="12" t="s">
        <v>1264</v>
      </c>
      <c r="F553" s="12" t="str">
        <f>VLOOKUP(E553,匯總複製!H:J,2,FALSE)</f>
        <v>RTBM-37545</v>
      </c>
      <c r="G553" s="13">
        <f>IF(ISBLANK(VLOOKUP(A553,Feature統計!A:N,10,FALSE)),"",VLOOKUP(A553,Feature統計!A:N,10,FALSE))</f>
        <v>44866</v>
      </c>
      <c r="H553" s="13">
        <f>IF(ISBLANK(VLOOKUP(A553,Feature統計!A:N,11,FALSE)),"",VLOOKUP(A553,Feature統計!A:N,11,FALSE))</f>
        <v>45044</v>
      </c>
      <c r="I553" s="13">
        <f>IF(ISBLANK(VLOOKUP(A553,Feature統計!A:N,12,FALSE)),"",VLOOKUP(A553,Feature統計!A:N,12,FALSE))</f>
        <v>44866</v>
      </c>
      <c r="J553" s="13" t="str">
        <f>IF(ISBLANK(VLOOKUP(A553,Feature統計!A:N,13,FALSE)),"",VLOOKUP(A553,Feature統計!A:N,13,FALSE))</f>
        <v/>
      </c>
      <c r="K553" s="1" t="str">
        <f>IFERROR(VLOOKUP(E553,SystemTestCase!E:F,2,FALSE),VLOOKUP(E553,HW資料!A:B,2,FALSE))</f>
        <v>Pass</v>
      </c>
      <c r="L553" s="1"/>
      <c r="M553" s="13"/>
      <c r="N553" s="72"/>
      <c r="O553" s="11"/>
      <c r="P553" s="11"/>
      <c r="Q553" s="11"/>
      <c r="S553" t="str">
        <f t="shared" si="8"/>
        <v>Mesure FM EE performances criterion</v>
      </c>
    </row>
    <row r="554" spans="1:19" x14ac:dyDescent="0.4">
      <c r="A554" s="12" t="str">
        <f>VLOOKUP(E554,匯總複製!H:N,5,FALSE)</f>
        <v>Mesure FM EE performances criterion</v>
      </c>
      <c r="B554" s="12" t="str">
        <f>VLOOKUP(E554,匯總複製!H:N,7,FALSE)</f>
        <v>Hardware Requirement</v>
      </c>
      <c r="C554" s="1" t="str">
        <f>VLOOKUP(A554,Feature統計!A:O,15,FALSE)</f>
        <v>Fail</v>
      </c>
      <c r="D554" s="1" t="str">
        <f>VLOOKUP(A554,Feature統計!A:O,5,FALSE)</f>
        <v>Dennis</v>
      </c>
      <c r="E554" s="12" t="s">
        <v>1272</v>
      </c>
      <c r="F554" s="12" t="str">
        <f>VLOOKUP(E554,匯總複製!H:J,2,FALSE)</f>
        <v>RTBM-37544</v>
      </c>
      <c r="G554" s="13">
        <f>IF(ISBLANK(VLOOKUP(A554,Feature統計!A:N,10,FALSE)),"",VLOOKUP(A554,Feature統計!A:N,10,FALSE))</f>
        <v>44866</v>
      </c>
      <c r="H554" s="13">
        <f>IF(ISBLANK(VLOOKUP(A554,Feature統計!A:N,11,FALSE)),"",VLOOKUP(A554,Feature統計!A:N,11,FALSE))</f>
        <v>45044</v>
      </c>
      <c r="I554" s="13">
        <f>IF(ISBLANK(VLOOKUP(A554,Feature統計!A:N,12,FALSE)),"",VLOOKUP(A554,Feature統計!A:N,12,FALSE))</f>
        <v>44866</v>
      </c>
      <c r="J554" s="13" t="str">
        <f>IF(ISBLANK(VLOOKUP(A554,Feature統計!A:N,13,FALSE)),"",VLOOKUP(A554,Feature統計!A:N,13,FALSE))</f>
        <v/>
      </c>
      <c r="K554" s="1" t="str">
        <f>IFERROR(VLOOKUP(E554,SystemTestCase!E:F,2,FALSE),VLOOKUP(E554,HW資料!A:B,2,FALSE))</f>
        <v>Pass</v>
      </c>
      <c r="L554" s="1"/>
      <c r="M554" s="13"/>
      <c r="N554" s="72"/>
      <c r="O554" s="11"/>
      <c r="P554" s="11"/>
      <c r="Q554" s="11"/>
      <c r="S554" t="str">
        <f t="shared" si="8"/>
        <v>Mesure FM EE performances criterion</v>
      </c>
    </row>
    <row r="555" spans="1:19" ht="34" x14ac:dyDescent="0.4">
      <c r="A555" s="11" t="str">
        <f>VLOOKUP(E555,匯總複製!H:N,5,FALSE)</f>
        <v>Mesure FM EE performances criterion</v>
      </c>
      <c r="B555" s="12" t="str">
        <f>VLOOKUP(E555,匯總複製!H:N,7,FALSE)</f>
        <v>Hardware Requirement</v>
      </c>
      <c r="C555" s="1" t="str">
        <f>VLOOKUP(A555,Feature統計!A:O,15,FALSE)</f>
        <v>Fail</v>
      </c>
      <c r="D555" s="1" t="str">
        <f>VLOOKUP(A555,Feature統計!A:O,5,FALSE)</f>
        <v>Dennis</v>
      </c>
      <c r="E555" s="12" t="s">
        <v>1273</v>
      </c>
      <c r="F555" s="12" t="str">
        <f>VLOOKUP(E555,匯總複製!H:J,2,FALSE)</f>
        <v>RTBM-37551</v>
      </c>
      <c r="G555" s="13">
        <f>IF(ISBLANK(VLOOKUP(A555,Feature統計!A:N,10,FALSE)),"",VLOOKUP(A555,Feature統計!A:N,10,FALSE))</f>
        <v>44866</v>
      </c>
      <c r="H555" s="13">
        <f>IF(ISBLANK(VLOOKUP(A555,Feature統計!A:N,11,FALSE)),"",VLOOKUP(A555,Feature統計!A:N,11,FALSE))</f>
        <v>45044</v>
      </c>
      <c r="I555" s="13">
        <f>IF(ISBLANK(VLOOKUP(A555,Feature統計!A:N,12,FALSE)),"",VLOOKUP(A555,Feature統計!A:N,12,FALSE))</f>
        <v>44866</v>
      </c>
      <c r="J555" s="13" t="str">
        <f>IF(ISBLANK(VLOOKUP(A555,Feature統計!A:N,13,FALSE)),"",VLOOKUP(A555,Feature統計!A:N,13,FALSE))</f>
        <v/>
      </c>
      <c r="K555" s="1" t="str">
        <f>IFERROR(VLOOKUP(E555,SystemTestCase!E:F,2,FALSE),VLOOKUP(E555,HW資料!A:B,2,FALSE))</f>
        <v>Pass</v>
      </c>
      <c r="L555" s="1"/>
      <c r="M555" s="13"/>
      <c r="N555" s="72" t="s">
        <v>5350</v>
      </c>
      <c r="O555" s="11" t="s">
        <v>5257</v>
      </c>
      <c r="P555" s="11"/>
      <c r="Q555" s="11"/>
      <c r="S555" t="str">
        <f t="shared" si="8"/>
        <v>Mesure FM EE performances criterion</v>
      </c>
    </row>
    <row r="556" spans="1:19" x14ac:dyDescent="0.4">
      <c r="A556" s="12" t="str">
        <f>VLOOKUP(E556,匯總複製!H:N,5,FALSE)</f>
        <v>Mesure FM EE performances criterion</v>
      </c>
      <c r="B556" s="12" t="str">
        <f>VLOOKUP(E556,匯總複製!H:N,7,FALSE)</f>
        <v>Hardware Requirement</v>
      </c>
      <c r="C556" s="1" t="str">
        <f>VLOOKUP(A556,Feature統計!A:O,15,FALSE)</f>
        <v>Fail</v>
      </c>
      <c r="D556" s="1" t="str">
        <f>VLOOKUP(A556,Feature統計!A:O,5,FALSE)</f>
        <v>Dennis</v>
      </c>
      <c r="E556" s="12" t="s">
        <v>1275</v>
      </c>
      <c r="F556" s="12" t="str">
        <f>VLOOKUP(E556,匯總複製!H:J,2,FALSE)</f>
        <v>RTBM-37556</v>
      </c>
      <c r="G556" s="13">
        <f>IF(ISBLANK(VLOOKUP(A556,Feature統計!A:N,10,FALSE)),"",VLOOKUP(A556,Feature統計!A:N,10,FALSE))</f>
        <v>44866</v>
      </c>
      <c r="H556" s="13">
        <f>IF(ISBLANK(VLOOKUP(A556,Feature統計!A:N,11,FALSE)),"",VLOOKUP(A556,Feature統計!A:N,11,FALSE))</f>
        <v>45044</v>
      </c>
      <c r="I556" s="13">
        <f>IF(ISBLANK(VLOOKUP(A556,Feature統計!A:N,12,FALSE)),"",VLOOKUP(A556,Feature統計!A:N,12,FALSE))</f>
        <v>44866</v>
      </c>
      <c r="J556" s="13" t="str">
        <f>IF(ISBLANK(VLOOKUP(A556,Feature統計!A:N,13,FALSE)),"",VLOOKUP(A556,Feature統計!A:N,13,FALSE))</f>
        <v/>
      </c>
      <c r="K556" s="1" t="str">
        <f>IFERROR(VLOOKUP(E556,SystemTestCase!E:F,2,FALSE),VLOOKUP(E556,HW資料!A:B,2,FALSE))</f>
        <v>Pass</v>
      </c>
      <c r="L556" s="1"/>
      <c r="M556" s="13"/>
      <c r="N556" s="72"/>
      <c r="O556" s="11"/>
      <c r="P556" s="11"/>
      <c r="Q556" s="11"/>
      <c r="S556" t="str">
        <f t="shared" si="8"/>
        <v>Mesure FM EE performances criterion</v>
      </c>
    </row>
    <row r="557" spans="1:19" x14ac:dyDescent="0.4">
      <c r="A557" s="12" t="str">
        <f>VLOOKUP(E557,匯總複製!H:N,5,FALSE)</f>
        <v>Mesure FM EE performances criterion</v>
      </c>
      <c r="B557" s="12" t="str">
        <f>VLOOKUP(E557,匯總複製!H:N,7,FALSE)</f>
        <v>Hardware Requirement</v>
      </c>
      <c r="C557" s="1" t="str">
        <f>VLOOKUP(A557,Feature統計!A:O,15,FALSE)</f>
        <v>Fail</v>
      </c>
      <c r="D557" s="1" t="str">
        <f>VLOOKUP(A557,Feature統計!A:O,5,FALSE)</f>
        <v>Dennis</v>
      </c>
      <c r="E557" s="12" t="s">
        <v>1278</v>
      </c>
      <c r="F557" s="12" t="str">
        <f>VLOOKUP(E557,匯總複製!H:J,2,FALSE)</f>
        <v>RTBM-37543</v>
      </c>
      <c r="G557" s="13">
        <f>IF(ISBLANK(VLOOKUP(A557,Feature統計!A:N,10,FALSE)),"",VLOOKUP(A557,Feature統計!A:N,10,FALSE))</f>
        <v>44866</v>
      </c>
      <c r="H557" s="13">
        <f>IF(ISBLANK(VLOOKUP(A557,Feature統計!A:N,11,FALSE)),"",VLOOKUP(A557,Feature統計!A:N,11,FALSE))</f>
        <v>45044</v>
      </c>
      <c r="I557" s="13">
        <f>IF(ISBLANK(VLOOKUP(A557,Feature統計!A:N,12,FALSE)),"",VLOOKUP(A557,Feature統計!A:N,12,FALSE))</f>
        <v>44866</v>
      </c>
      <c r="J557" s="13" t="str">
        <f>IF(ISBLANK(VLOOKUP(A557,Feature統計!A:N,13,FALSE)),"",VLOOKUP(A557,Feature統計!A:N,13,FALSE))</f>
        <v/>
      </c>
      <c r="K557" s="1" t="str">
        <f>IFERROR(VLOOKUP(E557,SystemTestCase!E:F,2,FALSE),VLOOKUP(E557,HW資料!A:B,2,FALSE))</f>
        <v>Pass</v>
      </c>
      <c r="L557" s="1"/>
      <c r="M557" s="13"/>
      <c r="N557" s="72"/>
      <c r="O557" s="11"/>
      <c r="P557" s="11"/>
      <c r="Q557" s="11"/>
      <c r="S557" t="str">
        <f t="shared" si="8"/>
        <v>Mesure FM EE performances criterion</v>
      </c>
    </row>
    <row r="558" spans="1:19" x14ac:dyDescent="0.4">
      <c r="A558" s="12" t="str">
        <f>VLOOKUP(E558,匯總複製!H:N,5,FALSE)</f>
        <v>Mesure FM EE performances criterion</v>
      </c>
      <c r="B558" s="12" t="str">
        <f>VLOOKUP(E558,匯總複製!H:N,7,FALSE)</f>
        <v>Hardware Requirement</v>
      </c>
      <c r="C558" s="1" t="str">
        <f>VLOOKUP(A558,Feature統計!A:O,15,FALSE)</f>
        <v>Fail</v>
      </c>
      <c r="D558" s="1" t="str">
        <f>VLOOKUP(A558,Feature統計!A:O,5,FALSE)</f>
        <v>Dennis</v>
      </c>
      <c r="E558" s="12" t="s">
        <v>1279</v>
      </c>
      <c r="F558" s="12" t="str">
        <f>VLOOKUP(E558,匯總複製!H:J,2,FALSE)</f>
        <v>RTBM-37542</v>
      </c>
      <c r="G558" s="13">
        <f>IF(ISBLANK(VLOOKUP(A558,Feature統計!A:N,10,FALSE)),"",VLOOKUP(A558,Feature統計!A:N,10,FALSE))</f>
        <v>44866</v>
      </c>
      <c r="H558" s="13">
        <f>IF(ISBLANK(VLOOKUP(A558,Feature統計!A:N,11,FALSE)),"",VLOOKUP(A558,Feature統計!A:N,11,FALSE))</f>
        <v>45044</v>
      </c>
      <c r="I558" s="13">
        <f>IF(ISBLANK(VLOOKUP(A558,Feature統計!A:N,12,FALSE)),"",VLOOKUP(A558,Feature統計!A:N,12,FALSE))</f>
        <v>44866</v>
      </c>
      <c r="J558" s="13" t="str">
        <f>IF(ISBLANK(VLOOKUP(A558,Feature統計!A:N,13,FALSE)),"",VLOOKUP(A558,Feature統計!A:N,13,FALSE))</f>
        <v/>
      </c>
      <c r="K558" s="1" t="str">
        <f>IFERROR(VLOOKUP(E558,SystemTestCase!E:F,2,FALSE),VLOOKUP(E558,HW資料!A:B,2,FALSE))</f>
        <v>Pass</v>
      </c>
      <c r="L558" s="1"/>
      <c r="M558" s="13"/>
      <c r="N558" s="72"/>
      <c r="O558" s="11"/>
      <c r="P558" s="11"/>
      <c r="Q558" s="11"/>
      <c r="S558" t="str">
        <f t="shared" si="8"/>
        <v>Mesure FM EE performances criterion</v>
      </c>
    </row>
    <row r="559" spans="1:19" x14ac:dyDescent="0.4">
      <c r="A559" s="12" t="str">
        <f>VLOOKUP(E559,匯總複製!H:N,5,FALSE)</f>
        <v>Mesure FM EE performances criterion</v>
      </c>
      <c r="B559" s="12" t="str">
        <f>VLOOKUP(E559,匯總複製!H:N,7,FALSE)</f>
        <v>Hardware Requirement</v>
      </c>
      <c r="C559" s="1" t="str">
        <f>VLOOKUP(A559,Feature統計!A:O,15,FALSE)</f>
        <v>Fail</v>
      </c>
      <c r="D559" s="1" t="str">
        <f>VLOOKUP(A559,Feature統計!A:O,5,FALSE)</f>
        <v>Dennis</v>
      </c>
      <c r="E559" s="12" t="s">
        <v>1280</v>
      </c>
      <c r="F559" s="12" t="str">
        <f>VLOOKUP(E559,匯總複製!H:J,2,FALSE)</f>
        <v>RTBM-37541</v>
      </c>
      <c r="G559" s="13">
        <f>IF(ISBLANK(VLOOKUP(A559,Feature統計!A:N,10,FALSE)),"",VLOOKUP(A559,Feature統計!A:N,10,FALSE))</f>
        <v>44866</v>
      </c>
      <c r="H559" s="13">
        <f>IF(ISBLANK(VLOOKUP(A559,Feature統計!A:N,11,FALSE)),"",VLOOKUP(A559,Feature統計!A:N,11,FALSE))</f>
        <v>45044</v>
      </c>
      <c r="I559" s="13">
        <f>IF(ISBLANK(VLOOKUP(A559,Feature統計!A:N,12,FALSE)),"",VLOOKUP(A559,Feature統計!A:N,12,FALSE))</f>
        <v>44866</v>
      </c>
      <c r="J559" s="13" t="str">
        <f>IF(ISBLANK(VLOOKUP(A559,Feature統計!A:N,13,FALSE)),"",VLOOKUP(A559,Feature統計!A:N,13,FALSE))</f>
        <v/>
      </c>
      <c r="K559" s="1" t="str">
        <f>IFERROR(VLOOKUP(E559,SystemTestCase!E:F,2,FALSE),VLOOKUP(E559,HW資料!A:B,2,FALSE))</f>
        <v>Pass</v>
      </c>
      <c r="L559" s="1"/>
      <c r="M559" s="13"/>
      <c r="N559" s="72"/>
      <c r="O559" s="11"/>
      <c r="P559" s="11"/>
      <c r="Q559" s="11"/>
      <c r="S559" t="str">
        <f t="shared" si="8"/>
        <v>Mesure FM EE performances criterion</v>
      </c>
    </row>
    <row r="560" spans="1:19" ht="51" x14ac:dyDescent="0.4">
      <c r="A560" s="11" t="str">
        <f>VLOOKUP(E560,匯總複製!H:N,5,FALSE)</f>
        <v>Mesure FM EE performances criterion</v>
      </c>
      <c r="B560" s="12" t="str">
        <f>VLOOKUP(E560,匯總複製!H:N,7,FALSE)</f>
        <v>System Requirement</v>
      </c>
      <c r="C560" s="1" t="str">
        <f>VLOOKUP(A560,Feature統計!A:O,15,FALSE)</f>
        <v>Fail</v>
      </c>
      <c r="D560" s="1" t="str">
        <f>VLOOKUP(A560,Feature統計!A:O,5,FALSE)</f>
        <v>Dennis</v>
      </c>
      <c r="E560" s="12" t="s">
        <v>576</v>
      </c>
      <c r="F560" s="12" t="str">
        <f>VLOOKUP(E560,匯總複製!H:J,2,FALSE)</f>
        <v>RTBM-25738</v>
      </c>
      <c r="G560" s="13">
        <f>IF(ISBLANK(VLOOKUP(A560,Feature統計!A:N,10,FALSE)),"",VLOOKUP(A560,Feature統計!A:N,10,FALSE))</f>
        <v>44866</v>
      </c>
      <c r="H560" s="13">
        <f>IF(ISBLANK(VLOOKUP(A560,Feature統計!A:N,11,FALSE)),"",VLOOKUP(A560,Feature統計!A:N,11,FALSE))</f>
        <v>45044</v>
      </c>
      <c r="I560" s="13">
        <f>IF(ISBLANK(VLOOKUP(A560,Feature統計!A:N,12,FALSE)),"",VLOOKUP(A560,Feature統計!A:N,12,FALSE))</f>
        <v>44866</v>
      </c>
      <c r="J560" s="13" t="str">
        <f>IF(ISBLANK(VLOOKUP(A560,Feature統計!A:N,13,FALSE)),"",VLOOKUP(A560,Feature統計!A:N,13,FALSE))</f>
        <v/>
      </c>
      <c r="K560" s="1" t="str">
        <f>IFERROR(VLOOKUP(E560,SystemTestCase!E:F,2,FALSE),VLOOKUP(E560,HW資料!A:B,2,FALSE))</f>
        <v>Fail</v>
      </c>
      <c r="L560" s="1" t="s">
        <v>7186</v>
      </c>
      <c r="M560" s="13" t="s">
        <v>5398</v>
      </c>
      <c r="N560" s="72" t="s">
        <v>5296</v>
      </c>
      <c r="O560" s="11" t="s">
        <v>7039</v>
      </c>
      <c r="P560" s="11" t="s">
        <v>7434</v>
      </c>
      <c r="Q560" s="11" t="s">
        <v>5409</v>
      </c>
      <c r="S560" s="60" t="str">
        <f t="shared" si="8"/>
        <v>Internal WaiveMesure FM EE performances criterion</v>
      </c>
    </row>
    <row r="561" spans="1:19" ht="51" x14ac:dyDescent="0.4">
      <c r="A561" s="11" t="str">
        <f>VLOOKUP(E561,匯總複製!H:N,5,FALSE)</f>
        <v>Mesure FM EE performances criterion</v>
      </c>
      <c r="B561" s="12" t="str">
        <f>VLOOKUP(E561,匯總複製!H:N,7,FALSE)</f>
        <v>System Requirement</v>
      </c>
      <c r="C561" s="1" t="str">
        <f>VLOOKUP(A561,Feature統計!A:O,15,FALSE)</f>
        <v>Fail</v>
      </c>
      <c r="D561" s="1" t="str">
        <f>VLOOKUP(A561,Feature統計!A:O,5,FALSE)</f>
        <v>Dennis</v>
      </c>
      <c r="E561" s="12" t="s">
        <v>660</v>
      </c>
      <c r="F561" s="12" t="str">
        <f>VLOOKUP(E561,匯總複製!H:J,2,FALSE)</f>
        <v>RTBM-36047</v>
      </c>
      <c r="G561" s="13">
        <f>IF(ISBLANK(VLOOKUP(A561,Feature統計!A:N,10,FALSE)),"",VLOOKUP(A561,Feature統計!A:N,10,FALSE))</f>
        <v>44866</v>
      </c>
      <c r="H561" s="13">
        <f>IF(ISBLANK(VLOOKUP(A561,Feature統計!A:N,11,FALSE)),"",VLOOKUP(A561,Feature統計!A:N,11,FALSE))</f>
        <v>45044</v>
      </c>
      <c r="I561" s="13">
        <f>IF(ISBLANK(VLOOKUP(A561,Feature統計!A:N,12,FALSE)),"",VLOOKUP(A561,Feature統計!A:N,12,FALSE))</f>
        <v>44866</v>
      </c>
      <c r="J561" s="13" t="str">
        <f>IF(ISBLANK(VLOOKUP(A561,Feature統計!A:N,13,FALSE)),"",VLOOKUP(A561,Feature統計!A:N,13,FALSE))</f>
        <v/>
      </c>
      <c r="K561" s="1" t="str">
        <f>IFERROR(VLOOKUP(E561,SystemTestCase!E:F,2,FALSE),VLOOKUP(E561,HW資料!A:B,2,FALSE))</f>
        <v>Fail</v>
      </c>
      <c r="L561" s="1" t="s">
        <v>7186</v>
      </c>
      <c r="M561" s="13" t="s">
        <v>5398</v>
      </c>
      <c r="N561" s="72" t="s">
        <v>5296</v>
      </c>
      <c r="O561" s="11" t="s">
        <v>7039</v>
      </c>
      <c r="P561" s="11" t="s">
        <v>7434</v>
      </c>
      <c r="Q561" s="11" t="s">
        <v>5409</v>
      </c>
      <c r="S561" s="60" t="str">
        <f t="shared" si="8"/>
        <v>Internal WaiveMesure FM EE performances criterion</v>
      </c>
    </row>
    <row r="562" spans="1:19" ht="34" x14ac:dyDescent="0.4">
      <c r="A562" s="11" t="str">
        <f>VLOOKUP(E562,匯總複製!H:N,5,FALSE)</f>
        <v>Mesure RDS EE performances criterion</v>
      </c>
      <c r="B562" s="12" t="str">
        <f>VLOOKUP(E562,匯總複製!H:N,7,FALSE)</f>
        <v>Hardware Requirement</v>
      </c>
      <c r="C562" s="1" t="str">
        <f>VLOOKUP(A562,Feature統計!A:O,15,FALSE)</f>
        <v>Pass</v>
      </c>
      <c r="D562" s="1" t="str">
        <f>VLOOKUP(A562,Feature統計!A:O,5,FALSE)</f>
        <v>Dennis</v>
      </c>
      <c r="E562" s="12" t="s">
        <v>1477</v>
      </c>
      <c r="F562" s="12" t="str">
        <f>VLOOKUP(E562,匯總複製!H:J,2,FALSE)</f>
        <v>RTBM-37559</v>
      </c>
      <c r="G562" s="13">
        <f>IF(ISBLANK(VLOOKUP(A562,Feature統計!A:N,10,FALSE)),"",VLOOKUP(A562,Feature統計!A:N,10,FALSE))</f>
        <v>44866</v>
      </c>
      <c r="H562" s="13">
        <f>IF(ISBLANK(VLOOKUP(A562,Feature統計!A:N,11,FALSE)),"",VLOOKUP(A562,Feature統計!A:N,11,FALSE))</f>
        <v>44926</v>
      </c>
      <c r="I562" s="13">
        <f>IF(ISBLANK(VLOOKUP(A562,Feature統計!A:N,12,FALSE)),"",VLOOKUP(A562,Feature統計!A:N,12,FALSE))</f>
        <v>44866</v>
      </c>
      <c r="J562" s="13" t="str">
        <f>IF(ISBLANK(VLOOKUP(A562,Feature統計!A:N,13,FALSE)),"",VLOOKUP(A562,Feature統計!A:N,13,FALSE))</f>
        <v/>
      </c>
      <c r="K562" s="1" t="str">
        <f>IFERROR(VLOOKUP(E562,SystemTestCase!E:F,2,FALSE),VLOOKUP(E562,HW資料!A:B,2,FALSE))</f>
        <v>Pass</v>
      </c>
      <c r="L562" s="1"/>
      <c r="M562" s="13"/>
      <c r="N562" s="72" t="s">
        <v>1902</v>
      </c>
      <c r="O562" s="11" t="s">
        <v>5257</v>
      </c>
      <c r="P562" s="11"/>
      <c r="Q562" s="11"/>
      <c r="S562" t="str">
        <f t="shared" si="8"/>
        <v>Mesure RDS EE performances criterion</v>
      </c>
    </row>
    <row r="563" spans="1:19" ht="34" x14ac:dyDescent="0.4">
      <c r="A563" s="12" t="str">
        <f>VLOOKUP(E563,匯總複製!H:N,5,FALSE)</f>
        <v>Mesure RDS EE performances criterion</v>
      </c>
      <c r="B563" s="12" t="str">
        <f>VLOOKUP(E563,匯總複製!H:N,7,FALSE)</f>
        <v>Hardware Requirement</v>
      </c>
      <c r="C563" s="1" t="str">
        <f>VLOOKUP(A563,Feature統計!A:O,15,FALSE)</f>
        <v>Pass</v>
      </c>
      <c r="D563" s="1" t="str">
        <f>VLOOKUP(A563,Feature統計!A:O,5,FALSE)</f>
        <v>Dennis</v>
      </c>
      <c r="E563" s="12" t="s">
        <v>1268</v>
      </c>
      <c r="F563" s="12" t="str">
        <f>VLOOKUP(E563,匯總複製!H:J,2,FALSE)</f>
        <v>RTBM-37558</v>
      </c>
      <c r="G563" s="13">
        <f>IF(ISBLANK(VLOOKUP(A563,Feature統計!A:N,10,FALSE)),"",VLOOKUP(A563,Feature統計!A:N,10,FALSE))</f>
        <v>44866</v>
      </c>
      <c r="H563" s="13">
        <f>IF(ISBLANK(VLOOKUP(A563,Feature統計!A:N,11,FALSE)),"",VLOOKUP(A563,Feature統計!A:N,11,FALSE))</f>
        <v>44926</v>
      </c>
      <c r="I563" s="13">
        <f>IF(ISBLANK(VLOOKUP(A563,Feature統計!A:N,12,FALSE)),"",VLOOKUP(A563,Feature統計!A:N,12,FALSE))</f>
        <v>44866</v>
      </c>
      <c r="J563" s="13" t="str">
        <f>IF(ISBLANK(VLOOKUP(A563,Feature統計!A:N,13,FALSE)),"",VLOOKUP(A563,Feature統計!A:N,13,FALSE))</f>
        <v/>
      </c>
      <c r="K563" s="1" t="str">
        <f>IFERROR(VLOOKUP(E563,SystemTestCase!E:F,2,FALSE),VLOOKUP(E563,HW資料!A:B,2,FALSE))</f>
        <v>Pass</v>
      </c>
      <c r="L563" s="1"/>
      <c r="M563" s="13"/>
      <c r="N563" s="72"/>
      <c r="O563" s="11" t="s">
        <v>5267</v>
      </c>
      <c r="P563" s="11"/>
      <c r="Q563" s="11"/>
      <c r="S563" t="str">
        <f t="shared" si="8"/>
        <v>Mesure RDS EE performances criterion</v>
      </c>
    </row>
    <row r="564" spans="1:19" ht="34" x14ac:dyDescent="0.4">
      <c r="A564" s="11" t="str">
        <f>VLOOKUP(E564,匯總複製!H:N,5,FALSE)</f>
        <v>Mesure RDS EE performances criterion</v>
      </c>
      <c r="B564" s="12" t="str">
        <f>VLOOKUP(E564,匯總複製!H:N,7,FALSE)</f>
        <v>Hardware Requirement</v>
      </c>
      <c r="C564" s="1" t="str">
        <f>VLOOKUP(A564,Feature統計!A:O,15,FALSE)</f>
        <v>Pass</v>
      </c>
      <c r="D564" s="1" t="str">
        <f>VLOOKUP(A564,Feature統計!A:O,5,FALSE)</f>
        <v>Dennis</v>
      </c>
      <c r="E564" s="12" t="s">
        <v>1342</v>
      </c>
      <c r="F564" s="12" t="str">
        <f>VLOOKUP(E564,匯總複製!H:J,2,FALSE)</f>
        <v>RTBM-37560</v>
      </c>
      <c r="G564" s="13">
        <f>IF(ISBLANK(VLOOKUP(A564,Feature統計!A:N,10,FALSE)),"",VLOOKUP(A564,Feature統計!A:N,10,FALSE))</f>
        <v>44866</v>
      </c>
      <c r="H564" s="13">
        <f>IF(ISBLANK(VLOOKUP(A564,Feature統計!A:N,11,FALSE)),"",VLOOKUP(A564,Feature統計!A:N,11,FALSE))</f>
        <v>44926</v>
      </c>
      <c r="I564" s="13">
        <f>IF(ISBLANK(VLOOKUP(A564,Feature統計!A:N,12,FALSE)),"",VLOOKUP(A564,Feature統計!A:N,12,FALSE))</f>
        <v>44866</v>
      </c>
      <c r="J564" s="13" t="str">
        <f>IF(ISBLANK(VLOOKUP(A564,Feature統計!A:N,13,FALSE)),"",VLOOKUP(A564,Feature統計!A:N,13,FALSE))</f>
        <v/>
      </c>
      <c r="K564" s="1" t="str">
        <f>IFERROR(VLOOKUP(E564,SystemTestCase!E:F,2,FALSE),VLOOKUP(E564,HW資料!A:B,2,FALSE))</f>
        <v>Pass</v>
      </c>
      <c r="L564" s="1"/>
      <c r="M564" s="13"/>
      <c r="N564" s="72" t="s">
        <v>1902</v>
      </c>
      <c r="O564" s="11" t="s">
        <v>5257</v>
      </c>
      <c r="P564" s="11"/>
      <c r="Q564" s="11"/>
      <c r="S564" t="str">
        <f t="shared" si="8"/>
        <v>Mesure RDS EE performances criterion</v>
      </c>
    </row>
    <row r="565" spans="1:19" x14ac:dyDescent="0.4">
      <c r="A565" s="12" t="str">
        <f>VLOOKUP(E565,匯總複製!H:N,5,FALSE)</f>
        <v>Microphone Input</v>
      </c>
      <c r="B565" s="12" t="str">
        <f>VLOOKUP(E565,匯總複製!H:N,7,FALSE)</f>
        <v>Hardware Requirement</v>
      </c>
      <c r="C565" s="1" t="str">
        <f>VLOOKUP(A565,Feature統計!A:O,15,FALSE)</f>
        <v>Pass</v>
      </c>
      <c r="D565" s="1" t="str">
        <f>VLOOKUP(A565,Feature統計!A:O,5,FALSE)</f>
        <v>Matt</v>
      </c>
      <c r="E565" s="12" t="s">
        <v>1374</v>
      </c>
      <c r="F565" s="12" t="str">
        <f>VLOOKUP(E565,匯總複製!H:J,2,FALSE)</f>
        <v>RTBM-35946</v>
      </c>
      <c r="G565" s="13">
        <f>IF(ISBLANK(VLOOKUP(A565,Feature統計!A:N,10,FALSE)),"",VLOOKUP(A565,Feature統計!A:N,10,FALSE))</f>
        <v>44837</v>
      </c>
      <c r="H565" s="13">
        <f>IF(ISBLANK(VLOOKUP(A565,Feature統計!A:N,11,FALSE)),"",VLOOKUP(A565,Feature統計!A:N,11,FALSE))</f>
        <v>44860</v>
      </c>
      <c r="I565" s="13">
        <f>IF(ISBLANK(VLOOKUP(A565,Feature統計!A:N,12,FALSE)),"",VLOOKUP(A565,Feature統計!A:N,12,FALSE))</f>
        <v>44837</v>
      </c>
      <c r="J565" s="13">
        <f>IF(ISBLANK(VLOOKUP(A565,Feature統計!A:N,13,FALSE)),"",VLOOKUP(A565,Feature統計!A:N,13,FALSE))</f>
        <v>44860</v>
      </c>
      <c r="K565" s="1" t="str">
        <f>IFERROR(VLOOKUP(E565,SystemTestCase!E:F,2,FALSE),VLOOKUP(E565,HW資料!A:B,2,FALSE))</f>
        <v>Pass</v>
      </c>
      <c r="L565" s="1"/>
      <c r="M565" s="13"/>
      <c r="N565" s="72"/>
      <c r="O565" s="11"/>
      <c r="P565" s="11"/>
      <c r="Q565" s="11"/>
      <c r="S565" t="str">
        <f t="shared" si="8"/>
        <v>Microphone Input</v>
      </c>
    </row>
    <row r="566" spans="1:19" x14ac:dyDescent="0.4">
      <c r="A566" s="12" t="str">
        <f>VLOOKUP(E566,匯總複製!H:N,5,FALSE)</f>
        <v>Microphone Input</v>
      </c>
      <c r="B566" s="12" t="str">
        <f>VLOOKUP(E566,匯總複製!H:N,7,FALSE)</f>
        <v>System Requirement</v>
      </c>
      <c r="C566" s="1" t="str">
        <f>VLOOKUP(A566,Feature統計!A:O,15,FALSE)</f>
        <v>Pass</v>
      </c>
      <c r="D566" s="1" t="str">
        <f>VLOOKUP(A566,Feature統計!A:O,5,FALSE)</f>
        <v>Matt</v>
      </c>
      <c r="E566" s="12" t="s">
        <v>962</v>
      </c>
      <c r="F566" s="12" t="str">
        <f>VLOOKUP(E566,匯總複製!H:J,2,FALSE)</f>
        <v>RTBM-16938</v>
      </c>
      <c r="G566" s="13">
        <f>IF(ISBLANK(VLOOKUP(A566,Feature統計!A:N,10,FALSE)),"",VLOOKUP(A566,Feature統計!A:N,10,FALSE))</f>
        <v>44837</v>
      </c>
      <c r="H566" s="13">
        <f>IF(ISBLANK(VLOOKUP(A566,Feature統計!A:N,11,FALSE)),"",VLOOKUP(A566,Feature統計!A:N,11,FALSE))</f>
        <v>44860</v>
      </c>
      <c r="I566" s="13">
        <f>IF(ISBLANK(VLOOKUP(A566,Feature統計!A:N,12,FALSE)),"",VLOOKUP(A566,Feature統計!A:N,12,FALSE))</f>
        <v>44837</v>
      </c>
      <c r="J566" s="13">
        <f>IF(ISBLANK(VLOOKUP(A566,Feature統計!A:N,13,FALSE)),"",VLOOKUP(A566,Feature統計!A:N,13,FALSE))</f>
        <v>44860</v>
      </c>
      <c r="K566" s="1" t="str">
        <f>IFERROR(VLOOKUP(E566,SystemTestCase!E:F,2,FALSE),VLOOKUP(E566,HW資料!A:B,2,FALSE))</f>
        <v>StagePass</v>
      </c>
      <c r="L566" s="1"/>
      <c r="M566" s="13"/>
      <c r="N566" s="72"/>
      <c r="O566" s="11"/>
      <c r="P566" s="11"/>
      <c r="Q566" s="11"/>
      <c r="S566" t="str">
        <f t="shared" si="8"/>
        <v>Microphone Input</v>
      </c>
    </row>
    <row r="567" spans="1:19" x14ac:dyDescent="0.4">
      <c r="A567" s="12" t="str">
        <f>VLOOKUP(E567,匯總複製!H:N,5,FALSE)</f>
        <v>Mounting</v>
      </c>
      <c r="B567" s="12" t="str">
        <f>VLOOKUP(E567,匯總複製!H:N,7,FALSE)</f>
        <v>Hardware Requirement</v>
      </c>
      <c r="C567" s="1" t="e">
        <f>VLOOKUP(A567,Feature統計!A:O,15,FALSE)</f>
        <v>#N/A</v>
      </c>
      <c r="D567" s="1" t="e">
        <f>VLOOKUP(A567,Feature統計!A:O,5,FALSE)</f>
        <v>#N/A</v>
      </c>
      <c r="E567" s="12" t="s">
        <v>967</v>
      </c>
      <c r="F567" s="12" t="str">
        <f>VLOOKUP(E567,匯總複製!H:J,2,FALSE)</f>
        <v>RTBM-36878</v>
      </c>
      <c r="G567" s="13" t="e">
        <f>IF(ISBLANK(VLOOKUP(A567,Feature統計!A:N,10,FALSE)),"",VLOOKUP(A567,Feature統計!A:N,10,FALSE))</f>
        <v>#N/A</v>
      </c>
      <c r="H567" s="13" t="e">
        <f>IF(ISBLANK(VLOOKUP(A567,Feature統計!A:N,11,FALSE)),"",VLOOKUP(A567,Feature統計!A:N,11,FALSE))</f>
        <v>#N/A</v>
      </c>
      <c r="I567" s="13" t="e">
        <f>IF(ISBLANK(VLOOKUP(A567,Feature統計!A:N,12,FALSE)),"",VLOOKUP(A567,Feature統計!A:N,12,FALSE))</f>
        <v>#N/A</v>
      </c>
      <c r="J567" s="13" t="e">
        <f>IF(ISBLANK(VLOOKUP(A567,Feature統計!A:N,13,FALSE)),"",VLOOKUP(A567,Feature統計!A:N,13,FALSE))</f>
        <v>#N/A</v>
      </c>
      <c r="K567" s="1" t="str">
        <f>IFERROR(VLOOKUP(E567,SystemTestCase!E:F,2,FALSE),VLOOKUP(E567,HW資料!A:B,2,FALSE))</f>
        <v>Pass</v>
      </c>
      <c r="L567" s="1"/>
      <c r="M567" s="13"/>
      <c r="N567" s="72"/>
      <c r="O567" s="11" t="s">
        <v>3002</v>
      </c>
      <c r="P567" s="11"/>
      <c r="Q567" s="11"/>
      <c r="S567" t="str">
        <f t="shared" si="8"/>
        <v>Mounting</v>
      </c>
    </row>
    <row r="568" spans="1:19" x14ac:dyDescent="0.4">
      <c r="A568" s="12" t="str">
        <f>VLOOKUP(E568,匯總複製!H:N,5,FALSE)</f>
        <v>Mounting</v>
      </c>
      <c r="B568" s="12" t="str">
        <f>VLOOKUP(E568,匯總複製!H:N,7,FALSE)</f>
        <v>Hardware Requirement</v>
      </c>
      <c r="C568" s="1" t="e">
        <f>VLOOKUP(A568,Feature統計!A:O,15,FALSE)</f>
        <v>#N/A</v>
      </c>
      <c r="D568" s="1" t="e">
        <f>VLOOKUP(A568,Feature統計!A:O,5,FALSE)</f>
        <v>#N/A</v>
      </c>
      <c r="E568" s="12" t="s">
        <v>1044</v>
      </c>
      <c r="F568" s="12" t="str">
        <f>VLOOKUP(E568,匯總複製!H:J,2,FALSE)</f>
        <v>RTBM-36881</v>
      </c>
      <c r="G568" s="13" t="e">
        <f>IF(ISBLANK(VLOOKUP(A568,Feature統計!A:N,10,FALSE)),"",VLOOKUP(A568,Feature統計!A:N,10,FALSE))</f>
        <v>#N/A</v>
      </c>
      <c r="H568" s="13" t="e">
        <f>IF(ISBLANK(VLOOKUP(A568,Feature統計!A:N,11,FALSE)),"",VLOOKUP(A568,Feature統計!A:N,11,FALSE))</f>
        <v>#N/A</v>
      </c>
      <c r="I568" s="13" t="e">
        <f>IF(ISBLANK(VLOOKUP(A568,Feature統計!A:N,12,FALSE)),"",VLOOKUP(A568,Feature統計!A:N,12,FALSE))</f>
        <v>#N/A</v>
      </c>
      <c r="J568" s="13" t="e">
        <f>IF(ISBLANK(VLOOKUP(A568,Feature統計!A:N,13,FALSE)),"",VLOOKUP(A568,Feature統計!A:N,13,FALSE))</f>
        <v>#N/A</v>
      </c>
      <c r="K568" s="1" t="str">
        <f>IFERROR(VLOOKUP(E568,SystemTestCase!E:F,2,FALSE),VLOOKUP(E568,HW資料!A:B,2,FALSE))</f>
        <v>StagePass</v>
      </c>
      <c r="L568" s="1"/>
      <c r="M568" s="13"/>
      <c r="N568" s="72"/>
      <c r="O568" s="11" t="s">
        <v>3002</v>
      </c>
      <c r="P568" s="11"/>
      <c r="Q568" s="11"/>
      <c r="S568" t="str">
        <f t="shared" si="8"/>
        <v>Mounting</v>
      </c>
    </row>
    <row r="569" spans="1:19" x14ac:dyDescent="0.4">
      <c r="A569" s="12" t="str">
        <f>VLOOKUP(E569,匯總複製!H:N,5,FALSE)</f>
        <v>Mounting</v>
      </c>
      <c r="B569" s="12" t="str">
        <f>VLOOKUP(E569,匯總複製!H:N,7,FALSE)</f>
        <v>Hardware Requirement</v>
      </c>
      <c r="C569" s="1" t="e">
        <f>VLOOKUP(A569,Feature統計!A:O,15,FALSE)</f>
        <v>#N/A</v>
      </c>
      <c r="D569" s="1" t="e">
        <f>VLOOKUP(A569,Feature統計!A:O,5,FALSE)</f>
        <v>#N/A</v>
      </c>
      <c r="E569" s="12" t="s">
        <v>1045</v>
      </c>
      <c r="F569" s="12" t="str">
        <f>VLOOKUP(E569,匯總複製!H:J,2,FALSE)</f>
        <v>RTBM-36880</v>
      </c>
      <c r="G569" s="13" t="e">
        <f>IF(ISBLANK(VLOOKUP(A569,Feature統計!A:N,10,FALSE)),"",VLOOKUP(A569,Feature統計!A:N,10,FALSE))</f>
        <v>#N/A</v>
      </c>
      <c r="H569" s="13" t="e">
        <f>IF(ISBLANK(VLOOKUP(A569,Feature統計!A:N,11,FALSE)),"",VLOOKUP(A569,Feature統計!A:N,11,FALSE))</f>
        <v>#N/A</v>
      </c>
      <c r="I569" s="13" t="e">
        <f>IF(ISBLANK(VLOOKUP(A569,Feature統計!A:N,12,FALSE)),"",VLOOKUP(A569,Feature統計!A:N,12,FALSE))</f>
        <v>#N/A</v>
      </c>
      <c r="J569" s="13" t="e">
        <f>IF(ISBLANK(VLOOKUP(A569,Feature統計!A:N,13,FALSE)),"",VLOOKUP(A569,Feature統計!A:N,13,FALSE))</f>
        <v>#N/A</v>
      </c>
      <c r="K569" s="1" t="str">
        <f>IFERROR(VLOOKUP(E569,SystemTestCase!E:F,2,FALSE),VLOOKUP(E569,HW資料!A:B,2,FALSE))</f>
        <v>Pass</v>
      </c>
      <c r="L569" s="1"/>
      <c r="M569" s="13"/>
      <c r="N569" s="72"/>
      <c r="O569" s="11" t="s">
        <v>3002</v>
      </c>
      <c r="P569" s="11"/>
      <c r="Q569" s="11"/>
      <c r="S569" t="str">
        <f t="shared" si="8"/>
        <v>Mounting</v>
      </c>
    </row>
    <row r="570" spans="1:19" x14ac:dyDescent="0.4">
      <c r="A570" s="12" t="str">
        <f>VLOOKUP(E570,匯總複製!H:N,5,FALSE)</f>
        <v>Mounting</v>
      </c>
      <c r="B570" s="12" t="str">
        <f>VLOOKUP(E570,匯總複製!H:N,7,FALSE)</f>
        <v>Hardware Requirement</v>
      </c>
      <c r="C570" s="1" t="e">
        <f>VLOOKUP(A570,Feature統計!A:O,15,FALSE)</f>
        <v>#N/A</v>
      </c>
      <c r="D570" s="1" t="e">
        <f>VLOOKUP(A570,Feature統計!A:O,5,FALSE)</f>
        <v>#N/A</v>
      </c>
      <c r="E570" s="12" t="s">
        <v>1046</v>
      </c>
      <c r="F570" s="12" t="str">
        <f>VLOOKUP(E570,匯總複製!H:J,2,FALSE)</f>
        <v>RTBM-36879</v>
      </c>
      <c r="G570" s="13" t="e">
        <f>IF(ISBLANK(VLOOKUP(A570,Feature統計!A:N,10,FALSE)),"",VLOOKUP(A570,Feature統計!A:N,10,FALSE))</f>
        <v>#N/A</v>
      </c>
      <c r="H570" s="13" t="e">
        <f>IF(ISBLANK(VLOOKUP(A570,Feature統計!A:N,11,FALSE)),"",VLOOKUP(A570,Feature統計!A:N,11,FALSE))</f>
        <v>#N/A</v>
      </c>
      <c r="I570" s="13" t="e">
        <f>IF(ISBLANK(VLOOKUP(A570,Feature統計!A:N,12,FALSE)),"",VLOOKUP(A570,Feature統計!A:N,12,FALSE))</f>
        <v>#N/A</v>
      </c>
      <c r="J570" s="13" t="e">
        <f>IF(ISBLANK(VLOOKUP(A570,Feature統計!A:N,13,FALSE)),"",VLOOKUP(A570,Feature統計!A:N,13,FALSE))</f>
        <v>#N/A</v>
      </c>
      <c r="K570" s="1" t="str">
        <f>IFERROR(VLOOKUP(E570,SystemTestCase!E:F,2,FALSE),VLOOKUP(E570,HW資料!A:B,2,FALSE))</f>
        <v>Pass</v>
      </c>
      <c r="L570" s="1"/>
      <c r="M570" s="13"/>
      <c r="N570" s="72"/>
      <c r="O570" s="11" t="s">
        <v>3002</v>
      </c>
      <c r="P570" s="11"/>
      <c r="Q570" s="11"/>
      <c r="S570" t="str">
        <f t="shared" si="8"/>
        <v>Mounting</v>
      </c>
    </row>
    <row r="571" spans="1:19" x14ac:dyDescent="0.4">
      <c r="A571" s="12" t="str">
        <f>VLOOKUP(E571,匯總複製!H:N,5,FALSE)</f>
        <v>Mounting</v>
      </c>
      <c r="B571" s="12" t="str">
        <f>VLOOKUP(E571,匯總複製!H:N,7,FALSE)</f>
        <v>Hardware Requirement</v>
      </c>
      <c r="C571" s="1" t="e">
        <f>VLOOKUP(A571,Feature統計!A:O,15,FALSE)</f>
        <v>#N/A</v>
      </c>
      <c r="D571" s="1" t="e">
        <f>VLOOKUP(A571,Feature統計!A:O,5,FALSE)</f>
        <v>#N/A</v>
      </c>
      <c r="E571" s="12" t="s">
        <v>1047</v>
      </c>
      <c r="F571" s="12" t="str">
        <f>VLOOKUP(E571,匯總複製!H:J,2,FALSE)</f>
        <v>RTBM-36877</v>
      </c>
      <c r="G571" s="13" t="e">
        <f>IF(ISBLANK(VLOOKUP(A571,Feature統計!A:N,10,FALSE)),"",VLOOKUP(A571,Feature統計!A:N,10,FALSE))</f>
        <v>#N/A</v>
      </c>
      <c r="H571" s="13" t="e">
        <f>IF(ISBLANK(VLOOKUP(A571,Feature統計!A:N,11,FALSE)),"",VLOOKUP(A571,Feature統計!A:N,11,FALSE))</f>
        <v>#N/A</v>
      </c>
      <c r="I571" s="13" t="e">
        <f>IF(ISBLANK(VLOOKUP(A571,Feature統計!A:N,12,FALSE)),"",VLOOKUP(A571,Feature統計!A:N,12,FALSE))</f>
        <v>#N/A</v>
      </c>
      <c r="J571" s="13" t="e">
        <f>IF(ISBLANK(VLOOKUP(A571,Feature統計!A:N,13,FALSE)),"",VLOOKUP(A571,Feature統計!A:N,13,FALSE))</f>
        <v>#N/A</v>
      </c>
      <c r="K571" s="1" t="str">
        <f>IFERROR(VLOOKUP(E571,SystemTestCase!E:F,2,FALSE),VLOOKUP(E571,HW資料!A:B,2,FALSE))</f>
        <v>Pass</v>
      </c>
      <c r="L571" s="1"/>
      <c r="M571" s="13"/>
      <c r="N571" s="72"/>
      <c r="O571" s="11" t="s">
        <v>3002</v>
      </c>
      <c r="P571" s="11"/>
      <c r="Q571" s="11"/>
      <c r="S571" t="str">
        <f t="shared" si="8"/>
        <v>Mounting</v>
      </c>
    </row>
    <row r="572" spans="1:19" x14ac:dyDescent="0.4">
      <c r="A572" s="12" t="str">
        <f>VLOOKUP(E572,匯總複製!H:N,5,FALSE)</f>
        <v>Mounting</v>
      </c>
      <c r="B572" s="12" t="str">
        <f>VLOOKUP(E572,匯總複製!H:N,7,FALSE)</f>
        <v>Hardware Requirement</v>
      </c>
      <c r="C572" s="1" t="e">
        <f>VLOOKUP(A572,Feature統計!A:O,15,FALSE)</f>
        <v>#N/A</v>
      </c>
      <c r="D572" s="1" t="e">
        <f>VLOOKUP(A572,Feature統計!A:O,5,FALSE)</f>
        <v>#N/A</v>
      </c>
      <c r="E572" s="12" t="s">
        <v>1048</v>
      </c>
      <c r="F572" s="12" t="str">
        <f>VLOOKUP(E572,匯總複製!H:J,2,FALSE)</f>
        <v>RTBM-36876</v>
      </c>
      <c r="G572" s="13" t="e">
        <f>IF(ISBLANK(VLOOKUP(A572,Feature統計!A:N,10,FALSE)),"",VLOOKUP(A572,Feature統計!A:N,10,FALSE))</f>
        <v>#N/A</v>
      </c>
      <c r="H572" s="13" t="e">
        <f>IF(ISBLANK(VLOOKUP(A572,Feature統計!A:N,11,FALSE)),"",VLOOKUP(A572,Feature統計!A:N,11,FALSE))</f>
        <v>#N/A</v>
      </c>
      <c r="I572" s="13" t="e">
        <f>IF(ISBLANK(VLOOKUP(A572,Feature統計!A:N,12,FALSE)),"",VLOOKUP(A572,Feature統計!A:N,12,FALSE))</f>
        <v>#N/A</v>
      </c>
      <c r="J572" s="13" t="e">
        <f>IF(ISBLANK(VLOOKUP(A572,Feature統計!A:N,13,FALSE)),"",VLOOKUP(A572,Feature統計!A:N,13,FALSE))</f>
        <v>#N/A</v>
      </c>
      <c r="K572" s="1" t="str">
        <f>IFERROR(VLOOKUP(E572,SystemTestCase!E:F,2,FALSE),VLOOKUP(E572,HW資料!A:B,2,FALSE))</f>
        <v>Pass</v>
      </c>
      <c r="L572" s="1"/>
      <c r="M572" s="13"/>
      <c r="N572" s="72"/>
      <c r="O572" s="11" t="s">
        <v>3002</v>
      </c>
      <c r="P572" s="11"/>
      <c r="Q572" s="11"/>
      <c r="S572" t="str">
        <f t="shared" si="8"/>
        <v>Mounting</v>
      </c>
    </row>
    <row r="573" spans="1:19" x14ac:dyDescent="0.4">
      <c r="A573" s="12" t="str">
        <f>VLOOKUP(E573,匯總複製!H:N,5,FALSE)</f>
        <v>Mounting</v>
      </c>
      <c r="B573" s="12" t="str">
        <f>VLOOKUP(E573,匯總複製!H:N,7,FALSE)</f>
        <v>Hardware Requirement</v>
      </c>
      <c r="C573" s="1" t="e">
        <f>VLOOKUP(A573,Feature統計!A:O,15,FALSE)</f>
        <v>#N/A</v>
      </c>
      <c r="D573" s="1" t="e">
        <f>VLOOKUP(A573,Feature統計!A:O,5,FALSE)</f>
        <v>#N/A</v>
      </c>
      <c r="E573" s="12" t="s">
        <v>1049</v>
      </c>
      <c r="F573" s="12" t="str">
        <f>VLOOKUP(E573,匯總複製!H:J,2,FALSE)</f>
        <v>RTBM-36875</v>
      </c>
      <c r="G573" s="13" t="e">
        <f>IF(ISBLANK(VLOOKUP(A573,Feature統計!A:N,10,FALSE)),"",VLOOKUP(A573,Feature統計!A:N,10,FALSE))</f>
        <v>#N/A</v>
      </c>
      <c r="H573" s="13" t="e">
        <f>IF(ISBLANK(VLOOKUP(A573,Feature統計!A:N,11,FALSE)),"",VLOOKUP(A573,Feature統計!A:N,11,FALSE))</f>
        <v>#N/A</v>
      </c>
      <c r="I573" s="13" t="e">
        <f>IF(ISBLANK(VLOOKUP(A573,Feature統計!A:N,12,FALSE)),"",VLOOKUP(A573,Feature統計!A:N,12,FALSE))</f>
        <v>#N/A</v>
      </c>
      <c r="J573" s="13" t="e">
        <f>IF(ISBLANK(VLOOKUP(A573,Feature統計!A:N,13,FALSE)),"",VLOOKUP(A573,Feature統計!A:N,13,FALSE))</f>
        <v>#N/A</v>
      </c>
      <c r="K573" s="1" t="str">
        <f>IFERROR(VLOOKUP(E573,SystemTestCase!E:F,2,FALSE),VLOOKUP(E573,HW資料!A:B,2,FALSE))</f>
        <v>Pass</v>
      </c>
      <c r="L573" s="1"/>
      <c r="M573" s="13"/>
      <c r="N573" s="72"/>
      <c r="O573" s="11" t="s">
        <v>3002</v>
      </c>
      <c r="P573" s="11"/>
      <c r="Q573" s="11"/>
      <c r="S573" t="str">
        <f t="shared" si="8"/>
        <v>Mounting</v>
      </c>
    </row>
    <row r="574" spans="1:19" x14ac:dyDescent="0.4">
      <c r="A574" s="12" t="str">
        <f>VLOOKUP(E574,匯總複製!H:N,5,FALSE)</f>
        <v>Mounting</v>
      </c>
      <c r="B574" s="12" t="str">
        <f>VLOOKUP(E574,匯總複製!H:N,7,FALSE)</f>
        <v>Hardware Requirement</v>
      </c>
      <c r="C574" s="1" t="e">
        <f>VLOOKUP(A574,Feature統計!A:O,15,FALSE)</f>
        <v>#N/A</v>
      </c>
      <c r="D574" s="1" t="e">
        <f>VLOOKUP(A574,Feature統計!A:O,5,FALSE)</f>
        <v>#N/A</v>
      </c>
      <c r="E574" s="12" t="s">
        <v>1050</v>
      </c>
      <c r="F574" s="12" t="str">
        <f>VLOOKUP(E574,匯總複製!H:J,2,FALSE)</f>
        <v>RTBM-36873</v>
      </c>
      <c r="G574" s="13" t="e">
        <f>IF(ISBLANK(VLOOKUP(A574,Feature統計!A:N,10,FALSE)),"",VLOOKUP(A574,Feature統計!A:N,10,FALSE))</f>
        <v>#N/A</v>
      </c>
      <c r="H574" s="13" t="e">
        <f>IF(ISBLANK(VLOOKUP(A574,Feature統計!A:N,11,FALSE)),"",VLOOKUP(A574,Feature統計!A:N,11,FALSE))</f>
        <v>#N/A</v>
      </c>
      <c r="I574" s="13" t="e">
        <f>IF(ISBLANK(VLOOKUP(A574,Feature統計!A:N,12,FALSE)),"",VLOOKUP(A574,Feature統計!A:N,12,FALSE))</f>
        <v>#N/A</v>
      </c>
      <c r="J574" s="13" t="e">
        <f>IF(ISBLANK(VLOOKUP(A574,Feature統計!A:N,13,FALSE)),"",VLOOKUP(A574,Feature統計!A:N,13,FALSE))</f>
        <v>#N/A</v>
      </c>
      <c r="K574" s="1" t="str">
        <f>IFERROR(VLOOKUP(E574,SystemTestCase!E:F,2,FALSE),VLOOKUP(E574,HW資料!A:B,2,FALSE))</f>
        <v>StagePass</v>
      </c>
      <c r="L574" s="1"/>
      <c r="M574" s="13"/>
      <c r="N574" s="72"/>
      <c r="O574" s="11" t="s">
        <v>3002</v>
      </c>
      <c r="P574" s="11"/>
      <c r="Q574" s="11"/>
      <c r="S574" t="str">
        <f t="shared" si="8"/>
        <v>Mounting</v>
      </c>
    </row>
    <row r="575" spans="1:19" x14ac:dyDescent="0.4">
      <c r="A575" s="12" t="str">
        <f>VLOOKUP(E575,匯總複製!H:N,5,FALSE)</f>
        <v>Mounting</v>
      </c>
      <c r="B575" s="12" t="str">
        <f>VLOOKUP(E575,匯總複製!H:N,7,FALSE)</f>
        <v>Hardware Requirement</v>
      </c>
      <c r="C575" s="1" t="e">
        <f>VLOOKUP(A575,Feature統計!A:O,15,FALSE)</f>
        <v>#N/A</v>
      </c>
      <c r="D575" s="1" t="e">
        <f>VLOOKUP(A575,Feature統計!A:O,5,FALSE)</f>
        <v>#N/A</v>
      </c>
      <c r="E575" s="12" t="s">
        <v>1051</v>
      </c>
      <c r="F575" s="12" t="str">
        <f>VLOOKUP(E575,匯總複製!H:J,2,FALSE)</f>
        <v>RTBM-36872</v>
      </c>
      <c r="G575" s="13" t="e">
        <f>IF(ISBLANK(VLOOKUP(A575,Feature統計!A:N,10,FALSE)),"",VLOOKUP(A575,Feature統計!A:N,10,FALSE))</f>
        <v>#N/A</v>
      </c>
      <c r="H575" s="13" t="e">
        <f>IF(ISBLANK(VLOOKUP(A575,Feature統計!A:N,11,FALSE)),"",VLOOKUP(A575,Feature統計!A:N,11,FALSE))</f>
        <v>#N/A</v>
      </c>
      <c r="I575" s="13" t="e">
        <f>IF(ISBLANK(VLOOKUP(A575,Feature統計!A:N,12,FALSE)),"",VLOOKUP(A575,Feature統計!A:N,12,FALSE))</f>
        <v>#N/A</v>
      </c>
      <c r="J575" s="13" t="e">
        <f>IF(ISBLANK(VLOOKUP(A575,Feature統計!A:N,13,FALSE)),"",VLOOKUP(A575,Feature統計!A:N,13,FALSE))</f>
        <v>#N/A</v>
      </c>
      <c r="K575" s="1" t="str">
        <f>IFERROR(VLOOKUP(E575,SystemTestCase!E:F,2,FALSE),VLOOKUP(E575,HW資料!A:B,2,FALSE))</f>
        <v>StagePass</v>
      </c>
      <c r="L575" s="1"/>
      <c r="M575" s="13"/>
      <c r="N575" s="72"/>
      <c r="O575" s="11" t="s">
        <v>3002</v>
      </c>
      <c r="P575" s="11"/>
      <c r="Q575" s="11"/>
      <c r="S575" t="str">
        <f t="shared" si="8"/>
        <v>Mounting</v>
      </c>
    </row>
    <row r="576" spans="1:19" x14ac:dyDescent="0.4">
      <c r="A576" s="12" t="str">
        <f>VLOOKUP(E576,匯總複製!H:N,5,FALSE)</f>
        <v>Mounting</v>
      </c>
      <c r="B576" s="12" t="str">
        <f>VLOOKUP(E576,匯總複製!H:N,7,FALSE)</f>
        <v>Hardware Requirement</v>
      </c>
      <c r="C576" s="1" t="e">
        <f>VLOOKUP(A576,Feature統計!A:O,15,FALSE)</f>
        <v>#N/A</v>
      </c>
      <c r="D576" s="1" t="e">
        <f>VLOOKUP(A576,Feature統計!A:O,5,FALSE)</f>
        <v>#N/A</v>
      </c>
      <c r="E576" s="12" t="s">
        <v>1052</v>
      </c>
      <c r="F576" s="12" t="str">
        <f>VLOOKUP(E576,匯總複製!H:J,2,FALSE)</f>
        <v>RTBM-36871</v>
      </c>
      <c r="G576" s="13" t="e">
        <f>IF(ISBLANK(VLOOKUP(A576,Feature統計!A:N,10,FALSE)),"",VLOOKUP(A576,Feature統計!A:N,10,FALSE))</f>
        <v>#N/A</v>
      </c>
      <c r="H576" s="13" t="e">
        <f>IF(ISBLANK(VLOOKUP(A576,Feature統計!A:N,11,FALSE)),"",VLOOKUP(A576,Feature統計!A:N,11,FALSE))</f>
        <v>#N/A</v>
      </c>
      <c r="I576" s="13" t="e">
        <f>IF(ISBLANK(VLOOKUP(A576,Feature統計!A:N,12,FALSE)),"",VLOOKUP(A576,Feature統計!A:N,12,FALSE))</f>
        <v>#N/A</v>
      </c>
      <c r="J576" s="13" t="e">
        <f>IF(ISBLANK(VLOOKUP(A576,Feature統計!A:N,13,FALSE)),"",VLOOKUP(A576,Feature統計!A:N,13,FALSE))</f>
        <v>#N/A</v>
      </c>
      <c r="K576" s="1" t="str">
        <f>IFERROR(VLOOKUP(E576,SystemTestCase!E:F,2,FALSE),VLOOKUP(E576,HW資料!A:B,2,FALSE))</f>
        <v>StagePass</v>
      </c>
      <c r="L576" s="1"/>
      <c r="M576" s="13"/>
      <c r="N576" s="72"/>
      <c r="O576" s="11" t="s">
        <v>3002</v>
      </c>
      <c r="P576" s="11"/>
      <c r="Q576" s="11"/>
      <c r="S576" t="str">
        <f t="shared" si="8"/>
        <v>Mounting</v>
      </c>
    </row>
    <row r="577" spans="1:19" x14ac:dyDescent="0.4">
      <c r="A577" s="12" t="str">
        <f>VLOOKUP(E577,匯總複製!H:N,5,FALSE)</f>
        <v>Mounting</v>
      </c>
      <c r="B577" s="12" t="str">
        <f>VLOOKUP(E577,匯總複製!H:N,7,FALSE)</f>
        <v>Hardware Requirement</v>
      </c>
      <c r="C577" s="1" t="e">
        <f>VLOOKUP(A577,Feature統計!A:O,15,FALSE)</f>
        <v>#N/A</v>
      </c>
      <c r="D577" s="1" t="e">
        <f>VLOOKUP(A577,Feature統計!A:O,5,FALSE)</f>
        <v>#N/A</v>
      </c>
      <c r="E577" s="12" t="s">
        <v>1057</v>
      </c>
      <c r="F577" s="12" t="str">
        <f>VLOOKUP(E577,匯總複製!H:J,2,FALSE)</f>
        <v>RTBM-37007</v>
      </c>
      <c r="G577" s="13" t="e">
        <f>IF(ISBLANK(VLOOKUP(A577,Feature統計!A:N,10,FALSE)),"",VLOOKUP(A577,Feature統計!A:N,10,FALSE))</f>
        <v>#N/A</v>
      </c>
      <c r="H577" s="13" t="e">
        <f>IF(ISBLANK(VLOOKUP(A577,Feature統計!A:N,11,FALSE)),"",VLOOKUP(A577,Feature統計!A:N,11,FALSE))</f>
        <v>#N/A</v>
      </c>
      <c r="I577" s="13" t="e">
        <f>IF(ISBLANK(VLOOKUP(A577,Feature統計!A:N,12,FALSE)),"",VLOOKUP(A577,Feature統計!A:N,12,FALSE))</f>
        <v>#N/A</v>
      </c>
      <c r="J577" s="13" t="e">
        <f>IF(ISBLANK(VLOOKUP(A577,Feature統計!A:N,13,FALSE)),"",VLOOKUP(A577,Feature統計!A:N,13,FALSE))</f>
        <v>#N/A</v>
      </c>
      <c r="K577" s="1" t="str">
        <f>IFERROR(VLOOKUP(E577,SystemTestCase!E:F,2,FALSE),VLOOKUP(E577,HW資料!A:B,2,FALSE))</f>
        <v>StagePass</v>
      </c>
      <c r="L577" s="1"/>
      <c r="M577" s="13"/>
      <c r="N577" s="72"/>
      <c r="O577" s="11" t="s">
        <v>3002</v>
      </c>
      <c r="P577" s="11"/>
      <c r="Q577" s="11"/>
      <c r="S577" t="str">
        <f t="shared" si="8"/>
        <v>Mounting</v>
      </c>
    </row>
    <row r="578" spans="1:19" x14ac:dyDescent="0.4">
      <c r="A578" s="12" t="str">
        <f>VLOOKUP(E578,匯總複製!H:N,5,FALSE)</f>
        <v>Mounting</v>
      </c>
      <c r="B578" s="12" t="str">
        <f>VLOOKUP(E578,匯總複製!H:N,7,FALSE)</f>
        <v>Hardware Requirement</v>
      </c>
      <c r="C578" s="1" t="e">
        <f>VLOOKUP(A578,Feature統計!A:O,15,FALSE)</f>
        <v>#N/A</v>
      </c>
      <c r="D578" s="1" t="e">
        <f>VLOOKUP(A578,Feature統計!A:O,5,FALSE)</f>
        <v>#N/A</v>
      </c>
      <c r="E578" s="12" t="s">
        <v>1097</v>
      </c>
      <c r="F578" s="12" t="str">
        <f>VLOOKUP(E578,匯總複製!H:J,2,FALSE)</f>
        <v>RTBM-36631</v>
      </c>
      <c r="G578" s="13" t="e">
        <f>IF(ISBLANK(VLOOKUP(A578,Feature統計!A:N,10,FALSE)),"",VLOOKUP(A578,Feature統計!A:N,10,FALSE))</f>
        <v>#N/A</v>
      </c>
      <c r="H578" s="13" t="e">
        <f>IF(ISBLANK(VLOOKUP(A578,Feature統計!A:N,11,FALSE)),"",VLOOKUP(A578,Feature統計!A:N,11,FALSE))</f>
        <v>#N/A</v>
      </c>
      <c r="I578" s="13" t="e">
        <f>IF(ISBLANK(VLOOKUP(A578,Feature統計!A:N,12,FALSE)),"",VLOOKUP(A578,Feature統計!A:N,12,FALSE))</f>
        <v>#N/A</v>
      </c>
      <c r="J578" s="13" t="e">
        <f>IF(ISBLANK(VLOOKUP(A578,Feature統計!A:N,13,FALSE)),"",VLOOKUP(A578,Feature統計!A:N,13,FALSE))</f>
        <v>#N/A</v>
      </c>
      <c r="K578" s="1" t="str">
        <f>IFERROR(VLOOKUP(E578,SystemTestCase!E:F,2,FALSE),VLOOKUP(E578,HW資料!A:B,2,FALSE))</f>
        <v>StagePass</v>
      </c>
      <c r="L578" s="1"/>
      <c r="M578" s="13"/>
      <c r="N578" s="72"/>
      <c r="O578" s="11" t="s">
        <v>3002</v>
      </c>
      <c r="P578" s="11"/>
      <c r="Q578" s="11"/>
      <c r="S578" t="str">
        <f t="shared" si="8"/>
        <v>Mounting</v>
      </c>
    </row>
    <row r="579" spans="1:19" x14ac:dyDescent="0.4">
      <c r="A579" s="12" t="str">
        <f>VLOOKUP(E579,匯總複製!H:N,5,FALSE)</f>
        <v>Mounting</v>
      </c>
      <c r="B579" s="12" t="str">
        <f>VLOOKUP(E579,匯總複製!H:N,7,FALSE)</f>
        <v>Hardware Requirement</v>
      </c>
      <c r="C579" s="1" t="e">
        <f>VLOOKUP(A579,Feature統計!A:O,15,FALSE)</f>
        <v>#N/A</v>
      </c>
      <c r="D579" s="1" t="e">
        <f>VLOOKUP(A579,Feature統計!A:O,5,FALSE)</f>
        <v>#N/A</v>
      </c>
      <c r="E579" s="12" t="s">
        <v>1105</v>
      </c>
      <c r="F579" s="12" t="str">
        <f>VLOOKUP(E579,匯總複製!H:J,2,FALSE)</f>
        <v>RTBM-36824</v>
      </c>
      <c r="G579" s="13" t="e">
        <f>IF(ISBLANK(VLOOKUP(A579,Feature統計!A:N,10,FALSE)),"",VLOOKUP(A579,Feature統計!A:N,10,FALSE))</f>
        <v>#N/A</v>
      </c>
      <c r="H579" s="13" t="e">
        <f>IF(ISBLANK(VLOOKUP(A579,Feature統計!A:N,11,FALSE)),"",VLOOKUP(A579,Feature統計!A:N,11,FALSE))</f>
        <v>#N/A</v>
      </c>
      <c r="I579" s="13" t="e">
        <f>IF(ISBLANK(VLOOKUP(A579,Feature統計!A:N,12,FALSE)),"",VLOOKUP(A579,Feature統計!A:N,12,FALSE))</f>
        <v>#N/A</v>
      </c>
      <c r="J579" s="13" t="e">
        <f>IF(ISBLANK(VLOOKUP(A579,Feature統計!A:N,13,FALSE)),"",VLOOKUP(A579,Feature統計!A:N,13,FALSE))</f>
        <v>#N/A</v>
      </c>
      <c r="K579" s="1" t="str">
        <f>IFERROR(VLOOKUP(E579,SystemTestCase!E:F,2,FALSE),VLOOKUP(E579,HW資料!A:B,2,FALSE))</f>
        <v>Reviewed</v>
      </c>
      <c r="L579" s="1"/>
      <c r="M579" s="13"/>
      <c r="N579" s="72"/>
      <c r="O579" s="11" t="s">
        <v>3002</v>
      </c>
      <c r="P579" s="11"/>
      <c r="Q579" s="11"/>
      <c r="S579" t="str">
        <f t="shared" ref="S579:S642" si="9">P579&amp;A579</f>
        <v>Mounting</v>
      </c>
    </row>
    <row r="580" spans="1:19" x14ac:dyDescent="0.4">
      <c r="A580" s="12" t="str">
        <f>VLOOKUP(E580,匯總複製!H:N,5,FALSE)</f>
        <v>Mounting</v>
      </c>
      <c r="B580" s="12" t="str">
        <f>VLOOKUP(E580,匯總複製!H:N,7,FALSE)</f>
        <v>Hardware Requirement</v>
      </c>
      <c r="C580" s="1" t="e">
        <f>VLOOKUP(A580,Feature統計!A:O,15,FALSE)</f>
        <v>#N/A</v>
      </c>
      <c r="D580" s="1" t="e">
        <f>VLOOKUP(A580,Feature統計!A:O,5,FALSE)</f>
        <v>#N/A</v>
      </c>
      <c r="E580" s="12" t="s">
        <v>1107</v>
      </c>
      <c r="F580" s="12" t="str">
        <f>VLOOKUP(E580,匯總複製!H:J,2,FALSE)</f>
        <v>RTBM-36867</v>
      </c>
      <c r="G580" s="13" t="e">
        <f>IF(ISBLANK(VLOOKUP(A580,Feature統計!A:N,10,FALSE)),"",VLOOKUP(A580,Feature統計!A:N,10,FALSE))</f>
        <v>#N/A</v>
      </c>
      <c r="H580" s="13" t="e">
        <f>IF(ISBLANK(VLOOKUP(A580,Feature統計!A:N,11,FALSE)),"",VLOOKUP(A580,Feature統計!A:N,11,FALSE))</f>
        <v>#N/A</v>
      </c>
      <c r="I580" s="13" t="e">
        <f>IF(ISBLANK(VLOOKUP(A580,Feature統計!A:N,12,FALSE)),"",VLOOKUP(A580,Feature統計!A:N,12,FALSE))</f>
        <v>#N/A</v>
      </c>
      <c r="J580" s="13" t="e">
        <f>IF(ISBLANK(VLOOKUP(A580,Feature統計!A:N,13,FALSE)),"",VLOOKUP(A580,Feature統計!A:N,13,FALSE))</f>
        <v>#N/A</v>
      </c>
      <c r="K580" s="1" t="str">
        <f>IFERROR(VLOOKUP(E580,SystemTestCase!E:F,2,FALSE),VLOOKUP(E580,HW資料!A:B,2,FALSE))</f>
        <v>StagePass</v>
      </c>
      <c r="L580" s="1"/>
      <c r="M580" s="13"/>
      <c r="N580" s="72"/>
      <c r="O580" s="11" t="s">
        <v>3002</v>
      </c>
      <c r="P580" s="11"/>
      <c r="Q580" s="11"/>
      <c r="S580" t="str">
        <f t="shared" si="9"/>
        <v>Mounting</v>
      </c>
    </row>
    <row r="581" spans="1:19" x14ac:dyDescent="0.4">
      <c r="A581" s="12" t="str">
        <f>VLOOKUP(E581,匯總複製!H:N,5,FALSE)</f>
        <v>Mounting</v>
      </c>
      <c r="B581" s="12" t="str">
        <f>VLOOKUP(E581,匯總複製!H:N,7,FALSE)</f>
        <v>Hardware Requirement</v>
      </c>
      <c r="C581" s="1" t="e">
        <f>VLOOKUP(A581,Feature統計!A:O,15,FALSE)</f>
        <v>#N/A</v>
      </c>
      <c r="D581" s="1" t="e">
        <f>VLOOKUP(A581,Feature統計!A:O,5,FALSE)</f>
        <v>#N/A</v>
      </c>
      <c r="E581" s="12" t="s">
        <v>1109</v>
      </c>
      <c r="F581" s="12" t="str">
        <f>VLOOKUP(E581,匯總複製!H:J,2,FALSE)</f>
        <v>RTBM-36866</v>
      </c>
      <c r="G581" s="13" t="e">
        <f>IF(ISBLANK(VLOOKUP(A581,Feature統計!A:N,10,FALSE)),"",VLOOKUP(A581,Feature統計!A:N,10,FALSE))</f>
        <v>#N/A</v>
      </c>
      <c r="H581" s="13" t="e">
        <f>IF(ISBLANK(VLOOKUP(A581,Feature統計!A:N,11,FALSE)),"",VLOOKUP(A581,Feature統計!A:N,11,FALSE))</f>
        <v>#N/A</v>
      </c>
      <c r="I581" s="13" t="e">
        <f>IF(ISBLANK(VLOOKUP(A581,Feature統計!A:N,12,FALSE)),"",VLOOKUP(A581,Feature統計!A:N,12,FALSE))</f>
        <v>#N/A</v>
      </c>
      <c r="J581" s="13" t="e">
        <f>IF(ISBLANK(VLOOKUP(A581,Feature統計!A:N,13,FALSE)),"",VLOOKUP(A581,Feature統計!A:N,13,FALSE))</f>
        <v>#N/A</v>
      </c>
      <c r="K581" s="1" t="str">
        <f>IFERROR(VLOOKUP(E581,SystemTestCase!E:F,2,FALSE),VLOOKUP(E581,HW資料!A:B,2,FALSE))</f>
        <v>StagePass</v>
      </c>
      <c r="L581" s="1"/>
      <c r="M581" s="13"/>
      <c r="N581" s="72"/>
      <c r="O581" s="11" t="s">
        <v>3002</v>
      </c>
      <c r="P581" s="11"/>
      <c r="Q581" s="11"/>
      <c r="S581" t="str">
        <f t="shared" si="9"/>
        <v>Mounting</v>
      </c>
    </row>
    <row r="582" spans="1:19" x14ac:dyDescent="0.4">
      <c r="A582" s="12" t="str">
        <f>VLOOKUP(E582,匯總複製!H:N,5,FALSE)</f>
        <v>Mounting</v>
      </c>
      <c r="B582" s="12" t="str">
        <f>VLOOKUP(E582,匯總複製!H:N,7,FALSE)</f>
        <v>Hardware Requirement</v>
      </c>
      <c r="C582" s="1" t="e">
        <f>VLOOKUP(A582,Feature統計!A:O,15,FALSE)</f>
        <v>#N/A</v>
      </c>
      <c r="D582" s="1" t="e">
        <f>VLOOKUP(A582,Feature統計!A:O,5,FALSE)</f>
        <v>#N/A</v>
      </c>
      <c r="E582" s="12" t="s">
        <v>1111</v>
      </c>
      <c r="F582" s="12" t="str">
        <f>VLOOKUP(E582,匯總複製!H:J,2,FALSE)</f>
        <v>RTBM-36273</v>
      </c>
      <c r="G582" s="13" t="e">
        <f>IF(ISBLANK(VLOOKUP(A582,Feature統計!A:N,10,FALSE)),"",VLOOKUP(A582,Feature統計!A:N,10,FALSE))</f>
        <v>#N/A</v>
      </c>
      <c r="H582" s="13" t="e">
        <f>IF(ISBLANK(VLOOKUP(A582,Feature統計!A:N,11,FALSE)),"",VLOOKUP(A582,Feature統計!A:N,11,FALSE))</f>
        <v>#N/A</v>
      </c>
      <c r="I582" s="13" t="e">
        <f>IF(ISBLANK(VLOOKUP(A582,Feature統計!A:N,12,FALSE)),"",VLOOKUP(A582,Feature統計!A:N,12,FALSE))</f>
        <v>#N/A</v>
      </c>
      <c r="J582" s="13" t="e">
        <f>IF(ISBLANK(VLOOKUP(A582,Feature統計!A:N,13,FALSE)),"",VLOOKUP(A582,Feature統計!A:N,13,FALSE))</f>
        <v>#N/A</v>
      </c>
      <c r="K582" s="1" t="str">
        <f>IFERROR(VLOOKUP(E582,SystemTestCase!E:F,2,FALSE),VLOOKUP(E582,HW資料!A:B,2,FALSE))</f>
        <v>StagePass</v>
      </c>
      <c r="L582" s="1"/>
      <c r="M582" s="13"/>
      <c r="N582" s="72"/>
      <c r="O582" s="11" t="s">
        <v>3002</v>
      </c>
      <c r="P582" s="11"/>
      <c r="Q582" s="11"/>
      <c r="S582" t="str">
        <f t="shared" si="9"/>
        <v>Mounting</v>
      </c>
    </row>
    <row r="583" spans="1:19" x14ac:dyDescent="0.4">
      <c r="A583" s="12" t="str">
        <f>VLOOKUP(E583,匯總複製!H:N,5,FALSE)</f>
        <v>Mounting</v>
      </c>
      <c r="B583" s="12" t="str">
        <f>VLOOKUP(E583,匯總複製!H:N,7,FALSE)</f>
        <v>Hardware Requirement</v>
      </c>
      <c r="C583" s="1" t="e">
        <f>VLOOKUP(A583,Feature統計!A:O,15,FALSE)</f>
        <v>#N/A</v>
      </c>
      <c r="D583" s="1" t="e">
        <f>VLOOKUP(A583,Feature統計!A:O,5,FALSE)</f>
        <v>#N/A</v>
      </c>
      <c r="E583" s="12" t="s">
        <v>1123</v>
      </c>
      <c r="F583" s="12" t="str">
        <f>VLOOKUP(E583,匯總複製!H:J,2,FALSE)</f>
        <v>RTBM-36864</v>
      </c>
      <c r="G583" s="13" t="e">
        <f>IF(ISBLANK(VLOOKUP(A583,Feature統計!A:N,10,FALSE)),"",VLOOKUP(A583,Feature統計!A:N,10,FALSE))</f>
        <v>#N/A</v>
      </c>
      <c r="H583" s="13" t="e">
        <f>IF(ISBLANK(VLOOKUP(A583,Feature統計!A:N,11,FALSE)),"",VLOOKUP(A583,Feature統計!A:N,11,FALSE))</f>
        <v>#N/A</v>
      </c>
      <c r="I583" s="13" t="e">
        <f>IF(ISBLANK(VLOOKUP(A583,Feature統計!A:N,12,FALSE)),"",VLOOKUP(A583,Feature統計!A:N,12,FALSE))</f>
        <v>#N/A</v>
      </c>
      <c r="J583" s="13" t="e">
        <f>IF(ISBLANK(VLOOKUP(A583,Feature統計!A:N,13,FALSE)),"",VLOOKUP(A583,Feature統計!A:N,13,FALSE))</f>
        <v>#N/A</v>
      </c>
      <c r="K583" s="1" t="str">
        <f>IFERROR(VLOOKUP(E583,SystemTestCase!E:F,2,FALSE),VLOOKUP(E583,HW資料!A:B,2,FALSE))</f>
        <v>StagePass</v>
      </c>
      <c r="L583" s="1"/>
      <c r="M583" s="13"/>
      <c r="N583" s="72"/>
      <c r="O583" s="11" t="s">
        <v>3002</v>
      </c>
      <c r="P583" s="11"/>
      <c r="Q583" s="11"/>
      <c r="S583" t="str">
        <f t="shared" si="9"/>
        <v>Mounting</v>
      </c>
    </row>
    <row r="584" spans="1:19" x14ac:dyDescent="0.4">
      <c r="A584" s="12" t="str">
        <f>VLOOKUP(E584,匯總複製!H:N,5,FALSE)</f>
        <v>Mounting</v>
      </c>
      <c r="B584" s="12" t="str">
        <f>VLOOKUP(E584,匯總複製!H:N,7,FALSE)</f>
        <v>Hardware Requirement</v>
      </c>
      <c r="C584" s="1" t="e">
        <f>VLOOKUP(A584,Feature統計!A:O,15,FALSE)</f>
        <v>#N/A</v>
      </c>
      <c r="D584" s="1" t="e">
        <f>VLOOKUP(A584,Feature統計!A:O,5,FALSE)</f>
        <v>#N/A</v>
      </c>
      <c r="E584" s="12" t="s">
        <v>1140</v>
      </c>
      <c r="F584" s="12" t="str">
        <f>VLOOKUP(E584,匯總複製!H:J,2,FALSE)</f>
        <v>RTBM-36862</v>
      </c>
      <c r="G584" s="13" t="e">
        <f>IF(ISBLANK(VLOOKUP(A584,Feature統計!A:N,10,FALSE)),"",VLOOKUP(A584,Feature統計!A:N,10,FALSE))</f>
        <v>#N/A</v>
      </c>
      <c r="H584" s="13" t="e">
        <f>IF(ISBLANK(VLOOKUP(A584,Feature統計!A:N,11,FALSE)),"",VLOOKUP(A584,Feature統計!A:N,11,FALSE))</f>
        <v>#N/A</v>
      </c>
      <c r="I584" s="13" t="e">
        <f>IF(ISBLANK(VLOOKUP(A584,Feature統計!A:N,12,FALSE)),"",VLOOKUP(A584,Feature統計!A:N,12,FALSE))</f>
        <v>#N/A</v>
      </c>
      <c r="J584" s="13" t="e">
        <f>IF(ISBLANK(VLOOKUP(A584,Feature統計!A:N,13,FALSE)),"",VLOOKUP(A584,Feature統計!A:N,13,FALSE))</f>
        <v>#N/A</v>
      </c>
      <c r="K584" s="1" t="str">
        <f>IFERROR(VLOOKUP(E584,SystemTestCase!E:F,2,FALSE),VLOOKUP(E584,HW資料!A:B,2,FALSE))</f>
        <v>StagePass</v>
      </c>
      <c r="L584" s="1"/>
      <c r="M584" s="13"/>
      <c r="N584" s="72"/>
      <c r="O584" s="11" t="s">
        <v>3002</v>
      </c>
      <c r="P584" s="11"/>
      <c r="Q584" s="11"/>
      <c r="S584" t="str">
        <f t="shared" si="9"/>
        <v>Mounting</v>
      </c>
    </row>
    <row r="585" spans="1:19" x14ac:dyDescent="0.4">
      <c r="A585" s="12" t="str">
        <f>VLOOKUP(E585,匯總複製!H:N,5,FALSE)</f>
        <v>Mounting</v>
      </c>
      <c r="B585" s="12" t="str">
        <f>VLOOKUP(E585,匯總複製!H:N,7,FALSE)</f>
        <v>Hardware Requirement</v>
      </c>
      <c r="C585" s="1" t="e">
        <f>VLOOKUP(A585,Feature統計!A:O,15,FALSE)</f>
        <v>#N/A</v>
      </c>
      <c r="D585" s="1" t="e">
        <f>VLOOKUP(A585,Feature統計!A:O,5,FALSE)</f>
        <v>#N/A</v>
      </c>
      <c r="E585" s="12" t="s">
        <v>1142</v>
      </c>
      <c r="F585" s="12" t="str">
        <f>VLOOKUP(E585,匯總複製!H:J,2,FALSE)</f>
        <v>RTBM-36861</v>
      </c>
      <c r="G585" s="13" t="e">
        <f>IF(ISBLANK(VLOOKUP(A585,Feature統計!A:N,10,FALSE)),"",VLOOKUP(A585,Feature統計!A:N,10,FALSE))</f>
        <v>#N/A</v>
      </c>
      <c r="H585" s="13" t="e">
        <f>IF(ISBLANK(VLOOKUP(A585,Feature統計!A:N,11,FALSE)),"",VLOOKUP(A585,Feature統計!A:N,11,FALSE))</f>
        <v>#N/A</v>
      </c>
      <c r="I585" s="13" t="e">
        <f>IF(ISBLANK(VLOOKUP(A585,Feature統計!A:N,12,FALSE)),"",VLOOKUP(A585,Feature統計!A:N,12,FALSE))</f>
        <v>#N/A</v>
      </c>
      <c r="J585" s="13" t="e">
        <f>IF(ISBLANK(VLOOKUP(A585,Feature統計!A:N,13,FALSE)),"",VLOOKUP(A585,Feature統計!A:N,13,FALSE))</f>
        <v>#N/A</v>
      </c>
      <c r="K585" s="1" t="str">
        <f>IFERROR(VLOOKUP(E585,SystemTestCase!E:F,2,FALSE),VLOOKUP(E585,HW資料!A:B,2,FALSE))</f>
        <v>StagePass</v>
      </c>
      <c r="L585" s="1"/>
      <c r="M585" s="13"/>
      <c r="N585" s="72"/>
      <c r="O585" s="11" t="s">
        <v>3002</v>
      </c>
      <c r="P585" s="11"/>
      <c r="Q585" s="11"/>
      <c r="S585" t="str">
        <f t="shared" si="9"/>
        <v>Mounting</v>
      </c>
    </row>
    <row r="586" spans="1:19" x14ac:dyDescent="0.4">
      <c r="A586" s="12" t="str">
        <f>VLOOKUP(E586,匯總複製!H:N,5,FALSE)</f>
        <v>Mounting</v>
      </c>
      <c r="B586" s="12" t="str">
        <f>VLOOKUP(E586,匯總複製!H:N,7,FALSE)</f>
        <v>Hardware Requirement</v>
      </c>
      <c r="C586" s="1" t="e">
        <f>VLOOKUP(A586,Feature統計!A:O,15,FALSE)</f>
        <v>#N/A</v>
      </c>
      <c r="D586" s="1" t="e">
        <f>VLOOKUP(A586,Feature統計!A:O,5,FALSE)</f>
        <v>#N/A</v>
      </c>
      <c r="E586" s="12" t="s">
        <v>1149</v>
      </c>
      <c r="F586" s="12" t="str">
        <f>VLOOKUP(E586,匯總複製!H:J,2,FALSE)</f>
        <v>RTBM-36860</v>
      </c>
      <c r="G586" s="13" t="e">
        <f>IF(ISBLANK(VLOOKUP(A586,Feature統計!A:N,10,FALSE)),"",VLOOKUP(A586,Feature統計!A:N,10,FALSE))</f>
        <v>#N/A</v>
      </c>
      <c r="H586" s="13" t="e">
        <f>IF(ISBLANK(VLOOKUP(A586,Feature統計!A:N,11,FALSE)),"",VLOOKUP(A586,Feature統計!A:N,11,FALSE))</f>
        <v>#N/A</v>
      </c>
      <c r="I586" s="13" t="e">
        <f>IF(ISBLANK(VLOOKUP(A586,Feature統計!A:N,12,FALSE)),"",VLOOKUP(A586,Feature統計!A:N,12,FALSE))</f>
        <v>#N/A</v>
      </c>
      <c r="J586" s="13" t="e">
        <f>IF(ISBLANK(VLOOKUP(A586,Feature統計!A:N,13,FALSE)),"",VLOOKUP(A586,Feature統計!A:N,13,FALSE))</f>
        <v>#N/A</v>
      </c>
      <c r="K586" s="1" t="str">
        <f>IFERROR(VLOOKUP(E586,SystemTestCase!E:F,2,FALSE),VLOOKUP(E586,HW資料!A:B,2,FALSE))</f>
        <v>StagePass</v>
      </c>
      <c r="L586" s="1"/>
      <c r="M586" s="13"/>
      <c r="N586" s="72"/>
      <c r="O586" s="11" t="s">
        <v>3002</v>
      </c>
      <c r="P586" s="11"/>
      <c r="Q586" s="11"/>
      <c r="S586" t="str">
        <f t="shared" si="9"/>
        <v>Mounting</v>
      </c>
    </row>
    <row r="587" spans="1:19" x14ac:dyDescent="0.4">
      <c r="A587" s="12" t="str">
        <f>VLOOKUP(E587,匯總複製!H:N,5,FALSE)</f>
        <v>Mounting</v>
      </c>
      <c r="B587" s="12" t="str">
        <f>VLOOKUP(E587,匯總複製!H:N,7,FALSE)</f>
        <v>Hardware Requirement</v>
      </c>
      <c r="C587" s="1" t="e">
        <f>VLOOKUP(A587,Feature統計!A:O,15,FALSE)</f>
        <v>#N/A</v>
      </c>
      <c r="D587" s="1" t="e">
        <f>VLOOKUP(A587,Feature統計!A:O,5,FALSE)</f>
        <v>#N/A</v>
      </c>
      <c r="E587" s="12" t="s">
        <v>1153</v>
      </c>
      <c r="F587" s="12" t="str">
        <f>VLOOKUP(E587,匯總複製!H:J,2,FALSE)</f>
        <v>RTBM-36859</v>
      </c>
      <c r="G587" s="13" t="e">
        <f>IF(ISBLANK(VLOOKUP(A587,Feature統計!A:N,10,FALSE)),"",VLOOKUP(A587,Feature統計!A:N,10,FALSE))</f>
        <v>#N/A</v>
      </c>
      <c r="H587" s="13" t="e">
        <f>IF(ISBLANK(VLOOKUP(A587,Feature統計!A:N,11,FALSE)),"",VLOOKUP(A587,Feature統計!A:N,11,FALSE))</f>
        <v>#N/A</v>
      </c>
      <c r="I587" s="13" t="e">
        <f>IF(ISBLANK(VLOOKUP(A587,Feature統計!A:N,12,FALSE)),"",VLOOKUP(A587,Feature統計!A:N,12,FALSE))</f>
        <v>#N/A</v>
      </c>
      <c r="J587" s="13" t="e">
        <f>IF(ISBLANK(VLOOKUP(A587,Feature統計!A:N,13,FALSE)),"",VLOOKUP(A587,Feature統計!A:N,13,FALSE))</f>
        <v>#N/A</v>
      </c>
      <c r="K587" s="1" t="str">
        <f>IFERROR(VLOOKUP(E587,SystemTestCase!E:F,2,FALSE),VLOOKUP(E587,HW資料!A:B,2,FALSE))</f>
        <v>StagePass</v>
      </c>
      <c r="L587" s="1"/>
      <c r="M587" s="13"/>
      <c r="N587" s="72"/>
      <c r="O587" s="11" t="s">
        <v>3002</v>
      </c>
      <c r="P587" s="11"/>
      <c r="Q587" s="11"/>
      <c r="S587" t="str">
        <f t="shared" si="9"/>
        <v>Mounting</v>
      </c>
    </row>
    <row r="588" spans="1:19" x14ac:dyDescent="0.4">
      <c r="A588" s="12" t="str">
        <f>VLOOKUP(E588,匯總複製!H:N,5,FALSE)</f>
        <v>Mounting</v>
      </c>
      <c r="B588" s="12" t="str">
        <f>VLOOKUP(E588,匯總複製!H:N,7,FALSE)</f>
        <v>Hardware Requirement</v>
      </c>
      <c r="C588" s="1" t="e">
        <f>VLOOKUP(A588,Feature統計!A:O,15,FALSE)</f>
        <v>#N/A</v>
      </c>
      <c r="D588" s="1" t="e">
        <f>VLOOKUP(A588,Feature統計!A:O,5,FALSE)</f>
        <v>#N/A</v>
      </c>
      <c r="E588" s="12" t="s">
        <v>1162</v>
      </c>
      <c r="F588" s="12" t="str">
        <f>VLOOKUP(E588,匯總複製!H:J,2,FALSE)</f>
        <v>RTBM-36858</v>
      </c>
      <c r="G588" s="13" t="e">
        <f>IF(ISBLANK(VLOOKUP(A588,Feature統計!A:N,10,FALSE)),"",VLOOKUP(A588,Feature統計!A:N,10,FALSE))</f>
        <v>#N/A</v>
      </c>
      <c r="H588" s="13" t="e">
        <f>IF(ISBLANK(VLOOKUP(A588,Feature統計!A:N,11,FALSE)),"",VLOOKUP(A588,Feature統計!A:N,11,FALSE))</f>
        <v>#N/A</v>
      </c>
      <c r="I588" s="13" t="e">
        <f>IF(ISBLANK(VLOOKUP(A588,Feature統計!A:N,12,FALSE)),"",VLOOKUP(A588,Feature統計!A:N,12,FALSE))</f>
        <v>#N/A</v>
      </c>
      <c r="J588" s="13" t="e">
        <f>IF(ISBLANK(VLOOKUP(A588,Feature統計!A:N,13,FALSE)),"",VLOOKUP(A588,Feature統計!A:N,13,FALSE))</f>
        <v>#N/A</v>
      </c>
      <c r="K588" s="1" t="str">
        <f>IFERROR(VLOOKUP(E588,SystemTestCase!E:F,2,FALSE),VLOOKUP(E588,HW資料!A:B,2,FALSE))</f>
        <v>StagePass</v>
      </c>
      <c r="L588" s="1"/>
      <c r="M588" s="13"/>
      <c r="N588" s="72"/>
      <c r="O588" s="11" t="s">
        <v>3002</v>
      </c>
      <c r="P588" s="11"/>
      <c r="Q588" s="11"/>
      <c r="S588" t="str">
        <f t="shared" si="9"/>
        <v>Mounting</v>
      </c>
    </row>
    <row r="589" spans="1:19" x14ac:dyDescent="0.4">
      <c r="A589" s="12" t="str">
        <f>VLOOKUP(E589,匯總複製!H:N,5,FALSE)</f>
        <v>Mounting</v>
      </c>
      <c r="B589" s="12" t="str">
        <f>VLOOKUP(E589,匯總複製!H:N,7,FALSE)</f>
        <v>Hardware Requirement</v>
      </c>
      <c r="C589" s="1" t="e">
        <f>VLOOKUP(A589,Feature統計!A:O,15,FALSE)</f>
        <v>#N/A</v>
      </c>
      <c r="D589" s="1" t="e">
        <f>VLOOKUP(A589,Feature統計!A:O,5,FALSE)</f>
        <v>#N/A</v>
      </c>
      <c r="E589" s="12" t="s">
        <v>1168</v>
      </c>
      <c r="F589" s="12" t="str">
        <f>VLOOKUP(E589,匯總複製!H:J,2,FALSE)</f>
        <v>RTBM-36857</v>
      </c>
      <c r="G589" s="13" t="e">
        <f>IF(ISBLANK(VLOOKUP(A589,Feature統計!A:N,10,FALSE)),"",VLOOKUP(A589,Feature統計!A:N,10,FALSE))</f>
        <v>#N/A</v>
      </c>
      <c r="H589" s="13" t="e">
        <f>IF(ISBLANK(VLOOKUP(A589,Feature統計!A:N,11,FALSE)),"",VLOOKUP(A589,Feature統計!A:N,11,FALSE))</f>
        <v>#N/A</v>
      </c>
      <c r="I589" s="13" t="e">
        <f>IF(ISBLANK(VLOOKUP(A589,Feature統計!A:N,12,FALSE)),"",VLOOKUP(A589,Feature統計!A:N,12,FALSE))</f>
        <v>#N/A</v>
      </c>
      <c r="J589" s="13" t="e">
        <f>IF(ISBLANK(VLOOKUP(A589,Feature統計!A:N,13,FALSE)),"",VLOOKUP(A589,Feature統計!A:N,13,FALSE))</f>
        <v>#N/A</v>
      </c>
      <c r="K589" s="1" t="str">
        <f>IFERROR(VLOOKUP(E589,SystemTestCase!E:F,2,FALSE),VLOOKUP(E589,HW資料!A:B,2,FALSE))</f>
        <v>StagePass</v>
      </c>
      <c r="L589" s="1"/>
      <c r="M589" s="13"/>
      <c r="N589" s="72"/>
      <c r="O589" s="11" t="s">
        <v>3002</v>
      </c>
      <c r="P589" s="11"/>
      <c r="Q589" s="11"/>
      <c r="S589" t="str">
        <f t="shared" si="9"/>
        <v>Mounting</v>
      </c>
    </row>
    <row r="590" spans="1:19" x14ac:dyDescent="0.4">
      <c r="A590" s="12" t="str">
        <f>VLOOKUP(E590,匯總複製!H:N,5,FALSE)</f>
        <v>Mounting</v>
      </c>
      <c r="B590" s="12" t="str">
        <f>VLOOKUP(E590,匯總複製!H:N,7,FALSE)</f>
        <v>Hardware Requirement</v>
      </c>
      <c r="C590" s="1" t="e">
        <f>VLOOKUP(A590,Feature統計!A:O,15,FALSE)</f>
        <v>#N/A</v>
      </c>
      <c r="D590" s="1" t="e">
        <f>VLOOKUP(A590,Feature統計!A:O,5,FALSE)</f>
        <v>#N/A</v>
      </c>
      <c r="E590" s="12" t="s">
        <v>1172</v>
      </c>
      <c r="F590" s="12" t="str">
        <f>VLOOKUP(E590,匯總複製!H:J,2,FALSE)</f>
        <v>RTBM-36856</v>
      </c>
      <c r="G590" s="13" t="e">
        <f>IF(ISBLANK(VLOOKUP(A590,Feature統計!A:N,10,FALSE)),"",VLOOKUP(A590,Feature統計!A:N,10,FALSE))</f>
        <v>#N/A</v>
      </c>
      <c r="H590" s="13" t="e">
        <f>IF(ISBLANK(VLOOKUP(A590,Feature統計!A:N,11,FALSE)),"",VLOOKUP(A590,Feature統計!A:N,11,FALSE))</f>
        <v>#N/A</v>
      </c>
      <c r="I590" s="13" t="e">
        <f>IF(ISBLANK(VLOOKUP(A590,Feature統計!A:N,12,FALSE)),"",VLOOKUP(A590,Feature統計!A:N,12,FALSE))</f>
        <v>#N/A</v>
      </c>
      <c r="J590" s="13" t="e">
        <f>IF(ISBLANK(VLOOKUP(A590,Feature統計!A:N,13,FALSE)),"",VLOOKUP(A590,Feature統計!A:N,13,FALSE))</f>
        <v>#N/A</v>
      </c>
      <c r="K590" s="1" t="str">
        <f>IFERROR(VLOOKUP(E590,SystemTestCase!E:F,2,FALSE),VLOOKUP(E590,HW資料!A:B,2,FALSE))</f>
        <v>StagePass</v>
      </c>
      <c r="L590" s="1"/>
      <c r="M590" s="13"/>
      <c r="N590" s="72"/>
      <c r="O590" s="11" t="s">
        <v>3002</v>
      </c>
      <c r="P590" s="11"/>
      <c r="Q590" s="11"/>
      <c r="S590" t="str">
        <f t="shared" si="9"/>
        <v>Mounting</v>
      </c>
    </row>
    <row r="591" spans="1:19" x14ac:dyDescent="0.4">
      <c r="A591" s="12" t="str">
        <f>VLOOKUP(E591,匯總複製!H:N,5,FALSE)</f>
        <v>Mounting</v>
      </c>
      <c r="B591" s="12" t="str">
        <f>VLOOKUP(E591,匯總複製!H:N,7,FALSE)</f>
        <v>Hardware Requirement</v>
      </c>
      <c r="C591" s="1" t="e">
        <f>VLOOKUP(A591,Feature統計!A:O,15,FALSE)</f>
        <v>#N/A</v>
      </c>
      <c r="D591" s="1" t="e">
        <f>VLOOKUP(A591,Feature統計!A:O,5,FALSE)</f>
        <v>#N/A</v>
      </c>
      <c r="E591" s="12" t="s">
        <v>1176</v>
      </c>
      <c r="F591" s="12" t="str">
        <f>VLOOKUP(E591,匯總複製!H:J,2,FALSE)</f>
        <v>RTBM-36855</v>
      </c>
      <c r="G591" s="13" t="e">
        <f>IF(ISBLANK(VLOOKUP(A591,Feature統計!A:N,10,FALSE)),"",VLOOKUP(A591,Feature統計!A:N,10,FALSE))</f>
        <v>#N/A</v>
      </c>
      <c r="H591" s="13" t="e">
        <f>IF(ISBLANK(VLOOKUP(A591,Feature統計!A:N,11,FALSE)),"",VLOOKUP(A591,Feature統計!A:N,11,FALSE))</f>
        <v>#N/A</v>
      </c>
      <c r="I591" s="13" t="e">
        <f>IF(ISBLANK(VLOOKUP(A591,Feature統計!A:N,12,FALSE)),"",VLOOKUP(A591,Feature統計!A:N,12,FALSE))</f>
        <v>#N/A</v>
      </c>
      <c r="J591" s="13" t="e">
        <f>IF(ISBLANK(VLOOKUP(A591,Feature統計!A:N,13,FALSE)),"",VLOOKUP(A591,Feature統計!A:N,13,FALSE))</f>
        <v>#N/A</v>
      </c>
      <c r="K591" s="1" t="str">
        <f>IFERROR(VLOOKUP(E591,SystemTestCase!E:F,2,FALSE),VLOOKUP(E591,HW資料!A:B,2,FALSE))</f>
        <v>StagePass</v>
      </c>
      <c r="L591" s="1"/>
      <c r="M591" s="13"/>
      <c r="N591" s="72"/>
      <c r="O591" s="11" t="s">
        <v>3002</v>
      </c>
      <c r="P591" s="11"/>
      <c r="Q591" s="11"/>
      <c r="S591" t="str">
        <f t="shared" si="9"/>
        <v>Mounting</v>
      </c>
    </row>
    <row r="592" spans="1:19" x14ac:dyDescent="0.4">
      <c r="A592" s="12" t="str">
        <f>VLOOKUP(E592,匯總複製!H:N,5,FALSE)</f>
        <v>Mounting</v>
      </c>
      <c r="B592" s="12" t="str">
        <f>VLOOKUP(E592,匯總複製!H:N,7,FALSE)</f>
        <v>Hardware Requirement</v>
      </c>
      <c r="C592" s="1" t="e">
        <f>VLOOKUP(A592,Feature統計!A:O,15,FALSE)</f>
        <v>#N/A</v>
      </c>
      <c r="D592" s="1" t="e">
        <f>VLOOKUP(A592,Feature統計!A:O,5,FALSE)</f>
        <v>#N/A</v>
      </c>
      <c r="E592" s="12" t="s">
        <v>1179</v>
      </c>
      <c r="F592" s="12" t="str">
        <f>VLOOKUP(E592,匯總複製!H:J,2,FALSE)</f>
        <v>RTBM-36854</v>
      </c>
      <c r="G592" s="13" t="e">
        <f>IF(ISBLANK(VLOOKUP(A592,Feature統計!A:N,10,FALSE)),"",VLOOKUP(A592,Feature統計!A:N,10,FALSE))</f>
        <v>#N/A</v>
      </c>
      <c r="H592" s="13" t="e">
        <f>IF(ISBLANK(VLOOKUP(A592,Feature統計!A:N,11,FALSE)),"",VLOOKUP(A592,Feature統計!A:N,11,FALSE))</f>
        <v>#N/A</v>
      </c>
      <c r="I592" s="13" t="e">
        <f>IF(ISBLANK(VLOOKUP(A592,Feature統計!A:N,12,FALSE)),"",VLOOKUP(A592,Feature統計!A:N,12,FALSE))</f>
        <v>#N/A</v>
      </c>
      <c r="J592" s="13" t="e">
        <f>IF(ISBLANK(VLOOKUP(A592,Feature統計!A:N,13,FALSE)),"",VLOOKUP(A592,Feature統計!A:N,13,FALSE))</f>
        <v>#N/A</v>
      </c>
      <c r="K592" s="1" t="str">
        <f>IFERROR(VLOOKUP(E592,SystemTestCase!E:F,2,FALSE),VLOOKUP(E592,HW資料!A:B,2,FALSE))</f>
        <v>StagePass</v>
      </c>
      <c r="L592" s="1"/>
      <c r="M592" s="13"/>
      <c r="N592" s="72"/>
      <c r="O592" s="11" t="s">
        <v>3002</v>
      </c>
      <c r="P592" s="11"/>
      <c r="Q592" s="11"/>
      <c r="S592" t="str">
        <f t="shared" si="9"/>
        <v>Mounting</v>
      </c>
    </row>
    <row r="593" spans="1:19" x14ac:dyDescent="0.4">
      <c r="A593" s="12" t="str">
        <f>VLOOKUP(E593,匯總複製!H:N,5,FALSE)</f>
        <v>Mounting</v>
      </c>
      <c r="B593" s="12" t="str">
        <f>VLOOKUP(E593,匯總複製!H:N,7,FALSE)</f>
        <v>Hardware Requirement</v>
      </c>
      <c r="C593" s="1" t="e">
        <f>VLOOKUP(A593,Feature統計!A:O,15,FALSE)</f>
        <v>#N/A</v>
      </c>
      <c r="D593" s="1" t="e">
        <f>VLOOKUP(A593,Feature統計!A:O,5,FALSE)</f>
        <v>#N/A</v>
      </c>
      <c r="E593" s="12" t="s">
        <v>1186</v>
      </c>
      <c r="F593" s="12" t="str">
        <f>VLOOKUP(E593,匯總複製!H:J,2,FALSE)</f>
        <v>RTBM-36801</v>
      </c>
      <c r="G593" s="13" t="e">
        <f>IF(ISBLANK(VLOOKUP(A593,Feature統計!A:N,10,FALSE)),"",VLOOKUP(A593,Feature統計!A:N,10,FALSE))</f>
        <v>#N/A</v>
      </c>
      <c r="H593" s="13" t="e">
        <f>IF(ISBLANK(VLOOKUP(A593,Feature統計!A:N,11,FALSE)),"",VLOOKUP(A593,Feature統計!A:N,11,FALSE))</f>
        <v>#N/A</v>
      </c>
      <c r="I593" s="13" t="e">
        <f>IF(ISBLANK(VLOOKUP(A593,Feature統計!A:N,12,FALSE)),"",VLOOKUP(A593,Feature統計!A:N,12,FALSE))</f>
        <v>#N/A</v>
      </c>
      <c r="J593" s="13" t="e">
        <f>IF(ISBLANK(VLOOKUP(A593,Feature統計!A:N,13,FALSE)),"",VLOOKUP(A593,Feature統計!A:N,13,FALSE))</f>
        <v>#N/A</v>
      </c>
      <c r="K593" s="1" t="str">
        <f>IFERROR(VLOOKUP(E593,SystemTestCase!E:F,2,FALSE),VLOOKUP(E593,HW資料!A:B,2,FALSE))</f>
        <v>StagePass</v>
      </c>
      <c r="L593" s="1"/>
      <c r="M593" s="13"/>
      <c r="N593" s="72"/>
      <c r="O593" s="11" t="s">
        <v>3002</v>
      </c>
      <c r="P593" s="11"/>
      <c r="Q593" s="11"/>
      <c r="S593" t="str">
        <f t="shared" si="9"/>
        <v>Mounting</v>
      </c>
    </row>
    <row r="594" spans="1:19" x14ac:dyDescent="0.4">
      <c r="A594" s="12" t="str">
        <f>VLOOKUP(E594,匯總複製!H:N,5,FALSE)</f>
        <v>Mounting</v>
      </c>
      <c r="B594" s="12" t="str">
        <f>VLOOKUP(E594,匯總複製!H:N,7,FALSE)</f>
        <v>Hardware Requirement</v>
      </c>
      <c r="C594" s="1" t="e">
        <f>VLOOKUP(A594,Feature統計!A:O,15,FALSE)</f>
        <v>#N/A</v>
      </c>
      <c r="D594" s="1" t="e">
        <f>VLOOKUP(A594,Feature統計!A:O,5,FALSE)</f>
        <v>#N/A</v>
      </c>
      <c r="E594" s="12" t="s">
        <v>1188</v>
      </c>
      <c r="F594" s="12" t="str">
        <f>VLOOKUP(E594,匯總複製!H:J,2,FALSE)</f>
        <v>RTBM-36800</v>
      </c>
      <c r="G594" s="13" t="e">
        <f>IF(ISBLANK(VLOOKUP(A594,Feature統計!A:N,10,FALSE)),"",VLOOKUP(A594,Feature統計!A:N,10,FALSE))</f>
        <v>#N/A</v>
      </c>
      <c r="H594" s="13" t="e">
        <f>IF(ISBLANK(VLOOKUP(A594,Feature統計!A:N,11,FALSE)),"",VLOOKUP(A594,Feature統計!A:N,11,FALSE))</f>
        <v>#N/A</v>
      </c>
      <c r="I594" s="13" t="e">
        <f>IF(ISBLANK(VLOOKUP(A594,Feature統計!A:N,12,FALSE)),"",VLOOKUP(A594,Feature統計!A:N,12,FALSE))</f>
        <v>#N/A</v>
      </c>
      <c r="J594" s="13" t="e">
        <f>IF(ISBLANK(VLOOKUP(A594,Feature統計!A:N,13,FALSE)),"",VLOOKUP(A594,Feature統計!A:N,13,FALSE))</f>
        <v>#N/A</v>
      </c>
      <c r="K594" s="1" t="str">
        <f>IFERROR(VLOOKUP(E594,SystemTestCase!E:F,2,FALSE),VLOOKUP(E594,HW資料!A:B,2,FALSE))</f>
        <v>StagePass</v>
      </c>
      <c r="L594" s="1"/>
      <c r="M594" s="13"/>
      <c r="N594" s="72"/>
      <c r="O594" s="11" t="s">
        <v>3002</v>
      </c>
      <c r="P594" s="11"/>
      <c r="Q594" s="11"/>
      <c r="S594" t="str">
        <f t="shared" si="9"/>
        <v>Mounting</v>
      </c>
    </row>
    <row r="595" spans="1:19" x14ac:dyDescent="0.4">
      <c r="A595" s="12" t="str">
        <f>VLOOKUP(E595,匯總複製!H:N,5,FALSE)</f>
        <v>Mounting</v>
      </c>
      <c r="B595" s="12" t="str">
        <f>VLOOKUP(E595,匯總複製!H:N,7,FALSE)</f>
        <v>Hardware Requirement</v>
      </c>
      <c r="C595" s="1" t="e">
        <f>VLOOKUP(A595,Feature統計!A:O,15,FALSE)</f>
        <v>#N/A</v>
      </c>
      <c r="D595" s="1" t="e">
        <f>VLOOKUP(A595,Feature統計!A:O,5,FALSE)</f>
        <v>#N/A</v>
      </c>
      <c r="E595" s="12" t="s">
        <v>1191</v>
      </c>
      <c r="F595" s="12" t="str">
        <f>VLOOKUP(E595,匯總複製!H:J,2,FALSE)</f>
        <v>RTBM-36798</v>
      </c>
      <c r="G595" s="13" t="e">
        <f>IF(ISBLANK(VLOOKUP(A595,Feature統計!A:N,10,FALSE)),"",VLOOKUP(A595,Feature統計!A:N,10,FALSE))</f>
        <v>#N/A</v>
      </c>
      <c r="H595" s="13" t="e">
        <f>IF(ISBLANK(VLOOKUP(A595,Feature統計!A:N,11,FALSE)),"",VLOOKUP(A595,Feature統計!A:N,11,FALSE))</f>
        <v>#N/A</v>
      </c>
      <c r="I595" s="13" t="e">
        <f>IF(ISBLANK(VLOOKUP(A595,Feature統計!A:N,12,FALSE)),"",VLOOKUP(A595,Feature統計!A:N,12,FALSE))</f>
        <v>#N/A</v>
      </c>
      <c r="J595" s="13" t="e">
        <f>IF(ISBLANK(VLOOKUP(A595,Feature統計!A:N,13,FALSE)),"",VLOOKUP(A595,Feature統計!A:N,13,FALSE))</f>
        <v>#N/A</v>
      </c>
      <c r="K595" s="1" t="str">
        <f>IFERROR(VLOOKUP(E595,SystemTestCase!E:F,2,FALSE),VLOOKUP(E595,HW資料!A:B,2,FALSE))</f>
        <v>StagePass</v>
      </c>
      <c r="L595" s="1"/>
      <c r="M595" s="13"/>
      <c r="N595" s="72"/>
      <c r="O595" s="11" t="s">
        <v>3002</v>
      </c>
      <c r="P595" s="11"/>
      <c r="Q595" s="11"/>
      <c r="S595" t="str">
        <f t="shared" si="9"/>
        <v>Mounting</v>
      </c>
    </row>
    <row r="596" spans="1:19" x14ac:dyDescent="0.4">
      <c r="A596" s="12" t="str">
        <f>VLOOKUP(E596,匯總複製!H:N,5,FALSE)</f>
        <v>Mounting</v>
      </c>
      <c r="B596" s="12" t="str">
        <f>VLOOKUP(E596,匯總複製!H:N,7,FALSE)</f>
        <v>Hardware Requirement</v>
      </c>
      <c r="C596" s="1" t="e">
        <f>VLOOKUP(A596,Feature統計!A:O,15,FALSE)</f>
        <v>#N/A</v>
      </c>
      <c r="D596" s="1" t="e">
        <f>VLOOKUP(A596,Feature統計!A:O,5,FALSE)</f>
        <v>#N/A</v>
      </c>
      <c r="E596" s="12" t="s">
        <v>1193</v>
      </c>
      <c r="F596" s="12" t="str">
        <f>VLOOKUP(E596,匯總複製!H:J,2,FALSE)</f>
        <v>RTBM-36797</v>
      </c>
      <c r="G596" s="13" t="e">
        <f>IF(ISBLANK(VLOOKUP(A596,Feature統計!A:N,10,FALSE)),"",VLOOKUP(A596,Feature統計!A:N,10,FALSE))</f>
        <v>#N/A</v>
      </c>
      <c r="H596" s="13" t="e">
        <f>IF(ISBLANK(VLOOKUP(A596,Feature統計!A:N,11,FALSE)),"",VLOOKUP(A596,Feature統計!A:N,11,FALSE))</f>
        <v>#N/A</v>
      </c>
      <c r="I596" s="13" t="e">
        <f>IF(ISBLANK(VLOOKUP(A596,Feature統計!A:N,12,FALSE)),"",VLOOKUP(A596,Feature統計!A:N,12,FALSE))</f>
        <v>#N/A</v>
      </c>
      <c r="J596" s="13" t="e">
        <f>IF(ISBLANK(VLOOKUP(A596,Feature統計!A:N,13,FALSE)),"",VLOOKUP(A596,Feature統計!A:N,13,FALSE))</f>
        <v>#N/A</v>
      </c>
      <c r="K596" s="1" t="str">
        <f>IFERROR(VLOOKUP(E596,SystemTestCase!E:F,2,FALSE),VLOOKUP(E596,HW資料!A:B,2,FALSE))</f>
        <v>StagePass</v>
      </c>
      <c r="L596" s="1"/>
      <c r="M596" s="13"/>
      <c r="N596" s="72"/>
      <c r="O596" s="11" t="s">
        <v>3002</v>
      </c>
      <c r="P596" s="11"/>
      <c r="Q596" s="11"/>
      <c r="S596" t="str">
        <f t="shared" si="9"/>
        <v>Mounting</v>
      </c>
    </row>
    <row r="597" spans="1:19" x14ac:dyDescent="0.4">
      <c r="A597" s="12" t="str">
        <f>VLOOKUP(E597,匯總複製!H:N,5,FALSE)</f>
        <v>Mounting</v>
      </c>
      <c r="B597" s="12" t="str">
        <f>VLOOKUP(E597,匯總複製!H:N,7,FALSE)</f>
        <v>Hardware Requirement</v>
      </c>
      <c r="C597" s="1" t="e">
        <f>VLOOKUP(A597,Feature統計!A:O,15,FALSE)</f>
        <v>#N/A</v>
      </c>
      <c r="D597" s="1" t="e">
        <f>VLOOKUP(A597,Feature統計!A:O,5,FALSE)</f>
        <v>#N/A</v>
      </c>
      <c r="E597" s="12" t="s">
        <v>1196</v>
      </c>
      <c r="F597" s="12" t="str">
        <f>VLOOKUP(E597,匯總複製!H:J,2,FALSE)</f>
        <v>RTBM-36261</v>
      </c>
      <c r="G597" s="13" t="e">
        <f>IF(ISBLANK(VLOOKUP(A597,Feature統計!A:N,10,FALSE)),"",VLOOKUP(A597,Feature統計!A:N,10,FALSE))</f>
        <v>#N/A</v>
      </c>
      <c r="H597" s="13" t="e">
        <f>IF(ISBLANK(VLOOKUP(A597,Feature統計!A:N,11,FALSE)),"",VLOOKUP(A597,Feature統計!A:N,11,FALSE))</f>
        <v>#N/A</v>
      </c>
      <c r="I597" s="13" t="e">
        <f>IF(ISBLANK(VLOOKUP(A597,Feature統計!A:N,12,FALSE)),"",VLOOKUP(A597,Feature統計!A:N,12,FALSE))</f>
        <v>#N/A</v>
      </c>
      <c r="J597" s="13" t="e">
        <f>IF(ISBLANK(VLOOKUP(A597,Feature統計!A:N,13,FALSE)),"",VLOOKUP(A597,Feature統計!A:N,13,FALSE))</f>
        <v>#N/A</v>
      </c>
      <c r="K597" s="1" t="str">
        <f>IFERROR(VLOOKUP(E597,SystemTestCase!E:F,2,FALSE),VLOOKUP(E597,HW資料!A:B,2,FALSE))</f>
        <v>Reviewed</v>
      </c>
      <c r="L597" s="1"/>
      <c r="M597" s="13"/>
      <c r="N597" s="72"/>
      <c r="O597" s="11" t="s">
        <v>3002</v>
      </c>
      <c r="P597" s="11"/>
      <c r="Q597" s="11"/>
      <c r="S597" t="str">
        <f t="shared" si="9"/>
        <v>Mounting</v>
      </c>
    </row>
    <row r="598" spans="1:19" x14ac:dyDescent="0.4">
      <c r="A598" s="12" t="str">
        <f>VLOOKUP(E598,匯總複製!H:N,5,FALSE)</f>
        <v>Mounting</v>
      </c>
      <c r="B598" s="12" t="str">
        <f>VLOOKUP(E598,匯總複製!H:N,7,FALSE)</f>
        <v>Hardware Requirement</v>
      </c>
      <c r="C598" s="1" t="e">
        <f>VLOOKUP(A598,Feature統計!A:O,15,FALSE)</f>
        <v>#N/A</v>
      </c>
      <c r="D598" s="1" t="e">
        <f>VLOOKUP(A598,Feature統計!A:O,5,FALSE)</f>
        <v>#N/A</v>
      </c>
      <c r="E598" s="12" t="s">
        <v>1369</v>
      </c>
      <c r="F598" s="12" t="str">
        <f>VLOOKUP(E598,匯總複製!H:J,2,FALSE)</f>
        <v>RTBM-36260</v>
      </c>
      <c r="G598" s="13" t="e">
        <f>IF(ISBLANK(VLOOKUP(A598,Feature統計!A:N,10,FALSE)),"",VLOOKUP(A598,Feature統計!A:N,10,FALSE))</f>
        <v>#N/A</v>
      </c>
      <c r="H598" s="13" t="e">
        <f>IF(ISBLANK(VLOOKUP(A598,Feature統計!A:N,11,FALSE)),"",VLOOKUP(A598,Feature統計!A:N,11,FALSE))</f>
        <v>#N/A</v>
      </c>
      <c r="I598" s="13" t="e">
        <f>IF(ISBLANK(VLOOKUP(A598,Feature統計!A:N,12,FALSE)),"",VLOOKUP(A598,Feature統計!A:N,12,FALSE))</f>
        <v>#N/A</v>
      </c>
      <c r="J598" s="13" t="e">
        <f>IF(ISBLANK(VLOOKUP(A598,Feature統計!A:N,13,FALSE)),"",VLOOKUP(A598,Feature統計!A:N,13,FALSE))</f>
        <v>#N/A</v>
      </c>
      <c r="K598" s="1" t="str">
        <f>IFERROR(VLOOKUP(E598,SystemTestCase!E:F,2,FALSE),VLOOKUP(E598,HW資料!A:B,2,FALSE))</f>
        <v>Reviewed</v>
      </c>
      <c r="L598" s="1"/>
      <c r="M598" s="13"/>
      <c r="N598" s="72"/>
      <c r="O598" s="11" t="s">
        <v>3002</v>
      </c>
      <c r="P598" s="11"/>
      <c r="Q598" s="11"/>
      <c r="S598" t="str">
        <f t="shared" si="9"/>
        <v>Mounting</v>
      </c>
    </row>
    <row r="599" spans="1:19" x14ac:dyDescent="0.4">
      <c r="A599" s="12" t="str">
        <f>VLOOKUP(E599,匯總複製!H:N,5,FALSE)</f>
        <v>Mounting</v>
      </c>
      <c r="B599" s="12" t="str">
        <f>VLOOKUP(E599,匯總複製!H:N,7,FALSE)</f>
        <v>Hardware Requirement</v>
      </c>
      <c r="C599" s="1" t="e">
        <f>VLOOKUP(A599,Feature統計!A:O,15,FALSE)</f>
        <v>#N/A</v>
      </c>
      <c r="D599" s="1" t="e">
        <f>VLOOKUP(A599,Feature統計!A:O,5,FALSE)</f>
        <v>#N/A</v>
      </c>
      <c r="E599" s="12" t="s">
        <v>1392</v>
      </c>
      <c r="F599" s="12" t="str">
        <f>VLOOKUP(E599,匯總複製!H:J,2,FALSE)</f>
        <v>RTBM-36802</v>
      </c>
      <c r="G599" s="13" t="e">
        <f>IF(ISBLANK(VLOOKUP(A599,Feature統計!A:N,10,FALSE)),"",VLOOKUP(A599,Feature統計!A:N,10,FALSE))</f>
        <v>#N/A</v>
      </c>
      <c r="H599" s="13" t="e">
        <f>IF(ISBLANK(VLOOKUP(A599,Feature統計!A:N,11,FALSE)),"",VLOOKUP(A599,Feature統計!A:N,11,FALSE))</f>
        <v>#N/A</v>
      </c>
      <c r="I599" s="13" t="e">
        <f>IF(ISBLANK(VLOOKUP(A599,Feature統計!A:N,12,FALSE)),"",VLOOKUP(A599,Feature統計!A:N,12,FALSE))</f>
        <v>#N/A</v>
      </c>
      <c r="J599" s="13" t="e">
        <f>IF(ISBLANK(VLOOKUP(A599,Feature統計!A:N,13,FALSE)),"",VLOOKUP(A599,Feature統計!A:N,13,FALSE))</f>
        <v>#N/A</v>
      </c>
      <c r="K599" s="1" t="str">
        <f>IFERROR(VLOOKUP(E599,SystemTestCase!E:F,2,FALSE),VLOOKUP(E599,HW資料!A:B,2,FALSE))</f>
        <v>StagePass</v>
      </c>
      <c r="L599" s="1"/>
      <c r="M599" s="13"/>
      <c r="N599" s="72"/>
      <c r="O599" s="11" t="s">
        <v>3002</v>
      </c>
      <c r="P599" s="11"/>
      <c r="Q599" s="11"/>
      <c r="S599" t="str">
        <f t="shared" si="9"/>
        <v>Mounting</v>
      </c>
    </row>
    <row r="600" spans="1:19" s="68" customFormat="1" x14ac:dyDescent="0.4">
      <c r="A600" s="65" t="str">
        <f>VLOOKUP(E600,匯總複製!H:N,5,FALSE)</f>
        <v>Not testable - Notice or guideline</v>
      </c>
      <c r="B600" s="65" t="str">
        <f>VLOOKUP(E600,匯總複製!H:N,7,FALSE)</f>
        <v>Hardware Requirement</v>
      </c>
      <c r="C600" s="66" t="e">
        <f>VLOOKUP(A600,Feature統計!A:O,15,FALSE)</f>
        <v>#N/A</v>
      </c>
      <c r="D600" s="66" t="e">
        <f>VLOOKUP(A600,Feature統計!A:O,5,FALSE)</f>
        <v>#N/A</v>
      </c>
      <c r="E600" s="65" t="s">
        <v>1094</v>
      </c>
      <c r="F600" s="12" t="str">
        <f>VLOOKUP(E600,匯總複製!H:J,2,FALSE)</f>
        <v>RTBM-36643</v>
      </c>
      <c r="G600" s="67" t="e">
        <f>IF(ISBLANK(VLOOKUP(A600,Feature統計!A:N,10,FALSE)),"",VLOOKUP(A600,Feature統計!A:N,10,FALSE))</f>
        <v>#N/A</v>
      </c>
      <c r="H600" s="67" t="e">
        <f>IF(ISBLANK(VLOOKUP(A600,Feature統計!A:N,11,FALSE)),"",VLOOKUP(A600,Feature統計!A:N,11,FALSE))</f>
        <v>#N/A</v>
      </c>
      <c r="I600" s="67" t="e">
        <f>IF(ISBLANK(VLOOKUP(A600,Feature統計!A:N,12,FALSE)),"",VLOOKUP(A600,Feature統計!A:N,12,FALSE))</f>
        <v>#N/A</v>
      </c>
      <c r="J600" s="67" t="e">
        <f>IF(ISBLANK(VLOOKUP(A600,Feature統計!A:N,13,FALSE)),"",VLOOKUP(A600,Feature統計!A:N,13,FALSE))</f>
        <v>#N/A</v>
      </c>
      <c r="K600" s="66" t="str">
        <f>IFERROR(VLOOKUP(E600,SystemTestCase!E:F,2,FALSE),VLOOKUP(E600,HW資料!A:B,2,FALSE))</f>
        <v>StagePass</v>
      </c>
      <c r="L600" s="1"/>
      <c r="M600" s="13"/>
      <c r="N600" s="72"/>
      <c r="O600" s="59" t="s">
        <v>3002</v>
      </c>
      <c r="P600" s="59"/>
      <c r="Q600" s="11"/>
      <c r="S600" t="str">
        <f t="shared" si="9"/>
        <v>Not testable - Notice or guideline</v>
      </c>
    </row>
    <row r="601" spans="1:19" s="68" customFormat="1" x14ac:dyDescent="0.4">
      <c r="A601" s="65" t="str">
        <f>VLOOKUP(E601,匯總複製!H:N,5,FALSE)</f>
        <v>Not testable - Notice or guideline</v>
      </c>
      <c r="B601" s="65" t="str">
        <f>VLOOKUP(E601,匯總複製!H:N,7,FALSE)</f>
        <v>Hardware Requirement</v>
      </c>
      <c r="C601" s="66" t="e">
        <f>VLOOKUP(A601,Feature統計!A:O,15,FALSE)</f>
        <v>#N/A</v>
      </c>
      <c r="D601" s="66" t="e">
        <f>VLOOKUP(A601,Feature統計!A:O,5,FALSE)</f>
        <v>#N/A</v>
      </c>
      <c r="E601" s="65" t="s">
        <v>1104</v>
      </c>
      <c r="F601" s="12" t="str">
        <f>VLOOKUP(E601,匯總複製!H:J,2,FALSE)</f>
        <v>RTBM-36933</v>
      </c>
      <c r="G601" s="67" t="e">
        <f>IF(ISBLANK(VLOOKUP(A601,Feature統計!A:N,10,FALSE)),"",VLOOKUP(A601,Feature統計!A:N,10,FALSE))</f>
        <v>#N/A</v>
      </c>
      <c r="H601" s="67" t="e">
        <f>IF(ISBLANK(VLOOKUP(A601,Feature統計!A:N,11,FALSE)),"",VLOOKUP(A601,Feature統計!A:N,11,FALSE))</f>
        <v>#N/A</v>
      </c>
      <c r="I601" s="67" t="e">
        <f>IF(ISBLANK(VLOOKUP(A601,Feature統計!A:N,12,FALSE)),"",VLOOKUP(A601,Feature統計!A:N,12,FALSE))</f>
        <v>#N/A</v>
      </c>
      <c r="J601" s="67" t="e">
        <f>IF(ISBLANK(VLOOKUP(A601,Feature統計!A:N,13,FALSE)),"",VLOOKUP(A601,Feature統計!A:N,13,FALSE))</f>
        <v>#N/A</v>
      </c>
      <c r="K601" s="66" t="str">
        <f>IFERROR(VLOOKUP(E601,SystemTestCase!E:F,2,FALSE),VLOOKUP(E601,HW資料!A:B,2,FALSE))</f>
        <v>Pass</v>
      </c>
      <c r="L601" s="1"/>
      <c r="M601" s="13"/>
      <c r="N601" s="72"/>
      <c r="O601" s="59" t="s">
        <v>3002</v>
      </c>
      <c r="P601" s="59"/>
      <c r="Q601" s="11"/>
      <c r="S601" t="str">
        <f t="shared" si="9"/>
        <v>Not testable - Notice or guideline</v>
      </c>
    </row>
    <row r="602" spans="1:19" s="68" customFormat="1" x14ac:dyDescent="0.4">
      <c r="A602" s="65" t="str">
        <f>VLOOKUP(E602,匯總複製!H:N,5,FALSE)</f>
        <v>Not testable - Notice or guideline</v>
      </c>
      <c r="B602" s="65" t="str">
        <f>VLOOKUP(E602,匯總複製!H:N,7,FALSE)</f>
        <v>Hardware Requirement</v>
      </c>
      <c r="C602" s="66" t="e">
        <f>VLOOKUP(A602,Feature統計!A:O,15,FALSE)</f>
        <v>#N/A</v>
      </c>
      <c r="D602" s="66" t="e">
        <f>VLOOKUP(A602,Feature統計!A:O,5,FALSE)</f>
        <v>#N/A</v>
      </c>
      <c r="E602" s="65" t="s">
        <v>1148</v>
      </c>
      <c r="F602" s="12" t="str">
        <f>VLOOKUP(E602,匯總複製!H:J,2,FALSE)</f>
        <v>RTBM-36930</v>
      </c>
      <c r="G602" s="67" t="e">
        <f>IF(ISBLANK(VLOOKUP(A602,Feature統計!A:N,10,FALSE)),"",VLOOKUP(A602,Feature統計!A:N,10,FALSE))</f>
        <v>#N/A</v>
      </c>
      <c r="H602" s="67" t="e">
        <f>IF(ISBLANK(VLOOKUP(A602,Feature統計!A:N,11,FALSE)),"",VLOOKUP(A602,Feature統計!A:N,11,FALSE))</f>
        <v>#N/A</v>
      </c>
      <c r="I602" s="67" t="e">
        <f>IF(ISBLANK(VLOOKUP(A602,Feature統計!A:N,12,FALSE)),"",VLOOKUP(A602,Feature統計!A:N,12,FALSE))</f>
        <v>#N/A</v>
      </c>
      <c r="J602" s="67" t="e">
        <f>IF(ISBLANK(VLOOKUP(A602,Feature統計!A:N,13,FALSE)),"",VLOOKUP(A602,Feature統計!A:N,13,FALSE))</f>
        <v>#N/A</v>
      </c>
      <c r="K602" s="66" t="str">
        <f>IFERROR(VLOOKUP(E602,SystemTestCase!E:F,2,FALSE),VLOOKUP(E602,HW資料!A:B,2,FALSE))</f>
        <v>StagePass</v>
      </c>
      <c r="L602" s="1"/>
      <c r="M602" s="13"/>
      <c r="N602" s="72"/>
      <c r="O602" s="59" t="s">
        <v>3002</v>
      </c>
      <c r="P602" s="59"/>
      <c r="Q602" s="11"/>
      <c r="S602" t="str">
        <f t="shared" si="9"/>
        <v>Not testable - Notice or guideline</v>
      </c>
    </row>
    <row r="603" spans="1:19" s="68" customFormat="1" x14ac:dyDescent="0.4">
      <c r="A603" s="65" t="str">
        <f>VLOOKUP(E603,匯總複製!H:N,5,FALSE)</f>
        <v>Not testable - Notice or guideline</v>
      </c>
      <c r="B603" s="65" t="str">
        <f>VLOOKUP(E603,匯總複製!H:N,7,FALSE)</f>
        <v>Hardware Requirement</v>
      </c>
      <c r="C603" s="66" t="e">
        <f>VLOOKUP(A603,Feature統計!A:O,15,FALSE)</f>
        <v>#N/A</v>
      </c>
      <c r="D603" s="66" t="e">
        <f>VLOOKUP(A603,Feature統計!A:O,5,FALSE)</f>
        <v>#N/A</v>
      </c>
      <c r="E603" s="65" t="s">
        <v>1486</v>
      </c>
      <c r="F603" s="12" t="str">
        <f>VLOOKUP(E603,匯總複製!H:J,2,FALSE)</f>
        <v>RTBM-36036</v>
      </c>
      <c r="G603" s="67" t="e">
        <f>IF(ISBLANK(VLOOKUP(A603,Feature統計!A:N,10,FALSE)),"",VLOOKUP(A603,Feature統計!A:N,10,FALSE))</f>
        <v>#N/A</v>
      </c>
      <c r="H603" s="67" t="e">
        <f>IF(ISBLANK(VLOOKUP(A603,Feature統計!A:N,11,FALSE)),"",VLOOKUP(A603,Feature統計!A:N,11,FALSE))</f>
        <v>#N/A</v>
      </c>
      <c r="I603" s="67" t="e">
        <f>IF(ISBLANK(VLOOKUP(A603,Feature統計!A:N,12,FALSE)),"",VLOOKUP(A603,Feature統計!A:N,12,FALSE))</f>
        <v>#N/A</v>
      </c>
      <c r="J603" s="67" t="e">
        <f>IF(ISBLANK(VLOOKUP(A603,Feature統計!A:N,13,FALSE)),"",VLOOKUP(A603,Feature統計!A:N,13,FALSE))</f>
        <v>#N/A</v>
      </c>
      <c r="K603" s="66" t="str">
        <f>IFERROR(VLOOKUP(E603,SystemTestCase!E:F,2,FALSE),VLOOKUP(E603,HW資料!A:B,2,FALSE))</f>
        <v>Pass</v>
      </c>
      <c r="L603" s="1"/>
      <c r="M603" s="13"/>
      <c r="N603" s="72"/>
      <c r="O603" s="59" t="s">
        <v>3002</v>
      </c>
      <c r="P603" s="59"/>
      <c r="Q603" s="11"/>
      <c r="S603" t="str">
        <f t="shared" si="9"/>
        <v>Not testable - Notice or guideline</v>
      </c>
    </row>
    <row r="604" spans="1:19" s="68" customFormat="1" x14ac:dyDescent="0.4">
      <c r="A604" s="65" t="str">
        <f>VLOOKUP(E604,匯總複製!H:N,5,FALSE)</f>
        <v>Not testable - Notice or guideline</v>
      </c>
      <c r="B604" s="65" t="str">
        <f>VLOOKUP(E604,匯總複製!H:N,7,FALSE)</f>
        <v>Hardware Requirement</v>
      </c>
      <c r="C604" s="66" t="e">
        <f>VLOOKUP(A604,Feature統計!A:O,15,FALSE)</f>
        <v>#N/A</v>
      </c>
      <c r="D604" s="66" t="e">
        <f>VLOOKUP(A604,Feature統計!A:O,5,FALSE)</f>
        <v>#N/A</v>
      </c>
      <c r="E604" s="65" t="s">
        <v>1293</v>
      </c>
      <c r="F604" s="12" t="str">
        <f>VLOOKUP(E604,匯總複製!H:J,2,FALSE)</f>
        <v>RTBM-12779</v>
      </c>
      <c r="G604" s="67" t="e">
        <f>IF(ISBLANK(VLOOKUP(A604,Feature統計!A:N,10,FALSE)),"",VLOOKUP(A604,Feature統計!A:N,10,FALSE))</f>
        <v>#N/A</v>
      </c>
      <c r="H604" s="67" t="e">
        <f>IF(ISBLANK(VLOOKUP(A604,Feature統計!A:N,11,FALSE)),"",VLOOKUP(A604,Feature統計!A:N,11,FALSE))</f>
        <v>#N/A</v>
      </c>
      <c r="I604" s="67" t="e">
        <f>IF(ISBLANK(VLOOKUP(A604,Feature統計!A:N,12,FALSE)),"",VLOOKUP(A604,Feature統計!A:N,12,FALSE))</f>
        <v>#N/A</v>
      </c>
      <c r="J604" s="67" t="e">
        <f>IF(ISBLANK(VLOOKUP(A604,Feature統計!A:N,13,FALSE)),"",VLOOKUP(A604,Feature統計!A:N,13,FALSE))</f>
        <v>#N/A</v>
      </c>
      <c r="K604" s="66" t="str">
        <f>IFERROR(VLOOKUP(E604,SystemTestCase!E:F,2,FALSE),VLOOKUP(E604,HW資料!A:B,2,FALSE))</f>
        <v>Pass</v>
      </c>
      <c r="L604" s="1"/>
      <c r="M604" s="13"/>
      <c r="N604" s="72"/>
      <c r="O604" s="59" t="s">
        <v>3002</v>
      </c>
      <c r="P604" s="59"/>
      <c r="Q604" s="11"/>
      <c r="S604" t="str">
        <f t="shared" si="9"/>
        <v>Not testable - Notice or guideline</v>
      </c>
    </row>
    <row r="605" spans="1:19" s="68" customFormat="1" x14ac:dyDescent="0.4">
      <c r="A605" s="65" t="str">
        <f>VLOOKUP(E605,匯總複製!H:N,5,FALSE)</f>
        <v>Not testable - Notice or guideline</v>
      </c>
      <c r="B605" s="65" t="str">
        <f>VLOOKUP(E605,匯總複製!H:N,7,FALSE)</f>
        <v>Hardware Requirement</v>
      </c>
      <c r="C605" s="66" t="e">
        <f>VLOOKUP(A605,Feature統計!A:O,15,FALSE)</f>
        <v>#N/A</v>
      </c>
      <c r="D605" s="66" t="e">
        <f>VLOOKUP(A605,Feature統計!A:O,5,FALSE)</f>
        <v>#N/A</v>
      </c>
      <c r="E605" s="65" t="s">
        <v>1295</v>
      </c>
      <c r="F605" s="12" t="str">
        <f>VLOOKUP(E605,匯總複製!H:J,2,FALSE)</f>
        <v>RTBM-12765</v>
      </c>
      <c r="G605" s="67" t="e">
        <f>IF(ISBLANK(VLOOKUP(A605,Feature統計!A:N,10,FALSE)),"",VLOOKUP(A605,Feature統計!A:N,10,FALSE))</f>
        <v>#N/A</v>
      </c>
      <c r="H605" s="67" t="e">
        <f>IF(ISBLANK(VLOOKUP(A605,Feature統計!A:N,11,FALSE)),"",VLOOKUP(A605,Feature統計!A:N,11,FALSE))</f>
        <v>#N/A</v>
      </c>
      <c r="I605" s="67" t="e">
        <f>IF(ISBLANK(VLOOKUP(A605,Feature統計!A:N,12,FALSE)),"",VLOOKUP(A605,Feature統計!A:N,12,FALSE))</f>
        <v>#N/A</v>
      </c>
      <c r="J605" s="67" t="e">
        <f>IF(ISBLANK(VLOOKUP(A605,Feature統計!A:N,13,FALSE)),"",VLOOKUP(A605,Feature統計!A:N,13,FALSE))</f>
        <v>#N/A</v>
      </c>
      <c r="K605" s="66" t="str">
        <f>IFERROR(VLOOKUP(E605,SystemTestCase!E:F,2,FALSE),VLOOKUP(E605,HW資料!A:B,2,FALSE))</f>
        <v>Pass</v>
      </c>
      <c r="L605" s="1"/>
      <c r="M605" s="13"/>
      <c r="N605" s="72"/>
      <c r="O605" s="59" t="s">
        <v>3002</v>
      </c>
      <c r="P605" s="59"/>
      <c r="Q605" s="11"/>
      <c r="S605" t="str">
        <f t="shared" si="9"/>
        <v>Not testable - Notice or guideline</v>
      </c>
    </row>
    <row r="606" spans="1:19" s="68" customFormat="1" x14ac:dyDescent="0.4">
      <c r="A606" s="65" t="str">
        <f>VLOOKUP(E606,匯總複製!H:N,5,FALSE)</f>
        <v>Not testable - Notice or guideline</v>
      </c>
      <c r="B606" s="65" t="str">
        <f>VLOOKUP(E606,匯總複製!H:N,7,FALSE)</f>
        <v>Hardware Requirement</v>
      </c>
      <c r="C606" s="66" t="e">
        <f>VLOOKUP(A606,Feature統計!A:O,15,FALSE)</f>
        <v>#N/A</v>
      </c>
      <c r="D606" s="66" t="e">
        <f>VLOOKUP(A606,Feature統計!A:O,5,FALSE)</f>
        <v>#N/A</v>
      </c>
      <c r="E606" s="65" t="s">
        <v>1304</v>
      </c>
      <c r="F606" s="12" t="str">
        <f>VLOOKUP(E606,匯總複製!H:J,2,FALSE)</f>
        <v>RTBM-24390</v>
      </c>
      <c r="G606" s="67" t="e">
        <f>IF(ISBLANK(VLOOKUP(A606,Feature統計!A:N,10,FALSE)),"",VLOOKUP(A606,Feature統計!A:N,10,FALSE))</f>
        <v>#N/A</v>
      </c>
      <c r="H606" s="67" t="e">
        <f>IF(ISBLANK(VLOOKUP(A606,Feature統計!A:N,11,FALSE)),"",VLOOKUP(A606,Feature統計!A:N,11,FALSE))</f>
        <v>#N/A</v>
      </c>
      <c r="I606" s="67" t="e">
        <f>IF(ISBLANK(VLOOKUP(A606,Feature統計!A:N,12,FALSE)),"",VLOOKUP(A606,Feature統計!A:N,12,FALSE))</f>
        <v>#N/A</v>
      </c>
      <c r="J606" s="67" t="e">
        <f>IF(ISBLANK(VLOOKUP(A606,Feature統計!A:N,13,FALSE)),"",VLOOKUP(A606,Feature統計!A:N,13,FALSE))</f>
        <v>#N/A</v>
      </c>
      <c r="K606" s="66" t="str">
        <f>IFERROR(VLOOKUP(E606,SystemTestCase!E:F,2,FALSE),VLOOKUP(E606,HW資料!A:B,2,FALSE))</f>
        <v>Pass</v>
      </c>
      <c r="L606" s="1"/>
      <c r="M606" s="13"/>
      <c r="N606" s="72"/>
      <c r="O606" s="59" t="s">
        <v>3002</v>
      </c>
      <c r="P606" s="59"/>
      <c r="Q606" s="11"/>
      <c r="S606" t="str">
        <f t="shared" si="9"/>
        <v>Not testable - Notice or guideline</v>
      </c>
    </row>
    <row r="607" spans="1:19" s="68" customFormat="1" x14ac:dyDescent="0.4">
      <c r="A607" s="65" t="str">
        <f>VLOOKUP(E607,匯總複製!H:N,5,FALSE)</f>
        <v>Not testable - Notice or guideline</v>
      </c>
      <c r="B607" s="65" t="str">
        <f>VLOOKUP(E607,匯總複製!H:N,7,FALSE)</f>
        <v>Hardware Requirement</v>
      </c>
      <c r="C607" s="66" t="e">
        <f>VLOOKUP(A607,Feature統計!A:O,15,FALSE)</f>
        <v>#N/A</v>
      </c>
      <c r="D607" s="66" t="e">
        <f>VLOOKUP(A607,Feature統計!A:O,5,FALSE)</f>
        <v>#N/A</v>
      </c>
      <c r="E607" s="65" t="s">
        <v>1305</v>
      </c>
      <c r="F607" s="12" t="str">
        <f>VLOOKUP(E607,匯總複製!H:J,2,FALSE)</f>
        <v>RTBM-24389</v>
      </c>
      <c r="G607" s="67" t="e">
        <f>IF(ISBLANK(VLOOKUP(A607,Feature統計!A:N,10,FALSE)),"",VLOOKUP(A607,Feature統計!A:N,10,FALSE))</f>
        <v>#N/A</v>
      </c>
      <c r="H607" s="67" t="e">
        <f>IF(ISBLANK(VLOOKUP(A607,Feature統計!A:N,11,FALSE)),"",VLOOKUP(A607,Feature統計!A:N,11,FALSE))</f>
        <v>#N/A</v>
      </c>
      <c r="I607" s="67" t="e">
        <f>IF(ISBLANK(VLOOKUP(A607,Feature統計!A:N,12,FALSE)),"",VLOOKUP(A607,Feature統計!A:N,12,FALSE))</f>
        <v>#N/A</v>
      </c>
      <c r="J607" s="67" t="e">
        <f>IF(ISBLANK(VLOOKUP(A607,Feature統計!A:N,13,FALSE)),"",VLOOKUP(A607,Feature統計!A:N,13,FALSE))</f>
        <v>#N/A</v>
      </c>
      <c r="K607" s="66" t="str">
        <f>IFERROR(VLOOKUP(E607,SystemTestCase!E:F,2,FALSE),VLOOKUP(E607,HW資料!A:B,2,FALSE))</f>
        <v>Pass</v>
      </c>
      <c r="L607" s="1"/>
      <c r="M607" s="13"/>
      <c r="N607" s="72"/>
      <c r="O607" s="59" t="s">
        <v>3002</v>
      </c>
      <c r="P607" s="59"/>
      <c r="Q607" s="11"/>
      <c r="S607" t="str">
        <f t="shared" si="9"/>
        <v>Not testable - Notice or guideline</v>
      </c>
    </row>
    <row r="608" spans="1:19" s="68" customFormat="1" x14ac:dyDescent="0.4">
      <c r="A608" s="65" t="str">
        <f>VLOOKUP(E608,匯總複製!H:N,5,FALSE)</f>
        <v>Not testable - Notice or guideline</v>
      </c>
      <c r="B608" s="65" t="str">
        <f>VLOOKUP(E608,匯總複製!H:N,7,FALSE)</f>
        <v>Hardware Requirement</v>
      </c>
      <c r="C608" s="66" t="e">
        <f>VLOOKUP(A608,Feature統計!A:O,15,FALSE)</f>
        <v>#N/A</v>
      </c>
      <c r="D608" s="66" t="e">
        <f>VLOOKUP(A608,Feature統計!A:O,5,FALSE)</f>
        <v>#N/A</v>
      </c>
      <c r="E608" s="65" t="s">
        <v>1307</v>
      </c>
      <c r="F608" s="12" t="str">
        <f>VLOOKUP(E608,匯總複製!H:J,2,FALSE)</f>
        <v>RTBM-24387</v>
      </c>
      <c r="G608" s="67" t="e">
        <f>IF(ISBLANK(VLOOKUP(A608,Feature統計!A:N,10,FALSE)),"",VLOOKUP(A608,Feature統計!A:N,10,FALSE))</f>
        <v>#N/A</v>
      </c>
      <c r="H608" s="67" t="e">
        <f>IF(ISBLANK(VLOOKUP(A608,Feature統計!A:N,11,FALSE)),"",VLOOKUP(A608,Feature統計!A:N,11,FALSE))</f>
        <v>#N/A</v>
      </c>
      <c r="I608" s="67" t="e">
        <f>IF(ISBLANK(VLOOKUP(A608,Feature統計!A:N,12,FALSE)),"",VLOOKUP(A608,Feature統計!A:N,12,FALSE))</f>
        <v>#N/A</v>
      </c>
      <c r="J608" s="67" t="e">
        <f>IF(ISBLANK(VLOOKUP(A608,Feature統計!A:N,13,FALSE)),"",VLOOKUP(A608,Feature統計!A:N,13,FALSE))</f>
        <v>#N/A</v>
      </c>
      <c r="K608" s="66" t="str">
        <f>IFERROR(VLOOKUP(E608,SystemTestCase!E:F,2,FALSE),VLOOKUP(E608,HW資料!A:B,2,FALSE))</f>
        <v>Pass</v>
      </c>
      <c r="L608" s="1"/>
      <c r="M608" s="13"/>
      <c r="N608" s="72"/>
      <c r="O608" s="59" t="s">
        <v>3002</v>
      </c>
      <c r="P608" s="59"/>
      <c r="Q608" s="11"/>
      <c r="S608" t="str">
        <f t="shared" si="9"/>
        <v>Not testable - Notice or guideline</v>
      </c>
    </row>
    <row r="609" spans="1:19" s="68" customFormat="1" x14ac:dyDescent="0.4">
      <c r="A609" s="65" t="str">
        <f>VLOOKUP(E609,匯總複製!H:N,5,FALSE)</f>
        <v>Not testable - Notice or guideline</v>
      </c>
      <c r="B609" s="65" t="str">
        <f>VLOOKUP(E609,匯總複製!H:N,7,FALSE)</f>
        <v>Hardware Requirement</v>
      </c>
      <c r="C609" s="66" t="e">
        <f>VLOOKUP(A609,Feature統計!A:O,15,FALSE)</f>
        <v>#N/A</v>
      </c>
      <c r="D609" s="66" t="e">
        <f>VLOOKUP(A609,Feature統計!A:O,5,FALSE)</f>
        <v>#N/A</v>
      </c>
      <c r="E609" s="65" t="s">
        <v>1308</v>
      </c>
      <c r="F609" s="12" t="str">
        <f>VLOOKUP(E609,匯總複製!H:J,2,FALSE)</f>
        <v>RTBM-24386</v>
      </c>
      <c r="G609" s="67" t="e">
        <f>IF(ISBLANK(VLOOKUP(A609,Feature統計!A:N,10,FALSE)),"",VLOOKUP(A609,Feature統計!A:N,10,FALSE))</f>
        <v>#N/A</v>
      </c>
      <c r="H609" s="67" t="e">
        <f>IF(ISBLANK(VLOOKUP(A609,Feature統計!A:N,11,FALSE)),"",VLOOKUP(A609,Feature統計!A:N,11,FALSE))</f>
        <v>#N/A</v>
      </c>
      <c r="I609" s="67" t="e">
        <f>IF(ISBLANK(VLOOKUP(A609,Feature統計!A:N,12,FALSE)),"",VLOOKUP(A609,Feature統計!A:N,12,FALSE))</f>
        <v>#N/A</v>
      </c>
      <c r="J609" s="67" t="e">
        <f>IF(ISBLANK(VLOOKUP(A609,Feature統計!A:N,13,FALSE)),"",VLOOKUP(A609,Feature統計!A:N,13,FALSE))</f>
        <v>#N/A</v>
      </c>
      <c r="K609" s="66" t="str">
        <f>IFERROR(VLOOKUP(E609,SystemTestCase!E:F,2,FALSE),VLOOKUP(E609,HW資料!A:B,2,FALSE))</f>
        <v>Pass</v>
      </c>
      <c r="L609" s="1"/>
      <c r="M609" s="13"/>
      <c r="N609" s="72"/>
      <c r="O609" s="59" t="s">
        <v>3002</v>
      </c>
      <c r="P609" s="59"/>
      <c r="Q609" s="11"/>
      <c r="S609" t="str">
        <f t="shared" si="9"/>
        <v>Not testable - Notice or guideline</v>
      </c>
    </row>
    <row r="610" spans="1:19" s="68" customFormat="1" x14ac:dyDescent="0.4">
      <c r="A610" s="65" t="str">
        <f>VLOOKUP(E610,匯總複製!H:N,5,FALSE)</f>
        <v>Not testable - Notice or guideline</v>
      </c>
      <c r="B610" s="65" t="str">
        <f>VLOOKUP(E610,匯總複製!H:N,7,FALSE)</f>
        <v>Hardware Requirement</v>
      </c>
      <c r="C610" s="66" t="e">
        <f>VLOOKUP(A610,Feature統計!A:O,15,FALSE)</f>
        <v>#N/A</v>
      </c>
      <c r="D610" s="66" t="e">
        <f>VLOOKUP(A610,Feature統計!A:O,5,FALSE)</f>
        <v>#N/A</v>
      </c>
      <c r="E610" s="65" t="s">
        <v>1309</v>
      </c>
      <c r="F610" s="12" t="str">
        <f>VLOOKUP(E610,匯總複製!H:J,2,FALSE)</f>
        <v>RTBM-24384</v>
      </c>
      <c r="G610" s="67" t="e">
        <f>IF(ISBLANK(VLOOKUP(A610,Feature統計!A:N,10,FALSE)),"",VLOOKUP(A610,Feature統計!A:N,10,FALSE))</f>
        <v>#N/A</v>
      </c>
      <c r="H610" s="67" t="e">
        <f>IF(ISBLANK(VLOOKUP(A610,Feature統計!A:N,11,FALSE)),"",VLOOKUP(A610,Feature統計!A:N,11,FALSE))</f>
        <v>#N/A</v>
      </c>
      <c r="I610" s="67" t="e">
        <f>IF(ISBLANK(VLOOKUP(A610,Feature統計!A:N,12,FALSE)),"",VLOOKUP(A610,Feature統計!A:N,12,FALSE))</f>
        <v>#N/A</v>
      </c>
      <c r="J610" s="67" t="e">
        <f>IF(ISBLANK(VLOOKUP(A610,Feature統計!A:N,13,FALSE)),"",VLOOKUP(A610,Feature統計!A:N,13,FALSE))</f>
        <v>#N/A</v>
      </c>
      <c r="K610" s="66" t="str">
        <f>IFERROR(VLOOKUP(E610,SystemTestCase!E:F,2,FALSE),VLOOKUP(E610,HW資料!A:B,2,FALSE))</f>
        <v>Pass</v>
      </c>
      <c r="L610" s="1"/>
      <c r="M610" s="13"/>
      <c r="N610" s="72"/>
      <c r="O610" s="59" t="s">
        <v>3002</v>
      </c>
      <c r="P610" s="59"/>
      <c r="Q610" s="11"/>
      <c r="S610" t="str">
        <f t="shared" si="9"/>
        <v>Not testable - Notice or guideline</v>
      </c>
    </row>
    <row r="611" spans="1:19" s="68" customFormat="1" x14ac:dyDescent="0.4">
      <c r="A611" s="65" t="str">
        <f>VLOOKUP(E611,匯總複製!H:N,5,FALSE)</f>
        <v>Not testable - Notice or guideline</v>
      </c>
      <c r="B611" s="65" t="str">
        <f>VLOOKUP(E611,匯總複製!H:N,7,FALSE)</f>
        <v>Hardware Requirement</v>
      </c>
      <c r="C611" s="66" t="e">
        <f>VLOOKUP(A611,Feature統計!A:O,15,FALSE)</f>
        <v>#N/A</v>
      </c>
      <c r="D611" s="66" t="e">
        <f>VLOOKUP(A611,Feature統計!A:O,5,FALSE)</f>
        <v>#N/A</v>
      </c>
      <c r="E611" s="65" t="s">
        <v>1310</v>
      </c>
      <c r="F611" s="12" t="str">
        <f>VLOOKUP(E611,匯總複製!H:J,2,FALSE)</f>
        <v>RTBM-24373</v>
      </c>
      <c r="G611" s="67" t="e">
        <f>IF(ISBLANK(VLOOKUP(A611,Feature統計!A:N,10,FALSE)),"",VLOOKUP(A611,Feature統計!A:N,10,FALSE))</f>
        <v>#N/A</v>
      </c>
      <c r="H611" s="67" t="e">
        <f>IF(ISBLANK(VLOOKUP(A611,Feature統計!A:N,11,FALSE)),"",VLOOKUP(A611,Feature統計!A:N,11,FALSE))</f>
        <v>#N/A</v>
      </c>
      <c r="I611" s="67" t="e">
        <f>IF(ISBLANK(VLOOKUP(A611,Feature統計!A:N,12,FALSE)),"",VLOOKUP(A611,Feature統計!A:N,12,FALSE))</f>
        <v>#N/A</v>
      </c>
      <c r="J611" s="67" t="e">
        <f>IF(ISBLANK(VLOOKUP(A611,Feature統計!A:N,13,FALSE)),"",VLOOKUP(A611,Feature統計!A:N,13,FALSE))</f>
        <v>#N/A</v>
      </c>
      <c r="K611" s="66" t="str">
        <f>IFERROR(VLOOKUP(E611,SystemTestCase!E:F,2,FALSE),VLOOKUP(E611,HW資料!A:B,2,FALSE))</f>
        <v>Pass</v>
      </c>
      <c r="L611" s="1"/>
      <c r="M611" s="13"/>
      <c r="N611" s="72"/>
      <c r="O611" s="59" t="s">
        <v>3002</v>
      </c>
      <c r="P611" s="59"/>
      <c r="Q611" s="11"/>
      <c r="S611" t="str">
        <f t="shared" si="9"/>
        <v>Not testable - Notice or guideline</v>
      </c>
    </row>
    <row r="612" spans="1:19" s="68" customFormat="1" x14ac:dyDescent="0.4">
      <c r="A612" s="65" t="str">
        <f>VLOOKUP(E612,匯總複製!H:N,5,FALSE)</f>
        <v>Not testable - Notice or guideline</v>
      </c>
      <c r="B612" s="65" t="str">
        <f>VLOOKUP(E612,匯總複製!H:N,7,FALSE)</f>
        <v>Hardware Requirement</v>
      </c>
      <c r="C612" s="66" t="e">
        <f>VLOOKUP(A612,Feature統計!A:O,15,FALSE)</f>
        <v>#N/A</v>
      </c>
      <c r="D612" s="66" t="e">
        <f>VLOOKUP(A612,Feature統計!A:O,5,FALSE)</f>
        <v>#N/A</v>
      </c>
      <c r="E612" s="65" t="s">
        <v>1311</v>
      </c>
      <c r="F612" s="12" t="str">
        <f>VLOOKUP(E612,匯總複製!H:J,2,FALSE)</f>
        <v>RTBM-24372</v>
      </c>
      <c r="G612" s="67" t="e">
        <f>IF(ISBLANK(VLOOKUP(A612,Feature統計!A:N,10,FALSE)),"",VLOOKUP(A612,Feature統計!A:N,10,FALSE))</f>
        <v>#N/A</v>
      </c>
      <c r="H612" s="67" t="e">
        <f>IF(ISBLANK(VLOOKUP(A612,Feature統計!A:N,11,FALSE)),"",VLOOKUP(A612,Feature統計!A:N,11,FALSE))</f>
        <v>#N/A</v>
      </c>
      <c r="I612" s="67" t="e">
        <f>IF(ISBLANK(VLOOKUP(A612,Feature統計!A:N,12,FALSE)),"",VLOOKUP(A612,Feature統計!A:N,12,FALSE))</f>
        <v>#N/A</v>
      </c>
      <c r="J612" s="67" t="e">
        <f>IF(ISBLANK(VLOOKUP(A612,Feature統計!A:N,13,FALSE)),"",VLOOKUP(A612,Feature統計!A:N,13,FALSE))</f>
        <v>#N/A</v>
      </c>
      <c r="K612" s="66" t="str">
        <f>IFERROR(VLOOKUP(E612,SystemTestCase!E:F,2,FALSE),VLOOKUP(E612,HW資料!A:B,2,FALSE))</f>
        <v>Pass</v>
      </c>
      <c r="L612" s="1"/>
      <c r="M612" s="13"/>
      <c r="N612" s="72"/>
      <c r="O612" s="59" t="s">
        <v>3002</v>
      </c>
      <c r="P612" s="59"/>
      <c r="Q612" s="11"/>
      <c r="S612" t="str">
        <f t="shared" si="9"/>
        <v>Not testable - Notice or guideline</v>
      </c>
    </row>
    <row r="613" spans="1:19" s="68" customFormat="1" x14ac:dyDescent="0.4">
      <c r="A613" s="65" t="str">
        <f>VLOOKUP(E613,匯總複製!H:N,5,FALSE)</f>
        <v>Not testable - Notice or guideline</v>
      </c>
      <c r="B613" s="65" t="str">
        <f>VLOOKUP(E613,匯總複製!H:N,7,FALSE)</f>
        <v>Hardware Requirement</v>
      </c>
      <c r="C613" s="66" t="e">
        <f>VLOOKUP(A613,Feature統計!A:O,15,FALSE)</f>
        <v>#N/A</v>
      </c>
      <c r="D613" s="66" t="e">
        <f>VLOOKUP(A613,Feature統計!A:O,5,FALSE)</f>
        <v>#N/A</v>
      </c>
      <c r="E613" s="65" t="s">
        <v>1312</v>
      </c>
      <c r="F613" s="12" t="str">
        <f>VLOOKUP(E613,匯總複製!H:J,2,FALSE)</f>
        <v>RTBM-24368</v>
      </c>
      <c r="G613" s="67" t="e">
        <f>IF(ISBLANK(VLOOKUP(A613,Feature統計!A:N,10,FALSE)),"",VLOOKUP(A613,Feature統計!A:N,10,FALSE))</f>
        <v>#N/A</v>
      </c>
      <c r="H613" s="67" t="e">
        <f>IF(ISBLANK(VLOOKUP(A613,Feature統計!A:N,11,FALSE)),"",VLOOKUP(A613,Feature統計!A:N,11,FALSE))</f>
        <v>#N/A</v>
      </c>
      <c r="I613" s="67" t="e">
        <f>IF(ISBLANK(VLOOKUP(A613,Feature統計!A:N,12,FALSE)),"",VLOOKUP(A613,Feature統計!A:N,12,FALSE))</f>
        <v>#N/A</v>
      </c>
      <c r="J613" s="67" t="e">
        <f>IF(ISBLANK(VLOOKUP(A613,Feature統計!A:N,13,FALSE)),"",VLOOKUP(A613,Feature統計!A:N,13,FALSE))</f>
        <v>#N/A</v>
      </c>
      <c r="K613" s="66" t="str">
        <f>IFERROR(VLOOKUP(E613,SystemTestCase!E:F,2,FALSE),VLOOKUP(E613,HW資料!A:B,2,FALSE))</f>
        <v>Pass</v>
      </c>
      <c r="L613" s="1"/>
      <c r="M613" s="13"/>
      <c r="N613" s="72"/>
      <c r="O613" s="59" t="s">
        <v>3002</v>
      </c>
      <c r="P613" s="59"/>
      <c r="Q613" s="11"/>
      <c r="S613" t="str">
        <f t="shared" si="9"/>
        <v>Not testable - Notice or guideline</v>
      </c>
    </row>
    <row r="614" spans="1:19" s="68" customFormat="1" x14ac:dyDescent="0.4">
      <c r="A614" s="65" t="str">
        <f>VLOOKUP(E614,匯總複製!H:N,5,FALSE)</f>
        <v>Not testable - Notice or guideline</v>
      </c>
      <c r="B614" s="65" t="str">
        <f>VLOOKUP(E614,匯總複製!H:N,7,FALSE)</f>
        <v>System Requirement</v>
      </c>
      <c r="C614" s="66" t="e">
        <f>VLOOKUP(A614,Feature統計!A:O,15,FALSE)</f>
        <v>#N/A</v>
      </c>
      <c r="D614" s="66" t="e">
        <f>VLOOKUP(A614,Feature統計!A:O,5,FALSE)</f>
        <v>#N/A</v>
      </c>
      <c r="E614" s="65" t="s">
        <v>349</v>
      </c>
      <c r="F614" s="12" t="str">
        <f>VLOOKUP(E614,匯總複製!H:J,2,FALSE)</f>
        <v>RTBM-36642</v>
      </c>
      <c r="G614" s="67" t="e">
        <f>IF(ISBLANK(VLOOKUP(A614,Feature統計!A:N,10,FALSE)),"",VLOOKUP(A614,Feature統計!A:N,10,FALSE))</f>
        <v>#N/A</v>
      </c>
      <c r="H614" s="67" t="e">
        <f>IF(ISBLANK(VLOOKUP(A614,Feature統計!A:N,11,FALSE)),"",VLOOKUP(A614,Feature統計!A:N,11,FALSE))</f>
        <v>#N/A</v>
      </c>
      <c r="I614" s="67" t="e">
        <f>IF(ISBLANK(VLOOKUP(A614,Feature統計!A:N,12,FALSE)),"",VLOOKUP(A614,Feature統計!A:N,12,FALSE))</f>
        <v>#N/A</v>
      </c>
      <c r="J614" s="67" t="e">
        <f>IF(ISBLANK(VLOOKUP(A614,Feature統計!A:N,13,FALSE)),"",VLOOKUP(A614,Feature統計!A:N,13,FALSE))</f>
        <v>#N/A</v>
      </c>
      <c r="K614" s="66" t="str">
        <f>IFERROR(VLOOKUP(E614,SystemTestCase!E:F,2,FALSE),VLOOKUP(E614,HW資料!A:B,2,FALSE))</f>
        <v>Reviewed</v>
      </c>
      <c r="L614" s="1"/>
      <c r="M614" s="13"/>
      <c r="N614" s="72"/>
      <c r="O614" s="59" t="s">
        <v>3002</v>
      </c>
      <c r="P614" s="59"/>
      <c r="Q614" s="11"/>
      <c r="S614" t="str">
        <f t="shared" si="9"/>
        <v>Not testable - Notice or guideline</v>
      </c>
    </row>
    <row r="615" spans="1:19" s="68" customFormat="1" x14ac:dyDescent="0.4">
      <c r="A615" s="65" t="str">
        <f>VLOOKUP(E615,匯總複製!H:N,5,FALSE)</f>
        <v>Not testable - Notice or guideline</v>
      </c>
      <c r="B615" s="65" t="str">
        <f>VLOOKUP(E615,匯總複製!H:N,7,FALSE)</f>
        <v>System Requirement</v>
      </c>
      <c r="C615" s="66" t="e">
        <f>VLOOKUP(A615,Feature統計!A:O,15,FALSE)</f>
        <v>#N/A</v>
      </c>
      <c r="D615" s="66" t="e">
        <f>VLOOKUP(A615,Feature統計!A:O,5,FALSE)</f>
        <v>#N/A</v>
      </c>
      <c r="E615" s="65" t="s">
        <v>464</v>
      </c>
      <c r="F615" s="12" t="str">
        <f>VLOOKUP(E615,匯總複製!H:J,2,FALSE)</f>
        <v>RTBM-36093</v>
      </c>
      <c r="G615" s="67" t="e">
        <f>IF(ISBLANK(VLOOKUP(A615,Feature統計!A:N,10,FALSE)),"",VLOOKUP(A615,Feature統計!A:N,10,FALSE))</f>
        <v>#N/A</v>
      </c>
      <c r="H615" s="67" t="e">
        <f>IF(ISBLANK(VLOOKUP(A615,Feature統計!A:N,11,FALSE)),"",VLOOKUP(A615,Feature統計!A:N,11,FALSE))</f>
        <v>#N/A</v>
      </c>
      <c r="I615" s="67" t="e">
        <f>IF(ISBLANK(VLOOKUP(A615,Feature統計!A:N,12,FALSE)),"",VLOOKUP(A615,Feature統計!A:N,12,FALSE))</f>
        <v>#N/A</v>
      </c>
      <c r="J615" s="67" t="e">
        <f>IF(ISBLANK(VLOOKUP(A615,Feature統計!A:N,13,FALSE)),"",VLOOKUP(A615,Feature統計!A:N,13,FALSE))</f>
        <v>#N/A</v>
      </c>
      <c r="K615" s="66" t="str">
        <f>IFERROR(VLOOKUP(E615,SystemTestCase!E:F,2,FALSE),VLOOKUP(E615,HW資料!A:B,2,FALSE))</f>
        <v>StagePass</v>
      </c>
      <c r="L615" s="1"/>
      <c r="M615" s="13"/>
      <c r="N615" s="72"/>
      <c r="O615" s="59" t="s">
        <v>3002</v>
      </c>
      <c r="P615" s="59"/>
      <c r="Q615" s="11"/>
      <c r="S615" t="str">
        <f t="shared" si="9"/>
        <v>Not testable - Notice or guideline</v>
      </c>
    </row>
    <row r="616" spans="1:19" s="68" customFormat="1" x14ac:dyDescent="0.4">
      <c r="A616" s="65" t="str">
        <f>VLOOKUP(E616,匯總複製!H:N,5,FALSE)</f>
        <v>Not testable - Notice or guideline</v>
      </c>
      <c r="B616" s="65" t="str">
        <f>VLOOKUP(E616,匯總複製!H:N,7,FALSE)</f>
        <v>System Requirement</v>
      </c>
      <c r="C616" s="66" t="e">
        <f>VLOOKUP(A616,Feature統計!A:O,15,FALSE)</f>
        <v>#N/A</v>
      </c>
      <c r="D616" s="66" t="e">
        <f>VLOOKUP(A616,Feature統計!A:O,5,FALSE)</f>
        <v>#N/A</v>
      </c>
      <c r="E616" s="65" t="s">
        <v>598</v>
      </c>
      <c r="F616" s="12" t="str">
        <f>VLOOKUP(E616,匯總複製!H:J,2,FALSE)</f>
        <v>RTBM-24353</v>
      </c>
      <c r="G616" s="67" t="e">
        <f>IF(ISBLANK(VLOOKUP(A616,Feature統計!A:N,10,FALSE)),"",VLOOKUP(A616,Feature統計!A:N,10,FALSE))</f>
        <v>#N/A</v>
      </c>
      <c r="H616" s="67" t="e">
        <f>IF(ISBLANK(VLOOKUP(A616,Feature統計!A:N,11,FALSE)),"",VLOOKUP(A616,Feature統計!A:N,11,FALSE))</f>
        <v>#N/A</v>
      </c>
      <c r="I616" s="67" t="e">
        <f>IF(ISBLANK(VLOOKUP(A616,Feature統計!A:N,12,FALSE)),"",VLOOKUP(A616,Feature統計!A:N,12,FALSE))</f>
        <v>#N/A</v>
      </c>
      <c r="J616" s="67" t="e">
        <f>IF(ISBLANK(VLOOKUP(A616,Feature統計!A:N,13,FALSE)),"",VLOOKUP(A616,Feature統計!A:N,13,FALSE))</f>
        <v>#N/A</v>
      </c>
      <c r="K616" s="66" t="str">
        <f>IFERROR(VLOOKUP(E616,SystemTestCase!E:F,2,FALSE),VLOOKUP(E616,HW資料!A:B,2,FALSE))</f>
        <v>Reviewed</v>
      </c>
      <c r="L616" s="1"/>
      <c r="M616" s="13"/>
      <c r="N616" s="72"/>
      <c r="O616" s="59" t="s">
        <v>3002</v>
      </c>
      <c r="P616" s="59"/>
      <c r="Q616" s="11"/>
      <c r="S616" t="str">
        <f t="shared" si="9"/>
        <v>Not testable - Notice or guideline</v>
      </c>
    </row>
    <row r="617" spans="1:19" s="68" customFormat="1" x14ac:dyDescent="0.4">
      <c r="A617" s="65" t="str">
        <f>VLOOKUP(E617,匯總複製!H:N,5,FALSE)</f>
        <v>Not testable - Notice or guideline</v>
      </c>
      <c r="B617" s="65" t="str">
        <f>VLOOKUP(E617,匯總複製!H:N,7,FALSE)</f>
        <v>System Requirement</v>
      </c>
      <c r="C617" s="66" t="e">
        <f>VLOOKUP(A617,Feature統計!A:O,15,FALSE)</f>
        <v>#N/A</v>
      </c>
      <c r="D617" s="66" t="e">
        <f>VLOOKUP(A617,Feature統計!A:O,5,FALSE)</f>
        <v>#N/A</v>
      </c>
      <c r="E617" s="65" t="s">
        <v>600</v>
      </c>
      <c r="F617" s="12" t="str">
        <f>VLOOKUP(E617,匯總複製!H:J,2,FALSE)</f>
        <v>RTBM-24352</v>
      </c>
      <c r="G617" s="67" t="e">
        <f>IF(ISBLANK(VLOOKUP(A617,Feature統計!A:N,10,FALSE)),"",VLOOKUP(A617,Feature統計!A:N,10,FALSE))</f>
        <v>#N/A</v>
      </c>
      <c r="H617" s="67" t="e">
        <f>IF(ISBLANK(VLOOKUP(A617,Feature統計!A:N,11,FALSE)),"",VLOOKUP(A617,Feature統計!A:N,11,FALSE))</f>
        <v>#N/A</v>
      </c>
      <c r="I617" s="67" t="e">
        <f>IF(ISBLANK(VLOOKUP(A617,Feature統計!A:N,12,FALSE)),"",VLOOKUP(A617,Feature統計!A:N,12,FALSE))</f>
        <v>#N/A</v>
      </c>
      <c r="J617" s="67" t="e">
        <f>IF(ISBLANK(VLOOKUP(A617,Feature統計!A:N,13,FALSE)),"",VLOOKUP(A617,Feature統計!A:N,13,FALSE))</f>
        <v>#N/A</v>
      </c>
      <c r="K617" s="66" t="str">
        <f>IFERROR(VLOOKUP(E617,SystemTestCase!E:F,2,FALSE),VLOOKUP(E617,HW資料!A:B,2,FALSE))</f>
        <v>Reviewed</v>
      </c>
      <c r="L617" s="1"/>
      <c r="M617" s="13"/>
      <c r="N617" s="72"/>
      <c r="O617" s="59" t="s">
        <v>3002</v>
      </c>
      <c r="P617" s="59"/>
      <c r="Q617" s="11"/>
      <c r="S617" t="str">
        <f t="shared" si="9"/>
        <v>Not testable - Notice or guideline</v>
      </c>
    </row>
    <row r="618" spans="1:19" s="68" customFormat="1" x14ac:dyDescent="0.4">
      <c r="A618" s="65" t="str">
        <f>VLOOKUP(E618,匯總複製!H:N,5,FALSE)</f>
        <v>Not testable - Notice or guideline</v>
      </c>
      <c r="B618" s="65" t="str">
        <f>VLOOKUP(E618,匯總複製!H:N,7,FALSE)</f>
        <v>Hardware Requirement</v>
      </c>
      <c r="C618" s="66" t="e">
        <f>VLOOKUP(A618,Feature統計!A:O,15,FALSE)</f>
        <v>#N/A</v>
      </c>
      <c r="D618" s="66" t="e">
        <f>VLOOKUP(A618,Feature統計!A:O,5,FALSE)</f>
        <v>#N/A</v>
      </c>
      <c r="E618" s="65" t="s">
        <v>1351</v>
      </c>
      <c r="F618" s="12" t="str">
        <f>VLOOKUP(E618,匯總複製!H:J,2,FALSE)</f>
        <v>RTBM-24362</v>
      </c>
      <c r="G618" s="67" t="e">
        <f>IF(ISBLANK(VLOOKUP(A618,Feature統計!A:N,10,FALSE)),"",VLOOKUP(A618,Feature統計!A:N,10,FALSE))</f>
        <v>#N/A</v>
      </c>
      <c r="H618" s="67" t="e">
        <f>IF(ISBLANK(VLOOKUP(A618,Feature統計!A:N,11,FALSE)),"",VLOOKUP(A618,Feature統計!A:N,11,FALSE))</f>
        <v>#N/A</v>
      </c>
      <c r="I618" s="67" t="e">
        <f>IF(ISBLANK(VLOOKUP(A618,Feature統計!A:N,12,FALSE)),"",VLOOKUP(A618,Feature統計!A:N,12,FALSE))</f>
        <v>#N/A</v>
      </c>
      <c r="J618" s="67" t="e">
        <f>IF(ISBLANK(VLOOKUP(A618,Feature統計!A:N,13,FALSE)),"",VLOOKUP(A618,Feature統計!A:N,13,FALSE))</f>
        <v>#N/A</v>
      </c>
      <c r="K618" s="66" t="str">
        <f>IFERROR(VLOOKUP(E618,SystemTestCase!E:F,2,FALSE),VLOOKUP(E618,HW資料!A:B,2,FALSE))</f>
        <v>Pass</v>
      </c>
      <c r="L618" s="1"/>
      <c r="M618" s="13"/>
      <c r="N618" s="72"/>
      <c r="O618" s="59" t="s">
        <v>3002</v>
      </c>
      <c r="P618" s="59"/>
      <c r="Q618" s="11"/>
      <c r="S618" t="str">
        <f t="shared" si="9"/>
        <v>Not testable - Notice or guideline</v>
      </c>
    </row>
    <row r="619" spans="1:19" s="68" customFormat="1" x14ac:dyDescent="0.4">
      <c r="A619" s="65" t="str">
        <f>VLOOKUP(E619,匯總複製!H:N,5,FALSE)</f>
        <v>Not testable - Notice or guideline</v>
      </c>
      <c r="B619" s="65" t="str">
        <f>VLOOKUP(E619,匯總複製!H:N,7,FALSE)</f>
        <v>System Requirement</v>
      </c>
      <c r="C619" s="66" t="e">
        <f>VLOOKUP(A619,Feature統計!A:O,15,FALSE)</f>
        <v>#N/A</v>
      </c>
      <c r="D619" s="66" t="e">
        <f>VLOOKUP(A619,Feature統計!A:O,5,FALSE)</f>
        <v>#N/A</v>
      </c>
      <c r="E619" s="65" t="s">
        <v>690</v>
      </c>
      <c r="F619" s="12" t="str">
        <f>VLOOKUP(E619,匯總複製!H:J,2,FALSE)</f>
        <v>RTBM-36303</v>
      </c>
      <c r="G619" s="67" t="e">
        <f>IF(ISBLANK(VLOOKUP(A619,Feature統計!A:N,10,FALSE)),"",VLOOKUP(A619,Feature統計!A:N,10,FALSE))</f>
        <v>#N/A</v>
      </c>
      <c r="H619" s="67" t="e">
        <f>IF(ISBLANK(VLOOKUP(A619,Feature統計!A:N,11,FALSE)),"",VLOOKUP(A619,Feature統計!A:N,11,FALSE))</f>
        <v>#N/A</v>
      </c>
      <c r="I619" s="67" t="e">
        <f>IF(ISBLANK(VLOOKUP(A619,Feature統計!A:N,12,FALSE)),"",VLOOKUP(A619,Feature統計!A:N,12,FALSE))</f>
        <v>#N/A</v>
      </c>
      <c r="J619" s="67" t="e">
        <f>IF(ISBLANK(VLOOKUP(A619,Feature統計!A:N,13,FALSE)),"",VLOOKUP(A619,Feature統計!A:N,13,FALSE))</f>
        <v>#N/A</v>
      </c>
      <c r="K619" s="66" t="str">
        <f>IFERROR(VLOOKUP(E619,SystemTestCase!E:F,2,FALSE),VLOOKUP(E619,HW資料!A:B,2,FALSE))</f>
        <v>Reviewed</v>
      </c>
      <c r="L619" s="1"/>
      <c r="M619" s="13"/>
      <c r="N619" s="72"/>
      <c r="O619" s="59" t="s">
        <v>3002</v>
      </c>
      <c r="P619" s="59"/>
      <c r="Q619" s="11"/>
      <c r="S619" t="str">
        <f t="shared" si="9"/>
        <v>Not testable - Notice or guideline</v>
      </c>
    </row>
    <row r="620" spans="1:19" s="68" customFormat="1" x14ac:dyDescent="0.4">
      <c r="A620" s="65" t="str">
        <f>VLOOKUP(E620,匯總複製!H:N,5,FALSE)</f>
        <v>Not testable - Notice or guideline</v>
      </c>
      <c r="B620" s="65" t="str">
        <f>VLOOKUP(E620,匯總複製!H:N,7,FALSE)</f>
        <v>System Requirement</v>
      </c>
      <c r="C620" s="66" t="e">
        <f>VLOOKUP(A620,Feature統計!A:O,15,FALSE)</f>
        <v>#N/A</v>
      </c>
      <c r="D620" s="66" t="e">
        <f>VLOOKUP(A620,Feature統計!A:O,5,FALSE)</f>
        <v>#N/A</v>
      </c>
      <c r="E620" s="65" t="s">
        <v>692</v>
      </c>
      <c r="F620" s="12" t="str">
        <f>VLOOKUP(E620,匯總複製!H:J,2,FALSE)</f>
        <v>RTBM-36302</v>
      </c>
      <c r="G620" s="67" t="e">
        <f>IF(ISBLANK(VLOOKUP(A620,Feature統計!A:N,10,FALSE)),"",VLOOKUP(A620,Feature統計!A:N,10,FALSE))</f>
        <v>#N/A</v>
      </c>
      <c r="H620" s="67" t="e">
        <f>IF(ISBLANK(VLOOKUP(A620,Feature統計!A:N,11,FALSE)),"",VLOOKUP(A620,Feature統計!A:N,11,FALSE))</f>
        <v>#N/A</v>
      </c>
      <c r="I620" s="67" t="e">
        <f>IF(ISBLANK(VLOOKUP(A620,Feature統計!A:N,12,FALSE)),"",VLOOKUP(A620,Feature統計!A:N,12,FALSE))</f>
        <v>#N/A</v>
      </c>
      <c r="J620" s="67" t="e">
        <f>IF(ISBLANK(VLOOKUP(A620,Feature統計!A:N,13,FALSE)),"",VLOOKUP(A620,Feature統計!A:N,13,FALSE))</f>
        <v>#N/A</v>
      </c>
      <c r="K620" s="66" t="str">
        <f>IFERROR(VLOOKUP(E620,SystemTestCase!E:F,2,FALSE),VLOOKUP(E620,HW資料!A:B,2,FALSE))</f>
        <v>Reviewed</v>
      </c>
      <c r="L620" s="1"/>
      <c r="M620" s="13"/>
      <c r="N620" s="72"/>
      <c r="O620" s="59" t="s">
        <v>3002</v>
      </c>
      <c r="P620" s="59"/>
      <c r="Q620" s="11"/>
      <c r="S620" t="str">
        <f t="shared" si="9"/>
        <v>Not testable - Notice or guideline</v>
      </c>
    </row>
    <row r="621" spans="1:19" s="68" customFormat="1" x14ac:dyDescent="0.4">
      <c r="A621" s="65" t="str">
        <f>VLOOKUP(E621,匯總複製!H:N,5,FALSE)</f>
        <v>Not testable - Notice or guideline</v>
      </c>
      <c r="B621" s="65" t="str">
        <f>VLOOKUP(E621,匯總複製!H:N,7,FALSE)</f>
        <v>System Requirement</v>
      </c>
      <c r="C621" s="66" t="e">
        <f>VLOOKUP(A621,Feature統計!A:O,15,FALSE)</f>
        <v>#N/A</v>
      </c>
      <c r="D621" s="66" t="e">
        <f>VLOOKUP(A621,Feature統計!A:O,5,FALSE)</f>
        <v>#N/A</v>
      </c>
      <c r="E621" s="65" t="s">
        <v>800</v>
      </c>
      <c r="F621" s="12" t="str">
        <f>VLOOKUP(E621,匯總複製!H:J,2,FALSE)</f>
        <v>RTBM-25259</v>
      </c>
      <c r="G621" s="67" t="e">
        <f>IF(ISBLANK(VLOOKUP(A621,Feature統計!A:N,10,FALSE)),"",VLOOKUP(A621,Feature統計!A:N,10,FALSE))</f>
        <v>#N/A</v>
      </c>
      <c r="H621" s="67" t="e">
        <f>IF(ISBLANK(VLOOKUP(A621,Feature統計!A:N,11,FALSE)),"",VLOOKUP(A621,Feature統計!A:N,11,FALSE))</f>
        <v>#N/A</v>
      </c>
      <c r="I621" s="67" t="e">
        <f>IF(ISBLANK(VLOOKUP(A621,Feature統計!A:N,12,FALSE)),"",VLOOKUP(A621,Feature統計!A:N,12,FALSE))</f>
        <v>#N/A</v>
      </c>
      <c r="J621" s="67" t="e">
        <f>IF(ISBLANK(VLOOKUP(A621,Feature統計!A:N,13,FALSE)),"",VLOOKUP(A621,Feature統計!A:N,13,FALSE))</f>
        <v>#N/A</v>
      </c>
      <c r="K621" s="66" t="str">
        <f>IFERROR(VLOOKUP(E621,SystemTestCase!E:F,2,FALSE),VLOOKUP(E621,HW資料!A:B,2,FALSE))</f>
        <v>Reviewed</v>
      </c>
      <c r="L621" s="1"/>
      <c r="M621" s="13"/>
      <c r="N621" s="72"/>
      <c r="O621" s="59" t="s">
        <v>3002</v>
      </c>
      <c r="P621" s="59"/>
      <c r="Q621" s="11"/>
      <c r="S621" t="str">
        <f t="shared" si="9"/>
        <v>Not testable - Notice or guideline</v>
      </c>
    </row>
    <row r="622" spans="1:19" s="68" customFormat="1" x14ac:dyDescent="0.4">
      <c r="A622" s="65" t="str">
        <f>VLOOKUP(E622,匯總複製!H:N,5,FALSE)</f>
        <v>Not testable - Notice or guideline</v>
      </c>
      <c r="B622" s="65" t="str">
        <f>VLOOKUP(E622,匯總複製!H:N,7,FALSE)</f>
        <v>Hardware Requirement</v>
      </c>
      <c r="C622" s="66" t="e">
        <f>VLOOKUP(A622,Feature統計!A:O,15,FALSE)</f>
        <v>#N/A</v>
      </c>
      <c r="D622" s="66" t="e">
        <f>VLOOKUP(A622,Feature統計!A:O,5,FALSE)</f>
        <v>#N/A</v>
      </c>
      <c r="E622" s="65" t="s">
        <v>1414</v>
      </c>
      <c r="F622" s="12" t="str">
        <f>VLOOKUP(E622,匯總複製!H:J,2,FALSE)</f>
        <v>RTBM-36778</v>
      </c>
      <c r="G622" s="67" t="e">
        <f>IF(ISBLANK(VLOOKUP(A622,Feature統計!A:N,10,FALSE)),"",VLOOKUP(A622,Feature統計!A:N,10,FALSE))</f>
        <v>#N/A</v>
      </c>
      <c r="H622" s="67" t="e">
        <f>IF(ISBLANK(VLOOKUP(A622,Feature統計!A:N,11,FALSE)),"",VLOOKUP(A622,Feature統計!A:N,11,FALSE))</f>
        <v>#N/A</v>
      </c>
      <c r="I622" s="67" t="e">
        <f>IF(ISBLANK(VLOOKUP(A622,Feature統計!A:N,12,FALSE)),"",VLOOKUP(A622,Feature統計!A:N,12,FALSE))</f>
        <v>#N/A</v>
      </c>
      <c r="J622" s="67" t="e">
        <f>IF(ISBLANK(VLOOKUP(A622,Feature統計!A:N,13,FALSE)),"",VLOOKUP(A622,Feature統計!A:N,13,FALSE))</f>
        <v>#N/A</v>
      </c>
      <c r="K622" s="66" t="str">
        <f>IFERROR(VLOOKUP(E622,SystemTestCase!E:F,2,FALSE),VLOOKUP(E622,HW資料!A:B,2,FALSE))</f>
        <v>Pass</v>
      </c>
      <c r="L622" s="1"/>
      <c r="M622" s="13"/>
      <c r="N622" s="72"/>
      <c r="O622" s="59" t="s">
        <v>3002</v>
      </c>
      <c r="P622" s="59"/>
      <c r="Q622" s="11"/>
      <c r="S622" t="str">
        <f t="shared" si="9"/>
        <v>Not testable - Notice or guideline</v>
      </c>
    </row>
    <row r="623" spans="1:19" x14ac:dyDescent="0.4">
      <c r="A623" s="12" t="str">
        <f>VLOOKUP(E623,匯總複製!H:N,5,FALSE)</f>
        <v>Out of scope</v>
      </c>
      <c r="B623" s="12" t="str">
        <f>VLOOKUP(E623,匯總複製!H:N,7,FALSE)</f>
        <v>Hardware Requirement</v>
      </c>
      <c r="C623" s="1" t="e">
        <f>VLOOKUP(A623,Feature統計!A:O,15,FALSE)</f>
        <v>#N/A</v>
      </c>
      <c r="D623" s="1" t="e">
        <f>VLOOKUP(A623,Feature統計!A:O,5,FALSE)</f>
        <v>#N/A</v>
      </c>
      <c r="E623" s="12" t="s">
        <v>1190</v>
      </c>
      <c r="F623" s="12" t="str">
        <f>VLOOKUP(E623,匯總複製!H:J,2,FALSE)</f>
        <v>RTBM-36799</v>
      </c>
      <c r="G623" s="13" t="e">
        <f>IF(ISBLANK(VLOOKUP(A623,Feature統計!A:N,10,FALSE)),"",VLOOKUP(A623,Feature統計!A:N,10,FALSE))</f>
        <v>#N/A</v>
      </c>
      <c r="H623" s="13" t="e">
        <f>IF(ISBLANK(VLOOKUP(A623,Feature統計!A:N,11,FALSE)),"",VLOOKUP(A623,Feature統計!A:N,11,FALSE))</f>
        <v>#N/A</v>
      </c>
      <c r="I623" s="13" t="e">
        <f>IF(ISBLANK(VLOOKUP(A623,Feature統計!A:N,12,FALSE)),"",VLOOKUP(A623,Feature統計!A:N,12,FALSE))</f>
        <v>#N/A</v>
      </c>
      <c r="J623" s="13" t="e">
        <f>IF(ISBLANK(VLOOKUP(A623,Feature統計!A:N,13,FALSE)),"",VLOOKUP(A623,Feature統計!A:N,13,FALSE))</f>
        <v>#N/A</v>
      </c>
      <c r="K623" s="1" t="str">
        <f>IFERROR(VLOOKUP(E623,SystemTestCase!E:F,2,FALSE),VLOOKUP(E623,HW資料!A:B,2,FALSE))</f>
        <v>StagePass</v>
      </c>
      <c r="L623" s="1"/>
      <c r="M623" s="13"/>
      <c r="N623" s="72"/>
      <c r="O623" s="11" t="s">
        <v>3002</v>
      </c>
      <c r="P623" s="11"/>
      <c r="Q623" s="11"/>
      <c r="S623" t="str">
        <f t="shared" si="9"/>
        <v>Out of scope</v>
      </c>
    </row>
    <row r="624" spans="1:19" x14ac:dyDescent="0.4">
      <c r="A624" s="12" t="str">
        <f>VLOOKUP(E624,匯總複製!H:N,5,FALSE)</f>
        <v>Out of scope</v>
      </c>
      <c r="B624" s="12" t="str">
        <f>VLOOKUP(E624,匯總複製!H:N,7,FALSE)</f>
        <v>System Requirement</v>
      </c>
      <c r="C624" s="1" t="e">
        <f>VLOOKUP(A624,Feature統計!A:O,15,FALSE)</f>
        <v>#N/A</v>
      </c>
      <c r="D624" s="1" t="e">
        <f>VLOOKUP(A624,Feature統計!A:O,5,FALSE)</f>
        <v>#N/A</v>
      </c>
      <c r="E624" s="12" t="s">
        <v>57</v>
      </c>
      <c r="F624" s="12" t="str">
        <f>VLOOKUP(E624,匯總複製!H:J,2,FALSE)</f>
        <v>RTBM-36219</v>
      </c>
      <c r="G624" s="13" t="e">
        <f>IF(ISBLANK(VLOOKUP(A624,Feature統計!A:N,10,FALSE)),"",VLOOKUP(A624,Feature統計!A:N,10,FALSE))</f>
        <v>#N/A</v>
      </c>
      <c r="H624" s="13" t="e">
        <f>IF(ISBLANK(VLOOKUP(A624,Feature統計!A:N,11,FALSE)),"",VLOOKUP(A624,Feature統計!A:N,11,FALSE))</f>
        <v>#N/A</v>
      </c>
      <c r="I624" s="13" t="e">
        <f>IF(ISBLANK(VLOOKUP(A624,Feature統計!A:N,12,FALSE)),"",VLOOKUP(A624,Feature統計!A:N,12,FALSE))</f>
        <v>#N/A</v>
      </c>
      <c r="J624" s="13" t="e">
        <f>IF(ISBLANK(VLOOKUP(A624,Feature統計!A:N,13,FALSE)),"",VLOOKUP(A624,Feature統計!A:N,13,FALSE))</f>
        <v>#N/A</v>
      </c>
      <c r="K624" s="1" t="str">
        <f>IFERROR(VLOOKUP(E624,SystemTestCase!E:F,2,FALSE),VLOOKUP(E624,HW資料!A:B,2,FALSE))</f>
        <v>Reviewed</v>
      </c>
      <c r="L624" s="1"/>
      <c r="M624" s="13"/>
      <c r="N624" s="72"/>
      <c r="O624" s="11" t="s">
        <v>3002</v>
      </c>
      <c r="P624" s="11"/>
      <c r="Q624" s="11"/>
      <c r="S624" t="str">
        <f t="shared" si="9"/>
        <v>Out of scope</v>
      </c>
    </row>
    <row r="625" spans="1:19" x14ac:dyDescent="0.4">
      <c r="A625" s="12" t="str">
        <f>VLOOKUP(E625,匯總複製!H:N,5,FALSE)</f>
        <v>Packaging and Delivery</v>
      </c>
      <c r="B625" s="12" t="str">
        <f>VLOOKUP(E625,匯總複製!H:N,7,FALSE)</f>
        <v>Hardware Requirement</v>
      </c>
      <c r="C625" s="1" t="e">
        <f>VLOOKUP(A625,Feature統計!A:O,15,FALSE)</f>
        <v>#N/A</v>
      </c>
      <c r="D625" s="1" t="e">
        <f>VLOOKUP(A625,Feature統計!A:O,5,FALSE)</f>
        <v>#N/A</v>
      </c>
      <c r="E625" s="12" t="s">
        <v>1112</v>
      </c>
      <c r="F625" s="12" t="str">
        <f>VLOOKUP(E625,匯總複製!H:J,2,FALSE)</f>
        <v>RTBM-36925</v>
      </c>
      <c r="G625" s="13" t="e">
        <f>IF(ISBLANK(VLOOKUP(A625,Feature統計!A:N,10,FALSE)),"",VLOOKUP(A625,Feature統計!A:N,10,FALSE))</f>
        <v>#N/A</v>
      </c>
      <c r="H625" s="13" t="e">
        <f>IF(ISBLANK(VLOOKUP(A625,Feature統計!A:N,11,FALSE)),"",VLOOKUP(A625,Feature統計!A:N,11,FALSE))</f>
        <v>#N/A</v>
      </c>
      <c r="I625" s="13" t="e">
        <f>IF(ISBLANK(VLOOKUP(A625,Feature統計!A:N,12,FALSE)),"",VLOOKUP(A625,Feature統計!A:N,12,FALSE))</f>
        <v>#N/A</v>
      </c>
      <c r="J625" s="13" t="e">
        <f>IF(ISBLANK(VLOOKUP(A625,Feature統計!A:N,13,FALSE)),"",VLOOKUP(A625,Feature統計!A:N,13,FALSE))</f>
        <v>#N/A</v>
      </c>
      <c r="K625" s="1" t="str">
        <f>IFERROR(VLOOKUP(E625,SystemTestCase!E:F,2,FALSE),VLOOKUP(E625,HW資料!A:B,2,FALSE))</f>
        <v>StagePass</v>
      </c>
      <c r="L625" s="1"/>
      <c r="M625" s="13"/>
      <c r="N625" s="72"/>
      <c r="O625" s="11" t="s">
        <v>3002</v>
      </c>
      <c r="P625" s="11"/>
      <c r="Q625" s="11"/>
      <c r="S625" t="str">
        <f t="shared" si="9"/>
        <v>Packaging and Delivery</v>
      </c>
    </row>
    <row r="626" spans="1:19" x14ac:dyDescent="0.4">
      <c r="A626" s="12" t="str">
        <f>VLOOKUP(E626,匯總複製!H:N,5,FALSE)</f>
        <v>Packaging and Delivery</v>
      </c>
      <c r="B626" s="12" t="str">
        <f>VLOOKUP(E626,匯總複製!H:N,7,FALSE)</f>
        <v>Hardware Requirement</v>
      </c>
      <c r="C626" s="1" t="e">
        <f>VLOOKUP(A626,Feature統計!A:O,15,FALSE)</f>
        <v>#N/A</v>
      </c>
      <c r="D626" s="1" t="e">
        <f>VLOOKUP(A626,Feature統計!A:O,5,FALSE)</f>
        <v>#N/A</v>
      </c>
      <c r="E626" s="12" t="s">
        <v>1160</v>
      </c>
      <c r="F626" s="12" t="str">
        <f>VLOOKUP(E626,匯總複製!H:J,2,FALSE)</f>
        <v>RTBM-36922</v>
      </c>
      <c r="G626" s="13" t="e">
        <f>IF(ISBLANK(VLOOKUP(A626,Feature統計!A:N,10,FALSE)),"",VLOOKUP(A626,Feature統計!A:N,10,FALSE))</f>
        <v>#N/A</v>
      </c>
      <c r="H626" s="13" t="e">
        <f>IF(ISBLANK(VLOOKUP(A626,Feature統計!A:N,11,FALSE)),"",VLOOKUP(A626,Feature統計!A:N,11,FALSE))</f>
        <v>#N/A</v>
      </c>
      <c r="I626" s="13" t="e">
        <f>IF(ISBLANK(VLOOKUP(A626,Feature統計!A:N,12,FALSE)),"",VLOOKUP(A626,Feature統計!A:N,12,FALSE))</f>
        <v>#N/A</v>
      </c>
      <c r="J626" s="13" t="e">
        <f>IF(ISBLANK(VLOOKUP(A626,Feature統計!A:N,13,FALSE)),"",VLOOKUP(A626,Feature統計!A:N,13,FALSE))</f>
        <v>#N/A</v>
      </c>
      <c r="K626" s="1" t="str">
        <f>IFERROR(VLOOKUP(E626,SystemTestCase!E:F,2,FALSE),VLOOKUP(E626,HW資料!A:B,2,FALSE))</f>
        <v>Reviewed</v>
      </c>
      <c r="L626" s="1"/>
      <c r="M626" s="13"/>
      <c r="N626" s="72"/>
      <c r="O626" s="11" t="s">
        <v>3002</v>
      </c>
      <c r="P626" s="11"/>
      <c r="Q626" s="11"/>
      <c r="S626" t="str">
        <f t="shared" si="9"/>
        <v>Packaging and Delivery</v>
      </c>
    </row>
    <row r="627" spans="1:19" x14ac:dyDescent="0.4">
      <c r="A627" s="12" t="str">
        <f>VLOOKUP(E627,匯總複製!H:N,5,FALSE)</f>
        <v>Packaging and Delivery</v>
      </c>
      <c r="B627" s="12" t="str">
        <f>VLOOKUP(E627,匯總複製!H:N,7,FALSE)</f>
        <v>Hardware Requirement</v>
      </c>
      <c r="C627" s="1" t="e">
        <f>VLOOKUP(A627,Feature統計!A:O,15,FALSE)</f>
        <v>#N/A</v>
      </c>
      <c r="D627" s="1" t="e">
        <f>VLOOKUP(A627,Feature統計!A:O,5,FALSE)</f>
        <v>#N/A</v>
      </c>
      <c r="E627" s="12" t="s">
        <v>1175</v>
      </c>
      <c r="F627" s="12" t="str">
        <f>VLOOKUP(E627,匯總複製!H:J,2,FALSE)</f>
        <v>RTBM-36921</v>
      </c>
      <c r="G627" s="13" t="e">
        <f>IF(ISBLANK(VLOOKUP(A627,Feature統計!A:N,10,FALSE)),"",VLOOKUP(A627,Feature統計!A:N,10,FALSE))</f>
        <v>#N/A</v>
      </c>
      <c r="H627" s="13" t="e">
        <f>IF(ISBLANK(VLOOKUP(A627,Feature統計!A:N,11,FALSE)),"",VLOOKUP(A627,Feature統計!A:N,11,FALSE))</f>
        <v>#N/A</v>
      </c>
      <c r="I627" s="13" t="e">
        <f>IF(ISBLANK(VLOOKUP(A627,Feature統計!A:N,12,FALSE)),"",VLOOKUP(A627,Feature統計!A:N,12,FALSE))</f>
        <v>#N/A</v>
      </c>
      <c r="J627" s="13" t="e">
        <f>IF(ISBLANK(VLOOKUP(A627,Feature統計!A:N,13,FALSE)),"",VLOOKUP(A627,Feature統計!A:N,13,FALSE))</f>
        <v>#N/A</v>
      </c>
      <c r="K627" s="1" t="str">
        <f>IFERROR(VLOOKUP(E627,SystemTestCase!E:F,2,FALSE),VLOOKUP(E627,HW資料!A:B,2,FALSE))</f>
        <v>StagePass</v>
      </c>
      <c r="L627" s="1"/>
      <c r="M627" s="13"/>
      <c r="N627" s="72"/>
      <c r="O627" s="11" t="s">
        <v>3002</v>
      </c>
      <c r="P627" s="11"/>
      <c r="Q627" s="11"/>
      <c r="S627" t="str">
        <f t="shared" si="9"/>
        <v>Packaging and Delivery</v>
      </c>
    </row>
    <row r="628" spans="1:19" x14ac:dyDescent="0.4">
      <c r="A628" s="12" t="str">
        <f>VLOOKUP(E628,匯總複製!H:N,5,FALSE)</f>
        <v>Painting</v>
      </c>
      <c r="B628" s="12" t="str">
        <f>VLOOKUP(E628,匯總複製!H:N,7,FALSE)</f>
        <v>Hardware Requirement</v>
      </c>
      <c r="C628" s="1" t="e">
        <f>VLOOKUP(A628,Feature統計!A:O,15,FALSE)</f>
        <v>#N/A</v>
      </c>
      <c r="D628" s="1" t="e">
        <f>VLOOKUP(A628,Feature統計!A:O,5,FALSE)</f>
        <v>#N/A</v>
      </c>
      <c r="E628" s="12" t="s">
        <v>1062</v>
      </c>
      <c r="F628" s="12" t="str">
        <f>VLOOKUP(E628,匯總複製!H:J,2,FALSE)</f>
        <v>RTBM-36849</v>
      </c>
      <c r="G628" s="13" t="e">
        <f>IF(ISBLANK(VLOOKUP(A628,Feature統計!A:N,10,FALSE)),"",VLOOKUP(A628,Feature統計!A:N,10,FALSE))</f>
        <v>#N/A</v>
      </c>
      <c r="H628" s="13" t="e">
        <f>IF(ISBLANK(VLOOKUP(A628,Feature統計!A:N,11,FALSE)),"",VLOOKUP(A628,Feature統計!A:N,11,FALSE))</f>
        <v>#N/A</v>
      </c>
      <c r="I628" s="13" t="e">
        <f>IF(ISBLANK(VLOOKUP(A628,Feature統計!A:N,12,FALSE)),"",VLOOKUP(A628,Feature統計!A:N,12,FALSE))</f>
        <v>#N/A</v>
      </c>
      <c r="J628" s="13" t="e">
        <f>IF(ISBLANK(VLOOKUP(A628,Feature統計!A:N,13,FALSE)),"",VLOOKUP(A628,Feature統計!A:N,13,FALSE))</f>
        <v>#N/A</v>
      </c>
      <c r="K628" s="1" t="str">
        <f>IFERROR(VLOOKUP(E628,SystemTestCase!E:F,2,FALSE),VLOOKUP(E628,HW資料!A:B,2,FALSE))</f>
        <v>StagePass</v>
      </c>
      <c r="L628" s="1"/>
      <c r="M628" s="13"/>
      <c r="N628" s="72"/>
      <c r="O628" s="11" t="s">
        <v>3002</v>
      </c>
      <c r="P628" s="11"/>
      <c r="Q628" s="11"/>
      <c r="S628" t="str">
        <f t="shared" si="9"/>
        <v>Painting</v>
      </c>
    </row>
    <row r="629" spans="1:19" x14ac:dyDescent="0.4">
      <c r="A629" s="12" t="str">
        <f>VLOOKUP(E629,匯總複製!H:N,5,FALSE)</f>
        <v>Painting</v>
      </c>
      <c r="B629" s="12" t="str">
        <f>VLOOKUP(E629,匯總複製!H:N,7,FALSE)</f>
        <v>Hardware Requirement</v>
      </c>
      <c r="C629" s="1" t="e">
        <f>VLOOKUP(A629,Feature統計!A:O,15,FALSE)</f>
        <v>#N/A</v>
      </c>
      <c r="D629" s="1" t="e">
        <f>VLOOKUP(A629,Feature統計!A:O,5,FALSE)</f>
        <v>#N/A</v>
      </c>
      <c r="E629" s="12" t="s">
        <v>1064</v>
      </c>
      <c r="F629" s="12" t="str">
        <f>VLOOKUP(E629,匯總複製!H:J,2,FALSE)</f>
        <v>RTBM-36947</v>
      </c>
      <c r="G629" s="13" t="e">
        <f>IF(ISBLANK(VLOOKUP(A629,Feature統計!A:N,10,FALSE)),"",VLOOKUP(A629,Feature統計!A:N,10,FALSE))</f>
        <v>#N/A</v>
      </c>
      <c r="H629" s="13" t="e">
        <f>IF(ISBLANK(VLOOKUP(A629,Feature統計!A:N,11,FALSE)),"",VLOOKUP(A629,Feature統計!A:N,11,FALSE))</f>
        <v>#N/A</v>
      </c>
      <c r="I629" s="13" t="e">
        <f>IF(ISBLANK(VLOOKUP(A629,Feature統計!A:N,12,FALSE)),"",VLOOKUP(A629,Feature統計!A:N,12,FALSE))</f>
        <v>#N/A</v>
      </c>
      <c r="J629" s="13" t="e">
        <f>IF(ISBLANK(VLOOKUP(A629,Feature統計!A:N,13,FALSE)),"",VLOOKUP(A629,Feature統計!A:N,13,FALSE))</f>
        <v>#N/A</v>
      </c>
      <c r="K629" s="1" t="str">
        <f>IFERROR(VLOOKUP(E629,SystemTestCase!E:F,2,FALSE),VLOOKUP(E629,HW資料!A:B,2,FALSE))</f>
        <v>Reviewed</v>
      </c>
      <c r="L629" s="1"/>
      <c r="M629" s="13"/>
      <c r="N629" s="72"/>
      <c r="O629" s="11" t="s">
        <v>3002</v>
      </c>
      <c r="P629" s="11"/>
      <c r="Q629" s="11"/>
      <c r="S629" t="str">
        <f t="shared" si="9"/>
        <v>Painting</v>
      </c>
    </row>
    <row r="630" spans="1:19" x14ac:dyDescent="0.4">
      <c r="A630" s="12" t="str">
        <f>VLOOKUP(E630,匯總複製!H:N,5,FALSE)</f>
        <v>Painting</v>
      </c>
      <c r="B630" s="12" t="str">
        <f>VLOOKUP(E630,匯總複製!H:N,7,FALSE)</f>
        <v>Hardware Requirement</v>
      </c>
      <c r="C630" s="1" t="e">
        <f>VLOOKUP(A630,Feature統計!A:O,15,FALSE)</f>
        <v>#N/A</v>
      </c>
      <c r="D630" s="1" t="e">
        <f>VLOOKUP(A630,Feature統計!A:O,5,FALSE)</f>
        <v>#N/A</v>
      </c>
      <c r="E630" s="12" t="s">
        <v>1066</v>
      </c>
      <c r="F630" s="12" t="str">
        <f>VLOOKUP(E630,匯總複製!H:J,2,FALSE)</f>
        <v>RTBM-36946</v>
      </c>
      <c r="G630" s="13" t="e">
        <f>IF(ISBLANK(VLOOKUP(A630,Feature統計!A:N,10,FALSE)),"",VLOOKUP(A630,Feature統計!A:N,10,FALSE))</f>
        <v>#N/A</v>
      </c>
      <c r="H630" s="13" t="e">
        <f>IF(ISBLANK(VLOOKUP(A630,Feature統計!A:N,11,FALSE)),"",VLOOKUP(A630,Feature統計!A:N,11,FALSE))</f>
        <v>#N/A</v>
      </c>
      <c r="I630" s="13" t="e">
        <f>IF(ISBLANK(VLOOKUP(A630,Feature統計!A:N,12,FALSE)),"",VLOOKUP(A630,Feature統計!A:N,12,FALSE))</f>
        <v>#N/A</v>
      </c>
      <c r="J630" s="13" t="e">
        <f>IF(ISBLANK(VLOOKUP(A630,Feature統計!A:N,13,FALSE)),"",VLOOKUP(A630,Feature統計!A:N,13,FALSE))</f>
        <v>#N/A</v>
      </c>
      <c r="K630" s="1" t="str">
        <f>IFERROR(VLOOKUP(E630,SystemTestCase!E:F,2,FALSE),VLOOKUP(E630,HW資料!A:B,2,FALSE))</f>
        <v>StagePass</v>
      </c>
      <c r="L630" s="1"/>
      <c r="M630" s="13"/>
      <c r="N630" s="72"/>
      <c r="O630" s="11" t="s">
        <v>3002</v>
      </c>
      <c r="P630" s="11"/>
      <c r="Q630" s="11"/>
      <c r="S630" t="str">
        <f t="shared" si="9"/>
        <v>Painting</v>
      </c>
    </row>
    <row r="631" spans="1:19" x14ac:dyDescent="0.4">
      <c r="A631" s="12" t="str">
        <f>VLOOKUP(E631,匯總複製!H:N,5,FALSE)</f>
        <v>Painting</v>
      </c>
      <c r="B631" s="12" t="str">
        <f>VLOOKUP(E631,匯總複製!H:N,7,FALSE)</f>
        <v>Hardware Requirement</v>
      </c>
      <c r="C631" s="1" t="e">
        <f>VLOOKUP(A631,Feature統計!A:O,15,FALSE)</f>
        <v>#N/A</v>
      </c>
      <c r="D631" s="1" t="e">
        <f>VLOOKUP(A631,Feature統計!A:O,5,FALSE)</f>
        <v>#N/A</v>
      </c>
      <c r="E631" s="12" t="s">
        <v>1070</v>
      </c>
      <c r="F631" s="12" t="str">
        <f>VLOOKUP(E631,匯總複製!H:J,2,FALSE)</f>
        <v>RTBM-36945</v>
      </c>
      <c r="G631" s="13" t="e">
        <f>IF(ISBLANK(VLOOKUP(A631,Feature統計!A:N,10,FALSE)),"",VLOOKUP(A631,Feature統計!A:N,10,FALSE))</f>
        <v>#N/A</v>
      </c>
      <c r="H631" s="13" t="e">
        <f>IF(ISBLANK(VLOOKUP(A631,Feature統計!A:N,11,FALSE)),"",VLOOKUP(A631,Feature統計!A:N,11,FALSE))</f>
        <v>#N/A</v>
      </c>
      <c r="I631" s="13" t="e">
        <f>IF(ISBLANK(VLOOKUP(A631,Feature統計!A:N,12,FALSE)),"",VLOOKUP(A631,Feature統計!A:N,12,FALSE))</f>
        <v>#N/A</v>
      </c>
      <c r="J631" s="13" t="e">
        <f>IF(ISBLANK(VLOOKUP(A631,Feature統計!A:N,13,FALSE)),"",VLOOKUP(A631,Feature統計!A:N,13,FALSE))</f>
        <v>#N/A</v>
      </c>
      <c r="K631" s="1" t="str">
        <f>IFERROR(VLOOKUP(E631,SystemTestCase!E:F,2,FALSE),VLOOKUP(E631,HW資料!A:B,2,FALSE))</f>
        <v>StagePass</v>
      </c>
      <c r="L631" s="1"/>
      <c r="M631" s="13"/>
      <c r="N631" s="72"/>
      <c r="O631" s="11" t="s">
        <v>3002</v>
      </c>
      <c r="P631" s="11"/>
      <c r="Q631" s="11"/>
      <c r="S631" t="str">
        <f t="shared" si="9"/>
        <v>Painting</v>
      </c>
    </row>
    <row r="632" spans="1:19" x14ac:dyDescent="0.4">
      <c r="A632" s="12" t="str">
        <f>VLOOKUP(E632,匯總複製!H:N,5,FALSE)</f>
        <v>Painting</v>
      </c>
      <c r="B632" s="12" t="str">
        <f>VLOOKUP(E632,匯總複製!H:N,7,FALSE)</f>
        <v>Hardware Requirement</v>
      </c>
      <c r="C632" s="1" t="e">
        <f>VLOOKUP(A632,Feature統計!A:O,15,FALSE)</f>
        <v>#N/A</v>
      </c>
      <c r="D632" s="1" t="e">
        <f>VLOOKUP(A632,Feature統計!A:O,5,FALSE)</f>
        <v>#N/A</v>
      </c>
      <c r="E632" s="12" t="s">
        <v>1073</v>
      </c>
      <c r="F632" s="12" t="str">
        <f>VLOOKUP(E632,匯總複製!H:J,2,FALSE)</f>
        <v>RTBM-36944</v>
      </c>
      <c r="G632" s="13" t="e">
        <f>IF(ISBLANK(VLOOKUP(A632,Feature統計!A:N,10,FALSE)),"",VLOOKUP(A632,Feature統計!A:N,10,FALSE))</f>
        <v>#N/A</v>
      </c>
      <c r="H632" s="13" t="e">
        <f>IF(ISBLANK(VLOOKUP(A632,Feature統計!A:N,11,FALSE)),"",VLOOKUP(A632,Feature統計!A:N,11,FALSE))</f>
        <v>#N/A</v>
      </c>
      <c r="I632" s="13" t="e">
        <f>IF(ISBLANK(VLOOKUP(A632,Feature統計!A:N,12,FALSE)),"",VLOOKUP(A632,Feature統計!A:N,12,FALSE))</f>
        <v>#N/A</v>
      </c>
      <c r="J632" s="13" t="e">
        <f>IF(ISBLANK(VLOOKUP(A632,Feature統計!A:N,13,FALSE)),"",VLOOKUP(A632,Feature統計!A:N,13,FALSE))</f>
        <v>#N/A</v>
      </c>
      <c r="K632" s="1" t="str">
        <f>IFERROR(VLOOKUP(E632,SystemTestCase!E:F,2,FALSE),VLOOKUP(E632,HW資料!A:B,2,FALSE))</f>
        <v>StagePass</v>
      </c>
      <c r="L632" s="1"/>
      <c r="M632" s="13"/>
      <c r="N632" s="72"/>
      <c r="O632" s="11" t="s">
        <v>3002</v>
      </c>
      <c r="P632" s="11"/>
      <c r="Q632" s="11"/>
      <c r="S632" t="str">
        <f t="shared" si="9"/>
        <v>Painting</v>
      </c>
    </row>
    <row r="633" spans="1:19" x14ac:dyDescent="0.4">
      <c r="A633" s="12" t="str">
        <f>VLOOKUP(E633,匯總複製!H:N,5,FALSE)</f>
        <v>Painting</v>
      </c>
      <c r="B633" s="12" t="str">
        <f>VLOOKUP(E633,匯總複製!H:N,7,FALSE)</f>
        <v>Hardware Requirement</v>
      </c>
      <c r="C633" s="1" t="e">
        <f>VLOOKUP(A633,Feature統計!A:O,15,FALSE)</f>
        <v>#N/A</v>
      </c>
      <c r="D633" s="1" t="e">
        <f>VLOOKUP(A633,Feature統計!A:O,5,FALSE)</f>
        <v>#N/A</v>
      </c>
      <c r="E633" s="12" t="s">
        <v>1075</v>
      </c>
      <c r="F633" s="12" t="str">
        <f>VLOOKUP(E633,匯總複製!H:J,2,FALSE)</f>
        <v>RTBM-36943</v>
      </c>
      <c r="G633" s="13" t="e">
        <f>IF(ISBLANK(VLOOKUP(A633,Feature統計!A:N,10,FALSE)),"",VLOOKUP(A633,Feature統計!A:N,10,FALSE))</f>
        <v>#N/A</v>
      </c>
      <c r="H633" s="13" t="e">
        <f>IF(ISBLANK(VLOOKUP(A633,Feature統計!A:N,11,FALSE)),"",VLOOKUP(A633,Feature統計!A:N,11,FALSE))</f>
        <v>#N/A</v>
      </c>
      <c r="I633" s="13" t="e">
        <f>IF(ISBLANK(VLOOKUP(A633,Feature統計!A:N,12,FALSE)),"",VLOOKUP(A633,Feature統計!A:N,12,FALSE))</f>
        <v>#N/A</v>
      </c>
      <c r="J633" s="13" t="e">
        <f>IF(ISBLANK(VLOOKUP(A633,Feature統計!A:N,13,FALSE)),"",VLOOKUP(A633,Feature統計!A:N,13,FALSE))</f>
        <v>#N/A</v>
      </c>
      <c r="K633" s="1" t="str">
        <f>IFERROR(VLOOKUP(E633,SystemTestCase!E:F,2,FALSE),VLOOKUP(E633,HW資料!A:B,2,FALSE))</f>
        <v>StagePass</v>
      </c>
      <c r="L633" s="1"/>
      <c r="M633" s="13"/>
      <c r="N633" s="72"/>
      <c r="O633" s="11" t="s">
        <v>3002</v>
      </c>
      <c r="P633" s="11"/>
      <c r="Q633" s="11"/>
      <c r="S633" t="str">
        <f t="shared" si="9"/>
        <v>Painting</v>
      </c>
    </row>
    <row r="634" spans="1:19" x14ac:dyDescent="0.4">
      <c r="A634" s="12" t="str">
        <f>VLOOKUP(E634,匯總複製!H:N,5,FALSE)</f>
        <v>Painting</v>
      </c>
      <c r="B634" s="12" t="str">
        <f>VLOOKUP(E634,匯總複製!H:N,7,FALSE)</f>
        <v>Hardware Requirement</v>
      </c>
      <c r="C634" s="1" t="e">
        <f>VLOOKUP(A634,Feature統計!A:O,15,FALSE)</f>
        <v>#N/A</v>
      </c>
      <c r="D634" s="1" t="e">
        <f>VLOOKUP(A634,Feature統計!A:O,5,FALSE)</f>
        <v>#N/A</v>
      </c>
      <c r="E634" s="12" t="s">
        <v>1079</v>
      </c>
      <c r="F634" s="12" t="str">
        <f>VLOOKUP(E634,匯總複製!H:J,2,FALSE)</f>
        <v>RTBM-36942</v>
      </c>
      <c r="G634" s="13" t="e">
        <f>IF(ISBLANK(VLOOKUP(A634,Feature統計!A:N,10,FALSE)),"",VLOOKUP(A634,Feature統計!A:N,10,FALSE))</f>
        <v>#N/A</v>
      </c>
      <c r="H634" s="13" t="e">
        <f>IF(ISBLANK(VLOOKUP(A634,Feature統計!A:N,11,FALSE)),"",VLOOKUP(A634,Feature統計!A:N,11,FALSE))</f>
        <v>#N/A</v>
      </c>
      <c r="I634" s="13" t="e">
        <f>IF(ISBLANK(VLOOKUP(A634,Feature統計!A:N,12,FALSE)),"",VLOOKUP(A634,Feature統計!A:N,12,FALSE))</f>
        <v>#N/A</v>
      </c>
      <c r="J634" s="13" t="e">
        <f>IF(ISBLANK(VLOOKUP(A634,Feature統計!A:N,13,FALSE)),"",VLOOKUP(A634,Feature統計!A:N,13,FALSE))</f>
        <v>#N/A</v>
      </c>
      <c r="K634" s="1" t="str">
        <f>IFERROR(VLOOKUP(E634,SystemTestCase!E:F,2,FALSE),VLOOKUP(E634,HW資料!A:B,2,FALSE))</f>
        <v>StagePass</v>
      </c>
      <c r="L634" s="1"/>
      <c r="M634" s="13"/>
      <c r="N634" s="72"/>
      <c r="O634" s="11" t="s">
        <v>3002</v>
      </c>
      <c r="P634" s="11"/>
      <c r="Q634" s="11"/>
      <c r="S634" t="str">
        <f t="shared" si="9"/>
        <v>Painting</v>
      </c>
    </row>
    <row r="635" spans="1:19" x14ac:dyDescent="0.4">
      <c r="A635" s="12" t="str">
        <f>VLOOKUP(E635,匯總複製!H:N,5,FALSE)</f>
        <v>Painting</v>
      </c>
      <c r="B635" s="12" t="str">
        <f>VLOOKUP(E635,匯總複製!H:N,7,FALSE)</f>
        <v>Hardware Requirement</v>
      </c>
      <c r="C635" s="1" t="e">
        <f>VLOOKUP(A635,Feature統計!A:O,15,FALSE)</f>
        <v>#N/A</v>
      </c>
      <c r="D635" s="1" t="e">
        <f>VLOOKUP(A635,Feature統計!A:O,5,FALSE)</f>
        <v>#N/A</v>
      </c>
      <c r="E635" s="12" t="s">
        <v>1085</v>
      </c>
      <c r="F635" s="12" t="str">
        <f>VLOOKUP(E635,匯總複製!H:J,2,FALSE)</f>
        <v>RTBM-36941</v>
      </c>
      <c r="G635" s="13" t="e">
        <f>IF(ISBLANK(VLOOKUP(A635,Feature統計!A:N,10,FALSE)),"",VLOOKUP(A635,Feature統計!A:N,10,FALSE))</f>
        <v>#N/A</v>
      </c>
      <c r="H635" s="13" t="e">
        <f>IF(ISBLANK(VLOOKUP(A635,Feature統計!A:N,11,FALSE)),"",VLOOKUP(A635,Feature統計!A:N,11,FALSE))</f>
        <v>#N/A</v>
      </c>
      <c r="I635" s="13" t="e">
        <f>IF(ISBLANK(VLOOKUP(A635,Feature統計!A:N,12,FALSE)),"",VLOOKUP(A635,Feature統計!A:N,12,FALSE))</f>
        <v>#N/A</v>
      </c>
      <c r="J635" s="13" t="e">
        <f>IF(ISBLANK(VLOOKUP(A635,Feature統計!A:N,13,FALSE)),"",VLOOKUP(A635,Feature統計!A:N,13,FALSE))</f>
        <v>#N/A</v>
      </c>
      <c r="K635" s="1" t="str">
        <f>IFERROR(VLOOKUP(E635,SystemTestCase!E:F,2,FALSE),VLOOKUP(E635,HW資料!A:B,2,FALSE))</f>
        <v>StagePass</v>
      </c>
      <c r="L635" s="1"/>
      <c r="M635" s="13"/>
      <c r="N635" s="72"/>
      <c r="O635" s="11" t="s">
        <v>3002</v>
      </c>
      <c r="P635" s="11"/>
      <c r="Q635" s="11"/>
      <c r="S635" t="str">
        <f t="shared" si="9"/>
        <v>Painting</v>
      </c>
    </row>
    <row r="636" spans="1:19" x14ac:dyDescent="0.4">
      <c r="A636" s="12" t="str">
        <f>VLOOKUP(E636,匯總複製!H:N,5,FALSE)</f>
        <v>Painting</v>
      </c>
      <c r="B636" s="12" t="str">
        <f>VLOOKUP(E636,匯總複製!H:N,7,FALSE)</f>
        <v>Hardware Requirement</v>
      </c>
      <c r="C636" s="1" t="e">
        <f>VLOOKUP(A636,Feature統計!A:O,15,FALSE)</f>
        <v>#N/A</v>
      </c>
      <c r="D636" s="1" t="e">
        <f>VLOOKUP(A636,Feature統計!A:O,5,FALSE)</f>
        <v>#N/A</v>
      </c>
      <c r="E636" s="12" t="s">
        <v>1089</v>
      </c>
      <c r="F636" s="12" t="str">
        <f>VLOOKUP(E636,匯總複製!H:J,2,FALSE)</f>
        <v>RTBM-36940</v>
      </c>
      <c r="G636" s="13" t="e">
        <f>IF(ISBLANK(VLOOKUP(A636,Feature統計!A:N,10,FALSE)),"",VLOOKUP(A636,Feature統計!A:N,10,FALSE))</f>
        <v>#N/A</v>
      </c>
      <c r="H636" s="13" t="e">
        <f>IF(ISBLANK(VLOOKUP(A636,Feature統計!A:N,11,FALSE)),"",VLOOKUP(A636,Feature統計!A:N,11,FALSE))</f>
        <v>#N/A</v>
      </c>
      <c r="I636" s="13" t="e">
        <f>IF(ISBLANK(VLOOKUP(A636,Feature統計!A:N,12,FALSE)),"",VLOOKUP(A636,Feature統計!A:N,12,FALSE))</f>
        <v>#N/A</v>
      </c>
      <c r="J636" s="13" t="e">
        <f>IF(ISBLANK(VLOOKUP(A636,Feature統計!A:N,13,FALSE)),"",VLOOKUP(A636,Feature統計!A:N,13,FALSE))</f>
        <v>#N/A</v>
      </c>
      <c r="K636" s="1" t="str">
        <f>IFERROR(VLOOKUP(E636,SystemTestCase!E:F,2,FALSE),VLOOKUP(E636,HW資料!A:B,2,FALSE))</f>
        <v>StagePass</v>
      </c>
      <c r="L636" s="1"/>
      <c r="M636" s="13"/>
      <c r="N636" s="72"/>
      <c r="O636" s="11" t="s">
        <v>3002</v>
      </c>
      <c r="P636" s="11"/>
      <c r="Q636" s="11"/>
      <c r="S636" t="str">
        <f t="shared" si="9"/>
        <v>Painting</v>
      </c>
    </row>
    <row r="637" spans="1:19" x14ac:dyDescent="0.4">
      <c r="A637" s="12" t="str">
        <f>VLOOKUP(E637,匯總複製!H:N,5,FALSE)</f>
        <v>Painting</v>
      </c>
      <c r="B637" s="12" t="str">
        <f>VLOOKUP(E637,匯總複製!H:N,7,FALSE)</f>
        <v>Hardware Requirement</v>
      </c>
      <c r="C637" s="1" t="e">
        <f>VLOOKUP(A637,Feature統計!A:O,15,FALSE)</f>
        <v>#N/A</v>
      </c>
      <c r="D637" s="1" t="e">
        <f>VLOOKUP(A637,Feature統計!A:O,5,FALSE)</f>
        <v>#N/A</v>
      </c>
      <c r="E637" s="12" t="s">
        <v>1093</v>
      </c>
      <c r="F637" s="12" t="str">
        <f>VLOOKUP(E637,匯總複製!H:J,2,FALSE)</f>
        <v>RTBM-36939</v>
      </c>
      <c r="G637" s="13" t="e">
        <f>IF(ISBLANK(VLOOKUP(A637,Feature統計!A:N,10,FALSE)),"",VLOOKUP(A637,Feature統計!A:N,10,FALSE))</f>
        <v>#N/A</v>
      </c>
      <c r="H637" s="13" t="e">
        <f>IF(ISBLANK(VLOOKUP(A637,Feature統計!A:N,11,FALSE)),"",VLOOKUP(A637,Feature統計!A:N,11,FALSE))</f>
        <v>#N/A</v>
      </c>
      <c r="I637" s="13" t="e">
        <f>IF(ISBLANK(VLOOKUP(A637,Feature統計!A:N,12,FALSE)),"",VLOOKUP(A637,Feature統計!A:N,12,FALSE))</f>
        <v>#N/A</v>
      </c>
      <c r="J637" s="13" t="e">
        <f>IF(ISBLANK(VLOOKUP(A637,Feature統計!A:N,13,FALSE)),"",VLOOKUP(A637,Feature統計!A:N,13,FALSE))</f>
        <v>#N/A</v>
      </c>
      <c r="K637" s="1" t="str">
        <f>IFERROR(VLOOKUP(E637,SystemTestCase!E:F,2,FALSE),VLOOKUP(E637,HW資料!A:B,2,FALSE))</f>
        <v>StagePass</v>
      </c>
      <c r="L637" s="1"/>
      <c r="M637" s="13"/>
      <c r="N637" s="72"/>
      <c r="O637" s="11" t="s">
        <v>3002</v>
      </c>
      <c r="P637" s="11"/>
      <c r="Q637" s="11"/>
      <c r="S637" t="str">
        <f t="shared" si="9"/>
        <v>Painting</v>
      </c>
    </row>
    <row r="638" spans="1:19" x14ac:dyDescent="0.4">
      <c r="A638" s="12" t="str">
        <f>VLOOKUP(E638,匯總複製!H:N,5,FALSE)</f>
        <v>Painting</v>
      </c>
      <c r="B638" s="12" t="str">
        <f>VLOOKUP(E638,匯總複製!H:N,7,FALSE)</f>
        <v>Hardware Requirement</v>
      </c>
      <c r="C638" s="1" t="e">
        <f>VLOOKUP(A638,Feature統計!A:O,15,FALSE)</f>
        <v>#N/A</v>
      </c>
      <c r="D638" s="1" t="e">
        <f>VLOOKUP(A638,Feature統計!A:O,5,FALSE)</f>
        <v>#N/A</v>
      </c>
      <c r="E638" s="12" t="s">
        <v>1101</v>
      </c>
      <c r="F638" s="12" t="str">
        <f>VLOOKUP(E638,匯總複製!H:J,2,FALSE)</f>
        <v>RTBM-36938</v>
      </c>
      <c r="G638" s="13" t="e">
        <f>IF(ISBLANK(VLOOKUP(A638,Feature統計!A:N,10,FALSE)),"",VLOOKUP(A638,Feature統計!A:N,10,FALSE))</f>
        <v>#N/A</v>
      </c>
      <c r="H638" s="13" t="e">
        <f>IF(ISBLANK(VLOOKUP(A638,Feature統計!A:N,11,FALSE)),"",VLOOKUP(A638,Feature統計!A:N,11,FALSE))</f>
        <v>#N/A</v>
      </c>
      <c r="I638" s="13" t="e">
        <f>IF(ISBLANK(VLOOKUP(A638,Feature統計!A:N,12,FALSE)),"",VLOOKUP(A638,Feature統計!A:N,12,FALSE))</f>
        <v>#N/A</v>
      </c>
      <c r="J638" s="13" t="e">
        <f>IF(ISBLANK(VLOOKUP(A638,Feature統計!A:N,13,FALSE)),"",VLOOKUP(A638,Feature統計!A:N,13,FALSE))</f>
        <v>#N/A</v>
      </c>
      <c r="K638" s="1" t="str">
        <f>IFERROR(VLOOKUP(E638,SystemTestCase!E:F,2,FALSE),VLOOKUP(E638,HW資料!A:B,2,FALSE))</f>
        <v>StagePass</v>
      </c>
      <c r="L638" s="1"/>
      <c r="M638" s="13"/>
      <c r="N638" s="72"/>
      <c r="O638" s="11" t="s">
        <v>3002</v>
      </c>
      <c r="P638" s="11"/>
      <c r="Q638" s="11"/>
      <c r="S638" t="str">
        <f t="shared" si="9"/>
        <v>Painting</v>
      </c>
    </row>
    <row r="639" spans="1:19" x14ac:dyDescent="0.4">
      <c r="A639" s="12" t="str">
        <f>VLOOKUP(E639,匯總複製!H:N,5,FALSE)</f>
        <v>Painting</v>
      </c>
      <c r="B639" s="12" t="str">
        <f>VLOOKUP(E639,匯總複製!H:N,7,FALSE)</f>
        <v>Hardware Requirement</v>
      </c>
      <c r="C639" s="1" t="e">
        <f>VLOOKUP(A639,Feature統計!A:O,15,FALSE)</f>
        <v>#N/A</v>
      </c>
      <c r="D639" s="1" t="e">
        <f>VLOOKUP(A639,Feature統計!A:O,5,FALSE)</f>
        <v>#N/A</v>
      </c>
      <c r="E639" s="12" t="s">
        <v>1108</v>
      </c>
      <c r="F639" s="12" t="str">
        <f>VLOOKUP(E639,匯總複製!H:J,2,FALSE)</f>
        <v>RTBM-36937</v>
      </c>
      <c r="G639" s="13" t="e">
        <f>IF(ISBLANK(VLOOKUP(A639,Feature統計!A:N,10,FALSE)),"",VLOOKUP(A639,Feature統計!A:N,10,FALSE))</f>
        <v>#N/A</v>
      </c>
      <c r="H639" s="13" t="e">
        <f>IF(ISBLANK(VLOOKUP(A639,Feature統計!A:N,11,FALSE)),"",VLOOKUP(A639,Feature統計!A:N,11,FALSE))</f>
        <v>#N/A</v>
      </c>
      <c r="I639" s="13" t="e">
        <f>IF(ISBLANK(VLOOKUP(A639,Feature統計!A:N,12,FALSE)),"",VLOOKUP(A639,Feature統計!A:N,12,FALSE))</f>
        <v>#N/A</v>
      </c>
      <c r="J639" s="13" t="e">
        <f>IF(ISBLANK(VLOOKUP(A639,Feature統計!A:N,13,FALSE)),"",VLOOKUP(A639,Feature統計!A:N,13,FALSE))</f>
        <v>#N/A</v>
      </c>
      <c r="K639" s="1" t="str">
        <f>IFERROR(VLOOKUP(E639,SystemTestCase!E:F,2,FALSE),VLOOKUP(E639,HW資料!A:B,2,FALSE))</f>
        <v>StagePass</v>
      </c>
      <c r="L639" s="1"/>
      <c r="M639" s="13"/>
      <c r="N639" s="72"/>
      <c r="O639" s="11" t="s">
        <v>3002</v>
      </c>
      <c r="P639" s="11"/>
      <c r="Q639" s="11"/>
      <c r="S639" t="str">
        <f t="shared" si="9"/>
        <v>Painting</v>
      </c>
    </row>
    <row r="640" spans="1:19" x14ac:dyDescent="0.4">
      <c r="A640" s="12" t="str">
        <f>VLOOKUP(E640,匯總複製!H:N,5,FALSE)</f>
        <v>Painting</v>
      </c>
      <c r="B640" s="12" t="str">
        <f>VLOOKUP(E640,匯總複製!H:N,7,FALSE)</f>
        <v>Hardware Requirement</v>
      </c>
      <c r="C640" s="1" t="e">
        <f>VLOOKUP(A640,Feature統計!A:O,15,FALSE)</f>
        <v>#N/A</v>
      </c>
      <c r="D640" s="1" t="e">
        <f>VLOOKUP(A640,Feature統計!A:O,5,FALSE)</f>
        <v>#N/A</v>
      </c>
      <c r="E640" s="12" t="s">
        <v>1126</v>
      </c>
      <c r="F640" s="12" t="str">
        <f>VLOOKUP(E640,匯總複製!H:J,2,FALSE)</f>
        <v>RTBM-36924</v>
      </c>
      <c r="G640" s="13" t="e">
        <f>IF(ISBLANK(VLOOKUP(A640,Feature統計!A:N,10,FALSE)),"",VLOOKUP(A640,Feature統計!A:N,10,FALSE))</f>
        <v>#N/A</v>
      </c>
      <c r="H640" s="13" t="e">
        <f>IF(ISBLANK(VLOOKUP(A640,Feature統計!A:N,11,FALSE)),"",VLOOKUP(A640,Feature統計!A:N,11,FALSE))</f>
        <v>#N/A</v>
      </c>
      <c r="I640" s="13" t="e">
        <f>IF(ISBLANK(VLOOKUP(A640,Feature統計!A:N,12,FALSE)),"",VLOOKUP(A640,Feature統計!A:N,12,FALSE))</f>
        <v>#N/A</v>
      </c>
      <c r="J640" s="13" t="e">
        <f>IF(ISBLANK(VLOOKUP(A640,Feature統計!A:N,13,FALSE)),"",VLOOKUP(A640,Feature統計!A:N,13,FALSE))</f>
        <v>#N/A</v>
      </c>
      <c r="K640" s="1" t="str">
        <f>IFERROR(VLOOKUP(E640,SystemTestCase!E:F,2,FALSE),VLOOKUP(E640,HW資料!A:B,2,FALSE))</f>
        <v>StagePass</v>
      </c>
      <c r="L640" s="1"/>
      <c r="M640" s="13"/>
      <c r="N640" s="72"/>
      <c r="O640" s="11" t="s">
        <v>3002</v>
      </c>
      <c r="P640" s="11"/>
      <c r="Q640" s="11"/>
      <c r="S640" t="str">
        <f t="shared" si="9"/>
        <v>Painting</v>
      </c>
    </row>
    <row r="641" spans="1:19" x14ac:dyDescent="0.4">
      <c r="A641" s="12" t="str">
        <f>VLOOKUP(E641,匯總複製!H:N,5,FALSE)</f>
        <v>Parts Weight</v>
      </c>
      <c r="B641" s="12" t="str">
        <f>VLOOKUP(E641,匯總複製!H:N,7,FALSE)</f>
        <v>Hardware Requirement</v>
      </c>
      <c r="C641" s="1" t="str">
        <f>VLOOKUP(A641,Feature統計!A:O,15,FALSE)</f>
        <v>Pass</v>
      </c>
      <c r="D641" s="1" t="str">
        <f>VLOOKUP(A641,Feature統計!A:O,5,FALSE)</f>
        <v>Skaut</v>
      </c>
      <c r="E641" s="12" t="s">
        <v>1022</v>
      </c>
      <c r="F641" s="12" t="str">
        <f>VLOOKUP(E641,匯總複製!H:J,2,FALSE)</f>
        <v>RTBM-36794</v>
      </c>
      <c r="G641" s="13">
        <f>IF(ISBLANK(VLOOKUP(A641,Feature統計!A:N,10,FALSE)),"",VLOOKUP(A641,Feature統計!A:N,10,FALSE))</f>
        <v>44866</v>
      </c>
      <c r="H641" s="13">
        <f>IF(ISBLANK(VLOOKUP(A641,Feature統計!A:N,11,FALSE)),"",VLOOKUP(A641,Feature統計!A:N,11,FALSE))</f>
        <v>44895</v>
      </c>
      <c r="I641" s="13">
        <f>IF(ISBLANK(VLOOKUP(A641,Feature統計!A:N,12,FALSE)),"",VLOOKUP(A641,Feature統計!A:N,12,FALSE))</f>
        <v>44866</v>
      </c>
      <c r="J641" s="13">
        <f>IF(ISBLANK(VLOOKUP(A641,Feature統計!A:N,13,FALSE)),"",VLOOKUP(A641,Feature統計!A:N,13,FALSE))</f>
        <v>44895</v>
      </c>
      <c r="K641" s="1" t="str">
        <f>IFERROR(VLOOKUP(E641,SystemTestCase!E:F,2,FALSE),VLOOKUP(E641,HW資料!A:B,2,FALSE))</f>
        <v>StagePass</v>
      </c>
      <c r="L641" s="1"/>
      <c r="M641" s="13"/>
      <c r="N641" s="72"/>
      <c r="O641" s="11"/>
      <c r="P641" s="11"/>
      <c r="Q641" s="11"/>
      <c r="S641" t="str">
        <f t="shared" si="9"/>
        <v>Parts Weight</v>
      </c>
    </row>
    <row r="642" spans="1:19" x14ac:dyDescent="0.4">
      <c r="A642" s="12" t="str">
        <f>VLOOKUP(E642,匯總複製!H:N,5,FALSE)</f>
        <v>Parts Weight</v>
      </c>
      <c r="B642" s="12" t="str">
        <f>VLOOKUP(E642,匯總複製!H:N,7,FALSE)</f>
        <v>Hardware Requirement</v>
      </c>
      <c r="C642" s="1" t="str">
        <f>VLOOKUP(A642,Feature統計!A:O,15,FALSE)</f>
        <v>Pass</v>
      </c>
      <c r="D642" s="1" t="str">
        <f>VLOOKUP(A642,Feature統計!A:O,5,FALSE)</f>
        <v>Skaut</v>
      </c>
      <c r="E642" s="12" t="s">
        <v>1228</v>
      </c>
      <c r="F642" s="12" t="str">
        <f>VLOOKUP(E642,匯總複製!H:J,2,FALSE)</f>
        <v>RTBM-36792</v>
      </c>
      <c r="G642" s="13">
        <f>IF(ISBLANK(VLOOKUP(A642,Feature統計!A:N,10,FALSE)),"",VLOOKUP(A642,Feature統計!A:N,10,FALSE))</f>
        <v>44866</v>
      </c>
      <c r="H642" s="13">
        <f>IF(ISBLANK(VLOOKUP(A642,Feature統計!A:N,11,FALSE)),"",VLOOKUP(A642,Feature統計!A:N,11,FALSE))</f>
        <v>44895</v>
      </c>
      <c r="I642" s="13">
        <f>IF(ISBLANK(VLOOKUP(A642,Feature統計!A:N,12,FALSE)),"",VLOOKUP(A642,Feature統計!A:N,12,FALSE))</f>
        <v>44866</v>
      </c>
      <c r="J642" s="13">
        <f>IF(ISBLANK(VLOOKUP(A642,Feature統計!A:N,13,FALSE)),"",VLOOKUP(A642,Feature統計!A:N,13,FALSE))</f>
        <v>44895</v>
      </c>
      <c r="K642" s="1" t="str">
        <f>IFERROR(VLOOKUP(E642,SystemTestCase!E:F,2,FALSE),VLOOKUP(E642,HW資料!A:B,2,FALSE))</f>
        <v>StagePass</v>
      </c>
      <c r="L642" s="1"/>
      <c r="M642" s="13"/>
      <c r="N642" s="72"/>
      <c r="O642" s="11"/>
      <c r="P642" s="11"/>
      <c r="Q642" s="11"/>
      <c r="S642" t="str">
        <f t="shared" si="9"/>
        <v>Parts Weight</v>
      </c>
    </row>
    <row r="643" spans="1:19" x14ac:dyDescent="0.4">
      <c r="A643" s="12" t="str">
        <f>VLOOKUP(E643,匯總複製!H:N,5,FALSE)</f>
        <v>Parts Weight</v>
      </c>
      <c r="B643" s="12" t="str">
        <f>VLOOKUP(E643,匯總複製!H:N,7,FALSE)</f>
        <v>Hardware Requirement</v>
      </c>
      <c r="C643" s="1" t="str">
        <f>VLOOKUP(A643,Feature統計!A:O,15,FALSE)</f>
        <v>Pass</v>
      </c>
      <c r="D643" s="1" t="str">
        <f>VLOOKUP(A643,Feature統計!A:O,5,FALSE)</f>
        <v>Skaut</v>
      </c>
      <c r="E643" s="12" t="s">
        <v>1229</v>
      </c>
      <c r="F643" s="12" t="str">
        <f>VLOOKUP(E643,匯總複製!H:J,2,FALSE)</f>
        <v>RTBM-36791</v>
      </c>
      <c r="G643" s="13">
        <f>IF(ISBLANK(VLOOKUP(A643,Feature統計!A:N,10,FALSE)),"",VLOOKUP(A643,Feature統計!A:N,10,FALSE))</f>
        <v>44866</v>
      </c>
      <c r="H643" s="13">
        <f>IF(ISBLANK(VLOOKUP(A643,Feature統計!A:N,11,FALSE)),"",VLOOKUP(A643,Feature統計!A:N,11,FALSE))</f>
        <v>44895</v>
      </c>
      <c r="I643" s="13">
        <f>IF(ISBLANK(VLOOKUP(A643,Feature統計!A:N,12,FALSE)),"",VLOOKUP(A643,Feature統計!A:N,12,FALSE))</f>
        <v>44866</v>
      </c>
      <c r="J643" s="13">
        <f>IF(ISBLANK(VLOOKUP(A643,Feature統計!A:N,13,FALSE)),"",VLOOKUP(A643,Feature統計!A:N,13,FALSE))</f>
        <v>44895</v>
      </c>
      <c r="K643" s="1" t="str">
        <f>IFERROR(VLOOKUP(E643,SystemTestCase!E:F,2,FALSE),VLOOKUP(E643,HW資料!A:B,2,FALSE))</f>
        <v>StagePass</v>
      </c>
      <c r="L643" s="1"/>
      <c r="M643" s="13"/>
      <c r="N643" s="72"/>
      <c r="O643" s="11"/>
      <c r="P643" s="11"/>
      <c r="Q643" s="11"/>
      <c r="S643" t="str">
        <f t="shared" ref="S643:S706" si="10">P643&amp;A643</f>
        <v>Parts Weight</v>
      </c>
    </row>
    <row r="644" spans="1:19" x14ac:dyDescent="0.4">
      <c r="A644" s="12" t="str">
        <f>VLOOKUP(E644,匯總複製!H:N,5,FALSE)</f>
        <v>Parts Weight</v>
      </c>
      <c r="B644" s="12" t="str">
        <f>VLOOKUP(E644,匯總複製!H:N,7,FALSE)</f>
        <v>Hardware Requirement</v>
      </c>
      <c r="C644" s="1" t="str">
        <f>VLOOKUP(A644,Feature統計!A:O,15,FALSE)</f>
        <v>Pass</v>
      </c>
      <c r="D644" s="1" t="str">
        <f>VLOOKUP(A644,Feature統計!A:O,5,FALSE)</f>
        <v>Skaut</v>
      </c>
      <c r="E644" s="12" t="s">
        <v>1230</v>
      </c>
      <c r="F644" s="12" t="str">
        <f>VLOOKUP(E644,匯總複製!H:J,2,FALSE)</f>
        <v>RTBM-36790</v>
      </c>
      <c r="G644" s="13">
        <f>IF(ISBLANK(VLOOKUP(A644,Feature統計!A:N,10,FALSE)),"",VLOOKUP(A644,Feature統計!A:N,10,FALSE))</f>
        <v>44866</v>
      </c>
      <c r="H644" s="13">
        <f>IF(ISBLANK(VLOOKUP(A644,Feature統計!A:N,11,FALSE)),"",VLOOKUP(A644,Feature統計!A:N,11,FALSE))</f>
        <v>44895</v>
      </c>
      <c r="I644" s="13">
        <f>IF(ISBLANK(VLOOKUP(A644,Feature統計!A:N,12,FALSE)),"",VLOOKUP(A644,Feature統計!A:N,12,FALSE))</f>
        <v>44866</v>
      </c>
      <c r="J644" s="13">
        <f>IF(ISBLANK(VLOOKUP(A644,Feature統計!A:N,13,FALSE)),"",VLOOKUP(A644,Feature統計!A:N,13,FALSE))</f>
        <v>44895</v>
      </c>
      <c r="K644" s="1" t="str">
        <f>IFERROR(VLOOKUP(E644,SystemTestCase!E:F,2,FALSE),VLOOKUP(E644,HW資料!A:B,2,FALSE))</f>
        <v>StagePass</v>
      </c>
      <c r="L644" s="1"/>
      <c r="M644" s="13"/>
      <c r="N644" s="72"/>
      <c r="O644" s="11"/>
      <c r="P644" s="11"/>
      <c r="Q644" s="11"/>
      <c r="S644" t="str">
        <f t="shared" si="10"/>
        <v>Parts Weight</v>
      </c>
    </row>
    <row r="645" spans="1:19" x14ac:dyDescent="0.4">
      <c r="A645" s="12" t="str">
        <f>VLOOKUP(E645,匯總複製!H:N,5,FALSE)</f>
        <v>Parts Weight</v>
      </c>
      <c r="B645" s="12" t="str">
        <f>VLOOKUP(E645,匯總複製!H:N,7,FALSE)</f>
        <v>Hardware Requirement</v>
      </c>
      <c r="C645" s="1" t="str">
        <f>VLOOKUP(A645,Feature統計!A:O,15,FALSE)</f>
        <v>Pass</v>
      </c>
      <c r="D645" s="1" t="str">
        <f>VLOOKUP(A645,Feature統計!A:O,5,FALSE)</f>
        <v>Skaut</v>
      </c>
      <c r="E645" s="12" t="s">
        <v>1231</v>
      </c>
      <c r="F645" s="12" t="str">
        <f>VLOOKUP(E645,匯總複製!H:J,2,FALSE)</f>
        <v>RTBM-36789</v>
      </c>
      <c r="G645" s="13">
        <f>IF(ISBLANK(VLOOKUP(A645,Feature統計!A:N,10,FALSE)),"",VLOOKUP(A645,Feature統計!A:N,10,FALSE))</f>
        <v>44866</v>
      </c>
      <c r="H645" s="13">
        <f>IF(ISBLANK(VLOOKUP(A645,Feature統計!A:N,11,FALSE)),"",VLOOKUP(A645,Feature統計!A:N,11,FALSE))</f>
        <v>44895</v>
      </c>
      <c r="I645" s="13">
        <f>IF(ISBLANK(VLOOKUP(A645,Feature統計!A:N,12,FALSE)),"",VLOOKUP(A645,Feature統計!A:N,12,FALSE))</f>
        <v>44866</v>
      </c>
      <c r="J645" s="13">
        <f>IF(ISBLANK(VLOOKUP(A645,Feature統計!A:N,13,FALSE)),"",VLOOKUP(A645,Feature統計!A:N,13,FALSE))</f>
        <v>44895</v>
      </c>
      <c r="K645" s="1" t="str">
        <f>IFERROR(VLOOKUP(E645,SystemTestCase!E:F,2,FALSE),VLOOKUP(E645,HW資料!A:B,2,FALSE))</f>
        <v>StagePass</v>
      </c>
      <c r="L645" s="1"/>
      <c r="M645" s="13"/>
      <c r="N645" s="72"/>
      <c r="O645" s="11"/>
      <c r="P645" s="11"/>
      <c r="Q645" s="11"/>
      <c r="S645" t="str">
        <f t="shared" si="10"/>
        <v>Parts Weight</v>
      </c>
    </row>
    <row r="646" spans="1:19" x14ac:dyDescent="0.4">
      <c r="A646" s="12" t="str">
        <f>VLOOKUP(E646,匯總複製!H:N,5,FALSE)</f>
        <v>Product compatible to customer specification</v>
      </c>
      <c r="B646" s="12" t="str">
        <f>VLOOKUP(E646,匯總複製!H:N,7,FALSE)</f>
        <v>Hardware Requirement</v>
      </c>
      <c r="C646" s="1" t="str">
        <f>VLOOKUP(A646,Feature統計!A:O,15,FALSE)</f>
        <v>Pass</v>
      </c>
      <c r="D646" s="1" t="str">
        <f>VLOOKUP(A646,Feature統計!A:O,5,FALSE)</f>
        <v>Terry</v>
      </c>
      <c r="E646" s="12" t="s">
        <v>1103</v>
      </c>
      <c r="F646" s="12" t="str">
        <f>VLOOKUP(E646,匯總複製!H:J,2,FALSE)</f>
        <v>RTBM-36159</v>
      </c>
      <c r="G646" s="13">
        <f>IF(ISBLANK(VLOOKUP(A646,Feature統計!A:N,10,FALSE)),"",VLOOKUP(A646,Feature統計!A:N,10,FALSE))</f>
        <v>44879</v>
      </c>
      <c r="H646" s="13" t="str">
        <f>IF(ISBLANK(VLOOKUP(A646,Feature統計!A:N,11,FALSE)),"",VLOOKUP(A646,Feature統計!A:N,11,FALSE))</f>
        <v>TBD</v>
      </c>
      <c r="I646" s="13">
        <f>IF(ISBLANK(VLOOKUP(A646,Feature統計!A:N,12,FALSE)),"",VLOOKUP(A646,Feature統計!A:N,12,FALSE))</f>
        <v>44888</v>
      </c>
      <c r="J646" s="13" t="str">
        <f>IF(ISBLANK(VLOOKUP(A646,Feature統計!A:N,13,FALSE)),"",VLOOKUP(A646,Feature統計!A:N,13,FALSE))</f>
        <v/>
      </c>
      <c r="K646" s="1" t="str">
        <f>IFERROR(VLOOKUP(E646,SystemTestCase!E:F,2,FALSE),VLOOKUP(E646,HW資料!A:B,2,FALSE))</f>
        <v>StagePass</v>
      </c>
      <c r="L646" s="1"/>
      <c r="M646" s="13"/>
      <c r="N646" s="72"/>
      <c r="O646" s="11"/>
      <c r="P646" s="11"/>
      <c r="Q646" s="11"/>
      <c r="S646" t="str">
        <f t="shared" si="10"/>
        <v>Product compatible to customer specification</v>
      </c>
    </row>
    <row r="647" spans="1:19" x14ac:dyDescent="0.4">
      <c r="A647" s="12" t="str">
        <f>VLOOKUP(E647,匯總複製!H:N,5,FALSE)</f>
        <v>Product compatible to customer specification</v>
      </c>
      <c r="B647" s="12" t="str">
        <f>VLOOKUP(E647,匯總複製!H:N,7,FALSE)</f>
        <v>Hardware Requirement</v>
      </c>
      <c r="C647" s="1" t="str">
        <f>VLOOKUP(A647,Feature統計!A:O,15,FALSE)</f>
        <v>Pass</v>
      </c>
      <c r="D647" s="1" t="str">
        <f>VLOOKUP(A647,Feature統計!A:O,5,FALSE)</f>
        <v>Terry</v>
      </c>
      <c r="E647" s="12" t="s">
        <v>1106</v>
      </c>
      <c r="F647" s="12" t="str">
        <f>VLOOKUP(E647,匯總複製!H:J,2,FALSE)</f>
        <v>RTBM-36158</v>
      </c>
      <c r="G647" s="13">
        <f>IF(ISBLANK(VLOOKUP(A647,Feature統計!A:N,10,FALSE)),"",VLOOKUP(A647,Feature統計!A:N,10,FALSE))</f>
        <v>44879</v>
      </c>
      <c r="H647" s="13" t="str">
        <f>IF(ISBLANK(VLOOKUP(A647,Feature統計!A:N,11,FALSE)),"",VLOOKUP(A647,Feature統計!A:N,11,FALSE))</f>
        <v>TBD</v>
      </c>
      <c r="I647" s="13">
        <f>IF(ISBLANK(VLOOKUP(A647,Feature統計!A:N,12,FALSE)),"",VLOOKUP(A647,Feature統計!A:N,12,FALSE))</f>
        <v>44888</v>
      </c>
      <c r="J647" s="13" t="str">
        <f>IF(ISBLANK(VLOOKUP(A647,Feature統計!A:N,13,FALSE)),"",VLOOKUP(A647,Feature統計!A:N,13,FALSE))</f>
        <v/>
      </c>
      <c r="K647" s="1" t="str">
        <f>IFERROR(VLOOKUP(E647,SystemTestCase!E:F,2,FALSE),VLOOKUP(E647,HW資料!A:B,2,FALSE))</f>
        <v>StagePass</v>
      </c>
      <c r="L647" s="1"/>
      <c r="M647" s="13"/>
      <c r="N647" s="72"/>
      <c r="O647" s="11"/>
      <c r="P647" s="11"/>
      <c r="Q647" s="11"/>
      <c r="S647" t="str">
        <f t="shared" si="10"/>
        <v>Product compatible to customer specification</v>
      </c>
    </row>
    <row r="648" spans="1:19" x14ac:dyDescent="0.4">
      <c r="A648" s="12" t="str">
        <f>VLOOKUP(E648,匯總複製!H:N,5,FALSE)</f>
        <v>Product compatible to customer specification</v>
      </c>
      <c r="B648" s="12" t="str">
        <f>VLOOKUP(E648,匯總複製!H:N,7,FALSE)</f>
        <v>Hardware Requirement</v>
      </c>
      <c r="C648" s="1" t="str">
        <f>VLOOKUP(A648,Feature統計!A:O,15,FALSE)</f>
        <v>Pass</v>
      </c>
      <c r="D648" s="1" t="str">
        <f>VLOOKUP(A648,Feature統計!A:O,5,FALSE)</f>
        <v>Terry</v>
      </c>
      <c r="E648" s="12" t="s">
        <v>1134</v>
      </c>
      <c r="F648" s="12" t="str">
        <f>VLOOKUP(E648,匯總複製!H:J,2,FALSE)</f>
        <v>RTBM-36152</v>
      </c>
      <c r="G648" s="13">
        <f>IF(ISBLANK(VLOOKUP(A648,Feature統計!A:N,10,FALSE)),"",VLOOKUP(A648,Feature統計!A:N,10,FALSE))</f>
        <v>44879</v>
      </c>
      <c r="H648" s="13" t="str">
        <f>IF(ISBLANK(VLOOKUP(A648,Feature統計!A:N,11,FALSE)),"",VLOOKUP(A648,Feature統計!A:N,11,FALSE))</f>
        <v>TBD</v>
      </c>
      <c r="I648" s="13">
        <f>IF(ISBLANK(VLOOKUP(A648,Feature統計!A:N,12,FALSE)),"",VLOOKUP(A648,Feature統計!A:N,12,FALSE))</f>
        <v>44888</v>
      </c>
      <c r="J648" s="13" t="str">
        <f>IF(ISBLANK(VLOOKUP(A648,Feature統計!A:N,13,FALSE)),"",VLOOKUP(A648,Feature統計!A:N,13,FALSE))</f>
        <v/>
      </c>
      <c r="K648" s="1" t="str">
        <f>IFERROR(VLOOKUP(E648,SystemTestCase!E:F,2,FALSE),VLOOKUP(E648,HW資料!A:B,2,FALSE))</f>
        <v>StagePass</v>
      </c>
      <c r="L648" s="1"/>
      <c r="M648" s="13"/>
      <c r="N648" s="72"/>
      <c r="O648" s="11"/>
      <c r="P648" s="11"/>
      <c r="Q648" s="11"/>
      <c r="S648" t="str">
        <f t="shared" si="10"/>
        <v>Product compatible to customer specification</v>
      </c>
    </row>
    <row r="649" spans="1:19" x14ac:dyDescent="0.4">
      <c r="A649" s="12" t="str">
        <f>VLOOKUP(E649,匯總複製!H:N,5,FALSE)</f>
        <v>Product compatible to customer specification</v>
      </c>
      <c r="B649" s="12" t="str">
        <f>VLOOKUP(E649,匯總複製!H:N,7,FALSE)</f>
        <v>Hardware Requirement</v>
      </c>
      <c r="C649" s="1" t="str">
        <f>VLOOKUP(A649,Feature統計!A:O,15,FALSE)</f>
        <v>Pass</v>
      </c>
      <c r="D649" s="1" t="str">
        <f>VLOOKUP(A649,Feature統計!A:O,5,FALSE)</f>
        <v>Terry</v>
      </c>
      <c r="E649" s="12" t="s">
        <v>1136</v>
      </c>
      <c r="F649" s="12" t="str">
        <f>VLOOKUP(E649,匯總複製!H:J,2,FALSE)</f>
        <v>RTBM-36156</v>
      </c>
      <c r="G649" s="13">
        <f>IF(ISBLANK(VLOOKUP(A649,Feature統計!A:N,10,FALSE)),"",VLOOKUP(A649,Feature統計!A:N,10,FALSE))</f>
        <v>44879</v>
      </c>
      <c r="H649" s="13" t="str">
        <f>IF(ISBLANK(VLOOKUP(A649,Feature統計!A:N,11,FALSE)),"",VLOOKUP(A649,Feature統計!A:N,11,FALSE))</f>
        <v>TBD</v>
      </c>
      <c r="I649" s="13">
        <f>IF(ISBLANK(VLOOKUP(A649,Feature統計!A:N,12,FALSE)),"",VLOOKUP(A649,Feature統計!A:N,12,FALSE))</f>
        <v>44888</v>
      </c>
      <c r="J649" s="13" t="str">
        <f>IF(ISBLANK(VLOOKUP(A649,Feature統計!A:N,13,FALSE)),"",VLOOKUP(A649,Feature統計!A:N,13,FALSE))</f>
        <v/>
      </c>
      <c r="K649" s="1" t="str">
        <f>IFERROR(VLOOKUP(E649,SystemTestCase!E:F,2,FALSE),VLOOKUP(E649,HW資料!A:B,2,FALSE))</f>
        <v>StagePass</v>
      </c>
      <c r="L649" s="1"/>
      <c r="M649" s="13"/>
      <c r="N649" s="72"/>
      <c r="O649" s="11"/>
      <c r="P649" s="11"/>
      <c r="Q649" s="11"/>
      <c r="S649" t="str">
        <f t="shared" si="10"/>
        <v>Product compatible to customer specification</v>
      </c>
    </row>
    <row r="650" spans="1:19" x14ac:dyDescent="0.4">
      <c r="A650" s="12" t="str">
        <f>VLOOKUP(E650,匯總複製!H:N,5,FALSE)</f>
        <v>Product compatible to customer specification</v>
      </c>
      <c r="B650" s="12" t="str">
        <f>VLOOKUP(E650,匯總複製!H:N,7,FALSE)</f>
        <v>Hardware Requirement</v>
      </c>
      <c r="C650" s="1" t="str">
        <f>VLOOKUP(A650,Feature統計!A:O,15,FALSE)</f>
        <v>Pass</v>
      </c>
      <c r="D650" s="1" t="str">
        <f>VLOOKUP(A650,Feature統計!A:O,5,FALSE)</f>
        <v>Terry</v>
      </c>
      <c r="E650" s="12" t="s">
        <v>1139</v>
      </c>
      <c r="F650" s="12" t="str">
        <f>VLOOKUP(E650,匯總複製!H:J,2,FALSE)</f>
        <v>RTBM-36151</v>
      </c>
      <c r="G650" s="13">
        <f>IF(ISBLANK(VLOOKUP(A650,Feature統計!A:N,10,FALSE)),"",VLOOKUP(A650,Feature統計!A:N,10,FALSE))</f>
        <v>44879</v>
      </c>
      <c r="H650" s="13" t="str">
        <f>IF(ISBLANK(VLOOKUP(A650,Feature統計!A:N,11,FALSE)),"",VLOOKUP(A650,Feature統計!A:N,11,FALSE))</f>
        <v>TBD</v>
      </c>
      <c r="I650" s="13">
        <f>IF(ISBLANK(VLOOKUP(A650,Feature統計!A:N,12,FALSE)),"",VLOOKUP(A650,Feature統計!A:N,12,FALSE))</f>
        <v>44888</v>
      </c>
      <c r="J650" s="13" t="str">
        <f>IF(ISBLANK(VLOOKUP(A650,Feature統計!A:N,13,FALSE)),"",VLOOKUP(A650,Feature統計!A:N,13,FALSE))</f>
        <v/>
      </c>
      <c r="K650" s="1" t="str">
        <f>IFERROR(VLOOKUP(E650,SystemTestCase!E:F,2,FALSE),VLOOKUP(E650,HW資料!A:B,2,FALSE))</f>
        <v>StagePass</v>
      </c>
      <c r="L650" s="1"/>
      <c r="M650" s="13"/>
      <c r="N650" s="72"/>
      <c r="O650" s="11"/>
      <c r="P650" s="11"/>
      <c r="Q650" s="11"/>
      <c r="S650" t="str">
        <f t="shared" si="10"/>
        <v>Product compatible to customer specification</v>
      </c>
    </row>
    <row r="651" spans="1:19" x14ac:dyDescent="0.4">
      <c r="A651" s="12" t="str">
        <f>VLOOKUP(E651,匯總複製!H:N,5,FALSE)</f>
        <v>Product compatible to customer specification</v>
      </c>
      <c r="B651" s="12" t="str">
        <f>VLOOKUP(E651,匯總複製!H:N,7,FALSE)</f>
        <v>Hardware Requirement</v>
      </c>
      <c r="C651" s="1" t="str">
        <f>VLOOKUP(A651,Feature統計!A:O,15,FALSE)</f>
        <v>Pass</v>
      </c>
      <c r="D651" s="1" t="str">
        <f>VLOOKUP(A651,Feature統計!A:O,5,FALSE)</f>
        <v>Terry</v>
      </c>
      <c r="E651" s="12" t="s">
        <v>1151</v>
      </c>
      <c r="F651" s="12" t="str">
        <f>VLOOKUP(E651,匯總複製!H:J,2,FALSE)</f>
        <v>RTBM-36149</v>
      </c>
      <c r="G651" s="13">
        <f>IF(ISBLANK(VLOOKUP(A651,Feature統計!A:N,10,FALSE)),"",VLOOKUP(A651,Feature統計!A:N,10,FALSE))</f>
        <v>44879</v>
      </c>
      <c r="H651" s="13" t="str">
        <f>IF(ISBLANK(VLOOKUP(A651,Feature統計!A:N,11,FALSE)),"",VLOOKUP(A651,Feature統計!A:N,11,FALSE))</f>
        <v>TBD</v>
      </c>
      <c r="I651" s="13">
        <f>IF(ISBLANK(VLOOKUP(A651,Feature統計!A:N,12,FALSE)),"",VLOOKUP(A651,Feature統計!A:N,12,FALSE))</f>
        <v>44888</v>
      </c>
      <c r="J651" s="13" t="str">
        <f>IF(ISBLANK(VLOOKUP(A651,Feature統計!A:N,13,FALSE)),"",VLOOKUP(A651,Feature統計!A:N,13,FALSE))</f>
        <v/>
      </c>
      <c r="K651" s="1" t="str">
        <f>IFERROR(VLOOKUP(E651,SystemTestCase!E:F,2,FALSE),VLOOKUP(E651,HW資料!A:B,2,FALSE))</f>
        <v>StagePass</v>
      </c>
      <c r="L651" s="1"/>
      <c r="M651" s="13"/>
      <c r="N651" s="72"/>
      <c r="O651" s="11"/>
      <c r="P651" s="11"/>
      <c r="Q651" s="11"/>
      <c r="S651" t="str">
        <f t="shared" si="10"/>
        <v>Product compatible to customer specification</v>
      </c>
    </row>
    <row r="652" spans="1:19" x14ac:dyDescent="0.4">
      <c r="A652" s="12" t="str">
        <f>VLOOKUP(E652,匯總複製!H:N,5,FALSE)</f>
        <v>Product compatible to customer specification</v>
      </c>
      <c r="B652" s="12" t="str">
        <f>VLOOKUP(E652,匯總複製!H:N,7,FALSE)</f>
        <v>Hardware Requirement</v>
      </c>
      <c r="C652" s="1" t="str">
        <f>VLOOKUP(A652,Feature統計!A:O,15,FALSE)</f>
        <v>Pass</v>
      </c>
      <c r="D652" s="1" t="str">
        <f>VLOOKUP(A652,Feature統計!A:O,5,FALSE)</f>
        <v>Terry</v>
      </c>
      <c r="E652" s="12" t="s">
        <v>1157</v>
      </c>
      <c r="F652" s="12" t="str">
        <f>VLOOKUP(E652,匯總複製!H:J,2,FALSE)</f>
        <v>RTBM-36154</v>
      </c>
      <c r="G652" s="13">
        <f>IF(ISBLANK(VLOOKUP(A652,Feature統計!A:N,10,FALSE)),"",VLOOKUP(A652,Feature統計!A:N,10,FALSE))</f>
        <v>44879</v>
      </c>
      <c r="H652" s="13" t="str">
        <f>IF(ISBLANK(VLOOKUP(A652,Feature統計!A:N,11,FALSE)),"",VLOOKUP(A652,Feature統計!A:N,11,FALSE))</f>
        <v>TBD</v>
      </c>
      <c r="I652" s="13">
        <f>IF(ISBLANK(VLOOKUP(A652,Feature統計!A:N,12,FALSE)),"",VLOOKUP(A652,Feature統計!A:N,12,FALSE))</f>
        <v>44888</v>
      </c>
      <c r="J652" s="13" t="str">
        <f>IF(ISBLANK(VLOOKUP(A652,Feature統計!A:N,13,FALSE)),"",VLOOKUP(A652,Feature統計!A:N,13,FALSE))</f>
        <v/>
      </c>
      <c r="K652" s="1" t="str">
        <f>IFERROR(VLOOKUP(E652,SystemTestCase!E:F,2,FALSE),VLOOKUP(E652,HW資料!A:B,2,FALSE))</f>
        <v>StagePass</v>
      </c>
      <c r="L652" s="1"/>
      <c r="M652" s="13"/>
      <c r="N652" s="72"/>
      <c r="O652" s="11"/>
      <c r="P652" s="11"/>
      <c r="Q652" s="11"/>
      <c r="S652" t="str">
        <f t="shared" si="10"/>
        <v>Product compatible to customer specification</v>
      </c>
    </row>
    <row r="653" spans="1:19" ht="34" x14ac:dyDescent="0.4">
      <c r="A653" s="12" t="str">
        <f>VLOOKUP(E653,匯總複製!H:N,5,FALSE)</f>
        <v>Materials respect to standard [MA1]</v>
      </c>
      <c r="B653" s="12" t="str">
        <f>VLOOKUP(E653,匯總複製!H:N,7,FALSE)</f>
        <v>Hardware Requirement</v>
      </c>
      <c r="C653" s="1" t="str">
        <f>VLOOKUP(A653,Feature統計!A:O,15,FALSE)</f>
        <v>Pass</v>
      </c>
      <c r="D653" s="1" t="str">
        <f>VLOOKUP(A653,Feature統計!A:O,5,FALSE)</f>
        <v>Skaut</v>
      </c>
      <c r="E653" s="12" t="s">
        <v>1161</v>
      </c>
      <c r="F653" s="12" t="str">
        <f>VLOOKUP(E653,匯總複製!H:J,2,FALSE)</f>
        <v>RTBM-36929</v>
      </c>
      <c r="G653" s="13">
        <f>IF(ISBLANK(VLOOKUP(A653,Feature統計!A:N,10,FALSE)),"",VLOOKUP(A653,Feature統計!A:N,10,FALSE))</f>
        <v>44893</v>
      </c>
      <c r="H653" s="13">
        <f>IF(ISBLANK(VLOOKUP(A653,Feature統計!A:N,11,FALSE)),"",VLOOKUP(A653,Feature統計!A:N,11,FALSE))</f>
        <v>44932</v>
      </c>
      <c r="I653" s="13">
        <f>IF(ISBLANK(VLOOKUP(A653,Feature統計!A:N,12,FALSE)),"",VLOOKUP(A653,Feature統計!A:N,12,FALSE))</f>
        <v>44893</v>
      </c>
      <c r="J653" s="13" t="str">
        <f>IF(ISBLANK(VLOOKUP(A653,Feature統計!A:N,13,FALSE)),"",VLOOKUP(A653,Feature統計!A:N,13,FALSE))</f>
        <v/>
      </c>
      <c r="K653" s="1" t="str">
        <f>IFERROR(VLOOKUP(E653,SystemTestCase!E:F,2,FALSE),VLOOKUP(E653,HW資料!A:B,2,FALSE))</f>
        <v>StagePass</v>
      </c>
      <c r="L653" s="1"/>
      <c r="M653" s="13"/>
      <c r="N653" s="72"/>
      <c r="O653" s="11" t="s">
        <v>5233</v>
      </c>
      <c r="P653" s="11"/>
      <c r="Q653" s="11"/>
      <c r="S653" t="str">
        <f t="shared" si="10"/>
        <v>Materials respect to standard [MA1]</v>
      </c>
    </row>
    <row r="654" spans="1:19" x14ac:dyDescent="0.4">
      <c r="A654" s="12" t="str">
        <f>VLOOKUP(E654,匯總複製!H:N,5,FALSE)</f>
        <v>Product compatible to customer specification</v>
      </c>
      <c r="B654" s="12" t="str">
        <f>VLOOKUP(E654,匯總複製!H:N,7,FALSE)</f>
        <v>Hardware Requirement</v>
      </c>
      <c r="C654" s="1" t="str">
        <f>VLOOKUP(A654,Feature統計!A:O,15,FALSE)</f>
        <v>Pass</v>
      </c>
      <c r="D654" s="1" t="str">
        <f>VLOOKUP(A654,Feature統計!A:O,5,FALSE)</f>
        <v>Terry</v>
      </c>
      <c r="E654" s="12" t="s">
        <v>1171</v>
      </c>
      <c r="F654" s="12" t="str">
        <f>VLOOKUP(E654,匯總複製!H:J,2,FALSE)</f>
        <v>RTBM-36147</v>
      </c>
      <c r="G654" s="13">
        <f>IF(ISBLANK(VLOOKUP(A654,Feature統計!A:N,10,FALSE)),"",VLOOKUP(A654,Feature統計!A:N,10,FALSE))</f>
        <v>44879</v>
      </c>
      <c r="H654" s="13" t="str">
        <f>IF(ISBLANK(VLOOKUP(A654,Feature統計!A:N,11,FALSE)),"",VLOOKUP(A654,Feature統計!A:N,11,FALSE))</f>
        <v>TBD</v>
      </c>
      <c r="I654" s="13">
        <f>IF(ISBLANK(VLOOKUP(A654,Feature統計!A:N,12,FALSE)),"",VLOOKUP(A654,Feature統計!A:N,12,FALSE))</f>
        <v>44888</v>
      </c>
      <c r="J654" s="13" t="str">
        <f>IF(ISBLANK(VLOOKUP(A654,Feature統計!A:N,13,FALSE)),"",VLOOKUP(A654,Feature統計!A:N,13,FALSE))</f>
        <v/>
      </c>
      <c r="K654" s="1" t="str">
        <f>IFERROR(VLOOKUP(E654,SystemTestCase!E:F,2,FALSE),VLOOKUP(E654,HW資料!A:B,2,FALSE))</f>
        <v>StagePass</v>
      </c>
      <c r="L654" s="1"/>
      <c r="M654" s="13"/>
      <c r="N654" s="72"/>
      <c r="O654" s="11"/>
      <c r="P654" s="11"/>
      <c r="Q654" s="11"/>
      <c r="S654" t="str">
        <f t="shared" si="10"/>
        <v>Product compatible to customer specification</v>
      </c>
    </row>
    <row r="655" spans="1:19" ht="119" x14ac:dyDescent="0.4">
      <c r="A655" s="11" t="str">
        <f>VLOOKUP(E655,匯總複製!H:N,5,FALSE)</f>
        <v>Conform to the IUAV REQUIREMENTS document</v>
      </c>
      <c r="B655" s="12" t="str">
        <f>VLOOKUP(E655,匯總複製!H:N,7,FALSE)</f>
        <v>Hardware Requirement</v>
      </c>
      <c r="C655" s="1" t="str">
        <f>VLOOKUP(A655,Feature統計!A:O,15,FALSE)</f>
        <v>Pass</v>
      </c>
      <c r="D655" s="1" t="str">
        <f>VLOOKUP(A655,Feature統計!A:O,5,FALSE)</f>
        <v>Andy</v>
      </c>
      <c r="E655" s="12" t="s">
        <v>1185</v>
      </c>
      <c r="F655" s="12" t="str">
        <f>VLOOKUP(E655,匯總複製!H:J,2,FALSE)</f>
        <v>RTBM-36853</v>
      </c>
      <c r="G655" s="13">
        <f>IF(ISBLANK(VLOOKUP(A655,Feature統計!A:N,10,FALSE)),"",VLOOKUP(A655,Feature統計!A:N,10,FALSE))</f>
        <v>44911</v>
      </c>
      <c r="H655" s="13">
        <f>IF(ISBLANK(VLOOKUP(A655,Feature統計!A:N,11,FALSE)),"",VLOOKUP(A655,Feature統計!A:N,11,FALSE))</f>
        <v>44981</v>
      </c>
      <c r="I655" s="13" t="str">
        <f>IF(ISBLANK(VLOOKUP(A655,Feature統計!A:N,12,FALSE)),"",VLOOKUP(A655,Feature統計!A:N,12,FALSE))</f>
        <v/>
      </c>
      <c r="J655" s="13" t="str">
        <f>IF(ISBLANK(VLOOKUP(A655,Feature統計!A:N,13,FALSE)),"",VLOOKUP(A655,Feature統計!A:N,13,FALSE))</f>
        <v/>
      </c>
      <c r="K655" s="1" t="str">
        <f>IFERROR(VLOOKUP(E655,SystemTestCase!E:F,2,FALSE),VLOOKUP(E655,HW資料!A:B,2,FALSE))</f>
        <v>Pass</v>
      </c>
      <c r="L655" s="1" t="s">
        <v>7071</v>
      </c>
      <c r="M655" s="13"/>
      <c r="N655" s="72" t="s">
        <v>1889</v>
      </c>
      <c r="O655" s="11" t="s">
        <v>5437</v>
      </c>
      <c r="P655" s="11"/>
      <c r="Q655" s="11" t="s">
        <v>5409</v>
      </c>
      <c r="S655" s="60" t="str">
        <f t="shared" si="10"/>
        <v>Conform to the IUAV REQUIREMENTS document</v>
      </c>
    </row>
    <row r="656" spans="1:19" x14ac:dyDescent="0.4">
      <c r="A656" s="12" t="str">
        <f>VLOOKUP(E656,匯總複製!H:N,5,FALSE)</f>
        <v>Product compatible to customer specification</v>
      </c>
      <c r="B656" s="12" t="str">
        <f>VLOOKUP(E656,匯總複製!H:N,7,FALSE)</f>
        <v>Hardware Requirement</v>
      </c>
      <c r="C656" s="1" t="str">
        <f>VLOOKUP(A656,Feature統計!A:O,15,FALSE)</f>
        <v>Pass</v>
      </c>
      <c r="D656" s="1" t="str">
        <f>VLOOKUP(A656,Feature統計!A:O,5,FALSE)</f>
        <v>Terry</v>
      </c>
      <c r="E656" s="12" t="s">
        <v>1201</v>
      </c>
      <c r="F656" s="12" t="str">
        <f>VLOOKUP(E656,匯總複製!H:J,2,FALSE)</f>
        <v>RTBM-36124</v>
      </c>
      <c r="G656" s="13">
        <f>IF(ISBLANK(VLOOKUP(A656,Feature統計!A:N,10,FALSE)),"",VLOOKUP(A656,Feature統計!A:N,10,FALSE))</f>
        <v>44879</v>
      </c>
      <c r="H656" s="13" t="str">
        <f>IF(ISBLANK(VLOOKUP(A656,Feature統計!A:N,11,FALSE)),"",VLOOKUP(A656,Feature統計!A:N,11,FALSE))</f>
        <v>TBD</v>
      </c>
      <c r="I656" s="13">
        <f>IF(ISBLANK(VLOOKUP(A656,Feature統計!A:N,12,FALSE)),"",VLOOKUP(A656,Feature統計!A:N,12,FALSE))</f>
        <v>44888</v>
      </c>
      <c r="J656" s="13" t="str">
        <f>IF(ISBLANK(VLOOKUP(A656,Feature統計!A:N,13,FALSE)),"",VLOOKUP(A656,Feature統計!A:N,13,FALSE))</f>
        <v/>
      </c>
      <c r="K656" s="1" t="str">
        <f>IFERROR(VLOOKUP(E656,SystemTestCase!E:F,2,FALSE),VLOOKUP(E656,HW資料!A:B,2,FALSE))</f>
        <v>StagePass</v>
      </c>
      <c r="L656" s="1"/>
      <c r="M656" s="13"/>
      <c r="N656" s="72"/>
      <c r="O656" s="11"/>
      <c r="P656" s="11"/>
      <c r="Q656" s="11"/>
      <c r="S656" t="str">
        <f t="shared" si="10"/>
        <v>Product compatible to customer specification</v>
      </c>
    </row>
    <row r="657" spans="1:19" x14ac:dyDescent="0.4">
      <c r="A657" s="12" t="str">
        <f>VLOOKUP(E657,匯總複製!H:N,5,FALSE)</f>
        <v>Product compatible to customer specification</v>
      </c>
      <c r="B657" s="12" t="str">
        <f>VLOOKUP(E657,匯總複製!H:N,7,FALSE)</f>
        <v>Hardware Requirement</v>
      </c>
      <c r="C657" s="1" t="str">
        <f>VLOOKUP(A657,Feature統計!A:O,15,FALSE)</f>
        <v>Pass</v>
      </c>
      <c r="D657" s="1" t="str">
        <f>VLOOKUP(A657,Feature統計!A:O,5,FALSE)</f>
        <v>Terry</v>
      </c>
      <c r="E657" s="12" t="s">
        <v>1207</v>
      </c>
      <c r="F657" s="12" t="str">
        <f>VLOOKUP(E657,匯總複製!H:J,2,FALSE)</f>
        <v>RTBM-36123</v>
      </c>
      <c r="G657" s="13">
        <f>IF(ISBLANK(VLOOKUP(A657,Feature統計!A:N,10,FALSE)),"",VLOOKUP(A657,Feature統計!A:N,10,FALSE))</f>
        <v>44879</v>
      </c>
      <c r="H657" s="13" t="str">
        <f>IF(ISBLANK(VLOOKUP(A657,Feature統計!A:N,11,FALSE)),"",VLOOKUP(A657,Feature統計!A:N,11,FALSE))</f>
        <v>TBD</v>
      </c>
      <c r="I657" s="13">
        <f>IF(ISBLANK(VLOOKUP(A657,Feature統計!A:N,12,FALSE)),"",VLOOKUP(A657,Feature統計!A:N,12,FALSE))</f>
        <v>44888</v>
      </c>
      <c r="J657" s="13" t="str">
        <f>IF(ISBLANK(VLOOKUP(A657,Feature統計!A:N,13,FALSE)),"",VLOOKUP(A657,Feature統計!A:N,13,FALSE))</f>
        <v/>
      </c>
      <c r="K657" s="1" t="str">
        <f>IFERROR(VLOOKUP(E657,SystemTestCase!E:F,2,FALSE),VLOOKUP(E657,HW資料!A:B,2,FALSE))</f>
        <v>StagePass</v>
      </c>
      <c r="L657" s="1"/>
      <c r="M657" s="13"/>
      <c r="N657" s="72"/>
      <c r="O657" s="11"/>
      <c r="P657" s="11"/>
      <c r="Q657" s="11"/>
      <c r="S657" t="str">
        <f t="shared" si="10"/>
        <v>Product compatible to customer specification</v>
      </c>
    </row>
    <row r="658" spans="1:19" x14ac:dyDescent="0.4">
      <c r="A658" s="12" t="str">
        <f>VLOOKUP(E658,匯總複製!H:N,5,FALSE)</f>
        <v>Product compatible to customer specification</v>
      </c>
      <c r="B658" s="12" t="str">
        <f>VLOOKUP(E658,匯總複製!H:N,7,FALSE)</f>
        <v>Hardware Requirement</v>
      </c>
      <c r="C658" s="1" t="str">
        <f>VLOOKUP(A658,Feature統計!A:O,15,FALSE)</f>
        <v>Pass</v>
      </c>
      <c r="D658" s="1" t="str">
        <f>VLOOKUP(A658,Feature統計!A:O,5,FALSE)</f>
        <v>Terry</v>
      </c>
      <c r="E658" s="12" t="s">
        <v>1214</v>
      </c>
      <c r="F658" s="12" t="str">
        <f>VLOOKUP(E658,匯總複製!H:J,2,FALSE)</f>
        <v>RTBM-36139</v>
      </c>
      <c r="G658" s="13">
        <f>IF(ISBLANK(VLOOKUP(A658,Feature統計!A:N,10,FALSE)),"",VLOOKUP(A658,Feature統計!A:N,10,FALSE))</f>
        <v>44879</v>
      </c>
      <c r="H658" s="13" t="str">
        <f>IF(ISBLANK(VLOOKUP(A658,Feature統計!A:N,11,FALSE)),"",VLOOKUP(A658,Feature統計!A:N,11,FALSE))</f>
        <v>TBD</v>
      </c>
      <c r="I658" s="13">
        <f>IF(ISBLANK(VLOOKUP(A658,Feature統計!A:N,12,FALSE)),"",VLOOKUP(A658,Feature統計!A:N,12,FALSE))</f>
        <v>44888</v>
      </c>
      <c r="J658" s="13" t="str">
        <f>IF(ISBLANK(VLOOKUP(A658,Feature統計!A:N,13,FALSE)),"",VLOOKUP(A658,Feature統計!A:N,13,FALSE))</f>
        <v/>
      </c>
      <c r="K658" s="1" t="str">
        <f>IFERROR(VLOOKUP(E658,SystemTestCase!E:F,2,FALSE),VLOOKUP(E658,HW資料!A:B,2,FALSE))</f>
        <v>StagePass</v>
      </c>
      <c r="L658" s="1"/>
      <c r="M658" s="13"/>
      <c r="N658" s="72"/>
      <c r="O658" s="11"/>
      <c r="P658" s="11"/>
      <c r="Q658" s="11"/>
      <c r="S658" t="str">
        <f t="shared" si="10"/>
        <v>Product compatible to customer specification</v>
      </c>
    </row>
    <row r="659" spans="1:19" x14ac:dyDescent="0.4">
      <c r="A659" s="12" t="str">
        <f>VLOOKUP(E659,匯總複製!H:N,5,FALSE)</f>
        <v>Product compatible to customer specification</v>
      </c>
      <c r="B659" s="12" t="str">
        <f>VLOOKUP(E659,匯總複製!H:N,7,FALSE)</f>
        <v>Hardware Requirement</v>
      </c>
      <c r="C659" s="1" t="str">
        <f>VLOOKUP(A659,Feature統計!A:O,15,FALSE)</f>
        <v>Pass</v>
      </c>
      <c r="D659" s="1" t="str">
        <f>VLOOKUP(A659,Feature統計!A:O,5,FALSE)</f>
        <v>Terry</v>
      </c>
      <c r="E659" s="12" t="s">
        <v>1221</v>
      </c>
      <c r="F659" s="12" t="str">
        <f>VLOOKUP(E659,匯總複製!H:J,2,FALSE)</f>
        <v>RTBM-36121</v>
      </c>
      <c r="G659" s="13">
        <f>IF(ISBLANK(VLOOKUP(A659,Feature統計!A:N,10,FALSE)),"",VLOOKUP(A659,Feature統計!A:N,10,FALSE))</f>
        <v>44879</v>
      </c>
      <c r="H659" s="13" t="str">
        <f>IF(ISBLANK(VLOOKUP(A659,Feature統計!A:N,11,FALSE)),"",VLOOKUP(A659,Feature統計!A:N,11,FALSE))</f>
        <v>TBD</v>
      </c>
      <c r="I659" s="13">
        <f>IF(ISBLANK(VLOOKUP(A659,Feature統計!A:N,12,FALSE)),"",VLOOKUP(A659,Feature統計!A:N,12,FALSE))</f>
        <v>44888</v>
      </c>
      <c r="J659" s="13" t="str">
        <f>IF(ISBLANK(VLOOKUP(A659,Feature統計!A:N,13,FALSE)),"",VLOOKUP(A659,Feature統計!A:N,13,FALSE))</f>
        <v/>
      </c>
      <c r="K659" s="1" t="str">
        <f>IFERROR(VLOOKUP(E659,SystemTestCase!E:F,2,FALSE),VLOOKUP(E659,HW資料!A:B,2,FALSE))</f>
        <v>StagePass</v>
      </c>
      <c r="L659" s="1"/>
      <c r="M659" s="13"/>
      <c r="N659" s="72"/>
      <c r="O659" s="11"/>
      <c r="P659" s="11"/>
      <c r="Q659" s="11"/>
      <c r="S659" t="str">
        <f t="shared" si="10"/>
        <v>Product compatible to customer specification</v>
      </c>
    </row>
    <row r="660" spans="1:19" ht="102" x14ac:dyDescent="0.4">
      <c r="A660" s="11" t="str">
        <f>VLOOKUP(E660,匯總複製!H:N,5,FALSE)</f>
        <v>Product compatible to customer specification</v>
      </c>
      <c r="B660" s="12" t="str">
        <f>VLOOKUP(E660,匯總複製!H:N,7,FALSE)</f>
        <v>Hardware Requirement</v>
      </c>
      <c r="C660" s="1" t="str">
        <f>VLOOKUP(A660,Feature統計!A:O,15,FALSE)</f>
        <v>Pass</v>
      </c>
      <c r="D660" s="1" t="str">
        <f>VLOOKUP(A660,Feature統計!A:O,5,FALSE)</f>
        <v>Terry</v>
      </c>
      <c r="E660" s="12" t="s">
        <v>1236</v>
      </c>
      <c r="F660" s="12" t="str">
        <f>VLOOKUP(E660,匯總複製!H:J,2,FALSE)</f>
        <v>RTBM-36130</v>
      </c>
      <c r="G660" s="13">
        <f>IF(ISBLANK(VLOOKUP(A660,Feature統計!A:N,10,FALSE)),"",VLOOKUP(A660,Feature統計!A:N,10,FALSE))</f>
        <v>44879</v>
      </c>
      <c r="H660" s="13" t="str">
        <f>IF(ISBLANK(VLOOKUP(A660,Feature統計!A:N,11,FALSE)),"",VLOOKUP(A660,Feature統計!A:N,11,FALSE))</f>
        <v>TBD</v>
      </c>
      <c r="I660" s="13">
        <f>IF(ISBLANK(VLOOKUP(A660,Feature統計!A:N,12,FALSE)),"",VLOOKUP(A660,Feature統計!A:N,12,FALSE))</f>
        <v>44888</v>
      </c>
      <c r="J660" s="13" t="str">
        <f>IF(ISBLANK(VLOOKUP(A660,Feature統計!A:N,13,FALSE)),"",VLOOKUP(A660,Feature統計!A:N,13,FALSE))</f>
        <v/>
      </c>
      <c r="K660" s="1" t="str">
        <f>IFERROR(VLOOKUP(E660,SystemTestCase!E:F,2,FALSE),VLOOKUP(E660,HW資料!A:B,2,FALSE))</f>
        <v>StagePass</v>
      </c>
      <c r="L660" s="1"/>
      <c r="M660" s="13" t="s">
        <v>7018</v>
      </c>
      <c r="N660" s="72" t="s">
        <v>5295</v>
      </c>
      <c r="O660" s="11" t="s">
        <v>7058</v>
      </c>
      <c r="P660" s="11"/>
      <c r="Q660" s="11" t="s">
        <v>5409</v>
      </c>
      <c r="S660" s="60" t="str">
        <f t="shared" si="10"/>
        <v>Product compatible to customer specification</v>
      </c>
    </row>
    <row r="661" spans="1:19" x14ac:dyDescent="0.4">
      <c r="A661" s="12" t="str">
        <f>VLOOKUP(E661,匯總複製!H:N,5,FALSE)</f>
        <v>Product compatible to customer specification</v>
      </c>
      <c r="B661" s="12" t="str">
        <f>VLOOKUP(E661,匯總複製!H:N,7,FALSE)</f>
        <v>Hardware Requirement</v>
      </c>
      <c r="C661" s="1" t="str">
        <f>VLOOKUP(A661,Feature統計!A:O,15,FALSE)</f>
        <v>Pass</v>
      </c>
      <c r="D661" s="1" t="str">
        <f>VLOOKUP(A661,Feature統計!A:O,5,FALSE)</f>
        <v>Terry</v>
      </c>
      <c r="E661" s="12" t="s">
        <v>1245</v>
      </c>
      <c r="F661" s="12" t="str">
        <f>VLOOKUP(E661,匯總複製!H:J,2,FALSE)</f>
        <v>RTBM-36117</v>
      </c>
      <c r="G661" s="13">
        <f>IF(ISBLANK(VLOOKUP(A661,Feature統計!A:N,10,FALSE)),"",VLOOKUP(A661,Feature統計!A:N,10,FALSE))</f>
        <v>44879</v>
      </c>
      <c r="H661" s="13" t="str">
        <f>IF(ISBLANK(VLOOKUP(A661,Feature統計!A:N,11,FALSE)),"",VLOOKUP(A661,Feature統計!A:N,11,FALSE))</f>
        <v>TBD</v>
      </c>
      <c r="I661" s="13">
        <f>IF(ISBLANK(VLOOKUP(A661,Feature統計!A:N,12,FALSE)),"",VLOOKUP(A661,Feature統計!A:N,12,FALSE))</f>
        <v>44888</v>
      </c>
      <c r="J661" s="13" t="str">
        <f>IF(ISBLANK(VLOOKUP(A661,Feature統計!A:N,13,FALSE)),"",VLOOKUP(A661,Feature統計!A:N,13,FALSE))</f>
        <v/>
      </c>
      <c r="K661" s="1" t="str">
        <f>IFERROR(VLOOKUP(E661,SystemTestCase!E:F,2,FALSE),VLOOKUP(E661,HW資料!A:B,2,FALSE))</f>
        <v>StagePass</v>
      </c>
      <c r="L661" s="1"/>
      <c r="M661" s="13"/>
      <c r="N661" s="72"/>
      <c r="O661" s="11"/>
      <c r="P661" s="11"/>
      <c r="Q661" s="11"/>
      <c r="S661" t="str">
        <f t="shared" si="10"/>
        <v>Product compatible to customer specification</v>
      </c>
    </row>
    <row r="662" spans="1:19" ht="51" x14ac:dyDescent="0.4">
      <c r="A662" s="12" t="str">
        <f>VLOOKUP(E662,匯總複製!H:N,5,FALSE)</f>
        <v>Product compatible to customer specification</v>
      </c>
      <c r="B662" s="12" t="str">
        <f>VLOOKUP(E662,匯總複製!H:N,7,FALSE)</f>
        <v>System Requirement</v>
      </c>
      <c r="C662" s="1" t="str">
        <f>VLOOKUP(A662,Feature統計!A:O,15,FALSE)</f>
        <v>Pass</v>
      </c>
      <c r="D662" s="1" t="str">
        <f>VLOOKUP(A662,Feature統計!A:O,5,FALSE)</f>
        <v>Terry</v>
      </c>
      <c r="E662" s="12" t="s">
        <v>59</v>
      </c>
      <c r="F662" s="12" t="str">
        <f>VLOOKUP(E662,匯總複製!H:J,2,FALSE)</f>
        <v>RTBM-36056</v>
      </c>
      <c r="G662" s="13">
        <f>IF(ISBLANK(VLOOKUP(A662,Feature統計!A:N,10,FALSE)),"",VLOOKUP(A662,Feature統計!A:N,10,FALSE))</f>
        <v>44879</v>
      </c>
      <c r="H662" s="13" t="str">
        <f>IF(ISBLANK(VLOOKUP(A662,Feature統計!A:N,11,FALSE)),"",VLOOKUP(A662,Feature統計!A:N,11,FALSE))</f>
        <v>TBD</v>
      </c>
      <c r="I662" s="13">
        <f>IF(ISBLANK(VLOOKUP(A662,Feature統計!A:N,12,FALSE)),"",VLOOKUP(A662,Feature統計!A:N,12,FALSE))</f>
        <v>44888</v>
      </c>
      <c r="J662" s="13" t="str">
        <f>IF(ISBLANK(VLOOKUP(A662,Feature統計!A:N,13,FALSE)),"",VLOOKUP(A662,Feature統計!A:N,13,FALSE))</f>
        <v/>
      </c>
      <c r="K662" s="1" t="str">
        <f>IFERROR(VLOOKUP(E662,SystemTestCase!E:F,2,FALSE),VLOOKUP(E662,HW資料!A:B,2,FALSE))</f>
        <v>Pass</v>
      </c>
      <c r="L662" s="1"/>
      <c r="M662" s="13"/>
      <c r="N662" s="72"/>
      <c r="O662" s="11" t="s">
        <v>5245</v>
      </c>
      <c r="P662" s="11"/>
      <c r="Q662" s="11"/>
      <c r="S662" t="str">
        <f t="shared" si="10"/>
        <v>Product compatible to customer specification</v>
      </c>
    </row>
    <row r="663" spans="1:19" ht="136" x14ac:dyDescent="0.4">
      <c r="A663" s="11" t="str">
        <f>VLOOKUP(E663,匯總複製!H:N,5,FALSE)</f>
        <v>Not testable - Notice or guideline</v>
      </c>
      <c r="B663" s="12" t="str">
        <f>VLOOKUP(E663,匯總複製!H:N,7,FALSE)</f>
        <v>System Requirement</v>
      </c>
      <c r="C663" s="1" t="e">
        <f>VLOOKUP(A663,Feature統計!A:O,15,FALSE)</f>
        <v>#N/A</v>
      </c>
      <c r="D663" s="1" t="e">
        <f>VLOOKUP(A663,Feature統計!A:O,5,FALSE)</f>
        <v>#N/A</v>
      </c>
      <c r="E663" s="12" t="s">
        <v>61</v>
      </c>
      <c r="F663" s="12" t="str">
        <f>VLOOKUP(E663,匯總複製!H:J,2,FALSE)</f>
        <v>RTBM-36271</v>
      </c>
      <c r="G663" s="13" t="e">
        <f>IF(ISBLANK(VLOOKUP(A663,Feature統計!A:N,10,FALSE)),"",VLOOKUP(A663,Feature統計!A:N,10,FALSE))</f>
        <v>#N/A</v>
      </c>
      <c r="H663" s="13" t="e">
        <f>IF(ISBLANK(VLOOKUP(A663,Feature統計!A:N,11,FALSE)),"",VLOOKUP(A663,Feature統計!A:N,11,FALSE))</f>
        <v>#N/A</v>
      </c>
      <c r="I663" s="13" t="e">
        <f>IF(ISBLANK(VLOOKUP(A663,Feature統計!A:N,12,FALSE)),"",VLOOKUP(A663,Feature統計!A:N,12,FALSE))</f>
        <v>#N/A</v>
      </c>
      <c r="J663" s="13" t="e">
        <f>IF(ISBLANK(VLOOKUP(A663,Feature統計!A:N,13,FALSE)),"",VLOOKUP(A663,Feature統計!A:N,13,FALSE))</f>
        <v>#N/A</v>
      </c>
      <c r="K663" s="1" t="str">
        <f>IFERROR(VLOOKUP(E663,SystemTestCase!E:F,2,FALSE),VLOOKUP(E663,HW資料!A:B,2,FALSE))</f>
        <v>Reviewed</v>
      </c>
      <c r="L663" s="1"/>
      <c r="M663" s="13"/>
      <c r="N663" s="72" t="s">
        <v>5295</v>
      </c>
      <c r="O663" s="11" t="s">
        <v>7075</v>
      </c>
      <c r="P663" s="11"/>
      <c r="Q663" s="11" t="s">
        <v>5409</v>
      </c>
      <c r="S663" s="60" t="str">
        <f t="shared" si="10"/>
        <v>Not testable - Notice or guideline</v>
      </c>
    </row>
    <row r="664" spans="1:19" ht="85" x14ac:dyDescent="0.4">
      <c r="A664" s="11" t="str">
        <f>VLOOKUP(E664,匯總複製!H:N,5,FALSE)</f>
        <v>B21 7130</v>
      </c>
      <c r="B664" s="12" t="str">
        <f>VLOOKUP(E664,匯總複製!H:N,7,FALSE)</f>
        <v>System Requirement</v>
      </c>
      <c r="C664" s="1" t="str">
        <f>VLOOKUP(A664,Feature統計!A:O,15,FALSE)</f>
        <v>Pass</v>
      </c>
      <c r="D664" s="1" t="str">
        <f>VLOOKUP(A664,Feature統計!A:O,5,FALSE)</f>
        <v>Winson</v>
      </c>
      <c r="E664" s="12" t="s">
        <v>359</v>
      </c>
      <c r="F664" s="12" t="str">
        <f>VLOOKUP(E664,匯總複製!H:J,2,FALSE)</f>
        <v>RTBM-36212</v>
      </c>
      <c r="G664" s="13">
        <f>IF(ISBLANK(VLOOKUP(A664,Feature統計!A:N,10,FALSE)),"",VLOOKUP(A664,Feature統計!A:N,10,FALSE))</f>
        <v>44823</v>
      </c>
      <c r="H664" s="13">
        <f>IF(ISBLANK(VLOOKUP(A664,Feature統計!A:N,11,FALSE)),"",VLOOKUP(A664,Feature統計!A:N,11,FALSE))</f>
        <v>45030</v>
      </c>
      <c r="I664" s="13">
        <f>IF(ISBLANK(VLOOKUP(A664,Feature統計!A:N,12,FALSE)),"",VLOOKUP(A664,Feature統計!A:N,12,FALSE))</f>
        <v>44823</v>
      </c>
      <c r="J664" s="13" t="str">
        <f>IF(ISBLANK(VLOOKUP(A664,Feature統計!A:N,13,FALSE)),"",VLOOKUP(A664,Feature統計!A:N,13,FALSE))</f>
        <v/>
      </c>
      <c r="K664" s="1" t="str">
        <f>IFERROR(VLOOKUP(E664,SystemTestCase!E:F,2,FALSE),VLOOKUP(E664,HW資料!A:B,2,FALSE))</f>
        <v>StagePass</v>
      </c>
      <c r="L664" s="1"/>
      <c r="M664" s="13"/>
      <c r="N664" s="72" t="s">
        <v>5292</v>
      </c>
      <c r="O664" s="11" t="s">
        <v>7016</v>
      </c>
      <c r="P664" s="11"/>
      <c r="Q664" s="11" t="s">
        <v>5409</v>
      </c>
      <c r="S664" s="60" t="str">
        <f t="shared" si="10"/>
        <v>B21 7130</v>
      </c>
    </row>
    <row r="665" spans="1:19" ht="34" x14ac:dyDescent="0.4">
      <c r="A665" s="12" t="str">
        <f>VLOOKUP(E665,匯總複製!H:N,5,FALSE)</f>
        <v>Out of scope</v>
      </c>
      <c r="B665" s="12" t="str">
        <f>VLOOKUP(E665,匯總複製!H:N,7,FALSE)</f>
        <v>System Requirement</v>
      </c>
      <c r="C665" s="1" t="e">
        <f>VLOOKUP(A665,Feature統計!A:O,15,FALSE)</f>
        <v>#N/A</v>
      </c>
      <c r="D665" s="1" t="e">
        <f>VLOOKUP(A665,Feature統計!A:O,5,FALSE)</f>
        <v>#N/A</v>
      </c>
      <c r="E665" s="12" t="s">
        <v>370</v>
      </c>
      <c r="F665" s="12" t="str">
        <f>VLOOKUP(E665,匯總複製!H:J,2,FALSE)</f>
        <v>RTBM-36630</v>
      </c>
      <c r="G665" s="13" t="e">
        <f>IF(ISBLANK(VLOOKUP(A665,Feature統計!A:N,10,FALSE)),"",VLOOKUP(A665,Feature統計!A:N,10,FALSE))</f>
        <v>#N/A</v>
      </c>
      <c r="H665" s="13" t="e">
        <f>IF(ISBLANK(VLOOKUP(A665,Feature統計!A:N,11,FALSE)),"",VLOOKUP(A665,Feature統計!A:N,11,FALSE))</f>
        <v>#N/A</v>
      </c>
      <c r="I665" s="13" t="e">
        <f>IF(ISBLANK(VLOOKUP(A665,Feature統計!A:N,12,FALSE)),"",VLOOKUP(A665,Feature統計!A:N,12,FALSE))</f>
        <v>#N/A</v>
      </c>
      <c r="J665" s="13" t="e">
        <f>IF(ISBLANK(VLOOKUP(A665,Feature統計!A:N,13,FALSE)),"",VLOOKUP(A665,Feature統計!A:N,13,FALSE))</f>
        <v>#N/A</v>
      </c>
      <c r="K665" s="1" t="str">
        <f>IFERROR(VLOOKUP(E665,SystemTestCase!E:F,2,FALSE),VLOOKUP(E665,HW資料!A:B,2,FALSE))</f>
        <v>Reviewed</v>
      </c>
      <c r="L665" s="1"/>
      <c r="M665" s="13"/>
      <c r="N665" s="72"/>
      <c r="O665" s="11" t="s">
        <v>5234</v>
      </c>
      <c r="P665" s="11"/>
      <c r="Q665" s="11"/>
      <c r="S665" t="str">
        <f t="shared" si="10"/>
        <v>Out of scope</v>
      </c>
    </row>
    <row r="666" spans="1:19" x14ac:dyDescent="0.4">
      <c r="A666" s="12" t="str">
        <f>VLOOKUP(E666,匯總複製!H:N,5,FALSE)</f>
        <v>Product compatible to customer specification</v>
      </c>
      <c r="B666" s="12" t="str">
        <f>VLOOKUP(E666,匯總複製!H:N,7,FALSE)</f>
        <v>System Requirement</v>
      </c>
      <c r="C666" s="1" t="str">
        <f>VLOOKUP(A666,Feature統計!A:O,15,FALSE)</f>
        <v>Pass</v>
      </c>
      <c r="D666" s="1" t="str">
        <f>VLOOKUP(A666,Feature統計!A:O,5,FALSE)</f>
        <v>Terry</v>
      </c>
      <c r="E666" s="12" t="s">
        <v>449</v>
      </c>
      <c r="F666" s="12" t="str">
        <f>VLOOKUP(E666,匯總複製!H:J,2,FALSE)</f>
        <v>RTBM-36228</v>
      </c>
      <c r="G666" s="13">
        <f>IF(ISBLANK(VLOOKUP(A666,Feature統計!A:N,10,FALSE)),"",VLOOKUP(A666,Feature統計!A:N,10,FALSE))</f>
        <v>44879</v>
      </c>
      <c r="H666" s="13" t="str">
        <f>IF(ISBLANK(VLOOKUP(A666,Feature統計!A:N,11,FALSE)),"",VLOOKUP(A666,Feature統計!A:N,11,FALSE))</f>
        <v>TBD</v>
      </c>
      <c r="I666" s="13">
        <f>IF(ISBLANK(VLOOKUP(A666,Feature統計!A:N,12,FALSE)),"",VLOOKUP(A666,Feature統計!A:N,12,FALSE))</f>
        <v>44888</v>
      </c>
      <c r="J666" s="13" t="str">
        <f>IF(ISBLANK(VLOOKUP(A666,Feature統計!A:N,13,FALSE)),"",VLOOKUP(A666,Feature統計!A:N,13,FALSE))</f>
        <v/>
      </c>
      <c r="K666" s="1" t="str">
        <f>IFERROR(VLOOKUP(E666,SystemTestCase!E:F,2,FALSE),VLOOKUP(E666,HW資料!A:B,2,FALSE))</f>
        <v>Pass</v>
      </c>
      <c r="L666" s="1"/>
      <c r="M666" s="13"/>
      <c r="N666" s="72"/>
      <c r="O666" s="11"/>
      <c r="P666" s="11"/>
      <c r="Q666" s="11"/>
      <c r="S666" t="str">
        <f t="shared" si="10"/>
        <v>Product compatible to customer specification</v>
      </c>
    </row>
    <row r="667" spans="1:19" x14ac:dyDescent="0.4">
      <c r="A667" s="12" t="str">
        <f>VLOOKUP(E667,匯總複製!H:N,5,FALSE)</f>
        <v>Product compatible to customer specification</v>
      </c>
      <c r="B667" s="12" t="str">
        <f>VLOOKUP(E667,匯總複製!H:N,7,FALSE)</f>
        <v>System Requirement</v>
      </c>
      <c r="C667" s="1" t="str">
        <f>VLOOKUP(A667,Feature統計!A:O,15,FALSE)</f>
        <v>Pass</v>
      </c>
      <c r="D667" s="1" t="str">
        <f>VLOOKUP(A667,Feature統計!A:O,5,FALSE)</f>
        <v>Terry</v>
      </c>
      <c r="E667" s="12" t="s">
        <v>634</v>
      </c>
      <c r="F667" s="12" t="str">
        <f>VLOOKUP(E667,匯總複製!H:J,2,FALSE)</f>
        <v>RTBM-36240</v>
      </c>
      <c r="G667" s="13">
        <f>IF(ISBLANK(VLOOKUP(A667,Feature統計!A:N,10,FALSE)),"",VLOOKUP(A667,Feature統計!A:N,10,FALSE))</f>
        <v>44879</v>
      </c>
      <c r="H667" s="13" t="str">
        <f>IF(ISBLANK(VLOOKUP(A667,Feature統計!A:N,11,FALSE)),"",VLOOKUP(A667,Feature統計!A:N,11,FALSE))</f>
        <v>TBD</v>
      </c>
      <c r="I667" s="13">
        <f>IF(ISBLANK(VLOOKUP(A667,Feature統計!A:N,12,FALSE)),"",VLOOKUP(A667,Feature統計!A:N,12,FALSE))</f>
        <v>44888</v>
      </c>
      <c r="J667" s="13" t="str">
        <f>IF(ISBLANK(VLOOKUP(A667,Feature統計!A:N,13,FALSE)),"",VLOOKUP(A667,Feature統計!A:N,13,FALSE))</f>
        <v/>
      </c>
      <c r="K667" s="1" t="str">
        <f>IFERROR(VLOOKUP(E667,SystemTestCase!E:F,2,FALSE),VLOOKUP(E667,HW資料!A:B,2,FALSE))</f>
        <v>Pass</v>
      </c>
      <c r="L667" s="1"/>
      <c r="M667" s="13"/>
      <c r="N667" s="72"/>
      <c r="O667" s="11"/>
      <c r="P667" s="11"/>
      <c r="Q667" s="11"/>
      <c r="S667" t="str">
        <f t="shared" si="10"/>
        <v>Product compatible to customer specification</v>
      </c>
    </row>
    <row r="668" spans="1:19" ht="68" x14ac:dyDescent="0.4">
      <c r="A668" s="11" t="str">
        <f>VLOOKUP(E668,匯總複製!H:N,5,FALSE)</f>
        <v>Mesure DAB EE performances criterion</v>
      </c>
      <c r="B668" s="12" t="str">
        <f>VLOOKUP(E668,匯總複製!H:N,7,FALSE)</f>
        <v>System Requirement</v>
      </c>
      <c r="C668" s="1" t="str">
        <f>VLOOKUP(A668,Feature統計!A:O,15,FALSE)</f>
        <v>Fail</v>
      </c>
      <c r="D668" s="1" t="str">
        <f>VLOOKUP(A668,Feature統計!A:O,5,FALSE)</f>
        <v>Dennis</v>
      </c>
      <c r="E668" s="12" t="s">
        <v>650</v>
      </c>
      <c r="F668" s="12" t="str">
        <f>VLOOKUP(E668,匯總複製!H:J,2,FALSE)</f>
        <v>RTBM-36052</v>
      </c>
      <c r="G668" s="13">
        <f>IF(ISBLANK(VLOOKUP(A668,Feature統計!A:N,10,FALSE)),"",VLOOKUP(A668,Feature統計!A:N,10,FALSE))</f>
        <v>44866</v>
      </c>
      <c r="H668" s="13">
        <f>IF(ISBLANK(VLOOKUP(A668,Feature統計!A:N,11,FALSE)),"",VLOOKUP(A668,Feature統計!A:N,11,FALSE))</f>
        <v>45044</v>
      </c>
      <c r="I668" s="13">
        <f>IF(ISBLANK(VLOOKUP(A668,Feature統計!A:N,12,FALSE)),"",VLOOKUP(A668,Feature統計!A:N,12,FALSE))</f>
        <v>44866</v>
      </c>
      <c r="J668" s="13" t="str">
        <f>IF(ISBLANK(VLOOKUP(A668,Feature統計!A:N,13,FALSE)),"",VLOOKUP(A668,Feature統計!A:N,13,FALSE))</f>
        <v/>
      </c>
      <c r="K668" s="1" t="str">
        <f>IFERROR(VLOOKUP(E668,SystemTestCase!E:F,2,FALSE),VLOOKUP(E668,HW資料!A:B,2,FALSE))</f>
        <v>On-going</v>
      </c>
      <c r="L668" s="1"/>
      <c r="M668" s="13">
        <v>45142</v>
      </c>
      <c r="N668" s="72" t="s">
        <v>1902</v>
      </c>
      <c r="O668" s="11" t="s">
        <v>7028</v>
      </c>
      <c r="P668" s="11" t="s">
        <v>5338</v>
      </c>
      <c r="Q668" s="11" t="s">
        <v>5409</v>
      </c>
      <c r="S668" s="60" t="str">
        <f t="shared" si="10"/>
        <v>驗證手法待確認Mesure DAB EE performances criterion</v>
      </c>
    </row>
    <row r="669" spans="1:19" ht="68" x14ac:dyDescent="0.4">
      <c r="A669" s="11" t="str">
        <f>VLOOKUP(E669,匯總複製!H:N,5,FALSE)</f>
        <v>Mesure FM EE performances criterion</v>
      </c>
      <c r="B669" s="12" t="str">
        <f>VLOOKUP(E669,匯總複製!H:N,7,FALSE)</f>
        <v>System Requirement</v>
      </c>
      <c r="C669" s="1" t="str">
        <f>VLOOKUP(A669,Feature統計!A:O,15,FALSE)</f>
        <v>Fail</v>
      </c>
      <c r="D669" s="1" t="str">
        <f>VLOOKUP(A669,Feature統計!A:O,5,FALSE)</f>
        <v>Dennis</v>
      </c>
      <c r="E669" s="12" t="s">
        <v>652</v>
      </c>
      <c r="F669" s="12" t="str">
        <f>VLOOKUP(E669,匯總複製!H:J,2,FALSE)</f>
        <v>RTBM-36051</v>
      </c>
      <c r="G669" s="13">
        <f>IF(ISBLANK(VLOOKUP(A669,Feature統計!A:N,10,FALSE)),"",VLOOKUP(A669,Feature統計!A:N,10,FALSE))</f>
        <v>44866</v>
      </c>
      <c r="H669" s="13">
        <f>IF(ISBLANK(VLOOKUP(A669,Feature統計!A:N,11,FALSE)),"",VLOOKUP(A669,Feature統計!A:N,11,FALSE))</f>
        <v>45044</v>
      </c>
      <c r="I669" s="13">
        <f>IF(ISBLANK(VLOOKUP(A669,Feature統計!A:N,12,FALSE)),"",VLOOKUP(A669,Feature統計!A:N,12,FALSE))</f>
        <v>44866</v>
      </c>
      <c r="J669" s="13" t="str">
        <f>IF(ISBLANK(VLOOKUP(A669,Feature統計!A:N,13,FALSE)),"",VLOOKUP(A669,Feature統計!A:N,13,FALSE))</f>
        <v/>
      </c>
      <c r="K669" s="1" t="str">
        <f>IFERROR(VLOOKUP(E669,SystemTestCase!E:F,2,FALSE),VLOOKUP(E669,HW資料!A:B,2,FALSE))</f>
        <v>On-going</v>
      </c>
      <c r="L669" s="1"/>
      <c r="M669" s="13">
        <v>45142</v>
      </c>
      <c r="N669" s="72" t="s">
        <v>1902</v>
      </c>
      <c r="O669" s="11" t="s">
        <v>7028</v>
      </c>
      <c r="P669" s="11" t="s">
        <v>5338</v>
      </c>
      <c r="Q669" s="11" t="s">
        <v>5409</v>
      </c>
      <c r="S669" s="60" t="str">
        <f t="shared" si="10"/>
        <v>驗證手法待確認Mesure FM EE performances criterion</v>
      </c>
    </row>
    <row r="670" spans="1:19" ht="68" x14ac:dyDescent="0.4">
      <c r="A670" s="11" t="str">
        <f>VLOOKUP(E670,匯總複製!H:N,5,FALSE)</f>
        <v>Mesure AM EE performances criterion</v>
      </c>
      <c r="B670" s="12" t="str">
        <f>VLOOKUP(E670,匯總複製!H:N,7,FALSE)</f>
        <v>System Requirement</v>
      </c>
      <c r="C670" s="1" t="str">
        <f>VLOOKUP(A670,Feature統計!A:O,15,FALSE)</f>
        <v>Fail</v>
      </c>
      <c r="D670" s="1" t="str">
        <f>VLOOKUP(A670,Feature統計!A:O,5,FALSE)</f>
        <v>Dennis</v>
      </c>
      <c r="E670" s="12" t="s">
        <v>654</v>
      </c>
      <c r="F670" s="12" t="str">
        <f>VLOOKUP(E670,匯總複製!H:J,2,FALSE)</f>
        <v>RTBM-36050</v>
      </c>
      <c r="G670" s="13">
        <f>IF(ISBLANK(VLOOKUP(A670,Feature統計!A:N,10,FALSE)),"",VLOOKUP(A670,Feature統計!A:N,10,FALSE))</f>
        <v>44866</v>
      </c>
      <c r="H670" s="13">
        <f>IF(ISBLANK(VLOOKUP(A670,Feature統計!A:N,11,FALSE)),"",VLOOKUP(A670,Feature統計!A:N,11,FALSE))</f>
        <v>45044</v>
      </c>
      <c r="I670" s="13">
        <f>IF(ISBLANK(VLOOKUP(A670,Feature統計!A:N,12,FALSE)),"",VLOOKUP(A670,Feature統計!A:N,12,FALSE))</f>
        <v>44866</v>
      </c>
      <c r="J670" s="13" t="str">
        <f>IF(ISBLANK(VLOOKUP(A670,Feature統計!A:N,13,FALSE)),"",VLOOKUP(A670,Feature統計!A:N,13,FALSE))</f>
        <v/>
      </c>
      <c r="K670" s="1" t="str">
        <f>IFERROR(VLOOKUP(E670,SystemTestCase!E:F,2,FALSE),VLOOKUP(E670,HW資料!A:B,2,FALSE))</f>
        <v>On-going</v>
      </c>
      <c r="L670" s="1"/>
      <c r="M670" s="13">
        <v>45142</v>
      </c>
      <c r="N670" s="72" t="s">
        <v>1902</v>
      </c>
      <c r="O670" s="11" t="s">
        <v>7028</v>
      </c>
      <c r="P670" s="11" t="s">
        <v>5338</v>
      </c>
      <c r="Q670" s="11" t="s">
        <v>5409</v>
      </c>
      <c r="S670" s="60" t="str">
        <f t="shared" si="10"/>
        <v>驗證手法待確認Mesure AM EE performances criterion</v>
      </c>
    </row>
    <row r="671" spans="1:19" ht="34" x14ac:dyDescent="0.4">
      <c r="A671" s="12" t="str">
        <f>VLOOKUP(E671,匯總複製!H:N,5,FALSE)</f>
        <v>Not testable - Notice or guideline</v>
      </c>
      <c r="B671" s="12" t="str">
        <f>VLOOKUP(E671,匯總複製!H:N,7,FALSE)</f>
        <v>System Requirement</v>
      </c>
      <c r="C671" s="1" t="e">
        <f>VLOOKUP(A671,Feature統計!A:O,15,FALSE)</f>
        <v>#N/A</v>
      </c>
      <c r="D671" s="1" t="e">
        <f>VLOOKUP(A671,Feature統計!A:O,5,FALSE)</f>
        <v>#N/A</v>
      </c>
      <c r="E671" s="12" t="s">
        <v>729</v>
      </c>
      <c r="F671" s="12" t="str">
        <f>VLOOKUP(E671,匯總複製!H:J,2,FALSE)</f>
        <v>RTBM-36683</v>
      </c>
      <c r="G671" s="13" t="e">
        <f>IF(ISBLANK(VLOOKUP(A671,Feature統計!A:N,10,FALSE)),"",VLOOKUP(A671,Feature統計!A:N,10,FALSE))</f>
        <v>#N/A</v>
      </c>
      <c r="H671" s="13" t="e">
        <f>IF(ISBLANK(VLOOKUP(A671,Feature統計!A:N,11,FALSE)),"",VLOOKUP(A671,Feature統計!A:N,11,FALSE))</f>
        <v>#N/A</v>
      </c>
      <c r="I671" s="13" t="e">
        <f>IF(ISBLANK(VLOOKUP(A671,Feature統計!A:N,12,FALSE)),"",VLOOKUP(A671,Feature統計!A:N,12,FALSE))</f>
        <v>#N/A</v>
      </c>
      <c r="J671" s="13" t="e">
        <f>IF(ISBLANK(VLOOKUP(A671,Feature統計!A:N,13,FALSE)),"",VLOOKUP(A671,Feature統計!A:N,13,FALSE))</f>
        <v>#N/A</v>
      </c>
      <c r="K671" s="1" t="str">
        <f>IFERROR(VLOOKUP(E671,SystemTestCase!E:F,2,FALSE),VLOOKUP(E671,HW資料!A:B,2,FALSE))</f>
        <v>On-going</v>
      </c>
      <c r="L671" s="1"/>
      <c r="M671" s="13"/>
      <c r="N671" s="72"/>
      <c r="O671" s="11" t="s">
        <v>5235</v>
      </c>
      <c r="P671" s="11"/>
      <c r="Q671" s="11"/>
      <c r="S671" t="str">
        <f t="shared" si="10"/>
        <v>Not testable - Notice or guideline</v>
      </c>
    </row>
    <row r="672" spans="1:19" x14ac:dyDescent="0.4">
      <c r="A672" s="12" t="str">
        <f>VLOOKUP(E672,匯總複製!H:N,5,FALSE)</f>
        <v>Product compatible to customer specification</v>
      </c>
      <c r="B672" s="12" t="str">
        <f>VLOOKUP(E672,匯總複製!H:N,7,FALSE)</f>
        <v>Hardware Requirement</v>
      </c>
      <c r="C672" s="1" t="str">
        <f>VLOOKUP(A672,Feature統計!A:O,15,FALSE)</f>
        <v>Pass</v>
      </c>
      <c r="D672" s="1" t="str">
        <f>VLOOKUP(A672,Feature統計!A:O,5,FALSE)</f>
        <v>Terry</v>
      </c>
      <c r="E672" s="12" t="s">
        <v>1368</v>
      </c>
      <c r="F672" s="12" t="str">
        <f>VLOOKUP(E672,匯總複製!H:J,2,FALSE)</f>
        <v>RTBM-36118</v>
      </c>
      <c r="G672" s="13">
        <f>IF(ISBLANK(VLOOKUP(A672,Feature統計!A:N,10,FALSE)),"",VLOOKUP(A672,Feature統計!A:N,10,FALSE))</f>
        <v>44879</v>
      </c>
      <c r="H672" s="13" t="str">
        <f>IF(ISBLANK(VLOOKUP(A672,Feature統計!A:N,11,FALSE)),"",VLOOKUP(A672,Feature統計!A:N,11,FALSE))</f>
        <v>TBD</v>
      </c>
      <c r="I672" s="13">
        <f>IF(ISBLANK(VLOOKUP(A672,Feature統計!A:N,12,FALSE)),"",VLOOKUP(A672,Feature統計!A:N,12,FALSE))</f>
        <v>44888</v>
      </c>
      <c r="J672" s="13" t="str">
        <f>IF(ISBLANK(VLOOKUP(A672,Feature統計!A:N,13,FALSE)),"",VLOOKUP(A672,Feature統計!A:N,13,FALSE))</f>
        <v/>
      </c>
      <c r="K672" s="1" t="str">
        <f>IFERROR(VLOOKUP(E672,SystemTestCase!E:F,2,FALSE),VLOOKUP(E672,HW資料!A:B,2,FALSE))</f>
        <v>StagePass</v>
      </c>
      <c r="L672" s="1"/>
      <c r="M672" s="13"/>
      <c r="N672" s="72"/>
      <c r="O672" s="11"/>
      <c r="P672" s="11"/>
      <c r="Q672" s="11"/>
      <c r="S672" t="str">
        <f t="shared" si="10"/>
        <v>Product compatible to customer specification</v>
      </c>
    </row>
    <row r="673" spans="1:19" x14ac:dyDescent="0.4">
      <c r="A673" s="12" t="str">
        <f>VLOOKUP(E673,匯總複製!H:N,5,FALSE)</f>
        <v>Product compatible to customer specification</v>
      </c>
      <c r="B673" s="12" t="str">
        <f>VLOOKUP(E673,匯總複製!H:N,7,FALSE)</f>
        <v>Hardware Requirement</v>
      </c>
      <c r="C673" s="1" t="str">
        <f>VLOOKUP(A673,Feature統計!A:O,15,FALSE)</f>
        <v>Pass</v>
      </c>
      <c r="D673" s="1" t="str">
        <f>VLOOKUP(A673,Feature統計!A:O,5,FALSE)</f>
        <v>Terry</v>
      </c>
      <c r="E673" s="12" t="s">
        <v>1370</v>
      </c>
      <c r="F673" s="12" t="str">
        <f>VLOOKUP(E673,匯總複製!H:J,2,FALSE)</f>
        <v>RTBM-35999</v>
      </c>
      <c r="G673" s="13">
        <f>IF(ISBLANK(VLOOKUP(A673,Feature統計!A:N,10,FALSE)),"",VLOOKUP(A673,Feature統計!A:N,10,FALSE))</f>
        <v>44879</v>
      </c>
      <c r="H673" s="13" t="str">
        <f>IF(ISBLANK(VLOOKUP(A673,Feature統計!A:N,11,FALSE)),"",VLOOKUP(A673,Feature統計!A:N,11,FALSE))</f>
        <v>TBD</v>
      </c>
      <c r="I673" s="13">
        <f>IF(ISBLANK(VLOOKUP(A673,Feature統計!A:N,12,FALSE)),"",VLOOKUP(A673,Feature統計!A:N,12,FALSE))</f>
        <v>44888</v>
      </c>
      <c r="J673" s="13" t="str">
        <f>IF(ISBLANK(VLOOKUP(A673,Feature統計!A:N,13,FALSE)),"",VLOOKUP(A673,Feature統計!A:N,13,FALSE))</f>
        <v/>
      </c>
      <c r="K673" s="1" t="str">
        <f>IFERROR(VLOOKUP(E673,SystemTestCase!E:F,2,FALSE),VLOOKUP(E673,HW資料!A:B,2,FALSE))</f>
        <v>Pass</v>
      </c>
      <c r="L673" s="1"/>
      <c r="M673" s="13"/>
      <c r="N673" s="72"/>
      <c r="O673" s="11"/>
      <c r="P673" s="11"/>
      <c r="Q673" s="11"/>
      <c r="S673" t="str">
        <f t="shared" si="10"/>
        <v>Product compatible to customer specification</v>
      </c>
    </row>
    <row r="674" spans="1:19" ht="68" x14ac:dyDescent="0.4">
      <c r="A674" s="11" t="str">
        <f>VLOOKUP(E674,匯總複製!H:N,5,FALSE)</f>
        <v>Product compatible to customer specification</v>
      </c>
      <c r="B674" s="12" t="str">
        <f>VLOOKUP(E674,匯總複製!H:N,7,FALSE)</f>
        <v>System Requirement</v>
      </c>
      <c r="C674" s="1" t="str">
        <f>VLOOKUP(A674,Feature統計!A:O,15,FALSE)</f>
        <v>Pass</v>
      </c>
      <c r="D674" s="1" t="str">
        <f>VLOOKUP(A674,Feature統計!A:O,5,FALSE)</f>
        <v>Terry</v>
      </c>
      <c r="E674" s="12" t="s">
        <v>854</v>
      </c>
      <c r="F674" s="12" t="str">
        <f>VLOOKUP(E674,匯總複製!H:J,2,FALSE)</f>
        <v>RTBM-35981</v>
      </c>
      <c r="G674" s="13">
        <f>IF(ISBLANK(VLOOKUP(A674,Feature統計!A:N,10,FALSE)),"",VLOOKUP(A674,Feature統計!A:N,10,FALSE))</f>
        <v>44879</v>
      </c>
      <c r="H674" s="13" t="str">
        <f>IF(ISBLANK(VLOOKUP(A674,Feature統計!A:N,11,FALSE)),"",VLOOKUP(A674,Feature統計!A:N,11,FALSE))</f>
        <v>TBD</v>
      </c>
      <c r="I674" s="13">
        <f>IF(ISBLANK(VLOOKUP(A674,Feature統計!A:N,12,FALSE)),"",VLOOKUP(A674,Feature統計!A:N,12,FALSE))</f>
        <v>44888</v>
      </c>
      <c r="J674" s="13" t="str">
        <f>IF(ISBLANK(VLOOKUP(A674,Feature統計!A:N,13,FALSE)),"",VLOOKUP(A674,Feature統計!A:N,13,FALSE))</f>
        <v/>
      </c>
      <c r="K674" s="1" t="str">
        <f>IFERROR(VLOOKUP(E674,SystemTestCase!E:F,2,FALSE),VLOOKUP(E674,HW資料!A:B,2,FALSE))</f>
        <v>Pass</v>
      </c>
      <c r="L674" s="1"/>
      <c r="M674" s="13"/>
      <c r="N674" s="72" t="s">
        <v>5295</v>
      </c>
      <c r="O674" s="11" t="s">
        <v>7041</v>
      </c>
      <c r="P674" s="11"/>
      <c r="Q674" s="11" t="s">
        <v>5409</v>
      </c>
      <c r="S674" t="str">
        <f t="shared" si="10"/>
        <v>Product compatible to customer specification</v>
      </c>
    </row>
    <row r="675" spans="1:19" ht="34" x14ac:dyDescent="0.4">
      <c r="A675" s="12" t="str">
        <f>VLOOKUP(E675,匯總複製!H:N,5,FALSE)</f>
        <v>Out of scope</v>
      </c>
      <c r="B675" s="12" t="str">
        <f>VLOOKUP(E675,匯總複製!H:N,7,FALSE)</f>
        <v>System Requirement</v>
      </c>
      <c r="C675" s="1" t="e">
        <f>VLOOKUP(A675,Feature統計!A:O,15,FALSE)</f>
        <v>#N/A</v>
      </c>
      <c r="D675" s="1" t="e">
        <f>VLOOKUP(A675,Feature統計!A:O,5,FALSE)</f>
        <v>#N/A</v>
      </c>
      <c r="E675" s="12" t="s">
        <v>856</v>
      </c>
      <c r="F675" s="12" t="str">
        <f>VLOOKUP(E675,匯總複製!H:J,2,FALSE)</f>
        <v>RTBM-35979</v>
      </c>
      <c r="G675" s="13" t="e">
        <f>IF(ISBLANK(VLOOKUP(A675,Feature統計!A:N,10,FALSE)),"",VLOOKUP(A675,Feature統計!A:N,10,FALSE))</f>
        <v>#N/A</v>
      </c>
      <c r="H675" s="13" t="e">
        <f>IF(ISBLANK(VLOOKUP(A675,Feature統計!A:N,11,FALSE)),"",VLOOKUP(A675,Feature統計!A:N,11,FALSE))</f>
        <v>#N/A</v>
      </c>
      <c r="I675" s="13" t="e">
        <f>IF(ISBLANK(VLOOKUP(A675,Feature統計!A:N,12,FALSE)),"",VLOOKUP(A675,Feature統計!A:N,12,FALSE))</f>
        <v>#N/A</v>
      </c>
      <c r="J675" s="13" t="e">
        <f>IF(ISBLANK(VLOOKUP(A675,Feature統計!A:N,13,FALSE)),"",VLOOKUP(A675,Feature統計!A:N,13,FALSE))</f>
        <v>#N/A</v>
      </c>
      <c r="K675" s="1" t="str">
        <f>IFERROR(VLOOKUP(E675,SystemTestCase!E:F,2,FALSE),VLOOKUP(E675,HW資料!A:B,2,FALSE))</f>
        <v>Reviewed</v>
      </c>
      <c r="L675" s="1"/>
      <c r="M675" s="13"/>
      <c r="N675" s="72"/>
      <c r="O675" s="11" t="s">
        <v>5236</v>
      </c>
      <c r="P675" s="11"/>
      <c r="Q675" s="11"/>
      <c r="S675" t="str">
        <f t="shared" si="10"/>
        <v>Out of scope</v>
      </c>
    </row>
    <row r="676" spans="1:19" ht="34" x14ac:dyDescent="0.4">
      <c r="A676" s="12" t="str">
        <f>VLOOKUP(E676,匯總複製!H:N,5,FALSE)</f>
        <v>Out of scope</v>
      </c>
      <c r="B676" s="12" t="str">
        <f>VLOOKUP(E676,匯總複製!H:N,7,FALSE)</f>
        <v>System Requirement</v>
      </c>
      <c r="C676" s="1" t="e">
        <f>VLOOKUP(A676,Feature統計!A:O,15,FALSE)</f>
        <v>#N/A</v>
      </c>
      <c r="D676" s="1" t="e">
        <f>VLOOKUP(A676,Feature統計!A:O,5,FALSE)</f>
        <v>#N/A</v>
      </c>
      <c r="E676" s="12" t="s">
        <v>858</v>
      </c>
      <c r="F676" s="12" t="str">
        <f>VLOOKUP(E676,匯總複製!H:J,2,FALSE)</f>
        <v>RTBM-35977</v>
      </c>
      <c r="G676" s="13" t="e">
        <f>IF(ISBLANK(VLOOKUP(A676,Feature統計!A:N,10,FALSE)),"",VLOOKUP(A676,Feature統計!A:N,10,FALSE))</f>
        <v>#N/A</v>
      </c>
      <c r="H676" s="13" t="e">
        <f>IF(ISBLANK(VLOOKUP(A676,Feature統計!A:N,11,FALSE)),"",VLOOKUP(A676,Feature統計!A:N,11,FALSE))</f>
        <v>#N/A</v>
      </c>
      <c r="I676" s="13" t="e">
        <f>IF(ISBLANK(VLOOKUP(A676,Feature統計!A:N,12,FALSE)),"",VLOOKUP(A676,Feature統計!A:N,12,FALSE))</f>
        <v>#N/A</v>
      </c>
      <c r="J676" s="13" t="e">
        <f>IF(ISBLANK(VLOOKUP(A676,Feature統計!A:N,13,FALSE)),"",VLOOKUP(A676,Feature統計!A:N,13,FALSE))</f>
        <v>#N/A</v>
      </c>
      <c r="K676" s="1" t="str">
        <f>IFERROR(VLOOKUP(E676,SystemTestCase!E:F,2,FALSE),VLOOKUP(E676,HW資料!A:B,2,FALSE))</f>
        <v>Reviewed</v>
      </c>
      <c r="L676" s="1"/>
      <c r="M676" s="13"/>
      <c r="N676" s="72"/>
      <c r="O676" s="11" t="s">
        <v>5236</v>
      </c>
      <c r="P676" s="11"/>
      <c r="Q676" s="11"/>
      <c r="S676" t="str">
        <f t="shared" si="10"/>
        <v>Out of scope</v>
      </c>
    </row>
    <row r="677" spans="1:19" x14ac:dyDescent="0.4">
      <c r="A677" s="12" t="str">
        <f>VLOOKUP(E677,匯總複製!H:N,5,FALSE)</f>
        <v>Product compatible to customer specification</v>
      </c>
      <c r="B677" s="12" t="str">
        <f>VLOOKUP(E677,匯總複製!H:N,7,FALSE)</f>
        <v>Hardware Requirement</v>
      </c>
      <c r="C677" s="1" t="str">
        <f>VLOOKUP(A677,Feature統計!A:O,15,FALSE)</f>
        <v>Pass</v>
      </c>
      <c r="D677" s="1" t="str">
        <f>VLOOKUP(A677,Feature統計!A:O,5,FALSE)</f>
        <v>Terry</v>
      </c>
      <c r="E677" s="12" t="s">
        <v>1404</v>
      </c>
      <c r="F677" s="12" t="str">
        <f>VLOOKUP(E677,匯總複製!H:J,2,FALSE)</f>
        <v>RTBM-35965</v>
      </c>
      <c r="G677" s="13">
        <f>IF(ISBLANK(VLOOKUP(A677,Feature統計!A:N,10,FALSE)),"",VLOOKUP(A677,Feature統計!A:N,10,FALSE))</f>
        <v>44879</v>
      </c>
      <c r="H677" s="13" t="str">
        <f>IF(ISBLANK(VLOOKUP(A677,Feature統計!A:N,11,FALSE)),"",VLOOKUP(A677,Feature統計!A:N,11,FALSE))</f>
        <v>TBD</v>
      </c>
      <c r="I677" s="13">
        <f>IF(ISBLANK(VLOOKUP(A677,Feature統計!A:N,12,FALSE)),"",VLOOKUP(A677,Feature統計!A:N,12,FALSE))</f>
        <v>44888</v>
      </c>
      <c r="J677" s="13" t="str">
        <f>IF(ISBLANK(VLOOKUP(A677,Feature統計!A:N,13,FALSE)),"",VLOOKUP(A677,Feature統計!A:N,13,FALSE))</f>
        <v/>
      </c>
      <c r="K677" s="1" t="str">
        <f>IFERROR(VLOOKUP(E677,SystemTestCase!E:F,2,FALSE),VLOOKUP(E677,HW資料!A:B,2,FALSE))</f>
        <v>StagePass</v>
      </c>
      <c r="L677" s="1"/>
      <c r="M677" s="13"/>
      <c r="N677" s="72"/>
      <c r="O677" s="11"/>
      <c r="P677" s="11"/>
      <c r="Q677" s="11"/>
      <c r="S677" t="str">
        <f t="shared" si="10"/>
        <v>Product compatible to customer specification</v>
      </c>
    </row>
    <row r="678" spans="1:19" x14ac:dyDescent="0.4">
      <c r="A678" s="12" t="str">
        <f>VLOOKUP(E678,匯總複製!H:N,5,FALSE)</f>
        <v>Product compatible to customer specification</v>
      </c>
      <c r="B678" s="12" t="str">
        <f>VLOOKUP(E678,匯總複製!H:N,7,FALSE)</f>
        <v>Hardware Requirement</v>
      </c>
      <c r="C678" s="1" t="str">
        <f>VLOOKUP(A678,Feature統計!A:O,15,FALSE)</f>
        <v>Pass</v>
      </c>
      <c r="D678" s="1" t="str">
        <f>VLOOKUP(A678,Feature統計!A:O,5,FALSE)</f>
        <v>Terry</v>
      </c>
      <c r="E678" s="12" t="s">
        <v>1415</v>
      </c>
      <c r="F678" s="12" t="str">
        <f>VLOOKUP(E678,匯總複製!H:J,2,FALSE)</f>
        <v>RTBM-36760</v>
      </c>
      <c r="G678" s="13">
        <f>IF(ISBLANK(VLOOKUP(A678,Feature統計!A:N,10,FALSE)),"",VLOOKUP(A678,Feature統計!A:N,10,FALSE))</f>
        <v>44879</v>
      </c>
      <c r="H678" s="13" t="str">
        <f>IF(ISBLANK(VLOOKUP(A678,Feature統計!A:N,11,FALSE)),"",VLOOKUP(A678,Feature統計!A:N,11,FALSE))</f>
        <v>TBD</v>
      </c>
      <c r="I678" s="13">
        <f>IF(ISBLANK(VLOOKUP(A678,Feature統計!A:N,12,FALSE)),"",VLOOKUP(A678,Feature統計!A:N,12,FALSE))</f>
        <v>44888</v>
      </c>
      <c r="J678" s="13" t="str">
        <f>IF(ISBLANK(VLOOKUP(A678,Feature統計!A:N,13,FALSE)),"",VLOOKUP(A678,Feature統計!A:N,13,FALSE))</f>
        <v/>
      </c>
      <c r="K678" s="1" t="str">
        <f>IFERROR(VLOOKUP(E678,SystemTestCase!E:F,2,FALSE),VLOOKUP(E678,HW資料!A:B,2,FALSE))</f>
        <v>StagePass</v>
      </c>
      <c r="L678" s="1"/>
      <c r="M678" s="13"/>
      <c r="N678" s="72"/>
      <c r="O678" s="11"/>
      <c r="P678" s="11"/>
      <c r="Q678" s="11"/>
      <c r="S678" t="str">
        <f t="shared" si="10"/>
        <v>Product compatible to customer specification</v>
      </c>
    </row>
    <row r="679" spans="1:19" x14ac:dyDescent="0.4">
      <c r="A679" s="12" t="str">
        <f>VLOOKUP(E679,匯總複製!H:N,5,FALSE)</f>
        <v>Product Quality</v>
      </c>
      <c r="B679" s="12" t="str">
        <f>VLOOKUP(E679,匯總複製!H:N,7,FALSE)</f>
        <v>Hardware Requirement</v>
      </c>
      <c r="C679" s="1" t="str">
        <f>VLOOKUP(A679,Feature統計!A:O,15,FALSE)</f>
        <v>Pass</v>
      </c>
      <c r="D679" s="1" t="str">
        <f>VLOOKUP(A679,Feature統計!A:O,5,FALSE)</f>
        <v>Mike</v>
      </c>
      <c r="E679" s="12" t="s">
        <v>1077</v>
      </c>
      <c r="F679" s="12" t="str">
        <f>VLOOKUP(E679,匯總複製!H:J,2,FALSE)</f>
        <v>RTBM-36841</v>
      </c>
      <c r="G679" s="13">
        <f>IF(ISBLANK(VLOOKUP(A679,Feature統計!A:N,10,FALSE)),"",VLOOKUP(A679,Feature統計!A:N,10,FALSE))</f>
        <v>44866</v>
      </c>
      <c r="H679" s="13">
        <f>IF(ISBLANK(VLOOKUP(A679,Feature統計!A:N,11,FALSE)),"",VLOOKUP(A679,Feature統計!A:N,11,FALSE))</f>
        <v>44957</v>
      </c>
      <c r="I679" s="13">
        <f>IF(ISBLANK(VLOOKUP(A679,Feature統計!A:N,12,FALSE)),"",VLOOKUP(A679,Feature統計!A:N,12,FALSE))</f>
        <v>44866</v>
      </c>
      <c r="J679" s="13" t="str">
        <f>IF(ISBLANK(VLOOKUP(A679,Feature統計!A:N,13,FALSE)),"",VLOOKUP(A679,Feature統計!A:N,13,FALSE))</f>
        <v/>
      </c>
      <c r="K679" s="1" t="str">
        <f>IFERROR(VLOOKUP(E679,SystemTestCase!E:F,2,FALSE),VLOOKUP(E679,HW資料!A:B,2,FALSE))</f>
        <v>StagePass</v>
      </c>
      <c r="L679" s="1"/>
      <c r="M679" s="13"/>
      <c r="N679" s="72"/>
      <c r="O679" s="11"/>
      <c r="P679" s="11"/>
      <c r="Q679" s="11"/>
      <c r="S679" t="str">
        <f t="shared" si="10"/>
        <v>Product Quality</v>
      </c>
    </row>
    <row r="680" spans="1:19" x14ac:dyDescent="0.4">
      <c r="A680" s="12" t="str">
        <f>VLOOKUP(E680,匯總複製!H:N,5,FALSE)</f>
        <v>Product Quality</v>
      </c>
      <c r="B680" s="12" t="str">
        <f>VLOOKUP(E680,匯總複製!H:N,7,FALSE)</f>
        <v>Hardware Requirement</v>
      </c>
      <c r="C680" s="1" t="str">
        <f>VLOOKUP(A680,Feature統計!A:O,15,FALSE)</f>
        <v>Pass</v>
      </c>
      <c r="D680" s="1" t="str">
        <f>VLOOKUP(A680,Feature統計!A:O,5,FALSE)</f>
        <v>Mike</v>
      </c>
      <c r="E680" s="12" t="s">
        <v>1114</v>
      </c>
      <c r="F680" s="12" t="str">
        <f>VLOOKUP(E680,匯總複製!H:J,2,FALSE)</f>
        <v>RTBM-36373</v>
      </c>
      <c r="G680" s="13">
        <f>IF(ISBLANK(VLOOKUP(A680,Feature統計!A:N,10,FALSE)),"",VLOOKUP(A680,Feature統計!A:N,10,FALSE))</f>
        <v>44866</v>
      </c>
      <c r="H680" s="13">
        <f>IF(ISBLANK(VLOOKUP(A680,Feature統計!A:N,11,FALSE)),"",VLOOKUP(A680,Feature統計!A:N,11,FALSE))</f>
        <v>44957</v>
      </c>
      <c r="I680" s="13">
        <f>IF(ISBLANK(VLOOKUP(A680,Feature統計!A:N,12,FALSE)),"",VLOOKUP(A680,Feature統計!A:N,12,FALSE))</f>
        <v>44866</v>
      </c>
      <c r="J680" s="13" t="str">
        <f>IF(ISBLANK(VLOOKUP(A680,Feature統計!A:N,13,FALSE)),"",VLOOKUP(A680,Feature統計!A:N,13,FALSE))</f>
        <v/>
      </c>
      <c r="K680" s="1" t="str">
        <f>IFERROR(VLOOKUP(E680,SystemTestCase!E:F,2,FALSE),VLOOKUP(E680,HW資料!A:B,2,FALSE))</f>
        <v>StagePass</v>
      </c>
      <c r="L680" s="1"/>
      <c r="M680" s="13"/>
      <c r="N680" s="72"/>
      <c r="O680" s="11"/>
      <c r="P680" s="11"/>
      <c r="Q680" s="11"/>
      <c r="S680" t="str">
        <f t="shared" si="10"/>
        <v>Product Quality</v>
      </c>
    </row>
    <row r="681" spans="1:19" x14ac:dyDescent="0.4">
      <c r="A681" s="12" t="str">
        <f>VLOOKUP(E681,匯總複製!H:N,5,FALSE)</f>
        <v>Product Quality</v>
      </c>
      <c r="B681" s="12" t="str">
        <f>VLOOKUP(E681,匯總複製!H:N,7,FALSE)</f>
        <v>Hardware Requirement</v>
      </c>
      <c r="C681" s="1" t="str">
        <f>VLOOKUP(A681,Feature統計!A:O,15,FALSE)</f>
        <v>Pass</v>
      </c>
      <c r="D681" s="1" t="str">
        <f>VLOOKUP(A681,Feature統計!A:O,5,FALSE)</f>
        <v>Mike</v>
      </c>
      <c r="E681" s="12" t="s">
        <v>1116</v>
      </c>
      <c r="F681" s="12" t="str">
        <f>VLOOKUP(E681,匯總複製!H:J,2,FALSE)</f>
        <v>RTBM-36865</v>
      </c>
      <c r="G681" s="13">
        <f>IF(ISBLANK(VLOOKUP(A681,Feature統計!A:N,10,FALSE)),"",VLOOKUP(A681,Feature統計!A:N,10,FALSE))</f>
        <v>44866</v>
      </c>
      <c r="H681" s="13">
        <f>IF(ISBLANK(VLOOKUP(A681,Feature統計!A:N,11,FALSE)),"",VLOOKUP(A681,Feature統計!A:N,11,FALSE))</f>
        <v>44957</v>
      </c>
      <c r="I681" s="13">
        <f>IF(ISBLANK(VLOOKUP(A681,Feature統計!A:N,12,FALSE)),"",VLOOKUP(A681,Feature統計!A:N,12,FALSE))</f>
        <v>44866</v>
      </c>
      <c r="J681" s="13" t="str">
        <f>IF(ISBLANK(VLOOKUP(A681,Feature統計!A:N,13,FALSE)),"",VLOOKUP(A681,Feature統計!A:N,13,FALSE))</f>
        <v/>
      </c>
      <c r="K681" s="1" t="str">
        <f>IFERROR(VLOOKUP(E681,SystemTestCase!E:F,2,FALSE),VLOOKUP(E681,HW資料!A:B,2,FALSE))</f>
        <v>StagePass</v>
      </c>
      <c r="L681" s="1"/>
      <c r="M681" s="13"/>
      <c r="N681" s="72"/>
      <c r="O681" s="11"/>
      <c r="P681" s="11"/>
      <c r="Q681" s="11"/>
      <c r="S681" t="str">
        <f t="shared" si="10"/>
        <v>Product Quality</v>
      </c>
    </row>
    <row r="682" spans="1:19" x14ac:dyDescent="0.4">
      <c r="A682" s="12" t="str">
        <f>VLOOKUP(E682,匯總複製!H:N,5,FALSE)</f>
        <v>Product Quality</v>
      </c>
      <c r="B682" s="12" t="str">
        <f>VLOOKUP(E682,匯總複製!H:N,7,FALSE)</f>
        <v>Hardware Requirement</v>
      </c>
      <c r="C682" s="1" t="str">
        <f>VLOOKUP(A682,Feature統計!A:O,15,FALSE)</f>
        <v>Pass</v>
      </c>
      <c r="D682" s="1" t="str">
        <f>VLOOKUP(A682,Feature統計!A:O,5,FALSE)</f>
        <v>Mike</v>
      </c>
      <c r="E682" s="12" t="s">
        <v>1125</v>
      </c>
      <c r="F682" s="12" t="str">
        <f>VLOOKUP(E682,匯總複製!H:J,2,FALSE)</f>
        <v>RTBM-36820</v>
      </c>
      <c r="G682" s="13">
        <f>IF(ISBLANK(VLOOKUP(A682,Feature統計!A:N,10,FALSE)),"",VLOOKUP(A682,Feature統計!A:N,10,FALSE))</f>
        <v>44866</v>
      </c>
      <c r="H682" s="13">
        <f>IF(ISBLANK(VLOOKUP(A682,Feature統計!A:N,11,FALSE)),"",VLOOKUP(A682,Feature統計!A:N,11,FALSE))</f>
        <v>44957</v>
      </c>
      <c r="I682" s="13">
        <f>IF(ISBLANK(VLOOKUP(A682,Feature統計!A:N,12,FALSE)),"",VLOOKUP(A682,Feature統計!A:N,12,FALSE))</f>
        <v>44866</v>
      </c>
      <c r="J682" s="13" t="str">
        <f>IF(ISBLANK(VLOOKUP(A682,Feature統計!A:N,13,FALSE)),"",VLOOKUP(A682,Feature統計!A:N,13,FALSE))</f>
        <v/>
      </c>
      <c r="K682" s="1" t="str">
        <f>IFERROR(VLOOKUP(E682,SystemTestCase!E:F,2,FALSE),VLOOKUP(E682,HW資料!A:B,2,FALSE))</f>
        <v>StagePass</v>
      </c>
      <c r="L682" s="1"/>
      <c r="M682" s="13"/>
      <c r="N682" s="72"/>
      <c r="O682" s="11"/>
      <c r="P682" s="11"/>
      <c r="Q682" s="11"/>
      <c r="S682" t="str">
        <f t="shared" si="10"/>
        <v>Product Quality</v>
      </c>
    </row>
    <row r="683" spans="1:19" x14ac:dyDescent="0.4">
      <c r="A683" s="12" t="str">
        <f>VLOOKUP(E683,匯總複製!H:N,5,FALSE)</f>
        <v>Product Quality</v>
      </c>
      <c r="B683" s="12" t="str">
        <f>VLOOKUP(E683,匯總複製!H:N,7,FALSE)</f>
        <v>Hardware Requirement</v>
      </c>
      <c r="C683" s="1" t="str">
        <f>VLOOKUP(A683,Feature統計!A:O,15,FALSE)</f>
        <v>Pass</v>
      </c>
      <c r="D683" s="1" t="str">
        <f>VLOOKUP(A683,Feature統計!A:O,5,FALSE)</f>
        <v>Mike</v>
      </c>
      <c r="E683" s="12" t="s">
        <v>1127</v>
      </c>
      <c r="F683" s="12" t="str">
        <f>VLOOKUP(E683,匯總複製!H:J,2,FALSE)</f>
        <v>RTBM-36272</v>
      </c>
      <c r="G683" s="13">
        <f>IF(ISBLANK(VLOOKUP(A683,Feature統計!A:N,10,FALSE)),"",VLOOKUP(A683,Feature統計!A:N,10,FALSE))</f>
        <v>44866</v>
      </c>
      <c r="H683" s="13">
        <f>IF(ISBLANK(VLOOKUP(A683,Feature統計!A:N,11,FALSE)),"",VLOOKUP(A683,Feature統計!A:N,11,FALSE))</f>
        <v>44957</v>
      </c>
      <c r="I683" s="13">
        <f>IF(ISBLANK(VLOOKUP(A683,Feature統計!A:N,12,FALSE)),"",VLOOKUP(A683,Feature統計!A:N,12,FALSE))</f>
        <v>44866</v>
      </c>
      <c r="J683" s="13" t="str">
        <f>IF(ISBLANK(VLOOKUP(A683,Feature統計!A:N,13,FALSE)),"",VLOOKUP(A683,Feature統計!A:N,13,FALSE))</f>
        <v/>
      </c>
      <c r="K683" s="1" t="str">
        <f>IFERROR(VLOOKUP(E683,SystemTestCase!E:F,2,FALSE),VLOOKUP(E683,HW資料!A:B,2,FALSE))</f>
        <v>StagePass</v>
      </c>
      <c r="L683" s="1"/>
      <c r="M683" s="13"/>
      <c r="N683" s="72"/>
      <c r="O683" s="11"/>
      <c r="P683" s="11"/>
      <c r="Q683" s="11"/>
      <c r="S683" t="str">
        <f t="shared" si="10"/>
        <v>Product Quality</v>
      </c>
    </row>
    <row r="684" spans="1:19" x14ac:dyDescent="0.4">
      <c r="A684" s="12" t="str">
        <f>VLOOKUP(E684,匯總複製!H:N,5,FALSE)</f>
        <v>Product Quality</v>
      </c>
      <c r="B684" s="12" t="str">
        <f>VLOOKUP(E684,匯總複製!H:N,7,FALSE)</f>
        <v>Hardware Requirement</v>
      </c>
      <c r="C684" s="1" t="str">
        <f>VLOOKUP(A684,Feature統計!A:O,15,FALSE)</f>
        <v>Pass</v>
      </c>
      <c r="D684" s="1" t="str">
        <f>VLOOKUP(A684,Feature統計!A:O,5,FALSE)</f>
        <v>Mike</v>
      </c>
      <c r="E684" s="12" t="s">
        <v>1129</v>
      </c>
      <c r="F684" s="12" t="str">
        <f>VLOOKUP(E684,匯總複製!H:J,2,FALSE)</f>
        <v>RTBM-36819</v>
      </c>
      <c r="G684" s="13">
        <f>IF(ISBLANK(VLOOKUP(A684,Feature統計!A:N,10,FALSE)),"",VLOOKUP(A684,Feature統計!A:N,10,FALSE))</f>
        <v>44866</v>
      </c>
      <c r="H684" s="13">
        <f>IF(ISBLANK(VLOOKUP(A684,Feature統計!A:N,11,FALSE)),"",VLOOKUP(A684,Feature統計!A:N,11,FALSE))</f>
        <v>44957</v>
      </c>
      <c r="I684" s="13">
        <f>IF(ISBLANK(VLOOKUP(A684,Feature統計!A:N,12,FALSE)),"",VLOOKUP(A684,Feature統計!A:N,12,FALSE))</f>
        <v>44866</v>
      </c>
      <c r="J684" s="13" t="str">
        <f>IF(ISBLANK(VLOOKUP(A684,Feature統計!A:N,13,FALSE)),"",VLOOKUP(A684,Feature統計!A:N,13,FALSE))</f>
        <v/>
      </c>
      <c r="K684" s="1" t="str">
        <f>IFERROR(VLOOKUP(E684,SystemTestCase!E:F,2,FALSE),VLOOKUP(E684,HW資料!A:B,2,FALSE))</f>
        <v>StagePass</v>
      </c>
      <c r="L684" s="1"/>
      <c r="M684" s="13"/>
      <c r="N684" s="72"/>
      <c r="O684" s="11"/>
      <c r="P684" s="11"/>
      <c r="Q684" s="11"/>
      <c r="S684" t="str">
        <f t="shared" si="10"/>
        <v>Product Quality</v>
      </c>
    </row>
    <row r="685" spans="1:19" x14ac:dyDescent="0.4">
      <c r="A685" s="12" t="str">
        <f>VLOOKUP(E685,匯總複製!H:N,5,FALSE)</f>
        <v>Product Quality</v>
      </c>
      <c r="B685" s="12" t="str">
        <f>VLOOKUP(E685,匯總複製!H:N,7,FALSE)</f>
        <v>System Requirement</v>
      </c>
      <c r="C685" s="1" t="str">
        <f>VLOOKUP(A685,Feature統計!A:O,15,FALSE)</f>
        <v>Pass</v>
      </c>
      <c r="D685" s="1" t="str">
        <f>VLOOKUP(A685,Feature統計!A:O,5,FALSE)</f>
        <v>Mike</v>
      </c>
      <c r="E685" s="12" t="s">
        <v>480</v>
      </c>
      <c r="F685" s="12" t="str">
        <f>VLOOKUP(E685,匯總複製!H:J,2,FALSE)</f>
        <v>RTBM-37057</v>
      </c>
      <c r="G685" s="13">
        <f>IF(ISBLANK(VLOOKUP(A685,Feature統計!A:N,10,FALSE)),"",VLOOKUP(A685,Feature統計!A:N,10,FALSE))</f>
        <v>44866</v>
      </c>
      <c r="H685" s="13">
        <f>IF(ISBLANK(VLOOKUP(A685,Feature統計!A:N,11,FALSE)),"",VLOOKUP(A685,Feature統計!A:N,11,FALSE))</f>
        <v>44957</v>
      </c>
      <c r="I685" s="13">
        <f>IF(ISBLANK(VLOOKUP(A685,Feature統計!A:N,12,FALSE)),"",VLOOKUP(A685,Feature統計!A:N,12,FALSE))</f>
        <v>44866</v>
      </c>
      <c r="J685" s="13" t="str">
        <f>IF(ISBLANK(VLOOKUP(A685,Feature統計!A:N,13,FALSE)),"",VLOOKUP(A685,Feature統計!A:N,13,FALSE))</f>
        <v/>
      </c>
      <c r="K685" s="1" t="str">
        <f>IFERROR(VLOOKUP(E685,SystemTestCase!E:F,2,FALSE),VLOOKUP(E685,HW資料!A:B,2,FALSE))</f>
        <v>Pass</v>
      </c>
      <c r="L685" s="1"/>
      <c r="M685" s="13"/>
      <c r="N685" s="72" t="s">
        <v>5352</v>
      </c>
      <c r="O685" s="11" t="s">
        <v>5361</v>
      </c>
      <c r="P685" s="11"/>
      <c r="Q685" s="11"/>
      <c r="S685" t="str">
        <f t="shared" si="10"/>
        <v>Product Quality</v>
      </c>
    </row>
    <row r="686" spans="1:19" x14ac:dyDescent="0.4">
      <c r="A686" s="12" t="str">
        <f>VLOOKUP(E686,匯總複製!H:N,5,FALSE)</f>
        <v>Product Quality</v>
      </c>
      <c r="B686" s="12" t="str">
        <f>VLOOKUP(E686,匯總複製!H:N,7,FALSE)</f>
        <v>Hardware Requirement</v>
      </c>
      <c r="C686" s="1" t="str">
        <f>VLOOKUP(A686,Feature統計!A:O,15,FALSE)</f>
        <v>Pass</v>
      </c>
      <c r="D686" s="1" t="str">
        <f>VLOOKUP(A686,Feature統計!A:O,5,FALSE)</f>
        <v>Mike</v>
      </c>
      <c r="E686" s="12" t="s">
        <v>1372</v>
      </c>
      <c r="F686" s="12" t="str">
        <f>VLOOKUP(E686,匯總複製!H:J,2,FALSE)</f>
        <v>RTBM-36863</v>
      </c>
      <c r="G686" s="13">
        <f>IF(ISBLANK(VLOOKUP(A686,Feature統計!A:N,10,FALSE)),"",VLOOKUP(A686,Feature統計!A:N,10,FALSE))</f>
        <v>44866</v>
      </c>
      <c r="H686" s="13">
        <f>IF(ISBLANK(VLOOKUP(A686,Feature統計!A:N,11,FALSE)),"",VLOOKUP(A686,Feature統計!A:N,11,FALSE))</f>
        <v>44957</v>
      </c>
      <c r="I686" s="13">
        <f>IF(ISBLANK(VLOOKUP(A686,Feature統計!A:N,12,FALSE)),"",VLOOKUP(A686,Feature統計!A:N,12,FALSE))</f>
        <v>44866</v>
      </c>
      <c r="J686" s="13" t="str">
        <f>IF(ISBLANK(VLOOKUP(A686,Feature統計!A:N,13,FALSE)),"",VLOOKUP(A686,Feature統計!A:N,13,FALSE))</f>
        <v/>
      </c>
      <c r="K686" s="1" t="str">
        <f>IFERROR(VLOOKUP(E686,SystemTestCase!E:F,2,FALSE),VLOOKUP(E686,HW資料!A:B,2,FALSE))</f>
        <v>StagePass</v>
      </c>
      <c r="L686" s="1"/>
      <c r="M686" s="13"/>
      <c r="N686" s="72"/>
      <c r="O686" s="11"/>
      <c r="P686" s="11"/>
      <c r="Q686" s="11"/>
      <c r="S686" t="str">
        <f t="shared" si="10"/>
        <v>Product Quality</v>
      </c>
    </row>
    <row r="687" spans="1:19" x14ac:dyDescent="0.4">
      <c r="A687" s="12" t="str">
        <f>VLOOKUP(E687,匯總複製!H:N,5,FALSE)</f>
        <v>Product Regulation and Certification</v>
      </c>
      <c r="B687" s="12" t="str">
        <f>VLOOKUP(E687,匯總複製!H:N,7,FALSE)</f>
        <v>Hardware Requirement</v>
      </c>
      <c r="C687" s="1" t="str">
        <f>VLOOKUP(A687,Feature統計!A:O,15,FALSE)</f>
        <v>On-going w/h some pass</v>
      </c>
      <c r="D687" s="1" t="str">
        <f>VLOOKUP(A687,Feature統計!A:O,5,FALSE)</f>
        <v>Willy</v>
      </c>
      <c r="E687" s="12" t="s">
        <v>1018</v>
      </c>
      <c r="F687" s="12" t="str">
        <f>VLOOKUP(E687,匯總複製!H:J,2,FALSE)</f>
        <v>RTBM-36785</v>
      </c>
      <c r="G687" s="13">
        <f>IF(ISBLANK(VLOOKUP(A687,Feature統計!A:N,10,FALSE)),"",VLOOKUP(A687,Feature統計!A:N,10,FALSE))</f>
        <v>44900</v>
      </c>
      <c r="H687" s="13" t="str">
        <f>IF(ISBLANK(VLOOKUP(A687,Feature統計!A:N,11,FALSE)),"",VLOOKUP(A687,Feature統計!A:N,11,FALSE))</f>
        <v>TBD</v>
      </c>
      <c r="I687" s="13">
        <f>IF(ISBLANK(VLOOKUP(A687,Feature統計!A:N,12,FALSE)),"",VLOOKUP(A687,Feature統計!A:N,12,FALSE))</f>
        <v>44891</v>
      </c>
      <c r="J687" s="13" t="str">
        <f>IF(ISBLANK(VLOOKUP(A687,Feature統計!A:N,13,FALSE)),"",VLOOKUP(A687,Feature統計!A:N,13,FALSE))</f>
        <v/>
      </c>
      <c r="K687" s="1" t="str">
        <f>IFERROR(VLOOKUP(E687,SystemTestCase!E:F,2,FALSE),VLOOKUP(E687,HW資料!A:B,2,FALSE))</f>
        <v>Pass</v>
      </c>
      <c r="L687" s="1"/>
      <c r="M687" s="13"/>
      <c r="N687" s="72"/>
      <c r="O687" s="11"/>
      <c r="P687" s="11"/>
      <c r="Q687" s="11"/>
      <c r="S687" t="str">
        <f t="shared" si="10"/>
        <v>Product Regulation and Certification</v>
      </c>
    </row>
    <row r="688" spans="1:19" x14ac:dyDescent="0.4">
      <c r="A688" s="12" t="str">
        <f>VLOOKUP(E688,匯總複製!H:N,5,FALSE)</f>
        <v>Product Regulation and Certification</v>
      </c>
      <c r="B688" s="12" t="str">
        <f>VLOOKUP(E688,匯總複製!H:N,7,FALSE)</f>
        <v>Hardware Requirement</v>
      </c>
      <c r="C688" s="1" t="str">
        <f>VLOOKUP(A688,Feature統計!A:O,15,FALSE)</f>
        <v>On-going w/h some pass</v>
      </c>
      <c r="D688" s="1" t="str">
        <f>VLOOKUP(A688,Feature統計!A:O,5,FALSE)</f>
        <v>Willy</v>
      </c>
      <c r="E688" s="12" t="s">
        <v>1043</v>
      </c>
      <c r="F688" s="12" t="str">
        <f>VLOOKUP(E688,匯總複製!H:J,2,FALSE)</f>
        <v>RTBM-37045</v>
      </c>
      <c r="G688" s="13">
        <f>IF(ISBLANK(VLOOKUP(A688,Feature統計!A:N,10,FALSE)),"",VLOOKUP(A688,Feature統計!A:N,10,FALSE))</f>
        <v>44900</v>
      </c>
      <c r="H688" s="13" t="str">
        <f>IF(ISBLANK(VLOOKUP(A688,Feature統計!A:N,11,FALSE)),"",VLOOKUP(A688,Feature統計!A:N,11,FALSE))</f>
        <v>TBD</v>
      </c>
      <c r="I688" s="13">
        <f>IF(ISBLANK(VLOOKUP(A688,Feature統計!A:N,12,FALSE)),"",VLOOKUP(A688,Feature統計!A:N,12,FALSE))</f>
        <v>44891</v>
      </c>
      <c r="J688" s="13" t="str">
        <f>IF(ISBLANK(VLOOKUP(A688,Feature統計!A:N,13,FALSE)),"",VLOOKUP(A688,Feature統計!A:N,13,FALSE))</f>
        <v/>
      </c>
      <c r="K688" s="1" t="str">
        <f>IFERROR(VLOOKUP(E688,SystemTestCase!E:F,2,FALSE),VLOOKUP(E688,HW資料!A:B,2,FALSE))</f>
        <v>StagePass</v>
      </c>
      <c r="L688" s="1"/>
      <c r="M688" s="13"/>
      <c r="N688" s="72"/>
      <c r="O688" s="11"/>
      <c r="P688" s="11"/>
      <c r="Q688" s="11"/>
      <c r="S688" t="str">
        <f t="shared" si="10"/>
        <v>Product Regulation and Certification</v>
      </c>
    </row>
    <row r="689" spans="1:19" ht="136" x14ac:dyDescent="0.4">
      <c r="A689" s="12" t="str">
        <f>VLOOKUP(E689,匯總複製!H:N,5,FALSE)</f>
        <v>Product Regulation and Certification</v>
      </c>
      <c r="B689" s="12" t="str">
        <f>VLOOKUP(E689,匯總複製!H:N,7,FALSE)</f>
        <v>Hardware Requirement</v>
      </c>
      <c r="C689" s="1" t="str">
        <f>VLOOKUP(A689,Feature統計!A:O,15,FALSE)</f>
        <v>On-going w/h some pass</v>
      </c>
      <c r="D689" s="1" t="str">
        <f>VLOOKUP(A689,Feature統計!A:O,5,FALSE)</f>
        <v>Willy</v>
      </c>
      <c r="E689" s="12" t="s">
        <v>1216</v>
      </c>
      <c r="F689" s="12" t="str">
        <f>VLOOKUP(E689,匯總複製!H:J,2,FALSE)</f>
        <v>RTBM-35988</v>
      </c>
      <c r="G689" s="13">
        <f>IF(ISBLANK(VLOOKUP(A689,Feature統計!A:N,10,FALSE)),"",VLOOKUP(A689,Feature統計!A:N,10,FALSE))</f>
        <v>44900</v>
      </c>
      <c r="H689" s="13" t="str">
        <f>IF(ISBLANK(VLOOKUP(A689,Feature統計!A:N,11,FALSE)),"",VLOOKUP(A689,Feature統計!A:N,11,FALSE))</f>
        <v>TBD</v>
      </c>
      <c r="I689" s="13">
        <f>IF(ISBLANK(VLOOKUP(A689,Feature統計!A:N,12,FALSE)),"",VLOOKUP(A689,Feature統計!A:N,12,FALSE))</f>
        <v>44891</v>
      </c>
      <c r="J689" s="13" t="str">
        <f>IF(ISBLANK(VLOOKUP(A689,Feature統計!A:N,13,FALSE)),"",VLOOKUP(A689,Feature統計!A:N,13,FALSE))</f>
        <v/>
      </c>
      <c r="K689" s="1" t="str">
        <f>IFERROR(VLOOKUP(E689,SystemTestCase!E:F,2,FALSE),VLOOKUP(E689,HW資料!A:B,2,FALSE))</f>
        <v>Pass</v>
      </c>
      <c r="L689" s="1"/>
      <c r="M689" s="13" t="s">
        <v>7065</v>
      </c>
      <c r="N689" s="72" t="s">
        <v>1928</v>
      </c>
      <c r="O689" s="11" t="s">
        <v>7062</v>
      </c>
      <c r="P689" s="11"/>
      <c r="Q689" s="11" t="s">
        <v>5409</v>
      </c>
      <c r="S689" s="60" t="str">
        <f t="shared" si="10"/>
        <v>Product Regulation and Certification</v>
      </c>
    </row>
    <row r="690" spans="1:19" ht="119" x14ac:dyDescent="0.4">
      <c r="A690" s="12" t="str">
        <f>VLOOKUP(E690,匯總複製!H:N,5,FALSE)</f>
        <v>Product Regulation and Certification</v>
      </c>
      <c r="B690" s="12" t="str">
        <f>VLOOKUP(E690,匯總複製!H:N,7,FALSE)</f>
        <v>Hardware Requirement</v>
      </c>
      <c r="C690" s="1" t="str">
        <f>VLOOKUP(A690,Feature統計!A:O,15,FALSE)</f>
        <v>On-going w/h some pass</v>
      </c>
      <c r="D690" s="1" t="str">
        <f>VLOOKUP(A690,Feature統計!A:O,5,FALSE)</f>
        <v>Willy</v>
      </c>
      <c r="E690" s="12" t="s">
        <v>1222</v>
      </c>
      <c r="F690" s="12" t="str">
        <f>VLOOKUP(E690,匯總複製!H:J,2,FALSE)</f>
        <v>RTBM-35987</v>
      </c>
      <c r="G690" s="13">
        <f>IF(ISBLANK(VLOOKUP(A690,Feature統計!A:N,10,FALSE)),"",VLOOKUP(A690,Feature統計!A:N,10,FALSE))</f>
        <v>44900</v>
      </c>
      <c r="H690" s="13" t="str">
        <f>IF(ISBLANK(VLOOKUP(A690,Feature統計!A:N,11,FALSE)),"",VLOOKUP(A690,Feature統計!A:N,11,FALSE))</f>
        <v>TBD</v>
      </c>
      <c r="I690" s="13">
        <f>IF(ISBLANK(VLOOKUP(A690,Feature統計!A:N,12,FALSE)),"",VLOOKUP(A690,Feature統計!A:N,12,FALSE))</f>
        <v>44891</v>
      </c>
      <c r="J690" s="13" t="str">
        <f>IF(ISBLANK(VLOOKUP(A690,Feature統計!A:N,13,FALSE)),"",VLOOKUP(A690,Feature統計!A:N,13,FALSE))</f>
        <v/>
      </c>
      <c r="K690" s="1" t="str">
        <f>IFERROR(VLOOKUP(E690,SystemTestCase!E:F,2,FALSE),VLOOKUP(E690,HW資料!A:B,2,FALSE))</f>
        <v>Pass</v>
      </c>
      <c r="L690" s="1"/>
      <c r="M690" s="13" t="s">
        <v>7065</v>
      </c>
      <c r="N690" s="72" t="s">
        <v>1928</v>
      </c>
      <c r="O690" s="11" t="s">
        <v>7063</v>
      </c>
      <c r="P690" s="11"/>
      <c r="Q690" s="11" t="s">
        <v>5409</v>
      </c>
      <c r="S690" s="60" t="str">
        <f t="shared" si="10"/>
        <v>Product Regulation and Certification</v>
      </c>
    </row>
    <row r="691" spans="1:19" x14ac:dyDescent="0.4">
      <c r="A691" s="12" t="str">
        <f>VLOOKUP(E691,匯總複製!H:N,5,FALSE)</f>
        <v>Product Regulation and Certification</v>
      </c>
      <c r="B691" s="12" t="str">
        <f>VLOOKUP(E691,匯總複製!H:N,7,FALSE)</f>
        <v>Hardware Requirement</v>
      </c>
      <c r="C691" s="1" t="str">
        <f>VLOOKUP(A691,Feature統計!A:O,15,FALSE)</f>
        <v>On-going w/h some pass</v>
      </c>
      <c r="D691" s="1" t="str">
        <f>VLOOKUP(A691,Feature統計!A:O,5,FALSE)</f>
        <v>Willy</v>
      </c>
      <c r="E691" s="12" t="s">
        <v>1247</v>
      </c>
      <c r="F691" s="12" t="str">
        <f>VLOOKUP(E691,匯總複製!H:J,2,FALSE)</f>
        <v>RTBM-12811</v>
      </c>
      <c r="G691" s="13">
        <f>IF(ISBLANK(VLOOKUP(A691,Feature統計!A:N,10,FALSE)),"",VLOOKUP(A691,Feature統計!A:N,10,FALSE))</f>
        <v>44900</v>
      </c>
      <c r="H691" s="13" t="str">
        <f>IF(ISBLANK(VLOOKUP(A691,Feature統計!A:N,11,FALSE)),"",VLOOKUP(A691,Feature統計!A:N,11,FALSE))</f>
        <v>TBD</v>
      </c>
      <c r="I691" s="13">
        <f>IF(ISBLANK(VLOOKUP(A691,Feature統計!A:N,12,FALSE)),"",VLOOKUP(A691,Feature統計!A:N,12,FALSE))</f>
        <v>44891</v>
      </c>
      <c r="J691" s="13" t="str">
        <f>IF(ISBLANK(VLOOKUP(A691,Feature統計!A:N,13,FALSE)),"",VLOOKUP(A691,Feature統計!A:N,13,FALSE))</f>
        <v/>
      </c>
      <c r="K691" s="1" t="str">
        <f>IFERROR(VLOOKUP(E691,SystemTestCase!E:F,2,FALSE),VLOOKUP(E691,HW資料!A:B,2,FALSE))</f>
        <v>Pass</v>
      </c>
      <c r="L691" s="1"/>
      <c r="M691" s="13"/>
      <c r="N691" s="72"/>
      <c r="O691" s="11"/>
      <c r="P691" s="11"/>
      <c r="Q691" s="11"/>
      <c r="S691" t="str">
        <f t="shared" si="10"/>
        <v>Product Regulation and Certification</v>
      </c>
    </row>
    <row r="692" spans="1:19" x14ac:dyDescent="0.4">
      <c r="A692" s="12" t="str">
        <f>VLOOKUP(E692,匯總複製!H:N,5,FALSE)</f>
        <v>Product Regulation and Certification</v>
      </c>
      <c r="B692" s="12" t="str">
        <f>VLOOKUP(E692,匯總複製!H:N,7,FALSE)</f>
        <v>Hardware Requirement</v>
      </c>
      <c r="C692" s="1" t="str">
        <f>VLOOKUP(A692,Feature統計!A:O,15,FALSE)</f>
        <v>On-going w/h some pass</v>
      </c>
      <c r="D692" s="1" t="str">
        <f>VLOOKUP(A692,Feature統計!A:O,5,FALSE)</f>
        <v>Willy</v>
      </c>
      <c r="E692" s="12" t="s">
        <v>1291</v>
      </c>
      <c r="F692" s="12" t="str">
        <f>VLOOKUP(E692,匯總複製!H:J,2,FALSE)</f>
        <v>RTBM-24467</v>
      </c>
      <c r="G692" s="13">
        <f>IF(ISBLANK(VLOOKUP(A692,Feature統計!A:N,10,FALSE)),"",VLOOKUP(A692,Feature統計!A:N,10,FALSE))</f>
        <v>44900</v>
      </c>
      <c r="H692" s="13" t="str">
        <f>IF(ISBLANK(VLOOKUP(A692,Feature統計!A:N,11,FALSE)),"",VLOOKUP(A692,Feature統計!A:N,11,FALSE))</f>
        <v>TBD</v>
      </c>
      <c r="I692" s="13">
        <f>IF(ISBLANK(VLOOKUP(A692,Feature統計!A:N,12,FALSE)),"",VLOOKUP(A692,Feature統計!A:N,12,FALSE))</f>
        <v>44891</v>
      </c>
      <c r="J692" s="13" t="str">
        <f>IF(ISBLANK(VLOOKUP(A692,Feature統計!A:N,13,FALSE)),"",VLOOKUP(A692,Feature統計!A:N,13,FALSE))</f>
        <v/>
      </c>
      <c r="K692" s="1" t="str">
        <f>IFERROR(VLOOKUP(E692,SystemTestCase!E:F,2,FALSE),VLOOKUP(E692,HW資料!A:B,2,FALSE))</f>
        <v>StagePass</v>
      </c>
      <c r="L692" s="1"/>
      <c r="M692" s="13"/>
      <c r="N692" s="72"/>
      <c r="O692" s="11"/>
      <c r="P692" s="11"/>
      <c r="Q692" s="11"/>
      <c r="S692" t="str">
        <f t="shared" si="10"/>
        <v>Product Regulation and Certification</v>
      </c>
    </row>
    <row r="693" spans="1:19" ht="34" x14ac:dyDescent="0.4">
      <c r="A693" s="12" t="str">
        <f>VLOOKUP(E693,匯總複製!H:N,5,FALSE)</f>
        <v>Out of scope</v>
      </c>
      <c r="B693" s="12" t="str">
        <f>VLOOKUP(E693,匯總複製!H:N,7,FALSE)</f>
        <v>Hardware Requirement</v>
      </c>
      <c r="C693" s="1" t="e">
        <f>VLOOKUP(A693,Feature統計!A:O,15,FALSE)</f>
        <v>#N/A</v>
      </c>
      <c r="D693" s="1" t="e">
        <f>VLOOKUP(A693,Feature統計!A:O,5,FALSE)</f>
        <v>#N/A</v>
      </c>
      <c r="E693" s="12" t="s">
        <v>1313</v>
      </c>
      <c r="F693" s="12" t="str">
        <f>VLOOKUP(E693,匯總複製!H:J,2,FALSE)</f>
        <v>RTBM-24476</v>
      </c>
      <c r="G693" s="13" t="e">
        <f>IF(ISBLANK(VLOOKUP(A693,Feature統計!A:N,10,FALSE)),"",VLOOKUP(A693,Feature統計!A:N,10,FALSE))</f>
        <v>#N/A</v>
      </c>
      <c r="H693" s="13" t="e">
        <f>IF(ISBLANK(VLOOKUP(A693,Feature統計!A:N,11,FALSE)),"",VLOOKUP(A693,Feature統計!A:N,11,FALSE))</f>
        <v>#N/A</v>
      </c>
      <c r="I693" s="13" t="e">
        <f>IF(ISBLANK(VLOOKUP(A693,Feature統計!A:N,12,FALSE)),"",VLOOKUP(A693,Feature統計!A:N,12,FALSE))</f>
        <v>#N/A</v>
      </c>
      <c r="J693" s="13" t="e">
        <f>IF(ISBLANK(VLOOKUP(A693,Feature統計!A:N,13,FALSE)),"",VLOOKUP(A693,Feature統計!A:N,13,FALSE))</f>
        <v>#N/A</v>
      </c>
      <c r="K693" s="1" t="str">
        <f>IFERROR(VLOOKUP(E693,SystemTestCase!E:F,2,FALSE),VLOOKUP(E693,HW資料!A:B,2,FALSE))</f>
        <v>Reviewed</v>
      </c>
      <c r="L693" s="1"/>
      <c r="M693" s="13"/>
      <c r="N693" s="72"/>
      <c r="O693" s="11" t="s">
        <v>5385</v>
      </c>
      <c r="P693" s="11" t="s">
        <v>5357</v>
      </c>
      <c r="Q693" s="11"/>
      <c r="S693" t="str">
        <f t="shared" si="10"/>
        <v>Out of scopeOut of scope</v>
      </c>
    </row>
    <row r="694" spans="1:19" ht="68" x14ac:dyDescent="0.4">
      <c r="A694" s="12" t="str">
        <f>VLOOKUP(E694,匯總複製!H:N,5,FALSE)</f>
        <v>Product Regulation and Certification</v>
      </c>
      <c r="B694" s="12" t="str">
        <f>VLOOKUP(E694,匯總複製!H:N,7,FALSE)</f>
        <v>System Requirement</v>
      </c>
      <c r="C694" s="1" t="str">
        <f>VLOOKUP(A694,Feature統計!A:O,15,FALSE)</f>
        <v>On-going w/h some pass</v>
      </c>
      <c r="D694" s="1" t="str">
        <f>VLOOKUP(A694,Feature統計!A:O,5,FALSE)</f>
        <v>Willy</v>
      </c>
      <c r="E694" s="12" t="s">
        <v>42</v>
      </c>
      <c r="F694" s="12" t="str">
        <f>VLOOKUP(E694,匯總複製!H:J,2,FALSE)</f>
        <v>RTBM-36781</v>
      </c>
      <c r="G694" s="13">
        <f>IF(ISBLANK(VLOOKUP(A694,Feature統計!A:N,10,FALSE)),"",VLOOKUP(A694,Feature統計!A:N,10,FALSE))</f>
        <v>44900</v>
      </c>
      <c r="H694" s="13" t="str">
        <f>IF(ISBLANK(VLOOKUP(A694,Feature統計!A:N,11,FALSE)),"",VLOOKUP(A694,Feature統計!A:N,11,FALSE))</f>
        <v>TBD</v>
      </c>
      <c r="I694" s="13">
        <f>IF(ISBLANK(VLOOKUP(A694,Feature統計!A:N,12,FALSE)),"",VLOOKUP(A694,Feature統計!A:N,12,FALSE))</f>
        <v>44891</v>
      </c>
      <c r="J694" s="13" t="str">
        <f>IF(ISBLANK(VLOOKUP(A694,Feature統計!A:N,13,FALSE)),"",VLOOKUP(A694,Feature統計!A:N,13,FALSE))</f>
        <v/>
      </c>
      <c r="K694" s="1" t="str">
        <f>IFERROR(VLOOKUP(E694,SystemTestCase!E:F,2,FALSE),VLOOKUP(E694,HW資料!A:B,2,FALSE))</f>
        <v>Pass</v>
      </c>
      <c r="L694" s="1"/>
      <c r="M694" s="13">
        <v>45044</v>
      </c>
      <c r="N694" s="72" t="s">
        <v>5354</v>
      </c>
      <c r="O694" s="11" t="s">
        <v>7020</v>
      </c>
      <c r="P694" s="11"/>
      <c r="Q694" s="11" t="s">
        <v>5409</v>
      </c>
      <c r="S694" s="60" t="str">
        <f t="shared" si="10"/>
        <v>Product Regulation and Certification</v>
      </c>
    </row>
    <row r="695" spans="1:19" ht="34" x14ac:dyDescent="0.4">
      <c r="A695" s="12" t="str">
        <f>VLOOKUP(E695,匯總複製!H:N,5,FALSE)</f>
        <v>Not testable - Notice or guideline</v>
      </c>
      <c r="B695" s="12" t="str">
        <f>VLOOKUP(E695,匯總複製!H:N,7,FALSE)</f>
        <v>System Requirement</v>
      </c>
      <c r="C695" s="1" t="e">
        <f>VLOOKUP(A695,Feature統計!A:O,15,FALSE)</f>
        <v>#N/A</v>
      </c>
      <c r="D695" s="1" t="e">
        <f>VLOOKUP(A695,Feature統計!A:O,5,FALSE)</f>
        <v>#N/A</v>
      </c>
      <c r="E695" s="12" t="s">
        <v>431</v>
      </c>
      <c r="F695" s="12" t="str">
        <f>VLOOKUP(E695,匯總複製!H:J,2,FALSE)</f>
        <v>RTBM-36069</v>
      </c>
      <c r="G695" s="13" t="e">
        <f>IF(ISBLANK(VLOOKUP(A695,Feature統計!A:N,10,FALSE)),"",VLOOKUP(A695,Feature統計!A:N,10,FALSE))</f>
        <v>#N/A</v>
      </c>
      <c r="H695" s="13" t="e">
        <f>IF(ISBLANK(VLOOKUP(A695,Feature統計!A:N,11,FALSE)),"",VLOOKUP(A695,Feature統計!A:N,11,FALSE))</f>
        <v>#N/A</v>
      </c>
      <c r="I695" s="13" t="e">
        <f>IF(ISBLANK(VLOOKUP(A695,Feature統計!A:N,12,FALSE)),"",VLOOKUP(A695,Feature統計!A:N,12,FALSE))</f>
        <v>#N/A</v>
      </c>
      <c r="J695" s="13" t="e">
        <f>IF(ISBLANK(VLOOKUP(A695,Feature統計!A:N,13,FALSE)),"",VLOOKUP(A695,Feature統計!A:N,13,FALSE))</f>
        <v>#N/A</v>
      </c>
      <c r="K695" s="1" t="str">
        <f>IFERROR(VLOOKUP(E695,SystemTestCase!E:F,2,FALSE),VLOOKUP(E695,HW資料!A:B,2,FALSE))</f>
        <v>Reviewed</v>
      </c>
      <c r="L695" s="1"/>
      <c r="M695" s="13"/>
      <c r="N695" s="72"/>
      <c r="O695" s="11" t="s">
        <v>5386</v>
      </c>
      <c r="P695" s="11" t="s">
        <v>5389</v>
      </c>
      <c r="Q695" s="11"/>
      <c r="S695" t="str">
        <f t="shared" si="10"/>
        <v>Move to Notice or guidelineNot testable - Notice or guideline</v>
      </c>
    </row>
    <row r="696" spans="1:19" x14ac:dyDescent="0.4">
      <c r="A696" s="12" t="str">
        <f>VLOOKUP(E696,匯總複製!H:N,5,FALSE)</f>
        <v>Product Regulation and Certification</v>
      </c>
      <c r="B696" s="12" t="str">
        <f>VLOOKUP(E696,匯總複製!H:N,7,FALSE)</f>
        <v>System Requirement</v>
      </c>
      <c r="C696" s="1" t="str">
        <f>VLOOKUP(A696,Feature統計!A:O,15,FALSE)</f>
        <v>On-going w/h some pass</v>
      </c>
      <c r="D696" s="1" t="str">
        <f>VLOOKUP(A696,Feature統計!A:O,5,FALSE)</f>
        <v>Willy</v>
      </c>
      <c r="E696" s="12" t="s">
        <v>468</v>
      </c>
      <c r="F696" s="12" t="str">
        <f>VLOOKUP(E696,匯總複製!H:J,2,FALSE)</f>
        <v>RTBM-36092</v>
      </c>
      <c r="G696" s="13">
        <f>IF(ISBLANK(VLOOKUP(A696,Feature統計!A:N,10,FALSE)),"",VLOOKUP(A696,Feature統計!A:N,10,FALSE))</f>
        <v>44900</v>
      </c>
      <c r="H696" s="13" t="str">
        <f>IF(ISBLANK(VLOOKUP(A696,Feature統計!A:N,11,FALSE)),"",VLOOKUP(A696,Feature統計!A:N,11,FALSE))</f>
        <v>TBD</v>
      </c>
      <c r="I696" s="13">
        <f>IF(ISBLANK(VLOOKUP(A696,Feature統計!A:N,12,FALSE)),"",VLOOKUP(A696,Feature統計!A:N,12,FALSE))</f>
        <v>44891</v>
      </c>
      <c r="J696" s="13" t="str">
        <f>IF(ISBLANK(VLOOKUP(A696,Feature統計!A:N,13,FALSE)),"",VLOOKUP(A696,Feature統計!A:N,13,FALSE))</f>
        <v/>
      </c>
      <c r="K696" s="1" t="str">
        <f>IFERROR(VLOOKUP(E696,SystemTestCase!E:F,2,FALSE),VLOOKUP(E696,HW資料!A:B,2,FALSE))</f>
        <v>Pass</v>
      </c>
      <c r="L696" s="1"/>
      <c r="M696" s="13"/>
      <c r="N696" s="72"/>
      <c r="O696" s="11"/>
      <c r="P696" s="11"/>
      <c r="Q696" s="11"/>
      <c r="S696" t="str">
        <f t="shared" si="10"/>
        <v>Product Regulation and Certification</v>
      </c>
    </row>
    <row r="697" spans="1:19" x14ac:dyDescent="0.4">
      <c r="A697" s="12" t="str">
        <f>VLOOKUP(E697,匯總複製!H:N,5,FALSE)</f>
        <v>Product Regulation and Certification</v>
      </c>
      <c r="B697" s="12" t="str">
        <f>VLOOKUP(E697,匯總複製!H:N,7,FALSE)</f>
        <v>System Requirement</v>
      </c>
      <c r="C697" s="1" t="str">
        <f>VLOOKUP(A697,Feature統計!A:O,15,FALSE)</f>
        <v>On-going w/h some pass</v>
      </c>
      <c r="D697" s="1" t="str">
        <f>VLOOKUP(A697,Feature統計!A:O,5,FALSE)</f>
        <v>Willy</v>
      </c>
      <c r="E697" s="12" t="s">
        <v>478</v>
      </c>
      <c r="F697" s="12" t="str">
        <f>VLOOKUP(E697,匯總複製!H:J,2,FALSE)</f>
        <v>RTBM-36063</v>
      </c>
      <c r="G697" s="13">
        <f>IF(ISBLANK(VLOOKUP(A697,Feature統計!A:N,10,FALSE)),"",VLOOKUP(A697,Feature統計!A:N,10,FALSE))</f>
        <v>44900</v>
      </c>
      <c r="H697" s="13" t="str">
        <f>IF(ISBLANK(VLOOKUP(A697,Feature統計!A:N,11,FALSE)),"",VLOOKUP(A697,Feature統計!A:N,11,FALSE))</f>
        <v>TBD</v>
      </c>
      <c r="I697" s="13">
        <f>IF(ISBLANK(VLOOKUP(A697,Feature統計!A:N,12,FALSE)),"",VLOOKUP(A697,Feature統計!A:N,12,FALSE))</f>
        <v>44891</v>
      </c>
      <c r="J697" s="13" t="str">
        <f>IF(ISBLANK(VLOOKUP(A697,Feature統計!A:N,13,FALSE)),"",VLOOKUP(A697,Feature統計!A:N,13,FALSE))</f>
        <v/>
      </c>
      <c r="K697" s="1" t="str">
        <f>IFERROR(VLOOKUP(E697,SystemTestCase!E:F,2,FALSE),VLOOKUP(E697,HW資料!A:B,2,FALSE))</f>
        <v>StagePass</v>
      </c>
      <c r="L697" s="1"/>
      <c r="M697" s="13"/>
      <c r="N697" s="72"/>
      <c r="O697" s="11"/>
      <c r="P697" s="11"/>
      <c r="Q697" s="11"/>
      <c r="S697" t="str">
        <f t="shared" si="10"/>
        <v>Product Regulation and Certification</v>
      </c>
    </row>
    <row r="698" spans="1:19" x14ac:dyDescent="0.4">
      <c r="A698" s="12" t="str">
        <f>VLOOKUP(E698,匯總複製!H:N,5,FALSE)</f>
        <v>Product Regulation and Certification</v>
      </c>
      <c r="B698" s="12" t="str">
        <f>VLOOKUP(E698,匯總複製!H:N,7,FALSE)</f>
        <v>System Requirement</v>
      </c>
      <c r="C698" s="1" t="str">
        <f>VLOOKUP(A698,Feature統計!A:O,15,FALSE)</f>
        <v>On-going w/h some pass</v>
      </c>
      <c r="D698" s="1" t="str">
        <f>VLOOKUP(A698,Feature統計!A:O,5,FALSE)</f>
        <v>Willy</v>
      </c>
      <c r="E698" s="12" t="s">
        <v>488</v>
      </c>
      <c r="F698" s="12" t="str">
        <f>VLOOKUP(E698,匯總複製!H:J,2,FALSE)</f>
        <v>RTBM-36062</v>
      </c>
      <c r="G698" s="13">
        <f>IF(ISBLANK(VLOOKUP(A698,Feature統計!A:N,10,FALSE)),"",VLOOKUP(A698,Feature統計!A:N,10,FALSE))</f>
        <v>44900</v>
      </c>
      <c r="H698" s="13" t="str">
        <f>IF(ISBLANK(VLOOKUP(A698,Feature統計!A:N,11,FALSE)),"",VLOOKUP(A698,Feature統計!A:N,11,FALSE))</f>
        <v>TBD</v>
      </c>
      <c r="I698" s="13">
        <f>IF(ISBLANK(VLOOKUP(A698,Feature統計!A:N,12,FALSE)),"",VLOOKUP(A698,Feature統計!A:N,12,FALSE))</f>
        <v>44891</v>
      </c>
      <c r="J698" s="13" t="str">
        <f>IF(ISBLANK(VLOOKUP(A698,Feature統計!A:N,13,FALSE)),"",VLOOKUP(A698,Feature統計!A:N,13,FALSE))</f>
        <v/>
      </c>
      <c r="K698" s="1" t="str">
        <f>IFERROR(VLOOKUP(E698,SystemTestCase!E:F,2,FALSE),VLOOKUP(E698,HW資料!A:B,2,FALSE))</f>
        <v>StagePass</v>
      </c>
      <c r="L698" s="1"/>
      <c r="M698" s="13"/>
      <c r="N698" s="72"/>
      <c r="O698" s="11"/>
      <c r="P698" s="11"/>
      <c r="Q698" s="11"/>
      <c r="S698" t="str">
        <f t="shared" si="10"/>
        <v>Product Regulation and Certification</v>
      </c>
    </row>
    <row r="699" spans="1:19" x14ac:dyDescent="0.4">
      <c r="A699" s="12" t="str">
        <f>VLOOKUP(E699,匯總複製!H:N,5,FALSE)</f>
        <v>Product Regulation and Certification</v>
      </c>
      <c r="B699" s="12" t="str">
        <f>VLOOKUP(E699,匯總複製!H:N,7,FALSE)</f>
        <v>System Requirement</v>
      </c>
      <c r="C699" s="1" t="str">
        <f>VLOOKUP(A699,Feature統計!A:O,15,FALSE)</f>
        <v>On-going w/h some pass</v>
      </c>
      <c r="D699" s="1" t="str">
        <f>VLOOKUP(A699,Feature統計!A:O,5,FALSE)</f>
        <v>Willy</v>
      </c>
      <c r="E699" s="12" t="s">
        <v>492</v>
      </c>
      <c r="F699" s="12" t="str">
        <f>VLOOKUP(E699,匯總複製!H:J,2,FALSE)</f>
        <v>RTBM-36061</v>
      </c>
      <c r="G699" s="13">
        <f>IF(ISBLANK(VLOOKUP(A699,Feature統計!A:N,10,FALSE)),"",VLOOKUP(A699,Feature統計!A:N,10,FALSE))</f>
        <v>44900</v>
      </c>
      <c r="H699" s="13" t="str">
        <f>IF(ISBLANK(VLOOKUP(A699,Feature統計!A:N,11,FALSE)),"",VLOOKUP(A699,Feature統計!A:N,11,FALSE))</f>
        <v>TBD</v>
      </c>
      <c r="I699" s="13">
        <f>IF(ISBLANK(VLOOKUP(A699,Feature統計!A:N,12,FALSE)),"",VLOOKUP(A699,Feature統計!A:N,12,FALSE))</f>
        <v>44891</v>
      </c>
      <c r="J699" s="13" t="str">
        <f>IF(ISBLANK(VLOOKUP(A699,Feature統計!A:N,13,FALSE)),"",VLOOKUP(A699,Feature統計!A:N,13,FALSE))</f>
        <v/>
      </c>
      <c r="K699" s="1" t="str">
        <f>IFERROR(VLOOKUP(E699,SystemTestCase!E:F,2,FALSE),VLOOKUP(E699,HW資料!A:B,2,FALSE))</f>
        <v>StagePass</v>
      </c>
      <c r="L699" s="1"/>
      <c r="M699" s="13"/>
      <c r="N699" s="72"/>
      <c r="O699" s="11"/>
      <c r="P699" s="11"/>
      <c r="Q699" s="11"/>
      <c r="S699" t="str">
        <f t="shared" si="10"/>
        <v>Product Regulation and Certification</v>
      </c>
    </row>
    <row r="700" spans="1:19" x14ac:dyDescent="0.4">
      <c r="A700" s="12" t="str">
        <f>VLOOKUP(E700,匯總複製!H:N,5,FALSE)</f>
        <v>Product Regulation and Certification</v>
      </c>
      <c r="B700" s="12" t="str">
        <f>VLOOKUP(E700,匯總複製!H:N,7,FALSE)</f>
        <v>System Requirement</v>
      </c>
      <c r="C700" s="1" t="str">
        <f>VLOOKUP(A700,Feature統計!A:O,15,FALSE)</f>
        <v>On-going w/h some pass</v>
      </c>
      <c r="D700" s="1" t="str">
        <f>VLOOKUP(A700,Feature統計!A:O,5,FALSE)</f>
        <v>Willy</v>
      </c>
      <c r="E700" s="12" t="s">
        <v>504</v>
      </c>
      <c r="F700" s="12" t="str">
        <f>VLOOKUP(E700,匯總複製!H:J,2,FALSE)</f>
        <v>RTBM-36060</v>
      </c>
      <c r="G700" s="13">
        <f>IF(ISBLANK(VLOOKUP(A700,Feature統計!A:N,10,FALSE)),"",VLOOKUP(A700,Feature統計!A:N,10,FALSE))</f>
        <v>44900</v>
      </c>
      <c r="H700" s="13" t="str">
        <f>IF(ISBLANK(VLOOKUP(A700,Feature統計!A:N,11,FALSE)),"",VLOOKUP(A700,Feature統計!A:N,11,FALSE))</f>
        <v>TBD</v>
      </c>
      <c r="I700" s="13">
        <f>IF(ISBLANK(VLOOKUP(A700,Feature統計!A:N,12,FALSE)),"",VLOOKUP(A700,Feature統計!A:N,12,FALSE))</f>
        <v>44891</v>
      </c>
      <c r="J700" s="13" t="str">
        <f>IF(ISBLANK(VLOOKUP(A700,Feature統計!A:N,13,FALSE)),"",VLOOKUP(A700,Feature統計!A:N,13,FALSE))</f>
        <v/>
      </c>
      <c r="K700" s="1" t="str">
        <f>IFERROR(VLOOKUP(E700,SystemTestCase!E:F,2,FALSE),VLOOKUP(E700,HW資料!A:B,2,FALSE))</f>
        <v>StagePass</v>
      </c>
      <c r="L700" s="1"/>
      <c r="M700" s="13"/>
      <c r="N700" s="72"/>
      <c r="O700" s="11"/>
      <c r="P700" s="11"/>
      <c r="Q700" s="11"/>
      <c r="S700" t="str">
        <f t="shared" si="10"/>
        <v>Product Regulation and Certification</v>
      </c>
    </row>
    <row r="701" spans="1:19" x14ac:dyDescent="0.4">
      <c r="A701" s="12" t="str">
        <f>VLOOKUP(E701,匯總複製!H:N,5,FALSE)</f>
        <v>Product Regulation and Certification</v>
      </c>
      <c r="B701" s="12" t="str">
        <f>VLOOKUP(E701,匯總複製!H:N,7,FALSE)</f>
        <v>System Requirement</v>
      </c>
      <c r="C701" s="1" t="str">
        <f>VLOOKUP(A701,Feature統計!A:O,15,FALSE)</f>
        <v>On-going w/h some pass</v>
      </c>
      <c r="D701" s="1" t="str">
        <f>VLOOKUP(A701,Feature統計!A:O,5,FALSE)</f>
        <v>Willy</v>
      </c>
      <c r="E701" s="12" t="s">
        <v>506</v>
      </c>
      <c r="F701" s="12" t="str">
        <f>VLOOKUP(E701,匯總複製!H:J,2,FALSE)</f>
        <v>RTBM-36059</v>
      </c>
      <c r="G701" s="13">
        <f>IF(ISBLANK(VLOOKUP(A701,Feature統計!A:N,10,FALSE)),"",VLOOKUP(A701,Feature統計!A:N,10,FALSE))</f>
        <v>44900</v>
      </c>
      <c r="H701" s="13" t="str">
        <f>IF(ISBLANK(VLOOKUP(A701,Feature統計!A:N,11,FALSE)),"",VLOOKUP(A701,Feature統計!A:N,11,FALSE))</f>
        <v>TBD</v>
      </c>
      <c r="I701" s="13">
        <f>IF(ISBLANK(VLOOKUP(A701,Feature統計!A:N,12,FALSE)),"",VLOOKUP(A701,Feature統計!A:N,12,FALSE))</f>
        <v>44891</v>
      </c>
      <c r="J701" s="13" t="str">
        <f>IF(ISBLANK(VLOOKUP(A701,Feature統計!A:N,13,FALSE)),"",VLOOKUP(A701,Feature統計!A:N,13,FALSE))</f>
        <v/>
      </c>
      <c r="K701" s="1" t="str">
        <f>IFERROR(VLOOKUP(E701,SystemTestCase!E:F,2,FALSE),VLOOKUP(E701,HW資料!A:B,2,FALSE))</f>
        <v>StagePass</v>
      </c>
      <c r="L701" s="1"/>
      <c r="M701" s="13"/>
      <c r="N701" s="72"/>
      <c r="O701" s="11"/>
      <c r="P701" s="11"/>
      <c r="Q701" s="11"/>
      <c r="S701" t="str">
        <f t="shared" si="10"/>
        <v>Product Regulation and Certification</v>
      </c>
    </row>
    <row r="702" spans="1:19" ht="34" x14ac:dyDescent="0.4">
      <c r="A702" s="12" t="str">
        <f>VLOOKUP(E702,匯總複製!H:N,5,FALSE)</f>
        <v>Out of scope</v>
      </c>
      <c r="B702" s="12" t="str">
        <f>VLOOKUP(E702,匯總複製!H:N,7,FALSE)</f>
        <v>System Requirement</v>
      </c>
      <c r="C702" s="1" t="e">
        <f>VLOOKUP(A702,Feature統計!A:O,15,FALSE)</f>
        <v>#N/A</v>
      </c>
      <c r="D702" s="1" t="e">
        <f>VLOOKUP(A702,Feature統計!A:O,5,FALSE)</f>
        <v>#N/A</v>
      </c>
      <c r="E702" s="12" t="s">
        <v>520</v>
      </c>
      <c r="F702" s="12" t="str">
        <f>VLOOKUP(E702,匯總複製!H:J,2,FALSE)</f>
        <v>RTBM-37047</v>
      </c>
      <c r="G702" s="13" t="e">
        <f>IF(ISBLANK(VLOOKUP(A702,Feature統計!A:N,10,FALSE)),"",VLOOKUP(A702,Feature統計!A:N,10,FALSE))</f>
        <v>#N/A</v>
      </c>
      <c r="H702" s="13" t="e">
        <f>IF(ISBLANK(VLOOKUP(A702,Feature統計!A:N,11,FALSE)),"",VLOOKUP(A702,Feature統計!A:N,11,FALSE))</f>
        <v>#N/A</v>
      </c>
      <c r="I702" s="13" t="e">
        <f>IF(ISBLANK(VLOOKUP(A702,Feature統計!A:N,12,FALSE)),"",VLOOKUP(A702,Feature統計!A:N,12,FALSE))</f>
        <v>#N/A</v>
      </c>
      <c r="J702" s="13" t="e">
        <f>IF(ISBLANK(VLOOKUP(A702,Feature統計!A:N,13,FALSE)),"",VLOOKUP(A702,Feature統計!A:N,13,FALSE))</f>
        <v>#N/A</v>
      </c>
      <c r="K702" s="1" t="str">
        <f>IFERROR(VLOOKUP(E702,SystemTestCase!E:F,2,FALSE),VLOOKUP(E702,HW資料!A:B,2,FALSE))</f>
        <v>Reviewed</v>
      </c>
      <c r="L702" s="1"/>
      <c r="M702" s="13"/>
      <c r="N702" s="72"/>
      <c r="O702" s="11" t="s">
        <v>5387</v>
      </c>
      <c r="P702" s="11" t="s">
        <v>5357</v>
      </c>
      <c r="Q702" s="11"/>
      <c r="S702" t="str">
        <f t="shared" si="10"/>
        <v>Out of scopeOut of scope</v>
      </c>
    </row>
    <row r="703" spans="1:19" x14ac:dyDescent="0.4">
      <c r="A703" s="12" t="str">
        <f>VLOOKUP(E703,匯總複製!H:N,5,FALSE)</f>
        <v>Product Regulation and Certification</v>
      </c>
      <c r="B703" s="12" t="str">
        <f>VLOOKUP(E703,匯總複製!H:N,7,FALSE)</f>
        <v>System Requirement</v>
      </c>
      <c r="C703" s="1" t="str">
        <f>VLOOKUP(A703,Feature統計!A:O,15,FALSE)</f>
        <v>On-going w/h some pass</v>
      </c>
      <c r="D703" s="1" t="str">
        <f>VLOOKUP(A703,Feature統計!A:O,5,FALSE)</f>
        <v>Willy</v>
      </c>
      <c r="E703" s="12" t="s">
        <v>524</v>
      </c>
      <c r="F703" s="12" t="str">
        <f>VLOOKUP(E703,匯總複製!H:J,2,FALSE)</f>
        <v>RTBM-37044</v>
      </c>
      <c r="G703" s="13">
        <f>IF(ISBLANK(VLOOKUP(A703,Feature統計!A:N,10,FALSE)),"",VLOOKUP(A703,Feature統計!A:N,10,FALSE))</f>
        <v>44900</v>
      </c>
      <c r="H703" s="13" t="str">
        <f>IF(ISBLANK(VLOOKUP(A703,Feature統計!A:N,11,FALSE)),"",VLOOKUP(A703,Feature統計!A:N,11,FALSE))</f>
        <v>TBD</v>
      </c>
      <c r="I703" s="13">
        <f>IF(ISBLANK(VLOOKUP(A703,Feature統計!A:N,12,FALSE)),"",VLOOKUP(A703,Feature統計!A:N,12,FALSE))</f>
        <v>44891</v>
      </c>
      <c r="J703" s="13" t="str">
        <f>IF(ISBLANK(VLOOKUP(A703,Feature統計!A:N,13,FALSE)),"",VLOOKUP(A703,Feature統計!A:N,13,FALSE))</f>
        <v/>
      </c>
      <c r="K703" s="1" t="str">
        <f>IFERROR(VLOOKUP(E703,SystemTestCase!E:F,2,FALSE),VLOOKUP(E703,HW資料!A:B,2,FALSE))</f>
        <v>StagePass</v>
      </c>
      <c r="L703" s="1"/>
      <c r="M703" s="13"/>
      <c r="N703" s="72"/>
      <c r="O703" s="11"/>
      <c r="P703" s="11"/>
      <c r="Q703" s="11"/>
      <c r="S703" t="str">
        <f t="shared" si="10"/>
        <v>Product Regulation and Certification</v>
      </c>
    </row>
    <row r="704" spans="1:19" ht="51" x14ac:dyDescent="0.4">
      <c r="A704" s="12" t="str">
        <f>VLOOKUP(E704,匯總複製!H:N,5,FALSE)</f>
        <v>Product Regulation and Certification</v>
      </c>
      <c r="B704" s="12" t="str">
        <f>VLOOKUP(E704,匯總複製!H:N,7,FALSE)</f>
        <v>System Requirement</v>
      </c>
      <c r="C704" s="1" t="str">
        <f>VLOOKUP(A704,Feature統計!A:O,15,FALSE)</f>
        <v>On-going w/h some pass</v>
      </c>
      <c r="D704" s="1" t="str">
        <f>VLOOKUP(A704,Feature統計!A:O,5,FALSE)</f>
        <v>Willy</v>
      </c>
      <c r="E704" s="12" t="s">
        <v>698</v>
      </c>
      <c r="F704" s="12" t="str">
        <f>VLOOKUP(E704,匯總複製!H:J,2,FALSE)</f>
        <v>RTBM-36784</v>
      </c>
      <c r="G704" s="13">
        <f>IF(ISBLANK(VLOOKUP(A704,Feature統計!A:N,10,FALSE)),"",VLOOKUP(A704,Feature統計!A:N,10,FALSE))</f>
        <v>44900</v>
      </c>
      <c r="H704" s="13" t="str">
        <f>IF(ISBLANK(VLOOKUP(A704,Feature統計!A:N,11,FALSE)),"",VLOOKUP(A704,Feature統計!A:N,11,FALSE))</f>
        <v>TBD</v>
      </c>
      <c r="I704" s="13">
        <f>IF(ISBLANK(VLOOKUP(A704,Feature統計!A:N,12,FALSE)),"",VLOOKUP(A704,Feature統計!A:N,12,FALSE))</f>
        <v>44891</v>
      </c>
      <c r="J704" s="13" t="str">
        <f>IF(ISBLANK(VLOOKUP(A704,Feature統計!A:N,13,FALSE)),"",VLOOKUP(A704,Feature統計!A:N,13,FALSE))</f>
        <v/>
      </c>
      <c r="K704" s="1" t="str">
        <f>IFERROR(VLOOKUP(E704,SystemTestCase!E:F,2,FALSE),VLOOKUP(E704,HW資料!A:B,2,FALSE))</f>
        <v>Reviewed</v>
      </c>
      <c r="L704" s="1"/>
      <c r="M704" s="13" t="s">
        <v>7021</v>
      </c>
      <c r="N704" s="72" t="s">
        <v>1928</v>
      </c>
      <c r="O704" s="11" t="s">
        <v>7026</v>
      </c>
      <c r="P704" s="11" t="s">
        <v>5376</v>
      </c>
      <c r="Q704" s="11" t="s">
        <v>5409</v>
      </c>
      <c r="S704" s="60" t="str">
        <f t="shared" si="10"/>
        <v>認證測試中Product Regulation and Certification</v>
      </c>
    </row>
    <row r="705" spans="1:19" ht="34" x14ac:dyDescent="0.4">
      <c r="A705" s="12" t="str">
        <f>VLOOKUP(E705,匯總複製!H:N,5,FALSE)</f>
        <v>Out of scope</v>
      </c>
      <c r="B705" s="12" t="str">
        <f>VLOOKUP(E705,匯總複製!H:N,7,FALSE)</f>
        <v>System Requirement</v>
      </c>
      <c r="C705" s="1" t="e">
        <f>VLOOKUP(A705,Feature統計!A:O,15,FALSE)</f>
        <v>#N/A</v>
      </c>
      <c r="D705" s="1" t="e">
        <f>VLOOKUP(A705,Feature統計!A:O,5,FALSE)</f>
        <v>#N/A</v>
      </c>
      <c r="E705" s="12" t="s">
        <v>700</v>
      </c>
      <c r="F705" s="12" t="str">
        <f>VLOOKUP(E705,匯總複製!H:J,2,FALSE)</f>
        <v>RTBM-36783</v>
      </c>
      <c r="G705" s="13" t="e">
        <f>IF(ISBLANK(VLOOKUP(A705,Feature統計!A:N,10,FALSE)),"",VLOOKUP(A705,Feature統計!A:N,10,FALSE))</f>
        <v>#N/A</v>
      </c>
      <c r="H705" s="13" t="e">
        <f>IF(ISBLANK(VLOOKUP(A705,Feature統計!A:N,11,FALSE)),"",VLOOKUP(A705,Feature統計!A:N,11,FALSE))</f>
        <v>#N/A</v>
      </c>
      <c r="I705" s="13" t="e">
        <f>IF(ISBLANK(VLOOKUP(A705,Feature統計!A:N,12,FALSE)),"",VLOOKUP(A705,Feature統計!A:N,12,FALSE))</f>
        <v>#N/A</v>
      </c>
      <c r="J705" s="13" t="e">
        <f>IF(ISBLANK(VLOOKUP(A705,Feature統計!A:N,13,FALSE)),"",VLOOKUP(A705,Feature統計!A:N,13,FALSE))</f>
        <v>#N/A</v>
      </c>
      <c r="K705" s="1" t="str">
        <f>IFERROR(VLOOKUP(E705,SystemTestCase!E:F,2,FALSE),VLOOKUP(E705,HW資料!A:B,2,FALSE))</f>
        <v>Reviewed</v>
      </c>
      <c r="L705" s="1"/>
      <c r="M705" s="13"/>
      <c r="N705" s="72"/>
      <c r="O705" s="11" t="s">
        <v>5383</v>
      </c>
      <c r="P705" s="11" t="s">
        <v>5357</v>
      </c>
      <c r="Q705" s="11"/>
      <c r="S705" t="str">
        <f t="shared" si="10"/>
        <v>Out of scopeOut of scope</v>
      </c>
    </row>
    <row r="706" spans="1:19" ht="34" x14ac:dyDescent="0.4">
      <c r="A706" s="12" t="str">
        <f>VLOOKUP(E706,匯總複製!H:N,5,FALSE)</f>
        <v>Out of scope</v>
      </c>
      <c r="B706" s="12" t="str">
        <f>VLOOKUP(E706,匯總複製!H:N,7,FALSE)</f>
        <v>System Requirement</v>
      </c>
      <c r="C706" s="1" t="e">
        <f>VLOOKUP(A706,Feature統計!A:O,15,FALSE)</f>
        <v>#N/A</v>
      </c>
      <c r="D706" s="1" t="e">
        <f>VLOOKUP(A706,Feature統計!A:O,5,FALSE)</f>
        <v>#N/A</v>
      </c>
      <c r="E706" s="12" t="s">
        <v>702</v>
      </c>
      <c r="F706" s="12" t="str">
        <f>VLOOKUP(E706,匯總複製!H:J,2,FALSE)</f>
        <v>RTBM-36782</v>
      </c>
      <c r="G706" s="13" t="e">
        <f>IF(ISBLANK(VLOOKUP(A706,Feature統計!A:N,10,FALSE)),"",VLOOKUP(A706,Feature統計!A:N,10,FALSE))</f>
        <v>#N/A</v>
      </c>
      <c r="H706" s="13" t="e">
        <f>IF(ISBLANK(VLOOKUP(A706,Feature統計!A:N,11,FALSE)),"",VLOOKUP(A706,Feature統計!A:N,11,FALSE))</f>
        <v>#N/A</v>
      </c>
      <c r="I706" s="13" t="e">
        <f>IF(ISBLANK(VLOOKUP(A706,Feature統計!A:N,12,FALSE)),"",VLOOKUP(A706,Feature統計!A:N,12,FALSE))</f>
        <v>#N/A</v>
      </c>
      <c r="J706" s="13" t="e">
        <f>IF(ISBLANK(VLOOKUP(A706,Feature統計!A:N,13,FALSE)),"",VLOOKUP(A706,Feature統計!A:N,13,FALSE))</f>
        <v>#N/A</v>
      </c>
      <c r="K706" s="1" t="str">
        <f>IFERROR(VLOOKUP(E706,SystemTestCase!E:F,2,FALSE),VLOOKUP(E706,HW資料!A:B,2,FALSE))</f>
        <v>Reviewed</v>
      </c>
      <c r="L706" s="1"/>
      <c r="M706" s="13"/>
      <c r="N706" s="72"/>
      <c r="O706" s="11" t="s">
        <v>5384</v>
      </c>
      <c r="P706" s="11" t="s">
        <v>5357</v>
      </c>
      <c r="Q706" s="11"/>
      <c r="S706" t="str">
        <f t="shared" si="10"/>
        <v>Out of scopeOut of scope</v>
      </c>
    </row>
    <row r="707" spans="1:19" x14ac:dyDescent="0.4">
      <c r="A707" s="12" t="str">
        <f>VLOOKUP(E707,匯總複製!H:N,5,FALSE)</f>
        <v>Product Regulation and Certification</v>
      </c>
      <c r="B707" s="12" t="str">
        <f>VLOOKUP(E707,匯總複製!H:N,7,FALSE)</f>
        <v>System Requirement</v>
      </c>
      <c r="C707" s="1" t="str">
        <f>VLOOKUP(A707,Feature統計!A:O,15,FALSE)</f>
        <v>On-going w/h some pass</v>
      </c>
      <c r="D707" s="1" t="str">
        <f>VLOOKUP(A707,Feature統計!A:O,5,FALSE)</f>
        <v>Willy</v>
      </c>
      <c r="E707" s="12" t="s">
        <v>737</v>
      </c>
      <c r="F707" s="12" t="str">
        <f>VLOOKUP(E707,匯總複製!H:J,2,FALSE)</f>
        <v>RTBM-35986</v>
      </c>
      <c r="G707" s="13">
        <f>IF(ISBLANK(VLOOKUP(A707,Feature統計!A:N,10,FALSE)),"",VLOOKUP(A707,Feature統計!A:N,10,FALSE))</f>
        <v>44900</v>
      </c>
      <c r="H707" s="13" t="str">
        <f>IF(ISBLANK(VLOOKUP(A707,Feature統計!A:N,11,FALSE)),"",VLOOKUP(A707,Feature統計!A:N,11,FALSE))</f>
        <v>TBD</v>
      </c>
      <c r="I707" s="13">
        <f>IF(ISBLANK(VLOOKUP(A707,Feature統計!A:N,12,FALSE)),"",VLOOKUP(A707,Feature統計!A:N,12,FALSE))</f>
        <v>44891</v>
      </c>
      <c r="J707" s="13" t="str">
        <f>IF(ISBLANK(VLOOKUP(A707,Feature統計!A:N,13,FALSE)),"",VLOOKUP(A707,Feature統計!A:N,13,FALSE))</f>
        <v/>
      </c>
      <c r="K707" s="1" t="str">
        <f>IFERROR(VLOOKUP(E707,SystemTestCase!E:F,2,FALSE),VLOOKUP(E707,HW資料!A:B,2,FALSE))</f>
        <v>Pass</v>
      </c>
      <c r="L707" s="1"/>
      <c r="M707" s="13"/>
      <c r="N707" s="72"/>
      <c r="O707" s="11"/>
      <c r="P707" s="11"/>
      <c r="Q707" s="11"/>
      <c r="S707" t="str">
        <f t="shared" ref="S707:S770" si="11">P707&amp;A707</f>
        <v>Product Regulation and Certification</v>
      </c>
    </row>
    <row r="708" spans="1:19" x14ac:dyDescent="0.4">
      <c r="A708" s="12" t="str">
        <f>VLOOKUP(E708,匯總複製!H:N,5,FALSE)</f>
        <v>Product Regulation and Certification</v>
      </c>
      <c r="B708" s="12" t="str">
        <f>VLOOKUP(E708,匯總複製!H:N,7,FALSE)</f>
        <v>System Requirement</v>
      </c>
      <c r="C708" s="1" t="str">
        <f>VLOOKUP(A708,Feature統計!A:O,15,FALSE)</f>
        <v>On-going w/h some pass</v>
      </c>
      <c r="D708" s="1" t="str">
        <f>VLOOKUP(A708,Feature統計!A:O,5,FALSE)</f>
        <v>Willy</v>
      </c>
      <c r="E708" s="12" t="s">
        <v>741</v>
      </c>
      <c r="F708" s="12" t="str">
        <f>VLOOKUP(E708,匯總複製!H:J,2,FALSE)</f>
        <v>RTBM-35985</v>
      </c>
      <c r="G708" s="13">
        <f>IF(ISBLANK(VLOOKUP(A708,Feature統計!A:N,10,FALSE)),"",VLOOKUP(A708,Feature統計!A:N,10,FALSE))</f>
        <v>44900</v>
      </c>
      <c r="H708" s="13" t="str">
        <f>IF(ISBLANK(VLOOKUP(A708,Feature統計!A:N,11,FALSE)),"",VLOOKUP(A708,Feature統計!A:N,11,FALSE))</f>
        <v>TBD</v>
      </c>
      <c r="I708" s="13">
        <f>IF(ISBLANK(VLOOKUP(A708,Feature統計!A:N,12,FALSE)),"",VLOOKUP(A708,Feature統計!A:N,12,FALSE))</f>
        <v>44891</v>
      </c>
      <c r="J708" s="13" t="str">
        <f>IF(ISBLANK(VLOOKUP(A708,Feature統計!A:N,13,FALSE)),"",VLOOKUP(A708,Feature統計!A:N,13,FALSE))</f>
        <v/>
      </c>
      <c r="K708" s="1" t="str">
        <f>IFERROR(VLOOKUP(E708,SystemTestCase!E:F,2,FALSE),VLOOKUP(E708,HW資料!A:B,2,FALSE))</f>
        <v>Pass</v>
      </c>
      <c r="L708" s="1"/>
      <c r="M708" s="13"/>
      <c r="N708" s="72"/>
      <c r="O708" s="11"/>
      <c r="P708" s="11"/>
      <c r="Q708" s="11"/>
      <c r="S708" t="str">
        <f t="shared" si="11"/>
        <v>Product Regulation and Certification</v>
      </c>
    </row>
    <row r="709" spans="1:19" ht="255" x14ac:dyDescent="0.4">
      <c r="A709" s="12" t="str">
        <f>VLOOKUP(E709,匯總複製!H:N,5,FALSE)</f>
        <v>Product Regulation and Certification</v>
      </c>
      <c r="B709" s="12" t="str">
        <f>VLOOKUP(E709,匯總複製!H:N,7,FALSE)</f>
        <v>Hardware Requirement</v>
      </c>
      <c r="C709" s="1" t="str">
        <f>VLOOKUP(A709,Feature統計!A:O,15,FALSE)</f>
        <v>On-going w/h some pass</v>
      </c>
      <c r="D709" s="1" t="str">
        <f>VLOOKUP(A709,Feature統計!A:O,5,FALSE)</f>
        <v>Willy</v>
      </c>
      <c r="E709" s="12" t="s">
        <v>1405</v>
      </c>
      <c r="F709" s="12" t="str">
        <f>VLOOKUP(E709,匯總複製!H:J,2,FALSE)</f>
        <v>RTBM-35964</v>
      </c>
      <c r="G709" s="13">
        <f>IF(ISBLANK(VLOOKUP(A709,Feature統計!A:N,10,FALSE)),"",VLOOKUP(A709,Feature統計!A:N,10,FALSE))</f>
        <v>44900</v>
      </c>
      <c r="H709" s="13" t="str">
        <f>IF(ISBLANK(VLOOKUP(A709,Feature統計!A:N,11,FALSE)),"",VLOOKUP(A709,Feature統計!A:N,11,FALSE))</f>
        <v>TBD</v>
      </c>
      <c r="I709" s="13">
        <f>IF(ISBLANK(VLOOKUP(A709,Feature統計!A:N,12,FALSE)),"",VLOOKUP(A709,Feature統計!A:N,12,FALSE))</f>
        <v>44891</v>
      </c>
      <c r="J709" s="13" t="str">
        <f>IF(ISBLANK(VLOOKUP(A709,Feature統計!A:N,13,FALSE)),"",VLOOKUP(A709,Feature統計!A:N,13,FALSE))</f>
        <v/>
      </c>
      <c r="K709" s="1" t="str">
        <f>IFERROR(VLOOKUP(E709,SystemTestCase!E:F,2,FALSE),VLOOKUP(E709,HW資料!A:B,2,FALSE))</f>
        <v>Pass</v>
      </c>
      <c r="L709" s="1" t="s">
        <v>7074</v>
      </c>
      <c r="M709" s="13"/>
      <c r="N709" s="72" t="s">
        <v>1894</v>
      </c>
      <c r="O709" s="11" t="s">
        <v>7437</v>
      </c>
      <c r="P709" s="11"/>
      <c r="Q709" s="11" t="s">
        <v>5409</v>
      </c>
      <c r="S709" s="60" t="str">
        <f t="shared" si="11"/>
        <v>Product Regulation and Certification</v>
      </c>
    </row>
    <row r="710" spans="1:19" x14ac:dyDescent="0.4">
      <c r="A710" s="12" t="str">
        <f>VLOOKUP(E710,匯總複製!H:N,5,FALSE)</f>
        <v>Product Regulation and Certification</v>
      </c>
      <c r="B710" s="12" t="str">
        <f>VLOOKUP(E710,匯總複製!H:N,7,FALSE)</f>
        <v>Hardware Requirement</v>
      </c>
      <c r="C710" s="1" t="str">
        <f>VLOOKUP(A710,Feature統計!A:O,15,FALSE)</f>
        <v>On-going w/h some pass</v>
      </c>
      <c r="D710" s="1" t="str">
        <f>VLOOKUP(A710,Feature統計!A:O,5,FALSE)</f>
        <v>Willy</v>
      </c>
      <c r="E710" s="12" t="s">
        <v>1412</v>
      </c>
      <c r="F710" s="12" t="str">
        <f>VLOOKUP(E710,匯總複製!H:J,2,FALSE)</f>
        <v>RTBM-36141</v>
      </c>
      <c r="G710" s="13">
        <f>IF(ISBLANK(VLOOKUP(A710,Feature統計!A:N,10,FALSE)),"",VLOOKUP(A710,Feature統計!A:N,10,FALSE))</f>
        <v>44900</v>
      </c>
      <c r="H710" s="13" t="str">
        <f>IF(ISBLANK(VLOOKUP(A710,Feature統計!A:N,11,FALSE)),"",VLOOKUP(A710,Feature統計!A:N,11,FALSE))</f>
        <v>TBD</v>
      </c>
      <c r="I710" s="13">
        <f>IF(ISBLANK(VLOOKUP(A710,Feature統計!A:N,12,FALSE)),"",VLOOKUP(A710,Feature統計!A:N,12,FALSE))</f>
        <v>44891</v>
      </c>
      <c r="J710" s="13" t="str">
        <f>IF(ISBLANK(VLOOKUP(A710,Feature統計!A:N,13,FALSE)),"",VLOOKUP(A710,Feature統計!A:N,13,FALSE))</f>
        <v/>
      </c>
      <c r="K710" s="1" t="str">
        <f>IFERROR(VLOOKUP(E710,SystemTestCase!E:F,2,FALSE),VLOOKUP(E710,HW資料!A:B,2,FALSE))</f>
        <v>StagePass</v>
      </c>
      <c r="L710" s="1"/>
      <c r="M710" s="13"/>
      <c r="N710" s="72"/>
      <c r="O710" s="11"/>
      <c r="P710" s="11"/>
      <c r="Q710" s="11"/>
      <c r="S710" t="str">
        <f t="shared" si="11"/>
        <v>Product Regulation and Certification</v>
      </c>
    </row>
    <row r="711" spans="1:19" x14ac:dyDescent="0.4">
      <c r="A711" s="12" t="str">
        <f>VLOOKUP(E711,匯總複製!H:N,5,FALSE)</f>
        <v>Product Regulation and Certification</v>
      </c>
      <c r="B711" s="12" t="str">
        <f>VLOOKUP(E711,匯總複製!H:N,7,FALSE)</f>
        <v>Hardware Requirement</v>
      </c>
      <c r="C711" s="1" t="str">
        <f>VLOOKUP(A711,Feature統計!A:O,15,FALSE)</f>
        <v>On-going w/h some pass</v>
      </c>
      <c r="D711" s="1" t="str">
        <f>VLOOKUP(A711,Feature統計!A:O,5,FALSE)</f>
        <v>Willy</v>
      </c>
      <c r="E711" s="12" t="s">
        <v>1498</v>
      </c>
      <c r="F711" s="12" t="str">
        <f>VLOOKUP(E711,匯總複製!H:J,2,FALSE)</f>
        <v>RTBM-24474</v>
      </c>
      <c r="G711" s="13">
        <f>IF(ISBLANK(VLOOKUP(A711,Feature統計!A:N,10,FALSE)),"",VLOOKUP(A711,Feature統計!A:N,10,FALSE))</f>
        <v>44900</v>
      </c>
      <c r="H711" s="13" t="str">
        <f>IF(ISBLANK(VLOOKUP(A711,Feature統計!A:N,11,FALSE)),"",VLOOKUP(A711,Feature統計!A:N,11,FALSE))</f>
        <v>TBD</v>
      </c>
      <c r="I711" s="13">
        <f>IF(ISBLANK(VLOOKUP(A711,Feature統計!A:N,12,FALSE)),"",VLOOKUP(A711,Feature統計!A:N,12,FALSE))</f>
        <v>44891</v>
      </c>
      <c r="J711" s="13" t="str">
        <f>IF(ISBLANK(VLOOKUP(A711,Feature統計!A:N,13,FALSE)),"",VLOOKUP(A711,Feature統計!A:N,13,FALSE))</f>
        <v/>
      </c>
      <c r="K711" s="1" t="str">
        <f>IFERROR(VLOOKUP(E711,SystemTestCase!E:F,2,FALSE),VLOOKUP(E711,HW資料!A:B,2,FALSE))</f>
        <v>StagePass</v>
      </c>
      <c r="L711" s="1"/>
      <c r="M711" s="13"/>
      <c r="N711" s="72"/>
      <c r="O711" s="11"/>
      <c r="P711" s="11"/>
      <c r="Q711" s="11"/>
      <c r="S711" t="str">
        <f t="shared" si="11"/>
        <v>Product Regulation and Certification</v>
      </c>
    </row>
    <row r="712" spans="1:19" s="68" customFormat="1" x14ac:dyDescent="0.4">
      <c r="A712" s="65" t="str">
        <f>VLOOKUP(E712,匯總複製!H:N,5,FALSE)</f>
        <v>Project Documentation</v>
      </c>
      <c r="B712" s="65" t="str">
        <f>VLOOKUP(E712,匯總複製!H:N,7,FALSE)</f>
        <v>Hardware Requirement</v>
      </c>
      <c r="C712" s="66" t="e">
        <f>VLOOKUP(A712,Feature統計!A:O,15,FALSE)</f>
        <v>#N/A</v>
      </c>
      <c r="D712" s="66" t="e">
        <f>VLOOKUP(A712,Feature統計!A:O,5,FALSE)</f>
        <v>#N/A</v>
      </c>
      <c r="E712" s="65" t="s">
        <v>1026</v>
      </c>
      <c r="F712" s="12" t="str">
        <f>VLOOKUP(E712,匯總複製!H:J,2,FALSE)</f>
        <v>RTBM-35997</v>
      </c>
      <c r="G712" s="67" t="e">
        <f>IF(ISBLANK(VLOOKUP(A712,Feature統計!A:N,10,FALSE)),"",VLOOKUP(A712,Feature統計!A:N,10,FALSE))</f>
        <v>#N/A</v>
      </c>
      <c r="H712" s="67" t="e">
        <f>IF(ISBLANK(VLOOKUP(A712,Feature統計!A:N,11,FALSE)),"",VLOOKUP(A712,Feature統計!A:N,11,FALSE))</f>
        <v>#N/A</v>
      </c>
      <c r="I712" s="67" t="e">
        <f>IF(ISBLANK(VLOOKUP(A712,Feature統計!A:N,12,FALSE)),"",VLOOKUP(A712,Feature統計!A:N,12,FALSE))</f>
        <v>#N/A</v>
      </c>
      <c r="J712" s="67" t="e">
        <f>IF(ISBLANK(VLOOKUP(A712,Feature統計!A:N,13,FALSE)),"",VLOOKUP(A712,Feature統計!A:N,13,FALSE))</f>
        <v>#N/A</v>
      </c>
      <c r="K712" s="66" t="str">
        <f>IFERROR(VLOOKUP(E712,SystemTestCase!E:F,2,FALSE),VLOOKUP(E712,HW資料!A:B,2,FALSE))</f>
        <v>Reviewed</v>
      </c>
      <c r="L712" s="1"/>
      <c r="M712" s="13"/>
      <c r="N712" s="72"/>
      <c r="O712" s="59" t="s">
        <v>3002</v>
      </c>
      <c r="P712" s="59"/>
      <c r="Q712" s="11"/>
      <c r="S712" t="str">
        <f t="shared" si="11"/>
        <v>Project Documentation</v>
      </c>
    </row>
    <row r="713" spans="1:19" s="68" customFormat="1" x14ac:dyDescent="0.4">
      <c r="A713" s="65" t="str">
        <f>VLOOKUP(E713,匯總複製!H:N,5,FALSE)</f>
        <v>Project Documentation</v>
      </c>
      <c r="B713" s="65" t="str">
        <f>VLOOKUP(E713,匯總複製!H:N,7,FALSE)</f>
        <v>Hardware Requirement</v>
      </c>
      <c r="C713" s="66" t="e">
        <f>VLOOKUP(A713,Feature統計!A:O,15,FALSE)</f>
        <v>#N/A</v>
      </c>
      <c r="D713" s="66" t="e">
        <f>VLOOKUP(A713,Feature統計!A:O,5,FALSE)</f>
        <v>#N/A</v>
      </c>
      <c r="E713" s="65" t="s">
        <v>1033</v>
      </c>
      <c r="F713" s="12" t="str">
        <f>VLOOKUP(E713,匯總複製!H:J,2,FALSE)</f>
        <v>RTBM-36762</v>
      </c>
      <c r="G713" s="67" t="e">
        <f>IF(ISBLANK(VLOOKUP(A713,Feature統計!A:N,10,FALSE)),"",VLOOKUP(A713,Feature統計!A:N,10,FALSE))</f>
        <v>#N/A</v>
      </c>
      <c r="H713" s="67" t="e">
        <f>IF(ISBLANK(VLOOKUP(A713,Feature統計!A:N,11,FALSE)),"",VLOOKUP(A713,Feature統計!A:N,11,FALSE))</f>
        <v>#N/A</v>
      </c>
      <c r="I713" s="67" t="e">
        <f>IF(ISBLANK(VLOOKUP(A713,Feature統計!A:N,12,FALSE)),"",VLOOKUP(A713,Feature統計!A:N,12,FALSE))</f>
        <v>#N/A</v>
      </c>
      <c r="J713" s="67" t="e">
        <f>IF(ISBLANK(VLOOKUP(A713,Feature統計!A:N,13,FALSE)),"",VLOOKUP(A713,Feature統計!A:N,13,FALSE))</f>
        <v>#N/A</v>
      </c>
      <c r="K713" s="66" t="str">
        <f>IFERROR(VLOOKUP(E713,SystemTestCase!E:F,2,FALSE),VLOOKUP(E713,HW資料!A:B,2,FALSE))</f>
        <v>StagePass</v>
      </c>
      <c r="L713" s="1"/>
      <c r="M713" s="13"/>
      <c r="N713" s="72"/>
      <c r="O713" s="59" t="s">
        <v>3002</v>
      </c>
      <c r="P713" s="59"/>
      <c r="Q713" s="11"/>
      <c r="S713" t="str">
        <f t="shared" si="11"/>
        <v>Project Documentation</v>
      </c>
    </row>
    <row r="714" spans="1:19" s="68" customFormat="1" x14ac:dyDescent="0.4">
      <c r="A714" s="65" t="str">
        <f>VLOOKUP(E714,匯總複製!H:N,5,FALSE)</f>
        <v>Project Documentation</v>
      </c>
      <c r="B714" s="65" t="str">
        <f>VLOOKUP(E714,匯總複製!H:N,7,FALSE)</f>
        <v>Hardware Requirement</v>
      </c>
      <c r="C714" s="66" t="e">
        <f>VLOOKUP(A714,Feature統計!A:O,15,FALSE)</f>
        <v>#N/A</v>
      </c>
      <c r="D714" s="66" t="e">
        <f>VLOOKUP(A714,Feature統計!A:O,5,FALSE)</f>
        <v>#N/A</v>
      </c>
      <c r="E714" s="65" t="s">
        <v>1035</v>
      </c>
      <c r="F714" s="12" t="str">
        <f>VLOOKUP(E714,匯總複製!H:J,2,FALSE)</f>
        <v>RTBM-36761</v>
      </c>
      <c r="G714" s="67" t="e">
        <f>IF(ISBLANK(VLOOKUP(A714,Feature統計!A:N,10,FALSE)),"",VLOOKUP(A714,Feature統計!A:N,10,FALSE))</f>
        <v>#N/A</v>
      </c>
      <c r="H714" s="67" t="e">
        <f>IF(ISBLANK(VLOOKUP(A714,Feature統計!A:N,11,FALSE)),"",VLOOKUP(A714,Feature統計!A:N,11,FALSE))</f>
        <v>#N/A</v>
      </c>
      <c r="I714" s="67" t="e">
        <f>IF(ISBLANK(VLOOKUP(A714,Feature統計!A:N,12,FALSE)),"",VLOOKUP(A714,Feature統計!A:N,12,FALSE))</f>
        <v>#N/A</v>
      </c>
      <c r="J714" s="67" t="e">
        <f>IF(ISBLANK(VLOOKUP(A714,Feature統計!A:N,13,FALSE)),"",VLOOKUP(A714,Feature統計!A:N,13,FALSE))</f>
        <v>#N/A</v>
      </c>
      <c r="K714" s="66" t="str">
        <f>IFERROR(VLOOKUP(E714,SystemTestCase!E:F,2,FALSE),VLOOKUP(E714,HW資料!A:B,2,FALSE))</f>
        <v>StagePass</v>
      </c>
      <c r="L714" s="1"/>
      <c r="M714" s="13"/>
      <c r="N714" s="72"/>
      <c r="O714" s="59" t="s">
        <v>3002</v>
      </c>
      <c r="P714" s="59"/>
      <c r="Q714" s="11"/>
      <c r="S714" t="str">
        <f t="shared" si="11"/>
        <v>Project Documentation</v>
      </c>
    </row>
    <row r="715" spans="1:19" s="68" customFormat="1" x14ac:dyDescent="0.4">
      <c r="A715" s="65" t="str">
        <f>VLOOKUP(E715,匯總複製!H:N,5,FALSE)</f>
        <v>Project Documentation</v>
      </c>
      <c r="B715" s="65" t="str">
        <f>VLOOKUP(E715,匯總複製!H:N,7,FALSE)</f>
        <v>Hardware Requirement</v>
      </c>
      <c r="C715" s="66" t="e">
        <f>VLOOKUP(A715,Feature統計!A:O,15,FALSE)</f>
        <v>#N/A</v>
      </c>
      <c r="D715" s="66" t="e">
        <f>VLOOKUP(A715,Feature統計!A:O,5,FALSE)</f>
        <v>#N/A</v>
      </c>
      <c r="E715" s="65" t="s">
        <v>1067</v>
      </c>
      <c r="F715" s="12" t="str">
        <f>VLOOKUP(E715,匯總複製!H:J,2,FALSE)</f>
        <v>RTBM-36759</v>
      </c>
      <c r="G715" s="67" t="e">
        <f>IF(ISBLANK(VLOOKUP(A715,Feature統計!A:N,10,FALSE)),"",VLOOKUP(A715,Feature統計!A:N,10,FALSE))</f>
        <v>#N/A</v>
      </c>
      <c r="H715" s="67" t="e">
        <f>IF(ISBLANK(VLOOKUP(A715,Feature統計!A:N,11,FALSE)),"",VLOOKUP(A715,Feature統計!A:N,11,FALSE))</f>
        <v>#N/A</v>
      </c>
      <c r="I715" s="67" t="e">
        <f>IF(ISBLANK(VLOOKUP(A715,Feature統計!A:N,12,FALSE)),"",VLOOKUP(A715,Feature統計!A:N,12,FALSE))</f>
        <v>#N/A</v>
      </c>
      <c r="J715" s="67" t="e">
        <f>IF(ISBLANK(VLOOKUP(A715,Feature統計!A:N,13,FALSE)),"",VLOOKUP(A715,Feature統計!A:N,13,FALSE))</f>
        <v>#N/A</v>
      </c>
      <c r="K715" s="66" t="str">
        <f>IFERROR(VLOOKUP(E715,SystemTestCase!E:F,2,FALSE),VLOOKUP(E715,HW資料!A:B,2,FALSE))</f>
        <v>StagePass</v>
      </c>
      <c r="L715" s="1"/>
      <c r="M715" s="13"/>
      <c r="N715" s="72"/>
      <c r="O715" s="59" t="s">
        <v>3002</v>
      </c>
      <c r="P715" s="59"/>
      <c r="Q715" s="11"/>
      <c r="S715" t="str">
        <f t="shared" si="11"/>
        <v>Project Documentation</v>
      </c>
    </row>
    <row r="716" spans="1:19" s="68" customFormat="1" x14ac:dyDescent="0.4">
      <c r="A716" s="65" t="str">
        <f>VLOOKUP(E716,匯總複製!H:N,5,FALSE)</f>
        <v>Project Documentation</v>
      </c>
      <c r="B716" s="65" t="str">
        <f>VLOOKUP(E716,匯總複製!H:N,7,FALSE)</f>
        <v>Hardware Requirement</v>
      </c>
      <c r="C716" s="66" t="e">
        <f>VLOOKUP(A716,Feature統計!A:O,15,FALSE)</f>
        <v>#N/A</v>
      </c>
      <c r="D716" s="66" t="e">
        <f>VLOOKUP(A716,Feature統計!A:O,5,FALSE)</f>
        <v>#N/A</v>
      </c>
      <c r="E716" s="65" t="s">
        <v>1095</v>
      </c>
      <c r="F716" s="12" t="str">
        <f>VLOOKUP(E716,匯總複製!H:J,2,FALSE)</f>
        <v>RTBM-36740</v>
      </c>
      <c r="G716" s="67" t="e">
        <f>IF(ISBLANK(VLOOKUP(A716,Feature統計!A:N,10,FALSE)),"",VLOOKUP(A716,Feature統計!A:N,10,FALSE))</f>
        <v>#N/A</v>
      </c>
      <c r="H716" s="67" t="e">
        <f>IF(ISBLANK(VLOOKUP(A716,Feature統計!A:N,11,FALSE)),"",VLOOKUP(A716,Feature統計!A:N,11,FALSE))</f>
        <v>#N/A</v>
      </c>
      <c r="I716" s="67" t="e">
        <f>IF(ISBLANK(VLOOKUP(A716,Feature統計!A:N,12,FALSE)),"",VLOOKUP(A716,Feature統計!A:N,12,FALSE))</f>
        <v>#N/A</v>
      </c>
      <c r="J716" s="67" t="e">
        <f>IF(ISBLANK(VLOOKUP(A716,Feature統計!A:N,13,FALSE)),"",VLOOKUP(A716,Feature統計!A:N,13,FALSE))</f>
        <v>#N/A</v>
      </c>
      <c r="K716" s="66" t="str">
        <f>IFERROR(VLOOKUP(E716,SystemTestCase!E:F,2,FALSE),VLOOKUP(E716,HW資料!A:B,2,FALSE))</f>
        <v>Pass</v>
      </c>
      <c r="L716" s="1"/>
      <c r="M716" s="13"/>
      <c r="N716" s="72"/>
      <c r="O716" s="59" t="s">
        <v>3002</v>
      </c>
      <c r="P716" s="59"/>
      <c r="Q716" s="11"/>
      <c r="S716" t="str">
        <f t="shared" si="11"/>
        <v>Project Documentation</v>
      </c>
    </row>
    <row r="717" spans="1:19" s="68" customFormat="1" x14ac:dyDescent="0.4">
      <c r="A717" s="65" t="str">
        <f>VLOOKUP(E717,匯總複製!H:N,5,FALSE)</f>
        <v>Project Documentation</v>
      </c>
      <c r="B717" s="65" t="str">
        <f>VLOOKUP(E717,匯總複製!H:N,7,FALSE)</f>
        <v>Hardware Requirement</v>
      </c>
      <c r="C717" s="66" t="e">
        <f>VLOOKUP(A717,Feature統計!A:O,15,FALSE)</f>
        <v>#N/A</v>
      </c>
      <c r="D717" s="66" t="e">
        <f>VLOOKUP(A717,Feature統計!A:O,5,FALSE)</f>
        <v>#N/A</v>
      </c>
      <c r="E717" s="65" t="s">
        <v>1100</v>
      </c>
      <c r="F717" s="12" t="str">
        <f>VLOOKUP(E717,匯總複製!H:J,2,FALSE)</f>
        <v>RTBM-36737</v>
      </c>
      <c r="G717" s="67" t="e">
        <f>IF(ISBLANK(VLOOKUP(A717,Feature統計!A:N,10,FALSE)),"",VLOOKUP(A717,Feature統計!A:N,10,FALSE))</f>
        <v>#N/A</v>
      </c>
      <c r="H717" s="67" t="e">
        <f>IF(ISBLANK(VLOOKUP(A717,Feature統計!A:N,11,FALSE)),"",VLOOKUP(A717,Feature統計!A:N,11,FALSE))</f>
        <v>#N/A</v>
      </c>
      <c r="I717" s="67" t="e">
        <f>IF(ISBLANK(VLOOKUP(A717,Feature統計!A:N,12,FALSE)),"",VLOOKUP(A717,Feature統計!A:N,12,FALSE))</f>
        <v>#N/A</v>
      </c>
      <c r="J717" s="67" t="e">
        <f>IF(ISBLANK(VLOOKUP(A717,Feature統計!A:N,13,FALSE)),"",VLOOKUP(A717,Feature統計!A:N,13,FALSE))</f>
        <v>#N/A</v>
      </c>
      <c r="K717" s="66" t="str">
        <f>IFERROR(VLOOKUP(E717,SystemTestCase!E:F,2,FALSE),VLOOKUP(E717,HW資料!A:B,2,FALSE))</f>
        <v>StagePass</v>
      </c>
      <c r="L717" s="1"/>
      <c r="M717" s="13"/>
      <c r="N717" s="72"/>
      <c r="O717" s="59" t="s">
        <v>3002</v>
      </c>
      <c r="P717" s="59"/>
      <c r="Q717" s="11"/>
      <c r="S717" t="str">
        <f t="shared" si="11"/>
        <v>Project Documentation</v>
      </c>
    </row>
    <row r="718" spans="1:19" s="68" customFormat="1" x14ac:dyDescent="0.4">
      <c r="A718" s="65" t="str">
        <f>VLOOKUP(E718,匯總複製!H:N,5,FALSE)</f>
        <v>Project Documentation</v>
      </c>
      <c r="B718" s="65" t="str">
        <f>VLOOKUP(E718,匯總複製!H:N,7,FALSE)</f>
        <v>Hardware Requirement</v>
      </c>
      <c r="C718" s="66" t="e">
        <f>VLOOKUP(A718,Feature統計!A:O,15,FALSE)</f>
        <v>#N/A</v>
      </c>
      <c r="D718" s="66" t="e">
        <f>VLOOKUP(A718,Feature統計!A:O,5,FALSE)</f>
        <v>#N/A</v>
      </c>
      <c r="E718" s="65" t="s">
        <v>1117</v>
      </c>
      <c r="F718" s="12" t="str">
        <f>VLOOKUP(E718,匯總複製!H:J,2,FALSE)</f>
        <v>RTBM-36735</v>
      </c>
      <c r="G718" s="67" t="e">
        <f>IF(ISBLANK(VLOOKUP(A718,Feature統計!A:N,10,FALSE)),"",VLOOKUP(A718,Feature統計!A:N,10,FALSE))</f>
        <v>#N/A</v>
      </c>
      <c r="H718" s="67" t="e">
        <f>IF(ISBLANK(VLOOKUP(A718,Feature統計!A:N,11,FALSE)),"",VLOOKUP(A718,Feature統計!A:N,11,FALSE))</f>
        <v>#N/A</v>
      </c>
      <c r="I718" s="67" t="e">
        <f>IF(ISBLANK(VLOOKUP(A718,Feature統計!A:N,12,FALSE)),"",VLOOKUP(A718,Feature統計!A:N,12,FALSE))</f>
        <v>#N/A</v>
      </c>
      <c r="J718" s="67" t="e">
        <f>IF(ISBLANK(VLOOKUP(A718,Feature統計!A:N,13,FALSE)),"",VLOOKUP(A718,Feature統計!A:N,13,FALSE))</f>
        <v>#N/A</v>
      </c>
      <c r="K718" s="66" t="str">
        <f>IFERROR(VLOOKUP(E718,SystemTestCase!E:F,2,FALSE),VLOOKUP(E718,HW資料!A:B,2,FALSE))</f>
        <v>StagePass</v>
      </c>
      <c r="L718" s="1"/>
      <c r="M718" s="13"/>
      <c r="N718" s="72"/>
      <c r="O718" s="59" t="s">
        <v>3002</v>
      </c>
      <c r="P718" s="59"/>
      <c r="Q718" s="11"/>
      <c r="S718" t="str">
        <f t="shared" si="11"/>
        <v>Project Documentation</v>
      </c>
    </row>
    <row r="719" spans="1:19" s="68" customFormat="1" x14ac:dyDescent="0.4">
      <c r="A719" s="65" t="str">
        <f>VLOOKUP(E719,匯總複製!H:N,5,FALSE)</f>
        <v>Project Documentation</v>
      </c>
      <c r="B719" s="65" t="str">
        <f>VLOOKUP(E719,匯總複製!H:N,7,FALSE)</f>
        <v>Hardware Requirement</v>
      </c>
      <c r="C719" s="66" t="e">
        <f>VLOOKUP(A719,Feature統計!A:O,15,FALSE)</f>
        <v>#N/A</v>
      </c>
      <c r="D719" s="66" t="e">
        <f>VLOOKUP(A719,Feature統計!A:O,5,FALSE)</f>
        <v>#N/A</v>
      </c>
      <c r="E719" s="65" t="s">
        <v>1145</v>
      </c>
      <c r="F719" s="12" t="str">
        <f>VLOOKUP(E719,匯總複製!H:J,2,FALSE)</f>
        <v>RTBM-36814</v>
      </c>
      <c r="G719" s="67" t="e">
        <f>IF(ISBLANK(VLOOKUP(A719,Feature統計!A:N,10,FALSE)),"",VLOOKUP(A719,Feature統計!A:N,10,FALSE))</f>
        <v>#N/A</v>
      </c>
      <c r="H719" s="67" t="e">
        <f>IF(ISBLANK(VLOOKUP(A719,Feature統計!A:N,11,FALSE)),"",VLOOKUP(A719,Feature統計!A:N,11,FALSE))</f>
        <v>#N/A</v>
      </c>
      <c r="I719" s="67" t="e">
        <f>IF(ISBLANK(VLOOKUP(A719,Feature統計!A:N,12,FALSE)),"",VLOOKUP(A719,Feature統計!A:N,12,FALSE))</f>
        <v>#N/A</v>
      </c>
      <c r="J719" s="67" t="e">
        <f>IF(ISBLANK(VLOOKUP(A719,Feature統計!A:N,13,FALSE)),"",VLOOKUP(A719,Feature統計!A:N,13,FALSE))</f>
        <v>#N/A</v>
      </c>
      <c r="K719" s="66" t="str">
        <f>IFERROR(VLOOKUP(E719,SystemTestCase!E:F,2,FALSE),VLOOKUP(E719,HW資料!A:B,2,FALSE))</f>
        <v>Reviewed</v>
      </c>
      <c r="L719" s="1"/>
      <c r="M719" s="13"/>
      <c r="N719" s="72"/>
      <c r="O719" s="59" t="s">
        <v>3002</v>
      </c>
      <c r="P719" s="59"/>
      <c r="Q719" s="11"/>
      <c r="S719" t="str">
        <f t="shared" si="11"/>
        <v>Project Documentation</v>
      </c>
    </row>
    <row r="720" spans="1:19" s="68" customFormat="1" x14ac:dyDescent="0.4">
      <c r="A720" s="65" t="str">
        <f>VLOOKUP(E720,匯總複製!H:N,5,FALSE)</f>
        <v>Project Documentation</v>
      </c>
      <c r="B720" s="65" t="str">
        <f>VLOOKUP(E720,匯總複製!H:N,7,FALSE)</f>
        <v>Hardware Requirement</v>
      </c>
      <c r="C720" s="66" t="e">
        <f>VLOOKUP(A720,Feature統計!A:O,15,FALSE)</f>
        <v>#N/A</v>
      </c>
      <c r="D720" s="66" t="e">
        <f>VLOOKUP(A720,Feature統計!A:O,5,FALSE)</f>
        <v>#N/A</v>
      </c>
      <c r="E720" s="65" t="s">
        <v>1152</v>
      </c>
      <c r="F720" s="12" t="str">
        <f>VLOOKUP(E720,匯總複製!H:J,2,FALSE)</f>
        <v>RTBM-36727</v>
      </c>
      <c r="G720" s="67" t="e">
        <f>IF(ISBLANK(VLOOKUP(A720,Feature統計!A:N,10,FALSE)),"",VLOOKUP(A720,Feature統計!A:N,10,FALSE))</f>
        <v>#N/A</v>
      </c>
      <c r="H720" s="67" t="e">
        <f>IF(ISBLANK(VLOOKUP(A720,Feature統計!A:N,11,FALSE)),"",VLOOKUP(A720,Feature統計!A:N,11,FALSE))</f>
        <v>#N/A</v>
      </c>
      <c r="I720" s="67" t="e">
        <f>IF(ISBLANK(VLOOKUP(A720,Feature統計!A:N,12,FALSE)),"",VLOOKUP(A720,Feature統計!A:N,12,FALSE))</f>
        <v>#N/A</v>
      </c>
      <c r="J720" s="67" t="e">
        <f>IF(ISBLANK(VLOOKUP(A720,Feature統計!A:N,13,FALSE)),"",VLOOKUP(A720,Feature統計!A:N,13,FALSE))</f>
        <v>#N/A</v>
      </c>
      <c r="K720" s="66" t="str">
        <f>IFERROR(VLOOKUP(E720,SystemTestCase!E:F,2,FALSE),VLOOKUP(E720,HW資料!A:B,2,FALSE))</f>
        <v>Reviewed</v>
      </c>
      <c r="L720" s="1"/>
      <c r="M720" s="13"/>
      <c r="N720" s="72"/>
      <c r="O720" s="59" t="s">
        <v>3002</v>
      </c>
      <c r="P720" s="59"/>
      <c r="Q720" s="11"/>
      <c r="S720" t="str">
        <f t="shared" si="11"/>
        <v>Project Documentation</v>
      </c>
    </row>
    <row r="721" spans="1:19" s="68" customFormat="1" x14ac:dyDescent="0.4">
      <c r="A721" s="65" t="str">
        <f>VLOOKUP(E721,匯總複製!H:N,5,FALSE)</f>
        <v>Project Documentation</v>
      </c>
      <c r="B721" s="65" t="str">
        <f>VLOOKUP(E721,匯總複製!H:N,7,FALSE)</f>
        <v>Hardware Requirement</v>
      </c>
      <c r="C721" s="66" t="e">
        <f>VLOOKUP(A721,Feature統計!A:O,15,FALSE)</f>
        <v>#N/A</v>
      </c>
      <c r="D721" s="66" t="e">
        <f>VLOOKUP(A721,Feature統計!A:O,5,FALSE)</f>
        <v>#N/A</v>
      </c>
      <c r="E721" s="65" t="s">
        <v>1159</v>
      </c>
      <c r="F721" s="12" t="str">
        <f>VLOOKUP(E721,匯總複製!H:J,2,FALSE)</f>
        <v>RTBM-36721</v>
      </c>
      <c r="G721" s="67" t="e">
        <f>IF(ISBLANK(VLOOKUP(A721,Feature統計!A:N,10,FALSE)),"",VLOOKUP(A721,Feature統計!A:N,10,FALSE))</f>
        <v>#N/A</v>
      </c>
      <c r="H721" s="67" t="e">
        <f>IF(ISBLANK(VLOOKUP(A721,Feature統計!A:N,11,FALSE)),"",VLOOKUP(A721,Feature統計!A:N,11,FALSE))</f>
        <v>#N/A</v>
      </c>
      <c r="I721" s="67" t="e">
        <f>IF(ISBLANK(VLOOKUP(A721,Feature統計!A:N,12,FALSE)),"",VLOOKUP(A721,Feature統計!A:N,12,FALSE))</f>
        <v>#N/A</v>
      </c>
      <c r="J721" s="67" t="e">
        <f>IF(ISBLANK(VLOOKUP(A721,Feature統計!A:N,13,FALSE)),"",VLOOKUP(A721,Feature統計!A:N,13,FALSE))</f>
        <v>#N/A</v>
      </c>
      <c r="K721" s="66" t="str">
        <f>IFERROR(VLOOKUP(E721,SystemTestCase!E:F,2,FALSE),VLOOKUP(E721,HW資料!A:B,2,FALSE))</f>
        <v>Reviewed</v>
      </c>
      <c r="L721" s="1"/>
      <c r="M721" s="13"/>
      <c r="N721" s="72"/>
      <c r="O721" s="59" t="s">
        <v>3002</v>
      </c>
      <c r="P721" s="59"/>
      <c r="Q721" s="11"/>
      <c r="S721" t="str">
        <f t="shared" si="11"/>
        <v>Project Documentation</v>
      </c>
    </row>
    <row r="722" spans="1:19" s="68" customFormat="1" x14ac:dyDescent="0.4">
      <c r="A722" s="65" t="str">
        <f>VLOOKUP(E722,匯總複製!H:N,5,FALSE)</f>
        <v>Project Documentation</v>
      </c>
      <c r="B722" s="65" t="str">
        <f>VLOOKUP(E722,匯總複製!H:N,7,FALSE)</f>
        <v>Hardware Requirement</v>
      </c>
      <c r="C722" s="66" t="e">
        <f>VLOOKUP(A722,Feature統計!A:O,15,FALSE)</f>
        <v>#N/A</v>
      </c>
      <c r="D722" s="66" t="e">
        <f>VLOOKUP(A722,Feature統計!A:O,5,FALSE)</f>
        <v>#N/A</v>
      </c>
      <c r="E722" s="65" t="s">
        <v>1180</v>
      </c>
      <c r="F722" s="12" t="str">
        <f>VLOOKUP(E722,匯總複製!H:J,2,FALSE)</f>
        <v>RTBM-36708</v>
      </c>
      <c r="G722" s="67" t="e">
        <f>IF(ISBLANK(VLOOKUP(A722,Feature統計!A:N,10,FALSE)),"",VLOOKUP(A722,Feature統計!A:N,10,FALSE))</f>
        <v>#N/A</v>
      </c>
      <c r="H722" s="67" t="e">
        <f>IF(ISBLANK(VLOOKUP(A722,Feature統計!A:N,11,FALSE)),"",VLOOKUP(A722,Feature統計!A:N,11,FALSE))</f>
        <v>#N/A</v>
      </c>
      <c r="I722" s="67" t="e">
        <f>IF(ISBLANK(VLOOKUP(A722,Feature統計!A:N,12,FALSE)),"",VLOOKUP(A722,Feature統計!A:N,12,FALSE))</f>
        <v>#N/A</v>
      </c>
      <c r="J722" s="67" t="e">
        <f>IF(ISBLANK(VLOOKUP(A722,Feature統計!A:N,13,FALSE)),"",VLOOKUP(A722,Feature統計!A:N,13,FALSE))</f>
        <v>#N/A</v>
      </c>
      <c r="K722" s="66" t="str">
        <f>IFERROR(VLOOKUP(E722,SystemTestCase!E:F,2,FALSE),VLOOKUP(E722,HW資料!A:B,2,FALSE))</f>
        <v>Pass</v>
      </c>
      <c r="L722" s="1"/>
      <c r="M722" s="13"/>
      <c r="N722" s="72"/>
      <c r="O722" s="59" t="s">
        <v>3002</v>
      </c>
      <c r="P722" s="59"/>
      <c r="Q722" s="11"/>
      <c r="S722" t="str">
        <f t="shared" si="11"/>
        <v>Project Documentation</v>
      </c>
    </row>
    <row r="723" spans="1:19" s="68" customFormat="1" x14ac:dyDescent="0.4">
      <c r="A723" s="65" t="str">
        <f>VLOOKUP(E723,匯總複製!H:N,5,FALSE)</f>
        <v>Project Documentation</v>
      </c>
      <c r="B723" s="65" t="str">
        <f>VLOOKUP(E723,匯總複製!H:N,7,FALSE)</f>
        <v>Hardware Requirement</v>
      </c>
      <c r="C723" s="66" t="e">
        <f>VLOOKUP(A723,Feature統計!A:O,15,FALSE)</f>
        <v>#N/A</v>
      </c>
      <c r="D723" s="66" t="e">
        <f>VLOOKUP(A723,Feature統計!A:O,5,FALSE)</f>
        <v>#N/A</v>
      </c>
      <c r="E723" s="65" t="s">
        <v>1184</v>
      </c>
      <c r="F723" s="12" t="str">
        <f>VLOOKUP(E723,匯總複製!H:J,2,FALSE)</f>
        <v>RTBM-36707</v>
      </c>
      <c r="G723" s="67" t="e">
        <f>IF(ISBLANK(VLOOKUP(A723,Feature統計!A:N,10,FALSE)),"",VLOOKUP(A723,Feature統計!A:N,10,FALSE))</f>
        <v>#N/A</v>
      </c>
      <c r="H723" s="67" t="e">
        <f>IF(ISBLANK(VLOOKUP(A723,Feature統計!A:N,11,FALSE)),"",VLOOKUP(A723,Feature統計!A:N,11,FALSE))</f>
        <v>#N/A</v>
      </c>
      <c r="I723" s="67" t="e">
        <f>IF(ISBLANK(VLOOKUP(A723,Feature統計!A:N,12,FALSE)),"",VLOOKUP(A723,Feature統計!A:N,12,FALSE))</f>
        <v>#N/A</v>
      </c>
      <c r="J723" s="67" t="e">
        <f>IF(ISBLANK(VLOOKUP(A723,Feature統計!A:N,13,FALSE)),"",VLOOKUP(A723,Feature統計!A:N,13,FALSE))</f>
        <v>#N/A</v>
      </c>
      <c r="K723" s="66" t="str">
        <f>IFERROR(VLOOKUP(E723,SystemTestCase!E:F,2,FALSE),VLOOKUP(E723,HW資料!A:B,2,FALSE))</f>
        <v>Pass</v>
      </c>
      <c r="L723" s="1"/>
      <c r="M723" s="13"/>
      <c r="N723" s="72"/>
      <c r="O723" s="59" t="s">
        <v>3002</v>
      </c>
      <c r="P723" s="59"/>
      <c r="Q723" s="11"/>
      <c r="S723" t="str">
        <f t="shared" si="11"/>
        <v>Project Documentation</v>
      </c>
    </row>
    <row r="724" spans="1:19" s="68" customFormat="1" x14ac:dyDescent="0.4">
      <c r="A724" s="65" t="str">
        <f>VLOOKUP(E724,匯總複製!H:N,5,FALSE)</f>
        <v>Project Documentation</v>
      </c>
      <c r="B724" s="65" t="str">
        <f>VLOOKUP(E724,匯總複製!H:N,7,FALSE)</f>
        <v>Hardware Requirement</v>
      </c>
      <c r="C724" s="66" t="e">
        <f>VLOOKUP(A724,Feature統計!A:O,15,FALSE)</f>
        <v>#N/A</v>
      </c>
      <c r="D724" s="66" t="e">
        <f>VLOOKUP(A724,Feature統計!A:O,5,FALSE)</f>
        <v>#N/A</v>
      </c>
      <c r="E724" s="65" t="s">
        <v>1187</v>
      </c>
      <c r="F724" s="12" t="str">
        <f>VLOOKUP(E724,匯總複製!H:J,2,FALSE)</f>
        <v>RTBM-36718</v>
      </c>
      <c r="G724" s="67" t="e">
        <f>IF(ISBLANK(VLOOKUP(A724,Feature統計!A:N,10,FALSE)),"",VLOOKUP(A724,Feature統計!A:N,10,FALSE))</f>
        <v>#N/A</v>
      </c>
      <c r="H724" s="67" t="e">
        <f>IF(ISBLANK(VLOOKUP(A724,Feature統計!A:N,11,FALSE)),"",VLOOKUP(A724,Feature統計!A:N,11,FALSE))</f>
        <v>#N/A</v>
      </c>
      <c r="I724" s="67" t="e">
        <f>IF(ISBLANK(VLOOKUP(A724,Feature統計!A:N,12,FALSE)),"",VLOOKUP(A724,Feature統計!A:N,12,FALSE))</f>
        <v>#N/A</v>
      </c>
      <c r="J724" s="67" t="e">
        <f>IF(ISBLANK(VLOOKUP(A724,Feature統計!A:N,13,FALSE)),"",VLOOKUP(A724,Feature統計!A:N,13,FALSE))</f>
        <v>#N/A</v>
      </c>
      <c r="K724" s="66" t="str">
        <f>IFERROR(VLOOKUP(E724,SystemTestCase!E:F,2,FALSE),VLOOKUP(E724,HW資料!A:B,2,FALSE))</f>
        <v>StagePass</v>
      </c>
      <c r="L724" s="1"/>
      <c r="M724" s="13"/>
      <c r="N724" s="72"/>
      <c r="O724" s="59" t="s">
        <v>3002</v>
      </c>
      <c r="P724" s="59"/>
      <c r="Q724" s="11"/>
      <c r="S724" t="str">
        <f t="shared" si="11"/>
        <v>Project Documentation</v>
      </c>
    </row>
    <row r="725" spans="1:19" s="68" customFormat="1" x14ac:dyDescent="0.4">
      <c r="A725" s="65" t="str">
        <f>VLOOKUP(E725,匯總複製!H:N,5,FALSE)</f>
        <v>Project Documentation</v>
      </c>
      <c r="B725" s="65" t="str">
        <f>VLOOKUP(E725,匯總複製!H:N,7,FALSE)</f>
        <v>Hardware Requirement</v>
      </c>
      <c r="C725" s="66" t="e">
        <f>VLOOKUP(A725,Feature統計!A:O,15,FALSE)</f>
        <v>#N/A</v>
      </c>
      <c r="D725" s="66" t="e">
        <f>VLOOKUP(A725,Feature統計!A:O,5,FALSE)</f>
        <v>#N/A</v>
      </c>
      <c r="E725" s="65" t="s">
        <v>1189</v>
      </c>
      <c r="F725" s="12" t="str">
        <f>VLOOKUP(E725,匯總複製!H:J,2,FALSE)</f>
        <v>RTBM-36717</v>
      </c>
      <c r="G725" s="67" t="e">
        <f>IF(ISBLANK(VLOOKUP(A725,Feature統計!A:N,10,FALSE)),"",VLOOKUP(A725,Feature統計!A:N,10,FALSE))</f>
        <v>#N/A</v>
      </c>
      <c r="H725" s="67" t="e">
        <f>IF(ISBLANK(VLOOKUP(A725,Feature統計!A:N,11,FALSE)),"",VLOOKUP(A725,Feature統計!A:N,11,FALSE))</f>
        <v>#N/A</v>
      </c>
      <c r="I725" s="67" t="e">
        <f>IF(ISBLANK(VLOOKUP(A725,Feature統計!A:N,12,FALSE)),"",VLOOKUP(A725,Feature統計!A:N,12,FALSE))</f>
        <v>#N/A</v>
      </c>
      <c r="J725" s="67" t="e">
        <f>IF(ISBLANK(VLOOKUP(A725,Feature統計!A:N,13,FALSE)),"",VLOOKUP(A725,Feature統計!A:N,13,FALSE))</f>
        <v>#N/A</v>
      </c>
      <c r="K725" s="66" t="str">
        <f>IFERROR(VLOOKUP(E725,SystemTestCase!E:F,2,FALSE),VLOOKUP(E725,HW資料!A:B,2,FALSE))</f>
        <v>StagePass</v>
      </c>
      <c r="L725" s="1"/>
      <c r="M725" s="13"/>
      <c r="N725" s="72"/>
      <c r="O725" s="59" t="s">
        <v>3002</v>
      </c>
      <c r="P725" s="59"/>
      <c r="Q725" s="11"/>
      <c r="S725" t="str">
        <f t="shared" si="11"/>
        <v>Project Documentation</v>
      </c>
    </row>
    <row r="726" spans="1:19" s="68" customFormat="1" x14ac:dyDescent="0.4">
      <c r="A726" s="65" t="str">
        <f>VLOOKUP(E726,匯總複製!H:N,5,FALSE)</f>
        <v>Project Documentation</v>
      </c>
      <c r="B726" s="65" t="str">
        <f>VLOOKUP(E726,匯總複製!H:N,7,FALSE)</f>
        <v>Hardware Requirement</v>
      </c>
      <c r="C726" s="66" t="e">
        <f>VLOOKUP(A726,Feature統計!A:O,15,FALSE)</f>
        <v>#N/A</v>
      </c>
      <c r="D726" s="66" t="e">
        <f>VLOOKUP(A726,Feature統計!A:O,5,FALSE)</f>
        <v>#N/A</v>
      </c>
      <c r="E726" s="65" t="s">
        <v>1194</v>
      </c>
      <c r="F726" s="12" t="str">
        <f>VLOOKUP(E726,匯總複製!H:J,2,FALSE)</f>
        <v>RTBM-36706</v>
      </c>
      <c r="G726" s="67" t="e">
        <f>IF(ISBLANK(VLOOKUP(A726,Feature統計!A:N,10,FALSE)),"",VLOOKUP(A726,Feature統計!A:N,10,FALSE))</f>
        <v>#N/A</v>
      </c>
      <c r="H726" s="67" t="e">
        <f>IF(ISBLANK(VLOOKUP(A726,Feature統計!A:N,11,FALSE)),"",VLOOKUP(A726,Feature統計!A:N,11,FALSE))</f>
        <v>#N/A</v>
      </c>
      <c r="I726" s="67" t="e">
        <f>IF(ISBLANK(VLOOKUP(A726,Feature統計!A:N,12,FALSE)),"",VLOOKUP(A726,Feature統計!A:N,12,FALSE))</f>
        <v>#N/A</v>
      </c>
      <c r="J726" s="67" t="e">
        <f>IF(ISBLANK(VLOOKUP(A726,Feature統計!A:N,13,FALSE)),"",VLOOKUP(A726,Feature統計!A:N,13,FALSE))</f>
        <v>#N/A</v>
      </c>
      <c r="K726" s="66" t="str">
        <f>IFERROR(VLOOKUP(E726,SystemTestCase!E:F,2,FALSE),VLOOKUP(E726,HW資料!A:B,2,FALSE))</f>
        <v>Pass</v>
      </c>
      <c r="L726" s="1"/>
      <c r="M726" s="13"/>
      <c r="N726" s="72"/>
      <c r="O726" s="59" t="s">
        <v>3002</v>
      </c>
      <c r="P726" s="59"/>
      <c r="Q726" s="11"/>
      <c r="S726" t="str">
        <f t="shared" si="11"/>
        <v>Project Documentation</v>
      </c>
    </row>
    <row r="727" spans="1:19" s="68" customFormat="1" x14ac:dyDescent="0.4">
      <c r="A727" s="65" t="str">
        <f>VLOOKUP(E727,匯總複製!H:N,5,FALSE)</f>
        <v>Project Documentation</v>
      </c>
      <c r="B727" s="65" t="str">
        <f>VLOOKUP(E727,匯總複製!H:N,7,FALSE)</f>
        <v>Hardware Requirement</v>
      </c>
      <c r="C727" s="66" t="e">
        <f>VLOOKUP(A727,Feature統計!A:O,15,FALSE)</f>
        <v>#N/A</v>
      </c>
      <c r="D727" s="66" t="e">
        <f>VLOOKUP(A727,Feature統計!A:O,5,FALSE)</f>
        <v>#N/A</v>
      </c>
      <c r="E727" s="65" t="s">
        <v>1195</v>
      </c>
      <c r="F727" s="12" t="str">
        <f>VLOOKUP(E727,匯總複製!H:J,2,FALSE)</f>
        <v>RTBM-36716</v>
      </c>
      <c r="G727" s="67" t="e">
        <f>IF(ISBLANK(VLOOKUP(A727,Feature統計!A:N,10,FALSE)),"",VLOOKUP(A727,Feature統計!A:N,10,FALSE))</f>
        <v>#N/A</v>
      </c>
      <c r="H727" s="67" t="e">
        <f>IF(ISBLANK(VLOOKUP(A727,Feature統計!A:N,11,FALSE)),"",VLOOKUP(A727,Feature統計!A:N,11,FALSE))</f>
        <v>#N/A</v>
      </c>
      <c r="I727" s="67" t="e">
        <f>IF(ISBLANK(VLOOKUP(A727,Feature統計!A:N,12,FALSE)),"",VLOOKUP(A727,Feature統計!A:N,12,FALSE))</f>
        <v>#N/A</v>
      </c>
      <c r="J727" s="67" t="e">
        <f>IF(ISBLANK(VLOOKUP(A727,Feature統計!A:N,13,FALSE)),"",VLOOKUP(A727,Feature統計!A:N,13,FALSE))</f>
        <v>#N/A</v>
      </c>
      <c r="K727" s="66" t="str">
        <f>IFERROR(VLOOKUP(E727,SystemTestCase!E:F,2,FALSE),VLOOKUP(E727,HW資料!A:B,2,FALSE))</f>
        <v>StagePass</v>
      </c>
      <c r="L727" s="1"/>
      <c r="M727" s="13"/>
      <c r="N727" s="72"/>
      <c r="O727" s="59" t="s">
        <v>3002</v>
      </c>
      <c r="P727" s="59"/>
      <c r="Q727" s="11"/>
      <c r="S727" t="str">
        <f t="shared" si="11"/>
        <v>Project Documentation</v>
      </c>
    </row>
    <row r="728" spans="1:19" s="68" customFormat="1" x14ac:dyDescent="0.4">
      <c r="A728" s="65" t="str">
        <f>VLOOKUP(E728,匯總複製!H:N,5,FALSE)</f>
        <v>Project Documentation</v>
      </c>
      <c r="B728" s="65" t="str">
        <f>VLOOKUP(E728,匯總複製!H:N,7,FALSE)</f>
        <v>Hardware Requirement</v>
      </c>
      <c r="C728" s="66" t="e">
        <f>VLOOKUP(A728,Feature統計!A:O,15,FALSE)</f>
        <v>#N/A</v>
      </c>
      <c r="D728" s="66" t="e">
        <f>VLOOKUP(A728,Feature統計!A:O,5,FALSE)</f>
        <v>#N/A</v>
      </c>
      <c r="E728" s="65" t="s">
        <v>1199</v>
      </c>
      <c r="F728" s="12" t="str">
        <f>VLOOKUP(E728,匯總複製!H:J,2,FALSE)</f>
        <v>RTBM-36704</v>
      </c>
      <c r="G728" s="67" t="e">
        <f>IF(ISBLANK(VLOOKUP(A728,Feature統計!A:N,10,FALSE)),"",VLOOKUP(A728,Feature統計!A:N,10,FALSE))</f>
        <v>#N/A</v>
      </c>
      <c r="H728" s="67" t="e">
        <f>IF(ISBLANK(VLOOKUP(A728,Feature統計!A:N,11,FALSE)),"",VLOOKUP(A728,Feature統計!A:N,11,FALSE))</f>
        <v>#N/A</v>
      </c>
      <c r="I728" s="67" t="e">
        <f>IF(ISBLANK(VLOOKUP(A728,Feature統計!A:N,12,FALSE)),"",VLOOKUP(A728,Feature統計!A:N,12,FALSE))</f>
        <v>#N/A</v>
      </c>
      <c r="J728" s="67" t="e">
        <f>IF(ISBLANK(VLOOKUP(A728,Feature統計!A:N,13,FALSE)),"",VLOOKUP(A728,Feature統計!A:N,13,FALSE))</f>
        <v>#N/A</v>
      </c>
      <c r="K728" s="66" t="str">
        <f>IFERROR(VLOOKUP(E728,SystemTestCase!E:F,2,FALSE),VLOOKUP(E728,HW資料!A:B,2,FALSE))</f>
        <v>StagePass</v>
      </c>
      <c r="L728" s="1"/>
      <c r="M728" s="13"/>
      <c r="N728" s="72"/>
      <c r="O728" s="59" t="s">
        <v>3002</v>
      </c>
      <c r="P728" s="59"/>
      <c r="Q728" s="11"/>
      <c r="S728" t="str">
        <f t="shared" si="11"/>
        <v>Project Documentation</v>
      </c>
    </row>
    <row r="729" spans="1:19" s="68" customFormat="1" x14ac:dyDescent="0.4">
      <c r="A729" s="65" t="str">
        <f>VLOOKUP(E729,匯總複製!H:N,5,FALSE)</f>
        <v>Project Documentation</v>
      </c>
      <c r="B729" s="65" t="str">
        <f>VLOOKUP(E729,匯總複製!H:N,7,FALSE)</f>
        <v>System Requirement</v>
      </c>
      <c r="C729" s="66" t="e">
        <f>VLOOKUP(A729,Feature統計!A:O,15,FALSE)</f>
        <v>#N/A</v>
      </c>
      <c r="D729" s="66" t="e">
        <f>VLOOKUP(A729,Feature統計!A:O,5,FALSE)</f>
        <v>#N/A</v>
      </c>
      <c r="E729" s="65" t="s">
        <v>44</v>
      </c>
      <c r="F729" s="12" t="str">
        <f>VLOOKUP(E729,匯總複製!H:J,2,FALSE)</f>
        <v>RTBM-36108</v>
      </c>
      <c r="G729" s="67" t="e">
        <f>IF(ISBLANK(VLOOKUP(A729,Feature統計!A:N,10,FALSE)),"",VLOOKUP(A729,Feature統計!A:N,10,FALSE))</f>
        <v>#N/A</v>
      </c>
      <c r="H729" s="67" t="e">
        <f>IF(ISBLANK(VLOOKUP(A729,Feature統計!A:N,11,FALSE)),"",VLOOKUP(A729,Feature統計!A:N,11,FALSE))</f>
        <v>#N/A</v>
      </c>
      <c r="I729" s="67" t="e">
        <f>IF(ISBLANK(VLOOKUP(A729,Feature統計!A:N,12,FALSE)),"",VLOOKUP(A729,Feature統計!A:N,12,FALSE))</f>
        <v>#N/A</v>
      </c>
      <c r="J729" s="67" t="e">
        <f>IF(ISBLANK(VLOOKUP(A729,Feature統計!A:N,13,FALSE)),"",VLOOKUP(A729,Feature統計!A:N,13,FALSE))</f>
        <v>#N/A</v>
      </c>
      <c r="K729" s="66" t="str">
        <f>IFERROR(VLOOKUP(E729,SystemTestCase!E:F,2,FALSE),VLOOKUP(E729,HW資料!A:B,2,FALSE))</f>
        <v>Reviewed</v>
      </c>
      <c r="L729" s="1"/>
      <c r="M729" s="13"/>
      <c r="N729" s="72"/>
      <c r="O729" s="59" t="s">
        <v>3002</v>
      </c>
      <c r="P729" s="59"/>
      <c r="Q729" s="11"/>
      <c r="S729" t="str">
        <f t="shared" si="11"/>
        <v>Project Documentation</v>
      </c>
    </row>
    <row r="730" spans="1:19" s="68" customFormat="1" x14ac:dyDescent="0.4">
      <c r="A730" s="65" t="str">
        <f>VLOOKUP(E730,匯總複製!H:N,5,FALSE)</f>
        <v>Project Documentation</v>
      </c>
      <c r="B730" s="65" t="str">
        <f>VLOOKUP(E730,匯總複製!H:N,7,FALSE)</f>
        <v>System Requirement</v>
      </c>
      <c r="C730" s="66" t="e">
        <f>VLOOKUP(A730,Feature統計!A:O,15,FALSE)</f>
        <v>#N/A</v>
      </c>
      <c r="D730" s="66" t="e">
        <f>VLOOKUP(A730,Feature統計!A:O,5,FALSE)</f>
        <v>#N/A</v>
      </c>
      <c r="E730" s="65" t="s">
        <v>320</v>
      </c>
      <c r="F730" s="12" t="str">
        <f>VLOOKUP(E730,匯總複製!H:J,2,FALSE)</f>
        <v>RTBM-36757</v>
      </c>
      <c r="G730" s="67" t="e">
        <f>IF(ISBLANK(VLOOKUP(A730,Feature統計!A:N,10,FALSE)),"",VLOOKUP(A730,Feature統計!A:N,10,FALSE))</f>
        <v>#N/A</v>
      </c>
      <c r="H730" s="67" t="e">
        <f>IF(ISBLANK(VLOOKUP(A730,Feature統計!A:N,11,FALSE)),"",VLOOKUP(A730,Feature統計!A:N,11,FALSE))</f>
        <v>#N/A</v>
      </c>
      <c r="I730" s="67" t="e">
        <f>IF(ISBLANK(VLOOKUP(A730,Feature統計!A:N,12,FALSE)),"",VLOOKUP(A730,Feature統計!A:N,12,FALSE))</f>
        <v>#N/A</v>
      </c>
      <c r="J730" s="67" t="e">
        <f>IF(ISBLANK(VLOOKUP(A730,Feature統計!A:N,13,FALSE)),"",VLOOKUP(A730,Feature統計!A:N,13,FALSE))</f>
        <v>#N/A</v>
      </c>
      <c r="K730" s="66" t="str">
        <f>IFERROR(VLOOKUP(E730,SystemTestCase!E:F,2,FALSE),VLOOKUP(E730,HW資料!A:B,2,FALSE))</f>
        <v>Reviewed</v>
      </c>
      <c r="L730" s="1"/>
      <c r="M730" s="13"/>
      <c r="N730" s="72"/>
      <c r="O730" s="59" t="s">
        <v>3002</v>
      </c>
      <c r="P730" s="59"/>
      <c r="Q730" s="11"/>
      <c r="S730" t="str">
        <f t="shared" si="11"/>
        <v>Project Documentation</v>
      </c>
    </row>
    <row r="731" spans="1:19" s="68" customFormat="1" x14ac:dyDescent="0.4">
      <c r="A731" s="65" t="str">
        <f>VLOOKUP(E731,匯總複製!H:N,5,FALSE)</f>
        <v>Project Documentation</v>
      </c>
      <c r="B731" s="65" t="str">
        <f>VLOOKUP(E731,匯總複製!H:N,7,FALSE)</f>
        <v>System Requirement</v>
      </c>
      <c r="C731" s="66" t="e">
        <f>VLOOKUP(A731,Feature統計!A:O,15,FALSE)</f>
        <v>#N/A</v>
      </c>
      <c r="D731" s="66" t="e">
        <f>VLOOKUP(A731,Feature統計!A:O,5,FALSE)</f>
        <v>#N/A</v>
      </c>
      <c r="E731" s="65" t="s">
        <v>368</v>
      </c>
      <c r="F731" s="12" t="str">
        <f>VLOOKUP(E731,匯總複製!H:J,2,FALSE)</f>
        <v>RTBM-36739</v>
      </c>
      <c r="G731" s="67" t="e">
        <f>IF(ISBLANK(VLOOKUP(A731,Feature統計!A:N,10,FALSE)),"",VLOOKUP(A731,Feature統計!A:N,10,FALSE))</f>
        <v>#N/A</v>
      </c>
      <c r="H731" s="67" t="e">
        <f>IF(ISBLANK(VLOOKUP(A731,Feature統計!A:N,11,FALSE)),"",VLOOKUP(A731,Feature統計!A:N,11,FALSE))</f>
        <v>#N/A</v>
      </c>
      <c r="I731" s="67" t="e">
        <f>IF(ISBLANK(VLOOKUP(A731,Feature統計!A:N,12,FALSE)),"",VLOOKUP(A731,Feature統計!A:N,12,FALSE))</f>
        <v>#N/A</v>
      </c>
      <c r="J731" s="67" t="e">
        <f>IF(ISBLANK(VLOOKUP(A731,Feature統計!A:N,13,FALSE)),"",VLOOKUP(A731,Feature統計!A:N,13,FALSE))</f>
        <v>#N/A</v>
      </c>
      <c r="K731" s="66" t="str">
        <f>IFERROR(VLOOKUP(E731,SystemTestCase!E:F,2,FALSE),VLOOKUP(E731,HW資料!A:B,2,FALSE))</f>
        <v>On-going</v>
      </c>
      <c r="L731" s="1"/>
      <c r="M731" s="13"/>
      <c r="N731" s="72"/>
      <c r="O731" s="59" t="s">
        <v>3002</v>
      </c>
      <c r="P731" s="59"/>
      <c r="Q731" s="11"/>
      <c r="S731" t="str">
        <f t="shared" si="11"/>
        <v>Project Documentation</v>
      </c>
    </row>
    <row r="732" spans="1:19" s="68" customFormat="1" x14ac:dyDescent="0.4">
      <c r="A732" s="65" t="str">
        <f>VLOOKUP(E732,匯總複製!H:N,5,FALSE)</f>
        <v>Project Documentation</v>
      </c>
      <c r="B732" s="65" t="str">
        <f>VLOOKUP(E732,匯總複製!H:N,7,FALSE)</f>
        <v>System Requirement</v>
      </c>
      <c r="C732" s="66" t="e">
        <f>VLOOKUP(A732,Feature統計!A:O,15,FALSE)</f>
        <v>#N/A</v>
      </c>
      <c r="D732" s="66" t="e">
        <f>VLOOKUP(A732,Feature統計!A:O,5,FALSE)</f>
        <v>#N/A</v>
      </c>
      <c r="E732" s="65" t="s">
        <v>412</v>
      </c>
      <c r="F732" s="12" t="str">
        <f>VLOOKUP(E732,匯總複製!H:J,2,FALSE)</f>
        <v>RTBM-36733</v>
      </c>
      <c r="G732" s="67" t="e">
        <f>IF(ISBLANK(VLOOKUP(A732,Feature統計!A:N,10,FALSE)),"",VLOOKUP(A732,Feature統計!A:N,10,FALSE))</f>
        <v>#N/A</v>
      </c>
      <c r="H732" s="67" t="e">
        <f>IF(ISBLANK(VLOOKUP(A732,Feature統計!A:N,11,FALSE)),"",VLOOKUP(A732,Feature統計!A:N,11,FALSE))</f>
        <v>#N/A</v>
      </c>
      <c r="I732" s="67" t="e">
        <f>IF(ISBLANK(VLOOKUP(A732,Feature統計!A:N,12,FALSE)),"",VLOOKUP(A732,Feature統計!A:N,12,FALSE))</f>
        <v>#N/A</v>
      </c>
      <c r="J732" s="67" t="e">
        <f>IF(ISBLANK(VLOOKUP(A732,Feature統計!A:N,13,FALSE)),"",VLOOKUP(A732,Feature統計!A:N,13,FALSE))</f>
        <v>#N/A</v>
      </c>
      <c r="K732" s="66" t="str">
        <f>IFERROR(VLOOKUP(E732,SystemTestCase!E:F,2,FALSE),VLOOKUP(E732,HW資料!A:B,2,FALSE))</f>
        <v>Reviewed</v>
      </c>
      <c r="L732" s="1"/>
      <c r="M732" s="13"/>
      <c r="N732" s="72"/>
      <c r="O732" s="59" t="s">
        <v>3002</v>
      </c>
      <c r="P732" s="59"/>
      <c r="Q732" s="11"/>
      <c r="S732" t="str">
        <f t="shared" si="11"/>
        <v>Project Documentation</v>
      </c>
    </row>
    <row r="733" spans="1:19" s="68" customFormat="1" x14ac:dyDescent="0.4">
      <c r="A733" s="65" t="str">
        <f>VLOOKUP(E733,匯總複製!H:N,5,FALSE)</f>
        <v>Project Documentation</v>
      </c>
      <c r="B733" s="65" t="str">
        <f>VLOOKUP(E733,匯總複製!H:N,7,FALSE)</f>
        <v>System Requirement</v>
      </c>
      <c r="C733" s="66" t="e">
        <f>VLOOKUP(A733,Feature統計!A:O,15,FALSE)</f>
        <v>#N/A</v>
      </c>
      <c r="D733" s="66" t="e">
        <f>VLOOKUP(A733,Feature統計!A:O,5,FALSE)</f>
        <v>#N/A</v>
      </c>
      <c r="E733" s="65" t="s">
        <v>414</v>
      </c>
      <c r="F733" s="12" t="str">
        <f>VLOOKUP(E733,匯總複製!H:J,2,FALSE)</f>
        <v>RTBM-36732</v>
      </c>
      <c r="G733" s="67" t="e">
        <f>IF(ISBLANK(VLOOKUP(A733,Feature統計!A:N,10,FALSE)),"",VLOOKUP(A733,Feature統計!A:N,10,FALSE))</f>
        <v>#N/A</v>
      </c>
      <c r="H733" s="67" t="e">
        <f>IF(ISBLANK(VLOOKUP(A733,Feature統計!A:N,11,FALSE)),"",VLOOKUP(A733,Feature統計!A:N,11,FALSE))</f>
        <v>#N/A</v>
      </c>
      <c r="I733" s="67" t="e">
        <f>IF(ISBLANK(VLOOKUP(A733,Feature統計!A:N,12,FALSE)),"",VLOOKUP(A733,Feature統計!A:N,12,FALSE))</f>
        <v>#N/A</v>
      </c>
      <c r="J733" s="67" t="e">
        <f>IF(ISBLANK(VLOOKUP(A733,Feature統計!A:N,13,FALSE)),"",VLOOKUP(A733,Feature統計!A:N,13,FALSE))</f>
        <v>#N/A</v>
      </c>
      <c r="K733" s="66" t="str">
        <f>IFERROR(VLOOKUP(E733,SystemTestCase!E:F,2,FALSE),VLOOKUP(E733,HW資料!A:B,2,FALSE))</f>
        <v>Reviewed</v>
      </c>
      <c r="L733" s="1"/>
      <c r="M733" s="13"/>
      <c r="N733" s="72"/>
      <c r="O733" s="59" t="s">
        <v>3002</v>
      </c>
      <c r="P733" s="59"/>
      <c r="Q733" s="11"/>
      <c r="S733" t="str">
        <f t="shared" si="11"/>
        <v>Project Documentation</v>
      </c>
    </row>
    <row r="734" spans="1:19" s="68" customFormat="1" x14ac:dyDescent="0.4">
      <c r="A734" s="65" t="str">
        <f>VLOOKUP(E734,匯總複製!H:N,5,FALSE)</f>
        <v>Manage the power consumption of the main vehicle battery</v>
      </c>
      <c r="B734" s="65" t="str">
        <f>VLOOKUP(E734,匯總複製!H:N,7,FALSE)</f>
        <v>System Requirement</v>
      </c>
      <c r="C734" s="66" t="str">
        <f>VLOOKUP(A734,Feature統計!A:O,15,FALSE)</f>
        <v>Pass</v>
      </c>
      <c r="D734" s="66" t="str">
        <f>VLOOKUP(A734,Feature統計!A:O,5,FALSE)</f>
        <v>Oscar</v>
      </c>
      <c r="E734" s="65" t="s">
        <v>566</v>
      </c>
      <c r="F734" s="12" t="str">
        <f>VLOOKUP(E734,匯總複製!H:J,2,FALSE)</f>
        <v>RTBM-35962</v>
      </c>
      <c r="G734" s="67">
        <f>IF(ISBLANK(VLOOKUP(A734,Feature統計!A:N,10,FALSE)),"",VLOOKUP(A734,Feature統計!A:N,10,FALSE))</f>
        <v>44866</v>
      </c>
      <c r="H734" s="67">
        <f>IF(ISBLANK(VLOOKUP(A734,Feature統計!A:N,11,FALSE)),"",VLOOKUP(A734,Feature統計!A:N,11,FALSE))</f>
        <v>44895</v>
      </c>
      <c r="I734" s="67">
        <f>IF(ISBLANK(VLOOKUP(A734,Feature統計!A:N,12,FALSE)),"",VLOOKUP(A734,Feature統計!A:N,12,FALSE))</f>
        <v>44866</v>
      </c>
      <c r="J734" s="67">
        <f>IF(ISBLANK(VLOOKUP(A734,Feature統計!A:N,13,FALSE)),"",VLOOKUP(A734,Feature統計!A:N,13,FALSE))</f>
        <v>44895</v>
      </c>
      <c r="K734" s="66" t="str">
        <f>IFERROR(VLOOKUP(E734,SystemTestCase!E:F,2,FALSE),VLOOKUP(E734,HW資料!A:B,2,FALSE))</f>
        <v>Pass</v>
      </c>
      <c r="L734" s="1"/>
      <c r="M734" s="13">
        <v>45058</v>
      </c>
      <c r="N734" s="72" t="s">
        <v>7064</v>
      </c>
      <c r="O734" s="59" t="s">
        <v>3002</v>
      </c>
      <c r="P734" s="59"/>
      <c r="Q734" s="11"/>
      <c r="S734" t="str">
        <f t="shared" si="11"/>
        <v>Manage the power consumption of the main vehicle battery</v>
      </c>
    </row>
    <row r="735" spans="1:19" s="68" customFormat="1" x14ac:dyDescent="0.4">
      <c r="A735" s="65" t="str">
        <f>VLOOKUP(E735,匯總複製!H:N,5,FALSE)</f>
        <v>Project Documentation</v>
      </c>
      <c r="B735" s="65" t="str">
        <f>VLOOKUP(E735,匯總複製!H:N,7,FALSE)</f>
        <v>System Requirement</v>
      </c>
      <c r="C735" s="66" t="e">
        <f>VLOOKUP(A735,Feature統計!A:O,15,FALSE)</f>
        <v>#N/A</v>
      </c>
      <c r="D735" s="66" t="e">
        <f>VLOOKUP(A735,Feature統計!A:O,5,FALSE)</f>
        <v>#N/A</v>
      </c>
      <c r="E735" s="65" t="s">
        <v>570</v>
      </c>
      <c r="F735" s="12" t="str">
        <f>VLOOKUP(E735,匯總複製!H:J,2,FALSE)</f>
        <v>RTBM-35939</v>
      </c>
      <c r="G735" s="67" t="e">
        <f>IF(ISBLANK(VLOOKUP(A735,Feature統計!A:N,10,FALSE)),"",VLOOKUP(A735,Feature統計!A:N,10,FALSE))</f>
        <v>#N/A</v>
      </c>
      <c r="H735" s="67" t="e">
        <f>IF(ISBLANK(VLOOKUP(A735,Feature統計!A:N,11,FALSE)),"",VLOOKUP(A735,Feature統計!A:N,11,FALSE))</f>
        <v>#N/A</v>
      </c>
      <c r="I735" s="67" t="e">
        <f>IF(ISBLANK(VLOOKUP(A735,Feature統計!A:N,12,FALSE)),"",VLOOKUP(A735,Feature統計!A:N,12,FALSE))</f>
        <v>#N/A</v>
      </c>
      <c r="J735" s="67" t="e">
        <f>IF(ISBLANK(VLOOKUP(A735,Feature統計!A:N,13,FALSE)),"",VLOOKUP(A735,Feature統計!A:N,13,FALSE))</f>
        <v>#N/A</v>
      </c>
      <c r="K735" s="66" t="str">
        <f>IFERROR(VLOOKUP(E735,SystemTestCase!E:F,2,FALSE),VLOOKUP(E735,HW資料!A:B,2,FALSE))</f>
        <v>Reviewed</v>
      </c>
      <c r="L735" s="1"/>
      <c r="M735" s="13"/>
      <c r="N735" s="72"/>
      <c r="O735" s="59" t="s">
        <v>3002</v>
      </c>
      <c r="P735" s="59"/>
      <c r="Q735" s="11"/>
      <c r="S735" t="str">
        <f t="shared" si="11"/>
        <v>Project Documentation</v>
      </c>
    </row>
    <row r="736" spans="1:19" s="68" customFormat="1" x14ac:dyDescent="0.4">
      <c r="A736" s="65" t="str">
        <f>VLOOKUP(E736,匯總複製!H:N,5,FALSE)</f>
        <v>Project Documentation</v>
      </c>
      <c r="B736" s="65" t="str">
        <f>VLOOKUP(E736,匯總複製!H:N,7,FALSE)</f>
        <v>System Requirement</v>
      </c>
      <c r="C736" s="66" t="e">
        <f>VLOOKUP(A736,Feature統計!A:O,15,FALSE)</f>
        <v>#N/A</v>
      </c>
      <c r="D736" s="66" t="e">
        <f>VLOOKUP(A736,Feature統計!A:O,5,FALSE)</f>
        <v>#N/A</v>
      </c>
      <c r="E736" s="65" t="s">
        <v>750</v>
      </c>
      <c r="F736" s="12" t="str">
        <f>VLOOKUP(E736,匯總複製!H:J,2,FALSE)</f>
        <v>RTBM-36825</v>
      </c>
      <c r="G736" s="67" t="e">
        <f>IF(ISBLANK(VLOOKUP(A736,Feature統計!A:N,10,FALSE)),"",VLOOKUP(A736,Feature統計!A:N,10,FALSE))</f>
        <v>#N/A</v>
      </c>
      <c r="H736" s="67" t="e">
        <f>IF(ISBLANK(VLOOKUP(A736,Feature統計!A:N,11,FALSE)),"",VLOOKUP(A736,Feature統計!A:N,11,FALSE))</f>
        <v>#N/A</v>
      </c>
      <c r="I736" s="67" t="e">
        <f>IF(ISBLANK(VLOOKUP(A736,Feature統計!A:N,12,FALSE)),"",VLOOKUP(A736,Feature統計!A:N,12,FALSE))</f>
        <v>#N/A</v>
      </c>
      <c r="J736" s="67" t="e">
        <f>IF(ISBLANK(VLOOKUP(A736,Feature統計!A:N,13,FALSE)),"",VLOOKUP(A736,Feature統計!A:N,13,FALSE))</f>
        <v>#N/A</v>
      </c>
      <c r="K736" s="66" t="str">
        <f>IFERROR(VLOOKUP(E736,SystemTestCase!E:F,2,FALSE),VLOOKUP(E736,HW資料!A:B,2,FALSE))</f>
        <v>Reviewed</v>
      </c>
      <c r="L736" s="1"/>
      <c r="M736" s="13"/>
      <c r="N736" s="72"/>
      <c r="O736" s="59" t="s">
        <v>3002</v>
      </c>
      <c r="P736" s="59"/>
      <c r="Q736" s="11"/>
      <c r="S736" t="str">
        <f t="shared" si="11"/>
        <v>Project Documentation</v>
      </c>
    </row>
    <row r="737" spans="1:19" s="68" customFormat="1" x14ac:dyDescent="0.4">
      <c r="A737" s="65" t="str">
        <f>VLOOKUP(E737,匯總複製!H:N,5,FALSE)</f>
        <v>Project Documentation</v>
      </c>
      <c r="B737" s="65" t="str">
        <f>VLOOKUP(E737,匯總複製!H:N,7,FALSE)</f>
        <v>Hardware Requirement</v>
      </c>
      <c r="C737" s="66" t="e">
        <f>VLOOKUP(A737,Feature統計!A:O,15,FALSE)</f>
        <v>#N/A</v>
      </c>
      <c r="D737" s="66" t="e">
        <f>VLOOKUP(A737,Feature統計!A:O,5,FALSE)</f>
        <v>#N/A</v>
      </c>
      <c r="E737" s="65" t="s">
        <v>1373</v>
      </c>
      <c r="F737" s="12" t="str">
        <f>VLOOKUP(E737,匯總複製!H:J,2,FALSE)</f>
        <v>RTBM-36713</v>
      </c>
      <c r="G737" s="67" t="e">
        <f>IF(ISBLANK(VLOOKUP(A737,Feature統計!A:N,10,FALSE)),"",VLOOKUP(A737,Feature統計!A:N,10,FALSE))</f>
        <v>#N/A</v>
      </c>
      <c r="H737" s="67" t="e">
        <f>IF(ISBLANK(VLOOKUP(A737,Feature統計!A:N,11,FALSE)),"",VLOOKUP(A737,Feature統計!A:N,11,FALSE))</f>
        <v>#N/A</v>
      </c>
      <c r="I737" s="67" t="e">
        <f>IF(ISBLANK(VLOOKUP(A737,Feature統計!A:N,12,FALSE)),"",VLOOKUP(A737,Feature統計!A:N,12,FALSE))</f>
        <v>#N/A</v>
      </c>
      <c r="J737" s="67" t="e">
        <f>IF(ISBLANK(VLOOKUP(A737,Feature統計!A:N,13,FALSE)),"",VLOOKUP(A737,Feature統計!A:N,13,FALSE))</f>
        <v>#N/A</v>
      </c>
      <c r="K737" s="66" t="str">
        <f>IFERROR(VLOOKUP(E737,SystemTestCase!E:F,2,FALSE),VLOOKUP(E737,HW資料!A:B,2,FALSE))</f>
        <v>On-going</v>
      </c>
      <c r="L737" s="1"/>
      <c r="M737" s="13"/>
      <c r="N737" s="72"/>
      <c r="O737" s="59" t="s">
        <v>3002</v>
      </c>
      <c r="P737" s="59"/>
      <c r="Q737" s="11"/>
      <c r="S737" t="str">
        <f t="shared" si="11"/>
        <v>Project Documentation</v>
      </c>
    </row>
    <row r="738" spans="1:19" s="68" customFormat="1" x14ac:dyDescent="0.4">
      <c r="A738" s="65" t="str">
        <f>VLOOKUP(E738,匯總複製!H:N,5,FALSE)</f>
        <v>Project Documentation</v>
      </c>
      <c r="B738" s="65" t="str">
        <f>VLOOKUP(E738,匯總複製!H:N,7,FALSE)</f>
        <v>Hardware Requirement</v>
      </c>
      <c r="C738" s="66" t="e">
        <f>VLOOKUP(A738,Feature統計!A:O,15,FALSE)</f>
        <v>#N/A</v>
      </c>
      <c r="D738" s="66" t="e">
        <f>VLOOKUP(A738,Feature統計!A:O,5,FALSE)</f>
        <v>#N/A</v>
      </c>
      <c r="E738" s="65" t="s">
        <v>1413</v>
      </c>
      <c r="F738" s="12" t="str">
        <f>VLOOKUP(E738,匯總複製!H:J,2,FALSE)</f>
        <v>RTBM-36777</v>
      </c>
      <c r="G738" s="67" t="e">
        <f>IF(ISBLANK(VLOOKUP(A738,Feature統計!A:N,10,FALSE)),"",VLOOKUP(A738,Feature統計!A:N,10,FALSE))</f>
        <v>#N/A</v>
      </c>
      <c r="H738" s="67" t="e">
        <f>IF(ISBLANK(VLOOKUP(A738,Feature統計!A:N,11,FALSE)),"",VLOOKUP(A738,Feature統計!A:N,11,FALSE))</f>
        <v>#N/A</v>
      </c>
      <c r="I738" s="67" t="e">
        <f>IF(ISBLANK(VLOOKUP(A738,Feature統計!A:N,12,FALSE)),"",VLOOKUP(A738,Feature統計!A:N,12,FALSE))</f>
        <v>#N/A</v>
      </c>
      <c r="J738" s="67" t="e">
        <f>IF(ISBLANK(VLOOKUP(A738,Feature統計!A:N,13,FALSE)),"",VLOOKUP(A738,Feature統計!A:N,13,FALSE))</f>
        <v>#N/A</v>
      </c>
      <c r="K738" s="66" t="str">
        <f>IFERROR(VLOOKUP(E738,SystemTestCase!E:F,2,FALSE),VLOOKUP(E738,HW資料!A:B,2,FALSE))</f>
        <v>Reviewed</v>
      </c>
      <c r="L738" s="1"/>
      <c r="M738" s="13"/>
      <c r="N738" s="72"/>
      <c r="O738" s="59" t="s">
        <v>3002</v>
      </c>
      <c r="P738" s="59"/>
      <c r="Q738" s="11"/>
      <c r="S738" t="str">
        <f t="shared" si="11"/>
        <v>Project Documentation</v>
      </c>
    </row>
    <row r="739" spans="1:19" ht="102" x14ac:dyDescent="0.4">
      <c r="A739" s="11" t="str">
        <f>VLOOKUP(E739,匯總複製!H:N,5,FALSE)</f>
        <v>Respect positioning feature, performance and procedure</v>
      </c>
      <c r="B739" s="12" t="str">
        <f>VLOOKUP(E739,匯總複製!H:N,7,FALSE)</f>
        <v>System Requirement</v>
      </c>
      <c r="C739" s="1" t="str">
        <f>VLOOKUP(A739,Feature統計!A:O,15,FALSE)</f>
        <v>Pass</v>
      </c>
      <c r="D739" s="1" t="str">
        <f>VLOOKUP(A739,Feature統計!A:O,5,FALSE)</f>
        <v>Bear</v>
      </c>
      <c r="E739" s="12" t="s">
        <v>5274</v>
      </c>
      <c r="F739" s="12" t="str">
        <f>VLOOKUP(E739,匯總複製!H:J,2,FALSE)</f>
        <v>RTBM-16166</v>
      </c>
      <c r="G739" s="13">
        <f>IF(ISBLANK(VLOOKUP(A739,Feature統計!A:N,10,FALSE)),"",VLOOKUP(A739,Feature統計!A:N,10,FALSE))</f>
        <v>44896</v>
      </c>
      <c r="H739" s="13">
        <f>IF(ISBLANK(VLOOKUP(A739,Feature統計!A:N,11,FALSE)),"",VLOOKUP(A739,Feature統計!A:N,11,FALSE))</f>
        <v>44926</v>
      </c>
      <c r="I739" s="13">
        <f>IF(ISBLANK(VLOOKUP(A739,Feature統計!A:N,12,FALSE)),"",VLOOKUP(A739,Feature統計!A:N,12,FALSE))</f>
        <v>44936</v>
      </c>
      <c r="J739" s="13" t="str">
        <f>IF(ISBLANK(VLOOKUP(A739,Feature統計!A:N,13,FALSE)),"",VLOOKUP(A739,Feature統計!A:N,13,FALSE))</f>
        <v/>
      </c>
      <c r="K739" s="1" t="str">
        <f>IFERROR(VLOOKUP(E739,SystemTestCase!E:F,2,FALSE),VLOOKUP(E739,HW資料!A:B,2,FALSE))</f>
        <v>Pass</v>
      </c>
      <c r="L739" s="1"/>
      <c r="M739" s="13"/>
      <c r="N739" s="72" t="s">
        <v>5298</v>
      </c>
      <c r="O739" s="11" t="s">
        <v>5425</v>
      </c>
      <c r="P739" s="11"/>
      <c r="Q739" s="11" t="s">
        <v>5409</v>
      </c>
      <c r="S739" s="60" t="str">
        <f t="shared" si="11"/>
        <v>Respect positioning feature, performance and procedure</v>
      </c>
    </row>
    <row r="740" spans="1:19" x14ac:dyDescent="0.4">
      <c r="A740" s="12" t="str">
        <f>VLOOKUP(E740,匯總複製!H:N,5,FALSE)</f>
        <v>Provide Interface to tune audio level prompt</v>
      </c>
      <c r="B740" s="12" t="str">
        <f>VLOOKUP(E740,匯總複製!H:N,7,FALSE)</f>
        <v>System Requirement</v>
      </c>
      <c r="C740" s="1" t="str">
        <f>VLOOKUP(A740,Feature統計!A:O,15,FALSE)</f>
        <v>Pass</v>
      </c>
      <c r="D740" s="1" t="str">
        <f>VLOOKUP(A740,Feature統計!A:O,5,FALSE)</f>
        <v>Ryan</v>
      </c>
      <c r="E740" s="12" t="s">
        <v>742</v>
      </c>
      <c r="F740" s="12" t="str">
        <f>VLOOKUP(E740,匯總複製!H:J,2,FALSE)</f>
        <v>RTBM-16971</v>
      </c>
      <c r="G740" s="13">
        <f>IF(ISBLANK(VLOOKUP(A740,Feature統計!A:N,10,FALSE)),"",VLOOKUP(A740,Feature統計!A:N,10,FALSE))</f>
        <v>44850</v>
      </c>
      <c r="H740" s="13">
        <f>IF(ISBLANK(VLOOKUP(A740,Feature統計!A:N,11,FALSE)),"",VLOOKUP(A740,Feature統計!A:N,11,FALSE))</f>
        <v>44860</v>
      </c>
      <c r="I740" s="13">
        <f>IF(ISBLANK(VLOOKUP(A740,Feature統計!A:N,12,FALSE)),"",VLOOKUP(A740,Feature統計!A:N,12,FALSE))</f>
        <v>44850</v>
      </c>
      <c r="J740" s="13">
        <f>IF(ISBLANK(VLOOKUP(A740,Feature統計!A:N,13,FALSE)),"",VLOOKUP(A740,Feature統計!A:N,13,FALSE))</f>
        <v>44860</v>
      </c>
      <c r="K740" s="1" t="str">
        <f>IFERROR(VLOOKUP(E740,SystemTestCase!E:F,2,FALSE),VLOOKUP(E740,HW資料!A:B,2,FALSE))</f>
        <v>Pass</v>
      </c>
      <c r="L740" s="1"/>
      <c r="M740" s="13"/>
      <c r="N740" s="72"/>
      <c r="O740" s="11"/>
      <c r="P740" s="11"/>
      <c r="Q740" s="11"/>
      <c r="S740" t="str">
        <f t="shared" si="11"/>
        <v>Provide Interface to tune audio level prompt</v>
      </c>
    </row>
    <row r="741" spans="1:19" ht="204" x14ac:dyDescent="0.4">
      <c r="A741" s="12" t="str">
        <f>VLOOKUP(E741,匯總複製!H:N,5,FALSE)</f>
        <v>Provided COMPUTE_LOCALIZATION accuarcy when GNSS signal lost</v>
      </c>
      <c r="B741" s="12" t="str">
        <f>VLOOKUP(E741,匯總複製!H:N,7,FALSE)</f>
        <v>System Requirement</v>
      </c>
      <c r="C741" s="1" t="str">
        <f>VLOOKUP(A741,Feature統計!A:O,15,FALSE)</f>
        <v>Pass</v>
      </c>
      <c r="D741" s="1" t="str">
        <f>VLOOKUP(A741,Feature統計!A:O,5,FALSE)</f>
        <v>Will</v>
      </c>
      <c r="E741" s="12" t="s">
        <v>768</v>
      </c>
      <c r="F741" s="12" t="str">
        <f>VLOOKUP(E741,匯總複製!H:J,2,FALSE)</f>
        <v>RTBM-16149</v>
      </c>
      <c r="G741" s="13">
        <f>IF(ISBLANK(VLOOKUP(A741,Feature統計!A:N,10,FALSE)),"",VLOOKUP(A741,Feature統計!A:N,10,FALSE))</f>
        <v>44921</v>
      </c>
      <c r="H741" s="13" t="str">
        <f>IF(ISBLANK(VLOOKUP(A741,Feature統計!A:N,11,FALSE)),"",VLOOKUP(A741,Feature統計!A:N,11,FALSE))</f>
        <v>TBD</v>
      </c>
      <c r="I741" s="13" t="str">
        <f>IF(ISBLANK(VLOOKUP(A741,Feature統計!A:N,12,FALSE)),"",VLOOKUP(A741,Feature統計!A:N,12,FALSE))</f>
        <v/>
      </c>
      <c r="J741" s="13" t="str">
        <f>IF(ISBLANK(VLOOKUP(A741,Feature統計!A:N,13,FALSE)),"",VLOOKUP(A741,Feature統計!A:N,13,FALSE))</f>
        <v/>
      </c>
      <c r="K741" s="1" t="str">
        <f>IFERROR(VLOOKUP(E741,SystemTestCase!E:F,2,FALSE),VLOOKUP(E741,HW資料!A:B,2,FALSE))</f>
        <v>Pass</v>
      </c>
      <c r="L741" s="1"/>
      <c r="M741" s="13"/>
      <c r="N741" s="72" t="s">
        <v>5299</v>
      </c>
      <c r="O741" s="11" t="s">
        <v>7044</v>
      </c>
      <c r="P741" s="11"/>
      <c r="Q741" s="11" t="s">
        <v>5409</v>
      </c>
      <c r="S741" s="60" t="str">
        <f t="shared" si="11"/>
        <v>Provided COMPUTE_LOCALIZATION accuarcy when GNSS signal lost</v>
      </c>
    </row>
    <row r="742" spans="1:19" ht="204" x14ac:dyDescent="0.4">
      <c r="A742" s="12" t="str">
        <f>VLOOKUP(E742,匯總複製!H:N,5,FALSE)</f>
        <v>Provided COMPUTE_LOCALIZATION accuarcy when GNSS signal lost</v>
      </c>
      <c r="B742" s="12" t="str">
        <f>VLOOKUP(E742,匯總複製!H:N,7,FALSE)</f>
        <v>System Requirement</v>
      </c>
      <c r="C742" s="1" t="str">
        <f>VLOOKUP(A742,Feature統計!A:O,15,FALSE)</f>
        <v>Pass</v>
      </c>
      <c r="D742" s="1" t="str">
        <f>VLOOKUP(A742,Feature統計!A:O,5,FALSE)</f>
        <v>Will</v>
      </c>
      <c r="E742" s="12" t="s">
        <v>770</v>
      </c>
      <c r="F742" s="12" t="str">
        <f>VLOOKUP(E742,匯總複製!H:J,2,FALSE)</f>
        <v>RTBM-16151</v>
      </c>
      <c r="G742" s="13">
        <f>IF(ISBLANK(VLOOKUP(A742,Feature統計!A:N,10,FALSE)),"",VLOOKUP(A742,Feature統計!A:N,10,FALSE))</f>
        <v>44921</v>
      </c>
      <c r="H742" s="13" t="str">
        <f>IF(ISBLANK(VLOOKUP(A742,Feature統計!A:N,11,FALSE)),"",VLOOKUP(A742,Feature統計!A:N,11,FALSE))</f>
        <v>TBD</v>
      </c>
      <c r="I742" s="13" t="str">
        <f>IF(ISBLANK(VLOOKUP(A742,Feature統計!A:N,12,FALSE)),"",VLOOKUP(A742,Feature統計!A:N,12,FALSE))</f>
        <v/>
      </c>
      <c r="J742" s="13" t="str">
        <f>IF(ISBLANK(VLOOKUP(A742,Feature統計!A:N,13,FALSE)),"",VLOOKUP(A742,Feature統計!A:N,13,FALSE))</f>
        <v/>
      </c>
      <c r="K742" s="1" t="str">
        <f>IFERROR(VLOOKUP(E742,SystemTestCase!E:F,2,FALSE),VLOOKUP(E742,HW資料!A:B,2,FALSE))</f>
        <v>Pass</v>
      </c>
      <c r="L742" s="1"/>
      <c r="M742" s="13"/>
      <c r="N742" s="72" t="s">
        <v>5299</v>
      </c>
      <c r="O742" s="59" t="s">
        <v>7045</v>
      </c>
      <c r="P742" s="11"/>
      <c r="Q742" s="11" t="s">
        <v>5409</v>
      </c>
      <c r="S742" s="60" t="str">
        <f t="shared" si="11"/>
        <v>Provided COMPUTE_LOCALIZATION accuarcy when GNSS signal lost</v>
      </c>
    </row>
    <row r="743" spans="1:19" x14ac:dyDescent="0.4">
      <c r="A743" s="12" t="str">
        <f>VLOOKUP(E743,匯總複製!H:N,5,FALSE)</f>
        <v>Radio Antenna</v>
      </c>
      <c r="B743" s="12" t="str">
        <f>VLOOKUP(E743,匯總複製!H:N,7,FALSE)</f>
        <v>System Requirement</v>
      </c>
      <c r="C743" s="1" t="str">
        <f>VLOOKUP(A743,Feature統計!A:O,15,FALSE)</f>
        <v>Pass</v>
      </c>
      <c r="D743" s="1" t="str">
        <f>VLOOKUP(A743,Feature統計!A:O,5,FALSE)</f>
        <v>Sean</v>
      </c>
      <c r="E743" s="12" t="s">
        <v>51</v>
      </c>
      <c r="F743" s="12" t="str">
        <f>VLOOKUP(E743,匯總複製!H:J,2,FALSE)</f>
        <v>RTBM-25745</v>
      </c>
      <c r="G743" s="13">
        <f>IF(ISBLANK(VLOOKUP(A743,Feature統計!A:N,10,FALSE)),"",VLOOKUP(A743,Feature統計!A:N,10,FALSE))</f>
        <v>44886</v>
      </c>
      <c r="H743" s="13">
        <f>IF(ISBLANK(VLOOKUP(A743,Feature統計!A:N,11,FALSE)),"",VLOOKUP(A743,Feature統計!A:N,11,FALSE))</f>
        <v>44897</v>
      </c>
      <c r="I743" s="13">
        <f>IF(ISBLANK(VLOOKUP(A743,Feature統計!A:N,12,FALSE)),"",VLOOKUP(A743,Feature統計!A:N,12,FALSE))</f>
        <v>44888</v>
      </c>
      <c r="J743" s="13">
        <f>IF(ISBLANK(VLOOKUP(A743,Feature統計!A:N,13,FALSE)),"",VLOOKUP(A743,Feature統計!A:N,13,FALSE))</f>
        <v>44893</v>
      </c>
      <c r="K743" s="1" t="str">
        <f>IFERROR(VLOOKUP(E743,SystemTestCase!E:F,2,FALSE),VLOOKUP(E743,HW資料!A:B,2,FALSE))</f>
        <v>Pass</v>
      </c>
      <c r="L743" s="1"/>
      <c r="M743" s="13"/>
      <c r="N743" s="72"/>
      <c r="O743" s="11"/>
      <c r="P743" s="11"/>
      <c r="Q743" s="11"/>
      <c r="S743" t="str">
        <f t="shared" si="11"/>
        <v>Radio Antenna</v>
      </c>
    </row>
    <row r="744" spans="1:19" x14ac:dyDescent="0.4">
      <c r="A744" s="12" t="str">
        <f>VLOOKUP(E744,匯總複製!H:N,5,FALSE)</f>
        <v>Radio Antenna</v>
      </c>
      <c r="B744" s="12" t="str">
        <f>VLOOKUP(E744,匯總複製!H:N,7,FALSE)</f>
        <v>System Requirement</v>
      </c>
      <c r="C744" s="1" t="str">
        <f>VLOOKUP(A744,Feature統計!A:O,15,FALSE)</f>
        <v>Pass</v>
      </c>
      <c r="D744" s="1" t="str">
        <f>VLOOKUP(A744,Feature統計!A:O,5,FALSE)</f>
        <v>Sean</v>
      </c>
      <c r="E744" s="12" t="s">
        <v>53</v>
      </c>
      <c r="F744" s="12" t="str">
        <f>VLOOKUP(E744,匯總複製!H:J,2,FALSE)</f>
        <v>RTBM-25743</v>
      </c>
      <c r="G744" s="13">
        <f>IF(ISBLANK(VLOOKUP(A744,Feature統計!A:N,10,FALSE)),"",VLOOKUP(A744,Feature統計!A:N,10,FALSE))</f>
        <v>44886</v>
      </c>
      <c r="H744" s="13">
        <f>IF(ISBLANK(VLOOKUP(A744,Feature統計!A:N,11,FALSE)),"",VLOOKUP(A744,Feature統計!A:N,11,FALSE))</f>
        <v>44897</v>
      </c>
      <c r="I744" s="13">
        <f>IF(ISBLANK(VLOOKUP(A744,Feature統計!A:N,12,FALSE)),"",VLOOKUP(A744,Feature統計!A:N,12,FALSE))</f>
        <v>44888</v>
      </c>
      <c r="J744" s="13">
        <f>IF(ISBLANK(VLOOKUP(A744,Feature統計!A:N,13,FALSE)),"",VLOOKUP(A744,Feature統計!A:N,13,FALSE))</f>
        <v>44893</v>
      </c>
      <c r="K744" s="1" t="str">
        <f>IFERROR(VLOOKUP(E744,SystemTestCase!E:F,2,FALSE),VLOOKUP(E744,HW資料!A:B,2,FALSE))</f>
        <v>StagePass</v>
      </c>
      <c r="L744" s="1"/>
      <c r="M744" s="13"/>
      <c r="N744" s="72"/>
      <c r="O744" s="11"/>
      <c r="P744" s="11"/>
      <c r="Q744" s="11"/>
      <c r="S744" t="str">
        <f t="shared" si="11"/>
        <v>Radio Antenna</v>
      </c>
    </row>
    <row r="745" spans="1:19" x14ac:dyDescent="0.4">
      <c r="A745" s="12" t="str">
        <f>VLOOKUP(E745,匯總複製!H:N,5,FALSE)</f>
        <v>Radio Antenna</v>
      </c>
      <c r="B745" s="12" t="str">
        <f>VLOOKUP(E745,匯總複製!H:N,7,FALSE)</f>
        <v>System Requirement</v>
      </c>
      <c r="C745" s="1" t="str">
        <f>VLOOKUP(A745,Feature統計!A:O,15,FALSE)</f>
        <v>Pass</v>
      </c>
      <c r="D745" s="1" t="str">
        <f>VLOOKUP(A745,Feature統計!A:O,5,FALSE)</f>
        <v>Sean</v>
      </c>
      <c r="E745" s="12" t="s">
        <v>632</v>
      </c>
      <c r="F745" s="12" t="str">
        <f>VLOOKUP(E745,匯總複製!H:J,2,FALSE)</f>
        <v>RTBM-25744</v>
      </c>
      <c r="G745" s="13">
        <f>IF(ISBLANK(VLOOKUP(A745,Feature統計!A:N,10,FALSE)),"",VLOOKUP(A745,Feature統計!A:N,10,FALSE))</f>
        <v>44886</v>
      </c>
      <c r="H745" s="13">
        <f>IF(ISBLANK(VLOOKUP(A745,Feature統計!A:N,11,FALSE)),"",VLOOKUP(A745,Feature統計!A:N,11,FALSE))</f>
        <v>44897</v>
      </c>
      <c r="I745" s="13">
        <f>IF(ISBLANK(VLOOKUP(A745,Feature統計!A:N,12,FALSE)),"",VLOOKUP(A745,Feature統計!A:N,12,FALSE))</f>
        <v>44888</v>
      </c>
      <c r="J745" s="13">
        <f>IF(ISBLANK(VLOOKUP(A745,Feature統計!A:N,13,FALSE)),"",VLOOKUP(A745,Feature統計!A:N,13,FALSE))</f>
        <v>44893</v>
      </c>
      <c r="K745" s="1" t="str">
        <f>IFERROR(VLOOKUP(E745,SystemTestCase!E:F,2,FALSE),VLOOKUP(E745,HW資料!A:B,2,FALSE))</f>
        <v>StagePass</v>
      </c>
      <c r="L745" s="1"/>
      <c r="M745" s="13"/>
      <c r="N745" s="72"/>
      <c r="O745" s="11"/>
      <c r="P745" s="11"/>
      <c r="Q745" s="11"/>
      <c r="S745" t="str">
        <f t="shared" si="11"/>
        <v>Radio Antenna</v>
      </c>
    </row>
    <row r="746" spans="1:19" x14ac:dyDescent="0.4">
      <c r="A746" s="12" t="str">
        <f>VLOOKUP(E746,匯總複製!H:N,5,FALSE)</f>
        <v>Radio Gain according to the supply voltage</v>
      </c>
      <c r="B746" s="12" t="str">
        <f>VLOOKUP(E746,匯總複製!H:N,7,FALSE)</f>
        <v>Hardware Requirement</v>
      </c>
      <c r="C746" s="1" t="str">
        <f>VLOOKUP(A746,Feature統計!A:O,15,FALSE)</f>
        <v>Pass</v>
      </c>
      <c r="D746" s="1" t="str">
        <f>VLOOKUP(A746,Feature統計!A:O,5,FALSE)</f>
        <v>Linus</v>
      </c>
      <c r="E746" s="12" t="s">
        <v>1028</v>
      </c>
      <c r="F746" s="12" t="str">
        <f>VLOOKUP(E746,匯總複製!H:J,2,FALSE)</f>
        <v>RTBM-25741</v>
      </c>
      <c r="G746" s="13">
        <f>IF(ISBLANK(VLOOKUP(A746,Feature統計!A:N,10,FALSE)),"",VLOOKUP(A746,Feature統計!A:N,10,FALSE))</f>
        <v>44837</v>
      </c>
      <c r="H746" s="13">
        <f>IF(ISBLANK(VLOOKUP(A746,Feature統計!A:N,11,FALSE)),"",VLOOKUP(A746,Feature統計!A:N,11,FALSE))</f>
        <v>44876</v>
      </c>
      <c r="I746" s="13">
        <f>IF(ISBLANK(VLOOKUP(A746,Feature統計!A:N,12,FALSE)),"",VLOOKUP(A746,Feature統計!A:N,12,FALSE))</f>
        <v>44837</v>
      </c>
      <c r="J746" s="13">
        <f>IF(ISBLANK(VLOOKUP(A746,Feature統計!A:N,13,FALSE)),"",VLOOKUP(A746,Feature統計!A:N,13,FALSE))</f>
        <v>44876</v>
      </c>
      <c r="K746" s="1" t="str">
        <f>IFERROR(VLOOKUP(E746,SystemTestCase!E:F,2,FALSE),VLOOKUP(E746,HW資料!A:B,2,FALSE))</f>
        <v>Pass</v>
      </c>
      <c r="L746" s="1"/>
      <c r="M746" s="13"/>
      <c r="N746" s="72"/>
      <c r="O746" s="11"/>
      <c r="P746" s="11"/>
      <c r="Q746" s="11"/>
      <c r="S746" t="str">
        <f t="shared" si="11"/>
        <v>Radio Gain according to the supply voltage</v>
      </c>
    </row>
    <row r="747" spans="1:19" ht="51" x14ac:dyDescent="0.4">
      <c r="A747" s="12" t="str">
        <f>VLOOKUP(E747,匯總複製!H:N,5,FALSE)</f>
        <v>Radio Gain according to the temperature</v>
      </c>
      <c r="B747" s="12" t="str">
        <f>VLOOKUP(E747,匯總複製!H:N,7,FALSE)</f>
        <v>Hardware Requirement</v>
      </c>
      <c r="C747" s="1" t="str">
        <f>VLOOKUP(A747,Feature統計!A:O,15,FALSE)</f>
        <v>Fail</v>
      </c>
      <c r="D747" s="1" t="str">
        <f>VLOOKUP(A747,Feature統計!A:O,5,FALSE)</f>
        <v>Linus</v>
      </c>
      <c r="E747" s="12" t="s">
        <v>1027</v>
      </c>
      <c r="F747" s="12" t="str">
        <f>VLOOKUP(E747,匯總複製!H:J,2,FALSE)</f>
        <v>RTBM-25742</v>
      </c>
      <c r="G747" s="13">
        <f>IF(ISBLANK(VLOOKUP(A747,Feature統計!A:N,10,FALSE)),"",VLOOKUP(A747,Feature統計!A:N,10,FALSE))</f>
        <v>44866</v>
      </c>
      <c r="H747" s="13">
        <f>IF(ISBLANK(VLOOKUP(A747,Feature統計!A:N,11,FALSE)),"",VLOOKUP(A747,Feature統計!A:N,11,FALSE))</f>
        <v>44956</v>
      </c>
      <c r="I747" s="13">
        <f>IF(ISBLANK(VLOOKUP(A747,Feature統計!A:N,12,FALSE)),"",VLOOKUP(A747,Feature統計!A:N,12,FALSE))</f>
        <v>44866</v>
      </c>
      <c r="J747" s="13">
        <f>IF(ISBLANK(VLOOKUP(A747,Feature統計!A:N,13,FALSE)),"",VLOOKUP(A747,Feature統計!A:N,13,FALSE))</f>
        <v>44895</v>
      </c>
      <c r="K747" s="1" t="str">
        <f>IFERROR(VLOOKUP(E747,SystemTestCase!E:F,2,FALSE),VLOOKUP(E747,HW資料!A:B,2,FALSE))</f>
        <v>Fail</v>
      </c>
      <c r="L747" s="1" t="s">
        <v>7184</v>
      </c>
      <c r="M747" s="13" t="s">
        <v>5398</v>
      </c>
      <c r="N747" s="72" t="s">
        <v>5296</v>
      </c>
      <c r="O747" s="11" t="s">
        <v>7038</v>
      </c>
      <c r="P747" s="11" t="s">
        <v>7434</v>
      </c>
      <c r="Q747" s="11" t="s">
        <v>5408</v>
      </c>
      <c r="S747" s="60" t="str">
        <f t="shared" si="11"/>
        <v>Internal WaiveRadio Gain according to the temperature</v>
      </c>
    </row>
    <row r="748" spans="1:19" ht="85" x14ac:dyDescent="0.4">
      <c r="A748" s="11" t="str">
        <f>VLOOKUP(E748,匯總複製!H:N,5,FALSE)</f>
        <v>RAMS</v>
      </c>
      <c r="B748" s="12" t="str">
        <f>VLOOKUP(E748,匯總複製!H:N,7,FALSE)</f>
        <v>System Requirement</v>
      </c>
      <c r="C748" s="1" t="str">
        <f>VLOOKUP(A748,Feature統計!A:O,15,FALSE)</f>
        <v>Pass</v>
      </c>
      <c r="D748" s="1" t="str">
        <f>VLOOKUP(A748,Feature統計!A:O,5,FALSE)</f>
        <v>Eric</v>
      </c>
      <c r="E748" s="12" t="s">
        <v>630</v>
      </c>
      <c r="F748" s="12" t="str">
        <f>VLOOKUP(E748,匯總複製!H:J,2,FALSE)</f>
        <v>RTBM-36699</v>
      </c>
      <c r="G748" s="13">
        <f>IF(ISBLANK(VLOOKUP(A748,Feature統計!A:N,10,FALSE)),"",VLOOKUP(A748,Feature統計!A:N,10,FALSE))</f>
        <v>44886</v>
      </c>
      <c r="H748" s="13" t="str">
        <f>IF(ISBLANK(VLOOKUP(A748,Feature統計!A:N,11,FALSE)),"",VLOOKUP(A748,Feature統計!A:N,11,FALSE))</f>
        <v>TBD</v>
      </c>
      <c r="I748" s="13">
        <f>IF(ISBLANK(VLOOKUP(A748,Feature統計!A:N,12,FALSE)),"",VLOOKUP(A748,Feature統計!A:N,12,FALSE))</f>
        <v>44886</v>
      </c>
      <c r="J748" s="13" t="str">
        <f>IF(ISBLANK(VLOOKUP(A748,Feature統計!A:N,13,FALSE)),"",VLOOKUP(A748,Feature統計!A:N,13,FALSE))</f>
        <v/>
      </c>
      <c r="K748" s="1" t="str">
        <f>IFERROR(VLOOKUP(E748,SystemTestCase!E:F,2,FALSE),VLOOKUP(E748,HW資料!A:B,2,FALSE))</f>
        <v>StagePass</v>
      </c>
      <c r="L748" s="1" t="s">
        <v>7072</v>
      </c>
      <c r="M748" s="13"/>
      <c r="N748" s="72" t="s">
        <v>1887</v>
      </c>
      <c r="O748" s="11" t="s">
        <v>7059</v>
      </c>
      <c r="P748" s="11"/>
      <c r="Q748" s="11" t="s">
        <v>5409</v>
      </c>
      <c r="S748" s="60" t="str">
        <f t="shared" si="11"/>
        <v>RAMS</v>
      </c>
    </row>
    <row r="749" spans="1:19" ht="85" x14ac:dyDescent="0.4">
      <c r="A749" s="11" t="str">
        <f>VLOOKUP(E749,匯總複製!H:N,5,FALSE)</f>
        <v>RAMS</v>
      </c>
      <c r="B749" s="12" t="str">
        <f>VLOOKUP(E749,匯總複製!H:N,7,FALSE)</f>
        <v>System Requirement</v>
      </c>
      <c r="C749" s="1" t="str">
        <f>VLOOKUP(A749,Feature統計!A:O,15,FALSE)</f>
        <v>Pass</v>
      </c>
      <c r="D749" s="1" t="str">
        <f>VLOOKUP(A749,Feature統計!A:O,5,FALSE)</f>
        <v>Eric</v>
      </c>
      <c r="E749" s="12" t="s">
        <v>934</v>
      </c>
      <c r="F749" s="12" t="str">
        <f>VLOOKUP(E749,匯總複製!H:J,2,FALSE)</f>
        <v>RTBM-36697</v>
      </c>
      <c r="G749" s="13">
        <f>IF(ISBLANK(VLOOKUP(A749,Feature統計!A:N,10,FALSE)),"",VLOOKUP(A749,Feature統計!A:N,10,FALSE))</f>
        <v>44886</v>
      </c>
      <c r="H749" s="13" t="str">
        <f>IF(ISBLANK(VLOOKUP(A749,Feature統計!A:N,11,FALSE)),"",VLOOKUP(A749,Feature統計!A:N,11,FALSE))</f>
        <v>TBD</v>
      </c>
      <c r="I749" s="13">
        <f>IF(ISBLANK(VLOOKUP(A749,Feature統計!A:N,12,FALSE)),"",VLOOKUP(A749,Feature統計!A:N,12,FALSE))</f>
        <v>44886</v>
      </c>
      <c r="J749" s="13" t="str">
        <f>IF(ISBLANK(VLOOKUP(A749,Feature統計!A:N,13,FALSE)),"",VLOOKUP(A749,Feature統計!A:N,13,FALSE))</f>
        <v/>
      </c>
      <c r="K749" s="1" t="str">
        <f>IFERROR(VLOOKUP(E749,SystemTestCase!E:F,2,FALSE),VLOOKUP(E749,HW資料!A:B,2,FALSE))</f>
        <v>StagePass</v>
      </c>
      <c r="L749" s="1" t="s">
        <v>7077</v>
      </c>
      <c r="M749" s="13"/>
      <c r="N749" s="72" t="s">
        <v>1887</v>
      </c>
      <c r="O749" s="11" t="s">
        <v>7059</v>
      </c>
      <c r="P749" s="11"/>
      <c r="Q749" s="11" t="s">
        <v>5409</v>
      </c>
      <c r="S749" s="60" t="str">
        <f t="shared" si="11"/>
        <v>RAMS</v>
      </c>
    </row>
    <row r="750" spans="1:19" x14ac:dyDescent="0.4">
      <c r="A750" s="12" t="str">
        <f>VLOOKUP(E750,匯總複製!H:N,5,FALSE)</f>
        <v>Resistance to brush_friction_scratch</v>
      </c>
      <c r="B750" s="12" t="str">
        <f>VLOOKUP(E750,匯總複製!H:N,7,FALSE)</f>
        <v>Hardware Requirement</v>
      </c>
      <c r="C750" s="1" t="str">
        <f>VLOOKUP(A750,Feature統計!A:O,15,FALSE)</f>
        <v>Pass</v>
      </c>
      <c r="D750" s="1" t="str">
        <f>VLOOKUP(A750,Feature統計!A:O,5,FALSE)</f>
        <v>Skaut</v>
      </c>
      <c r="E750" s="12" t="s">
        <v>1083</v>
      </c>
      <c r="F750" s="12" t="str">
        <f>VLOOKUP(E750,匯總複製!H:J,2,FALSE)</f>
        <v>RTBM-36838</v>
      </c>
      <c r="G750" s="13">
        <f>IF(ISBLANK(VLOOKUP(A750,Feature統計!A:N,10,FALSE)),"",VLOOKUP(A750,Feature統計!A:N,10,FALSE))</f>
        <v>44866</v>
      </c>
      <c r="H750" s="13">
        <f>IF(ISBLANK(VLOOKUP(A750,Feature統計!A:N,11,FALSE)),"",VLOOKUP(A750,Feature統計!A:N,11,FALSE))</f>
        <v>44895</v>
      </c>
      <c r="I750" s="13">
        <f>IF(ISBLANK(VLOOKUP(A750,Feature統計!A:N,12,FALSE)),"",VLOOKUP(A750,Feature統計!A:N,12,FALSE))</f>
        <v>44866</v>
      </c>
      <c r="J750" s="13">
        <f>IF(ISBLANK(VLOOKUP(A750,Feature統計!A:N,13,FALSE)),"",VLOOKUP(A750,Feature統計!A:N,13,FALSE))</f>
        <v>44895</v>
      </c>
      <c r="K750" s="1" t="str">
        <f>IFERROR(VLOOKUP(E750,SystemTestCase!E:F,2,FALSE),VLOOKUP(E750,HW資料!A:B,2,FALSE))</f>
        <v>StagePass</v>
      </c>
      <c r="L750" s="1"/>
      <c r="M750" s="13"/>
      <c r="N750" s="72"/>
      <c r="O750" s="11"/>
      <c r="P750" s="11"/>
      <c r="Q750" s="11"/>
      <c r="S750" t="str">
        <f t="shared" si="11"/>
        <v>Resistance to brush_friction_scratch</v>
      </c>
    </row>
    <row r="751" spans="1:19" x14ac:dyDescent="0.4">
      <c r="A751" s="12" t="str">
        <f>VLOOKUP(E751,匯總複製!H:N,5,FALSE)</f>
        <v>Resistance to brush_friction_scratch</v>
      </c>
      <c r="B751" s="12" t="str">
        <f>VLOOKUP(E751,匯總複製!H:N,7,FALSE)</f>
        <v>Hardware Requirement</v>
      </c>
      <c r="C751" s="1" t="str">
        <f>VLOOKUP(A751,Feature統計!A:O,15,FALSE)</f>
        <v>Pass</v>
      </c>
      <c r="D751" s="1" t="str">
        <f>VLOOKUP(A751,Feature統計!A:O,5,FALSE)</f>
        <v>Skaut</v>
      </c>
      <c r="E751" s="12" t="s">
        <v>1084</v>
      </c>
      <c r="F751" s="12" t="str">
        <f>VLOOKUP(E751,匯總複製!H:J,2,FALSE)</f>
        <v>RTBM-36837</v>
      </c>
      <c r="G751" s="13">
        <f>IF(ISBLANK(VLOOKUP(A751,Feature統計!A:N,10,FALSE)),"",VLOOKUP(A751,Feature統計!A:N,10,FALSE))</f>
        <v>44866</v>
      </c>
      <c r="H751" s="13">
        <f>IF(ISBLANK(VLOOKUP(A751,Feature統計!A:N,11,FALSE)),"",VLOOKUP(A751,Feature統計!A:N,11,FALSE))</f>
        <v>44895</v>
      </c>
      <c r="I751" s="13">
        <f>IF(ISBLANK(VLOOKUP(A751,Feature統計!A:N,12,FALSE)),"",VLOOKUP(A751,Feature統計!A:N,12,FALSE))</f>
        <v>44866</v>
      </c>
      <c r="J751" s="13">
        <f>IF(ISBLANK(VLOOKUP(A751,Feature統計!A:N,13,FALSE)),"",VLOOKUP(A751,Feature統計!A:N,13,FALSE))</f>
        <v>44895</v>
      </c>
      <c r="K751" s="1" t="str">
        <f>IFERROR(VLOOKUP(E751,SystemTestCase!E:F,2,FALSE),VLOOKUP(E751,HW資料!A:B,2,FALSE))</f>
        <v>StagePass</v>
      </c>
      <c r="L751" s="1"/>
      <c r="M751" s="13"/>
      <c r="N751" s="72"/>
      <c r="O751" s="11"/>
      <c r="P751" s="11"/>
      <c r="Q751" s="11"/>
      <c r="S751" t="str">
        <f t="shared" si="11"/>
        <v>Resistance to brush_friction_scratch</v>
      </c>
    </row>
    <row r="752" spans="1:19" x14ac:dyDescent="0.4">
      <c r="A752" s="12" t="str">
        <f>VLOOKUP(E752,匯總複製!H:N,5,FALSE)</f>
        <v>Resistance to brush_friction_scratch</v>
      </c>
      <c r="B752" s="12" t="str">
        <f>VLOOKUP(E752,匯總複製!H:N,7,FALSE)</f>
        <v>Hardware Requirement</v>
      </c>
      <c r="C752" s="1" t="str">
        <f>VLOOKUP(A752,Feature統計!A:O,15,FALSE)</f>
        <v>Pass</v>
      </c>
      <c r="D752" s="1" t="str">
        <f>VLOOKUP(A752,Feature統計!A:O,5,FALSE)</f>
        <v>Skaut</v>
      </c>
      <c r="E752" s="12" t="s">
        <v>1086</v>
      </c>
      <c r="F752" s="12" t="str">
        <f>VLOOKUP(E752,匯總複製!H:J,2,FALSE)</f>
        <v>RTBM-36836</v>
      </c>
      <c r="G752" s="13">
        <f>IF(ISBLANK(VLOOKUP(A752,Feature統計!A:N,10,FALSE)),"",VLOOKUP(A752,Feature統計!A:N,10,FALSE))</f>
        <v>44866</v>
      </c>
      <c r="H752" s="13">
        <f>IF(ISBLANK(VLOOKUP(A752,Feature統計!A:N,11,FALSE)),"",VLOOKUP(A752,Feature統計!A:N,11,FALSE))</f>
        <v>44895</v>
      </c>
      <c r="I752" s="13">
        <f>IF(ISBLANK(VLOOKUP(A752,Feature統計!A:N,12,FALSE)),"",VLOOKUP(A752,Feature統計!A:N,12,FALSE))</f>
        <v>44866</v>
      </c>
      <c r="J752" s="13">
        <f>IF(ISBLANK(VLOOKUP(A752,Feature統計!A:N,13,FALSE)),"",VLOOKUP(A752,Feature統計!A:N,13,FALSE))</f>
        <v>44895</v>
      </c>
      <c r="K752" s="1" t="str">
        <f>IFERROR(VLOOKUP(E752,SystemTestCase!E:F,2,FALSE),VLOOKUP(E752,HW資料!A:B,2,FALSE))</f>
        <v>StagePass</v>
      </c>
      <c r="L752" s="1"/>
      <c r="M752" s="13"/>
      <c r="N752" s="72"/>
      <c r="O752" s="11"/>
      <c r="P752" s="11"/>
      <c r="Q752" s="11"/>
      <c r="S752" t="str">
        <f t="shared" si="11"/>
        <v>Resistance to brush_friction_scratch</v>
      </c>
    </row>
    <row r="753" spans="1:19" x14ac:dyDescent="0.4">
      <c r="A753" s="12" t="str">
        <f>VLOOKUP(E753,匯總複製!H:N,5,FALSE)</f>
        <v>Resistance to brush_friction_scratch</v>
      </c>
      <c r="B753" s="12" t="str">
        <f>VLOOKUP(E753,匯總複製!H:N,7,FALSE)</f>
        <v>Hardware Requirement</v>
      </c>
      <c r="C753" s="1" t="str">
        <f>VLOOKUP(A753,Feature統計!A:O,15,FALSE)</f>
        <v>Pass</v>
      </c>
      <c r="D753" s="1" t="str">
        <f>VLOOKUP(A753,Feature統計!A:O,5,FALSE)</f>
        <v>Skaut</v>
      </c>
      <c r="E753" s="12" t="s">
        <v>1087</v>
      </c>
      <c r="F753" s="12" t="str">
        <f>VLOOKUP(E753,匯總複製!H:J,2,FALSE)</f>
        <v>RTBM-36835</v>
      </c>
      <c r="G753" s="13">
        <f>IF(ISBLANK(VLOOKUP(A753,Feature統計!A:N,10,FALSE)),"",VLOOKUP(A753,Feature統計!A:N,10,FALSE))</f>
        <v>44866</v>
      </c>
      <c r="H753" s="13">
        <f>IF(ISBLANK(VLOOKUP(A753,Feature統計!A:N,11,FALSE)),"",VLOOKUP(A753,Feature統計!A:N,11,FALSE))</f>
        <v>44895</v>
      </c>
      <c r="I753" s="13">
        <f>IF(ISBLANK(VLOOKUP(A753,Feature統計!A:N,12,FALSE)),"",VLOOKUP(A753,Feature統計!A:N,12,FALSE))</f>
        <v>44866</v>
      </c>
      <c r="J753" s="13">
        <f>IF(ISBLANK(VLOOKUP(A753,Feature統計!A:N,13,FALSE)),"",VLOOKUP(A753,Feature統計!A:N,13,FALSE))</f>
        <v>44895</v>
      </c>
      <c r="K753" s="1" t="str">
        <f>IFERROR(VLOOKUP(E753,SystemTestCase!E:F,2,FALSE),VLOOKUP(E753,HW資料!A:B,2,FALSE))</f>
        <v>StagePass</v>
      </c>
      <c r="L753" s="1"/>
      <c r="M753" s="13"/>
      <c r="N753" s="72"/>
      <c r="O753" s="11"/>
      <c r="P753" s="11"/>
      <c r="Q753" s="11"/>
      <c r="S753" t="str">
        <f t="shared" si="11"/>
        <v>Resistance to brush_friction_scratch</v>
      </c>
    </row>
    <row r="754" spans="1:19" x14ac:dyDescent="0.4">
      <c r="A754" s="12" t="str">
        <f>VLOOKUP(E754,匯總複製!H:N,5,FALSE)</f>
        <v>Out of scope</v>
      </c>
      <c r="B754" s="12" t="str">
        <f>VLOOKUP(E754,匯總複製!H:N,7,FALSE)</f>
        <v>Hardware Requirement</v>
      </c>
      <c r="C754" s="1" t="e">
        <f>VLOOKUP(A754,Feature統計!A:O,15,FALSE)</f>
        <v>#N/A</v>
      </c>
      <c r="D754" s="1" t="e">
        <f>VLOOKUP(A754,Feature統計!A:O,5,FALSE)</f>
        <v>#N/A</v>
      </c>
      <c r="E754" s="12" t="s">
        <v>1080</v>
      </c>
      <c r="F754" s="12" t="str">
        <f>VLOOKUP(E754,匯總複製!H:J,2,FALSE)</f>
        <v>RTBM-36839</v>
      </c>
      <c r="G754" s="13" t="e">
        <f>IF(ISBLANK(VLOOKUP(A754,Feature統計!A:N,10,FALSE)),"",VLOOKUP(A754,Feature統計!A:N,10,FALSE))</f>
        <v>#N/A</v>
      </c>
      <c r="H754" s="13" t="e">
        <f>IF(ISBLANK(VLOOKUP(A754,Feature統計!A:N,11,FALSE)),"",VLOOKUP(A754,Feature統計!A:N,11,FALSE))</f>
        <v>#N/A</v>
      </c>
      <c r="I754" s="13" t="e">
        <f>IF(ISBLANK(VLOOKUP(A754,Feature統計!A:N,12,FALSE)),"",VLOOKUP(A754,Feature統計!A:N,12,FALSE))</f>
        <v>#N/A</v>
      </c>
      <c r="J754" s="13" t="e">
        <f>IF(ISBLANK(VLOOKUP(A754,Feature統計!A:N,13,FALSE)),"",VLOOKUP(A754,Feature統計!A:N,13,FALSE))</f>
        <v>#N/A</v>
      </c>
      <c r="K754" s="1" t="str">
        <f>IFERROR(VLOOKUP(E754,SystemTestCase!E:F,2,FALSE),VLOOKUP(E754,HW資料!A:B,2,FALSE))</f>
        <v>On-going</v>
      </c>
      <c r="L754" s="1"/>
      <c r="M754" s="13"/>
      <c r="N754" s="72"/>
      <c r="O754" s="11"/>
      <c r="P754" s="11"/>
      <c r="Q754" s="11"/>
      <c r="S754" t="str">
        <f t="shared" si="11"/>
        <v>Out of scope</v>
      </c>
    </row>
    <row r="755" spans="1:19" x14ac:dyDescent="0.4">
      <c r="A755" s="12" t="str">
        <f>VLOOKUP(E755,匯總複製!H:N,5,FALSE)</f>
        <v>Resistance to Environment</v>
      </c>
      <c r="B755" s="12" t="str">
        <f>VLOOKUP(E755,匯總複製!H:N,7,FALSE)</f>
        <v>Hardware Requirement</v>
      </c>
      <c r="C755" s="1" t="str">
        <f>VLOOKUP(A755,Feature統計!A:O,15,FALSE)</f>
        <v>Pass</v>
      </c>
      <c r="D755" s="1" t="str">
        <f>VLOOKUP(A755,Feature統計!A:O,5,FALSE)</f>
        <v>Terry/Skaut</v>
      </c>
      <c r="E755" s="12" t="s">
        <v>1082</v>
      </c>
      <c r="F755" s="12" t="str">
        <f>VLOOKUP(E755,匯總複製!H:J,2,FALSE)</f>
        <v>RTBM-36840</v>
      </c>
      <c r="G755" s="13">
        <f>IF(ISBLANK(VLOOKUP(A755,Feature統計!A:N,10,FALSE)),"",VLOOKUP(A755,Feature統計!A:N,10,FALSE))</f>
        <v>44893</v>
      </c>
      <c r="H755" s="13">
        <f>IF(ISBLANK(VLOOKUP(A755,Feature統計!A:N,11,FALSE)),"",VLOOKUP(A755,Feature統計!A:N,11,FALSE))</f>
        <v>45030</v>
      </c>
      <c r="I755" s="13">
        <f>IF(ISBLANK(VLOOKUP(A755,Feature統計!A:N,12,FALSE)),"",VLOOKUP(A755,Feature統計!A:N,12,FALSE))</f>
        <v>44893</v>
      </c>
      <c r="J755" s="13" t="str">
        <f>IF(ISBLANK(VLOOKUP(A755,Feature統計!A:N,13,FALSE)),"",VLOOKUP(A755,Feature統計!A:N,13,FALSE))</f>
        <v/>
      </c>
      <c r="K755" s="1" t="str">
        <f>IFERROR(VLOOKUP(E755,SystemTestCase!E:F,2,FALSE),VLOOKUP(E755,HW資料!A:B,2,FALSE))</f>
        <v>StagePass</v>
      </c>
      <c r="L755" s="1"/>
      <c r="M755" s="13"/>
      <c r="N755" s="72"/>
      <c r="O755" s="11"/>
      <c r="P755" s="11"/>
      <c r="Q755" s="11"/>
      <c r="S755" t="str">
        <f t="shared" si="11"/>
        <v>Resistance to Environment</v>
      </c>
    </row>
    <row r="756" spans="1:19" x14ac:dyDescent="0.4">
      <c r="A756" s="12" t="str">
        <f>VLOOKUP(E756,匯總複製!H:N,5,FALSE)</f>
        <v>Resistance to Environment</v>
      </c>
      <c r="B756" s="12" t="str">
        <f>VLOOKUP(E756,匯總複製!H:N,7,FALSE)</f>
        <v>Hardware Requirement</v>
      </c>
      <c r="C756" s="1" t="str">
        <f>VLOOKUP(A756,Feature統計!A:O,15,FALSE)</f>
        <v>Pass</v>
      </c>
      <c r="D756" s="1" t="str">
        <f>VLOOKUP(A756,Feature統計!A:O,5,FALSE)</f>
        <v>Terry/Skaut</v>
      </c>
      <c r="E756" s="12" t="s">
        <v>1088</v>
      </c>
      <c r="F756" s="12" t="str">
        <f>VLOOKUP(E756,匯總複製!H:J,2,FALSE)</f>
        <v>RTBM-36834</v>
      </c>
      <c r="G756" s="13">
        <f>IF(ISBLANK(VLOOKUP(A756,Feature統計!A:N,10,FALSE)),"",VLOOKUP(A756,Feature統計!A:N,10,FALSE))</f>
        <v>44893</v>
      </c>
      <c r="H756" s="13">
        <f>IF(ISBLANK(VLOOKUP(A756,Feature統計!A:N,11,FALSE)),"",VLOOKUP(A756,Feature統計!A:N,11,FALSE))</f>
        <v>45030</v>
      </c>
      <c r="I756" s="13">
        <f>IF(ISBLANK(VLOOKUP(A756,Feature統計!A:N,12,FALSE)),"",VLOOKUP(A756,Feature統計!A:N,12,FALSE))</f>
        <v>44893</v>
      </c>
      <c r="J756" s="13" t="str">
        <f>IF(ISBLANK(VLOOKUP(A756,Feature統計!A:N,13,FALSE)),"",VLOOKUP(A756,Feature統計!A:N,13,FALSE))</f>
        <v/>
      </c>
      <c r="K756" s="1" t="str">
        <f>IFERROR(VLOOKUP(E756,SystemTestCase!E:F,2,FALSE),VLOOKUP(E756,HW資料!A:B,2,FALSE))</f>
        <v>StagePass</v>
      </c>
      <c r="L756" s="1"/>
      <c r="M756" s="13"/>
      <c r="N756" s="72"/>
      <c r="O756" s="11"/>
      <c r="P756" s="11"/>
      <c r="Q756" s="11"/>
      <c r="S756" t="str">
        <f t="shared" si="11"/>
        <v>Resistance to Environment</v>
      </c>
    </row>
    <row r="757" spans="1:19" x14ac:dyDescent="0.4">
      <c r="A757" s="12" t="str">
        <f>VLOOKUP(E757,匯總複製!H:N,5,FALSE)</f>
        <v>Resistance to Environment</v>
      </c>
      <c r="B757" s="12" t="str">
        <f>VLOOKUP(E757,匯總複製!H:N,7,FALSE)</f>
        <v>Hardware Requirement</v>
      </c>
      <c r="C757" s="1" t="str">
        <f>VLOOKUP(A757,Feature統計!A:O,15,FALSE)</f>
        <v>Pass</v>
      </c>
      <c r="D757" s="1" t="str">
        <f>VLOOKUP(A757,Feature統計!A:O,5,FALSE)</f>
        <v>Terry/Skaut</v>
      </c>
      <c r="E757" s="12" t="s">
        <v>1090</v>
      </c>
      <c r="F757" s="12" t="str">
        <f>VLOOKUP(E757,匯總複製!H:J,2,FALSE)</f>
        <v>RTBM-36833</v>
      </c>
      <c r="G757" s="13">
        <f>IF(ISBLANK(VLOOKUP(A757,Feature統計!A:N,10,FALSE)),"",VLOOKUP(A757,Feature統計!A:N,10,FALSE))</f>
        <v>44893</v>
      </c>
      <c r="H757" s="13">
        <f>IF(ISBLANK(VLOOKUP(A757,Feature統計!A:N,11,FALSE)),"",VLOOKUP(A757,Feature統計!A:N,11,FALSE))</f>
        <v>45030</v>
      </c>
      <c r="I757" s="13">
        <f>IF(ISBLANK(VLOOKUP(A757,Feature統計!A:N,12,FALSE)),"",VLOOKUP(A757,Feature統計!A:N,12,FALSE))</f>
        <v>44893</v>
      </c>
      <c r="J757" s="13" t="str">
        <f>IF(ISBLANK(VLOOKUP(A757,Feature統計!A:N,13,FALSE)),"",VLOOKUP(A757,Feature統計!A:N,13,FALSE))</f>
        <v/>
      </c>
      <c r="K757" s="1" t="str">
        <f>IFERROR(VLOOKUP(E757,SystemTestCase!E:F,2,FALSE),VLOOKUP(E757,HW資料!A:B,2,FALSE))</f>
        <v>StagePass</v>
      </c>
      <c r="L757" s="1"/>
      <c r="M757" s="13"/>
      <c r="N757" s="72"/>
      <c r="O757" s="11"/>
      <c r="P757" s="11"/>
      <c r="Q757" s="11"/>
      <c r="S757" t="str">
        <f t="shared" si="11"/>
        <v>Resistance to Environment</v>
      </c>
    </row>
    <row r="758" spans="1:19" ht="34" x14ac:dyDescent="0.4">
      <c r="A758" s="11" t="str">
        <f>VLOOKUP(E758,匯總複製!H:N,5,FALSE)</f>
        <v>Resistance to Environment</v>
      </c>
      <c r="B758" s="12" t="str">
        <f>VLOOKUP(E758,匯總複製!H:N,7,FALSE)</f>
        <v>Hardware Requirement</v>
      </c>
      <c r="C758" s="1" t="str">
        <f>VLOOKUP(A758,Feature統計!A:O,15,FALSE)</f>
        <v>Pass</v>
      </c>
      <c r="D758" s="1" t="str">
        <f>VLOOKUP(A758,Feature統計!A:O,5,FALSE)</f>
        <v>Terry/Skaut</v>
      </c>
      <c r="E758" s="12" t="s">
        <v>1091</v>
      </c>
      <c r="F758" s="12" t="str">
        <f>VLOOKUP(E758,匯總複製!H:J,2,FALSE)</f>
        <v>RTBM-36935</v>
      </c>
      <c r="G758" s="13">
        <f>IF(ISBLANK(VLOOKUP(A758,Feature統計!A:N,10,FALSE)),"",VLOOKUP(A758,Feature統計!A:N,10,FALSE))</f>
        <v>44893</v>
      </c>
      <c r="H758" s="13">
        <f>IF(ISBLANK(VLOOKUP(A758,Feature統計!A:N,11,FALSE)),"",VLOOKUP(A758,Feature統計!A:N,11,FALSE))</f>
        <v>45030</v>
      </c>
      <c r="I758" s="13">
        <f>IF(ISBLANK(VLOOKUP(A758,Feature統計!A:N,12,FALSE)),"",VLOOKUP(A758,Feature統計!A:N,12,FALSE))</f>
        <v>44893</v>
      </c>
      <c r="J758" s="13" t="str">
        <f>IF(ISBLANK(VLOOKUP(A758,Feature統計!A:N,13,FALSE)),"",VLOOKUP(A758,Feature統計!A:N,13,FALSE))</f>
        <v/>
      </c>
      <c r="K758" s="1" t="str">
        <f>IFERROR(VLOOKUP(E758,SystemTestCase!E:F,2,FALSE),VLOOKUP(E758,HW資料!A:B,2,FALSE))</f>
        <v>Pass</v>
      </c>
      <c r="L758" s="1"/>
      <c r="M758" s="13"/>
      <c r="N758" s="72" t="s">
        <v>5291</v>
      </c>
      <c r="O758" s="11" t="s">
        <v>5319</v>
      </c>
      <c r="P758" s="11"/>
      <c r="Q758" s="11" t="s">
        <v>5409</v>
      </c>
      <c r="S758" s="60" t="str">
        <f t="shared" si="11"/>
        <v>Resistance to Environment</v>
      </c>
    </row>
    <row r="759" spans="1:19" x14ac:dyDescent="0.4">
      <c r="A759" s="12" t="str">
        <f>VLOOKUP(E759,匯總複製!H:N,5,FALSE)</f>
        <v>Resistance to Environment</v>
      </c>
      <c r="B759" s="12" t="str">
        <f>VLOOKUP(E759,匯總複製!H:N,7,FALSE)</f>
        <v>Hardware Requirement</v>
      </c>
      <c r="C759" s="1" t="str">
        <f>VLOOKUP(A759,Feature統計!A:O,15,FALSE)</f>
        <v>Pass</v>
      </c>
      <c r="D759" s="1" t="str">
        <f>VLOOKUP(A759,Feature統計!A:O,5,FALSE)</f>
        <v>Terry/Skaut</v>
      </c>
      <c r="E759" s="12" t="s">
        <v>1092</v>
      </c>
      <c r="F759" s="12" t="str">
        <f>VLOOKUP(E759,匯總複製!H:J,2,FALSE)</f>
        <v>RTBM-36832</v>
      </c>
      <c r="G759" s="13">
        <f>IF(ISBLANK(VLOOKUP(A759,Feature統計!A:N,10,FALSE)),"",VLOOKUP(A759,Feature統計!A:N,10,FALSE))</f>
        <v>44893</v>
      </c>
      <c r="H759" s="13">
        <f>IF(ISBLANK(VLOOKUP(A759,Feature統計!A:N,11,FALSE)),"",VLOOKUP(A759,Feature統計!A:N,11,FALSE))</f>
        <v>45030</v>
      </c>
      <c r="I759" s="13">
        <f>IF(ISBLANK(VLOOKUP(A759,Feature統計!A:N,12,FALSE)),"",VLOOKUP(A759,Feature統計!A:N,12,FALSE))</f>
        <v>44893</v>
      </c>
      <c r="J759" s="13" t="str">
        <f>IF(ISBLANK(VLOOKUP(A759,Feature統計!A:N,13,FALSE)),"",VLOOKUP(A759,Feature統計!A:N,13,FALSE))</f>
        <v/>
      </c>
      <c r="K759" s="1" t="str">
        <f>IFERROR(VLOOKUP(E759,SystemTestCase!E:F,2,FALSE),VLOOKUP(E759,HW資料!A:B,2,FALSE))</f>
        <v>StagePass</v>
      </c>
      <c r="L759" s="1"/>
      <c r="M759" s="13"/>
      <c r="N759" s="72"/>
      <c r="O759" s="11"/>
      <c r="P759" s="11"/>
      <c r="Q759" s="11"/>
      <c r="S759" t="str">
        <f t="shared" si="11"/>
        <v>Resistance to Environment</v>
      </c>
    </row>
    <row r="760" spans="1:19" x14ac:dyDescent="0.4">
      <c r="A760" s="12" t="str">
        <f>VLOOKUP(E760,匯總複製!H:N,5,FALSE)</f>
        <v>Resistance to Environment</v>
      </c>
      <c r="B760" s="12" t="str">
        <f>VLOOKUP(E760,匯總複製!H:N,7,FALSE)</f>
        <v>Hardware Requirement</v>
      </c>
      <c r="C760" s="1" t="str">
        <f>VLOOKUP(A760,Feature統計!A:O,15,FALSE)</f>
        <v>Pass</v>
      </c>
      <c r="D760" s="1" t="str">
        <f>VLOOKUP(A760,Feature統計!A:O,5,FALSE)</f>
        <v>Terry/Skaut</v>
      </c>
      <c r="E760" s="12" t="s">
        <v>1202</v>
      </c>
      <c r="F760" s="12" t="str">
        <f>VLOOKUP(E760,匯總複製!H:J,2,FALSE)</f>
        <v>RTBM-37049</v>
      </c>
      <c r="G760" s="13">
        <f>IF(ISBLANK(VLOOKUP(A760,Feature統計!A:N,10,FALSE)),"",VLOOKUP(A760,Feature統計!A:N,10,FALSE))</f>
        <v>44893</v>
      </c>
      <c r="H760" s="13">
        <f>IF(ISBLANK(VLOOKUP(A760,Feature統計!A:N,11,FALSE)),"",VLOOKUP(A760,Feature統計!A:N,11,FALSE))</f>
        <v>45030</v>
      </c>
      <c r="I760" s="13">
        <f>IF(ISBLANK(VLOOKUP(A760,Feature統計!A:N,12,FALSE)),"",VLOOKUP(A760,Feature統計!A:N,12,FALSE))</f>
        <v>44893</v>
      </c>
      <c r="J760" s="13" t="str">
        <f>IF(ISBLANK(VLOOKUP(A760,Feature統計!A:N,13,FALSE)),"",VLOOKUP(A760,Feature統計!A:N,13,FALSE))</f>
        <v/>
      </c>
      <c r="K760" s="1" t="str">
        <f>IFERROR(VLOOKUP(E760,SystemTestCase!E:F,2,FALSE),VLOOKUP(E760,HW資料!A:B,2,FALSE))</f>
        <v>StagePass</v>
      </c>
      <c r="L760" s="1"/>
      <c r="M760" s="13"/>
      <c r="N760" s="72"/>
      <c r="O760" s="11"/>
      <c r="P760" s="11"/>
      <c r="Q760" s="11"/>
      <c r="S760" t="str">
        <f t="shared" si="11"/>
        <v>Resistance to Environment</v>
      </c>
    </row>
    <row r="761" spans="1:19" ht="68" x14ac:dyDescent="0.4">
      <c r="A761" s="11" t="str">
        <f>VLOOKUP(E761,匯總複製!H:N,5,FALSE)</f>
        <v>Resistance to Environment</v>
      </c>
      <c r="B761" s="12" t="str">
        <f>VLOOKUP(E761,匯總複製!H:N,7,FALSE)</f>
        <v>System Requirement</v>
      </c>
      <c r="C761" s="1" t="str">
        <f>VLOOKUP(A761,Feature統計!A:O,15,FALSE)</f>
        <v>Pass</v>
      </c>
      <c r="D761" s="1" t="str">
        <f>VLOOKUP(A761,Feature統計!A:O,5,FALSE)</f>
        <v>Terry/Skaut</v>
      </c>
      <c r="E761" s="12" t="s">
        <v>345</v>
      </c>
      <c r="F761" s="12" t="str">
        <f>VLOOKUP(E761,匯總複製!H:J,2,FALSE)</f>
        <v>RTBM-36831</v>
      </c>
      <c r="G761" s="13">
        <f>IF(ISBLANK(VLOOKUP(A761,Feature統計!A:N,10,FALSE)),"",VLOOKUP(A761,Feature統計!A:N,10,FALSE))</f>
        <v>44893</v>
      </c>
      <c r="H761" s="13">
        <f>IF(ISBLANK(VLOOKUP(A761,Feature統計!A:N,11,FALSE)),"",VLOOKUP(A761,Feature統計!A:N,11,FALSE))</f>
        <v>45030</v>
      </c>
      <c r="I761" s="13">
        <f>IF(ISBLANK(VLOOKUP(A761,Feature統計!A:N,12,FALSE)),"",VLOOKUP(A761,Feature統計!A:N,12,FALSE))</f>
        <v>44893</v>
      </c>
      <c r="J761" s="13" t="str">
        <f>IF(ISBLANK(VLOOKUP(A761,Feature統計!A:N,13,FALSE)),"",VLOOKUP(A761,Feature統計!A:N,13,FALSE))</f>
        <v/>
      </c>
      <c r="K761" s="1" t="str">
        <f>IFERROR(VLOOKUP(E761,SystemTestCase!E:F,2,FALSE),VLOOKUP(E761,HW資料!A:B,2,FALSE))</f>
        <v>Pass</v>
      </c>
      <c r="L761" s="1"/>
      <c r="M761" s="13"/>
      <c r="N761" s="72" t="s">
        <v>5292</v>
      </c>
      <c r="O761" s="11" t="s">
        <v>5406</v>
      </c>
      <c r="P761" s="11"/>
      <c r="Q761" s="11" t="s">
        <v>5409</v>
      </c>
      <c r="S761" s="60" t="str">
        <f t="shared" si="11"/>
        <v>Resistance to Environment</v>
      </c>
    </row>
    <row r="762" spans="1:19" ht="68" x14ac:dyDescent="0.4">
      <c r="A762" s="11" t="str">
        <f>VLOOKUP(E762,匯總複製!H:N,5,FALSE)</f>
        <v>Resistance to Environment</v>
      </c>
      <c r="B762" s="12" t="str">
        <f>VLOOKUP(E762,匯總複製!H:N,7,FALSE)</f>
        <v>System Requirement</v>
      </c>
      <c r="C762" s="1" t="str">
        <f>VLOOKUP(A762,Feature統計!A:O,15,FALSE)</f>
        <v>Pass</v>
      </c>
      <c r="D762" s="1" t="str">
        <f>VLOOKUP(A762,Feature統計!A:O,5,FALSE)</f>
        <v>Terry/Skaut</v>
      </c>
      <c r="E762" s="12" t="s">
        <v>353</v>
      </c>
      <c r="F762" s="12" t="str">
        <f>VLOOKUP(E762,匯總複製!H:J,2,FALSE)</f>
        <v>RTBM-36830</v>
      </c>
      <c r="G762" s="13">
        <f>IF(ISBLANK(VLOOKUP(A762,Feature統計!A:N,10,FALSE)),"",VLOOKUP(A762,Feature統計!A:N,10,FALSE))</f>
        <v>44893</v>
      </c>
      <c r="H762" s="13">
        <f>IF(ISBLANK(VLOOKUP(A762,Feature統計!A:N,11,FALSE)),"",VLOOKUP(A762,Feature統計!A:N,11,FALSE))</f>
        <v>45030</v>
      </c>
      <c r="I762" s="13">
        <f>IF(ISBLANK(VLOOKUP(A762,Feature統計!A:N,12,FALSE)),"",VLOOKUP(A762,Feature統計!A:N,12,FALSE))</f>
        <v>44893</v>
      </c>
      <c r="J762" s="13" t="str">
        <f>IF(ISBLANK(VLOOKUP(A762,Feature統計!A:N,13,FALSE)),"",VLOOKUP(A762,Feature統計!A:N,13,FALSE))</f>
        <v/>
      </c>
      <c r="K762" s="1" t="str">
        <f>IFERROR(VLOOKUP(E762,SystemTestCase!E:F,2,FALSE),VLOOKUP(E762,HW資料!A:B,2,FALSE))</f>
        <v>Pass</v>
      </c>
      <c r="L762" s="1"/>
      <c r="M762" s="13"/>
      <c r="N762" s="72" t="s">
        <v>5292</v>
      </c>
      <c r="O762" s="11" t="s">
        <v>5406</v>
      </c>
      <c r="P762" s="11"/>
      <c r="Q762" s="11" t="s">
        <v>5409</v>
      </c>
      <c r="S762" s="60" t="str">
        <f t="shared" si="11"/>
        <v>Resistance to Environment</v>
      </c>
    </row>
    <row r="763" spans="1:19" ht="68" x14ac:dyDescent="0.4">
      <c r="A763" s="11" t="str">
        <f>VLOOKUP(E763,匯總複製!H:N,5,FALSE)</f>
        <v>Resistance to Environment</v>
      </c>
      <c r="B763" s="12" t="str">
        <f>VLOOKUP(E763,匯總複製!H:N,7,FALSE)</f>
        <v>System Requirement</v>
      </c>
      <c r="C763" s="1" t="str">
        <f>VLOOKUP(A763,Feature統計!A:O,15,FALSE)</f>
        <v>Pass</v>
      </c>
      <c r="D763" s="1" t="str">
        <f>VLOOKUP(A763,Feature統計!A:O,5,FALSE)</f>
        <v>Terry/Skaut</v>
      </c>
      <c r="E763" s="12" t="s">
        <v>482</v>
      </c>
      <c r="F763" s="12" t="str">
        <f>VLOOKUP(E763,匯總複製!H:J,2,FALSE)</f>
        <v>RTBM-36679</v>
      </c>
      <c r="G763" s="13">
        <f>IF(ISBLANK(VLOOKUP(A763,Feature統計!A:N,10,FALSE)),"",VLOOKUP(A763,Feature統計!A:N,10,FALSE))</f>
        <v>44893</v>
      </c>
      <c r="H763" s="13">
        <f>IF(ISBLANK(VLOOKUP(A763,Feature統計!A:N,11,FALSE)),"",VLOOKUP(A763,Feature統計!A:N,11,FALSE))</f>
        <v>45030</v>
      </c>
      <c r="I763" s="13">
        <f>IF(ISBLANK(VLOOKUP(A763,Feature統計!A:N,12,FALSE)),"",VLOOKUP(A763,Feature統計!A:N,12,FALSE))</f>
        <v>44893</v>
      </c>
      <c r="J763" s="13" t="str">
        <f>IF(ISBLANK(VLOOKUP(A763,Feature統計!A:N,13,FALSE)),"",VLOOKUP(A763,Feature統計!A:N,13,FALSE))</f>
        <v/>
      </c>
      <c r="K763" s="1" t="str">
        <f>IFERROR(VLOOKUP(E763,SystemTestCase!E:F,2,FALSE),VLOOKUP(E763,HW資料!A:B,2,FALSE))</f>
        <v>StagePass</v>
      </c>
      <c r="L763" s="1"/>
      <c r="M763" s="13"/>
      <c r="N763" s="72" t="s">
        <v>5292</v>
      </c>
      <c r="O763" s="11" t="s">
        <v>7017</v>
      </c>
      <c r="P763" s="11"/>
      <c r="Q763" s="11" t="s">
        <v>5409</v>
      </c>
      <c r="S763" s="60" t="str">
        <f t="shared" si="11"/>
        <v>Resistance to Environment</v>
      </c>
    </row>
    <row r="764" spans="1:19" x14ac:dyDescent="0.4">
      <c r="A764" s="12" t="str">
        <f>VLOOKUP(E764,匯總複製!H:N,5,FALSE)</f>
        <v>Resistance to Environment</v>
      </c>
      <c r="B764" s="12" t="str">
        <f>VLOOKUP(E764,匯總複製!H:N,7,FALSE)</f>
        <v>System Requirement</v>
      </c>
      <c r="C764" s="1" t="str">
        <f>VLOOKUP(A764,Feature統計!A:O,15,FALSE)</f>
        <v>Pass</v>
      </c>
      <c r="D764" s="1" t="str">
        <f>VLOOKUP(A764,Feature統計!A:O,5,FALSE)</f>
        <v>Terry/Skaut</v>
      </c>
      <c r="E764" s="12" t="s">
        <v>533</v>
      </c>
      <c r="F764" s="12" t="str">
        <f>VLOOKUP(E764,匯總複製!H:J,2,FALSE)</f>
        <v>RTBM-37043</v>
      </c>
      <c r="G764" s="13">
        <f>IF(ISBLANK(VLOOKUP(A764,Feature統計!A:N,10,FALSE)),"",VLOOKUP(A764,Feature統計!A:N,10,FALSE))</f>
        <v>44893</v>
      </c>
      <c r="H764" s="13">
        <f>IF(ISBLANK(VLOOKUP(A764,Feature統計!A:N,11,FALSE)),"",VLOOKUP(A764,Feature統計!A:N,11,FALSE))</f>
        <v>45030</v>
      </c>
      <c r="I764" s="13">
        <f>IF(ISBLANK(VLOOKUP(A764,Feature統計!A:N,12,FALSE)),"",VLOOKUP(A764,Feature統計!A:N,12,FALSE))</f>
        <v>44893</v>
      </c>
      <c r="J764" s="13" t="str">
        <f>IF(ISBLANK(VLOOKUP(A764,Feature統計!A:N,13,FALSE)),"",VLOOKUP(A764,Feature統計!A:N,13,FALSE))</f>
        <v/>
      </c>
      <c r="K764" s="1" t="str">
        <f>IFERROR(VLOOKUP(E764,SystemTestCase!E:F,2,FALSE),VLOOKUP(E764,HW資料!A:B,2,FALSE))</f>
        <v>StagePass</v>
      </c>
      <c r="L764" s="1"/>
      <c r="M764" s="13"/>
      <c r="N764" s="72"/>
      <c r="O764" s="11"/>
      <c r="P764" s="11"/>
      <c r="Q764" s="11"/>
      <c r="S764" t="str">
        <f t="shared" si="11"/>
        <v>Resistance to Environment</v>
      </c>
    </row>
    <row r="765" spans="1:19" x14ac:dyDescent="0.4">
      <c r="A765" s="12" t="str">
        <f>VLOOKUP(E765,匯總複製!H:N,5,FALSE)</f>
        <v>Resistance to Environment</v>
      </c>
      <c r="B765" s="12" t="str">
        <f>VLOOKUP(E765,匯總複製!H:N,7,FALSE)</f>
        <v>System Requirement</v>
      </c>
      <c r="C765" s="1" t="str">
        <f>VLOOKUP(A765,Feature統計!A:O,15,FALSE)</f>
        <v>Pass</v>
      </c>
      <c r="D765" s="1" t="str">
        <f>VLOOKUP(A765,Feature統計!A:O,5,FALSE)</f>
        <v>Terry/Skaut</v>
      </c>
      <c r="E765" s="12" t="s">
        <v>538</v>
      </c>
      <c r="F765" s="12" t="str">
        <f>VLOOKUP(E765,匯總複製!H:J,2,FALSE)</f>
        <v>RTBM-37042</v>
      </c>
      <c r="G765" s="13">
        <f>IF(ISBLANK(VLOOKUP(A765,Feature統計!A:N,10,FALSE)),"",VLOOKUP(A765,Feature統計!A:N,10,FALSE))</f>
        <v>44893</v>
      </c>
      <c r="H765" s="13">
        <f>IF(ISBLANK(VLOOKUP(A765,Feature統計!A:N,11,FALSE)),"",VLOOKUP(A765,Feature統計!A:N,11,FALSE))</f>
        <v>45030</v>
      </c>
      <c r="I765" s="13">
        <f>IF(ISBLANK(VLOOKUP(A765,Feature統計!A:N,12,FALSE)),"",VLOOKUP(A765,Feature統計!A:N,12,FALSE))</f>
        <v>44893</v>
      </c>
      <c r="J765" s="13" t="str">
        <f>IF(ISBLANK(VLOOKUP(A765,Feature統計!A:N,13,FALSE)),"",VLOOKUP(A765,Feature統計!A:N,13,FALSE))</f>
        <v/>
      </c>
      <c r="K765" s="1" t="str">
        <f>IFERROR(VLOOKUP(E765,SystemTestCase!E:F,2,FALSE),VLOOKUP(E765,HW資料!A:B,2,FALSE))</f>
        <v>StagePass</v>
      </c>
      <c r="L765" s="1"/>
      <c r="M765" s="13"/>
      <c r="N765" s="72"/>
      <c r="O765" s="11"/>
      <c r="P765" s="11"/>
      <c r="Q765" s="11"/>
      <c r="S765" t="str">
        <f t="shared" si="11"/>
        <v>Resistance to Environment</v>
      </c>
    </row>
    <row r="766" spans="1:19" ht="34" x14ac:dyDescent="0.4">
      <c r="A766" s="11" t="str">
        <f>VLOOKUP(E766,匯總複製!H:N,5,FALSE)</f>
        <v>Out of scope</v>
      </c>
      <c r="B766" s="12" t="str">
        <f>VLOOKUP(E766,匯總複製!H:N,7,FALSE)</f>
        <v>System Requirement</v>
      </c>
      <c r="C766" s="1" t="e">
        <f>VLOOKUP(A766,Feature統計!A:O,15,FALSE)</f>
        <v>#N/A</v>
      </c>
      <c r="D766" s="1" t="e">
        <f>VLOOKUP(A766,Feature統計!A:O,5,FALSE)</f>
        <v>#N/A</v>
      </c>
      <c r="E766" s="12" t="s">
        <v>546</v>
      </c>
      <c r="F766" s="12" t="str">
        <f>VLOOKUP(E766,匯總複製!H:J,2,FALSE)</f>
        <v>RTBM-37041</v>
      </c>
      <c r="G766" s="13" t="e">
        <f>IF(ISBLANK(VLOOKUP(A766,Feature統計!A:N,10,FALSE)),"",VLOOKUP(A766,Feature統計!A:N,10,FALSE))</f>
        <v>#N/A</v>
      </c>
      <c r="H766" s="13" t="e">
        <f>IF(ISBLANK(VLOOKUP(A766,Feature統計!A:N,11,FALSE)),"",VLOOKUP(A766,Feature統計!A:N,11,FALSE))</f>
        <v>#N/A</v>
      </c>
      <c r="I766" s="13" t="e">
        <f>IF(ISBLANK(VLOOKUP(A766,Feature統計!A:N,12,FALSE)),"",VLOOKUP(A766,Feature統計!A:N,12,FALSE))</f>
        <v>#N/A</v>
      </c>
      <c r="J766" s="13" t="e">
        <f>IF(ISBLANK(VLOOKUP(A766,Feature統計!A:N,13,FALSE)),"",VLOOKUP(A766,Feature統計!A:N,13,FALSE))</f>
        <v>#N/A</v>
      </c>
      <c r="K766" s="1" t="str">
        <f>IFERROR(VLOOKUP(E766,SystemTestCase!E:F,2,FALSE),VLOOKUP(E766,HW資料!A:B,2,FALSE))</f>
        <v>On-going</v>
      </c>
      <c r="L766" s="1"/>
      <c r="M766" s="13"/>
      <c r="N766" s="72"/>
      <c r="O766" s="11" t="s">
        <v>5270</v>
      </c>
      <c r="P766" s="11"/>
      <c r="Q766" s="11"/>
      <c r="S766" t="str">
        <f t="shared" si="11"/>
        <v>Out of scope</v>
      </c>
    </row>
    <row r="767" spans="1:19" x14ac:dyDescent="0.4">
      <c r="A767" s="12" t="str">
        <f>VLOOKUP(E767,匯總複製!H:N,5,FALSE)</f>
        <v>Resistance to Environment</v>
      </c>
      <c r="B767" s="12" t="str">
        <f>VLOOKUP(E767,匯總複製!H:N,7,FALSE)</f>
        <v>System Requirement</v>
      </c>
      <c r="C767" s="1" t="str">
        <f>VLOOKUP(A767,Feature統計!A:O,15,FALSE)</f>
        <v>Pass</v>
      </c>
      <c r="D767" s="1" t="str">
        <f>VLOOKUP(A767,Feature統計!A:O,5,FALSE)</f>
        <v>Terry/Skaut</v>
      </c>
      <c r="E767" s="12" t="s">
        <v>550</v>
      </c>
      <c r="F767" s="12" t="str">
        <f>VLOOKUP(E767,匯總複製!H:J,2,FALSE)</f>
        <v>RTBM-37039</v>
      </c>
      <c r="G767" s="13">
        <f>IF(ISBLANK(VLOOKUP(A767,Feature統計!A:N,10,FALSE)),"",VLOOKUP(A767,Feature統計!A:N,10,FALSE))</f>
        <v>44893</v>
      </c>
      <c r="H767" s="13">
        <f>IF(ISBLANK(VLOOKUP(A767,Feature統計!A:N,11,FALSE)),"",VLOOKUP(A767,Feature統計!A:N,11,FALSE))</f>
        <v>45030</v>
      </c>
      <c r="I767" s="13">
        <f>IF(ISBLANK(VLOOKUP(A767,Feature統計!A:N,12,FALSE)),"",VLOOKUP(A767,Feature統計!A:N,12,FALSE))</f>
        <v>44893</v>
      </c>
      <c r="J767" s="13" t="str">
        <f>IF(ISBLANK(VLOOKUP(A767,Feature統計!A:N,13,FALSE)),"",VLOOKUP(A767,Feature統計!A:N,13,FALSE))</f>
        <v/>
      </c>
      <c r="K767" s="1" t="str">
        <f>IFERROR(VLOOKUP(E767,SystemTestCase!E:F,2,FALSE),VLOOKUP(E767,HW資料!A:B,2,FALSE))</f>
        <v>StagePass</v>
      </c>
      <c r="L767" s="1"/>
      <c r="M767" s="13"/>
      <c r="N767" s="72"/>
      <c r="O767" s="11"/>
      <c r="P767" s="11"/>
      <c r="Q767" s="11"/>
      <c r="S767" t="str">
        <f t="shared" si="11"/>
        <v>Resistance to Environment</v>
      </c>
    </row>
    <row r="768" spans="1:19" ht="34" x14ac:dyDescent="0.4">
      <c r="A768" s="11" t="str">
        <f>VLOOKUP(E768,匯總複製!H:N,5,FALSE)</f>
        <v>Resistance to Environment</v>
      </c>
      <c r="B768" s="12" t="str">
        <f>VLOOKUP(E768,匯總複製!H:N,7,FALSE)</f>
        <v>System Requirement</v>
      </c>
      <c r="C768" s="1" t="str">
        <f>VLOOKUP(A768,Feature統計!A:O,15,FALSE)</f>
        <v>Pass</v>
      </c>
      <c r="D768" s="1" t="str">
        <f>VLOOKUP(A768,Feature統計!A:O,5,FALSE)</f>
        <v>Terry/Skaut</v>
      </c>
      <c r="E768" s="12" t="s">
        <v>723</v>
      </c>
      <c r="F768" s="12" t="str">
        <f>VLOOKUP(E768,匯總複製!H:J,2,FALSE)</f>
        <v>RTBM-36932</v>
      </c>
      <c r="G768" s="13">
        <f>IF(ISBLANK(VLOOKUP(A768,Feature統計!A:N,10,FALSE)),"",VLOOKUP(A768,Feature統計!A:N,10,FALSE))</f>
        <v>44893</v>
      </c>
      <c r="H768" s="13">
        <f>IF(ISBLANK(VLOOKUP(A768,Feature統計!A:N,11,FALSE)),"",VLOOKUP(A768,Feature統計!A:N,11,FALSE))</f>
        <v>45030</v>
      </c>
      <c r="I768" s="13">
        <f>IF(ISBLANK(VLOOKUP(A768,Feature統計!A:N,12,FALSE)),"",VLOOKUP(A768,Feature統計!A:N,12,FALSE))</f>
        <v>44893</v>
      </c>
      <c r="J768" s="13" t="str">
        <f>IF(ISBLANK(VLOOKUP(A768,Feature統計!A:N,13,FALSE)),"",VLOOKUP(A768,Feature統計!A:N,13,FALSE))</f>
        <v/>
      </c>
      <c r="K768" s="1" t="str">
        <f>IFERROR(VLOOKUP(E768,SystemTestCase!E:F,2,FALSE),VLOOKUP(E768,HW資料!A:B,2,FALSE))</f>
        <v>Pass</v>
      </c>
      <c r="L768" s="1"/>
      <c r="M768" s="13"/>
      <c r="N768" s="72" t="s">
        <v>5291</v>
      </c>
      <c r="O768" s="11" t="s">
        <v>5319</v>
      </c>
      <c r="P768" s="11"/>
      <c r="Q768" s="11" t="s">
        <v>5409</v>
      </c>
      <c r="S768" s="60" t="str">
        <f t="shared" si="11"/>
        <v>Resistance to Environment</v>
      </c>
    </row>
    <row r="769" spans="1:19" x14ac:dyDescent="0.4">
      <c r="A769" s="12" t="str">
        <f>VLOOKUP(E769,匯總複製!H:N,5,FALSE)</f>
        <v>Resistance to Impacts</v>
      </c>
      <c r="B769" s="12" t="str">
        <f>VLOOKUP(E769,匯總複製!H:N,7,FALSE)</f>
        <v>Hardware Requirement</v>
      </c>
      <c r="C769" s="1" t="str">
        <f>VLOOKUP(A769,Feature統計!A:O,15,FALSE)</f>
        <v>Pass</v>
      </c>
      <c r="D769" s="1" t="str">
        <f>VLOOKUP(A769,Feature統計!A:O,5,FALSE)</f>
        <v>Terry/Skaut</v>
      </c>
      <c r="E769" s="12" t="s">
        <v>1055</v>
      </c>
      <c r="F769" s="12" t="str">
        <f>VLOOKUP(E769,匯總複製!H:J,2,FALSE)</f>
        <v>RTBM-37008</v>
      </c>
      <c r="G769" s="13">
        <f>IF(ISBLANK(VLOOKUP(A769,Feature統計!A:N,10,FALSE)),"",VLOOKUP(A769,Feature統計!A:N,10,FALSE))</f>
        <v>44893</v>
      </c>
      <c r="H769" s="13" t="str">
        <f>IF(ISBLANK(VLOOKUP(A769,Feature統計!A:N,11,FALSE)),"",VLOOKUP(A769,Feature統計!A:N,11,FALSE))</f>
        <v>TBD</v>
      </c>
      <c r="I769" s="13">
        <f>IF(ISBLANK(VLOOKUP(A769,Feature統計!A:N,12,FALSE)),"",VLOOKUP(A769,Feature統計!A:N,12,FALSE))</f>
        <v>44893</v>
      </c>
      <c r="J769" s="13" t="str">
        <f>IF(ISBLANK(VLOOKUP(A769,Feature統計!A:N,13,FALSE)),"",VLOOKUP(A769,Feature統計!A:N,13,FALSE))</f>
        <v/>
      </c>
      <c r="K769" s="1" t="str">
        <f>IFERROR(VLOOKUP(E769,SystemTestCase!E:F,2,FALSE),VLOOKUP(E769,HW資料!A:B,2,FALSE))</f>
        <v>StagePass</v>
      </c>
      <c r="L769" s="1"/>
      <c r="M769" s="13"/>
      <c r="N769" s="72"/>
      <c r="O769" s="11"/>
      <c r="P769" s="11"/>
      <c r="Q769" s="11"/>
      <c r="S769" t="str">
        <f t="shared" si="11"/>
        <v>Resistance to Impacts</v>
      </c>
    </row>
    <row r="770" spans="1:19" x14ac:dyDescent="0.4">
      <c r="A770" s="12" t="str">
        <f>VLOOKUP(E770,匯總複製!H:N,5,FALSE)</f>
        <v>Resistance to Impacts</v>
      </c>
      <c r="B770" s="12" t="str">
        <f>VLOOKUP(E770,匯總複製!H:N,7,FALSE)</f>
        <v>Hardware Requirement</v>
      </c>
      <c r="C770" s="1" t="str">
        <f>VLOOKUP(A770,Feature統計!A:O,15,FALSE)</f>
        <v>Pass</v>
      </c>
      <c r="D770" s="1" t="str">
        <f>VLOOKUP(A770,Feature統計!A:O,5,FALSE)</f>
        <v>Terry/Skaut</v>
      </c>
      <c r="E770" s="12" t="s">
        <v>1208</v>
      </c>
      <c r="F770" s="12" t="str">
        <f>VLOOKUP(E770,匯總複製!H:J,2,FALSE)</f>
        <v>RTBM-37016</v>
      </c>
      <c r="G770" s="13">
        <f>IF(ISBLANK(VLOOKUP(A770,Feature統計!A:N,10,FALSE)),"",VLOOKUP(A770,Feature統計!A:N,10,FALSE))</f>
        <v>44893</v>
      </c>
      <c r="H770" s="13" t="str">
        <f>IF(ISBLANK(VLOOKUP(A770,Feature統計!A:N,11,FALSE)),"",VLOOKUP(A770,Feature統計!A:N,11,FALSE))</f>
        <v>TBD</v>
      </c>
      <c r="I770" s="13">
        <f>IF(ISBLANK(VLOOKUP(A770,Feature統計!A:N,12,FALSE)),"",VLOOKUP(A770,Feature統計!A:N,12,FALSE))</f>
        <v>44893</v>
      </c>
      <c r="J770" s="13" t="str">
        <f>IF(ISBLANK(VLOOKUP(A770,Feature統計!A:N,13,FALSE)),"",VLOOKUP(A770,Feature統計!A:N,13,FALSE))</f>
        <v/>
      </c>
      <c r="K770" s="1" t="str">
        <f>IFERROR(VLOOKUP(E770,SystemTestCase!E:F,2,FALSE),VLOOKUP(E770,HW資料!A:B,2,FALSE))</f>
        <v>StagePass</v>
      </c>
      <c r="L770" s="1"/>
      <c r="M770" s="13"/>
      <c r="N770" s="72"/>
      <c r="O770" s="11"/>
      <c r="P770" s="11"/>
      <c r="Q770" s="11"/>
      <c r="S770" t="str">
        <f t="shared" si="11"/>
        <v>Resistance to Impacts</v>
      </c>
    </row>
    <row r="771" spans="1:19" ht="119" x14ac:dyDescent="0.4">
      <c r="A771" s="11" t="str">
        <f>VLOOKUP(E771,匯總複製!H:N,5,FALSE)</f>
        <v>Resistance to Impacts</v>
      </c>
      <c r="B771" s="12" t="str">
        <f>VLOOKUP(E771,匯總複製!H:N,7,FALSE)</f>
        <v>Hardware Requirement</v>
      </c>
      <c r="C771" s="1" t="str">
        <f>VLOOKUP(A771,Feature統計!A:O,15,FALSE)</f>
        <v>Pass</v>
      </c>
      <c r="D771" s="1" t="str">
        <f>VLOOKUP(A771,Feature統計!A:O,5,FALSE)</f>
        <v>Terry/Skaut</v>
      </c>
      <c r="E771" s="12" t="s">
        <v>1209</v>
      </c>
      <c r="F771" s="12" t="str">
        <f>VLOOKUP(E771,匯總複製!H:J,2,FALSE)</f>
        <v>RTBM-37015</v>
      </c>
      <c r="G771" s="13">
        <f>IF(ISBLANK(VLOOKUP(A771,Feature統計!A:N,10,FALSE)),"",VLOOKUP(A771,Feature統計!A:N,10,FALSE))</f>
        <v>44893</v>
      </c>
      <c r="H771" s="13" t="str">
        <f>IF(ISBLANK(VLOOKUP(A771,Feature統計!A:N,11,FALSE)),"",VLOOKUP(A771,Feature統計!A:N,11,FALSE))</f>
        <v>TBD</v>
      </c>
      <c r="I771" s="13">
        <f>IF(ISBLANK(VLOOKUP(A771,Feature統計!A:N,12,FALSE)),"",VLOOKUP(A771,Feature統計!A:N,12,FALSE))</f>
        <v>44893</v>
      </c>
      <c r="J771" s="13" t="str">
        <f>IF(ISBLANK(VLOOKUP(A771,Feature統計!A:N,13,FALSE)),"",VLOOKUP(A771,Feature統計!A:N,13,FALSE))</f>
        <v/>
      </c>
      <c r="K771" s="1" t="str">
        <f>IFERROR(VLOOKUP(E771,SystemTestCase!E:F,2,FALSE),VLOOKUP(E771,HW資料!A:B,2,FALSE))</f>
        <v>Pass</v>
      </c>
      <c r="L771" s="1"/>
      <c r="M771" s="13"/>
      <c r="N771" s="72" t="s">
        <v>5392</v>
      </c>
      <c r="O771" s="11" t="s">
        <v>7043</v>
      </c>
      <c r="P771" s="11"/>
      <c r="Q771" s="11" t="s">
        <v>5409</v>
      </c>
      <c r="S771" s="60" t="str">
        <f t="shared" ref="S771:S834" si="12">P771&amp;A771</f>
        <v>Resistance to Impacts</v>
      </c>
    </row>
    <row r="772" spans="1:19" x14ac:dyDescent="0.4">
      <c r="A772" s="12" t="str">
        <f>VLOOKUP(E772,匯總複製!H:N,5,FALSE)</f>
        <v>Resistance to Impacts</v>
      </c>
      <c r="B772" s="12" t="str">
        <f>VLOOKUP(E772,匯總複製!H:N,7,FALSE)</f>
        <v>Hardware Requirement</v>
      </c>
      <c r="C772" s="1" t="str">
        <f>VLOOKUP(A772,Feature統計!A:O,15,FALSE)</f>
        <v>Pass</v>
      </c>
      <c r="D772" s="1" t="str">
        <f>VLOOKUP(A772,Feature統計!A:O,5,FALSE)</f>
        <v>Terry/Skaut</v>
      </c>
      <c r="E772" s="12" t="s">
        <v>1232</v>
      </c>
      <c r="F772" s="12" t="str">
        <f>VLOOKUP(E772,匯總複製!H:J,2,FALSE)</f>
        <v>RTBM-36283</v>
      </c>
      <c r="G772" s="13">
        <f>IF(ISBLANK(VLOOKUP(A772,Feature統計!A:N,10,FALSE)),"",VLOOKUP(A772,Feature統計!A:N,10,FALSE))</f>
        <v>44893</v>
      </c>
      <c r="H772" s="13" t="str">
        <f>IF(ISBLANK(VLOOKUP(A772,Feature統計!A:N,11,FALSE)),"",VLOOKUP(A772,Feature統計!A:N,11,FALSE))</f>
        <v>TBD</v>
      </c>
      <c r="I772" s="13">
        <f>IF(ISBLANK(VLOOKUP(A772,Feature統計!A:N,12,FALSE)),"",VLOOKUP(A772,Feature統計!A:N,12,FALSE))</f>
        <v>44893</v>
      </c>
      <c r="J772" s="13" t="str">
        <f>IF(ISBLANK(VLOOKUP(A772,Feature統計!A:N,13,FALSE)),"",VLOOKUP(A772,Feature統計!A:N,13,FALSE))</f>
        <v/>
      </c>
      <c r="K772" s="1" t="str">
        <f>IFERROR(VLOOKUP(E772,SystemTestCase!E:F,2,FALSE),VLOOKUP(E772,HW資料!A:B,2,FALSE))</f>
        <v>StagePass</v>
      </c>
      <c r="L772" s="1"/>
      <c r="M772" s="13"/>
      <c r="N772" s="72"/>
      <c r="O772" s="11"/>
      <c r="P772" s="11"/>
      <c r="Q772" s="11"/>
      <c r="S772" t="str">
        <f t="shared" si="12"/>
        <v>Resistance to Impacts</v>
      </c>
    </row>
    <row r="773" spans="1:19" x14ac:dyDescent="0.4">
      <c r="A773" s="12" t="str">
        <f>VLOOKUP(E773,匯總複製!H:N,5,FALSE)</f>
        <v>Resistance to Impacts</v>
      </c>
      <c r="B773" s="12" t="str">
        <f>VLOOKUP(E773,匯總複製!H:N,7,FALSE)</f>
        <v>Hardware Requirement</v>
      </c>
      <c r="C773" s="1" t="str">
        <f>VLOOKUP(A773,Feature統計!A:O,15,FALSE)</f>
        <v>Pass</v>
      </c>
      <c r="D773" s="1" t="str">
        <f>VLOOKUP(A773,Feature統計!A:O,5,FALSE)</f>
        <v>Terry/Skaut</v>
      </c>
      <c r="E773" s="12" t="s">
        <v>1243</v>
      </c>
      <c r="F773" s="12" t="str">
        <f>VLOOKUP(E773,匯總複製!H:J,2,FALSE)</f>
        <v>RTBM-36997</v>
      </c>
      <c r="G773" s="13">
        <f>IF(ISBLANK(VLOOKUP(A773,Feature統計!A:N,10,FALSE)),"",VLOOKUP(A773,Feature統計!A:N,10,FALSE))</f>
        <v>44893</v>
      </c>
      <c r="H773" s="13" t="str">
        <f>IF(ISBLANK(VLOOKUP(A773,Feature統計!A:N,11,FALSE)),"",VLOOKUP(A773,Feature統計!A:N,11,FALSE))</f>
        <v>TBD</v>
      </c>
      <c r="I773" s="13">
        <f>IF(ISBLANK(VLOOKUP(A773,Feature統計!A:N,12,FALSE)),"",VLOOKUP(A773,Feature統計!A:N,12,FALSE))</f>
        <v>44893</v>
      </c>
      <c r="J773" s="13" t="str">
        <f>IF(ISBLANK(VLOOKUP(A773,Feature統計!A:N,13,FALSE)),"",VLOOKUP(A773,Feature統計!A:N,13,FALSE))</f>
        <v/>
      </c>
      <c r="K773" s="1" t="str">
        <f>IFERROR(VLOOKUP(E773,SystemTestCase!E:F,2,FALSE),VLOOKUP(E773,HW資料!A:B,2,FALSE))</f>
        <v>StagePass</v>
      </c>
      <c r="L773" s="1"/>
      <c r="M773" s="13"/>
      <c r="N773" s="72"/>
      <c r="O773" s="11"/>
      <c r="P773" s="11"/>
      <c r="Q773" s="11"/>
      <c r="S773" t="str">
        <f t="shared" si="12"/>
        <v>Resistance to Impacts</v>
      </c>
    </row>
    <row r="774" spans="1:19" x14ac:dyDescent="0.4">
      <c r="A774" s="12" t="str">
        <f>VLOOKUP(E774,匯總複製!H:N,5,FALSE)</f>
        <v>Resistance to Impacts</v>
      </c>
      <c r="B774" s="12" t="str">
        <f>VLOOKUP(E774,匯總複製!H:N,7,FALSE)</f>
        <v>Hardware Requirement</v>
      </c>
      <c r="C774" s="1" t="str">
        <f>VLOOKUP(A774,Feature統計!A:O,15,FALSE)</f>
        <v>Pass</v>
      </c>
      <c r="D774" s="1" t="str">
        <f>VLOOKUP(A774,Feature統計!A:O,5,FALSE)</f>
        <v>Terry/Skaut</v>
      </c>
      <c r="E774" s="12" t="s">
        <v>1244</v>
      </c>
      <c r="F774" s="12" t="str">
        <f>VLOOKUP(E774,匯總複製!H:J,2,FALSE)</f>
        <v>RTBM-36276</v>
      </c>
      <c r="G774" s="13">
        <f>IF(ISBLANK(VLOOKUP(A774,Feature統計!A:N,10,FALSE)),"",VLOOKUP(A774,Feature統計!A:N,10,FALSE))</f>
        <v>44893</v>
      </c>
      <c r="H774" s="13" t="str">
        <f>IF(ISBLANK(VLOOKUP(A774,Feature統計!A:N,11,FALSE)),"",VLOOKUP(A774,Feature統計!A:N,11,FALSE))</f>
        <v>TBD</v>
      </c>
      <c r="I774" s="13">
        <f>IF(ISBLANK(VLOOKUP(A774,Feature統計!A:N,12,FALSE)),"",VLOOKUP(A774,Feature統計!A:N,12,FALSE))</f>
        <v>44893</v>
      </c>
      <c r="J774" s="13" t="str">
        <f>IF(ISBLANK(VLOOKUP(A774,Feature統計!A:N,13,FALSE)),"",VLOOKUP(A774,Feature統計!A:N,13,FALSE))</f>
        <v/>
      </c>
      <c r="K774" s="1" t="str">
        <f>IFERROR(VLOOKUP(E774,SystemTestCase!E:F,2,FALSE),VLOOKUP(E774,HW資料!A:B,2,FALSE))</f>
        <v>StagePass</v>
      </c>
      <c r="L774" s="1"/>
      <c r="M774" s="13"/>
      <c r="N774" s="72"/>
      <c r="O774" s="11"/>
      <c r="P774" s="11"/>
      <c r="Q774" s="11"/>
      <c r="S774" t="str">
        <f t="shared" si="12"/>
        <v>Resistance to Impacts</v>
      </c>
    </row>
    <row r="775" spans="1:19" ht="51" x14ac:dyDescent="0.4">
      <c r="A775" s="11" t="str">
        <f>VLOOKUP(E775,匯總複製!H:N,5,FALSE)</f>
        <v>Resistance to Impacts</v>
      </c>
      <c r="B775" s="12" t="str">
        <f>VLOOKUP(E775,匯總複製!H:N,7,FALSE)</f>
        <v>System Requirement</v>
      </c>
      <c r="C775" s="1" t="str">
        <f>VLOOKUP(A775,Feature統計!A:O,15,FALSE)</f>
        <v>Pass</v>
      </c>
      <c r="D775" s="1" t="str">
        <f>VLOOKUP(A775,Feature統計!A:O,5,FALSE)</f>
        <v>Terry/Skaut</v>
      </c>
      <c r="E775" s="12" t="s">
        <v>65</v>
      </c>
      <c r="F775" s="12" t="str">
        <f>VLOOKUP(E775,匯總複製!H:J,2,FALSE)</f>
        <v>RTBM-37048</v>
      </c>
      <c r="G775" s="13">
        <f>IF(ISBLANK(VLOOKUP(A775,Feature統計!A:N,10,FALSE)),"",VLOOKUP(A775,Feature統計!A:N,10,FALSE))</f>
        <v>44893</v>
      </c>
      <c r="H775" s="13" t="str">
        <f>IF(ISBLANK(VLOOKUP(A775,Feature統計!A:N,11,FALSE)),"",VLOOKUP(A775,Feature統計!A:N,11,FALSE))</f>
        <v>TBD</v>
      </c>
      <c r="I775" s="13">
        <f>IF(ISBLANK(VLOOKUP(A775,Feature統計!A:N,12,FALSE)),"",VLOOKUP(A775,Feature統計!A:N,12,FALSE))</f>
        <v>44893</v>
      </c>
      <c r="J775" s="13" t="str">
        <f>IF(ISBLANK(VLOOKUP(A775,Feature統計!A:N,13,FALSE)),"",VLOOKUP(A775,Feature統計!A:N,13,FALSE))</f>
        <v/>
      </c>
      <c r="K775" s="1" t="str">
        <f>IFERROR(VLOOKUP(E775,SystemTestCase!E:F,2,FALSE),VLOOKUP(E775,HW資料!A:B,2,FALSE))</f>
        <v>StagePass</v>
      </c>
      <c r="L775" s="1"/>
      <c r="M775" s="13"/>
      <c r="N775" s="72" t="s">
        <v>5292</v>
      </c>
      <c r="O775" s="11" t="s">
        <v>5426</v>
      </c>
      <c r="P775" s="11"/>
      <c r="Q775" s="11" t="s">
        <v>5409</v>
      </c>
      <c r="S775" s="60" t="str">
        <f t="shared" si="12"/>
        <v>Resistance to Impacts</v>
      </c>
    </row>
    <row r="776" spans="1:19" x14ac:dyDescent="0.4">
      <c r="A776" s="12" t="str">
        <f>VLOOKUP(E776,匯總複製!H:N,5,FALSE)</f>
        <v>Resistance to Impacts</v>
      </c>
      <c r="B776" s="12" t="str">
        <f>VLOOKUP(E776,匯總複製!H:N,7,FALSE)</f>
        <v>System Requirement</v>
      </c>
      <c r="C776" s="1" t="str">
        <f>VLOOKUP(A776,Feature統計!A:O,15,FALSE)</f>
        <v>Pass</v>
      </c>
      <c r="D776" s="1" t="str">
        <f>VLOOKUP(A776,Feature統計!A:O,5,FALSE)</f>
        <v>Terry/Skaut</v>
      </c>
      <c r="E776" s="12" t="s">
        <v>73</v>
      </c>
      <c r="F776" s="12" t="str">
        <f>VLOOKUP(E776,匯總複製!H:J,2,FALSE)</f>
        <v>RTBM-37010</v>
      </c>
      <c r="G776" s="13">
        <f>IF(ISBLANK(VLOOKUP(A776,Feature統計!A:N,10,FALSE)),"",VLOOKUP(A776,Feature統計!A:N,10,FALSE))</f>
        <v>44893</v>
      </c>
      <c r="H776" s="13" t="str">
        <f>IF(ISBLANK(VLOOKUP(A776,Feature統計!A:N,11,FALSE)),"",VLOOKUP(A776,Feature統計!A:N,11,FALSE))</f>
        <v>TBD</v>
      </c>
      <c r="I776" s="13">
        <f>IF(ISBLANK(VLOOKUP(A776,Feature統計!A:N,12,FALSE)),"",VLOOKUP(A776,Feature統計!A:N,12,FALSE))</f>
        <v>44893</v>
      </c>
      <c r="J776" s="13" t="str">
        <f>IF(ISBLANK(VLOOKUP(A776,Feature統計!A:N,13,FALSE)),"",VLOOKUP(A776,Feature統計!A:N,13,FALSE))</f>
        <v/>
      </c>
      <c r="K776" s="1" t="str">
        <f>IFERROR(VLOOKUP(E776,SystemTestCase!E:F,2,FALSE),VLOOKUP(E776,HW資料!A:B,2,FALSE))</f>
        <v>StagePass</v>
      </c>
      <c r="L776" s="1"/>
      <c r="M776" s="13"/>
      <c r="N776" s="72"/>
      <c r="O776" s="11"/>
      <c r="P776" s="11"/>
      <c r="Q776" s="11"/>
      <c r="S776" t="str">
        <f t="shared" si="12"/>
        <v>Resistance to Impacts</v>
      </c>
    </row>
    <row r="777" spans="1:19" x14ac:dyDescent="0.4">
      <c r="A777" s="12" t="str">
        <f>VLOOKUP(E777,匯總複製!H:N,5,FALSE)</f>
        <v>Resistance to Impacts</v>
      </c>
      <c r="B777" s="12" t="str">
        <f>VLOOKUP(E777,匯總複製!H:N,7,FALSE)</f>
        <v>System Requirement</v>
      </c>
      <c r="C777" s="1" t="str">
        <f>VLOOKUP(A777,Feature統計!A:O,15,FALSE)</f>
        <v>Pass</v>
      </c>
      <c r="D777" s="1" t="str">
        <f>VLOOKUP(A777,Feature統計!A:O,5,FALSE)</f>
        <v>Terry/Skaut</v>
      </c>
      <c r="E777" s="12" t="s">
        <v>529</v>
      </c>
      <c r="F777" s="12" t="str">
        <f>VLOOKUP(E777,匯總複製!H:J,2,FALSE)</f>
        <v>RTBM-37014</v>
      </c>
      <c r="G777" s="13">
        <f>IF(ISBLANK(VLOOKUP(A777,Feature統計!A:N,10,FALSE)),"",VLOOKUP(A777,Feature統計!A:N,10,FALSE))</f>
        <v>44893</v>
      </c>
      <c r="H777" s="13" t="str">
        <f>IF(ISBLANK(VLOOKUP(A777,Feature統計!A:N,11,FALSE)),"",VLOOKUP(A777,Feature統計!A:N,11,FALSE))</f>
        <v>TBD</v>
      </c>
      <c r="I777" s="13">
        <f>IF(ISBLANK(VLOOKUP(A777,Feature統計!A:N,12,FALSE)),"",VLOOKUP(A777,Feature統計!A:N,12,FALSE))</f>
        <v>44893</v>
      </c>
      <c r="J777" s="13" t="str">
        <f>IF(ISBLANK(VLOOKUP(A777,Feature統計!A:N,13,FALSE)),"",VLOOKUP(A777,Feature統計!A:N,13,FALSE))</f>
        <v/>
      </c>
      <c r="K777" s="1" t="str">
        <f>IFERROR(VLOOKUP(E777,SystemTestCase!E:F,2,FALSE),VLOOKUP(E777,HW資料!A:B,2,FALSE))</f>
        <v>StagePass</v>
      </c>
      <c r="L777" s="1"/>
      <c r="M777" s="13"/>
      <c r="N777" s="72"/>
      <c r="O777" s="11"/>
      <c r="P777" s="11"/>
      <c r="Q777" s="11"/>
      <c r="S777" t="str">
        <f t="shared" si="12"/>
        <v>Resistance to Impacts</v>
      </c>
    </row>
    <row r="778" spans="1:19" ht="51" x14ac:dyDescent="0.4">
      <c r="A778" s="11" t="str">
        <f>VLOOKUP(E778,匯總複製!H:N,5,FALSE)</f>
        <v>Out of scope</v>
      </c>
      <c r="B778" s="12" t="str">
        <f>VLOOKUP(E778,匯總複製!H:N,7,FALSE)</f>
        <v>System Requirement</v>
      </c>
      <c r="C778" s="1" t="e">
        <f>VLOOKUP(A778,Feature統計!A:O,15,FALSE)</f>
        <v>#N/A</v>
      </c>
      <c r="D778" s="1" t="e">
        <f>VLOOKUP(A778,Feature統計!A:O,5,FALSE)</f>
        <v>#N/A</v>
      </c>
      <c r="E778" s="12" t="s">
        <v>531</v>
      </c>
      <c r="F778" s="12" t="str">
        <f>VLOOKUP(E778,匯總複製!H:J,2,FALSE)</f>
        <v>RTBM-37013</v>
      </c>
      <c r="G778" s="13" t="e">
        <f>IF(ISBLANK(VLOOKUP(A778,Feature統計!A:N,10,FALSE)),"",VLOOKUP(A778,Feature統計!A:N,10,FALSE))</f>
        <v>#N/A</v>
      </c>
      <c r="H778" s="13" t="e">
        <f>IF(ISBLANK(VLOOKUP(A778,Feature統計!A:N,11,FALSE)),"",VLOOKUP(A778,Feature統計!A:N,11,FALSE))</f>
        <v>#N/A</v>
      </c>
      <c r="I778" s="13" t="e">
        <f>IF(ISBLANK(VLOOKUP(A778,Feature統計!A:N,12,FALSE)),"",VLOOKUP(A778,Feature統計!A:N,12,FALSE))</f>
        <v>#N/A</v>
      </c>
      <c r="J778" s="13" t="e">
        <f>IF(ISBLANK(VLOOKUP(A778,Feature統計!A:N,13,FALSE)),"",VLOOKUP(A778,Feature統計!A:N,13,FALSE))</f>
        <v>#N/A</v>
      </c>
      <c r="K778" s="1" t="str">
        <f>IFERROR(VLOOKUP(E778,SystemTestCase!E:F,2,FALSE),VLOOKUP(E778,HW資料!A:B,2,FALSE))</f>
        <v>Reviewed</v>
      </c>
      <c r="L778" s="1"/>
      <c r="M778" s="13"/>
      <c r="N778" s="72"/>
      <c r="O778" s="11" t="s">
        <v>5269</v>
      </c>
      <c r="P778" s="11"/>
      <c r="Q778" s="11"/>
      <c r="S778" t="str">
        <f t="shared" si="12"/>
        <v>Out of scope</v>
      </c>
    </row>
    <row r="779" spans="1:19" x14ac:dyDescent="0.4">
      <c r="A779" s="12" t="str">
        <f>VLOOKUP(E779,匯總複製!H:N,5,FALSE)</f>
        <v>Resistance to Impacts</v>
      </c>
      <c r="B779" s="12" t="str">
        <f>VLOOKUP(E779,匯總複製!H:N,7,FALSE)</f>
        <v>System Requirement</v>
      </c>
      <c r="C779" s="1" t="str">
        <f>VLOOKUP(A779,Feature統計!A:O,15,FALSE)</f>
        <v>Pass</v>
      </c>
      <c r="D779" s="1" t="str">
        <f>VLOOKUP(A779,Feature統計!A:O,5,FALSE)</f>
        <v>Terry/Skaut</v>
      </c>
      <c r="E779" s="12" t="s">
        <v>536</v>
      </c>
      <c r="F779" s="12" t="str">
        <f>VLOOKUP(E779,匯總複製!H:J,2,FALSE)</f>
        <v>RTBM-37012</v>
      </c>
      <c r="G779" s="13">
        <f>IF(ISBLANK(VLOOKUP(A779,Feature統計!A:N,10,FALSE)),"",VLOOKUP(A779,Feature統計!A:N,10,FALSE))</f>
        <v>44893</v>
      </c>
      <c r="H779" s="13" t="str">
        <f>IF(ISBLANK(VLOOKUP(A779,Feature統計!A:N,11,FALSE)),"",VLOOKUP(A779,Feature統計!A:N,11,FALSE))</f>
        <v>TBD</v>
      </c>
      <c r="I779" s="13">
        <f>IF(ISBLANK(VLOOKUP(A779,Feature統計!A:N,12,FALSE)),"",VLOOKUP(A779,Feature統計!A:N,12,FALSE))</f>
        <v>44893</v>
      </c>
      <c r="J779" s="13" t="str">
        <f>IF(ISBLANK(VLOOKUP(A779,Feature統計!A:N,13,FALSE)),"",VLOOKUP(A779,Feature統計!A:N,13,FALSE))</f>
        <v/>
      </c>
      <c r="K779" s="1" t="str">
        <f>IFERROR(VLOOKUP(E779,SystemTestCase!E:F,2,FALSE),VLOOKUP(E779,HW資料!A:B,2,FALSE))</f>
        <v>StagePass</v>
      </c>
      <c r="L779" s="1"/>
      <c r="M779" s="13"/>
      <c r="N779" s="72"/>
      <c r="O779" s="11"/>
      <c r="P779" s="11"/>
      <c r="Q779" s="11"/>
      <c r="S779" t="str">
        <f t="shared" si="12"/>
        <v>Resistance to Impacts</v>
      </c>
    </row>
    <row r="780" spans="1:19" x14ac:dyDescent="0.4">
      <c r="A780" s="12" t="str">
        <f>VLOOKUP(E780,匯總複製!H:N,5,FALSE)</f>
        <v>Resistance to Impacts</v>
      </c>
      <c r="B780" s="12" t="str">
        <f>VLOOKUP(E780,匯總複製!H:N,7,FALSE)</f>
        <v>Hardware Requirement</v>
      </c>
      <c r="C780" s="1" t="str">
        <f>VLOOKUP(A780,Feature統計!A:O,15,FALSE)</f>
        <v>Pass</v>
      </c>
      <c r="D780" s="1" t="str">
        <f>VLOOKUP(A780,Feature統計!A:O,5,FALSE)</f>
        <v>Terry/Skaut</v>
      </c>
      <c r="E780" s="12" t="s">
        <v>1393</v>
      </c>
      <c r="F780" s="12" t="str">
        <f>VLOOKUP(E780,匯總複製!H:J,2,FALSE)</f>
        <v>RTBM-36680</v>
      </c>
      <c r="G780" s="13">
        <f>IF(ISBLANK(VLOOKUP(A780,Feature統計!A:N,10,FALSE)),"",VLOOKUP(A780,Feature統計!A:N,10,FALSE))</f>
        <v>44893</v>
      </c>
      <c r="H780" s="13" t="str">
        <f>IF(ISBLANK(VLOOKUP(A780,Feature統計!A:N,11,FALSE)),"",VLOOKUP(A780,Feature統計!A:N,11,FALSE))</f>
        <v>TBD</v>
      </c>
      <c r="I780" s="13">
        <f>IF(ISBLANK(VLOOKUP(A780,Feature統計!A:N,12,FALSE)),"",VLOOKUP(A780,Feature統計!A:N,12,FALSE))</f>
        <v>44893</v>
      </c>
      <c r="J780" s="13" t="str">
        <f>IF(ISBLANK(VLOOKUP(A780,Feature統計!A:N,13,FALSE)),"",VLOOKUP(A780,Feature統計!A:N,13,FALSE))</f>
        <v/>
      </c>
      <c r="K780" s="1" t="str">
        <f>IFERROR(VLOOKUP(E780,SystemTestCase!E:F,2,FALSE),VLOOKUP(E780,HW資料!A:B,2,FALSE))</f>
        <v>StagePass</v>
      </c>
      <c r="L780" s="1"/>
      <c r="M780" s="13"/>
      <c r="N780" s="72"/>
      <c r="O780" s="11"/>
      <c r="P780" s="11"/>
      <c r="Q780" s="11"/>
      <c r="S780" t="str">
        <f t="shared" si="12"/>
        <v>Resistance to Impacts</v>
      </c>
    </row>
    <row r="781" spans="1:19" ht="34" x14ac:dyDescent="0.4">
      <c r="A781" s="12" t="str">
        <f>VLOOKUP(E781,匯總複製!H:N,5,FALSE)</f>
        <v>Resistance to Temperature</v>
      </c>
      <c r="B781" s="12" t="str">
        <f>VLOOKUP(E781,匯總複製!H:N,7,FALSE)</f>
        <v>Hardware Requirement</v>
      </c>
      <c r="C781" s="1" t="str">
        <f>VLOOKUP(A781,Feature統計!A:O,15,FALSE)</f>
        <v>Pass</v>
      </c>
      <c r="D781" s="1" t="str">
        <f>VLOOKUP(A781,Feature統計!A:O,5,FALSE)</f>
        <v>Terry</v>
      </c>
      <c r="E781" s="12" t="s">
        <v>1031</v>
      </c>
      <c r="F781" s="12" t="str">
        <f>VLOOKUP(E781,匯總複製!H:J,2,FALSE)</f>
        <v>RTBM-36277</v>
      </c>
      <c r="G781" s="13">
        <f>IF(ISBLANK(VLOOKUP(A781,Feature統計!A:N,10,FALSE)),"",VLOOKUP(A781,Feature統計!A:N,10,FALSE))</f>
        <v>44879</v>
      </c>
      <c r="H781" s="13">
        <f>IF(ISBLANK(VLOOKUP(A781,Feature統計!A:N,11,FALSE)),"",VLOOKUP(A781,Feature統計!A:N,11,FALSE))</f>
        <v>44904</v>
      </c>
      <c r="I781" s="13">
        <f>IF(ISBLANK(VLOOKUP(A781,Feature統計!A:N,12,FALSE)),"",VLOOKUP(A781,Feature統計!A:N,12,FALSE))</f>
        <v>44888</v>
      </c>
      <c r="J781" s="13">
        <f>IF(ISBLANK(VLOOKUP(A781,Feature統計!A:N,13,FALSE)),"",VLOOKUP(A781,Feature統計!A:N,13,FALSE))</f>
        <v>44910</v>
      </c>
      <c r="K781" s="1" t="str">
        <f>IFERROR(VLOOKUP(E781,SystemTestCase!E:F,2,FALSE),VLOOKUP(E781,HW資料!A:B,2,FALSE))</f>
        <v>Pass</v>
      </c>
      <c r="L781" s="1"/>
      <c r="M781" s="13"/>
      <c r="N781" s="72"/>
      <c r="O781" s="11" t="s">
        <v>5229</v>
      </c>
      <c r="P781" s="11"/>
      <c r="Q781" s="11"/>
      <c r="S781" t="str">
        <f t="shared" si="12"/>
        <v>Resistance to Temperature</v>
      </c>
    </row>
    <row r="782" spans="1:19" x14ac:dyDescent="0.4">
      <c r="A782" s="12" t="str">
        <f>VLOOKUP(E782,匯總複製!H:N,5,FALSE)</f>
        <v>Resistance to Temperature</v>
      </c>
      <c r="B782" s="12" t="str">
        <f>VLOOKUP(E782,匯總複製!H:N,7,FALSE)</f>
        <v>Hardware Requirement</v>
      </c>
      <c r="C782" s="1" t="str">
        <f>VLOOKUP(A782,Feature統計!A:O,15,FALSE)</f>
        <v>Pass</v>
      </c>
      <c r="D782" s="1" t="str">
        <f>VLOOKUP(A782,Feature統計!A:O,5,FALSE)</f>
        <v>Terry</v>
      </c>
      <c r="E782" s="12" t="s">
        <v>1223</v>
      </c>
      <c r="F782" s="12" t="str">
        <f>VLOOKUP(E782,匯總複製!H:J,2,FALSE)</f>
        <v>RTBM-36284</v>
      </c>
      <c r="G782" s="13">
        <f>IF(ISBLANK(VLOOKUP(A782,Feature統計!A:N,10,FALSE)),"",VLOOKUP(A782,Feature統計!A:N,10,FALSE))</f>
        <v>44879</v>
      </c>
      <c r="H782" s="13">
        <f>IF(ISBLANK(VLOOKUP(A782,Feature統計!A:N,11,FALSE)),"",VLOOKUP(A782,Feature統計!A:N,11,FALSE))</f>
        <v>44904</v>
      </c>
      <c r="I782" s="13">
        <f>IF(ISBLANK(VLOOKUP(A782,Feature統計!A:N,12,FALSE)),"",VLOOKUP(A782,Feature統計!A:N,12,FALSE))</f>
        <v>44888</v>
      </c>
      <c r="J782" s="13">
        <f>IF(ISBLANK(VLOOKUP(A782,Feature統計!A:N,13,FALSE)),"",VLOOKUP(A782,Feature統計!A:N,13,FALSE))</f>
        <v>44910</v>
      </c>
      <c r="K782" s="1" t="str">
        <f>IFERROR(VLOOKUP(E782,SystemTestCase!E:F,2,FALSE),VLOOKUP(E782,HW資料!A:B,2,FALSE))</f>
        <v>StagePass</v>
      </c>
      <c r="L782" s="1"/>
      <c r="M782" s="13"/>
      <c r="N782" s="72"/>
      <c r="O782" s="11"/>
      <c r="P782" s="11"/>
      <c r="Q782" s="11"/>
      <c r="S782" t="str">
        <f t="shared" si="12"/>
        <v>Resistance to Temperature</v>
      </c>
    </row>
    <row r="783" spans="1:19" ht="34" x14ac:dyDescent="0.4">
      <c r="A783" s="12" t="str">
        <f>VLOOKUP(E783,匯總複製!H:N,5,FALSE)</f>
        <v>Resistance to Temperature</v>
      </c>
      <c r="B783" s="12" t="str">
        <f>VLOOKUP(E783,匯總複製!H:N,7,FALSE)</f>
        <v>System Requirement</v>
      </c>
      <c r="C783" s="1" t="str">
        <f>VLOOKUP(A783,Feature統計!A:O,15,FALSE)</f>
        <v>Pass</v>
      </c>
      <c r="D783" s="1" t="str">
        <f>VLOOKUP(A783,Feature統計!A:O,5,FALSE)</f>
        <v>Terry</v>
      </c>
      <c r="E783" s="12" t="s">
        <v>347</v>
      </c>
      <c r="F783" s="12" t="str">
        <f>VLOOKUP(E783,匯總複製!H:J,2,FALSE)</f>
        <v>RTBM-36741</v>
      </c>
      <c r="G783" s="13">
        <f>IF(ISBLANK(VLOOKUP(A783,Feature統計!A:N,10,FALSE)),"",VLOOKUP(A783,Feature統計!A:N,10,FALSE))</f>
        <v>44879</v>
      </c>
      <c r="H783" s="13">
        <f>IF(ISBLANK(VLOOKUP(A783,Feature統計!A:N,11,FALSE)),"",VLOOKUP(A783,Feature統計!A:N,11,FALSE))</f>
        <v>44904</v>
      </c>
      <c r="I783" s="13">
        <f>IF(ISBLANK(VLOOKUP(A783,Feature統計!A:N,12,FALSE)),"",VLOOKUP(A783,Feature統計!A:N,12,FALSE))</f>
        <v>44888</v>
      </c>
      <c r="J783" s="13">
        <f>IF(ISBLANK(VLOOKUP(A783,Feature統計!A:N,13,FALSE)),"",VLOOKUP(A783,Feature統計!A:N,13,FALSE))</f>
        <v>44910</v>
      </c>
      <c r="K783" s="1" t="str">
        <f>IFERROR(VLOOKUP(E783,SystemTestCase!E:F,2,FALSE),VLOOKUP(E783,HW資料!A:B,2,FALSE))</f>
        <v>Pass</v>
      </c>
      <c r="L783" s="1"/>
      <c r="M783" s="13"/>
      <c r="N783" s="72"/>
      <c r="O783" s="11" t="s">
        <v>5229</v>
      </c>
      <c r="P783" s="11"/>
      <c r="Q783" s="11"/>
      <c r="S783" t="str">
        <f t="shared" si="12"/>
        <v>Resistance to Temperature</v>
      </c>
    </row>
    <row r="784" spans="1:19" x14ac:dyDescent="0.4">
      <c r="A784" s="12" t="str">
        <f>VLOOKUP(E784,匯總複製!H:N,5,FALSE)</f>
        <v>B21 7130</v>
      </c>
      <c r="B784" s="12" t="str">
        <f>VLOOKUP(E784,匯總複製!H:N,7,FALSE)</f>
        <v>System Requirement</v>
      </c>
      <c r="C784" s="1" t="str">
        <f>VLOOKUP(A784,Feature統計!A:O,15,FALSE)</f>
        <v>Pass</v>
      </c>
      <c r="D784" s="1" t="str">
        <f>VLOOKUP(A784,Feature統計!A:O,5,FALSE)</f>
        <v>Winson</v>
      </c>
      <c r="E784" s="12" t="s">
        <v>67</v>
      </c>
      <c r="F784" s="12" t="str">
        <f>VLOOKUP(E784,匯總複製!H:J,2,FALSE)</f>
        <v>RTBM-37032</v>
      </c>
      <c r="G784" s="13">
        <f>IF(ISBLANK(VLOOKUP(A784,Feature統計!A:N,10,FALSE)),"",VLOOKUP(A784,Feature統計!A:N,10,FALSE))</f>
        <v>44823</v>
      </c>
      <c r="H784" s="13">
        <f>IF(ISBLANK(VLOOKUP(A784,Feature統計!A:N,11,FALSE)),"",VLOOKUP(A784,Feature統計!A:N,11,FALSE))</f>
        <v>45030</v>
      </c>
      <c r="I784" s="13">
        <f>IF(ISBLANK(VLOOKUP(A784,Feature統計!A:N,12,FALSE)),"",VLOOKUP(A784,Feature統計!A:N,12,FALSE))</f>
        <v>44823</v>
      </c>
      <c r="J784" s="13" t="str">
        <f>IF(ISBLANK(VLOOKUP(A784,Feature統計!A:N,13,FALSE)),"",VLOOKUP(A784,Feature統計!A:N,13,FALSE))</f>
        <v/>
      </c>
      <c r="K784" s="1" t="str">
        <f>IFERROR(VLOOKUP(E784,SystemTestCase!E:F,2,FALSE),VLOOKUP(E784,HW資料!A:B,2,FALSE))</f>
        <v>StagePass</v>
      </c>
      <c r="L784" s="1"/>
      <c r="M784" s="13"/>
      <c r="N784" s="72"/>
      <c r="O784" s="11"/>
      <c r="P784" s="11"/>
      <c r="Q784" s="11"/>
      <c r="S784" t="str">
        <f t="shared" si="12"/>
        <v>B21 7130</v>
      </c>
    </row>
    <row r="785" spans="1:19" ht="34" x14ac:dyDescent="0.4">
      <c r="A785" s="12" t="str">
        <f>VLOOKUP(E785,匯總複製!H:N,5,FALSE)</f>
        <v>Out of scope</v>
      </c>
      <c r="B785" s="12" t="str">
        <f>VLOOKUP(E785,匯總複製!H:N,7,FALSE)</f>
        <v>System Requirement</v>
      </c>
      <c r="C785" s="1" t="e">
        <f>VLOOKUP(A785,Feature統計!A:O,15,FALSE)</f>
        <v>#N/A</v>
      </c>
      <c r="D785" s="1" t="e">
        <f>VLOOKUP(A785,Feature統計!A:O,5,FALSE)</f>
        <v>#N/A</v>
      </c>
      <c r="E785" s="12" t="s">
        <v>719</v>
      </c>
      <c r="F785" s="12" t="str">
        <f>VLOOKUP(E785,匯總複製!H:J,2,FALSE)</f>
        <v>RTBM-36742</v>
      </c>
      <c r="G785" s="13" t="e">
        <f>IF(ISBLANK(VLOOKUP(A785,Feature統計!A:N,10,FALSE)),"",VLOOKUP(A785,Feature統計!A:N,10,FALSE))</f>
        <v>#N/A</v>
      </c>
      <c r="H785" s="13" t="e">
        <f>IF(ISBLANK(VLOOKUP(A785,Feature統計!A:N,11,FALSE)),"",VLOOKUP(A785,Feature統計!A:N,11,FALSE))</f>
        <v>#N/A</v>
      </c>
      <c r="I785" s="13" t="e">
        <f>IF(ISBLANK(VLOOKUP(A785,Feature統計!A:N,12,FALSE)),"",VLOOKUP(A785,Feature統計!A:N,12,FALSE))</f>
        <v>#N/A</v>
      </c>
      <c r="J785" s="13" t="e">
        <f>IF(ISBLANK(VLOOKUP(A785,Feature統計!A:N,13,FALSE)),"",VLOOKUP(A785,Feature統計!A:N,13,FALSE))</f>
        <v>#N/A</v>
      </c>
      <c r="K785" s="1" t="str">
        <f>IFERROR(VLOOKUP(E785,SystemTestCase!E:F,2,FALSE),VLOOKUP(E785,HW資料!A:B,2,FALSE))</f>
        <v>On-going</v>
      </c>
      <c r="L785" s="1"/>
      <c r="M785" s="13"/>
      <c r="N785" s="72"/>
      <c r="O785" s="11" t="s">
        <v>5230</v>
      </c>
      <c r="P785" s="11"/>
      <c r="Q785" s="11"/>
      <c r="S785" t="str">
        <f t="shared" si="12"/>
        <v>Out of scope</v>
      </c>
    </row>
    <row r="786" spans="1:19" ht="34" x14ac:dyDescent="0.4">
      <c r="A786" s="12" t="str">
        <f>VLOOKUP(E786,匯總複製!H:N,5,FALSE)</f>
        <v>Resistance to Temperature</v>
      </c>
      <c r="B786" s="12" t="str">
        <f>VLOOKUP(E786,匯總複製!H:N,7,FALSE)</f>
        <v>System Requirement</v>
      </c>
      <c r="C786" s="1" t="str">
        <f>VLOOKUP(A786,Feature統計!A:O,15,FALSE)</f>
        <v>Pass</v>
      </c>
      <c r="D786" s="1" t="str">
        <f>VLOOKUP(A786,Feature統計!A:O,5,FALSE)</f>
        <v>Terry</v>
      </c>
      <c r="E786" s="12" t="s">
        <v>744</v>
      </c>
      <c r="F786" s="12" t="str">
        <f>VLOOKUP(E786,匯總複製!H:J,2,FALSE)</f>
        <v>RTBM-47402</v>
      </c>
      <c r="G786" s="13">
        <f>IF(ISBLANK(VLOOKUP(A786,Feature統計!A:N,10,FALSE)),"",VLOOKUP(A786,Feature統計!A:N,10,FALSE))</f>
        <v>44879</v>
      </c>
      <c r="H786" s="13">
        <f>IF(ISBLANK(VLOOKUP(A786,Feature統計!A:N,11,FALSE)),"",VLOOKUP(A786,Feature統計!A:N,11,FALSE))</f>
        <v>44904</v>
      </c>
      <c r="I786" s="13">
        <f>IF(ISBLANK(VLOOKUP(A786,Feature統計!A:N,12,FALSE)),"",VLOOKUP(A786,Feature統計!A:N,12,FALSE))</f>
        <v>44888</v>
      </c>
      <c r="J786" s="13">
        <f>IF(ISBLANK(VLOOKUP(A786,Feature統計!A:N,13,FALSE)),"",VLOOKUP(A786,Feature統計!A:N,13,FALSE))</f>
        <v>44910</v>
      </c>
      <c r="K786" s="1" t="str">
        <f>IFERROR(VLOOKUP(E786,SystemTestCase!E:F,2,FALSE),VLOOKUP(E786,HW資料!A:B,2,FALSE))</f>
        <v>Pass</v>
      </c>
      <c r="L786" s="1"/>
      <c r="M786" s="13"/>
      <c r="N786" s="72"/>
      <c r="O786" s="11" t="s">
        <v>7571</v>
      </c>
      <c r="P786" s="11"/>
      <c r="Q786" s="11"/>
      <c r="S786" t="str">
        <f t="shared" si="12"/>
        <v>Resistance to Temperature</v>
      </c>
    </row>
    <row r="787" spans="1:19" x14ac:dyDescent="0.4">
      <c r="A787" s="12" t="str">
        <f>VLOOKUP(E787,匯總複製!H:N,5,FALSE)</f>
        <v>Resistance to Timing</v>
      </c>
      <c r="B787" s="12" t="str">
        <f>VLOOKUP(E787,匯總複製!H:N,7,FALSE)</f>
        <v>Hardware Requirement</v>
      </c>
      <c r="C787" s="1" t="str">
        <f>VLOOKUP(A787,Feature統計!A:O,15,FALSE)</f>
        <v>Pass</v>
      </c>
      <c r="D787" s="1" t="str">
        <f>VLOOKUP(A787,Feature統計!A:O,5,FALSE)</f>
        <v>Terry</v>
      </c>
      <c r="E787" s="12" t="s">
        <v>1296</v>
      </c>
      <c r="F787" s="12" t="str">
        <f>VLOOKUP(E787,匯總複製!H:J,2,FALSE)</f>
        <v>RTBM-24435</v>
      </c>
      <c r="G787" s="13">
        <f>IF(ISBLANK(VLOOKUP(A787,Feature統計!A:N,10,FALSE)),"",VLOOKUP(A787,Feature統計!A:N,10,FALSE))</f>
        <v>44880</v>
      </c>
      <c r="H787" s="13">
        <f>IF(ISBLANK(VLOOKUP(A787,Feature統計!A:N,11,FALSE)),"",VLOOKUP(A787,Feature統計!A:N,11,FALSE))</f>
        <v>44926</v>
      </c>
      <c r="I787" s="13">
        <f>IF(ISBLANK(VLOOKUP(A787,Feature統計!A:N,12,FALSE)),"",VLOOKUP(A787,Feature統計!A:N,12,FALSE))</f>
        <v>44880</v>
      </c>
      <c r="J787" s="13" t="str">
        <f>IF(ISBLANK(VLOOKUP(A787,Feature統計!A:N,13,FALSE)),"",VLOOKUP(A787,Feature統計!A:N,13,FALSE))</f>
        <v/>
      </c>
      <c r="K787" s="1" t="str">
        <f>IFERROR(VLOOKUP(E787,SystemTestCase!E:F,2,FALSE),VLOOKUP(E787,HW資料!A:B,2,FALSE))</f>
        <v>Pass</v>
      </c>
      <c r="L787" s="1"/>
      <c r="M787" s="13"/>
      <c r="N787" s="72"/>
      <c r="O787" s="11"/>
      <c r="P787" s="11"/>
      <c r="Q787" s="11"/>
      <c r="S787" t="str">
        <f t="shared" si="12"/>
        <v>Resistance to Timing</v>
      </c>
    </row>
    <row r="788" spans="1:19" x14ac:dyDescent="0.4">
      <c r="A788" s="12" t="str">
        <f>VLOOKUP(E788,匯總複製!H:N,5,FALSE)</f>
        <v>Resistance to Timing</v>
      </c>
      <c r="B788" s="12" t="str">
        <f>VLOOKUP(E788,匯總複製!H:N,7,FALSE)</f>
        <v>Hardware Requirement</v>
      </c>
      <c r="C788" s="1" t="str">
        <f>VLOOKUP(A788,Feature統計!A:O,15,FALSE)</f>
        <v>Pass</v>
      </c>
      <c r="D788" s="1" t="str">
        <f>VLOOKUP(A788,Feature統計!A:O,5,FALSE)</f>
        <v>Terry</v>
      </c>
      <c r="E788" s="12" t="s">
        <v>1314</v>
      </c>
      <c r="F788" s="12" t="str">
        <f>VLOOKUP(E788,匯總複製!H:J,2,FALSE)</f>
        <v>RTBM-24563</v>
      </c>
      <c r="G788" s="13">
        <f>IF(ISBLANK(VLOOKUP(A788,Feature統計!A:N,10,FALSE)),"",VLOOKUP(A788,Feature統計!A:N,10,FALSE))</f>
        <v>44880</v>
      </c>
      <c r="H788" s="13">
        <f>IF(ISBLANK(VLOOKUP(A788,Feature統計!A:N,11,FALSE)),"",VLOOKUP(A788,Feature統計!A:N,11,FALSE))</f>
        <v>44926</v>
      </c>
      <c r="I788" s="13">
        <f>IF(ISBLANK(VLOOKUP(A788,Feature統計!A:N,12,FALSE)),"",VLOOKUP(A788,Feature統計!A:N,12,FALSE))</f>
        <v>44880</v>
      </c>
      <c r="J788" s="13" t="str">
        <f>IF(ISBLANK(VLOOKUP(A788,Feature統計!A:N,13,FALSE)),"",VLOOKUP(A788,Feature統計!A:N,13,FALSE))</f>
        <v/>
      </c>
      <c r="K788" s="1" t="str">
        <f>IFERROR(VLOOKUP(E788,SystemTestCase!E:F,2,FALSE),VLOOKUP(E788,HW資料!A:B,2,FALSE))</f>
        <v>Pass</v>
      </c>
      <c r="L788" s="1"/>
      <c r="M788" s="13"/>
      <c r="N788" s="72"/>
      <c r="O788" s="11"/>
      <c r="P788" s="11"/>
      <c r="Q788" s="11"/>
      <c r="S788" t="str">
        <f t="shared" si="12"/>
        <v>Resistance to Timing</v>
      </c>
    </row>
    <row r="789" spans="1:19" x14ac:dyDescent="0.4">
      <c r="A789" s="12" t="str">
        <f>VLOOKUP(E789,匯總複製!H:N,5,FALSE)</f>
        <v>Resistance to Timing</v>
      </c>
      <c r="B789" s="12" t="str">
        <f>VLOOKUP(E789,匯總複製!H:N,7,FALSE)</f>
        <v>Hardware Requirement</v>
      </c>
      <c r="C789" s="1" t="str">
        <f>VLOOKUP(A789,Feature統計!A:O,15,FALSE)</f>
        <v>Pass</v>
      </c>
      <c r="D789" s="1" t="str">
        <f>VLOOKUP(A789,Feature統計!A:O,5,FALSE)</f>
        <v>Terry</v>
      </c>
      <c r="E789" s="12" t="s">
        <v>1348</v>
      </c>
      <c r="F789" s="12" t="str">
        <f>VLOOKUP(E789,匯總複製!H:J,2,FALSE)</f>
        <v>RTBM-24450</v>
      </c>
      <c r="G789" s="13">
        <f>IF(ISBLANK(VLOOKUP(A789,Feature統計!A:N,10,FALSE)),"",VLOOKUP(A789,Feature統計!A:N,10,FALSE))</f>
        <v>44880</v>
      </c>
      <c r="H789" s="13">
        <f>IF(ISBLANK(VLOOKUP(A789,Feature統計!A:N,11,FALSE)),"",VLOOKUP(A789,Feature統計!A:N,11,FALSE))</f>
        <v>44926</v>
      </c>
      <c r="I789" s="13">
        <f>IF(ISBLANK(VLOOKUP(A789,Feature統計!A:N,12,FALSE)),"",VLOOKUP(A789,Feature統計!A:N,12,FALSE))</f>
        <v>44880</v>
      </c>
      <c r="J789" s="13" t="str">
        <f>IF(ISBLANK(VLOOKUP(A789,Feature統計!A:N,13,FALSE)),"",VLOOKUP(A789,Feature統計!A:N,13,FALSE))</f>
        <v/>
      </c>
      <c r="K789" s="1" t="str">
        <f>IFERROR(VLOOKUP(E789,SystemTestCase!E:F,2,FALSE),VLOOKUP(E789,HW資料!A:B,2,FALSE))</f>
        <v>Pass</v>
      </c>
      <c r="L789" s="1"/>
      <c r="M789" s="13"/>
      <c r="N789" s="72"/>
      <c r="O789" s="11"/>
      <c r="P789" s="11"/>
      <c r="Q789" s="11"/>
      <c r="S789" t="str">
        <f t="shared" si="12"/>
        <v>Resistance to Timing</v>
      </c>
    </row>
    <row r="790" spans="1:19" x14ac:dyDescent="0.4">
      <c r="A790" s="12" t="str">
        <f>VLOOKUP(E790,匯總複製!H:N,5,FALSE)</f>
        <v>Resistance to Timing</v>
      </c>
      <c r="B790" s="12" t="str">
        <f>VLOOKUP(E790,匯總複製!H:N,7,FALSE)</f>
        <v>Hardware Requirement</v>
      </c>
      <c r="C790" s="1" t="str">
        <f>VLOOKUP(A790,Feature統計!A:O,15,FALSE)</f>
        <v>Pass</v>
      </c>
      <c r="D790" s="1" t="str">
        <f>VLOOKUP(A790,Feature統計!A:O,5,FALSE)</f>
        <v>Terry</v>
      </c>
      <c r="E790" s="12" t="s">
        <v>1350</v>
      </c>
      <c r="F790" s="12" t="str">
        <f>VLOOKUP(E790,匯總複製!H:J,2,FALSE)</f>
        <v>RTBM-24445</v>
      </c>
      <c r="G790" s="13">
        <f>IF(ISBLANK(VLOOKUP(A790,Feature統計!A:N,10,FALSE)),"",VLOOKUP(A790,Feature統計!A:N,10,FALSE))</f>
        <v>44880</v>
      </c>
      <c r="H790" s="13">
        <f>IF(ISBLANK(VLOOKUP(A790,Feature統計!A:N,11,FALSE)),"",VLOOKUP(A790,Feature統計!A:N,11,FALSE))</f>
        <v>44926</v>
      </c>
      <c r="I790" s="13">
        <f>IF(ISBLANK(VLOOKUP(A790,Feature統計!A:N,12,FALSE)),"",VLOOKUP(A790,Feature統計!A:N,12,FALSE))</f>
        <v>44880</v>
      </c>
      <c r="J790" s="13" t="str">
        <f>IF(ISBLANK(VLOOKUP(A790,Feature統計!A:N,13,FALSE)),"",VLOOKUP(A790,Feature統計!A:N,13,FALSE))</f>
        <v/>
      </c>
      <c r="K790" s="1" t="str">
        <f>IFERROR(VLOOKUP(E790,SystemTestCase!E:F,2,FALSE),VLOOKUP(E790,HW資料!A:B,2,FALSE))</f>
        <v>Pass</v>
      </c>
      <c r="L790" s="1"/>
      <c r="M790" s="13"/>
      <c r="N790" s="72"/>
      <c r="O790" s="11"/>
      <c r="P790" s="11"/>
      <c r="Q790" s="11"/>
      <c r="S790" t="str">
        <f t="shared" si="12"/>
        <v>Resistance to Timing</v>
      </c>
    </row>
    <row r="791" spans="1:19" x14ac:dyDescent="0.4">
      <c r="A791" s="12" t="str">
        <f>VLOOKUP(E791,匯總複製!H:N,5,FALSE)</f>
        <v>Resistance to Timing</v>
      </c>
      <c r="B791" s="12" t="str">
        <f>VLOOKUP(E791,匯總複製!H:N,7,FALSE)</f>
        <v>Hardware Requirement</v>
      </c>
      <c r="C791" s="1" t="str">
        <f>VLOOKUP(A791,Feature統計!A:O,15,FALSE)</f>
        <v>Pass</v>
      </c>
      <c r="D791" s="1" t="str">
        <f>VLOOKUP(A791,Feature統計!A:O,5,FALSE)</f>
        <v>Terry</v>
      </c>
      <c r="E791" s="12" t="s">
        <v>1352</v>
      </c>
      <c r="F791" s="12" t="str">
        <f>VLOOKUP(E791,匯總複製!H:J,2,FALSE)</f>
        <v>RTBM-24451</v>
      </c>
      <c r="G791" s="13">
        <f>IF(ISBLANK(VLOOKUP(A791,Feature統計!A:N,10,FALSE)),"",VLOOKUP(A791,Feature統計!A:N,10,FALSE))</f>
        <v>44880</v>
      </c>
      <c r="H791" s="13">
        <f>IF(ISBLANK(VLOOKUP(A791,Feature統計!A:N,11,FALSE)),"",VLOOKUP(A791,Feature統計!A:N,11,FALSE))</f>
        <v>44926</v>
      </c>
      <c r="I791" s="13">
        <f>IF(ISBLANK(VLOOKUP(A791,Feature統計!A:N,12,FALSE)),"",VLOOKUP(A791,Feature統計!A:N,12,FALSE))</f>
        <v>44880</v>
      </c>
      <c r="J791" s="13" t="str">
        <f>IF(ISBLANK(VLOOKUP(A791,Feature統計!A:N,13,FALSE)),"",VLOOKUP(A791,Feature統計!A:N,13,FALSE))</f>
        <v/>
      </c>
      <c r="K791" s="1" t="str">
        <f>IFERROR(VLOOKUP(E791,SystemTestCase!E:F,2,FALSE),VLOOKUP(E791,HW資料!A:B,2,FALSE))</f>
        <v>StagePass</v>
      </c>
      <c r="L791" s="1"/>
      <c r="M791" s="13"/>
      <c r="N791" s="72"/>
      <c r="O791" s="11"/>
      <c r="P791" s="11"/>
      <c r="Q791" s="11"/>
      <c r="S791" t="str">
        <f t="shared" si="12"/>
        <v>Resistance to Timing</v>
      </c>
    </row>
    <row r="792" spans="1:19" x14ac:dyDescent="0.4">
      <c r="A792" s="12" t="str">
        <f>VLOOKUP(E792,匯總複製!H:N,5,FALSE)</f>
        <v>Resistance to Timing</v>
      </c>
      <c r="B792" s="12" t="str">
        <f>VLOOKUP(E792,匯總複製!H:N,7,FALSE)</f>
        <v>Hardware Requirement</v>
      </c>
      <c r="C792" s="1" t="str">
        <f>VLOOKUP(A792,Feature統計!A:O,15,FALSE)</f>
        <v>Pass</v>
      </c>
      <c r="D792" s="1" t="str">
        <f>VLOOKUP(A792,Feature統計!A:O,5,FALSE)</f>
        <v>Terry</v>
      </c>
      <c r="E792" s="12" t="s">
        <v>1353</v>
      </c>
      <c r="F792" s="12" t="str">
        <f>VLOOKUP(E792,匯總複製!H:J,2,FALSE)</f>
        <v>RTBM-24567</v>
      </c>
      <c r="G792" s="13">
        <f>IF(ISBLANK(VLOOKUP(A792,Feature統計!A:N,10,FALSE)),"",VLOOKUP(A792,Feature統計!A:N,10,FALSE))</f>
        <v>44880</v>
      </c>
      <c r="H792" s="13">
        <f>IF(ISBLANK(VLOOKUP(A792,Feature統計!A:N,11,FALSE)),"",VLOOKUP(A792,Feature統計!A:N,11,FALSE))</f>
        <v>44926</v>
      </c>
      <c r="I792" s="13">
        <f>IF(ISBLANK(VLOOKUP(A792,Feature統計!A:N,12,FALSE)),"",VLOOKUP(A792,Feature統計!A:N,12,FALSE))</f>
        <v>44880</v>
      </c>
      <c r="J792" s="13" t="str">
        <f>IF(ISBLANK(VLOOKUP(A792,Feature統計!A:N,13,FALSE)),"",VLOOKUP(A792,Feature統計!A:N,13,FALSE))</f>
        <v/>
      </c>
      <c r="K792" s="1" t="str">
        <f>IFERROR(VLOOKUP(E792,SystemTestCase!E:F,2,FALSE),VLOOKUP(E792,HW資料!A:B,2,FALSE))</f>
        <v>Pass</v>
      </c>
      <c r="L792" s="1"/>
      <c r="M792" s="13"/>
      <c r="N792" s="72"/>
      <c r="O792" s="11"/>
      <c r="P792" s="11"/>
      <c r="Q792" s="11"/>
      <c r="S792" t="str">
        <f t="shared" si="12"/>
        <v>Resistance to Timing</v>
      </c>
    </row>
    <row r="793" spans="1:19" x14ac:dyDescent="0.4">
      <c r="A793" s="12" t="str">
        <f>VLOOKUP(E793,匯總複製!H:N,5,FALSE)</f>
        <v>Resistance to Timing</v>
      </c>
      <c r="B793" s="12" t="str">
        <f>VLOOKUP(E793,匯總複製!H:N,7,FALSE)</f>
        <v>Hardware Requirement</v>
      </c>
      <c r="C793" s="1" t="str">
        <f>VLOOKUP(A793,Feature統計!A:O,15,FALSE)</f>
        <v>Pass</v>
      </c>
      <c r="D793" s="1" t="str">
        <f>VLOOKUP(A793,Feature統計!A:O,5,FALSE)</f>
        <v>Terry</v>
      </c>
      <c r="E793" s="12" t="s">
        <v>1354</v>
      </c>
      <c r="F793" s="12" t="str">
        <f>VLOOKUP(E793,匯總複製!H:J,2,FALSE)</f>
        <v>RTBM-24565</v>
      </c>
      <c r="G793" s="13">
        <f>IF(ISBLANK(VLOOKUP(A793,Feature統計!A:N,10,FALSE)),"",VLOOKUP(A793,Feature統計!A:N,10,FALSE))</f>
        <v>44880</v>
      </c>
      <c r="H793" s="13">
        <f>IF(ISBLANK(VLOOKUP(A793,Feature統計!A:N,11,FALSE)),"",VLOOKUP(A793,Feature統計!A:N,11,FALSE))</f>
        <v>44926</v>
      </c>
      <c r="I793" s="13">
        <f>IF(ISBLANK(VLOOKUP(A793,Feature統計!A:N,12,FALSE)),"",VLOOKUP(A793,Feature統計!A:N,12,FALSE))</f>
        <v>44880</v>
      </c>
      <c r="J793" s="13" t="str">
        <f>IF(ISBLANK(VLOOKUP(A793,Feature統計!A:N,13,FALSE)),"",VLOOKUP(A793,Feature統計!A:N,13,FALSE))</f>
        <v/>
      </c>
      <c r="K793" s="1" t="str">
        <f>IFERROR(VLOOKUP(E793,SystemTestCase!E:F,2,FALSE),VLOOKUP(E793,HW資料!A:B,2,FALSE))</f>
        <v>Pass</v>
      </c>
      <c r="L793" s="1"/>
      <c r="M793" s="13"/>
      <c r="N793" s="72"/>
      <c r="O793" s="11"/>
      <c r="P793" s="11"/>
      <c r="Q793" s="11"/>
      <c r="S793" t="str">
        <f t="shared" si="12"/>
        <v>Resistance to Timing</v>
      </c>
    </row>
    <row r="794" spans="1:19" ht="68" x14ac:dyDescent="0.4">
      <c r="A794" s="11" t="str">
        <f>VLOOKUP(E794,匯總複製!H:N,5,FALSE)</f>
        <v>Resistance to Timing</v>
      </c>
      <c r="B794" s="12" t="str">
        <f>VLOOKUP(E794,匯總複製!H:N,7,FALSE)</f>
        <v>System Requirement</v>
      </c>
      <c r="C794" s="1" t="str">
        <f>VLOOKUP(A794,Feature統計!A:O,15,FALSE)</f>
        <v>Pass</v>
      </c>
      <c r="D794" s="1" t="str">
        <f>VLOOKUP(A794,Feature統計!A:O,5,FALSE)</f>
        <v>Terry</v>
      </c>
      <c r="E794" s="12" t="s">
        <v>762</v>
      </c>
      <c r="F794" s="12" t="str">
        <f>VLOOKUP(E794,匯總複製!H:J,2,FALSE)</f>
        <v>RTBM-24561</v>
      </c>
      <c r="G794" s="13">
        <f>IF(ISBLANK(VLOOKUP(A794,Feature統計!A:N,10,FALSE)),"",VLOOKUP(A794,Feature統計!A:N,10,FALSE))</f>
        <v>44880</v>
      </c>
      <c r="H794" s="13">
        <f>IF(ISBLANK(VLOOKUP(A794,Feature統計!A:N,11,FALSE)),"",VLOOKUP(A794,Feature統計!A:N,11,FALSE))</f>
        <v>44926</v>
      </c>
      <c r="I794" s="13">
        <f>IF(ISBLANK(VLOOKUP(A794,Feature統計!A:N,12,FALSE)),"",VLOOKUP(A794,Feature統計!A:N,12,FALSE))</f>
        <v>44880</v>
      </c>
      <c r="J794" s="13" t="str">
        <f>IF(ISBLANK(VLOOKUP(A794,Feature統計!A:N,13,FALSE)),"",VLOOKUP(A794,Feature統計!A:N,13,FALSE))</f>
        <v/>
      </c>
      <c r="K794" s="1" t="str">
        <f>IFERROR(VLOOKUP(E794,SystemTestCase!E:F,2,FALSE),VLOOKUP(E794,HW資料!A:B,2,FALSE))</f>
        <v>Pass</v>
      </c>
      <c r="L794" s="1"/>
      <c r="M794" s="13"/>
      <c r="N794" s="72" t="s">
        <v>5293</v>
      </c>
      <c r="O794" s="11" t="s">
        <v>5360</v>
      </c>
      <c r="P794" s="11"/>
      <c r="Q794" s="11" t="s">
        <v>5409</v>
      </c>
      <c r="S794" s="60" t="str">
        <f t="shared" si="12"/>
        <v>Resistance to Timing</v>
      </c>
    </row>
    <row r="795" spans="1:19" x14ac:dyDescent="0.4">
      <c r="A795" s="12" t="str">
        <f>VLOOKUP(E795,匯總複製!H:N,5,FALSE)</f>
        <v>Resistance to Vibrations</v>
      </c>
      <c r="B795" s="12" t="str">
        <f>VLOOKUP(E795,匯總複製!H:N,7,FALSE)</f>
        <v>Hardware Requirement</v>
      </c>
      <c r="C795" s="1" t="str">
        <f>VLOOKUP(A795,Feature統計!A:O,15,FALSE)</f>
        <v>Pass</v>
      </c>
      <c r="D795" s="1" t="str">
        <f>VLOOKUP(A795,Feature統計!A:O,5,FALSE)</f>
        <v>Skaut</v>
      </c>
      <c r="E795" s="12" t="s">
        <v>1197</v>
      </c>
      <c r="F795" s="12" t="str">
        <f>VLOOKUP(E795,匯總複製!H:J,2,FALSE)</f>
        <v>RTBM-37020</v>
      </c>
      <c r="G795" s="13">
        <f>IF(ISBLANK(VLOOKUP(A795,Feature統計!A:N,10,FALSE)),"",VLOOKUP(A795,Feature統計!A:N,10,FALSE))</f>
        <v>44893</v>
      </c>
      <c r="H795" s="13">
        <f>IF(ISBLANK(VLOOKUP(A795,Feature統計!A:N,11,FALSE)),"",VLOOKUP(A795,Feature統計!A:N,11,FALSE))</f>
        <v>44932</v>
      </c>
      <c r="I795" s="13">
        <f>IF(ISBLANK(VLOOKUP(A795,Feature統計!A:N,12,FALSE)),"",VLOOKUP(A795,Feature統計!A:N,12,FALSE))</f>
        <v>44893</v>
      </c>
      <c r="J795" s="13" t="str">
        <f>IF(ISBLANK(VLOOKUP(A795,Feature統計!A:N,13,FALSE)),"",VLOOKUP(A795,Feature統計!A:N,13,FALSE))</f>
        <v/>
      </c>
      <c r="K795" s="1" t="str">
        <f>IFERROR(VLOOKUP(E795,SystemTestCase!E:F,2,FALSE),VLOOKUP(E795,HW資料!A:B,2,FALSE))</f>
        <v>StagePass</v>
      </c>
      <c r="L795" s="1"/>
      <c r="M795" s="13"/>
      <c r="N795" s="72"/>
      <c r="O795" s="11"/>
      <c r="P795" s="11"/>
      <c r="Q795" s="11"/>
      <c r="S795" t="str">
        <f t="shared" si="12"/>
        <v>Resistance to Vibrations</v>
      </c>
    </row>
    <row r="796" spans="1:19" x14ac:dyDescent="0.4">
      <c r="A796" s="12" t="str">
        <f>VLOOKUP(E796,匯總複製!H:N,5,FALSE)</f>
        <v>Resistance to Vibrations</v>
      </c>
      <c r="B796" s="12" t="str">
        <f>VLOOKUP(E796,匯總複製!H:N,7,FALSE)</f>
        <v>System Requirement</v>
      </c>
      <c r="C796" s="1" t="str">
        <f>VLOOKUP(A796,Feature統計!A:O,15,FALSE)</f>
        <v>Pass</v>
      </c>
      <c r="D796" s="1" t="str">
        <f>VLOOKUP(A796,Feature統計!A:O,5,FALSE)</f>
        <v>Skaut</v>
      </c>
      <c r="E796" s="12" t="s">
        <v>512</v>
      </c>
      <c r="F796" s="12" t="str">
        <f>VLOOKUP(E796,匯總複製!H:J,2,FALSE)</f>
        <v>RTBM-37019</v>
      </c>
      <c r="G796" s="13">
        <f>IF(ISBLANK(VLOOKUP(A796,Feature統計!A:N,10,FALSE)),"",VLOOKUP(A796,Feature統計!A:N,10,FALSE))</f>
        <v>44893</v>
      </c>
      <c r="H796" s="13">
        <f>IF(ISBLANK(VLOOKUP(A796,Feature統計!A:N,11,FALSE)),"",VLOOKUP(A796,Feature統計!A:N,11,FALSE))</f>
        <v>44932</v>
      </c>
      <c r="I796" s="13">
        <f>IF(ISBLANK(VLOOKUP(A796,Feature統計!A:N,12,FALSE)),"",VLOOKUP(A796,Feature統計!A:N,12,FALSE))</f>
        <v>44893</v>
      </c>
      <c r="J796" s="13" t="str">
        <f>IF(ISBLANK(VLOOKUP(A796,Feature統計!A:N,13,FALSE)),"",VLOOKUP(A796,Feature統計!A:N,13,FALSE))</f>
        <v/>
      </c>
      <c r="K796" s="1" t="str">
        <f>IFERROR(VLOOKUP(E796,SystemTestCase!E:F,2,FALSE),VLOOKUP(E796,HW資料!A:B,2,FALSE))</f>
        <v>StagePass</v>
      </c>
      <c r="L796" s="1"/>
      <c r="M796" s="13"/>
      <c r="N796" s="72"/>
      <c r="O796" s="11"/>
      <c r="P796" s="11"/>
      <c r="Q796" s="11"/>
      <c r="S796" t="str">
        <f t="shared" si="12"/>
        <v>Resistance to Vibrations</v>
      </c>
    </row>
    <row r="797" spans="1:19" x14ac:dyDescent="0.4">
      <c r="A797" s="12" t="str">
        <f>VLOOKUP(E797,匯總複製!H:N,5,FALSE)</f>
        <v>Resistance to Vibrations</v>
      </c>
      <c r="B797" s="12" t="str">
        <f>VLOOKUP(E797,匯總複製!H:N,7,FALSE)</f>
        <v>System Requirement</v>
      </c>
      <c r="C797" s="1" t="str">
        <f>VLOOKUP(A797,Feature統計!A:O,15,FALSE)</f>
        <v>Pass</v>
      </c>
      <c r="D797" s="1" t="str">
        <f>VLOOKUP(A797,Feature統計!A:O,5,FALSE)</f>
        <v>Skaut</v>
      </c>
      <c r="E797" s="12" t="s">
        <v>512</v>
      </c>
      <c r="F797" s="12" t="str">
        <f>VLOOKUP(E797,匯總複製!H:J,2,FALSE)</f>
        <v>RTBM-37019</v>
      </c>
      <c r="G797" s="13">
        <f>IF(ISBLANK(VLOOKUP(A797,Feature統計!A:N,10,FALSE)),"",VLOOKUP(A797,Feature統計!A:N,10,FALSE))</f>
        <v>44893</v>
      </c>
      <c r="H797" s="13">
        <f>IF(ISBLANK(VLOOKUP(A797,Feature統計!A:N,11,FALSE)),"",VLOOKUP(A797,Feature統計!A:N,11,FALSE))</f>
        <v>44932</v>
      </c>
      <c r="I797" s="13">
        <f>IF(ISBLANK(VLOOKUP(A797,Feature統計!A:N,12,FALSE)),"",VLOOKUP(A797,Feature統計!A:N,12,FALSE))</f>
        <v>44893</v>
      </c>
      <c r="J797" s="13" t="str">
        <f>IF(ISBLANK(VLOOKUP(A797,Feature統計!A:N,13,FALSE)),"",VLOOKUP(A797,Feature統計!A:N,13,FALSE))</f>
        <v/>
      </c>
      <c r="K797" s="1" t="str">
        <f>IFERROR(VLOOKUP(E797,SystemTestCase!E:F,2,FALSE),VLOOKUP(E797,HW資料!A:B,2,FALSE))</f>
        <v>StagePass</v>
      </c>
      <c r="L797" s="1"/>
      <c r="M797" s="13"/>
      <c r="N797" s="72"/>
      <c r="O797" s="11"/>
      <c r="P797" s="11"/>
      <c r="Q797" s="11"/>
      <c r="S797" t="str">
        <f t="shared" si="12"/>
        <v>Resistance to Vibrations</v>
      </c>
    </row>
    <row r="798" spans="1:19" x14ac:dyDescent="0.4">
      <c r="A798" s="12" t="str">
        <f>VLOOKUP(E798,匯總複製!H:N,5,FALSE)</f>
        <v>Resistance to Voltage</v>
      </c>
      <c r="B798" s="12" t="str">
        <f>VLOOKUP(E798,匯總複製!H:N,7,FALSE)</f>
        <v>Hardware Requirement</v>
      </c>
      <c r="C798" s="1" t="str">
        <f>VLOOKUP(A798,Feature統計!A:O,15,FALSE)</f>
        <v>Pass</v>
      </c>
      <c r="D798" s="1" t="str">
        <f>VLOOKUP(A798,Feature統計!A:O,5,FALSE)</f>
        <v>Benson</v>
      </c>
      <c r="E798" s="12" t="s">
        <v>1484</v>
      </c>
      <c r="F798" s="12" t="str">
        <f>VLOOKUP(E798,匯總複製!H:J,2,FALSE)</f>
        <v>RTBM-36184</v>
      </c>
      <c r="G798" s="13">
        <f>IF(ISBLANK(VLOOKUP(A798,Feature統計!A:N,10,FALSE)),"",VLOOKUP(A798,Feature統計!A:N,10,FALSE))</f>
        <v>44835</v>
      </c>
      <c r="H798" s="13">
        <f>IF(ISBLANK(VLOOKUP(A798,Feature統計!A:N,11,FALSE)),"",VLOOKUP(A798,Feature統計!A:N,11,FALSE))</f>
        <v>44865</v>
      </c>
      <c r="I798" s="13">
        <f>IF(ISBLANK(VLOOKUP(A798,Feature統計!A:N,12,FALSE)),"",VLOOKUP(A798,Feature統計!A:N,12,FALSE))</f>
        <v>44835</v>
      </c>
      <c r="J798" s="13">
        <f>IF(ISBLANK(VLOOKUP(A798,Feature統計!A:N,13,FALSE)),"",VLOOKUP(A798,Feature統計!A:N,13,FALSE))</f>
        <v>44865</v>
      </c>
      <c r="K798" s="1" t="str">
        <f>IFERROR(VLOOKUP(E798,SystemTestCase!E:F,2,FALSE),VLOOKUP(E798,HW資料!A:B,2,FALSE))</f>
        <v>Pass</v>
      </c>
      <c r="L798" s="1"/>
      <c r="M798" s="13"/>
      <c r="N798" s="72"/>
      <c r="O798" s="11"/>
      <c r="P798" s="11"/>
      <c r="Q798" s="11"/>
      <c r="S798" t="str">
        <f t="shared" si="12"/>
        <v>Resistance to Voltage</v>
      </c>
    </row>
    <row r="799" spans="1:19" ht="68" x14ac:dyDescent="0.4">
      <c r="A799" s="11" t="str">
        <f>VLOOKUP(E799,匯總複製!H:N,5,FALSE)</f>
        <v>RTC accuracy measurement</v>
      </c>
      <c r="B799" s="12" t="str">
        <f>VLOOKUP(E799,匯總複製!H:N,7,FALSE)</f>
        <v>System Requirement</v>
      </c>
      <c r="C799" s="1" t="str">
        <f>VLOOKUP(A799,Feature統計!A:O,15,FALSE)</f>
        <v>Pass</v>
      </c>
      <c r="D799" s="1" t="str">
        <f>VLOOKUP(A799,Feature統計!A:O,5,FALSE)</f>
        <v>Andy</v>
      </c>
      <c r="E799" s="12" t="s">
        <v>26</v>
      </c>
      <c r="F799" s="12" t="str">
        <f>VLOOKUP(E799,匯總複製!H:J,2,FALSE)</f>
        <v>RTBM-53040</v>
      </c>
      <c r="G799" s="13">
        <f>IF(ISBLANK(VLOOKUP(A799,Feature統計!A:N,10,FALSE)),"",VLOOKUP(A799,Feature統計!A:N,10,FALSE))</f>
        <v>44866</v>
      </c>
      <c r="H799" s="13">
        <f>IF(ISBLANK(VLOOKUP(A799,Feature統計!A:N,11,FALSE)),"",VLOOKUP(A799,Feature統計!A:N,11,FALSE))</f>
        <v>44926</v>
      </c>
      <c r="I799" s="13">
        <f>IF(ISBLANK(VLOOKUP(A799,Feature統計!A:N,12,FALSE)),"",VLOOKUP(A799,Feature統計!A:N,12,FALSE))</f>
        <v>44866</v>
      </c>
      <c r="J799" s="13" t="str">
        <f>IF(ISBLANK(VLOOKUP(A799,Feature統計!A:N,13,FALSE)),"",VLOOKUP(A799,Feature統計!A:N,13,FALSE))</f>
        <v/>
      </c>
      <c r="K799" s="1" t="str">
        <f>IFERROR(VLOOKUP(E799,SystemTestCase!E:F,2,FALSE),VLOOKUP(E799,HW資料!A:B,2,FALSE))</f>
        <v>Pass</v>
      </c>
      <c r="L799" s="1"/>
      <c r="M799" s="13"/>
      <c r="N799" s="72" t="s">
        <v>5293</v>
      </c>
      <c r="O799" s="11" t="s">
        <v>5419</v>
      </c>
      <c r="P799" s="11"/>
      <c r="Q799" s="11" t="s">
        <v>5409</v>
      </c>
      <c r="S799" s="60" t="str">
        <f t="shared" si="12"/>
        <v>RTC accuracy measurement</v>
      </c>
    </row>
    <row r="800" spans="1:19" ht="51" x14ac:dyDescent="0.4">
      <c r="A800" s="11" t="str">
        <f>VLOOKUP(E800,匯總複製!H:N,5,FALSE)</f>
        <v>RTC accuracy measurement</v>
      </c>
      <c r="B800" s="12" t="str">
        <f>VLOOKUP(E800,匯總複製!H:N,7,FALSE)</f>
        <v>System Requirement</v>
      </c>
      <c r="C800" s="1" t="str">
        <f>VLOOKUP(A800,Feature統計!A:O,15,FALSE)</f>
        <v>Pass</v>
      </c>
      <c r="D800" s="1" t="str">
        <f>VLOOKUP(A800,Feature統計!A:O,5,FALSE)</f>
        <v>Andy</v>
      </c>
      <c r="E800" s="12" t="s">
        <v>568</v>
      </c>
      <c r="F800" s="12" t="str">
        <f>VLOOKUP(E800,匯總複製!H:J,2,FALSE)</f>
        <v>RTBM-35960</v>
      </c>
      <c r="G800" s="13">
        <f>IF(ISBLANK(VLOOKUP(A800,Feature統計!A:N,10,FALSE)),"",VLOOKUP(A800,Feature統計!A:N,10,FALSE))</f>
        <v>44866</v>
      </c>
      <c r="H800" s="13">
        <f>IF(ISBLANK(VLOOKUP(A800,Feature統計!A:N,11,FALSE)),"",VLOOKUP(A800,Feature統計!A:N,11,FALSE))</f>
        <v>44926</v>
      </c>
      <c r="I800" s="13">
        <f>IF(ISBLANK(VLOOKUP(A800,Feature統計!A:N,12,FALSE)),"",VLOOKUP(A800,Feature統計!A:N,12,FALSE))</f>
        <v>44866</v>
      </c>
      <c r="J800" s="13" t="str">
        <f>IF(ISBLANK(VLOOKUP(A800,Feature統計!A:N,13,FALSE)),"",VLOOKUP(A800,Feature統計!A:N,13,FALSE))</f>
        <v/>
      </c>
      <c r="K800" s="1" t="str">
        <f>IFERROR(VLOOKUP(E800,SystemTestCase!E:F,2,FALSE),VLOOKUP(E800,HW資料!A:B,2,FALSE))</f>
        <v>Pass</v>
      </c>
      <c r="L800" s="1"/>
      <c r="M800" s="13"/>
      <c r="N800" s="72" t="s">
        <v>5293</v>
      </c>
      <c r="O800" s="11" t="s">
        <v>5333</v>
      </c>
      <c r="P800" s="11"/>
      <c r="Q800" s="11" t="s">
        <v>5409</v>
      </c>
      <c r="S800" s="60" t="str">
        <f t="shared" si="12"/>
        <v>RTC accuracy measurement</v>
      </c>
    </row>
    <row r="801" spans="1:19" x14ac:dyDescent="0.4">
      <c r="A801" s="12" t="str">
        <f>VLOOKUP(E801,匯總複製!H:N,5,FALSE)</f>
        <v>Stability</v>
      </c>
      <c r="B801" s="12" t="str">
        <f>VLOOKUP(E801,匯總複製!H:N,7,FALSE)</f>
        <v>Hardware Requirement</v>
      </c>
      <c r="C801" s="1" t="str">
        <f>VLOOKUP(A801,Feature統計!A:O,15,FALSE)</f>
        <v>Fail</v>
      </c>
      <c r="D801" s="1" t="str">
        <f>VLOOKUP(A801,Feature統計!A:O,5,FALSE)</f>
        <v>Terry</v>
      </c>
      <c r="E801" s="12" t="s">
        <v>1041</v>
      </c>
      <c r="F801" s="12" t="str">
        <f>VLOOKUP(E801,匯總複製!H:J,2,FALSE)</f>
        <v>RTBM-37046</v>
      </c>
      <c r="G801" s="13">
        <f>IF(ISBLANK(VLOOKUP(A801,Feature統計!A:N,10,FALSE)),"",VLOOKUP(A801,Feature統計!A:N,10,FALSE))</f>
        <v>44866</v>
      </c>
      <c r="H801" s="13" t="str">
        <f>IF(ISBLANK(VLOOKUP(A801,Feature統計!A:N,11,FALSE)),"",VLOOKUP(A801,Feature統計!A:N,11,FALSE))</f>
        <v>MP Product</v>
      </c>
      <c r="I801" s="13">
        <f>IF(ISBLANK(VLOOKUP(A801,Feature統計!A:N,12,FALSE)),"",VLOOKUP(A801,Feature統計!A:N,12,FALSE))</f>
        <v>44866</v>
      </c>
      <c r="J801" s="13" t="str">
        <f>IF(ISBLANK(VLOOKUP(A801,Feature統計!A:N,13,FALSE)),"",VLOOKUP(A801,Feature統計!A:N,13,FALSE))</f>
        <v/>
      </c>
      <c r="K801" s="1" t="str">
        <f>IFERROR(VLOOKUP(E801,SystemTestCase!E:F,2,FALSE),VLOOKUP(E801,HW資料!A:B,2,FALSE))</f>
        <v>StagePass</v>
      </c>
      <c r="L801" s="1"/>
      <c r="M801" s="13"/>
      <c r="N801" s="72"/>
      <c r="O801" s="11"/>
      <c r="P801" s="11"/>
      <c r="Q801" s="11"/>
      <c r="S801" t="str">
        <f t="shared" si="12"/>
        <v>Stability</v>
      </c>
    </row>
    <row r="802" spans="1:19" x14ac:dyDescent="0.4">
      <c r="A802" s="12" t="str">
        <f>VLOOKUP(E802,匯總複製!H:N,5,FALSE)</f>
        <v>Stability</v>
      </c>
      <c r="B802" s="12" t="str">
        <f>VLOOKUP(E802,匯總複製!H:N,7,FALSE)</f>
        <v>Hardware Requirement</v>
      </c>
      <c r="C802" s="1" t="str">
        <f>VLOOKUP(A802,Feature統計!A:O,15,FALSE)</f>
        <v>Fail</v>
      </c>
      <c r="D802" s="1" t="str">
        <f>VLOOKUP(A802,Feature統計!A:O,5,FALSE)</f>
        <v>Terry</v>
      </c>
      <c r="E802" s="12" t="s">
        <v>1054</v>
      </c>
      <c r="F802" s="12" t="str">
        <f>VLOOKUP(E802,匯總複製!H:J,2,FALSE)</f>
        <v>RTBM-37009</v>
      </c>
      <c r="G802" s="13">
        <f>IF(ISBLANK(VLOOKUP(A802,Feature統計!A:N,10,FALSE)),"",VLOOKUP(A802,Feature統計!A:N,10,FALSE))</f>
        <v>44866</v>
      </c>
      <c r="H802" s="13" t="str">
        <f>IF(ISBLANK(VLOOKUP(A802,Feature統計!A:N,11,FALSE)),"",VLOOKUP(A802,Feature統計!A:N,11,FALSE))</f>
        <v>MP Product</v>
      </c>
      <c r="I802" s="13">
        <f>IF(ISBLANK(VLOOKUP(A802,Feature統計!A:N,12,FALSE)),"",VLOOKUP(A802,Feature統計!A:N,12,FALSE))</f>
        <v>44866</v>
      </c>
      <c r="J802" s="13" t="str">
        <f>IF(ISBLANK(VLOOKUP(A802,Feature統計!A:N,13,FALSE)),"",VLOOKUP(A802,Feature統計!A:N,13,FALSE))</f>
        <v/>
      </c>
      <c r="K802" s="1" t="str">
        <f>IFERROR(VLOOKUP(E802,SystemTestCase!E:F,2,FALSE),VLOOKUP(E802,HW資料!A:B,2,FALSE))</f>
        <v>StagePass</v>
      </c>
      <c r="L802" s="1"/>
      <c r="M802" s="13"/>
      <c r="N802" s="72"/>
      <c r="O802" s="11"/>
      <c r="P802" s="11"/>
      <c r="Q802" s="11"/>
      <c r="S802" t="str">
        <f t="shared" si="12"/>
        <v>Stability</v>
      </c>
    </row>
    <row r="803" spans="1:19" ht="85" x14ac:dyDescent="0.4">
      <c r="A803" s="12" t="str">
        <f>VLOOKUP(E803,匯總複製!H:N,5,FALSE)</f>
        <v>Stability</v>
      </c>
      <c r="B803" s="12" t="str">
        <f>VLOOKUP(E803,匯總複製!H:N,7,FALSE)</f>
        <v>System Requirement</v>
      </c>
      <c r="C803" s="1" t="str">
        <f>VLOOKUP(A803,Feature統計!A:O,15,FALSE)</f>
        <v>Fail</v>
      </c>
      <c r="D803" s="1" t="str">
        <f>VLOOKUP(A803,Feature統計!A:O,5,FALSE)</f>
        <v>Terry</v>
      </c>
      <c r="E803" s="12" t="s">
        <v>351</v>
      </c>
      <c r="F803" s="12" t="str">
        <f>VLOOKUP(E803,匯總複製!H:J,2,FALSE)</f>
        <v>RTBM-36640</v>
      </c>
      <c r="G803" s="13">
        <f>IF(ISBLANK(VLOOKUP(A803,Feature統計!A:N,10,FALSE)),"",VLOOKUP(A803,Feature統計!A:N,10,FALSE))</f>
        <v>44866</v>
      </c>
      <c r="H803" s="13" t="str">
        <f>IF(ISBLANK(VLOOKUP(A803,Feature統計!A:N,11,FALSE)),"",VLOOKUP(A803,Feature統計!A:N,11,FALSE))</f>
        <v>MP Product</v>
      </c>
      <c r="I803" s="13">
        <f>IF(ISBLANK(VLOOKUP(A803,Feature統計!A:N,12,FALSE)),"",VLOOKUP(A803,Feature統計!A:N,12,FALSE))</f>
        <v>44866</v>
      </c>
      <c r="J803" s="13" t="str">
        <f>IF(ISBLANK(VLOOKUP(A803,Feature統計!A:N,13,FALSE)),"",VLOOKUP(A803,Feature統計!A:N,13,FALSE))</f>
        <v/>
      </c>
      <c r="K803" s="1" t="str">
        <f>IFERROR(VLOOKUP(E803,SystemTestCase!E:F,2,FALSE),VLOOKUP(E803,HW資料!A:B,2,FALSE))</f>
        <v>Fail</v>
      </c>
      <c r="L803" s="79" t="s">
        <v>7532</v>
      </c>
      <c r="M803" s="13" t="s">
        <v>5318</v>
      </c>
      <c r="N803" s="72" t="s">
        <v>5395</v>
      </c>
      <c r="O803" s="11" t="s">
        <v>7510</v>
      </c>
      <c r="P803" s="11" t="s">
        <v>5334</v>
      </c>
      <c r="Q803" s="11" t="s">
        <v>5409</v>
      </c>
      <c r="S803" s="60" t="str">
        <f t="shared" si="12"/>
        <v>測試中Stability</v>
      </c>
    </row>
    <row r="804" spans="1:19" ht="85" x14ac:dyDescent="0.4">
      <c r="A804" s="12" t="str">
        <f>VLOOKUP(E804,匯總複製!H:N,5,FALSE)</f>
        <v>Stability</v>
      </c>
      <c r="B804" s="12" t="str">
        <f>VLOOKUP(E804,匯總複製!H:N,7,FALSE)</f>
        <v>System Requirement</v>
      </c>
      <c r="C804" s="1" t="str">
        <f>VLOOKUP(A804,Feature統計!A:O,15,FALSE)</f>
        <v>Fail</v>
      </c>
      <c r="D804" s="1" t="str">
        <f>VLOOKUP(A804,Feature統計!A:O,5,FALSE)</f>
        <v>Terry</v>
      </c>
      <c r="E804" s="12" t="s">
        <v>461</v>
      </c>
      <c r="F804" s="12" t="str">
        <f>VLOOKUP(E804,匯總複製!H:J,2,FALSE)</f>
        <v>RTBM-36200</v>
      </c>
      <c r="G804" s="13">
        <f>IF(ISBLANK(VLOOKUP(A804,Feature統計!A:N,10,FALSE)),"",VLOOKUP(A804,Feature統計!A:N,10,FALSE))</f>
        <v>44866</v>
      </c>
      <c r="H804" s="13" t="str">
        <f>IF(ISBLANK(VLOOKUP(A804,Feature統計!A:N,11,FALSE)),"",VLOOKUP(A804,Feature統計!A:N,11,FALSE))</f>
        <v>MP Product</v>
      </c>
      <c r="I804" s="13">
        <f>IF(ISBLANK(VLOOKUP(A804,Feature統計!A:N,12,FALSE)),"",VLOOKUP(A804,Feature統計!A:N,12,FALSE))</f>
        <v>44866</v>
      </c>
      <c r="J804" s="13" t="str">
        <f>IF(ISBLANK(VLOOKUP(A804,Feature統計!A:N,13,FALSE)),"",VLOOKUP(A804,Feature統計!A:N,13,FALSE))</f>
        <v/>
      </c>
      <c r="K804" s="1" t="str">
        <f>IFERROR(VLOOKUP(E804,SystemTestCase!E:F,2,FALSE),VLOOKUP(E804,HW資料!A:B,2,FALSE))</f>
        <v>Pass</v>
      </c>
      <c r="L804" s="1"/>
      <c r="M804" s="13"/>
      <c r="N804" s="72" t="s">
        <v>5395</v>
      </c>
      <c r="O804" s="11" t="s">
        <v>7046</v>
      </c>
      <c r="P804" s="11"/>
      <c r="Q804" s="11" t="s">
        <v>5409</v>
      </c>
      <c r="S804" s="60" t="str">
        <f t="shared" si="12"/>
        <v>Stability</v>
      </c>
    </row>
    <row r="805" spans="1:19" ht="85" x14ac:dyDescent="0.4">
      <c r="A805" s="12" t="str">
        <f>VLOOKUP(E805,匯總複製!H:N,5,FALSE)</f>
        <v>Stability</v>
      </c>
      <c r="B805" s="12" t="str">
        <f>VLOOKUP(E805,匯總複製!H:N,7,FALSE)</f>
        <v>System Requirement</v>
      </c>
      <c r="C805" s="1" t="str">
        <f>VLOOKUP(A805,Feature統計!A:O,15,FALSE)</f>
        <v>Fail</v>
      </c>
      <c r="D805" s="1" t="str">
        <f>VLOOKUP(A805,Feature統計!A:O,5,FALSE)</f>
        <v>Terry</v>
      </c>
      <c r="E805" s="12" t="s">
        <v>490</v>
      </c>
      <c r="F805" s="12" t="str">
        <f>VLOOKUP(E805,匯總複製!H:J,2,FALSE)</f>
        <v>RTBM-36676</v>
      </c>
      <c r="G805" s="13">
        <f>IF(ISBLANK(VLOOKUP(A805,Feature統計!A:N,10,FALSE)),"",VLOOKUP(A805,Feature統計!A:N,10,FALSE))</f>
        <v>44866</v>
      </c>
      <c r="H805" s="13" t="str">
        <f>IF(ISBLANK(VLOOKUP(A805,Feature統計!A:N,11,FALSE)),"",VLOOKUP(A805,Feature統計!A:N,11,FALSE))</f>
        <v>MP Product</v>
      </c>
      <c r="I805" s="13">
        <f>IF(ISBLANK(VLOOKUP(A805,Feature統計!A:N,12,FALSE)),"",VLOOKUP(A805,Feature統計!A:N,12,FALSE))</f>
        <v>44866</v>
      </c>
      <c r="J805" s="13" t="str">
        <f>IF(ISBLANK(VLOOKUP(A805,Feature統計!A:N,13,FALSE)),"",VLOOKUP(A805,Feature統計!A:N,13,FALSE))</f>
        <v/>
      </c>
      <c r="K805" s="1" t="str">
        <f>IFERROR(VLOOKUP(E805,SystemTestCase!E:F,2,FALSE),VLOOKUP(E805,HW資料!A:B,2,FALSE))</f>
        <v>Pass</v>
      </c>
      <c r="L805" s="1"/>
      <c r="M805" s="13"/>
      <c r="N805" s="72" t="s">
        <v>1887</v>
      </c>
      <c r="O805" s="11" t="s">
        <v>7019</v>
      </c>
      <c r="P805" s="11"/>
      <c r="Q805" s="11" t="s">
        <v>5409</v>
      </c>
      <c r="S805" s="60" t="str">
        <f t="shared" si="12"/>
        <v>Stability</v>
      </c>
    </row>
    <row r="806" spans="1:19" x14ac:dyDescent="0.4">
      <c r="A806" s="12" t="str">
        <f>VLOOKUP(E806,匯總複製!H:N,5,FALSE)</f>
        <v>Stability</v>
      </c>
      <c r="B806" s="12" t="str">
        <f>VLOOKUP(E806,匯總複製!H:N,7,FALSE)</f>
        <v>System Requirement</v>
      </c>
      <c r="C806" s="1" t="str">
        <f>VLOOKUP(A806,Feature統計!A:O,15,FALSE)</f>
        <v>Fail</v>
      </c>
      <c r="D806" s="1" t="str">
        <f>VLOOKUP(A806,Feature統計!A:O,5,FALSE)</f>
        <v>Terry</v>
      </c>
      <c r="E806" s="12" t="s">
        <v>508</v>
      </c>
      <c r="F806" s="12" t="str">
        <f>VLOOKUP(E806,匯總複製!H:J,2,FALSE)</f>
        <v>RTBM-37050</v>
      </c>
      <c r="G806" s="13">
        <f>IF(ISBLANK(VLOOKUP(A806,Feature統計!A:N,10,FALSE)),"",VLOOKUP(A806,Feature統計!A:N,10,FALSE))</f>
        <v>44866</v>
      </c>
      <c r="H806" s="13" t="str">
        <f>IF(ISBLANK(VLOOKUP(A806,Feature統計!A:N,11,FALSE)),"",VLOOKUP(A806,Feature統計!A:N,11,FALSE))</f>
        <v>MP Product</v>
      </c>
      <c r="I806" s="13">
        <f>IF(ISBLANK(VLOOKUP(A806,Feature統計!A:N,12,FALSE)),"",VLOOKUP(A806,Feature統計!A:N,12,FALSE))</f>
        <v>44866</v>
      </c>
      <c r="J806" s="13" t="str">
        <f>IF(ISBLANK(VLOOKUP(A806,Feature統計!A:N,13,FALSE)),"",VLOOKUP(A806,Feature統計!A:N,13,FALSE))</f>
        <v/>
      </c>
      <c r="K806" s="1" t="str">
        <f>IFERROR(VLOOKUP(E806,SystemTestCase!E:F,2,FALSE),VLOOKUP(E806,HW資料!A:B,2,FALSE))</f>
        <v>StagePass</v>
      </c>
      <c r="L806" s="1"/>
      <c r="M806" s="13"/>
      <c r="N806" s="72"/>
      <c r="O806" s="11"/>
      <c r="P806" s="11"/>
      <c r="Q806" s="11"/>
      <c r="S806" t="str">
        <f t="shared" si="12"/>
        <v>Stability</v>
      </c>
    </row>
    <row r="807" spans="1:19" ht="136" x14ac:dyDescent="0.4">
      <c r="A807" s="12" t="str">
        <f>VLOOKUP(E807,匯總複製!H:N,5,FALSE)</f>
        <v>Stability</v>
      </c>
      <c r="B807" s="12" t="str">
        <f>VLOOKUP(E807,匯總複製!H:N,7,FALSE)</f>
        <v>System Requirement</v>
      </c>
      <c r="C807" s="1" t="str">
        <f>VLOOKUP(A807,Feature統計!A:O,15,FALSE)</f>
        <v>Fail</v>
      </c>
      <c r="D807" s="1" t="str">
        <f>VLOOKUP(A807,Feature統計!A:O,5,FALSE)</f>
        <v>Terry</v>
      </c>
      <c r="E807" s="12" t="s">
        <v>586</v>
      </c>
      <c r="F807" s="12" t="str">
        <f>VLOOKUP(E807,匯總複製!H:J,2,FALSE)</f>
        <v>RTBM-16994</v>
      </c>
      <c r="G807" s="13">
        <f>IF(ISBLANK(VLOOKUP(A807,Feature統計!A:N,10,FALSE)),"",VLOOKUP(A807,Feature統計!A:N,10,FALSE))</f>
        <v>44866</v>
      </c>
      <c r="H807" s="13" t="str">
        <f>IF(ISBLANK(VLOOKUP(A807,Feature統計!A:N,11,FALSE)),"",VLOOKUP(A807,Feature統計!A:N,11,FALSE))</f>
        <v>MP Product</v>
      </c>
      <c r="I807" s="13">
        <f>IF(ISBLANK(VLOOKUP(A807,Feature統計!A:N,12,FALSE)),"",VLOOKUP(A807,Feature統計!A:N,12,FALSE))</f>
        <v>44866</v>
      </c>
      <c r="J807" s="13" t="str">
        <f>IF(ISBLANK(VLOOKUP(A807,Feature統計!A:N,13,FALSE)),"",VLOOKUP(A807,Feature統計!A:N,13,FALSE))</f>
        <v/>
      </c>
      <c r="K807" s="1" t="str">
        <f>IFERROR(VLOOKUP(E807,SystemTestCase!E:F,2,FALSE),VLOOKUP(E807,HW資料!A:B,2,FALSE))</f>
        <v>Pass</v>
      </c>
      <c r="L807" s="79" t="s">
        <v>5421</v>
      </c>
      <c r="M807" s="13"/>
      <c r="N807" s="72" t="s">
        <v>1889</v>
      </c>
      <c r="O807" s="11" t="s">
        <v>7061</v>
      </c>
      <c r="P807" s="11"/>
      <c r="Q807" s="11" t="s">
        <v>5409</v>
      </c>
      <c r="S807" s="60" t="str">
        <f t="shared" si="12"/>
        <v>Stability</v>
      </c>
    </row>
    <row r="808" spans="1:19" ht="121.5" x14ac:dyDescent="0.4">
      <c r="A808" s="12" t="str">
        <f>VLOOKUP(E808,匯總複製!H:N,5,FALSE)</f>
        <v>Stability</v>
      </c>
      <c r="B808" s="12" t="str">
        <f>VLOOKUP(E808,匯總複製!H:N,7,FALSE)</f>
        <v>System Requirement</v>
      </c>
      <c r="C808" s="1" t="str">
        <f>VLOOKUP(A808,Feature統計!A:O,15,FALSE)</f>
        <v>Fail</v>
      </c>
      <c r="D808" s="1" t="str">
        <f>VLOOKUP(A808,Feature統計!A:O,5,FALSE)</f>
        <v>Terry</v>
      </c>
      <c r="E808" s="12" t="s">
        <v>588</v>
      </c>
      <c r="F808" s="12" t="str">
        <f>VLOOKUP(E808,匯總複製!H:J,2,FALSE)</f>
        <v>RTBM-16993</v>
      </c>
      <c r="G808" s="13">
        <f>IF(ISBLANK(VLOOKUP(A808,Feature統計!A:N,10,FALSE)),"",VLOOKUP(A808,Feature統計!A:N,10,FALSE))</f>
        <v>44866</v>
      </c>
      <c r="H808" s="13" t="str">
        <f>IF(ISBLANK(VLOOKUP(A808,Feature統計!A:N,11,FALSE)),"",VLOOKUP(A808,Feature統計!A:N,11,FALSE))</f>
        <v>MP Product</v>
      </c>
      <c r="I808" s="13">
        <f>IF(ISBLANK(VLOOKUP(A808,Feature統計!A:N,12,FALSE)),"",VLOOKUP(A808,Feature統計!A:N,12,FALSE))</f>
        <v>44866</v>
      </c>
      <c r="J808" s="13" t="str">
        <f>IF(ISBLANK(VLOOKUP(A808,Feature統計!A:N,13,FALSE)),"",VLOOKUP(A808,Feature統計!A:N,13,FALSE))</f>
        <v/>
      </c>
      <c r="K808" s="1" t="str">
        <f>IFERROR(VLOOKUP(E808,SystemTestCase!E:F,2,FALSE),VLOOKUP(E808,HW資料!A:B,2,FALSE))</f>
        <v>Pass</v>
      </c>
      <c r="L808" s="1"/>
      <c r="M808" s="13"/>
      <c r="N808" s="72" t="s">
        <v>1898</v>
      </c>
      <c r="O808" s="11" t="s">
        <v>7042</v>
      </c>
      <c r="P808" s="11"/>
      <c r="Q808" s="11" t="s">
        <v>5409</v>
      </c>
      <c r="S808" s="60" t="str">
        <f t="shared" si="12"/>
        <v>Stability</v>
      </c>
    </row>
    <row r="809" spans="1:19" ht="85" x14ac:dyDescent="0.4">
      <c r="A809" s="11" t="str">
        <f>VLOOKUP(E809,匯總複製!H:N,5,FALSE)</f>
        <v>Out of scope</v>
      </c>
      <c r="B809" s="12" t="str">
        <f>VLOOKUP(E809,匯總複製!H:N,7,FALSE)</f>
        <v>System Requirement</v>
      </c>
      <c r="C809" s="1" t="e">
        <f>VLOOKUP(A809,Feature統計!A:O,15,FALSE)</f>
        <v>#N/A</v>
      </c>
      <c r="D809" s="1" t="e">
        <f>VLOOKUP(A809,Feature統計!A:O,5,FALSE)</f>
        <v>#N/A</v>
      </c>
      <c r="E809" s="12" t="s">
        <v>578</v>
      </c>
      <c r="F809" s="12" t="str">
        <f>VLOOKUP(E809,匯總複製!H:J,2,FALSE)</f>
        <v>RTBM-16177</v>
      </c>
      <c r="G809" s="13" t="e">
        <f>IF(ISBLANK(VLOOKUP(A809,Feature統計!A:N,10,FALSE)),"",VLOOKUP(A809,Feature統計!A:N,10,FALSE))</f>
        <v>#N/A</v>
      </c>
      <c r="H809" s="13" t="e">
        <f>IF(ISBLANK(VLOOKUP(A809,Feature統計!A:N,11,FALSE)),"",VLOOKUP(A809,Feature統計!A:N,11,FALSE))</f>
        <v>#N/A</v>
      </c>
      <c r="I809" s="13" t="e">
        <f>IF(ISBLANK(VLOOKUP(A809,Feature統計!A:N,12,FALSE)),"",VLOOKUP(A809,Feature統計!A:N,12,FALSE))</f>
        <v>#N/A</v>
      </c>
      <c r="J809" s="13" t="e">
        <f>IF(ISBLANK(VLOOKUP(A809,Feature統計!A:N,13,FALSE)),"",VLOOKUP(A809,Feature統計!A:N,13,FALSE))</f>
        <v>#N/A</v>
      </c>
      <c r="K809" s="1" t="str">
        <f>IFERROR(VLOOKUP(E809,SystemTestCase!E:F,2,FALSE),VLOOKUP(E809,HW資料!A:B,2,FALSE))</f>
        <v>On-going</v>
      </c>
      <c r="L809" s="1"/>
      <c r="M809" s="13"/>
      <c r="N809" s="72"/>
      <c r="O809" s="11" t="s">
        <v>5359</v>
      </c>
      <c r="P809" s="11" t="s">
        <v>5357</v>
      </c>
      <c r="Q809" s="11"/>
      <c r="S809" t="str">
        <f t="shared" si="12"/>
        <v>Out of scopeOut of scope</v>
      </c>
    </row>
    <row r="810" spans="1:19" ht="119" x14ac:dyDescent="0.4">
      <c r="A810" s="12" t="str">
        <f>VLOOKUP(E810,匯總複製!H:N,5,FALSE)</f>
        <v>Support eCall positioning specifications</v>
      </c>
      <c r="B810" s="12" t="str">
        <f>VLOOKUP(E810,匯總複製!H:N,7,FALSE)</f>
        <v>System Requirement</v>
      </c>
      <c r="C810" s="1" t="str">
        <f>VLOOKUP(A810,Feature統計!A:O,15,FALSE)</f>
        <v>Pass</v>
      </c>
      <c r="D810" s="1" t="str">
        <f>VLOOKUP(A810,Feature統計!A:O,5,FALSE)</f>
        <v>Bear</v>
      </c>
      <c r="E810" s="12" t="s">
        <v>580</v>
      </c>
      <c r="F810" s="12" t="str">
        <f>VLOOKUP(E810,匯總複製!H:J,2,FALSE)</f>
        <v>RTBM-16167</v>
      </c>
      <c r="G810" s="13">
        <f>IF(ISBLANK(VLOOKUP(A810,Feature統計!A:N,10,FALSE)),"",VLOOKUP(A810,Feature統計!A:N,10,FALSE))</f>
        <v>44900</v>
      </c>
      <c r="H810" s="13">
        <f>IF(ISBLANK(VLOOKUP(A810,Feature統計!A:N,11,FALSE)),"",VLOOKUP(A810,Feature統計!A:N,11,FALSE))</f>
        <v>44985</v>
      </c>
      <c r="I810" s="13" t="str">
        <f>IF(ISBLANK(VLOOKUP(A810,Feature統計!A:N,12,FALSE)),"",VLOOKUP(A810,Feature統計!A:N,12,FALSE))</f>
        <v/>
      </c>
      <c r="J810" s="13" t="str">
        <f>IF(ISBLANK(VLOOKUP(A810,Feature統計!A:N,13,FALSE)),"",VLOOKUP(A810,Feature統計!A:N,13,FALSE))</f>
        <v/>
      </c>
      <c r="K810" s="1" t="str">
        <f>IFERROR(VLOOKUP(E810,SystemTestCase!E:F,2,FALSE),VLOOKUP(E810,HW資料!A:B,2,FALSE))</f>
        <v>Pass</v>
      </c>
      <c r="L810" s="1"/>
      <c r="M810" s="13"/>
      <c r="N810" s="72" t="s">
        <v>5299</v>
      </c>
      <c r="O810" s="11" t="s">
        <v>5424</v>
      </c>
      <c r="P810" s="11"/>
      <c r="Q810" s="11" t="s">
        <v>5409</v>
      </c>
      <c r="S810" s="60" t="str">
        <f t="shared" si="12"/>
        <v>Support eCall positioning specifications</v>
      </c>
    </row>
    <row r="811" spans="1:19" x14ac:dyDescent="0.4">
      <c r="A811" s="12" t="str">
        <f>VLOOKUP(E811,匯總複製!H:N,5,FALSE)</f>
        <v>Supported GNSS positioning system</v>
      </c>
      <c r="B811" s="12" t="str">
        <f>VLOOKUP(E811,匯總複製!H:N,7,FALSE)</f>
        <v>System Requirement</v>
      </c>
      <c r="C811" s="1" t="str">
        <f>VLOOKUP(A811,Feature統計!A:O,15,FALSE)</f>
        <v>Pass</v>
      </c>
      <c r="D811" s="1" t="str">
        <f>VLOOKUP(A811,Feature統計!A:O,5,FALSE)</f>
        <v>Bear</v>
      </c>
      <c r="E811" s="12" t="s">
        <v>55</v>
      </c>
      <c r="F811" s="12" t="str">
        <f>VLOOKUP(E811,匯總複製!H:J,2,FALSE)</f>
        <v>RTBM-36028</v>
      </c>
      <c r="G811" s="13">
        <f>IF(ISBLANK(VLOOKUP(A811,Feature統計!A:N,10,FALSE)),"",VLOOKUP(A811,Feature統計!A:N,10,FALSE))</f>
        <v>44866</v>
      </c>
      <c r="H811" s="13">
        <f>IF(ISBLANK(VLOOKUP(A811,Feature統計!A:N,11,FALSE)),"",VLOOKUP(A811,Feature統計!A:N,11,FALSE))</f>
        <v>44895</v>
      </c>
      <c r="I811" s="13">
        <f>IF(ISBLANK(VLOOKUP(A811,Feature統計!A:N,12,FALSE)),"",VLOOKUP(A811,Feature統計!A:N,12,FALSE))</f>
        <v>44866</v>
      </c>
      <c r="J811" s="13">
        <f>IF(ISBLANK(VLOOKUP(A811,Feature統計!A:N,13,FALSE)),"",VLOOKUP(A811,Feature統計!A:N,13,FALSE))</f>
        <v>44893</v>
      </c>
      <c r="K811" s="1" t="str">
        <f>IFERROR(VLOOKUP(E811,SystemTestCase!E:F,2,FALSE),VLOOKUP(E811,HW資料!A:B,2,FALSE))</f>
        <v>Pass</v>
      </c>
      <c r="L811" s="1"/>
      <c r="M811" s="13"/>
      <c r="N811" s="72"/>
      <c r="O811" s="11"/>
      <c r="P811" s="11"/>
      <c r="Q811" s="11"/>
      <c r="S811" t="str">
        <f t="shared" si="12"/>
        <v>Supported GNSS positioning system</v>
      </c>
    </row>
    <row r="812" spans="1:19" x14ac:dyDescent="0.4">
      <c r="A812" s="12" t="str">
        <f>VLOOKUP(E812,匯總複製!H:N,5,FALSE)</f>
        <v>Supported GNSS positioning system</v>
      </c>
      <c r="B812" s="12" t="str">
        <f>VLOOKUP(E812,匯總複製!H:N,7,FALSE)</f>
        <v>System Requirement</v>
      </c>
      <c r="C812" s="1" t="str">
        <f>VLOOKUP(A812,Feature統計!A:O,15,FALSE)</f>
        <v>Pass</v>
      </c>
      <c r="D812" s="1" t="str">
        <f>VLOOKUP(A812,Feature統計!A:O,5,FALSE)</f>
        <v>Bear</v>
      </c>
      <c r="E812" s="12" t="s">
        <v>451</v>
      </c>
      <c r="F812" s="12" t="str">
        <f>VLOOKUP(E812,匯總複製!H:J,2,FALSE)</f>
        <v>RTBM-36029</v>
      </c>
      <c r="G812" s="13">
        <f>IF(ISBLANK(VLOOKUP(A812,Feature統計!A:N,10,FALSE)),"",VLOOKUP(A812,Feature統計!A:N,10,FALSE))</f>
        <v>44866</v>
      </c>
      <c r="H812" s="13">
        <f>IF(ISBLANK(VLOOKUP(A812,Feature統計!A:N,11,FALSE)),"",VLOOKUP(A812,Feature統計!A:N,11,FALSE))</f>
        <v>44895</v>
      </c>
      <c r="I812" s="13">
        <f>IF(ISBLANK(VLOOKUP(A812,Feature統計!A:N,12,FALSE)),"",VLOOKUP(A812,Feature統計!A:N,12,FALSE))</f>
        <v>44866</v>
      </c>
      <c r="J812" s="13">
        <f>IF(ISBLANK(VLOOKUP(A812,Feature統計!A:N,13,FALSE)),"",VLOOKUP(A812,Feature統計!A:N,13,FALSE))</f>
        <v>44893</v>
      </c>
      <c r="K812" s="1" t="str">
        <f>IFERROR(VLOOKUP(E812,SystemTestCase!E:F,2,FALSE),VLOOKUP(E812,HW資料!A:B,2,FALSE))</f>
        <v>StagePass</v>
      </c>
      <c r="L812" s="1"/>
      <c r="M812" s="13"/>
      <c r="N812" s="72"/>
      <c r="O812" s="11"/>
      <c r="P812" s="11"/>
      <c r="Q812" s="11"/>
      <c r="S812" t="str">
        <f t="shared" si="12"/>
        <v>Supported GNSS positioning system</v>
      </c>
    </row>
    <row r="813" spans="1:19" x14ac:dyDescent="0.4">
      <c r="A813" s="12" t="str">
        <f>VLOOKUP(E813,匯總複製!H:N,5,FALSE)</f>
        <v>Supported GNSS positioning system</v>
      </c>
      <c r="B813" s="12" t="str">
        <f>VLOOKUP(E813,匯總複製!H:N,7,FALSE)</f>
        <v>System Requirement</v>
      </c>
      <c r="C813" s="1" t="str">
        <f>VLOOKUP(A813,Feature統計!A:O,15,FALSE)</f>
        <v>Pass</v>
      </c>
      <c r="D813" s="1" t="str">
        <f>VLOOKUP(A813,Feature統計!A:O,5,FALSE)</f>
        <v>Bear</v>
      </c>
      <c r="E813" s="12" t="s">
        <v>472</v>
      </c>
      <c r="F813" s="12" t="str">
        <f>VLOOKUP(E813,匯總複製!H:J,2,FALSE)</f>
        <v>RTBM-36026</v>
      </c>
      <c r="G813" s="13">
        <f>IF(ISBLANK(VLOOKUP(A813,Feature統計!A:N,10,FALSE)),"",VLOOKUP(A813,Feature統計!A:N,10,FALSE))</f>
        <v>44866</v>
      </c>
      <c r="H813" s="13">
        <f>IF(ISBLANK(VLOOKUP(A813,Feature統計!A:N,11,FALSE)),"",VLOOKUP(A813,Feature統計!A:N,11,FALSE))</f>
        <v>44895</v>
      </c>
      <c r="I813" s="13">
        <f>IF(ISBLANK(VLOOKUP(A813,Feature統計!A:N,12,FALSE)),"",VLOOKUP(A813,Feature統計!A:N,12,FALSE))</f>
        <v>44866</v>
      </c>
      <c r="J813" s="13">
        <f>IF(ISBLANK(VLOOKUP(A813,Feature統計!A:N,13,FALSE)),"",VLOOKUP(A813,Feature統計!A:N,13,FALSE))</f>
        <v>44893</v>
      </c>
      <c r="K813" s="1" t="str">
        <f>IFERROR(VLOOKUP(E813,SystemTestCase!E:F,2,FALSE),VLOOKUP(E813,HW資料!A:B,2,FALSE))</f>
        <v>Pass</v>
      </c>
      <c r="L813" s="1"/>
      <c r="M813" s="13"/>
      <c r="N813" s="72"/>
      <c r="O813" s="11"/>
      <c r="P813" s="11"/>
      <c r="Q813" s="11"/>
      <c r="S813" t="str">
        <f t="shared" si="12"/>
        <v>Supported GNSS positioning system</v>
      </c>
    </row>
    <row r="814" spans="1:19" x14ac:dyDescent="0.4">
      <c r="A814" s="12" t="str">
        <f>VLOOKUP(E814,匯總複製!H:N,5,FALSE)</f>
        <v>Supported GNSS positioning system</v>
      </c>
      <c r="B814" s="12" t="str">
        <f>VLOOKUP(E814,匯總複製!H:N,7,FALSE)</f>
        <v>System Requirement</v>
      </c>
      <c r="C814" s="1" t="str">
        <f>VLOOKUP(A814,Feature統計!A:O,15,FALSE)</f>
        <v>Pass</v>
      </c>
      <c r="D814" s="1" t="str">
        <f>VLOOKUP(A814,Feature統計!A:O,5,FALSE)</f>
        <v>Bear</v>
      </c>
      <c r="E814" s="12" t="s">
        <v>496</v>
      </c>
      <c r="F814" s="12" t="str">
        <f>VLOOKUP(E814,匯總複製!H:J,2,FALSE)</f>
        <v>RTBM-36025</v>
      </c>
      <c r="G814" s="13">
        <f>IF(ISBLANK(VLOOKUP(A814,Feature統計!A:N,10,FALSE)),"",VLOOKUP(A814,Feature統計!A:N,10,FALSE))</f>
        <v>44866</v>
      </c>
      <c r="H814" s="13">
        <f>IF(ISBLANK(VLOOKUP(A814,Feature統計!A:N,11,FALSE)),"",VLOOKUP(A814,Feature統計!A:N,11,FALSE))</f>
        <v>44895</v>
      </c>
      <c r="I814" s="13">
        <f>IF(ISBLANK(VLOOKUP(A814,Feature統計!A:N,12,FALSE)),"",VLOOKUP(A814,Feature統計!A:N,12,FALSE))</f>
        <v>44866</v>
      </c>
      <c r="J814" s="13">
        <f>IF(ISBLANK(VLOOKUP(A814,Feature統計!A:N,13,FALSE)),"",VLOOKUP(A814,Feature統計!A:N,13,FALSE))</f>
        <v>44893</v>
      </c>
      <c r="K814" s="1" t="str">
        <f>IFERROR(VLOOKUP(E814,SystemTestCase!E:F,2,FALSE),VLOOKUP(E814,HW資料!A:B,2,FALSE))</f>
        <v>Pass</v>
      </c>
      <c r="L814" s="1"/>
      <c r="M814" s="13"/>
      <c r="N814" s="72"/>
      <c r="O814" s="11"/>
      <c r="P814" s="11"/>
      <c r="Q814" s="11"/>
      <c r="S814" t="str">
        <f t="shared" si="12"/>
        <v>Supported GNSS positioning system</v>
      </c>
    </row>
    <row r="815" spans="1:19" x14ac:dyDescent="0.4">
      <c r="A815" s="12" t="str">
        <f>VLOOKUP(E815,匯總複製!H:N,5,FALSE)</f>
        <v>Supported GNSS positioning system</v>
      </c>
      <c r="B815" s="12" t="str">
        <f>VLOOKUP(E815,匯總複製!H:N,7,FALSE)</f>
        <v>System Requirement</v>
      </c>
      <c r="C815" s="1" t="str">
        <f>VLOOKUP(A815,Feature統計!A:O,15,FALSE)</f>
        <v>Pass</v>
      </c>
      <c r="D815" s="1" t="str">
        <f>VLOOKUP(A815,Feature統計!A:O,5,FALSE)</f>
        <v>Bear</v>
      </c>
      <c r="E815" s="12" t="s">
        <v>518</v>
      </c>
      <c r="F815" s="12" t="str">
        <f>VLOOKUP(E815,匯總複製!H:J,2,FALSE)</f>
        <v>RTBM-36024</v>
      </c>
      <c r="G815" s="13">
        <f>IF(ISBLANK(VLOOKUP(A815,Feature統計!A:N,10,FALSE)),"",VLOOKUP(A815,Feature統計!A:N,10,FALSE))</f>
        <v>44866</v>
      </c>
      <c r="H815" s="13">
        <f>IF(ISBLANK(VLOOKUP(A815,Feature統計!A:N,11,FALSE)),"",VLOOKUP(A815,Feature統計!A:N,11,FALSE))</f>
        <v>44895</v>
      </c>
      <c r="I815" s="13">
        <f>IF(ISBLANK(VLOOKUP(A815,Feature統計!A:N,12,FALSE)),"",VLOOKUP(A815,Feature統計!A:N,12,FALSE))</f>
        <v>44866</v>
      </c>
      <c r="J815" s="13">
        <f>IF(ISBLANK(VLOOKUP(A815,Feature統計!A:N,13,FALSE)),"",VLOOKUP(A815,Feature統計!A:N,13,FALSE))</f>
        <v>44893</v>
      </c>
      <c r="K815" s="1" t="str">
        <f>IFERROR(VLOOKUP(E815,SystemTestCase!E:F,2,FALSE),VLOOKUP(E815,HW資料!A:B,2,FALSE))</f>
        <v>Pass</v>
      </c>
      <c r="L815" s="1"/>
      <c r="M815" s="13"/>
      <c r="N815" s="72"/>
      <c r="O815" s="11"/>
      <c r="P815" s="11"/>
      <c r="Q815" s="11"/>
      <c r="S815" t="str">
        <f t="shared" si="12"/>
        <v>Supported GNSS positioning system</v>
      </c>
    </row>
    <row r="816" spans="1:19" x14ac:dyDescent="0.4">
      <c r="A816" s="12" t="str">
        <f>VLOOKUP(E816,匯總複製!H:N,5,FALSE)</f>
        <v>Supported GNSS positioning system</v>
      </c>
      <c r="B816" s="12" t="str">
        <f>VLOOKUP(E816,匯總複製!H:N,7,FALSE)</f>
        <v>System Requirement</v>
      </c>
      <c r="C816" s="1" t="str">
        <f>VLOOKUP(A816,Feature統計!A:O,15,FALSE)</f>
        <v>Pass</v>
      </c>
      <c r="D816" s="1" t="str">
        <f>VLOOKUP(A816,Feature統計!A:O,5,FALSE)</f>
        <v>Bear</v>
      </c>
      <c r="E816" s="12" t="s">
        <v>562</v>
      </c>
      <c r="F816" s="12" t="str">
        <f>VLOOKUP(E816,匯總複製!H:J,2,FALSE)</f>
        <v>RTBM-36021</v>
      </c>
      <c r="G816" s="13">
        <f>IF(ISBLANK(VLOOKUP(A816,Feature統計!A:N,10,FALSE)),"",VLOOKUP(A816,Feature統計!A:N,10,FALSE))</f>
        <v>44866</v>
      </c>
      <c r="H816" s="13">
        <f>IF(ISBLANK(VLOOKUP(A816,Feature統計!A:N,11,FALSE)),"",VLOOKUP(A816,Feature統計!A:N,11,FALSE))</f>
        <v>44895</v>
      </c>
      <c r="I816" s="13">
        <f>IF(ISBLANK(VLOOKUP(A816,Feature統計!A:N,12,FALSE)),"",VLOOKUP(A816,Feature統計!A:N,12,FALSE))</f>
        <v>44866</v>
      </c>
      <c r="J816" s="13">
        <f>IF(ISBLANK(VLOOKUP(A816,Feature統計!A:N,13,FALSE)),"",VLOOKUP(A816,Feature統計!A:N,13,FALSE))</f>
        <v>44893</v>
      </c>
      <c r="K816" s="1" t="str">
        <f>IFERROR(VLOOKUP(E816,SystemTestCase!E:F,2,FALSE),VLOOKUP(E816,HW資料!A:B,2,FALSE))</f>
        <v>Pass</v>
      </c>
      <c r="L816" s="1"/>
      <c r="M816" s="13"/>
      <c r="N816" s="72"/>
      <c r="O816" s="11"/>
      <c r="P816" s="11"/>
      <c r="Q816" s="11"/>
      <c r="S816" t="str">
        <f t="shared" si="12"/>
        <v>Supported GNSS positioning system</v>
      </c>
    </row>
    <row r="817" spans="1:19" x14ac:dyDescent="0.4">
      <c r="A817" s="12" t="str">
        <f>VLOOKUP(E817,匯總複製!H:N,5,FALSE)</f>
        <v>Supported GNSS positioning system</v>
      </c>
      <c r="B817" s="12" t="str">
        <f>VLOOKUP(E817,匯總複製!H:N,7,FALSE)</f>
        <v>System Requirement</v>
      </c>
      <c r="C817" s="1" t="str">
        <f>VLOOKUP(A817,Feature統計!A:O,15,FALSE)</f>
        <v>Pass</v>
      </c>
      <c r="D817" s="1" t="str">
        <f>VLOOKUP(A817,Feature統計!A:O,5,FALSE)</f>
        <v>Bear</v>
      </c>
      <c r="E817" s="12" t="s">
        <v>711</v>
      </c>
      <c r="F817" s="12" t="str">
        <f>VLOOKUP(E817,匯總複製!H:J,2,FALSE)</f>
        <v>RTBM-36031</v>
      </c>
      <c r="G817" s="13">
        <f>IF(ISBLANK(VLOOKUP(A817,Feature統計!A:N,10,FALSE)),"",VLOOKUP(A817,Feature統計!A:N,10,FALSE))</f>
        <v>44866</v>
      </c>
      <c r="H817" s="13">
        <f>IF(ISBLANK(VLOOKUP(A817,Feature統計!A:N,11,FALSE)),"",VLOOKUP(A817,Feature統計!A:N,11,FALSE))</f>
        <v>44895</v>
      </c>
      <c r="I817" s="13">
        <f>IF(ISBLANK(VLOOKUP(A817,Feature統計!A:N,12,FALSE)),"",VLOOKUP(A817,Feature統計!A:N,12,FALSE))</f>
        <v>44866</v>
      </c>
      <c r="J817" s="13">
        <f>IF(ISBLANK(VLOOKUP(A817,Feature統計!A:N,13,FALSE)),"",VLOOKUP(A817,Feature統計!A:N,13,FALSE))</f>
        <v>44893</v>
      </c>
      <c r="K817" s="1" t="str">
        <f>IFERROR(VLOOKUP(E817,SystemTestCase!E:F,2,FALSE),VLOOKUP(E817,HW資料!A:B,2,FALSE))</f>
        <v>Pass</v>
      </c>
      <c r="L817" s="1"/>
      <c r="M817" s="13"/>
      <c r="N817" s="72"/>
      <c r="O817" s="11"/>
      <c r="P817" s="11"/>
      <c r="Q817" s="11"/>
      <c r="S817" t="str">
        <f t="shared" si="12"/>
        <v>Supported GNSS positioning system</v>
      </c>
    </row>
    <row r="818" spans="1:19" x14ac:dyDescent="0.4">
      <c r="A818" s="12" t="str">
        <f>VLOOKUP(E818,匯總複製!H:N,5,FALSE)</f>
        <v>Supported GNSS positioning system</v>
      </c>
      <c r="B818" s="12" t="str">
        <f>VLOOKUP(E818,匯總複製!H:N,7,FALSE)</f>
        <v>System Requirement</v>
      </c>
      <c r="C818" s="1" t="str">
        <f>VLOOKUP(A818,Feature統計!A:O,15,FALSE)</f>
        <v>Pass</v>
      </c>
      <c r="D818" s="1" t="str">
        <f>VLOOKUP(A818,Feature統計!A:O,5,FALSE)</f>
        <v>Bear</v>
      </c>
      <c r="E818" s="12" t="s">
        <v>733</v>
      </c>
      <c r="F818" s="12" t="str">
        <f>VLOOKUP(E818,匯總複製!H:J,2,FALSE)</f>
        <v>RTBM-36022</v>
      </c>
      <c r="G818" s="13">
        <f>IF(ISBLANK(VLOOKUP(A818,Feature統計!A:N,10,FALSE)),"",VLOOKUP(A818,Feature統計!A:N,10,FALSE))</f>
        <v>44866</v>
      </c>
      <c r="H818" s="13">
        <f>IF(ISBLANK(VLOOKUP(A818,Feature統計!A:N,11,FALSE)),"",VLOOKUP(A818,Feature統計!A:N,11,FALSE))</f>
        <v>44895</v>
      </c>
      <c r="I818" s="13">
        <f>IF(ISBLANK(VLOOKUP(A818,Feature統計!A:N,12,FALSE)),"",VLOOKUP(A818,Feature統計!A:N,12,FALSE))</f>
        <v>44866</v>
      </c>
      <c r="J818" s="13">
        <f>IF(ISBLANK(VLOOKUP(A818,Feature統計!A:N,13,FALSE)),"",VLOOKUP(A818,Feature統計!A:N,13,FALSE))</f>
        <v>44893</v>
      </c>
      <c r="K818" s="1" t="str">
        <f>IFERROR(VLOOKUP(E818,SystemTestCase!E:F,2,FALSE),VLOOKUP(E818,HW資料!A:B,2,FALSE))</f>
        <v>Pass</v>
      </c>
      <c r="L818" s="1"/>
      <c r="M818" s="13"/>
      <c r="N818" s="72"/>
      <c r="O818" s="11"/>
      <c r="P818" s="11"/>
      <c r="Q818" s="11"/>
      <c r="S818" t="str">
        <f t="shared" si="12"/>
        <v>Supported GNSS positioning system</v>
      </c>
    </row>
    <row r="819" spans="1:19" x14ac:dyDescent="0.4">
      <c r="A819" s="12" t="str">
        <f>VLOOKUP(E819,匯總複製!H:N,5,FALSE)</f>
        <v>Cellular antenna high level requirement</v>
      </c>
      <c r="B819" s="12" t="str">
        <f>VLOOKUP(E819,匯總複製!H:N,7,FALSE)</f>
        <v>System Requirement</v>
      </c>
      <c r="C819" s="1" t="str">
        <f>VLOOKUP(A819,Feature統計!A:O,15,FALSE)</f>
        <v>Pass</v>
      </c>
      <c r="D819" s="1" t="str">
        <f>VLOOKUP(A819,Feature統計!A:O,5,FALSE)</f>
        <v>Bear</v>
      </c>
      <c r="E819" s="12" t="s">
        <v>48</v>
      </c>
      <c r="F819" s="12" t="str">
        <f>VLOOKUP(E819,匯總複製!H:J,2,FALSE)</f>
        <v>RTBM-35996</v>
      </c>
      <c r="G819" s="13">
        <f>IF(ISBLANK(VLOOKUP(A819,Feature統計!A:N,10,FALSE)),"",VLOOKUP(A819,Feature統計!A:N,10,FALSE))</f>
        <v>44914</v>
      </c>
      <c r="H819" s="13">
        <f>IF(ISBLANK(VLOOKUP(A819,Feature統計!A:N,11,FALSE)),"",VLOOKUP(A819,Feature統計!A:N,11,FALSE))</f>
        <v>44926</v>
      </c>
      <c r="I819" s="13">
        <f>IF(ISBLANK(VLOOKUP(A819,Feature統計!A:N,12,FALSE)),"",VLOOKUP(A819,Feature統計!A:N,12,FALSE))</f>
        <v>44908</v>
      </c>
      <c r="J819" s="13" t="str">
        <f>IF(ISBLANK(VLOOKUP(A819,Feature統計!A:N,13,FALSE)),"",VLOOKUP(A819,Feature統計!A:N,13,FALSE))</f>
        <v/>
      </c>
      <c r="K819" s="1" t="str">
        <f>IFERROR(VLOOKUP(E819,SystemTestCase!E:F,2,FALSE),VLOOKUP(E819,HW資料!A:B,2,FALSE))</f>
        <v>Pass</v>
      </c>
      <c r="L819" s="1"/>
      <c r="M819" s="13"/>
      <c r="N819" s="72"/>
      <c r="O819" s="11"/>
      <c r="P819" s="11"/>
      <c r="Q819" s="11"/>
      <c r="S819" t="str">
        <f t="shared" si="12"/>
        <v>Cellular antenna high level requirement</v>
      </c>
    </row>
    <row r="820" spans="1:19" x14ac:dyDescent="0.4">
      <c r="A820" s="12" t="str">
        <f>VLOOKUP(E820,匯總複製!H:N,5,FALSE)</f>
        <v>Cellular antenna high level requirement</v>
      </c>
      <c r="B820" s="12" t="str">
        <f>VLOOKUP(E820,匯總複製!H:N,7,FALSE)</f>
        <v>System Requirement</v>
      </c>
      <c r="C820" s="1" t="str">
        <f>VLOOKUP(A820,Feature統計!A:O,15,FALSE)</f>
        <v>Pass</v>
      </c>
      <c r="D820" s="1" t="str">
        <f>VLOOKUP(A820,Feature統計!A:O,5,FALSE)</f>
        <v>Bear</v>
      </c>
      <c r="E820" s="12" t="s">
        <v>735</v>
      </c>
      <c r="F820" s="12" t="str">
        <f>VLOOKUP(E820,匯總複製!H:J,2,FALSE)</f>
        <v>RTBM-35994</v>
      </c>
      <c r="G820" s="13">
        <f>IF(ISBLANK(VLOOKUP(A820,Feature統計!A:N,10,FALSE)),"",VLOOKUP(A820,Feature統計!A:N,10,FALSE))</f>
        <v>44914</v>
      </c>
      <c r="H820" s="13">
        <f>IF(ISBLANK(VLOOKUP(A820,Feature統計!A:N,11,FALSE)),"",VLOOKUP(A820,Feature統計!A:N,11,FALSE))</f>
        <v>44926</v>
      </c>
      <c r="I820" s="13">
        <f>IF(ISBLANK(VLOOKUP(A820,Feature統計!A:N,12,FALSE)),"",VLOOKUP(A820,Feature統計!A:N,12,FALSE))</f>
        <v>44908</v>
      </c>
      <c r="J820" s="13" t="str">
        <f>IF(ISBLANK(VLOOKUP(A820,Feature統計!A:N,13,FALSE)),"",VLOOKUP(A820,Feature統計!A:N,13,FALSE))</f>
        <v/>
      </c>
      <c r="K820" s="1" t="str">
        <f>IFERROR(VLOOKUP(E820,SystemTestCase!E:F,2,FALSE),VLOOKUP(E820,HW資料!A:B,2,FALSE))</f>
        <v>Pass</v>
      </c>
      <c r="L820" s="1"/>
      <c r="M820" s="13"/>
      <c r="N820" s="72"/>
      <c r="O820" s="11"/>
      <c r="P820" s="11"/>
      <c r="Q820" s="11"/>
      <c r="S820" t="str">
        <f t="shared" si="12"/>
        <v>Cellular antenna high level requirement</v>
      </c>
    </row>
    <row r="821" spans="1:19" x14ac:dyDescent="0.4">
      <c r="A821" s="12" t="str">
        <f>VLOOKUP(E821,匯總複製!H:N,5,FALSE)</f>
        <v>System to be wake up by triggers</v>
      </c>
      <c r="B821" s="12" t="str">
        <f>VLOOKUP(E821,匯總複製!H:N,7,FALSE)</f>
        <v>Hardware Requirement</v>
      </c>
      <c r="C821" s="1" t="str">
        <f>VLOOKUP(A821,Feature統計!A:O,15,FALSE)</f>
        <v>Pass</v>
      </c>
      <c r="D821" s="1" t="str">
        <f>VLOOKUP(A821,Feature統計!A:O,5,FALSE)</f>
        <v>Benson</v>
      </c>
      <c r="E821" s="12" t="s">
        <v>1474</v>
      </c>
      <c r="F821" s="12" t="str">
        <f>VLOOKUP(E821,匯總複製!H:J,2,FALSE)</f>
        <v>RTBM-24431</v>
      </c>
      <c r="G821" s="13">
        <f>IF(ISBLANK(VLOOKUP(A821,Feature統計!A:N,10,FALSE)),"",VLOOKUP(A821,Feature統計!A:N,10,FALSE))</f>
        <v>44835</v>
      </c>
      <c r="H821" s="13">
        <f>IF(ISBLANK(VLOOKUP(A821,Feature統計!A:N,11,FALSE)),"",VLOOKUP(A821,Feature統計!A:N,11,FALSE))</f>
        <v>44926</v>
      </c>
      <c r="I821" s="13">
        <f>IF(ISBLANK(VLOOKUP(A821,Feature統計!A:N,12,FALSE)),"",VLOOKUP(A821,Feature統計!A:N,12,FALSE))</f>
        <v>44835</v>
      </c>
      <c r="J821" s="13">
        <f>IF(ISBLANK(VLOOKUP(A821,Feature統計!A:N,13,FALSE)),"",VLOOKUP(A821,Feature統計!A:N,13,FALSE))</f>
        <v>44923</v>
      </c>
      <c r="K821" s="1" t="str">
        <f>IFERROR(VLOOKUP(E821,SystemTestCase!E:F,2,FALSE),VLOOKUP(E821,HW資料!A:B,2,FALSE))</f>
        <v>Pass</v>
      </c>
      <c r="L821" s="1"/>
      <c r="M821" s="13"/>
      <c r="N821" s="72"/>
      <c r="O821" s="11"/>
      <c r="P821" s="11"/>
      <c r="Q821" s="11"/>
      <c r="S821" t="str">
        <f t="shared" si="12"/>
        <v>System to be wake up by triggers</v>
      </c>
    </row>
    <row r="822" spans="1:19" x14ac:dyDescent="0.4">
      <c r="A822" s="12" t="str">
        <f>VLOOKUP(E822,匯總複製!H:N,5,FALSE)</f>
        <v>System to be wake up by triggers</v>
      </c>
      <c r="B822" s="12" t="str">
        <f>VLOOKUP(E822,匯總複製!H:N,7,FALSE)</f>
        <v>System Requirement</v>
      </c>
      <c r="C822" s="1" t="str">
        <f>VLOOKUP(A822,Feature統計!A:O,15,FALSE)</f>
        <v>Pass</v>
      </c>
      <c r="D822" s="1" t="str">
        <f>VLOOKUP(A822,Feature統計!A:O,5,FALSE)</f>
        <v>Benson</v>
      </c>
      <c r="E822" s="12" t="s">
        <v>798</v>
      </c>
      <c r="F822" s="12" t="str">
        <f>VLOOKUP(E822,匯總複製!H:J,2,FALSE)</f>
        <v>RTBM-25262</v>
      </c>
      <c r="G822" s="13">
        <f>IF(ISBLANK(VLOOKUP(A822,Feature統計!A:N,10,FALSE)),"",VLOOKUP(A822,Feature統計!A:N,10,FALSE))</f>
        <v>44835</v>
      </c>
      <c r="H822" s="13">
        <f>IF(ISBLANK(VLOOKUP(A822,Feature統計!A:N,11,FALSE)),"",VLOOKUP(A822,Feature統計!A:N,11,FALSE))</f>
        <v>44926</v>
      </c>
      <c r="I822" s="13">
        <f>IF(ISBLANK(VLOOKUP(A822,Feature統計!A:N,12,FALSE)),"",VLOOKUP(A822,Feature統計!A:N,12,FALSE))</f>
        <v>44835</v>
      </c>
      <c r="J822" s="13">
        <f>IF(ISBLANK(VLOOKUP(A822,Feature統計!A:N,13,FALSE)),"",VLOOKUP(A822,Feature統計!A:N,13,FALSE))</f>
        <v>44923</v>
      </c>
      <c r="K822" s="1" t="str">
        <f>IFERROR(VLOOKUP(E822,SystemTestCase!E:F,2,FALSE),VLOOKUP(E822,HW資料!A:B,2,FALSE))</f>
        <v>Pass</v>
      </c>
      <c r="L822" s="1"/>
      <c r="M822" s="13"/>
      <c r="N822" s="72"/>
      <c r="O822" s="11" t="s">
        <v>5260</v>
      </c>
      <c r="P822" s="11"/>
      <c r="Q822" s="11"/>
      <c r="S822" t="str">
        <f t="shared" si="12"/>
        <v>System to be wake up by triggers</v>
      </c>
    </row>
    <row r="823" spans="1:19" s="68" customFormat="1" x14ac:dyDescent="0.4">
      <c r="A823" s="65" t="str">
        <f>VLOOKUP(E823,匯總複製!H:N,5,FALSE)</f>
        <v>The radio component feature complies of HW SKU.</v>
      </c>
      <c r="B823" s="65" t="str">
        <f>VLOOKUP(E823,匯總複製!H:N,7,FALSE)</f>
        <v>Hardware Requirement</v>
      </c>
      <c r="C823" s="66" t="e">
        <f>VLOOKUP(A823,Feature統計!A:O,15,FALSE)</f>
        <v>#N/A</v>
      </c>
      <c r="D823" s="66" t="e">
        <f>VLOOKUP(A823,Feature統計!A:O,5,FALSE)</f>
        <v>#N/A</v>
      </c>
      <c r="E823" s="65" t="s">
        <v>1249</v>
      </c>
      <c r="F823" s="12" t="str">
        <f>VLOOKUP(E823,匯總複製!H:J,2,FALSE)</f>
        <v>RTBM-37245</v>
      </c>
      <c r="G823" s="67" t="e">
        <f>IF(ISBLANK(VLOOKUP(A823,Feature統計!A:N,10,FALSE)),"",VLOOKUP(A823,Feature統計!A:N,10,FALSE))</f>
        <v>#N/A</v>
      </c>
      <c r="H823" s="67" t="e">
        <f>IF(ISBLANK(VLOOKUP(A823,Feature統計!A:N,11,FALSE)),"",VLOOKUP(A823,Feature統計!A:N,11,FALSE))</f>
        <v>#N/A</v>
      </c>
      <c r="I823" s="67" t="e">
        <f>IF(ISBLANK(VLOOKUP(A823,Feature統計!A:N,12,FALSE)),"",VLOOKUP(A823,Feature統計!A:N,12,FALSE))</f>
        <v>#N/A</v>
      </c>
      <c r="J823" s="67" t="e">
        <f>IF(ISBLANK(VLOOKUP(A823,Feature統計!A:N,13,FALSE)),"",VLOOKUP(A823,Feature統計!A:N,13,FALSE))</f>
        <v>#N/A</v>
      </c>
      <c r="K823" s="66" t="str">
        <f>IFERROR(VLOOKUP(E823,SystemTestCase!E:F,2,FALSE),VLOOKUP(E823,HW資料!A:B,2,FALSE))</f>
        <v>Pass</v>
      </c>
      <c r="L823" s="1"/>
      <c r="M823" s="13"/>
      <c r="N823" s="72"/>
      <c r="O823" s="59" t="s">
        <v>3002</v>
      </c>
      <c r="P823" s="59"/>
      <c r="Q823" s="11"/>
      <c r="S823" t="str">
        <f t="shared" si="12"/>
        <v>The radio component feature complies of HW SKU.</v>
      </c>
    </row>
    <row r="824" spans="1:19" s="68" customFormat="1" x14ac:dyDescent="0.4">
      <c r="A824" s="65" t="str">
        <f>VLOOKUP(E824,匯總複製!H:N,5,FALSE)</f>
        <v>The radio component feature complies of HW SKU.</v>
      </c>
      <c r="B824" s="65" t="str">
        <f>VLOOKUP(E824,匯總複製!H:N,7,FALSE)</f>
        <v>Hardware Requirement</v>
      </c>
      <c r="C824" s="66" t="e">
        <f>VLOOKUP(A824,Feature統計!A:O,15,FALSE)</f>
        <v>#N/A</v>
      </c>
      <c r="D824" s="66" t="e">
        <f>VLOOKUP(A824,Feature統計!A:O,5,FALSE)</f>
        <v>#N/A</v>
      </c>
      <c r="E824" s="65" t="s">
        <v>1364</v>
      </c>
      <c r="F824" s="12" t="str">
        <f>VLOOKUP(E824,匯總複製!H:J,2,FALSE)</f>
        <v>RTBM-37246</v>
      </c>
      <c r="G824" s="67" t="e">
        <f>IF(ISBLANK(VLOOKUP(A824,Feature統計!A:N,10,FALSE)),"",VLOOKUP(A824,Feature統計!A:N,10,FALSE))</f>
        <v>#N/A</v>
      </c>
      <c r="H824" s="67" t="e">
        <f>IF(ISBLANK(VLOOKUP(A824,Feature統計!A:N,11,FALSE)),"",VLOOKUP(A824,Feature統計!A:N,11,FALSE))</f>
        <v>#N/A</v>
      </c>
      <c r="I824" s="67" t="e">
        <f>IF(ISBLANK(VLOOKUP(A824,Feature統計!A:N,12,FALSE)),"",VLOOKUP(A824,Feature統計!A:N,12,FALSE))</f>
        <v>#N/A</v>
      </c>
      <c r="J824" s="67" t="e">
        <f>IF(ISBLANK(VLOOKUP(A824,Feature統計!A:N,13,FALSE)),"",VLOOKUP(A824,Feature統計!A:N,13,FALSE))</f>
        <v>#N/A</v>
      </c>
      <c r="K824" s="66" t="str">
        <f>IFERROR(VLOOKUP(E824,SystemTestCase!E:F,2,FALSE),VLOOKUP(E824,HW資料!A:B,2,FALSE))</f>
        <v>Pass</v>
      </c>
      <c r="L824" s="1"/>
      <c r="M824" s="13"/>
      <c r="N824" s="72"/>
      <c r="O824" s="59" t="s">
        <v>3002</v>
      </c>
      <c r="P824" s="59"/>
      <c r="Q824" s="11"/>
      <c r="S824" t="str">
        <f t="shared" si="12"/>
        <v>The radio component feature complies of HW SKU.</v>
      </c>
    </row>
    <row r="825" spans="1:19" s="68" customFormat="1" x14ac:dyDescent="0.4">
      <c r="A825" s="65" t="str">
        <f>VLOOKUP(E825,匯總複製!H:N,5,FALSE)</f>
        <v>The radio component feature complies of HW SKU.</v>
      </c>
      <c r="B825" s="65" t="str">
        <f>VLOOKUP(E825,匯總複製!H:N,7,FALSE)</f>
        <v>Hardware Requirement</v>
      </c>
      <c r="C825" s="66" t="e">
        <f>VLOOKUP(A825,Feature統計!A:O,15,FALSE)</f>
        <v>#N/A</v>
      </c>
      <c r="D825" s="66" t="e">
        <f>VLOOKUP(A825,Feature統計!A:O,5,FALSE)</f>
        <v>#N/A</v>
      </c>
      <c r="E825" s="65" t="s">
        <v>1365</v>
      </c>
      <c r="F825" s="12" t="str">
        <f>VLOOKUP(E825,匯總複製!H:J,2,FALSE)</f>
        <v>RTBM-37244</v>
      </c>
      <c r="G825" s="67" t="e">
        <f>IF(ISBLANK(VLOOKUP(A825,Feature統計!A:N,10,FALSE)),"",VLOOKUP(A825,Feature統計!A:N,10,FALSE))</f>
        <v>#N/A</v>
      </c>
      <c r="H825" s="67" t="e">
        <f>IF(ISBLANK(VLOOKUP(A825,Feature統計!A:N,11,FALSE)),"",VLOOKUP(A825,Feature統計!A:N,11,FALSE))</f>
        <v>#N/A</v>
      </c>
      <c r="I825" s="67" t="e">
        <f>IF(ISBLANK(VLOOKUP(A825,Feature統計!A:N,12,FALSE)),"",VLOOKUP(A825,Feature統計!A:N,12,FALSE))</f>
        <v>#N/A</v>
      </c>
      <c r="J825" s="67" t="e">
        <f>IF(ISBLANK(VLOOKUP(A825,Feature統計!A:N,13,FALSE)),"",VLOOKUP(A825,Feature統計!A:N,13,FALSE))</f>
        <v>#N/A</v>
      </c>
      <c r="K825" s="66" t="str">
        <f>IFERROR(VLOOKUP(E825,SystemTestCase!E:F,2,FALSE),VLOOKUP(E825,HW資料!A:B,2,FALSE))</f>
        <v>Pass</v>
      </c>
      <c r="L825" s="1"/>
      <c r="M825" s="13"/>
      <c r="N825" s="72"/>
      <c r="O825" s="59" t="s">
        <v>3002</v>
      </c>
      <c r="P825" s="59"/>
      <c r="Q825" s="11"/>
      <c r="S825" t="str">
        <f t="shared" si="12"/>
        <v>The radio component feature complies of HW SKU.</v>
      </c>
    </row>
    <row r="826" spans="1:19" s="68" customFormat="1" x14ac:dyDescent="0.4">
      <c r="A826" s="65" t="str">
        <f>VLOOKUP(E826,匯總複製!H:N,5,FALSE)</f>
        <v>The radio component feature complies of HW SKU.</v>
      </c>
      <c r="B826" s="65" t="str">
        <f>VLOOKUP(E826,匯總複製!H:N,7,FALSE)</f>
        <v>Hardware Requirement</v>
      </c>
      <c r="C826" s="66" t="e">
        <f>VLOOKUP(A826,Feature統計!A:O,15,FALSE)</f>
        <v>#N/A</v>
      </c>
      <c r="D826" s="66" t="e">
        <f>VLOOKUP(A826,Feature統計!A:O,5,FALSE)</f>
        <v>#N/A</v>
      </c>
      <c r="E826" s="65" t="s">
        <v>1366</v>
      </c>
      <c r="F826" s="12" t="str">
        <f>VLOOKUP(E826,匯總複製!H:J,2,FALSE)</f>
        <v>RTBM-37243</v>
      </c>
      <c r="G826" s="67" t="e">
        <f>IF(ISBLANK(VLOOKUP(A826,Feature統計!A:N,10,FALSE)),"",VLOOKUP(A826,Feature統計!A:N,10,FALSE))</f>
        <v>#N/A</v>
      </c>
      <c r="H826" s="67" t="e">
        <f>IF(ISBLANK(VLOOKUP(A826,Feature統計!A:N,11,FALSE)),"",VLOOKUP(A826,Feature統計!A:N,11,FALSE))</f>
        <v>#N/A</v>
      </c>
      <c r="I826" s="67" t="e">
        <f>IF(ISBLANK(VLOOKUP(A826,Feature統計!A:N,12,FALSE)),"",VLOOKUP(A826,Feature統計!A:N,12,FALSE))</f>
        <v>#N/A</v>
      </c>
      <c r="J826" s="67" t="e">
        <f>IF(ISBLANK(VLOOKUP(A826,Feature統計!A:N,13,FALSE)),"",VLOOKUP(A826,Feature統計!A:N,13,FALSE))</f>
        <v>#N/A</v>
      </c>
      <c r="K826" s="66" t="str">
        <f>IFERROR(VLOOKUP(E826,SystemTestCase!E:F,2,FALSE),VLOOKUP(E826,HW資料!A:B,2,FALSE))</f>
        <v>Pass</v>
      </c>
      <c r="L826" s="1"/>
      <c r="M826" s="13"/>
      <c r="N826" s="72"/>
      <c r="O826" s="59" t="s">
        <v>3002</v>
      </c>
      <c r="P826" s="59"/>
      <c r="Q826" s="11"/>
      <c r="S826" t="str">
        <f t="shared" si="12"/>
        <v>The radio component feature complies of HW SKU.</v>
      </c>
    </row>
    <row r="827" spans="1:19" s="68" customFormat="1" x14ac:dyDescent="0.4">
      <c r="A827" s="65" t="str">
        <f>VLOOKUP(E827,匯總複製!H:N,5,FALSE)</f>
        <v>The radio component feature complies of HW SKU.</v>
      </c>
      <c r="B827" s="65" t="str">
        <f>VLOOKUP(E827,匯總複製!H:N,7,FALSE)</f>
        <v>Hardware Requirement</v>
      </c>
      <c r="C827" s="66" t="e">
        <f>VLOOKUP(A827,Feature統計!A:O,15,FALSE)</f>
        <v>#N/A</v>
      </c>
      <c r="D827" s="66" t="e">
        <f>VLOOKUP(A827,Feature統計!A:O,5,FALSE)</f>
        <v>#N/A</v>
      </c>
      <c r="E827" s="65" t="s">
        <v>1367</v>
      </c>
      <c r="F827" s="12" t="str">
        <f>VLOOKUP(E827,匯總複製!H:J,2,FALSE)</f>
        <v>RTBM-37242</v>
      </c>
      <c r="G827" s="67" t="e">
        <f>IF(ISBLANK(VLOOKUP(A827,Feature統計!A:N,10,FALSE)),"",VLOOKUP(A827,Feature統計!A:N,10,FALSE))</f>
        <v>#N/A</v>
      </c>
      <c r="H827" s="67" t="e">
        <f>IF(ISBLANK(VLOOKUP(A827,Feature統計!A:N,11,FALSE)),"",VLOOKUP(A827,Feature統計!A:N,11,FALSE))</f>
        <v>#N/A</v>
      </c>
      <c r="I827" s="67" t="e">
        <f>IF(ISBLANK(VLOOKUP(A827,Feature統計!A:N,12,FALSE)),"",VLOOKUP(A827,Feature統計!A:N,12,FALSE))</f>
        <v>#N/A</v>
      </c>
      <c r="J827" s="67" t="e">
        <f>IF(ISBLANK(VLOOKUP(A827,Feature統計!A:N,13,FALSE)),"",VLOOKUP(A827,Feature統計!A:N,13,FALSE))</f>
        <v>#N/A</v>
      </c>
      <c r="K827" s="66" t="str">
        <f>IFERROR(VLOOKUP(E827,SystemTestCase!E:F,2,FALSE),VLOOKUP(E827,HW資料!A:B,2,FALSE))</f>
        <v>Pass</v>
      </c>
      <c r="L827" s="1"/>
      <c r="M827" s="13"/>
      <c r="N827" s="72"/>
      <c r="O827" s="59" t="s">
        <v>3002</v>
      </c>
      <c r="P827" s="59"/>
      <c r="Q827" s="11"/>
      <c r="S827" t="str">
        <f t="shared" si="12"/>
        <v>The radio component feature complies of HW SKU.</v>
      </c>
    </row>
    <row r="828" spans="1:19" x14ac:dyDescent="0.4">
      <c r="A828" s="12" t="str">
        <f>VLOOKUP(E828,匯總複製!H:N,5,FALSE)</f>
        <v>Thermal consistency</v>
      </c>
      <c r="B828" s="12" t="str">
        <f>VLOOKUP(E828,匯總複製!H:N,7,FALSE)</f>
        <v>Hardware Requirement</v>
      </c>
      <c r="C828" s="1" t="str">
        <f>VLOOKUP(A828,Feature統計!A:O,15,FALSE)</f>
        <v>Pass</v>
      </c>
      <c r="D828" s="1" t="str">
        <f>VLOOKUP(A828,Feature統計!A:O,5,FALSE)</f>
        <v>Simon</v>
      </c>
      <c r="E828" s="12" t="s">
        <v>1205</v>
      </c>
      <c r="F828" s="12" t="str">
        <f>VLOOKUP(E828,匯總複製!H:J,2,FALSE)</f>
        <v>RTBM-37055</v>
      </c>
      <c r="G828" s="13">
        <f>IF(ISBLANK(VLOOKUP(A828,Feature統計!A:N,10,FALSE)),"",VLOOKUP(A828,Feature統計!A:N,10,FALSE))</f>
        <v>44837</v>
      </c>
      <c r="H828" s="13">
        <f>IF(ISBLANK(VLOOKUP(A828,Feature統計!A:N,11,FALSE)),"",VLOOKUP(A828,Feature統計!A:N,11,FALSE))</f>
        <v>44872</v>
      </c>
      <c r="I828" s="13">
        <f>IF(ISBLANK(VLOOKUP(A828,Feature統計!A:N,12,FALSE)),"",VLOOKUP(A828,Feature統計!A:N,12,FALSE))</f>
        <v>44837</v>
      </c>
      <c r="J828" s="13">
        <f>IF(ISBLANK(VLOOKUP(A828,Feature統計!A:N,13,FALSE)),"",VLOOKUP(A828,Feature統計!A:N,13,FALSE))</f>
        <v>44872</v>
      </c>
      <c r="K828" s="1" t="str">
        <f>IFERROR(VLOOKUP(E828,SystemTestCase!E:F,2,FALSE),VLOOKUP(E828,HW資料!A:B,2,FALSE))</f>
        <v>StagePass</v>
      </c>
      <c r="L828" s="1"/>
      <c r="M828" s="13"/>
      <c r="N828" s="72"/>
      <c r="O828" s="11"/>
      <c r="P828" s="11"/>
      <c r="Q828" s="11"/>
      <c r="S828" t="str">
        <f t="shared" si="12"/>
        <v>Thermal consistency</v>
      </c>
    </row>
    <row r="829" spans="1:19" x14ac:dyDescent="0.4">
      <c r="A829" s="12" t="str">
        <f>VLOOKUP(E829,匯總複製!H:N,5,FALSE)</f>
        <v>Thermal consistency</v>
      </c>
      <c r="B829" s="12" t="str">
        <f>VLOOKUP(E829,匯總複製!H:N,7,FALSE)</f>
        <v>Hardware Requirement</v>
      </c>
      <c r="C829" s="1" t="str">
        <f>VLOOKUP(A829,Feature統計!A:O,15,FALSE)</f>
        <v>Pass</v>
      </c>
      <c r="D829" s="1" t="str">
        <f>VLOOKUP(A829,Feature統計!A:O,5,FALSE)</f>
        <v>Simon</v>
      </c>
      <c r="E829" s="12" t="s">
        <v>1215</v>
      </c>
      <c r="F829" s="12" t="str">
        <f>VLOOKUP(E829,匯總複製!H:J,2,FALSE)</f>
        <v>RTBM-37054</v>
      </c>
      <c r="G829" s="13">
        <f>IF(ISBLANK(VLOOKUP(A829,Feature統計!A:N,10,FALSE)),"",VLOOKUP(A829,Feature統計!A:N,10,FALSE))</f>
        <v>44837</v>
      </c>
      <c r="H829" s="13">
        <f>IF(ISBLANK(VLOOKUP(A829,Feature統計!A:N,11,FALSE)),"",VLOOKUP(A829,Feature統計!A:N,11,FALSE))</f>
        <v>44872</v>
      </c>
      <c r="I829" s="13">
        <f>IF(ISBLANK(VLOOKUP(A829,Feature統計!A:N,12,FALSE)),"",VLOOKUP(A829,Feature統計!A:N,12,FALSE))</f>
        <v>44837</v>
      </c>
      <c r="J829" s="13">
        <f>IF(ISBLANK(VLOOKUP(A829,Feature統計!A:N,13,FALSE)),"",VLOOKUP(A829,Feature統計!A:N,13,FALSE))</f>
        <v>44872</v>
      </c>
      <c r="K829" s="1" t="str">
        <f>IFERROR(VLOOKUP(E829,SystemTestCase!E:F,2,FALSE),VLOOKUP(E829,HW資料!A:B,2,FALSE))</f>
        <v>StagePass</v>
      </c>
      <c r="L829" s="1"/>
      <c r="M829" s="13"/>
      <c r="N829" s="72"/>
      <c r="O829" s="11"/>
      <c r="P829" s="11"/>
      <c r="Q829" s="11"/>
      <c r="S829" t="str">
        <f t="shared" si="12"/>
        <v>Thermal consistency</v>
      </c>
    </row>
    <row r="830" spans="1:19" x14ac:dyDescent="0.4">
      <c r="A830" s="12" t="str">
        <f>VLOOKUP(E830,匯總複製!H:N,5,FALSE)</f>
        <v>Thermal consistency</v>
      </c>
      <c r="B830" s="12" t="str">
        <f>VLOOKUP(E830,匯總複製!H:N,7,FALSE)</f>
        <v>Hardware Requirement</v>
      </c>
      <c r="C830" s="1" t="str">
        <f>VLOOKUP(A830,Feature統計!A:O,15,FALSE)</f>
        <v>Pass</v>
      </c>
      <c r="D830" s="1" t="str">
        <f>VLOOKUP(A830,Feature統計!A:O,5,FALSE)</f>
        <v>Simon</v>
      </c>
      <c r="E830" s="12" t="s">
        <v>1225</v>
      </c>
      <c r="F830" s="12" t="str">
        <f>VLOOKUP(E830,匯總複製!H:J,2,FALSE)</f>
        <v>RTBM-37053</v>
      </c>
      <c r="G830" s="13">
        <f>IF(ISBLANK(VLOOKUP(A830,Feature統計!A:N,10,FALSE)),"",VLOOKUP(A830,Feature統計!A:N,10,FALSE))</f>
        <v>44837</v>
      </c>
      <c r="H830" s="13">
        <f>IF(ISBLANK(VLOOKUP(A830,Feature統計!A:N,11,FALSE)),"",VLOOKUP(A830,Feature統計!A:N,11,FALSE))</f>
        <v>44872</v>
      </c>
      <c r="I830" s="13">
        <f>IF(ISBLANK(VLOOKUP(A830,Feature統計!A:N,12,FALSE)),"",VLOOKUP(A830,Feature統計!A:N,12,FALSE))</f>
        <v>44837</v>
      </c>
      <c r="J830" s="13">
        <f>IF(ISBLANK(VLOOKUP(A830,Feature統計!A:N,13,FALSE)),"",VLOOKUP(A830,Feature統計!A:N,13,FALSE))</f>
        <v>44872</v>
      </c>
      <c r="K830" s="1" t="str">
        <f>IFERROR(VLOOKUP(E830,SystemTestCase!E:F,2,FALSE),VLOOKUP(E830,HW資料!A:B,2,FALSE))</f>
        <v>StagePass</v>
      </c>
      <c r="L830" s="1"/>
      <c r="M830" s="13"/>
      <c r="N830" s="72"/>
      <c r="O830" s="11"/>
      <c r="P830" s="11"/>
      <c r="Q830" s="11"/>
      <c r="S830" t="str">
        <f t="shared" si="12"/>
        <v>Thermal consistency</v>
      </c>
    </row>
    <row r="831" spans="1:19" x14ac:dyDescent="0.4">
      <c r="A831" s="12" t="str">
        <f>VLOOKUP(E831,匯總複製!H:N,5,FALSE)</f>
        <v>Thermal consistency</v>
      </c>
      <c r="B831" s="12" t="str">
        <f>VLOOKUP(E831,匯總複製!H:N,7,FALSE)</f>
        <v>Hardware Requirement</v>
      </c>
      <c r="C831" s="1" t="str">
        <f>VLOOKUP(A831,Feature統計!A:O,15,FALSE)</f>
        <v>Pass</v>
      </c>
      <c r="D831" s="1" t="str">
        <f>VLOOKUP(A831,Feature統計!A:O,5,FALSE)</f>
        <v>Simon</v>
      </c>
      <c r="E831" s="12" t="s">
        <v>1238</v>
      </c>
      <c r="F831" s="12" t="str">
        <f>VLOOKUP(E831,匯總複製!H:J,2,FALSE)</f>
        <v>RTBM-37033</v>
      </c>
      <c r="G831" s="13">
        <f>IF(ISBLANK(VLOOKUP(A831,Feature統計!A:N,10,FALSE)),"",VLOOKUP(A831,Feature統計!A:N,10,FALSE))</f>
        <v>44837</v>
      </c>
      <c r="H831" s="13">
        <f>IF(ISBLANK(VLOOKUP(A831,Feature統計!A:N,11,FALSE)),"",VLOOKUP(A831,Feature統計!A:N,11,FALSE))</f>
        <v>44872</v>
      </c>
      <c r="I831" s="13">
        <f>IF(ISBLANK(VLOOKUP(A831,Feature統計!A:N,12,FALSE)),"",VLOOKUP(A831,Feature統計!A:N,12,FALSE))</f>
        <v>44837</v>
      </c>
      <c r="J831" s="13">
        <f>IF(ISBLANK(VLOOKUP(A831,Feature統計!A:N,13,FALSE)),"",VLOOKUP(A831,Feature統計!A:N,13,FALSE))</f>
        <v>44872</v>
      </c>
      <c r="K831" s="1" t="str">
        <f>IFERROR(VLOOKUP(E831,SystemTestCase!E:F,2,FALSE),VLOOKUP(E831,HW資料!A:B,2,FALSE))</f>
        <v>StagePass</v>
      </c>
      <c r="L831" s="1"/>
      <c r="M831" s="13"/>
      <c r="N831" s="72"/>
      <c r="O831" s="11"/>
      <c r="P831" s="11"/>
      <c r="Q831" s="11"/>
      <c r="S831" t="str">
        <f t="shared" si="12"/>
        <v>Thermal consistency</v>
      </c>
    </row>
    <row r="832" spans="1:19" ht="136" x14ac:dyDescent="0.4">
      <c r="A832" s="12" t="str">
        <f>VLOOKUP(E832,匯總複製!H:N,5,FALSE)</f>
        <v>Throughput - Product Level</v>
      </c>
      <c r="B832" s="12" t="str">
        <f>VLOOKUP(E832,匯總複製!H:N,7,FALSE)</f>
        <v>System Requirement</v>
      </c>
      <c r="C832" s="1" t="str">
        <f>VLOOKUP(A832,Feature統計!A:O,15,FALSE)</f>
        <v>Pass</v>
      </c>
      <c r="D832" s="1" t="str">
        <f>VLOOKUP(A832,Feature統計!A:O,5,FALSE)</f>
        <v>Ted</v>
      </c>
      <c r="E832" s="12" t="s">
        <v>709</v>
      </c>
      <c r="F832" s="12" t="str">
        <f>VLOOKUP(E832,匯總複製!H:J,2,FALSE)</f>
        <v>RTBM-36952</v>
      </c>
      <c r="G832" s="13">
        <f>IF(ISBLANK(VLOOKUP(A832,Feature統計!A:N,10,FALSE)),"",VLOOKUP(A832,Feature統計!A:N,10,FALSE))</f>
        <v>44937</v>
      </c>
      <c r="H832" s="13">
        <f>IF(ISBLANK(VLOOKUP(A832,Feature統計!A:N,11,FALSE)),"",VLOOKUP(A832,Feature統計!A:N,11,FALSE))</f>
        <v>45044</v>
      </c>
      <c r="I832" s="13">
        <f>IF(ISBLANK(VLOOKUP(A832,Feature統計!A:N,12,FALSE)),"",VLOOKUP(A832,Feature統計!A:N,12,FALSE))</f>
        <v>44890</v>
      </c>
      <c r="J832" s="13" t="str">
        <f>IF(ISBLANK(VLOOKUP(A832,Feature統計!A:N,13,FALSE)),"",VLOOKUP(A832,Feature統計!A:N,13,FALSE))</f>
        <v/>
      </c>
      <c r="K832" s="1" t="str">
        <f>IFERROR(VLOOKUP(E832,SystemTestCase!E:F,2,FALSE),VLOOKUP(E832,HW資料!A:B,2,FALSE))</f>
        <v>StagePass</v>
      </c>
      <c r="L832" s="79" t="s">
        <v>6506</v>
      </c>
      <c r="M832" s="13">
        <v>45065</v>
      </c>
      <c r="N832" s="72" t="s">
        <v>5351</v>
      </c>
      <c r="O832" s="11" t="s">
        <v>7060</v>
      </c>
      <c r="P832" s="11"/>
      <c r="Q832" s="11" t="s">
        <v>5409</v>
      </c>
      <c r="S832" s="60" t="str">
        <f t="shared" si="12"/>
        <v>Throughput - Product Level</v>
      </c>
    </row>
    <row r="833" spans="1:19" ht="51" x14ac:dyDescent="0.4">
      <c r="A833" s="11" t="str">
        <f>VLOOKUP(E833,匯總複製!H:N,5,FALSE)</f>
        <v>Out of scope</v>
      </c>
      <c r="B833" s="12" t="str">
        <f>VLOOKUP(E833,匯總複製!H:N,7,FALSE)</f>
        <v>System Requirement</v>
      </c>
      <c r="C833" s="1" t="e">
        <f>VLOOKUP(A833,Feature統計!A:O,15,FALSE)</f>
        <v>#N/A</v>
      </c>
      <c r="D833" s="1" t="e">
        <f>VLOOKUP(A833,Feature統計!A:O,5,FALSE)</f>
        <v>#N/A</v>
      </c>
      <c r="E833" s="12" t="s">
        <v>429</v>
      </c>
      <c r="F833" s="12" t="str">
        <f>VLOOKUP(E833,匯總複製!H:J,2,FALSE)</f>
        <v>RTBM-36074</v>
      </c>
      <c r="G833" s="13" t="e">
        <f>IF(ISBLANK(VLOOKUP(A833,Feature統計!A:N,10,FALSE)),"",VLOOKUP(A833,Feature統計!A:N,10,FALSE))</f>
        <v>#N/A</v>
      </c>
      <c r="H833" s="13" t="e">
        <f>IF(ISBLANK(VLOOKUP(A833,Feature統計!A:N,11,FALSE)),"",VLOOKUP(A833,Feature統計!A:N,11,FALSE))</f>
        <v>#N/A</v>
      </c>
      <c r="I833" s="13" t="e">
        <f>IF(ISBLANK(VLOOKUP(A833,Feature統計!A:N,12,FALSE)),"",VLOOKUP(A833,Feature統計!A:N,12,FALSE))</f>
        <v>#N/A</v>
      </c>
      <c r="J833" s="13" t="e">
        <f>IF(ISBLANK(VLOOKUP(A833,Feature統計!A:N,13,FALSE)),"",VLOOKUP(A833,Feature統計!A:N,13,FALSE))</f>
        <v>#N/A</v>
      </c>
      <c r="K833" s="1" t="str">
        <f>IFERROR(VLOOKUP(E833,SystemTestCase!E:F,2,FALSE),VLOOKUP(E833,HW資料!A:B,2,FALSE))</f>
        <v>On-going</v>
      </c>
      <c r="L833" s="79" t="s">
        <v>5320</v>
      </c>
      <c r="M833" s="13"/>
      <c r="N833" s="72"/>
      <c r="O833" s="11" t="s">
        <v>5356</v>
      </c>
      <c r="P833" s="11" t="s">
        <v>5357</v>
      </c>
      <c r="Q833" s="11"/>
      <c r="S833" t="str">
        <f t="shared" si="12"/>
        <v>Out of scopeOut of scope</v>
      </c>
    </row>
    <row r="834" spans="1:19" ht="68" x14ac:dyDescent="0.4">
      <c r="A834" s="11" t="str">
        <f>VLOOKUP(E834,匯總複製!H:N,5,FALSE)</f>
        <v>Throughput - WiFi System Level</v>
      </c>
      <c r="B834" s="12" t="str">
        <f>VLOOKUP(E834,匯總複製!H:N,7,FALSE)</f>
        <v>System Requirement</v>
      </c>
      <c r="C834" s="1" t="str">
        <f>VLOOKUP(A834,Feature統計!A:O,15,FALSE)</f>
        <v>Pass</v>
      </c>
      <c r="D834" s="1" t="str">
        <f>VLOOKUP(A834,Feature統計!A:O,5,FALSE)</f>
        <v>Nick</v>
      </c>
      <c r="E834" s="12" t="s">
        <v>731</v>
      </c>
      <c r="F834" s="12" t="str">
        <f>VLOOKUP(E834,匯總複製!H:J,2,FALSE)</f>
        <v>RTBM-36073</v>
      </c>
      <c r="G834" s="13">
        <f>IF(ISBLANK(VLOOKUP(A834,Feature統計!A:N,10,FALSE)),"",VLOOKUP(A834,Feature統計!A:N,10,FALSE))</f>
        <v>44906</v>
      </c>
      <c r="H834" s="13">
        <f>IF(ISBLANK(VLOOKUP(A834,Feature統計!A:N,11,FALSE)),"",VLOOKUP(A834,Feature統計!A:N,11,FALSE))</f>
        <v>44926</v>
      </c>
      <c r="I834" s="13">
        <f>IF(ISBLANK(VLOOKUP(A834,Feature統計!A:N,12,FALSE)),"",VLOOKUP(A834,Feature統計!A:N,12,FALSE))</f>
        <v>44890</v>
      </c>
      <c r="J834" s="13" t="str">
        <f>IF(ISBLANK(VLOOKUP(A834,Feature統計!A:N,13,FALSE)),"",VLOOKUP(A834,Feature統計!A:N,13,FALSE))</f>
        <v/>
      </c>
      <c r="K834" s="1" t="str">
        <f>IFERROR(VLOOKUP(E834,SystemTestCase!E:F,2,FALSE),VLOOKUP(E834,HW資料!A:B,2,FALSE))</f>
        <v>Pass</v>
      </c>
      <c r="L834" s="79" t="s">
        <v>5320</v>
      </c>
      <c r="M834" s="13"/>
      <c r="N834" s="72" t="s">
        <v>5298</v>
      </c>
      <c r="O834" s="11" t="s">
        <v>5417</v>
      </c>
      <c r="P834" s="11"/>
      <c r="Q834" s="11"/>
      <c r="S834" s="60" t="str">
        <f t="shared" si="12"/>
        <v>Throughput - WiFi System Level</v>
      </c>
    </row>
    <row r="835" spans="1:19" ht="204" x14ac:dyDescent="0.4">
      <c r="A835" s="11" t="str">
        <f>VLOOKUP(E835,匯總複製!H:N,5,FALSE)</f>
        <v>Transmit decoded analog audio stream over Ethernet Bridgle</v>
      </c>
      <c r="B835" s="12" t="str">
        <f>VLOOKUP(E835,匯總複製!H:N,7,FALSE)</f>
        <v>System Requirement</v>
      </c>
      <c r="C835" s="1" t="str">
        <f>VLOOKUP(A835,Feature統計!A:O,15,FALSE)</f>
        <v>Pass</v>
      </c>
      <c r="D835" s="1" t="str">
        <f>VLOOKUP(A835,Feature統計!A:O,5,FALSE)</f>
        <v>Matt</v>
      </c>
      <c r="E835" s="12" t="s">
        <v>592</v>
      </c>
      <c r="F835" s="12" t="str">
        <f>VLOOKUP(E835,匯總複製!H:J,2,FALSE)</f>
        <v>RTBM-37298</v>
      </c>
      <c r="G835" s="13">
        <f>IF(ISBLANK(VLOOKUP(A835,Feature統計!A:N,10,FALSE)),"",VLOOKUP(A835,Feature統計!A:N,10,FALSE))</f>
        <v>44866</v>
      </c>
      <c r="H835" s="13">
        <f>IF(ISBLANK(VLOOKUP(A835,Feature統計!A:N,11,FALSE)),"",VLOOKUP(A835,Feature統計!A:N,11,FALSE))</f>
        <v>45044</v>
      </c>
      <c r="I835" s="13">
        <f>IF(ISBLANK(VLOOKUP(A835,Feature統計!A:N,12,FALSE)),"",VLOOKUP(A835,Feature統計!A:N,12,FALSE))</f>
        <v>44866</v>
      </c>
      <c r="J835" s="13" t="str">
        <f>IF(ISBLANK(VLOOKUP(A835,Feature統計!A:N,13,FALSE)),"",VLOOKUP(A835,Feature統計!A:N,13,FALSE))</f>
        <v/>
      </c>
      <c r="K835" s="1" t="str">
        <f>IFERROR(VLOOKUP(E835,SystemTestCase!E:F,2,FALSE),VLOOKUP(E835,HW資料!A:B,2,FALSE))</f>
        <v>Pass</v>
      </c>
      <c r="L835" s="1" t="s">
        <v>7073</v>
      </c>
      <c r="M835" s="13">
        <v>45065</v>
      </c>
      <c r="N835" s="72" t="s">
        <v>1908</v>
      </c>
      <c r="O835" s="11" t="s">
        <v>7022</v>
      </c>
      <c r="P835" s="11"/>
      <c r="Q835" s="11" t="s">
        <v>5409</v>
      </c>
      <c r="S835" s="60" t="str">
        <f t="shared" ref="S835:S883" si="13">P835&amp;A835</f>
        <v>Transmit decoded analog audio stream over Ethernet Bridgle</v>
      </c>
    </row>
    <row r="836" spans="1:19" ht="68" x14ac:dyDescent="0.4">
      <c r="A836" s="12" t="str">
        <f>VLOOKUP(E836,匯總複製!H:N,5,FALSE)</f>
        <v>Tune mode physical interface and export</v>
      </c>
      <c r="B836" s="12" t="str">
        <f>VLOOKUP(E836,匯總複製!H:N,7,FALSE)</f>
        <v>System Requirement</v>
      </c>
      <c r="C836" s="1" t="str">
        <f>VLOOKUP(A836,Feature統計!A:O,15,FALSE)</f>
        <v>Pass</v>
      </c>
      <c r="D836" s="1" t="str">
        <f>VLOOKUP(A836,Feature統計!A:O,5,FALSE)</f>
        <v>Terry</v>
      </c>
      <c r="E836" s="12" t="s">
        <v>810</v>
      </c>
      <c r="F836" s="12" t="str">
        <f>VLOOKUP(E836,匯總複製!H:J,2,FALSE)</f>
        <v>RTBM-21659</v>
      </c>
      <c r="G836" s="13">
        <f>IF(ISBLANK(VLOOKUP(A836,Feature統計!A:N,10,FALSE)),"",VLOOKUP(A836,Feature統計!A:N,10,FALSE))</f>
        <v>44880</v>
      </c>
      <c r="H836" s="13">
        <f>IF(ISBLANK(VLOOKUP(A836,Feature統計!A:N,11,FALSE)),"",VLOOKUP(A836,Feature統計!A:N,11,FALSE))</f>
        <v>44904</v>
      </c>
      <c r="I836" s="13">
        <f>IF(ISBLANK(VLOOKUP(A836,Feature統計!A:N,12,FALSE)),"",VLOOKUP(A836,Feature統計!A:N,12,FALSE))</f>
        <v>44880</v>
      </c>
      <c r="J836" s="13">
        <f>IF(ISBLANK(VLOOKUP(A836,Feature統計!A:N,13,FALSE)),"",VLOOKUP(A836,Feature統計!A:N,13,FALSE))</f>
        <v>44917</v>
      </c>
      <c r="K836" s="1" t="str">
        <f>IFERROR(VLOOKUP(E836,SystemTestCase!E:F,2,FALSE),VLOOKUP(E836,HW資料!A:B,2,FALSE))</f>
        <v>StagePass</v>
      </c>
      <c r="L836" s="1"/>
      <c r="M836" s="13"/>
      <c r="N836" s="72"/>
      <c r="O836" s="11" t="s">
        <v>5259</v>
      </c>
      <c r="P836" s="11"/>
      <c r="Q836" s="11"/>
      <c r="S836" t="str">
        <f t="shared" si="13"/>
        <v>Tune mode physical interface and export</v>
      </c>
    </row>
    <row r="837" spans="1:19" ht="68" x14ac:dyDescent="0.4">
      <c r="A837" s="12" t="str">
        <f>VLOOKUP(E837,匯總複製!H:N,5,FALSE)</f>
        <v>Tune mode physical interface and export</v>
      </c>
      <c r="B837" s="12" t="str">
        <f>VLOOKUP(E837,匯總複製!H:N,7,FALSE)</f>
        <v>System Requirement</v>
      </c>
      <c r="C837" s="1" t="str">
        <f>VLOOKUP(A837,Feature統計!A:O,15,FALSE)</f>
        <v>Pass</v>
      </c>
      <c r="D837" s="1" t="str">
        <f>VLOOKUP(A837,Feature統計!A:O,5,FALSE)</f>
        <v>Terry</v>
      </c>
      <c r="E837" s="12" t="s">
        <v>812</v>
      </c>
      <c r="F837" s="12" t="str">
        <f>VLOOKUP(E837,匯總複製!H:J,2,FALSE)</f>
        <v>RTBM-21656</v>
      </c>
      <c r="G837" s="13">
        <f>IF(ISBLANK(VLOOKUP(A837,Feature統計!A:N,10,FALSE)),"",VLOOKUP(A837,Feature統計!A:N,10,FALSE))</f>
        <v>44880</v>
      </c>
      <c r="H837" s="13">
        <f>IF(ISBLANK(VLOOKUP(A837,Feature統計!A:N,11,FALSE)),"",VLOOKUP(A837,Feature統計!A:N,11,FALSE))</f>
        <v>44904</v>
      </c>
      <c r="I837" s="13">
        <f>IF(ISBLANK(VLOOKUP(A837,Feature統計!A:N,12,FALSE)),"",VLOOKUP(A837,Feature統計!A:N,12,FALSE))</f>
        <v>44880</v>
      </c>
      <c r="J837" s="13">
        <f>IF(ISBLANK(VLOOKUP(A837,Feature統計!A:N,13,FALSE)),"",VLOOKUP(A837,Feature統計!A:N,13,FALSE))</f>
        <v>44917</v>
      </c>
      <c r="K837" s="1" t="str">
        <f>IFERROR(VLOOKUP(E837,SystemTestCase!E:F,2,FALSE),VLOOKUP(E837,HW資料!A:B,2,FALSE))</f>
        <v>StagePass</v>
      </c>
      <c r="L837" s="1"/>
      <c r="M837" s="13"/>
      <c r="N837" s="72"/>
      <c r="O837" s="11" t="s">
        <v>5259</v>
      </c>
      <c r="P837" s="11"/>
      <c r="Q837" s="11"/>
      <c r="S837" t="str">
        <f t="shared" si="13"/>
        <v>Tune mode physical interface and export</v>
      </c>
    </row>
    <row r="838" spans="1:19" ht="68" x14ac:dyDescent="0.4">
      <c r="A838" s="12" t="str">
        <f>VLOOKUP(E838,匯總複製!H:N,5,FALSE)</f>
        <v>Tune mode physical interface and export</v>
      </c>
      <c r="B838" s="12" t="str">
        <f>VLOOKUP(E838,匯總複製!H:N,7,FALSE)</f>
        <v>System Requirement</v>
      </c>
      <c r="C838" s="1" t="str">
        <f>VLOOKUP(A838,Feature統計!A:O,15,FALSE)</f>
        <v>Pass</v>
      </c>
      <c r="D838" s="1" t="str">
        <f>VLOOKUP(A838,Feature統計!A:O,5,FALSE)</f>
        <v>Terry</v>
      </c>
      <c r="E838" s="12" t="s">
        <v>814</v>
      </c>
      <c r="F838" s="12" t="str">
        <f>VLOOKUP(E838,匯總複製!H:J,2,FALSE)</f>
        <v>RTBM-21502</v>
      </c>
      <c r="G838" s="13">
        <f>IF(ISBLANK(VLOOKUP(A838,Feature統計!A:N,10,FALSE)),"",VLOOKUP(A838,Feature統計!A:N,10,FALSE))</f>
        <v>44880</v>
      </c>
      <c r="H838" s="13">
        <f>IF(ISBLANK(VLOOKUP(A838,Feature統計!A:N,11,FALSE)),"",VLOOKUP(A838,Feature統計!A:N,11,FALSE))</f>
        <v>44904</v>
      </c>
      <c r="I838" s="13">
        <f>IF(ISBLANK(VLOOKUP(A838,Feature統計!A:N,12,FALSE)),"",VLOOKUP(A838,Feature統計!A:N,12,FALSE))</f>
        <v>44880</v>
      </c>
      <c r="J838" s="13">
        <f>IF(ISBLANK(VLOOKUP(A838,Feature統計!A:N,13,FALSE)),"",VLOOKUP(A838,Feature統計!A:N,13,FALSE))</f>
        <v>44917</v>
      </c>
      <c r="K838" s="1" t="str">
        <f>IFERROR(VLOOKUP(E838,SystemTestCase!E:F,2,FALSE),VLOOKUP(E838,HW資料!A:B,2,FALSE))</f>
        <v>StagePass</v>
      </c>
      <c r="L838" s="1"/>
      <c r="M838" s="13"/>
      <c r="N838" s="72"/>
      <c r="O838" s="11" t="s">
        <v>5259</v>
      </c>
      <c r="P838" s="11"/>
      <c r="Q838" s="11"/>
      <c r="S838" t="str">
        <f t="shared" si="13"/>
        <v>Tune mode physical interface and export</v>
      </c>
    </row>
    <row r="839" spans="1:19" ht="34" x14ac:dyDescent="0.4">
      <c r="A839" s="12" t="str">
        <f>VLOOKUP(E839,匯總複製!H:N,5,FALSE)</f>
        <v>Out of scope</v>
      </c>
      <c r="B839" s="12" t="str">
        <f>VLOOKUP(E839,匯總複製!H:N,7,FALSE)</f>
        <v>System Requirement</v>
      </c>
      <c r="C839" s="1" t="e">
        <f>VLOOKUP(A839,Feature統計!A:O,15,FALSE)</f>
        <v>#N/A</v>
      </c>
      <c r="D839" s="1" t="e">
        <f>VLOOKUP(A839,Feature統計!A:O,5,FALSE)</f>
        <v>#N/A</v>
      </c>
      <c r="E839" s="12" t="s">
        <v>816</v>
      </c>
      <c r="F839" s="12" t="str">
        <f>VLOOKUP(E839,匯總複製!H:J,2,FALSE)</f>
        <v>RTBM-21501</v>
      </c>
      <c r="G839" s="13" t="e">
        <f>IF(ISBLANK(VLOOKUP(A839,Feature統計!A:N,10,FALSE)),"",VLOOKUP(A839,Feature統計!A:N,10,FALSE))</f>
        <v>#N/A</v>
      </c>
      <c r="H839" s="13" t="e">
        <f>IF(ISBLANK(VLOOKUP(A839,Feature統計!A:N,11,FALSE)),"",VLOOKUP(A839,Feature統計!A:N,11,FALSE))</f>
        <v>#N/A</v>
      </c>
      <c r="I839" s="13" t="e">
        <f>IF(ISBLANK(VLOOKUP(A839,Feature統計!A:N,12,FALSE)),"",VLOOKUP(A839,Feature統計!A:N,12,FALSE))</f>
        <v>#N/A</v>
      </c>
      <c r="J839" s="13" t="e">
        <f>IF(ISBLANK(VLOOKUP(A839,Feature統計!A:N,13,FALSE)),"",VLOOKUP(A839,Feature統計!A:N,13,FALSE))</f>
        <v>#N/A</v>
      </c>
      <c r="K839" s="1" t="str">
        <f>IFERROR(VLOOKUP(E839,SystemTestCase!E:F,2,FALSE),VLOOKUP(E839,HW資料!A:B,2,FALSE))</f>
        <v>On-going</v>
      </c>
      <c r="L839" s="1"/>
      <c r="M839" s="13"/>
      <c r="N839" s="72"/>
      <c r="O839" s="11" t="s">
        <v>5239</v>
      </c>
      <c r="P839" s="11"/>
      <c r="Q839" s="11"/>
      <c r="S839" t="str">
        <f t="shared" si="13"/>
        <v>Out of scope</v>
      </c>
    </row>
    <row r="840" spans="1:19" ht="68" x14ac:dyDescent="0.4">
      <c r="A840" s="12" t="str">
        <f>VLOOKUP(E840,匯總複製!H:N,5,FALSE)</f>
        <v>Tune mode physical interface and export</v>
      </c>
      <c r="B840" s="12" t="str">
        <f>VLOOKUP(E840,匯總複製!H:N,7,FALSE)</f>
        <v>System Requirement</v>
      </c>
      <c r="C840" s="1" t="str">
        <f>VLOOKUP(A840,Feature統計!A:O,15,FALSE)</f>
        <v>Pass</v>
      </c>
      <c r="D840" s="1" t="str">
        <f>VLOOKUP(A840,Feature統計!A:O,5,FALSE)</f>
        <v>Terry</v>
      </c>
      <c r="E840" s="12" t="s">
        <v>818</v>
      </c>
      <c r="F840" s="12" t="str">
        <f>VLOOKUP(E840,匯總複製!H:J,2,FALSE)</f>
        <v>RTBM-21499</v>
      </c>
      <c r="G840" s="13">
        <f>IF(ISBLANK(VLOOKUP(A840,Feature統計!A:N,10,FALSE)),"",VLOOKUP(A840,Feature統計!A:N,10,FALSE))</f>
        <v>44880</v>
      </c>
      <c r="H840" s="13">
        <f>IF(ISBLANK(VLOOKUP(A840,Feature統計!A:N,11,FALSE)),"",VLOOKUP(A840,Feature統計!A:N,11,FALSE))</f>
        <v>44904</v>
      </c>
      <c r="I840" s="13">
        <f>IF(ISBLANK(VLOOKUP(A840,Feature統計!A:N,12,FALSE)),"",VLOOKUP(A840,Feature統計!A:N,12,FALSE))</f>
        <v>44880</v>
      </c>
      <c r="J840" s="13">
        <f>IF(ISBLANK(VLOOKUP(A840,Feature統計!A:N,13,FALSE)),"",VLOOKUP(A840,Feature統計!A:N,13,FALSE))</f>
        <v>44917</v>
      </c>
      <c r="K840" s="1" t="str">
        <f>IFERROR(VLOOKUP(E840,SystemTestCase!E:F,2,FALSE),VLOOKUP(E840,HW資料!A:B,2,FALSE))</f>
        <v>StagePass</v>
      </c>
      <c r="L840" s="1"/>
      <c r="M840" s="13"/>
      <c r="N840" s="72"/>
      <c r="O840" s="11" t="s">
        <v>5259</v>
      </c>
      <c r="P840" s="11"/>
      <c r="Q840" s="11"/>
      <c r="S840" t="str">
        <f t="shared" si="13"/>
        <v>Tune mode physical interface and export</v>
      </c>
    </row>
    <row r="841" spans="1:19" ht="34" x14ac:dyDescent="0.4">
      <c r="A841" s="12" t="str">
        <f>VLOOKUP(E841,匯總複製!H:N,5,FALSE)</f>
        <v>Out of scope</v>
      </c>
      <c r="B841" s="12" t="str">
        <f>VLOOKUP(E841,匯總複製!H:N,7,FALSE)</f>
        <v>System Requirement</v>
      </c>
      <c r="C841" s="1" t="e">
        <f>VLOOKUP(A841,Feature統計!A:O,15,FALSE)</f>
        <v>#N/A</v>
      </c>
      <c r="D841" s="1" t="e">
        <f>VLOOKUP(A841,Feature統計!A:O,5,FALSE)</f>
        <v>#N/A</v>
      </c>
      <c r="E841" s="12" t="s">
        <v>820</v>
      </c>
      <c r="F841" s="12" t="str">
        <f>VLOOKUP(E841,匯總複製!H:J,2,FALSE)</f>
        <v>RTBM-21498</v>
      </c>
      <c r="G841" s="13" t="e">
        <f>IF(ISBLANK(VLOOKUP(A841,Feature統計!A:N,10,FALSE)),"",VLOOKUP(A841,Feature統計!A:N,10,FALSE))</f>
        <v>#N/A</v>
      </c>
      <c r="H841" s="13" t="e">
        <f>IF(ISBLANK(VLOOKUP(A841,Feature統計!A:N,11,FALSE)),"",VLOOKUP(A841,Feature統計!A:N,11,FALSE))</f>
        <v>#N/A</v>
      </c>
      <c r="I841" s="13" t="e">
        <f>IF(ISBLANK(VLOOKUP(A841,Feature統計!A:N,12,FALSE)),"",VLOOKUP(A841,Feature統計!A:N,12,FALSE))</f>
        <v>#N/A</v>
      </c>
      <c r="J841" s="13" t="e">
        <f>IF(ISBLANK(VLOOKUP(A841,Feature統計!A:N,13,FALSE)),"",VLOOKUP(A841,Feature統計!A:N,13,FALSE))</f>
        <v>#N/A</v>
      </c>
      <c r="K841" s="1" t="str">
        <f>IFERROR(VLOOKUP(E841,SystemTestCase!E:F,2,FALSE),VLOOKUP(E841,HW資料!A:B,2,FALSE))</f>
        <v>On-going</v>
      </c>
      <c r="L841" s="1"/>
      <c r="M841" s="13"/>
      <c r="N841" s="72"/>
      <c r="O841" s="11" t="s">
        <v>5239</v>
      </c>
      <c r="P841" s="11"/>
      <c r="Q841" s="11"/>
      <c r="S841" t="str">
        <f t="shared" si="13"/>
        <v>Out of scope</v>
      </c>
    </row>
    <row r="842" spans="1:19" ht="68" x14ac:dyDescent="0.4">
      <c r="A842" s="12" t="str">
        <f>VLOOKUP(E842,匯總複製!H:N,5,FALSE)</f>
        <v>Tune mode physical interface and export</v>
      </c>
      <c r="B842" s="12" t="str">
        <f>VLOOKUP(E842,匯總複製!H:N,7,FALSE)</f>
        <v>System Requirement</v>
      </c>
      <c r="C842" s="1" t="str">
        <f>VLOOKUP(A842,Feature統計!A:O,15,FALSE)</f>
        <v>Pass</v>
      </c>
      <c r="D842" s="1" t="str">
        <f>VLOOKUP(A842,Feature統計!A:O,5,FALSE)</f>
        <v>Terry</v>
      </c>
      <c r="E842" s="12" t="s">
        <v>834</v>
      </c>
      <c r="F842" s="12" t="str">
        <f>VLOOKUP(E842,匯總複製!H:J,2,FALSE)</f>
        <v>RTBM-16972</v>
      </c>
      <c r="G842" s="13">
        <f>IF(ISBLANK(VLOOKUP(A842,Feature統計!A:N,10,FALSE)),"",VLOOKUP(A842,Feature統計!A:N,10,FALSE))</f>
        <v>44880</v>
      </c>
      <c r="H842" s="13">
        <f>IF(ISBLANK(VLOOKUP(A842,Feature統計!A:N,11,FALSE)),"",VLOOKUP(A842,Feature統計!A:N,11,FALSE))</f>
        <v>44904</v>
      </c>
      <c r="I842" s="13">
        <f>IF(ISBLANK(VLOOKUP(A842,Feature統計!A:N,12,FALSE)),"",VLOOKUP(A842,Feature統計!A:N,12,FALSE))</f>
        <v>44880</v>
      </c>
      <c r="J842" s="13">
        <f>IF(ISBLANK(VLOOKUP(A842,Feature統計!A:N,13,FALSE)),"",VLOOKUP(A842,Feature統計!A:N,13,FALSE))</f>
        <v>44917</v>
      </c>
      <c r="K842" s="1" t="str">
        <f>IFERROR(VLOOKUP(E842,SystemTestCase!E:F,2,FALSE),VLOOKUP(E842,HW資料!A:B,2,FALSE))</f>
        <v>StagePass</v>
      </c>
      <c r="L842" s="1"/>
      <c r="M842" s="13"/>
      <c r="N842" s="72"/>
      <c r="O842" s="11" t="s">
        <v>5259</v>
      </c>
      <c r="P842" s="11"/>
      <c r="Q842" s="11"/>
      <c r="S842" t="str">
        <f t="shared" si="13"/>
        <v>Tune mode physical interface and export</v>
      </c>
    </row>
    <row r="843" spans="1:19" ht="34" x14ac:dyDescent="0.4">
      <c r="A843" s="12" t="str">
        <f>VLOOKUP(E843,匯總複製!H:N,5,FALSE)</f>
        <v>Out of scope</v>
      </c>
      <c r="B843" s="12" t="str">
        <f>VLOOKUP(E843,匯總複製!H:N,7,FALSE)</f>
        <v>System Requirement</v>
      </c>
      <c r="C843" s="1" t="e">
        <f>VLOOKUP(A843,Feature統計!A:O,15,FALSE)</f>
        <v>#N/A</v>
      </c>
      <c r="D843" s="1" t="e">
        <f>VLOOKUP(A843,Feature統計!A:O,5,FALSE)</f>
        <v>#N/A</v>
      </c>
      <c r="E843" s="12" t="s">
        <v>868</v>
      </c>
      <c r="F843" s="12" t="str">
        <f>VLOOKUP(E843,匯總複製!H:J,2,FALSE)</f>
        <v>RTBM-21689</v>
      </c>
      <c r="G843" s="13" t="e">
        <f>IF(ISBLANK(VLOOKUP(A843,Feature統計!A:N,10,FALSE)),"",VLOOKUP(A843,Feature統計!A:N,10,FALSE))</f>
        <v>#N/A</v>
      </c>
      <c r="H843" s="13" t="e">
        <f>IF(ISBLANK(VLOOKUP(A843,Feature統計!A:N,11,FALSE)),"",VLOOKUP(A843,Feature統計!A:N,11,FALSE))</f>
        <v>#N/A</v>
      </c>
      <c r="I843" s="13" t="e">
        <f>IF(ISBLANK(VLOOKUP(A843,Feature統計!A:N,12,FALSE)),"",VLOOKUP(A843,Feature統計!A:N,12,FALSE))</f>
        <v>#N/A</v>
      </c>
      <c r="J843" s="13" t="e">
        <f>IF(ISBLANK(VLOOKUP(A843,Feature統計!A:N,13,FALSE)),"",VLOOKUP(A843,Feature統計!A:N,13,FALSE))</f>
        <v>#N/A</v>
      </c>
      <c r="K843" s="1" t="str">
        <f>IFERROR(VLOOKUP(E843,SystemTestCase!E:F,2,FALSE),VLOOKUP(E843,HW資料!A:B,2,FALSE))</f>
        <v>On-going</v>
      </c>
      <c r="L843" s="1"/>
      <c r="M843" s="13"/>
      <c r="N843" s="72"/>
      <c r="O843" s="11" t="s">
        <v>5239</v>
      </c>
      <c r="P843" s="11"/>
      <c r="Q843" s="11"/>
      <c r="S843" t="str">
        <f t="shared" si="13"/>
        <v>Out of scope</v>
      </c>
    </row>
    <row r="844" spans="1:19" s="64" customFormat="1" ht="34" x14ac:dyDescent="0.4">
      <c r="A844" s="12" t="str">
        <f>VLOOKUP(E844,匯總複製!H:N,5,FALSE)</f>
        <v>Out of scope</v>
      </c>
      <c r="B844" s="12" t="str">
        <f>VLOOKUP(E844,匯總複製!H:N,7,FALSE)</f>
        <v>System Requirement</v>
      </c>
      <c r="C844" s="1" t="e">
        <f>VLOOKUP(A844,Feature統計!A:O,15,FALSE)</f>
        <v>#N/A</v>
      </c>
      <c r="D844" s="1" t="e">
        <f>VLOOKUP(A844,Feature統計!A:O,5,FALSE)</f>
        <v>#N/A</v>
      </c>
      <c r="E844" s="12" t="s">
        <v>880</v>
      </c>
      <c r="F844" s="12" t="str">
        <f>VLOOKUP(E844,匯總複製!H:J,2,FALSE)</f>
        <v>RTBM-21666</v>
      </c>
      <c r="G844" s="13" t="e">
        <f>IF(ISBLANK(VLOOKUP(A844,Feature統計!A:N,10,FALSE)),"",VLOOKUP(A844,Feature統計!A:N,10,FALSE))</f>
        <v>#N/A</v>
      </c>
      <c r="H844" s="13" t="e">
        <f>IF(ISBLANK(VLOOKUP(A844,Feature統計!A:N,11,FALSE)),"",VLOOKUP(A844,Feature統計!A:N,11,FALSE))</f>
        <v>#N/A</v>
      </c>
      <c r="I844" s="13" t="e">
        <f>IF(ISBLANK(VLOOKUP(A844,Feature統計!A:N,12,FALSE)),"",VLOOKUP(A844,Feature統計!A:N,12,FALSE))</f>
        <v>#N/A</v>
      </c>
      <c r="J844" s="13" t="e">
        <f>IF(ISBLANK(VLOOKUP(A844,Feature統計!A:N,13,FALSE)),"",VLOOKUP(A844,Feature統計!A:N,13,FALSE))</f>
        <v>#N/A</v>
      </c>
      <c r="K844" s="1" t="str">
        <f>IFERROR(VLOOKUP(E844,SystemTestCase!E:F,2,FALSE),VLOOKUP(E844,HW資料!A:B,2,FALSE))</f>
        <v>On-going</v>
      </c>
      <c r="L844" s="1"/>
      <c r="M844" s="13"/>
      <c r="N844" s="72"/>
      <c r="O844" s="11" t="s">
        <v>5239</v>
      </c>
      <c r="P844" s="11"/>
      <c r="Q844" s="11"/>
      <c r="R844"/>
      <c r="S844" t="str">
        <f t="shared" si="13"/>
        <v>Out of scope</v>
      </c>
    </row>
    <row r="845" spans="1:19" ht="68" x14ac:dyDescent="0.4">
      <c r="A845" s="12" t="str">
        <f>VLOOKUP(E845,匯總複製!H:N,5,FALSE)</f>
        <v>Tune mode physical interface and export</v>
      </c>
      <c r="B845" s="12" t="str">
        <f>VLOOKUP(E845,匯總複製!H:N,7,FALSE)</f>
        <v>System Requirement</v>
      </c>
      <c r="C845" s="1" t="str">
        <f>VLOOKUP(A845,Feature統計!A:O,15,FALSE)</f>
        <v>Pass</v>
      </c>
      <c r="D845" s="1" t="str">
        <f>VLOOKUP(A845,Feature統計!A:O,5,FALSE)</f>
        <v>Terry</v>
      </c>
      <c r="E845" s="12" t="s">
        <v>882</v>
      </c>
      <c r="F845" s="12" t="str">
        <f>VLOOKUP(E845,匯總複製!H:J,2,FALSE)</f>
        <v>RTBM-21665</v>
      </c>
      <c r="G845" s="13">
        <f>IF(ISBLANK(VLOOKUP(A845,Feature統計!A:N,10,FALSE)),"",VLOOKUP(A845,Feature統計!A:N,10,FALSE))</f>
        <v>44880</v>
      </c>
      <c r="H845" s="13">
        <f>IF(ISBLANK(VLOOKUP(A845,Feature統計!A:N,11,FALSE)),"",VLOOKUP(A845,Feature統計!A:N,11,FALSE))</f>
        <v>44904</v>
      </c>
      <c r="I845" s="13">
        <f>IF(ISBLANK(VLOOKUP(A845,Feature統計!A:N,12,FALSE)),"",VLOOKUP(A845,Feature統計!A:N,12,FALSE))</f>
        <v>44880</v>
      </c>
      <c r="J845" s="13">
        <f>IF(ISBLANK(VLOOKUP(A845,Feature統計!A:N,13,FALSE)),"",VLOOKUP(A845,Feature統計!A:N,13,FALSE))</f>
        <v>44917</v>
      </c>
      <c r="K845" s="1" t="str">
        <f>IFERROR(VLOOKUP(E845,SystemTestCase!E:F,2,FALSE),VLOOKUP(E845,HW資料!A:B,2,FALSE))</f>
        <v>StagePass</v>
      </c>
      <c r="L845" s="1"/>
      <c r="M845" s="13"/>
      <c r="N845" s="72"/>
      <c r="O845" s="11" t="s">
        <v>5259</v>
      </c>
      <c r="P845" s="11"/>
      <c r="Q845" s="11"/>
      <c r="S845" t="str">
        <f t="shared" si="13"/>
        <v>Tune mode physical interface and export</v>
      </c>
    </row>
    <row r="846" spans="1:19" s="64" customFormat="1" ht="34" x14ac:dyDescent="0.4">
      <c r="A846" s="12" t="str">
        <f>VLOOKUP(E846,匯總複製!H:N,5,FALSE)</f>
        <v>Out of scope</v>
      </c>
      <c r="B846" s="12" t="str">
        <f>VLOOKUP(E846,匯總複製!H:N,7,FALSE)</f>
        <v>System Requirement</v>
      </c>
      <c r="C846" s="1" t="e">
        <f>VLOOKUP(A846,Feature統計!A:O,15,FALSE)</f>
        <v>#N/A</v>
      </c>
      <c r="D846" s="1" t="e">
        <f>VLOOKUP(A846,Feature統計!A:O,5,FALSE)</f>
        <v>#N/A</v>
      </c>
      <c r="E846" s="12" t="s">
        <v>884</v>
      </c>
      <c r="F846" s="12" t="str">
        <f>VLOOKUP(E846,匯總複製!H:J,2,FALSE)</f>
        <v>RTBM-21663</v>
      </c>
      <c r="G846" s="13" t="e">
        <f>IF(ISBLANK(VLOOKUP(A846,Feature統計!A:N,10,FALSE)),"",VLOOKUP(A846,Feature統計!A:N,10,FALSE))</f>
        <v>#N/A</v>
      </c>
      <c r="H846" s="13" t="e">
        <f>IF(ISBLANK(VLOOKUP(A846,Feature統計!A:N,11,FALSE)),"",VLOOKUP(A846,Feature統計!A:N,11,FALSE))</f>
        <v>#N/A</v>
      </c>
      <c r="I846" s="13" t="e">
        <f>IF(ISBLANK(VLOOKUP(A846,Feature統計!A:N,12,FALSE)),"",VLOOKUP(A846,Feature統計!A:N,12,FALSE))</f>
        <v>#N/A</v>
      </c>
      <c r="J846" s="13" t="e">
        <f>IF(ISBLANK(VLOOKUP(A846,Feature統計!A:N,13,FALSE)),"",VLOOKUP(A846,Feature統計!A:N,13,FALSE))</f>
        <v>#N/A</v>
      </c>
      <c r="K846" s="1" t="str">
        <f>IFERROR(VLOOKUP(E846,SystemTestCase!E:F,2,FALSE),VLOOKUP(E846,HW資料!A:B,2,FALSE))</f>
        <v>On-going</v>
      </c>
      <c r="L846" s="1"/>
      <c r="M846" s="13"/>
      <c r="N846" s="72"/>
      <c r="O846" s="11" t="s">
        <v>5239</v>
      </c>
      <c r="P846" s="11"/>
      <c r="Q846" s="11"/>
      <c r="R846"/>
      <c r="S846" t="str">
        <f t="shared" si="13"/>
        <v>Out of scope</v>
      </c>
    </row>
    <row r="847" spans="1:19" ht="68" x14ac:dyDescent="0.4">
      <c r="A847" s="12" t="str">
        <f>VLOOKUP(E847,匯總複製!H:N,5,FALSE)</f>
        <v>Tune mode physical interface and export</v>
      </c>
      <c r="B847" s="12" t="str">
        <f>VLOOKUP(E847,匯總複製!H:N,7,FALSE)</f>
        <v>System Requirement</v>
      </c>
      <c r="C847" s="1" t="str">
        <f>VLOOKUP(A847,Feature統計!A:O,15,FALSE)</f>
        <v>Pass</v>
      </c>
      <c r="D847" s="1" t="str">
        <f>VLOOKUP(A847,Feature統計!A:O,5,FALSE)</f>
        <v>Terry</v>
      </c>
      <c r="E847" s="12" t="s">
        <v>886</v>
      </c>
      <c r="F847" s="12" t="str">
        <f>VLOOKUP(E847,匯總複製!H:J,2,FALSE)</f>
        <v>RTBM-21662</v>
      </c>
      <c r="G847" s="13">
        <f>IF(ISBLANK(VLOOKUP(A847,Feature統計!A:N,10,FALSE)),"",VLOOKUP(A847,Feature統計!A:N,10,FALSE))</f>
        <v>44880</v>
      </c>
      <c r="H847" s="13">
        <f>IF(ISBLANK(VLOOKUP(A847,Feature統計!A:N,11,FALSE)),"",VLOOKUP(A847,Feature統計!A:N,11,FALSE))</f>
        <v>44904</v>
      </c>
      <c r="I847" s="13">
        <f>IF(ISBLANK(VLOOKUP(A847,Feature統計!A:N,12,FALSE)),"",VLOOKUP(A847,Feature統計!A:N,12,FALSE))</f>
        <v>44880</v>
      </c>
      <c r="J847" s="13">
        <f>IF(ISBLANK(VLOOKUP(A847,Feature統計!A:N,13,FALSE)),"",VLOOKUP(A847,Feature統計!A:N,13,FALSE))</f>
        <v>44917</v>
      </c>
      <c r="K847" s="1" t="str">
        <f>IFERROR(VLOOKUP(E847,SystemTestCase!E:F,2,FALSE),VLOOKUP(E847,HW資料!A:B,2,FALSE))</f>
        <v>StagePass</v>
      </c>
      <c r="L847" s="1"/>
      <c r="M847" s="13"/>
      <c r="N847" s="72"/>
      <c r="O847" s="11" t="s">
        <v>5259</v>
      </c>
      <c r="P847" s="11"/>
      <c r="Q847" s="11"/>
      <c r="S847" t="str">
        <f t="shared" si="13"/>
        <v>Tune mode physical interface and export</v>
      </c>
    </row>
    <row r="848" spans="1:19" s="64" customFormat="1" ht="34" x14ac:dyDescent="0.4">
      <c r="A848" s="12" t="str">
        <f>VLOOKUP(E848,匯總複製!H:N,5,FALSE)</f>
        <v>Out of scope</v>
      </c>
      <c r="B848" s="12" t="str">
        <f>VLOOKUP(E848,匯總複製!H:N,7,FALSE)</f>
        <v>System Requirement</v>
      </c>
      <c r="C848" s="1" t="e">
        <f>VLOOKUP(A848,Feature統計!A:O,15,FALSE)</f>
        <v>#N/A</v>
      </c>
      <c r="D848" s="1" t="e">
        <f>VLOOKUP(A848,Feature統計!A:O,5,FALSE)</f>
        <v>#N/A</v>
      </c>
      <c r="E848" s="12" t="s">
        <v>888</v>
      </c>
      <c r="F848" s="12" t="str">
        <f>VLOOKUP(E848,匯總複製!H:J,2,FALSE)</f>
        <v>RTBM-21660</v>
      </c>
      <c r="G848" s="13" t="e">
        <f>IF(ISBLANK(VLOOKUP(A848,Feature統計!A:N,10,FALSE)),"",VLOOKUP(A848,Feature統計!A:N,10,FALSE))</f>
        <v>#N/A</v>
      </c>
      <c r="H848" s="13" t="e">
        <f>IF(ISBLANK(VLOOKUP(A848,Feature統計!A:N,11,FALSE)),"",VLOOKUP(A848,Feature統計!A:N,11,FALSE))</f>
        <v>#N/A</v>
      </c>
      <c r="I848" s="13" t="e">
        <f>IF(ISBLANK(VLOOKUP(A848,Feature統計!A:N,12,FALSE)),"",VLOOKUP(A848,Feature統計!A:N,12,FALSE))</f>
        <v>#N/A</v>
      </c>
      <c r="J848" s="13" t="e">
        <f>IF(ISBLANK(VLOOKUP(A848,Feature統計!A:N,13,FALSE)),"",VLOOKUP(A848,Feature統計!A:N,13,FALSE))</f>
        <v>#N/A</v>
      </c>
      <c r="K848" s="1" t="str">
        <f>IFERROR(VLOOKUP(E848,SystemTestCase!E:F,2,FALSE),VLOOKUP(E848,HW資料!A:B,2,FALSE))</f>
        <v>On-going</v>
      </c>
      <c r="L848" s="1"/>
      <c r="M848" s="13"/>
      <c r="N848" s="72"/>
      <c r="O848" s="11" t="s">
        <v>5239</v>
      </c>
      <c r="P848" s="11"/>
      <c r="Q848" s="11"/>
      <c r="R848"/>
      <c r="S848" t="str">
        <f t="shared" si="13"/>
        <v>Out of scope</v>
      </c>
    </row>
    <row r="849" spans="1:19" s="64" customFormat="1" ht="34" x14ac:dyDescent="0.4">
      <c r="A849" s="12" t="str">
        <f>VLOOKUP(E849,匯總複製!H:N,5,FALSE)</f>
        <v>Out of scope</v>
      </c>
      <c r="B849" s="12" t="str">
        <f>VLOOKUP(E849,匯總複製!H:N,7,FALSE)</f>
        <v>System Requirement</v>
      </c>
      <c r="C849" s="1" t="e">
        <f>VLOOKUP(A849,Feature統計!A:O,15,FALSE)</f>
        <v>#N/A</v>
      </c>
      <c r="D849" s="1" t="e">
        <f>VLOOKUP(A849,Feature統計!A:O,5,FALSE)</f>
        <v>#N/A</v>
      </c>
      <c r="E849" s="12" t="s">
        <v>890</v>
      </c>
      <c r="F849" s="12" t="str">
        <f>VLOOKUP(E849,匯總複製!H:J,2,FALSE)</f>
        <v>RTBM-21657</v>
      </c>
      <c r="G849" s="13" t="e">
        <f>IF(ISBLANK(VLOOKUP(A849,Feature統計!A:N,10,FALSE)),"",VLOOKUP(A849,Feature統計!A:N,10,FALSE))</f>
        <v>#N/A</v>
      </c>
      <c r="H849" s="13" t="e">
        <f>IF(ISBLANK(VLOOKUP(A849,Feature統計!A:N,11,FALSE)),"",VLOOKUP(A849,Feature統計!A:N,11,FALSE))</f>
        <v>#N/A</v>
      </c>
      <c r="I849" s="13" t="e">
        <f>IF(ISBLANK(VLOOKUP(A849,Feature統計!A:N,12,FALSE)),"",VLOOKUP(A849,Feature統計!A:N,12,FALSE))</f>
        <v>#N/A</v>
      </c>
      <c r="J849" s="13" t="e">
        <f>IF(ISBLANK(VLOOKUP(A849,Feature統計!A:N,13,FALSE)),"",VLOOKUP(A849,Feature統計!A:N,13,FALSE))</f>
        <v>#N/A</v>
      </c>
      <c r="K849" s="1" t="str">
        <f>IFERROR(VLOOKUP(E849,SystemTestCase!E:F,2,FALSE),VLOOKUP(E849,HW資料!A:B,2,FALSE))</f>
        <v>On-going</v>
      </c>
      <c r="L849" s="1"/>
      <c r="M849" s="13"/>
      <c r="N849" s="72"/>
      <c r="O849" s="11" t="s">
        <v>5239</v>
      </c>
      <c r="P849" s="11"/>
      <c r="Q849" s="11"/>
      <c r="R849"/>
      <c r="S849" t="str">
        <f t="shared" si="13"/>
        <v>Out of scope</v>
      </c>
    </row>
    <row r="850" spans="1:19" ht="221" x14ac:dyDescent="0.4">
      <c r="A850" s="11" t="str">
        <f>VLOOKUP(E850,匯總複製!H:N,5,FALSE)</f>
        <v>Audio function requirement - AEC_AES</v>
      </c>
      <c r="B850" s="12" t="str">
        <f>VLOOKUP(E850,匯總複製!H:N,7,FALSE)</f>
        <v>System Requirement</v>
      </c>
      <c r="C850" s="1" t="str">
        <f>VLOOKUP(A850,Feature統計!A:O,15,FALSE)</f>
        <v>Pass</v>
      </c>
      <c r="D850" s="1" t="str">
        <f>VLOOKUP(A850,Feature統計!A:O,5,FALSE)</f>
        <v>Ryan</v>
      </c>
      <c r="E850" s="12" t="s">
        <v>892</v>
      </c>
      <c r="F850" s="12" t="str">
        <f>VLOOKUP(E850,匯總複製!H:J,2,FALSE)</f>
        <v>RTBM-16965</v>
      </c>
      <c r="G850" s="13">
        <f>IF(ISBLANK(VLOOKUP(A850,Feature統計!A:N,10,FALSE)),"",VLOOKUP(A850,Feature統計!A:N,10,FALSE))</f>
        <v>44866</v>
      </c>
      <c r="H850" s="13" t="str">
        <f>IF(ISBLANK(VLOOKUP(A850,Feature統計!A:N,11,FALSE)),"",VLOOKUP(A850,Feature統計!A:N,11,FALSE))</f>
        <v>TBD</v>
      </c>
      <c r="I850" s="13">
        <f>IF(ISBLANK(VLOOKUP(A850,Feature統計!A:N,12,FALSE)),"",VLOOKUP(A850,Feature統計!A:N,12,FALSE))</f>
        <v>44866</v>
      </c>
      <c r="J850" s="13">
        <f>IF(ISBLANK(VLOOKUP(A850,Feature統計!A:N,13,FALSE)),"",VLOOKUP(A850,Feature統計!A:N,13,FALSE))</f>
        <v>44889</v>
      </c>
      <c r="K850" s="1" t="str">
        <f>IFERROR(VLOOKUP(E850,SystemTestCase!E:F,2,FALSE),VLOOKUP(E850,HW資料!A:B,2,FALSE))</f>
        <v>Pass</v>
      </c>
      <c r="L850" s="1" t="s">
        <v>7074</v>
      </c>
      <c r="M850" s="13"/>
      <c r="N850" s="72" t="s">
        <v>1894</v>
      </c>
      <c r="O850" s="11" t="s">
        <v>7438</v>
      </c>
      <c r="P850" s="11"/>
      <c r="Q850" s="11" t="s">
        <v>5409</v>
      </c>
      <c r="S850" s="60" t="str">
        <f t="shared" si="13"/>
        <v>Audio function requirement - AEC_AES</v>
      </c>
    </row>
    <row r="851" spans="1:19" x14ac:dyDescent="0.4">
      <c r="A851" s="12" t="str">
        <f>VLOOKUP(E851,匯總複製!H:N,5,FALSE)</f>
        <v>Tuner operation under overheat condition</v>
      </c>
      <c r="B851" s="12" t="str">
        <f>VLOOKUP(E851,匯總複製!H:N,7,FALSE)</f>
        <v>Hardware Requirement</v>
      </c>
      <c r="C851" s="1" t="str">
        <f>VLOOKUP(A851,Feature統計!A:O,15,FALSE)</f>
        <v>Pass</v>
      </c>
      <c r="D851" s="1" t="str">
        <f>VLOOKUP(A851,Feature統計!A:O,5,FALSE)</f>
        <v>Simon</v>
      </c>
      <c r="E851" s="12" t="s">
        <v>1459</v>
      </c>
      <c r="F851" s="12" t="str">
        <f>VLOOKUP(E851,匯總複製!H:J,2,FALSE)</f>
        <v>RTBM-37524</v>
      </c>
      <c r="G851" s="13">
        <f>IF(ISBLANK(VLOOKUP(A851,Feature統計!A:N,10,FALSE)),"",VLOOKUP(A851,Feature統計!A:N,10,FALSE))</f>
        <v>44866</v>
      </c>
      <c r="H851" s="13">
        <f>IF(ISBLANK(VLOOKUP(A851,Feature統計!A:N,11,FALSE)),"",VLOOKUP(A851,Feature統計!A:N,11,FALSE))</f>
        <v>44956</v>
      </c>
      <c r="I851" s="13">
        <f>IF(ISBLANK(VLOOKUP(A851,Feature統計!A:N,12,FALSE)),"",VLOOKUP(A851,Feature統計!A:N,12,FALSE))</f>
        <v>44866</v>
      </c>
      <c r="J851" s="13">
        <f>IF(ISBLANK(VLOOKUP(A851,Feature統計!A:N,13,FALSE)),"",VLOOKUP(A851,Feature統計!A:N,13,FALSE))</f>
        <v>44904</v>
      </c>
      <c r="K851" s="1" t="str">
        <f>IFERROR(VLOOKUP(E851,SystemTestCase!E:F,2,FALSE),VLOOKUP(E851,HW資料!A:B,2,FALSE))</f>
        <v>Pass</v>
      </c>
      <c r="L851" s="1"/>
      <c r="M851" s="13"/>
      <c r="N851" s="72"/>
      <c r="O851" s="11"/>
      <c r="P851" s="11"/>
      <c r="Q851" s="11"/>
      <c r="S851" t="str">
        <f t="shared" si="13"/>
        <v>Tuner operation under overheat condition</v>
      </c>
    </row>
    <row r="852" spans="1:19" x14ac:dyDescent="0.4">
      <c r="A852" s="12" t="str">
        <f>VLOOKUP(E852,匯總複製!H:N,5,FALSE)</f>
        <v>Tuning mode function requirement</v>
      </c>
      <c r="B852" s="12" t="str">
        <f>VLOOKUP(E852,匯總複製!H:N,7,FALSE)</f>
        <v>System Requirement</v>
      </c>
      <c r="C852" s="1" t="str">
        <f>VLOOKUP(A852,Feature統計!A:O,15,FALSE)</f>
        <v>Pass</v>
      </c>
      <c r="D852" s="1" t="str">
        <f>VLOOKUP(A852,Feature統計!A:O,5,FALSE)</f>
        <v>Ryan</v>
      </c>
      <c r="E852" s="12" t="s">
        <v>870</v>
      </c>
      <c r="F852" s="12" t="str">
        <f>VLOOKUP(E852,匯總複製!H:J,2,FALSE)</f>
        <v>RTBM-21684</v>
      </c>
      <c r="G852" s="13">
        <f>IF(ISBLANK(VLOOKUP(A852,Feature統計!A:N,10,FALSE)),"",VLOOKUP(A852,Feature統計!A:N,10,FALSE))</f>
        <v>44880</v>
      </c>
      <c r="H852" s="13">
        <f>IF(ISBLANK(VLOOKUP(A852,Feature統計!A:N,11,FALSE)),"",VLOOKUP(A852,Feature統計!A:N,11,FALSE))</f>
        <v>44904</v>
      </c>
      <c r="I852" s="13">
        <f>IF(ISBLANK(VLOOKUP(A852,Feature統計!A:N,12,FALSE)),"",VLOOKUP(A852,Feature統計!A:N,12,FALSE))</f>
        <v>44880</v>
      </c>
      <c r="J852" s="13">
        <f>IF(ISBLANK(VLOOKUP(A852,Feature統計!A:N,13,FALSE)),"",VLOOKUP(A852,Feature統計!A:N,13,FALSE))</f>
        <v>44907</v>
      </c>
      <c r="K852" s="1" t="str">
        <f>IFERROR(VLOOKUP(E852,SystemTestCase!E:F,2,FALSE),VLOOKUP(E852,HW資料!A:B,2,FALSE))</f>
        <v>StagePass</v>
      </c>
      <c r="L852" s="1"/>
      <c r="M852" s="13"/>
      <c r="N852" s="72"/>
      <c r="O852" s="11"/>
      <c r="P852" s="11"/>
      <c r="Q852" s="11"/>
      <c r="S852" t="str">
        <f t="shared" si="13"/>
        <v>Tuning mode function requirement</v>
      </c>
    </row>
    <row r="853" spans="1:19" x14ac:dyDescent="0.4">
      <c r="A853" s="12" t="str">
        <f>VLOOKUP(E853,匯總複製!H:N,5,FALSE)</f>
        <v>Tuning mode function requirement</v>
      </c>
      <c r="B853" s="12" t="str">
        <f>VLOOKUP(E853,匯總複製!H:N,7,FALSE)</f>
        <v>System Requirement</v>
      </c>
      <c r="C853" s="1" t="str">
        <f>VLOOKUP(A853,Feature統計!A:O,15,FALSE)</f>
        <v>Pass</v>
      </c>
      <c r="D853" s="1" t="str">
        <f>VLOOKUP(A853,Feature統計!A:O,5,FALSE)</f>
        <v>Ryan</v>
      </c>
      <c r="E853" s="12" t="s">
        <v>872</v>
      </c>
      <c r="F853" s="12" t="str">
        <f>VLOOKUP(E853,匯總複製!H:J,2,FALSE)</f>
        <v>RTBM-21683</v>
      </c>
      <c r="G853" s="13">
        <f>IF(ISBLANK(VLOOKUP(A853,Feature統計!A:N,10,FALSE)),"",VLOOKUP(A853,Feature統計!A:N,10,FALSE))</f>
        <v>44880</v>
      </c>
      <c r="H853" s="13">
        <f>IF(ISBLANK(VLOOKUP(A853,Feature統計!A:N,11,FALSE)),"",VLOOKUP(A853,Feature統計!A:N,11,FALSE))</f>
        <v>44904</v>
      </c>
      <c r="I853" s="13">
        <f>IF(ISBLANK(VLOOKUP(A853,Feature統計!A:N,12,FALSE)),"",VLOOKUP(A853,Feature統計!A:N,12,FALSE))</f>
        <v>44880</v>
      </c>
      <c r="J853" s="13">
        <f>IF(ISBLANK(VLOOKUP(A853,Feature統計!A:N,13,FALSE)),"",VLOOKUP(A853,Feature統計!A:N,13,FALSE))</f>
        <v>44907</v>
      </c>
      <c r="K853" s="1" t="str">
        <f>IFERROR(VLOOKUP(E853,SystemTestCase!E:F,2,FALSE),VLOOKUP(E853,HW資料!A:B,2,FALSE))</f>
        <v>StagePass</v>
      </c>
      <c r="L853" s="1"/>
      <c r="M853" s="13"/>
      <c r="N853" s="72"/>
      <c r="O853" s="11" t="s">
        <v>3904</v>
      </c>
      <c r="P853" s="11"/>
      <c r="Q853" s="11"/>
      <c r="S853" t="str">
        <f t="shared" si="13"/>
        <v>Tuning mode function requirement</v>
      </c>
    </row>
    <row r="854" spans="1:19" x14ac:dyDescent="0.4">
      <c r="A854" s="12" t="str">
        <f>VLOOKUP(E854,匯總複製!H:N,5,FALSE)</f>
        <v>Tuning mode function requirement</v>
      </c>
      <c r="B854" s="12" t="str">
        <f>VLOOKUP(E854,匯總複製!H:N,7,FALSE)</f>
        <v>System Requirement</v>
      </c>
      <c r="C854" s="1" t="str">
        <f>VLOOKUP(A854,Feature統計!A:O,15,FALSE)</f>
        <v>Pass</v>
      </c>
      <c r="D854" s="1" t="str">
        <f>VLOOKUP(A854,Feature統計!A:O,5,FALSE)</f>
        <v>Ryan</v>
      </c>
      <c r="E854" s="12" t="s">
        <v>876</v>
      </c>
      <c r="F854" s="12" t="str">
        <f>VLOOKUP(E854,匯總複製!H:J,2,FALSE)</f>
        <v>RTBM-21670</v>
      </c>
      <c r="G854" s="13">
        <f>IF(ISBLANK(VLOOKUP(A854,Feature統計!A:N,10,FALSE)),"",VLOOKUP(A854,Feature統計!A:N,10,FALSE))</f>
        <v>44880</v>
      </c>
      <c r="H854" s="13">
        <f>IF(ISBLANK(VLOOKUP(A854,Feature統計!A:N,11,FALSE)),"",VLOOKUP(A854,Feature統計!A:N,11,FALSE))</f>
        <v>44904</v>
      </c>
      <c r="I854" s="13">
        <f>IF(ISBLANK(VLOOKUP(A854,Feature統計!A:N,12,FALSE)),"",VLOOKUP(A854,Feature統計!A:N,12,FALSE))</f>
        <v>44880</v>
      </c>
      <c r="J854" s="13">
        <f>IF(ISBLANK(VLOOKUP(A854,Feature統計!A:N,13,FALSE)),"",VLOOKUP(A854,Feature統計!A:N,13,FALSE))</f>
        <v>44907</v>
      </c>
      <c r="K854" s="1" t="str">
        <f>IFERROR(VLOOKUP(E854,SystemTestCase!E:F,2,FALSE),VLOOKUP(E854,HW資料!A:B,2,FALSE))</f>
        <v>StagePass</v>
      </c>
      <c r="L854" s="1"/>
      <c r="M854" s="13"/>
      <c r="N854" s="72"/>
      <c r="O854" s="11" t="s">
        <v>3904</v>
      </c>
      <c r="P854" s="11"/>
      <c r="Q854" s="11"/>
      <c r="S854" t="str">
        <f t="shared" si="13"/>
        <v>Tuning mode function requirement</v>
      </c>
    </row>
    <row r="855" spans="1:19" x14ac:dyDescent="0.4">
      <c r="A855" s="12" t="str">
        <f>VLOOKUP(E855,匯總複製!H:N,5,FALSE)</f>
        <v>Tuning mode function requirement</v>
      </c>
      <c r="B855" s="12" t="str">
        <f>VLOOKUP(E855,匯總複製!H:N,7,FALSE)</f>
        <v>System Requirement</v>
      </c>
      <c r="C855" s="1" t="str">
        <f>VLOOKUP(A855,Feature統計!A:O,15,FALSE)</f>
        <v>Pass</v>
      </c>
      <c r="D855" s="1" t="str">
        <f>VLOOKUP(A855,Feature統計!A:O,5,FALSE)</f>
        <v>Ryan</v>
      </c>
      <c r="E855" s="12" t="s">
        <v>878</v>
      </c>
      <c r="F855" s="12" t="str">
        <f>VLOOKUP(E855,匯總複製!H:J,2,FALSE)</f>
        <v>RTBM-21668</v>
      </c>
      <c r="G855" s="13">
        <f>IF(ISBLANK(VLOOKUP(A855,Feature統計!A:N,10,FALSE)),"",VLOOKUP(A855,Feature統計!A:N,10,FALSE))</f>
        <v>44880</v>
      </c>
      <c r="H855" s="13">
        <f>IF(ISBLANK(VLOOKUP(A855,Feature統計!A:N,11,FALSE)),"",VLOOKUP(A855,Feature統計!A:N,11,FALSE))</f>
        <v>44904</v>
      </c>
      <c r="I855" s="13">
        <f>IF(ISBLANK(VLOOKUP(A855,Feature統計!A:N,12,FALSE)),"",VLOOKUP(A855,Feature統計!A:N,12,FALSE))</f>
        <v>44880</v>
      </c>
      <c r="J855" s="13">
        <f>IF(ISBLANK(VLOOKUP(A855,Feature統計!A:N,13,FALSE)),"",VLOOKUP(A855,Feature統計!A:N,13,FALSE))</f>
        <v>44907</v>
      </c>
      <c r="K855" s="1" t="str">
        <f>IFERROR(VLOOKUP(E855,SystemTestCase!E:F,2,FALSE),VLOOKUP(E855,HW資料!A:B,2,FALSE))</f>
        <v>StagePass</v>
      </c>
      <c r="L855" s="1"/>
      <c r="M855" s="13"/>
      <c r="N855" s="72"/>
      <c r="O855" s="11"/>
      <c r="P855" s="11"/>
      <c r="Q855" s="11"/>
      <c r="S855" t="str">
        <f t="shared" si="13"/>
        <v>Tuning mode function requirement</v>
      </c>
    </row>
    <row r="856" spans="1:19" x14ac:dyDescent="0.4">
      <c r="A856" s="12" t="str">
        <f>VLOOKUP(E856,匯總複製!H:N,5,FALSE)</f>
        <v>Tuning tool function requirement</v>
      </c>
      <c r="B856" s="12" t="str">
        <f>VLOOKUP(E856,匯總複製!H:N,7,FALSE)</f>
        <v>System Requirement</v>
      </c>
      <c r="C856" s="1" t="str">
        <f>VLOOKUP(A856,Feature統計!A:O,15,FALSE)</f>
        <v>Pass</v>
      </c>
      <c r="D856" s="1" t="str">
        <f>VLOOKUP(A856,Feature統計!A:O,5,FALSE)</f>
        <v>Ryan</v>
      </c>
      <c r="E856" s="12" t="s">
        <v>862</v>
      </c>
      <c r="F856" s="12" t="str">
        <f>VLOOKUP(E856,匯總複製!H:J,2,FALSE)</f>
        <v>RTBM-21696</v>
      </c>
      <c r="G856" s="13">
        <f>IF(ISBLANK(VLOOKUP(A856,Feature統計!A:N,10,FALSE)),"",VLOOKUP(A856,Feature統計!A:N,10,FALSE))</f>
        <v>44880</v>
      </c>
      <c r="H856" s="13">
        <f>IF(ISBLANK(VLOOKUP(A856,Feature統計!A:N,11,FALSE)),"",VLOOKUP(A856,Feature統計!A:N,11,FALSE))</f>
        <v>44904</v>
      </c>
      <c r="I856" s="13">
        <f>IF(ISBLANK(VLOOKUP(A856,Feature統計!A:N,12,FALSE)),"",VLOOKUP(A856,Feature統計!A:N,12,FALSE))</f>
        <v>44880</v>
      </c>
      <c r="J856" s="13">
        <f>IF(ISBLANK(VLOOKUP(A856,Feature統計!A:N,13,FALSE)),"",VLOOKUP(A856,Feature統計!A:N,13,FALSE))</f>
        <v>44907</v>
      </c>
      <c r="K856" s="1" t="str">
        <f>IFERROR(VLOOKUP(E856,SystemTestCase!E:F,2,FALSE),VLOOKUP(E856,HW資料!A:B,2,FALSE))</f>
        <v>StagePass</v>
      </c>
      <c r="L856" s="1"/>
      <c r="M856" s="13"/>
      <c r="N856" s="72"/>
      <c r="O856" s="11"/>
      <c r="P856" s="11"/>
      <c r="Q856" s="11"/>
      <c r="S856" t="str">
        <f t="shared" si="13"/>
        <v>Tuning tool function requirement</v>
      </c>
    </row>
    <row r="857" spans="1:19" x14ac:dyDescent="0.4">
      <c r="A857" s="12" t="str">
        <f>VLOOKUP(E857,匯總複製!H:N,5,FALSE)</f>
        <v>Tuning tool function requirement</v>
      </c>
      <c r="B857" s="12" t="str">
        <f>VLOOKUP(E857,匯總複製!H:N,7,FALSE)</f>
        <v>System Requirement</v>
      </c>
      <c r="C857" s="1" t="str">
        <f>VLOOKUP(A857,Feature統計!A:O,15,FALSE)</f>
        <v>Pass</v>
      </c>
      <c r="D857" s="1" t="str">
        <f>VLOOKUP(A857,Feature統計!A:O,5,FALSE)</f>
        <v>Ryan</v>
      </c>
      <c r="E857" s="12" t="s">
        <v>874</v>
      </c>
      <c r="F857" s="12" t="str">
        <f>VLOOKUP(E857,匯總複製!H:J,2,FALSE)</f>
        <v>RTBM-21673</v>
      </c>
      <c r="G857" s="13">
        <f>IF(ISBLANK(VLOOKUP(A857,Feature統計!A:N,10,FALSE)),"",VLOOKUP(A857,Feature統計!A:N,10,FALSE))</f>
        <v>44880</v>
      </c>
      <c r="H857" s="13">
        <f>IF(ISBLANK(VLOOKUP(A857,Feature統計!A:N,11,FALSE)),"",VLOOKUP(A857,Feature統計!A:N,11,FALSE))</f>
        <v>44904</v>
      </c>
      <c r="I857" s="13">
        <f>IF(ISBLANK(VLOOKUP(A857,Feature統計!A:N,12,FALSE)),"",VLOOKUP(A857,Feature統計!A:N,12,FALSE))</f>
        <v>44880</v>
      </c>
      <c r="J857" s="13">
        <f>IF(ISBLANK(VLOOKUP(A857,Feature統計!A:N,13,FALSE)),"",VLOOKUP(A857,Feature統計!A:N,13,FALSE))</f>
        <v>44907</v>
      </c>
      <c r="K857" s="1" t="str">
        <f>IFERROR(VLOOKUP(E857,SystemTestCase!E:F,2,FALSE),VLOOKUP(E857,HW資料!A:B,2,FALSE))</f>
        <v>StagePass</v>
      </c>
      <c r="L857" s="1"/>
      <c r="M857" s="13"/>
      <c r="N857" s="72"/>
      <c r="O857" s="11"/>
      <c r="P857" s="11"/>
      <c r="Q857" s="11"/>
      <c r="S857" t="str">
        <f t="shared" si="13"/>
        <v>Tuning tool function requirement</v>
      </c>
    </row>
    <row r="858" spans="1:19" x14ac:dyDescent="0.4">
      <c r="A858" s="12" t="str">
        <f>VLOOKUP(E858,匯總複製!H:N,5,FALSE)</f>
        <v>Tuning tool function requirement</v>
      </c>
      <c r="B858" s="12" t="str">
        <f>VLOOKUP(E858,匯總複製!H:N,7,FALSE)</f>
        <v>System Requirement</v>
      </c>
      <c r="C858" s="1" t="str">
        <f>VLOOKUP(A858,Feature統計!A:O,15,FALSE)</f>
        <v>Pass</v>
      </c>
      <c r="D858" s="1" t="str">
        <f>VLOOKUP(A858,Feature統計!A:O,5,FALSE)</f>
        <v>Ryan</v>
      </c>
      <c r="E858" s="12" t="s">
        <v>930</v>
      </c>
      <c r="F858" s="12" t="str">
        <f>VLOOKUP(E858,匯總複製!H:J,2,FALSE)</f>
        <v>RTBM-21697</v>
      </c>
      <c r="G858" s="13">
        <f>IF(ISBLANK(VLOOKUP(A858,Feature統計!A:N,10,FALSE)),"",VLOOKUP(A858,Feature統計!A:N,10,FALSE))</f>
        <v>44880</v>
      </c>
      <c r="H858" s="13">
        <f>IF(ISBLANK(VLOOKUP(A858,Feature統計!A:N,11,FALSE)),"",VLOOKUP(A858,Feature統計!A:N,11,FALSE))</f>
        <v>44904</v>
      </c>
      <c r="I858" s="13">
        <f>IF(ISBLANK(VLOOKUP(A858,Feature統計!A:N,12,FALSE)),"",VLOOKUP(A858,Feature統計!A:N,12,FALSE))</f>
        <v>44880</v>
      </c>
      <c r="J858" s="13">
        <f>IF(ISBLANK(VLOOKUP(A858,Feature統計!A:N,13,FALSE)),"",VLOOKUP(A858,Feature統計!A:N,13,FALSE))</f>
        <v>44907</v>
      </c>
      <c r="K858" s="1" t="str">
        <f>IFERROR(VLOOKUP(E858,SystemTestCase!E:F,2,FALSE),VLOOKUP(E858,HW資料!A:B,2,FALSE))</f>
        <v>StagePass</v>
      </c>
      <c r="L858" s="1"/>
      <c r="M858" s="13"/>
      <c r="N858" s="72"/>
      <c r="O858" s="11"/>
      <c r="P858" s="11"/>
      <c r="Q858" s="11"/>
      <c r="S858" t="str">
        <f t="shared" si="13"/>
        <v>Tuning tool function requirement</v>
      </c>
    </row>
    <row r="859" spans="1:19" x14ac:dyDescent="0.4">
      <c r="A859" s="12" t="str">
        <f>VLOOKUP(E859,匯總複製!H:N,5,FALSE)</f>
        <v>Tuning tool function requirement</v>
      </c>
      <c r="B859" s="12" t="str">
        <f>VLOOKUP(E859,匯總複製!H:N,7,FALSE)</f>
        <v>System Requirement</v>
      </c>
      <c r="C859" s="1" t="str">
        <f>VLOOKUP(A859,Feature統計!A:O,15,FALSE)</f>
        <v>Pass</v>
      </c>
      <c r="D859" s="1" t="str">
        <f>VLOOKUP(A859,Feature統計!A:O,5,FALSE)</f>
        <v>Ryan</v>
      </c>
      <c r="E859" s="12" t="s">
        <v>932</v>
      </c>
      <c r="F859" s="12" t="str">
        <f>VLOOKUP(E859,匯總複製!H:J,2,FALSE)</f>
        <v>RTBM-21698</v>
      </c>
      <c r="G859" s="13">
        <f>IF(ISBLANK(VLOOKUP(A859,Feature統計!A:N,10,FALSE)),"",VLOOKUP(A859,Feature統計!A:N,10,FALSE))</f>
        <v>44880</v>
      </c>
      <c r="H859" s="13">
        <f>IF(ISBLANK(VLOOKUP(A859,Feature統計!A:N,11,FALSE)),"",VLOOKUP(A859,Feature統計!A:N,11,FALSE))</f>
        <v>44904</v>
      </c>
      <c r="I859" s="13">
        <f>IF(ISBLANK(VLOOKUP(A859,Feature統計!A:N,12,FALSE)),"",VLOOKUP(A859,Feature統計!A:N,12,FALSE))</f>
        <v>44880</v>
      </c>
      <c r="J859" s="13">
        <f>IF(ISBLANK(VLOOKUP(A859,Feature統計!A:N,13,FALSE)),"",VLOOKUP(A859,Feature統計!A:N,13,FALSE))</f>
        <v>44907</v>
      </c>
      <c r="K859" s="1" t="str">
        <f>IFERROR(VLOOKUP(E859,SystemTestCase!E:F,2,FALSE),VLOOKUP(E859,HW資料!A:B,2,FALSE))</f>
        <v>StagePass</v>
      </c>
      <c r="L859" s="1"/>
      <c r="M859" s="13"/>
      <c r="N859" s="72"/>
      <c r="O859" s="11" t="s">
        <v>3904</v>
      </c>
      <c r="P859" s="11"/>
      <c r="Q859" s="11"/>
      <c r="S859" t="str">
        <f t="shared" si="13"/>
        <v>Tuning tool function requirement</v>
      </c>
    </row>
    <row r="860" spans="1:19" x14ac:dyDescent="0.4">
      <c r="A860" s="12" t="str">
        <f>VLOOKUP(E860,匯總複製!H:N,5,FALSE)</f>
        <v>Tuning tool function requirement - EQ</v>
      </c>
      <c r="B860" s="12" t="str">
        <f>VLOOKUP(E860,匯總複製!H:N,7,FALSE)</f>
        <v>System Requirement</v>
      </c>
      <c r="C860" s="1" t="str">
        <f>VLOOKUP(A860,Feature統計!A:O,15,FALSE)</f>
        <v>Pass</v>
      </c>
      <c r="D860" s="1" t="str">
        <f>VLOOKUP(A860,Feature統計!A:O,5,FALSE)</f>
        <v>Ryan</v>
      </c>
      <c r="E860" s="12" t="s">
        <v>900</v>
      </c>
      <c r="F860" s="12" t="str">
        <f>VLOOKUP(E860,匯總複製!H:J,2,FALSE)</f>
        <v>RTBM-16958</v>
      </c>
      <c r="G860" s="13">
        <f>IF(ISBLANK(VLOOKUP(A860,Feature統計!A:N,10,FALSE)),"",VLOOKUP(A860,Feature統計!A:N,10,FALSE))</f>
        <v>44866</v>
      </c>
      <c r="H860" s="13">
        <f>IF(ISBLANK(VLOOKUP(A860,Feature統計!A:N,11,FALSE)),"",VLOOKUP(A860,Feature統計!A:N,11,FALSE))</f>
        <v>44905</v>
      </c>
      <c r="I860" s="13">
        <f>IF(ISBLANK(VLOOKUP(A860,Feature統計!A:N,12,FALSE)),"",VLOOKUP(A860,Feature統計!A:N,12,FALSE))</f>
        <v>44866</v>
      </c>
      <c r="J860" s="13">
        <f>IF(ISBLANK(VLOOKUP(A860,Feature統計!A:N,13,FALSE)),"",VLOOKUP(A860,Feature統計!A:N,13,FALSE))</f>
        <v>44889</v>
      </c>
      <c r="K860" s="1" t="str">
        <f>IFERROR(VLOOKUP(E860,SystemTestCase!E:F,2,FALSE),VLOOKUP(E860,HW資料!A:B,2,FALSE))</f>
        <v>StagePass</v>
      </c>
      <c r="L860" s="1"/>
      <c r="M860" s="13"/>
      <c r="N860" s="72"/>
      <c r="O860" s="11"/>
      <c r="P860" s="11"/>
      <c r="Q860" s="11"/>
      <c r="S860" t="str">
        <f t="shared" si="13"/>
        <v>Tuning tool function requirement - EQ</v>
      </c>
    </row>
    <row r="861" spans="1:19" x14ac:dyDescent="0.4">
      <c r="A861" s="12" t="str">
        <f>VLOOKUP(E861,匯總複製!H:N,5,FALSE)</f>
        <v>Tuning tool function requirement - EQ</v>
      </c>
      <c r="B861" s="12" t="str">
        <f>VLOOKUP(E861,匯總複製!H:N,7,FALSE)</f>
        <v>System Requirement</v>
      </c>
      <c r="C861" s="1" t="str">
        <f>VLOOKUP(A861,Feature統計!A:O,15,FALSE)</f>
        <v>Pass</v>
      </c>
      <c r="D861" s="1" t="str">
        <f>VLOOKUP(A861,Feature統計!A:O,5,FALSE)</f>
        <v>Ryan</v>
      </c>
      <c r="E861" s="12" t="s">
        <v>902</v>
      </c>
      <c r="F861" s="12" t="str">
        <f>VLOOKUP(E861,匯總複製!H:J,2,FALSE)</f>
        <v>RTBM-16957</v>
      </c>
      <c r="G861" s="13">
        <f>IF(ISBLANK(VLOOKUP(A861,Feature統計!A:N,10,FALSE)),"",VLOOKUP(A861,Feature統計!A:N,10,FALSE))</f>
        <v>44866</v>
      </c>
      <c r="H861" s="13">
        <f>IF(ISBLANK(VLOOKUP(A861,Feature統計!A:N,11,FALSE)),"",VLOOKUP(A861,Feature統計!A:N,11,FALSE))</f>
        <v>44905</v>
      </c>
      <c r="I861" s="13">
        <f>IF(ISBLANK(VLOOKUP(A861,Feature統計!A:N,12,FALSE)),"",VLOOKUP(A861,Feature統計!A:N,12,FALSE))</f>
        <v>44866</v>
      </c>
      <c r="J861" s="13">
        <f>IF(ISBLANK(VLOOKUP(A861,Feature統計!A:N,13,FALSE)),"",VLOOKUP(A861,Feature統計!A:N,13,FALSE))</f>
        <v>44889</v>
      </c>
      <c r="K861" s="1" t="str">
        <f>IFERROR(VLOOKUP(E861,SystemTestCase!E:F,2,FALSE),VLOOKUP(E861,HW資料!A:B,2,FALSE))</f>
        <v>StagePass</v>
      </c>
      <c r="L861" s="1"/>
      <c r="M861" s="13"/>
      <c r="N861" s="72"/>
      <c r="O861" s="11"/>
      <c r="P861" s="11"/>
      <c r="Q861" s="11"/>
      <c r="S861" t="str">
        <f t="shared" si="13"/>
        <v>Tuning tool function requirement - EQ</v>
      </c>
    </row>
    <row r="862" spans="1:19" x14ac:dyDescent="0.4">
      <c r="A862" s="12" t="str">
        <f>VLOOKUP(E862,匯總複製!H:N,5,FALSE)</f>
        <v>Tuning tool function requirement - EQ</v>
      </c>
      <c r="B862" s="12" t="str">
        <f>VLOOKUP(E862,匯總複製!H:N,7,FALSE)</f>
        <v>System Requirement</v>
      </c>
      <c r="C862" s="1" t="str">
        <f>VLOOKUP(A862,Feature統計!A:O,15,FALSE)</f>
        <v>Pass</v>
      </c>
      <c r="D862" s="1" t="str">
        <f>VLOOKUP(A862,Feature統計!A:O,5,FALSE)</f>
        <v>Ryan</v>
      </c>
      <c r="E862" s="12" t="s">
        <v>904</v>
      </c>
      <c r="F862" s="12" t="str">
        <f>VLOOKUP(E862,匯總複製!H:J,2,FALSE)</f>
        <v>RTBM-16956</v>
      </c>
      <c r="G862" s="13">
        <f>IF(ISBLANK(VLOOKUP(A862,Feature統計!A:N,10,FALSE)),"",VLOOKUP(A862,Feature統計!A:N,10,FALSE))</f>
        <v>44866</v>
      </c>
      <c r="H862" s="13">
        <f>IF(ISBLANK(VLOOKUP(A862,Feature統計!A:N,11,FALSE)),"",VLOOKUP(A862,Feature統計!A:N,11,FALSE))</f>
        <v>44905</v>
      </c>
      <c r="I862" s="13">
        <f>IF(ISBLANK(VLOOKUP(A862,Feature統計!A:N,12,FALSE)),"",VLOOKUP(A862,Feature統計!A:N,12,FALSE))</f>
        <v>44866</v>
      </c>
      <c r="J862" s="13">
        <f>IF(ISBLANK(VLOOKUP(A862,Feature統計!A:N,13,FALSE)),"",VLOOKUP(A862,Feature統計!A:N,13,FALSE))</f>
        <v>44889</v>
      </c>
      <c r="K862" s="1" t="str">
        <f>IFERROR(VLOOKUP(E862,SystemTestCase!E:F,2,FALSE),VLOOKUP(E862,HW資料!A:B,2,FALSE))</f>
        <v>StagePass</v>
      </c>
      <c r="L862" s="1"/>
      <c r="M862" s="13"/>
      <c r="N862" s="72"/>
      <c r="O862" s="11"/>
      <c r="P862" s="11"/>
      <c r="Q862" s="11"/>
      <c r="S862" t="str">
        <f t="shared" si="13"/>
        <v>Tuning tool function requirement - EQ</v>
      </c>
    </row>
    <row r="863" spans="1:19" x14ac:dyDescent="0.4">
      <c r="A863" s="12" t="str">
        <f>VLOOKUP(E863,匯總複製!H:N,5,FALSE)</f>
        <v>Tuning tool function requirement - EQ</v>
      </c>
      <c r="B863" s="12" t="str">
        <f>VLOOKUP(E863,匯總複製!H:N,7,FALSE)</f>
        <v>System Requirement</v>
      </c>
      <c r="C863" s="1" t="str">
        <f>VLOOKUP(A863,Feature統計!A:O,15,FALSE)</f>
        <v>Pass</v>
      </c>
      <c r="D863" s="1" t="str">
        <f>VLOOKUP(A863,Feature統計!A:O,5,FALSE)</f>
        <v>Ryan</v>
      </c>
      <c r="E863" s="12" t="s">
        <v>906</v>
      </c>
      <c r="F863" s="12" t="str">
        <f>VLOOKUP(E863,匯總複製!H:J,2,FALSE)</f>
        <v>RTBM-16955</v>
      </c>
      <c r="G863" s="13">
        <f>IF(ISBLANK(VLOOKUP(A863,Feature統計!A:N,10,FALSE)),"",VLOOKUP(A863,Feature統計!A:N,10,FALSE))</f>
        <v>44866</v>
      </c>
      <c r="H863" s="13">
        <f>IF(ISBLANK(VLOOKUP(A863,Feature統計!A:N,11,FALSE)),"",VLOOKUP(A863,Feature統計!A:N,11,FALSE))</f>
        <v>44905</v>
      </c>
      <c r="I863" s="13">
        <f>IF(ISBLANK(VLOOKUP(A863,Feature統計!A:N,12,FALSE)),"",VLOOKUP(A863,Feature統計!A:N,12,FALSE))</f>
        <v>44866</v>
      </c>
      <c r="J863" s="13">
        <f>IF(ISBLANK(VLOOKUP(A863,Feature統計!A:N,13,FALSE)),"",VLOOKUP(A863,Feature統計!A:N,13,FALSE))</f>
        <v>44889</v>
      </c>
      <c r="K863" s="1" t="str">
        <f>IFERROR(VLOOKUP(E863,SystemTestCase!E:F,2,FALSE),VLOOKUP(E863,HW資料!A:B,2,FALSE))</f>
        <v>StagePass</v>
      </c>
      <c r="L863" s="1"/>
      <c r="M863" s="13"/>
      <c r="N863" s="72"/>
      <c r="O863" s="11"/>
      <c r="P863" s="11"/>
      <c r="Q863" s="11"/>
      <c r="S863" t="str">
        <f t="shared" si="13"/>
        <v>Tuning tool function requirement - EQ</v>
      </c>
    </row>
    <row r="864" spans="1:19" x14ac:dyDescent="0.4">
      <c r="A864" s="12" t="str">
        <f>VLOOKUP(E864,匯總複製!H:N,5,FALSE)</f>
        <v>Tuning tool function requirement - Gain</v>
      </c>
      <c r="B864" s="12" t="str">
        <f>VLOOKUP(E864,匯總複製!H:N,7,FALSE)</f>
        <v>System Requirement</v>
      </c>
      <c r="C864" s="1" t="str">
        <f>VLOOKUP(A864,Feature統計!A:O,15,FALSE)</f>
        <v>Pass</v>
      </c>
      <c r="D864" s="1" t="str">
        <f>VLOOKUP(A864,Feature統計!A:O,5,FALSE)</f>
        <v>Ryan</v>
      </c>
      <c r="E864" s="12" t="s">
        <v>864</v>
      </c>
      <c r="F864" s="12" t="str">
        <f>VLOOKUP(E864,匯總複製!H:J,2,FALSE)</f>
        <v>RTBM-21693</v>
      </c>
      <c r="G864" s="13">
        <f>IF(ISBLANK(VLOOKUP(A864,Feature統計!A:N,10,FALSE)),"",VLOOKUP(A864,Feature統計!A:N,10,FALSE))</f>
        <v>44866</v>
      </c>
      <c r="H864" s="13">
        <f>IF(ISBLANK(VLOOKUP(A864,Feature統計!A:N,11,FALSE)),"",VLOOKUP(A864,Feature統計!A:N,11,FALSE))</f>
        <v>44905</v>
      </c>
      <c r="I864" s="13">
        <f>IF(ISBLANK(VLOOKUP(A864,Feature統計!A:N,12,FALSE)),"",VLOOKUP(A864,Feature統計!A:N,12,FALSE))</f>
        <v>44866</v>
      </c>
      <c r="J864" s="13">
        <f>IF(ISBLANK(VLOOKUP(A864,Feature統計!A:N,13,FALSE)),"",VLOOKUP(A864,Feature統計!A:N,13,FALSE))</f>
        <v>44889</v>
      </c>
      <c r="K864" s="1" t="str">
        <f>IFERROR(VLOOKUP(E864,SystemTestCase!E:F,2,FALSE),VLOOKUP(E864,HW資料!A:B,2,FALSE))</f>
        <v>StagePass</v>
      </c>
      <c r="L864" s="1"/>
      <c r="M864" s="13"/>
      <c r="N864" s="72"/>
      <c r="O864" s="11"/>
      <c r="P864" s="11"/>
      <c r="Q864" s="11"/>
      <c r="S864" t="str">
        <f t="shared" si="13"/>
        <v>Tuning tool function requirement - Gain</v>
      </c>
    </row>
    <row r="865" spans="1:19" x14ac:dyDescent="0.4">
      <c r="A865" s="12" t="str">
        <f>VLOOKUP(E865,匯總複製!H:N,5,FALSE)</f>
        <v>Tuning tool function requirement - Gain</v>
      </c>
      <c r="B865" s="12" t="str">
        <f>VLOOKUP(E865,匯總複製!H:N,7,FALSE)</f>
        <v>System Requirement</v>
      </c>
      <c r="C865" s="1" t="str">
        <f>VLOOKUP(A865,Feature統計!A:O,15,FALSE)</f>
        <v>Pass</v>
      </c>
      <c r="D865" s="1" t="str">
        <f>VLOOKUP(A865,Feature統計!A:O,5,FALSE)</f>
        <v>Ryan</v>
      </c>
      <c r="E865" s="12" t="s">
        <v>898</v>
      </c>
      <c r="F865" s="12" t="str">
        <f>VLOOKUP(E865,匯總複製!H:J,2,FALSE)</f>
        <v>RTBM-16960</v>
      </c>
      <c r="G865" s="13">
        <f>IF(ISBLANK(VLOOKUP(A865,Feature統計!A:N,10,FALSE)),"",VLOOKUP(A865,Feature統計!A:N,10,FALSE))</f>
        <v>44866</v>
      </c>
      <c r="H865" s="13">
        <f>IF(ISBLANK(VLOOKUP(A865,Feature統計!A:N,11,FALSE)),"",VLOOKUP(A865,Feature統計!A:N,11,FALSE))</f>
        <v>44905</v>
      </c>
      <c r="I865" s="13">
        <f>IF(ISBLANK(VLOOKUP(A865,Feature統計!A:N,12,FALSE)),"",VLOOKUP(A865,Feature統計!A:N,12,FALSE))</f>
        <v>44866</v>
      </c>
      <c r="J865" s="13">
        <f>IF(ISBLANK(VLOOKUP(A865,Feature統計!A:N,13,FALSE)),"",VLOOKUP(A865,Feature統計!A:N,13,FALSE))</f>
        <v>44889</v>
      </c>
      <c r="K865" s="1" t="str">
        <f>IFERROR(VLOOKUP(E865,SystemTestCase!E:F,2,FALSE),VLOOKUP(E865,HW資料!A:B,2,FALSE))</f>
        <v>StagePass</v>
      </c>
      <c r="L865" s="1"/>
      <c r="M865" s="13"/>
      <c r="N865" s="72"/>
      <c r="O865" s="11"/>
      <c r="P865" s="11"/>
      <c r="Q865" s="11"/>
      <c r="S865" t="str">
        <f t="shared" si="13"/>
        <v>Tuning tool function requirement - Gain</v>
      </c>
    </row>
    <row r="866" spans="1:19" x14ac:dyDescent="0.4">
      <c r="A866" s="12" t="str">
        <f>VLOOKUP(E866,匯總複製!H:N,5,FALSE)</f>
        <v>Tuning tool function requirement - Gain</v>
      </c>
      <c r="B866" s="12" t="str">
        <f>VLOOKUP(E866,匯總複製!H:N,7,FALSE)</f>
        <v>System Requirement</v>
      </c>
      <c r="C866" s="1" t="str">
        <f>VLOOKUP(A866,Feature統計!A:O,15,FALSE)</f>
        <v>Pass</v>
      </c>
      <c r="D866" s="1" t="str">
        <f>VLOOKUP(A866,Feature統計!A:O,5,FALSE)</f>
        <v>Ryan</v>
      </c>
      <c r="E866" s="12" t="s">
        <v>908</v>
      </c>
      <c r="F866" s="12" t="str">
        <f>VLOOKUP(E866,匯總複製!H:J,2,FALSE)</f>
        <v>RTBM-16954</v>
      </c>
      <c r="G866" s="13">
        <f>IF(ISBLANK(VLOOKUP(A866,Feature統計!A:N,10,FALSE)),"",VLOOKUP(A866,Feature統計!A:N,10,FALSE))</f>
        <v>44866</v>
      </c>
      <c r="H866" s="13">
        <f>IF(ISBLANK(VLOOKUP(A866,Feature統計!A:N,11,FALSE)),"",VLOOKUP(A866,Feature統計!A:N,11,FALSE))</f>
        <v>44905</v>
      </c>
      <c r="I866" s="13">
        <f>IF(ISBLANK(VLOOKUP(A866,Feature統計!A:N,12,FALSE)),"",VLOOKUP(A866,Feature統計!A:N,12,FALSE))</f>
        <v>44866</v>
      </c>
      <c r="J866" s="13">
        <f>IF(ISBLANK(VLOOKUP(A866,Feature統計!A:N,13,FALSE)),"",VLOOKUP(A866,Feature統計!A:N,13,FALSE))</f>
        <v>44889</v>
      </c>
      <c r="K866" s="1" t="str">
        <f>IFERROR(VLOOKUP(E866,SystemTestCase!E:F,2,FALSE),VLOOKUP(E866,HW資料!A:B,2,FALSE))</f>
        <v>StagePass</v>
      </c>
      <c r="L866" s="1"/>
      <c r="M866" s="13"/>
      <c r="N866" s="72"/>
      <c r="O866" s="11"/>
      <c r="P866" s="11"/>
      <c r="Q866" s="11"/>
      <c r="S866" t="str">
        <f t="shared" si="13"/>
        <v>Tuning tool function requirement - Gain</v>
      </c>
    </row>
    <row r="867" spans="1:19" x14ac:dyDescent="0.4">
      <c r="A867" s="12" t="str">
        <f>VLOOKUP(E867,匯總複製!H:N,5,FALSE)</f>
        <v>Tuning tool function requirement - Gain</v>
      </c>
      <c r="B867" s="12" t="str">
        <f>VLOOKUP(E867,匯總複製!H:N,7,FALSE)</f>
        <v>System Requirement</v>
      </c>
      <c r="C867" s="1" t="str">
        <f>VLOOKUP(A867,Feature統計!A:O,15,FALSE)</f>
        <v>Pass</v>
      </c>
      <c r="D867" s="1" t="str">
        <f>VLOOKUP(A867,Feature統計!A:O,5,FALSE)</f>
        <v>Ryan</v>
      </c>
      <c r="E867" s="12" t="s">
        <v>910</v>
      </c>
      <c r="F867" s="12" t="str">
        <f>VLOOKUP(E867,匯總複製!H:J,2,FALSE)</f>
        <v>RTBM-16953</v>
      </c>
      <c r="G867" s="13">
        <f>IF(ISBLANK(VLOOKUP(A867,Feature統計!A:N,10,FALSE)),"",VLOOKUP(A867,Feature統計!A:N,10,FALSE))</f>
        <v>44866</v>
      </c>
      <c r="H867" s="13">
        <f>IF(ISBLANK(VLOOKUP(A867,Feature統計!A:N,11,FALSE)),"",VLOOKUP(A867,Feature統計!A:N,11,FALSE))</f>
        <v>44905</v>
      </c>
      <c r="I867" s="13">
        <f>IF(ISBLANK(VLOOKUP(A867,Feature統計!A:N,12,FALSE)),"",VLOOKUP(A867,Feature統計!A:N,12,FALSE))</f>
        <v>44866</v>
      </c>
      <c r="J867" s="13">
        <f>IF(ISBLANK(VLOOKUP(A867,Feature統計!A:N,13,FALSE)),"",VLOOKUP(A867,Feature統計!A:N,13,FALSE))</f>
        <v>44889</v>
      </c>
      <c r="K867" s="1" t="str">
        <f>IFERROR(VLOOKUP(E867,SystemTestCase!E:F,2,FALSE),VLOOKUP(E867,HW資料!A:B,2,FALSE))</f>
        <v>StagePass</v>
      </c>
      <c r="L867" s="1"/>
      <c r="M867" s="13"/>
      <c r="N867" s="72"/>
      <c r="O867" s="11"/>
      <c r="P867" s="11"/>
      <c r="Q867" s="11"/>
      <c r="S867" t="str">
        <f t="shared" si="13"/>
        <v>Tuning tool function requirement - Gain</v>
      </c>
    </row>
    <row r="868" spans="1:19" x14ac:dyDescent="0.4">
      <c r="A868" s="12" t="str">
        <f>VLOOKUP(E868,匯總複製!H:N,5,FALSE)</f>
        <v>Tuning tool function requirement - Gain</v>
      </c>
      <c r="B868" s="12" t="str">
        <f>VLOOKUP(E868,匯總複製!H:N,7,FALSE)</f>
        <v>System Requirement</v>
      </c>
      <c r="C868" s="1" t="str">
        <f>VLOOKUP(A868,Feature統計!A:O,15,FALSE)</f>
        <v>Pass</v>
      </c>
      <c r="D868" s="1" t="str">
        <f>VLOOKUP(A868,Feature統計!A:O,5,FALSE)</f>
        <v>Ryan</v>
      </c>
      <c r="E868" s="12" t="s">
        <v>912</v>
      </c>
      <c r="F868" s="12" t="str">
        <f>VLOOKUP(E868,匯總複製!H:J,2,FALSE)</f>
        <v>RTBM-16952</v>
      </c>
      <c r="G868" s="13">
        <f>IF(ISBLANK(VLOOKUP(A868,Feature統計!A:N,10,FALSE)),"",VLOOKUP(A868,Feature統計!A:N,10,FALSE))</f>
        <v>44866</v>
      </c>
      <c r="H868" s="13">
        <f>IF(ISBLANK(VLOOKUP(A868,Feature統計!A:N,11,FALSE)),"",VLOOKUP(A868,Feature統計!A:N,11,FALSE))</f>
        <v>44905</v>
      </c>
      <c r="I868" s="13">
        <f>IF(ISBLANK(VLOOKUP(A868,Feature統計!A:N,12,FALSE)),"",VLOOKUP(A868,Feature統計!A:N,12,FALSE))</f>
        <v>44866</v>
      </c>
      <c r="J868" s="13">
        <f>IF(ISBLANK(VLOOKUP(A868,Feature統計!A:N,13,FALSE)),"",VLOOKUP(A868,Feature統計!A:N,13,FALSE))</f>
        <v>44889</v>
      </c>
      <c r="K868" s="1" t="str">
        <f>IFERROR(VLOOKUP(E868,SystemTestCase!E:F,2,FALSE),VLOOKUP(E868,HW資料!A:B,2,FALSE))</f>
        <v>StagePass</v>
      </c>
      <c r="L868" s="1"/>
      <c r="M868" s="13"/>
      <c r="N868" s="72"/>
      <c r="O868" s="11"/>
      <c r="P868" s="11"/>
      <c r="Q868" s="11"/>
      <c r="S868" t="str">
        <f t="shared" si="13"/>
        <v>Tuning tool function requirement - Gain</v>
      </c>
    </row>
    <row r="869" spans="1:19" x14ac:dyDescent="0.4">
      <c r="A869" s="12" t="str">
        <f>VLOOKUP(E869,匯總複製!H:N,5,FALSE)</f>
        <v>Tuning tool function requirement - Gain</v>
      </c>
      <c r="B869" s="12" t="str">
        <f>VLOOKUP(E869,匯總複製!H:N,7,FALSE)</f>
        <v>System Requirement</v>
      </c>
      <c r="C869" s="1" t="str">
        <f>VLOOKUP(A869,Feature統計!A:O,15,FALSE)</f>
        <v>Pass</v>
      </c>
      <c r="D869" s="1" t="str">
        <f>VLOOKUP(A869,Feature統計!A:O,5,FALSE)</f>
        <v>Ryan</v>
      </c>
      <c r="E869" s="12" t="s">
        <v>914</v>
      </c>
      <c r="F869" s="12" t="str">
        <f>VLOOKUP(E869,匯總複製!H:J,2,FALSE)</f>
        <v>RTBM-16951</v>
      </c>
      <c r="G869" s="13">
        <f>IF(ISBLANK(VLOOKUP(A869,Feature統計!A:N,10,FALSE)),"",VLOOKUP(A869,Feature統計!A:N,10,FALSE))</f>
        <v>44866</v>
      </c>
      <c r="H869" s="13">
        <f>IF(ISBLANK(VLOOKUP(A869,Feature統計!A:N,11,FALSE)),"",VLOOKUP(A869,Feature統計!A:N,11,FALSE))</f>
        <v>44905</v>
      </c>
      <c r="I869" s="13">
        <f>IF(ISBLANK(VLOOKUP(A869,Feature統計!A:N,12,FALSE)),"",VLOOKUP(A869,Feature統計!A:N,12,FALSE))</f>
        <v>44866</v>
      </c>
      <c r="J869" s="13">
        <f>IF(ISBLANK(VLOOKUP(A869,Feature統計!A:N,13,FALSE)),"",VLOOKUP(A869,Feature統計!A:N,13,FALSE))</f>
        <v>44889</v>
      </c>
      <c r="K869" s="1" t="str">
        <f>IFERROR(VLOOKUP(E869,SystemTestCase!E:F,2,FALSE),VLOOKUP(E869,HW資料!A:B,2,FALSE))</f>
        <v>StagePass</v>
      </c>
      <c r="L869" s="1"/>
      <c r="M869" s="13"/>
      <c r="N869" s="72"/>
      <c r="O869" s="11"/>
      <c r="P869" s="11"/>
      <c r="Q869" s="11"/>
      <c r="S869" t="str">
        <f t="shared" si="13"/>
        <v>Tuning tool function requirement - Gain</v>
      </c>
    </row>
    <row r="870" spans="1:19" x14ac:dyDescent="0.4">
      <c r="A870" s="12" t="str">
        <f>VLOOKUP(E870,匯總複製!H:N,5,FALSE)</f>
        <v>Tuning tool function requirement - Gain</v>
      </c>
      <c r="B870" s="12" t="str">
        <f>VLOOKUP(E870,匯總複製!H:N,7,FALSE)</f>
        <v>System Requirement</v>
      </c>
      <c r="C870" s="1" t="str">
        <f>VLOOKUP(A870,Feature統計!A:O,15,FALSE)</f>
        <v>Pass</v>
      </c>
      <c r="D870" s="1" t="str">
        <f>VLOOKUP(A870,Feature統計!A:O,5,FALSE)</f>
        <v>Ryan</v>
      </c>
      <c r="E870" s="12" t="s">
        <v>916</v>
      </c>
      <c r="F870" s="12" t="str">
        <f>VLOOKUP(E870,匯總複製!H:J,2,FALSE)</f>
        <v>RTBM-16950</v>
      </c>
      <c r="G870" s="13">
        <f>IF(ISBLANK(VLOOKUP(A870,Feature統計!A:N,10,FALSE)),"",VLOOKUP(A870,Feature統計!A:N,10,FALSE))</f>
        <v>44866</v>
      </c>
      <c r="H870" s="13">
        <f>IF(ISBLANK(VLOOKUP(A870,Feature統計!A:N,11,FALSE)),"",VLOOKUP(A870,Feature統計!A:N,11,FALSE))</f>
        <v>44905</v>
      </c>
      <c r="I870" s="13">
        <f>IF(ISBLANK(VLOOKUP(A870,Feature統計!A:N,12,FALSE)),"",VLOOKUP(A870,Feature統計!A:N,12,FALSE))</f>
        <v>44866</v>
      </c>
      <c r="J870" s="13">
        <f>IF(ISBLANK(VLOOKUP(A870,Feature統計!A:N,13,FALSE)),"",VLOOKUP(A870,Feature統計!A:N,13,FALSE))</f>
        <v>44889</v>
      </c>
      <c r="K870" s="1" t="str">
        <f>IFERROR(VLOOKUP(E870,SystemTestCase!E:F,2,FALSE),VLOOKUP(E870,HW資料!A:B,2,FALSE))</f>
        <v>StagePass</v>
      </c>
      <c r="L870" s="1"/>
      <c r="M870" s="13"/>
      <c r="N870" s="72"/>
      <c r="O870" s="11"/>
      <c r="P870" s="11"/>
      <c r="Q870" s="11"/>
      <c r="S870" t="str">
        <f t="shared" si="13"/>
        <v>Tuning tool function requirement - Gain</v>
      </c>
    </row>
    <row r="871" spans="1:19" x14ac:dyDescent="0.4">
      <c r="A871" s="12" t="str">
        <f>VLOOKUP(E871,匯總複製!H:N,5,FALSE)</f>
        <v>Tuning tool function requirement - Gain</v>
      </c>
      <c r="B871" s="12" t="str">
        <f>VLOOKUP(E871,匯總複製!H:N,7,FALSE)</f>
        <v>System Requirement</v>
      </c>
      <c r="C871" s="1" t="str">
        <f>VLOOKUP(A871,Feature統計!A:O,15,FALSE)</f>
        <v>Pass</v>
      </c>
      <c r="D871" s="1" t="str">
        <f>VLOOKUP(A871,Feature統計!A:O,5,FALSE)</f>
        <v>Ryan</v>
      </c>
      <c r="E871" s="12" t="s">
        <v>918</v>
      </c>
      <c r="F871" s="12" t="str">
        <f>VLOOKUP(E871,匯總複製!H:J,2,FALSE)</f>
        <v>RTBM-16949</v>
      </c>
      <c r="G871" s="13">
        <f>IF(ISBLANK(VLOOKUP(A871,Feature統計!A:N,10,FALSE)),"",VLOOKUP(A871,Feature統計!A:N,10,FALSE))</f>
        <v>44866</v>
      </c>
      <c r="H871" s="13">
        <f>IF(ISBLANK(VLOOKUP(A871,Feature統計!A:N,11,FALSE)),"",VLOOKUP(A871,Feature統計!A:N,11,FALSE))</f>
        <v>44905</v>
      </c>
      <c r="I871" s="13">
        <f>IF(ISBLANK(VLOOKUP(A871,Feature統計!A:N,12,FALSE)),"",VLOOKUP(A871,Feature統計!A:N,12,FALSE))</f>
        <v>44866</v>
      </c>
      <c r="J871" s="13">
        <f>IF(ISBLANK(VLOOKUP(A871,Feature統計!A:N,13,FALSE)),"",VLOOKUP(A871,Feature統計!A:N,13,FALSE))</f>
        <v>44889</v>
      </c>
      <c r="K871" s="1" t="str">
        <f>IFERROR(VLOOKUP(E871,SystemTestCase!E:F,2,FALSE),VLOOKUP(E871,HW資料!A:B,2,FALSE))</f>
        <v>StagePass</v>
      </c>
      <c r="L871" s="1"/>
      <c r="M871" s="13"/>
      <c r="N871" s="72"/>
      <c r="O871" s="11"/>
      <c r="P871" s="11"/>
      <c r="Q871" s="11"/>
      <c r="S871" t="str">
        <f t="shared" si="13"/>
        <v>Tuning tool function requirement - Gain</v>
      </c>
    </row>
    <row r="872" spans="1:19" x14ac:dyDescent="0.4">
      <c r="A872" s="12" t="str">
        <f>VLOOKUP(E872,匯總複製!H:N,5,FALSE)</f>
        <v>Tuning tool function requirement - Gain</v>
      </c>
      <c r="B872" s="12" t="str">
        <f>VLOOKUP(E872,匯總複製!H:N,7,FALSE)</f>
        <v>System Requirement</v>
      </c>
      <c r="C872" s="1" t="str">
        <f>VLOOKUP(A872,Feature統計!A:O,15,FALSE)</f>
        <v>Pass</v>
      </c>
      <c r="D872" s="1" t="str">
        <f>VLOOKUP(A872,Feature統計!A:O,5,FALSE)</f>
        <v>Ryan</v>
      </c>
      <c r="E872" s="12" t="s">
        <v>920</v>
      </c>
      <c r="F872" s="12" t="str">
        <f>VLOOKUP(E872,匯總複製!H:J,2,FALSE)</f>
        <v>RTBM-16948</v>
      </c>
      <c r="G872" s="13">
        <f>IF(ISBLANK(VLOOKUP(A872,Feature統計!A:N,10,FALSE)),"",VLOOKUP(A872,Feature統計!A:N,10,FALSE))</f>
        <v>44866</v>
      </c>
      <c r="H872" s="13">
        <f>IF(ISBLANK(VLOOKUP(A872,Feature統計!A:N,11,FALSE)),"",VLOOKUP(A872,Feature統計!A:N,11,FALSE))</f>
        <v>44905</v>
      </c>
      <c r="I872" s="13">
        <f>IF(ISBLANK(VLOOKUP(A872,Feature統計!A:N,12,FALSE)),"",VLOOKUP(A872,Feature統計!A:N,12,FALSE))</f>
        <v>44866</v>
      </c>
      <c r="J872" s="13">
        <f>IF(ISBLANK(VLOOKUP(A872,Feature統計!A:N,13,FALSE)),"",VLOOKUP(A872,Feature統計!A:N,13,FALSE))</f>
        <v>44889</v>
      </c>
      <c r="K872" s="1" t="str">
        <f>IFERROR(VLOOKUP(E872,SystemTestCase!E:F,2,FALSE),VLOOKUP(E872,HW資料!A:B,2,FALSE))</f>
        <v>StagePass</v>
      </c>
      <c r="L872" s="1"/>
      <c r="M872" s="13"/>
      <c r="N872" s="72"/>
      <c r="O872" s="11"/>
      <c r="P872" s="11"/>
      <c r="Q872" s="11"/>
      <c r="S872" t="str">
        <f t="shared" si="13"/>
        <v>Tuning tool function requirement - Gain</v>
      </c>
    </row>
    <row r="873" spans="1:19" x14ac:dyDescent="0.4">
      <c r="A873" s="12" t="str">
        <f>VLOOKUP(E873,匯總複製!H:N,5,FALSE)</f>
        <v>Tuning tool function requirement - Gain</v>
      </c>
      <c r="B873" s="12" t="str">
        <f>VLOOKUP(E873,匯總複製!H:N,7,FALSE)</f>
        <v>System Requirement</v>
      </c>
      <c r="C873" s="1" t="str">
        <f>VLOOKUP(A873,Feature統計!A:O,15,FALSE)</f>
        <v>Pass</v>
      </c>
      <c r="D873" s="1" t="str">
        <f>VLOOKUP(A873,Feature統計!A:O,5,FALSE)</f>
        <v>Ryan</v>
      </c>
      <c r="E873" s="12" t="s">
        <v>922</v>
      </c>
      <c r="F873" s="12" t="str">
        <f>VLOOKUP(E873,匯總複製!H:J,2,FALSE)</f>
        <v>RTBM-16947</v>
      </c>
      <c r="G873" s="13">
        <f>IF(ISBLANK(VLOOKUP(A873,Feature統計!A:N,10,FALSE)),"",VLOOKUP(A873,Feature統計!A:N,10,FALSE))</f>
        <v>44866</v>
      </c>
      <c r="H873" s="13">
        <f>IF(ISBLANK(VLOOKUP(A873,Feature統計!A:N,11,FALSE)),"",VLOOKUP(A873,Feature統計!A:N,11,FALSE))</f>
        <v>44905</v>
      </c>
      <c r="I873" s="13">
        <f>IF(ISBLANK(VLOOKUP(A873,Feature統計!A:N,12,FALSE)),"",VLOOKUP(A873,Feature統計!A:N,12,FALSE))</f>
        <v>44866</v>
      </c>
      <c r="J873" s="13">
        <f>IF(ISBLANK(VLOOKUP(A873,Feature統計!A:N,13,FALSE)),"",VLOOKUP(A873,Feature統計!A:N,13,FALSE))</f>
        <v>44889</v>
      </c>
      <c r="K873" s="1" t="str">
        <f>IFERROR(VLOOKUP(E873,SystemTestCase!E:F,2,FALSE),VLOOKUP(E873,HW資料!A:B,2,FALSE))</f>
        <v>StagePass</v>
      </c>
      <c r="L873" s="1"/>
      <c r="M873" s="13"/>
      <c r="N873" s="72"/>
      <c r="O873" s="11"/>
      <c r="P873" s="11"/>
      <c r="Q873" s="11"/>
      <c r="S873" t="str">
        <f t="shared" si="13"/>
        <v>Tuning tool function requirement - Gain</v>
      </c>
    </row>
    <row r="874" spans="1:19" x14ac:dyDescent="0.4">
      <c r="A874" s="12" t="str">
        <f>VLOOKUP(E874,匯總複製!H:N,5,FALSE)</f>
        <v>Tuning tool function requirement - Gain</v>
      </c>
      <c r="B874" s="12" t="str">
        <f>VLOOKUP(E874,匯總複製!H:N,7,FALSE)</f>
        <v>System Requirement</v>
      </c>
      <c r="C874" s="1" t="str">
        <f>VLOOKUP(A874,Feature統計!A:O,15,FALSE)</f>
        <v>Pass</v>
      </c>
      <c r="D874" s="1" t="str">
        <f>VLOOKUP(A874,Feature統計!A:O,5,FALSE)</f>
        <v>Ryan</v>
      </c>
      <c r="E874" s="12" t="s">
        <v>924</v>
      </c>
      <c r="F874" s="12" t="str">
        <f>VLOOKUP(E874,匯總複製!H:J,2,FALSE)</f>
        <v>RTBM-16945</v>
      </c>
      <c r="G874" s="13">
        <f>IF(ISBLANK(VLOOKUP(A874,Feature統計!A:N,10,FALSE)),"",VLOOKUP(A874,Feature統計!A:N,10,FALSE))</f>
        <v>44866</v>
      </c>
      <c r="H874" s="13">
        <f>IF(ISBLANK(VLOOKUP(A874,Feature統計!A:N,11,FALSE)),"",VLOOKUP(A874,Feature統計!A:N,11,FALSE))</f>
        <v>44905</v>
      </c>
      <c r="I874" s="13">
        <f>IF(ISBLANK(VLOOKUP(A874,Feature統計!A:N,12,FALSE)),"",VLOOKUP(A874,Feature統計!A:N,12,FALSE))</f>
        <v>44866</v>
      </c>
      <c r="J874" s="13">
        <f>IF(ISBLANK(VLOOKUP(A874,Feature統計!A:N,13,FALSE)),"",VLOOKUP(A874,Feature統計!A:N,13,FALSE))</f>
        <v>44889</v>
      </c>
      <c r="K874" s="1" t="str">
        <f>IFERROR(VLOOKUP(E874,SystemTestCase!E:F,2,FALSE),VLOOKUP(E874,HW資料!A:B,2,FALSE))</f>
        <v>StagePass</v>
      </c>
      <c r="L874" s="1"/>
      <c r="M874" s="13"/>
      <c r="N874" s="72"/>
      <c r="O874" s="11"/>
      <c r="P874" s="11"/>
      <c r="Q874" s="11"/>
      <c r="S874" t="str">
        <f t="shared" si="13"/>
        <v>Tuning tool function requirement - Gain</v>
      </c>
    </row>
    <row r="875" spans="1:19" x14ac:dyDescent="0.4">
      <c r="A875" s="12" t="str">
        <f>VLOOKUP(E875,匯總複製!H:N,5,FALSE)</f>
        <v>Out of scope</v>
      </c>
      <c r="B875" s="12" t="str">
        <f>VLOOKUP(E875,匯總複製!H:N,7,FALSE)</f>
        <v>Hardware Requirement</v>
      </c>
      <c r="C875" s="1" t="e">
        <f>VLOOKUP(A875,Feature統計!A:O,15,FALSE)</f>
        <v>#N/A</v>
      </c>
      <c r="D875" s="1" t="e">
        <f>VLOOKUP(A875,Feature統計!A:O,5,FALSE)</f>
        <v>#N/A</v>
      </c>
      <c r="E875" s="12" t="s">
        <v>1170</v>
      </c>
      <c r="F875" s="12" t="str">
        <f>VLOOKUP(E875,匯總複製!H:J,2,FALSE)</f>
        <v>RTBM-36072</v>
      </c>
      <c r="G875" s="13" t="e">
        <f>IF(ISBLANK(VLOOKUP(A875,Feature統計!A:N,10,FALSE)),"",VLOOKUP(A875,Feature統計!A:N,10,FALSE))</f>
        <v>#N/A</v>
      </c>
      <c r="H875" s="13" t="e">
        <f>IF(ISBLANK(VLOOKUP(A875,Feature統計!A:N,11,FALSE)),"",VLOOKUP(A875,Feature統計!A:N,11,FALSE))</f>
        <v>#N/A</v>
      </c>
      <c r="I875" s="13" t="e">
        <f>IF(ISBLANK(VLOOKUP(A875,Feature統計!A:N,12,FALSE)),"",VLOOKUP(A875,Feature統計!A:N,12,FALSE))</f>
        <v>#N/A</v>
      </c>
      <c r="J875" s="13" t="e">
        <f>IF(ISBLANK(VLOOKUP(A875,Feature統計!A:N,13,FALSE)),"",VLOOKUP(A875,Feature統計!A:N,13,FALSE))</f>
        <v>#N/A</v>
      </c>
      <c r="K875" s="1" t="str">
        <f>IFERROR(VLOOKUP(E875,SystemTestCase!E:F,2,FALSE),VLOOKUP(E875,HW資料!A:B,2,FALSE))</f>
        <v>StagePass</v>
      </c>
      <c r="L875" s="1"/>
      <c r="M875" s="13"/>
      <c r="N875" s="72"/>
      <c r="O875" s="11"/>
      <c r="P875" s="11"/>
      <c r="Q875" s="11"/>
      <c r="S875" t="str">
        <f t="shared" si="13"/>
        <v>Out of scope</v>
      </c>
    </row>
    <row r="876" spans="1:19" x14ac:dyDescent="0.4">
      <c r="A876" s="12" t="str">
        <f>VLOOKUP(E876,匯總複製!H:N,5,FALSE)</f>
        <v>Out of scope</v>
      </c>
      <c r="B876" s="12" t="str">
        <f>VLOOKUP(E876,匯總複製!H:N,7,FALSE)</f>
        <v>Hardware Requirement</v>
      </c>
      <c r="C876" s="1" t="e">
        <f>VLOOKUP(A876,Feature統計!A:O,15,FALSE)</f>
        <v>#N/A</v>
      </c>
      <c r="D876" s="1" t="e">
        <f>VLOOKUP(A876,Feature統計!A:O,5,FALSE)</f>
        <v>#N/A</v>
      </c>
      <c r="E876" s="12" t="s">
        <v>1173</v>
      </c>
      <c r="F876" s="12" t="str">
        <f>VLOOKUP(E876,匯總複製!H:J,2,FALSE)</f>
        <v>RTBM-36071</v>
      </c>
      <c r="G876" s="13" t="e">
        <f>IF(ISBLANK(VLOOKUP(A876,Feature統計!A:N,10,FALSE)),"",VLOOKUP(A876,Feature統計!A:N,10,FALSE))</f>
        <v>#N/A</v>
      </c>
      <c r="H876" s="13" t="e">
        <f>IF(ISBLANK(VLOOKUP(A876,Feature統計!A:N,11,FALSE)),"",VLOOKUP(A876,Feature統計!A:N,11,FALSE))</f>
        <v>#N/A</v>
      </c>
      <c r="I876" s="13" t="e">
        <f>IF(ISBLANK(VLOOKUP(A876,Feature統計!A:N,12,FALSE)),"",VLOOKUP(A876,Feature統計!A:N,12,FALSE))</f>
        <v>#N/A</v>
      </c>
      <c r="J876" s="13" t="e">
        <f>IF(ISBLANK(VLOOKUP(A876,Feature統計!A:N,13,FALSE)),"",VLOOKUP(A876,Feature統計!A:N,13,FALSE))</f>
        <v>#N/A</v>
      </c>
      <c r="K876" s="1" t="str">
        <f>IFERROR(VLOOKUP(E876,SystemTestCase!E:F,2,FALSE),VLOOKUP(E876,HW資料!A:B,2,FALSE))</f>
        <v>StagePass</v>
      </c>
      <c r="L876" s="1"/>
      <c r="M876" s="13"/>
      <c r="N876" s="72"/>
      <c r="O876" s="11"/>
      <c r="P876" s="11"/>
      <c r="Q876" s="11"/>
      <c r="S876" t="str">
        <f t="shared" si="13"/>
        <v>Out of scope</v>
      </c>
    </row>
    <row r="877" spans="1:19" x14ac:dyDescent="0.4">
      <c r="A877" s="12" t="str">
        <f>VLOOKUP(E877,匯總複製!H:N,5,FALSE)</f>
        <v>WiFi high level requirement</v>
      </c>
      <c r="B877" s="12" t="str">
        <f>VLOOKUP(E877,匯總複製!H:N,7,FALSE)</f>
        <v>System Requirement</v>
      </c>
      <c r="C877" s="1" t="str">
        <f>VLOOKUP(A877,Feature統計!A:O,15,FALSE)</f>
        <v>Pass</v>
      </c>
      <c r="D877" s="1" t="str">
        <f>VLOOKUP(A877,Feature統計!A:O,5,FALSE)</f>
        <v>Bear</v>
      </c>
      <c r="E877" s="12" t="s">
        <v>447</v>
      </c>
      <c r="F877" s="12" t="str">
        <f>VLOOKUP(E877,匯總複製!H:J,2,FALSE)</f>
        <v>RTBM-36066</v>
      </c>
      <c r="G877" s="13">
        <f>IF(ISBLANK(VLOOKUP(A877,Feature統計!A:N,10,FALSE)),"",VLOOKUP(A877,Feature統計!A:N,10,FALSE))</f>
        <v>44837</v>
      </c>
      <c r="H877" s="13">
        <f>IF(ISBLANK(VLOOKUP(A877,Feature統計!A:N,11,FALSE)),"",VLOOKUP(A877,Feature統計!A:N,11,FALSE))</f>
        <v>44872</v>
      </c>
      <c r="I877" s="13">
        <f>IF(ISBLANK(VLOOKUP(A877,Feature統計!A:N,12,FALSE)),"",VLOOKUP(A877,Feature統計!A:N,12,FALSE))</f>
        <v>44866</v>
      </c>
      <c r="J877" s="13">
        <f>IF(ISBLANK(VLOOKUP(A877,Feature統計!A:N,13,FALSE)),"",VLOOKUP(A877,Feature統計!A:N,13,FALSE))</f>
        <v>44873</v>
      </c>
      <c r="K877" s="1" t="str">
        <f>IFERROR(VLOOKUP(E877,SystemTestCase!E:F,2,FALSE),VLOOKUP(E877,HW資料!A:B,2,FALSE))</f>
        <v>StagePass</v>
      </c>
      <c r="L877" s="1"/>
      <c r="M877" s="13"/>
      <c r="N877" s="72"/>
      <c r="O877" s="11"/>
      <c r="P877" s="11"/>
      <c r="Q877" s="11"/>
      <c r="S877" t="str">
        <f t="shared" si="13"/>
        <v>WiFi high level requirement</v>
      </c>
    </row>
    <row r="878" spans="1:19" x14ac:dyDescent="0.4">
      <c r="A878" s="12" t="str">
        <f>VLOOKUP(E878,匯總複製!H:N,5,FALSE)</f>
        <v>WiFi high level requirement</v>
      </c>
      <c r="B878" s="12" t="str">
        <f>VLOOKUP(E878,匯總複製!H:N,7,FALSE)</f>
        <v>System Requirement</v>
      </c>
      <c r="C878" s="1" t="str">
        <f>VLOOKUP(A878,Feature統計!A:O,15,FALSE)</f>
        <v>Pass</v>
      </c>
      <c r="D878" s="1" t="str">
        <f>VLOOKUP(A878,Feature統計!A:O,5,FALSE)</f>
        <v>Bear</v>
      </c>
      <c r="E878" s="12" t="s">
        <v>470</v>
      </c>
      <c r="F878" s="12" t="str">
        <f>VLOOKUP(E878,匯總複製!H:J,2,FALSE)</f>
        <v>RTBM-36065</v>
      </c>
      <c r="G878" s="13">
        <f>IF(ISBLANK(VLOOKUP(A878,Feature統計!A:N,10,FALSE)),"",VLOOKUP(A878,Feature統計!A:N,10,FALSE))</f>
        <v>44837</v>
      </c>
      <c r="H878" s="13">
        <f>IF(ISBLANK(VLOOKUP(A878,Feature統計!A:N,11,FALSE)),"",VLOOKUP(A878,Feature統計!A:N,11,FALSE))</f>
        <v>44872</v>
      </c>
      <c r="I878" s="13">
        <f>IF(ISBLANK(VLOOKUP(A878,Feature統計!A:N,12,FALSE)),"",VLOOKUP(A878,Feature統計!A:N,12,FALSE))</f>
        <v>44866</v>
      </c>
      <c r="J878" s="13">
        <f>IF(ISBLANK(VLOOKUP(A878,Feature統計!A:N,13,FALSE)),"",VLOOKUP(A878,Feature統計!A:N,13,FALSE))</f>
        <v>44873</v>
      </c>
      <c r="K878" s="1" t="str">
        <f>IFERROR(VLOOKUP(E878,SystemTestCase!E:F,2,FALSE),VLOOKUP(E878,HW資料!A:B,2,FALSE))</f>
        <v>StagePass</v>
      </c>
      <c r="L878" s="1"/>
      <c r="M878" s="13"/>
      <c r="N878" s="72"/>
      <c r="O878" s="11"/>
      <c r="P878" s="11"/>
      <c r="Q878" s="11"/>
      <c r="S878" t="str">
        <f t="shared" si="13"/>
        <v>WiFi high level requirement</v>
      </c>
    </row>
    <row r="879" spans="1:19" x14ac:dyDescent="0.4">
      <c r="A879" s="12" t="str">
        <f>VLOOKUP(E879,匯總複製!H:N,5,FALSE)</f>
        <v>WiFi high level requirement</v>
      </c>
      <c r="B879" s="12" t="str">
        <f>VLOOKUP(E879,匯總複製!H:N,7,FALSE)</f>
        <v>System Requirement</v>
      </c>
      <c r="C879" s="1" t="str">
        <f>VLOOKUP(A879,Feature統計!A:O,15,FALSE)</f>
        <v>Pass</v>
      </c>
      <c r="D879" s="1" t="str">
        <f>VLOOKUP(A879,Feature統計!A:O,5,FALSE)</f>
        <v>Bear</v>
      </c>
      <c r="E879" s="12" t="s">
        <v>474</v>
      </c>
      <c r="F879" s="12" t="str">
        <f>VLOOKUP(E879,匯總複製!H:J,2,FALSE)</f>
        <v>RTBM-36064</v>
      </c>
      <c r="G879" s="13">
        <f>IF(ISBLANK(VLOOKUP(A879,Feature統計!A:N,10,FALSE)),"",VLOOKUP(A879,Feature統計!A:N,10,FALSE))</f>
        <v>44837</v>
      </c>
      <c r="H879" s="13">
        <f>IF(ISBLANK(VLOOKUP(A879,Feature統計!A:N,11,FALSE)),"",VLOOKUP(A879,Feature統計!A:N,11,FALSE))</f>
        <v>44872</v>
      </c>
      <c r="I879" s="13">
        <f>IF(ISBLANK(VLOOKUP(A879,Feature統計!A:N,12,FALSE)),"",VLOOKUP(A879,Feature統計!A:N,12,FALSE))</f>
        <v>44866</v>
      </c>
      <c r="J879" s="13">
        <f>IF(ISBLANK(VLOOKUP(A879,Feature統計!A:N,13,FALSE)),"",VLOOKUP(A879,Feature統計!A:N,13,FALSE))</f>
        <v>44873</v>
      </c>
      <c r="K879" s="1" t="str">
        <f>IFERROR(VLOOKUP(E879,SystemTestCase!E:F,2,FALSE),VLOOKUP(E879,HW資料!A:B,2,FALSE))</f>
        <v>StagePass</v>
      </c>
      <c r="L879" s="1"/>
      <c r="M879" s="13"/>
      <c r="N879" s="72"/>
      <c r="O879" s="11"/>
      <c r="P879" s="11"/>
      <c r="Q879" s="11"/>
      <c r="S879" t="str">
        <f t="shared" si="13"/>
        <v>WiFi high level requirement</v>
      </c>
    </row>
    <row r="880" spans="1:19" x14ac:dyDescent="0.4">
      <c r="A880" s="12" t="str">
        <f>VLOOKUP(E880,匯總複製!H:N,5,FALSE)</f>
        <v>WiFi high level requirement</v>
      </c>
      <c r="B880" s="12" t="str">
        <f>VLOOKUP(E880,匯總複製!H:N,7,FALSE)</f>
        <v>System Requirement</v>
      </c>
      <c r="C880" s="1" t="str">
        <f>VLOOKUP(A880,Feature統計!A:O,15,FALSE)</f>
        <v>Pass</v>
      </c>
      <c r="D880" s="1" t="str">
        <f>VLOOKUP(A880,Feature統計!A:O,5,FALSE)</f>
        <v>Bear</v>
      </c>
      <c r="E880" s="12" t="s">
        <v>727</v>
      </c>
      <c r="F880" s="12" t="str">
        <f>VLOOKUP(E880,匯總複製!H:J,2,FALSE)</f>
        <v>RTBM-36068</v>
      </c>
      <c r="G880" s="13">
        <f>IF(ISBLANK(VLOOKUP(A880,Feature統計!A:N,10,FALSE)),"",VLOOKUP(A880,Feature統計!A:N,10,FALSE))</f>
        <v>44837</v>
      </c>
      <c r="H880" s="13">
        <f>IF(ISBLANK(VLOOKUP(A880,Feature統計!A:N,11,FALSE)),"",VLOOKUP(A880,Feature統計!A:N,11,FALSE))</f>
        <v>44872</v>
      </c>
      <c r="I880" s="13">
        <f>IF(ISBLANK(VLOOKUP(A880,Feature統計!A:N,12,FALSE)),"",VLOOKUP(A880,Feature統計!A:N,12,FALSE))</f>
        <v>44866</v>
      </c>
      <c r="J880" s="13">
        <f>IF(ISBLANK(VLOOKUP(A880,Feature統計!A:N,13,FALSE)),"",VLOOKUP(A880,Feature統計!A:N,13,FALSE))</f>
        <v>44873</v>
      </c>
      <c r="K880" s="1" t="str">
        <f>IFERROR(VLOOKUP(E880,SystemTestCase!E:F,2,FALSE),VLOOKUP(E880,HW資料!A:B,2,FALSE))</f>
        <v>StagePass</v>
      </c>
      <c r="L880" s="1"/>
      <c r="M880" s="13"/>
      <c r="N880" s="72"/>
      <c r="O880" s="11"/>
      <c r="P880" s="11"/>
      <c r="Q880" s="11"/>
      <c r="S880" t="str">
        <f t="shared" si="13"/>
        <v>WiFi high level requirement</v>
      </c>
    </row>
    <row r="881" spans="1:19" x14ac:dyDescent="0.4">
      <c r="A881" s="12" t="str">
        <f>VLOOKUP(E881,匯總複製!H:N,5,FALSE)</f>
        <v>Xcall wire input signal type</v>
      </c>
      <c r="B881" s="12" t="str">
        <f>VLOOKUP(E881,匯總複製!H:N,7,FALSE)</f>
        <v>Hardware Requirement</v>
      </c>
      <c r="C881" s="1" t="str">
        <f>VLOOKUP(A881,Feature統計!A:O,15,FALSE)</f>
        <v>Pass</v>
      </c>
      <c r="D881" s="1" t="str">
        <f>VLOOKUP(A881,Feature統計!A:O,5,FALSE)</f>
        <v>Matt</v>
      </c>
      <c r="E881" s="12" t="s">
        <v>1485</v>
      </c>
      <c r="F881" s="12" t="str">
        <f>VLOOKUP(E881,匯總複製!H:J,2,FALSE)</f>
        <v>RTBM-36226</v>
      </c>
      <c r="G881" s="13">
        <f>IF(ISBLANK(VLOOKUP(A881,Feature統計!A:N,10,FALSE)),"",VLOOKUP(A881,Feature統計!A:N,10,FALSE))</f>
        <v>44837</v>
      </c>
      <c r="H881" s="13">
        <f>IF(ISBLANK(VLOOKUP(A881,Feature統計!A:N,11,FALSE)),"",VLOOKUP(A881,Feature統計!A:N,11,FALSE))</f>
        <v>44872</v>
      </c>
      <c r="I881" s="13">
        <f>IF(ISBLANK(VLOOKUP(A881,Feature統計!A:N,12,FALSE)),"",VLOOKUP(A881,Feature統計!A:N,12,FALSE))</f>
        <v>44837</v>
      </c>
      <c r="J881" s="13">
        <f>IF(ISBLANK(VLOOKUP(A881,Feature統計!A:N,13,FALSE)),"",VLOOKUP(A881,Feature統計!A:N,13,FALSE))</f>
        <v>44872</v>
      </c>
      <c r="K881" s="1" t="str">
        <f>IFERROR(VLOOKUP(E881,SystemTestCase!E:F,2,FALSE),VLOOKUP(E881,HW資料!A:B,2,FALSE))</f>
        <v>Pass</v>
      </c>
      <c r="L881" s="1"/>
      <c r="M881" s="13"/>
      <c r="N881" s="72"/>
      <c r="O881" s="11"/>
      <c r="P881" s="11"/>
      <c r="Q881" s="11"/>
      <c r="S881" t="str">
        <f t="shared" si="13"/>
        <v>Xcall wire input signal type</v>
      </c>
    </row>
    <row r="882" spans="1:19" x14ac:dyDescent="0.4">
      <c r="A882" s="12" t="str">
        <f>VLOOKUP(E882,匯總複製!H:N,5,FALSE)</f>
        <v>Xcall wire input signal type</v>
      </c>
      <c r="B882" s="12" t="str">
        <f>VLOOKUP(E882,匯總複製!H:N,7,FALSE)</f>
        <v>System Requirement</v>
      </c>
      <c r="C882" s="1" t="str">
        <f>VLOOKUP(A882,Feature統計!A:O,15,FALSE)</f>
        <v>Pass</v>
      </c>
      <c r="D882" s="1" t="str">
        <f>VLOOKUP(A882,Feature統計!A:O,5,FALSE)</f>
        <v>Matt</v>
      </c>
      <c r="E882" s="12" t="s">
        <v>754</v>
      </c>
      <c r="F882" s="12" t="str">
        <f>VLOOKUP(E882,匯總複製!H:J,2,FALSE)</f>
        <v>RTBM-36233</v>
      </c>
      <c r="G882" s="13">
        <f>IF(ISBLANK(VLOOKUP(A882,Feature統計!A:N,10,FALSE)),"",VLOOKUP(A882,Feature統計!A:N,10,FALSE))</f>
        <v>44837</v>
      </c>
      <c r="H882" s="13">
        <f>IF(ISBLANK(VLOOKUP(A882,Feature統計!A:N,11,FALSE)),"",VLOOKUP(A882,Feature統計!A:N,11,FALSE))</f>
        <v>44872</v>
      </c>
      <c r="I882" s="13">
        <f>IF(ISBLANK(VLOOKUP(A882,Feature統計!A:N,12,FALSE)),"",VLOOKUP(A882,Feature統計!A:N,12,FALSE))</f>
        <v>44837</v>
      </c>
      <c r="J882" s="13">
        <f>IF(ISBLANK(VLOOKUP(A882,Feature統計!A:N,13,FALSE)),"",VLOOKUP(A882,Feature統計!A:N,13,FALSE))</f>
        <v>44872</v>
      </c>
      <c r="K882" s="1" t="str">
        <f>IFERROR(VLOOKUP(E882,SystemTestCase!E:F,2,FALSE),VLOOKUP(E882,HW資料!A:B,2,FALSE))</f>
        <v>Pass</v>
      </c>
      <c r="L882" s="1"/>
      <c r="M882" s="13"/>
      <c r="N882" s="72"/>
      <c r="O882" s="11"/>
      <c r="P882" s="11"/>
      <c r="Q882" s="11"/>
      <c r="S882" t="str">
        <f t="shared" si="13"/>
        <v>Xcall wire input signal type</v>
      </c>
    </row>
    <row r="883" spans="1:19" x14ac:dyDescent="0.4">
      <c r="A883" s="12" t="str">
        <f>VLOOKUP(E883,匯總複製!H:N,5,FALSE)</f>
        <v>Xcall wire input signal type</v>
      </c>
      <c r="B883" s="12" t="str">
        <f>VLOOKUP(E883,匯總複製!H:N,7,FALSE)</f>
        <v>Hardware Requirement</v>
      </c>
      <c r="C883" s="1" t="str">
        <f>VLOOKUP(A883,Feature統計!A:O,15,FALSE)</f>
        <v>Pass</v>
      </c>
      <c r="D883" s="1" t="str">
        <f>VLOOKUP(A883,Feature統計!A:O,5,FALSE)</f>
        <v>Matt</v>
      </c>
      <c r="E883" s="12" t="s">
        <v>1496</v>
      </c>
      <c r="F883" s="12" t="str">
        <f>VLOOKUP(E883,匯總複製!H:J,2,FALSE)</f>
        <v>RTBM-36225</v>
      </c>
      <c r="G883" s="13">
        <f>IF(ISBLANK(VLOOKUP(A883,Feature統計!A:N,10,FALSE)),"",VLOOKUP(A883,Feature統計!A:N,10,FALSE))</f>
        <v>44837</v>
      </c>
      <c r="H883" s="13">
        <f>IF(ISBLANK(VLOOKUP(A883,Feature統計!A:N,11,FALSE)),"",VLOOKUP(A883,Feature統計!A:N,11,FALSE))</f>
        <v>44872</v>
      </c>
      <c r="I883" s="13">
        <f>IF(ISBLANK(VLOOKUP(A883,Feature統計!A:N,12,FALSE)),"",VLOOKUP(A883,Feature統計!A:N,12,FALSE))</f>
        <v>44837</v>
      </c>
      <c r="J883" s="13">
        <f>IF(ISBLANK(VLOOKUP(A883,Feature統計!A:N,13,FALSE)),"",VLOOKUP(A883,Feature統計!A:N,13,FALSE))</f>
        <v>44872</v>
      </c>
      <c r="K883" s="1" t="str">
        <f>IFERROR(VLOOKUP(E883,SystemTestCase!E:F,2,FALSE),VLOOKUP(E883,HW資料!A:B,2,FALSE))</f>
        <v>Pass</v>
      </c>
      <c r="L883" s="1"/>
      <c r="M883" s="13"/>
      <c r="N883" s="72"/>
      <c r="O883" s="11"/>
      <c r="P883" s="11"/>
      <c r="Q883" s="11"/>
      <c r="S883" t="str">
        <f t="shared" si="13"/>
        <v>Xcall wire input signal type</v>
      </c>
    </row>
    <row r="884" spans="1:19" ht="51" x14ac:dyDescent="0.4">
      <c r="A884" s="88" t="str">
        <f>VLOOKUP(E884,匯總複製!H:N,5,FALSE)</f>
        <v>Audio measurement</v>
      </c>
      <c r="B884" s="88" t="str">
        <f>VLOOKUP(E884,匯總複製!H:N,7,FALSE)</f>
        <v>System Requirement</v>
      </c>
      <c r="C884" s="89" t="str">
        <f>VLOOKUP(A884,Feature統計!A:O,15,FALSE)</f>
        <v>On-going w/h some pass</v>
      </c>
      <c r="D884" s="89" t="str">
        <f>VLOOKUP(A884,Feature統計!A:O,5,FALSE)</f>
        <v>Ryan</v>
      </c>
      <c r="E884" s="83" t="s">
        <v>5329</v>
      </c>
      <c r="F884" s="88" t="str">
        <f>VLOOKUP(E884,匯總複製!H:J,2,FALSE)</f>
        <v>RTBM-37527</v>
      </c>
      <c r="G884" s="90">
        <f>IF(ISBLANK(VLOOKUP(A884,Feature統計!A:N,10,FALSE)),"",VLOOKUP(A884,Feature統計!A:N,10,FALSE))</f>
        <v>44880</v>
      </c>
      <c r="H884" s="90">
        <f>IF(ISBLANK(VLOOKUP(A884,Feature統計!A:N,11,FALSE)),"",VLOOKUP(A884,Feature統計!A:N,11,FALSE))</f>
        <v>45044</v>
      </c>
      <c r="I884" s="90">
        <f>IF(ISBLANK(VLOOKUP(A884,Feature統計!A:N,12,FALSE)),"",VLOOKUP(A884,Feature統計!A:N,12,FALSE))</f>
        <v>44880</v>
      </c>
      <c r="J884" s="90" t="str">
        <f>IF(ISBLANK(VLOOKUP(A884,Feature統計!A:N,13,FALSE)),"",VLOOKUP(A884,Feature統計!A:N,13,FALSE))</f>
        <v/>
      </c>
      <c r="K884" s="89" t="str">
        <f>IFERROR(VLOOKUP(E884,SystemTestCase!E:F,2,FALSE),VLOOKUP(E884,HW資料!A:B,2,FALSE))</f>
        <v>Pass</v>
      </c>
      <c r="L884" s="89"/>
      <c r="M884" s="90"/>
      <c r="N884" s="113" t="s">
        <v>5330</v>
      </c>
      <c r="O884" s="91" t="s">
        <v>5414</v>
      </c>
      <c r="P884" s="91"/>
      <c r="Q884" s="11" t="s">
        <v>5409</v>
      </c>
      <c r="S884" s="60" t="str">
        <f t="shared" ref="S884:S910" si="14">P884&amp;A884</f>
        <v>Audio measurement</v>
      </c>
    </row>
    <row r="885" spans="1:19" x14ac:dyDescent="0.4">
      <c r="A885" s="88" t="str">
        <f>VLOOKUP(E885,匯總複製!H:N,5,FALSE)</f>
        <v>Out of scope</v>
      </c>
      <c r="B885" s="88" t="str">
        <f>VLOOKUP(E885,匯總複製!H:N,7,FALSE)</f>
        <v>System Requirement</v>
      </c>
      <c r="C885" s="89" t="e">
        <f>VLOOKUP(A885,Feature統計!A:O,15,FALSE)</f>
        <v>#N/A</v>
      </c>
      <c r="D885" s="89" t="e">
        <f>VLOOKUP(A885,Feature統計!A:O,5,FALSE)</f>
        <v>#N/A</v>
      </c>
      <c r="E885" s="12" t="s">
        <v>5473</v>
      </c>
      <c r="F885" s="88" t="str">
        <f>VLOOKUP(E885,匯總複製!H:J,2,FALSE)</f>
        <v>RTBM-70429</v>
      </c>
      <c r="G885" s="90" t="e">
        <f>IF(ISBLANK(VLOOKUP(A885,Feature統計!A:N,10,FALSE)),"",VLOOKUP(A885,Feature統計!A:N,10,FALSE))</f>
        <v>#N/A</v>
      </c>
      <c r="H885" s="90" t="e">
        <f>IF(ISBLANK(VLOOKUP(A885,Feature統計!A:N,11,FALSE)),"",VLOOKUP(A885,Feature統計!A:N,11,FALSE))</f>
        <v>#N/A</v>
      </c>
      <c r="I885" s="90" t="e">
        <f>IF(ISBLANK(VLOOKUP(A885,Feature統計!A:N,12,FALSE)),"",VLOOKUP(A885,Feature統計!A:N,12,FALSE))</f>
        <v>#N/A</v>
      </c>
      <c r="J885" s="90" t="e">
        <f>IF(ISBLANK(VLOOKUP(A885,Feature統計!A:N,13,FALSE)),"",VLOOKUP(A885,Feature統計!A:N,13,FALSE))</f>
        <v>#N/A</v>
      </c>
      <c r="K885" s="89" t="str">
        <f>IFERROR(VLOOKUP(E885,SystemTestCase!E:F,2,FALSE),VLOOKUP(E885,HW資料!A:B,2,FALSE))</f>
        <v>Reviewed</v>
      </c>
      <c r="L885" s="89"/>
      <c r="M885" s="90"/>
      <c r="N885" s="71"/>
      <c r="O885" s="59"/>
      <c r="P885" s="11"/>
      <c r="Q885" s="11"/>
      <c r="S885" s="60" t="str">
        <f t="shared" si="14"/>
        <v>Out of scope</v>
      </c>
    </row>
    <row r="886" spans="1:19" x14ac:dyDescent="0.4">
      <c r="A886" s="88" t="str">
        <f>VLOOKUP(E886,匯總複製!H:N,5,FALSE)</f>
        <v>Out of scope</v>
      </c>
      <c r="B886" s="88" t="str">
        <f>VLOOKUP(E886,匯總複製!H:N,7,FALSE)</f>
        <v>System Requirement</v>
      </c>
      <c r="C886" s="89" t="e">
        <f>VLOOKUP(A886,Feature統計!A:O,15,FALSE)</f>
        <v>#N/A</v>
      </c>
      <c r="D886" s="89" t="e">
        <f>VLOOKUP(A886,Feature統計!A:O,5,FALSE)</f>
        <v>#N/A</v>
      </c>
      <c r="E886" s="12" t="s">
        <v>5475</v>
      </c>
      <c r="F886" s="88" t="str">
        <f>VLOOKUP(E886,匯總複製!H:J,2,FALSE)</f>
        <v>RTBM-70428</v>
      </c>
      <c r="G886" s="90" t="e">
        <f>IF(ISBLANK(VLOOKUP(A886,Feature統計!A:N,10,FALSE)),"",VLOOKUP(A886,Feature統計!A:N,10,FALSE))</f>
        <v>#N/A</v>
      </c>
      <c r="H886" s="90" t="e">
        <f>IF(ISBLANK(VLOOKUP(A886,Feature統計!A:N,11,FALSE)),"",VLOOKUP(A886,Feature統計!A:N,11,FALSE))</f>
        <v>#N/A</v>
      </c>
      <c r="I886" s="90" t="e">
        <f>IF(ISBLANK(VLOOKUP(A886,Feature統計!A:N,12,FALSE)),"",VLOOKUP(A886,Feature統計!A:N,12,FALSE))</f>
        <v>#N/A</v>
      </c>
      <c r="J886" s="90" t="e">
        <f>IF(ISBLANK(VLOOKUP(A886,Feature統計!A:N,13,FALSE)),"",VLOOKUP(A886,Feature統計!A:N,13,FALSE))</f>
        <v>#N/A</v>
      </c>
      <c r="K886" s="89" t="str">
        <f>IFERROR(VLOOKUP(E886,SystemTestCase!E:F,2,FALSE),VLOOKUP(E886,HW資料!A:B,2,FALSE))</f>
        <v>Reviewed</v>
      </c>
      <c r="L886" s="89"/>
      <c r="M886" s="90"/>
      <c r="N886" s="71"/>
      <c r="O886" s="59"/>
      <c r="P886" s="11"/>
      <c r="Q886" s="11"/>
      <c r="S886" s="60" t="str">
        <f t="shared" si="14"/>
        <v>Out of scope</v>
      </c>
    </row>
    <row r="887" spans="1:19" x14ac:dyDescent="0.4">
      <c r="A887" s="88" t="str">
        <f>VLOOKUP(E887,匯總複製!H:N,5,FALSE)</f>
        <v>DTC - Cellular EA</v>
      </c>
      <c r="B887" s="88" t="str">
        <f>VLOOKUP(E887,匯總複製!H:N,7,FALSE)</f>
        <v>System Requirement</v>
      </c>
      <c r="C887" s="89" t="str">
        <f>VLOOKUP(A887,Feature統計!A:O,15,FALSE)</f>
        <v>Pass</v>
      </c>
      <c r="D887" s="89" t="str">
        <f>VLOOKUP(A887,Feature統計!A:O,5,FALSE)</f>
        <v>Nick</v>
      </c>
      <c r="E887" s="12" t="s">
        <v>5477</v>
      </c>
      <c r="F887" s="88" t="str">
        <f>VLOOKUP(E887,匯總複製!H:J,2,FALSE)</f>
        <v>RTBM-70427</v>
      </c>
      <c r="G887" s="90">
        <f>IF(ISBLANK(VLOOKUP(A887,Feature統計!A:N,10,FALSE)),"",VLOOKUP(A887,Feature統計!A:N,10,FALSE))</f>
        <v>44988</v>
      </c>
      <c r="H887" s="90">
        <f>IF(ISBLANK(VLOOKUP(A887,Feature統計!A:N,11,FALSE)),"",VLOOKUP(A887,Feature統計!A:N,11,FALSE))</f>
        <v>45044</v>
      </c>
      <c r="I887" s="90" t="str">
        <f>IF(ISBLANK(VLOOKUP(A887,Feature統計!A:N,12,FALSE)),"",VLOOKUP(A887,Feature統計!A:N,12,FALSE))</f>
        <v/>
      </c>
      <c r="J887" s="90" t="str">
        <f>IF(ISBLANK(VLOOKUP(A887,Feature統計!A:N,13,FALSE)),"",VLOOKUP(A887,Feature統計!A:N,13,FALSE))</f>
        <v/>
      </c>
      <c r="K887" s="89" t="str">
        <f>IFERROR(VLOOKUP(E887,SystemTestCase!E:F,2,FALSE),VLOOKUP(E887,HW資料!A:B,2,FALSE))</f>
        <v>Pass</v>
      </c>
      <c r="L887" s="89"/>
      <c r="M887" s="13">
        <v>45065</v>
      </c>
      <c r="N887" s="71" t="s">
        <v>1900</v>
      </c>
      <c r="O887" s="59" t="s">
        <v>6502</v>
      </c>
      <c r="P887" s="12"/>
      <c r="Q887" s="11" t="s">
        <v>5412</v>
      </c>
      <c r="S887" s="60" t="str">
        <f t="shared" si="14"/>
        <v>DTC - Cellular EA</v>
      </c>
    </row>
    <row r="888" spans="1:19" ht="34" x14ac:dyDescent="0.4">
      <c r="A888" s="88" t="str">
        <f>VLOOKUP(E888,匯總複製!H:N,5,FALSE)</f>
        <v>DTC - Cellular EA</v>
      </c>
      <c r="B888" s="88" t="str">
        <f>VLOOKUP(E888,匯總複製!H:N,7,FALSE)</f>
        <v>System Requirement</v>
      </c>
      <c r="C888" s="89" t="str">
        <f>VLOOKUP(A888,Feature統計!A:O,15,FALSE)</f>
        <v>Pass</v>
      </c>
      <c r="D888" s="89" t="str">
        <f>VLOOKUP(A888,Feature統計!A:O,5,FALSE)</f>
        <v>Nick</v>
      </c>
      <c r="E888" s="12" t="s">
        <v>5479</v>
      </c>
      <c r="F888" s="88" t="str">
        <f>VLOOKUP(E888,匯總複製!H:J,2,FALSE)</f>
        <v>RTBM-70426</v>
      </c>
      <c r="G888" s="90">
        <f>IF(ISBLANK(VLOOKUP(A888,Feature統計!A:N,10,FALSE)),"",VLOOKUP(A888,Feature統計!A:N,10,FALSE))</f>
        <v>44988</v>
      </c>
      <c r="H888" s="90">
        <f>IF(ISBLANK(VLOOKUP(A888,Feature統計!A:N,11,FALSE)),"",VLOOKUP(A888,Feature統計!A:N,11,FALSE))</f>
        <v>45044</v>
      </c>
      <c r="I888" s="90" t="str">
        <f>IF(ISBLANK(VLOOKUP(A888,Feature統計!A:N,12,FALSE)),"",VLOOKUP(A888,Feature統計!A:N,12,FALSE))</f>
        <v/>
      </c>
      <c r="J888" s="90" t="str">
        <f>IF(ISBLANK(VLOOKUP(A888,Feature統計!A:N,13,FALSE)),"",VLOOKUP(A888,Feature統計!A:N,13,FALSE))</f>
        <v/>
      </c>
      <c r="K888" s="89" t="str">
        <f>IFERROR(VLOOKUP(E888,SystemTestCase!E:F,2,FALSE),VLOOKUP(E888,HW資料!A:B,2,FALSE))</f>
        <v>Pass</v>
      </c>
      <c r="L888" s="89"/>
      <c r="M888" s="13"/>
      <c r="N888" s="71" t="s">
        <v>1889</v>
      </c>
      <c r="O888" s="59" t="s">
        <v>7083</v>
      </c>
      <c r="P888" s="12"/>
      <c r="Q888" s="11" t="s">
        <v>5412</v>
      </c>
      <c r="S888" s="60" t="str">
        <f t="shared" si="14"/>
        <v>DTC - Cellular EA</v>
      </c>
    </row>
    <row r="889" spans="1:19" x14ac:dyDescent="0.4">
      <c r="A889" s="88" t="str">
        <f>VLOOKUP(E889,匯總複製!H:N,5,FALSE)</f>
        <v>DTC - Cellular EA</v>
      </c>
      <c r="B889" s="88" t="str">
        <f>VLOOKUP(E889,匯總複製!H:N,7,FALSE)</f>
        <v>System Requirement</v>
      </c>
      <c r="C889" s="89" t="str">
        <f>VLOOKUP(A889,Feature統計!A:O,15,FALSE)</f>
        <v>Pass</v>
      </c>
      <c r="D889" s="89" t="str">
        <f>VLOOKUP(A889,Feature統計!A:O,5,FALSE)</f>
        <v>Nick</v>
      </c>
      <c r="E889" s="12" t="s">
        <v>5481</v>
      </c>
      <c r="F889" s="88" t="str">
        <f>VLOOKUP(E889,匯總複製!H:J,2,FALSE)</f>
        <v>RTBM-70425</v>
      </c>
      <c r="G889" s="90">
        <f>IF(ISBLANK(VLOOKUP(A889,Feature統計!A:N,10,FALSE)),"",VLOOKUP(A889,Feature統計!A:N,10,FALSE))</f>
        <v>44988</v>
      </c>
      <c r="H889" s="90">
        <f>IF(ISBLANK(VLOOKUP(A889,Feature統計!A:N,11,FALSE)),"",VLOOKUP(A889,Feature統計!A:N,11,FALSE))</f>
        <v>45044</v>
      </c>
      <c r="I889" s="90" t="str">
        <f>IF(ISBLANK(VLOOKUP(A889,Feature統計!A:N,12,FALSE)),"",VLOOKUP(A889,Feature統計!A:N,12,FALSE))</f>
        <v/>
      </c>
      <c r="J889" s="90" t="str">
        <f>IF(ISBLANK(VLOOKUP(A889,Feature統計!A:N,13,FALSE)),"",VLOOKUP(A889,Feature統計!A:N,13,FALSE))</f>
        <v/>
      </c>
      <c r="K889" s="89" t="str">
        <f>IFERROR(VLOOKUP(E889,SystemTestCase!E:F,2,FALSE),VLOOKUP(E889,HW資料!A:B,2,FALSE))</f>
        <v>Pass</v>
      </c>
      <c r="L889" s="89"/>
      <c r="M889" s="13">
        <v>45065</v>
      </c>
      <c r="N889" s="71" t="s">
        <v>1900</v>
      </c>
      <c r="O889" s="59" t="s">
        <v>6502</v>
      </c>
      <c r="P889" s="12"/>
      <c r="Q889" s="11" t="s">
        <v>5412</v>
      </c>
      <c r="S889" s="60" t="str">
        <f t="shared" si="14"/>
        <v>DTC - Cellular EA</v>
      </c>
    </row>
    <row r="890" spans="1:19" x14ac:dyDescent="0.4">
      <c r="A890" s="88" t="str">
        <f>VLOOKUP(E890,匯總複製!H:N,5,FALSE)</f>
        <v>DTC - Cellular</v>
      </c>
      <c r="B890" s="88" t="str">
        <f>VLOOKUP(E890,匯總複製!H:N,7,FALSE)</f>
        <v>System Requirement</v>
      </c>
      <c r="C890" s="89" t="str">
        <f>VLOOKUP(A890,Feature統計!A:O,15,FALSE)</f>
        <v>Pass</v>
      </c>
      <c r="D890" s="89" t="str">
        <f>VLOOKUP(A890,Feature統計!A:O,5,FALSE)</f>
        <v>Nick</v>
      </c>
      <c r="E890" s="12" t="s">
        <v>106</v>
      </c>
      <c r="F890" s="88" t="str">
        <f>VLOOKUP(E890,匯總複製!H:J,2,FALSE)</f>
        <v>RTBM-36553</v>
      </c>
      <c r="G890" s="90">
        <f>IF(ISBLANK(VLOOKUP(A890,Feature統計!A:N,10,FALSE)),"",VLOOKUP(A890,Feature統計!A:N,10,FALSE))</f>
        <v>44879</v>
      </c>
      <c r="H890" s="90">
        <f>IF(ISBLANK(VLOOKUP(A890,Feature統計!A:N,11,FALSE)),"",VLOOKUP(A890,Feature統計!A:N,11,FALSE))</f>
        <v>45044</v>
      </c>
      <c r="I890" s="90">
        <f>IF(ISBLANK(VLOOKUP(A890,Feature統計!A:N,12,FALSE)),"",VLOOKUP(A890,Feature統計!A:N,12,FALSE))</f>
        <v>44888</v>
      </c>
      <c r="J890" s="90" t="str">
        <f>IF(ISBLANK(VLOOKUP(A890,Feature統計!A:N,13,FALSE)),"",VLOOKUP(A890,Feature統計!A:N,13,FALSE))</f>
        <v/>
      </c>
      <c r="K890" s="89" t="str">
        <f>IFERROR(VLOOKUP(E890,SystemTestCase!E:F,2,FALSE),VLOOKUP(E890,HW資料!A:B,2,FALSE))</f>
        <v>Pass</v>
      </c>
      <c r="L890" s="89"/>
      <c r="M890" s="13">
        <v>45065</v>
      </c>
      <c r="N890" s="71" t="s">
        <v>1900</v>
      </c>
      <c r="O890" s="59" t="s">
        <v>7068</v>
      </c>
      <c r="P890" s="12"/>
      <c r="Q890" s="11" t="s">
        <v>5412</v>
      </c>
      <c r="S890" s="60" t="str">
        <f t="shared" si="14"/>
        <v>DTC - Cellular</v>
      </c>
    </row>
    <row r="891" spans="1:19" x14ac:dyDescent="0.4">
      <c r="A891" s="88" t="str">
        <f>VLOOKUP(E891,匯總複製!H:N,5,FALSE)</f>
        <v>DTC - Cellular</v>
      </c>
      <c r="B891" s="88" t="str">
        <f>VLOOKUP(E891,匯總複製!H:N,7,FALSE)</f>
        <v>System Requirement</v>
      </c>
      <c r="C891" s="89" t="str">
        <f>VLOOKUP(A891,Feature統計!A:O,15,FALSE)</f>
        <v>Pass</v>
      </c>
      <c r="D891" s="89" t="str">
        <f>VLOOKUP(A891,Feature統計!A:O,5,FALSE)</f>
        <v>Nick</v>
      </c>
      <c r="E891" s="12" t="s">
        <v>104</v>
      </c>
      <c r="F891" s="88" t="str">
        <f>VLOOKUP(E891,匯總複製!H:J,2,FALSE)</f>
        <v>RTBM-36554</v>
      </c>
      <c r="G891" s="90">
        <f>IF(ISBLANK(VLOOKUP(A891,Feature統計!A:N,10,FALSE)),"",VLOOKUP(A891,Feature統計!A:N,10,FALSE))</f>
        <v>44879</v>
      </c>
      <c r="H891" s="90">
        <f>IF(ISBLANK(VLOOKUP(A891,Feature統計!A:N,11,FALSE)),"",VLOOKUP(A891,Feature統計!A:N,11,FALSE))</f>
        <v>45044</v>
      </c>
      <c r="I891" s="90">
        <f>IF(ISBLANK(VLOOKUP(A891,Feature統計!A:N,12,FALSE)),"",VLOOKUP(A891,Feature統計!A:N,12,FALSE))</f>
        <v>44888</v>
      </c>
      <c r="J891" s="90" t="str">
        <f>IF(ISBLANK(VLOOKUP(A891,Feature統計!A:N,13,FALSE)),"",VLOOKUP(A891,Feature統計!A:N,13,FALSE))</f>
        <v/>
      </c>
      <c r="K891" s="89" t="str">
        <f>IFERROR(VLOOKUP(E891,SystemTestCase!E:F,2,FALSE),VLOOKUP(E891,HW資料!A:B,2,FALSE))</f>
        <v>Pass</v>
      </c>
      <c r="L891" s="89"/>
      <c r="M891" s="13">
        <v>45065</v>
      </c>
      <c r="N891" s="71" t="s">
        <v>1900</v>
      </c>
      <c r="O891" s="59" t="s">
        <v>7067</v>
      </c>
      <c r="P891" s="12"/>
      <c r="Q891" s="11" t="s">
        <v>5412</v>
      </c>
      <c r="S891" s="60" t="str">
        <f t="shared" si="14"/>
        <v>DTC - Cellular</v>
      </c>
    </row>
    <row r="892" spans="1:19" ht="34" x14ac:dyDescent="0.4">
      <c r="A892" s="88" t="str">
        <f>VLOOKUP(E892,匯總複製!H:N,5,FALSE)</f>
        <v>DTC - Cellular EA</v>
      </c>
      <c r="B892" s="88" t="str">
        <f>VLOOKUP(E892,匯總複製!H:N,7,FALSE)</f>
        <v>System Requirement</v>
      </c>
      <c r="C892" s="89" t="str">
        <f>VLOOKUP(A892,Feature統計!A:O,15,FALSE)</f>
        <v>Pass</v>
      </c>
      <c r="D892" s="89" t="str">
        <f>VLOOKUP(A892,Feature統計!A:O,5,FALSE)</f>
        <v>Nick</v>
      </c>
      <c r="E892" s="12" t="s">
        <v>5483</v>
      </c>
      <c r="F892" s="88" t="str">
        <f>VLOOKUP(E892,匯總複製!H:J,2,FALSE)</f>
        <v>RTBM-70423</v>
      </c>
      <c r="G892" s="90">
        <f>IF(ISBLANK(VLOOKUP(A892,Feature統計!A:N,10,FALSE)),"",VLOOKUP(A892,Feature統計!A:N,10,FALSE))</f>
        <v>44988</v>
      </c>
      <c r="H892" s="90">
        <f>IF(ISBLANK(VLOOKUP(A892,Feature統計!A:N,11,FALSE)),"",VLOOKUP(A892,Feature統計!A:N,11,FALSE))</f>
        <v>45044</v>
      </c>
      <c r="I892" s="90" t="str">
        <f>IF(ISBLANK(VLOOKUP(A892,Feature統計!A:N,12,FALSE)),"",VLOOKUP(A892,Feature統計!A:N,12,FALSE))</f>
        <v/>
      </c>
      <c r="J892" s="90" t="str">
        <f>IF(ISBLANK(VLOOKUP(A892,Feature統計!A:N,13,FALSE)),"",VLOOKUP(A892,Feature統計!A:N,13,FALSE))</f>
        <v/>
      </c>
      <c r="K892" s="89" t="str">
        <f>IFERROR(VLOOKUP(E892,SystemTestCase!E:F,2,FALSE),VLOOKUP(E892,HW資料!A:B,2,FALSE))</f>
        <v>Pass</v>
      </c>
      <c r="L892" s="89"/>
      <c r="M892" s="13"/>
      <c r="N892" s="71" t="s">
        <v>1889</v>
      </c>
      <c r="O892" s="59" t="s">
        <v>7083</v>
      </c>
      <c r="P892" s="12"/>
      <c r="Q892" s="11" t="s">
        <v>5412</v>
      </c>
      <c r="S892" s="60" t="str">
        <f t="shared" si="14"/>
        <v>DTC - Cellular EA</v>
      </c>
    </row>
    <row r="893" spans="1:19" ht="51" x14ac:dyDescent="0.4">
      <c r="A893" s="88" t="str">
        <f>VLOOKUP(E893,匯總複製!H:N,5,FALSE)</f>
        <v>DTC - Radio EA</v>
      </c>
      <c r="B893" s="88" t="str">
        <f>VLOOKUP(E893,匯總複製!H:N,7,FALSE)</f>
        <v>System Requirement</v>
      </c>
      <c r="C893" s="89" t="str">
        <f>VLOOKUP(A893,Feature統計!A:O,15,FALSE)</f>
        <v>Pass</v>
      </c>
      <c r="D893" s="89" t="str">
        <f>VLOOKUP(A893,Feature統計!A:O,5,FALSE)</f>
        <v>Nick</v>
      </c>
      <c r="E893" s="12" t="s">
        <v>5485</v>
      </c>
      <c r="F893" s="88" t="str">
        <f>VLOOKUP(E893,匯總複製!H:J,2,FALSE)</f>
        <v>RTBM-70421</v>
      </c>
      <c r="G893" s="90">
        <f>IF(ISBLANK(VLOOKUP(A893,Feature統計!A:N,10,FALSE)),"",VLOOKUP(A893,Feature統計!A:N,10,FALSE))</f>
        <v>44988</v>
      </c>
      <c r="H893" s="90">
        <f>IF(ISBLANK(VLOOKUP(A893,Feature統計!A:N,11,FALSE)),"",VLOOKUP(A893,Feature統計!A:N,11,FALSE))</f>
        <v>45044</v>
      </c>
      <c r="I893" s="90" t="str">
        <f>IF(ISBLANK(VLOOKUP(A893,Feature統計!A:N,12,FALSE)),"",VLOOKUP(A893,Feature統計!A:N,12,FALSE))</f>
        <v/>
      </c>
      <c r="J893" s="90" t="str">
        <f>IF(ISBLANK(VLOOKUP(A893,Feature統計!A:N,13,FALSE)),"",VLOOKUP(A893,Feature統計!A:N,13,FALSE))</f>
        <v/>
      </c>
      <c r="K893" s="89" t="str">
        <f>IFERROR(VLOOKUP(E893,SystemTestCase!E:F,2,FALSE),VLOOKUP(E893,HW資料!A:B,2,FALSE))</f>
        <v>Pass</v>
      </c>
      <c r="L893" s="1" t="s">
        <v>7113</v>
      </c>
      <c r="M893" s="13"/>
      <c r="N893" s="71" t="s">
        <v>1889</v>
      </c>
      <c r="O893" s="59" t="s">
        <v>7101</v>
      </c>
      <c r="P893" s="12"/>
      <c r="Q893" s="11" t="s">
        <v>5412</v>
      </c>
      <c r="S893" s="60" t="str">
        <f t="shared" si="14"/>
        <v>DTC - Radio EA</v>
      </c>
    </row>
    <row r="894" spans="1:19" ht="34" x14ac:dyDescent="0.4">
      <c r="A894" s="88" t="str">
        <f>VLOOKUP(E894,匯總複製!H:N,5,FALSE)</f>
        <v>DTC - Radio EA</v>
      </c>
      <c r="B894" s="88" t="str">
        <f>VLOOKUP(E894,匯總複製!H:N,7,FALSE)</f>
        <v>System Requirement</v>
      </c>
      <c r="C894" s="89" t="str">
        <f>VLOOKUP(A894,Feature統計!A:O,15,FALSE)</f>
        <v>Pass</v>
      </c>
      <c r="D894" s="89" t="str">
        <f>VLOOKUP(A894,Feature統計!A:O,5,FALSE)</f>
        <v>Nick</v>
      </c>
      <c r="E894" s="12" t="s">
        <v>5486</v>
      </c>
      <c r="F894" s="88" t="str">
        <f>VLOOKUP(E894,匯總複製!H:J,2,FALSE)</f>
        <v>RTBM-70420</v>
      </c>
      <c r="G894" s="90">
        <f>IF(ISBLANK(VLOOKUP(A894,Feature統計!A:N,10,FALSE)),"",VLOOKUP(A894,Feature統計!A:N,10,FALSE))</f>
        <v>44988</v>
      </c>
      <c r="H894" s="90">
        <f>IF(ISBLANK(VLOOKUP(A894,Feature統計!A:N,11,FALSE)),"",VLOOKUP(A894,Feature統計!A:N,11,FALSE))</f>
        <v>45044</v>
      </c>
      <c r="I894" s="90" t="str">
        <f>IF(ISBLANK(VLOOKUP(A894,Feature統計!A:N,12,FALSE)),"",VLOOKUP(A894,Feature統計!A:N,12,FALSE))</f>
        <v/>
      </c>
      <c r="J894" s="90" t="str">
        <f>IF(ISBLANK(VLOOKUP(A894,Feature統計!A:N,13,FALSE)),"",VLOOKUP(A894,Feature統計!A:N,13,FALSE))</f>
        <v/>
      </c>
      <c r="K894" s="89" t="str">
        <f>IFERROR(VLOOKUP(E894,SystemTestCase!E:F,2,FALSE),VLOOKUP(E894,HW資料!A:B,2,FALSE))</f>
        <v>Pass</v>
      </c>
      <c r="L894" s="89"/>
      <c r="M894" s="13">
        <v>45065</v>
      </c>
      <c r="N894" s="71" t="s">
        <v>1889</v>
      </c>
      <c r="O894" s="59" t="s">
        <v>7084</v>
      </c>
      <c r="P894" s="12"/>
      <c r="Q894" s="11" t="s">
        <v>5412</v>
      </c>
      <c r="S894" s="60" t="str">
        <f t="shared" si="14"/>
        <v>DTC - Radio EA</v>
      </c>
    </row>
    <row r="895" spans="1:19" ht="34" x14ac:dyDescent="0.4">
      <c r="A895" s="88" t="str">
        <f>VLOOKUP(E895,匯總複製!H:N,5,FALSE)</f>
        <v>DTC - Radio EA</v>
      </c>
      <c r="B895" s="88" t="str">
        <f>VLOOKUP(E895,匯總複製!H:N,7,FALSE)</f>
        <v>System Requirement</v>
      </c>
      <c r="C895" s="89" t="str">
        <f>VLOOKUP(A895,Feature統計!A:O,15,FALSE)</f>
        <v>Pass</v>
      </c>
      <c r="D895" s="89" t="str">
        <f>VLOOKUP(A895,Feature統計!A:O,5,FALSE)</f>
        <v>Nick</v>
      </c>
      <c r="E895" s="12" t="s">
        <v>5488</v>
      </c>
      <c r="F895" s="88" t="str">
        <f>VLOOKUP(E895,匯總複製!H:J,2,FALSE)</f>
        <v>RTBM-70419</v>
      </c>
      <c r="G895" s="90">
        <f>IF(ISBLANK(VLOOKUP(A895,Feature統計!A:N,10,FALSE)),"",VLOOKUP(A895,Feature統計!A:N,10,FALSE))</f>
        <v>44988</v>
      </c>
      <c r="H895" s="90">
        <f>IF(ISBLANK(VLOOKUP(A895,Feature統計!A:N,11,FALSE)),"",VLOOKUP(A895,Feature統計!A:N,11,FALSE))</f>
        <v>45044</v>
      </c>
      <c r="I895" s="90" t="str">
        <f>IF(ISBLANK(VLOOKUP(A895,Feature統計!A:N,12,FALSE)),"",VLOOKUP(A895,Feature統計!A:N,12,FALSE))</f>
        <v/>
      </c>
      <c r="J895" s="90" t="str">
        <f>IF(ISBLANK(VLOOKUP(A895,Feature統計!A:N,13,FALSE)),"",VLOOKUP(A895,Feature統計!A:N,13,FALSE))</f>
        <v/>
      </c>
      <c r="K895" s="89" t="str">
        <f>IFERROR(VLOOKUP(E895,SystemTestCase!E:F,2,FALSE),VLOOKUP(E895,HW資料!A:B,2,FALSE))</f>
        <v>Pass</v>
      </c>
      <c r="L895" s="89"/>
      <c r="M895" s="13">
        <v>45065</v>
      </c>
      <c r="N895" s="71" t="s">
        <v>1889</v>
      </c>
      <c r="O895" s="59" t="s">
        <v>7084</v>
      </c>
      <c r="P895" s="12"/>
      <c r="Q895" s="11" t="s">
        <v>5412</v>
      </c>
      <c r="S895" s="60" t="str">
        <f t="shared" si="14"/>
        <v>DTC - Radio EA</v>
      </c>
    </row>
    <row r="896" spans="1:19" ht="38" customHeight="1" x14ac:dyDescent="0.4">
      <c r="A896" s="88" t="str">
        <f>VLOOKUP(E896,匯總複製!H:N,5,FALSE)</f>
        <v>DTC - GNSS EA</v>
      </c>
      <c r="B896" s="88" t="str">
        <f>VLOOKUP(E896,匯總複製!H:N,7,FALSE)</f>
        <v>System Requirement</v>
      </c>
      <c r="C896" s="89" t="str">
        <f>VLOOKUP(A896,Feature統計!A:O,15,FALSE)</f>
        <v>Pass</v>
      </c>
      <c r="D896" s="89" t="str">
        <f>VLOOKUP(A896,Feature統計!A:O,5,FALSE)</f>
        <v>Nick</v>
      </c>
      <c r="E896" s="12" t="s">
        <v>5490</v>
      </c>
      <c r="F896" s="88" t="str">
        <f>VLOOKUP(E896,匯總複製!H:J,2,FALSE)</f>
        <v>RTBM-70417</v>
      </c>
      <c r="G896" s="90">
        <f>IF(ISBLANK(VLOOKUP(A896,Feature統計!A:N,10,FALSE)),"",VLOOKUP(A896,Feature統計!A:N,10,FALSE))</f>
        <v>44988</v>
      </c>
      <c r="H896" s="90">
        <f>IF(ISBLANK(VLOOKUP(A896,Feature統計!A:N,11,FALSE)),"",VLOOKUP(A896,Feature統計!A:N,11,FALSE))</f>
        <v>45044</v>
      </c>
      <c r="I896" s="90" t="str">
        <f>IF(ISBLANK(VLOOKUP(A896,Feature統計!A:N,12,FALSE)),"",VLOOKUP(A896,Feature統計!A:N,12,FALSE))</f>
        <v/>
      </c>
      <c r="J896" s="90" t="str">
        <f>IF(ISBLANK(VLOOKUP(A896,Feature統計!A:N,13,FALSE)),"",VLOOKUP(A896,Feature統計!A:N,13,FALSE))</f>
        <v/>
      </c>
      <c r="K896" s="89" t="str">
        <f>IFERROR(VLOOKUP(E896,SystemTestCase!E:F,2,FALSE),VLOOKUP(E896,HW資料!A:B,2,FALSE))</f>
        <v>Pass</v>
      </c>
      <c r="L896" s="89"/>
      <c r="M896" s="13">
        <v>45065</v>
      </c>
      <c r="N896" s="71" t="s">
        <v>1900</v>
      </c>
      <c r="O896" s="59" t="s">
        <v>6502</v>
      </c>
      <c r="P896" s="12"/>
      <c r="Q896" s="11" t="s">
        <v>5412</v>
      </c>
      <c r="S896" s="60" t="str">
        <f t="shared" si="14"/>
        <v>DTC - GNSS EA</v>
      </c>
    </row>
    <row r="897" spans="1:19" ht="51" x14ac:dyDescent="0.4">
      <c r="A897" s="88" t="str">
        <f>VLOOKUP(E897,匯總複製!H:N,5,FALSE)</f>
        <v>DTC - GNSS EA</v>
      </c>
      <c r="B897" s="88" t="str">
        <f>VLOOKUP(E897,匯總複製!H:N,7,FALSE)</f>
        <v>System Requirement</v>
      </c>
      <c r="C897" s="89" t="str">
        <f>VLOOKUP(A897,Feature統計!A:O,15,FALSE)</f>
        <v>Pass</v>
      </c>
      <c r="D897" s="89" t="str">
        <f>VLOOKUP(A897,Feature統計!A:O,5,FALSE)</f>
        <v>Nick</v>
      </c>
      <c r="E897" s="12" t="s">
        <v>5492</v>
      </c>
      <c r="F897" s="88" t="str">
        <f>VLOOKUP(E897,匯總複製!H:J,2,FALSE)</f>
        <v>RTBM-70416</v>
      </c>
      <c r="G897" s="90">
        <f>IF(ISBLANK(VLOOKUP(A897,Feature統計!A:N,10,FALSE)),"",VLOOKUP(A897,Feature統計!A:N,10,FALSE))</f>
        <v>44988</v>
      </c>
      <c r="H897" s="90">
        <f>IF(ISBLANK(VLOOKUP(A897,Feature統計!A:N,11,FALSE)),"",VLOOKUP(A897,Feature統計!A:N,11,FALSE))</f>
        <v>45044</v>
      </c>
      <c r="I897" s="90" t="str">
        <f>IF(ISBLANK(VLOOKUP(A897,Feature統計!A:N,12,FALSE)),"",VLOOKUP(A897,Feature統計!A:N,12,FALSE))</f>
        <v/>
      </c>
      <c r="J897" s="90" t="str">
        <f>IF(ISBLANK(VLOOKUP(A897,Feature統計!A:N,13,FALSE)),"",VLOOKUP(A897,Feature統計!A:N,13,FALSE))</f>
        <v/>
      </c>
      <c r="K897" s="89" t="str">
        <f>IFERROR(VLOOKUP(E897,SystemTestCase!E:F,2,FALSE),VLOOKUP(E897,HW資料!A:B,2,FALSE))</f>
        <v>Pass</v>
      </c>
      <c r="L897" s="1" t="s">
        <v>7113</v>
      </c>
      <c r="M897" s="13"/>
      <c r="N897" s="71" t="s">
        <v>1889</v>
      </c>
      <c r="O897" s="59" t="s">
        <v>7101</v>
      </c>
      <c r="P897" s="12"/>
      <c r="Q897" s="11" t="s">
        <v>5412</v>
      </c>
      <c r="S897" s="60" t="str">
        <f t="shared" si="14"/>
        <v>DTC - GNSS EA</v>
      </c>
    </row>
    <row r="898" spans="1:19" ht="34" x14ac:dyDescent="0.4">
      <c r="A898" s="88" t="str">
        <f>VLOOKUP(E898,匯總複製!H:N,5,FALSE)</f>
        <v>DTC - GNSS EA</v>
      </c>
      <c r="B898" s="88" t="str">
        <f>VLOOKUP(E898,匯總複製!H:N,7,FALSE)</f>
        <v>System Requirement</v>
      </c>
      <c r="C898" s="89" t="str">
        <f>VLOOKUP(A898,Feature統計!A:O,15,FALSE)</f>
        <v>Pass</v>
      </c>
      <c r="D898" s="89" t="str">
        <f>VLOOKUP(A898,Feature統計!A:O,5,FALSE)</f>
        <v>Nick</v>
      </c>
      <c r="E898" s="12" t="s">
        <v>5494</v>
      </c>
      <c r="F898" s="88" t="str">
        <f>VLOOKUP(E898,匯總複製!H:J,2,FALSE)</f>
        <v>RTBM-70415</v>
      </c>
      <c r="G898" s="90">
        <f>IF(ISBLANK(VLOOKUP(A898,Feature統計!A:N,10,FALSE)),"",VLOOKUP(A898,Feature統計!A:N,10,FALSE))</f>
        <v>44988</v>
      </c>
      <c r="H898" s="90">
        <f>IF(ISBLANK(VLOOKUP(A898,Feature統計!A:N,11,FALSE)),"",VLOOKUP(A898,Feature統計!A:N,11,FALSE))</f>
        <v>45044</v>
      </c>
      <c r="I898" s="90" t="str">
        <f>IF(ISBLANK(VLOOKUP(A898,Feature統計!A:N,12,FALSE)),"",VLOOKUP(A898,Feature統計!A:N,12,FALSE))</f>
        <v/>
      </c>
      <c r="J898" s="90" t="str">
        <f>IF(ISBLANK(VLOOKUP(A898,Feature統計!A:N,13,FALSE)),"",VLOOKUP(A898,Feature統計!A:N,13,FALSE))</f>
        <v/>
      </c>
      <c r="K898" s="89" t="str">
        <f>IFERROR(VLOOKUP(E898,SystemTestCase!E:F,2,FALSE),VLOOKUP(E898,HW資料!A:B,2,FALSE))</f>
        <v>Pass</v>
      </c>
      <c r="L898" s="89"/>
      <c r="M898" s="13"/>
      <c r="N898" s="71" t="s">
        <v>1889</v>
      </c>
      <c r="O898" s="59" t="s">
        <v>7083</v>
      </c>
      <c r="P898" s="12"/>
      <c r="Q898" s="11" t="s">
        <v>5412</v>
      </c>
      <c r="S898" s="60" t="str">
        <f t="shared" si="14"/>
        <v>DTC - GNSS EA</v>
      </c>
    </row>
    <row r="899" spans="1:19" ht="34" x14ac:dyDescent="0.4">
      <c r="A899" s="12" t="str">
        <f>VLOOKUP(E899,匯總複製!H:N,5,FALSE)</f>
        <v>DTC - GNSS EA</v>
      </c>
      <c r="B899" s="12" t="str">
        <f>VLOOKUP(E899,匯總複製!H:N,7,FALSE)</f>
        <v>System Requirement</v>
      </c>
      <c r="C899" s="1" t="str">
        <f>VLOOKUP(A899,Feature統計!A:O,15,FALSE)</f>
        <v>Pass</v>
      </c>
      <c r="D899" s="1" t="str">
        <f>VLOOKUP(A899,Feature統計!A:O,5,FALSE)</f>
        <v>Nick</v>
      </c>
      <c r="E899" s="12" t="s">
        <v>5496</v>
      </c>
      <c r="F899" s="12" t="str">
        <f>VLOOKUP(E899,匯總複製!H:J,2,FALSE)</f>
        <v>RTBM-70414</v>
      </c>
      <c r="G899" s="13">
        <f>IF(ISBLANK(VLOOKUP(A899,Feature統計!A:N,10,FALSE)),"",VLOOKUP(A899,Feature統計!A:N,10,FALSE))</f>
        <v>44988</v>
      </c>
      <c r="H899" s="13">
        <f>IF(ISBLANK(VLOOKUP(A899,Feature統計!A:N,11,FALSE)),"",VLOOKUP(A899,Feature統計!A:N,11,FALSE))</f>
        <v>45044</v>
      </c>
      <c r="I899" s="13" t="str">
        <f>IF(ISBLANK(VLOOKUP(A899,Feature統計!A:N,12,FALSE)),"",VLOOKUP(A899,Feature統計!A:N,12,FALSE))</f>
        <v/>
      </c>
      <c r="J899" s="13" t="str">
        <f>IF(ISBLANK(VLOOKUP(A899,Feature統計!A:N,13,FALSE)),"",VLOOKUP(A899,Feature統計!A:N,13,FALSE))</f>
        <v/>
      </c>
      <c r="K899" s="1" t="str">
        <f>IFERROR(VLOOKUP(E899,SystemTestCase!E:F,2,FALSE),VLOOKUP(E899,HW資料!A:B,2,FALSE))</f>
        <v>Pass</v>
      </c>
      <c r="L899" s="1"/>
      <c r="M899" s="13">
        <v>45065</v>
      </c>
      <c r="N899" s="71" t="s">
        <v>1889</v>
      </c>
      <c r="O899" s="59" t="s">
        <v>7084</v>
      </c>
      <c r="P899" s="12"/>
      <c r="Q899" s="11" t="s">
        <v>5412</v>
      </c>
      <c r="S899" s="60" t="str">
        <f t="shared" si="14"/>
        <v>DTC - GNSS EA</v>
      </c>
    </row>
    <row r="900" spans="1:19" ht="35" customHeight="1" x14ac:dyDescent="0.4">
      <c r="A900" s="12" t="str">
        <f>VLOOKUP(E900,匯總複製!H:N,5,FALSE)</f>
        <v>B21 7130</v>
      </c>
      <c r="B900" s="12" t="str">
        <f>VLOOKUP(E900,匯總複製!H:N,7,FALSE)</f>
        <v>System Requirement</v>
      </c>
      <c r="C900" s="1" t="str">
        <f>VLOOKUP(A900,Feature統計!A:O,15,FALSE)</f>
        <v>Pass</v>
      </c>
      <c r="D900" s="1" t="str">
        <f>VLOOKUP(A900,Feature統計!A:O,5,FALSE)</f>
        <v>Winson</v>
      </c>
      <c r="E900" s="12" t="s">
        <v>7055</v>
      </c>
      <c r="F900" s="12" t="str">
        <f>VLOOKUP(E900,匯總複製!H:J,2,FALSE)</f>
        <v>RTBM-37037</v>
      </c>
      <c r="G900" s="13">
        <f>IF(ISBLANK(VLOOKUP(A900,Feature統計!A:N,10,FALSE)),"",VLOOKUP(A900,Feature統計!A:N,10,FALSE))</f>
        <v>44823</v>
      </c>
      <c r="H900" s="13">
        <f>IF(ISBLANK(VLOOKUP(A900,Feature統計!A:N,11,FALSE)),"",VLOOKUP(A900,Feature統計!A:N,11,FALSE))</f>
        <v>45030</v>
      </c>
      <c r="I900" s="13">
        <f>IF(ISBLANK(VLOOKUP(A900,Feature統計!A:N,12,FALSE)),"",VLOOKUP(A900,Feature統計!A:N,12,FALSE))</f>
        <v>44823</v>
      </c>
      <c r="J900" s="13" t="str">
        <f>IF(ISBLANK(VLOOKUP(A900,Feature統計!A:N,13,FALSE)),"",VLOOKUP(A900,Feature統計!A:N,13,FALSE))</f>
        <v/>
      </c>
      <c r="K900" s="1" t="str">
        <f>IFERROR(VLOOKUP(E900,SystemTestCase!E:F,2,FALSE),VLOOKUP(E900,HW資料!A:B,2,FALSE))</f>
        <v>StagePass</v>
      </c>
      <c r="L900" s="1"/>
      <c r="M900" s="13">
        <v>45030</v>
      </c>
      <c r="N900" s="71" t="s">
        <v>7056</v>
      </c>
      <c r="O900" s="59"/>
      <c r="P900" s="11"/>
      <c r="Q900" s="11"/>
      <c r="S900" s="60" t="str">
        <f t="shared" si="14"/>
        <v>B21 7130</v>
      </c>
    </row>
    <row r="901" spans="1:19" ht="36.5" customHeight="1" x14ac:dyDescent="0.4">
      <c r="A901" s="12" t="str">
        <f>VLOOKUP(E901,匯總複製!H:N,5,FALSE)</f>
        <v>Resistance to Temperature</v>
      </c>
      <c r="B901" s="12" t="str">
        <f>VLOOKUP(E901,匯總複製!H:N,7,FALSE)</f>
        <v>System Requirement</v>
      </c>
      <c r="C901" s="1" t="str">
        <f>VLOOKUP(A901,Feature統計!A:O,15,FALSE)</f>
        <v>Pass</v>
      </c>
      <c r="D901" s="1" t="str">
        <f>VLOOKUP(A901,Feature統計!A:O,5,FALSE)</f>
        <v>Terry</v>
      </c>
      <c r="E901" s="12" t="s">
        <v>7138</v>
      </c>
      <c r="F901" s="12" t="str">
        <f>VLOOKUP(E901,匯總複製!H:J,2,FALSE)</f>
        <v>RTBM-26829</v>
      </c>
      <c r="G901" s="13">
        <f>IF(ISBLANK(VLOOKUP(A901,Feature統計!A:N,10,FALSE)),"",VLOOKUP(A901,Feature統計!A:N,10,FALSE))</f>
        <v>44879</v>
      </c>
      <c r="H901" s="13">
        <f>IF(ISBLANK(VLOOKUP(A901,Feature統計!A:N,11,FALSE)),"",VLOOKUP(A901,Feature統計!A:N,11,FALSE))</f>
        <v>44904</v>
      </c>
      <c r="I901" s="13">
        <f>IF(ISBLANK(VLOOKUP(A901,Feature統計!A:N,12,FALSE)),"",VLOOKUP(A901,Feature統計!A:N,12,FALSE))</f>
        <v>44888</v>
      </c>
      <c r="J901" s="13">
        <f>IF(ISBLANK(VLOOKUP(A901,Feature統計!A:N,13,FALSE)),"",VLOOKUP(A901,Feature統計!A:N,13,FALSE))</f>
        <v>44910</v>
      </c>
      <c r="K901" s="1" t="str">
        <f>IFERROR(VLOOKUP(E901,SystemTestCase!E:F,2,FALSE),VLOOKUP(E901,HW資料!A:B,2,FALSE))</f>
        <v>Pass</v>
      </c>
      <c r="L901" s="1"/>
      <c r="M901" s="1"/>
      <c r="N901" s="71" t="s">
        <v>7139</v>
      </c>
      <c r="O901" s="59"/>
      <c r="P901" s="11"/>
      <c r="Q901" s="11" t="s">
        <v>7153</v>
      </c>
      <c r="S901" s="60" t="str">
        <f t="shared" si="14"/>
        <v>Resistance to Temperature</v>
      </c>
    </row>
    <row r="902" spans="1:19" ht="34" x14ac:dyDescent="0.4">
      <c r="A902" s="12" t="str">
        <f>VLOOKUP(E902,匯總複製!H:N,5,FALSE)</f>
        <v>Throughput - WiFi System Level</v>
      </c>
      <c r="B902" s="12" t="str">
        <f>VLOOKUP(E902,匯總複製!H:N,7,FALSE)</f>
        <v>System Requirement</v>
      </c>
      <c r="C902" s="1" t="str">
        <f>VLOOKUP(A902,Feature統計!A:O,15,FALSE)</f>
        <v>Pass</v>
      </c>
      <c r="D902" s="1" t="str">
        <f>VLOOKUP(A902,Feature統計!A:O,5,FALSE)</f>
        <v>Nick</v>
      </c>
      <c r="E902" s="12" t="s">
        <v>7146</v>
      </c>
      <c r="F902" s="12" t="str">
        <f>VLOOKUP(E902,匯總複製!H:J,2,FALSE)</f>
        <v>RTBM-17307</v>
      </c>
      <c r="G902" s="13">
        <f>IF(ISBLANK(VLOOKUP(A902,Feature統計!A:N,10,FALSE)),"",VLOOKUP(A902,Feature統計!A:N,10,FALSE))</f>
        <v>44906</v>
      </c>
      <c r="H902" s="13">
        <f>IF(ISBLANK(VLOOKUP(A902,Feature統計!A:N,11,FALSE)),"",VLOOKUP(A902,Feature統計!A:N,11,FALSE))</f>
        <v>44926</v>
      </c>
      <c r="I902" s="13">
        <f>IF(ISBLANK(VLOOKUP(A902,Feature統計!A:N,12,FALSE)),"",VLOOKUP(A902,Feature統計!A:N,12,FALSE))</f>
        <v>44890</v>
      </c>
      <c r="J902" s="13" t="str">
        <f>IF(ISBLANK(VLOOKUP(A902,Feature統計!A:N,13,FALSE)),"",VLOOKUP(A902,Feature統計!A:N,13,FALSE))</f>
        <v/>
      </c>
      <c r="K902" s="1" t="str">
        <f>IFERROR(VLOOKUP(E902,SystemTestCase!E:F,2,FALSE),VLOOKUP(E902,HW資料!A:B,2,FALSE))</f>
        <v>Pass</v>
      </c>
      <c r="L902" s="1"/>
      <c r="M902" s="135">
        <v>45212</v>
      </c>
      <c r="N902" s="71" t="s">
        <v>1900</v>
      </c>
      <c r="O902" s="59" t="s">
        <v>7154</v>
      </c>
      <c r="P902" s="11"/>
      <c r="Q902" s="11" t="s">
        <v>7155</v>
      </c>
      <c r="S902" s="60" t="str">
        <f t="shared" si="14"/>
        <v>Throughput - WiFi System Level</v>
      </c>
    </row>
    <row r="903" spans="1:19" ht="34" x14ac:dyDescent="0.4">
      <c r="A903" s="12" t="str">
        <f>VLOOKUP(E903,匯總複製!H:N,5,FALSE)</f>
        <v>DTC - Radio</v>
      </c>
      <c r="B903" s="12" t="str">
        <f>VLOOKUP(E903,匯總複製!H:N,7,FALSE)</f>
        <v>System Requirement</v>
      </c>
      <c r="C903" s="1" t="str">
        <f>VLOOKUP(A903,Feature統計!A:O,15,FALSE)</f>
        <v>Pass</v>
      </c>
      <c r="D903" s="1" t="str">
        <f>VLOOKUP(A903,Feature統計!A:O,5,FALSE)</f>
        <v>Nick</v>
      </c>
      <c r="E903" s="12" t="s">
        <v>7243</v>
      </c>
      <c r="F903" s="12" t="str">
        <f>VLOOKUP(E903,匯總複製!H:J,2,FALSE)</f>
        <v>RTBM-57618</v>
      </c>
      <c r="G903" s="13">
        <f>IF(ISBLANK(VLOOKUP(A903,Feature統計!A:N,10,FALSE)),"",VLOOKUP(A903,Feature統計!A:N,10,FALSE))</f>
        <v>44879</v>
      </c>
      <c r="H903" s="13">
        <f>IF(ISBLANK(VLOOKUP(A903,Feature統計!A:N,11,FALSE)),"",VLOOKUP(A903,Feature統計!A:N,11,FALSE))</f>
        <v>45044</v>
      </c>
      <c r="I903" s="13">
        <f>IF(ISBLANK(VLOOKUP(A903,Feature統計!A:N,12,FALSE)),"",VLOOKUP(A903,Feature統計!A:N,12,FALSE))</f>
        <v>44888</v>
      </c>
      <c r="J903" s="13" t="str">
        <f>IF(ISBLANK(VLOOKUP(A903,Feature統計!A:N,13,FALSE)),"",VLOOKUP(A903,Feature統計!A:N,13,FALSE))</f>
        <v/>
      </c>
      <c r="K903" s="1" t="str">
        <f>IFERROR(VLOOKUP(E903,SystemTestCase!E:F,2,FALSE),VLOOKUP(E903,HW資料!A:B,2,FALSE))</f>
        <v>Pass</v>
      </c>
      <c r="L903" s="1"/>
      <c r="M903" s="135"/>
      <c r="N903" s="71" t="s">
        <v>1889</v>
      </c>
      <c r="O903" s="59" t="s">
        <v>7288</v>
      </c>
      <c r="P903" s="11"/>
      <c r="Q903" s="11" t="s">
        <v>5411</v>
      </c>
      <c r="S903" s="60" t="str">
        <f t="shared" si="14"/>
        <v>DTC - Radio</v>
      </c>
    </row>
    <row r="904" spans="1:19" ht="34" x14ac:dyDescent="0.4">
      <c r="A904" s="12" t="str">
        <f>VLOOKUP(E904,匯總複製!H:N,5,FALSE)</f>
        <v>DTC - Radio</v>
      </c>
      <c r="B904" s="12" t="str">
        <f>VLOOKUP(E904,匯總複製!H:N,7,FALSE)</f>
        <v>System Requirement</v>
      </c>
      <c r="C904" s="1" t="str">
        <f>VLOOKUP(A904,Feature統計!A:O,15,FALSE)</f>
        <v>Pass</v>
      </c>
      <c r="D904" s="1" t="str">
        <f>VLOOKUP(A904,Feature統計!A:O,5,FALSE)</f>
        <v>Nick</v>
      </c>
      <c r="E904" s="12" t="s">
        <v>7247</v>
      </c>
      <c r="F904" s="12" t="str">
        <f>VLOOKUP(E904,匯總複製!H:J,2,FALSE)</f>
        <v>RTBM-57619</v>
      </c>
      <c r="G904" s="13">
        <f>IF(ISBLANK(VLOOKUP(A904,Feature統計!A:N,10,FALSE)),"",VLOOKUP(A904,Feature統計!A:N,10,FALSE))</f>
        <v>44879</v>
      </c>
      <c r="H904" s="13">
        <f>IF(ISBLANK(VLOOKUP(A904,Feature統計!A:N,11,FALSE)),"",VLOOKUP(A904,Feature統計!A:N,11,FALSE))</f>
        <v>45044</v>
      </c>
      <c r="I904" s="13">
        <f>IF(ISBLANK(VLOOKUP(A904,Feature統計!A:N,12,FALSE)),"",VLOOKUP(A904,Feature統計!A:N,12,FALSE))</f>
        <v>44888</v>
      </c>
      <c r="J904" s="13" t="str">
        <f>IF(ISBLANK(VLOOKUP(A904,Feature統計!A:N,13,FALSE)),"",VLOOKUP(A904,Feature統計!A:N,13,FALSE))</f>
        <v/>
      </c>
      <c r="K904" s="1" t="str">
        <f>IFERROR(VLOOKUP(E904,SystemTestCase!E:F,2,FALSE),VLOOKUP(E904,HW資料!A:B,2,FALSE))</f>
        <v>Pass</v>
      </c>
      <c r="L904" s="1"/>
      <c r="M904" s="135"/>
      <c r="N904" s="71" t="s">
        <v>1889</v>
      </c>
      <c r="O904" s="59" t="s">
        <v>7288</v>
      </c>
      <c r="P904" s="11"/>
      <c r="Q904" s="11" t="s">
        <v>5411</v>
      </c>
      <c r="S904" s="60" t="str">
        <f t="shared" si="14"/>
        <v>DTC - Radio</v>
      </c>
    </row>
    <row r="905" spans="1:19" ht="32.5" x14ac:dyDescent="0.4">
      <c r="A905" s="12" t="str">
        <f>VLOOKUP(E905,匯總複製!H:N,5,FALSE)</f>
        <v>DTC - BuB</v>
      </c>
      <c r="B905" s="12" t="str">
        <f>VLOOKUP(E905,匯總複製!H:N,7,FALSE)</f>
        <v>System Requirement</v>
      </c>
      <c r="C905" s="1" t="str">
        <f>VLOOKUP(A905,Feature統計!A:O,15,FALSE)</f>
        <v>Pass</v>
      </c>
      <c r="D905" s="1" t="str">
        <f>VLOOKUP(A905,Feature統計!A:O,5,FALSE)</f>
        <v>Nick</v>
      </c>
      <c r="E905" s="12" t="s">
        <v>7251</v>
      </c>
      <c r="F905" s="12" t="str">
        <f>VLOOKUP(E905,匯總複製!H:J,2,FALSE)</f>
        <v>RTBM-57597</v>
      </c>
      <c r="G905" s="13">
        <f>IF(ISBLANK(VLOOKUP(A905,Feature統計!A:N,10,FALSE)),"",VLOOKUP(A905,Feature統計!A:N,10,FALSE))</f>
        <v>44879</v>
      </c>
      <c r="H905" s="13">
        <f>IF(ISBLANK(VLOOKUP(A905,Feature統計!A:N,11,FALSE)),"",VLOOKUP(A905,Feature統計!A:N,11,FALSE))</f>
        <v>45044</v>
      </c>
      <c r="I905" s="13">
        <f>IF(ISBLANK(VLOOKUP(A905,Feature統計!A:N,12,FALSE)),"",VLOOKUP(A905,Feature統計!A:N,12,FALSE))</f>
        <v>44888</v>
      </c>
      <c r="J905" s="13" t="str">
        <f>IF(ISBLANK(VLOOKUP(A905,Feature統計!A:N,13,FALSE)),"",VLOOKUP(A905,Feature統計!A:N,13,FALSE))</f>
        <v/>
      </c>
      <c r="K905" s="1" t="str">
        <f>IFERROR(VLOOKUP(E905,SystemTestCase!E:F,2,FALSE),VLOOKUP(E905,HW資料!A:B,2,FALSE))</f>
        <v>Pass</v>
      </c>
      <c r="L905" s="1"/>
      <c r="M905" s="135"/>
      <c r="N905" s="71" t="s">
        <v>1889</v>
      </c>
      <c r="O905" s="59" t="s">
        <v>7288</v>
      </c>
      <c r="P905" s="11"/>
      <c r="Q905" s="11" t="s">
        <v>2008</v>
      </c>
      <c r="S905" s="60" t="str">
        <f t="shared" si="14"/>
        <v>DTC - BuB</v>
      </c>
    </row>
    <row r="906" spans="1:19" ht="32.5" x14ac:dyDescent="0.4">
      <c r="A906" s="12" t="str">
        <f>VLOOKUP(E906,匯總複製!H:N,5,FALSE)</f>
        <v>DTC - Loudspeaker</v>
      </c>
      <c r="B906" s="12" t="str">
        <f>VLOOKUP(E906,匯總複製!H:N,7,FALSE)</f>
        <v>System Requirement</v>
      </c>
      <c r="C906" s="1" t="str">
        <f>VLOOKUP(A906,Feature統計!A:O,15,FALSE)</f>
        <v>Pass</v>
      </c>
      <c r="D906" s="1" t="str">
        <f>VLOOKUP(A906,Feature統計!A:O,5,FALSE)</f>
        <v>Nick</v>
      </c>
      <c r="E906" s="12" t="s">
        <v>7255</v>
      </c>
      <c r="F906" s="12" t="str">
        <f>VLOOKUP(E906,匯總複製!H:J,2,FALSE)</f>
        <v>RTBM-57611</v>
      </c>
      <c r="G906" s="13">
        <f>IF(ISBLANK(VLOOKUP(A906,Feature統計!A:N,10,FALSE)),"",VLOOKUP(A906,Feature統計!A:N,10,FALSE))</f>
        <v>44879</v>
      </c>
      <c r="H906" s="13">
        <f>IF(ISBLANK(VLOOKUP(A906,Feature統計!A:N,11,FALSE)),"",VLOOKUP(A906,Feature統計!A:N,11,FALSE))</f>
        <v>44904</v>
      </c>
      <c r="I906" s="13">
        <f>IF(ISBLANK(VLOOKUP(A906,Feature統計!A:N,12,FALSE)),"",VLOOKUP(A906,Feature統計!A:N,12,FALSE))</f>
        <v>44888</v>
      </c>
      <c r="J906" s="13" t="str">
        <f>IF(ISBLANK(VLOOKUP(A906,Feature統計!A:N,13,FALSE)),"",VLOOKUP(A906,Feature統計!A:N,13,FALSE))</f>
        <v/>
      </c>
      <c r="K906" s="1" t="str">
        <f>IFERROR(VLOOKUP(E906,SystemTestCase!E:F,2,FALSE),VLOOKUP(E906,HW資料!A:B,2,FALSE))</f>
        <v>Pass</v>
      </c>
      <c r="L906" s="1"/>
      <c r="M906" s="135"/>
      <c r="N906" s="71" t="s">
        <v>1889</v>
      </c>
      <c r="O906" s="59" t="s">
        <v>7288</v>
      </c>
      <c r="P906" s="11"/>
      <c r="Q906" s="11" t="s">
        <v>2008</v>
      </c>
      <c r="S906" s="60" t="str">
        <f t="shared" si="14"/>
        <v>DTC - Loudspeaker</v>
      </c>
    </row>
    <row r="907" spans="1:19" ht="32.5" x14ac:dyDescent="0.4">
      <c r="A907" s="12" t="str">
        <f>VLOOKUP(E907,匯總複製!H:N,5,FALSE)</f>
        <v>DTC - Microphone</v>
      </c>
      <c r="B907" s="12" t="str">
        <f>VLOOKUP(E907,匯總複製!H:N,7,FALSE)</f>
        <v>System Requirement</v>
      </c>
      <c r="C907" s="1" t="str">
        <f>VLOOKUP(A907,Feature統計!A:O,15,FALSE)</f>
        <v>On-going w/h some pass</v>
      </c>
      <c r="D907" s="1" t="str">
        <f>VLOOKUP(A907,Feature統計!A:O,5,FALSE)</f>
        <v>Nick</v>
      </c>
      <c r="E907" s="12" t="s">
        <v>7259</v>
      </c>
      <c r="F907" s="12" t="str">
        <f>VLOOKUP(E907,匯總複製!H:J,2,FALSE)</f>
        <v>RTBM-57607</v>
      </c>
      <c r="G907" s="13">
        <f>IF(ISBLANK(VLOOKUP(A907,Feature統計!A:N,10,FALSE)),"",VLOOKUP(A907,Feature統計!A:N,10,FALSE))</f>
        <v>44879</v>
      </c>
      <c r="H907" s="13">
        <f>IF(ISBLANK(VLOOKUP(A907,Feature統計!A:N,11,FALSE)),"",VLOOKUP(A907,Feature統計!A:N,11,FALSE))</f>
        <v>44904</v>
      </c>
      <c r="I907" s="13">
        <f>IF(ISBLANK(VLOOKUP(A907,Feature統計!A:N,12,FALSE)),"",VLOOKUP(A907,Feature統計!A:N,12,FALSE))</f>
        <v>44888</v>
      </c>
      <c r="J907" s="13" t="str">
        <f>IF(ISBLANK(VLOOKUP(A907,Feature統計!A:N,13,FALSE)),"",VLOOKUP(A907,Feature統計!A:N,13,FALSE))</f>
        <v/>
      </c>
      <c r="K907" s="1" t="str">
        <f>IFERROR(VLOOKUP(E907,SystemTestCase!E:F,2,FALSE),VLOOKUP(E907,HW資料!A:B,2,FALSE))</f>
        <v>Reviewed</v>
      </c>
      <c r="L907" s="1"/>
      <c r="M907" s="135"/>
      <c r="N907" s="71" t="s">
        <v>1889</v>
      </c>
      <c r="O907" s="59" t="s">
        <v>7288</v>
      </c>
      <c r="P907" s="11"/>
      <c r="Q907" s="11" t="s">
        <v>2008</v>
      </c>
      <c r="S907" s="60" t="str">
        <f t="shared" si="14"/>
        <v>DTC - Microphone</v>
      </c>
    </row>
    <row r="908" spans="1:19" ht="32.5" x14ac:dyDescent="0.4">
      <c r="A908" s="12" t="str">
        <f>VLOOKUP(E908,匯總複製!H:N,5,FALSE)</f>
        <v>DTC - TCU</v>
      </c>
      <c r="B908" s="12" t="str">
        <f>VLOOKUP(E908,匯總複製!H:N,7,FALSE)</f>
        <v>System Requirement</v>
      </c>
      <c r="C908" s="1" t="str">
        <f>VLOOKUP(A908,Feature統計!A:O,15,FALSE)</f>
        <v>Pass</v>
      </c>
      <c r="D908" s="1" t="str">
        <f>VLOOKUP(A908,Feature統計!A:O,5,FALSE)</f>
        <v>Nick</v>
      </c>
      <c r="E908" s="12" t="s">
        <v>7263</v>
      </c>
      <c r="F908" s="12" t="str">
        <f>VLOOKUP(E908,匯總複製!H:J,2,FALSE)</f>
        <v>RTBM-36569</v>
      </c>
      <c r="G908" s="13">
        <f>IF(ISBLANK(VLOOKUP(A908,Feature統計!A:N,10,FALSE)),"",VLOOKUP(A908,Feature統計!A:N,10,FALSE))</f>
        <v>44879</v>
      </c>
      <c r="H908" s="13">
        <f>IF(ISBLANK(VLOOKUP(A908,Feature統計!A:N,11,FALSE)),"",VLOOKUP(A908,Feature統計!A:N,11,FALSE))</f>
        <v>44904</v>
      </c>
      <c r="I908" s="13">
        <f>IF(ISBLANK(VLOOKUP(A908,Feature統計!A:N,12,FALSE)),"",VLOOKUP(A908,Feature統計!A:N,12,FALSE))</f>
        <v>44888</v>
      </c>
      <c r="J908" s="13" t="str">
        <f>IF(ISBLANK(VLOOKUP(A908,Feature統計!A:N,13,FALSE)),"",VLOOKUP(A908,Feature統計!A:N,13,FALSE))</f>
        <v/>
      </c>
      <c r="K908" s="1" t="str">
        <f>IFERROR(VLOOKUP(E908,SystemTestCase!E:F,2,FALSE),VLOOKUP(E908,HW資料!A:B,2,FALSE))</f>
        <v>Pass</v>
      </c>
      <c r="L908" s="1"/>
      <c r="M908" s="135"/>
      <c r="N908" s="71" t="s">
        <v>1889</v>
      </c>
      <c r="O908" s="59" t="s">
        <v>7288</v>
      </c>
      <c r="P908" s="11"/>
      <c r="Q908" s="11" t="s">
        <v>2008</v>
      </c>
      <c r="S908" s="60" t="str">
        <f>P908&amp;A908</f>
        <v>DTC - TCU</v>
      </c>
    </row>
    <row r="909" spans="1:19" ht="36.5" customHeight="1" x14ac:dyDescent="0.4">
      <c r="A909" s="12" t="str">
        <f>VLOOKUP(E909,匯總複製!H:N,5,FALSE)</f>
        <v>Backup Battery Lifetime</v>
      </c>
      <c r="B909" s="12" t="str">
        <f>VLOOKUP(E909,匯總複製!H:N,7,FALSE)</f>
        <v>System Requirement</v>
      </c>
      <c r="C909" s="1" t="str">
        <f>VLOOKUP(A909,Feature統計!A:O,15,FALSE)</f>
        <v>On-going w/h some pass</v>
      </c>
      <c r="D909" s="1" t="str">
        <f>VLOOKUP(A909,Feature統計!A:O,5,FALSE)</f>
        <v>Andy</v>
      </c>
      <c r="E909" s="12" t="s">
        <v>8034</v>
      </c>
      <c r="F909" s="12" t="str">
        <f>VLOOKUP(E909,匯總複製!H:J,2,FALSE)</f>
        <v>RTBM-101412</v>
      </c>
      <c r="G909" s="13">
        <f>IF(ISBLANK(VLOOKUP(A909,Feature統計!A:N,10,FALSE)),"",VLOOKUP(A909,Feature統計!A:N,10,FALSE))</f>
        <v>44870</v>
      </c>
      <c r="H909" s="13">
        <f>IF(ISBLANK(VLOOKUP(A909,Feature統計!A:N,11,FALSE)),"",VLOOKUP(A909,Feature統計!A:N,11,FALSE))</f>
        <v>44895</v>
      </c>
      <c r="I909" s="13">
        <f>IF(ISBLANK(VLOOKUP(A909,Feature統計!A:N,12,FALSE)),"",VLOOKUP(A909,Feature統計!A:N,12,FALSE))</f>
        <v>44870</v>
      </c>
      <c r="J909" s="13">
        <f>IF(ISBLANK(VLOOKUP(A909,Feature統計!A:N,13,FALSE)),"",VLOOKUP(A909,Feature統計!A:N,13,FALSE))</f>
        <v>44907</v>
      </c>
      <c r="K909" s="1" t="str">
        <f>IFERROR(VLOOKUP(E909,SystemTestCase!E:F,2,FALSE),VLOOKUP(E909,HW資料!A:B,2,FALSE))</f>
        <v>Reviewed</v>
      </c>
      <c r="L909" s="1"/>
      <c r="M909" s="135" t="s">
        <v>8039</v>
      </c>
      <c r="N909" s="71" t="s">
        <v>1889</v>
      </c>
      <c r="O909" s="59" t="s">
        <v>8035</v>
      </c>
      <c r="P909" s="11" t="s">
        <v>8036</v>
      </c>
      <c r="Q909" s="11" t="s">
        <v>8037</v>
      </c>
    </row>
    <row r="910" spans="1:19" ht="34" customHeight="1" x14ac:dyDescent="0.4">
      <c r="A910" s="12" t="str">
        <f>VLOOKUP(E910,System資料複製!A:H,6,FALSE)</f>
        <v>B21 7110 - EMC EMISSION</v>
      </c>
      <c r="B910" s="12" t="e">
        <f>VLOOKUP(E910,匯總複製!H:N,7,FALSE)</f>
        <v>#N/A</v>
      </c>
      <c r="C910" s="1" t="str">
        <f>VLOOKUP(A910,Feature統計!A:O,15,FALSE)</f>
        <v>Pass</v>
      </c>
      <c r="D910" s="1" t="str">
        <f>VLOOKUP(A910,Feature統計!A:O,5,FALSE)</f>
        <v>Winson</v>
      </c>
      <c r="E910" s="12" t="s">
        <v>337</v>
      </c>
      <c r="F910" s="12" t="str">
        <f>VLOOKUP(E910,System資料複製!A:H,8,FALSE)</f>
        <v>RTBM-36989</v>
      </c>
      <c r="G910" s="1"/>
      <c r="H910" s="1"/>
      <c r="I910" s="1"/>
      <c r="J910" s="1"/>
      <c r="K910" s="1" t="str">
        <f>IFERROR(VLOOKUP(E910,SystemTestCase!E:F,2,FALSE),VLOOKUP(E910,HW資料!A:B,2,FALSE))</f>
        <v>StagePass</v>
      </c>
      <c r="L910" s="1"/>
      <c r="M910" s="1"/>
      <c r="N910" s="71"/>
      <c r="O910" s="59"/>
      <c r="P910" s="11"/>
      <c r="Q910" s="11"/>
      <c r="S910" s="60" t="str">
        <f t="shared" si="14"/>
        <v>B21 7110 - EMC EMISSION</v>
      </c>
    </row>
    <row r="911" spans="1:19" ht="34" customHeight="1" x14ac:dyDescent="0.4">
      <c r="A911" s="12" t="str">
        <f>VLOOKUP(E911,System資料複製!A:H,6,FALSE)</f>
        <v>DTC - Microphone</v>
      </c>
      <c r="B911" s="12" t="e">
        <f>VLOOKUP(E911,匯總複製!H:N,7,FALSE)</f>
        <v>#N/A</v>
      </c>
      <c r="C911" s="1" t="str">
        <f>VLOOKUP(A911,Feature統計!A:O,15,FALSE)</f>
        <v>On-going w/h some pass</v>
      </c>
      <c r="D911" s="1" t="str">
        <f>VLOOKUP(A911,Feature統計!A:O,5,FALSE)</f>
        <v>Nick</v>
      </c>
      <c r="E911" s="12" t="s">
        <v>7227</v>
      </c>
      <c r="F911" s="12" t="str">
        <f>VLOOKUP(E911,System資料複製!A:H,8,FALSE)</f>
        <v>RTBM-36607</v>
      </c>
      <c r="G911" s="1"/>
      <c r="H911" s="1"/>
      <c r="I911" s="1"/>
      <c r="J911" s="1"/>
      <c r="K911" s="1" t="str">
        <f>IFERROR(VLOOKUP(E911,SystemTestCase!E:F,2,FALSE),VLOOKUP(E911,HW資料!A:B,2,FALSE))</f>
        <v>Pass</v>
      </c>
      <c r="L911" s="1"/>
      <c r="M911" s="1"/>
      <c r="N911" s="71"/>
      <c r="O911" s="59"/>
      <c r="P911" s="11"/>
      <c r="Q911" s="11"/>
      <c r="S911" s="60" t="str">
        <f t="shared" ref="S911:S937" si="15">P911&amp;A911</f>
        <v>DTC - Microphone</v>
      </c>
    </row>
    <row r="912" spans="1:19" ht="34" customHeight="1" x14ac:dyDescent="0.4">
      <c r="A912" s="12" t="str">
        <f>VLOOKUP(E912,System資料複製!A:H,6,FALSE)</f>
        <v>Main Power Supply</v>
      </c>
      <c r="B912" s="12" t="str">
        <f>VLOOKUP(E912,匯總複製!H:N,7,FALSE)</f>
        <v>System Requirement</v>
      </c>
      <c r="C912" s="1" t="str">
        <f>VLOOKUP(A912,Feature統計!A:O,15,FALSE)</f>
        <v>Fail</v>
      </c>
      <c r="D912" s="1" t="str">
        <f>VLOOKUP(A912,Feature統計!A:O,5,FALSE)</f>
        <v>Matt</v>
      </c>
      <c r="E912" s="12" t="s">
        <v>2964</v>
      </c>
      <c r="F912" s="12" t="str">
        <f>VLOOKUP(E912,System資料複製!A:H,8,FALSE)</f>
        <v>RTBM-36210</v>
      </c>
      <c r="G912" s="1"/>
      <c r="H912" s="1"/>
      <c r="I912" s="1"/>
      <c r="J912" s="1"/>
      <c r="K912" s="1" t="str">
        <f>IFERROR(VLOOKUP(E912,SystemTestCase!E:F,2,FALSE),VLOOKUP(E912,HW資料!A:B,2,FALSE))</f>
        <v>StagePass</v>
      </c>
      <c r="L912" s="1"/>
      <c r="M912" s="1"/>
      <c r="N912" s="71"/>
      <c r="O912" s="59"/>
      <c r="P912" s="11"/>
      <c r="Q912" s="11"/>
      <c r="S912" s="60" t="str">
        <f t="shared" si="15"/>
        <v>Main Power Supply</v>
      </c>
    </row>
    <row r="913" spans="1:19" ht="34" customHeight="1" x14ac:dyDescent="0.4">
      <c r="A913" s="12" t="str">
        <f>VLOOKUP(E913,System資料複製!A:H,6,FALSE)</f>
        <v>Main Power Supply</v>
      </c>
      <c r="B913" s="12" t="e">
        <f>VLOOKUP(E913,匯總複製!H:N,7,FALSE)</f>
        <v>#N/A</v>
      </c>
      <c r="C913" s="1" t="str">
        <f>VLOOKUP(A913,Feature統計!A:O,15,FALSE)</f>
        <v>Fail</v>
      </c>
      <c r="D913" s="1" t="str">
        <f>VLOOKUP(A913,Feature統計!A:O,5,FALSE)</f>
        <v>Matt</v>
      </c>
      <c r="E913" s="12" t="s">
        <v>401</v>
      </c>
      <c r="F913" s="12" t="str">
        <f>VLOOKUP(E913,System資料複製!A:H,8,FALSE)</f>
        <v>RTBM-36210</v>
      </c>
      <c r="G913" s="1"/>
      <c r="H913" s="1"/>
      <c r="I913" s="1"/>
      <c r="J913" s="1"/>
      <c r="K913" s="1" t="str">
        <f>IFERROR(VLOOKUP(E913,SystemTestCase!E:F,2,FALSE),VLOOKUP(E913,HW資料!A:B,2,FALSE))</f>
        <v>StagePass</v>
      </c>
      <c r="L913" s="1"/>
      <c r="M913" s="1"/>
      <c r="N913" s="71"/>
      <c r="O913" s="59"/>
      <c r="P913" s="11"/>
      <c r="Q913" s="11"/>
      <c r="S913" s="60" t="str">
        <f t="shared" si="15"/>
        <v>Main Power Supply</v>
      </c>
    </row>
    <row r="914" spans="1:19" ht="34" customHeight="1" x14ac:dyDescent="0.4">
      <c r="A914" s="12" t="str">
        <f>VLOOKUP(E914,System資料複製!A:H,6,FALSE)</f>
        <v>Out of scope</v>
      </c>
      <c r="B914" s="12" t="e">
        <f>VLOOKUP(E914,匯總複製!H:N,7,FALSE)</f>
        <v>#N/A</v>
      </c>
      <c r="C914" s="1" t="e">
        <f>VLOOKUP(A914,Feature統計!A:O,15,FALSE)</f>
        <v>#N/A</v>
      </c>
      <c r="D914" s="1" t="e">
        <f>VLOOKUP(A914,Feature統計!A:O,5,FALSE)</f>
        <v>#N/A</v>
      </c>
      <c r="E914" s="12" t="s">
        <v>2959</v>
      </c>
      <c r="F914" s="12" t="str">
        <f>VLOOKUP(E914,System資料複製!A:H,8,FALSE)</f>
        <v>RTBM-36074</v>
      </c>
      <c r="G914" s="1"/>
      <c r="H914" s="1"/>
      <c r="I914" s="1"/>
      <c r="J914" s="1"/>
      <c r="K914" s="1" t="str">
        <f>IFERROR(VLOOKUP(E914,SystemTestCase!E:F,2,FALSE),VLOOKUP(E914,HW資料!A:B,2,FALSE))</f>
        <v>StagePass</v>
      </c>
      <c r="L914" s="1"/>
      <c r="M914" s="1"/>
      <c r="N914" s="71"/>
      <c r="O914" s="59"/>
      <c r="P914" s="11"/>
      <c r="Q914" s="11"/>
      <c r="S914" s="60" t="str">
        <f t="shared" si="15"/>
        <v>Out of scope</v>
      </c>
    </row>
    <row r="915" spans="1:19" ht="34" customHeight="1" x14ac:dyDescent="0.4">
      <c r="A915" s="12" t="str">
        <f>VLOOKUP(E915,System資料複製!A:H,6,FALSE)</f>
        <v>Out of scope</v>
      </c>
      <c r="B915" s="12" t="e">
        <f>VLOOKUP(E915,匯總複製!H:N,7,FALSE)</f>
        <v>#N/A</v>
      </c>
      <c r="C915" s="1" t="e">
        <f>VLOOKUP(A915,Feature統計!A:O,15,FALSE)</f>
        <v>#N/A</v>
      </c>
      <c r="D915" s="1" t="e">
        <f>VLOOKUP(A915,Feature統計!A:O,5,FALSE)</f>
        <v>#N/A</v>
      </c>
      <c r="E915" s="12" t="s">
        <v>2958</v>
      </c>
      <c r="F915" s="12" t="str">
        <f>VLOOKUP(E915,System資料複製!A:H,8,FALSE)</f>
        <v>RTBM-36074</v>
      </c>
      <c r="G915" s="1"/>
      <c r="H915" s="1"/>
      <c r="I915" s="1"/>
      <c r="J915" s="1"/>
      <c r="K915" s="1" t="str">
        <f>IFERROR(VLOOKUP(E915,SystemTestCase!E:F,2,FALSE),VLOOKUP(E915,HW資料!A:B,2,FALSE))</f>
        <v>StagePass</v>
      </c>
      <c r="L915" s="1"/>
      <c r="M915" s="1"/>
      <c r="N915" s="71"/>
      <c r="O915" s="59"/>
      <c r="P915" s="11"/>
      <c r="Q915" s="11"/>
      <c r="S915" s="60" t="str">
        <f t="shared" si="15"/>
        <v>Out of scope</v>
      </c>
    </row>
    <row r="916" spans="1:19" ht="34" customHeight="1" x14ac:dyDescent="0.4">
      <c r="A916" s="12" t="str">
        <f>VLOOKUP(E916,System資料複製!A:H,6,FALSE)</f>
        <v>GNSS Antenna</v>
      </c>
      <c r="B916" s="12" t="e">
        <f>VLOOKUP(E916,匯總複製!H:N,7,FALSE)</f>
        <v>#N/A</v>
      </c>
      <c r="C916" s="1" t="str">
        <f>VLOOKUP(A916,Feature統計!A:O,15,FALSE)</f>
        <v>Pass</v>
      </c>
      <c r="D916" s="1" t="str">
        <f>VLOOKUP(A916,Feature統計!A:O,5,FALSE)</f>
        <v>Sean</v>
      </c>
      <c r="E916" s="12" t="s">
        <v>435</v>
      </c>
      <c r="F916" s="12" t="str">
        <f>VLOOKUP(E916,System資料複製!A:H,8,FALSE)</f>
        <v>RTBM-36039</v>
      </c>
      <c r="G916" s="1"/>
      <c r="H916" s="1"/>
      <c r="I916" s="1"/>
      <c r="J916" s="1"/>
      <c r="K916" s="1" t="str">
        <f>IFERROR(VLOOKUP(E916,SystemTestCase!E:F,2,FALSE),VLOOKUP(E916,HW資料!A:B,2,FALSE))</f>
        <v>StagePass</v>
      </c>
      <c r="L916" s="1"/>
      <c r="M916" s="1"/>
      <c r="N916" s="71"/>
      <c r="O916" s="59"/>
      <c r="P916" s="11"/>
      <c r="Q916" s="11"/>
      <c r="S916" s="60" t="str">
        <f t="shared" si="15"/>
        <v>GNSS Antenna</v>
      </c>
    </row>
    <row r="917" spans="1:19" ht="34" customHeight="1" x14ac:dyDescent="0.4">
      <c r="A917" s="12" t="str">
        <f>VLOOKUP(E917,System資料複製!A:H,6,FALSE)</f>
        <v>Audio microphone/louderspeaker input/out</v>
      </c>
      <c r="B917" s="12" t="e">
        <f>VLOOKUP(E917,匯總複製!H:N,7,FALSE)</f>
        <v>#N/A</v>
      </c>
      <c r="C917" s="1" t="str">
        <f>VLOOKUP(A917,Feature統計!A:O,15,FALSE)</f>
        <v>Pass</v>
      </c>
      <c r="D917" s="1" t="str">
        <f>VLOOKUP(A917,Feature統計!A:O,5,FALSE)</f>
        <v>Ryan</v>
      </c>
      <c r="E917" s="12" t="s">
        <v>439</v>
      </c>
      <c r="F917" s="12" t="str">
        <f>VLOOKUP(E917,System資料複製!A:H,8,FALSE)</f>
        <v>RTBM-36362</v>
      </c>
      <c r="G917" s="1"/>
      <c r="H917" s="1"/>
      <c r="I917" s="1"/>
      <c r="J917" s="1"/>
      <c r="K917" s="1" t="str">
        <f>IFERROR(VLOOKUP(E917,SystemTestCase!E:F,2,FALSE),VLOOKUP(E917,HW資料!A:B,2,FALSE))</f>
        <v>StagePass</v>
      </c>
      <c r="L917" s="1"/>
      <c r="M917" s="1"/>
      <c r="N917" s="71"/>
      <c r="O917" s="59"/>
      <c r="P917" s="11"/>
      <c r="Q917" s="11"/>
      <c r="S917" s="60" t="str">
        <f t="shared" si="15"/>
        <v>Audio microphone/louderspeaker input/out</v>
      </c>
    </row>
    <row r="918" spans="1:19" ht="34" customHeight="1" x14ac:dyDescent="0.4">
      <c r="A918" s="12" t="str">
        <f>VLOOKUP(E918,System資料複製!A:H,6,FALSE)</f>
        <v>Audio microphone/louderspeaker input/out</v>
      </c>
      <c r="B918" s="12" t="e">
        <f>VLOOKUP(E918,匯總複製!H:N,7,FALSE)</f>
        <v>#N/A</v>
      </c>
      <c r="C918" s="1" t="str">
        <f>VLOOKUP(A918,Feature統計!A:O,15,FALSE)</f>
        <v>Pass</v>
      </c>
      <c r="D918" s="1" t="str">
        <f>VLOOKUP(A918,Feature統計!A:O,5,FALSE)</f>
        <v>Ryan</v>
      </c>
      <c r="E918" s="12" t="s">
        <v>445</v>
      </c>
      <c r="F918" s="12" t="str">
        <f>VLOOKUP(E918,System資料複製!A:H,8,FALSE)</f>
        <v>RTBM-36361</v>
      </c>
      <c r="G918" s="1"/>
      <c r="H918" s="1"/>
      <c r="I918" s="1"/>
      <c r="J918" s="1"/>
      <c r="K918" s="1" t="str">
        <f>IFERROR(VLOOKUP(E918,SystemTestCase!E:F,2,FALSE),VLOOKUP(E918,HW資料!A:B,2,FALSE))</f>
        <v>StagePass</v>
      </c>
      <c r="L918" s="1"/>
      <c r="M918" s="1"/>
      <c r="N918" s="71"/>
      <c r="O918" s="59"/>
      <c r="P918" s="11"/>
      <c r="Q918" s="11"/>
      <c r="S918" s="60" t="str">
        <f t="shared" si="15"/>
        <v>Audio microphone/louderspeaker input/out</v>
      </c>
    </row>
    <row r="919" spans="1:19" ht="34" customHeight="1" x14ac:dyDescent="0.4">
      <c r="A919" s="12" t="str">
        <f>VLOOKUP(E919,System資料複製!A:H,6,FALSE)</f>
        <v>WiFi high level requirement</v>
      </c>
      <c r="B919" s="12" t="e">
        <f>VLOOKUP(E919,匯總複製!H:N,7,FALSE)</f>
        <v>#N/A</v>
      </c>
      <c r="C919" s="1" t="str">
        <f>VLOOKUP(A919,Feature統計!A:O,15,FALSE)</f>
        <v>Pass</v>
      </c>
      <c r="D919" s="1" t="str">
        <f>VLOOKUP(A919,Feature統計!A:O,5,FALSE)</f>
        <v>Bear</v>
      </c>
      <c r="E919" s="12" t="s">
        <v>2962</v>
      </c>
      <c r="F919" s="12" t="str">
        <f>VLOOKUP(E919,System資料複製!A:H,8,FALSE)</f>
        <v>RTBM-36066</v>
      </c>
      <c r="G919" s="1"/>
      <c r="H919" s="1"/>
      <c r="I919" s="1"/>
      <c r="J919" s="1"/>
      <c r="K919" s="1" t="str">
        <f>IFERROR(VLOOKUP(E919,SystemTestCase!E:F,2,FALSE),VLOOKUP(E919,HW資料!A:B,2,FALSE))</f>
        <v>StagePass</v>
      </c>
      <c r="L919" s="1"/>
      <c r="M919" s="1"/>
      <c r="N919" s="71"/>
      <c r="O919" s="59"/>
      <c r="P919" s="11"/>
      <c r="Q919" s="11"/>
      <c r="S919" s="60" t="str">
        <f t="shared" si="15"/>
        <v>WiFi high level requirement</v>
      </c>
    </row>
    <row r="920" spans="1:19" ht="34" customHeight="1" x14ac:dyDescent="0.4">
      <c r="A920" s="12" t="str">
        <f>VLOOKUP(E920,System資料複製!A:H,6,FALSE)</f>
        <v>WiFi high level requirement</v>
      </c>
      <c r="B920" s="12" t="e">
        <f>VLOOKUP(E920,匯總複製!H:N,7,FALSE)</f>
        <v>#N/A</v>
      </c>
      <c r="C920" s="1" t="str">
        <f>VLOOKUP(A920,Feature統計!A:O,15,FALSE)</f>
        <v>Pass</v>
      </c>
      <c r="D920" s="1" t="str">
        <f>VLOOKUP(A920,Feature統計!A:O,5,FALSE)</f>
        <v>Bear</v>
      </c>
      <c r="E920" s="12" t="s">
        <v>2961</v>
      </c>
      <c r="F920" s="12" t="str">
        <f>VLOOKUP(E920,System資料複製!A:H,8,FALSE)</f>
        <v>RTBM-36066</v>
      </c>
      <c r="G920" s="1"/>
      <c r="H920" s="1"/>
      <c r="I920" s="1"/>
      <c r="J920" s="1"/>
      <c r="K920" s="1" t="str">
        <f>IFERROR(VLOOKUP(E920,SystemTestCase!E:F,2,FALSE),VLOOKUP(E920,HW資料!A:B,2,FALSE))</f>
        <v>StagePass</v>
      </c>
      <c r="L920" s="1"/>
      <c r="M920" s="1"/>
      <c r="N920" s="71"/>
      <c r="O920" s="59"/>
      <c r="P920" s="11"/>
      <c r="Q920" s="11"/>
      <c r="S920" s="60" t="str">
        <f t="shared" si="15"/>
        <v>WiFi high level requirement</v>
      </c>
    </row>
    <row r="921" spans="1:19" ht="34" customHeight="1" x14ac:dyDescent="0.4">
      <c r="A921" s="12" t="str">
        <f>VLOOKUP(E921,System資料複製!A:H,6,FALSE)</f>
        <v>WiFi high level requirement</v>
      </c>
      <c r="B921" s="12" t="e">
        <f>VLOOKUP(E921,匯總複製!H:N,7,FALSE)</f>
        <v>#N/A</v>
      </c>
      <c r="C921" s="1" t="str">
        <f>VLOOKUP(A921,Feature統計!A:O,15,FALSE)</f>
        <v>Pass</v>
      </c>
      <c r="D921" s="1" t="str">
        <f>VLOOKUP(A921,Feature統計!A:O,5,FALSE)</f>
        <v>Bear</v>
      </c>
      <c r="E921" s="12" t="s">
        <v>2960</v>
      </c>
      <c r="F921" s="12" t="str">
        <f>VLOOKUP(E921,System資料複製!A:H,8,FALSE)</f>
        <v>RTBM-36066</v>
      </c>
      <c r="G921" s="1"/>
      <c r="H921" s="1"/>
      <c r="I921" s="1"/>
      <c r="J921" s="1"/>
      <c r="K921" s="1" t="str">
        <f>IFERROR(VLOOKUP(E921,SystemTestCase!E:F,2,FALSE),VLOOKUP(E921,HW資料!A:B,2,FALSE))</f>
        <v>StagePass</v>
      </c>
      <c r="L921" s="1"/>
      <c r="M921" s="1"/>
      <c r="N921" s="71"/>
      <c r="O921" s="59"/>
      <c r="P921" s="11"/>
      <c r="Q921" s="11"/>
      <c r="S921" s="60" t="str">
        <f t="shared" si="15"/>
        <v>WiFi high level requirement</v>
      </c>
    </row>
    <row r="922" spans="1:19" ht="34" customHeight="1" x14ac:dyDescent="0.4">
      <c r="A922" s="12" t="str">
        <f>VLOOKUP(E922,System資料複製!A:H,6,FALSE)</f>
        <v>WiFi high level requirement</v>
      </c>
      <c r="B922" s="12" t="e">
        <f>VLOOKUP(E922,匯總複製!H:N,7,FALSE)</f>
        <v>#N/A</v>
      </c>
      <c r="C922" s="1" t="str">
        <f>VLOOKUP(A922,Feature統計!A:O,15,FALSE)</f>
        <v>Pass</v>
      </c>
      <c r="D922" s="1" t="str">
        <f>VLOOKUP(A922,Feature統計!A:O,5,FALSE)</f>
        <v>Bear</v>
      </c>
      <c r="E922" s="12" t="s">
        <v>2957</v>
      </c>
      <c r="F922" s="12" t="str">
        <f>VLOOKUP(E922,System資料複製!A:H,8,FALSE)</f>
        <v>RTBM-36066</v>
      </c>
      <c r="G922" s="1"/>
      <c r="H922" s="1"/>
      <c r="I922" s="1"/>
      <c r="J922" s="1"/>
      <c r="K922" s="1" t="str">
        <f>IFERROR(VLOOKUP(E922,SystemTestCase!E:F,2,FALSE),VLOOKUP(E922,HW資料!A:B,2,FALSE))</f>
        <v>StagePass</v>
      </c>
      <c r="L922" s="1"/>
      <c r="M922" s="1"/>
      <c r="N922" s="71"/>
      <c r="O922" s="59"/>
      <c r="P922" s="11"/>
      <c r="Q922" s="11"/>
      <c r="S922" s="60" t="str">
        <f t="shared" si="15"/>
        <v>WiFi high level requirement</v>
      </c>
    </row>
    <row r="923" spans="1:19" ht="34" customHeight="1" x14ac:dyDescent="0.4">
      <c r="A923" s="12" t="str">
        <f>VLOOKUP(E923,System資料複製!A:H,6,FALSE)</f>
        <v>WiFi high level requirement</v>
      </c>
      <c r="B923" s="12" t="e">
        <f>VLOOKUP(E923,匯總複製!H:N,7,FALSE)</f>
        <v>#N/A</v>
      </c>
      <c r="C923" s="1" t="str">
        <f>VLOOKUP(A923,Feature統計!A:O,15,FALSE)</f>
        <v>Pass</v>
      </c>
      <c r="D923" s="1" t="str">
        <f>VLOOKUP(A923,Feature統計!A:O,5,FALSE)</f>
        <v>Bear</v>
      </c>
      <c r="E923" s="12" t="s">
        <v>2953</v>
      </c>
      <c r="F923" s="12" t="str">
        <f>VLOOKUP(E923,System資料複製!A:H,8,FALSE)</f>
        <v>RTBM-36066</v>
      </c>
      <c r="G923" s="1"/>
      <c r="H923" s="1"/>
      <c r="I923" s="1"/>
      <c r="J923" s="1"/>
      <c r="K923" s="1" t="str">
        <f>IFERROR(VLOOKUP(E923,SystemTestCase!E:F,2,FALSE),VLOOKUP(E923,HW資料!A:B,2,FALSE))</f>
        <v>StagePass</v>
      </c>
      <c r="L923" s="1"/>
      <c r="M923" s="1"/>
      <c r="N923" s="71"/>
      <c r="O923" s="59"/>
      <c r="P923" s="11"/>
      <c r="Q923" s="11"/>
      <c r="S923" s="60" t="str">
        <f t="shared" si="15"/>
        <v>WiFi high level requirement</v>
      </c>
    </row>
    <row r="924" spans="1:19" ht="34" customHeight="1" x14ac:dyDescent="0.4">
      <c r="A924" s="12" t="str">
        <f>VLOOKUP(E924,System資料複製!A:H,6,FALSE)</f>
        <v>Backup Battery Handle</v>
      </c>
      <c r="B924" s="12" t="e">
        <f>VLOOKUP(E924,匯總複製!H:N,7,FALSE)</f>
        <v>#N/A</v>
      </c>
      <c r="C924" s="1" t="str">
        <f>VLOOKUP(A924,Feature統計!A:O,15,FALSE)</f>
        <v>Pass</v>
      </c>
      <c r="D924" s="1" t="str">
        <f>VLOOKUP(A924,Feature統計!A:O,5,FALSE)</f>
        <v>Andy</v>
      </c>
      <c r="E924" s="12" t="s">
        <v>2951</v>
      </c>
      <c r="F924" s="12" t="str">
        <f>VLOOKUP(E924,System資料複製!A:H,8,FALSE)</f>
        <v>RTBM-36097</v>
      </c>
      <c r="G924" s="1"/>
      <c r="H924" s="1"/>
      <c r="I924" s="1"/>
      <c r="J924" s="1"/>
      <c r="K924" s="1" t="str">
        <f>IFERROR(VLOOKUP(E924,SystemTestCase!E:F,2,FALSE),VLOOKUP(E924,HW資料!A:B,2,FALSE))</f>
        <v>Pass</v>
      </c>
      <c r="L924" s="1"/>
      <c r="M924" s="1"/>
      <c r="N924" s="71"/>
      <c r="O924" s="59"/>
      <c r="P924" s="11"/>
      <c r="Q924" s="11"/>
      <c r="S924" s="60" t="str">
        <f t="shared" si="15"/>
        <v>Backup Battery Handle</v>
      </c>
    </row>
    <row r="925" spans="1:19" ht="34" customHeight="1" x14ac:dyDescent="0.4">
      <c r="A925" s="12" t="str">
        <f>VLOOKUP(E925,System資料複製!A:H,6,FALSE)</f>
        <v>Stability</v>
      </c>
      <c r="B925" s="12" t="e">
        <f>VLOOKUP(E925,匯總複製!H:N,7,FALSE)</f>
        <v>#N/A</v>
      </c>
      <c r="C925" s="1" t="str">
        <f>VLOOKUP(A925,Feature統計!A:O,15,FALSE)</f>
        <v>Fail</v>
      </c>
      <c r="D925" s="1" t="str">
        <f>VLOOKUP(A925,Feature統計!A:O,5,FALSE)</f>
        <v>Terry</v>
      </c>
      <c r="E925" s="12" t="s">
        <v>509</v>
      </c>
      <c r="F925" s="12" t="str">
        <f>VLOOKUP(E925,System資料複製!A:H,8,FALSE)</f>
        <v>RTBM-37050</v>
      </c>
      <c r="G925" s="1"/>
      <c r="H925" s="1"/>
      <c r="I925" s="1"/>
      <c r="J925" s="1"/>
      <c r="K925" s="1" t="str">
        <f>IFERROR(VLOOKUP(E925,SystemTestCase!E:F,2,FALSE),VLOOKUP(E925,HW資料!A:B,2,FALSE))</f>
        <v>StagePass</v>
      </c>
      <c r="L925" s="1"/>
      <c r="M925" s="1"/>
      <c r="N925" s="71"/>
      <c r="O925" s="59"/>
      <c r="P925" s="11"/>
      <c r="Q925" s="11"/>
      <c r="S925" s="60" t="str">
        <f t="shared" si="15"/>
        <v>Stability</v>
      </c>
    </row>
    <row r="926" spans="1:19" ht="34" customHeight="1" x14ac:dyDescent="0.4">
      <c r="A926" s="12" t="str">
        <f>VLOOKUP(E926,System資料複製!A:H,6,FALSE)</f>
        <v>Stability</v>
      </c>
      <c r="B926" s="12" t="e">
        <f>VLOOKUP(E926,匯總複製!H:N,7,FALSE)</f>
        <v>#N/A</v>
      </c>
      <c r="C926" s="1" t="str">
        <f>VLOOKUP(A926,Feature統計!A:O,15,FALSE)</f>
        <v>Fail</v>
      </c>
      <c r="D926" s="1" t="str">
        <f>VLOOKUP(A926,Feature統計!A:O,5,FALSE)</f>
        <v>Terry</v>
      </c>
      <c r="E926" s="12" t="s">
        <v>510</v>
      </c>
      <c r="F926" s="12" t="str">
        <f>VLOOKUP(E926,System資料複製!A:H,8,FALSE)</f>
        <v>RTBM-37050</v>
      </c>
      <c r="G926" s="1"/>
      <c r="H926" s="1"/>
      <c r="I926" s="1"/>
      <c r="J926" s="1"/>
      <c r="K926" s="1" t="str">
        <f>IFERROR(VLOOKUP(E926,SystemTestCase!E:F,2,FALSE),VLOOKUP(E926,HW資料!A:B,2,FALSE))</f>
        <v>StagePass</v>
      </c>
      <c r="L926" s="1"/>
      <c r="M926" s="1"/>
      <c r="N926" s="71"/>
      <c r="O926" s="59"/>
      <c r="P926" s="11"/>
      <c r="Q926" s="11"/>
      <c r="S926" s="60" t="str">
        <f t="shared" si="15"/>
        <v>Stability</v>
      </c>
    </row>
    <row r="927" spans="1:19" ht="34" customHeight="1" x14ac:dyDescent="0.4">
      <c r="A927" s="12" t="str">
        <f>VLOOKUP(E927,System資料複製!A:H,6,FALSE)</f>
        <v>Product Regulation and Certification</v>
      </c>
      <c r="B927" s="12" t="e">
        <f>VLOOKUP(E927,匯總複製!H:N,7,FALSE)</f>
        <v>#N/A</v>
      </c>
      <c r="C927" s="1" t="str">
        <f>VLOOKUP(A927,Feature統計!A:O,15,FALSE)</f>
        <v>On-going w/h some pass</v>
      </c>
      <c r="D927" s="1" t="str">
        <f>VLOOKUP(A927,Feature統計!A:O,5,FALSE)</f>
        <v>Willy</v>
      </c>
      <c r="E927" s="12" t="s">
        <v>525</v>
      </c>
      <c r="F927" s="12" t="str">
        <f>VLOOKUP(E927,System資料複製!A:H,8,FALSE)</f>
        <v>RTBM-37044</v>
      </c>
      <c r="G927" s="1"/>
      <c r="H927" s="1"/>
      <c r="I927" s="1"/>
      <c r="J927" s="1"/>
      <c r="K927" s="1" t="str">
        <f>IFERROR(VLOOKUP(E927,SystemTestCase!E:F,2,FALSE),VLOOKUP(E927,HW資料!A:B,2,FALSE))</f>
        <v>StagePass</v>
      </c>
      <c r="L927" s="1"/>
      <c r="M927" s="1"/>
      <c r="N927" s="71"/>
      <c r="O927" s="59"/>
      <c r="P927" s="11"/>
      <c r="Q927" s="11"/>
      <c r="S927" s="60" t="str">
        <f t="shared" si="15"/>
        <v>Product Regulation and Certification</v>
      </c>
    </row>
    <row r="928" spans="1:19" ht="34" customHeight="1" x14ac:dyDescent="0.4">
      <c r="A928" s="12" t="str">
        <f>VLOOKUP(E928,System資料複製!A:H,6,FALSE)</f>
        <v>Resistance to Vibrations</v>
      </c>
      <c r="B928" s="12" t="e">
        <f>VLOOKUP(E928,匯總複製!H:N,7,FALSE)</f>
        <v>#N/A</v>
      </c>
      <c r="C928" s="1" t="str">
        <f>VLOOKUP(A928,Feature統計!A:O,15,FALSE)</f>
        <v>Pass</v>
      </c>
      <c r="D928" s="1" t="str">
        <f>VLOOKUP(A928,Feature統計!A:O,5,FALSE)</f>
        <v>Skaut</v>
      </c>
      <c r="E928" s="12" t="s">
        <v>527</v>
      </c>
      <c r="F928" s="12" t="str">
        <f>VLOOKUP(E928,System資料複製!A:H,8,FALSE)</f>
        <v>RTBM-37018</v>
      </c>
      <c r="G928" s="1"/>
      <c r="H928" s="1"/>
      <c r="I928" s="1"/>
      <c r="J928" s="1"/>
      <c r="K928" s="1" t="str">
        <f>IFERROR(VLOOKUP(E928,SystemTestCase!E:F,2,FALSE),VLOOKUP(E928,HW資料!A:B,2,FALSE))</f>
        <v>StagePass</v>
      </c>
      <c r="L928" s="1"/>
      <c r="M928" s="1"/>
      <c r="N928" s="71"/>
      <c r="O928" s="59"/>
      <c r="P928" s="11"/>
      <c r="Q928" s="11"/>
      <c r="S928" s="60" t="str">
        <f t="shared" si="15"/>
        <v>Resistance to Vibrations</v>
      </c>
    </row>
    <row r="929" spans="1:19" ht="34" customHeight="1" x14ac:dyDescent="0.4">
      <c r="A929" s="12" t="str">
        <f>VLOOKUP(E929,System資料複製!A:H,6,FALSE)</f>
        <v>Resistance to Environment</v>
      </c>
      <c r="B929" s="12" t="e">
        <f>VLOOKUP(E929,匯總複製!H:N,7,FALSE)</f>
        <v>#N/A</v>
      </c>
      <c r="C929" s="1" t="str">
        <f>VLOOKUP(A929,Feature統計!A:O,15,FALSE)</f>
        <v>Pass</v>
      </c>
      <c r="D929" s="1" t="str">
        <f>VLOOKUP(A929,Feature統計!A:O,5,FALSE)</f>
        <v>Terry/Skaut</v>
      </c>
      <c r="E929" s="12" t="s">
        <v>534</v>
      </c>
      <c r="F929" s="12" t="str">
        <f>VLOOKUP(E929,System資料複製!A:H,8,FALSE)</f>
        <v>RTBM-37043</v>
      </c>
      <c r="G929" s="1"/>
      <c r="H929" s="1"/>
      <c r="I929" s="1"/>
      <c r="J929" s="1"/>
      <c r="K929" s="1" t="str">
        <f>IFERROR(VLOOKUP(E929,SystemTestCase!E:F,2,FALSE),VLOOKUP(E929,HW資料!A:B,2,FALSE))</f>
        <v>StagePass</v>
      </c>
      <c r="L929" s="1"/>
      <c r="M929" s="1"/>
      <c r="N929" s="71"/>
      <c r="O929" s="59"/>
      <c r="P929" s="11"/>
      <c r="Q929" s="11"/>
      <c r="S929" s="60" t="str">
        <f t="shared" si="15"/>
        <v>Resistance to Environment</v>
      </c>
    </row>
    <row r="930" spans="1:19" ht="34" customHeight="1" x14ac:dyDescent="0.4">
      <c r="A930" s="12" t="str">
        <f>VLOOKUP(E930,System資料複製!A:H,6,FALSE)</f>
        <v>B21 7130</v>
      </c>
      <c r="B930" s="12" t="e">
        <f>VLOOKUP(E930,匯總複製!H:N,7,FALSE)</f>
        <v>#N/A</v>
      </c>
      <c r="C930" s="1" t="str">
        <f>VLOOKUP(A930,Feature統計!A:O,15,FALSE)</f>
        <v>Pass</v>
      </c>
      <c r="D930" s="1" t="str">
        <f>VLOOKUP(A930,Feature統計!A:O,5,FALSE)</f>
        <v>Winson</v>
      </c>
      <c r="E930" s="12" t="s">
        <v>553</v>
      </c>
      <c r="F930" s="12" t="str">
        <f>VLOOKUP(E930,System資料複製!A:H,8,FALSE)</f>
        <v>RTBM-37036</v>
      </c>
      <c r="G930" s="1"/>
      <c r="H930" s="1"/>
      <c r="I930" s="1"/>
      <c r="J930" s="1"/>
      <c r="K930" s="1" t="str">
        <f>IFERROR(VLOOKUP(E930,SystemTestCase!E:F,2,FALSE),VLOOKUP(E930,HW資料!A:B,2,FALSE))</f>
        <v>StagePass</v>
      </c>
      <c r="L930" s="1"/>
      <c r="M930" s="1"/>
      <c r="N930" s="71"/>
      <c r="O930" s="59"/>
      <c r="P930" s="11"/>
      <c r="Q930" s="11"/>
      <c r="S930" s="60" t="str">
        <f t="shared" si="15"/>
        <v>B21 7130</v>
      </c>
    </row>
    <row r="931" spans="1:19" ht="34" customHeight="1" x14ac:dyDescent="0.4">
      <c r="A931" s="12" t="str">
        <f>VLOOKUP(E931,System資料複製!A:H,6,FALSE)</f>
        <v>B21 7130</v>
      </c>
      <c r="B931" s="12" t="e">
        <f>VLOOKUP(E931,匯總複製!H:N,7,FALSE)</f>
        <v>#N/A</v>
      </c>
      <c r="C931" s="1" t="str">
        <f>VLOOKUP(A931,Feature統計!A:O,15,FALSE)</f>
        <v>Pass</v>
      </c>
      <c r="D931" s="1" t="str">
        <f>VLOOKUP(A931,Feature統計!A:O,5,FALSE)</f>
        <v>Winson</v>
      </c>
      <c r="E931" s="12" t="s">
        <v>560</v>
      </c>
      <c r="F931" s="12" t="str">
        <f>VLOOKUP(E931,System資料複製!A:H,8,FALSE)</f>
        <v>RTBM-37034</v>
      </c>
      <c r="G931" s="1"/>
      <c r="H931" s="1"/>
      <c r="I931" s="1"/>
      <c r="J931" s="1"/>
      <c r="K931" s="1" t="str">
        <f>IFERROR(VLOOKUP(E931,SystemTestCase!E:F,2,FALSE),VLOOKUP(E931,HW資料!A:B,2,FALSE))</f>
        <v>StagePass</v>
      </c>
      <c r="L931" s="1"/>
      <c r="M931" s="1"/>
      <c r="N931" s="71"/>
      <c r="O931" s="59"/>
      <c r="P931" s="11"/>
      <c r="Q931" s="11"/>
      <c r="S931" s="60" t="str">
        <f t="shared" si="15"/>
        <v>B21 7130</v>
      </c>
    </row>
    <row r="932" spans="1:19" ht="34" customHeight="1" x14ac:dyDescent="0.4">
      <c r="A932" s="12" t="str">
        <f>VLOOKUP(E932,System資料複製!A:H,6,FALSE)</f>
        <v>Cellular antenna high level requirement</v>
      </c>
      <c r="B932" s="12" t="e">
        <f>VLOOKUP(E932,匯總複製!H:N,7,FALSE)</f>
        <v>#N/A</v>
      </c>
      <c r="C932" s="1" t="str">
        <f>VLOOKUP(A932,Feature統計!A:O,15,FALSE)</f>
        <v>Pass</v>
      </c>
      <c r="D932" s="1" t="str">
        <f>VLOOKUP(A932,Feature統計!A:O,5,FALSE)</f>
        <v>Bear</v>
      </c>
      <c r="E932" s="12" t="s">
        <v>648</v>
      </c>
      <c r="F932" s="12" t="str">
        <f>VLOOKUP(E932,System資料複製!A:H,8,FALSE)</f>
        <v>RTBM-35992</v>
      </c>
      <c r="G932" s="1"/>
      <c r="H932" s="1"/>
      <c r="I932" s="1"/>
      <c r="J932" s="1"/>
      <c r="K932" s="1" t="str">
        <f>IFERROR(VLOOKUP(E932,SystemTestCase!E:F,2,FALSE),VLOOKUP(E932,HW資料!A:B,2,FALSE))</f>
        <v>StagePass</v>
      </c>
      <c r="L932" s="1"/>
      <c r="M932" s="1"/>
      <c r="N932" s="71"/>
      <c r="O932" s="59"/>
      <c r="P932" s="11"/>
      <c r="Q932" s="11"/>
      <c r="S932" s="60" t="str">
        <f t="shared" si="15"/>
        <v>Cellular antenna high level requirement</v>
      </c>
    </row>
    <row r="933" spans="1:19" ht="34" customHeight="1" x14ac:dyDescent="0.4">
      <c r="A933" s="12" t="str">
        <f>VLOOKUP(E933,System資料複製!A:H,6,FALSE)</f>
        <v>Throughput - WiFi System Level</v>
      </c>
      <c r="B933" s="12" t="e">
        <f>VLOOKUP(E933,匯總複製!H:N,7,FALSE)</f>
        <v>#N/A</v>
      </c>
      <c r="C933" s="1" t="str">
        <f>VLOOKUP(A933,Feature統計!A:O,15,FALSE)</f>
        <v>Pass</v>
      </c>
      <c r="D933" s="1" t="str">
        <f>VLOOKUP(A933,Feature統計!A:O,5,FALSE)</f>
        <v>Nick</v>
      </c>
      <c r="E933" s="12" t="s">
        <v>7148</v>
      </c>
      <c r="F933" s="12" t="str">
        <f>VLOOKUP(E933,System資料複製!A:H,8,FALSE)</f>
        <v>RTBM-17307</v>
      </c>
      <c r="G933" s="1"/>
      <c r="H933" s="1"/>
      <c r="I933" s="1"/>
      <c r="J933" s="1"/>
      <c r="K933" s="1" t="str">
        <f>IFERROR(VLOOKUP(E933,SystemTestCase!E:F,2,FALSE),VLOOKUP(E933,HW資料!A:B,2,FALSE))</f>
        <v>Pass</v>
      </c>
      <c r="L933" s="1"/>
      <c r="M933" s="1"/>
      <c r="N933" s="71"/>
      <c r="O933" s="59"/>
      <c r="P933" s="11"/>
      <c r="Q933" s="11"/>
      <c r="S933" s="60" t="str">
        <f t="shared" si="15"/>
        <v>Throughput - WiFi System Level</v>
      </c>
    </row>
    <row r="934" spans="1:19" ht="34" customHeight="1" x14ac:dyDescent="0.4">
      <c r="A934" s="12" t="str">
        <f>VLOOKUP(E934,HW資料!A1:D413,3,FALSE)</f>
        <v>Cellular Antenna</v>
      </c>
      <c r="B934" s="12" t="str">
        <f>VLOOKUP(E934,匯總複製!H:N,7,FALSE)</f>
        <v>Hardware Requirement</v>
      </c>
      <c r="C934" s="1" t="str">
        <f>VLOOKUP(A934,Feature統計!A:O,15,FALSE)</f>
        <v>Fail</v>
      </c>
      <c r="D934" s="1" t="str">
        <f>VLOOKUP(A934,Feature統計!A:O,5,FALSE)</f>
        <v>Sean</v>
      </c>
      <c r="E934" s="12" t="s">
        <v>1007</v>
      </c>
      <c r="F934" s="12" t="str">
        <f>VLOOKUP(E934,HW資料!A1:D413,4,FALSE)</f>
        <v>RTBM-36010</v>
      </c>
      <c r="G934" s="1"/>
      <c r="H934" s="1"/>
      <c r="I934" s="1"/>
      <c r="J934" s="1"/>
      <c r="K934" s="1" t="str">
        <f>IFERROR(VLOOKUP(E934,SystemTestCase!E:F,2,FALSE),VLOOKUP(E934,HW資料!A:B,2,FALSE))</f>
        <v>Fail</v>
      </c>
      <c r="L934" s="1" t="s">
        <v>7188</v>
      </c>
      <c r="M934" s="13" t="s">
        <v>5296</v>
      </c>
      <c r="N934" s="72" t="s">
        <v>5296</v>
      </c>
      <c r="O934" s="59" t="s">
        <v>7352</v>
      </c>
      <c r="P934" s="11" t="s">
        <v>7433</v>
      </c>
      <c r="Q934" s="11" t="s">
        <v>5408</v>
      </c>
      <c r="S934" s="60" t="str">
        <f t="shared" si="15"/>
        <v>Internal Waive-已提供相關資訊Cellular Antenna</v>
      </c>
    </row>
    <row r="935" spans="1:19" hidden="1" x14ac:dyDescent="0.4">
      <c r="S935" s="60" t="str">
        <f t="shared" si="15"/>
        <v/>
      </c>
    </row>
    <row r="936" spans="1:19" x14ac:dyDescent="0.4">
      <c r="S936" s="60" t="str">
        <f t="shared" si="15"/>
        <v/>
      </c>
    </row>
    <row r="937" spans="1:19" x14ac:dyDescent="0.4">
      <c r="S937" s="60" t="str">
        <f t="shared" si="15"/>
        <v/>
      </c>
    </row>
  </sheetData>
  <autoFilter ref="A1:S934" xr:uid="{46BB1C2A-4F44-48D5-990D-97140D6B6F1E}"/>
  <phoneticPr fontId="1" type="noConversion"/>
  <conditionalFormatting sqref="O465">
    <cfRule type="expression" dxfId="7" priority="15">
      <formula>P465="Fail"</formula>
    </cfRule>
  </conditionalFormatting>
  <conditionalFormatting sqref="N935:N1048576 N1:N933">
    <cfRule type="cellIs" dxfId="6" priority="10" operator="equal">
      <formula>"Fail item"</formula>
    </cfRule>
  </conditionalFormatting>
  <conditionalFormatting sqref="L2:L909">
    <cfRule type="expression" dxfId="5" priority="8">
      <formula>N2="Fail item"</formula>
    </cfRule>
  </conditionalFormatting>
  <conditionalFormatting sqref="O466:O467">
    <cfRule type="expression" dxfId="4" priority="4">
      <formula>P466="Fail"</formula>
    </cfRule>
  </conditionalFormatting>
  <conditionalFormatting sqref="L934">
    <cfRule type="expression" dxfId="3" priority="2">
      <formula>N934="Fail item"</formula>
    </cfRule>
  </conditionalFormatting>
  <conditionalFormatting sqref="N934">
    <cfRule type="cellIs" dxfId="2" priority="1" operator="equal">
      <formula>"Fail item"</formula>
    </cfRule>
  </conditionalFormatting>
  <dataValidations count="1">
    <dataValidation type="list" allowBlank="1" showInputMessage="1" showErrorMessage="1" sqref="Q2:Q899 Q934" xr:uid="{F8AE3AE0-45A3-47A7-A69F-DB6965AC8D7E}">
      <formula1>"Both (or only need one) test not finish, Shark Fin test not finish, EA test not finish"</formula1>
    </dataValidation>
  </dataValidation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16D7E-DA82-4CB4-972D-060C5B52123B}">
  <dimension ref="A1:R20"/>
  <sheetViews>
    <sheetView zoomScale="80" zoomScaleNormal="80" workbookViewId="0">
      <pane ySplit="1" topLeftCell="A2" activePane="bottomLeft" state="frozen"/>
      <selection pane="bottomLeft" activeCell="H24" sqref="H24"/>
    </sheetView>
  </sheetViews>
  <sheetFormatPr defaultRowHeight="17" x14ac:dyDescent="0.4"/>
  <cols>
    <col min="1" max="1" width="10" bestFit="1" customWidth="1"/>
    <col min="2" max="2" width="31.08984375" customWidth="1"/>
    <col min="3" max="3" width="12.453125" customWidth="1"/>
    <col min="4" max="4" width="12.6328125" customWidth="1"/>
    <col min="5" max="7" width="9.90625" customWidth="1"/>
    <col min="9" max="9" width="11.453125" bestFit="1" customWidth="1"/>
    <col min="10" max="11" width="10.90625" customWidth="1"/>
    <col min="12" max="12" width="10.90625" bestFit="1" customWidth="1"/>
    <col min="13" max="13" width="10.90625" customWidth="1"/>
    <col min="14" max="15" width="10.90625" bestFit="1" customWidth="1"/>
    <col min="16" max="17" width="10.90625" customWidth="1"/>
  </cols>
  <sheetData>
    <row r="1" spans="1:18" ht="68" x14ac:dyDescent="0.4">
      <c r="A1" s="12" t="s">
        <v>5372</v>
      </c>
      <c r="B1" s="12" t="s">
        <v>5374</v>
      </c>
      <c r="C1" s="59" t="s">
        <v>5422</v>
      </c>
      <c r="D1" s="87" t="s">
        <v>5373</v>
      </c>
      <c r="E1" s="86" t="s">
        <v>5410</v>
      </c>
      <c r="F1" s="86" t="s">
        <v>5411</v>
      </c>
      <c r="G1" s="86" t="s">
        <v>5413</v>
      </c>
      <c r="I1" s="12"/>
      <c r="J1" s="13">
        <v>45135</v>
      </c>
      <c r="K1" s="13">
        <v>45142</v>
      </c>
      <c r="L1" s="13">
        <v>45170</v>
      </c>
      <c r="M1" s="13">
        <v>45212</v>
      </c>
      <c r="N1" s="13">
        <v>45289</v>
      </c>
      <c r="O1" s="13"/>
      <c r="P1" s="13" t="s">
        <v>7021</v>
      </c>
      <c r="Q1" s="13" t="s">
        <v>5394</v>
      </c>
      <c r="R1" s="1" t="s">
        <v>5397</v>
      </c>
    </row>
    <row r="2" spans="1:18" x14ac:dyDescent="0.4">
      <c r="A2" s="12" t="s">
        <v>5365</v>
      </c>
      <c r="B2" s="12" t="s">
        <v>5336</v>
      </c>
      <c r="C2" s="95">
        <f>SUMPRODUCT((進度!$P$2:$P$884=B2)*(1/COUNTIF(進度!$S$2:$S$884,進度!$S$2:$S$884)))</f>
        <v>0</v>
      </c>
      <c r="D2" s="1">
        <f>COUNTIFS(進度!P:P,進度分析!B2,進度!K:K,"On-going")+COUNTIFS(進度!P:P,進度分析!B2,進度!K:K,"Fail")+COUNTIFS(進度!P:P,進度分析!B2,進度!K:K,"Reviewed")</f>
        <v>0</v>
      </c>
      <c r="E2" s="85">
        <f>COUNTIFS(進度!$A:$A,"&lt;&gt;Out of scope",進度!P:P,進度分析!B2,進度!K:K,"On-going",進度!Q:Q,$E$1)+COUNTIFS(進度!$A:$A,"&lt;&gt;Out of scope",進度!P:P,進度分析!B2,進度!K:K,"Fail",進度!Q:Q,$E$1)+COUNTIFS(進度!$A:$A,"&lt;&gt;Out of scope",進度!P:P,進度分析!B2,進度!K:K,"Reviewed",進度!Q:Q,$E$1)</f>
        <v>0</v>
      </c>
      <c r="F2" s="85">
        <f>COUNTIFS(進度!$A:$A,"&lt;&gt;Out of scope",進度!P:P,進度分析!B2,進度!K:K,"On-going",進度!Q:Q,$F$1)+COUNTIFS(進度!$A:$A,"&lt;&gt;Out of scope",進度!P:P,進度分析!B2,進度!K:K,"Fail",進度!Q:Q,$F$1)+COUNTIFS(進度!$A:$A,"&lt;&gt;Out of scope",進度!P:P,進度分析!B2,進度!K:K,"Reviewed",進度!Q:Q,$F$1)</f>
        <v>0</v>
      </c>
      <c r="G2" s="85">
        <f>COUNTIFS(進度!$A:$A,"&lt;&gt;Out of scope",進度!P:P,進度分析!B2,進度!K:K,"On-going",進度!Q:Q,$G$1)+COUNTIFS(進度!$A:$A,"&lt;&gt;Out of scope",進度!P:P,進度分析!B2,進度!K:K,"Fail",進度!Q:Q,$G$1)+COUNTIFS(進度!$A:$A,"&lt;&gt;Out of scope",進度!P:P,進度分析!B2,進度!K:K,"Reviewed",進度!Q:Q,$G$1)</f>
        <v>0</v>
      </c>
      <c r="I2" s="12" t="s">
        <v>1887</v>
      </c>
      <c r="J2" s="1">
        <f>COUNTIFS(進度!$A:$A,"&lt;&gt;Out of scope",進度!$N:$N,進度分析!$I2,進度!$M:$M,進度分析!$J$1,進度!$K:$K,"On-going")+COUNTIFS(進度!$A:$A,"&lt;&gt;Out of scope",進度!$N:$N,進度分析!$I2,進度!$M:$M,進度分析!$J$1,進度!$K:$K,"Fail")+COUNTIFS(進度!$A:$A,"&lt;&gt;Out of scope",進度!$N:$N,進度分析!$I2,進度!$M:$M,進度分析!$J$1,進度!$K:$K,"Reviewed")</f>
        <v>0</v>
      </c>
      <c r="K2" s="1">
        <f>COUNTIFS(進度!$A:$A,"&lt;&gt;Out of scope",進度!$N:$N,進度分析!$I2,進度!$M:$M,進度分析!$K$1,進度!$K:$K,"On-going")+COUNTIFS(進度!$A:$A,"&lt;&gt;Out of scope",進度!$N:$N,進度分析!$I2,進度!$M:$M,進度分析!$K$1,進度!$K:$K,"Fail")+COUNTIFS(進度!$A:$A,"&lt;&gt;Out of scope",進度!$N:$N,進度分析!$I2,進度!$M:$M,進度分析!$K$1,進度!$K:$K,"Reviewed")</f>
        <v>0</v>
      </c>
      <c r="L2" s="1">
        <f>COUNTIFS(進度!$A:$A,"&lt;&gt;Out of scope",進度!$N:$N,進度分析!$I2,進度!$M:$M,進度分析!$L$1,進度!$K:$K,"On-going")+COUNTIFS(進度!$A:$A,"&lt;&gt;Out of scope",進度!$N:$N,進度分析!$I2,進度!$M:$M,進度分析!$L$1,進度!$K:$K,"Fail")+COUNTIFS(進度!$A:$A,"&lt;&gt;Out of scope",進度!$N:$N,進度分析!$I2,進度!$M:$M,進度分析!$L$1,進度!$K:$K,"Reviewed")</f>
        <v>19</v>
      </c>
      <c r="M2" s="1">
        <f>COUNTIFS(進度!$A:$A,"&lt;&gt;Out of scope",進度!$N:$N,進度分析!$I2,進度!$M:$M,進度分析!$M$1,進度!$K:$K,"On-going")+COUNTIFS(進度!$A:$A,"&lt;&gt;Out of scope",進度!$N:$N,進度分析!$I2,進度!$M:$M,進度分析!$M$1,進度!$K:$K,"Fail")+COUNTIFS(進度!$A:$A,"&lt;&gt;Out of scope",進度!$N:$N,進度分析!$I2,進度!$M:$M,進度分析!$M$1,進度!$K:$K,"Reviewed")</f>
        <v>0</v>
      </c>
      <c r="N2" s="1">
        <f>COUNTIFS(進度!$A:$A,"&lt;&gt;Out of scope",進度!$N:$N,進度分析!$I2,進度!$M:$M,進度分析!$N$1,進度!$K:$K,"On-going")+COUNTIFS(進度!$A:$A,"&lt;&gt;Out of scope",進度!$N:$N,進度分析!$I2,進度!$M:$M,進度分析!$N$1,進度!$K:$K,"Fail")+COUNTIFS(進度!$A:$A,"&lt;&gt;Out of scope",進度!$N:$N,進度分析!$I2,進度!$M:$M,進度分析!$N$1,進度!$K:$K,"Reviewed")</f>
        <v>0</v>
      </c>
      <c r="O2" s="1">
        <f>COUNTIFS(進度!$A:$A,"&lt;&gt;Out of scope",進度!$N:$N,進度分析!$I2,進度!$M:$M,進度分析!$O$1,進度!$K:$K,"On-going")+COUNTIFS(進度!$A:$A,"&lt;&gt;Out of scope",進度!$N:$N,進度分析!$I2,進度!$M:$M,進度分析!$O$1,進度!$K:$K,"Fail")+COUNTIFS(進度!$A:$A,"&lt;&gt;Out of scope",進度!$N:$N,進度分析!$I2,進度!$M:$M,進度分析!$O$1,進度!$K:$K,"Reviewed")</f>
        <v>0</v>
      </c>
      <c r="P2" s="1">
        <f>COUNTIFS(進度!$A:$A,"&lt;&gt;Out of scope",進度!$N:$N,進度分析!$I2,進度!$M:$M,進度分析!$P$1,進度!$K:$K,"On-going")+COUNTIFS(進度!$A:$A,"&lt;&gt;Out of scope",進度!$N:$N,進度分析!$I2,進度!$M:$M,進度分析!$P$1,進度!$K:$K,"Fail")+COUNTIFS(進度!$A:$A,"&lt;&gt;Out of scope",進度!$N:$N,進度分析!$I2,進度!$M:$M,進度分析!$P$1,進度!$K:$K,"Reviewed")</f>
        <v>0</v>
      </c>
      <c r="Q2" s="1">
        <f>COUNTIFS(進度!$A:$A,"&lt;&gt;Out of scope",進度!$N:$N,進度分析!$I2,進度!$M:$M,"MP Product",進度!$K:$K,"On-going")+COUNTIFS(進度!$A:$A,"&lt;&gt;Out of scope",進度!$N:$N,進度分析!$I2,進度!$M:$M,"MP Product",進度!$K:$K,"Fail")+COUNTIFS(進度!$A:$A,"&lt;&gt;Out of scope",進度!$N:$N,進度分析!$I2,進度!$M:$M,"MP Product",進度!$K:$K,"Reviewed")</f>
        <v>1</v>
      </c>
      <c r="R2" s="1">
        <f t="shared" ref="R2:R17" si="0">SUM(J2:Q2)</f>
        <v>20</v>
      </c>
    </row>
    <row r="3" spans="1:18" x14ac:dyDescent="0.4">
      <c r="A3" s="12"/>
      <c r="B3" s="12" t="s">
        <v>5332</v>
      </c>
      <c r="C3" s="1">
        <f>SUMPRODUCT((進度!$P$2:$P$884=B3)*(1/COUNTIF(進度!$S$2:$S$884,進度!$S$2:$S$884)))</f>
        <v>0</v>
      </c>
      <c r="D3" s="1">
        <f>COUNTIFS(進度!P:P,進度分析!B3,進度!K:K,"On-going")+COUNTIFS(進度!P:P,進度分析!B3,進度!K:K,"Fail")+COUNTIFS(進度!P:P,進度分析!B3,進度!K:K,"Reviewed")</f>
        <v>0</v>
      </c>
      <c r="E3" s="85">
        <f>COUNTIFS(進度!$A:$A,"&lt;&gt;Out of scope",進度!P:P,進度分析!B3,進度!K:K,"On-going",進度!Q:Q,$E$1)+COUNTIFS(進度!$A:$A,"&lt;&gt;Out of scope",進度!P:P,進度分析!B3,進度!K:K,"Fail",進度!Q:Q,$E$1)+COUNTIFS(進度!$A:$A,"&lt;&gt;Out of scope",進度!P:P,進度分析!B3,進度!K:K,"Reviewed",進度!Q:Q,$E$1)</f>
        <v>0</v>
      </c>
      <c r="F3" s="85">
        <f>COUNTIFS(進度!$A:$A,"&lt;&gt;Out of scope",進度!P:P,進度分析!B3,進度!K:K,"On-going",進度!Q:Q,$F$1)+COUNTIFS(進度!$A:$A,"&lt;&gt;Out of scope",進度!P:P,進度分析!B3,進度!K:K,"Fail",進度!Q:Q,$F$1)+COUNTIFS(進度!$A:$A,"&lt;&gt;Out of scope",進度!P:P,進度分析!B3,進度!K:K,"Reviewed",進度!Q:Q,$F$1)</f>
        <v>0</v>
      </c>
      <c r="G3" s="85">
        <f>COUNTIFS(進度!$A:$A,"&lt;&gt;Out of scope",進度!P:P,進度分析!B3,進度!K:K,"On-going",進度!Q:Q,$G$1)+COUNTIFS(進度!$A:$A,"&lt;&gt;Out of scope",進度!P:P,進度分析!B3,進度!K:K,"Fail",進度!Q:Q,$G$1)+COUNTIFS(進度!$A:$A,"&lt;&gt;Out of scope",進度!P:P,進度分析!B3,進度!K:K,"Reviewed",進度!Q:Q,$G$1)</f>
        <v>0</v>
      </c>
      <c r="I3" s="12" t="s">
        <v>1928</v>
      </c>
      <c r="J3" s="1">
        <f>COUNTIFS(進度!$A:$A,"&lt;&gt;Out of scope",進度!$N:$N,進度分析!$I3,進度!$M:$M,進度分析!$J$1,進度!$K:$K,"On-going")+COUNTIFS(進度!$A:$A,"&lt;&gt;Out of scope",進度!$N:$N,進度分析!$I3,進度!$M:$M,進度分析!$J$1,進度!$K:$K,"Fail")+COUNTIFS(進度!$A:$A,"&lt;&gt;Out of scope",進度!$N:$N,進度分析!$I3,進度!$M:$M,進度分析!$J$1,進度!$K:$K,"Reviewed")</f>
        <v>0</v>
      </c>
      <c r="K3" s="1">
        <f>COUNTIFS(進度!$A:$A,"&lt;&gt;Out of scope",進度!$N:$N,進度分析!$I3,進度!$M:$M,進度分析!$K$1,進度!$K:$K,"On-going")+COUNTIFS(進度!$A:$A,"&lt;&gt;Out of scope",進度!$N:$N,進度分析!$I3,進度!$M:$M,進度分析!$K$1,進度!$K:$K,"Fail")+COUNTIFS(進度!$A:$A,"&lt;&gt;Out of scope",進度!$N:$N,進度分析!$I3,進度!$M:$M,進度分析!$K$1,進度!$K:$K,"Reviewed")</f>
        <v>0</v>
      </c>
      <c r="L3" s="1">
        <f>COUNTIFS(進度!$A:$A,"&lt;&gt;Out of scope",進度!$N:$N,進度分析!$I3,進度!$M:$M,進度分析!$L$1,進度!$K:$K,"On-going")+COUNTIFS(進度!$A:$A,"&lt;&gt;Out of scope",進度!$N:$N,進度分析!$I3,進度!$M:$M,進度分析!$L$1,進度!$K:$K,"Fail")+COUNTIFS(進度!$A:$A,"&lt;&gt;Out of scope",進度!$N:$N,進度分析!$I3,進度!$M:$M,進度分析!$L$1,進度!$K:$K,"Reviewed")</f>
        <v>0</v>
      </c>
      <c r="M3" s="1">
        <f>COUNTIFS(進度!$A:$A,"&lt;&gt;Out of scope",進度!$N:$N,進度分析!$I3,進度!$M:$M,進度分析!$M$1,進度!$K:$K,"On-going")+COUNTIFS(進度!$A:$A,"&lt;&gt;Out of scope",進度!$N:$N,進度分析!$I3,進度!$M:$M,進度分析!$M$1,進度!$K:$K,"Fail")+COUNTIFS(進度!$A:$A,"&lt;&gt;Out of scope",進度!$N:$N,進度分析!$I3,進度!$M:$M,進度分析!$M$1,進度!$K:$K,"Reviewed")</f>
        <v>0</v>
      </c>
      <c r="N3" s="1">
        <f>COUNTIFS(進度!$A:$A,"&lt;&gt;Out of scope",進度!$N:$N,進度分析!$I3,進度!$M:$M,進度分析!$N$1,進度!$K:$K,"On-going")+COUNTIFS(進度!$A:$A,"&lt;&gt;Out of scope",進度!$N:$N,進度分析!$I3,進度!$M:$M,進度分析!$N$1,進度!$K:$K,"Fail")+COUNTIFS(進度!$A:$A,"&lt;&gt;Out of scope",進度!$N:$N,進度分析!$I3,進度!$M:$M,進度分析!$N$1,進度!$K:$K,"Reviewed")</f>
        <v>0</v>
      </c>
      <c r="O3" s="1">
        <f>COUNTIFS(進度!$A:$A,"&lt;&gt;Out of scope",進度!$N:$N,進度分析!$I3,進度!$M:$M,進度分析!$O$1,進度!$K:$K,"On-going")+COUNTIFS(進度!$A:$A,"&lt;&gt;Out of scope",進度!$N:$N,進度分析!$I3,進度!$M:$M,進度分析!$O$1,進度!$K:$K,"Fail")+COUNTIFS(進度!$A:$A,"&lt;&gt;Out of scope",進度!$N:$N,進度分析!$I3,進度!$M:$M,進度分析!$O$1,進度!$K:$K,"Reviewed")</f>
        <v>0</v>
      </c>
      <c r="P3" s="1">
        <f>COUNTIFS(進度!$A:$A,"&lt;&gt;Out of scope",進度!$N:$N,進度分析!$I3,進度!$M:$M,進度分析!$P$1,進度!$K:$K,"On-going")+COUNTIFS(進度!$A:$A,"&lt;&gt;Out of scope",進度!$N:$N,進度分析!$I3,進度!$M:$M,進度分析!$P$1,進度!$K:$K,"Fail")+COUNTIFS(進度!$A:$A,"&lt;&gt;Out of scope",進度!$N:$N,進度分析!$I3,進度!$M:$M,進度分析!$P$1,進度!$K:$K,"Reviewed")</f>
        <v>1</v>
      </c>
      <c r="Q3" s="1">
        <f>COUNTIFS(進度!$A:$A,"&lt;&gt;Out of scope",進度!$N:$N,進度分析!$I3,進度!$M:$M,"MP Product",進度!$K:$K,"On-going")+COUNTIFS(進度!$A:$A,"&lt;&gt;Out of scope",進度!$N:$N,進度分析!$I3,進度!$M:$M,"MP Product",進度!$K:$K,"Fail")+COUNTIFS(進度!$A:$A,"&lt;&gt;Out of scope",進度!$N:$N,進度分析!$I3,進度!$M:$M,"MP Product",進度!$K:$K,"Reviewed")</f>
        <v>0</v>
      </c>
      <c r="R3" s="1">
        <f t="shared" si="0"/>
        <v>1</v>
      </c>
    </row>
    <row r="4" spans="1:18" x14ac:dyDescent="0.4">
      <c r="A4" s="12" t="s">
        <v>5366</v>
      </c>
      <c r="B4" s="12" t="s">
        <v>5341</v>
      </c>
      <c r="C4" s="1">
        <f>SUMPRODUCT((進度!$P$2:$P$908=B4)*(1/COUNTIF(進度!$S$2:$S$908,進度!$S$2:$S$908)))</f>
        <v>0</v>
      </c>
      <c r="D4" s="1">
        <f>COUNTIFS(進度!P:P,進度分析!B4,進度!K:K,"On-going")+COUNTIFS(進度!P:P,進度分析!B4,進度!K:K,"Fail")+COUNTIFS(進度!P:P,進度分析!B4,進度!K:K,"Reviewed")</f>
        <v>0</v>
      </c>
      <c r="E4" s="85">
        <f>COUNTIFS(進度!$A:$A,"&lt;&gt;Out of scope",進度!P:P,進度分析!B4,進度!K:K,"On-going",進度!Q:Q,$E$1)+COUNTIFS(進度!$A:$A,"&lt;&gt;Out of scope",進度!P:P,進度分析!B4,進度!K:K,"Fail",進度!Q:Q,$E$1)+COUNTIFS(進度!$A:$A,"&lt;&gt;Out of scope",進度!P:P,進度分析!B4,進度!K:K,"Reviewed",進度!Q:Q,$E$1)</f>
        <v>0</v>
      </c>
      <c r="F4" s="85">
        <f>COUNTIFS(進度!$A:$A,"&lt;&gt;Out of scope",進度!P:P,進度分析!B4,進度!K:K,"On-going",進度!Q:Q,$F$1)+COUNTIFS(進度!$A:$A,"&lt;&gt;Out of scope",進度!P:P,進度分析!B4,進度!K:K,"Fail",進度!Q:Q,$F$1)+COUNTIFS(進度!$A:$A,"&lt;&gt;Out of scope",進度!P:P,進度分析!B4,進度!K:K,"Reviewed",進度!Q:Q,$F$1)</f>
        <v>0</v>
      </c>
      <c r="G4" s="85">
        <f>COUNTIFS(進度!$A:$A,"&lt;&gt;Out of scope",進度!P:P,進度分析!B4,進度!K:K,"On-going",進度!Q:Q,$G$1)+COUNTIFS(進度!$A:$A,"&lt;&gt;Out of scope",進度!P:P,進度分析!B4,進度!K:K,"Fail",進度!Q:Q,$G$1)+COUNTIFS(進度!$A:$A,"&lt;&gt;Out of scope",進度!P:P,進度分析!B4,進度!K:K,"Reviewed",進度!Q:Q,$G$1)</f>
        <v>0</v>
      </c>
      <c r="I4" s="12" t="s">
        <v>1902</v>
      </c>
      <c r="J4" s="1">
        <f>COUNTIFS(進度!$A:$A,"&lt;&gt;Out of scope",進度!$N:$N,進度分析!$I4,進度!$M:$M,進度分析!$J$1,進度!$K:$K,"On-going")+COUNTIFS(進度!$A:$A,"&lt;&gt;Out of scope",進度!$N:$N,進度分析!$I4,進度!$M:$M,進度分析!$J$1,進度!$K:$K,"Fail")+COUNTIFS(進度!$A:$A,"&lt;&gt;Out of scope",進度!$N:$N,進度分析!$I4,進度!$M:$M,進度分析!$J$1,進度!$K:$K,"Reviewed")</f>
        <v>0</v>
      </c>
      <c r="K4" s="1">
        <f>COUNTIFS(進度!$A:$A,"&lt;&gt;Out of scope",進度!$N:$N,進度分析!$I4,進度!$M:$M,進度分析!$K$1,進度!$K:$K,"On-going")+COUNTIFS(進度!$A:$A,"&lt;&gt;Out of scope",進度!$N:$N,進度分析!$I4,進度!$M:$M,進度分析!$K$1,進度!$K:$K,"Fail")+COUNTIFS(進度!$A:$A,"&lt;&gt;Out of scope",進度!$N:$N,進度分析!$I4,進度!$M:$M,進度分析!$K$1,進度!$K:$K,"Reviewed")</f>
        <v>14</v>
      </c>
      <c r="L4" s="1">
        <f>COUNTIFS(進度!$A:$A,"&lt;&gt;Out of scope",進度!$N:$N,進度分析!$I4,進度!$M:$M,進度分析!$L$1,進度!$K:$K,"On-going")+COUNTIFS(進度!$A:$A,"&lt;&gt;Out of scope",進度!$N:$N,進度分析!$I4,進度!$M:$M,進度分析!$L$1,進度!$K:$K,"Fail")+COUNTIFS(進度!$A:$A,"&lt;&gt;Out of scope",進度!$N:$N,進度分析!$I4,進度!$M:$M,進度分析!$L$1,進度!$K:$K,"Reviewed")</f>
        <v>0</v>
      </c>
      <c r="M4" s="1">
        <f>COUNTIFS(進度!$A:$A,"&lt;&gt;Out of scope",進度!$N:$N,進度分析!$I4,進度!$M:$M,進度分析!$M$1,進度!$K:$K,"On-going")+COUNTIFS(進度!$A:$A,"&lt;&gt;Out of scope",進度!$N:$N,進度分析!$I4,進度!$M:$M,進度分析!$M$1,進度!$K:$K,"Fail")+COUNTIFS(進度!$A:$A,"&lt;&gt;Out of scope",進度!$N:$N,進度分析!$I4,進度!$M:$M,進度分析!$M$1,進度!$K:$K,"Reviewed")</f>
        <v>0</v>
      </c>
      <c r="N4" s="1">
        <f>COUNTIFS(進度!$A:$A,"&lt;&gt;Out of scope",進度!$N:$N,進度分析!$I4,進度!$M:$M,進度分析!$N$1,進度!$K:$K,"On-going")+COUNTIFS(進度!$A:$A,"&lt;&gt;Out of scope",進度!$N:$N,進度分析!$I4,進度!$M:$M,進度分析!$N$1,進度!$K:$K,"Fail")+COUNTIFS(進度!$A:$A,"&lt;&gt;Out of scope",進度!$N:$N,進度分析!$I4,進度!$M:$M,進度分析!$N$1,進度!$K:$K,"Reviewed")</f>
        <v>0</v>
      </c>
      <c r="O4" s="1">
        <f>COUNTIFS(進度!$A:$A,"&lt;&gt;Out of scope",進度!$N:$N,進度分析!$I4,進度!$M:$M,進度分析!$O$1,進度!$K:$K,"On-going")+COUNTIFS(進度!$A:$A,"&lt;&gt;Out of scope",進度!$N:$N,進度分析!$I4,進度!$M:$M,進度分析!$O$1,進度!$K:$K,"Fail")+COUNTIFS(進度!$A:$A,"&lt;&gt;Out of scope",進度!$N:$N,進度分析!$I4,進度!$M:$M,進度分析!$O$1,進度!$K:$K,"Reviewed")</f>
        <v>0</v>
      </c>
      <c r="P4" s="1">
        <f>COUNTIFS(進度!$A:$A,"&lt;&gt;Out of scope",進度!$N:$N,進度分析!$I4,進度!$M:$M,進度分析!$P$1,進度!$K:$K,"On-going")+COUNTIFS(進度!$A:$A,"&lt;&gt;Out of scope",進度!$N:$N,進度分析!$I4,進度!$M:$M,進度分析!$P$1,進度!$K:$K,"Fail")+COUNTIFS(進度!$A:$A,"&lt;&gt;Out of scope",進度!$N:$N,進度分析!$I4,進度!$M:$M,進度分析!$P$1,進度!$K:$K,"Reviewed")</f>
        <v>0</v>
      </c>
      <c r="Q4" s="1">
        <f>COUNTIFS(進度!$A:$A,"&lt;&gt;Out of scope",進度!$N:$N,進度分析!$I4,進度!$M:$M,"MP Product",進度!$K:$K,"On-going")+COUNTIFS(進度!$A:$A,"&lt;&gt;Out of scope",進度!$N:$N,進度分析!$I4,進度!$M:$M,"MP Product",進度!$K:$K,"Fail")+COUNTIFS(進度!$A:$A,"&lt;&gt;Out of scope",進度!$N:$N,進度分析!$I4,進度!$M:$M,"MP Product",進度!$K:$K,"Reviewed")</f>
        <v>0</v>
      </c>
      <c r="R4" s="1">
        <f t="shared" si="0"/>
        <v>14</v>
      </c>
    </row>
    <row r="5" spans="1:18" x14ac:dyDescent="0.4">
      <c r="A5" s="12" t="s">
        <v>5367</v>
      </c>
      <c r="B5" s="12" t="s">
        <v>5339</v>
      </c>
      <c r="C5" s="1">
        <f>SUMPRODUCT((進度!$P$2:$P$908=B5)*(1/COUNTIF(進度!$S$2:$S$908,進度!$S$2:$S$908)))</f>
        <v>0</v>
      </c>
      <c r="D5" s="1">
        <f>COUNTIFS(進度!P:P,進度分析!B5,進度!K:K,"On-going")+COUNTIFS(進度!P:P,進度分析!B5,進度!K:K,"Fail")+COUNTIFS(進度!P:P,進度分析!B5,進度!K:K,"Reviewed")</f>
        <v>0</v>
      </c>
      <c r="E5" s="85">
        <f>COUNTIFS(進度!$A:$A,"&lt;&gt;Out of scope",進度!P:P,進度分析!B5,進度!K:K,"On-going",進度!Q:Q,$E$1)+COUNTIFS(進度!$A:$A,"&lt;&gt;Out of scope",進度!P:P,進度分析!B5,進度!K:K,"Fail",進度!Q:Q,$E$1)+COUNTIFS(進度!$A:$A,"&lt;&gt;Out of scope",進度!P:P,進度分析!B5,進度!K:K,"Reviewed",進度!Q:Q,$E$1)</f>
        <v>0</v>
      </c>
      <c r="F5" s="85">
        <f>COUNTIFS(進度!$A:$A,"&lt;&gt;Out of scope",進度!P:P,進度分析!B5,進度!K:K,"On-going",進度!Q:Q,$F$1)+COUNTIFS(進度!$A:$A,"&lt;&gt;Out of scope",進度!P:P,進度分析!B5,進度!K:K,"Fail",進度!Q:Q,$F$1)+COUNTIFS(進度!$A:$A,"&lt;&gt;Out of scope",進度!P:P,進度分析!B5,進度!K:K,"Reviewed",進度!Q:Q,$F$1)</f>
        <v>0</v>
      </c>
      <c r="G5" s="85">
        <f>COUNTIFS(進度!$A:$A,"&lt;&gt;Out of scope",進度!P:P,進度分析!B5,進度!K:K,"On-going",進度!Q:Q,$G$1)+COUNTIFS(進度!$A:$A,"&lt;&gt;Out of scope",進度!P:P,進度分析!B5,進度!K:K,"Fail",進度!Q:Q,$G$1)+COUNTIFS(進度!$A:$A,"&lt;&gt;Out of scope",進度!P:P,進度分析!B5,進度!K:K,"Reviewed",進度!Q:Q,$G$1)</f>
        <v>0</v>
      </c>
      <c r="I5" s="12" t="s">
        <v>8038</v>
      </c>
      <c r="J5" s="1">
        <f>COUNTIFS(進度!$A:$A,"&lt;&gt;Out of scope",進度!$N:$N,進度分析!$I5,進度!$M:$M,進度分析!$J$1,進度!$K:$K,"On-going")+COUNTIFS(進度!$A:$A,"&lt;&gt;Out of scope",進度!$N:$N,進度分析!$I5,進度!$M:$M,進度分析!$J$1,進度!$K:$K,"Fail")+COUNTIFS(進度!$A:$A,"&lt;&gt;Out of scope",進度!$N:$N,進度分析!$I5,進度!$M:$M,進度分析!$J$1,進度!$K:$K,"Reviewed")</f>
        <v>0</v>
      </c>
      <c r="K5" s="1">
        <f>COUNTIFS(進度!$A:$A,"&lt;&gt;Out of scope",進度!$N:$N,進度分析!$I5,進度!$M:$M,進度分析!$K$1,進度!$K:$K,"On-going")+COUNTIFS(進度!$A:$A,"&lt;&gt;Out of scope",進度!$N:$N,進度分析!$I5,進度!$M:$M,進度分析!$K$1,進度!$K:$K,"Fail")+COUNTIFS(進度!$A:$A,"&lt;&gt;Out of scope",進度!$N:$N,進度分析!$I5,進度!$M:$M,進度分析!$K$1,進度!$K:$K,"Reviewed")</f>
        <v>0</v>
      </c>
      <c r="L5" s="1">
        <f>COUNTIFS(進度!$A:$A,"&lt;&gt;Out of scope",進度!$N:$N,進度分析!$I5,進度!$M:$M,進度分析!$L$1,進度!$K:$K,"On-going")+COUNTIFS(進度!$A:$A,"&lt;&gt;Out of scope",進度!$N:$N,進度分析!$I5,進度!$M:$M,進度分析!$L$1,進度!$K:$K,"Fail")+COUNTIFS(進度!$A:$A,"&lt;&gt;Out of scope",進度!$N:$N,進度分析!$I5,進度!$M:$M,進度分析!$L$1,進度!$K:$K,"Reviewed")</f>
        <v>0</v>
      </c>
      <c r="M5" s="1">
        <f>COUNTIFS(進度!$A:$A,"&lt;&gt;Out of scope",進度!$N:$N,進度分析!$I5,進度!$M:$M,進度分析!$M$1,進度!$K:$K,"On-going")+COUNTIFS(進度!$A:$A,"&lt;&gt;Out of scope",進度!$N:$N,進度分析!$I5,進度!$M:$M,進度分析!$M$1,進度!$K:$K,"Fail")+COUNTIFS(進度!$A:$A,"&lt;&gt;Out of scope",進度!$N:$N,進度分析!$I5,進度!$M:$M,進度分析!$M$1,進度!$K:$K,"Reviewed")</f>
        <v>0</v>
      </c>
      <c r="N5" s="1">
        <f>COUNTIFS(進度!$A:$A,"&lt;&gt;Out of scope",進度!$N:$N,進度分析!$I5,進度!$M:$M,進度分析!$N$1,進度!$K:$K,"On-going")+COUNTIFS(進度!$A:$A,"&lt;&gt;Out of scope",進度!$N:$N,進度分析!$I5,進度!$M:$M,進度分析!$N$1,進度!$K:$K,"Fail")+COUNTIFS(進度!$A:$A,"&lt;&gt;Out of scope",進度!$N:$N,進度分析!$I5,進度!$M:$M,進度分析!$N$1,進度!$K:$K,"Reviewed")</f>
        <v>0</v>
      </c>
      <c r="O5" s="1">
        <f>COUNTIFS(進度!$A:$A,"&lt;&gt;Out of scope",進度!$N:$N,進度分析!$I5,進度!$M:$M,進度分析!$O$1,進度!$K:$K,"On-going")+COUNTIFS(進度!$A:$A,"&lt;&gt;Out of scope",進度!$N:$N,進度分析!$I5,進度!$M:$M,進度分析!$O$1,進度!$K:$K,"Fail")+COUNTIFS(進度!$A:$A,"&lt;&gt;Out of scope",進度!$N:$N,進度分析!$I5,進度!$M:$M,進度分析!$O$1,進度!$K:$K,"Reviewed")</f>
        <v>0</v>
      </c>
      <c r="P5" s="1">
        <f>COUNTIFS(進度!$A:$A,"&lt;&gt;Out of scope",進度!$N:$N,進度分析!$I5,進度!$M:$M,進度分析!$P$1,進度!$K:$K,"On-going")+COUNTIFS(進度!$A:$A,"&lt;&gt;Out of scope",進度!$N:$N,進度分析!$I5,進度!$M:$M,進度分析!$P$1,進度!$K:$K,"Fail")+COUNTIFS(進度!$A:$A,"&lt;&gt;Out of scope",進度!$N:$N,進度分析!$I5,進度!$M:$M,進度分析!$P$1,進度!$K:$K,"Reviewed")</f>
        <v>1</v>
      </c>
      <c r="Q5" s="1">
        <f>COUNTIFS(進度!$A:$A,"&lt;&gt;Out of scope",進度!$N:$N,進度分析!$I5,進度!$M:$M,"MP Product",進度!$K:$K,"On-going")+COUNTIFS(進度!$A:$A,"&lt;&gt;Out of scope",進度!$N:$N,進度分析!$I5,進度!$M:$M,"MP Product",進度!$K:$K,"Fail")+COUNTIFS(進度!$A:$A,"&lt;&gt;Out of scope",進度!$N:$N,進度分析!$I5,進度!$M:$M,"MP Product",進度!$K:$K,"Reviewed")</f>
        <v>0</v>
      </c>
      <c r="R5" s="1">
        <f t="shared" si="0"/>
        <v>1</v>
      </c>
    </row>
    <row r="6" spans="1:18" x14ac:dyDescent="0.4">
      <c r="A6" s="12" t="s">
        <v>5368</v>
      </c>
      <c r="B6" s="12" t="s">
        <v>5345</v>
      </c>
      <c r="C6" s="1">
        <f>SUMPRODUCT((進度!$P$2:$P$908=B6)*(1/COUNTIF(進度!$S$2:$S$908,進度!$S$2:$S$908)))</f>
        <v>0</v>
      </c>
      <c r="D6" s="1">
        <f>COUNTIFS(進度!P:P,進度分析!B6,進度!K:K,"On-going")+COUNTIFS(進度!P:P,進度分析!B6,進度!K:K,"Fail")+COUNTIFS(進度!P:P,進度分析!B6,進度!K:K,"Reviewed")</f>
        <v>0</v>
      </c>
      <c r="E6" s="85">
        <f>COUNTIFS(進度!$A:$A,"&lt;&gt;Out of scope",進度!P:P,進度分析!B6,進度!K:K,"On-going",進度!Q:Q,$E$1)+COUNTIFS(進度!$A:$A,"&lt;&gt;Out of scope",進度!P:P,進度分析!B6,進度!K:K,"Fail",進度!Q:Q,$E$1)+COUNTIFS(進度!$A:$A,"&lt;&gt;Out of scope",進度!P:P,進度分析!B6,進度!K:K,"Reviewed",進度!Q:Q,$E$1)</f>
        <v>0</v>
      </c>
      <c r="F6" s="85">
        <f>COUNTIFS(進度!$A:$A,"&lt;&gt;Out of scope",進度!P:P,進度分析!B6,進度!K:K,"On-going",進度!Q:Q,$F$1)+COUNTIFS(進度!$A:$A,"&lt;&gt;Out of scope",進度!P:P,進度分析!B6,進度!K:K,"Fail",進度!Q:Q,$F$1)+COUNTIFS(進度!$A:$A,"&lt;&gt;Out of scope",進度!P:P,進度分析!B6,進度!K:K,"Reviewed",進度!Q:Q,$F$1)</f>
        <v>0</v>
      </c>
      <c r="G6" s="85">
        <f>COUNTIFS(進度!$A:$A,"&lt;&gt;Out of scope",進度!P:P,進度分析!B6,進度!K:K,"On-going",進度!Q:Q,$G$1)+COUNTIFS(進度!$A:$A,"&lt;&gt;Out of scope",進度!P:P,進度分析!B6,進度!K:K,"Fail",進度!Q:Q,$G$1)+COUNTIFS(進度!$A:$A,"&lt;&gt;Out of scope",進度!P:P,進度分析!B6,進度!K:K,"Reviewed",進度!Q:Q,$G$1)</f>
        <v>0</v>
      </c>
      <c r="I6" s="12"/>
      <c r="J6" s="1">
        <f>COUNTIFS(進度!$A:$A,"&lt;&gt;Out of scope",進度!$N:$N,進度分析!$I6,進度!$M:$M,進度分析!$J$1,進度!$K:$K,"On-going")+COUNTIFS(進度!$A:$A,"&lt;&gt;Out of scope",進度!$N:$N,進度分析!$I6,進度!$M:$M,進度分析!$J$1,進度!$K:$K,"Fail")+COUNTIFS(進度!$A:$A,"&lt;&gt;Out of scope",進度!$N:$N,進度分析!$I6,進度!$M:$M,進度分析!$J$1,進度!$K:$K,"Reviewed")</f>
        <v>0</v>
      </c>
      <c r="K6" s="1">
        <f>COUNTIFS(進度!$A:$A,"&lt;&gt;Out of scope",進度!$N:$N,進度分析!$I6,進度!$M:$M,進度分析!$K$1,進度!$K:$K,"On-going")+COUNTIFS(進度!$A:$A,"&lt;&gt;Out of scope",進度!$N:$N,進度分析!$I6,進度!$M:$M,進度分析!$K$1,進度!$K:$K,"Fail")+COUNTIFS(進度!$A:$A,"&lt;&gt;Out of scope",進度!$N:$N,進度分析!$I6,進度!$M:$M,進度分析!$K$1,進度!$K:$K,"Reviewed")</f>
        <v>0</v>
      </c>
      <c r="L6" s="1">
        <f>COUNTIFS(進度!$A:$A,"&lt;&gt;Out of scope",進度!$N:$N,進度分析!$I6,進度!$M:$M,進度分析!$L$1,進度!$K:$K,"On-going")+COUNTIFS(進度!$A:$A,"&lt;&gt;Out of scope",進度!$N:$N,進度分析!$I6,進度!$M:$M,進度分析!$L$1,進度!$K:$K,"Fail")+COUNTIFS(進度!$A:$A,"&lt;&gt;Out of scope",進度!$N:$N,進度分析!$I6,進度!$M:$M,進度分析!$L$1,進度!$K:$K,"Reviewed")</f>
        <v>0</v>
      </c>
      <c r="M6" s="1">
        <f>COUNTIFS(進度!$A:$A,"&lt;&gt;Out of scope",進度!$N:$N,進度分析!$I6,進度!$M:$M,進度分析!$M$1,進度!$K:$K,"On-going")+COUNTIFS(進度!$A:$A,"&lt;&gt;Out of scope",進度!$N:$N,進度分析!$I6,進度!$M:$M,進度分析!$M$1,進度!$K:$K,"Fail")+COUNTIFS(進度!$A:$A,"&lt;&gt;Out of scope",進度!$N:$N,進度分析!$I6,進度!$M:$M,進度分析!$M$1,進度!$K:$K,"Reviewed")</f>
        <v>0</v>
      </c>
      <c r="N6" s="1">
        <f>COUNTIFS(進度!$A:$A,"&lt;&gt;Out of scope",進度!$N:$N,進度分析!$I6,進度!$M:$M,進度分析!$N$1,進度!$K:$K,"On-going")+COUNTIFS(進度!$A:$A,"&lt;&gt;Out of scope",進度!$N:$N,進度分析!$I6,進度!$M:$M,進度分析!$N$1,進度!$K:$K,"Fail")+COUNTIFS(進度!$A:$A,"&lt;&gt;Out of scope",進度!$N:$N,進度分析!$I6,進度!$M:$M,進度分析!$N$1,進度!$K:$K,"Reviewed")</f>
        <v>0</v>
      </c>
      <c r="O6" s="1">
        <f>COUNTIFS(進度!$A:$A,"&lt;&gt;Out of scope",進度!$N:$N,進度分析!$I6,進度!$M:$M,進度分析!$O$1,進度!$K:$K,"On-going")+COUNTIFS(進度!$A:$A,"&lt;&gt;Out of scope",進度!$N:$N,進度分析!$I6,進度!$M:$M,進度分析!$O$1,進度!$K:$K,"Fail")+COUNTIFS(進度!$A:$A,"&lt;&gt;Out of scope",進度!$N:$N,進度分析!$I6,進度!$M:$M,進度分析!$O$1,進度!$K:$K,"Reviewed")</f>
        <v>0</v>
      </c>
      <c r="P6" s="1">
        <f>COUNTIFS(進度!$A:$A,"&lt;&gt;Out of scope",進度!$N:$N,進度分析!$I6,進度!$M:$M,進度分析!$P$1,進度!$K:$K,"On-going")+COUNTIFS(進度!$A:$A,"&lt;&gt;Out of scope",進度!$N:$N,進度分析!$I6,進度!$M:$M,進度分析!$P$1,進度!$K:$K,"Fail")+COUNTIFS(進度!$A:$A,"&lt;&gt;Out of scope",進度!$N:$N,進度分析!$I6,進度!$M:$M,進度分析!$P$1,進度!$K:$K,"Reviewed")</f>
        <v>0</v>
      </c>
      <c r="Q6" s="1">
        <f>COUNTIFS(進度!$A:$A,"&lt;&gt;Out of scope",進度!$N:$N,進度分析!$I6,進度!$M:$M,"MP Product",進度!$K:$K,"On-going")+COUNTIFS(進度!$A:$A,"&lt;&gt;Out of scope",進度!$N:$N,進度分析!$I6,進度!$M:$M,"MP Product",進度!$K:$K,"Fail")+COUNTIFS(進度!$A:$A,"&lt;&gt;Out of scope",進度!$N:$N,進度分析!$I6,進度!$M:$M,"MP Product",進度!$K:$K,"Reviewed")</f>
        <v>0</v>
      </c>
      <c r="R6" s="1">
        <f t="shared" si="0"/>
        <v>0</v>
      </c>
    </row>
    <row r="7" spans="1:18" x14ac:dyDescent="0.4">
      <c r="A7" s="12"/>
      <c r="B7" s="12" t="s">
        <v>5343</v>
      </c>
      <c r="C7" s="1">
        <f>SUMPRODUCT((進度!$P$2:$P$908=B7)*(1/COUNTIF(進度!$S$2:$S$908,進度!$S$2:$S$908)))</f>
        <v>0</v>
      </c>
      <c r="D7" s="1">
        <f>COUNTIFS(進度!P:P,進度分析!B7,進度!K:K,"On-going")+COUNTIFS(進度!P:P,進度分析!B7,進度!K:K,"Fail")+COUNTIFS(進度!P:P,進度分析!B7,進度!K:K,"Reviewed")</f>
        <v>0</v>
      </c>
      <c r="E7" s="85">
        <f>COUNTIFS(進度!$A:$A,"&lt;&gt;Out of scope",進度!P:P,進度分析!B7,進度!K:K,"On-going",進度!Q:Q,$E$1)+COUNTIFS(進度!$A:$A,"&lt;&gt;Out of scope",進度!P:P,進度分析!B7,進度!K:K,"Fail",進度!Q:Q,$E$1)+COUNTIFS(進度!$A:$A,"&lt;&gt;Out of scope",進度!P:P,進度分析!B7,進度!K:K,"Reviewed",進度!Q:Q,$E$1)</f>
        <v>0</v>
      </c>
      <c r="F7" s="85">
        <f>COUNTIFS(進度!$A:$A,"&lt;&gt;Out of scope",進度!P:P,進度分析!B7,進度!K:K,"On-going",進度!Q:Q,$F$1)+COUNTIFS(進度!$A:$A,"&lt;&gt;Out of scope",進度!P:P,進度分析!B7,進度!K:K,"Fail",進度!Q:Q,$F$1)+COUNTIFS(進度!$A:$A,"&lt;&gt;Out of scope",進度!P:P,進度分析!B7,進度!K:K,"Reviewed",進度!Q:Q,$F$1)</f>
        <v>0</v>
      </c>
      <c r="G7" s="85">
        <f>COUNTIFS(進度!$A:$A,"&lt;&gt;Out of scope",進度!P:P,進度分析!B7,進度!K:K,"On-going",進度!Q:Q,$G$1)+COUNTIFS(進度!$A:$A,"&lt;&gt;Out of scope",進度!P:P,進度分析!B7,進度!K:K,"Fail",進度!Q:Q,$G$1)+COUNTIFS(進度!$A:$A,"&lt;&gt;Out of scope",進度!P:P,進度分析!B7,進度!K:K,"Reviewed",進度!Q:Q,$G$1)</f>
        <v>0</v>
      </c>
      <c r="I7" s="12"/>
      <c r="J7" s="1">
        <f>COUNTIFS(進度!$A:$A,"&lt;&gt;Out of scope",進度!$N:$N,進度分析!$I7,進度!$M:$M,進度分析!$J$1,進度!$K:$K,"On-going")+COUNTIFS(進度!$A:$A,"&lt;&gt;Out of scope",進度!$N:$N,進度分析!$I7,進度!$M:$M,進度分析!$J$1,進度!$K:$K,"Fail")+COUNTIFS(進度!$A:$A,"&lt;&gt;Out of scope",進度!$N:$N,進度分析!$I7,進度!$M:$M,進度分析!$J$1,進度!$K:$K,"Reviewed")</f>
        <v>0</v>
      </c>
      <c r="K7" s="1">
        <f>COUNTIFS(進度!$A:$A,"&lt;&gt;Out of scope",進度!$N:$N,進度分析!$I7,進度!$M:$M,進度分析!$K$1,進度!$K:$K,"On-going")+COUNTIFS(進度!$A:$A,"&lt;&gt;Out of scope",進度!$N:$N,進度分析!$I7,進度!$M:$M,進度分析!$K$1,進度!$K:$K,"Fail")+COUNTIFS(進度!$A:$A,"&lt;&gt;Out of scope",進度!$N:$N,進度分析!$I7,進度!$M:$M,進度分析!$K$1,進度!$K:$K,"Reviewed")</f>
        <v>0</v>
      </c>
      <c r="L7" s="1">
        <f>COUNTIFS(進度!$A:$A,"&lt;&gt;Out of scope",進度!$N:$N,進度分析!$I7,進度!$M:$M,進度分析!$L$1,進度!$K:$K,"On-going")+COUNTIFS(進度!$A:$A,"&lt;&gt;Out of scope",進度!$N:$N,進度分析!$I7,進度!$M:$M,進度分析!$L$1,進度!$K:$K,"Fail")+COUNTIFS(進度!$A:$A,"&lt;&gt;Out of scope",進度!$N:$N,進度分析!$I7,進度!$M:$M,進度分析!$L$1,進度!$K:$K,"Reviewed")</f>
        <v>0</v>
      </c>
      <c r="M7" s="1">
        <f>COUNTIFS(進度!$A:$A,"&lt;&gt;Out of scope",進度!$N:$N,進度分析!$I7,進度!$M:$M,進度分析!$M$1,進度!$K:$K,"On-going")+COUNTIFS(進度!$A:$A,"&lt;&gt;Out of scope",進度!$N:$N,進度分析!$I7,進度!$M:$M,進度分析!$M$1,進度!$K:$K,"Fail")+COUNTIFS(進度!$A:$A,"&lt;&gt;Out of scope",進度!$N:$N,進度分析!$I7,進度!$M:$M,進度分析!$M$1,進度!$K:$K,"Reviewed")</f>
        <v>0</v>
      </c>
      <c r="N7" s="1">
        <f>COUNTIFS(進度!$A:$A,"&lt;&gt;Out of scope",進度!$N:$N,進度分析!$I7,進度!$M:$M,進度分析!$N$1,進度!$K:$K,"On-going")+COUNTIFS(進度!$A:$A,"&lt;&gt;Out of scope",進度!$N:$N,進度分析!$I7,進度!$M:$M,進度分析!$N$1,進度!$K:$K,"Fail")+COUNTIFS(進度!$A:$A,"&lt;&gt;Out of scope",進度!$N:$N,進度分析!$I7,進度!$M:$M,進度分析!$N$1,進度!$K:$K,"Reviewed")</f>
        <v>0</v>
      </c>
      <c r="O7" s="1">
        <f>COUNTIFS(進度!$A:$A,"&lt;&gt;Out of scope",進度!$N:$N,進度分析!$I7,進度!$M:$M,進度分析!$O$1,進度!$K:$K,"On-going")+COUNTIFS(進度!$A:$A,"&lt;&gt;Out of scope",進度!$N:$N,進度分析!$I7,進度!$M:$M,進度分析!$O$1,進度!$K:$K,"Fail")+COUNTIFS(進度!$A:$A,"&lt;&gt;Out of scope",進度!$N:$N,進度分析!$I7,進度!$M:$M,進度分析!$O$1,進度!$K:$K,"Reviewed")</f>
        <v>0</v>
      </c>
      <c r="P7" s="1">
        <f>COUNTIFS(進度!$A:$A,"&lt;&gt;Out of scope",進度!$N:$N,進度分析!$I7,進度!$M:$M,進度分析!$P$1,進度!$K:$K,"On-going")+COUNTIFS(進度!$A:$A,"&lt;&gt;Out of scope",進度!$N:$N,進度分析!$I7,進度!$M:$M,進度分析!$P$1,進度!$K:$K,"Fail")+COUNTIFS(進度!$A:$A,"&lt;&gt;Out of scope",進度!$N:$N,進度分析!$I7,進度!$M:$M,進度分析!$P$1,進度!$K:$K,"Reviewed")</f>
        <v>0</v>
      </c>
      <c r="Q7" s="1">
        <f>COUNTIFS(進度!$A:$A,"&lt;&gt;Out of scope",進度!$N:$N,進度分析!$I7,進度!$M:$M,"MP Product",進度!$K:$K,"On-going")+COUNTIFS(進度!$A:$A,"&lt;&gt;Out of scope",進度!$N:$N,進度分析!$I7,進度!$M:$M,"MP Product",進度!$K:$K,"Fail")+COUNTIFS(進度!$A:$A,"&lt;&gt;Out of scope",進度!$N:$N,進度分析!$I7,進度!$M:$M,"MP Product",進度!$K:$K,"Reviewed")</f>
        <v>0</v>
      </c>
      <c r="R7" s="1">
        <f t="shared" si="0"/>
        <v>0</v>
      </c>
    </row>
    <row r="8" spans="1:18" x14ac:dyDescent="0.4">
      <c r="A8" s="12" t="s">
        <v>5379</v>
      </c>
      <c r="B8" s="12" t="s">
        <v>5370</v>
      </c>
      <c r="C8" s="1">
        <f>SUMPRODUCT((進度!$P$2:$P$908=B8)*(1/COUNTIF(進度!$S$2:$S$908,進度!$S$2:$S$908)))</f>
        <v>1</v>
      </c>
      <c r="D8" s="1">
        <f>COUNTIFS(進度!P:P,進度分析!B8,進度!K:K,"On-going")+COUNTIFS(進度!P:P,進度分析!B8,進度!K:K,"Fail")+COUNTIFS(進度!P:P,進度分析!B8,進度!K:K,"Reviewed")</f>
        <v>1</v>
      </c>
      <c r="E8" s="85">
        <f>COUNTIFS(進度!$A:$A,"&lt;&gt;Out of scope",進度!P:P,進度分析!B8,進度!K:K,"On-going",進度!Q:Q,$E$1)+COUNTIFS(進度!$A:$A,"&lt;&gt;Out of scope",進度!P:P,進度分析!B8,進度!K:K,"Fail",進度!Q:Q,$E$1)+COUNTIFS(進度!$A:$A,"&lt;&gt;Out of scope",進度!P:P,進度分析!B8,進度!K:K,"Reviewed",進度!Q:Q,$E$1)</f>
        <v>1</v>
      </c>
      <c r="F8" s="85">
        <f>COUNTIFS(進度!$A:$A,"&lt;&gt;Out of scope",進度!P:P,進度分析!B8,進度!K:K,"On-going",進度!Q:Q,$F$1)+COUNTIFS(進度!$A:$A,"&lt;&gt;Out of scope",進度!P:P,進度分析!B8,進度!K:K,"Fail",進度!Q:Q,$F$1)+COUNTIFS(進度!$A:$A,"&lt;&gt;Out of scope",進度!P:P,進度分析!B8,進度!K:K,"Reviewed",進度!Q:Q,$F$1)</f>
        <v>0</v>
      </c>
      <c r="G8" s="85">
        <f>COUNTIFS(進度!$A:$A,"&lt;&gt;Out of scope",進度!P:P,進度分析!B8,進度!K:K,"On-going",進度!Q:Q,$G$1)+COUNTIFS(進度!$A:$A,"&lt;&gt;Out of scope",進度!P:P,進度分析!B8,進度!K:K,"Fail",進度!Q:Q,$G$1)+COUNTIFS(進度!$A:$A,"&lt;&gt;Out of scope",進度!P:P,進度分析!B8,進度!K:K,"Reviewed",進度!Q:Q,$G$1)</f>
        <v>0</v>
      </c>
      <c r="I8" s="12"/>
      <c r="J8" s="1">
        <f>COUNTIFS(進度!$A:$A,"&lt;&gt;Out of scope",進度!$N:$N,進度分析!$I8,進度!$M:$M,進度分析!$J$1,進度!$K:$K,"On-going")+COUNTIFS(進度!$A:$A,"&lt;&gt;Out of scope",進度!$N:$N,進度分析!$I8,進度!$M:$M,進度分析!$J$1,進度!$K:$K,"Fail")+COUNTIFS(進度!$A:$A,"&lt;&gt;Out of scope",進度!$N:$N,進度分析!$I8,進度!$M:$M,進度分析!$J$1,進度!$K:$K,"Reviewed")</f>
        <v>0</v>
      </c>
      <c r="K8" s="1">
        <f>COUNTIFS(進度!$A:$A,"&lt;&gt;Out of scope",進度!$N:$N,進度分析!$I8,進度!$M:$M,進度分析!$K$1,進度!$K:$K,"On-going")+COUNTIFS(進度!$A:$A,"&lt;&gt;Out of scope",進度!$N:$N,進度分析!$I8,進度!$M:$M,進度分析!$K$1,進度!$K:$K,"Fail")+COUNTIFS(進度!$A:$A,"&lt;&gt;Out of scope",進度!$N:$N,進度分析!$I8,進度!$M:$M,進度分析!$K$1,進度!$K:$K,"Reviewed")</f>
        <v>0</v>
      </c>
      <c r="L8" s="1">
        <f>COUNTIFS(進度!$A:$A,"&lt;&gt;Out of scope",進度!$N:$N,進度分析!$I8,進度!$M:$M,進度分析!$L$1,進度!$K:$K,"On-going")+COUNTIFS(進度!$A:$A,"&lt;&gt;Out of scope",進度!$N:$N,進度分析!$I8,進度!$M:$M,進度分析!$L$1,進度!$K:$K,"Fail")+COUNTIFS(進度!$A:$A,"&lt;&gt;Out of scope",進度!$N:$N,進度分析!$I8,進度!$M:$M,進度分析!$L$1,進度!$K:$K,"Reviewed")</f>
        <v>0</v>
      </c>
      <c r="M8" s="1">
        <f>COUNTIFS(進度!$A:$A,"&lt;&gt;Out of scope",進度!$N:$N,進度分析!$I8,進度!$M:$M,進度分析!$M$1,進度!$K:$K,"On-going")+COUNTIFS(進度!$A:$A,"&lt;&gt;Out of scope",進度!$N:$N,進度分析!$I8,進度!$M:$M,進度分析!$M$1,進度!$K:$K,"Fail")+COUNTIFS(進度!$A:$A,"&lt;&gt;Out of scope",進度!$N:$N,進度分析!$I8,進度!$M:$M,進度分析!$M$1,進度!$K:$K,"Reviewed")</f>
        <v>0</v>
      </c>
      <c r="N8" s="1">
        <f>COUNTIFS(進度!$A:$A,"&lt;&gt;Out of scope",進度!$N:$N,進度分析!$I8,進度!$M:$M,進度分析!$N$1,進度!$K:$K,"On-going")+COUNTIFS(進度!$A:$A,"&lt;&gt;Out of scope",進度!$N:$N,進度分析!$I8,進度!$M:$M,進度分析!$N$1,進度!$K:$K,"Fail")+COUNTIFS(進度!$A:$A,"&lt;&gt;Out of scope",進度!$N:$N,進度分析!$I8,進度!$M:$M,進度分析!$N$1,進度!$K:$K,"Reviewed")</f>
        <v>0</v>
      </c>
      <c r="O8" s="1">
        <f>COUNTIFS(進度!$A:$A,"&lt;&gt;Out of scope",進度!$N:$N,進度分析!$I8,進度!$M:$M,進度分析!$O$1,進度!$K:$K,"On-going")+COUNTIFS(進度!$A:$A,"&lt;&gt;Out of scope",進度!$N:$N,進度分析!$I8,進度!$M:$M,進度分析!$O$1,進度!$K:$K,"Fail")+COUNTIFS(進度!$A:$A,"&lt;&gt;Out of scope",進度!$N:$N,進度分析!$I8,進度!$M:$M,進度分析!$O$1,進度!$K:$K,"Reviewed")</f>
        <v>0</v>
      </c>
      <c r="P8" s="1">
        <f>COUNTIFS(進度!$A:$A,"&lt;&gt;Out of scope",進度!$N:$N,進度分析!$I8,進度!$M:$M,進度分析!$P$1,進度!$K:$K,"On-going")+COUNTIFS(進度!$A:$A,"&lt;&gt;Out of scope",進度!$N:$N,進度分析!$I8,進度!$M:$M,進度分析!$P$1,進度!$K:$K,"Fail")+COUNTIFS(進度!$A:$A,"&lt;&gt;Out of scope",進度!$N:$N,進度分析!$I8,進度!$M:$M,進度分析!$P$1,進度!$K:$K,"Reviewed")</f>
        <v>0</v>
      </c>
      <c r="Q8" s="1">
        <f>COUNTIFS(進度!$A:$A,"&lt;&gt;Out of scope",進度!$N:$N,進度分析!$I8,進度!$M:$M,"MP Product",進度!$K:$K,"On-going")+COUNTIFS(進度!$A:$A,"&lt;&gt;Out of scope",進度!$N:$N,進度分析!$I8,進度!$M:$M,"MP Product",進度!$K:$K,"Fail")+COUNTIFS(進度!$A:$A,"&lt;&gt;Out of scope",進度!$N:$N,進度分析!$I8,進度!$M:$M,"MP Product",進度!$K:$K,"Reviewed")</f>
        <v>0</v>
      </c>
      <c r="R8" s="1">
        <f>SUM(J8:Q8)</f>
        <v>0</v>
      </c>
    </row>
    <row r="9" spans="1:18" x14ac:dyDescent="0.4">
      <c r="A9" s="12"/>
      <c r="B9" s="12" t="s">
        <v>5342</v>
      </c>
      <c r="C9" s="1">
        <f>SUMPRODUCT((進度!$P$2:$P$908=B9)*(1/COUNTIF(進度!$S$2:$S$908,進度!$S$2:$S$908)))</f>
        <v>0</v>
      </c>
      <c r="D9" s="1">
        <f>COUNTIFS(進度!P:P,進度分析!B9,進度!K:K,"On-going")+COUNTIFS(進度!P:P,進度分析!B9,進度!K:K,"Fail")+COUNTIFS(進度!P:P,進度分析!B9,進度!K:K,"Reviewed")</f>
        <v>0</v>
      </c>
      <c r="E9" s="85">
        <f>COUNTIFS(進度!$A:$A,"&lt;&gt;Out of scope",進度!P:P,進度分析!B9,進度!K:K,"On-going",進度!Q:Q,$E$1)+COUNTIFS(進度!$A:$A,"&lt;&gt;Out of scope",進度!P:P,進度分析!B9,進度!K:K,"Fail",進度!Q:Q,$E$1)+COUNTIFS(進度!$A:$A,"&lt;&gt;Out of scope",進度!P:P,進度分析!B9,進度!K:K,"Reviewed",進度!Q:Q,$E$1)</f>
        <v>0</v>
      </c>
      <c r="F9" s="85">
        <f>COUNTIFS(進度!$A:$A,"&lt;&gt;Out of scope",進度!P:P,進度分析!B9,進度!K:K,"On-going",進度!Q:Q,$F$1)+COUNTIFS(進度!$A:$A,"&lt;&gt;Out of scope",進度!P:P,進度分析!B9,進度!K:K,"Fail",進度!Q:Q,$F$1)+COUNTIFS(進度!$A:$A,"&lt;&gt;Out of scope",進度!P:P,進度分析!B9,進度!K:K,"Reviewed",進度!Q:Q,$F$1)</f>
        <v>0</v>
      </c>
      <c r="G9" s="85">
        <f>COUNTIFS(進度!$A:$A,"&lt;&gt;Out of scope",進度!P:P,進度分析!B9,進度!K:K,"On-going",進度!Q:Q,$G$1)+COUNTIFS(進度!$A:$A,"&lt;&gt;Out of scope",進度!P:P,進度分析!B9,進度!K:K,"Fail",進度!Q:Q,$G$1)+COUNTIFS(進度!$A:$A,"&lt;&gt;Out of scope",進度!P:P,進度分析!B9,進度!K:K,"Reviewed",進度!Q:Q,$G$1)</f>
        <v>0</v>
      </c>
      <c r="I9" s="12"/>
      <c r="J9" s="1">
        <f>COUNTIFS(進度!$A:$A,"&lt;&gt;Out of scope",進度!$N:$N,進度分析!$I9,進度!$M:$M,進度分析!$J$1,進度!$K:$K,"On-going")+COUNTIFS(進度!$A:$A,"&lt;&gt;Out of scope",進度!$N:$N,進度分析!$I9,進度!$M:$M,進度分析!$J$1,進度!$K:$K,"Fail")+COUNTIFS(進度!$A:$A,"&lt;&gt;Out of scope",進度!$N:$N,進度分析!$I9,進度!$M:$M,進度分析!$J$1,進度!$K:$K,"Reviewed")</f>
        <v>0</v>
      </c>
      <c r="K9" s="1">
        <f>COUNTIFS(進度!$A:$A,"&lt;&gt;Out of scope",進度!$N:$N,進度分析!$I9,進度!$M:$M,進度分析!$K$1,進度!$K:$K,"On-going")+COUNTIFS(進度!$A:$A,"&lt;&gt;Out of scope",進度!$N:$N,進度分析!$I9,進度!$M:$M,進度分析!$K$1,進度!$K:$K,"Fail")+COUNTIFS(進度!$A:$A,"&lt;&gt;Out of scope",進度!$N:$N,進度分析!$I9,進度!$M:$M,進度分析!$K$1,進度!$K:$K,"Reviewed")</f>
        <v>0</v>
      </c>
      <c r="L9" s="1">
        <f>COUNTIFS(進度!$A:$A,"&lt;&gt;Out of scope",進度!$N:$N,進度分析!$I9,進度!$M:$M,進度分析!$L$1,進度!$K:$K,"On-going")+COUNTIFS(進度!$A:$A,"&lt;&gt;Out of scope",進度!$N:$N,進度分析!$I9,進度!$M:$M,進度分析!$L$1,進度!$K:$K,"Fail")+COUNTIFS(進度!$A:$A,"&lt;&gt;Out of scope",進度!$N:$N,進度分析!$I9,進度!$M:$M,進度分析!$L$1,進度!$K:$K,"Reviewed")</f>
        <v>0</v>
      </c>
      <c r="M9" s="1">
        <f>COUNTIFS(進度!$A:$A,"&lt;&gt;Out of scope",進度!$N:$N,進度分析!$I9,進度!$M:$M,進度分析!$M$1,進度!$K:$K,"On-going")+COUNTIFS(進度!$A:$A,"&lt;&gt;Out of scope",進度!$N:$N,進度分析!$I9,進度!$M:$M,進度分析!$M$1,進度!$K:$K,"Fail")+COUNTIFS(進度!$A:$A,"&lt;&gt;Out of scope",進度!$N:$N,進度分析!$I9,進度!$M:$M,進度分析!$M$1,進度!$K:$K,"Reviewed")</f>
        <v>0</v>
      </c>
      <c r="N9" s="1">
        <f>COUNTIFS(進度!$A:$A,"&lt;&gt;Out of scope",進度!$N:$N,進度分析!$I9,進度!$M:$M,進度分析!$N$1,進度!$K:$K,"On-going")+COUNTIFS(進度!$A:$A,"&lt;&gt;Out of scope",進度!$N:$N,進度分析!$I9,進度!$M:$M,進度分析!$N$1,進度!$K:$K,"Fail")+COUNTIFS(進度!$A:$A,"&lt;&gt;Out of scope",進度!$N:$N,進度分析!$I9,進度!$M:$M,進度分析!$N$1,進度!$K:$K,"Reviewed")</f>
        <v>0</v>
      </c>
      <c r="O9" s="1">
        <f>COUNTIFS(進度!$A:$A,"&lt;&gt;Out of scope",進度!$N:$N,進度分析!$I9,進度!$M:$M,進度分析!$O$1,進度!$K:$K,"On-going")+COUNTIFS(進度!$A:$A,"&lt;&gt;Out of scope",進度!$N:$N,進度分析!$I9,進度!$M:$M,進度分析!$O$1,進度!$K:$K,"Fail")+COUNTIFS(進度!$A:$A,"&lt;&gt;Out of scope",進度!$N:$N,進度分析!$I9,進度!$M:$M,進度分析!$O$1,進度!$K:$K,"Reviewed")</f>
        <v>0</v>
      </c>
      <c r="P9" s="1">
        <f>COUNTIFS(進度!$A:$A,"&lt;&gt;Out of scope",進度!$N:$N,進度分析!$I9,進度!$M:$M,進度分析!$P$1,進度!$K:$K,"On-going")+COUNTIFS(進度!$A:$A,"&lt;&gt;Out of scope",進度!$N:$N,進度分析!$I9,進度!$M:$M,進度分析!$P$1,進度!$K:$K,"Fail")+COUNTIFS(進度!$A:$A,"&lt;&gt;Out of scope",進度!$N:$N,進度分析!$I9,進度!$M:$M,進度分析!$P$1,進度!$K:$K,"Reviewed")</f>
        <v>0</v>
      </c>
      <c r="Q9" s="1">
        <f>COUNTIFS(進度!$A:$A,"&lt;&gt;Out of scope",進度!$N:$N,進度分析!$I9,進度!$M:$M,"MP Product",進度!$K:$K,"On-going")+COUNTIFS(進度!$A:$A,"&lt;&gt;Out of scope",進度!$N:$N,進度分析!$I9,進度!$M:$M,"MP Product",進度!$K:$K,"Fail")+COUNTIFS(進度!$A:$A,"&lt;&gt;Out of scope",進度!$N:$N,進度分析!$I9,進度!$M:$M,"MP Product",進度!$K:$K,"Reviewed")</f>
        <v>0</v>
      </c>
      <c r="R9" s="1">
        <f t="shared" si="0"/>
        <v>0</v>
      </c>
    </row>
    <row r="10" spans="1:18" x14ac:dyDescent="0.4">
      <c r="A10" s="12"/>
      <c r="B10" s="12" t="s">
        <v>5355</v>
      </c>
      <c r="C10" s="1">
        <f>SUMPRODUCT((進度!$P$2:$P$908=B10)*(1/COUNTIF(進度!$S$2:$S$908,進度!$S$2:$S$908)))</f>
        <v>0</v>
      </c>
      <c r="D10" s="1">
        <f>COUNTIFS(進度!P:P,進度分析!B10,進度!K:K,"On-going")+COUNTIFS(進度!P:P,進度分析!B10,進度!K:K,"Fail")+COUNTIFS(進度!P:P,進度分析!B10,進度!K:K,"Reviewed")</f>
        <v>0</v>
      </c>
      <c r="E10" s="85">
        <f>COUNTIFS(進度!$A:$A,"&lt;&gt;Out of scope",進度!P:P,進度分析!B10,進度!K:K,"On-going",進度!Q:Q,$E$1)+COUNTIFS(進度!$A:$A,"&lt;&gt;Out of scope",進度!P:P,進度分析!B10,進度!K:K,"Fail",進度!Q:Q,$E$1)+COUNTIFS(進度!$A:$A,"&lt;&gt;Out of scope",進度!P:P,進度分析!B10,進度!K:K,"Reviewed",進度!Q:Q,$E$1)</f>
        <v>0</v>
      </c>
      <c r="F10" s="85">
        <f>COUNTIFS(進度!$A:$A,"&lt;&gt;Out of scope",進度!P:P,進度分析!B10,進度!K:K,"On-going",進度!Q:Q,$F$1)+COUNTIFS(進度!$A:$A,"&lt;&gt;Out of scope",進度!P:P,進度分析!B10,進度!K:K,"Fail",進度!Q:Q,$F$1)+COUNTIFS(進度!$A:$A,"&lt;&gt;Out of scope",進度!P:P,進度分析!B10,進度!K:K,"Reviewed",進度!Q:Q,$F$1)</f>
        <v>0</v>
      </c>
      <c r="G10" s="85">
        <f>COUNTIFS(進度!$A:$A,"&lt;&gt;Out of scope",進度!P:P,進度分析!B10,進度!K:K,"On-going",進度!Q:Q,$G$1)+COUNTIFS(進度!$A:$A,"&lt;&gt;Out of scope",進度!P:P,進度分析!B10,進度!K:K,"Fail",進度!Q:Q,$G$1)+COUNTIFS(進度!$A:$A,"&lt;&gt;Out of scope",進度!P:P,進度分析!B10,進度!K:K,"Reviewed",進度!Q:Q,$G$1)</f>
        <v>0</v>
      </c>
      <c r="I10" s="12"/>
      <c r="J10" s="1">
        <f>COUNTIFS(進度!$A:$A,"&lt;&gt;Out of scope",進度!$N:$N,進度分析!$I10,進度!$M:$M,進度分析!$J$1,進度!$K:$K,"On-going")+COUNTIFS(進度!$A:$A,"&lt;&gt;Out of scope",進度!$N:$N,進度分析!$I10,進度!$M:$M,進度分析!$J$1,進度!$K:$K,"Fail")+COUNTIFS(進度!$A:$A,"&lt;&gt;Out of scope",進度!$N:$N,進度分析!$I10,進度!$M:$M,進度分析!$J$1,進度!$K:$K,"Reviewed")</f>
        <v>0</v>
      </c>
      <c r="K10" s="1">
        <f>COUNTIFS(進度!$A:$A,"&lt;&gt;Out of scope",進度!$N:$N,進度分析!$I10,進度!$M:$M,進度分析!$K$1,進度!$K:$K,"On-going")+COUNTIFS(進度!$A:$A,"&lt;&gt;Out of scope",進度!$N:$N,進度分析!$I10,進度!$M:$M,進度分析!$K$1,進度!$K:$K,"Fail")+COUNTIFS(進度!$A:$A,"&lt;&gt;Out of scope",進度!$N:$N,進度分析!$I10,進度!$M:$M,進度分析!$K$1,進度!$K:$K,"Reviewed")</f>
        <v>0</v>
      </c>
      <c r="L10" s="1">
        <f>COUNTIFS(進度!$A:$A,"&lt;&gt;Out of scope",進度!$N:$N,進度分析!$I10,進度!$M:$M,進度分析!$L$1,進度!$K:$K,"On-going")+COUNTIFS(進度!$A:$A,"&lt;&gt;Out of scope",進度!$N:$N,進度分析!$I10,進度!$M:$M,進度分析!$L$1,進度!$K:$K,"Fail")+COUNTIFS(進度!$A:$A,"&lt;&gt;Out of scope",進度!$N:$N,進度分析!$I10,進度!$M:$M,進度分析!$L$1,進度!$K:$K,"Reviewed")</f>
        <v>0</v>
      </c>
      <c r="M10" s="1">
        <f>COUNTIFS(進度!$A:$A,"&lt;&gt;Out of scope",進度!$N:$N,進度分析!$I10,進度!$M:$M,進度分析!$M$1,進度!$K:$K,"On-going")+COUNTIFS(進度!$A:$A,"&lt;&gt;Out of scope",進度!$N:$N,進度分析!$I10,進度!$M:$M,進度分析!$M$1,進度!$K:$K,"Fail")+COUNTIFS(進度!$A:$A,"&lt;&gt;Out of scope",進度!$N:$N,進度分析!$I10,進度!$M:$M,進度分析!$M$1,進度!$K:$K,"Reviewed")</f>
        <v>0</v>
      </c>
      <c r="N10" s="1">
        <f>COUNTIFS(進度!$A:$A,"&lt;&gt;Out of scope",進度!$N:$N,進度分析!$I10,進度!$M:$M,進度分析!$N$1,進度!$K:$K,"On-going")+COUNTIFS(進度!$A:$A,"&lt;&gt;Out of scope",進度!$N:$N,進度分析!$I10,進度!$M:$M,進度分析!$N$1,進度!$K:$K,"Fail")+COUNTIFS(進度!$A:$A,"&lt;&gt;Out of scope",進度!$N:$N,進度分析!$I10,進度!$M:$M,進度分析!$N$1,進度!$K:$K,"Reviewed")</f>
        <v>0</v>
      </c>
      <c r="O10" s="1">
        <f>COUNTIFS(進度!$A:$A,"&lt;&gt;Out of scope",進度!$N:$N,進度分析!$I10,進度!$M:$M,進度分析!$O$1,進度!$K:$K,"On-going")+COUNTIFS(進度!$A:$A,"&lt;&gt;Out of scope",進度!$N:$N,進度分析!$I10,進度!$M:$M,進度分析!$O$1,進度!$K:$K,"Fail")+COUNTIFS(進度!$A:$A,"&lt;&gt;Out of scope",進度!$N:$N,進度分析!$I10,進度!$M:$M,進度分析!$O$1,進度!$K:$K,"Reviewed")</f>
        <v>0</v>
      </c>
      <c r="P10" s="1">
        <f>COUNTIFS(進度!$A:$A,"&lt;&gt;Out of scope",進度!$N:$N,進度分析!$I10,進度!$M:$M,進度分析!$P$1,進度!$K:$K,"On-going")+COUNTIFS(進度!$A:$A,"&lt;&gt;Out of scope",進度!$N:$N,進度分析!$I10,進度!$M:$M,進度分析!$P$1,進度!$K:$K,"Fail")+COUNTIFS(進度!$A:$A,"&lt;&gt;Out of scope",進度!$N:$N,進度分析!$I10,進度!$M:$M,進度分析!$P$1,進度!$K:$K,"Reviewed")</f>
        <v>0</v>
      </c>
      <c r="Q10" s="1">
        <f>COUNTIFS(進度!$A:$A,"&lt;&gt;Out of scope",進度!$N:$N,進度分析!$I10,進度!$M:$M,"MP Product",進度!$K:$K,"On-going")+COUNTIFS(進度!$A:$A,"&lt;&gt;Out of scope",進度!$N:$N,進度分析!$I10,進度!$M:$M,"MP Product",進度!$K:$K,"Fail")+COUNTIFS(進度!$A:$A,"&lt;&gt;Out of scope",進度!$N:$N,進度分析!$I10,進度!$M:$M,"MP Product",進度!$K:$K,"Reviewed")</f>
        <v>0</v>
      </c>
      <c r="R10" s="1">
        <f t="shared" si="0"/>
        <v>0</v>
      </c>
    </row>
    <row r="11" spans="1:18" x14ac:dyDescent="0.4">
      <c r="A11" s="12"/>
      <c r="B11" s="12" t="s">
        <v>7435</v>
      </c>
      <c r="C11" s="1">
        <f>SUMPRODUCT((進度!$P$2:$P$908=B11)*(1/COUNTIF(進度!$S$2:$S$908,進度!$S$2:$S$908)))</f>
        <v>7</v>
      </c>
      <c r="D11" s="1">
        <f>COUNTIFS(進度!P:P,進度分析!B11,進度!K:K,"On-going")+COUNTIFS(進度!P:P,進度分析!B11,進度!K:K,"Fail")+COUNTIFS(進度!P:P,進度分析!B11,進度!K:K,"Reviewed")</f>
        <v>12</v>
      </c>
      <c r="E11" s="85">
        <f>COUNTIFS(進度!$A:$A,"&lt;&gt;Out of scope",進度!P:P,進度分析!B11,進度!K:K,"On-going",進度!Q:Q,$E$1)+COUNTIFS(進度!$A:$A,"&lt;&gt;Out of scope",進度!P:P,進度分析!B11,進度!K:K,"Fail",進度!Q:Q,$E$1)+COUNTIFS(進度!$A:$A,"&lt;&gt;Out of scope",進度!P:P,進度分析!B11,進度!K:K,"Reviewed",進度!Q:Q,$E$1)</f>
        <v>11</v>
      </c>
      <c r="F11" s="85">
        <f>COUNTIFS(進度!$A:$A,"&lt;&gt;Out of scope",進度!P:P,進度分析!B11,進度!K:K,"On-going",進度!Q:Q,$F$1)+COUNTIFS(進度!$A:$A,"&lt;&gt;Out of scope",進度!P:P,進度分析!B11,進度!K:K,"Fail",進度!Q:Q,$F$1)+COUNTIFS(進度!$A:$A,"&lt;&gt;Out of scope",進度!P:P,進度分析!B11,進度!K:K,"Reviewed",進度!Q:Q,$F$1)</f>
        <v>1</v>
      </c>
      <c r="G11" s="85">
        <f>COUNTIFS(進度!$A:$A,"&lt;&gt;Out of scope",進度!P:P,進度分析!B11,進度!K:K,"On-going",進度!Q:Q,$G$1)+COUNTIFS(進度!$A:$A,"&lt;&gt;Out of scope",進度!P:P,進度分析!B11,進度!K:K,"Fail",進度!Q:Q,$G$1)+COUNTIFS(進度!$A:$A,"&lt;&gt;Out of scope",進度!P:P,進度分析!B11,進度!K:K,"Reviewed",進度!Q:Q,$G$1)</f>
        <v>0</v>
      </c>
      <c r="I11" s="12"/>
      <c r="J11" s="1">
        <f>COUNTIFS(進度!$A:$A,"&lt;&gt;Out of scope",進度!$N:$N,進度分析!$I11,進度!$M:$M,進度分析!$J$1,進度!$K:$K,"On-going")+COUNTIFS(進度!$A:$A,"&lt;&gt;Out of scope",進度!$N:$N,進度分析!$I11,進度!$M:$M,進度分析!$J$1,進度!$K:$K,"Fail")+COUNTIFS(進度!$A:$A,"&lt;&gt;Out of scope",進度!$N:$N,進度分析!$I11,進度!$M:$M,進度分析!$J$1,進度!$K:$K,"Reviewed")</f>
        <v>0</v>
      </c>
      <c r="K11" s="1">
        <f>COUNTIFS(進度!$A:$A,"&lt;&gt;Out of scope",進度!$N:$N,進度分析!$I11,進度!$M:$M,進度分析!$K$1,進度!$K:$K,"On-going")+COUNTIFS(進度!$A:$A,"&lt;&gt;Out of scope",進度!$N:$N,進度分析!$I11,進度!$M:$M,進度分析!$K$1,進度!$K:$K,"Fail")+COUNTIFS(進度!$A:$A,"&lt;&gt;Out of scope",進度!$N:$N,進度分析!$I11,進度!$M:$M,進度分析!$K$1,進度!$K:$K,"Reviewed")</f>
        <v>0</v>
      </c>
      <c r="L11" s="1">
        <f>COUNTIFS(進度!$A:$A,"&lt;&gt;Out of scope",進度!$N:$N,進度分析!$I11,進度!$M:$M,進度分析!$L$1,進度!$K:$K,"On-going")+COUNTIFS(進度!$A:$A,"&lt;&gt;Out of scope",進度!$N:$N,進度分析!$I11,進度!$M:$M,進度分析!$L$1,進度!$K:$K,"Fail")+COUNTIFS(進度!$A:$A,"&lt;&gt;Out of scope",進度!$N:$N,進度分析!$I11,進度!$M:$M,進度分析!$L$1,進度!$K:$K,"Reviewed")</f>
        <v>0</v>
      </c>
      <c r="M11" s="1">
        <f>COUNTIFS(進度!$A:$A,"&lt;&gt;Out of scope",進度!$N:$N,進度分析!$I11,進度!$M:$M,進度分析!$M$1,進度!$K:$K,"On-going")+COUNTIFS(進度!$A:$A,"&lt;&gt;Out of scope",進度!$N:$N,進度分析!$I11,進度!$M:$M,進度分析!$M$1,進度!$K:$K,"Fail")+COUNTIFS(進度!$A:$A,"&lt;&gt;Out of scope",進度!$N:$N,進度分析!$I11,進度!$M:$M,進度分析!$M$1,進度!$K:$K,"Reviewed")</f>
        <v>0</v>
      </c>
      <c r="N11" s="1">
        <f>COUNTIFS(進度!$A:$A,"&lt;&gt;Out of scope",進度!$N:$N,進度分析!$I11,進度!$M:$M,進度分析!$N$1,進度!$K:$K,"On-going")+COUNTIFS(進度!$A:$A,"&lt;&gt;Out of scope",進度!$N:$N,進度分析!$I11,進度!$M:$M,進度分析!$N$1,進度!$K:$K,"Fail")+COUNTIFS(進度!$A:$A,"&lt;&gt;Out of scope",進度!$N:$N,進度分析!$I11,進度!$M:$M,進度分析!$N$1,進度!$K:$K,"Reviewed")</f>
        <v>0</v>
      </c>
      <c r="O11" s="1">
        <f>COUNTIFS(進度!$A:$A,"&lt;&gt;Out of scope",進度!$N:$N,進度分析!$I11,進度!$M:$M,進度分析!$O$1,進度!$K:$K,"On-going")+COUNTIFS(進度!$A:$A,"&lt;&gt;Out of scope",進度!$N:$N,進度分析!$I11,進度!$M:$M,進度分析!$O$1,進度!$K:$K,"Fail")+COUNTIFS(進度!$A:$A,"&lt;&gt;Out of scope",進度!$N:$N,進度分析!$I11,進度!$M:$M,進度分析!$O$1,進度!$K:$K,"Reviewed")</f>
        <v>0</v>
      </c>
      <c r="P11" s="1">
        <f>COUNTIFS(進度!$A:$A,"&lt;&gt;Out of scope",進度!$N:$N,進度分析!$I11,進度!$M:$M,進度分析!$P$1,進度!$K:$K,"On-going")+COUNTIFS(進度!$A:$A,"&lt;&gt;Out of scope",進度!$N:$N,進度分析!$I11,進度!$M:$M,進度分析!$P$1,進度!$K:$K,"Fail")+COUNTIFS(進度!$A:$A,"&lt;&gt;Out of scope",進度!$N:$N,進度分析!$I11,進度!$M:$M,進度分析!$P$1,進度!$K:$K,"Reviewed")</f>
        <v>0</v>
      </c>
      <c r="Q11" s="1">
        <f>COUNTIFS(進度!$A:$A,"&lt;&gt;Out of scope",進度!$N:$N,進度分析!$I11,進度!$M:$M,"MP Product",進度!$K:$K,"On-going")+COUNTIFS(進度!$A:$A,"&lt;&gt;Out of scope",進度!$N:$N,進度分析!$I11,進度!$M:$M,"MP Product",進度!$K:$K,"Fail")+COUNTIFS(進度!$A:$A,"&lt;&gt;Out of scope",進度!$N:$N,進度分析!$I11,進度!$M:$M,"MP Product",進度!$K:$K,"Reviewed")</f>
        <v>0</v>
      </c>
      <c r="R11" s="1">
        <f t="shared" si="0"/>
        <v>0</v>
      </c>
    </row>
    <row r="12" spans="1:18" x14ac:dyDescent="0.4">
      <c r="A12" s="12"/>
      <c r="B12" s="12" t="s">
        <v>7433</v>
      </c>
      <c r="C12" s="1">
        <f>SUMPRODUCT((進度!$P$2:$P$908=B12)*(1/COUNTIF(進度!$S$2:$S$908,進度!$S$2:$S$908)))</f>
        <v>2</v>
      </c>
      <c r="D12" s="1">
        <f>COUNTIFS(進度!P:P,進度分析!B12,進度!K:K,"On-going")+COUNTIFS(進度!P:P,進度分析!B12,進度!K:K,"Fail")+COUNTIFS(進度!P:P,進度分析!B12,進度!K:K,"Reviewed")</f>
        <v>7</v>
      </c>
      <c r="E12" s="85">
        <f>COUNTIFS(進度!$A:$A,"&lt;&gt;Out of scope",進度!P:P,進度分析!B12,進度!K:K,"On-going",進度!Q:Q,$E$1)+COUNTIFS(進度!$A:$A,"&lt;&gt;Out of scope",進度!P:P,進度分析!B12,進度!K:K,"Fail",進度!Q:Q,$E$1)+COUNTIFS(進度!$A:$A,"&lt;&gt;Out of scope",進度!P:P,進度分析!B12,進度!K:K,"Reviewed",進度!Q:Q,$E$1)</f>
        <v>0</v>
      </c>
      <c r="F12" s="85">
        <f>COUNTIFS(進度!$A:$A,"&lt;&gt;Out of scope",進度!P:P,進度分析!B12,進度!K:K,"On-going",進度!Q:Q,$F$1)+COUNTIFS(進度!$A:$A,"&lt;&gt;Out of scope",進度!P:P,進度分析!B12,進度!K:K,"Fail",進度!Q:Q,$F$1)+COUNTIFS(進度!$A:$A,"&lt;&gt;Out of scope",進度!P:P,進度分析!B12,進度!K:K,"Reviewed",進度!Q:Q,$F$1)</f>
        <v>7</v>
      </c>
      <c r="G12" s="85">
        <f>COUNTIFS(進度!$A:$A,"&lt;&gt;Out of scope",進度!P:P,進度分析!B12,進度!K:K,"On-going",進度!Q:Q,$G$1)+COUNTIFS(進度!$A:$A,"&lt;&gt;Out of scope",進度!P:P,進度分析!B12,進度!K:K,"Fail",進度!Q:Q,$G$1)+COUNTIFS(進度!$A:$A,"&lt;&gt;Out of scope",進度!P:P,進度分析!B12,進度!K:K,"Reviewed",進度!Q:Q,$G$1)</f>
        <v>0</v>
      </c>
      <c r="I12" s="12"/>
      <c r="J12" s="1">
        <f>COUNTIFS(進度!$A:$A,"&lt;&gt;Out of scope",進度!$N:$N,進度分析!$I12,進度!$M:$M,進度分析!$J$1,進度!$K:$K,"On-going")+COUNTIFS(進度!$A:$A,"&lt;&gt;Out of scope",進度!$N:$N,進度分析!$I12,進度!$M:$M,進度分析!$J$1,進度!$K:$K,"Fail")+COUNTIFS(進度!$A:$A,"&lt;&gt;Out of scope",進度!$N:$N,進度分析!$I12,進度!$M:$M,進度分析!$J$1,進度!$K:$K,"Reviewed")</f>
        <v>0</v>
      </c>
      <c r="K12" s="1">
        <f>COUNTIFS(進度!$A:$A,"&lt;&gt;Out of scope",進度!$N:$N,進度分析!$I12,進度!$M:$M,進度分析!$K$1,進度!$K:$K,"On-going")+COUNTIFS(進度!$A:$A,"&lt;&gt;Out of scope",進度!$N:$N,進度分析!$I12,進度!$M:$M,進度分析!$K$1,進度!$K:$K,"Fail")+COUNTIFS(進度!$A:$A,"&lt;&gt;Out of scope",進度!$N:$N,進度分析!$I12,進度!$M:$M,進度分析!$K$1,進度!$K:$K,"Reviewed")</f>
        <v>0</v>
      </c>
      <c r="L12" s="1">
        <f>COUNTIFS(進度!$A:$A,"&lt;&gt;Out of scope",進度!$N:$N,進度分析!$I12,進度!$M:$M,進度分析!$L$1,進度!$K:$K,"On-going")+COUNTIFS(進度!$A:$A,"&lt;&gt;Out of scope",進度!$N:$N,進度分析!$I12,進度!$M:$M,進度分析!$L$1,進度!$K:$K,"Fail")+COUNTIFS(進度!$A:$A,"&lt;&gt;Out of scope",進度!$N:$N,進度分析!$I12,進度!$M:$M,進度分析!$L$1,進度!$K:$K,"Reviewed")</f>
        <v>0</v>
      </c>
      <c r="M12" s="1">
        <f>COUNTIFS(進度!$A:$A,"&lt;&gt;Out of scope",進度!$N:$N,進度分析!$I12,進度!$M:$M,進度分析!$M$1,進度!$K:$K,"On-going")+COUNTIFS(進度!$A:$A,"&lt;&gt;Out of scope",進度!$N:$N,進度分析!$I12,進度!$M:$M,進度分析!$M$1,進度!$K:$K,"Fail")+COUNTIFS(進度!$A:$A,"&lt;&gt;Out of scope",進度!$N:$N,進度分析!$I12,進度!$M:$M,進度分析!$M$1,進度!$K:$K,"Reviewed")</f>
        <v>0</v>
      </c>
      <c r="N12" s="1">
        <f>COUNTIFS(進度!$A:$A,"&lt;&gt;Out of scope",進度!$N:$N,進度分析!$I12,進度!$M:$M,進度分析!$N$1,進度!$K:$K,"On-going")+COUNTIFS(進度!$A:$A,"&lt;&gt;Out of scope",進度!$N:$N,進度分析!$I12,進度!$M:$M,進度分析!$N$1,進度!$K:$K,"Fail")+COUNTIFS(進度!$A:$A,"&lt;&gt;Out of scope",進度!$N:$N,進度分析!$I12,進度!$M:$M,進度分析!$N$1,進度!$K:$K,"Reviewed")</f>
        <v>0</v>
      </c>
      <c r="O12" s="1">
        <f>COUNTIFS(進度!$A:$A,"&lt;&gt;Out of scope",進度!$N:$N,進度分析!$I12,進度!$M:$M,進度分析!$O$1,進度!$K:$K,"On-going")+COUNTIFS(進度!$A:$A,"&lt;&gt;Out of scope",進度!$N:$N,進度分析!$I12,進度!$M:$M,進度分析!$O$1,進度!$K:$K,"Fail")+COUNTIFS(進度!$A:$A,"&lt;&gt;Out of scope",進度!$N:$N,進度分析!$I12,進度!$M:$M,進度分析!$O$1,進度!$K:$K,"Reviewed")</f>
        <v>0</v>
      </c>
      <c r="P12" s="1">
        <f>COUNTIFS(進度!$A:$A,"&lt;&gt;Out of scope",進度!$N:$N,進度分析!$I12,進度!$M:$M,進度分析!$P$1,進度!$K:$K,"On-going")+COUNTIFS(進度!$A:$A,"&lt;&gt;Out of scope",進度!$N:$N,進度分析!$I12,進度!$M:$M,進度分析!$P$1,進度!$K:$K,"Fail")+COUNTIFS(進度!$A:$A,"&lt;&gt;Out of scope",進度!$N:$N,進度分析!$I12,進度!$M:$M,進度分析!$P$1,進度!$K:$K,"Reviewed")</f>
        <v>0</v>
      </c>
      <c r="Q12" s="1">
        <f>COUNTIFS(進度!$A:$A,"&lt;&gt;Out of scope",進度!$N:$N,進度分析!$I12,進度!$M:$M,"MP Product",進度!$K:$K,"On-going")+COUNTIFS(進度!$A:$A,"&lt;&gt;Out of scope",進度!$N:$N,進度分析!$I12,進度!$M:$M,"MP Product",進度!$K:$K,"Fail")+COUNTIFS(進度!$A:$A,"&lt;&gt;Out of scope",進度!$N:$N,進度分析!$I12,進度!$M:$M,"MP Product",進度!$K:$K,"Reviewed")</f>
        <v>0</v>
      </c>
      <c r="R12" s="1">
        <f t="shared" si="0"/>
        <v>0</v>
      </c>
    </row>
    <row r="13" spans="1:18" x14ac:dyDescent="0.4">
      <c r="A13" s="12" t="s">
        <v>5380</v>
      </c>
      <c r="B13" s="12" t="s">
        <v>5377</v>
      </c>
      <c r="C13" s="1">
        <f>SUMPRODUCT((進度!$P$2:$P$908=B13)*(1/COUNTIF(進度!$S$2:$S$908,進度!$S$2:$S$908)))</f>
        <v>0</v>
      </c>
      <c r="D13" s="1">
        <f>COUNTIFS(進度!P:P,進度分析!B13,進度!K:K,"On-going")+COUNTIFS(進度!P:P,進度分析!B13,進度!K:K,"Fail")+COUNTIFS(進度!P:P,進度分析!B13,進度!K:K,"Reviewed")</f>
        <v>0</v>
      </c>
      <c r="E13" s="85">
        <f>COUNTIFS(進度!$A:$A,"&lt;&gt;Out of scope",進度!P:P,進度分析!B13,進度!K:K,"On-going",進度!Q:Q,$E$1)+COUNTIFS(進度!$A:$A,"&lt;&gt;Out of scope",進度!P:P,進度分析!B13,進度!K:K,"Fail",進度!Q:Q,$E$1)+COUNTIFS(進度!$A:$A,"&lt;&gt;Out of scope",進度!P:P,進度分析!B13,進度!K:K,"Reviewed",進度!Q:Q,$E$1)</f>
        <v>0</v>
      </c>
      <c r="F13" s="85">
        <f>COUNTIFS(進度!$A:$A,"&lt;&gt;Out of scope",進度!P:P,進度分析!B13,進度!K:K,"On-going",進度!Q:Q,$F$1)+COUNTIFS(進度!$A:$A,"&lt;&gt;Out of scope",進度!P:P,進度分析!B13,進度!K:K,"Fail",進度!Q:Q,$F$1)+COUNTIFS(進度!$A:$A,"&lt;&gt;Out of scope",進度!P:P,進度分析!B13,進度!K:K,"Reviewed",進度!Q:Q,$F$1)</f>
        <v>0</v>
      </c>
      <c r="G13" s="85">
        <f>COUNTIFS(進度!$A:$A,"&lt;&gt;Out of scope",進度!P:P,進度分析!B13,進度!K:K,"On-going",進度!Q:Q,$G$1)+COUNTIFS(進度!$A:$A,"&lt;&gt;Out of scope",進度!P:P,進度分析!B13,進度!K:K,"Fail",進度!Q:Q,$G$1)+COUNTIFS(進度!$A:$A,"&lt;&gt;Out of scope",進度!P:P,進度分析!B13,進度!K:K,"Reviewed",進度!Q:Q,$G$1)</f>
        <v>0</v>
      </c>
      <c r="I13" s="12"/>
      <c r="J13" s="1">
        <f>COUNTIFS(進度!$A:$A,"&lt;&gt;Out of scope",進度!$N:$N,進度分析!$I13,進度!$M:$M,進度分析!$J$1,進度!$K:$K,"On-going")+COUNTIFS(進度!$A:$A,"&lt;&gt;Out of scope",進度!$N:$N,進度分析!$I13,進度!$M:$M,進度分析!$J$1,進度!$K:$K,"Fail")+COUNTIFS(進度!$A:$A,"&lt;&gt;Out of scope",進度!$N:$N,進度分析!$I13,進度!$M:$M,進度分析!$J$1,進度!$K:$K,"Reviewed")</f>
        <v>0</v>
      </c>
      <c r="K13" s="1">
        <f>COUNTIFS(進度!$A:$A,"&lt;&gt;Out of scope",進度!$N:$N,進度分析!$I13,進度!$M:$M,進度分析!$K$1,進度!$K:$K,"On-going")+COUNTIFS(進度!$A:$A,"&lt;&gt;Out of scope",進度!$N:$N,進度分析!$I13,進度!$M:$M,進度分析!$K$1,進度!$K:$K,"Fail")+COUNTIFS(進度!$A:$A,"&lt;&gt;Out of scope",進度!$N:$N,進度分析!$I13,進度!$M:$M,進度分析!$K$1,進度!$K:$K,"Reviewed")</f>
        <v>0</v>
      </c>
      <c r="L13" s="1">
        <f>COUNTIFS(進度!$A:$A,"&lt;&gt;Out of scope",進度!$N:$N,進度分析!$I13,進度!$M:$M,進度分析!$L$1,進度!$K:$K,"On-going")+COUNTIFS(進度!$A:$A,"&lt;&gt;Out of scope",進度!$N:$N,進度分析!$I13,進度!$M:$M,進度分析!$L$1,進度!$K:$K,"Fail")+COUNTIFS(進度!$A:$A,"&lt;&gt;Out of scope",進度!$N:$N,進度分析!$I13,進度!$M:$M,進度分析!$L$1,進度!$K:$K,"Reviewed")</f>
        <v>0</v>
      </c>
      <c r="M13" s="1">
        <f>COUNTIFS(進度!$A:$A,"&lt;&gt;Out of scope",進度!$N:$N,進度分析!$I13,進度!$M:$M,進度分析!$M$1,進度!$K:$K,"On-going")+COUNTIFS(進度!$A:$A,"&lt;&gt;Out of scope",進度!$N:$N,進度分析!$I13,進度!$M:$M,進度分析!$M$1,進度!$K:$K,"Fail")+COUNTIFS(進度!$A:$A,"&lt;&gt;Out of scope",進度!$N:$N,進度分析!$I13,進度!$M:$M,進度分析!$M$1,進度!$K:$K,"Reviewed")</f>
        <v>0</v>
      </c>
      <c r="N13" s="1">
        <f>COUNTIFS(進度!$A:$A,"&lt;&gt;Out of scope",進度!$N:$N,進度分析!$I13,進度!$M:$M,進度分析!$N$1,進度!$K:$K,"On-going")+COUNTIFS(進度!$A:$A,"&lt;&gt;Out of scope",進度!$N:$N,進度分析!$I13,進度!$M:$M,進度分析!$N$1,進度!$K:$K,"Fail")+COUNTIFS(進度!$A:$A,"&lt;&gt;Out of scope",進度!$N:$N,進度分析!$I13,進度!$M:$M,進度分析!$N$1,進度!$K:$K,"Reviewed")</f>
        <v>0</v>
      </c>
      <c r="O13" s="1">
        <f>COUNTIFS(進度!$A:$A,"&lt;&gt;Out of scope",進度!$N:$N,進度分析!$I13,進度!$M:$M,進度分析!$O$1,進度!$K:$K,"On-going")+COUNTIFS(進度!$A:$A,"&lt;&gt;Out of scope",進度!$N:$N,進度分析!$I13,進度!$M:$M,進度分析!$O$1,進度!$K:$K,"Fail")+COUNTIFS(進度!$A:$A,"&lt;&gt;Out of scope",進度!$N:$N,進度分析!$I13,進度!$M:$M,進度分析!$O$1,進度!$K:$K,"Reviewed")</f>
        <v>0</v>
      </c>
      <c r="P13" s="1">
        <f>COUNTIFS(進度!$A:$A,"&lt;&gt;Out of scope",進度!$N:$N,進度分析!$I13,進度!$M:$M,進度分析!$P$1,進度!$K:$K,"On-going")+COUNTIFS(進度!$A:$A,"&lt;&gt;Out of scope",進度!$N:$N,進度分析!$I13,進度!$M:$M,進度分析!$P$1,進度!$K:$K,"Fail")+COUNTIFS(進度!$A:$A,"&lt;&gt;Out of scope",進度!$N:$N,進度分析!$I13,進度!$M:$M,進度分析!$P$1,進度!$K:$K,"Reviewed")</f>
        <v>0</v>
      </c>
      <c r="Q13" s="1">
        <f>COUNTIFS(進度!$A:$A,"&lt;&gt;Out of scope",進度!$N:$N,進度分析!$I13,進度!$M:$M,"MP Product",進度!$K:$K,"On-going")+COUNTIFS(進度!$A:$A,"&lt;&gt;Out of scope",進度!$N:$N,進度分析!$I13,進度!$M:$M,"MP Product",進度!$K:$K,"Fail")+COUNTIFS(進度!$A:$A,"&lt;&gt;Out of scope",進度!$N:$N,進度分析!$I13,進度!$M:$M,"MP Product",進度!$K:$K,"Reviewed")</f>
        <v>0</v>
      </c>
      <c r="R13" s="1">
        <f t="shared" si="0"/>
        <v>0</v>
      </c>
    </row>
    <row r="14" spans="1:18" x14ac:dyDescent="0.4">
      <c r="A14" s="12"/>
      <c r="B14" s="12" t="s">
        <v>5348</v>
      </c>
      <c r="C14" s="1">
        <f>SUMPRODUCT((進度!$P$2:$P$908=B14)*(1/COUNTIF(進度!$S$2:$S$908,進度!$S$2:$S$908)))</f>
        <v>0</v>
      </c>
      <c r="D14" s="1">
        <f>COUNTIFS(進度!P:P,進度分析!B14,進度!K:K,"On-going")+COUNTIFS(進度!P:P,進度分析!B14,進度!K:K,"Fail")+COUNTIFS(進度!P:P,進度分析!B14,進度!K:K,"Reviewed")</f>
        <v>0</v>
      </c>
      <c r="E14" s="85">
        <f>COUNTIFS(進度!$A:$A,"&lt;&gt;Out of scope",進度!P:P,進度分析!B14,進度!K:K,"On-going",進度!Q:Q,$E$1)+COUNTIFS(進度!$A:$A,"&lt;&gt;Out of scope",進度!P:P,進度分析!B14,進度!K:K,"Fail",進度!Q:Q,$E$1)+COUNTIFS(進度!$A:$A,"&lt;&gt;Out of scope",進度!P:P,進度分析!B14,進度!K:K,"Reviewed",進度!Q:Q,$E$1)</f>
        <v>0</v>
      </c>
      <c r="F14" s="85">
        <f>COUNTIFS(進度!$A:$A,"&lt;&gt;Out of scope",進度!P:P,進度分析!B14,進度!K:K,"On-going",進度!Q:Q,$F$1)+COUNTIFS(進度!$A:$A,"&lt;&gt;Out of scope",進度!P:P,進度分析!B14,進度!K:K,"Fail",進度!Q:Q,$F$1)+COUNTIFS(進度!$A:$A,"&lt;&gt;Out of scope",進度!P:P,進度分析!B14,進度!K:K,"Reviewed",進度!Q:Q,$F$1)</f>
        <v>0</v>
      </c>
      <c r="G14" s="85">
        <f>COUNTIFS(進度!$A:$A,"&lt;&gt;Out of scope",進度!P:P,進度分析!B14,進度!K:K,"On-going",進度!Q:Q,$G$1)+COUNTIFS(進度!$A:$A,"&lt;&gt;Out of scope",進度!P:P,進度分析!B14,進度!K:K,"Fail",進度!Q:Q,$G$1)+COUNTIFS(進度!$A:$A,"&lt;&gt;Out of scope",進度!P:P,進度分析!B14,進度!K:K,"Reviewed",進度!Q:Q,$G$1)</f>
        <v>0</v>
      </c>
      <c r="I14" s="12"/>
      <c r="J14" s="1">
        <f>COUNTIFS(進度!$A:$A,"&lt;&gt;Out of scope",進度!$N:$N,進度分析!$I14,進度!$M:$M,進度分析!$J$1,進度!$K:$K,"On-going")+COUNTIFS(進度!$A:$A,"&lt;&gt;Out of scope",進度!$N:$N,進度分析!$I14,進度!$M:$M,進度分析!$J$1,進度!$K:$K,"Fail")+COUNTIFS(進度!$A:$A,"&lt;&gt;Out of scope",進度!$N:$N,進度分析!$I14,進度!$M:$M,進度分析!$J$1,進度!$K:$K,"Reviewed")</f>
        <v>0</v>
      </c>
      <c r="K14" s="1">
        <f>COUNTIFS(進度!$A:$A,"&lt;&gt;Out of scope",進度!$N:$N,進度分析!$I14,進度!$M:$M,進度分析!$K$1,進度!$K:$K,"On-going")+COUNTIFS(進度!$A:$A,"&lt;&gt;Out of scope",進度!$N:$N,進度分析!$I14,進度!$M:$M,進度分析!$K$1,進度!$K:$K,"Fail")+COUNTIFS(進度!$A:$A,"&lt;&gt;Out of scope",進度!$N:$N,進度分析!$I14,進度!$M:$M,進度分析!$K$1,進度!$K:$K,"Reviewed")</f>
        <v>0</v>
      </c>
      <c r="L14" s="1">
        <f>COUNTIFS(進度!$A:$A,"&lt;&gt;Out of scope",進度!$N:$N,進度分析!$I14,進度!$M:$M,進度分析!$L$1,進度!$K:$K,"On-going")+COUNTIFS(進度!$A:$A,"&lt;&gt;Out of scope",進度!$N:$N,進度分析!$I14,進度!$M:$M,進度分析!$L$1,進度!$K:$K,"Fail")+COUNTIFS(進度!$A:$A,"&lt;&gt;Out of scope",進度!$N:$N,進度分析!$I14,進度!$M:$M,進度分析!$L$1,進度!$K:$K,"Reviewed")</f>
        <v>0</v>
      </c>
      <c r="M14" s="1">
        <f>COUNTIFS(進度!$A:$A,"&lt;&gt;Out of scope",進度!$N:$N,進度分析!$I14,進度!$M:$M,進度分析!$M$1,進度!$K:$K,"On-going")+COUNTIFS(進度!$A:$A,"&lt;&gt;Out of scope",進度!$N:$N,進度分析!$I14,進度!$M:$M,進度分析!$M$1,進度!$K:$K,"Fail")+COUNTIFS(進度!$A:$A,"&lt;&gt;Out of scope",進度!$N:$N,進度分析!$I14,進度!$M:$M,進度分析!$M$1,進度!$K:$K,"Reviewed")</f>
        <v>0</v>
      </c>
      <c r="N14" s="1">
        <f>COUNTIFS(進度!$A:$A,"&lt;&gt;Out of scope",進度!$N:$N,進度分析!$I14,進度!$M:$M,進度分析!$N$1,進度!$K:$K,"On-going")+COUNTIFS(進度!$A:$A,"&lt;&gt;Out of scope",進度!$N:$N,進度分析!$I14,進度!$M:$M,進度分析!$N$1,進度!$K:$K,"Fail")+COUNTIFS(進度!$A:$A,"&lt;&gt;Out of scope",進度!$N:$N,進度分析!$I14,進度!$M:$M,進度分析!$N$1,進度!$K:$K,"Reviewed")</f>
        <v>0</v>
      </c>
      <c r="O14" s="1">
        <f>COUNTIFS(進度!$A:$A,"&lt;&gt;Out of scope",進度!$N:$N,進度分析!$I14,進度!$M:$M,進度分析!$O$1,進度!$K:$K,"On-going")+COUNTIFS(進度!$A:$A,"&lt;&gt;Out of scope",進度!$N:$N,進度分析!$I14,進度!$M:$M,進度分析!$O$1,進度!$K:$K,"Fail")+COUNTIFS(進度!$A:$A,"&lt;&gt;Out of scope",進度!$N:$N,進度分析!$I14,進度!$M:$M,進度分析!$O$1,進度!$K:$K,"Reviewed")</f>
        <v>0</v>
      </c>
      <c r="P14" s="1">
        <f>COUNTIFS(進度!$A:$A,"&lt;&gt;Out of scope",進度!$N:$N,進度分析!$I14,進度!$M:$M,進度分析!$P$1,進度!$K:$K,"On-going")+COUNTIFS(進度!$A:$A,"&lt;&gt;Out of scope",進度!$N:$N,進度分析!$I14,進度!$M:$M,進度分析!$P$1,進度!$K:$K,"Fail")+COUNTIFS(進度!$A:$A,"&lt;&gt;Out of scope",進度!$N:$N,進度分析!$I14,進度!$M:$M,進度分析!$P$1,進度!$K:$K,"Reviewed")</f>
        <v>0</v>
      </c>
      <c r="Q14" s="1">
        <f>COUNTIFS(進度!$A:$A,"&lt;&gt;Out of scope",進度!$N:$N,進度分析!$I14,進度!$M:$M,"MP Product",進度!$K:$K,"On-going")+COUNTIFS(進度!$A:$A,"&lt;&gt;Out of scope",進度!$N:$N,進度分析!$I14,進度!$M:$M,"MP Product",進度!$K:$K,"Fail")+COUNTIFS(進度!$A:$A,"&lt;&gt;Out of scope",進度!$N:$N,進度分析!$I14,進度!$M:$M,"MP Product",進度!$K:$K,"Reviewed")</f>
        <v>0</v>
      </c>
      <c r="R14" s="1">
        <f t="shared" si="0"/>
        <v>0</v>
      </c>
    </row>
    <row r="15" spans="1:18" x14ac:dyDescent="0.4">
      <c r="A15" s="12"/>
      <c r="B15" s="12" t="s">
        <v>5335</v>
      </c>
      <c r="C15" s="1">
        <f>SUMPRODUCT((進度!$P$2:$P$908=B15)*(1/COUNTIF(進度!$S$2:$S$908,進度!$S$2:$S$908)))</f>
        <v>0</v>
      </c>
      <c r="D15" s="1">
        <f>COUNTIFS(進度!P:P,進度分析!B15,進度!K:K,"On-going")+COUNTIFS(進度!P:P,進度分析!B15,進度!K:K,"Fail")+COUNTIFS(進度!P:P,進度分析!B15,進度!K:K,"Reviewed")</f>
        <v>0</v>
      </c>
      <c r="E15" s="85">
        <f>COUNTIFS(進度!$A:$A,"&lt;&gt;Out of scope",進度!P:P,進度分析!B15,進度!K:K,"On-going",進度!Q:Q,$E$1)+COUNTIFS(進度!$A:$A,"&lt;&gt;Out of scope",進度!P:P,進度分析!B15,進度!K:K,"Fail",進度!Q:Q,$E$1)+COUNTIFS(進度!$A:$A,"&lt;&gt;Out of scope",進度!P:P,進度分析!B15,進度!K:K,"Reviewed",進度!Q:Q,$E$1)</f>
        <v>0</v>
      </c>
      <c r="F15" s="85">
        <f>COUNTIFS(進度!$A:$A,"&lt;&gt;Out of scope",進度!P:P,進度分析!B15,進度!K:K,"On-going",進度!Q:Q,$F$1)+COUNTIFS(進度!$A:$A,"&lt;&gt;Out of scope",進度!P:P,進度分析!B15,進度!K:K,"Fail",進度!Q:Q,$F$1)+COUNTIFS(進度!$A:$A,"&lt;&gt;Out of scope",進度!P:P,進度分析!B15,進度!K:K,"Reviewed",進度!Q:Q,$F$1)</f>
        <v>0</v>
      </c>
      <c r="G15" s="85">
        <f>COUNTIFS(進度!$A:$A,"&lt;&gt;Out of scope",進度!P:P,進度分析!B15,進度!K:K,"On-going",進度!Q:Q,$G$1)+COUNTIFS(進度!$A:$A,"&lt;&gt;Out of scope",進度!P:P,進度分析!B15,進度!K:K,"Fail",進度!Q:Q,$G$1)+COUNTIFS(進度!$A:$A,"&lt;&gt;Out of scope",進度!P:P,進度分析!B15,進度!K:K,"Reviewed",進度!Q:Q,$G$1)</f>
        <v>0</v>
      </c>
      <c r="I15" s="12"/>
      <c r="J15" s="1">
        <f>COUNTIFS(進度!$A:$A,"&lt;&gt;Out of scope",進度!$N:$N,進度分析!$I15,進度!$M:$M,進度分析!$J$1,進度!$K:$K,"On-going")+COUNTIFS(進度!$A:$A,"&lt;&gt;Out of scope",進度!$N:$N,進度分析!$I15,進度!$M:$M,進度分析!$J$1,進度!$K:$K,"Fail")+COUNTIFS(進度!$A:$A,"&lt;&gt;Out of scope",進度!$N:$N,進度分析!$I15,進度!$M:$M,進度分析!$J$1,進度!$K:$K,"Reviewed")</f>
        <v>0</v>
      </c>
      <c r="K15" s="1">
        <f>COUNTIFS(進度!$A:$A,"&lt;&gt;Out of scope",進度!$N:$N,進度分析!$I15,進度!$M:$M,進度分析!$K$1,進度!$K:$K,"On-going")+COUNTIFS(進度!$A:$A,"&lt;&gt;Out of scope",進度!$N:$N,進度分析!$I15,進度!$M:$M,進度分析!$K$1,進度!$K:$K,"Fail")+COUNTIFS(進度!$A:$A,"&lt;&gt;Out of scope",進度!$N:$N,進度分析!$I15,進度!$M:$M,進度分析!$K$1,進度!$K:$K,"Reviewed")</f>
        <v>0</v>
      </c>
      <c r="L15" s="1">
        <f>COUNTIFS(進度!$A:$A,"&lt;&gt;Out of scope",進度!$N:$N,進度分析!$I15,進度!$M:$M,進度分析!$L$1,進度!$K:$K,"On-going")+COUNTIFS(進度!$A:$A,"&lt;&gt;Out of scope",進度!$N:$N,進度分析!$I15,進度!$M:$M,進度分析!$L$1,進度!$K:$K,"Fail")+COUNTIFS(進度!$A:$A,"&lt;&gt;Out of scope",進度!$N:$N,進度分析!$I15,進度!$M:$M,進度分析!$L$1,進度!$K:$K,"Reviewed")</f>
        <v>0</v>
      </c>
      <c r="M15" s="1">
        <f>COUNTIFS(進度!$A:$A,"&lt;&gt;Out of scope",進度!$N:$N,進度分析!$I15,進度!$M:$M,進度分析!$M$1,進度!$K:$K,"On-going")+COUNTIFS(進度!$A:$A,"&lt;&gt;Out of scope",進度!$N:$N,進度分析!$I15,進度!$M:$M,進度分析!$M$1,進度!$K:$K,"Fail")+COUNTIFS(進度!$A:$A,"&lt;&gt;Out of scope",進度!$N:$N,進度分析!$I15,進度!$M:$M,進度分析!$M$1,進度!$K:$K,"Reviewed")</f>
        <v>0</v>
      </c>
      <c r="N15" s="1">
        <f>COUNTIFS(進度!$A:$A,"&lt;&gt;Out of scope",進度!$N:$N,進度分析!$I15,進度!$M:$M,進度分析!$N$1,進度!$K:$K,"On-going")+COUNTIFS(進度!$A:$A,"&lt;&gt;Out of scope",進度!$N:$N,進度分析!$I15,進度!$M:$M,進度分析!$N$1,進度!$K:$K,"Fail")+COUNTIFS(進度!$A:$A,"&lt;&gt;Out of scope",進度!$N:$N,進度分析!$I15,進度!$M:$M,進度分析!$N$1,進度!$K:$K,"Reviewed")</f>
        <v>0</v>
      </c>
      <c r="O15" s="1">
        <f>COUNTIFS(進度!$A:$A,"&lt;&gt;Out of scope",進度!$N:$N,進度分析!$I15,進度!$M:$M,進度分析!$O$1,進度!$K:$K,"On-going")+COUNTIFS(進度!$A:$A,"&lt;&gt;Out of scope",進度!$N:$N,進度分析!$I15,進度!$M:$M,進度分析!$O$1,進度!$K:$K,"Fail")+COUNTIFS(進度!$A:$A,"&lt;&gt;Out of scope",進度!$N:$N,進度分析!$I15,進度!$M:$M,進度分析!$O$1,進度!$K:$K,"Reviewed")</f>
        <v>0</v>
      </c>
      <c r="P15" s="1">
        <f>COUNTIFS(進度!$A:$A,"&lt;&gt;Out of scope",進度!$N:$N,進度分析!$I15,進度!$M:$M,進度分析!$P$1,進度!$K:$K,"On-going")+COUNTIFS(進度!$A:$A,"&lt;&gt;Out of scope",進度!$N:$N,進度分析!$I15,進度!$M:$M,進度分析!$P$1,進度!$K:$K,"Fail")+COUNTIFS(進度!$A:$A,"&lt;&gt;Out of scope",進度!$N:$N,進度分析!$I15,進度!$M:$M,進度分析!$P$1,進度!$K:$K,"Reviewed")</f>
        <v>0</v>
      </c>
      <c r="Q15" s="1">
        <f>COUNTIFS(進度!$A:$A,"&lt;&gt;Out of scope",進度!$N:$N,進度分析!$I15,進度!$M:$M,"MP Product",進度!$K:$K,"On-going")+COUNTIFS(進度!$A:$A,"&lt;&gt;Out of scope",進度!$N:$N,進度分析!$I15,進度!$M:$M,"MP Product",進度!$K:$K,"Fail")+COUNTIFS(進度!$A:$A,"&lt;&gt;Out of scope",進度!$N:$N,進度分析!$I15,進度!$M:$M,"MP Product",進度!$K:$K,"Reviewed")</f>
        <v>0</v>
      </c>
      <c r="R15" s="1">
        <f t="shared" si="0"/>
        <v>0</v>
      </c>
    </row>
    <row r="16" spans="1:18" x14ac:dyDescent="0.4">
      <c r="A16" s="12"/>
      <c r="B16" s="12" t="s">
        <v>5378</v>
      </c>
      <c r="C16" s="1">
        <f>SUMPRODUCT((進度!$P$2:$P$908=B16)*(1/COUNTIF(進度!$S$2:$S$908,進度!$S$2:$S$908)))</f>
        <v>1</v>
      </c>
      <c r="D16" s="1">
        <f>COUNTIFS(進度!P:P,進度分析!B16,進度!K:K,"On-going")+COUNTIFS(進度!P:P,進度分析!B16,進度!K:K,"Fail")+COUNTIFS(進度!P:P,進度分析!B16,進度!K:K,"Reviewed")</f>
        <v>1</v>
      </c>
      <c r="E16" s="85">
        <f>COUNTIFS(進度!$A:$A,"&lt;&gt;Out of scope",進度!P:P,進度分析!B16,進度!K:K,"On-going",進度!Q:Q,$E$1)+COUNTIFS(進度!$A:$A,"&lt;&gt;Out of scope",進度!P:P,進度分析!B16,進度!K:K,"Fail",進度!Q:Q,$E$1)+COUNTIFS(進度!$A:$A,"&lt;&gt;Out of scope",進度!P:P,進度分析!B16,進度!K:K,"Reviewed",進度!Q:Q,$E$1)</f>
        <v>1</v>
      </c>
      <c r="F16" s="85">
        <f>COUNTIFS(進度!$A:$A,"&lt;&gt;Out of scope",進度!P:P,進度分析!B16,進度!K:K,"On-going",進度!Q:Q,$F$1)+COUNTIFS(進度!$A:$A,"&lt;&gt;Out of scope",進度!P:P,進度分析!B16,進度!K:K,"Fail",進度!Q:Q,$F$1)+COUNTIFS(進度!$A:$A,"&lt;&gt;Out of scope",進度!P:P,進度分析!B16,進度!K:K,"Reviewed",進度!Q:Q,$F$1)</f>
        <v>0</v>
      </c>
      <c r="G16" s="85">
        <f>COUNTIFS(進度!$A:$A,"&lt;&gt;Out of scope",進度!P:P,進度分析!B16,進度!K:K,"On-going",進度!Q:Q,$G$1)+COUNTIFS(進度!$A:$A,"&lt;&gt;Out of scope",進度!P:P,進度分析!B16,進度!K:K,"Fail",進度!Q:Q,$G$1)+COUNTIFS(進度!$A:$A,"&lt;&gt;Out of scope",進度!P:P,進度分析!B16,進度!K:K,"Reviewed",進度!Q:Q,$G$1)</f>
        <v>0</v>
      </c>
      <c r="I16" s="12"/>
      <c r="J16" s="1">
        <f>COUNTIFS(進度!$A:$A,"&lt;&gt;Out of scope",進度!$N:$N,進度分析!$I16,進度!$M:$M,進度分析!$J$1,進度!$K:$K,"On-going")+COUNTIFS(進度!$A:$A,"&lt;&gt;Out of scope",進度!$N:$N,進度分析!$I16,進度!$M:$M,進度分析!$J$1,進度!$K:$K,"Fail")+COUNTIFS(進度!$A:$A,"&lt;&gt;Out of scope",進度!$N:$N,進度分析!$I16,進度!$M:$M,進度分析!$J$1,進度!$K:$K,"Reviewed")</f>
        <v>0</v>
      </c>
      <c r="K16" s="1">
        <f>COUNTIFS(進度!$A:$A,"&lt;&gt;Out of scope",進度!$N:$N,進度分析!$I16,進度!$M:$M,進度分析!$K$1,進度!$K:$K,"On-going")+COUNTIFS(進度!$A:$A,"&lt;&gt;Out of scope",進度!$N:$N,進度分析!$I16,進度!$M:$M,進度分析!$K$1,進度!$K:$K,"Fail")+COUNTIFS(進度!$A:$A,"&lt;&gt;Out of scope",進度!$N:$N,進度分析!$I16,進度!$M:$M,進度分析!$K$1,進度!$K:$K,"Reviewed")</f>
        <v>0</v>
      </c>
      <c r="L16" s="1">
        <f>COUNTIFS(進度!$A:$A,"&lt;&gt;Out of scope",進度!$N:$N,進度分析!$I16,進度!$M:$M,進度分析!$L$1,進度!$K:$K,"On-going")+COUNTIFS(進度!$A:$A,"&lt;&gt;Out of scope",進度!$N:$N,進度分析!$I16,進度!$M:$M,進度分析!$L$1,進度!$K:$K,"Fail")+COUNTIFS(進度!$A:$A,"&lt;&gt;Out of scope",進度!$N:$N,進度分析!$I16,進度!$M:$M,進度分析!$L$1,進度!$K:$K,"Reviewed")</f>
        <v>0</v>
      </c>
      <c r="M16" s="1">
        <f>COUNTIFS(進度!$A:$A,"&lt;&gt;Out of scope",進度!$N:$N,進度分析!$I16,進度!$M:$M,進度分析!$M$1,進度!$K:$K,"On-going")+COUNTIFS(進度!$A:$A,"&lt;&gt;Out of scope",進度!$N:$N,進度分析!$I16,進度!$M:$M,進度分析!$M$1,進度!$K:$K,"Fail")+COUNTIFS(進度!$A:$A,"&lt;&gt;Out of scope",進度!$N:$N,進度分析!$I16,進度!$M:$M,進度分析!$M$1,進度!$K:$K,"Reviewed")</f>
        <v>0</v>
      </c>
      <c r="N16" s="1">
        <f>COUNTIFS(進度!$A:$A,"&lt;&gt;Out of scope",進度!$N:$N,進度分析!$I16,進度!$M:$M,進度分析!$N$1,進度!$K:$K,"On-going")+COUNTIFS(進度!$A:$A,"&lt;&gt;Out of scope",進度!$N:$N,進度分析!$I16,進度!$M:$M,進度分析!$N$1,進度!$K:$K,"Fail")+COUNTIFS(進度!$A:$A,"&lt;&gt;Out of scope",進度!$N:$N,進度分析!$I16,進度!$M:$M,進度分析!$N$1,進度!$K:$K,"Reviewed")</f>
        <v>0</v>
      </c>
      <c r="O16" s="1">
        <f>COUNTIFS(進度!$A:$A,"&lt;&gt;Out of scope",進度!$N:$N,進度分析!$I16,進度!$M:$M,進度分析!$O$1,進度!$K:$K,"On-going")+COUNTIFS(進度!$A:$A,"&lt;&gt;Out of scope",進度!$N:$N,進度分析!$I16,進度!$M:$M,進度分析!$O$1,進度!$K:$K,"Fail")+COUNTIFS(進度!$A:$A,"&lt;&gt;Out of scope",進度!$N:$N,進度分析!$I16,進度!$M:$M,進度分析!$O$1,進度!$K:$K,"Reviewed")</f>
        <v>0</v>
      </c>
      <c r="P16" s="1">
        <f>COUNTIFS(進度!$A:$A,"&lt;&gt;Out of scope",進度!$N:$N,進度分析!$I16,進度!$M:$M,進度分析!$P$1,進度!$K:$K,"On-going")+COUNTIFS(進度!$A:$A,"&lt;&gt;Out of scope",進度!$N:$N,進度分析!$I16,進度!$M:$M,進度分析!$P$1,進度!$K:$K,"Fail")+COUNTIFS(進度!$A:$A,"&lt;&gt;Out of scope",進度!$N:$N,進度分析!$I16,進度!$M:$M,進度分析!$P$1,進度!$K:$K,"Reviewed")</f>
        <v>0</v>
      </c>
      <c r="Q16" s="1">
        <f>COUNTIFS(進度!$A:$A,"&lt;&gt;Out of scope",進度!$N:$N,進度分析!$I16,進度!$M:$M,"MP Product",進度!$K:$K,"On-going")+COUNTIFS(進度!$A:$A,"&lt;&gt;Out of scope",進度!$N:$N,進度分析!$I16,進度!$M:$M,"MP Product",進度!$K:$K,"Fail")+COUNTIFS(進度!$A:$A,"&lt;&gt;Out of scope",進度!$N:$N,進度分析!$I16,進度!$M:$M,"MP Product",進度!$K:$K,"Reviewed")</f>
        <v>0</v>
      </c>
      <c r="R16" s="1">
        <f t="shared" si="0"/>
        <v>0</v>
      </c>
    </row>
    <row r="17" spans="1:18" x14ac:dyDescent="0.4">
      <c r="A17" s="12" t="s">
        <v>5369</v>
      </c>
      <c r="B17" s="12" t="s">
        <v>5371</v>
      </c>
      <c r="C17" s="1">
        <f>SUMPRODUCT((進度!$P$2:$P$908=B17)*(1/COUNTIF(進度!$S$2:$S$908,進度!$S$2:$S$908)))</f>
        <v>6.0000000000000044</v>
      </c>
      <c r="D17" s="1">
        <f>COUNTIFS(進度!P:P,進度分析!B17,進度!K:K,"On-going")+COUNTIFS(進度!P:P,進度分析!B17,進度!K:K,"Fail")+COUNTIFS(進度!P:P,進度分析!B17,進度!K:K,"Reviewed")</f>
        <v>34</v>
      </c>
      <c r="E17" s="85">
        <f>COUNTIFS(進度!$A:$A,"&lt;&gt;Out of scope",進度!P:P,進度分析!B17,進度!K:K,"On-going",進度!Q:Q,$E$1)+COUNTIFS(進度!$A:$A,"&lt;&gt;Out of scope",進度!P:P,進度分析!B17,進度!K:K,"Fail",進度!Q:Q,$E$1)+COUNTIFS(進度!$A:$A,"&lt;&gt;Out of scope",進度!P:P,進度分析!B17,進度!K:K,"Reviewed",進度!Q:Q,$E$1)</f>
        <v>33</v>
      </c>
      <c r="F17" s="85">
        <f>COUNTIFS(進度!$A:$A,"&lt;&gt;Out of scope",進度!P:P,進度分析!B17,進度!K:K,"On-going",進度!Q:Q,$F$1)+COUNTIFS(進度!$A:$A,"&lt;&gt;Out of scope",進度!P:P,進度分析!B17,進度!K:K,"Fail",進度!Q:Q,$F$1)+COUNTIFS(進度!$A:$A,"&lt;&gt;Out of scope",進度!P:P,進度分析!B17,進度!K:K,"Reviewed",進度!Q:Q,$F$1)</f>
        <v>0</v>
      </c>
      <c r="G17" s="85">
        <f>COUNTIFS(進度!$A:$A,"&lt;&gt;Out of scope",進度!P:P,進度分析!B17,進度!K:K,"On-going",進度!Q:Q,$G$1)+COUNTIFS(進度!$A:$A,"&lt;&gt;Out of scope",進度!P:P,進度分析!B17,進度!K:K,"Fail",進度!Q:Q,$G$1)+COUNTIFS(進度!$A:$A,"&lt;&gt;Out of scope",進度!P:P,進度分析!B17,進度!K:K,"Reviewed",進度!Q:Q,$G$1)</f>
        <v>0</v>
      </c>
      <c r="I17" s="14" t="s">
        <v>5398</v>
      </c>
      <c r="J17" s="1">
        <v>0</v>
      </c>
      <c r="K17" s="1">
        <f>COUNTIFS(進度!$A:$A,"&lt;&gt;Out of scope",進度!$N:$N,進度分析!$I17,進度!$M:$M,進度分析!$K$1,進度!$K:$K,"On-going")+COUNTIFS(進度!$A:$A,"&lt;&gt;Out of scope",進度!$N:$N,進度分析!$I17,進度!$M:$M,進度分析!$K$1,進度!$K:$K,"Fail")+COUNTIFS(進度!$A:$A,"&lt;&gt;Out of scope",進度!$N:$N,進度分析!$I17,進度!$M:$M,進度分析!$K$1,進度!$K:$K,"Reviewed")</f>
        <v>0</v>
      </c>
      <c r="L17" s="1">
        <v>0</v>
      </c>
      <c r="M17" s="1">
        <f>COUNTIFS(進度!$A:$A,"&lt;&gt;Out of scope",進度!$N:$N,進度分析!$I17,進度!$M:$M,進度分析!$M$1,進度!$K:$K,"On-going")+COUNTIFS(進度!$A:$A,"&lt;&gt;Out of scope",進度!$N:$N,進度分析!$I17,進度!$M:$M,進度分析!$M$1,進度!$K:$K,"Fail")+COUNTIFS(進度!$A:$A,"&lt;&gt;Out of scope",進度!$N:$N,進度分析!$I17,進度!$M:$M,進度分析!$M$1,進度!$K:$K,"Reviewed")</f>
        <v>0</v>
      </c>
      <c r="N17" s="1">
        <v>0</v>
      </c>
      <c r="O17" s="1">
        <v>0</v>
      </c>
      <c r="P17" s="1">
        <v>0</v>
      </c>
      <c r="Q17" s="1">
        <f>COUNTIFS(進度!N:N,進度分析!I17)</f>
        <v>19</v>
      </c>
      <c r="R17" s="1">
        <f t="shared" si="0"/>
        <v>19</v>
      </c>
    </row>
    <row r="18" spans="1:18" x14ac:dyDescent="0.4">
      <c r="A18" s="12"/>
      <c r="B18" s="12" t="s">
        <v>5344</v>
      </c>
      <c r="C18" s="1">
        <f>SUMPRODUCT((進度!$P$2:$P$908=B18)*(1/COUNTIF(進度!$S$2:$S$908,進度!$S$2:$S$908)))</f>
        <v>0</v>
      </c>
      <c r="D18" s="1">
        <f>COUNTIFS(進度!P:P,進度分析!B18,進度!K:K,"On-going")+COUNTIFS(進度!P:P,進度分析!B18,進度!K:K,"Fail")+COUNTIFS(進度!P:P,進度分析!B18,進度!K:K,"Reviewed")</f>
        <v>0</v>
      </c>
      <c r="E18" s="85">
        <f>COUNTIFS(進度!$A:$A,"&lt;&gt;Out of scope",進度!P:P,進度分析!B18,進度!K:K,"On-going",進度!Q:Q,$E$1)+COUNTIFS(進度!$A:$A,"&lt;&gt;Out of scope",進度!P:P,進度分析!B18,進度!K:K,"Fail",進度!Q:Q,$E$1)+COUNTIFS(進度!$A:$A,"&lt;&gt;Out of scope",進度!P:P,進度分析!B18,進度!K:K,"Reviewed",進度!Q:Q,$E$1)</f>
        <v>0</v>
      </c>
      <c r="F18" s="85">
        <f>COUNTIFS(進度!$A:$A,"&lt;&gt;Out of scope",進度!P:P,進度分析!B18,進度!K:K,"On-going",進度!Q:Q,$F$1)+COUNTIFS(進度!$A:$A,"&lt;&gt;Out of scope",進度!P:P,進度分析!B18,進度!K:K,"Fail",進度!Q:Q,$F$1)+COUNTIFS(進度!$A:$A,"&lt;&gt;Out of scope",進度!P:P,進度分析!B18,進度!K:K,"Reviewed",進度!Q:Q,$F$1)</f>
        <v>0</v>
      </c>
      <c r="G18" s="85">
        <f>COUNTIFS(進度!$A:$A,"&lt;&gt;Out of scope",進度!P:P,進度分析!B18,進度!K:K,"On-going",進度!Q:Q,$G$1)+COUNTIFS(進度!$A:$A,"&lt;&gt;Out of scope",進度!P:P,進度分析!B18,進度!K:K,"Fail",進度!Q:Q,$G$1)+COUNTIFS(進度!$A:$A,"&lt;&gt;Out of scope",進度!P:P,進度分析!B18,進度!K:K,"Reviewed",進度!Q:Q,$G$1)</f>
        <v>0</v>
      </c>
      <c r="I18" s="1" t="s">
        <v>5397</v>
      </c>
      <c r="J18" s="1">
        <f t="shared" ref="J18:R18" si="1">SUM(J2:J17)</f>
        <v>0</v>
      </c>
      <c r="K18" s="1">
        <f t="shared" si="1"/>
        <v>14</v>
      </c>
      <c r="L18" s="1">
        <f t="shared" si="1"/>
        <v>19</v>
      </c>
      <c r="M18" s="1">
        <f t="shared" si="1"/>
        <v>0</v>
      </c>
      <c r="N18" s="1">
        <f t="shared" si="1"/>
        <v>0</v>
      </c>
      <c r="O18" s="1">
        <f t="shared" si="1"/>
        <v>0</v>
      </c>
      <c r="P18" s="1">
        <f t="shared" si="1"/>
        <v>2</v>
      </c>
      <c r="Q18" s="1">
        <f t="shared" si="1"/>
        <v>20</v>
      </c>
      <c r="R18" s="1">
        <f t="shared" si="1"/>
        <v>55</v>
      </c>
    </row>
    <row r="19" spans="1:18" x14ac:dyDescent="0.4">
      <c r="A19" s="12"/>
      <c r="B19" s="12" t="s">
        <v>5349</v>
      </c>
      <c r="C19" s="1">
        <f>SUMPRODUCT((進度!$P$2:$P$908=B19)*(1/COUNTIF(進度!$S$2:$S$908,進度!$S$2:$S$908)))</f>
        <v>0</v>
      </c>
      <c r="D19" s="1">
        <f>COUNTIFS(進度!P:P,進度分析!B19,進度!K:K,"On-going")+COUNTIFS(進度!P:P,進度分析!B19,進度!K:K,"Fail")+COUNTIFS(進度!P:P,進度分析!B19,進度!K:K,"Reviewed")</f>
        <v>0</v>
      </c>
      <c r="E19" s="85">
        <f>COUNTIFS(進度!$A:$A,"&lt;&gt;Out of scope",進度!P:P,進度分析!B19,進度!K:K,"On-going",進度!Q:Q,$E$1)+COUNTIFS(進度!$A:$A,"&lt;&gt;Out of scope",進度!P:P,進度分析!B19,進度!K:K,"Fail",進度!Q:Q,$E$1)+COUNTIFS(進度!$A:$A,"&lt;&gt;Out of scope",進度!P:P,進度分析!B19,進度!K:K,"Reviewed",進度!Q:Q,$E$1)</f>
        <v>0</v>
      </c>
      <c r="F19" s="85">
        <f>COUNTIFS(進度!$A:$A,"&lt;&gt;Out of scope",進度!P:P,進度分析!B19,進度!K:K,"On-going",進度!Q:Q,$F$1)+COUNTIFS(進度!$A:$A,"&lt;&gt;Out of scope",進度!P:P,進度分析!B19,進度!K:K,"Fail",進度!Q:Q,$F$1)+COUNTIFS(進度!$A:$A,"&lt;&gt;Out of scope",進度!P:P,進度分析!B19,進度!K:K,"Reviewed",進度!Q:Q,$F$1)</f>
        <v>0</v>
      </c>
      <c r="G19" s="85">
        <f>COUNTIFS(進度!$A:$A,"&lt;&gt;Out of scope",進度!P:P,進度分析!B19,進度!K:K,"On-going",進度!Q:Q,$G$1)+COUNTIFS(進度!$A:$A,"&lt;&gt;Out of scope",進度!P:P,進度分析!B19,進度!K:K,"Fail",進度!Q:Q,$G$1)+COUNTIFS(進度!$A:$A,"&lt;&gt;Out of scope",進度!P:P,進度分析!B19,進度!K:K,"Reviewed",進度!Q:Q,$G$1)</f>
        <v>0</v>
      </c>
    </row>
    <row r="20" spans="1:18" x14ac:dyDescent="0.4">
      <c r="A20" s="12" t="s">
        <v>7</v>
      </c>
      <c r="B20" s="12"/>
      <c r="C20" s="1">
        <f>Feature統計!AZ14-Feature統計!AW14</f>
        <v>17</v>
      </c>
      <c r="D20" s="1">
        <f>SUM(D2:D19)</f>
        <v>55</v>
      </c>
      <c r="E20" s="7"/>
      <c r="F20" s="7"/>
      <c r="G20" s="7"/>
    </row>
  </sheetData>
  <phoneticPr fontId="1" type="noConversion"/>
  <conditionalFormatting sqref="C2:C19">
    <cfRule type="expression" dxfId="1" priority="4">
      <formula>C2&gt;D2</formula>
    </cfRule>
  </conditionalFormatting>
  <conditionalFormatting sqref="I2:I16">
    <cfRule type="expression" dxfId="0" priority="2">
      <formula>R2=0</formula>
    </cfRule>
  </conditionalFormatting>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1DBB-71F6-459A-B2A7-26000C62860E}">
  <dimension ref="A1:M45"/>
  <sheetViews>
    <sheetView workbookViewId="0">
      <selection activeCell="B2" sqref="B2"/>
    </sheetView>
  </sheetViews>
  <sheetFormatPr defaultRowHeight="17" x14ac:dyDescent="0.4"/>
  <cols>
    <col min="1" max="1" width="21.54296875" customWidth="1"/>
    <col min="2" max="2" width="10.1796875" customWidth="1"/>
    <col min="3" max="3" width="10.90625" customWidth="1"/>
    <col min="4" max="4" width="11.453125" customWidth="1"/>
    <col min="8" max="8" width="15.6328125" customWidth="1"/>
    <col min="9" max="9" width="12.36328125" customWidth="1"/>
    <col min="10" max="10" width="11.90625" customWidth="1"/>
    <col min="13" max="13" width="11" customWidth="1"/>
  </cols>
  <sheetData>
    <row r="1" spans="1:13" s="8" customFormat="1" ht="51.5" customHeight="1" x14ac:dyDescent="0.4">
      <c r="A1" s="115" t="s">
        <v>7115</v>
      </c>
      <c r="B1" s="116" t="s">
        <v>7116</v>
      </c>
      <c r="C1" s="116" t="s">
        <v>7117</v>
      </c>
      <c r="D1" s="116" t="s">
        <v>7118</v>
      </c>
      <c r="E1" s="116" t="s">
        <v>7119</v>
      </c>
      <c r="F1" s="116" t="s">
        <v>7120</v>
      </c>
      <c r="G1" s="116" t="s">
        <v>7121</v>
      </c>
      <c r="H1" s="116" t="s">
        <v>7122</v>
      </c>
      <c r="I1" s="116" t="s">
        <v>7123</v>
      </c>
      <c r="J1" s="116" t="s">
        <v>7124</v>
      </c>
      <c r="K1" s="116" t="s">
        <v>7125</v>
      </c>
      <c r="L1" s="116" t="s">
        <v>7126</v>
      </c>
      <c r="M1" s="116" t="s">
        <v>7127</v>
      </c>
    </row>
    <row r="2" spans="1:13" x14ac:dyDescent="0.4">
      <c r="A2" s="12" t="str">
        <f>Feature統計!AV3</f>
        <v>Broadcast</v>
      </c>
      <c r="B2" s="1">
        <f>COUNTIFS(匯總複製!E:E,'PSA Report'!A2,匯總複製!B:B,"&lt;&gt;NA")</f>
        <v>63</v>
      </c>
      <c r="C2" s="1">
        <v>0</v>
      </c>
      <c r="D2" s="117">
        <v>1</v>
      </c>
      <c r="E2" s="1">
        <f>COUNTIFS(匯總複製!E:E,'PSA Report'!A2,匯總複製!B:B,"&lt;&gt;NA")</f>
        <v>63</v>
      </c>
      <c r="F2" s="1">
        <f>J2+L2</f>
        <v>49</v>
      </c>
      <c r="G2" s="117">
        <f>F2/E2</f>
        <v>0.77777777777777779</v>
      </c>
      <c r="H2" s="1">
        <f>COUNTIFS(匯總複製!E:E,'PSA Report'!A2,匯總複製!B:B,"&lt;&gt;NA",匯總複製!G:G,"On-going")+COUNTIFS(匯總複製!E:E,'PSA Report'!A2,匯總複製!B:B,"&lt;&gt;NA",匯總複製!G:G,"Reviewed")</f>
        <v>14</v>
      </c>
      <c r="I2" s="117">
        <f>H2/E2</f>
        <v>0.22222222222222221</v>
      </c>
      <c r="J2" s="1">
        <f>COUNTIFS(匯總複製!E:E,'PSA Report'!A2,匯總複製!B:B,"&lt;&gt;NA",匯總複製!G:G,"Pass")+COUNTIFS(匯總複製!E:E,'PSA Report'!A2,匯總複製!B:B,"&lt;&gt;NA",匯總複製!G:G,"StagePass")</f>
        <v>44</v>
      </c>
      <c r="K2" s="117">
        <f>J2/E2</f>
        <v>0.69841269841269837</v>
      </c>
      <c r="L2" s="1">
        <f>COUNTIFS(匯總複製!E:E,'PSA Report'!A2,匯總複製!B:B,"&lt;&gt;NA",匯總複製!G:G,"Fail")</f>
        <v>5</v>
      </c>
      <c r="M2" s="117">
        <f>L2/E2</f>
        <v>7.9365079365079361E-2</v>
      </c>
    </row>
    <row r="3" spans="1:13" x14ac:dyDescent="0.4">
      <c r="A3" s="12" t="str">
        <f>Feature統計!AV4</f>
        <v>Connectivity</v>
      </c>
      <c r="B3" s="1">
        <f>COUNTIFS(匯總複製!E:E,'PSA Report'!A3,匯總複製!B:B,"&lt;&gt;NA")</f>
        <v>33</v>
      </c>
      <c r="C3" s="1">
        <v>0</v>
      </c>
      <c r="D3" s="117">
        <v>1</v>
      </c>
      <c r="E3" s="1">
        <f>COUNTIFS(匯總複製!E:E,'PSA Report'!A3,匯總複製!B:B,"&lt;&gt;NA")</f>
        <v>33</v>
      </c>
      <c r="F3" s="1">
        <f t="shared" ref="F3:F12" si="0">J3+L3</f>
        <v>33</v>
      </c>
      <c r="G3" s="117">
        <f t="shared" ref="G3:G12" si="1">F3/E3</f>
        <v>1</v>
      </c>
      <c r="H3" s="1">
        <f>COUNTIFS(匯總複製!E:E,'PSA Report'!A3,匯總複製!B:B,"&lt;&gt;NA",匯總複製!G:G,"On-going")+COUNTIFS(匯總複製!E:E,'PSA Report'!A3,匯總複製!B:B,"&lt;&gt;NA",匯總複製!G:G,"Reviewed")</f>
        <v>0</v>
      </c>
      <c r="I3" s="117">
        <f t="shared" ref="I3:I12" si="2">H3/E3</f>
        <v>0</v>
      </c>
      <c r="J3" s="1">
        <f>COUNTIFS(匯總複製!E:E,'PSA Report'!A3,匯總複製!B:B,"&lt;&gt;NA",匯總複製!G:G,"Pass")+COUNTIFS(匯總複製!E:E,'PSA Report'!A3,匯總複製!B:B,"&lt;&gt;NA",匯總複製!G:G,"StagePass")</f>
        <v>28</v>
      </c>
      <c r="K3" s="117">
        <f t="shared" ref="K3:K12" si="3">J3/E3</f>
        <v>0.84848484848484851</v>
      </c>
      <c r="L3" s="1">
        <f>COUNTIFS(匯總複製!E:E,'PSA Report'!A3,匯總複製!B:B,"&lt;&gt;NA",匯總複製!G:G,"Fail")</f>
        <v>5</v>
      </c>
      <c r="M3" s="117">
        <f t="shared" ref="M3:M12" si="4">L3/E3</f>
        <v>0.15151515151515152</v>
      </c>
    </row>
    <row r="4" spans="1:13" x14ac:dyDescent="0.4">
      <c r="A4" s="12" t="str">
        <f>Feature統計!AV5</f>
        <v>CyberSecurity</v>
      </c>
      <c r="B4" s="1">
        <f>COUNTIFS(匯總複製!E:E,'PSA Report'!A4,匯總複製!B:B,"&lt;&gt;NA")</f>
        <v>5</v>
      </c>
      <c r="C4" s="1">
        <v>0</v>
      </c>
      <c r="D4" s="117">
        <v>1</v>
      </c>
      <c r="E4" s="1">
        <f>COUNTIFS(匯總複製!E:E,'PSA Report'!A4,匯總複製!B:B,"&lt;&gt;NA")</f>
        <v>5</v>
      </c>
      <c r="F4" s="1">
        <f t="shared" si="0"/>
        <v>5</v>
      </c>
      <c r="G4" s="117">
        <f t="shared" si="1"/>
        <v>1</v>
      </c>
      <c r="H4" s="1">
        <f>COUNTIFS(匯總複製!E:E,'PSA Report'!A4,匯總複製!B:B,"&lt;&gt;NA",匯總複製!G:G,"On-going")+COUNTIFS(匯總複製!E:E,'PSA Report'!A4,匯總複製!B:B,"&lt;&gt;NA",匯總複製!G:G,"Reviewed")</f>
        <v>0</v>
      </c>
      <c r="I4" s="117">
        <f t="shared" si="2"/>
        <v>0</v>
      </c>
      <c r="J4" s="1">
        <f>COUNTIFS(匯總複製!E:E,'PSA Report'!A4,匯總複製!B:B,"&lt;&gt;NA",匯總複製!G:G,"Pass")+COUNTIFS(匯總複製!E:E,'PSA Report'!A4,匯總複製!B:B,"&lt;&gt;NA",匯總複製!G:G,"StagePass")</f>
        <v>5</v>
      </c>
      <c r="K4" s="117">
        <f t="shared" si="3"/>
        <v>1</v>
      </c>
      <c r="L4" s="1">
        <f>COUNTIFS(匯總複製!E:E,'PSA Report'!A4,匯總複製!B:B,"&lt;&gt;NA",匯總複製!G:G,"Fail")</f>
        <v>0</v>
      </c>
      <c r="M4" s="117">
        <f t="shared" si="4"/>
        <v>0</v>
      </c>
    </row>
    <row r="5" spans="1:13" x14ac:dyDescent="0.4">
      <c r="A5" s="12" t="str">
        <f>Feature統計!AV6</f>
        <v>Diagnostic</v>
      </c>
      <c r="B5" s="1">
        <f>COUNTIFS(匯總複製!E:E,'PSA Report'!A5,匯總複製!B:B,"&lt;&gt;NA")</f>
        <v>158</v>
      </c>
      <c r="C5" s="1">
        <v>0</v>
      </c>
      <c r="D5" s="117">
        <v>1</v>
      </c>
      <c r="E5" s="1">
        <f>COUNTIFS(匯總複製!E:E,'PSA Report'!A5,匯總複製!B:B,"&lt;&gt;NA")</f>
        <v>158</v>
      </c>
      <c r="F5" s="1">
        <f t="shared" si="0"/>
        <v>156</v>
      </c>
      <c r="G5" s="117">
        <f t="shared" si="1"/>
        <v>0.98734177215189878</v>
      </c>
      <c r="H5" s="1">
        <f>COUNTIFS(匯總複製!E:E,'PSA Report'!A5,匯總複製!B:B,"&lt;&gt;NA",匯總複製!G:G,"On-going")+COUNTIFS(匯總複製!E:E,'PSA Report'!A5,匯總複製!B:B,"&lt;&gt;NA",匯總複製!G:G,"Reviewed")</f>
        <v>2</v>
      </c>
      <c r="I5" s="117">
        <f t="shared" si="2"/>
        <v>1.2658227848101266E-2</v>
      </c>
      <c r="J5" s="1">
        <f>COUNTIFS(匯總複製!E:E,'PSA Report'!A5,匯總複製!B:B,"&lt;&gt;NA",匯總複製!G:G,"Pass")+COUNTIFS(匯總複製!E:E,'PSA Report'!A5,匯總複製!B:B,"&lt;&gt;NA",匯總複製!G:G,"StagePass")</f>
        <v>156</v>
      </c>
      <c r="K5" s="117">
        <f t="shared" si="3"/>
        <v>0.98734177215189878</v>
      </c>
      <c r="L5" s="1">
        <f>COUNTIFS(匯總複製!E:E,'PSA Report'!A5,匯總複製!B:B,"&lt;&gt;NA",匯總複製!G:G,"Fail")</f>
        <v>0</v>
      </c>
      <c r="M5" s="117">
        <f t="shared" si="4"/>
        <v>0</v>
      </c>
    </row>
    <row r="6" spans="1:13" x14ac:dyDescent="0.4">
      <c r="A6" s="12" t="str">
        <f>Feature統計!AV7</f>
        <v>Electrical Engineering</v>
      </c>
      <c r="B6" s="1">
        <f>COUNTIFS(匯總複製!E:E,'PSA Report'!A6,匯總複製!B:B,"&lt;&gt;NA")</f>
        <v>20</v>
      </c>
      <c r="C6" s="1">
        <v>0</v>
      </c>
      <c r="D6" s="117">
        <v>1</v>
      </c>
      <c r="E6" s="1">
        <f>COUNTIFS(匯總複製!E:E,'PSA Report'!A6,匯總複製!B:B,"&lt;&gt;NA")</f>
        <v>20</v>
      </c>
      <c r="F6" s="1">
        <f t="shared" si="0"/>
        <v>20</v>
      </c>
      <c r="G6" s="117">
        <f t="shared" si="1"/>
        <v>1</v>
      </c>
      <c r="H6" s="1">
        <f>COUNTIFS(匯總複製!E:E,'PSA Report'!A6,匯總複製!B:B,"&lt;&gt;NA",匯總複製!G:G,"On-going")+COUNTIFS(匯總複製!E:E,'PSA Report'!A6,匯總複製!B:B,"&lt;&gt;NA",匯總複製!G:G,"Reviewed")</f>
        <v>0</v>
      </c>
      <c r="I6" s="117">
        <f t="shared" si="2"/>
        <v>0</v>
      </c>
      <c r="J6" s="1">
        <f>COUNTIFS(匯總複製!E:E,'PSA Report'!A6,匯總複製!B:B,"&lt;&gt;NA",匯總複製!G:G,"Pass")+COUNTIFS(匯總複製!E:E,'PSA Report'!A6,匯總複製!B:B,"&lt;&gt;NA",匯總複製!G:G,"StagePass")</f>
        <v>18</v>
      </c>
      <c r="K6" s="117">
        <f t="shared" si="3"/>
        <v>0.9</v>
      </c>
      <c r="L6" s="1">
        <f>COUNTIFS(匯總複製!E:E,'PSA Report'!A6,匯總複製!B:B,"&lt;&gt;NA",匯總複製!G:G,"Fail")</f>
        <v>2</v>
      </c>
      <c r="M6" s="117">
        <f t="shared" si="4"/>
        <v>0.1</v>
      </c>
    </row>
    <row r="7" spans="1:13" x14ac:dyDescent="0.4">
      <c r="A7" s="12" t="str">
        <f>Feature統計!AV8</f>
        <v>LifeCycle</v>
      </c>
      <c r="B7" s="1">
        <f>COUNTIFS(匯總複製!E:E,'PSA Report'!A7,匯總複製!B:B,"&lt;&gt;NA")</f>
        <v>34</v>
      </c>
      <c r="C7" s="1">
        <v>0</v>
      </c>
      <c r="D7" s="117">
        <v>1</v>
      </c>
      <c r="E7" s="1">
        <f>COUNTIFS(匯總複製!E:E,'PSA Report'!A7,匯總複製!B:B,"&lt;&gt;NA")</f>
        <v>34</v>
      </c>
      <c r="F7" s="1">
        <f t="shared" si="0"/>
        <v>34</v>
      </c>
      <c r="G7" s="117">
        <f t="shared" si="1"/>
        <v>1</v>
      </c>
      <c r="H7" s="1">
        <f>COUNTIFS(匯總複製!E:E,'PSA Report'!A7,匯總複製!B:B,"&lt;&gt;NA",匯總複製!G:G,"On-going")+COUNTIFS(匯總複製!E:E,'PSA Report'!A7,匯總複製!B:B,"&lt;&gt;NA",匯總複製!G:G,"Reviewed")</f>
        <v>0</v>
      </c>
      <c r="I7" s="117">
        <f t="shared" si="2"/>
        <v>0</v>
      </c>
      <c r="J7" s="1">
        <f>COUNTIFS(匯總複製!E:E,'PSA Report'!A7,匯總複製!B:B,"&lt;&gt;NA",匯總複製!G:G,"Pass")+COUNTIFS(匯總複製!E:E,'PSA Report'!A7,匯總複製!B:B,"&lt;&gt;NA",匯總複製!G:G,"StagePass")</f>
        <v>34</v>
      </c>
      <c r="K7" s="117">
        <f t="shared" si="3"/>
        <v>1</v>
      </c>
      <c r="L7" s="1">
        <f>COUNTIFS(匯總複製!E:E,'PSA Report'!A7,匯總複製!B:B,"&lt;&gt;NA",匯總複製!G:G,"Fail")</f>
        <v>0</v>
      </c>
      <c r="M7" s="117">
        <f t="shared" si="4"/>
        <v>0</v>
      </c>
    </row>
    <row r="8" spans="1:13" x14ac:dyDescent="0.4">
      <c r="A8" s="12" t="str">
        <f>Feature統計!AV9</f>
        <v>Miscellaneous</v>
      </c>
      <c r="B8" s="1">
        <f>COUNTIFS(匯總複製!E:E,'PSA Report'!A8,匯總複製!B:B,"&lt;&gt;NA")</f>
        <v>119</v>
      </c>
      <c r="C8" s="1">
        <v>0</v>
      </c>
      <c r="D8" s="117">
        <v>1</v>
      </c>
      <c r="E8" s="1">
        <f>COUNTIFS(匯總複製!E:E,'PSA Report'!A8,匯總複製!B:B,"&lt;&gt;NA")</f>
        <v>119</v>
      </c>
      <c r="F8" s="1">
        <f t="shared" si="0"/>
        <v>115</v>
      </c>
      <c r="G8" s="117">
        <f t="shared" si="1"/>
        <v>0.96638655462184875</v>
      </c>
      <c r="H8" s="1">
        <f>COUNTIFS(匯總複製!E:E,'PSA Report'!A8,匯總複製!B:B,"&lt;&gt;NA",匯總複製!G:G,"On-going")+COUNTIFS(匯總複製!E:E,'PSA Report'!A8,匯總複製!B:B,"&lt;&gt;NA",匯總複製!G:G,"Reviewed")</f>
        <v>4</v>
      </c>
      <c r="I8" s="117">
        <f t="shared" si="2"/>
        <v>3.3613445378151259E-2</v>
      </c>
      <c r="J8" s="1">
        <f>COUNTIFS(匯總複製!E:E,'PSA Report'!A8,匯總複製!B:B,"&lt;&gt;NA",匯總複製!G:G,"Pass")+COUNTIFS(匯總複製!E:E,'PSA Report'!A8,匯總複製!B:B,"&lt;&gt;NA",匯總複製!G:G,"StagePass")</f>
        <v>115</v>
      </c>
      <c r="K8" s="117">
        <f t="shared" si="3"/>
        <v>0.96638655462184875</v>
      </c>
      <c r="L8" s="1">
        <f>COUNTIFS(匯總複製!E:E,'PSA Report'!A8,匯總複製!B:B,"&lt;&gt;NA",匯總複製!G:G,"Fail")</f>
        <v>0</v>
      </c>
      <c r="M8" s="117">
        <f t="shared" si="4"/>
        <v>0</v>
      </c>
    </row>
    <row r="9" spans="1:13" x14ac:dyDescent="0.4">
      <c r="A9" s="12" t="str">
        <f>Feature統計!AV10</f>
        <v>Networks &amp; Protocols</v>
      </c>
      <c r="B9" s="1">
        <f>COUNTIFS(匯總複製!E:E,'PSA Report'!A9,匯總複製!B:B,"&lt;&gt;NA")</f>
        <v>23</v>
      </c>
      <c r="C9" s="1">
        <v>0</v>
      </c>
      <c r="D9" s="117">
        <v>1</v>
      </c>
      <c r="E9" s="1">
        <f>COUNTIFS(匯總複製!E:E,'PSA Report'!A9,匯總複製!B:B,"&lt;&gt;NA")</f>
        <v>23</v>
      </c>
      <c r="F9" s="1">
        <f t="shared" si="0"/>
        <v>23</v>
      </c>
      <c r="G9" s="117">
        <f t="shared" si="1"/>
        <v>1</v>
      </c>
      <c r="H9" s="1">
        <f>COUNTIFS(匯總複製!E:E,'PSA Report'!A9,匯總複製!B:B,"&lt;&gt;NA",匯總複製!G:G,"On-going")+COUNTIFS(匯總複製!E:E,'PSA Report'!A9,匯總複製!B:B,"&lt;&gt;NA",匯總複製!G:G,"Reviewed")</f>
        <v>0</v>
      </c>
      <c r="I9" s="117">
        <f t="shared" si="2"/>
        <v>0</v>
      </c>
      <c r="J9" s="1">
        <f>COUNTIFS(匯總複製!E:E,'PSA Report'!A9,匯總複製!B:B,"&lt;&gt;NA",匯總複製!G:G,"Pass")+COUNTIFS(匯總複製!E:E,'PSA Report'!A9,匯總複製!B:B,"&lt;&gt;NA",匯總複製!G:G,"StagePass")</f>
        <v>23</v>
      </c>
      <c r="K9" s="117">
        <f t="shared" si="3"/>
        <v>1</v>
      </c>
      <c r="L9" s="1">
        <f>COUNTIFS(匯總複製!E:E,'PSA Report'!A9,匯總複製!B:B,"&lt;&gt;NA",匯總複製!G:G,"Fail")</f>
        <v>0</v>
      </c>
      <c r="M9" s="117">
        <f t="shared" si="4"/>
        <v>0</v>
      </c>
    </row>
    <row r="10" spans="1:13" x14ac:dyDescent="0.4">
      <c r="A10" s="12" t="str">
        <f>Feature統計!AV11</f>
        <v>Positioning</v>
      </c>
      <c r="B10" s="1">
        <f>COUNTIFS(匯總複製!E:E,'PSA Report'!A10,匯總複製!B:B,"&lt;&gt;NA")</f>
        <v>38</v>
      </c>
      <c r="C10" s="1">
        <v>0</v>
      </c>
      <c r="D10" s="117">
        <v>1</v>
      </c>
      <c r="E10" s="1">
        <f>COUNTIFS(匯總複製!E:E,'PSA Report'!A10,匯總複製!B:B,"&lt;&gt;NA")</f>
        <v>38</v>
      </c>
      <c r="F10" s="1">
        <f t="shared" si="0"/>
        <v>38</v>
      </c>
      <c r="G10" s="117">
        <f t="shared" si="1"/>
        <v>1</v>
      </c>
      <c r="H10" s="1">
        <f>COUNTIFS(匯總複製!E:E,'PSA Report'!A10,匯總複製!B:B,"&lt;&gt;NA",匯總複製!G:G,"On-going")+COUNTIFS(匯總複製!E:E,'PSA Report'!A10,匯總複製!B:B,"&lt;&gt;NA",匯總複製!G:G,"Reviewed")</f>
        <v>0</v>
      </c>
      <c r="I10" s="117">
        <f t="shared" si="2"/>
        <v>0</v>
      </c>
      <c r="J10" s="1">
        <f>COUNTIFS(匯總複製!E:E,'PSA Report'!A10,匯總複製!B:B,"&lt;&gt;NA",匯總複製!G:G,"Pass")+COUNTIFS(匯總複製!E:E,'PSA Report'!A10,匯總複製!B:B,"&lt;&gt;NA",匯總複製!G:G,"StagePass")</f>
        <v>35</v>
      </c>
      <c r="K10" s="117">
        <f t="shared" si="3"/>
        <v>0.92105263157894735</v>
      </c>
      <c r="L10" s="1">
        <f>COUNTIFS(匯總複製!E:E,'PSA Report'!A10,匯總複製!B:B,"&lt;&gt;NA",匯總複製!G:G,"Fail")</f>
        <v>3</v>
      </c>
      <c r="M10" s="117">
        <f t="shared" si="4"/>
        <v>7.8947368421052627E-2</v>
      </c>
    </row>
    <row r="11" spans="1:13" x14ac:dyDescent="0.4">
      <c r="A11" s="12" t="str">
        <f>Feature統計!AV12</f>
        <v>Quality</v>
      </c>
      <c r="B11" s="1">
        <f>COUNTIFS(匯總複製!E:E,'PSA Report'!A11,匯總複製!B:B,"&lt;&gt;NA")</f>
        <v>90</v>
      </c>
      <c r="C11" s="1">
        <v>0</v>
      </c>
      <c r="D11" s="117">
        <v>1</v>
      </c>
      <c r="E11" s="1">
        <f>COUNTIFS(匯總複製!E:E,'PSA Report'!A11,匯總複製!B:B,"&lt;&gt;NA")</f>
        <v>90</v>
      </c>
      <c r="F11" s="1">
        <f t="shared" si="0"/>
        <v>90</v>
      </c>
      <c r="G11" s="117">
        <f t="shared" si="1"/>
        <v>1</v>
      </c>
      <c r="H11" s="1">
        <f>COUNTIFS(匯總複製!E:E,'PSA Report'!A11,匯總複製!B:B,"&lt;&gt;NA",匯總複製!G:G,"On-going")+COUNTIFS(匯總複製!E:E,'PSA Report'!A11,匯總複製!B:B,"&lt;&gt;NA",匯總複製!G:G,"Reviewed")</f>
        <v>0</v>
      </c>
      <c r="I11" s="117">
        <f t="shared" si="2"/>
        <v>0</v>
      </c>
      <c r="J11" s="1">
        <f>COUNTIFS(匯總複製!E:E,'PSA Report'!A11,匯總複製!B:B,"&lt;&gt;NA",匯總複製!G:G,"Pass")+COUNTIFS(匯總複製!E:E,'PSA Report'!A11,匯總複製!B:B,"&lt;&gt;NA",匯總複製!G:G,"StagePass")</f>
        <v>87</v>
      </c>
      <c r="K11" s="117">
        <f t="shared" si="3"/>
        <v>0.96666666666666667</v>
      </c>
      <c r="L11" s="1">
        <f>COUNTIFS(匯總複製!E:E,'PSA Report'!A11,匯總複製!B:B,"&lt;&gt;NA",匯總複製!G:G,"Fail")</f>
        <v>3</v>
      </c>
      <c r="M11" s="117">
        <f t="shared" si="4"/>
        <v>3.3333333333333333E-2</v>
      </c>
    </row>
    <row r="12" spans="1:13" x14ac:dyDescent="0.4">
      <c r="A12" s="12" t="str">
        <f>Feature統計!AV13</f>
        <v>Xcall</v>
      </c>
      <c r="B12" s="1">
        <f>COUNTIFS(匯總複製!E:E,'PSA Report'!A12,匯總複製!B:B,"&lt;&gt;NA")</f>
        <v>86</v>
      </c>
      <c r="C12" s="1">
        <v>0</v>
      </c>
      <c r="D12" s="117">
        <v>1</v>
      </c>
      <c r="E12" s="1">
        <f>COUNTIFS(匯總複製!E:E,'PSA Report'!A12,匯總複製!B:B,"&lt;&gt;NA")</f>
        <v>86</v>
      </c>
      <c r="F12" s="1">
        <f t="shared" si="0"/>
        <v>86</v>
      </c>
      <c r="G12" s="117">
        <f t="shared" si="1"/>
        <v>1</v>
      </c>
      <c r="H12" s="1">
        <f>COUNTIFS(匯總複製!E:E,'PSA Report'!A12,匯總複製!B:B,"&lt;&gt;NA",匯總複製!G:G,"On-going")+COUNTIFS(匯總複製!E:E,'PSA Report'!A12,匯總複製!B:B,"&lt;&gt;NA",匯總複製!G:G,"Reviewed")</f>
        <v>0</v>
      </c>
      <c r="I12" s="117">
        <f t="shared" si="2"/>
        <v>0</v>
      </c>
      <c r="J12" s="1">
        <f>COUNTIFS(匯總複製!E:E,'PSA Report'!A12,匯總複製!B:B,"&lt;&gt;NA",匯總複製!G:G,"Pass")+COUNTIFS(匯總複製!E:E,'PSA Report'!A12,匯總複製!B:B,"&lt;&gt;NA",匯總複製!G:G,"StagePass")</f>
        <v>86</v>
      </c>
      <c r="K12" s="117">
        <f t="shared" si="3"/>
        <v>1</v>
      </c>
      <c r="L12" s="1">
        <f>COUNTIFS(匯總複製!E:E,'PSA Report'!A12,匯總複製!B:B,"&lt;&gt;NA",匯總複製!G:G,"Fail")</f>
        <v>0</v>
      </c>
      <c r="M12" s="117">
        <f t="shared" si="4"/>
        <v>0</v>
      </c>
    </row>
    <row r="14" spans="1:13" x14ac:dyDescent="0.4">
      <c r="A14" s="12"/>
      <c r="B14" s="136" t="s">
        <v>7177</v>
      </c>
      <c r="C14" s="137" t="s">
        <v>7178</v>
      </c>
      <c r="D14" s="1" t="s">
        <v>7179</v>
      </c>
    </row>
    <row r="15" spans="1:13" x14ac:dyDescent="0.4">
      <c r="A15" s="12" t="s">
        <v>7175</v>
      </c>
      <c r="B15" s="1">
        <f>J8</f>
        <v>115</v>
      </c>
      <c r="C15" s="1">
        <f>L8</f>
        <v>0</v>
      </c>
      <c r="D15" s="1">
        <f>H8</f>
        <v>4</v>
      </c>
    </row>
    <row r="16" spans="1:13" x14ac:dyDescent="0.4">
      <c r="A16" s="12" t="s">
        <v>7176</v>
      </c>
      <c r="B16" s="1">
        <f>J11</f>
        <v>87</v>
      </c>
      <c r="C16" s="1">
        <f>L11</f>
        <v>3</v>
      </c>
      <c r="D16" s="1">
        <f>H11</f>
        <v>0</v>
      </c>
    </row>
    <row r="17" spans="1:4" x14ac:dyDescent="0.4">
      <c r="A17" s="12" t="s">
        <v>7174</v>
      </c>
      <c r="B17" s="1">
        <f>J6</f>
        <v>18</v>
      </c>
      <c r="C17" s="1">
        <f>L6</f>
        <v>2</v>
      </c>
      <c r="D17" s="1">
        <f>H6</f>
        <v>0</v>
      </c>
    </row>
    <row r="18" spans="1:4" x14ac:dyDescent="0.4">
      <c r="A18" s="12" t="s">
        <v>7173</v>
      </c>
      <c r="B18" s="1">
        <f>J4</f>
        <v>5</v>
      </c>
      <c r="C18" s="1">
        <f>L4</f>
        <v>0</v>
      </c>
      <c r="D18" s="1">
        <f>H4</f>
        <v>0</v>
      </c>
    </row>
    <row r="19" spans="1:4" x14ac:dyDescent="0.4">
      <c r="A19" s="12" t="s">
        <v>7172</v>
      </c>
      <c r="B19" s="1">
        <f>J2</f>
        <v>44</v>
      </c>
      <c r="C19" s="1">
        <f>L2</f>
        <v>5</v>
      </c>
      <c r="D19" s="1">
        <f>H2</f>
        <v>14</v>
      </c>
    </row>
    <row r="20" spans="1:4" x14ac:dyDescent="0.4">
      <c r="A20" s="12" t="s">
        <v>7171</v>
      </c>
      <c r="B20" s="1">
        <f>J10</f>
        <v>35</v>
      </c>
      <c r="C20" s="1">
        <f>L10</f>
        <v>3</v>
      </c>
      <c r="D20" s="1">
        <f>H10</f>
        <v>0</v>
      </c>
    </row>
    <row r="21" spans="1:4" x14ac:dyDescent="0.4">
      <c r="A21" s="12" t="s">
        <v>7170</v>
      </c>
      <c r="B21" s="1">
        <f>J9</f>
        <v>23</v>
      </c>
      <c r="C21" s="1">
        <f>L9</f>
        <v>0</v>
      </c>
      <c r="D21" s="1">
        <f>H9</f>
        <v>0</v>
      </c>
    </row>
    <row r="22" spans="1:4" x14ac:dyDescent="0.4">
      <c r="A22" s="12" t="s">
        <v>7169</v>
      </c>
      <c r="B22" s="1">
        <f>J5</f>
        <v>156</v>
      </c>
      <c r="C22" s="1">
        <f>L5</f>
        <v>0</v>
      </c>
      <c r="D22" s="1">
        <f>H5</f>
        <v>2</v>
      </c>
    </row>
    <row r="23" spans="1:4" x14ac:dyDescent="0.4">
      <c r="A23" s="12" t="s">
        <v>7168</v>
      </c>
      <c r="B23" s="1">
        <f>J7</f>
        <v>34</v>
      </c>
      <c r="C23" s="1">
        <f>L7</f>
        <v>0</v>
      </c>
      <c r="D23" s="1">
        <f>H7</f>
        <v>0</v>
      </c>
    </row>
    <row r="24" spans="1:4" x14ac:dyDescent="0.4">
      <c r="A24" s="12" t="s">
        <v>7167</v>
      </c>
      <c r="B24" s="1">
        <f>J3</f>
        <v>28</v>
      </c>
      <c r="C24" s="1">
        <f>L3</f>
        <v>5</v>
      </c>
      <c r="D24" s="1">
        <f>H3</f>
        <v>0</v>
      </c>
    </row>
    <row r="25" spans="1:4" x14ac:dyDescent="0.4">
      <c r="A25" s="12" t="s">
        <v>7166</v>
      </c>
      <c r="B25" s="1">
        <f>J12</f>
        <v>86</v>
      </c>
      <c r="C25" s="1">
        <f>L12</f>
        <v>0</v>
      </c>
      <c r="D25" s="1">
        <f>H12</f>
        <v>0</v>
      </c>
    </row>
    <row r="26" spans="1:4" x14ac:dyDescent="0.4">
      <c r="A26" s="12" t="s">
        <v>7165</v>
      </c>
      <c r="B26" s="1">
        <f>SUM(B15:B25)</f>
        <v>631</v>
      </c>
      <c r="C26" s="1">
        <f>SUM(C15:C25)</f>
        <v>18</v>
      </c>
      <c r="D26" s="1">
        <f>SUM(D15:D25)</f>
        <v>20</v>
      </c>
    </row>
    <row r="33" spans="1:4" x14ac:dyDescent="0.4">
      <c r="A33" s="12"/>
      <c r="B33" s="136" t="s">
        <v>7177</v>
      </c>
      <c r="C33" s="137" t="s">
        <v>7178</v>
      </c>
      <c r="D33" s="1" t="s">
        <v>7179</v>
      </c>
    </row>
    <row r="34" spans="1:4" x14ac:dyDescent="0.4">
      <c r="A34" s="12" t="s">
        <v>7175</v>
      </c>
      <c r="B34" s="1">
        <f>Feature統計!AW9</f>
        <v>14</v>
      </c>
      <c r="C34" s="1">
        <f>Feature統計!AX9</f>
        <v>0</v>
      </c>
      <c r="D34" s="1">
        <f>Feature統計!AY9</f>
        <v>1</v>
      </c>
    </row>
    <row r="35" spans="1:4" x14ac:dyDescent="0.4">
      <c r="A35" s="12" t="s">
        <v>7176</v>
      </c>
      <c r="B35" s="1">
        <f>Feature統計!AW12</f>
        <v>17</v>
      </c>
      <c r="C35" s="1">
        <f>Feature統計!AX12</f>
        <v>2</v>
      </c>
      <c r="D35" s="1">
        <f>Feature統計!AY12</f>
        <v>1</v>
      </c>
    </row>
    <row r="36" spans="1:4" x14ac:dyDescent="0.4">
      <c r="A36" s="12" t="s">
        <v>7174</v>
      </c>
      <c r="B36" s="1">
        <f>Feature統計!AW7</f>
        <v>7</v>
      </c>
      <c r="C36" s="1">
        <f>Feature統計!AX7</f>
        <v>4</v>
      </c>
      <c r="D36" s="1">
        <f>Feature統計!AY7</f>
        <v>0</v>
      </c>
    </row>
    <row r="37" spans="1:4" x14ac:dyDescent="0.4">
      <c r="A37" s="12" t="s">
        <v>7173</v>
      </c>
      <c r="B37" s="1">
        <f>Feature統計!AW5</f>
        <v>1</v>
      </c>
      <c r="C37" s="1">
        <f>Feature統計!AX5</f>
        <v>0</v>
      </c>
      <c r="D37" s="1">
        <f>Feature統計!AY5</f>
        <v>0</v>
      </c>
    </row>
    <row r="38" spans="1:4" x14ac:dyDescent="0.4">
      <c r="A38" s="12" t="s">
        <v>7172</v>
      </c>
      <c r="B38" s="1">
        <f>Feature統計!AW3</f>
        <v>7</v>
      </c>
      <c r="C38" s="1">
        <f>Feature統計!AX3</f>
        <v>0</v>
      </c>
      <c r="D38" s="1">
        <f>Feature統計!AY3</f>
        <v>0</v>
      </c>
    </row>
    <row r="39" spans="1:4" x14ac:dyDescent="0.4">
      <c r="A39" s="12" t="s">
        <v>7171</v>
      </c>
      <c r="B39" s="1">
        <f>Feature統計!AW11</f>
        <v>7</v>
      </c>
      <c r="C39" s="1">
        <f>Feature統計!AX11</f>
        <v>1</v>
      </c>
      <c r="D39" s="1">
        <f>Feature統計!AY11</f>
        <v>0</v>
      </c>
    </row>
    <row r="40" spans="1:4" x14ac:dyDescent="0.4">
      <c r="A40" s="12" t="s">
        <v>7170</v>
      </c>
      <c r="B40" s="1">
        <f>Feature統計!AW10</f>
        <v>10</v>
      </c>
      <c r="C40" s="1">
        <f>Feature統計!AX10</f>
        <v>0</v>
      </c>
      <c r="D40" s="1">
        <f>Feature統計!AY10</f>
        <v>0</v>
      </c>
    </row>
    <row r="41" spans="1:4" x14ac:dyDescent="0.4">
      <c r="A41" s="12" t="s">
        <v>7169</v>
      </c>
      <c r="B41" s="1">
        <f>Feature統計!AW6</f>
        <v>16</v>
      </c>
      <c r="C41" s="1">
        <f>Feature統計!AX6</f>
        <v>0</v>
      </c>
      <c r="D41" s="1">
        <f>Feature統計!AY6</f>
        <v>2</v>
      </c>
    </row>
    <row r="42" spans="1:4" x14ac:dyDescent="0.4">
      <c r="A42" s="12" t="s">
        <v>7168</v>
      </c>
      <c r="B42" s="1">
        <f>Feature統計!AW8</f>
        <v>4</v>
      </c>
      <c r="C42" s="1">
        <f>Feature統計!AX8</f>
        <v>0</v>
      </c>
      <c r="D42" s="1">
        <f>Feature統計!AY8</f>
        <v>0</v>
      </c>
    </row>
    <row r="43" spans="1:4" x14ac:dyDescent="0.4">
      <c r="A43" s="12" t="s">
        <v>7167</v>
      </c>
      <c r="B43" s="1">
        <f>Feature統計!AW4</f>
        <v>8</v>
      </c>
      <c r="C43" s="1">
        <f>Feature統計!AX4</f>
        <v>1</v>
      </c>
      <c r="D43" s="1">
        <f>Feature統計!AY4</f>
        <v>1</v>
      </c>
    </row>
    <row r="44" spans="1:4" x14ac:dyDescent="0.4">
      <c r="A44" s="12" t="s">
        <v>7166</v>
      </c>
      <c r="B44" s="1">
        <f>Feature統計!AW13</f>
        <v>20</v>
      </c>
      <c r="C44" s="1">
        <f>Feature統計!AX13</f>
        <v>2</v>
      </c>
      <c r="D44" s="1">
        <f>Feature統計!AY13</f>
        <v>2</v>
      </c>
    </row>
    <row r="45" spans="1:4" x14ac:dyDescent="0.4">
      <c r="A45" s="12" t="s">
        <v>7165</v>
      </c>
      <c r="B45" s="1">
        <f>SUM(B34:B44)</f>
        <v>111</v>
      </c>
      <c r="C45" s="1">
        <f>SUM(C34:C44)</f>
        <v>10</v>
      </c>
      <c r="D45" s="1">
        <f>SUM(D34:D44)</f>
        <v>7</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D330-E4DB-4BD3-8263-5377C2AA9929}">
  <dimension ref="A1:J120"/>
  <sheetViews>
    <sheetView zoomScale="90" zoomScaleNormal="90" workbookViewId="0">
      <selection activeCell="A41" sqref="A41:A44"/>
    </sheetView>
  </sheetViews>
  <sheetFormatPr defaultRowHeight="17" x14ac:dyDescent="0.4"/>
  <cols>
    <col min="1" max="1" width="4.36328125" customWidth="1"/>
    <col min="2" max="2" width="21.1796875" customWidth="1"/>
    <col min="3" max="4" width="17.1796875" style="7" customWidth="1"/>
    <col min="5" max="5" width="20" style="7" customWidth="1"/>
    <col min="6" max="6" width="16.81640625" customWidth="1"/>
    <col min="7" max="7" width="18.36328125" customWidth="1"/>
    <col min="8" max="8" width="19.54296875" customWidth="1"/>
    <col min="9" max="9" width="16.1796875" customWidth="1"/>
    <col min="10" max="10" width="16.453125" customWidth="1"/>
  </cols>
  <sheetData>
    <row r="1" spans="1:10" x14ac:dyDescent="0.4">
      <c r="A1" s="354" t="s">
        <v>7361</v>
      </c>
      <c r="B1" s="355"/>
      <c r="C1" s="355"/>
      <c r="D1" s="355"/>
      <c r="E1" s="355"/>
      <c r="F1" s="355"/>
      <c r="G1" s="355"/>
      <c r="H1" s="355"/>
      <c r="I1" s="355"/>
      <c r="J1" s="355"/>
    </row>
    <row r="2" spans="1:10" ht="17" customHeight="1" x14ac:dyDescent="0.4">
      <c r="A2" s="1">
        <v>1</v>
      </c>
      <c r="B2" s="369" t="s">
        <v>7427</v>
      </c>
      <c r="C2" s="370"/>
      <c r="D2" s="370"/>
      <c r="E2" s="370"/>
      <c r="F2" s="370"/>
      <c r="G2" s="370"/>
      <c r="H2" s="370"/>
      <c r="I2" s="370"/>
      <c r="J2" s="371"/>
    </row>
    <row r="3" spans="1:10" x14ac:dyDescent="0.4">
      <c r="A3" s="1">
        <v>2</v>
      </c>
      <c r="B3" s="370" t="s">
        <v>7428</v>
      </c>
      <c r="C3" s="370"/>
      <c r="D3" s="370"/>
      <c r="E3" s="370"/>
      <c r="F3" s="370"/>
      <c r="G3" s="370"/>
      <c r="H3" s="370"/>
      <c r="I3" s="370"/>
      <c r="J3" s="371"/>
    </row>
    <row r="4" spans="1:10" ht="17" customHeight="1" x14ac:dyDescent="0.4">
      <c r="A4" s="1">
        <v>3</v>
      </c>
      <c r="B4" s="370" t="s">
        <v>7429</v>
      </c>
      <c r="C4" s="370"/>
      <c r="D4" s="370"/>
      <c r="E4" s="370"/>
      <c r="F4" s="370"/>
      <c r="G4" s="370"/>
      <c r="H4" s="370"/>
      <c r="I4" s="370"/>
      <c r="J4" s="371"/>
    </row>
    <row r="5" spans="1:10" ht="17" customHeight="1" x14ac:dyDescent="0.4">
      <c r="A5" s="1">
        <v>4</v>
      </c>
      <c r="B5" s="370" t="s">
        <v>7430</v>
      </c>
      <c r="C5" s="370"/>
      <c r="D5" s="370"/>
      <c r="E5" s="370"/>
      <c r="F5" s="370"/>
      <c r="G5" s="370"/>
      <c r="H5" s="370"/>
      <c r="I5" s="370"/>
      <c r="J5" s="371"/>
    </row>
    <row r="6" spans="1:10" x14ac:dyDescent="0.4">
      <c r="A6" s="1"/>
      <c r="B6" s="370"/>
      <c r="C6" s="370"/>
      <c r="D6" s="370"/>
      <c r="E6" s="370"/>
      <c r="F6" s="370"/>
      <c r="G6" s="370"/>
      <c r="H6" s="370"/>
      <c r="I6" s="370"/>
      <c r="J6" s="371"/>
    </row>
    <row r="7" spans="1:10" x14ac:dyDescent="0.4">
      <c r="A7" s="1"/>
      <c r="B7" s="370"/>
      <c r="C7" s="370"/>
      <c r="D7" s="370"/>
      <c r="E7" s="370"/>
      <c r="F7" s="370"/>
      <c r="G7" s="370"/>
      <c r="H7" s="370"/>
      <c r="I7" s="370"/>
      <c r="J7" s="371"/>
    </row>
    <row r="8" spans="1:10" x14ac:dyDescent="0.4">
      <c r="A8" s="356" t="s">
        <v>7362</v>
      </c>
      <c r="B8" s="357"/>
      <c r="C8" s="357"/>
      <c r="D8" s="357"/>
      <c r="E8" s="357"/>
      <c r="F8" s="357"/>
      <c r="G8" s="357"/>
      <c r="H8" s="357"/>
      <c r="I8" s="357"/>
      <c r="J8" s="357"/>
    </row>
    <row r="9" spans="1:10" x14ac:dyDescent="0.4">
      <c r="A9" s="12"/>
      <c r="B9" s="361" t="s">
        <v>7416</v>
      </c>
      <c r="C9" s="361"/>
      <c r="D9" s="362"/>
      <c r="E9" s="363" t="s">
        <v>7417</v>
      </c>
      <c r="F9" s="364"/>
      <c r="G9" s="365"/>
      <c r="H9" s="366" t="s">
        <v>7418</v>
      </c>
      <c r="I9" s="367"/>
      <c r="J9" s="368"/>
    </row>
    <row r="10" spans="1:10" x14ac:dyDescent="0.4">
      <c r="A10" s="12"/>
      <c r="B10" s="174" t="s">
        <v>7305</v>
      </c>
      <c r="C10" s="166" t="s">
        <v>7326</v>
      </c>
      <c r="D10" s="166" t="s">
        <v>7328</v>
      </c>
      <c r="E10" s="167" t="s">
        <v>7305</v>
      </c>
      <c r="F10" s="168" t="s">
        <v>7326</v>
      </c>
      <c r="G10" s="168" t="s">
        <v>7328</v>
      </c>
      <c r="H10" s="169" t="s">
        <v>7305</v>
      </c>
      <c r="I10" s="170" t="s">
        <v>7326</v>
      </c>
      <c r="J10" s="170" t="s">
        <v>7328</v>
      </c>
    </row>
    <row r="11" spans="1:10" x14ac:dyDescent="0.4">
      <c r="A11" s="1">
        <v>1</v>
      </c>
      <c r="B11" s="181" t="s">
        <v>7304</v>
      </c>
      <c r="C11" s="182">
        <v>0</v>
      </c>
      <c r="D11" s="176" t="s">
        <v>7424</v>
      </c>
      <c r="E11" s="11" t="s">
        <v>7304</v>
      </c>
      <c r="F11" s="173">
        <v>0</v>
      </c>
      <c r="G11" s="165" t="s">
        <v>7327</v>
      </c>
      <c r="H11" s="11" t="s">
        <v>7304</v>
      </c>
      <c r="I11" s="173">
        <v>0</v>
      </c>
      <c r="J11" s="165" t="s">
        <v>7425</v>
      </c>
    </row>
    <row r="12" spans="1:10" x14ac:dyDescent="0.4">
      <c r="A12" s="1">
        <v>2</v>
      </c>
      <c r="B12" s="181" t="s">
        <v>7161</v>
      </c>
      <c r="C12" s="182">
        <v>0</v>
      </c>
      <c r="D12" s="176" t="s">
        <v>7424</v>
      </c>
      <c r="E12" s="11" t="s">
        <v>7161</v>
      </c>
      <c r="F12" s="173">
        <v>0</v>
      </c>
      <c r="G12" s="165" t="s">
        <v>7327</v>
      </c>
      <c r="H12" s="11" t="s">
        <v>7161</v>
      </c>
      <c r="I12" s="173">
        <v>0</v>
      </c>
      <c r="J12" s="165" t="s">
        <v>7425</v>
      </c>
    </row>
    <row r="13" spans="1:10" x14ac:dyDescent="0.4">
      <c r="A13" s="1">
        <v>3</v>
      </c>
      <c r="B13" s="175" t="s">
        <v>7451</v>
      </c>
      <c r="C13" s="173">
        <v>1</v>
      </c>
      <c r="D13" s="180"/>
      <c r="E13" s="11" t="s">
        <v>7306</v>
      </c>
      <c r="F13" s="173">
        <v>5</v>
      </c>
      <c r="G13" s="180"/>
      <c r="H13" s="11" t="s">
        <v>7375</v>
      </c>
      <c r="I13" s="173"/>
      <c r="J13" s="180"/>
    </row>
    <row r="14" spans="1:10" x14ac:dyDescent="0.4">
      <c r="A14" s="1">
        <v>4</v>
      </c>
      <c r="B14" s="175" t="s">
        <v>7301</v>
      </c>
      <c r="C14" s="173">
        <v>1</v>
      </c>
      <c r="D14" s="180"/>
      <c r="E14" s="11" t="s">
        <v>7307</v>
      </c>
      <c r="F14" s="173">
        <v>10</v>
      </c>
      <c r="G14" s="180"/>
      <c r="H14" s="11" t="s">
        <v>7376</v>
      </c>
      <c r="I14" s="173"/>
      <c r="J14" s="180"/>
    </row>
    <row r="15" spans="1:10" x14ac:dyDescent="0.4">
      <c r="A15" s="1">
        <v>5</v>
      </c>
      <c r="B15" s="175" t="s">
        <v>7300</v>
      </c>
      <c r="C15" s="173">
        <v>1</v>
      </c>
      <c r="D15" s="180"/>
      <c r="E15" s="11" t="s">
        <v>7308</v>
      </c>
      <c r="F15" s="173">
        <v>15</v>
      </c>
      <c r="G15" s="180"/>
      <c r="H15" s="11" t="s">
        <v>7371</v>
      </c>
      <c r="I15" s="173"/>
      <c r="J15" s="180"/>
    </row>
    <row r="16" spans="1:10" x14ac:dyDescent="0.4">
      <c r="A16" s="1">
        <v>6</v>
      </c>
      <c r="B16" s="175" t="s">
        <v>7311</v>
      </c>
      <c r="C16" s="173">
        <v>1</v>
      </c>
      <c r="D16" s="180"/>
      <c r="E16" s="11" t="s">
        <v>7375</v>
      </c>
      <c r="F16" s="173">
        <v>20</v>
      </c>
      <c r="G16" s="180"/>
      <c r="H16" s="11"/>
      <c r="I16" s="173"/>
      <c r="J16" s="180"/>
    </row>
    <row r="17" spans="1:10" x14ac:dyDescent="0.4">
      <c r="A17" s="1">
        <v>7</v>
      </c>
      <c r="B17" s="175" t="s">
        <v>7299</v>
      </c>
      <c r="C17" s="173">
        <v>1</v>
      </c>
      <c r="D17" s="180"/>
      <c r="E17" s="11" t="s">
        <v>7376</v>
      </c>
      <c r="F17" s="173">
        <v>21</v>
      </c>
      <c r="G17" s="180"/>
      <c r="H17" s="11"/>
      <c r="I17" s="173"/>
      <c r="J17" s="180"/>
    </row>
    <row r="18" spans="1:10" x14ac:dyDescent="0.4">
      <c r="A18" s="1">
        <v>8</v>
      </c>
      <c r="B18" s="175" t="s">
        <v>7298</v>
      </c>
      <c r="C18" s="173">
        <v>1</v>
      </c>
      <c r="D18" s="180"/>
      <c r="E18" s="11" t="s">
        <v>7371</v>
      </c>
      <c r="F18" s="173">
        <v>22</v>
      </c>
      <c r="G18" s="180"/>
      <c r="H18" s="11"/>
      <c r="I18" s="173"/>
      <c r="J18" s="180"/>
    </row>
    <row r="19" spans="1:10" x14ac:dyDescent="0.4">
      <c r="A19" s="1">
        <v>9</v>
      </c>
      <c r="B19" s="175" t="s">
        <v>7308</v>
      </c>
      <c r="C19" s="173">
        <v>1</v>
      </c>
      <c r="D19" s="180"/>
      <c r="E19" s="175" t="s">
        <v>7300</v>
      </c>
      <c r="F19" s="173">
        <v>25</v>
      </c>
      <c r="G19" s="180"/>
      <c r="H19" s="11"/>
      <c r="I19" s="173"/>
      <c r="J19" s="180"/>
    </row>
    <row r="20" spans="1:10" x14ac:dyDescent="0.4">
      <c r="A20" s="1">
        <v>10</v>
      </c>
      <c r="B20" s="175" t="s">
        <v>7375</v>
      </c>
      <c r="C20" s="173">
        <v>3</v>
      </c>
      <c r="D20" s="180"/>
      <c r="E20" s="175" t="s">
        <v>7301</v>
      </c>
      <c r="F20" s="173">
        <v>30</v>
      </c>
      <c r="G20" s="165"/>
      <c r="H20" s="11"/>
      <c r="I20" s="11"/>
      <c r="J20" s="180"/>
    </row>
    <row r="21" spans="1:10" x14ac:dyDescent="0.4">
      <c r="A21" s="1">
        <v>11</v>
      </c>
      <c r="B21" s="175" t="s">
        <v>7376</v>
      </c>
      <c r="C21" s="173">
        <v>3</v>
      </c>
      <c r="D21" s="180"/>
      <c r="E21" s="175" t="s">
        <v>7311</v>
      </c>
      <c r="F21" s="173">
        <v>35</v>
      </c>
      <c r="G21" s="165"/>
      <c r="H21" s="11"/>
      <c r="I21" s="11"/>
      <c r="J21" s="180"/>
    </row>
    <row r="22" spans="1:10" x14ac:dyDescent="0.4">
      <c r="A22" s="1">
        <v>12</v>
      </c>
      <c r="B22" s="175" t="s">
        <v>7371</v>
      </c>
      <c r="C22" s="173">
        <v>3</v>
      </c>
      <c r="D22" s="176"/>
      <c r="E22" s="175" t="s">
        <v>7451</v>
      </c>
      <c r="F22" s="173">
        <v>40</v>
      </c>
      <c r="G22" s="165"/>
      <c r="H22" s="11"/>
      <c r="I22" s="11"/>
      <c r="J22" s="11"/>
    </row>
    <row r="23" spans="1:10" x14ac:dyDescent="0.4">
      <c r="A23" s="1">
        <v>13</v>
      </c>
      <c r="B23" s="175" t="s">
        <v>7313</v>
      </c>
      <c r="C23" s="173">
        <v>15</v>
      </c>
      <c r="D23" s="176"/>
      <c r="E23" s="175" t="s">
        <v>7311</v>
      </c>
      <c r="F23" s="173">
        <v>45</v>
      </c>
      <c r="G23" s="180"/>
      <c r="H23" s="11"/>
      <c r="I23" s="11"/>
      <c r="J23" s="11"/>
    </row>
    <row r="24" spans="1:10" x14ac:dyDescent="0.4">
      <c r="A24" s="1">
        <v>14</v>
      </c>
      <c r="B24" s="175" t="s">
        <v>7407</v>
      </c>
      <c r="C24" s="173">
        <v>15</v>
      </c>
      <c r="D24" s="176"/>
      <c r="E24" s="175" t="s">
        <v>7301</v>
      </c>
      <c r="F24" s="173">
        <v>50</v>
      </c>
      <c r="G24" s="180"/>
      <c r="H24" s="11"/>
      <c r="I24" s="11"/>
      <c r="J24" s="11"/>
    </row>
    <row r="25" spans="1:10" ht="17" customHeight="1" x14ac:dyDescent="0.4">
      <c r="A25" s="1">
        <v>15</v>
      </c>
      <c r="B25" s="175" t="s">
        <v>7314</v>
      </c>
      <c r="C25" s="173">
        <v>18</v>
      </c>
      <c r="D25" s="176"/>
      <c r="E25" s="175" t="s">
        <v>7300</v>
      </c>
      <c r="F25" s="173">
        <v>55</v>
      </c>
      <c r="G25" s="180"/>
      <c r="H25" s="11"/>
      <c r="I25" s="11"/>
      <c r="J25" s="11"/>
    </row>
    <row r="26" spans="1:10" x14ac:dyDescent="0.4">
      <c r="A26" s="1">
        <v>16</v>
      </c>
      <c r="B26" s="175" t="s">
        <v>7408</v>
      </c>
      <c r="C26" s="173">
        <v>18</v>
      </c>
      <c r="D26" s="176"/>
      <c r="E26" s="11" t="s">
        <v>7308</v>
      </c>
      <c r="F26" s="173">
        <v>60</v>
      </c>
      <c r="G26" s="180"/>
      <c r="H26" s="11"/>
      <c r="I26" s="79"/>
      <c r="J26" s="11"/>
    </row>
    <row r="27" spans="1:10" x14ac:dyDescent="0.4">
      <c r="A27" s="1">
        <v>17</v>
      </c>
      <c r="B27" s="175" t="s">
        <v>7406</v>
      </c>
      <c r="C27" s="173">
        <v>29</v>
      </c>
      <c r="D27" s="176"/>
      <c r="E27" s="11" t="s">
        <v>7307</v>
      </c>
      <c r="F27" s="173">
        <v>65</v>
      </c>
      <c r="G27" s="180"/>
      <c r="H27" s="11"/>
      <c r="I27" s="79"/>
      <c r="J27" s="11"/>
    </row>
    <row r="28" spans="1:10" x14ac:dyDescent="0.4">
      <c r="A28" s="1">
        <v>18</v>
      </c>
      <c r="B28" s="175" t="s">
        <v>7405</v>
      </c>
      <c r="C28" s="173">
        <v>29</v>
      </c>
      <c r="D28" s="176"/>
      <c r="E28" s="11" t="s">
        <v>7306</v>
      </c>
      <c r="F28" s="173">
        <v>70</v>
      </c>
      <c r="G28" s="180"/>
      <c r="H28" s="11"/>
      <c r="I28" s="11"/>
      <c r="J28" s="11"/>
    </row>
    <row r="29" spans="1:10" x14ac:dyDescent="0.4">
      <c r="A29" s="1">
        <v>19</v>
      </c>
      <c r="B29" s="175" t="s">
        <v>7404</v>
      </c>
      <c r="C29" s="173">
        <v>29</v>
      </c>
      <c r="D29" s="176"/>
      <c r="E29" s="175" t="s">
        <v>7451</v>
      </c>
      <c r="F29" s="173">
        <v>75</v>
      </c>
      <c r="G29" s="180"/>
      <c r="H29" s="11"/>
      <c r="I29" s="11"/>
      <c r="J29" s="11"/>
    </row>
    <row r="30" spans="1:10" x14ac:dyDescent="0.4">
      <c r="A30" s="1">
        <v>20</v>
      </c>
      <c r="B30" s="175" t="s">
        <v>7008</v>
      </c>
      <c r="C30" s="173">
        <v>30</v>
      </c>
      <c r="D30" s="176"/>
      <c r="E30" s="11" t="s">
        <v>7307</v>
      </c>
      <c r="F30" s="173">
        <v>80</v>
      </c>
      <c r="G30" s="180"/>
      <c r="H30" s="11"/>
      <c r="I30" s="11"/>
      <c r="J30" s="11"/>
    </row>
    <row r="31" spans="1:10" x14ac:dyDescent="0.4">
      <c r="A31" s="1">
        <v>21</v>
      </c>
      <c r="B31" s="175"/>
      <c r="C31" s="173"/>
      <c r="D31" s="176"/>
      <c r="E31" s="11" t="s">
        <v>7306</v>
      </c>
      <c r="F31" s="173">
        <v>85</v>
      </c>
      <c r="G31" s="180"/>
      <c r="H31" s="11"/>
      <c r="I31" s="11"/>
      <c r="J31" s="11"/>
    </row>
    <row r="32" spans="1:10" x14ac:dyDescent="0.4">
      <c r="A32" s="1">
        <v>22</v>
      </c>
      <c r="B32" s="175"/>
      <c r="C32" s="173"/>
      <c r="D32" s="176"/>
      <c r="E32" s="11" t="s">
        <v>7308</v>
      </c>
      <c r="F32" s="173">
        <v>90</v>
      </c>
      <c r="G32" s="180"/>
      <c r="H32" s="11"/>
      <c r="I32" s="79"/>
      <c r="J32" s="11"/>
    </row>
    <row r="33" spans="1:10" x14ac:dyDescent="0.4">
      <c r="A33" s="1">
        <v>23</v>
      </c>
      <c r="B33" s="175"/>
      <c r="C33" s="173"/>
      <c r="D33" s="176"/>
      <c r="E33" s="175" t="s">
        <v>7313</v>
      </c>
      <c r="F33" s="173">
        <v>110</v>
      </c>
      <c r="G33" s="180"/>
      <c r="H33" s="11"/>
      <c r="I33" s="79"/>
      <c r="J33" s="11"/>
    </row>
    <row r="34" spans="1:10" x14ac:dyDescent="0.4">
      <c r="A34" s="1">
        <v>24</v>
      </c>
      <c r="B34" s="175"/>
      <c r="C34" s="173"/>
      <c r="D34" s="176"/>
      <c r="E34" s="175" t="s">
        <v>7407</v>
      </c>
      <c r="F34" s="173">
        <v>111</v>
      </c>
      <c r="G34" s="165"/>
      <c r="H34" s="11"/>
      <c r="I34" s="11"/>
      <c r="J34" s="11"/>
    </row>
    <row r="35" spans="1:10" ht="17" customHeight="1" x14ac:dyDescent="0.4">
      <c r="A35" s="1">
        <v>25</v>
      </c>
      <c r="B35" s="175"/>
      <c r="C35" s="173"/>
      <c r="D35" s="176"/>
      <c r="E35" s="175" t="s">
        <v>7314</v>
      </c>
      <c r="F35" s="173">
        <v>113</v>
      </c>
      <c r="G35" s="165"/>
      <c r="H35" s="11"/>
      <c r="I35" s="11"/>
      <c r="J35" s="11"/>
    </row>
    <row r="36" spans="1:10" x14ac:dyDescent="0.4">
      <c r="A36" s="1">
        <v>26</v>
      </c>
      <c r="B36" s="175"/>
      <c r="C36" s="173"/>
      <c r="D36" s="176"/>
      <c r="E36" s="175" t="s">
        <v>7408</v>
      </c>
      <c r="F36" s="173">
        <v>114</v>
      </c>
      <c r="G36" s="180"/>
      <c r="H36" s="11"/>
      <c r="I36" s="11"/>
      <c r="J36" s="11"/>
    </row>
    <row r="37" spans="1:10" x14ac:dyDescent="0.4">
      <c r="A37" s="1">
        <v>27</v>
      </c>
      <c r="B37" s="175"/>
      <c r="C37" s="173"/>
      <c r="D37" s="176"/>
      <c r="E37" s="11" t="s">
        <v>7406</v>
      </c>
      <c r="F37" s="173">
        <v>115</v>
      </c>
      <c r="G37" s="180"/>
      <c r="H37" s="11"/>
      <c r="I37" s="11"/>
      <c r="J37" s="11"/>
    </row>
    <row r="38" spans="1:10" x14ac:dyDescent="0.4">
      <c r="A38" s="1">
        <v>28</v>
      </c>
      <c r="B38" s="175"/>
      <c r="C38" s="173"/>
      <c r="D38" s="176"/>
      <c r="E38" s="11" t="s">
        <v>7405</v>
      </c>
      <c r="F38" s="173">
        <v>117</v>
      </c>
      <c r="G38" s="180"/>
      <c r="H38" s="11"/>
      <c r="I38" s="11"/>
      <c r="J38" s="11"/>
    </row>
    <row r="39" spans="1:10" x14ac:dyDescent="0.4">
      <c r="A39" s="1">
        <v>29</v>
      </c>
      <c r="B39" s="175"/>
      <c r="C39" s="173"/>
      <c r="D39" s="176"/>
      <c r="E39" s="11" t="s">
        <v>7404</v>
      </c>
      <c r="F39" s="173">
        <v>118</v>
      </c>
      <c r="G39" s="180"/>
      <c r="H39" s="11"/>
      <c r="I39" s="11"/>
      <c r="J39" s="11"/>
    </row>
    <row r="40" spans="1:10" x14ac:dyDescent="0.4">
      <c r="A40" s="1">
        <v>30</v>
      </c>
      <c r="B40" s="175"/>
      <c r="C40" s="173"/>
      <c r="D40" s="176"/>
      <c r="E40" s="11" t="s">
        <v>7008</v>
      </c>
      <c r="F40" s="173">
        <v>120</v>
      </c>
      <c r="G40" s="180"/>
      <c r="H40" s="11"/>
      <c r="I40" s="11"/>
      <c r="J40" s="11"/>
    </row>
    <row r="41" spans="1:10" x14ac:dyDescent="0.4">
      <c r="A41" s="1"/>
      <c r="B41" s="175"/>
      <c r="C41" s="79"/>
      <c r="D41" s="12"/>
      <c r="E41" s="11"/>
      <c r="F41" s="79"/>
      <c r="G41" s="11"/>
      <c r="H41" s="11"/>
      <c r="I41" s="11"/>
      <c r="J41" s="11"/>
    </row>
    <row r="42" spans="1:10" x14ac:dyDescent="0.4">
      <c r="A42" s="1"/>
      <c r="B42" s="175"/>
      <c r="C42" s="79"/>
      <c r="D42" s="12"/>
      <c r="E42" s="11"/>
      <c r="F42" s="79"/>
      <c r="G42" s="11"/>
      <c r="H42" s="11"/>
      <c r="I42" s="11"/>
      <c r="J42" s="11"/>
    </row>
    <row r="43" spans="1:10" x14ac:dyDescent="0.4">
      <c r="A43" s="1"/>
      <c r="B43" s="175"/>
      <c r="C43" s="79"/>
      <c r="D43" s="12"/>
      <c r="E43" s="11"/>
      <c r="F43" s="11"/>
      <c r="G43" s="11"/>
      <c r="H43" s="11"/>
      <c r="I43" s="11"/>
      <c r="J43" s="11"/>
    </row>
    <row r="44" spans="1:10" x14ac:dyDescent="0.4">
      <c r="A44" s="1"/>
      <c r="B44" s="175"/>
      <c r="C44" s="79"/>
      <c r="D44" s="12"/>
      <c r="E44" s="11"/>
      <c r="F44" s="11"/>
      <c r="G44" s="11"/>
      <c r="H44" s="11"/>
      <c r="I44" s="11"/>
      <c r="J44" s="11"/>
    </row>
    <row r="45" spans="1:10" x14ac:dyDescent="0.4">
      <c r="A45" s="356" t="s">
        <v>7363</v>
      </c>
      <c r="B45" s="357"/>
      <c r="C45" s="357"/>
      <c r="D45" s="357"/>
      <c r="E45" s="357"/>
      <c r="F45" s="357"/>
      <c r="G45" s="357"/>
      <c r="H45" s="357"/>
      <c r="I45" s="357"/>
      <c r="J45" s="358"/>
    </row>
    <row r="46" spans="1:10" x14ac:dyDescent="0.4">
      <c r="A46" s="1">
        <v>1</v>
      </c>
      <c r="B46" s="359" t="s">
        <v>7431</v>
      </c>
      <c r="C46" s="359"/>
      <c r="D46" s="359"/>
      <c r="E46" s="359"/>
      <c r="F46" s="359"/>
      <c r="G46" s="359"/>
      <c r="H46" s="359"/>
      <c r="I46" s="359"/>
      <c r="J46" s="360"/>
    </row>
    <row r="47" spans="1:10" x14ac:dyDescent="0.4">
      <c r="A47" s="1">
        <v>2</v>
      </c>
      <c r="B47" s="359" t="s">
        <v>7432</v>
      </c>
      <c r="C47" s="359"/>
      <c r="D47" s="359"/>
      <c r="E47" s="359"/>
      <c r="F47" s="359"/>
      <c r="G47" s="359"/>
      <c r="H47" s="359"/>
      <c r="I47" s="359"/>
      <c r="J47" s="360"/>
    </row>
    <row r="48" spans="1:10" x14ac:dyDescent="0.4">
      <c r="A48" s="1">
        <v>3</v>
      </c>
      <c r="B48" s="359" t="s">
        <v>7364</v>
      </c>
      <c r="C48" s="359"/>
      <c r="D48" s="359"/>
      <c r="E48" s="359"/>
      <c r="F48" s="359"/>
      <c r="G48" s="359"/>
      <c r="H48" s="359"/>
      <c r="I48" s="359"/>
      <c r="J48" s="360"/>
    </row>
    <row r="49" spans="1:10" x14ac:dyDescent="0.4">
      <c r="A49" s="1">
        <v>4</v>
      </c>
      <c r="B49" s="359" t="s">
        <v>7420</v>
      </c>
      <c r="C49" s="359"/>
      <c r="D49" s="359"/>
      <c r="E49" s="359"/>
      <c r="F49" s="359"/>
      <c r="G49" s="359"/>
      <c r="H49" s="359"/>
      <c r="I49" s="359"/>
      <c r="J49" s="360"/>
    </row>
    <row r="50" spans="1:10" x14ac:dyDescent="0.4">
      <c r="A50" s="1">
        <v>5</v>
      </c>
      <c r="B50" s="359" t="s">
        <v>7421</v>
      </c>
      <c r="C50" s="359"/>
      <c r="D50" s="359"/>
      <c r="E50" s="359"/>
      <c r="F50" s="359"/>
      <c r="G50" s="359"/>
      <c r="H50" s="359"/>
      <c r="I50" s="359"/>
      <c r="J50" s="360"/>
    </row>
    <row r="51" spans="1:10" x14ac:dyDescent="0.4">
      <c r="A51" s="1">
        <v>6</v>
      </c>
      <c r="B51" s="359" t="s">
        <v>7422</v>
      </c>
      <c r="C51" s="359"/>
      <c r="D51" s="359"/>
      <c r="E51" s="359"/>
      <c r="F51" s="359"/>
      <c r="G51" s="359"/>
      <c r="H51" s="359"/>
      <c r="I51" s="359"/>
      <c r="J51" s="360"/>
    </row>
    <row r="52" spans="1:10" x14ac:dyDescent="0.4">
      <c r="A52" s="1">
        <v>7</v>
      </c>
      <c r="B52" s="359" t="s">
        <v>7423</v>
      </c>
      <c r="C52" s="359"/>
      <c r="D52" s="359"/>
      <c r="E52" s="359"/>
      <c r="F52" s="359"/>
      <c r="G52" s="359"/>
      <c r="H52" s="359"/>
      <c r="I52" s="359"/>
      <c r="J52" s="360"/>
    </row>
    <row r="53" spans="1:10" x14ac:dyDescent="0.4">
      <c r="A53" s="1">
        <v>8</v>
      </c>
      <c r="B53" s="359"/>
      <c r="C53" s="359"/>
      <c r="D53" s="359"/>
      <c r="E53" s="359"/>
      <c r="F53" s="359"/>
      <c r="G53" s="359"/>
      <c r="H53" s="359"/>
      <c r="I53" s="359"/>
      <c r="J53" s="360"/>
    </row>
    <row r="54" spans="1:10" x14ac:dyDescent="0.4">
      <c r="D54"/>
      <c r="E54"/>
    </row>
    <row r="55" spans="1:10" ht="34" x14ac:dyDescent="0.4">
      <c r="B55" s="12"/>
      <c r="C55" s="1"/>
      <c r="D55" s="1"/>
      <c r="E55" s="79" t="s">
        <v>7387</v>
      </c>
      <c r="F55" s="79" t="s">
        <v>7392</v>
      </c>
      <c r="G55" s="79" t="s">
        <v>7397</v>
      </c>
    </row>
    <row r="56" spans="1:10" x14ac:dyDescent="0.4">
      <c r="B56" s="164" t="s">
        <v>7156</v>
      </c>
      <c r="C56" s="164" t="s">
        <v>7332</v>
      </c>
      <c r="D56" s="177" t="s">
        <v>7303</v>
      </c>
      <c r="E56" s="164">
        <f>COUNTIF(B$11:B$44,D56)</f>
        <v>1</v>
      </c>
      <c r="F56" s="1">
        <f t="shared" ref="F56:F81" si="0">COUNTIF(E$11:E$44,D56)</f>
        <v>1</v>
      </c>
      <c r="G56" s="1">
        <f t="shared" ref="G56:G81" si="1">COUNTIF(H$11:H$44,D56)</f>
        <v>1</v>
      </c>
    </row>
    <row r="57" spans="1:10" x14ac:dyDescent="0.4">
      <c r="B57" s="1"/>
      <c r="C57" s="1" t="s">
        <v>7333</v>
      </c>
      <c r="D57" s="12" t="s">
        <v>7329</v>
      </c>
      <c r="E57" s="1">
        <f t="shared" ref="E57:E81" si="2">COUNTIF(B$11:B$40,D57)</f>
        <v>0</v>
      </c>
      <c r="F57" s="1">
        <f t="shared" si="0"/>
        <v>0</v>
      </c>
      <c r="G57" s="1">
        <f t="shared" si="1"/>
        <v>0</v>
      </c>
    </row>
    <row r="58" spans="1:10" x14ac:dyDescent="0.4">
      <c r="B58" s="1" t="s">
        <v>7158</v>
      </c>
      <c r="C58" s="1" t="s">
        <v>7332</v>
      </c>
      <c r="D58" s="12" t="s">
        <v>7312</v>
      </c>
      <c r="E58" s="1">
        <f t="shared" si="2"/>
        <v>1</v>
      </c>
      <c r="F58" s="1">
        <f t="shared" si="0"/>
        <v>1</v>
      </c>
      <c r="G58" s="1">
        <f t="shared" si="1"/>
        <v>1</v>
      </c>
    </row>
    <row r="59" spans="1:10" x14ac:dyDescent="0.4">
      <c r="B59" s="1" t="s">
        <v>7159</v>
      </c>
      <c r="C59" s="1" t="s">
        <v>7334</v>
      </c>
      <c r="D59" s="12" t="s">
        <v>7375</v>
      </c>
      <c r="E59" s="1">
        <f t="shared" si="2"/>
        <v>1</v>
      </c>
      <c r="F59" s="1">
        <f t="shared" si="0"/>
        <v>1</v>
      </c>
      <c r="G59" s="1">
        <f t="shared" si="1"/>
        <v>1</v>
      </c>
    </row>
    <row r="60" spans="1:10" x14ac:dyDescent="0.4">
      <c r="B60" s="1"/>
      <c r="C60" s="1"/>
      <c r="D60" s="12" t="s">
        <v>7404</v>
      </c>
      <c r="E60" s="1">
        <f t="shared" si="2"/>
        <v>1</v>
      </c>
      <c r="F60" s="1">
        <f t="shared" si="0"/>
        <v>1</v>
      </c>
      <c r="G60" s="1">
        <f t="shared" si="1"/>
        <v>0</v>
      </c>
    </row>
    <row r="61" spans="1:10" x14ac:dyDescent="0.4">
      <c r="B61" s="1"/>
      <c r="C61" s="1"/>
      <c r="D61" s="12" t="s">
        <v>7376</v>
      </c>
      <c r="E61" s="1">
        <f t="shared" si="2"/>
        <v>1</v>
      </c>
      <c r="F61" s="1">
        <f t="shared" si="0"/>
        <v>1</v>
      </c>
      <c r="G61" s="1">
        <f t="shared" si="1"/>
        <v>1</v>
      </c>
    </row>
    <row r="62" spans="1:10" x14ac:dyDescent="0.4">
      <c r="B62" s="1"/>
      <c r="C62" s="1"/>
      <c r="D62" s="12" t="s">
        <v>7406</v>
      </c>
      <c r="E62" s="1">
        <f t="shared" si="2"/>
        <v>1</v>
      </c>
      <c r="F62" s="1">
        <f t="shared" si="0"/>
        <v>1</v>
      </c>
      <c r="G62" s="1">
        <f t="shared" si="1"/>
        <v>0</v>
      </c>
    </row>
    <row r="63" spans="1:10" x14ac:dyDescent="0.4">
      <c r="B63" s="1"/>
      <c r="C63" s="1"/>
      <c r="D63" s="12" t="s">
        <v>7405</v>
      </c>
      <c r="E63" s="1">
        <f t="shared" si="2"/>
        <v>1</v>
      </c>
      <c r="F63" s="1">
        <f t="shared" si="0"/>
        <v>1</v>
      </c>
      <c r="G63" s="1">
        <f t="shared" si="1"/>
        <v>0</v>
      </c>
    </row>
    <row r="64" spans="1:10" x14ac:dyDescent="0.4">
      <c r="B64" s="1"/>
      <c r="C64" s="1" t="s">
        <v>7333</v>
      </c>
      <c r="D64" s="12" t="s">
        <v>7371</v>
      </c>
      <c r="E64" s="1">
        <f t="shared" si="2"/>
        <v>1</v>
      </c>
      <c r="F64" s="1">
        <f t="shared" si="0"/>
        <v>1</v>
      </c>
      <c r="G64" s="1">
        <f t="shared" si="1"/>
        <v>1</v>
      </c>
    </row>
    <row r="65" spans="2:7" x14ac:dyDescent="0.4">
      <c r="B65" s="1" t="s">
        <v>7157</v>
      </c>
      <c r="C65" s="1" t="s">
        <v>7317</v>
      </c>
      <c r="D65" s="12" t="s">
        <v>7306</v>
      </c>
      <c r="E65" s="1">
        <f t="shared" si="2"/>
        <v>1</v>
      </c>
      <c r="F65" s="1">
        <f t="shared" si="0"/>
        <v>3</v>
      </c>
      <c r="G65" s="1">
        <f t="shared" si="1"/>
        <v>0</v>
      </c>
    </row>
    <row r="66" spans="2:7" x14ac:dyDescent="0.4">
      <c r="B66" s="1"/>
      <c r="C66" s="1"/>
      <c r="D66" s="12" t="s">
        <v>7307</v>
      </c>
      <c r="E66" s="1">
        <f t="shared" si="2"/>
        <v>1</v>
      </c>
      <c r="F66" s="1">
        <f t="shared" si="0"/>
        <v>3</v>
      </c>
      <c r="G66" s="1">
        <f t="shared" si="1"/>
        <v>0</v>
      </c>
    </row>
    <row r="67" spans="2:7" x14ac:dyDescent="0.4">
      <c r="B67" s="1"/>
      <c r="C67" s="1"/>
      <c r="D67" s="12" t="s">
        <v>7308</v>
      </c>
      <c r="E67" s="1">
        <f t="shared" si="2"/>
        <v>1</v>
      </c>
      <c r="F67" s="1">
        <f t="shared" si="0"/>
        <v>3</v>
      </c>
      <c r="G67" s="1">
        <f t="shared" si="1"/>
        <v>0</v>
      </c>
    </row>
    <row r="68" spans="2:7" x14ac:dyDescent="0.4">
      <c r="B68" s="1"/>
      <c r="C68" s="1"/>
      <c r="D68" s="12" t="s">
        <v>7445</v>
      </c>
      <c r="E68" s="1">
        <f t="shared" si="2"/>
        <v>0</v>
      </c>
      <c r="F68" s="1">
        <f t="shared" si="0"/>
        <v>0</v>
      </c>
      <c r="G68" s="1">
        <f t="shared" si="1"/>
        <v>0</v>
      </c>
    </row>
    <row r="69" spans="2:7" x14ac:dyDescent="0.4">
      <c r="B69" s="1"/>
      <c r="C69" s="1"/>
      <c r="D69" s="12" t="s">
        <v>7446</v>
      </c>
      <c r="E69" s="1">
        <f t="shared" si="2"/>
        <v>0</v>
      </c>
      <c r="F69" s="1">
        <f t="shared" si="0"/>
        <v>0</v>
      </c>
      <c r="G69" s="1">
        <f t="shared" si="1"/>
        <v>0</v>
      </c>
    </row>
    <row r="70" spans="2:7" x14ac:dyDescent="0.4">
      <c r="B70" s="1"/>
      <c r="C70" s="1" t="s">
        <v>7319</v>
      </c>
      <c r="D70" s="12" t="s">
        <v>7309</v>
      </c>
      <c r="E70" s="1">
        <f t="shared" si="2"/>
        <v>1</v>
      </c>
      <c r="F70" s="1">
        <f t="shared" si="0"/>
        <v>2</v>
      </c>
      <c r="G70" s="1">
        <f t="shared" si="1"/>
        <v>0</v>
      </c>
    </row>
    <row r="71" spans="2:7" x14ac:dyDescent="0.4">
      <c r="B71" s="1"/>
      <c r="C71" s="1"/>
      <c r="D71" s="12" t="s">
        <v>7310</v>
      </c>
      <c r="E71" s="1">
        <f t="shared" si="2"/>
        <v>1</v>
      </c>
      <c r="F71" s="1">
        <f t="shared" si="0"/>
        <v>2</v>
      </c>
      <c r="G71" s="1">
        <f t="shared" si="1"/>
        <v>0</v>
      </c>
    </row>
    <row r="72" spans="2:7" x14ac:dyDescent="0.4">
      <c r="B72" s="1"/>
      <c r="C72" s="1"/>
      <c r="D72" s="12" t="s">
        <v>7311</v>
      </c>
      <c r="E72" s="1">
        <f t="shared" si="2"/>
        <v>1</v>
      </c>
      <c r="F72" s="1">
        <f t="shared" si="0"/>
        <v>2</v>
      </c>
      <c r="G72" s="1">
        <f t="shared" si="1"/>
        <v>0</v>
      </c>
    </row>
    <row r="73" spans="2:7" x14ac:dyDescent="0.4">
      <c r="B73" s="1"/>
      <c r="C73" s="1"/>
      <c r="D73" s="12" t="s">
        <v>7447</v>
      </c>
      <c r="E73" s="1">
        <f t="shared" si="2"/>
        <v>0</v>
      </c>
      <c r="F73" s="1">
        <f t="shared" si="0"/>
        <v>0</v>
      </c>
      <c r="G73" s="1">
        <f t="shared" si="1"/>
        <v>0</v>
      </c>
    </row>
    <row r="74" spans="2:7" x14ac:dyDescent="0.4">
      <c r="B74" s="1"/>
      <c r="C74" s="1"/>
      <c r="D74" s="12" t="s">
        <v>7448</v>
      </c>
      <c r="E74" s="1">
        <f t="shared" si="2"/>
        <v>0</v>
      </c>
      <c r="F74" s="1">
        <f t="shared" si="0"/>
        <v>0</v>
      </c>
      <c r="G74" s="1">
        <f t="shared" si="1"/>
        <v>0</v>
      </c>
    </row>
    <row r="75" spans="2:7" x14ac:dyDescent="0.4">
      <c r="B75" s="1"/>
      <c r="C75" s="1" t="s">
        <v>7321</v>
      </c>
      <c r="D75" s="12" t="s">
        <v>7451</v>
      </c>
      <c r="E75" s="1">
        <f t="shared" si="2"/>
        <v>1</v>
      </c>
      <c r="F75" s="1">
        <f t="shared" si="0"/>
        <v>2</v>
      </c>
      <c r="G75" s="1">
        <f t="shared" si="1"/>
        <v>0</v>
      </c>
    </row>
    <row r="76" spans="2:7" x14ac:dyDescent="0.4">
      <c r="B76" s="186"/>
      <c r="C76" s="186"/>
      <c r="D76" s="187" t="s">
        <v>7449</v>
      </c>
      <c r="E76" s="186">
        <f t="shared" si="2"/>
        <v>0</v>
      </c>
      <c r="F76" s="186">
        <f t="shared" si="0"/>
        <v>0</v>
      </c>
      <c r="G76" s="186">
        <f t="shared" si="1"/>
        <v>0</v>
      </c>
    </row>
    <row r="77" spans="2:7" x14ac:dyDescent="0.4">
      <c r="B77" s="186"/>
      <c r="C77" s="186"/>
      <c r="D77" s="187" t="s">
        <v>7450</v>
      </c>
      <c r="E77" s="186">
        <f t="shared" si="2"/>
        <v>0</v>
      </c>
      <c r="F77" s="186">
        <f t="shared" si="0"/>
        <v>0</v>
      </c>
      <c r="G77" s="186">
        <f t="shared" si="1"/>
        <v>0</v>
      </c>
    </row>
    <row r="78" spans="2:7" x14ac:dyDescent="0.4">
      <c r="B78" s="1" t="s">
        <v>7160</v>
      </c>
      <c r="C78" s="1" t="s">
        <v>7323</v>
      </c>
      <c r="D78" s="187" t="s">
        <v>7313</v>
      </c>
      <c r="E78" s="186">
        <f t="shared" si="2"/>
        <v>1</v>
      </c>
      <c r="F78" s="186">
        <f t="shared" si="0"/>
        <v>1</v>
      </c>
      <c r="G78" s="186">
        <f t="shared" si="1"/>
        <v>0</v>
      </c>
    </row>
    <row r="79" spans="2:7" x14ac:dyDescent="0.4">
      <c r="B79" s="1"/>
      <c r="C79" s="1"/>
      <c r="D79" s="12" t="s">
        <v>7407</v>
      </c>
      <c r="E79" s="1">
        <f t="shared" si="2"/>
        <v>1</v>
      </c>
      <c r="F79" s="1">
        <f t="shared" si="0"/>
        <v>1</v>
      </c>
      <c r="G79" s="1">
        <f t="shared" si="1"/>
        <v>0</v>
      </c>
    </row>
    <row r="80" spans="2:7" x14ac:dyDescent="0.4">
      <c r="B80" s="1"/>
      <c r="C80" s="186" t="s">
        <v>7324</v>
      </c>
      <c r="D80" s="187" t="s">
        <v>7314</v>
      </c>
      <c r="E80" s="186">
        <f t="shared" si="2"/>
        <v>1</v>
      </c>
      <c r="F80" s="186">
        <f t="shared" si="0"/>
        <v>1</v>
      </c>
      <c r="G80" s="186">
        <f t="shared" si="1"/>
        <v>0</v>
      </c>
    </row>
    <row r="81" spans="2:7" x14ac:dyDescent="0.4">
      <c r="B81" s="1"/>
      <c r="C81" s="1"/>
      <c r="D81" s="12" t="s">
        <v>7408</v>
      </c>
      <c r="E81" s="1">
        <f t="shared" si="2"/>
        <v>1</v>
      </c>
      <c r="F81" s="1">
        <f t="shared" si="0"/>
        <v>1</v>
      </c>
      <c r="G81" s="1">
        <f t="shared" si="1"/>
        <v>0</v>
      </c>
    </row>
    <row r="82" spans="2:7" x14ac:dyDescent="0.4">
      <c r="B82" s="372" t="s">
        <v>7426</v>
      </c>
      <c r="C82" s="373"/>
      <c r="D82" s="374"/>
      <c r="E82" s="1">
        <f>SUM(E56:E81)+1</f>
        <v>20</v>
      </c>
      <c r="F82" s="1">
        <f>SUM(F56:F81)+1</f>
        <v>30</v>
      </c>
      <c r="G82" s="1">
        <f>SUM(G56:G81)+1</f>
        <v>6</v>
      </c>
    </row>
    <row r="83" spans="2:7" x14ac:dyDescent="0.4">
      <c r="B83" s="7"/>
      <c r="D83"/>
      <c r="F83" s="7"/>
      <c r="G83" s="7"/>
    </row>
    <row r="84" spans="2:7" ht="34" x14ac:dyDescent="0.4">
      <c r="B84" s="12"/>
      <c r="C84" s="1"/>
      <c r="D84" s="1"/>
      <c r="E84" s="79" t="s">
        <v>7387</v>
      </c>
      <c r="F84" s="79" t="s">
        <v>7392</v>
      </c>
      <c r="G84" s="79" t="s">
        <v>7397</v>
      </c>
    </row>
    <row r="85" spans="2:7" x14ac:dyDescent="0.4">
      <c r="B85" s="1" t="s">
        <v>7486</v>
      </c>
      <c r="C85" s="1"/>
      <c r="D85" s="12" t="s">
        <v>7487</v>
      </c>
      <c r="E85" s="1"/>
      <c r="F85" s="1"/>
      <c r="G85" s="1"/>
    </row>
    <row r="86" spans="2:7" x14ac:dyDescent="0.4">
      <c r="B86" s="1"/>
      <c r="C86" s="1"/>
      <c r="D86" s="12" t="s">
        <v>7488</v>
      </c>
      <c r="E86" s="1"/>
      <c r="F86" s="1"/>
      <c r="G86" s="1"/>
    </row>
    <row r="87" spans="2:7" x14ac:dyDescent="0.4">
      <c r="B87" s="372" t="s">
        <v>7</v>
      </c>
      <c r="C87" s="373"/>
      <c r="D87" s="374"/>
      <c r="E87" s="1"/>
      <c r="F87" s="1"/>
      <c r="G87" s="1"/>
    </row>
    <row r="88" spans="2:7" x14ac:dyDescent="0.4">
      <c r="B88" s="7"/>
      <c r="D88"/>
      <c r="F88" s="7"/>
      <c r="G88" s="7"/>
    </row>
    <row r="89" spans="2:7" x14ac:dyDescent="0.4">
      <c r="B89" s="7"/>
      <c r="D89"/>
      <c r="F89" s="7"/>
      <c r="G89" s="7"/>
    </row>
    <row r="91" spans="2:7" x14ac:dyDescent="0.4">
      <c r="B91" s="1"/>
      <c r="C91" s="1"/>
      <c r="D91" s="87" t="s">
        <v>7325</v>
      </c>
      <c r="E91" s="87" t="s">
        <v>7330</v>
      </c>
    </row>
    <row r="92" spans="2:7" x14ac:dyDescent="0.4">
      <c r="B92" s="1" t="s">
        <v>7315</v>
      </c>
      <c r="C92" s="1" t="s">
        <v>7332</v>
      </c>
      <c r="D92" s="1" t="s">
        <v>7331</v>
      </c>
      <c r="E92" s="1">
        <v>120</v>
      </c>
    </row>
    <row r="93" spans="2:7" x14ac:dyDescent="0.4">
      <c r="B93" s="1"/>
      <c r="C93" s="1" t="s">
        <v>7333</v>
      </c>
      <c r="D93" s="1">
        <v>1</v>
      </c>
      <c r="E93" s="1">
        <v>15</v>
      </c>
    </row>
    <row r="94" spans="2:7" x14ac:dyDescent="0.4">
      <c r="B94" s="1" t="s">
        <v>7316</v>
      </c>
      <c r="C94" s="1" t="s">
        <v>7332</v>
      </c>
      <c r="D94" s="1" t="s">
        <v>7331</v>
      </c>
      <c r="E94" s="1">
        <v>120</v>
      </c>
    </row>
    <row r="95" spans="2:7" x14ac:dyDescent="0.4">
      <c r="B95" s="1" t="s">
        <v>7318</v>
      </c>
      <c r="C95" s="1" t="s">
        <v>7334</v>
      </c>
      <c r="D95" s="1">
        <v>7</v>
      </c>
      <c r="E95" s="1">
        <v>20</v>
      </c>
    </row>
    <row r="96" spans="2:7" x14ac:dyDescent="0.4">
      <c r="B96" s="1"/>
      <c r="C96" s="1" t="s">
        <v>7333</v>
      </c>
      <c r="D96" s="1">
        <v>1</v>
      </c>
      <c r="E96" s="1">
        <v>15</v>
      </c>
    </row>
    <row r="97" spans="2:5" x14ac:dyDescent="0.4">
      <c r="B97" s="1" t="s">
        <v>7320</v>
      </c>
      <c r="C97" s="1" t="s">
        <v>7317</v>
      </c>
      <c r="D97" s="1">
        <v>12</v>
      </c>
      <c r="E97" s="1">
        <v>20</v>
      </c>
    </row>
    <row r="98" spans="2:5" x14ac:dyDescent="0.4">
      <c r="B98" s="1"/>
      <c r="C98" s="1" t="s">
        <v>7319</v>
      </c>
      <c r="D98" s="1">
        <v>12</v>
      </c>
      <c r="E98" s="1">
        <v>30</v>
      </c>
    </row>
    <row r="99" spans="2:5" x14ac:dyDescent="0.4">
      <c r="B99" s="1"/>
      <c r="C99" s="1" t="s">
        <v>7321</v>
      </c>
      <c r="D99" s="1">
        <v>8</v>
      </c>
      <c r="E99" s="1">
        <v>55</v>
      </c>
    </row>
    <row r="100" spans="2:5" x14ac:dyDescent="0.4">
      <c r="B100" s="1" t="s">
        <v>7322</v>
      </c>
      <c r="C100" s="1" t="s">
        <v>7323</v>
      </c>
      <c r="D100" s="1">
        <v>4</v>
      </c>
      <c r="E100" s="1">
        <v>3</v>
      </c>
    </row>
    <row r="101" spans="2:5" x14ac:dyDescent="0.4">
      <c r="B101" s="1"/>
      <c r="C101" s="1" t="s">
        <v>7324</v>
      </c>
      <c r="D101" s="1">
        <v>4</v>
      </c>
      <c r="E101" s="1">
        <v>3</v>
      </c>
    </row>
    <row r="104" spans="2:5" x14ac:dyDescent="0.4">
      <c r="B104" s="87" t="s">
        <v>7361</v>
      </c>
      <c r="C104" s="87" t="s">
        <v>7362</v>
      </c>
      <c r="D104" s="87" t="s">
        <v>7363</v>
      </c>
    </row>
    <row r="105" spans="2:5" x14ac:dyDescent="0.4">
      <c r="B105" s="11" t="s">
        <v>7368</v>
      </c>
      <c r="C105" s="11" t="s">
        <v>7370</v>
      </c>
      <c r="D105" s="12" t="s">
        <v>7366</v>
      </c>
    </row>
    <row r="106" spans="2:5" x14ac:dyDescent="0.4">
      <c r="B106" s="11" t="s">
        <v>7369</v>
      </c>
      <c r="C106" s="11" t="s">
        <v>7374</v>
      </c>
      <c r="D106" s="12" t="s">
        <v>7419</v>
      </c>
    </row>
    <row r="107" spans="2:5" ht="34" x14ac:dyDescent="0.4">
      <c r="B107" s="11" t="s">
        <v>7377</v>
      </c>
      <c r="C107" s="11" t="s">
        <v>7372</v>
      </c>
      <c r="D107" s="12" t="s">
        <v>7364</v>
      </c>
    </row>
    <row r="108" spans="2:5" ht="34" x14ac:dyDescent="0.4">
      <c r="B108" s="11"/>
      <c r="C108" s="11" t="s">
        <v>7373</v>
      </c>
      <c r="D108" s="12" t="s">
        <v>7365</v>
      </c>
    </row>
    <row r="109" spans="2:5" ht="68" x14ac:dyDescent="0.4">
      <c r="B109" s="11"/>
      <c r="C109" s="11" t="s">
        <v>7378</v>
      </c>
      <c r="D109" s="12" t="s">
        <v>7367</v>
      </c>
    </row>
    <row r="110" spans="2:5" ht="34" x14ac:dyDescent="0.4">
      <c r="B110" s="11"/>
      <c r="C110" s="11" t="s">
        <v>7379</v>
      </c>
      <c r="D110" s="12" t="s">
        <v>7410</v>
      </c>
    </row>
    <row r="111" spans="2:5" ht="34" x14ac:dyDescent="0.4">
      <c r="B111" s="11"/>
      <c r="C111" s="11" t="s">
        <v>7380</v>
      </c>
      <c r="D111" s="12" t="s">
        <v>7409</v>
      </c>
    </row>
    <row r="112" spans="2:5" ht="34" x14ac:dyDescent="0.4">
      <c r="B112" s="11"/>
      <c r="C112" s="11" t="s">
        <v>7381</v>
      </c>
      <c r="D112" s="12"/>
    </row>
    <row r="114" spans="2:5" ht="34" x14ac:dyDescent="0.4">
      <c r="B114" s="171" t="s">
        <v>7403</v>
      </c>
      <c r="C114" s="172" t="s">
        <v>7387</v>
      </c>
      <c r="D114" s="178" t="s">
        <v>7392</v>
      </c>
      <c r="E114" s="172" t="s">
        <v>7397</v>
      </c>
    </row>
    <row r="115" spans="2:5" x14ac:dyDescent="0.4">
      <c r="B115" s="171" t="s">
        <v>7412</v>
      </c>
      <c r="C115" s="171" t="s">
        <v>7413</v>
      </c>
      <c r="D115" s="179" t="s">
        <v>7388</v>
      </c>
      <c r="E115" s="172" t="s">
        <v>7398</v>
      </c>
    </row>
    <row r="116" spans="2:5" ht="34" x14ac:dyDescent="0.4">
      <c r="B116" s="171" t="s">
        <v>7382</v>
      </c>
      <c r="C116" s="171" t="s">
        <v>7414</v>
      </c>
      <c r="D116" s="179" t="s">
        <v>7393</v>
      </c>
      <c r="E116" s="172" t="s">
        <v>7415</v>
      </c>
    </row>
    <row r="117" spans="2:5" ht="34" x14ac:dyDescent="0.4">
      <c r="B117" s="171" t="s">
        <v>7383</v>
      </c>
      <c r="C117" s="171" t="s">
        <v>7389</v>
      </c>
      <c r="D117" s="179" t="s">
        <v>7394</v>
      </c>
      <c r="E117" s="172" t="s">
        <v>7411</v>
      </c>
    </row>
    <row r="118" spans="2:5" ht="34" x14ac:dyDescent="0.4">
      <c r="B118" s="171" t="s">
        <v>7384</v>
      </c>
      <c r="C118" s="171" t="s">
        <v>7390</v>
      </c>
      <c r="D118" s="179" t="s">
        <v>7395</v>
      </c>
      <c r="E118" s="172" t="s">
        <v>7402</v>
      </c>
    </row>
    <row r="119" spans="2:5" ht="34" x14ac:dyDescent="0.4">
      <c r="B119" s="171" t="s">
        <v>7385</v>
      </c>
      <c r="C119" s="171" t="s">
        <v>7400</v>
      </c>
      <c r="D119" s="179" t="s">
        <v>7401</v>
      </c>
      <c r="E119" s="172" t="s">
        <v>7401</v>
      </c>
    </row>
    <row r="120" spans="2:5" x14ac:dyDescent="0.4">
      <c r="B120" s="171" t="s">
        <v>7386</v>
      </c>
      <c r="C120" s="171" t="s">
        <v>7391</v>
      </c>
      <c r="D120" s="179" t="s">
        <v>7396</v>
      </c>
      <c r="E120" s="172" t="s">
        <v>7399</v>
      </c>
    </row>
  </sheetData>
  <mergeCells count="22">
    <mergeCell ref="B87:D87"/>
    <mergeCell ref="B3:J3"/>
    <mergeCell ref="B4:J4"/>
    <mergeCell ref="B7:J7"/>
    <mergeCell ref="B5:J5"/>
    <mergeCell ref="B6:J6"/>
    <mergeCell ref="B82:D82"/>
    <mergeCell ref="A1:J1"/>
    <mergeCell ref="A8:J8"/>
    <mergeCell ref="A45:J45"/>
    <mergeCell ref="B53:J53"/>
    <mergeCell ref="B48:J48"/>
    <mergeCell ref="B51:J51"/>
    <mergeCell ref="B52:J52"/>
    <mergeCell ref="B46:J46"/>
    <mergeCell ref="B47:J47"/>
    <mergeCell ref="B49:J49"/>
    <mergeCell ref="B50:J50"/>
    <mergeCell ref="B9:D9"/>
    <mergeCell ref="E9:G9"/>
    <mergeCell ref="H9:J9"/>
    <mergeCell ref="B2:J2"/>
  </mergeCells>
  <phoneticPr fontId="1" type="noConversion"/>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68A15-4F54-4845-88AE-CB0FAD37258C}">
  <sheetPr filterMode="1"/>
  <dimension ref="A1:Q543"/>
  <sheetViews>
    <sheetView zoomScale="70" zoomScaleNormal="70" workbookViewId="0">
      <pane xSplit="4" ySplit="1" topLeftCell="F348" activePane="bottomRight" state="frozen"/>
      <selection pane="topRight" activeCell="E1" sqref="E1"/>
      <selection pane="bottomLeft" activeCell="A2" sqref="A2"/>
      <selection pane="bottomRight" activeCell="D283" sqref="D283"/>
    </sheetView>
  </sheetViews>
  <sheetFormatPr defaultColWidth="8.81640625" defaultRowHeight="37.5" customHeight="1" x14ac:dyDescent="0.4"/>
  <cols>
    <col min="1" max="1" width="22.36328125" style="23" customWidth="1"/>
    <col min="2" max="2" width="10.6328125" style="23" customWidth="1"/>
    <col min="3" max="3" width="9.81640625" style="23" customWidth="1"/>
    <col min="4" max="4" width="39.90625" style="139" customWidth="1"/>
    <col min="5" max="5" width="16.1796875" style="23" customWidth="1"/>
    <col min="6" max="6" width="20.08984375" style="23" customWidth="1"/>
    <col min="7" max="7" width="20.08984375" style="47" customWidth="1"/>
    <col min="8" max="8" width="9.81640625" style="23" customWidth="1"/>
    <col min="9" max="9" width="12.08984375" style="47" customWidth="1"/>
    <col min="10" max="10" width="10.54296875" style="23" customWidth="1"/>
    <col min="11" max="11" width="9" style="23" customWidth="1"/>
    <col min="12" max="14" width="8.81640625" style="23"/>
    <col min="15" max="15" width="12.36328125" style="35" customWidth="1"/>
    <col min="16" max="16" width="8.81640625" style="23"/>
    <col min="17" max="17" width="11.54296875" style="23" customWidth="1"/>
    <col min="18" max="16384" width="8.81640625" style="23"/>
  </cols>
  <sheetData>
    <row r="1" spans="1:17" s="35" customFormat="1" ht="37.5" customHeight="1" x14ac:dyDescent="0.4">
      <c r="A1" s="114" t="str">
        <f>System資料複製!A1</f>
        <v>System Test Case ID</v>
      </c>
      <c r="B1" s="114" t="str">
        <f>System資料複製!B1</f>
        <v>Test Record</v>
      </c>
      <c r="C1" s="114" t="str">
        <f>System資料複製!C1</f>
        <v>SYS5.1 or SYS5.2</v>
      </c>
      <c r="D1" s="114" t="str">
        <f>System資料複製!D1</f>
        <v>System Test Case</v>
      </c>
      <c r="E1" s="114" t="str">
        <f>System資料複製!E1</f>
        <v>System Requirement ID</v>
      </c>
      <c r="F1" s="114" t="str">
        <f>System資料複製!F1</f>
        <v>Feature</v>
      </c>
      <c r="G1" s="140" t="s">
        <v>7355</v>
      </c>
      <c r="H1" s="114" t="str">
        <f>System資料複製!G1</f>
        <v>Level</v>
      </c>
      <c r="I1" s="140" t="s">
        <v>7162</v>
      </c>
      <c r="J1" s="114" t="s">
        <v>5314</v>
      </c>
      <c r="K1" s="114" t="s">
        <v>7228</v>
      </c>
      <c r="L1" s="114" t="s">
        <v>7190</v>
      </c>
      <c r="M1" s="114" t="s">
        <v>7191</v>
      </c>
      <c r="N1" s="114" t="s">
        <v>7209</v>
      </c>
      <c r="O1" s="114" t="s">
        <v>1539</v>
      </c>
      <c r="P1" s="114" t="s">
        <v>7348</v>
      </c>
      <c r="Q1" s="114" t="s">
        <v>9088</v>
      </c>
    </row>
    <row r="2" spans="1:17" ht="37.5" hidden="1" customHeight="1" x14ac:dyDescent="0.4">
      <c r="A2" s="114" t="str">
        <f>System資料複製!A2</f>
        <v>RTBM-55942</v>
      </c>
      <c r="B2" s="114" t="str">
        <f>System資料複製!B2</f>
        <v>Pass</v>
      </c>
      <c r="C2" s="114" t="str">
        <f>System資料複製!C2</f>
        <v>SYS 5.1</v>
      </c>
      <c r="D2" s="138" t="str">
        <f>System資料複製!D2</f>
        <v>RTBM-55942 - This additional internal backup antenna shall ensure the communication in case of failure of the main antennas (REQ-0663445 A)</v>
      </c>
      <c r="E2" s="114" t="str">
        <f>System資料複製!E2</f>
        <v>RTBM-52954</v>
      </c>
      <c r="F2" s="114" t="str">
        <f>System資料複製!F2</f>
        <v>Switch to GSM back-up antenna when LTE1 antenna is broken</v>
      </c>
      <c r="G2" s="140" t="str">
        <f>VLOOKUP(F2,Feature統計!A$3:B$130,2,FALSE)</f>
        <v>Connectivity</v>
      </c>
      <c r="H2" s="114" t="str">
        <f>System資料複製!G2</f>
        <v>Medium</v>
      </c>
      <c r="I2" s="28" t="s">
        <v>7189</v>
      </c>
      <c r="J2" s="26"/>
      <c r="K2" s="26"/>
      <c r="L2" s="26"/>
      <c r="M2" s="26"/>
      <c r="N2" s="26"/>
      <c r="O2" s="114"/>
      <c r="P2" s="26"/>
      <c r="Q2" s="26"/>
    </row>
    <row r="3" spans="1:17" ht="37.5" hidden="1" customHeight="1" x14ac:dyDescent="0.4">
      <c r="A3" s="114" t="str">
        <f>System資料複製!A3</f>
        <v>RTBM-55542</v>
      </c>
      <c r="B3" s="114" t="str">
        <f>System資料複製!B3</f>
        <v>Pass</v>
      </c>
      <c r="C3" s="114" t="str">
        <f>System資料複製!C3</f>
        <v>SYS 5.1</v>
      </c>
      <c r="D3" s="138" t="str">
        <f>System資料複製!D3</f>
        <v>RTBM-55542 - RTC Time Synchronization (REQ-0738760 A)</v>
      </c>
      <c r="E3" s="114" t="str">
        <f>System資料複製!E3</f>
        <v>RTBM-53125</v>
      </c>
      <c r="F3" s="114" t="str">
        <f>System資料複製!F3</f>
        <v>RTC accuracy measurement</v>
      </c>
      <c r="G3" s="140" t="str">
        <f>VLOOKUP(F3,Feature統計!A$3:B$130,2,FALSE)</f>
        <v>Quality</v>
      </c>
      <c r="H3" s="114" t="str">
        <f>System資料複製!G3</f>
        <v>Medium</v>
      </c>
      <c r="I3" s="28" t="s">
        <v>7189</v>
      </c>
      <c r="J3" s="26"/>
      <c r="K3" s="26"/>
      <c r="L3" s="26"/>
      <c r="M3" s="26"/>
      <c r="N3" s="26"/>
      <c r="O3" s="114"/>
      <c r="P3" s="26"/>
      <c r="Q3" s="26"/>
    </row>
    <row r="4" spans="1:17" ht="37.5" customHeight="1" x14ac:dyDescent="0.4">
      <c r="A4" s="114" t="str">
        <f>System資料複製!A4</f>
        <v>RTBM-57344</v>
      </c>
      <c r="B4" s="114" t="str">
        <f>System資料複製!B4</f>
        <v>Pass</v>
      </c>
      <c r="C4" s="114" t="str">
        <f>System資料複製!C4</f>
        <v>SYS 5.1</v>
      </c>
      <c r="D4" s="138" t="str">
        <f>System資料複製!D4</f>
        <v>RTBM-57344 - Radio component shall detect an open circuit on its FM/AM/DAB antennas and transmit the information to the global audio system. (REQ-0490425 D)</v>
      </c>
      <c r="E4" s="114" t="str">
        <f>System資料複製!E4</f>
        <v>RTBM-53645</v>
      </c>
      <c r="F4" s="114" t="str">
        <f>System資料複製!F4</f>
        <v>DTC - Radio</v>
      </c>
      <c r="G4" s="140" t="str">
        <f>VLOOKUP(F4,Feature統計!A$3:B$130,2,FALSE)</f>
        <v>Diagnostic</v>
      </c>
      <c r="H4" s="114" t="str">
        <f>System資料複製!G4</f>
        <v>Primary</v>
      </c>
      <c r="I4" s="28" t="s">
        <v>7163</v>
      </c>
      <c r="J4" s="26"/>
      <c r="K4" s="26" t="s">
        <v>7163</v>
      </c>
      <c r="L4" s="26"/>
      <c r="M4" s="26"/>
      <c r="N4" s="26"/>
      <c r="O4" s="26"/>
      <c r="P4" s="26"/>
      <c r="Q4" s="26" t="s">
        <v>7198</v>
      </c>
    </row>
    <row r="5" spans="1:17" ht="37.5" hidden="1" customHeight="1" x14ac:dyDescent="0.4">
      <c r="A5" s="114" t="str">
        <f>System資料複製!A5</f>
        <v>RTBM-56527</v>
      </c>
      <c r="B5" s="114" t="str">
        <f>System資料複製!B5</f>
        <v>Pass</v>
      </c>
      <c r="C5" s="114" t="str">
        <f>System資料複製!C5</f>
        <v>SYS 5.1</v>
      </c>
      <c r="D5" s="138" t="str">
        <f>System資料複製!D5</f>
        <v>RTBM-56527 - The TCU shall be able to provide a parameter measure to measure the reception threshold of each external broadcast antenna (REQ-0657864 A)</v>
      </c>
      <c r="E5" s="114" t="str">
        <f>System資料複製!E5</f>
        <v>RTBM-54266</v>
      </c>
      <c r="F5" s="114" t="str">
        <f>System資料複製!F5</f>
        <v>Broadcast - Provide parameter for measurement</v>
      </c>
      <c r="G5" s="140" t="str">
        <f>VLOOKUP(F5,Feature統計!A$3:B$130,2,FALSE)</f>
        <v>Broadcast</v>
      </c>
      <c r="H5" s="114" t="str">
        <f>System資料複製!G5</f>
        <v>Medium</v>
      </c>
      <c r="I5" s="28" t="s">
        <v>7189</v>
      </c>
      <c r="J5" s="26"/>
      <c r="K5" s="26"/>
      <c r="L5" s="26"/>
      <c r="M5" s="26"/>
      <c r="N5" s="26"/>
      <c r="O5" s="114"/>
      <c r="P5" s="26"/>
      <c r="Q5" s="26"/>
    </row>
    <row r="6" spans="1:17" ht="37.5" hidden="1" customHeight="1" x14ac:dyDescent="0.4">
      <c r="A6" s="114" t="str">
        <f>System資料複製!A6</f>
        <v>RTBM-56537</v>
      </c>
      <c r="B6" s="114" t="str">
        <f>System資料複製!B6</f>
        <v>Pass</v>
      </c>
      <c r="C6" s="114" t="str">
        <f>System資料複製!C6</f>
        <v>SYS 5.1</v>
      </c>
      <c r="D6" s="138" t="str">
        <f>System資料複製!D6</f>
        <v>RTBM-56537 - The TCU shall be able to provide a parameter measure giving the percentage of the BUB charge remaining (REQ-0657795 A)</v>
      </c>
      <c r="E6" s="114" t="str">
        <f>System資料複製!E6</f>
        <v>RTBM-54267</v>
      </c>
      <c r="F6" s="114" t="str">
        <f>System資料複製!F6</f>
        <v>Backup Battery Gauge</v>
      </c>
      <c r="G6" s="140" t="str">
        <f>VLOOKUP(F6,Feature統計!A$3:B$130,2,FALSE)</f>
        <v>Quality</v>
      </c>
      <c r="H6" s="114" t="str">
        <f>System資料複製!G6</f>
        <v>Primary</v>
      </c>
      <c r="I6" s="28" t="s">
        <v>7163</v>
      </c>
      <c r="J6" s="26"/>
      <c r="K6" s="26"/>
      <c r="L6" s="26"/>
      <c r="M6" s="26"/>
      <c r="N6" s="26" t="s">
        <v>7199</v>
      </c>
      <c r="O6" s="114" t="s">
        <v>7210</v>
      </c>
      <c r="P6" s="26"/>
      <c r="Q6" s="26"/>
    </row>
    <row r="7" spans="1:17" ht="37.5" hidden="1" customHeight="1" x14ac:dyDescent="0.4">
      <c r="A7" s="114" t="str">
        <f>System資料複製!A7</f>
        <v>RTBM-56538</v>
      </c>
      <c r="B7" s="114" t="str">
        <f>System資料複製!B7</f>
        <v>Pass</v>
      </c>
      <c r="C7" s="114" t="str">
        <f>System資料複製!C7</f>
        <v>SYS 5.1</v>
      </c>
      <c r="D7" s="138" t="str">
        <f>System資料複製!D7</f>
        <v>RTBM-56538 - The TCU shall be able to provide a parameter measure giving the BUB supplier name (REQ-0657686 A)</v>
      </c>
      <c r="E7" s="114" t="str">
        <f>System資料複製!E7</f>
        <v>RTBM-54268</v>
      </c>
      <c r="F7" s="114" t="str">
        <f>System資料複製!F7</f>
        <v>Back-Up Battery</v>
      </c>
      <c r="G7" s="140" t="str">
        <f>VLOOKUP(F7,Feature統計!A$3:B$130,2,FALSE)</f>
        <v>Quality</v>
      </c>
      <c r="H7" s="114" t="str">
        <f>System資料複製!G7</f>
        <v>Primary</v>
      </c>
      <c r="I7" s="28" t="s">
        <v>7163</v>
      </c>
      <c r="J7" s="26"/>
      <c r="K7" s="26"/>
      <c r="L7" s="26"/>
      <c r="M7" s="26"/>
      <c r="N7" s="26" t="s">
        <v>7199</v>
      </c>
      <c r="O7" s="114" t="s">
        <v>7210</v>
      </c>
      <c r="P7" s="26"/>
      <c r="Q7" s="26"/>
    </row>
    <row r="8" spans="1:17" ht="37.5" customHeight="1" x14ac:dyDescent="0.4">
      <c r="A8" s="114" t="str">
        <f>System資料複製!A8</f>
        <v>RTBM-56539</v>
      </c>
      <c r="B8" s="114" t="str">
        <f>System資料複製!B8</f>
        <v>Pass</v>
      </c>
      <c r="C8" s="114" t="str">
        <f>System資料複製!C8</f>
        <v>SYS 5.1</v>
      </c>
      <c r="D8" s="138" t="str">
        <f>System資料複製!D8</f>
        <v>RTBM-56539 - The TCU shall be able to provide a parameter measure for testing the SOH of the BUB at different level : LOW, VERY LOW, TOO LOW and TOO HIGH (REQ-0655779 A)</v>
      </c>
      <c r="E8" s="114" t="str">
        <f>System資料複製!E8</f>
        <v>RTBM-54269</v>
      </c>
      <c r="F8" s="114" t="str">
        <f>System資料複製!F8</f>
        <v>DTC - BuB</v>
      </c>
      <c r="G8" s="140" t="str">
        <f>VLOOKUP(F8,Feature統計!A$3:B$130,2,FALSE)</f>
        <v>Diagnostic</v>
      </c>
      <c r="H8" s="114" t="str">
        <f>System資料複製!G8</f>
        <v>Primary</v>
      </c>
      <c r="I8" s="28" t="s">
        <v>7163</v>
      </c>
      <c r="J8" s="26"/>
      <c r="K8" s="26" t="s">
        <v>7199</v>
      </c>
      <c r="L8" s="26"/>
      <c r="M8" s="26"/>
      <c r="N8" s="26"/>
      <c r="O8" s="114"/>
      <c r="P8" s="26"/>
      <c r="Q8" s="26" t="s">
        <v>7198</v>
      </c>
    </row>
    <row r="9" spans="1:17" ht="37.5" customHeight="1" x14ac:dyDescent="0.4">
      <c r="A9" s="114" t="str">
        <f>System資料複製!A9</f>
        <v>RTBM-56540</v>
      </c>
      <c r="B9" s="114" t="str">
        <f>System資料複製!B9</f>
        <v>Pass</v>
      </c>
      <c r="C9" s="114" t="str">
        <f>System資料複製!C9</f>
        <v>SYS 5.1</v>
      </c>
      <c r="D9" s="138" t="str">
        <f>System資料複製!D9</f>
        <v>RTBM-56540 - Defect backup battery discharged (REQ-0655664 A)</v>
      </c>
      <c r="E9" s="114" t="str">
        <f>System資料複製!E9</f>
        <v>RTBM-54270</v>
      </c>
      <c r="F9" s="114" t="str">
        <f>System資料複製!F9</f>
        <v>DTC - BuB</v>
      </c>
      <c r="G9" s="140" t="str">
        <f>VLOOKUP(F9,Feature統計!A$3:B$130,2,FALSE)</f>
        <v>Diagnostic</v>
      </c>
      <c r="H9" s="114" t="str">
        <f>System資料複製!G9</f>
        <v>Primary</v>
      </c>
      <c r="I9" s="28" t="s">
        <v>7163</v>
      </c>
      <c r="J9" s="26"/>
      <c r="K9" s="26" t="s">
        <v>7199</v>
      </c>
      <c r="L9" s="26"/>
      <c r="M9" s="26"/>
      <c r="N9" s="26"/>
      <c r="O9" s="114"/>
      <c r="P9" s="26"/>
      <c r="Q9" s="26" t="s">
        <v>7198</v>
      </c>
    </row>
    <row r="10" spans="1:17" ht="37.5" hidden="1" customHeight="1" x14ac:dyDescent="0.4">
      <c r="A10" s="114" t="str">
        <f>System資料複製!A10</f>
        <v>RTBM-56533</v>
      </c>
      <c r="B10" s="114" t="str">
        <f>System資料複製!B10</f>
        <v>Pass</v>
      </c>
      <c r="C10" s="114" t="str">
        <f>System資料複製!C10</f>
        <v>SYS 5.1</v>
      </c>
      <c r="D10" s="138" t="str">
        <f>System資料複製!D10</f>
        <v>RTBM-56533 - At the Defect Trouble Code disappearance, the TCU shall remove in less of 1 second the DTC from its memory in every mode of the Lifecycle RSP (REQ-0655647 A)</v>
      </c>
      <c r="E10" s="114" t="str">
        <f>System資料複製!E10</f>
        <v>RTBM-54271</v>
      </c>
      <c r="F10" s="114" t="str">
        <f>System資料複製!F10</f>
        <v>Lifecycle status informations</v>
      </c>
      <c r="G10" s="140" t="str">
        <f>VLOOKUP(F10,Feature統計!A$3:B$130,2,FALSE)</f>
        <v>Electrical Engineering</v>
      </c>
      <c r="H10" s="114" t="str">
        <f>System資料複製!G10</f>
        <v>Primary</v>
      </c>
      <c r="I10" s="28" t="s">
        <v>7163</v>
      </c>
      <c r="J10" s="26"/>
      <c r="K10" s="26" t="s">
        <v>7163</v>
      </c>
      <c r="L10" s="26"/>
      <c r="M10" s="26"/>
      <c r="N10" s="26"/>
      <c r="O10" s="114" t="s">
        <v>7213</v>
      </c>
      <c r="P10" s="26"/>
      <c r="Q10" s="26"/>
    </row>
    <row r="11" spans="1:17" ht="37.5" hidden="1" customHeight="1" x14ac:dyDescent="0.4">
      <c r="A11" s="114" t="str">
        <f>System資料複製!A11</f>
        <v>RTBM-56558</v>
      </c>
      <c r="B11" s="114" t="str">
        <f>System資料複製!B11</f>
        <v>Pass</v>
      </c>
      <c r="C11" s="114" t="str">
        <f>System資料複製!C11</f>
        <v>SYS 5.1</v>
      </c>
      <c r="D11" s="138" t="str">
        <f>System資料複製!D11</f>
        <v>RTBM-56558 - The product shall be compliant with the Europe market Directive : RED Directive (REQ-0640770 A)</v>
      </c>
      <c r="E11" s="114" t="str">
        <f>System資料複製!E11</f>
        <v>RTBM-54272</v>
      </c>
      <c r="F11" s="114" t="str">
        <f>System資料複製!F11</f>
        <v>Product Regulation and Certification</v>
      </c>
      <c r="G11" s="140" t="str">
        <f>VLOOKUP(F11,Feature統計!A$3:B$130,2,FALSE)</f>
        <v>Connectivity</v>
      </c>
      <c r="H11" s="114" t="str">
        <f>System資料複製!G11</f>
        <v>Medium</v>
      </c>
      <c r="I11" s="28" t="s">
        <v>7189</v>
      </c>
      <c r="J11" s="26"/>
      <c r="K11" s="26"/>
      <c r="L11" s="26"/>
      <c r="M11" s="26"/>
      <c r="N11" s="26"/>
      <c r="O11" s="114"/>
      <c r="P11" s="26"/>
      <c r="Q11" s="26"/>
    </row>
    <row r="12" spans="1:17" ht="37.5" hidden="1" customHeight="1" x14ac:dyDescent="0.4">
      <c r="A12" s="114" t="str">
        <f>System資料複製!A12</f>
        <v>RTBM-44106</v>
      </c>
      <c r="B12" s="114" t="str">
        <f>System資料複製!B12</f>
        <v>Reviewed</v>
      </c>
      <c r="C12" s="114" t="str">
        <f>System資料複製!C12</f>
        <v>SYS 5.1</v>
      </c>
      <c r="D12" s="138" t="str">
        <f>System資料複製!D12</f>
        <v>RTBM-44106 - The supplier shall implement a strategy for prohibiting the Back-Up Battery discharge, until its minimum level to recharge it, in case of a long storage (REQ-0598152 A)</v>
      </c>
      <c r="E12" s="114" t="str">
        <f>System資料複製!E12</f>
        <v>RTBM-54274</v>
      </c>
      <c r="F12" s="114" t="str">
        <f>System資料複製!F12</f>
        <v>Project Documentation</v>
      </c>
      <c r="G12" s="140" t="e">
        <f>VLOOKUP(F12,Feature統計!A$3:B$130,2,FALSE)</f>
        <v>#N/A</v>
      </c>
      <c r="H12" s="114" t="str">
        <f>System資料複製!G12</f>
        <v>Medium</v>
      </c>
      <c r="I12" s="28" t="s">
        <v>7189</v>
      </c>
      <c r="J12" s="26"/>
      <c r="K12" s="26"/>
      <c r="L12" s="26"/>
      <c r="M12" s="26"/>
      <c r="N12" s="26"/>
      <c r="O12" s="114"/>
      <c r="P12" s="26"/>
      <c r="Q12" s="26"/>
    </row>
    <row r="13" spans="1:17" ht="37.5" hidden="1" customHeight="1" x14ac:dyDescent="0.4">
      <c r="A13" s="114" t="str">
        <f>System資料複製!A13</f>
        <v>RTBM-44430</v>
      </c>
      <c r="B13" s="114" t="str">
        <f>System資料複製!B13</f>
        <v>Fail</v>
      </c>
      <c r="C13" s="114" t="str">
        <f>System資料複製!C13</f>
        <v>SYS 5.1</v>
      </c>
      <c r="D13" s="138" t="str">
        <f>System資料複製!D13</f>
        <v>RTBM-44430 - As TCU is including antennas, following cellular performances shall be achieved by the TCU (stand-alone) within [0:360°] azimuth and [0:45°] elevation (REQ-0595257 A)</v>
      </c>
      <c r="E13" s="114" t="str">
        <f>System資料複製!E13</f>
        <v>RTBM-54276</v>
      </c>
      <c r="F13" s="114" t="str">
        <f>System資料複製!F13</f>
        <v>eCall TRP_TIS requirements</v>
      </c>
      <c r="G13" s="140" t="str">
        <f>VLOOKUP(F13,Feature統計!A$3:B$130,2,FALSE)</f>
        <v>Xcall</v>
      </c>
      <c r="H13" s="114" t="str">
        <f>System資料複製!G13</f>
        <v>Medium</v>
      </c>
      <c r="I13" s="28" t="s">
        <v>7189</v>
      </c>
      <c r="J13" s="26"/>
      <c r="K13" s="26"/>
      <c r="L13" s="26"/>
      <c r="M13" s="26"/>
      <c r="N13" s="26"/>
      <c r="O13" s="114"/>
      <c r="P13" s="26"/>
      <c r="Q13" s="26"/>
    </row>
    <row r="14" spans="1:17" ht="37.5" hidden="1" customHeight="1" x14ac:dyDescent="0.4">
      <c r="A14" s="114" t="str">
        <f>System資料複製!A14</f>
        <v>RTBM-44429</v>
      </c>
      <c r="B14" s="114" t="str">
        <f>System資料複製!B14</f>
        <v>Pass</v>
      </c>
      <c r="C14" s="114" t="str">
        <f>System資料複製!C14</f>
        <v>SYS 5.1</v>
      </c>
      <c r="D14" s="138" t="str">
        <f>System資料複製!D14</f>
        <v>RTBM-44429 - The TCU shall have an external telecommunication antenna (REQ-0594250 A)</v>
      </c>
      <c r="E14" s="114" t="str">
        <f>System資料複製!E14</f>
        <v>RTBM-54277</v>
      </c>
      <c r="F14" s="114" t="str">
        <f>System資料複製!F14</f>
        <v>Cellular antenna high level requirement</v>
      </c>
      <c r="G14" s="140" t="str">
        <f>VLOOKUP(F14,Feature統計!A$3:B$130,2,FALSE)</f>
        <v>Connectivity</v>
      </c>
      <c r="H14" s="114" t="str">
        <f>System資料複製!G14</f>
        <v>Low</v>
      </c>
      <c r="I14" s="28" t="s">
        <v>7189</v>
      </c>
      <c r="J14" s="26"/>
      <c r="K14" s="26"/>
      <c r="L14" s="26"/>
      <c r="M14" s="26"/>
      <c r="N14" s="26"/>
      <c r="O14" s="114"/>
      <c r="P14" s="26"/>
      <c r="Q14" s="26"/>
    </row>
    <row r="15" spans="1:17" ht="37.5" hidden="1" customHeight="1" x14ac:dyDescent="0.4">
      <c r="A15" s="114" t="str">
        <f>System資料複製!A15</f>
        <v>RTBM-58279</v>
      </c>
      <c r="B15" s="114" t="str">
        <f>System資料複製!B15</f>
        <v>Reviewed</v>
      </c>
      <c r="C15" s="114" t="str">
        <f>System資料複製!C15</f>
        <v>SYS 5.2</v>
      </c>
      <c r="D15" s="138" t="str">
        <f>System資料複製!D15</f>
        <v>RTBM-58279 - The supplier shall be conform to the B200410 battery norm (REQ-0572134 A)</v>
      </c>
      <c r="E15" s="114" t="str">
        <f>System資料複製!E15</f>
        <v>RTBM-54278</v>
      </c>
      <c r="F15" s="114" t="str">
        <f>System資料複製!F15</f>
        <v>Out of scope</v>
      </c>
      <c r="G15" s="140" t="e">
        <f>VLOOKUP(F15,Feature統計!A$3:B$130,2,FALSE)</f>
        <v>#N/A</v>
      </c>
      <c r="H15" s="114" t="str">
        <f>System資料複製!G15</f>
        <v>Medium</v>
      </c>
      <c r="I15" s="28" t="s">
        <v>7189</v>
      </c>
      <c r="J15" s="26"/>
      <c r="K15" s="26"/>
      <c r="L15" s="26"/>
      <c r="M15" s="26"/>
      <c r="N15" s="26"/>
      <c r="O15" s="114"/>
      <c r="P15" s="26"/>
      <c r="Q15" s="26"/>
    </row>
    <row r="16" spans="1:17" ht="37.5" hidden="1" customHeight="1" x14ac:dyDescent="0.4">
      <c r="A16" s="114" t="str">
        <f>System資料複製!A16</f>
        <v>RTBM-57095</v>
      </c>
      <c r="B16" s="114" t="str">
        <f>System資料複製!B16</f>
        <v>StagePass</v>
      </c>
      <c r="C16" s="114" t="str">
        <f>System資料複製!C16</f>
        <v>SYS 5.1</v>
      </c>
      <c r="D16" s="138" t="str">
        <f>System資料複製!D16</f>
        <v>RTBM-57095 - The antenna system shall operate in FM band (76 - 108 MHz) (REQ-0565350 A)</v>
      </c>
      <c r="E16" s="114" t="str">
        <f>System資料複製!E16</f>
        <v>RTBM-54281</v>
      </c>
      <c r="F16" s="114" t="str">
        <f>System資料複製!F16</f>
        <v>Radio Antenna</v>
      </c>
      <c r="G16" s="140" t="str">
        <f>VLOOKUP(F16,Feature統計!A$3:B$130,2,FALSE)</f>
        <v>Broadcast</v>
      </c>
      <c r="H16" s="114" t="str">
        <f>System資料複製!G16</f>
        <v>Primary</v>
      </c>
      <c r="I16" s="28" t="s">
        <v>7163</v>
      </c>
      <c r="J16" s="26" t="s">
        <v>7163</v>
      </c>
      <c r="K16" s="26"/>
      <c r="L16" s="26"/>
      <c r="M16" s="26"/>
      <c r="N16" s="26"/>
      <c r="O16" s="114" t="s">
        <v>7195</v>
      </c>
      <c r="P16" s="26" t="s">
        <v>7345</v>
      </c>
      <c r="Q16" s="26"/>
    </row>
    <row r="17" spans="1:17" ht="37.5" hidden="1" customHeight="1" x14ac:dyDescent="0.4">
      <c r="A17" s="114" t="str">
        <f>System資料複製!A17</f>
        <v>RTBM-44468</v>
      </c>
      <c r="B17" s="114" t="str">
        <f>System資料複製!B17</f>
        <v>Pass</v>
      </c>
      <c r="C17" s="114" t="str">
        <f>System資料複製!C17</f>
        <v>SYS 5.1</v>
      </c>
      <c r="D17" s="138" t="str">
        <f>System資料複製!D17</f>
        <v>RTBM-44468 - Tree-Funtion-GNSS+DR (GNSS + Dead Reckoning)-Performance-GNSS Module (REQ-0533129 A)</v>
      </c>
      <c r="E17" s="114" t="str">
        <f>System資料複製!E17</f>
        <v>RTBM-54283</v>
      </c>
      <c r="F17" s="114" t="str">
        <f>System資料複製!F17</f>
        <v>Supported GNSS positioning system</v>
      </c>
      <c r="G17" s="140" t="str">
        <f>VLOOKUP(F17,Feature統計!A$3:B$130,2,FALSE)</f>
        <v>Positioning</v>
      </c>
      <c r="H17" s="114" t="str">
        <f>System資料複製!G17</f>
        <v>Medium</v>
      </c>
      <c r="I17" s="28" t="s">
        <v>7189</v>
      </c>
      <c r="J17" s="26"/>
      <c r="K17" s="26"/>
      <c r="L17" s="26"/>
      <c r="M17" s="26"/>
      <c r="N17" s="26"/>
      <c r="O17" s="114"/>
      <c r="P17" s="26"/>
      <c r="Q17" s="26"/>
    </row>
    <row r="18" spans="1:17" ht="37.5" hidden="1" customHeight="1" x14ac:dyDescent="0.4">
      <c r="A18" s="114" t="str">
        <f>System資料複製!A18</f>
        <v>RTBM-52909</v>
      </c>
      <c r="B18" s="114" t="str">
        <f>System資料複製!B18</f>
        <v>Reviewed</v>
      </c>
      <c r="C18" s="114" t="str">
        <f>System資料複製!C18</f>
        <v>SYS 5.1</v>
      </c>
      <c r="D18" s="138" t="str">
        <f>System資料複製!D18</f>
        <v>RTBM-52909 - BSRF shall manage the stop of RTM POWERING (RTM power function) to avoid CCA risks (REQ-0514649 B)</v>
      </c>
      <c r="E18" s="114" t="str">
        <f>System資料複製!E18</f>
        <v>RTBM-54285</v>
      </c>
      <c r="F18" s="114" t="str">
        <f>System資料複製!F18</f>
        <v>Out of scope</v>
      </c>
      <c r="G18" s="140" t="e">
        <f>VLOOKUP(F18,Feature統計!A$3:B$130,2,FALSE)</f>
        <v>#N/A</v>
      </c>
      <c r="H18" s="114" t="str">
        <f>System資料複製!G18</f>
        <v>Medium</v>
      </c>
      <c r="I18" s="28" t="s">
        <v>7189</v>
      </c>
      <c r="J18" s="26"/>
      <c r="K18" s="26"/>
      <c r="L18" s="26"/>
      <c r="M18" s="26"/>
      <c r="N18" s="26"/>
      <c r="O18" s="114"/>
      <c r="P18" s="26"/>
      <c r="Q18" s="26"/>
    </row>
    <row r="19" spans="1:17" ht="37.5" hidden="1" customHeight="1" x14ac:dyDescent="0.4">
      <c r="A19" s="114" t="str">
        <f>System資料複製!A19</f>
        <v>RTBM-44480</v>
      </c>
      <c r="B19" s="114" t="str">
        <f>System資料複製!B19</f>
        <v>Pass</v>
      </c>
      <c r="C19" s="114" t="str">
        <f>System資料複製!C19</f>
        <v>SYS 5.1</v>
      </c>
      <c r="D19" s="138" t="str">
        <f>System資料複製!D19</f>
        <v>RTBM-44480 - The TCU shall respect the performances defined in the Positioning specification [RSP-0001943] (REQ-0514642 B)</v>
      </c>
      <c r="E19" s="114" t="str">
        <f>System資料複製!E19</f>
        <v>RTBM-54288</v>
      </c>
      <c r="F19" s="114" t="str">
        <f>System資料複製!F19</f>
        <v>Product compatible to customer specification</v>
      </c>
      <c r="G19" s="140" t="str">
        <f>VLOOKUP(F19,Feature統計!A$3:B$130,2,FALSE)</f>
        <v>Connectivity</v>
      </c>
      <c r="H19" s="114" t="str">
        <f>System資料複製!G19</f>
        <v>Medium</v>
      </c>
      <c r="I19" s="28" t="s">
        <v>7189</v>
      </c>
      <c r="J19" s="26"/>
      <c r="K19" s="26"/>
      <c r="L19" s="26"/>
      <c r="M19" s="26"/>
      <c r="N19" s="26"/>
      <c r="O19" s="114"/>
      <c r="P19" s="26"/>
      <c r="Q19" s="26"/>
    </row>
    <row r="20" spans="1:17" ht="37.5" hidden="1" customHeight="1" x14ac:dyDescent="0.4">
      <c r="A20" s="114" t="str">
        <f>System資料複製!A20</f>
        <v>RTBM-58280</v>
      </c>
      <c r="B20" s="114" t="str">
        <f>System資料複製!B20</f>
        <v>Reviewed</v>
      </c>
      <c r="C20" s="114" t="str">
        <f>System資料複製!C20</f>
        <v>SYS 5.2</v>
      </c>
      <c r="D20" s="138" t="str">
        <f>System資料複製!D20</f>
        <v>RTBM-58280 - The TCU shall be compliant to the EMC AND RF DESIGN RULES FOR EE ARCHITECTURE norm [B20 7020] (REQ-0514633 B)</v>
      </c>
      <c r="E20" s="114" t="str">
        <f>System資料複製!E20</f>
        <v>RTBM-54289</v>
      </c>
      <c r="F20" s="114" t="str">
        <f>System資料複製!F20</f>
        <v>Not testable - Notice or guideline</v>
      </c>
      <c r="G20" s="140" t="e">
        <f>VLOOKUP(F20,Feature統計!A$3:B$130,2,FALSE)</f>
        <v>#N/A</v>
      </c>
      <c r="H20" s="114" t="str">
        <f>System資料複製!G20</f>
        <v>Medium</v>
      </c>
      <c r="I20" s="28" t="s">
        <v>7189</v>
      </c>
      <c r="J20" s="26"/>
      <c r="K20" s="26"/>
      <c r="L20" s="26"/>
      <c r="M20" s="26"/>
      <c r="N20" s="26"/>
      <c r="O20" s="114"/>
      <c r="P20" s="26"/>
      <c r="Q20" s="26"/>
    </row>
    <row r="21" spans="1:17" ht="37.5" hidden="1" customHeight="1" x14ac:dyDescent="0.4">
      <c r="A21" s="114" t="str">
        <f>System資料複製!A21</f>
        <v>RTBM-58281</v>
      </c>
      <c r="B21" s="114" t="str">
        <f>System資料複製!B21</f>
        <v>StagePass</v>
      </c>
      <c r="C21" s="114" t="str">
        <f>System資料複製!C21</f>
        <v>SYS 5.2</v>
      </c>
      <c r="D21" s="138" t="str">
        <f>System資料複製!D21</f>
        <v>RTBM-58281 - The supplier shall be compliant to the EMC tests applicability such defined in the document [02017_19_02966]. (REQ-0514632 A)</v>
      </c>
      <c r="E21" s="114" t="str">
        <f>System資料複製!E21</f>
        <v>RTBM-54290</v>
      </c>
      <c r="F21" s="114" t="str">
        <f>System資料複製!F21</f>
        <v>B21 7110</v>
      </c>
      <c r="G21" s="140" t="str">
        <f>VLOOKUP(F21,Feature統計!A$3:B$130,2,FALSE)</f>
        <v>Quality</v>
      </c>
      <c r="H21" s="114" t="str">
        <f>System資料複製!G21</f>
        <v>Medium</v>
      </c>
      <c r="I21" s="28" t="s">
        <v>7189</v>
      </c>
      <c r="J21" s="26"/>
      <c r="K21" s="26"/>
      <c r="L21" s="26"/>
      <c r="M21" s="26"/>
      <c r="N21" s="26"/>
      <c r="O21" s="114"/>
      <c r="P21" s="26"/>
      <c r="Q21" s="26"/>
    </row>
    <row r="22" spans="1:17" ht="37.5" hidden="1" customHeight="1" x14ac:dyDescent="0.4">
      <c r="A22" s="114" t="str">
        <f>System資料複製!A22</f>
        <v>RTBM-58286</v>
      </c>
      <c r="B22" s="114" t="str">
        <f>System資料複製!B22</f>
        <v>StagePass</v>
      </c>
      <c r="C22" s="114" t="str">
        <f>System資料複製!C22</f>
        <v>SYS 5.2</v>
      </c>
      <c r="D22" s="138" t="str">
        <f>System資料複製!D22</f>
        <v>RTBM-58286 - CL 22 : VOLTAGE DROP</v>
      </c>
      <c r="E22" s="114" t="str">
        <f>System資料複製!E22</f>
        <v>RTBM-54291</v>
      </c>
      <c r="F22" s="114" t="str">
        <f>System資料複製!F22</f>
        <v>Resistance to Impacts</v>
      </c>
      <c r="G22" s="140" t="str">
        <f>VLOOKUP(F22,Feature統計!A$3:B$130,2,FALSE)</f>
        <v>LifeCycle</v>
      </c>
      <c r="H22" s="114" t="str">
        <f>System資料複製!G22</f>
        <v>Medium</v>
      </c>
      <c r="I22" s="28" t="s">
        <v>7189</v>
      </c>
      <c r="J22" s="26"/>
      <c r="K22" s="26"/>
      <c r="L22" s="26"/>
      <c r="M22" s="26"/>
      <c r="N22" s="26"/>
      <c r="O22" s="114"/>
      <c r="P22" s="26"/>
      <c r="Q22" s="26"/>
    </row>
    <row r="23" spans="1:17" ht="37.5" hidden="1" customHeight="1" x14ac:dyDescent="0.4">
      <c r="A23" s="114" t="str">
        <f>System資料複製!A23</f>
        <v>RTBM-46864</v>
      </c>
      <c r="B23" s="114" t="str">
        <f>System資料複製!B23</f>
        <v>StagePass</v>
      </c>
      <c r="C23" s="114" t="str">
        <f>System資料複製!C23</f>
        <v>SYS 5.2</v>
      </c>
      <c r="D23" s="138" t="str">
        <f>System資料複製!D23</f>
        <v>RTBM-46864 - CL 04 : TEMPEATURE STEPS</v>
      </c>
      <c r="E23" s="114" t="str">
        <f>System資料複製!E23</f>
        <v>RTBM-54292</v>
      </c>
      <c r="F23" s="114" t="str">
        <f>System資料複製!F23</f>
        <v>B21 7130</v>
      </c>
      <c r="G23" s="140" t="str">
        <f>VLOOKUP(F23,Feature統計!A$3:B$130,2,FALSE)</f>
        <v>Quality</v>
      </c>
      <c r="H23" s="114" t="str">
        <f>System資料複製!G23</f>
        <v>Medium</v>
      </c>
      <c r="I23" s="28" t="s">
        <v>7189</v>
      </c>
      <c r="J23" s="26"/>
      <c r="K23" s="26"/>
      <c r="L23" s="26"/>
      <c r="M23" s="26"/>
      <c r="N23" s="26"/>
      <c r="O23" s="114"/>
      <c r="P23" s="26"/>
      <c r="Q23" s="26"/>
    </row>
    <row r="24" spans="1:17" ht="37.5" hidden="1" customHeight="1" x14ac:dyDescent="0.4">
      <c r="A24" s="114" t="str">
        <f>System資料複製!A24</f>
        <v>RTBM-46863</v>
      </c>
      <c r="B24" s="114" t="str">
        <f>System資料複製!B24</f>
        <v>StagePass</v>
      </c>
      <c r="C24" s="114" t="str">
        <f>System資料複製!C24</f>
        <v>SYS 5.2</v>
      </c>
      <c r="D24" s="138" t="str">
        <f>System資料複製!D24</f>
        <v>RTBM-46863 - CL 02a : TEMPERATURES WHEN NOT OPERATIING</v>
      </c>
      <c r="E24" s="114" t="str">
        <f>System資料複製!E24</f>
        <v>RTBM-54327</v>
      </c>
      <c r="F24" s="114" t="str">
        <f>System資料複製!F24</f>
        <v>B21 7130</v>
      </c>
      <c r="G24" s="140" t="str">
        <f>VLOOKUP(F24,Feature統計!A$3:B$130,2,FALSE)</f>
        <v>Quality</v>
      </c>
      <c r="H24" s="114" t="str">
        <f>System資料複製!G24</f>
        <v>Medium</v>
      </c>
      <c r="I24" s="28" t="s">
        <v>7189</v>
      </c>
      <c r="J24" s="26"/>
      <c r="K24" s="26"/>
      <c r="L24" s="26"/>
      <c r="M24" s="26"/>
      <c r="N24" s="26"/>
      <c r="O24" s="114"/>
      <c r="P24" s="26"/>
      <c r="Q24" s="26"/>
    </row>
    <row r="25" spans="1:17" ht="37.5" hidden="1" customHeight="1" x14ac:dyDescent="0.4">
      <c r="A25" s="114" t="str">
        <f>System資料複製!A25</f>
        <v>RTBM-46826</v>
      </c>
      <c r="B25" s="114" t="str">
        <f>System資料複製!B25</f>
        <v>Pass</v>
      </c>
      <c r="C25" s="114" t="str">
        <f>System資料複製!C25</f>
        <v>SYS 5.2</v>
      </c>
      <c r="D25" s="138" t="str">
        <f>System資料複製!D25</f>
        <v>RTBM-46826 - EQ/TE 01: RESISTANCE TO USUAL POWER SUPPLY VOLTAGES</v>
      </c>
      <c r="E25" s="114" t="str">
        <f>System資料複製!E25</f>
        <v>RTBM-54328</v>
      </c>
      <c r="F25" s="114" t="str">
        <f>System資料複製!F25</f>
        <v>B21 7130</v>
      </c>
      <c r="G25" s="140" t="str">
        <f>VLOOKUP(F25,Feature統計!A$3:B$130,2,FALSE)</f>
        <v>Quality</v>
      </c>
      <c r="H25" s="114" t="str">
        <f>System資料複製!G25</f>
        <v>Medium</v>
      </c>
      <c r="I25" s="28" t="s">
        <v>7189</v>
      </c>
      <c r="J25" s="26"/>
      <c r="K25" s="26"/>
      <c r="L25" s="26"/>
      <c r="M25" s="26"/>
      <c r="N25" s="26"/>
      <c r="O25" s="114"/>
      <c r="P25" s="26"/>
      <c r="Q25" s="26"/>
    </row>
    <row r="26" spans="1:17" ht="37.5" hidden="1" customHeight="1" x14ac:dyDescent="0.4">
      <c r="A26" s="114" t="str">
        <f>System資料複製!A26</f>
        <v>RTBM-46894</v>
      </c>
      <c r="B26" s="114" t="str">
        <f>System資料複製!B26</f>
        <v>StagePass</v>
      </c>
      <c r="C26" s="114" t="str">
        <f>System資料複製!C26</f>
        <v>SYS 5.2</v>
      </c>
      <c r="D26" s="138" t="str">
        <f>System資料複製!D26</f>
        <v>RTBM-46894 - M2.1 : EXTERNAL LOADS TO THE DEVICE</v>
      </c>
      <c r="E26" s="114" t="str">
        <f>System資料複製!E26</f>
        <v>RTBM-54329</v>
      </c>
      <c r="F26" s="114" t="str">
        <f>System資料複製!F26</f>
        <v>Resistance to Impacts</v>
      </c>
      <c r="G26" s="140" t="str">
        <f>VLOOKUP(F26,Feature統計!A$3:B$130,2,FALSE)</f>
        <v>LifeCycle</v>
      </c>
      <c r="H26" s="114" t="str">
        <f>System資料複製!G26</f>
        <v>Medium</v>
      </c>
      <c r="I26" s="28" t="s">
        <v>7189</v>
      </c>
      <c r="J26" s="26"/>
      <c r="K26" s="26"/>
      <c r="L26" s="26"/>
      <c r="M26" s="26"/>
      <c r="N26" s="26"/>
      <c r="O26" s="114"/>
      <c r="P26" s="26"/>
      <c r="Q26" s="26"/>
    </row>
    <row r="27" spans="1:17" ht="37.5" hidden="1" customHeight="1" x14ac:dyDescent="0.4">
      <c r="A27" s="114" t="str">
        <f>System資料複製!A27</f>
        <v>RTBM-46837</v>
      </c>
      <c r="B27" s="114" t="str">
        <f>System資料複製!B27</f>
        <v>StagePass</v>
      </c>
      <c r="C27" s="114" t="str">
        <f>System資料複製!C27</f>
        <v>SYS 5.2</v>
      </c>
      <c r="D27" s="138" t="str">
        <f>System資料複製!D27</f>
        <v>RTBM-46837 - EQ/IC 10: RESISTANCE TO PULSES ON THE INPUTS/OUTPUTS CONNECTED TO GROUND THROUGH THEIR LOADS</v>
      </c>
      <c r="E27" s="114" t="str">
        <f>System資料複製!E27</f>
        <v>RTBM-54330</v>
      </c>
      <c r="F27" s="114" t="str">
        <f>System資料複製!F27</f>
        <v>B21 7110 - ELECTRICAL RESISTANCE</v>
      </c>
      <c r="G27" s="140" t="str">
        <f>VLOOKUP(F27,Feature統計!A$3:B$130,2,FALSE)</f>
        <v>Quality</v>
      </c>
      <c r="H27" s="114" t="str">
        <f>System資料複製!G27</f>
        <v>Medium</v>
      </c>
      <c r="I27" s="28" t="s">
        <v>7189</v>
      </c>
      <c r="J27" s="26"/>
      <c r="K27" s="26"/>
      <c r="L27" s="26"/>
      <c r="M27" s="26"/>
      <c r="N27" s="26"/>
      <c r="O27" s="114"/>
      <c r="P27" s="26"/>
      <c r="Q27" s="26"/>
    </row>
    <row r="28" spans="1:17" ht="37.5" hidden="1" customHeight="1" x14ac:dyDescent="0.4">
      <c r="A28" s="114" t="str">
        <f>System資料複製!A28</f>
        <v>RTBM-56473</v>
      </c>
      <c r="B28" s="114" t="str">
        <f>System資料複製!B28</f>
        <v>Pass</v>
      </c>
      <c r="C28" s="114" t="str">
        <f>System資料複製!C28</f>
        <v>SYS 5.1</v>
      </c>
      <c r="D28" s="138" t="str">
        <f>System資料複製!D28</f>
        <v>RTBM-56473 - Maximum boot time in every life phase such described in the Lifecycle specification (REQ-0500922 A)</v>
      </c>
      <c r="E28" s="114" t="str">
        <f>System資料複製!E28</f>
        <v>RTBM-54331</v>
      </c>
      <c r="F28" s="114" t="str">
        <f>System資料複製!F28</f>
        <v>Lifecycle status informations</v>
      </c>
      <c r="G28" s="140" t="str">
        <f>VLOOKUP(F28,Feature統計!A$3:B$130,2,FALSE)</f>
        <v>Electrical Engineering</v>
      </c>
      <c r="H28" s="114" t="str">
        <f>System資料複製!G28</f>
        <v>Primary</v>
      </c>
      <c r="I28" s="28" t="s">
        <v>7163</v>
      </c>
      <c r="J28" s="26" t="s">
        <v>7163</v>
      </c>
      <c r="K28" s="26"/>
      <c r="L28" s="26"/>
      <c r="M28" s="26"/>
      <c r="N28" s="26" t="s">
        <v>7199</v>
      </c>
      <c r="O28" s="114" t="s">
        <v>7196</v>
      </c>
      <c r="P28" s="26"/>
      <c r="Q28" s="26"/>
    </row>
    <row r="29" spans="1:17" ht="37.5" hidden="1" customHeight="1" x14ac:dyDescent="0.4">
      <c r="A29" s="114" t="str">
        <f>System資料複製!A29</f>
        <v>RTBM-58285</v>
      </c>
      <c r="B29" s="114" t="str">
        <f>System資料複製!B29</f>
        <v>StagePass</v>
      </c>
      <c r="C29" s="114" t="str">
        <f>System資料複製!C29</f>
        <v>SYS 5.2</v>
      </c>
      <c r="D29" s="138" t="str">
        <f>System資料複製!D29</f>
        <v>RTBM-58285 - EQ/MR 03: MEASUREMENT OF RADIO FREQUENCY RADIATED MAGNETIC FIELD</v>
      </c>
      <c r="E29" s="114" t="str">
        <f>System資料複製!E29</f>
        <v>RTBM-54332</v>
      </c>
      <c r="F29" s="114" t="str">
        <f>System資料複製!F29</f>
        <v>B21 7110 - EMC EMISSION</v>
      </c>
      <c r="G29" s="140" t="str">
        <f>VLOOKUP(F29,Feature統計!A$3:B$130,2,FALSE)</f>
        <v>Quality</v>
      </c>
      <c r="H29" s="114" t="str">
        <f>System資料複製!G29</f>
        <v>Medium</v>
      </c>
      <c r="I29" s="28" t="s">
        <v>7189</v>
      </c>
      <c r="J29" s="26"/>
      <c r="K29" s="26"/>
      <c r="L29" s="26"/>
      <c r="M29" s="26"/>
      <c r="N29" s="26"/>
      <c r="O29" s="114"/>
      <c r="P29" s="26"/>
      <c r="Q29" s="26"/>
    </row>
    <row r="30" spans="1:17" ht="37.5" hidden="1" customHeight="1" x14ac:dyDescent="0.4">
      <c r="A30" s="114" t="str">
        <f>System資料複製!A30</f>
        <v>RTBM-46855</v>
      </c>
      <c r="B30" s="114" t="str">
        <f>System資料複製!B30</f>
        <v>StagePass</v>
      </c>
      <c r="C30" s="114" t="str">
        <f>System資料複製!C30</f>
        <v>SYS 5.2</v>
      </c>
      <c r="D30" s="138" t="str">
        <f>System資料複製!D30</f>
        <v>RTBM-46855 - EQ/MC 02: MEASUREMENT OF LOW FREQUENCY CONDUCTED NOISES</v>
      </c>
      <c r="E30" s="114" t="str">
        <f>System資料複製!E30</f>
        <v>RTBM-54333</v>
      </c>
      <c r="F30" s="114" t="str">
        <f>System資料複製!F30</f>
        <v>B21 7110 - EMC EMISSION</v>
      </c>
      <c r="G30" s="140" t="str">
        <f>VLOOKUP(F30,Feature統計!A$3:B$130,2,FALSE)</f>
        <v>Quality</v>
      </c>
      <c r="H30" s="114" t="str">
        <f>System資料複製!G30</f>
        <v>Medium</v>
      </c>
      <c r="I30" s="28" t="s">
        <v>7189</v>
      </c>
      <c r="J30" s="26"/>
      <c r="K30" s="26"/>
      <c r="L30" s="26"/>
      <c r="M30" s="26"/>
      <c r="N30" s="26"/>
      <c r="O30" s="114"/>
      <c r="P30" s="26"/>
      <c r="Q30" s="26"/>
    </row>
    <row r="31" spans="1:17" ht="37.5" hidden="1" customHeight="1" x14ac:dyDescent="0.4">
      <c r="A31" s="114" t="str">
        <f>System資料複製!A31</f>
        <v>RTBM-58287</v>
      </c>
      <c r="B31" s="114" t="str">
        <f>System資料複製!B31</f>
        <v>StagePass</v>
      </c>
      <c r="C31" s="114" t="str">
        <f>System資料複製!C31</f>
        <v>SYS 5.2</v>
      </c>
      <c r="D31" s="138" t="str">
        <f>System資料複製!D31</f>
        <v>RTBM-58287 - EQ/MC 01: MEASUREMENT OF SWITCHING NOISES</v>
      </c>
      <c r="E31" s="114" t="str">
        <f>System資料複製!E31</f>
        <v>RTBM-54334</v>
      </c>
      <c r="F31" s="114" t="str">
        <f>System資料複製!F31</f>
        <v>B21 7110 - EMC EMISSION</v>
      </c>
      <c r="G31" s="140" t="str">
        <f>VLOOKUP(F31,Feature統計!A$3:B$130,2,FALSE)</f>
        <v>Quality</v>
      </c>
      <c r="H31" s="114" t="str">
        <f>System資料複製!G31</f>
        <v>Medium</v>
      </c>
      <c r="I31" s="28" t="s">
        <v>7189</v>
      </c>
      <c r="J31" s="26"/>
      <c r="K31" s="26"/>
      <c r="L31" s="26"/>
      <c r="M31" s="26"/>
      <c r="N31" s="26"/>
      <c r="O31" s="114"/>
      <c r="P31" s="26"/>
      <c r="Q31" s="26"/>
    </row>
    <row r="32" spans="1:17" ht="37.5" hidden="1" customHeight="1" x14ac:dyDescent="0.4">
      <c r="A32" s="114" t="str">
        <f>System資料複製!A32</f>
        <v>RTBM-46848</v>
      </c>
      <c r="B32" s="114" t="str">
        <f>System資料複製!B32</f>
        <v>StagePass</v>
      </c>
      <c r="C32" s="114" t="str">
        <f>System資料複製!C32</f>
        <v>SYS 5.2</v>
      </c>
      <c r="D32" s="138" t="str">
        <f>System資料複製!D32</f>
        <v>RTBM-46848 - EQ/IC 14: IMMUNITY TO TRANSIENTS WITH WIRE TO WIRE COUPLING</v>
      </c>
      <c r="E32" s="114" t="str">
        <f>System資料複製!E32</f>
        <v>RTBM-54335</v>
      </c>
      <c r="F32" s="114" t="str">
        <f>System資料複製!F32</f>
        <v>B21 7110 - EMC IMMUNITY</v>
      </c>
      <c r="G32" s="140" t="str">
        <f>VLOOKUP(F32,Feature統計!A$3:B$130,2,FALSE)</f>
        <v>Quality</v>
      </c>
      <c r="H32" s="114" t="str">
        <f>System資料複製!G32</f>
        <v>Medium</v>
      </c>
      <c r="I32" s="28" t="s">
        <v>7189</v>
      </c>
      <c r="J32" s="26"/>
      <c r="K32" s="26"/>
      <c r="L32" s="26"/>
      <c r="M32" s="26"/>
      <c r="N32" s="26"/>
      <c r="O32" s="114"/>
      <c r="P32" s="26"/>
      <c r="Q32" s="26"/>
    </row>
    <row r="33" spans="1:17" ht="37.5" hidden="1" customHeight="1" x14ac:dyDescent="0.4">
      <c r="A33" s="114" t="str">
        <f>System資料複製!A33</f>
        <v>RTBM-46837</v>
      </c>
      <c r="B33" s="114" t="str">
        <f>System資料複製!B33</f>
        <v>StagePass</v>
      </c>
      <c r="C33" s="114" t="str">
        <f>System資料複製!C33</f>
        <v>SYS 5.2</v>
      </c>
      <c r="D33" s="138" t="str">
        <f>System資料複製!D33</f>
        <v>RTBM-46837 - EQ/IC 10: RESISTANCE TO PULSES ON THE INPUTS/OUTPUTS CONNECTED TO GROUND THROUGH THEIR LOADS</v>
      </c>
      <c r="E33" s="114" t="str">
        <f>System資料複製!E33</f>
        <v>RTBM-54337</v>
      </c>
      <c r="F33" s="114" t="str">
        <f>System資料複製!F33</f>
        <v>B21 7110 - ELECTRICAL RESISTANCE</v>
      </c>
      <c r="G33" s="140" t="str">
        <f>VLOOKUP(F33,Feature統計!A$3:B$130,2,FALSE)</f>
        <v>Quality</v>
      </c>
      <c r="H33" s="114" t="str">
        <f>System資料複製!G33</f>
        <v>Medium</v>
      </c>
      <c r="I33" s="28" t="s">
        <v>7189</v>
      </c>
      <c r="J33" s="26"/>
      <c r="K33" s="26"/>
      <c r="L33" s="26"/>
      <c r="M33" s="26"/>
      <c r="N33" s="26"/>
      <c r="O33" s="114"/>
      <c r="P33" s="26"/>
      <c r="Q33" s="26"/>
    </row>
    <row r="34" spans="1:17" ht="37.5" customHeight="1" x14ac:dyDescent="0.4">
      <c r="A34" s="114" t="str">
        <f>System資料複製!A34</f>
        <v>RTBM-44061</v>
      </c>
      <c r="B34" s="114" t="str">
        <f>System資料複製!B34</f>
        <v>Pass</v>
      </c>
      <c r="C34" s="114" t="str">
        <f>System資料複製!C34</f>
        <v>SYS 5.1</v>
      </c>
      <c r="D34" s="138" t="str">
        <f>System資料複製!D34</f>
        <v>RTBM-44061 - Defect of the main battery (loss of power supply) (REQ-0495839 A)</v>
      </c>
      <c r="E34" s="114" t="str">
        <f>System資料複製!E34</f>
        <v>RTBM-54338</v>
      </c>
      <c r="F34" s="114" t="str">
        <f>System資料複製!F34</f>
        <v>DTC - Main battery</v>
      </c>
      <c r="G34" s="140" t="str">
        <f>VLOOKUP(F34,Feature統計!A$3:B$130,2,FALSE)</f>
        <v>Diagnostic</v>
      </c>
      <c r="H34" s="114" t="str">
        <f>System資料複製!G34</f>
        <v>Primary</v>
      </c>
      <c r="I34" s="28" t="s">
        <v>7163</v>
      </c>
      <c r="J34" s="26"/>
      <c r="K34" s="26" t="s">
        <v>7199</v>
      </c>
      <c r="L34" s="26"/>
      <c r="M34" s="26"/>
      <c r="N34" s="26"/>
      <c r="O34" s="114"/>
      <c r="P34" s="26"/>
      <c r="Q34" s="26" t="s">
        <v>7198</v>
      </c>
    </row>
    <row r="35" spans="1:17" ht="37.5" customHeight="1" x14ac:dyDescent="0.4">
      <c r="A35" s="114" t="str">
        <f>System資料複製!A35</f>
        <v>RTBM-44050</v>
      </c>
      <c r="B35" s="114" t="str">
        <f>System資料複製!B35</f>
        <v>Pass</v>
      </c>
      <c r="C35" s="114" t="str">
        <f>System資料複製!C35</f>
        <v>SYS 5.1</v>
      </c>
      <c r="D35" s="138" t="str">
        <f>System資料複製!D35</f>
        <v>RTBM-44050 - Diagnosis of the overheating TCU (REQ-0495826 B)</v>
      </c>
      <c r="E35" s="114" t="str">
        <f>System資料複製!E35</f>
        <v>RTBM-54339</v>
      </c>
      <c r="F35" s="114" t="str">
        <f>System資料複製!F35</f>
        <v>DTC - TCU</v>
      </c>
      <c r="G35" s="140" t="str">
        <f>VLOOKUP(F35,Feature統計!A$3:B$130,2,FALSE)</f>
        <v>Diagnostic</v>
      </c>
      <c r="H35" s="114" t="str">
        <f>System資料複製!G35</f>
        <v>Primary</v>
      </c>
      <c r="I35" s="28" t="s">
        <v>7163</v>
      </c>
      <c r="J35" s="26"/>
      <c r="K35" s="26"/>
      <c r="L35" s="26" t="s">
        <v>7199</v>
      </c>
      <c r="M35" s="26"/>
      <c r="N35" s="26"/>
      <c r="O35" s="114" t="s">
        <v>7213</v>
      </c>
      <c r="P35" s="26"/>
      <c r="Q35" s="26" t="s">
        <v>7198</v>
      </c>
    </row>
    <row r="36" spans="1:17" ht="37.5" hidden="1" customHeight="1" x14ac:dyDescent="0.4">
      <c r="A36" s="114" t="str">
        <f>System資料複製!A36</f>
        <v>RTBM-44049</v>
      </c>
      <c r="B36" s="114" t="str">
        <f>System資料複製!B36</f>
        <v>Pass</v>
      </c>
      <c r="C36" s="114" t="str">
        <f>System資料複製!C36</f>
        <v>SYS 5.1</v>
      </c>
      <c r="D36" s="138" t="str">
        <f>System資料複製!D36</f>
        <v>RTBM-44049 - Tree-Functionality-TCU Unit diagnose (HS CAN line) (REQ-0495824 A)</v>
      </c>
      <c r="E36" s="114" t="str">
        <f>System資料複製!E36</f>
        <v>RTBM-54343</v>
      </c>
      <c r="F36" s="114" t="str">
        <f>System資料複製!F36</f>
        <v>DTC - CAN</v>
      </c>
      <c r="G36" s="140" t="str">
        <f>VLOOKUP(F36,Feature統計!A$3:B$130,2,FALSE)</f>
        <v>Diagnostic</v>
      </c>
      <c r="H36" s="114" t="str">
        <f>System資料複製!G36</f>
        <v>Primary</v>
      </c>
      <c r="I36" s="28" t="s">
        <v>7163</v>
      </c>
      <c r="J36" s="26"/>
      <c r="K36" s="26"/>
      <c r="L36" s="26"/>
      <c r="M36" s="26"/>
      <c r="N36" s="26" t="s">
        <v>7199</v>
      </c>
      <c r="O36" s="114" t="s">
        <v>7213</v>
      </c>
      <c r="P36" s="26" t="s">
        <v>7359</v>
      </c>
      <c r="Q36" s="26"/>
    </row>
    <row r="37" spans="1:17" ht="37.5" customHeight="1" x14ac:dyDescent="0.4">
      <c r="A37" s="114" t="str">
        <f>System資料複製!A37</f>
        <v>RTBM-56455</v>
      </c>
      <c r="B37" s="114" t="str">
        <f>System資料複製!B37</f>
        <v>Pass</v>
      </c>
      <c r="C37" s="114" t="str">
        <f>System資料複製!C37</f>
        <v>SYS 5.1</v>
      </c>
      <c r="D37" s="138" t="str">
        <f>System資料複製!D37</f>
        <v>RTBM-56455 - Internal temperature sensor in the BUB defect (REQ-0495817 A)</v>
      </c>
      <c r="E37" s="114" t="str">
        <f>System資料複製!E37</f>
        <v>RTBM-54347</v>
      </c>
      <c r="F37" s="114" t="str">
        <f>System資料複製!F37</f>
        <v>DTC - Temperature</v>
      </c>
      <c r="G37" s="140" t="str">
        <f>VLOOKUP(F37,Feature統計!A$3:B$130,2,FALSE)</f>
        <v>Diagnostic</v>
      </c>
      <c r="H37" s="114" t="str">
        <f>System資料複製!G37</f>
        <v>Primary</v>
      </c>
      <c r="I37" s="28" t="s">
        <v>7214</v>
      </c>
      <c r="J37" s="26"/>
      <c r="K37" s="26"/>
      <c r="L37" s="26"/>
      <c r="M37" s="26"/>
      <c r="N37" s="26"/>
      <c r="O37" s="114" t="s">
        <v>7212</v>
      </c>
      <c r="P37" s="26"/>
      <c r="Q37" s="26" t="s">
        <v>7198</v>
      </c>
    </row>
    <row r="38" spans="1:17" ht="37.5" hidden="1" customHeight="1" x14ac:dyDescent="0.4">
      <c r="A38" s="114" t="str">
        <f>System資料複製!A38</f>
        <v>RTBM-44045</v>
      </c>
      <c r="B38" s="114" t="str">
        <f>System資料複製!B38</f>
        <v>Pass</v>
      </c>
      <c r="C38" s="114" t="str">
        <f>System資料複製!C38</f>
        <v>SYS 5.1</v>
      </c>
      <c r="D38" s="138" t="str">
        <f>System資料複製!D38</f>
        <v>RTBM-44045 - Internal temperature sensor in the TCU defect (REQ-0495816 A)</v>
      </c>
      <c r="E38" s="114" t="str">
        <f>System資料複製!E38</f>
        <v>RTBM-54348</v>
      </c>
      <c r="F38" s="114" t="str">
        <f>System資料複製!F38</f>
        <v>DTC - Temperature</v>
      </c>
      <c r="G38" s="140" t="str">
        <f>VLOOKUP(F38,Feature統計!A$3:B$130,2,FALSE)</f>
        <v>Diagnostic</v>
      </c>
      <c r="H38" s="114" t="str">
        <f>System資料複製!G38</f>
        <v>Low</v>
      </c>
      <c r="I38" s="28" t="s">
        <v>7189</v>
      </c>
      <c r="J38" s="26"/>
      <c r="K38" s="26"/>
      <c r="L38" s="26"/>
      <c r="M38" s="26"/>
      <c r="N38" s="26"/>
      <c r="O38" s="114"/>
      <c r="P38" s="26"/>
      <c r="Q38" s="26"/>
    </row>
    <row r="39" spans="1:17" ht="37.5" customHeight="1" x14ac:dyDescent="0.4">
      <c r="A39" s="114" t="str">
        <f>System資料複製!A39</f>
        <v>RTBM-44491</v>
      </c>
      <c r="B39" s="114" t="str">
        <f>System資料複製!B39</f>
        <v>Pass</v>
      </c>
      <c r="C39" s="114" t="str">
        <f>System資料複製!C39</f>
        <v>SYS 5.1</v>
      </c>
      <c r="D39" s="138" t="str">
        <f>System資料複製!D39</f>
        <v>RTBM-44491 - Internal GNSS antenna 1 defect: Open circuit (CO) (REQ-0495802 B)</v>
      </c>
      <c r="E39" s="114" t="str">
        <f>System資料複製!E39</f>
        <v>RTBM-54353</v>
      </c>
      <c r="F39" s="114" t="str">
        <f>System資料複製!F39</f>
        <v>DTC - GNSS</v>
      </c>
      <c r="G39" s="140" t="str">
        <f>VLOOKUP(F39,Feature統計!A$3:B$130,2,FALSE)</f>
        <v>Diagnostic</v>
      </c>
      <c r="H39" s="114" t="str">
        <f>System資料複製!G39</f>
        <v>Primary</v>
      </c>
      <c r="I39" s="28" t="s">
        <v>7163</v>
      </c>
      <c r="J39" s="26"/>
      <c r="K39" s="26" t="s">
        <v>7199</v>
      </c>
      <c r="L39" s="26"/>
      <c r="M39" s="26"/>
      <c r="N39" s="26"/>
      <c r="O39" s="114"/>
      <c r="P39" s="26"/>
      <c r="Q39" s="26" t="s">
        <v>7198</v>
      </c>
    </row>
    <row r="40" spans="1:17" ht="37.5" customHeight="1" x14ac:dyDescent="0.4">
      <c r="A40" s="114" t="str">
        <f>System資料複製!A40</f>
        <v>RTBM-44490</v>
      </c>
      <c r="B40" s="114" t="str">
        <f>System資料複製!B40</f>
        <v>Pass</v>
      </c>
      <c r="C40" s="114" t="str">
        <f>System資料複製!C40</f>
        <v>SYS 5.1</v>
      </c>
      <c r="D40" s="138" t="str">
        <f>System資料複製!D40</f>
        <v>RTBM-44490 - Internal GNSS antenna 1 defect: Short circuit- (CC-) (REQ-0495801 B)</v>
      </c>
      <c r="E40" s="114" t="str">
        <f>System資料複製!E40</f>
        <v>RTBM-54354</v>
      </c>
      <c r="F40" s="114" t="str">
        <f>System資料複製!F40</f>
        <v>DTC - GNSS</v>
      </c>
      <c r="G40" s="140" t="str">
        <f>VLOOKUP(F40,Feature統計!A$3:B$130,2,FALSE)</f>
        <v>Diagnostic</v>
      </c>
      <c r="H40" s="114" t="str">
        <f>System資料複製!G40</f>
        <v>Primary</v>
      </c>
      <c r="I40" s="28" t="s">
        <v>7163</v>
      </c>
      <c r="J40" s="26"/>
      <c r="K40" s="26" t="s">
        <v>7199</v>
      </c>
      <c r="L40" s="26"/>
      <c r="M40" s="26"/>
      <c r="N40" s="26"/>
      <c r="O40" s="114"/>
      <c r="P40" s="26"/>
      <c r="Q40" s="26" t="s">
        <v>7198</v>
      </c>
    </row>
    <row r="41" spans="1:17" ht="37.5" hidden="1" customHeight="1" x14ac:dyDescent="0.4">
      <c r="A41" s="114" t="str">
        <f>System資料複製!A41</f>
        <v>RTBM-44489</v>
      </c>
      <c r="B41" s="114" t="str">
        <f>System資料複製!B41</f>
        <v>On-going</v>
      </c>
      <c r="C41" s="114" t="str">
        <f>System資料複製!C41</f>
        <v>SYS 5.1</v>
      </c>
      <c r="D41" s="138" t="str">
        <f>System資料複製!D41</f>
        <v>RTBM-44489 - Internal GNSS antenna 1 defect: Short circuit+ (CC+) (REQ-0495800 B)</v>
      </c>
      <c r="E41" s="114" t="str">
        <f>System資料複製!E41</f>
        <v>RTBM-54355</v>
      </c>
      <c r="F41" s="114" t="str">
        <f>System資料複製!F41</f>
        <v>Out of scope</v>
      </c>
      <c r="G41" s="140" t="e">
        <f>VLOOKUP(F41,Feature統計!A$3:B$130,2,FALSE)</f>
        <v>#N/A</v>
      </c>
      <c r="H41" s="114" t="str">
        <f>System資料複製!G41</f>
        <v>Medium</v>
      </c>
      <c r="I41" s="28" t="s">
        <v>7189</v>
      </c>
      <c r="J41" s="26"/>
      <c r="K41" s="26"/>
      <c r="L41" s="26"/>
      <c r="M41" s="26"/>
      <c r="N41" s="26"/>
      <c r="O41" s="114"/>
      <c r="P41" s="26"/>
      <c r="Q41" s="26"/>
    </row>
    <row r="42" spans="1:17" ht="37.5" customHeight="1" x14ac:dyDescent="0.4">
      <c r="A42" s="114" t="str">
        <f>System資料複製!A42</f>
        <v>RTBM-44447</v>
      </c>
      <c r="B42" s="114" t="str">
        <f>System資料複製!B42</f>
        <v>Pass</v>
      </c>
      <c r="C42" s="114" t="str">
        <f>System資料複製!C42</f>
        <v>SYS 5.1</v>
      </c>
      <c r="D42" s="138" t="str">
        <f>System資料複製!D42</f>
        <v>RTBM-44447 - Internal telecommunication antenna 2 defect: Open circuit (CO) (only for RTBM EA) (REQ-0495793 B)</v>
      </c>
      <c r="E42" s="114" t="str">
        <f>System資料複製!E42</f>
        <v>RTBM-54364</v>
      </c>
      <c r="F42" s="114" t="str">
        <f>System資料複製!F42</f>
        <v>DTC - Cellular</v>
      </c>
      <c r="G42" s="140" t="str">
        <f>VLOOKUP(F42,Feature統計!A$3:B$130,2,FALSE)</f>
        <v>Diagnostic</v>
      </c>
      <c r="H42" s="114" t="str">
        <f>System資料複製!G42</f>
        <v>Primary</v>
      </c>
      <c r="I42" s="28" t="s">
        <v>7163</v>
      </c>
      <c r="J42" s="26"/>
      <c r="K42" s="26" t="s">
        <v>7199</v>
      </c>
      <c r="L42" s="26"/>
      <c r="M42" s="26"/>
      <c r="N42" s="26"/>
      <c r="O42" s="114"/>
      <c r="P42" s="26"/>
      <c r="Q42" s="26" t="s">
        <v>7198</v>
      </c>
    </row>
    <row r="43" spans="1:17" ht="37.5" customHeight="1" x14ac:dyDescent="0.4">
      <c r="A43" s="114" t="str">
        <f>System資料複製!A43</f>
        <v>RTBM-44446</v>
      </c>
      <c r="B43" s="114" t="str">
        <f>System資料複製!B43</f>
        <v>Pass</v>
      </c>
      <c r="C43" s="114" t="str">
        <f>System資料複製!C43</f>
        <v>SYS 5.1</v>
      </c>
      <c r="D43" s="138" t="str">
        <f>System資料複製!D43</f>
        <v>RTBM-44446 - Internal telecommunication antenna 2 defect: Short circuit- (CC-) (only for RTBM EA) (REQ-0495792 B)</v>
      </c>
      <c r="E43" s="114" t="str">
        <f>System資料複製!E43</f>
        <v>RTBM-54365</v>
      </c>
      <c r="F43" s="114" t="str">
        <f>System資料複製!F43</f>
        <v>DTC - Cellular</v>
      </c>
      <c r="G43" s="140" t="str">
        <f>VLOOKUP(F43,Feature統計!A$3:B$130,2,FALSE)</f>
        <v>Diagnostic</v>
      </c>
      <c r="H43" s="114" t="str">
        <f>System資料複製!G43</f>
        <v>Primary</v>
      </c>
      <c r="I43" s="28" t="s">
        <v>7163</v>
      </c>
      <c r="J43" s="26"/>
      <c r="K43" s="26" t="s">
        <v>7199</v>
      </c>
      <c r="L43" s="26"/>
      <c r="M43" s="26"/>
      <c r="N43" s="26"/>
      <c r="O43" s="114"/>
      <c r="P43" s="26"/>
      <c r="Q43" s="26" t="s">
        <v>7198</v>
      </c>
    </row>
    <row r="44" spans="1:17" ht="37.5" hidden="1" customHeight="1" x14ac:dyDescent="0.4">
      <c r="A44" s="114" t="str">
        <f>System資料複製!A44</f>
        <v>RTBM-44445</v>
      </c>
      <c r="B44" s="114" t="str">
        <f>System資料複製!B44</f>
        <v>On-going</v>
      </c>
      <c r="C44" s="114" t="str">
        <f>System資料複製!C44</f>
        <v>SYS 5.1</v>
      </c>
      <c r="D44" s="138" t="str">
        <f>System資料複製!D44</f>
        <v>RTBM-44445 - Internal telecommunication antenna 2 defect: Short circuit+ (CC+) (REQ-0495791 B)</v>
      </c>
      <c r="E44" s="114" t="str">
        <f>System資料複製!E44</f>
        <v>RTBM-54366</v>
      </c>
      <c r="F44" s="114" t="str">
        <f>System資料複製!F44</f>
        <v>Out of scope</v>
      </c>
      <c r="G44" s="140" t="e">
        <f>VLOOKUP(F44,Feature統計!A$3:B$130,2,FALSE)</f>
        <v>#N/A</v>
      </c>
      <c r="H44" s="114" t="str">
        <f>System資料複製!G44</f>
        <v>Medium</v>
      </c>
      <c r="I44" s="28" t="s">
        <v>7189</v>
      </c>
      <c r="J44" s="26"/>
      <c r="K44" s="26"/>
      <c r="L44" s="26"/>
      <c r="M44" s="26"/>
      <c r="N44" s="26"/>
      <c r="O44" s="114"/>
      <c r="P44" s="26"/>
      <c r="Q44" s="26"/>
    </row>
    <row r="45" spans="1:17" ht="37.5" customHeight="1" x14ac:dyDescent="0.4">
      <c r="A45" s="114" t="str">
        <f>System資料複製!A45</f>
        <v>RTBM-44444</v>
      </c>
      <c r="B45" s="114" t="str">
        <f>System資料複製!B45</f>
        <v>Pass</v>
      </c>
      <c r="C45" s="114" t="str">
        <f>System資料複製!C45</f>
        <v>SYS 5.1</v>
      </c>
      <c r="D45" s="138" t="str">
        <f>System資料複製!D45</f>
        <v>RTBM-44444 - Internal telecommunication antenna 1 defect: Open circuit (CO) (REQ-0495790 B)</v>
      </c>
      <c r="E45" s="114" t="str">
        <f>System資料複製!E45</f>
        <v>RTBM-54372</v>
      </c>
      <c r="F45" s="114" t="str">
        <f>System資料複製!F45</f>
        <v>DTC - Cellular</v>
      </c>
      <c r="G45" s="140" t="str">
        <f>VLOOKUP(F45,Feature統計!A$3:B$130,2,FALSE)</f>
        <v>Diagnostic</v>
      </c>
      <c r="H45" s="114" t="str">
        <f>System資料複製!G45</f>
        <v>Primary</v>
      </c>
      <c r="I45" s="28" t="s">
        <v>7163</v>
      </c>
      <c r="J45" s="26"/>
      <c r="K45" s="26" t="s">
        <v>7198</v>
      </c>
      <c r="L45" s="26"/>
      <c r="M45" s="26"/>
      <c r="N45" s="26"/>
      <c r="O45" s="114"/>
      <c r="P45" s="26"/>
      <c r="Q45" s="26" t="s">
        <v>7198</v>
      </c>
    </row>
    <row r="46" spans="1:17" ht="37.5" hidden="1" customHeight="1" x14ac:dyDescent="0.4">
      <c r="A46" s="114" t="str">
        <f>System資料複製!A46</f>
        <v>RTBM-44442</v>
      </c>
      <c r="B46" s="114" t="str">
        <f>System資料複製!B46</f>
        <v>On-going</v>
      </c>
      <c r="C46" s="114" t="str">
        <f>System資料複製!C46</f>
        <v>SYS 5.1</v>
      </c>
      <c r="D46" s="138" t="str">
        <f>System資料複製!D46</f>
        <v>RTBM-44442 - Internal telecommunication antenna 1 defect: Short circuit+ (CC+) (REQ-0495788 B)</v>
      </c>
      <c r="E46" s="114" t="str">
        <f>System資料複製!E46</f>
        <v>RTBM-54389</v>
      </c>
      <c r="F46" s="114" t="str">
        <f>System資料複製!F46</f>
        <v>Out of scope</v>
      </c>
      <c r="G46" s="140" t="e">
        <f>VLOOKUP(F46,Feature統計!A$3:B$130,2,FALSE)</f>
        <v>#N/A</v>
      </c>
      <c r="H46" s="114" t="str">
        <f>System資料複製!G46</f>
        <v>Medium</v>
      </c>
      <c r="I46" s="28" t="s">
        <v>7189</v>
      </c>
      <c r="J46" s="26"/>
      <c r="K46" s="26"/>
      <c r="L46" s="26"/>
      <c r="M46" s="26"/>
      <c r="N46" s="26"/>
      <c r="O46" s="114"/>
      <c r="P46" s="26"/>
      <c r="Q46" s="26"/>
    </row>
    <row r="47" spans="1:17" ht="37.5" customHeight="1" x14ac:dyDescent="0.4">
      <c r="A47" s="114" t="str">
        <f>System資料複製!A47</f>
        <v>RTBM-44376</v>
      </c>
      <c r="B47" s="114" t="str">
        <f>System資料複製!B47</f>
        <v>Pass</v>
      </c>
      <c r="C47" s="114" t="str">
        <f>System資料複製!C47</f>
        <v>SYS 5.1</v>
      </c>
      <c r="D47" s="138" t="str">
        <f>System資料複製!D47</f>
        <v>RTBM-44376 - Wired link defect with the FM2/DAB2 antenna: Open circuit (CO) (REQ-0495787 B)</v>
      </c>
      <c r="E47" s="114" t="str">
        <f>System資料複製!E47</f>
        <v>RTBM-54392</v>
      </c>
      <c r="F47" s="114" t="str">
        <f>System資料複製!F47</f>
        <v>DTC - Radio</v>
      </c>
      <c r="G47" s="140" t="str">
        <f>VLOOKUP(F47,Feature統計!A$3:B$130,2,FALSE)</f>
        <v>Diagnostic</v>
      </c>
      <c r="H47" s="114" t="str">
        <f>System資料複製!G47</f>
        <v>Primary</v>
      </c>
      <c r="I47" s="28" t="s">
        <v>7163</v>
      </c>
      <c r="J47" s="26"/>
      <c r="K47" s="26" t="s">
        <v>7163</v>
      </c>
      <c r="L47" s="26"/>
      <c r="M47" s="26"/>
      <c r="N47" s="26"/>
      <c r="O47" s="26"/>
      <c r="P47" s="26"/>
      <c r="Q47" s="26" t="s">
        <v>7198</v>
      </c>
    </row>
    <row r="48" spans="1:17" ht="37.5" customHeight="1" x14ac:dyDescent="0.4">
      <c r="A48" s="114" t="str">
        <f>System資料複製!A48</f>
        <v>RTBM-44371</v>
      </c>
      <c r="B48" s="114" t="str">
        <f>System資料複製!B48</f>
        <v>Pass</v>
      </c>
      <c r="C48" s="114" t="str">
        <f>System資料複製!C48</f>
        <v>SYS 5.1</v>
      </c>
      <c r="D48" s="138" t="str">
        <f>System資料複製!D48</f>
        <v>RTBM-44371 - Wired link defect with the FM2/DAB2 antenna: Short circuit- (CC-) (REQ-0495785 B)</v>
      </c>
      <c r="E48" s="114" t="str">
        <f>System資料複製!E48</f>
        <v>RTBM-54394</v>
      </c>
      <c r="F48" s="114" t="str">
        <f>System資料複製!F48</f>
        <v>DTC - Radio</v>
      </c>
      <c r="G48" s="140" t="str">
        <f>VLOOKUP(F48,Feature統計!A$3:B$130,2,FALSE)</f>
        <v>Diagnostic</v>
      </c>
      <c r="H48" s="114" t="str">
        <f>System資料複製!G48</f>
        <v>Primary</v>
      </c>
      <c r="I48" s="28" t="s">
        <v>7163</v>
      </c>
      <c r="J48" s="26"/>
      <c r="K48" s="26" t="s">
        <v>7163</v>
      </c>
      <c r="L48" s="26"/>
      <c r="M48" s="26"/>
      <c r="N48" s="26"/>
      <c r="O48" s="26"/>
      <c r="P48" s="26"/>
      <c r="Q48" s="26" t="s">
        <v>7198</v>
      </c>
    </row>
    <row r="49" spans="1:17" ht="37.5" customHeight="1" x14ac:dyDescent="0.4">
      <c r="A49" s="114" t="str">
        <f>System資料複製!A49</f>
        <v>RTBM-44369</v>
      </c>
      <c r="B49" s="114" t="str">
        <f>System資料複製!B49</f>
        <v>Pass</v>
      </c>
      <c r="C49" s="114" t="str">
        <f>System資料複製!C49</f>
        <v>SYS 5.1</v>
      </c>
      <c r="D49" s="138" t="str">
        <f>System資料複製!D49</f>
        <v>RTBM-44369 - Wired link defect with the FM2/DAB2 antenna: Short circuit+ (CC+) (REQ-0495784 B)</v>
      </c>
      <c r="E49" s="114" t="str">
        <f>System資料複製!E49</f>
        <v>RTBM-54395</v>
      </c>
      <c r="F49" s="114" t="str">
        <f>System資料複製!F49</f>
        <v>DTC - Radio EA</v>
      </c>
      <c r="G49" s="140" t="str">
        <f>VLOOKUP(F49,Feature統計!A$3:B$130,2,FALSE)</f>
        <v>Diagnostic</v>
      </c>
      <c r="H49" s="114" t="str">
        <f>System資料複製!G49</f>
        <v>Primary</v>
      </c>
      <c r="I49" s="28" t="s">
        <v>7163</v>
      </c>
      <c r="J49" s="26"/>
      <c r="K49" s="26" t="s">
        <v>7163</v>
      </c>
      <c r="L49" s="26"/>
      <c r="M49" s="26"/>
      <c r="N49" s="26"/>
      <c r="O49" s="114"/>
      <c r="P49" s="26"/>
      <c r="Q49" s="26" t="s">
        <v>7198</v>
      </c>
    </row>
    <row r="50" spans="1:17" ht="37.5" customHeight="1" x14ac:dyDescent="0.4">
      <c r="A50" s="114" t="str">
        <f>System資料複製!A50</f>
        <v>RTBM-44367</v>
      </c>
      <c r="B50" s="114" t="str">
        <f>System資料複製!B50</f>
        <v>Pass</v>
      </c>
      <c r="C50" s="114" t="str">
        <f>System資料複製!C50</f>
        <v>SYS 5.1</v>
      </c>
      <c r="D50" s="138" t="str">
        <f>System資料複製!D50</f>
        <v>RTBM-44367 - Wired link defect with the AM/FM1/DAB1 antenna: Open circuit (CO) (REQ-0495783 B)</v>
      </c>
      <c r="E50" s="114" t="str">
        <f>System資料複製!E50</f>
        <v>RTBM-54397</v>
      </c>
      <c r="F50" s="114" t="str">
        <f>System資料複製!F50</f>
        <v>DTC - Radio</v>
      </c>
      <c r="G50" s="140" t="str">
        <f>VLOOKUP(F50,Feature統計!A$3:B$130,2,FALSE)</f>
        <v>Diagnostic</v>
      </c>
      <c r="H50" s="114" t="str">
        <f>System資料複製!G50</f>
        <v>Primary</v>
      </c>
      <c r="I50" s="28" t="s">
        <v>7163</v>
      </c>
      <c r="J50" s="26"/>
      <c r="K50" s="26" t="s">
        <v>7163</v>
      </c>
      <c r="L50" s="26"/>
      <c r="M50" s="26"/>
      <c r="N50" s="26"/>
      <c r="O50" s="26"/>
      <c r="P50" s="26"/>
      <c r="Q50" s="26" t="s">
        <v>7198</v>
      </c>
    </row>
    <row r="51" spans="1:17" ht="37.5" customHeight="1" x14ac:dyDescent="0.4">
      <c r="A51" s="114" t="str">
        <f>System資料複製!A51</f>
        <v>RTBM-44363</v>
      </c>
      <c r="B51" s="114" t="str">
        <f>System資料複製!B51</f>
        <v>Pass</v>
      </c>
      <c r="C51" s="114" t="str">
        <f>System資料複製!C51</f>
        <v>SYS 5.1</v>
      </c>
      <c r="D51" s="138" t="str">
        <f>System資料複製!D51</f>
        <v>RTBM-44363 - Wired link defect with the AM/FM1/DAB1 antenna: Short circuit- (CC-) (REQ-0495781 B)</v>
      </c>
      <c r="E51" s="114" t="str">
        <f>System資料複製!E51</f>
        <v>RTBM-54409</v>
      </c>
      <c r="F51" s="114" t="str">
        <f>System資料複製!F51</f>
        <v>DTC - Radio</v>
      </c>
      <c r="G51" s="140" t="str">
        <f>VLOOKUP(F51,Feature統計!A$3:B$130,2,FALSE)</f>
        <v>Diagnostic</v>
      </c>
      <c r="H51" s="114" t="str">
        <f>System資料複製!G51</f>
        <v>Primary</v>
      </c>
      <c r="I51" s="28" t="s">
        <v>7163</v>
      </c>
      <c r="J51" s="26"/>
      <c r="K51" s="26" t="s">
        <v>7163</v>
      </c>
      <c r="L51" s="26"/>
      <c r="M51" s="26"/>
      <c r="N51" s="26"/>
      <c r="O51" s="26"/>
      <c r="P51" s="26"/>
      <c r="Q51" s="26" t="s">
        <v>7198</v>
      </c>
    </row>
    <row r="52" spans="1:17" ht="37.5" hidden="1" customHeight="1" x14ac:dyDescent="0.4">
      <c r="A52" s="114" t="str">
        <f>System資料複製!A52</f>
        <v>RTBM-44361</v>
      </c>
      <c r="B52" s="114" t="str">
        <f>System資料複製!B52</f>
        <v>Reviewed</v>
      </c>
      <c r="C52" s="114" t="str">
        <f>System資料複製!C52</f>
        <v>SYS 5.1</v>
      </c>
      <c r="D52" s="138" t="str">
        <f>System資料複製!D52</f>
        <v>RTBM-44361 - Wired link defect with the AM/FM1/DAB1 antenna: Short circuit+ (CC+) (REQ-0495780 B)</v>
      </c>
      <c r="E52" s="114" t="str">
        <f>System資料複製!E52</f>
        <v>RTBM-54410</v>
      </c>
      <c r="F52" s="114" t="str">
        <f>System資料複製!F52</f>
        <v>Out of scope</v>
      </c>
      <c r="G52" s="140" t="e">
        <f>VLOOKUP(F52,Feature統計!A$3:B$130,2,FALSE)</f>
        <v>#N/A</v>
      </c>
      <c r="H52" s="114" t="str">
        <f>System資料複製!G52</f>
        <v>Medium</v>
      </c>
      <c r="I52" s="28" t="s">
        <v>7189</v>
      </c>
      <c r="J52" s="26"/>
      <c r="K52" s="26"/>
      <c r="L52" s="26"/>
      <c r="M52" s="26"/>
      <c r="N52" s="26"/>
      <c r="O52" s="114"/>
      <c r="P52" s="26"/>
      <c r="Q52" s="26"/>
    </row>
    <row r="53" spans="1:17" ht="37.5" customHeight="1" x14ac:dyDescent="0.4">
      <c r="A53" s="114" t="str">
        <f>System資料複製!A53</f>
        <v>RTBM-44214</v>
      </c>
      <c r="B53" s="114" t="str">
        <f>System資料複製!B53</f>
        <v>StagePass</v>
      </c>
      <c r="C53" s="114" t="str">
        <f>System資料複製!C53</f>
        <v>SYS 5.1</v>
      </c>
      <c r="D53" s="138" t="str">
        <f>System資料複製!D53</f>
        <v>RTBM-44214 - Internal failure of the amplifier defect (to be checked with the supplier what is possible to detect) (REQ-0495779 B)</v>
      </c>
      <c r="E53" s="114" t="str">
        <f>System資料複製!E53</f>
        <v>RTBM-54425</v>
      </c>
      <c r="F53" s="114" t="str">
        <f>System資料複製!F53</f>
        <v>DTC - Loudspeaker</v>
      </c>
      <c r="G53" s="140" t="str">
        <f>VLOOKUP(F53,Feature統計!A$3:B$130,2,FALSE)</f>
        <v>Diagnostic</v>
      </c>
      <c r="H53" s="114" t="str">
        <f>System資料複製!G53</f>
        <v>Primary</v>
      </c>
      <c r="I53" s="28" t="s">
        <v>7189</v>
      </c>
      <c r="J53" s="26"/>
      <c r="K53" s="26"/>
      <c r="L53" s="26"/>
      <c r="M53" s="26"/>
      <c r="N53" s="26"/>
      <c r="O53" s="114" t="s">
        <v>7212</v>
      </c>
      <c r="P53" s="26"/>
      <c r="Q53" s="26" t="s">
        <v>7198</v>
      </c>
    </row>
    <row r="54" spans="1:17" ht="37.5" customHeight="1" x14ac:dyDescent="0.4">
      <c r="A54" s="114" t="str">
        <f>System資料複製!A54</f>
        <v>RTBM-44213</v>
      </c>
      <c r="B54" s="114" t="str">
        <f>System資料複製!B54</f>
        <v>Pass</v>
      </c>
      <c r="C54" s="114" t="str">
        <f>System資料複製!C54</f>
        <v>SYS 5.1</v>
      </c>
      <c r="D54" s="138" t="str">
        <f>System資料複製!D54</f>
        <v>RTBM-44213 - Internal voltage of the amplifier higher defect (REQ-0495778 B)</v>
      </c>
      <c r="E54" s="114" t="str">
        <f>System資料複製!E54</f>
        <v>RTBM-54426</v>
      </c>
      <c r="F54" s="114" t="str">
        <f>System資料複製!F54</f>
        <v>DTC - Loudspeaker</v>
      </c>
      <c r="G54" s="140" t="str">
        <f>VLOOKUP(F54,Feature統計!A$3:B$130,2,FALSE)</f>
        <v>Diagnostic</v>
      </c>
      <c r="H54" s="114" t="str">
        <f>System資料複製!G54</f>
        <v>Primary</v>
      </c>
      <c r="I54" s="28" t="s">
        <v>7163</v>
      </c>
      <c r="J54" s="26"/>
      <c r="K54" s="26"/>
      <c r="L54" s="26" t="s">
        <v>7199</v>
      </c>
      <c r="M54" s="26"/>
      <c r="N54" s="26"/>
      <c r="O54" s="114"/>
      <c r="P54" s="26"/>
      <c r="Q54" s="26" t="s">
        <v>7198</v>
      </c>
    </row>
    <row r="55" spans="1:17" ht="37.5" customHeight="1" x14ac:dyDescent="0.4">
      <c r="A55" s="114" t="str">
        <f>System資料複製!A55</f>
        <v>RTBM-44212</v>
      </c>
      <c r="B55" s="114" t="str">
        <f>System資料複製!B55</f>
        <v>StagePass</v>
      </c>
      <c r="C55" s="114" t="str">
        <f>System資料複製!C55</f>
        <v>SYS 5.1</v>
      </c>
      <c r="D55" s="138" t="str">
        <f>System資料複製!D55</f>
        <v>RTBM-44212 - Internal temperature of the amplifier higher defect (REQ-0495777 B)</v>
      </c>
      <c r="E55" s="114" t="str">
        <f>System資料複製!E55</f>
        <v>RTBM-54427</v>
      </c>
      <c r="F55" s="114" t="str">
        <f>System資料複製!F55</f>
        <v>DTC - Loudspeaker</v>
      </c>
      <c r="G55" s="140" t="str">
        <f>VLOOKUP(F55,Feature統計!A$3:B$130,2,FALSE)</f>
        <v>Diagnostic</v>
      </c>
      <c r="H55" s="114" t="str">
        <f>System資料複製!G55</f>
        <v>Primary</v>
      </c>
      <c r="I55" s="28" t="s">
        <v>7189</v>
      </c>
      <c r="J55" s="26"/>
      <c r="K55" s="26"/>
      <c r="L55" s="26"/>
      <c r="M55" s="26"/>
      <c r="N55" s="26"/>
      <c r="O55" s="114"/>
      <c r="P55" s="26"/>
      <c r="Q55" s="26" t="s">
        <v>7198</v>
      </c>
    </row>
    <row r="56" spans="1:17" ht="37.5" customHeight="1" x14ac:dyDescent="0.4">
      <c r="A56" s="114" t="str">
        <f>System資料複製!A56</f>
        <v>RTBM-44190</v>
      </c>
      <c r="B56" s="114" t="str">
        <f>System資料複製!B56</f>
        <v>Pass</v>
      </c>
      <c r="C56" s="114" t="str">
        <f>System資料複製!C56</f>
        <v>SYS 5.1</v>
      </c>
      <c r="D56" s="138" t="str">
        <f>System資料複製!D56</f>
        <v>RTBM-44190 - The defect CO on the external loudspeaker shall disappear as soon the TCU do not detect anymore a CO on the external loudspeaker for XX seconds [To be defined by the supplier and submitted to the PSA approval] (REQ-0495776 C)</v>
      </c>
      <c r="E56" s="114" t="str">
        <f>System資料複製!E56</f>
        <v>RTBM-54433</v>
      </c>
      <c r="F56" s="114" t="str">
        <f>System資料複製!F56</f>
        <v>DTC - Loudspeaker</v>
      </c>
      <c r="G56" s="140" t="str">
        <f>VLOOKUP(F56,Feature統計!A$3:B$130,2,FALSE)</f>
        <v>Diagnostic</v>
      </c>
      <c r="H56" s="114" t="str">
        <f>System資料複製!G56</f>
        <v>Primary</v>
      </c>
      <c r="I56" s="28" t="s">
        <v>7163</v>
      </c>
      <c r="J56" s="26"/>
      <c r="K56" s="26" t="s">
        <v>7199</v>
      </c>
      <c r="L56" s="26"/>
      <c r="M56" s="26"/>
      <c r="N56" s="26"/>
      <c r="O56" s="114"/>
      <c r="P56" s="26"/>
      <c r="Q56" s="26" t="s">
        <v>7198</v>
      </c>
    </row>
    <row r="57" spans="1:17" ht="37.5" customHeight="1" x14ac:dyDescent="0.4">
      <c r="A57" s="114" t="str">
        <f>System資料複製!A57</f>
        <v>RTBM-44189</v>
      </c>
      <c r="B57" s="114" t="str">
        <f>System資料複製!B57</f>
        <v>Pass</v>
      </c>
      <c r="C57" s="114" t="str">
        <f>System資料複製!C57</f>
        <v>SYS 5.1</v>
      </c>
      <c r="D57" s="138" t="str">
        <f>System資料複製!D57</f>
        <v>RTBM-44189 - This defect CO on the external loudspeaker shall raise in case of the TCU detects a CO for XX seconds [To be defined by the supplier and submitted to the PSA approval] (REQ-0495775 C)</v>
      </c>
      <c r="E57" s="114" t="str">
        <f>System資料複製!E57</f>
        <v>RTBM-54435</v>
      </c>
      <c r="F57" s="114" t="str">
        <f>System資料複製!F57</f>
        <v>DTC - Loudspeaker</v>
      </c>
      <c r="G57" s="140" t="str">
        <f>VLOOKUP(F57,Feature統計!A$3:B$130,2,FALSE)</f>
        <v>Diagnostic</v>
      </c>
      <c r="H57" s="114" t="str">
        <f>System資料複製!G57</f>
        <v>Primary</v>
      </c>
      <c r="I57" s="28" t="s">
        <v>7163</v>
      </c>
      <c r="J57" s="26"/>
      <c r="K57" s="26" t="s">
        <v>7199</v>
      </c>
      <c r="L57" s="26"/>
      <c r="M57" s="26"/>
      <c r="N57" s="26"/>
      <c r="O57" s="114"/>
      <c r="P57" s="26"/>
      <c r="Q57" s="26" t="s">
        <v>7198</v>
      </c>
    </row>
    <row r="58" spans="1:17" ht="37.5" customHeight="1" x14ac:dyDescent="0.4">
      <c r="A58" s="114" t="str">
        <f>System資料複製!A58</f>
        <v>RTBM-44188</v>
      </c>
      <c r="B58" s="114" t="str">
        <f>System資料複製!B58</f>
        <v>StagePass</v>
      </c>
      <c r="C58" s="114" t="str">
        <f>System資料複製!C58</f>
        <v>SYS 5.1</v>
      </c>
      <c r="D58" s="138" t="str">
        <f>System資料複製!D58</f>
        <v>RTBM-44188 - TCU shall monitor the wired link state with the external loudspeaker every XX seconds (REQ-0495774 C)</v>
      </c>
      <c r="E58" s="114" t="str">
        <f>System資料複製!E58</f>
        <v>RTBM-54437</v>
      </c>
      <c r="F58" s="114" t="str">
        <f>System資料複製!F58</f>
        <v>TCU monitoring requirement</v>
      </c>
      <c r="G58" s="140" t="str">
        <f>VLOOKUP(F58,Feature統計!A$3:B$130,2,FALSE)</f>
        <v>LifeCycle</v>
      </c>
      <c r="H58" s="114" t="str">
        <f>System資料複製!G58</f>
        <v>Primary</v>
      </c>
      <c r="I58" s="28" t="s">
        <v>7163</v>
      </c>
      <c r="J58" s="26" t="s">
        <v>7163</v>
      </c>
      <c r="K58" s="26"/>
      <c r="L58" s="26"/>
      <c r="M58" s="26"/>
      <c r="N58" s="26"/>
      <c r="O58" s="114" t="s">
        <v>7204</v>
      </c>
      <c r="P58" s="26"/>
      <c r="Q58" s="26" t="s">
        <v>7198</v>
      </c>
    </row>
    <row r="59" spans="1:17" ht="37.5" customHeight="1" x14ac:dyDescent="0.4">
      <c r="A59" s="114" t="str">
        <f>System資料複製!A59</f>
        <v>RTBM-44187</v>
      </c>
      <c r="B59" s="114" t="str">
        <f>System資料複製!B59</f>
        <v>Pass</v>
      </c>
      <c r="C59" s="114" t="str">
        <f>System資料複製!C59</f>
        <v>SYS 5.1</v>
      </c>
      <c r="D59" s="138" t="str">
        <f>System資料複製!D59</f>
        <v>RTBM-44187 - External loudspeaker defect. Short circuit (CO) (REQ-0495773 B)</v>
      </c>
      <c r="E59" s="114" t="str">
        <f>System資料複製!E59</f>
        <v>RTBM-54440</v>
      </c>
      <c r="F59" s="114" t="str">
        <f>System資料複製!F59</f>
        <v>DTC - Loudspeaker</v>
      </c>
      <c r="G59" s="140" t="str">
        <f>VLOOKUP(F59,Feature統計!A$3:B$130,2,FALSE)</f>
        <v>Diagnostic</v>
      </c>
      <c r="H59" s="114" t="str">
        <f>System資料複製!G59</f>
        <v>Primary</v>
      </c>
      <c r="I59" s="28" t="s">
        <v>7163</v>
      </c>
      <c r="J59" s="26"/>
      <c r="K59" s="26" t="s">
        <v>7199</v>
      </c>
      <c r="L59" s="26"/>
      <c r="M59" s="26"/>
      <c r="N59" s="26"/>
      <c r="O59" s="114"/>
      <c r="P59" s="26"/>
      <c r="Q59" s="26" t="s">
        <v>7198</v>
      </c>
    </row>
    <row r="60" spans="1:17" ht="37.5" customHeight="1" x14ac:dyDescent="0.4">
      <c r="A60" s="114" t="str">
        <f>System資料複製!A60</f>
        <v>RTBM-44186</v>
      </c>
      <c r="B60" s="114" t="str">
        <f>System資料複製!B60</f>
        <v>StagePass</v>
      </c>
      <c r="C60" s="114" t="str">
        <f>System資料複製!C60</f>
        <v>SYS 5.1</v>
      </c>
      <c r="D60" s="138" t="str">
        <f>System資料複製!D60</f>
        <v>RTBM-44186 - The defect CC- on the external loudspeaker shall disappear as soon the TCU do not detect anymore a CC- on the external loudspeaker for XX seconds [To be defined by the supplier and submitted to the PSA approval] (REQ-0495772 C)</v>
      </c>
      <c r="E60" s="114" t="str">
        <f>System資料複製!E60</f>
        <v>RTBM-54443</v>
      </c>
      <c r="F60" s="114" t="str">
        <f>System資料複製!F60</f>
        <v>DTC - Loudspeaker</v>
      </c>
      <c r="G60" s="140" t="str">
        <f>VLOOKUP(F60,Feature統計!A$3:B$130,2,FALSE)</f>
        <v>Diagnostic</v>
      </c>
      <c r="H60" s="114" t="str">
        <f>System資料複製!G60</f>
        <v>Primary</v>
      </c>
      <c r="I60" s="28" t="s">
        <v>7163</v>
      </c>
      <c r="J60" s="26"/>
      <c r="K60" s="26" t="s">
        <v>7199</v>
      </c>
      <c r="L60" s="26"/>
      <c r="M60" s="26"/>
      <c r="N60" s="26"/>
      <c r="O60" s="114"/>
      <c r="P60" s="26"/>
      <c r="Q60" s="26" t="s">
        <v>7198</v>
      </c>
    </row>
    <row r="61" spans="1:17" ht="37.5" customHeight="1" x14ac:dyDescent="0.4">
      <c r="A61" s="114" t="str">
        <f>System資料複製!A61</f>
        <v>RTBM-44185</v>
      </c>
      <c r="B61" s="114" t="str">
        <f>System資料複製!B61</f>
        <v>Pass</v>
      </c>
      <c r="C61" s="114" t="str">
        <f>System資料複製!C61</f>
        <v>SYS 5.1</v>
      </c>
      <c r="D61" s="138" t="str">
        <f>System資料複製!D61</f>
        <v>RTBM-44185 - This defect CC- on the external loudspeaker shall raise in case of the TCU detects a CC- for XX seconds [To be defined by the supplier and submitted to the PSA approval] (REQ-0495771 C)</v>
      </c>
      <c r="E61" s="114" t="str">
        <f>System資料複製!E61</f>
        <v>RTBM-54446</v>
      </c>
      <c r="F61" s="114" t="str">
        <f>System資料複製!F61</f>
        <v>DTC - Loudspeaker</v>
      </c>
      <c r="G61" s="140" t="str">
        <f>VLOOKUP(F61,Feature統計!A$3:B$130,2,FALSE)</f>
        <v>Diagnostic</v>
      </c>
      <c r="H61" s="114" t="str">
        <f>System資料複製!G61</f>
        <v>Primary</v>
      </c>
      <c r="I61" s="28" t="s">
        <v>7163</v>
      </c>
      <c r="J61" s="26"/>
      <c r="K61" s="26" t="s">
        <v>7199</v>
      </c>
      <c r="L61" s="26"/>
      <c r="M61" s="26"/>
      <c r="N61" s="26"/>
      <c r="O61" s="114"/>
      <c r="P61" s="26"/>
      <c r="Q61" s="26" t="s">
        <v>7198</v>
      </c>
    </row>
    <row r="62" spans="1:17" ht="37.5" hidden="1" customHeight="1" x14ac:dyDescent="0.4">
      <c r="A62" s="114" t="str">
        <f>System資料複製!A62</f>
        <v>RTBM-44184</v>
      </c>
      <c r="B62" s="114" t="str">
        <f>System資料複製!B62</f>
        <v>StagePass</v>
      </c>
      <c r="C62" s="114" t="str">
        <f>System資料複製!C62</f>
        <v>SYS 5.1</v>
      </c>
      <c r="D62" s="138" t="str">
        <f>System資料複製!D62</f>
        <v>RTBM-44184 - TCU shall monitor the wired link state with the external loudspeaker every XX seconds (REQ-0495770 C)</v>
      </c>
      <c r="E62" s="114" t="str">
        <f>System資料複製!E62</f>
        <v>RTBM-54448</v>
      </c>
      <c r="F62" s="114" t="str">
        <f>System資料複製!F62</f>
        <v>TCU monitoring requirement</v>
      </c>
      <c r="G62" s="140" t="str">
        <f>VLOOKUP(F62,Feature統計!A$3:B$130,2,FALSE)</f>
        <v>LifeCycle</v>
      </c>
      <c r="H62" s="114" t="str">
        <f>System資料複製!G62</f>
        <v>Primary</v>
      </c>
      <c r="I62" s="28" t="s">
        <v>7163</v>
      </c>
      <c r="J62" s="26" t="s">
        <v>7163</v>
      </c>
      <c r="K62" s="26"/>
      <c r="L62" s="26"/>
      <c r="M62" s="26"/>
      <c r="N62" s="26"/>
      <c r="O62" s="114" t="s">
        <v>7204</v>
      </c>
      <c r="P62" s="26"/>
      <c r="Q62" s="26"/>
    </row>
    <row r="63" spans="1:17" ht="37.5" customHeight="1" x14ac:dyDescent="0.4">
      <c r="A63" s="114" t="str">
        <f>System資料複製!A63</f>
        <v>RTBM-44183</v>
      </c>
      <c r="B63" s="114" t="str">
        <f>System資料複製!B63</f>
        <v>Pass</v>
      </c>
      <c r="C63" s="114" t="str">
        <f>System資料複製!C63</f>
        <v>SYS 5.1</v>
      </c>
      <c r="D63" s="138" t="str">
        <f>System資料複製!D63</f>
        <v>RTBM-44183 - External loudspeaker defect. Short circuit (CC-) (REQ-0495769 B)</v>
      </c>
      <c r="E63" s="114" t="str">
        <f>System資料複製!E63</f>
        <v>RTBM-54491</v>
      </c>
      <c r="F63" s="114" t="str">
        <f>System資料複製!F63</f>
        <v>DTC - Loudspeaker</v>
      </c>
      <c r="G63" s="140" t="str">
        <f>VLOOKUP(F63,Feature統計!A$3:B$130,2,FALSE)</f>
        <v>Diagnostic</v>
      </c>
      <c r="H63" s="114" t="str">
        <f>System資料複製!G63</f>
        <v>Primary</v>
      </c>
      <c r="I63" s="28" t="s">
        <v>7163</v>
      </c>
      <c r="J63" s="26"/>
      <c r="K63" s="26" t="s">
        <v>7199</v>
      </c>
      <c r="L63" s="26"/>
      <c r="M63" s="26"/>
      <c r="N63" s="26"/>
      <c r="O63" s="114"/>
      <c r="P63" s="26"/>
      <c r="Q63" s="26" t="s">
        <v>7198</v>
      </c>
    </row>
    <row r="64" spans="1:17" ht="37.5" customHeight="1" x14ac:dyDescent="0.4">
      <c r="A64" s="114" t="str">
        <f>System資料複製!A64</f>
        <v>RTBM-44182</v>
      </c>
      <c r="B64" s="114" t="str">
        <f>System資料複製!B64</f>
        <v>Pass</v>
      </c>
      <c r="C64" s="114" t="str">
        <f>System資料複製!C64</f>
        <v>SYS 5.1</v>
      </c>
      <c r="D64" s="138" t="str">
        <f>System資料複製!D64</f>
        <v>RTBM-44182 - The defect CC+ on the external loudspeaker shall disappear as soon the TCU do not detect anymore a CC+ on the external loudspeaker for XX seconds [To be defined by the supplier and submitted to the PSA approval] (REQ-0495768 C)</v>
      </c>
      <c r="E64" s="114" t="str">
        <f>System資料複製!E64</f>
        <v>RTBM-54493</v>
      </c>
      <c r="F64" s="114" t="str">
        <f>System資料複製!F64</f>
        <v>DTC - Loudspeaker</v>
      </c>
      <c r="G64" s="140" t="str">
        <f>VLOOKUP(F64,Feature統計!A$3:B$130,2,FALSE)</f>
        <v>Diagnostic</v>
      </c>
      <c r="H64" s="114" t="str">
        <f>System資料複製!G64</f>
        <v>Primary</v>
      </c>
      <c r="I64" s="28" t="s">
        <v>7163</v>
      </c>
      <c r="J64" s="26"/>
      <c r="K64" s="26" t="s">
        <v>7199</v>
      </c>
      <c r="L64" s="26"/>
      <c r="M64" s="26"/>
      <c r="N64" s="26"/>
      <c r="O64" s="114"/>
      <c r="P64" s="26"/>
      <c r="Q64" s="26" t="s">
        <v>7198</v>
      </c>
    </row>
    <row r="65" spans="1:17" ht="37.5" customHeight="1" x14ac:dyDescent="0.4">
      <c r="A65" s="114" t="str">
        <f>System資料複製!A65</f>
        <v>RTBM-44181</v>
      </c>
      <c r="B65" s="114" t="str">
        <f>System資料複製!B65</f>
        <v>StagePass</v>
      </c>
      <c r="C65" s="114" t="str">
        <f>System資料複製!C65</f>
        <v>SYS 5.1</v>
      </c>
      <c r="D65" s="138" t="str">
        <f>System資料複製!D65</f>
        <v>RTBM-44181 - This defect CC+ on the external loudspeaker shall raise in case of the TCU detects a CC+ for XX seconds [To be defined by the supplier and submitted to the PSA approval] (REQ-0495767 C)</v>
      </c>
      <c r="E65" s="114" t="str">
        <f>System資料複製!E65</f>
        <v>RTBM-54496</v>
      </c>
      <c r="F65" s="114" t="str">
        <f>System資料複製!F65</f>
        <v>DTC - Loudspeaker</v>
      </c>
      <c r="G65" s="140" t="str">
        <f>VLOOKUP(F65,Feature統計!A$3:B$130,2,FALSE)</f>
        <v>Diagnostic</v>
      </c>
      <c r="H65" s="114" t="str">
        <f>System資料複製!G65</f>
        <v>Primary</v>
      </c>
      <c r="I65" s="28" t="s">
        <v>7163</v>
      </c>
      <c r="J65" s="26"/>
      <c r="K65" s="26" t="s">
        <v>7199</v>
      </c>
      <c r="L65" s="26"/>
      <c r="M65" s="26"/>
      <c r="N65" s="26"/>
      <c r="O65" s="114"/>
      <c r="P65" s="26"/>
      <c r="Q65" s="26" t="s">
        <v>7198</v>
      </c>
    </row>
    <row r="66" spans="1:17" ht="37.5" hidden="1" customHeight="1" x14ac:dyDescent="0.4">
      <c r="A66" s="114" t="str">
        <f>System資料複製!A66</f>
        <v>RTBM-44180</v>
      </c>
      <c r="B66" s="114" t="str">
        <f>System資料複製!B66</f>
        <v>StagePass</v>
      </c>
      <c r="C66" s="114" t="str">
        <f>System資料複製!C66</f>
        <v>SYS 5.1</v>
      </c>
      <c r="D66" s="138" t="str">
        <f>System資料複製!D66</f>
        <v>RTBM-44180 - TCU shall monitor the wired link state with the external loudspeaker every XX seconds (REQ-0495766 C)</v>
      </c>
      <c r="E66" s="114" t="str">
        <f>System資料複製!E66</f>
        <v>RTBM-54499</v>
      </c>
      <c r="F66" s="114" t="str">
        <f>System資料複製!F66</f>
        <v>TCU monitoring requirement</v>
      </c>
      <c r="G66" s="140" t="str">
        <f>VLOOKUP(F66,Feature統計!A$3:B$130,2,FALSE)</f>
        <v>LifeCycle</v>
      </c>
      <c r="H66" s="114" t="str">
        <f>System資料複製!G66</f>
        <v>Primary</v>
      </c>
      <c r="I66" s="28" t="s">
        <v>7163</v>
      </c>
      <c r="J66" s="26" t="s">
        <v>7163</v>
      </c>
      <c r="K66" s="26"/>
      <c r="L66" s="26"/>
      <c r="M66" s="26"/>
      <c r="N66" s="26"/>
      <c r="O66" s="114" t="s">
        <v>7204</v>
      </c>
      <c r="P66" s="26"/>
      <c r="Q66" s="26"/>
    </row>
    <row r="67" spans="1:17" ht="37.5" customHeight="1" x14ac:dyDescent="0.4">
      <c r="A67" s="114" t="str">
        <f>System資料複製!A67</f>
        <v>RTBM-44179</v>
      </c>
      <c r="B67" s="114" t="str">
        <f>System資料複製!B67</f>
        <v>Pass</v>
      </c>
      <c r="C67" s="114" t="str">
        <f>System資料複製!C67</f>
        <v>SYS 5.1</v>
      </c>
      <c r="D67" s="138" t="str">
        <f>System資料複製!D67</f>
        <v>RTBM-44179 - External loudspeaker defect. Short circuit (CC+) (REQ-0495765 C)</v>
      </c>
      <c r="E67" s="114" t="str">
        <f>System資料複製!E67</f>
        <v>RTBM-54501</v>
      </c>
      <c r="F67" s="114" t="str">
        <f>System資料複製!F67</f>
        <v>DTC - Loudspeaker</v>
      </c>
      <c r="G67" s="140" t="str">
        <f>VLOOKUP(F67,Feature統計!A$3:B$130,2,FALSE)</f>
        <v>Diagnostic</v>
      </c>
      <c r="H67" s="114" t="str">
        <f>System資料複製!G67</f>
        <v>Primary</v>
      </c>
      <c r="I67" s="28" t="s">
        <v>7163</v>
      </c>
      <c r="J67" s="26"/>
      <c r="K67" s="26" t="s">
        <v>7199</v>
      </c>
      <c r="L67" s="26"/>
      <c r="M67" s="26"/>
      <c r="N67" s="26"/>
      <c r="O67" s="114"/>
      <c r="P67" s="26"/>
      <c r="Q67" s="26" t="s">
        <v>7198</v>
      </c>
    </row>
    <row r="68" spans="1:17" ht="37.5" customHeight="1" x14ac:dyDescent="0.4">
      <c r="A68" s="114" t="str">
        <f>System資料複製!A68</f>
        <v>RTBM-44178</v>
      </c>
      <c r="B68" s="114" t="str">
        <f>System資料複製!B68</f>
        <v>Pass</v>
      </c>
      <c r="C68" s="114" t="str">
        <f>System資料複製!C68</f>
        <v>SYS 5.1</v>
      </c>
      <c r="D68" s="138" t="str">
        <f>System資料複製!D68</f>
        <v>RTBM-44178 - The defect CC- on the microphone shall disappear as soon the TCU do not detect anymore a CC- on the 2 input (+ and -) of the microphone for XX seconds. (REQ-0495763 B)</v>
      </c>
      <c r="E68" s="114" t="str">
        <f>System資料複製!E68</f>
        <v>RTBM-54502</v>
      </c>
      <c r="F68" s="114" t="str">
        <f>System資料複製!F68</f>
        <v>DTC - Microphone</v>
      </c>
      <c r="G68" s="140" t="str">
        <f>VLOOKUP(F68,Feature統計!A$3:B$130,2,FALSE)</f>
        <v>Diagnostic</v>
      </c>
      <c r="H68" s="114" t="str">
        <f>System資料複製!G68</f>
        <v>Primary</v>
      </c>
      <c r="I68" s="28" t="s">
        <v>7163</v>
      </c>
      <c r="J68" s="26"/>
      <c r="K68" s="26" t="s">
        <v>7199</v>
      </c>
      <c r="L68" s="26"/>
      <c r="M68" s="26"/>
      <c r="N68" s="26"/>
      <c r="O68" s="114"/>
      <c r="P68" s="26"/>
      <c r="Q68" s="26" t="s">
        <v>7198</v>
      </c>
    </row>
    <row r="69" spans="1:17" ht="37.5" customHeight="1" x14ac:dyDescent="0.4">
      <c r="A69" s="114" t="str">
        <f>System資料複製!A69</f>
        <v>RTBM-44177</v>
      </c>
      <c r="B69" s="114" t="str">
        <f>System資料複製!B69</f>
        <v>Pass</v>
      </c>
      <c r="C69" s="114" t="str">
        <f>System資料複製!C69</f>
        <v>SYS 5.1</v>
      </c>
      <c r="D69" s="138" t="str">
        <f>System資料複製!D69</f>
        <v>RTBM-44177 - This defect CC- on the microphone shall raise in case of the TCU detects a CC- for XX seconds (REQ-0495763 B)</v>
      </c>
      <c r="E69" s="114" t="str">
        <f>System資料複製!E69</f>
        <v>RTBM-54503</v>
      </c>
      <c r="F69" s="114" t="str">
        <f>System資料複製!F69</f>
        <v>DTC - Microphone</v>
      </c>
      <c r="G69" s="140" t="str">
        <f>VLOOKUP(F69,Feature統計!A$3:B$130,2,FALSE)</f>
        <v>Diagnostic</v>
      </c>
      <c r="H69" s="114" t="str">
        <f>System資料複製!G69</f>
        <v>Primary</v>
      </c>
      <c r="I69" s="28" t="s">
        <v>7163</v>
      </c>
      <c r="J69" s="26"/>
      <c r="K69" s="26" t="s">
        <v>7199</v>
      </c>
      <c r="L69" s="26"/>
      <c r="M69" s="26"/>
      <c r="N69" s="26"/>
      <c r="O69" s="114"/>
      <c r="P69" s="26"/>
      <c r="Q69" s="26" t="s">
        <v>7198</v>
      </c>
    </row>
    <row r="70" spans="1:17" ht="37.5" customHeight="1" x14ac:dyDescent="0.4">
      <c r="A70" s="114" t="str">
        <f>System資料複製!A70</f>
        <v>RTBM-44176</v>
      </c>
      <c r="B70" s="114" t="str">
        <f>System資料複製!B70</f>
        <v>Pass</v>
      </c>
      <c r="C70" s="114" t="str">
        <f>System資料複製!C70</f>
        <v>SYS 5.1</v>
      </c>
      <c r="D70" s="138" t="str">
        <f>System資料複製!D70</f>
        <v>RTBM-44176 - In TCU starting phase and in nominal life cycle phase , the TCU shall monitor the input state (+ and -) of the microphone every XX seconds(REQ-0495762 B)</v>
      </c>
      <c r="E70" s="114" t="str">
        <f>System資料複製!E70</f>
        <v>RTBM-54504</v>
      </c>
      <c r="F70" s="114" t="str">
        <f>System資料複製!F70</f>
        <v>DTC - Microphone</v>
      </c>
      <c r="G70" s="140" t="str">
        <f>VLOOKUP(F70,Feature統計!A$3:B$130,2,FALSE)</f>
        <v>Diagnostic</v>
      </c>
      <c r="H70" s="114" t="str">
        <f>System資料複製!G70</f>
        <v>Primary</v>
      </c>
      <c r="I70" s="28" t="s">
        <v>7163</v>
      </c>
      <c r="J70" s="26"/>
      <c r="K70" s="26"/>
      <c r="L70" s="26"/>
      <c r="M70" s="26"/>
      <c r="N70" s="26"/>
      <c r="O70" s="114" t="s">
        <v>7213</v>
      </c>
      <c r="P70" s="26"/>
      <c r="Q70" s="26" t="s">
        <v>7198</v>
      </c>
    </row>
    <row r="71" spans="1:17" ht="37.5" customHeight="1" x14ac:dyDescent="0.4">
      <c r="A71" s="114" t="str">
        <f>System資料複製!A71</f>
        <v>RTBM-44175</v>
      </c>
      <c r="B71" s="114" t="str">
        <f>System資料複製!B71</f>
        <v>Pass</v>
      </c>
      <c r="C71" s="114" t="str">
        <f>System資料複製!C71</f>
        <v>SYS 5.1</v>
      </c>
      <c r="D71" s="138" t="str">
        <f>System資料複製!D71</f>
        <v>RTBM-44175 - DTC microphone: Short circuit- (CC-) (REQ-0495761 A)</v>
      </c>
      <c r="E71" s="114" t="str">
        <f>System資料複製!E71</f>
        <v>RTBM-54505</v>
      </c>
      <c r="F71" s="114" t="str">
        <f>System資料複製!F71</f>
        <v>DTC - Microphone</v>
      </c>
      <c r="G71" s="140" t="str">
        <f>VLOOKUP(F71,Feature統計!A$3:B$130,2,FALSE)</f>
        <v>Diagnostic</v>
      </c>
      <c r="H71" s="114" t="str">
        <f>System資料複製!G71</f>
        <v>Primary</v>
      </c>
      <c r="I71" s="28" t="s">
        <v>7163</v>
      </c>
      <c r="J71" s="26"/>
      <c r="K71" s="26" t="s">
        <v>7199</v>
      </c>
      <c r="L71" s="26"/>
      <c r="M71" s="26"/>
      <c r="N71" s="26"/>
      <c r="O71" s="114"/>
      <c r="P71" s="26"/>
      <c r="Q71" s="26" t="s">
        <v>7198</v>
      </c>
    </row>
    <row r="72" spans="1:17" ht="37.5" customHeight="1" x14ac:dyDescent="0.4">
      <c r="A72" s="114" t="str">
        <f>System資料複製!A72</f>
        <v>RTBM-44174</v>
      </c>
      <c r="B72" s="114" t="str">
        <f>System資料複製!B72</f>
        <v>Pass</v>
      </c>
      <c r="C72" s="114" t="str">
        <f>System資料複製!C72</f>
        <v>SYS 5.1</v>
      </c>
      <c r="D72" s="138" t="str">
        <f>System資料複製!D72</f>
        <v>RTBM-44174 - The defect CC+ on the microphone shall disappear as soon the TCU do not detect anymore a CC+ on the 2 input (+ and -) of the microphone for XX seconds (REQ-0495760 B)</v>
      </c>
      <c r="E72" s="114" t="str">
        <f>System資料複製!E72</f>
        <v>RTBM-54506</v>
      </c>
      <c r="F72" s="114" t="str">
        <f>System資料複製!F72</f>
        <v>DTC - Microphone</v>
      </c>
      <c r="G72" s="140" t="str">
        <f>VLOOKUP(F72,Feature統計!A$3:B$130,2,FALSE)</f>
        <v>Diagnostic</v>
      </c>
      <c r="H72" s="114" t="str">
        <f>System資料複製!G72</f>
        <v>Primary</v>
      </c>
      <c r="I72" s="28" t="s">
        <v>7163</v>
      </c>
      <c r="J72" s="26"/>
      <c r="K72" s="26" t="s">
        <v>7199</v>
      </c>
      <c r="L72" s="26"/>
      <c r="M72" s="26"/>
      <c r="N72" s="26"/>
      <c r="O72" s="114"/>
      <c r="P72" s="26"/>
      <c r="Q72" s="26" t="s">
        <v>7198</v>
      </c>
    </row>
    <row r="73" spans="1:17" ht="37.5" customHeight="1" x14ac:dyDescent="0.4">
      <c r="A73" s="114" t="str">
        <f>System資料複製!A73</f>
        <v>RTBM-44173</v>
      </c>
      <c r="B73" s="114" t="str">
        <f>System資料複製!B73</f>
        <v>Pass</v>
      </c>
      <c r="C73" s="114" t="str">
        <f>System資料複製!C73</f>
        <v>SYS 5.1</v>
      </c>
      <c r="D73" s="138" t="str">
        <f>System資料複製!D73</f>
        <v>RTBM-44173 - This defect CC+ on the microphone shall raise in case of the TCU detects a CC+ for XX seconds (REQ-0495759 B)</v>
      </c>
      <c r="E73" s="114" t="str">
        <f>System資料複製!E73</f>
        <v>RTBM-54507</v>
      </c>
      <c r="F73" s="114" t="str">
        <f>System資料複製!F73</f>
        <v>DTC - Microphone</v>
      </c>
      <c r="G73" s="140" t="str">
        <f>VLOOKUP(F73,Feature統計!A$3:B$130,2,FALSE)</f>
        <v>Diagnostic</v>
      </c>
      <c r="H73" s="114" t="str">
        <f>System資料複製!G73</f>
        <v>Primary</v>
      </c>
      <c r="I73" s="28" t="s">
        <v>7163</v>
      </c>
      <c r="J73" s="26"/>
      <c r="K73" s="26" t="s">
        <v>7199</v>
      </c>
      <c r="L73" s="26"/>
      <c r="M73" s="26"/>
      <c r="N73" s="26"/>
      <c r="O73" s="114"/>
      <c r="P73" s="26"/>
      <c r="Q73" s="26" t="s">
        <v>7198</v>
      </c>
    </row>
    <row r="74" spans="1:17" ht="37.5" customHeight="1" x14ac:dyDescent="0.4">
      <c r="A74" s="114" t="str">
        <f>System資料複製!A74</f>
        <v>RTBM-44172</v>
      </c>
      <c r="B74" s="114" t="str">
        <f>System資料複製!B74</f>
        <v>StagePass</v>
      </c>
      <c r="C74" s="114" t="str">
        <f>System資料複製!C74</f>
        <v>SYS 5.1</v>
      </c>
      <c r="D74" s="138" t="str">
        <f>System資料複製!D74</f>
        <v>RTBM-44172 - TCU shall monitor the input state (+ and -) of the microphone every XX seconds (REQ-0495758 B)</v>
      </c>
      <c r="E74" s="114" t="str">
        <f>System資料複製!E74</f>
        <v>RTBM-54508</v>
      </c>
      <c r="F74" s="114" t="str">
        <f>System資料複製!F74</f>
        <v>TCU monitoring requirement</v>
      </c>
      <c r="G74" s="140" t="str">
        <f>VLOOKUP(F74,Feature統計!A$3:B$130,2,FALSE)</f>
        <v>LifeCycle</v>
      </c>
      <c r="H74" s="114" t="str">
        <f>System資料複製!G74</f>
        <v>Primary</v>
      </c>
      <c r="I74" s="28" t="s">
        <v>7163</v>
      </c>
      <c r="J74" s="26" t="s">
        <v>7163</v>
      </c>
      <c r="K74" s="26"/>
      <c r="L74" s="26"/>
      <c r="M74" s="26"/>
      <c r="N74" s="26"/>
      <c r="O74" s="114" t="s">
        <v>7204</v>
      </c>
      <c r="P74" s="26"/>
      <c r="Q74" s="26" t="s">
        <v>7198</v>
      </c>
    </row>
    <row r="75" spans="1:17" ht="37.5" customHeight="1" x14ac:dyDescent="0.4">
      <c r="A75" s="114" t="str">
        <f>System資料複製!A75</f>
        <v>RTBM-44171</v>
      </c>
      <c r="B75" s="114" t="str">
        <f>System資料複製!B75</f>
        <v>Pass</v>
      </c>
      <c r="C75" s="114" t="str">
        <f>System資料複製!C75</f>
        <v>SYS 5.1</v>
      </c>
      <c r="D75" s="138" t="str">
        <f>System資料複製!D75</f>
        <v>RTBM-44171 - DTC microphone: Short circuit+ (CC+) (REQ-0495757 A)</v>
      </c>
      <c r="E75" s="114" t="str">
        <f>System資料複製!E75</f>
        <v>RTBM-54509</v>
      </c>
      <c r="F75" s="114" t="str">
        <f>System資料複製!F75</f>
        <v>DTC - Microphone</v>
      </c>
      <c r="G75" s="140" t="str">
        <f>VLOOKUP(F75,Feature統計!A$3:B$130,2,FALSE)</f>
        <v>Diagnostic</v>
      </c>
      <c r="H75" s="114" t="str">
        <f>System資料複製!G75</f>
        <v>Primary</v>
      </c>
      <c r="I75" s="28" t="s">
        <v>7163</v>
      </c>
      <c r="J75" s="26"/>
      <c r="K75" s="26" t="s">
        <v>7199</v>
      </c>
      <c r="L75" s="26"/>
      <c r="M75" s="26"/>
      <c r="N75" s="26"/>
      <c r="O75" s="114"/>
      <c r="P75" s="26"/>
      <c r="Q75" s="26" t="s">
        <v>7198</v>
      </c>
    </row>
    <row r="76" spans="1:17" ht="37.5" customHeight="1" x14ac:dyDescent="0.4">
      <c r="A76" s="114" t="str">
        <f>System資料複製!A76</f>
        <v>RTBM-44170</v>
      </c>
      <c r="B76" s="114" t="str">
        <f>System資料複製!B76</f>
        <v>Pass</v>
      </c>
      <c r="C76" s="114" t="str">
        <f>System資料複製!C76</f>
        <v>SYS 5.1</v>
      </c>
      <c r="D76" s="138" t="str">
        <f>System資料複製!D76</f>
        <v>RTBM-44170 - The defect No microphone connected shall disappear as soon the TCU do not detect anymore a CO on the 2 input (+ and -) for XX seconds (REQ-0495756 B)</v>
      </c>
      <c r="E76" s="114" t="str">
        <f>System資料複製!E76</f>
        <v>RTBM-54510</v>
      </c>
      <c r="F76" s="114" t="str">
        <f>System資料複製!F76</f>
        <v>DTC - Microphone</v>
      </c>
      <c r="G76" s="140" t="str">
        <f>VLOOKUP(F76,Feature統計!A$3:B$130,2,FALSE)</f>
        <v>Diagnostic</v>
      </c>
      <c r="H76" s="114" t="str">
        <f>System資料複製!G76</f>
        <v>Primary</v>
      </c>
      <c r="I76" s="28" t="s">
        <v>7163</v>
      </c>
      <c r="J76" s="26"/>
      <c r="K76" s="26" t="s">
        <v>7199</v>
      </c>
      <c r="L76" s="26"/>
      <c r="M76" s="26"/>
      <c r="N76" s="26"/>
      <c r="O76" s="114"/>
      <c r="P76" s="26"/>
      <c r="Q76" s="26" t="s">
        <v>7198</v>
      </c>
    </row>
    <row r="77" spans="1:17" ht="37.5" customHeight="1" x14ac:dyDescent="0.4">
      <c r="A77" s="114" t="str">
        <f>System資料複製!A77</f>
        <v>RTBM-44169</v>
      </c>
      <c r="B77" s="114" t="str">
        <f>System資料複製!B77</f>
        <v>Pass</v>
      </c>
      <c r="C77" s="114" t="str">
        <f>System資料複製!C77</f>
        <v>SYS 5.1</v>
      </c>
      <c r="D77" s="138" t="str">
        <f>System資料複製!D77</f>
        <v>RTBM-44169 - This defect No microphone connected shall raise in case of the TCU detects a CO for XX seconds (REQ-0495755 B)</v>
      </c>
      <c r="E77" s="114" t="str">
        <f>System資料複製!E77</f>
        <v>RTBM-54511</v>
      </c>
      <c r="F77" s="114" t="str">
        <f>System資料複製!F77</f>
        <v>DTC - Microphone</v>
      </c>
      <c r="G77" s="140" t="str">
        <f>VLOOKUP(F77,Feature統計!A$3:B$130,2,FALSE)</f>
        <v>Diagnostic</v>
      </c>
      <c r="H77" s="114" t="str">
        <f>System資料複製!G77</f>
        <v>Primary</v>
      </c>
      <c r="I77" s="28" t="s">
        <v>7163</v>
      </c>
      <c r="J77" s="26"/>
      <c r="K77" s="26" t="s">
        <v>7199</v>
      </c>
      <c r="L77" s="26"/>
      <c r="M77" s="26"/>
      <c r="N77" s="26"/>
      <c r="O77" s="114"/>
      <c r="P77" s="26"/>
      <c r="Q77" s="26" t="s">
        <v>7198</v>
      </c>
    </row>
    <row r="78" spans="1:17" ht="37.5" hidden="1" customHeight="1" x14ac:dyDescent="0.4">
      <c r="A78" s="114" t="str">
        <f>System資料複製!A78</f>
        <v>RTBM-44168</v>
      </c>
      <c r="B78" s="114" t="str">
        <f>System資料複製!B78</f>
        <v>StagePass</v>
      </c>
      <c r="C78" s="114" t="str">
        <f>System資料複製!C78</f>
        <v>SYS 5.1</v>
      </c>
      <c r="D78" s="138" t="str">
        <f>System資料複製!D78</f>
        <v>RTBM-44168 - TCU shall monitor the input state (+ and -) of the microphone every XX seconds before to raise the DTC (REQ-0495754 B)</v>
      </c>
      <c r="E78" s="114" t="str">
        <f>System資料複製!E78</f>
        <v>RTBM-54512</v>
      </c>
      <c r="F78" s="114" t="str">
        <f>System資料複製!F78</f>
        <v>TCU monitoring requirement</v>
      </c>
      <c r="G78" s="140" t="str">
        <f>VLOOKUP(F78,Feature統計!A$3:B$130,2,FALSE)</f>
        <v>LifeCycle</v>
      </c>
      <c r="H78" s="114" t="str">
        <f>System資料複製!G78</f>
        <v>Primary</v>
      </c>
      <c r="I78" s="28" t="s">
        <v>7163</v>
      </c>
      <c r="J78" s="26" t="s">
        <v>7163</v>
      </c>
      <c r="K78" s="26"/>
      <c r="L78" s="26"/>
      <c r="M78" s="26"/>
      <c r="N78" s="26"/>
      <c r="O78" s="114" t="s">
        <v>7204</v>
      </c>
      <c r="P78" s="26"/>
      <c r="Q78" s="26"/>
    </row>
    <row r="79" spans="1:17" ht="37.5" hidden="1" customHeight="1" x14ac:dyDescent="0.4">
      <c r="A79" s="114" t="str">
        <f>System資料複製!A79</f>
        <v>RTBM-55753</v>
      </c>
      <c r="B79" s="114" t="str">
        <f>System資料複製!B79</f>
        <v>Reviewed</v>
      </c>
      <c r="C79" s="114" t="str">
        <f>System資料複製!C79</f>
        <v>SYS 5.1</v>
      </c>
      <c r="D79" s="138" t="str">
        <f>System資料複製!D79</f>
        <v>RTBM-55753 - Defect WIFI module and each BT antenna link undependently (REQ-0495752 A)</v>
      </c>
      <c r="E79" s="114" t="str">
        <f>System資料複製!E79</f>
        <v>RTBM-54513</v>
      </c>
      <c r="F79" s="114" t="str">
        <f>System資料複製!F79</f>
        <v>Out of scope</v>
      </c>
      <c r="G79" s="140" t="e">
        <f>VLOOKUP(F79,Feature統計!A$3:B$130,2,FALSE)</f>
        <v>#N/A</v>
      </c>
      <c r="H79" s="114" t="str">
        <f>System資料複製!G79</f>
        <v>Medium</v>
      </c>
      <c r="I79" s="28" t="s">
        <v>7189</v>
      </c>
      <c r="J79" s="26"/>
      <c r="K79" s="26"/>
      <c r="L79" s="26"/>
      <c r="M79" s="26"/>
      <c r="N79" s="26"/>
      <c r="O79" s="114"/>
      <c r="P79" s="26"/>
      <c r="Q79" s="26"/>
    </row>
    <row r="80" spans="1:17" ht="37.5" hidden="1" customHeight="1" x14ac:dyDescent="0.4">
      <c r="A80" s="114" t="str">
        <f>System資料複製!A80</f>
        <v>RTBM-44342</v>
      </c>
      <c r="B80" s="114" t="str">
        <f>System資料複製!B80</f>
        <v>Reviewed</v>
      </c>
      <c r="C80" s="114" t="str">
        <f>System資料複製!C80</f>
        <v>SYS 5.1</v>
      </c>
      <c r="D80" s="138" t="str">
        <f>System資料複製!D80</f>
        <v>RTBM-44342 - Defect WIFI module and each WIFI antenna link undependently: Short circuit (CC+), Short circuit (CC-) and open circuit (CO) (REQ-0495747 A)</v>
      </c>
      <c r="E80" s="114" t="str">
        <f>System資料複製!E80</f>
        <v>RTBM-54514</v>
      </c>
      <c r="F80" s="114" t="str">
        <f>System資料複製!F80</f>
        <v>Out of scope</v>
      </c>
      <c r="G80" s="140" t="e">
        <f>VLOOKUP(F80,Feature統計!A$3:B$130,2,FALSE)</f>
        <v>#N/A</v>
      </c>
      <c r="H80" s="114" t="str">
        <f>System資料複製!G80</f>
        <v>Medium</v>
      </c>
      <c r="I80" s="28" t="s">
        <v>7189</v>
      </c>
      <c r="J80" s="26"/>
      <c r="K80" s="26"/>
      <c r="L80" s="26"/>
      <c r="M80" s="26"/>
      <c r="N80" s="26"/>
      <c r="O80" s="114"/>
      <c r="P80" s="26"/>
      <c r="Q80" s="26"/>
    </row>
    <row r="81" spans="1:17" ht="37.5" hidden="1" customHeight="1" x14ac:dyDescent="0.4">
      <c r="A81" s="114" t="str">
        <f>System資料複製!A81</f>
        <v>RTBM-44128</v>
      </c>
      <c r="B81" s="114" t="str">
        <f>System資料複製!B81</f>
        <v>Pass</v>
      </c>
      <c r="C81" s="114" t="str">
        <f>System資料複製!C81</f>
        <v>SYS 5.1</v>
      </c>
      <c r="D81" s="138" t="str">
        <f>System資料複製!D81</f>
        <v>RTBM-44128 - Defect BUB out: Charge threshold is too low[Strategy to be defined with the supplier] (REQ-0495731 B)</v>
      </c>
      <c r="E81" s="114" t="str">
        <f>System資料複製!E81</f>
        <v>RTBM-54515</v>
      </c>
      <c r="F81" s="114" t="str">
        <f>System資料複製!F81</f>
        <v>Back-Up Battery</v>
      </c>
      <c r="G81" s="140" t="str">
        <f>VLOOKUP(F81,Feature統計!A$3:B$130,2,FALSE)</f>
        <v>Quality</v>
      </c>
      <c r="H81" s="114" t="str">
        <f>System資料複製!G81</f>
        <v>Medium</v>
      </c>
      <c r="I81" s="28" t="s">
        <v>7189</v>
      </c>
      <c r="J81" s="26"/>
      <c r="K81" s="26"/>
      <c r="L81" s="26"/>
      <c r="M81" s="26"/>
      <c r="N81" s="26"/>
      <c r="O81" s="114" t="s">
        <v>7211</v>
      </c>
      <c r="P81" s="26"/>
      <c r="Q81" s="26"/>
    </row>
    <row r="82" spans="1:17" ht="37.5" customHeight="1" x14ac:dyDescent="0.4">
      <c r="A82" s="114" t="str">
        <f>System資料複製!A82</f>
        <v>RTBM-44127</v>
      </c>
      <c r="B82" s="114" t="str">
        <f>System資料複製!B82</f>
        <v>Pass</v>
      </c>
      <c r="C82" s="114" t="str">
        <f>System資料複製!C82</f>
        <v>SYS 5.1</v>
      </c>
      <c r="D82" s="138" t="str">
        <f>System資料複製!D82</f>
        <v>RTBM-44127 - Defect BUB charge duration higher [Strategy to be defined with the supplier] (REQ-0495730 A)</v>
      </c>
      <c r="E82" s="114" t="str">
        <f>System資料複製!E82</f>
        <v>RTBM-54516</v>
      </c>
      <c r="F82" s="114" t="str">
        <f>System資料複製!F82</f>
        <v>DTC - BuB</v>
      </c>
      <c r="G82" s="140" t="str">
        <f>VLOOKUP(F82,Feature統計!A$3:B$130,2,FALSE)</f>
        <v>Diagnostic</v>
      </c>
      <c r="H82" s="114" t="str">
        <f>System資料複製!G82</f>
        <v>Primary</v>
      </c>
      <c r="I82" s="28" t="s">
        <v>7163</v>
      </c>
      <c r="J82" s="26"/>
      <c r="K82" s="26" t="s">
        <v>7198</v>
      </c>
      <c r="L82" s="26"/>
      <c r="M82" s="26"/>
      <c r="N82" s="26"/>
      <c r="O82" s="114"/>
      <c r="P82" s="26"/>
      <c r="Q82" s="26" t="s">
        <v>7198</v>
      </c>
    </row>
    <row r="83" spans="1:17" ht="37.5" hidden="1" customHeight="1" x14ac:dyDescent="0.4">
      <c r="A83" s="114" t="str">
        <f>System資料複製!A83</f>
        <v>RTBM-44126</v>
      </c>
      <c r="B83" s="114" t="str">
        <f>System資料複製!B83</f>
        <v>Pass</v>
      </c>
      <c r="C83" s="114" t="str">
        <f>System資料複製!C83</f>
        <v>SYS 5.1</v>
      </c>
      <c r="D83" s="138" t="str">
        <f>System資料複製!D83</f>
        <v>RTBM-44126 - Internal BUB defect[Strategy to be defined with the supplier] (REQ-0495729 A)</v>
      </c>
      <c r="E83" s="114" t="str">
        <f>System資料複製!E83</f>
        <v>RTBM-54517</v>
      </c>
      <c r="F83" s="114" t="str">
        <f>System資料複製!F83</f>
        <v>Back-Up Battery</v>
      </c>
      <c r="G83" s="140" t="str">
        <f>VLOOKUP(F83,Feature統計!A$3:B$130,2,FALSE)</f>
        <v>Quality</v>
      </c>
      <c r="H83" s="114" t="str">
        <f>System資料複製!G83</f>
        <v>Primary</v>
      </c>
      <c r="I83" s="28" t="s">
        <v>7189</v>
      </c>
      <c r="J83" s="26"/>
      <c r="K83" s="26"/>
      <c r="L83" s="26"/>
      <c r="M83" s="26"/>
      <c r="N83" s="26"/>
      <c r="O83" s="114" t="s">
        <v>7212</v>
      </c>
      <c r="P83" s="26"/>
      <c r="Q83" s="26"/>
    </row>
    <row r="84" spans="1:17" ht="37.5" customHeight="1" x14ac:dyDescent="0.4">
      <c r="A84" s="114" t="str">
        <f>System資料複製!A84</f>
        <v>RTBM-44125</v>
      </c>
      <c r="B84" s="114" t="str">
        <f>System資料複製!B84</f>
        <v>Pass</v>
      </c>
      <c r="C84" s="114" t="str">
        <f>System資料複製!C84</f>
        <v>SYS 5.1</v>
      </c>
      <c r="D84" s="138" t="str">
        <f>System資料複製!D84</f>
        <v>RTBM-44125 - Defect BUB health: The TCU shall test the BUB health every XX month or XX by month [Impact and strategy to be defined by the supplier and submitted to the PSA approval] (REQ-0495728 B)</v>
      </c>
      <c r="E84" s="114" t="str">
        <f>System資料複製!E84</f>
        <v>RTBM-54518</v>
      </c>
      <c r="F84" s="114" t="str">
        <f>System資料複製!F84</f>
        <v>Back-Up Battery</v>
      </c>
      <c r="G84" s="140" t="str">
        <f>VLOOKUP(F84,Feature統計!A$3:B$130,2,FALSE)</f>
        <v>Quality</v>
      </c>
      <c r="H84" s="114" t="str">
        <f>System資料複製!G84</f>
        <v>Primary</v>
      </c>
      <c r="I84" s="28" t="s">
        <v>7163</v>
      </c>
      <c r="J84" s="26"/>
      <c r="K84" s="26"/>
      <c r="L84" s="26"/>
      <c r="M84" s="26"/>
      <c r="N84" s="26" t="s">
        <v>7199</v>
      </c>
      <c r="O84" s="114" t="s">
        <v>7210</v>
      </c>
      <c r="P84" s="26"/>
      <c r="Q84" s="26" t="s">
        <v>7198</v>
      </c>
    </row>
    <row r="85" spans="1:17" ht="37.5" hidden="1" customHeight="1" x14ac:dyDescent="0.4">
      <c r="A85" s="114" t="str">
        <f>System資料複製!A85</f>
        <v>RTBM-44124</v>
      </c>
      <c r="B85" s="114" t="str">
        <f>System資料複製!B85</f>
        <v>Pass</v>
      </c>
      <c r="C85" s="114" t="str">
        <f>System資料複製!C85</f>
        <v>SYS 5.1</v>
      </c>
      <c r="D85" s="138" t="str">
        <f>System資料複製!D85</f>
        <v>RTBM-44124 - The defect low or very low charge of BUB shall disappear in case of BUB replacement if the next cycle of BUB charge and discharge the charge level of the BUB is higher than XX% [To be defined by the supplier and submitted to the PSA approval] (REQ-0495727 A)</v>
      </c>
      <c r="E85" s="114" t="str">
        <f>System資料複製!E85</f>
        <v>RTBM-54520</v>
      </c>
      <c r="F85" s="114" t="str">
        <f>System資料複製!F85</f>
        <v>Backup Battery placeable</v>
      </c>
      <c r="G85" s="140" t="str">
        <f>VLOOKUP(F85,Feature統計!A$3:B$130,2,FALSE)</f>
        <v>Quality</v>
      </c>
      <c r="H85" s="114" t="str">
        <f>System資料複製!G85</f>
        <v>Primary</v>
      </c>
      <c r="I85" s="28" t="s">
        <v>7214</v>
      </c>
      <c r="J85" s="26"/>
      <c r="K85" s="26"/>
      <c r="L85" s="26"/>
      <c r="M85" s="26"/>
      <c r="N85" s="26"/>
      <c r="O85" s="114" t="s">
        <v>7215</v>
      </c>
      <c r="P85" s="26"/>
      <c r="Q85" s="26"/>
    </row>
    <row r="86" spans="1:17" ht="37.5" hidden="1" customHeight="1" x14ac:dyDescent="0.4">
      <c r="A86" s="114" t="str">
        <f>System資料複製!A86</f>
        <v>RTBM-44123</v>
      </c>
      <c r="B86" s="114" t="str">
        <f>System資料複製!B86</f>
        <v>Pass</v>
      </c>
      <c r="C86" s="114" t="str">
        <f>System資料複製!C86</f>
        <v>SYS 5.1</v>
      </c>
      <c r="D86" s="138" t="str">
        <f>System資料複製!D86</f>
        <v>RTBM-44123 - The defect low or very low charge of BUB shall raise immediately if at the TCU starting phase and after a cycle of BUB charge and discharge the threshold is lower than XX% (REQ-0495726)</v>
      </c>
      <c r="E86" s="114" t="str">
        <f>System資料複製!E86</f>
        <v>RTBM-54522</v>
      </c>
      <c r="F86" s="114" t="str">
        <f>System資料複製!F86</f>
        <v>Defect low or very low charge of BuB</v>
      </c>
      <c r="G86" s="140" t="str">
        <f>VLOOKUP(F86,Feature統計!A$3:B$130,2,FALSE)</f>
        <v>Quality</v>
      </c>
      <c r="H86" s="114" t="str">
        <f>System資料複製!G86</f>
        <v>Primary</v>
      </c>
      <c r="I86" s="28" t="s">
        <v>7214</v>
      </c>
      <c r="J86" s="26"/>
      <c r="K86" s="26"/>
      <c r="L86" s="26"/>
      <c r="M86" s="26"/>
      <c r="N86" s="26"/>
      <c r="O86" s="114" t="s">
        <v>7217</v>
      </c>
      <c r="P86" s="26"/>
      <c r="Q86" s="26"/>
    </row>
    <row r="87" spans="1:17" ht="37.5" customHeight="1" x14ac:dyDescent="0.4">
      <c r="A87" s="114" t="str">
        <f>System資料複製!A87</f>
        <v>RTBM-44122</v>
      </c>
      <c r="B87" s="114" t="str">
        <f>System資料複製!B87</f>
        <v>Pass</v>
      </c>
      <c r="C87" s="114" t="str">
        <f>System資料複製!C87</f>
        <v>SYS 5.1</v>
      </c>
      <c r="D87" s="138" t="str">
        <f>System資料複製!D87</f>
        <v>RTBM-44122 - In TCU starting phase and in nominal life cycle phase such as defined in the Lifecycle document [RSP-0002604], the defect low or very low charge of BUB (see GEN-BSRF-CD-MAINTAINABILITY-0010) shall raise if the charge level of the BUB is lower than XXX Volts [To be defined by the supplier and submitted to the PSA approval] in a temperature range between -40°C and +85°C (REQ-0495725 B)</v>
      </c>
      <c r="E87" s="114" t="str">
        <f>System資料複製!E87</f>
        <v>RTBM-54528</v>
      </c>
      <c r="F87" s="114" t="str">
        <f>System資料複製!F87</f>
        <v>Defect low or very low charge of BuB</v>
      </c>
      <c r="G87" s="140" t="str">
        <f>VLOOKUP(F87,Feature統計!A$3:B$130,2,FALSE)</f>
        <v>Quality</v>
      </c>
      <c r="H87" s="114" t="str">
        <f>System資料複製!G87</f>
        <v>Primary</v>
      </c>
      <c r="I87" s="28" t="s">
        <v>7214</v>
      </c>
      <c r="J87" s="26"/>
      <c r="K87" s="26"/>
      <c r="L87" s="26" t="s">
        <v>7199</v>
      </c>
      <c r="M87" s="26"/>
      <c r="N87" s="26"/>
      <c r="O87" s="114" t="s">
        <v>7217</v>
      </c>
      <c r="P87" s="26"/>
      <c r="Q87" s="26" t="s">
        <v>7198</v>
      </c>
    </row>
    <row r="88" spans="1:17" ht="37.5" customHeight="1" x14ac:dyDescent="0.4">
      <c r="A88" s="114" t="str">
        <f>System資料複製!A88</f>
        <v>RTBM-44121</v>
      </c>
      <c r="B88" s="114" t="str">
        <f>System資料複製!B88</f>
        <v>Pass</v>
      </c>
      <c r="C88" s="114" t="str">
        <f>System資料複製!C88</f>
        <v>SYS 5.1</v>
      </c>
      <c r="D88" s="138" t="str">
        <f>System資料複製!D88</f>
        <v>RTBM-44121 - The DTC shall be raised for SOC level inferior to VERY LOW (SOC level to be defined with the supplier] (REQ-0495724 B)</v>
      </c>
      <c r="E88" s="114" t="str">
        <f>System資料複製!E88</f>
        <v>RTBM-54529</v>
      </c>
      <c r="F88" s="114" t="str">
        <f>System資料複製!F88</f>
        <v>DTC - BuB</v>
      </c>
      <c r="G88" s="140" t="str">
        <f>VLOOKUP(F88,Feature統計!A$3:B$130,2,FALSE)</f>
        <v>Diagnostic</v>
      </c>
      <c r="H88" s="114" t="str">
        <f>System資料複製!G88</f>
        <v>Primary</v>
      </c>
      <c r="I88" s="28" t="s">
        <v>7163</v>
      </c>
      <c r="J88" s="26"/>
      <c r="K88" s="26" t="s">
        <v>7198</v>
      </c>
      <c r="L88" s="26"/>
      <c r="M88" s="26"/>
      <c r="N88" s="26"/>
      <c r="O88" s="114"/>
      <c r="P88" s="26"/>
      <c r="Q88" s="26" t="s">
        <v>7198</v>
      </c>
    </row>
    <row r="89" spans="1:17" ht="37.5" customHeight="1" x14ac:dyDescent="0.4">
      <c r="A89" s="114" t="str">
        <f>System資料複製!A89</f>
        <v>RTBM-44120</v>
      </c>
      <c r="B89" s="114" t="str">
        <f>System資料複製!B89</f>
        <v>Pass</v>
      </c>
      <c r="C89" s="114" t="str">
        <f>System資料複製!C89</f>
        <v>SYS 5.1</v>
      </c>
      <c r="D89" s="138" t="str">
        <f>System資料複製!D89</f>
        <v>RTBM-44120 - In TCU starting phase and in nominal life cycle phase such as defined in the Lifecycle document [RSP-0002604], the defect wired BUB link shall disappear if a CO is not detected anymore (voltage threshold inferior or superior at XXX Volts [To be defined by the supplier and submitted to the PSA approval]) for XXX seconds [To be defined by the supplier and submitted to the PSA approval] (REQ-0495723 B)</v>
      </c>
      <c r="E89" s="114" t="str">
        <f>System資料複製!E89</f>
        <v>RTBM-54530</v>
      </c>
      <c r="F89" s="114" t="str">
        <f>System資料複製!F89</f>
        <v>DTC - BuB</v>
      </c>
      <c r="G89" s="140" t="str">
        <f>VLOOKUP(F89,Feature統計!A$3:B$130,2,FALSE)</f>
        <v>Diagnostic</v>
      </c>
      <c r="H89" s="114" t="str">
        <f>System資料複製!G89</f>
        <v>Primary</v>
      </c>
      <c r="I89" s="28" t="s">
        <v>7163</v>
      </c>
      <c r="J89" s="26"/>
      <c r="K89" s="26" t="s">
        <v>7198</v>
      </c>
      <c r="L89" s="26"/>
      <c r="M89" s="26"/>
      <c r="N89" s="26"/>
      <c r="O89" s="114"/>
      <c r="P89" s="26"/>
      <c r="Q89" s="26" t="s">
        <v>7198</v>
      </c>
    </row>
    <row r="90" spans="1:17" ht="37.5" customHeight="1" x14ac:dyDescent="0.4">
      <c r="A90" s="114" t="str">
        <f>System資料複製!A90</f>
        <v>RTBM-44119</v>
      </c>
      <c r="B90" s="114" t="str">
        <f>System資料複製!B90</f>
        <v>Pass</v>
      </c>
      <c r="C90" s="114" t="str">
        <f>System資料複製!C90</f>
        <v>SYS 5.1</v>
      </c>
      <c r="D90" s="138" t="str">
        <f>System資料複製!D90</f>
        <v>RTBM-44119 - The defect wired BUB link shall raise if a CO is detected (voltage threshold inferior or superior at XXX Volts [To be defined by the supplier and submitted to the PSA approval]) for XXX seconds [To be defined by the supplier and submitted to the PSA approval] (REQ-0495722 A)</v>
      </c>
      <c r="E90" s="114" t="str">
        <f>System資料複製!E90</f>
        <v>RTBM-54531</v>
      </c>
      <c r="F90" s="114" t="str">
        <f>System資料複製!F90</f>
        <v>DTC - BuB</v>
      </c>
      <c r="G90" s="140" t="str">
        <f>VLOOKUP(F90,Feature統計!A$3:B$130,2,FALSE)</f>
        <v>Diagnostic</v>
      </c>
      <c r="H90" s="114" t="str">
        <f>System資料複製!G90</f>
        <v>Primary</v>
      </c>
      <c r="I90" s="28" t="s">
        <v>7163</v>
      </c>
      <c r="J90" s="26"/>
      <c r="K90" s="26" t="s">
        <v>7198</v>
      </c>
      <c r="L90" s="26"/>
      <c r="M90" s="26"/>
      <c r="N90" s="26"/>
      <c r="O90" s="114"/>
      <c r="P90" s="26"/>
      <c r="Q90" s="26" t="s">
        <v>7198</v>
      </c>
    </row>
    <row r="91" spans="1:17" ht="37.5" customHeight="1" x14ac:dyDescent="0.4">
      <c r="A91" s="114" t="str">
        <f>System資料複製!A91</f>
        <v>RTBM-44118</v>
      </c>
      <c r="B91" s="114" t="str">
        <f>System資料複製!B91</f>
        <v>Pass</v>
      </c>
      <c r="C91" s="114" t="str">
        <f>System資料複製!C91</f>
        <v>SYS 5.1</v>
      </c>
      <c r="D91" s="138" t="str">
        <f>System資料複製!D91</f>
        <v>RTBM-44118 - TCU shall monitor the link between the BUB and itself every XXX ms (REQ-0495721 B)</v>
      </c>
      <c r="E91" s="114" t="str">
        <f>System資料複製!E91</f>
        <v>RTBM-54532</v>
      </c>
      <c r="F91" s="114" t="str">
        <f>System資料複製!F91</f>
        <v>TCU monitoring requirement</v>
      </c>
      <c r="G91" s="140" t="str">
        <f>VLOOKUP(F91,Feature統計!A$3:B$130,2,FALSE)</f>
        <v>LifeCycle</v>
      </c>
      <c r="H91" s="114" t="str">
        <f>System資料複製!G91</f>
        <v>Primary</v>
      </c>
      <c r="I91" s="28" t="s">
        <v>7163</v>
      </c>
      <c r="J91" s="26" t="s">
        <v>7163</v>
      </c>
      <c r="K91" s="26"/>
      <c r="L91" s="26"/>
      <c r="M91" s="26"/>
      <c r="N91" s="26"/>
      <c r="O91" s="114" t="s">
        <v>7204</v>
      </c>
      <c r="P91" s="26"/>
      <c r="Q91" s="26" t="s">
        <v>7198</v>
      </c>
    </row>
    <row r="92" spans="1:17" ht="37.5" customHeight="1" x14ac:dyDescent="0.4">
      <c r="A92" s="114" t="str">
        <f>System資料複製!A92</f>
        <v>RTBM-44117</v>
      </c>
      <c r="B92" s="114" t="str">
        <f>System資料複製!B92</f>
        <v>Pass</v>
      </c>
      <c r="C92" s="114" t="str">
        <f>System資料複製!C92</f>
        <v>SYS 5.1</v>
      </c>
      <c r="D92" s="138" t="str">
        <f>System資料複製!D92</f>
        <v>RTBM-44117 - Open circuit (CO) (REQ-0495720 A)</v>
      </c>
      <c r="E92" s="114" t="str">
        <f>System資料複製!E92</f>
        <v>RTBM-54533</v>
      </c>
      <c r="F92" s="114" t="str">
        <f>System資料複製!F92</f>
        <v>DTC - BuB</v>
      </c>
      <c r="G92" s="140" t="str">
        <f>VLOOKUP(F92,Feature統計!A$3:B$130,2,FALSE)</f>
        <v>Diagnostic</v>
      </c>
      <c r="H92" s="114" t="str">
        <f>System資料複製!G92</f>
        <v>Primary</v>
      </c>
      <c r="I92" s="28" t="s">
        <v>7163</v>
      </c>
      <c r="J92" s="26"/>
      <c r="K92" s="26" t="s">
        <v>7198</v>
      </c>
      <c r="L92" s="26"/>
      <c r="M92" s="26"/>
      <c r="N92" s="26"/>
      <c r="O92" s="114"/>
      <c r="P92" s="26"/>
      <c r="Q92" s="26" t="s">
        <v>7198</v>
      </c>
    </row>
    <row r="93" spans="1:17" ht="37.5" customHeight="1" x14ac:dyDescent="0.4">
      <c r="A93" s="114" t="str">
        <f>System資料複製!A93</f>
        <v>RTBM-44116</v>
      </c>
      <c r="B93" s="114" t="str">
        <f>System資料複製!B93</f>
        <v>Pass</v>
      </c>
      <c r="C93" s="114" t="str">
        <f>System資料複製!C93</f>
        <v>SYS 5.1</v>
      </c>
      <c r="D93" s="138" t="str">
        <f>System資料複製!D93</f>
        <v>RTBM-44116 - The DTC shall be raised for SOC level between LOW and VERY LOW (SOC level to be defined with the supplier] (REQ-0495719 B)</v>
      </c>
      <c r="E93" s="114" t="str">
        <f>System資料複製!E93</f>
        <v>RTBM-54534</v>
      </c>
      <c r="F93" s="114" t="str">
        <f>System資料複製!F93</f>
        <v>DTC - BuB</v>
      </c>
      <c r="G93" s="140" t="str">
        <f>VLOOKUP(F93,Feature統計!A$3:B$130,2,FALSE)</f>
        <v>Diagnostic</v>
      </c>
      <c r="H93" s="114" t="str">
        <f>System資料複製!G93</f>
        <v>Primary</v>
      </c>
      <c r="I93" s="28" t="s">
        <v>7163</v>
      </c>
      <c r="J93" s="26"/>
      <c r="K93" s="26" t="s">
        <v>7198</v>
      </c>
      <c r="L93" s="26"/>
      <c r="M93" s="26"/>
      <c r="N93" s="26"/>
      <c r="O93" s="114"/>
      <c r="P93" s="26"/>
      <c r="Q93" s="26" t="s">
        <v>7198</v>
      </c>
    </row>
    <row r="94" spans="1:17" ht="37.5" customHeight="1" x14ac:dyDescent="0.4">
      <c r="A94" s="114" t="str">
        <f>System資料複製!A94</f>
        <v>RTBM-55564</v>
      </c>
      <c r="B94" s="114" t="str">
        <f>System資料複製!B94</f>
        <v>StagePass</v>
      </c>
      <c r="C94" s="114" t="str">
        <f>System資料複製!C94</f>
        <v>SYS 5.1</v>
      </c>
      <c r="D94" s="138" t="str">
        <f>System資料複製!D94</f>
        <v>RTBM-55564 - The supplier shall give the measurable physical values (by a offboard tool) for the defect wired Airbag link appearance and disappearance (REQ-0495718 A)</v>
      </c>
      <c r="E94" s="114" t="str">
        <f>System資料複製!E94</f>
        <v>RTBM-54536</v>
      </c>
      <c r="F94" s="114" t="str">
        <f>System資料複製!F94</f>
        <v>DTC - Airbage</v>
      </c>
      <c r="G94" s="140" t="str">
        <f>VLOOKUP(F94,Feature統計!A$3:B$130,2,FALSE)</f>
        <v>Diagnostic</v>
      </c>
      <c r="H94" s="114" t="str">
        <f>System資料複製!G94</f>
        <v>Primary</v>
      </c>
      <c r="I94" s="28" t="s">
        <v>7189</v>
      </c>
      <c r="J94" s="26"/>
      <c r="K94" s="26"/>
      <c r="L94" s="26"/>
      <c r="M94" s="26"/>
      <c r="N94" s="26"/>
      <c r="O94" s="114" t="s">
        <v>7212</v>
      </c>
      <c r="P94" s="26"/>
      <c r="Q94" s="26" t="s">
        <v>7198</v>
      </c>
    </row>
    <row r="95" spans="1:17" ht="37.5" customHeight="1" x14ac:dyDescent="0.4">
      <c r="A95" s="114" t="str">
        <f>System資料複製!A95</f>
        <v>RTBM-55563</v>
      </c>
      <c r="B95" s="114" t="str">
        <f>System資料複製!B95</f>
        <v>Pass</v>
      </c>
      <c r="C95" s="114" t="str">
        <f>System資料複製!C95</f>
        <v>SYS 5.1</v>
      </c>
      <c r="D95" s="138" t="str">
        <f>System資料複製!D95</f>
        <v>RTBM-55563 - The CO defect on the Airbag link shall disappear if the CO defect is not attend anymore for XXX seconds (REQ-0495717 A)</v>
      </c>
      <c r="E95" s="114" t="str">
        <f>System資料複製!E95</f>
        <v>RTBM-54537</v>
      </c>
      <c r="F95" s="114" t="str">
        <f>System資料複製!F95</f>
        <v>DTC - Airbage</v>
      </c>
      <c r="G95" s="140" t="str">
        <f>VLOOKUP(F95,Feature統計!A$3:B$130,2,FALSE)</f>
        <v>Diagnostic</v>
      </c>
      <c r="H95" s="114" t="str">
        <f>System資料複製!G95</f>
        <v>Primary</v>
      </c>
      <c r="I95" s="28" t="s">
        <v>7163</v>
      </c>
      <c r="J95" s="26"/>
      <c r="K95" s="26" t="s">
        <v>7199</v>
      </c>
      <c r="L95" s="26"/>
      <c r="M95" s="26"/>
      <c r="N95" s="26"/>
      <c r="O95" s="114"/>
      <c r="P95" s="26"/>
      <c r="Q95" s="26" t="s">
        <v>7198</v>
      </c>
    </row>
    <row r="96" spans="1:17" ht="37.5" customHeight="1" x14ac:dyDescent="0.4">
      <c r="A96" s="114" t="str">
        <f>System資料複製!A96</f>
        <v>RTBM-55561</v>
      </c>
      <c r="B96" s="114" t="str">
        <f>System資料複製!B96</f>
        <v>Pass</v>
      </c>
      <c r="C96" s="114" t="str">
        <f>System資料複製!C96</f>
        <v>SYS 5.1</v>
      </c>
      <c r="D96" s="138" t="str">
        <f>System資料複製!D96</f>
        <v>RTBM-55561 - The CO defect on the Airbag link shall raise if the CO defect is confirmed for XXX seconds (REQ-0495716 A)</v>
      </c>
      <c r="E96" s="114" t="str">
        <f>System資料複製!E96</f>
        <v>RTBM-54538</v>
      </c>
      <c r="F96" s="114" t="str">
        <f>System資料複製!F96</f>
        <v>DTC - Airbage</v>
      </c>
      <c r="G96" s="140" t="str">
        <f>VLOOKUP(F96,Feature統計!A$3:B$130,2,FALSE)</f>
        <v>Diagnostic</v>
      </c>
      <c r="H96" s="114" t="str">
        <f>System資料複製!G96</f>
        <v>Primary</v>
      </c>
      <c r="I96" s="28" t="s">
        <v>7163</v>
      </c>
      <c r="J96" s="26"/>
      <c r="K96" s="26" t="s">
        <v>7199</v>
      </c>
      <c r="L96" s="26"/>
      <c r="M96" s="26"/>
      <c r="N96" s="26"/>
      <c r="O96" s="114"/>
      <c r="P96" s="26"/>
      <c r="Q96" s="26" t="s">
        <v>7198</v>
      </c>
    </row>
    <row r="97" spans="1:17" ht="37.5" customHeight="1" x14ac:dyDescent="0.4">
      <c r="A97" s="114" t="str">
        <f>System資料複製!A97</f>
        <v>RTBM-44085</v>
      </c>
      <c r="B97" s="114" t="str">
        <f>System資料複製!B97</f>
        <v>Pass</v>
      </c>
      <c r="C97" s="114" t="str">
        <f>System資料複製!C97</f>
        <v>SYS 5.1</v>
      </c>
      <c r="D97" s="138" t="str">
        <f>System資料複製!D97</f>
        <v>RTBM-44085 - Defect wired Airbag link (WIRE_AIRBAG): Open circuit (CO) (REQ-0495715 A)</v>
      </c>
      <c r="E97" s="114" t="str">
        <f>System資料複製!E97</f>
        <v>RTBM-54539</v>
      </c>
      <c r="F97" s="114" t="str">
        <f>System資料複製!F97</f>
        <v>DTC - Airbage</v>
      </c>
      <c r="G97" s="140" t="str">
        <f>VLOOKUP(F97,Feature統計!A$3:B$130,2,FALSE)</f>
        <v>Diagnostic</v>
      </c>
      <c r="H97" s="114" t="str">
        <f>System資料複製!G97</f>
        <v>Primary</v>
      </c>
      <c r="I97" s="28" t="s">
        <v>7163</v>
      </c>
      <c r="J97" s="26"/>
      <c r="K97" s="26" t="s">
        <v>7199</v>
      </c>
      <c r="L97" s="26"/>
      <c r="M97" s="26"/>
      <c r="N97" s="26"/>
      <c r="O97" s="114"/>
      <c r="P97" s="26"/>
      <c r="Q97" s="26" t="s">
        <v>7198</v>
      </c>
    </row>
    <row r="98" spans="1:17" ht="37.5" customHeight="1" x14ac:dyDescent="0.4">
      <c r="A98" s="114" t="str">
        <f>System資料複製!A98</f>
        <v>RTBM-44084</v>
      </c>
      <c r="B98" s="114" t="str">
        <f>System資料複製!B98</f>
        <v>Pass</v>
      </c>
      <c r="C98" s="114" t="str">
        <f>System資料複製!C98</f>
        <v>SYS 5.1</v>
      </c>
      <c r="D98" s="138" t="str">
        <f>System資料複製!D98</f>
        <v>RTBM-44084 - The CC- defect on the Airbag link shall disappear if the CC- defect is not attend anymore for XXX seconds (REQ-0495714 A)</v>
      </c>
      <c r="E98" s="114" t="str">
        <f>System資料複製!E98</f>
        <v>RTBM-54540</v>
      </c>
      <c r="F98" s="114" t="str">
        <f>System資料複製!F98</f>
        <v>DTC - Airbage</v>
      </c>
      <c r="G98" s="140" t="str">
        <f>VLOOKUP(F98,Feature統計!A$3:B$130,2,FALSE)</f>
        <v>Diagnostic</v>
      </c>
      <c r="H98" s="114" t="str">
        <f>System資料複製!G98</f>
        <v>Primary</v>
      </c>
      <c r="I98" s="28" t="s">
        <v>7163</v>
      </c>
      <c r="J98" s="26"/>
      <c r="K98" s="26" t="s">
        <v>7199</v>
      </c>
      <c r="L98" s="26"/>
      <c r="M98" s="26"/>
      <c r="N98" s="26"/>
      <c r="O98" s="114"/>
      <c r="P98" s="26"/>
      <c r="Q98" s="26" t="s">
        <v>7198</v>
      </c>
    </row>
    <row r="99" spans="1:17" ht="37.5" customHeight="1" x14ac:dyDescent="0.4">
      <c r="A99" s="114" t="str">
        <f>System資料複製!A99</f>
        <v>RTBM-44083</v>
      </c>
      <c r="B99" s="114" t="str">
        <f>System資料複製!B99</f>
        <v>Pass</v>
      </c>
      <c r="C99" s="114" t="str">
        <f>System資料複製!C99</f>
        <v>SYS 5.1</v>
      </c>
      <c r="D99" s="138" t="str">
        <f>System資料複製!D99</f>
        <v>RTBM-44083 - The CC- defect on the Airbag link shall raise if the CC- defect is confirmed for XXX seconds (REQ-0495713 A)</v>
      </c>
      <c r="E99" s="114" t="str">
        <f>System資料複製!E99</f>
        <v>RTBM-54542</v>
      </c>
      <c r="F99" s="114" t="str">
        <f>System資料複製!F99</f>
        <v>DTC - Airbage</v>
      </c>
      <c r="G99" s="140" t="str">
        <f>VLOOKUP(F99,Feature統計!A$3:B$130,2,FALSE)</f>
        <v>Diagnostic</v>
      </c>
      <c r="H99" s="114" t="str">
        <f>System資料複製!G99</f>
        <v>Primary</v>
      </c>
      <c r="I99" s="28" t="s">
        <v>7163</v>
      </c>
      <c r="J99" s="26"/>
      <c r="K99" s="26" t="s">
        <v>7199</v>
      </c>
      <c r="L99" s="26"/>
      <c r="M99" s="26"/>
      <c r="N99" s="26"/>
      <c r="O99" s="114"/>
      <c r="P99" s="26"/>
      <c r="Q99" s="26" t="s">
        <v>7198</v>
      </c>
    </row>
    <row r="100" spans="1:17" ht="37.5" customHeight="1" x14ac:dyDescent="0.4">
      <c r="A100" s="114" t="str">
        <f>System資料複製!A100</f>
        <v>RTBM-44082</v>
      </c>
      <c r="B100" s="114" t="str">
        <f>System資料複製!B100</f>
        <v>Pass</v>
      </c>
      <c r="C100" s="114" t="str">
        <f>System資料複製!C100</f>
        <v>SYS 5.1</v>
      </c>
      <c r="D100" s="138" t="str">
        <f>System資料複製!D100</f>
        <v>RTBM-44082 - Defect wired Airbag link (WIRE_AIRBAG): Short circuit (CC-) (REQ-0495712 A)</v>
      </c>
      <c r="E100" s="114" t="str">
        <f>System資料複製!E100</f>
        <v>RTBM-54543</v>
      </c>
      <c r="F100" s="114" t="str">
        <f>System資料複製!F100</f>
        <v>DTC - Airbage</v>
      </c>
      <c r="G100" s="140" t="str">
        <f>VLOOKUP(F100,Feature統計!A$3:B$130,2,FALSE)</f>
        <v>Diagnostic</v>
      </c>
      <c r="H100" s="114" t="str">
        <f>System資料複製!G100</f>
        <v>Primary</v>
      </c>
      <c r="I100" s="28" t="s">
        <v>7163</v>
      </c>
      <c r="J100" s="26"/>
      <c r="K100" s="26" t="s">
        <v>7199</v>
      </c>
      <c r="L100" s="26"/>
      <c r="M100" s="26"/>
      <c r="N100" s="26"/>
      <c r="O100" s="114"/>
      <c r="P100" s="26"/>
      <c r="Q100" s="26" t="s">
        <v>7198</v>
      </c>
    </row>
    <row r="101" spans="1:17" ht="37.5" customHeight="1" x14ac:dyDescent="0.4">
      <c r="A101" s="114" t="str">
        <f>System資料複製!A101</f>
        <v>RTBM-44081</v>
      </c>
      <c r="B101" s="114" t="str">
        <f>System資料複製!B101</f>
        <v>Pass</v>
      </c>
      <c r="C101" s="114" t="str">
        <f>System資料複製!C101</f>
        <v>SYS 5.1</v>
      </c>
      <c r="D101" s="138" t="str">
        <f>System資料複製!D101</f>
        <v>RTBM-44081 - The CC+ defect on the Airbag link shall disappear if the CC+ defect is not attend anymore for XXX seconds (REQ-0495711 A)</v>
      </c>
      <c r="E101" s="114" t="str">
        <f>System資料複製!E101</f>
        <v>RTBM-54544</v>
      </c>
      <c r="F101" s="114" t="str">
        <f>System資料複製!F101</f>
        <v>DTC - Airbage</v>
      </c>
      <c r="G101" s="140" t="str">
        <f>VLOOKUP(F101,Feature統計!A$3:B$130,2,FALSE)</f>
        <v>Diagnostic</v>
      </c>
      <c r="H101" s="114" t="str">
        <f>System資料複製!G101</f>
        <v>Primary</v>
      </c>
      <c r="I101" s="28" t="s">
        <v>7163</v>
      </c>
      <c r="J101" s="26"/>
      <c r="K101" s="26" t="s">
        <v>7199</v>
      </c>
      <c r="L101" s="26"/>
      <c r="M101" s="26"/>
      <c r="N101" s="26"/>
      <c r="O101" s="114"/>
      <c r="P101" s="26"/>
      <c r="Q101" s="26" t="s">
        <v>7198</v>
      </c>
    </row>
    <row r="102" spans="1:17" ht="37.5" customHeight="1" x14ac:dyDescent="0.4">
      <c r="A102" s="114" t="str">
        <f>System資料複製!A102</f>
        <v>RTBM-44080</v>
      </c>
      <c r="B102" s="114" t="str">
        <f>System資料複製!B102</f>
        <v>Pass</v>
      </c>
      <c r="C102" s="114" t="str">
        <f>System資料複製!C102</f>
        <v>SYS 5.1</v>
      </c>
      <c r="D102" s="138" t="str">
        <f>System資料複製!D102</f>
        <v>RTBM-44080 - The CC+ defect on the Airbag link shall raise if the CC+ defect is confirmed for XXX seconds (REQ-0495710 A)</v>
      </c>
      <c r="E102" s="114" t="str">
        <f>System資料複製!E102</f>
        <v>RTBM-54545</v>
      </c>
      <c r="F102" s="114" t="str">
        <f>System資料複製!F102</f>
        <v>DTC - Airbage</v>
      </c>
      <c r="G102" s="140" t="str">
        <f>VLOOKUP(F102,Feature統計!A$3:B$130,2,FALSE)</f>
        <v>Diagnostic</v>
      </c>
      <c r="H102" s="114" t="str">
        <f>System資料複製!G102</f>
        <v>Primary</v>
      </c>
      <c r="I102" s="28" t="s">
        <v>7163</v>
      </c>
      <c r="J102" s="26"/>
      <c r="K102" s="26" t="s">
        <v>7199</v>
      </c>
      <c r="L102" s="26"/>
      <c r="M102" s="26"/>
      <c r="N102" s="26"/>
      <c r="O102" s="114"/>
      <c r="P102" s="26"/>
      <c r="Q102" s="26" t="s">
        <v>7198</v>
      </c>
    </row>
    <row r="103" spans="1:17" ht="37.5" customHeight="1" x14ac:dyDescent="0.4">
      <c r="A103" s="114" t="str">
        <f>System資料複製!A103</f>
        <v>RTBM-44079</v>
      </c>
      <c r="B103" s="114" t="str">
        <f>System資料複製!B103</f>
        <v>StagePass</v>
      </c>
      <c r="C103" s="114" t="str">
        <f>System資料複製!C103</f>
        <v>SYS 5.1</v>
      </c>
      <c r="D103" s="138" t="str">
        <f>System資料複製!D103</f>
        <v>RTBM-44079 - The TCU shall monitor the Airbag link state every XXX ms, 15 seconds after PRINCIP_ETAT_SEV = CONTACT (REQ-0495709 B)</v>
      </c>
      <c r="E103" s="114" t="str">
        <f>System資料複製!E103</f>
        <v>RTBM-54546</v>
      </c>
      <c r="F103" s="114" t="str">
        <f>System資料複製!F103</f>
        <v>DTC - Airbage</v>
      </c>
      <c r="G103" s="140" t="str">
        <f>VLOOKUP(F103,Feature統計!A$3:B$130,2,FALSE)</f>
        <v>Diagnostic</v>
      </c>
      <c r="H103" s="114" t="str">
        <f>System資料複製!G103</f>
        <v>Primary</v>
      </c>
      <c r="I103" s="28" t="s">
        <v>7163</v>
      </c>
      <c r="J103" s="26"/>
      <c r="K103" s="26"/>
      <c r="L103" s="26"/>
      <c r="M103" s="26"/>
      <c r="N103" s="26"/>
      <c r="O103" s="114" t="s">
        <v>7213</v>
      </c>
      <c r="P103" s="26"/>
      <c r="Q103" s="26" t="s">
        <v>7198</v>
      </c>
    </row>
    <row r="104" spans="1:17" ht="37.5" customHeight="1" x14ac:dyDescent="0.4">
      <c r="A104" s="114" t="str">
        <f>System資料複製!A104</f>
        <v>RTBM-44078</v>
      </c>
      <c r="B104" s="114" t="str">
        <f>System資料複製!B104</f>
        <v>Pass</v>
      </c>
      <c r="C104" s="114" t="str">
        <f>System資料複製!C104</f>
        <v>SYS 5.1</v>
      </c>
      <c r="D104" s="138" t="str">
        <f>System資料複製!D104</f>
        <v>RTBM-44078 - Defect wired Airbag link (WIRE_AIRBAG): Short circuit (CC+) (REQ-0495708 A)</v>
      </c>
      <c r="E104" s="114" t="str">
        <f>System資料複製!E104</f>
        <v>RTBM-54547</v>
      </c>
      <c r="F104" s="114" t="str">
        <f>System資料複製!F104</f>
        <v>DTC - Airbage</v>
      </c>
      <c r="G104" s="140" t="str">
        <f>VLOOKUP(F104,Feature統計!A$3:B$130,2,FALSE)</f>
        <v>Diagnostic</v>
      </c>
      <c r="H104" s="114" t="str">
        <f>System資料複製!G104</f>
        <v>Primary</v>
      </c>
      <c r="I104" s="28" t="s">
        <v>7163</v>
      </c>
      <c r="J104" s="26"/>
      <c r="K104" s="26" t="s">
        <v>7199</v>
      </c>
      <c r="L104" s="26"/>
      <c r="M104" s="26"/>
      <c r="N104" s="26"/>
      <c r="O104" s="114"/>
      <c r="P104" s="26"/>
      <c r="Q104" s="26" t="s">
        <v>7198</v>
      </c>
    </row>
    <row r="105" spans="1:17" ht="37.5" customHeight="1" x14ac:dyDescent="0.4">
      <c r="A105" s="114" t="str">
        <f>System資料複製!A105</f>
        <v>RTBM-44161</v>
      </c>
      <c r="B105" s="114" t="str">
        <f>System資料複製!B105</f>
        <v>Pass</v>
      </c>
      <c r="C105" s="114" t="str">
        <f>System資料複製!C105</f>
        <v>SYS 5.1</v>
      </c>
      <c r="D105" s="138" t="str">
        <f>System資料複製!D105</f>
        <v>RTBM-44161 - The supplier shall give the measurable physical values (by a offboard tool) for the defect indicator of the dysfunction LED appearance and disappearance(REQ-0495707 A)</v>
      </c>
      <c r="E105" s="114" t="str">
        <f>System資料複製!E105</f>
        <v>RTBM-54548</v>
      </c>
      <c r="F105" s="114" t="str">
        <f>System資料複製!F105</f>
        <v>DTC - LED</v>
      </c>
      <c r="G105" s="140" t="str">
        <f>VLOOKUP(F105,Feature統計!A$3:B$130,2,FALSE)</f>
        <v>Diagnostic</v>
      </c>
      <c r="H105" s="114" t="str">
        <f>System資料複製!G105</f>
        <v>Primary</v>
      </c>
      <c r="I105" s="28" t="s">
        <v>7163</v>
      </c>
      <c r="J105" s="26"/>
      <c r="K105" s="26" t="s">
        <v>7199</v>
      </c>
      <c r="L105" s="26"/>
      <c r="M105" s="26" t="s">
        <v>7199</v>
      </c>
      <c r="N105" s="26"/>
      <c r="O105" s="114"/>
      <c r="P105" s="26"/>
      <c r="Q105" s="26" t="s">
        <v>7198</v>
      </c>
    </row>
    <row r="106" spans="1:17" ht="37.5" customHeight="1" x14ac:dyDescent="0.4">
      <c r="A106" s="114" t="str">
        <f>System資料複製!A106</f>
        <v>RTBM-44160</v>
      </c>
      <c r="B106" s="114" t="str">
        <f>System資料複製!B106</f>
        <v>StagePass</v>
      </c>
      <c r="C106" s="114" t="str">
        <f>System資料複製!C106</f>
        <v>SYS 5.1</v>
      </c>
      <c r="D106" s="138" t="str">
        <f>System資料複製!D106</f>
        <v>RTBM-44160 - The CO defect on the dysfunction LED shall disappear if the CO defect is not attend anymore for XXX seconds (REQ-0495706 A)</v>
      </c>
      <c r="E106" s="114" t="str">
        <f>System資料複製!E106</f>
        <v>RTBM-54549</v>
      </c>
      <c r="F106" s="114" t="str">
        <f>System資料複製!F106</f>
        <v>DTC - LED</v>
      </c>
      <c r="G106" s="140" t="str">
        <f>VLOOKUP(F106,Feature統計!A$3:B$130,2,FALSE)</f>
        <v>Diagnostic</v>
      </c>
      <c r="H106" s="114" t="str">
        <f>System資料複製!G106</f>
        <v>Primary</v>
      </c>
      <c r="I106" s="28" t="s">
        <v>7163</v>
      </c>
      <c r="J106" s="26"/>
      <c r="K106" s="26" t="s">
        <v>7199</v>
      </c>
      <c r="L106" s="26"/>
      <c r="M106" s="26"/>
      <c r="N106" s="26"/>
      <c r="O106" s="114"/>
      <c r="P106" s="26"/>
      <c r="Q106" s="26" t="s">
        <v>7198</v>
      </c>
    </row>
    <row r="107" spans="1:17" ht="37.5" customHeight="1" x14ac:dyDescent="0.4">
      <c r="A107" s="114" t="str">
        <f>System資料複製!A107</f>
        <v>RTBM-44159</v>
      </c>
      <c r="B107" s="114" t="str">
        <f>System資料複製!B107</f>
        <v>StagePass</v>
      </c>
      <c r="C107" s="114" t="str">
        <f>System資料複製!C107</f>
        <v>SYS 5.1</v>
      </c>
      <c r="D107" s="138" t="str">
        <f>System資料複製!D107</f>
        <v>RTBM-44159 - The CO defect on the dysfunction LED shall raise if the CO defect is confirmed for XXX seconds (REQ-0495705 A)</v>
      </c>
      <c r="E107" s="114" t="str">
        <f>System資料複製!E107</f>
        <v>RTBM-54550</v>
      </c>
      <c r="F107" s="114" t="str">
        <f>System資料複製!F107</f>
        <v>DTC - LED</v>
      </c>
      <c r="G107" s="140" t="str">
        <f>VLOOKUP(F107,Feature統計!A$3:B$130,2,FALSE)</f>
        <v>Diagnostic</v>
      </c>
      <c r="H107" s="114" t="str">
        <f>System資料複製!G107</f>
        <v>Primary</v>
      </c>
      <c r="I107" s="28" t="s">
        <v>7163</v>
      </c>
      <c r="J107" s="26"/>
      <c r="K107" s="26" t="s">
        <v>7199</v>
      </c>
      <c r="L107" s="26"/>
      <c r="M107" s="26"/>
      <c r="N107" s="26"/>
      <c r="O107" s="114"/>
      <c r="P107" s="26"/>
      <c r="Q107" s="26" t="s">
        <v>7198</v>
      </c>
    </row>
    <row r="108" spans="1:17" ht="37.5" customHeight="1" x14ac:dyDescent="0.4">
      <c r="A108" s="114" t="str">
        <f>System資料複製!A108</f>
        <v>RTBM-44158</v>
      </c>
      <c r="B108" s="114" t="str">
        <f>System資料複製!B108</f>
        <v>Pass</v>
      </c>
      <c r="C108" s="114" t="str">
        <f>System資料複製!C108</f>
        <v>SYS 5.1</v>
      </c>
      <c r="D108" s="138" t="str">
        <f>System資料複製!D108</f>
        <v>RTBM-44158 - Defect indicator of the dysfunction LED: Open circuit (CO) (REQ-0495704 A)</v>
      </c>
      <c r="E108" s="114" t="str">
        <f>System資料複製!E108</f>
        <v>RTBM-54558</v>
      </c>
      <c r="F108" s="114" t="str">
        <f>System資料複製!F108</f>
        <v>DTC - LED</v>
      </c>
      <c r="G108" s="140" t="str">
        <f>VLOOKUP(F108,Feature統計!A$3:B$130,2,FALSE)</f>
        <v>Diagnostic</v>
      </c>
      <c r="H108" s="114" t="str">
        <f>System資料複製!G108</f>
        <v>Primary</v>
      </c>
      <c r="I108" s="28" t="s">
        <v>7163</v>
      </c>
      <c r="J108" s="26"/>
      <c r="K108" s="26" t="s">
        <v>7199</v>
      </c>
      <c r="L108" s="26"/>
      <c r="M108" s="26"/>
      <c r="N108" s="26"/>
      <c r="O108" s="114"/>
      <c r="P108" s="26"/>
      <c r="Q108" s="26" t="s">
        <v>7198</v>
      </c>
    </row>
    <row r="109" spans="1:17" ht="37.5" customHeight="1" x14ac:dyDescent="0.4">
      <c r="A109" s="114" t="str">
        <f>System資料複製!A109</f>
        <v>RTBM-44157</v>
      </c>
      <c r="B109" s="114" t="str">
        <f>System資料複製!B109</f>
        <v>Pass</v>
      </c>
      <c r="C109" s="114" t="str">
        <f>System資料複製!C109</f>
        <v>SYS 5.1</v>
      </c>
      <c r="D109" s="138" t="str">
        <f>System資料複製!D109</f>
        <v>RTBM-44157 - The CC- defect on the dysfunction LED shall disappear if the CC- defect is not attend anymore for XXX seconds (REQ-0495703 A)</v>
      </c>
      <c r="E109" s="114" t="str">
        <f>System資料複製!E109</f>
        <v>RTBM-54559</v>
      </c>
      <c r="F109" s="114" t="str">
        <f>System資料複製!F109</f>
        <v>DTC - LED</v>
      </c>
      <c r="G109" s="140" t="str">
        <f>VLOOKUP(F109,Feature統計!A$3:B$130,2,FALSE)</f>
        <v>Diagnostic</v>
      </c>
      <c r="H109" s="114" t="str">
        <f>System資料複製!G109</f>
        <v>Primary</v>
      </c>
      <c r="I109" s="28" t="s">
        <v>7163</v>
      </c>
      <c r="J109" s="26"/>
      <c r="K109" s="26" t="s">
        <v>7199</v>
      </c>
      <c r="L109" s="26"/>
      <c r="M109" s="26"/>
      <c r="N109" s="26"/>
      <c r="O109" s="114"/>
      <c r="P109" s="26"/>
      <c r="Q109" s="26" t="s">
        <v>7198</v>
      </c>
    </row>
    <row r="110" spans="1:17" ht="37.5" customHeight="1" x14ac:dyDescent="0.4">
      <c r="A110" s="114" t="str">
        <f>System資料複製!A110</f>
        <v>RTBM-44156</v>
      </c>
      <c r="B110" s="114" t="str">
        <f>System資料複製!B110</f>
        <v>Pass</v>
      </c>
      <c r="C110" s="114" t="str">
        <f>System資料複製!C110</f>
        <v>SYS 5.1</v>
      </c>
      <c r="D110" s="138" t="str">
        <f>System資料複製!D110</f>
        <v>RTBM-44156 - The CC- defect on the dysfunction LED shall raise if the CC- defect is confirmed for XXX seconds (REQ-0495702 A)</v>
      </c>
      <c r="E110" s="114" t="str">
        <f>System資料複製!E110</f>
        <v>RTBM-54574</v>
      </c>
      <c r="F110" s="114" t="str">
        <f>System資料複製!F110</f>
        <v>DTC - LED</v>
      </c>
      <c r="G110" s="140" t="str">
        <f>VLOOKUP(F110,Feature統計!A$3:B$130,2,FALSE)</f>
        <v>Diagnostic</v>
      </c>
      <c r="H110" s="114" t="str">
        <f>System資料複製!G110</f>
        <v>Primary</v>
      </c>
      <c r="I110" s="28" t="s">
        <v>7163</v>
      </c>
      <c r="J110" s="26"/>
      <c r="K110" s="26" t="s">
        <v>7199</v>
      </c>
      <c r="L110" s="26"/>
      <c r="M110" s="26"/>
      <c r="N110" s="26"/>
      <c r="O110" s="114"/>
      <c r="P110" s="26"/>
      <c r="Q110" s="26" t="s">
        <v>7198</v>
      </c>
    </row>
    <row r="111" spans="1:17" ht="37.5" customHeight="1" x14ac:dyDescent="0.4">
      <c r="A111" s="114" t="str">
        <f>System資料複製!A111</f>
        <v>RTBM-44155</v>
      </c>
      <c r="B111" s="114" t="str">
        <f>System資料複製!B111</f>
        <v>Pass</v>
      </c>
      <c r="C111" s="114" t="str">
        <f>System資料複製!C111</f>
        <v>SYS 5.1</v>
      </c>
      <c r="D111" s="138" t="str">
        <f>System資料複製!D111</f>
        <v>RTBM-44155 - Defect indicator of the dysfunction LED:Short circuit- (CC-) (REQ-0495701 A)</v>
      </c>
      <c r="E111" s="114" t="str">
        <f>System資料複製!E111</f>
        <v>RTBM-54575</v>
      </c>
      <c r="F111" s="114" t="str">
        <f>System資料複製!F111</f>
        <v>DTC - LED</v>
      </c>
      <c r="G111" s="140" t="str">
        <f>VLOOKUP(F111,Feature統計!A$3:B$130,2,FALSE)</f>
        <v>Diagnostic</v>
      </c>
      <c r="H111" s="114" t="str">
        <f>System資料複製!G111</f>
        <v>Primary</v>
      </c>
      <c r="I111" s="28" t="s">
        <v>7163</v>
      </c>
      <c r="J111" s="26"/>
      <c r="K111" s="26" t="s">
        <v>7199</v>
      </c>
      <c r="L111" s="26"/>
      <c r="M111" s="26"/>
      <c r="N111" s="26"/>
      <c r="O111" s="114"/>
      <c r="P111" s="26"/>
      <c r="Q111" s="26" t="s">
        <v>7198</v>
      </c>
    </row>
    <row r="112" spans="1:17" ht="37.5" customHeight="1" x14ac:dyDescent="0.4">
      <c r="A112" s="114" t="str">
        <f>System資料複製!A112</f>
        <v>RTBM-44154</v>
      </c>
      <c r="B112" s="114" t="str">
        <f>System資料複製!B112</f>
        <v>Pass</v>
      </c>
      <c r="C112" s="114" t="str">
        <f>System資料複製!C112</f>
        <v>SYS 5.1</v>
      </c>
      <c r="D112" s="138" t="str">
        <f>System資料複製!D112</f>
        <v>RTBM-44154 - The CC+ defect on the dysfunction LED shall disappear if the CC+ defect is not attend anymore for XXX seconds (REQ-0495700 A)</v>
      </c>
      <c r="E112" s="114" t="str">
        <f>System資料複製!E112</f>
        <v>RTBM-54576</v>
      </c>
      <c r="F112" s="114" t="str">
        <f>System資料複製!F112</f>
        <v>DTC - LED</v>
      </c>
      <c r="G112" s="140" t="str">
        <f>VLOOKUP(F112,Feature統計!A$3:B$130,2,FALSE)</f>
        <v>Diagnostic</v>
      </c>
      <c r="H112" s="114" t="str">
        <f>System資料複製!G112</f>
        <v>Primary</v>
      </c>
      <c r="I112" s="28" t="s">
        <v>7163</v>
      </c>
      <c r="J112" s="26"/>
      <c r="K112" s="26" t="s">
        <v>7199</v>
      </c>
      <c r="L112" s="26"/>
      <c r="M112" s="26"/>
      <c r="N112" s="26"/>
      <c r="O112" s="114"/>
      <c r="P112" s="26"/>
      <c r="Q112" s="26" t="s">
        <v>7198</v>
      </c>
    </row>
    <row r="113" spans="1:17" ht="37.5" customHeight="1" x14ac:dyDescent="0.4">
      <c r="A113" s="114" t="str">
        <f>System資料複製!A113</f>
        <v>RTBM-44153</v>
      </c>
      <c r="B113" s="114" t="str">
        <f>System資料複製!B113</f>
        <v>Pass</v>
      </c>
      <c r="C113" s="114" t="str">
        <f>System資料複製!C113</f>
        <v>SYS 5.1</v>
      </c>
      <c r="D113" s="138" t="str">
        <f>System資料複製!D113</f>
        <v>RTBM-44153 - The CC+ defect on the dysfunction LED shall raise if the CC+ defect is confirmed for XXX seconds (REQ-0495699 A)</v>
      </c>
      <c r="E113" s="114" t="str">
        <f>System資料複製!E113</f>
        <v>RTBM-54577</v>
      </c>
      <c r="F113" s="114" t="str">
        <f>System資料複製!F113</f>
        <v>DTC - LED</v>
      </c>
      <c r="G113" s="140" t="str">
        <f>VLOOKUP(F113,Feature統計!A$3:B$130,2,FALSE)</f>
        <v>Diagnostic</v>
      </c>
      <c r="H113" s="114" t="str">
        <f>System資料複製!G113</f>
        <v>Primary</v>
      </c>
      <c r="I113" s="28" t="s">
        <v>7163</v>
      </c>
      <c r="J113" s="26"/>
      <c r="K113" s="26" t="s">
        <v>7199</v>
      </c>
      <c r="L113" s="26"/>
      <c r="M113" s="26"/>
      <c r="N113" s="26"/>
      <c r="O113" s="114"/>
      <c r="P113" s="26"/>
      <c r="Q113" s="26" t="s">
        <v>7198</v>
      </c>
    </row>
    <row r="114" spans="1:17" ht="37.5" customHeight="1" x14ac:dyDescent="0.4">
      <c r="A114" s="114" t="str">
        <f>System資料複製!A114</f>
        <v>RTBM-44152</v>
      </c>
      <c r="B114" s="114" t="str">
        <f>System資料複製!B114</f>
        <v>StagePass</v>
      </c>
      <c r="C114" s="114" t="str">
        <f>System資料複製!C114</f>
        <v>SYS 5.1</v>
      </c>
      <c r="D114" s="138" t="str">
        <f>System資料複製!D114</f>
        <v>RTBM-44152 - Whatever the TCU life phase such as defined in the Lifecycle document [RSP-0002604], the TCU shall monitor the dysfunction LED state every XXX ms (REQ-0495698 B)</v>
      </c>
      <c r="E114" s="114" t="str">
        <f>System資料複製!E114</f>
        <v>RTBM-54578</v>
      </c>
      <c r="F114" s="114" t="str">
        <f>System資料複製!F114</f>
        <v>DTC - LED</v>
      </c>
      <c r="G114" s="140" t="str">
        <f>VLOOKUP(F114,Feature統計!A$3:B$130,2,FALSE)</f>
        <v>Diagnostic</v>
      </c>
      <c r="H114" s="114" t="str">
        <f>System資料複製!G114</f>
        <v>Primary</v>
      </c>
      <c r="I114" s="28" t="s">
        <v>7163</v>
      </c>
      <c r="J114" s="26"/>
      <c r="K114" s="26"/>
      <c r="L114" s="26"/>
      <c r="M114" s="26"/>
      <c r="N114" s="26"/>
      <c r="O114" s="114" t="s">
        <v>7213</v>
      </c>
      <c r="P114" s="26"/>
      <c r="Q114" s="26" t="s">
        <v>7198</v>
      </c>
    </row>
    <row r="115" spans="1:17" ht="37.5" customHeight="1" x14ac:dyDescent="0.4">
      <c r="A115" s="114" t="str">
        <f>System資料複製!A115</f>
        <v>RTBM-44151</v>
      </c>
      <c r="B115" s="114" t="str">
        <f>System資料複製!B115</f>
        <v>Pass</v>
      </c>
      <c r="C115" s="114" t="str">
        <f>System資料複製!C115</f>
        <v>SYS 5.1</v>
      </c>
      <c r="D115" s="138" t="str">
        <f>System資料複製!D115</f>
        <v>RTBM-44151 - Defect indicator of the dysfunction LED:Short circuit+ (CC+) (REQ-0495697 A)</v>
      </c>
      <c r="E115" s="114" t="str">
        <f>System資料複製!E115</f>
        <v>RTBM-54579</v>
      </c>
      <c r="F115" s="114" t="str">
        <f>System資料複製!F115</f>
        <v>DTC - LED</v>
      </c>
      <c r="G115" s="140" t="str">
        <f>VLOOKUP(F115,Feature統計!A$3:B$130,2,FALSE)</f>
        <v>Diagnostic</v>
      </c>
      <c r="H115" s="114" t="str">
        <f>System資料複製!G115</f>
        <v>Primary</v>
      </c>
      <c r="I115" s="28" t="s">
        <v>7163</v>
      </c>
      <c r="J115" s="26"/>
      <c r="K115" s="26" t="s">
        <v>7199</v>
      </c>
      <c r="L115" s="26"/>
      <c r="M115" s="26"/>
      <c r="N115" s="26"/>
      <c r="O115" s="114"/>
      <c r="P115" s="26"/>
      <c r="Q115" s="26" t="s">
        <v>7198</v>
      </c>
    </row>
    <row r="116" spans="1:17" ht="37.5" customHeight="1" x14ac:dyDescent="0.4">
      <c r="A116" s="114" t="str">
        <f>System資料複製!A116</f>
        <v>RTBM-44150</v>
      </c>
      <c r="B116" s="114" t="str">
        <f>System資料複製!B116</f>
        <v>Pass</v>
      </c>
      <c r="C116" s="114" t="str">
        <f>System資料複製!C116</f>
        <v>SYS 5.1</v>
      </c>
      <c r="D116" s="138" t="str">
        <f>System資料複製!D116</f>
        <v>RTBM-44150 - In every life cycle phase of the TCU, the ECALL LED diagnosis (CC+, CC-, CO) shall be done whatever the ECALL LED state (on and off) for XX seconds and a monitoring frequency (REQ-0495696 B)</v>
      </c>
      <c r="E116" s="114" t="str">
        <f>System資料複製!E116</f>
        <v>RTBM-54580</v>
      </c>
      <c r="F116" s="114" t="str">
        <f>System資料複製!F116</f>
        <v>DTC - LED</v>
      </c>
      <c r="G116" s="140" t="str">
        <f>VLOOKUP(F116,Feature統計!A$3:B$130,2,FALSE)</f>
        <v>Diagnostic</v>
      </c>
      <c r="H116" s="114" t="str">
        <f>System資料複製!G116</f>
        <v>Primary</v>
      </c>
      <c r="I116" s="28" t="s">
        <v>7163</v>
      </c>
      <c r="J116" s="26"/>
      <c r="K116" s="26" t="s">
        <v>7199</v>
      </c>
      <c r="L116" s="26"/>
      <c r="M116" s="26"/>
      <c r="N116" s="26"/>
      <c r="O116" s="114"/>
      <c r="P116" s="26"/>
      <c r="Q116" s="26" t="s">
        <v>7198</v>
      </c>
    </row>
    <row r="117" spans="1:17" ht="37.5" customHeight="1" x14ac:dyDescent="0.4">
      <c r="A117" s="114" t="str">
        <f>System資料複製!A117</f>
        <v>RTBM-44149</v>
      </c>
      <c r="B117" s="114" t="str">
        <f>System資料複製!B117</f>
        <v>Pass</v>
      </c>
      <c r="C117" s="114" t="str">
        <f>System資料複製!C117</f>
        <v>SYS 5.1</v>
      </c>
      <c r="D117" s="138" t="str">
        <f>System資料複製!D117</f>
        <v>RTBM-44149 - Defect indicator of the emergency call state LED:Open circuit (CO) (REQ-0495695 A)</v>
      </c>
      <c r="E117" s="114" t="str">
        <f>System資料複製!E117</f>
        <v>RTBM-54581</v>
      </c>
      <c r="F117" s="114" t="str">
        <f>System資料複製!F117</f>
        <v>DTC - LED</v>
      </c>
      <c r="G117" s="140" t="str">
        <f>VLOOKUP(F117,Feature統計!A$3:B$130,2,FALSE)</f>
        <v>Diagnostic</v>
      </c>
      <c r="H117" s="114" t="str">
        <f>System資料複製!G117</f>
        <v>Primary</v>
      </c>
      <c r="I117" s="28" t="s">
        <v>7189</v>
      </c>
      <c r="J117" s="26"/>
      <c r="K117" s="26"/>
      <c r="L117" s="26"/>
      <c r="M117" s="26"/>
      <c r="N117" s="26"/>
      <c r="O117" s="114"/>
      <c r="P117" s="26"/>
      <c r="Q117" s="26" t="s">
        <v>7198</v>
      </c>
    </row>
    <row r="118" spans="1:17" ht="37.5" customHeight="1" x14ac:dyDescent="0.4">
      <c r="A118" s="114" t="str">
        <f>System資料複製!A118</f>
        <v>RTBM-44148</v>
      </c>
      <c r="B118" s="114" t="str">
        <f>System資料複製!B118</f>
        <v>Pass</v>
      </c>
      <c r="C118" s="114" t="str">
        <f>System資料複製!C118</f>
        <v>SYS 5.1</v>
      </c>
      <c r="D118" s="138" t="str">
        <f>System資料複製!D118</f>
        <v>RTBM-44148 - Defect indicator of the emergency call state LED:Short circuit- (CC-) (REQ-0495694 A)</v>
      </c>
      <c r="E118" s="114" t="str">
        <f>System資料複製!E118</f>
        <v>RTBM-54582</v>
      </c>
      <c r="F118" s="114" t="str">
        <f>System資料複製!F118</f>
        <v>DTC - LED</v>
      </c>
      <c r="G118" s="140" t="str">
        <f>VLOOKUP(F118,Feature統計!A$3:B$130,2,FALSE)</f>
        <v>Diagnostic</v>
      </c>
      <c r="H118" s="114" t="str">
        <f>System資料複製!G118</f>
        <v>Primary</v>
      </c>
      <c r="I118" s="28" t="s">
        <v>7163</v>
      </c>
      <c r="J118" s="26"/>
      <c r="K118" s="26" t="s">
        <v>7199</v>
      </c>
      <c r="L118" s="26"/>
      <c r="M118" s="26"/>
      <c r="N118" s="26"/>
      <c r="O118" s="114"/>
      <c r="P118" s="26"/>
      <c r="Q118" s="26" t="s">
        <v>7198</v>
      </c>
    </row>
    <row r="119" spans="1:17" ht="37.5" customHeight="1" x14ac:dyDescent="0.4">
      <c r="A119" s="114" t="str">
        <f>System資料複製!A119</f>
        <v>RTBM-44147</v>
      </c>
      <c r="B119" s="114" t="str">
        <f>System資料複製!B119</f>
        <v>Pass</v>
      </c>
      <c r="C119" s="114" t="str">
        <f>System資料複製!C119</f>
        <v>SYS 5.1</v>
      </c>
      <c r="D119" s="138" t="str">
        <f>System資料複製!D119</f>
        <v>RTBM-44147 - Defect indicator of the emergency call state LED:short circuit+ (CC+) (REQ-0495693 A)</v>
      </c>
      <c r="E119" s="114" t="str">
        <f>System資料複製!E119</f>
        <v>RTBM-54583</v>
      </c>
      <c r="F119" s="114" t="str">
        <f>System資料複製!F119</f>
        <v>DTC - LED</v>
      </c>
      <c r="G119" s="140" t="str">
        <f>VLOOKUP(F119,Feature統計!A$3:B$130,2,FALSE)</f>
        <v>Diagnostic</v>
      </c>
      <c r="H119" s="114" t="str">
        <f>System資料複製!G119</f>
        <v>Primary</v>
      </c>
      <c r="I119" s="28" t="s">
        <v>7163</v>
      </c>
      <c r="J119" s="26"/>
      <c r="K119" s="26" t="s">
        <v>7199</v>
      </c>
      <c r="L119" s="26"/>
      <c r="M119" s="26"/>
      <c r="N119" s="26"/>
      <c r="O119" s="114"/>
      <c r="P119" s="26"/>
      <c r="Q119" s="26" t="s">
        <v>7198</v>
      </c>
    </row>
    <row r="120" spans="1:17" ht="37.5" customHeight="1" x14ac:dyDescent="0.4">
      <c r="A120" s="114" t="str">
        <f>System資料複製!A120</f>
        <v>RTBM-48380</v>
      </c>
      <c r="B120" s="114" t="str">
        <f>System資料複製!B120</f>
        <v>Pass</v>
      </c>
      <c r="C120" s="114" t="str">
        <f>System資料複製!C120</f>
        <v>SYS 5.1</v>
      </c>
      <c r="D120" s="138" t="str">
        <f>System資料複製!D120</f>
        <v>RTBM-48380 - In nominal life cycle phase such as defined in the Lifecycle document [RSP-0002604], the Blocked key ACALL defect shall disappear, if the ACALL push stays in an inactive state for at least 2 seconds (REQ-0495692 A)</v>
      </c>
      <c r="E120" s="114" t="str">
        <f>System資料複製!E120</f>
        <v>RTBM-54584</v>
      </c>
      <c r="F120" s="114" t="str">
        <f>System資料複製!F120</f>
        <v>DTC - Acall</v>
      </c>
      <c r="G120" s="140" t="str">
        <f>VLOOKUP(F120,Feature統計!A$3:B$130,2,FALSE)</f>
        <v>Diagnostic</v>
      </c>
      <c r="H120" s="114" t="str">
        <f>System資料複製!G120</f>
        <v>Primary</v>
      </c>
      <c r="I120" s="28" t="s">
        <v>7163</v>
      </c>
      <c r="J120" s="26"/>
      <c r="K120" s="26" t="s">
        <v>7199</v>
      </c>
      <c r="L120" s="26"/>
      <c r="M120" s="26"/>
      <c r="N120" s="26"/>
      <c r="O120" s="114"/>
      <c r="P120" s="26"/>
      <c r="Q120" s="26" t="s">
        <v>7198</v>
      </c>
    </row>
    <row r="121" spans="1:17" ht="37.5" customHeight="1" x14ac:dyDescent="0.4">
      <c r="A121" s="114" t="str">
        <f>System資料複製!A121</f>
        <v>RTBM-48378</v>
      </c>
      <c r="B121" s="114" t="str">
        <f>System資料複製!B121</f>
        <v>Pass</v>
      </c>
      <c r="C121" s="114" t="str">
        <f>System資料複製!C121</f>
        <v>SYS 5.1</v>
      </c>
      <c r="D121" s="138" t="str">
        <f>System資料複製!D121</f>
        <v>RTBM-48378 - In nominal life cycle phase such as defined in the Lifecycle document [RSP-0002604], the TCU shall be able to raise a blocked key ACALL defect, if the ACALL push stays in an actif state for at least 60 seconds (REQ-0495691 B)</v>
      </c>
      <c r="E121" s="114" t="str">
        <f>System資料複製!E121</f>
        <v>RTBM-54585</v>
      </c>
      <c r="F121" s="114" t="str">
        <f>System資料複製!F121</f>
        <v>DTC - Acall</v>
      </c>
      <c r="G121" s="140" t="str">
        <f>VLOOKUP(F121,Feature統計!A$3:B$130,2,FALSE)</f>
        <v>Diagnostic</v>
      </c>
      <c r="H121" s="114" t="str">
        <f>System資料複製!G121</f>
        <v>Primary</v>
      </c>
      <c r="I121" s="28" t="s">
        <v>7163</v>
      </c>
      <c r="J121" s="26"/>
      <c r="K121" s="26" t="s">
        <v>7199</v>
      </c>
      <c r="L121" s="26"/>
      <c r="M121" s="26"/>
      <c r="N121" s="26"/>
      <c r="O121" s="114"/>
      <c r="P121" s="26"/>
      <c r="Q121" s="26" t="s">
        <v>7198</v>
      </c>
    </row>
    <row r="122" spans="1:17" ht="37.5" customHeight="1" x14ac:dyDescent="0.4">
      <c r="A122" s="114" t="str">
        <f>System資料複製!A122</f>
        <v>RTBM-44386</v>
      </c>
      <c r="B122" s="114" t="str">
        <f>System資料複製!B122</f>
        <v>Pass</v>
      </c>
      <c r="C122" s="114" t="str">
        <f>System資料複製!C122</f>
        <v>SYS 5.1</v>
      </c>
      <c r="D122" s="138" t="str">
        <f>System資料複製!D122</f>
        <v>RTBM-44386 - Defect ACALL push (SIGNAL_PUSH_ACALL) : Signal to be checked defective: Blocked key ACALL defect (REQ-0495690 A)</v>
      </c>
      <c r="E122" s="114" t="str">
        <f>System資料複製!E122</f>
        <v>RTBM-54587</v>
      </c>
      <c r="F122" s="114" t="str">
        <f>System資料複製!F122</f>
        <v>DTC - Acall</v>
      </c>
      <c r="G122" s="140" t="str">
        <f>VLOOKUP(F122,Feature統計!A$3:B$130,2,FALSE)</f>
        <v>Diagnostic</v>
      </c>
      <c r="H122" s="114" t="str">
        <f>System資料複製!G122</f>
        <v>Primary</v>
      </c>
      <c r="I122" s="28" t="s">
        <v>7163</v>
      </c>
      <c r="J122" s="26"/>
      <c r="K122" s="26" t="s">
        <v>7199</v>
      </c>
      <c r="L122" s="26"/>
      <c r="M122" s="26"/>
      <c r="N122" s="26"/>
      <c r="O122" s="114"/>
      <c r="P122" s="26"/>
      <c r="Q122" s="26" t="s">
        <v>7198</v>
      </c>
    </row>
    <row r="123" spans="1:17" ht="37.5" customHeight="1" x14ac:dyDescent="0.4">
      <c r="A123" s="114" t="str">
        <f>System資料複製!A123</f>
        <v>RTBM-44382</v>
      </c>
      <c r="B123" s="114" t="str">
        <f>System資料複製!B123</f>
        <v>Pass</v>
      </c>
      <c r="C123" s="114" t="str">
        <f>System資料複製!C123</f>
        <v>SYS 5.1</v>
      </c>
      <c r="D123" s="138" t="str">
        <f>System資料複製!D123</f>
        <v>RTBM-44382 - The CO defect on the ACALL push link shall disappear if the defect is not attend anymore for XXX seconds [To be defined by the supplier and submitted to the PSA approval] (REQ-0495689 A)</v>
      </c>
      <c r="E123" s="114" t="str">
        <f>System資料複製!E123</f>
        <v>RTBM-54588</v>
      </c>
      <c r="F123" s="114" t="str">
        <f>System資料複製!F123</f>
        <v>DTC - Acall</v>
      </c>
      <c r="G123" s="140" t="str">
        <f>VLOOKUP(F123,Feature統計!A$3:B$130,2,FALSE)</f>
        <v>Diagnostic</v>
      </c>
      <c r="H123" s="114" t="str">
        <f>System資料複製!G123</f>
        <v>Primary</v>
      </c>
      <c r="I123" s="28" t="s">
        <v>7163</v>
      </c>
      <c r="J123" s="26"/>
      <c r="K123" s="26" t="s">
        <v>7199</v>
      </c>
      <c r="L123" s="26"/>
      <c r="M123" s="26"/>
      <c r="N123" s="26"/>
      <c r="O123" s="114"/>
      <c r="P123" s="26"/>
      <c r="Q123" s="26" t="s">
        <v>7198</v>
      </c>
    </row>
    <row r="124" spans="1:17" ht="37.5" customHeight="1" x14ac:dyDescent="0.4">
      <c r="A124" s="114" t="str">
        <f>System資料複製!A124</f>
        <v>RTBM-44380</v>
      </c>
      <c r="B124" s="114" t="str">
        <f>System資料複製!B124</f>
        <v>Pass</v>
      </c>
      <c r="C124" s="114" t="str">
        <f>System資料複製!C124</f>
        <v>SYS 5.1</v>
      </c>
      <c r="D124" s="138" t="str">
        <f>System資料複製!D124</f>
        <v>RTBM-44380 - The CO defect on the ACALL push link shall raise if the defect is confirmed for XXX seconds [To be defined by the supplier and submitted to the PSA approval] (REQ-0495688 A)</v>
      </c>
      <c r="E124" s="114" t="str">
        <f>System資料複製!E124</f>
        <v>RTBM-54589</v>
      </c>
      <c r="F124" s="114" t="str">
        <f>System資料複製!F124</f>
        <v>DTC - Acall</v>
      </c>
      <c r="G124" s="140" t="str">
        <f>VLOOKUP(F124,Feature統計!A$3:B$130,2,FALSE)</f>
        <v>Diagnostic</v>
      </c>
      <c r="H124" s="114" t="str">
        <f>System資料複製!G124</f>
        <v>Primary</v>
      </c>
      <c r="I124" s="28" t="s">
        <v>7163</v>
      </c>
      <c r="J124" s="26"/>
      <c r="K124" s="26" t="s">
        <v>7199</v>
      </c>
      <c r="L124" s="26"/>
      <c r="M124" s="26"/>
      <c r="N124" s="26"/>
      <c r="O124" s="114"/>
      <c r="P124" s="26"/>
      <c r="Q124" s="26" t="s">
        <v>7198</v>
      </c>
    </row>
    <row r="125" spans="1:17" ht="37.5" customHeight="1" x14ac:dyDescent="0.4">
      <c r="A125" s="114" t="str">
        <f>System資料複製!A125</f>
        <v>RTBM-44378</v>
      </c>
      <c r="B125" s="114" t="str">
        <f>System資料複製!B125</f>
        <v>Pass</v>
      </c>
      <c r="C125" s="114" t="str">
        <f>System資料複製!C125</f>
        <v>SYS 5.1</v>
      </c>
      <c r="D125" s="138" t="str">
        <f>System資料複製!D125</f>
        <v>RTBM-44378 - In TCU starting phase or in self-test phase (during the first 3 seconds after PRINCIP_ETAT_SEV = CONTACT) or in nominal life cycle phase such as defined in the Lifecycle document [RSP-0002604], the TCU shall be able to monitor the CO on the ACALL push link every XXX ms [To be defined by the supplier and submitted to the PSA approval] (REQ-0495687 B)</v>
      </c>
      <c r="E125" s="114" t="str">
        <f>System資料複製!E125</f>
        <v>RTBM-54590</v>
      </c>
      <c r="F125" s="114" t="str">
        <f>System資料複製!F125</f>
        <v>DTC - Acall</v>
      </c>
      <c r="G125" s="140" t="str">
        <f>VLOOKUP(F125,Feature統計!A$3:B$130,2,FALSE)</f>
        <v>Diagnostic</v>
      </c>
      <c r="H125" s="114" t="str">
        <f>System資料複製!G125</f>
        <v>Primary</v>
      </c>
      <c r="I125" s="28" t="s">
        <v>7163</v>
      </c>
      <c r="J125" s="26"/>
      <c r="K125" s="26" t="s">
        <v>7199</v>
      </c>
      <c r="L125" s="26"/>
      <c r="M125" s="26"/>
      <c r="N125" s="26"/>
      <c r="O125" s="114"/>
      <c r="P125" s="26"/>
      <c r="Q125" s="26" t="s">
        <v>7198</v>
      </c>
    </row>
    <row r="126" spans="1:17" ht="37.5" customHeight="1" x14ac:dyDescent="0.4">
      <c r="A126" s="114" t="str">
        <f>System資料複製!A126</f>
        <v>RTBM-44375</v>
      </c>
      <c r="B126" s="114" t="str">
        <f>System資料複製!B126</f>
        <v>Pass</v>
      </c>
      <c r="C126" s="114" t="str">
        <f>System資料複製!C126</f>
        <v>SYS 5.1</v>
      </c>
      <c r="D126" s="138" t="str">
        <f>System資料複製!D126</f>
        <v>RTBM-44375 - Defect ACALL push (SIGNAL_PUSH_ACALL : Signal to be checked) defective: Open circuit (CO) on ACALL push (REQ-0495686 A)</v>
      </c>
      <c r="E126" s="114" t="str">
        <f>System資料複製!E126</f>
        <v>RTBM-54591</v>
      </c>
      <c r="F126" s="114" t="str">
        <f>System資料複製!F126</f>
        <v>DTC - Acall</v>
      </c>
      <c r="G126" s="140" t="str">
        <f>VLOOKUP(F126,Feature統計!A$3:B$130,2,FALSE)</f>
        <v>Diagnostic</v>
      </c>
      <c r="H126" s="114" t="str">
        <f>System資料複製!G126</f>
        <v>Primary</v>
      </c>
      <c r="I126" s="28" t="s">
        <v>7163</v>
      </c>
      <c r="J126" s="26"/>
      <c r="K126" s="26" t="s">
        <v>7199</v>
      </c>
      <c r="L126" s="26"/>
      <c r="M126" s="26"/>
      <c r="N126" s="26"/>
      <c r="O126" s="114"/>
      <c r="P126" s="26"/>
      <c r="Q126" s="26" t="s">
        <v>7198</v>
      </c>
    </row>
    <row r="127" spans="1:17" ht="37.5" hidden="1" customHeight="1" x14ac:dyDescent="0.4">
      <c r="A127" s="114" t="str">
        <f>System資料複製!A127</f>
        <v>RTBM-44372</v>
      </c>
      <c r="B127" s="114" t="str">
        <f>System資料複製!B127</f>
        <v>On-going</v>
      </c>
      <c r="C127" s="114" t="str">
        <f>System資料複製!C127</f>
        <v>SYS 5.1</v>
      </c>
      <c r="D127" s="138" t="str">
        <f>System資料複製!D127</f>
        <v>RTBM-44372 - Tree-Function-XCall-Defects diagnosed by the TCU (REQ-0495685 A)</v>
      </c>
      <c r="E127" s="114" t="str">
        <f>System資料複製!E127</f>
        <v>RTBM-54592</v>
      </c>
      <c r="F127" s="114" t="str">
        <f>System資料複製!F127</f>
        <v>Out of scope</v>
      </c>
      <c r="G127" s="140" t="e">
        <f>VLOOKUP(F127,Feature統計!A$3:B$130,2,FALSE)</f>
        <v>#N/A</v>
      </c>
      <c r="H127" s="114" t="str">
        <f>System資料複製!G127</f>
        <v>Medium</v>
      </c>
      <c r="I127" s="28" t="s">
        <v>7189</v>
      </c>
      <c r="J127" s="26"/>
      <c r="K127" s="26"/>
      <c r="L127" s="26"/>
      <c r="M127" s="26"/>
      <c r="N127" s="26"/>
      <c r="O127" s="114"/>
      <c r="P127" s="26"/>
      <c r="Q127" s="26"/>
    </row>
    <row r="128" spans="1:17" ht="37.5" hidden="1" customHeight="1" x14ac:dyDescent="0.4">
      <c r="A128" s="114" t="str">
        <f>System資料複製!A128</f>
        <v>RTBM-44366</v>
      </c>
      <c r="B128" s="114" t="str">
        <f>System資料複製!B128</f>
        <v>On-going</v>
      </c>
      <c r="C128" s="114" t="str">
        <f>System資料複製!C128</f>
        <v>SYS 5.1</v>
      </c>
      <c r="D128" s="138" t="str">
        <f>System資料複製!D128</f>
        <v>RTBM-44366 - Tree-Function-XCall-Defects diagnosed by the TCU (REQ-0495684 A)</v>
      </c>
      <c r="E128" s="114" t="str">
        <f>System資料複製!E128</f>
        <v>RTBM-54593</v>
      </c>
      <c r="F128" s="114" t="str">
        <f>System資料複製!F128</f>
        <v>Out of scope</v>
      </c>
      <c r="G128" s="140" t="e">
        <f>VLOOKUP(F128,Feature統計!A$3:B$130,2,FALSE)</f>
        <v>#N/A</v>
      </c>
      <c r="H128" s="114" t="str">
        <f>System資料複製!G128</f>
        <v>Medium</v>
      </c>
      <c r="I128" s="28" t="s">
        <v>7189</v>
      </c>
      <c r="J128" s="26"/>
      <c r="K128" s="26"/>
      <c r="L128" s="26"/>
      <c r="M128" s="26"/>
      <c r="N128" s="26"/>
      <c r="O128" s="114"/>
      <c r="P128" s="26"/>
      <c r="Q128" s="26"/>
    </row>
    <row r="129" spans="1:17" ht="37.5" hidden="1" customHeight="1" x14ac:dyDescent="0.4">
      <c r="A129" s="114" t="str">
        <f>System資料複製!A129</f>
        <v>RTBM-44362</v>
      </c>
      <c r="B129" s="114" t="str">
        <f>System資料複製!B129</f>
        <v>On-going</v>
      </c>
      <c r="C129" s="114" t="str">
        <f>System資料複製!C129</f>
        <v>SYS 5.1</v>
      </c>
      <c r="D129" s="138" t="str">
        <f>System資料複製!D129</f>
        <v>RTBM-44362 -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(REQ-0495683 B)</v>
      </c>
      <c r="E129" s="114" t="str">
        <f>System資料複製!E129</f>
        <v>RTBM-54599</v>
      </c>
      <c r="F129" s="114" t="str">
        <f>System資料複製!F129</f>
        <v>Out of scope</v>
      </c>
      <c r="G129" s="140" t="e">
        <f>VLOOKUP(F129,Feature統計!A$3:B$130,2,FALSE)</f>
        <v>#N/A</v>
      </c>
      <c r="H129" s="114" t="str">
        <f>System資料複製!G129</f>
        <v>Medium</v>
      </c>
      <c r="I129" s="28" t="s">
        <v>7189</v>
      </c>
      <c r="J129" s="26"/>
      <c r="K129" s="26"/>
      <c r="L129" s="26"/>
      <c r="M129" s="26"/>
      <c r="N129" s="26"/>
      <c r="O129" s="114"/>
      <c r="P129" s="26"/>
      <c r="Q129" s="26"/>
    </row>
    <row r="130" spans="1:17" ht="37.5" hidden="1" customHeight="1" x14ac:dyDescent="0.4">
      <c r="A130" s="114" t="str">
        <f>System資料複製!A130</f>
        <v>RTBM-44359</v>
      </c>
      <c r="B130" s="114" t="str">
        <f>System資料複製!B130</f>
        <v>On-going</v>
      </c>
      <c r="C130" s="114" t="str">
        <f>System資料複製!C130</f>
        <v>SYS 5.1</v>
      </c>
      <c r="D130" s="138" t="str">
        <f>System資料複製!D130</f>
        <v>RTBM-44359 - Tree-Function-XCall-Defects diagnosed by the TCU (REQ-0495682 A)</v>
      </c>
      <c r="E130" s="114" t="str">
        <f>System資料複製!E130</f>
        <v>RTBM-54600</v>
      </c>
      <c r="F130" s="114" t="str">
        <f>System資料複製!F130</f>
        <v>Out of scope</v>
      </c>
      <c r="G130" s="140" t="e">
        <f>VLOOKUP(F130,Feature統計!A$3:B$130,2,FALSE)</f>
        <v>#N/A</v>
      </c>
      <c r="H130" s="114" t="str">
        <f>System資料複製!G130</f>
        <v>Medium</v>
      </c>
      <c r="I130" s="28" t="s">
        <v>7189</v>
      </c>
      <c r="J130" s="26"/>
      <c r="K130" s="26"/>
      <c r="L130" s="26"/>
      <c r="M130" s="26"/>
      <c r="N130" s="26"/>
      <c r="O130" s="114"/>
      <c r="P130" s="26"/>
      <c r="Q130" s="26"/>
    </row>
    <row r="131" spans="1:17" ht="37.5" customHeight="1" x14ac:dyDescent="0.4">
      <c r="A131" s="114" t="str">
        <f>System資料複製!A131</f>
        <v>RTBM-44354</v>
      </c>
      <c r="B131" s="114" t="str">
        <f>System資料複製!B131</f>
        <v>Pass</v>
      </c>
      <c r="C131" s="114" t="str">
        <f>System資料複製!C131</f>
        <v>SYS 5.1</v>
      </c>
      <c r="D131" s="138" t="str">
        <f>System資料複製!D131</f>
        <v>RTBM-44354 - The CC+ defect on the ACALL push link shall disappear if the defect is not attend anymore for XXX seconds [To be defined by the supplier and submitted to the PSA approval] (REQ-0495681 A)</v>
      </c>
      <c r="E131" s="114" t="str">
        <f>System資料複製!E131</f>
        <v>RTBM-54601</v>
      </c>
      <c r="F131" s="114" t="str">
        <f>System資料複製!F131</f>
        <v>DTC - Acall</v>
      </c>
      <c r="G131" s="140" t="str">
        <f>VLOOKUP(F131,Feature統計!A$3:B$130,2,FALSE)</f>
        <v>Diagnostic</v>
      </c>
      <c r="H131" s="114" t="str">
        <f>System資料複製!G131</f>
        <v>Primary</v>
      </c>
      <c r="I131" s="28" t="s">
        <v>7163</v>
      </c>
      <c r="J131" s="26"/>
      <c r="K131" s="26" t="s">
        <v>7199</v>
      </c>
      <c r="L131" s="26"/>
      <c r="M131" s="26"/>
      <c r="N131" s="26"/>
      <c r="O131" s="114"/>
      <c r="P131" s="26"/>
      <c r="Q131" s="26" t="s">
        <v>7198</v>
      </c>
    </row>
    <row r="132" spans="1:17" ht="37.5" customHeight="1" x14ac:dyDescent="0.4">
      <c r="A132" s="114" t="str">
        <f>System資料複製!A132</f>
        <v>RTBM-44353</v>
      </c>
      <c r="B132" s="114" t="str">
        <f>System資料複製!B132</f>
        <v>Pass</v>
      </c>
      <c r="C132" s="114" t="str">
        <f>System資料複製!C132</f>
        <v>SYS 5.1</v>
      </c>
      <c r="D132" s="138" t="str">
        <f>System資料複製!D132</f>
        <v>RTBM-44353 - The CC+ defect on the ACALL push link shall raise if the defect is confirmed for XXX seconds [To be defined by the supplier and submitted to the PSA approval] (REQ-0495680 A)</v>
      </c>
      <c r="E132" s="114" t="str">
        <f>System資料複製!E132</f>
        <v>RTBM-54602</v>
      </c>
      <c r="F132" s="114" t="str">
        <f>System資料複製!F132</f>
        <v>DTC - Acall</v>
      </c>
      <c r="G132" s="140" t="str">
        <f>VLOOKUP(F132,Feature統計!A$3:B$130,2,FALSE)</f>
        <v>Diagnostic</v>
      </c>
      <c r="H132" s="114" t="str">
        <f>System資料複製!G132</f>
        <v>Primary</v>
      </c>
      <c r="I132" s="28" t="s">
        <v>7163</v>
      </c>
      <c r="J132" s="26"/>
      <c r="K132" s="26" t="s">
        <v>7199</v>
      </c>
      <c r="L132" s="26"/>
      <c r="M132" s="26"/>
      <c r="N132" s="26"/>
      <c r="O132" s="114"/>
      <c r="P132" s="26"/>
      <c r="Q132" s="26" t="s">
        <v>7198</v>
      </c>
    </row>
    <row r="133" spans="1:17" ht="37.5" customHeight="1" x14ac:dyDescent="0.4">
      <c r="A133" s="114" t="str">
        <f>System資料複製!A133</f>
        <v>RTBM-44352</v>
      </c>
      <c r="B133" s="114" t="str">
        <f>System資料複製!B133</f>
        <v>Pass</v>
      </c>
      <c r="C133" s="114" t="str">
        <f>System資料複製!C133</f>
        <v>SYS 5.1</v>
      </c>
      <c r="D133" s="138" t="str">
        <f>System資料複製!D133</f>
        <v>RTBM-44352 - In TCU starting phase or in self-test phase (during the first 3 seconds after PRINCIP_ETAT_SEV = CONTACT) or in nominal life cycle phase such as defined in the Lifecycle document [RSP-0002604], the TCU shall be able to monitor the CC+ on the ACALL push link every XXX ms [To be defined by the supplier and submitted to the PSA approval] (REQ-0495679 B)</v>
      </c>
      <c r="E133" s="114" t="str">
        <f>System資料複製!E133</f>
        <v>RTBM-54603</v>
      </c>
      <c r="F133" s="114" t="str">
        <f>System資料複製!F133</f>
        <v>DTC - Acall</v>
      </c>
      <c r="G133" s="140" t="str">
        <f>VLOOKUP(F133,Feature統計!A$3:B$130,2,FALSE)</f>
        <v>Diagnostic</v>
      </c>
      <c r="H133" s="114" t="str">
        <f>System資料複製!G133</f>
        <v>Primary</v>
      </c>
      <c r="I133" s="28" t="s">
        <v>7163</v>
      </c>
      <c r="J133" s="26"/>
      <c r="K133" s="26" t="s">
        <v>7199</v>
      </c>
      <c r="L133" s="26"/>
      <c r="M133" s="26"/>
      <c r="N133" s="26"/>
      <c r="O133" s="114"/>
      <c r="P133" s="26"/>
      <c r="Q133" s="26" t="s">
        <v>7198</v>
      </c>
    </row>
    <row r="134" spans="1:17" ht="37.5" customHeight="1" x14ac:dyDescent="0.4">
      <c r="A134" s="114" t="str">
        <f>System資料複製!A134</f>
        <v>RTBM-44351</v>
      </c>
      <c r="B134" s="114" t="str">
        <f>System資料複製!B134</f>
        <v>Pass</v>
      </c>
      <c r="C134" s="114" t="str">
        <f>System資料複製!C134</f>
        <v>SYS 5.1</v>
      </c>
      <c r="D134" s="138" t="str">
        <f>System資料複製!D134</f>
        <v>RTBM-44351 - Defect ACALL push (SIGNAL_PUSH_ACALL : Signal to be checked) defective: Short circuit+ (CC+) on ACALL push (REQ-0495678 A)</v>
      </c>
      <c r="E134" s="114" t="str">
        <f>System資料複製!E134</f>
        <v>RTBM-54604</v>
      </c>
      <c r="F134" s="114" t="str">
        <f>System資料複製!F134</f>
        <v>DTC - Acall</v>
      </c>
      <c r="G134" s="140" t="str">
        <f>VLOOKUP(F134,Feature統計!A$3:B$130,2,FALSE)</f>
        <v>Diagnostic</v>
      </c>
      <c r="H134" s="114" t="str">
        <f>System資料複製!G134</f>
        <v>Primary</v>
      </c>
      <c r="I134" s="28" t="s">
        <v>7163</v>
      </c>
      <c r="J134" s="26"/>
      <c r="K134" s="26" t="s">
        <v>7199</v>
      </c>
      <c r="L134" s="26"/>
      <c r="M134" s="26"/>
      <c r="N134" s="26"/>
      <c r="O134" s="114"/>
      <c r="P134" s="26"/>
      <c r="Q134" s="26" t="s">
        <v>7198</v>
      </c>
    </row>
    <row r="135" spans="1:17" ht="37.5" customHeight="1" x14ac:dyDescent="0.4">
      <c r="A135" s="114" t="str">
        <f>System資料複製!A135</f>
        <v>RTBM-44350</v>
      </c>
      <c r="B135" s="114" t="str">
        <f>System資料複製!B135</f>
        <v>Pass</v>
      </c>
      <c r="C135" s="114" t="str">
        <f>System資料複製!C135</f>
        <v>SYS 5.1</v>
      </c>
      <c r="D135" s="138" t="str">
        <f>System資料複製!D135</f>
        <v>RTBM-44350 - In nominal life cycle phase such as defined in the Lifecycle document [RSP-0002604], the Blocked key ECALL defect shall disappear, if the ECALL push stays in an inactive state for at least 2 seconds [The supplier shall give the measurable physical values (by a offboard tool) for the defect ECALL push disappearance] (REQ-0495677 A)</v>
      </c>
      <c r="E135" s="114" t="str">
        <f>System資料複製!E135</f>
        <v>RTBM-54605</v>
      </c>
      <c r="F135" s="114" t="str">
        <f>System資料複製!F135</f>
        <v>DTC - Ecall</v>
      </c>
      <c r="G135" s="140" t="str">
        <f>VLOOKUP(F135,Feature統計!A$3:B$130,2,FALSE)</f>
        <v>Diagnostic</v>
      </c>
      <c r="H135" s="114" t="str">
        <f>System資料複製!G135</f>
        <v>Primary</v>
      </c>
      <c r="I135" s="28" t="s">
        <v>7163</v>
      </c>
      <c r="J135" s="26"/>
      <c r="K135" s="26" t="s">
        <v>7199</v>
      </c>
      <c r="L135" s="26"/>
      <c r="M135" s="26"/>
      <c r="N135" s="26"/>
      <c r="O135" s="114"/>
      <c r="P135" s="26"/>
      <c r="Q135" s="26" t="s">
        <v>7198</v>
      </c>
    </row>
    <row r="136" spans="1:17" ht="37.5" customHeight="1" x14ac:dyDescent="0.4">
      <c r="A136" s="114" t="str">
        <f>System資料複製!A136</f>
        <v>RTBM-44349</v>
      </c>
      <c r="B136" s="114" t="str">
        <f>System資料複製!B136</f>
        <v>Pass</v>
      </c>
      <c r="C136" s="114" t="str">
        <f>System資料複製!C136</f>
        <v>SYS 5.1</v>
      </c>
      <c r="D136" s="138" t="str">
        <f>System資料複製!D136</f>
        <v>RTBM-44349 - In nominal life cycle phase such as defined in the Lifecycle document [RSP-0002604], the TCU shall be able to raise a blocked key ECALL defect, if the ECALL push stays in an actif state for at least 60 seconds [The supplier shall give the measurable physical values (by a offboard tool) for the DTC appearance] (REQ-0495676 B)</v>
      </c>
      <c r="E136" s="114" t="str">
        <f>System資料複製!E136</f>
        <v>RTBM-54606</v>
      </c>
      <c r="F136" s="114" t="str">
        <f>System資料複製!F136</f>
        <v>DTC - Ecall</v>
      </c>
      <c r="G136" s="140" t="str">
        <f>VLOOKUP(F136,Feature統計!A$3:B$130,2,FALSE)</f>
        <v>Diagnostic</v>
      </c>
      <c r="H136" s="114" t="str">
        <f>System資料複製!G136</f>
        <v>Primary</v>
      </c>
      <c r="I136" s="28" t="s">
        <v>7163</v>
      </c>
      <c r="J136" s="26"/>
      <c r="K136" s="26" t="s">
        <v>7199</v>
      </c>
      <c r="L136" s="26"/>
      <c r="M136" s="26"/>
      <c r="N136" s="26"/>
      <c r="O136" s="114"/>
      <c r="P136" s="26"/>
      <c r="Q136" s="26" t="s">
        <v>7198</v>
      </c>
    </row>
    <row r="137" spans="1:17" ht="37.5" customHeight="1" x14ac:dyDescent="0.4">
      <c r="A137" s="114" t="str">
        <f>System資料複製!A137</f>
        <v>RTBM-44347</v>
      </c>
      <c r="B137" s="114" t="str">
        <f>System資料複製!B137</f>
        <v>Pass</v>
      </c>
      <c r="C137" s="114" t="str">
        <f>System資料複製!C137</f>
        <v>SYS 5.1</v>
      </c>
      <c r="D137" s="138" t="str">
        <f>System資料複製!D137</f>
        <v>RTBM-44347 - Defect ECALL push (SIGNAL_PUSH_ECALL) defective: Blocked key ECALL defect (REQ-0495675 A)</v>
      </c>
      <c r="E137" s="114" t="str">
        <f>System資料複製!E137</f>
        <v>RTBM-54607</v>
      </c>
      <c r="F137" s="114" t="str">
        <f>System資料複製!F137</f>
        <v>DTC - Ecall</v>
      </c>
      <c r="G137" s="140" t="str">
        <f>VLOOKUP(F137,Feature統計!A$3:B$130,2,FALSE)</f>
        <v>Diagnostic</v>
      </c>
      <c r="H137" s="114" t="str">
        <f>System資料複製!G137</f>
        <v>Primary</v>
      </c>
      <c r="I137" s="28" t="s">
        <v>7163</v>
      </c>
      <c r="J137" s="26"/>
      <c r="K137" s="26" t="s">
        <v>7199</v>
      </c>
      <c r="L137" s="26"/>
      <c r="M137" s="26"/>
      <c r="N137" s="26"/>
      <c r="O137" s="114"/>
      <c r="P137" s="26"/>
      <c r="Q137" s="26" t="s">
        <v>7198</v>
      </c>
    </row>
    <row r="138" spans="1:17" ht="37.5" customHeight="1" x14ac:dyDescent="0.4">
      <c r="A138" s="114" t="str">
        <f>System資料複製!A138</f>
        <v>RTBM-44346</v>
      </c>
      <c r="B138" s="114" t="str">
        <f>System資料複製!B138</f>
        <v>Pass</v>
      </c>
      <c r="C138" s="114" t="str">
        <f>System資料複製!C138</f>
        <v>SYS 5.1</v>
      </c>
      <c r="D138" s="138" t="str">
        <f>System資料複製!D138</f>
        <v>RTBM-44346 - The CO defect on the ECALL push link shall disappear if the defect is not attend anymore for XXX seconds [To be defined by the supplier and submitted to the PSA approval] (REQ-0495674 A)</v>
      </c>
      <c r="E138" s="114" t="str">
        <f>System資料複製!E138</f>
        <v>RTBM-54608</v>
      </c>
      <c r="F138" s="114" t="str">
        <f>System資料複製!F138</f>
        <v>DTC - Ecall</v>
      </c>
      <c r="G138" s="140" t="str">
        <f>VLOOKUP(F138,Feature統計!A$3:B$130,2,FALSE)</f>
        <v>Diagnostic</v>
      </c>
      <c r="H138" s="114" t="str">
        <f>System資料複製!G138</f>
        <v>Primary</v>
      </c>
      <c r="I138" s="28" t="s">
        <v>7163</v>
      </c>
      <c r="J138" s="26"/>
      <c r="K138" s="26" t="s">
        <v>7199</v>
      </c>
      <c r="L138" s="26"/>
      <c r="M138" s="26"/>
      <c r="N138" s="26"/>
      <c r="O138" s="114"/>
      <c r="P138" s="26"/>
      <c r="Q138" s="26" t="s">
        <v>7198</v>
      </c>
    </row>
    <row r="139" spans="1:17" ht="37.5" customHeight="1" x14ac:dyDescent="0.4">
      <c r="A139" s="114" t="str">
        <f>System資料複製!A139</f>
        <v>RTBM-44345</v>
      </c>
      <c r="B139" s="114" t="str">
        <f>System資料複製!B139</f>
        <v>Pass</v>
      </c>
      <c r="C139" s="114" t="str">
        <f>System資料複製!C139</f>
        <v>SYS 5.1</v>
      </c>
      <c r="D139" s="138" t="str">
        <f>System資料複製!D139</f>
        <v>RTBM-44345 - The CO defect on the ECALL push link shall raise if the defect is confirmed for XXX seconds [To be defined by the supplier and submitted to the PSA approval] (REQ-0495673 A)</v>
      </c>
      <c r="E139" s="114" t="str">
        <f>System資料複製!E139</f>
        <v>RTBM-54612</v>
      </c>
      <c r="F139" s="114" t="str">
        <f>System資料複製!F139</f>
        <v>DTC - Ecall</v>
      </c>
      <c r="G139" s="140" t="str">
        <f>VLOOKUP(F139,Feature統計!A$3:B$130,2,FALSE)</f>
        <v>Diagnostic</v>
      </c>
      <c r="H139" s="114" t="str">
        <f>System資料複製!G139</f>
        <v>Primary</v>
      </c>
      <c r="I139" s="28" t="s">
        <v>7163</v>
      </c>
      <c r="J139" s="26"/>
      <c r="K139" s="26" t="s">
        <v>7199</v>
      </c>
      <c r="L139" s="26"/>
      <c r="M139" s="26"/>
      <c r="N139" s="26"/>
      <c r="O139" s="114"/>
      <c r="P139" s="26"/>
      <c r="Q139" s="26" t="s">
        <v>7198</v>
      </c>
    </row>
    <row r="140" spans="1:17" ht="37.5" customHeight="1" x14ac:dyDescent="0.4">
      <c r="A140" s="114" t="str">
        <f>System資料複製!A140</f>
        <v>RTBM-44343</v>
      </c>
      <c r="B140" s="114" t="str">
        <f>System資料複製!B140</f>
        <v>Pass</v>
      </c>
      <c r="C140" s="114" t="str">
        <f>System資料複製!C140</f>
        <v>SYS 5.1</v>
      </c>
      <c r="D140" s="138" t="str">
        <f>System資料複製!D140</f>
        <v>RTBM-44343 - In TCU starting phase or in self-test phase (during the first 3 seconds after PRINCIP_ETAT_SEV = CONTACT) or in nominal life cycle phase such as defined in the Lifecycle document [RSP-0002604], the TCU shall be able to monitor the CO on the ECALL push link every XXX ms [To be defined by the supplier and submitted to the PSA approval] (REQ-0495672 B)</v>
      </c>
      <c r="E140" s="114" t="str">
        <f>System資料複製!E140</f>
        <v>RTBM-54613</v>
      </c>
      <c r="F140" s="114" t="str">
        <f>System資料複製!F140</f>
        <v>DTC - Ecall</v>
      </c>
      <c r="G140" s="140" t="str">
        <f>VLOOKUP(F140,Feature統計!A$3:B$130,2,FALSE)</f>
        <v>Diagnostic</v>
      </c>
      <c r="H140" s="114" t="str">
        <f>System資料複製!G140</f>
        <v>Primary</v>
      </c>
      <c r="I140" s="28" t="s">
        <v>7163</v>
      </c>
      <c r="J140" s="26"/>
      <c r="K140" s="26" t="s">
        <v>7199</v>
      </c>
      <c r="L140" s="26"/>
      <c r="M140" s="26"/>
      <c r="N140" s="26"/>
      <c r="O140" s="114"/>
      <c r="P140" s="26"/>
      <c r="Q140" s="26" t="s">
        <v>7198</v>
      </c>
    </row>
    <row r="141" spans="1:17" ht="37.5" customHeight="1" x14ac:dyDescent="0.4">
      <c r="A141" s="114" t="str">
        <f>System資料複製!A141</f>
        <v>RTBM-44339</v>
      </c>
      <c r="B141" s="114" t="str">
        <f>System資料複製!B141</f>
        <v>Pass</v>
      </c>
      <c r="C141" s="114" t="str">
        <f>System資料複製!C141</f>
        <v>SYS 5.1</v>
      </c>
      <c r="D141" s="138" t="str">
        <f>System資料複製!D141</f>
        <v>RTBM-44339 - Defect ECALL push (SIGNAL_PUSH_ECALL) defective: Open circuit (CO) on ECALL push Especially, if Push is locked more than 1 min (REQ-0495671 A)</v>
      </c>
      <c r="E141" s="114" t="str">
        <f>System資料複製!E141</f>
        <v>RTBM-54614</v>
      </c>
      <c r="F141" s="114" t="str">
        <f>System資料複製!F141</f>
        <v>DTC - Ecall</v>
      </c>
      <c r="G141" s="140" t="str">
        <f>VLOOKUP(F141,Feature統計!A$3:B$130,2,FALSE)</f>
        <v>Diagnostic</v>
      </c>
      <c r="H141" s="114" t="str">
        <f>System資料複製!G141</f>
        <v>Primary</v>
      </c>
      <c r="I141" s="28" t="s">
        <v>7163</v>
      </c>
      <c r="J141" s="26"/>
      <c r="K141" s="26" t="s">
        <v>7199</v>
      </c>
      <c r="L141" s="26"/>
      <c r="M141" s="26"/>
      <c r="N141" s="26"/>
      <c r="O141" s="114"/>
      <c r="P141" s="26"/>
      <c r="Q141" s="26" t="s">
        <v>7198</v>
      </c>
    </row>
    <row r="142" spans="1:17" ht="37.5" hidden="1" customHeight="1" x14ac:dyDescent="0.4">
      <c r="A142" s="114" t="str">
        <f>System資料複製!A142</f>
        <v>RTBM-44335</v>
      </c>
      <c r="B142" s="114" t="str">
        <f>System資料複製!B142</f>
        <v>On-going</v>
      </c>
      <c r="C142" s="114" t="str">
        <f>System資料複製!C142</f>
        <v>SYS 5.1</v>
      </c>
      <c r="D142" s="138" t="str">
        <f>System資料複製!D142</f>
        <v>RTBM-44335 - Tree-Function-XCall-Defects diagnosed by the TCU (REQ-0495670 A)</v>
      </c>
      <c r="E142" s="114" t="str">
        <f>System資料複製!E142</f>
        <v>RTBM-54619</v>
      </c>
      <c r="F142" s="114" t="str">
        <f>System資料複製!F142</f>
        <v>Out of scope</v>
      </c>
      <c r="G142" s="140" t="e">
        <f>VLOOKUP(F142,Feature統計!A$3:B$130,2,FALSE)</f>
        <v>#N/A</v>
      </c>
      <c r="H142" s="114" t="str">
        <f>System資料複製!G142</f>
        <v>Medium</v>
      </c>
      <c r="I142" s="28" t="s">
        <v>7189</v>
      </c>
      <c r="J142" s="26"/>
      <c r="K142" s="26"/>
      <c r="L142" s="26"/>
      <c r="M142" s="26"/>
      <c r="N142" s="26"/>
      <c r="O142" s="114"/>
      <c r="P142" s="26"/>
      <c r="Q142" s="26"/>
    </row>
    <row r="143" spans="1:17" ht="37.5" hidden="1" customHeight="1" x14ac:dyDescent="0.4">
      <c r="A143" s="114" t="str">
        <f>System資料複製!A143</f>
        <v>RTBM-44334</v>
      </c>
      <c r="B143" s="114" t="str">
        <f>System資料複製!B143</f>
        <v>On-going</v>
      </c>
      <c r="C143" s="114" t="str">
        <f>System資料複製!C143</f>
        <v>SYS 5.1</v>
      </c>
      <c r="D143" s="138" t="str">
        <f>System資料複製!D143</f>
        <v>RTBM-44334 - Tree-Function-XCall-Defects diagnosed by the TCU (REQ-0495669 A)</v>
      </c>
      <c r="E143" s="114" t="str">
        <f>System資料複製!E143</f>
        <v>RTBM-54627</v>
      </c>
      <c r="F143" s="114" t="str">
        <f>System資料複製!F143</f>
        <v>Out of scope</v>
      </c>
      <c r="G143" s="140" t="e">
        <f>VLOOKUP(F143,Feature統計!A$3:B$130,2,FALSE)</f>
        <v>#N/A</v>
      </c>
      <c r="H143" s="114" t="str">
        <f>System資料複製!G143</f>
        <v>Medium</v>
      </c>
      <c r="I143" s="28" t="s">
        <v>7189</v>
      </c>
      <c r="J143" s="26"/>
      <c r="K143" s="26"/>
      <c r="L143" s="26"/>
      <c r="M143" s="26"/>
      <c r="N143" s="26"/>
      <c r="O143" s="114"/>
      <c r="P143" s="26"/>
      <c r="Q143" s="26"/>
    </row>
    <row r="144" spans="1:17" ht="37.5" hidden="1" customHeight="1" x14ac:dyDescent="0.4">
      <c r="A144" s="114" t="str">
        <f>System資料複製!A144</f>
        <v>RTBM-44329</v>
      </c>
      <c r="B144" s="114" t="str">
        <f>System資料複製!B144</f>
        <v>On-going</v>
      </c>
      <c r="C144" s="114" t="str">
        <f>System資料複製!C144</f>
        <v>SYS 5.1</v>
      </c>
      <c r="D144" s="138" t="str">
        <f>System資料複製!D144</f>
        <v>RTBM-44329 -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(REQ-0495668 B)</v>
      </c>
      <c r="E144" s="114" t="str">
        <f>System資料複製!E144</f>
        <v>RTBM-54629</v>
      </c>
      <c r="F144" s="114" t="str">
        <f>System資料複製!F144</f>
        <v>Out of scope</v>
      </c>
      <c r="G144" s="140" t="e">
        <f>VLOOKUP(F144,Feature統計!A$3:B$130,2,FALSE)</f>
        <v>#N/A</v>
      </c>
      <c r="H144" s="114" t="str">
        <f>System資料複製!G144</f>
        <v>Medium</v>
      </c>
      <c r="I144" s="28" t="s">
        <v>7189</v>
      </c>
      <c r="J144" s="26"/>
      <c r="K144" s="26"/>
      <c r="L144" s="26"/>
      <c r="M144" s="26"/>
      <c r="N144" s="26"/>
      <c r="O144" s="114"/>
      <c r="P144" s="26"/>
      <c r="Q144" s="26"/>
    </row>
    <row r="145" spans="1:17" ht="37.5" hidden="1" customHeight="1" x14ac:dyDescent="0.4">
      <c r="A145" s="114" t="str">
        <f>System資料複製!A145</f>
        <v>RTBM-44328</v>
      </c>
      <c r="B145" s="114" t="str">
        <f>System資料複製!B145</f>
        <v>On-going</v>
      </c>
      <c r="C145" s="114" t="str">
        <f>System資料複製!C145</f>
        <v>SYS 5.1</v>
      </c>
      <c r="D145" s="138" t="str">
        <f>System資料複製!D145</f>
        <v>RTBM-44328 - Tree-Function-XCall-Defects diagnosed by the TCU (REQ-0495667 A)</v>
      </c>
      <c r="E145" s="114" t="str">
        <f>System資料複製!E145</f>
        <v>RTBM-54631</v>
      </c>
      <c r="F145" s="114" t="str">
        <f>System資料複製!F145</f>
        <v>Out of scope</v>
      </c>
      <c r="G145" s="140" t="e">
        <f>VLOOKUP(F145,Feature統計!A$3:B$130,2,FALSE)</f>
        <v>#N/A</v>
      </c>
      <c r="H145" s="114" t="str">
        <f>System資料複製!G145</f>
        <v>Medium</v>
      </c>
      <c r="I145" s="28" t="s">
        <v>7189</v>
      </c>
      <c r="J145" s="26"/>
      <c r="K145" s="26"/>
      <c r="L145" s="26"/>
      <c r="M145" s="26"/>
      <c r="N145" s="26"/>
      <c r="O145" s="114"/>
      <c r="P145" s="26"/>
      <c r="Q145" s="26"/>
    </row>
    <row r="146" spans="1:17" ht="37.5" customHeight="1" x14ac:dyDescent="0.4">
      <c r="A146" s="114" t="str">
        <f>System資料複製!A146</f>
        <v>RTBM-44324</v>
      </c>
      <c r="B146" s="114" t="str">
        <f>System資料複製!B146</f>
        <v>Pass</v>
      </c>
      <c r="C146" s="114" t="str">
        <f>System資料複製!C146</f>
        <v>SYS 5.1</v>
      </c>
      <c r="D146" s="138" t="str">
        <f>System資料複製!D146</f>
        <v>RTBM-44324 - The CC+ defect on the ECALL push link shall disappear if the defect is not attend anymore for XXX seconds [To be defined by the supplier and submitted to the PSA approval] (REQ-0495666 A)</v>
      </c>
      <c r="E146" s="114" t="str">
        <f>System資料複製!E146</f>
        <v>RTBM-54632</v>
      </c>
      <c r="F146" s="114" t="str">
        <f>System資料複製!F146</f>
        <v>DTC - Ecall</v>
      </c>
      <c r="G146" s="140" t="str">
        <f>VLOOKUP(F146,Feature統計!A$3:B$130,2,FALSE)</f>
        <v>Diagnostic</v>
      </c>
      <c r="H146" s="114" t="str">
        <f>System資料複製!G146</f>
        <v>Primary</v>
      </c>
      <c r="I146" s="28" t="s">
        <v>7163</v>
      </c>
      <c r="J146" s="26"/>
      <c r="K146" s="26" t="s">
        <v>7198</v>
      </c>
      <c r="L146" s="26"/>
      <c r="M146" s="26"/>
      <c r="N146" s="26"/>
      <c r="O146" s="114"/>
      <c r="P146" s="26"/>
      <c r="Q146" s="26" t="s">
        <v>7198</v>
      </c>
    </row>
    <row r="147" spans="1:17" ht="37.5" customHeight="1" x14ac:dyDescent="0.4">
      <c r="A147" s="114" t="str">
        <f>System資料複製!A147</f>
        <v>RTBM-44321</v>
      </c>
      <c r="B147" s="114" t="str">
        <f>System資料複製!B147</f>
        <v>Pass</v>
      </c>
      <c r="C147" s="114" t="str">
        <f>System資料複製!C147</f>
        <v>SYS 5.1</v>
      </c>
      <c r="D147" s="138" t="str">
        <f>System資料複製!D147</f>
        <v>RTBM-44321 - The CC+ defect on the ECALL push link shall raise if the defect is confirmed for XXX seconds [To be defined by the supplier and submitted to the PSA approval] (REQ-0495665 A)</v>
      </c>
      <c r="E147" s="114" t="str">
        <f>System資料複製!E147</f>
        <v>RTBM-54633</v>
      </c>
      <c r="F147" s="114" t="str">
        <f>System資料複製!F147</f>
        <v>DTC - Ecall</v>
      </c>
      <c r="G147" s="140" t="str">
        <f>VLOOKUP(F147,Feature統計!A$3:B$130,2,FALSE)</f>
        <v>Diagnostic</v>
      </c>
      <c r="H147" s="114" t="str">
        <f>System資料複製!G147</f>
        <v>Primary</v>
      </c>
      <c r="I147" s="28" t="s">
        <v>7163</v>
      </c>
      <c r="J147" s="26"/>
      <c r="K147" s="26" t="s">
        <v>7198</v>
      </c>
      <c r="L147" s="26"/>
      <c r="M147" s="26"/>
      <c r="N147" s="26"/>
      <c r="O147" s="114"/>
      <c r="P147" s="26"/>
      <c r="Q147" s="26" t="s">
        <v>7198</v>
      </c>
    </row>
    <row r="148" spans="1:17" ht="37.5" customHeight="1" x14ac:dyDescent="0.4">
      <c r="A148" s="114" t="str">
        <f>System資料複製!A148</f>
        <v>RTBM-44314</v>
      </c>
      <c r="B148" s="114" t="str">
        <f>System資料複製!B148</f>
        <v>Pass</v>
      </c>
      <c r="C148" s="114" t="str">
        <f>System資料複製!C148</f>
        <v>SYS 5.1</v>
      </c>
      <c r="D148" s="138" t="str">
        <f>System資料複製!D148</f>
        <v>RTBM-44314 - In TCU starting phase or in self-test phase (during the first 3 seconds after PRINCIP_ETAT_SEV = CONTACT) or in nominal life cycle phase such as defined in the Lifecycle document [RSP-0002604], the TCU shall be able to monitor the CC+ on the ECALL push link every XXX ms [To be defined by the supplier and submitted to the PSA approval] (REQ-0495664 B)</v>
      </c>
      <c r="E148" s="114" t="str">
        <f>System資料複製!E148</f>
        <v>RTBM-54635</v>
      </c>
      <c r="F148" s="114" t="str">
        <f>System資料複製!F148</f>
        <v>DTC - Ecall</v>
      </c>
      <c r="G148" s="140" t="str">
        <f>VLOOKUP(F148,Feature統計!A$3:B$130,2,FALSE)</f>
        <v>Diagnostic</v>
      </c>
      <c r="H148" s="114" t="str">
        <f>System資料複製!G148</f>
        <v>Primary</v>
      </c>
      <c r="I148" s="28" t="s">
        <v>7163</v>
      </c>
      <c r="J148" s="26"/>
      <c r="K148" s="26" t="s">
        <v>7198</v>
      </c>
      <c r="L148" s="26"/>
      <c r="M148" s="26"/>
      <c r="N148" s="26"/>
      <c r="O148" s="114"/>
      <c r="P148" s="26"/>
      <c r="Q148" s="26" t="s">
        <v>7198</v>
      </c>
    </row>
    <row r="149" spans="1:17" ht="37.5" customHeight="1" x14ac:dyDescent="0.4">
      <c r="A149" s="114" t="str">
        <f>System資料複製!A149</f>
        <v>RTBM-44233</v>
      </c>
      <c r="B149" s="114" t="str">
        <f>System資料複製!B149</f>
        <v>Pass</v>
      </c>
      <c r="C149" s="114" t="str">
        <f>System資料複製!C149</f>
        <v>SYS 5.1</v>
      </c>
      <c r="D149" s="138" t="str">
        <f>System資料複製!D149</f>
        <v>RTBM-44233 - Defect ECALL push (SIGNAL_PUSH_ECALL) defective: Short circuit+ (CC+) on ECALL push Especially, if Push is locked more than 1 min (REQ-0495663 A)</v>
      </c>
      <c r="E149" s="114" t="str">
        <f>System資料複製!E149</f>
        <v>RTBM-54636</v>
      </c>
      <c r="F149" s="114" t="str">
        <f>System資料複製!F149</f>
        <v>DTC - Ecall</v>
      </c>
      <c r="G149" s="140" t="str">
        <f>VLOOKUP(F149,Feature統計!A$3:B$130,2,FALSE)</f>
        <v>Diagnostic</v>
      </c>
      <c r="H149" s="114" t="str">
        <f>System資料複製!G149</f>
        <v>Primary</v>
      </c>
      <c r="I149" s="28" t="s">
        <v>7163</v>
      </c>
      <c r="J149" s="26"/>
      <c r="K149" s="26" t="s">
        <v>7198</v>
      </c>
      <c r="L149" s="26"/>
      <c r="M149" s="26"/>
      <c r="N149" s="26"/>
      <c r="O149" s="114"/>
      <c r="P149" s="26"/>
      <c r="Q149" s="26" t="s">
        <v>7198</v>
      </c>
    </row>
    <row r="150" spans="1:17" ht="37.5" hidden="1" customHeight="1" x14ac:dyDescent="0.4">
      <c r="A150" s="114" t="str">
        <f>System資料複製!A150</f>
        <v>RTBM-52467</v>
      </c>
      <c r="B150" s="114" t="str">
        <f>System資料複製!B150</f>
        <v>Reviewed</v>
      </c>
      <c r="C150" s="114" t="str">
        <f>System資料複製!C150</f>
        <v>SYS 5.1</v>
      </c>
      <c r="D150" s="138" t="str">
        <f>System資料複製!D150</f>
        <v>RTBM-52467 - Tree-System-Operational requirements-Document requirements-SQM (REQ-0495620 A)</v>
      </c>
      <c r="E150" s="114" t="str">
        <f>System資料複製!E150</f>
        <v>RTBM-54637</v>
      </c>
      <c r="F150" s="114" t="str">
        <f>System資料複製!F150</f>
        <v>Project Documentation</v>
      </c>
      <c r="G150" s="140" t="e">
        <f>VLOOKUP(F150,Feature統計!A$3:B$130,2,FALSE)</f>
        <v>#N/A</v>
      </c>
      <c r="H150" s="114" t="str">
        <f>System資料複製!G150</f>
        <v>Medium</v>
      </c>
      <c r="I150" s="28" t="s">
        <v>7189</v>
      </c>
      <c r="J150" s="26"/>
      <c r="K150" s="26"/>
      <c r="L150" s="26"/>
      <c r="M150" s="26"/>
      <c r="N150" s="26"/>
      <c r="O150" s="114"/>
      <c r="P150" s="26"/>
      <c r="Q150" s="26"/>
    </row>
    <row r="151" spans="1:17" ht="37.5" hidden="1" customHeight="1" x14ac:dyDescent="0.4">
      <c r="A151" s="114" t="str">
        <f>System資料複製!A151</f>
        <v>RTBM-46860</v>
      </c>
      <c r="B151" s="114" t="str">
        <f>System資料複製!B151</f>
        <v>Pass</v>
      </c>
      <c r="C151" s="114" t="str">
        <f>System資料複製!C151</f>
        <v>SYS 5.2</v>
      </c>
      <c r="D151" s="138" t="str">
        <f>System資料複製!D151</f>
        <v>RTBM-46860 - EQ/MR 01: MEASUREMENT OF RADIO FREQUENCY RADIATED ELECTRIC FIELD</v>
      </c>
      <c r="E151" s="114" t="str">
        <f>System資料複製!E151</f>
        <v>RTBM-54638</v>
      </c>
      <c r="F151" s="114" t="str">
        <f>System資料複製!F151</f>
        <v>B21 7110 - EMC EMISSION</v>
      </c>
      <c r="G151" s="140" t="str">
        <f>VLOOKUP(F151,Feature統計!A$3:B$130,2,FALSE)</f>
        <v>Quality</v>
      </c>
      <c r="H151" s="114" t="str">
        <f>System資料複製!G151</f>
        <v>Medium</v>
      </c>
      <c r="I151" s="28" t="s">
        <v>7189</v>
      </c>
      <c r="J151" s="26"/>
      <c r="K151" s="26"/>
      <c r="L151" s="26"/>
      <c r="M151" s="26"/>
      <c r="N151" s="26"/>
      <c r="O151" s="114"/>
      <c r="P151" s="26"/>
      <c r="Q151" s="26"/>
    </row>
    <row r="152" spans="1:17" ht="37.5" hidden="1" customHeight="1" x14ac:dyDescent="0.4">
      <c r="A152" s="114" t="str">
        <f>System資料複製!A152</f>
        <v>RTBM-46844</v>
      </c>
      <c r="B152" s="114" t="str">
        <f>System資料複製!B152</f>
        <v>StagePass</v>
      </c>
      <c r="C152" s="114" t="str">
        <f>System資料複製!C152</f>
        <v>SYS 5.2</v>
      </c>
      <c r="D152" s="138" t="str">
        <f>System資料複製!D152</f>
        <v>RTBM-46844 - EQ/IC 06: RESISTANCE TO VOLTAGE RIPPLES</v>
      </c>
      <c r="E152" s="114" t="str">
        <f>System資料複製!E152</f>
        <v>RTBM-54639</v>
      </c>
      <c r="F152" s="114" t="str">
        <f>System資料複製!F152</f>
        <v>B21 7110 - ELECTRICAL RESISTANCE</v>
      </c>
      <c r="G152" s="140" t="str">
        <f>VLOOKUP(F152,Feature統計!A$3:B$130,2,FALSE)</f>
        <v>Quality</v>
      </c>
      <c r="H152" s="114" t="str">
        <f>System資料複製!G152</f>
        <v>Medium</v>
      </c>
      <c r="I152" s="28" t="s">
        <v>7189</v>
      </c>
      <c r="J152" s="26"/>
      <c r="K152" s="26"/>
      <c r="L152" s="26"/>
      <c r="M152" s="26"/>
      <c r="N152" s="26"/>
      <c r="O152" s="114"/>
      <c r="P152" s="26"/>
      <c r="Q152" s="26"/>
    </row>
    <row r="153" spans="1:17" ht="37.5" hidden="1" customHeight="1" x14ac:dyDescent="0.4">
      <c r="A153" s="114" t="str">
        <f>System資料複製!A153</f>
        <v>RTBM-46861</v>
      </c>
      <c r="B153" s="114" t="str">
        <f>System資料複製!B153</f>
        <v>StagePass</v>
      </c>
      <c r="C153" s="114" t="str">
        <f>System資料複製!C153</f>
        <v>SYS 5.2</v>
      </c>
      <c r="D153" s="138" t="str">
        <f>System資料複製!D153</f>
        <v>RTBM-46861 - EQ/MR 02: MEASUREMENT OF HUMAN EXPOSURE TO ELECROMAGNETIC FIELDS</v>
      </c>
      <c r="E153" s="114" t="str">
        <f>System資料複製!E153</f>
        <v>RTBM-54640</v>
      </c>
      <c r="F153" s="114" t="str">
        <f>System資料複製!F153</f>
        <v>B21 7110 - EMC EMISSION</v>
      </c>
      <c r="G153" s="140" t="str">
        <f>VLOOKUP(F153,Feature統計!A$3:B$130,2,FALSE)</f>
        <v>Quality</v>
      </c>
      <c r="H153" s="114" t="str">
        <f>System資料複製!G153</f>
        <v>Medium</v>
      </c>
      <c r="I153" s="28" t="s">
        <v>7189</v>
      </c>
      <c r="J153" s="26"/>
      <c r="K153" s="26"/>
      <c r="L153" s="26"/>
      <c r="M153" s="26"/>
      <c r="N153" s="26"/>
      <c r="O153" s="114"/>
      <c r="P153" s="26"/>
      <c r="Q153" s="26"/>
    </row>
    <row r="154" spans="1:17" ht="37.5" hidden="1" customHeight="1" x14ac:dyDescent="0.4">
      <c r="A154" s="114" t="str">
        <f>System資料複製!A154</f>
        <v>RTBM-46843</v>
      </c>
      <c r="B154" s="114" t="str">
        <f>System資料複製!B154</f>
        <v>StagePass</v>
      </c>
      <c r="C154" s="114" t="str">
        <f>System資料複製!C154</f>
        <v>SYS 5.2</v>
      </c>
      <c r="D154" s="138" t="str">
        <f>System資料複製!D154</f>
        <v>RTBM-46843 - EQ/IC 13: RESISTANCE TO "VOLT CONTROL" VOLTAGE PUL</v>
      </c>
      <c r="E154" s="114" t="str">
        <f>System資料複製!E154</f>
        <v>RTBM-54641</v>
      </c>
      <c r="F154" s="114" t="str">
        <f>System資料複製!F154</f>
        <v>B21 7110 - ELECTRICAL RESISTANCE</v>
      </c>
      <c r="G154" s="140" t="str">
        <f>VLOOKUP(F154,Feature統計!A$3:B$130,2,FALSE)</f>
        <v>Quality</v>
      </c>
      <c r="H154" s="114" t="str">
        <f>System資料複製!G154</f>
        <v>Medium</v>
      </c>
      <c r="I154" s="28" t="s">
        <v>7189</v>
      </c>
      <c r="J154" s="26"/>
      <c r="K154" s="26"/>
      <c r="L154" s="26"/>
      <c r="M154" s="26"/>
      <c r="N154" s="26"/>
      <c r="O154" s="114"/>
      <c r="P154" s="26"/>
      <c r="Q154" s="26"/>
    </row>
    <row r="155" spans="1:17" ht="37.5" customHeight="1" x14ac:dyDescent="0.4">
      <c r="A155" s="114" t="str">
        <f>System資料複製!A155</f>
        <v>RTBM-56517</v>
      </c>
      <c r="B155" s="114" t="str">
        <f>System資料複製!B155</f>
        <v>Pass</v>
      </c>
      <c r="C155" s="114" t="str">
        <f>System資料複製!C155</f>
        <v>SYS 5.1</v>
      </c>
      <c r="D155" s="138" t="str">
        <f>System資料複製!D155</f>
        <v>RTBM-56517 - The TCU shall be able to read the charge state of the BUB (REQ-0495590 B)</v>
      </c>
      <c r="E155" s="114" t="str">
        <f>System資料複製!E155</f>
        <v>RTBM-54642</v>
      </c>
      <c r="F155" s="114" t="str">
        <f>System資料複製!F155</f>
        <v>Backup Battery Gauge</v>
      </c>
      <c r="G155" s="140" t="str">
        <f>VLOOKUP(F155,Feature統計!A$3:B$130,2,FALSE)</f>
        <v>Quality</v>
      </c>
      <c r="H155" s="114" t="str">
        <f>System資料複製!G155</f>
        <v>Primary</v>
      </c>
      <c r="I155" s="28" t="s">
        <v>7163</v>
      </c>
      <c r="J155" s="26"/>
      <c r="K155" s="26"/>
      <c r="L155" s="26"/>
      <c r="M155" s="26"/>
      <c r="N155" s="26" t="s">
        <v>7199</v>
      </c>
      <c r="O155" s="114" t="s">
        <v>7210</v>
      </c>
      <c r="P155" s="26"/>
      <c r="Q155" s="26" t="s">
        <v>7198</v>
      </c>
    </row>
    <row r="156" spans="1:17" ht="37.5" hidden="1" customHeight="1" x14ac:dyDescent="0.4">
      <c r="A156" s="114" t="str">
        <f>System資料複製!A156</f>
        <v>RTBM-43977</v>
      </c>
      <c r="B156" s="114" t="str">
        <f>System資料複製!B156</f>
        <v>Pass</v>
      </c>
      <c r="C156" s="114" t="str">
        <f>System資料複製!C156</f>
        <v>SYS 5.1</v>
      </c>
      <c r="D156" s="138" t="str">
        <f>System資料複製!D156</f>
        <v>RTBM-43977 - The TCU shall be able to read the cumulative time of the BUB discharge (REQ-0495583 B)</v>
      </c>
      <c r="E156" s="114" t="str">
        <f>System資料複製!E156</f>
        <v>RTBM-54643</v>
      </c>
      <c r="F156" s="114" t="str">
        <f>System資料複製!F156</f>
        <v>Backup Battery Gauge</v>
      </c>
      <c r="G156" s="140" t="str">
        <f>VLOOKUP(F156,Feature統計!A$3:B$130,2,FALSE)</f>
        <v>Quality</v>
      </c>
      <c r="H156" s="114" t="str">
        <f>System資料複製!G156</f>
        <v>Primary</v>
      </c>
      <c r="I156" s="28" t="s">
        <v>7163</v>
      </c>
      <c r="J156" s="26"/>
      <c r="K156" s="26"/>
      <c r="L156" s="26"/>
      <c r="M156" s="26"/>
      <c r="N156" s="26" t="s">
        <v>7199</v>
      </c>
      <c r="O156" s="114" t="s">
        <v>7210</v>
      </c>
      <c r="P156" s="26"/>
      <c r="Q156" s="26"/>
    </row>
    <row r="157" spans="1:17" ht="37.5" hidden="1" customHeight="1" x14ac:dyDescent="0.4">
      <c r="A157" s="114" t="str">
        <f>System資料複製!A157</f>
        <v>RTBM-43975</v>
      </c>
      <c r="B157" s="114" t="str">
        <f>System資料複製!B157</f>
        <v>Pass</v>
      </c>
      <c r="C157" s="114" t="str">
        <f>System資料複製!C157</f>
        <v>SYS 5.1</v>
      </c>
      <c r="D157" s="138" t="str">
        <f>System資料複製!D157</f>
        <v>RTBM-43975 - The TCU shall be able to read the cumulative time of the BUB charge (REQ-0495580 B)</v>
      </c>
      <c r="E157" s="114" t="str">
        <f>System資料複製!E157</f>
        <v>RTBM-54645</v>
      </c>
      <c r="F157" s="114" t="str">
        <f>System資料複製!F157</f>
        <v>Backup Battery Gauge</v>
      </c>
      <c r="G157" s="140" t="str">
        <f>VLOOKUP(F157,Feature統計!A$3:B$130,2,FALSE)</f>
        <v>Quality</v>
      </c>
      <c r="H157" s="114" t="str">
        <f>System資料複製!G157</f>
        <v>Primary</v>
      </c>
      <c r="I157" s="28" t="s">
        <v>7163</v>
      </c>
      <c r="J157" s="26"/>
      <c r="K157" s="26"/>
      <c r="L157" s="26"/>
      <c r="M157" s="26"/>
      <c r="N157" s="26" t="s">
        <v>7199</v>
      </c>
      <c r="O157" s="114" t="s">
        <v>7210</v>
      </c>
      <c r="P157" s="26"/>
      <c r="Q157" s="26"/>
    </row>
    <row r="158" spans="1:17" ht="37.5" hidden="1" customHeight="1" x14ac:dyDescent="0.4">
      <c r="A158" s="114" t="str">
        <f>System資料複製!A158</f>
        <v>RTBM-46856</v>
      </c>
      <c r="B158" s="114" t="str">
        <f>System資料複製!B158</f>
        <v>StagePass</v>
      </c>
      <c r="C158" s="114" t="str">
        <f>System資料複製!C158</f>
        <v>SYS 5.2</v>
      </c>
      <c r="D158" s="138" t="str">
        <f>System資料複製!D158</f>
        <v>RTBM-46856 - EQ/MC 03: MEASUREMENT OF RADIO FREQUENCY CONDUCTED NOISES ON THE POWER SUPPLY INPUTS – LISN VOLTAGE MEASUREMENT</v>
      </c>
      <c r="E158" s="114" t="str">
        <f>System資料複製!E158</f>
        <v>RTBM-54646</v>
      </c>
      <c r="F158" s="114" t="str">
        <f>System資料複製!F158</f>
        <v>B21 7110 - EMC EMISSION</v>
      </c>
      <c r="G158" s="140" t="str">
        <f>VLOOKUP(F158,Feature統計!A$3:B$130,2,FALSE)</f>
        <v>Quality</v>
      </c>
      <c r="H158" s="114" t="str">
        <f>System資料複製!G158</f>
        <v>Medium</v>
      </c>
      <c r="I158" s="28" t="s">
        <v>7189</v>
      </c>
      <c r="J158" s="26"/>
      <c r="K158" s="26"/>
      <c r="L158" s="26"/>
      <c r="M158" s="26"/>
      <c r="N158" s="26"/>
      <c r="O158" s="114"/>
      <c r="P158" s="26"/>
      <c r="Q158" s="26"/>
    </row>
    <row r="159" spans="1:17" ht="37.5" hidden="1" customHeight="1" x14ac:dyDescent="0.4">
      <c r="A159" s="114" t="str">
        <f>System資料複製!A159</f>
        <v>RTBM-46858</v>
      </c>
      <c r="B159" s="114" t="str">
        <f>System資料複製!B159</f>
        <v>StagePass</v>
      </c>
      <c r="C159" s="114" t="str">
        <f>System資料複製!C159</f>
        <v>SYS 5.2</v>
      </c>
      <c r="D159" s="138" t="str">
        <f>System資料複製!D159</f>
        <v>RTBM-46858 - EQ/MC 03 BIS: MEASUREMENT OF RADIO FREQUENCY CONDUCTED NOISES ON THE POWER SUPPLY INPUTS – CURRENT PROBE MEASUREMENT</v>
      </c>
      <c r="E159" s="114" t="str">
        <f>System資料複製!E159</f>
        <v>RTBM-54646</v>
      </c>
      <c r="F159" s="114" t="str">
        <f>System資料複製!F159</f>
        <v>B21 7110 - EMC EMISSION</v>
      </c>
      <c r="G159" s="140" t="str">
        <f>VLOOKUP(F159,Feature統計!A$3:B$130,2,FALSE)</f>
        <v>Quality</v>
      </c>
      <c r="H159" s="114" t="str">
        <f>System資料複製!G159</f>
        <v>Medium</v>
      </c>
      <c r="I159" s="28" t="s">
        <v>7189</v>
      </c>
      <c r="J159" s="26"/>
      <c r="K159" s="26"/>
      <c r="L159" s="26"/>
      <c r="M159" s="26"/>
      <c r="N159" s="26"/>
      <c r="O159" s="114"/>
      <c r="P159" s="26"/>
      <c r="Q159" s="26"/>
    </row>
    <row r="160" spans="1:17" ht="37.5" hidden="1" customHeight="1" x14ac:dyDescent="0.4">
      <c r="A160" s="114" t="str">
        <f>System資料複製!A160</f>
        <v>RTBM-46842</v>
      </c>
      <c r="B160" s="114" t="str">
        <f>System資料複製!B160</f>
        <v>StagePass</v>
      </c>
      <c r="C160" s="114" t="str">
        <f>System資料複製!C160</f>
        <v>SYS 5.2</v>
      </c>
      <c r="D160" s="138" t="str">
        <f>System資料複製!D160</f>
        <v>RTBM-46842 - EQ/IC 12: RESISTANCE TO RE-START PULSE</v>
      </c>
      <c r="E160" s="114" t="str">
        <f>System資料複製!E160</f>
        <v>RTBM-54647</v>
      </c>
      <c r="F160" s="114" t="str">
        <f>System資料複製!F160</f>
        <v>B21 7110 - ELECTRICAL RESISTANCE</v>
      </c>
      <c r="G160" s="140" t="str">
        <f>VLOOKUP(F160,Feature統計!A$3:B$130,2,FALSE)</f>
        <v>Quality</v>
      </c>
      <c r="H160" s="114" t="str">
        <f>System資料複製!G160</f>
        <v>Medium</v>
      </c>
      <c r="I160" s="28" t="s">
        <v>7189</v>
      </c>
      <c r="J160" s="26"/>
      <c r="K160" s="26"/>
      <c r="L160" s="26"/>
      <c r="M160" s="26"/>
      <c r="N160" s="26"/>
      <c r="O160" s="114"/>
      <c r="P160" s="26"/>
      <c r="Q160" s="26"/>
    </row>
    <row r="161" spans="1:17" ht="37.5" hidden="1" customHeight="1" x14ac:dyDescent="0.4">
      <c r="A161" s="114" t="str">
        <f>System資料複製!A161</f>
        <v>RTBM-43973</v>
      </c>
      <c r="B161" s="114" t="str">
        <f>System資料複製!B161</f>
        <v>Pass</v>
      </c>
      <c r="C161" s="114" t="str">
        <f>System資料複製!C161</f>
        <v>SYS 5.1</v>
      </c>
      <c r="D161" s="138" t="str">
        <f>System資料複製!D161</f>
        <v>RTBM-43973 - The TCU shall be able to read the BUB temperature (REQ-0495572 B)</v>
      </c>
      <c r="E161" s="114" t="str">
        <f>System資料複製!E161</f>
        <v>RTBM-54650</v>
      </c>
      <c r="F161" s="114" t="str">
        <f>System資料複製!F161</f>
        <v>Backup Battery Gauge</v>
      </c>
      <c r="G161" s="140" t="str">
        <f>VLOOKUP(F161,Feature統計!A$3:B$130,2,FALSE)</f>
        <v>Quality</v>
      </c>
      <c r="H161" s="114" t="str">
        <f>System資料複製!G161</f>
        <v>Primary</v>
      </c>
      <c r="I161" s="28" t="s">
        <v>7163</v>
      </c>
      <c r="J161" s="26"/>
      <c r="K161" s="26"/>
      <c r="L161" s="26"/>
      <c r="M161" s="26"/>
      <c r="N161" s="26" t="s">
        <v>7199</v>
      </c>
      <c r="O161" s="114" t="s">
        <v>7210</v>
      </c>
      <c r="P161" s="26"/>
      <c r="Q161" s="26"/>
    </row>
    <row r="162" spans="1:17" ht="37.5" hidden="1" customHeight="1" x14ac:dyDescent="0.4">
      <c r="A162" s="114" t="str">
        <f>System資料複製!A162</f>
        <v>RTBM-43971</v>
      </c>
      <c r="B162" s="114" t="str">
        <f>System資料複製!B162</f>
        <v>Pass</v>
      </c>
      <c r="C162" s="114" t="str">
        <f>System資料複製!C162</f>
        <v>SYS 5.1</v>
      </c>
      <c r="D162" s="138" t="str">
        <f>System資料複製!D162</f>
        <v>RTBM-43971 - The TCU shall be able to read the wear state of the BUB (REQ-0495566 B)</v>
      </c>
      <c r="E162" s="114" t="str">
        <f>System資料複製!E162</f>
        <v>RTBM-54652</v>
      </c>
      <c r="F162" s="114" t="str">
        <f>System資料複製!F162</f>
        <v>Backup Battery Gauge</v>
      </c>
      <c r="G162" s="140" t="str">
        <f>VLOOKUP(F162,Feature統計!A$3:B$130,2,FALSE)</f>
        <v>Quality</v>
      </c>
      <c r="H162" s="114" t="str">
        <f>System資料複製!G162</f>
        <v>Primary</v>
      </c>
      <c r="I162" s="28" t="s">
        <v>7163</v>
      </c>
      <c r="J162" s="26"/>
      <c r="K162" s="26"/>
      <c r="L162" s="26"/>
      <c r="M162" s="26"/>
      <c r="N162" s="26" t="s">
        <v>7199</v>
      </c>
      <c r="O162" s="114" t="s">
        <v>7210</v>
      </c>
      <c r="P162" s="26"/>
      <c r="Q162" s="26"/>
    </row>
    <row r="163" spans="1:17" ht="37.5" hidden="1" customHeight="1" x14ac:dyDescent="0.4">
      <c r="A163" s="114" t="str">
        <f>System資料複製!A163</f>
        <v>RTBM-58290</v>
      </c>
      <c r="B163" s="114" t="str">
        <f>System資料複製!B163</f>
        <v>Pass</v>
      </c>
      <c r="C163" s="114" t="str">
        <f>System資料複製!C163</f>
        <v>SYS 5.2</v>
      </c>
      <c r="D163" s="138" t="str">
        <f>System資料複製!D163</f>
        <v>RTBM-58290 - D47 1309 - K cycle</v>
      </c>
      <c r="E163" s="114" t="str">
        <f>System資料複製!E163</f>
        <v>RTBM-54653</v>
      </c>
      <c r="F163" s="114" t="str">
        <f>System資料複製!F163</f>
        <v>Resistance to Environment</v>
      </c>
      <c r="G163" s="140" t="str">
        <f>VLOOKUP(F163,Feature統計!A$3:B$130,2,FALSE)</f>
        <v>Miscellaneous</v>
      </c>
      <c r="H163" s="114" t="str">
        <f>System資料複製!G163</f>
        <v>Medium</v>
      </c>
      <c r="I163" s="28" t="s">
        <v>7189</v>
      </c>
      <c r="J163" s="26"/>
      <c r="K163" s="26"/>
      <c r="L163" s="26"/>
      <c r="M163" s="26"/>
      <c r="N163" s="26"/>
      <c r="O163" s="114"/>
      <c r="P163" s="26"/>
      <c r="Q163" s="26"/>
    </row>
    <row r="164" spans="1:17" ht="37.5" hidden="1" customHeight="1" x14ac:dyDescent="0.4">
      <c r="A164" s="114" t="str">
        <f>System資料複製!A164</f>
        <v>RTBM-58291</v>
      </c>
      <c r="B164" s="114" t="str">
        <f>System資料複製!B164</f>
        <v>Pass</v>
      </c>
      <c r="C164" s="114" t="str">
        <f>System資料複製!C164</f>
        <v>SYS 5.2</v>
      </c>
      <c r="D164" s="138" t="str">
        <f>System資料複製!D164</f>
        <v>RTBM-58291 - Traffic jam stop and go situation after thermal stabilization during hot sunny park rest</v>
      </c>
      <c r="E164" s="114" t="str">
        <f>System資料複製!E164</f>
        <v>RTBM-54654</v>
      </c>
      <c r="F164" s="114" t="str">
        <f>System資料複製!F164</f>
        <v>Resistance to Temperature</v>
      </c>
      <c r="G164" s="140" t="str">
        <f>VLOOKUP(F164,Feature統計!A$3:B$130,2,FALSE)</f>
        <v>Quality</v>
      </c>
      <c r="H164" s="114" t="str">
        <f>System資料複製!G164</f>
        <v>Medium</v>
      </c>
      <c r="I164" s="28" t="s">
        <v>7189</v>
      </c>
      <c r="J164" s="26"/>
      <c r="K164" s="26"/>
      <c r="L164" s="26"/>
      <c r="M164" s="26"/>
      <c r="N164" s="26"/>
      <c r="O164" s="114"/>
      <c r="P164" s="26"/>
      <c r="Q164" s="26"/>
    </row>
    <row r="165" spans="1:17" ht="37.5" hidden="1" customHeight="1" x14ac:dyDescent="0.4">
      <c r="A165" s="114" t="str">
        <f>System資料複製!A165</f>
        <v>RTBM-56932</v>
      </c>
      <c r="B165" s="114" t="str">
        <f>System資料複製!B165</f>
        <v>Reviewed</v>
      </c>
      <c r="C165" s="114" t="str">
        <f>System資料複製!C165</f>
        <v>SYS 5.1</v>
      </c>
      <c r="D165" s="138" t="str">
        <f>System資料複製!D165</f>
        <v>RTBM-56932 - It should be possible to perform diagnostic test and measurement on each input and output of the component (for example continuity test) without disturbance of the component (REQ-0495561 B)</v>
      </c>
      <c r="E165" s="114" t="str">
        <f>System資料複製!E165</f>
        <v>RTBM-54655</v>
      </c>
      <c r="F165" s="114" t="str">
        <f>System資料複製!F165</f>
        <v>Not testable - Notice or guideline</v>
      </c>
      <c r="G165" s="140" t="e">
        <f>VLOOKUP(F165,Feature統計!A$3:B$130,2,FALSE)</f>
        <v>#N/A</v>
      </c>
      <c r="H165" s="114" t="str">
        <f>System資料複製!G165</f>
        <v>Medium</v>
      </c>
      <c r="I165" s="28" t="s">
        <v>7189</v>
      </c>
      <c r="J165" s="26"/>
      <c r="K165" s="26"/>
      <c r="L165" s="26"/>
      <c r="M165" s="26"/>
      <c r="N165" s="26"/>
      <c r="O165" s="114"/>
      <c r="P165" s="26"/>
      <c r="Q165" s="26"/>
    </row>
    <row r="166" spans="1:17" ht="37.5" customHeight="1" x14ac:dyDescent="0.4">
      <c r="A166" s="114" t="str">
        <f>System資料複製!A166</f>
        <v>RTBM-52559</v>
      </c>
      <c r="B166" s="114" t="str">
        <f>System資料複製!B166</f>
        <v>Fail</v>
      </c>
      <c r="C166" s="114" t="str">
        <f>System資料複製!C166</f>
        <v>SYS 5.1</v>
      </c>
      <c r="D166" s="138" t="str">
        <f>System資料複製!D166</f>
        <v>RTBM-52559 - The unexpected reboot rate shall not exceed 1 reboot / 30 000 km. (REQ-0495558 A)</v>
      </c>
      <c r="E166" s="114" t="str">
        <f>System資料複製!E166</f>
        <v>RTBM-54656</v>
      </c>
      <c r="F166" s="114" t="str">
        <f>System資料複製!F166</f>
        <v>Stability</v>
      </c>
      <c r="G166" s="140" t="str">
        <f>VLOOKUP(F166,Feature統計!A$3:B$130,2,FALSE)</f>
        <v>Xcall</v>
      </c>
      <c r="H166" s="114" t="str">
        <f>System資料複製!G166</f>
        <v>Primary</v>
      </c>
      <c r="I166" s="28" t="s">
        <v>7163</v>
      </c>
      <c r="J166" s="26" t="s">
        <v>7163</v>
      </c>
      <c r="K166" s="26"/>
      <c r="L166" s="26"/>
      <c r="M166" s="26"/>
      <c r="N166" s="26"/>
      <c r="O166" s="114" t="s">
        <v>7197</v>
      </c>
      <c r="P166" s="26"/>
      <c r="Q166" s="26" t="s">
        <v>7198</v>
      </c>
    </row>
    <row r="167" spans="1:17" ht="37.5" hidden="1" customHeight="1" x14ac:dyDescent="0.4">
      <c r="A167" s="114" t="str">
        <f>System資料複製!A167</f>
        <v>RTBM-58295</v>
      </c>
      <c r="B167" s="114" t="str">
        <f>System資料複製!B167</f>
        <v>Pass</v>
      </c>
      <c r="C167" s="114" t="str">
        <f>System資料複製!C167</f>
        <v>SYS 5.2</v>
      </c>
      <c r="D167" s="138" t="str">
        <f>System資料複製!D167</f>
        <v>RTBM-58295 - D47 1309 - BF cycle</v>
      </c>
      <c r="E167" s="114" t="str">
        <f>System資料複製!E167</f>
        <v>RTBM-54657</v>
      </c>
      <c r="F167" s="114" t="str">
        <f>System資料複製!F167</f>
        <v>Resistance to Environment</v>
      </c>
      <c r="G167" s="140" t="str">
        <f>VLOOKUP(F167,Feature統計!A$3:B$130,2,FALSE)</f>
        <v>Miscellaneous</v>
      </c>
      <c r="H167" s="114" t="str">
        <f>System資料複製!G167</f>
        <v>Medium</v>
      </c>
      <c r="I167" s="28" t="s">
        <v>7189</v>
      </c>
      <c r="J167" s="26"/>
      <c r="K167" s="26"/>
      <c r="L167" s="26"/>
      <c r="M167" s="26"/>
      <c r="N167" s="26"/>
      <c r="O167" s="114"/>
      <c r="P167" s="26"/>
      <c r="Q167" s="26"/>
    </row>
    <row r="168" spans="1:17" ht="37.5" hidden="1" customHeight="1" x14ac:dyDescent="0.4">
      <c r="A168" s="114" t="str">
        <f>System資料複製!A168</f>
        <v>RTBM-46841</v>
      </c>
      <c r="B168" s="114" t="str">
        <f>System資料複製!B168</f>
        <v>StagePass</v>
      </c>
      <c r="C168" s="114" t="str">
        <f>System資料複製!C168</f>
        <v>SYS 5.2</v>
      </c>
      <c r="D168" s="138" t="str">
        <f>System資料複製!D168</f>
        <v>RTBM-46841 - EQ/IC 05 RESISTANCE TO PULSES 4 BIS:</v>
      </c>
      <c r="E168" s="114" t="str">
        <f>System資料複製!E168</f>
        <v>RTBM-54658</v>
      </c>
      <c r="F168" s="114" t="str">
        <f>System資料複製!F168</f>
        <v>B21 7110 - ELECTRICAL RESISTANCE</v>
      </c>
      <c r="G168" s="140" t="str">
        <f>VLOOKUP(F168,Feature統計!A$3:B$130,2,FALSE)</f>
        <v>Quality</v>
      </c>
      <c r="H168" s="114" t="str">
        <f>System資料複製!G168</f>
        <v>Medium</v>
      </c>
      <c r="I168" s="28" t="s">
        <v>7189</v>
      </c>
      <c r="J168" s="26"/>
      <c r="K168" s="26"/>
      <c r="L168" s="26"/>
      <c r="M168" s="26"/>
      <c r="N168" s="26"/>
      <c r="O168" s="114"/>
      <c r="P168" s="26"/>
      <c r="Q168" s="26"/>
    </row>
    <row r="169" spans="1:17" ht="37.5" customHeight="1" x14ac:dyDescent="0.4">
      <c r="A169" s="114" t="str">
        <f>System資料複製!A169</f>
        <v>RTBM-56933</v>
      </c>
      <c r="B169" s="114" t="str">
        <f>System資料複製!B169</f>
        <v>Pass</v>
      </c>
      <c r="C169" s="114" t="str">
        <f>System資料複製!C169</f>
        <v>SYS 5.1</v>
      </c>
      <c r="D169" s="138" t="str">
        <f>System資料複製!D169</f>
        <v>RTBM-56933 - The TCU shall be able to detect an open circuit (CO) with the loudspeaker in all life situation such described in the Lifecycle document [RSP-0002604] [Monitoring strategy to be defined] (REQ-0495554 C)</v>
      </c>
      <c r="E169" s="114" t="str">
        <f>System資料複製!E169</f>
        <v>RTBM-54659</v>
      </c>
      <c r="F169" s="114" t="str">
        <f>System資料複製!F169</f>
        <v>DTC - Loudspeaker</v>
      </c>
      <c r="G169" s="140" t="str">
        <f>VLOOKUP(F169,Feature統計!A$3:B$130,2,FALSE)</f>
        <v>Diagnostic</v>
      </c>
      <c r="H169" s="114" t="str">
        <f>System資料複製!G169</f>
        <v>Primary</v>
      </c>
      <c r="I169" s="28" t="s">
        <v>7163</v>
      </c>
      <c r="J169" s="26"/>
      <c r="K169" s="26" t="s">
        <v>7199</v>
      </c>
      <c r="L169" s="26"/>
      <c r="M169" s="26"/>
      <c r="N169" s="26"/>
      <c r="O169" s="114"/>
      <c r="P169" s="26"/>
      <c r="Q169" s="26" t="s">
        <v>7198</v>
      </c>
    </row>
    <row r="170" spans="1:17" ht="37.5" hidden="1" customHeight="1" x14ac:dyDescent="0.4">
      <c r="A170" s="114" t="str">
        <f>System資料複製!A170</f>
        <v>RTBM-46870</v>
      </c>
      <c r="B170" s="114" t="str">
        <f>System資料複製!B170</f>
        <v>StagePass</v>
      </c>
      <c r="C170" s="114" t="str">
        <f>System資料複製!C170</f>
        <v>SYS 5.2</v>
      </c>
      <c r="D170" s="138" t="str">
        <f>System資料複製!D170</f>
        <v>RTBM-46870 - CL 09 : ENDURANCE TO ACTIVATIONS</v>
      </c>
      <c r="E170" s="114" t="str">
        <f>System資料複製!E170</f>
        <v>RTBM-54660</v>
      </c>
      <c r="F170" s="114" t="str">
        <f>System資料複製!F170</f>
        <v>B21 7130</v>
      </c>
      <c r="G170" s="140" t="str">
        <f>VLOOKUP(F170,Feature統計!A$3:B$130,2,FALSE)</f>
        <v>Quality</v>
      </c>
      <c r="H170" s="114" t="str">
        <f>System資料複製!G170</f>
        <v>Medium</v>
      </c>
      <c r="I170" s="28" t="s">
        <v>7189</v>
      </c>
      <c r="J170" s="26"/>
      <c r="K170" s="26"/>
      <c r="L170" s="26"/>
      <c r="M170" s="26"/>
      <c r="N170" s="26"/>
      <c r="O170" s="114"/>
      <c r="P170" s="26"/>
      <c r="Q170" s="26"/>
    </row>
    <row r="171" spans="1:17" ht="37.5" hidden="1" customHeight="1" x14ac:dyDescent="0.4">
      <c r="A171" s="114" t="str">
        <f>System資料複製!A171</f>
        <v>RTBM-43970</v>
      </c>
      <c r="B171" s="114" t="str">
        <f>System資料複製!B171</f>
        <v>Pass</v>
      </c>
      <c r="C171" s="114" t="str">
        <f>System資料複製!C171</f>
        <v>SYS 5.1</v>
      </c>
      <c r="D171" s="138" t="str">
        <f>System資料複製!D171</f>
        <v>RTBM-43970 - The TCU shall be able to read the number of performed charge cycles by the BUB (REQ-0495549 B)</v>
      </c>
      <c r="E171" s="114" t="str">
        <f>System資料複製!E171</f>
        <v>RTBM-54661</v>
      </c>
      <c r="F171" s="114" t="str">
        <f>System資料複製!F171</f>
        <v>Backup Battery Gauge</v>
      </c>
      <c r="G171" s="140" t="str">
        <f>VLOOKUP(F171,Feature統計!A$3:B$130,2,FALSE)</f>
        <v>Quality</v>
      </c>
      <c r="H171" s="114" t="str">
        <f>System資料複製!G171</f>
        <v>Primary</v>
      </c>
      <c r="I171" s="28" t="s">
        <v>7163</v>
      </c>
      <c r="J171" s="26"/>
      <c r="K171" s="26"/>
      <c r="L171" s="26"/>
      <c r="M171" s="26"/>
      <c r="N171" s="26" t="s">
        <v>7199</v>
      </c>
      <c r="O171" s="114" t="s">
        <v>7210</v>
      </c>
      <c r="P171" s="26"/>
      <c r="Q171" s="26"/>
    </row>
    <row r="172" spans="1:17" ht="37.5" hidden="1" customHeight="1" x14ac:dyDescent="0.4">
      <c r="A172" s="114" t="str">
        <f>System資料複製!A172</f>
        <v>RTBM-46853</v>
      </c>
      <c r="B172" s="114" t="str">
        <f>System資料複製!B172</f>
        <v>StagePass</v>
      </c>
      <c r="C172" s="114" t="str">
        <f>System資料複製!C172</f>
        <v>SYS 5.2</v>
      </c>
      <c r="D172" s="138" t="str">
        <f>System資料複製!D172</f>
        <v>RTBM-46853 - EQ/IR 04: RESISTANCE TO ELECTROSTATIC DISCHARGES, SWITCHED ON EQUIPMENT</v>
      </c>
      <c r="E172" s="114" t="str">
        <f>System資料複製!E172</f>
        <v>RTBM-54662</v>
      </c>
      <c r="F172" s="114" t="str">
        <f>System資料複製!F172</f>
        <v>B21 7110 - EMC IMMUNITY</v>
      </c>
      <c r="G172" s="140" t="str">
        <f>VLOOKUP(F172,Feature統計!A$3:B$130,2,FALSE)</f>
        <v>Quality</v>
      </c>
      <c r="H172" s="114" t="str">
        <f>System資料複製!G172</f>
        <v>Medium</v>
      </c>
      <c r="I172" s="28" t="s">
        <v>7189</v>
      </c>
      <c r="J172" s="26"/>
      <c r="K172" s="26"/>
      <c r="L172" s="26"/>
      <c r="M172" s="26"/>
      <c r="N172" s="26"/>
      <c r="O172" s="114"/>
      <c r="P172" s="26"/>
      <c r="Q172" s="26"/>
    </row>
    <row r="173" spans="1:17" ht="37.5" hidden="1" customHeight="1" x14ac:dyDescent="0.4">
      <c r="A173" s="114" t="str">
        <f>System資料複製!A173</f>
        <v>RTBM-46864</v>
      </c>
      <c r="B173" s="114" t="str">
        <f>System資料複製!B173</f>
        <v>StagePass</v>
      </c>
      <c r="C173" s="114" t="str">
        <f>System資料複製!C173</f>
        <v>SYS 5.2</v>
      </c>
      <c r="D173" s="138" t="str">
        <f>System資料複製!D173</f>
        <v>RTBM-46864 - CL 04 : TEMPEATURE STEPS</v>
      </c>
      <c r="E173" s="114" t="str">
        <f>System資料複製!E173</f>
        <v>RTBM-54663</v>
      </c>
      <c r="F173" s="114" t="str">
        <f>System資料複製!F173</f>
        <v>Resistance to Temperature</v>
      </c>
      <c r="G173" s="140" t="str">
        <f>VLOOKUP(F173,Feature統計!A$3:B$130,2,FALSE)</f>
        <v>Quality</v>
      </c>
      <c r="H173" s="114" t="str">
        <f>System資料複製!G173</f>
        <v>Medium</v>
      </c>
      <c r="I173" s="28" t="s">
        <v>7189</v>
      </c>
      <c r="J173" s="26"/>
      <c r="K173" s="26"/>
      <c r="L173" s="26"/>
      <c r="M173" s="26"/>
      <c r="N173" s="26"/>
      <c r="O173" s="114"/>
      <c r="P173" s="26"/>
      <c r="Q173" s="26"/>
    </row>
    <row r="174" spans="1:17" ht="37.5" hidden="1" customHeight="1" x14ac:dyDescent="0.4">
      <c r="A174" s="114" t="str">
        <f>System資料複製!A174</f>
        <v>RTBM-44105</v>
      </c>
      <c r="B174" s="114" t="str">
        <f>System資料複製!B174</f>
        <v>Pass</v>
      </c>
      <c r="C174" s="114" t="str">
        <f>System資料複製!C174</f>
        <v>SYS 5.1</v>
      </c>
      <c r="D174" s="138" t="str">
        <f>System資料複製!D174</f>
        <v>RTBM-44105 - The BuB shall be protected against exposure from degassing, low voltage and over voltage (REQ-0495538 A)</v>
      </c>
      <c r="E174" s="114" t="str">
        <f>System資料複製!E174</f>
        <v>RTBM-54664</v>
      </c>
      <c r="F174" s="114" t="str">
        <f>System資料複製!F174</f>
        <v>Back-Up Battery</v>
      </c>
      <c r="G174" s="140" t="str">
        <f>VLOOKUP(F174,Feature統計!A$3:B$130,2,FALSE)</f>
        <v>Quality</v>
      </c>
      <c r="H174" s="114" t="str">
        <f>System資料複製!G174</f>
        <v>Low</v>
      </c>
      <c r="I174" s="28" t="s">
        <v>7189</v>
      </c>
      <c r="J174" s="26"/>
      <c r="K174" s="26"/>
      <c r="L174" s="26"/>
      <c r="M174" s="26"/>
      <c r="N174" s="26"/>
      <c r="O174" s="114"/>
      <c r="P174" s="26"/>
      <c r="Q174" s="26"/>
    </row>
    <row r="175" spans="1:17" ht="37.5" hidden="1" customHeight="1" x14ac:dyDescent="0.4">
      <c r="A175" s="114" t="str">
        <f>System資料複製!A175</f>
        <v>RTBM-56935</v>
      </c>
      <c r="B175" s="114" t="str">
        <f>System資料複製!B175</f>
        <v>On-going</v>
      </c>
      <c r="C175" s="114" t="str">
        <f>System資料複製!C175</f>
        <v>SYS 5.1</v>
      </c>
      <c r="D175" s="138" t="str">
        <f>System資料複製!D175</f>
        <v>RTBM-56935 - The supplier shall provide a complete justification of its design (REQ-0495536 A)</v>
      </c>
      <c r="E175" s="114" t="str">
        <f>System資料複製!E175</f>
        <v>RTBM-54665</v>
      </c>
      <c r="F175" s="114" t="str">
        <f>System資料複製!F175</f>
        <v>Project Documentation</v>
      </c>
      <c r="G175" s="140" t="e">
        <f>VLOOKUP(F175,Feature統計!A$3:B$130,2,FALSE)</f>
        <v>#N/A</v>
      </c>
      <c r="H175" s="114" t="str">
        <f>System資料複製!G175</f>
        <v>Medium</v>
      </c>
      <c r="I175" s="28" t="s">
        <v>7189</v>
      </c>
      <c r="J175" s="26"/>
      <c r="K175" s="26"/>
      <c r="L175" s="26"/>
      <c r="M175" s="26"/>
      <c r="N175" s="26"/>
      <c r="O175" s="114"/>
      <c r="P175" s="26"/>
      <c r="Q175" s="26"/>
    </row>
    <row r="176" spans="1:17" ht="37.5" hidden="1" customHeight="1" x14ac:dyDescent="0.4">
      <c r="A176" s="114" t="str">
        <f>System資料複製!A176</f>
        <v>RTBM-58300</v>
      </c>
      <c r="B176" s="114" t="str">
        <f>System資料複製!B176</f>
        <v>Reviewed</v>
      </c>
      <c r="C176" s="114" t="str">
        <f>System資料複製!C176</f>
        <v>SYS 5.2</v>
      </c>
      <c r="D176" s="138" t="str">
        <f>System資料複製!D176</f>
        <v>RTBM-58300 - The TCU shall have to respect the aftermarket requirement defined in the standard B20 0120 (REQ-0495529 C)</v>
      </c>
      <c r="E176" s="114" t="str">
        <f>System資料複製!E176</f>
        <v>RTBM-54667</v>
      </c>
      <c r="F176" s="114" t="str">
        <f>System資料複製!F176</f>
        <v>Out of scope</v>
      </c>
      <c r="G176" s="140" t="e">
        <f>VLOOKUP(F176,Feature統計!A$3:B$130,2,FALSE)</f>
        <v>#N/A</v>
      </c>
      <c r="H176" s="114" t="str">
        <f>System資料複製!G176</f>
        <v>Medium</v>
      </c>
      <c r="I176" s="28" t="s">
        <v>7189</v>
      </c>
      <c r="J176" s="26"/>
      <c r="K176" s="26"/>
      <c r="L176" s="26"/>
      <c r="M176" s="26"/>
      <c r="N176" s="26"/>
      <c r="O176" s="114"/>
      <c r="P176" s="26"/>
      <c r="Q176" s="26"/>
    </row>
    <row r="177" spans="1:17" ht="37.5" hidden="1" customHeight="1" x14ac:dyDescent="0.4">
      <c r="A177" s="114" t="str">
        <f>System資料複製!A177</f>
        <v>RTBM-46841</v>
      </c>
      <c r="B177" s="114" t="str">
        <f>System資料複製!B177</f>
        <v>StagePass</v>
      </c>
      <c r="C177" s="114" t="str">
        <f>System資料複製!C177</f>
        <v>SYS 5.2</v>
      </c>
      <c r="D177" s="138" t="str">
        <f>System資料複製!D177</f>
        <v>RTBM-46841 - EQ/IC 05 RESISTANCE TO PULSES 4 BIS:</v>
      </c>
      <c r="E177" s="114" t="str">
        <f>System資料複製!E177</f>
        <v>RTBM-54668</v>
      </c>
      <c r="F177" s="114" t="str">
        <f>System資料複製!F177</f>
        <v>B21 7110 - ELECTRICAL RESISTANCE</v>
      </c>
      <c r="G177" s="140" t="str">
        <f>VLOOKUP(F177,Feature統計!A$3:B$130,2,FALSE)</f>
        <v>Quality</v>
      </c>
      <c r="H177" s="114" t="str">
        <f>System資料複製!G177</f>
        <v>Medium</v>
      </c>
      <c r="I177" s="28" t="s">
        <v>7189</v>
      </c>
      <c r="J177" s="26"/>
      <c r="K177" s="26"/>
      <c r="L177" s="26"/>
      <c r="M177" s="26"/>
      <c r="N177" s="26"/>
      <c r="O177" s="114"/>
      <c r="P177" s="26"/>
      <c r="Q177" s="26"/>
    </row>
    <row r="178" spans="1:17" ht="37.5" hidden="1" customHeight="1" x14ac:dyDescent="0.4">
      <c r="A178" s="114" t="str">
        <f>System資料複製!A178</f>
        <v>RTBM-46840</v>
      </c>
      <c r="B178" s="114" t="str">
        <f>System資料複製!B178</f>
        <v>StagePass</v>
      </c>
      <c r="C178" s="114" t="str">
        <f>System資料複製!C178</f>
        <v>SYS 5.2</v>
      </c>
      <c r="D178" s="138" t="str">
        <f>System資料複製!D178</f>
        <v>RTBM-46840 - EQ/IC 04: RESISTANCE TO SHORT INTERRUPTION OF THE POWER SUPPLY AND/OR GROUND</v>
      </c>
      <c r="E178" s="114" t="str">
        <f>System資料複製!E178</f>
        <v>RTBM-54669</v>
      </c>
      <c r="F178" s="114" t="str">
        <f>System資料複製!F178</f>
        <v>B21 7110 - ELECTRICAL RESISTANCE</v>
      </c>
      <c r="G178" s="140" t="str">
        <f>VLOOKUP(F178,Feature統計!A$3:B$130,2,FALSE)</f>
        <v>Quality</v>
      </c>
      <c r="H178" s="114" t="str">
        <f>System資料複製!G178</f>
        <v>Medium</v>
      </c>
      <c r="I178" s="28" t="s">
        <v>7189</v>
      </c>
      <c r="J178" s="26"/>
      <c r="K178" s="26"/>
      <c r="L178" s="26"/>
      <c r="M178" s="26"/>
      <c r="N178" s="26"/>
      <c r="O178" s="114"/>
      <c r="P178" s="26"/>
      <c r="Q178" s="26"/>
    </row>
    <row r="179" spans="1:17" ht="37.5" hidden="1" customHeight="1" x14ac:dyDescent="0.4">
      <c r="A179" s="114" t="str">
        <f>System資料複製!A179</f>
        <v>RTBM-56944</v>
      </c>
      <c r="B179" s="114" t="str">
        <f>System資料複製!B179</f>
        <v>StagePass</v>
      </c>
      <c r="C179" s="114" t="str">
        <f>System資料複製!C179</f>
        <v>SYS 5.1</v>
      </c>
      <c r="D179" s="138" t="str">
        <f>System資料複製!D179</f>
        <v>RTBM-56944 - The supplier shall perform a radio field test according to the document 02017_16_06270 (REQ-0495522 A)</v>
      </c>
      <c r="E179" s="114" t="str">
        <f>System資料複製!E179</f>
        <v>RTBM-54670</v>
      </c>
      <c r="F179" s="114" t="str">
        <f>System資料複製!F179</f>
        <v>Field Test</v>
      </c>
      <c r="G179" s="140" t="str">
        <f>VLOOKUP(F179,Feature統計!A$3:B$130,2,FALSE)</f>
        <v>Broadcast</v>
      </c>
      <c r="H179" s="114" t="str">
        <f>System資料複製!G179</f>
        <v>Medium</v>
      </c>
      <c r="I179" s="28" t="s">
        <v>7189</v>
      </c>
      <c r="J179" s="26"/>
      <c r="K179" s="26"/>
      <c r="L179" s="26"/>
      <c r="M179" s="26"/>
      <c r="N179" s="26"/>
      <c r="O179" s="114"/>
      <c r="P179" s="26"/>
      <c r="Q179" s="26"/>
    </row>
    <row r="180" spans="1:17" ht="37.5" customHeight="1" x14ac:dyDescent="0.4">
      <c r="A180" s="114" t="str">
        <f>System資料複製!A180</f>
        <v>RTBM-56945</v>
      </c>
      <c r="B180" s="114" t="str">
        <f>System資料複製!B180</f>
        <v>StagePass</v>
      </c>
      <c r="C180" s="114" t="str">
        <f>System資料複製!C180</f>
        <v>SYS 5.1</v>
      </c>
      <c r="D180" s="138" t="str">
        <f>System資料複製!D180</f>
        <v>RTBM-56945 - The TCU shall be able to detect a short circuit (CC) with the loudspeaker in all life situation such described in the Lifecycle document [RSP-0002604] [Monitoring strategy to be defined] (REQ-0495519 C)</v>
      </c>
      <c r="E180" s="114" t="str">
        <f>System資料複製!E180</f>
        <v>RTBM-54671</v>
      </c>
      <c r="F180" s="114" t="str">
        <f>System資料複製!F180</f>
        <v>DTC - Loudspeaker</v>
      </c>
      <c r="G180" s="140" t="str">
        <f>VLOOKUP(F180,Feature統計!A$3:B$130,2,FALSE)</f>
        <v>Diagnostic</v>
      </c>
      <c r="H180" s="114" t="str">
        <f>System資料複製!G180</f>
        <v>Primary</v>
      </c>
      <c r="I180" s="28" t="s">
        <v>7163</v>
      </c>
      <c r="J180" s="26"/>
      <c r="K180" s="26" t="s">
        <v>7199</v>
      </c>
      <c r="L180" s="26"/>
      <c r="M180" s="26"/>
      <c r="N180" s="26"/>
      <c r="O180" s="114"/>
      <c r="P180" s="26"/>
      <c r="Q180" s="26" t="s">
        <v>7198</v>
      </c>
    </row>
    <row r="181" spans="1:17" ht="37.5" hidden="1" customHeight="1" x14ac:dyDescent="0.4">
      <c r="A181" s="114" t="str">
        <f>System資料複製!A181</f>
        <v>RTBM-46852</v>
      </c>
      <c r="B181" s="114" t="str">
        <f>System資料複製!B181</f>
        <v>StagePass</v>
      </c>
      <c r="C181" s="114" t="str">
        <f>System資料複製!C181</f>
        <v>SYS 5.2</v>
      </c>
      <c r="D181" s="138" t="str">
        <f>System資料複製!D181</f>
        <v>RTBM-46852 - EQ/IR 03: RESISTANCE TO ELECTROSTATIC DISCHARGES, EQUIPMENT NOT CONNECTED</v>
      </c>
      <c r="E181" s="114" t="str">
        <f>System資料複製!E181</f>
        <v>RTBM-54672</v>
      </c>
      <c r="F181" s="114" t="str">
        <f>System資料複製!F181</f>
        <v>B21 7110 - EMC IMMUNITY</v>
      </c>
      <c r="G181" s="140" t="str">
        <f>VLOOKUP(F181,Feature統計!A$3:B$130,2,FALSE)</f>
        <v>Quality</v>
      </c>
      <c r="H181" s="114" t="str">
        <f>System資料複製!G181</f>
        <v>Medium</v>
      </c>
      <c r="I181" s="28" t="s">
        <v>7189</v>
      </c>
      <c r="J181" s="26"/>
      <c r="K181" s="26"/>
      <c r="L181" s="26"/>
      <c r="M181" s="26"/>
      <c r="N181" s="26"/>
      <c r="O181" s="114"/>
      <c r="P181" s="26"/>
      <c r="Q181" s="26"/>
    </row>
    <row r="182" spans="1:17" ht="37.5" customHeight="1" x14ac:dyDescent="0.4">
      <c r="A182" s="114" t="str">
        <f>System資料複製!A182</f>
        <v>RTBM-57105</v>
      </c>
      <c r="B182" s="114" t="str">
        <f>System資料複製!B182</f>
        <v>Pass</v>
      </c>
      <c r="C182" s="114" t="str">
        <f>System資料複製!C182</f>
        <v>SYS 5.1</v>
      </c>
      <c r="D182" s="138" t="str">
        <f>System資料複製!D182</f>
        <v>RTBM-57105 - The TCU shall be able to detect a negative short circuit (CC-) with the loudspeaker in all life situation such described in the Lifecycle document [RSP-0002604] [Monitoring strategy to be defined] (REQ-0495517 C)</v>
      </c>
      <c r="E182" s="114" t="str">
        <f>System資料複製!E182</f>
        <v>RTBM-54673</v>
      </c>
      <c r="F182" s="114" t="str">
        <f>System資料複製!F182</f>
        <v>DTC - Loudspeaker</v>
      </c>
      <c r="G182" s="140" t="str">
        <f>VLOOKUP(F182,Feature統計!A$3:B$130,2,FALSE)</f>
        <v>Diagnostic</v>
      </c>
      <c r="H182" s="114" t="str">
        <f>System資料複製!G182</f>
        <v>Primary</v>
      </c>
      <c r="I182" s="28" t="s">
        <v>7163</v>
      </c>
      <c r="J182" s="26"/>
      <c r="K182" s="26" t="s">
        <v>7199</v>
      </c>
      <c r="L182" s="26"/>
      <c r="M182" s="26"/>
      <c r="N182" s="26"/>
      <c r="O182" s="114"/>
      <c r="P182" s="26"/>
      <c r="Q182" s="26" t="s">
        <v>7198</v>
      </c>
    </row>
    <row r="183" spans="1:17" ht="37.5" customHeight="1" x14ac:dyDescent="0.4">
      <c r="A183" s="114" t="str">
        <f>System資料複製!A183</f>
        <v>RTBM-57106</v>
      </c>
      <c r="B183" s="114" t="str">
        <f>System資料複製!B183</f>
        <v>Pass</v>
      </c>
      <c r="C183" s="114" t="str">
        <f>System資料複製!C183</f>
        <v>SYS 5.1</v>
      </c>
      <c r="D183" s="138" t="str">
        <f>System資料複製!D183</f>
        <v>RTBM-57106 - The TCU shall be able to detect a positive short circuit (CC+) with the loudspeaker in all life situation such described in the Lifecycle document [RSP-0002604] [Monitoring strategy to be defined] (REQ-0495514 C)</v>
      </c>
      <c r="E183" s="114" t="str">
        <f>System資料複製!E183</f>
        <v>RTBM-54674</v>
      </c>
      <c r="F183" s="114" t="str">
        <f>System資料複製!F183</f>
        <v>DTC - Loudspeaker</v>
      </c>
      <c r="G183" s="140" t="str">
        <f>VLOOKUP(F183,Feature統計!A$3:B$130,2,FALSE)</f>
        <v>Diagnostic</v>
      </c>
      <c r="H183" s="114" t="str">
        <f>System資料複製!G183</f>
        <v>Primary</v>
      </c>
      <c r="I183" s="28" t="s">
        <v>7163</v>
      </c>
      <c r="J183" s="26"/>
      <c r="K183" s="26" t="s">
        <v>7199</v>
      </c>
      <c r="L183" s="26"/>
      <c r="M183" s="26"/>
      <c r="N183" s="26"/>
      <c r="O183" s="114"/>
      <c r="P183" s="26"/>
      <c r="Q183" s="26" t="s">
        <v>7198</v>
      </c>
    </row>
    <row r="184" spans="1:17" ht="37.5" customHeight="1" x14ac:dyDescent="0.4">
      <c r="A184" s="114" t="str">
        <f>System資料複製!A184</f>
        <v>RTBM-57107</v>
      </c>
      <c r="B184" s="114" t="str">
        <f>System資料複製!B184</f>
        <v>Pass</v>
      </c>
      <c r="C184" s="114" t="str">
        <f>System資料複製!C184</f>
        <v>SYS 5.1</v>
      </c>
      <c r="D184" s="138" t="str">
        <f>System資料複製!D184</f>
        <v>RTBM-57107 - The TCU shall be able to detect an open circuit (CO) with the microphone in all life situation such described in the Lifecycle document [RSP-0002604] [Monitoring strategy to be defined] (REQ-0495513 B)</v>
      </c>
      <c r="E184" s="114" t="str">
        <f>System資料複製!E184</f>
        <v>RTBM-54675</v>
      </c>
      <c r="F184" s="114" t="str">
        <f>System資料複製!F184</f>
        <v>DTC - Microphone</v>
      </c>
      <c r="G184" s="140" t="str">
        <f>VLOOKUP(F184,Feature統計!A$3:B$130,2,FALSE)</f>
        <v>Diagnostic</v>
      </c>
      <c r="H184" s="114" t="str">
        <f>System資料複製!G184</f>
        <v>Primary</v>
      </c>
      <c r="I184" s="28" t="s">
        <v>7163</v>
      </c>
      <c r="J184" s="26"/>
      <c r="K184" s="26" t="s">
        <v>7199</v>
      </c>
      <c r="L184" s="26"/>
      <c r="M184" s="26"/>
      <c r="N184" s="26"/>
      <c r="O184" s="114"/>
      <c r="P184" s="26"/>
      <c r="Q184" s="26" t="s">
        <v>7198</v>
      </c>
    </row>
    <row r="185" spans="1:17" ht="37.5" hidden="1" customHeight="1" x14ac:dyDescent="0.4">
      <c r="A185" s="114" t="str">
        <f>System資料複製!A185</f>
        <v>RTBM-46839</v>
      </c>
      <c r="B185" s="114" t="str">
        <f>System資料複製!B185</f>
        <v>StagePass</v>
      </c>
      <c r="C185" s="114" t="str">
        <f>System資料複製!C185</f>
        <v>SYS 5.2</v>
      </c>
      <c r="D185" s="138" t="str">
        <f>System資料複製!D185</f>
        <v>RTBM-46839 - EQ/IC 03: RESISTANCE TO LOAD DUMP</v>
      </c>
      <c r="E185" s="114" t="str">
        <f>System資料複製!E185</f>
        <v>RTBM-54676</v>
      </c>
      <c r="F185" s="114" t="str">
        <f>System資料複製!F185</f>
        <v>B21 7110 - ELECTRICAL RESISTANCE</v>
      </c>
      <c r="G185" s="140" t="str">
        <f>VLOOKUP(F185,Feature統計!A$3:B$130,2,FALSE)</f>
        <v>Quality</v>
      </c>
      <c r="H185" s="114" t="str">
        <f>System資料複製!G185</f>
        <v>Medium</v>
      </c>
      <c r="I185" s="28" t="s">
        <v>7189</v>
      </c>
      <c r="J185" s="26"/>
      <c r="K185" s="26"/>
      <c r="L185" s="26"/>
      <c r="M185" s="26"/>
      <c r="N185" s="26"/>
      <c r="O185" s="114"/>
      <c r="P185" s="26"/>
      <c r="Q185" s="26"/>
    </row>
    <row r="186" spans="1:17" ht="37.5" customHeight="1" x14ac:dyDescent="0.4">
      <c r="A186" s="114" t="str">
        <f>System資料複製!A186</f>
        <v>RTBM-57108</v>
      </c>
      <c r="B186" s="114" t="str">
        <f>System資料複製!B186</f>
        <v>Pass</v>
      </c>
      <c r="C186" s="114" t="str">
        <f>System資料複製!C186</f>
        <v>SYS 5.1</v>
      </c>
      <c r="D186" s="138" t="str">
        <f>System資料複製!D186</f>
        <v>RTBM-57108 - The TCU shall be able to detect a short circuit (CC) with the microphone in all life situation such described in the Lifecycle document [RSP-0002604] [Monitoring strategy to be defined] (REQ-0495511 B)</v>
      </c>
      <c r="E186" s="114" t="str">
        <f>System資料複製!E186</f>
        <v>RTBM-54677</v>
      </c>
      <c r="F186" s="114" t="str">
        <f>System資料複製!F186</f>
        <v>DTC - Microphone</v>
      </c>
      <c r="G186" s="140" t="str">
        <f>VLOOKUP(F186,Feature統計!A$3:B$130,2,FALSE)</f>
        <v>Diagnostic</v>
      </c>
      <c r="H186" s="114" t="str">
        <f>System資料複製!G186</f>
        <v>Primary</v>
      </c>
      <c r="I186" s="28" t="s">
        <v>7163</v>
      </c>
      <c r="J186" s="26"/>
      <c r="K186" s="26" t="s">
        <v>7199</v>
      </c>
      <c r="L186" s="26"/>
      <c r="M186" s="26"/>
      <c r="N186" s="26"/>
      <c r="O186" s="114"/>
      <c r="P186" s="26"/>
      <c r="Q186" s="26" t="s">
        <v>7198</v>
      </c>
    </row>
    <row r="187" spans="1:17" ht="37.5" customHeight="1" x14ac:dyDescent="0.4">
      <c r="A187" s="114" t="str">
        <f>System資料複製!A187</f>
        <v>RTBM-57110</v>
      </c>
      <c r="B187" s="114" t="str">
        <f>System資料複製!B187</f>
        <v>Pass</v>
      </c>
      <c r="C187" s="114" t="str">
        <f>System資料複製!C187</f>
        <v>SYS 5.1</v>
      </c>
      <c r="D187" s="138" t="str">
        <f>System資料複製!D187</f>
        <v>RTBM-57110 - The TCU shall be able to detect a negative short circuit (CC-) with the microphone in all life situation such described in the Lifecycle document [RSP-0002604] [Monitoring strategy to be defined] (REQ-0495508 B)</v>
      </c>
      <c r="E187" s="114" t="str">
        <f>System資料複製!E187</f>
        <v>RTBM-54678</v>
      </c>
      <c r="F187" s="114" t="str">
        <f>System資料複製!F187</f>
        <v>DTC - Microphone</v>
      </c>
      <c r="G187" s="140" t="str">
        <f>VLOOKUP(F187,Feature統計!A$3:B$130,2,FALSE)</f>
        <v>Diagnostic</v>
      </c>
      <c r="H187" s="114" t="str">
        <f>System資料複製!G187</f>
        <v>Primary</v>
      </c>
      <c r="I187" s="28" t="s">
        <v>7163</v>
      </c>
      <c r="J187" s="26"/>
      <c r="K187" s="26" t="s">
        <v>7199</v>
      </c>
      <c r="L187" s="26"/>
      <c r="M187" s="26"/>
      <c r="N187" s="26"/>
      <c r="O187" s="114"/>
      <c r="P187" s="26"/>
      <c r="Q187" s="26" t="s">
        <v>7198</v>
      </c>
    </row>
    <row r="188" spans="1:17" ht="37.5" hidden="1" customHeight="1" x14ac:dyDescent="0.4">
      <c r="A188" s="114" t="str">
        <f>System資料複製!A188</f>
        <v>RTBM-98653</v>
      </c>
      <c r="B188" s="114" t="str">
        <f>System資料複製!B188</f>
        <v>Pass</v>
      </c>
      <c r="C188" s="114" t="str">
        <f>System資料複製!C188</f>
        <v>SYS 5.1</v>
      </c>
      <c r="D188" s="138" t="str">
        <f>System資料複製!D188</f>
        <v>RTBM-98653 - The BuB shall be recharged only when the engine is running (in parc mode or not in parc mode), for charging and charging-stop conditions (REQ-0495475 A)</v>
      </c>
      <c r="E188" s="114" t="str">
        <f>System資料複製!E188</f>
        <v>RTBM-54678</v>
      </c>
      <c r="F188" s="114" t="str">
        <f>System資料複製!F188</f>
        <v>DTC - Microphone</v>
      </c>
      <c r="G188" s="140" t="str">
        <f>VLOOKUP(F188,Feature統計!A$3:B$130,2,FALSE)</f>
        <v>Diagnostic</v>
      </c>
      <c r="H188" s="114" t="str">
        <f>System資料複製!G188</f>
        <v>Primary</v>
      </c>
      <c r="I188" s="28" t="s">
        <v>7163</v>
      </c>
      <c r="J188" s="26"/>
      <c r="K188" s="26"/>
      <c r="L188" s="26"/>
      <c r="M188" s="26"/>
      <c r="N188" s="26" t="s">
        <v>7345</v>
      </c>
      <c r="O188" s="114"/>
      <c r="P188" s="26"/>
      <c r="Q188" s="26"/>
    </row>
    <row r="189" spans="1:17" ht="37.5" customHeight="1" x14ac:dyDescent="0.4">
      <c r="A189" s="114" t="str">
        <f>System資料複製!A189</f>
        <v>RTBM-57113</v>
      </c>
      <c r="B189" s="114" t="str">
        <f>System資料複製!B189</f>
        <v>Pass</v>
      </c>
      <c r="C189" s="114" t="str">
        <f>System資料複製!C189</f>
        <v>SYS 5.1</v>
      </c>
      <c r="D189" s="138" t="str">
        <f>System資料複製!D189</f>
        <v>RTBM-57113 - The TCU shall be able to detect a positive short circuit (CC+) with the microphone in all life situation such described in the Lifecycle document [RSP-0002604] [Monitoring strategy to be defined] (REQ-0495506 B)</v>
      </c>
      <c r="E189" s="114" t="str">
        <f>System資料複製!E189</f>
        <v>RTBM-54679</v>
      </c>
      <c r="F189" s="114" t="str">
        <f>System資料複製!F189</f>
        <v>DTC - Microphone</v>
      </c>
      <c r="G189" s="140" t="str">
        <f>VLOOKUP(F189,Feature統計!A$3:B$130,2,FALSE)</f>
        <v>Diagnostic</v>
      </c>
      <c r="H189" s="114" t="str">
        <f>System資料複製!G189</f>
        <v>Primary</v>
      </c>
      <c r="I189" s="28" t="s">
        <v>7163</v>
      </c>
      <c r="J189" s="26"/>
      <c r="K189" s="26" t="s">
        <v>7163</v>
      </c>
      <c r="L189" s="26"/>
      <c r="M189" s="26"/>
      <c r="N189" s="26"/>
      <c r="O189" s="114"/>
      <c r="P189" s="26"/>
      <c r="Q189" s="26" t="s">
        <v>7198</v>
      </c>
    </row>
    <row r="190" spans="1:17" ht="37.5" hidden="1" customHeight="1" x14ac:dyDescent="0.4">
      <c r="A190" s="114" t="str">
        <f>System資料複製!A190</f>
        <v>RTBM-46838</v>
      </c>
      <c r="B190" s="114" t="str">
        <f>System資料複製!B190</f>
        <v>StagePass</v>
      </c>
      <c r="C190" s="114" t="str">
        <f>System資料複製!C190</f>
        <v>SYS 5.2</v>
      </c>
      <c r="D190" s="138" t="str">
        <f>System資料複製!D190</f>
        <v>RTBM-46838 - EQ/IC 02: RESISTANCE TO PULSES 3A AND 3B</v>
      </c>
      <c r="E190" s="114" t="str">
        <f>System資料複製!E190</f>
        <v>RTBM-54680</v>
      </c>
      <c r="F190" s="114" t="str">
        <f>System資料複製!F190</f>
        <v>B21 7110 - ELECTRICAL RESISTANCE</v>
      </c>
      <c r="G190" s="140" t="str">
        <f>VLOOKUP(F190,Feature統計!A$3:B$130,2,FALSE)</f>
        <v>Quality</v>
      </c>
      <c r="H190" s="114" t="str">
        <f>System資料複製!G190</f>
        <v>Medium</v>
      </c>
      <c r="I190" s="28" t="s">
        <v>7189</v>
      </c>
      <c r="J190" s="26"/>
      <c r="K190" s="26"/>
      <c r="L190" s="26"/>
      <c r="M190" s="26"/>
      <c r="N190" s="26"/>
      <c r="O190" s="114"/>
      <c r="P190" s="26"/>
      <c r="Q190" s="26"/>
    </row>
    <row r="191" spans="1:17" ht="37.5" hidden="1" customHeight="1" x14ac:dyDescent="0.4">
      <c r="A191" s="114" t="str">
        <f>System資料複製!A191</f>
        <v>RTBM-43967</v>
      </c>
      <c r="B191" s="114" t="str">
        <f>System資料複製!B191</f>
        <v>Reviewed</v>
      </c>
      <c r="C191" s="114" t="str">
        <f>System資料複製!C191</f>
        <v>SYS 5.1</v>
      </c>
      <c r="D191" s="138" t="str">
        <f>System資料複製!D191</f>
        <v>RTBM-43967 - The TCU shall be able to read the state of each WIFI antenna 1 : Functional or dysfunctional (REQ-0495499 B)</v>
      </c>
      <c r="E191" s="114" t="str">
        <f>System資料複製!E191</f>
        <v>RTBM-54681</v>
      </c>
      <c r="F191" s="114" t="str">
        <f>System資料複製!F191</f>
        <v>Out of scope</v>
      </c>
      <c r="G191" s="140" t="e">
        <f>VLOOKUP(F191,Feature統計!A$3:B$130,2,FALSE)</f>
        <v>#N/A</v>
      </c>
      <c r="H191" s="114" t="str">
        <f>System資料複製!G191</f>
        <v>Medium</v>
      </c>
      <c r="I191" s="28" t="s">
        <v>7189</v>
      </c>
      <c r="J191" s="26"/>
      <c r="K191" s="26"/>
      <c r="L191" s="26"/>
      <c r="M191" s="26"/>
      <c r="N191" s="26"/>
      <c r="O191" s="114"/>
      <c r="P191" s="26"/>
      <c r="Q191" s="26"/>
    </row>
    <row r="192" spans="1:17" ht="37.5" hidden="1" customHeight="1" x14ac:dyDescent="0.4">
      <c r="A192" s="114" t="str">
        <f>System資料複製!A192</f>
        <v>RTBM-46854</v>
      </c>
      <c r="B192" s="114" t="str">
        <f>System資料複製!B192</f>
        <v>StagePass</v>
      </c>
      <c r="C192" s="114" t="str">
        <f>System資料複製!C192</f>
        <v>SYS 5.2</v>
      </c>
      <c r="D192" s="138" t="str">
        <f>System資料複製!D192</f>
        <v>RTBM-46854 - EQ/IR 05: IMMUNITY TO ONBOARD TRANSMITTERS</v>
      </c>
      <c r="E192" s="114" t="str">
        <f>System資料複製!E192</f>
        <v>RTBM-54682</v>
      </c>
      <c r="F192" s="114" t="str">
        <f>System資料複製!F192</f>
        <v>B21 7110 - EMC IMMUNITY</v>
      </c>
      <c r="G192" s="140" t="str">
        <f>VLOOKUP(F192,Feature統計!A$3:B$130,2,FALSE)</f>
        <v>Quality</v>
      </c>
      <c r="H192" s="114" t="str">
        <f>System資料複製!G192</f>
        <v>Medium</v>
      </c>
      <c r="I192" s="28" t="s">
        <v>7189</v>
      </c>
      <c r="J192" s="26"/>
      <c r="K192" s="26"/>
      <c r="L192" s="26"/>
      <c r="M192" s="26"/>
      <c r="N192" s="26"/>
      <c r="O192" s="114"/>
      <c r="P192" s="26"/>
      <c r="Q192" s="26"/>
    </row>
    <row r="193" spans="1:17" ht="37.5" hidden="1" customHeight="1" x14ac:dyDescent="0.4">
      <c r="A193" s="114" t="str">
        <f>System資料複製!A193</f>
        <v>RTBM-44077</v>
      </c>
      <c r="B193" s="114" t="str">
        <f>System資料複製!B193</f>
        <v>StagePass</v>
      </c>
      <c r="C193" s="114" t="str">
        <f>System資料複製!C193</f>
        <v>SYS 5.1</v>
      </c>
      <c r="D193" s="138" t="str">
        <f>System資料複製!D193</f>
        <v>RTBM-44077 - Power On/Off Bench - Bench</v>
      </c>
      <c r="E193" s="114" t="str">
        <f>System資料複製!E193</f>
        <v>RTBM-54683</v>
      </c>
      <c r="F193" s="114" t="str">
        <f>System資料複製!F193</f>
        <v>Main Power Supply</v>
      </c>
      <c r="G193" s="140" t="str">
        <f>VLOOKUP(F193,Feature統計!A$3:B$130,2,FALSE)</f>
        <v>Quality</v>
      </c>
      <c r="H193" s="114" t="str">
        <f>System資料複製!G193</f>
        <v>Medium</v>
      </c>
      <c r="I193" s="28" t="s">
        <v>7189</v>
      </c>
      <c r="J193" s="26"/>
      <c r="K193" s="26"/>
      <c r="L193" s="26"/>
      <c r="M193" s="26"/>
      <c r="N193" s="26"/>
      <c r="O193" s="114"/>
      <c r="P193" s="26"/>
      <c r="Q193" s="26"/>
    </row>
    <row r="194" spans="1:17" ht="37.5" hidden="1" customHeight="1" x14ac:dyDescent="0.4">
      <c r="A194" s="114" t="str">
        <f>System資料複製!A194</f>
        <v>RTBM-51830</v>
      </c>
      <c r="B194" s="114" t="str">
        <f>System資料複製!B194</f>
        <v>StagePass</v>
      </c>
      <c r="C194" s="114" t="str">
        <f>System資料複製!C194</f>
        <v>SYS 5.1</v>
      </c>
      <c r="D194" s="138" t="str">
        <f>System資料複製!D194</f>
        <v>RTBM-51830 - Power</v>
      </c>
      <c r="E194" s="114" t="str">
        <f>System資料複製!E194</f>
        <v>RTBM-54683</v>
      </c>
      <c r="F194" s="114" t="str">
        <f>System資料複製!F194</f>
        <v>Main Power Supply</v>
      </c>
      <c r="G194" s="140" t="str">
        <f>VLOOKUP(F194,Feature統計!A$3:B$130,2,FALSE)</f>
        <v>Quality</v>
      </c>
      <c r="H194" s="114" t="str">
        <f>System資料複製!G194</f>
        <v>Primary</v>
      </c>
      <c r="I194" s="28" t="s">
        <v>7163</v>
      </c>
      <c r="J194" s="26" t="s">
        <v>7163</v>
      </c>
      <c r="K194" s="26"/>
      <c r="L194" s="26"/>
      <c r="M194" s="26" t="s">
        <v>7163</v>
      </c>
      <c r="N194" s="26"/>
      <c r="O194" s="114" t="s">
        <v>7200</v>
      </c>
      <c r="P194" s="26"/>
      <c r="Q194" s="26"/>
    </row>
    <row r="195" spans="1:17" ht="37.5" hidden="1" customHeight="1" x14ac:dyDescent="0.4">
      <c r="A195" s="114" t="str">
        <f>System資料複製!A195</f>
        <v>RTBM-52584</v>
      </c>
      <c r="B195" s="114" t="str">
        <f>System資料複製!B195</f>
        <v>StagePass</v>
      </c>
      <c r="C195" s="114" t="str">
        <f>System資料複製!C195</f>
        <v>SYS 5.1</v>
      </c>
      <c r="D195" s="138" t="str">
        <f>System資料複製!D195</f>
        <v>RTBM-52584 - The TCU with +PERM power supply shall comply with 100 switching cycles minimum (case of battery disconnection) (REQ-0495493 B)</v>
      </c>
      <c r="E195" s="114" t="str">
        <f>System資料複製!E195</f>
        <v>RTBM-54683</v>
      </c>
      <c r="F195" s="114" t="str">
        <f>System資料複製!F195</f>
        <v>Main Power Supply</v>
      </c>
      <c r="G195" s="140" t="str">
        <f>VLOOKUP(F195,Feature統計!A$3:B$130,2,FALSE)</f>
        <v>Quality</v>
      </c>
      <c r="H195" s="114" t="str">
        <f>System資料複製!G195</f>
        <v>Medium</v>
      </c>
      <c r="I195" s="28" t="s">
        <v>7189</v>
      </c>
      <c r="J195" s="26"/>
      <c r="K195" s="26"/>
      <c r="L195" s="26"/>
      <c r="M195" s="26"/>
      <c r="N195" s="26"/>
      <c r="O195" s="114"/>
      <c r="P195" s="26"/>
      <c r="Q195" s="26"/>
    </row>
    <row r="196" spans="1:17" ht="37.5" hidden="1" customHeight="1" x14ac:dyDescent="0.4">
      <c r="A196" s="114" t="str">
        <f>System資料複製!A196</f>
        <v>RTBM-44101</v>
      </c>
      <c r="B196" s="114" t="str">
        <f>System資料複製!B196</f>
        <v>Pass</v>
      </c>
      <c r="C196" s="114" t="str">
        <f>System資料複製!C196</f>
        <v>SYS 5.1</v>
      </c>
      <c r="D196" s="138" t="str">
        <f>System資料複製!D196</f>
        <v>RTBM-44101 - The BuB capacity and the charging strategy shall comply with the XCALL [RSP-0001242] and SVT [RSP-0001945] specifications (REQ-0495487 B)</v>
      </c>
      <c r="E196" s="114" t="str">
        <f>System資料複製!E196</f>
        <v>RTBM-54684</v>
      </c>
      <c r="F196" s="114" t="str">
        <f>System資料複製!F196</f>
        <v>Back-Up Battery</v>
      </c>
      <c r="G196" s="140" t="str">
        <f>VLOOKUP(F196,Feature統計!A$3:B$130,2,FALSE)</f>
        <v>Quality</v>
      </c>
      <c r="H196" s="114" t="str">
        <f>System資料複製!G196</f>
        <v>Primary</v>
      </c>
      <c r="I196" s="28" t="s">
        <v>7189</v>
      </c>
      <c r="J196" s="26"/>
      <c r="K196" s="26"/>
      <c r="L196" s="26"/>
      <c r="M196" s="26"/>
      <c r="N196" s="26"/>
      <c r="O196" s="114" t="s">
        <v>7212</v>
      </c>
      <c r="P196" s="26"/>
      <c r="Q196" s="26"/>
    </row>
    <row r="197" spans="1:17" ht="37.5" hidden="1" customHeight="1" x14ac:dyDescent="0.4">
      <c r="A197" s="114" t="str">
        <f>System資料複製!A197</f>
        <v>RTBM-46836</v>
      </c>
      <c r="B197" s="114" t="str">
        <f>System資料複製!B197</f>
        <v>StagePass</v>
      </c>
      <c r="C197" s="114" t="str">
        <f>System資料複製!C197</f>
        <v>SYS 5.2</v>
      </c>
      <c r="D197" s="138" t="str">
        <f>System資料複製!D197</f>
        <v>RTBM-46836 - EQ/IC 01: RESISTANCE TO THE PULSES 1 AND 2A</v>
      </c>
      <c r="E197" s="114" t="str">
        <f>System資料複製!E197</f>
        <v>RTBM-54685</v>
      </c>
      <c r="F197" s="114" t="str">
        <f>System資料複製!F197</f>
        <v>B21 7110 - ELECTRICAL RESISTANCE</v>
      </c>
      <c r="G197" s="140" t="str">
        <f>VLOOKUP(F197,Feature統計!A$3:B$130,2,FALSE)</f>
        <v>Quality</v>
      </c>
      <c r="H197" s="114" t="str">
        <f>System資料複製!G197</f>
        <v>Medium</v>
      </c>
      <c r="I197" s="28" t="s">
        <v>7189</v>
      </c>
      <c r="J197" s="26"/>
      <c r="K197" s="26"/>
      <c r="L197" s="26"/>
      <c r="M197" s="26"/>
      <c r="N197" s="26"/>
      <c r="O197" s="114"/>
      <c r="P197" s="26"/>
      <c r="Q197" s="26"/>
    </row>
    <row r="198" spans="1:17" ht="37.5" hidden="1" customHeight="1" x14ac:dyDescent="0.4">
      <c r="A198" s="114" t="str">
        <f>System資料複製!A198</f>
        <v>RTBM-46836</v>
      </c>
      <c r="B198" s="114" t="str">
        <f>System資料複製!B198</f>
        <v>StagePass</v>
      </c>
      <c r="C198" s="114" t="str">
        <f>System資料複製!C198</f>
        <v>SYS 5.2</v>
      </c>
      <c r="D198" s="138" t="str">
        <f>System資料複製!D198</f>
        <v>RTBM-46836 - EQ/IC 01: RESISTANCE TO THE PULSES 1 AND 2A</v>
      </c>
      <c r="E198" s="114" t="str">
        <f>System資料複製!E198</f>
        <v>RTBM-54686</v>
      </c>
      <c r="F198" s="114" t="str">
        <f>System資料複製!F198</f>
        <v>B21 7110 - ELECTRICAL RESISTANCE</v>
      </c>
      <c r="G198" s="140" t="str">
        <f>VLOOKUP(F198,Feature統計!A$3:B$130,2,FALSE)</f>
        <v>Quality</v>
      </c>
      <c r="H198" s="114" t="str">
        <f>System資料複製!G198</f>
        <v>Medium</v>
      </c>
      <c r="I198" s="28" t="s">
        <v>7189</v>
      </c>
      <c r="J198" s="26"/>
      <c r="K198" s="26"/>
      <c r="L198" s="26"/>
      <c r="M198" s="26"/>
      <c r="N198" s="26"/>
      <c r="O198" s="114"/>
      <c r="P198" s="26"/>
      <c r="Q198" s="26"/>
    </row>
    <row r="199" spans="1:17" ht="37.5" customHeight="1" x14ac:dyDescent="0.4">
      <c r="A199" s="114" t="str">
        <f>System資料複製!A199</f>
        <v>RTBM-44100</v>
      </c>
      <c r="B199" s="114" t="str">
        <f>System資料複製!B199</f>
        <v>Pass</v>
      </c>
      <c r="C199" s="114" t="str">
        <f>System資料複製!C199</f>
        <v>SYS 5.1</v>
      </c>
      <c r="D199" s="138" t="str">
        <f>System資料複製!D199</f>
        <v>RTBM-44100 - The BuB shall be recharged only when the engine is running (in parc mode or not in parc mode) (REQ-0495475 A)</v>
      </c>
      <c r="E199" s="114" t="str">
        <f>System資料複製!E199</f>
        <v>RTBM-54687</v>
      </c>
      <c r="F199" s="114" t="str">
        <f>System資料複製!F199</f>
        <v>BuB charging</v>
      </c>
      <c r="G199" s="140" t="str">
        <f>VLOOKUP(F199,Feature統計!A$3:B$130,2,FALSE)</f>
        <v>Quality</v>
      </c>
      <c r="H199" s="114" t="str">
        <f>System資料複製!G199</f>
        <v>Primary</v>
      </c>
      <c r="I199" s="28" t="s">
        <v>7163</v>
      </c>
      <c r="J199" s="26"/>
      <c r="K199" s="26" t="s">
        <v>7163</v>
      </c>
      <c r="L199" s="26"/>
      <c r="M199" s="26"/>
      <c r="N199" s="26"/>
      <c r="O199" s="114"/>
      <c r="P199" s="26"/>
      <c r="Q199" s="26" t="s">
        <v>7198</v>
      </c>
    </row>
    <row r="200" spans="1:17" ht="37.5" customHeight="1" x14ac:dyDescent="0.4">
      <c r="A200" s="114" t="str">
        <f>System資料複製!A200</f>
        <v>RTBM-57141</v>
      </c>
      <c r="B200" s="114" t="str">
        <f>System資料複製!B200</f>
        <v>Pass</v>
      </c>
      <c r="C200" s="114" t="str">
        <f>System資料複製!C200</f>
        <v>SYS 5.1</v>
      </c>
      <c r="D200" s="138" t="str">
        <f>System資料複製!D200</f>
        <v>RTBM-57141 - The TCU shall be able to detect if the speakers are disconnected [Monitoring strategy to be defined] (REQ-0495473 B)</v>
      </c>
      <c r="E200" s="114" t="str">
        <f>System資料複製!E200</f>
        <v>RTBM-54688</v>
      </c>
      <c r="F200" s="114" t="str">
        <f>System資料複製!F200</f>
        <v>DTC - Loudspeaker</v>
      </c>
      <c r="G200" s="140" t="str">
        <f>VLOOKUP(F200,Feature統計!A$3:B$130,2,FALSE)</f>
        <v>Diagnostic</v>
      </c>
      <c r="H200" s="114" t="str">
        <f>System資料複製!G200</f>
        <v>Primary</v>
      </c>
      <c r="I200" s="28" t="s">
        <v>7163</v>
      </c>
      <c r="J200" s="26"/>
      <c r="K200" s="26" t="s">
        <v>7163</v>
      </c>
      <c r="L200" s="26"/>
      <c r="M200" s="26"/>
      <c r="N200" s="26"/>
      <c r="O200" s="114"/>
      <c r="P200" s="26"/>
      <c r="Q200" s="26" t="s">
        <v>7198</v>
      </c>
    </row>
    <row r="201" spans="1:17" ht="37.5" hidden="1" customHeight="1" x14ac:dyDescent="0.4">
      <c r="A201" s="114" t="str">
        <f>System資料複製!A201</f>
        <v>RTBM-58299</v>
      </c>
      <c r="B201" s="114" t="str">
        <f>System資料複製!B201</f>
        <v>Reviewed</v>
      </c>
      <c r="C201" s="114" t="str">
        <f>System資料複製!C201</f>
        <v>SYS 5.2</v>
      </c>
      <c r="D201" s="138" t="str">
        <f>System資料複製!D201</f>
        <v>RTBM-58299 - The TCU shall fill the conformity matrix 00839_13_05694 (REQ-0495472 B)</v>
      </c>
      <c r="E201" s="114" t="str">
        <f>System資料複製!E201</f>
        <v>RTBM-54689</v>
      </c>
      <c r="F201" s="114" t="str">
        <f>System資料複製!F201</f>
        <v>Project Documentation</v>
      </c>
      <c r="G201" s="140" t="e">
        <f>VLOOKUP(F201,Feature統計!A$3:B$130,2,FALSE)</f>
        <v>#N/A</v>
      </c>
      <c r="H201" s="114" t="str">
        <f>System資料複製!G201</f>
        <v>Medium</v>
      </c>
      <c r="I201" s="28" t="s">
        <v>7189</v>
      </c>
      <c r="J201" s="26"/>
      <c r="K201" s="26"/>
      <c r="L201" s="26"/>
      <c r="M201" s="26"/>
      <c r="N201" s="26"/>
      <c r="O201" s="114"/>
      <c r="P201" s="26"/>
      <c r="Q201" s="26"/>
    </row>
    <row r="202" spans="1:17" ht="37.5" hidden="1" customHeight="1" x14ac:dyDescent="0.4">
      <c r="A202" s="114" t="str">
        <f>System資料複製!A202</f>
        <v>RTBM-57145</v>
      </c>
      <c r="B202" s="114" t="str">
        <f>System資料複製!B202</f>
        <v>Reviewed</v>
      </c>
      <c r="C202" s="114" t="str">
        <f>System資料複製!C202</f>
        <v>SYS 5.1</v>
      </c>
      <c r="D202" s="138" t="str">
        <f>System資料複製!D202</f>
        <v>RTBM-57145 - The supplier shall provide for each actuator and parameter test defined in the DIAG Messaging (which will be defined later), a method for each diag parameter (REQ-0495470 A)</v>
      </c>
      <c r="E202" s="114" t="str">
        <f>System資料複製!E202</f>
        <v>RTBM-54690</v>
      </c>
      <c r="F202" s="114" t="str">
        <f>System資料複製!F202</f>
        <v>Project Documentation</v>
      </c>
      <c r="G202" s="140" t="e">
        <f>VLOOKUP(F202,Feature統計!A$3:B$130,2,FALSE)</f>
        <v>#N/A</v>
      </c>
      <c r="H202" s="114" t="str">
        <f>System資料複製!G202</f>
        <v>Medium</v>
      </c>
      <c r="I202" s="28" t="s">
        <v>7189</v>
      </c>
      <c r="J202" s="26"/>
      <c r="K202" s="26"/>
      <c r="L202" s="26"/>
      <c r="M202" s="26"/>
      <c r="N202" s="26"/>
      <c r="O202" s="114"/>
      <c r="P202" s="26"/>
      <c r="Q202" s="26"/>
    </row>
    <row r="203" spans="1:17" ht="37.5" hidden="1" customHeight="1" x14ac:dyDescent="0.4">
      <c r="A203" s="114" t="str">
        <f>System資料複製!A203</f>
        <v>RTBM-46834</v>
      </c>
      <c r="B203" s="114" t="str">
        <f>System資料複製!B203</f>
        <v>StagePass</v>
      </c>
      <c r="C203" s="114" t="str">
        <f>System資料複製!C203</f>
        <v>SYS 5.2</v>
      </c>
      <c r="D203" s="138" t="str">
        <f>System資料複製!D203</f>
        <v>RTBM-46834 - EQ/TE 05: RESISTANCE TO GROUND AND TO THE POSITIVE SUPPLY VOLTAGE SHORT CIRCUIT</v>
      </c>
      <c r="E203" s="114" t="str">
        <f>System資料複製!E203</f>
        <v>RTBM-54691</v>
      </c>
      <c r="F203" s="114" t="str">
        <f>System資料複製!F203</f>
        <v>B21 7110 - ELECTRICAL RESISTANCE</v>
      </c>
      <c r="G203" s="140" t="str">
        <f>VLOOKUP(F203,Feature統計!A$3:B$130,2,FALSE)</f>
        <v>Quality</v>
      </c>
      <c r="H203" s="114" t="str">
        <f>System資料複製!G203</f>
        <v>Medium</v>
      </c>
      <c r="I203" s="28" t="s">
        <v>7189</v>
      </c>
      <c r="J203" s="26"/>
      <c r="K203" s="26"/>
      <c r="L203" s="26"/>
      <c r="M203" s="26"/>
      <c r="N203" s="26"/>
      <c r="O203" s="114"/>
      <c r="P203" s="26"/>
      <c r="Q203" s="26"/>
    </row>
    <row r="204" spans="1:17" ht="37.5" customHeight="1" x14ac:dyDescent="0.4">
      <c r="A204" s="114" t="str">
        <f>System資料複製!A204</f>
        <v>RTBM-57154</v>
      </c>
      <c r="B204" s="114" t="str">
        <f>System資料複製!B204</f>
        <v>Pass</v>
      </c>
      <c r="C204" s="114" t="str">
        <f>System資料複製!C204</f>
        <v>SYS 5.1</v>
      </c>
      <c r="D204" s="138" t="str">
        <f>System資料複製!D204</f>
        <v>RTBM-57154 - The TCU shall be able to read the ACALL push state. (REQ-0495447 B)</v>
      </c>
      <c r="E204" s="114" t="str">
        <f>System資料複製!E204</f>
        <v>RTBM-54692</v>
      </c>
      <c r="F204" s="114" t="str">
        <f>System資料複製!F204</f>
        <v>DTC - Acall</v>
      </c>
      <c r="G204" s="140" t="str">
        <f>VLOOKUP(F204,Feature統計!A$3:B$130,2,FALSE)</f>
        <v>Diagnostic</v>
      </c>
      <c r="H204" s="114" t="str">
        <f>System資料複製!G204</f>
        <v>Primary</v>
      </c>
      <c r="I204" s="28" t="s">
        <v>7163</v>
      </c>
      <c r="J204" s="26"/>
      <c r="K204" s="26" t="s">
        <v>7163</v>
      </c>
      <c r="L204" s="26"/>
      <c r="M204" s="26"/>
      <c r="N204" s="26"/>
      <c r="O204" s="114"/>
      <c r="P204" s="26"/>
      <c r="Q204" s="26" t="s">
        <v>7198</v>
      </c>
    </row>
    <row r="205" spans="1:17" ht="37.5" customHeight="1" x14ac:dyDescent="0.4">
      <c r="A205" s="114" t="str">
        <f>System資料複製!A205</f>
        <v>RTBM-57155</v>
      </c>
      <c r="B205" s="114" t="str">
        <f>System資料複製!B205</f>
        <v>Pass</v>
      </c>
      <c r="C205" s="114" t="str">
        <f>System資料複製!C205</f>
        <v>SYS 5.1</v>
      </c>
      <c r="D205" s="138" t="str">
        <f>System資料複製!D205</f>
        <v>RTBM-57155 - The TCU shall be able to read the ECALL push state. (REQ-0495445 B)</v>
      </c>
      <c r="E205" s="114" t="str">
        <f>System資料複製!E205</f>
        <v>RTBM-54694</v>
      </c>
      <c r="F205" s="114" t="str">
        <f>System資料複製!F205</f>
        <v>DTC - Ecall</v>
      </c>
      <c r="G205" s="140" t="str">
        <f>VLOOKUP(F205,Feature統計!A$3:B$130,2,FALSE)</f>
        <v>Diagnostic</v>
      </c>
      <c r="H205" s="114" t="str">
        <f>System資料複製!G205</f>
        <v>Primary</v>
      </c>
      <c r="I205" s="28" t="s">
        <v>7163</v>
      </c>
      <c r="J205" s="26"/>
      <c r="K205" s="26" t="s">
        <v>7198</v>
      </c>
      <c r="L205" s="26"/>
      <c r="M205" s="26"/>
      <c r="N205" s="26"/>
      <c r="O205" s="114"/>
      <c r="P205" s="26"/>
      <c r="Q205" s="26" t="s">
        <v>7198</v>
      </c>
    </row>
    <row r="206" spans="1:17" ht="37.5" hidden="1" customHeight="1" x14ac:dyDescent="0.4">
      <c r="A206" s="114" t="str">
        <f>System資料複製!A206</f>
        <v>RTBM-57156</v>
      </c>
      <c r="B206" s="114" t="str">
        <f>System資料複製!B206</f>
        <v>Pass</v>
      </c>
      <c r="C206" s="114" t="str">
        <f>System資料複製!C206</f>
        <v>SYS 5.1</v>
      </c>
      <c r="D206" s="138" t="str">
        <f>System資料複製!D206</f>
        <v>RTBM-57156 - In service watcher mode, the TCU shall consume less than or equal to 1 Ah over one month for a power supply voltage of 13V at +37°C. (REQ-0495433 B)</v>
      </c>
      <c r="E206" s="114" t="str">
        <f>System資料複製!E206</f>
        <v>RTBM-54695</v>
      </c>
      <c r="F206" s="114" t="str">
        <f>System資料複製!F206</f>
        <v>Lifecycle status informations</v>
      </c>
      <c r="G206" s="140" t="str">
        <f>VLOOKUP(F206,Feature統計!A$3:B$130,2,FALSE)</f>
        <v>Electrical Engineering</v>
      </c>
      <c r="H206" s="114" t="str">
        <f>System資料複製!G206</f>
        <v>Medium</v>
      </c>
      <c r="I206" s="28" t="s">
        <v>7189</v>
      </c>
      <c r="J206" s="26"/>
      <c r="K206" s="26"/>
      <c r="L206" s="26"/>
      <c r="M206" s="26"/>
      <c r="N206" s="26"/>
      <c r="O206" s="114"/>
      <c r="P206" s="26"/>
      <c r="Q206" s="26"/>
    </row>
    <row r="207" spans="1:17" ht="37.5" hidden="1" customHeight="1" x14ac:dyDescent="0.4">
      <c r="A207" s="114" t="str">
        <f>System資料複製!A207</f>
        <v>RTBM-46851</v>
      </c>
      <c r="B207" s="114" t="str">
        <f>System資料複製!B207</f>
        <v>StagePass</v>
      </c>
      <c r="C207" s="114" t="str">
        <f>System資料複製!C207</f>
        <v>SYS 5.2</v>
      </c>
      <c r="D207" s="138" t="str">
        <f>System資料複製!D207</f>
        <v>RTBM-46851 - EQ/IR 02: IMMUNITY TO LOW FREQUENCY MAGNETIC FIELD</v>
      </c>
      <c r="E207" s="114" t="str">
        <f>System資料複製!E207</f>
        <v>RTBM-54696</v>
      </c>
      <c r="F207" s="114" t="str">
        <f>System資料複製!F207</f>
        <v>B21 7110 - EMC IMMUNITY</v>
      </c>
      <c r="G207" s="140" t="str">
        <f>VLOOKUP(F207,Feature統計!A$3:B$130,2,FALSE)</f>
        <v>Quality</v>
      </c>
      <c r="H207" s="114" t="str">
        <f>System資料複製!G207</f>
        <v>Medium</v>
      </c>
      <c r="I207" s="28" t="s">
        <v>7189</v>
      </c>
      <c r="J207" s="26"/>
      <c r="K207" s="26"/>
      <c r="L207" s="26"/>
      <c r="M207" s="26"/>
      <c r="N207" s="26"/>
      <c r="O207" s="114"/>
      <c r="P207" s="26"/>
      <c r="Q207" s="26"/>
    </row>
    <row r="208" spans="1:17" ht="37.5" hidden="1" customHeight="1" x14ac:dyDescent="0.4">
      <c r="A208" s="114" t="str">
        <f>System資料複製!A208</f>
        <v>RTBM-57159</v>
      </c>
      <c r="B208" s="114" t="str">
        <f>System資料複製!B208</f>
        <v>Reviewed</v>
      </c>
      <c r="C208" s="114" t="str">
        <f>System資料複製!C208</f>
        <v>SYS 5.1</v>
      </c>
      <c r="D208" s="138" t="str">
        <f>System資料複製!D208</f>
        <v>RTBM-57159 - The TCU shall prevent the safety hazardous events such described in the Safety specification [02016_18_01804]. (REQ-0495428 C)</v>
      </c>
      <c r="E208" s="114" t="str">
        <f>System資料複製!E208</f>
        <v>RTBM-54697</v>
      </c>
      <c r="F208" s="114" t="str">
        <f>System資料複製!F208</f>
        <v>Out of scope</v>
      </c>
      <c r="G208" s="140" t="e">
        <f>VLOOKUP(F208,Feature統計!A$3:B$130,2,FALSE)</f>
        <v>#N/A</v>
      </c>
      <c r="H208" s="114" t="str">
        <f>System資料複製!G208</f>
        <v>Medium</v>
      </c>
      <c r="I208" s="28" t="s">
        <v>7189</v>
      </c>
      <c r="J208" s="26"/>
      <c r="K208" s="26"/>
      <c r="L208" s="26"/>
      <c r="M208" s="26"/>
      <c r="N208" s="26"/>
      <c r="O208" s="114"/>
      <c r="P208" s="26"/>
      <c r="Q208" s="26"/>
    </row>
    <row r="209" spans="1:17" ht="37.5" hidden="1" customHeight="1" x14ac:dyDescent="0.4">
      <c r="A209" s="114" t="str">
        <f>System資料複製!A209</f>
        <v>RTBM-46834</v>
      </c>
      <c r="B209" s="114" t="str">
        <f>System資料複製!B209</f>
        <v>StagePass</v>
      </c>
      <c r="C209" s="114" t="str">
        <f>System資料複製!C209</f>
        <v>SYS 5.2</v>
      </c>
      <c r="D209" s="138" t="str">
        <f>System資料複製!D209</f>
        <v>RTBM-46834 - EQ/TE 05: RESISTANCE TO GROUND AND TO THE POSITIVE SUPPLY VOLTAGE SHORT CIRCUIT</v>
      </c>
      <c r="E209" s="114" t="str">
        <f>System資料複製!E209</f>
        <v>RTBM-54698</v>
      </c>
      <c r="F209" s="114" t="str">
        <f>System資料複製!F209</f>
        <v>B21 7110 - ELECTRICAL RESISTANCE</v>
      </c>
      <c r="G209" s="140" t="str">
        <f>VLOOKUP(F209,Feature統計!A$3:B$130,2,FALSE)</f>
        <v>Quality</v>
      </c>
      <c r="H209" s="114" t="str">
        <f>System資料複製!G209</f>
        <v>Medium</v>
      </c>
      <c r="I209" s="28" t="s">
        <v>7189</v>
      </c>
      <c r="J209" s="26"/>
      <c r="K209" s="26"/>
      <c r="L209" s="26"/>
      <c r="M209" s="26"/>
      <c r="N209" s="26"/>
      <c r="O209" s="114"/>
      <c r="P209" s="26"/>
      <c r="Q209" s="26"/>
    </row>
    <row r="210" spans="1:17" ht="37.5" hidden="1" customHeight="1" x14ac:dyDescent="0.4">
      <c r="A210" s="114" t="str">
        <f>System資料複製!A210</f>
        <v>RTBM-44333</v>
      </c>
      <c r="B210" s="114" t="str">
        <f>System資料複製!B210</f>
        <v>On-going</v>
      </c>
      <c r="C210" s="114" t="str">
        <f>System資料複製!C210</f>
        <v>SYS 5.1</v>
      </c>
      <c r="D210" s="138" t="str">
        <f>System資料複製!D210</f>
        <v>RTBM-44333 - The TCU WiFi antenna shall provide a minimum of 100Mbps link-rate in hotspot-mode when connected to a standard 802.11x client device at a distance of 20m (modem performances are those defined in IEEE802.11(2017)) (REQ-0495410 C)</v>
      </c>
      <c r="E210" s="114" t="str">
        <f>System資料複製!E210</f>
        <v>RTBM-54699</v>
      </c>
      <c r="F210" s="114" t="str">
        <f>System資料複製!F210</f>
        <v>Out of scope</v>
      </c>
      <c r="G210" s="140" t="e">
        <f>VLOOKUP(F210,Feature統計!A$3:B$130,2,FALSE)</f>
        <v>#N/A</v>
      </c>
      <c r="H210" s="114" t="str">
        <f>System資料複製!G210</f>
        <v>Medium</v>
      </c>
      <c r="I210" s="28" t="s">
        <v>7189</v>
      </c>
      <c r="J210" s="26"/>
      <c r="K210" s="26"/>
      <c r="L210" s="26"/>
      <c r="M210" s="26"/>
      <c r="N210" s="26"/>
      <c r="O210" s="114"/>
      <c r="P210" s="26"/>
      <c r="Q210" s="26"/>
    </row>
    <row r="211" spans="1:17" ht="37.5" hidden="1" customHeight="1" x14ac:dyDescent="0.4">
      <c r="A211" s="114" t="str">
        <f>System資料複製!A211</f>
        <v>RTBM-49671</v>
      </c>
      <c r="B211" s="114" t="str">
        <f>System資料複製!B211</f>
        <v>StagePass</v>
      </c>
      <c r="C211" s="114" t="str">
        <f>System資料複製!C211</f>
        <v>SYS 5.1</v>
      </c>
      <c r="D211" s="138" t="str">
        <f>System資料複製!D211</f>
        <v>RTBM-49671 - Hotspot mode_Maximum throughput with WiFi 2.4G mode</v>
      </c>
      <c r="E211" s="114" t="str">
        <f>System資料複製!E211</f>
        <v>RTBM-54699</v>
      </c>
      <c r="F211" s="114" t="str">
        <f>System資料複製!F211</f>
        <v>Out of scope</v>
      </c>
      <c r="G211" s="140" t="e">
        <f>VLOOKUP(F211,Feature統計!A$3:B$130,2,FALSE)</f>
        <v>#N/A</v>
      </c>
      <c r="H211" s="114" t="str">
        <f>System資料複製!G211</f>
        <v>Low</v>
      </c>
      <c r="I211" s="28" t="s">
        <v>7189</v>
      </c>
      <c r="J211" s="26"/>
      <c r="K211" s="26"/>
      <c r="L211" s="26"/>
      <c r="M211" s="26"/>
      <c r="N211" s="26"/>
      <c r="O211" s="114"/>
      <c r="P211" s="26"/>
      <c r="Q211" s="26"/>
    </row>
    <row r="212" spans="1:17" ht="37.5" hidden="1" customHeight="1" x14ac:dyDescent="0.4">
      <c r="A212" s="114" t="str">
        <f>System資料複製!A212</f>
        <v>RTBM-49672</v>
      </c>
      <c r="B212" s="114" t="str">
        <f>System資料複製!B212</f>
        <v>StagePass</v>
      </c>
      <c r="C212" s="114" t="str">
        <f>System資料複製!C212</f>
        <v>SYS 5.1</v>
      </c>
      <c r="D212" s="138" t="str">
        <f>System資料複製!D212</f>
        <v>RTBM-49672 - Hotspot mode_Maximum throughput with WiFi 5G mode</v>
      </c>
      <c r="E212" s="114" t="str">
        <f>System資料複製!E212</f>
        <v>RTBM-54699</v>
      </c>
      <c r="F212" s="114" t="str">
        <f>System資料複製!F212</f>
        <v>Out of scope</v>
      </c>
      <c r="G212" s="140" t="e">
        <f>VLOOKUP(F212,Feature統計!A$3:B$130,2,FALSE)</f>
        <v>#N/A</v>
      </c>
      <c r="H212" s="114" t="str">
        <f>System資料複製!G212</f>
        <v>Low</v>
      </c>
      <c r="I212" s="28" t="s">
        <v>7189</v>
      </c>
      <c r="J212" s="26"/>
      <c r="K212" s="26"/>
      <c r="L212" s="26"/>
      <c r="M212" s="26"/>
      <c r="N212" s="26"/>
      <c r="O212" s="114"/>
      <c r="P212" s="26"/>
      <c r="Q212" s="26"/>
    </row>
    <row r="213" spans="1:17" ht="37.5" hidden="1" customHeight="1" x14ac:dyDescent="0.4">
      <c r="A213" s="114" t="str">
        <f>System資料複製!A213</f>
        <v>RTBM-44327</v>
      </c>
      <c r="B213" s="114" t="str">
        <f>System資料複製!B213</f>
        <v>Reviewed</v>
      </c>
      <c r="C213" s="114" t="str">
        <f>System資料複製!C213</f>
        <v>SYS 5.1</v>
      </c>
      <c r="D213" s="138" t="str">
        <f>System資料複製!D213</f>
        <v>RTBM-44327 - The TCU WiFi solution shall be RF-compliant in all PSA Group target markets (REQ-0495404 B)</v>
      </c>
      <c r="E213" s="114" t="str">
        <f>System資料複製!E213</f>
        <v>RTBM-54701</v>
      </c>
      <c r="F213" s="114" t="str">
        <f>System資料複製!F213</f>
        <v>Not testable - Notice or guideline</v>
      </c>
      <c r="G213" s="140" t="e">
        <f>VLOOKUP(F213,Feature統計!A$3:B$130,2,FALSE)</f>
        <v>#N/A</v>
      </c>
      <c r="H213" s="114" t="str">
        <f>System資料複製!G213</f>
        <v>Medium</v>
      </c>
      <c r="I213" s="28" t="s">
        <v>7189</v>
      </c>
      <c r="J213" s="26"/>
      <c r="K213" s="26"/>
      <c r="L213" s="26"/>
      <c r="M213" s="26"/>
      <c r="N213" s="26"/>
      <c r="O213" s="114"/>
      <c r="P213" s="26"/>
      <c r="Q213" s="26"/>
    </row>
    <row r="214" spans="1:17" ht="37.5" hidden="1" customHeight="1" x14ac:dyDescent="0.4">
      <c r="A214" s="114" t="str">
        <f>System資料複製!A214</f>
        <v>RTBM-44096</v>
      </c>
      <c r="B214" s="114" t="str">
        <f>System資料複製!B214</f>
        <v>StagePass</v>
      </c>
      <c r="C214" s="114" t="str">
        <f>System資料複製!C214</f>
        <v>SYS 5.1</v>
      </c>
      <c r="D214" s="138" t="str">
        <f>System資料複製!D214</f>
        <v>RTBM-44096 - The transition from a +PERM power supply to the BuB power supply shall not interrupt an emergency or a breakdown call process (REQ-0495400 A)</v>
      </c>
      <c r="E214" s="114" t="str">
        <f>System資料複製!E214</f>
        <v>RTBM-54702</v>
      </c>
      <c r="F214" s="114" t="str">
        <f>System資料複製!F214</f>
        <v>Backup Battery Handle</v>
      </c>
      <c r="G214" s="140" t="str">
        <f>VLOOKUP(F214,Feature統計!A$3:B$130,2,FALSE)</f>
        <v>Quality</v>
      </c>
      <c r="H214" s="114" t="str">
        <f>System資料複製!G214</f>
        <v>Primary</v>
      </c>
      <c r="I214" s="28" t="s">
        <v>7189</v>
      </c>
      <c r="J214" s="26"/>
      <c r="K214" s="26"/>
      <c r="L214" s="26"/>
      <c r="M214" s="26"/>
      <c r="N214" s="26"/>
      <c r="O214" s="114" t="s">
        <v>7218</v>
      </c>
      <c r="P214" s="26"/>
      <c r="Q214" s="26"/>
    </row>
    <row r="215" spans="1:17" ht="37.5" hidden="1" customHeight="1" x14ac:dyDescent="0.4">
      <c r="A215" s="114" t="str">
        <f>System資料複製!A215</f>
        <v>RTBM-51841</v>
      </c>
      <c r="B215" s="114" t="str">
        <f>System資料複製!B215</f>
        <v>StagePass</v>
      </c>
      <c r="C215" s="114" t="str">
        <f>System資料複製!C215</f>
        <v>SYS 5.1</v>
      </c>
      <c r="D215" s="138" t="str">
        <f>System資料複製!D215</f>
        <v>RTBM-51841 - GNSS (GPS)</v>
      </c>
      <c r="E215" s="114" t="str">
        <f>System資料複製!E215</f>
        <v>RTBM-54703</v>
      </c>
      <c r="F215" s="114" t="str">
        <f>System資料複製!F215</f>
        <v>GNSS Antenna</v>
      </c>
      <c r="G215" s="140" t="str">
        <f>VLOOKUP(F215,Feature統計!A$3:B$130,2,FALSE)</f>
        <v>Positioning</v>
      </c>
      <c r="H215" s="114" t="str">
        <f>System資料複製!G215</f>
        <v>Primary</v>
      </c>
      <c r="I215" s="28" t="s">
        <v>7163</v>
      </c>
      <c r="J215" s="26" t="s">
        <v>7163</v>
      </c>
      <c r="K215" s="26"/>
      <c r="L215" s="26"/>
      <c r="M215" s="26"/>
      <c r="N215" s="26"/>
      <c r="O215" s="114" t="s">
        <v>7201</v>
      </c>
      <c r="P215" s="26"/>
      <c r="Q215" s="26"/>
    </row>
    <row r="216" spans="1:17" ht="37.5" customHeight="1" x14ac:dyDescent="0.4">
      <c r="A216" s="114" t="str">
        <f>System資料複製!A216</f>
        <v>RTBM-57466</v>
      </c>
      <c r="B216" s="114" t="str">
        <f>System資料複製!B216</f>
        <v>StagePass</v>
      </c>
      <c r="C216" s="114" t="str">
        <f>System資料複製!C216</f>
        <v>SYS 5.1</v>
      </c>
      <c r="D216" s="138" t="str">
        <f>System資料複製!D216</f>
        <v>RTBM-57466 - The GNSS system shall operate in L1 band [1560; 1606] MHz (REQ-0495391 B)</v>
      </c>
      <c r="E216" s="114" t="str">
        <f>System資料複製!E216</f>
        <v>RTBM-54703</v>
      </c>
      <c r="F216" s="114" t="str">
        <f>System資料複製!F216</f>
        <v>GNSS Antenna</v>
      </c>
      <c r="G216" s="140" t="str">
        <f>VLOOKUP(F216,Feature統計!A$3:B$130,2,FALSE)</f>
        <v>Positioning</v>
      </c>
      <c r="H216" s="114" t="str">
        <f>System資料複製!G216</f>
        <v>Primary</v>
      </c>
      <c r="I216" s="28" t="s">
        <v>7163</v>
      </c>
      <c r="J216" s="26" t="s">
        <v>7163</v>
      </c>
      <c r="K216" s="26"/>
      <c r="L216" s="26"/>
      <c r="M216" s="26"/>
      <c r="N216" s="26"/>
      <c r="O216" s="114" t="s">
        <v>7201</v>
      </c>
      <c r="P216" s="26"/>
      <c r="Q216" s="26" t="s">
        <v>7198</v>
      </c>
    </row>
    <row r="217" spans="1:17" ht="37.5" customHeight="1" x14ac:dyDescent="0.4">
      <c r="A217" s="114" t="str">
        <f>System資料複製!A217</f>
        <v>RTBM-57465</v>
      </c>
      <c r="B217" s="114" t="str">
        <f>System資料複製!B217</f>
        <v>Pass</v>
      </c>
      <c r="C217" s="114" t="str">
        <f>System資料複製!C217</f>
        <v>SYS 5.1</v>
      </c>
      <c r="D217" s="138" t="str">
        <f>System資料複製!D217</f>
        <v>RTBM-57465 - The TCU shall be able to detect if the microphone is disconnected (REQ-0495390 B)</v>
      </c>
      <c r="E217" s="114" t="str">
        <f>System資料複製!E217</f>
        <v>RTBM-54704</v>
      </c>
      <c r="F217" s="114" t="str">
        <f>System資料複製!F217</f>
        <v>DTC - Microphone</v>
      </c>
      <c r="G217" s="140" t="str">
        <f>VLOOKUP(F217,Feature統計!A$3:B$130,2,FALSE)</f>
        <v>Diagnostic</v>
      </c>
      <c r="H217" s="114" t="str">
        <f>System資料複製!G217</f>
        <v>Primary</v>
      </c>
      <c r="I217" s="28" t="s">
        <v>7163</v>
      </c>
      <c r="J217" s="26"/>
      <c r="K217" s="26" t="s">
        <v>7163</v>
      </c>
      <c r="L217" s="26"/>
      <c r="M217" s="26"/>
      <c r="N217" s="26"/>
      <c r="O217" s="114"/>
      <c r="P217" s="26"/>
      <c r="Q217" s="26" t="s">
        <v>7198</v>
      </c>
    </row>
    <row r="218" spans="1:17" ht="37.5" hidden="1" customHeight="1" x14ac:dyDescent="0.4">
      <c r="A218" s="114" t="str">
        <f>System資料複製!A218</f>
        <v>RTBM-51832</v>
      </c>
      <c r="B218" s="114" t="str">
        <f>System資料複製!B218</f>
        <v>StagePass</v>
      </c>
      <c r="C218" s="114" t="str">
        <f>System資料複製!C218</f>
        <v>SYS 5.1</v>
      </c>
      <c r="D218" s="138" t="str">
        <f>System資料複製!D218</f>
        <v>RTBM-51832 - Audio (Microphone, Speaker)</v>
      </c>
      <c r="E218" s="114" t="str">
        <f>System資料複製!E218</f>
        <v>RTBM-54705</v>
      </c>
      <c r="F218" s="114" t="str">
        <f>System資料複製!F218</f>
        <v>Audio microphone/louderspeaker input/out</v>
      </c>
      <c r="G218" s="140" t="str">
        <f>VLOOKUP(F218,Feature統計!A$3:B$130,2,FALSE)</f>
        <v>Xcall</v>
      </c>
      <c r="H218" s="114" t="str">
        <f>System資料複製!G218</f>
        <v>Primary</v>
      </c>
      <c r="I218" s="28" t="s">
        <v>7189</v>
      </c>
      <c r="J218" s="26"/>
      <c r="K218" s="26"/>
      <c r="L218" s="26"/>
      <c r="M218" s="26"/>
      <c r="N218" s="26"/>
      <c r="O218" s="114" t="s">
        <v>7193</v>
      </c>
      <c r="P218" s="26" t="s">
        <v>7345</v>
      </c>
      <c r="Q218" s="26"/>
    </row>
    <row r="219" spans="1:17" ht="37.5" hidden="1" customHeight="1" x14ac:dyDescent="0.4">
      <c r="A219" s="114" t="str">
        <f>System資料複製!A219</f>
        <v>RTBM-52468</v>
      </c>
      <c r="B219" s="114" t="str">
        <f>System資料複製!B219</f>
        <v>StagePass</v>
      </c>
      <c r="C219" s="114" t="str">
        <f>System資料複製!C219</f>
        <v>SYS 5.1</v>
      </c>
      <c r="D219" s="138" t="str">
        <f>System資料複製!D219</f>
        <v>RTBM-52468 - The TCU shall be able to receive input from an external microphone for an audio test (REQ-0495389 B)</v>
      </c>
      <c r="E219" s="114" t="str">
        <f>System資料複製!E219</f>
        <v>RTBM-54705</v>
      </c>
      <c r="F219" s="114" t="str">
        <f>System資料複製!F219</f>
        <v>Audio microphone/louderspeaker input/out</v>
      </c>
      <c r="G219" s="140" t="str">
        <f>VLOOKUP(F219,Feature統計!A$3:B$130,2,FALSE)</f>
        <v>Xcall</v>
      </c>
      <c r="H219" s="114" t="str">
        <f>System資料複製!G219</f>
        <v>Primary</v>
      </c>
      <c r="I219" s="28" t="s">
        <v>7189</v>
      </c>
      <c r="J219" s="26"/>
      <c r="K219" s="26"/>
      <c r="L219" s="26"/>
      <c r="M219" s="26"/>
      <c r="N219" s="26"/>
      <c r="O219" s="114" t="s">
        <v>7193</v>
      </c>
      <c r="P219" s="26" t="s">
        <v>7345</v>
      </c>
      <c r="Q219" s="26"/>
    </row>
    <row r="220" spans="1:17" ht="37.5" hidden="1" customHeight="1" x14ac:dyDescent="0.4">
      <c r="A220" s="114" t="str">
        <f>System資料複製!A220</f>
        <v>RTBM-57464</v>
      </c>
      <c r="B220" s="114" t="str">
        <f>System資料複製!B220</f>
        <v>StagePass</v>
      </c>
      <c r="C220" s="114" t="str">
        <f>System資料複製!C220</f>
        <v>SYS 5.1</v>
      </c>
      <c r="D220" s="138" t="str">
        <f>System資料複製!D220</f>
        <v>RTBM-57464 - The sub-service « Niveau de charge de l'accumulateur de secours » of the RDBLIDI service (see []), shall allow to make a measure of the power left in the backup battery. (REQ-0495386 B)</v>
      </c>
      <c r="E220" s="114" t="str">
        <f>System資料複製!E220</f>
        <v>RTBM-54706</v>
      </c>
      <c r="F220" s="114" t="str">
        <f>System資料複製!F220</f>
        <v>Backup Battery placeable</v>
      </c>
      <c r="G220" s="140" t="str">
        <f>VLOOKUP(F220,Feature統計!A$3:B$130,2,FALSE)</f>
        <v>Quality</v>
      </c>
      <c r="H220" s="114" t="str">
        <f>System資料複製!G220</f>
        <v>Primary</v>
      </c>
      <c r="I220" s="28" t="s">
        <v>7163</v>
      </c>
      <c r="J220" s="26"/>
      <c r="K220" s="26"/>
      <c r="L220" s="26"/>
      <c r="M220" s="26"/>
      <c r="N220" s="26" t="s">
        <v>7163</v>
      </c>
      <c r="O220" s="114"/>
      <c r="P220" s="26"/>
      <c r="Q220" s="26"/>
    </row>
    <row r="221" spans="1:17" ht="37.5" hidden="1" customHeight="1" x14ac:dyDescent="0.4">
      <c r="A221" s="114" t="str">
        <f>System資料複製!A221</f>
        <v>RTBM-46833</v>
      </c>
      <c r="B221" s="114" t="str">
        <f>System資料複製!B221</f>
        <v>StagePass</v>
      </c>
      <c r="C221" s="114" t="str">
        <f>System資料複製!C221</f>
        <v>SYS 5.2</v>
      </c>
      <c r="D221" s="138" t="str">
        <f>System資料複製!D221</f>
        <v>RTBM-46833 - EQ/TE 04: RESISTANCE TO UNUSUAL POWER SUPPLY VOLTAGES</v>
      </c>
      <c r="E221" s="114" t="str">
        <f>System資料複製!E221</f>
        <v>RTBM-54707</v>
      </c>
      <c r="F221" s="114" t="str">
        <f>System資料複製!F221</f>
        <v>B21 7110 - ELECTRICAL RESISTANCE</v>
      </c>
      <c r="G221" s="140" t="str">
        <f>VLOOKUP(F221,Feature統計!A$3:B$130,2,FALSE)</f>
        <v>Quality</v>
      </c>
      <c r="H221" s="114" t="str">
        <f>System資料複製!G221</f>
        <v>Medium</v>
      </c>
      <c r="I221" s="28" t="s">
        <v>7189</v>
      </c>
      <c r="J221" s="26"/>
      <c r="K221" s="26"/>
      <c r="L221" s="26"/>
      <c r="M221" s="26"/>
      <c r="N221" s="26"/>
      <c r="O221" s="114"/>
      <c r="P221" s="26"/>
      <c r="Q221" s="26"/>
    </row>
    <row r="222" spans="1:17" ht="37.5" hidden="1" customHeight="1" x14ac:dyDescent="0.4">
      <c r="A222" s="114" t="str">
        <f>System資料複製!A222</f>
        <v>RTBM-51832</v>
      </c>
      <c r="B222" s="114" t="str">
        <f>System資料複製!B222</f>
        <v>StagePass</v>
      </c>
      <c r="C222" s="114" t="str">
        <f>System資料複製!C222</f>
        <v>SYS 5.1</v>
      </c>
      <c r="D222" s="138" t="str">
        <f>System資料複製!D222</f>
        <v>RTBM-51832 - Audio (Microphone, Speaker)</v>
      </c>
      <c r="E222" s="114" t="str">
        <f>System資料複製!E222</f>
        <v>RTBM-54708</v>
      </c>
      <c r="F222" s="114" t="str">
        <f>System資料複製!F222</f>
        <v>Audio microphone/louderspeaker input/out</v>
      </c>
      <c r="G222" s="140" t="str">
        <f>VLOOKUP(F222,Feature統計!A$3:B$130,2,FALSE)</f>
        <v>Xcall</v>
      </c>
      <c r="H222" s="114" t="str">
        <f>System資料複製!G222</f>
        <v>Primary</v>
      </c>
      <c r="I222" s="28" t="s">
        <v>7189</v>
      </c>
      <c r="J222" s="26"/>
      <c r="K222" s="26"/>
      <c r="L222" s="26"/>
      <c r="M222" s="26"/>
      <c r="N222" s="26"/>
      <c r="O222" s="114" t="s">
        <v>7194</v>
      </c>
      <c r="P222" s="26" t="s">
        <v>7345</v>
      </c>
      <c r="Q222" s="26"/>
    </row>
    <row r="223" spans="1:17" ht="37.5" hidden="1" customHeight="1" x14ac:dyDescent="0.4">
      <c r="A223" s="114" t="str">
        <f>System資料複製!A223</f>
        <v>RTBM-52469</v>
      </c>
      <c r="B223" s="114" t="str">
        <f>System資料複製!B223</f>
        <v>StagePass</v>
      </c>
      <c r="C223" s="114" t="str">
        <f>System資料複製!C223</f>
        <v>SYS 5.1</v>
      </c>
      <c r="D223" s="138" t="str">
        <f>System資料複製!D223</f>
        <v>RTBM-52469 - The TCU shall be able to generate a sound for an audio test in external loudspeaker (REQ-0495371 B)</v>
      </c>
      <c r="E223" s="114" t="str">
        <f>System資料複製!E223</f>
        <v>RTBM-54708</v>
      </c>
      <c r="F223" s="114" t="str">
        <f>System資料複製!F223</f>
        <v>Audio microphone/louderspeaker input/out</v>
      </c>
      <c r="G223" s="140" t="str">
        <f>VLOOKUP(F223,Feature統計!A$3:B$130,2,FALSE)</f>
        <v>Xcall</v>
      </c>
      <c r="H223" s="114" t="str">
        <f>System資料複製!G223</f>
        <v>Primary</v>
      </c>
      <c r="I223" s="28" t="s">
        <v>7189</v>
      </c>
      <c r="J223" s="26"/>
      <c r="K223" s="26"/>
      <c r="L223" s="26"/>
      <c r="M223" s="26"/>
      <c r="N223" s="26"/>
      <c r="O223" s="114" t="s">
        <v>7194</v>
      </c>
      <c r="P223" s="26" t="s">
        <v>7345</v>
      </c>
      <c r="Q223" s="26"/>
    </row>
    <row r="224" spans="1:17" ht="37.5" hidden="1" customHeight="1" x14ac:dyDescent="0.4">
      <c r="A224" s="114" t="str">
        <f>System資料複製!A224</f>
        <v>RTBM-43928</v>
      </c>
      <c r="B224" s="114" t="str">
        <f>System資料複製!B224</f>
        <v>StagePass</v>
      </c>
      <c r="C224" s="114" t="str">
        <f>System資料複製!C224</f>
        <v>SYS 5.1</v>
      </c>
      <c r="D224" s="138" t="str">
        <f>System資料複製!D224</f>
        <v>RTBM-43928 - The TCU shall support WiFi “hotspot” mode (REQ-0495369 B)</v>
      </c>
      <c r="E224" s="114" t="str">
        <f>System資料複製!E224</f>
        <v>RTBM-54709</v>
      </c>
      <c r="F224" s="114" t="str">
        <f>System資料複製!F224</f>
        <v>WiFi high level requirement</v>
      </c>
      <c r="G224" s="140" t="str">
        <f>VLOOKUP(F224,Feature統計!A$3:B$130,2,FALSE)</f>
        <v>Connectivity</v>
      </c>
      <c r="H224" s="114" t="str">
        <f>System資料複製!G224</f>
        <v>Low</v>
      </c>
      <c r="I224" s="28" t="s">
        <v>7189</v>
      </c>
      <c r="J224" s="26"/>
      <c r="K224" s="26"/>
      <c r="L224" s="26"/>
      <c r="M224" s="26"/>
      <c r="N224" s="26"/>
      <c r="O224" s="114"/>
      <c r="P224" s="26"/>
      <c r="Q224" s="26"/>
    </row>
    <row r="225" spans="1:17" ht="37.5" hidden="1" customHeight="1" x14ac:dyDescent="0.4">
      <c r="A225" s="114" t="str">
        <f>System資料複製!A225</f>
        <v>RTBM-49525</v>
      </c>
      <c r="B225" s="114" t="str">
        <f>System資料複製!B225</f>
        <v>StagePass</v>
      </c>
      <c r="C225" s="114" t="str">
        <f>System資料複製!C225</f>
        <v>SYS 5.1</v>
      </c>
      <c r="D225" s="138" t="str">
        <f>System資料複製!D225</f>
        <v>RTBM-49525 - Hotspot mode_Multi-client with WiFi mode_Idle</v>
      </c>
      <c r="E225" s="114" t="str">
        <f>System資料複製!E225</f>
        <v>RTBM-54709</v>
      </c>
      <c r="F225" s="114" t="str">
        <f>System資料複製!F225</f>
        <v>WiFi high level requirement</v>
      </c>
      <c r="G225" s="140" t="str">
        <f>VLOOKUP(F225,Feature統計!A$3:B$130,2,FALSE)</f>
        <v>Connectivity</v>
      </c>
      <c r="H225" s="114" t="str">
        <f>System資料複製!G225</f>
        <v>Low</v>
      </c>
      <c r="I225" s="28" t="s">
        <v>7189</v>
      </c>
      <c r="J225" s="26"/>
      <c r="K225" s="26"/>
      <c r="L225" s="26"/>
      <c r="M225" s="26"/>
      <c r="N225" s="26"/>
      <c r="O225" s="114"/>
      <c r="P225" s="26"/>
      <c r="Q225" s="26"/>
    </row>
    <row r="226" spans="1:17" ht="37.5" hidden="1" customHeight="1" x14ac:dyDescent="0.4">
      <c r="A226" s="114" t="str">
        <f>System資料複製!A226</f>
        <v>RTBM-49654</v>
      </c>
      <c r="B226" s="114" t="str">
        <f>System資料複製!B226</f>
        <v>StagePass</v>
      </c>
      <c r="C226" s="114" t="str">
        <f>System資料複製!C226</f>
        <v>SYS 5.1</v>
      </c>
      <c r="D226" s="138" t="str">
        <f>System資料複製!D226</f>
        <v>RTBM-49654 - Hotspot mode_Multi-client with WiFi mode_Connect/disconnect</v>
      </c>
      <c r="E226" s="114" t="str">
        <f>System資料複製!E226</f>
        <v>RTBM-54709</v>
      </c>
      <c r="F226" s="114" t="str">
        <f>System資料複製!F226</f>
        <v>WiFi high level requirement</v>
      </c>
      <c r="G226" s="140" t="str">
        <f>VLOOKUP(F226,Feature統計!A$3:B$130,2,FALSE)</f>
        <v>Connectivity</v>
      </c>
      <c r="H226" s="114" t="str">
        <f>System資料複製!G226</f>
        <v>Low</v>
      </c>
      <c r="I226" s="28" t="s">
        <v>7189</v>
      </c>
      <c r="J226" s="26"/>
      <c r="K226" s="26"/>
      <c r="L226" s="26"/>
      <c r="M226" s="26"/>
      <c r="N226" s="26"/>
      <c r="O226" s="114"/>
      <c r="P226" s="26"/>
      <c r="Q226" s="26"/>
    </row>
    <row r="227" spans="1:17" ht="37.5" hidden="1" customHeight="1" x14ac:dyDescent="0.4">
      <c r="A227" s="114" t="str">
        <f>System資料複製!A227</f>
        <v>RTBM-49656</v>
      </c>
      <c r="B227" s="114" t="str">
        <f>System資料複製!B227</f>
        <v>StagePass</v>
      </c>
      <c r="C227" s="114" t="str">
        <f>System資料複製!C227</f>
        <v>SYS 5.1</v>
      </c>
      <c r="D227" s="138" t="str">
        <f>System資料複製!D227</f>
        <v>RTBM-49656 - Hotspot mode_Multi-client with WiFi mode_Traffic(Youtube)</v>
      </c>
      <c r="E227" s="114" t="str">
        <f>System資料複製!E227</f>
        <v>RTBM-54709</v>
      </c>
      <c r="F227" s="114" t="str">
        <f>System資料複製!F227</f>
        <v>WiFi high level requirement</v>
      </c>
      <c r="G227" s="140" t="str">
        <f>VLOOKUP(F227,Feature統計!A$3:B$130,2,FALSE)</f>
        <v>Connectivity</v>
      </c>
      <c r="H227" s="114" t="str">
        <f>System資料複製!G227</f>
        <v>Low</v>
      </c>
      <c r="I227" s="28" t="s">
        <v>7189</v>
      </c>
      <c r="J227" s="26"/>
      <c r="K227" s="26"/>
      <c r="L227" s="26"/>
      <c r="M227" s="26"/>
      <c r="N227" s="26"/>
      <c r="O227" s="114"/>
      <c r="P227" s="26"/>
      <c r="Q227" s="26"/>
    </row>
    <row r="228" spans="1:17" ht="37.5" hidden="1" customHeight="1" x14ac:dyDescent="0.4">
      <c r="A228" s="114" t="str">
        <f>System資料複製!A228</f>
        <v>RTBM-49674</v>
      </c>
      <c r="B228" s="114" t="str">
        <f>System資料複製!B228</f>
        <v>StagePass</v>
      </c>
      <c r="C228" s="114" t="str">
        <f>System資料複製!C228</f>
        <v>SYS 5.1</v>
      </c>
      <c r="D228" s="138" t="str">
        <f>System資料複製!D228</f>
        <v>RTBM-49674 - Hotspot mode_Multi-client with WiFi mode_Traffic(Speedtest)</v>
      </c>
      <c r="E228" s="114" t="str">
        <f>System資料複製!E228</f>
        <v>RTBM-54709</v>
      </c>
      <c r="F228" s="114" t="str">
        <f>System資料複製!F228</f>
        <v>WiFi high level requirement</v>
      </c>
      <c r="G228" s="140" t="str">
        <f>VLOOKUP(F228,Feature統計!A$3:B$130,2,FALSE)</f>
        <v>Connectivity</v>
      </c>
      <c r="H228" s="114" t="str">
        <f>System資料複製!G228</f>
        <v>Low</v>
      </c>
      <c r="I228" s="28" t="s">
        <v>7189</v>
      </c>
      <c r="J228" s="26"/>
      <c r="K228" s="26"/>
      <c r="L228" s="26"/>
      <c r="M228" s="26"/>
      <c r="N228" s="26"/>
      <c r="O228" s="114"/>
      <c r="P228" s="26"/>
      <c r="Q228" s="26"/>
    </row>
    <row r="229" spans="1:17" ht="37.5" hidden="1" customHeight="1" x14ac:dyDescent="0.4">
      <c r="A229" s="114" t="str">
        <f>System資料複製!A229</f>
        <v>RTBM-51290</v>
      </c>
      <c r="B229" s="114" t="str">
        <f>System資料複製!B229</f>
        <v>StagePass</v>
      </c>
      <c r="C229" s="114" t="str">
        <f>System資料複製!C229</f>
        <v>SYS 5.1</v>
      </c>
      <c r="D229" s="138" t="str">
        <f>System資料複製!D229</f>
        <v>RTBM-51290 - Telco-LTE band connection test</v>
      </c>
      <c r="E229" s="114" t="str">
        <f>System資料複製!E229</f>
        <v>RTBM-54709</v>
      </c>
      <c r="F229" s="114" t="str">
        <f>System資料複製!F229</f>
        <v>WiFi high level requirement</v>
      </c>
      <c r="G229" s="140" t="str">
        <f>VLOOKUP(F229,Feature統計!A$3:B$130,2,FALSE)</f>
        <v>Connectivity</v>
      </c>
      <c r="H229" s="114" t="str">
        <f>System資料複製!G229</f>
        <v>Primary</v>
      </c>
      <c r="I229" s="28" t="s">
        <v>7163</v>
      </c>
      <c r="J229" s="26" t="s">
        <v>7163</v>
      </c>
      <c r="K229" s="26"/>
      <c r="L229" s="26"/>
      <c r="M229" s="26"/>
      <c r="N229" s="26"/>
      <c r="O229" s="114" t="s">
        <v>7202</v>
      </c>
      <c r="P229" s="26" t="s">
        <v>7345</v>
      </c>
      <c r="Q229" s="26"/>
    </row>
    <row r="230" spans="1:17" ht="37.5" hidden="1" customHeight="1" x14ac:dyDescent="0.4">
      <c r="A230" s="114" t="str">
        <f>System資料複製!A230</f>
        <v>RTBM-51834</v>
      </c>
      <c r="B230" s="114" t="str">
        <f>System資料複製!B230</f>
        <v>StagePass</v>
      </c>
      <c r="C230" s="114" t="str">
        <f>System資料複製!C230</f>
        <v>SYS 5.1</v>
      </c>
      <c r="D230" s="138" t="str">
        <f>System資料複製!D230</f>
        <v>RTBM-51834 - WiFi (2.4G, 5G) (REQ-0495369 B)</v>
      </c>
      <c r="E230" s="114" t="str">
        <f>System資料複製!E230</f>
        <v>RTBM-54709</v>
      </c>
      <c r="F230" s="114" t="str">
        <f>System資料複製!F230</f>
        <v>WiFi high level requirement</v>
      </c>
      <c r="G230" s="140" t="str">
        <f>VLOOKUP(F230,Feature統計!A$3:B$130,2,FALSE)</f>
        <v>Connectivity</v>
      </c>
      <c r="H230" s="114" t="str">
        <f>System資料複製!G230</f>
        <v>Primary</v>
      </c>
      <c r="I230" s="28" t="s">
        <v>7163</v>
      </c>
      <c r="J230" s="26" t="s">
        <v>7163</v>
      </c>
      <c r="K230" s="26"/>
      <c r="L230" s="26"/>
      <c r="M230" s="26"/>
      <c r="N230" s="26"/>
      <c r="O230" s="114" t="s">
        <v>7202</v>
      </c>
      <c r="P230" s="26" t="s">
        <v>7345</v>
      </c>
      <c r="Q230" s="26"/>
    </row>
    <row r="231" spans="1:17" ht="37.5" hidden="1" customHeight="1" x14ac:dyDescent="0.4">
      <c r="A231" s="114" t="str">
        <f>System資料複製!A231</f>
        <v>RTBM-57462</v>
      </c>
      <c r="B231" s="114" t="str">
        <f>System資料複製!B231</f>
        <v>Pass</v>
      </c>
      <c r="C231" s="114" t="str">
        <f>System資料複製!C231</f>
        <v>SYS 5.1</v>
      </c>
      <c r="D231" s="138" t="str">
        <f>System資料複製!D231</f>
        <v>RTBM-57462 - The direct AIRBAG link (WIRE_AIRBAG) shall electronically comply with the definition of the interface IF09 (96 647 803 99) and SIF03 (DMFV_ASEE06_3337) (REQ-0495363 A)</v>
      </c>
      <c r="E231" s="114" t="str">
        <f>System資料複製!E231</f>
        <v>RTBM-54710</v>
      </c>
      <c r="F231" s="114" t="str">
        <f>System資料複製!F231</f>
        <v>Product compatible to customer specification</v>
      </c>
      <c r="G231" s="140" t="str">
        <f>VLOOKUP(F231,Feature統計!A$3:B$130,2,FALSE)</f>
        <v>Connectivity</v>
      </c>
      <c r="H231" s="114" t="str">
        <f>System資料複製!G231</f>
        <v>Medium</v>
      </c>
      <c r="I231" s="28" t="s">
        <v>7189</v>
      </c>
      <c r="J231" s="26"/>
      <c r="K231" s="26"/>
      <c r="L231" s="26"/>
      <c r="M231" s="26"/>
      <c r="N231" s="26"/>
      <c r="O231" s="114"/>
      <c r="P231" s="26"/>
      <c r="Q231" s="26"/>
    </row>
    <row r="232" spans="1:17" ht="37.5" customHeight="1" x14ac:dyDescent="0.4">
      <c r="A232" s="114" t="str">
        <f>System資料複製!A232</f>
        <v>RTBM-44469</v>
      </c>
      <c r="B232" s="114" t="str">
        <f>System資料複製!B232</f>
        <v>StagePass</v>
      </c>
      <c r="C232" s="114" t="str">
        <f>System資料複製!C232</f>
        <v>SYS 5.1</v>
      </c>
      <c r="D232" s="138" t="str">
        <f>System資料複製!D232</f>
        <v>RTBM-44469 - The GNSS solution shall support the A-GPS (REQ-0495361 A)</v>
      </c>
      <c r="E232" s="114" t="str">
        <f>System資料複製!E232</f>
        <v>RTBM-54711</v>
      </c>
      <c r="F232" s="114" t="str">
        <f>System資料複製!F232</f>
        <v>Supported GNSS positioning system</v>
      </c>
      <c r="G232" s="140" t="str">
        <f>VLOOKUP(F232,Feature統計!A$3:B$130,2,FALSE)</f>
        <v>Positioning</v>
      </c>
      <c r="H232" s="114" t="str">
        <f>System資料複製!G232</f>
        <v>Primary</v>
      </c>
      <c r="I232" s="28" t="s">
        <v>7163</v>
      </c>
      <c r="J232" s="26" t="s">
        <v>7163</v>
      </c>
      <c r="K232" s="26"/>
      <c r="L232" s="26"/>
      <c r="M232" s="26"/>
      <c r="N232" s="26"/>
      <c r="O232" s="114" t="s">
        <v>7201</v>
      </c>
      <c r="P232" s="26"/>
      <c r="Q232" s="26" t="s">
        <v>7198</v>
      </c>
    </row>
    <row r="233" spans="1:17" ht="37.5" hidden="1" customHeight="1" x14ac:dyDescent="0.4">
      <c r="A233" s="114" t="str">
        <f>System資料複製!A233</f>
        <v>RTBM-44095</v>
      </c>
      <c r="B233" s="114" t="str">
        <f>System資料複製!B233</f>
        <v>Pass</v>
      </c>
      <c r="C233" s="114" t="str">
        <f>System資料複製!C233</f>
        <v>SYS 5.1</v>
      </c>
      <c r="D233" s="138" t="str">
        <f>System資料複製!D233</f>
        <v>RTBM-44095 - The TCU BuB shall be used only in case of loss of the +PERM. In this case, the emergency and the breakdown calls shall be executed using the BuB (REQ-0495357 B)</v>
      </c>
      <c r="E233" s="114" t="str">
        <f>System資料複製!E233</f>
        <v>RTBM-54712</v>
      </c>
      <c r="F233" s="114" t="str">
        <f>System資料複製!F233</f>
        <v>Backup Battery Handle</v>
      </c>
      <c r="G233" s="140" t="str">
        <f>VLOOKUP(F233,Feature統計!A$3:B$130,2,FALSE)</f>
        <v>Quality</v>
      </c>
      <c r="H233" s="114" t="str">
        <f>System資料複製!G233</f>
        <v>Primary</v>
      </c>
      <c r="I233" s="28" t="s">
        <v>7189</v>
      </c>
      <c r="J233" s="26"/>
      <c r="K233" s="26"/>
      <c r="L233" s="26"/>
      <c r="M233" s="26"/>
      <c r="N233" s="26"/>
      <c r="O233" s="114" t="s">
        <v>7218</v>
      </c>
      <c r="P233" s="26"/>
      <c r="Q233" s="26"/>
    </row>
    <row r="234" spans="1:17" ht="37.5" hidden="1" customHeight="1" x14ac:dyDescent="0.4">
      <c r="A234" s="114" t="str">
        <f>System資料複製!A234</f>
        <v>RTBM-51866</v>
      </c>
      <c r="B234" s="114" t="str">
        <f>System資料複製!B234</f>
        <v>Pass</v>
      </c>
      <c r="C234" s="114" t="str">
        <f>System資料複製!C234</f>
        <v>SYS 5.1</v>
      </c>
      <c r="D234" s="138" t="str">
        <f>System資料複製!D234</f>
        <v>RTBM-51866 - BuB</v>
      </c>
      <c r="E234" s="114" t="str">
        <f>System資料複製!E234</f>
        <v>RTBM-54712</v>
      </c>
      <c r="F234" s="114" t="str">
        <f>System資料複製!F234</f>
        <v>Backup Battery Handle</v>
      </c>
      <c r="G234" s="140" t="str">
        <f>VLOOKUP(F234,Feature統計!A$3:B$130,2,FALSE)</f>
        <v>Quality</v>
      </c>
      <c r="H234" s="114" t="str">
        <f>System資料複製!G234</f>
        <v>Primary</v>
      </c>
      <c r="I234" s="28" t="s">
        <v>7189</v>
      </c>
      <c r="J234" s="26"/>
      <c r="K234" s="26"/>
      <c r="L234" s="26"/>
      <c r="M234" s="26"/>
      <c r="N234" s="26"/>
      <c r="O234" s="114" t="s">
        <v>7218</v>
      </c>
      <c r="P234" s="26"/>
      <c r="Q234" s="26"/>
    </row>
    <row r="235" spans="1:17" ht="37.5" hidden="1" customHeight="1" x14ac:dyDescent="0.4">
      <c r="A235" s="114" t="str">
        <f>System資料複製!A235</f>
        <v>RTBM-46826</v>
      </c>
      <c r="B235" s="114" t="str">
        <f>System資料複製!B235</f>
        <v>Pass</v>
      </c>
      <c r="C235" s="114" t="str">
        <f>System資料複製!C235</f>
        <v>SYS 5.2</v>
      </c>
      <c r="D235" s="138" t="str">
        <f>System資料複製!D235</f>
        <v>RTBM-46826 - EQ/TE 01: RESISTANCE TO USUAL POWER SUPPLY VOLTAGES</v>
      </c>
      <c r="E235" s="114" t="str">
        <f>System資料複製!E235</f>
        <v>RTBM-54713</v>
      </c>
      <c r="F235" s="114" t="str">
        <f>System資料複製!F235</f>
        <v>B21 7110</v>
      </c>
      <c r="G235" s="140" t="str">
        <f>VLOOKUP(F235,Feature統計!A$3:B$130,2,FALSE)</f>
        <v>Quality</v>
      </c>
      <c r="H235" s="114" t="str">
        <f>System資料複製!G235</f>
        <v>Medium</v>
      </c>
      <c r="I235" s="28" t="s">
        <v>7189</v>
      </c>
      <c r="J235" s="26"/>
      <c r="K235" s="26"/>
      <c r="L235" s="26"/>
      <c r="M235" s="26"/>
      <c r="N235" s="26"/>
      <c r="O235" s="114"/>
      <c r="P235" s="26"/>
      <c r="Q235" s="26"/>
    </row>
    <row r="236" spans="1:17" ht="37.5" hidden="1" customHeight="1" x14ac:dyDescent="0.4">
      <c r="A236" s="114" t="str">
        <f>System資料複製!A236</f>
        <v>RTBM-46850</v>
      </c>
      <c r="B236" s="114" t="str">
        <f>System資料複製!B236</f>
        <v>StagePass</v>
      </c>
      <c r="C236" s="114" t="str">
        <f>System資料複製!C236</f>
        <v>SYS 5.2</v>
      </c>
      <c r="D236" s="138" t="str">
        <f>System資料複製!D236</f>
        <v>RTBM-46850 - EQ/IR 01: IMMUNITY TO RADIATED ELECTRIC FIELD (SEMI-ANECHOIC OR ANECHOIC CHAMBER)</v>
      </c>
      <c r="E236" s="114" t="str">
        <f>System資料複製!E236</f>
        <v>RTBM-54714</v>
      </c>
      <c r="F236" s="114" t="str">
        <f>System資料複製!F236</f>
        <v>B21 7110 - EMC IMMUNITY</v>
      </c>
      <c r="G236" s="140" t="str">
        <f>VLOOKUP(F236,Feature統計!A$3:B$130,2,FALSE)</f>
        <v>Quality</v>
      </c>
      <c r="H236" s="114" t="str">
        <f>System資料複製!G236</f>
        <v>Medium</v>
      </c>
      <c r="I236" s="28" t="s">
        <v>7189</v>
      </c>
      <c r="J236" s="26"/>
      <c r="K236" s="26"/>
      <c r="L236" s="26"/>
      <c r="M236" s="26"/>
      <c r="N236" s="26"/>
      <c r="O236" s="114"/>
      <c r="P236" s="26"/>
      <c r="Q236" s="26"/>
    </row>
    <row r="237" spans="1:17" ht="37.5" hidden="1" customHeight="1" x14ac:dyDescent="0.4">
      <c r="A237" s="114" t="str">
        <f>System資料複製!A237</f>
        <v>RTBM-57460</v>
      </c>
      <c r="B237" s="114" t="str">
        <f>System資料複製!B237</f>
        <v>StagePass</v>
      </c>
      <c r="C237" s="114" t="str">
        <f>System資料複製!C237</f>
        <v>SYS 5.1</v>
      </c>
      <c r="D237" s="138" t="str">
        <f>System資料複製!D237</f>
        <v>RTBM-57460 - The driving of wired digital outputs shall be performed by the sub-service DIGITAL_OUTPUT_DRIVING (REQ-0495343 C)</v>
      </c>
      <c r="E237" s="114" t="str">
        <f>System資料複製!E237</f>
        <v>RTBM-54715</v>
      </c>
      <c r="F237" s="114" t="str">
        <f>System資料複製!F237</f>
        <v>LED Outputs</v>
      </c>
      <c r="G237" s="140" t="str">
        <f>VLOOKUP(F237,Feature統計!A$3:B$130,2,FALSE)</f>
        <v>Xcall</v>
      </c>
      <c r="H237" s="114" t="str">
        <f>System資料複製!G237</f>
        <v>Primary</v>
      </c>
      <c r="I237" s="28" t="s">
        <v>7189</v>
      </c>
      <c r="J237" s="26"/>
      <c r="K237" s="26"/>
      <c r="L237" s="26"/>
      <c r="M237" s="26"/>
      <c r="N237" s="26"/>
      <c r="O237" s="114" t="s">
        <v>7219</v>
      </c>
      <c r="P237" s="26" t="s">
        <v>7345</v>
      </c>
      <c r="Q237" s="26"/>
    </row>
    <row r="238" spans="1:17" ht="37.5" hidden="1" customHeight="1" x14ac:dyDescent="0.4">
      <c r="A238" s="114" t="str">
        <f>System資料複製!A238</f>
        <v>RTBM-46833</v>
      </c>
      <c r="B238" s="114" t="str">
        <f>System資料複製!B238</f>
        <v>StagePass</v>
      </c>
      <c r="C238" s="114" t="str">
        <f>System資料複製!C238</f>
        <v>SYS 5.2</v>
      </c>
      <c r="D238" s="138" t="str">
        <f>System資料複製!D238</f>
        <v>RTBM-46833 - EQ/TE 04: RESISTANCE TO UNUSUAL POWER SUPPLY VOLTAGES</v>
      </c>
      <c r="E238" s="114" t="str">
        <f>System資料複製!E238</f>
        <v>RTBM-54716</v>
      </c>
      <c r="F238" s="114" t="str">
        <f>System資料複製!F238</f>
        <v>B21 7110 - ELECTRICAL RESISTANCE</v>
      </c>
      <c r="G238" s="140" t="str">
        <f>VLOOKUP(F238,Feature統計!A$3:B$130,2,FALSE)</f>
        <v>Quality</v>
      </c>
      <c r="H238" s="114" t="str">
        <f>System資料複製!G238</f>
        <v>Medium</v>
      </c>
      <c r="I238" s="28" t="s">
        <v>7189</v>
      </c>
      <c r="J238" s="26"/>
      <c r="K238" s="26"/>
      <c r="L238" s="26"/>
      <c r="M238" s="26"/>
      <c r="N238" s="26"/>
      <c r="O238" s="114"/>
      <c r="P238" s="26"/>
      <c r="Q238" s="26"/>
    </row>
    <row r="239" spans="1:17" ht="37.5" hidden="1" customHeight="1" x14ac:dyDescent="0.4">
      <c r="A239" s="114" t="str">
        <f>System資料複製!A239</f>
        <v>RTBM-57459</v>
      </c>
      <c r="B239" s="114" t="str">
        <f>System資料複製!B239</f>
        <v>Pass</v>
      </c>
      <c r="C239" s="114" t="str">
        <f>System資料複製!C239</f>
        <v>SYS 5.1</v>
      </c>
      <c r="D239" s="138" t="str">
        <f>System資料複製!D239</f>
        <v>RTBM-57459 - After 7 years of operation, TCU shall not exceed a maximal average consumption of 10mAh in inactive mode (REQ-0495340 B)</v>
      </c>
      <c r="E239" s="114" t="str">
        <f>System資料複製!E239</f>
        <v>RTBM-54717</v>
      </c>
      <c r="F239" s="114" t="str">
        <f>System資料複製!F239</f>
        <v>Stability</v>
      </c>
      <c r="G239" s="140" t="str">
        <f>VLOOKUP(F239,Feature統計!A$3:B$130,2,FALSE)</f>
        <v>Xcall</v>
      </c>
      <c r="H239" s="114" t="str">
        <f>System資料複製!G239</f>
        <v>Medium</v>
      </c>
      <c r="I239" s="28" t="s">
        <v>7189</v>
      </c>
      <c r="J239" s="26"/>
      <c r="K239" s="26"/>
      <c r="L239" s="26"/>
      <c r="M239" s="26"/>
      <c r="N239" s="26"/>
      <c r="O239" s="114"/>
      <c r="P239" s="26"/>
      <c r="Q239" s="26"/>
    </row>
    <row r="240" spans="1:17" ht="37.5" hidden="1" customHeight="1" x14ac:dyDescent="0.4">
      <c r="A240" s="114" t="str">
        <f>System資料複製!A240</f>
        <v>RTBM-46826</v>
      </c>
      <c r="B240" s="114" t="str">
        <f>System資料複製!B240</f>
        <v>Pass</v>
      </c>
      <c r="C240" s="114" t="str">
        <f>System資料複製!C240</f>
        <v>SYS 5.2</v>
      </c>
      <c r="D240" s="138" t="str">
        <f>System資料複製!D240</f>
        <v>RTBM-46826 - EQ/TE 01: RESISTANCE TO USUAL POWER SUPPLY VOLTAGES</v>
      </c>
      <c r="E240" s="114" t="str">
        <f>System資料複製!E240</f>
        <v>RTBM-54718</v>
      </c>
      <c r="F240" s="114" t="str">
        <f>System資料複製!F240</f>
        <v>B21 7110</v>
      </c>
      <c r="G240" s="140" t="str">
        <f>VLOOKUP(F240,Feature統計!A$3:B$130,2,FALSE)</f>
        <v>Quality</v>
      </c>
      <c r="H240" s="114" t="str">
        <f>System資料複製!G240</f>
        <v>Medium</v>
      </c>
      <c r="I240" s="28" t="s">
        <v>7189</v>
      </c>
      <c r="J240" s="26"/>
      <c r="K240" s="26"/>
      <c r="L240" s="26"/>
      <c r="M240" s="26"/>
      <c r="N240" s="26"/>
      <c r="O240" s="114"/>
      <c r="P240" s="26"/>
      <c r="Q240" s="26"/>
    </row>
    <row r="241" spans="1:17" ht="37.5" hidden="1" customHeight="1" x14ac:dyDescent="0.4">
      <c r="A241" s="114" t="str">
        <f>System資料複製!A241</f>
        <v>RTBM-57457</v>
      </c>
      <c r="B241" s="114" t="str">
        <f>System資料複製!B241</f>
        <v>StagePass</v>
      </c>
      <c r="C241" s="114" t="str">
        <f>System資料複製!C241</f>
        <v>SYS 5.1</v>
      </c>
      <c r="D241" s="138" t="str">
        <f>System資料複製!D241</f>
        <v>RTBM-57457 - The TCU shall be connected to the In-Vehicle Infotainment system via Ethernet (REQ-0495334 B)</v>
      </c>
      <c r="E241" s="114" t="str">
        <f>System資料複製!E241</f>
        <v>RTBM-54720</v>
      </c>
      <c r="F241" s="114" t="str">
        <f>System資料複製!F241</f>
        <v>Not testable - Notice or guideline</v>
      </c>
      <c r="G241" s="140" t="e">
        <f>VLOOKUP(F241,Feature統計!A$3:B$130,2,FALSE)</f>
        <v>#N/A</v>
      </c>
      <c r="H241" s="114" t="str">
        <f>System資料複製!G241</f>
        <v>Low</v>
      </c>
      <c r="I241" s="28" t="s">
        <v>7189</v>
      </c>
      <c r="J241" s="26"/>
      <c r="K241" s="26"/>
      <c r="L241" s="26"/>
      <c r="M241" s="26"/>
      <c r="N241" s="26"/>
      <c r="O241" s="114"/>
      <c r="P241" s="26"/>
      <c r="Q241" s="26"/>
    </row>
    <row r="242" spans="1:17" ht="37.5" hidden="1" customHeight="1" x14ac:dyDescent="0.4">
      <c r="A242" s="114" t="str">
        <f>System資料複製!A242</f>
        <v>RTBM-46831</v>
      </c>
      <c r="B242" s="114" t="str">
        <f>System資料複製!B242</f>
        <v>StagePass</v>
      </c>
      <c r="C242" s="114" t="str">
        <f>System資料複製!C242</f>
        <v>SYS 5.2</v>
      </c>
      <c r="D242" s="138" t="str">
        <f>System資料複製!D242</f>
        <v>RTBM-46831 - EQ/TE 03: RE-INITIALIZATION TEST</v>
      </c>
      <c r="E242" s="114" t="str">
        <f>System資料複製!E242</f>
        <v>RTBM-54721</v>
      </c>
      <c r="F242" s="114" t="str">
        <f>System資料複製!F242</f>
        <v>B21 7110 - ELECTRICAL RESISTANCE</v>
      </c>
      <c r="G242" s="140" t="str">
        <f>VLOOKUP(F242,Feature統計!A$3:B$130,2,FALSE)</f>
        <v>Quality</v>
      </c>
      <c r="H242" s="114" t="str">
        <f>System資料複製!G242</f>
        <v>Medium</v>
      </c>
      <c r="I242" s="28" t="s">
        <v>7189</v>
      </c>
      <c r="J242" s="26"/>
      <c r="K242" s="26"/>
      <c r="L242" s="26"/>
      <c r="M242" s="26"/>
      <c r="N242" s="26"/>
      <c r="O242" s="114"/>
      <c r="P242" s="26"/>
      <c r="Q242" s="26"/>
    </row>
    <row r="243" spans="1:17" ht="37.5" hidden="1" customHeight="1" x14ac:dyDescent="0.4">
      <c r="A243" s="114" t="str">
        <f>System資料複製!A243</f>
        <v>RTBM-44220</v>
      </c>
      <c r="B243" s="114" t="str">
        <f>System資料複製!B243</f>
        <v>Pass</v>
      </c>
      <c r="C243" s="114" t="str">
        <f>System資料複製!C243</f>
        <v>SYS 5.1</v>
      </c>
      <c r="D243" s="138" t="str">
        <f>System資料複製!D243</f>
        <v>RTBM-44220 - The TCU shall support Ethernet, as defined by IEEE 802.3-2008 standard (REQ-0495314 B)</v>
      </c>
      <c r="E243" s="114" t="str">
        <f>System資料複製!E243</f>
        <v>RTBM-54722</v>
      </c>
      <c r="F243" s="114" t="str">
        <f>System資料複製!F243</f>
        <v>Product Regulation and Certification</v>
      </c>
      <c r="G243" s="140" t="str">
        <f>VLOOKUP(F243,Feature統計!A$3:B$130,2,FALSE)</f>
        <v>Connectivity</v>
      </c>
      <c r="H243" s="114" t="str">
        <f>System資料複製!G243</f>
        <v>Medium</v>
      </c>
      <c r="I243" s="28" t="s">
        <v>7189</v>
      </c>
      <c r="J243" s="26"/>
      <c r="K243" s="26"/>
      <c r="L243" s="26"/>
      <c r="M243" s="26"/>
      <c r="N243" s="26"/>
      <c r="O243" s="114"/>
      <c r="P243" s="26"/>
      <c r="Q243" s="26"/>
    </row>
    <row r="244" spans="1:17" ht="37.5" hidden="1" customHeight="1" x14ac:dyDescent="0.4">
      <c r="A244" s="114" t="str">
        <f>System資料複製!A244</f>
        <v>RTBM-44322</v>
      </c>
      <c r="B244" s="114" t="str">
        <f>System資料複製!B244</f>
        <v>StagePass</v>
      </c>
      <c r="C244" s="114" t="str">
        <f>System資料複製!C244</f>
        <v>SYS 5.1</v>
      </c>
      <c r="D244" s="138" t="str">
        <f>System資料複製!D244</f>
        <v>RTBM-44322 - The TCU shall support WiFi MIMO (REQ-0495310 B)</v>
      </c>
      <c r="E244" s="114" t="str">
        <f>System資料複製!E244</f>
        <v>RTBM-54723</v>
      </c>
      <c r="F244" s="114" t="str">
        <f>System資料複製!F244</f>
        <v>WiFi high level requirement</v>
      </c>
      <c r="G244" s="140" t="str">
        <f>VLOOKUP(F244,Feature統計!A$3:B$130,2,FALSE)</f>
        <v>Connectivity</v>
      </c>
      <c r="H244" s="114" t="str">
        <f>System資料複製!G244</f>
        <v>Low</v>
      </c>
      <c r="I244" s="28" t="s">
        <v>7189</v>
      </c>
      <c r="J244" s="26"/>
      <c r="K244" s="26"/>
      <c r="L244" s="26"/>
      <c r="M244" s="26"/>
      <c r="N244" s="26"/>
      <c r="O244" s="114"/>
      <c r="P244" s="26"/>
      <c r="Q244" s="26"/>
    </row>
    <row r="245" spans="1:17" ht="37.5" hidden="1" customHeight="1" x14ac:dyDescent="0.4">
      <c r="A245" s="114" t="str">
        <f>System資料複製!A245</f>
        <v>RTBM-44466</v>
      </c>
      <c r="B245" s="114" t="str">
        <f>System資料複製!B245</f>
        <v>Pass</v>
      </c>
      <c r="C245" s="114" t="str">
        <f>System資料複製!C245</f>
        <v>SYS 5.1</v>
      </c>
      <c r="D245" s="138" t="str">
        <f>System資料複製!D245</f>
        <v>RTBM-44466 - Tree-Funtion-GNSS+DR (GNSS + Dead Reckoning)-Performance-GNSS Module (REQ-0495308 A)</v>
      </c>
      <c r="E245" s="114" t="str">
        <f>System資料複製!E245</f>
        <v>RTBM-54724</v>
      </c>
      <c r="F245" s="114" t="str">
        <f>System資料複製!F245</f>
        <v>Supported GNSS positioning system</v>
      </c>
      <c r="G245" s="140" t="str">
        <f>VLOOKUP(F245,Feature統計!A$3:B$130,2,FALSE)</f>
        <v>Positioning</v>
      </c>
      <c r="H245" s="114" t="str">
        <f>System資料複製!G245</f>
        <v>Primary</v>
      </c>
      <c r="I245" s="28" t="s">
        <v>7163</v>
      </c>
      <c r="J245" s="26" t="s">
        <v>7163</v>
      </c>
      <c r="K245" s="26"/>
      <c r="L245" s="26"/>
      <c r="M245" s="26"/>
      <c r="N245" s="26"/>
      <c r="O245" s="114" t="s">
        <v>7201</v>
      </c>
      <c r="P245" s="26"/>
      <c r="Q245" s="26"/>
    </row>
    <row r="246" spans="1:17" ht="37.5" hidden="1" customHeight="1" x14ac:dyDescent="0.4">
      <c r="A246" s="114" t="str">
        <f>System資料複製!A246</f>
        <v>RTBM-44320</v>
      </c>
      <c r="B246" s="114" t="str">
        <f>System資料複製!B246</f>
        <v>StagePass</v>
      </c>
      <c r="C246" s="114" t="str">
        <f>System資料複製!C246</f>
        <v>SYS 5.1</v>
      </c>
      <c r="D246" s="138" t="str">
        <f>System資料複製!D246</f>
        <v>RTBM-44320 - The TCU shall support dual-band WiFi (REQ-0495295 B)</v>
      </c>
      <c r="E246" s="114" t="str">
        <f>System資料複製!E246</f>
        <v>RTBM-54725</v>
      </c>
      <c r="F246" s="114" t="str">
        <f>System資料複製!F246</f>
        <v>WiFi high level requirement</v>
      </c>
      <c r="G246" s="140" t="str">
        <f>VLOOKUP(F246,Feature統計!A$3:B$130,2,FALSE)</f>
        <v>Connectivity</v>
      </c>
      <c r="H246" s="114" t="str">
        <f>System資料複製!G246</f>
        <v>Primary</v>
      </c>
      <c r="I246" s="28" t="s">
        <v>7163</v>
      </c>
      <c r="J246" s="26" t="s">
        <v>7163</v>
      </c>
      <c r="K246" s="26"/>
      <c r="L246" s="26"/>
      <c r="M246" s="26"/>
      <c r="N246" s="26"/>
      <c r="O246" s="114" t="s">
        <v>7202</v>
      </c>
      <c r="P246" s="26" t="s">
        <v>7345</v>
      </c>
      <c r="Q246" s="26"/>
    </row>
    <row r="247" spans="1:17" ht="37.5" hidden="1" customHeight="1" x14ac:dyDescent="0.4">
      <c r="A247" s="114" t="str">
        <f>System資料複製!A247</f>
        <v>RTBM-46849</v>
      </c>
      <c r="B247" s="114" t="str">
        <f>System資料複製!B247</f>
        <v>Pass</v>
      </c>
      <c r="C247" s="114" t="str">
        <f>System資料複製!C247</f>
        <v>SYS 5.2</v>
      </c>
      <c r="D247" s="138" t="str">
        <f>System資料複製!D247</f>
        <v>RTBM-46849 - EQ/IR 06: IMMUNITY TO RADIATED ELECTRIC FIELD IN REVERBERATION CHAMBER</v>
      </c>
      <c r="E247" s="114" t="str">
        <f>System資料複製!E247</f>
        <v>RTBM-54726</v>
      </c>
      <c r="F247" s="114" t="str">
        <f>System資料複製!F247</f>
        <v>B21 7110 - EMC IMMUNITY</v>
      </c>
      <c r="G247" s="140" t="str">
        <f>VLOOKUP(F247,Feature統計!A$3:B$130,2,FALSE)</f>
        <v>Quality</v>
      </c>
      <c r="H247" s="114" t="str">
        <f>System資料複製!G247</f>
        <v>Medium</v>
      </c>
      <c r="I247" s="28" t="s">
        <v>7189</v>
      </c>
      <c r="J247" s="26"/>
      <c r="K247" s="26"/>
      <c r="L247" s="26"/>
      <c r="M247" s="26"/>
      <c r="N247" s="26"/>
      <c r="O247" s="114"/>
      <c r="P247" s="26"/>
      <c r="Q247" s="26"/>
    </row>
    <row r="248" spans="1:17" ht="37.5" hidden="1" customHeight="1" x14ac:dyDescent="0.4">
      <c r="A248" s="114" t="str">
        <f>System資料複製!A248</f>
        <v>RTBM-46850</v>
      </c>
      <c r="B248" s="114" t="str">
        <f>System資料複製!B248</f>
        <v>StagePass</v>
      </c>
      <c r="C248" s="114" t="str">
        <f>System資料複製!C248</f>
        <v>SYS 5.2</v>
      </c>
      <c r="D248" s="138" t="str">
        <f>System資料複製!D248</f>
        <v>RTBM-46850 - EQ/IR 01: IMMUNITY TO RADIATED ELECTRIC FIELD (SEMI-ANECHOIC OR ANECHOIC CHAMBER)</v>
      </c>
      <c r="E248" s="114" t="str">
        <f>System資料複製!E248</f>
        <v>RTBM-54726</v>
      </c>
      <c r="F248" s="114" t="str">
        <f>System資料複製!F248</f>
        <v>B21 7110 - EMC IMMUNITY</v>
      </c>
      <c r="G248" s="140" t="str">
        <f>VLOOKUP(F248,Feature統計!A$3:B$130,2,FALSE)</f>
        <v>Quality</v>
      </c>
      <c r="H248" s="114" t="str">
        <f>System資料複製!G248</f>
        <v>Medium</v>
      </c>
      <c r="I248" s="28" t="s">
        <v>7189</v>
      </c>
      <c r="J248" s="26"/>
      <c r="K248" s="26"/>
      <c r="L248" s="26"/>
      <c r="M248" s="26"/>
      <c r="N248" s="26"/>
      <c r="O248" s="114"/>
      <c r="P248" s="26"/>
      <c r="Q248" s="26"/>
    </row>
    <row r="249" spans="1:17" ht="37.5" customHeight="1" x14ac:dyDescent="0.4">
      <c r="A249" s="114" t="str">
        <f>System資料複製!A249</f>
        <v>RTBM-44319</v>
      </c>
      <c r="B249" s="114" t="str">
        <f>System資料複製!B249</f>
        <v>StagePass</v>
      </c>
      <c r="C249" s="114" t="str">
        <f>System資料複製!C249</f>
        <v>SYS 5.1</v>
      </c>
      <c r="D249" s="138" t="str">
        <f>System資料複製!D249</f>
        <v>RTBM-44319 - The TCU WiFi modem shall be compatible with: 802.11ac (REQ-0495291 B)</v>
      </c>
      <c r="E249" s="114" t="str">
        <f>System資料複製!E249</f>
        <v>RTBM-54727</v>
      </c>
      <c r="F249" s="114" t="str">
        <f>System資料複製!F249</f>
        <v>Product Regulation and Certification</v>
      </c>
      <c r="G249" s="140" t="str">
        <f>VLOOKUP(F249,Feature統計!A$3:B$130,2,FALSE)</f>
        <v>Connectivity</v>
      </c>
      <c r="H249" s="114" t="str">
        <f>System資料複製!G249</f>
        <v>Primary</v>
      </c>
      <c r="I249" s="28" t="s">
        <v>7189</v>
      </c>
      <c r="J249" s="26"/>
      <c r="K249" s="26"/>
      <c r="L249" s="26"/>
      <c r="M249" s="26"/>
      <c r="N249" s="26"/>
      <c r="O249" s="114" t="s">
        <v>7202</v>
      </c>
      <c r="P249" s="26"/>
      <c r="Q249" s="26" t="s">
        <v>7198</v>
      </c>
    </row>
    <row r="250" spans="1:17" ht="37.5" hidden="1" customHeight="1" x14ac:dyDescent="0.4">
      <c r="A250" s="114" t="str">
        <f>System資料複製!A250</f>
        <v>RTBM-57451</v>
      </c>
      <c r="B250" s="114" t="str">
        <f>System資料複製!B250</f>
        <v>Pass</v>
      </c>
      <c r="C250" s="114" t="str">
        <f>System資料複製!C250</f>
        <v>SYS 5.1</v>
      </c>
      <c r="D250" s="138" t="str">
        <f>System資料複製!D250</f>
        <v>RTBM-57451 - In case of mechanical deformation, the TCU shall not lead to a SSC (REQ-0495289 B)</v>
      </c>
      <c r="E250" s="114" t="str">
        <f>System資料複製!E250</f>
        <v>RTBM-54728</v>
      </c>
      <c r="F250" s="114" t="str">
        <f>System資料複製!F250</f>
        <v>Product Quality</v>
      </c>
      <c r="G250" s="140" t="str">
        <f>VLOOKUP(F250,Feature統計!A$3:B$130,2,FALSE)</f>
        <v>Quality</v>
      </c>
      <c r="H250" s="114" t="str">
        <f>System資料複製!G250</f>
        <v>Low</v>
      </c>
      <c r="I250" s="28" t="s">
        <v>7189</v>
      </c>
      <c r="J250" s="26"/>
      <c r="K250" s="26"/>
      <c r="L250" s="26"/>
      <c r="M250" s="26"/>
      <c r="N250" s="26"/>
      <c r="O250" s="114"/>
      <c r="P250" s="26"/>
      <c r="Q250" s="26"/>
    </row>
    <row r="251" spans="1:17" ht="37.5" hidden="1" customHeight="1" x14ac:dyDescent="0.4">
      <c r="A251" s="114" t="str">
        <f>System資料複製!A251</f>
        <v>RTBM-52450</v>
      </c>
      <c r="B251" s="114" t="str">
        <f>System資料複製!B251</f>
        <v>StagePass</v>
      </c>
      <c r="C251" s="114" t="str">
        <f>System資料複製!C251</f>
        <v>SYS 5.2</v>
      </c>
      <c r="D251" s="138" t="str">
        <f>System資料複製!D251</f>
        <v>RTBM-52450 - The TCU shall respect the PSA durability requirements document [02013_19_00137] (REQ-0495288 B)</v>
      </c>
      <c r="E251" s="114" t="str">
        <f>System資料複製!E251</f>
        <v>RTBM-54729</v>
      </c>
      <c r="F251" s="114" t="str">
        <f>System資料複製!F251</f>
        <v>Resistance to Environment</v>
      </c>
      <c r="G251" s="140" t="str">
        <f>VLOOKUP(F251,Feature統計!A$3:B$130,2,FALSE)</f>
        <v>Miscellaneous</v>
      </c>
      <c r="H251" s="114" t="str">
        <f>System資料複製!G251</f>
        <v>Medium</v>
      </c>
      <c r="I251" s="28" t="s">
        <v>7189</v>
      </c>
      <c r="J251" s="26"/>
      <c r="K251" s="26"/>
      <c r="L251" s="26"/>
      <c r="M251" s="26"/>
      <c r="N251" s="26"/>
      <c r="O251" s="114"/>
      <c r="P251" s="26"/>
      <c r="Q251" s="26"/>
    </row>
    <row r="252" spans="1:17" ht="37.5" hidden="1" customHeight="1" x14ac:dyDescent="0.4">
      <c r="A252" s="114" t="str">
        <f>System資料複製!A252</f>
        <v>RTBM-52451</v>
      </c>
      <c r="B252" s="114" t="str">
        <f>System資料複製!B252</f>
        <v>Pass</v>
      </c>
      <c r="C252" s="114" t="str">
        <f>System資料複製!C252</f>
        <v>SYS 5.1</v>
      </c>
      <c r="D252" s="138" t="str">
        <f>System資料複製!D252</f>
        <v>RTBM-52451 - During the serial life of the system/component, these targets shall be used for Quality coordination and the launch of corrective actions if needed (REQ-0495279 A)</v>
      </c>
      <c r="E252" s="114" t="str">
        <f>System資料複製!E252</f>
        <v>RTBM-54730</v>
      </c>
      <c r="F252" s="114" t="str">
        <f>System資料複製!F252</f>
        <v>Function Safety</v>
      </c>
      <c r="G252" s="140" t="str">
        <f>VLOOKUP(F252,Feature統計!A$3:B$130,2,FALSE)</f>
        <v>Miscellaneous</v>
      </c>
      <c r="H252" s="114" t="str">
        <f>System資料複製!G252</f>
        <v>Low</v>
      </c>
      <c r="I252" s="28" t="s">
        <v>7189</v>
      </c>
      <c r="J252" s="26"/>
      <c r="K252" s="26"/>
      <c r="L252" s="26"/>
      <c r="M252" s="26"/>
      <c r="N252" s="26"/>
      <c r="O252" s="114"/>
      <c r="P252" s="26"/>
      <c r="Q252" s="26"/>
    </row>
    <row r="253" spans="1:17" ht="37.5" hidden="1" customHeight="1" x14ac:dyDescent="0.4">
      <c r="A253" s="114" t="str">
        <f>System資料複製!A253</f>
        <v>RTBM-46830</v>
      </c>
      <c r="B253" s="114" t="str">
        <f>System資料複製!B253</f>
        <v>StagePass</v>
      </c>
      <c r="C253" s="114" t="str">
        <f>System資料複製!C253</f>
        <v>SYS 5.2</v>
      </c>
      <c r="D253" s="138" t="str">
        <f>System資料複製!D253</f>
        <v>RTBM-46830 - EQ/TE 02: RESISTANCE TO SLOW DECREASE AND INCREASE OF SUPPLY VOLTAGE</v>
      </c>
      <c r="E253" s="114" t="str">
        <f>System資料複製!E253</f>
        <v>RTBM-54731</v>
      </c>
      <c r="F253" s="114" t="str">
        <f>System資料複製!F253</f>
        <v>B21 7110 - ELECTRICAL RESISTANCE</v>
      </c>
      <c r="G253" s="140" t="str">
        <f>VLOOKUP(F253,Feature統計!A$3:B$130,2,FALSE)</f>
        <v>Quality</v>
      </c>
      <c r="H253" s="114" t="str">
        <f>System資料複製!G253</f>
        <v>Medium</v>
      </c>
      <c r="I253" s="28" t="s">
        <v>7189</v>
      </c>
      <c r="J253" s="26"/>
      <c r="K253" s="26"/>
      <c r="L253" s="26"/>
      <c r="M253" s="26"/>
      <c r="N253" s="26"/>
      <c r="O253" s="114"/>
      <c r="P253" s="26"/>
      <c r="Q253" s="26"/>
    </row>
    <row r="254" spans="1:17" ht="37.5" hidden="1" customHeight="1" x14ac:dyDescent="0.4">
      <c r="A254" s="114" t="str">
        <f>System資料複製!A254</f>
        <v>RTBM-44318</v>
      </c>
      <c r="B254" s="114" t="str">
        <f>System資料複製!B254</f>
        <v>StagePass</v>
      </c>
      <c r="C254" s="114" t="str">
        <f>System資料複製!C254</f>
        <v>SYS 5.1</v>
      </c>
      <c r="D254" s="138" t="str">
        <f>System資料複製!D254</f>
        <v>RTBM-44318 - The TCU WiFi modem shall be compatible with: 802.11n (REQ-0495273 B)</v>
      </c>
      <c r="E254" s="114" t="str">
        <f>System資料複製!E254</f>
        <v>RTBM-54732</v>
      </c>
      <c r="F254" s="114" t="str">
        <f>System資料複製!F254</f>
        <v>Product Regulation and Certification</v>
      </c>
      <c r="G254" s="140" t="str">
        <f>VLOOKUP(F254,Feature統計!A$3:B$130,2,FALSE)</f>
        <v>Connectivity</v>
      </c>
      <c r="H254" s="114" t="str">
        <f>System資料複製!G254</f>
        <v>Primary</v>
      </c>
      <c r="I254" s="28" t="s">
        <v>7189</v>
      </c>
      <c r="J254" s="26"/>
      <c r="K254" s="26"/>
      <c r="L254" s="26"/>
      <c r="M254" s="26"/>
      <c r="N254" s="26"/>
      <c r="O254" s="114" t="s">
        <v>7202</v>
      </c>
      <c r="P254" s="26"/>
      <c r="Q254" s="26"/>
    </row>
    <row r="255" spans="1:17" ht="37.5" hidden="1" customHeight="1" x14ac:dyDescent="0.4">
      <c r="A255" s="114" t="str">
        <f>System資料複製!A255</f>
        <v>RTBM-57450</v>
      </c>
      <c r="B255" s="114" t="str">
        <f>System資料複製!B255</f>
        <v>Pass</v>
      </c>
      <c r="C255" s="114" t="str">
        <f>System資料複製!C255</f>
        <v>SYS 5.1</v>
      </c>
      <c r="D255" s="138" t="str">
        <f>System資料複製!D255</f>
        <v>RTBM-57450 - The maximum estimated incidence rate allowable, for all responsibility, expressed in IPMP (Incident Per Million Parts), according to the use of the system/component is specified in the table below, shall be respected (REQ-0495271 A)</v>
      </c>
      <c r="E255" s="114" t="str">
        <f>System資料複製!E255</f>
        <v>RTBM-54733</v>
      </c>
      <c r="F255" s="114" t="str">
        <f>System資料複製!F255</f>
        <v>Stability</v>
      </c>
      <c r="G255" s="140" t="str">
        <f>VLOOKUP(F255,Feature統計!A$3:B$130,2,FALSE)</f>
        <v>Xcall</v>
      </c>
      <c r="H255" s="114" t="str">
        <f>System資料複製!G255</f>
        <v>Medium</v>
      </c>
      <c r="I255" s="28" t="s">
        <v>7189</v>
      </c>
      <c r="J255" s="26"/>
      <c r="K255" s="26"/>
      <c r="L255" s="26"/>
      <c r="M255" s="26"/>
      <c r="N255" s="26"/>
      <c r="O255" s="114"/>
      <c r="P255" s="26"/>
      <c r="Q255" s="26"/>
    </row>
    <row r="256" spans="1:17" ht="37.5" hidden="1" customHeight="1" x14ac:dyDescent="0.4">
      <c r="A256" s="114" t="str">
        <f>System資料複製!A256</f>
        <v>RTBM-44317</v>
      </c>
      <c r="B256" s="114" t="str">
        <f>System資料複製!B256</f>
        <v>StagePass</v>
      </c>
      <c r="C256" s="114" t="str">
        <f>System資料複製!C256</f>
        <v>SYS 5.1</v>
      </c>
      <c r="D256" s="138" t="str">
        <f>System資料複製!D256</f>
        <v>RTBM-44317 - The TCU WiFi modem shall be compatible with: 802.11g (REQ-0495268 B)</v>
      </c>
      <c r="E256" s="114" t="str">
        <f>System資料複製!E256</f>
        <v>RTBM-54734</v>
      </c>
      <c r="F256" s="114" t="str">
        <f>System資料複製!F256</f>
        <v>Product Regulation and Certification</v>
      </c>
      <c r="G256" s="140" t="str">
        <f>VLOOKUP(F256,Feature統計!A$3:B$130,2,FALSE)</f>
        <v>Connectivity</v>
      </c>
      <c r="H256" s="114" t="str">
        <f>System資料複製!G256</f>
        <v>Primary</v>
      </c>
      <c r="I256" s="28" t="s">
        <v>7163</v>
      </c>
      <c r="J256" s="26" t="s">
        <v>7163</v>
      </c>
      <c r="K256" s="26"/>
      <c r="L256" s="26"/>
      <c r="M256" s="26"/>
      <c r="N256" s="26"/>
      <c r="O256" s="114" t="s">
        <v>7202</v>
      </c>
      <c r="P256" s="26"/>
      <c r="Q256" s="26"/>
    </row>
    <row r="257" spans="1:17" ht="37.5" hidden="1" customHeight="1" x14ac:dyDescent="0.4">
      <c r="A257" s="114" t="str">
        <f>System資料複製!A257</f>
        <v>RTBM-57446</v>
      </c>
      <c r="B257" s="114" t="str">
        <f>System資料複製!B257</f>
        <v>Fail</v>
      </c>
      <c r="C257" s="114" t="str">
        <f>System資料複製!C257</f>
        <v>SYS 5.1</v>
      </c>
      <c r="D257" s="138" t="str">
        <f>System資料複製!D257</f>
        <v>RTBM-57446 - In inactive mode the TCU shall consume less than 125µA (@13V/25°C) (REQ-0495267 B)</v>
      </c>
      <c r="E257" s="114" t="str">
        <f>System資料複製!E257</f>
        <v>RTBM-54735</v>
      </c>
      <c r="F257" s="114" t="str">
        <f>System資料複製!F257</f>
        <v>Lifecycle status informations</v>
      </c>
      <c r="G257" s="140" t="str">
        <f>VLOOKUP(F257,Feature統計!A$3:B$130,2,FALSE)</f>
        <v>Electrical Engineering</v>
      </c>
      <c r="H257" s="114" t="str">
        <f>System資料複製!G257</f>
        <v>Primary</v>
      </c>
      <c r="I257" s="28" t="s">
        <v>7189</v>
      </c>
      <c r="J257" s="26"/>
      <c r="K257" s="26"/>
      <c r="L257" s="26"/>
      <c r="M257" s="26"/>
      <c r="N257" s="26"/>
      <c r="O257" s="114"/>
      <c r="P257" s="26"/>
      <c r="Q257" s="26"/>
    </row>
    <row r="258" spans="1:17" ht="37.5" hidden="1" customHeight="1" x14ac:dyDescent="0.4">
      <c r="A258" s="114" t="str">
        <f>System資料複製!A258</f>
        <v>RTBM-44465</v>
      </c>
      <c r="B258" s="114" t="str">
        <f>System資料複製!B258</f>
        <v>Pass</v>
      </c>
      <c r="C258" s="114" t="str">
        <f>System資料複製!C258</f>
        <v>SYS 5.1</v>
      </c>
      <c r="D258" s="138" t="str">
        <f>System資料複製!D258</f>
        <v>RTBM-44465 - Tree-Funtion-GNSS+DR (GNSS + Dead Reckoning)-Performance-GNSS Module (REQ-0495266 A)</v>
      </c>
      <c r="E258" s="114" t="str">
        <f>System資料複製!E258</f>
        <v>RTBM-54737</v>
      </c>
      <c r="F258" s="114" t="str">
        <f>System資料複製!F258</f>
        <v>Supported GNSS positioning system</v>
      </c>
      <c r="G258" s="140" t="str">
        <f>VLOOKUP(F258,Feature統計!A$3:B$130,2,FALSE)</f>
        <v>Positioning</v>
      </c>
      <c r="H258" s="114" t="str">
        <f>System資料複製!G258</f>
        <v>Primary</v>
      </c>
      <c r="I258" s="28" t="s">
        <v>7163</v>
      </c>
      <c r="J258" s="26" t="s">
        <v>7163</v>
      </c>
      <c r="K258" s="26"/>
      <c r="L258" s="26"/>
      <c r="M258" s="26"/>
      <c r="N258" s="26"/>
      <c r="O258" s="114" t="s">
        <v>7201</v>
      </c>
      <c r="P258" s="26"/>
      <c r="Q258" s="26"/>
    </row>
    <row r="259" spans="1:17" ht="37.5" customHeight="1" x14ac:dyDescent="0.4">
      <c r="A259" s="114" t="str">
        <f>System資料複製!A259</f>
        <v>RTBM-57443</v>
      </c>
      <c r="B259" s="114" t="str">
        <f>System資料複製!B259</f>
        <v>Fail</v>
      </c>
      <c r="C259" s="114" t="str">
        <f>System資料複製!C259</f>
        <v>SYS 5.1</v>
      </c>
      <c r="D259" s="138" t="str">
        <f>System資料複製!D259</f>
        <v>RTBM-57443 - Electrical consumption of the TCU shall be less than or equal to the value such as defined in the LIFECYCLE document [RSP-0002604] (REQ-0495265 B)</v>
      </c>
      <c r="E259" s="114" t="str">
        <f>System資料複製!E259</f>
        <v>RTBM-54738</v>
      </c>
      <c r="F259" s="114" t="str">
        <f>System資料複製!F259</f>
        <v>Lifecycle status informations</v>
      </c>
      <c r="G259" s="140" t="str">
        <f>VLOOKUP(F259,Feature統計!A$3:B$130,2,FALSE)</f>
        <v>Electrical Engineering</v>
      </c>
      <c r="H259" s="114" t="str">
        <f>System資料複製!G259</f>
        <v>Primary</v>
      </c>
      <c r="I259" s="28" t="s">
        <v>7189</v>
      </c>
      <c r="J259" s="26"/>
      <c r="K259" s="26"/>
      <c r="L259" s="26"/>
      <c r="M259" s="26"/>
      <c r="N259" s="26"/>
      <c r="O259" s="114"/>
      <c r="P259" s="26"/>
      <c r="Q259" s="26" t="s">
        <v>7198</v>
      </c>
    </row>
    <row r="260" spans="1:17" ht="37.5" hidden="1" customHeight="1" x14ac:dyDescent="0.4">
      <c r="A260" s="114" t="str">
        <f>System資料複製!A260</f>
        <v>RTBM-52455</v>
      </c>
      <c r="B260" s="114" t="str">
        <f>System資料複製!B260</f>
        <v>On-going</v>
      </c>
      <c r="C260" s="114" t="str">
        <f>System資料複製!C260</f>
        <v>SYS 5.1</v>
      </c>
      <c r="D260" s="138" t="str">
        <f>System資料複製!D260</f>
        <v>RTBM-52455 - In case of failure, the TCU shall not create or drive an overcurrent that can cause a loss of the wire's isolation (REQ-0495264 B)</v>
      </c>
      <c r="E260" s="114" t="str">
        <f>System資料複製!E260</f>
        <v>RTBM-54739</v>
      </c>
      <c r="F260" s="114" t="str">
        <f>System資料複製!F260</f>
        <v>Function Safety</v>
      </c>
      <c r="G260" s="140" t="str">
        <f>VLOOKUP(F260,Feature統計!A$3:B$130,2,FALSE)</f>
        <v>Miscellaneous</v>
      </c>
      <c r="H260" s="114" t="str">
        <f>System資料複製!G260</f>
        <v>Low</v>
      </c>
      <c r="I260" s="28" t="s">
        <v>7189</v>
      </c>
      <c r="J260" s="26"/>
      <c r="K260" s="26"/>
      <c r="L260" s="26"/>
      <c r="M260" s="26"/>
      <c r="N260" s="26"/>
      <c r="O260" s="114"/>
      <c r="P260" s="26"/>
      <c r="Q260" s="26"/>
    </row>
    <row r="261" spans="1:17" ht="37.5" hidden="1" customHeight="1" x14ac:dyDescent="0.4">
      <c r="A261" s="114" t="str">
        <f>System資料複製!A261</f>
        <v>RTBM-46889</v>
      </c>
      <c r="B261" s="114" t="str">
        <f>System資料複製!B261</f>
        <v>Pass</v>
      </c>
      <c r="C261" s="114" t="str">
        <f>System資料複製!C261</f>
        <v>SYS 5.2</v>
      </c>
      <c r="D261" s="138" t="str">
        <f>System資料複製!D261</f>
        <v>RTBM-46889 - CL 43 : ENDURANCE TO GLITCHS (VOLT CONTROL VOLTAGE PULSE)</v>
      </c>
      <c r="E261" s="114" t="str">
        <f>System資料複製!E261</f>
        <v>RTBM-54740</v>
      </c>
      <c r="F261" s="114" t="str">
        <f>System資料複製!F261</f>
        <v>B21 7130</v>
      </c>
      <c r="G261" s="140" t="str">
        <f>VLOOKUP(F261,Feature統計!A$3:B$130,2,FALSE)</f>
        <v>Quality</v>
      </c>
      <c r="H261" s="114" t="str">
        <f>System資料複製!G261</f>
        <v>Medium</v>
      </c>
      <c r="I261" s="28" t="s">
        <v>7189</v>
      </c>
      <c r="J261" s="26"/>
      <c r="K261" s="26"/>
      <c r="L261" s="26"/>
      <c r="M261" s="26"/>
      <c r="N261" s="26"/>
      <c r="O261" s="114"/>
      <c r="P261" s="26"/>
      <c r="Q261" s="26"/>
    </row>
    <row r="262" spans="1:17" ht="37.5" hidden="1" customHeight="1" x14ac:dyDescent="0.4">
      <c r="A262" s="114" t="str">
        <f>System資料複製!A262</f>
        <v>RTBM-44316</v>
      </c>
      <c r="B262" s="114" t="str">
        <f>System資料複製!B262</f>
        <v>StagePass</v>
      </c>
      <c r="C262" s="114" t="str">
        <f>System資料複製!C262</f>
        <v>SYS 5.1</v>
      </c>
      <c r="D262" s="138" t="str">
        <f>System資料複製!D262</f>
        <v>RTBM-44316 - The TCU WiFi modem shall be compatible with: 802.11b (REQ-0495248 B)</v>
      </c>
      <c r="E262" s="114" t="str">
        <f>System資料複製!E262</f>
        <v>RTBM-54741</v>
      </c>
      <c r="F262" s="114" t="str">
        <f>System資料複製!F262</f>
        <v>Product Regulation and Certification</v>
      </c>
      <c r="G262" s="140" t="str">
        <f>VLOOKUP(F262,Feature統計!A$3:B$130,2,FALSE)</f>
        <v>Connectivity</v>
      </c>
      <c r="H262" s="114" t="str">
        <f>System資料複製!G262</f>
        <v>Primary</v>
      </c>
      <c r="I262" s="28" t="s">
        <v>7189</v>
      </c>
      <c r="J262" s="26"/>
      <c r="K262" s="26"/>
      <c r="L262" s="26"/>
      <c r="M262" s="26"/>
      <c r="N262" s="26"/>
      <c r="O262" s="114"/>
      <c r="P262" s="26"/>
      <c r="Q262" s="26"/>
    </row>
    <row r="263" spans="1:17" ht="37.5" hidden="1" customHeight="1" x14ac:dyDescent="0.4">
      <c r="A263" s="114" t="str">
        <f>System資料複製!A263</f>
        <v>RTBM-44315</v>
      </c>
      <c r="B263" s="114" t="str">
        <f>System資料複製!B263</f>
        <v>StagePass</v>
      </c>
      <c r="C263" s="114" t="str">
        <f>System資料複製!C263</f>
        <v>SYS 5.1</v>
      </c>
      <c r="D263" s="138" t="str">
        <f>System資料複製!D263</f>
        <v>RTBM-44315 - The TCU WiFi modem shall be compatible with: 802.11a (REQ-0495243 B)</v>
      </c>
      <c r="E263" s="114" t="str">
        <f>System資料複製!E263</f>
        <v>RTBM-54742</v>
      </c>
      <c r="F263" s="114" t="str">
        <f>System資料複製!F263</f>
        <v>Product Regulation and Certification</v>
      </c>
      <c r="G263" s="140" t="str">
        <f>VLOOKUP(F263,Feature統計!A$3:B$130,2,FALSE)</f>
        <v>Connectivity</v>
      </c>
      <c r="H263" s="114" t="str">
        <f>System資料複製!G263</f>
        <v>Primary</v>
      </c>
      <c r="I263" s="28" t="s">
        <v>7163</v>
      </c>
      <c r="J263" s="26" t="s">
        <v>7163</v>
      </c>
      <c r="K263" s="26"/>
      <c r="L263" s="26"/>
      <c r="M263" s="26"/>
      <c r="N263" s="26"/>
      <c r="O263" s="114" t="s">
        <v>7202</v>
      </c>
      <c r="P263" s="26"/>
      <c r="Q263" s="26"/>
    </row>
    <row r="264" spans="1:17" ht="37.5" hidden="1" customHeight="1" x14ac:dyDescent="0.4">
      <c r="A264" s="114" t="str">
        <f>System資料複製!A264</f>
        <v>RTBM-46886</v>
      </c>
      <c r="B264" s="114" t="str">
        <f>System資料複製!B264</f>
        <v>StagePass</v>
      </c>
      <c r="C264" s="114" t="str">
        <f>System資料複製!C264</f>
        <v>SYS 5.2</v>
      </c>
      <c r="D264" s="138" t="str">
        <f>System資料複製!D264</f>
        <v>RTBM-46886 - CL 32a : RESISTANCE TO PHENOMENA OF ELECTRO-MIGRATION /WHISKERS/MOISTURE ABSORPTION PHENOMENA/CONTAMINATION OF THE PRINTED CIRCUIT BOARDS (RESISTANCE TO ELECTRO-MIGRATION)</v>
      </c>
      <c r="E264" s="114" t="str">
        <f>System資料複製!E264</f>
        <v>RTBM-54743</v>
      </c>
      <c r="F264" s="114" t="str">
        <f>System資料複製!F264</f>
        <v>Stability</v>
      </c>
      <c r="G264" s="140" t="str">
        <f>VLOOKUP(F264,Feature統計!A$3:B$130,2,FALSE)</f>
        <v>Xcall</v>
      </c>
      <c r="H264" s="114" t="str">
        <f>System資料複製!G264</f>
        <v>Medium</v>
      </c>
      <c r="I264" s="28" t="s">
        <v>7189</v>
      </c>
      <c r="J264" s="26"/>
      <c r="K264" s="26"/>
      <c r="L264" s="26"/>
      <c r="M264" s="26"/>
      <c r="N264" s="26"/>
      <c r="O264" s="114"/>
      <c r="P264" s="26"/>
      <c r="Q264" s="26"/>
    </row>
    <row r="265" spans="1:17" ht="37.5" hidden="1" customHeight="1" x14ac:dyDescent="0.4">
      <c r="A265" s="114" t="str">
        <f>System資料複製!A265</f>
        <v>RTBM-46887</v>
      </c>
      <c r="B265" s="114" t="str">
        <f>System資料複製!B265</f>
        <v>StagePass</v>
      </c>
      <c r="C265" s="114" t="str">
        <f>System資料複製!C265</f>
        <v>SYS 5.2</v>
      </c>
      <c r="D265" s="138" t="str">
        <f>System資料複製!D265</f>
        <v>RTBM-46887 - CL 32b : RESISTANCE TO PHENOMENA OF ELECTRO-MIGRATION /WHISKERS/MOISTURE ABSORPTION PHENOMENA/CONTAMINATION OF THE PRINTED CIRCUIT BOARDS (RESISTANCE TO WHISKERS)</v>
      </c>
      <c r="E265" s="114" t="str">
        <f>System資料複製!E265</f>
        <v>RTBM-54743</v>
      </c>
      <c r="F265" s="114" t="str">
        <f>System資料複製!F265</f>
        <v>Stability</v>
      </c>
      <c r="G265" s="140" t="str">
        <f>VLOOKUP(F265,Feature統計!A$3:B$130,2,FALSE)</f>
        <v>Xcall</v>
      </c>
      <c r="H265" s="114" t="str">
        <f>System資料複製!G265</f>
        <v>Medium</v>
      </c>
      <c r="I265" s="28" t="s">
        <v>7189</v>
      </c>
      <c r="J265" s="26"/>
      <c r="K265" s="26"/>
      <c r="L265" s="26"/>
      <c r="M265" s="26"/>
      <c r="N265" s="26"/>
      <c r="O265" s="114"/>
      <c r="P265" s="26"/>
      <c r="Q265" s="26"/>
    </row>
    <row r="266" spans="1:17" ht="37.5" hidden="1" customHeight="1" x14ac:dyDescent="0.4">
      <c r="A266" s="114" t="str">
        <f>System資料複製!A266</f>
        <v>RTBM-46888</v>
      </c>
      <c r="B266" s="114" t="str">
        <f>System資料複製!B266</f>
        <v>StagePass</v>
      </c>
      <c r="C266" s="114" t="str">
        <f>System資料複製!C266</f>
        <v>SYS 5.2</v>
      </c>
      <c r="D266" s="138" t="str">
        <f>System資料複製!D266</f>
        <v>RTBM-46888 - CL 32d : RESISTANCE TO PHENOMENA OF ELECTRO-MIGRATION /WHISKERS/MOISTURE ABSORPTION PHENOMENA/CONTAMINATION OF THE PRINTED CIRCUIT BOARDS (CONTAMINATION OF PRINTED CIRCUIT BOARDS)</v>
      </c>
      <c r="E266" s="114" t="str">
        <f>System資料複製!E266</f>
        <v>RTBM-54743</v>
      </c>
      <c r="F266" s="114" t="str">
        <f>System資料複製!F266</f>
        <v>Stability</v>
      </c>
      <c r="G266" s="140" t="str">
        <f>VLOOKUP(F266,Feature統計!A$3:B$130,2,FALSE)</f>
        <v>Xcall</v>
      </c>
      <c r="H266" s="114" t="str">
        <f>System資料複製!G266</f>
        <v>Medium</v>
      </c>
      <c r="I266" s="28" t="s">
        <v>7189</v>
      </c>
      <c r="J266" s="26"/>
      <c r="K266" s="26"/>
      <c r="L266" s="26"/>
      <c r="M266" s="26"/>
      <c r="N266" s="26"/>
      <c r="O266" s="114"/>
      <c r="P266" s="26"/>
      <c r="Q266" s="26"/>
    </row>
    <row r="267" spans="1:17" ht="37.5" hidden="1" customHeight="1" x14ac:dyDescent="0.4">
      <c r="A267" s="114" t="str">
        <f>System資料複製!A267</f>
        <v>RTBM-46898</v>
      </c>
      <c r="B267" s="114" t="str">
        <f>System資料複製!B267</f>
        <v>StagePass</v>
      </c>
      <c r="C267" s="114" t="str">
        <f>System資料複製!C267</f>
        <v>SYS 5.2</v>
      </c>
      <c r="D267" s="138" t="str">
        <f>System資料複製!D267</f>
        <v>RTBM-46898 - M5.5a : DETERMINATION OF THE RESONANT FREQUENCIES</v>
      </c>
      <c r="E267" s="114" t="str">
        <f>System資料複製!E267</f>
        <v>RTBM-54744</v>
      </c>
      <c r="F267" s="114" t="str">
        <f>System資料複製!F267</f>
        <v>Resistance to Vibrations</v>
      </c>
      <c r="G267" s="140" t="str">
        <f>VLOOKUP(F267,Feature統計!A$3:B$130,2,FALSE)</f>
        <v>Miscellaneous</v>
      </c>
      <c r="H267" s="114" t="str">
        <f>System資料複製!G267</f>
        <v>Medium</v>
      </c>
      <c r="I267" s="28" t="s">
        <v>7189</v>
      </c>
      <c r="J267" s="26"/>
      <c r="K267" s="26"/>
      <c r="L267" s="26"/>
      <c r="M267" s="26"/>
      <c r="N267" s="26"/>
      <c r="O267" s="114"/>
      <c r="P267" s="26"/>
      <c r="Q267" s="26"/>
    </row>
    <row r="268" spans="1:17" ht="37.5" hidden="1" customHeight="1" x14ac:dyDescent="0.4">
      <c r="A268" s="114" t="str">
        <f>System資料複製!A268</f>
        <v>RTBM-46829</v>
      </c>
      <c r="B268" s="114" t="str">
        <f>System資料複製!B268</f>
        <v>StagePass</v>
      </c>
      <c r="C268" s="114" t="str">
        <f>System資料複製!C268</f>
        <v>SYS 5.2</v>
      </c>
      <c r="D268" s="138" t="str">
        <f>System資料複製!D268</f>
        <v>RTBM-46829 - EQ/TE 07: RESISTANCE TO EXCEPTIONAL SUPPLY VOLTAGE</v>
      </c>
      <c r="E268" s="114" t="str">
        <f>System資料複製!E268</f>
        <v>RTBM-54745</v>
      </c>
      <c r="F268" s="114" t="str">
        <f>System資料複製!F268</f>
        <v>B21 7110 - ELECTRICAL RESISTANCE</v>
      </c>
      <c r="G268" s="140" t="str">
        <f>VLOOKUP(F268,Feature統計!A$3:B$130,2,FALSE)</f>
        <v>Quality</v>
      </c>
      <c r="H268" s="114" t="str">
        <f>System資料複製!G268</f>
        <v>Medium</v>
      </c>
      <c r="I268" s="28" t="s">
        <v>7189</v>
      </c>
      <c r="J268" s="26"/>
      <c r="K268" s="26"/>
      <c r="L268" s="26"/>
      <c r="M268" s="26"/>
      <c r="N268" s="26"/>
      <c r="O268" s="114"/>
      <c r="P268" s="26"/>
      <c r="Q268" s="26"/>
    </row>
    <row r="269" spans="1:17" ht="37.5" hidden="1" customHeight="1" x14ac:dyDescent="0.4">
      <c r="A269" s="114" t="str">
        <f>System資料複製!A269</f>
        <v>RTBM-46847</v>
      </c>
      <c r="B269" s="114" t="str">
        <f>System資料複製!B269</f>
        <v>StagePass</v>
      </c>
      <c r="C269" s="114" t="str">
        <f>System資料複製!C269</f>
        <v>SYS 5.2</v>
      </c>
      <c r="D269" s="138" t="str">
        <f>System資料複製!D269</f>
        <v>RTBM-46847 - EQ/IC 08: IMMUNITY TO CURRENT INJECTION (BCI)</v>
      </c>
      <c r="E269" s="114" t="str">
        <f>System資料複製!E269</f>
        <v>RTBM-54746</v>
      </c>
      <c r="F269" s="114" t="str">
        <f>System資料複製!F269</f>
        <v>B21 7110 - EMC IMMUNITY</v>
      </c>
      <c r="G269" s="140" t="str">
        <f>VLOOKUP(F269,Feature統計!A$3:B$130,2,FALSE)</f>
        <v>Quality</v>
      </c>
      <c r="H269" s="114" t="str">
        <f>System資料複製!G269</f>
        <v>Medium</v>
      </c>
      <c r="I269" s="28" t="s">
        <v>7189</v>
      </c>
      <c r="J269" s="26"/>
      <c r="K269" s="26"/>
      <c r="L269" s="26"/>
      <c r="M269" s="26"/>
      <c r="N269" s="26"/>
      <c r="O269" s="114"/>
      <c r="P269" s="26"/>
      <c r="Q269" s="26"/>
    </row>
    <row r="270" spans="1:17" ht="37.5" hidden="1" customHeight="1" x14ac:dyDescent="0.4">
      <c r="A270" s="114" t="str">
        <f>System資料複製!A270</f>
        <v>RTBM-44464</v>
      </c>
      <c r="B270" s="114" t="str">
        <f>System資料複製!B270</f>
        <v>Pass</v>
      </c>
      <c r="C270" s="114" t="str">
        <f>System資料複製!C270</f>
        <v>SYS 5.1</v>
      </c>
      <c r="D270" s="138" t="str">
        <f>System資料複製!D270</f>
        <v>RTBM-44464 - Tree-Funtion-GNSS+DR (GNSS + Dead Reckoning)-Performance-GNSS Module (REQ-0495226 A)</v>
      </c>
      <c r="E270" s="114" t="str">
        <f>System資料複製!E270</f>
        <v>RTBM-54747</v>
      </c>
      <c r="F270" s="114" t="str">
        <f>System資料複製!F270</f>
        <v>Supported GNSS positioning system</v>
      </c>
      <c r="G270" s="140" t="str">
        <f>VLOOKUP(F270,Feature統計!A$3:B$130,2,FALSE)</f>
        <v>Positioning</v>
      </c>
      <c r="H270" s="114" t="str">
        <f>System資料複製!G270</f>
        <v>Primary</v>
      </c>
      <c r="I270" s="28" t="s">
        <v>7189</v>
      </c>
      <c r="J270" s="26"/>
      <c r="K270" s="26"/>
      <c r="L270" s="26"/>
      <c r="M270" s="26"/>
      <c r="N270" s="26"/>
      <c r="O270" s="114"/>
      <c r="P270" s="26"/>
      <c r="Q270" s="26"/>
    </row>
    <row r="271" spans="1:17" ht="37.5" hidden="1" customHeight="1" x14ac:dyDescent="0.4">
      <c r="A271" s="114" t="str">
        <f>System資料複製!A271</f>
        <v>RTBM-58297</v>
      </c>
      <c r="B271" s="114" t="str">
        <f>System資料複製!B271</f>
        <v>Reviewed</v>
      </c>
      <c r="C271" s="114" t="str">
        <f>System資料複製!C271</f>
        <v>SYS 5.2</v>
      </c>
      <c r="D271" s="138" t="str">
        <f>System資料複製!D271</f>
        <v>RTBM-58297 - CL16: HIGH PRESSURE WASH</v>
      </c>
      <c r="E271" s="114" t="str">
        <f>System資料複製!E271</f>
        <v>RTBM-54748</v>
      </c>
      <c r="F271" s="114" t="str">
        <f>System資料複製!F271</f>
        <v>Out of scope</v>
      </c>
      <c r="G271" s="140" t="e">
        <f>VLOOKUP(F271,Feature統計!A$3:B$130,2,FALSE)</f>
        <v>#N/A</v>
      </c>
      <c r="H271" s="114" t="str">
        <f>System資料複製!G271</f>
        <v>Medium</v>
      </c>
      <c r="I271" s="28" t="s">
        <v>7189</v>
      </c>
      <c r="J271" s="26"/>
      <c r="K271" s="26"/>
      <c r="L271" s="26"/>
      <c r="M271" s="26"/>
      <c r="N271" s="26"/>
      <c r="O271" s="114"/>
      <c r="P271" s="26"/>
      <c r="Q271" s="26"/>
    </row>
    <row r="272" spans="1:17" ht="37.5" hidden="1" customHeight="1" x14ac:dyDescent="0.4">
      <c r="A272" s="114" t="str">
        <f>System資料複製!A272</f>
        <v>RTBM-57442</v>
      </c>
      <c r="B272" s="114" t="str">
        <f>System資料複製!B272</f>
        <v>Pass</v>
      </c>
      <c r="C272" s="114" t="str">
        <f>System資料複製!C272</f>
        <v>SYS 5.1</v>
      </c>
      <c r="D272" s="138" t="str">
        <f>System資料複製!D272</f>
        <v>RTBM-57442 - If the voltage measured on "ENTREE+" or on "ENTREE_MASSE" does not allow to determine if the input is "Active" or "Inactive", then the TCU shall work as follows (REQ-0495224 B)</v>
      </c>
      <c r="E272" s="114" t="str">
        <f>System資料複製!E272</f>
        <v>RTBM-54749</v>
      </c>
      <c r="F272" s="114" t="str">
        <f>System資料複製!F272</f>
        <v>Lifecycle status informations</v>
      </c>
      <c r="G272" s="140" t="str">
        <f>VLOOKUP(F272,Feature統計!A$3:B$130,2,FALSE)</f>
        <v>Electrical Engineering</v>
      </c>
      <c r="H272" s="114" t="str">
        <f>System資料複製!G272</f>
        <v>Medium</v>
      </c>
      <c r="I272" s="28" t="s">
        <v>7189</v>
      </c>
      <c r="J272" s="26"/>
      <c r="K272" s="26"/>
      <c r="L272" s="26"/>
      <c r="M272" s="26"/>
      <c r="N272" s="26"/>
      <c r="O272" s="114"/>
      <c r="P272" s="26"/>
      <c r="Q272" s="26"/>
    </row>
    <row r="273" spans="1:17" ht="37.5" hidden="1" customHeight="1" x14ac:dyDescent="0.4">
      <c r="A273" s="114" t="str">
        <f>System資料複製!A273</f>
        <v>RTBM-46878</v>
      </c>
      <c r="B273" s="114" t="str">
        <f>System資料複製!B273</f>
        <v>StagePass</v>
      </c>
      <c r="C273" s="114" t="str">
        <f>System資料複製!C273</f>
        <v>SYS 5.2</v>
      </c>
      <c r="D273" s="138" t="str">
        <f>System資料複製!D273</f>
        <v>RTBM-46878 - CL 13a : PROTECTION PROVIDED BY ENVELOPES (IP) (PROTECTION OF ENVELOPES AGAINST SOLID BODIES AND ACCESS TO DANGEROUS PARTS)</v>
      </c>
      <c r="E273" s="114" t="str">
        <f>System資料複製!E273</f>
        <v>RTBM-54750</v>
      </c>
      <c r="F273" s="114" t="str">
        <f>System資料複製!F273</f>
        <v>Product Regulation and Certification</v>
      </c>
      <c r="G273" s="140" t="str">
        <f>VLOOKUP(F273,Feature統計!A$3:B$130,2,FALSE)</f>
        <v>Connectivity</v>
      </c>
      <c r="H273" s="114" t="str">
        <f>System資料複製!G273</f>
        <v>Medium</v>
      </c>
      <c r="I273" s="28" t="s">
        <v>7189</v>
      </c>
      <c r="J273" s="26"/>
      <c r="K273" s="26"/>
      <c r="L273" s="26"/>
      <c r="M273" s="26"/>
      <c r="N273" s="26"/>
      <c r="O273" s="114"/>
      <c r="P273" s="26"/>
      <c r="Q273" s="26"/>
    </row>
    <row r="274" spans="1:17" ht="37.5" hidden="1" customHeight="1" x14ac:dyDescent="0.4">
      <c r="A274" s="114" t="str">
        <f>System資料複製!A274</f>
        <v>RTBM-46880</v>
      </c>
      <c r="B274" s="114" t="str">
        <f>System資料複製!B274</f>
        <v>StagePass</v>
      </c>
      <c r="C274" s="114" t="str">
        <f>System資料複製!C274</f>
        <v>SYS 5.2</v>
      </c>
      <c r="D274" s="138" t="str">
        <f>System資料複製!D274</f>
        <v>RTBM-46880 - CL 13b : PROTECTION PROVIDED BY ENVELOPES (IP) (PROTECTION OF ENVELOPES AGAINST PENETRATION OF LIQUIDS)</v>
      </c>
      <c r="E274" s="114" t="str">
        <f>System資料複製!E274</f>
        <v>RTBM-54750</v>
      </c>
      <c r="F274" s="114" t="str">
        <f>System資料複製!F274</f>
        <v>Product Regulation and Certification</v>
      </c>
      <c r="G274" s="140" t="str">
        <f>VLOOKUP(F274,Feature統計!A$3:B$130,2,FALSE)</f>
        <v>Connectivity</v>
      </c>
      <c r="H274" s="114" t="str">
        <f>System資料複製!G274</f>
        <v>Medium</v>
      </c>
      <c r="I274" s="28" t="s">
        <v>7189</v>
      </c>
      <c r="J274" s="26"/>
      <c r="K274" s="26"/>
      <c r="L274" s="26"/>
      <c r="M274" s="26"/>
      <c r="N274" s="26"/>
      <c r="O274" s="114"/>
      <c r="P274" s="26"/>
      <c r="Q274" s="26"/>
    </row>
    <row r="275" spans="1:17" ht="37.5" hidden="1" customHeight="1" x14ac:dyDescent="0.4">
      <c r="A275" s="114" t="str">
        <f>System資料複製!A275</f>
        <v>RTBM-46898</v>
      </c>
      <c r="B275" s="114" t="str">
        <f>System資料複製!B275</f>
        <v>StagePass</v>
      </c>
      <c r="C275" s="114" t="str">
        <f>System資料複製!C275</f>
        <v>SYS 5.2</v>
      </c>
      <c r="D275" s="138" t="str">
        <f>System資料複製!D275</f>
        <v>RTBM-46898 - M5.5a : DETERMINATION OF THE RESONANT FREQUENCIES</v>
      </c>
      <c r="E275" s="114" t="str">
        <f>System資料複製!E275</f>
        <v>RTBM-54751</v>
      </c>
      <c r="F275" s="114" t="str">
        <f>System資料複製!F275</f>
        <v>Resistance to Vibrations</v>
      </c>
      <c r="G275" s="140" t="str">
        <f>VLOOKUP(F275,Feature統計!A$3:B$130,2,FALSE)</f>
        <v>Miscellaneous</v>
      </c>
      <c r="H275" s="114" t="str">
        <f>System資料複製!G275</f>
        <v>Medium</v>
      </c>
      <c r="I275" s="28" t="s">
        <v>7189</v>
      </c>
      <c r="J275" s="26"/>
      <c r="K275" s="26"/>
      <c r="L275" s="26"/>
      <c r="M275" s="26"/>
      <c r="N275" s="26"/>
      <c r="O275" s="114"/>
      <c r="P275" s="26"/>
      <c r="Q275" s="26"/>
    </row>
    <row r="276" spans="1:17" ht="37.5" hidden="1" customHeight="1" x14ac:dyDescent="0.4">
      <c r="A276" s="114" t="str">
        <f>System資料複製!A276</f>
        <v>RTBM-46899</v>
      </c>
      <c r="B276" s="114" t="str">
        <f>System資料複製!B276</f>
        <v>StagePass</v>
      </c>
      <c r="C276" s="114" t="str">
        <f>System資料複製!C276</f>
        <v>SYS 5.2</v>
      </c>
      <c r="D276" s="138" t="str">
        <f>System資料複製!D276</f>
        <v>RTBM-46899 - M5.5b : VIBRATION ENDURANCE -SPRUNG MASS</v>
      </c>
      <c r="E276" s="114" t="str">
        <f>System資料複製!E276</f>
        <v>RTBM-54751</v>
      </c>
      <c r="F276" s="114" t="str">
        <f>System資料複製!F276</f>
        <v>Resistance to Vibrations</v>
      </c>
      <c r="G276" s="140" t="str">
        <f>VLOOKUP(F276,Feature統計!A$3:B$130,2,FALSE)</f>
        <v>Miscellaneous</v>
      </c>
      <c r="H276" s="114" t="str">
        <f>System資料複製!G276</f>
        <v>Medium</v>
      </c>
      <c r="I276" s="28" t="s">
        <v>7189</v>
      </c>
      <c r="J276" s="26"/>
      <c r="K276" s="26"/>
      <c r="L276" s="26"/>
      <c r="M276" s="26"/>
      <c r="N276" s="26"/>
      <c r="O276" s="114"/>
      <c r="P276" s="26"/>
      <c r="Q276" s="26"/>
    </row>
    <row r="277" spans="1:17" ht="37.5" hidden="1" customHeight="1" x14ac:dyDescent="0.4">
      <c r="A277" s="114" t="str">
        <f>System資料複製!A277</f>
        <v>RTBM-46897</v>
      </c>
      <c r="B277" s="114" t="str">
        <f>System資料複製!B277</f>
        <v>StagePass</v>
      </c>
      <c r="C277" s="114" t="str">
        <f>System資料複製!C277</f>
        <v>SYS 5.2</v>
      </c>
      <c r="D277" s="138" t="str">
        <f>System資料複製!D277</f>
        <v>RTBM-46897 - M3.3 : FREE FALL</v>
      </c>
      <c r="E277" s="114" t="str">
        <f>System資料複製!E277</f>
        <v>RTBM-54752</v>
      </c>
      <c r="F277" s="114" t="str">
        <f>System資料複製!F277</f>
        <v>Resistance to Impacts</v>
      </c>
      <c r="G277" s="140" t="str">
        <f>VLOOKUP(F277,Feature統計!A$3:B$130,2,FALSE)</f>
        <v>LifeCycle</v>
      </c>
      <c r="H277" s="114" t="str">
        <f>System資料複製!G277</f>
        <v>Medium</v>
      </c>
      <c r="I277" s="28" t="s">
        <v>7189</v>
      </c>
      <c r="J277" s="26"/>
      <c r="K277" s="26"/>
      <c r="L277" s="26"/>
      <c r="M277" s="26"/>
      <c r="N277" s="26"/>
      <c r="O277" s="114"/>
      <c r="P277" s="26"/>
      <c r="Q277" s="26"/>
    </row>
    <row r="278" spans="1:17" ht="37.5" hidden="1" customHeight="1" x14ac:dyDescent="0.4">
      <c r="A278" s="114" t="str">
        <f>System資料複製!A278</f>
        <v>RTBM-58301</v>
      </c>
      <c r="B278" s="114" t="str">
        <f>System資料複製!B278</f>
        <v>Reviewed</v>
      </c>
      <c r="C278" s="114" t="str">
        <f>System資料複製!C278</f>
        <v>SYS 5.2</v>
      </c>
      <c r="D278" s="138" t="str">
        <f>System資料複製!D278</f>
        <v>RTBM-58301 - M3.2 : Pendulum Shock</v>
      </c>
      <c r="E278" s="114" t="str">
        <f>System資料複製!E278</f>
        <v>RTBM-54754</v>
      </c>
      <c r="F278" s="114" t="str">
        <f>System資料複製!F278</f>
        <v>Out of scope</v>
      </c>
      <c r="G278" s="140" t="e">
        <f>VLOOKUP(F278,Feature統計!A$3:B$130,2,FALSE)</f>
        <v>#N/A</v>
      </c>
      <c r="H278" s="114" t="str">
        <f>System資料複製!G278</f>
        <v>Medium</v>
      </c>
      <c r="I278" s="28" t="s">
        <v>7189</v>
      </c>
      <c r="J278" s="26"/>
      <c r="K278" s="26"/>
      <c r="L278" s="26"/>
      <c r="M278" s="26"/>
      <c r="N278" s="26"/>
      <c r="O278" s="114"/>
      <c r="P278" s="26"/>
      <c r="Q278" s="26"/>
    </row>
    <row r="279" spans="1:17" ht="37.5" hidden="1" customHeight="1" x14ac:dyDescent="0.4">
      <c r="A279" s="114" t="str">
        <f>System資料複製!A279</f>
        <v>RTBM-46875</v>
      </c>
      <c r="B279" s="114" t="str">
        <f>System資料複製!B279</f>
        <v>StagePass</v>
      </c>
      <c r="C279" s="114" t="str">
        <f>System資料複製!C279</f>
        <v>SYS 5.2</v>
      </c>
      <c r="D279" s="138" t="str">
        <f>System資料複製!D279</f>
        <v>RTBM-46875 - CL 12f1 : ENDURANCE IN HUMID AND POLLUTED ATMOSPHERE (CYCLIC HUMID HEAT)</v>
      </c>
      <c r="E279" s="114" t="str">
        <f>System資料複製!E279</f>
        <v>RTBM-54755</v>
      </c>
      <c r="F279" s="114" t="str">
        <f>System資料複製!F279</f>
        <v>Resistance to Environment</v>
      </c>
      <c r="G279" s="140" t="str">
        <f>VLOOKUP(F279,Feature統計!A$3:B$130,2,FALSE)</f>
        <v>Miscellaneous</v>
      </c>
      <c r="H279" s="114" t="str">
        <f>System資料複製!G279</f>
        <v>Medium</v>
      </c>
      <c r="I279" s="28" t="s">
        <v>7189</v>
      </c>
      <c r="J279" s="26"/>
      <c r="K279" s="26"/>
      <c r="L279" s="26"/>
      <c r="M279" s="26"/>
      <c r="N279" s="26"/>
      <c r="O279" s="114"/>
      <c r="P279" s="26"/>
      <c r="Q279" s="26"/>
    </row>
    <row r="280" spans="1:17" ht="37.5" hidden="1" customHeight="1" x14ac:dyDescent="0.4">
      <c r="A280" s="114" t="str">
        <f>System資料複製!A280</f>
        <v>RTBM-46877</v>
      </c>
      <c r="B280" s="114" t="str">
        <f>System資料複製!B280</f>
        <v>StagePass</v>
      </c>
      <c r="C280" s="114" t="str">
        <f>System資料複製!C280</f>
        <v>SYS 5.2</v>
      </c>
      <c r="D280" s="138" t="str">
        <f>System資料複製!D280</f>
        <v>RTBM-46877 - CL 12f2 : ENDURANCE IN HUMID AND POLLUTED ATMOSPHERE (CYCLIC SALT SPRAY)</v>
      </c>
      <c r="E280" s="114" t="str">
        <f>System資料複製!E280</f>
        <v>RTBM-54755</v>
      </c>
      <c r="F280" s="114" t="str">
        <f>System資料複製!F280</f>
        <v>Resistance to Environment</v>
      </c>
      <c r="G280" s="140" t="str">
        <f>VLOOKUP(F280,Feature統計!A$3:B$130,2,FALSE)</f>
        <v>Miscellaneous</v>
      </c>
      <c r="H280" s="114" t="str">
        <f>System資料複製!G280</f>
        <v>Medium</v>
      </c>
      <c r="I280" s="28" t="s">
        <v>7189</v>
      </c>
      <c r="J280" s="26"/>
      <c r="K280" s="26"/>
      <c r="L280" s="26"/>
      <c r="M280" s="26"/>
      <c r="N280" s="26"/>
      <c r="O280" s="114"/>
      <c r="P280" s="26"/>
      <c r="Q280" s="26"/>
    </row>
    <row r="281" spans="1:17" ht="37.5" hidden="1" customHeight="1" x14ac:dyDescent="0.4">
      <c r="A281" s="114" t="str">
        <f>System資料複製!A281</f>
        <v>RTBM-46895</v>
      </c>
      <c r="B281" s="114" t="str">
        <f>System資料複製!B281</f>
        <v>StagePass</v>
      </c>
      <c r="C281" s="114" t="str">
        <f>System資料複製!C281</f>
        <v>SYS 5.2</v>
      </c>
      <c r="D281" s="138" t="str">
        <f>System資料複製!D281</f>
        <v>RTBM-46895 - M3.1 : FALLING WEIGHT</v>
      </c>
      <c r="E281" s="114" t="str">
        <f>System資料複製!E281</f>
        <v>RTBM-54756</v>
      </c>
      <c r="F281" s="114" t="str">
        <f>System資料複製!F281</f>
        <v>Resistance to Impacts</v>
      </c>
      <c r="G281" s="140" t="str">
        <f>VLOOKUP(F281,Feature統計!A$3:B$130,2,FALSE)</f>
        <v>LifeCycle</v>
      </c>
      <c r="H281" s="114" t="str">
        <f>System資料複製!G281</f>
        <v>Medium</v>
      </c>
      <c r="I281" s="28" t="s">
        <v>7189</v>
      </c>
      <c r="J281" s="26"/>
      <c r="K281" s="26"/>
      <c r="L281" s="26"/>
      <c r="M281" s="26"/>
      <c r="N281" s="26"/>
      <c r="O281" s="114"/>
      <c r="P281" s="26"/>
      <c r="Q281" s="26"/>
    </row>
    <row r="282" spans="1:17" ht="37.5" hidden="1" customHeight="1" x14ac:dyDescent="0.4">
      <c r="A282" s="114" t="str">
        <f>System資料複製!A282</f>
        <v>RTBM-46874</v>
      </c>
      <c r="B282" s="114" t="str">
        <f>System資料複製!B282</f>
        <v>StagePass</v>
      </c>
      <c r="C282" s="114" t="str">
        <f>System資料複製!C282</f>
        <v>SYS 5.2</v>
      </c>
      <c r="D282" s="138" t="str">
        <f>System資料複製!D282</f>
        <v>RTBM-46874 - CL 12e : ENDURANCE IN HUMID AND POLLUTED ATMOSPHERE (RESISTANCE TO STEAM CONDENSATION)</v>
      </c>
      <c r="E282" s="114" t="str">
        <f>System資料複製!E282</f>
        <v>RTBM-54757</v>
      </c>
      <c r="F282" s="114" t="str">
        <f>System資料複製!F282</f>
        <v>Resistance to Environment</v>
      </c>
      <c r="G282" s="140" t="str">
        <f>VLOOKUP(F282,Feature統計!A$3:B$130,2,FALSE)</f>
        <v>Miscellaneous</v>
      </c>
      <c r="H282" s="114" t="str">
        <f>System資料複製!G282</f>
        <v>Medium</v>
      </c>
      <c r="I282" s="28" t="s">
        <v>7189</v>
      </c>
      <c r="J282" s="26"/>
      <c r="K282" s="26"/>
      <c r="L282" s="26"/>
      <c r="M282" s="26"/>
      <c r="N282" s="26"/>
      <c r="O282" s="114"/>
      <c r="P282" s="26"/>
      <c r="Q282" s="26"/>
    </row>
    <row r="283" spans="1:17" ht="37.5" customHeight="1" x14ac:dyDescent="0.4">
      <c r="A283" s="114" t="str">
        <f>System資料複製!A283</f>
        <v>RTBM-57440</v>
      </c>
      <c r="B283" s="114" t="str">
        <f>System資料複製!B283</f>
        <v>Pass</v>
      </c>
      <c r="C283" s="114" t="str">
        <f>System資料複製!C283</f>
        <v>SYS 5.1</v>
      </c>
      <c r="D283" s="138" t="str">
        <f>System資料複製!D283</f>
        <v>RTBM-57440 - The supplier shall provide technical solution which enables the device to wakeup/resume to nominal state in under [To be discussed] seconds (REQ-0495198 A)</v>
      </c>
      <c r="E283" s="114" t="str">
        <f>System資料複製!E283</f>
        <v>RTBM-54758</v>
      </c>
      <c r="F283" s="114" t="str">
        <f>System資料複製!F283</f>
        <v>Lifecycle status informations</v>
      </c>
      <c r="G283" s="140" t="str">
        <f>VLOOKUP(F283,Feature統計!A$3:B$130,2,FALSE)</f>
        <v>Electrical Engineering</v>
      </c>
      <c r="H283" s="114" t="str">
        <f>System資料複製!G283</f>
        <v>Primary</v>
      </c>
      <c r="I283" s="28" t="s">
        <v>7189</v>
      </c>
      <c r="J283" s="26"/>
      <c r="K283" s="26"/>
      <c r="L283" s="26"/>
      <c r="M283" s="26"/>
      <c r="N283" s="26"/>
      <c r="O283" s="114"/>
      <c r="P283" s="26"/>
      <c r="Q283" s="26" t="s">
        <v>7198</v>
      </c>
    </row>
    <row r="284" spans="1:17" ht="37.5" hidden="1" customHeight="1" x14ac:dyDescent="0.4">
      <c r="A284" s="114" t="str">
        <f>System資料複製!A284</f>
        <v>RTBM-46827</v>
      </c>
      <c r="B284" s="114" t="str">
        <f>System資料複製!B284</f>
        <v>StagePass</v>
      </c>
      <c r="C284" s="114" t="str">
        <f>System資料複製!C284</f>
        <v>SYS 5.2</v>
      </c>
      <c r="D284" s="138" t="str">
        <f>System資料複製!D284</f>
        <v>RTBM-46827 - EQ/TE 08: RESISTANCE TO THE VARIATIONS OF SUPPLY VOLTAGE IN THE USUAL “VOLT CONTROL” RANGE</v>
      </c>
      <c r="E284" s="114" t="str">
        <f>System資料複製!E284</f>
        <v>RTBM-54759</v>
      </c>
      <c r="F284" s="114" t="str">
        <f>System資料複製!F284</f>
        <v>B21 7110 - ELECTRICAL RESISTANCE</v>
      </c>
      <c r="G284" s="140" t="str">
        <f>VLOOKUP(F284,Feature統計!A$3:B$130,2,FALSE)</f>
        <v>Quality</v>
      </c>
      <c r="H284" s="114" t="str">
        <f>System資料複製!G284</f>
        <v>Medium</v>
      </c>
      <c r="I284" s="28" t="s">
        <v>7189</v>
      </c>
      <c r="J284" s="26"/>
      <c r="K284" s="26"/>
      <c r="L284" s="26"/>
      <c r="M284" s="26"/>
      <c r="N284" s="26"/>
      <c r="O284" s="114"/>
      <c r="P284" s="26"/>
      <c r="Q284" s="26"/>
    </row>
    <row r="285" spans="1:17" ht="37.5" hidden="1" customHeight="1" x14ac:dyDescent="0.4">
      <c r="A285" s="114" t="str">
        <f>System資料複製!A285</f>
        <v>RTBM-58302</v>
      </c>
      <c r="B285" s="114" t="str">
        <f>System資料複製!B285</f>
        <v>StagePass</v>
      </c>
      <c r="C285" s="114" t="str">
        <f>System資料複製!C285</f>
        <v>SYS 5.2</v>
      </c>
      <c r="D285" s="138" t="str">
        <f>System資料複製!D285</f>
        <v>RTBM-58302 - The test group defined below concerning Electrical and EMC requirement shall be respected. (REQ-0495192 A)</v>
      </c>
      <c r="E285" s="114" t="str">
        <f>System資料複製!E285</f>
        <v>RTBM-54760</v>
      </c>
      <c r="F285" s="114" t="str">
        <f>System資料複製!F285</f>
        <v>B21 7110</v>
      </c>
      <c r="G285" s="140" t="str">
        <f>VLOOKUP(F285,Feature統計!A$3:B$130,2,FALSE)</f>
        <v>Quality</v>
      </c>
      <c r="H285" s="114" t="str">
        <f>System資料複製!G285</f>
        <v>Medium</v>
      </c>
      <c r="I285" s="28" t="s">
        <v>7189</v>
      </c>
      <c r="J285" s="26"/>
      <c r="K285" s="26"/>
      <c r="L285" s="26"/>
      <c r="M285" s="26"/>
      <c r="N285" s="26"/>
      <c r="O285" s="114"/>
      <c r="P285" s="26"/>
      <c r="Q285" s="26"/>
    </row>
    <row r="286" spans="1:17" ht="37.5" hidden="1" customHeight="1" x14ac:dyDescent="0.4">
      <c r="A286" s="114" t="str">
        <f>System資料複製!A286</f>
        <v>RTBM-58303</v>
      </c>
      <c r="B286" s="114" t="str">
        <f>System資料複製!B286</f>
        <v>On-going</v>
      </c>
      <c r="C286" s="114" t="str">
        <f>System資料複製!C286</f>
        <v>SYS 5.2</v>
      </c>
      <c r="D286" s="138" t="str">
        <f>System資料複製!D286</f>
        <v>RTBM-58303 - CL12c2 : CLIMATIC AGEING</v>
      </c>
      <c r="E286" s="114" t="str">
        <f>System資料複製!E286</f>
        <v>RTBM-54761</v>
      </c>
      <c r="F286" s="114" t="str">
        <f>System資料複製!F286</f>
        <v>Out of scope</v>
      </c>
      <c r="G286" s="140" t="e">
        <f>VLOOKUP(F286,Feature統計!A$3:B$130,2,FALSE)</f>
        <v>#N/A</v>
      </c>
      <c r="H286" s="114" t="str">
        <f>System資料複製!G286</f>
        <v>Medium</v>
      </c>
      <c r="I286" s="28" t="s">
        <v>7189</v>
      </c>
      <c r="J286" s="26"/>
      <c r="K286" s="26"/>
      <c r="L286" s="26"/>
      <c r="M286" s="26"/>
      <c r="N286" s="26"/>
      <c r="O286" s="114"/>
      <c r="P286" s="26"/>
      <c r="Q286" s="26"/>
    </row>
    <row r="287" spans="1:17" ht="37.5" hidden="1" customHeight="1" x14ac:dyDescent="0.4">
      <c r="A287" s="114" t="str">
        <f>System資料複製!A287</f>
        <v>RTBM-58304</v>
      </c>
      <c r="B287" s="114" t="str">
        <f>System資料複製!B287</f>
        <v>StagePass</v>
      </c>
      <c r="C287" s="114" t="str">
        <f>System資料複製!C287</f>
        <v>SYS 5.2</v>
      </c>
      <c r="D287" s="138" t="str">
        <f>System資料複製!D287</f>
        <v>RTBM-58304 - CL12c1 : THERMAL SHOCKS WITH THE FROZEN SALINE SOLUTION</v>
      </c>
      <c r="E287" s="114" t="str">
        <f>System資料複製!E287</f>
        <v>RTBM-54762</v>
      </c>
      <c r="F287" s="114" t="str">
        <f>System資料複製!F287</f>
        <v>B21 7130</v>
      </c>
      <c r="G287" s="140" t="str">
        <f>VLOOKUP(F287,Feature統計!A$3:B$130,2,FALSE)</f>
        <v>Quality</v>
      </c>
      <c r="H287" s="114" t="str">
        <f>System資料複製!G287</f>
        <v>Medium</v>
      </c>
      <c r="I287" s="28" t="s">
        <v>7189</v>
      </c>
      <c r="J287" s="26"/>
      <c r="K287" s="26"/>
      <c r="L287" s="26"/>
      <c r="M287" s="26"/>
      <c r="N287" s="26"/>
      <c r="O287" s="114"/>
      <c r="P287" s="26"/>
      <c r="Q287" s="26"/>
    </row>
    <row r="288" spans="1:17" ht="37.5" hidden="1" customHeight="1" x14ac:dyDescent="0.4">
      <c r="A288" s="114" t="str">
        <f>System資料複製!A288</f>
        <v>RTBM-46873</v>
      </c>
      <c r="B288" s="114" t="str">
        <f>System資料複製!B288</f>
        <v>StagePass</v>
      </c>
      <c r="C288" s="114" t="str">
        <f>System資料複製!C288</f>
        <v>SYS 5.2</v>
      </c>
      <c r="D288" s="138" t="str">
        <f>System資料複製!D288</f>
        <v>RTBM-46873 - CL 12a : ENDURANCE IN HUMID AND POLLUTED ATMOSPHERE (RESISTANCE TO HUMIDITY AND TO CORROSION FOR EQUIPMENT LOCATED IN THE PASSENGER COMPARTMENT OR LUGGAGE COMPARTMENT AND PROTECTED FROM WATER AND MIST SPRAY)</v>
      </c>
      <c r="E288" s="114" t="str">
        <f>System資料複製!E288</f>
        <v>RTBM-54766</v>
      </c>
      <c r="F288" s="114" t="str">
        <f>System資料複製!F288</f>
        <v>Resistance to Environment</v>
      </c>
      <c r="G288" s="140" t="str">
        <f>VLOOKUP(F288,Feature統計!A$3:B$130,2,FALSE)</f>
        <v>Miscellaneous</v>
      </c>
      <c r="H288" s="114" t="str">
        <f>System資料複製!G288</f>
        <v>Medium</v>
      </c>
      <c r="I288" s="28" t="s">
        <v>7189</v>
      </c>
      <c r="J288" s="26"/>
      <c r="K288" s="26"/>
      <c r="L288" s="26"/>
      <c r="M288" s="26"/>
      <c r="N288" s="26"/>
      <c r="O288" s="114"/>
      <c r="P288" s="26"/>
      <c r="Q288" s="26"/>
    </row>
    <row r="289" spans="1:17" ht="37.5" hidden="1" customHeight="1" x14ac:dyDescent="0.4">
      <c r="A289" s="114" t="str">
        <f>System資料複製!A289</f>
        <v>RTBM-46868</v>
      </c>
      <c r="B289" s="114" t="str">
        <f>System資料複製!B289</f>
        <v>StagePass</v>
      </c>
      <c r="C289" s="114" t="str">
        <f>System資料複製!C289</f>
        <v>SYS 5.2</v>
      </c>
      <c r="D289" s="138" t="str">
        <f>System資料複製!D289</f>
        <v>RTBM-46868 - CL 08a : ENDURANCE TO THERMAL CYCLES</v>
      </c>
      <c r="E289" s="114" t="str">
        <f>System資料複製!E289</f>
        <v>RTBM-54767</v>
      </c>
      <c r="F289" s="114" t="str">
        <f>System資料複製!F289</f>
        <v>B21 7130</v>
      </c>
      <c r="G289" s="140" t="str">
        <f>VLOOKUP(F289,Feature統計!A$3:B$130,2,FALSE)</f>
        <v>Quality</v>
      </c>
      <c r="H289" s="114" t="str">
        <f>System資料複製!G289</f>
        <v>Medium</v>
      </c>
      <c r="I289" s="28" t="s">
        <v>7189</v>
      </c>
      <c r="J289" s="26"/>
      <c r="K289" s="26"/>
      <c r="L289" s="26"/>
      <c r="M289" s="26"/>
      <c r="N289" s="26"/>
      <c r="O289" s="114"/>
      <c r="P289" s="26"/>
      <c r="Q289" s="26"/>
    </row>
    <row r="290" spans="1:17" ht="37.5" hidden="1" customHeight="1" x14ac:dyDescent="0.4">
      <c r="A290" s="114" t="str">
        <f>System資料複製!A290</f>
        <v>RTBM-46869</v>
      </c>
      <c r="B290" s="114" t="str">
        <f>System資料複製!B290</f>
        <v>StagePass</v>
      </c>
      <c r="C290" s="114" t="str">
        <f>System資料複製!C290</f>
        <v>SYS 5.2</v>
      </c>
      <c r="D290" s="138" t="str">
        <f>System資料複製!D290</f>
        <v>RTBM-46869 - CL 08b : ENDURANCE TO THERMAL CYCLES (up to limits)</v>
      </c>
      <c r="E290" s="114" t="str">
        <f>System資料複製!E290</f>
        <v>RTBM-54767</v>
      </c>
      <c r="F290" s="114" t="str">
        <f>System資料複製!F290</f>
        <v>B21 7130</v>
      </c>
      <c r="G290" s="140" t="str">
        <f>VLOOKUP(F290,Feature統計!A$3:B$130,2,FALSE)</f>
        <v>Quality</v>
      </c>
      <c r="H290" s="114" t="str">
        <f>System資料複製!G290</f>
        <v>Medium</v>
      </c>
      <c r="I290" s="28" t="s">
        <v>7189</v>
      </c>
      <c r="J290" s="26"/>
      <c r="K290" s="26"/>
      <c r="L290" s="26"/>
      <c r="M290" s="26"/>
      <c r="N290" s="26"/>
      <c r="O290" s="114"/>
      <c r="P290" s="26"/>
      <c r="Q290" s="26"/>
    </row>
    <row r="291" spans="1:17" ht="37.5" hidden="1" customHeight="1" x14ac:dyDescent="0.4">
      <c r="A291" s="114" t="str">
        <f>System資料複製!A291</f>
        <v>RTBM-46845</v>
      </c>
      <c r="B291" s="114" t="str">
        <f>System資料複製!B291</f>
        <v>StagePass</v>
      </c>
      <c r="C291" s="114" t="str">
        <f>System資料複製!C291</f>
        <v>SYS 5.2</v>
      </c>
      <c r="D291" s="138" t="str">
        <f>System資料複製!D291</f>
        <v>RTBM-46845 - EQ/IC 07: IMMUNITY TO THE TRANSIENTS ON THE SIGNAL LINES</v>
      </c>
      <c r="E291" s="114" t="str">
        <f>System資料複製!E291</f>
        <v>RTBM-54769</v>
      </c>
      <c r="F291" s="114" t="str">
        <f>System資料複製!F291</f>
        <v>B21 7110 - EMC IMMUNITY</v>
      </c>
      <c r="G291" s="140" t="str">
        <f>VLOOKUP(F291,Feature統計!A$3:B$130,2,FALSE)</f>
        <v>Quality</v>
      </c>
      <c r="H291" s="114" t="str">
        <f>System資料複製!G291</f>
        <v>Medium</v>
      </c>
      <c r="I291" s="28" t="s">
        <v>7189</v>
      </c>
      <c r="J291" s="26"/>
      <c r="K291" s="26"/>
      <c r="L291" s="26"/>
      <c r="M291" s="26"/>
      <c r="N291" s="26"/>
      <c r="O291" s="114"/>
      <c r="P291" s="26"/>
      <c r="Q291" s="26"/>
    </row>
    <row r="292" spans="1:17" ht="37.5" hidden="1" customHeight="1" x14ac:dyDescent="0.4">
      <c r="A292" s="114" t="str">
        <f>System資料複製!A292</f>
        <v>RTBM-46826</v>
      </c>
      <c r="B292" s="114" t="str">
        <f>System資料複製!B292</f>
        <v>Pass</v>
      </c>
      <c r="C292" s="114" t="str">
        <f>System資料複製!C292</f>
        <v>SYS 5.2</v>
      </c>
      <c r="D292" s="138" t="str">
        <f>System資料複製!D292</f>
        <v>RTBM-46826 - EQ/TE 01: RESISTANCE TO USUAL POWER SUPPLY VOLTAGES</v>
      </c>
      <c r="E292" s="114" t="str">
        <f>System資料複製!E292</f>
        <v>RTBM-54772</v>
      </c>
      <c r="F292" s="114" t="str">
        <f>System資料複製!F292</f>
        <v>B21 7110 - ELECTRICAL RESISTANCE</v>
      </c>
      <c r="G292" s="140" t="str">
        <f>VLOOKUP(F292,Feature統計!A$3:B$130,2,FALSE)</f>
        <v>Quality</v>
      </c>
      <c r="H292" s="114" t="str">
        <f>System資料複製!G292</f>
        <v>Medium</v>
      </c>
      <c r="I292" s="28" t="s">
        <v>7189</v>
      </c>
      <c r="J292" s="26"/>
      <c r="K292" s="26"/>
      <c r="L292" s="26"/>
      <c r="M292" s="26"/>
      <c r="N292" s="26"/>
      <c r="O292" s="114"/>
      <c r="P292" s="26"/>
      <c r="Q292" s="26"/>
    </row>
    <row r="293" spans="1:17" ht="37.5" hidden="1" customHeight="1" x14ac:dyDescent="0.4">
      <c r="A293" s="114" t="str">
        <f>System資料複製!A293</f>
        <v>RTBM-46868</v>
      </c>
      <c r="B293" s="114" t="str">
        <f>System資料複製!B293</f>
        <v>StagePass</v>
      </c>
      <c r="C293" s="114" t="str">
        <f>System資料複製!C293</f>
        <v>SYS 5.2</v>
      </c>
      <c r="D293" s="138" t="str">
        <f>System資料複製!D293</f>
        <v>RTBM-46868 - CL 08a : ENDURANCE TO THERMAL CYCLES</v>
      </c>
      <c r="E293" s="114" t="str">
        <f>System資料複製!E293</f>
        <v>RTBM-54773</v>
      </c>
      <c r="F293" s="114" t="str">
        <f>System資料複製!F293</f>
        <v>B21 7130</v>
      </c>
      <c r="G293" s="140" t="str">
        <f>VLOOKUP(F293,Feature統計!A$3:B$130,2,FALSE)</f>
        <v>Quality</v>
      </c>
      <c r="H293" s="114" t="str">
        <f>System資料複製!G293</f>
        <v>Medium</v>
      </c>
      <c r="I293" s="28" t="s">
        <v>7189</v>
      </c>
      <c r="J293" s="26"/>
      <c r="K293" s="26"/>
      <c r="L293" s="26"/>
      <c r="M293" s="26"/>
      <c r="N293" s="26"/>
      <c r="O293" s="114"/>
      <c r="P293" s="26"/>
      <c r="Q293" s="26"/>
    </row>
    <row r="294" spans="1:17" ht="37.5" hidden="1" customHeight="1" x14ac:dyDescent="0.4">
      <c r="A294" s="114" t="str">
        <f>System資料複製!A294</f>
        <v>RTBM-46869</v>
      </c>
      <c r="B294" s="114" t="str">
        <f>System資料複製!B294</f>
        <v>StagePass</v>
      </c>
      <c r="C294" s="114" t="str">
        <f>System資料複製!C294</f>
        <v>SYS 5.2</v>
      </c>
      <c r="D294" s="138" t="str">
        <f>System資料複製!D294</f>
        <v>RTBM-46869 - CL 08b : ENDURANCE TO THERMAL CYCLES (up to limits)</v>
      </c>
      <c r="E294" s="114" t="str">
        <f>System資料複製!E294</f>
        <v>RTBM-54773</v>
      </c>
      <c r="F294" s="114" t="str">
        <f>System資料複製!F294</f>
        <v>B21 7130</v>
      </c>
      <c r="G294" s="140" t="str">
        <f>VLOOKUP(F294,Feature統計!A$3:B$130,2,FALSE)</f>
        <v>Quality</v>
      </c>
      <c r="H294" s="114" t="str">
        <f>System資料複製!G294</f>
        <v>Medium</v>
      </c>
      <c r="I294" s="28" t="s">
        <v>7189</v>
      </c>
      <c r="J294" s="26"/>
      <c r="K294" s="26"/>
      <c r="L294" s="26"/>
      <c r="M294" s="26"/>
      <c r="N294" s="26"/>
      <c r="O294" s="114"/>
      <c r="P294" s="26"/>
      <c r="Q294" s="26"/>
    </row>
    <row r="295" spans="1:17" ht="37.5" hidden="1" customHeight="1" x14ac:dyDescent="0.4">
      <c r="A295" s="114" t="str">
        <f>System資料複製!A295</f>
        <v>RTBM-46866</v>
      </c>
      <c r="B295" s="114" t="str">
        <f>System資料複製!B295</f>
        <v>StagePass</v>
      </c>
      <c r="C295" s="114" t="str">
        <f>System資料複製!C295</f>
        <v>SYS 5.2</v>
      </c>
      <c r="D295" s="138" t="str">
        <f>System資料複製!D295</f>
        <v>RTBM-46866 - CL 07a : RESISTANCE TO THERMAL SHOCK (AIR/AIR)</v>
      </c>
      <c r="E295" s="114" t="str">
        <f>System資料複製!E295</f>
        <v>RTBM-54774</v>
      </c>
      <c r="F295" s="114" t="str">
        <f>System資料複製!F295</f>
        <v>B21 7130</v>
      </c>
      <c r="G295" s="140" t="str">
        <f>VLOOKUP(F295,Feature統計!A$3:B$130,2,FALSE)</f>
        <v>Quality</v>
      </c>
      <c r="H295" s="114" t="str">
        <f>System資料複製!G295</f>
        <v>Medium</v>
      </c>
      <c r="I295" s="28" t="s">
        <v>7189</v>
      </c>
      <c r="J295" s="26"/>
      <c r="K295" s="26"/>
      <c r="L295" s="26"/>
      <c r="M295" s="26"/>
      <c r="N295" s="26"/>
      <c r="O295" s="114"/>
      <c r="P295" s="26"/>
      <c r="Q295" s="26"/>
    </row>
    <row r="296" spans="1:17" ht="37.5" hidden="1" customHeight="1" x14ac:dyDescent="0.4">
      <c r="A296" s="114" t="str">
        <f>System資料複製!A296</f>
        <v>RTBM-46867</v>
      </c>
      <c r="B296" s="114" t="str">
        <f>System資料複製!B296</f>
        <v>StagePass</v>
      </c>
      <c r="C296" s="114" t="str">
        <f>System資料複製!C296</f>
        <v>SYS 5.2</v>
      </c>
      <c r="D296" s="138" t="str">
        <f>System資料複製!D296</f>
        <v>RTBM-46867 - CL 07b : RESISTANCE TO THERMAL SHOCK (AIR/AIR, upto limits)</v>
      </c>
      <c r="E296" s="114" t="str">
        <f>System資料複製!E296</f>
        <v>RTBM-54774</v>
      </c>
      <c r="F296" s="114" t="str">
        <f>System資料複製!F296</f>
        <v>B21 7130</v>
      </c>
      <c r="G296" s="140" t="str">
        <f>VLOOKUP(F296,Feature統計!A$3:B$130,2,FALSE)</f>
        <v>Quality</v>
      </c>
      <c r="H296" s="114" t="str">
        <f>System資料複製!G296</f>
        <v>Medium</v>
      </c>
      <c r="I296" s="28" t="s">
        <v>7189</v>
      </c>
      <c r="J296" s="26"/>
      <c r="K296" s="26"/>
      <c r="L296" s="26"/>
      <c r="M296" s="26"/>
      <c r="N296" s="26"/>
      <c r="O296" s="114"/>
      <c r="P296" s="26"/>
      <c r="Q296" s="26"/>
    </row>
    <row r="297" spans="1:17" ht="37.5" hidden="1" customHeight="1" x14ac:dyDescent="0.4">
      <c r="A297" s="114" t="str">
        <f>System資料複製!A297</f>
        <v>RTBM-43945</v>
      </c>
      <c r="B297" s="114" t="str">
        <f>System資料複製!B297</f>
        <v>Pass</v>
      </c>
      <c r="C297" s="114" t="str">
        <f>System資料複製!C297</f>
        <v>SYS 5.1</v>
      </c>
      <c r="D297" s="138" t="str">
        <f>System資料複製!D297</f>
        <v>RTBM-43945 - RFQ_GNSS+DR_Control/command on GNSS (multi constellations processing: GPS+GLONASS, Galileo) (REQ-0495134)</v>
      </c>
      <c r="E297" s="114" t="str">
        <f>System資料複製!E297</f>
        <v>RTBM-54776</v>
      </c>
      <c r="F297" s="114" t="str">
        <f>System資料複製!F297</f>
        <v>Supported GNSS positioning system</v>
      </c>
      <c r="G297" s="140" t="str">
        <f>VLOOKUP(F297,Feature統計!A$3:B$130,2,FALSE)</f>
        <v>Positioning</v>
      </c>
      <c r="H297" s="114" t="str">
        <f>System資料複製!G297</f>
        <v>Primary</v>
      </c>
      <c r="I297" s="28" t="s">
        <v>7189</v>
      </c>
      <c r="J297" s="26"/>
      <c r="K297" s="26"/>
      <c r="L297" s="26"/>
      <c r="M297" s="26"/>
      <c r="N297" s="26"/>
      <c r="O297" s="114"/>
      <c r="P297" s="26"/>
      <c r="Q297" s="26"/>
    </row>
    <row r="298" spans="1:17" ht="37.5" hidden="1" customHeight="1" x14ac:dyDescent="0.4">
      <c r="A298" s="114" t="str">
        <f>System資料複製!A298</f>
        <v>RTBM-58309</v>
      </c>
      <c r="B298" s="114" t="str">
        <f>System資料複製!B298</f>
        <v>StagePass</v>
      </c>
      <c r="C298" s="114" t="str">
        <f>System資料複製!C298</f>
        <v>SYS 5.2</v>
      </c>
      <c r="D298" s="138" t="str">
        <f>System資料複製!D298</f>
        <v>RTBM-58309 - Unexpected events which may occur during immunity testing are classified in customer impact levels. (REQ-0495129 A)</v>
      </c>
      <c r="E298" s="114" t="str">
        <f>System資料複製!E298</f>
        <v>RTBM-54779</v>
      </c>
      <c r="F298" s="114" t="str">
        <f>System資料複製!F298</f>
        <v>B21 7110</v>
      </c>
      <c r="G298" s="140" t="str">
        <f>VLOOKUP(F298,Feature統計!A$3:B$130,2,FALSE)</f>
        <v>Quality</v>
      </c>
      <c r="H298" s="114" t="str">
        <f>System資料複製!G298</f>
        <v>Medium</v>
      </c>
      <c r="I298" s="28" t="s">
        <v>7189</v>
      </c>
      <c r="J298" s="26"/>
      <c r="K298" s="26"/>
      <c r="L298" s="26"/>
      <c r="M298" s="26"/>
      <c r="N298" s="26"/>
      <c r="O298" s="114"/>
      <c r="P298" s="26"/>
      <c r="Q298" s="26"/>
    </row>
    <row r="299" spans="1:17" ht="37.5" hidden="1" customHeight="1" x14ac:dyDescent="0.4">
      <c r="A299" s="114" t="str">
        <f>System資料複製!A299</f>
        <v>RTBM-44415</v>
      </c>
      <c r="B299" s="114" t="str">
        <f>System資料複製!B299</f>
        <v>Pass</v>
      </c>
      <c r="C299" s="114" t="str">
        <f>System資料複製!C299</f>
        <v>SYS 5.1</v>
      </c>
      <c r="D299" s="138" t="str">
        <f>System資料複製!D299</f>
        <v>RTBM-44415 - Tree-Funtion-Telco Cellular network 2G/3G/4G/5G (REQ-0495122 B)</v>
      </c>
      <c r="E299" s="114" t="str">
        <f>System資料複製!E299</f>
        <v>RTBM-54780</v>
      </c>
      <c r="F299" s="114" t="str">
        <f>System資料複製!F299</f>
        <v>Manage the power consumption of the main vehicle battery</v>
      </c>
      <c r="G299" s="140" t="str">
        <f>VLOOKUP(F299,Feature統計!A$3:B$130,2,FALSE)</f>
        <v>Electrical Engineering</v>
      </c>
      <c r="H299" s="114" t="str">
        <f>System資料複製!G299</f>
        <v>Medium</v>
      </c>
      <c r="I299" s="28" t="s">
        <v>7189</v>
      </c>
      <c r="J299" s="26"/>
      <c r="K299" s="26"/>
      <c r="L299" s="26"/>
      <c r="M299" s="26"/>
      <c r="N299" s="26"/>
      <c r="O299" s="114"/>
      <c r="P299" s="26"/>
      <c r="Q299" s="26"/>
    </row>
    <row r="300" spans="1:17" ht="37.5" hidden="1" customHeight="1" x14ac:dyDescent="0.4">
      <c r="A300" s="114" t="str">
        <f>System資料複製!A300</f>
        <v>RTBM-57437</v>
      </c>
      <c r="B300" s="114" t="str">
        <f>System資料複製!B300</f>
        <v>Pass</v>
      </c>
      <c r="C300" s="114" t="str">
        <f>System資料複製!C300</f>
        <v>SYS 5.1</v>
      </c>
      <c r="D300" s="138" t="str">
        <f>System資料複製!D300</f>
        <v>RTBM-57437 - The supplier shall ensure a maximum degradation by 24 hours of the internal RTC in the TCU (REQ-0495118 C)</v>
      </c>
      <c r="E300" s="114" t="str">
        <f>System資料複製!E300</f>
        <v>RTBM-54781</v>
      </c>
      <c r="F300" s="114" t="str">
        <f>System資料複製!F300</f>
        <v>RTC accuracy measurement</v>
      </c>
      <c r="G300" s="140" t="str">
        <f>VLOOKUP(F300,Feature統計!A$3:B$130,2,FALSE)</f>
        <v>Quality</v>
      </c>
      <c r="H300" s="114" t="str">
        <f>System資料複製!G300</f>
        <v>Medium</v>
      </c>
      <c r="I300" s="28" t="s">
        <v>7189</v>
      </c>
      <c r="J300" s="26"/>
      <c r="K300" s="26"/>
      <c r="L300" s="26"/>
      <c r="M300" s="26"/>
      <c r="N300" s="26"/>
      <c r="O300" s="114"/>
      <c r="P300" s="26"/>
      <c r="Q300" s="26"/>
    </row>
    <row r="301" spans="1:17" ht="37.5" hidden="1" customHeight="1" x14ac:dyDescent="0.4">
      <c r="A301" s="114" t="str">
        <f>System資料複製!A301</f>
        <v>RTBM-57438</v>
      </c>
      <c r="B301" s="114" t="str">
        <f>System資料複製!B301</f>
        <v>Reviewed</v>
      </c>
      <c r="C301" s="114" t="str">
        <f>System資料複製!C301</f>
        <v>SYS 5.1</v>
      </c>
      <c r="D301" s="138" t="str">
        <f>System資料複製!D301</f>
        <v>RTBM-57438 - All components shall have automotive qualification (REQ-0495117 A)</v>
      </c>
      <c r="E301" s="114" t="str">
        <f>System資料複製!E301</f>
        <v>RTBM-54782</v>
      </c>
      <c r="F301" s="114" t="str">
        <f>System資料複製!F301</f>
        <v>Project Documentation</v>
      </c>
      <c r="G301" s="140" t="e">
        <f>VLOOKUP(F301,Feature統計!A$3:B$130,2,FALSE)</f>
        <v>#N/A</v>
      </c>
      <c r="H301" s="114" t="str">
        <f>System資料複製!G301</f>
        <v>Medium</v>
      </c>
      <c r="I301" s="28" t="s">
        <v>7189</v>
      </c>
      <c r="J301" s="26"/>
      <c r="K301" s="26"/>
      <c r="L301" s="26"/>
      <c r="M301" s="26"/>
      <c r="N301" s="26"/>
      <c r="O301" s="114"/>
      <c r="P301" s="26"/>
      <c r="Q301" s="26"/>
    </row>
    <row r="302" spans="1:17" ht="37.5" hidden="1" customHeight="1" x14ac:dyDescent="0.4">
      <c r="A302" s="114" t="str">
        <f>System資料複製!A302</f>
        <v>RTBM-57439</v>
      </c>
      <c r="B302" s="114" t="str">
        <f>System資料複製!B302</f>
        <v>Fail</v>
      </c>
      <c r="C302" s="114" t="str">
        <f>System資料複製!C302</f>
        <v>SYS 5.1</v>
      </c>
      <c r="D302" s="138" t="str">
        <f>System資料複製!D302</f>
        <v>RTBM-57439 - The Radio component shall be compliant with the DAB following antenna performances (REQ-0475174 B)</v>
      </c>
      <c r="E302" s="114" t="str">
        <f>System資料複製!E302</f>
        <v>RTBM-54786</v>
      </c>
      <c r="F302" s="114" t="str">
        <f>System資料複製!F302</f>
        <v>Mesure DAB EE performances criterion</v>
      </c>
      <c r="G302" s="140" t="str">
        <f>VLOOKUP(F302,Feature統計!A$3:B$130,2,FALSE)</f>
        <v>Electrical Engineering</v>
      </c>
      <c r="H302" s="114" t="str">
        <f>System資料複製!G302</f>
        <v>Medium</v>
      </c>
      <c r="I302" s="28" t="s">
        <v>7189</v>
      </c>
      <c r="J302" s="26"/>
      <c r="K302" s="26"/>
      <c r="L302" s="26"/>
      <c r="M302" s="26"/>
      <c r="N302" s="26"/>
      <c r="O302" s="114"/>
      <c r="P302" s="26"/>
      <c r="Q302" s="26"/>
    </row>
    <row r="303" spans="1:17" ht="37.5" hidden="1" customHeight="1" x14ac:dyDescent="0.4">
      <c r="A303" s="114" t="str">
        <f>System資料複製!A303</f>
        <v>RTBM-57306</v>
      </c>
      <c r="B303" s="114" t="str">
        <f>System資料複製!B303</f>
        <v>Pass</v>
      </c>
      <c r="C303" s="114" t="str">
        <f>System資料複製!C303</f>
        <v>SYS 5.1</v>
      </c>
      <c r="D303" s="138" t="str">
        <f>System資料複製!D303</f>
        <v>RTBM-57306 - The Radio component shall be compliant with the following performance (REQ-0475173 B)</v>
      </c>
      <c r="E303" s="114" t="str">
        <f>System資料複製!E303</f>
        <v>RTBM-54787</v>
      </c>
      <c r="F303" s="114" t="str">
        <f>System資料複製!F303</f>
        <v>Mesure AM EE performances criterion</v>
      </c>
      <c r="G303" s="140" t="str">
        <f>VLOOKUP(F303,Feature統計!A$3:B$130,2,FALSE)</f>
        <v>Electrical Engineering</v>
      </c>
      <c r="H303" s="114" t="str">
        <f>System資料複製!G303</f>
        <v>Medium</v>
      </c>
      <c r="I303" s="28" t="s">
        <v>7189</v>
      </c>
      <c r="J303" s="26"/>
      <c r="K303" s="26"/>
      <c r="L303" s="26"/>
      <c r="M303" s="26"/>
      <c r="N303" s="26"/>
      <c r="O303" s="114"/>
      <c r="P303" s="26"/>
      <c r="Q303" s="26"/>
    </row>
    <row r="304" spans="1:17" ht="37.5" hidden="1" customHeight="1" x14ac:dyDescent="0.4">
      <c r="A304" s="114" t="str">
        <f>System資料複製!A304</f>
        <v>RTBM-57421</v>
      </c>
      <c r="B304" s="114" t="str">
        <f>System資料複製!B304</f>
        <v>Fail</v>
      </c>
      <c r="C304" s="114" t="str">
        <f>System資料複製!C304</f>
        <v>SYS 5.1</v>
      </c>
      <c r="D304" s="138" t="str">
        <f>System資料複製!D304</f>
        <v>RTBM-57421 - The Radio component shall be compliant with the following FM antennas performances (REQ-0475172 A)</v>
      </c>
      <c r="E304" s="114" t="str">
        <f>System資料複製!E304</f>
        <v>RTBM-54788</v>
      </c>
      <c r="F304" s="114" t="str">
        <f>System資料複製!F304</f>
        <v>Mesure FM EE performances criterion</v>
      </c>
      <c r="G304" s="140" t="str">
        <f>VLOOKUP(F304,Feature統計!A$3:B$130,2,FALSE)</f>
        <v>Electrical Engineering</v>
      </c>
      <c r="H304" s="114" t="str">
        <f>System資料複製!G304</f>
        <v>Medium</v>
      </c>
      <c r="I304" s="28" t="s">
        <v>7189</v>
      </c>
      <c r="J304" s="26"/>
      <c r="K304" s="26"/>
      <c r="L304" s="26"/>
      <c r="M304" s="26"/>
      <c r="N304" s="26"/>
      <c r="O304" s="114"/>
      <c r="P304" s="26"/>
      <c r="Q304" s="26"/>
    </row>
    <row r="305" spans="1:17" ht="37.5" hidden="1" customHeight="1" x14ac:dyDescent="0.4">
      <c r="A305" s="114" t="str">
        <f>System資料複製!A305</f>
        <v>RTBM-57422</v>
      </c>
      <c r="B305" s="114" t="str">
        <f>System資料複製!B305</f>
        <v>On-going</v>
      </c>
      <c r="C305" s="114" t="str">
        <f>System資料複製!C305</f>
        <v>SYS 5.1</v>
      </c>
      <c r="D305" s="138" t="str">
        <f>System資料複製!D305</f>
        <v>RTBM-57422 - The PART shall respect positioning feature and its performance criteria and test procedure, described by the Russian regulation (REQ-0416099 C)</v>
      </c>
      <c r="E305" s="114" t="str">
        <f>System資料複製!E305</f>
        <v>RTBM-54789</v>
      </c>
      <c r="F305" s="114" t="str">
        <f>System資料複製!F305</f>
        <v>Out of scope</v>
      </c>
      <c r="G305" s="140" t="e">
        <f>VLOOKUP(F305,Feature統計!A$3:B$130,2,FALSE)</f>
        <v>#N/A</v>
      </c>
      <c r="H305" s="114" t="str">
        <f>System資料複製!G305</f>
        <v>Medium</v>
      </c>
      <c r="I305" s="28" t="s">
        <v>7189</v>
      </c>
      <c r="J305" s="26"/>
      <c r="K305" s="26"/>
      <c r="L305" s="26"/>
      <c r="M305" s="26"/>
      <c r="N305" s="26"/>
      <c r="O305" s="114"/>
      <c r="P305" s="26"/>
      <c r="Q305" s="26"/>
    </row>
    <row r="306" spans="1:17" ht="37.5" hidden="1" customHeight="1" x14ac:dyDescent="0.4">
      <c r="A306" s="114" t="str">
        <f>System資料複製!A306</f>
        <v>RTBM-57424</v>
      </c>
      <c r="B306" s="114" t="str">
        <f>System資料複製!B306</f>
        <v>Pass</v>
      </c>
      <c r="C306" s="114" t="str">
        <f>System資料複製!C306</f>
        <v>SYS 5.1</v>
      </c>
      <c r="D306" s="138" t="str">
        <f>System資料複製!D306</f>
        <v>RTBM-57424 - The navigation function shall respect the following performance criteria : (GNSS_LOCALIZATION) (REQ-0416076 B)</v>
      </c>
      <c r="E306" s="114" t="str">
        <f>System資料複製!E306</f>
        <v>RTBM-54790</v>
      </c>
      <c r="F306" s="114" t="str">
        <f>System資料複製!F306</f>
        <v>Support eCall positioning specifications</v>
      </c>
      <c r="G306" s="140" t="str">
        <f>VLOOKUP(F306,Feature統計!A$3:B$130,2,FALSE)</f>
        <v>Xcall</v>
      </c>
      <c r="H306" s="114" t="str">
        <f>System資料複製!G306</f>
        <v>Medium</v>
      </c>
      <c r="I306" s="28" t="s">
        <v>7189</v>
      </c>
      <c r="J306" s="26"/>
      <c r="K306" s="26"/>
      <c r="L306" s="26"/>
      <c r="M306" s="26"/>
      <c r="N306" s="26"/>
      <c r="O306" s="114"/>
      <c r="P306" s="26"/>
      <c r="Q306" s="26"/>
    </row>
    <row r="307" spans="1:17" ht="37.5" hidden="1" customHeight="1" x14ac:dyDescent="0.4">
      <c r="A307" s="114" t="str">
        <f>System資料複製!A307</f>
        <v>RTBM-57425</v>
      </c>
      <c r="B307" s="114" t="str">
        <f>System資料複製!B307</f>
        <v>Pass</v>
      </c>
      <c r="C307" s="114" t="str">
        <f>System資料複製!C307</f>
        <v>SYS 5.1</v>
      </c>
      <c r="D307" s="138" t="str">
        <f>System資料複製!D307</f>
        <v>RTBM-57425 - The navigation function shall respect the following performance criteria (REQ-0416072 B)</v>
      </c>
      <c r="E307" s="114" t="str">
        <f>System資料複製!E307</f>
        <v>RTBM-54791</v>
      </c>
      <c r="F307" s="114" t="str">
        <f>System資料複製!F307</f>
        <v>Respect positioning feature, performance and procedure</v>
      </c>
      <c r="G307" s="140" t="str">
        <f>VLOOKUP(F307,Feature統計!A$3:B$130,2,FALSE)</f>
        <v>Positioning</v>
      </c>
      <c r="H307" s="114" t="str">
        <f>System資料複製!G307</f>
        <v>Medium</v>
      </c>
      <c r="I307" s="28" t="s">
        <v>7189</v>
      </c>
      <c r="J307" s="26"/>
      <c r="K307" s="26"/>
      <c r="L307" s="26"/>
      <c r="M307" s="26"/>
      <c r="N307" s="26"/>
      <c r="O307" s="114"/>
      <c r="P307" s="26"/>
      <c r="Q307" s="26"/>
    </row>
    <row r="308" spans="1:17" ht="37.5" hidden="1" customHeight="1" x14ac:dyDescent="0.4">
      <c r="A308" s="114" t="str">
        <f>System資料複製!A308</f>
        <v>RTBM-57428</v>
      </c>
      <c r="B308" s="114" t="str">
        <f>System資料複製!B308</f>
        <v>Pass</v>
      </c>
      <c r="C308" s="114" t="str">
        <f>System資料複製!C308</f>
        <v>SYS 5.1</v>
      </c>
      <c r="D308" s="138" t="str">
        <f>System資料複製!D308</f>
        <v>RTBM-57428 - In WiFi Client mode, the BSRF, mounted on a roof simulation, shall respect the EIRP 1 of 2.4GHz  20dBm 5 GHz 14dBm. (REQ-0414024 B)</v>
      </c>
      <c r="E308" s="114" t="str">
        <f>System資料複製!E308</f>
        <v>RTBM-54792</v>
      </c>
      <c r="F308" s="114" t="str">
        <f>System資料複製!F308</f>
        <v>Mesure Connectivity RF performances criterion</v>
      </c>
      <c r="G308" s="140" t="str">
        <f>VLOOKUP(F308,Feature統計!A$3:B$130,2,FALSE)</f>
        <v>Connectivity</v>
      </c>
      <c r="H308" s="114" t="str">
        <f>System資料複製!G308</f>
        <v>Medium</v>
      </c>
      <c r="I308" s="28" t="s">
        <v>7189</v>
      </c>
      <c r="J308" s="26"/>
      <c r="K308" s="26"/>
      <c r="L308" s="26"/>
      <c r="M308" s="26"/>
      <c r="N308" s="26"/>
      <c r="O308" s="114"/>
      <c r="P308" s="26"/>
      <c r="Q308" s="26"/>
    </row>
    <row r="309" spans="1:17" ht="37.5" hidden="1" customHeight="1" x14ac:dyDescent="0.4">
      <c r="A309" s="114" t="str">
        <f>System資料複製!A309</f>
        <v>RTBM-57429</v>
      </c>
      <c r="B309" s="114" t="str">
        <f>System資料複製!B309</f>
        <v>Pass</v>
      </c>
      <c r="C309" s="114" t="str">
        <f>System資料複製!C309</f>
        <v>SYS 5.1</v>
      </c>
      <c r="D309" s="138" t="str">
        <f>System資料複製!D309</f>
        <v>RTBM-57429 - On the whole system (direct link, mux link and system), the failure rate of non-operation in the solicitation is less than 0.001 (REQ-0315013 A)</v>
      </c>
      <c r="E309" s="114" t="str">
        <f>System資料複製!E309</f>
        <v>RTBM-54793</v>
      </c>
      <c r="F309" s="114" t="str">
        <f>System資料複製!F309</f>
        <v>Stability</v>
      </c>
      <c r="G309" s="140" t="str">
        <f>VLOOKUP(F309,Feature統計!A$3:B$130,2,FALSE)</f>
        <v>Xcall</v>
      </c>
      <c r="H309" s="114" t="str">
        <f>System資料複製!G309</f>
        <v>Primary</v>
      </c>
      <c r="I309" s="28" t="s">
        <v>7163</v>
      </c>
      <c r="J309" s="26" t="s">
        <v>7163</v>
      </c>
      <c r="K309" s="26"/>
      <c r="L309" s="26"/>
      <c r="M309" s="26"/>
      <c r="N309" s="26"/>
      <c r="O309" s="114" t="s">
        <v>7160</v>
      </c>
      <c r="P309" s="26"/>
      <c r="Q309" s="26"/>
    </row>
    <row r="310" spans="1:17" ht="37.5" hidden="1" customHeight="1" x14ac:dyDescent="0.4">
      <c r="A310" s="114" t="str">
        <f>System資料複製!A310</f>
        <v>RTBM-57430</v>
      </c>
      <c r="B310" s="114" t="str">
        <f>System資料複製!B310</f>
        <v>Pass</v>
      </c>
      <c r="C310" s="114" t="str">
        <f>System資料複製!C310</f>
        <v>SYS 5.1</v>
      </c>
      <c r="D310" s="138" t="str">
        <f>System資料複製!D310</f>
        <v>RTBM-57430 - On the wired link between the Airbag ECU and the IVS, the probability to have a nuisance tripping is less than 0.0000001 /hour of operation. (REQ-0314995 A)</v>
      </c>
      <c r="E310" s="114" t="str">
        <f>System資料複製!E310</f>
        <v>RTBM-54794</v>
      </c>
      <c r="F310" s="114" t="str">
        <f>System資料複製!F310</f>
        <v>Stability</v>
      </c>
      <c r="G310" s="140" t="str">
        <f>VLOOKUP(F310,Feature統計!A$3:B$130,2,FALSE)</f>
        <v>Xcall</v>
      </c>
      <c r="H310" s="114" t="str">
        <f>System資料複製!G310</f>
        <v>Medium</v>
      </c>
      <c r="I310" s="28" t="s">
        <v>7189</v>
      </c>
      <c r="J310" s="26"/>
      <c r="K310" s="26"/>
      <c r="L310" s="26"/>
      <c r="M310" s="26"/>
      <c r="N310" s="26"/>
      <c r="O310" s="114"/>
      <c r="P310" s="26"/>
      <c r="Q310" s="26"/>
    </row>
    <row r="311" spans="1:17" ht="37.5" hidden="1" customHeight="1" x14ac:dyDescent="0.4">
      <c r="A311" s="114" t="str">
        <f>System資料複製!A311</f>
        <v>RTBM-56584</v>
      </c>
      <c r="B311" s="114" t="str">
        <f>System資料複製!B311</f>
        <v>Pass</v>
      </c>
      <c r="C311" s="114" t="str">
        <f>System資料複製!C311</f>
        <v>SYS 5.1</v>
      </c>
      <c r="D311" s="138" t="str">
        <f>System資料複製!D311</f>
        <v>RTBM-56584 - for eCall (GSM 850/900/1850/1900), the IVS shall offer a sensitivity level below -99 dBm TIS (Total Isotropic Sensitivity). (REQ-0314819 C)</v>
      </c>
      <c r="E311" s="114" t="str">
        <f>System資料複製!E311</f>
        <v>RTBM-54799</v>
      </c>
      <c r="F311" s="114" t="str">
        <f>System資料複製!F311</f>
        <v>eCall TRP_TIS requirements</v>
      </c>
      <c r="G311" s="140" t="str">
        <f>VLOOKUP(F311,Feature統計!A$3:B$130,2,FALSE)</f>
        <v>Xcall</v>
      </c>
      <c r="H311" s="114" t="str">
        <f>System資料複製!G311</f>
        <v>Medium</v>
      </c>
      <c r="I311" s="28" t="s">
        <v>7189</v>
      </c>
      <c r="J311" s="26"/>
      <c r="K311" s="26"/>
      <c r="L311" s="26"/>
      <c r="M311" s="26"/>
      <c r="N311" s="26"/>
      <c r="O311" s="114"/>
      <c r="P311" s="26"/>
      <c r="Q311" s="26"/>
    </row>
    <row r="312" spans="1:17" ht="37.5" customHeight="1" x14ac:dyDescent="0.4">
      <c r="A312" s="114" t="str">
        <f>System資料複製!A312</f>
        <v>RTBM-57416</v>
      </c>
      <c r="B312" s="114" t="str">
        <f>System資料複製!B312</f>
        <v>Pass</v>
      </c>
      <c r="C312" s="114" t="str">
        <f>System資料複製!C312</f>
        <v>SYS 5.1</v>
      </c>
      <c r="D312" s="138" t="str">
        <f>System資料複製!D312</f>
        <v>RTBM-57416 - Radio Component shall transmit decoded analog audio stream over Ethernet Bridgle link in less than 250ms. (REQ-0074287 G)</v>
      </c>
      <c r="E312" s="114" t="str">
        <f>System資料複製!E312</f>
        <v>RTBM-54801</v>
      </c>
      <c r="F312" s="114" t="str">
        <f>System資料複製!F312</f>
        <v>Transmit decoded analog audio stream over Ethernet Bridgle</v>
      </c>
      <c r="G312" s="140" t="str">
        <f>VLOOKUP(F312,Feature統計!A$3:B$130,2,FALSE)</f>
        <v>Xcall</v>
      </c>
      <c r="H312" s="114" t="str">
        <f>System資料複製!G312</f>
        <v>Primary</v>
      </c>
      <c r="I312" s="28" t="s">
        <v>7163</v>
      </c>
      <c r="J312" s="26" t="s">
        <v>7163</v>
      </c>
      <c r="K312" s="26"/>
      <c r="L312" s="26"/>
      <c r="M312" s="26"/>
      <c r="N312" s="26"/>
      <c r="O312" s="114" t="s">
        <v>7203</v>
      </c>
      <c r="P312" s="26"/>
      <c r="Q312" s="26" t="s">
        <v>7198</v>
      </c>
    </row>
    <row r="313" spans="1:17" ht="37.5" hidden="1" customHeight="1" x14ac:dyDescent="0.4">
      <c r="A313" s="114" t="str">
        <f>System資料複製!A313</f>
        <v>RTBM-58310</v>
      </c>
      <c r="B313" s="114" t="str">
        <f>System資料複製!B313</f>
        <v>StagePass</v>
      </c>
      <c r="C313" s="114" t="str">
        <f>System資料複製!C313</f>
        <v>SYS 5.2</v>
      </c>
      <c r="D313" s="138" t="str">
        <f>System資料複製!D313</f>
        <v>RTBM-58310 - The ECU communication must comply with the requirements of the B21 7110 standard (REQ-0048340 A)</v>
      </c>
      <c r="E313" s="114" t="str">
        <f>System資料複製!E313</f>
        <v>RTBM-54808</v>
      </c>
      <c r="F313" s="114" t="str">
        <f>System資料複製!F313</f>
        <v>B21 7110</v>
      </c>
      <c r="G313" s="140" t="str">
        <f>VLOOKUP(F313,Feature統計!A$3:B$130,2,FALSE)</f>
        <v>Quality</v>
      </c>
      <c r="H313" s="114" t="str">
        <f>System資料複製!G313</f>
        <v>Medium</v>
      </c>
      <c r="I313" s="28" t="s">
        <v>7189</v>
      </c>
      <c r="J313" s="26"/>
      <c r="K313" s="26"/>
      <c r="L313" s="26"/>
      <c r="M313" s="26"/>
      <c r="N313" s="26"/>
      <c r="O313" s="114"/>
      <c r="P313" s="26"/>
      <c r="Q313" s="26"/>
    </row>
    <row r="314" spans="1:17" ht="37.5" hidden="1" customHeight="1" x14ac:dyDescent="0.4">
      <c r="A314" s="114" t="str">
        <f>System資料複製!A314</f>
        <v>RTBM-58310</v>
      </c>
      <c r="B314" s="114" t="str">
        <f>System資料複製!B314</f>
        <v>StagePass</v>
      </c>
      <c r="C314" s="114" t="str">
        <f>System資料複製!C314</f>
        <v>SYS 5.2</v>
      </c>
      <c r="D314" s="138" t="str">
        <f>System資料複製!D314</f>
        <v>RTBM-58310 - The ECU communication must comply with the requirements of the B21 7110 standard (REQ-0048340 A)</v>
      </c>
      <c r="E314" s="114" t="str">
        <f>System資料複製!E314</f>
        <v>RTBM-54812</v>
      </c>
      <c r="F314" s="114" t="str">
        <f>System資料複製!F314</f>
        <v>B21 7110</v>
      </c>
      <c r="G314" s="140" t="str">
        <f>VLOOKUP(F314,Feature統計!A$3:B$130,2,FALSE)</f>
        <v>Quality</v>
      </c>
      <c r="H314" s="114" t="str">
        <f>System資料複製!G314</f>
        <v>Medium</v>
      </c>
      <c r="I314" s="28" t="s">
        <v>7189</v>
      </c>
      <c r="J314" s="26"/>
      <c r="K314" s="26"/>
      <c r="L314" s="26"/>
      <c r="M314" s="26"/>
      <c r="N314" s="26"/>
      <c r="O314" s="114"/>
      <c r="P314" s="26"/>
      <c r="Q314" s="26"/>
    </row>
    <row r="315" spans="1:17" ht="37.5" hidden="1" customHeight="1" x14ac:dyDescent="0.4">
      <c r="A315" s="114" t="str">
        <f>System資料複製!A315</f>
        <v>RTBM-52464</v>
      </c>
      <c r="B315" s="114" t="str">
        <f>System資料複製!B315</f>
        <v>Reviewed</v>
      </c>
      <c r="C315" s="114" t="str">
        <f>System資料複製!C315</f>
        <v>SYS 5.1</v>
      </c>
      <c r="D315" s="138" t="str">
        <f>System資料複製!D315</f>
        <v>RTBM-52464 - ECUs which applicative part must be operational under a perturbation (REQ-0040232 A)</v>
      </c>
      <c r="E315" s="114" t="str">
        <f>System資料複製!E315</f>
        <v>RTBM-54813</v>
      </c>
      <c r="F315" s="114" t="str">
        <f>System資料複製!F315</f>
        <v>Not testable - Notice or guideline</v>
      </c>
      <c r="G315" s="140" t="e">
        <f>VLOOKUP(F315,Feature統計!A$3:B$130,2,FALSE)</f>
        <v>#N/A</v>
      </c>
      <c r="H315" s="114" t="str">
        <f>System資料複製!G315</f>
        <v>Medium</v>
      </c>
      <c r="I315" s="28" t="s">
        <v>7189</v>
      </c>
      <c r="J315" s="26"/>
      <c r="K315" s="26"/>
      <c r="L315" s="26"/>
      <c r="M315" s="26"/>
      <c r="N315" s="26"/>
      <c r="O315" s="114"/>
      <c r="P315" s="26"/>
      <c r="Q315" s="26"/>
    </row>
    <row r="316" spans="1:17" ht="37.5" hidden="1" customHeight="1" x14ac:dyDescent="0.4">
      <c r="A316" s="114" t="str">
        <f>System資料複製!A316</f>
        <v>RTBM-57420</v>
      </c>
      <c r="B316" s="114" t="str">
        <f>System資料複製!B316</f>
        <v>Reviewed</v>
      </c>
      <c r="C316" s="114" t="str">
        <f>System資料複製!C316</f>
        <v>SYS 5.1</v>
      </c>
      <c r="D316" s="138" t="str">
        <f>System資料複製!D316</f>
        <v>RTBM-57420 - The requirements of this document or a mentioned document must be met in the temperature and the voltage interval defined in the technical specification of the equipment. (REQ-0040229 A)</v>
      </c>
      <c r="E316" s="114" t="str">
        <f>System資料複製!E316</f>
        <v>RTBM-54814</v>
      </c>
      <c r="F316" s="114" t="str">
        <f>System資料複製!F316</f>
        <v>Not testable - Notice or guideline</v>
      </c>
      <c r="G316" s="140" t="e">
        <f>VLOOKUP(F316,Feature統計!A$3:B$130,2,FALSE)</f>
        <v>#N/A</v>
      </c>
      <c r="H316" s="114" t="str">
        <f>System資料複製!G316</f>
        <v>Medium</v>
      </c>
      <c r="I316" s="28" t="s">
        <v>7189</v>
      </c>
      <c r="J316" s="26"/>
      <c r="K316" s="26"/>
      <c r="L316" s="26"/>
      <c r="M316" s="26"/>
      <c r="N316" s="26"/>
      <c r="O316" s="114"/>
      <c r="P316" s="26"/>
      <c r="Q316" s="26"/>
    </row>
    <row r="317" spans="1:17" ht="37.5" hidden="1" customHeight="1" x14ac:dyDescent="0.4">
      <c r="A317" s="114" t="str">
        <f>System資料複製!A317</f>
        <v>RTBM-56441</v>
      </c>
      <c r="B317" s="114" t="str">
        <f>System資料複製!B317</f>
        <v>Pass</v>
      </c>
      <c r="C317" s="114" t="str">
        <f>System資料複製!C317</f>
        <v>SYS 5.1</v>
      </c>
      <c r="D317" s="138" t="str">
        <f>System資料複製!D317</f>
        <v>RTBM-56441 - The transmit bit rate must be programmable with the values 250 kbits/s and 500 kbits/s during the making.(GEN-RESEAU- ST- CPCANHS.0031)</v>
      </c>
      <c r="E317" s="114" t="str">
        <f>System資料複製!E317</f>
        <v>RTBM-54816</v>
      </c>
      <c r="F317" s="114" t="str">
        <f>System資料複製!F317</f>
        <v>CAN bit rate configuration</v>
      </c>
      <c r="G317" s="140" t="str">
        <f>VLOOKUP(F317,Feature統計!A$3:B$130,2,FALSE)</f>
        <v>Networks &amp; Protocols</v>
      </c>
      <c r="H317" s="114" t="str">
        <f>System資料複製!G317</f>
        <v>Medium</v>
      </c>
      <c r="I317" s="28" t="s">
        <v>7189</v>
      </c>
      <c r="J317" s="26"/>
      <c r="K317" s="26"/>
      <c r="L317" s="26"/>
      <c r="M317" s="26"/>
      <c r="N317" s="26"/>
      <c r="O317" s="114"/>
      <c r="P317" s="26"/>
      <c r="Q317" s="26"/>
    </row>
    <row r="318" spans="1:17" ht="37.5" hidden="1" customHeight="1" x14ac:dyDescent="0.4">
      <c r="A318" s="114" t="str">
        <f>System資料複製!A318</f>
        <v>RTBM-56263</v>
      </c>
      <c r="B318" s="114" t="str">
        <f>System資料複製!B318</f>
        <v>Pass</v>
      </c>
      <c r="C318" s="114" t="str">
        <f>System資料複製!C318</f>
        <v>SYS 5.1</v>
      </c>
      <c r="D318" s="138" t="str">
        <f>System資料複製!D318</f>
        <v>RTBM-56263 - Microcontrollers shall be configured to disable any communication interfaces not used in the design.(GEN-CSTS-ST-HW_SW-0005)</v>
      </c>
      <c r="E318" s="114" t="str">
        <f>System資料複製!E318</f>
        <v>RTBM-54818</v>
      </c>
      <c r="F318" s="114" t="str">
        <f>System資料複製!F318</f>
        <v>Cybersecurity - Access Protection</v>
      </c>
      <c r="G318" s="140" t="str">
        <f>VLOOKUP(F318,Feature統計!A$3:B$130,2,FALSE)</f>
        <v>CyberSecurity</v>
      </c>
      <c r="H318" s="114" t="str">
        <f>System資料複製!G318</f>
        <v>Low</v>
      </c>
      <c r="I318" s="28" t="s">
        <v>7189</v>
      </c>
      <c r="J318" s="26"/>
      <c r="K318" s="26"/>
      <c r="L318" s="26"/>
      <c r="M318" s="26"/>
      <c r="N318" s="26"/>
      <c r="O318" s="114"/>
      <c r="P318" s="26"/>
      <c r="Q318" s="26"/>
    </row>
    <row r="319" spans="1:17" ht="37.5" hidden="1" customHeight="1" x14ac:dyDescent="0.4">
      <c r="A319" s="114" t="str">
        <f>System資料複製!A319</f>
        <v>RTBM-44546</v>
      </c>
      <c r="B319" s="114" t="str">
        <f>System資料複製!B319</f>
        <v>Reviewed</v>
      </c>
      <c r="C319" s="114" t="str">
        <f>System資料複製!C319</f>
        <v>SYS 5.1</v>
      </c>
      <c r="D319" s="138" t="str">
        <f>System資料複製!D319</f>
        <v>RTBM-44546 - Impossible to start emergency call automatically in case of crash or manually (Gen-BSRFv2’-CDC-SDF-15(0))</v>
      </c>
      <c r="E319" s="114" t="str">
        <f>System資料複製!E319</f>
        <v>RTBM-54821</v>
      </c>
      <c r="F319" s="114" t="str">
        <f>System資料複製!F319</f>
        <v>Function Safety</v>
      </c>
      <c r="G319" s="140" t="str">
        <f>VLOOKUP(F319,Feature統計!A$3:B$130,2,FALSE)</f>
        <v>Miscellaneous</v>
      </c>
      <c r="H319" s="114" t="str">
        <f>System資料複製!G319</f>
        <v>Low</v>
      </c>
      <c r="I319" s="28" t="s">
        <v>7189</v>
      </c>
      <c r="J319" s="26"/>
      <c r="K319" s="26"/>
      <c r="L319" s="26"/>
      <c r="M319" s="26"/>
      <c r="N319" s="26"/>
      <c r="O319" s="114"/>
      <c r="P319" s="26"/>
      <c r="Q319" s="26"/>
    </row>
    <row r="320" spans="1:17" ht="37.5" hidden="1" customHeight="1" x14ac:dyDescent="0.4">
      <c r="A320" s="114" t="str">
        <f>System資料複製!A320</f>
        <v>RTBM-44545</v>
      </c>
      <c r="B320" s="114" t="str">
        <f>System資料複製!B320</f>
        <v>Reviewed</v>
      </c>
      <c r="C320" s="114" t="str">
        <f>System資料複製!C320</f>
        <v>SYS 5.1</v>
      </c>
      <c r="D320" s="138" t="str">
        <f>System資料複製!D320</f>
        <v>RTBM-44545 - Lack/loss of manual or automatic emergency call after a crash (Gen-BSRFv2’-CDC-SDF-14(0))</v>
      </c>
      <c r="E320" s="114" t="str">
        <f>System資料複製!E320</f>
        <v>RTBM-54822</v>
      </c>
      <c r="F320" s="114" t="str">
        <f>System資料複製!F320</f>
        <v>Function Safety</v>
      </c>
      <c r="G320" s="140" t="str">
        <f>VLOOKUP(F320,Feature統計!A$3:B$130,2,FALSE)</f>
        <v>Miscellaneous</v>
      </c>
      <c r="H320" s="114" t="str">
        <f>System資料複製!G320</f>
        <v>Low</v>
      </c>
      <c r="I320" s="28" t="s">
        <v>7189</v>
      </c>
      <c r="J320" s="26"/>
      <c r="K320" s="26"/>
      <c r="L320" s="26"/>
      <c r="M320" s="26"/>
      <c r="N320" s="26"/>
      <c r="O320" s="114"/>
      <c r="P320" s="26"/>
      <c r="Q320" s="26"/>
    </row>
    <row r="321" spans="1:17" ht="37.5" hidden="1" customHeight="1" x14ac:dyDescent="0.4">
      <c r="A321" s="114" t="str">
        <f>System資料複製!A321</f>
        <v>RTBM-44536</v>
      </c>
      <c r="B321" s="114" t="str">
        <f>System資料複製!B321</f>
        <v>Reviewed</v>
      </c>
      <c r="C321" s="114" t="str">
        <f>System資料複製!C321</f>
        <v>SYS 5.1</v>
      </c>
      <c r="D321" s="138" t="str">
        <f>System資料複製!D321</f>
        <v>RTBM-44536 - Untimely or erroneous request of telediag (Gen-BSRFv2’-CDC-SDF-05(0))</v>
      </c>
      <c r="E321" s="114" t="str">
        <f>System資料複製!E321</f>
        <v>RTBM-54856</v>
      </c>
      <c r="F321" s="114" t="str">
        <f>System資料複製!F321</f>
        <v>Function Safety</v>
      </c>
      <c r="G321" s="140" t="str">
        <f>VLOOKUP(F321,Feature統計!A$3:B$130,2,FALSE)</f>
        <v>Miscellaneous</v>
      </c>
      <c r="H321" s="114" t="str">
        <f>System資料複製!G321</f>
        <v>Low</v>
      </c>
      <c r="I321" s="28" t="s">
        <v>7189</v>
      </c>
      <c r="J321" s="26"/>
      <c r="K321" s="26"/>
      <c r="L321" s="26"/>
      <c r="M321" s="26"/>
      <c r="N321" s="26"/>
      <c r="O321" s="114"/>
      <c r="P321" s="26"/>
      <c r="Q321" s="26"/>
    </row>
    <row r="322" spans="1:17" ht="37.5" hidden="1" customHeight="1" x14ac:dyDescent="0.4">
      <c r="A322" s="114" t="str">
        <f>System資料複製!A322</f>
        <v>RTBM-44535</v>
      </c>
      <c r="B322" s="114" t="str">
        <f>System資料複製!B322</f>
        <v>Reviewed</v>
      </c>
      <c r="C322" s="114" t="str">
        <f>System資料複製!C322</f>
        <v>SYS 5.1</v>
      </c>
      <c r="D322" s="138" t="str">
        <f>System資料複製!D322</f>
        <v>RTBM-44535 - Untimely or erroneous send of emergency call message (MSD, SMS, etc.) (Gen-BSRFv2’-CDC-SDF-04(0))</v>
      </c>
      <c r="E322" s="114" t="str">
        <f>System資料複製!E322</f>
        <v>RTBM-54857</v>
      </c>
      <c r="F322" s="114" t="str">
        <f>System資料複製!F322</f>
        <v>Function Safety</v>
      </c>
      <c r="G322" s="140" t="str">
        <f>VLOOKUP(F322,Feature統計!A$3:B$130,2,FALSE)</f>
        <v>Miscellaneous</v>
      </c>
      <c r="H322" s="114" t="str">
        <f>System資料複製!G322</f>
        <v>Low</v>
      </c>
      <c r="I322" s="28" t="s">
        <v>7189</v>
      </c>
      <c r="J322" s="26"/>
      <c r="K322" s="26"/>
      <c r="L322" s="26"/>
      <c r="M322" s="26"/>
      <c r="N322" s="26"/>
      <c r="O322" s="114"/>
      <c r="P322" s="26"/>
      <c r="Q322" s="26"/>
    </row>
    <row r="323" spans="1:17" ht="37.5" hidden="1" customHeight="1" x14ac:dyDescent="0.4">
      <c r="A323" s="114" t="str">
        <f>System資料複製!A323</f>
        <v>RTBM-44534</v>
      </c>
      <c r="B323" s="114" t="str">
        <f>System資料複製!B323</f>
        <v>Reviewed</v>
      </c>
      <c r="C323" s="114" t="str">
        <f>System資料複製!C323</f>
        <v>SYS 5.1</v>
      </c>
      <c r="D323" s="138" t="str">
        <f>System資料複製!D323</f>
        <v>RTBM-44534 - Erroneous Vehicle energy type sent to the call center (Gen-BSRFv2’-CDC-SDF-03(0))</v>
      </c>
      <c r="E323" s="114" t="str">
        <f>System資料複製!E323</f>
        <v>RTBM-54858</v>
      </c>
      <c r="F323" s="114" t="str">
        <f>System資料複製!F323</f>
        <v>Function Safety</v>
      </c>
      <c r="G323" s="140" t="str">
        <f>VLOOKUP(F323,Feature統計!A$3:B$130,2,FALSE)</f>
        <v>Miscellaneous</v>
      </c>
      <c r="H323" s="114" t="str">
        <f>System資料複製!G323</f>
        <v>Low</v>
      </c>
      <c r="I323" s="28" t="s">
        <v>7189</v>
      </c>
      <c r="J323" s="26"/>
      <c r="K323" s="26"/>
      <c r="L323" s="26"/>
      <c r="M323" s="26"/>
      <c r="N323" s="26"/>
      <c r="O323" s="114"/>
      <c r="P323" s="26"/>
      <c r="Q323" s="26"/>
    </row>
    <row r="324" spans="1:17" ht="37.5" hidden="1" customHeight="1" x14ac:dyDescent="0.4">
      <c r="A324" s="114" t="str">
        <f>System資料複製!A324</f>
        <v>RTBM-44533</v>
      </c>
      <c r="B324" s="114" t="str">
        <f>System資料複製!B324</f>
        <v>Reviewed</v>
      </c>
      <c r="C324" s="114" t="str">
        <f>System資料複製!C324</f>
        <v>SYS 5.1</v>
      </c>
      <c r="D324" s="138" t="str">
        <f>System資料複製!D324</f>
        <v>RTBM-44533 - Erroneous or inaccurate localization of the vehicle sent to the call center (Gen-BSRFv2’-CDC-SDF-02(0))</v>
      </c>
      <c r="E324" s="114" t="str">
        <f>System資料複製!E324</f>
        <v>RTBM-54859</v>
      </c>
      <c r="F324" s="114" t="str">
        <f>System資料複製!F324</f>
        <v>Function Safety</v>
      </c>
      <c r="G324" s="140" t="str">
        <f>VLOOKUP(F324,Feature統計!A$3:B$130,2,FALSE)</f>
        <v>Miscellaneous</v>
      </c>
      <c r="H324" s="114" t="str">
        <f>System資料複製!G324</f>
        <v>Low</v>
      </c>
      <c r="I324" s="28" t="s">
        <v>7189</v>
      </c>
      <c r="J324" s="26"/>
      <c r="K324" s="26"/>
      <c r="L324" s="26"/>
      <c r="M324" s="26"/>
      <c r="N324" s="26"/>
      <c r="O324" s="114"/>
      <c r="P324" s="26"/>
      <c r="Q324" s="26"/>
    </row>
    <row r="325" spans="1:17" ht="37.5" hidden="1" customHeight="1" x14ac:dyDescent="0.4">
      <c r="A325" s="114" t="str">
        <f>System資料複製!A325</f>
        <v>RTBM-44548</v>
      </c>
      <c r="B325" s="114" t="str">
        <f>System資料複製!B325</f>
        <v>Reviewed</v>
      </c>
      <c r="C325" s="114" t="str">
        <f>System資料複製!C325</f>
        <v>SYS 5.1</v>
      </c>
      <c r="D325" s="138" t="str">
        <f>System資料複製!D325</f>
        <v>RTBM-44548 - The component shall prevent the following safety hazardous events:Failure mode: serious short-circuit (SSC), severe thermal event (ECA), aggravated short-circuit (CCA), smoke and fire (Gen- BSRFv2’-CDC-SDF-17(0))</v>
      </c>
      <c r="E325" s="114" t="str">
        <f>System資料複製!E325</f>
        <v>RTBM-54861</v>
      </c>
      <c r="F325" s="114" t="str">
        <f>System資料複製!F325</f>
        <v>Function Safety</v>
      </c>
      <c r="G325" s="140" t="str">
        <f>VLOOKUP(F325,Feature統計!A$3:B$130,2,FALSE)</f>
        <v>Miscellaneous</v>
      </c>
      <c r="H325" s="114" t="str">
        <f>System資料複製!G325</f>
        <v>Low</v>
      </c>
      <c r="I325" s="28" t="s">
        <v>7189</v>
      </c>
      <c r="J325" s="26"/>
      <c r="K325" s="26"/>
      <c r="L325" s="26"/>
      <c r="M325" s="26"/>
      <c r="N325" s="26"/>
      <c r="O325" s="114"/>
      <c r="P325" s="26"/>
      <c r="Q325" s="26"/>
    </row>
    <row r="326" spans="1:17" ht="37.5" hidden="1" customHeight="1" x14ac:dyDescent="0.4">
      <c r="A326" s="114" t="str">
        <f>System資料複製!A326</f>
        <v>RTBM-44547</v>
      </c>
      <c r="B326" s="114" t="str">
        <f>System資料複製!B326</f>
        <v>Reviewed</v>
      </c>
      <c r="C326" s="114" t="str">
        <f>System資料複製!C326</f>
        <v>SYS 5.1</v>
      </c>
      <c r="D326" s="138" t="str">
        <f>System資料複製!D326</f>
        <v>RTBM-44547 - CAN network perturbation (overload, short-circuit...) generating by the component (Gen- BSRFv2’-CDC-SDF-16(0))</v>
      </c>
      <c r="E326" s="114" t="str">
        <f>System資料複製!E326</f>
        <v>RTBM-54862</v>
      </c>
      <c r="F326" s="114" t="str">
        <f>System資料複製!F326</f>
        <v>Function Safety</v>
      </c>
      <c r="G326" s="140" t="str">
        <f>VLOOKUP(F326,Feature統計!A$3:B$130,2,FALSE)</f>
        <v>Miscellaneous</v>
      </c>
      <c r="H326" s="114" t="str">
        <f>System資料複製!G326</f>
        <v>Low</v>
      </c>
      <c r="I326" s="28" t="s">
        <v>7189</v>
      </c>
      <c r="J326" s="26"/>
      <c r="K326" s="26"/>
      <c r="L326" s="26"/>
      <c r="M326" s="26"/>
      <c r="N326" s="26"/>
      <c r="O326" s="114"/>
      <c r="P326" s="26"/>
      <c r="Q326" s="26"/>
    </row>
    <row r="327" spans="1:17" ht="37.5" hidden="1" customHeight="1" x14ac:dyDescent="0.4">
      <c r="A327" s="114" t="str">
        <f>System資料複製!A327</f>
        <v>RTBM-56576</v>
      </c>
      <c r="B327" s="114" t="str">
        <f>System資料複製!B327</f>
        <v>Pass</v>
      </c>
      <c r="C327" s="114" t="str">
        <f>System資料複製!C327</f>
        <v>SYS 5.1</v>
      </c>
      <c r="D327" s="138" t="str">
        <f>System資料複製!D327</f>
        <v>RTBM-56576 - The duration of a dominant bit (REQ-0040872)</v>
      </c>
      <c r="E327" s="114" t="str">
        <f>System資料複製!E327</f>
        <v>RTBM-54865</v>
      </c>
      <c r="F327" s="114" t="str">
        <f>System資料複製!F327</f>
        <v>CAN bit rate configuration</v>
      </c>
      <c r="G327" s="140" t="str">
        <f>VLOOKUP(F327,Feature統計!A$3:B$130,2,FALSE)</f>
        <v>Networks &amp; Protocols</v>
      </c>
      <c r="H327" s="114" t="str">
        <f>System資料複製!G327</f>
        <v>Medium</v>
      </c>
      <c r="I327" s="28" t="s">
        <v>7189</v>
      </c>
      <c r="J327" s="26"/>
      <c r="K327" s="26"/>
      <c r="L327" s="26"/>
      <c r="M327" s="26"/>
      <c r="N327" s="26"/>
      <c r="O327" s="114"/>
      <c r="P327" s="26"/>
      <c r="Q327" s="26"/>
    </row>
    <row r="328" spans="1:17" ht="37.5" hidden="1" customHeight="1" x14ac:dyDescent="0.4">
      <c r="A328" s="114" t="str">
        <f>System資料複製!A328</f>
        <v>RTBM-55615</v>
      </c>
      <c r="B328" s="114" t="str">
        <f>System資料複製!B328</f>
        <v>Pass</v>
      </c>
      <c r="C328" s="114" t="str">
        <f>System資料複製!C328</f>
        <v>SYS 5.1</v>
      </c>
      <c r="D328" s="138" t="str">
        <f>System資料複製!D328</f>
        <v>RTBM-55615 - The transmit bit rate is equal to 500 kbits/s (GEN-RESEAU-ST-CPCANHS.0033)</v>
      </c>
      <c r="E328" s="114" t="str">
        <f>System資料複製!E328</f>
        <v>RTBM-54875</v>
      </c>
      <c r="F328" s="114" t="str">
        <f>System資料複製!F328</f>
        <v>CAN bit rate configuration</v>
      </c>
      <c r="G328" s="140" t="str">
        <f>VLOOKUP(F328,Feature統計!A$3:B$130,2,FALSE)</f>
        <v>Networks &amp; Protocols</v>
      </c>
      <c r="H328" s="114" t="str">
        <f>System資料複製!G328</f>
        <v>Medium</v>
      </c>
      <c r="I328" s="28" t="s">
        <v>7189</v>
      </c>
      <c r="J328" s="26"/>
      <c r="K328" s="26"/>
      <c r="L328" s="26"/>
      <c r="M328" s="26"/>
      <c r="N328" s="26"/>
      <c r="O328" s="114"/>
      <c r="P328" s="26"/>
      <c r="Q328" s="26"/>
    </row>
    <row r="329" spans="1:17" ht="37.5" hidden="1" customHeight="1" x14ac:dyDescent="0.4">
      <c r="A329" s="114" t="str">
        <f>System資料複製!A329</f>
        <v>RTBM-55565</v>
      </c>
      <c r="B329" s="114" t="str">
        <f>System資料複製!B329</f>
        <v>Pass</v>
      </c>
      <c r="C329" s="114" t="str">
        <f>System資料複製!C329</f>
        <v>SYS 5.1</v>
      </c>
      <c r="D329" s="138" t="str">
        <f>System資料複製!D329</f>
        <v>RTBM-55565 - The GNSS sensitivity acquisition system shall be ≤ -148 dBm (REQ-0712395 A)</v>
      </c>
      <c r="E329" s="114" t="str">
        <f>System資料複製!E329</f>
        <v>RTBM-54878</v>
      </c>
      <c r="F329" s="114" t="str">
        <f>System資料複製!F329</f>
        <v>GNSS sensitivity requirement</v>
      </c>
      <c r="G329" s="140" t="str">
        <f>VLOOKUP(F329,Feature統計!A$3:B$130,2,FALSE)</f>
        <v>Positioning</v>
      </c>
      <c r="H329" s="114" t="str">
        <f>System資料複製!G329</f>
        <v>Medium</v>
      </c>
      <c r="I329" s="28" t="s">
        <v>7189</v>
      </c>
      <c r="J329" s="26"/>
      <c r="K329" s="26"/>
      <c r="L329" s="26"/>
      <c r="M329" s="26"/>
      <c r="N329" s="26"/>
      <c r="O329" s="114"/>
      <c r="P329" s="26"/>
      <c r="Q329" s="26"/>
    </row>
    <row r="330" spans="1:17" ht="37.5" hidden="1" customHeight="1" x14ac:dyDescent="0.4">
      <c r="A330" s="114" t="str">
        <f>System資料複製!A330</f>
        <v>RTBM-55566</v>
      </c>
      <c r="B330" s="114" t="str">
        <f>System資料複製!B330</f>
        <v>Fail</v>
      </c>
      <c r="C330" s="114" t="str">
        <f>System資料複製!C330</f>
        <v>SYS 5.1</v>
      </c>
      <c r="D330" s="138" t="str">
        <f>System資料複製!D330</f>
        <v>RTBM-55566 - The GNSS sensitivity tracking system shall be ≤ -164 dBm (REQ-0712394 A)</v>
      </c>
      <c r="E330" s="114" t="str">
        <f>System資料複製!E330</f>
        <v>RTBM-54879</v>
      </c>
      <c r="F330" s="114" t="str">
        <f>System資料複製!F330</f>
        <v>GNSS sensitivity requirement</v>
      </c>
      <c r="G330" s="140" t="str">
        <f>VLOOKUP(F330,Feature統計!A$3:B$130,2,FALSE)</f>
        <v>Positioning</v>
      </c>
      <c r="H330" s="114" t="str">
        <f>System資料複製!G330</f>
        <v>Medium</v>
      </c>
      <c r="I330" s="28" t="s">
        <v>7189</v>
      </c>
      <c r="J330" s="26"/>
      <c r="K330" s="26"/>
      <c r="L330" s="26"/>
      <c r="M330" s="26"/>
      <c r="N330" s="26"/>
      <c r="O330" s="114"/>
      <c r="P330" s="26"/>
      <c r="Q330" s="26"/>
    </row>
    <row r="331" spans="1:17" ht="37.5" hidden="1" customHeight="1" x14ac:dyDescent="0.4">
      <c r="A331" s="114" t="str">
        <f>System資料複製!A331</f>
        <v>RTBM-55630</v>
      </c>
      <c r="B331" s="114" t="str">
        <f>System資料複製!B331</f>
        <v>StagePass</v>
      </c>
      <c r="C331" s="114" t="str">
        <f>System資料複製!C331</f>
        <v>SYS 5.1</v>
      </c>
      <c r="D331" s="138" t="str">
        <f>System資料複製!D331</f>
        <v>RTBM-55630 - The TCU shall cover the needed FLASH memory on NAD side for the generated Big Data blocks during one hour of GSM network disconnection (REQ-0712242 A)</v>
      </c>
      <c r="E331" s="114" t="str">
        <f>System資料複製!E331</f>
        <v>RTBM-54880</v>
      </c>
      <c r="F331" s="114" t="str">
        <f>System資料複製!F331</f>
        <v>RAMS</v>
      </c>
      <c r="G331" s="140" t="str">
        <f>VLOOKUP(F331,Feature統計!A$3:B$130,2,FALSE)</f>
        <v>LifeCycle</v>
      </c>
      <c r="H331" s="114" t="str">
        <f>System資料複製!G331</f>
        <v>Primary</v>
      </c>
      <c r="I331" s="28" t="s">
        <v>7163</v>
      </c>
      <c r="J331" s="26" t="s">
        <v>7163</v>
      </c>
      <c r="K331" s="26"/>
      <c r="L331" s="26"/>
      <c r="M331" s="26"/>
      <c r="N331" s="26"/>
      <c r="O331" s="114" t="s">
        <v>7205</v>
      </c>
      <c r="P331" s="26"/>
      <c r="Q331" s="26"/>
    </row>
    <row r="332" spans="1:17" ht="37.5" hidden="1" customHeight="1" x14ac:dyDescent="0.4">
      <c r="A332" s="114" t="str">
        <f>System資料複製!A332</f>
        <v>RTBM-55598</v>
      </c>
      <c r="B332" s="114" t="str">
        <f>System資料複製!B332</f>
        <v>StagePass</v>
      </c>
      <c r="C332" s="114" t="str">
        <f>System資料複製!C332</f>
        <v>SYS 5.1</v>
      </c>
      <c r="D332" s="138" t="str">
        <f>System資料複製!D332</f>
        <v>RTBM-55598 - The antenna system shall operate in DAB III-band (174 - 240 MHz) (REQ-0664669 A)</v>
      </c>
      <c r="E332" s="114" t="str">
        <f>System資料複製!E332</f>
        <v>RTBM-54881</v>
      </c>
      <c r="F332" s="114" t="str">
        <f>System資料複製!F332</f>
        <v>Radio Antenna</v>
      </c>
      <c r="G332" s="140" t="str">
        <f>VLOOKUP(F332,Feature統計!A$3:B$130,2,FALSE)</f>
        <v>Broadcast</v>
      </c>
      <c r="H332" s="114" t="str">
        <f>System資料複製!G332</f>
        <v>Primary</v>
      </c>
      <c r="I332" s="28" t="s">
        <v>7163</v>
      </c>
      <c r="J332" s="26" t="s">
        <v>7163</v>
      </c>
      <c r="K332" s="26"/>
      <c r="L332" s="26"/>
      <c r="M332" s="26"/>
      <c r="N332" s="26"/>
      <c r="O332" s="114" t="s">
        <v>7195</v>
      </c>
      <c r="P332" s="26" t="s">
        <v>7345</v>
      </c>
      <c r="Q332" s="26"/>
    </row>
    <row r="333" spans="1:17" ht="37.5" hidden="1" customHeight="1" x14ac:dyDescent="0.4">
      <c r="A333" s="114" t="str">
        <f>System資料複製!A333</f>
        <v>RTBM-55599</v>
      </c>
      <c r="B333" s="114" t="str">
        <f>System資料複製!B333</f>
        <v>Pass</v>
      </c>
      <c r="C333" s="114" t="str">
        <f>System資料複製!C333</f>
        <v>SYS 5.1</v>
      </c>
      <c r="D333" s="138" t="str">
        <f>System資料複製!D333</f>
        <v>RTBM-55599 - The wired inputs/outputs of the TCU shall respect the IF08 document [02016_16_05352] (REQ-0663817 A)</v>
      </c>
      <c r="E333" s="114" t="str">
        <f>System資料複製!E333</f>
        <v>RTBM-54882</v>
      </c>
      <c r="F333" s="114" t="str">
        <f>System資料複製!F333</f>
        <v>Product compatible to customer specification</v>
      </c>
      <c r="G333" s="140" t="str">
        <f>VLOOKUP(F333,Feature統計!A$3:B$130,2,FALSE)</f>
        <v>Connectivity</v>
      </c>
      <c r="H333" s="114" t="str">
        <f>System資料複製!G333</f>
        <v>Medium</v>
      </c>
      <c r="I333" s="28" t="s">
        <v>7189</v>
      </c>
      <c r="J333" s="26"/>
      <c r="K333" s="26"/>
      <c r="L333" s="26"/>
      <c r="M333" s="26"/>
      <c r="N333" s="26"/>
      <c r="O333" s="114"/>
      <c r="P333" s="26"/>
      <c r="Q333" s="26"/>
    </row>
    <row r="334" spans="1:17" ht="37.5" hidden="1" customHeight="1" x14ac:dyDescent="0.4">
      <c r="A334" s="114" t="str">
        <f>System資料複製!A334</f>
        <v>RTBM-57345</v>
      </c>
      <c r="B334" s="114" t="str">
        <f>System資料複製!B334</f>
        <v>Pass</v>
      </c>
      <c r="C334" s="114" t="str">
        <f>System資料複製!C334</f>
        <v>SYS 5.1</v>
      </c>
      <c r="D334" s="138" t="str">
        <f>System資料複製!D334</f>
        <v>RTBM-57345 - The backup battery shall have a minimum lifetime of 12 years at nominal temperature (REQ-0663814 A)</v>
      </c>
      <c r="E334" s="114" t="str">
        <f>System資料複製!E334</f>
        <v>RTBM-54883</v>
      </c>
      <c r="F334" s="114" t="str">
        <f>System資料複製!F334</f>
        <v>Backup Battery Lifetime</v>
      </c>
      <c r="G334" s="140" t="str">
        <f>VLOOKUP(F334,Feature統計!A$3:B$130,2,FALSE)</f>
        <v>Quality</v>
      </c>
      <c r="H334" s="114" t="str">
        <f>System資料複製!G334</f>
        <v>Low</v>
      </c>
      <c r="I334" s="28" t="s">
        <v>7189</v>
      </c>
      <c r="J334" s="26"/>
      <c r="K334" s="26"/>
      <c r="L334" s="26"/>
      <c r="M334" s="26"/>
      <c r="N334" s="26"/>
      <c r="O334" s="114"/>
      <c r="P334" s="26"/>
      <c r="Q334" s="26"/>
    </row>
    <row r="335" spans="1:17" ht="37.5" hidden="1" customHeight="1" x14ac:dyDescent="0.4">
      <c r="A335" s="114" t="str">
        <f>System資料複製!A335</f>
        <v>RTBM-55849</v>
      </c>
      <c r="B335" s="114" t="str">
        <f>System資料複製!B335</f>
        <v>Fail</v>
      </c>
      <c r="C335" s="114" t="str">
        <f>System資料複製!C335</f>
        <v>SYS 5.1</v>
      </c>
      <c r="D335" s="138" t="str">
        <f>System資料複製!D335</f>
        <v>RTBM-55849 - The GNSS sensitivity acquisition system shall be ≤ -150 dBm (REQ-0663453 B)</v>
      </c>
      <c r="E335" s="114" t="str">
        <f>System資料複製!E335</f>
        <v>RTBM-54885</v>
      </c>
      <c r="F335" s="114" t="str">
        <f>System資料複製!F335</f>
        <v>GNSS sensitivity requirement</v>
      </c>
      <c r="G335" s="140" t="str">
        <f>VLOOKUP(F335,Feature統計!A$3:B$130,2,FALSE)</f>
        <v>Positioning</v>
      </c>
      <c r="H335" s="114" t="str">
        <f>System資料複製!G335</f>
        <v>Medium</v>
      </c>
      <c r="I335" s="28" t="s">
        <v>7189</v>
      </c>
      <c r="J335" s="26"/>
      <c r="K335" s="26"/>
      <c r="L335" s="26"/>
      <c r="M335" s="26"/>
      <c r="N335" s="26"/>
      <c r="O335" s="114"/>
      <c r="P335" s="26"/>
      <c r="Q335" s="26"/>
    </row>
    <row r="336" spans="1:17" ht="37.5" hidden="1" customHeight="1" x14ac:dyDescent="0.4">
      <c r="A336" s="114" t="str">
        <f>System資料複製!A336</f>
        <v>RTBM-55925</v>
      </c>
      <c r="B336" s="114" t="str">
        <f>System資料複製!B336</f>
        <v>Fail</v>
      </c>
      <c r="C336" s="114" t="str">
        <f>System資料複製!C336</f>
        <v>SYS 5.1</v>
      </c>
      <c r="D336" s="138" t="str">
        <f>System資料複製!D336</f>
        <v>RTBM-55925 - The GNSS sensitivity tracking system shall be ≤ -166 dBm (REQ-0663452 B)</v>
      </c>
      <c r="E336" s="114" t="str">
        <f>System資料複製!E336</f>
        <v>RTBM-54886</v>
      </c>
      <c r="F336" s="114" t="str">
        <f>System資料複製!F336</f>
        <v>GNSS sensitivity requirement</v>
      </c>
      <c r="G336" s="140" t="str">
        <f>VLOOKUP(F336,Feature統計!A$3:B$130,2,FALSE)</f>
        <v>Positioning</v>
      </c>
      <c r="H336" s="114" t="str">
        <f>System資料複製!G336</f>
        <v>Medium</v>
      </c>
      <c r="I336" s="28" t="s">
        <v>7189</v>
      </c>
      <c r="J336" s="26"/>
      <c r="K336" s="26"/>
      <c r="L336" s="26"/>
      <c r="M336" s="26"/>
      <c r="N336" s="26"/>
      <c r="O336" s="114"/>
      <c r="P336" s="26"/>
      <c r="Q336" s="26"/>
    </row>
    <row r="337" spans="1:17" ht="37.5" hidden="1" customHeight="1" x14ac:dyDescent="0.4">
      <c r="A337" s="114" t="str">
        <f>System資料複製!A337</f>
        <v>RTBM-55931</v>
      </c>
      <c r="B337" s="114" t="str">
        <f>System資料複製!B337</f>
        <v>StagePass</v>
      </c>
      <c r="C337" s="114" t="str">
        <f>System資料複製!C337</f>
        <v>SYS 5.1</v>
      </c>
      <c r="D337" s="138" t="str">
        <f>System資料複製!D337</f>
        <v>RTBM-55931 - The GNSS system shall operate in B1 band [1559; 1592] MHz (REQ-0663450 A)</v>
      </c>
      <c r="E337" s="114" t="str">
        <f>System資料複製!E337</f>
        <v>RTBM-54887</v>
      </c>
      <c r="F337" s="114" t="str">
        <f>System資料複製!F337</f>
        <v>GNSS Antenna</v>
      </c>
      <c r="G337" s="140" t="str">
        <f>VLOOKUP(F337,Feature統計!A$3:B$130,2,FALSE)</f>
        <v>Positioning</v>
      </c>
      <c r="H337" s="114" t="str">
        <f>System資料複製!G337</f>
        <v>Primary</v>
      </c>
      <c r="I337" s="28" t="s">
        <v>7163</v>
      </c>
      <c r="J337" s="26" t="s">
        <v>7163</v>
      </c>
      <c r="K337" s="26"/>
      <c r="L337" s="26"/>
      <c r="M337" s="26"/>
      <c r="N337" s="26"/>
      <c r="O337" s="114" t="s">
        <v>7201</v>
      </c>
      <c r="P337" s="26"/>
      <c r="Q337" s="26"/>
    </row>
    <row r="338" spans="1:17" ht="37.5" hidden="1" customHeight="1" x14ac:dyDescent="0.4">
      <c r="A338" s="114" t="str">
        <f>System資料複製!A338</f>
        <v>RTBM-55932</v>
      </c>
      <c r="B338" s="114" t="str">
        <f>System資料複製!B338</f>
        <v>StagePass</v>
      </c>
      <c r="C338" s="114" t="str">
        <f>System資料複製!C338</f>
        <v>SYS 5.1</v>
      </c>
      <c r="D338" s="138" t="str">
        <f>System資料複製!D338</f>
        <v>RTBM-55932 - The GNSS system shall operate in G1 band [1593; 1610] MHz (REQ-0663449 A)</v>
      </c>
      <c r="E338" s="114" t="str">
        <f>System資料複製!E338</f>
        <v>RTBM-54888</v>
      </c>
      <c r="F338" s="114" t="str">
        <f>System資料複製!F338</f>
        <v>GNSS Antenna</v>
      </c>
      <c r="G338" s="140" t="str">
        <f>VLOOKUP(F338,Feature統計!A$3:B$130,2,FALSE)</f>
        <v>Positioning</v>
      </c>
      <c r="H338" s="114" t="str">
        <f>System資料複製!G338</f>
        <v>Primary</v>
      </c>
      <c r="I338" s="28" t="s">
        <v>7163</v>
      </c>
      <c r="J338" s="26" t="s">
        <v>7163</v>
      </c>
      <c r="K338" s="26"/>
      <c r="L338" s="26"/>
      <c r="M338" s="26"/>
      <c r="N338" s="26"/>
      <c r="O338" s="114" t="s">
        <v>7201</v>
      </c>
      <c r="P338" s="26"/>
      <c r="Q338" s="26"/>
    </row>
    <row r="339" spans="1:17" ht="37.5" hidden="1" customHeight="1" x14ac:dyDescent="0.4">
      <c r="A339" s="114" t="str">
        <f>System資料複製!A339</f>
        <v>RTBM-55933</v>
      </c>
      <c r="B339" s="114" t="str">
        <f>System資料複製!B339</f>
        <v>Pass</v>
      </c>
      <c r="C339" s="114" t="str">
        <f>System資料複製!C339</f>
        <v>SYS 5.1</v>
      </c>
      <c r="D339" s="138" t="str">
        <f>System資料複製!D339</f>
        <v>RTBM-55933 - The TCU shall integrate a GNSS antenna (REQ-0663447 A)</v>
      </c>
      <c r="E339" s="114" t="str">
        <f>System資料複製!E339</f>
        <v>RTBM-54889</v>
      </c>
      <c r="F339" s="114" t="str">
        <f>System資料複製!F339</f>
        <v>GNSS Antenna</v>
      </c>
      <c r="G339" s="140" t="str">
        <f>VLOOKUP(F339,Feature統計!A$3:B$130,2,FALSE)</f>
        <v>Positioning</v>
      </c>
      <c r="H339" s="114" t="str">
        <f>System資料複製!G339</f>
        <v>Medium</v>
      </c>
      <c r="I339" s="28" t="s">
        <v>7189</v>
      </c>
      <c r="J339" s="26"/>
      <c r="K339" s="26"/>
      <c r="L339" s="26"/>
      <c r="M339" s="26"/>
      <c r="N339" s="26"/>
      <c r="O339" s="114"/>
      <c r="P339" s="26"/>
      <c r="Q339" s="26"/>
    </row>
    <row r="340" spans="1:17" ht="37.5" hidden="1" customHeight="1" x14ac:dyDescent="0.4">
      <c r="A340" s="114" t="str">
        <f>System資料複製!A340</f>
        <v>RTBM-51290</v>
      </c>
      <c r="B340" s="114" t="str">
        <f>System資料複製!B340</f>
        <v>StagePass</v>
      </c>
      <c r="C340" s="114" t="str">
        <f>System資料複製!C340</f>
        <v>SYS 5.1</v>
      </c>
      <c r="D340" s="138" t="str">
        <f>System資料複製!D340</f>
        <v>RTBM-51290 - Telco-LTE band connection test</v>
      </c>
      <c r="E340" s="114" t="str">
        <f>System資料複製!E340</f>
        <v>RTBM-54890</v>
      </c>
      <c r="F340" s="114" t="str">
        <f>System資料複製!F340</f>
        <v>Cellular antenna high level requirement</v>
      </c>
      <c r="G340" s="140" t="str">
        <f>VLOOKUP(F340,Feature統計!A$3:B$130,2,FALSE)</f>
        <v>Connectivity</v>
      </c>
      <c r="H340" s="114" t="str">
        <f>System資料複製!G340</f>
        <v>Primary</v>
      </c>
      <c r="I340" s="28" t="s">
        <v>7163</v>
      </c>
      <c r="J340" s="26" t="s">
        <v>7163</v>
      </c>
      <c r="K340" s="26"/>
      <c r="L340" s="26"/>
      <c r="M340" s="26"/>
      <c r="N340" s="26"/>
      <c r="O340" s="114" t="s">
        <v>7206</v>
      </c>
      <c r="P340" s="26"/>
      <c r="Q340" s="26"/>
    </row>
    <row r="341" spans="1:17" ht="37.5" customHeight="1" x14ac:dyDescent="0.4">
      <c r="A341" s="114" t="str">
        <f>System資料複製!A341</f>
        <v>RTBM-56173</v>
      </c>
      <c r="B341" s="114" t="str">
        <f>System資料複製!B341</f>
        <v>StagePass</v>
      </c>
      <c r="C341" s="114" t="str">
        <f>System資料複製!C341</f>
        <v>SYS 5.1</v>
      </c>
      <c r="D341" s="138" t="str">
        <f>System資料複製!D341</f>
        <v>RTBM-56173 - The equipment (BSRF) shall have 2 cellular antennas: LTE1 and LTE2 (REQ-0663432 A)</v>
      </c>
      <c r="E341" s="114" t="str">
        <f>System資料複製!E341</f>
        <v>RTBM-54890</v>
      </c>
      <c r="F341" s="114" t="str">
        <f>System資料複製!F341</f>
        <v>Cellular antenna high level requirement</v>
      </c>
      <c r="G341" s="140" t="str">
        <f>VLOOKUP(F341,Feature統計!A$3:B$130,2,FALSE)</f>
        <v>Connectivity</v>
      </c>
      <c r="H341" s="114" t="str">
        <f>System資料複製!G341</f>
        <v>Primary</v>
      </c>
      <c r="I341" s="28" t="s">
        <v>7163</v>
      </c>
      <c r="J341" s="26" t="s">
        <v>7163</v>
      </c>
      <c r="K341" s="26"/>
      <c r="L341" s="26"/>
      <c r="M341" s="26"/>
      <c r="N341" s="26"/>
      <c r="O341" s="114" t="s">
        <v>7206</v>
      </c>
      <c r="P341" s="26"/>
      <c r="Q341" s="26" t="s">
        <v>7198</v>
      </c>
    </row>
    <row r="342" spans="1:17" ht="37.5" hidden="1" customHeight="1" x14ac:dyDescent="0.4">
      <c r="A342" s="114" t="str">
        <f>System資料複製!A342</f>
        <v>RTBM-56181</v>
      </c>
      <c r="B342" s="114" t="str">
        <f>System資料複製!B342</f>
        <v>On-going</v>
      </c>
      <c r="C342" s="114" t="str">
        <f>System資料複製!C342</f>
        <v>SYS 5.1</v>
      </c>
      <c r="D342" s="138" t="str">
        <f>System資料複製!D342</f>
        <v>RTBM-56181 - The TCU shall be compliant with the following DAB performances as described in the following document [RSP-0000708 - paragraph 6.2.4]z (REQ-0663431 A)</v>
      </c>
      <c r="E342" s="114" t="str">
        <f>System資料複製!E342</f>
        <v>RTBM-54891</v>
      </c>
      <c r="F342" s="114" t="str">
        <f>System資料複製!F342</f>
        <v>Mesure DAB EE performances criterion</v>
      </c>
      <c r="G342" s="140" t="str">
        <f>VLOOKUP(F342,Feature統計!A$3:B$130,2,FALSE)</f>
        <v>Electrical Engineering</v>
      </c>
      <c r="H342" s="114" t="str">
        <f>System資料複製!G342</f>
        <v>Medium</v>
      </c>
      <c r="I342" s="28" t="s">
        <v>7189</v>
      </c>
      <c r="J342" s="26"/>
      <c r="K342" s="26"/>
      <c r="L342" s="26"/>
      <c r="M342" s="26"/>
      <c r="N342" s="26"/>
      <c r="O342" s="114"/>
      <c r="P342" s="26"/>
      <c r="Q342" s="26"/>
    </row>
    <row r="343" spans="1:17" ht="37.5" hidden="1" customHeight="1" x14ac:dyDescent="0.4">
      <c r="A343" s="114" t="str">
        <f>System資料複製!A343</f>
        <v>RTBM-56182</v>
      </c>
      <c r="B343" s="114" t="str">
        <f>System資料複製!B343</f>
        <v>On-going</v>
      </c>
      <c r="C343" s="114" t="str">
        <f>System資料複製!C343</f>
        <v>SYS 5.1</v>
      </c>
      <c r="D343" s="138" t="str">
        <f>System資料複製!D343</f>
        <v>RTBM-56182 - The TCU shall be compliant with the following FM performances as described in the following document [RSP-0000708 - paragraph 6.2.4] (REQ-0663430 A)</v>
      </c>
      <c r="E343" s="114" t="str">
        <f>System資料複製!E343</f>
        <v>RTBM-54892</v>
      </c>
      <c r="F343" s="114" t="str">
        <f>System資料複製!F343</f>
        <v>Mesure FM EE performances criterion</v>
      </c>
      <c r="G343" s="140" t="str">
        <f>VLOOKUP(F343,Feature統計!A$3:B$130,2,FALSE)</f>
        <v>Electrical Engineering</v>
      </c>
      <c r="H343" s="114" t="str">
        <f>System資料複製!G343</f>
        <v>Medium</v>
      </c>
      <c r="I343" s="28" t="s">
        <v>7189</v>
      </c>
      <c r="J343" s="26"/>
      <c r="K343" s="26"/>
      <c r="L343" s="26"/>
      <c r="M343" s="26"/>
      <c r="N343" s="26"/>
      <c r="O343" s="114"/>
      <c r="P343" s="26"/>
      <c r="Q343" s="26"/>
    </row>
    <row r="344" spans="1:17" ht="37.5" hidden="1" customHeight="1" x14ac:dyDescent="0.4">
      <c r="A344" s="114" t="str">
        <f>System資料複製!A344</f>
        <v>RTBM-56199</v>
      </c>
      <c r="B344" s="114" t="str">
        <f>System資料複製!B344</f>
        <v>On-going</v>
      </c>
      <c r="C344" s="114" t="str">
        <f>System資料複製!C344</f>
        <v>SYS 5.1</v>
      </c>
      <c r="D344" s="138" t="str">
        <f>System資料複製!D344</f>
        <v>RTBM-56199 - The TCU shall be compliant with the following AM performances as described in the following document [RSP-0000708 - paragraph 6.2.4] (REQ-0663427 A)</v>
      </c>
      <c r="E344" s="114" t="str">
        <f>System資料複製!E344</f>
        <v>RTBM-54893</v>
      </c>
      <c r="F344" s="114" t="str">
        <f>System資料複製!F344</f>
        <v>Mesure AM EE performances criterion</v>
      </c>
      <c r="G344" s="140" t="str">
        <f>VLOOKUP(F344,Feature統計!A$3:B$130,2,FALSE)</f>
        <v>Electrical Engineering</v>
      </c>
      <c r="H344" s="114" t="str">
        <f>System資料複製!G344</f>
        <v>Medium</v>
      </c>
      <c r="I344" s="28" t="s">
        <v>7189</v>
      </c>
      <c r="J344" s="26"/>
      <c r="K344" s="26"/>
      <c r="L344" s="26"/>
      <c r="M344" s="26"/>
      <c r="N344" s="26"/>
      <c r="O344" s="114"/>
      <c r="P344" s="26"/>
      <c r="Q344" s="26"/>
    </row>
    <row r="345" spans="1:17" ht="37.5" hidden="1" customHeight="1" x14ac:dyDescent="0.4">
      <c r="A345" s="114" t="str">
        <f>System資料複製!A345</f>
        <v>RTBM-56204</v>
      </c>
      <c r="B345" s="114" t="str">
        <f>System資料複製!B345</f>
        <v>Fail</v>
      </c>
      <c r="C345" s="114" t="str">
        <f>System資料複製!C345</f>
        <v>SYS 5.1</v>
      </c>
      <c r="D345" s="138" t="str">
        <f>System資料複製!D345</f>
        <v>RTBM-56204 - The equipment shall be compliant with the following DAB performances (REQ-0663424 A)</v>
      </c>
      <c r="E345" s="114" t="str">
        <f>System資料複製!E345</f>
        <v>RTBM-54894</v>
      </c>
      <c r="F345" s="114" t="str">
        <f>System資料複製!F345</f>
        <v>Mesure DAB EE performances criterion</v>
      </c>
      <c r="G345" s="140" t="str">
        <f>VLOOKUP(F345,Feature統計!A$3:B$130,2,FALSE)</f>
        <v>Electrical Engineering</v>
      </c>
      <c r="H345" s="114" t="str">
        <f>System資料複製!G345</f>
        <v>Medium</v>
      </c>
      <c r="I345" s="28" t="s">
        <v>7189</v>
      </c>
      <c r="J345" s="26"/>
      <c r="K345" s="26"/>
      <c r="L345" s="26"/>
      <c r="M345" s="26"/>
      <c r="N345" s="26"/>
      <c r="O345" s="114"/>
      <c r="P345" s="26"/>
      <c r="Q345" s="26"/>
    </row>
    <row r="346" spans="1:17" ht="37.5" hidden="1" customHeight="1" x14ac:dyDescent="0.4">
      <c r="A346" s="114" t="str">
        <f>System資料複製!A346</f>
        <v>RTBM-56431</v>
      </c>
      <c r="B346" s="114" t="str">
        <f>System資料複製!B346</f>
        <v>Fail</v>
      </c>
      <c r="C346" s="114" t="str">
        <f>System資料複製!C346</f>
        <v>SYS 5.1</v>
      </c>
      <c r="D346" s="138" t="str">
        <f>System資料複製!D346</f>
        <v>RTBM-56431 - The TCU shall be compliant with the following AM performances (REQ-0663423 A)</v>
      </c>
      <c r="E346" s="114" t="str">
        <f>System資料複製!E346</f>
        <v>RTBM-54895</v>
      </c>
      <c r="F346" s="114" t="str">
        <f>System資料複製!F346</f>
        <v>Mesure AM EE performances criterion</v>
      </c>
      <c r="G346" s="140" t="str">
        <f>VLOOKUP(F346,Feature統計!A$3:B$130,2,FALSE)</f>
        <v>Electrical Engineering</v>
      </c>
      <c r="H346" s="114" t="str">
        <f>System資料複製!G346</f>
        <v>Medium</v>
      </c>
      <c r="I346" s="28" t="s">
        <v>7189</v>
      </c>
      <c r="J346" s="26"/>
      <c r="K346" s="26"/>
      <c r="L346" s="26"/>
      <c r="M346" s="26"/>
      <c r="N346" s="26"/>
      <c r="O346" s="114"/>
      <c r="P346" s="26"/>
      <c r="Q346" s="26"/>
    </row>
    <row r="347" spans="1:17" ht="37.5" hidden="1" customHeight="1" x14ac:dyDescent="0.4">
      <c r="A347" s="114" t="str">
        <f>System資料複製!A347</f>
        <v>RTBM-56432</v>
      </c>
      <c r="B347" s="114" t="str">
        <f>System資料複製!B347</f>
        <v>Fail</v>
      </c>
      <c r="C347" s="114" t="str">
        <f>System資料複製!C347</f>
        <v>SYS 5.1</v>
      </c>
      <c r="D347" s="138" t="str">
        <f>System資料複製!D347</f>
        <v>RTBM-56432 - The TCU shall be compliant with the following FM performances (REQ-0663422 A)</v>
      </c>
      <c r="E347" s="114" t="str">
        <f>System資料複製!E347</f>
        <v>RTBM-54896</v>
      </c>
      <c r="F347" s="114" t="str">
        <f>System資料複製!F347</f>
        <v>Mesure FM EE performances criterion</v>
      </c>
      <c r="G347" s="140" t="str">
        <f>VLOOKUP(F347,Feature統計!A$3:B$130,2,FALSE)</f>
        <v>Electrical Engineering</v>
      </c>
      <c r="H347" s="114" t="str">
        <f>System資料複製!G347</f>
        <v>Medium</v>
      </c>
      <c r="I347" s="28" t="s">
        <v>7189</v>
      </c>
      <c r="J347" s="26"/>
      <c r="K347" s="26"/>
      <c r="L347" s="26"/>
      <c r="M347" s="26"/>
      <c r="N347" s="26"/>
      <c r="O347" s="114"/>
      <c r="P347" s="26"/>
      <c r="Q347" s="26"/>
    </row>
    <row r="348" spans="1:17" ht="37.5" customHeight="1" x14ac:dyDescent="0.4">
      <c r="A348" s="114" t="str">
        <f>System資料複製!A348</f>
        <v>RTBM-56440</v>
      </c>
      <c r="B348" s="114" t="str">
        <f>System資料複製!B348</f>
        <v>StagePass</v>
      </c>
      <c r="C348" s="114" t="str">
        <f>System資料複製!C348</f>
        <v>SYS 5.1</v>
      </c>
      <c r="D348" s="138" t="str">
        <f>System資料複製!D348</f>
        <v>RTBM-56440 - To ensure RX antenna diversity, the TCU shall provide interfaces in order to connect two external antennas (“Main” + “Aux”) (REQ-0662030 A)</v>
      </c>
      <c r="E348" s="114" t="str">
        <f>System資料複製!E348</f>
        <v>RTBM-54897</v>
      </c>
      <c r="F348" s="114" t="str">
        <f>System資料複製!F348</f>
        <v>Cellular Antenna</v>
      </c>
      <c r="G348" s="140" t="str">
        <f>VLOOKUP(F348,Feature統計!A$3:B$130,2,FALSE)</f>
        <v>Connectivity</v>
      </c>
      <c r="H348" s="114" t="str">
        <f>System資料複製!G348</f>
        <v>Primary</v>
      </c>
      <c r="I348" s="28" t="s">
        <v>7163</v>
      </c>
      <c r="J348" s="26"/>
      <c r="K348" s="26"/>
      <c r="L348" s="26"/>
      <c r="M348" s="26"/>
      <c r="N348" s="26"/>
      <c r="O348" s="114" t="s">
        <v>7206</v>
      </c>
      <c r="P348" s="26"/>
      <c r="Q348" s="26" t="s">
        <v>7198</v>
      </c>
    </row>
    <row r="349" spans="1:17" ht="37.5" hidden="1" customHeight="1" x14ac:dyDescent="0.4">
      <c r="A349" s="114" t="str">
        <f>System資料複製!A349</f>
        <v>RTBM-56450</v>
      </c>
      <c r="B349" s="114" t="str">
        <f>System資料複製!B349</f>
        <v>Reviewed</v>
      </c>
      <c r="C349" s="114" t="str">
        <f>System資料複製!C349</f>
        <v>SYS 5.1</v>
      </c>
      <c r="D349" s="138" t="str">
        <f>System資料複製!D349</f>
        <v>RTBM-56450 - Fan defect : Open circuit (CO). The TCU shall raise a DTC in case Open circuit (CO) (REQ-0658408 A)</v>
      </c>
      <c r="E349" s="114" t="str">
        <f>System資料複製!E349</f>
        <v>RTBM-54898</v>
      </c>
      <c r="F349" s="114" t="str">
        <f>System資料複製!F349</f>
        <v>Out of scope</v>
      </c>
      <c r="G349" s="140" t="e">
        <f>VLOOKUP(F349,Feature統計!A$3:B$130,2,FALSE)</f>
        <v>#N/A</v>
      </c>
      <c r="H349" s="114" t="str">
        <f>System資料複製!G349</f>
        <v>Medium</v>
      </c>
      <c r="I349" s="28" t="s">
        <v>7189</v>
      </c>
      <c r="J349" s="26"/>
      <c r="K349" s="26"/>
      <c r="L349" s="26"/>
      <c r="M349" s="26"/>
      <c r="N349" s="26"/>
      <c r="O349" s="114"/>
      <c r="P349" s="26"/>
      <c r="Q349" s="26"/>
    </row>
    <row r="350" spans="1:17" ht="37.5" hidden="1" customHeight="1" x14ac:dyDescent="0.4">
      <c r="A350" s="114" t="str">
        <f>System資料複製!A350</f>
        <v>RTBM-56451</v>
      </c>
      <c r="B350" s="114" t="str">
        <f>System資料複製!B350</f>
        <v>Reviewed</v>
      </c>
      <c r="C350" s="114" t="str">
        <f>System資料複製!C350</f>
        <v>SYS 5.1</v>
      </c>
      <c r="D350" s="138" t="str">
        <f>System資料複製!D350</f>
        <v>RTBM-56451 - Fan defect : Short circuit (CC-). The TCU shall raise a DTC in case Short circuit (CC-) (REQ-0658407 A)</v>
      </c>
      <c r="E350" s="114" t="str">
        <f>System資料複製!E350</f>
        <v>RTBM-54899</v>
      </c>
      <c r="F350" s="114" t="str">
        <f>System資料複製!F350</f>
        <v>Out of scope</v>
      </c>
      <c r="G350" s="140" t="e">
        <f>VLOOKUP(F350,Feature統計!A$3:B$130,2,FALSE)</f>
        <v>#N/A</v>
      </c>
      <c r="H350" s="114" t="str">
        <f>System資料複製!G350</f>
        <v>Medium</v>
      </c>
      <c r="I350" s="28" t="s">
        <v>7189</v>
      </c>
      <c r="J350" s="26"/>
      <c r="K350" s="26"/>
      <c r="L350" s="26"/>
      <c r="M350" s="26"/>
      <c r="N350" s="26"/>
      <c r="O350" s="114"/>
      <c r="P350" s="26"/>
      <c r="Q350" s="26"/>
    </row>
    <row r="351" spans="1:17" ht="37.5" hidden="1" customHeight="1" x14ac:dyDescent="0.4">
      <c r="A351" s="114" t="str">
        <f>System資料複製!A351</f>
        <v>RTBM-56454</v>
      </c>
      <c r="B351" s="114" t="str">
        <f>System資料複製!B351</f>
        <v>Reviewed</v>
      </c>
      <c r="C351" s="114" t="str">
        <f>System資料複製!C351</f>
        <v>SYS 5.1</v>
      </c>
      <c r="D351" s="138" t="str">
        <f>System資料複製!D351</f>
        <v>RTBM-56454 - Fan defect : Short circuit (CC+). The TCU shall raise a DTC in case Short circuit (CC+) (REQ-0658406 A)</v>
      </c>
      <c r="E351" s="114" t="str">
        <f>System資料複製!E351</f>
        <v>RTBM-54900</v>
      </c>
      <c r="F351" s="114" t="str">
        <f>System資料複製!F351</f>
        <v>Out of scope</v>
      </c>
      <c r="G351" s="140" t="e">
        <f>VLOOKUP(F351,Feature統計!A$3:B$130,2,FALSE)</f>
        <v>#N/A</v>
      </c>
      <c r="H351" s="114" t="str">
        <f>System資料複製!G351</f>
        <v>Medium</v>
      </c>
      <c r="I351" s="28" t="s">
        <v>7189</v>
      </c>
      <c r="J351" s="26"/>
      <c r="K351" s="26"/>
      <c r="L351" s="26"/>
      <c r="M351" s="26"/>
      <c r="N351" s="26"/>
      <c r="O351" s="114"/>
      <c r="P351" s="26"/>
      <c r="Q351" s="26"/>
    </row>
    <row r="352" spans="1:17" ht="37.5" hidden="1" customHeight="1" x14ac:dyDescent="0.4">
      <c r="A352" s="114" t="str">
        <f>System資料複製!A352</f>
        <v>RTBM-56457</v>
      </c>
      <c r="B352" s="114" t="str">
        <f>System資料複製!B352</f>
        <v>Reviewed</v>
      </c>
      <c r="C352" s="114" t="str">
        <f>System資料複製!C352</f>
        <v>SYS 5.1</v>
      </c>
      <c r="D352" s="138" t="str">
        <f>System資料複製!D352</f>
        <v>RTBM-56457 - Blower spin defect : System internal failure. The TCU shall raise a DTC in case of system internal failure (REQ-0658405 A)</v>
      </c>
      <c r="E352" s="114" t="str">
        <f>System資料複製!E352</f>
        <v>RTBM-54901</v>
      </c>
      <c r="F352" s="114" t="str">
        <f>System資料複製!F352</f>
        <v>Out of scope</v>
      </c>
      <c r="G352" s="140" t="e">
        <f>VLOOKUP(F352,Feature統計!A$3:B$130,2,FALSE)</f>
        <v>#N/A</v>
      </c>
      <c r="H352" s="114" t="str">
        <f>System資料複製!G352</f>
        <v>Medium</v>
      </c>
      <c r="I352" s="28" t="s">
        <v>7189</v>
      </c>
      <c r="J352" s="26"/>
      <c r="K352" s="26"/>
      <c r="L352" s="26"/>
      <c r="M352" s="26"/>
      <c r="N352" s="26"/>
      <c r="O352" s="114"/>
      <c r="P352" s="26"/>
      <c r="Q352" s="26"/>
    </row>
    <row r="353" spans="1:17" ht="37.5" customHeight="1" x14ac:dyDescent="0.4">
      <c r="A353" s="114" t="str">
        <f>System資料複製!A353</f>
        <v>RTBM-56458</v>
      </c>
      <c r="B353" s="114" t="str">
        <f>System資料複製!B353</f>
        <v>Pass</v>
      </c>
      <c r="C353" s="114" t="str">
        <f>System資料複製!C353</f>
        <v>SYS 5.1</v>
      </c>
      <c r="D353" s="138" t="str">
        <f>System資料複製!D353</f>
        <v>RTBM-56458 - NAD defect : NAD overheating defect. The TCU shall raise a DTC in case of NAD overheating defect (REQ-0658402 A)</v>
      </c>
      <c r="E353" s="114" t="str">
        <f>System資料複製!E353</f>
        <v>RTBM-54902</v>
      </c>
      <c r="F353" s="114" t="str">
        <f>System資料複製!F353</f>
        <v>DTC - NAD</v>
      </c>
      <c r="G353" s="140" t="str">
        <f>VLOOKUP(F353,Feature統計!A$3:B$130,2,FALSE)</f>
        <v>Diagnostic</v>
      </c>
      <c r="H353" s="114" t="str">
        <f>System資料複製!G353</f>
        <v>Primary</v>
      </c>
      <c r="I353" s="28" t="s">
        <v>7163</v>
      </c>
      <c r="J353" s="26"/>
      <c r="K353" s="26"/>
      <c r="L353" s="26" t="s">
        <v>7163</v>
      </c>
      <c r="M353" s="26"/>
      <c r="N353" s="26"/>
      <c r="O353" s="114"/>
      <c r="P353" s="26"/>
      <c r="Q353" s="26" t="s">
        <v>7198</v>
      </c>
    </row>
    <row r="354" spans="1:17" ht="37.5" customHeight="1" x14ac:dyDescent="0.4">
      <c r="A354" s="114" t="str">
        <f>System資料複製!A354</f>
        <v>RTBM-56469</v>
      </c>
      <c r="B354" s="114" t="str">
        <f>System資料複製!B354</f>
        <v>Reviewed</v>
      </c>
      <c r="C354" s="114" t="str">
        <f>System資料複製!C354</f>
        <v>SYS 5.1</v>
      </c>
      <c r="D354" s="138" t="str">
        <f>System資料複製!D354</f>
        <v>RTBM-56469 - RAP defect : RAP overheating defect. The TCU shall raise a DTC in case of RAP overheating defect (REQ-0658400 A)</v>
      </c>
      <c r="E354" s="114" t="str">
        <f>System資料複製!E354</f>
        <v>RTBM-54903</v>
      </c>
      <c r="F354" s="114" t="str">
        <f>System資料複製!F354</f>
        <v>DTC - NAD</v>
      </c>
      <c r="G354" s="140" t="str">
        <f>VLOOKUP(F354,Feature統計!A$3:B$130,2,FALSE)</f>
        <v>Diagnostic</v>
      </c>
      <c r="H354" s="114" t="str">
        <f>System資料複製!G354</f>
        <v>Primary</v>
      </c>
      <c r="I354" s="28" t="s">
        <v>7189</v>
      </c>
      <c r="J354" s="26"/>
      <c r="K354" s="26"/>
      <c r="L354" s="26"/>
      <c r="M354" s="26"/>
      <c r="N354" s="26"/>
      <c r="O354" s="114"/>
      <c r="P354" s="26"/>
      <c r="Q354" s="26" t="s">
        <v>7198</v>
      </c>
    </row>
    <row r="355" spans="1:17" ht="37.5" hidden="1" customHeight="1" x14ac:dyDescent="0.4">
      <c r="A355" s="114" t="str">
        <f>System資料複製!A355</f>
        <v>RTBM-56471</v>
      </c>
      <c r="B355" s="114" t="str">
        <f>System資料複製!B355</f>
        <v>Reviewed</v>
      </c>
      <c r="C355" s="114" t="str">
        <f>System資料複製!C355</f>
        <v>SYS 5.1</v>
      </c>
      <c r="D355" s="138" t="str">
        <f>System資料複製!D355</f>
        <v>RTBM-56471 - RAP defect : Internal RAP defect. The TCU shall raise a DTC in case of internal RAP defect (REQ-0658399 A)</v>
      </c>
      <c r="E355" s="114" t="str">
        <f>System資料複製!E355</f>
        <v>RTBM-54904</v>
      </c>
      <c r="F355" s="114" t="str">
        <f>System資料複製!F355</f>
        <v>Out of scope</v>
      </c>
      <c r="G355" s="140" t="e">
        <f>VLOOKUP(F355,Feature統計!A$3:B$130,2,FALSE)</f>
        <v>#N/A</v>
      </c>
      <c r="H355" s="114" t="str">
        <f>System資料複製!G355</f>
        <v>Medium</v>
      </c>
      <c r="I355" s="28" t="s">
        <v>7189</v>
      </c>
      <c r="J355" s="26"/>
      <c r="K355" s="26"/>
      <c r="L355" s="26"/>
      <c r="M355" s="26"/>
      <c r="N355" s="26"/>
      <c r="O355" s="114"/>
      <c r="P355" s="26"/>
      <c r="Q355" s="26"/>
    </row>
    <row r="356" spans="1:17" ht="37.5" customHeight="1" x14ac:dyDescent="0.4">
      <c r="A356" s="114" t="str">
        <f>System資料複製!A356</f>
        <v>RTBM-56472</v>
      </c>
      <c r="B356" s="114" t="str">
        <f>System資料複製!B356</f>
        <v>Pass</v>
      </c>
      <c r="C356" s="114" t="str">
        <f>System資料複製!C356</f>
        <v>SYS 5.1</v>
      </c>
      <c r="D356" s="138" t="str">
        <f>System資料複製!D356</f>
        <v>RTBM-56472 - External loudspeaker defect : The TCU shall raise a DTC for a wire to wire Short Circuit (CC) (REQ-0658346 A)</v>
      </c>
      <c r="E356" s="114" t="str">
        <f>System資料複製!E356</f>
        <v>RTBM-54905</v>
      </c>
      <c r="F356" s="114" t="str">
        <f>System資料複製!F356</f>
        <v>DTC - Loudspeaker</v>
      </c>
      <c r="G356" s="140" t="str">
        <f>VLOOKUP(F356,Feature統計!A$3:B$130,2,FALSE)</f>
        <v>Diagnostic</v>
      </c>
      <c r="H356" s="114" t="str">
        <f>System資料複製!G356</f>
        <v>Primary</v>
      </c>
      <c r="I356" s="28" t="s">
        <v>7163</v>
      </c>
      <c r="J356" s="26"/>
      <c r="K356" s="26" t="s">
        <v>7163</v>
      </c>
      <c r="L356" s="26"/>
      <c r="M356" s="26"/>
      <c r="N356" s="26"/>
      <c r="O356" s="114"/>
      <c r="P356" s="26"/>
      <c r="Q356" s="26" t="s">
        <v>7198</v>
      </c>
    </row>
    <row r="357" spans="1:17" ht="37.5" customHeight="1" x14ac:dyDescent="0.4">
      <c r="A357" s="114" t="str">
        <f>System資料複製!A357</f>
        <v>RTBM-56508</v>
      </c>
      <c r="B357" s="114" t="str">
        <f>System資料複製!B357</f>
        <v>Pass</v>
      </c>
      <c r="C357" s="114" t="str">
        <f>System資料複製!C357</f>
        <v>SYS 5.1</v>
      </c>
      <c r="D357" s="138" t="str">
        <f>System資料複製!D357</f>
        <v>RTBM-56508 - Microphone defect : The TCU shall raise a DTC for a wire to wire Short Circuit (CC) (REQ-0658345 A)</v>
      </c>
      <c r="E357" s="114" t="str">
        <f>System資料複製!E357</f>
        <v>RTBM-54906</v>
      </c>
      <c r="F357" s="114" t="str">
        <f>System資料複製!F357</f>
        <v>DTC - Microphone</v>
      </c>
      <c r="G357" s="140" t="str">
        <f>VLOOKUP(F357,Feature統計!A$3:B$130,2,FALSE)</f>
        <v>Diagnostic</v>
      </c>
      <c r="H357" s="114" t="str">
        <f>System資料複製!G357</f>
        <v>Primary</v>
      </c>
      <c r="I357" s="28" t="s">
        <v>7163</v>
      </c>
      <c r="J357" s="26"/>
      <c r="K357" s="26" t="s">
        <v>7163</v>
      </c>
      <c r="L357" s="26"/>
      <c r="M357" s="26"/>
      <c r="N357" s="26"/>
      <c r="O357" s="114"/>
      <c r="P357" s="26"/>
      <c r="Q357" s="26" t="s">
        <v>7198</v>
      </c>
    </row>
    <row r="358" spans="1:17" ht="37.5" customHeight="1" x14ac:dyDescent="0.4">
      <c r="A358" s="114" t="str">
        <f>System資料複製!A358</f>
        <v>RTBM-56512</v>
      </c>
      <c r="B358" s="114" t="str">
        <f>System資料複製!B358</f>
        <v>Pass</v>
      </c>
      <c r="C358" s="114" t="str">
        <f>System資料複製!C358</f>
        <v>SYS 5.1</v>
      </c>
      <c r="D358" s="138" t="str">
        <f>System資料複製!D358</f>
        <v>RTBM-56512 - The TCU shall be able to raise a BUB defect : BUB overload defect (REQ-0658160 A)</v>
      </c>
      <c r="E358" s="114" t="str">
        <f>System資料複製!E358</f>
        <v>RTBM-54907</v>
      </c>
      <c r="F358" s="114" t="str">
        <f>System資料複製!F358</f>
        <v>DTC - BuB</v>
      </c>
      <c r="G358" s="140" t="str">
        <f>VLOOKUP(F358,Feature統計!A$3:B$130,2,FALSE)</f>
        <v>Diagnostic</v>
      </c>
      <c r="H358" s="114" t="str">
        <f>System資料複製!G358</f>
        <v>Primary</v>
      </c>
      <c r="I358" s="28" t="s">
        <v>7163</v>
      </c>
      <c r="J358" s="26"/>
      <c r="K358" s="26" t="s">
        <v>7198</v>
      </c>
      <c r="L358" s="26"/>
      <c r="M358" s="26"/>
      <c r="N358" s="26"/>
      <c r="O358" s="114"/>
      <c r="P358" s="26"/>
      <c r="Q358" s="26" t="s">
        <v>7198</v>
      </c>
    </row>
    <row r="359" spans="1:17" ht="37.5" customHeight="1" x14ac:dyDescent="0.4">
      <c r="A359" s="114" t="str">
        <f>System資料複製!A359</f>
        <v>RTBM-56513</v>
      </c>
      <c r="B359" s="114" t="str">
        <f>System資料複製!B359</f>
        <v>Pass</v>
      </c>
      <c r="C359" s="114" t="str">
        <f>System資料複製!C359</f>
        <v>SYS 5.1</v>
      </c>
      <c r="D359" s="138" t="str">
        <f>System資料複製!D359</f>
        <v>RTBM-56513 - The TCU shall be able to raise a BUB defect : BUB temperature sensor defect (REQ-0658159 A)</v>
      </c>
      <c r="E359" s="114" t="str">
        <f>System資料複製!E359</f>
        <v>RTBM-54908</v>
      </c>
      <c r="F359" s="114" t="str">
        <f>System資料複製!F359</f>
        <v>DTC - BuB</v>
      </c>
      <c r="G359" s="140" t="str">
        <f>VLOOKUP(F359,Feature統計!A$3:B$130,2,FALSE)</f>
        <v>Diagnostic</v>
      </c>
      <c r="H359" s="114" t="str">
        <f>System資料複製!G359</f>
        <v>Primary</v>
      </c>
      <c r="I359" s="28" t="s">
        <v>7163</v>
      </c>
      <c r="J359" s="26"/>
      <c r="K359" s="26" t="s">
        <v>7198</v>
      </c>
      <c r="L359" s="26"/>
      <c r="M359" s="26"/>
      <c r="N359" s="26"/>
      <c r="O359" s="114"/>
      <c r="P359" s="26"/>
      <c r="Q359" s="26" t="s">
        <v>7198</v>
      </c>
    </row>
    <row r="360" spans="1:17" ht="37.5" customHeight="1" x14ac:dyDescent="0.4">
      <c r="A360" s="114" t="str">
        <f>System資料複製!A360</f>
        <v>RTBM-56515</v>
      </c>
      <c r="B360" s="114" t="str">
        <f>System資料複製!B360</f>
        <v>Pass</v>
      </c>
      <c r="C360" s="114" t="str">
        <f>System資料複製!C360</f>
        <v>SYS 5.1</v>
      </c>
      <c r="D360" s="138" t="str">
        <f>System資料複製!D360</f>
        <v>RTBM-56515 - The TCU shall be able to raise a BUB defect : Rcoding line defect (REQ-0658158 A)</v>
      </c>
      <c r="E360" s="114" t="str">
        <f>System資料複製!E360</f>
        <v>RTBM-54909</v>
      </c>
      <c r="F360" s="114" t="str">
        <f>System資料複製!F360</f>
        <v>DTC - BuB</v>
      </c>
      <c r="G360" s="140" t="str">
        <f>VLOOKUP(F360,Feature統計!A$3:B$130,2,FALSE)</f>
        <v>Diagnostic</v>
      </c>
      <c r="H360" s="114" t="str">
        <f>System資料複製!G360</f>
        <v>Primary</v>
      </c>
      <c r="I360" s="28" t="s">
        <v>7163</v>
      </c>
      <c r="J360" s="26"/>
      <c r="K360" s="26" t="s">
        <v>7198</v>
      </c>
      <c r="L360" s="26"/>
      <c r="M360" s="26"/>
      <c r="N360" s="26"/>
      <c r="O360" s="114"/>
      <c r="P360" s="26"/>
      <c r="Q360" s="26" t="s">
        <v>7198</v>
      </c>
    </row>
    <row r="361" spans="1:17" ht="37.5" hidden="1" customHeight="1" x14ac:dyDescent="0.4">
      <c r="A361" s="114" t="str">
        <f>System資料複製!A361</f>
        <v>RTBM-56516</v>
      </c>
      <c r="B361" s="114" t="str">
        <f>System資料複製!B361</f>
        <v>Reviewed</v>
      </c>
      <c r="C361" s="114" t="str">
        <f>System資料複製!C361</f>
        <v>SYS 5.1</v>
      </c>
      <c r="D361" s="138" t="str">
        <f>System資料複製!D361</f>
        <v>RTBM-56516 - In DEEP SLEEP mode, the TCU maximum power consumption shall be 30 µA for a power supply voltage of 13V on the range [TminEF; 60°C] (REQ-0658157 A)</v>
      </c>
      <c r="E361" s="114" t="str">
        <f>System資料複製!E361</f>
        <v>RTBM-54910</v>
      </c>
      <c r="F361" s="114" t="str">
        <f>System資料複製!F361</f>
        <v>Out of scope</v>
      </c>
      <c r="G361" s="140" t="e">
        <f>VLOOKUP(F361,Feature統計!A$3:B$130,2,FALSE)</f>
        <v>#N/A</v>
      </c>
      <c r="H361" s="114" t="str">
        <f>System資料複製!G361</f>
        <v>Medium</v>
      </c>
      <c r="I361" s="28" t="s">
        <v>7189</v>
      </c>
      <c r="J361" s="26"/>
      <c r="K361" s="26"/>
      <c r="L361" s="26"/>
      <c r="M361" s="26"/>
      <c r="N361" s="26"/>
      <c r="O361" s="114"/>
      <c r="P361" s="26"/>
      <c r="Q361" s="26"/>
    </row>
    <row r="362" spans="1:17" ht="37.5" hidden="1" customHeight="1" x14ac:dyDescent="0.4">
      <c r="A362" s="114" t="str">
        <f>System資料複製!A362</f>
        <v>RTBM-56521</v>
      </c>
      <c r="B362" s="114" t="str">
        <f>System資料複製!B362</f>
        <v>Reviewed</v>
      </c>
      <c r="C362" s="114" t="str">
        <f>System資料複製!C362</f>
        <v>SYS 5.1</v>
      </c>
      <c r="D362" s="138" t="str">
        <f>System資料複製!D362</f>
        <v>RTBM-56521 - A routine shall be implemented activating each internal cellular antenna undependently to provide a state of the antennas (REQ-0658118 A)</v>
      </c>
      <c r="E362" s="114" t="str">
        <f>System資料複製!E362</f>
        <v>RTBM-54912</v>
      </c>
      <c r="F362" s="114" t="str">
        <f>System資料複製!F362</f>
        <v>Not testable - Notice or guideline</v>
      </c>
      <c r="G362" s="140" t="e">
        <f>VLOOKUP(F362,Feature統計!A$3:B$130,2,FALSE)</f>
        <v>#N/A</v>
      </c>
      <c r="H362" s="114" t="str">
        <f>System資料複製!G362</f>
        <v>Medium</v>
      </c>
      <c r="I362" s="28" t="s">
        <v>7189</v>
      </c>
      <c r="J362" s="26"/>
      <c r="K362" s="26"/>
      <c r="L362" s="26"/>
      <c r="M362" s="26"/>
      <c r="N362" s="26"/>
      <c r="O362" s="114"/>
      <c r="P362" s="26"/>
      <c r="Q362" s="26"/>
    </row>
    <row r="363" spans="1:17" ht="37.5" hidden="1" customHeight="1" x14ac:dyDescent="0.4">
      <c r="A363" s="114" t="str">
        <f>System資料複製!A363</f>
        <v>RTBM-56522</v>
      </c>
      <c r="B363" s="114" t="str">
        <f>System資料複製!B363</f>
        <v>Reviewed</v>
      </c>
      <c r="C363" s="114" t="str">
        <f>System資料複製!C363</f>
        <v>SYS 5.1</v>
      </c>
      <c r="D363" s="138" t="str">
        <f>System資料複製!D363</f>
        <v>RTBM-56522 - A routine shall be implemented activating each internal broadcast antenna undependently to provide a state of the antennas (REQ-0658117 A)</v>
      </c>
      <c r="E363" s="114" t="str">
        <f>System資料複製!E363</f>
        <v>RTBM-54913</v>
      </c>
      <c r="F363" s="114" t="str">
        <f>System資料複製!F363</f>
        <v>Not testable - Notice or guideline</v>
      </c>
      <c r="G363" s="140" t="e">
        <f>VLOOKUP(F363,Feature統計!A$3:B$130,2,FALSE)</f>
        <v>#N/A</v>
      </c>
      <c r="H363" s="114" t="str">
        <f>System資料複製!G363</f>
        <v>Medium</v>
      </c>
      <c r="I363" s="28" t="s">
        <v>7189</v>
      </c>
      <c r="J363" s="26"/>
      <c r="K363" s="26"/>
      <c r="L363" s="26"/>
      <c r="M363" s="26"/>
      <c r="N363" s="26"/>
      <c r="O363" s="114"/>
      <c r="P363" s="26"/>
      <c r="Q363" s="26"/>
    </row>
    <row r="364" spans="1:17" ht="37.5" customHeight="1" x14ac:dyDescent="0.4">
      <c r="A364" s="114" t="str">
        <f>System資料複製!A364</f>
        <v>RTBM-56523</v>
      </c>
      <c r="B364" s="114" t="str">
        <f>System資料複製!B364</f>
        <v>Pass</v>
      </c>
      <c r="C364" s="114" t="str">
        <f>System資料複製!C364</f>
        <v>SYS 5.1</v>
      </c>
      <c r="D364" s="138" t="str">
        <f>System資料複製!D364</f>
        <v>RTBM-56523 - A routine shall be implemented to launch a BUB test of the State of Health (REQ-0658046 A)</v>
      </c>
      <c r="E364" s="114" t="str">
        <f>System資料複製!E364</f>
        <v>RTBM-54914</v>
      </c>
      <c r="F364" s="114" t="str">
        <f>System資料複製!F364</f>
        <v>Back-Up Battery</v>
      </c>
      <c r="G364" s="140" t="str">
        <f>VLOOKUP(F364,Feature統計!A$3:B$130,2,FALSE)</f>
        <v>Quality</v>
      </c>
      <c r="H364" s="114" t="str">
        <f>System資料複製!G364</f>
        <v>Primary</v>
      </c>
      <c r="I364" s="28" t="s">
        <v>7163</v>
      </c>
      <c r="J364" s="26"/>
      <c r="K364" s="26"/>
      <c r="L364" s="26"/>
      <c r="M364" s="26"/>
      <c r="N364" s="26" t="s">
        <v>7163</v>
      </c>
      <c r="O364" s="114" t="s">
        <v>7210</v>
      </c>
      <c r="P364" s="26"/>
      <c r="Q364" s="26" t="s">
        <v>7198</v>
      </c>
    </row>
    <row r="365" spans="1:17" ht="37.5" hidden="1" customHeight="1" x14ac:dyDescent="0.4">
      <c r="A365" s="114" t="str">
        <f>System資料複製!A365</f>
        <v>RTBM-56526</v>
      </c>
      <c r="B365" s="114" t="str">
        <f>System資料複製!B365</f>
        <v>Pass</v>
      </c>
      <c r="C365" s="114" t="str">
        <f>System資料複製!C365</f>
        <v>SYS 5.1</v>
      </c>
      <c r="D365" s="138" t="str">
        <f>System資料複製!D365</f>
        <v>RTBM-56526 - In case of TCU replacement, a routine shall be implemented to retrieve the BUB parameters attend in the vehicle (REQ-0658044 A)</v>
      </c>
      <c r="E365" s="114" t="str">
        <f>System資料複製!E365</f>
        <v>RTBM-54915</v>
      </c>
      <c r="F365" s="114" t="str">
        <f>System資料複製!F365</f>
        <v>Backup Battery placeable</v>
      </c>
      <c r="G365" s="140" t="str">
        <f>VLOOKUP(F365,Feature統計!A$3:B$130,2,FALSE)</f>
        <v>Quality</v>
      </c>
      <c r="H365" s="114" t="str">
        <f>System資料複製!G365</f>
        <v>Primary</v>
      </c>
      <c r="I365" s="28" t="s">
        <v>7189</v>
      </c>
      <c r="J365" s="26"/>
      <c r="K365" s="26"/>
      <c r="L365" s="26"/>
      <c r="M365" s="26"/>
      <c r="N365" s="26"/>
      <c r="O365" s="114" t="s">
        <v>7216</v>
      </c>
      <c r="P365" s="26"/>
      <c r="Q365" s="26"/>
    </row>
    <row r="366" spans="1:17" ht="37.5" hidden="1" customHeight="1" x14ac:dyDescent="0.4">
      <c r="A366" s="114" t="str">
        <f>System資料複製!A366</f>
        <v>RTBM-57406</v>
      </c>
      <c r="B366" s="114" t="str">
        <f>System資料複製!B366</f>
        <v>Reviewed</v>
      </c>
      <c r="C366" s="114" t="str">
        <f>System資料複製!C366</f>
        <v>SYS 5.1</v>
      </c>
      <c r="D366" s="138" t="str">
        <f>System資料複製!D366</f>
        <v>RTBM-57406 - The product shall be compliant with the Japan market Norm : MIC Norm (REQ-0640821 A)</v>
      </c>
      <c r="E366" s="114" t="str">
        <f>System資料複製!E366</f>
        <v>RTBM-54916</v>
      </c>
      <c r="F366" s="114" t="str">
        <f>System資料複製!F366</f>
        <v>Product Regulation and Certification</v>
      </c>
      <c r="G366" s="140" t="str">
        <f>VLOOKUP(F366,Feature統計!A$3:B$130,2,FALSE)</f>
        <v>Connectivity</v>
      </c>
      <c r="H366" s="114" t="str">
        <f>System資料複製!G366</f>
        <v>Low</v>
      </c>
      <c r="I366" s="28" t="s">
        <v>7189</v>
      </c>
      <c r="J366" s="26"/>
      <c r="K366" s="26"/>
      <c r="L366" s="26"/>
      <c r="M366" s="26"/>
      <c r="N366" s="26"/>
      <c r="O366" s="114"/>
      <c r="P366" s="26"/>
      <c r="Q366" s="26"/>
    </row>
    <row r="367" spans="1:17" ht="37.5" hidden="1" customHeight="1" x14ac:dyDescent="0.4">
      <c r="A367" s="114" t="str">
        <f>System資料複製!A367</f>
        <v>RTBM-57407</v>
      </c>
      <c r="B367" s="114" t="str">
        <f>System資料複製!B367</f>
        <v>Reviewed</v>
      </c>
      <c r="C367" s="114" t="str">
        <f>System資料複製!C367</f>
        <v>SYS 5.1</v>
      </c>
      <c r="D367" s="138" t="str">
        <f>System資料複製!D367</f>
        <v>RTBM-57407 - The product shall be compliant with the North America market Regulation : FCC Regulation (REQ-0640820 A)</v>
      </c>
      <c r="E367" s="114" t="str">
        <f>System資料複製!E367</f>
        <v>RTBM-54917</v>
      </c>
      <c r="F367" s="114" t="str">
        <f>System資料複製!F367</f>
        <v>Out of scope</v>
      </c>
      <c r="G367" s="140" t="e">
        <f>VLOOKUP(F367,Feature統計!A$3:B$130,2,FALSE)</f>
        <v>#N/A</v>
      </c>
      <c r="H367" s="114" t="str">
        <f>System資料複製!G367</f>
        <v>Medium</v>
      </c>
      <c r="I367" s="28" t="s">
        <v>7189</v>
      </c>
      <c r="J367" s="26"/>
      <c r="K367" s="26"/>
      <c r="L367" s="26"/>
      <c r="M367" s="26"/>
      <c r="N367" s="26"/>
      <c r="O367" s="114"/>
      <c r="P367" s="26"/>
      <c r="Q367" s="26"/>
    </row>
    <row r="368" spans="1:17" ht="37.5" hidden="1" customHeight="1" x14ac:dyDescent="0.4">
      <c r="A368" s="114" t="str">
        <f>System資料複製!A368</f>
        <v>RTBM-57410</v>
      </c>
      <c r="B368" s="114" t="str">
        <f>System資料複製!B368</f>
        <v>Reviewed</v>
      </c>
      <c r="C368" s="114" t="str">
        <f>System資料複製!C368</f>
        <v>SYS 5.1</v>
      </c>
      <c r="D368" s="138" t="str">
        <f>System資料複製!D368</f>
        <v>RTBM-57410 - The product shall be compliant with the China market norms : CCC Standart, SRRC and the NAL (REQ-0640819 A)</v>
      </c>
      <c r="E368" s="114" t="str">
        <f>System資料複製!E368</f>
        <v>RTBM-54918</v>
      </c>
      <c r="F368" s="114" t="str">
        <f>System資料複製!F368</f>
        <v>Out of scope</v>
      </c>
      <c r="G368" s="140" t="e">
        <f>VLOOKUP(F368,Feature統計!A$3:B$130,2,FALSE)</f>
        <v>#N/A</v>
      </c>
      <c r="H368" s="114" t="str">
        <f>System資料複製!G368</f>
        <v>Medium</v>
      </c>
      <c r="I368" s="28" t="s">
        <v>7189</v>
      </c>
      <c r="J368" s="26"/>
      <c r="K368" s="26"/>
      <c r="L368" s="26"/>
      <c r="M368" s="26"/>
      <c r="N368" s="26"/>
      <c r="O368" s="114"/>
      <c r="P368" s="26"/>
      <c r="Q368" s="26"/>
    </row>
    <row r="369" spans="1:17" ht="37.5" customHeight="1" x14ac:dyDescent="0.4">
      <c r="A369" s="114" t="str">
        <f>System資料複製!A369</f>
        <v>RTBM-57413</v>
      </c>
      <c r="B369" s="114" t="str">
        <f>System資料複製!B369</f>
        <v>Pass</v>
      </c>
      <c r="C369" s="114" t="str">
        <f>System資料複製!C369</f>
        <v>SYS 5.1</v>
      </c>
      <c r="D369" s="138" t="str">
        <f>System資料複製!D369</f>
        <v>RTBM-57413 - Radio component shall support "BROADCAST_DAB2_EXT_ANT " diagnostic parameter in read/write to manage the power supply of the external DAB2 connected antennas. (REQ-0604474 E)</v>
      </c>
      <c r="E369" s="114" t="str">
        <f>System資料複製!E369</f>
        <v>RTBM-54939</v>
      </c>
      <c r="F369" s="114" t="str">
        <f>System資料複製!F369</f>
        <v>DTC - Radio</v>
      </c>
      <c r="G369" s="140" t="str">
        <f>VLOOKUP(F369,Feature統計!A$3:B$130,2,FALSE)</f>
        <v>Diagnostic</v>
      </c>
      <c r="H369" s="114" t="str">
        <f>System資料複製!G369</f>
        <v>Primary</v>
      </c>
      <c r="I369" s="28" t="s">
        <v>7163</v>
      </c>
      <c r="J369" s="26"/>
      <c r="K369" s="26" t="s">
        <v>7163</v>
      </c>
      <c r="L369" s="26"/>
      <c r="M369" s="26"/>
      <c r="N369" s="26"/>
      <c r="O369" s="26"/>
      <c r="P369" s="26"/>
      <c r="Q369" s="26" t="s">
        <v>7198</v>
      </c>
    </row>
    <row r="370" spans="1:17" ht="37.5" hidden="1" customHeight="1" x14ac:dyDescent="0.4">
      <c r="A370" s="114" t="str">
        <f>System資料複製!A370</f>
        <v>RTBM-56525</v>
      </c>
      <c r="B370" s="114" t="str">
        <f>System資料複製!B370</f>
        <v>Pass</v>
      </c>
      <c r="C370" s="114" t="str">
        <f>System資料複製!C370</f>
        <v>SYS 5.1</v>
      </c>
      <c r="D370" s="138" t="str">
        <f>System資料複製!D370</f>
        <v>RTBM-56525 - A parameter measure shall be impelmented to know the value of the State of Health counter (REQ-0658045 A)</v>
      </c>
      <c r="E370" s="114" t="str">
        <f>System資料複製!E370</f>
        <v>RTBM-54947</v>
      </c>
      <c r="F370" s="114" t="str">
        <f>System資料複製!F370</f>
        <v>Back-Up Battery</v>
      </c>
      <c r="G370" s="140" t="str">
        <f>VLOOKUP(F370,Feature統計!A$3:B$130,2,FALSE)</f>
        <v>Quality</v>
      </c>
      <c r="H370" s="114" t="str">
        <f>System資料複製!G370</f>
        <v>Primary</v>
      </c>
      <c r="I370" s="28" t="s">
        <v>7163</v>
      </c>
      <c r="J370" s="26"/>
      <c r="K370" s="26"/>
      <c r="L370" s="26"/>
      <c r="M370" s="26"/>
      <c r="N370" s="26" t="s">
        <v>7163</v>
      </c>
      <c r="O370" s="114" t="s">
        <v>7210</v>
      </c>
      <c r="P370" s="26"/>
      <c r="Q370" s="26"/>
    </row>
    <row r="371" spans="1:17" ht="37.5" customHeight="1" x14ac:dyDescent="0.4">
      <c r="A371" s="114" t="str">
        <f>System資料複製!A371</f>
        <v>RTBM-57328</v>
      </c>
      <c r="B371" s="114" t="str">
        <f>System資料複製!B371</f>
        <v>StagePass</v>
      </c>
      <c r="C371" s="114" t="str">
        <f>System資料複製!C371</f>
        <v>SYS 5.1</v>
      </c>
      <c r="D371" s="138" t="str">
        <f>System資料複製!D371</f>
        <v>RTBM-57328 - The BSRFv2 shall fullfilled the performances as per the KPI's defined at system level end-to-end (REQ-0555100 A)</v>
      </c>
      <c r="E371" s="114" t="str">
        <f>System資料複製!E371</f>
        <v>RTBM-54950</v>
      </c>
      <c r="F371" s="114" t="str">
        <f>System資料複製!F371</f>
        <v>Throughput - Product Level</v>
      </c>
      <c r="G371" s="140" t="str">
        <f>VLOOKUP(F371,Feature統計!A$3:B$130,2,FALSE)</f>
        <v>Quality</v>
      </c>
      <c r="H371" s="114" t="str">
        <f>System資料複製!G371</f>
        <v>Primary</v>
      </c>
      <c r="I371" s="28" t="s">
        <v>7163</v>
      </c>
      <c r="J371" s="26" t="s">
        <v>7163</v>
      </c>
      <c r="K371" s="26"/>
      <c r="L371" s="26"/>
      <c r="M371" s="26"/>
      <c r="N371" s="26"/>
      <c r="O371" s="114" t="s">
        <v>7207</v>
      </c>
      <c r="P371" s="26"/>
      <c r="Q371" s="26" t="s">
        <v>7198</v>
      </c>
    </row>
    <row r="372" spans="1:17" ht="37.5" hidden="1" customHeight="1" x14ac:dyDescent="0.4">
      <c r="A372" s="114" t="str">
        <f>System資料複製!A372</f>
        <v>RTBM-56504</v>
      </c>
      <c r="B372" s="114" t="str">
        <f>System資料複製!B372</f>
        <v>Pass</v>
      </c>
      <c r="C372" s="114" t="str">
        <f>System資料複製!C372</f>
        <v>SYS 5.1</v>
      </c>
      <c r="D372" s="138" t="str">
        <f>System資料複製!D372</f>
        <v>RTBM-56504 - The GNSS solution shall support SBAS to improve GNSS fix accuracy. (REQ-0555095 A)</v>
      </c>
      <c r="E372" s="114" t="str">
        <f>System資料複製!E372</f>
        <v>RTBM-54951</v>
      </c>
      <c r="F372" s="114" t="str">
        <f>System資料複製!F372</f>
        <v>Supported GNSS positioning system</v>
      </c>
      <c r="G372" s="140" t="str">
        <f>VLOOKUP(F372,Feature統計!A$3:B$130,2,FALSE)</f>
        <v>Positioning</v>
      </c>
      <c r="H372" s="114" t="str">
        <f>System資料複製!G372</f>
        <v>Primary</v>
      </c>
      <c r="I372" s="28" t="s">
        <v>7163</v>
      </c>
      <c r="J372" s="26" t="s">
        <v>7163</v>
      </c>
      <c r="K372" s="26"/>
      <c r="L372" s="26"/>
      <c r="M372" s="26"/>
      <c r="N372" s="26"/>
      <c r="O372" s="114" t="s">
        <v>7201</v>
      </c>
      <c r="P372" s="26"/>
      <c r="Q372" s="26"/>
    </row>
    <row r="373" spans="1:17" ht="37.5" customHeight="1" x14ac:dyDescent="0.4">
      <c r="A373" s="114" t="str">
        <f>System資料複製!A373</f>
        <v>RTBM-44167</v>
      </c>
      <c r="B373" s="114" t="str">
        <f>System資料複製!B373</f>
        <v>Pass</v>
      </c>
      <c r="C373" s="114" t="str">
        <f>System資料複製!C373</f>
        <v>SYS 5.1</v>
      </c>
      <c r="D373" s="138" t="str">
        <f>System資料複製!D373</f>
        <v>RTBM-44167 - Defect No microphone connected:Open circuit (CO) (REQ-0495753 A)</v>
      </c>
      <c r="E373" s="114" t="str">
        <f>System資料複製!E373</f>
        <v>RTBM-54953</v>
      </c>
      <c r="F373" s="114" t="str">
        <f>System資料複製!F373</f>
        <v>DTC - Microphone</v>
      </c>
      <c r="G373" s="140" t="str">
        <f>VLOOKUP(F373,Feature統計!A$3:B$130,2,FALSE)</f>
        <v>Diagnostic</v>
      </c>
      <c r="H373" s="114" t="str">
        <f>System資料複製!G373</f>
        <v>Primary</v>
      </c>
      <c r="I373" s="28" t="s">
        <v>7163</v>
      </c>
      <c r="J373" s="26"/>
      <c r="K373" s="26" t="s">
        <v>7163</v>
      </c>
      <c r="L373" s="26"/>
      <c r="M373" s="26"/>
      <c r="N373" s="26"/>
      <c r="O373" s="114"/>
      <c r="P373" s="26"/>
      <c r="Q373" s="26" t="s">
        <v>7198</v>
      </c>
    </row>
    <row r="374" spans="1:17" ht="37.5" customHeight="1" x14ac:dyDescent="0.4">
      <c r="A374" s="114" t="str">
        <f>System資料複製!A374</f>
        <v>RTBM-44443</v>
      </c>
      <c r="B374" s="114" t="str">
        <f>System資料複製!B374</f>
        <v>Pass</v>
      </c>
      <c r="C374" s="114" t="str">
        <f>System資料複製!C374</f>
        <v>SYS 5.1</v>
      </c>
      <c r="D374" s="138" t="str">
        <f>System資料複製!D374</f>
        <v>RTBM-44443 - Internal telecommunication antenna 1 defect: Short circuit- (CC-) (REQ-0495789 B)</v>
      </c>
      <c r="E374" s="114" t="str">
        <f>System資料複製!E374</f>
        <v>RTBM-54954</v>
      </c>
      <c r="F374" s="114" t="str">
        <f>System資料複製!F374</f>
        <v>DTC - Cellular</v>
      </c>
      <c r="G374" s="140" t="str">
        <f>VLOOKUP(F374,Feature統計!A$3:B$130,2,FALSE)</f>
        <v>Diagnostic</v>
      </c>
      <c r="H374" s="114" t="str">
        <f>System資料複製!G374</f>
        <v>Primary</v>
      </c>
      <c r="I374" s="28" t="s">
        <v>7163</v>
      </c>
      <c r="J374" s="26"/>
      <c r="K374" s="26" t="s">
        <v>7198</v>
      </c>
      <c r="L374" s="26"/>
      <c r="M374" s="26"/>
      <c r="N374" s="26"/>
      <c r="O374" s="114"/>
      <c r="P374" s="26"/>
      <c r="Q374" s="26" t="s">
        <v>7198</v>
      </c>
    </row>
    <row r="375" spans="1:17" ht="37.5" hidden="1" customHeight="1" x14ac:dyDescent="0.4">
      <c r="A375" s="114" t="str">
        <f>System資料複製!A375</f>
        <v>RTBM-46859</v>
      </c>
      <c r="B375" s="114" t="str">
        <f>System資料複製!B375</f>
        <v>StagePass</v>
      </c>
      <c r="C375" s="114" t="str">
        <f>System資料複製!C375</f>
        <v>SYS 5.2</v>
      </c>
      <c r="D375" s="138" t="str">
        <f>System資料複製!D375</f>
        <v>RTBM-46859 - EQ/MC 04: MEASUREMENT OF RADIO FREQUENCY CONDUCTED NOISES ON THE WIRING</v>
      </c>
      <c r="E375" s="114" t="str">
        <f>System資料複製!E375</f>
        <v>RTBM-54955</v>
      </c>
      <c r="F375" s="114" t="str">
        <f>System資料複製!F375</f>
        <v>B21 7110 - EMC EMISSION</v>
      </c>
      <c r="G375" s="140" t="str">
        <f>VLOOKUP(F375,Feature統計!A$3:B$130,2,FALSE)</f>
        <v>Quality</v>
      </c>
      <c r="H375" s="114" t="str">
        <f>System資料複製!G375</f>
        <v>Medium</v>
      </c>
      <c r="I375" s="28" t="s">
        <v>7189</v>
      </c>
      <c r="J375" s="26"/>
      <c r="K375" s="26"/>
      <c r="L375" s="26"/>
      <c r="M375" s="26"/>
      <c r="N375" s="26"/>
      <c r="O375" s="114"/>
      <c r="P375" s="26"/>
      <c r="Q375" s="26"/>
    </row>
    <row r="376" spans="1:17" ht="37.5" hidden="1" customHeight="1" x14ac:dyDescent="0.4">
      <c r="A376" s="114" t="str">
        <f>System資料複製!A376</f>
        <v>RTBM-57346</v>
      </c>
      <c r="B376" s="114" t="str">
        <f>System資料複製!B376</f>
        <v>On-going</v>
      </c>
      <c r="C376" s="114" t="str">
        <f>System資料複製!C376</f>
        <v>SYS 5.1</v>
      </c>
      <c r="D376" s="138" t="str">
        <f>System資料複製!D376</f>
        <v>RTBM-57346 - In case of separated module behind a window of the vehicle, this one shall be fully operational (no loss of services) in the following thermal scenario, which corresponds to a vehicle stabilization situation during hot sunny park rest (REQ-0495570 B)</v>
      </c>
      <c r="E376" s="114" t="str">
        <f>System資料複製!E376</f>
        <v>RTBM-54956</v>
      </c>
      <c r="F376" s="114" t="str">
        <f>System資料複製!F376</f>
        <v>Out of scope</v>
      </c>
      <c r="G376" s="140" t="e">
        <f>VLOOKUP(F376,Feature統計!A$3:B$130,2,FALSE)</f>
        <v>#N/A</v>
      </c>
      <c r="H376" s="114" t="str">
        <f>System資料複製!G376</f>
        <v>Medium</v>
      </c>
      <c r="I376" s="28" t="s">
        <v>7189</v>
      </c>
      <c r="J376" s="26"/>
      <c r="K376" s="26"/>
      <c r="L376" s="26"/>
      <c r="M376" s="26"/>
      <c r="N376" s="26"/>
      <c r="O376" s="114"/>
      <c r="P376" s="26"/>
      <c r="Q376" s="26"/>
    </row>
    <row r="377" spans="1:17" ht="37.5" hidden="1" customHeight="1" x14ac:dyDescent="0.4">
      <c r="A377" s="114" t="str">
        <f>System資料複製!A377</f>
        <v>RTBM-57348</v>
      </c>
      <c r="B377" s="114" t="str">
        <f>System資料複製!B377</f>
        <v>Pass</v>
      </c>
      <c r="C377" s="114" t="str">
        <f>System資料複製!C377</f>
        <v>SYS 5.1</v>
      </c>
      <c r="D377" s="138" t="str">
        <f>System資料複製!D377</f>
        <v>RTBM-57348 - The BuB shall be recharged using +PERM without discharge the main vehicle battery in engine not running. (REQ-0495471 B)</v>
      </c>
      <c r="E377" s="114" t="str">
        <f>System資料複製!E377</f>
        <v>RTBM-54957</v>
      </c>
      <c r="F377" s="114" t="str">
        <f>System資料複製!F377</f>
        <v>BuB charging</v>
      </c>
      <c r="G377" s="140" t="str">
        <f>VLOOKUP(F377,Feature統計!A$3:B$130,2,FALSE)</f>
        <v>Quality</v>
      </c>
      <c r="H377" s="114" t="str">
        <f>System資料複製!G377</f>
        <v>Primary</v>
      </c>
      <c r="I377" s="28" t="s">
        <v>7163</v>
      </c>
      <c r="J377" s="26"/>
      <c r="K377" s="26"/>
      <c r="L377" s="26"/>
      <c r="M377" s="26"/>
      <c r="N377" s="26" t="s">
        <v>7163</v>
      </c>
      <c r="O377" s="114"/>
      <c r="P377" s="26"/>
      <c r="Q377" s="26"/>
    </row>
    <row r="378" spans="1:17" ht="37.5" hidden="1" customHeight="1" x14ac:dyDescent="0.4">
      <c r="A378" s="114" t="str">
        <f>System資料複製!A378</f>
        <v>RTBM-57352</v>
      </c>
      <c r="B378" s="114" t="str">
        <f>System資料複製!B378</f>
        <v>Pass</v>
      </c>
      <c r="C378" s="114" t="str">
        <f>System資料複製!C378</f>
        <v>SYS 5.1</v>
      </c>
      <c r="D378" s="138" t="str">
        <f>System資料複製!D378</f>
        <v>RTBM-57352 - All the performance of the part shall be guarantee overall the temperature range defined below (REQ-0495463 B)</v>
      </c>
      <c r="E378" s="114" t="str">
        <f>System資料複製!E378</f>
        <v>RTBM-54958</v>
      </c>
      <c r="F378" s="114" t="str">
        <f>System資料複製!F378</f>
        <v>Resistance to Environment</v>
      </c>
      <c r="G378" s="140" t="str">
        <f>VLOOKUP(F378,Feature統計!A$3:B$130,2,FALSE)</f>
        <v>Miscellaneous</v>
      </c>
      <c r="H378" s="114" t="str">
        <f>System資料複製!G378</f>
        <v>Medium</v>
      </c>
      <c r="I378" s="28" t="s">
        <v>7189</v>
      </c>
      <c r="J378" s="26"/>
      <c r="K378" s="26"/>
      <c r="L378" s="26"/>
      <c r="M378" s="26"/>
      <c r="N378" s="26"/>
      <c r="O378" s="114"/>
      <c r="P378" s="26"/>
      <c r="Q378" s="26"/>
    </row>
    <row r="379" spans="1:17" ht="37.5" hidden="1" customHeight="1" x14ac:dyDescent="0.4">
      <c r="A379" s="114" t="str">
        <f>System資料複製!A379</f>
        <v>RTBM-57353</v>
      </c>
      <c r="B379" s="114" t="str">
        <f>System資料複製!B379</f>
        <v>StagePass</v>
      </c>
      <c r="C379" s="114" t="str">
        <f>System資料複製!C379</f>
        <v>SYS 5.1</v>
      </c>
      <c r="D379" s="138" t="str">
        <f>System資料複製!D379</f>
        <v>RTBM-57353 - The GNSS system shall operate in E1 band [1559; 1591] MHz (REQ-0495430 B)</v>
      </c>
      <c r="E379" s="114" t="str">
        <f>System資料複製!E379</f>
        <v>RTBM-54959</v>
      </c>
      <c r="F379" s="114" t="str">
        <f>System資料複製!F379</f>
        <v>GNSS Antenna</v>
      </c>
      <c r="G379" s="140" t="str">
        <f>VLOOKUP(F379,Feature統計!A$3:B$130,2,FALSE)</f>
        <v>Positioning</v>
      </c>
      <c r="H379" s="114" t="str">
        <f>System資料複製!G379</f>
        <v>Primary</v>
      </c>
      <c r="I379" s="28" t="s">
        <v>7163</v>
      </c>
      <c r="J379" s="26" t="s">
        <v>7163</v>
      </c>
      <c r="K379" s="26"/>
      <c r="L379" s="26"/>
      <c r="M379" s="26"/>
      <c r="N379" s="26"/>
      <c r="O379" s="114" t="s">
        <v>7201</v>
      </c>
      <c r="P379" s="26"/>
      <c r="Q379" s="26"/>
    </row>
    <row r="380" spans="1:17" ht="37.5" hidden="1" customHeight="1" x14ac:dyDescent="0.4">
      <c r="A380" s="114" t="str">
        <f>System資料複製!A380</f>
        <v>RTBM-44326</v>
      </c>
      <c r="B380" s="114" t="str">
        <f>System資料複製!B380</f>
        <v>StagePass</v>
      </c>
      <c r="C380" s="114" t="str">
        <f>System資料複製!C380</f>
        <v>SYS 5.1</v>
      </c>
      <c r="D380" s="138" t="str">
        <f>System資料複製!D380</f>
        <v>RTBM-44326 - The TCU shall support dual-Mac concurrent WiFi operation.WiFi “hotspot” and “station” modes at the same time (REQ-0495395)</v>
      </c>
      <c r="E380" s="114" t="str">
        <f>System資料複製!E380</f>
        <v>RTBM-54961</v>
      </c>
      <c r="F380" s="114" t="str">
        <f>System資料複製!F380</f>
        <v>WiFi high level requirement</v>
      </c>
      <c r="G380" s="140" t="str">
        <f>VLOOKUP(F380,Feature統計!A$3:B$130,2,FALSE)</f>
        <v>Connectivity</v>
      </c>
      <c r="H380" s="114" t="str">
        <f>System資料複製!G380</f>
        <v>Low</v>
      </c>
      <c r="I380" s="28" t="s">
        <v>7189</v>
      </c>
      <c r="J380" s="26"/>
      <c r="K380" s="26"/>
      <c r="L380" s="26"/>
      <c r="M380" s="26"/>
      <c r="N380" s="26"/>
      <c r="O380" s="114"/>
      <c r="P380" s="26"/>
      <c r="Q380" s="26"/>
    </row>
    <row r="381" spans="1:17" ht="37.5" hidden="1" customHeight="1" x14ac:dyDescent="0.4">
      <c r="A381" s="114" t="str">
        <f>System資料複製!A381</f>
        <v>RTBM-57357</v>
      </c>
      <c r="B381" s="114" t="str">
        <f>System資料複製!B381</f>
        <v>On-going</v>
      </c>
      <c r="C381" s="114" t="str">
        <f>System資料複製!C381</f>
        <v>SYS 5.2</v>
      </c>
      <c r="D381" s="138" t="str">
        <f>System資料複製!D381</f>
        <v>RTBM-57357 - The TCU shall respect the PSA Mission profile and durability requirements document [02013_19_00137] (REQ-0495385 B)</v>
      </c>
      <c r="E381" s="114" t="str">
        <f>System資料複製!E381</f>
        <v>RTBM-54962</v>
      </c>
      <c r="F381" s="114" t="str">
        <f>System資料複製!F381</f>
        <v>Not testable - Notice or guideline</v>
      </c>
      <c r="G381" s="140" t="e">
        <f>VLOOKUP(F381,Feature統計!A$3:B$130,2,FALSE)</f>
        <v>#N/A</v>
      </c>
      <c r="H381" s="114" t="str">
        <f>System資料複製!G381</f>
        <v>Medium</v>
      </c>
      <c r="I381" s="28" t="s">
        <v>7189</v>
      </c>
      <c r="J381" s="26"/>
      <c r="K381" s="26"/>
      <c r="L381" s="26"/>
      <c r="M381" s="26"/>
      <c r="N381" s="26"/>
      <c r="O381" s="114"/>
      <c r="P381" s="26"/>
      <c r="Q381" s="26"/>
    </row>
    <row r="382" spans="1:17" ht="37.5" hidden="1" customHeight="1" x14ac:dyDescent="0.4">
      <c r="A382" s="114" t="str">
        <f>System資料複製!A382</f>
        <v>RTBM-44332</v>
      </c>
      <c r="B382" s="114" t="str">
        <f>System資料複製!B382</f>
        <v>Pass</v>
      </c>
      <c r="C382" s="114" t="str">
        <f>System資料複製!C382</f>
        <v>SYS 5.1</v>
      </c>
      <c r="D382" s="138" t="str">
        <f>System資料複製!D382</f>
        <v>RTBM-44332 - The TCU WiFi antenna shall provide a minimum of 10Mbps link-rate in station-mode when connected to a standard 802.11x access point with 0dBi gain at a distance of 100m (modem performances are those defined in IEEE802.11(2017)) (REQ-0495373 B)</v>
      </c>
      <c r="E382" s="114" t="str">
        <f>System資料複製!E382</f>
        <v>RTBM-54963</v>
      </c>
      <c r="F382" s="114" t="str">
        <f>System資料複製!F382</f>
        <v>Throughput - WiFi System Level</v>
      </c>
      <c r="G382" s="140" t="str">
        <f>VLOOKUP(F382,Feature統計!A$3:B$130,2,FALSE)</f>
        <v>Connectivity</v>
      </c>
      <c r="H382" s="114" t="str">
        <f>System資料複製!G382</f>
        <v>Primary</v>
      </c>
      <c r="I382" s="28" t="s">
        <v>7189</v>
      </c>
      <c r="J382" s="26"/>
      <c r="K382" s="26"/>
      <c r="L382" s="26"/>
      <c r="M382" s="26"/>
      <c r="N382" s="26"/>
      <c r="O382" s="114"/>
      <c r="P382" s="26"/>
      <c r="Q382" s="26"/>
    </row>
    <row r="383" spans="1:17" ht="37.5" hidden="1" customHeight="1" x14ac:dyDescent="0.4">
      <c r="A383" s="114" t="str">
        <f>System資料複製!A383</f>
        <v>RTBM-44460</v>
      </c>
      <c r="B383" s="114" t="str">
        <f>System資料複製!B383</f>
        <v>Pass</v>
      </c>
      <c r="C383" s="114" t="str">
        <f>System資料複製!C383</f>
        <v>SYS 5.1</v>
      </c>
      <c r="D383" s="138" t="str">
        <f>System資料複製!D383</f>
        <v>RTBM-44460 - Tree-Funtion-GNSS+DR (GNSS + Dead Reckoning)-Performance-GNSS Module (REQ-0495157 A)</v>
      </c>
      <c r="E383" s="114" t="str">
        <f>System資料複製!E383</f>
        <v>RTBM-54965</v>
      </c>
      <c r="F383" s="114" t="str">
        <f>System資料複製!F383</f>
        <v>Supported GNSS positioning system</v>
      </c>
      <c r="G383" s="140" t="str">
        <f>VLOOKUP(F383,Feature統計!A$3:B$130,2,FALSE)</f>
        <v>Positioning</v>
      </c>
      <c r="H383" s="114" t="str">
        <f>System資料複製!G383</f>
        <v>Medium</v>
      </c>
      <c r="I383" s="28" t="s">
        <v>7189</v>
      </c>
      <c r="J383" s="26"/>
      <c r="K383" s="26"/>
      <c r="L383" s="26"/>
      <c r="M383" s="26"/>
      <c r="N383" s="26"/>
      <c r="O383" s="114"/>
      <c r="P383" s="26"/>
      <c r="Q383" s="26"/>
    </row>
    <row r="384" spans="1:17" ht="37.5" hidden="1" customHeight="1" x14ac:dyDescent="0.4">
      <c r="A384" s="114" t="str">
        <f>System資料複製!A384</f>
        <v>RTBM-44427</v>
      </c>
      <c r="B384" s="114" t="str">
        <f>System資料複製!B384</f>
        <v>Pass</v>
      </c>
      <c r="C384" s="114" t="str">
        <f>System資料複製!C384</f>
        <v>SYS 5.1</v>
      </c>
      <c r="D384" s="138" t="str">
        <f>System資料複製!D384</f>
        <v>RTBM-44427 - Tree-Funtion-Telco Cellular network 2G/3G/4G/5G-Cellular Communication Performance-Cellular Antennas (REQ-0495147 B)</v>
      </c>
      <c r="E384" s="114" t="str">
        <f>System資料複製!E384</f>
        <v>RTBM-54966</v>
      </c>
      <c r="F384" s="114" t="str">
        <f>System資料複製!F384</f>
        <v>Cellular antenna high level requirement</v>
      </c>
      <c r="G384" s="140" t="str">
        <f>VLOOKUP(F384,Feature統計!A$3:B$130,2,FALSE)</f>
        <v>Connectivity</v>
      </c>
      <c r="H384" s="114" t="str">
        <f>System資料複製!G384</f>
        <v>Low</v>
      </c>
      <c r="I384" s="28" t="s">
        <v>7189</v>
      </c>
      <c r="J384" s="26"/>
      <c r="K384" s="26"/>
      <c r="L384" s="26"/>
      <c r="M384" s="26"/>
      <c r="N384" s="26"/>
      <c r="O384" s="114"/>
      <c r="P384" s="26"/>
      <c r="Q384" s="26"/>
    </row>
    <row r="385" spans="1:17" ht="37.5" hidden="1" customHeight="1" x14ac:dyDescent="0.4">
      <c r="A385" s="114" t="str">
        <f>System資料複製!A385</f>
        <v>RTBM-57400</v>
      </c>
      <c r="B385" s="114" t="str">
        <f>System資料複製!B385</f>
        <v>Pass</v>
      </c>
      <c r="C385" s="114" t="str">
        <f>System資料複製!C385</f>
        <v>SYS 5.1</v>
      </c>
      <c r="D385" s="138" t="str">
        <f>System資料複製!D385</f>
        <v>RTBM-57400 - The TCU shall be able to transmit and receive in the GSM 1800 and GSM 1900 bands using the 2G cellular technology in line with the current directives and 3GPP standards in the countries stated in document [02017_19_02377]. (REQ-0495128 D)</v>
      </c>
      <c r="E385" s="114" t="str">
        <f>System資料複製!E385</f>
        <v>RTBM-54967</v>
      </c>
      <c r="F385" s="114" t="str">
        <f>System資料複製!F385</f>
        <v>Product Regulation and Certification</v>
      </c>
      <c r="G385" s="140" t="str">
        <f>VLOOKUP(F385,Feature統計!A$3:B$130,2,FALSE)</f>
        <v>Connectivity</v>
      </c>
      <c r="H385" s="114" t="str">
        <f>System資料複製!G385</f>
        <v>Medium</v>
      </c>
      <c r="I385" s="28" t="s">
        <v>7189</v>
      </c>
      <c r="J385" s="26"/>
      <c r="K385" s="26"/>
      <c r="L385" s="26"/>
      <c r="M385" s="26"/>
      <c r="N385" s="26"/>
      <c r="O385" s="114"/>
      <c r="P385" s="26"/>
      <c r="Q385" s="26"/>
    </row>
    <row r="386" spans="1:17" ht="37.5" customHeight="1" x14ac:dyDescent="0.4">
      <c r="A386" s="114" t="str">
        <f>System資料複製!A386</f>
        <v>RTBM-57401</v>
      </c>
      <c r="B386" s="114" t="str">
        <f>System資料複製!B386</f>
        <v>Pass</v>
      </c>
      <c r="C386" s="114" t="str">
        <f>System資料複製!C386</f>
        <v>SYS 5.1</v>
      </c>
      <c r="D386" s="138" t="str">
        <f>System資料複製!D386</f>
        <v>RTBM-57401 - Radio component shall detect a short circuit on its FM/AM/DAB antennas to the ground or power supply and transmit to the audio global system. (REQ-0490426 D)</v>
      </c>
      <c r="E386" s="114" t="str">
        <f>System資料複製!E386</f>
        <v>RTBM-54968</v>
      </c>
      <c r="F386" s="114" t="str">
        <f>System資料複製!F386</f>
        <v>DTC - Radio</v>
      </c>
      <c r="G386" s="140" t="str">
        <f>VLOOKUP(F386,Feature統計!A$3:B$130,2,FALSE)</f>
        <v>Diagnostic</v>
      </c>
      <c r="H386" s="114" t="str">
        <f>System資料複製!G386</f>
        <v>Primary</v>
      </c>
      <c r="I386" s="28" t="s">
        <v>7163</v>
      </c>
      <c r="J386" s="26"/>
      <c r="K386" s="26" t="s">
        <v>7163</v>
      </c>
      <c r="L386" s="26"/>
      <c r="M386" s="26"/>
      <c r="N386" s="26"/>
      <c r="O386" s="26"/>
      <c r="P386" s="26"/>
      <c r="Q386" s="26" t="s">
        <v>7198</v>
      </c>
    </row>
    <row r="387" spans="1:17" ht="37.5" hidden="1" customHeight="1" x14ac:dyDescent="0.4">
      <c r="A387" s="114" t="str">
        <f>System資料複製!A387</f>
        <v>RTBM-57403</v>
      </c>
      <c r="B387" s="114" t="str">
        <f>System資料複製!B387</f>
        <v>Pass</v>
      </c>
      <c r="C387" s="114" t="str">
        <f>System資料複製!C387</f>
        <v>SYS 5.1</v>
      </c>
      <c r="D387" s="138" t="str">
        <f>System資料複製!D387</f>
        <v>RTBM-57403 - The TCU shall be able to transmit and receive in the GSM 850 and E-GSM 900 bands using the 2G cellular technology in line with the current directives and 3GPP standards in the countries stated in document [02017_19_02377]. (REQ-0495125 D)</v>
      </c>
      <c r="E387" s="114" t="str">
        <f>System資料複製!E387</f>
        <v>RTBM-54969</v>
      </c>
      <c r="F387" s="114" t="str">
        <f>System資料複製!F387</f>
        <v>Product Regulation and Certification</v>
      </c>
      <c r="G387" s="140" t="str">
        <f>VLOOKUP(F387,Feature統計!A$3:B$130,2,FALSE)</f>
        <v>Connectivity</v>
      </c>
      <c r="H387" s="114" t="str">
        <f>System資料複製!G387</f>
        <v>Medium</v>
      </c>
      <c r="I387" s="28" t="s">
        <v>7189</v>
      </c>
      <c r="J387" s="26"/>
      <c r="K387" s="26"/>
      <c r="L387" s="26"/>
      <c r="M387" s="26"/>
      <c r="N387" s="26"/>
      <c r="O387" s="114"/>
      <c r="P387" s="26"/>
      <c r="Q387" s="26"/>
    </row>
    <row r="388" spans="1:17" ht="37.5" hidden="1" customHeight="1" x14ac:dyDescent="0.4">
      <c r="A388" s="114" t="str">
        <f>System資料複製!A388</f>
        <v>RTBM-44939</v>
      </c>
      <c r="B388" s="114" t="str">
        <f>System資料複製!B388</f>
        <v>Pass</v>
      </c>
      <c r="C388" s="114" t="str">
        <f>System資料複製!C388</f>
        <v>SYS 5.1</v>
      </c>
      <c r="D388" s="138" t="str">
        <f>System資料複製!D388</f>
        <v>RTBM-44939 - The supplier shall assure/guarantee that the TCU is functional and connected to network for data transmission and reception in simultaneously in thermal conditions. (GEN-BSRF-SCOPE-DEVELOPMENT-0013(0))</v>
      </c>
      <c r="E388" s="114" t="str">
        <f>System資料複製!E388</f>
        <v>RTBM-55006</v>
      </c>
      <c r="F388" s="114" t="str">
        <f>System資料複製!F388</f>
        <v>Resistance to Temperature</v>
      </c>
      <c r="G388" s="140" t="str">
        <f>VLOOKUP(F388,Feature統計!A$3:B$130,2,FALSE)</f>
        <v>Quality</v>
      </c>
      <c r="H388" s="114" t="str">
        <f>System資料複製!G388</f>
        <v>Medium</v>
      </c>
      <c r="I388" s="28" t="s">
        <v>7189</v>
      </c>
      <c r="J388" s="26"/>
      <c r="K388" s="26"/>
      <c r="L388" s="26"/>
      <c r="M388" s="26"/>
      <c r="N388" s="26"/>
      <c r="O388" s="114"/>
      <c r="P388" s="26"/>
      <c r="Q388" s="26"/>
    </row>
    <row r="389" spans="1:17" ht="37.5" customHeight="1" x14ac:dyDescent="0.4">
      <c r="A389" s="114" t="str">
        <f>System資料複製!A389</f>
        <v>RTBM-55570</v>
      </c>
      <c r="B389" s="114" t="str">
        <f>System資料複製!B389</f>
        <v>Fail</v>
      </c>
      <c r="C389" s="114" t="str">
        <f>System資料複製!C389</f>
        <v>SYS 5.1</v>
      </c>
      <c r="D389" s="138" t="str">
        <f>System資料複製!D389</f>
        <v>RTBM-55570 - If the voltage of the component is out of the range 8 - 16V, the broadcast features shall not be functionnal (REQ-0666588 B)</v>
      </c>
      <c r="E389" s="114" t="str">
        <f>System資料複製!E389</f>
        <v>RTBM-55007</v>
      </c>
      <c r="F389" s="114" t="str">
        <f>System資料複製!F389</f>
        <v>Main Power Supply</v>
      </c>
      <c r="G389" s="140" t="str">
        <f>VLOOKUP(F389,Feature統計!A$3:B$130,2,FALSE)</f>
        <v>Quality</v>
      </c>
      <c r="H389" s="114" t="str">
        <f>System資料複製!G389</f>
        <v>Primary</v>
      </c>
      <c r="I389" s="28" t="s">
        <v>7163</v>
      </c>
      <c r="J389" s="26"/>
      <c r="K389" s="26"/>
      <c r="L389" s="26"/>
      <c r="M389" s="26" t="s">
        <v>7163</v>
      </c>
      <c r="N389" s="26"/>
      <c r="O389" s="114"/>
      <c r="P389" s="26"/>
      <c r="Q389" s="26" t="s">
        <v>7198</v>
      </c>
    </row>
    <row r="390" spans="1:17" ht="37.5" hidden="1" customHeight="1" x14ac:dyDescent="0.4">
      <c r="A390" s="114" t="str">
        <f>System資料複製!A390</f>
        <v>RTBM-57329</v>
      </c>
      <c r="B390" s="114" t="str">
        <f>System資料複製!B390</f>
        <v>Pass</v>
      </c>
      <c r="C390" s="114" t="str">
        <f>System資料複製!C390</f>
        <v>SYS 5.1</v>
      </c>
      <c r="D390" s="138" t="str">
        <f>System資料複製!D390</f>
        <v>RTBM-57329 - For seamless, the transition between FM source and DAB source shall be less than 50ms (REQ-0527264 B)</v>
      </c>
      <c r="E390" s="114" t="str">
        <f>System資料複製!E390</f>
        <v>RTBM-55009</v>
      </c>
      <c r="F390" s="114" t="str">
        <f>System資料複製!F390</f>
        <v>FM, DAB Seamless transition requirement</v>
      </c>
      <c r="G390" s="140" t="str">
        <f>VLOOKUP(F390,Feature統計!A$3:B$130,2,FALSE)</f>
        <v>Broadcast</v>
      </c>
      <c r="H390" s="114" t="str">
        <f>System資料複製!G390</f>
        <v>Medium</v>
      </c>
      <c r="I390" s="28" t="s">
        <v>7189</v>
      </c>
      <c r="J390" s="26"/>
      <c r="K390" s="26"/>
      <c r="L390" s="26"/>
      <c r="M390" s="26"/>
      <c r="N390" s="26"/>
      <c r="O390" s="114"/>
      <c r="P390" s="26"/>
      <c r="Q390" s="26"/>
    </row>
    <row r="391" spans="1:17" ht="37.5" hidden="1" customHeight="1" x14ac:dyDescent="0.4">
      <c r="A391" s="114" t="str">
        <f>System資料複製!A391</f>
        <v>RTBM-57331</v>
      </c>
      <c r="B391" s="114" t="str">
        <f>System資料複製!B391</f>
        <v>Reviewed</v>
      </c>
      <c r="C391" s="114" t="str">
        <f>System資料複製!C391</f>
        <v>SYS 5.1</v>
      </c>
      <c r="D391" s="138" t="str">
        <f>System資料複製!D391</f>
        <v>RTBM-57331 - The maximum exposure temperature at which the TCU is subject (in operation or not) is specified below. (REQ-0495510 B)</v>
      </c>
      <c r="E391" s="114" t="str">
        <f>System資料複製!E391</f>
        <v>RTBM-55011</v>
      </c>
      <c r="F391" s="114" t="str">
        <f>System資料複製!F391</f>
        <v>Project Documentation</v>
      </c>
      <c r="G391" s="140" t="e">
        <f>VLOOKUP(F391,Feature統計!A$3:B$130,2,FALSE)</f>
        <v>#N/A</v>
      </c>
      <c r="H391" s="114" t="str">
        <f>System資料複製!G391</f>
        <v>Medium</v>
      </c>
      <c r="I391" s="28" t="s">
        <v>7189</v>
      </c>
      <c r="J391" s="26"/>
      <c r="K391" s="26"/>
      <c r="L391" s="26"/>
      <c r="M391" s="26"/>
      <c r="N391" s="26"/>
      <c r="O391" s="114"/>
      <c r="P391" s="26"/>
      <c r="Q391" s="26"/>
    </row>
    <row r="392" spans="1:17" ht="37.5" customHeight="1" x14ac:dyDescent="0.4">
      <c r="A392" s="114" t="str">
        <f>System資料複製!A392</f>
        <v>RTBM-57332</v>
      </c>
      <c r="B392" s="114" t="str">
        <f>System資料複製!B392</f>
        <v>Pass</v>
      </c>
      <c r="C392" s="114" t="str">
        <f>System資料複製!C392</f>
        <v>SYS 5.1</v>
      </c>
      <c r="D392" s="138" t="str">
        <f>System資料複製!D392</f>
        <v>RTBM-57332 - In case of BUB replacement, the TCU shall test the charge level of the BUB. (REQ-0495321 C)</v>
      </c>
      <c r="E392" s="114" t="str">
        <f>System資料複製!E392</f>
        <v>RTBM-55012</v>
      </c>
      <c r="F392" s="114" t="str">
        <f>System資料複製!F392</f>
        <v>Backup Battery placeable</v>
      </c>
      <c r="G392" s="140" t="str">
        <f>VLOOKUP(F392,Feature統計!A$3:B$130,2,FALSE)</f>
        <v>Quality</v>
      </c>
      <c r="H392" s="114" t="str">
        <f>System資料複製!G392</f>
        <v>Primary</v>
      </c>
      <c r="I392" s="28" t="s">
        <v>7189</v>
      </c>
      <c r="J392" s="26"/>
      <c r="K392" s="26"/>
      <c r="L392" s="26"/>
      <c r="M392" s="26"/>
      <c r="N392" s="26"/>
      <c r="O392" s="114" t="s">
        <v>7215</v>
      </c>
      <c r="P392" s="26"/>
      <c r="Q392" s="26" t="s">
        <v>7198</v>
      </c>
    </row>
    <row r="393" spans="1:17" ht="37.5" hidden="1" customHeight="1" x14ac:dyDescent="0.4">
      <c r="A393" s="114" t="str">
        <f>System資料複製!A393</f>
        <v>RTBM-57342</v>
      </c>
      <c r="B393" s="114" t="str">
        <f>System資料複製!B393</f>
        <v>Pass</v>
      </c>
      <c r="C393" s="114" t="str">
        <f>System資料複製!C393</f>
        <v>SYS 5.1</v>
      </c>
      <c r="D393" s="138" t="str">
        <f>System資料複製!D393</f>
        <v>RTBM-57342 - The wired output of type SORTIE+ (continuous) (REQ-0495309 B)</v>
      </c>
      <c r="E393" s="114" t="str">
        <f>System資料複製!E393</f>
        <v>RTBM-55013</v>
      </c>
      <c r="F393" s="114" t="str">
        <f>System資料複製!F393</f>
        <v>Xcall wire input signal type</v>
      </c>
      <c r="G393" s="140" t="str">
        <f>VLOOKUP(F393,Feature統計!A$3:B$130,2,FALSE)</f>
        <v>Xcall</v>
      </c>
      <c r="H393" s="114" t="str">
        <f>System資料複製!G393</f>
        <v>Medium</v>
      </c>
      <c r="I393" s="28" t="s">
        <v>7189</v>
      </c>
      <c r="J393" s="26"/>
      <c r="K393" s="26"/>
      <c r="L393" s="26"/>
      <c r="M393" s="26"/>
      <c r="N393" s="26"/>
      <c r="O393" s="114"/>
      <c r="P393" s="26"/>
      <c r="Q393" s="26"/>
    </row>
    <row r="394" spans="1:17" ht="37.5" hidden="1" customHeight="1" x14ac:dyDescent="0.4">
      <c r="A394" s="114" t="str">
        <f>System資料複製!A394</f>
        <v>RTBM-57343</v>
      </c>
      <c r="B394" s="114" t="str">
        <f>System資料複製!B394</f>
        <v>StagePass</v>
      </c>
      <c r="C394" s="114" t="str">
        <f>System資料複製!C394</f>
        <v>SYS 5.1</v>
      </c>
      <c r="D394" s="138" t="str">
        <f>System資料複製!D394</f>
        <v>RTBM-57343 - The aCall procedure shall use the loudspeaker connected to the IVS like for eCall. (REQ-0315009 B)</v>
      </c>
      <c r="E394" s="114" t="str">
        <f>System資料複製!E394</f>
        <v>RTBM-55014</v>
      </c>
      <c r="F394" s="114" t="str">
        <f>System資料複製!F394</f>
        <v>aCall procedure uses the loudspeaker connected to the IVS</v>
      </c>
      <c r="G394" s="140" t="str">
        <f>VLOOKUP(F394,Feature統計!A$3:B$130,2,FALSE)</f>
        <v>Xcall</v>
      </c>
      <c r="H394" s="114" t="str">
        <f>System資料複製!G394</f>
        <v>Primary</v>
      </c>
      <c r="I394" s="28" t="s">
        <v>7189</v>
      </c>
      <c r="J394" s="26"/>
      <c r="K394" s="26"/>
      <c r="L394" s="26"/>
      <c r="M394" s="26"/>
      <c r="N394" s="26"/>
      <c r="O394" s="114" t="s">
        <v>7194</v>
      </c>
      <c r="P394" s="26" t="s">
        <v>7345</v>
      </c>
      <c r="Q394" s="26"/>
    </row>
    <row r="395" spans="1:17" ht="37.5" customHeight="1" x14ac:dyDescent="0.4">
      <c r="A395" s="114" t="str">
        <f>System資料複製!A395</f>
        <v>RTBM-56623</v>
      </c>
      <c r="B395" s="114" t="str">
        <f>System資料複製!B395</f>
        <v>Pass</v>
      </c>
      <c r="C395" s="114" t="str">
        <f>System資料複製!C395</f>
        <v>SYS 5.1</v>
      </c>
      <c r="D395" s="138" t="str">
        <f>System資料複製!D395</f>
        <v>RTBM-56623 - The backup battery allows eCall and aCall to be made for at least 11 minutes at -20°C. (REQ-0314990 B)</v>
      </c>
      <c r="E395" s="114" t="str">
        <f>System資料複製!E395</f>
        <v>RTBM-55015</v>
      </c>
      <c r="F395" s="114" t="str">
        <f>System資料複製!F395</f>
        <v>Backup Battery Lifetime</v>
      </c>
      <c r="G395" s="140" t="str">
        <f>VLOOKUP(F395,Feature統計!A$3:B$130,2,FALSE)</f>
        <v>Quality</v>
      </c>
      <c r="H395" s="114" t="str">
        <f>System資料複製!G395</f>
        <v>Primary</v>
      </c>
      <c r="I395" s="28" t="s">
        <v>7163</v>
      </c>
      <c r="J395" s="26"/>
      <c r="K395" s="26"/>
      <c r="L395" s="26" t="s">
        <v>7163</v>
      </c>
      <c r="M395" s="26"/>
      <c r="N395" s="26"/>
      <c r="O395" s="114"/>
      <c r="P395" s="26"/>
      <c r="Q395" s="26" t="s">
        <v>7198</v>
      </c>
    </row>
    <row r="396" spans="1:17" ht="37.5" hidden="1" customHeight="1" x14ac:dyDescent="0.4">
      <c r="A396" s="114" t="str">
        <f>System資料複製!A396</f>
        <v>RTBM-56617</v>
      </c>
      <c r="B396" s="114" t="str">
        <f>System資料複製!B396</f>
        <v>Pass</v>
      </c>
      <c r="C396" s="114" t="str">
        <f>System資料複製!C396</f>
        <v>SYS 5.1</v>
      </c>
      <c r="D396" s="138" t="str">
        <f>System資料複製!D396</f>
        <v>RTBM-56617 - During an xCall procedure, if a battery becomes defective (either the vehicle battery or the BuB) the xCall procedure shall not be interrupted, and a power supply switch shall operate seamlessly for the user (REQ-0314952 A)</v>
      </c>
      <c r="E396" s="114" t="str">
        <f>System資料複製!E396</f>
        <v>RTBM-55016</v>
      </c>
      <c r="F396" s="114" t="str">
        <f>System資料複製!F396</f>
        <v>Backup Battery Handle</v>
      </c>
      <c r="G396" s="140" t="str">
        <f>VLOOKUP(F396,Feature統計!A$3:B$130,2,FALSE)</f>
        <v>Quality</v>
      </c>
      <c r="H396" s="114" t="str">
        <f>System資料複製!G396</f>
        <v>Primary</v>
      </c>
      <c r="I396" s="28" t="s">
        <v>7189</v>
      </c>
      <c r="J396" s="26"/>
      <c r="K396" s="26"/>
      <c r="L396" s="26"/>
      <c r="M396" s="26"/>
      <c r="N396" s="26"/>
      <c r="O396" s="114" t="s">
        <v>7218</v>
      </c>
      <c r="P396" s="26"/>
      <c r="Q396" s="26"/>
    </row>
    <row r="397" spans="1:17" ht="37.5" hidden="1" customHeight="1" x14ac:dyDescent="0.4">
      <c r="A397" s="114" t="str">
        <f>System資料複製!A397</f>
        <v>RTBM-56438</v>
      </c>
      <c r="B397" s="114" t="str">
        <f>System資料複製!B397</f>
        <v>Pass</v>
      </c>
      <c r="C397" s="114" t="str">
        <f>System資料複製!C397</f>
        <v>SYS 5.1</v>
      </c>
      <c r="D397" s="138" t="str">
        <f>System資料複製!D397</f>
        <v>RTBM-56438 - The Clock of the CAN Protocol Manager must have a precision better than 1% on all the range.The bit rate is 125 kbits/s.</v>
      </c>
      <c r="E397" s="114" t="str">
        <f>System資料複製!E397</f>
        <v>RTBM-55024</v>
      </c>
      <c r="F397" s="114" t="str">
        <f>System資料複製!F397</f>
        <v>Resistance to Timing</v>
      </c>
      <c r="G397" s="140" t="str">
        <f>VLOOKUP(F397,Feature統計!A$3:B$130,2,FALSE)</f>
        <v>Networks &amp; Protocols</v>
      </c>
      <c r="H397" s="114" t="str">
        <f>System資料複製!G397</f>
        <v>Medium</v>
      </c>
      <c r="I397" s="28" t="s">
        <v>7189</v>
      </c>
      <c r="J397" s="26"/>
      <c r="K397" s="26"/>
      <c r="L397" s="26"/>
      <c r="M397" s="26"/>
      <c r="N397" s="26"/>
      <c r="O397" s="114"/>
      <c r="P397" s="26"/>
      <c r="Q397" s="26"/>
    </row>
    <row r="398" spans="1:17" ht="37.5" hidden="1" customHeight="1" x14ac:dyDescent="0.4">
      <c r="A398" s="114" t="str">
        <f>System資料複製!A398</f>
        <v>RTBM-56198</v>
      </c>
      <c r="B398" s="114" t="str">
        <f>System資料複製!B398</f>
        <v>StagePass</v>
      </c>
      <c r="C398" s="114" t="str">
        <f>System資料複製!C398</f>
        <v>SYS 5.1</v>
      </c>
      <c r="D398" s="138" t="str">
        <f>System資料複製!D398</f>
        <v>RTBM-56198 - The bit rate is 125kbits/s(GEN-RESEAU-ST-CPCANLS.0023)</v>
      </c>
      <c r="E398" s="114" t="str">
        <f>System資料複製!E398</f>
        <v>RTBM-55026</v>
      </c>
      <c r="F398" s="114" t="str">
        <f>System資料複製!F398</f>
        <v>CAN bit rate configuration</v>
      </c>
      <c r="G398" s="140" t="str">
        <f>VLOOKUP(F398,Feature統計!A$3:B$130,2,FALSE)</f>
        <v>Networks &amp; Protocols</v>
      </c>
      <c r="H398" s="114" t="str">
        <f>System資料複製!G398</f>
        <v>Medium</v>
      </c>
      <c r="I398" s="28" t="s">
        <v>7189</v>
      </c>
      <c r="J398" s="26"/>
      <c r="K398" s="26"/>
      <c r="L398" s="26"/>
      <c r="M398" s="26"/>
      <c r="N398" s="26"/>
      <c r="O398" s="114"/>
      <c r="P398" s="26"/>
      <c r="Q398" s="26"/>
    </row>
    <row r="399" spans="1:17" ht="37.5" hidden="1" customHeight="1" x14ac:dyDescent="0.4">
      <c r="A399" s="114" t="str">
        <f>System資料複製!A399</f>
        <v>RTBM-57162</v>
      </c>
      <c r="B399" s="114" t="str">
        <f>System資料複製!B399</f>
        <v>On-going</v>
      </c>
      <c r="C399" s="114" t="str">
        <f>System資料複製!C399</f>
        <v>SYS 5.1</v>
      </c>
      <c r="D399" s="138" t="str">
        <f>System資料複製!D399</f>
        <v>RTBM-57162 - The TCU supplier shall submitt a control and BUB recharging process for every step before the delivery to the final customer (logistic, Stellantis plant, transport and stockage duration of 90 days) to the Stellantis approval (REQ-0556798 C)</v>
      </c>
      <c r="E399" s="114" t="str">
        <f>System資料複製!E399</f>
        <v>RTBM-56417</v>
      </c>
      <c r="F399" s="114" t="str">
        <f>System資料複製!F399</f>
        <v>Project Documentation</v>
      </c>
      <c r="G399" s="140" t="e">
        <f>VLOOKUP(F399,Feature統計!A$3:B$130,2,FALSE)</f>
        <v>#N/A</v>
      </c>
      <c r="H399" s="114" t="str">
        <f>System資料複製!G399</f>
        <v>Medium</v>
      </c>
      <c r="I399" s="28" t="s">
        <v>7189</v>
      </c>
      <c r="J399" s="26"/>
      <c r="K399" s="26"/>
      <c r="L399" s="26"/>
      <c r="M399" s="26"/>
      <c r="N399" s="26"/>
      <c r="O399" s="114"/>
      <c r="P399" s="26"/>
      <c r="Q399" s="26"/>
    </row>
    <row r="400" spans="1:17" ht="37.5" hidden="1" customHeight="1" x14ac:dyDescent="0.4">
      <c r="A400" s="114" t="str">
        <f>System資料複製!A400</f>
        <v>RTBM-57169</v>
      </c>
      <c r="B400" s="114" t="str">
        <f>System資料複製!B400</f>
        <v>Pass</v>
      </c>
      <c r="C400" s="114" t="str">
        <f>System資料複製!C400</f>
        <v>SYS 5.1</v>
      </c>
      <c r="D400" s="138" t="str">
        <f>System資料複製!D400</f>
        <v>RTBM-57169 - When the GNSS signal is lost, the Part shall provide a horizontal positioning COMPUTE_LOCALIZATION with a drift lower than 3% of the distance travelled by the vehicle and a cap within a 15° cone of the real vehicle cap (REQ-0613314 A)</v>
      </c>
      <c r="E400" s="114" t="str">
        <f>System資料複製!E400</f>
        <v>RTBM-56418</v>
      </c>
      <c r="F400" s="114" t="str">
        <f>System資料複製!F400</f>
        <v>Provided COMPUTE_LOCALIZATION accuarcy when GNSS signal lost</v>
      </c>
      <c r="G400" s="140" t="str">
        <f>VLOOKUP(F400,Feature統計!A$3:B$130,2,FALSE)</f>
        <v>Positioning</v>
      </c>
      <c r="H400" s="114" t="str">
        <f>System資料複製!G400</f>
        <v>Medium</v>
      </c>
      <c r="I400" s="28" t="s">
        <v>7189</v>
      </c>
      <c r="J400" s="26"/>
      <c r="K400" s="26"/>
      <c r="L400" s="26"/>
      <c r="M400" s="26"/>
      <c r="N400" s="26"/>
      <c r="O400" s="114"/>
      <c r="P400" s="26"/>
      <c r="Q400" s="26"/>
    </row>
    <row r="401" spans="1:17" ht="37.5" hidden="1" customHeight="1" x14ac:dyDescent="0.4">
      <c r="A401" s="114" t="str">
        <f>System資料複製!A401</f>
        <v>RTBM-57172</v>
      </c>
      <c r="B401" s="114" t="str">
        <f>System資料複製!B401</f>
        <v>Pass</v>
      </c>
      <c r="C401" s="114" t="str">
        <f>System資料複製!C401</f>
        <v>SYS 5.1</v>
      </c>
      <c r="D401" s="138" t="str">
        <f>System資料複製!D401</f>
        <v>RTBM-57172 - When the GNSS signal is lost, the Part shall provide a horizontal positioning COMPUTE_LOCALIZATION with a drift lower than ??% of the distance travelled by the vehicle and a cap within a ??° cone of the real vehicle cap. (Retrofit AEE2010) (REQ-0500276 B)</v>
      </c>
      <c r="E401" s="114" t="str">
        <f>System資料複製!E401</f>
        <v>RTBM-56419</v>
      </c>
      <c r="F401" s="114" t="str">
        <f>System資料複製!F401</f>
        <v>Provided COMPUTE_LOCALIZATION accuarcy when GNSS signal lost</v>
      </c>
      <c r="G401" s="140" t="str">
        <f>VLOOKUP(F401,Feature統計!A$3:B$130,2,FALSE)</f>
        <v>Positioning</v>
      </c>
      <c r="H401" s="114" t="str">
        <f>System資料複製!G401</f>
        <v>Medium</v>
      </c>
      <c r="I401" s="28" t="s">
        <v>7189</v>
      </c>
      <c r="J401" s="26"/>
      <c r="K401" s="26"/>
      <c r="L401" s="26"/>
      <c r="M401" s="26"/>
      <c r="N401" s="26"/>
      <c r="O401" s="114"/>
      <c r="P401" s="26"/>
      <c r="Q401" s="26"/>
    </row>
    <row r="402" spans="1:17" ht="37.5" hidden="1" customHeight="1" x14ac:dyDescent="0.4">
      <c r="A402" s="114" t="str">
        <f>System資料複製!A402</f>
        <v>RTBM-57173</v>
      </c>
      <c r="B402" s="114" t="str">
        <f>System資料複製!B402</f>
        <v>On-going</v>
      </c>
      <c r="C402" s="114" t="str">
        <f>System資料複製!C402</f>
        <v>SYS 5.1</v>
      </c>
      <c r="D402" s="138" t="str">
        <f>System資料複製!D402</f>
        <v>RTBM-57173 - Audio level difference in nominal conditions of reception shall be inferior to 1 dB between FM and DAB sources with the same bandwidth(including parasites masking treatment) (REQ-0477380 G)</v>
      </c>
      <c r="E402" s="114" t="str">
        <f>System資料複製!E402</f>
        <v>RTBM-56420</v>
      </c>
      <c r="F402" s="114" t="str">
        <f>System資料複製!F402</f>
        <v>Audio level with Handover</v>
      </c>
      <c r="G402" s="140" t="str">
        <f>VLOOKUP(F402,Feature統計!A$3:B$130,2,FALSE)</f>
        <v>Xcall</v>
      </c>
      <c r="H402" s="114" t="str">
        <f>System資料複製!G402</f>
        <v>Medium</v>
      </c>
      <c r="I402" s="28" t="s">
        <v>7189</v>
      </c>
      <c r="J402" s="26"/>
      <c r="K402" s="26"/>
      <c r="L402" s="26"/>
      <c r="M402" s="26"/>
      <c r="N402" s="26"/>
      <c r="O402" s="114"/>
      <c r="P402" s="26"/>
      <c r="Q402" s="26"/>
    </row>
    <row r="403" spans="1:17" ht="37.5" hidden="1" customHeight="1" x14ac:dyDescent="0.4">
      <c r="A403" s="114" t="str">
        <f>System資料複製!A403</f>
        <v>RTBM-57176</v>
      </c>
      <c r="B403" s="114" t="str">
        <f>System資料複製!B403</f>
        <v>Pass</v>
      </c>
      <c r="C403" s="114" t="str">
        <f>System資料複製!C403</f>
        <v>SYS 5.1</v>
      </c>
      <c r="D403" s="138" t="str">
        <f>System資料複製!D403</f>
        <v>RTBM-57176 - The PART shall respect positioning feature and its performance criteria and test procedure, described by the European regulation (REQ-0416100 B)</v>
      </c>
      <c r="E403" s="114" t="str">
        <f>System資料複製!E403</f>
        <v>RTBM-56421</v>
      </c>
      <c r="F403" s="114" t="str">
        <f>System資料複製!F403</f>
        <v>GNSS EU regulation</v>
      </c>
      <c r="G403" s="140" t="str">
        <f>VLOOKUP(F403,Feature統計!A$3:B$130,2,FALSE)</f>
        <v>Positioning</v>
      </c>
      <c r="H403" s="114" t="str">
        <f>System資料複製!G403</f>
        <v>Medium</v>
      </c>
      <c r="I403" s="28" t="s">
        <v>7189</v>
      </c>
      <c r="J403" s="26"/>
      <c r="K403" s="26"/>
      <c r="L403" s="26"/>
      <c r="M403" s="26"/>
      <c r="N403" s="26"/>
      <c r="O403" s="114"/>
      <c r="P403" s="26"/>
      <c r="Q403" s="26"/>
    </row>
    <row r="404" spans="1:17" ht="37.5" hidden="1" customHeight="1" x14ac:dyDescent="0.4">
      <c r="A404" s="114" t="str">
        <f>System資料複製!A404</f>
        <v>RTBM-57201</v>
      </c>
      <c r="B404" s="114" t="str">
        <f>System資料複製!B404</f>
        <v>Pass</v>
      </c>
      <c r="C404" s="114" t="str">
        <f>System資料複製!C404</f>
        <v>SYS 5.1</v>
      </c>
      <c r="D404" s="138" t="str">
        <f>System資料複製!D404</f>
        <v>RTBM-57201 - Sensitivity at receiver input provided by the PART (REQ-0416098 C)</v>
      </c>
      <c r="E404" s="114" t="str">
        <f>System資料複製!E404</f>
        <v>RTBM-56422</v>
      </c>
      <c r="F404" s="114" t="str">
        <f>System資料複製!F404</f>
        <v>GNSS EU regulation performance criteria</v>
      </c>
      <c r="G404" s="140" t="str">
        <f>VLOOKUP(F404,Feature統計!A$3:B$130,2,FALSE)</f>
        <v>Positioning</v>
      </c>
      <c r="H404" s="114" t="str">
        <f>System資料複製!G404</f>
        <v>Medium</v>
      </c>
      <c r="I404" s="28" t="s">
        <v>7189</v>
      </c>
      <c r="J404" s="26"/>
      <c r="K404" s="26"/>
      <c r="L404" s="26"/>
      <c r="M404" s="26"/>
      <c r="N404" s="26"/>
      <c r="O404" s="114"/>
      <c r="P404" s="26"/>
      <c r="Q404" s="26"/>
    </row>
    <row r="405" spans="1:17" ht="37.5" hidden="1" customHeight="1" x14ac:dyDescent="0.4">
      <c r="A405" s="114" t="str">
        <f>System資料複製!A405</f>
        <v>RTBM-57203</v>
      </c>
      <c r="B405" s="114" t="str">
        <f>System資料複製!B405</f>
        <v>Pass</v>
      </c>
      <c r="C405" s="114" t="str">
        <f>System資料複製!C405</f>
        <v>SYS 5.1</v>
      </c>
      <c r="D405" s="138" t="str">
        <f>System資料複製!D405</f>
        <v>RTBM-57203 - The specified requirements for accuracy shall be provided (REQ-0416097 B)</v>
      </c>
      <c r="E405" s="114" t="str">
        <f>System資料複製!E405</f>
        <v>RTBM-56423</v>
      </c>
      <c r="F405" s="114" t="str">
        <f>System資料複製!F405</f>
        <v>GNSS EU regulation</v>
      </c>
      <c r="G405" s="140" t="str">
        <f>VLOOKUP(F405,Feature統計!A$3:B$130,2,FALSE)</f>
        <v>Positioning</v>
      </c>
      <c r="H405" s="114" t="str">
        <f>System資料複製!G405</f>
        <v>Medium</v>
      </c>
      <c r="I405" s="28" t="s">
        <v>7189</v>
      </c>
      <c r="J405" s="26"/>
      <c r="K405" s="26"/>
      <c r="L405" s="26"/>
      <c r="M405" s="26"/>
      <c r="N405" s="26"/>
      <c r="O405" s="114"/>
      <c r="P405" s="26"/>
      <c r="Q405" s="26"/>
    </row>
    <row r="406" spans="1:17" ht="37.5" hidden="1" customHeight="1" x14ac:dyDescent="0.4">
      <c r="A406" s="114" t="str">
        <f>System資料複製!A406</f>
        <v>RTBM-57205</v>
      </c>
      <c r="B406" s="114" t="str">
        <f>System資料複製!B406</f>
        <v>Pass</v>
      </c>
      <c r="C406" s="114" t="str">
        <f>System資料複製!C406</f>
        <v>SYS 5.1</v>
      </c>
      <c r="D406" s="138" t="str">
        <f>System資料複製!D406</f>
        <v>RTBM-57205 - Horizontal position error provided by the PART shall not exceed (REQ-0416095 C)</v>
      </c>
      <c r="E406" s="114" t="str">
        <f>System資料複製!E406</f>
        <v>RTBM-56424</v>
      </c>
      <c r="F406" s="114" t="str">
        <f>System資料複製!F406</f>
        <v>GNSS EU regulation performance criteria</v>
      </c>
      <c r="G406" s="140" t="str">
        <f>VLOOKUP(F406,Feature統計!A$3:B$130,2,FALSE)</f>
        <v>Positioning</v>
      </c>
      <c r="H406" s="114" t="str">
        <f>System資料複製!G406</f>
        <v>Medium</v>
      </c>
      <c r="I406" s="28" t="s">
        <v>7189</v>
      </c>
      <c r="J406" s="26"/>
      <c r="K406" s="26"/>
      <c r="L406" s="26"/>
      <c r="M406" s="26"/>
      <c r="N406" s="26"/>
      <c r="O406" s="114"/>
      <c r="P406" s="26"/>
      <c r="Q406" s="26"/>
    </row>
    <row r="407" spans="1:17" ht="37.5" customHeight="1" x14ac:dyDescent="0.4">
      <c r="A407" s="114" t="str">
        <f>System資料複製!A407</f>
        <v>RTBM-57206</v>
      </c>
      <c r="B407" s="114" t="str">
        <f>System資料複製!B407</f>
        <v>Pass</v>
      </c>
      <c r="C407" s="114" t="str">
        <f>System資料複製!C407</f>
        <v>SYS 5.1</v>
      </c>
      <c r="D407" s="138" t="str">
        <f>System資料複製!D407</f>
        <v>RTBM-57206 - The GNSS receiver provided by the PART shall be capable of receiving and processing combined GNSS signals in L1/E1 band from at least two global navigation satellite systems, including Galileo and GPS; and SBAS (REQ-0416094 B)</v>
      </c>
      <c r="E407" s="114" t="str">
        <f>System資料複製!E407</f>
        <v>RTBM-56425</v>
      </c>
      <c r="F407" s="114" t="str">
        <f>System資料複製!F407</f>
        <v>GNSS EU regulation</v>
      </c>
      <c r="G407" s="140" t="str">
        <f>VLOOKUP(F407,Feature統計!A$3:B$130,2,FALSE)</f>
        <v>Positioning</v>
      </c>
      <c r="H407" s="114" t="str">
        <f>System資料複製!G407</f>
        <v>Primary</v>
      </c>
      <c r="I407" s="28" t="s">
        <v>7163</v>
      </c>
      <c r="J407" s="26" t="s">
        <v>7163</v>
      </c>
      <c r="K407" s="26"/>
      <c r="L407" s="26"/>
      <c r="M407" s="26"/>
      <c r="N407" s="26"/>
      <c r="O407" s="114" t="s">
        <v>7201</v>
      </c>
      <c r="P407" s="26"/>
      <c r="Q407" s="26" t="s">
        <v>7198</v>
      </c>
    </row>
    <row r="408" spans="1:17" ht="37.5" hidden="1" customHeight="1" x14ac:dyDescent="0.4">
      <c r="A408" s="114" t="str">
        <f>System資料複製!A408</f>
        <v>RTBM-57208</v>
      </c>
      <c r="B408" s="114" t="str">
        <f>System資料複製!B408</f>
        <v>Pass</v>
      </c>
      <c r="C408" s="114" t="str">
        <f>System資料複製!C408</f>
        <v>SYS 5.1</v>
      </c>
      <c r="D408" s="138" t="str">
        <f>System資料複製!D408</f>
        <v>RTBM-57208 - The GNSS receiver provided by the PART shall be capable of receiving and processing individual GNSS signals in L1/E1 band from at least two global navigation satellite systems, including Galileo and GPS (REQ-0416091 B)</v>
      </c>
      <c r="E408" s="114" t="str">
        <f>System資料複製!E408</f>
        <v>RTBM-56426</v>
      </c>
      <c r="F408" s="114" t="str">
        <f>System資料複製!F408</f>
        <v>GNSS EU regulation</v>
      </c>
      <c r="G408" s="140" t="str">
        <f>VLOOKUP(F408,Feature統計!A$3:B$130,2,FALSE)</f>
        <v>Positioning</v>
      </c>
      <c r="H408" s="114" t="str">
        <f>System資料複製!G408</f>
        <v>Primary</v>
      </c>
      <c r="I408" s="28" t="s">
        <v>7163</v>
      </c>
      <c r="J408" s="26" t="s">
        <v>7163</v>
      </c>
      <c r="K408" s="26"/>
      <c r="L408" s="26"/>
      <c r="M408" s="26"/>
      <c r="N408" s="26"/>
      <c r="O408" s="114" t="s">
        <v>7201</v>
      </c>
      <c r="P408" s="26"/>
      <c r="Q408" s="26"/>
    </row>
    <row r="409" spans="1:17" ht="37.5" hidden="1" customHeight="1" x14ac:dyDescent="0.4">
      <c r="A409" s="114" t="str">
        <f>System資料複製!A409</f>
        <v>RTBM-57209</v>
      </c>
      <c r="B409" s="114" t="str">
        <f>System資料複製!B409</f>
        <v>Pass</v>
      </c>
      <c r="C409" s="114" t="str">
        <f>System資料複製!C409</f>
        <v>SYS 5.1</v>
      </c>
      <c r="D409" s="138" t="str">
        <f>System資料複製!D409</f>
        <v>RTBM-57209 - The navigation function shall respect the following performance criteria (REQ-0416068 B)</v>
      </c>
      <c r="E409" s="114" t="str">
        <f>System資料複製!E409</f>
        <v>RTBM-56489</v>
      </c>
      <c r="F409" s="114" t="str">
        <f>System資料複製!F409</f>
        <v>GNSS EU regulation performance criteria</v>
      </c>
      <c r="G409" s="140" t="str">
        <f>VLOOKUP(F409,Feature統計!A$3:B$130,2,FALSE)</f>
        <v>Positioning</v>
      </c>
      <c r="H409" s="114" t="str">
        <f>System資料複製!G409</f>
        <v>Medium</v>
      </c>
      <c r="I409" s="28" t="s">
        <v>7189</v>
      </c>
      <c r="J409" s="26"/>
      <c r="K409" s="26"/>
      <c r="L409" s="26"/>
      <c r="M409" s="26"/>
      <c r="N409" s="26"/>
      <c r="O409" s="114"/>
      <c r="P409" s="26"/>
      <c r="Q409" s="26"/>
    </row>
    <row r="410" spans="1:17" ht="37.5" hidden="1" customHeight="1" x14ac:dyDescent="0.4">
      <c r="A410" s="114" t="str">
        <f>System資料複製!A410</f>
        <v>RTBM-57219</v>
      </c>
      <c r="B410" s="114" t="str">
        <f>System資料複製!B410</f>
        <v>StagePass</v>
      </c>
      <c r="C410" s="114" t="str">
        <f>System資料複製!C410</f>
        <v>SYS 5.1</v>
      </c>
      <c r="D410" s="138" t="str">
        <f>System資料複製!D410</f>
        <v>RTBM-57219 - The Part shall receive and process GLONASS Multi-Constellation signal to geolocalize the user's vehicle (REQ-0416067 A)</v>
      </c>
      <c r="E410" s="114" t="str">
        <f>System資料複製!E410</f>
        <v>RTBM-56490</v>
      </c>
      <c r="F410" s="114" t="str">
        <f>System資料複製!F410</f>
        <v>GNSS signal receive and process to geo-localize</v>
      </c>
      <c r="G410" s="140" t="str">
        <f>VLOOKUP(F410,Feature統計!A$3:B$130,2,FALSE)</f>
        <v>Positioning</v>
      </c>
      <c r="H410" s="114" t="str">
        <f>System資料複製!G410</f>
        <v>Primary</v>
      </c>
      <c r="I410" s="28" t="s">
        <v>7163</v>
      </c>
      <c r="J410" s="26" t="s">
        <v>7163</v>
      </c>
      <c r="K410" s="26"/>
      <c r="L410" s="26"/>
      <c r="M410" s="26"/>
      <c r="N410" s="26"/>
      <c r="O410" s="114" t="s">
        <v>7201</v>
      </c>
      <c r="P410" s="26"/>
      <c r="Q410" s="26"/>
    </row>
    <row r="411" spans="1:17" ht="37.5" hidden="1" customHeight="1" x14ac:dyDescent="0.4">
      <c r="A411" s="114" t="str">
        <f>System資料複製!A411</f>
        <v>RTBM-57231</v>
      </c>
      <c r="B411" s="114" t="str">
        <f>System資料複製!B411</f>
        <v>Pass</v>
      </c>
      <c r="C411" s="114" t="str">
        <f>System資料複製!C411</f>
        <v>SYS 5.1</v>
      </c>
      <c r="D411" s="138" t="str">
        <f>System資料複製!D411</f>
        <v>RTBM-57231 - The navigation function shall respect the following performance criteria (REQ-0416063 B)</v>
      </c>
      <c r="E411" s="114" t="str">
        <f>System資料複製!E411</f>
        <v>RTBM-56491</v>
      </c>
      <c r="F411" s="114" t="str">
        <f>System資料複製!F411</f>
        <v>GNSS EU regulation performance criteria</v>
      </c>
      <c r="G411" s="140" t="str">
        <f>VLOOKUP(F411,Feature統計!A$3:B$130,2,FALSE)</f>
        <v>Positioning</v>
      </c>
      <c r="H411" s="114" t="str">
        <f>System資料複製!G411</f>
        <v>Medium</v>
      </c>
      <c r="I411" s="28" t="s">
        <v>7189</v>
      </c>
      <c r="J411" s="26"/>
      <c r="K411" s="26"/>
      <c r="L411" s="26"/>
      <c r="M411" s="26"/>
      <c r="N411" s="26"/>
      <c r="O411" s="114"/>
      <c r="P411" s="26"/>
      <c r="Q411" s="26"/>
    </row>
    <row r="412" spans="1:17" ht="37.5" customHeight="1" x14ac:dyDescent="0.4">
      <c r="A412" s="114" t="str">
        <f>System資料複製!A412</f>
        <v>RTBM-57232</v>
      </c>
      <c r="B412" s="114" t="str">
        <f>System資料複製!B412</f>
        <v>StagePass</v>
      </c>
      <c r="C412" s="114" t="str">
        <f>System資料複製!C412</f>
        <v>SYS 5.1</v>
      </c>
      <c r="D412" s="138" t="str">
        <f>System資料複製!D412</f>
        <v>RTBM-57232 - The Part shall receive and process Beidou signal to geo-localize the user's vehicle (REQ-0416062 A)</v>
      </c>
      <c r="E412" s="114" t="str">
        <f>System資料複製!E412</f>
        <v>RTBM-56492</v>
      </c>
      <c r="F412" s="114" t="str">
        <f>System資料複製!F412</f>
        <v>GNSS signal receive and process to geo-localize</v>
      </c>
      <c r="G412" s="140" t="str">
        <f>VLOOKUP(F412,Feature統計!A$3:B$130,2,FALSE)</f>
        <v>Positioning</v>
      </c>
      <c r="H412" s="114" t="str">
        <f>System資料複製!G412</f>
        <v>Primary</v>
      </c>
      <c r="I412" s="28" t="s">
        <v>7163</v>
      </c>
      <c r="J412" s="26" t="s">
        <v>7163</v>
      </c>
      <c r="K412" s="26"/>
      <c r="L412" s="26"/>
      <c r="M412" s="26"/>
      <c r="N412" s="26"/>
      <c r="O412" s="114" t="s">
        <v>7201</v>
      </c>
      <c r="P412" s="26"/>
      <c r="Q412" s="26" t="s">
        <v>7198</v>
      </c>
    </row>
    <row r="413" spans="1:17" ht="37.5" hidden="1" customHeight="1" x14ac:dyDescent="0.4">
      <c r="A413" s="114" t="str">
        <f>System資料複製!A413</f>
        <v>RTBM-57234</v>
      </c>
      <c r="B413" s="114" t="str">
        <f>System資料複製!B413</f>
        <v>StagePass</v>
      </c>
      <c r="C413" s="114" t="str">
        <f>System資料複製!C413</f>
        <v>SYS 5.1</v>
      </c>
      <c r="D413" s="138" t="str">
        <f>System資料複製!D413</f>
        <v>RTBM-57234 - The Part shall receive and process GPS signal to geo-localize the user's vehicle (REQ-0416061 B)</v>
      </c>
      <c r="E413" s="114" t="str">
        <f>System資料複製!E413</f>
        <v>RTBM-56493</v>
      </c>
      <c r="F413" s="114" t="str">
        <f>System資料複製!F413</f>
        <v>GNSS signal receive and process to geo-localize</v>
      </c>
      <c r="G413" s="140" t="str">
        <f>VLOOKUP(F413,Feature統計!A$3:B$130,2,FALSE)</f>
        <v>Positioning</v>
      </c>
      <c r="H413" s="114" t="str">
        <f>System資料複製!G413</f>
        <v>Medium</v>
      </c>
      <c r="I413" s="28" t="s">
        <v>7189</v>
      </c>
      <c r="J413" s="26"/>
      <c r="K413" s="26"/>
      <c r="L413" s="26"/>
      <c r="M413" s="26"/>
      <c r="N413" s="26"/>
      <c r="O413" s="114"/>
      <c r="P413" s="26"/>
      <c r="Q413" s="26"/>
    </row>
    <row r="414" spans="1:17" ht="37.5" hidden="1" customHeight="1" x14ac:dyDescent="0.4">
      <c r="A414" s="114" t="str">
        <f>System資料複製!A414</f>
        <v>RTBM-57235</v>
      </c>
      <c r="B414" s="114" t="str">
        <f>System資料複製!B414</f>
        <v>Pass</v>
      </c>
      <c r="C414" s="114" t="str">
        <f>System資料複製!C414</f>
        <v>SYS 5.1</v>
      </c>
      <c r="D414" s="138" t="str">
        <f>System資料複製!D414</f>
        <v>RTBM-57235 - Consumption of the system shall be less or equal than 1 Ah over one month (30 days) for a power supply voltage of 13V at +37°C (REQ-0415955 A)</v>
      </c>
      <c r="E414" s="114" t="str">
        <f>System資料複製!E414</f>
        <v>RTBM-56494</v>
      </c>
      <c r="F414" s="114" t="str">
        <f>System資料複製!F414</f>
        <v>Backup Battery Lifetime</v>
      </c>
      <c r="G414" s="140" t="str">
        <f>VLOOKUP(F414,Feature統計!A$3:B$130,2,FALSE)</f>
        <v>Quality</v>
      </c>
      <c r="H414" s="114" t="str">
        <f>System資料複製!G414</f>
        <v>Medium</v>
      </c>
      <c r="I414" s="28" t="s">
        <v>7189</v>
      </c>
      <c r="J414" s="26"/>
      <c r="K414" s="26"/>
      <c r="L414" s="26"/>
      <c r="M414" s="26"/>
      <c r="N414" s="26"/>
      <c r="O414" s="114"/>
      <c r="P414" s="26"/>
      <c r="Q414" s="26"/>
    </row>
    <row r="415" spans="1:17" ht="37.5" customHeight="1" x14ac:dyDescent="0.4">
      <c r="A415" s="114" t="str">
        <f>System資料複製!A415</f>
        <v>RTBM-57243</v>
      </c>
      <c r="B415" s="114" t="str">
        <f>System資料複製!B415</f>
        <v>Pass</v>
      </c>
      <c r="C415" s="114" t="str">
        <f>System資料複製!C415</f>
        <v>SYS 5.1</v>
      </c>
      <c r="D415" s="138" t="str">
        <f>System資料複製!D415</f>
        <v>RTBM-57243 - The system shall be waked-up (go to Nominal state) with these triggers: (condition specified on each specification) (REQ-0415945 A)</v>
      </c>
      <c r="E415" s="114" t="str">
        <f>System資料複製!E415</f>
        <v>RTBM-56495</v>
      </c>
      <c r="F415" s="114" t="str">
        <f>System資料複製!F415</f>
        <v>System to be wake up by triggers</v>
      </c>
      <c r="G415" s="140" t="str">
        <f>VLOOKUP(F415,Feature統計!A$3:B$130,2,FALSE)</f>
        <v>Networks &amp; Protocols</v>
      </c>
      <c r="H415" s="114" t="str">
        <f>System資料複製!G415</f>
        <v>Primary</v>
      </c>
      <c r="I415" s="28" t="s">
        <v>7163</v>
      </c>
      <c r="J415" s="26" t="s">
        <v>7163</v>
      </c>
      <c r="K415" s="26"/>
      <c r="L415" s="26"/>
      <c r="M415" s="26"/>
      <c r="N415" s="26"/>
      <c r="O415" s="114" t="s">
        <v>7208</v>
      </c>
      <c r="P415" s="26"/>
      <c r="Q415" s="26" t="s">
        <v>7198</v>
      </c>
    </row>
    <row r="416" spans="1:17" ht="37.5" hidden="1" customHeight="1" x14ac:dyDescent="0.4">
      <c r="A416" s="114" t="str">
        <f>System資料複製!A416</f>
        <v>RTBM-57246</v>
      </c>
      <c r="B416" s="114" t="str">
        <f>System資料複製!B416</f>
        <v>Reviewed</v>
      </c>
      <c r="C416" s="114" t="str">
        <f>System資料複製!C416</f>
        <v>SYS 5.1</v>
      </c>
      <c r="D416" s="138" t="str">
        <f>System資料複製!D416</f>
        <v>RTBM-57246 - The system shall use the wired wake-up in order to wake up other ECU (REQ-0415936 A)</v>
      </c>
      <c r="E416" s="114" t="str">
        <f>System資料複製!E416</f>
        <v>RTBM-56496</v>
      </c>
      <c r="F416" s="114" t="str">
        <f>System資料複製!F416</f>
        <v>Not testable - Notice or guideline</v>
      </c>
      <c r="G416" s="140" t="e">
        <f>VLOOKUP(F416,Feature統計!A$3:B$130,2,FALSE)</f>
        <v>#N/A</v>
      </c>
      <c r="H416" s="114" t="str">
        <f>System資料複製!G416</f>
        <v>Medium</v>
      </c>
      <c r="I416" s="28" t="s">
        <v>7189</v>
      </c>
      <c r="J416" s="26"/>
      <c r="K416" s="26"/>
      <c r="L416" s="26"/>
      <c r="M416" s="26"/>
      <c r="N416" s="26"/>
      <c r="O416" s="114"/>
      <c r="P416" s="26"/>
      <c r="Q416" s="26"/>
    </row>
    <row r="417" spans="1:17" ht="37.5" customHeight="1" x14ac:dyDescent="0.4">
      <c r="A417" s="114" t="str">
        <f>System資料複製!A417</f>
        <v>RTBM-57248</v>
      </c>
      <c r="B417" s="114" t="str">
        <f>System資料複製!B417</f>
        <v>Pass</v>
      </c>
      <c r="C417" s="114" t="str">
        <f>System資料複製!C417</f>
        <v>SYS 5.1</v>
      </c>
      <c r="D417" s="138" t="str">
        <f>System資料複製!D417</f>
        <v>RTBM-57248 - The loss of vehicle battery must not disturb an Emergency Call (REQ-0415917 A)</v>
      </c>
      <c r="E417" s="114" t="str">
        <f>System資料複製!E417</f>
        <v>RTBM-56497</v>
      </c>
      <c r="F417" s="114" t="str">
        <f>System資料複製!F417</f>
        <v>Backup Battery Handle</v>
      </c>
      <c r="G417" s="140" t="str">
        <f>VLOOKUP(F417,Feature統計!A$3:B$130,2,FALSE)</f>
        <v>Quality</v>
      </c>
      <c r="H417" s="114" t="str">
        <f>System資料複製!G417</f>
        <v>Primary</v>
      </c>
      <c r="I417" s="28" t="s">
        <v>7189</v>
      </c>
      <c r="J417" s="26"/>
      <c r="K417" s="26"/>
      <c r="L417" s="26"/>
      <c r="M417" s="26"/>
      <c r="N417" s="26"/>
      <c r="O417" s="114" t="s">
        <v>7218</v>
      </c>
      <c r="P417" s="26"/>
      <c r="Q417" s="26" t="s">
        <v>7198</v>
      </c>
    </row>
    <row r="418" spans="1:17" ht="37.5" hidden="1" customHeight="1" x14ac:dyDescent="0.4">
      <c r="A418" s="114" t="str">
        <f>System資料複製!A418</f>
        <v>RTBM-57251</v>
      </c>
      <c r="B418" s="114" t="str">
        <f>System資料複製!B418</f>
        <v>Pass</v>
      </c>
      <c r="C418" s="114" t="str">
        <f>System資料複製!C418</f>
        <v>SYS 5.1</v>
      </c>
      <c r="D418" s="138" t="str">
        <f>System資料複製!D418</f>
        <v>RTBM-57251 - The duration of the initialisation of the transceiver is less than 400 ms. It is measured between (REQ-0048395 B)</v>
      </c>
      <c r="E418" s="114" t="str">
        <f>System資料複製!E418</f>
        <v>RTBM-56498</v>
      </c>
      <c r="F418" s="114" t="str">
        <f>System資料複製!F418</f>
        <v>Initialisation duration of the transceiver</v>
      </c>
      <c r="G418" s="140" t="str">
        <f>VLOOKUP(F418,Feature統計!A$3:B$130,2,FALSE)</f>
        <v>Networks &amp; Protocols</v>
      </c>
      <c r="H418" s="114" t="str">
        <f>System資料複製!G418</f>
        <v>Medium</v>
      </c>
      <c r="I418" s="28" t="s">
        <v>7189</v>
      </c>
      <c r="J418" s="26"/>
      <c r="K418" s="26"/>
      <c r="L418" s="26"/>
      <c r="M418" s="26"/>
      <c r="N418" s="26"/>
      <c r="O418" s="114"/>
      <c r="P418" s="26"/>
      <c r="Q418" s="26"/>
    </row>
    <row r="419" spans="1:17" ht="37.5" hidden="1" customHeight="1" x14ac:dyDescent="0.4">
      <c r="A419" s="114" t="str">
        <f>System資料複製!A419</f>
        <v>RTBM-56439</v>
      </c>
      <c r="B419" s="114" t="str">
        <f>System資料複製!B419</f>
        <v>Reviewed</v>
      </c>
      <c r="C419" s="114" t="str">
        <f>System資料複製!C419</f>
        <v>SYS 5.1</v>
      </c>
      <c r="D419" s="138" t="str">
        <f>System資料複製!D419</f>
        <v>RTBM-56439 - The TCU shall prevent the safety hazardous events such described in the Safety specification [02013_20_00231] (REQ-0663329 A)</v>
      </c>
      <c r="E419" s="114" t="str">
        <f>System資料複製!E419</f>
        <v>RTBM-56612</v>
      </c>
      <c r="F419" s="114" t="str">
        <f>System資料複製!F419</f>
        <v>Out of scope</v>
      </c>
      <c r="G419" s="140" t="e">
        <f>VLOOKUP(F419,Feature統計!A$3:B$130,2,FALSE)</f>
        <v>#N/A</v>
      </c>
      <c r="H419" s="114" t="str">
        <f>System資料複製!G419</f>
        <v>Medium</v>
      </c>
      <c r="I419" s="28" t="s">
        <v>7189</v>
      </c>
      <c r="J419" s="26"/>
      <c r="K419" s="26"/>
      <c r="L419" s="26"/>
      <c r="M419" s="26"/>
      <c r="N419" s="26"/>
      <c r="O419" s="114"/>
      <c r="P419" s="26"/>
      <c r="Q419" s="26"/>
    </row>
    <row r="420" spans="1:17" ht="37.5" hidden="1" customHeight="1" x14ac:dyDescent="0.4">
      <c r="A420" s="114" t="str">
        <f>System資料複製!A420</f>
        <v>RTBM-57258</v>
      </c>
      <c r="B420" s="114" t="str">
        <f>System資料複製!B420</f>
        <v>StagePass</v>
      </c>
      <c r="C420" s="114" t="str">
        <f>System資料複製!C420</f>
        <v>SYS 5.1</v>
      </c>
      <c r="D420" s="138" t="str">
        <f>System資料複製!D420</f>
        <v>RTBM-57258 - Eng Mode tools shall be able to record the audio signal in real-time during a CALL (REQ-0417090 A)</v>
      </c>
      <c r="E420" s="114" t="str">
        <f>System資料複製!E420</f>
        <v>RTBM-56624</v>
      </c>
      <c r="F420" s="114" t="str">
        <f>System資料複製!F420</f>
        <v>Audio signal reading in real-time and recording</v>
      </c>
      <c r="G420" s="140" t="str">
        <f>VLOOKUP(F420,Feature統計!A$3:B$130,2,FALSE)</f>
        <v>Xcall</v>
      </c>
      <c r="H420" s="114" t="str">
        <f>System資料複製!G420</f>
        <v>Medium</v>
      </c>
      <c r="I420" s="28" t="s">
        <v>7189</v>
      </c>
      <c r="J420" s="26"/>
      <c r="K420" s="26"/>
      <c r="L420" s="26"/>
      <c r="M420" s="26"/>
      <c r="N420" s="26"/>
      <c r="O420" s="114"/>
      <c r="P420" s="26"/>
      <c r="Q420" s="26"/>
    </row>
    <row r="421" spans="1:17" ht="37.5" hidden="1" customHeight="1" x14ac:dyDescent="0.4">
      <c r="A421" s="114" t="str">
        <f>System資料複製!A421</f>
        <v>RTBM-57260</v>
      </c>
      <c r="B421" s="114" t="str">
        <f>System資料複製!B421</f>
        <v>StagePass</v>
      </c>
      <c r="C421" s="114" t="str">
        <f>System資料複製!C421</f>
        <v>SYS 5.1</v>
      </c>
      <c r="D421" s="138" t="str">
        <f>System資料複製!D421</f>
        <v>RTBM-57260 - The Part shall allow to tune monitored Tune Mode data through Ethernet (REQ-0417068 B)</v>
      </c>
      <c r="E421" s="114" t="str">
        <f>System資料複製!E421</f>
        <v>RTBM-56625</v>
      </c>
      <c r="F421" s="114" t="str">
        <f>System資料複製!F421</f>
        <v>Tune mode physical interface and export</v>
      </c>
      <c r="G421" s="140" t="str">
        <f>VLOOKUP(F421,Feature統計!A$3:B$130,2,FALSE)</f>
        <v>Connectivity</v>
      </c>
      <c r="H421" s="114" t="str">
        <f>System資料複製!G421</f>
        <v>Medium</v>
      </c>
      <c r="I421" s="28" t="s">
        <v>7189</v>
      </c>
      <c r="J421" s="26"/>
      <c r="K421" s="26"/>
      <c r="L421" s="26"/>
      <c r="M421" s="26"/>
      <c r="N421" s="26"/>
      <c r="O421" s="114"/>
      <c r="P421" s="26"/>
      <c r="Q421" s="26"/>
    </row>
    <row r="422" spans="1:17" ht="37.5" hidden="1" customHeight="1" x14ac:dyDescent="0.4">
      <c r="A422" s="114" t="str">
        <f>System資料複製!A422</f>
        <v>RTBM-57262</v>
      </c>
      <c r="B422" s="114" t="str">
        <f>System資料複製!B422</f>
        <v>StagePass</v>
      </c>
      <c r="C422" s="114" t="str">
        <f>System資料複製!C422</f>
        <v>SYS 5.1</v>
      </c>
      <c r="D422" s="138" t="str">
        <f>System資料複製!D422</f>
        <v>RTBM-57262 - The Part shall allow to start Tune Mode session through Ethernet (REQ-0417071 B)</v>
      </c>
      <c r="E422" s="114" t="str">
        <f>System資料複製!E422</f>
        <v>RTBM-56626</v>
      </c>
      <c r="F422" s="114" t="str">
        <f>System資料複製!F422</f>
        <v>Tune mode physical interface and export</v>
      </c>
      <c r="G422" s="140" t="str">
        <f>VLOOKUP(F422,Feature統計!A$3:B$130,2,FALSE)</f>
        <v>Connectivity</v>
      </c>
      <c r="H422" s="114" t="str">
        <f>System資料複製!G422</f>
        <v>Medium</v>
      </c>
      <c r="I422" s="28" t="s">
        <v>7189</v>
      </c>
      <c r="J422" s="26"/>
      <c r="K422" s="26"/>
      <c r="L422" s="26"/>
      <c r="M422" s="26"/>
      <c r="N422" s="26"/>
      <c r="O422" s="114"/>
      <c r="P422" s="26"/>
      <c r="Q422" s="26"/>
    </row>
    <row r="423" spans="1:17" ht="37.5" hidden="1" customHeight="1" x14ac:dyDescent="0.4">
      <c r="A423" s="114" t="str">
        <f>System資料複製!A423</f>
        <v>RTBM-57275</v>
      </c>
      <c r="B423" s="114" t="str">
        <f>System資料複製!B423</f>
        <v>StagePass</v>
      </c>
      <c r="C423" s="114" t="str">
        <f>System資料複製!C423</f>
        <v>SYS 5.1</v>
      </c>
      <c r="D423" s="138" t="str">
        <f>System資料複製!D423</f>
        <v>RTBM-57275 - The Part shall allow to export 5 selected Phone Audio data flow in real time through Ethernet (REQ-0417075 B)</v>
      </c>
      <c r="E423" s="114" t="str">
        <f>System資料複製!E423</f>
        <v>RTBM-56627</v>
      </c>
      <c r="F423" s="114" t="str">
        <f>System資料複製!F423</f>
        <v>Tune mode physical interface and export</v>
      </c>
      <c r="G423" s="140" t="str">
        <f>VLOOKUP(F423,Feature統計!A$3:B$130,2,FALSE)</f>
        <v>Connectivity</v>
      </c>
      <c r="H423" s="114" t="str">
        <f>System資料複製!G423</f>
        <v>Medium</v>
      </c>
      <c r="I423" s="28" t="s">
        <v>7189</v>
      </c>
      <c r="J423" s="26"/>
      <c r="K423" s="26"/>
      <c r="L423" s="26"/>
      <c r="M423" s="26"/>
      <c r="N423" s="26"/>
      <c r="O423" s="114"/>
      <c r="P423" s="26"/>
      <c r="Q423" s="26"/>
    </row>
    <row r="424" spans="1:17" ht="37.5" hidden="1" customHeight="1" x14ac:dyDescent="0.4">
      <c r="A424" s="114" t="str">
        <f>System資料複製!A424</f>
        <v>RTBM-57278</v>
      </c>
      <c r="B424" s="114" t="str">
        <f>System資料複製!B424</f>
        <v>On-going</v>
      </c>
      <c r="C424" s="114" t="str">
        <f>System資料複製!C424</f>
        <v>SYS 5.1</v>
      </c>
      <c r="D424" s="138" t="str">
        <f>System資料複製!D424</f>
        <v>RTBM-57278 - The Part shall allow to export 5 selected Phone Audio data flow in real time through WIFI (REQ-0417064 B)</v>
      </c>
      <c r="E424" s="114" t="str">
        <f>System資料複製!E424</f>
        <v>RTBM-56628</v>
      </c>
      <c r="F424" s="114" t="str">
        <f>System資料複製!F424</f>
        <v>Out of scope</v>
      </c>
      <c r="G424" s="140" t="e">
        <f>VLOOKUP(F424,Feature統計!A$3:B$130,2,FALSE)</f>
        <v>#N/A</v>
      </c>
      <c r="H424" s="114" t="str">
        <f>System資料複製!G424</f>
        <v>Medium</v>
      </c>
      <c r="I424" s="28" t="s">
        <v>7189</v>
      </c>
      <c r="J424" s="26"/>
      <c r="K424" s="26"/>
      <c r="L424" s="26"/>
      <c r="M424" s="26"/>
      <c r="N424" s="26"/>
      <c r="O424" s="114"/>
      <c r="P424" s="26"/>
      <c r="Q424" s="26"/>
    </row>
    <row r="425" spans="1:17" ht="37.5" hidden="1" customHeight="1" x14ac:dyDescent="0.4">
      <c r="A425" s="114" t="str">
        <f>System資料複製!A425</f>
        <v>RTBM-57280</v>
      </c>
      <c r="B425" s="114" t="str">
        <f>System資料複製!B425</f>
        <v>StagePass</v>
      </c>
      <c r="C425" s="114" t="str">
        <f>System資料複製!C425</f>
        <v>SYS 5.1</v>
      </c>
      <c r="D425" s="138" t="str">
        <f>System資料複製!D425</f>
        <v>RTBM-57280 - The Part shall allow to export 2 selected Radio Audio data flow in real time through Ethernet (REQ-0417067 B)</v>
      </c>
      <c r="E425" s="114" t="str">
        <f>System資料複製!E425</f>
        <v>RTBM-56629</v>
      </c>
      <c r="F425" s="114" t="str">
        <f>System資料複製!F425</f>
        <v>Tune mode physical interface and export</v>
      </c>
      <c r="G425" s="140" t="str">
        <f>VLOOKUP(F425,Feature統計!A$3:B$130,2,FALSE)</f>
        <v>Connectivity</v>
      </c>
      <c r="H425" s="114" t="str">
        <f>System資料複製!G425</f>
        <v>Medium</v>
      </c>
      <c r="I425" s="28" t="s">
        <v>7189</v>
      </c>
      <c r="J425" s="26"/>
      <c r="K425" s="26"/>
      <c r="L425" s="26"/>
      <c r="M425" s="26"/>
      <c r="N425" s="26"/>
      <c r="O425" s="114"/>
      <c r="P425" s="26"/>
      <c r="Q425" s="26"/>
    </row>
    <row r="426" spans="1:17" ht="37.5" hidden="1" customHeight="1" x14ac:dyDescent="0.4">
      <c r="A426" s="114" t="str">
        <f>System資料複製!A426</f>
        <v>RTBM-57318</v>
      </c>
      <c r="B426" s="114" t="str">
        <f>System資料複製!B426</f>
        <v>On-going</v>
      </c>
      <c r="C426" s="114" t="str">
        <f>System資料複製!C426</f>
        <v>SYS 5.1</v>
      </c>
      <c r="D426" s="138" t="str">
        <f>System資料複製!D426</f>
        <v>RTBM-57318 - The Part shall allow to export 2 selected Radio Audio data flow in real time through WIFI (REQ-0417056 B)</v>
      </c>
      <c r="E426" s="114" t="str">
        <f>System資料複製!E426</f>
        <v>RTBM-56630</v>
      </c>
      <c r="F426" s="114" t="str">
        <f>System資料複製!F426</f>
        <v>Out of scope</v>
      </c>
      <c r="G426" s="140" t="e">
        <f>VLOOKUP(F426,Feature統計!A$3:B$130,2,FALSE)</f>
        <v>#N/A</v>
      </c>
      <c r="H426" s="114" t="str">
        <f>System資料複製!G426</f>
        <v>Medium</v>
      </c>
      <c r="I426" s="28" t="s">
        <v>7189</v>
      </c>
      <c r="J426" s="26"/>
      <c r="K426" s="26"/>
      <c r="L426" s="26"/>
      <c r="M426" s="26"/>
      <c r="N426" s="26"/>
      <c r="O426" s="114"/>
      <c r="P426" s="26"/>
      <c r="Q426" s="26"/>
    </row>
    <row r="427" spans="1:17" ht="37.5" hidden="1" customHeight="1" x14ac:dyDescent="0.4">
      <c r="A427" s="114" t="str">
        <f>System資料複製!A427</f>
        <v>RTBM-57319</v>
      </c>
      <c r="B427" s="114" t="str">
        <f>System資料複製!B427</f>
        <v>StagePass</v>
      </c>
      <c r="C427" s="114" t="str">
        <f>System資料複製!C427</f>
        <v>SYS 5.1</v>
      </c>
      <c r="D427" s="138" t="str">
        <f>System資料複製!D427</f>
        <v>RTBM-57319 - During the development process the system can capture and store audio samples (120 mn max) from the all the defined ports simultaneously. (REQ-0315112 B)</v>
      </c>
      <c r="E427" s="114" t="str">
        <f>System資料複製!E427</f>
        <v>RTBM-56633</v>
      </c>
      <c r="F427" s="114" t="str">
        <f>System資料複製!F427</f>
        <v>Audio signal reading in real-time and recording</v>
      </c>
      <c r="G427" s="140" t="str">
        <f>VLOOKUP(F427,Feature統計!A$3:B$130,2,FALSE)</f>
        <v>Xcall</v>
      </c>
      <c r="H427" s="114" t="str">
        <f>System資料複製!G427</f>
        <v>Medium</v>
      </c>
      <c r="I427" s="28" t="s">
        <v>7189</v>
      </c>
      <c r="J427" s="26"/>
      <c r="K427" s="26"/>
      <c r="L427" s="26"/>
      <c r="M427" s="26"/>
      <c r="N427" s="26"/>
      <c r="O427" s="114"/>
      <c r="P427" s="26"/>
      <c r="Q427" s="26"/>
    </row>
    <row r="428" spans="1:17" ht="37.5" hidden="1" customHeight="1" x14ac:dyDescent="0.4">
      <c r="A428" s="114" t="str">
        <f>System資料複製!A428</f>
        <v>RTBM-57320</v>
      </c>
      <c r="B428" s="114" t="str">
        <f>System資料複製!B428</f>
        <v>StagePass</v>
      </c>
      <c r="C428" s="114" t="str">
        <f>System資料複製!C428</f>
        <v>SYS 5.1</v>
      </c>
      <c r="D428" s="138" t="str">
        <f>System資料複製!D428</f>
        <v>RTBM-57320 - During the development process, the system provides the possibility to make recordings on all defined interface ports without time limit directly to the PC. (REQ-0315101 A)</v>
      </c>
      <c r="E428" s="114" t="str">
        <f>System資料複製!E428</f>
        <v>RTBM-56634</v>
      </c>
      <c r="F428" s="114" t="str">
        <f>System資料複製!F428</f>
        <v>Audio signal reading in real-time and recording</v>
      </c>
      <c r="G428" s="140" t="str">
        <f>VLOOKUP(F428,Feature統計!A$3:B$130,2,FALSE)</f>
        <v>Xcall</v>
      </c>
      <c r="H428" s="114" t="str">
        <f>System資料複製!G428</f>
        <v>Medium</v>
      </c>
      <c r="I428" s="28" t="s">
        <v>7189</v>
      </c>
      <c r="J428" s="26"/>
      <c r="K428" s="26"/>
      <c r="L428" s="26"/>
      <c r="M428" s="26"/>
      <c r="N428" s="26"/>
      <c r="O428" s="114"/>
      <c r="P428" s="26"/>
      <c r="Q428" s="26"/>
    </row>
    <row r="429" spans="1:17" ht="37.5" hidden="1" customHeight="1" x14ac:dyDescent="0.4">
      <c r="A429" s="114" t="str">
        <f>System資料複製!A429</f>
        <v>RTBM-57321</v>
      </c>
      <c r="B429" s="114" t="str">
        <f>System資料複製!B429</f>
        <v>StagePass</v>
      </c>
      <c r="C429" s="114" t="str">
        <f>System資料複製!C429</f>
        <v>SYS 5.1</v>
      </c>
      <c r="D429" s="138" t="str">
        <f>System資料複製!D429</f>
        <v>RTBM-57321 - DI-R2 allows reading audio signals between algorithmic core system and audio signal output in real-time. (REQ-0315086 A)</v>
      </c>
      <c r="E429" s="114" t="str">
        <f>System資料複製!E429</f>
        <v>RTBM-56635</v>
      </c>
      <c r="F429" s="114" t="str">
        <f>System資料複製!F429</f>
        <v>Audio signal reading in real-time and recording</v>
      </c>
      <c r="G429" s="140" t="str">
        <f>VLOOKUP(F429,Feature統計!A$3:B$130,2,FALSE)</f>
        <v>Xcall</v>
      </c>
      <c r="H429" s="114" t="str">
        <f>System資料複製!G429</f>
        <v>Medium</v>
      </c>
      <c r="I429" s="28" t="s">
        <v>7189</v>
      </c>
      <c r="J429" s="26"/>
      <c r="K429" s="26"/>
      <c r="L429" s="26"/>
      <c r="M429" s="26"/>
      <c r="N429" s="26"/>
      <c r="O429" s="114"/>
      <c r="P429" s="26"/>
      <c r="Q429" s="26"/>
    </row>
    <row r="430" spans="1:17" ht="37.5" hidden="1" customHeight="1" x14ac:dyDescent="0.4">
      <c r="A430" s="114" t="str">
        <f>System資料複製!A430</f>
        <v>RTBM-57322</v>
      </c>
      <c r="B430" s="114" t="str">
        <f>System資料複製!B430</f>
        <v>StagePass</v>
      </c>
      <c r="C430" s="114" t="str">
        <f>System資料複製!C430</f>
        <v>SYS 5.1</v>
      </c>
      <c r="D430" s="138" t="str">
        <f>System資料複製!D430</f>
        <v>RTBM-57322 - DI-S2 allows reading audio signals between the A/D converter and the algorithmic core system in real-time. (REQ-0315072 B)</v>
      </c>
      <c r="E430" s="114" t="str">
        <f>System資料複製!E430</f>
        <v>RTBM-56636</v>
      </c>
      <c r="F430" s="114" t="str">
        <f>System資料複製!F430</f>
        <v>Audio signal reading in real-time and recording</v>
      </c>
      <c r="G430" s="140" t="str">
        <f>VLOOKUP(F430,Feature統計!A$3:B$130,2,FALSE)</f>
        <v>Xcall</v>
      </c>
      <c r="H430" s="114" t="str">
        <f>System資料複製!G430</f>
        <v>Medium</v>
      </c>
      <c r="I430" s="28" t="s">
        <v>7189</v>
      </c>
      <c r="J430" s="26"/>
      <c r="K430" s="26"/>
      <c r="L430" s="26"/>
      <c r="M430" s="26"/>
      <c r="N430" s="26"/>
      <c r="O430" s="114"/>
      <c r="P430" s="26"/>
      <c r="Q430" s="26"/>
    </row>
    <row r="431" spans="1:17" ht="37.5" hidden="1" customHeight="1" x14ac:dyDescent="0.4">
      <c r="A431" s="114" t="str">
        <f>System資料複製!A431</f>
        <v>RTBM-57324</v>
      </c>
      <c r="B431" s="114" t="str">
        <f>System資料複製!B431</f>
        <v>StagePass</v>
      </c>
      <c r="C431" s="114" t="str">
        <f>System資料複製!C431</f>
        <v>SYS 5.1</v>
      </c>
      <c r="D431" s="138" t="str">
        <f>System資料複製!D431</f>
        <v>RTBM-57324 - DI-R1 allows reading audio signals between speech decoder and algorithmic core system in real-time. (REQ-0315058 B)</v>
      </c>
      <c r="E431" s="114" t="str">
        <f>System資料複製!E431</f>
        <v>RTBM-56637</v>
      </c>
      <c r="F431" s="114" t="str">
        <f>System資料複製!F431</f>
        <v>Audio signal reading in real-time and recording</v>
      </c>
      <c r="G431" s="140" t="str">
        <f>VLOOKUP(F431,Feature統計!A$3:B$130,2,FALSE)</f>
        <v>Xcall</v>
      </c>
      <c r="H431" s="114" t="str">
        <f>System資料複製!G431</f>
        <v>Medium</v>
      </c>
      <c r="I431" s="28" t="s">
        <v>7189</v>
      </c>
      <c r="J431" s="26"/>
      <c r="K431" s="26"/>
      <c r="L431" s="26"/>
      <c r="M431" s="26"/>
      <c r="N431" s="26"/>
      <c r="O431" s="114"/>
      <c r="P431" s="26"/>
      <c r="Q431" s="26"/>
    </row>
    <row r="432" spans="1:17" ht="37.5" hidden="1" customHeight="1" x14ac:dyDescent="0.4">
      <c r="A432" s="114" t="str">
        <f>System資料複製!A432</f>
        <v>RTBM-57325</v>
      </c>
      <c r="B432" s="114" t="str">
        <f>System資料複製!B432</f>
        <v>StagePass</v>
      </c>
      <c r="C432" s="114" t="str">
        <f>System資料複製!C432</f>
        <v>SYS 5.1</v>
      </c>
      <c r="D432" s="138" t="str">
        <f>System資料複製!D432</f>
        <v>RTBM-57325 - DI-S1 allows reading audio signals between algorithmic core system and speech encoder in real-time. (REQ-0315043 B)</v>
      </c>
      <c r="E432" s="114" t="str">
        <f>System資料複製!E432</f>
        <v>RTBM-56638</v>
      </c>
      <c r="F432" s="114" t="str">
        <f>System資料複製!F432</f>
        <v>Audio signal reading in real-time and recording</v>
      </c>
      <c r="G432" s="140" t="str">
        <f>VLOOKUP(F432,Feature統計!A$3:B$130,2,FALSE)</f>
        <v>Xcall</v>
      </c>
      <c r="H432" s="114" t="str">
        <f>System資料複製!G432</f>
        <v>Medium</v>
      </c>
      <c r="I432" s="28" t="s">
        <v>7189</v>
      </c>
      <c r="J432" s="26"/>
      <c r="K432" s="26"/>
      <c r="L432" s="26"/>
      <c r="M432" s="26"/>
      <c r="N432" s="26"/>
      <c r="O432" s="114"/>
      <c r="P432" s="26"/>
      <c r="Q432" s="26"/>
    </row>
    <row r="433" spans="1:17" ht="37.5" hidden="1" customHeight="1" x14ac:dyDescent="0.4">
      <c r="A433" s="114" t="str">
        <f>System資料複製!A433</f>
        <v>RTBM-57326</v>
      </c>
      <c r="B433" s="114" t="str">
        <f>System資料複製!B433</f>
        <v>StagePass</v>
      </c>
      <c r="C433" s="114" t="str">
        <f>System資料複製!C433</f>
        <v>SYS 5.1</v>
      </c>
      <c r="D433" s="138" t="str">
        <f>System資料複製!D433</f>
        <v>RTBM-57326 - The digital interfaces have to be accessible by tuning tool and by engineering mode. (REQ-0315026 A)</v>
      </c>
      <c r="E433" s="114" t="str">
        <f>System資料複製!E433</f>
        <v>RTBM-56639</v>
      </c>
      <c r="F433" s="114" t="str">
        <f>System資料複製!F433</f>
        <v>Tune mode physical interface and export</v>
      </c>
      <c r="G433" s="140" t="str">
        <f>VLOOKUP(F433,Feature統計!A$3:B$130,2,FALSE)</f>
        <v>Connectivity</v>
      </c>
      <c r="H433" s="114" t="str">
        <f>System資料複製!G433</f>
        <v>Medium</v>
      </c>
      <c r="I433" s="28" t="s">
        <v>7189</v>
      </c>
      <c r="J433" s="26"/>
      <c r="K433" s="26"/>
      <c r="L433" s="26"/>
      <c r="M433" s="26"/>
      <c r="N433" s="26"/>
      <c r="O433" s="114"/>
      <c r="P433" s="26"/>
      <c r="Q433" s="26"/>
    </row>
    <row r="434" spans="1:17" ht="37.5" hidden="1" customHeight="1" x14ac:dyDescent="0.4">
      <c r="A434" s="114" t="str">
        <f>System資料複製!A434</f>
        <v>RTBM-57170</v>
      </c>
      <c r="B434" s="114" t="str">
        <f>System資料複製!B434</f>
        <v>StagePass</v>
      </c>
      <c r="C434" s="114" t="str">
        <f>System資料複製!C434</f>
        <v>SYS 5.1</v>
      </c>
      <c r="D434" s="138" t="str">
        <f>System資料複製!D434</f>
        <v>RTBM-57170 - COMPONENT OUTPUT REQUIREMENTS_Audio management_ECNR_Function blocks_parameter of Compressor in Receiving (REQ-0315194 B)</v>
      </c>
      <c r="E434" s="114" t="str">
        <f>System資料複製!E434</f>
        <v>RTBM-56640</v>
      </c>
      <c r="F434" s="114" t="str">
        <f>System資料複製!F434</f>
        <v>Audio function - Compressor</v>
      </c>
      <c r="G434" s="140" t="str">
        <f>VLOOKUP(F434,Feature統計!A$3:B$130,2,FALSE)</f>
        <v>Xcall</v>
      </c>
      <c r="H434" s="114" t="str">
        <f>System資料複製!G434</f>
        <v>Medium</v>
      </c>
      <c r="I434" s="28" t="s">
        <v>7189</v>
      </c>
      <c r="J434" s="26"/>
      <c r="K434" s="26"/>
      <c r="L434" s="26"/>
      <c r="M434" s="26"/>
      <c r="N434" s="26"/>
      <c r="O434" s="114"/>
      <c r="P434" s="26"/>
      <c r="Q434" s="26"/>
    </row>
    <row r="435" spans="1:17" ht="37.5" hidden="1" customHeight="1" x14ac:dyDescent="0.4">
      <c r="A435" s="114" t="str">
        <f>System資料複製!A435</f>
        <v>RTBM-57167</v>
      </c>
      <c r="B435" s="114" t="str">
        <f>System資料複製!B435</f>
        <v>StagePass</v>
      </c>
      <c r="C435" s="114" t="str">
        <f>System資料複製!C435</f>
        <v>SYS 5.1</v>
      </c>
      <c r="D435" s="138" t="str">
        <f>System資料複製!D435</f>
        <v>RTBM-57167 - COMPONENT OUTPUT REQUIREMENTS_Audio management_ECNR_Function blocks_Compressor-Limiter in downlink (REQ-0315192 A)</v>
      </c>
      <c r="E435" s="114" t="str">
        <f>System資料複製!E435</f>
        <v>RTBM-56641</v>
      </c>
      <c r="F435" s="114" t="str">
        <f>System資料複製!F435</f>
        <v>Audio function - Compressor</v>
      </c>
      <c r="G435" s="140" t="str">
        <f>VLOOKUP(F435,Feature統計!A$3:B$130,2,FALSE)</f>
        <v>Xcall</v>
      </c>
      <c r="H435" s="114" t="str">
        <f>System資料複製!G435</f>
        <v>Medium</v>
      </c>
      <c r="I435" s="28" t="s">
        <v>7189</v>
      </c>
      <c r="J435" s="26"/>
      <c r="K435" s="26"/>
      <c r="L435" s="26"/>
      <c r="M435" s="26"/>
      <c r="N435" s="26"/>
      <c r="O435" s="114"/>
      <c r="P435" s="26"/>
      <c r="Q435" s="26"/>
    </row>
    <row r="436" spans="1:17" ht="37.5" hidden="1" customHeight="1" x14ac:dyDescent="0.4">
      <c r="A436" s="114" t="str">
        <f>System資料複製!A436</f>
        <v>RTBM-57165</v>
      </c>
      <c r="B436" s="114" t="str">
        <f>System資料複製!B436</f>
        <v>StagePass</v>
      </c>
      <c r="C436" s="114" t="str">
        <f>System資料複製!C436</f>
        <v>SYS 5.1</v>
      </c>
      <c r="D436" s="138" t="str">
        <f>System資料複製!D436</f>
        <v>RTBM-57165 - COMPONENT OUTPUT REQUIREMENTS_Audio management_ECNR_Function blocks_parameter of Compressor in Sending (REQ-0315191 B)</v>
      </c>
      <c r="E436" s="114" t="str">
        <f>System資料複製!E436</f>
        <v>RTBM-56642</v>
      </c>
      <c r="F436" s="114" t="str">
        <f>System資料複製!F436</f>
        <v>Audio function - Compressor</v>
      </c>
      <c r="G436" s="140" t="str">
        <f>VLOOKUP(F436,Feature統計!A$3:B$130,2,FALSE)</f>
        <v>Xcall</v>
      </c>
      <c r="H436" s="114" t="str">
        <f>System資料複製!G436</f>
        <v>Medium</v>
      </c>
      <c r="I436" s="28" t="s">
        <v>7189</v>
      </c>
      <c r="J436" s="26"/>
      <c r="K436" s="26"/>
      <c r="L436" s="26"/>
      <c r="M436" s="26"/>
      <c r="N436" s="26"/>
      <c r="O436" s="114"/>
      <c r="P436" s="26"/>
      <c r="Q436" s="26"/>
    </row>
    <row r="437" spans="1:17" ht="37.5" hidden="1" customHeight="1" x14ac:dyDescent="0.4">
      <c r="A437" s="114" t="str">
        <f>System資料複製!A437</f>
        <v>RTBM-57164</v>
      </c>
      <c r="B437" s="114" t="str">
        <f>System資料複製!B437</f>
        <v>StagePass</v>
      </c>
      <c r="C437" s="114" t="str">
        <f>System資料複製!C437</f>
        <v>SYS 5.1</v>
      </c>
      <c r="D437" s="138" t="str">
        <f>System資料複製!D437</f>
        <v>RTBM-57164 - COMPONENT OUTPUT REQUIREMENTS_Audio management_ECNR_Function blocks_Compressor-Limiter in uplink (REQ-0315190 A)</v>
      </c>
      <c r="E437" s="114" t="str">
        <f>System資料複製!E437</f>
        <v>RTBM-56643</v>
      </c>
      <c r="F437" s="114" t="str">
        <f>System資料複製!F437</f>
        <v>Audio function - Compressor</v>
      </c>
      <c r="G437" s="140" t="str">
        <f>VLOOKUP(F437,Feature統計!A$3:B$130,2,FALSE)</f>
        <v>Xcall</v>
      </c>
      <c r="H437" s="114" t="str">
        <f>System資料複製!G437</f>
        <v>Medium</v>
      </c>
      <c r="I437" s="28" t="s">
        <v>7189</v>
      </c>
      <c r="J437" s="26"/>
      <c r="K437" s="26"/>
      <c r="L437" s="26"/>
      <c r="M437" s="26"/>
      <c r="N437" s="26"/>
      <c r="O437" s="114"/>
      <c r="P437" s="26"/>
      <c r="Q437" s="26"/>
    </row>
    <row r="438" spans="1:17" ht="37.5" hidden="1" customHeight="1" x14ac:dyDescent="0.4">
      <c r="A438" s="114" t="str">
        <f>System資料複製!A438</f>
        <v>RTBM-57174</v>
      </c>
      <c r="B438" s="114" t="str">
        <f>System資料複製!B438</f>
        <v>StagePass</v>
      </c>
      <c r="C438" s="114" t="str">
        <f>System資料複製!C438</f>
        <v>SYS 5.1</v>
      </c>
      <c r="D438" s="138" t="str">
        <f>System資料複製!D438</f>
        <v>RTBM-57174 - COMPONENT OUTPUT REQUIREMENTS_Audio management_ECNR_Function blocks_Comfort Noise (REQ-0315163 A)</v>
      </c>
      <c r="E438" s="114" t="str">
        <f>System資料複製!E438</f>
        <v>RTBM-56644</v>
      </c>
      <c r="F438" s="114" t="str">
        <f>System資料複製!F438</f>
        <v>Audio Comfort Noise</v>
      </c>
      <c r="G438" s="140" t="str">
        <f>VLOOKUP(F438,Feature統計!A$3:B$130,2,FALSE)</f>
        <v>Xcall</v>
      </c>
      <c r="H438" s="114" t="str">
        <f>System資料複製!G438</f>
        <v>Medium</v>
      </c>
      <c r="I438" s="28" t="s">
        <v>7189</v>
      </c>
      <c r="J438" s="26"/>
      <c r="K438" s="26"/>
      <c r="L438" s="26"/>
      <c r="M438" s="26"/>
      <c r="N438" s="26"/>
      <c r="O438" s="114"/>
      <c r="P438" s="26"/>
      <c r="Q438" s="26"/>
    </row>
    <row r="439" spans="1:17" ht="37.5" hidden="1" customHeight="1" x14ac:dyDescent="0.4">
      <c r="A439" s="114" t="str">
        <f>System資料複製!A439</f>
        <v>RTBM-57177</v>
      </c>
      <c r="B439" s="114" t="str">
        <f>System資料複製!B439</f>
        <v>StagePass</v>
      </c>
      <c r="C439" s="114" t="str">
        <f>System資料複製!C439</f>
        <v>SYS 5.1</v>
      </c>
      <c r="D439" s="138" t="str">
        <f>System資料複製!D439</f>
        <v>RTBM-57177 - COMPONENT OUTPUT REQUIREMENTS_Audio management_ECNR_Function blocks_NR in uplink patch (Noise Reduction) (REQ-0315194 B)</v>
      </c>
      <c r="E439" s="114" t="str">
        <f>System資料複製!E439</f>
        <v>RTBM-56645</v>
      </c>
      <c r="F439" s="114" t="str">
        <f>System資料複製!F439</f>
        <v>Audio function requirement - AEC_AES</v>
      </c>
      <c r="G439" s="140" t="str">
        <f>VLOOKUP(F439,Feature統計!A$3:B$130,2,FALSE)</f>
        <v>Xcall</v>
      </c>
      <c r="H439" s="114" t="str">
        <f>System資料複製!G439</f>
        <v>Medium</v>
      </c>
      <c r="I439" s="28" t="s">
        <v>7189</v>
      </c>
      <c r="J439" s="26"/>
      <c r="K439" s="26"/>
      <c r="L439" s="26"/>
      <c r="M439" s="26"/>
      <c r="N439" s="26"/>
      <c r="O439" s="114"/>
      <c r="P439" s="26"/>
      <c r="Q439" s="26"/>
    </row>
    <row r="440" spans="1:17" ht="37.5" hidden="1" customHeight="1" x14ac:dyDescent="0.4">
      <c r="A440" s="114" t="str">
        <f>System資料複製!A440</f>
        <v>RTBM-57182</v>
      </c>
      <c r="B440" s="114" t="str">
        <f>System資料複製!B440</f>
        <v>StagePass</v>
      </c>
      <c r="C440" s="114" t="str">
        <f>System資料複製!C440</f>
        <v>SYS 5.1</v>
      </c>
      <c r="D440" s="138" t="str">
        <f>System資料複製!D440</f>
        <v>RTBM-57182 - The IVS shall manage the microphone and loudspeaker preamplification with two calibration parameters (REQ-0481774 A)</v>
      </c>
      <c r="E440" s="114" t="str">
        <f>System資料複製!E440</f>
        <v>RTBM-56646</v>
      </c>
      <c r="F440" s="114" t="str">
        <f>System資料複製!F440</f>
        <v>Audio microphone/louderspeaker input/out</v>
      </c>
      <c r="G440" s="140" t="str">
        <f>VLOOKUP(F440,Feature統計!A$3:B$130,2,FALSE)</f>
        <v>Xcall</v>
      </c>
      <c r="H440" s="114" t="str">
        <f>System資料複製!G440</f>
        <v>Medium</v>
      </c>
      <c r="I440" s="28" t="s">
        <v>7189</v>
      </c>
      <c r="J440" s="26"/>
      <c r="K440" s="26"/>
      <c r="L440" s="26"/>
      <c r="M440" s="26"/>
      <c r="N440" s="26"/>
      <c r="O440" s="114"/>
      <c r="P440" s="26"/>
      <c r="Q440" s="26"/>
    </row>
    <row r="441" spans="1:17" ht="37.5" hidden="1" customHeight="1" x14ac:dyDescent="0.4">
      <c r="A441" s="114" t="str">
        <f>System資料複製!A441</f>
        <v>RTBM-57207</v>
      </c>
      <c r="B441" s="114" t="str">
        <f>System資料複製!B441</f>
        <v>StagePass</v>
      </c>
      <c r="C441" s="114" t="str">
        <f>System資料複製!C441</f>
        <v>SYS 5.1</v>
      </c>
      <c r="D441" s="138" t="str">
        <f>System資料複製!D441</f>
        <v>RTBM-57207 - The TCU shall be able to generate a sound for an audio test in Internal loudspeaker (REQ-0595269 A)</v>
      </c>
      <c r="E441" s="114" t="str">
        <f>System資料複製!E441</f>
        <v>RTBM-56649</v>
      </c>
      <c r="F441" s="114" t="str">
        <f>System資料複製!F441</f>
        <v>Audio microphone/louderspeaker input/out</v>
      </c>
      <c r="G441" s="140" t="str">
        <f>VLOOKUP(F441,Feature統計!A$3:B$130,2,FALSE)</f>
        <v>Xcall</v>
      </c>
      <c r="H441" s="114" t="str">
        <f>System資料複製!G441</f>
        <v>Medium</v>
      </c>
      <c r="I441" s="28" t="s">
        <v>7189</v>
      </c>
      <c r="J441" s="26"/>
      <c r="K441" s="26"/>
      <c r="L441" s="26"/>
      <c r="M441" s="26"/>
      <c r="N441" s="26"/>
      <c r="O441" s="114"/>
      <c r="P441" s="26"/>
      <c r="Q441" s="26"/>
    </row>
    <row r="442" spans="1:17" ht="37.5" hidden="1" customHeight="1" x14ac:dyDescent="0.4">
      <c r="A442" s="114" t="str">
        <f>System資料複製!A442</f>
        <v>RTBM-58390</v>
      </c>
      <c r="B442" s="114" t="str">
        <f>System資料複製!B442</f>
        <v>Pass</v>
      </c>
      <c r="C442" s="114" t="str">
        <f>System資料複製!C442</f>
        <v>SYS 5.1</v>
      </c>
      <c r="D442" s="138" t="str">
        <f>System資料複製!D442</f>
        <v>RTBM-58390 - When using the BuB, the TCU shall supply the following items (REQ-0495403 B)</v>
      </c>
      <c r="E442" s="114" t="str">
        <f>System資料複製!E442</f>
        <v>RTBM-56656</v>
      </c>
      <c r="F442" s="114" t="str">
        <f>System資料複製!F442</f>
        <v>Backup Battery Handle</v>
      </c>
      <c r="G442" s="140" t="str">
        <f>VLOOKUP(F442,Feature統計!A$3:B$130,2,FALSE)</f>
        <v>Quality</v>
      </c>
      <c r="H442" s="114" t="str">
        <f>System資料複製!G442</f>
        <v>Medium</v>
      </c>
      <c r="I442" s="28" t="s">
        <v>7189</v>
      </c>
      <c r="J442" s="26"/>
      <c r="K442" s="26"/>
      <c r="L442" s="26"/>
      <c r="M442" s="26"/>
      <c r="N442" s="26"/>
      <c r="O442" s="114"/>
      <c r="P442" s="26"/>
      <c r="Q442" s="26"/>
    </row>
    <row r="443" spans="1:17" ht="37.5" hidden="1" customHeight="1" x14ac:dyDescent="0.4">
      <c r="A443" s="114" t="str">
        <f>System資料複製!A443</f>
        <v>RTBM-44209</v>
      </c>
      <c r="B443" s="114" t="str">
        <f>System資料複製!B443</f>
        <v>Pass</v>
      </c>
      <c r="C443" s="114" t="str">
        <f>System資料複製!C443</f>
        <v>SYS 5.1</v>
      </c>
      <c r="D443" s="138" t="str">
        <f>System資料複製!D443</f>
        <v>RTBM-44209 - For audio eCall requirements, TCU shall be compatible with the Japan Ecall requirements such described in the xCall specification [RSP-0001242], on Backup Battery power, using the unique dedicated microphone. (REQ-0524077 B)</v>
      </c>
      <c r="E443" s="114" t="str">
        <f>System資料複製!E443</f>
        <v>RTBM-56657</v>
      </c>
      <c r="F443" s="114" t="str">
        <f>System資料複製!F443</f>
        <v>Product compatible to customer specification</v>
      </c>
      <c r="G443" s="140" t="str">
        <f>VLOOKUP(F443,Feature統計!A$3:B$130,2,FALSE)</f>
        <v>Connectivity</v>
      </c>
      <c r="H443" s="114" t="str">
        <f>System資料複製!G443</f>
        <v>Low</v>
      </c>
      <c r="I443" s="28" t="s">
        <v>7189</v>
      </c>
      <c r="J443" s="26"/>
      <c r="K443" s="26"/>
      <c r="L443" s="26"/>
      <c r="M443" s="26"/>
      <c r="N443" s="26"/>
      <c r="O443" s="114"/>
      <c r="P443" s="26"/>
      <c r="Q443" s="26"/>
    </row>
    <row r="444" spans="1:17" ht="37.5" hidden="1" customHeight="1" x14ac:dyDescent="0.4">
      <c r="A444" s="114" t="str">
        <f>System資料複製!A444</f>
        <v>RTBM-44207</v>
      </c>
      <c r="B444" s="114" t="str">
        <f>System資料複製!B444</f>
        <v>Reviewed</v>
      </c>
      <c r="C444" s="114" t="str">
        <f>System資料複製!C444</f>
        <v>SYS 5.1</v>
      </c>
      <c r="D444" s="138" t="str">
        <f>System資料複製!D444</f>
        <v>RTBM-44207 - For audio eCall requirements, TCU shall be compatible with the Korean Ecall requirements such described in the xCall specification [RSP-0001242], on Backup Battery power, using the unique dedicated microphone. (REQ-0524073 B)</v>
      </c>
      <c r="E444" s="114" t="str">
        <f>System資料複製!E444</f>
        <v>RTBM-56658</v>
      </c>
      <c r="F444" s="114" t="str">
        <f>System資料複製!F444</f>
        <v>Out of scope</v>
      </c>
      <c r="G444" s="140" t="e">
        <f>VLOOKUP(F444,Feature統計!A$3:B$130,2,FALSE)</f>
        <v>#N/A</v>
      </c>
      <c r="H444" s="114" t="str">
        <f>System資料複製!G444</f>
        <v>Medium</v>
      </c>
      <c r="I444" s="28" t="s">
        <v>7189</v>
      </c>
      <c r="J444" s="26"/>
      <c r="K444" s="26"/>
      <c r="L444" s="26"/>
      <c r="M444" s="26"/>
      <c r="N444" s="26"/>
      <c r="O444" s="114"/>
      <c r="P444" s="26"/>
      <c r="Q444" s="26"/>
    </row>
    <row r="445" spans="1:17" ht="37.5" hidden="1" customHeight="1" x14ac:dyDescent="0.4">
      <c r="A445" s="114" t="str">
        <f>System資料複製!A445</f>
        <v>RTBM-44205</v>
      </c>
      <c r="B445" s="114" t="str">
        <f>System資料複製!B445</f>
        <v>Reviewed</v>
      </c>
      <c r="C445" s="114" t="str">
        <f>System資料複製!C445</f>
        <v>SYS 5.1</v>
      </c>
      <c r="D445" s="138" t="str">
        <f>System資料複製!D445</f>
        <v>RTBM-44205 - For audio eCall requirements, TCU shall be compatible with the China Ecall requirements such described in the xCall specification [RSP-0001242], on Backup Battery power, using the unique dedicated microphone. (REQ-0495568 B)</v>
      </c>
      <c r="E445" s="114" t="str">
        <f>System資料複製!E445</f>
        <v>RTBM-56659</v>
      </c>
      <c r="F445" s="114" t="str">
        <f>System資料複製!F445</f>
        <v>Out of scope</v>
      </c>
      <c r="G445" s="140" t="e">
        <f>VLOOKUP(F445,Feature統計!A$3:B$130,2,FALSE)</f>
        <v>#N/A</v>
      </c>
      <c r="H445" s="114" t="str">
        <f>System資料複製!G445</f>
        <v>Medium</v>
      </c>
      <c r="I445" s="28" t="s">
        <v>7189</v>
      </c>
      <c r="J445" s="26"/>
      <c r="K445" s="26"/>
      <c r="L445" s="26"/>
      <c r="M445" s="26"/>
      <c r="N445" s="26"/>
      <c r="O445" s="114"/>
      <c r="P445" s="26"/>
      <c r="Q445" s="26"/>
    </row>
    <row r="446" spans="1:17" ht="37.5" hidden="1" customHeight="1" x14ac:dyDescent="0.4">
      <c r="A446" s="114" t="str">
        <f>System資料複製!A446</f>
        <v>RTBM-44199</v>
      </c>
      <c r="B446" s="114" t="str">
        <f>System資料複製!B446</f>
        <v>Pass</v>
      </c>
      <c r="C446" s="114" t="str">
        <f>System資料複製!C446</f>
        <v>SYS 5.1</v>
      </c>
      <c r="D446" s="138" t="str">
        <f>System資料複製!D446</f>
        <v>RTBM-44199 - The TCU integrates a speaker associated to an embedded amplifier allowing the audio output. The acoustic pressure required is 90dB at least measured in free field at 0,5 meter. This level is reached in a conversation without echo or Larsen (REQ-0595251 A)</v>
      </c>
      <c r="E446" s="114" t="str">
        <f>System資料複製!E446</f>
        <v>RTBM-56662</v>
      </c>
      <c r="F446" s="114" t="str">
        <f>System資料複製!F446</f>
        <v>Audio measurement</v>
      </c>
      <c r="G446" s="140" t="str">
        <f>VLOOKUP(F446,Feature統計!A$3:B$130,2,FALSE)</f>
        <v>Xcall</v>
      </c>
      <c r="H446" s="114" t="str">
        <f>System資料複製!G446</f>
        <v>Medium</v>
      </c>
      <c r="I446" s="28" t="s">
        <v>7189</v>
      </c>
      <c r="J446" s="26"/>
      <c r="K446" s="26"/>
      <c r="L446" s="26"/>
      <c r="M446" s="26"/>
      <c r="N446" s="26"/>
      <c r="O446" s="114" t="s">
        <v>7192</v>
      </c>
      <c r="P446" s="26"/>
      <c r="Q446" s="26"/>
    </row>
    <row r="447" spans="1:17" ht="37.5" hidden="1" customHeight="1" x14ac:dyDescent="0.4">
      <c r="A447" s="114" t="str">
        <f>System資料複製!A447</f>
        <v>RTBM-57291</v>
      </c>
      <c r="B447" s="114" t="str">
        <f>System資料複製!B447</f>
        <v>StagePass</v>
      </c>
      <c r="C447" s="114" t="str">
        <f>System資料複製!C447</f>
        <v>SYS 5.1</v>
      </c>
      <c r="D447" s="138" t="str">
        <f>System資料複製!D447</f>
        <v>RTBM-57291 - OUTPUT REQUIREMENTS_Performance requirements_Tuning Sub-function_Phone tuning (REQ-0417097 A)</v>
      </c>
      <c r="E447" s="114" t="str">
        <f>System資料複製!E447</f>
        <v>RTBM-56668</v>
      </c>
      <c r="F447" s="114" t="str">
        <f>System資料複製!F447</f>
        <v>Tuning tool function requirement</v>
      </c>
      <c r="G447" s="140" t="str">
        <f>VLOOKUP(F447,Feature統計!A$3:B$130,2,FALSE)</f>
        <v>Xcall</v>
      </c>
      <c r="H447" s="114" t="str">
        <f>System資料複製!G447</f>
        <v>Medium</v>
      </c>
      <c r="I447" s="28" t="s">
        <v>7189</v>
      </c>
      <c r="J447" s="26"/>
      <c r="K447" s="26"/>
      <c r="L447" s="26"/>
      <c r="M447" s="26"/>
      <c r="N447" s="26"/>
      <c r="O447" s="114"/>
      <c r="P447" s="26"/>
      <c r="Q447" s="26"/>
    </row>
    <row r="448" spans="1:17" ht="37.5" hidden="1" customHeight="1" x14ac:dyDescent="0.4">
      <c r="A448" s="114" t="str">
        <f>System資料複製!A448</f>
        <v>RTBM-57296</v>
      </c>
      <c r="B448" s="114" t="str">
        <f>System資料複製!B448</f>
        <v>StagePass</v>
      </c>
      <c r="C448" s="114" t="str">
        <f>System資料複製!C448</f>
        <v>SYS 5.1</v>
      </c>
      <c r="D448" s="138" t="str">
        <f>System資料複製!D448</f>
        <v>RTBM-57296 - OUTPUT REQUIREMENTS_Performance requirements_Tuning Sub-function_Phone tuning (REQ-0417094 A)</v>
      </c>
      <c r="E448" s="114" t="str">
        <f>System資料複製!E448</f>
        <v>RTBM-56669</v>
      </c>
      <c r="F448" s="114" t="str">
        <f>System資料複製!F448</f>
        <v>Tuning tool function requirement - Gain</v>
      </c>
      <c r="G448" s="140" t="str">
        <f>VLOOKUP(F448,Feature統計!A$3:B$130,2,FALSE)</f>
        <v>Xcall</v>
      </c>
      <c r="H448" s="114" t="str">
        <f>System資料複製!G448</f>
        <v>Medium</v>
      </c>
      <c r="I448" s="28" t="s">
        <v>7189</v>
      </c>
      <c r="J448" s="26"/>
      <c r="K448" s="26"/>
      <c r="L448" s="26"/>
      <c r="M448" s="26"/>
      <c r="N448" s="26"/>
      <c r="O448" s="114"/>
      <c r="P448" s="26"/>
      <c r="Q448" s="26"/>
    </row>
    <row r="449" spans="1:17" ht="37.5" hidden="1" customHeight="1" x14ac:dyDescent="0.4">
      <c r="A449" s="114" t="str">
        <f>System資料複製!A449</f>
        <v>RTBM-57304</v>
      </c>
      <c r="B449" s="114" t="str">
        <f>System資料複製!B449</f>
        <v>StagePass</v>
      </c>
      <c r="C449" s="114" t="str">
        <f>System資料複製!C449</f>
        <v>SYS 5.1</v>
      </c>
      <c r="D449" s="138" t="str">
        <f>System資料複製!D449</f>
        <v>RTBM-57304 - The tuning tool shall be able to start an automatic process to perform the anti-echo delay (REQ-0417093 A)</v>
      </c>
      <c r="E449" s="114" t="str">
        <f>System資料複製!E449</f>
        <v>RTBM-56670</v>
      </c>
      <c r="F449" s="114" t="str">
        <f>System資料複製!F449</f>
        <v>Audio function requirement - AEC_AES</v>
      </c>
      <c r="G449" s="140" t="str">
        <f>VLOOKUP(F449,Feature統計!A$3:B$130,2,FALSE)</f>
        <v>Xcall</v>
      </c>
      <c r="H449" s="114" t="str">
        <f>System資料複製!G449</f>
        <v>Medium</v>
      </c>
      <c r="I449" s="28" t="s">
        <v>7189</v>
      </c>
      <c r="J449" s="26"/>
      <c r="K449" s="26"/>
      <c r="L449" s="26"/>
      <c r="M449" s="26"/>
      <c r="N449" s="26"/>
      <c r="O449" s="114"/>
      <c r="P449" s="26"/>
      <c r="Q449" s="26"/>
    </row>
    <row r="450" spans="1:17" ht="37.5" hidden="1" customHeight="1" x14ac:dyDescent="0.4">
      <c r="A450" s="114" t="str">
        <f>System資料複製!A450</f>
        <v>RTBM-57305</v>
      </c>
      <c r="B450" s="114" t="str">
        <f>System資料複製!B450</f>
        <v>On-going</v>
      </c>
      <c r="C450" s="114" t="str">
        <f>System資料複製!C450</f>
        <v>SYS 5.1</v>
      </c>
      <c r="D450" s="138" t="str">
        <f>System資料複製!D450</f>
        <v>RTBM-57305 - The Part shall secure WIFI connection with external Tuning tool by using WPA2 (REQ-0417080 B)</v>
      </c>
      <c r="E450" s="114" t="str">
        <f>System資料複製!E450</f>
        <v>RTBM-56671</v>
      </c>
      <c r="F450" s="114" t="str">
        <f>System資料複製!F450</f>
        <v>Out of scope</v>
      </c>
      <c r="G450" s="140" t="e">
        <f>VLOOKUP(F450,Feature統計!A$3:B$130,2,FALSE)</f>
        <v>#N/A</v>
      </c>
      <c r="H450" s="114" t="str">
        <f>System資料複製!G450</f>
        <v>Medium</v>
      </c>
      <c r="I450" s="28" t="s">
        <v>7189</v>
      </c>
      <c r="J450" s="26"/>
      <c r="K450" s="26"/>
      <c r="L450" s="26"/>
      <c r="M450" s="26"/>
      <c r="N450" s="26"/>
      <c r="O450" s="114"/>
      <c r="P450" s="26"/>
      <c r="Q450" s="26"/>
    </row>
    <row r="451" spans="1:17" ht="37.5" hidden="1" customHeight="1" x14ac:dyDescent="0.4">
      <c r="A451" s="114" t="str">
        <f>System資料複製!A451</f>
        <v>RTBM-57294</v>
      </c>
      <c r="B451" s="114" t="str">
        <f>System資料複製!B451</f>
        <v>StagePass</v>
      </c>
      <c r="C451" s="114" t="str">
        <f>System資料複製!C451</f>
        <v>SYS 5.1</v>
      </c>
      <c r="D451" s="138" t="str">
        <f>System資料複製!D451</f>
        <v>RTBM-57294 - Tune Mode shall be capable to load/save vehicle projects (first level group), presets (second level group) and sub-presets (single data) (REQ-0417054 A)</v>
      </c>
      <c r="E451" s="114" t="str">
        <f>System資料複製!E451</f>
        <v>RTBM-56672</v>
      </c>
      <c r="F451" s="114" t="str">
        <f>System資料複製!F451</f>
        <v>Tuning mode function requirement</v>
      </c>
      <c r="G451" s="140" t="str">
        <f>VLOOKUP(F451,Feature統計!A$3:B$130,2,FALSE)</f>
        <v>Broadcast</v>
      </c>
      <c r="H451" s="114" t="str">
        <f>System資料複製!G451</f>
        <v>Medium</v>
      </c>
      <c r="I451" s="28" t="s">
        <v>7189</v>
      </c>
      <c r="J451" s="26"/>
      <c r="K451" s="26"/>
      <c r="L451" s="26"/>
      <c r="M451" s="26"/>
      <c r="N451" s="26"/>
      <c r="O451" s="114"/>
      <c r="P451" s="26"/>
      <c r="Q451" s="26"/>
    </row>
    <row r="452" spans="1:17" ht="37.5" hidden="1" customHeight="1" x14ac:dyDescent="0.4">
      <c r="A452" s="114" t="str">
        <f>System資料複製!A452</f>
        <v>RTBM-57289</v>
      </c>
      <c r="B452" s="114" t="str">
        <f>System資料複製!B452</f>
        <v>StagePass</v>
      </c>
      <c r="C452" s="114" t="str">
        <f>System資料複製!C452</f>
        <v>SYS 5.1</v>
      </c>
      <c r="D452" s="138" t="str">
        <f>System資料複製!D452</f>
        <v>RTBM-57289 - Tune Mode shall be accessible only by the Tuning tool delivered with The Part (REQ-0417053 B)</v>
      </c>
      <c r="E452" s="114" t="str">
        <f>System資料複製!E452</f>
        <v>RTBM-56673</v>
      </c>
      <c r="F452" s="114" t="str">
        <f>System資料複製!F452</f>
        <v>Tuning mode function requirement</v>
      </c>
      <c r="G452" s="140" t="str">
        <f>VLOOKUP(F452,Feature統計!A$3:B$130,2,FALSE)</f>
        <v>Broadcast</v>
      </c>
      <c r="H452" s="114" t="str">
        <f>System資料複製!G452</f>
        <v>Medium</v>
      </c>
      <c r="I452" s="28" t="s">
        <v>7189</v>
      </c>
      <c r="J452" s="26"/>
      <c r="K452" s="26"/>
      <c r="L452" s="26"/>
      <c r="M452" s="26"/>
      <c r="N452" s="26"/>
      <c r="O452" s="114"/>
      <c r="P452" s="26"/>
      <c r="Q452" s="26"/>
    </row>
    <row r="453" spans="1:17" ht="37.5" hidden="1" customHeight="1" x14ac:dyDescent="0.4">
      <c r="A453" s="114" t="str">
        <f>System資料複製!A453</f>
        <v>RTBM-57288</v>
      </c>
      <c r="B453" s="114" t="str">
        <f>System資料複製!B453</f>
        <v>StagePass</v>
      </c>
      <c r="C453" s="114" t="str">
        <f>System資料複製!C453</f>
        <v>SYS 5.1</v>
      </c>
      <c r="D453" s="138" t="str">
        <f>System資料複製!D453</f>
        <v>RTBM-57288 - The Part shall be able to load some groups of tuned datas from a Tuning tool. (REQ-0417086 B)</v>
      </c>
      <c r="E453" s="114" t="str">
        <f>System資料複製!E453</f>
        <v>RTBM-56674</v>
      </c>
      <c r="F453" s="114" t="str">
        <f>System資料複製!F453</f>
        <v>Tuning tool function requirement</v>
      </c>
      <c r="G453" s="140" t="str">
        <f>VLOOKUP(F453,Feature統計!A$3:B$130,2,FALSE)</f>
        <v>Xcall</v>
      </c>
      <c r="H453" s="114" t="str">
        <f>System資料複製!G453</f>
        <v>Medium</v>
      </c>
      <c r="I453" s="28" t="s">
        <v>7189</v>
      </c>
      <c r="J453" s="26"/>
      <c r="K453" s="26"/>
      <c r="L453" s="26"/>
      <c r="M453" s="26"/>
      <c r="N453" s="26"/>
      <c r="O453" s="114"/>
      <c r="P453" s="26"/>
      <c r="Q453" s="26"/>
    </row>
    <row r="454" spans="1:17" ht="37.5" hidden="1" customHeight="1" x14ac:dyDescent="0.4">
      <c r="A454" s="114" t="str">
        <f>System資料複製!A454</f>
        <v>RTBM-57287</v>
      </c>
      <c r="B454" s="114" t="str">
        <f>System資料複製!B454</f>
        <v>StagePass</v>
      </c>
      <c r="C454" s="114" t="str">
        <f>System資料複製!C454</f>
        <v>SYS 5.1</v>
      </c>
      <c r="D454" s="138" t="str">
        <f>System資料複製!D454</f>
        <v>RTBM-57287 - In Radio Tuning Mode, The Part shall be able to produce and deliver to an external tool (computer) the following parameters (REQ-0552753 B)</v>
      </c>
      <c r="E454" s="114" t="str">
        <f>System資料複製!E454</f>
        <v>RTBM-56675</v>
      </c>
      <c r="F454" s="114" t="str">
        <f>System資料複製!F454</f>
        <v>Tuning mode function requirement</v>
      </c>
      <c r="G454" s="140" t="str">
        <f>VLOOKUP(F454,Feature統計!A$3:B$130,2,FALSE)</f>
        <v>Broadcast</v>
      </c>
      <c r="H454" s="114" t="str">
        <f>System資料複製!G454</f>
        <v>Medium</v>
      </c>
      <c r="I454" s="28" t="s">
        <v>7189</v>
      </c>
      <c r="J454" s="26"/>
      <c r="K454" s="26"/>
      <c r="L454" s="26"/>
      <c r="M454" s="26"/>
      <c r="N454" s="26"/>
      <c r="O454" s="114"/>
      <c r="P454" s="26"/>
      <c r="Q454" s="26"/>
    </row>
    <row r="455" spans="1:17" ht="37.5" hidden="1" customHeight="1" x14ac:dyDescent="0.4">
      <c r="A455" s="114" t="str">
        <f>System資料複製!A455</f>
        <v>RTBM-57286</v>
      </c>
      <c r="B455" s="114" t="str">
        <f>System資料複製!B455</f>
        <v>StagePass</v>
      </c>
      <c r="C455" s="114" t="str">
        <f>System資料複製!C455</f>
        <v>SYS 5.1</v>
      </c>
      <c r="D455" s="138" t="str">
        <f>System資料複製!D455</f>
        <v>RTBM-57286 - In Audio Tuning Mode, The Part shall be able to produce and deliver to an external tool (computer) the following parameters (REQ-0552752 B)</v>
      </c>
      <c r="E455" s="114" t="str">
        <f>System資料複製!E455</f>
        <v>RTBM-56676</v>
      </c>
      <c r="F455" s="114" t="str">
        <f>System資料複製!F455</f>
        <v>Tuning mode function requirement</v>
      </c>
      <c r="G455" s="140" t="str">
        <f>VLOOKUP(F455,Feature統計!A$3:B$130,2,FALSE)</f>
        <v>Broadcast</v>
      </c>
      <c r="H455" s="114" t="str">
        <f>System資料複製!G455</f>
        <v>Medium</v>
      </c>
      <c r="I455" s="28" t="s">
        <v>7189</v>
      </c>
      <c r="J455" s="26"/>
      <c r="K455" s="26"/>
      <c r="L455" s="26"/>
      <c r="M455" s="26"/>
      <c r="N455" s="26"/>
      <c r="O455" s="114"/>
      <c r="P455" s="26"/>
      <c r="Q455" s="26"/>
    </row>
    <row r="456" spans="1:17" ht="37.5" hidden="1" customHeight="1" x14ac:dyDescent="0.4">
      <c r="A456" s="114" t="str">
        <f>System資料複製!A456</f>
        <v>RTBM-57282</v>
      </c>
      <c r="B456" s="114" t="str">
        <f>System資料複製!B456</f>
        <v>On-going</v>
      </c>
      <c r="C456" s="114" t="str">
        <f>System資料複製!C456</f>
        <v>SYS 5.1</v>
      </c>
      <c r="D456" s="138" t="str">
        <f>System資料複製!D456</f>
        <v>RTBM-57282 - The Part shall allow to import Tune Mode Data and apply it in real time through WIFI (REQ-0417092 B)</v>
      </c>
      <c r="E456" s="114" t="str">
        <f>System資料複製!E456</f>
        <v>RTBM-56677</v>
      </c>
      <c r="F456" s="114" t="str">
        <f>System資料複製!F456</f>
        <v>Out of scope</v>
      </c>
      <c r="G456" s="140" t="e">
        <f>VLOOKUP(F456,Feature統計!A$3:B$130,2,FALSE)</f>
        <v>#N/A</v>
      </c>
      <c r="H456" s="114" t="str">
        <f>System資料複製!G456</f>
        <v>Medium</v>
      </c>
      <c r="I456" s="28" t="s">
        <v>7189</v>
      </c>
      <c r="J456" s="26"/>
      <c r="K456" s="26"/>
      <c r="L456" s="26"/>
      <c r="M456" s="26"/>
      <c r="N456" s="26"/>
      <c r="O456" s="114"/>
      <c r="P456" s="26"/>
      <c r="Q456" s="26"/>
    </row>
    <row r="457" spans="1:17" ht="37.5" hidden="1" customHeight="1" x14ac:dyDescent="0.4">
      <c r="A457" s="114" t="str">
        <f>System資料複製!A457</f>
        <v>RTBM-57281</v>
      </c>
      <c r="B457" s="114" t="str">
        <f>System資料複製!B457</f>
        <v>StagePass</v>
      </c>
      <c r="C457" s="114" t="str">
        <f>System資料複製!C457</f>
        <v>SYS 5.1</v>
      </c>
      <c r="D457" s="138" t="str">
        <f>System資料複製!D457</f>
        <v>RTBM-57281 - The Part shall allow to import Tune Mode Data and apply it in real time through Ethernet (REQ-0417088 B)</v>
      </c>
      <c r="E457" s="114" t="str">
        <f>System資料複製!E457</f>
        <v>RTBM-56678</v>
      </c>
      <c r="F457" s="114" t="str">
        <f>System資料複製!F457</f>
        <v>Tune mode physical interface and export</v>
      </c>
      <c r="G457" s="140" t="str">
        <f>VLOOKUP(F457,Feature統計!A$3:B$130,2,FALSE)</f>
        <v>Connectivity</v>
      </c>
      <c r="H457" s="114" t="str">
        <f>System資料複製!G457</f>
        <v>Medium</v>
      </c>
      <c r="I457" s="28" t="s">
        <v>7189</v>
      </c>
      <c r="J457" s="26"/>
      <c r="K457" s="26"/>
      <c r="L457" s="26"/>
      <c r="M457" s="26"/>
      <c r="N457" s="26"/>
      <c r="O457" s="114"/>
      <c r="P457" s="26"/>
      <c r="Q457" s="26"/>
    </row>
    <row r="458" spans="1:17" ht="37.5" hidden="1" customHeight="1" x14ac:dyDescent="0.4">
      <c r="A458" s="114" t="str">
        <f>System資料複製!A458</f>
        <v>RTBM-57279</v>
      </c>
      <c r="B458" s="114" t="str">
        <f>System資料複製!B458</f>
        <v>On-going</v>
      </c>
      <c r="C458" s="114" t="str">
        <f>System資料複製!C458</f>
        <v>SYS 5.1</v>
      </c>
      <c r="D458" s="138" t="str">
        <f>System資料複製!D458</f>
        <v>RTBM-57279 - The Part shall allow to export Tune Mode Data through WIFI (REQ-0417084 B)</v>
      </c>
      <c r="E458" s="114" t="str">
        <f>System資料複製!E458</f>
        <v>RTBM-56679</v>
      </c>
      <c r="F458" s="114" t="str">
        <f>System資料複製!F458</f>
        <v>Out of scope</v>
      </c>
      <c r="G458" s="140" t="e">
        <f>VLOOKUP(F458,Feature統計!A$3:B$130,2,FALSE)</f>
        <v>#N/A</v>
      </c>
      <c r="H458" s="114" t="str">
        <f>System資料複製!G458</f>
        <v>Medium</v>
      </c>
      <c r="I458" s="28" t="s">
        <v>7189</v>
      </c>
      <c r="J458" s="26"/>
      <c r="K458" s="26"/>
      <c r="L458" s="26"/>
      <c r="M458" s="26"/>
      <c r="N458" s="26"/>
      <c r="O458" s="114"/>
      <c r="P458" s="26"/>
      <c r="Q458" s="26"/>
    </row>
    <row r="459" spans="1:17" ht="37.5" hidden="1" customHeight="1" x14ac:dyDescent="0.4">
      <c r="A459" s="114" t="str">
        <f>System資料複製!A459</f>
        <v>RTBM-57277</v>
      </c>
      <c r="B459" s="114" t="str">
        <f>System資料複製!B459</f>
        <v>StagePass</v>
      </c>
      <c r="C459" s="114" t="str">
        <f>System資料複製!C459</f>
        <v>SYS 5.1</v>
      </c>
      <c r="D459" s="138" t="str">
        <f>System資料複製!D459</f>
        <v>RTBM-57277 - The Part shall allow to export Tune Mode Data through Ethernet (REQ-0417079 B)</v>
      </c>
      <c r="E459" s="114" t="str">
        <f>System資料複製!E459</f>
        <v>RTBM-56680</v>
      </c>
      <c r="F459" s="114" t="str">
        <f>System資料複製!F459</f>
        <v>Tune mode physical interface and export</v>
      </c>
      <c r="G459" s="140" t="str">
        <f>VLOOKUP(F459,Feature統計!A$3:B$130,2,FALSE)</f>
        <v>Connectivity</v>
      </c>
      <c r="H459" s="114" t="str">
        <f>System資料複製!G459</f>
        <v>Medium</v>
      </c>
      <c r="I459" s="28" t="s">
        <v>7189</v>
      </c>
      <c r="J459" s="26"/>
      <c r="K459" s="26"/>
      <c r="L459" s="26"/>
      <c r="M459" s="26"/>
      <c r="N459" s="26"/>
      <c r="O459" s="114"/>
      <c r="P459" s="26"/>
      <c r="Q459" s="26"/>
    </row>
    <row r="460" spans="1:17" ht="37.5" hidden="1" customHeight="1" x14ac:dyDescent="0.4">
      <c r="A460" s="114" t="str">
        <f>System資料複製!A460</f>
        <v>RTBM-57276</v>
      </c>
      <c r="B460" s="114" t="str">
        <f>System資料複製!B460</f>
        <v>On-going</v>
      </c>
      <c r="C460" s="114" t="str">
        <f>System資料複製!C460</f>
        <v>SYS 5.1</v>
      </c>
      <c r="D460" s="138" t="str">
        <f>System資料複製!D460</f>
        <v>RTBM-57276 - The Part shall allow to tune monitored Tune Mode data through WIFI (REQ-0417082 B)</v>
      </c>
      <c r="E460" s="114" t="str">
        <f>System資料複製!E460</f>
        <v>RTBM-56681</v>
      </c>
      <c r="F460" s="114" t="str">
        <f>System資料複製!F460</f>
        <v>Out of scope</v>
      </c>
      <c r="G460" s="140" t="e">
        <f>VLOOKUP(F460,Feature統計!A$3:B$130,2,FALSE)</f>
        <v>#N/A</v>
      </c>
      <c r="H460" s="114" t="str">
        <f>System資料複製!G460</f>
        <v>Medium</v>
      </c>
      <c r="I460" s="28" t="s">
        <v>7189</v>
      </c>
      <c r="J460" s="26"/>
      <c r="K460" s="26"/>
      <c r="L460" s="26"/>
      <c r="M460" s="26"/>
      <c r="N460" s="26"/>
      <c r="O460" s="114"/>
      <c r="P460" s="26"/>
      <c r="Q460" s="26"/>
    </row>
    <row r="461" spans="1:17" ht="37.5" hidden="1" customHeight="1" x14ac:dyDescent="0.4">
      <c r="A461" s="114" t="str">
        <f>System資料複製!A461</f>
        <v>RTBM-57274</v>
      </c>
      <c r="B461" s="114" t="str">
        <f>System資料複製!B461</f>
        <v>On-going</v>
      </c>
      <c r="C461" s="114" t="str">
        <f>System資料複製!C461</f>
        <v>SYS 5.1</v>
      </c>
      <c r="D461" s="138" t="str">
        <f>System資料複製!D461</f>
        <v>RTBM-57274 - The Part shall allow to start Tune Mode session through WIFI (REQ-0417081 B)</v>
      </c>
      <c r="E461" s="114" t="str">
        <f>System資料複製!E461</f>
        <v>RTBM-56682</v>
      </c>
      <c r="F461" s="114" t="str">
        <f>System資料複製!F461</f>
        <v>Out of scope</v>
      </c>
      <c r="G461" s="140" t="e">
        <f>VLOOKUP(F461,Feature統計!A$3:B$130,2,FALSE)</f>
        <v>#N/A</v>
      </c>
      <c r="H461" s="114" t="str">
        <f>System資料複製!G461</f>
        <v>Medium</v>
      </c>
      <c r="I461" s="28" t="s">
        <v>7189</v>
      </c>
      <c r="J461" s="26"/>
      <c r="K461" s="26"/>
      <c r="L461" s="26"/>
      <c r="M461" s="26"/>
      <c r="N461" s="26"/>
      <c r="O461" s="114"/>
      <c r="P461" s="26"/>
      <c r="Q461" s="26"/>
    </row>
    <row r="462" spans="1:17" ht="37.5" hidden="1" customHeight="1" x14ac:dyDescent="0.4">
      <c r="A462" s="114" t="str">
        <f>System資料複製!A462</f>
        <v>RTBM-57273</v>
      </c>
      <c r="B462" s="114" t="str">
        <f>System資料複製!B462</f>
        <v>Pass</v>
      </c>
      <c r="C462" s="114" t="str">
        <f>System資料複製!C462</f>
        <v>SYS 5.1</v>
      </c>
      <c r="D462" s="138" t="str">
        <f>System資料複製!D462</f>
        <v>RTBM-57273 - The AEC shall be adaptive to the sound pressure of the downlink signal inside the cabin. (REQ-0315188 A)</v>
      </c>
      <c r="E462" s="114" t="str">
        <f>System資料複製!E462</f>
        <v>RTBM-56683</v>
      </c>
      <c r="F462" s="114" t="str">
        <f>System資料複製!F462</f>
        <v>Audio function requirement - AEC_AES</v>
      </c>
      <c r="G462" s="140" t="str">
        <f>VLOOKUP(F462,Feature統計!A$3:B$130,2,FALSE)</f>
        <v>Xcall</v>
      </c>
      <c r="H462" s="114" t="str">
        <f>System資料複製!G462</f>
        <v>Medium</v>
      </c>
      <c r="I462" s="28" t="s">
        <v>7189</v>
      </c>
      <c r="J462" s="26"/>
      <c r="K462" s="26"/>
      <c r="L462" s="26"/>
      <c r="M462" s="26"/>
      <c r="N462" s="26"/>
      <c r="O462" s="114"/>
      <c r="P462" s="26"/>
      <c r="Q462" s="26"/>
    </row>
    <row r="463" spans="1:17" ht="37.5" hidden="1" customHeight="1" x14ac:dyDescent="0.4">
      <c r="A463" s="114" t="str">
        <f>System資料複製!A463</f>
        <v>RTBM-57272</v>
      </c>
      <c r="B463" s="114" t="str">
        <f>System資料複製!B463</f>
        <v>StagePass</v>
      </c>
      <c r="C463" s="114" t="str">
        <f>System資料複製!C463</f>
        <v>SYS 5.1</v>
      </c>
      <c r="D463" s="138" t="str">
        <f>System資料複製!D463</f>
        <v>RTBM-57272 - The AEC intensity and its offset delay for the filter structure has to be adjustable by use of the interface. (REQ-0315184 A)</v>
      </c>
      <c r="E463" s="114" t="str">
        <f>System資料複製!E463</f>
        <v>RTBM-56684</v>
      </c>
      <c r="F463" s="114" t="str">
        <f>System資料複製!F463</f>
        <v>Audio function requirement - AEC_AES</v>
      </c>
      <c r="G463" s="140" t="str">
        <f>VLOOKUP(F463,Feature統計!A$3:B$130,2,FALSE)</f>
        <v>Xcall</v>
      </c>
      <c r="H463" s="114" t="str">
        <f>System資料複製!G463</f>
        <v>Medium</v>
      </c>
      <c r="I463" s="28" t="s">
        <v>7189</v>
      </c>
      <c r="J463" s="26"/>
      <c r="K463" s="26"/>
      <c r="L463" s="26"/>
      <c r="M463" s="26"/>
      <c r="N463" s="26"/>
      <c r="O463" s="114"/>
      <c r="P463" s="26"/>
      <c r="Q463" s="26"/>
    </row>
    <row r="464" spans="1:17" ht="37.5" hidden="1" customHeight="1" x14ac:dyDescent="0.4">
      <c r="A464" s="114" t="str">
        <f>System資料複製!A464</f>
        <v>RTBM-57271</v>
      </c>
      <c r="B464" s="114" t="str">
        <f>System資料複製!B464</f>
        <v>StagePass</v>
      </c>
      <c r="C464" s="114" t="str">
        <f>System資料複製!C464</f>
        <v>SYS 5.1</v>
      </c>
      <c r="D464" s="138" t="str">
        <f>System資料複製!D464</f>
        <v>RTBM-57271 - AEC and AES (Acoutics Echo Cancellation and Echo Suppression) (REQ-0315178 A)</v>
      </c>
      <c r="E464" s="114" t="str">
        <f>System資料複製!E464</f>
        <v>RTBM-56686</v>
      </c>
      <c r="F464" s="114" t="str">
        <f>System資料複製!F464</f>
        <v>Audio function requirement - AEC_AES</v>
      </c>
      <c r="G464" s="140" t="str">
        <f>VLOOKUP(F464,Feature統計!A$3:B$130,2,FALSE)</f>
        <v>Xcall</v>
      </c>
      <c r="H464" s="114" t="str">
        <f>System資料複製!G464</f>
        <v>Medium</v>
      </c>
      <c r="I464" s="28" t="s">
        <v>7189</v>
      </c>
      <c r="J464" s="26"/>
      <c r="K464" s="26"/>
      <c r="L464" s="26"/>
      <c r="M464" s="26"/>
      <c r="N464" s="26"/>
      <c r="O464" s="114"/>
      <c r="P464" s="26"/>
      <c r="Q464" s="26"/>
    </row>
    <row r="465" spans="1:17" ht="37.5" hidden="1" customHeight="1" x14ac:dyDescent="0.4">
      <c r="A465" s="114" t="str">
        <f>System資料複製!A465</f>
        <v>RTBM-57270</v>
      </c>
      <c r="B465" s="114" t="str">
        <f>System資料複製!B465</f>
        <v>StagePass</v>
      </c>
      <c r="C465" s="114" t="str">
        <f>System資料複製!C465</f>
        <v>SYS 5.1</v>
      </c>
      <c r="D465" s="138" t="str">
        <f>System資料複製!D465</f>
        <v>RTBM-57270 - The intensity of NR in uplink has to be adjustable by use of the interface. (REQ-0315158 B)</v>
      </c>
      <c r="E465" s="114" t="str">
        <f>System資料複製!E465</f>
        <v>RTBM-56687</v>
      </c>
      <c r="F465" s="114" t="str">
        <f>System資料複製!F465</f>
        <v>Tuning tool function requirement - Gain</v>
      </c>
      <c r="G465" s="140" t="str">
        <f>VLOOKUP(F465,Feature統計!A$3:B$130,2,FALSE)</f>
        <v>Xcall</v>
      </c>
      <c r="H465" s="114" t="str">
        <f>System資料複製!G465</f>
        <v>Medium</v>
      </c>
      <c r="I465" s="28" t="s">
        <v>7189</v>
      </c>
      <c r="J465" s="26"/>
      <c r="K465" s="26"/>
      <c r="L465" s="26"/>
      <c r="M465" s="26"/>
      <c r="N465" s="26"/>
      <c r="O465" s="114"/>
      <c r="P465" s="26"/>
      <c r="Q465" s="26"/>
    </row>
    <row r="466" spans="1:17" ht="37.5" hidden="1" customHeight="1" x14ac:dyDescent="0.4">
      <c r="A466" s="114" t="str">
        <f>System資料複製!A466</f>
        <v>RTBM-57269</v>
      </c>
      <c r="B466" s="114" t="str">
        <f>System資料複製!B466</f>
        <v>StagePass</v>
      </c>
      <c r="C466" s="114" t="str">
        <f>System資料複製!C466</f>
        <v>SYS 5.1</v>
      </c>
      <c r="D466" s="138" t="str">
        <f>System資料複製!D466</f>
        <v>RTBM-57269 - The dowlink signal has to be equalizable with at least six parametric filters (REQ-0315129 B)</v>
      </c>
      <c r="E466" s="114" t="str">
        <f>System資料複製!E466</f>
        <v>RTBM-56688</v>
      </c>
      <c r="F466" s="114" t="str">
        <f>System資料複製!F466</f>
        <v>Tuning tool function requirement - EQ</v>
      </c>
      <c r="G466" s="140" t="str">
        <f>VLOOKUP(F466,Feature統計!A$3:B$130,2,FALSE)</f>
        <v>Xcall</v>
      </c>
      <c r="H466" s="114" t="str">
        <f>System資料複製!G466</f>
        <v>Medium</v>
      </c>
      <c r="I466" s="28" t="s">
        <v>7189</v>
      </c>
      <c r="J466" s="26"/>
      <c r="K466" s="26"/>
      <c r="L466" s="26"/>
      <c r="M466" s="26"/>
      <c r="N466" s="26"/>
      <c r="O466" s="114"/>
      <c r="P466" s="26"/>
      <c r="Q466" s="26"/>
    </row>
    <row r="467" spans="1:17" ht="37.5" hidden="1" customHeight="1" x14ac:dyDescent="0.4">
      <c r="A467" s="114" t="str">
        <f>System資料複製!A467</f>
        <v>RTBM-57268</v>
      </c>
      <c r="B467" s="114" t="str">
        <f>System資料複製!B467</f>
        <v>StagePass</v>
      </c>
      <c r="C467" s="114" t="str">
        <f>System資料複製!C467</f>
        <v>SYS 5.1</v>
      </c>
      <c r="D467" s="138" t="str">
        <f>System資料複製!D467</f>
        <v>RTBM-57268 - EQ in downlink patch (REQ-0315121 A)</v>
      </c>
      <c r="E467" s="114" t="str">
        <f>System資料複製!E467</f>
        <v>RTBM-56689</v>
      </c>
      <c r="F467" s="114" t="str">
        <f>System資料複製!F467</f>
        <v>Tuning tool function requirement - EQ</v>
      </c>
      <c r="G467" s="140" t="str">
        <f>VLOOKUP(F467,Feature統計!A$3:B$130,2,FALSE)</f>
        <v>Xcall</v>
      </c>
      <c r="H467" s="114" t="str">
        <f>System資料複製!G467</f>
        <v>Medium</v>
      </c>
      <c r="I467" s="28" t="s">
        <v>7189</v>
      </c>
      <c r="J467" s="26"/>
      <c r="K467" s="26"/>
      <c r="L467" s="26"/>
      <c r="M467" s="26"/>
      <c r="N467" s="26"/>
      <c r="O467" s="114"/>
      <c r="P467" s="26"/>
      <c r="Q467" s="26"/>
    </row>
    <row r="468" spans="1:17" ht="37.5" hidden="1" customHeight="1" x14ac:dyDescent="0.4">
      <c r="A468" s="114" t="str">
        <f>System資料複製!A468</f>
        <v>RTBM-57267</v>
      </c>
      <c r="B468" s="114" t="str">
        <f>System資料複製!B468</f>
        <v>StagePass</v>
      </c>
      <c r="C468" s="114" t="str">
        <f>System資料複製!C468</f>
        <v>SYS 5.1</v>
      </c>
      <c r="D468" s="138" t="str">
        <f>System資料複製!D468</f>
        <v>RTBM-57267 - The uplink signal has to be equalizable with at least 6 parametric filters (REQ-0315111 B)</v>
      </c>
      <c r="E468" s="114" t="str">
        <f>System資料複製!E468</f>
        <v>RTBM-56690</v>
      </c>
      <c r="F468" s="114" t="str">
        <f>System資料複製!F468</f>
        <v>Tuning tool function requirement - EQ</v>
      </c>
      <c r="G468" s="140" t="str">
        <f>VLOOKUP(F468,Feature統計!A$3:B$130,2,FALSE)</f>
        <v>Xcall</v>
      </c>
      <c r="H468" s="114" t="str">
        <f>System資料複製!G468</f>
        <v>Medium</v>
      </c>
      <c r="I468" s="28" t="s">
        <v>7189</v>
      </c>
      <c r="J468" s="26"/>
      <c r="K468" s="26"/>
      <c r="L468" s="26"/>
      <c r="M468" s="26"/>
      <c r="N468" s="26"/>
      <c r="O468" s="114"/>
      <c r="P468" s="26"/>
      <c r="Q468" s="26"/>
    </row>
    <row r="469" spans="1:17" ht="37.5" hidden="1" customHeight="1" x14ac:dyDescent="0.4">
      <c r="A469" s="114" t="str">
        <f>System資料複製!A469</f>
        <v>RTBM-57266</v>
      </c>
      <c r="B469" s="114" t="str">
        <f>System資料複製!B469</f>
        <v>StagePass</v>
      </c>
      <c r="C469" s="114" t="str">
        <f>System資料複製!C469</f>
        <v>SYS 5.1</v>
      </c>
      <c r="D469" s="138" t="str">
        <f>System資料複製!D469</f>
        <v>RTBM-57266 - EQ in uplink patch (REQ-0315096 A)</v>
      </c>
      <c r="E469" s="114" t="str">
        <f>System資料複製!E469</f>
        <v>RTBM-56691</v>
      </c>
      <c r="F469" s="114" t="str">
        <f>System資料複製!F469</f>
        <v>Tuning tool function requirement - EQ</v>
      </c>
      <c r="G469" s="140" t="str">
        <f>VLOOKUP(F469,Feature統計!A$3:B$130,2,FALSE)</f>
        <v>Xcall</v>
      </c>
      <c r="H469" s="114" t="str">
        <f>System資料複製!G469</f>
        <v>Medium</v>
      </c>
      <c r="I469" s="28" t="s">
        <v>7189</v>
      </c>
      <c r="J469" s="26"/>
      <c r="K469" s="26"/>
      <c r="L469" s="26"/>
      <c r="M469" s="26"/>
      <c r="N469" s="26"/>
      <c r="O469" s="114"/>
      <c r="P469" s="26"/>
      <c r="Q469" s="26"/>
    </row>
    <row r="470" spans="1:17" ht="37.5" hidden="1" customHeight="1" x14ac:dyDescent="0.4">
      <c r="A470" s="114" t="str">
        <f>System資料複製!A470</f>
        <v>RTBM-57265</v>
      </c>
      <c r="B470" s="114" t="str">
        <f>System資料複製!B470</f>
        <v>StagePass</v>
      </c>
      <c r="C470" s="114" t="str">
        <f>System資料複製!C470</f>
        <v>SYS 5.1</v>
      </c>
      <c r="D470" s="138" t="str">
        <f>System資料複製!D470</f>
        <v>RTBM-57265 - Parameters of the AGC in Receiving has to be tunable by use of the interface. (REQ-0315078 B)</v>
      </c>
      <c r="E470" s="114" t="str">
        <f>System資料複製!E470</f>
        <v>RTBM-56692</v>
      </c>
      <c r="F470" s="114" t="str">
        <f>System資料複製!F470</f>
        <v>Tuning tool function requirement - Gain</v>
      </c>
      <c r="G470" s="140" t="str">
        <f>VLOOKUP(F470,Feature統計!A$3:B$130,2,FALSE)</f>
        <v>Xcall</v>
      </c>
      <c r="H470" s="114" t="str">
        <f>System資料複製!G470</f>
        <v>Medium</v>
      </c>
      <c r="I470" s="28" t="s">
        <v>7189</v>
      </c>
      <c r="J470" s="26"/>
      <c r="K470" s="26"/>
      <c r="L470" s="26"/>
      <c r="M470" s="26"/>
      <c r="N470" s="26"/>
      <c r="O470" s="114"/>
      <c r="P470" s="26"/>
      <c r="Q470" s="26"/>
    </row>
    <row r="471" spans="1:17" ht="37.5" hidden="1" customHeight="1" x14ac:dyDescent="0.4">
      <c r="A471" s="114" t="str">
        <f>System資料複製!A471</f>
        <v>RTBM-57264</v>
      </c>
      <c r="B471" s="114" t="str">
        <f>System資料複製!B471</f>
        <v>StagePass</v>
      </c>
      <c r="C471" s="114" t="str">
        <f>System資料複製!C471</f>
        <v>SYS 5.1</v>
      </c>
      <c r="D471" s="138" t="str">
        <f>System資料複製!D471</f>
        <v>RTBM-57264 - AGC (Automatic Gain Control) in downlink (REQ-0315060 A)</v>
      </c>
      <c r="E471" s="114" t="str">
        <f>System資料複製!E471</f>
        <v>RTBM-56693</v>
      </c>
      <c r="F471" s="114" t="str">
        <f>System資料複製!F471</f>
        <v>Tuning tool function requirement - Gain</v>
      </c>
      <c r="G471" s="140" t="str">
        <f>VLOOKUP(F471,Feature統計!A$3:B$130,2,FALSE)</f>
        <v>Xcall</v>
      </c>
      <c r="H471" s="114" t="str">
        <f>System資料複製!G471</f>
        <v>Medium</v>
      </c>
      <c r="I471" s="28" t="s">
        <v>7189</v>
      </c>
      <c r="J471" s="26"/>
      <c r="K471" s="26"/>
      <c r="L471" s="26"/>
      <c r="M471" s="26"/>
      <c r="N471" s="26"/>
      <c r="O471" s="114"/>
      <c r="P471" s="26"/>
      <c r="Q471" s="26"/>
    </row>
    <row r="472" spans="1:17" ht="37.5" hidden="1" customHeight="1" x14ac:dyDescent="0.4">
      <c r="A472" s="114" t="str">
        <f>System資料複製!A472</f>
        <v>RTBM-57263</v>
      </c>
      <c r="B472" s="114" t="str">
        <f>System資料複製!B472</f>
        <v>StagePass</v>
      </c>
      <c r="C472" s="114" t="str">
        <f>System資料複製!C472</f>
        <v>SYS 5.1</v>
      </c>
      <c r="D472" s="138" t="str">
        <f>System資料複製!D472</f>
        <v>RTBM-57263 - Parameters of the AGC in Sending has to be tunable by use of the interface. (REQ-0315048 B)</v>
      </c>
      <c r="E472" s="114" t="str">
        <f>System資料複製!E472</f>
        <v>RTBM-56694</v>
      </c>
      <c r="F472" s="114" t="str">
        <f>System資料複製!F472</f>
        <v>Tuning tool function requirement - Gain</v>
      </c>
      <c r="G472" s="140" t="str">
        <f>VLOOKUP(F472,Feature統計!A$3:B$130,2,FALSE)</f>
        <v>Xcall</v>
      </c>
      <c r="H472" s="114" t="str">
        <f>System資料複製!G472</f>
        <v>Medium</v>
      </c>
      <c r="I472" s="28" t="s">
        <v>7189</v>
      </c>
      <c r="J472" s="26"/>
      <c r="K472" s="26"/>
      <c r="L472" s="26"/>
      <c r="M472" s="26"/>
      <c r="N472" s="26"/>
      <c r="O472" s="114"/>
      <c r="P472" s="26"/>
      <c r="Q472" s="26"/>
    </row>
    <row r="473" spans="1:17" ht="37.5" hidden="1" customHeight="1" x14ac:dyDescent="0.4">
      <c r="A473" s="114" t="str">
        <f>System資料複製!A473</f>
        <v>RTBM-57261</v>
      </c>
      <c r="B473" s="114" t="str">
        <f>System資料複製!B473</f>
        <v>StagePass</v>
      </c>
      <c r="C473" s="114" t="str">
        <f>System資料複製!C473</f>
        <v>SYS 5.1</v>
      </c>
      <c r="D473" s="138" t="str">
        <f>System資料複製!D473</f>
        <v>RTBM-57261 - AGC (Automatic Gain Control) in uplink (REQ-0315027 A)</v>
      </c>
      <c r="E473" s="114" t="str">
        <f>System資料複製!E473</f>
        <v>RTBM-56695</v>
      </c>
      <c r="F473" s="114" t="str">
        <f>System資料複製!F473</f>
        <v>Tuning tool function requirement - Gain</v>
      </c>
      <c r="G473" s="140" t="str">
        <f>VLOOKUP(F473,Feature統計!A$3:B$130,2,FALSE)</f>
        <v>Xcall</v>
      </c>
      <c r="H473" s="114" t="str">
        <f>System資料複製!G473</f>
        <v>Medium</v>
      </c>
      <c r="I473" s="28" t="s">
        <v>7189</v>
      </c>
      <c r="J473" s="26"/>
      <c r="K473" s="26"/>
      <c r="L473" s="26"/>
      <c r="M473" s="26"/>
      <c r="N473" s="26"/>
      <c r="O473" s="114"/>
      <c r="P473" s="26"/>
      <c r="Q473" s="26"/>
    </row>
    <row r="474" spans="1:17" ht="37.5" hidden="1" customHeight="1" x14ac:dyDescent="0.4">
      <c r="A474" s="114" t="str">
        <f>System資料複製!A474</f>
        <v>RTBM-57259</v>
      </c>
      <c r="B474" s="114" t="str">
        <f>System資料複製!B474</f>
        <v>StagePass</v>
      </c>
      <c r="C474" s="114" t="str">
        <f>System資料複製!C474</f>
        <v>SYS 5.1</v>
      </c>
      <c r="D474" s="138" t="str">
        <f>System資料複製!D474</f>
        <v>RTBM-57259 - Gain Output Downlink (speaker Output) (REQ-0314999 A)</v>
      </c>
      <c r="E474" s="114" t="str">
        <f>System資料複製!E474</f>
        <v>RTBM-56696</v>
      </c>
      <c r="F474" s="114" t="str">
        <f>System資料複製!F474</f>
        <v>Tuning tool function requirement - Gain</v>
      </c>
      <c r="G474" s="140" t="str">
        <f>VLOOKUP(F474,Feature統計!A$3:B$130,2,FALSE)</f>
        <v>Xcall</v>
      </c>
      <c r="H474" s="114" t="str">
        <f>System資料複製!G474</f>
        <v>Medium</v>
      </c>
      <c r="I474" s="28" t="s">
        <v>7189</v>
      </c>
      <c r="J474" s="26"/>
      <c r="K474" s="26"/>
      <c r="L474" s="26"/>
      <c r="M474" s="26"/>
      <c r="N474" s="26"/>
      <c r="O474" s="114"/>
      <c r="P474" s="26"/>
      <c r="Q474" s="26"/>
    </row>
    <row r="475" spans="1:17" ht="37.5" hidden="1" customHeight="1" x14ac:dyDescent="0.4">
      <c r="A475" s="114" t="str">
        <f>System資料複製!A475</f>
        <v>RTBM-57257</v>
      </c>
      <c r="B475" s="114" t="str">
        <f>System資料複製!B475</f>
        <v>StagePass</v>
      </c>
      <c r="C475" s="114" t="str">
        <f>System資料複製!C475</f>
        <v>SYS 5.1</v>
      </c>
      <c r="D475" s="138" t="str">
        <f>System資料複製!D475</f>
        <v>RTBM-57257 - Gain Input Downlink (speaker Input) (REQ-0314974 A)</v>
      </c>
      <c r="E475" s="114" t="str">
        <f>System資料複製!E475</f>
        <v>RTBM-56697</v>
      </c>
      <c r="F475" s="114" t="str">
        <f>System資料複製!F475</f>
        <v>Tuning tool function requirement - Gain</v>
      </c>
      <c r="G475" s="140" t="str">
        <f>VLOOKUP(F475,Feature統計!A$3:B$130,2,FALSE)</f>
        <v>Xcall</v>
      </c>
      <c r="H475" s="114" t="str">
        <f>System資料複製!G475</f>
        <v>Medium</v>
      </c>
      <c r="I475" s="28" t="s">
        <v>7189</v>
      </c>
      <c r="J475" s="26"/>
      <c r="K475" s="26"/>
      <c r="L475" s="26"/>
      <c r="M475" s="26"/>
      <c r="N475" s="26"/>
      <c r="O475" s="114"/>
      <c r="P475" s="26"/>
      <c r="Q475" s="26"/>
    </row>
    <row r="476" spans="1:17" ht="37.5" hidden="1" customHeight="1" x14ac:dyDescent="0.4">
      <c r="A476" s="114" t="str">
        <f>System資料複製!A476</f>
        <v>RTBM-57256</v>
      </c>
      <c r="B476" s="114" t="str">
        <f>System資料複製!B476</f>
        <v>StagePass</v>
      </c>
      <c r="C476" s="114" t="str">
        <f>System資料複製!C476</f>
        <v>SYS 5.1</v>
      </c>
      <c r="D476" s="138" t="str">
        <f>System資料複製!D476</f>
        <v>RTBM-57256 - Gain Output Uplink (microphone Output to far end) (REQ-0314946 A)</v>
      </c>
      <c r="E476" s="114" t="str">
        <f>System資料複製!E476</f>
        <v>RTBM-56698</v>
      </c>
      <c r="F476" s="114" t="str">
        <f>System資料複製!F476</f>
        <v>Tuning tool function requirement - Gain</v>
      </c>
      <c r="G476" s="140" t="str">
        <f>VLOOKUP(F476,Feature統計!A$3:B$130,2,FALSE)</f>
        <v>Xcall</v>
      </c>
      <c r="H476" s="114" t="str">
        <f>System資料複製!G476</f>
        <v>Medium</v>
      </c>
      <c r="I476" s="28" t="s">
        <v>7189</v>
      </c>
      <c r="J476" s="26"/>
      <c r="K476" s="26"/>
      <c r="L476" s="26"/>
      <c r="M476" s="26"/>
      <c r="N476" s="26"/>
      <c r="O476" s="114"/>
      <c r="P476" s="26"/>
      <c r="Q476" s="26"/>
    </row>
    <row r="477" spans="1:17" ht="37.5" hidden="1" customHeight="1" x14ac:dyDescent="0.4">
      <c r="A477" s="114" t="str">
        <f>System資料複製!A477</f>
        <v>RTBM-57255</v>
      </c>
      <c r="B477" s="114" t="str">
        <f>System資料複製!B477</f>
        <v>StagePass</v>
      </c>
      <c r="C477" s="114" t="str">
        <f>System資料複製!C477</f>
        <v>SYS 5.1</v>
      </c>
      <c r="D477" s="138" t="str">
        <f>System資料複製!D477</f>
        <v>RTBM-57255 - Gain - Input Uplink (microphone Input) (REQ-0314946 A)</v>
      </c>
      <c r="E477" s="114" t="str">
        <f>System資料複製!E477</f>
        <v>RTBM-56699</v>
      </c>
      <c r="F477" s="114" t="str">
        <f>System資料複製!F477</f>
        <v>Tuning tool function requirement - Gain</v>
      </c>
      <c r="G477" s="140" t="str">
        <f>VLOOKUP(F477,Feature統計!A$3:B$130,2,FALSE)</f>
        <v>Xcall</v>
      </c>
      <c r="H477" s="114" t="str">
        <f>System資料複製!G477</f>
        <v>Medium</v>
      </c>
      <c r="I477" s="28" t="s">
        <v>7189</v>
      </c>
      <c r="J477" s="26"/>
      <c r="K477" s="26"/>
      <c r="L477" s="26"/>
      <c r="M477" s="26"/>
      <c r="N477" s="26"/>
      <c r="O477" s="114"/>
      <c r="P477" s="26"/>
      <c r="Q477" s="26"/>
    </row>
    <row r="478" spans="1:17" ht="37.5" hidden="1" customHeight="1" x14ac:dyDescent="0.4">
      <c r="A478" s="114" t="str">
        <f>System資料複製!A478</f>
        <v>RTBM-57254</v>
      </c>
      <c r="B478" s="114" t="str">
        <f>System資料複製!B478</f>
        <v>StagePass</v>
      </c>
      <c r="C478" s="114" t="str">
        <f>System資料複製!C478</f>
        <v>SYS 5.1</v>
      </c>
      <c r="D478" s="138" t="str">
        <f>System資料複製!D478</f>
        <v>RTBM-57254 - A global prompt gain adaptation has to be implemented to adjust prompt volume to the volume of voice calls. (REQ-0632971 A)</v>
      </c>
      <c r="E478" s="114" t="str">
        <f>System資料複製!E478</f>
        <v>RTBM-56700</v>
      </c>
      <c r="F478" s="114" t="str">
        <f>System資料複製!F478</f>
        <v>Tuning tool function requirement - Gain</v>
      </c>
      <c r="G478" s="140" t="str">
        <f>VLOOKUP(F478,Feature統計!A$3:B$130,2,FALSE)</f>
        <v>Xcall</v>
      </c>
      <c r="H478" s="114" t="str">
        <f>System資料複製!G478</f>
        <v>Medium</v>
      </c>
      <c r="I478" s="28" t="s">
        <v>7189</v>
      </c>
      <c r="J478" s="26"/>
      <c r="K478" s="26"/>
      <c r="L478" s="26"/>
      <c r="M478" s="26"/>
      <c r="N478" s="26"/>
      <c r="O478" s="114"/>
      <c r="P478" s="26"/>
      <c r="Q478" s="26"/>
    </row>
    <row r="479" spans="1:17" ht="37.5" hidden="1" customHeight="1" x14ac:dyDescent="0.4">
      <c r="A479" s="114" t="str">
        <f>System資料複製!A479</f>
        <v>RTBM-57253</v>
      </c>
      <c r="B479" s="114" t="str">
        <f>System資料複製!B479</f>
        <v>On-going</v>
      </c>
      <c r="C479" s="114" t="str">
        <f>System資料複製!C479</f>
        <v>SYS 5.1</v>
      </c>
      <c r="D479" s="138" t="str">
        <f>System資料複製!D479</f>
        <v>RTBM-57253 - The IVS shall manage up to two audio calibrations per vehicle carline for all xCall functions (REQ-0481775 A)</v>
      </c>
      <c r="E479" s="114" t="str">
        <f>System資料複製!E479</f>
        <v>RTBM-56701</v>
      </c>
      <c r="F479" s="114" t="str">
        <f>System資料複製!F479</f>
        <v>Audio calibration configuration</v>
      </c>
      <c r="G479" s="140" t="e">
        <f>VLOOKUP(F479,Feature統計!A$3:B$130,2,FALSE)</f>
        <v>#N/A</v>
      </c>
      <c r="H479" s="114" t="str">
        <f>System資料複製!G479</f>
        <v>Medium</v>
      </c>
      <c r="I479" s="28" t="s">
        <v>7189</v>
      </c>
      <c r="J479" s="26"/>
      <c r="K479" s="26"/>
      <c r="L479" s="26"/>
      <c r="M479" s="26"/>
      <c r="N479" s="26"/>
      <c r="O479" s="114"/>
      <c r="P479" s="26"/>
      <c r="Q479" s="26"/>
    </row>
    <row r="480" spans="1:17" ht="37.5" hidden="1" customHeight="1" x14ac:dyDescent="0.4">
      <c r="A480" s="114" t="str">
        <f>System資料複製!A480</f>
        <v>RTBM-57250</v>
      </c>
      <c r="B480" s="114" t="str">
        <f>System資料複製!B480</f>
        <v>On-going</v>
      </c>
      <c r="C480" s="114" t="str">
        <f>System資料複製!C480</f>
        <v>SYS 5.1</v>
      </c>
      <c r="D480" s="138" t="str">
        <f>System資料複製!D480</f>
        <v>RTBM-57250 - When the feature Debug/Log mode is enable and when the feature "CAL configuration" is enable, the Part shall inform at each of its awakening of the full Calibration stored in the Part and currently applied. (REQ-0489971 B)</v>
      </c>
      <c r="E480" s="114" t="str">
        <f>System資料複製!E480</f>
        <v>RTBM-56770</v>
      </c>
      <c r="F480" s="114" t="str">
        <f>System資料複製!F480</f>
        <v>Audio calibration configuration</v>
      </c>
      <c r="G480" s="140" t="e">
        <f>VLOOKUP(F480,Feature統計!A$3:B$130,2,FALSE)</f>
        <v>#N/A</v>
      </c>
      <c r="H480" s="114" t="str">
        <f>System資料複製!G480</f>
        <v>Medium</v>
      </c>
      <c r="I480" s="28" t="s">
        <v>7189</v>
      </c>
      <c r="J480" s="26"/>
      <c r="K480" s="26"/>
      <c r="L480" s="26"/>
      <c r="M480" s="26"/>
      <c r="N480" s="26"/>
      <c r="O480" s="114"/>
      <c r="P480" s="26"/>
      <c r="Q480" s="26"/>
    </row>
    <row r="481" spans="1:17" ht="37.5" hidden="1" customHeight="1" x14ac:dyDescent="0.4">
      <c r="A481" s="114" t="str">
        <f>System資料複製!A481</f>
        <v>RTBM-57249</v>
      </c>
      <c r="B481" s="114" t="str">
        <f>System資料複製!B481</f>
        <v>StagePass</v>
      </c>
      <c r="C481" s="114" t="str">
        <f>System資料複製!C481</f>
        <v>SYS 5.1</v>
      </c>
      <c r="D481" s="138" t="str">
        <f>System資料複製!D481</f>
        <v>RTBM-57249 - The Part shall download and upload the tuning data in real time during a call (REQ-0417098 B)</v>
      </c>
      <c r="E481" s="114" t="str">
        <f>System資料複製!E481</f>
        <v>RTBM-56772</v>
      </c>
      <c r="F481" s="114" t="str">
        <f>System資料複製!F481</f>
        <v>Tuning tool function requirement</v>
      </c>
      <c r="G481" s="140" t="str">
        <f>VLOOKUP(F481,Feature統計!A$3:B$130,2,FALSE)</f>
        <v>Xcall</v>
      </c>
      <c r="H481" s="114" t="str">
        <f>System資料複製!G481</f>
        <v>Medium</v>
      </c>
      <c r="I481" s="28" t="s">
        <v>7189</v>
      </c>
      <c r="J481" s="26"/>
      <c r="K481" s="26"/>
      <c r="L481" s="26"/>
      <c r="M481" s="26"/>
      <c r="N481" s="26"/>
      <c r="O481" s="114"/>
      <c r="P481" s="26"/>
      <c r="Q481" s="26"/>
    </row>
    <row r="482" spans="1:17" ht="37.5" hidden="1" customHeight="1" x14ac:dyDescent="0.4">
      <c r="A482" s="114" t="str">
        <f>System資料複製!A482</f>
        <v>RTBM-57247</v>
      </c>
      <c r="B482" s="114" t="str">
        <f>System資料複製!B482</f>
        <v>StagePass</v>
      </c>
      <c r="C482" s="114" t="str">
        <f>System資料複製!C482</f>
        <v>SYS 5.1</v>
      </c>
      <c r="D482" s="138" t="str">
        <f>System資料複製!D482</f>
        <v>RTBM-57247 - Eng Mode tool shall be able to display until 5 signals (graphic visualization) in the same graphic. (REQ-0417099 A)</v>
      </c>
      <c r="E482" s="114" t="str">
        <f>System資料複製!E482</f>
        <v>RTBM-56773</v>
      </c>
      <c r="F482" s="114" t="str">
        <f>System資料複製!F482</f>
        <v>Tuning tool function requirement</v>
      </c>
      <c r="G482" s="140" t="str">
        <f>VLOOKUP(F482,Feature統計!A$3:B$130,2,FALSE)</f>
        <v>Xcall</v>
      </c>
      <c r="H482" s="114" t="str">
        <f>System資料複製!G482</f>
        <v>Medium</v>
      </c>
      <c r="I482" s="28" t="s">
        <v>7189</v>
      </c>
      <c r="J482" s="26"/>
      <c r="K482" s="26"/>
      <c r="L482" s="26"/>
      <c r="M482" s="26"/>
      <c r="N482" s="26"/>
      <c r="O482" s="114"/>
      <c r="P482" s="26"/>
      <c r="Q482" s="26"/>
    </row>
    <row r="483" spans="1:17" ht="37.5" customHeight="1" x14ac:dyDescent="0.4">
      <c r="A483" s="114" t="str">
        <f>System資料複製!A483</f>
        <v>RTBM-57245</v>
      </c>
      <c r="B483" s="114" t="str">
        <f>System資料複製!B483</f>
        <v>StagePass</v>
      </c>
      <c r="C483" s="114" t="str">
        <f>System資料複製!C483</f>
        <v>SYS 5.1</v>
      </c>
      <c r="D483" s="138" t="str">
        <f>System資料複製!D483</f>
        <v>RTBM-57245 - The TCU shall cover the needed RAM memory for the generated Big Data blocks during one hour of GSM network disconnection. (REQ-0712240 A)</v>
      </c>
      <c r="E483" s="114" t="str">
        <f>System資料複製!E483</f>
        <v>RTBM-56776</v>
      </c>
      <c r="F483" s="114" t="str">
        <f>System資料複製!F483</f>
        <v>RAMS</v>
      </c>
      <c r="G483" s="140" t="str">
        <f>VLOOKUP(F483,Feature統計!A$3:B$130,2,FALSE)</f>
        <v>LifeCycle</v>
      </c>
      <c r="H483" s="114" t="str">
        <f>System資料複製!G483</f>
        <v>Primary</v>
      </c>
      <c r="I483" s="28" t="s">
        <v>7163</v>
      </c>
      <c r="J483" s="26" t="s">
        <v>7163</v>
      </c>
      <c r="K483" s="26"/>
      <c r="L483" s="26"/>
      <c r="M483" s="26"/>
      <c r="N483" s="26"/>
      <c r="O483" s="114" t="s">
        <v>7205</v>
      </c>
      <c r="P483" s="26"/>
      <c r="Q483" s="26" t="s">
        <v>7198</v>
      </c>
    </row>
    <row r="484" spans="1:17" ht="37.5" hidden="1" customHeight="1" x14ac:dyDescent="0.4">
      <c r="A484" s="114" t="str">
        <f>System資料複製!A484</f>
        <v>RTBM-44532</v>
      </c>
      <c r="B484" s="114" t="str">
        <f>System資料複製!B484</f>
        <v>Reviewed</v>
      </c>
      <c r="C484" s="114" t="str">
        <f>System資料複製!C484</f>
        <v>SYS 5.1</v>
      </c>
      <c r="D484" s="138" t="str">
        <f>System資料複製!D484</f>
        <v>RTBM-44532 - Unexpected or erroneous remote command transmitted by BSRF (Gen- BSRFv2’-CDC-SDF-01(0))</v>
      </c>
      <c r="E484" s="114" t="str">
        <f>System資料複製!E484</f>
        <v>RTBM-57111</v>
      </c>
      <c r="F484" s="114" t="str">
        <f>System資料複製!F484</f>
        <v>Function Safety</v>
      </c>
      <c r="G484" s="140" t="str">
        <f>VLOOKUP(F484,Feature統計!A$3:B$130,2,FALSE)</f>
        <v>Miscellaneous</v>
      </c>
      <c r="H484" s="114" t="str">
        <f>System資料複製!G484</f>
        <v>Low</v>
      </c>
      <c r="I484" s="28" t="s">
        <v>7189</v>
      </c>
      <c r="J484" s="26"/>
      <c r="K484" s="26"/>
      <c r="L484" s="26"/>
      <c r="M484" s="26"/>
      <c r="N484" s="26"/>
      <c r="O484" s="114"/>
      <c r="P484" s="26"/>
      <c r="Q484" s="26"/>
    </row>
    <row r="485" spans="1:17" ht="37.5" hidden="1" customHeight="1" x14ac:dyDescent="0.4">
      <c r="A485" s="114" t="str">
        <f>System資料複製!A485</f>
        <v>RTBM-44549</v>
      </c>
      <c r="B485" s="114" t="str">
        <f>System資料複製!B485</f>
        <v>Reviewed</v>
      </c>
      <c r="C485" s="114" t="str">
        <f>System資料複製!C485</f>
        <v>SYS 5.1</v>
      </c>
      <c r="D485" s="138" t="str">
        <f>System資料複製!D485</f>
        <v>RTBM-44549 - During electronic integration phase (see doc DC_TI_707 - Baseline x.x – xxx - TS Electronic Integration and putting ECUs into operation ), unexpected reset linked to monitoring supplier strategies shall be avoided. (Gen- BSRFv2’-CDC-SDF-18(0))</v>
      </c>
      <c r="E485" s="114" t="str">
        <f>System資料複製!E485</f>
        <v>RTBM-57112</v>
      </c>
      <c r="F485" s="114" t="str">
        <f>System資料複製!F485</f>
        <v>Function Safety</v>
      </c>
      <c r="G485" s="140" t="str">
        <f>VLOOKUP(F485,Feature統計!A$3:B$130,2,FALSE)</f>
        <v>Miscellaneous</v>
      </c>
      <c r="H485" s="114" t="str">
        <f>System資料複製!G485</f>
        <v>Low</v>
      </c>
      <c r="I485" s="28" t="s">
        <v>7189</v>
      </c>
      <c r="J485" s="26"/>
      <c r="K485" s="26"/>
      <c r="L485" s="26"/>
      <c r="M485" s="26"/>
      <c r="N485" s="26"/>
      <c r="O485" s="114"/>
      <c r="P485" s="26"/>
      <c r="Q485" s="26"/>
    </row>
    <row r="486" spans="1:17" ht="37.5" hidden="1" customHeight="1" x14ac:dyDescent="0.4">
      <c r="A486" s="114" t="str">
        <f>System資料複製!A486</f>
        <v>RTBM-44550</v>
      </c>
      <c r="B486" s="114" t="str">
        <f>System資料複製!B486</f>
        <v>Reviewed</v>
      </c>
      <c r="C486" s="114" t="str">
        <f>System資料複製!C486</f>
        <v>SYS 5.1</v>
      </c>
      <c r="D486" s="138" t="str">
        <f>System資料複製!D486</f>
        <v>RTBM-44550 - The component shall prevent the following safety hazardous events: Failure mode: serious short-circuit (SSC), severe thermal event (ECA), aggravated short-circuit (CCA), smoke and fire (Gen- BSRFv2’-CDC-SDF-19(0))</v>
      </c>
      <c r="E486" s="114" t="str">
        <f>System資料複製!E486</f>
        <v>RTBM-57114</v>
      </c>
      <c r="F486" s="114" t="str">
        <f>System資料複製!F486</f>
        <v>Function Safety</v>
      </c>
      <c r="G486" s="140" t="str">
        <f>VLOOKUP(F486,Feature統計!A$3:B$130,2,FALSE)</f>
        <v>Miscellaneous</v>
      </c>
      <c r="H486" s="114" t="str">
        <f>System資料複製!G486</f>
        <v>Low</v>
      </c>
      <c r="I486" s="28" t="s">
        <v>7189</v>
      </c>
      <c r="J486" s="26"/>
      <c r="K486" s="26"/>
      <c r="L486" s="26"/>
      <c r="M486" s="26"/>
      <c r="N486" s="26"/>
      <c r="O486" s="114"/>
      <c r="P486" s="26"/>
      <c r="Q486" s="26"/>
    </row>
    <row r="487" spans="1:17" ht="37.5" hidden="1" customHeight="1" x14ac:dyDescent="0.4">
      <c r="A487" s="114" t="str">
        <f>System資料複製!A487</f>
        <v>RTBM-44555</v>
      </c>
      <c r="B487" s="114" t="str">
        <f>System資料複製!B487</f>
        <v>Reviewed</v>
      </c>
      <c r="C487" s="114" t="str">
        <f>System資料複製!C487</f>
        <v>SYS 5.1</v>
      </c>
      <c r="D487" s="138" t="str">
        <f>System資料複製!D487</f>
        <v>RTBM-44555 - The residual fault shall be calculated by reliability prediction, for each hazardous events ASIL B, C and D, using handbooks, if there is no ageing (constant failure rates) during the reference period (15 years) ((Gen- BSRFv2’-CDC-SDF-21(0)))</v>
      </c>
      <c r="E487" s="114" t="str">
        <f>System資料複製!E487</f>
        <v>RTBM-57115</v>
      </c>
      <c r="F487" s="114" t="str">
        <f>System資料複製!F487</f>
        <v>Out of scope</v>
      </c>
      <c r="G487" s="140" t="e">
        <f>VLOOKUP(F487,Feature統計!A$3:B$130,2,FALSE)</f>
        <v>#N/A</v>
      </c>
      <c r="H487" s="114" t="str">
        <f>System資料複製!G487</f>
        <v>Medium</v>
      </c>
      <c r="I487" s="28" t="s">
        <v>7189</v>
      </c>
      <c r="J487" s="26"/>
      <c r="K487" s="26"/>
      <c r="L487" s="26"/>
      <c r="M487" s="26"/>
      <c r="N487" s="26"/>
      <c r="O487" s="114"/>
      <c r="P487" s="26"/>
      <c r="Q487" s="26"/>
    </row>
    <row r="488" spans="1:17" ht="37.5" hidden="1" customHeight="1" x14ac:dyDescent="0.4">
      <c r="A488" s="114" t="str">
        <f>System資料複製!A488</f>
        <v>RTBM-44557</v>
      </c>
      <c r="B488" s="114" t="str">
        <f>System資料複製!B488</f>
        <v>Reviewed</v>
      </c>
      <c r="C488" s="114" t="str">
        <f>System資料複製!C488</f>
        <v>SYS 5.1</v>
      </c>
      <c r="D488" s="138" t="str">
        <f>System資料複製!D488</f>
        <v>RTBM-44557 - The residual fault shall be demonstrated by endurance test, if there are ageing, mechanical wear or corrosione (Gen- BSRFv2’-CDC-SDF-22(0))</v>
      </c>
      <c r="E488" s="114" t="str">
        <f>System資料複製!E488</f>
        <v>RTBM-57116</v>
      </c>
      <c r="F488" s="114" t="str">
        <f>System資料複製!F488</f>
        <v>Out of scope</v>
      </c>
      <c r="G488" s="140" t="e">
        <f>VLOOKUP(F488,Feature統計!A$3:B$130,2,FALSE)</f>
        <v>#N/A</v>
      </c>
      <c r="H488" s="114" t="str">
        <f>System資料複製!G488</f>
        <v>Medium</v>
      </c>
      <c r="I488" s="28" t="s">
        <v>7189</v>
      </c>
      <c r="J488" s="26"/>
      <c r="K488" s="26"/>
      <c r="L488" s="26"/>
      <c r="M488" s="26"/>
      <c r="N488" s="26"/>
      <c r="O488" s="114"/>
      <c r="P488" s="26"/>
      <c r="Q488" s="26"/>
    </row>
    <row r="489" spans="1:17" ht="37.5" hidden="1" customHeight="1" x14ac:dyDescent="0.4">
      <c r="A489" s="114" t="str">
        <f>System資料複製!A489</f>
        <v>RTBM-44537</v>
      </c>
      <c r="B489" s="114" t="str">
        <f>System資料複製!B489</f>
        <v>Reviewed</v>
      </c>
      <c r="C489" s="114" t="str">
        <f>System資料複製!C489</f>
        <v>SYS 5.1</v>
      </c>
      <c r="D489" s="138" t="str">
        <f>System資料複製!D489</f>
        <v>RTBM-44537 - Untimely OTA installation of BSRF or IVI launched by BSRF without installation authorization (Gen-BSRFv2’-CDC-SDF-06(0))</v>
      </c>
      <c r="E489" s="114" t="str">
        <f>System資料複製!E489</f>
        <v>RTBM-57120</v>
      </c>
      <c r="F489" s="114" t="str">
        <f>System資料複製!F489</f>
        <v>Function Safety</v>
      </c>
      <c r="G489" s="140" t="str">
        <f>VLOOKUP(F489,Feature統計!A$3:B$130,2,FALSE)</f>
        <v>Miscellaneous</v>
      </c>
      <c r="H489" s="114" t="str">
        <f>System資料複製!G489</f>
        <v>Low</v>
      </c>
      <c r="I489" s="28" t="s">
        <v>7189</v>
      </c>
      <c r="J489" s="26"/>
      <c r="K489" s="26"/>
      <c r="L489" s="26"/>
      <c r="M489" s="26"/>
      <c r="N489" s="26"/>
      <c r="O489" s="114"/>
      <c r="P489" s="26"/>
      <c r="Q489" s="26"/>
    </row>
    <row r="490" spans="1:17" ht="37.5" hidden="1" customHeight="1" x14ac:dyDescent="0.4">
      <c r="A490" s="114" t="str">
        <f>System資料複製!A490</f>
        <v>RTBM-44539</v>
      </c>
      <c r="B490" s="114" t="str">
        <f>System資料複製!B490</f>
        <v>Reviewed</v>
      </c>
      <c r="C490" s="114" t="str">
        <f>System資料複製!C490</f>
        <v>SYS 5.1</v>
      </c>
      <c r="D490" s="138" t="str">
        <f>System資料複製!D490</f>
        <v>RTBM-44539 - Erroneous invalid OTA update of BSRF by BSRF (Gen-BSRFv2’-CDC-SDF-08(0))</v>
      </c>
      <c r="E490" s="114" t="str">
        <f>System資料複製!E490</f>
        <v>RTBM-57121</v>
      </c>
      <c r="F490" s="114" t="str">
        <f>System資料複製!F490</f>
        <v>Function Safety</v>
      </c>
      <c r="G490" s="140" t="str">
        <f>VLOOKUP(F490,Feature統計!A$3:B$130,2,FALSE)</f>
        <v>Miscellaneous</v>
      </c>
      <c r="H490" s="114" t="str">
        <f>System資料複製!G490</f>
        <v>Low</v>
      </c>
      <c r="I490" s="28" t="s">
        <v>7189</v>
      </c>
      <c r="J490" s="26"/>
      <c r="K490" s="26"/>
      <c r="L490" s="26"/>
      <c r="M490" s="26"/>
      <c r="N490" s="26"/>
      <c r="O490" s="114"/>
      <c r="P490" s="26"/>
      <c r="Q490" s="26"/>
    </row>
    <row r="491" spans="1:17" ht="37.5" hidden="1" customHeight="1" x14ac:dyDescent="0.4">
      <c r="A491" s="114" t="str">
        <f>System資料複製!A491</f>
        <v>RTBM-44540</v>
      </c>
      <c r="B491" s="114" t="str">
        <f>System資料複製!B491</f>
        <v>Reviewed</v>
      </c>
      <c r="C491" s="114" t="str">
        <f>System資料複製!C491</f>
        <v>SYS 5.1</v>
      </c>
      <c r="D491" s="138" t="str">
        <f>System資料複製!D491</f>
        <v>RTBM-44540 - Untimely or erroneous rollback function of BSRF (rollback after OTA update) by BSRF (Gen-BSRFv2’-CDC-SDF-09(0))</v>
      </c>
      <c r="E491" s="114" t="str">
        <f>System資料複製!E491</f>
        <v>RTBM-57122</v>
      </c>
      <c r="F491" s="114" t="str">
        <f>System資料複製!F491</f>
        <v>Function Safety</v>
      </c>
      <c r="G491" s="140" t="str">
        <f>VLOOKUP(F491,Feature統計!A$3:B$130,2,FALSE)</f>
        <v>Miscellaneous</v>
      </c>
      <c r="H491" s="114" t="str">
        <f>System資料複製!G491</f>
        <v>Low</v>
      </c>
      <c r="I491" s="28" t="s">
        <v>7189</v>
      </c>
      <c r="J491" s="26"/>
      <c r="K491" s="26"/>
      <c r="L491" s="26"/>
      <c r="M491" s="26"/>
      <c r="N491" s="26"/>
      <c r="O491" s="114"/>
      <c r="P491" s="26"/>
      <c r="Q491" s="26"/>
    </row>
    <row r="492" spans="1:17" ht="37.5" hidden="1" customHeight="1" x14ac:dyDescent="0.4">
      <c r="A492" s="114" t="str">
        <f>System資料複製!A492</f>
        <v>RTBM-44541</v>
      </c>
      <c r="B492" s="114" t="str">
        <f>System資料複製!B492</f>
        <v>Reviewed</v>
      </c>
      <c r="C492" s="114" t="str">
        <f>System資料複製!C492</f>
        <v>SYS 5.1</v>
      </c>
      <c r="D492" s="138" t="str">
        <f>System資料複製!D492</f>
        <v>RTBM-44541 - Erroneous valid OTA update of BSRF by BSRF (Gen-BSRFv2’-CDC-SDF-10(0))</v>
      </c>
      <c r="E492" s="114" t="str">
        <f>System資料複製!E492</f>
        <v>RTBM-57124</v>
      </c>
      <c r="F492" s="114" t="str">
        <f>System資料複製!F492</f>
        <v>Function Safety</v>
      </c>
      <c r="G492" s="140" t="str">
        <f>VLOOKUP(F492,Feature統計!A$3:B$130,2,FALSE)</f>
        <v>Miscellaneous</v>
      </c>
      <c r="H492" s="114" t="str">
        <f>System資料複製!G492</f>
        <v>Low</v>
      </c>
      <c r="I492" s="28" t="s">
        <v>7189</v>
      </c>
      <c r="J492" s="26"/>
      <c r="K492" s="26"/>
      <c r="L492" s="26"/>
      <c r="M492" s="26"/>
      <c r="N492" s="26"/>
      <c r="O492" s="114"/>
      <c r="P492" s="26"/>
      <c r="Q492" s="26"/>
    </row>
    <row r="493" spans="1:17" ht="37.5" hidden="1" customHeight="1" x14ac:dyDescent="0.4">
      <c r="A493" s="114" t="str">
        <f>System資料複製!A493</f>
        <v>RTBM-44542</v>
      </c>
      <c r="B493" s="114" t="str">
        <f>System資料複製!B493</f>
        <v>Reviewed</v>
      </c>
      <c r="C493" s="114" t="str">
        <f>System資料複製!C493</f>
        <v>SYS 5.1</v>
      </c>
      <c r="D493" s="138" t="str">
        <f>System資料複製!D493</f>
        <v>RTBM-44542 - Wrong “update completed” of BSRF or IVI information sent by BSRF (Gen-BSRFv2’-CDC-SDF-11(0))</v>
      </c>
      <c r="E493" s="114" t="str">
        <f>System資料複製!E493</f>
        <v>RTBM-57125</v>
      </c>
      <c r="F493" s="114" t="str">
        <f>System資料複製!F493</f>
        <v>Function Safety</v>
      </c>
      <c r="G493" s="140" t="str">
        <f>VLOOKUP(F493,Feature統計!A$3:B$130,2,FALSE)</f>
        <v>Miscellaneous</v>
      </c>
      <c r="H493" s="114" t="str">
        <f>System資料複製!G493</f>
        <v>Low</v>
      </c>
      <c r="I493" s="28" t="s">
        <v>7189</v>
      </c>
      <c r="J493" s="26"/>
      <c r="K493" s="26"/>
      <c r="L493" s="26"/>
      <c r="M493" s="26"/>
      <c r="N493" s="26"/>
      <c r="O493" s="114"/>
      <c r="P493" s="26"/>
      <c r="Q493" s="26"/>
    </row>
    <row r="494" spans="1:17" ht="37.5" hidden="1" customHeight="1" x14ac:dyDescent="0.4">
      <c r="A494" s="114" t="str">
        <f>System資料複製!A494</f>
        <v>RTBM-44543</v>
      </c>
      <c r="B494" s="114" t="str">
        <f>System資料複製!B494</f>
        <v>Reviewed</v>
      </c>
      <c r="C494" s="114" t="str">
        <f>System資料複製!C494</f>
        <v>SYS 5.1</v>
      </c>
      <c r="D494" s="138" t="str">
        <f>System資料複製!D494</f>
        <v>RTBM-44543 - Wrong inventory of BSRF generated or sent (Gen-BSRFv2’-CDC-SDF-12(0))</v>
      </c>
      <c r="E494" s="114" t="str">
        <f>System資料複製!E494</f>
        <v>RTBM-57126</v>
      </c>
      <c r="F494" s="114" t="str">
        <f>System資料複製!F494</f>
        <v>Function Safety</v>
      </c>
      <c r="G494" s="140" t="str">
        <f>VLOOKUP(F494,Feature統計!A$3:B$130,2,FALSE)</f>
        <v>Miscellaneous</v>
      </c>
      <c r="H494" s="114" t="str">
        <f>System資料複製!G494</f>
        <v>Low</v>
      </c>
      <c r="I494" s="28" t="s">
        <v>7189</v>
      </c>
      <c r="J494" s="26"/>
      <c r="K494" s="26"/>
      <c r="L494" s="26"/>
      <c r="M494" s="26"/>
      <c r="N494" s="26"/>
      <c r="O494" s="114"/>
      <c r="P494" s="26"/>
      <c r="Q494" s="26"/>
    </row>
    <row r="495" spans="1:17" ht="37.5" hidden="1" customHeight="1" x14ac:dyDescent="0.4">
      <c r="A495" s="114" t="str">
        <f>System資料複製!A495</f>
        <v>RTBM-57163</v>
      </c>
      <c r="B495" s="114" t="str">
        <f>System資料複製!B495</f>
        <v>Reviewed</v>
      </c>
      <c r="C495" s="114" t="str">
        <f>System資料複製!C495</f>
        <v>SYS 5.1</v>
      </c>
      <c r="D495" s="138" t="str">
        <f>System資料複製!D495</f>
        <v>RTBM-57163 - Untimely or erroneous L2+REM data emitted or transmitted (Gen-BSRFv2’-CDC-SDF-26(0))</v>
      </c>
      <c r="E495" s="114" t="str">
        <f>System資料複製!E495</f>
        <v>RTBM-57130</v>
      </c>
      <c r="F495" s="114" t="str">
        <f>System資料複製!F495</f>
        <v>Out of scope</v>
      </c>
      <c r="G495" s="140" t="e">
        <f>VLOOKUP(F495,Feature統計!A$3:B$130,2,FALSE)</f>
        <v>#N/A</v>
      </c>
      <c r="H495" s="114" t="str">
        <f>System資料複製!G495</f>
        <v>Medium</v>
      </c>
      <c r="I495" s="28" t="s">
        <v>7189</v>
      </c>
      <c r="J495" s="26"/>
      <c r="K495" s="26"/>
      <c r="L495" s="26"/>
      <c r="M495" s="26"/>
      <c r="N495" s="26"/>
      <c r="O495" s="114"/>
      <c r="P495" s="26"/>
      <c r="Q495" s="26"/>
    </row>
    <row r="496" spans="1:17" ht="37.5" hidden="1" customHeight="1" x14ac:dyDescent="0.4">
      <c r="A496" s="114" t="str">
        <f>System資料複製!A496</f>
        <v>RTBM-57238</v>
      </c>
      <c r="B496" s="114" t="str">
        <f>System資料複製!B496</f>
        <v>Pass</v>
      </c>
      <c r="C496" s="114" t="str">
        <f>System資料複製!C496</f>
        <v>SYS 5.1</v>
      </c>
      <c r="D496" s="138" t="str">
        <f>System資料複製!D496</f>
        <v>RTBM-57238 - In crash mode, the electrical signal of the wired link crash shall respect the followig timings (REQ-0481759 B)</v>
      </c>
      <c r="E496" s="114" t="str">
        <f>System資料複製!E496</f>
        <v>RTBM-57149</v>
      </c>
      <c r="F496" s="114" t="str">
        <f>System資料複製!F496</f>
        <v>Electrical signal timing of the wired link crash</v>
      </c>
      <c r="G496" s="140" t="str">
        <f>VLOOKUP(F496,Feature統計!A$3:B$130,2,FALSE)</f>
        <v>Electrical Engineering</v>
      </c>
      <c r="H496" s="114" t="str">
        <f>System資料複製!G496</f>
        <v>Medium</v>
      </c>
      <c r="I496" s="28" t="s">
        <v>7189</v>
      </c>
      <c r="J496" s="26"/>
      <c r="K496" s="26"/>
      <c r="L496" s="26"/>
      <c r="M496" s="26"/>
      <c r="N496" s="26"/>
      <c r="O496" s="114"/>
      <c r="P496" s="26"/>
      <c r="Q496" s="26"/>
    </row>
    <row r="497" spans="1:17" ht="37.5" hidden="1" customHeight="1" x14ac:dyDescent="0.4">
      <c r="A497" s="114" t="str">
        <f>System資料複製!A497</f>
        <v>RTBM-57236</v>
      </c>
      <c r="B497" s="114" t="str">
        <f>System資料複製!B497</f>
        <v>StagePass</v>
      </c>
      <c r="C497" s="114" t="str">
        <f>System資料複製!C497</f>
        <v>SYS 5.1</v>
      </c>
      <c r="D497" s="138" t="str">
        <f>System資料複製!D497</f>
        <v>RTBM-57236 - The IVS shall power the microphone when it is no more powered by the IVIS (REQ-0481773 A)</v>
      </c>
      <c r="E497" s="114" t="str">
        <f>System資料複製!E497</f>
        <v>RTBM-57150</v>
      </c>
      <c r="F497" s="114" t="str">
        <f>System資料複製!F497</f>
        <v>Microphone Input</v>
      </c>
      <c r="G497" s="140" t="str">
        <f>VLOOKUP(F497,Feature統計!A$3:B$130,2,FALSE)</f>
        <v>Xcall</v>
      </c>
      <c r="H497" s="114" t="str">
        <f>System資料複製!G497</f>
        <v>Primary</v>
      </c>
      <c r="I497" s="28" t="s">
        <v>7163</v>
      </c>
      <c r="J497" s="26"/>
      <c r="K497" s="26" t="s">
        <v>7163</v>
      </c>
      <c r="L497" s="26"/>
      <c r="M497" s="26"/>
      <c r="N497" s="26"/>
      <c r="O497" s="114"/>
      <c r="P497" s="26" t="s">
        <v>7345</v>
      </c>
      <c r="Q497" s="26"/>
    </row>
    <row r="498" spans="1:17" ht="37.5" hidden="1" customHeight="1" x14ac:dyDescent="0.4">
      <c r="A498" s="114" t="str">
        <f>System資料複製!A498</f>
        <v>RTBM-44531</v>
      </c>
      <c r="B498" s="114" t="str">
        <f>System資料複製!B498</f>
        <v>Reviewed</v>
      </c>
      <c r="C498" s="114" t="str">
        <f>System資料複製!C498</f>
        <v>SYS 5.1</v>
      </c>
      <c r="D498" s="138" t="str">
        <f>System資料複製!D498</f>
        <v>RTBM-44531 - The TCU shall prevent the safety hazardous events such described in the Safety specification [02013_21_00177] (REQ-0712236 A)</v>
      </c>
      <c r="E498" s="114" t="str">
        <f>System資料複製!E498</f>
        <v>RTBM-60452</v>
      </c>
      <c r="F498" s="114" t="str">
        <f>System資料複製!F498</f>
        <v>Function Safety</v>
      </c>
      <c r="G498" s="140" t="str">
        <f>VLOOKUP(F498,Feature統計!A$3:B$130,2,FALSE)</f>
        <v>Miscellaneous</v>
      </c>
      <c r="H498" s="114" t="str">
        <f>System資料複製!G498</f>
        <v>Low</v>
      </c>
      <c r="I498" s="28" t="s">
        <v>7189</v>
      </c>
      <c r="J498" s="26"/>
      <c r="K498" s="26"/>
      <c r="L498" s="26"/>
      <c r="M498" s="26"/>
      <c r="N498" s="26"/>
      <c r="O498" s="114"/>
      <c r="P498" s="26"/>
      <c r="Q498" s="26"/>
    </row>
    <row r="499" spans="1:17" ht="37.5" hidden="1" customHeight="1" x14ac:dyDescent="0.4">
      <c r="A499" s="114" t="str">
        <f>System資料複製!A499</f>
        <v>RTBM-68790</v>
      </c>
      <c r="B499" s="114" t="str">
        <f>System資料複製!B499</f>
        <v>Pass</v>
      </c>
      <c r="C499" s="114" t="str">
        <f>System資料複製!C499</f>
        <v>SYS 5.1</v>
      </c>
      <c r="D499" s="138" t="str">
        <f>System資料複製!D499</f>
        <v>RTBM-68790 - If a circuit is opened or short-circuited on its AM/FM1/DAB1 or FM2/DAB2 antennas, the radio component shall continue to broadcast radio program with a slightly degradation of audio. (REQ-0594690)</v>
      </c>
      <c r="E499" s="114" t="str">
        <f>System資料複製!E499</f>
        <v>RTBM-68776</v>
      </c>
      <c r="F499" s="114" t="str">
        <f>System資料複製!F499</f>
        <v>Audio measurement</v>
      </c>
      <c r="G499" s="140" t="str">
        <f>VLOOKUP(F499,Feature統計!A$3:B$130,2,FALSE)</f>
        <v>Xcall</v>
      </c>
      <c r="H499" s="114" t="str">
        <f>System資料複製!G499</f>
        <v>Medium</v>
      </c>
      <c r="I499" s="28" t="s">
        <v>7189</v>
      </c>
      <c r="J499" s="26"/>
      <c r="K499" s="26"/>
      <c r="L499" s="26"/>
      <c r="M499" s="26"/>
      <c r="N499" s="26"/>
      <c r="O499" s="114"/>
      <c r="P499" s="26"/>
      <c r="Q499" s="26"/>
    </row>
    <row r="500" spans="1:17" ht="37.5" hidden="1" customHeight="1" x14ac:dyDescent="0.4">
      <c r="A500" s="114" t="str">
        <f>System資料複製!A500</f>
        <v>RTBM-71658</v>
      </c>
      <c r="B500" s="114" t="str">
        <f>System資料複製!B500</f>
        <v>Reviewed</v>
      </c>
      <c r="C500" s="114" t="str">
        <f>System資料複製!C500</f>
        <v>SYS 5.1</v>
      </c>
      <c r="D500" s="138" t="str">
        <f>System資料複製!D500</f>
        <v>RTBM-71658 - Accelerometer fault - Internal electronic failure (Accelerometer_ B1406-49)</v>
      </c>
      <c r="E500" s="114" t="str">
        <f>System資料複製!E500</f>
        <v>RTBM-71291</v>
      </c>
      <c r="F500" s="114" t="str">
        <f>System資料複製!F500</f>
        <v>Out of scope</v>
      </c>
      <c r="G500" s="140" t="e">
        <f>VLOOKUP(F500,Feature統計!A$3:B$130,2,FALSE)</f>
        <v>#N/A</v>
      </c>
      <c r="H500" s="114" t="str">
        <f>System資料複製!G500</f>
        <v>Medium</v>
      </c>
      <c r="I500" s="28" t="s">
        <v>7189</v>
      </c>
      <c r="J500" s="26"/>
      <c r="K500" s="26"/>
      <c r="L500" s="26"/>
      <c r="M500" s="26"/>
      <c r="N500" s="26"/>
      <c r="O500" s="114"/>
      <c r="P500" s="26"/>
      <c r="Q500" s="26"/>
    </row>
    <row r="501" spans="1:17" ht="37.5" hidden="1" customHeight="1" x14ac:dyDescent="0.4">
      <c r="A501" s="114" t="str">
        <f>System資料複製!A501</f>
        <v>RTBM-71659</v>
      </c>
      <c r="B501" s="114" t="str">
        <f>System資料複製!B501</f>
        <v>Reviewed</v>
      </c>
      <c r="C501" s="114" t="str">
        <f>System資料複製!C501</f>
        <v>SYS 5.1</v>
      </c>
      <c r="D501" s="138" t="str">
        <f>System資料複製!D501</f>
        <v>RTBM-71659 - Accelerometer self test error -  Internal electronic failure (Accelerometer_ B142F-49)</v>
      </c>
      <c r="E501" s="114" t="str">
        <f>System資料複製!E501</f>
        <v>RTBM-71292</v>
      </c>
      <c r="F501" s="114" t="str">
        <f>System資料複製!F501</f>
        <v>Out of scope</v>
      </c>
      <c r="G501" s="140" t="e">
        <f>VLOOKUP(F501,Feature統計!A$3:B$130,2,FALSE)</f>
        <v>#N/A</v>
      </c>
      <c r="H501" s="114" t="str">
        <f>System資料複製!G501</f>
        <v>Medium</v>
      </c>
      <c r="I501" s="28" t="s">
        <v>7189</v>
      </c>
      <c r="J501" s="26"/>
      <c r="K501" s="26"/>
      <c r="L501" s="26"/>
      <c r="M501" s="26"/>
      <c r="N501" s="26"/>
      <c r="O501" s="114"/>
      <c r="P501" s="26"/>
      <c r="Q501" s="26"/>
    </row>
    <row r="502" spans="1:17" ht="37.5" customHeight="1" x14ac:dyDescent="0.4">
      <c r="A502" s="114" t="str">
        <f>System資料複製!A502</f>
        <v>RTBM-71660</v>
      </c>
      <c r="B502" s="114" t="str">
        <f>System資料複製!B502</f>
        <v>Pass</v>
      </c>
      <c r="C502" s="114" t="str">
        <f>System資料複製!C502</f>
        <v>SYS 5.1</v>
      </c>
      <c r="D502" s="138" t="str">
        <f>System資料複製!D502</f>
        <v>RTBM-71660 - Defect of GSM antenna number 1 - short circuit to ground (only for RTBM EA) (Antenne GSM_ B15C4-11)</v>
      </c>
      <c r="E502" s="114" t="str">
        <f>System資料複製!E502</f>
        <v>RTBM-71295</v>
      </c>
      <c r="F502" s="114" t="str">
        <f>System資料複製!F502</f>
        <v>DTC - Cellular EA</v>
      </c>
      <c r="G502" s="140" t="str">
        <f>VLOOKUP(F502,Feature統計!A$3:B$130,2,FALSE)</f>
        <v>Diagnostic</v>
      </c>
      <c r="H502" s="114" t="str">
        <f>System資料複製!G502</f>
        <v>Primary</v>
      </c>
      <c r="I502" s="28" t="s">
        <v>7163</v>
      </c>
      <c r="J502" s="26"/>
      <c r="K502" s="26" t="s">
        <v>7163</v>
      </c>
      <c r="L502" s="26"/>
      <c r="M502" s="26"/>
      <c r="N502" s="26"/>
      <c r="O502" s="114"/>
      <c r="P502" s="26"/>
      <c r="Q502" s="26" t="s">
        <v>7198</v>
      </c>
    </row>
    <row r="503" spans="1:17" ht="37.5" customHeight="1" x14ac:dyDescent="0.4">
      <c r="A503" s="114" t="str">
        <f>System資料複製!A503</f>
        <v>RTBM-71661</v>
      </c>
      <c r="B503" s="114" t="str">
        <f>System資料複製!B503</f>
        <v>Pass</v>
      </c>
      <c r="C503" s="114" t="str">
        <f>System資料複製!C503</f>
        <v>SYS 5.1</v>
      </c>
      <c r="D503" s="138" t="str">
        <f>System資料複製!D503</f>
        <v>RTBM-71661 - Defect of GSM antenna number 1 - short circuit to battery (only for RTBM EA) (Antenne GSM_ B15C4-12)</v>
      </c>
      <c r="E503" s="114" t="str">
        <f>System資料複製!E503</f>
        <v>RTBM-71296</v>
      </c>
      <c r="F503" s="114" t="str">
        <f>System資料複製!F503</f>
        <v>DTC - Cellular EA</v>
      </c>
      <c r="G503" s="140" t="str">
        <f>VLOOKUP(F503,Feature統計!A$3:B$130,2,FALSE)</f>
        <v>Diagnostic</v>
      </c>
      <c r="H503" s="114" t="str">
        <f>System資料複製!G503</f>
        <v>Primary</v>
      </c>
      <c r="I503" s="28" t="s">
        <v>7163</v>
      </c>
      <c r="J503" s="26"/>
      <c r="K503" s="26" t="s">
        <v>7163</v>
      </c>
      <c r="L503" s="26"/>
      <c r="M503" s="26"/>
      <c r="N503" s="26"/>
      <c r="O503" s="114"/>
      <c r="P503" s="26"/>
      <c r="Q503" s="26" t="s">
        <v>7198</v>
      </c>
    </row>
    <row r="504" spans="1:17" ht="37.5" customHeight="1" x14ac:dyDescent="0.4">
      <c r="A504" s="114" t="str">
        <f>System資料複製!A504</f>
        <v>RTBM-71643</v>
      </c>
      <c r="B504" s="114" t="str">
        <f>System資料複製!B504</f>
        <v>Pass</v>
      </c>
      <c r="C504" s="114" t="str">
        <f>System資料複製!C504</f>
        <v>SYS 5.1</v>
      </c>
      <c r="D504" s="138" t="str">
        <f>System資料複製!D504</f>
        <v>RTBM-71643 - Defect of GSM antenna number 1 - open circuit (only for RTBM EA) (Antenne GSM_ B15C4-13)</v>
      </c>
      <c r="E504" s="114" t="str">
        <f>System資料複製!E504</f>
        <v>RTBM-71298</v>
      </c>
      <c r="F504" s="114" t="str">
        <f>System資料複製!F504</f>
        <v>DTC - Cellular EA</v>
      </c>
      <c r="G504" s="140" t="str">
        <f>VLOOKUP(F504,Feature統計!A$3:B$130,2,FALSE)</f>
        <v>Diagnostic</v>
      </c>
      <c r="H504" s="114" t="str">
        <f>System資料複製!G504</f>
        <v>Primary</v>
      </c>
      <c r="I504" s="28" t="s">
        <v>7163</v>
      </c>
      <c r="J504" s="26"/>
      <c r="K504" s="26" t="s">
        <v>7163</v>
      </c>
      <c r="L504" s="26"/>
      <c r="M504" s="26"/>
      <c r="N504" s="26"/>
      <c r="O504" s="114"/>
      <c r="P504" s="26"/>
      <c r="Q504" s="26" t="s">
        <v>7198</v>
      </c>
    </row>
    <row r="505" spans="1:17" ht="37.5" customHeight="1" x14ac:dyDescent="0.4">
      <c r="A505" s="114" t="str">
        <f>System資料複製!A505</f>
        <v>RTBM-44446</v>
      </c>
      <c r="B505" s="114" t="str">
        <f>System資料複製!B505</f>
        <v>Pass</v>
      </c>
      <c r="C505" s="114" t="str">
        <f>System資料複製!C505</f>
        <v>SYS 5.1</v>
      </c>
      <c r="D505" s="138" t="str">
        <f>System資料複製!D505</f>
        <v>RTBM-44446 - Internal telecommunication antenna 2 defect: Short circuit- (CC-) (only for RTBM EA) (REQ-0495792 B)</v>
      </c>
      <c r="E505" s="114" t="str">
        <f>System資料複製!E505</f>
        <v>RTBM-71299</v>
      </c>
      <c r="F505" s="114" t="str">
        <f>System資料複製!F505</f>
        <v>DTC - Cellular EA</v>
      </c>
      <c r="G505" s="140" t="str">
        <f>VLOOKUP(F505,Feature統計!A$3:B$130,2,FALSE)</f>
        <v>Diagnostic</v>
      </c>
      <c r="H505" s="114" t="str">
        <f>System資料複製!G505</f>
        <v>Primary</v>
      </c>
      <c r="I505" s="28" t="s">
        <v>7163</v>
      </c>
      <c r="J505" s="26"/>
      <c r="K505" s="26" t="s">
        <v>7163</v>
      </c>
      <c r="L505" s="26"/>
      <c r="M505" s="26"/>
      <c r="N505" s="26"/>
      <c r="O505" s="114"/>
      <c r="P505" s="26"/>
      <c r="Q505" s="26" t="s">
        <v>7198</v>
      </c>
    </row>
    <row r="506" spans="1:17" ht="37.5" customHeight="1" x14ac:dyDescent="0.4">
      <c r="A506" s="114" t="str">
        <f>System資料複製!A506</f>
        <v>RTBM-71646</v>
      </c>
      <c r="B506" s="114" t="str">
        <f>System資料複製!B506</f>
        <v>Pass</v>
      </c>
      <c r="C506" s="114" t="str">
        <f>System資料複製!C506</f>
        <v>SYS 5.1</v>
      </c>
      <c r="D506" s="138" t="str">
        <f>System資料複製!D506</f>
        <v>RTBM-71646 - Defect of GSM antenna number 2 - short circuit to battery (only for RTBM EA) (Antenne GSM_ B1668-12)</v>
      </c>
      <c r="E506" s="114" t="str">
        <f>System資料複製!E506</f>
        <v>RTBM-71300</v>
      </c>
      <c r="F506" s="114" t="str">
        <f>System資料複製!F506</f>
        <v>DTC - Cellular EA</v>
      </c>
      <c r="G506" s="140" t="str">
        <f>VLOOKUP(F506,Feature統計!A$3:B$130,2,FALSE)</f>
        <v>Diagnostic</v>
      </c>
      <c r="H506" s="114" t="str">
        <f>System資料複製!G506</f>
        <v>Primary</v>
      </c>
      <c r="I506" s="28" t="s">
        <v>7163</v>
      </c>
      <c r="J506" s="26"/>
      <c r="K506" s="26" t="s">
        <v>7163</v>
      </c>
      <c r="L506" s="26"/>
      <c r="M506" s="26"/>
      <c r="N506" s="26"/>
      <c r="O506" s="114"/>
      <c r="P506" s="26"/>
      <c r="Q506" s="26" t="s">
        <v>7198</v>
      </c>
    </row>
    <row r="507" spans="1:17" ht="37.5" customHeight="1" x14ac:dyDescent="0.4">
      <c r="A507" s="114" t="str">
        <f>System資料複製!A507</f>
        <v>RTBM-44447</v>
      </c>
      <c r="B507" s="114" t="str">
        <f>System資料複製!B507</f>
        <v>Pass</v>
      </c>
      <c r="C507" s="114" t="str">
        <f>System資料複製!C507</f>
        <v>SYS 5.1</v>
      </c>
      <c r="D507" s="138" t="str">
        <f>System資料複製!D507</f>
        <v>RTBM-44447 - Internal telecommunication antenna 2 defect: Open circuit (CO) (only for RTBM EA) (REQ-0495793 B)</v>
      </c>
      <c r="E507" s="114" t="str">
        <f>System資料複製!E507</f>
        <v>RTBM-71301</v>
      </c>
      <c r="F507" s="114" t="str">
        <f>System資料複製!F507</f>
        <v>DTC - Cellular EA</v>
      </c>
      <c r="G507" s="140" t="str">
        <f>VLOOKUP(F507,Feature統計!A$3:B$130,2,FALSE)</f>
        <v>Diagnostic</v>
      </c>
      <c r="H507" s="114" t="str">
        <f>System資料複製!G507</f>
        <v>Primary</v>
      </c>
      <c r="I507" s="28" t="s">
        <v>7163</v>
      </c>
      <c r="J507" s="26"/>
      <c r="K507" s="26" t="s">
        <v>7163</v>
      </c>
      <c r="L507" s="26"/>
      <c r="M507" s="26"/>
      <c r="N507" s="26"/>
      <c r="O507" s="114"/>
      <c r="P507" s="26"/>
      <c r="Q507" s="26" t="s">
        <v>7198</v>
      </c>
    </row>
    <row r="508" spans="1:17" ht="37.5" customHeight="1" x14ac:dyDescent="0.4">
      <c r="A508" s="114" t="str">
        <f>System資料複製!A508</f>
        <v>RTBM-71655</v>
      </c>
      <c r="B508" s="114" t="str">
        <f>System資料複製!B508</f>
        <v>Pass</v>
      </c>
      <c r="C508" s="114" t="str">
        <f>System資料複製!C508</f>
        <v>SYS 5.1</v>
      </c>
      <c r="D508" s="138" t="str">
        <f>System資料複製!D508</f>
        <v>RTBM-71655 - Aerial n°1 input fault - Short circuit+ (CC+) (Study the feasability for RTBM EA) (Broadcast_ B1507-12)</v>
      </c>
      <c r="E508" s="114" t="str">
        <f>System資料複製!E508</f>
        <v>RTBM-71302</v>
      </c>
      <c r="F508" s="114" t="str">
        <f>System資料複製!F508</f>
        <v>DTC - Radio EA</v>
      </c>
      <c r="G508" s="140" t="str">
        <f>VLOOKUP(F508,Feature統計!A$3:B$130,2,FALSE)</f>
        <v>Diagnostic</v>
      </c>
      <c r="H508" s="114" t="str">
        <f>System資料複製!G508</f>
        <v>Primary</v>
      </c>
      <c r="I508" s="28" t="s">
        <v>7163</v>
      </c>
      <c r="J508" s="26"/>
      <c r="K508" s="26" t="s">
        <v>7163</v>
      </c>
      <c r="L508" s="26"/>
      <c r="M508" s="26"/>
      <c r="N508" s="26"/>
      <c r="O508" s="114"/>
      <c r="P508" s="26"/>
      <c r="Q508" s="26" t="s">
        <v>7198</v>
      </c>
    </row>
    <row r="509" spans="1:17" ht="37.5" customHeight="1" x14ac:dyDescent="0.4">
      <c r="A509" s="114" t="str">
        <f>System資料複製!A509</f>
        <v>RTBM-71656</v>
      </c>
      <c r="B509" s="114" t="str">
        <f>System資料複製!B509</f>
        <v>Pass</v>
      </c>
      <c r="C509" s="114" t="str">
        <f>System資料複製!C509</f>
        <v>SYS 5.1</v>
      </c>
      <c r="D509" s="138" t="str">
        <f>System資料複製!D509</f>
        <v>RTBM-71656 - Aerial n° 2 input fault - Overtemperature (Broadcast_ B154F-4B)</v>
      </c>
      <c r="E509" s="114" t="str">
        <f>System資料複製!E509</f>
        <v>RTBM-71303</v>
      </c>
      <c r="F509" s="114" t="str">
        <f>System資料複製!F509</f>
        <v>DTC - Radio EA</v>
      </c>
      <c r="G509" s="140" t="str">
        <f>VLOOKUP(F509,Feature統計!A$3:B$130,2,FALSE)</f>
        <v>Diagnostic</v>
      </c>
      <c r="H509" s="114" t="str">
        <f>System資料複製!G509</f>
        <v>Primary</v>
      </c>
      <c r="I509" s="28" t="s">
        <v>7163</v>
      </c>
      <c r="J509" s="26"/>
      <c r="K509" s="26"/>
      <c r="L509" s="26" t="s">
        <v>7163</v>
      </c>
      <c r="M509" s="26"/>
      <c r="N509" s="26"/>
      <c r="O509" s="114"/>
      <c r="P509" s="26"/>
      <c r="Q509" s="26" t="s">
        <v>7198</v>
      </c>
    </row>
    <row r="510" spans="1:17" ht="37.5" customHeight="1" x14ac:dyDescent="0.4">
      <c r="A510" s="114" t="str">
        <f>System資料複製!A510</f>
        <v>RTBM-71657</v>
      </c>
      <c r="B510" s="114" t="str">
        <f>System資料複製!B510</f>
        <v>Pass</v>
      </c>
      <c r="C510" s="114" t="str">
        <f>System資料複製!C510</f>
        <v>SYS 5.1</v>
      </c>
      <c r="D510" s="138" t="str">
        <f>System資料複製!D510</f>
        <v>RTBM-71657 - Aerial number 1 supply chip - Overtemperature (only for RTBM EA) (Broadcast_ B164E-4B)</v>
      </c>
      <c r="E510" s="114" t="str">
        <f>System資料複製!E510</f>
        <v>RTBM-71304</v>
      </c>
      <c r="F510" s="114" t="str">
        <f>System資料複製!F510</f>
        <v>DTC - Radio EA</v>
      </c>
      <c r="G510" s="140" t="str">
        <f>VLOOKUP(F510,Feature統計!A$3:B$130,2,FALSE)</f>
        <v>Diagnostic</v>
      </c>
      <c r="H510" s="114" t="str">
        <f>System資料複製!G510</f>
        <v>Primary</v>
      </c>
      <c r="I510" s="28" t="s">
        <v>7189</v>
      </c>
      <c r="J510" s="26"/>
      <c r="K510" s="26"/>
      <c r="L510" s="26"/>
      <c r="M510" s="26"/>
      <c r="N510" s="26"/>
      <c r="O510" s="114"/>
      <c r="P510" s="26"/>
      <c r="Q510" s="26" t="s">
        <v>7198</v>
      </c>
    </row>
    <row r="511" spans="1:17" ht="37.5" customHeight="1" x14ac:dyDescent="0.4">
      <c r="A511" s="114" t="str">
        <f>System資料複製!A511</f>
        <v>RTBM-71645</v>
      </c>
      <c r="B511" s="114" t="str">
        <f>System資料複製!B511</f>
        <v>Pass</v>
      </c>
      <c r="C511" s="114" t="str">
        <f>System資料複製!C511</f>
        <v>SYS 5.1</v>
      </c>
      <c r="D511" s="138" t="str">
        <f>System資料複製!D511</f>
        <v>RTBM-71645 - GNSS aerial failure- short circuit to ground (only for RTBM EA) (Positionning_ B1537-11)</v>
      </c>
      <c r="E511" s="114" t="str">
        <f>System資料複製!E511</f>
        <v>RTBM-71305</v>
      </c>
      <c r="F511" s="114" t="str">
        <f>System資料複製!F511</f>
        <v>DTC - GNSS EA</v>
      </c>
      <c r="G511" s="140" t="str">
        <f>VLOOKUP(F511,Feature統計!A$3:B$130,2,FALSE)</f>
        <v>Diagnostic</v>
      </c>
      <c r="H511" s="114" t="str">
        <f>System資料複製!G511</f>
        <v>Primary</v>
      </c>
      <c r="I511" s="28" t="s">
        <v>7189</v>
      </c>
      <c r="J511" s="26"/>
      <c r="K511" s="26"/>
      <c r="L511" s="26"/>
      <c r="M511" s="26"/>
      <c r="N511" s="26"/>
      <c r="O511" s="114"/>
      <c r="P511" s="26"/>
      <c r="Q511" s="26" t="s">
        <v>7198</v>
      </c>
    </row>
    <row r="512" spans="1:17" ht="37.5" customHeight="1" x14ac:dyDescent="0.4">
      <c r="A512" s="114" t="str">
        <f>System資料複製!A512</f>
        <v>RTBM-71644</v>
      </c>
      <c r="B512" s="114" t="str">
        <f>System資料複製!B512</f>
        <v>Pass</v>
      </c>
      <c r="C512" s="114" t="str">
        <f>System資料複製!C512</f>
        <v>SYS 5.1</v>
      </c>
      <c r="D512" s="138" t="str">
        <f>System資料複製!D512</f>
        <v>RTBM-71644 - GNSS aerial failure - short Circuit +battery (only for RTBM EA) (Positionning_ B1537-12)</v>
      </c>
      <c r="E512" s="114" t="str">
        <f>System資料複製!E512</f>
        <v>RTBM-71306</v>
      </c>
      <c r="F512" s="114" t="str">
        <f>System資料複製!F512</f>
        <v>DTC - GNSS EA</v>
      </c>
      <c r="G512" s="140" t="str">
        <f>VLOOKUP(F512,Feature統計!A$3:B$130,2,FALSE)</f>
        <v>Diagnostic</v>
      </c>
      <c r="H512" s="114" t="str">
        <f>System資料複製!G512</f>
        <v>Primary</v>
      </c>
      <c r="I512" s="28" t="s">
        <v>7163</v>
      </c>
      <c r="J512" s="26"/>
      <c r="K512" s="26" t="s">
        <v>7163</v>
      </c>
      <c r="L512" s="26"/>
      <c r="M512" s="26"/>
      <c r="N512" s="26"/>
      <c r="O512" s="114"/>
      <c r="P512" s="26"/>
      <c r="Q512" s="26" t="s">
        <v>7198</v>
      </c>
    </row>
    <row r="513" spans="1:17" ht="37.5" customHeight="1" x14ac:dyDescent="0.4">
      <c r="A513" s="114" t="str">
        <f>System資料複製!A513</f>
        <v>RTBM-71640</v>
      </c>
      <c r="B513" s="114" t="str">
        <f>System資料複製!B513</f>
        <v>Pass</v>
      </c>
      <c r="C513" s="114" t="str">
        <f>System資料複製!C513</f>
        <v>SYS 5.1</v>
      </c>
      <c r="D513" s="138" t="str">
        <f>System資料複製!D513</f>
        <v>RTBM-71640 - GNSS aerial failure - Circuit open (only for RTBM EA) (Positionning_ B1537-13)</v>
      </c>
      <c r="E513" s="114" t="str">
        <f>System資料複製!E513</f>
        <v>RTBM-71307</v>
      </c>
      <c r="F513" s="114" t="str">
        <f>System資料複製!F513</f>
        <v>DTC - GNSS EA</v>
      </c>
      <c r="G513" s="140" t="str">
        <f>VLOOKUP(F513,Feature統計!A$3:B$130,2,FALSE)</f>
        <v>Diagnostic</v>
      </c>
      <c r="H513" s="114" t="str">
        <f>System資料複製!G513</f>
        <v>Primary</v>
      </c>
      <c r="I513" s="28" t="s">
        <v>7163</v>
      </c>
      <c r="J513" s="26"/>
      <c r="K513" s="26" t="s">
        <v>7163</v>
      </c>
      <c r="L513" s="26"/>
      <c r="M513" s="26"/>
      <c r="N513" s="26"/>
      <c r="O513" s="114"/>
      <c r="P513" s="26"/>
      <c r="Q513" s="26" t="s">
        <v>7198</v>
      </c>
    </row>
    <row r="514" spans="1:17" ht="37.5" customHeight="1" x14ac:dyDescent="0.4">
      <c r="A514" s="114" t="str">
        <f>System資料複製!A514</f>
        <v>RTBM-71637</v>
      </c>
      <c r="B514" s="114" t="str">
        <f>System資料複製!B514</f>
        <v>Pass</v>
      </c>
      <c r="C514" s="114" t="str">
        <f>System資料複製!C514</f>
        <v>SYS 5.1</v>
      </c>
      <c r="D514" s="138" t="str">
        <f>System資料複製!D514</f>
        <v>RTBM-71637 - Aerial GNSS supply chip - Overtemperature (only for RTBM EA) (Positionning_ B1667-4B)</v>
      </c>
      <c r="E514" s="114" t="str">
        <f>System資料複製!E514</f>
        <v>RTBM-71308</v>
      </c>
      <c r="F514" s="114" t="str">
        <f>System資料複製!F514</f>
        <v>DTC - GNSS EA</v>
      </c>
      <c r="G514" s="140" t="str">
        <f>VLOOKUP(F514,Feature統計!A$3:B$130,2,FALSE)</f>
        <v>Diagnostic</v>
      </c>
      <c r="H514" s="114" t="str">
        <f>System資料複製!G514</f>
        <v>Primary</v>
      </c>
      <c r="I514" s="28" t="s">
        <v>7163</v>
      </c>
      <c r="J514" s="26"/>
      <c r="K514" s="26"/>
      <c r="L514" s="26" t="s">
        <v>7163</v>
      </c>
      <c r="M514" s="26"/>
      <c r="N514" s="26"/>
      <c r="O514" s="114"/>
      <c r="P514" s="26"/>
      <c r="Q514" s="26" t="s">
        <v>7198</v>
      </c>
    </row>
    <row r="515" spans="1:17" ht="37.5" hidden="1" customHeight="1" x14ac:dyDescent="0.4">
      <c r="A515" s="114" t="str">
        <f>System資料複製!A515</f>
        <v>RTBM-46871</v>
      </c>
      <c r="B515" s="114" t="str">
        <f>System資料複製!B515</f>
        <v>StagePass</v>
      </c>
      <c r="C515" s="114" t="str">
        <f>System資料複製!C515</f>
        <v>SYS 5.2</v>
      </c>
      <c r="D515" s="138" t="str">
        <f>System資料複製!D515</f>
        <v>RTBM-46871 - CL 10 : HIGH TEMPERATURE ENDURANCE</v>
      </c>
      <c r="E515" s="114" t="str">
        <f>System資料複製!E515</f>
        <v>RTBM-77959</v>
      </c>
      <c r="F515" s="114" t="str">
        <f>System資料複製!F515</f>
        <v>B21 7130</v>
      </c>
      <c r="G515" s="140" t="str">
        <f>VLOOKUP(F515,Feature統計!A$3:B$130,2,FALSE)</f>
        <v>Quality</v>
      </c>
      <c r="H515" s="114" t="str">
        <f>System資料複製!G515</f>
        <v>Medium</v>
      </c>
      <c r="I515" s="28" t="s">
        <v>7189</v>
      </c>
      <c r="J515" s="26"/>
      <c r="K515" s="26"/>
      <c r="L515" s="26"/>
      <c r="M515" s="26"/>
      <c r="N515" s="26"/>
      <c r="O515" s="114"/>
      <c r="P515" s="26"/>
      <c r="Q515" s="26"/>
    </row>
    <row r="516" spans="1:17" ht="37.5" customHeight="1" x14ac:dyDescent="0.4">
      <c r="A516" s="114" t="str">
        <f>System資料複製!A516</f>
        <v>RTBM-96256</v>
      </c>
      <c r="B516" s="114" t="str">
        <f>System資料複製!B516</f>
        <v>Pass</v>
      </c>
      <c r="C516" s="114" t="str">
        <f>System資料複製!C516</f>
        <v>SYS 5.1</v>
      </c>
      <c r="D516" s="138" t="str">
        <f>System資料複製!D516</f>
        <v>RTBM-96256 - The ECU must be able to be reprogrammed at temperatures between -5°C and +50°C. (REQ-0042462 A)</v>
      </c>
      <c r="E516" s="114" t="str">
        <f>System資料複製!E516</f>
        <v>RTBM-96205</v>
      </c>
      <c r="F516" s="114" t="str">
        <f>System資料複製!F516</f>
        <v>Resistance to Temperature</v>
      </c>
      <c r="G516" s="140" t="str">
        <f>VLOOKUP(F516,Feature統計!A$3:B$130,2,FALSE)</f>
        <v>Quality</v>
      </c>
      <c r="H516" s="114" t="str">
        <f>System資料複製!G516</f>
        <v>Primary</v>
      </c>
      <c r="I516" s="28" t="s">
        <v>7189</v>
      </c>
      <c r="J516" s="26"/>
      <c r="K516" s="26"/>
      <c r="L516" s="26"/>
      <c r="M516" s="26"/>
      <c r="N516" s="26"/>
      <c r="O516" s="114"/>
      <c r="P516" s="26"/>
      <c r="Q516" s="26" t="s">
        <v>7198</v>
      </c>
    </row>
    <row r="517" spans="1:17" ht="37.5" hidden="1" customHeight="1" x14ac:dyDescent="0.4">
      <c r="A517" s="114" t="str">
        <f>System資料複製!A517</f>
        <v>RTBM-47838</v>
      </c>
      <c r="B517" s="114" t="str">
        <f>System資料複製!B517</f>
        <v>Pass</v>
      </c>
      <c r="C517" s="114" t="str">
        <f>System資料複製!C517</f>
        <v>SYS 5.1</v>
      </c>
      <c r="D517" s="138" t="str">
        <f>System資料複製!D517</f>
        <v>RTBM-47838 - In Wifi Client Mode, the BSRF shall ensure on average 10Mbit/s when it is connected in WIFI in 2.4Gz to an external Access Point that is 100m away free field (an average over 360° of 10Mibt/s IP - a minimum over 360° of 10Mbit/s IP) (REQ-0414021 B)</v>
      </c>
      <c r="E517" s="114" t="str">
        <f>System資料複製!E517</f>
        <v>RTBM-97447</v>
      </c>
      <c r="F517" s="114" t="str">
        <f>System資料複製!F517</f>
        <v>Throughput - WiFi System Level</v>
      </c>
      <c r="G517" s="140" t="str">
        <f>VLOOKUP(F517,Feature統計!A$3:B$130,2,FALSE)</f>
        <v>Connectivity</v>
      </c>
      <c r="H517" s="114" t="str">
        <f>System資料複製!G517</f>
        <v>Medium</v>
      </c>
      <c r="I517" s="28" t="s">
        <v>7189</v>
      </c>
      <c r="J517" s="26"/>
      <c r="K517" s="26"/>
      <c r="L517" s="26"/>
      <c r="M517" s="26"/>
      <c r="N517" s="26"/>
      <c r="O517" s="114"/>
      <c r="P517" s="26"/>
      <c r="Q517" s="26"/>
    </row>
    <row r="518" spans="1:17" ht="37.5" hidden="1" customHeight="1" x14ac:dyDescent="0.4">
      <c r="A518" s="114" t="str">
        <f>System資料複製!A518</f>
        <v>RTBM-47840</v>
      </c>
      <c r="B518" s="114" t="str">
        <f>System資料複製!B518</f>
        <v>Pass</v>
      </c>
      <c r="C518" s="114" t="str">
        <f>System資料複製!C518</f>
        <v>SYS 5.1</v>
      </c>
      <c r="D518" s="138" t="str">
        <f>System資料複製!D518</f>
        <v>RTBM-47840 - In Wifi Client Mode, the BSRF shall ensure on average 10Mbit/s when it is connected in WIFI in 5Gz to an external Access Point that is 100m away free field (an average over 360° of 10Mibt/s IP) (REQ-0414021 B)</v>
      </c>
      <c r="E518" s="114" t="str">
        <f>System資料複製!E518</f>
        <v>RTBM-97447</v>
      </c>
      <c r="F518" s="114" t="str">
        <f>System資料複製!F518</f>
        <v>Throughput - WiFi System Level</v>
      </c>
      <c r="G518" s="140" t="str">
        <f>VLOOKUP(F518,Feature統計!A$3:B$130,2,FALSE)</f>
        <v>Connectivity</v>
      </c>
      <c r="H518" s="114" t="str">
        <f>System資料複製!G518</f>
        <v>Medium</v>
      </c>
      <c r="I518" s="28" t="s">
        <v>7189</v>
      </c>
      <c r="J518" s="26"/>
      <c r="K518" s="26"/>
      <c r="L518" s="26"/>
      <c r="M518" s="26"/>
      <c r="N518" s="26"/>
      <c r="O518" s="114"/>
      <c r="P518" s="26"/>
      <c r="Q518" s="26"/>
    </row>
    <row r="519" spans="1:17" ht="37.5" customHeight="1" x14ac:dyDescent="0.4">
      <c r="A519" s="114" t="str">
        <f>System資料複製!A519</f>
        <v>RTBM-98696</v>
      </c>
      <c r="B519" s="114" t="str">
        <f>System資料複製!B519</f>
        <v>Pass</v>
      </c>
      <c r="C519" s="114" t="str">
        <f>System資料複製!C519</f>
        <v>SYS 5.1</v>
      </c>
      <c r="D519" s="138" t="str">
        <f>System資料複製!D519</f>
        <v>RTBM-98696 - Defect internal on broadcast preampli antenna - general electrical failure (GEN-RTBM-ST-DTC_BROADCAST-0006)</v>
      </c>
      <c r="E519" s="114" t="str">
        <f>System資料複製!E519</f>
        <v>RTBM-98672</v>
      </c>
      <c r="F519" s="114" t="str">
        <f>System資料複製!F519</f>
        <v>DTC - Radio</v>
      </c>
      <c r="G519" s="140" t="str">
        <f>VLOOKUP(F519,Feature統計!A$3:B$130,2,FALSE)</f>
        <v>Diagnostic</v>
      </c>
      <c r="H519" s="114" t="str">
        <f>System資料複製!G519</f>
        <v>Primary</v>
      </c>
      <c r="I519" s="28" t="s">
        <v>7163</v>
      </c>
      <c r="J519" s="26"/>
      <c r="K519" s="26" t="s">
        <v>7289</v>
      </c>
      <c r="L519" s="26"/>
      <c r="M519" s="26"/>
      <c r="N519" s="26"/>
      <c r="O519" s="114"/>
      <c r="P519" s="26"/>
      <c r="Q519" s="26" t="s">
        <v>7198</v>
      </c>
    </row>
    <row r="520" spans="1:17" ht="37.5" customHeight="1" x14ac:dyDescent="0.4">
      <c r="A520" s="114" t="str">
        <f>System資料複製!A520</f>
        <v>RTBM-98697</v>
      </c>
      <c r="B520" s="114" t="str">
        <f>System資料複製!B520</f>
        <v>Pass</v>
      </c>
      <c r="C520" s="114" t="str">
        <f>System資料複製!C520</f>
        <v>SYS 5.1</v>
      </c>
      <c r="D520" s="138" t="str">
        <f>System資料複製!D520</f>
        <v>RTBM-98697 - Aerial number 2 supply chip - Overtemperature (GEN-RTBM-ST-DTC_BROADCAST-0007)</v>
      </c>
      <c r="E520" s="114" t="str">
        <f>System資料複製!E520</f>
        <v>RTBM-98673</v>
      </c>
      <c r="F520" s="114" t="str">
        <f>System資料複製!F520</f>
        <v>DTC - Radio</v>
      </c>
      <c r="G520" s="140" t="str">
        <f>VLOOKUP(F520,Feature統計!A$3:B$130,2,FALSE)</f>
        <v>Diagnostic</v>
      </c>
      <c r="H520" s="114" t="str">
        <f>System資料複製!G520</f>
        <v>Primary</v>
      </c>
      <c r="I520" s="28" t="s">
        <v>7163</v>
      </c>
      <c r="J520" s="26"/>
      <c r="K520" s="26" t="s">
        <v>7289</v>
      </c>
      <c r="L520" s="26"/>
      <c r="M520" s="26"/>
      <c r="N520" s="26"/>
      <c r="O520" s="114"/>
      <c r="P520" s="26"/>
      <c r="Q520" s="26" t="s">
        <v>7198</v>
      </c>
    </row>
    <row r="521" spans="1:17" ht="37.5" customHeight="1" x14ac:dyDescent="0.4">
      <c r="A521" s="114" t="str">
        <f>System資料複製!A521</f>
        <v>RTBM-98698</v>
      </c>
      <c r="B521" s="114" t="str">
        <f>System資料複製!B521</f>
        <v>Pass</v>
      </c>
      <c r="C521" s="114" t="str">
        <f>System資料複製!C521</f>
        <v>SYS 5.1</v>
      </c>
      <c r="D521" s="138" t="str">
        <f>System資料複製!D521</f>
        <v>RTBM-98698 - Unknown BSRF backup battery or electrical fault of its coding line - no subtype information (GEN-RTBM-ST-DTC_BUB-0009)</v>
      </c>
      <c r="E521" s="114" t="str">
        <f>System資料複製!E521</f>
        <v>RTBM-98674</v>
      </c>
      <c r="F521" s="114" t="str">
        <f>System資料複製!F521</f>
        <v>DTC - BuB</v>
      </c>
      <c r="G521" s="140" t="str">
        <f>VLOOKUP(F521,Feature統計!A$3:B$130,2,FALSE)</f>
        <v>Diagnostic</v>
      </c>
      <c r="H521" s="114" t="str">
        <f>System資料複製!G521</f>
        <v>Primary</v>
      </c>
      <c r="I521" s="28" t="s">
        <v>7163</v>
      </c>
      <c r="J521" s="26"/>
      <c r="K521" s="26" t="s">
        <v>7289</v>
      </c>
      <c r="L521" s="26"/>
      <c r="M521" s="26"/>
      <c r="N521" s="26"/>
      <c r="O521" s="114"/>
      <c r="P521" s="26"/>
      <c r="Q521" s="26" t="s">
        <v>7198</v>
      </c>
    </row>
    <row r="522" spans="1:17" ht="37.5" customHeight="1" x14ac:dyDescent="0.4">
      <c r="A522" s="114" t="str">
        <f>System資料複製!A522</f>
        <v>RTBM-98699</v>
      </c>
      <c r="B522" s="114" t="str">
        <f>System資料複製!B522</f>
        <v>Pass</v>
      </c>
      <c r="C522" s="114" t="str">
        <f>System資料複製!C522</f>
        <v>SYS 5.1</v>
      </c>
      <c r="D522" s="138" t="str">
        <f>System資料複製!D522</f>
        <v>RTBM-98699 - External loudspeaker failure : circuit resistance below threshold (GEN-RTBM-ST-DTC_LOUDSPEAKER-0003)</v>
      </c>
      <c r="E522" s="114" t="str">
        <f>System資料複製!E522</f>
        <v>RTBM-98675</v>
      </c>
      <c r="F522" s="114" t="str">
        <f>System資料複製!F522</f>
        <v>DTC - Loudspeaker</v>
      </c>
      <c r="G522" s="140" t="str">
        <f>VLOOKUP(F522,Feature統計!A$3:B$130,2,FALSE)</f>
        <v>Diagnostic</v>
      </c>
      <c r="H522" s="114" t="str">
        <f>System資料複製!G522</f>
        <v>Primary</v>
      </c>
      <c r="I522" s="28" t="s">
        <v>7163</v>
      </c>
      <c r="J522" s="26"/>
      <c r="K522" s="26" t="s">
        <v>7289</v>
      </c>
      <c r="L522" s="26"/>
      <c r="M522" s="26"/>
      <c r="N522" s="26"/>
      <c r="O522" s="114"/>
      <c r="P522" s="26"/>
      <c r="Q522" s="26" t="s">
        <v>7198</v>
      </c>
    </row>
    <row r="523" spans="1:17" ht="37.5" customHeight="1" x14ac:dyDescent="0.4">
      <c r="A523" s="114" t="str">
        <f>System資料複製!A523</f>
        <v>RTBM-98700</v>
      </c>
      <c r="B523" s="114" t="str">
        <f>System資料複製!B523</f>
        <v>Reviewed</v>
      </c>
      <c r="C523" s="114" t="str">
        <f>System資料複製!C523</f>
        <v>SYS 5.1</v>
      </c>
      <c r="D523" s="138" t="str">
        <f>System資料複製!D523</f>
        <v>RTBM-98700 - Main microphone power supply from head unit is lost - general electrical failure (GEN-RTBM-ST-DTC_MICRO-0004)</v>
      </c>
      <c r="E523" s="114" t="str">
        <f>System資料複製!E523</f>
        <v>RTBM-98680</v>
      </c>
      <c r="F523" s="114" t="str">
        <f>System資料複製!F523</f>
        <v>DTC - Microphone</v>
      </c>
      <c r="G523" s="140" t="str">
        <f>VLOOKUP(F523,Feature統計!A$3:B$130,2,FALSE)</f>
        <v>Diagnostic</v>
      </c>
      <c r="H523" s="114" t="str">
        <f>System資料複製!G523</f>
        <v>Primary</v>
      </c>
      <c r="I523" s="28" t="s">
        <v>7163</v>
      </c>
      <c r="J523" s="26"/>
      <c r="K523" s="26" t="s">
        <v>7289</v>
      </c>
      <c r="L523" s="26"/>
      <c r="M523" s="26"/>
      <c r="N523" s="26"/>
      <c r="O523" s="114"/>
      <c r="P523" s="26"/>
      <c r="Q523" s="26" t="s">
        <v>7198</v>
      </c>
    </row>
    <row r="524" spans="1:17" ht="37.5" customHeight="1" x14ac:dyDescent="0.4">
      <c r="A524" s="114" t="str">
        <f>System資料複製!A524</f>
        <v>RTBM-98701</v>
      </c>
      <c r="B524" s="114" t="str">
        <f>System資料複製!B524</f>
        <v>Pass</v>
      </c>
      <c r="C524" s="114" t="str">
        <f>System資料複製!C524</f>
        <v>SYS 5.1</v>
      </c>
      <c r="D524" s="138" t="str">
        <f>System資料複製!D524</f>
        <v>RTBM-98701 - SIM card defect (REQ-0495809 A)</v>
      </c>
      <c r="E524" s="114" t="str">
        <f>System資料複製!E524</f>
        <v>RTBM-98681</v>
      </c>
      <c r="F524" s="114" t="str">
        <f>System資料複製!F524</f>
        <v>DTC - TCU</v>
      </c>
      <c r="G524" s="140" t="str">
        <f>VLOOKUP(F524,Feature統計!A$3:B$130,2,FALSE)</f>
        <v>Diagnostic</v>
      </c>
      <c r="H524" s="114" t="str">
        <f>System資料複製!G524</f>
        <v>Primary</v>
      </c>
      <c r="I524" s="28" t="s">
        <v>7163</v>
      </c>
      <c r="J524" s="26"/>
      <c r="K524" s="26" t="s">
        <v>7289</v>
      </c>
      <c r="L524" s="26"/>
      <c r="M524" s="26"/>
      <c r="N524" s="26"/>
      <c r="O524" s="114"/>
      <c r="P524" s="26"/>
      <c r="Q524" s="26" t="s">
        <v>7198</v>
      </c>
    </row>
    <row r="525" spans="1:17" ht="37.5" hidden="1" customHeight="1" x14ac:dyDescent="0.4">
      <c r="A525" s="241" t="str">
        <f>System資料複製!A525</f>
        <v>RTBM-103226</v>
      </c>
      <c r="B525" s="241" t="str">
        <f>System資料複製!B525</f>
        <v>Reviewed</v>
      </c>
      <c r="C525" s="241" t="str">
        <f>System資料複製!C525</f>
        <v>SYS 5.1</v>
      </c>
      <c r="D525" s="242" t="str">
        <f>System資料複製!D525</f>
        <v>RTBM-103226 - The TCU shall wait for 10min before entering BEFORE SLEEP state on vehicle power supply is off. (REQ-0794347 A)</v>
      </c>
      <c r="E525" s="241" t="str">
        <f>System資料複製!E525</f>
        <v>RTBM-103183</v>
      </c>
      <c r="F525" s="241" t="str">
        <f>System資料複製!F525</f>
        <v>Backup Battery Lifetime</v>
      </c>
      <c r="G525" s="243" t="str">
        <f>VLOOKUP(F525,Feature統計!A$3:B$130,2,FALSE)</f>
        <v>Quality</v>
      </c>
      <c r="H525" s="241" t="str">
        <f>System資料複製!G525</f>
        <v>Primary</v>
      </c>
      <c r="I525" s="244" t="s">
        <v>7163</v>
      </c>
      <c r="J525" s="245"/>
      <c r="K525" s="245"/>
      <c r="L525" s="245"/>
      <c r="M525" s="245"/>
      <c r="N525" s="245" t="s">
        <v>8040</v>
      </c>
      <c r="O525" s="241"/>
      <c r="P525" s="245"/>
      <c r="Q525" s="245"/>
    </row>
    <row r="528" spans="1:17" ht="37.5" customHeight="1" x14ac:dyDescent="0.4">
      <c r="A528" s="26" t="s">
        <v>7349</v>
      </c>
      <c r="B528" s="26">
        <f>COUNTIF(H:H,"Primary")+COUNTIF(H:H,"Medium")+COUNTIF(H:H,"Low")</f>
        <v>524</v>
      </c>
      <c r="C528" s="26"/>
    </row>
    <row r="529" spans="1:3" ht="37.5" customHeight="1" x14ac:dyDescent="0.4">
      <c r="A529" s="156" t="s">
        <v>7350</v>
      </c>
      <c r="B529" s="156">
        <f>COUNTIF(C:C,"SYS 5.1")-(COUNTIFS(C:C,"SYS 5.1",F:F,"Out of scope")+COUNTIFS(C:C,"SYS 5.1",F:F,"Not testable - Notice or guideline")+COUNTIFS(C:C,"SYS 5.1",F:F,"Project Documentation"))</f>
        <v>376</v>
      </c>
      <c r="C529" s="26"/>
    </row>
    <row r="530" spans="1:3" ht="37.5" customHeight="1" x14ac:dyDescent="0.4">
      <c r="A530" s="157" t="s">
        <v>7003</v>
      </c>
      <c r="B530" s="158">
        <f>COUNTIFS(C:C,"SYS 5.1",H:H,"Primary")</f>
        <v>220</v>
      </c>
      <c r="C530" s="26"/>
    </row>
    <row r="531" spans="1:3" ht="37.5" customHeight="1" x14ac:dyDescent="0.4">
      <c r="A531" s="157" t="s">
        <v>7351</v>
      </c>
      <c r="B531" s="158">
        <f>COUNTIFS(C:C,"SYS 5.1",H:H,"Medium",F:F,"&lt;&gt;Out of scope",F:F,"&lt;&gt;Not testable - Notice or guideline",F:F,"&lt;&gt;Project Documentation")+
COUNTIFS(C:C,"SYS 5.1",H:H,"Low",F:F,"&lt;&gt;Out of scope",F:F,"&lt;&gt;Not testable - Notice or guideline",F:F,"&lt;&gt;Project Documentation")</f>
        <v>156</v>
      </c>
      <c r="C531" s="26"/>
    </row>
    <row r="532" spans="1:3" ht="37.5" customHeight="1" x14ac:dyDescent="0.4">
      <c r="A532" s="159" t="s">
        <v>7348</v>
      </c>
      <c r="B532" s="160">
        <f>COUNTIF(P:P,"Yes")</f>
        <v>13</v>
      </c>
      <c r="C532" s="26"/>
    </row>
    <row r="533" spans="1:3" ht="37.5" customHeight="1" x14ac:dyDescent="0.4">
      <c r="A533" s="159" t="s">
        <v>7353</v>
      </c>
      <c r="B533" s="160">
        <f>B530-B532</f>
        <v>207</v>
      </c>
      <c r="C533" s="26"/>
    </row>
    <row r="534" spans="1:3" ht="37.5" customHeight="1" x14ac:dyDescent="0.4">
      <c r="A534" s="162" t="s">
        <v>7356</v>
      </c>
      <c r="B534" s="163">
        <f>COUNTIFS(C:C,"SYS 5.1",H:H,"Primary",G:G,"Diagnostic",P:P,"&lt;&gt;Yes")</f>
        <v>134</v>
      </c>
      <c r="C534" s="26"/>
    </row>
    <row r="535" spans="1:3" ht="37.5" customHeight="1" x14ac:dyDescent="0.4">
      <c r="A535" s="162" t="s">
        <v>7357</v>
      </c>
      <c r="B535" s="163">
        <f>COUNTIFS(C:C,"SYS 5.1",H:H,"Primary",G:G,"Quality",P:P,"&lt;&gt;Yes")</f>
        <v>32</v>
      </c>
      <c r="C535" s="26"/>
    </row>
    <row r="536" spans="1:3" ht="37.5" customHeight="1" x14ac:dyDescent="0.4">
      <c r="A536" s="162" t="s">
        <v>7358</v>
      </c>
      <c r="B536" s="163">
        <f>B533-B534-B535</f>
        <v>41</v>
      </c>
      <c r="C536" s="26"/>
    </row>
    <row r="537" spans="1:3" ht="37.5" customHeight="1" x14ac:dyDescent="0.4">
      <c r="A537" s="26" t="s">
        <v>7224</v>
      </c>
      <c r="B537" s="26">
        <f>COUNTIFS(H:H,"Primary",I:I,"No")+COUNTIF(H:H,"Medium")+COUNTIF(H:H,"Low")</f>
        <v>340</v>
      </c>
      <c r="C537" s="26"/>
    </row>
    <row r="538" spans="1:3" ht="37.5" customHeight="1" x14ac:dyDescent="0.4">
      <c r="A538" s="114" t="s">
        <v>7220</v>
      </c>
      <c r="B538" s="114">
        <f>COUNTIFS(H:H,"Primary",I:I,"Yes")</f>
        <v>184</v>
      </c>
      <c r="C538" s="26"/>
    </row>
    <row r="539" spans="1:3" ht="37.5" customHeight="1" x14ac:dyDescent="0.4">
      <c r="A539" s="114" t="s">
        <v>7221</v>
      </c>
      <c r="B539" s="114">
        <f>COUNTIFS(H:H,"Primary",I:I,"Yes",J:J,"Yes")</f>
        <v>37</v>
      </c>
      <c r="C539" s="141">
        <f>B539/$B$538</f>
        <v>0.20108695652173914</v>
      </c>
    </row>
    <row r="540" spans="1:3" ht="37.5" customHeight="1" x14ac:dyDescent="0.4">
      <c r="A540" s="114" t="s">
        <v>7228</v>
      </c>
      <c r="B540" s="114">
        <f>COUNTIFS(H:H,"Primary",I:I,"Yes",K:K,"Yes")</f>
        <v>120</v>
      </c>
      <c r="C540" s="141">
        <f>B540/$B$538</f>
        <v>0.65217391304347827</v>
      </c>
    </row>
    <row r="541" spans="1:3" ht="37.5" customHeight="1" x14ac:dyDescent="0.4">
      <c r="A541" s="114" t="s">
        <v>7222</v>
      </c>
      <c r="B541" s="114">
        <f>COUNTIFS(H:H,"Primary",I:I,"Yes",L:L,"Yes")</f>
        <v>6</v>
      </c>
      <c r="C541" s="141">
        <f>B541/$B$538</f>
        <v>3.2608695652173912E-2</v>
      </c>
    </row>
    <row r="542" spans="1:3" ht="37.5" customHeight="1" x14ac:dyDescent="0.4">
      <c r="A542" s="114" t="s">
        <v>7223</v>
      </c>
      <c r="B542" s="114">
        <f>COUNTIFS(H:H,"Primary",I:I,"Yes",M:M,"Yes")</f>
        <v>3</v>
      </c>
      <c r="C542" s="141">
        <f>B542/$B$538</f>
        <v>1.6304347826086956E-2</v>
      </c>
    </row>
    <row r="543" spans="1:3" ht="37.5" customHeight="1" x14ac:dyDescent="0.4">
      <c r="A543" s="114" t="s">
        <v>7209</v>
      </c>
      <c r="B543" s="114">
        <f>COUNTIFS(H:H,"Primary",I:I,"Yes",N:N,"Yes")</f>
        <v>17</v>
      </c>
      <c r="C543" s="141">
        <f>B543/$B$538</f>
        <v>9.2391304347826081E-2</v>
      </c>
    </row>
  </sheetData>
  <autoFilter ref="A1:Q525" xr:uid="{1A7C9166-5814-4F2A-85F1-E29C9538C6CA}">
    <filterColumn colId="16">
      <customFilters>
        <customFilter operator="notEqual" val=" "/>
      </customFilters>
    </filterColumn>
  </autoFilter>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54732-DCB2-4E6D-9FA7-C2D8171AFEAF}">
  <dimension ref="A1:H28"/>
  <sheetViews>
    <sheetView workbookViewId="0">
      <pane xSplit="1" ySplit="1" topLeftCell="B2" activePane="bottomRight" state="frozen"/>
      <selection pane="topRight" activeCell="B1" sqref="B1"/>
      <selection pane="bottomLeft" activeCell="A2" sqref="A2"/>
      <selection pane="bottomRight" activeCell="K3" sqref="K3"/>
    </sheetView>
  </sheetViews>
  <sheetFormatPr defaultRowHeight="17" x14ac:dyDescent="0.4"/>
  <cols>
    <col min="2" max="2" width="39.36328125" style="8" customWidth="1"/>
  </cols>
  <sheetData>
    <row r="1" spans="1:8" x14ac:dyDescent="0.4">
      <c r="A1" s="12"/>
      <c r="B1" s="11"/>
      <c r="C1" s="12" t="s">
        <v>1887</v>
      </c>
      <c r="D1" s="12" t="s">
        <v>1889</v>
      </c>
      <c r="E1" s="12" t="s">
        <v>1906</v>
      </c>
      <c r="F1" s="12" t="s">
        <v>1908</v>
      </c>
      <c r="G1" s="12" t="s">
        <v>7335</v>
      </c>
      <c r="H1" s="12" t="s">
        <v>7336</v>
      </c>
    </row>
    <row r="2" spans="1:8" ht="34" x14ac:dyDescent="0.4">
      <c r="A2" s="12" t="s">
        <v>7344</v>
      </c>
      <c r="B2" s="11" t="s">
        <v>7337</v>
      </c>
      <c r="C2" s="1" t="s">
        <v>7339</v>
      </c>
      <c r="D2" s="1" t="s">
        <v>7339</v>
      </c>
      <c r="E2" s="1" t="s">
        <v>7339</v>
      </c>
      <c r="F2" s="1" t="s">
        <v>7339</v>
      </c>
      <c r="G2" s="1" t="s">
        <v>7339</v>
      </c>
      <c r="H2" s="1" t="s">
        <v>7360</v>
      </c>
    </row>
    <row r="3" spans="1:8" x14ac:dyDescent="0.4">
      <c r="A3" s="12" t="s">
        <v>7344</v>
      </c>
      <c r="B3" s="11" t="s">
        <v>7338</v>
      </c>
      <c r="C3" s="1" t="s">
        <v>7339</v>
      </c>
      <c r="D3" s="1" t="s">
        <v>7339</v>
      </c>
      <c r="E3" s="1" t="s">
        <v>7339</v>
      </c>
      <c r="F3" s="1" t="s">
        <v>7339</v>
      </c>
      <c r="G3" s="1"/>
      <c r="H3" s="1" t="s">
        <v>7360</v>
      </c>
    </row>
    <row r="4" spans="1:8" x14ac:dyDescent="0.4">
      <c r="A4" s="12" t="s">
        <v>7344</v>
      </c>
      <c r="B4" s="11" t="s">
        <v>7340</v>
      </c>
      <c r="C4" s="1"/>
      <c r="D4" s="1"/>
      <c r="E4" s="1" t="s">
        <v>7339</v>
      </c>
      <c r="F4" s="1"/>
      <c r="G4" s="1"/>
      <c r="H4" s="1" t="s">
        <v>7360</v>
      </c>
    </row>
    <row r="5" spans="1:8" x14ac:dyDescent="0.4">
      <c r="A5" s="12" t="s">
        <v>7344</v>
      </c>
      <c r="B5" s="11" t="s">
        <v>7341</v>
      </c>
      <c r="C5" s="1" t="s">
        <v>7339</v>
      </c>
      <c r="D5" s="1" t="s">
        <v>7339</v>
      </c>
      <c r="E5" s="1" t="s">
        <v>7339</v>
      </c>
      <c r="F5" s="1" t="s">
        <v>7339</v>
      </c>
      <c r="G5" s="1" t="s">
        <v>7339</v>
      </c>
      <c r="H5" s="1" t="s">
        <v>7360</v>
      </c>
    </row>
    <row r="6" spans="1:8" ht="34" x14ac:dyDescent="0.4">
      <c r="A6" s="12" t="s">
        <v>7344</v>
      </c>
      <c r="B6" s="11" t="s">
        <v>7342</v>
      </c>
      <c r="C6" s="1"/>
      <c r="D6" s="1"/>
      <c r="E6" s="1" t="s">
        <v>7339</v>
      </c>
      <c r="F6" s="1" t="s">
        <v>7339</v>
      </c>
      <c r="G6" s="1"/>
      <c r="H6" s="1" t="s">
        <v>7360</v>
      </c>
    </row>
    <row r="7" spans="1:8" x14ac:dyDescent="0.4">
      <c r="A7" s="12" t="s">
        <v>7344</v>
      </c>
      <c r="B7" s="11" t="s">
        <v>7343</v>
      </c>
      <c r="C7" s="1" t="s">
        <v>7339</v>
      </c>
      <c r="D7" s="1" t="s">
        <v>7339</v>
      </c>
      <c r="E7" s="1" t="s">
        <v>7339</v>
      </c>
      <c r="F7" s="1" t="s">
        <v>7339</v>
      </c>
      <c r="G7" s="1" t="s">
        <v>7339</v>
      </c>
      <c r="H7" s="1" t="s">
        <v>7360</v>
      </c>
    </row>
    <row r="8" spans="1:8" x14ac:dyDescent="0.4">
      <c r="A8" s="12"/>
      <c r="B8" s="11"/>
      <c r="C8" s="1"/>
      <c r="D8" s="1"/>
      <c r="E8" s="1"/>
      <c r="F8" s="1"/>
      <c r="G8" s="1"/>
      <c r="H8" s="1"/>
    </row>
    <row r="9" spans="1:8" x14ac:dyDescent="0.4">
      <c r="A9" s="12"/>
      <c r="B9" s="11"/>
      <c r="C9" s="1"/>
      <c r="D9" s="1"/>
      <c r="E9" s="1"/>
      <c r="F9" s="1"/>
      <c r="G9" s="1"/>
      <c r="H9" s="1"/>
    </row>
    <row r="10" spans="1:8" x14ac:dyDescent="0.4">
      <c r="A10" s="12"/>
      <c r="B10" s="11"/>
      <c r="C10" s="1"/>
      <c r="D10" s="1"/>
      <c r="E10" s="1"/>
      <c r="F10" s="1"/>
      <c r="G10" s="1"/>
      <c r="H10" s="1"/>
    </row>
    <row r="11" spans="1:8" x14ac:dyDescent="0.4">
      <c r="A11" s="12"/>
      <c r="B11" s="11"/>
      <c r="C11" s="1"/>
      <c r="D11" s="1"/>
      <c r="E11" s="1"/>
      <c r="F11" s="1"/>
      <c r="G11" s="1"/>
      <c r="H11" s="1"/>
    </row>
    <row r="12" spans="1:8" x14ac:dyDescent="0.4">
      <c r="A12" s="12"/>
      <c r="B12" s="11"/>
      <c r="C12" s="1"/>
      <c r="D12" s="1"/>
      <c r="E12" s="1"/>
      <c r="F12" s="1"/>
      <c r="G12" s="1"/>
      <c r="H12" s="1"/>
    </row>
    <row r="13" spans="1:8" x14ac:dyDescent="0.4">
      <c r="A13" s="12"/>
      <c r="B13" s="11"/>
      <c r="C13" s="1"/>
      <c r="D13" s="1"/>
      <c r="E13" s="1"/>
      <c r="F13" s="1"/>
      <c r="G13" s="1"/>
      <c r="H13" s="1"/>
    </row>
    <row r="14" spans="1:8" x14ac:dyDescent="0.4">
      <c r="A14" s="12"/>
      <c r="B14" s="11"/>
      <c r="C14" s="1"/>
      <c r="D14" s="1"/>
      <c r="E14" s="1"/>
      <c r="F14" s="1"/>
      <c r="G14" s="1"/>
      <c r="H14" s="1"/>
    </row>
    <row r="15" spans="1:8" x14ac:dyDescent="0.4">
      <c r="A15" s="12"/>
      <c r="B15" s="11"/>
      <c r="C15" s="1"/>
      <c r="D15" s="1"/>
      <c r="E15" s="1"/>
      <c r="F15" s="1"/>
      <c r="G15" s="1"/>
      <c r="H15" s="1"/>
    </row>
    <row r="16" spans="1:8" x14ac:dyDescent="0.4">
      <c r="A16" s="12"/>
      <c r="B16" s="11"/>
      <c r="C16" s="1"/>
      <c r="D16" s="1"/>
      <c r="E16" s="1"/>
      <c r="F16" s="1"/>
      <c r="G16" s="1"/>
      <c r="H16" s="1"/>
    </row>
    <row r="17" spans="1:8" x14ac:dyDescent="0.4">
      <c r="A17" s="12"/>
      <c r="B17" s="11"/>
      <c r="C17" s="1"/>
      <c r="D17" s="1"/>
      <c r="E17" s="1"/>
      <c r="F17" s="1"/>
      <c r="G17" s="1"/>
      <c r="H17" s="1"/>
    </row>
    <row r="18" spans="1:8" x14ac:dyDescent="0.4">
      <c r="A18" s="12"/>
      <c r="B18" s="11"/>
      <c r="C18" s="1"/>
      <c r="D18" s="1"/>
      <c r="E18" s="1"/>
      <c r="F18" s="1"/>
      <c r="G18" s="1"/>
      <c r="H18" s="1"/>
    </row>
    <row r="19" spans="1:8" x14ac:dyDescent="0.4">
      <c r="A19" s="12"/>
      <c r="B19" s="11"/>
      <c r="C19" s="1"/>
      <c r="D19" s="1"/>
      <c r="E19" s="1"/>
      <c r="F19" s="1"/>
      <c r="G19" s="1"/>
      <c r="H19" s="1"/>
    </row>
    <row r="20" spans="1:8" x14ac:dyDescent="0.4">
      <c r="A20" s="12"/>
      <c r="B20" s="11"/>
      <c r="C20" s="1"/>
      <c r="D20" s="1"/>
      <c r="E20" s="1"/>
      <c r="F20" s="1"/>
      <c r="G20" s="1"/>
      <c r="H20" s="1"/>
    </row>
    <row r="21" spans="1:8" x14ac:dyDescent="0.4">
      <c r="A21" s="12"/>
      <c r="B21" s="11"/>
      <c r="C21" s="1"/>
      <c r="D21" s="1"/>
      <c r="E21" s="1"/>
      <c r="F21" s="1"/>
      <c r="G21" s="1"/>
      <c r="H21" s="1"/>
    </row>
    <row r="22" spans="1:8" x14ac:dyDescent="0.4">
      <c r="A22" s="12"/>
      <c r="B22" s="11"/>
      <c r="C22" s="1"/>
      <c r="D22" s="1"/>
      <c r="E22" s="1"/>
      <c r="F22" s="1"/>
      <c r="G22" s="1"/>
      <c r="H22" s="1"/>
    </row>
    <row r="23" spans="1:8" x14ac:dyDescent="0.4">
      <c r="A23" s="12"/>
      <c r="B23" s="11"/>
      <c r="C23" s="1"/>
      <c r="D23" s="1"/>
      <c r="E23" s="1"/>
      <c r="F23" s="1"/>
      <c r="G23" s="1"/>
      <c r="H23" s="1"/>
    </row>
    <row r="24" spans="1:8" x14ac:dyDescent="0.4">
      <c r="A24" s="12"/>
      <c r="B24" s="11"/>
      <c r="C24" s="1"/>
      <c r="D24" s="1"/>
      <c r="E24" s="1"/>
      <c r="F24" s="1"/>
      <c r="G24" s="1"/>
      <c r="H24" s="1"/>
    </row>
    <row r="25" spans="1:8" x14ac:dyDescent="0.4">
      <c r="A25" s="12"/>
      <c r="B25" s="11"/>
      <c r="C25" s="1"/>
      <c r="D25" s="1"/>
      <c r="E25" s="1"/>
      <c r="F25" s="1"/>
      <c r="G25" s="1"/>
      <c r="H25" s="1"/>
    </row>
    <row r="26" spans="1:8" x14ac:dyDescent="0.4">
      <c r="A26" s="12"/>
      <c r="B26" s="11"/>
      <c r="C26" s="1"/>
      <c r="D26" s="1"/>
      <c r="E26" s="1"/>
      <c r="F26" s="1"/>
      <c r="G26" s="1"/>
      <c r="H26" s="1"/>
    </row>
    <row r="27" spans="1:8" x14ac:dyDescent="0.4">
      <c r="A27" s="12"/>
      <c r="B27" s="11"/>
      <c r="C27" s="1"/>
      <c r="D27" s="1"/>
      <c r="E27" s="1"/>
      <c r="F27" s="1"/>
      <c r="G27" s="1"/>
      <c r="H27" s="1"/>
    </row>
    <row r="28" spans="1:8" x14ac:dyDescent="0.4">
      <c r="A28" s="12"/>
      <c r="B28" s="11"/>
      <c r="C28" s="1"/>
      <c r="D28" s="1"/>
      <c r="E28" s="1"/>
      <c r="F28" s="1"/>
      <c r="G28" s="1"/>
      <c r="H28" s="1"/>
    </row>
  </sheetData>
  <autoFilter ref="A1:H1" xr:uid="{905FB66A-BC69-4E49-BB42-333EB7CB78F2}"/>
  <phoneticPr fontId="1" type="noConversion"/>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C2DAD-DA1B-4E95-A965-1D892301B680}">
  <dimension ref="A1:I17"/>
  <sheetViews>
    <sheetView workbookViewId="0">
      <selection activeCell="I17" sqref="I17"/>
    </sheetView>
  </sheetViews>
  <sheetFormatPr defaultRowHeight="17" x14ac:dyDescent="0.4"/>
  <cols>
    <col min="1" max="1" width="13.08984375" customWidth="1"/>
  </cols>
  <sheetData>
    <row r="1" spans="1:9" x14ac:dyDescent="0.4">
      <c r="A1" s="12" t="s">
        <v>1932</v>
      </c>
      <c r="B1" s="375" t="s">
        <v>7478</v>
      </c>
      <c r="C1" s="375"/>
      <c r="D1" s="375"/>
      <c r="E1" s="375"/>
      <c r="F1" s="375"/>
    </row>
    <row r="2" spans="1:9" x14ac:dyDescent="0.4">
      <c r="A2" s="12" t="s">
        <v>7455</v>
      </c>
      <c r="B2" s="372" t="s">
        <v>7454</v>
      </c>
      <c r="C2" s="373"/>
      <c r="D2" s="373"/>
      <c r="E2" s="373"/>
      <c r="F2" s="374"/>
    </row>
    <row r="3" spans="1:9" x14ac:dyDescent="0.4">
      <c r="A3" s="12" t="s">
        <v>7456</v>
      </c>
      <c r="B3" s="375" t="s">
        <v>7461</v>
      </c>
      <c r="C3" s="375"/>
      <c r="D3" s="375"/>
      <c r="E3" s="375"/>
      <c r="F3" s="375"/>
    </row>
    <row r="4" spans="1:9" x14ac:dyDescent="0.4">
      <c r="A4" s="12" t="s">
        <v>7457</v>
      </c>
      <c r="B4" s="375" t="s">
        <v>7460</v>
      </c>
      <c r="C4" s="375"/>
      <c r="D4" s="375"/>
      <c r="E4" s="375"/>
      <c r="F4" s="375"/>
    </row>
    <row r="5" spans="1:9" x14ac:dyDescent="0.4">
      <c r="A5" s="12" t="s">
        <v>7458</v>
      </c>
      <c r="B5" s="375" t="s">
        <v>7459</v>
      </c>
      <c r="C5" s="375"/>
      <c r="D5" s="375"/>
      <c r="E5" s="375"/>
      <c r="F5" s="375"/>
    </row>
    <row r="6" spans="1:9" x14ac:dyDescent="0.4">
      <c r="A6" s="378" t="s">
        <v>7462</v>
      </c>
      <c r="B6" s="378" t="s">
        <v>7463</v>
      </c>
      <c r="C6" s="378"/>
      <c r="D6" s="375" t="s">
        <v>7472</v>
      </c>
      <c r="E6" s="375"/>
      <c r="F6" s="375"/>
    </row>
    <row r="7" spans="1:9" x14ac:dyDescent="0.4">
      <c r="A7" s="378"/>
      <c r="B7" s="376" t="s">
        <v>7473</v>
      </c>
      <c r="C7" s="377"/>
      <c r="D7" s="375" t="s">
        <v>7474</v>
      </c>
      <c r="E7" s="375"/>
      <c r="F7" s="375"/>
    </row>
    <row r="8" spans="1:9" x14ac:dyDescent="0.4">
      <c r="A8" s="378"/>
      <c r="B8" s="378" t="s">
        <v>7160</v>
      </c>
      <c r="C8" s="378"/>
      <c r="D8" s="375" t="s">
        <v>7475</v>
      </c>
      <c r="E8" s="375"/>
      <c r="F8" s="375"/>
    </row>
    <row r="9" spans="1:9" x14ac:dyDescent="0.4">
      <c r="A9" s="177" t="s">
        <v>7333</v>
      </c>
      <c r="B9" s="375" t="s">
        <v>7464</v>
      </c>
      <c r="C9" s="375"/>
      <c r="D9" s="375"/>
      <c r="E9" s="375"/>
      <c r="F9" s="375"/>
    </row>
    <row r="11" spans="1:9" x14ac:dyDescent="0.4">
      <c r="A11" s="12"/>
      <c r="B11" s="1" t="s">
        <v>7465</v>
      </c>
      <c r="C11" s="1" t="s">
        <v>7466</v>
      </c>
      <c r="D11" s="1" t="s">
        <v>7467</v>
      </c>
      <c r="E11" s="1" t="s">
        <v>7468</v>
      </c>
      <c r="F11" s="1" t="s">
        <v>7</v>
      </c>
    </row>
    <row r="12" spans="1:9" x14ac:dyDescent="0.4">
      <c r="A12" s="12" t="s">
        <v>7457</v>
      </c>
      <c r="B12" s="1">
        <v>70</v>
      </c>
      <c r="C12" s="1">
        <v>46</v>
      </c>
      <c r="D12" s="1">
        <v>73</v>
      </c>
      <c r="E12" s="1">
        <v>28</v>
      </c>
      <c r="F12" s="1">
        <f t="shared" ref="F12:F17" si="0">SUM(B12:E12)</f>
        <v>217</v>
      </c>
    </row>
    <row r="13" spans="1:9" x14ac:dyDescent="0.4">
      <c r="A13" s="12" t="s">
        <v>7469</v>
      </c>
      <c r="B13" s="1">
        <v>36</v>
      </c>
      <c r="C13" s="1">
        <v>24</v>
      </c>
      <c r="D13" s="1">
        <v>36</v>
      </c>
      <c r="E13" s="1">
        <v>14</v>
      </c>
      <c r="F13" s="1">
        <f t="shared" si="0"/>
        <v>110</v>
      </c>
      <c r="H13" s="12" t="s">
        <v>7</v>
      </c>
      <c r="I13" s="12">
        <f>F13</f>
        <v>110</v>
      </c>
    </row>
    <row r="14" spans="1:9" x14ac:dyDescent="0.4">
      <c r="A14" s="12" t="s">
        <v>7476</v>
      </c>
      <c r="B14" s="1">
        <v>0</v>
      </c>
      <c r="C14" s="1">
        <v>0</v>
      </c>
      <c r="D14" s="1">
        <v>0</v>
      </c>
      <c r="E14" s="1">
        <v>0</v>
      </c>
      <c r="F14" s="1">
        <f t="shared" si="0"/>
        <v>0</v>
      </c>
      <c r="H14" s="12" t="s">
        <v>7476</v>
      </c>
      <c r="I14" s="12">
        <f>F14</f>
        <v>0</v>
      </c>
    </row>
    <row r="15" spans="1:9" x14ac:dyDescent="0.4">
      <c r="A15" s="12" t="s">
        <v>7477</v>
      </c>
      <c r="B15" s="1">
        <v>0</v>
      </c>
      <c r="C15" s="1">
        <v>0</v>
      </c>
      <c r="D15" s="1">
        <v>0</v>
      </c>
      <c r="E15" s="1">
        <v>0</v>
      </c>
      <c r="F15" s="1">
        <f t="shared" si="0"/>
        <v>0</v>
      </c>
      <c r="H15" s="12" t="s">
        <v>7477</v>
      </c>
      <c r="I15" s="12">
        <f>F15</f>
        <v>0</v>
      </c>
    </row>
    <row r="16" spans="1:9" x14ac:dyDescent="0.4">
      <c r="A16" s="12" t="s">
        <v>7470</v>
      </c>
      <c r="B16" s="1">
        <v>0</v>
      </c>
      <c r="C16" s="1">
        <v>6</v>
      </c>
      <c r="D16" s="1">
        <v>3</v>
      </c>
      <c r="E16" s="1">
        <v>2</v>
      </c>
      <c r="F16" s="1">
        <f t="shared" si="0"/>
        <v>11</v>
      </c>
      <c r="H16" s="12" t="s">
        <v>7480</v>
      </c>
      <c r="I16" s="12">
        <f>F16+F17</f>
        <v>12</v>
      </c>
    </row>
    <row r="17" spans="1:6" x14ac:dyDescent="0.4">
      <c r="A17" s="12" t="s">
        <v>7471</v>
      </c>
      <c r="B17" s="1">
        <v>0</v>
      </c>
      <c r="C17" s="1">
        <v>0</v>
      </c>
      <c r="D17" s="1">
        <v>1</v>
      </c>
      <c r="E17" s="1">
        <v>0</v>
      </c>
      <c r="F17" s="1">
        <f t="shared" si="0"/>
        <v>1</v>
      </c>
    </row>
  </sheetData>
  <mergeCells count="13">
    <mergeCell ref="B9:F9"/>
    <mergeCell ref="B7:C7"/>
    <mergeCell ref="D7:F7"/>
    <mergeCell ref="B1:F1"/>
    <mergeCell ref="A6:A8"/>
    <mergeCell ref="B2:F2"/>
    <mergeCell ref="B3:F3"/>
    <mergeCell ref="B4:F4"/>
    <mergeCell ref="B5:F5"/>
    <mergeCell ref="B6:C6"/>
    <mergeCell ref="D6:F6"/>
    <mergeCell ref="B8:C8"/>
    <mergeCell ref="D8:F8"/>
  </mergeCells>
  <phoneticPr fontId="1" type="noConversion"/>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5D97-E851-463F-A704-256D75FCF15F}">
  <dimension ref="A1:J34"/>
  <sheetViews>
    <sheetView workbookViewId="0">
      <selection activeCell="L27" sqref="L27"/>
    </sheetView>
  </sheetViews>
  <sheetFormatPr defaultRowHeight="17" x14ac:dyDescent="0.4"/>
  <cols>
    <col min="2" max="2" width="15.81640625" customWidth="1"/>
    <col min="3" max="3" width="14.81640625" bestFit="1" customWidth="1"/>
    <col min="4" max="5" width="14.1796875" customWidth="1"/>
  </cols>
  <sheetData>
    <row r="1" spans="1:7" ht="34" x14ac:dyDescent="0.4">
      <c r="A1" s="11" t="s">
        <v>1932</v>
      </c>
      <c r="B1" s="375" t="s">
        <v>7478</v>
      </c>
      <c r="C1" s="375"/>
      <c r="D1" s="375"/>
      <c r="E1" s="375"/>
      <c r="F1" s="375"/>
    </row>
    <row r="2" spans="1:7" x14ac:dyDescent="0.4">
      <c r="A2" s="11" t="s">
        <v>7492</v>
      </c>
      <c r="B2" s="375" t="s">
        <v>7491</v>
      </c>
      <c r="C2" s="375"/>
      <c r="D2" s="375"/>
      <c r="E2" s="375"/>
      <c r="F2" s="375"/>
    </row>
    <row r="3" spans="1:7" ht="34" x14ac:dyDescent="0.4">
      <c r="A3" s="11" t="s">
        <v>7493</v>
      </c>
      <c r="B3" s="375" t="s">
        <v>7494</v>
      </c>
      <c r="C3" s="375"/>
      <c r="D3" s="375"/>
      <c r="E3" s="375"/>
      <c r="F3" s="375"/>
    </row>
    <row r="4" spans="1:7" x14ac:dyDescent="0.4">
      <c r="A4" s="11" t="s">
        <v>7495</v>
      </c>
      <c r="B4" s="375" t="s">
        <v>7496</v>
      </c>
      <c r="C4" s="375"/>
      <c r="D4" s="375"/>
      <c r="E4" s="375"/>
      <c r="F4" s="375"/>
    </row>
    <row r="5" spans="1:7" x14ac:dyDescent="0.4">
      <c r="A5" s="11" t="s">
        <v>7455</v>
      </c>
      <c r="B5" s="372" t="s">
        <v>7497</v>
      </c>
      <c r="C5" s="373"/>
      <c r="D5" s="373"/>
      <c r="E5" s="373"/>
      <c r="F5" s="374"/>
    </row>
    <row r="6" spans="1:7" x14ac:dyDescent="0.4">
      <c r="A6" s="11" t="s">
        <v>7456</v>
      </c>
      <c r="B6" s="375" t="s">
        <v>7498</v>
      </c>
      <c r="C6" s="375"/>
      <c r="D6" s="375"/>
      <c r="E6" s="375"/>
      <c r="F6" s="375"/>
    </row>
    <row r="7" spans="1:7" ht="34" x14ac:dyDescent="0.4">
      <c r="A7" s="11" t="s">
        <v>7457</v>
      </c>
      <c r="B7" s="375" t="s">
        <v>7460</v>
      </c>
      <c r="C7" s="375"/>
      <c r="D7" s="375"/>
      <c r="E7" s="375"/>
      <c r="F7" s="375"/>
    </row>
    <row r="8" spans="1:7" x14ac:dyDescent="0.4">
      <c r="A8" s="11" t="s">
        <v>7458</v>
      </c>
      <c r="B8" s="375" t="s">
        <v>7459</v>
      </c>
      <c r="C8" s="375"/>
      <c r="D8" s="375"/>
      <c r="E8" s="375"/>
      <c r="F8" s="375"/>
    </row>
    <row r="9" spans="1:7" x14ac:dyDescent="0.4">
      <c r="A9" s="380" t="s">
        <v>7462</v>
      </c>
      <c r="B9" s="378" t="s">
        <v>7463</v>
      </c>
      <c r="C9" s="378"/>
      <c r="D9" s="375" t="s">
        <v>7472</v>
      </c>
      <c r="E9" s="375"/>
      <c r="F9" s="375"/>
    </row>
    <row r="10" spans="1:7" x14ac:dyDescent="0.4">
      <c r="A10" s="380"/>
      <c r="B10" s="376" t="s">
        <v>7473</v>
      </c>
      <c r="C10" s="377"/>
      <c r="D10" s="375" t="s">
        <v>7474</v>
      </c>
      <c r="E10" s="375"/>
      <c r="F10" s="375"/>
    </row>
    <row r="11" spans="1:7" x14ac:dyDescent="0.4">
      <c r="A11" s="380"/>
      <c r="B11" s="378" t="s">
        <v>7160</v>
      </c>
      <c r="C11" s="378"/>
      <c r="D11" s="375" t="s">
        <v>7475</v>
      </c>
      <c r="E11" s="375"/>
      <c r="F11" s="375"/>
    </row>
    <row r="12" spans="1:7" x14ac:dyDescent="0.4">
      <c r="A12" s="184" t="s">
        <v>7333</v>
      </c>
      <c r="B12" s="375" t="s">
        <v>7464</v>
      </c>
      <c r="C12" s="375"/>
      <c r="D12" s="375"/>
      <c r="E12" s="375"/>
      <c r="F12" s="375"/>
    </row>
    <row r="16" spans="1:7" x14ac:dyDescent="0.4">
      <c r="A16" s="88"/>
      <c r="B16" s="12"/>
      <c r="C16" s="1" t="s">
        <v>7465</v>
      </c>
      <c r="D16" s="1" t="s">
        <v>7466</v>
      </c>
      <c r="E16" s="1" t="s">
        <v>7467</v>
      </c>
      <c r="F16" s="1"/>
      <c r="G16" s="1" t="s">
        <v>7</v>
      </c>
    </row>
    <row r="17" spans="1:10" x14ac:dyDescent="0.4">
      <c r="A17" s="177"/>
      <c r="B17" s="12" t="s">
        <v>7479</v>
      </c>
      <c r="C17" s="192">
        <v>45233.748611111114</v>
      </c>
      <c r="D17" s="192">
        <v>45233.723611111112</v>
      </c>
      <c r="E17" s="192">
        <v>45233.776388888888</v>
      </c>
      <c r="F17" s="190"/>
      <c r="G17" s="1"/>
    </row>
    <row r="18" spans="1:10" x14ac:dyDescent="0.4">
      <c r="A18" s="177"/>
      <c r="B18" s="12" t="s">
        <v>7482</v>
      </c>
      <c r="C18" s="191">
        <v>45240.395833333336</v>
      </c>
      <c r="D18" s="191">
        <v>45240.395833333336</v>
      </c>
      <c r="E18" s="191">
        <v>45240.395833333336</v>
      </c>
      <c r="F18" s="183"/>
      <c r="G18" s="1"/>
    </row>
    <row r="19" spans="1:10" x14ac:dyDescent="0.4">
      <c r="A19" s="1" t="s">
        <v>7481</v>
      </c>
      <c r="B19" s="12" t="s">
        <v>7469</v>
      </c>
      <c r="C19" s="1">
        <f>INT((C18-C17)*24)</f>
        <v>159</v>
      </c>
      <c r="D19" s="1">
        <f>INT((D18-D17)*24)</f>
        <v>160</v>
      </c>
      <c r="E19" s="1">
        <f>INT((E18-E17)*24)</f>
        <v>158</v>
      </c>
      <c r="F19" s="1"/>
      <c r="G19" s="1">
        <f>SUM(C19:F19)</f>
        <v>477</v>
      </c>
      <c r="I19" s="12" t="s">
        <v>7</v>
      </c>
      <c r="J19" s="12">
        <f>G19</f>
        <v>477</v>
      </c>
    </row>
    <row r="20" spans="1:10" x14ac:dyDescent="0.4">
      <c r="A20" s="379">
        <v>45236</v>
      </c>
      <c r="B20" s="12" t="s">
        <v>7483</v>
      </c>
      <c r="C20" s="1">
        <v>0</v>
      </c>
      <c r="D20" s="1">
        <v>0</v>
      </c>
      <c r="E20" s="1">
        <v>0</v>
      </c>
      <c r="F20" s="1"/>
      <c r="G20" s="1">
        <f>SUM(C20:F20)</f>
        <v>0</v>
      </c>
      <c r="I20" s="12" t="s">
        <v>7476</v>
      </c>
      <c r="J20" s="12">
        <f>SUMIF(B:B,I20,G:G)</f>
        <v>0</v>
      </c>
    </row>
    <row r="21" spans="1:10" x14ac:dyDescent="0.4">
      <c r="A21" s="379"/>
      <c r="B21" s="12" t="s">
        <v>7484</v>
      </c>
      <c r="C21" s="1">
        <v>8</v>
      </c>
      <c r="D21" s="1">
        <v>8</v>
      </c>
      <c r="E21" s="1">
        <v>8</v>
      </c>
      <c r="F21" s="1"/>
      <c r="G21" s="1">
        <f>SUM(C21:F21)</f>
        <v>24</v>
      </c>
      <c r="I21" s="12" t="s">
        <v>7477</v>
      </c>
      <c r="J21" s="12">
        <f>SUMIF(B:B,I21,G:G)</f>
        <v>38</v>
      </c>
    </row>
    <row r="22" spans="1:10" x14ac:dyDescent="0.4">
      <c r="A22" s="379"/>
      <c r="B22" s="12" t="s">
        <v>7485</v>
      </c>
      <c r="C22" s="1">
        <v>4</v>
      </c>
      <c r="D22" s="1">
        <v>3</v>
      </c>
      <c r="E22" s="1">
        <v>3</v>
      </c>
      <c r="F22" s="1"/>
      <c r="G22" s="1">
        <f>SUM(C22:F22)</f>
        <v>10</v>
      </c>
      <c r="I22" s="12" t="s">
        <v>7480</v>
      </c>
      <c r="J22" s="12">
        <f>SUMIF(B:B,I22,G:G)</f>
        <v>42</v>
      </c>
    </row>
    <row r="23" spans="1:10" x14ac:dyDescent="0.4">
      <c r="A23" s="379">
        <v>45237</v>
      </c>
      <c r="B23" s="12" t="s">
        <v>7476</v>
      </c>
      <c r="C23" s="1">
        <v>0</v>
      </c>
      <c r="D23" s="1">
        <v>0</v>
      </c>
      <c r="E23" s="1">
        <v>0</v>
      </c>
      <c r="F23" s="1"/>
      <c r="G23" s="1">
        <f t="shared" ref="G23:G31" si="0">SUM(C23:F23)</f>
        <v>0</v>
      </c>
    </row>
    <row r="24" spans="1:10" x14ac:dyDescent="0.4">
      <c r="A24" s="379"/>
      <c r="B24" s="12" t="s">
        <v>7477</v>
      </c>
      <c r="C24" s="1">
        <v>1</v>
      </c>
      <c r="D24" s="1">
        <v>0</v>
      </c>
      <c r="E24" s="1">
        <v>4</v>
      </c>
      <c r="F24" s="1"/>
      <c r="G24" s="1">
        <f t="shared" si="0"/>
        <v>5</v>
      </c>
    </row>
    <row r="25" spans="1:10" x14ac:dyDescent="0.4">
      <c r="A25" s="379"/>
      <c r="B25" s="12" t="s">
        <v>7480</v>
      </c>
      <c r="C25" s="1">
        <v>0</v>
      </c>
      <c r="D25" s="1">
        <v>0</v>
      </c>
      <c r="E25" s="1">
        <v>0</v>
      </c>
      <c r="F25" s="1"/>
      <c r="G25" s="1">
        <f t="shared" si="0"/>
        <v>0</v>
      </c>
    </row>
    <row r="26" spans="1:10" x14ac:dyDescent="0.4">
      <c r="A26" s="379">
        <v>45238</v>
      </c>
      <c r="B26" s="12" t="s">
        <v>7476</v>
      </c>
      <c r="C26" s="1">
        <v>0</v>
      </c>
      <c r="D26" s="1">
        <v>0</v>
      </c>
      <c r="E26" s="1">
        <v>0</v>
      </c>
      <c r="F26" s="1"/>
      <c r="G26" s="1">
        <f t="shared" si="0"/>
        <v>0</v>
      </c>
    </row>
    <row r="27" spans="1:10" x14ac:dyDescent="0.4">
      <c r="A27" s="379"/>
      <c r="B27" s="12" t="s">
        <v>7477</v>
      </c>
      <c r="C27" s="1">
        <v>0</v>
      </c>
      <c r="D27" s="1">
        <v>0</v>
      </c>
      <c r="E27" s="1">
        <v>4</v>
      </c>
      <c r="F27" s="1"/>
      <c r="G27" s="1">
        <f t="shared" si="0"/>
        <v>4</v>
      </c>
    </row>
    <row r="28" spans="1:10" x14ac:dyDescent="0.4">
      <c r="A28" s="379"/>
      <c r="B28" s="12" t="s">
        <v>7480</v>
      </c>
      <c r="C28" s="1">
        <v>2</v>
      </c>
      <c r="D28" s="1">
        <v>0</v>
      </c>
      <c r="E28" s="1">
        <v>7</v>
      </c>
      <c r="F28" s="1"/>
      <c r="G28" s="1">
        <f t="shared" si="0"/>
        <v>9</v>
      </c>
    </row>
    <row r="29" spans="1:10" x14ac:dyDescent="0.4">
      <c r="A29" s="379">
        <v>45239</v>
      </c>
      <c r="B29" s="12" t="s">
        <v>7476</v>
      </c>
      <c r="C29" s="1">
        <v>0</v>
      </c>
      <c r="D29" s="1">
        <v>0</v>
      </c>
      <c r="E29" s="1">
        <v>0</v>
      </c>
      <c r="F29" s="1"/>
      <c r="G29" s="1">
        <f t="shared" si="0"/>
        <v>0</v>
      </c>
    </row>
    <row r="30" spans="1:10" x14ac:dyDescent="0.4">
      <c r="A30" s="379"/>
      <c r="B30" s="12" t="s">
        <v>7477</v>
      </c>
      <c r="C30" s="1">
        <v>1</v>
      </c>
      <c r="D30" s="1">
        <v>2</v>
      </c>
      <c r="E30" s="1">
        <v>0</v>
      </c>
      <c r="F30" s="1"/>
      <c r="G30" s="1">
        <f t="shared" si="0"/>
        <v>3</v>
      </c>
    </row>
    <row r="31" spans="1:10" x14ac:dyDescent="0.4">
      <c r="A31" s="379"/>
      <c r="B31" s="12" t="s">
        <v>7480</v>
      </c>
      <c r="C31" s="1">
        <v>5</v>
      </c>
      <c r="D31" s="1">
        <v>7</v>
      </c>
      <c r="E31" s="1">
        <v>3</v>
      </c>
      <c r="F31" s="1"/>
      <c r="G31" s="1">
        <f t="shared" si="0"/>
        <v>15</v>
      </c>
    </row>
    <row r="32" spans="1:10" x14ac:dyDescent="0.4">
      <c r="A32" s="379">
        <v>45240</v>
      </c>
      <c r="B32" s="12" t="s">
        <v>7476</v>
      </c>
      <c r="C32" s="188">
        <v>0</v>
      </c>
      <c r="D32" s="188">
        <v>0</v>
      </c>
      <c r="E32" s="188">
        <v>0</v>
      </c>
      <c r="F32" s="185"/>
      <c r="G32" s="1">
        <f>SUM(C32:F32)</f>
        <v>0</v>
      </c>
    </row>
    <row r="33" spans="1:7" x14ac:dyDescent="0.4">
      <c r="A33" s="379"/>
      <c r="B33" s="12" t="s">
        <v>7477</v>
      </c>
      <c r="C33" s="188">
        <v>0</v>
      </c>
      <c r="D33" s="188">
        <v>0</v>
      </c>
      <c r="E33" s="188">
        <v>2</v>
      </c>
      <c r="F33" s="185"/>
      <c r="G33" s="1">
        <f>SUM(C33:F33)</f>
        <v>2</v>
      </c>
    </row>
    <row r="34" spans="1:7" x14ac:dyDescent="0.4">
      <c r="A34" s="379"/>
      <c r="B34" s="12" t="s">
        <v>7480</v>
      </c>
      <c r="C34" s="188">
        <v>0</v>
      </c>
      <c r="D34" s="188">
        <v>3</v>
      </c>
      <c r="E34" s="188">
        <v>5</v>
      </c>
      <c r="F34" s="185"/>
      <c r="G34" s="1">
        <f>SUM(C34:F34)</f>
        <v>8</v>
      </c>
    </row>
  </sheetData>
  <mergeCells count="21">
    <mergeCell ref="A9:A11"/>
    <mergeCell ref="B9:C9"/>
    <mergeCell ref="D9:F9"/>
    <mergeCell ref="B10:C10"/>
    <mergeCell ref="D10:F10"/>
    <mergeCell ref="B11:C11"/>
    <mergeCell ref="D11:F11"/>
    <mergeCell ref="B1:F1"/>
    <mergeCell ref="B5:F5"/>
    <mergeCell ref="B6:F6"/>
    <mergeCell ref="B7:F7"/>
    <mergeCell ref="B8:F8"/>
    <mergeCell ref="B2:F2"/>
    <mergeCell ref="B4:F4"/>
    <mergeCell ref="B3:F3"/>
    <mergeCell ref="A32:A34"/>
    <mergeCell ref="B12:F12"/>
    <mergeCell ref="A20:A22"/>
    <mergeCell ref="A23:A25"/>
    <mergeCell ref="A26:A28"/>
    <mergeCell ref="A29:A31"/>
  </mergeCells>
  <phoneticPr fontId="1" type="noConversion"/>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3EF7F-5331-4E1C-B00B-FCCE56288293}">
  <dimension ref="A1:K33"/>
  <sheetViews>
    <sheetView workbookViewId="0">
      <selection activeCell="E4" sqref="E4:F4"/>
    </sheetView>
  </sheetViews>
  <sheetFormatPr defaultRowHeight="17" x14ac:dyDescent="0.4"/>
  <cols>
    <col min="1" max="1" width="11.6328125" customWidth="1"/>
    <col min="2" max="2" width="14.1796875" customWidth="1"/>
    <col min="3" max="5" width="11" bestFit="1" customWidth="1"/>
    <col min="6" max="6" width="10.453125" customWidth="1"/>
    <col min="11" max="11" width="17.453125" customWidth="1"/>
  </cols>
  <sheetData>
    <row r="1" spans="1:7" x14ac:dyDescent="0.4">
      <c r="A1" s="11" t="s">
        <v>1932</v>
      </c>
      <c r="B1" s="375" t="s">
        <v>7500</v>
      </c>
      <c r="C1" s="375"/>
      <c r="D1" s="375"/>
      <c r="E1" s="375"/>
      <c r="F1" s="375"/>
    </row>
    <row r="2" spans="1:7" x14ac:dyDescent="0.4">
      <c r="A2" s="11" t="s">
        <v>7492</v>
      </c>
      <c r="B2" s="375" t="s">
        <v>7501</v>
      </c>
      <c r="C2" s="375"/>
      <c r="D2" s="375"/>
      <c r="E2" s="375"/>
      <c r="F2" s="375"/>
    </row>
    <row r="3" spans="1:7" x14ac:dyDescent="0.4">
      <c r="A3" s="11" t="s">
        <v>7495</v>
      </c>
      <c r="B3" s="375" t="s">
        <v>7496</v>
      </c>
      <c r="C3" s="375"/>
      <c r="D3" s="375"/>
      <c r="E3" s="375"/>
      <c r="F3" s="375"/>
    </row>
    <row r="4" spans="1:7" x14ac:dyDescent="0.4">
      <c r="A4" s="11" t="s">
        <v>7455</v>
      </c>
      <c r="B4" s="382">
        <f>MIN(C16:E16)</f>
        <v>45240.74722222222</v>
      </c>
      <c r="C4" s="383"/>
      <c r="D4" s="189" t="s">
        <v>7499</v>
      </c>
      <c r="E4" s="384">
        <f>MAX(C17:E17)</f>
        <v>45242.902777777781</v>
      </c>
      <c r="F4" s="374"/>
    </row>
    <row r="5" spans="1:7" x14ac:dyDescent="0.4">
      <c r="A5" s="11" t="s">
        <v>7456</v>
      </c>
      <c r="B5" s="381" t="s">
        <v>7489</v>
      </c>
      <c r="C5" s="381"/>
      <c r="D5" s="375"/>
      <c r="E5" s="375"/>
      <c r="F5" s="375"/>
    </row>
    <row r="6" spans="1:7" x14ac:dyDescent="0.4">
      <c r="A6" s="11" t="s">
        <v>7457</v>
      </c>
      <c r="B6" s="375" t="s">
        <v>7490</v>
      </c>
      <c r="C6" s="375"/>
      <c r="D6" s="375"/>
      <c r="E6" s="375"/>
      <c r="F6" s="375"/>
    </row>
    <row r="7" spans="1:7" x14ac:dyDescent="0.4">
      <c r="A7" s="11" t="s">
        <v>7458</v>
      </c>
      <c r="B7" s="375" t="s">
        <v>7505</v>
      </c>
      <c r="C7" s="375"/>
      <c r="D7" s="375"/>
      <c r="E7" s="375"/>
      <c r="F7" s="375"/>
    </row>
    <row r="8" spans="1:7" x14ac:dyDescent="0.4">
      <c r="A8" s="380" t="s">
        <v>7462</v>
      </c>
      <c r="B8" s="378" t="s">
        <v>7463</v>
      </c>
      <c r="C8" s="378"/>
      <c r="D8" s="375" t="s">
        <v>7472</v>
      </c>
      <c r="E8" s="375"/>
      <c r="F8" s="375"/>
    </row>
    <row r="9" spans="1:7" x14ac:dyDescent="0.4">
      <c r="A9" s="380"/>
      <c r="B9" s="376" t="s">
        <v>7473</v>
      </c>
      <c r="C9" s="377"/>
      <c r="D9" s="375" t="s">
        <v>7474</v>
      </c>
      <c r="E9" s="375"/>
      <c r="F9" s="375"/>
    </row>
    <row r="10" spans="1:7" x14ac:dyDescent="0.4">
      <c r="A10" s="380"/>
      <c r="B10" s="378" t="s">
        <v>7160</v>
      </c>
      <c r="C10" s="378"/>
      <c r="D10" s="375" t="s">
        <v>7502</v>
      </c>
      <c r="E10" s="375"/>
      <c r="F10" s="375"/>
    </row>
    <row r="11" spans="1:7" x14ac:dyDescent="0.4">
      <c r="A11" s="184" t="s">
        <v>7333</v>
      </c>
      <c r="B11" s="375" t="s">
        <v>7503</v>
      </c>
      <c r="C11" s="375"/>
      <c r="D11" s="375"/>
      <c r="E11" s="375"/>
      <c r="F11" s="375"/>
    </row>
    <row r="15" spans="1:7" x14ac:dyDescent="0.4">
      <c r="A15" s="88"/>
      <c r="B15" s="12"/>
      <c r="C15" s="1" t="s">
        <v>7465</v>
      </c>
      <c r="D15" s="1" t="s">
        <v>7466</v>
      </c>
      <c r="E15" s="1" t="s">
        <v>7467</v>
      </c>
      <c r="F15" s="1"/>
      <c r="G15" s="1" t="s">
        <v>7</v>
      </c>
    </row>
    <row r="16" spans="1:7" x14ac:dyDescent="0.4">
      <c r="A16" s="177"/>
      <c r="B16" s="12" t="s">
        <v>7479</v>
      </c>
      <c r="C16" s="192">
        <v>45240.755555555559</v>
      </c>
      <c r="D16" s="192">
        <v>45240.759722222225</v>
      </c>
      <c r="E16" s="192">
        <v>45240.74722222222</v>
      </c>
      <c r="F16" s="190"/>
      <c r="G16" s="1"/>
    </row>
    <row r="17" spans="1:11" x14ac:dyDescent="0.4">
      <c r="A17" s="177"/>
      <c r="B17" s="12" t="s">
        <v>7482</v>
      </c>
      <c r="C17" s="191">
        <v>45242.902777777781</v>
      </c>
      <c r="D17" s="191">
        <v>45242.759027777778</v>
      </c>
      <c r="E17" s="191">
        <v>45242.445138888892</v>
      </c>
      <c r="F17" s="183"/>
      <c r="G17" s="1"/>
    </row>
    <row r="18" spans="1:11" x14ac:dyDescent="0.4">
      <c r="A18" s="1" t="s">
        <v>7481</v>
      </c>
      <c r="B18" s="12" t="s">
        <v>7469</v>
      </c>
      <c r="C18" s="1">
        <f>INT((C17-C16)*24)</f>
        <v>51</v>
      </c>
      <c r="D18" s="1">
        <f>INT((D17-D16)*24)</f>
        <v>47</v>
      </c>
      <c r="E18" s="1">
        <f>INT((E17-E16)*24)</f>
        <v>40</v>
      </c>
      <c r="F18" s="1"/>
      <c r="G18" s="1">
        <f>SUM(C18:F18)</f>
        <v>138</v>
      </c>
      <c r="I18" s="12" t="s">
        <v>7</v>
      </c>
      <c r="J18" s="1">
        <f>G18</f>
        <v>138</v>
      </c>
      <c r="K18" s="12"/>
    </row>
    <row r="19" spans="1:11" x14ac:dyDescent="0.4">
      <c r="A19" s="379">
        <v>45243</v>
      </c>
      <c r="B19" s="12" t="s">
        <v>7483</v>
      </c>
      <c r="C19" s="1">
        <v>0</v>
      </c>
      <c r="D19" s="1">
        <v>0</v>
      </c>
      <c r="E19" s="1">
        <v>0</v>
      </c>
      <c r="F19" s="1"/>
      <c r="G19" s="1">
        <f>SUM(C19:F19)</f>
        <v>0</v>
      </c>
      <c r="I19" s="12" t="s">
        <v>7476</v>
      </c>
      <c r="J19" s="1">
        <f>SUMIF(B:B,I19,G:G)</f>
        <v>0</v>
      </c>
      <c r="K19" s="12"/>
    </row>
    <row r="20" spans="1:11" x14ac:dyDescent="0.4">
      <c r="A20" s="379"/>
      <c r="B20" s="12" t="s">
        <v>7484</v>
      </c>
      <c r="C20" s="1">
        <v>4</v>
      </c>
      <c r="D20" s="1">
        <v>0</v>
      </c>
      <c r="E20" s="1">
        <v>3</v>
      </c>
      <c r="F20" s="1"/>
      <c r="G20" s="1">
        <f>SUM(C20:F20)</f>
        <v>7</v>
      </c>
      <c r="I20" s="12" t="s">
        <v>7477</v>
      </c>
      <c r="J20" s="1">
        <f>SUMIF(B:B,I20,G:G)</f>
        <v>7</v>
      </c>
      <c r="K20" s="12" t="s">
        <v>7504</v>
      </c>
    </row>
    <row r="21" spans="1:11" x14ac:dyDescent="0.4">
      <c r="A21" s="379"/>
      <c r="B21" s="12" t="s">
        <v>7485</v>
      </c>
      <c r="C21" s="1">
        <v>0</v>
      </c>
      <c r="D21" s="1">
        <v>0</v>
      </c>
      <c r="E21" s="1">
        <v>0</v>
      </c>
      <c r="F21" s="1"/>
      <c r="G21" s="1">
        <f>SUM(C21:F21)</f>
        <v>0</v>
      </c>
      <c r="I21" s="12" t="s">
        <v>7480</v>
      </c>
      <c r="J21" s="1">
        <f>SUMIF(B:B,I21,G:G)</f>
        <v>0</v>
      </c>
      <c r="K21" s="12"/>
    </row>
    <row r="22" spans="1:11" x14ac:dyDescent="0.4">
      <c r="A22" s="379"/>
      <c r="B22" s="12" t="s">
        <v>7476</v>
      </c>
      <c r="C22" s="1"/>
      <c r="D22" s="1"/>
      <c r="E22" s="1"/>
      <c r="F22" s="1"/>
      <c r="G22" s="1">
        <f t="shared" ref="G22:G33" si="0">SUM(C22:F22)</f>
        <v>0</v>
      </c>
    </row>
    <row r="23" spans="1:11" x14ac:dyDescent="0.4">
      <c r="A23" s="379"/>
      <c r="B23" s="12" t="s">
        <v>7477</v>
      </c>
      <c r="C23" s="1"/>
      <c r="D23" s="1"/>
      <c r="E23" s="1"/>
      <c r="F23" s="1"/>
      <c r="G23" s="1">
        <f t="shared" si="0"/>
        <v>0</v>
      </c>
    </row>
    <row r="24" spans="1:11" x14ac:dyDescent="0.4">
      <c r="A24" s="379"/>
      <c r="B24" s="12" t="s">
        <v>7480</v>
      </c>
      <c r="C24" s="1"/>
      <c r="D24" s="1"/>
      <c r="E24" s="1"/>
      <c r="F24" s="1"/>
      <c r="G24" s="1">
        <f t="shared" si="0"/>
        <v>0</v>
      </c>
    </row>
    <row r="25" spans="1:11" x14ac:dyDescent="0.4">
      <c r="A25" s="379"/>
      <c r="B25" s="12" t="s">
        <v>7476</v>
      </c>
      <c r="C25" s="1"/>
      <c r="D25" s="1"/>
      <c r="E25" s="1"/>
      <c r="F25" s="1"/>
      <c r="G25" s="1">
        <f t="shared" si="0"/>
        <v>0</v>
      </c>
    </row>
    <row r="26" spans="1:11" x14ac:dyDescent="0.4">
      <c r="A26" s="379"/>
      <c r="B26" s="12" t="s">
        <v>7477</v>
      </c>
      <c r="C26" s="1"/>
      <c r="D26" s="1"/>
      <c r="E26" s="1"/>
      <c r="F26" s="1"/>
      <c r="G26" s="1">
        <f t="shared" si="0"/>
        <v>0</v>
      </c>
    </row>
    <row r="27" spans="1:11" x14ac:dyDescent="0.4">
      <c r="A27" s="379"/>
      <c r="B27" s="12" t="s">
        <v>7480</v>
      </c>
      <c r="C27" s="1"/>
      <c r="D27" s="1"/>
      <c r="E27" s="1"/>
      <c r="F27" s="1"/>
      <c r="G27" s="1">
        <f t="shared" si="0"/>
        <v>0</v>
      </c>
    </row>
    <row r="28" spans="1:11" x14ac:dyDescent="0.4">
      <c r="A28" s="379"/>
      <c r="B28" s="12" t="s">
        <v>7476</v>
      </c>
      <c r="C28" s="1"/>
      <c r="D28" s="1"/>
      <c r="E28" s="1"/>
      <c r="F28" s="1"/>
      <c r="G28" s="1">
        <f t="shared" si="0"/>
        <v>0</v>
      </c>
    </row>
    <row r="29" spans="1:11" x14ac:dyDescent="0.4">
      <c r="A29" s="379"/>
      <c r="B29" s="12" t="s">
        <v>7477</v>
      </c>
      <c r="C29" s="1"/>
      <c r="D29" s="1"/>
      <c r="E29" s="1"/>
      <c r="F29" s="1"/>
      <c r="G29" s="1">
        <f t="shared" si="0"/>
        <v>0</v>
      </c>
    </row>
    <row r="30" spans="1:11" x14ac:dyDescent="0.4">
      <c r="A30" s="379"/>
      <c r="B30" s="12" t="s">
        <v>7480</v>
      </c>
      <c r="C30" s="1"/>
      <c r="D30" s="1"/>
      <c r="E30" s="1"/>
      <c r="F30" s="1"/>
      <c r="G30" s="1">
        <f t="shared" si="0"/>
        <v>0</v>
      </c>
    </row>
    <row r="31" spans="1:11" x14ac:dyDescent="0.4">
      <c r="A31" s="379"/>
      <c r="B31" s="12" t="s">
        <v>7476</v>
      </c>
      <c r="C31" s="188"/>
      <c r="D31" s="188"/>
      <c r="E31" s="188"/>
      <c r="F31" s="185"/>
      <c r="G31" s="1">
        <f t="shared" si="0"/>
        <v>0</v>
      </c>
    </row>
    <row r="32" spans="1:11" x14ac:dyDescent="0.4">
      <c r="A32" s="379"/>
      <c r="B32" s="12" t="s">
        <v>7477</v>
      </c>
      <c r="C32" s="188"/>
      <c r="D32" s="188"/>
      <c r="E32" s="188"/>
      <c r="F32" s="185"/>
      <c r="G32" s="1">
        <f t="shared" si="0"/>
        <v>0</v>
      </c>
    </row>
    <row r="33" spans="1:7" x14ac:dyDescent="0.4">
      <c r="A33" s="379"/>
      <c r="B33" s="12" t="s">
        <v>7480</v>
      </c>
      <c r="C33" s="188"/>
      <c r="D33" s="188"/>
      <c r="E33" s="188"/>
      <c r="F33" s="185"/>
      <c r="G33" s="1">
        <f t="shared" si="0"/>
        <v>0</v>
      </c>
    </row>
  </sheetData>
  <mergeCells count="21">
    <mergeCell ref="B1:F1"/>
    <mergeCell ref="B5:F5"/>
    <mergeCell ref="B6:F6"/>
    <mergeCell ref="B7:F7"/>
    <mergeCell ref="B3:F3"/>
    <mergeCell ref="B4:C4"/>
    <mergeCell ref="E4:F4"/>
    <mergeCell ref="B2:F2"/>
    <mergeCell ref="A28:A30"/>
    <mergeCell ref="A31:A33"/>
    <mergeCell ref="B10:C10"/>
    <mergeCell ref="D10:F10"/>
    <mergeCell ref="B11:F11"/>
    <mergeCell ref="A19:A21"/>
    <mergeCell ref="A22:A24"/>
    <mergeCell ref="A25:A27"/>
    <mergeCell ref="A8:A10"/>
    <mergeCell ref="B8:C8"/>
    <mergeCell ref="D8:F8"/>
    <mergeCell ref="B9:C9"/>
    <mergeCell ref="D9:F9"/>
  </mergeCells>
  <phoneticPr fontId="1" type="noConversion"/>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8226C-A156-4EF5-A32F-A73F61E8DB25}">
  <dimension ref="A1:M42"/>
  <sheetViews>
    <sheetView zoomScale="80" zoomScaleNormal="80" workbookViewId="0">
      <selection activeCell="F5" sqref="F5:G5"/>
    </sheetView>
  </sheetViews>
  <sheetFormatPr defaultRowHeight="17" x14ac:dyDescent="0.4"/>
  <cols>
    <col min="1" max="1" width="11.6328125" customWidth="1"/>
    <col min="2" max="2" width="13.54296875" bestFit="1" customWidth="1"/>
    <col min="3" max="3" width="11" bestFit="1" customWidth="1"/>
    <col min="4" max="4" width="11" customWidth="1"/>
    <col min="5" max="6" width="11" bestFit="1" customWidth="1"/>
    <col min="8" max="8" width="9" customWidth="1"/>
    <col min="10" max="10" width="24.90625" customWidth="1"/>
    <col min="11" max="11" width="21.36328125" customWidth="1"/>
    <col min="12" max="12" width="25.81640625" customWidth="1"/>
  </cols>
  <sheetData>
    <row r="1" spans="1:13" x14ac:dyDescent="0.4">
      <c r="A1" s="11" t="s">
        <v>1932</v>
      </c>
      <c r="B1" s="375" t="s">
        <v>7507</v>
      </c>
      <c r="C1" s="375"/>
      <c r="D1" s="375"/>
      <c r="E1" s="375"/>
      <c r="F1" s="375"/>
      <c r="G1" s="375"/>
    </row>
    <row r="2" spans="1:13" x14ac:dyDescent="0.4">
      <c r="A2" s="11" t="s">
        <v>7492</v>
      </c>
      <c r="B2" s="375" t="s">
        <v>7508</v>
      </c>
      <c r="C2" s="375"/>
      <c r="D2" s="375"/>
      <c r="E2" s="375"/>
      <c r="F2" s="375"/>
      <c r="G2" s="375"/>
    </row>
    <row r="3" spans="1:13" x14ac:dyDescent="0.4">
      <c r="A3" s="11" t="s">
        <v>7493</v>
      </c>
      <c r="B3" s="375" t="s">
        <v>7509</v>
      </c>
      <c r="C3" s="375"/>
      <c r="D3" s="375"/>
      <c r="E3" s="375"/>
      <c r="F3" s="375"/>
      <c r="G3" s="375"/>
    </row>
    <row r="4" spans="1:13" x14ac:dyDescent="0.4">
      <c r="A4" s="11" t="s">
        <v>7495</v>
      </c>
      <c r="B4" s="375" t="s">
        <v>7496</v>
      </c>
      <c r="C4" s="375"/>
      <c r="D4" s="375"/>
      <c r="E4" s="375"/>
      <c r="F4" s="375"/>
      <c r="G4" s="375"/>
    </row>
    <row r="5" spans="1:13" x14ac:dyDescent="0.4">
      <c r="A5" s="11" t="s">
        <v>7455</v>
      </c>
      <c r="B5" s="382">
        <f>MIN(C16:F16)</f>
        <v>45243.754861111112</v>
      </c>
      <c r="C5" s="383"/>
      <c r="D5" s="197"/>
      <c r="E5" s="189" t="s">
        <v>7499</v>
      </c>
      <c r="F5" s="384">
        <f>MAX(C17:F17)</f>
        <v>45253.336805555555</v>
      </c>
      <c r="G5" s="374"/>
    </row>
    <row r="6" spans="1:13" x14ac:dyDescent="0.4">
      <c r="A6" s="11" t="s">
        <v>7456</v>
      </c>
      <c r="B6" s="381" t="s">
        <v>7489</v>
      </c>
      <c r="C6" s="381"/>
      <c r="D6" s="381"/>
      <c r="E6" s="375"/>
      <c r="F6" s="375"/>
      <c r="G6" s="375"/>
    </row>
    <row r="7" spans="1:13" x14ac:dyDescent="0.4">
      <c r="A7" s="11" t="s">
        <v>7457</v>
      </c>
      <c r="B7" s="375" t="s">
        <v>7490</v>
      </c>
      <c r="C7" s="375"/>
      <c r="D7" s="375"/>
      <c r="E7" s="375"/>
      <c r="F7" s="375"/>
      <c r="G7" s="375"/>
    </row>
    <row r="8" spans="1:13" x14ac:dyDescent="0.4">
      <c r="A8" s="11" t="s">
        <v>7458</v>
      </c>
      <c r="B8" s="375" t="s">
        <v>7506</v>
      </c>
      <c r="C8" s="375"/>
      <c r="D8" s="375"/>
      <c r="E8" s="375"/>
      <c r="F8" s="375"/>
      <c r="G8" s="375"/>
    </row>
    <row r="9" spans="1:13" ht="17" customHeight="1" x14ac:dyDescent="0.4">
      <c r="A9" s="380" t="s">
        <v>7462</v>
      </c>
      <c r="B9" s="378" t="s">
        <v>7463</v>
      </c>
      <c r="C9" s="378"/>
      <c r="D9" s="14"/>
      <c r="E9" s="375" t="s">
        <v>7472</v>
      </c>
      <c r="F9" s="375"/>
      <c r="G9" s="375"/>
    </row>
    <row r="10" spans="1:13" x14ac:dyDescent="0.4">
      <c r="A10" s="380"/>
      <c r="B10" s="376" t="s">
        <v>7473</v>
      </c>
      <c r="C10" s="377"/>
      <c r="D10" s="196"/>
      <c r="E10" s="375" t="s">
        <v>7474</v>
      </c>
      <c r="F10" s="375"/>
      <c r="G10" s="375"/>
    </row>
    <row r="11" spans="1:13" x14ac:dyDescent="0.4">
      <c r="A11" s="380"/>
      <c r="B11" s="378" t="s">
        <v>7160</v>
      </c>
      <c r="C11" s="378"/>
      <c r="D11" s="14"/>
      <c r="E11" s="375" t="s">
        <v>7502</v>
      </c>
      <c r="F11" s="375"/>
      <c r="G11" s="375"/>
    </row>
    <row r="12" spans="1:13" x14ac:dyDescent="0.4">
      <c r="A12" s="184" t="s">
        <v>7333</v>
      </c>
      <c r="B12" s="375" t="s">
        <v>7503</v>
      </c>
      <c r="C12" s="375"/>
      <c r="D12" s="375"/>
      <c r="E12" s="375"/>
      <c r="F12" s="375"/>
      <c r="G12" s="375"/>
      <c r="M12" t="s">
        <v>7533</v>
      </c>
    </row>
    <row r="13" spans="1:13" x14ac:dyDescent="0.4">
      <c r="A13" s="184" t="s">
        <v>7530</v>
      </c>
      <c r="B13" s="385" t="s">
        <v>7532</v>
      </c>
      <c r="C13" s="386"/>
      <c r="D13" s="386"/>
      <c r="E13" s="386"/>
      <c r="F13" s="386"/>
      <c r="G13" s="387"/>
    </row>
    <row r="15" spans="1:13" x14ac:dyDescent="0.4">
      <c r="A15" s="88"/>
      <c r="B15" s="12"/>
      <c r="C15" s="1" t="s">
        <v>7465</v>
      </c>
      <c r="D15" s="1" t="s">
        <v>7540</v>
      </c>
      <c r="E15" s="1" t="s">
        <v>7466</v>
      </c>
      <c r="F15" s="1" t="s">
        <v>7467</v>
      </c>
      <c r="G15" s="1"/>
      <c r="H15" s="1" t="s">
        <v>7</v>
      </c>
    </row>
    <row r="16" spans="1:13" x14ac:dyDescent="0.4">
      <c r="A16" s="177"/>
      <c r="B16" s="12" t="s">
        <v>7479</v>
      </c>
      <c r="C16" s="192">
        <v>45243.754861111112</v>
      </c>
      <c r="D16" s="192">
        <v>45250.791666666664</v>
      </c>
      <c r="E16" s="192">
        <v>45243.783333333333</v>
      </c>
      <c r="F16" s="192">
        <v>45243.798611111109</v>
      </c>
      <c r="G16" s="190"/>
      <c r="H16" s="1"/>
    </row>
    <row r="17" spans="1:12" x14ac:dyDescent="0.4">
      <c r="A17" s="177"/>
      <c r="B17" s="12" t="s">
        <v>7482</v>
      </c>
      <c r="C17" s="191">
        <v>45248.563888888886</v>
      </c>
      <c r="D17" s="191">
        <v>45253.334722222222</v>
      </c>
      <c r="E17" s="191">
        <v>45253.336805555555</v>
      </c>
      <c r="F17" s="191">
        <v>45252.625</v>
      </c>
      <c r="G17" s="183"/>
      <c r="H17" s="1"/>
    </row>
    <row r="18" spans="1:12" x14ac:dyDescent="0.4">
      <c r="A18" s="1" t="s">
        <v>7481</v>
      </c>
      <c r="B18" s="12" t="s">
        <v>7469</v>
      </c>
      <c r="C18" s="1">
        <f>INT((C17-C16)*24)</f>
        <v>115</v>
      </c>
      <c r="D18" s="1">
        <f>INT((D17-D16)*24)</f>
        <v>61</v>
      </c>
      <c r="E18" s="1">
        <f>INT((E17-E16)*24)</f>
        <v>229</v>
      </c>
      <c r="F18" s="1">
        <f>INT((F17-F16)*24)</f>
        <v>211</v>
      </c>
      <c r="G18" s="1"/>
      <c r="H18" s="1">
        <f>SUM(C18:G18)</f>
        <v>616</v>
      </c>
      <c r="J18" s="12" t="s">
        <v>7</v>
      </c>
      <c r="K18" s="1">
        <f>H18</f>
        <v>616</v>
      </c>
      <c r="L18" s="12"/>
    </row>
    <row r="19" spans="1:12" x14ac:dyDescent="0.4">
      <c r="A19" s="379">
        <v>45244</v>
      </c>
      <c r="B19" s="12" t="s">
        <v>7483</v>
      </c>
      <c r="C19" s="1">
        <v>0</v>
      </c>
      <c r="D19" s="1" t="s">
        <v>7541</v>
      </c>
      <c r="E19" s="1">
        <v>0</v>
      </c>
      <c r="F19" s="1">
        <v>0</v>
      </c>
      <c r="G19" s="1"/>
      <c r="H19" s="1">
        <f t="shared" ref="H19:H33" si="0">SUM(C19:G19)</f>
        <v>0</v>
      </c>
      <c r="J19" s="12" t="s">
        <v>7476</v>
      </c>
      <c r="K19" s="1">
        <f>SUMIF(B:B,J19,H:H)</f>
        <v>0</v>
      </c>
      <c r="L19" s="12"/>
    </row>
    <row r="20" spans="1:12" x14ac:dyDescent="0.4">
      <c r="A20" s="379"/>
      <c r="B20" s="12" t="s">
        <v>7484</v>
      </c>
      <c r="C20" s="1">
        <v>0</v>
      </c>
      <c r="D20" s="1" t="s">
        <v>7541</v>
      </c>
      <c r="E20" s="1">
        <v>0</v>
      </c>
      <c r="F20" s="1">
        <v>0</v>
      </c>
      <c r="G20" s="1"/>
      <c r="H20" s="1">
        <f t="shared" si="0"/>
        <v>0</v>
      </c>
      <c r="J20" s="12" t="s">
        <v>7477</v>
      </c>
      <c r="K20" s="1">
        <f>SUMIF(B:B,J20,H:H)</f>
        <v>1</v>
      </c>
      <c r="L20" s="12" t="s">
        <v>7542</v>
      </c>
    </row>
    <row r="21" spans="1:12" x14ac:dyDescent="0.4">
      <c r="A21" s="379"/>
      <c r="B21" s="12" t="s">
        <v>7485</v>
      </c>
      <c r="C21" s="1">
        <v>0</v>
      </c>
      <c r="D21" s="1" t="s">
        <v>7541</v>
      </c>
      <c r="E21" s="1">
        <v>0</v>
      </c>
      <c r="F21" s="1">
        <v>0</v>
      </c>
      <c r="G21" s="1"/>
      <c r="H21" s="1">
        <f t="shared" si="0"/>
        <v>0</v>
      </c>
      <c r="J21" s="12" t="s">
        <v>7480</v>
      </c>
      <c r="K21" s="1">
        <f>SUMIF(B:B,J21,H:H)</f>
        <v>3</v>
      </c>
      <c r="L21" s="12" t="s">
        <v>7543</v>
      </c>
    </row>
    <row r="22" spans="1:12" x14ac:dyDescent="0.4">
      <c r="A22" s="379">
        <v>45245</v>
      </c>
      <c r="B22" s="12" t="s">
        <v>7476</v>
      </c>
      <c r="C22" s="1">
        <v>0</v>
      </c>
      <c r="D22" s="1" t="s">
        <v>7541</v>
      </c>
      <c r="E22" s="1">
        <v>0</v>
      </c>
      <c r="F22" s="1">
        <v>0</v>
      </c>
      <c r="G22" s="1"/>
      <c r="H22" s="1">
        <f t="shared" si="0"/>
        <v>0</v>
      </c>
    </row>
    <row r="23" spans="1:12" x14ac:dyDescent="0.4">
      <c r="A23" s="379"/>
      <c r="B23" s="12" t="s">
        <v>7477</v>
      </c>
      <c r="C23" s="1">
        <v>0</v>
      </c>
      <c r="D23" s="1" t="s">
        <v>7541</v>
      </c>
      <c r="E23" s="1">
        <v>0</v>
      </c>
      <c r="F23" s="1">
        <v>0</v>
      </c>
      <c r="G23" s="1"/>
      <c r="H23" s="1">
        <f t="shared" si="0"/>
        <v>0</v>
      </c>
    </row>
    <row r="24" spans="1:12" x14ac:dyDescent="0.4">
      <c r="A24" s="379"/>
      <c r="B24" s="12" t="s">
        <v>7480</v>
      </c>
      <c r="C24" s="1">
        <v>0</v>
      </c>
      <c r="D24" s="1" t="s">
        <v>7541</v>
      </c>
      <c r="E24" s="1">
        <v>0</v>
      </c>
      <c r="F24" s="1">
        <v>0</v>
      </c>
      <c r="G24" s="1"/>
      <c r="H24" s="1">
        <f t="shared" si="0"/>
        <v>0</v>
      </c>
    </row>
    <row r="25" spans="1:12" x14ac:dyDescent="0.4">
      <c r="A25" s="379">
        <v>45246</v>
      </c>
      <c r="B25" s="12" t="s">
        <v>7476</v>
      </c>
      <c r="C25" s="1">
        <v>0</v>
      </c>
      <c r="D25" s="1" t="s">
        <v>7541</v>
      </c>
      <c r="E25" s="1">
        <v>0</v>
      </c>
      <c r="F25" s="1">
        <v>0</v>
      </c>
      <c r="G25" s="1"/>
      <c r="H25" s="1">
        <f t="shared" si="0"/>
        <v>0</v>
      </c>
      <c r="J25" s="1" t="s">
        <v>7465</v>
      </c>
      <c r="K25" s="1" t="s">
        <v>7466</v>
      </c>
      <c r="L25" s="1" t="s">
        <v>7467</v>
      </c>
    </row>
    <row r="26" spans="1:12" x14ac:dyDescent="0.4">
      <c r="A26" s="379"/>
      <c r="B26" s="12" t="s">
        <v>7477</v>
      </c>
      <c r="C26" s="1">
        <v>0</v>
      </c>
      <c r="D26" s="1" t="s">
        <v>7541</v>
      </c>
      <c r="E26" s="1">
        <v>0</v>
      </c>
      <c r="F26" s="1">
        <v>0</v>
      </c>
      <c r="G26" s="1"/>
      <c r="H26" s="1">
        <f t="shared" si="0"/>
        <v>0</v>
      </c>
      <c r="J26" s="194" t="s">
        <v>7536</v>
      </c>
      <c r="K26" s="194" t="s">
        <v>7535</v>
      </c>
      <c r="L26" s="195" t="s">
        <v>7537</v>
      </c>
    </row>
    <row r="27" spans="1:12" x14ac:dyDescent="0.4">
      <c r="A27" s="379"/>
      <c r="B27" s="12" t="s">
        <v>7480</v>
      </c>
      <c r="C27" s="1">
        <v>0</v>
      </c>
      <c r="D27" s="1" t="s">
        <v>7541</v>
      </c>
      <c r="E27" s="1">
        <v>0</v>
      </c>
      <c r="F27" s="1">
        <v>1</v>
      </c>
      <c r="G27" s="1"/>
      <c r="H27" s="1">
        <f t="shared" si="0"/>
        <v>1</v>
      </c>
      <c r="J27" s="12" t="s">
        <v>7534</v>
      </c>
      <c r="K27" s="12" t="s">
        <v>7545</v>
      </c>
      <c r="L27" s="193" t="s">
        <v>7531</v>
      </c>
    </row>
    <row r="28" spans="1:12" x14ac:dyDescent="0.4">
      <c r="A28" s="379">
        <v>45247</v>
      </c>
      <c r="B28" s="12" t="s">
        <v>7476</v>
      </c>
      <c r="C28" s="1">
        <v>0</v>
      </c>
      <c r="D28" s="1" t="s">
        <v>7541</v>
      </c>
      <c r="E28" s="1">
        <v>0</v>
      </c>
      <c r="F28" s="1">
        <v>0</v>
      </c>
      <c r="G28" s="1"/>
      <c r="H28" s="1">
        <f t="shared" si="0"/>
        <v>0</v>
      </c>
      <c r="J28" s="12" t="s">
        <v>7539</v>
      </c>
      <c r="K28" s="194" t="s">
        <v>7547</v>
      </c>
      <c r="L28" s="194" t="s">
        <v>7538</v>
      </c>
    </row>
    <row r="29" spans="1:12" x14ac:dyDescent="0.4">
      <c r="A29" s="379"/>
      <c r="B29" s="12" t="s">
        <v>7477</v>
      </c>
      <c r="C29" s="1">
        <v>0</v>
      </c>
      <c r="D29" s="1" t="s">
        <v>7541</v>
      </c>
      <c r="E29" s="1">
        <v>0</v>
      </c>
      <c r="F29" s="1">
        <v>0</v>
      </c>
      <c r="G29" s="1"/>
      <c r="H29" s="1">
        <f t="shared" si="0"/>
        <v>0</v>
      </c>
      <c r="J29" s="12"/>
      <c r="K29" s="12"/>
      <c r="L29" s="193" t="s">
        <v>7546</v>
      </c>
    </row>
    <row r="30" spans="1:12" x14ac:dyDescent="0.4">
      <c r="A30" s="379"/>
      <c r="B30" s="12" t="s">
        <v>7480</v>
      </c>
      <c r="C30" s="1">
        <v>1</v>
      </c>
      <c r="D30" s="1" t="s">
        <v>7541</v>
      </c>
      <c r="E30" s="1">
        <v>0</v>
      </c>
      <c r="F30" s="1">
        <v>0</v>
      </c>
      <c r="G30" s="1"/>
      <c r="H30" s="1">
        <f t="shared" si="0"/>
        <v>1</v>
      </c>
      <c r="J30" s="12"/>
      <c r="K30" s="12"/>
      <c r="L30" s="12"/>
    </row>
    <row r="31" spans="1:12" x14ac:dyDescent="0.4">
      <c r="A31" s="379">
        <v>45250</v>
      </c>
      <c r="B31" s="12" t="s">
        <v>7476</v>
      </c>
      <c r="C31" s="188">
        <v>0</v>
      </c>
      <c r="D31" s="1" t="s">
        <v>7541</v>
      </c>
      <c r="E31" s="188">
        <v>0</v>
      </c>
      <c r="F31" s="188">
        <v>0</v>
      </c>
      <c r="G31" s="185"/>
      <c r="H31" s="1">
        <f t="shared" si="0"/>
        <v>0</v>
      </c>
      <c r="J31" s="12"/>
      <c r="K31" s="12"/>
      <c r="L31" s="12"/>
    </row>
    <row r="32" spans="1:12" x14ac:dyDescent="0.4">
      <c r="A32" s="379"/>
      <c r="B32" s="12" t="s">
        <v>7477</v>
      </c>
      <c r="C32" s="188">
        <v>1</v>
      </c>
      <c r="D32" s="1" t="s">
        <v>7541</v>
      </c>
      <c r="E32" s="188">
        <v>0</v>
      </c>
      <c r="F32" s="188">
        <v>0</v>
      </c>
      <c r="G32" s="185"/>
      <c r="H32" s="1">
        <f t="shared" si="0"/>
        <v>1</v>
      </c>
      <c r="J32" s="12"/>
      <c r="K32" s="12"/>
      <c r="L32" s="12"/>
    </row>
    <row r="33" spans="1:12" x14ac:dyDescent="0.4">
      <c r="A33" s="379"/>
      <c r="B33" s="12" t="s">
        <v>7480</v>
      </c>
      <c r="C33" s="188">
        <v>0</v>
      </c>
      <c r="D33" s="1" t="s">
        <v>7541</v>
      </c>
      <c r="E33" s="188">
        <v>0</v>
      </c>
      <c r="F33" s="188">
        <v>0</v>
      </c>
      <c r="G33" s="185"/>
      <c r="H33" s="1">
        <f t="shared" si="0"/>
        <v>0</v>
      </c>
      <c r="J33" s="12"/>
      <c r="K33" s="12"/>
      <c r="L33" s="12"/>
    </row>
    <row r="34" spans="1:12" x14ac:dyDescent="0.4">
      <c r="A34" s="379">
        <v>45251</v>
      </c>
      <c r="B34" s="12" t="s">
        <v>7476</v>
      </c>
      <c r="C34" s="188" t="s">
        <v>7541</v>
      </c>
      <c r="D34" s="188">
        <v>0</v>
      </c>
      <c r="E34" s="188">
        <v>0</v>
      </c>
      <c r="F34" s="188">
        <v>0</v>
      </c>
      <c r="G34" s="185"/>
      <c r="H34" s="1">
        <f t="shared" ref="H34:H42" si="1">SUM(C34:G34)</f>
        <v>0</v>
      </c>
    </row>
    <row r="35" spans="1:12" x14ac:dyDescent="0.4">
      <c r="A35" s="379"/>
      <c r="B35" s="12" t="s">
        <v>7477</v>
      </c>
      <c r="C35" s="188" t="s">
        <v>7541</v>
      </c>
      <c r="D35" s="188">
        <v>0</v>
      </c>
      <c r="E35" s="188">
        <v>0</v>
      </c>
      <c r="F35" s="188">
        <v>0</v>
      </c>
      <c r="G35" s="185"/>
      <c r="H35" s="1">
        <f t="shared" si="1"/>
        <v>0</v>
      </c>
    </row>
    <row r="36" spans="1:12" x14ac:dyDescent="0.4">
      <c r="A36" s="379"/>
      <c r="B36" s="12" t="s">
        <v>7480</v>
      </c>
      <c r="C36" s="188" t="s">
        <v>7541</v>
      </c>
      <c r="D36" s="188">
        <v>0</v>
      </c>
      <c r="E36" s="188">
        <v>0</v>
      </c>
      <c r="F36" s="188">
        <v>0</v>
      </c>
      <c r="G36" s="185"/>
      <c r="H36" s="1">
        <f t="shared" si="1"/>
        <v>0</v>
      </c>
    </row>
    <row r="37" spans="1:12" x14ac:dyDescent="0.4">
      <c r="A37" s="379">
        <v>45252</v>
      </c>
      <c r="B37" s="12" t="s">
        <v>7476</v>
      </c>
      <c r="C37" s="188" t="s">
        <v>7464</v>
      </c>
      <c r="D37" s="188">
        <v>0</v>
      </c>
      <c r="E37" s="188">
        <v>0</v>
      </c>
      <c r="F37" s="188">
        <v>0</v>
      </c>
      <c r="G37" s="185"/>
      <c r="H37" s="1">
        <f t="shared" si="1"/>
        <v>0</v>
      </c>
    </row>
    <row r="38" spans="1:12" x14ac:dyDescent="0.4">
      <c r="A38" s="379"/>
      <c r="B38" s="12" t="s">
        <v>7477</v>
      </c>
      <c r="C38" s="188" t="s">
        <v>7464</v>
      </c>
      <c r="D38" s="188">
        <v>0</v>
      </c>
      <c r="E38" s="188">
        <v>0</v>
      </c>
      <c r="F38" s="188">
        <v>0</v>
      </c>
      <c r="G38" s="185"/>
      <c r="H38" s="1">
        <f t="shared" si="1"/>
        <v>0</v>
      </c>
    </row>
    <row r="39" spans="1:12" x14ac:dyDescent="0.4">
      <c r="A39" s="379"/>
      <c r="B39" s="12" t="s">
        <v>7480</v>
      </c>
      <c r="C39" s="188" t="s">
        <v>7464</v>
      </c>
      <c r="D39" s="188">
        <v>0</v>
      </c>
      <c r="E39" s="188">
        <v>1</v>
      </c>
      <c r="F39" s="188">
        <v>0</v>
      </c>
      <c r="G39" s="185"/>
      <c r="H39" s="1">
        <f t="shared" si="1"/>
        <v>1</v>
      </c>
    </row>
    <row r="40" spans="1:12" x14ac:dyDescent="0.4">
      <c r="A40" s="379">
        <v>45253</v>
      </c>
      <c r="B40" s="12" t="s">
        <v>7476</v>
      </c>
      <c r="C40" s="188" t="s">
        <v>7464</v>
      </c>
      <c r="D40" s="188">
        <v>0</v>
      </c>
      <c r="E40" s="188">
        <v>0</v>
      </c>
      <c r="F40" s="188">
        <v>0</v>
      </c>
      <c r="G40" s="185"/>
      <c r="H40" s="1">
        <f t="shared" si="1"/>
        <v>0</v>
      </c>
    </row>
    <row r="41" spans="1:12" x14ac:dyDescent="0.4">
      <c r="A41" s="379"/>
      <c r="B41" s="12" t="s">
        <v>7477</v>
      </c>
      <c r="C41" s="188" t="s">
        <v>7464</v>
      </c>
      <c r="D41" s="188">
        <v>0</v>
      </c>
      <c r="E41" s="188">
        <v>0</v>
      </c>
      <c r="F41" s="188">
        <v>0</v>
      </c>
      <c r="G41" s="185"/>
      <c r="H41" s="1">
        <f t="shared" si="1"/>
        <v>0</v>
      </c>
    </row>
    <row r="42" spans="1:12" x14ac:dyDescent="0.4">
      <c r="A42" s="379"/>
      <c r="B42" s="12" t="s">
        <v>7480</v>
      </c>
      <c r="C42" s="188" t="s">
        <v>7464</v>
      </c>
      <c r="D42" s="188">
        <v>0</v>
      </c>
      <c r="E42" s="188">
        <v>0</v>
      </c>
      <c r="F42" s="188">
        <v>0</v>
      </c>
      <c r="G42" s="185"/>
      <c r="H42" s="1">
        <f t="shared" si="1"/>
        <v>0</v>
      </c>
    </row>
  </sheetData>
  <mergeCells count="26">
    <mergeCell ref="A40:A42"/>
    <mergeCell ref="E10:G10"/>
    <mergeCell ref="A25:A27"/>
    <mergeCell ref="A28:A30"/>
    <mergeCell ref="B13:G13"/>
    <mergeCell ref="B11:C11"/>
    <mergeCell ref="E11:G11"/>
    <mergeCell ref="B12:G12"/>
    <mergeCell ref="A19:A21"/>
    <mergeCell ref="A22:A24"/>
    <mergeCell ref="A37:A39"/>
    <mergeCell ref="A34:A36"/>
    <mergeCell ref="A31:A33"/>
    <mergeCell ref="B6:G6"/>
    <mergeCell ref="B3:G3"/>
    <mergeCell ref="B1:G1"/>
    <mergeCell ref="B2:G2"/>
    <mergeCell ref="B4:G4"/>
    <mergeCell ref="B5:C5"/>
    <mergeCell ref="F5:G5"/>
    <mergeCell ref="B7:G7"/>
    <mergeCell ref="B8:G8"/>
    <mergeCell ref="A9:A11"/>
    <mergeCell ref="B9:C9"/>
    <mergeCell ref="E9:G9"/>
    <mergeCell ref="B10:C10"/>
  </mergeCells>
  <phoneticPr fontId="1" type="noConversion"/>
  <hyperlinks>
    <hyperlink ref="B13:G13" r:id="rId1" display="LE0-9829" xr:uid="{F8991D6E-F720-4033-9B9F-A209E1D7C7DF}"/>
  </hyperlinks>
  <pageMargins left="0.7" right="0.7" top="0.75" bottom="0.75" header="0.3" footer="0.3"/>
  <pageSetup paperSize="9" orientation="portrait" verticalDpi="0"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BD08-AA1B-4987-A62E-486C4726DACB}">
  <dimension ref="A1:L50"/>
  <sheetViews>
    <sheetView zoomScale="80" zoomScaleNormal="80" workbookViewId="0">
      <selection activeCell="E5" sqref="E5:F5"/>
    </sheetView>
  </sheetViews>
  <sheetFormatPr defaultRowHeight="17" x14ac:dyDescent="0.4"/>
  <cols>
    <col min="1" max="1" width="11.6328125" customWidth="1"/>
    <col min="2" max="2" width="13.54296875" bestFit="1" customWidth="1"/>
    <col min="3" max="5" width="11" bestFit="1" customWidth="1"/>
    <col min="6" max="6" width="10.36328125" customWidth="1"/>
    <col min="7" max="7" width="9" customWidth="1"/>
    <col min="9" max="9" width="15.36328125" customWidth="1"/>
    <col min="10" max="10" width="14.1796875" customWidth="1"/>
    <col min="11" max="11" width="19.6328125" customWidth="1"/>
  </cols>
  <sheetData>
    <row r="1" spans="1:12" x14ac:dyDescent="0.4">
      <c r="A1" s="11" t="s">
        <v>1932</v>
      </c>
      <c r="B1" s="375" t="s">
        <v>7548</v>
      </c>
      <c r="C1" s="375"/>
      <c r="D1" s="375"/>
      <c r="E1" s="375"/>
      <c r="F1" s="375"/>
    </row>
    <row r="2" spans="1:12" x14ac:dyDescent="0.4">
      <c r="A2" s="11" t="s">
        <v>7492</v>
      </c>
      <c r="B2" s="375" t="s">
        <v>7549</v>
      </c>
      <c r="C2" s="375"/>
      <c r="D2" s="375"/>
      <c r="E2" s="375"/>
      <c r="F2" s="375"/>
    </row>
    <row r="3" spans="1:12" x14ac:dyDescent="0.4">
      <c r="A3" s="11" t="s">
        <v>7493</v>
      </c>
      <c r="B3" s="375" t="s">
        <v>7550</v>
      </c>
      <c r="C3" s="375"/>
      <c r="D3" s="375"/>
      <c r="E3" s="375"/>
      <c r="F3" s="375"/>
    </row>
    <row r="4" spans="1:12" x14ac:dyDescent="0.4">
      <c r="A4" s="11" t="s">
        <v>7495</v>
      </c>
      <c r="B4" s="375" t="s">
        <v>7496</v>
      </c>
      <c r="C4" s="375"/>
      <c r="D4" s="375"/>
      <c r="E4" s="375"/>
      <c r="F4" s="375"/>
    </row>
    <row r="5" spans="1:12" x14ac:dyDescent="0.4">
      <c r="A5" s="11" t="s">
        <v>7455</v>
      </c>
      <c r="B5" s="382">
        <f>MIN(C23:E23)</f>
        <v>45254.390277777777</v>
      </c>
      <c r="C5" s="383"/>
      <c r="D5" s="189" t="s">
        <v>7499</v>
      </c>
      <c r="E5" s="384">
        <f>MAX(C24:E24)</f>
        <v>45264.364583333336</v>
      </c>
      <c r="F5" s="374"/>
    </row>
    <row r="6" spans="1:12" ht="33.5" customHeight="1" x14ac:dyDescent="0.4">
      <c r="A6" s="394" t="s">
        <v>7561</v>
      </c>
      <c r="B6" s="11" t="s">
        <v>7456</v>
      </c>
      <c r="C6" s="397" t="s">
        <v>7563</v>
      </c>
      <c r="D6" s="398"/>
      <c r="E6" s="398"/>
      <c r="F6" s="377"/>
    </row>
    <row r="7" spans="1:12" ht="17" customHeight="1" x14ac:dyDescent="0.4">
      <c r="A7" s="395"/>
      <c r="B7" s="11" t="s">
        <v>7457</v>
      </c>
      <c r="C7" s="388" t="s">
        <v>7560</v>
      </c>
      <c r="D7" s="390"/>
      <c r="E7" s="390"/>
      <c r="F7" s="389"/>
    </row>
    <row r="8" spans="1:12" x14ac:dyDescent="0.4">
      <c r="A8" s="395"/>
      <c r="B8" s="11" t="s">
        <v>7458</v>
      </c>
      <c r="C8" s="388" t="s">
        <v>7554</v>
      </c>
      <c r="D8" s="390"/>
      <c r="E8" s="390"/>
      <c r="F8" s="389"/>
    </row>
    <row r="9" spans="1:12" ht="17" customHeight="1" x14ac:dyDescent="0.4">
      <c r="A9" s="395"/>
      <c r="B9" s="380" t="s">
        <v>7462</v>
      </c>
      <c r="C9" s="388" t="s">
        <v>7463</v>
      </c>
      <c r="D9" s="389"/>
      <c r="E9" s="388" t="s">
        <v>7472</v>
      </c>
      <c r="F9" s="389"/>
    </row>
    <row r="10" spans="1:12" x14ac:dyDescent="0.4">
      <c r="A10" s="395"/>
      <c r="B10" s="380"/>
      <c r="C10" s="388" t="s">
        <v>7473</v>
      </c>
      <c r="D10" s="389"/>
      <c r="E10" s="388" t="s">
        <v>7474</v>
      </c>
      <c r="F10" s="389"/>
    </row>
    <row r="11" spans="1:12" x14ac:dyDescent="0.4">
      <c r="A11" s="395"/>
      <c r="B11" s="380"/>
      <c r="C11" s="388" t="s">
        <v>7160</v>
      </c>
      <c r="D11" s="389"/>
      <c r="E11" s="388" t="s">
        <v>7502</v>
      </c>
      <c r="F11" s="389"/>
    </row>
    <row r="12" spans="1:12" x14ac:dyDescent="0.4">
      <c r="A12" s="396"/>
      <c r="B12" s="184" t="s">
        <v>7333</v>
      </c>
      <c r="C12" s="388" t="s">
        <v>7503</v>
      </c>
      <c r="D12" s="390"/>
      <c r="E12" s="390"/>
      <c r="F12" s="389"/>
      <c r="L12" t="s">
        <v>7533</v>
      </c>
    </row>
    <row r="13" spans="1:12" x14ac:dyDescent="0.4">
      <c r="A13" s="394" t="s">
        <v>7562</v>
      </c>
      <c r="B13" s="11" t="s">
        <v>7456</v>
      </c>
      <c r="C13" s="391" t="s">
        <v>7564</v>
      </c>
      <c r="D13" s="392"/>
      <c r="E13" s="392"/>
      <c r="F13" s="393"/>
    </row>
    <row r="14" spans="1:12" x14ac:dyDescent="0.4">
      <c r="A14" s="395"/>
      <c r="B14" s="11" t="s">
        <v>7457</v>
      </c>
      <c r="C14" s="388" t="s">
        <v>7555</v>
      </c>
      <c r="D14" s="390"/>
      <c r="E14" s="390"/>
      <c r="F14" s="389"/>
    </row>
    <row r="15" spans="1:12" x14ac:dyDescent="0.4">
      <c r="A15" s="395"/>
      <c r="B15" s="11" t="s">
        <v>7458</v>
      </c>
      <c r="C15" s="388" t="s">
        <v>7556</v>
      </c>
      <c r="D15" s="390"/>
      <c r="E15" s="390"/>
      <c r="F15" s="389"/>
    </row>
    <row r="16" spans="1:12" x14ac:dyDescent="0.4">
      <c r="A16" s="395"/>
      <c r="B16" s="380" t="s">
        <v>7462</v>
      </c>
      <c r="C16" s="388" t="s">
        <v>7463</v>
      </c>
      <c r="D16" s="389"/>
      <c r="E16" s="388" t="s">
        <v>7557</v>
      </c>
      <c r="F16" s="389"/>
    </row>
    <row r="17" spans="1:11" x14ac:dyDescent="0.4">
      <c r="A17" s="395"/>
      <c r="B17" s="380"/>
      <c r="C17" s="388" t="s">
        <v>7473</v>
      </c>
      <c r="D17" s="389"/>
      <c r="E17" s="388" t="s">
        <v>7558</v>
      </c>
      <c r="F17" s="389"/>
    </row>
    <row r="18" spans="1:11" x14ac:dyDescent="0.4">
      <c r="A18" s="396"/>
      <c r="B18" s="380"/>
      <c r="C18" s="388" t="s">
        <v>7160</v>
      </c>
      <c r="D18" s="389"/>
      <c r="E18" s="388" t="s">
        <v>7502</v>
      </c>
      <c r="F18" s="389"/>
    </row>
    <row r="19" spans="1:11" x14ac:dyDescent="0.4">
      <c r="A19" s="184" t="s">
        <v>7333</v>
      </c>
      <c r="B19" s="184" t="s">
        <v>7333</v>
      </c>
      <c r="C19" s="388" t="s">
        <v>7559</v>
      </c>
      <c r="D19" s="390"/>
      <c r="E19" s="390"/>
      <c r="F19" s="389"/>
    </row>
    <row r="20" spans="1:11" x14ac:dyDescent="0.4">
      <c r="A20" s="184" t="s">
        <v>7530</v>
      </c>
      <c r="B20" s="385" t="s">
        <v>7532</v>
      </c>
      <c r="C20" s="386"/>
      <c r="D20" s="386"/>
      <c r="E20" s="386"/>
      <c r="F20" s="387"/>
    </row>
    <row r="22" spans="1:11" x14ac:dyDescent="0.4">
      <c r="A22" s="88"/>
      <c r="B22" s="12"/>
      <c r="C22" s="1" t="s">
        <v>7465</v>
      </c>
      <c r="D22" s="1" t="s">
        <v>7466</v>
      </c>
      <c r="E22" s="1" t="s">
        <v>7467</v>
      </c>
      <c r="F22" s="1"/>
      <c r="G22" s="1" t="s">
        <v>7</v>
      </c>
    </row>
    <row r="23" spans="1:11" x14ac:dyDescent="0.4">
      <c r="A23" s="177"/>
      <c r="B23" s="12" t="s">
        <v>7479</v>
      </c>
      <c r="C23" s="192">
        <v>45254.390277777777</v>
      </c>
      <c r="D23" s="192">
        <v>45254.404861111114</v>
      </c>
      <c r="E23" s="192">
        <v>45254.548611111109</v>
      </c>
      <c r="F23" s="190"/>
      <c r="G23" s="1"/>
    </row>
    <row r="24" spans="1:11" x14ac:dyDescent="0.4">
      <c r="A24" s="177"/>
      <c r="B24" s="12" t="s">
        <v>7482</v>
      </c>
      <c r="C24" s="191">
        <v>45264.364583333336</v>
      </c>
      <c r="D24" s="191">
        <v>45264.336805555555</v>
      </c>
      <c r="E24" s="191">
        <v>45263.394444444442</v>
      </c>
      <c r="F24" s="183"/>
      <c r="G24" s="1"/>
    </row>
    <row r="25" spans="1:11" x14ac:dyDescent="0.4">
      <c r="A25" s="177"/>
      <c r="B25" s="12" t="s">
        <v>7574</v>
      </c>
      <c r="C25" s="164">
        <v>401</v>
      </c>
      <c r="D25" s="164">
        <v>112</v>
      </c>
      <c r="E25" s="164">
        <v>300</v>
      </c>
      <c r="F25" s="183"/>
      <c r="G25" s="1">
        <f>SUM(C25:E25)</f>
        <v>813</v>
      </c>
    </row>
    <row r="26" spans="1:11" x14ac:dyDescent="0.4">
      <c r="A26" s="1" t="s">
        <v>7481</v>
      </c>
      <c r="B26" s="12" t="s">
        <v>7469</v>
      </c>
      <c r="C26" s="1">
        <f>INT((C24-C23)*24)</f>
        <v>239</v>
      </c>
      <c r="D26" s="1">
        <f>INT((D24-D23)*24)</f>
        <v>238</v>
      </c>
      <c r="E26" s="1">
        <f>INT((E24-E23)*24)</f>
        <v>212</v>
      </c>
      <c r="F26" s="1"/>
      <c r="G26" s="1">
        <f t="shared" ref="G26:G41" si="0">SUM(C26:F26)</f>
        <v>689</v>
      </c>
      <c r="I26" s="12" t="s">
        <v>7</v>
      </c>
      <c r="J26" s="1">
        <f>G26</f>
        <v>689</v>
      </c>
      <c r="K26" s="12"/>
    </row>
    <row r="27" spans="1:11" x14ac:dyDescent="0.4">
      <c r="A27" s="379">
        <v>45254</v>
      </c>
      <c r="B27" s="12" t="s">
        <v>7483</v>
      </c>
      <c r="C27" s="1">
        <v>0</v>
      </c>
      <c r="D27" s="1">
        <v>0</v>
      </c>
      <c r="E27" s="1">
        <v>0</v>
      </c>
      <c r="F27" s="1"/>
      <c r="G27" s="1">
        <f t="shared" si="0"/>
        <v>0</v>
      </c>
      <c r="I27" s="12" t="s">
        <v>7476</v>
      </c>
      <c r="J27" s="1">
        <f>SUMIF(B:B,I27,G:G)</f>
        <v>0</v>
      </c>
      <c r="K27" s="12"/>
    </row>
    <row r="28" spans="1:11" x14ac:dyDescent="0.4">
      <c r="A28" s="379"/>
      <c r="B28" s="12" t="s">
        <v>7484</v>
      </c>
      <c r="C28" s="1">
        <v>0</v>
      </c>
      <c r="D28" s="1">
        <v>0</v>
      </c>
      <c r="E28" s="1">
        <v>0</v>
      </c>
      <c r="F28" s="1"/>
      <c r="G28" s="1">
        <f t="shared" si="0"/>
        <v>0</v>
      </c>
      <c r="I28" s="12" t="s">
        <v>7477</v>
      </c>
      <c r="J28" s="1">
        <f>SUMIF(B:B,I28,G:G)</f>
        <v>0</v>
      </c>
      <c r="K28" s="12"/>
    </row>
    <row r="29" spans="1:11" x14ac:dyDescent="0.4">
      <c r="A29" s="379"/>
      <c r="B29" s="12" t="s">
        <v>7485</v>
      </c>
      <c r="C29" s="1">
        <v>0</v>
      </c>
      <c r="D29" s="1">
        <v>0</v>
      </c>
      <c r="E29" s="1">
        <v>0</v>
      </c>
      <c r="F29" s="1"/>
      <c r="G29" s="1">
        <f t="shared" si="0"/>
        <v>0</v>
      </c>
      <c r="I29" s="12" t="s">
        <v>7480</v>
      </c>
      <c r="J29" s="1">
        <f>SUMIF(B:B,I29,G:G)</f>
        <v>5</v>
      </c>
      <c r="K29" s="12"/>
    </row>
    <row r="30" spans="1:11" x14ac:dyDescent="0.4">
      <c r="A30" s="379">
        <v>45257</v>
      </c>
      <c r="B30" s="12" t="s">
        <v>7483</v>
      </c>
      <c r="C30" s="1">
        <v>0</v>
      </c>
      <c r="D30" s="1">
        <v>0</v>
      </c>
      <c r="E30" s="1">
        <v>0</v>
      </c>
      <c r="F30" s="1"/>
      <c r="G30" s="1">
        <f t="shared" si="0"/>
        <v>0</v>
      </c>
    </row>
    <row r="31" spans="1:11" x14ac:dyDescent="0.4">
      <c r="A31" s="379"/>
      <c r="B31" s="12" t="s">
        <v>7484</v>
      </c>
      <c r="C31" s="1">
        <v>0</v>
      </c>
      <c r="D31" s="1">
        <v>0</v>
      </c>
      <c r="E31" s="1">
        <v>0</v>
      </c>
      <c r="F31" s="1"/>
      <c r="G31" s="1">
        <f t="shared" si="0"/>
        <v>0</v>
      </c>
    </row>
    <row r="32" spans="1:11" x14ac:dyDescent="0.4">
      <c r="A32" s="379"/>
      <c r="B32" s="12" t="s">
        <v>7485</v>
      </c>
      <c r="C32" s="1">
        <v>0</v>
      </c>
      <c r="D32" s="1">
        <v>0</v>
      </c>
      <c r="E32" s="1">
        <v>2</v>
      </c>
      <c r="F32" s="1"/>
      <c r="G32" s="1">
        <f t="shared" si="0"/>
        <v>2</v>
      </c>
    </row>
    <row r="33" spans="1:12" x14ac:dyDescent="0.4">
      <c r="A33" s="379">
        <v>45258</v>
      </c>
      <c r="B33" s="12" t="s">
        <v>7483</v>
      </c>
      <c r="C33" s="1">
        <v>0</v>
      </c>
      <c r="D33" s="1">
        <v>0</v>
      </c>
      <c r="E33" s="1">
        <v>0</v>
      </c>
      <c r="F33" s="1"/>
      <c r="G33" s="1">
        <f t="shared" si="0"/>
        <v>0</v>
      </c>
      <c r="I33" s="1" t="s">
        <v>7465</v>
      </c>
      <c r="J33" s="1" t="s">
        <v>7466</v>
      </c>
      <c r="K33" s="1" t="s">
        <v>7467</v>
      </c>
    </row>
    <row r="34" spans="1:12" x14ac:dyDescent="0.4">
      <c r="A34" s="379"/>
      <c r="B34" s="12" t="s">
        <v>7484</v>
      </c>
      <c r="C34" s="1">
        <v>0</v>
      </c>
      <c r="D34" s="1">
        <v>0</v>
      </c>
      <c r="E34" s="1">
        <v>0</v>
      </c>
      <c r="F34" s="1"/>
      <c r="G34" s="1">
        <f t="shared" si="0"/>
        <v>0</v>
      </c>
      <c r="I34" s="194" t="s">
        <v>7573</v>
      </c>
      <c r="J34" s="12"/>
      <c r="K34" s="194" t="s">
        <v>7551</v>
      </c>
    </row>
    <row r="35" spans="1:12" x14ac:dyDescent="0.4">
      <c r="A35" s="379"/>
      <c r="B35" s="12" t="s">
        <v>7485</v>
      </c>
      <c r="C35" s="1">
        <v>0</v>
      </c>
      <c r="D35" s="1">
        <v>0</v>
      </c>
      <c r="E35" s="1">
        <v>1</v>
      </c>
      <c r="F35" s="1"/>
      <c r="G35" s="1">
        <f t="shared" si="0"/>
        <v>1</v>
      </c>
      <c r="I35" s="12"/>
      <c r="J35" s="12"/>
      <c r="K35" s="198" t="s">
        <v>7552</v>
      </c>
    </row>
    <row r="36" spans="1:12" x14ac:dyDescent="0.4">
      <c r="A36" s="379">
        <v>45259</v>
      </c>
      <c r="B36" s="12" t="s">
        <v>7483</v>
      </c>
      <c r="C36" s="1">
        <v>0</v>
      </c>
      <c r="D36" s="1">
        <v>0</v>
      </c>
      <c r="E36" s="1">
        <v>0</v>
      </c>
      <c r="F36" s="1"/>
      <c r="G36" s="1">
        <f t="shared" si="0"/>
        <v>0</v>
      </c>
      <c r="I36" s="12"/>
      <c r="J36" s="12"/>
      <c r="K36" s="198" t="s">
        <v>7553</v>
      </c>
    </row>
    <row r="37" spans="1:12" x14ac:dyDescent="0.4">
      <c r="A37" s="379"/>
      <c r="B37" s="12" t="s">
        <v>7484</v>
      </c>
      <c r="C37" s="1">
        <v>0</v>
      </c>
      <c r="D37" s="1">
        <v>0</v>
      </c>
      <c r="E37" s="1">
        <v>0</v>
      </c>
      <c r="F37" s="1"/>
      <c r="G37" s="1">
        <f t="shared" si="0"/>
        <v>0</v>
      </c>
      <c r="I37" s="12"/>
      <c r="J37" s="12"/>
      <c r="K37" s="12" t="s">
        <v>7565</v>
      </c>
    </row>
    <row r="38" spans="1:12" x14ac:dyDescent="0.4">
      <c r="A38" s="379"/>
      <c r="B38" s="12" t="s">
        <v>7485</v>
      </c>
      <c r="C38" s="1">
        <v>0</v>
      </c>
      <c r="D38" s="1">
        <v>0</v>
      </c>
      <c r="E38" s="1">
        <v>0</v>
      </c>
      <c r="F38" s="1"/>
      <c r="G38" s="1">
        <f t="shared" si="0"/>
        <v>0</v>
      </c>
      <c r="I38" s="12"/>
      <c r="J38" s="12"/>
      <c r="K38" s="12" t="s">
        <v>7566</v>
      </c>
    </row>
    <row r="39" spans="1:12" x14ac:dyDescent="0.4">
      <c r="A39" s="379">
        <v>45260</v>
      </c>
      <c r="B39" s="12" t="s">
        <v>7483</v>
      </c>
      <c r="C39" s="188">
        <v>0</v>
      </c>
      <c r="D39" s="188">
        <v>0</v>
      </c>
      <c r="E39" s="188">
        <v>0</v>
      </c>
      <c r="F39" s="185"/>
      <c r="G39" s="1">
        <f t="shared" si="0"/>
        <v>0</v>
      </c>
      <c r="I39" s="12"/>
      <c r="J39" s="12"/>
      <c r="K39" s="12" t="s">
        <v>7568</v>
      </c>
    </row>
    <row r="40" spans="1:12" x14ac:dyDescent="0.4">
      <c r="A40" s="379"/>
      <c r="B40" s="12" t="s">
        <v>7484</v>
      </c>
      <c r="C40" s="188">
        <v>0</v>
      </c>
      <c r="D40" s="188">
        <v>0</v>
      </c>
      <c r="E40" s="188">
        <v>0</v>
      </c>
      <c r="F40" s="185"/>
      <c r="G40" s="1">
        <f t="shared" si="0"/>
        <v>0</v>
      </c>
      <c r="I40" s="12"/>
      <c r="J40" s="12"/>
      <c r="K40" s="198" t="s">
        <v>7567</v>
      </c>
    </row>
    <row r="41" spans="1:12" x14ac:dyDescent="0.4">
      <c r="A41" s="379"/>
      <c r="B41" s="12" t="s">
        <v>7485</v>
      </c>
      <c r="C41" s="188">
        <v>0</v>
      </c>
      <c r="D41" s="188">
        <v>0</v>
      </c>
      <c r="E41" s="188">
        <v>0</v>
      </c>
      <c r="F41" s="185"/>
      <c r="G41" s="1">
        <f t="shared" si="0"/>
        <v>0</v>
      </c>
      <c r="I41" s="12"/>
      <c r="J41" s="12"/>
      <c r="K41" s="194" t="s">
        <v>7575</v>
      </c>
      <c r="L41">
        <v>200</v>
      </c>
    </row>
    <row r="42" spans="1:12" x14ac:dyDescent="0.4">
      <c r="A42" s="379">
        <v>45261</v>
      </c>
      <c r="B42" s="12" t="s">
        <v>7483</v>
      </c>
      <c r="C42" s="188">
        <v>0</v>
      </c>
      <c r="D42" s="188">
        <v>0</v>
      </c>
      <c r="E42" s="188">
        <v>0</v>
      </c>
      <c r="F42" s="185"/>
      <c r="G42" s="1">
        <f t="shared" ref="G42:G50" si="1">SUM(C42:F42)</f>
        <v>0</v>
      </c>
      <c r="I42" s="12"/>
      <c r="J42" s="12"/>
      <c r="K42" s="198" t="s">
        <v>7576</v>
      </c>
      <c r="L42">
        <v>241</v>
      </c>
    </row>
    <row r="43" spans="1:12" x14ac:dyDescent="0.4">
      <c r="A43" s="379"/>
      <c r="B43" s="12" t="s">
        <v>7484</v>
      </c>
      <c r="C43" s="188">
        <v>0</v>
      </c>
      <c r="D43" s="188">
        <v>0</v>
      </c>
      <c r="E43" s="188">
        <v>0</v>
      </c>
      <c r="F43" s="185"/>
      <c r="G43" s="1">
        <f t="shared" si="1"/>
        <v>0</v>
      </c>
      <c r="I43" s="12"/>
      <c r="J43" s="12"/>
      <c r="K43" s="198" t="s">
        <v>7577</v>
      </c>
      <c r="L43">
        <v>255</v>
      </c>
    </row>
    <row r="44" spans="1:12" x14ac:dyDescent="0.4">
      <c r="A44" s="379"/>
      <c r="B44" s="12" t="s">
        <v>7485</v>
      </c>
      <c r="C44" s="188">
        <v>0</v>
      </c>
      <c r="D44" s="188">
        <v>0</v>
      </c>
      <c r="E44" s="188">
        <v>0</v>
      </c>
      <c r="F44" s="185"/>
      <c r="G44" s="1">
        <f t="shared" si="1"/>
        <v>0</v>
      </c>
      <c r="I44" s="12"/>
      <c r="J44" s="12"/>
      <c r="K44" s="198" t="s">
        <v>7578</v>
      </c>
      <c r="L44">
        <v>276</v>
      </c>
    </row>
    <row r="45" spans="1:12" x14ac:dyDescent="0.4">
      <c r="A45" s="379">
        <v>45264</v>
      </c>
      <c r="B45" s="12" t="s">
        <v>7483</v>
      </c>
      <c r="C45" s="188">
        <v>0</v>
      </c>
      <c r="D45" s="188">
        <v>0</v>
      </c>
      <c r="E45" s="188">
        <v>0</v>
      </c>
      <c r="F45" s="185"/>
      <c r="G45" s="1">
        <f t="shared" si="1"/>
        <v>0</v>
      </c>
      <c r="I45" s="12"/>
      <c r="J45" s="12"/>
      <c r="K45" s="12" t="s">
        <v>7579</v>
      </c>
    </row>
    <row r="46" spans="1:12" x14ac:dyDescent="0.4">
      <c r="A46" s="379"/>
      <c r="B46" s="12" t="s">
        <v>7484</v>
      </c>
      <c r="C46" s="188">
        <v>0</v>
      </c>
      <c r="D46" s="188">
        <v>0</v>
      </c>
      <c r="E46" s="188">
        <v>0</v>
      </c>
      <c r="F46" s="185"/>
      <c r="G46" s="1">
        <f t="shared" si="1"/>
        <v>0</v>
      </c>
      <c r="I46" s="12"/>
      <c r="J46" s="12"/>
      <c r="K46" s="12" t="s">
        <v>7580</v>
      </c>
    </row>
    <row r="47" spans="1:12" x14ac:dyDescent="0.4">
      <c r="A47" s="379"/>
      <c r="B47" s="12" t="s">
        <v>7485</v>
      </c>
      <c r="C47" s="188">
        <v>0</v>
      </c>
      <c r="D47" s="188">
        <v>0</v>
      </c>
      <c r="E47" s="188">
        <v>2</v>
      </c>
      <c r="F47" s="185"/>
      <c r="G47" s="1">
        <f t="shared" si="1"/>
        <v>2</v>
      </c>
    </row>
    <row r="48" spans="1:12" x14ac:dyDescent="0.4">
      <c r="A48" s="379"/>
      <c r="B48" s="12"/>
      <c r="C48" s="188"/>
      <c r="D48" s="188"/>
      <c r="E48" s="188"/>
      <c r="F48" s="185"/>
      <c r="G48" s="1">
        <f t="shared" si="1"/>
        <v>0</v>
      </c>
    </row>
    <row r="49" spans="1:7" x14ac:dyDescent="0.4">
      <c r="A49" s="379"/>
      <c r="B49" s="12"/>
      <c r="C49" s="188"/>
      <c r="D49" s="188"/>
      <c r="E49" s="188"/>
      <c r="F49" s="185"/>
      <c r="G49" s="1">
        <f t="shared" si="1"/>
        <v>0</v>
      </c>
    </row>
    <row r="50" spans="1:7" x14ac:dyDescent="0.4">
      <c r="A50" s="379"/>
      <c r="B50" s="12"/>
      <c r="C50" s="188"/>
      <c r="D50" s="188"/>
      <c r="E50" s="188"/>
      <c r="F50" s="185"/>
      <c r="G50" s="1">
        <f t="shared" si="1"/>
        <v>0</v>
      </c>
    </row>
  </sheetData>
  <mergeCells count="39">
    <mergeCell ref="B1:F1"/>
    <mergeCell ref="B2:F2"/>
    <mergeCell ref="B3:F3"/>
    <mergeCell ref="B4:F4"/>
    <mergeCell ref="B5:C5"/>
    <mergeCell ref="E5:F5"/>
    <mergeCell ref="A39:A41"/>
    <mergeCell ref="A42:A44"/>
    <mergeCell ref="A45:A47"/>
    <mergeCell ref="A48:A50"/>
    <mergeCell ref="B20:F20"/>
    <mergeCell ref="A27:A29"/>
    <mergeCell ref="A30:A32"/>
    <mergeCell ref="A33:A35"/>
    <mergeCell ref="A36:A38"/>
    <mergeCell ref="B9:B11"/>
    <mergeCell ref="A13:A18"/>
    <mergeCell ref="A6:A12"/>
    <mergeCell ref="C6:F6"/>
    <mergeCell ref="C7:F7"/>
    <mergeCell ref="C8:F8"/>
    <mergeCell ref="C9:D9"/>
    <mergeCell ref="C10:D10"/>
    <mergeCell ref="C11:D11"/>
    <mergeCell ref="E9:F9"/>
    <mergeCell ref="E10:F10"/>
    <mergeCell ref="E11:F11"/>
    <mergeCell ref="B16:B18"/>
    <mergeCell ref="C16:D16"/>
    <mergeCell ref="E16:F16"/>
    <mergeCell ref="C17:D17"/>
    <mergeCell ref="E17:F17"/>
    <mergeCell ref="C18:D18"/>
    <mergeCell ref="E18:F18"/>
    <mergeCell ref="C19:F19"/>
    <mergeCell ref="C12:F12"/>
    <mergeCell ref="C13:F13"/>
    <mergeCell ref="C14:F14"/>
    <mergeCell ref="C15:F15"/>
  </mergeCells>
  <phoneticPr fontId="1" type="noConversion"/>
  <hyperlinks>
    <hyperlink ref="B20:F20" r:id="rId1" display="LE0-9829" xr:uid="{40FFB930-0F1A-486E-8F87-AF5FE925C3A1}"/>
  </hyperlinks>
  <pageMargins left="0.7" right="0.7" top="0.75" bottom="0.75" header="0.3" footer="0.3"/>
  <pageSetup paperSize="9" orientation="portrait" verticalDpi="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E66F6-AD59-4F27-8A46-EF7FA5804723}">
  <dimension ref="A1:L56"/>
  <sheetViews>
    <sheetView zoomScale="90" zoomScaleNormal="90" workbookViewId="0">
      <selection activeCell="E5" sqref="E5:F5"/>
    </sheetView>
  </sheetViews>
  <sheetFormatPr defaultRowHeight="17" x14ac:dyDescent="0.4"/>
  <cols>
    <col min="1" max="1" width="11.6328125" customWidth="1"/>
    <col min="2" max="2" width="13.54296875" bestFit="1" customWidth="1"/>
    <col min="3" max="5" width="11" bestFit="1" customWidth="1"/>
    <col min="6" max="6" width="12" customWidth="1"/>
    <col min="7" max="7" width="9" customWidth="1"/>
    <col min="9" max="9" width="18.81640625" customWidth="1"/>
    <col min="10" max="10" width="25.1796875" customWidth="1"/>
    <col min="11" max="12" width="26.08984375" customWidth="1"/>
  </cols>
  <sheetData>
    <row r="1" spans="1:6" x14ac:dyDescent="0.4">
      <c r="A1" s="11" t="s">
        <v>7581</v>
      </c>
      <c r="B1" s="375" t="s">
        <v>7622</v>
      </c>
      <c r="C1" s="375"/>
      <c r="D1" s="375"/>
      <c r="E1" s="375"/>
      <c r="F1" s="375"/>
    </row>
    <row r="2" spans="1:6" x14ac:dyDescent="0.4">
      <c r="A2" s="11" t="s">
        <v>7582</v>
      </c>
      <c r="B2" s="375" t="s">
        <v>7623</v>
      </c>
      <c r="C2" s="375"/>
      <c r="D2" s="375"/>
      <c r="E2" s="375"/>
      <c r="F2" s="375"/>
    </row>
    <row r="3" spans="1:6" x14ac:dyDescent="0.4">
      <c r="A3" s="11" t="s">
        <v>7583</v>
      </c>
      <c r="B3" s="375" t="s">
        <v>7624</v>
      </c>
      <c r="C3" s="375"/>
      <c r="D3" s="375"/>
      <c r="E3" s="375"/>
      <c r="F3" s="375"/>
    </row>
    <row r="4" spans="1:6" x14ac:dyDescent="0.4">
      <c r="A4" s="11" t="s">
        <v>7584</v>
      </c>
      <c r="B4" s="375" t="s">
        <v>7585</v>
      </c>
      <c r="C4" s="375"/>
      <c r="D4" s="375"/>
      <c r="E4" s="375"/>
      <c r="F4" s="375"/>
    </row>
    <row r="5" spans="1:6" x14ac:dyDescent="0.4">
      <c r="A5" s="11" t="s">
        <v>7586</v>
      </c>
      <c r="B5" s="382">
        <f>MIN(C32:E32)</f>
        <v>45266.490972222222</v>
      </c>
      <c r="C5" s="383"/>
      <c r="D5" s="189" t="s">
        <v>7587</v>
      </c>
      <c r="E5" s="384">
        <f>MAX(C33:E33)</f>
        <v>45275.327777777777</v>
      </c>
      <c r="F5" s="374"/>
    </row>
    <row r="6" spans="1:6" ht="53" customHeight="1" x14ac:dyDescent="0.4">
      <c r="A6" s="394" t="s">
        <v>7588</v>
      </c>
      <c r="B6" s="11" t="s">
        <v>7589</v>
      </c>
      <c r="C6" s="397" t="s">
        <v>7664</v>
      </c>
      <c r="D6" s="398"/>
      <c r="E6" s="398"/>
      <c r="F6" s="377"/>
    </row>
    <row r="7" spans="1:6" x14ac:dyDescent="0.4">
      <c r="A7" s="395"/>
      <c r="B7" s="11" t="s">
        <v>7590</v>
      </c>
      <c r="C7" s="388" t="s">
        <v>7490</v>
      </c>
      <c r="D7" s="390"/>
      <c r="E7" s="390"/>
      <c r="F7" s="389"/>
    </row>
    <row r="8" spans="1:6" x14ac:dyDescent="0.4">
      <c r="A8" s="395"/>
      <c r="B8" s="11" t="s">
        <v>7591</v>
      </c>
      <c r="C8" s="388" t="s">
        <v>7592</v>
      </c>
      <c r="D8" s="390"/>
      <c r="E8" s="390"/>
      <c r="F8" s="389"/>
    </row>
    <row r="9" spans="1:6" ht="17" customHeight="1" x14ac:dyDescent="0.4">
      <c r="A9" s="395"/>
      <c r="B9" s="380" t="s">
        <v>7593</v>
      </c>
      <c r="C9" s="388" t="s">
        <v>7594</v>
      </c>
      <c r="D9" s="389"/>
      <c r="E9" s="388" t="s">
        <v>7595</v>
      </c>
      <c r="F9" s="389"/>
    </row>
    <row r="10" spans="1:6" x14ac:dyDescent="0.4">
      <c r="A10" s="395"/>
      <c r="B10" s="380"/>
      <c r="C10" s="388" t="s">
        <v>7596</v>
      </c>
      <c r="D10" s="389"/>
      <c r="E10" s="388" t="s">
        <v>7597</v>
      </c>
      <c r="F10" s="389"/>
    </row>
    <row r="11" spans="1:6" x14ac:dyDescent="0.4">
      <c r="A11" s="395"/>
      <c r="B11" s="380"/>
      <c r="C11" s="388" t="s">
        <v>7598</v>
      </c>
      <c r="D11" s="389"/>
      <c r="E11" s="388" t="s">
        <v>7599</v>
      </c>
      <c r="F11" s="389"/>
    </row>
    <row r="12" spans="1:6" x14ac:dyDescent="0.4">
      <c r="A12" s="396"/>
      <c r="B12" s="184" t="s">
        <v>7600</v>
      </c>
      <c r="C12" s="388" t="s">
        <v>7601</v>
      </c>
      <c r="D12" s="390"/>
      <c r="E12" s="390"/>
      <c r="F12" s="389"/>
    </row>
    <row r="13" spans="1:6" ht="17" customHeight="1" x14ac:dyDescent="0.4">
      <c r="A13" s="394" t="s">
        <v>7602</v>
      </c>
      <c r="B13" s="11" t="s">
        <v>7589</v>
      </c>
      <c r="C13" s="391" t="s">
        <v>7603</v>
      </c>
      <c r="D13" s="392"/>
      <c r="E13" s="392"/>
      <c r="F13" s="393"/>
    </row>
    <row r="14" spans="1:6" x14ac:dyDescent="0.4">
      <c r="A14" s="395"/>
      <c r="B14" s="11" t="s">
        <v>7590</v>
      </c>
      <c r="C14" s="388" t="s">
        <v>7604</v>
      </c>
      <c r="D14" s="390"/>
      <c r="E14" s="390"/>
      <c r="F14" s="389"/>
    </row>
    <row r="15" spans="1:6" x14ac:dyDescent="0.4">
      <c r="A15" s="395"/>
      <c r="B15" s="11" t="s">
        <v>7591</v>
      </c>
      <c r="C15" s="388" t="s">
        <v>7605</v>
      </c>
      <c r="D15" s="390"/>
      <c r="E15" s="390"/>
      <c r="F15" s="389"/>
    </row>
    <row r="16" spans="1:6" ht="17" customHeight="1" x14ac:dyDescent="0.4">
      <c r="A16" s="395"/>
      <c r="B16" s="380" t="s">
        <v>7593</v>
      </c>
      <c r="C16" s="388" t="s">
        <v>7594</v>
      </c>
      <c r="D16" s="389"/>
      <c r="E16" s="388" t="s">
        <v>7606</v>
      </c>
      <c r="F16" s="389"/>
    </row>
    <row r="17" spans="1:7" x14ac:dyDescent="0.4">
      <c r="A17" s="395"/>
      <c r="B17" s="380"/>
      <c r="C17" s="388" t="s">
        <v>7596</v>
      </c>
      <c r="D17" s="389"/>
      <c r="E17" s="388" t="s">
        <v>7607</v>
      </c>
      <c r="F17" s="389"/>
    </row>
    <row r="18" spans="1:7" x14ac:dyDescent="0.4">
      <c r="A18" s="396"/>
      <c r="B18" s="380"/>
      <c r="C18" s="388" t="s">
        <v>7598</v>
      </c>
      <c r="D18" s="389"/>
      <c r="E18" s="388" t="s">
        <v>7599</v>
      </c>
      <c r="F18" s="389"/>
    </row>
    <row r="19" spans="1:7" x14ac:dyDescent="0.4">
      <c r="A19" s="184" t="s">
        <v>7600</v>
      </c>
      <c r="B19" s="184" t="s">
        <v>7600</v>
      </c>
      <c r="C19" s="388" t="s">
        <v>7608</v>
      </c>
      <c r="D19" s="390"/>
      <c r="E19" s="390"/>
      <c r="F19" s="389"/>
    </row>
    <row r="20" spans="1:7" x14ac:dyDescent="0.4">
      <c r="A20" s="394" t="s">
        <v>7634</v>
      </c>
      <c r="B20" s="11" t="s">
        <v>7589</v>
      </c>
      <c r="C20" s="391" t="s">
        <v>7635</v>
      </c>
      <c r="D20" s="392"/>
      <c r="E20" s="392"/>
      <c r="F20" s="393"/>
    </row>
    <row r="21" spans="1:7" x14ac:dyDescent="0.4">
      <c r="A21" s="395"/>
      <c r="B21" s="11" t="s">
        <v>7590</v>
      </c>
      <c r="C21" s="388" t="s">
        <v>7636</v>
      </c>
      <c r="D21" s="390"/>
      <c r="E21" s="390"/>
      <c r="F21" s="389"/>
    </row>
    <row r="22" spans="1:7" x14ac:dyDescent="0.4">
      <c r="A22" s="395"/>
      <c r="B22" s="11" t="s">
        <v>7591</v>
      </c>
      <c r="C22" s="388" t="s">
        <v>7637</v>
      </c>
      <c r="D22" s="390"/>
      <c r="E22" s="390"/>
      <c r="F22" s="389"/>
    </row>
    <row r="23" spans="1:7" x14ac:dyDescent="0.4">
      <c r="A23" s="395"/>
      <c r="B23" s="380" t="s">
        <v>7593</v>
      </c>
      <c r="C23" s="388" t="s">
        <v>7594</v>
      </c>
      <c r="D23" s="389"/>
      <c r="E23" s="388" t="s">
        <v>7640</v>
      </c>
      <c r="F23" s="389"/>
    </row>
    <row r="24" spans="1:7" x14ac:dyDescent="0.4">
      <c r="A24" s="395"/>
      <c r="B24" s="380"/>
      <c r="C24" s="388" t="s">
        <v>7596</v>
      </c>
      <c r="D24" s="389"/>
      <c r="E24" s="388" t="s">
        <v>7641</v>
      </c>
      <c r="F24" s="389"/>
    </row>
    <row r="25" spans="1:7" x14ac:dyDescent="0.4">
      <c r="A25" s="396"/>
      <c r="B25" s="380"/>
      <c r="C25" s="388" t="s">
        <v>7598</v>
      </c>
      <c r="D25" s="389"/>
      <c r="E25" s="388" t="s">
        <v>7642</v>
      </c>
      <c r="F25" s="389"/>
    </row>
    <row r="26" spans="1:7" x14ac:dyDescent="0.4">
      <c r="A26" s="184" t="s">
        <v>7600</v>
      </c>
      <c r="B26" s="184" t="s">
        <v>7600</v>
      </c>
      <c r="C26" s="388" t="s">
        <v>7643</v>
      </c>
      <c r="D26" s="390"/>
      <c r="E26" s="390"/>
      <c r="F26" s="389"/>
    </row>
    <row r="27" spans="1:7" x14ac:dyDescent="0.4">
      <c r="A27" s="184" t="s">
        <v>7609</v>
      </c>
      <c r="B27" s="385" t="s">
        <v>7610</v>
      </c>
      <c r="C27" s="386"/>
      <c r="D27" s="386"/>
      <c r="E27" s="386"/>
      <c r="F27" s="387"/>
    </row>
    <row r="28" spans="1:7" x14ac:dyDescent="0.4">
      <c r="A28" s="11" t="s">
        <v>7704</v>
      </c>
      <c r="B28" s="14" t="s">
        <v>7705</v>
      </c>
      <c r="C28" s="14" t="s">
        <v>7709</v>
      </c>
      <c r="D28" s="14" t="s">
        <v>7707</v>
      </c>
      <c r="E28" s="14" t="s">
        <v>7708</v>
      </c>
      <c r="F28" s="14"/>
    </row>
    <row r="29" spans="1:7" x14ac:dyDescent="0.4">
      <c r="A29" s="399" t="s">
        <v>7717</v>
      </c>
      <c r="B29" s="400"/>
      <c r="C29" s="372" t="s">
        <v>7718</v>
      </c>
      <c r="D29" s="373"/>
      <c r="E29" s="373"/>
      <c r="F29" s="374"/>
    </row>
    <row r="31" spans="1:7" x14ac:dyDescent="0.4">
      <c r="A31" s="88"/>
      <c r="B31" s="12"/>
      <c r="C31" s="1" t="s">
        <v>7611</v>
      </c>
      <c r="D31" s="1" t="s">
        <v>7612</v>
      </c>
      <c r="E31" s="1" t="s">
        <v>7613</v>
      </c>
      <c r="F31" s="1" t="s">
        <v>7638</v>
      </c>
      <c r="G31" s="1" t="s">
        <v>7614</v>
      </c>
    </row>
    <row r="32" spans="1:7" x14ac:dyDescent="0.4">
      <c r="A32" s="177"/>
      <c r="B32" s="12" t="s">
        <v>7615</v>
      </c>
      <c r="C32" s="191">
        <v>45266.490972222222</v>
      </c>
      <c r="D32" s="191">
        <v>45266.498611111114</v>
      </c>
      <c r="E32" s="191">
        <v>45267.402777777781</v>
      </c>
      <c r="F32" s="191">
        <v>45267.361805555556</v>
      </c>
      <c r="G32" s="1"/>
    </row>
    <row r="33" spans="1:12" x14ac:dyDescent="0.4">
      <c r="A33" s="177"/>
      <c r="B33" s="12" t="s">
        <v>7616</v>
      </c>
      <c r="C33" s="191">
        <v>45268.729166666664</v>
      </c>
      <c r="D33" s="191">
        <v>45275.327777777777</v>
      </c>
      <c r="E33" s="191">
        <v>45274.006944444445</v>
      </c>
      <c r="F33" s="191">
        <v>45275.012499999997</v>
      </c>
      <c r="G33" s="1"/>
    </row>
    <row r="34" spans="1:12" x14ac:dyDescent="0.4">
      <c r="A34" s="177"/>
      <c r="B34" s="12" t="s">
        <v>7591</v>
      </c>
      <c r="C34" s="164">
        <v>104</v>
      </c>
      <c r="D34" s="164">
        <v>101</v>
      </c>
      <c r="E34" s="164">
        <v>142</v>
      </c>
      <c r="F34" s="164">
        <v>12</v>
      </c>
      <c r="G34" s="1">
        <f t="shared" ref="G34:G53" si="0">SUM(C34:F34)</f>
        <v>359</v>
      </c>
    </row>
    <row r="35" spans="1:12" x14ac:dyDescent="0.4">
      <c r="A35" s="1" t="s">
        <v>7164</v>
      </c>
      <c r="B35" s="12" t="s">
        <v>7617</v>
      </c>
      <c r="C35" s="1">
        <f>INT((C33-C32)*24)</f>
        <v>53</v>
      </c>
      <c r="D35" s="1">
        <f>INT((D33-D32)*24)</f>
        <v>211</v>
      </c>
      <c r="E35" s="1">
        <f>INT((E33-E32)*24)</f>
        <v>158</v>
      </c>
      <c r="F35" s="1">
        <f>INT((F33-F32)*24)</f>
        <v>183</v>
      </c>
      <c r="G35" s="1">
        <f t="shared" si="0"/>
        <v>605</v>
      </c>
      <c r="I35" s="12" t="s">
        <v>7614</v>
      </c>
      <c r="J35" s="1">
        <f>G35</f>
        <v>605</v>
      </c>
      <c r="K35" s="12"/>
    </row>
    <row r="36" spans="1:12" x14ac:dyDescent="0.4">
      <c r="A36" s="379">
        <v>45267</v>
      </c>
      <c r="B36" s="12" t="s">
        <v>7483</v>
      </c>
      <c r="C36" s="1">
        <v>0</v>
      </c>
      <c r="D36" s="1">
        <v>0</v>
      </c>
      <c r="E36" s="1">
        <v>0</v>
      </c>
      <c r="F36" s="1">
        <v>0</v>
      </c>
      <c r="G36" s="1">
        <f t="shared" si="0"/>
        <v>0</v>
      </c>
      <c r="I36" s="12" t="s">
        <v>7483</v>
      </c>
      <c r="J36" s="1">
        <f>SUMIF(B:B,I36,G:G)</f>
        <v>0</v>
      </c>
      <c r="K36" s="12"/>
    </row>
    <row r="37" spans="1:12" x14ac:dyDescent="0.4">
      <c r="A37" s="379"/>
      <c r="B37" s="12" t="s">
        <v>7484</v>
      </c>
      <c r="C37" s="1">
        <v>0</v>
      </c>
      <c r="D37" s="1">
        <v>0</v>
      </c>
      <c r="E37" s="1">
        <v>0</v>
      </c>
      <c r="F37" s="1">
        <v>0</v>
      </c>
      <c r="G37" s="1">
        <f t="shared" si="0"/>
        <v>0</v>
      </c>
      <c r="I37" s="12" t="s">
        <v>7484</v>
      </c>
      <c r="J37" s="1">
        <f>SUMIF(B:B,I37,G:G)</f>
        <v>1</v>
      </c>
      <c r="K37" s="12"/>
    </row>
    <row r="38" spans="1:12" x14ac:dyDescent="0.4">
      <c r="A38" s="379"/>
      <c r="B38" s="12" t="s">
        <v>7485</v>
      </c>
      <c r="C38" s="1">
        <v>0</v>
      </c>
      <c r="D38" s="1">
        <v>0</v>
      </c>
      <c r="E38" s="1">
        <v>0</v>
      </c>
      <c r="F38" s="1">
        <v>0</v>
      </c>
      <c r="G38" s="1">
        <f t="shared" si="0"/>
        <v>0</v>
      </c>
      <c r="I38" s="12" t="s">
        <v>7485</v>
      </c>
      <c r="J38" s="1">
        <f>SUMIF(B:B,I38,G:G)</f>
        <v>2</v>
      </c>
      <c r="K38" s="12"/>
    </row>
    <row r="39" spans="1:12" x14ac:dyDescent="0.4">
      <c r="A39" s="379">
        <v>45268</v>
      </c>
      <c r="B39" s="12" t="s">
        <v>7483</v>
      </c>
      <c r="C39" s="1">
        <v>0</v>
      </c>
      <c r="D39" s="1">
        <v>0</v>
      </c>
      <c r="E39" s="1">
        <v>0</v>
      </c>
      <c r="F39" s="1">
        <v>0</v>
      </c>
      <c r="G39" s="1">
        <f t="shared" si="0"/>
        <v>0</v>
      </c>
    </row>
    <row r="40" spans="1:12" x14ac:dyDescent="0.4">
      <c r="A40" s="379"/>
      <c r="B40" s="12" t="s">
        <v>7484</v>
      </c>
      <c r="C40" s="1">
        <v>0</v>
      </c>
      <c r="D40" s="1">
        <v>0</v>
      </c>
      <c r="E40" s="1">
        <v>0</v>
      </c>
      <c r="F40" s="1">
        <v>0</v>
      </c>
      <c r="G40" s="1">
        <f t="shared" si="0"/>
        <v>0</v>
      </c>
    </row>
    <row r="41" spans="1:12" x14ac:dyDescent="0.4">
      <c r="A41" s="379"/>
      <c r="B41" s="12" t="s">
        <v>7485</v>
      </c>
      <c r="C41" s="1">
        <v>0</v>
      </c>
      <c r="D41" s="1">
        <v>1</v>
      </c>
      <c r="E41" s="1">
        <v>0</v>
      </c>
      <c r="F41" s="1">
        <v>0</v>
      </c>
      <c r="G41" s="1">
        <f t="shared" si="0"/>
        <v>1</v>
      </c>
    </row>
    <row r="42" spans="1:12" x14ac:dyDescent="0.4">
      <c r="A42" s="379">
        <v>45271</v>
      </c>
      <c r="B42" s="12" t="s">
        <v>7483</v>
      </c>
      <c r="C42" s="1">
        <v>0</v>
      </c>
      <c r="D42" s="95">
        <v>0</v>
      </c>
      <c r="E42" s="1">
        <v>0</v>
      </c>
      <c r="F42" s="1">
        <v>0</v>
      </c>
      <c r="G42" s="1">
        <f t="shared" si="0"/>
        <v>0</v>
      </c>
      <c r="I42" s="1" t="s">
        <v>7611</v>
      </c>
      <c r="J42" s="1" t="s">
        <v>7612</v>
      </c>
      <c r="K42" s="1" t="s">
        <v>7613</v>
      </c>
      <c r="L42" s="1" t="s">
        <v>7638</v>
      </c>
    </row>
    <row r="43" spans="1:12" x14ac:dyDescent="0.4">
      <c r="A43" s="379"/>
      <c r="B43" s="12" t="s">
        <v>7484</v>
      </c>
      <c r="C43" s="1">
        <v>1</v>
      </c>
      <c r="D43" s="95">
        <v>0</v>
      </c>
      <c r="E43" s="95">
        <v>0</v>
      </c>
      <c r="F43" s="95">
        <v>0</v>
      </c>
      <c r="G43" s="1">
        <f t="shared" si="0"/>
        <v>1</v>
      </c>
      <c r="I43" s="206" t="s">
        <v>7662</v>
      </c>
      <c r="J43" s="201" t="s">
        <v>7645</v>
      </c>
      <c r="K43" s="205" t="s">
        <v>7648</v>
      </c>
      <c r="L43" s="202" t="s">
        <v>7651</v>
      </c>
    </row>
    <row r="44" spans="1:12" x14ac:dyDescent="0.4">
      <c r="A44" s="379"/>
      <c r="B44" s="12" t="s">
        <v>7485</v>
      </c>
      <c r="C44" s="1">
        <v>0</v>
      </c>
      <c r="D44" s="95">
        <v>1</v>
      </c>
      <c r="E44" s="1">
        <v>0</v>
      </c>
      <c r="F44" s="1">
        <v>0</v>
      </c>
      <c r="G44" s="1">
        <f t="shared" si="0"/>
        <v>1</v>
      </c>
      <c r="I44" s="65" t="s">
        <v>7646</v>
      </c>
      <c r="J44" s="203" t="s">
        <v>7647</v>
      </c>
      <c r="K44" s="205" t="s">
        <v>7649</v>
      </c>
      <c r="L44" s="202" t="s">
        <v>7663</v>
      </c>
    </row>
    <row r="45" spans="1:12" x14ac:dyDescent="0.4">
      <c r="A45" s="379">
        <v>45272</v>
      </c>
      <c r="B45" s="12" t="s">
        <v>7483</v>
      </c>
      <c r="C45" s="1">
        <v>0</v>
      </c>
      <c r="D45" s="95">
        <v>0</v>
      </c>
      <c r="E45" s="1">
        <v>0</v>
      </c>
      <c r="F45" s="1">
        <v>0</v>
      </c>
      <c r="G45" s="1">
        <f t="shared" si="0"/>
        <v>0</v>
      </c>
      <c r="I45" s="65"/>
      <c r="J45" s="205" t="s">
        <v>7652</v>
      </c>
      <c r="K45" s="201"/>
      <c r="L45" s="204" t="s">
        <v>7657</v>
      </c>
    </row>
    <row r="46" spans="1:12" x14ac:dyDescent="0.4">
      <c r="A46" s="379"/>
      <c r="B46" s="12" t="s">
        <v>7484</v>
      </c>
      <c r="C46" s="1">
        <v>0</v>
      </c>
      <c r="D46" s="95">
        <v>0</v>
      </c>
      <c r="E46" s="95">
        <v>0</v>
      </c>
      <c r="F46" s="1">
        <v>0</v>
      </c>
      <c r="G46" s="1">
        <f t="shared" si="0"/>
        <v>0</v>
      </c>
      <c r="I46" s="65"/>
      <c r="J46" s="205" t="s">
        <v>7653</v>
      </c>
      <c r="K46" s="201"/>
      <c r="L46" s="201"/>
    </row>
    <row r="47" spans="1:12" x14ac:dyDescent="0.4">
      <c r="A47" s="379"/>
      <c r="B47" s="12" t="s">
        <v>7485</v>
      </c>
      <c r="C47" s="1">
        <v>0</v>
      </c>
      <c r="D47" s="95">
        <v>0</v>
      </c>
      <c r="E47" s="1">
        <v>0</v>
      </c>
      <c r="F47" s="1">
        <v>0</v>
      </c>
      <c r="G47" s="1">
        <f t="shared" si="0"/>
        <v>0</v>
      </c>
      <c r="I47" s="65"/>
      <c r="J47" s="205" t="s">
        <v>7661</v>
      </c>
      <c r="K47" s="201"/>
      <c r="L47" s="201"/>
    </row>
    <row r="48" spans="1:12" x14ac:dyDescent="0.4">
      <c r="A48" s="379">
        <v>45273</v>
      </c>
      <c r="B48" s="12" t="s">
        <v>7483</v>
      </c>
      <c r="C48" s="1">
        <v>0</v>
      </c>
      <c r="D48" s="95">
        <v>0</v>
      </c>
      <c r="E48" s="1">
        <v>0</v>
      </c>
      <c r="F48" s="1">
        <v>0</v>
      </c>
      <c r="G48" s="1">
        <f t="shared" si="0"/>
        <v>0</v>
      </c>
      <c r="I48" s="65"/>
      <c r="J48" s="201"/>
      <c r="K48" s="201"/>
      <c r="L48" s="201"/>
    </row>
    <row r="49" spans="1:10" x14ac:dyDescent="0.4">
      <c r="A49" s="379"/>
      <c r="B49" s="12" t="s">
        <v>7484</v>
      </c>
      <c r="C49" s="1">
        <v>0</v>
      </c>
      <c r="D49" s="95">
        <v>0</v>
      </c>
      <c r="E49" s="1">
        <v>0</v>
      </c>
      <c r="F49" s="95">
        <v>0</v>
      </c>
      <c r="G49" s="1">
        <f t="shared" si="0"/>
        <v>0</v>
      </c>
    </row>
    <row r="50" spans="1:10" x14ac:dyDescent="0.4">
      <c r="A50" s="379"/>
      <c r="B50" s="12" t="s">
        <v>7485</v>
      </c>
      <c r="C50" s="1">
        <v>0</v>
      </c>
      <c r="D50" s="95">
        <v>0</v>
      </c>
      <c r="E50" s="1">
        <v>0</v>
      </c>
      <c r="F50" s="1">
        <v>0</v>
      </c>
      <c r="G50" s="1">
        <f t="shared" si="0"/>
        <v>0</v>
      </c>
    </row>
    <row r="51" spans="1:10" x14ac:dyDescent="0.4">
      <c r="A51" s="379">
        <v>45274</v>
      </c>
      <c r="B51" s="12" t="s">
        <v>7483</v>
      </c>
      <c r="C51" s="1">
        <v>0</v>
      </c>
      <c r="D51" s="95">
        <v>0</v>
      </c>
      <c r="E51" s="1">
        <v>0</v>
      </c>
      <c r="F51" s="1">
        <v>0</v>
      </c>
      <c r="G51" s="1">
        <f t="shared" si="0"/>
        <v>0</v>
      </c>
      <c r="I51" t="s">
        <v>7654</v>
      </c>
      <c r="J51" s="200">
        <v>45269.958333333336</v>
      </c>
    </row>
    <row r="52" spans="1:10" x14ac:dyDescent="0.4">
      <c r="A52" s="379"/>
      <c r="B52" s="12" t="s">
        <v>7484</v>
      </c>
      <c r="C52" s="1">
        <v>0</v>
      </c>
      <c r="D52" s="95">
        <v>0</v>
      </c>
      <c r="E52" s="1">
        <v>0</v>
      </c>
      <c r="F52" s="1">
        <v>0</v>
      </c>
      <c r="G52" s="1">
        <f t="shared" si="0"/>
        <v>0</v>
      </c>
      <c r="I52" t="s">
        <v>7655</v>
      </c>
      <c r="J52" s="199">
        <v>0.77569444444444446</v>
      </c>
    </row>
    <row r="53" spans="1:10" x14ac:dyDescent="0.4">
      <c r="A53" s="379"/>
      <c r="B53" s="12" t="s">
        <v>7485</v>
      </c>
      <c r="C53" s="1">
        <v>0</v>
      </c>
      <c r="D53" s="1">
        <v>0</v>
      </c>
      <c r="E53" s="1">
        <v>0</v>
      </c>
      <c r="F53" s="1">
        <v>0</v>
      </c>
      <c r="G53" s="1">
        <f t="shared" si="0"/>
        <v>0</v>
      </c>
      <c r="I53" t="s">
        <v>7656</v>
      </c>
      <c r="J53" s="199">
        <f>J51-J52</f>
        <v>45269.182638888895</v>
      </c>
    </row>
    <row r="54" spans="1:10" x14ac:dyDescent="0.4">
      <c r="A54" s="379">
        <v>45275</v>
      </c>
      <c r="B54" s="12" t="s">
        <v>7483</v>
      </c>
      <c r="C54" s="1">
        <v>0</v>
      </c>
      <c r="D54" s="1">
        <v>0</v>
      </c>
      <c r="E54" s="1">
        <v>0</v>
      </c>
      <c r="F54" s="1">
        <v>0</v>
      </c>
      <c r="G54" s="1">
        <f>SUM(C54:F54)</f>
        <v>0</v>
      </c>
    </row>
    <row r="55" spans="1:10" x14ac:dyDescent="0.4">
      <c r="A55" s="379"/>
      <c r="B55" s="12" t="s">
        <v>7484</v>
      </c>
      <c r="C55" s="1">
        <v>0</v>
      </c>
      <c r="D55" s="1">
        <v>0</v>
      </c>
      <c r="E55" s="1">
        <v>0</v>
      </c>
      <c r="F55" s="1">
        <v>0</v>
      </c>
      <c r="G55" s="1">
        <f>SUM(C55:F55)</f>
        <v>0</v>
      </c>
    </row>
    <row r="56" spans="1:10" x14ac:dyDescent="0.4">
      <c r="A56" s="379"/>
      <c r="B56" s="12" t="s">
        <v>7485</v>
      </c>
      <c r="C56" s="1">
        <v>0</v>
      </c>
      <c r="D56" s="1">
        <v>0</v>
      </c>
      <c r="E56" s="1">
        <v>0</v>
      </c>
      <c r="F56" s="1">
        <v>0</v>
      </c>
      <c r="G56" s="1">
        <f>SUM(C56:F56)</f>
        <v>0</v>
      </c>
    </row>
  </sheetData>
  <mergeCells count="52">
    <mergeCell ref="C10:D10"/>
    <mergeCell ref="E10:F10"/>
    <mergeCell ref="C11:D11"/>
    <mergeCell ref="B1:F1"/>
    <mergeCell ref="B2:F2"/>
    <mergeCell ref="B3:F3"/>
    <mergeCell ref="B4:F4"/>
    <mergeCell ref="B5:C5"/>
    <mergeCell ref="E5:F5"/>
    <mergeCell ref="E11:F11"/>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9:F9"/>
    <mergeCell ref="A36:A38"/>
    <mergeCell ref="A20:A25"/>
    <mergeCell ref="C20:F20"/>
    <mergeCell ref="C21:F21"/>
    <mergeCell ref="C22:F22"/>
    <mergeCell ref="B23:B25"/>
    <mergeCell ref="C23:D23"/>
    <mergeCell ref="E23:F23"/>
    <mergeCell ref="C24:D24"/>
    <mergeCell ref="E24:F24"/>
    <mergeCell ref="C25:D25"/>
    <mergeCell ref="E25:F25"/>
    <mergeCell ref="C26:F26"/>
    <mergeCell ref="C29:F29"/>
    <mergeCell ref="A29:B29"/>
    <mergeCell ref="E17:F17"/>
    <mergeCell ref="C18:D18"/>
    <mergeCell ref="E18:F18"/>
    <mergeCell ref="C19:F19"/>
    <mergeCell ref="B27:F27"/>
    <mergeCell ref="A48:A50"/>
    <mergeCell ref="A51:A53"/>
    <mergeCell ref="A54:A56"/>
    <mergeCell ref="A39:A41"/>
    <mergeCell ref="A42:A44"/>
    <mergeCell ref="A45:A47"/>
  </mergeCells>
  <phoneticPr fontId="1"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B863E-9CD4-4E3B-AF7B-A483516CFF5A}">
  <dimension ref="A1:N54"/>
  <sheetViews>
    <sheetView workbookViewId="0">
      <selection activeCell="E5" sqref="E5:F5"/>
    </sheetView>
  </sheetViews>
  <sheetFormatPr defaultRowHeight="17" x14ac:dyDescent="0.4"/>
  <cols>
    <col min="1" max="1" width="11.6328125" customWidth="1"/>
    <col min="2" max="2" width="15.90625" bestFit="1" customWidth="1"/>
    <col min="3" max="5" width="11" bestFit="1" customWidth="1"/>
    <col min="6" max="7" width="12" customWidth="1"/>
    <col min="8" max="8" width="9" customWidth="1"/>
    <col min="10" max="10" width="25.08984375" customWidth="1"/>
    <col min="11" max="11" width="22.6328125" customWidth="1"/>
    <col min="12" max="12" width="18.81640625" customWidth="1"/>
    <col min="13" max="13" width="9.90625" customWidth="1"/>
    <col min="14" max="14" width="15.453125" customWidth="1"/>
  </cols>
  <sheetData>
    <row r="1" spans="1:7" x14ac:dyDescent="0.4">
      <c r="A1" s="11" t="s">
        <v>7581</v>
      </c>
      <c r="B1" s="375" t="s">
        <v>7675</v>
      </c>
      <c r="C1" s="375"/>
      <c r="D1" s="375"/>
      <c r="E1" s="375"/>
      <c r="F1" s="375"/>
      <c r="G1" s="7"/>
    </row>
    <row r="2" spans="1:7" x14ac:dyDescent="0.4">
      <c r="A2" s="11" t="s">
        <v>7582</v>
      </c>
      <c r="B2" s="375" t="s">
        <v>7676</v>
      </c>
      <c r="C2" s="375"/>
      <c r="D2" s="375"/>
      <c r="E2" s="375"/>
      <c r="F2" s="375"/>
      <c r="G2" s="7"/>
    </row>
    <row r="3" spans="1:7" x14ac:dyDescent="0.4">
      <c r="A3" s="11" t="s">
        <v>7583</v>
      </c>
      <c r="B3" s="375" t="s">
        <v>7677</v>
      </c>
      <c r="C3" s="375"/>
      <c r="D3" s="375"/>
      <c r="E3" s="375"/>
      <c r="F3" s="375"/>
      <c r="G3" s="7"/>
    </row>
    <row r="4" spans="1:7" x14ac:dyDescent="0.4">
      <c r="A4" s="11" t="s">
        <v>7584</v>
      </c>
      <c r="B4" s="375" t="s">
        <v>7585</v>
      </c>
      <c r="C4" s="375"/>
      <c r="D4" s="375"/>
      <c r="E4" s="375"/>
      <c r="F4" s="375"/>
      <c r="G4" s="7"/>
    </row>
    <row r="5" spans="1:7" x14ac:dyDescent="0.4">
      <c r="A5" s="11" t="s">
        <v>7586</v>
      </c>
      <c r="B5" s="384">
        <f>MIN(C32:G32)</f>
        <v>45279.515972222223</v>
      </c>
      <c r="C5" s="374"/>
      <c r="D5" s="189" t="s">
        <v>7587</v>
      </c>
      <c r="E5" s="384">
        <f>MAX(C33:G33)</f>
        <v>45285.368055555555</v>
      </c>
      <c r="F5" s="374"/>
      <c r="G5" s="7"/>
    </row>
    <row r="6" spans="1:7" ht="53" customHeight="1" x14ac:dyDescent="0.4">
      <c r="A6" s="394" t="s">
        <v>7588</v>
      </c>
      <c r="B6" s="11" t="s">
        <v>7589</v>
      </c>
      <c r="C6" s="397" t="s">
        <v>7664</v>
      </c>
      <c r="D6" s="398"/>
      <c r="E6" s="398"/>
      <c r="F6" s="377"/>
      <c r="G6" s="10"/>
    </row>
    <row r="7" spans="1:7" x14ac:dyDescent="0.4">
      <c r="A7" s="395"/>
      <c r="B7" s="11" t="s">
        <v>7590</v>
      </c>
      <c r="C7" s="388" t="s">
        <v>7490</v>
      </c>
      <c r="D7" s="390"/>
      <c r="E7" s="390"/>
      <c r="F7" s="389"/>
      <c r="G7" s="73"/>
    </row>
    <row r="8" spans="1:7" x14ac:dyDescent="0.4">
      <c r="A8" s="395"/>
      <c r="B8" s="11" t="s">
        <v>7591</v>
      </c>
      <c r="C8" s="388" t="s">
        <v>7845</v>
      </c>
      <c r="D8" s="390"/>
      <c r="E8" s="390"/>
      <c r="F8" s="389"/>
      <c r="G8" s="73"/>
    </row>
    <row r="9" spans="1:7" ht="17" customHeight="1" x14ac:dyDescent="0.4">
      <c r="A9" s="395"/>
      <c r="B9" s="380" t="s">
        <v>7593</v>
      </c>
      <c r="C9" s="388" t="s">
        <v>7594</v>
      </c>
      <c r="D9" s="389"/>
      <c r="E9" s="388" t="s">
        <v>7595</v>
      </c>
      <c r="F9" s="389"/>
      <c r="G9" s="73"/>
    </row>
    <row r="10" spans="1:7" x14ac:dyDescent="0.4">
      <c r="A10" s="395"/>
      <c r="B10" s="380"/>
      <c r="C10" s="388" t="s">
        <v>7596</v>
      </c>
      <c r="D10" s="389"/>
      <c r="E10" s="388" t="s">
        <v>7597</v>
      </c>
      <c r="F10" s="389"/>
      <c r="G10" s="73"/>
    </row>
    <row r="11" spans="1:7" x14ac:dyDescent="0.4">
      <c r="A11" s="395"/>
      <c r="B11" s="380"/>
      <c r="C11" s="388" t="s">
        <v>7598</v>
      </c>
      <c r="D11" s="389"/>
      <c r="E11" s="388" t="s">
        <v>7599</v>
      </c>
      <c r="F11" s="389"/>
      <c r="G11" s="73"/>
    </row>
    <row r="12" spans="1:7" x14ac:dyDescent="0.4">
      <c r="A12" s="396"/>
      <c r="B12" s="184" t="s">
        <v>7600</v>
      </c>
      <c r="C12" s="388" t="s">
        <v>7601</v>
      </c>
      <c r="D12" s="390"/>
      <c r="E12" s="390"/>
      <c r="F12" s="389"/>
      <c r="G12" s="73"/>
    </row>
    <row r="13" spans="1:7" ht="34.5" customHeight="1" x14ac:dyDescent="0.4">
      <c r="A13" s="394" t="s">
        <v>7602</v>
      </c>
      <c r="B13" s="11" t="s">
        <v>7589</v>
      </c>
      <c r="C13" s="401" t="s">
        <v>7669</v>
      </c>
      <c r="D13" s="392"/>
      <c r="E13" s="392"/>
      <c r="F13" s="393"/>
      <c r="G13" s="217"/>
    </row>
    <row r="14" spans="1:7" x14ac:dyDescent="0.4">
      <c r="A14" s="395"/>
      <c r="B14" s="11" t="s">
        <v>7590</v>
      </c>
      <c r="C14" s="388" t="s">
        <v>7604</v>
      </c>
      <c r="D14" s="390"/>
      <c r="E14" s="390"/>
      <c r="F14" s="389"/>
      <c r="G14" s="73"/>
    </row>
    <row r="15" spans="1:7" x14ac:dyDescent="0.4">
      <c r="A15" s="395"/>
      <c r="B15" s="11" t="s">
        <v>7591</v>
      </c>
      <c r="C15" s="388" t="s">
        <v>7605</v>
      </c>
      <c r="D15" s="390"/>
      <c r="E15" s="390"/>
      <c r="F15" s="389"/>
      <c r="G15" s="73"/>
    </row>
    <row r="16" spans="1:7" ht="17" customHeight="1" x14ac:dyDescent="0.4">
      <c r="A16" s="395"/>
      <c r="B16" s="380" t="s">
        <v>7593</v>
      </c>
      <c r="C16" s="388" t="s">
        <v>7594</v>
      </c>
      <c r="D16" s="389"/>
      <c r="E16" s="388" t="s">
        <v>7606</v>
      </c>
      <c r="F16" s="389"/>
      <c r="G16" s="73"/>
    </row>
    <row r="17" spans="1:8" x14ac:dyDescent="0.4">
      <c r="A17" s="395"/>
      <c r="B17" s="380"/>
      <c r="C17" s="388" t="s">
        <v>7596</v>
      </c>
      <c r="D17" s="389"/>
      <c r="E17" s="388" t="s">
        <v>7607</v>
      </c>
      <c r="F17" s="389"/>
      <c r="G17" s="73"/>
    </row>
    <row r="18" spans="1:8" x14ac:dyDescent="0.4">
      <c r="A18" s="396"/>
      <c r="B18" s="380"/>
      <c r="C18" s="388" t="s">
        <v>7598</v>
      </c>
      <c r="D18" s="389"/>
      <c r="E18" s="388" t="s">
        <v>7599</v>
      </c>
      <c r="F18" s="389"/>
      <c r="G18" s="73"/>
    </row>
    <row r="19" spans="1:8" x14ac:dyDescent="0.4">
      <c r="A19" s="184" t="s">
        <v>7600</v>
      </c>
      <c r="B19" s="184" t="s">
        <v>7600</v>
      </c>
      <c r="C19" s="388" t="s">
        <v>7608</v>
      </c>
      <c r="D19" s="390"/>
      <c r="E19" s="390"/>
      <c r="F19" s="389"/>
      <c r="G19" s="73"/>
    </row>
    <row r="20" spans="1:8" x14ac:dyDescent="0.4">
      <c r="A20" s="394" t="s">
        <v>7634</v>
      </c>
      <c r="B20" s="11" t="s">
        <v>7589</v>
      </c>
      <c r="C20" s="391" t="s">
        <v>7635</v>
      </c>
      <c r="D20" s="392"/>
      <c r="E20" s="392"/>
      <c r="F20" s="393"/>
      <c r="G20" s="217"/>
    </row>
    <row r="21" spans="1:8" x14ac:dyDescent="0.4">
      <c r="A21" s="395"/>
      <c r="B21" s="11" t="s">
        <v>7590</v>
      </c>
      <c r="C21" s="388" t="s">
        <v>7636</v>
      </c>
      <c r="D21" s="390"/>
      <c r="E21" s="390"/>
      <c r="F21" s="389"/>
      <c r="G21" s="73"/>
    </row>
    <row r="22" spans="1:8" x14ac:dyDescent="0.4">
      <c r="A22" s="395"/>
      <c r="B22" s="11" t="s">
        <v>7591</v>
      </c>
      <c r="C22" s="388" t="s">
        <v>7846</v>
      </c>
      <c r="D22" s="390"/>
      <c r="E22" s="390"/>
      <c r="F22" s="389"/>
      <c r="G22" s="73"/>
    </row>
    <row r="23" spans="1:8" x14ac:dyDescent="0.4">
      <c r="A23" s="395"/>
      <c r="B23" s="380" t="s">
        <v>7593</v>
      </c>
      <c r="C23" s="388" t="s">
        <v>7594</v>
      </c>
      <c r="D23" s="389"/>
      <c r="E23" s="388" t="s">
        <v>7640</v>
      </c>
      <c r="F23" s="389"/>
      <c r="G23" s="73"/>
    </row>
    <row r="24" spans="1:8" x14ac:dyDescent="0.4">
      <c r="A24" s="395"/>
      <c r="B24" s="380"/>
      <c r="C24" s="388" t="s">
        <v>7596</v>
      </c>
      <c r="D24" s="389"/>
      <c r="E24" s="388" t="s">
        <v>7641</v>
      </c>
      <c r="F24" s="389"/>
      <c r="G24" s="73"/>
    </row>
    <row r="25" spans="1:8" x14ac:dyDescent="0.4">
      <c r="A25" s="396"/>
      <c r="B25" s="380"/>
      <c r="C25" s="388" t="s">
        <v>7598</v>
      </c>
      <c r="D25" s="389"/>
      <c r="E25" s="388" t="s">
        <v>7642</v>
      </c>
      <c r="F25" s="389"/>
      <c r="G25" s="73"/>
    </row>
    <row r="26" spans="1:8" x14ac:dyDescent="0.4">
      <c r="A26" s="184" t="s">
        <v>7600</v>
      </c>
      <c r="B26" s="184" t="s">
        <v>7600</v>
      </c>
      <c r="C26" s="388" t="s">
        <v>7643</v>
      </c>
      <c r="D26" s="390"/>
      <c r="E26" s="390"/>
      <c r="F26" s="389"/>
      <c r="G26" s="73"/>
    </row>
    <row r="27" spans="1:8" x14ac:dyDescent="0.4">
      <c r="A27" s="184" t="s">
        <v>7609</v>
      </c>
      <c r="B27" s="385" t="s">
        <v>7610</v>
      </c>
      <c r="C27" s="386"/>
      <c r="D27" s="386"/>
      <c r="E27" s="386"/>
      <c r="F27" s="387"/>
      <c r="G27" s="218"/>
    </row>
    <row r="28" spans="1:8" x14ac:dyDescent="0.4">
      <c r="A28" s="11" t="s">
        <v>7704</v>
      </c>
      <c r="B28" s="14" t="s">
        <v>7705</v>
      </c>
      <c r="C28" s="14" t="s">
        <v>7706</v>
      </c>
      <c r="D28" s="14" t="s">
        <v>7707</v>
      </c>
      <c r="E28" s="14" t="s">
        <v>7708</v>
      </c>
      <c r="F28" s="14"/>
      <c r="G28" s="218"/>
    </row>
    <row r="29" spans="1:8" x14ac:dyDescent="0.4">
      <c r="A29" s="399" t="s">
        <v>7717</v>
      </c>
      <c r="B29" s="400"/>
      <c r="C29" s="372" t="s">
        <v>7719</v>
      </c>
      <c r="D29" s="373"/>
      <c r="E29" s="373"/>
      <c r="F29" s="374"/>
      <c r="G29" s="218"/>
    </row>
    <row r="31" spans="1:8" x14ac:dyDescent="0.4">
      <c r="A31" s="88"/>
      <c r="B31" s="12"/>
      <c r="C31" s="1" t="s">
        <v>7611</v>
      </c>
      <c r="D31" s="1" t="s">
        <v>7678</v>
      </c>
      <c r="E31" s="1" t="s">
        <v>7679</v>
      </c>
      <c r="F31" s="1" t="s">
        <v>7638</v>
      </c>
      <c r="G31" s="1" t="s">
        <v>7674</v>
      </c>
      <c r="H31" s="1" t="s">
        <v>7614</v>
      </c>
    </row>
    <row r="32" spans="1:8" x14ac:dyDescent="0.4">
      <c r="A32" s="177"/>
      <c r="B32" s="12" t="s">
        <v>7615</v>
      </c>
      <c r="C32" s="191">
        <v>45279.515972222223</v>
      </c>
      <c r="D32" s="191">
        <v>45279.777083333334</v>
      </c>
      <c r="E32" s="191">
        <v>45279.695833333331</v>
      </c>
      <c r="F32" s="191">
        <v>45279.531944444447</v>
      </c>
      <c r="G32" s="191">
        <v>45279.727083333331</v>
      </c>
      <c r="H32" s="1"/>
    </row>
    <row r="33" spans="1:14" x14ac:dyDescent="0.4">
      <c r="A33" s="177"/>
      <c r="B33" s="12" t="s">
        <v>7616</v>
      </c>
      <c r="C33" s="191">
        <v>45284.277083333334</v>
      </c>
      <c r="D33" s="191">
        <v>45285.368055555555</v>
      </c>
      <c r="E33" s="191">
        <v>45285.338888888888</v>
      </c>
      <c r="F33" s="191">
        <v>45283.470138888886</v>
      </c>
      <c r="G33" s="191">
        <v>45285.322222222225</v>
      </c>
      <c r="H33" s="1"/>
    </row>
    <row r="34" spans="1:14" x14ac:dyDescent="0.4">
      <c r="A34" s="177"/>
      <c r="B34" s="12" t="s">
        <v>7591</v>
      </c>
      <c r="C34" s="164">
        <v>300</v>
      </c>
      <c r="D34" s="164">
        <v>67</v>
      </c>
      <c r="E34" s="221">
        <v>142</v>
      </c>
      <c r="F34" s="164">
        <v>6</v>
      </c>
      <c r="G34" s="164">
        <v>74</v>
      </c>
      <c r="H34" s="1">
        <f>SUM(C34:G34)</f>
        <v>589</v>
      </c>
    </row>
    <row r="35" spans="1:14" x14ac:dyDescent="0.4">
      <c r="A35" s="1" t="s">
        <v>7164</v>
      </c>
      <c r="B35" s="12" t="s">
        <v>7617</v>
      </c>
      <c r="C35" s="1">
        <f>INT((C33-C32)*24)</f>
        <v>114</v>
      </c>
      <c r="D35" s="1">
        <f>INT((D33-D32)*24)</f>
        <v>134</v>
      </c>
      <c r="E35" s="1">
        <f>INT((E33-E32)*24)</f>
        <v>135</v>
      </c>
      <c r="F35" s="1">
        <f>INT((F33-F32)*24)</f>
        <v>94</v>
      </c>
      <c r="G35" s="1">
        <f>INT((G33-G32)*24)</f>
        <v>134</v>
      </c>
      <c r="H35" s="1">
        <f>SUM(C35:G35)</f>
        <v>611</v>
      </c>
      <c r="J35" s="12" t="s">
        <v>7614</v>
      </c>
      <c r="K35" s="1">
        <f>H35</f>
        <v>611</v>
      </c>
      <c r="L35" s="12"/>
    </row>
    <row r="36" spans="1:14" x14ac:dyDescent="0.4">
      <c r="A36" s="379">
        <v>45280</v>
      </c>
      <c r="B36" s="12" t="s">
        <v>7483</v>
      </c>
      <c r="C36" s="1">
        <v>0</v>
      </c>
      <c r="D36" s="1">
        <v>0</v>
      </c>
      <c r="E36" s="1">
        <v>0</v>
      </c>
      <c r="F36" s="1">
        <v>0</v>
      </c>
      <c r="G36" s="1">
        <v>0</v>
      </c>
      <c r="H36" s="1">
        <f>SUM(C36:G36)</f>
        <v>0</v>
      </c>
      <c r="J36" s="12" t="s">
        <v>7483</v>
      </c>
      <c r="K36" s="1">
        <f>SUMIF(B:B,J36,H:H)</f>
        <v>0</v>
      </c>
      <c r="L36" s="12"/>
    </row>
    <row r="37" spans="1:14" x14ac:dyDescent="0.4">
      <c r="A37" s="379"/>
      <c r="B37" s="12" t="s">
        <v>7484</v>
      </c>
      <c r="C37" s="1">
        <v>0</v>
      </c>
      <c r="D37" s="1">
        <v>0</v>
      </c>
      <c r="E37" s="1">
        <v>0</v>
      </c>
      <c r="F37" s="1">
        <v>0</v>
      </c>
      <c r="G37" s="1">
        <v>0</v>
      </c>
      <c r="H37" s="1">
        <f t="shared" ref="H37:H50" si="0">SUM(C37:G37)</f>
        <v>0</v>
      </c>
      <c r="J37" s="12" t="s">
        <v>7484</v>
      </c>
      <c r="K37" s="1">
        <f>SUMIF(B:B,J37,H:H)</f>
        <v>0</v>
      </c>
      <c r="L37" s="12"/>
    </row>
    <row r="38" spans="1:14" x14ac:dyDescent="0.4">
      <c r="A38" s="379"/>
      <c r="B38" s="12" t="s">
        <v>7485</v>
      </c>
      <c r="C38" s="1">
        <v>0</v>
      </c>
      <c r="D38" s="1">
        <v>0</v>
      </c>
      <c r="E38" s="1">
        <v>0</v>
      </c>
      <c r="F38" s="1">
        <v>0</v>
      </c>
      <c r="G38" s="1">
        <v>0</v>
      </c>
      <c r="H38" s="1">
        <f t="shared" si="0"/>
        <v>0</v>
      </c>
      <c r="J38" s="12" t="s">
        <v>7485</v>
      </c>
      <c r="K38" s="1">
        <f>SUMIF(B:B,J38,H:H)</f>
        <v>14</v>
      </c>
      <c r="L38" s="12"/>
    </row>
    <row r="39" spans="1:14" x14ac:dyDescent="0.4">
      <c r="A39" s="379">
        <v>45281</v>
      </c>
      <c r="B39" s="12" t="s">
        <v>7483</v>
      </c>
      <c r="C39" s="1">
        <v>0</v>
      </c>
      <c r="D39" s="1">
        <v>0</v>
      </c>
      <c r="E39" s="1">
        <v>0</v>
      </c>
      <c r="F39" s="1">
        <v>0</v>
      </c>
      <c r="G39" s="1">
        <v>0</v>
      </c>
      <c r="H39" s="1">
        <f t="shared" si="0"/>
        <v>0</v>
      </c>
    </row>
    <row r="40" spans="1:14" x14ac:dyDescent="0.4">
      <c r="A40" s="379"/>
      <c r="B40" s="12" t="s">
        <v>7484</v>
      </c>
      <c r="C40" s="1">
        <v>0</v>
      </c>
      <c r="D40" s="1">
        <v>0</v>
      </c>
      <c r="E40" s="1">
        <v>0</v>
      </c>
      <c r="F40" s="1">
        <v>0</v>
      </c>
      <c r="G40" s="1">
        <v>0</v>
      </c>
      <c r="H40" s="1">
        <f t="shared" si="0"/>
        <v>0</v>
      </c>
    </row>
    <row r="41" spans="1:14" x14ac:dyDescent="0.4">
      <c r="A41" s="379"/>
      <c r="B41" s="12" t="s">
        <v>7485</v>
      </c>
      <c r="C41" s="1">
        <v>2</v>
      </c>
      <c r="D41" s="1">
        <v>0</v>
      </c>
      <c r="E41" s="1">
        <v>2</v>
      </c>
      <c r="F41" s="1">
        <v>0</v>
      </c>
      <c r="G41" s="1">
        <v>0</v>
      </c>
      <c r="H41" s="1">
        <f t="shared" si="0"/>
        <v>4</v>
      </c>
    </row>
    <row r="42" spans="1:14" x14ac:dyDescent="0.4">
      <c r="A42" s="379">
        <v>45282</v>
      </c>
      <c r="B42" s="12" t="s">
        <v>7483</v>
      </c>
      <c r="C42" s="1">
        <v>0</v>
      </c>
      <c r="D42" s="95">
        <v>0</v>
      </c>
      <c r="E42" s="1">
        <v>0</v>
      </c>
      <c r="F42" s="1">
        <v>0</v>
      </c>
      <c r="G42" s="1">
        <v>0</v>
      </c>
      <c r="H42" s="1">
        <f t="shared" si="0"/>
        <v>0</v>
      </c>
      <c r="J42" s="1" t="s">
        <v>7611</v>
      </c>
      <c r="K42" s="79" t="s">
        <v>7612</v>
      </c>
      <c r="L42" s="79" t="s">
        <v>7613</v>
      </c>
      <c r="M42" s="79" t="s">
        <v>7638</v>
      </c>
      <c r="N42" s="79" t="s">
        <v>7673</v>
      </c>
    </row>
    <row r="43" spans="1:14" x14ac:dyDescent="0.4">
      <c r="A43" s="379"/>
      <c r="B43" s="12" t="s">
        <v>7484</v>
      </c>
      <c r="C43" s="1">
        <v>0</v>
      </c>
      <c r="D43" s="95">
        <v>0</v>
      </c>
      <c r="E43" s="95">
        <v>0</v>
      </c>
      <c r="F43" s="95">
        <v>0</v>
      </c>
      <c r="G43" s="95">
        <v>0</v>
      </c>
      <c r="H43" s="1">
        <f t="shared" si="0"/>
        <v>0</v>
      </c>
      <c r="J43" s="201" t="s">
        <v>7689</v>
      </c>
      <c r="K43" s="201" t="s">
        <v>7690</v>
      </c>
      <c r="L43" s="201" t="s">
        <v>7691</v>
      </c>
      <c r="M43" s="201"/>
      <c r="N43" s="224" t="s">
        <v>7700</v>
      </c>
    </row>
    <row r="44" spans="1:14" x14ac:dyDescent="0.4">
      <c r="A44" s="379"/>
      <c r="B44" s="12" t="s">
        <v>7485</v>
      </c>
      <c r="C44" s="1">
        <v>2</v>
      </c>
      <c r="D44" s="95">
        <v>1</v>
      </c>
      <c r="E44" s="1">
        <v>1</v>
      </c>
      <c r="F44" s="1">
        <v>0</v>
      </c>
      <c r="G44" s="1">
        <v>0</v>
      </c>
      <c r="H44" s="1">
        <f t="shared" si="0"/>
        <v>4</v>
      </c>
      <c r="J44" s="201" t="s">
        <v>7692</v>
      </c>
      <c r="K44" s="223" t="s">
        <v>7681</v>
      </c>
      <c r="L44" s="201" t="s">
        <v>7693</v>
      </c>
      <c r="M44" s="201"/>
      <c r="N44" s="206" t="s">
        <v>7684</v>
      </c>
    </row>
    <row r="45" spans="1:14" x14ac:dyDescent="0.4">
      <c r="A45" s="379">
        <v>45285</v>
      </c>
      <c r="B45" s="12" t="s">
        <v>7483</v>
      </c>
      <c r="C45" s="1">
        <v>0</v>
      </c>
      <c r="D45" s="95">
        <v>0</v>
      </c>
      <c r="E45" s="1">
        <v>0</v>
      </c>
      <c r="F45" s="1">
        <v>0</v>
      </c>
      <c r="G45" s="1">
        <v>0</v>
      </c>
      <c r="H45" s="1">
        <f t="shared" si="0"/>
        <v>0</v>
      </c>
      <c r="J45" s="201" t="s">
        <v>7682</v>
      </c>
      <c r="K45" s="206" t="s">
        <v>7687</v>
      </c>
      <c r="L45" s="201" t="s">
        <v>7694</v>
      </c>
      <c r="M45" s="222"/>
      <c r="N45" s="222"/>
    </row>
    <row r="46" spans="1:14" x14ac:dyDescent="0.4">
      <c r="A46" s="379"/>
      <c r="B46" s="12" t="s">
        <v>7484</v>
      </c>
      <c r="C46" s="1">
        <v>0</v>
      </c>
      <c r="D46" s="95">
        <v>0</v>
      </c>
      <c r="E46" s="95">
        <v>0</v>
      </c>
      <c r="F46" s="1">
        <v>0</v>
      </c>
      <c r="G46" s="1">
        <v>0</v>
      </c>
      <c r="H46" s="1">
        <f t="shared" si="0"/>
        <v>0</v>
      </c>
      <c r="J46" s="201" t="s">
        <v>7695</v>
      </c>
      <c r="K46" s="201" t="s">
        <v>7699</v>
      </c>
      <c r="L46" s="201" t="s">
        <v>7696</v>
      </c>
      <c r="M46" s="201"/>
      <c r="N46" s="201"/>
    </row>
    <row r="47" spans="1:14" x14ac:dyDescent="0.4">
      <c r="A47" s="379"/>
      <c r="B47" s="12" t="s">
        <v>7485</v>
      </c>
      <c r="C47" s="1">
        <v>1</v>
      </c>
      <c r="D47" s="95">
        <v>2</v>
      </c>
      <c r="E47" s="1">
        <v>2</v>
      </c>
      <c r="F47" s="1">
        <v>0</v>
      </c>
      <c r="G47" s="1">
        <v>1</v>
      </c>
      <c r="H47" s="1">
        <f t="shared" si="0"/>
        <v>6</v>
      </c>
      <c r="J47" s="201" t="s">
        <v>7685</v>
      </c>
      <c r="K47" s="201" t="s">
        <v>7698</v>
      </c>
      <c r="L47" s="206" t="s">
        <v>7688</v>
      </c>
      <c r="M47" s="201"/>
      <c r="N47" s="201"/>
    </row>
    <row r="48" spans="1:14" x14ac:dyDescent="0.4">
      <c r="A48" s="379"/>
      <c r="B48" s="12" t="s">
        <v>7483</v>
      </c>
      <c r="C48" s="1"/>
      <c r="D48" s="95"/>
      <c r="E48" s="1"/>
      <c r="F48" s="1"/>
      <c r="G48" s="1"/>
      <c r="H48" s="1">
        <f t="shared" si="0"/>
        <v>0</v>
      </c>
      <c r="J48" s="206" t="s">
        <v>7686</v>
      </c>
      <c r="K48" s="201"/>
      <c r="L48" s="201" t="s">
        <v>7697</v>
      </c>
      <c r="M48" s="201"/>
      <c r="N48" s="201"/>
    </row>
    <row r="49" spans="1:14" x14ac:dyDescent="0.4">
      <c r="A49" s="379"/>
      <c r="B49" s="12" t="s">
        <v>7484</v>
      </c>
      <c r="C49" s="1"/>
      <c r="D49" s="95"/>
      <c r="E49" s="1"/>
      <c r="F49" s="95"/>
      <c r="G49" s="95"/>
      <c r="H49" s="1">
        <f t="shared" si="0"/>
        <v>0</v>
      </c>
      <c r="J49" s="201"/>
      <c r="K49" s="201"/>
      <c r="L49" s="201"/>
      <c r="M49" s="201"/>
      <c r="N49" s="201"/>
    </row>
    <row r="50" spans="1:14" x14ac:dyDescent="0.4">
      <c r="A50" s="379"/>
      <c r="B50" s="12" t="s">
        <v>7485</v>
      </c>
      <c r="C50" s="1"/>
      <c r="D50" s="95"/>
      <c r="E50" s="1"/>
      <c r="F50" s="1"/>
      <c r="G50" s="1"/>
      <c r="H50" s="1">
        <f t="shared" si="0"/>
        <v>0</v>
      </c>
      <c r="J50" s="201"/>
      <c r="K50" s="201"/>
      <c r="L50" s="201"/>
      <c r="M50" s="201"/>
      <c r="N50" s="201"/>
    </row>
    <row r="52" spans="1:14" x14ac:dyDescent="0.4">
      <c r="A52" s="12" t="s">
        <v>7654</v>
      </c>
      <c r="B52" s="219">
        <v>45285.37222222222</v>
      </c>
    </row>
    <row r="53" spans="1:14" x14ac:dyDescent="0.4">
      <c r="A53" s="12" t="s">
        <v>7655</v>
      </c>
      <c r="B53" s="220">
        <v>1.4854166666666666</v>
      </c>
    </row>
    <row r="54" spans="1:14" x14ac:dyDescent="0.4">
      <c r="A54" s="12" t="s">
        <v>7656</v>
      </c>
      <c r="B54" s="219">
        <f>B52-B53</f>
        <v>45283.88680555555</v>
      </c>
    </row>
  </sheetData>
  <mergeCells count="50">
    <mergeCell ref="A48:A50"/>
    <mergeCell ref="E23:F23"/>
    <mergeCell ref="C24:D24"/>
    <mergeCell ref="E24:F24"/>
    <mergeCell ref="C25:D25"/>
    <mergeCell ref="E25:F25"/>
    <mergeCell ref="C26:F26"/>
    <mergeCell ref="B27:F27"/>
    <mergeCell ref="A36:A38"/>
    <mergeCell ref="A39:A41"/>
    <mergeCell ref="A42:A44"/>
    <mergeCell ref="A45:A47"/>
    <mergeCell ref="A29:B29"/>
    <mergeCell ref="C29:F29"/>
    <mergeCell ref="C18:D18"/>
    <mergeCell ref="E18:F18"/>
    <mergeCell ref="C19:F19"/>
    <mergeCell ref="A20:A25"/>
    <mergeCell ref="C20:F20"/>
    <mergeCell ref="C21:F21"/>
    <mergeCell ref="C22:F22"/>
    <mergeCell ref="B23:B25"/>
    <mergeCell ref="C23:D23"/>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17:F17"/>
    <mergeCell ref="E9:F9"/>
    <mergeCell ref="C10:D10"/>
    <mergeCell ref="E10:F10"/>
    <mergeCell ref="C11:D11"/>
    <mergeCell ref="B1:F1"/>
    <mergeCell ref="B2:F2"/>
    <mergeCell ref="B3:F3"/>
    <mergeCell ref="B4:F4"/>
    <mergeCell ref="B5:C5"/>
    <mergeCell ref="E5:F5"/>
    <mergeCell ref="E11:F11"/>
  </mergeCells>
  <phoneticPr fontId="1" type="noConversion"/>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B7B64-5C19-43C1-88F8-A43A3F837F5B}">
  <dimension ref="A1:O54"/>
  <sheetViews>
    <sheetView workbookViewId="0">
      <selection activeCell="B5" sqref="B5:C5"/>
    </sheetView>
  </sheetViews>
  <sheetFormatPr defaultRowHeight="17" x14ac:dyDescent="0.4"/>
  <cols>
    <col min="1" max="1" width="11.6328125" customWidth="1"/>
    <col min="2" max="2" width="15.90625" bestFit="1" customWidth="1"/>
    <col min="3" max="5" width="11" bestFit="1" customWidth="1"/>
    <col min="6" max="6" width="11" customWidth="1"/>
    <col min="7" max="8" width="12" customWidth="1"/>
    <col min="9" max="9" width="9" customWidth="1"/>
    <col min="11" max="11" width="25.36328125" customWidth="1"/>
    <col min="12" max="12" width="7" customWidth="1"/>
    <col min="13" max="13" width="10" customWidth="1"/>
    <col min="14" max="14" width="11.08984375" customWidth="1"/>
    <col min="15" max="15" width="9.453125" customWidth="1"/>
  </cols>
  <sheetData>
    <row r="1" spans="1:8" x14ac:dyDescent="0.4">
      <c r="A1" s="11" t="s">
        <v>7581</v>
      </c>
      <c r="B1" s="375" t="s">
        <v>7701</v>
      </c>
      <c r="C1" s="375"/>
      <c r="D1" s="375"/>
      <c r="E1" s="375"/>
      <c r="F1" s="375"/>
      <c r="G1" s="375"/>
      <c r="H1" s="7"/>
    </row>
    <row r="2" spans="1:8" x14ac:dyDescent="0.4">
      <c r="A2" s="11" t="s">
        <v>7582</v>
      </c>
      <c r="B2" s="375" t="s">
        <v>7702</v>
      </c>
      <c r="C2" s="375"/>
      <c r="D2" s="375"/>
      <c r="E2" s="375"/>
      <c r="F2" s="375"/>
      <c r="G2" s="375"/>
      <c r="H2" s="7"/>
    </row>
    <row r="3" spans="1:8" x14ac:dyDescent="0.4">
      <c r="A3" s="11" t="s">
        <v>7583</v>
      </c>
      <c r="B3" s="375" t="s">
        <v>7703</v>
      </c>
      <c r="C3" s="375"/>
      <c r="D3" s="375"/>
      <c r="E3" s="375"/>
      <c r="F3" s="375"/>
      <c r="G3" s="375"/>
      <c r="H3" s="7"/>
    </row>
    <row r="4" spans="1:8" x14ac:dyDescent="0.4">
      <c r="A4" s="11" t="s">
        <v>7584</v>
      </c>
      <c r="B4" s="375" t="s">
        <v>7585</v>
      </c>
      <c r="C4" s="375"/>
      <c r="D4" s="375"/>
      <c r="E4" s="375"/>
      <c r="F4" s="375"/>
      <c r="G4" s="375"/>
      <c r="H4" s="7"/>
    </row>
    <row r="5" spans="1:8" x14ac:dyDescent="0.4">
      <c r="A5" s="11" t="s">
        <v>7586</v>
      </c>
      <c r="B5" s="384">
        <f>MIN(C32:H32)</f>
        <v>45286.591666666667</v>
      </c>
      <c r="C5" s="374"/>
      <c r="D5" s="189" t="s">
        <v>7587</v>
      </c>
      <c r="E5" s="384">
        <f>MAX(C33:H33)</f>
        <v>45293.361805555556</v>
      </c>
      <c r="F5" s="402"/>
      <c r="G5" s="374"/>
      <c r="H5" s="7"/>
    </row>
    <row r="6" spans="1:8" ht="53" customHeight="1" x14ac:dyDescent="0.4">
      <c r="A6" s="394" t="s">
        <v>7588</v>
      </c>
      <c r="B6" s="11" t="s">
        <v>7589</v>
      </c>
      <c r="C6" s="397" t="s">
        <v>7664</v>
      </c>
      <c r="D6" s="398"/>
      <c r="E6" s="398"/>
      <c r="F6" s="398"/>
      <c r="G6" s="377"/>
      <c r="H6" s="10"/>
    </row>
    <row r="7" spans="1:8" x14ac:dyDescent="0.4">
      <c r="A7" s="395"/>
      <c r="B7" s="11" t="s">
        <v>7590</v>
      </c>
      <c r="C7" s="388" t="s">
        <v>7490</v>
      </c>
      <c r="D7" s="390"/>
      <c r="E7" s="390"/>
      <c r="F7" s="390"/>
      <c r="G7" s="389"/>
      <c r="H7" s="73"/>
    </row>
    <row r="8" spans="1:8" x14ac:dyDescent="0.4">
      <c r="A8" s="395"/>
      <c r="B8" s="11" t="s">
        <v>7591</v>
      </c>
      <c r="C8" s="388" t="s">
        <v>7845</v>
      </c>
      <c r="D8" s="390"/>
      <c r="E8" s="390"/>
      <c r="F8" s="390"/>
      <c r="G8" s="389"/>
      <c r="H8" s="73"/>
    </row>
    <row r="9" spans="1:8" ht="17" customHeight="1" x14ac:dyDescent="0.4">
      <c r="A9" s="395"/>
      <c r="B9" s="380" t="s">
        <v>7593</v>
      </c>
      <c r="C9" s="388" t="s">
        <v>7594</v>
      </c>
      <c r="D9" s="389"/>
      <c r="E9" s="388" t="s">
        <v>7595</v>
      </c>
      <c r="F9" s="390"/>
      <c r="G9" s="389"/>
      <c r="H9" s="73"/>
    </row>
    <row r="10" spans="1:8" x14ac:dyDescent="0.4">
      <c r="A10" s="395"/>
      <c r="B10" s="380"/>
      <c r="C10" s="388" t="s">
        <v>7596</v>
      </c>
      <c r="D10" s="389"/>
      <c r="E10" s="388" t="s">
        <v>7597</v>
      </c>
      <c r="F10" s="390"/>
      <c r="G10" s="389"/>
      <c r="H10" s="73"/>
    </row>
    <row r="11" spans="1:8" x14ac:dyDescent="0.4">
      <c r="A11" s="395"/>
      <c r="B11" s="380"/>
      <c r="C11" s="388" t="s">
        <v>7598</v>
      </c>
      <c r="D11" s="389"/>
      <c r="E11" s="388" t="s">
        <v>7599</v>
      </c>
      <c r="F11" s="390"/>
      <c r="G11" s="389"/>
      <c r="H11" s="73"/>
    </row>
    <row r="12" spans="1:8" x14ac:dyDescent="0.4">
      <c r="A12" s="396"/>
      <c r="B12" s="184" t="s">
        <v>7600</v>
      </c>
      <c r="C12" s="388" t="s">
        <v>7601</v>
      </c>
      <c r="D12" s="390"/>
      <c r="E12" s="390"/>
      <c r="F12" s="390"/>
      <c r="G12" s="389"/>
      <c r="H12" s="73"/>
    </row>
    <row r="13" spans="1:8" ht="34.5" customHeight="1" x14ac:dyDescent="0.4">
      <c r="A13" s="394" t="s">
        <v>7602</v>
      </c>
      <c r="B13" s="11" t="s">
        <v>7589</v>
      </c>
      <c r="C13" s="401" t="s">
        <v>7669</v>
      </c>
      <c r="D13" s="392"/>
      <c r="E13" s="392"/>
      <c r="F13" s="392"/>
      <c r="G13" s="393"/>
      <c r="H13" s="217"/>
    </row>
    <row r="14" spans="1:8" x14ac:dyDescent="0.4">
      <c r="A14" s="395"/>
      <c r="B14" s="11" t="s">
        <v>7590</v>
      </c>
      <c r="C14" s="388" t="s">
        <v>7604</v>
      </c>
      <c r="D14" s="390"/>
      <c r="E14" s="390"/>
      <c r="F14" s="390"/>
      <c r="G14" s="389"/>
      <c r="H14" s="73"/>
    </row>
    <row r="15" spans="1:8" x14ac:dyDescent="0.4">
      <c r="A15" s="395"/>
      <c r="B15" s="11" t="s">
        <v>7591</v>
      </c>
      <c r="C15" s="388" t="s">
        <v>7605</v>
      </c>
      <c r="D15" s="390"/>
      <c r="E15" s="390"/>
      <c r="F15" s="390"/>
      <c r="G15" s="389"/>
      <c r="H15" s="73"/>
    </row>
    <row r="16" spans="1:8" ht="17" customHeight="1" x14ac:dyDescent="0.4">
      <c r="A16" s="395"/>
      <c r="B16" s="380" t="s">
        <v>7593</v>
      </c>
      <c r="C16" s="388" t="s">
        <v>7594</v>
      </c>
      <c r="D16" s="389"/>
      <c r="E16" s="388" t="s">
        <v>7606</v>
      </c>
      <c r="F16" s="390"/>
      <c r="G16" s="389"/>
      <c r="H16" s="73"/>
    </row>
    <row r="17" spans="1:9" x14ac:dyDescent="0.4">
      <c r="A17" s="395"/>
      <c r="B17" s="380"/>
      <c r="C17" s="388" t="s">
        <v>7596</v>
      </c>
      <c r="D17" s="389"/>
      <c r="E17" s="388" t="s">
        <v>7607</v>
      </c>
      <c r="F17" s="390"/>
      <c r="G17" s="389"/>
      <c r="H17" s="73"/>
    </row>
    <row r="18" spans="1:9" x14ac:dyDescent="0.4">
      <c r="A18" s="396"/>
      <c r="B18" s="380"/>
      <c r="C18" s="388" t="s">
        <v>7598</v>
      </c>
      <c r="D18" s="389"/>
      <c r="E18" s="388" t="s">
        <v>7599</v>
      </c>
      <c r="F18" s="390"/>
      <c r="G18" s="389"/>
      <c r="H18" s="73"/>
    </row>
    <row r="19" spans="1:9" x14ac:dyDescent="0.4">
      <c r="A19" s="184" t="s">
        <v>7600</v>
      </c>
      <c r="B19" s="184" t="s">
        <v>7600</v>
      </c>
      <c r="C19" s="388" t="s">
        <v>7608</v>
      </c>
      <c r="D19" s="390"/>
      <c r="E19" s="390"/>
      <c r="F19" s="390"/>
      <c r="G19" s="389"/>
      <c r="H19" s="73"/>
    </row>
    <row r="20" spans="1:9" x14ac:dyDescent="0.4">
      <c r="A20" s="394" t="s">
        <v>7634</v>
      </c>
      <c r="B20" s="11" t="s">
        <v>7589</v>
      </c>
      <c r="C20" s="391" t="s">
        <v>7635</v>
      </c>
      <c r="D20" s="392"/>
      <c r="E20" s="392"/>
      <c r="F20" s="392"/>
      <c r="G20" s="393"/>
      <c r="H20" s="217"/>
    </row>
    <row r="21" spans="1:9" x14ac:dyDescent="0.4">
      <c r="A21" s="395"/>
      <c r="B21" s="11" t="s">
        <v>7590</v>
      </c>
      <c r="C21" s="388" t="s">
        <v>7636</v>
      </c>
      <c r="D21" s="390"/>
      <c r="E21" s="390"/>
      <c r="F21" s="390"/>
      <c r="G21" s="389"/>
      <c r="H21" s="73"/>
    </row>
    <row r="22" spans="1:9" x14ac:dyDescent="0.4">
      <c r="A22" s="395"/>
      <c r="B22" s="11" t="s">
        <v>7591</v>
      </c>
      <c r="C22" s="388" t="s">
        <v>7846</v>
      </c>
      <c r="D22" s="390"/>
      <c r="E22" s="390"/>
      <c r="F22" s="390"/>
      <c r="G22" s="389"/>
      <c r="H22" s="73"/>
    </row>
    <row r="23" spans="1:9" x14ac:dyDescent="0.4">
      <c r="A23" s="395"/>
      <c r="B23" s="380" t="s">
        <v>7593</v>
      </c>
      <c r="C23" s="388" t="s">
        <v>7594</v>
      </c>
      <c r="D23" s="389"/>
      <c r="E23" s="388" t="s">
        <v>7640</v>
      </c>
      <c r="F23" s="390"/>
      <c r="G23" s="389"/>
      <c r="H23" s="73"/>
    </row>
    <row r="24" spans="1:9" x14ac:dyDescent="0.4">
      <c r="A24" s="395"/>
      <c r="B24" s="380"/>
      <c r="C24" s="388" t="s">
        <v>7596</v>
      </c>
      <c r="D24" s="389"/>
      <c r="E24" s="388" t="s">
        <v>7641</v>
      </c>
      <c r="F24" s="390"/>
      <c r="G24" s="389"/>
      <c r="H24" s="73"/>
    </row>
    <row r="25" spans="1:9" x14ac:dyDescent="0.4">
      <c r="A25" s="396"/>
      <c r="B25" s="380"/>
      <c r="C25" s="388" t="s">
        <v>7598</v>
      </c>
      <c r="D25" s="389"/>
      <c r="E25" s="388" t="s">
        <v>7642</v>
      </c>
      <c r="F25" s="390"/>
      <c r="G25" s="389"/>
      <c r="H25" s="73"/>
    </row>
    <row r="26" spans="1:9" x14ac:dyDescent="0.4">
      <c r="A26" s="184" t="s">
        <v>7600</v>
      </c>
      <c r="B26" s="184" t="s">
        <v>7600</v>
      </c>
      <c r="C26" s="388" t="s">
        <v>7643</v>
      </c>
      <c r="D26" s="390"/>
      <c r="E26" s="390"/>
      <c r="F26" s="390"/>
      <c r="G26" s="389"/>
      <c r="H26" s="73"/>
    </row>
    <row r="27" spans="1:9" x14ac:dyDescent="0.4">
      <c r="A27" s="184" t="s">
        <v>7609</v>
      </c>
      <c r="B27" s="385" t="s">
        <v>7610</v>
      </c>
      <c r="C27" s="386"/>
      <c r="D27" s="386"/>
      <c r="E27" s="386"/>
      <c r="F27" s="386"/>
      <c r="G27" s="387"/>
      <c r="H27" s="218"/>
    </row>
    <row r="28" spans="1:9" x14ac:dyDescent="0.4">
      <c r="A28" s="11" t="s">
        <v>7704</v>
      </c>
      <c r="B28" s="14" t="s">
        <v>7705</v>
      </c>
      <c r="C28" s="14" t="s">
        <v>7706</v>
      </c>
      <c r="D28" s="14" t="s">
        <v>7707</v>
      </c>
      <c r="E28" s="14" t="s">
        <v>7708</v>
      </c>
      <c r="F28" s="14"/>
      <c r="G28" s="14"/>
      <c r="H28" s="218"/>
    </row>
    <row r="29" spans="1:9" x14ac:dyDescent="0.4">
      <c r="A29" s="399" t="s">
        <v>7717</v>
      </c>
      <c r="B29" s="400"/>
      <c r="C29" s="372" t="s">
        <v>7719</v>
      </c>
      <c r="D29" s="373"/>
      <c r="E29" s="373"/>
      <c r="F29" s="373"/>
      <c r="G29" s="374"/>
      <c r="H29" s="218"/>
    </row>
    <row r="30" spans="1:9" x14ac:dyDescent="0.4">
      <c r="A30" s="8"/>
      <c r="B30" s="218"/>
      <c r="C30" s="218"/>
      <c r="D30" s="218"/>
      <c r="E30" s="218"/>
      <c r="F30" s="218"/>
      <c r="G30" s="218"/>
      <c r="H30" s="218"/>
    </row>
    <row r="31" spans="1:9" x14ac:dyDescent="0.4">
      <c r="A31" s="88"/>
      <c r="B31" s="12"/>
      <c r="C31" s="1" t="s">
        <v>7611</v>
      </c>
      <c r="D31" s="1" t="s">
        <v>7678</v>
      </c>
      <c r="E31" s="1" t="s">
        <v>7679</v>
      </c>
      <c r="F31" s="1" t="s">
        <v>7679</v>
      </c>
      <c r="G31" s="1" t="s">
        <v>7638</v>
      </c>
      <c r="H31" s="1" t="s">
        <v>7674</v>
      </c>
      <c r="I31" s="1" t="s">
        <v>7614</v>
      </c>
    </row>
    <row r="32" spans="1:9" x14ac:dyDescent="0.4">
      <c r="A32" s="177"/>
      <c r="B32" s="12" t="s">
        <v>7615</v>
      </c>
      <c r="C32" s="191">
        <v>45286.591666666667</v>
      </c>
      <c r="D32" s="191">
        <v>45286.713888888888</v>
      </c>
      <c r="E32" s="191">
        <v>45286.820138888892</v>
      </c>
      <c r="F32" s="191">
        <v>45289.43472222222</v>
      </c>
      <c r="G32" s="191">
        <v>45286.740277777775</v>
      </c>
      <c r="H32" s="191">
        <v>45286.718055555553</v>
      </c>
      <c r="I32" s="1"/>
    </row>
    <row r="33" spans="1:15" x14ac:dyDescent="0.4">
      <c r="A33" s="177"/>
      <c r="B33" s="12" t="s">
        <v>7616</v>
      </c>
      <c r="C33" s="191">
        <v>45292.770833333336</v>
      </c>
      <c r="D33" s="191">
        <v>45292.348611111112</v>
      </c>
      <c r="E33" s="191">
        <v>45288.250694444447</v>
      </c>
      <c r="F33" s="191">
        <v>45293.336805555555</v>
      </c>
      <c r="G33" s="191">
        <v>45292.3125</v>
      </c>
      <c r="H33" s="191">
        <v>45293.361805555556</v>
      </c>
      <c r="I33" s="1"/>
    </row>
    <row r="34" spans="1:15" x14ac:dyDescent="0.4">
      <c r="A34" s="177"/>
      <c r="B34" s="12" t="s">
        <v>7591</v>
      </c>
      <c r="C34" s="164">
        <v>330</v>
      </c>
      <c r="D34" s="164">
        <v>84</v>
      </c>
      <c r="E34" s="221">
        <v>61</v>
      </c>
      <c r="F34" s="221">
        <v>78</v>
      </c>
      <c r="G34" s="164">
        <v>12</v>
      </c>
      <c r="H34" s="164">
        <v>85</v>
      </c>
      <c r="I34" s="1">
        <f>SUM(C34:H34)</f>
        <v>650</v>
      </c>
    </row>
    <row r="35" spans="1:15" x14ac:dyDescent="0.4">
      <c r="A35" s="1" t="s">
        <v>7164</v>
      </c>
      <c r="B35" s="12" t="s">
        <v>7617</v>
      </c>
      <c r="C35" s="1">
        <f t="shared" ref="C35:H35" si="0">INT((C33-C32)*24)</f>
        <v>148</v>
      </c>
      <c r="D35" s="1">
        <f t="shared" si="0"/>
        <v>135</v>
      </c>
      <c r="E35" s="1">
        <f>INT((E33-E32)*24)</f>
        <v>34</v>
      </c>
      <c r="F35" s="1">
        <f>INT((F33-F32)*24)</f>
        <v>93</v>
      </c>
      <c r="G35" s="1">
        <f t="shared" si="0"/>
        <v>133</v>
      </c>
      <c r="H35" s="1">
        <f t="shared" si="0"/>
        <v>159</v>
      </c>
      <c r="I35" s="1">
        <f>SUM(C35:H35)</f>
        <v>702</v>
      </c>
      <c r="K35" s="12" t="s">
        <v>7614</v>
      </c>
      <c r="L35" s="1">
        <f>I35</f>
        <v>702</v>
      </c>
      <c r="M35" s="12"/>
    </row>
    <row r="36" spans="1:15" x14ac:dyDescent="0.4">
      <c r="A36" s="379">
        <v>45287</v>
      </c>
      <c r="B36" s="12" t="s">
        <v>7483</v>
      </c>
      <c r="C36" s="1">
        <v>0</v>
      </c>
      <c r="D36" s="1">
        <v>0</v>
      </c>
      <c r="E36" s="1">
        <v>0</v>
      </c>
      <c r="F36" s="1">
        <v>0</v>
      </c>
      <c r="G36" s="1">
        <v>0</v>
      </c>
      <c r="H36" s="1">
        <v>0</v>
      </c>
      <c r="I36" s="1">
        <f>SUM(C36:H36)</f>
        <v>0</v>
      </c>
      <c r="K36" s="12" t="s">
        <v>7483</v>
      </c>
      <c r="L36" s="1">
        <f>SUMIF(B:B,K36,I:I)</f>
        <v>0</v>
      </c>
      <c r="M36" s="12"/>
    </row>
    <row r="37" spans="1:15" x14ac:dyDescent="0.4">
      <c r="A37" s="379"/>
      <c r="B37" s="12" t="s">
        <v>7484</v>
      </c>
      <c r="C37" s="1">
        <v>0</v>
      </c>
      <c r="D37" s="1">
        <v>0</v>
      </c>
      <c r="E37" s="1">
        <v>0</v>
      </c>
      <c r="F37" s="1">
        <v>0</v>
      </c>
      <c r="G37" s="1">
        <v>0</v>
      </c>
      <c r="H37" s="1">
        <v>0</v>
      </c>
      <c r="I37" s="1">
        <f t="shared" ref="I37:I50" si="1">SUM(C37:H37)</f>
        <v>0</v>
      </c>
      <c r="K37" s="12" t="s">
        <v>7484</v>
      </c>
      <c r="L37" s="1">
        <f>SUMIF(B:B,K37,I:I)</f>
        <v>0</v>
      </c>
      <c r="M37" s="12"/>
    </row>
    <row r="38" spans="1:15" x14ac:dyDescent="0.4">
      <c r="A38" s="379"/>
      <c r="B38" s="12" t="s">
        <v>7485</v>
      </c>
      <c r="C38" s="1">
        <v>1</v>
      </c>
      <c r="D38" s="1">
        <v>0</v>
      </c>
      <c r="E38" s="1">
        <v>0</v>
      </c>
      <c r="F38" s="1">
        <v>0</v>
      </c>
      <c r="G38" s="1">
        <v>0</v>
      </c>
      <c r="H38" s="1">
        <v>0</v>
      </c>
      <c r="I38" s="1">
        <f t="shared" si="1"/>
        <v>1</v>
      </c>
      <c r="K38" s="12" t="s">
        <v>7485</v>
      </c>
      <c r="L38" s="1">
        <f>SUMIF(B:B,K38,I:I)</f>
        <v>8</v>
      </c>
      <c r="M38" s="12"/>
    </row>
    <row r="39" spans="1:15" x14ac:dyDescent="0.4">
      <c r="A39" s="379">
        <v>45288</v>
      </c>
      <c r="B39" s="12" t="s">
        <v>7483</v>
      </c>
      <c r="C39" s="1">
        <v>0</v>
      </c>
      <c r="D39" s="1">
        <v>0</v>
      </c>
      <c r="E39" s="1">
        <v>0</v>
      </c>
      <c r="F39" s="1">
        <v>0</v>
      </c>
      <c r="G39" s="1">
        <v>0</v>
      </c>
      <c r="H39" s="1">
        <v>0</v>
      </c>
      <c r="I39" s="1">
        <f t="shared" si="1"/>
        <v>0</v>
      </c>
    </row>
    <row r="40" spans="1:15" x14ac:dyDescent="0.4">
      <c r="A40" s="379"/>
      <c r="B40" s="12" t="s">
        <v>7484</v>
      </c>
      <c r="C40" s="1">
        <v>0</v>
      </c>
      <c r="D40" s="1">
        <v>0</v>
      </c>
      <c r="E40" s="1">
        <v>0</v>
      </c>
      <c r="F40" s="1">
        <v>0</v>
      </c>
      <c r="G40" s="1">
        <v>0</v>
      </c>
      <c r="H40" s="1">
        <v>0</v>
      </c>
      <c r="I40" s="1">
        <f t="shared" si="1"/>
        <v>0</v>
      </c>
    </row>
    <row r="41" spans="1:15" x14ac:dyDescent="0.4">
      <c r="A41" s="379"/>
      <c r="B41" s="12" t="s">
        <v>7485</v>
      </c>
      <c r="C41" s="1">
        <v>1</v>
      </c>
      <c r="D41" s="1">
        <v>0</v>
      </c>
      <c r="E41" s="1">
        <v>0</v>
      </c>
      <c r="F41" s="1">
        <v>0</v>
      </c>
      <c r="G41" s="1">
        <v>0</v>
      </c>
      <c r="H41" s="1">
        <v>0</v>
      </c>
      <c r="I41" s="1">
        <f t="shared" si="1"/>
        <v>1</v>
      </c>
    </row>
    <row r="42" spans="1:15" x14ac:dyDescent="0.4">
      <c r="A42" s="379">
        <v>45289</v>
      </c>
      <c r="B42" s="12" t="s">
        <v>7483</v>
      </c>
      <c r="C42" s="1">
        <v>0</v>
      </c>
      <c r="D42" s="95">
        <v>0</v>
      </c>
      <c r="E42" s="1">
        <v>0</v>
      </c>
      <c r="F42" s="1">
        <v>0</v>
      </c>
      <c r="G42" s="1">
        <v>0</v>
      </c>
      <c r="H42" s="1">
        <v>0</v>
      </c>
      <c r="I42" s="1">
        <f t="shared" si="1"/>
        <v>0</v>
      </c>
      <c r="K42" s="1" t="s">
        <v>7611</v>
      </c>
      <c r="L42" s="79" t="s">
        <v>7714</v>
      </c>
      <c r="M42" s="79" t="s">
        <v>7715</v>
      </c>
      <c r="N42" s="79" t="s">
        <v>7638</v>
      </c>
      <c r="O42" s="79" t="s">
        <v>7673</v>
      </c>
    </row>
    <row r="43" spans="1:15" x14ac:dyDescent="0.4">
      <c r="A43" s="379"/>
      <c r="B43" s="12" t="s">
        <v>7484</v>
      </c>
      <c r="C43" s="1">
        <v>0</v>
      </c>
      <c r="D43" s="95">
        <v>0</v>
      </c>
      <c r="E43" s="95">
        <v>0</v>
      </c>
      <c r="F43" s="1">
        <v>0</v>
      </c>
      <c r="G43" s="95">
        <v>0</v>
      </c>
      <c r="H43" s="95">
        <v>0</v>
      </c>
      <c r="I43" s="1">
        <f t="shared" si="1"/>
        <v>0</v>
      </c>
      <c r="K43" s="201" t="s">
        <v>7710</v>
      </c>
      <c r="L43" s="201" t="s">
        <v>7732</v>
      </c>
      <c r="M43" s="201" t="s">
        <v>7728</v>
      </c>
      <c r="N43" s="201" t="s">
        <v>7721</v>
      </c>
      <c r="O43" s="201"/>
    </row>
    <row r="44" spans="1:15" x14ac:dyDescent="0.4">
      <c r="A44" s="379"/>
      <c r="B44" s="12" t="s">
        <v>7485</v>
      </c>
      <c r="C44" s="1">
        <v>1</v>
      </c>
      <c r="D44" s="95">
        <v>1</v>
      </c>
      <c r="E44" s="1">
        <v>0</v>
      </c>
      <c r="F44" s="1">
        <v>0</v>
      </c>
      <c r="G44" s="1">
        <v>1</v>
      </c>
      <c r="H44" s="1">
        <v>0</v>
      </c>
      <c r="I44" s="1">
        <f t="shared" si="1"/>
        <v>3</v>
      </c>
      <c r="K44" s="201" t="s">
        <v>7716</v>
      </c>
      <c r="L44" s="203"/>
      <c r="M44" s="201" t="s">
        <v>7729</v>
      </c>
      <c r="N44" s="201"/>
      <c r="O44" s="201"/>
    </row>
    <row r="45" spans="1:15" x14ac:dyDescent="0.4">
      <c r="A45" s="379">
        <v>45293</v>
      </c>
      <c r="B45" s="12" t="s">
        <v>7483</v>
      </c>
      <c r="C45" s="1">
        <v>0</v>
      </c>
      <c r="D45" s="95">
        <v>0</v>
      </c>
      <c r="E45" s="1">
        <v>0</v>
      </c>
      <c r="F45" s="1">
        <v>0</v>
      </c>
      <c r="G45" s="1">
        <v>0</v>
      </c>
      <c r="H45" s="1">
        <v>0</v>
      </c>
      <c r="I45" s="1">
        <f t="shared" si="1"/>
        <v>0</v>
      </c>
      <c r="K45" s="201" t="s">
        <v>7720</v>
      </c>
      <c r="L45" s="201"/>
      <c r="M45" s="201"/>
      <c r="N45" s="222"/>
      <c r="O45" s="222"/>
    </row>
    <row r="46" spans="1:15" x14ac:dyDescent="0.4">
      <c r="A46" s="379"/>
      <c r="B46" s="12" t="s">
        <v>7484</v>
      </c>
      <c r="C46" s="1">
        <v>0</v>
      </c>
      <c r="D46" s="95">
        <v>0</v>
      </c>
      <c r="E46" s="95">
        <v>0</v>
      </c>
      <c r="F46" s="95">
        <v>0</v>
      </c>
      <c r="G46" s="1">
        <v>0</v>
      </c>
      <c r="H46" s="1">
        <v>0</v>
      </c>
      <c r="I46" s="1">
        <f t="shared" si="1"/>
        <v>0</v>
      </c>
      <c r="K46" s="201" t="s">
        <v>7727</v>
      </c>
      <c r="L46" s="201"/>
      <c r="M46" s="201"/>
      <c r="N46" s="201"/>
      <c r="O46" s="201" t="s">
        <v>7722</v>
      </c>
    </row>
    <row r="47" spans="1:15" x14ac:dyDescent="0.4">
      <c r="A47" s="379"/>
      <c r="B47" s="12" t="s">
        <v>7485</v>
      </c>
      <c r="C47" s="1">
        <v>1</v>
      </c>
      <c r="D47" s="95">
        <v>0</v>
      </c>
      <c r="E47" s="1">
        <v>0</v>
      </c>
      <c r="F47" s="1">
        <v>1</v>
      </c>
      <c r="G47" s="1">
        <v>0</v>
      </c>
      <c r="H47" s="1">
        <v>1</v>
      </c>
      <c r="I47" s="1">
        <f t="shared" si="1"/>
        <v>3</v>
      </c>
      <c r="K47" s="201"/>
      <c r="L47" s="201"/>
      <c r="M47" s="201"/>
      <c r="N47" s="201"/>
      <c r="O47" s="201"/>
    </row>
    <row r="48" spans="1:15" x14ac:dyDescent="0.4">
      <c r="A48" s="379"/>
      <c r="B48" s="12" t="s">
        <v>7483</v>
      </c>
      <c r="C48" s="1"/>
      <c r="D48" s="95"/>
      <c r="E48" s="1"/>
      <c r="F48" s="1"/>
      <c r="G48" s="1"/>
      <c r="H48" s="1"/>
      <c r="I48" s="1">
        <f t="shared" si="1"/>
        <v>0</v>
      </c>
      <c r="K48" s="201"/>
      <c r="L48" s="201"/>
      <c r="M48" s="201"/>
      <c r="N48" s="201"/>
      <c r="O48" s="201"/>
    </row>
    <row r="49" spans="1:15" x14ac:dyDescent="0.4">
      <c r="A49" s="379"/>
      <c r="B49" s="12" t="s">
        <v>7484</v>
      </c>
      <c r="C49" s="1"/>
      <c r="D49" s="95"/>
      <c r="E49" s="1"/>
      <c r="F49" s="1"/>
      <c r="G49" s="95"/>
      <c r="H49" s="95"/>
      <c r="I49" s="1">
        <f t="shared" si="1"/>
        <v>0</v>
      </c>
      <c r="K49" s="201"/>
      <c r="L49" s="201"/>
      <c r="M49" s="201"/>
      <c r="N49" s="201"/>
      <c r="O49" s="201"/>
    </row>
    <row r="50" spans="1:15" x14ac:dyDescent="0.4">
      <c r="A50" s="379"/>
      <c r="B50" s="12" t="s">
        <v>7485</v>
      </c>
      <c r="C50" s="1"/>
      <c r="D50" s="95"/>
      <c r="E50" s="1"/>
      <c r="F50" s="1"/>
      <c r="G50" s="1"/>
      <c r="H50" s="1"/>
      <c r="I50" s="1">
        <f t="shared" si="1"/>
        <v>0</v>
      </c>
      <c r="K50" s="201"/>
      <c r="L50" s="201"/>
      <c r="M50" s="201"/>
      <c r="N50" s="201"/>
      <c r="O50" s="201"/>
    </row>
    <row r="52" spans="1:15" x14ac:dyDescent="0.4">
      <c r="A52" s="12" t="s">
        <v>7654</v>
      </c>
      <c r="B52" s="219">
        <v>45292.35</v>
      </c>
    </row>
    <row r="53" spans="1:15" x14ac:dyDescent="0.4">
      <c r="A53" s="12" t="s">
        <v>7655</v>
      </c>
      <c r="B53" s="220">
        <v>2.6305555555555555</v>
      </c>
    </row>
    <row r="54" spans="1:15" x14ac:dyDescent="0.4">
      <c r="A54" s="12" t="s">
        <v>7656</v>
      </c>
      <c r="B54" s="219">
        <f>B52-B53</f>
        <v>45289.719444444439</v>
      </c>
    </row>
  </sheetData>
  <mergeCells count="50">
    <mergeCell ref="E9:G9"/>
    <mergeCell ref="C10:D10"/>
    <mergeCell ref="E10:G10"/>
    <mergeCell ref="C11:D11"/>
    <mergeCell ref="B1:G1"/>
    <mergeCell ref="B2:G2"/>
    <mergeCell ref="B3:G3"/>
    <mergeCell ref="B4:G4"/>
    <mergeCell ref="B5:C5"/>
    <mergeCell ref="E5:G5"/>
    <mergeCell ref="E11:G11"/>
    <mergeCell ref="C12:G12"/>
    <mergeCell ref="A13:A18"/>
    <mergeCell ref="C13:G13"/>
    <mergeCell ref="C14:G14"/>
    <mergeCell ref="C15:G15"/>
    <mergeCell ref="B16:B18"/>
    <mergeCell ref="C16:D16"/>
    <mergeCell ref="E16:G16"/>
    <mergeCell ref="C17:D17"/>
    <mergeCell ref="A6:A12"/>
    <mergeCell ref="C6:G6"/>
    <mergeCell ref="C7:G7"/>
    <mergeCell ref="C8:G8"/>
    <mergeCell ref="B9:B11"/>
    <mergeCell ref="C9:D9"/>
    <mergeCell ref="E17:G17"/>
    <mergeCell ref="C18:D18"/>
    <mergeCell ref="E18:G18"/>
    <mergeCell ref="C19:G19"/>
    <mergeCell ref="A20:A25"/>
    <mergeCell ref="C20:G20"/>
    <mergeCell ref="C21:G21"/>
    <mergeCell ref="C22:G22"/>
    <mergeCell ref="B23:B25"/>
    <mergeCell ref="C23:D23"/>
    <mergeCell ref="A48:A50"/>
    <mergeCell ref="E23:G23"/>
    <mergeCell ref="C24:D24"/>
    <mergeCell ref="E24:G24"/>
    <mergeCell ref="C25:D25"/>
    <mergeCell ref="E25:G25"/>
    <mergeCell ref="C26:G26"/>
    <mergeCell ref="A29:B29"/>
    <mergeCell ref="C29:G29"/>
    <mergeCell ref="B27:G27"/>
    <mergeCell ref="A36:A38"/>
    <mergeCell ref="A39:A41"/>
    <mergeCell ref="A42:A44"/>
    <mergeCell ref="A45:A47"/>
  </mergeCells>
  <phoneticPr fontId="1"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9B281-3B2F-46A8-9137-166948AE787D}">
  <dimension ref="A1:P54"/>
  <sheetViews>
    <sheetView workbookViewId="0">
      <selection activeCell="E5" sqref="E5:F5"/>
    </sheetView>
  </sheetViews>
  <sheetFormatPr defaultRowHeight="17" x14ac:dyDescent="0.4"/>
  <cols>
    <col min="1" max="1" width="11.6328125" customWidth="1"/>
    <col min="2" max="2" width="15.90625" bestFit="1" customWidth="1"/>
    <col min="3" max="5" width="11" bestFit="1" customWidth="1"/>
    <col min="6" max="9" width="12" customWidth="1"/>
    <col min="10" max="10" width="9" customWidth="1"/>
    <col min="12" max="12" width="10.36328125" customWidth="1"/>
    <col min="13" max="13" width="7.453125" bestFit="1" customWidth="1"/>
    <col min="14" max="14" width="10" customWidth="1"/>
    <col min="15" max="15" width="11.08984375" customWidth="1"/>
    <col min="16" max="16" width="9.453125" customWidth="1"/>
  </cols>
  <sheetData>
    <row r="1" spans="1:9" x14ac:dyDescent="0.4">
      <c r="A1" s="11" t="s">
        <v>7581</v>
      </c>
      <c r="B1" s="375" t="s">
        <v>7730</v>
      </c>
      <c r="C1" s="375"/>
      <c r="D1" s="375"/>
      <c r="E1" s="375"/>
      <c r="F1" s="375"/>
      <c r="G1" s="7"/>
      <c r="H1" s="7"/>
      <c r="I1" s="7"/>
    </row>
    <row r="2" spans="1:9" x14ac:dyDescent="0.4">
      <c r="A2" s="11" t="s">
        <v>7582</v>
      </c>
      <c r="B2" s="375" t="s">
        <v>7731</v>
      </c>
      <c r="C2" s="375"/>
      <c r="D2" s="375"/>
      <c r="E2" s="375"/>
      <c r="F2" s="375"/>
      <c r="G2" s="7"/>
      <c r="H2" s="7"/>
      <c r="I2" s="7"/>
    </row>
    <row r="3" spans="1:9" x14ac:dyDescent="0.4">
      <c r="A3" s="11" t="s">
        <v>7583</v>
      </c>
      <c r="B3" s="375" t="s">
        <v>7703</v>
      </c>
      <c r="C3" s="375"/>
      <c r="D3" s="375"/>
      <c r="E3" s="375"/>
      <c r="F3" s="375"/>
      <c r="G3" s="7"/>
      <c r="H3" s="7"/>
      <c r="I3" s="7"/>
    </row>
    <row r="4" spans="1:9" x14ac:dyDescent="0.4">
      <c r="A4" s="11" t="s">
        <v>7584</v>
      </c>
      <c r="B4" s="375" t="s">
        <v>7585</v>
      </c>
      <c r="C4" s="375"/>
      <c r="D4" s="375"/>
      <c r="E4" s="375"/>
      <c r="F4" s="375"/>
      <c r="G4" s="7"/>
      <c r="H4" s="7"/>
      <c r="I4" s="7"/>
    </row>
    <row r="5" spans="1:9" x14ac:dyDescent="0.4">
      <c r="A5" s="11" t="s">
        <v>7586</v>
      </c>
      <c r="B5" s="384">
        <f>MIN(C32:I32)</f>
        <v>45293.660416666666</v>
      </c>
      <c r="C5" s="374"/>
      <c r="D5" s="189" t="s">
        <v>7587</v>
      </c>
      <c r="E5" s="384">
        <f>MAX(C33:I33)</f>
        <v>45299.378472222219</v>
      </c>
      <c r="F5" s="374"/>
      <c r="G5" s="7"/>
      <c r="H5" s="7"/>
      <c r="I5" s="7"/>
    </row>
    <row r="6" spans="1:9" ht="53" customHeight="1" x14ac:dyDescent="0.4">
      <c r="A6" s="394" t="s">
        <v>7588</v>
      </c>
      <c r="B6" s="11" t="s">
        <v>7589</v>
      </c>
      <c r="C6" s="397" t="s">
        <v>7664</v>
      </c>
      <c r="D6" s="398"/>
      <c r="E6" s="398"/>
      <c r="F6" s="377"/>
      <c r="G6" s="10"/>
      <c r="H6" s="10"/>
      <c r="I6" s="10"/>
    </row>
    <row r="7" spans="1:9" x14ac:dyDescent="0.4">
      <c r="A7" s="395"/>
      <c r="B7" s="11" t="s">
        <v>7590</v>
      </c>
      <c r="C7" s="388" t="s">
        <v>7490</v>
      </c>
      <c r="D7" s="390"/>
      <c r="E7" s="390"/>
      <c r="F7" s="389"/>
      <c r="G7" s="73"/>
      <c r="H7" s="73"/>
      <c r="I7" s="73"/>
    </row>
    <row r="8" spans="1:9" x14ac:dyDescent="0.4">
      <c r="A8" s="395"/>
      <c r="B8" s="11" t="s">
        <v>7591</v>
      </c>
      <c r="C8" s="388" t="s">
        <v>7845</v>
      </c>
      <c r="D8" s="390"/>
      <c r="E8" s="390"/>
      <c r="F8" s="389"/>
      <c r="G8" s="73"/>
      <c r="H8" s="73"/>
      <c r="I8" s="73"/>
    </row>
    <row r="9" spans="1:9" ht="17" customHeight="1" x14ac:dyDescent="0.4">
      <c r="A9" s="395"/>
      <c r="B9" s="380" t="s">
        <v>7593</v>
      </c>
      <c r="C9" s="388" t="s">
        <v>7594</v>
      </c>
      <c r="D9" s="389"/>
      <c r="E9" s="388" t="s">
        <v>7595</v>
      </c>
      <c r="F9" s="389"/>
      <c r="G9" s="73"/>
      <c r="H9" s="73"/>
      <c r="I9" s="73"/>
    </row>
    <row r="10" spans="1:9" x14ac:dyDescent="0.4">
      <c r="A10" s="395"/>
      <c r="B10" s="380"/>
      <c r="C10" s="388" t="s">
        <v>7596</v>
      </c>
      <c r="D10" s="389"/>
      <c r="E10" s="388" t="s">
        <v>7597</v>
      </c>
      <c r="F10" s="389"/>
      <c r="G10" s="73"/>
      <c r="H10" s="73"/>
      <c r="I10" s="73"/>
    </row>
    <row r="11" spans="1:9" x14ac:dyDescent="0.4">
      <c r="A11" s="395"/>
      <c r="B11" s="380"/>
      <c r="C11" s="388" t="s">
        <v>7598</v>
      </c>
      <c r="D11" s="389"/>
      <c r="E11" s="388" t="s">
        <v>7599</v>
      </c>
      <c r="F11" s="389"/>
      <c r="G11" s="73"/>
      <c r="H11" s="73"/>
      <c r="I11" s="73"/>
    </row>
    <row r="12" spans="1:9" x14ac:dyDescent="0.4">
      <c r="A12" s="396"/>
      <c r="B12" s="184" t="s">
        <v>7600</v>
      </c>
      <c r="C12" s="388" t="s">
        <v>7601</v>
      </c>
      <c r="D12" s="390"/>
      <c r="E12" s="390"/>
      <c r="F12" s="389"/>
      <c r="G12" s="73"/>
      <c r="H12" s="73"/>
      <c r="I12" s="73"/>
    </row>
    <row r="13" spans="1:9" ht="34.5" customHeight="1" x14ac:dyDescent="0.4">
      <c r="A13" s="394" t="s">
        <v>7602</v>
      </c>
      <c r="B13" s="11" t="s">
        <v>7589</v>
      </c>
      <c r="C13" s="401" t="s">
        <v>7669</v>
      </c>
      <c r="D13" s="392"/>
      <c r="E13" s="392"/>
      <c r="F13" s="393"/>
      <c r="G13" s="217"/>
      <c r="H13" s="217"/>
      <c r="I13" s="217"/>
    </row>
    <row r="14" spans="1:9" x14ac:dyDescent="0.4">
      <c r="A14" s="395"/>
      <c r="B14" s="11" t="s">
        <v>7590</v>
      </c>
      <c r="C14" s="388" t="s">
        <v>7604</v>
      </c>
      <c r="D14" s="390"/>
      <c r="E14" s="390"/>
      <c r="F14" s="389"/>
      <c r="G14" s="73"/>
      <c r="H14" s="73"/>
      <c r="I14" s="73"/>
    </row>
    <row r="15" spans="1:9" x14ac:dyDescent="0.4">
      <c r="A15" s="395"/>
      <c r="B15" s="11" t="s">
        <v>7591</v>
      </c>
      <c r="C15" s="388" t="s">
        <v>7605</v>
      </c>
      <c r="D15" s="390"/>
      <c r="E15" s="390"/>
      <c r="F15" s="389"/>
      <c r="G15" s="73"/>
      <c r="H15" s="73"/>
      <c r="I15" s="73"/>
    </row>
    <row r="16" spans="1:9" ht="17" customHeight="1" x14ac:dyDescent="0.4">
      <c r="A16" s="395"/>
      <c r="B16" s="380" t="s">
        <v>7593</v>
      </c>
      <c r="C16" s="388" t="s">
        <v>7594</v>
      </c>
      <c r="D16" s="389"/>
      <c r="E16" s="388" t="s">
        <v>7606</v>
      </c>
      <c r="F16" s="389"/>
      <c r="G16" s="73"/>
      <c r="H16" s="73"/>
      <c r="I16" s="73"/>
    </row>
    <row r="17" spans="1:10" x14ac:dyDescent="0.4">
      <c r="A17" s="395"/>
      <c r="B17" s="380"/>
      <c r="C17" s="388" t="s">
        <v>7596</v>
      </c>
      <c r="D17" s="389"/>
      <c r="E17" s="388" t="s">
        <v>7607</v>
      </c>
      <c r="F17" s="389"/>
      <c r="G17" s="73"/>
      <c r="H17" s="73"/>
      <c r="I17" s="73"/>
    </row>
    <row r="18" spans="1:10" x14ac:dyDescent="0.4">
      <c r="A18" s="396"/>
      <c r="B18" s="380"/>
      <c r="C18" s="388" t="s">
        <v>7598</v>
      </c>
      <c r="D18" s="389"/>
      <c r="E18" s="388" t="s">
        <v>7599</v>
      </c>
      <c r="F18" s="389"/>
      <c r="G18" s="73"/>
      <c r="H18" s="73"/>
      <c r="I18" s="73"/>
    </row>
    <row r="19" spans="1:10" x14ac:dyDescent="0.4">
      <c r="A19" s="184" t="s">
        <v>7600</v>
      </c>
      <c r="B19" s="184" t="s">
        <v>7600</v>
      </c>
      <c r="C19" s="388" t="s">
        <v>7608</v>
      </c>
      <c r="D19" s="390"/>
      <c r="E19" s="390"/>
      <c r="F19" s="389"/>
      <c r="G19" s="73"/>
      <c r="H19" s="73"/>
      <c r="I19" s="73"/>
    </row>
    <row r="20" spans="1:10" x14ac:dyDescent="0.4">
      <c r="A20" s="394" t="s">
        <v>7634</v>
      </c>
      <c r="B20" s="11" t="s">
        <v>7589</v>
      </c>
      <c r="C20" s="391" t="s">
        <v>7635</v>
      </c>
      <c r="D20" s="392"/>
      <c r="E20" s="392"/>
      <c r="F20" s="393"/>
      <c r="G20" s="217"/>
      <c r="H20" s="217"/>
      <c r="I20" s="217"/>
    </row>
    <row r="21" spans="1:10" x14ac:dyDescent="0.4">
      <c r="A21" s="395"/>
      <c r="B21" s="11" t="s">
        <v>7590</v>
      </c>
      <c r="C21" s="388" t="s">
        <v>7636</v>
      </c>
      <c r="D21" s="390"/>
      <c r="E21" s="390"/>
      <c r="F21" s="389"/>
      <c r="G21" s="73"/>
      <c r="H21" s="73"/>
      <c r="I21" s="73"/>
    </row>
    <row r="22" spans="1:10" x14ac:dyDescent="0.4">
      <c r="A22" s="395"/>
      <c r="B22" s="11" t="s">
        <v>7591</v>
      </c>
      <c r="C22" s="388" t="s">
        <v>7846</v>
      </c>
      <c r="D22" s="390"/>
      <c r="E22" s="390"/>
      <c r="F22" s="389"/>
      <c r="G22" s="73"/>
      <c r="H22" s="73"/>
      <c r="I22" s="73"/>
    </row>
    <row r="23" spans="1:10" x14ac:dyDescent="0.4">
      <c r="A23" s="395"/>
      <c r="B23" s="380" t="s">
        <v>7593</v>
      </c>
      <c r="C23" s="388" t="s">
        <v>7594</v>
      </c>
      <c r="D23" s="389"/>
      <c r="E23" s="388" t="s">
        <v>7640</v>
      </c>
      <c r="F23" s="389"/>
      <c r="G23" s="73"/>
      <c r="H23" s="73"/>
      <c r="I23" s="73"/>
    </row>
    <row r="24" spans="1:10" x14ac:dyDescent="0.4">
      <c r="A24" s="395"/>
      <c r="B24" s="380"/>
      <c r="C24" s="388" t="s">
        <v>7596</v>
      </c>
      <c r="D24" s="389"/>
      <c r="E24" s="388" t="s">
        <v>7641</v>
      </c>
      <c r="F24" s="389"/>
      <c r="G24" s="73"/>
      <c r="H24" s="73"/>
      <c r="I24" s="73"/>
    </row>
    <row r="25" spans="1:10" x14ac:dyDescent="0.4">
      <c r="A25" s="396"/>
      <c r="B25" s="380"/>
      <c r="C25" s="388" t="s">
        <v>7598</v>
      </c>
      <c r="D25" s="389"/>
      <c r="E25" s="388" t="s">
        <v>7642</v>
      </c>
      <c r="F25" s="389"/>
      <c r="G25" s="73"/>
      <c r="H25" s="73"/>
      <c r="I25" s="73"/>
    </row>
    <row r="26" spans="1:10" x14ac:dyDescent="0.4">
      <c r="A26" s="184" t="s">
        <v>7600</v>
      </c>
      <c r="B26" s="184" t="s">
        <v>7600</v>
      </c>
      <c r="C26" s="388" t="s">
        <v>7643</v>
      </c>
      <c r="D26" s="390"/>
      <c r="E26" s="390"/>
      <c r="F26" s="389"/>
      <c r="G26" s="73"/>
      <c r="H26" s="73"/>
      <c r="I26" s="73"/>
    </row>
    <row r="27" spans="1:10" x14ac:dyDescent="0.4">
      <c r="A27" s="184" t="s">
        <v>7609</v>
      </c>
      <c r="B27" s="385" t="s">
        <v>7610</v>
      </c>
      <c r="C27" s="386"/>
      <c r="D27" s="386"/>
      <c r="E27" s="386"/>
      <c r="F27" s="387"/>
      <c r="G27" s="218"/>
      <c r="H27" s="218"/>
      <c r="I27" s="218"/>
    </row>
    <row r="28" spans="1:10" x14ac:dyDescent="0.4">
      <c r="A28" s="11" t="s">
        <v>7704</v>
      </c>
      <c r="B28" s="14" t="s">
        <v>7705</v>
      </c>
      <c r="C28" s="14" t="s">
        <v>7706</v>
      </c>
      <c r="D28" s="14" t="s">
        <v>7707</v>
      </c>
      <c r="E28" s="14" t="s">
        <v>7708</v>
      </c>
      <c r="F28" s="14"/>
      <c r="G28" s="10"/>
      <c r="H28" s="10"/>
      <c r="I28" s="218"/>
    </row>
    <row r="29" spans="1:10" x14ac:dyDescent="0.4">
      <c r="A29" s="399" t="s">
        <v>7717</v>
      </c>
      <c r="B29" s="400"/>
      <c r="C29" s="372" t="s">
        <v>7719</v>
      </c>
      <c r="D29" s="373"/>
      <c r="E29" s="373"/>
      <c r="F29" s="374"/>
      <c r="G29" s="7"/>
      <c r="H29" s="7"/>
      <c r="I29" s="218"/>
    </row>
    <row r="30" spans="1:10" x14ac:dyDescent="0.4">
      <c r="A30" s="8"/>
      <c r="B30" s="218"/>
      <c r="C30" s="218"/>
      <c r="D30" s="218"/>
      <c r="E30" s="218"/>
      <c r="F30" s="218"/>
      <c r="G30" s="218"/>
      <c r="H30" s="218"/>
      <c r="I30" s="218"/>
    </row>
    <row r="31" spans="1:10" x14ac:dyDescent="0.4">
      <c r="A31" s="88"/>
      <c r="B31" s="12"/>
      <c r="C31" s="1" t="s">
        <v>7611</v>
      </c>
      <c r="D31" s="1" t="s">
        <v>7678</v>
      </c>
      <c r="E31" s="1" t="s">
        <v>7679</v>
      </c>
      <c r="F31" s="1" t="s">
        <v>7638</v>
      </c>
      <c r="G31" s="1" t="s">
        <v>7638</v>
      </c>
      <c r="H31" s="1" t="s">
        <v>7638</v>
      </c>
      <c r="I31" s="1" t="s">
        <v>7674</v>
      </c>
      <c r="J31" s="1" t="s">
        <v>7614</v>
      </c>
    </row>
    <row r="32" spans="1:10" x14ac:dyDescent="0.4">
      <c r="A32" s="177"/>
      <c r="B32" s="12" t="s">
        <v>7615</v>
      </c>
      <c r="C32" s="191">
        <v>45293.700694444444</v>
      </c>
      <c r="D32" s="191">
        <v>45293.681250000001</v>
      </c>
      <c r="E32" s="191">
        <v>45294.335416666669</v>
      </c>
      <c r="F32" s="191">
        <v>45293.722916666666</v>
      </c>
      <c r="G32" s="191">
        <v>45294.704861111109</v>
      </c>
      <c r="H32" s="191">
        <v>45296.727083333331</v>
      </c>
      <c r="I32" s="191">
        <v>45293.660416666666</v>
      </c>
      <c r="J32" s="1"/>
    </row>
    <row r="33" spans="1:16" x14ac:dyDescent="0.4">
      <c r="A33" s="177"/>
      <c r="B33" s="12" t="s">
        <v>7616</v>
      </c>
      <c r="C33" s="191">
        <v>45299.270833333336</v>
      </c>
      <c r="D33" s="191">
        <v>45299.368055555555</v>
      </c>
      <c r="E33" s="191">
        <v>45299.34375</v>
      </c>
      <c r="F33" s="191">
        <v>45294.319444444445</v>
      </c>
      <c r="G33" s="191">
        <v>45296.34097222222</v>
      </c>
      <c r="H33" s="191">
        <v>45299.336111111108</v>
      </c>
      <c r="I33" s="191">
        <v>45299.378472222219</v>
      </c>
      <c r="J33" s="1"/>
    </row>
    <row r="34" spans="1:16" x14ac:dyDescent="0.4">
      <c r="A34" s="177"/>
      <c r="B34" s="12" t="s">
        <v>7591</v>
      </c>
      <c r="C34" s="164">
        <v>327</v>
      </c>
      <c r="D34" s="164">
        <v>57</v>
      </c>
      <c r="E34" s="221">
        <v>100</v>
      </c>
      <c r="F34" s="164">
        <v>1</v>
      </c>
      <c r="G34" s="164">
        <v>1</v>
      </c>
      <c r="H34" s="164">
        <v>5</v>
      </c>
      <c r="I34" s="164">
        <v>59</v>
      </c>
      <c r="J34" s="1">
        <f>SUM(C34:I34)</f>
        <v>550</v>
      </c>
    </row>
    <row r="35" spans="1:16" x14ac:dyDescent="0.4">
      <c r="A35" s="1" t="s">
        <v>7164</v>
      </c>
      <c r="B35" s="12" t="s">
        <v>7617</v>
      </c>
      <c r="C35" s="1">
        <f t="shared" ref="C35:I35" si="0">INT((C33-C32)*24)</f>
        <v>133</v>
      </c>
      <c r="D35" s="1">
        <f t="shared" si="0"/>
        <v>136</v>
      </c>
      <c r="E35" s="1">
        <f>INT((E33-E32)*24)</f>
        <v>120</v>
      </c>
      <c r="F35" s="1">
        <f t="shared" si="0"/>
        <v>14</v>
      </c>
      <c r="G35" s="1">
        <f t="shared" si="0"/>
        <v>39</v>
      </c>
      <c r="H35" s="1">
        <f t="shared" si="0"/>
        <v>62</v>
      </c>
      <c r="I35" s="1">
        <f t="shared" si="0"/>
        <v>137</v>
      </c>
      <c r="J35" s="1">
        <f>SUM(C35:I35)</f>
        <v>641</v>
      </c>
      <c r="L35" s="12" t="s">
        <v>7614</v>
      </c>
      <c r="M35" s="1">
        <f>J35</f>
        <v>641</v>
      </c>
      <c r="N35" s="12"/>
    </row>
    <row r="36" spans="1:16" x14ac:dyDescent="0.4">
      <c r="A36" s="379">
        <v>45294</v>
      </c>
      <c r="B36" s="12" t="s">
        <v>7483</v>
      </c>
      <c r="C36" s="1">
        <v>0</v>
      </c>
      <c r="D36" s="1">
        <v>0</v>
      </c>
      <c r="E36" s="1">
        <v>0</v>
      </c>
      <c r="F36" s="1">
        <v>0</v>
      </c>
      <c r="G36" s="1">
        <v>0</v>
      </c>
      <c r="H36" s="1">
        <v>0</v>
      </c>
      <c r="I36" s="1">
        <v>0</v>
      </c>
      <c r="J36" s="1">
        <f>SUM(C36:I36)</f>
        <v>0</v>
      </c>
      <c r="L36" s="12" t="s">
        <v>7483</v>
      </c>
      <c r="M36" s="1">
        <f>SUMIF(B:B,L36,J:J)</f>
        <v>0</v>
      </c>
      <c r="N36" s="12"/>
    </row>
    <row r="37" spans="1:16" x14ac:dyDescent="0.4">
      <c r="A37" s="379"/>
      <c r="B37" s="12" t="s">
        <v>7484</v>
      </c>
      <c r="C37" s="1">
        <v>0</v>
      </c>
      <c r="D37" s="1">
        <v>0</v>
      </c>
      <c r="E37" s="1">
        <v>0</v>
      </c>
      <c r="F37" s="1">
        <v>0</v>
      </c>
      <c r="G37" s="1">
        <v>0</v>
      </c>
      <c r="H37" s="1">
        <v>0</v>
      </c>
      <c r="I37" s="1">
        <v>0</v>
      </c>
      <c r="J37" s="1">
        <f t="shared" ref="J37:J50" si="1">SUM(C37:I37)</f>
        <v>0</v>
      </c>
      <c r="L37" s="12" t="s">
        <v>7484</v>
      </c>
      <c r="M37" s="1">
        <f>SUMIF(B:B,L37,J:J)</f>
        <v>0</v>
      </c>
      <c r="N37" s="12"/>
    </row>
    <row r="38" spans="1:16" x14ac:dyDescent="0.4">
      <c r="A38" s="379"/>
      <c r="B38" s="12" t="s">
        <v>7485</v>
      </c>
      <c r="C38" s="1">
        <v>1</v>
      </c>
      <c r="D38" s="1">
        <v>0</v>
      </c>
      <c r="E38" s="1">
        <v>0</v>
      </c>
      <c r="F38" s="1">
        <v>0</v>
      </c>
      <c r="G38" s="1">
        <v>0</v>
      </c>
      <c r="H38" s="1">
        <v>0</v>
      </c>
      <c r="I38" s="1">
        <v>0</v>
      </c>
      <c r="J38" s="1">
        <f t="shared" si="1"/>
        <v>1</v>
      </c>
      <c r="L38" s="12" t="s">
        <v>7485</v>
      </c>
      <c r="M38" s="1">
        <f>SUMIF(B:B,L38,J:J)</f>
        <v>10</v>
      </c>
      <c r="N38" s="12"/>
    </row>
    <row r="39" spans="1:16" x14ac:dyDescent="0.4">
      <c r="A39" s="379">
        <v>45295</v>
      </c>
      <c r="B39" s="12" t="s">
        <v>7483</v>
      </c>
      <c r="C39" s="1">
        <v>0</v>
      </c>
      <c r="D39" s="1">
        <v>0</v>
      </c>
      <c r="E39" s="1">
        <v>0</v>
      </c>
      <c r="F39" s="1">
        <v>0</v>
      </c>
      <c r="G39" s="1">
        <v>0</v>
      </c>
      <c r="H39" s="1">
        <v>0</v>
      </c>
      <c r="I39" s="1">
        <v>0</v>
      </c>
      <c r="J39" s="1">
        <f t="shared" si="1"/>
        <v>0</v>
      </c>
    </row>
    <row r="40" spans="1:16" x14ac:dyDescent="0.4">
      <c r="A40" s="379"/>
      <c r="B40" s="12" t="s">
        <v>7484</v>
      </c>
      <c r="C40" s="1">
        <v>0</v>
      </c>
      <c r="D40" s="1">
        <v>0</v>
      </c>
      <c r="E40" s="1">
        <v>0</v>
      </c>
      <c r="F40" s="1">
        <v>0</v>
      </c>
      <c r="G40" s="1">
        <v>0</v>
      </c>
      <c r="H40" s="1">
        <v>0</v>
      </c>
      <c r="I40" s="1">
        <v>0</v>
      </c>
      <c r="J40" s="1">
        <f t="shared" si="1"/>
        <v>0</v>
      </c>
    </row>
    <row r="41" spans="1:16" x14ac:dyDescent="0.4">
      <c r="A41" s="379"/>
      <c r="B41" s="12" t="s">
        <v>7485</v>
      </c>
      <c r="C41" s="1">
        <v>1</v>
      </c>
      <c r="D41" s="1">
        <v>0</v>
      </c>
      <c r="E41" s="1">
        <v>1</v>
      </c>
      <c r="F41" s="1">
        <v>0</v>
      </c>
      <c r="G41" s="1">
        <v>0</v>
      </c>
      <c r="H41" s="1">
        <v>0</v>
      </c>
      <c r="I41" s="1">
        <v>0</v>
      </c>
      <c r="J41" s="1">
        <f t="shared" si="1"/>
        <v>2</v>
      </c>
    </row>
    <row r="42" spans="1:16" x14ac:dyDescent="0.4">
      <c r="A42" s="379">
        <v>45296</v>
      </c>
      <c r="B42" s="12" t="s">
        <v>7483</v>
      </c>
      <c r="C42" s="1">
        <v>0</v>
      </c>
      <c r="D42" s="95">
        <v>0</v>
      </c>
      <c r="E42" s="1">
        <v>0</v>
      </c>
      <c r="F42" s="1">
        <v>0</v>
      </c>
      <c r="G42" s="1">
        <v>0</v>
      </c>
      <c r="H42" s="1">
        <v>0</v>
      </c>
      <c r="I42" s="1">
        <v>0</v>
      </c>
      <c r="J42" s="1">
        <f t="shared" si="1"/>
        <v>0</v>
      </c>
      <c r="L42" s="1" t="s">
        <v>7611</v>
      </c>
      <c r="M42" s="79" t="s">
        <v>7714</v>
      </c>
      <c r="N42" s="79" t="s">
        <v>7715</v>
      </c>
      <c r="O42" s="79" t="s">
        <v>7638</v>
      </c>
      <c r="P42" s="79" t="s">
        <v>7673</v>
      </c>
    </row>
    <row r="43" spans="1:16" x14ac:dyDescent="0.4">
      <c r="A43" s="379"/>
      <c r="B43" s="12" t="s">
        <v>7484</v>
      </c>
      <c r="C43" s="1">
        <v>0</v>
      </c>
      <c r="D43" s="95">
        <v>0</v>
      </c>
      <c r="E43" s="95">
        <v>0</v>
      </c>
      <c r="F43" s="95">
        <v>0</v>
      </c>
      <c r="G43" s="95">
        <v>0</v>
      </c>
      <c r="H43" s="95">
        <v>0</v>
      </c>
      <c r="I43" s="95">
        <v>0</v>
      </c>
      <c r="J43" s="1">
        <f t="shared" si="1"/>
        <v>0</v>
      </c>
      <c r="L43" s="201" t="s">
        <v>7733</v>
      </c>
      <c r="M43" s="201" t="s">
        <v>7745</v>
      </c>
      <c r="N43" s="201" t="s">
        <v>7737</v>
      </c>
      <c r="O43" s="225" t="s">
        <v>7738</v>
      </c>
      <c r="P43" s="201"/>
    </row>
    <row r="44" spans="1:16" x14ac:dyDescent="0.4">
      <c r="A44" s="379"/>
      <c r="B44" s="12" t="s">
        <v>7485</v>
      </c>
      <c r="C44" s="1">
        <v>1</v>
      </c>
      <c r="D44" s="95">
        <v>0</v>
      </c>
      <c r="E44" s="1">
        <v>2</v>
      </c>
      <c r="F44" s="1">
        <v>0</v>
      </c>
      <c r="G44" s="1">
        <v>0</v>
      </c>
      <c r="H44" s="1">
        <v>0</v>
      </c>
      <c r="I44" s="1">
        <v>0</v>
      </c>
      <c r="J44" s="1">
        <f t="shared" si="1"/>
        <v>3</v>
      </c>
      <c r="L44" s="201" t="s">
        <v>7736</v>
      </c>
      <c r="M44" s="203"/>
      <c r="N44" s="201" t="s">
        <v>7740</v>
      </c>
      <c r="O44" s="225" t="s">
        <v>7744</v>
      </c>
      <c r="P44" s="201"/>
    </row>
    <row r="45" spans="1:16" x14ac:dyDescent="0.4">
      <c r="A45" s="379">
        <v>45299</v>
      </c>
      <c r="B45" s="12" t="s">
        <v>7483</v>
      </c>
      <c r="C45" s="1">
        <v>0</v>
      </c>
      <c r="D45" s="95">
        <v>0</v>
      </c>
      <c r="E45" s="1">
        <v>0</v>
      </c>
      <c r="F45" s="1">
        <v>0</v>
      </c>
      <c r="G45" s="1">
        <v>0</v>
      </c>
      <c r="H45" s="1">
        <v>0</v>
      </c>
      <c r="I45" s="1">
        <v>0</v>
      </c>
      <c r="J45" s="1">
        <f t="shared" si="1"/>
        <v>0</v>
      </c>
      <c r="L45" s="201" t="s">
        <v>7739</v>
      </c>
      <c r="M45" s="201"/>
      <c r="N45" s="201" t="s">
        <v>7741</v>
      </c>
      <c r="O45" s="222"/>
      <c r="P45" s="222"/>
    </row>
    <row r="46" spans="1:16" x14ac:dyDescent="0.4">
      <c r="A46" s="379"/>
      <c r="B46" s="12" t="s">
        <v>7484</v>
      </c>
      <c r="C46" s="1">
        <v>0</v>
      </c>
      <c r="D46" s="95">
        <v>0</v>
      </c>
      <c r="E46" s="95">
        <v>0</v>
      </c>
      <c r="F46" s="95">
        <v>0</v>
      </c>
      <c r="G46" s="95">
        <v>0</v>
      </c>
      <c r="H46" s="1">
        <v>0</v>
      </c>
      <c r="I46" s="1">
        <v>0</v>
      </c>
      <c r="J46" s="1">
        <f t="shared" si="1"/>
        <v>0</v>
      </c>
      <c r="L46" s="201" t="s">
        <v>7749</v>
      </c>
      <c r="M46" s="201"/>
      <c r="N46" s="201"/>
      <c r="O46" s="201"/>
      <c r="P46" s="201"/>
    </row>
    <row r="47" spans="1:16" x14ac:dyDescent="0.4">
      <c r="A47" s="379"/>
      <c r="B47" s="12" t="s">
        <v>7485</v>
      </c>
      <c r="C47" s="1">
        <v>3</v>
      </c>
      <c r="D47" s="95">
        <v>1</v>
      </c>
      <c r="E47" s="1">
        <v>0</v>
      </c>
      <c r="F47" s="1">
        <v>0</v>
      </c>
      <c r="G47" s="1">
        <v>0</v>
      </c>
      <c r="H47" s="1">
        <v>0</v>
      </c>
      <c r="I47" s="1">
        <v>0</v>
      </c>
      <c r="J47" s="1">
        <f t="shared" si="1"/>
        <v>4</v>
      </c>
      <c r="L47" s="201" t="s">
        <v>7750</v>
      </c>
      <c r="M47" s="201"/>
      <c r="N47" s="201"/>
      <c r="O47" s="201"/>
      <c r="P47" s="201"/>
    </row>
    <row r="48" spans="1:16" x14ac:dyDescent="0.4">
      <c r="A48" s="379"/>
      <c r="B48" s="12" t="s">
        <v>7483</v>
      </c>
      <c r="C48" s="1"/>
      <c r="D48" s="95"/>
      <c r="E48" s="1"/>
      <c r="F48" s="1"/>
      <c r="G48" s="1"/>
      <c r="H48" s="1"/>
      <c r="I48" s="1"/>
      <c r="J48" s="1">
        <f t="shared" si="1"/>
        <v>0</v>
      </c>
      <c r="L48" s="201" t="s">
        <v>7751</v>
      </c>
      <c r="M48" s="201"/>
      <c r="N48" s="201"/>
      <c r="O48" s="201"/>
      <c r="P48" s="201"/>
    </row>
    <row r="49" spans="1:16" x14ac:dyDescent="0.4">
      <c r="A49" s="379"/>
      <c r="B49" s="12" t="s">
        <v>7484</v>
      </c>
      <c r="C49" s="1"/>
      <c r="D49" s="95"/>
      <c r="E49" s="1"/>
      <c r="F49" s="95"/>
      <c r="G49" s="95"/>
      <c r="H49" s="95"/>
      <c r="I49" s="95"/>
      <c r="J49" s="1">
        <f t="shared" si="1"/>
        <v>0</v>
      </c>
      <c r="L49" s="201"/>
      <c r="M49" s="201"/>
      <c r="N49" s="201"/>
      <c r="O49" s="201"/>
      <c r="P49" s="201"/>
    </row>
    <row r="50" spans="1:16" x14ac:dyDescent="0.4">
      <c r="A50" s="379"/>
      <c r="B50" s="12" t="s">
        <v>7485</v>
      </c>
      <c r="C50" s="1"/>
      <c r="D50" s="95"/>
      <c r="E50" s="1"/>
      <c r="F50" s="1"/>
      <c r="G50" s="1"/>
      <c r="H50" s="1"/>
      <c r="I50" s="1"/>
      <c r="J50" s="1">
        <f t="shared" si="1"/>
        <v>0</v>
      </c>
      <c r="L50" s="201"/>
      <c r="M50" s="201"/>
      <c r="N50" s="201"/>
      <c r="O50" s="201"/>
      <c r="P50" s="201"/>
    </row>
    <row r="52" spans="1:16" x14ac:dyDescent="0.4">
      <c r="A52" s="12" t="s">
        <v>7654</v>
      </c>
      <c r="B52" s="219">
        <v>45299.265277777777</v>
      </c>
    </row>
    <row r="53" spans="1:16" x14ac:dyDescent="0.4">
      <c r="A53" s="12" t="s">
        <v>7655</v>
      </c>
      <c r="B53" s="220">
        <v>8.1250000000000003E-2</v>
      </c>
    </row>
    <row r="54" spans="1:16" x14ac:dyDescent="0.4">
      <c r="A54" s="12" t="s">
        <v>7656</v>
      </c>
      <c r="B54" s="219">
        <f>B52-B53</f>
        <v>45299.184027777774</v>
      </c>
    </row>
  </sheetData>
  <mergeCells count="50">
    <mergeCell ref="A45:A47"/>
    <mergeCell ref="A48:A50"/>
    <mergeCell ref="B27:F27"/>
    <mergeCell ref="A29:B29"/>
    <mergeCell ref="C29:F29"/>
    <mergeCell ref="A36:A38"/>
    <mergeCell ref="A39:A41"/>
    <mergeCell ref="A42:A44"/>
    <mergeCell ref="C26:F26"/>
    <mergeCell ref="E17:F17"/>
    <mergeCell ref="C18:D18"/>
    <mergeCell ref="E18:F18"/>
    <mergeCell ref="C19:F19"/>
    <mergeCell ref="E23:F23"/>
    <mergeCell ref="C24:D24"/>
    <mergeCell ref="E24:F24"/>
    <mergeCell ref="C25:D25"/>
    <mergeCell ref="E25:F25"/>
    <mergeCell ref="A20:A25"/>
    <mergeCell ref="C20:F20"/>
    <mergeCell ref="C21:F21"/>
    <mergeCell ref="C22:F22"/>
    <mergeCell ref="B23:B25"/>
    <mergeCell ref="C23:D23"/>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9:F9"/>
    <mergeCell ref="C10:D10"/>
    <mergeCell ref="E10:F10"/>
    <mergeCell ref="C11:D11"/>
    <mergeCell ref="B1:F1"/>
    <mergeCell ref="B2:F2"/>
    <mergeCell ref="B3:F3"/>
    <mergeCell ref="B4:F4"/>
    <mergeCell ref="B5:C5"/>
    <mergeCell ref="E5:F5"/>
    <mergeCell ref="E11:F11"/>
  </mergeCells>
  <phoneticPr fontId="1" type="noConversion"/>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26195-0F52-4D01-9046-C633C0F8BE9F}">
  <dimension ref="A1:U66"/>
  <sheetViews>
    <sheetView workbookViewId="0">
      <selection activeCell="B5" sqref="B5:C5"/>
    </sheetView>
  </sheetViews>
  <sheetFormatPr defaultRowHeight="17" x14ac:dyDescent="0.4"/>
  <cols>
    <col min="1" max="1" width="11.6328125" customWidth="1"/>
    <col min="2" max="2" width="15.90625" bestFit="1" customWidth="1"/>
    <col min="3" max="5" width="11" bestFit="1" customWidth="1"/>
    <col min="6" max="8" width="12" customWidth="1"/>
    <col min="9" max="10" width="9" customWidth="1"/>
    <col min="11" max="11" width="11.453125" customWidth="1"/>
    <col min="12" max="12" width="13.6328125" customWidth="1"/>
    <col min="13" max="13" width="10.36328125" customWidth="1"/>
    <col min="14" max="14" width="14.1796875" customWidth="1"/>
    <col min="15" max="15" width="10.54296875" customWidth="1"/>
    <col min="16" max="16" width="18.81640625" customWidth="1"/>
    <col min="17" max="17" width="10" customWidth="1"/>
    <col min="18" max="19" width="11.08984375" customWidth="1"/>
    <col min="20" max="20" width="9.453125" customWidth="1"/>
  </cols>
  <sheetData>
    <row r="1" spans="1:8" x14ac:dyDescent="0.4">
      <c r="A1" s="11" t="s">
        <v>7581</v>
      </c>
      <c r="B1" s="375" t="s">
        <v>7758</v>
      </c>
      <c r="C1" s="375"/>
      <c r="D1" s="375"/>
      <c r="E1" s="375"/>
      <c r="F1" s="375"/>
      <c r="G1" s="7"/>
      <c r="H1" s="7"/>
    </row>
    <row r="2" spans="1:8" x14ac:dyDescent="0.4">
      <c r="A2" s="11" t="s">
        <v>7582</v>
      </c>
      <c r="B2" s="375" t="s">
        <v>7759</v>
      </c>
      <c r="C2" s="375"/>
      <c r="D2" s="375"/>
      <c r="E2" s="375"/>
      <c r="F2" s="375"/>
      <c r="G2" s="7"/>
      <c r="H2" s="7"/>
    </row>
    <row r="3" spans="1:8" x14ac:dyDescent="0.4">
      <c r="A3" s="11" t="s">
        <v>7583</v>
      </c>
      <c r="B3" s="375" t="s">
        <v>7760</v>
      </c>
      <c r="C3" s="375"/>
      <c r="D3" s="375"/>
      <c r="E3" s="375"/>
      <c r="F3" s="375"/>
      <c r="G3" s="7"/>
      <c r="H3" s="7"/>
    </row>
    <row r="4" spans="1:8" x14ac:dyDescent="0.4">
      <c r="A4" s="11" t="s">
        <v>7584</v>
      </c>
      <c r="B4" s="375" t="s">
        <v>7585</v>
      </c>
      <c r="C4" s="375"/>
      <c r="D4" s="375"/>
      <c r="E4" s="375"/>
      <c r="F4" s="375"/>
      <c r="G4" s="7"/>
      <c r="H4" s="7"/>
    </row>
    <row r="5" spans="1:8" x14ac:dyDescent="0.4">
      <c r="A5" s="11" t="s">
        <v>7586</v>
      </c>
      <c r="B5" s="384">
        <f>MIN(C32:H32)</f>
        <v>45300.592361111114</v>
      </c>
      <c r="C5" s="374"/>
      <c r="D5" s="189" t="s">
        <v>7587</v>
      </c>
      <c r="E5" s="384">
        <f>MAX(C33:H33)</f>
        <v>45306.208333333336</v>
      </c>
      <c r="F5" s="374"/>
      <c r="G5" s="7"/>
      <c r="H5" s="7"/>
    </row>
    <row r="6" spans="1:8" ht="53" customHeight="1" x14ac:dyDescent="0.4">
      <c r="A6" s="394" t="s">
        <v>7588</v>
      </c>
      <c r="B6" s="11" t="s">
        <v>7589</v>
      </c>
      <c r="C6" s="397" t="s">
        <v>7664</v>
      </c>
      <c r="D6" s="398"/>
      <c r="E6" s="398"/>
      <c r="F6" s="377"/>
      <c r="G6" s="10"/>
      <c r="H6" s="10"/>
    </row>
    <row r="7" spans="1:8" x14ac:dyDescent="0.4">
      <c r="A7" s="395"/>
      <c r="B7" s="11" t="s">
        <v>7590</v>
      </c>
      <c r="C7" s="388" t="s">
        <v>7490</v>
      </c>
      <c r="D7" s="390"/>
      <c r="E7" s="390"/>
      <c r="F7" s="389"/>
      <c r="G7" s="73"/>
      <c r="H7" s="73"/>
    </row>
    <row r="8" spans="1:8" x14ac:dyDescent="0.4">
      <c r="A8" s="395"/>
      <c r="B8" s="11" t="s">
        <v>7591</v>
      </c>
      <c r="C8" s="388" t="s">
        <v>7845</v>
      </c>
      <c r="D8" s="390"/>
      <c r="E8" s="390"/>
      <c r="F8" s="389"/>
      <c r="G8" s="73"/>
      <c r="H8" s="73"/>
    </row>
    <row r="9" spans="1:8" ht="17" customHeight="1" x14ac:dyDescent="0.4">
      <c r="A9" s="395"/>
      <c r="B9" s="380" t="s">
        <v>7593</v>
      </c>
      <c r="C9" s="388" t="s">
        <v>7594</v>
      </c>
      <c r="D9" s="389"/>
      <c r="E9" s="388" t="s">
        <v>7595</v>
      </c>
      <c r="F9" s="389"/>
      <c r="G9" s="73"/>
      <c r="H9" s="73"/>
    </row>
    <row r="10" spans="1:8" x14ac:dyDescent="0.4">
      <c r="A10" s="395"/>
      <c r="B10" s="380"/>
      <c r="C10" s="388" t="s">
        <v>7596</v>
      </c>
      <c r="D10" s="389"/>
      <c r="E10" s="388" t="s">
        <v>7597</v>
      </c>
      <c r="F10" s="389"/>
      <c r="G10" s="73"/>
      <c r="H10" s="73"/>
    </row>
    <row r="11" spans="1:8" x14ac:dyDescent="0.4">
      <c r="A11" s="395"/>
      <c r="B11" s="380"/>
      <c r="C11" s="388" t="s">
        <v>7598</v>
      </c>
      <c r="D11" s="389"/>
      <c r="E11" s="388" t="s">
        <v>7599</v>
      </c>
      <c r="F11" s="389"/>
      <c r="G11" s="73"/>
      <c r="H11" s="73"/>
    </row>
    <row r="12" spans="1:8" x14ac:dyDescent="0.4">
      <c r="A12" s="396"/>
      <c r="B12" s="184" t="s">
        <v>7600</v>
      </c>
      <c r="C12" s="388" t="s">
        <v>7601</v>
      </c>
      <c r="D12" s="390"/>
      <c r="E12" s="390"/>
      <c r="F12" s="389"/>
      <c r="G12" s="73"/>
      <c r="H12" s="73"/>
    </row>
    <row r="13" spans="1:8" ht="34.5" customHeight="1" x14ac:dyDescent="0.4">
      <c r="A13" s="394" t="s">
        <v>7602</v>
      </c>
      <c r="B13" s="11" t="s">
        <v>7589</v>
      </c>
      <c r="C13" s="401" t="s">
        <v>7669</v>
      </c>
      <c r="D13" s="392"/>
      <c r="E13" s="392"/>
      <c r="F13" s="393"/>
      <c r="G13" s="217"/>
      <c r="H13" s="217"/>
    </row>
    <row r="14" spans="1:8" x14ac:dyDescent="0.4">
      <c r="A14" s="395"/>
      <c r="B14" s="11" t="s">
        <v>7590</v>
      </c>
      <c r="C14" s="388" t="s">
        <v>7604</v>
      </c>
      <c r="D14" s="390"/>
      <c r="E14" s="390"/>
      <c r="F14" s="389"/>
      <c r="G14" s="73"/>
      <c r="H14" s="73"/>
    </row>
    <row r="15" spans="1:8" x14ac:dyDescent="0.4">
      <c r="A15" s="395"/>
      <c r="B15" s="11" t="s">
        <v>7591</v>
      </c>
      <c r="C15" s="388" t="s">
        <v>7605</v>
      </c>
      <c r="D15" s="390"/>
      <c r="E15" s="390"/>
      <c r="F15" s="389"/>
      <c r="G15" s="73"/>
      <c r="H15" s="73"/>
    </row>
    <row r="16" spans="1:8" ht="17" customHeight="1" x14ac:dyDescent="0.4">
      <c r="A16" s="395"/>
      <c r="B16" s="380" t="s">
        <v>7593</v>
      </c>
      <c r="C16" s="388" t="s">
        <v>7594</v>
      </c>
      <c r="D16" s="389"/>
      <c r="E16" s="388" t="s">
        <v>7606</v>
      </c>
      <c r="F16" s="389"/>
      <c r="G16" s="73"/>
      <c r="H16" s="73"/>
    </row>
    <row r="17" spans="1:10" x14ac:dyDescent="0.4">
      <c r="A17" s="395"/>
      <c r="B17" s="380"/>
      <c r="C17" s="388" t="s">
        <v>7596</v>
      </c>
      <c r="D17" s="389"/>
      <c r="E17" s="388" t="s">
        <v>7607</v>
      </c>
      <c r="F17" s="389"/>
      <c r="G17" s="73"/>
      <c r="H17" s="73"/>
    </row>
    <row r="18" spans="1:10" x14ac:dyDescent="0.4">
      <c r="A18" s="396"/>
      <c r="B18" s="380"/>
      <c r="C18" s="388" t="s">
        <v>7598</v>
      </c>
      <c r="D18" s="389"/>
      <c r="E18" s="388" t="s">
        <v>7599</v>
      </c>
      <c r="F18" s="389"/>
      <c r="G18" s="73"/>
      <c r="H18" s="73"/>
    </row>
    <row r="19" spans="1:10" x14ac:dyDescent="0.4">
      <c r="A19" s="184" t="s">
        <v>7600</v>
      </c>
      <c r="B19" s="184" t="s">
        <v>7600</v>
      </c>
      <c r="C19" s="388" t="s">
        <v>7608</v>
      </c>
      <c r="D19" s="390"/>
      <c r="E19" s="390"/>
      <c r="F19" s="389"/>
      <c r="G19" s="73"/>
      <c r="H19" s="73"/>
    </row>
    <row r="20" spans="1:10" x14ac:dyDescent="0.4">
      <c r="A20" s="394" t="s">
        <v>7634</v>
      </c>
      <c r="B20" s="11" t="s">
        <v>7589</v>
      </c>
      <c r="C20" s="391" t="s">
        <v>7635</v>
      </c>
      <c r="D20" s="392"/>
      <c r="E20" s="392"/>
      <c r="F20" s="393"/>
      <c r="G20" s="217"/>
      <c r="H20" s="217"/>
    </row>
    <row r="21" spans="1:10" x14ac:dyDescent="0.4">
      <c r="A21" s="395"/>
      <c r="B21" s="11" t="s">
        <v>7590</v>
      </c>
      <c r="C21" s="388" t="s">
        <v>7636</v>
      </c>
      <c r="D21" s="390"/>
      <c r="E21" s="390"/>
      <c r="F21" s="389"/>
      <c r="G21" s="73"/>
      <c r="H21" s="73"/>
    </row>
    <row r="22" spans="1:10" x14ac:dyDescent="0.4">
      <c r="A22" s="395"/>
      <c r="B22" s="11" t="s">
        <v>7591</v>
      </c>
      <c r="C22" s="388" t="s">
        <v>7846</v>
      </c>
      <c r="D22" s="390"/>
      <c r="E22" s="390"/>
      <c r="F22" s="389"/>
      <c r="G22" s="73"/>
      <c r="H22" s="73"/>
    </row>
    <row r="23" spans="1:10" x14ac:dyDescent="0.4">
      <c r="A23" s="395"/>
      <c r="B23" s="380" t="s">
        <v>7593</v>
      </c>
      <c r="C23" s="388" t="s">
        <v>7594</v>
      </c>
      <c r="D23" s="389"/>
      <c r="E23" s="388" t="s">
        <v>7640</v>
      </c>
      <c r="F23" s="389"/>
      <c r="G23" s="73"/>
      <c r="H23" s="73"/>
    </row>
    <row r="24" spans="1:10" x14ac:dyDescent="0.4">
      <c r="A24" s="395"/>
      <c r="B24" s="380"/>
      <c r="C24" s="388" t="s">
        <v>7596</v>
      </c>
      <c r="D24" s="389"/>
      <c r="E24" s="388" t="s">
        <v>7641</v>
      </c>
      <c r="F24" s="389"/>
      <c r="G24" s="73"/>
      <c r="H24" s="73"/>
    </row>
    <row r="25" spans="1:10" x14ac:dyDescent="0.4">
      <c r="A25" s="396"/>
      <c r="B25" s="380"/>
      <c r="C25" s="388" t="s">
        <v>7598</v>
      </c>
      <c r="D25" s="389"/>
      <c r="E25" s="388" t="s">
        <v>7642</v>
      </c>
      <c r="F25" s="389"/>
      <c r="G25" s="73"/>
      <c r="H25" s="73"/>
    </row>
    <row r="26" spans="1:10" x14ac:dyDescent="0.4">
      <c r="A26" s="184" t="s">
        <v>7600</v>
      </c>
      <c r="B26" s="184" t="s">
        <v>7600</v>
      </c>
      <c r="C26" s="388" t="s">
        <v>7643</v>
      </c>
      <c r="D26" s="390"/>
      <c r="E26" s="390"/>
      <c r="F26" s="389"/>
      <c r="G26" s="73"/>
      <c r="H26" s="73"/>
    </row>
    <row r="27" spans="1:10" x14ac:dyDescent="0.4">
      <c r="A27" s="184" t="s">
        <v>7609</v>
      </c>
      <c r="B27" s="385" t="s">
        <v>7610</v>
      </c>
      <c r="C27" s="386"/>
      <c r="D27" s="386"/>
      <c r="E27" s="386"/>
      <c r="F27" s="387"/>
      <c r="G27" s="218"/>
      <c r="H27" s="218"/>
    </row>
    <row r="28" spans="1:10" x14ac:dyDescent="0.4">
      <c r="A28" s="11" t="s">
        <v>7704</v>
      </c>
      <c r="B28" s="14" t="s">
        <v>7705</v>
      </c>
      <c r="C28" s="14" t="s">
        <v>7706</v>
      </c>
      <c r="D28" s="14" t="s">
        <v>7707</v>
      </c>
      <c r="E28" s="14" t="s">
        <v>7708</v>
      </c>
      <c r="F28" s="14"/>
      <c r="G28" s="10"/>
      <c r="H28" s="218"/>
    </row>
    <row r="29" spans="1:10" x14ac:dyDescent="0.4">
      <c r="A29" s="399" t="s">
        <v>7717</v>
      </c>
      <c r="B29" s="400"/>
      <c r="C29" s="372" t="s">
        <v>7719</v>
      </c>
      <c r="D29" s="373"/>
      <c r="E29" s="373"/>
      <c r="F29" s="374"/>
      <c r="G29" s="7"/>
      <c r="H29" s="218"/>
    </row>
    <row r="30" spans="1:10" x14ac:dyDescent="0.4">
      <c r="A30" s="8"/>
      <c r="B30" s="218"/>
      <c r="C30" s="218"/>
      <c r="D30" s="218"/>
      <c r="E30" s="218"/>
      <c r="F30" s="218"/>
      <c r="G30" s="218"/>
      <c r="H30" s="218"/>
    </row>
    <row r="31" spans="1:10" x14ac:dyDescent="0.4">
      <c r="A31" s="88"/>
      <c r="B31" s="12"/>
      <c r="C31" s="1" t="s">
        <v>7611</v>
      </c>
      <c r="D31" s="1" t="s">
        <v>7678</v>
      </c>
      <c r="E31" s="1" t="s">
        <v>7679</v>
      </c>
      <c r="F31" s="1" t="s">
        <v>7638</v>
      </c>
      <c r="G31" s="1" t="s">
        <v>7638</v>
      </c>
      <c r="H31" s="1" t="s">
        <v>7674</v>
      </c>
      <c r="I31" s="1" t="s">
        <v>7614</v>
      </c>
      <c r="J31" s="7"/>
    </row>
    <row r="32" spans="1:10" x14ac:dyDescent="0.4">
      <c r="A32" s="177"/>
      <c r="B32" s="12" t="s">
        <v>7615</v>
      </c>
      <c r="C32" s="191">
        <v>45300.592361111114</v>
      </c>
      <c r="D32" s="191">
        <v>45300.617361111108</v>
      </c>
      <c r="E32" s="191">
        <v>45300.654861111114</v>
      </c>
      <c r="F32" s="191">
        <v>45300.644444444442</v>
      </c>
      <c r="G32" s="191">
        <v>45303.468055555553</v>
      </c>
      <c r="H32" s="191">
        <v>45300.636805555558</v>
      </c>
      <c r="I32" s="1"/>
      <c r="J32" s="7"/>
    </row>
    <row r="33" spans="1:21" x14ac:dyDescent="0.4">
      <c r="A33" s="177"/>
      <c r="B33" s="12" t="s">
        <v>7616</v>
      </c>
      <c r="C33" s="191">
        <v>45306.0625</v>
      </c>
      <c r="D33" s="191">
        <v>45306.208333333336</v>
      </c>
      <c r="E33" s="191">
        <v>45304.538888888892</v>
      </c>
      <c r="F33" s="191">
        <v>45301.527777777781</v>
      </c>
      <c r="G33" s="191">
        <v>45304.538888888892</v>
      </c>
      <c r="H33" s="191">
        <v>45304.999305555553</v>
      </c>
      <c r="I33" s="1"/>
      <c r="J33" s="7"/>
    </row>
    <row r="34" spans="1:21" x14ac:dyDescent="0.4">
      <c r="A34" s="177"/>
      <c r="B34" s="12" t="s">
        <v>7591</v>
      </c>
      <c r="C34" s="164">
        <v>330</v>
      </c>
      <c r="D34" s="164">
        <v>59</v>
      </c>
      <c r="E34" s="221">
        <v>106</v>
      </c>
      <c r="F34" s="164">
        <v>1</v>
      </c>
      <c r="G34" s="164">
        <v>1</v>
      </c>
      <c r="H34" s="164">
        <v>53</v>
      </c>
      <c r="I34" s="1">
        <f>SUM(C34:H34)</f>
        <v>550</v>
      </c>
      <c r="J34" s="7"/>
    </row>
    <row r="35" spans="1:21" x14ac:dyDescent="0.4">
      <c r="A35" s="1" t="s">
        <v>7164</v>
      </c>
      <c r="B35" s="12" t="s">
        <v>7617</v>
      </c>
      <c r="C35" s="1">
        <f t="shared" ref="C35:H35" si="0">INT((C33-C32)*24)</f>
        <v>131</v>
      </c>
      <c r="D35" s="1">
        <f t="shared" si="0"/>
        <v>134</v>
      </c>
      <c r="E35" s="1">
        <f>INT((E33-E32)*24)</f>
        <v>93</v>
      </c>
      <c r="F35" s="1">
        <f t="shared" si="0"/>
        <v>21</v>
      </c>
      <c r="G35" s="1">
        <f t="shared" si="0"/>
        <v>25</v>
      </c>
      <c r="H35" s="1">
        <f t="shared" si="0"/>
        <v>104</v>
      </c>
      <c r="I35" s="1">
        <f>SUM(C35:H35)</f>
        <v>508</v>
      </c>
      <c r="J35" s="7"/>
      <c r="K35" s="12" t="s">
        <v>7614</v>
      </c>
      <c r="L35" s="1">
        <f>I35</f>
        <v>508</v>
      </c>
    </row>
    <row r="36" spans="1:21" x14ac:dyDescent="0.4">
      <c r="A36" s="379">
        <v>45301</v>
      </c>
      <c r="B36" s="12" t="s">
        <v>7483</v>
      </c>
      <c r="C36" s="1">
        <v>0</v>
      </c>
      <c r="D36" s="1">
        <v>0</v>
      </c>
      <c r="E36" s="1">
        <v>0</v>
      </c>
      <c r="F36" s="1">
        <v>0</v>
      </c>
      <c r="G36" s="1">
        <v>0</v>
      </c>
      <c r="H36" s="1">
        <v>0</v>
      </c>
      <c r="I36" s="1">
        <f>SUM(C36:H36)</f>
        <v>0</v>
      </c>
      <c r="J36" s="7"/>
      <c r="K36" s="12" t="s">
        <v>7483</v>
      </c>
      <c r="L36" s="1">
        <f>SUMIF(B:B,K36,I:I)</f>
        <v>0</v>
      </c>
    </row>
    <row r="37" spans="1:21" x14ac:dyDescent="0.4">
      <c r="A37" s="379"/>
      <c r="B37" s="12" t="s">
        <v>7484</v>
      </c>
      <c r="C37" s="1">
        <v>0</v>
      </c>
      <c r="D37" s="1">
        <v>0</v>
      </c>
      <c r="E37" s="1">
        <v>1</v>
      </c>
      <c r="F37" s="1">
        <v>0</v>
      </c>
      <c r="G37" s="1">
        <v>0</v>
      </c>
      <c r="H37" s="1">
        <v>0</v>
      </c>
      <c r="I37" s="1">
        <f t="shared" ref="I37:I50" si="1">SUM(C37:H37)</f>
        <v>1</v>
      </c>
      <c r="J37" s="7"/>
      <c r="K37" s="12" t="s">
        <v>7484</v>
      </c>
      <c r="L37" s="1">
        <f>SUMIF(B:B,K37,I:I)</f>
        <v>2</v>
      </c>
    </row>
    <row r="38" spans="1:21" x14ac:dyDescent="0.4">
      <c r="A38" s="379"/>
      <c r="B38" s="12" t="s">
        <v>7485</v>
      </c>
      <c r="C38" s="1">
        <v>0</v>
      </c>
      <c r="D38" s="1">
        <v>0</v>
      </c>
      <c r="E38" s="1">
        <v>0</v>
      </c>
      <c r="F38" s="1">
        <v>0</v>
      </c>
      <c r="G38" s="1">
        <v>0</v>
      </c>
      <c r="H38" s="1">
        <v>0</v>
      </c>
      <c r="I38" s="1">
        <f t="shared" si="1"/>
        <v>0</v>
      </c>
      <c r="J38" s="7"/>
      <c r="K38" s="12" t="s">
        <v>7485</v>
      </c>
      <c r="L38" s="1">
        <f>SUMIF(B:B,K38,I:I)</f>
        <v>21</v>
      </c>
    </row>
    <row r="39" spans="1:21" x14ac:dyDescent="0.4">
      <c r="A39" s="379">
        <v>45302</v>
      </c>
      <c r="B39" s="12" t="s">
        <v>7483</v>
      </c>
      <c r="C39" s="1">
        <v>0</v>
      </c>
      <c r="D39" s="1">
        <v>0</v>
      </c>
      <c r="E39" s="1">
        <v>0</v>
      </c>
      <c r="F39" s="1">
        <v>0</v>
      </c>
      <c r="G39" s="1">
        <v>0</v>
      </c>
      <c r="H39" s="1">
        <v>0</v>
      </c>
      <c r="I39" s="1">
        <f t="shared" si="1"/>
        <v>0</v>
      </c>
      <c r="J39" s="7"/>
    </row>
    <row r="40" spans="1:21" x14ac:dyDescent="0.4">
      <c r="A40" s="379"/>
      <c r="B40" s="12" t="s">
        <v>7484</v>
      </c>
      <c r="C40" s="1">
        <v>0</v>
      </c>
      <c r="D40" s="1">
        <v>0</v>
      </c>
      <c r="E40" s="1">
        <v>0</v>
      </c>
      <c r="F40" s="1">
        <v>0</v>
      </c>
      <c r="G40" s="1">
        <v>0</v>
      </c>
      <c r="H40" s="1">
        <v>0</v>
      </c>
      <c r="I40" s="1">
        <f t="shared" si="1"/>
        <v>0</v>
      </c>
      <c r="J40" s="7"/>
    </row>
    <row r="41" spans="1:21" x14ac:dyDescent="0.4">
      <c r="A41" s="379"/>
      <c r="B41" s="12" t="s">
        <v>7485</v>
      </c>
      <c r="C41" s="1">
        <v>3</v>
      </c>
      <c r="D41" s="1">
        <v>2</v>
      </c>
      <c r="E41" s="1">
        <v>0</v>
      </c>
      <c r="F41" s="1">
        <v>0</v>
      </c>
      <c r="G41" s="1">
        <v>0</v>
      </c>
      <c r="H41" s="1">
        <v>0</v>
      </c>
      <c r="I41" s="1">
        <f t="shared" si="1"/>
        <v>5</v>
      </c>
      <c r="J41" s="7"/>
    </row>
    <row r="42" spans="1:21" x14ac:dyDescent="0.4">
      <c r="A42" s="379">
        <v>45303</v>
      </c>
      <c r="B42" s="12" t="s">
        <v>7483</v>
      </c>
      <c r="C42" s="1">
        <v>0</v>
      </c>
      <c r="D42" s="95">
        <v>0</v>
      </c>
      <c r="E42" s="1">
        <v>0</v>
      </c>
      <c r="F42" s="1">
        <v>0</v>
      </c>
      <c r="G42" s="1">
        <v>0</v>
      </c>
      <c r="H42" s="1">
        <v>0</v>
      </c>
      <c r="I42" s="1">
        <f t="shared" si="1"/>
        <v>0</v>
      </c>
      <c r="J42" s="7"/>
      <c r="K42" s="1" t="s">
        <v>7189</v>
      </c>
      <c r="L42" s="372" t="s">
        <v>7611</v>
      </c>
      <c r="M42" s="374"/>
      <c r="N42" s="399" t="s">
        <v>7714</v>
      </c>
      <c r="O42" s="400"/>
      <c r="P42" s="399" t="s">
        <v>7715</v>
      </c>
      <c r="Q42" s="400"/>
      <c r="R42" s="399" t="s">
        <v>7638</v>
      </c>
      <c r="S42" s="400"/>
      <c r="T42" s="399" t="s">
        <v>7673</v>
      </c>
      <c r="U42" s="400"/>
    </row>
    <row r="43" spans="1:21" x14ac:dyDescent="0.4">
      <c r="A43" s="379"/>
      <c r="B43" s="12" t="s">
        <v>7484</v>
      </c>
      <c r="C43" s="1">
        <v>0</v>
      </c>
      <c r="D43" s="95">
        <v>0</v>
      </c>
      <c r="E43" s="95">
        <v>1</v>
      </c>
      <c r="F43" s="95">
        <v>0</v>
      </c>
      <c r="G43" s="95">
        <v>0</v>
      </c>
      <c r="H43" s="95">
        <v>0</v>
      </c>
      <c r="I43" s="1">
        <f t="shared" si="1"/>
        <v>1</v>
      </c>
      <c r="J43" s="7"/>
      <c r="K43" s="95">
        <v>1</v>
      </c>
      <c r="L43" s="201" t="s">
        <v>7782</v>
      </c>
      <c r="M43" s="201" t="s">
        <v>7683</v>
      </c>
      <c r="N43" s="201" t="s">
        <v>7789</v>
      </c>
      <c r="O43" s="201" t="s">
        <v>7644</v>
      </c>
      <c r="P43" s="201" t="s">
        <v>7806</v>
      </c>
      <c r="Q43" s="201" t="s">
        <v>7762</v>
      </c>
      <c r="R43" s="225" t="s">
        <v>7764</v>
      </c>
      <c r="S43" s="222"/>
      <c r="T43" s="201"/>
      <c r="U43" s="201"/>
    </row>
    <row r="44" spans="1:21" x14ac:dyDescent="0.4">
      <c r="A44" s="379"/>
      <c r="B44" s="12" t="s">
        <v>7485</v>
      </c>
      <c r="C44" s="1">
        <v>1</v>
      </c>
      <c r="D44" s="95">
        <v>1</v>
      </c>
      <c r="E44" s="1">
        <v>3</v>
      </c>
      <c r="F44" s="1">
        <v>0</v>
      </c>
      <c r="G44" s="1">
        <v>0</v>
      </c>
      <c r="H44" s="1">
        <v>0</v>
      </c>
      <c r="I44" s="1">
        <f t="shared" si="1"/>
        <v>5</v>
      </c>
      <c r="J44" s="7"/>
      <c r="K44" s="1">
        <v>2</v>
      </c>
      <c r="L44" s="201" t="s">
        <v>7784</v>
      </c>
      <c r="M44" s="201" t="s">
        <v>7683</v>
      </c>
      <c r="N44" s="203" t="s">
        <v>7793</v>
      </c>
      <c r="O44" s="203" t="s">
        <v>7792</v>
      </c>
      <c r="P44" s="203" t="s">
        <v>7807</v>
      </c>
      <c r="Q44" s="203" t="s">
        <v>7713</v>
      </c>
      <c r="R44" s="203"/>
      <c r="S44" s="203"/>
      <c r="T44" s="201"/>
      <c r="U44" s="201"/>
    </row>
    <row r="45" spans="1:21" x14ac:dyDescent="0.4">
      <c r="A45" s="379">
        <v>45306</v>
      </c>
      <c r="B45" s="12" t="s">
        <v>7483</v>
      </c>
      <c r="C45" s="1">
        <v>0</v>
      </c>
      <c r="D45" s="95">
        <v>0</v>
      </c>
      <c r="E45" s="1">
        <v>0</v>
      </c>
      <c r="F45" s="1">
        <v>0</v>
      </c>
      <c r="G45" s="1">
        <v>0</v>
      </c>
      <c r="H45" s="1">
        <v>0</v>
      </c>
      <c r="I45" s="1">
        <f t="shared" si="1"/>
        <v>0</v>
      </c>
      <c r="J45" s="7"/>
      <c r="K45" s="95">
        <v>3</v>
      </c>
      <c r="L45" s="201" t="s">
        <v>7785</v>
      </c>
      <c r="M45" s="201" t="s">
        <v>7766</v>
      </c>
      <c r="N45" s="201" t="s">
        <v>7794</v>
      </c>
      <c r="O45" s="203" t="s">
        <v>7792</v>
      </c>
      <c r="P45" s="201" t="s">
        <v>7808</v>
      </c>
      <c r="Q45" s="201" t="s">
        <v>7799</v>
      </c>
      <c r="R45" s="222"/>
      <c r="S45" s="222"/>
      <c r="T45" s="222"/>
      <c r="U45" s="222"/>
    </row>
    <row r="46" spans="1:21" x14ac:dyDescent="0.4">
      <c r="A46" s="379"/>
      <c r="B46" s="12" t="s">
        <v>7484</v>
      </c>
      <c r="C46" s="1">
        <v>0</v>
      </c>
      <c r="D46" s="95">
        <v>0</v>
      </c>
      <c r="E46" s="95">
        <v>0</v>
      </c>
      <c r="F46" s="95">
        <v>0</v>
      </c>
      <c r="G46" s="95">
        <v>0</v>
      </c>
      <c r="H46" s="1">
        <v>0</v>
      </c>
      <c r="I46" s="1">
        <f t="shared" si="1"/>
        <v>0</v>
      </c>
      <c r="J46" s="7"/>
      <c r="K46" s="1">
        <v>4</v>
      </c>
      <c r="L46" s="201" t="s">
        <v>7786</v>
      </c>
      <c r="M46" s="201" t="s">
        <v>7713</v>
      </c>
      <c r="N46" s="201" t="s">
        <v>7795</v>
      </c>
      <c r="O46" s="203" t="s">
        <v>7792</v>
      </c>
      <c r="P46" s="203" t="s">
        <v>7809</v>
      </c>
      <c r="Q46" s="203" t="s">
        <v>7762</v>
      </c>
      <c r="R46" s="201"/>
      <c r="S46" s="201"/>
      <c r="T46" s="201"/>
      <c r="U46" s="201"/>
    </row>
    <row r="47" spans="1:21" x14ac:dyDescent="0.4">
      <c r="A47" s="379"/>
      <c r="B47" s="12" t="s">
        <v>7485</v>
      </c>
      <c r="C47" s="1">
        <v>2</v>
      </c>
      <c r="D47" s="95">
        <v>5</v>
      </c>
      <c r="E47" s="1">
        <v>4</v>
      </c>
      <c r="F47" s="1">
        <v>0</v>
      </c>
      <c r="G47" s="1">
        <v>0</v>
      </c>
      <c r="H47" s="1">
        <v>0</v>
      </c>
      <c r="I47" s="1">
        <f t="shared" si="1"/>
        <v>11</v>
      </c>
      <c r="J47" s="7"/>
      <c r="K47" s="95">
        <v>5</v>
      </c>
      <c r="L47" s="201" t="s">
        <v>7788</v>
      </c>
      <c r="M47" s="201" t="s">
        <v>7783</v>
      </c>
      <c r="N47" s="201" t="s">
        <v>7796</v>
      </c>
      <c r="O47" s="203" t="s">
        <v>7792</v>
      </c>
      <c r="P47" s="224" t="s">
        <v>7775</v>
      </c>
      <c r="Q47" s="224"/>
      <c r="R47" s="201"/>
      <c r="S47" s="201"/>
      <c r="T47" s="201"/>
      <c r="U47" s="201"/>
    </row>
    <row r="48" spans="1:21" x14ac:dyDescent="0.4">
      <c r="A48" s="379"/>
      <c r="B48" s="12" t="s">
        <v>7483</v>
      </c>
      <c r="C48" s="1"/>
      <c r="D48" s="95"/>
      <c r="E48" s="1"/>
      <c r="F48" s="1"/>
      <c r="G48" s="1"/>
      <c r="H48" s="1"/>
      <c r="I48" s="1">
        <f t="shared" si="1"/>
        <v>0</v>
      </c>
      <c r="J48" s="7"/>
      <c r="K48" s="1">
        <v>6</v>
      </c>
      <c r="L48" s="201" t="s">
        <v>7787</v>
      </c>
      <c r="M48" s="201" t="s">
        <v>7783</v>
      </c>
      <c r="N48" s="201" t="s">
        <v>7797</v>
      </c>
      <c r="O48" s="203" t="s">
        <v>7792</v>
      </c>
      <c r="P48" s="201" t="s">
        <v>7800</v>
      </c>
      <c r="Q48" s="201" t="s">
        <v>7801</v>
      </c>
      <c r="R48" s="201"/>
      <c r="S48" s="201"/>
      <c r="T48" s="201"/>
      <c r="U48" s="201"/>
    </row>
    <row r="49" spans="1:21" x14ac:dyDescent="0.4">
      <c r="A49" s="379"/>
      <c r="B49" s="12" t="s">
        <v>7484</v>
      </c>
      <c r="C49" s="1"/>
      <c r="D49" s="95"/>
      <c r="E49" s="1"/>
      <c r="F49" s="95"/>
      <c r="G49" s="95"/>
      <c r="H49" s="95"/>
      <c r="I49" s="1">
        <f t="shared" si="1"/>
        <v>0</v>
      </c>
      <c r="J49" s="7"/>
      <c r="K49" s="95">
        <v>7</v>
      </c>
      <c r="L49" s="201"/>
      <c r="M49" s="201"/>
      <c r="N49" s="201" t="s">
        <v>7798</v>
      </c>
      <c r="O49" s="203" t="s">
        <v>7792</v>
      </c>
      <c r="P49" s="201" t="s">
        <v>7802</v>
      </c>
      <c r="Q49" s="201" t="s">
        <v>7801</v>
      </c>
      <c r="R49" s="201"/>
      <c r="S49" s="201"/>
      <c r="T49" s="201"/>
      <c r="U49" s="201"/>
    </row>
    <row r="50" spans="1:21" x14ac:dyDescent="0.4">
      <c r="A50" s="379"/>
      <c r="B50" s="12" t="s">
        <v>7485</v>
      </c>
      <c r="C50" s="1"/>
      <c r="D50" s="95"/>
      <c r="E50" s="1"/>
      <c r="F50" s="1"/>
      <c r="G50" s="1"/>
      <c r="H50" s="1"/>
      <c r="I50" s="1">
        <f t="shared" si="1"/>
        <v>0</v>
      </c>
      <c r="J50" s="7"/>
      <c r="K50" s="1">
        <v>8</v>
      </c>
      <c r="L50" s="201"/>
      <c r="M50" s="201"/>
      <c r="N50" s="201" t="s">
        <v>7791</v>
      </c>
      <c r="O50" s="203" t="s">
        <v>7792</v>
      </c>
      <c r="P50" s="201" t="s">
        <v>7803</v>
      </c>
      <c r="Q50" s="201" t="s">
        <v>7801</v>
      </c>
      <c r="R50" s="201"/>
      <c r="S50" s="201"/>
      <c r="T50" s="201"/>
      <c r="U50" s="201"/>
    </row>
    <row r="51" spans="1:21" x14ac:dyDescent="0.4">
      <c r="A51" s="227"/>
      <c r="C51" s="7"/>
      <c r="D51" s="228"/>
      <c r="E51" s="7"/>
      <c r="F51" s="7"/>
      <c r="G51" s="7"/>
      <c r="H51" s="7"/>
      <c r="I51" s="7"/>
      <c r="J51" s="7"/>
      <c r="K51" s="95">
        <v>9</v>
      </c>
      <c r="L51" s="201"/>
      <c r="M51" s="201"/>
      <c r="N51" s="201"/>
      <c r="O51" s="201"/>
      <c r="P51" s="201" t="s">
        <v>7811</v>
      </c>
      <c r="Q51" s="201" t="s">
        <v>7620</v>
      </c>
      <c r="R51" s="201"/>
      <c r="S51" s="201"/>
      <c r="T51" s="201"/>
      <c r="U51" s="201"/>
    </row>
    <row r="52" spans="1:21" x14ac:dyDescent="0.4">
      <c r="A52" s="227"/>
      <c r="C52" s="7"/>
      <c r="D52" s="228"/>
      <c r="E52" s="7"/>
      <c r="F52" s="7"/>
      <c r="G52" s="7"/>
      <c r="H52" s="7"/>
      <c r="I52" s="7"/>
      <c r="J52" s="7"/>
      <c r="K52" s="1">
        <v>10</v>
      </c>
      <c r="L52" s="201"/>
      <c r="M52" s="201"/>
      <c r="N52" s="201"/>
      <c r="O52" s="201"/>
      <c r="P52" s="201"/>
      <c r="Q52" s="201"/>
      <c r="R52" s="201"/>
      <c r="S52" s="201"/>
      <c r="T52" s="201"/>
      <c r="U52" s="201"/>
    </row>
    <row r="53" spans="1:21" x14ac:dyDescent="0.4">
      <c r="A53" s="227"/>
      <c r="C53" s="7"/>
      <c r="D53" s="228"/>
      <c r="E53" s="7"/>
      <c r="F53" s="7"/>
      <c r="G53" s="7"/>
      <c r="H53" s="7"/>
      <c r="I53" s="7"/>
      <c r="J53" s="7"/>
      <c r="K53" s="95">
        <v>11</v>
      </c>
      <c r="L53" s="201"/>
      <c r="M53" s="201"/>
      <c r="N53" s="201"/>
      <c r="O53" s="201"/>
      <c r="P53" s="201"/>
      <c r="Q53" s="201"/>
      <c r="R53" s="201"/>
      <c r="S53" s="201"/>
      <c r="T53" s="201"/>
      <c r="U53" s="201"/>
    </row>
    <row r="54" spans="1:21" x14ac:dyDescent="0.4">
      <c r="A54" s="227"/>
      <c r="C54" s="7"/>
      <c r="D54" s="228"/>
      <c r="E54" s="7"/>
      <c r="F54" s="7"/>
      <c r="G54" s="7"/>
      <c r="H54" s="7"/>
      <c r="I54" s="7"/>
      <c r="J54" s="7"/>
      <c r="L54" s="229"/>
      <c r="M54" s="229"/>
      <c r="N54" s="229"/>
      <c r="O54" s="229"/>
      <c r="P54" s="229"/>
      <c r="Q54" s="229"/>
      <c r="R54" s="229"/>
      <c r="S54" s="229"/>
      <c r="T54" s="229"/>
    </row>
    <row r="55" spans="1:21" x14ac:dyDescent="0.4">
      <c r="A55" s="227"/>
      <c r="C55" s="7"/>
      <c r="D55" s="228"/>
      <c r="E55" s="7"/>
      <c r="F55" s="7"/>
      <c r="G55" s="7"/>
      <c r="H55" s="7"/>
      <c r="I55" s="7"/>
      <c r="J55" s="7"/>
      <c r="K55" s="12" t="s">
        <v>7778</v>
      </c>
      <c r="L55" s="71">
        <f>COUNTIF($L$43:$U$53,K55)</f>
        <v>3</v>
      </c>
      <c r="M55" s="229"/>
      <c r="N55" s="230"/>
      <c r="O55" s="230"/>
      <c r="P55" s="229"/>
      <c r="Q55" s="229"/>
      <c r="R55" s="229"/>
      <c r="S55" s="229"/>
      <c r="T55" s="229"/>
    </row>
    <row r="56" spans="1:21" x14ac:dyDescent="0.4">
      <c r="A56" s="227"/>
      <c r="C56" s="7"/>
      <c r="D56" s="228"/>
      <c r="E56" s="7"/>
      <c r="F56" s="7"/>
      <c r="G56" s="7"/>
      <c r="H56" s="7"/>
      <c r="I56" s="7"/>
      <c r="J56" s="7"/>
      <c r="K56" s="12" t="s">
        <v>7776</v>
      </c>
      <c r="L56" s="71">
        <f t="shared" ref="L56:L66" si="2">COUNTIF($L$43:$U$53,K56)</f>
        <v>7</v>
      </c>
      <c r="M56" s="229"/>
      <c r="N56" s="229"/>
      <c r="O56" s="229"/>
      <c r="P56" s="229"/>
      <c r="Q56" s="229"/>
      <c r="R56" s="229"/>
      <c r="S56" s="229"/>
      <c r="T56" s="229"/>
    </row>
    <row r="57" spans="1:21" x14ac:dyDescent="0.4">
      <c r="K57" s="12" t="s">
        <v>7772</v>
      </c>
      <c r="L57" s="71">
        <f t="shared" si="2"/>
        <v>1</v>
      </c>
    </row>
    <row r="58" spans="1:21" x14ac:dyDescent="0.4">
      <c r="A58" s="12" t="s">
        <v>7654</v>
      </c>
      <c r="B58" s="219">
        <v>45303.311111111114</v>
      </c>
      <c r="K58" s="12" t="s">
        <v>7765</v>
      </c>
      <c r="L58" s="71">
        <f t="shared" si="2"/>
        <v>1</v>
      </c>
    </row>
    <row r="59" spans="1:21" x14ac:dyDescent="0.4">
      <c r="A59" s="12" t="s">
        <v>7655</v>
      </c>
      <c r="B59" s="220">
        <v>0.48402777777777778</v>
      </c>
      <c r="K59" s="12" t="s">
        <v>7761</v>
      </c>
      <c r="L59" s="71">
        <f t="shared" si="2"/>
        <v>2</v>
      </c>
    </row>
    <row r="60" spans="1:21" x14ac:dyDescent="0.4">
      <c r="A60" s="12" t="s">
        <v>7656</v>
      </c>
      <c r="B60" s="219">
        <f>B58-B59</f>
        <v>45302.827083333337</v>
      </c>
      <c r="K60" s="12" t="s">
        <v>7746</v>
      </c>
      <c r="L60" s="71">
        <f t="shared" si="2"/>
        <v>0</v>
      </c>
    </row>
    <row r="61" spans="1:21" x14ac:dyDescent="0.4">
      <c r="K61" s="12" t="s">
        <v>7725</v>
      </c>
      <c r="L61" s="71">
        <f t="shared" si="2"/>
        <v>0</v>
      </c>
    </row>
    <row r="62" spans="1:21" x14ac:dyDescent="0.4">
      <c r="K62" s="12" t="s">
        <v>7712</v>
      </c>
      <c r="L62" s="71">
        <f t="shared" si="2"/>
        <v>2</v>
      </c>
    </row>
    <row r="63" spans="1:21" x14ac:dyDescent="0.4">
      <c r="K63" s="12" t="s">
        <v>7783</v>
      </c>
      <c r="L63" s="71">
        <f t="shared" si="2"/>
        <v>4</v>
      </c>
    </row>
    <row r="64" spans="1:21" x14ac:dyDescent="0.4">
      <c r="K64" s="12" t="s">
        <v>7804</v>
      </c>
      <c r="L64" s="71">
        <f t="shared" si="2"/>
        <v>1</v>
      </c>
    </row>
    <row r="65" spans="11:12" x14ac:dyDescent="0.4">
      <c r="K65" s="12" t="s">
        <v>7805</v>
      </c>
      <c r="L65" s="71">
        <f t="shared" si="2"/>
        <v>0</v>
      </c>
    </row>
    <row r="66" spans="11:12" x14ac:dyDescent="0.4">
      <c r="K66" s="12" t="s">
        <v>7790</v>
      </c>
      <c r="L66" s="71">
        <f t="shared" si="2"/>
        <v>1</v>
      </c>
    </row>
  </sheetData>
  <mergeCells count="55">
    <mergeCell ref="T42:U42"/>
    <mergeCell ref="A45:A47"/>
    <mergeCell ref="A48:A50"/>
    <mergeCell ref="L42:M42"/>
    <mergeCell ref="N42:O42"/>
    <mergeCell ref="P42:Q42"/>
    <mergeCell ref="R42:S42"/>
    <mergeCell ref="A42:A44"/>
    <mergeCell ref="B27:F27"/>
    <mergeCell ref="A29:B29"/>
    <mergeCell ref="C29:F29"/>
    <mergeCell ref="A36:A38"/>
    <mergeCell ref="A39:A41"/>
    <mergeCell ref="C26:F26"/>
    <mergeCell ref="E17:F17"/>
    <mergeCell ref="C18:D18"/>
    <mergeCell ref="E18:F18"/>
    <mergeCell ref="C19:F19"/>
    <mergeCell ref="E23:F23"/>
    <mergeCell ref="C24:D24"/>
    <mergeCell ref="E24:F24"/>
    <mergeCell ref="C25:D25"/>
    <mergeCell ref="E25:F25"/>
    <mergeCell ref="A20:A25"/>
    <mergeCell ref="C20:F20"/>
    <mergeCell ref="C21:F21"/>
    <mergeCell ref="C22:F22"/>
    <mergeCell ref="B23:B25"/>
    <mergeCell ref="C23:D23"/>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9:F9"/>
    <mergeCell ref="C10:D10"/>
    <mergeCell ref="E10:F10"/>
    <mergeCell ref="C11:D11"/>
    <mergeCell ref="B1:F1"/>
    <mergeCell ref="B2:F2"/>
    <mergeCell ref="B3:F3"/>
    <mergeCell ref="B4:F4"/>
    <mergeCell ref="B5:C5"/>
    <mergeCell ref="E5:F5"/>
    <mergeCell ref="E11:F11"/>
  </mergeCells>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A4F8-ED8E-4515-81D8-081772801D59}">
  <dimension ref="A1:V67"/>
  <sheetViews>
    <sheetView workbookViewId="0">
      <selection activeCell="E5" sqref="E5:F5"/>
    </sheetView>
  </sheetViews>
  <sheetFormatPr defaultRowHeight="17" x14ac:dyDescent="0.4"/>
  <cols>
    <col min="1" max="1" width="11.6328125" customWidth="1"/>
    <col min="2" max="2" width="15.90625" bestFit="1" customWidth="1"/>
    <col min="3" max="3" width="11" bestFit="1" customWidth="1"/>
    <col min="4" max="4" width="11.54296875" customWidth="1"/>
    <col min="5" max="5" width="11.90625" customWidth="1"/>
    <col min="6" max="6" width="15.08984375" customWidth="1"/>
    <col min="7" max="7" width="13.54296875" customWidth="1"/>
    <col min="8" max="8" width="12" customWidth="1"/>
    <col min="9" max="10" width="9" customWidth="1"/>
    <col min="11" max="11" width="11.453125" customWidth="1"/>
    <col min="12" max="12" width="12.1796875" customWidth="1"/>
    <col min="13" max="13" width="10.36328125" customWidth="1"/>
    <col min="14" max="14" width="10.90625" customWidth="1"/>
    <col min="15" max="15" width="10.54296875" customWidth="1"/>
    <col min="16" max="17" width="10" customWidth="1"/>
    <col min="18" max="19" width="11.08984375" customWidth="1"/>
    <col min="20" max="20" width="9.453125" customWidth="1"/>
  </cols>
  <sheetData>
    <row r="1" spans="1:8" x14ac:dyDescent="0.4">
      <c r="A1" s="11" t="s">
        <v>7581</v>
      </c>
      <c r="B1" s="375" t="s">
        <v>7813</v>
      </c>
      <c r="C1" s="375"/>
      <c r="D1" s="375"/>
      <c r="E1" s="375"/>
      <c r="F1" s="375"/>
      <c r="G1" s="7"/>
      <c r="H1" s="7"/>
    </row>
    <row r="2" spans="1:8" x14ac:dyDescent="0.4">
      <c r="A2" s="11" t="s">
        <v>7582</v>
      </c>
      <c r="B2" s="375" t="s">
        <v>7814</v>
      </c>
      <c r="C2" s="375"/>
      <c r="D2" s="375"/>
      <c r="E2" s="375"/>
      <c r="F2" s="375"/>
      <c r="G2" s="7"/>
      <c r="H2" s="7"/>
    </row>
    <row r="3" spans="1:8" x14ac:dyDescent="0.4">
      <c r="A3" s="11" t="s">
        <v>7583</v>
      </c>
      <c r="B3" s="375" t="s">
        <v>7815</v>
      </c>
      <c r="C3" s="375"/>
      <c r="D3" s="375"/>
      <c r="E3" s="375"/>
      <c r="F3" s="375"/>
      <c r="G3" s="7"/>
      <c r="H3" s="7"/>
    </row>
    <row r="4" spans="1:8" x14ac:dyDescent="0.4">
      <c r="A4" s="11" t="s">
        <v>7584</v>
      </c>
      <c r="B4" s="375" t="s">
        <v>7585</v>
      </c>
      <c r="C4" s="375"/>
      <c r="D4" s="375"/>
      <c r="E4" s="375"/>
      <c r="F4" s="375"/>
      <c r="G4" s="7"/>
      <c r="H4" s="7"/>
    </row>
    <row r="5" spans="1:8" x14ac:dyDescent="0.4">
      <c r="A5" s="11" t="s">
        <v>7586</v>
      </c>
      <c r="B5" s="384">
        <f>MIN(C33:H33)</f>
        <v>45308.493055555555</v>
      </c>
      <c r="C5" s="374"/>
      <c r="D5" s="189" t="s">
        <v>7587</v>
      </c>
      <c r="E5" s="384">
        <f>MAX(C34:H34)</f>
        <v>45314.375</v>
      </c>
      <c r="F5" s="374"/>
      <c r="G5" s="7"/>
      <c r="H5" s="7"/>
    </row>
    <row r="6" spans="1:8" ht="53" customHeight="1" x14ac:dyDescent="0.4">
      <c r="A6" s="394" t="s">
        <v>7816</v>
      </c>
      <c r="B6" s="11" t="s">
        <v>7589</v>
      </c>
      <c r="C6" s="397" t="s">
        <v>7664</v>
      </c>
      <c r="D6" s="398"/>
      <c r="E6" s="398"/>
      <c r="F6" s="377"/>
      <c r="G6" s="10"/>
      <c r="H6" s="10"/>
    </row>
    <row r="7" spans="1:8" x14ac:dyDescent="0.4">
      <c r="A7" s="395"/>
      <c r="B7" s="11" t="s">
        <v>7590</v>
      </c>
      <c r="C7" s="388" t="s">
        <v>7490</v>
      </c>
      <c r="D7" s="390"/>
      <c r="E7" s="390"/>
      <c r="F7" s="389"/>
      <c r="G7" s="73"/>
      <c r="H7" s="73"/>
    </row>
    <row r="8" spans="1:8" x14ac:dyDescent="0.4">
      <c r="A8" s="395"/>
      <c r="B8" s="11" t="s">
        <v>7591</v>
      </c>
      <c r="C8" s="388" t="s">
        <v>7845</v>
      </c>
      <c r="D8" s="390"/>
      <c r="E8" s="390"/>
      <c r="F8" s="389"/>
      <c r="G8" s="73"/>
      <c r="H8" s="73"/>
    </row>
    <row r="9" spans="1:8" ht="17" customHeight="1" x14ac:dyDescent="0.4">
      <c r="A9" s="395"/>
      <c r="B9" s="380" t="s">
        <v>7593</v>
      </c>
      <c r="C9" s="388" t="s">
        <v>7594</v>
      </c>
      <c r="D9" s="389"/>
      <c r="E9" s="388" t="s">
        <v>7595</v>
      </c>
      <c r="F9" s="389"/>
      <c r="G9" s="73"/>
      <c r="H9" s="73"/>
    </row>
    <row r="10" spans="1:8" x14ac:dyDescent="0.4">
      <c r="A10" s="395"/>
      <c r="B10" s="380"/>
      <c r="C10" s="388" t="s">
        <v>7596</v>
      </c>
      <c r="D10" s="389"/>
      <c r="E10" s="388" t="s">
        <v>7597</v>
      </c>
      <c r="F10" s="389"/>
      <c r="G10" s="73"/>
      <c r="H10" s="73"/>
    </row>
    <row r="11" spans="1:8" x14ac:dyDescent="0.4">
      <c r="A11" s="395"/>
      <c r="B11" s="380"/>
      <c r="C11" s="388" t="s">
        <v>7598</v>
      </c>
      <c r="D11" s="389"/>
      <c r="E11" s="388" t="s">
        <v>7599</v>
      </c>
      <c r="F11" s="389"/>
      <c r="G11" s="73"/>
      <c r="H11" s="73"/>
    </row>
    <row r="12" spans="1:8" x14ac:dyDescent="0.4">
      <c r="A12" s="396"/>
      <c r="B12" s="184" t="s">
        <v>7600</v>
      </c>
      <c r="C12" s="388" t="s">
        <v>7601</v>
      </c>
      <c r="D12" s="390"/>
      <c r="E12" s="390"/>
      <c r="F12" s="389"/>
      <c r="G12" s="73"/>
      <c r="H12" s="73"/>
    </row>
    <row r="13" spans="1:8" ht="34.5" customHeight="1" x14ac:dyDescent="0.4">
      <c r="A13" s="394" t="s">
        <v>7602</v>
      </c>
      <c r="B13" s="11" t="s">
        <v>7589</v>
      </c>
      <c r="C13" s="401" t="s">
        <v>7669</v>
      </c>
      <c r="D13" s="392"/>
      <c r="E13" s="392"/>
      <c r="F13" s="393"/>
      <c r="G13" s="217"/>
      <c r="H13" s="217"/>
    </row>
    <row r="14" spans="1:8" x14ac:dyDescent="0.4">
      <c r="A14" s="395"/>
      <c r="B14" s="11" t="s">
        <v>7590</v>
      </c>
      <c r="C14" s="388" t="s">
        <v>7604</v>
      </c>
      <c r="D14" s="390"/>
      <c r="E14" s="390"/>
      <c r="F14" s="389"/>
      <c r="G14" s="73"/>
      <c r="H14" s="73"/>
    </row>
    <row r="15" spans="1:8" x14ac:dyDescent="0.4">
      <c r="A15" s="395"/>
      <c r="B15" s="11" t="s">
        <v>7591</v>
      </c>
      <c r="C15" s="388" t="s">
        <v>7605</v>
      </c>
      <c r="D15" s="390"/>
      <c r="E15" s="390"/>
      <c r="F15" s="389"/>
      <c r="G15" s="73"/>
      <c r="H15" s="73"/>
    </row>
    <row r="16" spans="1:8" ht="17" customHeight="1" x14ac:dyDescent="0.4">
      <c r="A16" s="395"/>
      <c r="B16" s="380" t="s">
        <v>7593</v>
      </c>
      <c r="C16" s="388" t="s">
        <v>7594</v>
      </c>
      <c r="D16" s="389"/>
      <c r="E16" s="388" t="s">
        <v>7606</v>
      </c>
      <c r="F16" s="389"/>
      <c r="G16" s="73"/>
      <c r="H16" s="73"/>
    </row>
    <row r="17" spans="1:10" x14ac:dyDescent="0.4">
      <c r="A17" s="395"/>
      <c r="B17" s="380"/>
      <c r="C17" s="388" t="s">
        <v>7596</v>
      </c>
      <c r="D17" s="389"/>
      <c r="E17" s="388" t="s">
        <v>7607</v>
      </c>
      <c r="F17" s="389"/>
      <c r="G17" s="73"/>
      <c r="H17" s="73"/>
    </row>
    <row r="18" spans="1:10" x14ac:dyDescent="0.4">
      <c r="A18" s="396"/>
      <c r="B18" s="380"/>
      <c r="C18" s="388" t="s">
        <v>7598</v>
      </c>
      <c r="D18" s="389"/>
      <c r="E18" s="388" t="s">
        <v>7599</v>
      </c>
      <c r="F18" s="389"/>
      <c r="G18" s="73"/>
      <c r="H18" s="73"/>
    </row>
    <row r="19" spans="1:10" x14ac:dyDescent="0.4">
      <c r="A19" s="184" t="s">
        <v>7600</v>
      </c>
      <c r="B19" s="184" t="s">
        <v>7600</v>
      </c>
      <c r="C19" s="388" t="s">
        <v>7608</v>
      </c>
      <c r="D19" s="390"/>
      <c r="E19" s="390"/>
      <c r="F19" s="389"/>
      <c r="G19" s="73"/>
      <c r="H19" s="73"/>
    </row>
    <row r="20" spans="1:10" x14ac:dyDescent="0.4">
      <c r="A20" s="394" t="s">
        <v>7634</v>
      </c>
      <c r="B20" s="11" t="s">
        <v>7589</v>
      </c>
      <c r="C20" s="391" t="s">
        <v>7635</v>
      </c>
      <c r="D20" s="392"/>
      <c r="E20" s="392"/>
      <c r="F20" s="393"/>
      <c r="G20" s="217"/>
      <c r="H20" s="217"/>
    </row>
    <row r="21" spans="1:10" x14ac:dyDescent="0.4">
      <c r="A21" s="395"/>
      <c r="B21" s="11" t="s">
        <v>7590</v>
      </c>
      <c r="C21" s="388" t="s">
        <v>7636</v>
      </c>
      <c r="D21" s="390"/>
      <c r="E21" s="390"/>
      <c r="F21" s="389"/>
      <c r="G21" s="73"/>
      <c r="H21" s="73"/>
    </row>
    <row r="22" spans="1:10" x14ac:dyDescent="0.4">
      <c r="A22" s="395"/>
      <c r="B22" s="11" t="s">
        <v>7591</v>
      </c>
      <c r="C22" s="388" t="s">
        <v>7846</v>
      </c>
      <c r="D22" s="390"/>
      <c r="E22" s="390"/>
      <c r="F22" s="389"/>
      <c r="G22" s="73"/>
      <c r="H22" s="73"/>
    </row>
    <row r="23" spans="1:10" x14ac:dyDescent="0.4">
      <c r="A23" s="395"/>
      <c r="B23" s="380" t="s">
        <v>7593</v>
      </c>
      <c r="C23" s="388" t="s">
        <v>7594</v>
      </c>
      <c r="D23" s="389"/>
      <c r="E23" s="388" t="s">
        <v>7640</v>
      </c>
      <c r="F23" s="389"/>
      <c r="G23" s="73"/>
      <c r="H23" s="73"/>
    </row>
    <row r="24" spans="1:10" x14ac:dyDescent="0.4">
      <c r="A24" s="395"/>
      <c r="B24" s="380"/>
      <c r="C24" s="388" t="s">
        <v>7596</v>
      </c>
      <c r="D24" s="389"/>
      <c r="E24" s="388" t="s">
        <v>7641</v>
      </c>
      <c r="F24" s="389"/>
      <c r="G24" s="73"/>
      <c r="H24" s="73"/>
    </row>
    <row r="25" spans="1:10" x14ac:dyDescent="0.4">
      <c r="A25" s="396"/>
      <c r="B25" s="380"/>
      <c r="C25" s="388" t="s">
        <v>7598</v>
      </c>
      <c r="D25" s="389"/>
      <c r="E25" s="388" t="s">
        <v>7642</v>
      </c>
      <c r="F25" s="389"/>
      <c r="G25" s="73"/>
      <c r="H25" s="73"/>
    </row>
    <row r="26" spans="1:10" x14ac:dyDescent="0.4">
      <c r="A26" s="184" t="s">
        <v>7600</v>
      </c>
      <c r="B26" s="184" t="s">
        <v>7600</v>
      </c>
      <c r="C26" s="388" t="s">
        <v>7643</v>
      </c>
      <c r="D26" s="390"/>
      <c r="E26" s="390"/>
      <c r="F26" s="389"/>
      <c r="G26" s="73"/>
      <c r="H26" s="73"/>
    </row>
    <row r="27" spans="1:10" x14ac:dyDescent="0.4">
      <c r="A27" s="184" t="s">
        <v>7609</v>
      </c>
      <c r="B27" s="385" t="s">
        <v>7610</v>
      </c>
      <c r="C27" s="386"/>
      <c r="D27" s="386"/>
      <c r="E27" s="386"/>
      <c r="F27" s="387"/>
      <c r="G27" s="218"/>
      <c r="H27" s="218"/>
    </row>
    <row r="28" spans="1:10" x14ac:dyDescent="0.4">
      <c r="A28" s="11" t="s">
        <v>7704</v>
      </c>
      <c r="B28" s="14" t="s">
        <v>7705</v>
      </c>
      <c r="C28" s="14" t="s">
        <v>7706</v>
      </c>
      <c r="D28" s="14" t="s">
        <v>7707</v>
      </c>
      <c r="E28" s="14" t="s">
        <v>7708</v>
      </c>
      <c r="F28" s="14"/>
      <c r="G28" s="10"/>
      <c r="H28" s="218"/>
    </row>
    <row r="29" spans="1:10" x14ac:dyDescent="0.4">
      <c r="A29" s="399" t="s">
        <v>7717</v>
      </c>
      <c r="B29" s="400"/>
      <c r="C29" s="372" t="s">
        <v>7812</v>
      </c>
      <c r="D29" s="373"/>
      <c r="E29" s="373"/>
      <c r="F29" s="374"/>
      <c r="G29" s="7"/>
      <c r="H29" s="218"/>
    </row>
    <row r="30" spans="1:10" x14ac:dyDescent="0.4">
      <c r="A30" s="399" t="s">
        <v>7821</v>
      </c>
      <c r="B30" s="400"/>
      <c r="C30" s="372" t="s">
        <v>7822</v>
      </c>
      <c r="D30" s="373"/>
      <c r="E30" s="373"/>
      <c r="F30" s="374"/>
      <c r="G30" s="7"/>
      <c r="H30" s="218"/>
    </row>
    <row r="31" spans="1:10" x14ac:dyDescent="0.4">
      <c r="A31" s="8"/>
      <c r="B31" s="218"/>
      <c r="C31" s="218"/>
      <c r="D31" s="218"/>
      <c r="E31" s="218"/>
      <c r="F31" s="218"/>
      <c r="G31" s="218"/>
      <c r="H31" s="218"/>
    </row>
    <row r="32" spans="1:10" x14ac:dyDescent="0.4">
      <c r="A32" s="88"/>
      <c r="B32" s="12"/>
      <c r="C32" s="1" t="s">
        <v>7611</v>
      </c>
      <c r="D32" s="1" t="s">
        <v>7678</v>
      </c>
      <c r="E32" s="1" t="s">
        <v>7679</v>
      </c>
      <c r="F32" s="1" t="s">
        <v>7638</v>
      </c>
      <c r="G32" s="1" t="s">
        <v>7638</v>
      </c>
      <c r="H32" s="1" t="s">
        <v>7674</v>
      </c>
      <c r="I32" s="1" t="s">
        <v>7614</v>
      </c>
      <c r="J32" s="7"/>
    </row>
    <row r="33" spans="1:22" x14ac:dyDescent="0.4">
      <c r="A33" s="177"/>
      <c r="B33" s="12" t="s">
        <v>7615</v>
      </c>
      <c r="C33" s="191">
        <v>45308.493055555555</v>
      </c>
      <c r="D33" s="191">
        <v>45308.579861111109</v>
      </c>
      <c r="E33" s="191">
        <v>45308.67291666667</v>
      </c>
      <c r="F33" s="191">
        <v>45308.580555555556</v>
      </c>
      <c r="G33" s="191">
        <v>45309.48541666667</v>
      </c>
      <c r="H33" s="191">
        <v>45308.634027777778</v>
      </c>
      <c r="I33" s="1"/>
      <c r="J33" s="7"/>
    </row>
    <row r="34" spans="1:22" x14ac:dyDescent="0.4">
      <c r="A34" s="177"/>
      <c r="B34" s="12" t="s">
        <v>7616</v>
      </c>
      <c r="C34" s="191">
        <v>45313.708333333336</v>
      </c>
      <c r="D34" s="191">
        <v>45314.359722222223</v>
      </c>
      <c r="E34" s="191">
        <v>45314.344444444447</v>
      </c>
      <c r="F34" s="191">
        <v>45309.34375</v>
      </c>
      <c r="G34" s="191">
        <v>45314.375</v>
      </c>
      <c r="H34" s="191">
        <v>45313.370833333334</v>
      </c>
      <c r="I34" s="1"/>
      <c r="J34" s="7"/>
    </row>
    <row r="35" spans="1:22" x14ac:dyDescent="0.4">
      <c r="A35" s="177"/>
      <c r="B35" s="12" t="s">
        <v>7591</v>
      </c>
      <c r="C35" s="164">
        <v>330</v>
      </c>
      <c r="D35" s="164">
        <v>75</v>
      </c>
      <c r="E35" s="221">
        <v>175</v>
      </c>
      <c r="F35" s="164">
        <v>1</v>
      </c>
      <c r="G35" s="164">
        <v>12</v>
      </c>
      <c r="H35" s="164">
        <v>56</v>
      </c>
      <c r="I35" s="1">
        <f t="shared" ref="I35:I51" si="0">SUM(C35:H35)</f>
        <v>649</v>
      </c>
      <c r="J35" s="7"/>
    </row>
    <row r="36" spans="1:22" x14ac:dyDescent="0.4">
      <c r="A36" s="1" t="s">
        <v>7164</v>
      </c>
      <c r="B36" s="12" t="s">
        <v>7617</v>
      </c>
      <c r="C36" s="1">
        <f t="shared" ref="C36:H36" si="1">INT((C34-C33)*24)</f>
        <v>125</v>
      </c>
      <c r="D36" s="1">
        <f t="shared" si="1"/>
        <v>138</v>
      </c>
      <c r="E36" s="1">
        <f>INT((E34-E33)*24)</f>
        <v>136</v>
      </c>
      <c r="F36" s="1">
        <f t="shared" si="1"/>
        <v>18</v>
      </c>
      <c r="G36" s="1">
        <f>INT((G34-G33)*24)</f>
        <v>117</v>
      </c>
      <c r="H36" s="1">
        <f t="shared" si="1"/>
        <v>113</v>
      </c>
      <c r="I36" s="1">
        <f t="shared" si="0"/>
        <v>647</v>
      </c>
      <c r="J36" s="7"/>
      <c r="K36" s="12" t="s">
        <v>7614</v>
      </c>
      <c r="L36" s="1">
        <f>I36</f>
        <v>647</v>
      </c>
    </row>
    <row r="37" spans="1:22" x14ac:dyDescent="0.4">
      <c r="A37" s="379">
        <v>45309</v>
      </c>
      <c r="B37" s="12" t="s">
        <v>7483</v>
      </c>
      <c r="C37" s="1">
        <v>0</v>
      </c>
      <c r="D37" s="1">
        <v>0</v>
      </c>
      <c r="E37" s="1">
        <v>0</v>
      </c>
      <c r="F37" s="1">
        <v>0</v>
      </c>
      <c r="G37" s="1">
        <v>0</v>
      </c>
      <c r="H37" s="1">
        <v>0</v>
      </c>
      <c r="I37" s="1">
        <f t="shared" si="0"/>
        <v>0</v>
      </c>
      <c r="J37" s="7"/>
      <c r="K37" s="12" t="s">
        <v>7483</v>
      </c>
      <c r="L37" s="1">
        <f>SUMIF(B:B,K37,I:I)</f>
        <v>0</v>
      </c>
    </row>
    <row r="38" spans="1:22" x14ac:dyDescent="0.4">
      <c r="A38" s="379"/>
      <c r="B38" s="12" t="s">
        <v>7484</v>
      </c>
      <c r="C38" s="1">
        <v>0</v>
      </c>
      <c r="D38" s="1">
        <v>0</v>
      </c>
      <c r="E38" s="1">
        <v>0</v>
      </c>
      <c r="F38" s="1">
        <v>0</v>
      </c>
      <c r="G38" s="1">
        <v>0</v>
      </c>
      <c r="H38" s="1">
        <v>0</v>
      </c>
      <c r="I38" s="1">
        <f t="shared" si="0"/>
        <v>0</v>
      </c>
      <c r="J38" s="7"/>
      <c r="K38" s="12" t="s">
        <v>7484</v>
      </c>
      <c r="L38" s="1">
        <f>SUMIF(B:B,K38,I:I)</f>
        <v>0</v>
      </c>
    </row>
    <row r="39" spans="1:22" x14ac:dyDescent="0.4">
      <c r="A39" s="379"/>
      <c r="B39" s="12" t="s">
        <v>7485</v>
      </c>
      <c r="C39" s="1">
        <v>0</v>
      </c>
      <c r="D39" s="1">
        <v>0</v>
      </c>
      <c r="E39" s="1">
        <v>1</v>
      </c>
      <c r="F39" s="1">
        <v>0</v>
      </c>
      <c r="G39" s="1">
        <v>0</v>
      </c>
      <c r="H39" s="1">
        <v>0</v>
      </c>
      <c r="I39" s="1">
        <f t="shared" si="0"/>
        <v>1</v>
      </c>
      <c r="J39" s="7"/>
      <c r="K39" s="12" t="s">
        <v>7485</v>
      </c>
      <c r="L39" s="1">
        <f>SUMIF(B:B,K39,I:I)</f>
        <v>11</v>
      </c>
    </row>
    <row r="40" spans="1:22" x14ac:dyDescent="0.4">
      <c r="A40" s="379">
        <v>45310</v>
      </c>
      <c r="B40" s="12" t="s">
        <v>7483</v>
      </c>
      <c r="C40" s="1">
        <v>0</v>
      </c>
      <c r="D40" s="1">
        <v>0</v>
      </c>
      <c r="E40" s="1">
        <v>0</v>
      </c>
      <c r="F40" s="1">
        <v>0</v>
      </c>
      <c r="G40" s="1">
        <v>0</v>
      </c>
      <c r="H40" s="1">
        <v>0</v>
      </c>
      <c r="I40" s="1">
        <f t="shared" si="0"/>
        <v>0</v>
      </c>
      <c r="J40" s="7"/>
    </row>
    <row r="41" spans="1:22" x14ac:dyDescent="0.4">
      <c r="A41" s="379"/>
      <c r="B41" s="12" t="s">
        <v>7484</v>
      </c>
      <c r="C41" s="1">
        <v>0</v>
      </c>
      <c r="D41" s="1">
        <v>0</v>
      </c>
      <c r="E41" s="1">
        <v>0</v>
      </c>
      <c r="F41" s="1">
        <v>0</v>
      </c>
      <c r="G41" s="1">
        <v>0</v>
      </c>
      <c r="H41" s="1">
        <v>0</v>
      </c>
      <c r="I41" s="1">
        <f t="shared" si="0"/>
        <v>0</v>
      </c>
      <c r="J41" s="7"/>
    </row>
    <row r="42" spans="1:22" x14ac:dyDescent="0.4">
      <c r="A42" s="379"/>
      <c r="B42" s="12" t="s">
        <v>7485</v>
      </c>
      <c r="C42" s="1">
        <v>0</v>
      </c>
      <c r="D42" s="1">
        <v>0</v>
      </c>
      <c r="E42" s="1">
        <v>1</v>
      </c>
      <c r="F42" s="1">
        <v>0</v>
      </c>
      <c r="G42" s="1">
        <v>0</v>
      </c>
      <c r="H42" s="1">
        <v>0</v>
      </c>
      <c r="I42" s="1">
        <f t="shared" si="0"/>
        <v>1</v>
      </c>
      <c r="J42" s="7"/>
    </row>
    <row r="43" spans="1:22" x14ac:dyDescent="0.4">
      <c r="A43" s="379">
        <v>45313</v>
      </c>
      <c r="B43" s="12" t="s">
        <v>7483</v>
      </c>
      <c r="C43" s="1">
        <v>0</v>
      </c>
      <c r="D43" s="95">
        <v>0</v>
      </c>
      <c r="E43" s="1">
        <v>0</v>
      </c>
      <c r="F43" s="1">
        <v>0</v>
      </c>
      <c r="G43" s="1">
        <v>0</v>
      </c>
      <c r="H43" s="1">
        <v>0</v>
      </c>
      <c r="I43" s="1">
        <f t="shared" si="0"/>
        <v>0</v>
      </c>
      <c r="J43" s="7"/>
      <c r="K43" s="1" t="s">
        <v>7189</v>
      </c>
      <c r="L43" s="372" t="s">
        <v>7611</v>
      </c>
      <c r="M43" s="374"/>
      <c r="N43" s="399" t="s">
        <v>7714</v>
      </c>
      <c r="O43" s="400"/>
      <c r="P43" s="399" t="s">
        <v>7715</v>
      </c>
      <c r="Q43" s="400"/>
      <c r="R43" s="399" t="s">
        <v>7638</v>
      </c>
      <c r="S43" s="400"/>
      <c r="T43" s="399" t="s">
        <v>7673</v>
      </c>
      <c r="U43" s="400"/>
    </row>
    <row r="44" spans="1:22" x14ac:dyDescent="0.4">
      <c r="A44" s="379"/>
      <c r="B44" s="12" t="s">
        <v>7484</v>
      </c>
      <c r="C44" s="1">
        <v>0</v>
      </c>
      <c r="D44" s="95">
        <v>0</v>
      </c>
      <c r="E44" s="95">
        <v>0</v>
      </c>
      <c r="F44" s="95">
        <v>0</v>
      </c>
      <c r="G44" s="95">
        <v>0</v>
      </c>
      <c r="H44" s="95">
        <v>0</v>
      </c>
      <c r="I44" s="1">
        <f t="shared" si="0"/>
        <v>0</v>
      </c>
      <c r="J44" s="7"/>
      <c r="K44" s="95">
        <v>1</v>
      </c>
      <c r="L44" s="201" t="s">
        <v>7824</v>
      </c>
      <c r="M44" s="201" t="s">
        <v>7830</v>
      </c>
      <c r="N44" s="201"/>
      <c r="O44" s="201"/>
      <c r="P44" s="201" t="s">
        <v>7817</v>
      </c>
      <c r="Q44" s="201" t="s">
        <v>7801</v>
      </c>
      <c r="R44" s="203"/>
      <c r="S44" s="222"/>
      <c r="T44" s="201" t="s">
        <v>7827</v>
      </c>
      <c r="U44" s="201" t="s">
        <v>7832</v>
      </c>
      <c r="V44" s="68"/>
    </row>
    <row r="45" spans="1:22" x14ac:dyDescent="0.4">
      <c r="A45" s="379"/>
      <c r="B45" s="12" t="s">
        <v>7485</v>
      </c>
      <c r="C45" s="1">
        <v>3</v>
      </c>
      <c r="D45" s="95">
        <v>0</v>
      </c>
      <c r="E45" s="1">
        <v>2</v>
      </c>
      <c r="F45" s="1">
        <v>0</v>
      </c>
      <c r="G45" s="1">
        <v>0</v>
      </c>
      <c r="H45" s="1">
        <v>2</v>
      </c>
      <c r="I45" s="1">
        <f t="shared" si="0"/>
        <v>7</v>
      </c>
      <c r="J45" s="7"/>
      <c r="K45" s="1">
        <v>2</v>
      </c>
      <c r="L45" s="201" t="s">
        <v>7825</v>
      </c>
      <c r="M45" s="201" t="s">
        <v>7830</v>
      </c>
      <c r="N45" s="203"/>
      <c r="O45" s="203"/>
      <c r="P45" s="203" t="s">
        <v>7819</v>
      </c>
      <c r="Q45" s="203" t="s">
        <v>7801</v>
      </c>
      <c r="R45" s="203"/>
      <c r="S45" s="203"/>
      <c r="T45" s="201" t="s">
        <v>7828</v>
      </c>
      <c r="U45" s="201" t="s">
        <v>7829</v>
      </c>
      <c r="V45" s="68"/>
    </row>
    <row r="46" spans="1:22" x14ac:dyDescent="0.4">
      <c r="A46" s="379">
        <v>45314</v>
      </c>
      <c r="B46" s="12" t="s">
        <v>7483</v>
      </c>
      <c r="C46" s="1">
        <v>0</v>
      </c>
      <c r="D46" s="95">
        <v>0</v>
      </c>
      <c r="E46" s="1">
        <v>0</v>
      </c>
      <c r="F46" s="1">
        <v>0</v>
      </c>
      <c r="G46" s="1">
        <v>0</v>
      </c>
      <c r="H46" s="1">
        <v>0</v>
      </c>
      <c r="I46" s="1">
        <f t="shared" si="0"/>
        <v>0</v>
      </c>
      <c r="J46" s="7"/>
      <c r="K46" s="95">
        <v>3</v>
      </c>
      <c r="L46" s="201" t="s">
        <v>7826</v>
      </c>
      <c r="M46" s="201" t="s">
        <v>7831</v>
      </c>
      <c r="N46" s="201"/>
      <c r="O46" s="203"/>
      <c r="P46" s="203" t="s">
        <v>7836</v>
      </c>
      <c r="Q46" s="201" t="s">
        <v>7834</v>
      </c>
      <c r="R46" s="222"/>
      <c r="S46" s="222"/>
      <c r="T46" s="222"/>
      <c r="U46" s="222"/>
      <c r="V46" s="68"/>
    </row>
    <row r="47" spans="1:22" x14ac:dyDescent="0.4">
      <c r="A47" s="379"/>
      <c r="B47" s="12" t="s">
        <v>7484</v>
      </c>
      <c r="C47" s="1">
        <v>0</v>
      </c>
      <c r="D47" s="95">
        <v>0</v>
      </c>
      <c r="E47" s="95">
        <v>0</v>
      </c>
      <c r="F47" s="95">
        <v>0</v>
      </c>
      <c r="G47" s="95">
        <v>0</v>
      </c>
      <c r="H47" s="1">
        <v>0</v>
      </c>
      <c r="I47" s="1">
        <f t="shared" si="0"/>
        <v>0</v>
      </c>
      <c r="J47" s="7"/>
      <c r="K47" s="1">
        <v>4</v>
      </c>
      <c r="L47" s="201" t="s">
        <v>7839</v>
      </c>
      <c r="M47" s="201" t="s">
        <v>7830</v>
      </c>
      <c r="N47" s="201"/>
      <c r="O47" s="203"/>
      <c r="P47" s="226" t="s">
        <v>7823</v>
      </c>
      <c r="Q47" s="203"/>
      <c r="R47" s="201"/>
      <c r="S47" s="201"/>
      <c r="T47" s="201"/>
      <c r="U47" s="201"/>
      <c r="V47" s="68"/>
    </row>
    <row r="48" spans="1:22" x14ac:dyDescent="0.4">
      <c r="A48" s="379"/>
      <c r="B48" s="12" t="s">
        <v>7485</v>
      </c>
      <c r="C48" s="1">
        <v>1</v>
      </c>
      <c r="D48" s="95">
        <v>0</v>
      </c>
      <c r="E48" s="1">
        <v>1</v>
      </c>
      <c r="F48" s="1">
        <v>0</v>
      </c>
      <c r="G48" s="1">
        <v>0</v>
      </c>
      <c r="H48" s="1">
        <v>0</v>
      </c>
      <c r="I48" s="1">
        <f t="shared" si="0"/>
        <v>2</v>
      </c>
      <c r="J48" s="7"/>
      <c r="K48" s="95">
        <v>5</v>
      </c>
      <c r="L48" s="201"/>
      <c r="M48" s="201"/>
      <c r="N48" s="201"/>
      <c r="O48" s="203"/>
      <c r="P48" s="203" t="s">
        <v>7837</v>
      </c>
      <c r="Q48" s="201" t="s">
        <v>7833</v>
      </c>
      <c r="R48" s="201"/>
      <c r="S48" s="201"/>
      <c r="T48" s="201"/>
      <c r="U48" s="201"/>
      <c r="V48" s="68"/>
    </row>
    <row r="49" spans="1:22" x14ac:dyDescent="0.4">
      <c r="A49" s="379"/>
      <c r="B49" s="12" t="s">
        <v>7483</v>
      </c>
      <c r="C49" s="1"/>
      <c r="D49" s="95"/>
      <c r="E49" s="1"/>
      <c r="F49" s="1"/>
      <c r="G49" s="1"/>
      <c r="H49" s="1"/>
      <c r="I49" s="1">
        <f t="shared" si="0"/>
        <v>0</v>
      </c>
      <c r="J49" s="7"/>
      <c r="K49" s="1">
        <v>6</v>
      </c>
      <c r="L49" s="201"/>
      <c r="M49" s="201"/>
      <c r="N49" s="201"/>
      <c r="O49" s="203"/>
      <c r="P49" s="201" t="s">
        <v>7838</v>
      </c>
      <c r="Q49" s="201" t="s">
        <v>7834</v>
      </c>
      <c r="R49" s="201"/>
      <c r="S49" s="201"/>
      <c r="T49" s="201"/>
      <c r="U49" s="201"/>
      <c r="V49" s="68"/>
    </row>
    <row r="50" spans="1:22" x14ac:dyDescent="0.4">
      <c r="A50" s="379"/>
      <c r="B50" s="12" t="s">
        <v>7484</v>
      </c>
      <c r="C50" s="1"/>
      <c r="D50" s="95"/>
      <c r="E50" s="1"/>
      <c r="F50" s="95"/>
      <c r="G50" s="95"/>
      <c r="H50" s="95"/>
      <c r="I50" s="1">
        <f t="shared" si="0"/>
        <v>0</v>
      </c>
      <c r="J50" s="7"/>
      <c r="K50" s="95">
        <v>7</v>
      </c>
      <c r="L50" s="201"/>
      <c r="M50" s="201"/>
      <c r="N50" s="201"/>
      <c r="O50" s="203"/>
      <c r="P50" s="201"/>
      <c r="Q50" s="201"/>
      <c r="R50" s="201"/>
      <c r="S50" s="201"/>
      <c r="T50" s="201"/>
      <c r="U50" s="201"/>
      <c r="V50" s="68"/>
    </row>
    <row r="51" spans="1:22" x14ac:dyDescent="0.4">
      <c r="A51" s="379"/>
      <c r="B51" s="12" t="s">
        <v>7485</v>
      </c>
      <c r="C51" s="1"/>
      <c r="D51" s="95"/>
      <c r="E51" s="1"/>
      <c r="F51" s="1"/>
      <c r="G51" s="1"/>
      <c r="H51" s="1"/>
      <c r="I51" s="1">
        <f t="shared" si="0"/>
        <v>0</v>
      </c>
      <c r="J51" s="7"/>
      <c r="K51" s="1">
        <v>8</v>
      </c>
      <c r="L51" s="201"/>
      <c r="M51" s="201"/>
      <c r="N51" s="201"/>
      <c r="O51" s="203"/>
      <c r="P51" s="201"/>
      <c r="Q51" s="201"/>
      <c r="R51" s="201"/>
      <c r="S51" s="201"/>
      <c r="T51" s="201"/>
      <c r="U51" s="201"/>
      <c r="V51" s="68"/>
    </row>
    <row r="52" spans="1:22" x14ac:dyDescent="0.4">
      <c r="A52" s="227"/>
      <c r="C52" s="7"/>
      <c r="D52" s="228"/>
      <c r="E52" s="7"/>
      <c r="F52" s="7"/>
      <c r="G52" s="7"/>
      <c r="H52" s="7"/>
      <c r="I52" s="7"/>
      <c r="J52" s="7"/>
      <c r="K52" s="95">
        <v>9</v>
      </c>
      <c r="L52" s="201"/>
      <c r="M52" s="201"/>
      <c r="N52" s="201"/>
      <c r="O52" s="201"/>
      <c r="P52" s="201"/>
      <c r="Q52" s="201"/>
      <c r="R52" s="201"/>
      <c r="S52" s="201"/>
      <c r="T52" s="201"/>
      <c r="U52" s="201"/>
      <c r="V52" s="68"/>
    </row>
    <row r="53" spans="1:22" x14ac:dyDescent="0.4">
      <c r="A53" s="227"/>
      <c r="C53" s="7"/>
      <c r="D53" s="228"/>
      <c r="E53" s="7"/>
      <c r="F53" s="7"/>
      <c r="G53" s="7"/>
      <c r="H53" s="7"/>
      <c r="I53" s="7"/>
      <c r="J53" s="7"/>
      <c r="K53" s="1">
        <v>10</v>
      </c>
      <c r="L53" s="201"/>
      <c r="M53" s="201"/>
      <c r="N53" s="201"/>
      <c r="O53" s="201"/>
      <c r="P53" s="201"/>
      <c r="Q53" s="201"/>
      <c r="R53" s="201"/>
      <c r="S53" s="201"/>
      <c r="T53" s="201"/>
      <c r="U53" s="201"/>
      <c r="V53" s="68"/>
    </row>
    <row r="54" spans="1:22" x14ac:dyDescent="0.4">
      <c r="A54" s="227"/>
      <c r="C54" s="7"/>
      <c r="D54" s="228"/>
      <c r="E54" s="7"/>
      <c r="F54" s="7"/>
      <c r="G54" s="7"/>
      <c r="H54" s="7"/>
      <c r="I54" s="7"/>
      <c r="J54" s="7"/>
      <c r="K54" s="95">
        <v>11</v>
      </c>
      <c r="L54" s="201"/>
      <c r="M54" s="201"/>
      <c r="N54" s="201"/>
      <c r="O54" s="201"/>
      <c r="P54" s="201"/>
      <c r="Q54" s="201"/>
      <c r="R54" s="201"/>
      <c r="S54" s="201"/>
      <c r="T54" s="201"/>
      <c r="U54" s="201"/>
    </row>
    <row r="55" spans="1:22" x14ac:dyDescent="0.4">
      <c r="A55" s="227"/>
      <c r="C55" s="7"/>
      <c r="D55" s="228"/>
      <c r="E55" s="7"/>
      <c r="F55" s="7"/>
      <c r="G55" s="7"/>
      <c r="H55" s="7"/>
      <c r="I55" s="7"/>
      <c r="J55" s="7"/>
      <c r="L55" s="229"/>
      <c r="M55" s="229"/>
      <c r="N55" s="229"/>
      <c r="O55" s="229"/>
      <c r="P55" s="229"/>
      <c r="Q55" s="229"/>
      <c r="R55" s="229"/>
      <c r="S55" s="229"/>
      <c r="T55" s="229"/>
    </row>
    <row r="56" spans="1:22" x14ac:dyDescent="0.4">
      <c r="A56" s="227"/>
      <c r="C56" s="7"/>
      <c r="D56" s="228"/>
      <c r="E56" s="7"/>
      <c r="F56" s="7"/>
      <c r="G56" s="7"/>
      <c r="H56" s="7"/>
      <c r="I56" s="7"/>
      <c r="J56" s="7"/>
      <c r="K56" s="12" t="s">
        <v>7778</v>
      </c>
      <c r="L56" s="71">
        <f t="shared" ref="L56:L67" si="2">COUNTIF($L$44:$U$54,K56)</f>
        <v>2</v>
      </c>
      <c r="M56" s="229"/>
      <c r="N56" s="230"/>
      <c r="O56" s="230"/>
      <c r="P56" s="229"/>
      <c r="Q56" s="229"/>
      <c r="R56" s="229"/>
      <c r="S56" s="229"/>
      <c r="T56" s="229"/>
    </row>
    <row r="57" spans="1:22" x14ac:dyDescent="0.4">
      <c r="A57" s="227"/>
      <c r="C57" s="7"/>
      <c r="D57" s="228"/>
      <c r="E57" s="7"/>
      <c r="F57" s="7"/>
      <c r="G57" s="7"/>
      <c r="H57" s="7"/>
      <c r="I57" s="7"/>
      <c r="J57" s="7"/>
      <c r="K57" s="12" t="s">
        <v>7776</v>
      </c>
      <c r="L57" s="71">
        <f t="shared" si="2"/>
        <v>1</v>
      </c>
      <c r="M57" s="229"/>
      <c r="N57" s="229"/>
      <c r="O57" s="229"/>
      <c r="P57" s="229"/>
      <c r="Q57" s="229"/>
      <c r="R57" s="229"/>
      <c r="S57" s="229"/>
      <c r="T57" s="229"/>
    </row>
    <row r="58" spans="1:22" x14ac:dyDescent="0.4">
      <c r="K58" s="12" t="s">
        <v>7772</v>
      </c>
      <c r="L58" s="71">
        <f t="shared" si="2"/>
        <v>0</v>
      </c>
    </row>
    <row r="59" spans="1:22" x14ac:dyDescent="0.4">
      <c r="A59" s="12" t="s">
        <v>7654</v>
      </c>
      <c r="B59" s="219">
        <v>45314.375</v>
      </c>
      <c r="K59" s="12" t="s">
        <v>7765</v>
      </c>
      <c r="L59" s="71">
        <f t="shared" si="2"/>
        <v>0</v>
      </c>
    </row>
    <row r="60" spans="1:22" x14ac:dyDescent="0.4">
      <c r="A60" s="12" t="s">
        <v>7655</v>
      </c>
      <c r="B60" s="220">
        <v>0.44861111111111113</v>
      </c>
      <c r="K60" s="12" t="s">
        <v>7761</v>
      </c>
      <c r="L60" s="71">
        <f t="shared" si="2"/>
        <v>0</v>
      </c>
    </row>
    <row r="61" spans="1:22" x14ac:dyDescent="0.4">
      <c r="A61" s="12" t="s">
        <v>7656</v>
      </c>
      <c r="B61" s="219">
        <f>B59-B60</f>
        <v>45313.926388888889</v>
      </c>
      <c r="K61" s="12" t="s">
        <v>7746</v>
      </c>
      <c r="L61" s="71">
        <f t="shared" si="2"/>
        <v>0</v>
      </c>
    </row>
    <row r="62" spans="1:22" x14ac:dyDescent="0.4">
      <c r="K62" s="12" t="s">
        <v>7725</v>
      </c>
      <c r="L62" s="71">
        <f t="shared" si="2"/>
        <v>1</v>
      </c>
    </row>
    <row r="63" spans="1:22" x14ac:dyDescent="0.4">
      <c r="K63" s="12" t="s">
        <v>7712</v>
      </c>
      <c r="L63" s="71">
        <f t="shared" si="2"/>
        <v>1</v>
      </c>
    </row>
    <row r="64" spans="1:22" x14ac:dyDescent="0.4">
      <c r="K64" s="12" t="s">
        <v>7783</v>
      </c>
      <c r="L64" s="71">
        <f t="shared" si="2"/>
        <v>3</v>
      </c>
    </row>
    <row r="65" spans="11:12" x14ac:dyDescent="0.4">
      <c r="K65" s="12" t="s">
        <v>7804</v>
      </c>
      <c r="L65" s="71">
        <f t="shared" si="2"/>
        <v>2</v>
      </c>
    </row>
    <row r="66" spans="11:12" x14ac:dyDescent="0.4">
      <c r="K66" s="12" t="s">
        <v>7805</v>
      </c>
      <c r="L66" s="71">
        <f t="shared" si="2"/>
        <v>0</v>
      </c>
    </row>
    <row r="67" spans="11:12" x14ac:dyDescent="0.4">
      <c r="K67" s="12" t="s">
        <v>7790</v>
      </c>
      <c r="L67" s="71">
        <f t="shared" si="2"/>
        <v>1</v>
      </c>
    </row>
  </sheetData>
  <mergeCells count="57">
    <mergeCell ref="A49:A51"/>
    <mergeCell ref="A30:B30"/>
    <mergeCell ref="C30:F30"/>
    <mergeCell ref="L43:M43"/>
    <mergeCell ref="N43:O43"/>
    <mergeCell ref="P43:Q43"/>
    <mergeCell ref="R43:S43"/>
    <mergeCell ref="T43:U43"/>
    <mergeCell ref="A46:A48"/>
    <mergeCell ref="B27:F27"/>
    <mergeCell ref="A29:B29"/>
    <mergeCell ref="C29:F29"/>
    <mergeCell ref="A37:A39"/>
    <mergeCell ref="A40:A42"/>
    <mergeCell ref="A43:A45"/>
    <mergeCell ref="C26:F26"/>
    <mergeCell ref="E17:F17"/>
    <mergeCell ref="C18:D18"/>
    <mergeCell ref="E18:F18"/>
    <mergeCell ref="C19:F19"/>
    <mergeCell ref="E23:F23"/>
    <mergeCell ref="C24:D24"/>
    <mergeCell ref="E24:F24"/>
    <mergeCell ref="C25:D25"/>
    <mergeCell ref="E25:F25"/>
    <mergeCell ref="A20:A25"/>
    <mergeCell ref="C20:F20"/>
    <mergeCell ref="C21:F21"/>
    <mergeCell ref="C22:F22"/>
    <mergeCell ref="B23:B25"/>
    <mergeCell ref="C23:D23"/>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9:F9"/>
    <mergeCell ref="C10:D10"/>
    <mergeCell ref="E10:F10"/>
    <mergeCell ref="C11:D11"/>
    <mergeCell ref="B1:F1"/>
    <mergeCell ref="B2:F2"/>
    <mergeCell ref="B3:F3"/>
    <mergeCell ref="B4:F4"/>
    <mergeCell ref="B5:C5"/>
    <mergeCell ref="E5:F5"/>
    <mergeCell ref="E11:F11"/>
  </mergeCells>
  <phoneticPr fontId="1" type="noConversion"/>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7D2F0-457E-4DC7-9A73-D3602CBB8AA2}">
  <dimension ref="A1:U68"/>
  <sheetViews>
    <sheetView workbookViewId="0">
      <selection activeCell="E5" sqref="E5:F5"/>
    </sheetView>
  </sheetViews>
  <sheetFormatPr defaultRowHeight="17" x14ac:dyDescent="0.4"/>
  <cols>
    <col min="1" max="1" width="11.6328125" customWidth="1"/>
    <col min="2" max="2" width="15.90625" bestFit="1" customWidth="1"/>
    <col min="3" max="3" width="11" bestFit="1" customWidth="1"/>
    <col min="4" max="4" width="11.54296875" customWidth="1"/>
    <col min="5" max="5" width="11.90625" customWidth="1"/>
    <col min="6" max="6" width="15.08984375" customWidth="1"/>
    <col min="7" max="7" width="12" customWidth="1"/>
    <col min="8" max="9" width="9" customWidth="1"/>
    <col min="10" max="10" width="10.6328125" bestFit="1" customWidth="1"/>
    <col min="11" max="11" width="12.1796875" customWidth="1"/>
    <col min="12" max="12" width="10.36328125" customWidth="1"/>
    <col min="13" max="13" width="10.90625" customWidth="1"/>
    <col min="14" max="14" width="10.54296875" customWidth="1"/>
    <col min="15" max="16" width="10" customWidth="1"/>
    <col min="17" max="18" width="11.08984375" customWidth="1"/>
    <col min="19" max="19" width="9.453125" customWidth="1"/>
  </cols>
  <sheetData>
    <row r="1" spans="1:7" x14ac:dyDescent="0.4">
      <c r="A1" s="11" t="s">
        <v>7581</v>
      </c>
      <c r="B1" s="375" t="s">
        <v>7847</v>
      </c>
      <c r="C1" s="375"/>
      <c r="D1" s="375"/>
      <c r="E1" s="375"/>
      <c r="F1" s="375"/>
      <c r="G1" s="7"/>
    </row>
    <row r="2" spans="1:7" x14ac:dyDescent="0.4">
      <c r="A2" s="11" t="s">
        <v>7582</v>
      </c>
      <c r="B2" s="375" t="s">
        <v>7848</v>
      </c>
      <c r="C2" s="375"/>
      <c r="D2" s="375"/>
      <c r="E2" s="375"/>
      <c r="F2" s="375"/>
      <c r="G2" s="7"/>
    </row>
    <row r="3" spans="1:7" x14ac:dyDescent="0.4">
      <c r="A3" s="11" t="s">
        <v>7583</v>
      </c>
      <c r="B3" s="375" t="s">
        <v>7849</v>
      </c>
      <c r="C3" s="375"/>
      <c r="D3" s="375"/>
      <c r="E3" s="375"/>
      <c r="F3" s="375"/>
      <c r="G3" s="7"/>
    </row>
    <row r="4" spans="1:7" x14ac:dyDescent="0.4">
      <c r="A4" s="11" t="s">
        <v>7584</v>
      </c>
      <c r="B4" s="375" t="s">
        <v>7585</v>
      </c>
      <c r="C4" s="375"/>
      <c r="D4" s="375"/>
      <c r="E4" s="375"/>
      <c r="F4" s="375"/>
      <c r="G4" s="7"/>
    </row>
    <row r="5" spans="1:7" x14ac:dyDescent="0.4">
      <c r="A5" s="11" t="s">
        <v>7586</v>
      </c>
      <c r="B5" s="384">
        <f>MIN(C34:G34)</f>
        <v>45314.67083333333</v>
      </c>
      <c r="C5" s="374"/>
      <c r="D5" s="189" t="s">
        <v>7587</v>
      </c>
      <c r="E5" s="384">
        <f>MAX(C35:G35)</f>
        <v>45320.370833333334</v>
      </c>
      <c r="F5" s="374"/>
      <c r="G5" s="7"/>
    </row>
    <row r="6" spans="1:7" ht="53" customHeight="1" x14ac:dyDescent="0.4">
      <c r="A6" s="394" t="s">
        <v>7816</v>
      </c>
      <c r="B6" s="11" t="s">
        <v>7589</v>
      </c>
      <c r="C6" s="397" t="s">
        <v>7664</v>
      </c>
      <c r="D6" s="398"/>
      <c r="E6" s="398"/>
      <c r="F6" s="377"/>
      <c r="G6" s="10"/>
    </row>
    <row r="7" spans="1:7" x14ac:dyDescent="0.4">
      <c r="A7" s="395"/>
      <c r="B7" s="11" t="s">
        <v>7590</v>
      </c>
      <c r="C7" s="388" t="s">
        <v>7886</v>
      </c>
      <c r="D7" s="390"/>
      <c r="E7" s="390"/>
      <c r="F7" s="389"/>
      <c r="G7" s="73"/>
    </row>
    <row r="8" spans="1:7" x14ac:dyDescent="0.4">
      <c r="A8" s="395"/>
      <c r="B8" s="11" t="s">
        <v>7591</v>
      </c>
      <c r="C8" s="388" t="s">
        <v>7844</v>
      </c>
      <c r="D8" s="390"/>
      <c r="E8" s="390"/>
      <c r="F8" s="389"/>
      <c r="G8" s="73"/>
    </row>
    <row r="9" spans="1:7" ht="17" customHeight="1" x14ac:dyDescent="0.4">
      <c r="A9" s="395"/>
      <c r="B9" s="380" t="s">
        <v>7593</v>
      </c>
      <c r="C9" s="388" t="s">
        <v>7594</v>
      </c>
      <c r="D9" s="389"/>
      <c r="E9" s="388" t="s">
        <v>7595</v>
      </c>
      <c r="F9" s="389"/>
      <c r="G9" s="73"/>
    </row>
    <row r="10" spans="1:7" x14ac:dyDescent="0.4">
      <c r="A10" s="395"/>
      <c r="B10" s="380"/>
      <c r="C10" s="388" t="s">
        <v>7596</v>
      </c>
      <c r="D10" s="389"/>
      <c r="E10" s="388" t="s">
        <v>7597</v>
      </c>
      <c r="F10" s="389"/>
      <c r="G10" s="73"/>
    </row>
    <row r="11" spans="1:7" x14ac:dyDescent="0.4">
      <c r="A11" s="395"/>
      <c r="B11" s="380"/>
      <c r="C11" s="388" t="s">
        <v>7598</v>
      </c>
      <c r="D11" s="389"/>
      <c r="E11" s="388" t="s">
        <v>7840</v>
      </c>
      <c r="F11" s="389"/>
      <c r="G11" s="73"/>
    </row>
    <row r="12" spans="1:7" x14ac:dyDescent="0.4">
      <c r="A12" s="396"/>
      <c r="B12" s="184" t="s">
        <v>7600</v>
      </c>
      <c r="C12" s="388" t="s">
        <v>7883</v>
      </c>
      <c r="D12" s="390"/>
      <c r="E12" s="390"/>
      <c r="F12" s="389"/>
      <c r="G12" s="73"/>
    </row>
    <row r="13" spans="1:7" ht="34.5" customHeight="1" x14ac:dyDescent="0.4">
      <c r="A13" s="394" t="s">
        <v>7602</v>
      </c>
      <c r="B13" s="11" t="s">
        <v>7589</v>
      </c>
      <c r="C13" s="401" t="s">
        <v>7669</v>
      </c>
      <c r="D13" s="392"/>
      <c r="E13" s="392"/>
      <c r="F13" s="393"/>
      <c r="G13" s="217"/>
    </row>
    <row r="14" spans="1:7" x14ac:dyDescent="0.4">
      <c r="A14" s="395"/>
      <c r="B14" s="11" t="s">
        <v>7590</v>
      </c>
      <c r="C14" s="388" t="s">
        <v>7885</v>
      </c>
      <c r="D14" s="390"/>
      <c r="E14" s="390"/>
      <c r="F14" s="389"/>
      <c r="G14" s="73"/>
    </row>
    <row r="15" spans="1:7" x14ac:dyDescent="0.4">
      <c r="A15" s="395"/>
      <c r="B15" s="11" t="s">
        <v>7591</v>
      </c>
      <c r="C15" s="388" t="s">
        <v>7843</v>
      </c>
      <c r="D15" s="390"/>
      <c r="E15" s="390"/>
      <c r="F15" s="389"/>
      <c r="G15" s="73"/>
    </row>
    <row r="16" spans="1:7" ht="17" customHeight="1" x14ac:dyDescent="0.4">
      <c r="A16" s="395"/>
      <c r="B16" s="380" t="s">
        <v>7593</v>
      </c>
      <c r="C16" s="388" t="s">
        <v>7594</v>
      </c>
      <c r="D16" s="389"/>
      <c r="E16" s="388" t="s">
        <v>7606</v>
      </c>
      <c r="F16" s="389"/>
      <c r="G16" s="73"/>
    </row>
    <row r="17" spans="1:7" x14ac:dyDescent="0.4">
      <c r="A17" s="395"/>
      <c r="B17" s="380"/>
      <c r="C17" s="388" t="s">
        <v>7596</v>
      </c>
      <c r="D17" s="389"/>
      <c r="E17" s="388" t="s">
        <v>7607</v>
      </c>
      <c r="F17" s="389"/>
      <c r="G17" s="73"/>
    </row>
    <row r="18" spans="1:7" x14ac:dyDescent="0.4">
      <c r="A18" s="396"/>
      <c r="B18" s="380"/>
      <c r="C18" s="388" t="s">
        <v>7598</v>
      </c>
      <c r="D18" s="389"/>
      <c r="E18" s="388" t="s">
        <v>7840</v>
      </c>
      <c r="F18" s="389"/>
      <c r="G18" s="73"/>
    </row>
    <row r="19" spans="1:7" x14ac:dyDescent="0.4">
      <c r="A19" s="184" t="s">
        <v>7600</v>
      </c>
      <c r="B19" s="184" t="s">
        <v>7600</v>
      </c>
      <c r="C19" s="388" t="s">
        <v>7884</v>
      </c>
      <c r="D19" s="390"/>
      <c r="E19" s="390"/>
      <c r="F19" s="389"/>
      <c r="G19" s="73"/>
    </row>
    <row r="20" spans="1:7" x14ac:dyDescent="0.4">
      <c r="A20" s="394" t="s">
        <v>7634</v>
      </c>
      <c r="B20" s="11" t="s">
        <v>7589</v>
      </c>
      <c r="C20" s="391" t="s">
        <v>7635</v>
      </c>
      <c r="D20" s="392"/>
      <c r="E20" s="392"/>
      <c r="F20" s="393"/>
      <c r="G20" s="217"/>
    </row>
    <row r="21" spans="1:7" x14ac:dyDescent="0.4">
      <c r="A21" s="395"/>
      <c r="B21" s="11" t="s">
        <v>7590</v>
      </c>
      <c r="C21" s="388" t="s">
        <v>7887</v>
      </c>
      <c r="D21" s="390"/>
      <c r="E21" s="390"/>
      <c r="F21" s="389"/>
      <c r="G21" s="73"/>
    </row>
    <row r="22" spans="1:7" x14ac:dyDescent="0.4">
      <c r="A22" s="395"/>
      <c r="B22" s="11" t="s">
        <v>7591</v>
      </c>
      <c r="C22" s="388" t="s">
        <v>7842</v>
      </c>
      <c r="D22" s="390"/>
      <c r="E22" s="390"/>
      <c r="F22" s="389"/>
      <c r="G22" s="73"/>
    </row>
    <row r="23" spans="1:7" x14ac:dyDescent="0.4">
      <c r="A23" s="395"/>
      <c r="B23" s="380" t="s">
        <v>7593</v>
      </c>
      <c r="C23" s="388" t="s">
        <v>7594</v>
      </c>
      <c r="D23" s="389"/>
      <c r="E23" s="388" t="s">
        <v>7640</v>
      </c>
      <c r="F23" s="389"/>
      <c r="G23" s="73"/>
    </row>
    <row r="24" spans="1:7" x14ac:dyDescent="0.4">
      <c r="A24" s="395"/>
      <c r="B24" s="380"/>
      <c r="C24" s="388" t="s">
        <v>7596</v>
      </c>
      <c r="D24" s="389"/>
      <c r="E24" s="388" t="s">
        <v>7641</v>
      </c>
      <c r="F24" s="389"/>
      <c r="G24" s="73"/>
    </row>
    <row r="25" spans="1:7" x14ac:dyDescent="0.4">
      <c r="A25" s="396"/>
      <c r="B25" s="380"/>
      <c r="C25" s="388" t="s">
        <v>7598</v>
      </c>
      <c r="D25" s="389"/>
      <c r="E25" s="388" t="s">
        <v>7841</v>
      </c>
      <c r="F25" s="389"/>
      <c r="G25" s="73"/>
    </row>
    <row r="26" spans="1:7" x14ac:dyDescent="0.4">
      <c r="A26" s="184" t="s">
        <v>7600</v>
      </c>
      <c r="B26" s="184" t="s">
        <v>7600</v>
      </c>
      <c r="C26" s="388" t="s">
        <v>7888</v>
      </c>
      <c r="D26" s="390"/>
      <c r="E26" s="390"/>
      <c r="F26" s="389"/>
      <c r="G26" s="73"/>
    </row>
    <row r="27" spans="1:7" x14ac:dyDescent="0.4">
      <c r="A27" s="184" t="s">
        <v>7609</v>
      </c>
      <c r="B27" s="385" t="s">
        <v>7610</v>
      </c>
      <c r="C27" s="386"/>
      <c r="D27" s="386"/>
      <c r="E27" s="386"/>
      <c r="F27" s="387"/>
      <c r="G27" s="218"/>
    </row>
    <row r="28" spans="1:7" x14ac:dyDescent="0.4">
      <c r="A28" s="11" t="s">
        <v>7704</v>
      </c>
      <c r="B28" s="14" t="s">
        <v>7705</v>
      </c>
      <c r="C28" s="14" t="s">
        <v>7706</v>
      </c>
      <c r="D28" s="14" t="s">
        <v>7707</v>
      </c>
      <c r="E28" s="14" t="s">
        <v>7708</v>
      </c>
      <c r="F28" s="14"/>
      <c r="G28" s="218"/>
    </row>
    <row r="29" spans="1:7" x14ac:dyDescent="0.4">
      <c r="A29" s="399" t="s">
        <v>7717</v>
      </c>
      <c r="B29" s="400"/>
      <c r="C29" s="372" t="s">
        <v>7812</v>
      </c>
      <c r="D29" s="373"/>
      <c r="E29" s="373"/>
      <c r="F29" s="374"/>
      <c r="G29" s="218"/>
    </row>
    <row r="30" spans="1:7" x14ac:dyDescent="0.4">
      <c r="A30" s="399" t="s">
        <v>7821</v>
      </c>
      <c r="B30" s="400"/>
      <c r="C30" s="372" t="s">
        <v>7822</v>
      </c>
      <c r="D30" s="373"/>
      <c r="E30" s="373"/>
      <c r="F30" s="374"/>
      <c r="G30" s="218"/>
    </row>
    <row r="31" spans="1:7" x14ac:dyDescent="0.4">
      <c r="A31" s="399" t="s">
        <v>1539</v>
      </c>
      <c r="B31" s="400"/>
      <c r="C31" s="372" t="s">
        <v>7850</v>
      </c>
      <c r="D31" s="373"/>
      <c r="E31" s="373"/>
      <c r="F31" s="374"/>
      <c r="G31" s="218"/>
    </row>
    <row r="32" spans="1:7" x14ac:dyDescent="0.4">
      <c r="A32" s="8"/>
      <c r="B32" s="218"/>
      <c r="C32" s="218"/>
      <c r="D32" s="218"/>
      <c r="E32" s="218"/>
      <c r="F32" s="218"/>
      <c r="G32" s="218"/>
    </row>
    <row r="33" spans="1:21" x14ac:dyDescent="0.4">
      <c r="A33" s="88"/>
      <c r="B33" s="12"/>
      <c r="C33" s="1" t="s">
        <v>7611</v>
      </c>
      <c r="D33" s="1" t="s">
        <v>7678</v>
      </c>
      <c r="E33" s="1" t="s">
        <v>7679</v>
      </c>
      <c r="F33" s="1" t="s">
        <v>7638</v>
      </c>
      <c r="G33" s="1" t="s">
        <v>7674</v>
      </c>
      <c r="H33" s="1" t="s">
        <v>7614</v>
      </c>
      <c r="I33" s="7"/>
    </row>
    <row r="34" spans="1:21" x14ac:dyDescent="0.4">
      <c r="A34" s="177"/>
      <c r="B34" s="12" t="s">
        <v>7615</v>
      </c>
      <c r="C34" s="191">
        <v>45314.681944444441</v>
      </c>
      <c r="D34" s="191">
        <v>45314.693055555559</v>
      </c>
      <c r="E34" s="191">
        <v>45314.727777777778</v>
      </c>
      <c r="F34" s="191">
        <v>45314.67083333333</v>
      </c>
      <c r="G34" s="191">
        <v>45314.703472222223</v>
      </c>
      <c r="H34" s="1"/>
      <c r="I34" s="7"/>
    </row>
    <row r="35" spans="1:21" x14ac:dyDescent="0.4">
      <c r="A35" s="177"/>
      <c r="B35" s="12" t="s">
        <v>7616</v>
      </c>
      <c r="C35" s="191">
        <v>45318.065972222219</v>
      </c>
      <c r="D35" s="191">
        <v>45320.366666666669</v>
      </c>
      <c r="E35" s="191">
        <v>45320.355555555558</v>
      </c>
      <c r="F35" s="191">
        <v>45319.84375</v>
      </c>
      <c r="G35" s="191">
        <v>45320.370833333334</v>
      </c>
      <c r="H35" s="1"/>
      <c r="I35" s="7"/>
    </row>
    <row r="36" spans="1:21" x14ac:dyDescent="0.4">
      <c r="A36" s="177"/>
      <c r="B36" s="12" t="s">
        <v>7591</v>
      </c>
      <c r="C36" s="164">
        <v>350</v>
      </c>
      <c r="D36" s="164">
        <v>82</v>
      </c>
      <c r="E36" s="221">
        <v>167</v>
      </c>
      <c r="F36" s="164">
        <v>13</v>
      </c>
      <c r="G36" s="164">
        <v>81</v>
      </c>
      <c r="H36" s="1">
        <f t="shared" ref="H36:H52" si="0">SUM(C36:G36)</f>
        <v>693</v>
      </c>
      <c r="I36" s="7"/>
    </row>
    <row r="37" spans="1:21" x14ac:dyDescent="0.4">
      <c r="A37" s="1" t="s">
        <v>7164</v>
      </c>
      <c r="B37" s="12" t="s">
        <v>7617</v>
      </c>
      <c r="C37" s="1">
        <f>INT((C35-C34)*24)</f>
        <v>81</v>
      </c>
      <c r="D37" s="1">
        <f>INT((D35-D34)*24)</f>
        <v>136</v>
      </c>
      <c r="E37" s="1">
        <f>INT((E35-E34)*24)</f>
        <v>135</v>
      </c>
      <c r="F37" s="1">
        <f>INT((F35-F34)*24)</f>
        <v>124</v>
      </c>
      <c r="G37" s="1">
        <f>INT((G35-G34)*24)</f>
        <v>136</v>
      </c>
      <c r="H37" s="1">
        <f t="shared" si="0"/>
        <v>612</v>
      </c>
      <c r="I37" s="7"/>
      <c r="J37" s="12" t="s">
        <v>7614</v>
      </c>
      <c r="K37" s="1">
        <f>H37</f>
        <v>612</v>
      </c>
    </row>
    <row r="38" spans="1:21" x14ac:dyDescent="0.4">
      <c r="A38" s="379">
        <v>45315</v>
      </c>
      <c r="B38" s="12" t="s">
        <v>7483</v>
      </c>
      <c r="C38" s="1">
        <v>0</v>
      </c>
      <c r="D38" s="1">
        <v>0</v>
      </c>
      <c r="E38" s="1">
        <v>0</v>
      </c>
      <c r="F38" s="1">
        <v>0</v>
      </c>
      <c r="G38" s="1">
        <v>0</v>
      </c>
      <c r="H38" s="1">
        <f t="shared" si="0"/>
        <v>0</v>
      </c>
      <c r="I38" s="7"/>
      <c r="J38" s="12" t="s">
        <v>7483</v>
      </c>
      <c r="K38" s="1">
        <f>SUMIF(B:B,J38,H:H)</f>
        <v>0</v>
      </c>
    </row>
    <row r="39" spans="1:21" x14ac:dyDescent="0.4">
      <c r="A39" s="379"/>
      <c r="B39" s="12" t="s">
        <v>7484</v>
      </c>
      <c r="C39" s="1">
        <v>0</v>
      </c>
      <c r="D39" s="1">
        <v>0</v>
      </c>
      <c r="E39" s="1">
        <v>0</v>
      </c>
      <c r="F39" s="1">
        <v>0</v>
      </c>
      <c r="G39" s="1">
        <v>0</v>
      </c>
      <c r="H39" s="1">
        <f t="shared" si="0"/>
        <v>0</v>
      </c>
      <c r="I39" s="7"/>
      <c r="J39" s="12" t="s">
        <v>7484</v>
      </c>
      <c r="K39" s="1">
        <f>SUMIF(B:B,J39,H:H)</f>
        <v>0</v>
      </c>
    </row>
    <row r="40" spans="1:21" x14ac:dyDescent="0.4">
      <c r="A40" s="379"/>
      <c r="B40" s="12" t="s">
        <v>7485</v>
      </c>
      <c r="C40" s="1">
        <v>0</v>
      </c>
      <c r="D40" s="1">
        <v>0</v>
      </c>
      <c r="E40" s="1">
        <v>0</v>
      </c>
      <c r="F40" s="1">
        <v>0</v>
      </c>
      <c r="G40" s="1">
        <v>0</v>
      </c>
      <c r="H40" s="1">
        <f t="shared" si="0"/>
        <v>0</v>
      </c>
      <c r="I40" s="7"/>
      <c r="J40" s="12" t="s">
        <v>7485</v>
      </c>
      <c r="K40" s="1">
        <f>SUMIF(B:B,J40,H:H)</f>
        <v>6</v>
      </c>
    </row>
    <row r="41" spans="1:21" x14ac:dyDescent="0.4">
      <c r="A41" s="379">
        <v>45316</v>
      </c>
      <c r="B41" s="12" t="s">
        <v>7483</v>
      </c>
      <c r="C41" s="1">
        <v>0</v>
      </c>
      <c r="D41" s="1">
        <v>0</v>
      </c>
      <c r="E41" s="1">
        <v>0</v>
      </c>
      <c r="F41" s="1">
        <v>0</v>
      </c>
      <c r="G41" s="1">
        <v>0</v>
      </c>
      <c r="H41" s="1">
        <f t="shared" si="0"/>
        <v>0</v>
      </c>
      <c r="I41" s="7"/>
    </row>
    <row r="42" spans="1:21" x14ac:dyDescent="0.4">
      <c r="A42" s="379"/>
      <c r="B42" s="12" t="s">
        <v>7484</v>
      </c>
      <c r="C42" s="1">
        <v>0</v>
      </c>
      <c r="D42" s="1">
        <v>0</v>
      </c>
      <c r="E42" s="1">
        <v>0</v>
      </c>
      <c r="F42" s="1">
        <v>0</v>
      </c>
      <c r="G42" s="1">
        <v>0</v>
      </c>
      <c r="H42" s="1">
        <f t="shared" si="0"/>
        <v>0</v>
      </c>
      <c r="I42" s="7"/>
    </row>
    <row r="43" spans="1:21" x14ac:dyDescent="0.4">
      <c r="A43" s="379"/>
      <c r="B43" s="12" t="s">
        <v>7485</v>
      </c>
      <c r="C43" s="1">
        <v>1</v>
      </c>
      <c r="D43" s="1">
        <v>0</v>
      </c>
      <c r="E43" s="1">
        <v>1</v>
      </c>
      <c r="F43" s="1">
        <v>0</v>
      </c>
      <c r="G43" s="1">
        <v>0</v>
      </c>
      <c r="H43" s="1">
        <f t="shared" si="0"/>
        <v>2</v>
      </c>
      <c r="I43" s="7"/>
    </row>
    <row r="44" spans="1:21" x14ac:dyDescent="0.4">
      <c r="A44" s="379">
        <v>45317</v>
      </c>
      <c r="B44" s="12" t="s">
        <v>7483</v>
      </c>
      <c r="C44" s="1">
        <v>0</v>
      </c>
      <c r="D44" s="95">
        <v>0</v>
      </c>
      <c r="E44" s="1">
        <v>0</v>
      </c>
      <c r="F44" s="1">
        <v>0</v>
      </c>
      <c r="G44" s="1">
        <v>0</v>
      </c>
      <c r="H44" s="1">
        <f t="shared" si="0"/>
        <v>0</v>
      </c>
      <c r="I44" s="7"/>
      <c r="J44" s="1" t="s">
        <v>7189</v>
      </c>
      <c r="K44" s="372" t="s">
        <v>7611</v>
      </c>
      <c r="L44" s="374"/>
      <c r="M44" s="399" t="s">
        <v>7678</v>
      </c>
      <c r="N44" s="400"/>
      <c r="O44" s="399" t="s">
        <v>7679</v>
      </c>
      <c r="P44" s="400"/>
      <c r="Q44" s="399" t="s">
        <v>7638</v>
      </c>
      <c r="R44" s="400"/>
      <c r="S44" s="399" t="s">
        <v>7673</v>
      </c>
      <c r="T44" s="400"/>
    </row>
    <row r="45" spans="1:21" x14ac:dyDescent="0.4">
      <c r="A45" s="379"/>
      <c r="B45" s="12" t="s">
        <v>7484</v>
      </c>
      <c r="C45" s="1">
        <v>0</v>
      </c>
      <c r="D45" s="95">
        <v>0</v>
      </c>
      <c r="E45" s="95">
        <v>0</v>
      </c>
      <c r="F45" s="95">
        <v>0</v>
      </c>
      <c r="G45" s="95">
        <v>0</v>
      </c>
      <c r="H45" s="1">
        <f t="shared" si="0"/>
        <v>0</v>
      </c>
      <c r="I45" s="7"/>
      <c r="J45" s="95">
        <v>1</v>
      </c>
      <c r="K45" s="201" t="s">
        <v>7878</v>
      </c>
      <c r="L45" s="201" t="s">
        <v>7683</v>
      </c>
      <c r="M45" s="201"/>
      <c r="N45" s="201"/>
      <c r="O45" s="201" t="s">
        <v>7877</v>
      </c>
      <c r="P45" s="201" t="s">
        <v>7620</v>
      </c>
      <c r="Q45" s="203"/>
      <c r="R45" s="222"/>
      <c r="S45" s="201"/>
      <c r="T45" s="201"/>
      <c r="U45" s="68"/>
    </row>
    <row r="46" spans="1:21" x14ac:dyDescent="0.4">
      <c r="A46" s="379"/>
      <c r="B46" s="12" t="s">
        <v>7485</v>
      </c>
      <c r="C46" s="1">
        <v>1</v>
      </c>
      <c r="D46" s="95">
        <v>0</v>
      </c>
      <c r="E46" s="1">
        <v>1</v>
      </c>
      <c r="F46" s="1">
        <v>0</v>
      </c>
      <c r="G46" s="1">
        <v>0</v>
      </c>
      <c r="H46" s="1">
        <f t="shared" si="0"/>
        <v>2</v>
      </c>
      <c r="I46" s="7"/>
      <c r="J46" s="1">
        <v>2</v>
      </c>
      <c r="K46" s="201" t="s">
        <v>7881</v>
      </c>
      <c r="L46" s="201" t="s">
        <v>7683</v>
      </c>
      <c r="M46" s="203"/>
      <c r="N46" s="203"/>
      <c r="O46" s="203" t="s">
        <v>7880</v>
      </c>
      <c r="P46" s="203" t="s">
        <v>7882</v>
      </c>
      <c r="Q46" s="203"/>
      <c r="R46" s="203"/>
      <c r="S46" s="201"/>
      <c r="T46" s="201"/>
      <c r="U46" s="68"/>
    </row>
    <row r="47" spans="1:21" x14ac:dyDescent="0.4">
      <c r="A47" s="379">
        <v>45320</v>
      </c>
      <c r="B47" s="12" t="s">
        <v>7483</v>
      </c>
      <c r="C47" s="1">
        <v>0</v>
      </c>
      <c r="D47" s="95">
        <v>0</v>
      </c>
      <c r="E47" s="1">
        <v>0</v>
      </c>
      <c r="F47" s="1">
        <v>0</v>
      </c>
      <c r="G47" s="1">
        <v>0</v>
      </c>
      <c r="H47" s="1">
        <f t="shared" si="0"/>
        <v>0</v>
      </c>
      <c r="I47" s="7"/>
      <c r="J47" s="95">
        <v>3</v>
      </c>
      <c r="K47" s="201" t="s">
        <v>7892</v>
      </c>
      <c r="L47" s="201" t="s">
        <v>7683</v>
      </c>
      <c r="M47" s="201"/>
      <c r="N47" s="203"/>
      <c r="O47" s="203" t="s">
        <v>7891</v>
      </c>
      <c r="P47" s="201" t="s">
        <v>7620</v>
      </c>
      <c r="Q47" s="222"/>
      <c r="R47" s="222"/>
      <c r="S47" s="222"/>
      <c r="T47" s="222"/>
      <c r="U47" s="68"/>
    </row>
    <row r="48" spans="1:21" x14ac:dyDescent="0.4">
      <c r="A48" s="379"/>
      <c r="B48" s="12" t="s">
        <v>7484</v>
      </c>
      <c r="C48" s="1">
        <v>0</v>
      </c>
      <c r="D48" s="95">
        <v>0</v>
      </c>
      <c r="E48" s="95">
        <v>0</v>
      </c>
      <c r="F48" s="95">
        <v>0</v>
      </c>
      <c r="G48" s="1">
        <v>0</v>
      </c>
      <c r="H48" s="1">
        <f t="shared" si="0"/>
        <v>0</v>
      </c>
      <c r="I48" s="7"/>
      <c r="J48" s="1">
        <v>4</v>
      </c>
      <c r="K48" s="201"/>
      <c r="L48" s="201"/>
      <c r="M48" s="201"/>
      <c r="N48" s="203"/>
      <c r="O48" s="203"/>
      <c r="P48" s="203"/>
      <c r="Q48" s="201"/>
      <c r="R48" s="201"/>
      <c r="S48" s="201"/>
      <c r="T48" s="201"/>
      <c r="U48" s="68"/>
    </row>
    <row r="49" spans="1:21" x14ac:dyDescent="0.4">
      <c r="A49" s="379"/>
      <c r="B49" s="12" t="s">
        <v>7485</v>
      </c>
      <c r="C49" s="1">
        <v>1</v>
      </c>
      <c r="D49" s="95">
        <v>0</v>
      </c>
      <c r="E49" s="1">
        <v>1</v>
      </c>
      <c r="F49" s="1">
        <v>0</v>
      </c>
      <c r="G49" s="1">
        <v>0</v>
      </c>
      <c r="H49" s="1">
        <f t="shared" si="0"/>
        <v>2</v>
      </c>
      <c r="I49" s="7"/>
      <c r="J49" s="95">
        <v>5</v>
      </c>
      <c r="K49" s="201"/>
      <c r="L49" s="201"/>
      <c r="M49" s="201"/>
      <c r="N49" s="203"/>
      <c r="O49" s="203"/>
      <c r="P49" s="201"/>
      <c r="Q49" s="201"/>
      <c r="R49" s="201"/>
      <c r="S49" s="201"/>
      <c r="T49" s="201"/>
      <c r="U49" s="68"/>
    </row>
    <row r="50" spans="1:21" x14ac:dyDescent="0.4">
      <c r="A50" s="379"/>
      <c r="B50" s="12" t="s">
        <v>7483</v>
      </c>
      <c r="C50" s="1"/>
      <c r="D50" s="95"/>
      <c r="E50" s="1"/>
      <c r="F50" s="1"/>
      <c r="G50" s="1"/>
      <c r="H50" s="1">
        <f t="shared" si="0"/>
        <v>0</v>
      </c>
      <c r="I50" s="7"/>
      <c r="J50" s="1">
        <v>6</v>
      </c>
      <c r="K50" s="201"/>
      <c r="L50" s="201"/>
      <c r="M50" s="201"/>
      <c r="N50" s="203"/>
      <c r="O50" s="201"/>
      <c r="P50" s="201"/>
      <c r="Q50" s="201"/>
      <c r="R50" s="201"/>
      <c r="S50" s="201"/>
      <c r="T50" s="201"/>
      <c r="U50" s="68"/>
    </row>
    <row r="51" spans="1:21" x14ac:dyDescent="0.4">
      <c r="A51" s="379"/>
      <c r="B51" s="12" t="s">
        <v>7484</v>
      </c>
      <c r="C51" s="1"/>
      <c r="D51" s="95"/>
      <c r="E51" s="1"/>
      <c r="F51" s="95"/>
      <c r="G51" s="95"/>
      <c r="H51" s="1">
        <f t="shared" si="0"/>
        <v>0</v>
      </c>
      <c r="I51" s="7"/>
      <c r="J51" s="95">
        <v>7</v>
      </c>
      <c r="K51" s="201"/>
      <c r="L51" s="201"/>
      <c r="M51" s="201"/>
      <c r="N51" s="203"/>
      <c r="O51" s="201"/>
      <c r="P51" s="201"/>
      <c r="Q51" s="201"/>
      <c r="R51" s="201"/>
      <c r="S51" s="201"/>
      <c r="T51" s="201"/>
      <c r="U51" s="68"/>
    </row>
    <row r="52" spans="1:21" x14ac:dyDescent="0.4">
      <c r="A52" s="379"/>
      <c r="B52" s="12" t="s">
        <v>7485</v>
      </c>
      <c r="C52" s="1"/>
      <c r="D52" s="95"/>
      <c r="E52" s="1"/>
      <c r="F52" s="1"/>
      <c r="G52" s="1"/>
      <c r="H52" s="1">
        <f t="shared" si="0"/>
        <v>0</v>
      </c>
      <c r="I52" s="7"/>
      <c r="J52" s="1">
        <v>8</v>
      </c>
      <c r="K52" s="201"/>
      <c r="L52" s="201"/>
      <c r="M52" s="201"/>
      <c r="N52" s="203"/>
      <c r="O52" s="201"/>
      <c r="P52" s="201"/>
      <c r="Q52" s="201"/>
      <c r="R52" s="201"/>
      <c r="S52" s="201"/>
      <c r="T52" s="201"/>
      <c r="U52" s="68"/>
    </row>
    <row r="53" spans="1:21" x14ac:dyDescent="0.4">
      <c r="A53" s="227"/>
      <c r="C53" s="7"/>
      <c r="D53" s="228"/>
      <c r="E53" s="7"/>
      <c r="F53" s="7"/>
      <c r="G53" s="7"/>
      <c r="H53" s="7"/>
      <c r="I53" s="7"/>
      <c r="J53" s="95">
        <v>9</v>
      </c>
      <c r="K53" s="201"/>
      <c r="L53" s="201"/>
      <c r="M53" s="201"/>
      <c r="N53" s="201"/>
      <c r="O53" s="201"/>
      <c r="P53" s="201"/>
      <c r="Q53" s="201"/>
      <c r="R53" s="201"/>
      <c r="S53" s="201"/>
      <c r="T53" s="201"/>
      <c r="U53" s="68"/>
    </row>
    <row r="54" spans="1:21" x14ac:dyDescent="0.4">
      <c r="A54" s="227"/>
      <c r="C54" s="7"/>
      <c r="D54" s="228"/>
      <c r="E54" s="7"/>
      <c r="F54" s="7"/>
      <c r="G54" s="7"/>
      <c r="H54" s="7"/>
      <c r="I54" s="7"/>
      <c r="J54" s="1">
        <v>10</v>
      </c>
      <c r="K54" s="201"/>
      <c r="L54" s="201"/>
      <c r="M54" s="201"/>
      <c r="N54" s="201"/>
      <c r="O54" s="201"/>
      <c r="P54" s="201"/>
      <c r="Q54" s="201"/>
      <c r="R54" s="201"/>
      <c r="S54" s="201"/>
      <c r="T54" s="201"/>
      <c r="U54" s="68"/>
    </row>
    <row r="55" spans="1:21" x14ac:dyDescent="0.4">
      <c r="A55" s="227"/>
      <c r="C55" s="7"/>
      <c r="D55" s="228"/>
      <c r="E55" s="7"/>
      <c r="F55" s="7"/>
      <c r="G55" s="7"/>
      <c r="H55" s="7"/>
      <c r="I55" s="7"/>
      <c r="J55" s="95">
        <v>11</v>
      </c>
      <c r="K55" s="201"/>
      <c r="L55" s="201"/>
      <c r="M55" s="201"/>
      <c r="N55" s="201"/>
      <c r="O55" s="201"/>
      <c r="P55" s="201"/>
      <c r="Q55" s="201"/>
      <c r="R55" s="201"/>
      <c r="S55" s="201"/>
      <c r="T55" s="201"/>
    </row>
    <row r="56" spans="1:21" x14ac:dyDescent="0.4">
      <c r="A56" s="227"/>
      <c r="C56" s="7"/>
      <c r="D56" s="228"/>
      <c r="E56" s="7"/>
      <c r="F56" s="7"/>
      <c r="G56" s="7"/>
      <c r="H56" s="7"/>
      <c r="I56" s="7"/>
      <c r="K56" s="229"/>
      <c r="L56" s="229"/>
      <c r="M56" s="229"/>
      <c r="N56" s="229"/>
      <c r="O56" s="229"/>
      <c r="P56" s="229"/>
      <c r="Q56" s="229"/>
      <c r="R56" s="229"/>
      <c r="S56" s="229"/>
    </row>
    <row r="57" spans="1:21" x14ac:dyDescent="0.4">
      <c r="A57" s="227"/>
      <c r="C57" s="7"/>
      <c r="D57" s="228"/>
      <c r="E57" s="7"/>
      <c r="F57" s="7"/>
      <c r="G57" s="7"/>
      <c r="H57" s="7"/>
      <c r="I57" s="7"/>
      <c r="J57" s="12" t="s">
        <v>7778</v>
      </c>
      <c r="K57" s="71">
        <f t="shared" ref="K57:K68" si="1">COUNTIF($K$45:$T$55,J57)</f>
        <v>0</v>
      </c>
      <c r="L57" s="229"/>
      <c r="M57" s="230"/>
      <c r="N57" s="230"/>
      <c r="O57" s="229"/>
      <c r="P57" s="229"/>
      <c r="Q57" s="229"/>
      <c r="R57" s="229"/>
      <c r="S57" s="229"/>
    </row>
    <row r="58" spans="1:21" x14ac:dyDescent="0.4">
      <c r="A58" s="227"/>
      <c r="C58" s="7"/>
      <c r="D58" s="228"/>
      <c r="E58" s="7"/>
      <c r="F58" s="7"/>
      <c r="G58" s="7"/>
      <c r="H58" s="7"/>
      <c r="I58" s="7"/>
      <c r="J58" s="12" t="s">
        <v>7776</v>
      </c>
      <c r="K58" s="71">
        <f t="shared" si="1"/>
        <v>0</v>
      </c>
      <c r="L58" s="229"/>
      <c r="M58" s="229"/>
      <c r="N58" s="229"/>
      <c r="O58" s="229"/>
      <c r="P58" s="229"/>
      <c r="Q58" s="229"/>
      <c r="R58" s="229"/>
      <c r="S58" s="229"/>
    </row>
    <row r="59" spans="1:21" x14ac:dyDescent="0.4">
      <c r="J59" s="12" t="s">
        <v>7772</v>
      </c>
      <c r="K59" s="71">
        <f t="shared" si="1"/>
        <v>0</v>
      </c>
    </row>
    <row r="60" spans="1:21" x14ac:dyDescent="0.4">
      <c r="A60" s="12" t="s">
        <v>7654</v>
      </c>
      <c r="B60" s="219">
        <v>45320.371527777781</v>
      </c>
      <c r="J60" s="12" t="s">
        <v>7765</v>
      </c>
      <c r="K60" s="71">
        <f t="shared" si="1"/>
        <v>0</v>
      </c>
    </row>
    <row r="61" spans="1:21" x14ac:dyDescent="0.4">
      <c r="A61" s="12" t="s">
        <v>7655</v>
      </c>
      <c r="B61" s="220">
        <v>1.625</v>
      </c>
      <c r="J61" s="12" t="s">
        <v>7761</v>
      </c>
      <c r="K61" s="71">
        <f t="shared" si="1"/>
        <v>0</v>
      </c>
    </row>
    <row r="62" spans="1:21" x14ac:dyDescent="0.4">
      <c r="A62" s="12" t="s">
        <v>7656</v>
      </c>
      <c r="B62" s="219">
        <f>B60-B61</f>
        <v>45318.746527777781</v>
      </c>
      <c r="J62" s="12" t="s">
        <v>7746</v>
      </c>
      <c r="K62" s="71">
        <f t="shared" si="1"/>
        <v>0</v>
      </c>
    </row>
    <row r="63" spans="1:21" x14ac:dyDescent="0.4">
      <c r="J63" s="12" t="s">
        <v>7725</v>
      </c>
      <c r="K63" s="71">
        <f t="shared" si="1"/>
        <v>1</v>
      </c>
    </row>
    <row r="64" spans="1:21" x14ac:dyDescent="0.4">
      <c r="J64" s="12" t="s">
        <v>7712</v>
      </c>
      <c r="K64" s="71">
        <f t="shared" si="1"/>
        <v>0</v>
      </c>
    </row>
    <row r="65" spans="10:11" x14ac:dyDescent="0.4">
      <c r="J65" s="12" t="s">
        <v>7783</v>
      </c>
      <c r="K65" s="71">
        <f t="shared" si="1"/>
        <v>3</v>
      </c>
    </row>
    <row r="66" spans="10:11" x14ac:dyDescent="0.4">
      <c r="J66" s="12" t="s">
        <v>7804</v>
      </c>
      <c r="K66" s="71">
        <f t="shared" si="1"/>
        <v>2</v>
      </c>
    </row>
    <row r="67" spans="10:11" x14ac:dyDescent="0.4">
      <c r="J67" s="12" t="s">
        <v>7805</v>
      </c>
      <c r="K67" s="71">
        <f t="shared" si="1"/>
        <v>0</v>
      </c>
    </row>
    <row r="68" spans="10:11" x14ac:dyDescent="0.4">
      <c r="J68" s="12" t="s">
        <v>7790</v>
      </c>
      <c r="K68" s="71">
        <f t="shared" si="1"/>
        <v>0</v>
      </c>
    </row>
  </sheetData>
  <mergeCells count="59">
    <mergeCell ref="C10:D10"/>
    <mergeCell ref="E10:F10"/>
    <mergeCell ref="C11:D11"/>
    <mergeCell ref="B1:F1"/>
    <mergeCell ref="B2:F2"/>
    <mergeCell ref="B3:F3"/>
    <mergeCell ref="B4:F4"/>
    <mergeCell ref="B5:C5"/>
    <mergeCell ref="E5:F5"/>
    <mergeCell ref="E11:F11"/>
    <mergeCell ref="C12:F12"/>
    <mergeCell ref="A13:A18"/>
    <mergeCell ref="C13:F13"/>
    <mergeCell ref="C14:F14"/>
    <mergeCell ref="C15:F15"/>
    <mergeCell ref="B16:B18"/>
    <mergeCell ref="C16:D16"/>
    <mergeCell ref="E16:F16"/>
    <mergeCell ref="C17:D17"/>
    <mergeCell ref="A6:A12"/>
    <mergeCell ref="C6:F6"/>
    <mergeCell ref="C7:F7"/>
    <mergeCell ref="C8:F8"/>
    <mergeCell ref="B9:B11"/>
    <mergeCell ref="C9:D9"/>
    <mergeCell ref="E9:F9"/>
    <mergeCell ref="A20:A25"/>
    <mergeCell ref="C20:F20"/>
    <mergeCell ref="C21:F21"/>
    <mergeCell ref="C22:F22"/>
    <mergeCell ref="B23:B25"/>
    <mergeCell ref="C23:D23"/>
    <mergeCell ref="C26:F26"/>
    <mergeCell ref="E17:F17"/>
    <mergeCell ref="C18:D18"/>
    <mergeCell ref="E18:F18"/>
    <mergeCell ref="C19:F19"/>
    <mergeCell ref="E23:F23"/>
    <mergeCell ref="C24:D24"/>
    <mergeCell ref="E24:F24"/>
    <mergeCell ref="C25:D25"/>
    <mergeCell ref="E25:F25"/>
    <mergeCell ref="B27:F27"/>
    <mergeCell ref="A29:B29"/>
    <mergeCell ref="C29:F29"/>
    <mergeCell ref="A30:B30"/>
    <mergeCell ref="C30:F30"/>
    <mergeCell ref="S44:T44"/>
    <mergeCell ref="A47:A49"/>
    <mergeCell ref="A50:A52"/>
    <mergeCell ref="A31:B31"/>
    <mergeCell ref="C31:F31"/>
    <mergeCell ref="A41:A43"/>
    <mergeCell ref="A44:A46"/>
    <mergeCell ref="K44:L44"/>
    <mergeCell ref="M44:N44"/>
    <mergeCell ref="O44:P44"/>
    <mergeCell ref="Q44:R44"/>
    <mergeCell ref="A38:A40"/>
  </mergeCells>
  <phoneticPr fontId="1" type="noConversion"/>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F4E52-0EC9-417E-BE58-8601766F1914}">
  <dimension ref="A1:W75"/>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1" width="9" customWidth="1"/>
    <col min="12" max="12" width="10.6328125" bestFit="1" customWidth="1"/>
    <col min="13" max="13" width="15" bestFit="1" customWidth="1"/>
    <col min="14" max="14" width="10.36328125" customWidth="1"/>
    <col min="15" max="15" width="6.54296875" customWidth="1"/>
    <col min="16" max="16" width="6.36328125" customWidth="1"/>
    <col min="17" max="17" width="17.1796875" customWidth="1"/>
    <col min="18" max="18" width="10" customWidth="1"/>
    <col min="19" max="19" width="7.453125" customWidth="1"/>
    <col min="20" max="20" width="6.08984375" customWidth="1"/>
    <col min="21" max="21" width="6.1796875" customWidth="1"/>
    <col min="22" max="22" width="6.453125" customWidth="1"/>
  </cols>
  <sheetData>
    <row r="1" spans="1:9" x14ac:dyDescent="0.4">
      <c r="A1" s="11" t="s">
        <v>7581</v>
      </c>
      <c r="B1" s="375" t="s">
        <v>7893</v>
      </c>
      <c r="C1" s="375"/>
      <c r="D1" s="375"/>
      <c r="E1" s="375"/>
      <c r="F1" s="375"/>
      <c r="G1" s="375"/>
      <c r="H1" s="375"/>
      <c r="I1" s="7"/>
    </row>
    <row r="2" spans="1:9" x14ac:dyDescent="0.4">
      <c r="A2" s="11" t="s">
        <v>7582</v>
      </c>
      <c r="B2" s="375" t="s">
        <v>7894</v>
      </c>
      <c r="C2" s="375"/>
      <c r="D2" s="375"/>
      <c r="E2" s="375"/>
      <c r="F2" s="375"/>
      <c r="G2" s="375"/>
      <c r="H2" s="375"/>
      <c r="I2" s="7"/>
    </row>
    <row r="3" spans="1:9" x14ac:dyDescent="0.4">
      <c r="A3" s="11" t="s">
        <v>7583</v>
      </c>
      <c r="B3" s="375" t="s">
        <v>7895</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MIN(C34:I34)</f>
        <v>45320.674305555556</v>
      </c>
      <c r="C5" s="374"/>
      <c r="D5" s="189" t="s">
        <v>7587</v>
      </c>
      <c r="E5" s="233"/>
      <c r="F5" s="384">
        <f>MAX(C35:I35)</f>
        <v>45327.488888888889</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89"/>
      <c r="E9" s="232"/>
      <c r="F9" s="388" t="s">
        <v>7595</v>
      </c>
      <c r="G9" s="390"/>
      <c r="H9" s="389"/>
      <c r="I9" s="73"/>
    </row>
    <row r="10" spans="1:9" x14ac:dyDescent="0.4">
      <c r="A10" s="395"/>
      <c r="B10" s="380"/>
      <c r="C10" s="388" t="s">
        <v>7596</v>
      </c>
      <c r="D10" s="389"/>
      <c r="E10" s="232"/>
      <c r="F10" s="388" t="s">
        <v>7597</v>
      </c>
      <c r="G10" s="390"/>
      <c r="H10" s="389"/>
      <c r="I10" s="73"/>
    </row>
    <row r="11" spans="1:9" x14ac:dyDescent="0.4">
      <c r="A11" s="395"/>
      <c r="B11" s="380"/>
      <c r="C11" s="388" t="s">
        <v>7598</v>
      </c>
      <c r="D11" s="389"/>
      <c r="E11" s="232"/>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89"/>
      <c r="E16" s="232"/>
      <c r="F16" s="388" t="s">
        <v>7606</v>
      </c>
      <c r="G16" s="390"/>
      <c r="H16" s="389"/>
      <c r="I16" s="73"/>
    </row>
    <row r="17" spans="1:9" x14ac:dyDescent="0.4">
      <c r="A17" s="395"/>
      <c r="B17" s="380"/>
      <c r="C17" s="388" t="s">
        <v>7596</v>
      </c>
      <c r="D17" s="389"/>
      <c r="E17" s="232"/>
      <c r="F17" s="388" t="s">
        <v>7607</v>
      </c>
      <c r="G17" s="390"/>
      <c r="H17" s="389"/>
      <c r="I17" s="73"/>
    </row>
    <row r="18" spans="1:9" x14ac:dyDescent="0.4">
      <c r="A18" s="396"/>
      <c r="B18" s="380"/>
      <c r="C18" s="388" t="s">
        <v>7598</v>
      </c>
      <c r="D18" s="389"/>
      <c r="E18" s="232"/>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89"/>
      <c r="E23" s="232"/>
      <c r="F23" s="388" t="s">
        <v>7640</v>
      </c>
      <c r="G23" s="390"/>
      <c r="H23" s="389"/>
      <c r="I23" s="73"/>
    </row>
    <row r="24" spans="1:9" x14ac:dyDescent="0.4">
      <c r="A24" s="395"/>
      <c r="B24" s="380"/>
      <c r="C24" s="388" t="s">
        <v>7596</v>
      </c>
      <c r="D24" s="389"/>
      <c r="E24" s="232"/>
      <c r="F24" s="388" t="s">
        <v>7641</v>
      </c>
      <c r="G24" s="390"/>
      <c r="H24" s="389"/>
      <c r="I24" s="73"/>
    </row>
    <row r="25" spans="1:9" x14ac:dyDescent="0.4">
      <c r="A25" s="396"/>
      <c r="B25" s="380"/>
      <c r="C25" s="388" t="s">
        <v>7598</v>
      </c>
      <c r="D25" s="389"/>
      <c r="E25" s="232"/>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7705</v>
      </c>
      <c r="C28" s="14" t="s">
        <v>7706</v>
      </c>
      <c r="D28" s="14" t="s">
        <v>7707</v>
      </c>
      <c r="E28" s="14"/>
      <c r="F28" s="14" t="s">
        <v>7708</v>
      </c>
      <c r="G28" s="14"/>
      <c r="H28" s="14"/>
      <c r="I28" s="218"/>
    </row>
    <row r="29" spans="1:9" x14ac:dyDescent="0.4">
      <c r="A29" s="399" t="s">
        <v>7717</v>
      </c>
      <c r="B29" s="400"/>
      <c r="C29" s="372" t="s">
        <v>7812</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3" x14ac:dyDescent="0.4">
      <c r="A33" s="88"/>
      <c r="B33" s="12"/>
      <c r="C33" s="1" t="s">
        <v>7611</v>
      </c>
      <c r="D33" s="1" t="s">
        <v>7678</v>
      </c>
      <c r="E33" s="1" t="s">
        <v>7678</v>
      </c>
      <c r="F33" s="1" t="s">
        <v>7679</v>
      </c>
      <c r="G33" s="1" t="s">
        <v>7679</v>
      </c>
      <c r="H33" s="1" t="s">
        <v>7638</v>
      </c>
      <c r="I33" s="1" t="s">
        <v>7674</v>
      </c>
      <c r="J33" s="1" t="s">
        <v>7614</v>
      </c>
      <c r="K33" s="7"/>
    </row>
    <row r="34" spans="1:23" x14ac:dyDescent="0.4">
      <c r="A34" s="177"/>
      <c r="B34" s="12" t="s">
        <v>7615</v>
      </c>
      <c r="C34" s="191">
        <v>45320.698611111111</v>
      </c>
      <c r="D34" s="191">
        <v>45320.712500000001</v>
      </c>
      <c r="E34" s="191">
        <v>45322.613888888889</v>
      </c>
      <c r="F34" s="191">
        <v>45320.686805555553</v>
      </c>
      <c r="G34" s="191">
        <v>45323.714583333334</v>
      </c>
      <c r="H34" s="191">
        <v>45320.674305555556</v>
      </c>
      <c r="I34" s="191">
        <v>45320.719444444447</v>
      </c>
      <c r="J34" s="1"/>
      <c r="K34" s="7"/>
    </row>
    <row r="35" spans="1:23" x14ac:dyDescent="0.4">
      <c r="A35" s="177"/>
      <c r="B35" s="12" t="s">
        <v>7921</v>
      </c>
      <c r="C35" s="191">
        <v>45327.259027777778</v>
      </c>
      <c r="D35" s="191">
        <v>45322.113888888889</v>
      </c>
      <c r="E35" s="191">
        <v>45327.390277777777</v>
      </c>
      <c r="F35" s="191">
        <v>45322.104166666664</v>
      </c>
      <c r="G35" s="191">
        <v>45327.488888888889</v>
      </c>
      <c r="H35" s="191">
        <v>45326.517361111109</v>
      </c>
      <c r="I35" s="191">
        <v>45327.42083333333</v>
      </c>
      <c r="J35" s="1"/>
      <c r="K35" s="7"/>
    </row>
    <row r="36" spans="1:23" x14ac:dyDescent="0.4">
      <c r="A36" s="177"/>
      <c r="B36" s="12" t="s">
        <v>7925</v>
      </c>
      <c r="C36" s="164">
        <v>350</v>
      </c>
      <c r="D36" s="164">
        <v>20</v>
      </c>
      <c r="E36" s="164">
        <v>65</v>
      </c>
      <c r="F36" s="221">
        <v>76</v>
      </c>
      <c r="G36" s="221">
        <v>200</v>
      </c>
      <c r="H36" s="164">
        <v>13</v>
      </c>
      <c r="I36" s="164">
        <v>52</v>
      </c>
      <c r="J36" s="1">
        <f t="shared" ref="J36:J52" si="0">SUM(C36:I36)</f>
        <v>776</v>
      </c>
      <c r="K36" s="7"/>
    </row>
    <row r="37" spans="1:23" x14ac:dyDescent="0.4">
      <c r="A37" s="1" t="s">
        <v>7164</v>
      </c>
      <c r="B37" s="12" t="s">
        <v>7617</v>
      </c>
      <c r="C37" s="1">
        <f t="shared" ref="C37:I37" si="1">INT((C35-C34)*24)</f>
        <v>157</v>
      </c>
      <c r="D37" s="1">
        <f t="shared" si="1"/>
        <v>33</v>
      </c>
      <c r="E37" s="1">
        <f t="shared" si="1"/>
        <v>114</v>
      </c>
      <c r="F37" s="1">
        <f t="shared" si="1"/>
        <v>34</v>
      </c>
      <c r="G37" s="1">
        <f t="shared" si="1"/>
        <v>90</v>
      </c>
      <c r="H37" s="1">
        <f t="shared" si="1"/>
        <v>140</v>
      </c>
      <c r="I37" s="1">
        <f t="shared" si="1"/>
        <v>160</v>
      </c>
      <c r="J37" s="1">
        <f t="shared" si="0"/>
        <v>728</v>
      </c>
      <c r="K37" s="7"/>
      <c r="L37" s="12" t="s">
        <v>7614</v>
      </c>
      <c r="M37" s="1">
        <f>J37</f>
        <v>728</v>
      </c>
    </row>
    <row r="38" spans="1:23" x14ac:dyDescent="0.4">
      <c r="A38" s="379">
        <v>45321</v>
      </c>
      <c r="B38" s="12" t="s">
        <v>7483</v>
      </c>
      <c r="C38" s="1">
        <v>0</v>
      </c>
      <c r="D38" s="1">
        <v>0</v>
      </c>
      <c r="E38" s="1">
        <v>0</v>
      </c>
      <c r="F38" s="1">
        <v>0</v>
      </c>
      <c r="G38" s="1">
        <v>0</v>
      </c>
      <c r="H38" s="1">
        <v>0</v>
      </c>
      <c r="I38" s="1">
        <v>0</v>
      </c>
      <c r="J38" s="1">
        <f t="shared" si="0"/>
        <v>0</v>
      </c>
      <c r="K38" s="7"/>
      <c r="L38" s="12" t="s">
        <v>7483</v>
      </c>
      <c r="M38" s="1">
        <f>SUMIF(B:B,L38,J:J)</f>
        <v>0</v>
      </c>
    </row>
    <row r="39" spans="1:23" x14ac:dyDescent="0.4">
      <c r="A39" s="379"/>
      <c r="B39" s="12" t="s">
        <v>7484</v>
      </c>
      <c r="C39" s="1">
        <v>0</v>
      </c>
      <c r="D39" s="1">
        <v>0</v>
      </c>
      <c r="E39" s="1">
        <v>0</v>
      </c>
      <c r="F39" s="1">
        <v>1</v>
      </c>
      <c r="G39" s="1">
        <v>0</v>
      </c>
      <c r="H39" s="1">
        <v>0</v>
      </c>
      <c r="I39" s="1">
        <v>0</v>
      </c>
      <c r="J39" s="1">
        <f t="shared" si="0"/>
        <v>1</v>
      </c>
      <c r="K39" s="7"/>
      <c r="L39" s="12" t="s">
        <v>7484</v>
      </c>
      <c r="M39" s="1">
        <f>SUMIF(B:B,L39,J:J)</f>
        <v>2</v>
      </c>
    </row>
    <row r="40" spans="1:23" x14ac:dyDescent="0.4">
      <c r="A40" s="379"/>
      <c r="B40" s="12" t="s">
        <v>7485</v>
      </c>
      <c r="C40" s="1">
        <v>0</v>
      </c>
      <c r="D40" s="1">
        <v>0</v>
      </c>
      <c r="E40" s="1">
        <v>0</v>
      </c>
      <c r="F40" s="1">
        <v>1</v>
      </c>
      <c r="G40" s="1">
        <v>0</v>
      </c>
      <c r="H40" s="1">
        <v>0</v>
      </c>
      <c r="I40" s="1">
        <v>0</v>
      </c>
      <c r="J40" s="1">
        <f t="shared" si="0"/>
        <v>1</v>
      </c>
      <c r="K40" s="7"/>
      <c r="L40" s="12" t="s">
        <v>7485</v>
      </c>
      <c r="M40" s="1">
        <f>SUMIF(B:B,L40,J:J)</f>
        <v>18</v>
      </c>
    </row>
    <row r="41" spans="1:23" x14ac:dyDescent="0.4">
      <c r="A41" s="379">
        <v>45322</v>
      </c>
      <c r="B41" s="12" t="s">
        <v>7483</v>
      </c>
      <c r="C41" s="1">
        <v>0</v>
      </c>
      <c r="D41" s="1">
        <v>0</v>
      </c>
      <c r="E41" s="1">
        <v>0</v>
      </c>
      <c r="F41" s="1">
        <v>0</v>
      </c>
      <c r="G41" s="1">
        <v>0</v>
      </c>
      <c r="H41" s="1">
        <v>0</v>
      </c>
      <c r="I41" s="1">
        <v>0</v>
      </c>
      <c r="J41" s="1">
        <f t="shared" si="0"/>
        <v>0</v>
      </c>
      <c r="K41" s="7"/>
    </row>
    <row r="42" spans="1:23" x14ac:dyDescent="0.4">
      <c r="A42" s="379"/>
      <c r="B42" s="12" t="s">
        <v>7484</v>
      </c>
      <c r="C42" s="1">
        <v>0</v>
      </c>
      <c r="D42" s="1">
        <v>0</v>
      </c>
      <c r="E42" s="1">
        <v>0</v>
      </c>
      <c r="F42" s="1">
        <v>1</v>
      </c>
      <c r="G42" s="1">
        <v>0</v>
      </c>
      <c r="H42" s="1">
        <v>0</v>
      </c>
      <c r="I42" s="1">
        <v>0</v>
      </c>
      <c r="J42" s="1">
        <f t="shared" si="0"/>
        <v>1</v>
      </c>
      <c r="K42" s="7"/>
    </row>
    <row r="43" spans="1:23" x14ac:dyDescent="0.4">
      <c r="A43" s="379"/>
      <c r="B43" s="12" t="s">
        <v>7485</v>
      </c>
      <c r="C43" s="1">
        <v>1</v>
      </c>
      <c r="D43" s="1">
        <v>0</v>
      </c>
      <c r="E43" s="1">
        <v>0</v>
      </c>
      <c r="F43" s="1">
        <v>2</v>
      </c>
      <c r="G43" s="1">
        <v>0</v>
      </c>
      <c r="H43" s="1">
        <v>0</v>
      </c>
      <c r="I43" s="1">
        <v>0</v>
      </c>
      <c r="J43" s="1">
        <f t="shared" si="0"/>
        <v>3</v>
      </c>
      <c r="K43" s="7"/>
    </row>
    <row r="44" spans="1:23" x14ac:dyDescent="0.4">
      <c r="A44" s="379">
        <v>45323</v>
      </c>
      <c r="B44" s="12" t="s">
        <v>7483</v>
      </c>
      <c r="C44" s="1">
        <v>0</v>
      </c>
      <c r="D44" s="95">
        <v>0</v>
      </c>
      <c r="E44" s="95">
        <v>0</v>
      </c>
      <c r="F44" s="1">
        <v>0</v>
      </c>
      <c r="G44" s="1">
        <v>0</v>
      </c>
      <c r="H44" s="1">
        <v>0</v>
      </c>
      <c r="I44" s="1">
        <v>0</v>
      </c>
      <c r="J44" s="1">
        <f t="shared" si="0"/>
        <v>0</v>
      </c>
      <c r="K44" s="7"/>
      <c r="L44" s="1" t="s">
        <v>7189</v>
      </c>
      <c r="M44" s="372" t="s">
        <v>7611</v>
      </c>
      <c r="N44" s="374"/>
      <c r="O44" s="399" t="s">
        <v>7678</v>
      </c>
      <c r="P44" s="400"/>
      <c r="Q44" s="399" t="s">
        <v>7679</v>
      </c>
      <c r="R44" s="400"/>
      <c r="S44" s="399" t="s">
        <v>7638</v>
      </c>
      <c r="T44" s="400"/>
      <c r="U44" s="399" t="s">
        <v>7673</v>
      </c>
      <c r="V44" s="400"/>
    </row>
    <row r="45" spans="1:23" x14ac:dyDescent="0.4">
      <c r="A45" s="379"/>
      <c r="B45" s="12" t="s">
        <v>7484</v>
      </c>
      <c r="C45" s="1">
        <v>0</v>
      </c>
      <c r="D45" s="95">
        <v>0</v>
      </c>
      <c r="E45" s="95">
        <v>0</v>
      </c>
      <c r="F45" s="95">
        <v>0</v>
      </c>
      <c r="G45" s="95">
        <v>0</v>
      </c>
      <c r="H45" s="95">
        <v>0</v>
      </c>
      <c r="I45" s="95">
        <v>0</v>
      </c>
      <c r="J45" s="1">
        <f t="shared" si="0"/>
        <v>0</v>
      </c>
      <c r="K45" s="7"/>
      <c r="L45" s="95">
        <v>1</v>
      </c>
      <c r="M45" s="201" t="s">
        <v>7905</v>
      </c>
      <c r="N45" s="201" t="s">
        <v>7683</v>
      </c>
      <c r="O45" s="201"/>
      <c r="P45" s="201"/>
      <c r="Q45" s="201" t="s">
        <v>7897</v>
      </c>
      <c r="R45" s="201" t="s">
        <v>7900</v>
      </c>
      <c r="S45" s="203"/>
      <c r="T45" s="222"/>
      <c r="U45" s="201"/>
      <c r="V45" s="201"/>
      <c r="W45" s="68"/>
    </row>
    <row r="46" spans="1:23" x14ac:dyDescent="0.4">
      <c r="A46" s="379"/>
      <c r="B46" s="12" t="s">
        <v>7485</v>
      </c>
      <c r="C46" s="1">
        <v>1</v>
      </c>
      <c r="D46" s="95">
        <v>0</v>
      </c>
      <c r="E46" s="95">
        <v>0</v>
      </c>
      <c r="F46" s="1">
        <v>0</v>
      </c>
      <c r="G46" s="1">
        <v>0</v>
      </c>
      <c r="H46" s="1">
        <v>0</v>
      </c>
      <c r="I46" s="1">
        <v>0</v>
      </c>
      <c r="J46" s="1">
        <f t="shared" si="0"/>
        <v>1</v>
      </c>
      <c r="K46" s="7"/>
      <c r="L46" s="1">
        <v>2</v>
      </c>
      <c r="M46" s="201" t="s">
        <v>7908</v>
      </c>
      <c r="N46" s="201" t="s">
        <v>7909</v>
      </c>
      <c r="O46" s="203"/>
      <c r="P46" s="203"/>
      <c r="Q46" s="203" t="s">
        <v>7898</v>
      </c>
      <c r="R46" s="203" t="s">
        <v>7762</v>
      </c>
      <c r="S46" s="203"/>
      <c r="T46" s="203"/>
      <c r="U46" s="201"/>
      <c r="V46" s="201"/>
      <c r="W46" s="68"/>
    </row>
    <row r="47" spans="1:23" x14ac:dyDescent="0.4">
      <c r="A47" s="379">
        <v>45324</v>
      </c>
      <c r="B47" s="12" t="s">
        <v>7483</v>
      </c>
      <c r="C47" s="1">
        <v>0</v>
      </c>
      <c r="D47" s="95">
        <v>0</v>
      </c>
      <c r="E47" s="95">
        <v>0</v>
      </c>
      <c r="F47" s="1">
        <v>0</v>
      </c>
      <c r="G47" s="1">
        <v>0</v>
      </c>
      <c r="H47" s="1">
        <v>0</v>
      </c>
      <c r="I47" s="1">
        <v>0</v>
      </c>
      <c r="J47" s="1">
        <f t="shared" si="0"/>
        <v>0</v>
      </c>
      <c r="K47" s="7"/>
      <c r="L47" s="95">
        <v>3</v>
      </c>
      <c r="M47" s="201" t="s">
        <v>7910</v>
      </c>
      <c r="N47" s="201" t="s">
        <v>7683</v>
      </c>
      <c r="O47" s="201"/>
      <c r="P47" s="203"/>
      <c r="Q47" s="203" t="s">
        <v>7902</v>
      </c>
      <c r="R47" s="201" t="s">
        <v>7906</v>
      </c>
      <c r="S47" s="222"/>
      <c r="T47" s="222"/>
      <c r="U47" s="222"/>
      <c r="V47" s="222"/>
      <c r="W47" s="68"/>
    </row>
    <row r="48" spans="1:23" x14ac:dyDescent="0.4">
      <c r="A48" s="379"/>
      <c r="B48" s="12" t="s">
        <v>7484</v>
      </c>
      <c r="C48" s="1">
        <v>0</v>
      </c>
      <c r="D48" s="95">
        <v>0</v>
      </c>
      <c r="E48" s="95">
        <v>0</v>
      </c>
      <c r="F48" s="95">
        <v>0</v>
      </c>
      <c r="G48" s="95">
        <v>0</v>
      </c>
      <c r="H48" s="95">
        <v>0</v>
      </c>
      <c r="I48" s="1">
        <v>0</v>
      </c>
      <c r="J48" s="1">
        <f t="shared" si="0"/>
        <v>0</v>
      </c>
      <c r="K48" s="7"/>
      <c r="L48" s="1">
        <v>4</v>
      </c>
      <c r="M48" s="203" t="s">
        <v>7911</v>
      </c>
      <c r="N48" s="201" t="s">
        <v>7909</v>
      </c>
      <c r="O48" s="201"/>
      <c r="P48" s="203"/>
      <c r="Q48" s="203" t="s">
        <v>7903</v>
      </c>
      <c r="R48" s="203" t="s">
        <v>7900</v>
      </c>
      <c r="S48" s="201"/>
      <c r="T48" s="201"/>
      <c r="U48" s="201"/>
      <c r="V48" s="201"/>
      <c r="W48" s="68"/>
    </row>
    <row r="49" spans="1:23" x14ac:dyDescent="0.4">
      <c r="A49" s="379"/>
      <c r="B49" s="12" t="s">
        <v>7485</v>
      </c>
      <c r="C49" s="1">
        <v>2</v>
      </c>
      <c r="D49" s="95">
        <v>0</v>
      </c>
      <c r="E49" s="95">
        <v>0</v>
      </c>
      <c r="F49" s="1">
        <v>0</v>
      </c>
      <c r="G49" s="1">
        <v>0</v>
      </c>
      <c r="H49" s="1">
        <v>0</v>
      </c>
      <c r="I49" s="1">
        <v>0</v>
      </c>
      <c r="J49" s="1">
        <f t="shared" si="0"/>
        <v>2</v>
      </c>
      <c r="K49" s="7"/>
      <c r="L49" s="95">
        <v>5</v>
      </c>
      <c r="M49" s="235" t="s">
        <v>7922</v>
      </c>
      <c r="N49" s="201" t="s">
        <v>7936</v>
      </c>
      <c r="O49" s="201"/>
      <c r="P49" s="203"/>
      <c r="Q49" s="203" t="s">
        <v>7904</v>
      </c>
      <c r="R49" s="201" t="s">
        <v>7762</v>
      </c>
      <c r="S49" s="201"/>
      <c r="T49" s="201"/>
      <c r="U49" s="201"/>
      <c r="V49" s="201"/>
      <c r="W49" s="68"/>
    </row>
    <row r="50" spans="1:23" x14ac:dyDescent="0.4">
      <c r="A50" s="379">
        <v>45327</v>
      </c>
      <c r="B50" s="12" t="s">
        <v>7483</v>
      </c>
      <c r="C50" s="1">
        <v>0</v>
      </c>
      <c r="D50" s="95">
        <v>0</v>
      </c>
      <c r="E50" s="95">
        <v>0</v>
      </c>
      <c r="F50" s="1">
        <v>0</v>
      </c>
      <c r="G50" s="1">
        <v>0</v>
      </c>
      <c r="H50" s="1">
        <v>0</v>
      </c>
      <c r="I50" s="1">
        <v>0</v>
      </c>
      <c r="J50" s="1">
        <f t="shared" si="0"/>
        <v>0</v>
      </c>
      <c r="K50" s="7"/>
      <c r="L50" s="1">
        <v>6</v>
      </c>
      <c r="M50" s="235" t="s">
        <v>7923</v>
      </c>
      <c r="N50" s="201" t="s">
        <v>7939</v>
      </c>
      <c r="O50" s="201"/>
      <c r="P50" s="203"/>
      <c r="Q50" s="235" t="s">
        <v>7926</v>
      </c>
      <c r="R50" s="201" t="s">
        <v>7936</v>
      </c>
      <c r="S50" s="201"/>
      <c r="T50" s="201"/>
      <c r="U50" s="201"/>
      <c r="V50" s="201"/>
      <c r="W50" s="68"/>
    </row>
    <row r="51" spans="1:23" x14ac:dyDescent="0.4">
      <c r="A51" s="379"/>
      <c r="B51" s="12" t="s">
        <v>7484</v>
      </c>
      <c r="C51" s="1">
        <v>0</v>
      </c>
      <c r="D51" s="95">
        <v>0</v>
      </c>
      <c r="E51" s="95">
        <v>0</v>
      </c>
      <c r="F51" s="1">
        <v>0</v>
      </c>
      <c r="G51" s="1">
        <v>0</v>
      </c>
      <c r="H51" s="95">
        <v>0</v>
      </c>
      <c r="I51" s="95">
        <v>0</v>
      </c>
      <c r="J51" s="1">
        <f t="shared" si="0"/>
        <v>0</v>
      </c>
      <c r="K51" s="7"/>
      <c r="L51" s="95">
        <v>7</v>
      </c>
      <c r="M51" s="235" t="s">
        <v>7924</v>
      </c>
      <c r="N51" s="201" t="s">
        <v>7934</v>
      </c>
      <c r="O51" s="201"/>
      <c r="P51" s="203"/>
      <c r="Q51" s="235" t="s">
        <v>7927</v>
      </c>
      <c r="R51" s="201" t="s">
        <v>7936</v>
      </c>
      <c r="S51" s="201"/>
      <c r="T51" s="201"/>
      <c r="U51" s="201"/>
      <c r="V51" s="201"/>
      <c r="W51" s="68"/>
    </row>
    <row r="52" spans="1:23" x14ac:dyDescent="0.4">
      <c r="A52" s="379"/>
      <c r="B52" s="12" t="s">
        <v>7485</v>
      </c>
      <c r="C52" s="1">
        <v>3</v>
      </c>
      <c r="D52" s="95">
        <v>0</v>
      </c>
      <c r="E52" s="95">
        <v>0</v>
      </c>
      <c r="F52" s="1">
        <v>0</v>
      </c>
      <c r="G52" s="1">
        <v>8</v>
      </c>
      <c r="H52" s="1">
        <v>0</v>
      </c>
      <c r="I52" s="1">
        <v>0</v>
      </c>
      <c r="J52" s="1">
        <f t="shared" si="0"/>
        <v>11</v>
      </c>
      <c r="K52" s="7"/>
      <c r="L52" s="1">
        <v>8</v>
      </c>
      <c r="M52" s="201"/>
      <c r="N52" s="201"/>
      <c r="O52" s="201"/>
      <c r="P52" s="203"/>
      <c r="Q52" s="235" t="s">
        <v>7928</v>
      </c>
      <c r="R52" s="201" t="s">
        <v>7935</v>
      </c>
      <c r="S52" s="201"/>
      <c r="T52" s="201"/>
      <c r="U52" s="201"/>
      <c r="V52" s="201"/>
      <c r="W52" s="68"/>
    </row>
    <row r="53" spans="1:23" x14ac:dyDescent="0.4">
      <c r="A53" s="227"/>
      <c r="C53" s="7"/>
      <c r="D53" s="228"/>
      <c r="E53" s="228"/>
      <c r="F53" s="7"/>
      <c r="G53" s="7"/>
      <c r="H53" s="7"/>
      <c r="I53" s="7"/>
      <c r="J53" s="7"/>
      <c r="K53" s="7"/>
      <c r="L53" s="95">
        <v>9</v>
      </c>
      <c r="M53" s="201"/>
      <c r="N53" s="201"/>
      <c r="O53" s="201"/>
      <c r="P53" s="201"/>
      <c r="Q53" s="235" t="s">
        <v>7929</v>
      </c>
      <c r="R53" s="201" t="s">
        <v>7935</v>
      </c>
      <c r="S53" s="201"/>
      <c r="T53" s="201"/>
      <c r="U53" s="201"/>
      <c r="V53" s="201"/>
      <c r="W53" s="68"/>
    </row>
    <row r="54" spans="1:23" x14ac:dyDescent="0.4">
      <c r="A54" s="227"/>
      <c r="C54" s="7"/>
      <c r="D54" s="228"/>
      <c r="E54" s="228"/>
      <c r="F54" s="7"/>
      <c r="G54" s="7"/>
      <c r="H54" s="7"/>
      <c r="I54" s="7"/>
      <c r="J54" s="7"/>
      <c r="K54" s="7"/>
      <c r="L54" s="1">
        <v>10</v>
      </c>
      <c r="M54" s="201"/>
      <c r="N54" s="201"/>
      <c r="O54" s="201"/>
      <c r="P54" s="201"/>
      <c r="Q54" s="235" t="s">
        <v>7930</v>
      </c>
      <c r="R54" s="234" t="s">
        <v>7937</v>
      </c>
      <c r="S54" s="201"/>
      <c r="T54" s="201"/>
      <c r="U54" s="201"/>
      <c r="V54" s="201"/>
      <c r="W54" s="68"/>
    </row>
    <row r="55" spans="1:23" x14ac:dyDescent="0.4">
      <c r="A55" s="227"/>
      <c r="C55" s="7"/>
      <c r="D55" s="228"/>
      <c r="E55" s="228"/>
      <c r="F55" s="7"/>
      <c r="G55" s="7"/>
      <c r="H55" s="7"/>
      <c r="I55" s="7"/>
      <c r="J55" s="7"/>
      <c r="K55" s="7"/>
      <c r="L55" s="1">
        <v>11</v>
      </c>
      <c r="M55" s="201"/>
      <c r="N55" s="201"/>
      <c r="O55" s="201"/>
      <c r="P55" s="201"/>
      <c r="Q55" s="235" t="s">
        <v>7931</v>
      </c>
      <c r="R55" s="201" t="s">
        <v>7935</v>
      </c>
      <c r="S55" s="201"/>
      <c r="T55" s="201"/>
      <c r="U55" s="201"/>
      <c r="V55" s="201"/>
      <c r="W55" s="68"/>
    </row>
    <row r="56" spans="1:23" x14ac:dyDescent="0.4">
      <c r="A56" s="227"/>
      <c r="C56" s="7"/>
      <c r="D56" s="228"/>
      <c r="E56" s="228"/>
      <c r="F56" s="7"/>
      <c r="G56" s="7"/>
      <c r="H56" s="7"/>
      <c r="I56" s="7"/>
      <c r="J56" s="7"/>
      <c r="K56" s="7"/>
      <c r="L56" s="1">
        <v>12</v>
      </c>
      <c r="M56" s="201"/>
      <c r="N56" s="201"/>
      <c r="O56" s="201"/>
      <c r="P56" s="201"/>
      <c r="Q56" s="235" t="s">
        <v>7932</v>
      </c>
      <c r="R56" s="201" t="s">
        <v>7938</v>
      </c>
      <c r="S56" s="201"/>
      <c r="T56" s="201"/>
      <c r="U56" s="201"/>
      <c r="V56" s="201"/>
      <c r="W56" s="68"/>
    </row>
    <row r="57" spans="1:23" x14ac:dyDescent="0.4">
      <c r="A57" s="227"/>
      <c r="C57" s="7"/>
      <c r="D57" s="228"/>
      <c r="E57" s="228"/>
      <c r="F57" s="7"/>
      <c r="G57" s="7"/>
      <c r="H57" s="7"/>
      <c r="I57" s="7"/>
      <c r="J57" s="7"/>
      <c r="K57" s="7"/>
      <c r="L57" s="95">
        <v>13</v>
      </c>
      <c r="M57" s="201"/>
      <c r="N57" s="201"/>
      <c r="O57" s="201"/>
      <c r="P57" s="201"/>
      <c r="Q57" s="235" t="s">
        <v>7933</v>
      </c>
      <c r="R57" s="201" t="s">
        <v>7942</v>
      </c>
      <c r="S57" s="201"/>
      <c r="T57" s="201"/>
      <c r="U57" s="201"/>
      <c r="V57" s="201"/>
    </row>
    <row r="58" spans="1:23" x14ac:dyDescent="0.4">
      <c r="A58" s="227"/>
      <c r="C58" s="7"/>
      <c r="D58" s="228"/>
      <c r="E58" s="228"/>
      <c r="F58" s="7"/>
      <c r="G58" s="7"/>
      <c r="H58" s="7"/>
      <c r="I58" s="7"/>
      <c r="J58" s="7"/>
      <c r="K58" s="7"/>
      <c r="M58" s="229"/>
      <c r="N58" s="229"/>
      <c r="O58" s="229"/>
      <c r="P58" s="229"/>
      <c r="Q58" s="229"/>
      <c r="R58" s="229"/>
      <c r="S58" s="229"/>
      <c r="T58" s="229"/>
      <c r="U58" s="229"/>
    </row>
    <row r="59" spans="1:23" x14ac:dyDescent="0.4">
      <c r="A59" s="227"/>
      <c r="C59" s="7"/>
      <c r="D59" s="228"/>
      <c r="E59" s="228"/>
      <c r="F59" s="7"/>
      <c r="G59" s="7"/>
      <c r="H59" s="7"/>
      <c r="I59" s="7"/>
      <c r="J59" s="7"/>
      <c r="K59" s="7"/>
      <c r="L59" s="12" t="s">
        <v>7942</v>
      </c>
      <c r="M59" s="71">
        <f>COUNTIF($M$45:$V$57,L59)</f>
        <v>1</v>
      </c>
      <c r="N59" s="229"/>
      <c r="O59" s="229"/>
      <c r="P59" s="229"/>
      <c r="Q59" s="229"/>
      <c r="R59" s="229"/>
      <c r="S59" s="229"/>
      <c r="T59" s="229"/>
      <c r="U59" s="229"/>
    </row>
    <row r="60" spans="1:23" x14ac:dyDescent="0.4">
      <c r="A60" s="227"/>
      <c r="C60" s="7"/>
      <c r="D60" s="228"/>
      <c r="E60" s="228"/>
      <c r="F60" s="7"/>
      <c r="G60" s="7"/>
      <c r="H60" s="7"/>
      <c r="I60" s="7"/>
      <c r="J60" s="7"/>
      <c r="K60" s="7"/>
      <c r="L60" s="12" t="s">
        <v>7778</v>
      </c>
      <c r="M60" s="71">
        <f>COUNTIF($M$45:$V$57,L60)</f>
        <v>3</v>
      </c>
      <c r="N60" s="229"/>
      <c r="O60" s="230"/>
      <c r="P60" s="230"/>
      <c r="Q60" s="229"/>
      <c r="R60" s="229"/>
      <c r="S60" s="229"/>
      <c r="T60" s="229"/>
      <c r="U60" s="229"/>
    </row>
    <row r="61" spans="1:23" x14ac:dyDescent="0.4">
      <c r="A61" s="227"/>
      <c r="C61" s="7"/>
      <c r="D61" s="228"/>
      <c r="E61" s="228"/>
      <c r="F61" s="7"/>
      <c r="G61" s="7"/>
      <c r="H61" s="7"/>
      <c r="I61" s="7"/>
      <c r="J61" s="7"/>
      <c r="K61" s="7"/>
      <c r="L61" s="12" t="s">
        <v>7776</v>
      </c>
      <c r="M61" s="71">
        <f>COUNTIF($M$45:$V$57,L61)</f>
        <v>1</v>
      </c>
      <c r="N61" s="229"/>
      <c r="O61" s="229"/>
      <c r="P61" s="229"/>
      <c r="Q61" s="229"/>
      <c r="R61" s="229"/>
      <c r="S61" s="229"/>
      <c r="T61" s="229"/>
      <c r="U61" s="229"/>
    </row>
    <row r="62" spans="1:23" x14ac:dyDescent="0.4">
      <c r="L62" s="12" t="s">
        <v>7772</v>
      </c>
      <c r="M62" s="71">
        <f>COUNTIF($M$45:$V$57,L62)</f>
        <v>0</v>
      </c>
    </row>
    <row r="63" spans="1:23" x14ac:dyDescent="0.4">
      <c r="A63" s="12" t="s">
        <v>7654</v>
      </c>
      <c r="B63" s="219">
        <v>45327.822916666664</v>
      </c>
      <c r="L63" s="12" t="s">
        <v>7899</v>
      </c>
      <c r="M63" s="71">
        <f>COUNTIF($M$45:$V$57,L63)</f>
        <v>2</v>
      </c>
    </row>
    <row r="64" spans="1:23" x14ac:dyDescent="0.4">
      <c r="A64" s="12" t="s">
        <v>7655</v>
      </c>
      <c r="B64" s="220">
        <v>0.82291666666666663</v>
      </c>
      <c r="L64" s="12" t="s">
        <v>7765</v>
      </c>
      <c r="M64" s="71">
        <f t="shared" ref="M64:M73" si="2">COUNTIF($M$45:$V$57,L64)</f>
        <v>0</v>
      </c>
    </row>
    <row r="65" spans="1:13" x14ac:dyDescent="0.4">
      <c r="A65" s="12" t="s">
        <v>7656</v>
      </c>
      <c r="B65" s="219">
        <f>B63-B64</f>
        <v>45327</v>
      </c>
      <c r="L65" s="12" t="s">
        <v>7761</v>
      </c>
      <c r="M65" s="71">
        <f t="shared" si="2"/>
        <v>2</v>
      </c>
    </row>
    <row r="66" spans="1:13" x14ac:dyDescent="0.4">
      <c r="L66" s="12" t="s">
        <v>7746</v>
      </c>
      <c r="M66" s="71">
        <f t="shared" si="2"/>
        <v>0</v>
      </c>
    </row>
    <row r="67" spans="1:13" x14ac:dyDescent="0.4">
      <c r="L67" s="12" t="s">
        <v>7725</v>
      </c>
      <c r="M67" s="71">
        <f t="shared" si="2"/>
        <v>3</v>
      </c>
    </row>
    <row r="68" spans="1:13" x14ac:dyDescent="0.4">
      <c r="L68" s="12" t="s">
        <v>7712</v>
      </c>
      <c r="M68" s="71">
        <f t="shared" si="2"/>
        <v>0</v>
      </c>
    </row>
    <row r="69" spans="1:13" x14ac:dyDescent="0.4">
      <c r="L69" s="12" t="s">
        <v>7783</v>
      </c>
      <c r="M69" s="71">
        <f t="shared" si="2"/>
        <v>5</v>
      </c>
    </row>
    <row r="70" spans="1:13" x14ac:dyDescent="0.4">
      <c r="L70" s="12" t="s">
        <v>7804</v>
      </c>
      <c r="M70" s="71">
        <f t="shared" si="2"/>
        <v>0</v>
      </c>
    </row>
    <row r="71" spans="1:13" x14ac:dyDescent="0.4">
      <c r="L71" s="12" t="s">
        <v>7937</v>
      </c>
      <c r="M71" s="71">
        <f t="shared" si="2"/>
        <v>1</v>
      </c>
    </row>
    <row r="72" spans="1:13" x14ac:dyDescent="0.4">
      <c r="L72" s="12" t="s">
        <v>7790</v>
      </c>
      <c r="M72" s="71">
        <f t="shared" si="2"/>
        <v>1</v>
      </c>
    </row>
    <row r="73" spans="1:13" x14ac:dyDescent="0.4">
      <c r="L73" s="12" t="s">
        <v>7906</v>
      </c>
      <c r="M73" s="71">
        <f t="shared" si="2"/>
        <v>1</v>
      </c>
    </row>
    <row r="75" spans="1:13" x14ac:dyDescent="0.4">
      <c r="M75" s="73"/>
    </row>
  </sheetData>
  <mergeCells count="59">
    <mergeCell ref="S44:T44"/>
    <mergeCell ref="U44:V44"/>
    <mergeCell ref="A47:A49"/>
    <mergeCell ref="A50:A52"/>
    <mergeCell ref="A38:A40"/>
    <mergeCell ref="A41:A43"/>
    <mergeCell ref="A44:A46"/>
    <mergeCell ref="M44:N44"/>
    <mergeCell ref="O44:P44"/>
    <mergeCell ref="Q44:R44"/>
    <mergeCell ref="A31:B31"/>
    <mergeCell ref="C31:H31"/>
    <mergeCell ref="F23:H23"/>
    <mergeCell ref="C24:D24"/>
    <mergeCell ref="F24:H24"/>
    <mergeCell ref="C25:D25"/>
    <mergeCell ref="F25:H25"/>
    <mergeCell ref="C26:H26"/>
    <mergeCell ref="B27:H27"/>
    <mergeCell ref="A29:B29"/>
    <mergeCell ref="C29:H29"/>
    <mergeCell ref="A30:B30"/>
    <mergeCell ref="C30:H30"/>
    <mergeCell ref="C18:D18"/>
    <mergeCell ref="F18:H18"/>
    <mergeCell ref="C19:H19"/>
    <mergeCell ref="A20:A25"/>
    <mergeCell ref="C20:H20"/>
    <mergeCell ref="C21:H21"/>
    <mergeCell ref="C22:H22"/>
    <mergeCell ref="B23:B25"/>
    <mergeCell ref="C23:D23"/>
    <mergeCell ref="C12:H12"/>
    <mergeCell ref="A13:A18"/>
    <mergeCell ref="C13:H13"/>
    <mergeCell ref="C14:H14"/>
    <mergeCell ref="C15:H15"/>
    <mergeCell ref="B16:B18"/>
    <mergeCell ref="C16:D16"/>
    <mergeCell ref="F16:H16"/>
    <mergeCell ref="C17:D17"/>
    <mergeCell ref="A6:A12"/>
    <mergeCell ref="C6:H6"/>
    <mergeCell ref="C7:H7"/>
    <mergeCell ref="C8:H8"/>
    <mergeCell ref="B9:B11"/>
    <mergeCell ref="C9:D9"/>
    <mergeCell ref="F17:H17"/>
    <mergeCell ref="F9:H9"/>
    <mergeCell ref="C10:D10"/>
    <mergeCell ref="F10:H10"/>
    <mergeCell ref="C11:D11"/>
    <mergeCell ref="B1:H1"/>
    <mergeCell ref="B2:H2"/>
    <mergeCell ref="B3:H3"/>
    <mergeCell ref="B4:H4"/>
    <mergeCell ref="B5:C5"/>
    <mergeCell ref="F5:H5"/>
    <mergeCell ref="F11:H11"/>
  </mergeCells>
  <phoneticPr fontId="1" type="noConversion"/>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5EAF-237E-4380-9C34-FAB0154D6365}">
  <dimension ref="A1:U84"/>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6.08984375" customWidth="1"/>
    <col min="12" max="12" width="10.6328125" bestFit="1" customWidth="1"/>
    <col min="13" max="13" width="14.08984375" customWidth="1"/>
    <col min="14" max="14" width="10.36328125" customWidth="1"/>
    <col min="15" max="15" width="22.90625" customWidth="1"/>
    <col min="16" max="16" width="15.54296875" customWidth="1"/>
    <col min="17" max="17" width="6.1796875" customWidth="1"/>
    <col min="18" max="18" width="5.1796875" customWidth="1"/>
    <col min="19" max="19" width="13.1796875" customWidth="1"/>
    <col min="20" max="20" width="10.6328125" customWidth="1"/>
    <col min="21" max="21" width="6.1796875" customWidth="1"/>
    <col min="22" max="22" width="6.453125" customWidth="1"/>
  </cols>
  <sheetData>
    <row r="1" spans="1:9" x14ac:dyDescent="0.4">
      <c r="A1" s="11" t="s">
        <v>7581</v>
      </c>
      <c r="B1" s="375" t="s">
        <v>7847</v>
      </c>
      <c r="C1" s="375"/>
      <c r="D1" s="375"/>
      <c r="E1" s="375"/>
      <c r="F1" s="375"/>
      <c r="G1" s="375"/>
      <c r="H1" s="375"/>
      <c r="I1" s="7"/>
    </row>
    <row r="2" spans="1:9" x14ac:dyDescent="0.4">
      <c r="A2" s="11" t="s">
        <v>7582</v>
      </c>
      <c r="B2" s="375" t="s">
        <v>7848</v>
      </c>
      <c r="C2" s="375"/>
      <c r="D2" s="375"/>
      <c r="E2" s="375"/>
      <c r="F2" s="375"/>
      <c r="G2" s="375"/>
      <c r="H2" s="375"/>
      <c r="I2" s="7"/>
    </row>
    <row r="3" spans="1:9" x14ac:dyDescent="0.4">
      <c r="A3" s="11" t="s">
        <v>7583</v>
      </c>
      <c r="B3" s="375" t="s">
        <v>7849</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MIN(C35:G35)</f>
        <v>45329.490972222222</v>
      </c>
      <c r="C5" s="374"/>
      <c r="D5" s="189" t="s">
        <v>7587</v>
      </c>
      <c r="E5" s="233"/>
      <c r="F5" s="384">
        <f>MAX(C36:G36)</f>
        <v>45337.618750000001</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89"/>
      <c r="E9" s="232"/>
      <c r="F9" s="388" t="s">
        <v>7595</v>
      </c>
      <c r="G9" s="390"/>
      <c r="H9" s="389"/>
      <c r="I9" s="73"/>
    </row>
    <row r="10" spans="1:9" x14ac:dyDescent="0.4">
      <c r="A10" s="395"/>
      <c r="B10" s="380"/>
      <c r="C10" s="388" t="s">
        <v>7596</v>
      </c>
      <c r="D10" s="389"/>
      <c r="E10" s="232"/>
      <c r="F10" s="388" t="s">
        <v>7597</v>
      </c>
      <c r="G10" s="390"/>
      <c r="H10" s="389"/>
      <c r="I10" s="73"/>
    </row>
    <row r="11" spans="1:9" x14ac:dyDescent="0.4">
      <c r="A11" s="395"/>
      <c r="B11" s="380"/>
      <c r="C11" s="388" t="s">
        <v>7598</v>
      </c>
      <c r="D11" s="389"/>
      <c r="E11" s="232"/>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89"/>
      <c r="E16" s="232"/>
      <c r="F16" s="388" t="s">
        <v>7606</v>
      </c>
      <c r="G16" s="390"/>
      <c r="H16" s="389"/>
      <c r="I16" s="73"/>
    </row>
    <row r="17" spans="1:9" x14ac:dyDescent="0.4">
      <c r="A17" s="395"/>
      <c r="B17" s="380"/>
      <c r="C17" s="388" t="s">
        <v>7596</v>
      </c>
      <c r="D17" s="389"/>
      <c r="E17" s="232"/>
      <c r="F17" s="388" t="s">
        <v>7607</v>
      </c>
      <c r="G17" s="390"/>
      <c r="H17" s="389"/>
      <c r="I17" s="73"/>
    </row>
    <row r="18" spans="1:9" x14ac:dyDescent="0.4">
      <c r="A18" s="396"/>
      <c r="B18" s="380"/>
      <c r="C18" s="388" t="s">
        <v>7598</v>
      </c>
      <c r="D18" s="389"/>
      <c r="E18" s="232"/>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89"/>
      <c r="E23" s="232"/>
      <c r="F23" s="388" t="s">
        <v>7640</v>
      </c>
      <c r="G23" s="390"/>
      <c r="H23" s="389"/>
      <c r="I23" s="73"/>
    </row>
    <row r="24" spans="1:9" x14ac:dyDescent="0.4">
      <c r="A24" s="395"/>
      <c r="B24" s="380"/>
      <c r="C24" s="388" t="s">
        <v>7596</v>
      </c>
      <c r="D24" s="389"/>
      <c r="E24" s="232"/>
      <c r="F24" s="388" t="s">
        <v>7641</v>
      </c>
      <c r="G24" s="390"/>
      <c r="H24" s="389"/>
      <c r="I24" s="73"/>
    </row>
    <row r="25" spans="1:9" x14ac:dyDescent="0.4">
      <c r="A25" s="396"/>
      <c r="B25" s="380"/>
      <c r="C25" s="388" t="s">
        <v>7598</v>
      </c>
      <c r="D25" s="389"/>
      <c r="E25" s="232"/>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7705</v>
      </c>
      <c r="C28" s="14" t="s">
        <v>7706</v>
      </c>
      <c r="D28" s="14" t="s">
        <v>7707</v>
      </c>
      <c r="E28" s="14"/>
      <c r="F28" s="14" t="s">
        <v>7708</v>
      </c>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7611</v>
      </c>
      <c r="D33" s="1" t="s">
        <v>7678</v>
      </c>
      <c r="E33" s="1" t="s">
        <v>7679</v>
      </c>
      <c r="F33" s="1" t="s">
        <v>7638</v>
      </c>
      <c r="G33" s="1" t="s">
        <v>7674</v>
      </c>
      <c r="H33" s="1" t="s">
        <v>7614</v>
      </c>
      <c r="I33" s="7"/>
    </row>
    <row r="34" spans="1:21" x14ac:dyDescent="0.4">
      <c r="A34" s="83"/>
      <c r="B34" s="12" t="s">
        <v>7977</v>
      </c>
      <c r="C34" s="239" t="s">
        <v>7978</v>
      </c>
      <c r="D34" s="239" t="s">
        <v>7979</v>
      </c>
      <c r="E34" s="239" t="s">
        <v>7980</v>
      </c>
      <c r="F34" s="239" t="s">
        <v>7981</v>
      </c>
      <c r="G34" s="239" t="s">
        <v>7982</v>
      </c>
      <c r="H34" s="1"/>
      <c r="I34" s="7"/>
    </row>
    <row r="35" spans="1:21" x14ac:dyDescent="0.4">
      <c r="A35" s="177"/>
      <c r="B35" s="12" t="s">
        <v>7615</v>
      </c>
      <c r="C35" s="191">
        <v>45329.490972222222</v>
      </c>
      <c r="D35" s="191">
        <v>45329.569444444445</v>
      </c>
      <c r="E35" s="191">
        <v>45329.584027777775</v>
      </c>
      <c r="F35" s="191">
        <v>45329.495138888888</v>
      </c>
      <c r="G35" s="191">
        <v>45329.584027777775</v>
      </c>
      <c r="H35" s="1"/>
      <c r="I35" s="7"/>
    </row>
    <row r="36" spans="1:21" x14ac:dyDescent="0.4">
      <c r="A36" s="177"/>
      <c r="B36" s="12" t="s">
        <v>7482</v>
      </c>
      <c r="C36" s="237">
        <v>45330.180555555555</v>
      </c>
      <c r="D36" s="191">
        <v>45337.607638888891</v>
      </c>
      <c r="E36" s="191">
        <v>45337.34375</v>
      </c>
      <c r="F36" s="191">
        <v>45334.916666666664</v>
      </c>
      <c r="G36" s="191">
        <v>45337.618750000001</v>
      </c>
      <c r="H36" s="1"/>
      <c r="I36" s="7"/>
    </row>
    <row r="37" spans="1:21" x14ac:dyDescent="0.4">
      <c r="A37" s="177"/>
      <c r="B37" s="12" t="s">
        <v>7458</v>
      </c>
      <c r="C37" s="164">
        <v>44</v>
      </c>
      <c r="D37" s="164">
        <v>113</v>
      </c>
      <c r="E37" s="221">
        <v>332</v>
      </c>
      <c r="F37" s="164">
        <v>13</v>
      </c>
      <c r="G37" s="164">
        <v>112</v>
      </c>
      <c r="H37" s="1">
        <f t="shared" ref="H37:H53" si="0">SUM(C37:G37)</f>
        <v>614</v>
      </c>
      <c r="I37" s="7"/>
    </row>
    <row r="38" spans="1:21" x14ac:dyDescent="0.4">
      <c r="A38" s="1" t="s">
        <v>7164</v>
      </c>
      <c r="B38" s="12" t="s">
        <v>7617</v>
      </c>
      <c r="C38" s="1">
        <f>INT((C36-C35)*24)</f>
        <v>16</v>
      </c>
      <c r="D38" s="1">
        <f>INT((D36-D35)*24)</f>
        <v>192</v>
      </c>
      <c r="E38" s="1">
        <f>INT((E36-E35)*24)</f>
        <v>186</v>
      </c>
      <c r="F38" s="1">
        <f>INT((F36-F35)*24)</f>
        <v>130</v>
      </c>
      <c r="G38" s="1">
        <f>INT((G36-G35)*24)</f>
        <v>192</v>
      </c>
      <c r="H38" s="1">
        <f t="shared" si="0"/>
        <v>716</v>
      </c>
      <c r="I38" s="7"/>
      <c r="J38" s="12" t="s">
        <v>7614</v>
      </c>
      <c r="K38" s="1">
        <f>H38</f>
        <v>716</v>
      </c>
    </row>
    <row r="39" spans="1:21" x14ac:dyDescent="0.4">
      <c r="A39" s="379">
        <v>45337</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3</v>
      </c>
      <c r="F40" s="1">
        <v>0</v>
      </c>
      <c r="G40" s="1">
        <v>0</v>
      </c>
      <c r="H40" s="1">
        <f t="shared" si="0"/>
        <v>3</v>
      </c>
      <c r="I40" s="7"/>
      <c r="J40" s="12" t="s">
        <v>7484</v>
      </c>
      <c r="K40" s="1">
        <f>SUMIF(B:B,J40,H:H)</f>
        <v>3</v>
      </c>
    </row>
    <row r="41" spans="1:21" x14ac:dyDescent="0.4">
      <c r="A41" s="379"/>
      <c r="B41" s="12" t="s">
        <v>7485</v>
      </c>
      <c r="C41" s="1">
        <v>4</v>
      </c>
      <c r="D41" s="1">
        <v>1</v>
      </c>
      <c r="E41" s="1">
        <v>5</v>
      </c>
      <c r="F41" s="1">
        <v>0</v>
      </c>
      <c r="G41" s="1">
        <v>2</v>
      </c>
      <c r="H41" s="1">
        <f t="shared" si="0"/>
        <v>12</v>
      </c>
      <c r="I41" s="7"/>
      <c r="J41" s="12" t="s">
        <v>7485</v>
      </c>
      <c r="K41" s="1">
        <f>SUMIF(B:B,J41,H:H)</f>
        <v>12</v>
      </c>
    </row>
    <row r="42" spans="1:21" x14ac:dyDescent="0.4">
      <c r="A42" s="379"/>
      <c r="B42" s="12" t="s">
        <v>7483</v>
      </c>
      <c r="C42" s="1"/>
      <c r="D42" s="1"/>
      <c r="E42" s="1"/>
      <c r="F42" s="1"/>
      <c r="G42" s="1"/>
      <c r="H42" s="1">
        <f t="shared" si="0"/>
        <v>0</v>
      </c>
      <c r="I42" s="7"/>
    </row>
    <row r="43" spans="1:21" x14ac:dyDescent="0.4">
      <c r="A43" s="379"/>
      <c r="B43" s="12" t="s">
        <v>7484</v>
      </c>
      <c r="C43" s="1"/>
      <c r="D43" s="1"/>
      <c r="E43" s="1"/>
      <c r="F43" s="1"/>
      <c r="G43" s="1"/>
      <c r="H43" s="1">
        <f t="shared" si="0"/>
        <v>0</v>
      </c>
      <c r="I43" s="7"/>
    </row>
    <row r="44" spans="1:21" x14ac:dyDescent="0.4">
      <c r="A44" s="379"/>
      <c r="B44" s="12" t="s">
        <v>7485</v>
      </c>
      <c r="C44" s="1"/>
      <c r="D44" s="1"/>
      <c r="E44" s="1"/>
      <c r="F44" s="1"/>
      <c r="G44" s="1"/>
      <c r="H44" s="1">
        <f t="shared" si="0"/>
        <v>0</v>
      </c>
      <c r="I44" s="7"/>
    </row>
    <row r="45" spans="1:21" x14ac:dyDescent="0.4">
      <c r="A45" s="379"/>
      <c r="B45" s="12" t="s">
        <v>7483</v>
      </c>
      <c r="C45" s="1"/>
      <c r="D45" s="95"/>
      <c r="E45" s="1"/>
      <c r="F45" s="1"/>
      <c r="G45" s="1"/>
      <c r="H45" s="1">
        <f t="shared" si="0"/>
        <v>0</v>
      </c>
      <c r="I45" s="7"/>
      <c r="J45" s="1" t="s">
        <v>7189</v>
      </c>
      <c r="K45" s="372" t="s">
        <v>7611</v>
      </c>
      <c r="L45" s="374"/>
      <c r="M45" s="399" t="s">
        <v>7678</v>
      </c>
      <c r="N45" s="400"/>
      <c r="O45" s="399" t="s">
        <v>7679</v>
      </c>
      <c r="P45" s="400"/>
      <c r="Q45" s="399" t="s">
        <v>7638</v>
      </c>
      <c r="R45" s="400"/>
      <c r="S45" s="399" t="s">
        <v>7673</v>
      </c>
      <c r="T45" s="400"/>
    </row>
    <row r="46" spans="1:21" x14ac:dyDescent="0.4">
      <c r="A46" s="379"/>
      <c r="B46" s="12" t="s">
        <v>7484</v>
      </c>
      <c r="C46" s="1"/>
      <c r="D46" s="95"/>
      <c r="E46" s="95"/>
      <c r="F46" s="95"/>
      <c r="G46" s="95"/>
      <c r="H46" s="1">
        <f t="shared" si="0"/>
        <v>0</v>
      </c>
      <c r="I46" s="7"/>
      <c r="J46" s="95">
        <v>1</v>
      </c>
      <c r="K46" s="224" t="s">
        <v>7958</v>
      </c>
      <c r="L46" s="224" t="s">
        <v>7963</v>
      </c>
      <c r="M46" s="201" t="s">
        <v>7964</v>
      </c>
      <c r="N46" s="201" t="s">
        <v>7997</v>
      </c>
      <c r="O46" s="201" t="s">
        <v>7953</v>
      </c>
      <c r="P46" s="201" t="s">
        <v>7683</v>
      </c>
      <c r="Q46" s="203"/>
      <c r="R46" s="222"/>
      <c r="S46" s="201" t="s">
        <v>7965</v>
      </c>
      <c r="T46" s="201" t="s">
        <v>7999</v>
      </c>
      <c r="U46" s="68"/>
    </row>
    <row r="47" spans="1:21" x14ac:dyDescent="0.4">
      <c r="A47" s="379"/>
      <c r="B47" s="12" t="s">
        <v>7485</v>
      </c>
      <c r="C47" s="1"/>
      <c r="D47" s="95"/>
      <c r="E47" s="1"/>
      <c r="F47" s="1"/>
      <c r="G47" s="1"/>
      <c r="H47" s="1">
        <f t="shared" si="0"/>
        <v>0</v>
      </c>
      <c r="I47" s="7"/>
      <c r="J47" s="1">
        <v>2</v>
      </c>
      <c r="K47" s="201" t="s">
        <v>7959</v>
      </c>
      <c r="L47" s="201" t="s">
        <v>7683</v>
      </c>
      <c r="M47" s="203"/>
      <c r="N47" s="203"/>
      <c r="O47" s="203" t="s">
        <v>7954</v>
      </c>
      <c r="P47" s="201" t="s">
        <v>7779</v>
      </c>
      <c r="Q47" s="203"/>
      <c r="R47" s="203"/>
      <c r="S47" s="203" t="s">
        <v>7966</v>
      </c>
      <c r="T47" s="201" t="s">
        <v>7644</v>
      </c>
      <c r="U47" s="68"/>
    </row>
    <row r="48" spans="1:21" x14ac:dyDescent="0.4">
      <c r="A48" s="379"/>
      <c r="B48" s="12" t="s">
        <v>7483</v>
      </c>
      <c r="C48" s="1"/>
      <c r="D48" s="95"/>
      <c r="E48" s="1"/>
      <c r="F48" s="1"/>
      <c r="G48" s="1"/>
      <c r="H48" s="1">
        <f t="shared" si="0"/>
        <v>0</v>
      </c>
      <c r="I48" s="7"/>
      <c r="J48" s="95">
        <v>3</v>
      </c>
      <c r="K48" s="201" t="s">
        <v>7960</v>
      </c>
      <c r="L48" s="201" t="s">
        <v>7726</v>
      </c>
      <c r="M48" s="201"/>
      <c r="N48" s="203"/>
      <c r="O48" s="203" t="s">
        <v>7955</v>
      </c>
      <c r="P48" s="201" t="s">
        <v>7949</v>
      </c>
      <c r="Q48" s="222"/>
      <c r="R48" s="222"/>
      <c r="S48" s="222"/>
      <c r="T48" s="222"/>
      <c r="U48" s="68"/>
    </row>
    <row r="49" spans="1:21" x14ac:dyDescent="0.4">
      <c r="A49" s="379"/>
      <c r="B49" s="12" t="s">
        <v>7484</v>
      </c>
      <c r="C49" s="1"/>
      <c r="D49" s="95"/>
      <c r="E49" s="95"/>
      <c r="F49" s="95"/>
      <c r="G49" s="1"/>
      <c r="H49" s="1">
        <f t="shared" si="0"/>
        <v>0</v>
      </c>
      <c r="I49" s="7"/>
      <c r="J49" s="1">
        <v>4</v>
      </c>
      <c r="K49" s="203" t="s">
        <v>7961</v>
      </c>
      <c r="L49" s="201" t="s">
        <v>7726</v>
      </c>
      <c r="M49" s="201"/>
      <c r="N49" s="203"/>
      <c r="O49" s="203" t="s">
        <v>7956</v>
      </c>
      <c r="P49" s="203" t="s">
        <v>7968</v>
      </c>
      <c r="Q49" s="201"/>
      <c r="R49" s="201"/>
      <c r="S49" s="201"/>
      <c r="T49" s="201"/>
      <c r="U49" s="68"/>
    </row>
    <row r="50" spans="1:21" x14ac:dyDescent="0.4">
      <c r="A50" s="379"/>
      <c r="B50" s="12" t="s">
        <v>7485</v>
      </c>
      <c r="C50" s="1"/>
      <c r="D50" s="95"/>
      <c r="E50" s="1"/>
      <c r="F50" s="1"/>
      <c r="G50" s="1"/>
      <c r="H50" s="1">
        <f t="shared" si="0"/>
        <v>0</v>
      </c>
      <c r="I50" s="7"/>
      <c r="J50" s="95">
        <v>5</v>
      </c>
      <c r="K50" s="235"/>
      <c r="L50" s="201"/>
      <c r="M50" s="201"/>
      <c r="N50" s="203"/>
      <c r="O50" s="203" t="s">
        <v>7957</v>
      </c>
      <c r="P50" s="201" t="s">
        <v>7779</v>
      </c>
      <c r="Q50" s="201"/>
      <c r="R50" s="201"/>
      <c r="S50" s="201"/>
      <c r="T50" s="201"/>
      <c r="U50" s="68"/>
    </row>
    <row r="51" spans="1:21" x14ac:dyDescent="0.4">
      <c r="A51" s="379"/>
      <c r="B51" s="12" t="s">
        <v>7483</v>
      </c>
      <c r="C51" s="1"/>
      <c r="D51" s="95"/>
      <c r="E51" s="1"/>
      <c r="F51" s="1"/>
      <c r="G51" s="1"/>
      <c r="H51" s="1">
        <f t="shared" si="0"/>
        <v>0</v>
      </c>
      <c r="I51" s="7"/>
      <c r="J51" s="1">
        <v>6</v>
      </c>
      <c r="K51" s="235"/>
      <c r="L51" s="201"/>
      <c r="M51" s="201"/>
      <c r="N51" s="203"/>
      <c r="O51" s="235"/>
      <c r="P51" s="201"/>
      <c r="Q51" s="201"/>
      <c r="R51" s="201"/>
      <c r="S51" s="201"/>
      <c r="T51" s="201"/>
      <c r="U51" s="68"/>
    </row>
    <row r="52" spans="1:21" x14ac:dyDescent="0.4">
      <c r="A52" s="379"/>
      <c r="B52" s="12" t="s">
        <v>7484</v>
      </c>
      <c r="C52" s="1"/>
      <c r="D52" s="95"/>
      <c r="E52" s="1"/>
      <c r="F52" s="95"/>
      <c r="G52" s="95"/>
      <c r="H52" s="1">
        <f t="shared" si="0"/>
        <v>0</v>
      </c>
      <c r="I52" s="7"/>
      <c r="J52" s="95">
        <v>7</v>
      </c>
      <c r="K52" s="235"/>
      <c r="L52" s="201"/>
      <c r="M52" s="201"/>
      <c r="N52" s="203"/>
      <c r="O52" s="203" t="s">
        <v>7950</v>
      </c>
      <c r="P52" s="201" t="s">
        <v>7762</v>
      </c>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t="s">
        <v>7951</v>
      </c>
      <c r="P53" s="201" t="s">
        <v>7762</v>
      </c>
      <c r="Q53" s="201"/>
      <c r="R53" s="201"/>
      <c r="S53" s="201"/>
      <c r="T53" s="201"/>
      <c r="U53" s="68"/>
    </row>
    <row r="54" spans="1:21" x14ac:dyDescent="0.4">
      <c r="A54" s="227"/>
      <c r="C54" s="7"/>
      <c r="D54" s="228"/>
      <c r="E54" s="7"/>
      <c r="F54" s="7"/>
      <c r="G54" s="7"/>
      <c r="H54" s="7"/>
      <c r="I54" s="7"/>
      <c r="J54" s="95">
        <v>9</v>
      </c>
      <c r="K54" s="201"/>
      <c r="L54" s="201"/>
      <c r="M54" s="201"/>
      <c r="N54" s="201"/>
      <c r="O54" s="226" t="s">
        <v>7952</v>
      </c>
      <c r="P54" s="224" t="s">
        <v>7762</v>
      </c>
      <c r="Q54" s="201"/>
      <c r="R54" s="201"/>
      <c r="S54" s="201"/>
      <c r="T54" s="201"/>
      <c r="U54" s="68"/>
    </row>
    <row r="55" spans="1:21" x14ac:dyDescent="0.4">
      <c r="A55" s="227"/>
      <c r="C55" s="7"/>
      <c r="D55" s="228"/>
      <c r="E55" s="7"/>
      <c r="F55" s="7"/>
      <c r="G55" s="7"/>
      <c r="H55" s="7"/>
      <c r="I55" s="7"/>
      <c r="J55" s="1">
        <v>10</v>
      </c>
      <c r="K55" s="201"/>
      <c r="L55" s="201"/>
      <c r="M55" s="201"/>
      <c r="N55" s="201"/>
      <c r="O55" s="235"/>
      <c r="P55" s="234"/>
      <c r="Q55" s="201"/>
      <c r="R55" s="201"/>
      <c r="S55" s="201"/>
      <c r="T55" s="201"/>
      <c r="U55" s="68"/>
    </row>
    <row r="56" spans="1:21" x14ac:dyDescent="0.4">
      <c r="A56" s="227"/>
      <c r="C56" s="7"/>
      <c r="D56" s="228"/>
      <c r="E56" s="7"/>
      <c r="F56" s="7"/>
      <c r="G56" s="7"/>
      <c r="H56" s="7"/>
      <c r="I56" s="7"/>
      <c r="J56" s="1">
        <v>11</v>
      </c>
      <c r="K56" s="201"/>
      <c r="L56" s="201"/>
      <c r="M56" s="201"/>
      <c r="N56" s="201"/>
      <c r="O56" s="235"/>
      <c r="P56" s="201"/>
      <c r="Q56" s="201"/>
      <c r="R56" s="201"/>
      <c r="S56" s="201"/>
      <c r="T56" s="201"/>
      <c r="U56" s="68"/>
    </row>
    <row r="57" spans="1:21" x14ac:dyDescent="0.4">
      <c r="A57" s="227"/>
      <c r="C57" s="7"/>
      <c r="D57" s="228"/>
      <c r="E57" s="7"/>
      <c r="F57" s="7"/>
      <c r="G57" s="7"/>
      <c r="H57" s="7"/>
      <c r="I57" s="7"/>
      <c r="J57" s="1">
        <v>12</v>
      </c>
      <c r="K57" s="201"/>
      <c r="L57" s="201"/>
      <c r="M57" s="201"/>
      <c r="N57" s="201"/>
      <c r="O57" s="235"/>
      <c r="P57" s="201"/>
      <c r="Q57" s="201"/>
      <c r="R57" s="201"/>
      <c r="S57" s="201"/>
      <c r="T57" s="201"/>
      <c r="U57" s="68"/>
    </row>
    <row r="58" spans="1:21" x14ac:dyDescent="0.4">
      <c r="A58" s="227"/>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7967</v>
      </c>
      <c r="K60" s="71">
        <f t="shared" ref="K60:K66" si="1">COUNTIF($K$46:$T$58,J60)</f>
        <v>1</v>
      </c>
      <c r="L60" s="229"/>
      <c r="M60" s="229"/>
      <c r="N60" s="229"/>
      <c r="O60" s="229"/>
      <c r="P60" s="229"/>
      <c r="Q60" s="229"/>
      <c r="R60" s="229"/>
      <c r="S60" s="229"/>
    </row>
    <row r="61" spans="1:21" x14ac:dyDescent="0.4">
      <c r="A61" s="227"/>
      <c r="C61" s="7"/>
      <c r="D61" s="228"/>
      <c r="E61" s="7"/>
      <c r="F61" s="7"/>
      <c r="G61" s="7"/>
      <c r="H61" s="7"/>
      <c r="I61" s="7"/>
      <c r="J61" s="12" t="s">
        <v>7948</v>
      </c>
      <c r="K61" s="71">
        <f t="shared" si="1"/>
        <v>1</v>
      </c>
      <c r="L61" s="229"/>
      <c r="M61" s="230"/>
      <c r="N61" s="230"/>
      <c r="O61" s="229"/>
      <c r="P61" s="229"/>
      <c r="Q61" s="229"/>
      <c r="R61" s="229"/>
      <c r="S61" s="229"/>
    </row>
    <row r="62" spans="1:21" x14ac:dyDescent="0.4">
      <c r="A62" s="227"/>
      <c r="C62" s="7"/>
      <c r="D62" s="228"/>
      <c r="E62" s="7"/>
      <c r="F62" s="7"/>
      <c r="G62" s="7"/>
      <c r="H62" s="7"/>
      <c r="I62" s="7"/>
      <c r="J62" s="12" t="s">
        <v>7944</v>
      </c>
      <c r="K62" s="71">
        <f t="shared" si="1"/>
        <v>0</v>
      </c>
      <c r="L62" s="229"/>
      <c r="M62" s="229"/>
      <c r="N62" s="229"/>
      <c r="O62" s="229"/>
      <c r="P62" s="229"/>
      <c r="Q62" s="229"/>
      <c r="R62" s="229"/>
      <c r="S62" s="229"/>
    </row>
    <row r="63" spans="1:21" x14ac:dyDescent="0.4">
      <c r="J63" s="12" t="s">
        <v>7778</v>
      </c>
      <c r="K63" s="71">
        <f t="shared" si="1"/>
        <v>2</v>
      </c>
    </row>
    <row r="64" spans="1:21" x14ac:dyDescent="0.4">
      <c r="A64" s="12" t="s">
        <v>7654</v>
      </c>
      <c r="B64" s="219">
        <v>45327.822916666664</v>
      </c>
      <c r="J64" s="12" t="s">
        <v>7776</v>
      </c>
      <c r="K64" s="71">
        <f t="shared" si="1"/>
        <v>0</v>
      </c>
    </row>
    <row r="65" spans="1:13" x14ac:dyDescent="0.4">
      <c r="A65" s="12" t="s">
        <v>7655</v>
      </c>
      <c r="B65" s="220">
        <v>0.82291666666666663</v>
      </c>
      <c r="J65" s="12" t="s">
        <v>7772</v>
      </c>
      <c r="K65" s="71">
        <f t="shared" si="1"/>
        <v>0</v>
      </c>
    </row>
    <row r="66" spans="1:13" x14ac:dyDescent="0.4">
      <c r="A66" s="12" t="s">
        <v>7656</v>
      </c>
      <c r="B66" s="219">
        <f>B64-B65</f>
        <v>45327</v>
      </c>
      <c r="J66" s="12" t="s">
        <v>7899</v>
      </c>
      <c r="K66" s="236">
        <f t="shared" si="1"/>
        <v>0</v>
      </c>
    </row>
    <row r="67" spans="1:13" x14ac:dyDescent="0.4">
      <c r="J67" s="12" t="s">
        <v>7765</v>
      </c>
      <c r="K67" s="236">
        <f t="shared" ref="K67:K84" si="2">COUNTIF($K$46:$T$58,J67)</f>
        <v>0</v>
      </c>
      <c r="L67" s="73"/>
    </row>
    <row r="68" spans="1:13" x14ac:dyDescent="0.4">
      <c r="J68" s="12" t="s">
        <v>7761</v>
      </c>
      <c r="K68" s="236">
        <f t="shared" si="2"/>
        <v>3</v>
      </c>
      <c r="L68" s="73"/>
    </row>
    <row r="69" spans="1:13" x14ac:dyDescent="0.4">
      <c r="J69" s="12" t="s">
        <v>7746</v>
      </c>
      <c r="K69" s="236">
        <f t="shared" si="2"/>
        <v>0</v>
      </c>
      <c r="L69" s="73"/>
    </row>
    <row r="70" spans="1:13" x14ac:dyDescent="0.4">
      <c r="J70" s="12" t="s">
        <v>7725</v>
      </c>
      <c r="K70" s="236">
        <f t="shared" si="2"/>
        <v>2</v>
      </c>
      <c r="L70" s="73"/>
    </row>
    <row r="71" spans="1:13" x14ac:dyDescent="0.4">
      <c r="J71" s="12" t="s">
        <v>7712</v>
      </c>
      <c r="K71" s="236">
        <f t="shared" si="2"/>
        <v>0</v>
      </c>
      <c r="M71" s="73"/>
    </row>
    <row r="72" spans="1:13" x14ac:dyDescent="0.4">
      <c r="J72" s="12" t="s">
        <v>7783</v>
      </c>
      <c r="K72" s="236">
        <f t="shared" si="2"/>
        <v>2</v>
      </c>
      <c r="M72" s="73"/>
    </row>
    <row r="73" spans="1:13" x14ac:dyDescent="0.4">
      <c r="J73" s="12" t="s">
        <v>7962</v>
      </c>
      <c r="K73" s="236">
        <f t="shared" si="2"/>
        <v>1</v>
      </c>
      <c r="M73" s="73"/>
    </row>
    <row r="74" spans="1:13" x14ac:dyDescent="0.4">
      <c r="J74" s="12" t="s">
        <v>7804</v>
      </c>
      <c r="K74" s="71">
        <f t="shared" si="2"/>
        <v>0</v>
      </c>
      <c r="M74" s="73"/>
    </row>
    <row r="75" spans="1:13" x14ac:dyDescent="0.4">
      <c r="J75" s="12" t="s">
        <v>7945</v>
      </c>
      <c r="K75" s="71">
        <f t="shared" si="2"/>
        <v>0</v>
      </c>
      <c r="M75" s="73"/>
    </row>
    <row r="76" spans="1:13" x14ac:dyDescent="0.4">
      <c r="J76" s="12" t="s">
        <v>7790</v>
      </c>
      <c r="K76" s="71">
        <f t="shared" si="2"/>
        <v>1</v>
      </c>
    </row>
    <row r="77" spans="1:13" x14ac:dyDescent="0.4">
      <c r="J77" s="12" t="s">
        <v>7946</v>
      </c>
      <c r="K77" s="71">
        <f t="shared" si="2"/>
        <v>0</v>
      </c>
    </row>
    <row r="78" spans="1:13" x14ac:dyDescent="0.4">
      <c r="J78" s="12" t="s">
        <v>7972</v>
      </c>
      <c r="K78" s="71">
        <f t="shared" si="2"/>
        <v>0</v>
      </c>
    </row>
    <row r="79" spans="1:13" x14ac:dyDescent="0.4">
      <c r="J79" s="12" t="s">
        <v>7973</v>
      </c>
      <c r="K79" s="71">
        <f t="shared" si="2"/>
        <v>0</v>
      </c>
    </row>
    <row r="80" spans="1:13" x14ac:dyDescent="0.4">
      <c r="J80" s="12" t="s">
        <v>7756</v>
      </c>
      <c r="K80" s="71">
        <f t="shared" si="2"/>
        <v>0</v>
      </c>
    </row>
    <row r="81" spans="10:11" x14ac:dyDescent="0.4">
      <c r="J81" s="12" t="s">
        <v>7805</v>
      </c>
      <c r="K81" s="71">
        <f t="shared" si="2"/>
        <v>0</v>
      </c>
    </row>
    <row r="82" spans="10:11" x14ac:dyDescent="0.4">
      <c r="J82" s="12" t="s">
        <v>7753</v>
      </c>
      <c r="K82" s="71">
        <f t="shared" si="2"/>
        <v>0</v>
      </c>
    </row>
    <row r="83" spans="10:11" x14ac:dyDescent="0.4">
      <c r="J83" s="12" t="s">
        <v>7974</v>
      </c>
      <c r="K83" s="71">
        <f t="shared" si="2"/>
        <v>0</v>
      </c>
    </row>
    <row r="84" spans="10:11" x14ac:dyDescent="0.4">
      <c r="J84" s="12" t="s">
        <v>7975</v>
      </c>
      <c r="K84" s="71">
        <f t="shared" si="2"/>
        <v>0</v>
      </c>
    </row>
  </sheetData>
  <mergeCells count="59">
    <mergeCell ref="F9:H9"/>
    <mergeCell ref="C10:D10"/>
    <mergeCell ref="F10:H10"/>
    <mergeCell ref="C11:D11"/>
    <mergeCell ref="B1:H1"/>
    <mergeCell ref="B2:H2"/>
    <mergeCell ref="B3:H3"/>
    <mergeCell ref="B4:H4"/>
    <mergeCell ref="B5:C5"/>
    <mergeCell ref="F5:H5"/>
    <mergeCell ref="F11:H11"/>
    <mergeCell ref="C12:H12"/>
    <mergeCell ref="A13:A18"/>
    <mergeCell ref="C13:H13"/>
    <mergeCell ref="C14:H14"/>
    <mergeCell ref="C15:H15"/>
    <mergeCell ref="B16:B18"/>
    <mergeCell ref="C16:D16"/>
    <mergeCell ref="F16:H16"/>
    <mergeCell ref="C17:D17"/>
    <mergeCell ref="A6:A12"/>
    <mergeCell ref="C6:H6"/>
    <mergeCell ref="C7:H7"/>
    <mergeCell ref="C8:H8"/>
    <mergeCell ref="B9:B11"/>
    <mergeCell ref="C9:D9"/>
    <mergeCell ref="F17:H17"/>
    <mergeCell ref="C18:D18"/>
    <mergeCell ref="F18:H18"/>
    <mergeCell ref="C19:H19"/>
    <mergeCell ref="A20:A25"/>
    <mergeCell ref="C20:H20"/>
    <mergeCell ref="C21:H21"/>
    <mergeCell ref="C22:H22"/>
    <mergeCell ref="B23:B25"/>
    <mergeCell ref="C23:D23"/>
    <mergeCell ref="A31:B31"/>
    <mergeCell ref="C31:H31"/>
    <mergeCell ref="F23:H23"/>
    <mergeCell ref="C24:D24"/>
    <mergeCell ref="F24:H24"/>
    <mergeCell ref="C25:D25"/>
    <mergeCell ref="F25:H25"/>
    <mergeCell ref="C26:H26"/>
    <mergeCell ref="B27:H27"/>
    <mergeCell ref="A29:B29"/>
    <mergeCell ref="C29:H29"/>
    <mergeCell ref="A30:B30"/>
    <mergeCell ref="C30:H30"/>
    <mergeCell ref="Q45:R45"/>
    <mergeCell ref="S45:T45"/>
    <mergeCell ref="A48:A50"/>
    <mergeCell ref="A51:A53"/>
    <mergeCell ref="A39:A41"/>
    <mergeCell ref="A42:A44"/>
    <mergeCell ref="A45:A47"/>
    <mergeCell ref="K45:L45"/>
    <mergeCell ref="M45:N45"/>
    <mergeCell ref="O45:P45"/>
  </mergeCells>
  <phoneticPr fontId="1" type="noConversion"/>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60EA7-B39C-49A6-921B-B86F6CBDD17E}">
  <dimension ref="A1:U89"/>
  <sheetViews>
    <sheetView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3.81640625" customWidth="1"/>
    <col min="12" max="12" width="10.6328125" bestFit="1" customWidth="1"/>
    <col min="13" max="13" width="10.1796875" customWidth="1"/>
    <col min="14" max="14" width="10.36328125" customWidth="1"/>
    <col min="15" max="15" width="14.08984375" customWidth="1"/>
    <col min="16" max="16" width="11.453125" customWidth="1"/>
    <col min="17" max="17" width="6.1796875" customWidth="1"/>
    <col min="18" max="18" width="5.1796875" customWidth="1"/>
    <col min="19" max="19" width="13.1796875" customWidth="1"/>
    <col min="20" max="20" width="10.6328125" customWidth="1"/>
    <col min="21" max="21" width="6.1796875" customWidth="1"/>
    <col min="22" max="22" width="6.453125" customWidth="1"/>
  </cols>
  <sheetData>
    <row r="1" spans="1:9" x14ac:dyDescent="0.4">
      <c r="A1" s="11" t="s">
        <v>7581</v>
      </c>
      <c r="B1" s="375" t="s">
        <v>7984</v>
      </c>
      <c r="C1" s="375"/>
      <c r="D1" s="375"/>
      <c r="E1" s="375"/>
      <c r="F1" s="375"/>
      <c r="G1" s="375"/>
      <c r="H1" s="375"/>
      <c r="I1" s="7"/>
    </row>
    <row r="2" spans="1:9" x14ac:dyDescent="0.4">
      <c r="A2" s="11" t="s">
        <v>7582</v>
      </c>
      <c r="B2" s="375" t="s">
        <v>7985</v>
      </c>
      <c r="C2" s="375"/>
      <c r="D2" s="375"/>
      <c r="E2" s="375"/>
      <c r="F2" s="375"/>
      <c r="G2" s="375"/>
      <c r="H2" s="375"/>
      <c r="I2" s="7"/>
    </row>
    <row r="3" spans="1:9" x14ac:dyDescent="0.4">
      <c r="A3" s="11" t="s">
        <v>7583</v>
      </c>
      <c r="B3" s="375" t="s">
        <v>7986</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MIN(C35:G35)</f>
        <v>45339.479166666664</v>
      </c>
      <c r="C5" s="374"/>
      <c r="D5" s="403" t="s">
        <v>7587</v>
      </c>
      <c r="E5" s="404"/>
      <c r="F5" s="384">
        <f>MAX(C36:G36)</f>
        <v>45345.349305555559</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7611</v>
      </c>
      <c r="D33" s="1" t="s">
        <v>7678</v>
      </c>
      <c r="E33" s="1" t="s">
        <v>7679</v>
      </c>
      <c r="F33" s="1" t="s">
        <v>7638</v>
      </c>
      <c r="G33" s="1" t="s">
        <v>7674</v>
      </c>
      <c r="H33" s="1" t="s">
        <v>7614</v>
      </c>
      <c r="I33" s="7"/>
    </row>
    <row r="34" spans="1:21" x14ac:dyDescent="0.4">
      <c r="A34" s="83"/>
      <c r="B34" s="12" t="s">
        <v>7977</v>
      </c>
      <c r="C34" s="239" t="s">
        <v>7978</v>
      </c>
      <c r="D34" s="239" t="s">
        <v>7979</v>
      </c>
      <c r="E34" s="239" t="s">
        <v>7980</v>
      </c>
      <c r="F34" s="239" t="s">
        <v>7981</v>
      </c>
      <c r="G34" s="239" t="s">
        <v>7982</v>
      </c>
      <c r="H34" s="1"/>
      <c r="I34" s="7"/>
    </row>
    <row r="35" spans="1:21" x14ac:dyDescent="0.4">
      <c r="A35" s="177"/>
      <c r="B35" s="12" t="s">
        <v>7615</v>
      </c>
      <c r="C35" s="191">
        <v>45339.583333333336</v>
      </c>
      <c r="D35" s="191">
        <v>45339.633333333331</v>
      </c>
      <c r="E35" s="191">
        <v>45339.50277777778</v>
      </c>
      <c r="F35" s="191">
        <v>45339.479166666664</v>
      </c>
      <c r="G35" s="191">
        <v>45339.623611111114</v>
      </c>
      <c r="H35" s="1"/>
      <c r="I35" s="7"/>
    </row>
    <row r="36" spans="1:21" x14ac:dyDescent="0.4">
      <c r="A36" s="177"/>
      <c r="B36" s="12" t="s">
        <v>7482</v>
      </c>
      <c r="C36" s="191">
        <v>45345.34097222222</v>
      </c>
      <c r="D36" s="191">
        <v>45345.348611111112</v>
      </c>
      <c r="E36" s="191">
        <v>45345.334027777775</v>
      </c>
      <c r="F36" s="191">
        <v>45344.647916666669</v>
      </c>
      <c r="G36" s="191">
        <v>45345.349305555559</v>
      </c>
      <c r="H36" s="1"/>
      <c r="I36" s="7"/>
    </row>
    <row r="37" spans="1:21" x14ac:dyDescent="0.4">
      <c r="A37" s="177"/>
      <c r="B37" s="12" t="s">
        <v>7458</v>
      </c>
      <c r="C37" s="164">
        <v>349</v>
      </c>
      <c r="D37" s="164">
        <v>81</v>
      </c>
      <c r="E37" s="221">
        <v>295</v>
      </c>
      <c r="F37" s="164">
        <v>13</v>
      </c>
      <c r="G37" s="164">
        <v>76</v>
      </c>
      <c r="H37" s="1">
        <f t="shared" ref="H37:H53" si="0">SUM(C37:G37)</f>
        <v>814</v>
      </c>
      <c r="I37" s="7"/>
    </row>
    <row r="38" spans="1:21" x14ac:dyDescent="0.4">
      <c r="A38" s="1" t="s">
        <v>7164</v>
      </c>
      <c r="B38" s="12" t="s">
        <v>7617</v>
      </c>
      <c r="C38" s="1">
        <f>INT((C36-C35)*24)</f>
        <v>138</v>
      </c>
      <c r="D38" s="1">
        <f>INT((D36-D35)*24)</f>
        <v>137</v>
      </c>
      <c r="E38" s="1">
        <f>INT((E36-E35)*24)</f>
        <v>139</v>
      </c>
      <c r="F38" s="1">
        <f>INT((F36-F35)*24)</f>
        <v>124</v>
      </c>
      <c r="G38" s="1">
        <f>INT((G36-G35)*24)</f>
        <v>137</v>
      </c>
      <c r="H38" s="1">
        <f t="shared" si="0"/>
        <v>675</v>
      </c>
      <c r="I38" s="7"/>
      <c r="J38" s="12" t="s">
        <v>8020</v>
      </c>
      <c r="K38" s="1">
        <f>H38</f>
        <v>675</v>
      </c>
    </row>
    <row r="39" spans="1:21" x14ac:dyDescent="0.4">
      <c r="A39" s="379">
        <v>45341</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2</v>
      </c>
      <c r="D41" s="1">
        <v>0</v>
      </c>
      <c r="E41" s="1">
        <v>1</v>
      </c>
      <c r="F41" s="1">
        <v>0</v>
      </c>
      <c r="G41" s="1">
        <v>1</v>
      </c>
      <c r="H41" s="1">
        <f t="shared" si="0"/>
        <v>4</v>
      </c>
      <c r="I41" s="7"/>
      <c r="J41" s="12" t="s">
        <v>7485</v>
      </c>
      <c r="K41" s="1">
        <f>SUMIF(B:B,J41,H:H)</f>
        <v>13</v>
      </c>
    </row>
    <row r="42" spans="1:21" x14ac:dyDescent="0.4">
      <c r="A42" s="379">
        <v>45342</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0</v>
      </c>
      <c r="H43" s="1">
        <f t="shared" si="0"/>
        <v>0</v>
      </c>
      <c r="I43" s="7"/>
    </row>
    <row r="44" spans="1:21" x14ac:dyDescent="0.4">
      <c r="A44" s="379"/>
      <c r="B44" s="12" t="s">
        <v>7485</v>
      </c>
      <c r="C44" s="1">
        <v>2</v>
      </c>
      <c r="D44" s="1">
        <v>0</v>
      </c>
      <c r="E44" s="1">
        <v>1</v>
      </c>
      <c r="F44" s="1">
        <v>0</v>
      </c>
      <c r="G44" s="1">
        <v>0</v>
      </c>
      <c r="H44" s="1">
        <f t="shared" si="0"/>
        <v>3</v>
      </c>
      <c r="I44" s="7"/>
    </row>
    <row r="45" spans="1:21" x14ac:dyDescent="0.4">
      <c r="A45" s="379">
        <v>45343</v>
      </c>
      <c r="B45" s="12" t="s">
        <v>7483</v>
      </c>
      <c r="C45" s="1">
        <v>0</v>
      </c>
      <c r="D45" s="95">
        <v>0</v>
      </c>
      <c r="E45" s="1">
        <v>0</v>
      </c>
      <c r="F45" s="1">
        <v>0</v>
      </c>
      <c r="G45" s="1">
        <v>0</v>
      </c>
      <c r="H45" s="1">
        <f t="shared" si="0"/>
        <v>0</v>
      </c>
      <c r="I45" s="7"/>
      <c r="J45" s="1" t="s">
        <v>7189</v>
      </c>
      <c r="K45" s="372" t="s">
        <v>7611</v>
      </c>
      <c r="L45" s="374"/>
      <c r="M45" s="399" t="s">
        <v>7678</v>
      </c>
      <c r="N45" s="400"/>
      <c r="O45" s="399" t="s">
        <v>7679</v>
      </c>
      <c r="P45" s="400"/>
      <c r="Q45" s="399" t="s">
        <v>7638</v>
      </c>
      <c r="R45" s="400"/>
      <c r="S45" s="399" t="s">
        <v>7673</v>
      </c>
      <c r="T45" s="400"/>
    </row>
    <row r="46" spans="1:21" x14ac:dyDescent="0.4">
      <c r="A46" s="379"/>
      <c r="B46" s="12" t="s">
        <v>7484</v>
      </c>
      <c r="C46" s="1">
        <v>0</v>
      </c>
      <c r="D46" s="95">
        <v>0</v>
      </c>
      <c r="E46" s="95">
        <v>0</v>
      </c>
      <c r="F46" s="95">
        <v>0</v>
      </c>
      <c r="G46" s="95">
        <v>0</v>
      </c>
      <c r="H46" s="1">
        <f t="shared" si="0"/>
        <v>0</v>
      </c>
      <c r="I46" s="7"/>
      <c r="J46" s="95">
        <v>1</v>
      </c>
      <c r="K46" s="201" t="s">
        <v>7991</v>
      </c>
      <c r="L46" s="201" t="s">
        <v>7683</v>
      </c>
      <c r="M46" s="201"/>
      <c r="N46" s="201"/>
      <c r="O46" s="201" t="s">
        <v>7990</v>
      </c>
      <c r="P46" s="201" t="s">
        <v>7995</v>
      </c>
      <c r="Q46" s="203"/>
      <c r="R46" s="222"/>
      <c r="S46" s="201" t="s">
        <v>7993</v>
      </c>
      <c r="T46" s="201" t="s">
        <v>7997</v>
      </c>
      <c r="U46" s="68"/>
    </row>
    <row r="47" spans="1:21" x14ac:dyDescent="0.4">
      <c r="A47" s="379"/>
      <c r="B47" s="12" t="s">
        <v>7485</v>
      </c>
      <c r="C47" s="1">
        <v>1</v>
      </c>
      <c r="D47" s="95">
        <v>0</v>
      </c>
      <c r="E47" s="1">
        <v>1</v>
      </c>
      <c r="F47" s="1">
        <v>0</v>
      </c>
      <c r="G47" s="1">
        <v>0</v>
      </c>
      <c r="H47" s="1">
        <f t="shared" si="0"/>
        <v>2</v>
      </c>
      <c r="I47" s="7"/>
      <c r="J47" s="1">
        <v>2</v>
      </c>
      <c r="K47" s="201" t="s">
        <v>7992</v>
      </c>
      <c r="L47" s="201" t="s">
        <v>7683</v>
      </c>
      <c r="M47" s="203"/>
      <c r="N47" s="203"/>
      <c r="O47" s="203" t="s">
        <v>8004</v>
      </c>
      <c r="P47" s="201" t="s">
        <v>7683</v>
      </c>
      <c r="Q47" s="203"/>
      <c r="R47" s="203"/>
      <c r="S47" s="203" t="s">
        <v>8019</v>
      </c>
      <c r="T47" s="201" t="s">
        <v>8023</v>
      </c>
      <c r="U47" s="68"/>
    </row>
    <row r="48" spans="1:21" x14ac:dyDescent="0.4">
      <c r="A48" s="379">
        <v>45344</v>
      </c>
      <c r="B48" s="12" t="s">
        <v>7483</v>
      </c>
      <c r="C48" s="1">
        <v>0</v>
      </c>
      <c r="D48" s="95">
        <v>0</v>
      </c>
      <c r="E48" s="1">
        <v>0</v>
      </c>
      <c r="F48" s="1">
        <v>0</v>
      </c>
      <c r="G48" s="1">
        <v>0</v>
      </c>
      <c r="H48" s="1">
        <f t="shared" si="0"/>
        <v>0</v>
      </c>
      <c r="I48" s="7"/>
      <c r="J48" s="95">
        <v>3</v>
      </c>
      <c r="K48" s="240" t="s">
        <v>8005</v>
      </c>
      <c r="L48" s="240" t="s">
        <v>8008</v>
      </c>
      <c r="M48" s="201"/>
      <c r="N48" s="203"/>
      <c r="O48" s="203" t="s">
        <v>8010</v>
      </c>
      <c r="P48" s="201" t="s">
        <v>7937</v>
      </c>
      <c r="Q48" s="222"/>
      <c r="R48" s="222"/>
      <c r="S48" s="222"/>
      <c r="T48" s="222"/>
      <c r="U48" s="68"/>
    </row>
    <row r="49" spans="1:21" x14ac:dyDescent="0.4">
      <c r="A49" s="379"/>
      <c r="B49" s="12" t="s">
        <v>7484</v>
      </c>
      <c r="C49" s="1">
        <v>0</v>
      </c>
      <c r="D49" s="95">
        <v>0</v>
      </c>
      <c r="E49" s="95">
        <v>0</v>
      </c>
      <c r="F49" s="95">
        <v>0</v>
      </c>
      <c r="G49" s="1">
        <v>0</v>
      </c>
      <c r="H49" s="1">
        <f t="shared" si="0"/>
        <v>0</v>
      </c>
      <c r="I49" s="7"/>
      <c r="J49" s="1">
        <v>4</v>
      </c>
      <c r="K49" s="203" t="s">
        <v>8006</v>
      </c>
      <c r="L49" s="201" t="s">
        <v>7683</v>
      </c>
      <c r="M49" s="201"/>
      <c r="N49" s="203"/>
      <c r="O49" s="203" t="s">
        <v>8012</v>
      </c>
      <c r="P49" s="203" t="s">
        <v>8015</v>
      </c>
      <c r="Q49" s="201"/>
      <c r="R49" s="201"/>
      <c r="S49" s="201"/>
      <c r="T49" s="201"/>
      <c r="U49" s="68"/>
    </row>
    <row r="50" spans="1:21" x14ac:dyDescent="0.4">
      <c r="A50" s="379"/>
      <c r="B50" s="12" t="s">
        <v>7485</v>
      </c>
      <c r="C50" s="1">
        <v>0</v>
      </c>
      <c r="D50" s="95">
        <v>0</v>
      </c>
      <c r="E50" s="1">
        <v>1</v>
      </c>
      <c r="F50" s="1">
        <v>0</v>
      </c>
      <c r="G50" s="1">
        <v>0</v>
      </c>
      <c r="H50" s="1">
        <f t="shared" si="0"/>
        <v>1</v>
      </c>
      <c r="I50" s="7"/>
      <c r="J50" s="95">
        <v>5</v>
      </c>
      <c r="K50" s="203" t="s">
        <v>8011</v>
      </c>
      <c r="L50" s="201" t="s">
        <v>7937</v>
      </c>
      <c r="M50" s="201"/>
      <c r="N50" s="203"/>
      <c r="O50" s="203" t="s">
        <v>8017</v>
      </c>
      <c r="P50" s="201" t="s">
        <v>8021</v>
      </c>
      <c r="Q50" s="201"/>
      <c r="R50" s="201"/>
      <c r="S50" s="201"/>
      <c r="T50" s="201"/>
      <c r="U50" s="68"/>
    </row>
    <row r="51" spans="1:21" x14ac:dyDescent="0.4">
      <c r="A51" s="379">
        <v>45345</v>
      </c>
      <c r="B51" s="12" t="s">
        <v>7483</v>
      </c>
      <c r="C51" s="1">
        <v>0</v>
      </c>
      <c r="D51" s="95">
        <v>0</v>
      </c>
      <c r="E51" s="1">
        <v>0</v>
      </c>
      <c r="F51" s="1">
        <v>0</v>
      </c>
      <c r="G51" s="1">
        <v>0</v>
      </c>
      <c r="H51" s="1">
        <f t="shared" si="0"/>
        <v>0</v>
      </c>
      <c r="I51" s="7"/>
      <c r="J51" s="1">
        <v>6</v>
      </c>
      <c r="K51" s="203" t="s">
        <v>8018</v>
      </c>
      <c r="L51" s="201" t="s">
        <v>8022</v>
      </c>
      <c r="M51" s="201"/>
      <c r="N51" s="203"/>
      <c r="O51" s="203"/>
      <c r="P51" s="201"/>
      <c r="Q51" s="201"/>
      <c r="R51" s="201"/>
      <c r="S51" s="201"/>
      <c r="T51" s="201"/>
      <c r="U51" s="68"/>
    </row>
    <row r="52" spans="1:21" x14ac:dyDescent="0.4">
      <c r="A52" s="379"/>
      <c r="B52" s="12" t="s">
        <v>7484</v>
      </c>
      <c r="C52" s="1">
        <v>0</v>
      </c>
      <c r="D52" s="95">
        <v>0</v>
      </c>
      <c r="E52" s="1">
        <v>0</v>
      </c>
      <c r="F52" s="95">
        <v>0</v>
      </c>
      <c r="G52" s="95">
        <v>0</v>
      </c>
      <c r="H52" s="1">
        <f t="shared" si="0"/>
        <v>0</v>
      </c>
      <c r="I52" s="7"/>
      <c r="J52" s="95">
        <v>7</v>
      </c>
      <c r="K52" s="235"/>
      <c r="L52" s="201"/>
      <c r="M52" s="201"/>
      <c r="N52" s="203"/>
      <c r="O52" s="203"/>
      <c r="P52" s="201"/>
      <c r="Q52" s="201"/>
      <c r="R52" s="201"/>
      <c r="S52" s="201"/>
      <c r="T52" s="201"/>
      <c r="U52" s="68"/>
    </row>
    <row r="53" spans="1:21" x14ac:dyDescent="0.4">
      <c r="A53" s="379"/>
      <c r="B53" s="12" t="s">
        <v>7485</v>
      </c>
      <c r="C53" s="1">
        <v>1</v>
      </c>
      <c r="D53" s="95">
        <v>0</v>
      </c>
      <c r="E53" s="1">
        <v>1</v>
      </c>
      <c r="F53" s="1">
        <v>0</v>
      </c>
      <c r="G53" s="1">
        <v>1</v>
      </c>
      <c r="H53" s="1">
        <f t="shared" si="0"/>
        <v>3</v>
      </c>
      <c r="I53" s="7"/>
      <c r="J53" s="1">
        <v>8</v>
      </c>
      <c r="K53" s="201"/>
      <c r="L53" s="201"/>
      <c r="M53" s="201"/>
      <c r="N53" s="203"/>
      <c r="O53" s="203"/>
      <c r="P53" s="201"/>
      <c r="Q53" s="201"/>
      <c r="R53" s="201"/>
      <c r="S53" s="201"/>
      <c r="T53" s="201"/>
      <c r="U53" s="68"/>
    </row>
    <row r="54" spans="1:21" x14ac:dyDescent="0.4">
      <c r="A54" s="227"/>
      <c r="C54" s="7"/>
      <c r="D54" s="228"/>
      <c r="E54" s="7"/>
      <c r="F54" s="7"/>
      <c r="G54" s="7"/>
      <c r="H54" s="7"/>
      <c r="I54" s="7"/>
      <c r="J54" s="95">
        <v>9</v>
      </c>
      <c r="K54" s="201"/>
      <c r="L54" s="201"/>
      <c r="M54" s="201"/>
      <c r="N54" s="201"/>
      <c r="O54" s="203"/>
      <c r="P54" s="201"/>
      <c r="Q54" s="201"/>
      <c r="R54" s="201"/>
      <c r="S54" s="201"/>
      <c r="T54" s="201"/>
      <c r="U54" s="68"/>
    </row>
    <row r="55" spans="1:21" x14ac:dyDescent="0.4">
      <c r="A55" s="227"/>
      <c r="C55" s="7"/>
      <c r="D55" s="228"/>
      <c r="E55" s="7"/>
      <c r="F55" s="7"/>
      <c r="G55" s="7"/>
      <c r="H55" s="7"/>
      <c r="I55" s="7"/>
      <c r="J55" s="1">
        <v>10</v>
      </c>
      <c r="K55" s="201"/>
      <c r="L55" s="201"/>
      <c r="M55" s="201"/>
      <c r="N55" s="201"/>
      <c r="O55" s="203"/>
      <c r="P55" s="201"/>
      <c r="Q55" s="201"/>
      <c r="R55" s="201"/>
      <c r="S55" s="201"/>
      <c r="T55" s="201"/>
      <c r="U55" s="68"/>
    </row>
    <row r="56" spans="1:21" x14ac:dyDescent="0.4">
      <c r="A56" s="227"/>
      <c r="C56" s="7"/>
      <c r="D56" s="228"/>
      <c r="E56" s="7"/>
      <c r="F56" s="7"/>
      <c r="G56" s="7"/>
      <c r="H56" s="7"/>
      <c r="I56" s="7"/>
      <c r="J56" s="1">
        <v>11</v>
      </c>
      <c r="K56" s="201"/>
      <c r="L56" s="201"/>
      <c r="M56" s="201"/>
      <c r="N56" s="201"/>
      <c r="O56" s="203"/>
      <c r="P56" s="201"/>
      <c r="Q56" s="201"/>
      <c r="R56" s="201"/>
      <c r="S56" s="201"/>
      <c r="T56" s="201"/>
      <c r="U56" s="68"/>
    </row>
    <row r="57" spans="1:21" x14ac:dyDescent="0.4">
      <c r="A57" s="227"/>
      <c r="C57" s="7"/>
      <c r="D57" s="228"/>
      <c r="E57" s="7"/>
      <c r="F57" s="7"/>
      <c r="G57" s="7"/>
      <c r="H57" s="7"/>
      <c r="I57" s="7"/>
      <c r="J57" s="1">
        <v>12</v>
      </c>
      <c r="K57" s="201"/>
      <c r="L57" s="201"/>
      <c r="M57" s="201"/>
      <c r="N57" s="201"/>
      <c r="O57" s="203"/>
      <c r="P57" s="201"/>
      <c r="Q57" s="201"/>
      <c r="R57" s="201"/>
      <c r="S57" s="201"/>
      <c r="T57" s="201"/>
      <c r="U57" s="68"/>
    </row>
    <row r="58" spans="1:21" x14ac:dyDescent="0.4">
      <c r="A58" s="227"/>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8014</v>
      </c>
      <c r="K60" s="71">
        <f t="shared" ref="K60:K89" si="1">COUNTIF($K$46:$T$58,J60)</f>
        <v>1</v>
      </c>
      <c r="L60" s="229"/>
      <c r="M60" s="229"/>
      <c r="N60" s="229"/>
      <c r="O60" s="229"/>
      <c r="P60" s="229"/>
      <c r="Q60" s="229"/>
      <c r="R60" s="229"/>
      <c r="S60" s="229"/>
    </row>
    <row r="61" spans="1:21" x14ac:dyDescent="0.4">
      <c r="A61" s="227"/>
      <c r="C61" s="7"/>
      <c r="D61" s="228"/>
      <c r="E61" s="7"/>
      <c r="F61" s="7"/>
      <c r="G61" s="7"/>
      <c r="H61" s="7"/>
      <c r="I61" s="7"/>
      <c r="J61" s="12" t="s">
        <v>7998</v>
      </c>
      <c r="K61" s="71">
        <f t="shared" si="1"/>
        <v>0</v>
      </c>
      <c r="L61" s="229"/>
      <c r="M61" s="230"/>
      <c r="N61" s="230"/>
      <c r="O61" s="229"/>
      <c r="P61" s="229"/>
      <c r="Q61" s="229"/>
      <c r="R61" s="229"/>
      <c r="S61" s="229"/>
    </row>
    <row r="62" spans="1:21" x14ac:dyDescent="0.4">
      <c r="A62" s="227"/>
      <c r="C62" s="7"/>
      <c r="D62" s="228"/>
      <c r="E62" s="7"/>
      <c r="F62" s="7"/>
      <c r="G62" s="7"/>
      <c r="H62" s="7"/>
      <c r="I62" s="7"/>
      <c r="J62" s="12" t="s">
        <v>7996</v>
      </c>
      <c r="K62" s="71">
        <f t="shared" si="1"/>
        <v>1</v>
      </c>
      <c r="L62" s="229"/>
      <c r="M62" s="229"/>
      <c r="N62" s="229"/>
      <c r="O62" s="229"/>
      <c r="P62" s="229"/>
      <c r="Q62" s="229"/>
      <c r="R62" s="229"/>
      <c r="S62" s="229"/>
    </row>
    <row r="63" spans="1:21" x14ac:dyDescent="0.4">
      <c r="J63" s="12" t="s">
        <v>7994</v>
      </c>
      <c r="K63" s="71">
        <f t="shared" si="1"/>
        <v>1</v>
      </c>
    </row>
    <row r="64" spans="1:21" x14ac:dyDescent="0.4">
      <c r="A64" s="12" t="s">
        <v>7654</v>
      </c>
      <c r="B64" s="219">
        <v>45344.34652777778</v>
      </c>
      <c r="J64" s="12" t="s">
        <v>7967</v>
      </c>
      <c r="K64" s="71">
        <f t="shared" si="1"/>
        <v>0</v>
      </c>
    </row>
    <row r="65" spans="1:13" x14ac:dyDescent="0.4">
      <c r="A65" s="12" t="s">
        <v>7655</v>
      </c>
      <c r="B65" s="220">
        <v>0.67847222222222225</v>
      </c>
      <c r="J65" s="12" t="s">
        <v>7948</v>
      </c>
      <c r="K65" s="71">
        <f t="shared" si="1"/>
        <v>0</v>
      </c>
    </row>
    <row r="66" spans="1:13" x14ac:dyDescent="0.4">
      <c r="A66" s="12" t="s">
        <v>7656</v>
      </c>
      <c r="B66" s="219">
        <f>B64-B65</f>
        <v>45343.668055555558</v>
      </c>
      <c r="J66" s="12" t="s">
        <v>7944</v>
      </c>
      <c r="K66" s="236">
        <f t="shared" si="1"/>
        <v>0</v>
      </c>
    </row>
    <row r="67" spans="1:13" x14ac:dyDescent="0.4">
      <c r="J67" s="12" t="s">
        <v>7778</v>
      </c>
      <c r="K67" s="236">
        <f t="shared" si="1"/>
        <v>0</v>
      </c>
      <c r="L67" s="73"/>
    </row>
    <row r="68" spans="1:13" x14ac:dyDescent="0.4">
      <c r="J68" s="12" t="s">
        <v>7776</v>
      </c>
      <c r="K68" s="236">
        <f t="shared" si="1"/>
        <v>1</v>
      </c>
      <c r="L68" s="73"/>
    </row>
    <row r="69" spans="1:13" x14ac:dyDescent="0.4">
      <c r="J69" s="12" t="s">
        <v>7772</v>
      </c>
      <c r="K69" s="236">
        <f t="shared" si="1"/>
        <v>0</v>
      </c>
      <c r="L69" s="73"/>
    </row>
    <row r="70" spans="1:13" x14ac:dyDescent="0.4">
      <c r="J70" s="12" t="s">
        <v>7899</v>
      </c>
      <c r="K70" s="236">
        <f t="shared" si="1"/>
        <v>0</v>
      </c>
      <c r="L70" s="73"/>
    </row>
    <row r="71" spans="1:13" x14ac:dyDescent="0.4">
      <c r="J71" s="12" t="s">
        <v>7765</v>
      </c>
      <c r="K71" s="236">
        <f t="shared" si="1"/>
        <v>0</v>
      </c>
      <c r="M71" s="73"/>
    </row>
    <row r="72" spans="1:13" x14ac:dyDescent="0.4">
      <c r="J72" s="12" t="s">
        <v>7761</v>
      </c>
      <c r="K72" s="236">
        <f t="shared" si="1"/>
        <v>0</v>
      </c>
      <c r="M72" s="73"/>
    </row>
    <row r="73" spans="1:13" x14ac:dyDescent="0.4">
      <c r="J73" s="12" t="s">
        <v>7746</v>
      </c>
      <c r="K73" s="236">
        <f t="shared" si="1"/>
        <v>0</v>
      </c>
      <c r="M73" s="73"/>
    </row>
    <row r="74" spans="1:13" x14ac:dyDescent="0.4">
      <c r="J74" s="12" t="s">
        <v>7725</v>
      </c>
      <c r="K74" s="71">
        <f t="shared" si="1"/>
        <v>0</v>
      </c>
      <c r="M74" s="73"/>
    </row>
    <row r="75" spans="1:13" x14ac:dyDescent="0.4">
      <c r="J75" s="12" t="s">
        <v>7712</v>
      </c>
      <c r="K75" s="71">
        <f t="shared" si="1"/>
        <v>1</v>
      </c>
      <c r="M75" s="73"/>
    </row>
    <row r="76" spans="1:13" x14ac:dyDescent="0.4">
      <c r="J76" s="12" t="s">
        <v>7783</v>
      </c>
      <c r="K76" s="71">
        <f t="shared" si="1"/>
        <v>5</v>
      </c>
    </row>
    <row r="77" spans="1:13" x14ac:dyDescent="0.4">
      <c r="J77" s="12" t="s">
        <v>7962</v>
      </c>
      <c r="K77" s="71">
        <f t="shared" si="1"/>
        <v>0</v>
      </c>
    </row>
    <row r="78" spans="1:13" x14ac:dyDescent="0.4">
      <c r="J78" s="12" t="s">
        <v>7804</v>
      </c>
      <c r="K78" s="71">
        <f t="shared" si="1"/>
        <v>0</v>
      </c>
    </row>
    <row r="79" spans="1:13" x14ac:dyDescent="0.4">
      <c r="J79" s="12" t="s">
        <v>7945</v>
      </c>
      <c r="K79" s="71">
        <f t="shared" si="1"/>
        <v>2</v>
      </c>
    </row>
    <row r="80" spans="1:13" x14ac:dyDescent="0.4">
      <c r="J80" s="12" t="s">
        <v>7790</v>
      </c>
      <c r="K80" s="71">
        <f t="shared" si="1"/>
        <v>0</v>
      </c>
    </row>
    <row r="81" spans="10:11" x14ac:dyDescent="0.4">
      <c r="J81" s="12" t="s">
        <v>7946</v>
      </c>
      <c r="K81" s="71">
        <f t="shared" si="1"/>
        <v>0</v>
      </c>
    </row>
    <row r="82" spans="10:11" x14ac:dyDescent="0.4">
      <c r="J82" s="12" t="s">
        <v>8013</v>
      </c>
      <c r="K82" s="71">
        <f t="shared" si="1"/>
        <v>1</v>
      </c>
    </row>
    <row r="83" spans="10:11" x14ac:dyDescent="0.4">
      <c r="J83" s="12" t="s">
        <v>7972</v>
      </c>
      <c r="K83" s="71">
        <f t="shared" si="1"/>
        <v>0</v>
      </c>
    </row>
    <row r="84" spans="10:11" x14ac:dyDescent="0.4">
      <c r="J84" s="12" t="s">
        <v>7973</v>
      </c>
      <c r="K84" s="71">
        <f t="shared" si="1"/>
        <v>0</v>
      </c>
    </row>
    <row r="85" spans="10:11" x14ac:dyDescent="0.4">
      <c r="J85" s="12" t="s">
        <v>7756</v>
      </c>
      <c r="K85" s="71">
        <f t="shared" si="1"/>
        <v>0</v>
      </c>
    </row>
    <row r="86" spans="10:11" x14ac:dyDescent="0.4">
      <c r="J86" s="12" t="s">
        <v>7805</v>
      </c>
      <c r="K86" s="71">
        <f t="shared" si="1"/>
        <v>0</v>
      </c>
    </row>
    <row r="87" spans="10:11" x14ac:dyDescent="0.4">
      <c r="J87" s="12" t="s">
        <v>7753</v>
      </c>
      <c r="K87" s="71">
        <f t="shared" si="1"/>
        <v>0</v>
      </c>
    </row>
    <row r="88" spans="10:11" x14ac:dyDescent="0.4">
      <c r="J88" s="12" t="s">
        <v>7974</v>
      </c>
      <c r="K88" s="71">
        <f t="shared" si="1"/>
        <v>0</v>
      </c>
    </row>
    <row r="89" spans="10:11" x14ac:dyDescent="0.4">
      <c r="J89" s="12" t="s">
        <v>7975</v>
      </c>
      <c r="K89" s="71">
        <f t="shared" si="1"/>
        <v>0</v>
      </c>
    </row>
  </sheetData>
  <mergeCells count="60">
    <mergeCell ref="Q45:R45"/>
    <mergeCell ref="S45:T45"/>
    <mergeCell ref="A48:A50"/>
    <mergeCell ref="A51:A53"/>
    <mergeCell ref="A39:A41"/>
    <mergeCell ref="A42:A44"/>
    <mergeCell ref="A45:A47"/>
    <mergeCell ref="K45:L45"/>
    <mergeCell ref="M45:N45"/>
    <mergeCell ref="O45:P45"/>
    <mergeCell ref="A31:B31"/>
    <mergeCell ref="C31:H31"/>
    <mergeCell ref="F23:H23"/>
    <mergeCell ref="F24:H24"/>
    <mergeCell ref="F25:H25"/>
    <mergeCell ref="C26:H26"/>
    <mergeCell ref="B27:H27"/>
    <mergeCell ref="A29:B29"/>
    <mergeCell ref="C29:H29"/>
    <mergeCell ref="A30:B30"/>
    <mergeCell ref="C30:H30"/>
    <mergeCell ref="A20:A25"/>
    <mergeCell ref="C20:H20"/>
    <mergeCell ref="C21:H21"/>
    <mergeCell ref="C22:H22"/>
    <mergeCell ref="B23:B25"/>
    <mergeCell ref="C25:E25"/>
    <mergeCell ref="C11:E11"/>
    <mergeCell ref="F11:H11"/>
    <mergeCell ref="C12:H12"/>
    <mergeCell ref="A13:A18"/>
    <mergeCell ref="C13:H13"/>
    <mergeCell ref="C14:H14"/>
    <mergeCell ref="C15:H15"/>
    <mergeCell ref="B16:B18"/>
    <mergeCell ref="F16:H16"/>
    <mergeCell ref="A6:A12"/>
    <mergeCell ref="C6:H6"/>
    <mergeCell ref="C7:H7"/>
    <mergeCell ref="C8:H8"/>
    <mergeCell ref="B9:B11"/>
    <mergeCell ref="F17:H17"/>
    <mergeCell ref="B1:H1"/>
    <mergeCell ref="B2:H2"/>
    <mergeCell ref="B3:H3"/>
    <mergeCell ref="B4:H4"/>
    <mergeCell ref="B5:C5"/>
    <mergeCell ref="F5:H5"/>
    <mergeCell ref="D5:E5"/>
    <mergeCell ref="C23:E23"/>
    <mergeCell ref="C24:E24"/>
    <mergeCell ref="C19:H19"/>
    <mergeCell ref="F18:H18"/>
    <mergeCell ref="F9:H9"/>
    <mergeCell ref="F10:H10"/>
    <mergeCell ref="C9:E9"/>
    <mergeCell ref="C10:E10"/>
    <mergeCell ref="C16:E16"/>
    <mergeCell ref="C17:E17"/>
    <mergeCell ref="C18:E18"/>
  </mergeCells>
  <phoneticPr fontId="1" type="noConversion"/>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113C-6968-4F38-BB0E-65A8277DEEA5}">
  <dimension ref="A1:X92"/>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4.81640625" customWidth="1"/>
    <col min="12" max="12" width="19.6328125" customWidth="1"/>
    <col min="13" max="13" width="11.6328125" customWidth="1"/>
    <col min="14" max="14" width="7.81640625" customWidth="1"/>
    <col min="15" max="15" width="6.90625" customWidth="1"/>
    <col min="16" max="16" width="14.54296875" customWidth="1"/>
    <col min="17" max="17" width="11.36328125" customWidth="1"/>
    <col min="18" max="18" width="20.1796875" customWidth="1"/>
    <col min="19" max="20" width="14.6328125" customWidth="1"/>
    <col min="21" max="21" width="13.1796875" customWidth="1"/>
    <col min="22" max="22" width="7.81640625" customWidth="1"/>
    <col min="23" max="23" width="6.1796875" customWidth="1"/>
    <col min="24" max="24" width="6.453125" customWidth="1"/>
  </cols>
  <sheetData>
    <row r="1" spans="1:9" x14ac:dyDescent="0.4">
      <c r="A1" s="11" t="s">
        <v>7581</v>
      </c>
      <c r="B1" s="375" t="s">
        <v>8041</v>
      </c>
      <c r="C1" s="375"/>
      <c r="D1" s="375"/>
      <c r="E1" s="375"/>
      <c r="F1" s="375"/>
      <c r="G1" s="375"/>
      <c r="H1" s="375"/>
      <c r="I1" s="7"/>
    </row>
    <row r="2" spans="1:9" x14ac:dyDescent="0.4">
      <c r="A2" s="11" t="s">
        <v>7582</v>
      </c>
      <c r="B2" s="375" t="s">
        <v>8042</v>
      </c>
      <c r="C2" s="375"/>
      <c r="D2" s="375"/>
      <c r="E2" s="375"/>
      <c r="F2" s="375"/>
      <c r="G2" s="375"/>
      <c r="H2" s="375"/>
      <c r="I2" s="7"/>
    </row>
    <row r="3" spans="1:9" x14ac:dyDescent="0.4">
      <c r="A3" s="11" t="s">
        <v>7583</v>
      </c>
      <c r="B3" s="375" t="s">
        <v>8043</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MIN(C35:H35)</f>
        <v>45349.497916666667</v>
      </c>
      <c r="C5" s="374"/>
      <c r="D5" s="403" t="s">
        <v>7587</v>
      </c>
      <c r="E5" s="404"/>
      <c r="F5" s="384">
        <f>MAX(C36:H36)</f>
        <v>45355.382638888892</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4" x14ac:dyDescent="0.4">
      <c r="A33" s="88"/>
      <c r="B33" s="12"/>
      <c r="C33" s="1" t="s">
        <v>7611</v>
      </c>
      <c r="D33" s="1" t="s">
        <v>7678</v>
      </c>
      <c r="E33" s="1" t="s">
        <v>7679</v>
      </c>
      <c r="F33" s="1" t="s">
        <v>7679</v>
      </c>
      <c r="G33" s="1" t="s">
        <v>7638</v>
      </c>
      <c r="H33" s="1" t="s">
        <v>7674</v>
      </c>
      <c r="I33" s="1" t="s">
        <v>7614</v>
      </c>
      <c r="J33" s="7"/>
    </row>
    <row r="34" spans="1:24" x14ac:dyDescent="0.4">
      <c r="A34" s="83"/>
      <c r="B34" s="12" t="s">
        <v>7977</v>
      </c>
      <c r="C34" s="239" t="s">
        <v>7978</v>
      </c>
      <c r="D34" s="239" t="s">
        <v>7979</v>
      </c>
      <c r="E34" s="239" t="s">
        <v>7980</v>
      </c>
      <c r="F34" s="239" t="s">
        <v>7980</v>
      </c>
      <c r="G34" s="239" t="s">
        <v>7981</v>
      </c>
      <c r="H34" s="239" t="s">
        <v>7982</v>
      </c>
      <c r="I34" s="1"/>
      <c r="J34" s="7"/>
    </row>
    <row r="35" spans="1:24" x14ac:dyDescent="0.4">
      <c r="A35" s="177"/>
      <c r="B35" s="12" t="s">
        <v>7615</v>
      </c>
      <c r="C35" s="191">
        <v>45349.706944444442</v>
      </c>
      <c r="D35" s="191">
        <v>45349.71875</v>
      </c>
      <c r="E35" s="191">
        <v>45349.497916666667</v>
      </c>
      <c r="F35" s="191">
        <v>45352.726388888892</v>
      </c>
      <c r="G35" s="191">
        <v>45349.634027777778</v>
      </c>
      <c r="H35" s="191">
        <v>45349.736111111109</v>
      </c>
      <c r="I35" s="1"/>
      <c r="J35" s="7"/>
    </row>
    <row r="36" spans="1:24" x14ac:dyDescent="0.4">
      <c r="A36" s="177"/>
      <c r="B36" s="12" t="s">
        <v>7482</v>
      </c>
      <c r="C36" s="191">
        <v>45355.334722222222</v>
      </c>
      <c r="D36" s="191">
        <v>45355.350694444445</v>
      </c>
      <c r="E36" s="191">
        <v>45351.370833333334</v>
      </c>
      <c r="F36" s="191">
        <v>45355.382638888892</v>
      </c>
      <c r="G36" s="191">
        <v>45355.322916666664</v>
      </c>
      <c r="H36" s="191">
        <v>45355.352777777778</v>
      </c>
      <c r="I36" s="1"/>
      <c r="J36" s="7"/>
    </row>
    <row r="37" spans="1:24" x14ac:dyDescent="0.4">
      <c r="A37" s="177"/>
      <c r="B37" s="12" t="s">
        <v>7458</v>
      </c>
      <c r="C37" s="221">
        <v>345</v>
      </c>
      <c r="D37" s="164">
        <v>80</v>
      </c>
      <c r="E37" s="164">
        <v>33</v>
      </c>
      <c r="F37" s="164">
        <v>137</v>
      </c>
      <c r="G37" s="164">
        <v>6</v>
      </c>
      <c r="H37" s="164">
        <v>80</v>
      </c>
      <c r="I37" s="1">
        <f t="shared" ref="I37:I53" si="0">SUM(C37:H37)</f>
        <v>681</v>
      </c>
      <c r="J37" s="7"/>
    </row>
    <row r="38" spans="1:24" x14ac:dyDescent="0.4">
      <c r="A38" s="1" t="s">
        <v>7164</v>
      </c>
      <c r="B38" s="12" t="s">
        <v>7617</v>
      </c>
      <c r="C38" s="1">
        <f t="shared" ref="C38:H38" si="1">INT((C36-C35)*24)</f>
        <v>135</v>
      </c>
      <c r="D38" s="1">
        <f t="shared" si="1"/>
        <v>135</v>
      </c>
      <c r="E38" s="1">
        <f t="shared" si="1"/>
        <v>44</v>
      </c>
      <c r="F38" s="1">
        <f t="shared" si="1"/>
        <v>63</v>
      </c>
      <c r="G38" s="1">
        <f t="shared" si="1"/>
        <v>136</v>
      </c>
      <c r="H38" s="1">
        <f t="shared" si="1"/>
        <v>134</v>
      </c>
      <c r="I38" s="1">
        <f t="shared" si="0"/>
        <v>647</v>
      </c>
      <c r="J38" s="7"/>
      <c r="K38" s="12" t="s">
        <v>8020</v>
      </c>
      <c r="L38" s="1">
        <f>I38</f>
        <v>647</v>
      </c>
    </row>
    <row r="39" spans="1:24" x14ac:dyDescent="0.4">
      <c r="A39" s="379">
        <v>45351</v>
      </c>
      <c r="B39" s="12" t="s">
        <v>7483</v>
      </c>
      <c r="C39" s="1">
        <v>0</v>
      </c>
      <c r="D39" s="1">
        <v>0</v>
      </c>
      <c r="E39" s="1">
        <v>0</v>
      </c>
      <c r="F39" s="1">
        <v>0</v>
      </c>
      <c r="G39" s="1">
        <v>0</v>
      </c>
      <c r="H39" s="1">
        <v>0</v>
      </c>
      <c r="I39" s="1">
        <f t="shared" si="0"/>
        <v>0</v>
      </c>
      <c r="J39" s="7"/>
      <c r="K39" s="12" t="s">
        <v>7483</v>
      </c>
      <c r="L39" s="1">
        <f>SUMIF(B:B,K39,I:I)</f>
        <v>0</v>
      </c>
    </row>
    <row r="40" spans="1:24" x14ac:dyDescent="0.4">
      <c r="A40" s="379"/>
      <c r="B40" s="12" t="s">
        <v>7484</v>
      </c>
      <c r="C40" s="1">
        <v>0</v>
      </c>
      <c r="D40" s="1">
        <v>0</v>
      </c>
      <c r="E40" s="1">
        <v>0</v>
      </c>
      <c r="F40" s="1">
        <v>0</v>
      </c>
      <c r="G40" s="1">
        <v>0</v>
      </c>
      <c r="H40" s="1">
        <v>0</v>
      </c>
      <c r="I40" s="1">
        <f t="shared" si="0"/>
        <v>0</v>
      </c>
      <c r="J40" s="7"/>
      <c r="K40" s="12" t="s">
        <v>7484</v>
      </c>
      <c r="L40" s="1">
        <f>SUMIF(B:B,K40,I:I)</f>
        <v>2</v>
      </c>
    </row>
    <row r="41" spans="1:24" x14ac:dyDescent="0.4">
      <c r="A41" s="379"/>
      <c r="B41" s="12" t="s">
        <v>7485</v>
      </c>
      <c r="C41" s="1">
        <v>2</v>
      </c>
      <c r="D41" s="1">
        <v>0</v>
      </c>
      <c r="E41" s="1">
        <v>1</v>
      </c>
      <c r="F41" s="1">
        <v>0</v>
      </c>
      <c r="G41" s="1">
        <v>0</v>
      </c>
      <c r="H41" s="1">
        <v>0</v>
      </c>
      <c r="I41" s="1">
        <f t="shared" si="0"/>
        <v>3</v>
      </c>
      <c r="J41" s="7"/>
      <c r="K41" s="12" t="s">
        <v>7485</v>
      </c>
      <c r="L41" s="1">
        <f>SUMIF(B:B,K41,I:I)</f>
        <v>10</v>
      </c>
    </row>
    <row r="42" spans="1:24" x14ac:dyDescent="0.4">
      <c r="A42" s="379">
        <v>45352</v>
      </c>
      <c r="B42" s="12" t="s">
        <v>7483</v>
      </c>
      <c r="C42" s="1">
        <v>0</v>
      </c>
      <c r="D42" s="1">
        <v>0</v>
      </c>
      <c r="E42" s="1">
        <v>0</v>
      </c>
      <c r="F42" s="1">
        <v>0</v>
      </c>
      <c r="G42" s="1">
        <v>0</v>
      </c>
      <c r="H42" s="1">
        <v>0</v>
      </c>
      <c r="I42" s="1">
        <f t="shared" si="0"/>
        <v>0</v>
      </c>
      <c r="J42" s="7"/>
    </row>
    <row r="43" spans="1:24" x14ac:dyDescent="0.4">
      <c r="A43" s="379"/>
      <c r="B43" s="12" t="s">
        <v>7484</v>
      </c>
      <c r="C43" s="1">
        <v>0</v>
      </c>
      <c r="D43" s="1">
        <v>0</v>
      </c>
      <c r="E43" s="1">
        <v>0</v>
      </c>
      <c r="F43" s="1">
        <v>0</v>
      </c>
      <c r="G43" s="1">
        <v>0</v>
      </c>
      <c r="H43" s="1">
        <v>0</v>
      </c>
      <c r="I43" s="1">
        <f t="shared" si="0"/>
        <v>0</v>
      </c>
      <c r="J43" s="7"/>
    </row>
    <row r="44" spans="1:24" x14ac:dyDescent="0.4">
      <c r="A44" s="379"/>
      <c r="B44" s="12" t="s">
        <v>7485</v>
      </c>
      <c r="C44" s="1">
        <v>1</v>
      </c>
      <c r="D44" s="1">
        <v>0</v>
      </c>
      <c r="E44" s="1">
        <v>0</v>
      </c>
      <c r="F44" s="1">
        <v>0</v>
      </c>
      <c r="G44" s="1">
        <v>1</v>
      </c>
      <c r="H44" s="1">
        <v>0</v>
      </c>
      <c r="I44" s="1">
        <f t="shared" si="0"/>
        <v>2</v>
      </c>
      <c r="J44" s="7"/>
    </row>
    <row r="45" spans="1:24" x14ac:dyDescent="0.4">
      <c r="A45" s="379">
        <v>45355</v>
      </c>
      <c r="B45" s="12" t="s">
        <v>7483</v>
      </c>
      <c r="C45" s="1">
        <v>0</v>
      </c>
      <c r="D45" s="95">
        <v>0</v>
      </c>
      <c r="E45" s="1">
        <v>0</v>
      </c>
      <c r="F45" s="246">
        <v>0</v>
      </c>
      <c r="G45" s="1">
        <v>0</v>
      </c>
      <c r="H45" s="1">
        <v>0</v>
      </c>
      <c r="I45" s="1">
        <f t="shared" si="0"/>
        <v>0</v>
      </c>
      <c r="J45" s="7"/>
      <c r="K45" s="1" t="s">
        <v>7189</v>
      </c>
      <c r="L45" s="372" t="s">
        <v>7611</v>
      </c>
      <c r="M45" s="374"/>
      <c r="N45" s="399" t="s">
        <v>7678</v>
      </c>
      <c r="O45" s="400"/>
      <c r="P45" s="399" t="s">
        <v>7679</v>
      </c>
      <c r="Q45" s="400"/>
      <c r="R45" s="399" t="s">
        <v>7679</v>
      </c>
      <c r="S45" s="400"/>
      <c r="T45" s="399" t="s">
        <v>7638</v>
      </c>
      <c r="U45" s="400"/>
      <c r="V45" s="399" t="s">
        <v>7673</v>
      </c>
      <c r="W45" s="400"/>
    </row>
    <row r="46" spans="1:24" x14ac:dyDescent="0.4">
      <c r="A46" s="379"/>
      <c r="B46" s="12" t="s">
        <v>7484</v>
      </c>
      <c r="C46" s="1">
        <v>0</v>
      </c>
      <c r="D46" s="95">
        <v>0</v>
      </c>
      <c r="E46" s="95">
        <v>0</v>
      </c>
      <c r="F46" s="247">
        <v>2</v>
      </c>
      <c r="G46" s="95">
        <v>0</v>
      </c>
      <c r="H46" s="95">
        <v>0</v>
      </c>
      <c r="I46" s="1">
        <f t="shared" si="0"/>
        <v>2</v>
      </c>
      <c r="J46" s="7"/>
      <c r="K46" s="95">
        <v>1</v>
      </c>
      <c r="L46" s="222" t="s">
        <v>8044</v>
      </c>
      <c r="M46" s="201" t="s">
        <v>7683</v>
      </c>
      <c r="N46" s="201"/>
      <c r="O46" s="201"/>
      <c r="P46" s="201" t="s">
        <v>8046</v>
      </c>
      <c r="Q46" s="201" t="s">
        <v>8048</v>
      </c>
      <c r="R46" s="224" t="s">
        <v>8057</v>
      </c>
      <c r="S46" s="224" t="s">
        <v>7762</v>
      </c>
      <c r="T46" s="235" t="s">
        <v>8049</v>
      </c>
      <c r="U46" s="222" t="s">
        <v>7999</v>
      </c>
      <c r="V46" s="201"/>
      <c r="W46" s="201"/>
      <c r="X46" s="68"/>
    </row>
    <row r="47" spans="1:24" x14ac:dyDescent="0.4">
      <c r="A47" s="379"/>
      <c r="B47" s="12" t="s">
        <v>7485</v>
      </c>
      <c r="C47" s="1">
        <v>4</v>
      </c>
      <c r="D47" s="95">
        <v>0</v>
      </c>
      <c r="E47" s="1">
        <v>0</v>
      </c>
      <c r="F47" s="246">
        <v>1</v>
      </c>
      <c r="G47" s="1">
        <v>0</v>
      </c>
      <c r="H47" s="1">
        <v>0</v>
      </c>
      <c r="I47" s="1">
        <f t="shared" si="0"/>
        <v>5</v>
      </c>
      <c r="J47" s="7"/>
      <c r="K47" s="1">
        <v>2</v>
      </c>
      <c r="L47" s="201" t="s">
        <v>8045</v>
      </c>
      <c r="M47" s="201" t="s">
        <v>7713</v>
      </c>
      <c r="N47" s="203"/>
      <c r="O47" s="203"/>
      <c r="P47" s="203"/>
      <c r="Q47" s="201"/>
      <c r="R47" s="226" t="s">
        <v>8056</v>
      </c>
      <c r="S47" s="234" t="s">
        <v>8062</v>
      </c>
      <c r="T47" s="203"/>
      <c r="U47" s="203"/>
      <c r="V47" s="203"/>
      <c r="W47" s="201"/>
      <c r="X47" s="68"/>
    </row>
    <row r="48" spans="1:24" x14ac:dyDescent="0.4">
      <c r="A48" s="379"/>
      <c r="B48" s="12" t="s">
        <v>7483</v>
      </c>
      <c r="C48" s="1"/>
      <c r="D48" s="95"/>
      <c r="E48" s="1"/>
      <c r="F48" s="1"/>
      <c r="G48" s="1"/>
      <c r="H48" s="1"/>
      <c r="I48" s="1">
        <f t="shared" si="0"/>
        <v>0</v>
      </c>
      <c r="J48" s="7"/>
      <c r="K48" s="95">
        <v>3</v>
      </c>
      <c r="L48" s="248" t="s">
        <v>8050</v>
      </c>
      <c r="M48" s="201" t="s">
        <v>7683</v>
      </c>
      <c r="N48" s="201"/>
      <c r="O48" s="203"/>
      <c r="P48" s="203"/>
      <c r="Q48" s="201"/>
      <c r="R48" s="226" t="s">
        <v>8058</v>
      </c>
      <c r="S48" s="224" t="s">
        <v>7762</v>
      </c>
      <c r="T48" s="222"/>
      <c r="U48" s="222"/>
      <c r="V48" s="222"/>
      <c r="W48" s="222"/>
      <c r="X48" s="68"/>
    </row>
    <row r="49" spans="1:24" x14ac:dyDescent="0.4">
      <c r="A49" s="379"/>
      <c r="B49" s="12" t="s">
        <v>7484</v>
      </c>
      <c r="C49" s="1"/>
      <c r="D49" s="95"/>
      <c r="E49" s="95"/>
      <c r="F49" s="95"/>
      <c r="G49" s="95"/>
      <c r="H49" s="1"/>
      <c r="I49" s="1">
        <f t="shared" si="0"/>
        <v>0</v>
      </c>
      <c r="J49" s="7"/>
      <c r="K49" s="1">
        <v>4</v>
      </c>
      <c r="L49" s="235" t="s">
        <v>8052</v>
      </c>
      <c r="M49" s="234" t="s">
        <v>8060</v>
      </c>
      <c r="N49" s="201"/>
      <c r="O49" s="203"/>
      <c r="P49" s="203"/>
      <c r="Q49" s="203"/>
      <c r="R49" s="203"/>
      <c r="S49" s="203"/>
      <c r="T49" s="201"/>
      <c r="U49" s="201"/>
      <c r="V49" s="201"/>
      <c r="W49" s="201"/>
      <c r="X49" s="68"/>
    </row>
    <row r="50" spans="1:24" x14ac:dyDescent="0.4">
      <c r="A50" s="379"/>
      <c r="B50" s="12" t="s">
        <v>7485</v>
      </c>
      <c r="C50" s="1"/>
      <c r="D50" s="95"/>
      <c r="E50" s="1"/>
      <c r="F50" s="1"/>
      <c r="G50" s="1"/>
      <c r="H50" s="1"/>
      <c r="I50" s="1">
        <f t="shared" si="0"/>
        <v>0</v>
      </c>
      <c r="J50" s="7"/>
      <c r="K50" s="95">
        <v>5</v>
      </c>
      <c r="L50" s="235" t="s">
        <v>8053</v>
      </c>
      <c r="M50" s="201" t="s">
        <v>7713</v>
      </c>
      <c r="N50" s="201"/>
      <c r="O50" s="203"/>
      <c r="P50" s="203"/>
      <c r="Q50" s="201"/>
      <c r="R50" s="201"/>
      <c r="S50" s="201"/>
      <c r="T50" s="201"/>
      <c r="U50" s="201"/>
      <c r="V50" s="201"/>
      <c r="W50" s="201"/>
      <c r="X50" s="68"/>
    </row>
    <row r="51" spans="1:24" x14ac:dyDescent="0.4">
      <c r="A51" s="379"/>
      <c r="B51" s="12" t="s">
        <v>7483</v>
      </c>
      <c r="C51" s="1"/>
      <c r="D51" s="95"/>
      <c r="E51" s="1"/>
      <c r="F51" s="1"/>
      <c r="G51" s="1"/>
      <c r="H51" s="1"/>
      <c r="I51" s="1">
        <f t="shared" si="0"/>
        <v>0</v>
      </c>
      <c r="J51" s="7"/>
      <c r="K51" s="1">
        <v>6</v>
      </c>
      <c r="L51" s="226" t="s">
        <v>8055</v>
      </c>
      <c r="M51" s="224" t="s">
        <v>8048</v>
      </c>
      <c r="N51" s="201"/>
      <c r="O51" s="203"/>
      <c r="P51" s="203"/>
      <c r="Q51" s="201"/>
      <c r="R51" s="201"/>
      <c r="S51" s="201"/>
      <c r="T51" s="201"/>
      <c r="U51" s="201"/>
      <c r="V51" s="201"/>
      <c r="W51" s="201"/>
      <c r="X51" s="68"/>
    </row>
    <row r="52" spans="1:24" x14ac:dyDescent="0.4">
      <c r="A52" s="379"/>
      <c r="B52" s="12" t="s">
        <v>7484</v>
      </c>
      <c r="C52" s="1"/>
      <c r="D52" s="95"/>
      <c r="E52" s="1"/>
      <c r="F52" s="1"/>
      <c r="G52" s="95"/>
      <c r="H52" s="95"/>
      <c r="I52" s="1">
        <f t="shared" si="0"/>
        <v>0</v>
      </c>
      <c r="J52" s="7"/>
      <c r="K52" s="95">
        <v>7</v>
      </c>
      <c r="L52" s="235" t="s">
        <v>8054</v>
      </c>
      <c r="M52" s="201" t="s">
        <v>7683</v>
      </c>
      <c r="N52" s="201"/>
      <c r="O52" s="203"/>
      <c r="P52" s="203"/>
      <c r="Q52" s="201"/>
      <c r="R52" s="201"/>
      <c r="S52" s="201"/>
      <c r="T52" s="201"/>
      <c r="U52" s="201"/>
      <c r="V52" s="201"/>
      <c r="W52" s="201"/>
      <c r="X52" s="68"/>
    </row>
    <row r="53" spans="1:24" x14ac:dyDescent="0.4">
      <c r="A53" s="379"/>
      <c r="B53" s="12" t="s">
        <v>7485</v>
      </c>
      <c r="C53" s="1"/>
      <c r="D53" s="95"/>
      <c r="E53" s="1"/>
      <c r="F53" s="1"/>
      <c r="G53" s="1"/>
      <c r="H53" s="1"/>
      <c r="I53" s="1">
        <f t="shared" si="0"/>
        <v>0</v>
      </c>
      <c r="J53" s="7"/>
      <c r="K53" s="1">
        <v>8</v>
      </c>
      <c r="L53" s="201"/>
      <c r="M53" s="201"/>
      <c r="N53" s="201"/>
      <c r="O53" s="203"/>
      <c r="P53" s="203"/>
      <c r="Q53" s="201"/>
      <c r="R53" s="201"/>
      <c r="S53" s="201"/>
      <c r="T53" s="201"/>
      <c r="U53" s="201"/>
      <c r="V53" s="201"/>
      <c r="W53" s="201"/>
      <c r="X53" s="68"/>
    </row>
    <row r="54" spans="1:24" x14ac:dyDescent="0.4">
      <c r="A54" s="227"/>
      <c r="C54" s="7"/>
      <c r="D54" s="228"/>
      <c r="E54" s="7"/>
      <c r="F54" s="7"/>
      <c r="G54" s="7"/>
      <c r="H54" s="7"/>
      <c r="I54" s="7"/>
      <c r="J54" s="7"/>
      <c r="K54" s="95">
        <v>9</v>
      </c>
      <c r="L54" s="201"/>
      <c r="M54" s="201"/>
      <c r="N54" s="201"/>
      <c r="O54" s="201"/>
      <c r="P54" s="203"/>
      <c r="Q54" s="201"/>
      <c r="R54" s="201"/>
      <c r="S54" s="201"/>
      <c r="T54" s="201"/>
      <c r="U54" s="201"/>
      <c r="V54" s="201"/>
      <c r="W54" s="201"/>
      <c r="X54" s="68"/>
    </row>
    <row r="55" spans="1:24" x14ac:dyDescent="0.4">
      <c r="A55" s="227"/>
      <c r="C55" s="7"/>
      <c r="D55" s="228"/>
      <c r="E55" s="7"/>
      <c r="F55" s="7"/>
      <c r="G55" s="7"/>
      <c r="H55" s="7"/>
      <c r="I55" s="7"/>
      <c r="J55" s="7"/>
      <c r="K55" s="1">
        <v>10</v>
      </c>
      <c r="L55" s="201"/>
      <c r="M55" s="201"/>
      <c r="N55" s="201"/>
      <c r="O55" s="201"/>
      <c r="P55" s="203"/>
      <c r="Q55" s="201"/>
      <c r="R55" s="201"/>
      <c r="S55" s="201"/>
      <c r="T55" s="201"/>
      <c r="U55" s="201"/>
      <c r="V55" s="201"/>
      <c r="W55" s="201"/>
      <c r="X55" s="68"/>
    </row>
    <row r="56" spans="1:24" x14ac:dyDescent="0.4">
      <c r="A56" s="227"/>
      <c r="C56" s="7"/>
      <c r="D56" s="228"/>
      <c r="E56" s="7"/>
      <c r="F56" s="7"/>
      <c r="G56" s="7"/>
      <c r="H56" s="7"/>
      <c r="I56" s="7"/>
      <c r="J56" s="7"/>
      <c r="K56" s="1">
        <v>11</v>
      </c>
      <c r="L56" s="201"/>
      <c r="M56" s="201"/>
      <c r="N56" s="201"/>
      <c r="O56" s="201"/>
      <c r="P56" s="203"/>
      <c r="Q56" s="201"/>
      <c r="R56" s="201"/>
      <c r="S56" s="201"/>
      <c r="T56" s="201"/>
      <c r="U56" s="201"/>
      <c r="V56" s="201"/>
      <c r="W56" s="201"/>
      <c r="X56" s="68"/>
    </row>
    <row r="57" spans="1:24" x14ac:dyDescent="0.4">
      <c r="A57" s="227"/>
      <c r="C57" s="7"/>
      <c r="D57" s="228"/>
      <c r="E57" s="7"/>
      <c r="F57" s="7"/>
      <c r="G57" s="7"/>
      <c r="H57" s="7"/>
      <c r="I57" s="7"/>
      <c r="J57" s="7"/>
      <c r="K57" s="1">
        <v>12</v>
      </c>
      <c r="L57" s="201"/>
      <c r="M57" s="201"/>
      <c r="N57" s="201"/>
      <c r="O57" s="201"/>
      <c r="P57" s="203"/>
      <c r="Q57" s="201"/>
      <c r="R57" s="201"/>
      <c r="S57" s="201"/>
      <c r="T57" s="201"/>
      <c r="U57" s="201"/>
      <c r="V57" s="201"/>
      <c r="W57" s="201"/>
      <c r="X57" s="68"/>
    </row>
    <row r="58" spans="1:24" x14ac:dyDescent="0.4">
      <c r="A58" s="227"/>
      <c r="C58" s="7"/>
      <c r="D58" s="228"/>
      <c r="E58" s="7"/>
      <c r="F58" s="7"/>
      <c r="G58" s="7"/>
      <c r="H58" s="7"/>
      <c r="I58" s="7"/>
      <c r="J58" s="7"/>
      <c r="K58" s="95">
        <v>13</v>
      </c>
      <c r="L58" s="201"/>
      <c r="M58" s="201"/>
      <c r="N58" s="201"/>
      <c r="O58" s="201"/>
      <c r="P58" s="235"/>
      <c r="Q58" s="201"/>
      <c r="R58" s="201"/>
      <c r="S58" s="201"/>
      <c r="T58" s="201"/>
      <c r="U58" s="201"/>
      <c r="V58" s="201"/>
      <c r="W58" s="201"/>
    </row>
    <row r="59" spans="1:24" x14ac:dyDescent="0.4">
      <c r="A59" s="227"/>
      <c r="C59" s="7"/>
      <c r="D59" s="228"/>
      <c r="E59" s="7"/>
      <c r="F59" s="7"/>
      <c r="G59" s="7"/>
      <c r="H59" s="7"/>
      <c r="I59" s="7"/>
      <c r="J59" s="7"/>
      <c r="L59" s="229"/>
      <c r="M59" s="229"/>
      <c r="N59" s="229"/>
      <c r="O59" s="229"/>
      <c r="P59" s="229"/>
      <c r="Q59" s="229"/>
      <c r="R59" s="229"/>
      <c r="S59" s="229"/>
      <c r="T59" s="229"/>
      <c r="U59" s="229"/>
      <c r="V59" s="229"/>
    </row>
    <row r="60" spans="1:24" x14ac:dyDescent="0.4">
      <c r="A60" s="227"/>
      <c r="C60" s="7"/>
      <c r="D60" s="228"/>
      <c r="E60" s="7"/>
      <c r="F60" s="7"/>
      <c r="G60" s="7"/>
      <c r="H60" s="7"/>
      <c r="I60" s="7"/>
      <c r="J60" s="7"/>
      <c r="K60" s="12" t="s">
        <v>8061</v>
      </c>
      <c r="L60" s="71">
        <f>COUNTIF($K$46:$W$58,K60)</f>
        <v>1</v>
      </c>
      <c r="M60" s="229"/>
      <c r="N60" s="229"/>
      <c r="O60" s="229"/>
      <c r="P60" s="229"/>
      <c r="Q60" s="229"/>
      <c r="R60" s="229"/>
      <c r="S60" s="229"/>
      <c r="T60" s="229"/>
      <c r="U60" s="229"/>
      <c r="V60" s="229"/>
    </row>
    <row r="61" spans="1:24" x14ac:dyDescent="0.4">
      <c r="A61" s="227"/>
      <c r="C61" s="7"/>
      <c r="D61" s="228"/>
      <c r="E61" s="7"/>
      <c r="F61" s="7"/>
      <c r="G61" s="7"/>
      <c r="H61" s="7"/>
      <c r="I61" s="7"/>
      <c r="J61" s="7"/>
      <c r="K61" s="12" t="s">
        <v>8059</v>
      </c>
      <c r="L61" s="71">
        <f t="shared" ref="L61:L92" si="2">COUNTIF($K$46:$W$58,K61)</f>
        <v>1</v>
      </c>
      <c r="M61" s="229"/>
      <c r="N61" s="230"/>
      <c r="O61" s="230"/>
      <c r="P61" s="229"/>
      <c r="Q61" s="229"/>
      <c r="R61" s="229"/>
      <c r="S61" s="229"/>
      <c r="T61" s="229"/>
      <c r="U61" s="229"/>
      <c r="V61" s="229"/>
    </row>
    <row r="62" spans="1:24" x14ac:dyDescent="0.4">
      <c r="A62" s="227"/>
      <c r="C62" s="7"/>
      <c r="D62" s="228"/>
      <c r="E62" s="7"/>
      <c r="F62" s="7"/>
      <c r="G62" s="7"/>
      <c r="H62" s="7"/>
      <c r="I62" s="7"/>
      <c r="J62" s="7"/>
      <c r="K62" s="12" t="s">
        <v>8047</v>
      </c>
      <c r="L62" s="71">
        <f t="shared" si="2"/>
        <v>2</v>
      </c>
      <c r="M62" s="229"/>
      <c r="N62" s="229"/>
      <c r="O62" s="229"/>
      <c r="P62" s="229"/>
      <c r="Q62" s="229"/>
      <c r="R62" s="229"/>
      <c r="S62" s="229"/>
      <c r="T62" s="229"/>
      <c r="U62" s="229"/>
      <c r="V62" s="229"/>
    </row>
    <row r="63" spans="1:24" x14ac:dyDescent="0.4">
      <c r="K63" s="12" t="s">
        <v>8014</v>
      </c>
      <c r="L63" s="71">
        <f t="shared" si="2"/>
        <v>0</v>
      </c>
    </row>
    <row r="64" spans="1:24" x14ac:dyDescent="0.4">
      <c r="A64" s="12" t="s">
        <v>7654</v>
      </c>
      <c r="B64" s="219">
        <v>45355.353472222225</v>
      </c>
      <c r="K64" s="12" t="s">
        <v>7998</v>
      </c>
      <c r="L64" s="71">
        <f t="shared" si="2"/>
        <v>1</v>
      </c>
    </row>
    <row r="65" spans="1:14" x14ac:dyDescent="0.4">
      <c r="A65" s="12" t="s">
        <v>7655</v>
      </c>
      <c r="B65" s="220">
        <v>1.59375</v>
      </c>
      <c r="K65" s="12" t="s">
        <v>7996</v>
      </c>
      <c r="L65" s="71">
        <f t="shared" si="2"/>
        <v>0</v>
      </c>
    </row>
    <row r="66" spans="1:14" x14ac:dyDescent="0.4">
      <c r="A66" s="12" t="s">
        <v>7656</v>
      </c>
      <c r="B66" s="219">
        <f>B64-B65</f>
        <v>45353.759722222225</v>
      </c>
      <c r="K66" s="12" t="s">
        <v>7967</v>
      </c>
      <c r="L66" s="71">
        <f t="shared" si="2"/>
        <v>0</v>
      </c>
    </row>
    <row r="67" spans="1:14" x14ac:dyDescent="0.4">
      <c r="K67" s="12" t="s">
        <v>7948</v>
      </c>
      <c r="L67" s="71">
        <f t="shared" si="2"/>
        <v>0</v>
      </c>
      <c r="M67" s="73"/>
    </row>
    <row r="68" spans="1:14" x14ac:dyDescent="0.4">
      <c r="K68" s="12" t="s">
        <v>7944</v>
      </c>
      <c r="L68" s="71">
        <f t="shared" si="2"/>
        <v>0</v>
      </c>
      <c r="M68" s="73"/>
    </row>
    <row r="69" spans="1:14" x14ac:dyDescent="0.4">
      <c r="K69" s="12" t="s">
        <v>7778</v>
      </c>
      <c r="L69" s="71">
        <f t="shared" si="2"/>
        <v>0</v>
      </c>
      <c r="M69" s="73"/>
    </row>
    <row r="70" spans="1:14" x14ac:dyDescent="0.4">
      <c r="K70" s="12" t="s">
        <v>7776</v>
      </c>
      <c r="L70" s="71">
        <f t="shared" si="2"/>
        <v>0</v>
      </c>
      <c r="M70" s="73"/>
    </row>
    <row r="71" spans="1:14" x14ac:dyDescent="0.4">
      <c r="K71" s="12" t="s">
        <v>7772</v>
      </c>
      <c r="L71" s="71">
        <f t="shared" si="2"/>
        <v>0</v>
      </c>
      <c r="N71" s="73"/>
    </row>
    <row r="72" spans="1:14" x14ac:dyDescent="0.4">
      <c r="K72" s="12" t="s">
        <v>7765</v>
      </c>
      <c r="L72" s="71">
        <f t="shared" si="2"/>
        <v>0</v>
      </c>
      <c r="N72" s="73"/>
    </row>
    <row r="73" spans="1:14" x14ac:dyDescent="0.4">
      <c r="K73" s="12" t="s">
        <v>7761</v>
      </c>
      <c r="L73" s="71">
        <f t="shared" si="2"/>
        <v>2</v>
      </c>
      <c r="N73" s="73"/>
    </row>
    <row r="74" spans="1:14" x14ac:dyDescent="0.4">
      <c r="K74" s="12" t="s">
        <v>7746</v>
      </c>
      <c r="L74" s="71">
        <f t="shared" si="2"/>
        <v>0</v>
      </c>
      <c r="N74" s="73"/>
    </row>
    <row r="75" spans="1:14" x14ac:dyDescent="0.4">
      <c r="K75" s="12" t="s">
        <v>7725</v>
      </c>
      <c r="L75" s="71">
        <f t="shared" si="2"/>
        <v>0</v>
      </c>
      <c r="N75" s="73"/>
    </row>
    <row r="76" spans="1:14" x14ac:dyDescent="0.4">
      <c r="K76" s="12" t="s">
        <v>7712</v>
      </c>
      <c r="L76" s="71">
        <f t="shared" si="2"/>
        <v>2</v>
      </c>
    </row>
    <row r="77" spans="1:14" x14ac:dyDescent="0.4">
      <c r="K77" s="12" t="s">
        <v>7783</v>
      </c>
      <c r="L77" s="71">
        <f t="shared" si="2"/>
        <v>3</v>
      </c>
    </row>
    <row r="78" spans="1:14" x14ac:dyDescent="0.4">
      <c r="K78" s="12" t="s">
        <v>7962</v>
      </c>
      <c r="L78" s="71">
        <f t="shared" si="2"/>
        <v>0</v>
      </c>
    </row>
    <row r="79" spans="1:14" x14ac:dyDescent="0.4">
      <c r="K79" s="12" t="s">
        <v>7804</v>
      </c>
      <c r="L79" s="71">
        <f t="shared" si="2"/>
        <v>0</v>
      </c>
    </row>
    <row r="80" spans="1:14" x14ac:dyDescent="0.4">
      <c r="K80" s="12" t="s">
        <v>7945</v>
      </c>
      <c r="L80" s="71">
        <f t="shared" si="2"/>
        <v>0</v>
      </c>
    </row>
    <row r="81" spans="11:12" x14ac:dyDescent="0.4">
      <c r="K81" s="12" t="s">
        <v>7790</v>
      </c>
      <c r="L81" s="71">
        <f t="shared" si="2"/>
        <v>0</v>
      </c>
    </row>
    <row r="82" spans="11:12" x14ac:dyDescent="0.4">
      <c r="K82" s="12" t="s">
        <v>7946</v>
      </c>
      <c r="L82" s="71">
        <f t="shared" si="2"/>
        <v>0</v>
      </c>
    </row>
    <row r="83" spans="11:12" x14ac:dyDescent="0.4">
      <c r="K83" s="12" t="s">
        <v>8013</v>
      </c>
      <c r="L83" s="71">
        <f t="shared" si="2"/>
        <v>0</v>
      </c>
    </row>
    <row r="84" spans="11:12" x14ac:dyDescent="0.4">
      <c r="K84" s="12" t="s">
        <v>7899</v>
      </c>
      <c r="L84" s="71">
        <f t="shared" si="2"/>
        <v>0</v>
      </c>
    </row>
    <row r="85" spans="11:12" x14ac:dyDescent="0.4">
      <c r="K85" s="12" t="s">
        <v>7994</v>
      </c>
      <c r="L85" s="71">
        <f t="shared" si="2"/>
        <v>0</v>
      </c>
    </row>
    <row r="86" spans="11:12" x14ac:dyDescent="0.4">
      <c r="K86" s="12" t="s">
        <v>7972</v>
      </c>
      <c r="L86" s="71">
        <f t="shared" si="2"/>
        <v>0</v>
      </c>
    </row>
    <row r="87" spans="11:12" x14ac:dyDescent="0.4">
      <c r="K87" s="12" t="s">
        <v>7973</v>
      </c>
      <c r="L87" s="71">
        <f t="shared" si="2"/>
        <v>0</v>
      </c>
    </row>
    <row r="88" spans="11:12" x14ac:dyDescent="0.4">
      <c r="K88" s="12" t="s">
        <v>7756</v>
      </c>
      <c r="L88" s="71">
        <f t="shared" si="2"/>
        <v>0</v>
      </c>
    </row>
    <row r="89" spans="11:12" x14ac:dyDescent="0.4">
      <c r="K89" s="12" t="s">
        <v>7805</v>
      </c>
      <c r="L89" s="71">
        <f t="shared" si="2"/>
        <v>0</v>
      </c>
    </row>
    <row r="90" spans="11:12" x14ac:dyDescent="0.4">
      <c r="K90" s="12" t="s">
        <v>7753</v>
      </c>
      <c r="L90" s="71">
        <f t="shared" si="2"/>
        <v>0</v>
      </c>
    </row>
    <row r="91" spans="11:12" x14ac:dyDescent="0.4">
      <c r="K91" s="12" t="s">
        <v>7974</v>
      </c>
      <c r="L91" s="71">
        <f t="shared" si="2"/>
        <v>0</v>
      </c>
    </row>
    <row r="92" spans="11:12" x14ac:dyDescent="0.4">
      <c r="K92" s="12" t="s">
        <v>7975</v>
      </c>
      <c r="L92" s="71">
        <f t="shared" si="2"/>
        <v>0</v>
      </c>
    </row>
  </sheetData>
  <mergeCells count="61">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9:A41"/>
    <mergeCell ref="A42:A44"/>
    <mergeCell ref="A45:A47"/>
    <mergeCell ref="L45:M45"/>
    <mergeCell ref="N45:O45"/>
    <mergeCell ref="T45:U45"/>
    <mergeCell ref="V45:W45"/>
    <mergeCell ref="A48:A50"/>
    <mergeCell ref="A51:A53"/>
    <mergeCell ref="R45:S45"/>
    <mergeCell ref="P45:Q45"/>
  </mergeCells>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2DD71-0EC1-4FF5-982D-CCF7CAAE8D79}">
  <dimension ref="A1:U92"/>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7.1796875" customWidth="1"/>
    <col min="12" max="12" width="12.54296875" customWidth="1"/>
    <col min="13" max="13" width="11.6328125" customWidth="1"/>
    <col min="14" max="14" width="7.81640625" customWidth="1"/>
    <col min="15" max="15" width="6.90625" customWidth="1"/>
    <col min="16" max="16" width="14.54296875" customWidth="1"/>
    <col min="17" max="18" width="14.6328125" customWidth="1"/>
    <col min="19" max="19" width="13.1796875" customWidth="1"/>
    <col min="20" max="20" width="7.81640625" customWidth="1"/>
    <col min="21" max="21" width="6.1796875" customWidth="1"/>
    <col min="22" max="22" width="6.453125" customWidth="1"/>
  </cols>
  <sheetData>
    <row r="1" spans="1:9" x14ac:dyDescent="0.4">
      <c r="A1" s="11" t="s">
        <v>7581</v>
      </c>
      <c r="B1" s="375" t="s">
        <v>8064</v>
      </c>
      <c r="C1" s="375"/>
      <c r="D1" s="375"/>
      <c r="E1" s="375"/>
      <c r="F1" s="375"/>
      <c r="G1" s="375"/>
      <c r="H1" s="375"/>
      <c r="I1" s="7"/>
    </row>
    <row r="2" spans="1:9" x14ac:dyDescent="0.4">
      <c r="A2" s="11" t="s">
        <v>7582</v>
      </c>
      <c r="B2" s="375" t="s">
        <v>8065</v>
      </c>
      <c r="C2" s="375"/>
      <c r="D2" s="375"/>
      <c r="E2" s="375"/>
      <c r="F2" s="375"/>
      <c r="G2" s="375"/>
      <c r="H2" s="375"/>
      <c r="I2" s="7"/>
    </row>
    <row r="3" spans="1:9" x14ac:dyDescent="0.4">
      <c r="A3" s="11" t="s">
        <v>7583</v>
      </c>
      <c r="B3" s="375" t="s">
        <v>8066</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MIN(C35:G35)</f>
        <v>45356.622916666667</v>
      </c>
      <c r="C5" s="374"/>
      <c r="D5" s="403" t="s">
        <v>7587</v>
      </c>
      <c r="E5" s="404"/>
      <c r="F5" s="384">
        <f>MAX(C36:G36)</f>
        <v>45362.368750000001</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7611</v>
      </c>
      <c r="D33" s="1" t="s">
        <v>7678</v>
      </c>
      <c r="E33" s="1" t="s">
        <v>7679</v>
      </c>
      <c r="F33" s="1" t="s">
        <v>7638</v>
      </c>
      <c r="G33" s="1" t="s">
        <v>7674</v>
      </c>
      <c r="H33" s="1" t="s">
        <v>7614</v>
      </c>
      <c r="I33" s="7"/>
    </row>
    <row r="34" spans="1:21" x14ac:dyDescent="0.4">
      <c r="A34" s="83"/>
      <c r="B34" s="12" t="s">
        <v>7977</v>
      </c>
      <c r="C34" s="239" t="s">
        <v>7978</v>
      </c>
      <c r="D34" s="239" t="s">
        <v>7979</v>
      </c>
      <c r="E34" s="239" t="s">
        <v>7980</v>
      </c>
      <c r="F34" s="239" t="s">
        <v>7981</v>
      </c>
      <c r="G34" s="239" t="s">
        <v>7982</v>
      </c>
      <c r="H34" s="1"/>
      <c r="I34" s="7"/>
    </row>
    <row r="35" spans="1:21" x14ac:dyDescent="0.4">
      <c r="A35" s="177"/>
      <c r="B35" s="12" t="s">
        <v>7615</v>
      </c>
      <c r="C35" s="191">
        <v>45356.727777777778</v>
      </c>
      <c r="D35" s="191">
        <v>45356.750694444447</v>
      </c>
      <c r="E35" s="191">
        <v>45356.622916666667</v>
      </c>
      <c r="F35" s="191">
        <v>45356.635416666664</v>
      </c>
      <c r="G35" s="191">
        <v>45356.767361111109</v>
      </c>
      <c r="H35" s="1"/>
      <c r="I35" s="7"/>
    </row>
    <row r="36" spans="1:21" x14ac:dyDescent="0.4">
      <c r="A36" s="177"/>
      <c r="B36" s="12" t="s">
        <v>7482</v>
      </c>
      <c r="C36" s="191">
        <v>45362.368750000001</v>
      </c>
      <c r="D36" s="191">
        <v>45362.361805555556</v>
      </c>
      <c r="E36" s="237">
        <v>45362.35833333333</v>
      </c>
      <c r="F36" s="191">
        <v>45361.788888888892</v>
      </c>
      <c r="G36" s="191">
        <v>45362.365277777775</v>
      </c>
      <c r="H36" s="1"/>
      <c r="I36" s="7"/>
    </row>
    <row r="37" spans="1:21" x14ac:dyDescent="0.4">
      <c r="A37" s="177"/>
      <c r="B37" s="12" t="s">
        <v>7458</v>
      </c>
      <c r="C37" s="221">
        <v>350</v>
      </c>
      <c r="D37" s="164">
        <v>80</v>
      </c>
      <c r="E37" s="164">
        <v>202</v>
      </c>
      <c r="F37" s="164">
        <v>13</v>
      </c>
      <c r="G37" s="164">
        <v>79</v>
      </c>
      <c r="H37" s="1">
        <f t="shared" ref="H37:H53" si="0">SUM(C37:G37)</f>
        <v>724</v>
      </c>
      <c r="I37" s="7"/>
    </row>
    <row r="38" spans="1:21" x14ac:dyDescent="0.4">
      <c r="A38" s="1" t="s">
        <v>7164</v>
      </c>
      <c r="B38" s="12" t="s">
        <v>7617</v>
      </c>
      <c r="C38" s="1">
        <f>INT((C36-C35)*24)</f>
        <v>135</v>
      </c>
      <c r="D38" s="1">
        <f>INT((D36-D35)*24)</f>
        <v>134</v>
      </c>
      <c r="E38" s="1">
        <f>INT((E36-E35)*24)</f>
        <v>137</v>
      </c>
      <c r="F38" s="1">
        <f>INT((F36-F35)*24)</f>
        <v>123</v>
      </c>
      <c r="G38" s="1">
        <f>INT((G36-G35)*24)</f>
        <v>134</v>
      </c>
      <c r="H38" s="1">
        <f t="shared" si="0"/>
        <v>663</v>
      </c>
      <c r="I38" s="7"/>
      <c r="J38" s="12" t="s">
        <v>8020</v>
      </c>
      <c r="K38" s="1">
        <f>H38</f>
        <v>663</v>
      </c>
    </row>
    <row r="39" spans="1:21" x14ac:dyDescent="0.4">
      <c r="A39" s="379">
        <v>45357</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0</v>
      </c>
      <c r="D41" s="1">
        <v>0</v>
      </c>
      <c r="E41" s="1">
        <v>0</v>
      </c>
      <c r="F41" s="1">
        <v>0</v>
      </c>
      <c r="G41" s="1">
        <v>0</v>
      </c>
      <c r="H41" s="1">
        <f t="shared" si="0"/>
        <v>0</v>
      </c>
      <c r="I41" s="7"/>
      <c r="J41" s="12" t="s">
        <v>7485</v>
      </c>
      <c r="K41" s="1">
        <f>SUMIF(B:B,J41,H:H)</f>
        <v>5</v>
      </c>
    </row>
    <row r="42" spans="1:21" x14ac:dyDescent="0.4">
      <c r="A42" s="379">
        <v>45358</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0</v>
      </c>
      <c r="H43" s="1">
        <f t="shared" si="0"/>
        <v>0</v>
      </c>
      <c r="I43" s="7"/>
    </row>
    <row r="44" spans="1:21" x14ac:dyDescent="0.4">
      <c r="A44" s="379"/>
      <c r="B44" s="12" t="s">
        <v>7485</v>
      </c>
      <c r="C44" s="1">
        <v>1</v>
      </c>
      <c r="D44" s="1">
        <v>0</v>
      </c>
      <c r="E44" s="1">
        <v>0</v>
      </c>
      <c r="F44" s="1">
        <v>0</v>
      </c>
      <c r="G44" s="1">
        <v>0</v>
      </c>
      <c r="H44" s="1">
        <f t="shared" si="0"/>
        <v>1</v>
      </c>
      <c r="I44" s="7"/>
    </row>
    <row r="45" spans="1:21" x14ac:dyDescent="0.4">
      <c r="A45" s="379">
        <v>45359</v>
      </c>
      <c r="B45" s="12" t="s">
        <v>7483</v>
      </c>
      <c r="C45" s="1">
        <v>0</v>
      </c>
      <c r="D45" s="95">
        <v>0</v>
      </c>
      <c r="E45" s="1">
        <v>0</v>
      </c>
      <c r="F45" s="1">
        <v>0</v>
      </c>
      <c r="G45" s="1">
        <v>0</v>
      </c>
      <c r="H45" s="1">
        <f t="shared" si="0"/>
        <v>0</v>
      </c>
      <c r="I45" s="7"/>
      <c r="J45" s="1" t="s">
        <v>7189</v>
      </c>
      <c r="K45" s="372" t="s">
        <v>7611</v>
      </c>
      <c r="L45" s="374"/>
      <c r="M45" s="399" t="s">
        <v>7678</v>
      </c>
      <c r="N45" s="400"/>
      <c r="O45" s="399" t="s">
        <v>7679</v>
      </c>
      <c r="P45" s="400"/>
      <c r="Q45" s="399" t="s">
        <v>7638</v>
      </c>
      <c r="R45" s="400"/>
      <c r="S45" s="399" t="s">
        <v>7673</v>
      </c>
      <c r="T45" s="400"/>
    </row>
    <row r="46" spans="1:21" x14ac:dyDescent="0.4">
      <c r="A46" s="379"/>
      <c r="B46" s="12" t="s">
        <v>7484</v>
      </c>
      <c r="C46" s="1">
        <v>0</v>
      </c>
      <c r="D46" s="95">
        <v>0</v>
      </c>
      <c r="E46" s="95">
        <v>0</v>
      </c>
      <c r="F46" s="95">
        <v>0</v>
      </c>
      <c r="G46" s="95">
        <v>0</v>
      </c>
      <c r="H46" s="1">
        <f t="shared" si="0"/>
        <v>0</v>
      </c>
      <c r="I46" s="7"/>
      <c r="J46" s="95">
        <v>1</v>
      </c>
      <c r="K46" s="222" t="s">
        <v>8067</v>
      </c>
      <c r="L46" s="201" t="s">
        <v>7683</v>
      </c>
      <c r="M46" s="201"/>
      <c r="N46" s="201"/>
      <c r="O46" s="201"/>
      <c r="P46" s="201"/>
      <c r="Q46" s="203"/>
      <c r="R46" s="222"/>
      <c r="S46" s="201"/>
      <c r="T46" s="201"/>
      <c r="U46" s="68"/>
    </row>
    <row r="47" spans="1:21" x14ac:dyDescent="0.4">
      <c r="A47" s="379"/>
      <c r="B47" s="12" t="s">
        <v>7485</v>
      </c>
      <c r="C47" s="1">
        <v>1</v>
      </c>
      <c r="D47" s="95">
        <v>0</v>
      </c>
      <c r="E47" s="1">
        <v>0</v>
      </c>
      <c r="F47" s="1">
        <v>0</v>
      </c>
      <c r="G47" s="1">
        <v>0</v>
      </c>
      <c r="H47" s="1">
        <f t="shared" si="0"/>
        <v>1</v>
      </c>
      <c r="I47" s="7"/>
      <c r="J47" s="1">
        <v>2</v>
      </c>
      <c r="K47" s="201" t="s">
        <v>8164</v>
      </c>
      <c r="L47" s="201" t="s">
        <v>7683</v>
      </c>
      <c r="M47" s="203"/>
      <c r="N47" s="203"/>
      <c r="O47" s="203"/>
      <c r="P47" s="201"/>
      <c r="Q47" s="203"/>
      <c r="R47" s="203"/>
      <c r="S47" s="203"/>
      <c r="T47" s="201"/>
      <c r="U47" s="68"/>
    </row>
    <row r="48" spans="1:21" x14ac:dyDescent="0.4">
      <c r="A48" s="379">
        <v>45362</v>
      </c>
      <c r="B48" s="12" t="s">
        <v>7483</v>
      </c>
      <c r="C48" s="1">
        <v>0</v>
      </c>
      <c r="D48" s="95">
        <v>0</v>
      </c>
      <c r="E48" s="1">
        <v>0</v>
      </c>
      <c r="F48" s="1">
        <v>0</v>
      </c>
      <c r="G48" s="1">
        <v>0</v>
      </c>
      <c r="H48" s="1">
        <f t="shared" si="0"/>
        <v>0</v>
      </c>
      <c r="I48" s="7"/>
      <c r="J48" s="95">
        <v>3</v>
      </c>
      <c r="K48" s="240" t="s">
        <v>8070</v>
      </c>
      <c r="L48" s="201" t="s">
        <v>7937</v>
      </c>
      <c r="M48" s="201"/>
      <c r="N48" s="203"/>
      <c r="O48" s="203"/>
      <c r="P48" s="201"/>
      <c r="Q48" s="222"/>
      <c r="R48" s="222"/>
      <c r="S48" s="222"/>
      <c r="T48" s="222"/>
      <c r="U48" s="68"/>
    </row>
    <row r="49" spans="1:21" x14ac:dyDescent="0.4">
      <c r="A49" s="379"/>
      <c r="B49" s="12" t="s">
        <v>7484</v>
      </c>
      <c r="C49" s="1">
        <v>0</v>
      </c>
      <c r="D49" s="95">
        <v>0</v>
      </c>
      <c r="E49" s="95">
        <v>0</v>
      </c>
      <c r="F49" s="95">
        <v>0</v>
      </c>
      <c r="G49" s="1">
        <v>0</v>
      </c>
      <c r="H49" s="1">
        <f t="shared" si="0"/>
        <v>0</v>
      </c>
      <c r="I49" s="7"/>
      <c r="J49" s="1">
        <v>4</v>
      </c>
      <c r="K49" s="203" t="s">
        <v>8071</v>
      </c>
      <c r="L49" s="201" t="s">
        <v>7683</v>
      </c>
      <c r="M49" s="201"/>
      <c r="N49" s="203"/>
      <c r="O49" s="203"/>
      <c r="P49" s="203"/>
      <c r="Q49" s="201"/>
      <c r="R49" s="201"/>
      <c r="S49" s="201"/>
      <c r="T49" s="201"/>
      <c r="U49" s="68"/>
    </row>
    <row r="50" spans="1:21" x14ac:dyDescent="0.4">
      <c r="A50" s="379"/>
      <c r="B50" s="12" t="s">
        <v>7485</v>
      </c>
      <c r="C50" s="1">
        <v>3</v>
      </c>
      <c r="D50" s="95">
        <v>0</v>
      </c>
      <c r="E50" s="1">
        <v>0</v>
      </c>
      <c r="F50" s="1">
        <v>0</v>
      </c>
      <c r="G50" s="1">
        <v>0</v>
      </c>
      <c r="H50" s="1">
        <f t="shared" si="0"/>
        <v>3</v>
      </c>
      <c r="I50" s="7"/>
      <c r="J50" s="95">
        <v>5</v>
      </c>
      <c r="K50" s="203" t="s">
        <v>8072</v>
      </c>
      <c r="L50" s="201" t="s">
        <v>7713</v>
      </c>
      <c r="M50" s="201"/>
      <c r="N50" s="203"/>
      <c r="O50" s="203"/>
      <c r="P50" s="201"/>
      <c r="Q50" s="201"/>
      <c r="R50" s="201"/>
      <c r="S50" s="201"/>
      <c r="T50" s="201"/>
      <c r="U50" s="68"/>
    </row>
    <row r="51" spans="1:21" x14ac:dyDescent="0.4">
      <c r="A51" s="379"/>
      <c r="B51" s="12" t="s">
        <v>7483</v>
      </c>
      <c r="C51" s="1"/>
      <c r="D51" s="95"/>
      <c r="E51" s="1"/>
      <c r="F51" s="1"/>
      <c r="G51" s="1"/>
      <c r="H51" s="1">
        <f t="shared" si="0"/>
        <v>0</v>
      </c>
      <c r="I51" s="7"/>
      <c r="J51" s="1">
        <v>6</v>
      </c>
      <c r="K51" s="203"/>
      <c r="L51" s="201"/>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227"/>
      <c r="C54" s="7"/>
      <c r="D54" s="228"/>
      <c r="E54" s="7"/>
      <c r="F54" s="7"/>
      <c r="G54" s="7"/>
      <c r="H54" s="7"/>
      <c r="I54" s="7"/>
      <c r="J54" s="95">
        <v>9</v>
      </c>
      <c r="K54" s="201"/>
      <c r="L54" s="201"/>
      <c r="M54" s="201"/>
      <c r="N54" s="201"/>
      <c r="O54" s="203"/>
      <c r="P54" s="201"/>
      <c r="Q54" s="201"/>
      <c r="R54" s="201"/>
      <c r="S54" s="201"/>
      <c r="T54" s="201"/>
      <c r="U54" s="68"/>
    </row>
    <row r="55" spans="1:21" x14ac:dyDescent="0.4">
      <c r="A55" s="227"/>
      <c r="C55" s="7"/>
      <c r="D55" s="228"/>
      <c r="E55" s="7"/>
      <c r="F55" s="7"/>
      <c r="G55" s="7"/>
      <c r="H55" s="7"/>
      <c r="I55" s="7"/>
      <c r="J55" s="1">
        <v>10</v>
      </c>
      <c r="K55" s="201"/>
      <c r="L55" s="201"/>
      <c r="M55" s="201"/>
      <c r="N55" s="201"/>
      <c r="O55" s="203"/>
      <c r="P55" s="201"/>
      <c r="Q55" s="201"/>
      <c r="R55" s="201"/>
      <c r="S55" s="201"/>
      <c r="T55" s="201"/>
      <c r="U55" s="68"/>
    </row>
    <row r="56" spans="1:21" x14ac:dyDescent="0.4">
      <c r="A56" s="227"/>
      <c r="C56" s="7"/>
      <c r="D56" s="228"/>
      <c r="E56" s="7"/>
      <c r="F56" s="7"/>
      <c r="G56" s="7"/>
      <c r="H56" s="7"/>
      <c r="I56" s="7"/>
      <c r="J56" s="1">
        <v>11</v>
      </c>
      <c r="K56" s="201"/>
      <c r="L56" s="201"/>
      <c r="M56" s="201"/>
      <c r="N56" s="201"/>
      <c r="O56" s="203"/>
      <c r="P56" s="201"/>
      <c r="Q56" s="201"/>
      <c r="R56" s="201"/>
      <c r="S56" s="201"/>
      <c r="T56" s="201"/>
      <c r="U56" s="68"/>
    </row>
    <row r="57" spans="1:21" x14ac:dyDescent="0.4">
      <c r="A57" s="227"/>
      <c r="C57" s="7"/>
      <c r="D57" s="228"/>
      <c r="E57" s="7"/>
      <c r="F57" s="7"/>
      <c r="G57" s="7"/>
      <c r="H57" s="7"/>
      <c r="I57" s="7"/>
      <c r="J57" s="1">
        <v>12</v>
      </c>
      <c r="K57" s="201"/>
      <c r="L57" s="201"/>
      <c r="M57" s="201"/>
      <c r="N57" s="201"/>
      <c r="O57" s="203"/>
      <c r="P57" s="201"/>
      <c r="Q57" s="201"/>
      <c r="R57" s="201"/>
      <c r="S57" s="201"/>
      <c r="T57" s="201"/>
      <c r="U57" s="68"/>
    </row>
    <row r="58" spans="1:21" x14ac:dyDescent="0.4">
      <c r="A58" s="227"/>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8061</v>
      </c>
      <c r="K60" s="71">
        <f t="shared" ref="K60:K92" si="1">COUNTIF($J$46:$T$58,J60)</f>
        <v>0</v>
      </c>
      <c r="L60" s="229"/>
      <c r="M60" s="229"/>
      <c r="N60" s="229"/>
      <c r="O60" s="229"/>
      <c r="P60" s="229"/>
      <c r="Q60" s="229"/>
      <c r="R60" s="229"/>
      <c r="S60" s="229"/>
    </row>
    <row r="61" spans="1:21" x14ac:dyDescent="0.4">
      <c r="A61" s="227"/>
      <c r="C61" s="7"/>
      <c r="D61" s="228"/>
      <c r="E61" s="7"/>
      <c r="F61" s="7"/>
      <c r="G61" s="7"/>
      <c r="H61" s="7"/>
      <c r="I61" s="7"/>
      <c r="J61" s="12" t="s">
        <v>8059</v>
      </c>
      <c r="K61" s="71">
        <f t="shared" si="1"/>
        <v>0</v>
      </c>
      <c r="L61" s="229"/>
      <c r="M61" s="230"/>
      <c r="N61" s="230"/>
      <c r="O61" s="229"/>
      <c r="P61" s="229"/>
      <c r="Q61" s="229"/>
      <c r="R61" s="229"/>
      <c r="S61" s="229"/>
    </row>
    <row r="62" spans="1:21" x14ac:dyDescent="0.4">
      <c r="A62" s="227"/>
      <c r="C62" s="7"/>
      <c r="D62" s="228"/>
      <c r="E62" s="7"/>
      <c r="F62" s="7"/>
      <c r="G62" s="7"/>
      <c r="H62" s="7"/>
      <c r="I62" s="7"/>
      <c r="J62" s="12" t="s">
        <v>8047</v>
      </c>
      <c r="K62" s="71">
        <f t="shared" si="1"/>
        <v>0</v>
      </c>
      <c r="L62" s="229"/>
      <c r="M62" s="229"/>
      <c r="N62" s="229"/>
      <c r="O62" s="229"/>
      <c r="P62" s="229"/>
      <c r="Q62" s="229"/>
      <c r="R62" s="229"/>
      <c r="S62" s="229"/>
    </row>
    <row r="63" spans="1:21" x14ac:dyDescent="0.4">
      <c r="J63" s="12" t="s">
        <v>8014</v>
      </c>
      <c r="K63" s="71">
        <f t="shared" si="1"/>
        <v>0</v>
      </c>
    </row>
    <row r="64" spans="1:21" x14ac:dyDescent="0.4">
      <c r="A64" s="12" t="s">
        <v>7654</v>
      </c>
      <c r="B64" s="219">
        <v>45355.353472222225</v>
      </c>
      <c r="J64" s="12" t="s">
        <v>7998</v>
      </c>
      <c r="K64" s="71">
        <f t="shared" si="1"/>
        <v>0</v>
      </c>
    </row>
    <row r="65" spans="1:13" x14ac:dyDescent="0.4">
      <c r="A65" s="12" t="s">
        <v>7655</v>
      </c>
      <c r="B65" s="220">
        <v>1.59375</v>
      </c>
      <c r="J65" s="12" t="s">
        <v>7996</v>
      </c>
      <c r="K65" s="71">
        <f t="shared" si="1"/>
        <v>0</v>
      </c>
    </row>
    <row r="66" spans="1:13" x14ac:dyDescent="0.4">
      <c r="A66" s="12" t="s">
        <v>7656</v>
      </c>
      <c r="B66" s="219">
        <f>B64-B65</f>
        <v>45353.759722222225</v>
      </c>
      <c r="J66" s="12" t="s">
        <v>7967</v>
      </c>
      <c r="K66" s="71">
        <f t="shared" si="1"/>
        <v>0</v>
      </c>
    </row>
    <row r="67" spans="1:13" x14ac:dyDescent="0.4">
      <c r="J67" s="12" t="s">
        <v>7948</v>
      </c>
      <c r="K67" s="71">
        <f t="shared" si="1"/>
        <v>0</v>
      </c>
      <c r="L67" s="73"/>
    </row>
    <row r="68" spans="1:13" x14ac:dyDescent="0.4">
      <c r="J68" s="12" t="s">
        <v>7944</v>
      </c>
      <c r="K68" s="71">
        <f t="shared" si="1"/>
        <v>0</v>
      </c>
      <c r="L68" s="73"/>
    </row>
    <row r="69" spans="1:13" x14ac:dyDescent="0.4">
      <c r="J69" s="12" t="s">
        <v>7778</v>
      </c>
      <c r="K69" s="71">
        <f t="shared" si="1"/>
        <v>0</v>
      </c>
      <c r="L69" s="73"/>
    </row>
    <row r="70" spans="1:13" x14ac:dyDescent="0.4">
      <c r="J70" s="12" t="s">
        <v>7776</v>
      </c>
      <c r="K70" s="71">
        <f t="shared" si="1"/>
        <v>0</v>
      </c>
      <c r="L70" s="73"/>
    </row>
    <row r="71" spans="1:13" x14ac:dyDescent="0.4">
      <c r="J71" s="12" t="s">
        <v>7772</v>
      </c>
      <c r="K71" s="71">
        <f t="shared" si="1"/>
        <v>0</v>
      </c>
      <c r="M71" s="73"/>
    </row>
    <row r="72" spans="1:13" x14ac:dyDescent="0.4">
      <c r="J72" s="12" t="s">
        <v>7765</v>
      </c>
      <c r="K72" s="71">
        <f t="shared" si="1"/>
        <v>0</v>
      </c>
      <c r="M72" s="73"/>
    </row>
    <row r="73" spans="1:13" x14ac:dyDescent="0.4">
      <c r="J73" s="12" t="s">
        <v>7761</v>
      </c>
      <c r="K73" s="71">
        <f t="shared" si="1"/>
        <v>0</v>
      </c>
      <c r="M73" s="73"/>
    </row>
    <row r="74" spans="1:13" x14ac:dyDescent="0.4">
      <c r="J74" s="12" t="s">
        <v>7746</v>
      </c>
      <c r="K74" s="71">
        <f t="shared" si="1"/>
        <v>0</v>
      </c>
      <c r="M74" s="73"/>
    </row>
    <row r="75" spans="1:13" x14ac:dyDescent="0.4">
      <c r="J75" s="12" t="s">
        <v>7725</v>
      </c>
      <c r="K75" s="71">
        <f t="shared" si="1"/>
        <v>0</v>
      </c>
      <c r="M75" s="73"/>
    </row>
    <row r="76" spans="1:13" x14ac:dyDescent="0.4">
      <c r="J76" s="12" t="s">
        <v>7712</v>
      </c>
      <c r="K76" s="71">
        <f t="shared" si="1"/>
        <v>1</v>
      </c>
    </row>
    <row r="77" spans="1:13" x14ac:dyDescent="0.4">
      <c r="J77" s="12" t="s">
        <v>7783</v>
      </c>
      <c r="K77" s="71">
        <f t="shared" si="1"/>
        <v>3</v>
      </c>
    </row>
    <row r="78" spans="1:13" x14ac:dyDescent="0.4">
      <c r="J78" s="12" t="s">
        <v>7962</v>
      </c>
      <c r="K78" s="71">
        <f t="shared" si="1"/>
        <v>0</v>
      </c>
    </row>
    <row r="79" spans="1:13" x14ac:dyDescent="0.4">
      <c r="J79" s="12" t="s">
        <v>7804</v>
      </c>
      <c r="K79" s="71">
        <f t="shared" si="1"/>
        <v>0</v>
      </c>
    </row>
    <row r="80" spans="1:13" x14ac:dyDescent="0.4">
      <c r="J80" s="12" t="s">
        <v>7945</v>
      </c>
      <c r="K80" s="71">
        <f t="shared" si="1"/>
        <v>1</v>
      </c>
    </row>
    <row r="81" spans="10:11" x14ac:dyDescent="0.4">
      <c r="J81" s="12" t="s">
        <v>7790</v>
      </c>
      <c r="K81" s="71">
        <f t="shared" si="1"/>
        <v>0</v>
      </c>
    </row>
    <row r="82" spans="10:11" x14ac:dyDescent="0.4">
      <c r="J82" s="12" t="s">
        <v>8013</v>
      </c>
      <c r="K82" s="71">
        <f t="shared" si="1"/>
        <v>0</v>
      </c>
    </row>
    <row r="83" spans="10:11" x14ac:dyDescent="0.4">
      <c r="J83" s="12" t="s">
        <v>7899</v>
      </c>
      <c r="K83" s="71">
        <f t="shared" si="1"/>
        <v>0</v>
      </c>
    </row>
    <row r="84" spans="10:11" x14ac:dyDescent="0.4">
      <c r="J84" s="12" t="s">
        <v>7994</v>
      </c>
      <c r="K84" s="71">
        <f t="shared" si="1"/>
        <v>0</v>
      </c>
    </row>
    <row r="85" spans="10:11" x14ac:dyDescent="0.4">
      <c r="J85" s="12" t="s">
        <v>7972</v>
      </c>
      <c r="K85" s="71">
        <f t="shared" si="1"/>
        <v>0</v>
      </c>
    </row>
    <row r="86" spans="10:11" x14ac:dyDescent="0.4">
      <c r="J86" s="12" t="s">
        <v>7973</v>
      </c>
      <c r="K86" s="71">
        <f t="shared" si="1"/>
        <v>0</v>
      </c>
    </row>
    <row r="87" spans="10:11" x14ac:dyDescent="0.4">
      <c r="J87" s="12" t="s">
        <v>7756</v>
      </c>
      <c r="K87" s="71">
        <f t="shared" si="1"/>
        <v>0</v>
      </c>
    </row>
    <row r="88" spans="10:11" x14ac:dyDescent="0.4">
      <c r="J88" s="12" t="s">
        <v>7805</v>
      </c>
      <c r="K88" s="71">
        <f t="shared" si="1"/>
        <v>0</v>
      </c>
    </row>
    <row r="89" spans="10:11" x14ac:dyDescent="0.4">
      <c r="J89" s="12" t="s">
        <v>7753</v>
      </c>
      <c r="K89" s="71">
        <f t="shared" si="1"/>
        <v>0</v>
      </c>
    </row>
    <row r="90" spans="10:11" x14ac:dyDescent="0.4">
      <c r="J90" s="12" t="s">
        <v>7974</v>
      </c>
      <c r="K90" s="71">
        <f t="shared" si="1"/>
        <v>0</v>
      </c>
    </row>
    <row r="91" spans="10:11" x14ac:dyDescent="0.4">
      <c r="J91" s="12" t="s">
        <v>7946</v>
      </c>
      <c r="K91" s="71">
        <f t="shared" si="1"/>
        <v>0</v>
      </c>
    </row>
    <row r="92" spans="10:11" x14ac:dyDescent="0.4">
      <c r="J92" s="12" t="s">
        <v>7975</v>
      </c>
      <c r="K92" s="71">
        <f t="shared" si="1"/>
        <v>0</v>
      </c>
    </row>
  </sheetData>
  <mergeCells count="60">
    <mergeCell ref="Q45:R45"/>
    <mergeCell ref="S45:T45"/>
    <mergeCell ref="A48:A50"/>
    <mergeCell ref="A51:A53"/>
    <mergeCell ref="A39:A41"/>
    <mergeCell ref="A42:A44"/>
    <mergeCell ref="A45:A47"/>
    <mergeCell ref="K45:L45"/>
    <mergeCell ref="M45:N45"/>
    <mergeCell ref="O45:P4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A70D5-FBFF-48E4-BE5B-BE3D6E539218}">
  <dimension ref="A1:U92"/>
  <sheetViews>
    <sheetView workbookViewId="0">
      <selection activeCell="B5" sqref="B5:C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2" width="12.54296875" customWidth="1"/>
    <col min="13" max="13" width="9.36328125" customWidth="1"/>
    <col min="14" max="14" width="9.453125" customWidth="1"/>
    <col min="15" max="15" width="6.90625" customWidth="1"/>
    <col min="16" max="16" width="10" customWidth="1"/>
    <col min="17" max="17" width="9" customWidth="1"/>
    <col min="18" max="18" width="7.81640625" customWidth="1"/>
    <col min="19" max="19" width="9.6328125" customWidth="1"/>
    <col min="20" max="20" width="7.81640625" customWidth="1"/>
    <col min="21" max="21" width="6.1796875" customWidth="1"/>
    <col min="22" max="22" width="6.453125" customWidth="1"/>
  </cols>
  <sheetData>
    <row r="1" spans="1:9" x14ac:dyDescent="0.4">
      <c r="A1" s="11" t="s">
        <v>7581</v>
      </c>
      <c r="B1" s="375" t="s">
        <v>8086</v>
      </c>
      <c r="C1" s="375"/>
      <c r="D1" s="375"/>
      <c r="E1" s="375"/>
      <c r="F1" s="375"/>
      <c r="G1" s="375"/>
      <c r="H1" s="375"/>
      <c r="I1" s="7"/>
    </row>
    <row r="2" spans="1:9" x14ac:dyDescent="0.4">
      <c r="A2" s="11" t="s">
        <v>7582</v>
      </c>
      <c r="B2" s="375" t="s">
        <v>8087</v>
      </c>
      <c r="C2" s="375"/>
      <c r="D2" s="375"/>
      <c r="E2" s="375"/>
      <c r="F2" s="375"/>
      <c r="G2" s="375"/>
      <c r="H2" s="375"/>
      <c r="I2" s="7"/>
    </row>
    <row r="3" spans="1:9" x14ac:dyDescent="0.4">
      <c r="A3" s="11" t="s">
        <v>7583</v>
      </c>
      <c r="B3" s="375" t="s">
        <v>8088</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45358.758333333331</v>
      </c>
      <c r="C5" s="374"/>
      <c r="D5" s="403" t="s">
        <v>7587</v>
      </c>
      <c r="E5" s="404"/>
      <c r="F5" s="384">
        <f>MAX(C36:G36)</f>
        <v>45365.979166666664</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7611</v>
      </c>
      <c r="D33" s="1" t="s">
        <v>7678</v>
      </c>
      <c r="E33" s="1" t="s">
        <v>7679</v>
      </c>
      <c r="F33" s="1" t="s">
        <v>7638</v>
      </c>
      <c r="G33" s="1" t="s">
        <v>7674</v>
      </c>
      <c r="H33" s="1" t="s">
        <v>7614</v>
      </c>
      <c r="I33" s="7"/>
    </row>
    <row r="34" spans="1:21" x14ac:dyDescent="0.4">
      <c r="A34" s="83"/>
      <c r="B34" s="12" t="s">
        <v>7977</v>
      </c>
      <c r="C34" s="239" t="s">
        <v>8094</v>
      </c>
      <c r="D34" s="239"/>
      <c r="E34" s="239"/>
      <c r="F34" s="239"/>
      <c r="G34" s="239"/>
      <c r="H34" s="1"/>
      <c r="I34" s="7"/>
    </row>
    <row r="35" spans="1:21" x14ac:dyDescent="0.4">
      <c r="A35" s="177"/>
      <c r="B35" s="12" t="s">
        <v>7615</v>
      </c>
      <c r="C35" s="191">
        <v>45358.758333333331</v>
      </c>
      <c r="D35" s="191"/>
      <c r="E35" s="191"/>
      <c r="F35" s="191"/>
      <c r="G35" s="191"/>
      <c r="H35" s="1"/>
      <c r="I35" s="7"/>
    </row>
    <row r="36" spans="1:21" x14ac:dyDescent="0.4">
      <c r="A36" s="177"/>
      <c r="B36" s="12" t="s">
        <v>7482</v>
      </c>
      <c r="C36" s="191">
        <v>45365.979166666664</v>
      </c>
      <c r="D36" s="191"/>
      <c r="E36" s="191"/>
      <c r="F36" s="191"/>
      <c r="G36" s="191"/>
      <c r="H36" s="1"/>
      <c r="I36" s="7"/>
    </row>
    <row r="37" spans="1:21" x14ac:dyDescent="0.4">
      <c r="A37" s="177"/>
      <c r="B37" s="12" t="s">
        <v>7458</v>
      </c>
      <c r="C37" s="221">
        <v>350</v>
      </c>
      <c r="D37" s="164"/>
      <c r="E37" s="164"/>
      <c r="F37" s="164"/>
      <c r="G37" s="164"/>
      <c r="H37" s="1">
        <f t="shared" ref="H37:H53" si="0">SUM(C37:G37)</f>
        <v>350</v>
      </c>
      <c r="I37" s="7"/>
    </row>
    <row r="38" spans="1:21" x14ac:dyDescent="0.4">
      <c r="A38" s="1" t="s">
        <v>7164</v>
      </c>
      <c r="B38" s="12" t="s">
        <v>7617</v>
      </c>
      <c r="C38" s="1">
        <f>INT((C36-C35)*24)</f>
        <v>173</v>
      </c>
      <c r="D38" s="1">
        <f>INT((D36-D35)*24)</f>
        <v>0</v>
      </c>
      <c r="E38" s="1">
        <f>INT((E36-E35)*24)</f>
        <v>0</v>
      </c>
      <c r="F38" s="1">
        <f>INT((F36-F35)*24)</f>
        <v>0</v>
      </c>
      <c r="G38" s="1">
        <f>INT((G36-G35)*24)</f>
        <v>0</v>
      </c>
      <c r="H38" s="1">
        <f t="shared" si="0"/>
        <v>173</v>
      </c>
      <c r="I38" s="7"/>
      <c r="J38" s="12" t="s">
        <v>8020</v>
      </c>
      <c r="K38" s="1">
        <f>H38</f>
        <v>173</v>
      </c>
    </row>
    <row r="39" spans="1:21" x14ac:dyDescent="0.4">
      <c r="A39" s="379">
        <v>45365</v>
      </c>
      <c r="B39" s="12" t="s">
        <v>7483</v>
      </c>
      <c r="C39" s="1">
        <v>0</v>
      </c>
      <c r="D39" s="1"/>
      <c r="E39" s="1"/>
      <c r="F39" s="1"/>
      <c r="G39" s="1"/>
      <c r="H39" s="1">
        <f t="shared" si="0"/>
        <v>0</v>
      </c>
      <c r="I39" s="7"/>
      <c r="J39" s="12" t="s">
        <v>7483</v>
      </c>
      <c r="K39" s="1">
        <f>SUMIF(B:B,J39,H:H)</f>
        <v>0</v>
      </c>
    </row>
    <row r="40" spans="1:21" x14ac:dyDescent="0.4">
      <c r="A40" s="379"/>
      <c r="B40" s="12" t="s">
        <v>7484</v>
      </c>
      <c r="C40" s="1">
        <v>0</v>
      </c>
      <c r="D40" s="1"/>
      <c r="E40" s="1"/>
      <c r="F40" s="1"/>
      <c r="G40" s="1"/>
      <c r="H40" s="1">
        <f t="shared" si="0"/>
        <v>0</v>
      </c>
      <c r="I40" s="7"/>
      <c r="J40" s="12" t="s">
        <v>7484</v>
      </c>
      <c r="K40" s="1">
        <f>SUMIF(B:B,J40,H:H)</f>
        <v>0</v>
      </c>
    </row>
    <row r="41" spans="1:21" x14ac:dyDescent="0.4">
      <c r="A41" s="379"/>
      <c r="B41" s="12" t="s">
        <v>7485</v>
      </c>
      <c r="C41" s="1">
        <v>0</v>
      </c>
      <c r="D41" s="1"/>
      <c r="E41" s="1"/>
      <c r="F41" s="1"/>
      <c r="G41" s="1"/>
      <c r="H41" s="1">
        <f t="shared" si="0"/>
        <v>0</v>
      </c>
      <c r="I41" s="7"/>
      <c r="J41" s="12" t="s">
        <v>7485</v>
      </c>
      <c r="K41" s="1">
        <f>SUMIF(B:B,J41,H:H)</f>
        <v>0</v>
      </c>
    </row>
    <row r="42" spans="1:21" x14ac:dyDescent="0.4">
      <c r="A42" s="379">
        <v>45366</v>
      </c>
      <c r="B42" s="12" t="s">
        <v>7483</v>
      </c>
      <c r="C42" s="1">
        <v>0</v>
      </c>
      <c r="D42" s="1"/>
      <c r="E42" s="1"/>
      <c r="F42" s="1"/>
      <c r="G42" s="1"/>
      <c r="H42" s="1">
        <f t="shared" si="0"/>
        <v>0</v>
      </c>
      <c r="I42" s="7"/>
    </row>
    <row r="43" spans="1:21" x14ac:dyDescent="0.4">
      <c r="A43" s="379"/>
      <c r="B43" s="12" t="s">
        <v>7484</v>
      </c>
      <c r="C43" s="1">
        <v>0</v>
      </c>
      <c r="D43" s="1"/>
      <c r="E43" s="1"/>
      <c r="F43" s="1"/>
      <c r="G43" s="1"/>
      <c r="H43" s="1">
        <f t="shared" si="0"/>
        <v>0</v>
      </c>
      <c r="I43" s="7"/>
    </row>
    <row r="44" spans="1:21" x14ac:dyDescent="0.4">
      <c r="A44" s="379"/>
      <c r="B44" s="12" t="s">
        <v>7485</v>
      </c>
      <c r="C44" s="1">
        <v>0</v>
      </c>
      <c r="D44" s="1"/>
      <c r="E44" s="1"/>
      <c r="F44" s="1"/>
      <c r="G44" s="1"/>
      <c r="H44" s="1">
        <f t="shared" si="0"/>
        <v>0</v>
      </c>
      <c r="I44" s="7"/>
    </row>
    <row r="45" spans="1:21" x14ac:dyDescent="0.4">
      <c r="A45" s="379"/>
      <c r="B45" s="12" t="s">
        <v>7483</v>
      </c>
      <c r="C45" s="1"/>
      <c r="D45" s="95"/>
      <c r="E45" s="1"/>
      <c r="F45" s="1"/>
      <c r="G45" s="1"/>
      <c r="H45" s="1">
        <f t="shared" si="0"/>
        <v>0</v>
      </c>
      <c r="I45" s="7"/>
      <c r="J45" s="1" t="s">
        <v>7189</v>
      </c>
      <c r="K45" s="372" t="s">
        <v>7611</v>
      </c>
      <c r="L45" s="374"/>
      <c r="M45" s="399" t="s">
        <v>7678</v>
      </c>
      <c r="N45" s="400"/>
      <c r="O45" s="399" t="s">
        <v>7679</v>
      </c>
      <c r="P45" s="400"/>
      <c r="Q45" s="399" t="s">
        <v>7638</v>
      </c>
      <c r="R45" s="400"/>
      <c r="S45" s="399" t="s">
        <v>7673</v>
      </c>
      <c r="T45" s="400"/>
    </row>
    <row r="46" spans="1:21" x14ac:dyDescent="0.4">
      <c r="A46" s="379"/>
      <c r="B46" s="12" t="s">
        <v>7484</v>
      </c>
      <c r="C46" s="1"/>
      <c r="D46" s="95"/>
      <c r="E46" s="95"/>
      <c r="F46" s="95"/>
      <c r="G46" s="95"/>
      <c r="H46" s="1">
        <f t="shared" si="0"/>
        <v>0</v>
      </c>
      <c r="I46" s="7"/>
      <c r="J46" s="95">
        <v>1</v>
      </c>
      <c r="K46" s="222"/>
      <c r="L46" s="201"/>
      <c r="M46" s="201"/>
      <c r="N46" s="201"/>
      <c r="O46" s="201"/>
      <c r="P46" s="201"/>
      <c r="Q46" s="203"/>
      <c r="R46" s="222"/>
      <c r="S46" s="201"/>
      <c r="T46" s="201"/>
      <c r="U46" s="68"/>
    </row>
    <row r="47" spans="1:21" x14ac:dyDescent="0.4">
      <c r="A47" s="379"/>
      <c r="B47" s="12" t="s">
        <v>7485</v>
      </c>
      <c r="C47" s="1"/>
      <c r="D47" s="95"/>
      <c r="E47" s="1"/>
      <c r="F47" s="1"/>
      <c r="G47" s="1"/>
      <c r="H47" s="1">
        <f t="shared" si="0"/>
        <v>0</v>
      </c>
      <c r="I47" s="7"/>
      <c r="J47" s="1">
        <v>2</v>
      </c>
      <c r="K47" s="201"/>
      <c r="L47" s="201"/>
      <c r="M47" s="203"/>
      <c r="N47" s="203"/>
      <c r="O47" s="203"/>
      <c r="P47" s="201"/>
      <c r="Q47" s="203"/>
      <c r="R47" s="203"/>
      <c r="S47" s="203"/>
      <c r="T47" s="201"/>
      <c r="U47" s="68"/>
    </row>
    <row r="48" spans="1:21" x14ac:dyDescent="0.4">
      <c r="A48" s="379"/>
      <c r="B48" s="12" t="s">
        <v>7483</v>
      </c>
      <c r="C48" s="1"/>
      <c r="D48" s="95"/>
      <c r="E48" s="1"/>
      <c r="F48" s="1"/>
      <c r="G48" s="1"/>
      <c r="H48" s="1">
        <f t="shared" si="0"/>
        <v>0</v>
      </c>
      <c r="I48" s="7"/>
      <c r="J48" s="95">
        <v>3</v>
      </c>
      <c r="K48" s="240"/>
      <c r="L48" s="201"/>
      <c r="M48" s="201"/>
      <c r="N48" s="203"/>
      <c r="O48" s="203"/>
      <c r="P48" s="201"/>
      <c r="Q48" s="222"/>
      <c r="R48" s="222"/>
      <c r="S48" s="222"/>
      <c r="T48" s="222"/>
      <c r="U48" s="68"/>
    </row>
    <row r="49" spans="1:21" x14ac:dyDescent="0.4">
      <c r="A49" s="379"/>
      <c r="B49" s="12" t="s">
        <v>7484</v>
      </c>
      <c r="C49" s="1"/>
      <c r="D49" s="95"/>
      <c r="E49" s="95"/>
      <c r="F49" s="95"/>
      <c r="G49" s="1"/>
      <c r="H49" s="1">
        <f t="shared" si="0"/>
        <v>0</v>
      </c>
      <c r="I49" s="7"/>
      <c r="J49" s="1">
        <v>4</v>
      </c>
      <c r="K49" s="203"/>
      <c r="L49" s="201"/>
      <c r="M49" s="201"/>
      <c r="N49" s="203"/>
      <c r="O49" s="203"/>
      <c r="P49" s="203"/>
      <c r="Q49" s="201"/>
      <c r="R49" s="201"/>
      <c r="S49" s="201"/>
      <c r="T49" s="201"/>
      <c r="U49" s="68"/>
    </row>
    <row r="50" spans="1:21" x14ac:dyDescent="0.4">
      <c r="A50" s="379"/>
      <c r="B50" s="12" t="s">
        <v>7485</v>
      </c>
      <c r="C50" s="1"/>
      <c r="D50" s="95"/>
      <c r="E50" s="1"/>
      <c r="F50" s="1"/>
      <c r="G50" s="1"/>
      <c r="H50" s="1">
        <f t="shared" si="0"/>
        <v>0</v>
      </c>
      <c r="I50" s="7"/>
      <c r="J50" s="95">
        <v>5</v>
      </c>
      <c r="K50" s="203"/>
      <c r="L50" s="201"/>
      <c r="M50" s="201"/>
      <c r="N50" s="203"/>
      <c r="O50" s="203"/>
      <c r="P50" s="201"/>
      <c r="Q50" s="201"/>
      <c r="R50" s="201"/>
      <c r="S50" s="201"/>
      <c r="T50" s="201"/>
      <c r="U50" s="68"/>
    </row>
    <row r="51" spans="1:21" x14ac:dyDescent="0.4">
      <c r="A51" s="379"/>
      <c r="B51" s="12" t="s">
        <v>7483</v>
      </c>
      <c r="C51" s="1"/>
      <c r="D51" s="95"/>
      <c r="E51" s="1"/>
      <c r="F51" s="1"/>
      <c r="G51" s="1"/>
      <c r="H51" s="1">
        <f t="shared" si="0"/>
        <v>0</v>
      </c>
      <c r="I51" s="7"/>
      <c r="J51" s="1">
        <v>6</v>
      </c>
      <c r="K51" s="203"/>
      <c r="L51" s="201"/>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227"/>
      <c r="C54" s="7"/>
      <c r="D54" s="228"/>
      <c r="E54" s="7"/>
      <c r="F54" s="7"/>
      <c r="G54" s="7"/>
      <c r="H54" s="7"/>
      <c r="I54" s="7"/>
      <c r="J54" s="95">
        <v>9</v>
      </c>
      <c r="K54" s="201"/>
      <c r="L54" s="201"/>
      <c r="M54" s="201"/>
      <c r="N54" s="201"/>
      <c r="O54" s="203"/>
      <c r="P54" s="201"/>
      <c r="Q54" s="201"/>
      <c r="R54" s="201"/>
      <c r="S54" s="201"/>
      <c r="T54" s="201"/>
      <c r="U54" s="68"/>
    </row>
    <row r="55" spans="1:21" x14ac:dyDescent="0.4">
      <c r="A55" s="227"/>
      <c r="C55" s="7"/>
      <c r="D55" s="228"/>
      <c r="E55" s="7"/>
      <c r="F55" s="7"/>
      <c r="G55" s="7"/>
      <c r="H55" s="7"/>
      <c r="I55" s="7"/>
      <c r="J55" s="1">
        <v>10</v>
      </c>
      <c r="K55" s="201"/>
      <c r="L55" s="201"/>
      <c r="M55" s="201"/>
      <c r="N55" s="201"/>
      <c r="O55" s="203"/>
      <c r="P55" s="201"/>
      <c r="Q55" s="201"/>
      <c r="R55" s="201"/>
      <c r="S55" s="201"/>
      <c r="T55" s="201"/>
      <c r="U55" s="68"/>
    </row>
    <row r="56" spans="1:21" x14ac:dyDescent="0.4">
      <c r="A56" s="227"/>
      <c r="C56" s="7"/>
      <c r="D56" s="228"/>
      <c r="E56" s="7"/>
      <c r="F56" s="7"/>
      <c r="G56" s="7"/>
      <c r="H56" s="7"/>
      <c r="I56" s="7"/>
      <c r="J56" s="1">
        <v>11</v>
      </c>
      <c r="K56" s="201"/>
      <c r="L56" s="201"/>
      <c r="M56" s="201"/>
      <c r="N56" s="201"/>
      <c r="O56" s="203"/>
      <c r="P56" s="201"/>
      <c r="Q56" s="201"/>
      <c r="R56" s="201"/>
      <c r="S56" s="201"/>
      <c r="T56" s="201"/>
      <c r="U56" s="68"/>
    </row>
    <row r="57" spans="1:21" x14ac:dyDescent="0.4">
      <c r="A57" s="227"/>
      <c r="C57" s="7"/>
      <c r="D57" s="228"/>
      <c r="E57" s="7"/>
      <c r="F57" s="7"/>
      <c r="G57" s="7"/>
      <c r="H57" s="7"/>
      <c r="I57" s="7"/>
      <c r="J57" s="1">
        <v>12</v>
      </c>
      <c r="K57" s="201"/>
      <c r="L57" s="201"/>
      <c r="M57" s="201"/>
      <c r="N57" s="201"/>
      <c r="O57" s="203"/>
      <c r="P57" s="201"/>
      <c r="Q57" s="201"/>
      <c r="R57" s="201"/>
      <c r="S57" s="201"/>
      <c r="T57" s="201"/>
      <c r="U57" s="68"/>
    </row>
    <row r="58" spans="1:21" x14ac:dyDescent="0.4">
      <c r="A58" s="227"/>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8061</v>
      </c>
      <c r="K60" s="71">
        <f t="shared" ref="K60:K92" si="1">COUNTIF($J$46:$T$58,J60)</f>
        <v>0</v>
      </c>
      <c r="L60" s="229"/>
      <c r="M60" s="229"/>
      <c r="N60" s="229"/>
      <c r="O60" s="229"/>
      <c r="P60" s="229"/>
      <c r="Q60" s="229"/>
      <c r="R60" s="229"/>
      <c r="S60" s="229"/>
    </row>
    <row r="61" spans="1:21" x14ac:dyDescent="0.4">
      <c r="A61" s="227"/>
      <c r="C61" s="7"/>
      <c r="D61" s="228"/>
      <c r="E61" s="7"/>
      <c r="F61" s="7"/>
      <c r="G61" s="7"/>
      <c r="H61" s="7"/>
      <c r="I61" s="7"/>
      <c r="J61" s="12" t="s">
        <v>8059</v>
      </c>
      <c r="K61" s="71">
        <f t="shared" si="1"/>
        <v>0</v>
      </c>
      <c r="L61" s="229"/>
      <c r="M61" s="230"/>
      <c r="N61" s="230"/>
      <c r="O61" s="229"/>
      <c r="P61" s="229"/>
      <c r="Q61" s="229"/>
      <c r="R61" s="229"/>
      <c r="S61" s="229"/>
    </row>
    <row r="62" spans="1:21" x14ac:dyDescent="0.4">
      <c r="A62" s="227"/>
      <c r="C62" s="7"/>
      <c r="D62" s="228"/>
      <c r="E62" s="7"/>
      <c r="F62" s="7"/>
      <c r="G62" s="7"/>
      <c r="H62" s="7"/>
      <c r="I62" s="7"/>
      <c r="J62" s="12" t="s">
        <v>8047</v>
      </c>
      <c r="K62" s="71">
        <f t="shared" si="1"/>
        <v>0</v>
      </c>
      <c r="L62" s="229"/>
      <c r="M62" s="229"/>
      <c r="N62" s="229"/>
      <c r="O62" s="229"/>
      <c r="P62" s="229"/>
      <c r="Q62" s="229"/>
      <c r="R62" s="229"/>
      <c r="S62" s="229"/>
    </row>
    <row r="63" spans="1:21" x14ac:dyDescent="0.4">
      <c r="J63" s="12" t="s">
        <v>8014</v>
      </c>
      <c r="K63" s="71">
        <f t="shared" si="1"/>
        <v>0</v>
      </c>
    </row>
    <row r="64" spans="1:21" x14ac:dyDescent="0.4">
      <c r="A64" s="12" t="s">
        <v>7654</v>
      </c>
      <c r="B64" s="219">
        <v>45355.353472222225</v>
      </c>
      <c r="J64" s="12" t="s">
        <v>7998</v>
      </c>
      <c r="K64" s="71">
        <f t="shared" si="1"/>
        <v>0</v>
      </c>
    </row>
    <row r="65" spans="1:13" x14ac:dyDescent="0.4">
      <c r="A65" s="12" t="s">
        <v>7655</v>
      </c>
      <c r="B65" s="220">
        <v>1.59375</v>
      </c>
      <c r="J65" s="12" t="s">
        <v>7996</v>
      </c>
      <c r="K65" s="71">
        <f t="shared" si="1"/>
        <v>0</v>
      </c>
    </row>
    <row r="66" spans="1:13" x14ac:dyDescent="0.4">
      <c r="A66" s="12" t="s">
        <v>7656</v>
      </c>
      <c r="B66" s="219">
        <f>B64-B65</f>
        <v>45353.759722222225</v>
      </c>
      <c r="J66" s="12" t="s">
        <v>7967</v>
      </c>
      <c r="K66" s="71">
        <f t="shared" si="1"/>
        <v>0</v>
      </c>
    </row>
    <row r="67" spans="1:13" x14ac:dyDescent="0.4">
      <c r="J67" s="12" t="s">
        <v>7948</v>
      </c>
      <c r="K67" s="71">
        <f t="shared" si="1"/>
        <v>0</v>
      </c>
      <c r="L67" s="73"/>
    </row>
    <row r="68" spans="1:13" x14ac:dyDescent="0.4">
      <c r="J68" s="12" t="s">
        <v>7944</v>
      </c>
      <c r="K68" s="71">
        <f t="shared" si="1"/>
        <v>0</v>
      </c>
      <c r="L68" s="73"/>
    </row>
    <row r="69" spans="1:13" x14ac:dyDescent="0.4">
      <c r="J69" s="12" t="s">
        <v>7778</v>
      </c>
      <c r="K69" s="71">
        <f t="shared" si="1"/>
        <v>0</v>
      </c>
      <c r="L69" s="73"/>
    </row>
    <row r="70" spans="1:13" x14ac:dyDescent="0.4">
      <c r="J70" s="12" t="s">
        <v>7776</v>
      </c>
      <c r="K70" s="71">
        <f t="shared" si="1"/>
        <v>0</v>
      </c>
      <c r="L70" s="73"/>
    </row>
    <row r="71" spans="1:13" x14ac:dyDescent="0.4">
      <c r="J71" s="12" t="s">
        <v>7772</v>
      </c>
      <c r="K71" s="71">
        <f t="shared" si="1"/>
        <v>0</v>
      </c>
      <c r="M71" s="73"/>
    </row>
    <row r="72" spans="1:13" x14ac:dyDescent="0.4">
      <c r="J72" s="12" t="s">
        <v>7765</v>
      </c>
      <c r="K72" s="71">
        <f t="shared" si="1"/>
        <v>0</v>
      </c>
      <c r="M72" s="73"/>
    </row>
    <row r="73" spans="1:13" x14ac:dyDescent="0.4">
      <c r="J73" s="12" t="s">
        <v>7761</v>
      </c>
      <c r="K73" s="71">
        <f t="shared" si="1"/>
        <v>0</v>
      </c>
      <c r="M73" s="73"/>
    </row>
    <row r="74" spans="1:13" x14ac:dyDescent="0.4">
      <c r="J74" s="12" t="s">
        <v>7746</v>
      </c>
      <c r="K74" s="71">
        <f t="shared" si="1"/>
        <v>0</v>
      </c>
      <c r="M74" s="73"/>
    </row>
    <row r="75" spans="1:13" x14ac:dyDescent="0.4">
      <c r="J75" s="12" t="s">
        <v>7725</v>
      </c>
      <c r="K75" s="71">
        <f t="shared" si="1"/>
        <v>0</v>
      </c>
      <c r="M75" s="73"/>
    </row>
    <row r="76" spans="1:13" x14ac:dyDescent="0.4">
      <c r="J76" s="12" t="s">
        <v>7712</v>
      </c>
      <c r="K76" s="71">
        <f t="shared" si="1"/>
        <v>0</v>
      </c>
    </row>
    <row r="77" spans="1:13" x14ac:dyDescent="0.4">
      <c r="J77" s="12" t="s">
        <v>7783</v>
      </c>
      <c r="K77" s="71">
        <f t="shared" si="1"/>
        <v>0</v>
      </c>
    </row>
    <row r="78" spans="1:13" x14ac:dyDescent="0.4">
      <c r="J78" s="12" t="s">
        <v>7962</v>
      </c>
      <c r="K78" s="71">
        <f t="shared" si="1"/>
        <v>0</v>
      </c>
    </row>
    <row r="79" spans="1:13" x14ac:dyDescent="0.4">
      <c r="J79" s="12" t="s">
        <v>7804</v>
      </c>
      <c r="K79" s="71">
        <f t="shared" si="1"/>
        <v>0</v>
      </c>
    </row>
    <row r="80" spans="1:13" x14ac:dyDescent="0.4">
      <c r="J80" s="12" t="s">
        <v>7945</v>
      </c>
      <c r="K80" s="71">
        <f t="shared" si="1"/>
        <v>0</v>
      </c>
    </row>
    <row r="81" spans="10:11" x14ac:dyDescent="0.4">
      <c r="J81" s="12" t="s">
        <v>7790</v>
      </c>
      <c r="K81" s="71">
        <f t="shared" si="1"/>
        <v>0</v>
      </c>
    </row>
    <row r="82" spans="10:11" x14ac:dyDescent="0.4">
      <c r="J82" s="12" t="s">
        <v>8013</v>
      </c>
      <c r="K82" s="71">
        <f t="shared" si="1"/>
        <v>0</v>
      </c>
    </row>
    <row r="83" spans="10:11" x14ac:dyDescent="0.4">
      <c r="J83" s="12" t="s">
        <v>7899</v>
      </c>
      <c r="K83" s="71">
        <f t="shared" si="1"/>
        <v>0</v>
      </c>
    </row>
    <row r="84" spans="10:11" x14ac:dyDescent="0.4">
      <c r="J84" s="12" t="s">
        <v>7994</v>
      </c>
      <c r="K84" s="71">
        <f t="shared" si="1"/>
        <v>0</v>
      </c>
    </row>
    <row r="85" spans="10:11" x14ac:dyDescent="0.4">
      <c r="J85" s="12" t="s">
        <v>7972</v>
      </c>
      <c r="K85" s="71">
        <f t="shared" si="1"/>
        <v>0</v>
      </c>
    </row>
    <row r="86" spans="10:11" x14ac:dyDescent="0.4">
      <c r="J86" s="12" t="s">
        <v>7973</v>
      </c>
      <c r="K86" s="71">
        <f t="shared" si="1"/>
        <v>0</v>
      </c>
    </row>
    <row r="87" spans="10:11" x14ac:dyDescent="0.4">
      <c r="J87" s="12" t="s">
        <v>7756</v>
      </c>
      <c r="K87" s="71">
        <f t="shared" si="1"/>
        <v>0</v>
      </c>
    </row>
    <row r="88" spans="10:11" x14ac:dyDescent="0.4">
      <c r="J88" s="12" t="s">
        <v>7805</v>
      </c>
      <c r="K88" s="71">
        <f t="shared" si="1"/>
        <v>0</v>
      </c>
    </row>
    <row r="89" spans="10:11" x14ac:dyDescent="0.4">
      <c r="J89" s="12" t="s">
        <v>7753</v>
      </c>
      <c r="K89" s="71">
        <f t="shared" si="1"/>
        <v>0</v>
      </c>
    </row>
    <row r="90" spans="10:11" x14ac:dyDescent="0.4">
      <c r="J90" s="12" t="s">
        <v>7974</v>
      </c>
      <c r="K90" s="71">
        <f t="shared" si="1"/>
        <v>0</v>
      </c>
    </row>
    <row r="91" spans="10:11" x14ac:dyDescent="0.4">
      <c r="J91" s="12" t="s">
        <v>7946</v>
      </c>
      <c r="K91" s="71">
        <f t="shared" si="1"/>
        <v>0</v>
      </c>
    </row>
    <row r="92" spans="10:11" x14ac:dyDescent="0.4">
      <c r="J92" s="12" t="s">
        <v>7975</v>
      </c>
      <c r="K92" s="71">
        <f t="shared" si="1"/>
        <v>0</v>
      </c>
    </row>
  </sheetData>
  <mergeCells count="60">
    <mergeCell ref="Q45:R45"/>
    <mergeCell ref="S45:T45"/>
    <mergeCell ref="A48:A50"/>
    <mergeCell ref="A51:A53"/>
    <mergeCell ref="A39:A41"/>
    <mergeCell ref="A42:A44"/>
    <mergeCell ref="A45:A47"/>
    <mergeCell ref="K45:L45"/>
    <mergeCell ref="M45:N45"/>
    <mergeCell ref="O45:P4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9D477-174B-4DB1-9130-E5223E7EEA4E}">
  <dimension ref="A1:U94"/>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6.1796875" customWidth="1"/>
    <col min="12" max="12" width="10.81640625" customWidth="1"/>
    <col min="13" max="13" width="8.36328125" customWidth="1"/>
    <col min="14" max="14" width="7.81640625" customWidth="1"/>
    <col min="15" max="15" width="17" customWidth="1"/>
    <col min="16" max="16" width="11" customWidth="1"/>
    <col min="17" max="17" width="7.453125" customWidth="1"/>
    <col min="18" max="18" width="7.6328125" customWidth="1"/>
    <col min="19" max="19" width="21.1796875" customWidth="1"/>
    <col min="20" max="20" width="13.36328125" customWidth="1"/>
    <col min="21" max="21" width="6.1796875" customWidth="1"/>
    <col min="22" max="22" width="6.453125" customWidth="1"/>
  </cols>
  <sheetData>
    <row r="1" spans="1:9" x14ac:dyDescent="0.4">
      <c r="A1" s="11" t="s">
        <v>7581</v>
      </c>
      <c r="B1" s="375" t="s">
        <v>8074</v>
      </c>
      <c r="C1" s="375"/>
      <c r="D1" s="375"/>
      <c r="E1" s="375"/>
      <c r="F1" s="375"/>
      <c r="G1" s="375"/>
      <c r="H1" s="375"/>
      <c r="I1" s="7"/>
    </row>
    <row r="2" spans="1:9" x14ac:dyDescent="0.4">
      <c r="A2" s="11" t="s">
        <v>7582</v>
      </c>
      <c r="B2" s="375" t="s">
        <v>8075</v>
      </c>
      <c r="C2" s="375"/>
      <c r="D2" s="375"/>
      <c r="E2" s="375"/>
      <c r="F2" s="375"/>
      <c r="G2" s="375"/>
      <c r="H2" s="375"/>
      <c r="I2" s="7"/>
    </row>
    <row r="3" spans="1:9" x14ac:dyDescent="0.4">
      <c r="A3" s="11" t="s">
        <v>7583</v>
      </c>
      <c r="B3" s="375" t="s">
        <v>8076</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45363.61041666667</v>
      </c>
      <c r="C5" s="374"/>
      <c r="D5" s="403" t="s">
        <v>7587</v>
      </c>
      <c r="E5" s="404"/>
      <c r="F5" s="384">
        <f>MAX(C37:G37)</f>
        <v>45369.503472222219</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45363.683333333334</v>
      </c>
      <c r="D36" s="191">
        <v>45363.622916666667</v>
      </c>
      <c r="E36" s="191">
        <v>45363.715277777781</v>
      </c>
      <c r="F36" s="191">
        <v>45363.739583333336</v>
      </c>
      <c r="G36" s="191">
        <v>45363.61041666667</v>
      </c>
      <c r="H36" s="1"/>
      <c r="I36" s="7"/>
    </row>
    <row r="37" spans="1:21" x14ac:dyDescent="0.4">
      <c r="A37" s="177"/>
      <c r="B37" s="12" t="s">
        <v>7482</v>
      </c>
      <c r="C37" s="191">
        <v>45369.475694444445</v>
      </c>
      <c r="D37" s="191">
        <v>45369.502083333333</v>
      </c>
      <c r="E37" s="191">
        <v>45369.47152777778</v>
      </c>
      <c r="F37" s="191">
        <v>45368.913888888892</v>
      </c>
      <c r="G37" s="191">
        <v>45369.503472222219</v>
      </c>
      <c r="H37" s="1"/>
      <c r="I37" s="7"/>
    </row>
    <row r="38" spans="1:21" x14ac:dyDescent="0.4">
      <c r="A38" s="177"/>
      <c r="B38" s="12" t="s">
        <v>7458</v>
      </c>
      <c r="C38" s="221">
        <v>350</v>
      </c>
      <c r="D38" s="164">
        <v>84</v>
      </c>
      <c r="E38" s="164">
        <v>320</v>
      </c>
      <c r="F38" s="164">
        <v>13</v>
      </c>
      <c r="G38" s="164">
        <v>83</v>
      </c>
      <c r="H38" s="1">
        <f t="shared" ref="H38:H54" si="0">SUM(C38:G38)</f>
        <v>850</v>
      </c>
      <c r="I38" s="7"/>
    </row>
    <row r="39" spans="1:21" x14ac:dyDescent="0.4">
      <c r="A39" s="1" t="s">
        <v>7164</v>
      </c>
      <c r="B39" s="12" t="s">
        <v>7617</v>
      </c>
      <c r="C39" s="1">
        <f>INT((C37-C36)*24)</f>
        <v>139</v>
      </c>
      <c r="D39" s="1">
        <f>INT((D37-D36)*24)</f>
        <v>141</v>
      </c>
      <c r="E39" s="1">
        <f>INT((E37-E36)*24)</f>
        <v>138</v>
      </c>
      <c r="F39" s="1">
        <f>INT((F37-F36)*24)</f>
        <v>124</v>
      </c>
      <c r="G39" s="1">
        <f>INT((G37-G36)*24)</f>
        <v>141</v>
      </c>
      <c r="H39" s="1">
        <f t="shared" si="0"/>
        <v>683</v>
      </c>
      <c r="I39" s="7"/>
      <c r="J39" s="12" t="s">
        <v>8020</v>
      </c>
      <c r="K39" s="1">
        <f>H39</f>
        <v>683</v>
      </c>
    </row>
    <row r="40" spans="1:21" x14ac:dyDescent="0.4">
      <c r="A40" s="379">
        <v>45364</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1</v>
      </c>
    </row>
    <row r="42" spans="1:21" x14ac:dyDescent="0.4">
      <c r="A42" s="379"/>
      <c r="B42" s="12" t="s">
        <v>7485</v>
      </c>
      <c r="C42" s="1">
        <v>2</v>
      </c>
      <c r="D42" s="1">
        <v>0</v>
      </c>
      <c r="E42" s="1">
        <v>0</v>
      </c>
      <c r="F42" s="1">
        <v>0</v>
      </c>
      <c r="G42" s="1">
        <v>0</v>
      </c>
      <c r="H42" s="1">
        <f t="shared" si="0"/>
        <v>2</v>
      </c>
      <c r="I42" s="7"/>
      <c r="J42" s="12" t="s">
        <v>7485</v>
      </c>
      <c r="K42" s="1">
        <f>SUMIF(B:B,J42,H:H)</f>
        <v>8</v>
      </c>
    </row>
    <row r="43" spans="1:21" x14ac:dyDescent="0.4">
      <c r="A43" s="379">
        <v>45365</v>
      </c>
      <c r="B43" s="12" t="s">
        <v>7483</v>
      </c>
      <c r="C43" s="1">
        <v>0</v>
      </c>
      <c r="D43" s="1">
        <v>0</v>
      </c>
      <c r="E43" s="1">
        <v>0</v>
      </c>
      <c r="F43" s="1">
        <v>0</v>
      </c>
      <c r="G43" s="1">
        <v>0</v>
      </c>
      <c r="H43" s="1">
        <f t="shared" si="0"/>
        <v>0</v>
      </c>
      <c r="I43" s="7"/>
    </row>
    <row r="44" spans="1:21" x14ac:dyDescent="0.4">
      <c r="A44" s="379"/>
      <c r="B44" s="12" t="s">
        <v>7484</v>
      </c>
      <c r="C44" s="1">
        <v>0</v>
      </c>
      <c r="D44" s="1">
        <v>0</v>
      </c>
      <c r="E44" s="1">
        <v>1</v>
      </c>
      <c r="F44" s="1">
        <v>0</v>
      </c>
      <c r="G44" s="1">
        <v>0</v>
      </c>
      <c r="H44" s="1">
        <f t="shared" si="0"/>
        <v>1</v>
      </c>
      <c r="I44" s="7"/>
    </row>
    <row r="45" spans="1:21" x14ac:dyDescent="0.4">
      <c r="A45" s="379"/>
      <c r="B45" s="12" t="s">
        <v>7485</v>
      </c>
      <c r="C45" s="1">
        <v>1</v>
      </c>
      <c r="D45" s="1">
        <v>0</v>
      </c>
      <c r="E45" s="1">
        <v>1</v>
      </c>
      <c r="F45" s="1">
        <v>0</v>
      </c>
      <c r="G45" s="1">
        <v>0</v>
      </c>
      <c r="H45" s="1">
        <f t="shared" si="0"/>
        <v>2</v>
      </c>
      <c r="I45" s="7"/>
      <c r="Q45" t="s">
        <v>8082</v>
      </c>
    </row>
    <row r="46" spans="1:21" x14ac:dyDescent="0.4">
      <c r="A46" s="379">
        <v>45366</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t="s">
        <v>8079</v>
      </c>
      <c r="L47" s="201" t="s">
        <v>7713</v>
      </c>
      <c r="M47" s="201"/>
      <c r="N47" s="201"/>
      <c r="O47" s="201" t="s">
        <v>8083</v>
      </c>
      <c r="P47" s="201" t="s">
        <v>8091</v>
      </c>
      <c r="Q47" s="203"/>
      <c r="R47" s="222"/>
      <c r="S47" s="201" t="s">
        <v>8092</v>
      </c>
      <c r="T47" s="201" t="s">
        <v>8048</v>
      </c>
      <c r="U47" s="68"/>
    </row>
    <row r="48" spans="1:21" x14ac:dyDescent="0.4">
      <c r="A48" s="379"/>
      <c r="B48" s="12" t="s">
        <v>7485</v>
      </c>
      <c r="C48" s="1">
        <v>1</v>
      </c>
      <c r="D48" s="95">
        <v>0</v>
      </c>
      <c r="E48" s="1">
        <v>0</v>
      </c>
      <c r="F48" s="1">
        <v>0</v>
      </c>
      <c r="G48" s="1">
        <v>1</v>
      </c>
      <c r="H48" s="1">
        <f t="shared" si="0"/>
        <v>2</v>
      </c>
      <c r="I48" s="7"/>
      <c r="J48" s="1">
        <v>2</v>
      </c>
      <c r="K48" s="222" t="s">
        <v>8080</v>
      </c>
      <c r="L48" s="201" t="s">
        <v>7620</v>
      </c>
      <c r="M48" s="203"/>
      <c r="N48" s="203"/>
      <c r="O48" s="203" t="s">
        <v>8084</v>
      </c>
      <c r="P48" s="201" t="s">
        <v>7762</v>
      </c>
      <c r="Q48" s="203"/>
      <c r="R48" s="203"/>
      <c r="S48" s="203"/>
      <c r="T48" s="201"/>
      <c r="U48" s="68"/>
    </row>
    <row r="49" spans="1:21" x14ac:dyDescent="0.4">
      <c r="A49" s="379">
        <v>45369</v>
      </c>
      <c r="B49" s="12" t="s">
        <v>7483</v>
      </c>
      <c r="C49" s="1">
        <v>0</v>
      </c>
      <c r="D49" s="95">
        <v>0</v>
      </c>
      <c r="E49" s="1">
        <v>0</v>
      </c>
      <c r="F49" s="1">
        <v>0</v>
      </c>
      <c r="G49" s="1">
        <v>0</v>
      </c>
      <c r="H49" s="1">
        <f t="shared" si="0"/>
        <v>0</v>
      </c>
      <c r="I49" s="7"/>
      <c r="J49" s="95">
        <v>3</v>
      </c>
      <c r="K49" s="240" t="s">
        <v>8085</v>
      </c>
      <c r="L49" s="201" t="s">
        <v>7683</v>
      </c>
      <c r="M49" s="201"/>
      <c r="N49" s="203"/>
      <c r="O49" s="203"/>
      <c r="P49" s="201"/>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t="s">
        <v>8093</v>
      </c>
      <c r="L50" s="201" t="s">
        <v>7683</v>
      </c>
      <c r="M50" s="201"/>
      <c r="N50" s="203"/>
      <c r="O50" s="203"/>
      <c r="P50" s="203"/>
      <c r="Q50" s="201"/>
      <c r="R50" s="201"/>
      <c r="S50" s="201"/>
      <c r="T50" s="201"/>
      <c r="U50" s="68"/>
    </row>
    <row r="51" spans="1:21" x14ac:dyDescent="0.4">
      <c r="A51" s="379"/>
      <c r="B51" s="12" t="s">
        <v>7485</v>
      </c>
      <c r="C51" s="1">
        <v>2</v>
      </c>
      <c r="D51" s="95">
        <v>0</v>
      </c>
      <c r="E51" s="1">
        <v>0</v>
      </c>
      <c r="F51" s="1">
        <v>0</v>
      </c>
      <c r="G51" s="1">
        <v>0</v>
      </c>
      <c r="H51" s="1">
        <f t="shared" si="0"/>
        <v>2</v>
      </c>
      <c r="I51" s="7"/>
      <c r="J51" s="95">
        <v>5</v>
      </c>
      <c r="K51" s="203" t="s">
        <v>8096</v>
      </c>
      <c r="L51" s="201" t="s">
        <v>7937</v>
      </c>
      <c r="M51" s="201"/>
      <c r="N51" s="203"/>
      <c r="O51" s="203"/>
      <c r="P51" s="201"/>
      <c r="Q51" s="201"/>
      <c r="R51" s="201"/>
      <c r="S51" s="201"/>
      <c r="T51" s="201"/>
      <c r="U51" s="68"/>
    </row>
    <row r="52" spans="1:21" x14ac:dyDescent="0.4">
      <c r="A52" s="379"/>
      <c r="B52" s="12" t="s">
        <v>7483</v>
      </c>
      <c r="C52" s="1"/>
      <c r="D52" s="95"/>
      <c r="E52" s="1"/>
      <c r="F52" s="1"/>
      <c r="G52" s="1"/>
      <c r="H52" s="1">
        <f t="shared" si="0"/>
        <v>0</v>
      </c>
      <c r="I52" s="7"/>
      <c r="J52" s="1">
        <v>6</v>
      </c>
      <c r="K52" s="203" t="s">
        <v>8097</v>
      </c>
      <c r="L52" s="201" t="s">
        <v>7683</v>
      </c>
      <c r="M52" s="201"/>
      <c r="N52" s="203"/>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c r="P54" s="201"/>
      <c r="Q54" s="201"/>
      <c r="R54" s="201"/>
      <c r="S54" s="201"/>
      <c r="T54" s="201"/>
      <c r="U54" s="68"/>
    </row>
    <row r="55" spans="1:21" x14ac:dyDescent="0.4">
      <c r="A55" s="227"/>
      <c r="C55" s="7"/>
      <c r="D55" s="228"/>
      <c r="E55" s="7"/>
      <c r="F55" s="7"/>
      <c r="G55" s="7"/>
      <c r="H55" s="7"/>
      <c r="I55" s="7"/>
      <c r="J55" s="95">
        <v>9</v>
      </c>
      <c r="K55" s="201"/>
      <c r="L55" s="201"/>
      <c r="M55" s="201"/>
      <c r="N55" s="201"/>
      <c r="O55" s="203"/>
      <c r="P55" s="201"/>
      <c r="Q55" s="201"/>
      <c r="R55" s="201"/>
      <c r="S55" s="201"/>
      <c r="T55" s="201"/>
      <c r="U55" s="68"/>
    </row>
    <row r="56" spans="1:21" x14ac:dyDescent="0.4">
      <c r="A56" s="227"/>
      <c r="C56" s="7"/>
      <c r="D56" s="228"/>
      <c r="E56" s="7"/>
      <c r="F56" s="7"/>
      <c r="G56" s="7"/>
      <c r="H56" s="7"/>
      <c r="I56" s="7"/>
      <c r="J56" s="1">
        <v>10</v>
      </c>
      <c r="K56" s="201"/>
      <c r="L56" s="201"/>
      <c r="M56" s="201"/>
      <c r="N56" s="201"/>
      <c r="O56" s="203"/>
      <c r="P56" s="201"/>
      <c r="Q56" s="201"/>
      <c r="R56" s="201"/>
      <c r="S56" s="201"/>
      <c r="T56" s="201"/>
      <c r="U56" s="68"/>
    </row>
    <row r="57" spans="1:21" x14ac:dyDescent="0.4">
      <c r="A57" s="227"/>
      <c r="C57" s="7"/>
      <c r="D57" s="228"/>
      <c r="E57" s="7"/>
      <c r="F57" s="7"/>
      <c r="G57" s="7"/>
      <c r="H57" s="7"/>
      <c r="I57" s="7"/>
      <c r="J57" s="1">
        <v>11</v>
      </c>
      <c r="K57" s="201"/>
      <c r="L57" s="201"/>
      <c r="M57" s="201"/>
      <c r="N57" s="201"/>
      <c r="O57" s="203"/>
      <c r="P57" s="201"/>
      <c r="Q57" s="201"/>
      <c r="R57" s="201"/>
      <c r="S57" s="201"/>
      <c r="T57" s="201"/>
      <c r="U57" s="68"/>
    </row>
    <row r="58" spans="1:21" x14ac:dyDescent="0.4">
      <c r="A58" s="227"/>
      <c r="C58" s="7"/>
      <c r="D58" s="228"/>
      <c r="E58" s="7"/>
      <c r="F58" s="7"/>
      <c r="G58" s="7"/>
      <c r="H58" s="7"/>
      <c r="I58" s="7"/>
      <c r="J58" s="1">
        <v>12</v>
      </c>
      <c r="K58" s="201"/>
      <c r="L58" s="201"/>
      <c r="M58" s="201"/>
      <c r="N58" s="201"/>
      <c r="O58" s="203"/>
      <c r="P58" s="201"/>
      <c r="Q58" s="201"/>
      <c r="R58" s="201"/>
      <c r="S58" s="201"/>
      <c r="T58" s="201"/>
      <c r="U58" s="68"/>
    </row>
    <row r="59" spans="1:21" x14ac:dyDescent="0.4">
      <c r="A59" s="227"/>
      <c r="C59" s="7"/>
      <c r="D59" s="228"/>
      <c r="E59" s="7"/>
      <c r="F59" s="7"/>
      <c r="G59" s="7"/>
      <c r="H59" s="7"/>
      <c r="I59" s="7"/>
      <c r="J59" s="95">
        <v>13</v>
      </c>
      <c r="K59" s="201"/>
      <c r="L59" s="201"/>
      <c r="M59" s="201"/>
      <c r="N59" s="201"/>
      <c r="O59" s="235"/>
      <c r="P59" s="201"/>
      <c r="Q59" s="201"/>
      <c r="R59" s="201"/>
      <c r="S59" s="201"/>
      <c r="T59" s="201"/>
    </row>
    <row r="60" spans="1:21" x14ac:dyDescent="0.4">
      <c r="A60" s="227"/>
      <c r="C60" s="7"/>
      <c r="D60" s="228"/>
      <c r="E60" s="7"/>
      <c r="F60" s="7"/>
      <c r="G60" s="7"/>
      <c r="H60" s="7"/>
      <c r="I60" s="7"/>
      <c r="K60" s="229"/>
      <c r="L60" s="229"/>
      <c r="M60" s="229"/>
      <c r="N60" s="229"/>
      <c r="O60" s="229"/>
      <c r="P60" s="229"/>
      <c r="Q60" s="229"/>
      <c r="R60" s="229"/>
      <c r="S60" s="229"/>
    </row>
    <row r="61" spans="1:21" x14ac:dyDescent="0.4">
      <c r="A61" s="227"/>
      <c r="C61" s="7"/>
      <c r="D61" s="228"/>
      <c r="E61" s="7"/>
      <c r="F61" s="7"/>
      <c r="G61" s="7"/>
      <c r="H61" s="7"/>
      <c r="I61" s="7"/>
      <c r="J61" s="12" t="s">
        <v>8090</v>
      </c>
      <c r="K61" s="71">
        <f>COUNTIF($J$47:$T$59,J61)</f>
        <v>1</v>
      </c>
      <c r="L61" s="229"/>
      <c r="M61" s="229"/>
      <c r="N61" s="229"/>
      <c r="O61" s="229"/>
      <c r="P61" s="229"/>
      <c r="Q61" s="229"/>
      <c r="R61" s="229"/>
      <c r="S61" s="229"/>
    </row>
    <row r="62" spans="1:21" x14ac:dyDescent="0.4">
      <c r="A62" s="227"/>
      <c r="C62" s="7"/>
      <c r="D62" s="228"/>
      <c r="E62" s="7"/>
      <c r="F62" s="7"/>
      <c r="G62" s="7"/>
      <c r="H62" s="7"/>
      <c r="I62" s="7"/>
      <c r="J62" s="12" t="s">
        <v>8061</v>
      </c>
      <c r="K62" s="71">
        <f t="shared" ref="K62:K94" si="1">COUNTIF($J$47:$T$59,J62)</f>
        <v>0</v>
      </c>
      <c r="L62" s="229"/>
      <c r="M62" s="230"/>
      <c r="N62" s="230"/>
      <c r="O62" s="229"/>
      <c r="P62" s="229"/>
      <c r="Q62" s="229"/>
      <c r="R62" s="229"/>
      <c r="S62" s="229"/>
    </row>
    <row r="63" spans="1:21" x14ac:dyDescent="0.4">
      <c r="A63" s="227"/>
      <c r="C63" s="7"/>
      <c r="D63" s="228"/>
      <c r="E63" s="7"/>
      <c r="F63" s="7"/>
      <c r="G63" s="7"/>
      <c r="H63" s="7"/>
      <c r="I63" s="7"/>
      <c r="J63" s="12" t="s">
        <v>8059</v>
      </c>
      <c r="K63" s="71">
        <f t="shared" si="1"/>
        <v>0</v>
      </c>
      <c r="L63" s="229"/>
      <c r="M63" s="229"/>
      <c r="N63" s="229"/>
      <c r="O63" s="229"/>
      <c r="P63" s="229"/>
      <c r="Q63" s="229"/>
      <c r="R63" s="229"/>
      <c r="S63" s="229"/>
    </row>
    <row r="64" spans="1:21" x14ac:dyDescent="0.4">
      <c r="J64" s="12" t="s">
        <v>8047</v>
      </c>
      <c r="K64" s="71">
        <f t="shared" si="1"/>
        <v>1</v>
      </c>
    </row>
    <row r="65" spans="1:13" x14ac:dyDescent="0.4">
      <c r="A65" s="12" t="s">
        <v>7654</v>
      </c>
      <c r="B65" s="219">
        <v>45369.502083333333</v>
      </c>
      <c r="J65" s="12" t="s">
        <v>8014</v>
      </c>
      <c r="K65" s="71">
        <f t="shared" si="1"/>
        <v>0</v>
      </c>
    </row>
    <row r="66" spans="1:13" x14ac:dyDescent="0.4">
      <c r="A66" s="12" t="s">
        <v>7655</v>
      </c>
      <c r="B66" s="220">
        <v>1.8701388888888888</v>
      </c>
      <c r="J66" s="12" t="s">
        <v>7998</v>
      </c>
      <c r="K66" s="71">
        <f t="shared" si="1"/>
        <v>0</v>
      </c>
    </row>
    <row r="67" spans="1:13" x14ac:dyDescent="0.4">
      <c r="A67" s="12" t="s">
        <v>7656</v>
      </c>
      <c r="B67" s="219">
        <f>B65-B66</f>
        <v>45367.631944444445</v>
      </c>
      <c r="J67" s="12" t="s">
        <v>7996</v>
      </c>
      <c r="K67" s="71">
        <f t="shared" si="1"/>
        <v>0</v>
      </c>
    </row>
    <row r="68" spans="1:13" x14ac:dyDescent="0.4">
      <c r="J68" s="12" t="s">
        <v>7967</v>
      </c>
      <c r="K68" s="71">
        <f t="shared" si="1"/>
        <v>0</v>
      </c>
      <c r="L68" s="73"/>
    </row>
    <row r="69" spans="1:13" x14ac:dyDescent="0.4">
      <c r="J69" s="12" t="s">
        <v>7948</v>
      </c>
      <c r="K69" s="71">
        <f t="shared" si="1"/>
        <v>0</v>
      </c>
      <c r="L69" s="73"/>
    </row>
    <row r="70" spans="1:13" x14ac:dyDescent="0.4">
      <c r="J70" s="12" t="s">
        <v>7944</v>
      </c>
      <c r="K70" s="71">
        <f t="shared" si="1"/>
        <v>0</v>
      </c>
      <c r="L70" s="73"/>
    </row>
    <row r="71" spans="1:13" x14ac:dyDescent="0.4">
      <c r="J71" s="12" t="s">
        <v>7778</v>
      </c>
      <c r="K71" s="71">
        <f t="shared" si="1"/>
        <v>0</v>
      </c>
      <c r="L71" s="73"/>
    </row>
    <row r="72" spans="1:13" x14ac:dyDescent="0.4">
      <c r="J72" s="12" t="s">
        <v>7776</v>
      </c>
      <c r="K72" s="71">
        <f t="shared" si="1"/>
        <v>0</v>
      </c>
      <c r="M72" s="73"/>
    </row>
    <row r="73" spans="1:13" x14ac:dyDescent="0.4">
      <c r="J73" s="12" t="s">
        <v>7772</v>
      </c>
      <c r="K73" s="71">
        <f t="shared" si="1"/>
        <v>0</v>
      </c>
      <c r="M73" s="73"/>
    </row>
    <row r="74" spans="1:13" x14ac:dyDescent="0.4">
      <c r="J74" s="12" t="s">
        <v>7765</v>
      </c>
      <c r="K74" s="71">
        <f t="shared" si="1"/>
        <v>0</v>
      </c>
      <c r="M74" s="73"/>
    </row>
    <row r="75" spans="1:13" x14ac:dyDescent="0.4">
      <c r="J75" s="12" t="s">
        <v>7761</v>
      </c>
      <c r="K75" s="71">
        <f t="shared" si="1"/>
        <v>1</v>
      </c>
      <c r="M75" s="73"/>
    </row>
    <row r="76" spans="1:13" x14ac:dyDescent="0.4">
      <c r="J76" s="12" t="s">
        <v>7725</v>
      </c>
      <c r="K76" s="71">
        <f t="shared" si="1"/>
        <v>0</v>
      </c>
      <c r="M76" s="73"/>
    </row>
    <row r="77" spans="1:13" x14ac:dyDescent="0.4">
      <c r="J77" s="12" t="s">
        <v>7712</v>
      </c>
      <c r="K77" s="71">
        <f t="shared" si="1"/>
        <v>1</v>
      </c>
    </row>
    <row r="78" spans="1:13" x14ac:dyDescent="0.4">
      <c r="J78" s="12" t="s">
        <v>7783</v>
      </c>
      <c r="K78" s="71">
        <f t="shared" si="1"/>
        <v>3</v>
      </c>
    </row>
    <row r="79" spans="1:13" x14ac:dyDescent="0.4">
      <c r="J79" s="12" t="s">
        <v>7962</v>
      </c>
      <c r="K79" s="71">
        <f t="shared" si="1"/>
        <v>0</v>
      </c>
    </row>
    <row r="80" spans="1:13" x14ac:dyDescent="0.4">
      <c r="J80" s="12" t="s">
        <v>7804</v>
      </c>
      <c r="K80" s="71">
        <f t="shared" si="1"/>
        <v>1</v>
      </c>
    </row>
    <row r="81" spans="10:11" x14ac:dyDescent="0.4">
      <c r="J81" s="12" t="s">
        <v>7945</v>
      </c>
      <c r="K81" s="71">
        <f t="shared" si="1"/>
        <v>1</v>
      </c>
    </row>
    <row r="82" spans="10:11" x14ac:dyDescent="0.4">
      <c r="J82" s="12" t="s">
        <v>7790</v>
      </c>
      <c r="K82" s="71">
        <f t="shared" si="1"/>
        <v>0</v>
      </c>
    </row>
    <row r="83" spans="10:11" x14ac:dyDescent="0.4">
      <c r="J83" s="12" t="s">
        <v>8013</v>
      </c>
      <c r="K83" s="71">
        <f t="shared" si="1"/>
        <v>0</v>
      </c>
    </row>
    <row r="84" spans="10:11" x14ac:dyDescent="0.4">
      <c r="J84" s="12" t="s">
        <v>7899</v>
      </c>
      <c r="K84" s="71">
        <f t="shared" si="1"/>
        <v>0</v>
      </c>
    </row>
    <row r="85" spans="10:11" x14ac:dyDescent="0.4">
      <c r="J85" s="12" t="s">
        <v>7994</v>
      </c>
      <c r="K85" s="71">
        <f t="shared" si="1"/>
        <v>0</v>
      </c>
    </row>
    <row r="86" spans="10:11" x14ac:dyDescent="0.4">
      <c r="J86" s="12" t="s">
        <v>7972</v>
      </c>
      <c r="K86" s="71">
        <f t="shared" si="1"/>
        <v>0</v>
      </c>
    </row>
    <row r="87" spans="10:11" x14ac:dyDescent="0.4">
      <c r="J87" s="12" t="s">
        <v>7746</v>
      </c>
      <c r="K87" s="71">
        <f t="shared" si="1"/>
        <v>0</v>
      </c>
    </row>
    <row r="88" spans="10:11" x14ac:dyDescent="0.4">
      <c r="J88" s="12" t="s">
        <v>7973</v>
      </c>
      <c r="K88" s="71">
        <f t="shared" si="1"/>
        <v>0</v>
      </c>
    </row>
    <row r="89" spans="10:11" x14ac:dyDescent="0.4">
      <c r="J89" s="12" t="s">
        <v>7756</v>
      </c>
      <c r="K89" s="71">
        <f t="shared" si="1"/>
        <v>0</v>
      </c>
    </row>
    <row r="90" spans="10:11" x14ac:dyDescent="0.4">
      <c r="J90" s="12" t="s">
        <v>7805</v>
      </c>
      <c r="K90" s="71">
        <f t="shared" si="1"/>
        <v>0</v>
      </c>
    </row>
    <row r="91" spans="10:11" x14ac:dyDescent="0.4">
      <c r="J91" s="12" t="s">
        <v>7753</v>
      </c>
      <c r="K91" s="71">
        <f t="shared" si="1"/>
        <v>0</v>
      </c>
    </row>
    <row r="92" spans="10:11" x14ac:dyDescent="0.4">
      <c r="J92" s="12" t="s">
        <v>7974</v>
      </c>
      <c r="K92" s="71">
        <f t="shared" si="1"/>
        <v>0</v>
      </c>
    </row>
    <row r="93" spans="10:11" x14ac:dyDescent="0.4">
      <c r="J93" s="12" t="s">
        <v>7946</v>
      </c>
      <c r="K93" s="71">
        <f t="shared" si="1"/>
        <v>0</v>
      </c>
    </row>
    <row r="94" spans="10:11" x14ac:dyDescent="0.4">
      <c r="J94" s="12" t="s">
        <v>7975</v>
      </c>
      <c r="K94" s="71">
        <f t="shared" si="1"/>
        <v>0</v>
      </c>
    </row>
  </sheetData>
  <mergeCells count="62">
    <mergeCell ref="Q46:R46"/>
    <mergeCell ref="S46:T46"/>
    <mergeCell ref="A49:A51"/>
    <mergeCell ref="A52:A54"/>
    <mergeCell ref="A31:B31"/>
    <mergeCell ref="C31:H31"/>
    <mergeCell ref="A40:A42"/>
    <mergeCell ref="A43:A45"/>
    <mergeCell ref="A46:A48"/>
    <mergeCell ref="K46:L46"/>
    <mergeCell ref="M46:N46"/>
    <mergeCell ref="O46:P46"/>
    <mergeCell ref="A32:B32"/>
    <mergeCell ref="C32:H32"/>
    <mergeCell ref="B27:H27"/>
    <mergeCell ref="A29:B29"/>
    <mergeCell ref="C29:H29"/>
    <mergeCell ref="A30:B30"/>
    <mergeCell ref="C30:H30"/>
    <mergeCell ref="C26:H26"/>
    <mergeCell ref="F17:H17"/>
    <mergeCell ref="C18:E18"/>
    <mergeCell ref="F18:H18"/>
    <mergeCell ref="C19:H19"/>
    <mergeCell ref="F23:H23"/>
    <mergeCell ref="C24:E24"/>
    <mergeCell ref="F24:H24"/>
    <mergeCell ref="C25:E25"/>
    <mergeCell ref="F25:H25"/>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2D6F5-CF42-46DA-962B-474280235241}">
  <dimension ref="A1:U61"/>
  <sheetViews>
    <sheetView workbookViewId="0">
      <selection activeCell="B5" sqref="B5:C5"/>
    </sheetView>
  </sheetViews>
  <sheetFormatPr defaultRowHeight="17" x14ac:dyDescent="0.4"/>
  <cols>
    <col min="1" max="1" width="11.6328125" customWidth="1"/>
    <col min="2" max="2" width="13.54296875" bestFit="1" customWidth="1"/>
    <col min="3" max="3" width="11.36328125" bestFit="1" customWidth="1"/>
    <col min="4" max="5" width="11.54296875" customWidth="1"/>
    <col min="6" max="7" width="11.90625" customWidth="1"/>
    <col min="8" max="8" width="11.36328125" customWidth="1"/>
    <col min="9" max="9" width="12" customWidth="1"/>
    <col min="10" max="10" width="12.453125" customWidth="1"/>
    <col min="11" max="11" width="14.81640625" customWidth="1"/>
    <col min="12" max="12" width="11.6328125" bestFit="1" customWidth="1"/>
    <col min="13" max="13" width="9.36328125" customWidth="1"/>
    <col min="14" max="14" width="9.453125" customWidth="1"/>
    <col min="15" max="15" width="15.81640625" customWidth="1"/>
    <col min="16" max="16" width="13.90625" customWidth="1"/>
    <col min="17" max="17" width="9" customWidth="1"/>
    <col min="18" max="18" width="7.81640625" customWidth="1"/>
    <col min="19" max="19" width="9.6328125" customWidth="1"/>
    <col min="20" max="20" width="7.81640625" customWidth="1"/>
    <col min="21" max="21" width="6.1796875" customWidth="1"/>
    <col min="22" max="22" width="6.453125" customWidth="1"/>
  </cols>
  <sheetData>
    <row r="1" spans="1:9" x14ac:dyDescent="0.4">
      <c r="A1" s="11" t="s">
        <v>7581</v>
      </c>
      <c r="B1" s="375" t="s">
        <v>8098</v>
      </c>
      <c r="C1" s="375"/>
      <c r="D1" s="375"/>
      <c r="E1" s="375"/>
      <c r="F1" s="375"/>
      <c r="G1" s="375"/>
      <c r="H1" s="375"/>
      <c r="I1" s="7"/>
    </row>
    <row r="2" spans="1:9" x14ac:dyDescent="0.4">
      <c r="A2" s="11" t="s">
        <v>7582</v>
      </c>
      <c r="B2" s="375" t="s">
        <v>8099</v>
      </c>
      <c r="C2" s="375"/>
      <c r="D2" s="375"/>
      <c r="E2" s="375"/>
      <c r="F2" s="375"/>
      <c r="G2" s="375"/>
      <c r="H2" s="375"/>
      <c r="I2" s="7"/>
    </row>
    <row r="3" spans="1:9" x14ac:dyDescent="0.4">
      <c r="A3" s="11" t="s">
        <v>7583</v>
      </c>
      <c r="B3" s="375" t="s">
        <v>8100</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45366.59375</v>
      </c>
      <c r="C5" s="374"/>
      <c r="D5" s="403" t="s">
        <v>7587</v>
      </c>
      <c r="E5" s="404"/>
      <c r="F5" s="384">
        <f>MAX(C36:G36)</f>
        <v>45372.339583333334</v>
      </c>
      <c r="G5" s="402"/>
      <c r="H5" s="374"/>
      <c r="I5" s="7"/>
    </row>
    <row r="6" spans="1:9" ht="53" customHeight="1" x14ac:dyDescent="0.4">
      <c r="A6" s="394" t="s">
        <v>7816</v>
      </c>
      <c r="B6" s="11" t="s">
        <v>7589</v>
      </c>
      <c r="C6" s="397" t="s">
        <v>8101</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8102</v>
      </c>
      <c r="D33" s="246" t="s">
        <v>8104</v>
      </c>
      <c r="E33" s="1" t="s">
        <v>8103</v>
      </c>
      <c r="F33" s="246" t="s">
        <v>8105</v>
      </c>
      <c r="G33" s="246" t="s">
        <v>8106</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45366.59375</v>
      </c>
      <c r="D35" s="191">
        <v>45366.690972222219</v>
      </c>
      <c r="E35" s="191">
        <v>45366.704861111109</v>
      </c>
      <c r="F35" s="191">
        <v>45366.718055555553</v>
      </c>
      <c r="G35" s="191">
        <v>45366.631249999999</v>
      </c>
      <c r="H35" s="1"/>
      <c r="I35" s="7"/>
    </row>
    <row r="36" spans="1:21" x14ac:dyDescent="0.4">
      <c r="A36" s="177"/>
      <c r="B36" s="12" t="s">
        <v>7482</v>
      </c>
      <c r="C36" s="191">
        <v>45372.337500000001</v>
      </c>
      <c r="D36" s="191">
        <v>45372.339583333334</v>
      </c>
      <c r="E36" s="191">
        <v>45371.013888888891</v>
      </c>
      <c r="F36" s="191">
        <v>45371.859722222223</v>
      </c>
      <c r="G36" s="191">
        <v>45372.338194444441</v>
      </c>
      <c r="H36" s="1"/>
      <c r="I36" s="7"/>
    </row>
    <row r="37" spans="1:21" x14ac:dyDescent="0.4">
      <c r="A37" s="177"/>
      <c r="B37" s="12" t="s">
        <v>7458</v>
      </c>
      <c r="C37" s="221">
        <v>298</v>
      </c>
      <c r="D37" s="164">
        <v>77</v>
      </c>
      <c r="E37" s="164">
        <v>350</v>
      </c>
      <c r="F37" s="164">
        <v>13</v>
      </c>
      <c r="G37" s="164">
        <v>77</v>
      </c>
      <c r="H37" s="1">
        <f t="shared" ref="H37:H53" si="0">SUM(C37:G37)</f>
        <v>815</v>
      </c>
      <c r="I37" s="7"/>
    </row>
    <row r="38" spans="1:21" x14ac:dyDescent="0.4">
      <c r="A38" s="1" t="s">
        <v>7164</v>
      </c>
      <c r="B38" s="12" t="s">
        <v>7617</v>
      </c>
      <c r="C38" s="1">
        <f>INT((C36-C35)*24)</f>
        <v>137</v>
      </c>
      <c r="D38" s="1">
        <f>INT((D36-D35)*24)</f>
        <v>135</v>
      </c>
      <c r="E38" s="1">
        <f>INT((E36-E35)*24)</f>
        <v>103</v>
      </c>
      <c r="F38" s="1">
        <f>INT((F36-F35)*24)</f>
        <v>123</v>
      </c>
      <c r="G38" s="1">
        <f>INT((G36-G35)*24)</f>
        <v>136</v>
      </c>
      <c r="H38" s="1">
        <f t="shared" si="0"/>
        <v>634</v>
      </c>
      <c r="I38" s="7"/>
      <c r="J38" s="12" t="s">
        <v>8020</v>
      </c>
      <c r="K38" s="1">
        <f>H38</f>
        <v>634</v>
      </c>
    </row>
    <row r="39" spans="1:21" x14ac:dyDescent="0.4">
      <c r="A39" s="379">
        <v>45369</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1</v>
      </c>
      <c r="D41" s="1">
        <v>0</v>
      </c>
      <c r="E41" s="1">
        <v>1</v>
      </c>
      <c r="F41" s="1">
        <v>0</v>
      </c>
      <c r="G41" s="1">
        <v>0</v>
      </c>
      <c r="H41" s="1">
        <f t="shared" si="0"/>
        <v>2</v>
      </c>
      <c r="I41" s="7"/>
      <c r="J41" s="12" t="s">
        <v>7485</v>
      </c>
      <c r="K41" s="1">
        <f>SUMIF(B:B,J41,H:H)</f>
        <v>2</v>
      </c>
    </row>
    <row r="42" spans="1:21" x14ac:dyDescent="0.4">
      <c r="A42" s="379">
        <v>45370</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0</v>
      </c>
      <c r="H43" s="1">
        <f t="shared" si="0"/>
        <v>0</v>
      </c>
      <c r="I43" s="7"/>
    </row>
    <row r="44" spans="1:21" x14ac:dyDescent="0.4">
      <c r="A44" s="379"/>
      <c r="B44" s="12" t="s">
        <v>7485</v>
      </c>
      <c r="C44" s="1">
        <v>0</v>
      </c>
      <c r="D44" s="1">
        <v>0</v>
      </c>
      <c r="E44" s="1">
        <v>0</v>
      </c>
      <c r="F44" s="1">
        <v>0</v>
      </c>
      <c r="G44" s="1">
        <v>0</v>
      </c>
      <c r="H44" s="1">
        <f t="shared" si="0"/>
        <v>0</v>
      </c>
      <c r="I44" s="7"/>
    </row>
    <row r="45" spans="1:21" x14ac:dyDescent="0.4">
      <c r="A45" s="379">
        <v>45371</v>
      </c>
      <c r="B45" s="12" t="s">
        <v>7483</v>
      </c>
      <c r="C45" s="1">
        <v>0</v>
      </c>
      <c r="D45" s="95">
        <v>0</v>
      </c>
      <c r="E45" s="1">
        <v>0</v>
      </c>
      <c r="F45" s="1">
        <v>0</v>
      </c>
      <c r="G45" s="1">
        <v>0</v>
      </c>
      <c r="H45" s="1">
        <f t="shared" si="0"/>
        <v>0</v>
      </c>
      <c r="I45" s="7"/>
      <c r="J45" s="1" t="s">
        <v>7189</v>
      </c>
      <c r="K45" s="372" t="s">
        <v>8102</v>
      </c>
      <c r="L45" s="374"/>
      <c r="M45" s="399" t="s">
        <v>8104</v>
      </c>
      <c r="N45" s="400"/>
      <c r="O45" s="399" t="s">
        <v>8103</v>
      </c>
      <c r="P45" s="400"/>
      <c r="Q45" s="399" t="s">
        <v>8105</v>
      </c>
      <c r="R45" s="400"/>
      <c r="S45" s="399" t="s">
        <v>8106</v>
      </c>
      <c r="T45" s="400"/>
    </row>
    <row r="46" spans="1:21" x14ac:dyDescent="0.4">
      <c r="A46" s="379"/>
      <c r="B46" s="12" t="s">
        <v>7484</v>
      </c>
      <c r="C46" s="1">
        <v>0</v>
      </c>
      <c r="D46" s="95">
        <v>0</v>
      </c>
      <c r="E46" s="95">
        <v>0</v>
      </c>
      <c r="F46" s="95">
        <v>0</v>
      </c>
      <c r="G46" s="95">
        <v>0</v>
      </c>
      <c r="H46" s="1">
        <f t="shared" si="0"/>
        <v>0</v>
      </c>
      <c r="I46" s="7"/>
      <c r="J46" s="95">
        <v>1</v>
      </c>
      <c r="K46" s="222" t="s">
        <v>8108</v>
      </c>
      <c r="L46" s="201" t="s">
        <v>8116</v>
      </c>
      <c r="M46" s="201"/>
      <c r="N46" s="201"/>
      <c r="O46" s="201" t="s">
        <v>8112</v>
      </c>
      <c r="P46" s="201" t="s">
        <v>8118</v>
      </c>
      <c r="Q46" s="203"/>
      <c r="R46" s="222"/>
      <c r="S46" s="201"/>
      <c r="T46" s="201"/>
      <c r="U46" s="68"/>
    </row>
    <row r="47" spans="1:21" x14ac:dyDescent="0.4">
      <c r="A47" s="379"/>
      <c r="B47" s="12" t="s">
        <v>7485</v>
      </c>
      <c r="C47" s="1">
        <v>0</v>
      </c>
      <c r="D47" s="95">
        <v>0</v>
      </c>
      <c r="E47" s="1">
        <v>0</v>
      </c>
      <c r="F47" s="1">
        <v>0</v>
      </c>
      <c r="G47" s="1">
        <v>0</v>
      </c>
      <c r="H47" s="1">
        <f t="shared" si="0"/>
        <v>0</v>
      </c>
      <c r="I47" s="7"/>
      <c r="J47" s="1">
        <v>2</v>
      </c>
      <c r="K47" s="201"/>
      <c r="L47" s="201"/>
      <c r="M47" s="203"/>
      <c r="N47" s="203"/>
      <c r="O47" s="203"/>
      <c r="P47" s="201"/>
      <c r="Q47" s="203"/>
      <c r="R47" s="203"/>
      <c r="S47" s="203"/>
      <c r="T47" s="201"/>
      <c r="U47" s="68"/>
    </row>
    <row r="48" spans="1:21" x14ac:dyDescent="0.4">
      <c r="A48" s="379">
        <v>45372</v>
      </c>
      <c r="B48" s="12" t="s">
        <v>7483</v>
      </c>
      <c r="C48" s="1">
        <v>0</v>
      </c>
      <c r="D48" s="95">
        <v>0</v>
      </c>
      <c r="E48" s="1">
        <v>0</v>
      </c>
      <c r="F48" s="1">
        <v>0</v>
      </c>
      <c r="G48" s="1">
        <v>0</v>
      </c>
      <c r="H48" s="1">
        <f t="shared" si="0"/>
        <v>0</v>
      </c>
      <c r="I48" s="7"/>
      <c r="J48" s="95">
        <v>3</v>
      </c>
      <c r="K48" s="240"/>
      <c r="L48" s="201"/>
      <c r="M48" s="201"/>
      <c r="N48" s="203"/>
      <c r="O48" s="203"/>
      <c r="P48" s="201"/>
      <c r="Q48" s="222"/>
      <c r="R48" s="222"/>
      <c r="S48" s="222"/>
      <c r="T48" s="222"/>
      <c r="U48" s="68"/>
    </row>
    <row r="49" spans="1:21" x14ac:dyDescent="0.4">
      <c r="A49" s="379"/>
      <c r="B49" s="12" t="s">
        <v>7484</v>
      </c>
      <c r="C49" s="1">
        <v>0</v>
      </c>
      <c r="D49" s="95">
        <v>0</v>
      </c>
      <c r="E49" s="95">
        <v>0</v>
      </c>
      <c r="F49" s="95">
        <v>0</v>
      </c>
      <c r="G49" s="1">
        <v>0</v>
      </c>
      <c r="H49" s="1">
        <f t="shared" si="0"/>
        <v>0</v>
      </c>
      <c r="I49" s="7"/>
      <c r="J49" s="1">
        <v>4</v>
      </c>
      <c r="K49" s="203"/>
      <c r="L49" s="201"/>
      <c r="M49" s="201"/>
      <c r="N49" s="203"/>
      <c r="O49" s="203"/>
      <c r="P49" s="203"/>
      <c r="Q49" s="201"/>
      <c r="R49" s="201"/>
      <c r="S49" s="201"/>
      <c r="T49" s="201"/>
      <c r="U49" s="68"/>
    </row>
    <row r="50" spans="1:21" x14ac:dyDescent="0.4">
      <c r="A50" s="379"/>
      <c r="B50" s="12" t="s">
        <v>7485</v>
      </c>
      <c r="C50" s="1">
        <v>0</v>
      </c>
      <c r="D50" s="95">
        <v>0</v>
      </c>
      <c r="E50" s="1">
        <v>0</v>
      </c>
      <c r="F50" s="1">
        <v>0</v>
      </c>
      <c r="G50" s="1">
        <v>0</v>
      </c>
      <c r="H50" s="1">
        <f t="shared" si="0"/>
        <v>0</v>
      </c>
      <c r="I50" s="7"/>
      <c r="J50" s="95">
        <v>5</v>
      </c>
      <c r="K50" s="203"/>
      <c r="L50" s="201"/>
      <c r="M50" s="201"/>
      <c r="N50" s="203"/>
      <c r="O50" s="203"/>
      <c r="P50" s="201"/>
      <c r="Q50" s="201"/>
      <c r="R50" s="201"/>
      <c r="S50" s="201"/>
      <c r="T50" s="201"/>
      <c r="U50" s="68"/>
    </row>
    <row r="51" spans="1:21" x14ac:dyDescent="0.4">
      <c r="A51" s="379"/>
      <c r="B51" s="12" t="s">
        <v>7483</v>
      </c>
      <c r="C51" s="1"/>
      <c r="D51" s="95"/>
      <c r="E51" s="1"/>
      <c r="F51" s="1"/>
      <c r="G51" s="1"/>
      <c r="H51" s="1">
        <f t="shared" si="0"/>
        <v>0</v>
      </c>
      <c r="I51" s="7"/>
      <c r="J51" s="1">
        <v>6</v>
      </c>
      <c r="K51" s="203"/>
      <c r="L51" s="201"/>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227"/>
      <c r="C54" s="7"/>
      <c r="D54" s="228"/>
      <c r="E54" s="7"/>
      <c r="F54" s="7"/>
      <c r="G54" s="7"/>
      <c r="H54" s="7"/>
      <c r="I54" s="7"/>
      <c r="J54" s="95">
        <v>9</v>
      </c>
      <c r="K54" s="201"/>
      <c r="L54" s="201"/>
      <c r="M54" s="201"/>
      <c r="N54" s="201"/>
      <c r="O54" s="203"/>
      <c r="P54" s="201"/>
      <c r="Q54" s="201"/>
      <c r="R54" s="201"/>
      <c r="S54" s="201"/>
      <c r="T54" s="201"/>
      <c r="U54" s="68"/>
    </row>
    <row r="55" spans="1:21" x14ac:dyDescent="0.4">
      <c r="A55" s="227"/>
      <c r="C55" s="7"/>
      <c r="D55" s="228"/>
      <c r="E55" s="7"/>
      <c r="F55" s="7"/>
      <c r="G55" s="7"/>
      <c r="H55" s="7"/>
      <c r="I55" s="7"/>
      <c r="J55" s="1">
        <v>10</v>
      </c>
      <c r="K55" s="201"/>
      <c r="L55" s="201"/>
      <c r="M55" s="201"/>
      <c r="N55" s="201"/>
      <c r="O55" s="203"/>
      <c r="P55" s="201"/>
      <c r="Q55" s="201"/>
      <c r="R55" s="201"/>
      <c r="S55" s="201"/>
      <c r="T55" s="201"/>
      <c r="U55" s="68"/>
    </row>
    <row r="56" spans="1:21" x14ac:dyDescent="0.4">
      <c r="A56" s="12" t="s">
        <v>7654</v>
      </c>
      <c r="B56" s="219">
        <v>45371.370833333334</v>
      </c>
      <c r="C56" s="7"/>
      <c r="D56" s="228"/>
      <c r="E56" s="7"/>
      <c r="F56" s="7"/>
      <c r="G56" s="7"/>
      <c r="H56" s="7"/>
      <c r="I56" s="7"/>
      <c r="J56" s="1">
        <v>11</v>
      </c>
      <c r="K56" s="201"/>
      <c r="L56" s="201"/>
      <c r="M56" s="201"/>
      <c r="N56" s="201"/>
      <c r="O56" s="203"/>
      <c r="P56" s="201"/>
      <c r="Q56" s="201"/>
      <c r="R56" s="201"/>
      <c r="S56" s="201"/>
      <c r="T56" s="201"/>
      <c r="U56" s="68"/>
    </row>
    <row r="57" spans="1:21" x14ac:dyDescent="0.4">
      <c r="A57" s="12" t="s">
        <v>7655</v>
      </c>
      <c r="B57" s="220">
        <v>0.23958333333333334</v>
      </c>
      <c r="C57" s="7"/>
      <c r="D57" s="228"/>
      <c r="E57" s="7"/>
      <c r="F57" s="7"/>
      <c r="G57" s="7"/>
      <c r="H57" s="7"/>
      <c r="I57" s="7"/>
      <c r="J57" s="1">
        <v>12</v>
      </c>
      <c r="K57" s="201"/>
      <c r="L57" s="201"/>
      <c r="M57" s="201"/>
      <c r="N57" s="201"/>
      <c r="O57" s="203"/>
      <c r="P57" s="201"/>
      <c r="Q57" s="201"/>
      <c r="R57" s="201"/>
      <c r="S57" s="201"/>
      <c r="T57" s="201"/>
      <c r="U57" s="68"/>
    </row>
    <row r="58" spans="1:21" x14ac:dyDescent="0.4">
      <c r="A58" s="12" t="s">
        <v>7656</v>
      </c>
      <c r="B58" s="219">
        <f>B56-B57</f>
        <v>45371.131249999999</v>
      </c>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8117</v>
      </c>
      <c r="K60" s="71">
        <f>COUNTIF($J$46:$T$58,J60)</f>
        <v>1</v>
      </c>
      <c r="L60" s="229"/>
      <c r="M60" s="229"/>
      <c r="N60" s="229"/>
      <c r="O60" s="229"/>
      <c r="P60" s="229"/>
      <c r="Q60" s="229"/>
      <c r="R60" s="229"/>
      <c r="S60" s="229"/>
    </row>
    <row r="61" spans="1:21" x14ac:dyDescent="0.4">
      <c r="A61" s="227"/>
      <c r="C61" s="7"/>
      <c r="D61" s="228"/>
      <c r="E61" s="7"/>
      <c r="F61" s="7"/>
      <c r="G61" s="7"/>
      <c r="H61" s="7"/>
      <c r="I61" s="7"/>
      <c r="J61" s="12" t="s">
        <v>8115</v>
      </c>
      <c r="K61" s="71">
        <f>COUNTIF($J$46:$T$58,J61)</f>
        <v>1</v>
      </c>
      <c r="L61" s="229"/>
      <c r="M61" s="230"/>
      <c r="N61" s="230"/>
      <c r="O61" s="229"/>
      <c r="P61" s="229"/>
      <c r="Q61" s="229"/>
      <c r="R61" s="229"/>
      <c r="S61" s="229"/>
    </row>
  </sheetData>
  <mergeCells count="60">
    <mergeCell ref="Q45:R45"/>
    <mergeCell ref="S45:T45"/>
    <mergeCell ref="A48:A50"/>
    <mergeCell ref="A51:A53"/>
    <mergeCell ref="A39:A41"/>
    <mergeCell ref="A42:A44"/>
    <mergeCell ref="A45:A47"/>
    <mergeCell ref="K45:L45"/>
    <mergeCell ref="M45:N45"/>
    <mergeCell ref="O45:P4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hyperlinks>
    <hyperlink ref="B27:H27" r:id="rId1" display="LE022-1573" xr:uid="{166C8E6F-5689-4CB4-87C7-979C1B63F790}"/>
  </hyperlinks>
  <pageMargins left="0.7" right="0.7" top="0.75" bottom="0.75" header="0.3" footer="0.3"/>
  <pageSetup paperSize="9" orientation="portrait" verticalDpi="0"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715A-0CBB-416F-A8E9-696FBDC201F4}">
  <dimension ref="A1:V131"/>
  <sheetViews>
    <sheetView topLeftCell="A28"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6.1796875" customWidth="1"/>
    <col min="12" max="12" width="16.08984375" bestFit="1" customWidth="1"/>
    <col min="13" max="13" width="10.6328125" bestFit="1" customWidth="1"/>
    <col min="14" max="14" width="21.6328125" bestFit="1" customWidth="1"/>
    <col min="15" max="15" width="16.08984375" bestFit="1" customWidth="1"/>
    <col min="16" max="16" width="18.36328125" bestFit="1" customWidth="1"/>
    <col min="17" max="17" width="14.453125" bestFit="1" customWidth="1"/>
    <col min="18" max="21" width="7.81640625" customWidth="1"/>
    <col min="22" max="22" width="6.453125" customWidth="1"/>
  </cols>
  <sheetData>
    <row r="1" spans="1:9" x14ac:dyDescent="0.4">
      <c r="A1" s="11" t="s">
        <v>7581</v>
      </c>
      <c r="B1" s="375" t="s">
        <v>8122</v>
      </c>
      <c r="C1" s="375"/>
      <c r="D1" s="375"/>
      <c r="E1" s="375"/>
      <c r="F1" s="375"/>
      <c r="G1" s="375"/>
      <c r="H1" s="375"/>
      <c r="I1" s="7"/>
    </row>
    <row r="2" spans="1:9" x14ac:dyDescent="0.4">
      <c r="A2" s="11" t="s">
        <v>7582</v>
      </c>
      <c r="B2" s="375" t="s">
        <v>8123</v>
      </c>
      <c r="C2" s="375"/>
      <c r="D2" s="375"/>
      <c r="E2" s="375"/>
      <c r="F2" s="375"/>
      <c r="G2" s="375"/>
      <c r="H2" s="375"/>
      <c r="I2" s="7"/>
    </row>
    <row r="3" spans="1:9" x14ac:dyDescent="0.4">
      <c r="A3" s="11" t="s">
        <v>7583</v>
      </c>
      <c r="B3" s="375" t="s">
        <v>8124</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MIN(C36:H36)</f>
        <v>45376.572222222225</v>
      </c>
      <c r="C5" s="374"/>
      <c r="D5" s="403" t="s">
        <v>7587</v>
      </c>
      <c r="E5" s="404"/>
      <c r="F5" s="384">
        <f>MAX(C37:H37)</f>
        <v>45383.470138888886</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2" x14ac:dyDescent="0.4">
      <c r="A33" s="8"/>
      <c r="B33" s="218"/>
      <c r="C33" s="218"/>
      <c r="D33" s="218"/>
      <c r="E33" s="218"/>
      <c r="F33" s="218"/>
      <c r="G33" s="218"/>
      <c r="H33" s="218"/>
      <c r="I33" s="218"/>
    </row>
    <row r="34" spans="1:22" x14ac:dyDescent="0.4">
      <c r="A34" s="88"/>
      <c r="B34" s="12"/>
      <c r="C34" s="1" t="s">
        <v>7611</v>
      </c>
      <c r="D34" s="1" t="s">
        <v>7678</v>
      </c>
      <c r="E34" s="1" t="s">
        <v>7679</v>
      </c>
      <c r="F34" s="1" t="s">
        <v>7679</v>
      </c>
      <c r="G34" s="1" t="s">
        <v>7638</v>
      </c>
      <c r="H34" s="1" t="s">
        <v>7674</v>
      </c>
      <c r="I34" s="1" t="s">
        <v>7614</v>
      </c>
      <c r="J34" s="7"/>
    </row>
    <row r="35" spans="1:22" x14ac:dyDescent="0.4">
      <c r="A35" s="83"/>
      <c r="B35" s="12" t="s">
        <v>7977</v>
      </c>
      <c r="C35" s="239" t="s">
        <v>7978</v>
      </c>
      <c r="D35" s="239" t="s">
        <v>7979</v>
      </c>
      <c r="E35" s="239" t="s">
        <v>7980</v>
      </c>
      <c r="F35" s="239" t="s">
        <v>7980</v>
      </c>
      <c r="G35" s="239" t="s">
        <v>7981</v>
      </c>
      <c r="H35" s="239" t="s">
        <v>7982</v>
      </c>
      <c r="I35" s="1"/>
      <c r="J35" s="7"/>
    </row>
    <row r="36" spans="1:22" x14ac:dyDescent="0.4">
      <c r="A36" s="177"/>
      <c r="B36" s="12" t="s">
        <v>7615</v>
      </c>
      <c r="C36" s="191">
        <v>45376.572222222225</v>
      </c>
      <c r="D36" s="191">
        <v>45376.588888888888</v>
      </c>
      <c r="E36" s="191">
        <v>45376.606249999997</v>
      </c>
      <c r="F36" s="191">
        <v>45378.442361111112</v>
      </c>
      <c r="G36" s="191">
        <v>45376.622916666667</v>
      </c>
      <c r="H36" s="191">
        <v>45376.584722222222</v>
      </c>
      <c r="I36" s="1"/>
      <c r="J36" s="7"/>
    </row>
    <row r="37" spans="1:22" x14ac:dyDescent="0.4">
      <c r="A37" s="177"/>
      <c r="B37" s="12" t="s">
        <v>7482</v>
      </c>
      <c r="C37" s="191">
        <v>45382.147222222222</v>
      </c>
      <c r="D37" s="191">
        <v>45383.410416666666</v>
      </c>
      <c r="E37" s="191">
        <v>45377.397222222222</v>
      </c>
      <c r="F37" s="191">
        <v>45383.470138888886</v>
      </c>
      <c r="G37" s="191">
        <v>45381.779861111114</v>
      </c>
      <c r="H37" s="191">
        <v>45383.404861111114</v>
      </c>
      <c r="I37" s="1"/>
      <c r="J37" s="7"/>
    </row>
    <row r="38" spans="1:22" x14ac:dyDescent="0.4">
      <c r="A38" s="177"/>
      <c r="B38" s="12" t="s">
        <v>7458</v>
      </c>
      <c r="C38" s="221">
        <v>350</v>
      </c>
      <c r="D38" s="164">
        <v>97</v>
      </c>
      <c r="E38" s="164">
        <v>34</v>
      </c>
      <c r="F38" s="164">
        <v>220</v>
      </c>
      <c r="G38" s="164">
        <v>13</v>
      </c>
      <c r="H38" s="164">
        <v>98</v>
      </c>
      <c r="I38" s="1">
        <f>SUM(C38:H38)</f>
        <v>812</v>
      </c>
      <c r="J38" s="7"/>
    </row>
    <row r="39" spans="1:22" x14ac:dyDescent="0.4">
      <c r="A39" s="1" t="s">
        <v>7164</v>
      </c>
      <c r="B39" s="12" t="s">
        <v>8128</v>
      </c>
      <c r="C39" s="1">
        <f t="shared" ref="C39:H39" si="0">INT((C37-C36)*24)</f>
        <v>133</v>
      </c>
      <c r="D39" s="1">
        <f t="shared" si="0"/>
        <v>163</v>
      </c>
      <c r="E39" s="1">
        <f>INT((E37-E36)*24)</f>
        <v>18</v>
      </c>
      <c r="F39" s="1">
        <f>INT((F37-F36)*24)</f>
        <v>120</v>
      </c>
      <c r="G39" s="1">
        <f t="shared" si="0"/>
        <v>123</v>
      </c>
      <c r="H39" s="1">
        <f t="shared" si="0"/>
        <v>163</v>
      </c>
      <c r="I39" s="1">
        <f>SUM(C39:H39)</f>
        <v>720</v>
      </c>
      <c r="J39" s="7"/>
      <c r="K39" s="12" t="s">
        <v>8020</v>
      </c>
      <c r="L39" s="1">
        <f>I39</f>
        <v>720</v>
      </c>
    </row>
    <row r="40" spans="1:22" x14ac:dyDescent="0.4">
      <c r="A40" s="379">
        <v>45377</v>
      </c>
      <c r="B40" s="12" t="s">
        <v>7483</v>
      </c>
      <c r="C40" s="1">
        <v>0</v>
      </c>
      <c r="D40" s="1">
        <v>0</v>
      </c>
      <c r="E40" s="1">
        <v>0</v>
      </c>
      <c r="F40" s="1">
        <v>0</v>
      </c>
      <c r="G40" s="1">
        <v>0</v>
      </c>
      <c r="H40" s="1">
        <v>0</v>
      </c>
      <c r="I40" s="1">
        <f t="shared" ref="I40:I54" si="1">SUM(C40:H40)</f>
        <v>0</v>
      </c>
      <c r="J40" s="7"/>
      <c r="K40" s="12" t="s">
        <v>7483</v>
      </c>
      <c r="L40" s="1">
        <f>SUMIF(B:B,K40,I:I)</f>
        <v>0</v>
      </c>
    </row>
    <row r="41" spans="1:22" x14ac:dyDescent="0.4">
      <c r="A41" s="379"/>
      <c r="B41" s="12" t="s">
        <v>7484</v>
      </c>
      <c r="C41" s="1">
        <v>0</v>
      </c>
      <c r="D41" s="1">
        <v>0</v>
      </c>
      <c r="E41" s="1">
        <v>0</v>
      </c>
      <c r="F41" s="1">
        <v>0</v>
      </c>
      <c r="G41" s="1">
        <v>0</v>
      </c>
      <c r="H41" s="1">
        <v>0</v>
      </c>
      <c r="I41" s="1">
        <f t="shared" si="1"/>
        <v>0</v>
      </c>
      <c r="J41" s="7"/>
      <c r="K41" s="12" t="s">
        <v>7484</v>
      </c>
      <c r="L41" s="1">
        <f>SUMIF(B:B,K41,I:I)</f>
        <v>0</v>
      </c>
    </row>
    <row r="42" spans="1:22" x14ac:dyDescent="0.4">
      <c r="A42" s="379"/>
      <c r="B42" s="12" t="s">
        <v>7485</v>
      </c>
      <c r="C42" s="1">
        <v>0</v>
      </c>
      <c r="D42" s="1">
        <v>0</v>
      </c>
      <c r="E42" s="1">
        <v>0</v>
      </c>
      <c r="F42" s="1">
        <v>0</v>
      </c>
      <c r="G42" s="1">
        <v>0</v>
      </c>
      <c r="H42" s="1">
        <v>0</v>
      </c>
      <c r="I42" s="1">
        <f t="shared" si="1"/>
        <v>0</v>
      </c>
      <c r="J42" s="7"/>
      <c r="K42" s="12" t="s">
        <v>7485</v>
      </c>
      <c r="L42" s="1">
        <f>SUMIF(B:B,K42,I:I)</f>
        <v>50</v>
      </c>
    </row>
    <row r="43" spans="1:22" x14ac:dyDescent="0.4">
      <c r="A43" s="379">
        <v>45378</v>
      </c>
      <c r="B43" s="12" t="s">
        <v>7483</v>
      </c>
      <c r="C43" s="1">
        <v>0</v>
      </c>
      <c r="D43" s="1">
        <v>0</v>
      </c>
      <c r="E43" s="1">
        <v>0</v>
      </c>
      <c r="F43" s="1">
        <v>0</v>
      </c>
      <c r="G43" s="1">
        <v>0</v>
      </c>
      <c r="H43" s="1">
        <v>0</v>
      </c>
      <c r="I43" s="1">
        <f t="shared" si="1"/>
        <v>0</v>
      </c>
      <c r="J43" s="7"/>
    </row>
    <row r="44" spans="1:22" x14ac:dyDescent="0.4">
      <c r="A44" s="379"/>
      <c r="B44" s="12" t="s">
        <v>7484</v>
      </c>
      <c r="C44" s="1">
        <v>0</v>
      </c>
      <c r="D44" s="1">
        <v>0</v>
      </c>
      <c r="E44" s="1">
        <v>0</v>
      </c>
      <c r="F44" s="1">
        <v>0</v>
      </c>
      <c r="G44" s="1">
        <v>0</v>
      </c>
      <c r="H44" s="1">
        <v>0</v>
      </c>
      <c r="I44" s="1">
        <f t="shared" si="1"/>
        <v>0</v>
      </c>
      <c r="J44" s="7"/>
    </row>
    <row r="45" spans="1:22" x14ac:dyDescent="0.4">
      <c r="A45" s="379"/>
      <c r="B45" s="12" t="s">
        <v>7485</v>
      </c>
      <c r="C45" s="1">
        <v>0</v>
      </c>
      <c r="D45" s="1">
        <v>0</v>
      </c>
      <c r="E45" s="1">
        <v>0</v>
      </c>
      <c r="F45" s="1">
        <v>0</v>
      </c>
      <c r="G45" s="1">
        <v>0</v>
      </c>
      <c r="H45" s="1">
        <v>0</v>
      </c>
      <c r="I45" s="1">
        <f t="shared" si="1"/>
        <v>0</v>
      </c>
      <c r="J45" s="7"/>
    </row>
    <row r="46" spans="1:22" x14ac:dyDescent="0.4">
      <c r="A46" s="379">
        <v>45379</v>
      </c>
      <c r="B46" s="12" t="s">
        <v>7483</v>
      </c>
      <c r="C46" s="1">
        <v>0</v>
      </c>
      <c r="D46" s="95">
        <v>0</v>
      </c>
      <c r="E46" s="1">
        <v>0</v>
      </c>
      <c r="F46" s="1">
        <v>0</v>
      </c>
      <c r="G46" s="1">
        <v>0</v>
      </c>
      <c r="H46" s="1">
        <v>0</v>
      </c>
      <c r="I46" s="1">
        <f t="shared" si="1"/>
        <v>0</v>
      </c>
      <c r="J46" s="7"/>
      <c r="K46" s="1" t="s">
        <v>7189</v>
      </c>
      <c r="L46" s="372" t="s">
        <v>7611</v>
      </c>
      <c r="M46" s="374"/>
      <c r="N46" s="399" t="s">
        <v>7678</v>
      </c>
      <c r="O46" s="400"/>
      <c r="P46" s="399" t="s">
        <v>7679</v>
      </c>
      <c r="Q46" s="400"/>
      <c r="R46" s="399" t="s">
        <v>7638</v>
      </c>
      <c r="S46" s="400"/>
      <c r="T46" s="399" t="s">
        <v>7673</v>
      </c>
      <c r="U46" s="400"/>
    </row>
    <row r="47" spans="1:22" x14ac:dyDescent="0.4">
      <c r="A47" s="379"/>
      <c r="B47" s="12" t="s">
        <v>7484</v>
      </c>
      <c r="C47" s="1">
        <v>0</v>
      </c>
      <c r="D47" s="95">
        <v>0</v>
      </c>
      <c r="E47" s="95">
        <v>0</v>
      </c>
      <c r="F47" s="95">
        <v>0</v>
      </c>
      <c r="G47" s="95">
        <v>0</v>
      </c>
      <c r="H47" s="95">
        <v>0</v>
      </c>
      <c r="I47" s="1">
        <f t="shared" si="1"/>
        <v>0</v>
      </c>
      <c r="J47" s="7"/>
      <c r="K47" s="95">
        <v>1</v>
      </c>
      <c r="L47" s="251" t="s">
        <v>8125</v>
      </c>
      <c r="M47" s="201" t="s">
        <v>8129</v>
      </c>
      <c r="N47" s="251" t="s">
        <v>8133</v>
      </c>
      <c r="O47" s="255" t="s">
        <v>8195</v>
      </c>
      <c r="P47" s="251" t="s">
        <v>8126</v>
      </c>
      <c r="Q47" s="201" t="s">
        <v>8130</v>
      </c>
      <c r="R47" s="203"/>
      <c r="S47" s="222"/>
      <c r="T47" s="201"/>
      <c r="U47" s="201"/>
      <c r="V47" s="68"/>
    </row>
    <row r="48" spans="1:22" x14ac:dyDescent="0.4">
      <c r="A48" s="379"/>
      <c r="B48" s="12" t="s">
        <v>7485</v>
      </c>
      <c r="C48" s="1">
        <v>1</v>
      </c>
      <c r="D48" s="95">
        <v>0</v>
      </c>
      <c r="E48" s="1">
        <v>0</v>
      </c>
      <c r="F48" s="1">
        <v>2</v>
      </c>
      <c r="G48" s="1">
        <v>0</v>
      </c>
      <c r="H48" s="1">
        <v>0</v>
      </c>
      <c r="I48" s="1">
        <f t="shared" si="1"/>
        <v>3</v>
      </c>
      <c r="J48" s="7"/>
      <c r="K48" s="1">
        <v>2</v>
      </c>
      <c r="L48" s="222"/>
      <c r="M48" s="201"/>
      <c r="N48" s="235" t="s">
        <v>8134</v>
      </c>
      <c r="O48" s="201" t="s">
        <v>8184</v>
      </c>
      <c r="P48" s="251" t="s">
        <v>8127</v>
      </c>
      <c r="Q48" s="201" t="s">
        <v>8129</v>
      </c>
      <c r="R48" s="203"/>
      <c r="S48" s="203"/>
      <c r="T48" s="203"/>
      <c r="U48" s="201"/>
      <c r="V48" s="68"/>
    </row>
    <row r="49" spans="1:22" x14ac:dyDescent="0.4">
      <c r="A49" s="379">
        <v>45380</v>
      </c>
      <c r="B49" s="12" t="s">
        <v>7483</v>
      </c>
      <c r="C49" s="1">
        <v>0</v>
      </c>
      <c r="D49" s="95">
        <v>0</v>
      </c>
      <c r="E49" s="1">
        <v>0</v>
      </c>
      <c r="F49" s="1">
        <v>0</v>
      </c>
      <c r="G49" s="1">
        <v>0</v>
      </c>
      <c r="H49" s="1">
        <v>0</v>
      </c>
      <c r="I49" s="1">
        <f t="shared" si="1"/>
        <v>0</v>
      </c>
      <c r="J49" s="7"/>
      <c r="K49" s="95">
        <v>3</v>
      </c>
      <c r="L49" s="240"/>
      <c r="M49" s="201"/>
      <c r="N49" s="203" t="s">
        <v>8135</v>
      </c>
      <c r="O49" s="201" t="s">
        <v>8184</v>
      </c>
      <c r="P49" s="251" t="s">
        <v>8131</v>
      </c>
      <c r="Q49" s="201" t="s">
        <v>8132</v>
      </c>
      <c r="R49" s="222"/>
      <c r="S49" s="222"/>
      <c r="T49" s="222"/>
      <c r="U49" s="222"/>
      <c r="V49" s="68"/>
    </row>
    <row r="50" spans="1:22" x14ac:dyDescent="0.4">
      <c r="A50" s="379"/>
      <c r="B50" s="12" t="s">
        <v>7484</v>
      </c>
      <c r="C50" s="1">
        <v>0</v>
      </c>
      <c r="D50" s="95">
        <v>0</v>
      </c>
      <c r="E50" s="95">
        <v>0</v>
      </c>
      <c r="F50" s="95">
        <v>0</v>
      </c>
      <c r="G50" s="95">
        <v>0</v>
      </c>
      <c r="H50" s="1">
        <v>0</v>
      </c>
      <c r="I50" s="1">
        <f t="shared" si="1"/>
        <v>0</v>
      </c>
      <c r="J50" s="7"/>
      <c r="K50" s="1">
        <v>4</v>
      </c>
      <c r="L50" s="203"/>
      <c r="M50" s="201"/>
      <c r="N50" s="203" t="s">
        <v>8136</v>
      </c>
      <c r="O50" s="201" t="s">
        <v>8184</v>
      </c>
      <c r="P50" s="251" t="s">
        <v>8177</v>
      </c>
      <c r="Q50" s="224" t="s">
        <v>8060</v>
      </c>
      <c r="R50" s="201"/>
      <c r="S50" s="201"/>
      <c r="T50" s="201"/>
      <c r="U50" s="201"/>
      <c r="V50" s="68"/>
    </row>
    <row r="51" spans="1:22" x14ac:dyDescent="0.4">
      <c r="A51" s="379"/>
      <c r="B51" s="12" t="s">
        <v>7485</v>
      </c>
      <c r="C51" s="1">
        <v>0</v>
      </c>
      <c r="D51" s="95">
        <v>0</v>
      </c>
      <c r="E51" s="1">
        <v>0</v>
      </c>
      <c r="F51" s="1">
        <v>1</v>
      </c>
      <c r="G51" s="1">
        <v>0</v>
      </c>
      <c r="H51" s="1">
        <v>0</v>
      </c>
      <c r="I51" s="1">
        <f t="shared" si="1"/>
        <v>1</v>
      </c>
      <c r="J51" s="7"/>
      <c r="K51" s="95">
        <v>5</v>
      </c>
      <c r="L51" s="203"/>
      <c r="M51" s="201"/>
      <c r="N51" s="203" t="s">
        <v>8137</v>
      </c>
      <c r="O51" s="201" t="s">
        <v>8184</v>
      </c>
      <c r="P51" s="251" t="s">
        <v>8178</v>
      </c>
      <c r="Q51" s="234" t="s">
        <v>8185</v>
      </c>
      <c r="R51" s="201"/>
      <c r="S51" s="201"/>
      <c r="T51" s="201"/>
      <c r="U51" s="201"/>
      <c r="V51" s="68"/>
    </row>
    <row r="52" spans="1:22" x14ac:dyDescent="0.4">
      <c r="A52" s="379">
        <v>45383</v>
      </c>
      <c r="B52" s="12" t="s">
        <v>7483</v>
      </c>
      <c r="C52" s="1">
        <v>0</v>
      </c>
      <c r="D52" s="95">
        <v>0</v>
      </c>
      <c r="E52" s="1">
        <v>0</v>
      </c>
      <c r="F52" s="1">
        <v>0</v>
      </c>
      <c r="G52" s="1">
        <v>0</v>
      </c>
      <c r="H52" s="1">
        <v>0</v>
      </c>
      <c r="I52" s="1">
        <f t="shared" si="1"/>
        <v>0</v>
      </c>
      <c r="J52" s="7"/>
      <c r="K52" s="1">
        <v>6</v>
      </c>
      <c r="L52" s="203"/>
      <c r="M52" s="201"/>
      <c r="N52" s="203" t="s">
        <v>8138</v>
      </c>
      <c r="O52" s="201" t="s">
        <v>8184</v>
      </c>
      <c r="P52" s="203"/>
      <c r="Q52" s="201"/>
      <c r="R52" s="201"/>
      <c r="S52" s="201"/>
      <c r="T52" s="201"/>
      <c r="U52" s="201"/>
      <c r="V52" s="68"/>
    </row>
    <row r="53" spans="1:22" x14ac:dyDescent="0.4">
      <c r="A53" s="379"/>
      <c r="B53" s="12" t="s">
        <v>7484</v>
      </c>
      <c r="C53" s="1">
        <v>0</v>
      </c>
      <c r="D53" s="95">
        <v>0</v>
      </c>
      <c r="E53" s="1">
        <v>0</v>
      </c>
      <c r="F53" s="1">
        <v>0</v>
      </c>
      <c r="G53" s="95">
        <v>0</v>
      </c>
      <c r="H53" s="95">
        <v>0</v>
      </c>
      <c r="I53" s="1">
        <f>SUM(C53:H53)</f>
        <v>0</v>
      </c>
      <c r="J53" s="7"/>
      <c r="K53" s="95">
        <v>7</v>
      </c>
      <c r="L53" s="203"/>
      <c r="M53" s="201"/>
      <c r="N53" s="203" t="s">
        <v>8139</v>
      </c>
      <c r="O53" s="201" t="s">
        <v>8184</v>
      </c>
      <c r="P53" s="203"/>
      <c r="Q53" s="201"/>
      <c r="R53" s="201"/>
      <c r="S53" s="201"/>
      <c r="T53" s="201"/>
      <c r="U53" s="201"/>
      <c r="V53" s="68"/>
    </row>
    <row r="54" spans="1:22" x14ac:dyDescent="0.4">
      <c r="A54" s="379"/>
      <c r="B54" s="12" t="s">
        <v>7485</v>
      </c>
      <c r="C54" s="1">
        <v>0</v>
      </c>
      <c r="D54" s="95">
        <v>44</v>
      </c>
      <c r="E54" s="1">
        <v>0</v>
      </c>
      <c r="F54" s="1">
        <v>2</v>
      </c>
      <c r="G54" s="1">
        <v>0</v>
      </c>
      <c r="H54" s="1">
        <v>0</v>
      </c>
      <c r="I54" s="1">
        <f t="shared" si="1"/>
        <v>46</v>
      </c>
      <c r="J54" s="7"/>
      <c r="K54" s="1">
        <v>8</v>
      </c>
      <c r="L54" s="201"/>
      <c r="M54" s="201"/>
      <c r="N54" s="235" t="s">
        <v>8163</v>
      </c>
      <c r="O54" s="201" t="s">
        <v>8184</v>
      </c>
      <c r="P54" s="203"/>
      <c r="Q54" s="201"/>
      <c r="R54" s="201"/>
      <c r="S54" s="201"/>
      <c r="T54" s="201"/>
      <c r="U54" s="201"/>
      <c r="V54" s="68"/>
    </row>
    <row r="55" spans="1:22" x14ac:dyDescent="0.4">
      <c r="A55" s="227"/>
      <c r="C55" s="7"/>
      <c r="D55" s="228"/>
      <c r="E55" s="7"/>
      <c r="F55" s="7"/>
      <c r="G55" s="7"/>
      <c r="H55" s="7"/>
      <c r="I55" s="7"/>
      <c r="J55" s="7"/>
      <c r="K55" s="95">
        <v>9</v>
      </c>
      <c r="L55" s="201"/>
      <c r="M55" s="201"/>
      <c r="N55" s="203" t="s">
        <v>8162</v>
      </c>
      <c r="O55" s="201" t="s">
        <v>8184</v>
      </c>
      <c r="P55" s="201"/>
      <c r="Q55" s="201"/>
      <c r="R55" s="201"/>
      <c r="S55" s="201"/>
      <c r="T55" s="201"/>
      <c r="U55" s="201"/>
    </row>
    <row r="56" spans="1:22" x14ac:dyDescent="0.4">
      <c r="A56" s="227"/>
      <c r="C56" s="7"/>
      <c r="D56" s="228"/>
      <c r="E56" s="7"/>
      <c r="F56" s="7"/>
      <c r="G56" s="7"/>
      <c r="H56" s="7"/>
      <c r="I56" s="7"/>
      <c r="J56" s="7"/>
      <c r="K56" s="1">
        <v>10</v>
      </c>
      <c r="L56" s="201"/>
      <c r="M56" s="201"/>
      <c r="N56" s="203" t="s">
        <v>8161</v>
      </c>
      <c r="O56" s="201" t="s">
        <v>8184</v>
      </c>
      <c r="P56" s="201"/>
      <c r="Q56" s="201"/>
      <c r="R56" s="201"/>
      <c r="S56" s="201"/>
      <c r="T56" s="201"/>
      <c r="U56" s="201"/>
    </row>
    <row r="57" spans="1:22" x14ac:dyDescent="0.4">
      <c r="A57" s="227"/>
      <c r="C57" s="7"/>
      <c r="D57" s="228"/>
      <c r="E57" s="7"/>
      <c r="F57" s="7"/>
      <c r="G57" s="7"/>
      <c r="H57" s="7"/>
      <c r="I57" s="7"/>
      <c r="J57" s="7"/>
      <c r="K57" s="1">
        <v>11</v>
      </c>
      <c r="L57" s="201"/>
      <c r="M57" s="201"/>
      <c r="N57" s="203" t="s">
        <v>8160</v>
      </c>
      <c r="O57" s="201" t="s">
        <v>8184</v>
      </c>
      <c r="P57" s="201"/>
      <c r="Q57" s="201"/>
      <c r="R57" s="201"/>
      <c r="S57" s="201"/>
      <c r="T57" s="201"/>
      <c r="U57" s="201"/>
    </row>
    <row r="58" spans="1:22" x14ac:dyDescent="0.4">
      <c r="A58" s="227"/>
      <c r="C58" s="7"/>
      <c r="D58" s="228"/>
      <c r="E58" s="7"/>
      <c r="F58" s="7"/>
      <c r="G58" s="7"/>
      <c r="H58" s="7"/>
      <c r="I58" s="7"/>
      <c r="J58" s="7"/>
      <c r="K58" s="1">
        <v>12</v>
      </c>
      <c r="L58" s="201"/>
      <c r="M58" s="201"/>
      <c r="N58" s="203" t="s">
        <v>8159</v>
      </c>
      <c r="O58" s="201" t="s">
        <v>8184</v>
      </c>
      <c r="P58" s="201"/>
      <c r="Q58" s="201"/>
      <c r="R58" s="201"/>
      <c r="S58" s="201"/>
      <c r="T58" s="201"/>
      <c r="U58" s="201"/>
    </row>
    <row r="59" spans="1:22" x14ac:dyDescent="0.4">
      <c r="A59" s="227"/>
      <c r="C59" s="7"/>
      <c r="D59" s="228"/>
      <c r="E59" s="7"/>
      <c r="F59" s="7"/>
      <c r="G59" s="7"/>
      <c r="H59" s="7"/>
      <c r="I59" s="7"/>
      <c r="J59" s="7"/>
      <c r="K59" s="1">
        <v>13</v>
      </c>
      <c r="L59" s="201"/>
      <c r="M59" s="201"/>
      <c r="N59" s="203" t="s">
        <v>8158</v>
      </c>
      <c r="O59" s="201" t="s">
        <v>8184</v>
      </c>
      <c r="P59" s="201"/>
      <c r="Q59" s="201"/>
      <c r="R59" s="201"/>
      <c r="S59" s="201"/>
      <c r="T59" s="201"/>
      <c r="U59" s="201"/>
    </row>
    <row r="60" spans="1:22" x14ac:dyDescent="0.4">
      <c r="A60" s="227"/>
      <c r="C60" s="7"/>
      <c r="D60" s="228"/>
      <c r="E60" s="7"/>
      <c r="F60" s="7"/>
      <c r="G60" s="7"/>
      <c r="H60" s="7"/>
      <c r="I60" s="7"/>
      <c r="K60" s="1">
        <v>14</v>
      </c>
      <c r="L60" s="201"/>
      <c r="M60" s="201"/>
      <c r="N60" s="235" t="s">
        <v>8153</v>
      </c>
      <c r="O60" s="201" t="s">
        <v>8184</v>
      </c>
      <c r="P60" s="201"/>
      <c r="Q60" s="201"/>
      <c r="R60" s="201"/>
      <c r="S60" s="201"/>
      <c r="T60" s="201"/>
      <c r="U60" s="201"/>
    </row>
    <row r="61" spans="1:22" x14ac:dyDescent="0.4">
      <c r="A61" s="227"/>
      <c r="C61" s="7"/>
      <c r="D61" s="228"/>
      <c r="E61" s="7"/>
      <c r="F61" s="7"/>
      <c r="G61" s="7"/>
      <c r="H61" s="7"/>
      <c r="I61" s="7"/>
      <c r="K61" s="1">
        <v>15</v>
      </c>
      <c r="L61" s="201"/>
      <c r="M61" s="201"/>
      <c r="N61" s="203" t="s">
        <v>8154</v>
      </c>
      <c r="O61" s="201" t="s">
        <v>8184</v>
      </c>
      <c r="P61" s="201"/>
      <c r="Q61" s="201"/>
      <c r="R61" s="201"/>
      <c r="S61" s="201"/>
      <c r="T61" s="201"/>
      <c r="U61" s="201"/>
    </row>
    <row r="62" spans="1:22" x14ac:dyDescent="0.4">
      <c r="A62" s="227"/>
      <c r="C62" s="7"/>
      <c r="D62" s="228"/>
      <c r="E62" s="7"/>
      <c r="F62" s="7"/>
      <c r="G62" s="7"/>
      <c r="H62" s="7"/>
      <c r="I62" s="7"/>
      <c r="K62" s="1">
        <v>16</v>
      </c>
      <c r="L62" s="201"/>
      <c r="M62" s="201"/>
      <c r="N62" s="203" t="s">
        <v>8155</v>
      </c>
      <c r="O62" s="201" t="s">
        <v>8184</v>
      </c>
      <c r="P62" s="201"/>
      <c r="Q62" s="201"/>
      <c r="R62" s="201"/>
      <c r="S62" s="201"/>
      <c r="T62" s="201"/>
      <c r="U62" s="201"/>
    </row>
    <row r="63" spans="1:22" x14ac:dyDescent="0.4">
      <c r="A63" s="227"/>
      <c r="C63" s="7"/>
      <c r="D63" s="228"/>
      <c r="E63" s="7"/>
      <c r="F63" s="7"/>
      <c r="G63" s="7"/>
      <c r="H63" s="7"/>
      <c r="I63" s="7"/>
      <c r="K63" s="1">
        <v>17</v>
      </c>
      <c r="L63" s="201"/>
      <c r="M63" s="201"/>
      <c r="N63" s="203" t="s">
        <v>8156</v>
      </c>
      <c r="O63" s="201" t="s">
        <v>8184</v>
      </c>
      <c r="P63" s="201"/>
      <c r="Q63" s="201"/>
      <c r="R63" s="201"/>
      <c r="S63" s="201"/>
      <c r="T63" s="201"/>
      <c r="U63" s="201"/>
    </row>
    <row r="64" spans="1:22" x14ac:dyDescent="0.4">
      <c r="A64" s="227"/>
      <c r="C64" s="7"/>
      <c r="D64" s="228"/>
      <c r="E64" s="7"/>
      <c r="F64" s="7"/>
      <c r="G64" s="7"/>
      <c r="H64" s="7"/>
      <c r="I64" s="7"/>
      <c r="K64" s="1">
        <v>18</v>
      </c>
      <c r="L64" s="201"/>
      <c r="M64" s="201"/>
      <c r="N64" s="203" t="s">
        <v>8157</v>
      </c>
      <c r="O64" s="201" t="s">
        <v>8184</v>
      </c>
      <c r="P64" s="201"/>
      <c r="Q64" s="201"/>
      <c r="R64" s="201"/>
      <c r="S64" s="201"/>
      <c r="T64" s="201"/>
      <c r="U64" s="201"/>
    </row>
    <row r="65" spans="2:21" x14ac:dyDescent="0.4">
      <c r="K65" s="1">
        <v>19</v>
      </c>
      <c r="L65" s="201"/>
      <c r="M65" s="201"/>
      <c r="N65" s="203" t="s">
        <v>8152</v>
      </c>
      <c r="O65" s="201" t="s">
        <v>8184</v>
      </c>
      <c r="P65" s="201"/>
      <c r="Q65" s="201"/>
      <c r="R65" s="201"/>
      <c r="S65" s="201"/>
      <c r="T65" s="201"/>
      <c r="U65" s="201"/>
    </row>
    <row r="66" spans="2:21" x14ac:dyDescent="0.4">
      <c r="B66" s="249"/>
      <c r="K66" s="1">
        <v>20</v>
      </c>
      <c r="L66" s="201"/>
      <c r="M66" s="201"/>
      <c r="N66" s="235" t="s">
        <v>8147</v>
      </c>
      <c r="O66" s="201" t="s">
        <v>8184</v>
      </c>
      <c r="P66" s="201"/>
      <c r="Q66" s="201"/>
      <c r="R66" s="201"/>
      <c r="S66" s="201"/>
      <c r="T66" s="201"/>
      <c r="U66" s="201"/>
    </row>
    <row r="67" spans="2:21" x14ac:dyDescent="0.4">
      <c r="B67" s="250"/>
      <c r="K67" s="1">
        <v>21</v>
      </c>
      <c r="L67" s="201"/>
      <c r="M67" s="201"/>
      <c r="N67" s="203" t="s">
        <v>8148</v>
      </c>
      <c r="O67" s="201" t="s">
        <v>8184</v>
      </c>
      <c r="P67" s="201"/>
      <c r="Q67" s="201"/>
      <c r="R67" s="201"/>
      <c r="S67" s="201"/>
      <c r="T67" s="201"/>
      <c r="U67" s="201"/>
    </row>
    <row r="68" spans="2:21" x14ac:dyDescent="0.4">
      <c r="B68" s="249"/>
      <c r="K68" s="1">
        <v>22</v>
      </c>
      <c r="L68" s="201"/>
      <c r="M68" s="201"/>
      <c r="N68" s="203" t="s">
        <v>8149</v>
      </c>
      <c r="O68" s="201" t="s">
        <v>8184</v>
      </c>
      <c r="P68" s="201"/>
      <c r="Q68" s="201"/>
      <c r="R68" s="201"/>
      <c r="S68" s="201"/>
      <c r="T68" s="201"/>
      <c r="U68" s="201"/>
    </row>
    <row r="69" spans="2:21" x14ac:dyDescent="0.4">
      <c r="K69" s="1">
        <v>23</v>
      </c>
      <c r="L69" s="201"/>
      <c r="M69" s="201"/>
      <c r="N69" s="203" t="s">
        <v>8150</v>
      </c>
      <c r="O69" s="201" t="s">
        <v>8184</v>
      </c>
      <c r="P69" s="201"/>
      <c r="Q69" s="201"/>
      <c r="R69" s="201"/>
      <c r="S69" s="201"/>
      <c r="T69" s="201"/>
      <c r="U69" s="201"/>
    </row>
    <row r="70" spans="2:21" x14ac:dyDescent="0.4">
      <c r="K70" s="1">
        <v>24</v>
      </c>
      <c r="L70" s="201"/>
      <c r="M70" s="201"/>
      <c r="N70" s="203" t="s">
        <v>8151</v>
      </c>
      <c r="O70" s="201" t="s">
        <v>8184</v>
      </c>
      <c r="P70" s="201"/>
      <c r="Q70" s="201"/>
      <c r="R70" s="201"/>
      <c r="S70" s="201"/>
      <c r="T70" s="201"/>
      <c r="U70" s="201"/>
    </row>
    <row r="71" spans="2:21" x14ac:dyDescent="0.4">
      <c r="K71" s="1">
        <v>25</v>
      </c>
      <c r="L71" s="201"/>
      <c r="M71" s="201"/>
      <c r="N71" s="203" t="s">
        <v>8146</v>
      </c>
      <c r="O71" s="201" t="s">
        <v>8184</v>
      </c>
      <c r="P71" s="201"/>
      <c r="Q71" s="201"/>
      <c r="R71" s="201"/>
      <c r="S71" s="201"/>
      <c r="T71" s="201"/>
      <c r="U71" s="201"/>
    </row>
    <row r="72" spans="2:21" x14ac:dyDescent="0.4">
      <c r="K72" s="1">
        <v>26</v>
      </c>
      <c r="L72" s="201"/>
      <c r="M72" s="201"/>
      <c r="N72" s="235" t="s">
        <v>8140</v>
      </c>
      <c r="O72" s="201" t="s">
        <v>8184</v>
      </c>
      <c r="P72" s="201"/>
      <c r="Q72" s="201"/>
      <c r="R72" s="201"/>
      <c r="S72" s="201"/>
      <c r="T72" s="201"/>
      <c r="U72" s="201"/>
    </row>
    <row r="73" spans="2:21" x14ac:dyDescent="0.4">
      <c r="K73" s="1">
        <v>27</v>
      </c>
      <c r="L73" s="201"/>
      <c r="M73" s="201"/>
      <c r="N73" s="203" t="s">
        <v>8141</v>
      </c>
      <c r="O73" s="201" t="s">
        <v>8184</v>
      </c>
      <c r="P73" s="201"/>
      <c r="Q73" s="201"/>
      <c r="R73" s="201"/>
      <c r="S73" s="201"/>
      <c r="T73" s="201"/>
      <c r="U73" s="201"/>
    </row>
    <row r="74" spans="2:21" x14ac:dyDescent="0.4">
      <c r="K74" s="1">
        <v>28</v>
      </c>
      <c r="L74" s="201"/>
      <c r="M74" s="201"/>
      <c r="N74" s="203" t="s">
        <v>8142</v>
      </c>
      <c r="O74" s="201" t="s">
        <v>8184</v>
      </c>
      <c r="P74" s="201"/>
      <c r="Q74" s="201"/>
      <c r="R74" s="201"/>
      <c r="S74" s="201"/>
      <c r="T74" s="201"/>
      <c r="U74" s="201"/>
    </row>
    <row r="75" spans="2:21" x14ac:dyDescent="0.4">
      <c r="K75" s="1">
        <v>29</v>
      </c>
      <c r="L75" s="201"/>
      <c r="M75" s="201"/>
      <c r="N75" s="203" t="s">
        <v>8143</v>
      </c>
      <c r="O75" s="201" t="s">
        <v>8184</v>
      </c>
      <c r="P75" s="201"/>
      <c r="Q75" s="201"/>
      <c r="R75" s="201"/>
      <c r="S75" s="201"/>
      <c r="T75" s="201"/>
      <c r="U75" s="201"/>
    </row>
    <row r="76" spans="2:21" x14ac:dyDescent="0.4">
      <c r="K76" s="1">
        <v>30</v>
      </c>
      <c r="L76" s="201"/>
      <c r="M76" s="201"/>
      <c r="N76" s="203" t="s">
        <v>8144</v>
      </c>
      <c r="O76" s="201" t="s">
        <v>8184</v>
      </c>
      <c r="P76" s="201"/>
      <c r="Q76" s="201"/>
      <c r="R76" s="201"/>
      <c r="S76" s="201"/>
      <c r="T76" s="201"/>
      <c r="U76" s="201"/>
    </row>
    <row r="77" spans="2:21" x14ac:dyDescent="0.4">
      <c r="K77" s="1">
        <v>31</v>
      </c>
      <c r="L77" s="201"/>
      <c r="M77" s="201"/>
      <c r="N77" s="203" t="s">
        <v>8145</v>
      </c>
      <c r="O77" s="201" t="s">
        <v>8184</v>
      </c>
      <c r="P77" s="201"/>
      <c r="Q77" s="201"/>
      <c r="R77" s="201"/>
      <c r="S77" s="201"/>
      <c r="T77" s="201"/>
      <c r="U77" s="201"/>
    </row>
    <row r="78" spans="2:21" x14ac:dyDescent="0.4">
      <c r="K78" s="1">
        <v>32</v>
      </c>
      <c r="L78" s="201"/>
      <c r="M78" s="201"/>
      <c r="N78" s="235" t="s">
        <v>8165</v>
      </c>
      <c r="O78" s="201" t="s">
        <v>8184</v>
      </c>
      <c r="P78" s="201"/>
      <c r="Q78" s="201"/>
      <c r="R78" s="201"/>
      <c r="S78" s="201"/>
      <c r="T78" s="201"/>
      <c r="U78" s="201"/>
    </row>
    <row r="79" spans="2:21" x14ac:dyDescent="0.4">
      <c r="K79" s="1">
        <v>33</v>
      </c>
      <c r="L79" s="201"/>
      <c r="M79" s="201"/>
      <c r="N79" s="203" t="s">
        <v>8166</v>
      </c>
      <c r="O79" s="201" t="s">
        <v>8184</v>
      </c>
      <c r="P79" s="201"/>
      <c r="Q79" s="201"/>
      <c r="R79" s="201"/>
      <c r="S79" s="201"/>
      <c r="T79" s="201"/>
      <c r="U79" s="201"/>
    </row>
    <row r="80" spans="2:21" x14ac:dyDescent="0.4">
      <c r="K80" s="1">
        <v>34</v>
      </c>
      <c r="L80" s="201"/>
      <c r="M80" s="201"/>
      <c r="N80" s="203" t="s">
        <v>8167</v>
      </c>
      <c r="O80" s="201" t="s">
        <v>8184</v>
      </c>
      <c r="P80" s="201"/>
      <c r="Q80" s="201"/>
      <c r="R80" s="201"/>
      <c r="S80" s="201"/>
      <c r="T80" s="201"/>
      <c r="U80" s="201"/>
    </row>
    <row r="81" spans="1:21" x14ac:dyDescent="0.4">
      <c r="K81" s="1">
        <v>35</v>
      </c>
      <c r="L81" s="201"/>
      <c r="M81" s="201"/>
      <c r="N81" s="203" t="s">
        <v>8168</v>
      </c>
      <c r="O81" s="201" t="s">
        <v>8184</v>
      </c>
      <c r="P81" s="201"/>
      <c r="Q81" s="201"/>
      <c r="R81" s="201"/>
      <c r="S81" s="201"/>
      <c r="T81" s="201"/>
      <c r="U81" s="201"/>
    </row>
    <row r="82" spans="1:21" x14ac:dyDescent="0.4">
      <c r="K82" s="1">
        <v>36</v>
      </c>
      <c r="L82" s="201"/>
      <c r="M82" s="201"/>
      <c r="N82" s="203" t="s">
        <v>8169</v>
      </c>
      <c r="O82" s="201" t="s">
        <v>8184</v>
      </c>
      <c r="P82" s="201"/>
      <c r="Q82" s="201"/>
      <c r="R82" s="201"/>
      <c r="S82" s="201"/>
      <c r="T82" s="201"/>
      <c r="U82" s="201"/>
    </row>
    <row r="83" spans="1:21" x14ac:dyDescent="0.4">
      <c r="K83" s="1">
        <v>37</v>
      </c>
      <c r="L83" s="201"/>
      <c r="M83" s="201"/>
      <c r="N83" s="203" t="s">
        <v>8170</v>
      </c>
      <c r="O83" s="201" t="s">
        <v>8184</v>
      </c>
      <c r="P83" s="201"/>
      <c r="Q83" s="201"/>
      <c r="R83" s="201"/>
      <c r="S83" s="201"/>
      <c r="T83" s="201"/>
      <c r="U83" s="201"/>
    </row>
    <row r="84" spans="1:21" x14ac:dyDescent="0.4">
      <c r="K84" s="1">
        <v>38</v>
      </c>
      <c r="L84" s="201"/>
      <c r="M84" s="201"/>
      <c r="N84" s="235" t="s">
        <v>8171</v>
      </c>
      <c r="O84" s="201" t="s">
        <v>8184</v>
      </c>
      <c r="P84" s="201"/>
      <c r="Q84" s="201"/>
      <c r="R84" s="201"/>
      <c r="S84" s="201"/>
      <c r="T84" s="201"/>
      <c r="U84" s="201"/>
    </row>
    <row r="85" spans="1:21" x14ac:dyDescent="0.4">
      <c r="K85" s="1">
        <v>39</v>
      </c>
      <c r="L85" s="201"/>
      <c r="M85" s="201"/>
      <c r="N85" s="203" t="s">
        <v>8172</v>
      </c>
      <c r="O85" s="201" t="s">
        <v>8184</v>
      </c>
      <c r="P85" s="201"/>
      <c r="Q85" s="201"/>
      <c r="R85" s="201"/>
      <c r="S85" s="201"/>
      <c r="T85" s="201"/>
      <c r="U85" s="201"/>
    </row>
    <row r="86" spans="1:21" x14ac:dyDescent="0.4">
      <c r="K86" s="1">
        <v>40</v>
      </c>
      <c r="L86" s="201"/>
      <c r="M86" s="201"/>
      <c r="N86" s="203" t="s">
        <v>8173</v>
      </c>
      <c r="O86" s="201" t="s">
        <v>8184</v>
      </c>
      <c r="P86" s="201"/>
      <c r="Q86" s="201"/>
      <c r="R86" s="201"/>
      <c r="S86" s="201"/>
      <c r="T86" s="201"/>
      <c r="U86" s="201"/>
    </row>
    <row r="87" spans="1:21" x14ac:dyDescent="0.4">
      <c r="K87" s="1">
        <v>41</v>
      </c>
      <c r="L87" s="201"/>
      <c r="M87" s="201"/>
      <c r="N87" s="203" t="s">
        <v>8174</v>
      </c>
      <c r="O87" s="201" t="s">
        <v>8184</v>
      </c>
      <c r="P87" s="201"/>
      <c r="Q87" s="201"/>
      <c r="R87" s="201"/>
      <c r="S87" s="201"/>
      <c r="T87" s="201"/>
      <c r="U87" s="201"/>
    </row>
    <row r="88" spans="1:21" x14ac:dyDescent="0.4">
      <c r="K88" s="1">
        <v>42</v>
      </c>
      <c r="L88" s="201"/>
      <c r="M88" s="201"/>
      <c r="N88" s="203" t="s">
        <v>8175</v>
      </c>
      <c r="O88" s="201" t="s">
        <v>8184</v>
      </c>
      <c r="P88" s="201"/>
      <c r="Q88" s="201"/>
      <c r="R88" s="201"/>
      <c r="S88" s="201"/>
      <c r="T88" s="201"/>
      <c r="U88" s="201"/>
    </row>
    <row r="89" spans="1:21" x14ac:dyDescent="0.4">
      <c r="K89" s="1">
        <v>43</v>
      </c>
      <c r="L89" s="201"/>
      <c r="M89" s="201"/>
      <c r="N89" s="203" t="s">
        <v>8176</v>
      </c>
      <c r="O89" s="201" t="s">
        <v>8184</v>
      </c>
      <c r="P89" s="201"/>
      <c r="Q89" s="201"/>
      <c r="R89" s="201"/>
      <c r="S89" s="201"/>
      <c r="T89" s="201"/>
      <c r="U89" s="201"/>
    </row>
    <row r="90" spans="1:21" x14ac:dyDescent="0.4">
      <c r="K90" s="1">
        <v>44</v>
      </c>
      <c r="L90" s="201"/>
      <c r="M90" s="201"/>
      <c r="N90" s="235" t="s">
        <v>8179</v>
      </c>
      <c r="O90" s="234" t="s">
        <v>8183</v>
      </c>
      <c r="P90" s="201"/>
      <c r="Q90" s="201"/>
      <c r="R90" s="201"/>
      <c r="S90" s="201"/>
      <c r="T90" s="201"/>
      <c r="U90" s="201"/>
    </row>
    <row r="91" spans="1:21" x14ac:dyDescent="0.4">
      <c r="K91" s="95"/>
      <c r="L91" s="201"/>
      <c r="M91" s="201"/>
      <c r="N91" s="201"/>
      <c r="O91" s="235"/>
      <c r="P91" s="201"/>
      <c r="Q91" s="201"/>
      <c r="R91" s="201"/>
      <c r="S91" s="201"/>
      <c r="T91" s="201"/>
      <c r="U91" s="201"/>
    </row>
    <row r="92" spans="1:21" x14ac:dyDescent="0.4">
      <c r="K92" s="229"/>
      <c r="L92" s="229"/>
      <c r="M92" s="229"/>
      <c r="N92" s="229"/>
      <c r="O92" s="229"/>
      <c r="P92" s="229"/>
      <c r="Q92" s="229"/>
      <c r="R92" s="229"/>
      <c r="S92" s="229"/>
    </row>
    <row r="93" spans="1:21" x14ac:dyDescent="0.4">
      <c r="A93" s="12" t="s">
        <v>7654</v>
      </c>
      <c r="B93" s="219">
        <v>45381.775694444441</v>
      </c>
      <c r="K93" s="12" t="s">
        <v>8194</v>
      </c>
      <c r="L93" s="71">
        <f t="shared" ref="L93:L131" si="2">COUNTIF($K$47:$U$91,K93)</f>
        <v>1</v>
      </c>
      <c r="M93" s="229"/>
      <c r="N93" s="229"/>
      <c r="O93" s="229"/>
      <c r="P93" s="229"/>
      <c r="Q93" s="229"/>
      <c r="R93" s="229"/>
      <c r="S93" s="229"/>
    </row>
    <row r="94" spans="1:21" x14ac:dyDescent="0.4">
      <c r="A94" s="12" t="s">
        <v>7655</v>
      </c>
      <c r="B94" s="220">
        <v>6.7361111111111108E-2</v>
      </c>
      <c r="K94" s="12" t="s">
        <v>8197</v>
      </c>
      <c r="L94" s="71">
        <f t="shared" si="2"/>
        <v>1</v>
      </c>
      <c r="M94" s="229"/>
      <c r="N94" s="229"/>
      <c r="O94" s="229"/>
      <c r="P94" s="229"/>
      <c r="Q94" s="229"/>
      <c r="R94" s="229"/>
      <c r="S94" s="229"/>
    </row>
    <row r="95" spans="1:21" x14ac:dyDescent="0.4">
      <c r="A95" s="12" t="s">
        <v>7656</v>
      </c>
      <c r="B95" s="219">
        <f>B93-B94</f>
        <v>45381.708333333328</v>
      </c>
      <c r="K95" s="12" t="s">
        <v>8198</v>
      </c>
      <c r="L95" s="71">
        <f t="shared" si="2"/>
        <v>42</v>
      </c>
      <c r="M95" s="230"/>
      <c r="N95" s="230"/>
      <c r="O95" s="229"/>
      <c r="P95" s="229"/>
      <c r="Q95" s="229"/>
      <c r="R95" s="229"/>
      <c r="S95" s="229"/>
    </row>
    <row r="96" spans="1:21" x14ac:dyDescent="0.4">
      <c r="K96" s="12" t="s">
        <v>8199</v>
      </c>
      <c r="L96" s="71">
        <f t="shared" si="2"/>
        <v>1</v>
      </c>
      <c r="M96" s="229"/>
      <c r="N96" s="229"/>
      <c r="O96" s="229"/>
      <c r="P96" s="229"/>
      <c r="Q96" s="229"/>
      <c r="R96" s="229"/>
      <c r="S96" s="229"/>
    </row>
    <row r="97" spans="11:13" x14ac:dyDescent="0.4">
      <c r="K97" s="12" t="s">
        <v>8200</v>
      </c>
      <c r="L97" s="71">
        <f t="shared" si="2"/>
        <v>1</v>
      </c>
    </row>
    <row r="98" spans="11:13" x14ac:dyDescent="0.4">
      <c r="K98" s="12" t="s">
        <v>8090</v>
      </c>
      <c r="L98" s="71">
        <f t="shared" si="2"/>
        <v>0</v>
      </c>
    </row>
    <row r="99" spans="11:13" x14ac:dyDescent="0.4">
      <c r="K99" s="12" t="s">
        <v>8061</v>
      </c>
      <c r="L99" s="71">
        <f t="shared" si="2"/>
        <v>0</v>
      </c>
    </row>
    <row r="100" spans="11:13" x14ac:dyDescent="0.4">
      <c r="K100" s="12" t="s">
        <v>8059</v>
      </c>
      <c r="L100" s="71">
        <f t="shared" si="2"/>
        <v>3</v>
      </c>
    </row>
    <row r="101" spans="11:13" x14ac:dyDescent="0.4">
      <c r="K101" s="12" t="s">
        <v>8047</v>
      </c>
      <c r="L101" s="71">
        <f t="shared" si="2"/>
        <v>0</v>
      </c>
    </row>
    <row r="102" spans="11:13" x14ac:dyDescent="0.4">
      <c r="K102" s="12" t="s">
        <v>8014</v>
      </c>
      <c r="L102" s="71">
        <f t="shared" si="2"/>
        <v>0</v>
      </c>
    </row>
    <row r="103" spans="11:13" x14ac:dyDescent="0.4">
      <c r="K103" s="12" t="s">
        <v>8013</v>
      </c>
      <c r="L103" s="71">
        <f t="shared" si="2"/>
        <v>0</v>
      </c>
    </row>
    <row r="104" spans="11:13" x14ac:dyDescent="0.4">
      <c r="K104" s="12" t="s">
        <v>7998</v>
      </c>
      <c r="L104" s="71">
        <f t="shared" si="2"/>
        <v>0</v>
      </c>
    </row>
    <row r="105" spans="11:13" x14ac:dyDescent="0.4">
      <c r="K105" s="12" t="s">
        <v>7996</v>
      </c>
      <c r="L105" s="71">
        <f t="shared" si="2"/>
        <v>0</v>
      </c>
      <c r="M105" s="73"/>
    </row>
    <row r="106" spans="11:13" x14ac:dyDescent="0.4">
      <c r="K106" s="12" t="s">
        <v>7967</v>
      </c>
      <c r="L106" s="71">
        <f t="shared" si="2"/>
        <v>0</v>
      </c>
      <c r="M106" s="73"/>
    </row>
    <row r="107" spans="11:13" x14ac:dyDescent="0.4">
      <c r="K107" s="12" t="s">
        <v>7948</v>
      </c>
      <c r="L107" s="71">
        <f t="shared" si="2"/>
        <v>0</v>
      </c>
      <c r="M107" s="73"/>
    </row>
    <row r="108" spans="11:13" x14ac:dyDescent="0.4">
      <c r="K108" s="12" t="s">
        <v>7944</v>
      </c>
      <c r="L108" s="71">
        <f t="shared" si="2"/>
        <v>0</v>
      </c>
      <c r="M108" s="73"/>
    </row>
    <row r="109" spans="11:13" x14ac:dyDescent="0.4">
      <c r="K109" s="12" t="s">
        <v>7778</v>
      </c>
      <c r="L109" s="71">
        <f t="shared" si="2"/>
        <v>0</v>
      </c>
      <c r="M109" s="73"/>
    </row>
    <row r="110" spans="11:13" x14ac:dyDescent="0.4">
      <c r="K110" s="12" t="s">
        <v>7776</v>
      </c>
      <c r="L110" s="71">
        <f t="shared" si="2"/>
        <v>0</v>
      </c>
    </row>
    <row r="111" spans="11:13" x14ac:dyDescent="0.4">
      <c r="K111" s="12" t="s">
        <v>7772</v>
      </c>
      <c r="L111" s="71">
        <f t="shared" si="2"/>
        <v>0</v>
      </c>
    </row>
    <row r="112" spans="11:13" x14ac:dyDescent="0.4">
      <c r="K112" s="12" t="s">
        <v>7899</v>
      </c>
      <c r="L112" s="71">
        <f t="shared" si="2"/>
        <v>1</v>
      </c>
    </row>
    <row r="113" spans="11:12" x14ac:dyDescent="0.4">
      <c r="K113" s="12" t="s">
        <v>7765</v>
      </c>
      <c r="L113" s="71">
        <f t="shared" si="2"/>
        <v>0</v>
      </c>
    </row>
    <row r="114" spans="11:12" x14ac:dyDescent="0.4">
      <c r="K114" s="12" t="s">
        <v>7761</v>
      </c>
      <c r="L114" s="71">
        <f t="shared" si="2"/>
        <v>0</v>
      </c>
    </row>
    <row r="115" spans="11:12" x14ac:dyDescent="0.4">
      <c r="K115" s="12" t="s">
        <v>7725</v>
      </c>
      <c r="L115" s="71">
        <f t="shared" si="2"/>
        <v>0</v>
      </c>
    </row>
    <row r="116" spans="11:12" x14ac:dyDescent="0.4">
      <c r="K116" s="12" t="s">
        <v>7712</v>
      </c>
      <c r="L116" s="71">
        <f t="shared" si="2"/>
        <v>0</v>
      </c>
    </row>
    <row r="117" spans="11:12" x14ac:dyDescent="0.4">
      <c r="K117" s="12" t="s">
        <v>7783</v>
      </c>
      <c r="L117" s="71">
        <f t="shared" si="2"/>
        <v>0</v>
      </c>
    </row>
    <row r="118" spans="11:12" x14ac:dyDescent="0.4">
      <c r="K118" s="12" t="s">
        <v>7962</v>
      </c>
      <c r="L118" s="71">
        <f t="shared" si="2"/>
        <v>0</v>
      </c>
    </row>
    <row r="119" spans="11:12" x14ac:dyDescent="0.4">
      <c r="K119" s="12" t="s">
        <v>7804</v>
      </c>
      <c r="L119" s="71">
        <f t="shared" si="2"/>
        <v>0</v>
      </c>
    </row>
    <row r="120" spans="11:12" x14ac:dyDescent="0.4">
      <c r="K120" s="12" t="s">
        <v>7945</v>
      </c>
      <c r="L120" s="71">
        <f t="shared" si="2"/>
        <v>0</v>
      </c>
    </row>
    <row r="121" spans="11:12" x14ac:dyDescent="0.4">
      <c r="K121" s="12" t="s">
        <v>7790</v>
      </c>
      <c r="L121" s="71">
        <f t="shared" si="2"/>
        <v>0</v>
      </c>
    </row>
    <row r="122" spans="11:12" x14ac:dyDescent="0.4">
      <c r="K122" s="12" t="s">
        <v>7994</v>
      </c>
      <c r="L122" s="71">
        <f t="shared" si="2"/>
        <v>0</v>
      </c>
    </row>
    <row r="123" spans="11:12" x14ac:dyDescent="0.4">
      <c r="K123" s="12" t="s">
        <v>7972</v>
      </c>
      <c r="L123" s="71">
        <f t="shared" si="2"/>
        <v>0</v>
      </c>
    </row>
    <row r="124" spans="11:12" x14ac:dyDescent="0.4">
      <c r="K124" s="12" t="s">
        <v>7746</v>
      </c>
      <c r="L124" s="71">
        <f t="shared" si="2"/>
        <v>0</v>
      </c>
    </row>
    <row r="125" spans="11:12" x14ac:dyDescent="0.4">
      <c r="K125" s="12" t="s">
        <v>7973</v>
      </c>
      <c r="L125" s="71">
        <f t="shared" si="2"/>
        <v>0</v>
      </c>
    </row>
    <row r="126" spans="11:12" x14ac:dyDescent="0.4">
      <c r="K126" s="12" t="s">
        <v>7756</v>
      </c>
      <c r="L126" s="71">
        <f t="shared" si="2"/>
        <v>0</v>
      </c>
    </row>
    <row r="127" spans="11:12" x14ac:dyDescent="0.4">
      <c r="K127" s="12" t="s">
        <v>7805</v>
      </c>
      <c r="L127" s="71">
        <f t="shared" si="2"/>
        <v>0</v>
      </c>
    </row>
    <row r="128" spans="11:12" x14ac:dyDescent="0.4">
      <c r="K128" s="12" t="s">
        <v>7753</v>
      </c>
      <c r="L128" s="71">
        <f t="shared" si="2"/>
        <v>0</v>
      </c>
    </row>
    <row r="129" spans="11:12" x14ac:dyDescent="0.4">
      <c r="K129" s="12" t="s">
        <v>7974</v>
      </c>
      <c r="L129" s="71">
        <f t="shared" si="2"/>
        <v>0</v>
      </c>
    </row>
    <row r="130" spans="11:12" x14ac:dyDescent="0.4">
      <c r="K130" s="12" t="s">
        <v>7946</v>
      </c>
      <c r="L130" s="71">
        <f t="shared" si="2"/>
        <v>0</v>
      </c>
    </row>
    <row r="131" spans="11:12" x14ac:dyDescent="0.4">
      <c r="K131" s="12" t="s">
        <v>7975</v>
      </c>
      <c r="L131" s="71">
        <f t="shared" si="2"/>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2:A54"/>
    <mergeCell ref="A32:B32"/>
    <mergeCell ref="C32:H32"/>
    <mergeCell ref="A40:A42"/>
    <mergeCell ref="A43:A45"/>
    <mergeCell ref="A46:A48"/>
    <mergeCell ref="N46:O46"/>
    <mergeCell ref="P46:Q46"/>
    <mergeCell ref="R46:S46"/>
    <mergeCell ref="T46:U46"/>
    <mergeCell ref="A49:A51"/>
    <mergeCell ref="L46:M46"/>
  </mergeCells>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087F0-92EA-4076-BAC3-9B66EFB381E9}">
  <dimension ref="A1:U98"/>
  <sheetViews>
    <sheetView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5.36328125" customWidth="1"/>
    <col min="12" max="12" width="10.6328125" bestFit="1" customWidth="1"/>
    <col min="13" max="13" width="6.453125" customWidth="1"/>
    <col min="14" max="14" width="5.6328125" customWidth="1"/>
    <col min="15" max="15" width="15.453125" customWidth="1"/>
    <col min="16" max="16" width="10.6328125" bestFit="1" customWidth="1"/>
    <col min="17" max="17" width="6.1796875" customWidth="1"/>
    <col min="18" max="18" width="5.90625" customWidth="1"/>
    <col min="19" max="20" width="7.54296875" customWidth="1"/>
    <col min="21" max="21" width="7.81640625" customWidth="1"/>
    <col min="22" max="22" width="6.453125" customWidth="1"/>
  </cols>
  <sheetData>
    <row r="1" spans="1:9" x14ac:dyDescent="0.4">
      <c r="A1" s="11" t="s">
        <v>7581</v>
      </c>
      <c r="B1" s="375" t="s">
        <v>8189</v>
      </c>
      <c r="C1" s="375"/>
      <c r="D1" s="375"/>
      <c r="E1" s="375"/>
      <c r="F1" s="375"/>
      <c r="G1" s="375"/>
      <c r="H1" s="375"/>
      <c r="I1" s="7"/>
    </row>
    <row r="2" spans="1:9" x14ac:dyDescent="0.4">
      <c r="A2" s="11" t="s">
        <v>7582</v>
      </c>
      <c r="B2" s="375" t="s">
        <v>8190</v>
      </c>
      <c r="C2" s="375"/>
      <c r="D2" s="375"/>
      <c r="E2" s="375"/>
      <c r="F2" s="375"/>
      <c r="G2" s="375"/>
      <c r="H2" s="375"/>
      <c r="I2" s="7"/>
    </row>
    <row r="3" spans="1:9" x14ac:dyDescent="0.4">
      <c r="A3" s="11" t="s">
        <v>7583</v>
      </c>
      <c r="B3" s="375" t="s">
        <v>8262</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45385.638888888891</v>
      </c>
      <c r="C5" s="374"/>
      <c r="D5" s="403" t="s">
        <v>7587</v>
      </c>
      <c r="E5" s="404"/>
      <c r="F5" s="384">
        <f>MAX(C37:G37)</f>
        <v>45391.35</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45385.638888888891</v>
      </c>
      <c r="D36" s="191">
        <v>45385.657638888886</v>
      </c>
      <c r="E36" s="191">
        <v>45385.667361111111</v>
      </c>
      <c r="F36" s="191">
        <v>45385.688888888886</v>
      </c>
      <c r="G36" s="191">
        <v>45385.644444444442</v>
      </c>
      <c r="H36" s="1"/>
      <c r="I36" s="7"/>
    </row>
    <row r="37" spans="1:21" x14ac:dyDescent="0.4">
      <c r="A37" s="177"/>
      <c r="B37" s="12" t="s">
        <v>7482</v>
      </c>
      <c r="C37" s="191">
        <v>45391.340277777781</v>
      </c>
      <c r="D37" s="191">
        <v>45391.35</v>
      </c>
      <c r="E37" s="191">
        <v>45391.336805555555</v>
      </c>
      <c r="F37" s="191">
        <v>45391.332638888889</v>
      </c>
      <c r="G37" s="191">
        <v>45391.338194444441</v>
      </c>
      <c r="H37" s="1"/>
      <c r="I37" s="7"/>
    </row>
    <row r="38" spans="1:21" x14ac:dyDescent="0.4">
      <c r="A38" s="177"/>
      <c r="B38" s="12" t="s">
        <v>7458</v>
      </c>
      <c r="C38" s="221">
        <v>213</v>
      </c>
      <c r="D38" s="164">
        <v>56</v>
      </c>
      <c r="E38" s="164">
        <v>164</v>
      </c>
      <c r="F38" s="164">
        <v>11</v>
      </c>
      <c r="G38" s="164">
        <v>55</v>
      </c>
      <c r="H38" s="1">
        <f t="shared" ref="H38:H54" si="0">SUM(C38:G38)</f>
        <v>499</v>
      </c>
      <c r="I38" s="7"/>
    </row>
    <row r="39" spans="1:21" x14ac:dyDescent="0.4">
      <c r="A39" s="1" t="s">
        <v>7164</v>
      </c>
      <c r="B39" s="12" t="s">
        <v>7469</v>
      </c>
      <c r="C39" s="1">
        <f>INT((C37-C36)*24)</f>
        <v>136</v>
      </c>
      <c r="D39" s="1">
        <f>INT((D37-D36)*24)</f>
        <v>136</v>
      </c>
      <c r="E39" s="1">
        <f>INT((E37-E36)*24)</f>
        <v>136</v>
      </c>
      <c r="F39" s="1">
        <f>INT((F37-F36)*24)</f>
        <v>135</v>
      </c>
      <c r="G39" s="1">
        <f>INT((G37-G36)*24)</f>
        <v>136</v>
      </c>
      <c r="H39" s="1">
        <f t="shared" si="0"/>
        <v>679</v>
      </c>
      <c r="I39" s="7"/>
      <c r="J39" s="12" t="s">
        <v>8020</v>
      </c>
      <c r="K39" s="1">
        <f>H39</f>
        <v>679</v>
      </c>
    </row>
    <row r="40" spans="1:21" x14ac:dyDescent="0.4">
      <c r="A40" s="379">
        <v>45390</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2</v>
      </c>
      <c r="D42" s="1">
        <v>0</v>
      </c>
      <c r="E42" s="1">
        <v>1</v>
      </c>
      <c r="F42" s="1">
        <v>0</v>
      </c>
      <c r="G42" s="1">
        <v>0</v>
      </c>
      <c r="H42" s="1">
        <f t="shared" si="0"/>
        <v>3</v>
      </c>
      <c r="I42" s="7"/>
      <c r="J42" s="12" t="s">
        <v>7485</v>
      </c>
      <c r="K42" s="1">
        <f>SUMIF(B:B,J42,H:H)</f>
        <v>4</v>
      </c>
    </row>
    <row r="43" spans="1:21" x14ac:dyDescent="0.4">
      <c r="A43" s="379">
        <v>45391</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row>
    <row r="45" spans="1:21" x14ac:dyDescent="0.4">
      <c r="A45" s="379"/>
      <c r="B45" s="12" t="s">
        <v>7485</v>
      </c>
      <c r="C45" s="1">
        <v>1</v>
      </c>
      <c r="D45" s="1">
        <v>0</v>
      </c>
      <c r="E45" s="1">
        <v>0</v>
      </c>
      <c r="F45" s="1">
        <v>0</v>
      </c>
      <c r="G45" s="1">
        <v>0</v>
      </c>
      <c r="H45" s="1">
        <f t="shared" si="0"/>
        <v>1</v>
      </c>
      <c r="I45" s="7"/>
    </row>
    <row r="46" spans="1:21" x14ac:dyDescent="0.4">
      <c r="A46" s="379"/>
      <c r="B46" s="12" t="s">
        <v>7483</v>
      </c>
      <c r="C46" s="1"/>
      <c r="D46" s="95"/>
      <c r="E46" s="1"/>
      <c r="F46" s="1"/>
      <c r="G46" s="1"/>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c r="D47" s="95"/>
      <c r="E47" s="95"/>
      <c r="F47" s="95"/>
      <c r="G47" s="95"/>
      <c r="H47" s="1">
        <f t="shared" si="0"/>
        <v>0</v>
      </c>
      <c r="I47" s="7"/>
      <c r="J47" s="95">
        <v>1</v>
      </c>
      <c r="K47" s="254" t="s">
        <v>8192</v>
      </c>
      <c r="L47" s="224" t="s">
        <v>8203</v>
      </c>
      <c r="M47" s="251"/>
      <c r="N47" s="234"/>
      <c r="O47" s="222" t="s">
        <v>8191</v>
      </c>
      <c r="P47" s="201" t="s">
        <v>7713</v>
      </c>
      <c r="Q47" s="203"/>
      <c r="R47" s="222"/>
      <c r="S47" s="201"/>
      <c r="T47" s="201"/>
      <c r="U47" s="68"/>
    </row>
    <row r="48" spans="1:21" x14ac:dyDescent="0.4">
      <c r="A48" s="379"/>
      <c r="B48" s="12" t="s">
        <v>7485</v>
      </c>
      <c r="C48" s="1"/>
      <c r="D48" s="95"/>
      <c r="E48" s="1"/>
      <c r="F48" s="1"/>
      <c r="G48" s="1"/>
      <c r="H48" s="1">
        <f t="shared" si="0"/>
        <v>0</v>
      </c>
      <c r="I48" s="7"/>
      <c r="J48" s="1">
        <v>2</v>
      </c>
      <c r="K48" s="222" t="s">
        <v>8193</v>
      </c>
      <c r="L48" s="201" t="s">
        <v>7683</v>
      </c>
      <c r="M48" s="235"/>
      <c r="N48" s="201"/>
      <c r="O48" s="251"/>
      <c r="P48" s="201"/>
      <c r="Q48" s="203"/>
      <c r="R48" s="203"/>
      <c r="S48" s="203"/>
      <c r="T48" s="201"/>
      <c r="U48" s="68"/>
    </row>
    <row r="49" spans="1:21" x14ac:dyDescent="0.4">
      <c r="A49" s="379"/>
      <c r="B49" s="12" t="s">
        <v>7483</v>
      </c>
      <c r="C49" s="1"/>
      <c r="D49" s="95"/>
      <c r="E49" s="1"/>
      <c r="F49" s="1"/>
      <c r="G49" s="1"/>
      <c r="H49" s="1">
        <f t="shared" si="0"/>
        <v>0</v>
      </c>
      <c r="I49" s="7"/>
      <c r="J49" s="95">
        <v>3</v>
      </c>
      <c r="K49" s="240" t="s">
        <v>8205</v>
      </c>
      <c r="L49" s="201" t="s">
        <v>7683</v>
      </c>
      <c r="M49" s="203"/>
      <c r="N49" s="201"/>
      <c r="O49" s="251"/>
      <c r="P49" s="201"/>
      <c r="Q49" s="222"/>
      <c r="R49" s="222"/>
      <c r="S49" s="222"/>
      <c r="T49" s="222"/>
      <c r="U49" s="68"/>
    </row>
    <row r="50" spans="1:21" x14ac:dyDescent="0.4">
      <c r="A50" s="379"/>
      <c r="B50" s="12" t="s">
        <v>7484</v>
      </c>
      <c r="C50" s="1"/>
      <c r="D50" s="95"/>
      <c r="E50" s="95"/>
      <c r="F50" s="95"/>
      <c r="G50" s="1"/>
      <c r="H50" s="1">
        <f t="shared" si="0"/>
        <v>0</v>
      </c>
      <c r="I50" s="7"/>
      <c r="J50" s="1">
        <v>4</v>
      </c>
      <c r="K50" s="203"/>
      <c r="L50" s="201"/>
      <c r="M50" s="203"/>
      <c r="N50" s="201"/>
      <c r="O50" s="251"/>
      <c r="P50" s="234"/>
      <c r="Q50" s="201"/>
      <c r="R50" s="201"/>
      <c r="S50" s="201"/>
      <c r="T50" s="201"/>
      <c r="U50" s="68"/>
    </row>
    <row r="51" spans="1:21" x14ac:dyDescent="0.4">
      <c r="A51" s="379"/>
      <c r="B51" s="12" t="s">
        <v>7485</v>
      </c>
      <c r="C51" s="1"/>
      <c r="D51" s="95"/>
      <c r="E51" s="1"/>
      <c r="F51" s="1"/>
      <c r="G51" s="1"/>
      <c r="H51" s="1">
        <f t="shared" si="0"/>
        <v>0</v>
      </c>
      <c r="I51" s="7"/>
      <c r="J51" s="95">
        <v>5</v>
      </c>
      <c r="K51" s="203"/>
      <c r="L51" s="201"/>
      <c r="M51" s="203"/>
      <c r="N51" s="201"/>
      <c r="O51" s="251"/>
      <c r="P51" s="234"/>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35"/>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45381.775694444441</v>
      </c>
      <c r="J59" s="12" t="s">
        <v>8202</v>
      </c>
      <c r="K59" s="71">
        <f t="shared" ref="K59:K96" si="1">COUNTIF($K$47:$U$57,J59)</f>
        <v>1</v>
      </c>
      <c r="L59" s="229"/>
      <c r="M59" s="229"/>
      <c r="N59" s="229"/>
      <c r="O59" s="229"/>
      <c r="P59" s="229"/>
      <c r="Q59" s="229"/>
      <c r="R59" s="229"/>
    </row>
    <row r="60" spans="1:21" x14ac:dyDescent="0.4">
      <c r="A60" s="12" t="s">
        <v>7655</v>
      </c>
      <c r="B60" s="220">
        <v>6.7361111111111108E-2</v>
      </c>
      <c r="J60" s="12" t="s">
        <v>8194</v>
      </c>
      <c r="K60" s="71">
        <f t="shared" si="1"/>
        <v>0</v>
      </c>
      <c r="L60" s="229"/>
      <c r="M60" s="229"/>
      <c r="N60" s="229"/>
      <c r="O60" s="229"/>
      <c r="P60" s="229"/>
      <c r="Q60" s="229"/>
      <c r="R60" s="229"/>
    </row>
    <row r="61" spans="1:21" x14ac:dyDescent="0.4">
      <c r="A61" s="12" t="s">
        <v>7656</v>
      </c>
      <c r="B61" s="219">
        <f>B59-B60</f>
        <v>45381.708333333328</v>
      </c>
      <c r="J61" s="12" t="s">
        <v>8197</v>
      </c>
      <c r="K61" s="71">
        <f t="shared" si="1"/>
        <v>0</v>
      </c>
      <c r="L61" s="230"/>
      <c r="M61" s="230"/>
      <c r="N61" s="229"/>
      <c r="O61" s="229"/>
      <c r="P61" s="229"/>
      <c r="Q61" s="229"/>
      <c r="R61" s="229"/>
    </row>
    <row r="62" spans="1:21" x14ac:dyDescent="0.4">
      <c r="J62" s="12" t="s">
        <v>8198</v>
      </c>
      <c r="K62" s="71">
        <f t="shared" si="1"/>
        <v>0</v>
      </c>
      <c r="L62" s="229"/>
      <c r="M62" s="229"/>
      <c r="N62" s="229"/>
      <c r="O62" s="229"/>
      <c r="P62" s="229"/>
      <c r="Q62" s="229"/>
      <c r="R62" s="229"/>
    </row>
    <row r="63" spans="1:21" x14ac:dyDescent="0.4">
      <c r="J63" s="12" t="s">
        <v>8199</v>
      </c>
      <c r="K63" s="71">
        <f t="shared" si="1"/>
        <v>0</v>
      </c>
    </row>
    <row r="64" spans="1:21" x14ac:dyDescent="0.4">
      <c r="J64" s="12" t="s">
        <v>8200</v>
      </c>
      <c r="K64" s="71">
        <f t="shared" si="1"/>
        <v>0</v>
      </c>
    </row>
    <row r="65" spans="10:12" x14ac:dyDescent="0.4">
      <c r="J65" s="12" t="s">
        <v>8061</v>
      </c>
      <c r="K65" s="71">
        <f t="shared" si="1"/>
        <v>0</v>
      </c>
    </row>
    <row r="66" spans="10:12" x14ac:dyDescent="0.4">
      <c r="J66" s="12" t="s">
        <v>8059</v>
      </c>
      <c r="K66" s="71">
        <f t="shared" si="1"/>
        <v>0</v>
      </c>
    </row>
    <row r="67" spans="10:12" x14ac:dyDescent="0.4">
      <c r="J67" s="12" t="s">
        <v>8047</v>
      </c>
      <c r="K67" s="71">
        <f t="shared" si="1"/>
        <v>0</v>
      </c>
    </row>
    <row r="68" spans="10:12" x14ac:dyDescent="0.4">
      <c r="J68" s="12" t="s">
        <v>8014</v>
      </c>
      <c r="K68" s="71">
        <f t="shared" si="1"/>
        <v>0</v>
      </c>
    </row>
    <row r="69" spans="10:12" x14ac:dyDescent="0.4">
      <c r="J69" s="12" t="s">
        <v>8013</v>
      </c>
      <c r="K69" s="71">
        <f t="shared" si="1"/>
        <v>0</v>
      </c>
    </row>
    <row r="70" spans="10:12" x14ac:dyDescent="0.4">
      <c r="J70" s="12" t="s">
        <v>7998</v>
      </c>
      <c r="K70" s="71">
        <f t="shared" si="1"/>
        <v>0</v>
      </c>
    </row>
    <row r="71" spans="10:12" x14ac:dyDescent="0.4">
      <c r="J71" s="12" t="s">
        <v>7996</v>
      </c>
      <c r="K71" s="71">
        <f t="shared" si="1"/>
        <v>0</v>
      </c>
      <c r="L71" s="73"/>
    </row>
    <row r="72" spans="10:12" x14ac:dyDescent="0.4">
      <c r="J72" s="12" t="s">
        <v>7967</v>
      </c>
      <c r="K72" s="71">
        <f t="shared" si="1"/>
        <v>0</v>
      </c>
      <c r="L72" s="73"/>
    </row>
    <row r="73" spans="10:12" x14ac:dyDescent="0.4">
      <c r="J73" s="12" t="s">
        <v>7948</v>
      </c>
      <c r="K73" s="71">
        <f t="shared" si="1"/>
        <v>0</v>
      </c>
      <c r="L73" s="73"/>
    </row>
    <row r="74" spans="10:12" x14ac:dyDescent="0.4">
      <c r="J74" s="12" t="s">
        <v>7944</v>
      </c>
      <c r="K74" s="71">
        <f t="shared" si="1"/>
        <v>0</v>
      </c>
      <c r="L74" s="73"/>
    </row>
    <row r="75" spans="10:12" x14ac:dyDescent="0.4">
      <c r="J75" s="12" t="s">
        <v>7778</v>
      </c>
      <c r="K75" s="71">
        <f t="shared" si="1"/>
        <v>0</v>
      </c>
      <c r="L75" s="73"/>
    </row>
    <row r="76" spans="10:12" x14ac:dyDescent="0.4">
      <c r="J76" s="12" t="s">
        <v>7899</v>
      </c>
      <c r="K76" s="71">
        <f t="shared" si="1"/>
        <v>0</v>
      </c>
    </row>
    <row r="77" spans="10:12" x14ac:dyDescent="0.4">
      <c r="J77" s="12" t="s">
        <v>7761</v>
      </c>
      <c r="K77" s="71">
        <f t="shared" si="1"/>
        <v>0</v>
      </c>
    </row>
    <row r="78" spans="10:12" x14ac:dyDescent="0.4">
      <c r="J78" s="12" t="s">
        <v>7725</v>
      </c>
      <c r="K78" s="71">
        <f t="shared" si="1"/>
        <v>0</v>
      </c>
    </row>
    <row r="79" spans="10:12" x14ac:dyDescent="0.4">
      <c r="J79" s="12" t="s">
        <v>7712</v>
      </c>
      <c r="K79" s="71">
        <f t="shared" si="1"/>
        <v>1</v>
      </c>
    </row>
    <row r="80" spans="10:12" x14ac:dyDescent="0.4">
      <c r="J80" s="12" t="s">
        <v>7783</v>
      </c>
      <c r="K80" s="71">
        <f t="shared" si="1"/>
        <v>2</v>
      </c>
    </row>
    <row r="81" spans="10:11" x14ac:dyDescent="0.4">
      <c r="J81" s="12" t="s">
        <v>7962</v>
      </c>
      <c r="K81" s="71">
        <f t="shared" si="1"/>
        <v>0</v>
      </c>
    </row>
    <row r="82" spans="10:11" x14ac:dyDescent="0.4">
      <c r="J82" s="12" t="s">
        <v>7804</v>
      </c>
      <c r="K82" s="71">
        <f t="shared" si="1"/>
        <v>0</v>
      </c>
    </row>
    <row r="83" spans="10:11" x14ac:dyDescent="0.4">
      <c r="J83" s="12" t="s">
        <v>7945</v>
      </c>
      <c r="K83" s="71">
        <f t="shared" si="1"/>
        <v>0</v>
      </c>
    </row>
    <row r="84" spans="10:11" x14ac:dyDescent="0.4">
      <c r="J84" s="12" t="s">
        <v>7790</v>
      </c>
      <c r="K84" s="71">
        <f t="shared" si="1"/>
        <v>0</v>
      </c>
    </row>
    <row r="85" spans="10:11" x14ac:dyDescent="0.4">
      <c r="J85" s="12" t="s">
        <v>8090</v>
      </c>
      <c r="K85" s="71">
        <f t="shared" si="1"/>
        <v>0</v>
      </c>
    </row>
    <row r="86" spans="10:11" x14ac:dyDescent="0.4">
      <c r="J86" s="12" t="s">
        <v>7994</v>
      </c>
      <c r="K86" s="71">
        <f t="shared" si="1"/>
        <v>0</v>
      </c>
    </row>
    <row r="87" spans="10:11" x14ac:dyDescent="0.4">
      <c r="J87" s="12" t="s">
        <v>7776</v>
      </c>
      <c r="K87" s="71">
        <f t="shared" si="1"/>
        <v>0</v>
      </c>
    </row>
    <row r="88" spans="10:11" x14ac:dyDescent="0.4">
      <c r="J88" s="12" t="s">
        <v>7772</v>
      </c>
      <c r="K88" s="71">
        <f t="shared" si="1"/>
        <v>0</v>
      </c>
    </row>
    <row r="89" spans="10:11" x14ac:dyDescent="0.4">
      <c r="J89" s="12" t="s">
        <v>7765</v>
      </c>
      <c r="K89" s="71">
        <f t="shared" si="1"/>
        <v>0</v>
      </c>
    </row>
    <row r="90" spans="10:11" x14ac:dyDescent="0.4">
      <c r="J90" s="12" t="s">
        <v>7972</v>
      </c>
      <c r="K90" s="71">
        <f t="shared" si="1"/>
        <v>0</v>
      </c>
    </row>
    <row r="91" spans="10:11" x14ac:dyDescent="0.4">
      <c r="J91" s="12" t="s">
        <v>7746</v>
      </c>
      <c r="K91" s="71">
        <f t="shared" si="1"/>
        <v>0</v>
      </c>
    </row>
    <row r="92" spans="10:11" x14ac:dyDescent="0.4">
      <c r="J92" s="12" t="s">
        <v>7973</v>
      </c>
      <c r="K92" s="71">
        <f t="shared" si="1"/>
        <v>0</v>
      </c>
    </row>
    <row r="93" spans="10:11" x14ac:dyDescent="0.4">
      <c r="J93" s="12" t="s">
        <v>7756</v>
      </c>
      <c r="K93" s="71">
        <f t="shared" si="1"/>
        <v>0</v>
      </c>
    </row>
    <row r="94" spans="10:11" x14ac:dyDescent="0.4">
      <c r="J94" s="12" t="s">
        <v>7805</v>
      </c>
      <c r="K94" s="71">
        <f t="shared" si="1"/>
        <v>0</v>
      </c>
    </row>
    <row r="95" spans="10:11" x14ac:dyDescent="0.4">
      <c r="J95" s="12" t="s">
        <v>7753</v>
      </c>
      <c r="K95" s="71">
        <f t="shared" si="1"/>
        <v>0</v>
      </c>
    </row>
    <row r="96" spans="10:11" x14ac:dyDescent="0.4">
      <c r="J96" s="12" t="s">
        <v>7974</v>
      </c>
      <c r="K96" s="71">
        <f t="shared" si="1"/>
        <v>0</v>
      </c>
    </row>
    <row r="97" spans="10:11" x14ac:dyDescent="0.4">
      <c r="J97" s="12" t="s">
        <v>7946</v>
      </c>
      <c r="K97" s="71">
        <f>COUNTIF($K$47:$U$57,J97)</f>
        <v>0</v>
      </c>
    </row>
    <row r="98" spans="10:11" x14ac:dyDescent="0.4">
      <c r="J98" s="12" t="s">
        <v>7975</v>
      </c>
      <c r="K98" s="71">
        <f>COUNTIF($K$47:$U$57,J98)</f>
        <v>0</v>
      </c>
    </row>
  </sheetData>
  <mergeCells count="62">
    <mergeCell ref="M46:N46"/>
    <mergeCell ref="O46:P46"/>
    <mergeCell ref="Q46:R46"/>
    <mergeCell ref="S46:T46"/>
    <mergeCell ref="A49:A51"/>
    <mergeCell ref="K46:L46"/>
    <mergeCell ref="A52:A54"/>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83DC4-D05E-4E62-B12E-1CFA878AEE6B}">
  <dimension ref="A1:U65"/>
  <sheetViews>
    <sheetView zoomScale="90" zoomScaleNormal="90" workbookViewId="0">
      <selection activeCell="B5" sqref="B5:C5"/>
    </sheetView>
  </sheetViews>
  <sheetFormatPr defaultRowHeight="17" x14ac:dyDescent="0.4"/>
  <cols>
    <col min="1" max="1" width="11.6328125" customWidth="1"/>
    <col min="2" max="2" width="13.54296875" bestFit="1" customWidth="1"/>
    <col min="3" max="3" width="11.36328125" bestFit="1" customWidth="1"/>
    <col min="4" max="5" width="11.54296875" customWidth="1"/>
    <col min="6" max="7" width="11.90625" customWidth="1"/>
    <col min="8" max="8" width="11.36328125" customWidth="1"/>
    <col min="9" max="9" width="12" customWidth="1"/>
    <col min="10" max="10" width="12.453125" customWidth="1"/>
    <col min="11" max="11" width="15.453125" customWidth="1"/>
    <col min="12" max="12" width="11.6328125" bestFit="1" customWidth="1"/>
    <col min="13" max="13" width="9.36328125" customWidth="1"/>
    <col min="14" max="14" width="9.453125" customWidth="1"/>
    <col min="15" max="15" width="15.81640625" customWidth="1"/>
    <col min="16" max="16" width="13.90625" customWidth="1"/>
    <col min="17" max="17" width="18.453125" customWidth="1"/>
    <col min="18" max="18" width="12.90625" customWidth="1"/>
    <col min="19" max="19" width="16.90625" customWidth="1"/>
    <col min="20" max="20" width="12.453125" customWidth="1"/>
    <col min="21" max="21" width="6.1796875" customWidth="1"/>
    <col min="22" max="22" width="6.453125" customWidth="1"/>
  </cols>
  <sheetData>
    <row r="1" spans="1:9" x14ac:dyDescent="0.4">
      <c r="A1" s="11" t="s">
        <v>7581</v>
      </c>
      <c r="B1" s="375" t="s">
        <v>8250</v>
      </c>
      <c r="C1" s="375"/>
      <c r="D1" s="375"/>
      <c r="E1" s="375"/>
      <c r="F1" s="375"/>
      <c r="G1" s="375"/>
      <c r="H1" s="375"/>
      <c r="I1" s="7"/>
    </row>
    <row r="2" spans="1:9" x14ac:dyDescent="0.4">
      <c r="A2" s="11" t="s">
        <v>7582</v>
      </c>
      <c r="B2" s="375" t="s">
        <v>8251</v>
      </c>
      <c r="C2" s="375"/>
      <c r="D2" s="375"/>
      <c r="E2" s="375"/>
      <c r="F2" s="375"/>
      <c r="G2" s="375"/>
      <c r="H2" s="375"/>
      <c r="I2" s="7"/>
    </row>
    <row r="3" spans="1:9" x14ac:dyDescent="0.4">
      <c r="A3" s="11" t="s">
        <v>7583</v>
      </c>
      <c r="B3" s="375" t="s">
        <v>8252</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45392.62777777778</v>
      </c>
      <c r="C5" s="374"/>
      <c r="D5" s="403" t="s">
        <v>7587</v>
      </c>
      <c r="E5" s="404"/>
      <c r="F5" s="384">
        <f>MAX(C36:G36)</f>
        <v>45398.369444444441</v>
      </c>
      <c r="G5" s="402"/>
      <c r="H5" s="374"/>
      <c r="I5" s="7"/>
    </row>
    <row r="6" spans="1:9" ht="53" customHeight="1" x14ac:dyDescent="0.4">
      <c r="A6" s="394" t="s">
        <v>7816</v>
      </c>
      <c r="B6" s="11" t="s">
        <v>7589</v>
      </c>
      <c r="C6" s="397" t="s">
        <v>8101</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8102</v>
      </c>
      <c r="D33" s="1" t="s">
        <v>8104</v>
      </c>
      <c r="E33" s="1" t="s">
        <v>8103</v>
      </c>
      <c r="F33" s="1" t="s">
        <v>8105</v>
      </c>
      <c r="G33" s="1" t="s">
        <v>8106</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45392.62777777778</v>
      </c>
      <c r="D35" s="191">
        <v>45392.651388888888</v>
      </c>
      <c r="E35" s="191">
        <v>45392.6875</v>
      </c>
      <c r="F35" s="191">
        <v>45392.679166666669</v>
      </c>
      <c r="G35" s="191">
        <v>45392.640972222223</v>
      </c>
      <c r="H35" s="1"/>
      <c r="I35" s="7"/>
    </row>
    <row r="36" spans="1:21" x14ac:dyDescent="0.4">
      <c r="A36" s="177"/>
      <c r="B36" s="12" t="s">
        <v>7482</v>
      </c>
      <c r="C36" s="191">
        <v>45398.369444444441</v>
      </c>
      <c r="D36" s="191">
        <v>45398.366666666669</v>
      </c>
      <c r="E36" s="191">
        <v>45398.365972222222</v>
      </c>
      <c r="F36" s="191">
        <v>45398.011805555558</v>
      </c>
      <c r="G36" s="191">
        <v>45398.368055555555</v>
      </c>
      <c r="H36" s="1"/>
      <c r="I36" s="7"/>
    </row>
    <row r="37" spans="1:21" x14ac:dyDescent="0.4">
      <c r="A37" s="177"/>
      <c r="B37" s="12" t="s">
        <v>7458</v>
      </c>
      <c r="C37" s="221">
        <v>246</v>
      </c>
      <c r="D37" s="164">
        <v>78</v>
      </c>
      <c r="E37" s="164">
        <v>247</v>
      </c>
      <c r="F37" s="164">
        <v>13</v>
      </c>
      <c r="G37" s="164">
        <v>69</v>
      </c>
      <c r="H37" s="1">
        <f t="shared" ref="H37:H53" si="0">SUM(C37:G37)</f>
        <v>653</v>
      </c>
      <c r="I37" s="7"/>
    </row>
    <row r="38" spans="1:21" x14ac:dyDescent="0.4">
      <c r="A38" s="1" t="s">
        <v>7164</v>
      </c>
      <c r="B38" s="12" t="s">
        <v>7617</v>
      </c>
      <c r="C38" s="1">
        <f>INT((C36-C35)*24)</f>
        <v>137</v>
      </c>
      <c r="D38" s="1">
        <f>INT((D36-D35)*24)</f>
        <v>137</v>
      </c>
      <c r="E38" s="1">
        <f>INT((E36-E35)*24)</f>
        <v>136</v>
      </c>
      <c r="F38" s="1">
        <f>INT((F36-F35)*24)</f>
        <v>127</v>
      </c>
      <c r="G38" s="1">
        <f>INT((G36-G35)*24)</f>
        <v>137</v>
      </c>
      <c r="H38" s="1">
        <f t="shared" si="0"/>
        <v>674</v>
      </c>
      <c r="I38" s="7"/>
      <c r="J38" s="12" t="s">
        <v>8020</v>
      </c>
      <c r="K38" s="1">
        <f>H38</f>
        <v>674</v>
      </c>
    </row>
    <row r="39" spans="1:21" x14ac:dyDescent="0.4">
      <c r="A39" s="379">
        <v>45393</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2</v>
      </c>
    </row>
    <row r="41" spans="1:21" x14ac:dyDescent="0.4">
      <c r="A41" s="379"/>
      <c r="B41" s="12" t="s">
        <v>7485</v>
      </c>
      <c r="C41" s="1">
        <v>0</v>
      </c>
      <c r="D41" s="1">
        <v>0</v>
      </c>
      <c r="E41" s="1">
        <v>1</v>
      </c>
      <c r="F41" s="1">
        <v>1</v>
      </c>
      <c r="G41" s="1">
        <v>0</v>
      </c>
      <c r="H41" s="1">
        <f t="shared" si="0"/>
        <v>2</v>
      </c>
      <c r="I41" s="7"/>
      <c r="J41" s="12" t="s">
        <v>7485</v>
      </c>
      <c r="K41" s="1">
        <f>SUMIF(B:B,J41,H:H)</f>
        <v>8</v>
      </c>
    </row>
    <row r="42" spans="1:21" x14ac:dyDescent="0.4">
      <c r="A42" s="379">
        <v>45394</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2</v>
      </c>
      <c r="H43" s="1">
        <f t="shared" si="0"/>
        <v>2</v>
      </c>
      <c r="I43" s="7"/>
    </row>
    <row r="44" spans="1:21" x14ac:dyDescent="0.4">
      <c r="A44" s="379"/>
      <c r="B44" s="12" t="s">
        <v>7485</v>
      </c>
      <c r="C44" s="1">
        <v>3</v>
      </c>
      <c r="D44" s="1">
        <v>0</v>
      </c>
      <c r="E44" s="1">
        <v>1</v>
      </c>
      <c r="F44" s="1">
        <v>0</v>
      </c>
      <c r="G44" s="1">
        <v>1</v>
      </c>
      <c r="H44" s="1">
        <f t="shared" si="0"/>
        <v>5</v>
      </c>
      <c r="I44" s="7"/>
    </row>
    <row r="45" spans="1:21" x14ac:dyDescent="0.4">
      <c r="A45" s="379">
        <v>45397</v>
      </c>
      <c r="B45" s="12" t="s">
        <v>7483</v>
      </c>
      <c r="C45" s="1">
        <v>0</v>
      </c>
      <c r="D45" s="95">
        <v>0</v>
      </c>
      <c r="E45" s="1">
        <v>0</v>
      </c>
      <c r="F45" s="1">
        <v>0</v>
      </c>
      <c r="G45" s="1">
        <v>0</v>
      </c>
      <c r="H45" s="1">
        <f t="shared" si="0"/>
        <v>0</v>
      </c>
      <c r="I45" s="7"/>
      <c r="J45" s="1" t="s">
        <v>7189</v>
      </c>
      <c r="K45" s="372" t="s">
        <v>8102</v>
      </c>
      <c r="L45" s="374"/>
      <c r="M45" s="399" t="s">
        <v>8104</v>
      </c>
      <c r="N45" s="400"/>
      <c r="O45" s="399" t="s">
        <v>8103</v>
      </c>
      <c r="P45" s="400"/>
      <c r="Q45" s="399" t="s">
        <v>8105</v>
      </c>
      <c r="R45" s="400"/>
      <c r="S45" s="399" t="s">
        <v>8106</v>
      </c>
      <c r="T45" s="400"/>
    </row>
    <row r="46" spans="1:21" x14ac:dyDescent="0.4">
      <c r="A46" s="379"/>
      <c r="B46" s="12" t="s">
        <v>7484</v>
      </c>
      <c r="C46" s="1">
        <v>0</v>
      </c>
      <c r="D46" s="95">
        <v>0</v>
      </c>
      <c r="E46" s="95">
        <v>0</v>
      </c>
      <c r="F46" s="95">
        <v>0</v>
      </c>
      <c r="G46" s="95">
        <v>0</v>
      </c>
      <c r="H46" s="1">
        <f t="shared" si="0"/>
        <v>0</v>
      </c>
      <c r="I46" s="7"/>
      <c r="J46" s="95">
        <v>1</v>
      </c>
      <c r="K46" s="222" t="s">
        <v>8265</v>
      </c>
      <c r="L46" s="201" t="s">
        <v>8256</v>
      </c>
      <c r="M46" s="201"/>
      <c r="N46" s="201"/>
      <c r="O46" s="201" t="s">
        <v>8253</v>
      </c>
      <c r="P46" s="201" t="s">
        <v>8256</v>
      </c>
      <c r="Q46" s="203" t="s">
        <v>8254</v>
      </c>
      <c r="R46" s="222" t="s">
        <v>8271</v>
      </c>
      <c r="S46" s="201" t="s">
        <v>8268</v>
      </c>
      <c r="T46" s="201" t="s">
        <v>8258</v>
      </c>
      <c r="U46" s="68"/>
    </row>
    <row r="47" spans="1:21" x14ac:dyDescent="0.4">
      <c r="A47" s="379"/>
      <c r="B47" s="12" t="s">
        <v>7485</v>
      </c>
      <c r="C47" s="1">
        <v>1</v>
      </c>
      <c r="D47" s="95">
        <v>0</v>
      </c>
      <c r="E47" s="1">
        <v>0</v>
      </c>
      <c r="F47" s="1">
        <v>0</v>
      </c>
      <c r="G47" s="1">
        <v>0</v>
      </c>
      <c r="H47" s="1">
        <f t="shared" si="0"/>
        <v>1</v>
      </c>
      <c r="I47" s="7"/>
      <c r="J47" s="1">
        <v>2</v>
      </c>
      <c r="K47" s="201" t="s">
        <v>8266</v>
      </c>
      <c r="L47" s="201" t="s">
        <v>8256</v>
      </c>
      <c r="M47" s="203"/>
      <c r="N47" s="203"/>
      <c r="O47" s="203" t="s">
        <v>8264</v>
      </c>
      <c r="P47" s="201" t="s">
        <v>8256</v>
      </c>
      <c r="Q47" s="203"/>
      <c r="R47" s="203"/>
      <c r="S47" s="201" t="s">
        <v>8263</v>
      </c>
      <c r="T47" s="201" t="s">
        <v>8258</v>
      </c>
      <c r="U47" s="68"/>
    </row>
    <row r="48" spans="1:21" x14ac:dyDescent="0.4">
      <c r="A48" s="379">
        <v>45398</v>
      </c>
      <c r="B48" s="12" t="s">
        <v>7483</v>
      </c>
      <c r="C48" s="1">
        <v>0</v>
      </c>
      <c r="D48" s="95">
        <v>0</v>
      </c>
      <c r="E48" s="1">
        <v>0</v>
      </c>
      <c r="F48" s="1">
        <v>0</v>
      </c>
      <c r="G48" s="1">
        <v>0</v>
      </c>
      <c r="H48" s="1">
        <f t="shared" si="0"/>
        <v>0</v>
      </c>
      <c r="I48" s="7"/>
      <c r="J48" s="95">
        <v>3</v>
      </c>
      <c r="K48" s="240" t="s">
        <v>8267</v>
      </c>
      <c r="L48" s="201" t="s">
        <v>8256</v>
      </c>
      <c r="M48" s="201"/>
      <c r="N48" s="203"/>
      <c r="O48" s="203"/>
      <c r="P48" s="201"/>
      <c r="Q48" s="222"/>
      <c r="R48" s="222"/>
      <c r="S48" s="222" t="s">
        <v>8269</v>
      </c>
      <c r="T48" s="222" t="s">
        <v>8271</v>
      </c>
      <c r="U48" s="68"/>
    </row>
    <row r="49" spans="1:21" x14ac:dyDescent="0.4">
      <c r="A49" s="379"/>
      <c r="B49" s="12" t="s">
        <v>7484</v>
      </c>
      <c r="C49" s="1">
        <v>0</v>
      </c>
      <c r="D49" s="95">
        <v>0</v>
      </c>
      <c r="E49" s="95">
        <v>0</v>
      </c>
      <c r="F49" s="95">
        <v>0</v>
      </c>
      <c r="G49" s="1">
        <v>0</v>
      </c>
      <c r="H49" s="1">
        <f t="shared" si="0"/>
        <v>0</v>
      </c>
      <c r="I49" s="7"/>
      <c r="J49" s="1">
        <v>4</v>
      </c>
      <c r="K49" s="203" t="s">
        <v>8285</v>
      </c>
      <c r="L49" s="201" t="s">
        <v>8289</v>
      </c>
      <c r="M49" s="201"/>
      <c r="N49" s="203"/>
      <c r="O49" s="203"/>
      <c r="P49" s="203"/>
      <c r="Q49" s="201"/>
      <c r="R49" s="201"/>
      <c r="S49" s="201"/>
      <c r="T49" s="201"/>
      <c r="U49" s="68"/>
    </row>
    <row r="50" spans="1:21" x14ac:dyDescent="0.4">
      <c r="A50" s="379"/>
      <c r="B50" s="12" t="s">
        <v>7485</v>
      </c>
      <c r="C50" s="1">
        <v>0</v>
      </c>
      <c r="D50" s="95">
        <v>0</v>
      </c>
      <c r="E50" s="1">
        <v>0</v>
      </c>
      <c r="F50" s="1">
        <v>0</v>
      </c>
      <c r="G50" s="1">
        <v>0</v>
      </c>
      <c r="H50" s="1">
        <f t="shared" si="0"/>
        <v>0</v>
      </c>
      <c r="I50" s="7"/>
      <c r="J50" s="95">
        <v>5</v>
      </c>
      <c r="K50" s="203"/>
      <c r="L50" s="201"/>
      <c r="M50" s="201"/>
      <c r="N50" s="203"/>
      <c r="O50" s="203"/>
      <c r="P50" s="201"/>
      <c r="Q50" s="201"/>
      <c r="R50" s="201"/>
      <c r="S50" s="201"/>
      <c r="T50" s="201"/>
      <c r="U50" s="68"/>
    </row>
    <row r="51" spans="1:21" x14ac:dyDescent="0.4">
      <c r="A51" s="379"/>
      <c r="B51" s="12" t="s">
        <v>7483</v>
      </c>
      <c r="C51" s="1"/>
      <c r="D51" s="95"/>
      <c r="E51" s="1"/>
      <c r="F51" s="1"/>
      <c r="G51" s="1"/>
      <c r="H51" s="1">
        <f t="shared" si="0"/>
        <v>0</v>
      </c>
      <c r="I51" s="7"/>
      <c r="J51" s="1">
        <v>6</v>
      </c>
      <c r="K51" s="203"/>
      <c r="L51" s="201"/>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227"/>
      <c r="C54" s="7"/>
      <c r="D54" s="228"/>
      <c r="E54" s="7"/>
      <c r="F54" s="7"/>
      <c r="G54" s="7"/>
      <c r="H54" s="7"/>
      <c r="I54" s="7"/>
      <c r="J54" s="95">
        <v>9</v>
      </c>
      <c r="K54" s="201"/>
      <c r="L54" s="201"/>
      <c r="M54" s="201"/>
      <c r="N54" s="201"/>
      <c r="O54" s="203"/>
      <c r="P54" s="201"/>
      <c r="Q54" s="201"/>
      <c r="R54" s="201"/>
      <c r="S54" s="201"/>
      <c r="T54" s="201"/>
      <c r="U54" s="68"/>
    </row>
    <row r="55" spans="1:21" x14ac:dyDescent="0.4">
      <c r="A55" s="227"/>
      <c r="C55" s="7"/>
      <c r="D55" s="228"/>
      <c r="E55" s="7"/>
      <c r="F55" s="7"/>
      <c r="G55" s="7"/>
      <c r="H55" s="7"/>
      <c r="I55" s="7"/>
      <c r="J55" s="1">
        <v>10</v>
      </c>
      <c r="K55" s="201"/>
      <c r="L55" s="201"/>
      <c r="M55" s="201"/>
      <c r="N55" s="201"/>
      <c r="O55" s="203"/>
      <c r="P55" s="201"/>
      <c r="Q55" s="201"/>
      <c r="R55" s="201"/>
      <c r="S55" s="201"/>
      <c r="T55" s="201"/>
      <c r="U55" s="68"/>
    </row>
    <row r="56" spans="1:21" x14ac:dyDescent="0.4">
      <c r="A56" s="12" t="s">
        <v>7654</v>
      </c>
      <c r="B56" s="219">
        <v>45394.288194444445</v>
      </c>
      <c r="C56" s="7"/>
      <c r="D56" s="228"/>
      <c r="E56" s="7"/>
      <c r="F56" s="7"/>
      <c r="G56" s="7"/>
      <c r="H56" s="7"/>
      <c r="I56" s="7"/>
      <c r="J56" s="1">
        <v>11</v>
      </c>
      <c r="K56" s="201"/>
      <c r="L56" s="201"/>
      <c r="M56" s="201"/>
      <c r="N56" s="201"/>
      <c r="O56" s="203"/>
      <c r="P56" s="201"/>
      <c r="Q56" s="201"/>
      <c r="R56" s="201"/>
      <c r="S56" s="201"/>
      <c r="T56" s="201"/>
      <c r="U56" s="68"/>
    </row>
    <row r="57" spans="1:21" x14ac:dyDescent="0.4">
      <c r="A57" s="12" t="s">
        <v>7655</v>
      </c>
      <c r="B57" s="220">
        <v>6.3194444444444442E-2</v>
      </c>
      <c r="C57" s="7"/>
      <c r="D57" s="228"/>
      <c r="E57" s="7"/>
      <c r="F57" s="7"/>
      <c r="G57" s="7"/>
      <c r="H57" s="7"/>
      <c r="I57" s="7"/>
      <c r="J57" s="1">
        <v>12</v>
      </c>
      <c r="K57" s="201"/>
      <c r="L57" s="201"/>
      <c r="M57" s="201"/>
      <c r="N57" s="201"/>
      <c r="O57" s="203"/>
      <c r="P57" s="201"/>
      <c r="Q57" s="201"/>
      <c r="R57" s="201"/>
      <c r="S57" s="201"/>
      <c r="T57" s="201"/>
      <c r="U57" s="68"/>
    </row>
    <row r="58" spans="1:21" x14ac:dyDescent="0.4">
      <c r="A58" s="12" t="s">
        <v>7656</v>
      </c>
      <c r="B58" s="219">
        <f>B56-B57</f>
        <v>45394.224999999999</v>
      </c>
      <c r="C58" s="7"/>
      <c r="D58" s="228"/>
      <c r="E58" s="7"/>
      <c r="F58" s="7"/>
      <c r="G58" s="7"/>
      <c r="H58" s="7"/>
      <c r="I58" s="7"/>
      <c r="J58" s="95">
        <v>13</v>
      </c>
      <c r="K58" s="201"/>
      <c r="L58" s="201"/>
      <c r="M58" s="201"/>
      <c r="N58" s="201"/>
      <c r="O58" s="235"/>
      <c r="P58" s="201"/>
      <c r="Q58" s="201"/>
      <c r="R58" s="201"/>
      <c r="S58" s="201"/>
      <c r="T58" s="201"/>
    </row>
    <row r="59" spans="1:21" x14ac:dyDescent="0.4">
      <c r="A59" s="227"/>
      <c r="C59" s="7"/>
      <c r="D59" s="228"/>
      <c r="E59" s="7"/>
      <c r="F59" s="7"/>
      <c r="G59" s="7"/>
      <c r="H59" s="7"/>
      <c r="I59" s="7"/>
      <c r="K59" s="229"/>
      <c r="L59" s="229"/>
      <c r="M59" s="229"/>
      <c r="N59" s="229"/>
      <c r="O59" s="229"/>
      <c r="P59" s="229"/>
      <c r="Q59" s="229"/>
      <c r="R59" s="229"/>
      <c r="S59" s="229"/>
    </row>
    <row r="60" spans="1:21" x14ac:dyDescent="0.4">
      <c r="A60" s="227"/>
      <c r="C60" s="7"/>
      <c r="D60" s="228"/>
      <c r="E60" s="7"/>
      <c r="F60" s="7"/>
      <c r="G60" s="7"/>
      <c r="H60" s="7"/>
      <c r="I60" s="7"/>
      <c r="J60" s="12" t="s">
        <v>8288</v>
      </c>
      <c r="K60" s="71">
        <f t="shared" ref="K60:K65" si="1">COUNTIF($J$46:$T$58,J60)</f>
        <v>1</v>
      </c>
      <c r="L60" s="229"/>
      <c r="M60" s="229"/>
      <c r="N60" s="229"/>
      <c r="O60" s="229"/>
      <c r="P60" s="229"/>
      <c r="Q60" s="229"/>
      <c r="R60" s="229"/>
      <c r="S60" s="229"/>
    </row>
    <row r="61" spans="1:21" x14ac:dyDescent="0.4">
      <c r="A61" s="227"/>
      <c r="C61" s="7"/>
      <c r="D61" s="228"/>
      <c r="E61" s="7"/>
      <c r="F61" s="7"/>
      <c r="G61" s="7"/>
      <c r="H61" s="7"/>
      <c r="I61" s="7"/>
      <c r="J61" s="12" t="s">
        <v>8286</v>
      </c>
      <c r="K61" s="71">
        <f t="shared" si="1"/>
        <v>0</v>
      </c>
      <c r="L61" s="229"/>
      <c r="M61" s="230"/>
      <c r="N61" s="230"/>
      <c r="O61" s="229"/>
      <c r="P61" s="229"/>
      <c r="Q61" s="229"/>
      <c r="R61" s="229"/>
      <c r="S61" s="229"/>
    </row>
    <row r="62" spans="1:21" x14ac:dyDescent="0.4">
      <c r="J62" s="12" t="s">
        <v>8270</v>
      </c>
      <c r="K62" s="71">
        <f t="shared" si="1"/>
        <v>2</v>
      </c>
    </row>
    <row r="63" spans="1:21" x14ac:dyDescent="0.4">
      <c r="J63" s="12" t="s">
        <v>8257</v>
      </c>
      <c r="K63" s="71">
        <f t="shared" si="1"/>
        <v>2</v>
      </c>
    </row>
    <row r="64" spans="1:21" x14ac:dyDescent="0.4">
      <c r="J64" s="12" t="s">
        <v>8255</v>
      </c>
      <c r="K64" s="71">
        <f t="shared" si="1"/>
        <v>5</v>
      </c>
    </row>
    <row r="65" spans="10:11" x14ac:dyDescent="0.4">
      <c r="J65" s="12" t="s">
        <v>8115</v>
      </c>
      <c r="K65" s="71">
        <f t="shared" si="1"/>
        <v>0</v>
      </c>
    </row>
  </sheetData>
  <mergeCells count="60">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Q45:R45"/>
    <mergeCell ref="S45:T45"/>
    <mergeCell ref="A48:A50"/>
    <mergeCell ref="A51:A53"/>
    <mergeCell ref="A39:A41"/>
    <mergeCell ref="A42:A44"/>
    <mergeCell ref="A45:A47"/>
    <mergeCell ref="K45:L45"/>
    <mergeCell ref="M45:N45"/>
    <mergeCell ref="O45:P45"/>
  </mergeCells>
  <phoneticPr fontId="1" type="noConversion"/>
  <hyperlinks>
    <hyperlink ref="B27:H27" r:id="rId1" display="LE022-1573" xr:uid="{22848ADC-AE62-405A-8BDC-9BF2A7817188}"/>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FA23-1682-4472-8A3E-873FDE0458BD}">
  <dimension ref="A1:U99"/>
  <sheetViews>
    <sheetView topLeftCell="A22" zoomScale="90" zoomScaleNormal="90" workbookViewId="0"/>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20.81640625" customWidth="1"/>
    <col min="12" max="12" width="10.6328125" bestFit="1" customWidth="1"/>
    <col min="13" max="13" width="21.81640625" bestFit="1" customWidth="1"/>
    <col min="14" max="14" width="13.6328125" customWidth="1"/>
    <col min="15" max="15" width="17.1796875" customWidth="1"/>
    <col min="16" max="16" width="11.08984375" customWidth="1"/>
    <col min="17" max="18" width="5.1796875" customWidth="1"/>
    <col min="19" max="20" width="4.1796875" customWidth="1"/>
    <col min="21" max="21" width="7.81640625" customWidth="1"/>
    <col min="22" max="22" width="6.453125" customWidth="1"/>
  </cols>
  <sheetData>
    <row r="1" spans="1:9" x14ac:dyDescent="0.4">
      <c r="A1" s="11" t="s">
        <v>7581</v>
      </c>
      <c r="B1" s="375" t="s">
        <v>8259</v>
      </c>
      <c r="C1" s="375"/>
      <c r="D1" s="375"/>
      <c r="E1" s="375"/>
      <c r="F1" s="375"/>
      <c r="G1" s="375"/>
      <c r="H1" s="375"/>
      <c r="I1" s="7"/>
    </row>
    <row r="2" spans="1:9" x14ac:dyDescent="0.4">
      <c r="A2" s="11" t="s">
        <v>7582</v>
      </c>
      <c r="B2" s="375" t="s">
        <v>8260</v>
      </c>
      <c r="C2" s="375"/>
      <c r="D2" s="375"/>
      <c r="E2" s="375"/>
      <c r="F2" s="375"/>
      <c r="G2" s="375"/>
      <c r="H2" s="375"/>
      <c r="I2" s="7"/>
    </row>
    <row r="3" spans="1:9" x14ac:dyDescent="0.4">
      <c r="A3" s="11" t="s">
        <v>7583</v>
      </c>
      <c r="B3" s="375" t="s">
        <v>8261</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45393.651388888888</v>
      </c>
      <c r="C5" s="374"/>
      <c r="D5" s="403" t="s">
        <v>7587</v>
      </c>
      <c r="E5" s="404"/>
      <c r="F5" s="384">
        <f>MAX(C37:G37)</f>
        <v>45399.32708333333</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45393.763888888891</v>
      </c>
      <c r="D36" s="191">
        <v>45393.781944444447</v>
      </c>
      <c r="E36" s="191">
        <v>45393.794444444444</v>
      </c>
      <c r="F36" s="191">
        <v>45393.651388888888</v>
      </c>
      <c r="G36" s="191">
        <v>45393.772916666669</v>
      </c>
      <c r="H36" s="1"/>
      <c r="I36" s="7"/>
    </row>
    <row r="37" spans="1:21" x14ac:dyDescent="0.4">
      <c r="A37" s="177"/>
      <c r="B37" s="12" t="s">
        <v>7482</v>
      </c>
      <c r="C37" s="191">
        <v>45399.324999999997</v>
      </c>
      <c r="D37" s="191">
        <v>45399.32708333333</v>
      </c>
      <c r="E37" s="191">
        <v>45399.324305555558</v>
      </c>
      <c r="F37" s="191">
        <v>45398.80972222222</v>
      </c>
      <c r="G37" s="191">
        <v>45399.291666666664</v>
      </c>
      <c r="H37" s="1"/>
      <c r="I37" s="7"/>
    </row>
    <row r="38" spans="1:21" x14ac:dyDescent="0.4">
      <c r="A38" s="177"/>
      <c r="B38" s="12" t="s">
        <v>7458</v>
      </c>
      <c r="C38" s="221">
        <v>290</v>
      </c>
      <c r="D38" s="164">
        <v>78</v>
      </c>
      <c r="E38" s="164">
        <v>263</v>
      </c>
      <c r="F38" s="164">
        <v>13</v>
      </c>
      <c r="G38" s="164">
        <v>71</v>
      </c>
      <c r="H38" s="1">
        <f t="shared" ref="H38:H54" si="0">SUM(C38:G38)</f>
        <v>715</v>
      </c>
      <c r="I38" s="7"/>
    </row>
    <row r="39" spans="1:21" x14ac:dyDescent="0.4">
      <c r="A39" s="1" t="s">
        <v>7164</v>
      </c>
      <c r="B39" s="12" t="s">
        <v>7469</v>
      </c>
      <c r="C39" s="1">
        <f>INT((C37-C36)*24)</f>
        <v>133</v>
      </c>
      <c r="D39" s="1">
        <f>INT((D37-D36)*24)</f>
        <v>133</v>
      </c>
      <c r="E39" s="1">
        <f>INT((E37-E36)*24)</f>
        <v>132</v>
      </c>
      <c r="F39" s="1">
        <f>INT((F37-F36)*24)</f>
        <v>123</v>
      </c>
      <c r="G39" s="1">
        <f>INT((G37-G36)*24)</f>
        <v>132</v>
      </c>
      <c r="H39" s="1">
        <f t="shared" si="0"/>
        <v>653</v>
      </c>
      <c r="I39" s="7"/>
      <c r="J39" s="12" t="s">
        <v>8020</v>
      </c>
      <c r="K39" s="1">
        <f>H39</f>
        <v>653</v>
      </c>
    </row>
    <row r="40" spans="1:21" x14ac:dyDescent="0.4">
      <c r="A40" s="379">
        <v>45394</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1</v>
      </c>
    </row>
    <row r="42" spans="1:21" x14ac:dyDescent="0.4">
      <c r="A42" s="379"/>
      <c r="B42" s="12" t="s">
        <v>7485</v>
      </c>
      <c r="C42" s="1">
        <v>1</v>
      </c>
      <c r="D42" s="1">
        <v>0</v>
      </c>
      <c r="E42" s="1">
        <v>1</v>
      </c>
      <c r="F42" s="1">
        <v>0</v>
      </c>
      <c r="G42" s="1">
        <v>0</v>
      </c>
      <c r="H42" s="1">
        <f t="shared" si="0"/>
        <v>2</v>
      </c>
      <c r="I42" s="7"/>
      <c r="J42" s="12" t="s">
        <v>7485</v>
      </c>
      <c r="K42" s="1">
        <f>SUMIF(B:B,J42,H:H)</f>
        <v>12</v>
      </c>
    </row>
    <row r="43" spans="1:21" x14ac:dyDescent="0.4">
      <c r="A43" s="379">
        <v>45397</v>
      </c>
      <c r="B43" s="12" t="s">
        <v>7483</v>
      </c>
      <c r="C43" s="1">
        <v>0</v>
      </c>
      <c r="D43" s="1">
        <v>0</v>
      </c>
      <c r="E43" s="1">
        <v>0</v>
      </c>
      <c r="F43" s="1">
        <v>0</v>
      </c>
      <c r="G43" s="1">
        <v>0</v>
      </c>
      <c r="H43" s="1">
        <f t="shared" si="0"/>
        <v>0</v>
      </c>
      <c r="I43" s="7"/>
    </row>
    <row r="44" spans="1:21" x14ac:dyDescent="0.4">
      <c r="A44" s="379"/>
      <c r="B44" s="12" t="s">
        <v>7484</v>
      </c>
      <c r="C44" s="1">
        <v>0</v>
      </c>
      <c r="D44" s="1">
        <v>0</v>
      </c>
      <c r="E44" s="1">
        <v>1</v>
      </c>
      <c r="F44" s="1">
        <v>0</v>
      </c>
      <c r="G44" s="1">
        <v>0</v>
      </c>
      <c r="H44" s="1">
        <f t="shared" si="0"/>
        <v>1</v>
      </c>
      <c r="I44" s="7"/>
    </row>
    <row r="45" spans="1:21" x14ac:dyDescent="0.4">
      <c r="A45" s="379"/>
      <c r="B45" s="12" t="s">
        <v>7485</v>
      </c>
      <c r="C45" s="1">
        <v>6</v>
      </c>
      <c r="D45" s="1">
        <v>1</v>
      </c>
      <c r="E45" s="1">
        <v>2</v>
      </c>
      <c r="F45" s="1">
        <v>0</v>
      </c>
      <c r="G45" s="1">
        <v>0</v>
      </c>
      <c r="H45" s="1">
        <f t="shared" si="0"/>
        <v>9</v>
      </c>
      <c r="I45" s="7"/>
    </row>
    <row r="46" spans="1:21" x14ac:dyDescent="0.4">
      <c r="A46" s="379">
        <v>45398</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t="s">
        <v>8273</v>
      </c>
      <c r="L47" s="201" t="s">
        <v>7713</v>
      </c>
      <c r="M47" s="222" t="s">
        <v>8284</v>
      </c>
      <c r="N47" s="201" t="s">
        <v>8015</v>
      </c>
      <c r="O47" s="222" t="s">
        <v>8272</v>
      </c>
      <c r="P47" s="201" t="s">
        <v>7713</v>
      </c>
      <c r="Q47" s="203"/>
      <c r="R47" s="222"/>
      <c r="S47" s="201"/>
      <c r="T47" s="201"/>
      <c r="U47" s="68"/>
    </row>
    <row r="48" spans="1:21" x14ac:dyDescent="0.4">
      <c r="A48" s="379"/>
      <c r="B48" s="12" t="s">
        <v>7485</v>
      </c>
      <c r="C48" s="1">
        <v>1</v>
      </c>
      <c r="D48" s="95">
        <v>0</v>
      </c>
      <c r="E48" s="1">
        <v>0</v>
      </c>
      <c r="F48" s="1">
        <v>0</v>
      </c>
      <c r="G48" s="1">
        <v>0</v>
      </c>
      <c r="H48" s="1">
        <f t="shared" si="0"/>
        <v>1</v>
      </c>
      <c r="I48" s="7"/>
      <c r="J48" s="1">
        <v>2</v>
      </c>
      <c r="K48" s="222" t="s">
        <v>8278</v>
      </c>
      <c r="L48" s="201" t="s">
        <v>7683</v>
      </c>
      <c r="M48" s="203"/>
      <c r="N48" s="201"/>
      <c r="O48" s="222" t="s">
        <v>8275</v>
      </c>
      <c r="P48" s="201" t="s">
        <v>8091</v>
      </c>
      <c r="Q48" s="203"/>
      <c r="R48" s="203"/>
      <c r="S48" s="203"/>
      <c r="T48" s="201"/>
      <c r="U48" s="68"/>
    </row>
    <row r="49" spans="1:21" x14ac:dyDescent="0.4">
      <c r="A49" s="379">
        <v>45399</v>
      </c>
      <c r="B49" s="12" t="s">
        <v>7483</v>
      </c>
      <c r="C49" s="1">
        <v>0</v>
      </c>
      <c r="D49" s="95">
        <v>0</v>
      </c>
      <c r="E49" s="1">
        <v>0</v>
      </c>
      <c r="F49" s="1">
        <v>0</v>
      </c>
      <c r="G49" s="1">
        <v>0</v>
      </c>
      <c r="H49" s="1">
        <f t="shared" si="0"/>
        <v>0</v>
      </c>
      <c r="I49" s="7"/>
      <c r="J49" s="95">
        <v>3</v>
      </c>
      <c r="K49" s="240" t="s">
        <v>8279</v>
      </c>
      <c r="L49" s="201" t="s">
        <v>8291</v>
      </c>
      <c r="M49" s="203"/>
      <c r="N49" s="201"/>
      <c r="O49" s="222" t="s">
        <v>8277</v>
      </c>
      <c r="P49" s="201" t="s">
        <v>7762</v>
      </c>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t="s">
        <v>8280</v>
      </c>
      <c r="L50" s="201" t="s">
        <v>7683</v>
      </c>
      <c r="M50" s="203"/>
      <c r="N50" s="201"/>
      <c r="O50" s="222" t="s">
        <v>8276</v>
      </c>
      <c r="P50" s="201" t="s">
        <v>7683</v>
      </c>
      <c r="Q50" s="201"/>
      <c r="R50" s="201"/>
      <c r="S50" s="201"/>
      <c r="T50" s="201"/>
      <c r="U50" s="68"/>
    </row>
    <row r="51" spans="1:21" x14ac:dyDescent="0.4">
      <c r="A51" s="379"/>
      <c r="B51" s="12" t="s">
        <v>7485</v>
      </c>
      <c r="C51" s="1">
        <v>0</v>
      </c>
      <c r="D51" s="95">
        <v>0</v>
      </c>
      <c r="E51" s="1">
        <v>0</v>
      </c>
      <c r="F51" s="1">
        <v>0</v>
      </c>
      <c r="G51" s="1">
        <v>0</v>
      </c>
      <c r="H51" s="1">
        <f t="shared" si="0"/>
        <v>0</v>
      </c>
      <c r="I51" s="7"/>
      <c r="J51" s="95">
        <v>5</v>
      </c>
      <c r="K51" s="203" t="s">
        <v>8281</v>
      </c>
      <c r="L51" s="201" t="s">
        <v>8048</v>
      </c>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t="s">
        <v>8282</v>
      </c>
      <c r="L52" s="201" t="s">
        <v>7713</v>
      </c>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t="s">
        <v>8283</v>
      </c>
      <c r="L53" s="201" t="s">
        <v>7937</v>
      </c>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t="s">
        <v>8299</v>
      </c>
      <c r="L54" s="201" t="s">
        <v>7713</v>
      </c>
      <c r="M54" s="203"/>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45397.327777777777</v>
      </c>
      <c r="J59" s="12" t="s">
        <v>8290</v>
      </c>
      <c r="K59" s="71">
        <f t="shared" ref="K59:K99" si="1">COUNTIF($K$47:$U$57,J59)</f>
        <v>1</v>
      </c>
      <c r="L59" s="229"/>
      <c r="M59" s="229"/>
      <c r="N59" s="229"/>
      <c r="O59" s="229"/>
      <c r="P59" s="229"/>
      <c r="Q59" s="229"/>
      <c r="R59" s="229"/>
    </row>
    <row r="60" spans="1:21" x14ac:dyDescent="0.4">
      <c r="A60" s="12" t="s">
        <v>7655</v>
      </c>
      <c r="B60" s="220">
        <v>1.7451388888888888</v>
      </c>
      <c r="J60" s="12" t="s">
        <v>8202</v>
      </c>
      <c r="K60" s="71">
        <f t="shared" si="1"/>
        <v>0</v>
      </c>
      <c r="L60" s="229"/>
      <c r="M60" s="229"/>
      <c r="N60" s="229"/>
      <c r="O60" s="229"/>
      <c r="P60" s="229"/>
      <c r="Q60" s="229"/>
      <c r="R60" s="229"/>
    </row>
    <row r="61" spans="1:21" x14ac:dyDescent="0.4">
      <c r="A61" s="12" t="s">
        <v>7656</v>
      </c>
      <c r="B61" s="219">
        <f>B59-B60</f>
        <v>45395.582638888889</v>
      </c>
      <c r="J61" s="12" t="s">
        <v>8194</v>
      </c>
      <c r="K61" s="71">
        <f t="shared" si="1"/>
        <v>0</v>
      </c>
      <c r="L61" s="230"/>
      <c r="M61" s="230"/>
      <c r="N61" s="229"/>
      <c r="O61" s="229"/>
      <c r="P61" s="229"/>
      <c r="Q61" s="229"/>
      <c r="R61" s="229"/>
    </row>
    <row r="62" spans="1:21" x14ac:dyDescent="0.4">
      <c r="J62" s="12" t="s">
        <v>8197</v>
      </c>
      <c r="K62" s="71">
        <f t="shared" si="1"/>
        <v>0</v>
      </c>
      <c r="L62" s="229"/>
      <c r="M62" s="229"/>
      <c r="N62" s="229"/>
      <c r="O62" s="229"/>
      <c r="P62" s="229"/>
      <c r="Q62" s="229"/>
      <c r="R62" s="229"/>
    </row>
    <row r="63" spans="1:21" x14ac:dyDescent="0.4">
      <c r="J63" s="12" t="s">
        <v>8198</v>
      </c>
      <c r="K63" s="71">
        <f t="shared" si="1"/>
        <v>0</v>
      </c>
    </row>
    <row r="64" spans="1:21" x14ac:dyDescent="0.4">
      <c r="J64" s="12" t="s">
        <v>8199</v>
      </c>
      <c r="K64" s="71">
        <f t="shared" si="1"/>
        <v>0</v>
      </c>
    </row>
    <row r="65" spans="10:12" x14ac:dyDescent="0.4">
      <c r="J65" s="12" t="s">
        <v>8200</v>
      </c>
      <c r="K65" s="71">
        <f t="shared" si="1"/>
        <v>0</v>
      </c>
    </row>
    <row r="66" spans="10:12" x14ac:dyDescent="0.4">
      <c r="J66" s="12" t="s">
        <v>8090</v>
      </c>
      <c r="K66" s="71">
        <f t="shared" si="1"/>
        <v>1</v>
      </c>
    </row>
    <row r="67" spans="10:12" x14ac:dyDescent="0.4">
      <c r="J67" s="12" t="s">
        <v>8061</v>
      </c>
      <c r="K67" s="71">
        <f t="shared" si="1"/>
        <v>0</v>
      </c>
    </row>
    <row r="68" spans="10:12" x14ac:dyDescent="0.4">
      <c r="J68" s="12" t="s">
        <v>8059</v>
      </c>
      <c r="K68" s="71">
        <f t="shared" si="1"/>
        <v>0</v>
      </c>
    </row>
    <row r="69" spans="10:12" x14ac:dyDescent="0.4">
      <c r="J69" s="12" t="s">
        <v>8047</v>
      </c>
      <c r="K69" s="71">
        <f t="shared" si="1"/>
        <v>1</v>
      </c>
    </row>
    <row r="70" spans="10:12" x14ac:dyDescent="0.4">
      <c r="J70" s="12" t="s">
        <v>8014</v>
      </c>
      <c r="K70" s="71">
        <f t="shared" si="1"/>
        <v>1</v>
      </c>
    </row>
    <row r="71" spans="10:12" x14ac:dyDescent="0.4">
      <c r="J71" s="12" t="s">
        <v>8013</v>
      </c>
      <c r="K71" s="71">
        <f t="shared" si="1"/>
        <v>0</v>
      </c>
      <c r="L71" s="73"/>
    </row>
    <row r="72" spans="10:12" x14ac:dyDescent="0.4">
      <c r="J72" s="12" t="s">
        <v>7998</v>
      </c>
      <c r="K72" s="71">
        <f t="shared" si="1"/>
        <v>0</v>
      </c>
      <c r="L72" s="73"/>
    </row>
    <row r="73" spans="10:12" x14ac:dyDescent="0.4">
      <c r="J73" s="12" t="s">
        <v>7996</v>
      </c>
      <c r="K73" s="71">
        <f t="shared" si="1"/>
        <v>0</v>
      </c>
      <c r="L73" s="73"/>
    </row>
    <row r="74" spans="10:12" x14ac:dyDescent="0.4">
      <c r="J74" s="12" t="s">
        <v>7967</v>
      </c>
      <c r="K74" s="71">
        <f t="shared" si="1"/>
        <v>0</v>
      </c>
      <c r="L74" s="73"/>
    </row>
    <row r="75" spans="10:12" x14ac:dyDescent="0.4">
      <c r="J75" s="12" t="s">
        <v>7948</v>
      </c>
      <c r="K75" s="71">
        <f t="shared" si="1"/>
        <v>0</v>
      </c>
      <c r="L75" s="73"/>
    </row>
    <row r="76" spans="10:12" x14ac:dyDescent="0.4">
      <c r="J76" s="12" t="s">
        <v>7944</v>
      </c>
      <c r="K76" s="71">
        <f t="shared" si="1"/>
        <v>0</v>
      </c>
    </row>
    <row r="77" spans="10:12" x14ac:dyDescent="0.4">
      <c r="J77" s="12" t="s">
        <v>7778</v>
      </c>
      <c r="K77" s="71">
        <f t="shared" si="1"/>
        <v>0</v>
      </c>
    </row>
    <row r="78" spans="10:12" x14ac:dyDescent="0.4">
      <c r="J78" s="12" t="s">
        <v>7899</v>
      </c>
      <c r="K78" s="71">
        <f t="shared" si="1"/>
        <v>0</v>
      </c>
    </row>
    <row r="79" spans="10:12" x14ac:dyDescent="0.4">
      <c r="J79" s="12" t="s">
        <v>7761</v>
      </c>
      <c r="K79" s="71">
        <f t="shared" si="1"/>
        <v>1</v>
      </c>
    </row>
    <row r="80" spans="10:12" x14ac:dyDescent="0.4">
      <c r="J80" s="12" t="s">
        <v>7725</v>
      </c>
      <c r="K80" s="71">
        <f t="shared" si="1"/>
        <v>0</v>
      </c>
    </row>
    <row r="81" spans="10:11" x14ac:dyDescent="0.4">
      <c r="J81" s="12" t="s">
        <v>7712</v>
      </c>
      <c r="K81" s="71">
        <f t="shared" si="1"/>
        <v>4</v>
      </c>
    </row>
    <row r="82" spans="10:11" x14ac:dyDescent="0.4">
      <c r="J82" s="12" t="s">
        <v>7783</v>
      </c>
      <c r="K82" s="71">
        <f t="shared" si="1"/>
        <v>3</v>
      </c>
    </row>
    <row r="83" spans="10:11" x14ac:dyDescent="0.4">
      <c r="J83" s="12" t="s">
        <v>7804</v>
      </c>
      <c r="K83" s="71">
        <f t="shared" si="1"/>
        <v>0</v>
      </c>
    </row>
    <row r="84" spans="10:11" x14ac:dyDescent="0.4">
      <c r="J84" s="12" t="s">
        <v>7945</v>
      </c>
      <c r="K84" s="71">
        <f t="shared" si="1"/>
        <v>1</v>
      </c>
    </row>
    <row r="85" spans="10:11" x14ac:dyDescent="0.4">
      <c r="J85" s="12" t="s">
        <v>7790</v>
      </c>
      <c r="K85" s="71">
        <f t="shared" si="1"/>
        <v>0</v>
      </c>
    </row>
    <row r="86" spans="10:11" x14ac:dyDescent="0.4">
      <c r="J86" s="12" t="s">
        <v>7994</v>
      </c>
      <c r="K86" s="71">
        <f t="shared" si="1"/>
        <v>0</v>
      </c>
    </row>
    <row r="87" spans="10:11" x14ac:dyDescent="0.4">
      <c r="J87" s="12" t="s">
        <v>7776</v>
      </c>
      <c r="K87" s="71">
        <f t="shared" si="1"/>
        <v>0</v>
      </c>
    </row>
    <row r="88" spans="10:11" x14ac:dyDescent="0.4">
      <c r="J88" s="12" t="s">
        <v>7772</v>
      </c>
      <c r="K88" s="71">
        <f t="shared" si="1"/>
        <v>0</v>
      </c>
    </row>
    <row r="89" spans="10:11" x14ac:dyDescent="0.4">
      <c r="J89" s="12" t="s">
        <v>7765</v>
      </c>
      <c r="K89" s="71">
        <f t="shared" si="1"/>
        <v>0</v>
      </c>
    </row>
    <row r="90" spans="10:11" x14ac:dyDescent="0.4">
      <c r="J90" s="12" t="s">
        <v>7972</v>
      </c>
      <c r="K90" s="71">
        <f t="shared" si="1"/>
        <v>0</v>
      </c>
    </row>
    <row r="91" spans="10:11" x14ac:dyDescent="0.4">
      <c r="J91" s="12" t="s">
        <v>7746</v>
      </c>
      <c r="K91" s="71">
        <f t="shared" si="1"/>
        <v>0</v>
      </c>
    </row>
    <row r="92" spans="10:11" x14ac:dyDescent="0.4">
      <c r="J92" s="12" t="s">
        <v>7973</v>
      </c>
      <c r="K92" s="71">
        <f t="shared" si="1"/>
        <v>0</v>
      </c>
    </row>
    <row r="93" spans="10:11" x14ac:dyDescent="0.4">
      <c r="J93" s="12" t="s">
        <v>7756</v>
      </c>
      <c r="K93" s="71">
        <f t="shared" si="1"/>
        <v>0</v>
      </c>
    </row>
    <row r="94" spans="10:11" x14ac:dyDescent="0.4">
      <c r="J94" s="12" t="s">
        <v>7962</v>
      </c>
      <c r="K94" s="71">
        <f t="shared" si="1"/>
        <v>0</v>
      </c>
    </row>
    <row r="95" spans="10:11" x14ac:dyDescent="0.4">
      <c r="J95" s="12" t="s">
        <v>7805</v>
      </c>
      <c r="K95" s="71">
        <f t="shared" si="1"/>
        <v>0</v>
      </c>
    </row>
    <row r="96" spans="10:11" x14ac:dyDescent="0.4">
      <c r="J96" s="12" t="s">
        <v>7753</v>
      </c>
      <c r="K96" s="71">
        <f t="shared" si="1"/>
        <v>0</v>
      </c>
    </row>
    <row r="97" spans="10:11" x14ac:dyDescent="0.4">
      <c r="J97" s="12" t="s">
        <v>7974</v>
      </c>
      <c r="K97" s="71">
        <f t="shared" si="1"/>
        <v>0</v>
      </c>
    </row>
    <row r="98" spans="10:11" x14ac:dyDescent="0.4">
      <c r="J98" s="12" t="s">
        <v>7946</v>
      </c>
      <c r="K98" s="71">
        <f t="shared" si="1"/>
        <v>0</v>
      </c>
    </row>
    <row r="99" spans="10:11" x14ac:dyDescent="0.4">
      <c r="J99" s="12" t="s">
        <v>7975</v>
      </c>
      <c r="K99" s="71">
        <f t="shared" si="1"/>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2:A54"/>
    <mergeCell ref="A32:B32"/>
    <mergeCell ref="C32:H32"/>
    <mergeCell ref="A40:A42"/>
    <mergeCell ref="A43:A45"/>
    <mergeCell ref="A46:A48"/>
    <mergeCell ref="M46:N46"/>
    <mergeCell ref="O46:P46"/>
    <mergeCell ref="Q46:R46"/>
    <mergeCell ref="S46:T46"/>
    <mergeCell ref="A49:A51"/>
    <mergeCell ref="K46:L46"/>
  </mergeCells>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4ADE8-F21D-430F-B1B9-4AF1F70272F4}">
  <dimension ref="A1:U103"/>
  <sheetViews>
    <sheetView topLeftCell="A34" zoomScale="90" zoomScaleNormal="90" workbookViewId="0">
      <selection activeCell="A49" sqref="A49:A51"/>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7.81640625" customWidth="1"/>
    <col min="12" max="12" width="7.08984375" customWidth="1"/>
    <col min="13" max="13" width="5.453125" customWidth="1"/>
    <col min="14" max="14" width="4.54296875" customWidth="1"/>
    <col min="15" max="15" width="21.6328125" customWidth="1"/>
    <col min="16" max="16" width="11.08984375" customWidth="1"/>
    <col min="17" max="18" width="5.1796875" customWidth="1"/>
    <col min="19" max="20" width="4.1796875" customWidth="1"/>
    <col min="21" max="21" width="7.81640625" customWidth="1"/>
    <col min="22" max="22" width="6.453125" customWidth="1"/>
  </cols>
  <sheetData>
    <row r="1" spans="1:9" x14ac:dyDescent="0.4">
      <c r="A1" s="11" t="s">
        <v>7581</v>
      </c>
      <c r="B1" s="375" t="s">
        <v>8303</v>
      </c>
      <c r="C1" s="375"/>
      <c r="D1" s="375"/>
      <c r="E1" s="375"/>
      <c r="F1" s="375"/>
      <c r="G1" s="375"/>
      <c r="H1" s="375"/>
      <c r="I1" s="7"/>
    </row>
    <row r="2" spans="1:9" x14ac:dyDescent="0.4">
      <c r="A2" s="11" t="s">
        <v>7582</v>
      </c>
      <c r="B2" s="375" t="s">
        <v>8304</v>
      </c>
      <c r="C2" s="375"/>
      <c r="D2" s="375"/>
      <c r="E2" s="375"/>
      <c r="F2" s="375"/>
      <c r="G2" s="375"/>
      <c r="H2" s="375"/>
      <c r="I2" s="7"/>
    </row>
    <row r="3" spans="1:9" x14ac:dyDescent="0.4">
      <c r="A3" s="11" t="s">
        <v>7583</v>
      </c>
      <c r="B3" s="375" t="s">
        <v>8305</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45412.559027777781</v>
      </c>
      <c r="C5" s="374"/>
      <c r="D5" s="403" t="s">
        <v>7587</v>
      </c>
      <c r="E5" s="404"/>
      <c r="F5" s="384">
        <f>MAX(C37:G37)</f>
        <v>45418.343055555553</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45412.634027777778</v>
      </c>
      <c r="D36" s="191">
        <v>45412.630555555559</v>
      </c>
      <c r="E36" s="191">
        <v>45412.629166666666</v>
      </c>
      <c r="F36" s="191">
        <v>45412.559027777781</v>
      </c>
      <c r="G36" s="191">
        <v>45412.586805555555</v>
      </c>
      <c r="H36" s="1"/>
      <c r="I36" s="7"/>
    </row>
    <row r="37" spans="1:21" x14ac:dyDescent="0.4">
      <c r="A37" s="177"/>
      <c r="B37" s="12" t="s">
        <v>7482</v>
      </c>
      <c r="C37" s="191">
        <v>45418.328472222223</v>
      </c>
      <c r="D37" s="191">
        <v>45418.336805555555</v>
      </c>
      <c r="E37" s="191">
        <v>45418.343055555553</v>
      </c>
      <c r="F37" s="191">
        <v>45418.325694444444</v>
      </c>
      <c r="G37" s="191">
        <v>45418.333333333336</v>
      </c>
      <c r="H37" s="1"/>
      <c r="I37" s="7"/>
    </row>
    <row r="38" spans="1:21" x14ac:dyDescent="0.4">
      <c r="A38" s="177"/>
      <c r="B38" s="12" t="s">
        <v>7458</v>
      </c>
      <c r="C38" s="221">
        <v>237</v>
      </c>
      <c r="D38" s="164">
        <v>64</v>
      </c>
      <c r="E38" s="164">
        <v>284</v>
      </c>
      <c r="F38" s="164">
        <v>12</v>
      </c>
      <c r="G38" s="164">
        <v>64</v>
      </c>
      <c r="H38" s="1">
        <f t="shared" ref="H38:H54" si="0">SUM(C38:G38)</f>
        <v>661</v>
      </c>
      <c r="I38" s="7"/>
    </row>
    <row r="39" spans="1:21" x14ac:dyDescent="0.4">
      <c r="A39" s="1" t="s">
        <v>7164</v>
      </c>
      <c r="B39" s="12" t="s">
        <v>7469</v>
      </c>
      <c r="C39" s="1">
        <f>INT((C37-C36)*24)</f>
        <v>136</v>
      </c>
      <c r="D39" s="1">
        <f>INT((D37-D36)*24)</f>
        <v>136</v>
      </c>
      <c r="E39" s="1">
        <f>INT((E37-E36)*24)</f>
        <v>137</v>
      </c>
      <c r="F39" s="1">
        <f>INT((F37-F36)*24)</f>
        <v>138</v>
      </c>
      <c r="G39" s="1">
        <f>INT((G37-G36)*24)</f>
        <v>137</v>
      </c>
      <c r="H39" s="1">
        <f t="shared" si="0"/>
        <v>684</v>
      </c>
      <c r="I39" s="7"/>
      <c r="J39" s="12" t="s">
        <v>8020</v>
      </c>
      <c r="K39" s="1">
        <f>H39</f>
        <v>684</v>
      </c>
    </row>
    <row r="40" spans="1:21" x14ac:dyDescent="0.4">
      <c r="A40" s="379">
        <v>45414</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3</v>
      </c>
      <c r="F42" s="1">
        <v>0</v>
      </c>
      <c r="G42" s="1">
        <v>0</v>
      </c>
      <c r="H42" s="1">
        <f t="shared" si="0"/>
        <v>3</v>
      </c>
      <c r="I42" s="7"/>
      <c r="J42" s="12" t="s">
        <v>7485</v>
      </c>
      <c r="K42" s="1">
        <f>SUMIF(B:B,J42,H:H)</f>
        <v>5</v>
      </c>
    </row>
    <row r="43" spans="1:21" x14ac:dyDescent="0.4">
      <c r="A43" s="379">
        <v>45415</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row>
    <row r="45" spans="1:21" x14ac:dyDescent="0.4">
      <c r="A45" s="379"/>
      <c r="B45" s="12" t="s">
        <v>7485</v>
      </c>
      <c r="C45" s="1">
        <v>0</v>
      </c>
      <c r="D45" s="1">
        <v>0</v>
      </c>
      <c r="E45" s="1">
        <v>1</v>
      </c>
      <c r="F45" s="1">
        <v>0</v>
      </c>
      <c r="G45" s="1">
        <v>0</v>
      </c>
      <c r="H45" s="1">
        <f t="shared" si="0"/>
        <v>1</v>
      </c>
      <c r="I45" s="7"/>
    </row>
    <row r="46" spans="1:21" x14ac:dyDescent="0.4">
      <c r="A46" s="379">
        <v>45418</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c r="L47" s="201"/>
      <c r="M47" s="222"/>
      <c r="N47" s="201"/>
      <c r="O47" s="222" t="s">
        <v>8306</v>
      </c>
      <c r="P47" s="201" t="s">
        <v>8309</v>
      </c>
      <c r="Q47" s="203"/>
      <c r="R47" s="222"/>
      <c r="S47" s="201"/>
      <c r="T47" s="201"/>
      <c r="U47" s="68"/>
    </row>
    <row r="48" spans="1:21" x14ac:dyDescent="0.4">
      <c r="A48" s="379"/>
      <c r="B48" s="12" t="s">
        <v>7485</v>
      </c>
      <c r="C48" s="1">
        <v>0</v>
      </c>
      <c r="D48" s="95">
        <v>0</v>
      </c>
      <c r="E48" s="1">
        <v>1</v>
      </c>
      <c r="F48" s="1">
        <v>0</v>
      </c>
      <c r="G48" s="1">
        <v>0</v>
      </c>
      <c r="H48" s="1">
        <f t="shared" si="0"/>
        <v>1</v>
      </c>
      <c r="I48" s="7"/>
      <c r="J48" s="1">
        <v>2</v>
      </c>
      <c r="K48" s="222"/>
      <c r="L48" s="201"/>
      <c r="M48" s="203"/>
      <c r="N48" s="201"/>
      <c r="O48" s="222" t="s">
        <v>8307</v>
      </c>
      <c r="P48" s="201" t="s">
        <v>8316</v>
      </c>
      <c r="Q48" s="203"/>
      <c r="R48" s="203"/>
      <c r="S48" s="203"/>
      <c r="T48" s="201"/>
      <c r="U48" s="68"/>
    </row>
    <row r="49" spans="1:21" x14ac:dyDescent="0.4">
      <c r="A49" s="379"/>
      <c r="B49" s="12" t="s">
        <v>7483</v>
      </c>
      <c r="C49" s="1"/>
      <c r="D49" s="95"/>
      <c r="E49" s="1"/>
      <c r="F49" s="1"/>
      <c r="G49" s="1"/>
      <c r="H49" s="1">
        <f t="shared" si="0"/>
        <v>0</v>
      </c>
      <c r="I49" s="7"/>
      <c r="J49" s="95">
        <v>3</v>
      </c>
      <c r="K49" s="240"/>
      <c r="L49" s="201"/>
      <c r="M49" s="203"/>
      <c r="N49" s="201"/>
      <c r="O49" s="222" t="s">
        <v>8314</v>
      </c>
      <c r="P49" s="201" t="s">
        <v>8312</v>
      </c>
      <c r="Q49" s="222"/>
      <c r="R49" s="222"/>
      <c r="S49" s="222"/>
      <c r="T49" s="222"/>
      <c r="U49" s="68"/>
    </row>
    <row r="50" spans="1:21" x14ac:dyDescent="0.4">
      <c r="A50" s="379"/>
      <c r="B50" s="12" t="s">
        <v>7484</v>
      </c>
      <c r="C50" s="1"/>
      <c r="D50" s="95"/>
      <c r="E50" s="95"/>
      <c r="F50" s="95"/>
      <c r="G50" s="1"/>
      <c r="H50" s="1">
        <f t="shared" si="0"/>
        <v>0</v>
      </c>
      <c r="I50" s="7"/>
      <c r="J50" s="1">
        <v>4</v>
      </c>
      <c r="K50" s="203"/>
      <c r="L50" s="201"/>
      <c r="M50" s="203"/>
      <c r="N50" s="201"/>
      <c r="O50" s="254" t="s">
        <v>8318</v>
      </c>
      <c r="P50" s="224" t="s">
        <v>8060</v>
      </c>
      <c r="Q50" s="201"/>
      <c r="R50" s="201"/>
      <c r="S50" s="201"/>
      <c r="T50" s="201"/>
      <c r="U50" s="68"/>
    </row>
    <row r="51" spans="1:21" x14ac:dyDescent="0.4">
      <c r="A51" s="379"/>
      <c r="B51" s="12" t="s">
        <v>7485</v>
      </c>
      <c r="C51" s="1"/>
      <c r="D51" s="95"/>
      <c r="E51" s="1"/>
      <c r="F51" s="1"/>
      <c r="G51" s="1"/>
      <c r="H51" s="1">
        <f t="shared" si="0"/>
        <v>0</v>
      </c>
      <c r="I51" s="7"/>
      <c r="J51" s="95">
        <v>5</v>
      </c>
      <c r="K51" s="203"/>
      <c r="L51" s="201"/>
      <c r="M51" s="203"/>
      <c r="N51" s="201"/>
      <c r="O51" s="254" t="s">
        <v>8320</v>
      </c>
      <c r="P51" s="224" t="s">
        <v>8322</v>
      </c>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45397.327777777777</v>
      </c>
      <c r="J59" s="12" t="s">
        <v>8308</v>
      </c>
      <c r="K59" s="71">
        <f t="shared" ref="K59:K103" si="1">COUNTIF($K$47:$U$57,J59)</f>
        <v>1</v>
      </c>
      <c r="L59" s="229"/>
      <c r="M59" s="229"/>
      <c r="N59" s="229"/>
      <c r="O59" s="229"/>
      <c r="P59" s="229"/>
      <c r="Q59" s="229"/>
      <c r="R59" s="229"/>
    </row>
    <row r="60" spans="1:21" x14ac:dyDescent="0.4">
      <c r="A60" s="12" t="s">
        <v>7655</v>
      </c>
      <c r="B60" s="220">
        <v>1.7451388888888888</v>
      </c>
      <c r="J60" s="12" t="s">
        <v>8311</v>
      </c>
      <c r="K60" s="71">
        <f t="shared" si="1"/>
        <v>1</v>
      </c>
      <c r="L60" s="229"/>
      <c r="M60" s="229"/>
      <c r="N60" s="229"/>
      <c r="O60" s="229"/>
      <c r="P60" s="229"/>
      <c r="Q60" s="229"/>
      <c r="R60" s="229"/>
    </row>
    <row r="61" spans="1:21" x14ac:dyDescent="0.4">
      <c r="A61" s="12" t="s">
        <v>7656</v>
      </c>
      <c r="B61" s="219">
        <f>B59-B60</f>
        <v>45395.582638888889</v>
      </c>
      <c r="J61" s="12" t="s">
        <v>8321</v>
      </c>
      <c r="K61" s="71">
        <f t="shared" si="1"/>
        <v>1</v>
      </c>
      <c r="L61" s="230"/>
      <c r="M61" s="230"/>
      <c r="N61" s="229"/>
      <c r="O61" s="229"/>
      <c r="P61" s="229"/>
      <c r="Q61" s="229"/>
      <c r="R61" s="229"/>
    </row>
    <row r="62" spans="1:21" x14ac:dyDescent="0.4">
      <c r="J62" s="12" t="s">
        <v>8290</v>
      </c>
      <c r="K62" s="71">
        <f t="shared" si="1"/>
        <v>0</v>
      </c>
      <c r="L62" s="229"/>
      <c r="M62" s="229"/>
      <c r="N62" s="229"/>
      <c r="O62" s="229"/>
      <c r="P62" s="229"/>
      <c r="Q62" s="229"/>
      <c r="R62" s="229"/>
    </row>
    <row r="63" spans="1:21" x14ac:dyDescent="0.4">
      <c r="J63" s="12" t="s">
        <v>8315</v>
      </c>
      <c r="K63" s="71">
        <f t="shared" si="1"/>
        <v>1</v>
      </c>
    </row>
    <row r="64" spans="1:21" x14ac:dyDescent="0.4">
      <c r="J64" s="12" t="s">
        <v>8202</v>
      </c>
      <c r="K64" s="71">
        <f t="shared" si="1"/>
        <v>0</v>
      </c>
    </row>
    <row r="65" spans="10:12" x14ac:dyDescent="0.4">
      <c r="J65" s="12" t="s">
        <v>8194</v>
      </c>
      <c r="K65" s="71">
        <f t="shared" si="1"/>
        <v>0</v>
      </c>
    </row>
    <row r="66" spans="10:12" x14ac:dyDescent="0.4">
      <c r="J66" s="12" t="s">
        <v>8197</v>
      </c>
      <c r="K66" s="71">
        <f t="shared" si="1"/>
        <v>0</v>
      </c>
    </row>
    <row r="67" spans="10:12" x14ac:dyDescent="0.4">
      <c r="J67" s="12" t="s">
        <v>8198</v>
      </c>
      <c r="K67" s="71">
        <f t="shared" si="1"/>
        <v>0</v>
      </c>
    </row>
    <row r="68" spans="10:12" x14ac:dyDescent="0.4">
      <c r="J68" s="12" t="s">
        <v>8199</v>
      </c>
      <c r="K68" s="71">
        <f t="shared" si="1"/>
        <v>0</v>
      </c>
    </row>
    <row r="69" spans="10:12" x14ac:dyDescent="0.4">
      <c r="J69" s="12" t="s">
        <v>8200</v>
      </c>
      <c r="K69" s="71">
        <f t="shared" si="1"/>
        <v>0</v>
      </c>
    </row>
    <row r="70" spans="10:12" x14ac:dyDescent="0.4">
      <c r="J70" s="12" t="s">
        <v>8090</v>
      </c>
      <c r="K70" s="71">
        <f t="shared" si="1"/>
        <v>0</v>
      </c>
    </row>
    <row r="71" spans="10:12" x14ac:dyDescent="0.4">
      <c r="J71" s="12" t="s">
        <v>8061</v>
      </c>
      <c r="K71" s="71">
        <f t="shared" si="1"/>
        <v>0</v>
      </c>
      <c r="L71" s="73"/>
    </row>
    <row r="72" spans="10:12" x14ac:dyDescent="0.4">
      <c r="J72" s="12" t="s">
        <v>8059</v>
      </c>
      <c r="K72" s="71">
        <f t="shared" si="1"/>
        <v>1</v>
      </c>
      <c r="L72" s="73"/>
    </row>
    <row r="73" spans="10:12" x14ac:dyDescent="0.4">
      <c r="J73" s="12" t="s">
        <v>8047</v>
      </c>
      <c r="K73" s="71">
        <f t="shared" si="1"/>
        <v>0</v>
      </c>
      <c r="L73" s="73"/>
    </row>
    <row r="74" spans="10:12" x14ac:dyDescent="0.4">
      <c r="J74" s="12" t="s">
        <v>8014</v>
      </c>
      <c r="K74" s="71">
        <f t="shared" si="1"/>
        <v>0</v>
      </c>
      <c r="L74" s="73"/>
    </row>
    <row r="75" spans="10:12" x14ac:dyDescent="0.4">
      <c r="J75" s="12" t="s">
        <v>8013</v>
      </c>
      <c r="K75" s="71">
        <f t="shared" si="1"/>
        <v>0</v>
      </c>
      <c r="L75" s="73"/>
    </row>
    <row r="76" spans="10:12" x14ac:dyDescent="0.4">
      <c r="J76" s="12" t="s">
        <v>7998</v>
      </c>
      <c r="K76" s="71">
        <f t="shared" si="1"/>
        <v>0</v>
      </c>
    </row>
    <row r="77" spans="10:12" x14ac:dyDescent="0.4">
      <c r="J77" s="12" t="s">
        <v>7996</v>
      </c>
      <c r="K77" s="71">
        <f t="shared" si="1"/>
        <v>0</v>
      </c>
    </row>
    <row r="78" spans="10:12" x14ac:dyDescent="0.4">
      <c r="J78" s="12" t="s">
        <v>7967</v>
      </c>
      <c r="K78" s="71">
        <f t="shared" si="1"/>
        <v>0</v>
      </c>
    </row>
    <row r="79" spans="10:12" x14ac:dyDescent="0.4">
      <c r="J79" s="12" t="s">
        <v>7948</v>
      </c>
      <c r="K79" s="71">
        <f t="shared" si="1"/>
        <v>0</v>
      </c>
    </row>
    <row r="80" spans="10:12" x14ac:dyDescent="0.4">
      <c r="J80" s="12" t="s">
        <v>7944</v>
      </c>
      <c r="K80" s="71">
        <f t="shared" si="1"/>
        <v>0</v>
      </c>
    </row>
    <row r="81" spans="10:11" x14ac:dyDescent="0.4">
      <c r="J81" s="12" t="s">
        <v>7778</v>
      </c>
      <c r="K81" s="71">
        <f t="shared" si="1"/>
        <v>0</v>
      </c>
    </row>
    <row r="82" spans="10:11" x14ac:dyDescent="0.4">
      <c r="J82" s="12" t="s">
        <v>7899</v>
      </c>
      <c r="K82" s="71">
        <f t="shared" si="1"/>
        <v>0</v>
      </c>
    </row>
    <row r="83" spans="10:11" x14ac:dyDescent="0.4">
      <c r="J83" s="12" t="s">
        <v>7761</v>
      </c>
      <c r="K83" s="71">
        <f t="shared" si="1"/>
        <v>0</v>
      </c>
    </row>
    <row r="84" spans="10:11" x14ac:dyDescent="0.4">
      <c r="J84" s="12" t="s">
        <v>7725</v>
      </c>
      <c r="K84" s="71">
        <f t="shared" si="1"/>
        <v>0</v>
      </c>
    </row>
    <row r="85" spans="10:11" x14ac:dyDescent="0.4">
      <c r="J85" s="12" t="s">
        <v>7712</v>
      </c>
      <c r="K85" s="71">
        <f t="shared" si="1"/>
        <v>0</v>
      </c>
    </row>
    <row r="86" spans="10:11" x14ac:dyDescent="0.4">
      <c r="J86" s="12" t="s">
        <v>7783</v>
      </c>
      <c r="K86" s="71">
        <f t="shared" si="1"/>
        <v>0</v>
      </c>
    </row>
    <row r="87" spans="10:11" x14ac:dyDescent="0.4">
      <c r="J87" s="12" t="s">
        <v>7804</v>
      </c>
      <c r="K87" s="71">
        <f t="shared" si="1"/>
        <v>0</v>
      </c>
    </row>
    <row r="88" spans="10:11" x14ac:dyDescent="0.4">
      <c r="J88" s="12" t="s">
        <v>7945</v>
      </c>
      <c r="K88" s="71">
        <f t="shared" si="1"/>
        <v>0</v>
      </c>
    </row>
    <row r="89" spans="10:11" x14ac:dyDescent="0.4">
      <c r="J89" s="12" t="s">
        <v>7790</v>
      </c>
      <c r="K89" s="71">
        <f t="shared" si="1"/>
        <v>0</v>
      </c>
    </row>
    <row r="90" spans="10:11" x14ac:dyDescent="0.4">
      <c r="J90" s="12" t="s">
        <v>7994</v>
      </c>
      <c r="K90" s="71">
        <f t="shared" si="1"/>
        <v>0</v>
      </c>
    </row>
    <row r="91" spans="10:11" x14ac:dyDescent="0.4">
      <c r="J91" s="12" t="s">
        <v>7776</v>
      </c>
      <c r="K91" s="71">
        <f t="shared" si="1"/>
        <v>0</v>
      </c>
    </row>
    <row r="92" spans="10:11" x14ac:dyDescent="0.4">
      <c r="J92" s="12" t="s">
        <v>7772</v>
      </c>
      <c r="K92" s="71">
        <f t="shared" si="1"/>
        <v>0</v>
      </c>
    </row>
    <row r="93" spans="10:11" x14ac:dyDescent="0.4">
      <c r="J93" s="12" t="s">
        <v>7765</v>
      </c>
      <c r="K93" s="71">
        <f t="shared" si="1"/>
        <v>0</v>
      </c>
    </row>
    <row r="94" spans="10:11" x14ac:dyDescent="0.4">
      <c r="J94" s="12" t="s">
        <v>7972</v>
      </c>
      <c r="K94" s="71">
        <f t="shared" si="1"/>
        <v>0</v>
      </c>
    </row>
    <row r="95" spans="10:11" x14ac:dyDescent="0.4">
      <c r="J95" s="12" t="s">
        <v>7746</v>
      </c>
      <c r="K95" s="71">
        <f t="shared" si="1"/>
        <v>0</v>
      </c>
    </row>
    <row r="96" spans="10:11" x14ac:dyDescent="0.4">
      <c r="J96" s="12" t="s">
        <v>7973</v>
      </c>
      <c r="K96" s="71">
        <f t="shared" si="1"/>
        <v>0</v>
      </c>
    </row>
    <row r="97" spans="10:11" x14ac:dyDescent="0.4">
      <c r="J97" s="12" t="s">
        <v>7756</v>
      </c>
      <c r="K97" s="71">
        <f t="shared" si="1"/>
        <v>0</v>
      </c>
    </row>
    <row r="98" spans="10:11" x14ac:dyDescent="0.4">
      <c r="J98" s="12" t="s">
        <v>7962</v>
      </c>
      <c r="K98" s="71">
        <f t="shared" si="1"/>
        <v>0</v>
      </c>
    </row>
    <row r="99" spans="10:11" x14ac:dyDescent="0.4">
      <c r="J99" s="12" t="s">
        <v>7805</v>
      </c>
      <c r="K99" s="71">
        <f t="shared" si="1"/>
        <v>0</v>
      </c>
    </row>
    <row r="100" spans="10:11" x14ac:dyDescent="0.4">
      <c r="J100" s="12" t="s">
        <v>7753</v>
      </c>
      <c r="K100" s="71">
        <f t="shared" si="1"/>
        <v>0</v>
      </c>
    </row>
    <row r="101" spans="10:11" x14ac:dyDescent="0.4">
      <c r="J101" s="12" t="s">
        <v>7974</v>
      </c>
      <c r="K101" s="71">
        <f t="shared" si="1"/>
        <v>0</v>
      </c>
    </row>
    <row r="102" spans="10:11" x14ac:dyDescent="0.4">
      <c r="J102" s="12" t="s">
        <v>7946</v>
      </c>
      <c r="K102" s="71">
        <f t="shared" si="1"/>
        <v>0</v>
      </c>
    </row>
    <row r="103" spans="10:11" x14ac:dyDescent="0.4">
      <c r="J103" s="12" t="s">
        <v>7975</v>
      </c>
      <c r="K103" s="71">
        <f t="shared" si="1"/>
        <v>0</v>
      </c>
    </row>
  </sheetData>
  <mergeCells count="62">
    <mergeCell ref="M46:N46"/>
    <mergeCell ref="O46:P46"/>
    <mergeCell ref="Q46:R46"/>
    <mergeCell ref="S46:T46"/>
    <mergeCell ref="A49:A51"/>
    <mergeCell ref="K46:L46"/>
    <mergeCell ref="A52:A54"/>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B2717-B446-40BA-BAEC-A44A0D1ABCB5}">
  <dimension ref="A1:U105"/>
  <sheetViews>
    <sheetView workbookViewId="0">
      <selection activeCell="J8" sqref="J8"/>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6.81640625" customWidth="1"/>
    <col min="12" max="12" width="10.6328125" bestFit="1" customWidth="1"/>
    <col min="13" max="13" width="15.81640625" customWidth="1"/>
    <col min="14" max="14" width="11.08984375" customWidth="1"/>
    <col min="15" max="15" width="20.81640625" customWidth="1"/>
    <col min="16" max="16" width="10.453125" customWidth="1"/>
    <col min="17" max="18" width="5.1796875" customWidth="1"/>
    <col min="19" max="20" width="4.1796875" customWidth="1"/>
    <col min="21" max="21" width="7.81640625" customWidth="1"/>
    <col min="22" max="22" width="6.453125" customWidth="1"/>
  </cols>
  <sheetData>
    <row r="1" spans="1:9" x14ac:dyDescent="0.4">
      <c r="A1" s="11" t="s">
        <v>7581</v>
      </c>
      <c r="B1" s="375" t="s">
        <v>8324</v>
      </c>
      <c r="C1" s="375"/>
      <c r="D1" s="375"/>
      <c r="E1" s="375"/>
      <c r="F1" s="375"/>
      <c r="G1" s="375"/>
      <c r="H1" s="375"/>
      <c r="I1" s="7"/>
    </row>
    <row r="2" spans="1:9" x14ac:dyDescent="0.4">
      <c r="A2" s="11" t="s">
        <v>7582</v>
      </c>
      <c r="B2" s="375" t="s">
        <v>8325</v>
      </c>
      <c r="C2" s="375"/>
      <c r="D2" s="375"/>
      <c r="E2" s="375"/>
      <c r="F2" s="375"/>
      <c r="G2" s="375"/>
      <c r="H2" s="375"/>
      <c r="I2" s="7"/>
    </row>
    <row r="3" spans="1:9" x14ac:dyDescent="0.4">
      <c r="A3" s="11" t="s">
        <v>7583</v>
      </c>
      <c r="B3" s="375" t="s">
        <v>8326</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45419.468055555553</v>
      </c>
      <c r="C5" s="374"/>
      <c r="D5" s="403" t="s">
        <v>7587</v>
      </c>
      <c r="E5" s="404"/>
      <c r="F5" s="384">
        <f>MAX(C37:G37)</f>
        <v>45425.370138888888</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45419.554861111108</v>
      </c>
      <c r="D36" s="191">
        <v>45419.566666666666</v>
      </c>
      <c r="E36" s="191">
        <v>45419.552083333336</v>
      </c>
      <c r="F36" s="191">
        <v>45419.468055555553</v>
      </c>
      <c r="G36" s="191">
        <v>45419.584722222222</v>
      </c>
      <c r="H36" s="1"/>
      <c r="I36" s="7"/>
    </row>
    <row r="37" spans="1:21" x14ac:dyDescent="0.4">
      <c r="A37" s="177"/>
      <c r="B37" s="12" t="s">
        <v>7482</v>
      </c>
      <c r="C37" s="191">
        <v>45425.350694444445</v>
      </c>
      <c r="D37" s="191">
        <v>45425.370138888888</v>
      </c>
      <c r="E37" s="191">
        <v>45425.335416666669</v>
      </c>
      <c r="F37" s="191">
        <v>45425.327777777777</v>
      </c>
      <c r="G37" s="191">
        <v>45425.368055555555</v>
      </c>
      <c r="H37" s="1"/>
      <c r="I37" s="7"/>
    </row>
    <row r="38" spans="1:21" x14ac:dyDescent="0.4">
      <c r="A38" s="177"/>
      <c r="B38" s="12" t="s">
        <v>7458</v>
      </c>
      <c r="C38" s="221">
        <v>144</v>
      </c>
      <c r="D38" s="164">
        <v>60</v>
      </c>
      <c r="E38" s="164">
        <v>227</v>
      </c>
      <c r="F38" s="164">
        <v>12</v>
      </c>
      <c r="G38" s="164">
        <v>67</v>
      </c>
      <c r="H38" s="1">
        <f t="shared" ref="H38:H54" si="0">SUM(C38:G38)</f>
        <v>510</v>
      </c>
      <c r="I38" s="7"/>
    </row>
    <row r="39" spans="1:21" x14ac:dyDescent="0.4">
      <c r="A39" s="1" t="s">
        <v>7164</v>
      </c>
      <c r="B39" s="12" t="s">
        <v>7469</v>
      </c>
      <c r="C39" s="1">
        <f>INT((C37-C36)*24)</f>
        <v>139</v>
      </c>
      <c r="D39" s="1">
        <f>INT((D37-D36)*24)</f>
        <v>139</v>
      </c>
      <c r="E39" s="1">
        <f>INT((E37-E36)*24)</f>
        <v>138</v>
      </c>
      <c r="F39" s="1">
        <f>INT((F37-F36)*24)</f>
        <v>140</v>
      </c>
      <c r="G39" s="1">
        <f>INT((G37-G36)*24)</f>
        <v>138</v>
      </c>
      <c r="H39" s="1">
        <f t="shared" si="0"/>
        <v>694</v>
      </c>
      <c r="I39" s="7"/>
      <c r="J39" s="12" t="s">
        <v>8020</v>
      </c>
      <c r="K39" s="1">
        <f>H39</f>
        <v>694</v>
      </c>
    </row>
    <row r="40" spans="1:21" x14ac:dyDescent="0.4">
      <c r="A40" s="379">
        <v>45420</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0</v>
      </c>
      <c r="F42" s="1">
        <v>0</v>
      </c>
      <c r="G42" s="1">
        <v>0</v>
      </c>
      <c r="H42" s="1">
        <f t="shared" si="0"/>
        <v>0</v>
      </c>
      <c r="I42" s="7"/>
      <c r="J42" s="12" t="s">
        <v>7485</v>
      </c>
      <c r="K42" s="1">
        <f>SUMIF(B:B,J42,H:H)</f>
        <v>9</v>
      </c>
    </row>
    <row r="43" spans="1:21" x14ac:dyDescent="0.4">
      <c r="A43" s="379">
        <v>45421</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row>
    <row r="45" spans="1:21" x14ac:dyDescent="0.4">
      <c r="A45" s="379"/>
      <c r="B45" s="12" t="s">
        <v>7485</v>
      </c>
      <c r="C45" s="1">
        <v>0</v>
      </c>
      <c r="D45" s="1">
        <v>0</v>
      </c>
      <c r="E45" s="1">
        <v>0</v>
      </c>
      <c r="F45" s="1">
        <v>0</v>
      </c>
      <c r="G45" s="1">
        <v>0</v>
      </c>
      <c r="H45" s="1">
        <f t="shared" si="0"/>
        <v>0</v>
      </c>
      <c r="I45" s="7"/>
    </row>
    <row r="46" spans="1:21" x14ac:dyDescent="0.4">
      <c r="A46" s="379">
        <v>45422</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t="s">
        <v>8328</v>
      </c>
      <c r="L47" s="201" t="s">
        <v>7683</v>
      </c>
      <c r="M47" s="222" t="s">
        <v>8338</v>
      </c>
      <c r="N47" s="201" t="s">
        <v>7713</v>
      </c>
      <c r="O47" s="254" t="s">
        <v>8333</v>
      </c>
      <c r="P47" s="224" t="s">
        <v>8344</v>
      </c>
      <c r="Q47" s="203"/>
      <c r="R47" s="222"/>
      <c r="S47" s="201"/>
      <c r="T47" s="201"/>
      <c r="U47" s="68"/>
    </row>
    <row r="48" spans="1:21" x14ac:dyDescent="0.4">
      <c r="A48" s="379"/>
      <c r="B48" s="12" t="s">
        <v>7485</v>
      </c>
      <c r="C48" s="1">
        <v>2</v>
      </c>
      <c r="D48" s="95">
        <v>0</v>
      </c>
      <c r="E48" s="1">
        <v>0</v>
      </c>
      <c r="F48" s="1">
        <v>0</v>
      </c>
      <c r="G48" s="1">
        <v>0</v>
      </c>
      <c r="H48" s="1">
        <f t="shared" si="0"/>
        <v>2</v>
      </c>
      <c r="I48" s="7"/>
      <c r="J48" s="1">
        <v>2</v>
      </c>
      <c r="K48" s="222" t="s">
        <v>8329</v>
      </c>
      <c r="L48" s="201" t="s">
        <v>8331</v>
      </c>
      <c r="M48" s="203" t="s">
        <v>8339</v>
      </c>
      <c r="N48" s="201" t="s">
        <v>7713</v>
      </c>
      <c r="O48" s="254" t="s">
        <v>8334</v>
      </c>
      <c r="P48" s="201" t="s">
        <v>8331</v>
      </c>
      <c r="Q48" s="203"/>
      <c r="R48" s="203"/>
      <c r="S48" s="203"/>
      <c r="T48" s="201"/>
      <c r="U48" s="68"/>
    </row>
    <row r="49" spans="1:21" x14ac:dyDescent="0.4">
      <c r="A49" s="379">
        <v>45425</v>
      </c>
      <c r="B49" s="12" t="s">
        <v>7483</v>
      </c>
      <c r="C49" s="1">
        <v>0</v>
      </c>
      <c r="D49" s="95">
        <v>0</v>
      </c>
      <c r="E49" s="1">
        <v>0</v>
      </c>
      <c r="F49" s="1">
        <v>0</v>
      </c>
      <c r="G49" s="1">
        <v>0</v>
      </c>
      <c r="H49" s="1">
        <f t="shared" si="0"/>
        <v>0</v>
      </c>
      <c r="I49" s="7"/>
      <c r="J49" s="95">
        <v>3</v>
      </c>
      <c r="K49" s="240" t="s">
        <v>8337</v>
      </c>
      <c r="L49" s="201" t="s">
        <v>7683</v>
      </c>
      <c r="M49" s="203"/>
      <c r="N49" s="201"/>
      <c r="O49" s="222" t="s">
        <v>8335</v>
      </c>
      <c r="P49" s="201" t="s">
        <v>7683</v>
      </c>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c r="L50" s="201"/>
      <c r="M50" s="203"/>
      <c r="N50" s="201"/>
      <c r="O50" s="222" t="s">
        <v>8336</v>
      </c>
      <c r="P50" s="201" t="s">
        <v>8048</v>
      </c>
      <c r="Q50" s="201"/>
      <c r="R50" s="201"/>
      <c r="S50" s="201"/>
      <c r="T50" s="201"/>
      <c r="U50" s="68"/>
    </row>
    <row r="51" spans="1:21" x14ac:dyDescent="0.4">
      <c r="A51" s="379"/>
      <c r="B51" s="12" t="s">
        <v>7485</v>
      </c>
      <c r="C51" s="1">
        <v>1</v>
      </c>
      <c r="D51" s="95">
        <v>2</v>
      </c>
      <c r="E51" s="1">
        <v>4</v>
      </c>
      <c r="F51" s="1">
        <v>0</v>
      </c>
      <c r="G51" s="1">
        <v>0</v>
      </c>
      <c r="H51" s="1">
        <f t="shared" si="0"/>
        <v>7</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45425.347222222219</v>
      </c>
      <c r="J59" s="12" t="s">
        <v>8330</v>
      </c>
      <c r="K59" s="71">
        <f t="shared" ref="K59:K105" si="1">COUNTIF($K$47:$U$57,J59)</f>
        <v>2</v>
      </c>
      <c r="L59" s="229"/>
      <c r="M59" s="229"/>
      <c r="N59" s="229"/>
      <c r="O59" s="229"/>
      <c r="P59" s="229"/>
      <c r="Q59" s="229"/>
      <c r="R59" s="229"/>
    </row>
    <row r="60" spans="1:21" x14ac:dyDescent="0.4">
      <c r="A60" s="12" t="s">
        <v>7655</v>
      </c>
      <c r="B60" s="220">
        <v>2.2298611111111111</v>
      </c>
      <c r="J60" s="12" t="s">
        <v>8308</v>
      </c>
      <c r="K60" s="71">
        <f t="shared" si="1"/>
        <v>0</v>
      </c>
      <c r="L60" s="229"/>
      <c r="M60" s="229"/>
      <c r="N60" s="229"/>
      <c r="O60" s="229"/>
      <c r="P60" s="229"/>
      <c r="Q60" s="229"/>
      <c r="R60" s="229"/>
    </row>
    <row r="61" spans="1:21" x14ac:dyDescent="0.4">
      <c r="A61" s="12" t="s">
        <v>7656</v>
      </c>
      <c r="B61" s="219">
        <f>B59-B60</f>
        <v>45423.117361111108</v>
      </c>
      <c r="J61" s="12" t="s">
        <v>8321</v>
      </c>
      <c r="K61" s="71">
        <f t="shared" si="1"/>
        <v>0</v>
      </c>
      <c r="L61" s="230"/>
      <c r="M61" s="230"/>
      <c r="N61" s="229"/>
      <c r="O61" s="229"/>
      <c r="P61" s="229"/>
      <c r="Q61" s="229"/>
      <c r="R61" s="229"/>
    </row>
    <row r="62" spans="1:21" x14ac:dyDescent="0.4">
      <c r="J62" s="12" t="s">
        <v>8290</v>
      </c>
      <c r="K62" s="71">
        <f t="shared" si="1"/>
        <v>0</v>
      </c>
      <c r="L62" s="229"/>
      <c r="M62" s="229"/>
      <c r="N62" s="229"/>
      <c r="O62" s="229"/>
      <c r="P62" s="229"/>
      <c r="Q62" s="229"/>
      <c r="R62" s="229"/>
    </row>
    <row r="63" spans="1:21" x14ac:dyDescent="0.4">
      <c r="J63" s="12" t="s">
        <v>8315</v>
      </c>
      <c r="K63" s="71">
        <f t="shared" si="1"/>
        <v>0</v>
      </c>
    </row>
    <row r="64" spans="1:21" x14ac:dyDescent="0.4">
      <c r="J64" s="12" t="s">
        <v>8202</v>
      </c>
      <c r="K64" s="71">
        <f t="shared" si="1"/>
        <v>0</v>
      </c>
    </row>
    <row r="65" spans="10:12" x14ac:dyDescent="0.4">
      <c r="J65" s="12" t="s">
        <v>8194</v>
      </c>
      <c r="K65" s="71">
        <f t="shared" si="1"/>
        <v>0</v>
      </c>
    </row>
    <row r="66" spans="10:12" x14ac:dyDescent="0.4">
      <c r="J66" s="12" t="s">
        <v>8197</v>
      </c>
      <c r="K66" s="71">
        <f t="shared" si="1"/>
        <v>0</v>
      </c>
    </row>
    <row r="67" spans="10:12" x14ac:dyDescent="0.4">
      <c r="J67" s="12" t="s">
        <v>8198</v>
      </c>
      <c r="K67" s="71">
        <f t="shared" si="1"/>
        <v>0</v>
      </c>
    </row>
    <row r="68" spans="10:12" x14ac:dyDescent="0.4">
      <c r="J68" s="12" t="s">
        <v>8199</v>
      </c>
      <c r="K68" s="71">
        <f t="shared" si="1"/>
        <v>0</v>
      </c>
    </row>
    <row r="69" spans="10:12" x14ac:dyDescent="0.4">
      <c r="J69" s="12" t="s">
        <v>8200</v>
      </c>
      <c r="K69" s="71">
        <f t="shared" si="1"/>
        <v>0</v>
      </c>
    </row>
    <row r="70" spans="10:12" x14ac:dyDescent="0.4">
      <c r="J70" s="12" t="s">
        <v>8090</v>
      </c>
      <c r="K70" s="71">
        <f t="shared" si="1"/>
        <v>0</v>
      </c>
    </row>
    <row r="71" spans="10:12" x14ac:dyDescent="0.4">
      <c r="J71" s="12" t="s">
        <v>8059</v>
      </c>
      <c r="K71" s="71">
        <f t="shared" si="1"/>
        <v>0</v>
      </c>
      <c r="L71" s="73"/>
    </row>
    <row r="72" spans="10:12" x14ac:dyDescent="0.4">
      <c r="J72" s="12" t="s">
        <v>8047</v>
      </c>
      <c r="K72" s="71">
        <f t="shared" si="1"/>
        <v>1</v>
      </c>
      <c r="L72" s="73"/>
    </row>
    <row r="73" spans="10:12" x14ac:dyDescent="0.4">
      <c r="J73" s="12" t="s">
        <v>8014</v>
      </c>
      <c r="K73" s="71">
        <f t="shared" si="1"/>
        <v>0</v>
      </c>
      <c r="L73" s="73"/>
    </row>
    <row r="74" spans="10:12" x14ac:dyDescent="0.4">
      <c r="J74" s="12" t="s">
        <v>8013</v>
      </c>
      <c r="K74" s="71">
        <f t="shared" si="1"/>
        <v>0</v>
      </c>
      <c r="L74" s="73"/>
    </row>
    <row r="75" spans="10:12" x14ac:dyDescent="0.4">
      <c r="J75" s="12" t="s">
        <v>7998</v>
      </c>
      <c r="K75" s="71">
        <f t="shared" si="1"/>
        <v>0</v>
      </c>
      <c r="L75" s="73"/>
    </row>
    <row r="76" spans="10:12" x14ac:dyDescent="0.4">
      <c r="J76" s="12" t="s">
        <v>7996</v>
      </c>
      <c r="K76" s="71">
        <f t="shared" si="1"/>
        <v>0</v>
      </c>
    </row>
    <row r="77" spans="10:12" x14ac:dyDescent="0.4">
      <c r="J77" s="12" t="s">
        <v>7967</v>
      </c>
      <c r="K77" s="71">
        <f t="shared" si="1"/>
        <v>0</v>
      </c>
    </row>
    <row r="78" spans="10:12" x14ac:dyDescent="0.4">
      <c r="J78" s="12" t="s">
        <v>7948</v>
      </c>
      <c r="K78" s="71">
        <f t="shared" si="1"/>
        <v>0</v>
      </c>
    </row>
    <row r="79" spans="10:12" x14ac:dyDescent="0.4">
      <c r="J79" s="12" t="s">
        <v>7944</v>
      </c>
      <c r="K79" s="71">
        <f t="shared" si="1"/>
        <v>0</v>
      </c>
    </row>
    <row r="80" spans="10:12" x14ac:dyDescent="0.4">
      <c r="J80" s="12" t="s">
        <v>7899</v>
      </c>
      <c r="K80" s="71">
        <f t="shared" si="1"/>
        <v>0</v>
      </c>
    </row>
    <row r="81" spans="10:11" x14ac:dyDescent="0.4">
      <c r="J81" s="12" t="s">
        <v>7761</v>
      </c>
      <c r="K81" s="71">
        <f t="shared" si="1"/>
        <v>0</v>
      </c>
    </row>
    <row r="82" spans="10:11" x14ac:dyDescent="0.4">
      <c r="J82" s="12" t="s">
        <v>7712</v>
      </c>
      <c r="K82" s="71">
        <f t="shared" si="1"/>
        <v>2</v>
      </c>
    </row>
    <row r="83" spans="10:11" x14ac:dyDescent="0.4">
      <c r="J83" s="12" t="s">
        <v>7783</v>
      </c>
      <c r="K83" s="71">
        <f t="shared" si="1"/>
        <v>3</v>
      </c>
    </row>
    <row r="84" spans="10:11" x14ac:dyDescent="0.4">
      <c r="J84" s="12" t="s">
        <v>7804</v>
      </c>
      <c r="K84" s="71">
        <f t="shared" si="1"/>
        <v>0</v>
      </c>
    </row>
    <row r="85" spans="10:11" x14ac:dyDescent="0.4">
      <c r="J85" s="12" t="s">
        <v>7945</v>
      </c>
      <c r="K85" s="71">
        <f t="shared" si="1"/>
        <v>0</v>
      </c>
    </row>
    <row r="86" spans="10:11" x14ac:dyDescent="0.4">
      <c r="J86" s="12" t="s">
        <v>8343</v>
      </c>
      <c r="K86" s="71">
        <f t="shared" si="1"/>
        <v>1</v>
      </c>
    </row>
    <row r="87" spans="10:11" x14ac:dyDescent="0.4">
      <c r="J87" s="12" t="s">
        <v>7790</v>
      </c>
      <c r="K87" s="71">
        <f t="shared" si="1"/>
        <v>0</v>
      </c>
    </row>
    <row r="88" spans="10:11" x14ac:dyDescent="0.4">
      <c r="J88" s="12" t="s">
        <v>8311</v>
      </c>
      <c r="K88" s="71">
        <f t="shared" si="1"/>
        <v>0</v>
      </c>
    </row>
    <row r="89" spans="10:11" x14ac:dyDescent="0.4">
      <c r="J89" s="12" t="s">
        <v>8061</v>
      </c>
      <c r="K89" s="71">
        <f t="shared" si="1"/>
        <v>0</v>
      </c>
    </row>
    <row r="90" spans="10:11" x14ac:dyDescent="0.4">
      <c r="J90" s="12" t="s">
        <v>7994</v>
      </c>
      <c r="K90" s="71">
        <f t="shared" si="1"/>
        <v>0</v>
      </c>
    </row>
    <row r="91" spans="10:11" x14ac:dyDescent="0.4">
      <c r="J91" s="12" t="s">
        <v>7778</v>
      </c>
      <c r="K91" s="71">
        <f t="shared" si="1"/>
        <v>0</v>
      </c>
    </row>
    <row r="92" spans="10:11" x14ac:dyDescent="0.4">
      <c r="J92" s="12" t="s">
        <v>7776</v>
      </c>
      <c r="K92" s="71">
        <f t="shared" si="1"/>
        <v>0</v>
      </c>
    </row>
    <row r="93" spans="10:11" x14ac:dyDescent="0.4">
      <c r="J93" s="12" t="s">
        <v>7772</v>
      </c>
      <c r="K93" s="71">
        <f t="shared" si="1"/>
        <v>0</v>
      </c>
    </row>
    <row r="94" spans="10:11" x14ac:dyDescent="0.4">
      <c r="J94" s="12" t="s">
        <v>7765</v>
      </c>
      <c r="K94" s="71">
        <f t="shared" si="1"/>
        <v>0</v>
      </c>
    </row>
    <row r="95" spans="10:11" x14ac:dyDescent="0.4">
      <c r="J95" s="12" t="s">
        <v>7972</v>
      </c>
      <c r="K95" s="71">
        <f t="shared" si="1"/>
        <v>0</v>
      </c>
    </row>
    <row r="96" spans="10:11" x14ac:dyDescent="0.4">
      <c r="J96" s="12" t="s">
        <v>7746</v>
      </c>
      <c r="K96" s="71">
        <f t="shared" si="1"/>
        <v>0</v>
      </c>
    </row>
    <row r="97" spans="10:11" x14ac:dyDescent="0.4">
      <c r="J97" s="12" t="s">
        <v>7725</v>
      </c>
      <c r="K97" s="71">
        <f t="shared" si="1"/>
        <v>0</v>
      </c>
    </row>
    <row r="98" spans="10:11" x14ac:dyDescent="0.4">
      <c r="J98" s="12" t="s">
        <v>7973</v>
      </c>
      <c r="K98" s="71">
        <f t="shared" si="1"/>
        <v>0</v>
      </c>
    </row>
    <row r="99" spans="10:11" x14ac:dyDescent="0.4">
      <c r="J99" s="12" t="s">
        <v>7756</v>
      </c>
      <c r="K99" s="71">
        <f t="shared" si="1"/>
        <v>0</v>
      </c>
    </row>
    <row r="100" spans="10:11" x14ac:dyDescent="0.4">
      <c r="J100" s="12" t="s">
        <v>7962</v>
      </c>
      <c r="K100" s="71">
        <f t="shared" si="1"/>
        <v>0</v>
      </c>
    </row>
    <row r="101" spans="10:11" x14ac:dyDescent="0.4">
      <c r="J101" s="12" t="s">
        <v>7805</v>
      </c>
      <c r="K101" s="71">
        <f t="shared" si="1"/>
        <v>0</v>
      </c>
    </row>
    <row r="102" spans="10:11" x14ac:dyDescent="0.4">
      <c r="J102" s="12" t="s">
        <v>7753</v>
      </c>
      <c r="K102" s="71">
        <f t="shared" si="1"/>
        <v>0</v>
      </c>
    </row>
    <row r="103" spans="10:11" x14ac:dyDescent="0.4">
      <c r="J103" s="12" t="s">
        <v>7974</v>
      </c>
      <c r="K103" s="71">
        <f t="shared" si="1"/>
        <v>0</v>
      </c>
    </row>
    <row r="104" spans="10:11" x14ac:dyDescent="0.4">
      <c r="J104" s="12" t="s">
        <v>7946</v>
      </c>
      <c r="K104" s="71">
        <f t="shared" si="1"/>
        <v>0</v>
      </c>
    </row>
    <row r="105" spans="10:11" x14ac:dyDescent="0.4">
      <c r="J105" s="12" t="s">
        <v>7975</v>
      </c>
      <c r="K105" s="71">
        <f t="shared" si="1"/>
        <v>0</v>
      </c>
    </row>
  </sheetData>
  <mergeCells count="62">
    <mergeCell ref="M46:N46"/>
    <mergeCell ref="O46:P46"/>
    <mergeCell ref="Q46:R46"/>
    <mergeCell ref="S46:T46"/>
    <mergeCell ref="A49:A51"/>
    <mergeCell ref="K46:L46"/>
    <mergeCell ref="A52:A54"/>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BA4E3-94C6-438B-8A5C-0360D2489CED}">
  <dimension ref="A1:U107"/>
  <sheetViews>
    <sheetView workbookViewId="0">
      <selection activeCell="B1" sqref="B1:H1"/>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6.90625" bestFit="1" customWidth="1"/>
    <col min="12" max="12" width="10.6328125" bestFit="1" customWidth="1"/>
    <col min="13" max="13" width="16.90625" bestFit="1" customWidth="1"/>
    <col min="14" max="14" width="10.6328125" bestFit="1" customWidth="1"/>
    <col min="15" max="15" width="5.81640625" customWidth="1"/>
    <col min="16" max="16" width="4.81640625" customWidth="1"/>
    <col min="17" max="17" width="16.81640625" customWidth="1"/>
    <col min="18" max="18" width="10.6328125" bestFit="1" customWidth="1"/>
    <col min="19" max="19" width="16.1796875" customWidth="1"/>
    <col min="20" max="20" width="10.6328125" bestFit="1" customWidth="1"/>
    <col min="21" max="21" width="7.81640625" customWidth="1"/>
    <col min="22" max="22" width="6.453125" customWidth="1"/>
  </cols>
  <sheetData>
    <row r="1" spans="1:9" x14ac:dyDescent="0.4">
      <c r="A1" s="11" t="s">
        <v>7581</v>
      </c>
      <c r="B1" s="375" t="s">
        <v>8340</v>
      </c>
      <c r="C1" s="375"/>
      <c r="D1" s="375"/>
      <c r="E1" s="375"/>
      <c r="F1" s="375"/>
      <c r="G1" s="375"/>
      <c r="H1" s="375"/>
      <c r="I1" s="7"/>
    </row>
    <row r="2" spans="1:9" x14ac:dyDescent="0.4">
      <c r="A2" s="11" t="s">
        <v>7582</v>
      </c>
      <c r="B2" s="375" t="s">
        <v>8341</v>
      </c>
      <c r="C2" s="375"/>
      <c r="D2" s="375"/>
      <c r="E2" s="375"/>
      <c r="F2" s="375"/>
      <c r="G2" s="375"/>
      <c r="H2" s="375"/>
      <c r="I2" s="7"/>
    </row>
    <row r="3" spans="1:9" x14ac:dyDescent="0.4">
      <c r="A3" s="11" t="s">
        <v>7583</v>
      </c>
      <c r="B3" s="375" t="s">
        <v>8342</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45426.416666666664</v>
      </c>
      <c r="C5" s="374"/>
      <c r="D5" s="403" t="s">
        <v>7587</v>
      </c>
      <c r="E5" s="404"/>
      <c r="F5" s="384">
        <f>MAX(C37:G37)</f>
        <v>45433.334722222222</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45426.428472222222</v>
      </c>
      <c r="D36" s="191">
        <v>45426.451388888891</v>
      </c>
      <c r="E36" s="191"/>
      <c r="F36" s="191">
        <v>45426.416666666664</v>
      </c>
      <c r="G36" s="191">
        <v>45426.441666666666</v>
      </c>
      <c r="H36" s="1"/>
      <c r="I36" s="7"/>
    </row>
    <row r="37" spans="1:21" x14ac:dyDescent="0.4">
      <c r="A37" s="177"/>
      <c r="B37" s="12" t="s">
        <v>7482</v>
      </c>
      <c r="C37" s="191">
        <v>45433.328472222223</v>
      </c>
      <c r="D37" s="191">
        <v>45433.334722222222</v>
      </c>
      <c r="E37" s="191"/>
      <c r="F37" s="191">
        <v>45433.326388888891</v>
      </c>
      <c r="G37" s="191">
        <v>45433.334722222222</v>
      </c>
      <c r="H37" s="1"/>
      <c r="I37" s="7"/>
    </row>
    <row r="38" spans="1:21" x14ac:dyDescent="0.4">
      <c r="A38" s="177"/>
      <c r="B38" s="12" t="s">
        <v>7458</v>
      </c>
      <c r="C38" s="221">
        <v>226</v>
      </c>
      <c r="D38" s="164">
        <v>52</v>
      </c>
      <c r="E38" s="164"/>
      <c r="F38" s="164">
        <v>9</v>
      </c>
      <c r="G38" s="164">
        <v>62</v>
      </c>
      <c r="H38" s="1">
        <f t="shared" ref="H38:H54" si="0">SUM(C38:G38)</f>
        <v>349</v>
      </c>
      <c r="I38" s="7"/>
    </row>
    <row r="39" spans="1:21" x14ac:dyDescent="0.4">
      <c r="A39" s="1" t="s">
        <v>7164</v>
      </c>
      <c r="B39" s="12" t="s">
        <v>7469</v>
      </c>
      <c r="C39" s="1">
        <f>INT((C37-C36)*24)</f>
        <v>165</v>
      </c>
      <c r="D39" s="1">
        <f>INT((D37-D36)*24)</f>
        <v>165</v>
      </c>
      <c r="E39" s="1">
        <f>INT((E37-E36)*24)</f>
        <v>0</v>
      </c>
      <c r="F39" s="1">
        <f>INT((F37-F36)*24)</f>
        <v>165</v>
      </c>
      <c r="G39" s="1">
        <f>INT((G37-G36)*24)</f>
        <v>165</v>
      </c>
      <c r="H39" s="1">
        <f t="shared" si="0"/>
        <v>660</v>
      </c>
      <c r="I39" s="7"/>
      <c r="J39" s="12" t="s">
        <v>8020</v>
      </c>
      <c r="K39" s="1">
        <f>H39</f>
        <v>660</v>
      </c>
    </row>
    <row r="40" spans="1:21" x14ac:dyDescent="0.4">
      <c r="A40" s="379">
        <v>45427</v>
      </c>
      <c r="B40" s="12" t="s">
        <v>7483</v>
      </c>
      <c r="C40" s="1">
        <v>0</v>
      </c>
      <c r="D40" s="1">
        <v>0</v>
      </c>
      <c r="E40" s="1"/>
      <c r="F40" s="1">
        <v>0</v>
      </c>
      <c r="G40" s="1">
        <v>0</v>
      </c>
      <c r="H40" s="1">
        <f t="shared" si="0"/>
        <v>0</v>
      </c>
      <c r="I40" s="7"/>
      <c r="J40" s="12" t="s">
        <v>7483</v>
      </c>
      <c r="K40" s="1">
        <f>SUMIF(B:B,J40,H:H)</f>
        <v>0</v>
      </c>
    </row>
    <row r="41" spans="1:21" x14ac:dyDescent="0.4">
      <c r="A41" s="379"/>
      <c r="B41" s="12" t="s">
        <v>7484</v>
      </c>
      <c r="C41" s="1">
        <v>1</v>
      </c>
      <c r="D41" s="1">
        <v>1</v>
      </c>
      <c r="E41" s="1"/>
      <c r="F41" s="1">
        <v>1</v>
      </c>
      <c r="G41" s="1">
        <v>1</v>
      </c>
      <c r="H41" s="1">
        <f t="shared" si="0"/>
        <v>4</v>
      </c>
      <c r="I41" s="7"/>
      <c r="J41" s="12" t="s">
        <v>7484</v>
      </c>
      <c r="K41" s="1">
        <f>SUMIF(B:B,J41,H:H)</f>
        <v>4</v>
      </c>
    </row>
    <row r="42" spans="1:21" x14ac:dyDescent="0.4">
      <c r="A42" s="379"/>
      <c r="B42" s="12" t="s">
        <v>7485</v>
      </c>
      <c r="C42" s="1">
        <v>0</v>
      </c>
      <c r="D42" s="1">
        <v>0</v>
      </c>
      <c r="E42" s="1"/>
      <c r="F42" s="1">
        <v>0</v>
      </c>
      <c r="G42" s="1">
        <v>0</v>
      </c>
      <c r="H42" s="1">
        <f t="shared" si="0"/>
        <v>0</v>
      </c>
      <c r="I42" s="7"/>
      <c r="J42" s="12" t="s">
        <v>7485</v>
      </c>
      <c r="K42" s="1">
        <f>SUMIF(B:B,J42,H:H)</f>
        <v>1</v>
      </c>
    </row>
    <row r="43" spans="1:21" x14ac:dyDescent="0.4">
      <c r="A43" s="379">
        <v>45428</v>
      </c>
      <c r="B43" s="12" t="s">
        <v>7483</v>
      </c>
      <c r="C43" s="1">
        <v>0</v>
      </c>
      <c r="D43" s="1">
        <v>0</v>
      </c>
      <c r="E43" s="1"/>
      <c r="F43" s="1">
        <v>0</v>
      </c>
      <c r="G43" s="1">
        <v>0</v>
      </c>
      <c r="H43" s="1">
        <f t="shared" si="0"/>
        <v>0</v>
      </c>
      <c r="I43" s="7"/>
    </row>
    <row r="44" spans="1:21" x14ac:dyDescent="0.4">
      <c r="A44" s="379"/>
      <c r="B44" s="12" t="s">
        <v>7484</v>
      </c>
      <c r="C44" s="1">
        <v>0</v>
      </c>
      <c r="D44" s="1">
        <v>0</v>
      </c>
      <c r="E44" s="1"/>
      <c r="F44" s="1">
        <v>0</v>
      </c>
      <c r="G44" s="1">
        <v>0</v>
      </c>
      <c r="H44" s="1">
        <f t="shared" si="0"/>
        <v>0</v>
      </c>
      <c r="I44" s="7"/>
    </row>
    <row r="45" spans="1:21" x14ac:dyDescent="0.4">
      <c r="A45" s="379"/>
      <c r="B45" s="12" t="s">
        <v>7485</v>
      </c>
      <c r="C45" s="1">
        <v>0</v>
      </c>
      <c r="D45" s="1">
        <v>0</v>
      </c>
      <c r="E45" s="1"/>
      <c r="F45" s="1">
        <v>0</v>
      </c>
      <c r="G45" s="1">
        <v>0</v>
      </c>
      <c r="H45" s="1">
        <f t="shared" si="0"/>
        <v>0</v>
      </c>
      <c r="I45" s="7"/>
    </row>
    <row r="46" spans="1:21" x14ac:dyDescent="0.4">
      <c r="A46" s="379">
        <v>45429</v>
      </c>
      <c r="B46" s="12" t="s">
        <v>7483</v>
      </c>
      <c r="C46" s="1">
        <v>0</v>
      </c>
      <c r="D46" s="95">
        <v>0</v>
      </c>
      <c r="E46" s="1"/>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c r="F47" s="95">
        <v>0</v>
      </c>
      <c r="G47" s="95">
        <v>0</v>
      </c>
      <c r="H47" s="1">
        <f t="shared" si="0"/>
        <v>0</v>
      </c>
      <c r="I47" s="7"/>
      <c r="J47" s="95">
        <v>1</v>
      </c>
      <c r="K47" s="222" t="s">
        <v>8348</v>
      </c>
      <c r="L47" s="201" t="s">
        <v>8352</v>
      </c>
      <c r="M47" s="222" t="s">
        <v>8349</v>
      </c>
      <c r="N47" s="201" t="s">
        <v>8352</v>
      </c>
      <c r="O47" s="222"/>
      <c r="P47" s="201"/>
      <c r="Q47" s="203" t="s">
        <v>8350</v>
      </c>
      <c r="R47" s="201" t="s">
        <v>8352</v>
      </c>
      <c r="S47" s="201" t="s">
        <v>8347</v>
      </c>
      <c r="T47" s="201" t="s">
        <v>8352</v>
      </c>
      <c r="U47" s="68"/>
    </row>
    <row r="48" spans="1:21" x14ac:dyDescent="0.4">
      <c r="A48" s="379"/>
      <c r="B48" s="12" t="s">
        <v>7485</v>
      </c>
      <c r="C48" s="1">
        <v>0</v>
      </c>
      <c r="D48" s="95">
        <v>0</v>
      </c>
      <c r="E48" s="1"/>
      <c r="F48" s="1">
        <v>0</v>
      </c>
      <c r="G48" s="1">
        <v>0</v>
      </c>
      <c r="H48" s="1">
        <f t="shared" si="0"/>
        <v>0</v>
      </c>
      <c r="I48" s="7"/>
      <c r="J48" s="1">
        <v>2</v>
      </c>
      <c r="K48" s="222" t="s">
        <v>8354</v>
      </c>
      <c r="L48" s="201" t="s">
        <v>8356</v>
      </c>
      <c r="M48" s="203"/>
      <c r="N48" s="201"/>
      <c r="O48" s="222"/>
      <c r="P48" s="201"/>
      <c r="Q48" s="203"/>
      <c r="R48" s="203"/>
      <c r="S48" s="203"/>
      <c r="T48" s="201"/>
      <c r="U48" s="68"/>
    </row>
    <row r="49" spans="1:21" x14ac:dyDescent="0.4">
      <c r="A49" s="379">
        <v>45432</v>
      </c>
      <c r="B49" s="12" t="s">
        <v>7483</v>
      </c>
      <c r="C49" s="1">
        <v>0</v>
      </c>
      <c r="D49" s="95">
        <v>0</v>
      </c>
      <c r="E49" s="1"/>
      <c r="F49" s="1">
        <v>0</v>
      </c>
      <c r="G49" s="1">
        <v>0</v>
      </c>
      <c r="H49" s="1">
        <f t="shared" si="0"/>
        <v>0</v>
      </c>
      <c r="I49" s="7"/>
      <c r="J49" s="95">
        <v>3</v>
      </c>
      <c r="K49" s="240"/>
      <c r="L49" s="201"/>
      <c r="M49" s="203"/>
      <c r="N49" s="201"/>
      <c r="O49" s="222"/>
      <c r="P49" s="201"/>
      <c r="Q49" s="222"/>
      <c r="R49" s="222"/>
      <c r="S49" s="222"/>
      <c r="T49" s="222"/>
      <c r="U49" s="68"/>
    </row>
    <row r="50" spans="1:21" x14ac:dyDescent="0.4">
      <c r="A50" s="379"/>
      <c r="B50" s="12" t="s">
        <v>7484</v>
      </c>
      <c r="C50" s="1">
        <v>0</v>
      </c>
      <c r="D50" s="95">
        <v>0</v>
      </c>
      <c r="E50" s="95"/>
      <c r="F50" s="95">
        <v>0</v>
      </c>
      <c r="G50" s="1">
        <v>0</v>
      </c>
      <c r="H50" s="1">
        <f t="shared" si="0"/>
        <v>0</v>
      </c>
      <c r="I50" s="7"/>
      <c r="J50" s="1">
        <v>4</v>
      </c>
      <c r="K50" s="203"/>
      <c r="L50" s="201"/>
      <c r="M50" s="203"/>
      <c r="N50" s="201"/>
      <c r="O50" s="222"/>
      <c r="P50" s="201"/>
      <c r="Q50" s="201"/>
      <c r="R50" s="201"/>
      <c r="S50" s="201"/>
      <c r="T50" s="201"/>
      <c r="U50" s="68"/>
    </row>
    <row r="51" spans="1:21" x14ac:dyDescent="0.4">
      <c r="A51" s="379"/>
      <c r="B51" s="12" t="s">
        <v>7485</v>
      </c>
      <c r="C51" s="1">
        <v>0</v>
      </c>
      <c r="D51" s="95">
        <v>0</v>
      </c>
      <c r="E51" s="1"/>
      <c r="F51" s="1">
        <v>0</v>
      </c>
      <c r="G51" s="1">
        <v>0</v>
      </c>
      <c r="H51" s="1">
        <f t="shared" si="0"/>
        <v>0</v>
      </c>
      <c r="I51" s="7"/>
      <c r="J51" s="95">
        <v>5</v>
      </c>
      <c r="K51" s="203"/>
      <c r="L51" s="201"/>
      <c r="M51" s="203"/>
      <c r="N51" s="201"/>
      <c r="O51" s="222"/>
      <c r="P51" s="201"/>
      <c r="Q51" s="201"/>
      <c r="R51" s="201"/>
      <c r="S51" s="201"/>
      <c r="T51" s="201"/>
      <c r="U51" s="68"/>
    </row>
    <row r="52" spans="1:21" x14ac:dyDescent="0.4">
      <c r="A52" s="379">
        <v>45433</v>
      </c>
      <c r="B52" s="12" t="s">
        <v>7483</v>
      </c>
      <c r="C52" s="1">
        <v>0</v>
      </c>
      <c r="D52" s="95">
        <v>0</v>
      </c>
      <c r="E52" s="1"/>
      <c r="F52" s="1">
        <v>0</v>
      </c>
      <c r="G52" s="1">
        <v>0</v>
      </c>
      <c r="H52" s="1">
        <f t="shared" si="0"/>
        <v>0</v>
      </c>
      <c r="I52" s="7"/>
      <c r="J52" s="1">
        <v>6</v>
      </c>
      <c r="K52" s="203"/>
      <c r="L52" s="201"/>
      <c r="M52" s="203"/>
      <c r="N52" s="201"/>
      <c r="O52" s="203"/>
      <c r="P52" s="201"/>
      <c r="Q52" s="201"/>
      <c r="R52" s="201"/>
      <c r="S52" s="201"/>
      <c r="T52" s="201"/>
      <c r="U52" s="68"/>
    </row>
    <row r="53" spans="1:21" x14ac:dyDescent="0.4">
      <c r="A53" s="379"/>
      <c r="B53" s="12" t="s">
        <v>7484</v>
      </c>
      <c r="C53" s="1">
        <v>0</v>
      </c>
      <c r="D53" s="95">
        <v>0</v>
      </c>
      <c r="E53" s="1"/>
      <c r="F53" s="95">
        <v>0</v>
      </c>
      <c r="G53" s="95">
        <v>0</v>
      </c>
      <c r="H53" s="1">
        <f t="shared" si="0"/>
        <v>0</v>
      </c>
      <c r="I53" s="7"/>
      <c r="J53" s="95">
        <v>7</v>
      </c>
      <c r="K53" s="203"/>
      <c r="L53" s="201"/>
      <c r="M53" s="203"/>
      <c r="N53" s="201"/>
      <c r="O53" s="203"/>
      <c r="P53" s="201"/>
      <c r="Q53" s="201"/>
      <c r="R53" s="201"/>
      <c r="S53" s="201"/>
      <c r="T53" s="201"/>
      <c r="U53" s="68"/>
    </row>
    <row r="54" spans="1:21" x14ac:dyDescent="0.4">
      <c r="A54" s="379"/>
      <c r="B54" s="12" t="s">
        <v>7485</v>
      </c>
      <c r="C54" s="1">
        <v>1</v>
      </c>
      <c r="D54" s="95">
        <v>0</v>
      </c>
      <c r="E54" s="1"/>
      <c r="F54" s="1">
        <v>0</v>
      </c>
      <c r="G54" s="1">
        <v>0</v>
      </c>
      <c r="H54" s="1">
        <f t="shared" si="0"/>
        <v>1</v>
      </c>
      <c r="I54" s="7"/>
      <c r="J54" s="1">
        <v>8</v>
      </c>
      <c r="K54" s="201"/>
      <c r="L54" s="201"/>
      <c r="M54" s="203"/>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45425.347222222219</v>
      </c>
      <c r="J59" s="12" t="s">
        <v>8355</v>
      </c>
      <c r="K59" s="71">
        <f t="shared" ref="K59:K107" si="1">COUNTIF($K$47:$U$57,J59)</f>
        <v>1</v>
      </c>
      <c r="L59" s="229"/>
      <c r="M59" s="229"/>
      <c r="N59" s="229"/>
      <c r="O59" s="229"/>
      <c r="P59" s="229"/>
      <c r="Q59" s="229"/>
      <c r="R59" s="229"/>
    </row>
    <row r="60" spans="1:21" x14ac:dyDescent="0.4">
      <c r="A60" s="12" t="s">
        <v>7655</v>
      </c>
      <c r="B60" s="220">
        <v>2.2298611111111111</v>
      </c>
      <c r="J60" s="12" t="s">
        <v>8351</v>
      </c>
      <c r="K60" s="71">
        <f t="shared" si="1"/>
        <v>4</v>
      </c>
      <c r="L60" s="229"/>
      <c r="M60" s="229"/>
      <c r="N60" s="229"/>
      <c r="O60" s="229"/>
      <c r="P60" s="229"/>
      <c r="Q60" s="229"/>
      <c r="R60" s="229"/>
    </row>
    <row r="61" spans="1:21" x14ac:dyDescent="0.4">
      <c r="A61" s="12" t="s">
        <v>7656</v>
      </c>
      <c r="B61" s="219">
        <f>B59-B60</f>
        <v>45423.117361111108</v>
      </c>
      <c r="J61" s="12" t="s">
        <v>8330</v>
      </c>
      <c r="K61" s="71">
        <f t="shared" si="1"/>
        <v>0</v>
      </c>
      <c r="L61" s="230"/>
      <c r="M61" s="230"/>
      <c r="N61" s="229"/>
      <c r="O61" s="229"/>
      <c r="P61" s="229"/>
      <c r="Q61" s="229"/>
      <c r="R61" s="229"/>
    </row>
    <row r="62" spans="1:21" x14ac:dyDescent="0.4">
      <c r="J62" s="12" t="s">
        <v>8308</v>
      </c>
      <c r="K62" s="71">
        <f t="shared" si="1"/>
        <v>0</v>
      </c>
      <c r="L62" s="229"/>
      <c r="M62" s="229"/>
      <c r="N62" s="229"/>
      <c r="O62" s="229"/>
      <c r="P62" s="229"/>
      <c r="Q62" s="229"/>
      <c r="R62" s="229"/>
    </row>
    <row r="63" spans="1:21" x14ac:dyDescent="0.4">
      <c r="J63" s="12" t="s">
        <v>8321</v>
      </c>
      <c r="K63" s="71">
        <f t="shared" si="1"/>
        <v>0</v>
      </c>
    </row>
    <row r="64" spans="1:21" x14ac:dyDescent="0.4">
      <c r="J64" s="12" t="s">
        <v>8290</v>
      </c>
      <c r="K64" s="71">
        <f t="shared" si="1"/>
        <v>0</v>
      </c>
    </row>
    <row r="65" spans="10:12" x14ac:dyDescent="0.4">
      <c r="J65" s="12" t="s">
        <v>8315</v>
      </c>
      <c r="K65" s="71">
        <f t="shared" si="1"/>
        <v>0</v>
      </c>
    </row>
    <row r="66" spans="10:12" x14ac:dyDescent="0.4">
      <c r="J66" s="12" t="s">
        <v>8202</v>
      </c>
      <c r="K66" s="71">
        <f t="shared" si="1"/>
        <v>0</v>
      </c>
    </row>
    <row r="67" spans="10:12" x14ac:dyDescent="0.4">
      <c r="J67" s="12" t="s">
        <v>8194</v>
      </c>
      <c r="K67" s="71">
        <f t="shared" si="1"/>
        <v>0</v>
      </c>
    </row>
    <row r="68" spans="10:12" x14ac:dyDescent="0.4">
      <c r="J68" s="12" t="s">
        <v>8197</v>
      </c>
      <c r="K68" s="71">
        <f t="shared" si="1"/>
        <v>0</v>
      </c>
    </row>
    <row r="69" spans="10:12" x14ac:dyDescent="0.4">
      <c r="J69" s="12" t="s">
        <v>8198</v>
      </c>
      <c r="K69" s="71">
        <f t="shared" si="1"/>
        <v>0</v>
      </c>
    </row>
    <row r="70" spans="10:12" x14ac:dyDescent="0.4">
      <c r="J70" s="12" t="s">
        <v>8199</v>
      </c>
      <c r="K70" s="71">
        <f t="shared" si="1"/>
        <v>0</v>
      </c>
    </row>
    <row r="71" spans="10:12" x14ac:dyDescent="0.4">
      <c r="J71" s="12" t="s">
        <v>8200</v>
      </c>
      <c r="K71" s="71">
        <f t="shared" si="1"/>
        <v>0</v>
      </c>
      <c r="L71" s="73"/>
    </row>
    <row r="72" spans="10:12" x14ac:dyDescent="0.4">
      <c r="J72" s="12" t="s">
        <v>8090</v>
      </c>
      <c r="K72" s="71">
        <f t="shared" si="1"/>
        <v>0</v>
      </c>
      <c r="L72" s="73"/>
    </row>
    <row r="73" spans="10:12" x14ac:dyDescent="0.4">
      <c r="J73" s="12" t="s">
        <v>8059</v>
      </c>
      <c r="K73" s="71">
        <f t="shared" si="1"/>
        <v>0</v>
      </c>
      <c r="L73" s="73"/>
    </row>
    <row r="74" spans="10:12" x14ac:dyDescent="0.4">
      <c r="J74" s="12" t="s">
        <v>8047</v>
      </c>
      <c r="K74" s="71">
        <f t="shared" si="1"/>
        <v>0</v>
      </c>
      <c r="L74" s="73"/>
    </row>
    <row r="75" spans="10:12" x14ac:dyDescent="0.4">
      <c r="J75" s="12" t="s">
        <v>8014</v>
      </c>
      <c r="K75" s="71">
        <f t="shared" si="1"/>
        <v>0</v>
      </c>
      <c r="L75" s="73"/>
    </row>
    <row r="76" spans="10:12" x14ac:dyDescent="0.4">
      <c r="J76" s="12" t="s">
        <v>8013</v>
      </c>
      <c r="K76" s="71">
        <f t="shared" si="1"/>
        <v>0</v>
      </c>
    </row>
    <row r="77" spans="10:12" x14ac:dyDescent="0.4">
      <c r="J77" s="12" t="s">
        <v>7998</v>
      </c>
      <c r="K77" s="71">
        <f t="shared" si="1"/>
        <v>0</v>
      </c>
    </row>
    <row r="78" spans="10:12" x14ac:dyDescent="0.4">
      <c r="J78" s="12" t="s">
        <v>7996</v>
      </c>
      <c r="K78" s="71">
        <f t="shared" si="1"/>
        <v>0</v>
      </c>
    </row>
    <row r="79" spans="10:12" x14ac:dyDescent="0.4">
      <c r="J79" s="12" t="s">
        <v>7967</v>
      </c>
      <c r="K79" s="71">
        <f t="shared" si="1"/>
        <v>0</v>
      </c>
    </row>
    <row r="80" spans="10:12" x14ac:dyDescent="0.4">
      <c r="J80" s="12" t="s">
        <v>7948</v>
      </c>
      <c r="K80" s="71">
        <f t="shared" si="1"/>
        <v>0</v>
      </c>
    </row>
    <row r="81" spans="10:11" x14ac:dyDescent="0.4">
      <c r="J81" s="12" t="s">
        <v>7944</v>
      </c>
      <c r="K81" s="71">
        <f t="shared" si="1"/>
        <v>0</v>
      </c>
    </row>
    <row r="82" spans="10:11" x14ac:dyDescent="0.4">
      <c r="J82" s="12" t="s">
        <v>7899</v>
      </c>
      <c r="K82" s="71">
        <f t="shared" si="1"/>
        <v>0</v>
      </c>
    </row>
    <row r="83" spans="10:11" x14ac:dyDescent="0.4">
      <c r="J83" s="12" t="s">
        <v>7761</v>
      </c>
      <c r="K83" s="71">
        <f t="shared" si="1"/>
        <v>0</v>
      </c>
    </row>
    <row r="84" spans="10:11" x14ac:dyDescent="0.4">
      <c r="J84" s="12" t="s">
        <v>7712</v>
      </c>
      <c r="K84" s="71">
        <f t="shared" si="1"/>
        <v>0</v>
      </c>
    </row>
    <row r="85" spans="10:11" x14ac:dyDescent="0.4">
      <c r="J85" s="12" t="s">
        <v>7783</v>
      </c>
      <c r="K85" s="71">
        <f t="shared" si="1"/>
        <v>0</v>
      </c>
    </row>
    <row r="86" spans="10:11" x14ac:dyDescent="0.4">
      <c r="J86" s="12" t="s">
        <v>7804</v>
      </c>
      <c r="K86" s="71">
        <f t="shared" si="1"/>
        <v>0</v>
      </c>
    </row>
    <row r="87" spans="10:11" x14ac:dyDescent="0.4">
      <c r="J87" s="12" t="s">
        <v>7945</v>
      </c>
      <c r="K87" s="71">
        <f t="shared" si="1"/>
        <v>0</v>
      </c>
    </row>
    <row r="88" spans="10:11" x14ac:dyDescent="0.4">
      <c r="J88" s="12" t="s">
        <v>8343</v>
      </c>
      <c r="K88" s="71">
        <f t="shared" si="1"/>
        <v>0</v>
      </c>
    </row>
    <row r="89" spans="10:11" x14ac:dyDescent="0.4">
      <c r="J89" s="12" t="s">
        <v>7790</v>
      </c>
      <c r="K89" s="71">
        <f t="shared" si="1"/>
        <v>0</v>
      </c>
    </row>
    <row r="90" spans="10:11" x14ac:dyDescent="0.4">
      <c r="J90" s="12" t="s">
        <v>8311</v>
      </c>
      <c r="K90" s="71">
        <f t="shared" si="1"/>
        <v>0</v>
      </c>
    </row>
    <row r="91" spans="10:11" x14ac:dyDescent="0.4">
      <c r="J91" s="12" t="s">
        <v>8061</v>
      </c>
      <c r="K91" s="71">
        <f t="shared" si="1"/>
        <v>0</v>
      </c>
    </row>
    <row r="92" spans="10:11" x14ac:dyDescent="0.4">
      <c r="J92" s="12" t="s">
        <v>7994</v>
      </c>
      <c r="K92" s="71">
        <f t="shared" si="1"/>
        <v>0</v>
      </c>
    </row>
    <row r="93" spans="10:11" x14ac:dyDescent="0.4">
      <c r="J93" s="12" t="s">
        <v>7778</v>
      </c>
      <c r="K93" s="71">
        <f t="shared" si="1"/>
        <v>0</v>
      </c>
    </row>
    <row r="94" spans="10:11" x14ac:dyDescent="0.4">
      <c r="J94" s="12" t="s">
        <v>7776</v>
      </c>
      <c r="K94" s="71">
        <f t="shared" si="1"/>
        <v>0</v>
      </c>
    </row>
    <row r="95" spans="10:11" x14ac:dyDescent="0.4">
      <c r="J95" s="12" t="s">
        <v>7772</v>
      </c>
      <c r="K95" s="71">
        <f t="shared" si="1"/>
        <v>0</v>
      </c>
    </row>
    <row r="96" spans="10:11" x14ac:dyDescent="0.4">
      <c r="J96" s="12" t="s">
        <v>7765</v>
      </c>
      <c r="K96" s="71">
        <f t="shared" si="1"/>
        <v>0</v>
      </c>
    </row>
    <row r="97" spans="10:11" x14ac:dyDescent="0.4">
      <c r="J97" s="12" t="s">
        <v>7972</v>
      </c>
      <c r="K97" s="71">
        <f t="shared" si="1"/>
        <v>0</v>
      </c>
    </row>
    <row r="98" spans="10:11" x14ac:dyDescent="0.4">
      <c r="J98" s="12" t="s">
        <v>7746</v>
      </c>
      <c r="K98" s="71">
        <f t="shared" si="1"/>
        <v>0</v>
      </c>
    </row>
    <row r="99" spans="10:11" x14ac:dyDescent="0.4">
      <c r="J99" s="12" t="s">
        <v>7725</v>
      </c>
      <c r="K99" s="71">
        <f t="shared" si="1"/>
        <v>0</v>
      </c>
    </row>
    <row r="100" spans="10:11" x14ac:dyDescent="0.4">
      <c r="J100" s="12" t="s">
        <v>7973</v>
      </c>
      <c r="K100" s="71">
        <f t="shared" si="1"/>
        <v>0</v>
      </c>
    </row>
    <row r="101" spans="10:11" x14ac:dyDescent="0.4">
      <c r="J101" s="12" t="s">
        <v>7756</v>
      </c>
      <c r="K101" s="71">
        <f t="shared" si="1"/>
        <v>0</v>
      </c>
    </row>
    <row r="102" spans="10:11" x14ac:dyDescent="0.4">
      <c r="J102" s="12" t="s">
        <v>7962</v>
      </c>
      <c r="K102" s="71">
        <f t="shared" si="1"/>
        <v>0</v>
      </c>
    </row>
    <row r="103" spans="10:11" x14ac:dyDescent="0.4">
      <c r="J103" s="12" t="s">
        <v>7805</v>
      </c>
      <c r="K103" s="71">
        <f t="shared" si="1"/>
        <v>0</v>
      </c>
    </row>
    <row r="104" spans="10:11" x14ac:dyDescent="0.4">
      <c r="J104" s="12" t="s">
        <v>7753</v>
      </c>
      <c r="K104" s="71">
        <f t="shared" si="1"/>
        <v>0</v>
      </c>
    </row>
    <row r="105" spans="10:11" x14ac:dyDescent="0.4">
      <c r="J105" s="12" t="s">
        <v>7974</v>
      </c>
      <c r="K105" s="71">
        <f t="shared" si="1"/>
        <v>0</v>
      </c>
    </row>
    <row r="106" spans="10:11" x14ac:dyDescent="0.4">
      <c r="J106" s="12" t="s">
        <v>7946</v>
      </c>
      <c r="K106" s="71">
        <f t="shared" si="1"/>
        <v>0</v>
      </c>
    </row>
    <row r="107" spans="10:11" x14ac:dyDescent="0.4">
      <c r="J107" s="12" t="s">
        <v>7975</v>
      </c>
      <c r="K107" s="71">
        <f t="shared" si="1"/>
        <v>0</v>
      </c>
    </row>
  </sheetData>
  <mergeCells count="62">
    <mergeCell ref="M46:N46"/>
    <mergeCell ref="O46:P46"/>
    <mergeCell ref="Q46:R46"/>
    <mergeCell ref="S46:T46"/>
    <mergeCell ref="A49:A51"/>
    <mergeCell ref="K46:L46"/>
    <mergeCell ref="A52:A54"/>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2F2D2-0C93-4921-92F6-6305776AACBF}">
  <dimension ref="A1:U107"/>
  <sheetViews>
    <sheetView workbookViewId="0">
      <selection activeCell="P51" sqref="P51"/>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8.81640625" customWidth="1"/>
    <col min="12" max="12" width="7.81640625" customWidth="1"/>
    <col min="13" max="13" width="9.1796875" customWidth="1"/>
    <col min="14" max="14" width="10.6328125" bestFit="1" customWidth="1"/>
    <col min="15" max="15" width="17.90625" bestFit="1" customWidth="1"/>
    <col min="16" max="16" width="12.81640625" customWidth="1"/>
    <col min="17" max="17" width="7.08984375" customWidth="1"/>
    <col min="18" max="18" width="10.6328125" bestFit="1" customWidth="1"/>
    <col min="19" max="19" width="7.1796875" customWidth="1"/>
    <col min="20" max="20" width="10.6328125" bestFit="1" customWidth="1"/>
    <col min="21" max="21" width="7.81640625" customWidth="1"/>
    <col min="22" max="22" width="6.453125" customWidth="1"/>
  </cols>
  <sheetData>
    <row r="1" spans="1:9" x14ac:dyDescent="0.4">
      <c r="A1" s="11" t="s">
        <v>7581</v>
      </c>
      <c r="B1" s="375" t="s">
        <v>8358</v>
      </c>
      <c r="C1" s="375"/>
      <c r="D1" s="375"/>
      <c r="E1" s="375"/>
      <c r="F1" s="375"/>
      <c r="G1" s="375"/>
      <c r="H1" s="375"/>
      <c r="I1" s="7"/>
    </row>
    <row r="2" spans="1:9" x14ac:dyDescent="0.4">
      <c r="A2" s="11" t="s">
        <v>7582</v>
      </c>
      <c r="B2" s="375" t="s">
        <v>8359</v>
      </c>
      <c r="C2" s="375"/>
      <c r="D2" s="375"/>
      <c r="E2" s="375"/>
      <c r="F2" s="375"/>
      <c r="G2" s="375"/>
      <c r="H2" s="375"/>
      <c r="I2" s="7"/>
    </row>
    <row r="3" spans="1:9" x14ac:dyDescent="0.4">
      <c r="A3" s="11" t="s">
        <v>7583</v>
      </c>
      <c r="B3" s="375" t="s">
        <v>8360</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45436.638888888891</v>
      </c>
      <c r="C5" s="374"/>
      <c r="D5" s="403" t="s">
        <v>7587</v>
      </c>
      <c r="E5" s="404"/>
      <c r="F5" s="384">
        <f>MAX(C37:G37)</f>
        <v>45439.380555555559</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45436.663194444445</v>
      </c>
      <c r="D36" s="191">
        <v>45436.683333333334</v>
      </c>
      <c r="E36" s="191">
        <v>45436.65</v>
      </c>
      <c r="F36" s="191">
        <v>45436.638888888891</v>
      </c>
      <c r="G36" s="191">
        <v>45436.673611111109</v>
      </c>
      <c r="H36" s="1"/>
      <c r="I36" s="7"/>
    </row>
    <row r="37" spans="1:21" x14ac:dyDescent="0.4">
      <c r="A37" s="177"/>
      <c r="B37" s="12" t="s">
        <v>7482</v>
      </c>
      <c r="C37" s="191">
        <v>45439.380555555559</v>
      </c>
      <c r="D37" s="191">
        <v>45439.373611111114</v>
      </c>
      <c r="E37" s="191">
        <v>45439.354166666664</v>
      </c>
      <c r="F37" s="191">
        <v>45439.35</v>
      </c>
      <c r="G37" s="191">
        <v>45439.37777777778</v>
      </c>
      <c r="H37" s="1"/>
      <c r="I37" s="7"/>
    </row>
    <row r="38" spans="1:21" x14ac:dyDescent="0.4">
      <c r="A38" s="177"/>
      <c r="B38" s="12" t="s">
        <v>7458</v>
      </c>
      <c r="C38" s="221">
        <v>33</v>
      </c>
      <c r="D38" s="164">
        <v>16</v>
      </c>
      <c r="E38" s="164">
        <v>38</v>
      </c>
      <c r="F38" s="164">
        <v>3</v>
      </c>
      <c r="G38" s="164">
        <v>14</v>
      </c>
      <c r="H38" s="1">
        <f t="shared" ref="H38:H54" si="0">SUM(C38:G38)</f>
        <v>104</v>
      </c>
      <c r="I38" s="7"/>
    </row>
    <row r="39" spans="1:21" x14ac:dyDescent="0.4">
      <c r="A39" s="1" t="s">
        <v>7164</v>
      </c>
      <c r="B39" s="12" t="s">
        <v>7469</v>
      </c>
      <c r="C39" s="1">
        <f>INT((C37-C36)*24)</f>
        <v>65</v>
      </c>
      <c r="D39" s="1">
        <f>INT((D37-D36)*24)</f>
        <v>64</v>
      </c>
      <c r="E39" s="1">
        <f>INT((E37-E36)*24)</f>
        <v>64</v>
      </c>
      <c r="F39" s="1">
        <f>INT((F37-F36)*24)</f>
        <v>65</v>
      </c>
      <c r="G39" s="1">
        <f>INT((G37-G36)*24)</f>
        <v>64</v>
      </c>
      <c r="H39" s="1">
        <f t="shared" si="0"/>
        <v>322</v>
      </c>
      <c r="I39" s="7"/>
      <c r="J39" s="12" t="s">
        <v>8020</v>
      </c>
      <c r="K39" s="1">
        <f>H39</f>
        <v>322</v>
      </c>
    </row>
    <row r="40" spans="1:21" x14ac:dyDescent="0.4">
      <c r="A40" s="379">
        <v>45439</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99</v>
      </c>
      <c r="D42" s="1">
        <v>0</v>
      </c>
      <c r="E42" s="1">
        <v>83</v>
      </c>
      <c r="F42" s="1">
        <v>0</v>
      </c>
      <c r="G42" s="1">
        <v>0</v>
      </c>
      <c r="H42" s="1">
        <f t="shared" si="0"/>
        <v>182</v>
      </c>
      <c r="I42" s="7"/>
      <c r="J42" s="12" t="s">
        <v>7485</v>
      </c>
      <c r="K42" s="1">
        <f>SUMIF(B:B,J42,H:H)</f>
        <v>182</v>
      </c>
    </row>
    <row r="43" spans="1:21" x14ac:dyDescent="0.4">
      <c r="A43" s="379"/>
      <c r="B43" s="12" t="s">
        <v>7483</v>
      </c>
      <c r="C43" s="1"/>
      <c r="D43" s="1"/>
      <c r="E43" s="1"/>
      <c r="F43" s="1"/>
      <c r="G43" s="1"/>
      <c r="H43" s="1">
        <f t="shared" si="0"/>
        <v>0</v>
      </c>
      <c r="I43" s="7"/>
    </row>
    <row r="44" spans="1:21" x14ac:dyDescent="0.4">
      <c r="A44" s="379"/>
      <c r="B44" s="12" t="s">
        <v>7484</v>
      </c>
      <c r="C44" s="1"/>
      <c r="D44" s="1"/>
      <c r="E44" s="1"/>
      <c r="F44" s="1"/>
      <c r="G44" s="1"/>
      <c r="H44" s="1">
        <f t="shared" si="0"/>
        <v>0</v>
      </c>
      <c r="I44" s="7"/>
    </row>
    <row r="45" spans="1:21" x14ac:dyDescent="0.4">
      <c r="A45" s="379"/>
      <c r="B45" s="12" t="s">
        <v>7485</v>
      </c>
      <c r="C45" s="1"/>
      <c r="D45" s="1"/>
      <c r="E45" s="1"/>
      <c r="F45" s="1"/>
      <c r="G45" s="1"/>
      <c r="H45" s="1">
        <f t="shared" si="0"/>
        <v>0</v>
      </c>
      <c r="I45" s="7"/>
    </row>
    <row r="46" spans="1:21" x14ac:dyDescent="0.4">
      <c r="A46" s="379"/>
      <c r="B46" s="12" t="s">
        <v>7483</v>
      </c>
      <c r="C46" s="1"/>
      <c r="D46" s="95"/>
      <c r="E46" s="1"/>
      <c r="F46" s="1"/>
      <c r="G46" s="1"/>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c r="D47" s="95"/>
      <c r="E47" s="95"/>
      <c r="F47" s="95"/>
      <c r="G47" s="95"/>
      <c r="H47" s="1">
        <f t="shared" si="0"/>
        <v>0</v>
      </c>
      <c r="I47" s="7"/>
      <c r="J47" s="95">
        <v>1</v>
      </c>
      <c r="K47" s="222"/>
      <c r="L47" s="201"/>
      <c r="M47" s="222"/>
      <c r="N47" s="201"/>
      <c r="O47" s="222" t="s">
        <v>8361</v>
      </c>
      <c r="P47" s="201"/>
      <c r="Q47" s="203"/>
      <c r="R47" s="201"/>
      <c r="S47" s="201"/>
      <c r="T47" s="201"/>
      <c r="U47" s="68"/>
    </row>
    <row r="48" spans="1:21" x14ac:dyDescent="0.4">
      <c r="A48" s="379"/>
      <c r="B48" s="12" t="s">
        <v>7485</v>
      </c>
      <c r="C48" s="1"/>
      <c r="D48" s="95"/>
      <c r="E48" s="1"/>
      <c r="F48" s="1"/>
      <c r="G48" s="1"/>
      <c r="H48" s="1">
        <f t="shared" si="0"/>
        <v>0</v>
      </c>
      <c r="I48" s="7"/>
      <c r="J48" s="1">
        <v>2</v>
      </c>
      <c r="K48" s="222"/>
      <c r="L48" s="201"/>
      <c r="M48" s="203"/>
      <c r="N48" s="201"/>
      <c r="O48" s="222"/>
      <c r="P48" s="201"/>
      <c r="Q48" s="203"/>
      <c r="R48" s="203"/>
      <c r="S48" s="203"/>
      <c r="T48" s="201"/>
      <c r="U48" s="68"/>
    </row>
    <row r="49" spans="1:21" x14ac:dyDescent="0.4">
      <c r="A49" s="379"/>
      <c r="B49" s="12" t="s">
        <v>7483</v>
      </c>
      <c r="C49" s="1"/>
      <c r="D49" s="95"/>
      <c r="E49" s="1"/>
      <c r="F49" s="1"/>
      <c r="G49" s="1"/>
      <c r="H49" s="1">
        <f t="shared" si="0"/>
        <v>0</v>
      </c>
      <c r="I49" s="7"/>
      <c r="J49" s="95">
        <v>3</v>
      </c>
      <c r="K49" s="240"/>
      <c r="L49" s="201"/>
      <c r="M49" s="203"/>
      <c r="N49" s="201"/>
      <c r="O49" s="222"/>
      <c r="P49" s="201"/>
      <c r="Q49" s="222"/>
      <c r="R49" s="222"/>
      <c r="S49" s="222"/>
      <c r="T49" s="222"/>
      <c r="U49" s="68"/>
    </row>
    <row r="50" spans="1:21" x14ac:dyDescent="0.4">
      <c r="A50" s="379"/>
      <c r="B50" s="12" t="s">
        <v>7484</v>
      </c>
      <c r="C50" s="1"/>
      <c r="D50" s="95"/>
      <c r="E50" s="95"/>
      <c r="F50" s="95"/>
      <c r="G50" s="1"/>
      <c r="H50" s="1">
        <f t="shared" si="0"/>
        <v>0</v>
      </c>
      <c r="I50" s="7"/>
      <c r="J50" s="1">
        <v>4</v>
      </c>
      <c r="K50" s="203"/>
      <c r="L50" s="201"/>
      <c r="M50" s="203"/>
      <c r="N50" s="201"/>
      <c r="O50" s="222"/>
      <c r="P50" s="201"/>
      <c r="Q50" s="201"/>
      <c r="R50" s="201"/>
      <c r="S50" s="201"/>
      <c r="T50" s="201"/>
      <c r="U50" s="68"/>
    </row>
    <row r="51" spans="1:21" x14ac:dyDescent="0.4">
      <c r="A51" s="379"/>
      <c r="B51" s="12" t="s">
        <v>7485</v>
      </c>
      <c r="C51" s="1"/>
      <c r="D51" s="95"/>
      <c r="E51" s="1"/>
      <c r="F51" s="1"/>
      <c r="G51" s="1"/>
      <c r="H51" s="1">
        <f t="shared" si="0"/>
        <v>0</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227"/>
      <c r="C55" s="7"/>
      <c r="D55" s="228"/>
      <c r="E55" s="7"/>
      <c r="F55" s="7"/>
      <c r="G55" s="7"/>
      <c r="H55" s="7"/>
      <c r="I55" s="7"/>
      <c r="J55" s="95">
        <v>9</v>
      </c>
      <c r="K55" s="201"/>
      <c r="L55" s="201"/>
      <c r="M55" s="203"/>
      <c r="N55" s="201"/>
      <c r="O55" s="201"/>
      <c r="P55" s="201"/>
      <c r="Q55" s="201"/>
      <c r="R55" s="201"/>
      <c r="S55" s="201"/>
      <c r="T55" s="201"/>
    </row>
    <row r="56" spans="1:21" x14ac:dyDescent="0.4">
      <c r="A56" s="227"/>
      <c r="C56" s="7"/>
      <c r="D56" s="228"/>
      <c r="E56" s="7"/>
      <c r="F56" s="7"/>
      <c r="G56" s="7"/>
      <c r="H56" s="7"/>
      <c r="I56" s="7"/>
      <c r="J56" s="1">
        <v>10</v>
      </c>
      <c r="K56" s="201"/>
      <c r="L56" s="201"/>
      <c r="M56" s="203"/>
      <c r="N56" s="201"/>
      <c r="O56" s="201"/>
      <c r="P56" s="201"/>
      <c r="Q56" s="201"/>
      <c r="R56" s="201"/>
      <c r="S56" s="201"/>
      <c r="T56" s="201"/>
    </row>
    <row r="57" spans="1:21" x14ac:dyDescent="0.4">
      <c r="J57" s="95"/>
      <c r="K57" s="201"/>
      <c r="L57" s="201"/>
      <c r="M57" s="201"/>
      <c r="N57" s="235"/>
      <c r="O57" s="201"/>
      <c r="P57" s="201"/>
      <c r="Q57" s="201"/>
      <c r="R57" s="201"/>
      <c r="S57" s="201"/>
      <c r="T57" s="201"/>
    </row>
    <row r="58" spans="1:21" x14ac:dyDescent="0.4">
      <c r="J58" s="229"/>
      <c r="K58" s="229"/>
      <c r="L58" s="229"/>
      <c r="M58" s="229"/>
      <c r="N58" s="229"/>
      <c r="O58" s="229"/>
      <c r="P58" s="229"/>
      <c r="Q58" s="229"/>
      <c r="R58" s="229"/>
    </row>
    <row r="59" spans="1:21" x14ac:dyDescent="0.4">
      <c r="A59" s="12" t="s">
        <v>7654</v>
      </c>
      <c r="B59" s="219">
        <v>45439.362500000003</v>
      </c>
      <c r="J59" s="12" t="s">
        <v>8355</v>
      </c>
      <c r="K59" s="71">
        <f t="shared" ref="K59:K107" si="1">COUNTIF($K$47:$U$57,J59)</f>
        <v>0</v>
      </c>
      <c r="L59" s="229"/>
      <c r="M59" s="229"/>
      <c r="N59" s="229"/>
      <c r="O59" s="229"/>
      <c r="P59" s="229"/>
      <c r="Q59" s="229"/>
      <c r="R59" s="229"/>
    </row>
    <row r="60" spans="1:21" x14ac:dyDescent="0.4">
      <c r="A60" s="12" t="s">
        <v>7655</v>
      </c>
      <c r="B60" s="220">
        <v>0.4548611111111111</v>
      </c>
      <c r="J60" s="12" t="s">
        <v>8351</v>
      </c>
      <c r="K60" s="71">
        <f t="shared" si="1"/>
        <v>0</v>
      </c>
      <c r="L60" s="229"/>
      <c r="M60" s="229"/>
      <c r="N60" s="229"/>
      <c r="O60" s="229"/>
      <c r="P60" s="229"/>
      <c r="Q60" s="229"/>
      <c r="R60" s="229"/>
    </row>
    <row r="61" spans="1:21" x14ac:dyDescent="0.4">
      <c r="A61" s="12" t="s">
        <v>7656</v>
      </c>
      <c r="B61" s="219">
        <f>B59-B60</f>
        <v>45438.907638888893</v>
      </c>
      <c r="J61" s="12" t="s">
        <v>8330</v>
      </c>
      <c r="K61" s="71">
        <f t="shared" si="1"/>
        <v>0</v>
      </c>
      <c r="L61" s="230"/>
      <c r="M61" s="230"/>
      <c r="N61" s="229"/>
      <c r="O61" s="229"/>
      <c r="P61" s="229"/>
      <c r="Q61" s="229"/>
      <c r="R61" s="229"/>
    </row>
    <row r="62" spans="1:21" x14ac:dyDescent="0.4">
      <c r="J62" s="12" t="s">
        <v>8308</v>
      </c>
      <c r="K62" s="71">
        <f t="shared" si="1"/>
        <v>0</v>
      </c>
      <c r="L62" s="229"/>
      <c r="M62" s="229"/>
      <c r="N62" s="229"/>
      <c r="O62" s="229"/>
      <c r="P62" s="229"/>
      <c r="Q62" s="229"/>
      <c r="R62" s="229"/>
    </row>
    <row r="63" spans="1:21" x14ac:dyDescent="0.4">
      <c r="J63" s="12" t="s">
        <v>8321</v>
      </c>
      <c r="K63" s="71">
        <f t="shared" si="1"/>
        <v>0</v>
      </c>
    </row>
    <row r="64" spans="1:21" x14ac:dyDescent="0.4">
      <c r="J64" s="12" t="s">
        <v>8290</v>
      </c>
      <c r="K64" s="71">
        <f t="shared" si="1"/>
        <v>0</v>
      </c>
    </row>
    <row r="65" spans="10:12" x14ac:dyDescent="0.4">
      <c r="J65" s="12" t="s">
        <v>8315</v>
      </c>
      <c r="K65" s="71">
        <f t="shared" si="1"/>
        <v>0</v>
      </c>
    </row>
    <row r="66" spans="10:12" x14ac:dyDescent="0.4">
      <c r="J66" s="12" t="s">
        <v>8202</v>
      </c>
      <c r="K66" s="71">
        <f t="shared" si="1"/>
        <v>0</v>
      </c>
    </row>
    <row r="67" spans="10:12" x14ac:dyDescent="0.4">
      <c r="J67" s="12" t="s">
        <v>8194</v>
      </c>
      <c r="K67" s="71">
        <f t="shared" si="1"/>
        <v>0</v>
      </c>
    </row>
    <row r="68" spans="10:12" x14ac:dyDescent="0.4">
      <c r="J68" s="12" t="s">
        <v>8197</v>
      </c>
      <c r="K68" s="71">
        <f t="shared" si="1"/>
        <v>0</v>
      </c>
    </row>
    <row r="69" spans="10:12" x14ac:dyDescent="0.4">
      <c r="J69" s="12" t="s">
        <v>8198</v>
      </c>
      <c r="K69" s="71">
        <f t="shared" si="1"/>
        <v>0</v>
      </c>
    </row>
    <row r="70" spans="10:12" x14ac:dyDescent="0.4">
      <c r="J70" s="12" t="s">
        <v>8199</v>
      </c>
      <c r="K70" s="71">
        <f t="shared" si="1"/>
        <v>0</v>
      </c>
    </row>
    <row r="71" spans="10:12" x14ac:dyDescent="0.4">
      <c r="J71" s="12" t="s">
        <v>8200</v>
      </c>
      <c r="K71" s="71">
        <f t="shared" si="1"/>
        <v>0</v>
      </c>
      <c r="L71" s="73"/>
    </row>
    <row r="72" spans="10:12" x14ac:dyDescent="0.4">
      <c r="J72" s="12" t="s">
        <v>8090</v>
      </c>
      <c r="K72" s="71">
        <f t="shared" si="1"/>
        <v>0</v>
      </c>
      <c r="L72" s="73"/>
    </row>
    <row r="73" spans="10:12" x14ac:dyDescent="0.4">
      <c r="J73" s="12" t="s">
        <v>8059</v>
      </c>
      <c r="K73" s="71">
        <f t="shared" si="1"/>
        <v>0</v>
      </c>
      <c r="L73" s="73"/>
    </row>
    <row r="74" spans="10:12" x14ac:dyDescent="0.4">
      <c r="J74" s="12" t="s">
        <v>8047</v>
      </c>
      <c r="K74" s="71">
        <f t="shared" si="1"/>
        <v>0</v>
      </c>
      <c r="L74" s="73"/>
    </row>
    <row r="75" spans="10:12" x14ac:dyDescent="0.4">
      <c r="J75" s="12" t="s">
        <v>8014</v>
      </c>
      <c r="K75" s="71">
        <f t="shared" si="1"/>
        <v>0</v>
      </c>
      <c r="L75" s="73"/>
    </row>
    <row r="76" spans="10:12" x14ac:dyDescent="0.4">
      <c r="J76" s="12" t="s">
        <v>8013</v>
      </c>
      <c r="K76" s="71">
        <f t="shared" si="1"/>
        <v>0</v>
      </c>
    </row>
    <row r="77" spans="10:12" x14ac:dyDescent="0.4">
      <c r="J77" s="12" t="s">
        <v>7998</v>
      </c>
      <c r="K77" s="71">
        <f t="shared" si="1"/>
        <v>0</v>
      </c>
    </row>
    <row r="78" spans="10:12" x14ac:dyDescent="0.4">
      <c r="J78" s="12" t="s">
        <v>7996</v>
      </c>
      <c r="K78" s="71">
        <f t="shared" si="1"/>
        <v>0</v>
      </c>
    </row>
    <row r="79" spans="10:12" x14ac:dyDescent="0.4">
      <c r="J79" s="12" t="s">
        <v>7967</v>
      </c>
      <c r="K79" s="71">
        <f t="shared" si="1"/>
        <v>0</v>
      </c>
    </row>
    <row r="80" spans="10:12" x14ac:dyDescent="0.4">
      <c r="J80" s="12" t="s">
        <v>7948</v>
      </c>
      <c r="K80" s="71">
        <f t="shared" si="1"/>
        <v>0</v>
      </c>
    </row>
    <row r="81" spans="10:11" x14ac:dyDescent="0.4">
      <c r="J81" s="12" t="s">
        <v>7944</v>
      </c>
      <c r="K81" s="71">
        <f t="shared" si="1"/>
        <v>0</v>
      </c>
    </row>
    <row r="82" spans="10:11" x14ac:dyDescent="0.4">
      <c r="J82" s="12" t="s">
        <v>7899</v>
      </c>
      <c r="K82" s="71">
        <f t="shared" si="1"/>
        <v>0</v>
      </c>
    </row>
    <row r="83" spans="10:11" x14ac:dyDescent="0.4">
      <c r="J83" s="12" t="s">
        <v>7761</v>
      </c>
      <c r="K83" s="71">
        <f t="shared" si="1"/>
        <v>0</v>
      </c>
    </row>
    <row r="84" spans="10:11" x14ac:dyDescent="0.4">
      <c r="J84" s="12" t="s">
        <v>7712</v>
      </c>
      <c r="K84" s="71">
        <f t="shared" si="1"/>
        <v>0</v>
      </c>
    </row>
    <row r="85" spans="10:11" x14ac:dyDescent="0.4">
      <c r="J85" s="12" t="s">
        <v>7783</v>
      </c>
      <c r="K85" s="71">
        <f t="shared" si="1"/>
        <v>0</v>
      </c>
    </row>
    <row r="86" spans="10:11" x14ac:dyDescent="0.4">
      <c r="J86" s="12" t="s">
        <v>7804</v>
      </c>
      <c r="K86" s="71">
        <f t="shared" si="1"/>
        <v>0</v>
      </c>
    </row>
    <row r="87" spans="10:11" x14ac:dyDescent="0.4">
      <c r="J87" s="12" t="s">
        <v>7945</v>
      </c>
      <c r="K87" s="71">
        <f t="shared" si="1"/>
        <v>0</v>
      </c>
    </row>
    <row r="88" spans="10:11" x14ac:dyDescent="0.4">
      <c r="J88" s="12" t="s">
        <v>8343</v>
      </c>
      <c r="K88" s="71">
        <f t="shared" si="1"/>
        <v>0</v>
      </c>
    </row>
    <row r="89" spans="10:11" x14ac:dyDescent="0.4">
      <c r="J89" s="12" t="s">
        <v>7790</v>
      </c>
      <c r="K89" s="71">
        <f t="shared" si="1"/>
        <v>0</v>
      </c>
    </row>
    <row r="90" spans="10:11" x14ac:dyDescent="0.4">
      <c r="J90" s="12" t="s">
        <v>8311</v>
      </c>
      <c r="K90" s="71">
        <f t="shared" si="1"/>
        <v>0</v>
      </c>
    </row>
    <row r="91" spans="10:11" x14ac:dyDescent="0.4">
      <c r="J91" s="12" t="s">
        <v>8061</v>
      </c>
      <c r="K91" s="71">
        <f t="shared" si="1"/>
        <v>0</v>
      </c>
    </row>
    <row r="92" spans="10:11" x14ac:dyDescent="0.4">
      <c r="J92" s="12" t="s">
        <v>7994</v>
      </c>
      <c r="K92" s="71">
        <f t="shared" si="1"/>
        <v>0</v>
      </c>
    </row>
    <row r="93" spans="10:11" x14ac:dyDescent="0.4">
      <c r="J93" s="12" t="s">
        <v>7778</v>
      </c>
      <c r="K93" s="71">
        <f t="shared" si="1"/>
        <v>0</v>
      </c>
    </row>
    <row r="94" spans="10:11" x14ac:dyDescent="0.4">
      <c r="J94" s="12" t="s">
        <v>7776</v>
      </c>
      <c r="K94" s="71">
        <f t="shared" si="1"/>
        <v>0</v>
      </c>
    </row>
    <row r="95" spans="10:11" x14ac:dyDescent="0.4">
      <c r="J95" s="12" t="s">
        <v>7772</v>
      </c>
      <c r="K95" s="71">
        <f t="shared" si="1"/>
        <v>0</v>
      </c>
    </row>
    <row r="96" spans="10:11" x14ac:dyDescent="0.4">
      <c r="J96" s="12" t="s">
        <v>7765</v>
      </c>
      <c r="K96" s="71">
        <f t="shared" si="1"/>
        <v>0</v>
      </c>
    </row>
    <row r="97" spans="10:11" x14ac:dyDescent="0.4">
      <c r="J97" s="12" t="s">
        <v>7972</v>
      </c>
      <c r="K97" s="71">
        <f t="shared" si="1"/>
        <v>0</v>
      </c>
    </row>
    <row r="98" spans="10:11" x14ac:dyDescent="0.4">
      <c r="J98" s="12" t="s">
        <v>7746</v>
      </c>
      <c r="K98" s="71">
        <f t="shared" si="1"/>
        <v>0</v>
      </c>
    </row>
    <row r="99" spans="10:11" x14ac:dyDescent="0.4">
      <c r="J99" s="12" t="s">
        <v>7725</v>
      </c>
      <c r="K99" s="71">
        <f t="shared" si="1"/>
        <v>0</v>
      </c>
    </row>
    <row r="100" spans="10:11" x14ac:dyDescent="0.4">
      <c r="J100" s="12" t="s">
        <v>7973</v>
      </c>
      <c r="K100" s="71">
        <f t="shared" si="1"/>
        <v>0</v>
      </c>
    </row>
    <row r="101" spans="10:11" x14ac:dyDescent="0.4">
      <c r="J101" s="12" t="s">
        <v>7756</v>
      </c>
      <c r="K101" s="71">
        <f t="shared" si="1"/>
        <v>0</v>
      </c>
    </row>
    <row r="102" spans="10:11" x14ac:dyDescent="0.4">
      <c r="J102" s="12" t="s">
        <v>7962</v>
      </c>
      <c r="K102" s="71">
        <f t="shared" si="1"/>
        <v>0</v>
      </c>
    </row>
    <row r="103" spans="10:11" x14ac:dyDescent="0.4">
      <c r="J103" s="12" t="s">
        <v>7805</v>
      </c>
      <c r="K103" s="71">
        <f t="shared" si="1"/>
        <v>0</v>
      </c>
    </row>
    <row r="104" spans="10:11" x14ac:dyDescent="0.4">
      <c r="J104" s="12" t="s">
        <v>7753</v>
      </c>
      <c r="K104" s="71">
        <f t="shared" si="1"/>
        <v>0</v>
      </c>
    </row>
    <row r="105" spans="10:11" x14ac:dyDescent="0.4">
      <c r="J105" s="12" t="s">
        <v>7974</v>
      </c>
      <c r="K105" s="71">
        <f t="shared" si="1"/>
        <v>0</v>
      </c>
    </row>
    <row r="106" spans="10:11" x14ac:dyDescent="0.4">
      <c r="J106" s="12" t="s">
        <v>7946</v>
      </c>
      <c r="K106" s="71">
        <f t="shared" si="1"/>
        <v>0</v>
      </c>
    </row>
    <row r="107" spans="10:11" x14ac:dyDescent="0.4">
      <c r="J107" s="12" t="s">
        <v>7975</v>
      </c>
      <c r="K107" s="71">
        <f t="shared" si="1"/>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2:A54"/>
    <mergeCell ref="A32:B32"/>
    <mergeCell ref="C32:H32"/>
    <mergeCell ref="A40:A42"/>
    <mergeCell ref="A43:A45"/>
    <mergeCell ref="A46:A48"/>
    <mergeCell ref="M46:N46"/>
    <mergeCell ref="O46:P46"/>
    <mergeCell ref="Q46:R46"/>
    <mergeCell ref="S46:T46"/>
    <mergeCell ref="A49:A51"/>
    <mergeCell ref="K46:L46"/>
  </mergeCells>
  <phoneticPr fontId="1"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9B84-4A2D-4473-A246-511FDB2511F9}">
  <dimension ref="A1:U110"/>
  <sheetViews>
    <sheetView zoomScale="90" zoomScaleNormal="90" workbookViewId="0">
      <selection activeCell="S53" sqref="S53"/>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2" max="12" width="7.81640625" customWidth="1"/>
    <col min="13" max="13" width="17" customWidth="1"/>
    <col min="14" max="14" width="15.81640625" customWidth="1"/>
    <col min="15" max="15" width="8.6328125" customWidth="1"/>
    <col min="16" max="16" width="6.6328125" customWidth="1"/>
    <col min="17" max="17" width="18.36328125" customWidth="1"/>
    <col min="18" max="18" width="10.6328125" bestFit="1" customWidth="1"/>
    <col min="19" max="19" width="17.36328125" customWidth="1"/>
    <col min="20" max="20" width="10.6328125" bestFit="1" customWidth="1"/>
    <col min="21" max="21" width="7.81640625" customWidth="1"/>
    <col min="22" max="22" width="6.453125" customWidth="1"/>
  </cols>
  <sheetData>
    <row r="1" spans="1:9" x14ac:dyDescent="0.4">
      <c r="A1" s="11" t="s">
        <v>7581</v>
      </c>
      <c r="B1" s="375" t="s">
        <v>8365</v>
      </c>
      <c r="C1" s="375"/>
      <c r="D1" s="375"/>
      <c r="E1" s="375"/>
      <c r="F1" s="375"/>
      <c r="G1" s="375"/>
      <c r="H1" s="375"/>
      <c r="I1" s="7"/>
    </row>
    <row r="2" spans="1:9" x14ac:dyDescent="0.4">
      <c r="A2" s="11" t="s">
        <v>7582</v>
      </c>
      <c r="B2" s="375" t="s">
        <v>8366</v>
      </c>
      <c r="C2" s="375"/>
      <c r="D2" s="375"/>
      <c r="E2" s="375"/>
      <c r="F2" s="375"/>
      <c r="G2" s="375"/>
      <c r="H2" s="375"/>
      <c r="I2" s="7"/>
    </row>
    <row r="3" spans="1:9" x14ac:dyDescent="0.4">
      <c r="A3" s="11" t="s">
        <v>7583</v>
      </c>
      <c r="B3" s="375" t="s">
        <v>8367</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45442.62777777778</v>
      </c>
      <c r="C5" s="374"/>
      <c r="D5" s="403" t="s">
        <v>7587</v>
      </c>
      <c r="E5" s="404"/>
      <c r="F5" s="384">
        <f>MAX(C37:G37)</f>
        <v>45454.336805555555</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45446.770833333336</v>
      </c>
      <c r="D36" s="191">
        <v>45442.65</v>
      </c>
      <c r="E36" s="191"/>
      <c r="F36" s="191">
        <v>45442.62777777778</v>
      </c>
      <c r="G36" s="191">
        <v>45442.664583333331</v>
      </c>
      <c r="H36" s="1"/>
      <c r="I36" s="7"/>
    </row>
    <row r="37" spans="1:21" x14ac:dyDescent="0.4">
      <c r="A37" s="177"/>
      <c r="B37" s="12" t="s">
        <v>7482</v>
      </c>
      <c r="C37" s="191">
        <v>45454.335416666669</v>
      </c>
      <c r="D37" s="191">
        <v>45454.336805555555</v>
      </c>
      <c r="E37" s="191"/>
      <c r="F37" s="191">
        <v>45447.75</v>
      </c>
      <c r="G37" s="191">
        <v>45454.334722222222</v>
      </c>
      <c r="H37" s="1"/>
      <c r="I37" s="7"/>
    </row>
    <row r="38" spans="1:21" x14ac:dyDescent="0.4">
      <c r="A38" s="177"/>
      <c r="B38" s="12" t="s">
        <v>7458</v>
      </c>
      <c r="C38" s="221">
        <v>179</v>
      </c>
      <c r="D38" s="164">
        <v>62</v>
      </c>
      <c r="E38" s="164"/>
      <c r="F38" s="164">
        <v>13</v>
      </c>
      <c r="G38" s="164">
        <v>34</v>
      </c>
      <c r="H38" s="1">
        <f t="shared" ref="H38:H54" si="0">SUM(C38:G38)</f>
        <v>288</v>
      </c>
      <c r="I38" s="7"/>
    </row>
    <row r="39" spans="1:21" x14ac:dyDescent="0.4">
      <c r="A39" s="1" t="s">
        <v>7164</v>
      </c>
      <c r="B39" s="12" t="s">
        <v>7469</v>
      </c>
      <c r="C39" s="1">
        <f>INT((C37-C36)*24)</f>
        <v>181</v>
      </c>
      <c r="D39" s="1">
        <f>INT((D37-D36)*24)</f>
        <v>280</v>
      </c>
      <c r="E39" s="1">
        <f>INT((E37-E36)*24)</f>
        <v>0</v>
      </c>
      <c r="F39" s="1">
        <f>INT((F37-F36)*24)</f>
        <v>122</v>
      </c>
      <c r="G39" s="1">
        <f>INT((G37-G36)*24)</f>
        <v>280</v>
      </c>
      <c r="H39" s="1">
        <f t="shared" si="0"/>
        <v>863</v>
      </c>
      <c r="I39" s="7"/>
      <c r="J39" s="12" t="s">
        <v>8020</v>
      </c>
      <c r="K39" s="1">
        <f>H39</f>
        <v>863</v>
      </c>
    </row>
    <row r="40" spans="1:21" x14ac:dyDescent="0.4">
      <c r="A40" s="379">
        <v>45443</v>
      </c>
      <c r="B40" s="12" t="s">
        <v>7483</v>
      </c>
      <c r="C40" s="1"/>
      <c r="D40" s="1">
        <v>0</v>
      </c>
      <c r="E40" s="1"/>
      <c r="F40" s="1">
        <v>0</v>
      </c>
      <c r="G40" s="1">
        <v>0</v>
      </c>
      <c r="H40" s="1">
        <f t="shared" si="0"/>
        <v>0</v>
      </c>
      <c r="I40" s="7"/>
      <c r="J40" s="12" t="s">
        <v>7483</v>
      </c>
      <c r="K40" s="1">
        <f>SUMIF(B:B,J40,H:H)</f>
        <v>0</v>
      </c>
    </row>
    <row r="41" spans="1:21" x14ac:dyDescent="0.4">
      <c r="A41" s="379"/>
      <c r="B41" s="12" t="s">
        <v>7484</v>
      </c>
      <c r="C41" s="1"/>
      <c r="D41" s="1">
        <v>0</v>
      </c>
      <c r="E41" s="1"/>
      <c r="F41" s="1">
        <v>0</v>
      </c>
      <c r="G41" s="1">
        <v>0</v>
      </c>
      <c r="H41" s="1">
        <f t="shared" si="0"/>
        <v>0</v>
      </c>
      <c r="I41" s="7"/>
      <c r="J41" s="12" t="s">
        <v>7484</v>
      </c>
      <c r="K41" s="1">
        <f>SUMIF(B:B,J41,H:H)</f>
        <v>0</v>
      </c>
    </row>
    <row r="42" spans="1:21" x14ac:dyDescent="0.4">
      <c r="A42" s="379"/>
      <c r="B42" s="12" t="s">
        <v>7485</v>
      </c>
      <c r="C42" s="1"/>
      <c r="D42" s="1">
        <v>1</v>
      </c>
      <c r="E42" s="1"/>
      <c r="F42" s="1">
        <v>1</v>
      </c>
      <c r="G42" s="1">
        <v>0</v>
      </c>
      <c r="H42" s="1">
        <f t="shared" si="0"/>
        <v>2</v>
      </c>
      <c r="I42" s="7"/>
      <c r="J42" s="12" t="s">
        <v>7485</v>
      </c>
      <c r="K42" s="1">
        <f>SUMIF(B:B,J42,H:H)</f>
        <v>7</v>
      </c>
    </row>
    <row r="43" spans="1:21" x14ac:dyDescent="0.4">
      <c r="A43" s="379">
        <v>45446</v>
      </c>
      <c r="B43" s="12" t="s">
        <v>7483</v>
      </c>
      <c r="C43" s="1"/>
      <c r="D43" s="1">
        <v>0</v>
      </c>
      <c r="E43" s="1"/>
      <c r="F43" s="1">
        <v>0</v>
      </c>
      <c r="G43" s="1">
        <v>0</v>
      </c>
      <c r="H43" s="1">
        <f t="shared" si="0"/>
        <v>0</v>
      </c>
      <c r="I43" s="7"/>
    </row>
    <row r="44" spans="1:21" x14ac:dyDescent="0.4">
      <c r="A44" s="379"/>
      <c r="B44" s="12" t="s">
        <v>7484</v>
      </c>
      <c r="C44" s="1"/>
      <c r="D44" s="1">
        <v>0</v>
      </c>
      <c r="E44" s="1"/>
      <c r="F44" s="1">
        <v>0</v>
      </c>
      <c r="G44" s="1">
        <v>0</v>
      </c>
      <c r="H44" s="1">
        <f t="shared" si="0"/>
        <v>0</v>
      </c>
      <c r="I44" s="7"/>
    </row>
    <row r="45" spans="1:21" x14ac:dyDescent="0.4">
      <c r="A45" s="379"/>
      <c r="B45" s="12" t="s">
        <v>7485</v>
      </c>
      <c r="C45" s="1"/>
      <c r="D45" s="1">
        <v>4</v>
      </c>
      <c r="E45" s="1"/>
      <c r="F45" s="1">
        <v>0</v>
      </c>
      <c r="G45" s="1">
        <v>1</v>
      </c>
      <c r="H45" s="1">
        <f t="shared" si="0"/>
        <v>5</v>
      </c>
      <c r="I45" s="7"/>
    </row>
    <row r="46" spans="1:21" x14ac:dyDescent="0.4">
      <c r="A46" s="379">
        <v>45447</v>
      </c>
      <c r="B46" s="12" t="s">
        <v>7483</v>
      </c>
      <c r="C46" s="1">
        <v>0</v>
      </c>
      <c r="D46" s="95">
        <v>0</v>
      </c>
      <c r="E46" s="1"/>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c r="F47" s="95">
        <v>0</v>
      </c>
      <c r="G47" s="95">
        <v>0</v>
      </c>
      <c r="H47" s="1">
        <f t="shared" si="0"/>
        <v>0</v>
      </c>
      <c r="I47" s="7"/>
      <c r="J47" s="95">
        <v>1</v>
      </c>
      <c r="K47" s="222"/>
      <c r="L47" s="201"/>
      <c r="M47" s="222" t="s">
        <v>8371</v>
      </c>
      <c r="N47" s="201" t="s">
        <v>7620</v>
      </c>
      <c r="O47" s="222"/>
      <c r="P47" s="201"/>
      <c r="Q47" s="203" t="s">
        <v>8370</v>
      </c>
      <c r="R47" s="201" t="s">
        <v>8356</v>
      </c>
      <c r="S47" s="201" t="s">
        <v>8369</v>
      </c>
      <c r="T47" s="201" t="s">
        <v>7762</v>
      </c>
      <c r="U47" s="68"/>
    </row>
    <row r="48" spans="1:21" x14ac:dyDescent="0.4">
      <c r="A48" s="379"/>
      <c r="B48" s="12" t="s">
        <v>7485</v>
      </c>
      <c r="C48" s="1">
        <v>0</v>
      </c>
      <c r="D48" s="95">
        <v>0</v>
      </c>
      <c r="E48" s="1"/>
      <c r="F48" s="1">
        <v>0</v>
      </c>
      <c r="G48" s="1">
        <v>0</v>
      </c>
      <c r="H48" s="1">
        <f t="shared" si="0"/>
        <v>0</v>
      </c>
      <c r="I48" s="7"/>
      <c r="J48" s="1">
        <v>2</v>
      </c>
      <c r="K48" s="222"/>
      <c r="L48" s="201"/>
      <c r="M48" s="203" t="s">
        <v>8372</v>
      </c>
      <c r="N48" s="201" t="s">
        <v>8184</v>
      </c>
      <c r="O48" s="222"/>
      <c r="P48" s="201"/>
      <c r="Q48" s="203"/>
      <c r="R48" s="203"/>
      <c r="S48" s="203"/>
      <c r="T48" s="201"/>
      <c r="U48" s="68"/>
    </row>
    <row r="49" spans="1:21" x14ac:dyDescent="0.4">
      <c r="A49" s="379">
        <v>45448</v>
      </c>
      <c r="B49" s="12" t="s">
        <v>7483</v>
      </c>
      <c r="C49" s="1">
        <v>0</v>
      </c>
      <c r="D49" s="95">
        <v>0</v>
      </c>
      <c r="E49" s="1"/>
      <c r="F49" s="1">
        <v>0</v>
      </c>
      <c r="G49" s="1">
        <v>0</v>
      </c>
      <c r="H49" s="1">
        <f t="shared" si="0"/>
        <v>0</v>
      </c>
      <c r="I49" s="7"/>
      <c r="J49" s="95">
        <v>3</v>
      </c>
      <c r="K49" s="240"/>
      <c r="L49" s="201"/>
      <c r="M49" s="203" t="s">
        <v>8373</v>
      </c>
      <c r="N49" s="201" t="s">
        <v>8184</v>
      </c>
      <c r="O49" s="222"/>
      <c r="P49" s="201"/>
      <c r="Q49" s="222"/>
      <c r="R49" s="222"/>
      <c r="S49" s="222"/>
      <c r="T49" s="222"/>
      <c r="U49" s="68"/>
    </row>
    <row r="50" spans="1:21" x14ac:dyDescent="0.4">
      <c r="A50" s="379"/>
      <c r="B50" s="12" t="s">
        <v>7484</v>
      </c>
      <c r="C50" s="1">
        <v>0</v>
      </c>
      <c r="D50" s="95">
        <v>0</v>
      </c>
      <c r="E50" s="95"/>
      <c r="F50" s="95">
        <v>0</v>
      </c>
      <c r="G50" s="1">
        <v>0</v>
      </c>
      <c r="H50" s="1">
        <f t="shared" si="0"/>
        <v>0</v>
      </c>
      <c r="I50" s="7"/>
      <c r="J50" s="1">
        <v>4</v>
      </c>
      <c r="K50" s="203"/>
      <c r="L50" s="201"/>
      <c r="M50" s="203" t="s">
        <v>8374</v>
      </c>
      <c r="N50" s="201" t="s">
        <v>7900</v>
      </c>
      <c r="O50" s="222"/>
      <c r="P50" s="201"/>
      <c r="Q50" s="201"/>
      <c r="R50" s="201"/>
      <c r="S50" s="201"/>
      <c r="T50" s="201"/>
      <c r="U50" s="68"/>
    </row>
    <row r="51" spans="1:21" x14ac:dyDescent="0.4">
      <c r="A51" s="379"/>
      <c r="B51" s="12" t="s">
        <v>7485</v>
      </c>
      <c r="C51" s="1">
        <v>0</v>
      </c>
      <c r="D51" s="95">
        <v>0</v>
      </c>
      <c r="E51" s="1"/>
      <c r="F51" s="1">
        <v>0</v>
      </c>
      <c r="G51" s="1">
        <v>0</v>
      </c>
      <c r="H51" s="1">
        <f t="shared" si="0"/>
        <v>0</v>
      </c>
      <c r="I51" s="7"/>
      <c r="J51" s="95">
        <v>5</v>
      </c>
      <c r="K51" s="203"/>
      <c r="L51" s="201"/>
      <c r="M51" s="203" t="s">
        <v>8375</v>
      </c>
      <c r="N51" s="201" t="s">
        <v>8184</v>
      </c>
      <c r="O51" s="222"/>
      <c r="P51" s="201"/>
      <c r="Q51" s="201"/>
      <c r="R51" s="201"/>
      <c r="S51" s="201"/>
      <c r="T51" s="201"/>
      <c r="U51" s="68"/>
    </row>
    <row r="52" spans="1:21" x14ac:dyDescent="0.4">
      <c r="A52" s="379">
        <v>45449</v>
      </c>
      <c r="B52" s="12" t="s">
        <v>7483</v>
      </c>
      <c r="C52" s="1">
        <v>0</v>
      </c>
      <c r="D52" s="95">
        <v>0</v>
      </c>
      <c r="E52" s="1"/>
      <c r="F52" s="1"/>
      <c r="G52" s="1">
        <v>0</v>
      </c>
      <c r="H52" s="1">
        <f t="shared" si="0"/>
        <v>0</v>
      </c>
      <c r="I52" s="7"/>
      <c r="J52" s="1">
        <v>6</v>
      </c>
      <c r="K52" s="203"/>
      <c r="L52" s="201"/>
      <c r="M52" s="203"/>
      <c r="N52" s="201"/>
      <c r="O52" s="203"/>
      <c r="P52" s="201"/>
      <c r="Q52" s="201"/>
      <c r="R52" s="201"/>
      <c r="S52" s="201"/>
      <c r="T52" s="201"/>
      <c r="U52" s="68"/>
    </row>
    <row r="53" spans="1:21" x14ac:dyDescent="0.4">
      <c r="A53" s="379"/>
      <c r="B53" s="12" t="s">
        <v>7484</v>
      </c>
      <c r="C53" s="1">
        <v>0</v>
      </c>
      <c r="D53" s="95">
        <v>0</v>
      </c>
      <c r="E53" s="1"/>
      <c r="F53" s="95"/>
      <c r="G53" s="95">
        <v>0</v>
      </c>
      <c r="H53" s="1">
        <f t="shared" si="0"/>
        <v>0</v>
      </c>
      <c r="I53" s="7"/>
      <c r="J53" s="95">
        <v>7</v>
      </c>
      <c r="K53" s="203"/>
      <c r="L53" s="201"/>
      <c r="M53" s="203"/>
      <c r="N53" s="201"/>
      <c r="O53" s="203"/>
      <c r="P53" s="201"/>
      <c r="Q53" s="201"/>
      <c r="R53" s="201"/>
      <c r="S53" s="201"/>
      <c r="T53" s="201"/>
      <c r="U53" s="68"/>
    </row>
    <row r="54" spans="1:21" x14ac:dyDescent="0.4">
      <c r="A54" s="379"/>
      <c r="B54" s="12" t="s">
        <v>7485</v>
      </c>
      <c r="C54" s="1">
        <v>0</v>
      </c>
      <c r="D54" s="95">
        <v>0</v>
      </c>
      <c r="E54" s="1"/>
      <c r="F54" s="1"/>
      <c r="G54" s="1">
        <v>0</v>
      </c>
      <c r="H54" s="1">
        <f t="shared" si="0"/>
        <v>0</v>
      </c>
      <c r="I54" s="7"/>
      <c r="J54" s="1">
        <v>8</v>
      </c>
      <c r="K54" s="201"/>
      <c r="L54" s="201"/>
      <c r="M54" s="203"/>
      <c r="N54" s="201"/>
      <c r="O54" s="203"/>
      <c r="P54" s="201"/>
      <c r="Q54" s="201"/>
      <c r="R54" s="201"/>
      <c r="S54" s="201"/>
      <c r="T54" s="201"/>
      <c r="U54" s="68"/>
    </row>
    <row r="55" spans="1:21" x14ac:dyDescent="0.4">
      <c r="A55" s="379">
        <v>45450</v>
      </c>
      <c r="B55" s="12" t="s">
        <v>7483</v>
      </c>
      <c r="C55" s="1">
        <v>0</v>
      </c>
      <c r="D55" s="95">
        <v>0</v>
      </c>
      <c r="E55" s="1"/>
      <c r="F55" s="1"/>
      <c r="G55" s="1">
        <v>0</v>
      </c>
      <c r="H55" s="1">
        <f t="shared" ref="H55:H60" si="1">SUM(C55:G55)</f>
        <v>0</v>
      </c>
      <c r="I55" s="7"/>
      <c r="J55" s="95">
        <v>9</v>
      </c>
      <c r="K55" s="201"/>
      <c r="L55" s="201"/>
      <c r="M55" s="203"/>
      <c r="N55" s="201"/>
      <c r="O55" s="201"/>
      <c r="P55" s="201"/>
      <c r="Q55" s="201"/>
      <c r="R55" s="201"/>
      <c r="S55" s="201"/>
      <c r="T55" s="201"/>
    </row>
    <row r="56" spans="1:21" x14ac:dyDescent="0.4">
      <c r="A56" s="379"/>
      <c r="B56" s="12" t="s">
        <v>7484</v>
      </c>
      <c r="C56" s="1">
        <v>0</v>
      </c>
      <c r="D56" s="95">
        <v>0</v>
      </c>
      <c r="E56" s="1"/>
      <c r="F56" s="95"/>
      <c r="G56" s="95">
        <v>0</v>
      </c>
      <c r="H56" s="1">
        <f t="shared" si="1"/>
        <v>0</v>
      </c>
      <c r="I56" s="7"/>
      <c r="J56" s="1">
        <v>10</v>
      </c>
      <c r="K56" s="201"/>
      <c r="L56" s="201"/>
      <c r="M56" s="203"/>
      <c r="N56" s="201"/>
      <c r="O56" s="201"/>
      <c r="P56" s="201"/>
      <c r="Q56" s="201"/>
      <c r="R56" s="201"/>
      <c r="S56" s="201"/>
      <c r="T56" s="201"/>
    </row>
    <row r="57" spans="1:21" x14ac:dyDescent="0.4">
      <c r="A57" s="379"/>
      <c r="B57" s="12" t="s">
        <v>7485</v>
      </c>
      <c r="C57" s="1">
        <v>0</v>
      </c>
      <c r="D57" s="95">
        <v>0</v>
      </c>
      <c r="E57" s="1"/>
      <c r="F57" s="1"/>
      <c r="G57" s="1">
        <v>0</v>
      </c>
      <c r="H57" s="1">
        <f t="shared" si="1"/>
        <v>0</v>
      </c>
      <c r="J57" s="95"/>
      <c r="K57" s="201"/>
      <c r="L57" s="201"/>
      <c r="M57" s="201"/>
      <c r="N57" s="235"/>
      <c r="O57" s="201"/>
      <c r="P57" s="201"/>
      <c r="Q57" s="201"/>
      <c r="R57" s="201"/>
      <c r="S57" s="201"/>
      <c r="T57" s="201"/>
    </row>
    <row r="58" spans="1:21" x14ac:dyDescent="0.4">
      <c r="A58" s="379">
        <v>45454</v>
      </c>
      <c r="B58" s="12" t="s">
        <v>7483</v>
      </c>
      <c r="C58" s="1">
        <v>0</v>
      </c>
      <c r="D58" s="95">
        <v>0</v>
      </c>
      <c r="E58" s="1"/>
      <c r="F58" s="1"/>
      <c r="G58" s="1">
        <v>0</v>
      </c>
      <c r="H58" s="1">
        <f t="shared" si="1"/>
        <v>0</v>
      </c>
      <c r="J58" s="228"/>
      <c r="K58" s="229"/>
      <c r="L58" s="229"/>
      <c r="M58" s="229"/>
      <c r="N58" s="265"/>
      <c r="O58" s="229"/>
      <c r="P58" s="229"/>
      <c r="Q58" s="229"/>
      <c r="R58" s="229"/>
      <c r="S58" s="229"/>
      <c r="T58" s="229"/>
    </row>
    <row r="59" spans="1:21" x14ac:dyDescent="0.4">
      <c r="A59" s="379"/>
      <c r="B59" s="12" t="s">
        <v>7484</v>
      </c>
      <c r="C59" s="1">
        <v>0</v>
      </c>
      <c r="D59" s="95">
        <v>0</v>
      </c>
      <c r="E59" s="1"/>
      <c r="F59" s="95"/>
      <c r="G59" s="95">
        <v>0</v>
      </c>
      <c r="H59" s="1">
        <f t="shared" si="1"/>
        <v>0</v>
      </c>
      <c r="J59" s="228"/>
      <c r="K59" s="229"/>
      <c r="L59" s="229"/>
      <c r="M59" s="229"/>
      <c r="N59" s="265"/>
      <c r="O59" s="229"/>
      <c r="P59" s="229"/>
      <c r="Q59" s="229"/>
      <c r="R59" s="229"/>
      <c r="S59" s="229"/>
      <c r="T59" s="229"/>
    </row>
    <row r="60" spans="1:21" x14ac:dyDescent="0.4">
      <c r="A60" s="379"/>
      <c r="B60" s="12" t="s">
        <v>7485</v>
      </c>
      <c r="C60" s="1">
        <v>0</v>
      </c>
      <c r="D60" s="95">
        <v>0</v>
      </c>
      <c r="E60" s="1"/>
      <c r="F60" s="1"/>
      <c r="G60" s="1">
        <v>0</v>
      </c>
      <c r="H60" s="1">
        <f t="shared" si="1"/>
        <v>0</v>
      </c>
      <c r="J60" s="228"/>
      <c r="K60" s="229"/>
      <c r="L60" s="229"/>
      <c r="M60" s="229"/>
      <c r="N60" s="265"/>
      <c r="O60" s="229"/>
      <c r="P60" s="229"/>
      <c r="Q60" s="229"/>
      <c r="R60" s="229"/>
      <c r="S60" s="229"/>
      <c r="T60" s="229"/>
    </row>
    <row r="61" spans="1:21" x14ac:dyDescent="0.4">
      <c r="J61" s="229"/>
      <c r="K61" s="229"/>
      <c r="L61" s="229"/>
      <c r="M61" s="229"/>
      <c r="N61" s="229"/>
      <c r="O61" s="229"/>
      <c r="P61" s="229"/>
      <c r="Q61" s="229"/>
      <c r="R61" s="229"/>
    </row>
    <row r="62" spans="1:21" x14ac:dyDescent="0.4">
      <c r="A62" s="12" t="s">
        <v>7654</v>
      </c>
      <c r="B62" s="219">
        <v>45446.387499999997</v>
      </c>
      <c r="J62" s="12" t="s">
        <v>8376</v>
      </c>
      <c r="K62" s="71">
        <f t="shared" ref="K62:K110" si="2">COUNTIF($K$47:$U$57,J62)</f>
        <v>0</v>
      </c>
      <c r="L62" s="229"/>
      <c r="M62" s="229"/>
      <c r="N62" s="229"/>
      <c r="O62" s="229"/>
      <c r="P62" s="229"/>
      <c r="Q62" s="229"/>
      <c r="R62" s="229"/>
    </row>
    <row r="63" spans="1:21" x14ac:dyDescent="0.4">
      <c r="A63" s="12" t="s">
        <v>7655</v>
      </c>
      <c r="B63" s="220">
        <v>2.2819444444444446</v>
      </c>
      <c r="J63" s="12" t="s">
        <v>8355</v>
      </c>
      <c r="K63" s="71">
        <f t="shared" si="2"/>
        <v>1</v>
      </c>
      <c r="L63" s="229"/>
      <c r="M63" s="229"/>
      <c r="N63" s="229"/>
      <c r="O63" s="229"/>
      <c r="P63" s="229"/>
      <c r="Q63" s="229"/>
      <c r="R63" s="229"/>
    </row>
    <row r="64" spans="1:21" x14ac:dyDescent="0.4">
      <c r="A64" s="12" t="s">
        <v>7656</v>
      </c>
      <c r="B64" s="219">
        <f>B62-B63</f>
        <v>45444.10555555555</v>
      </c>
      <c r="J64" s="12" t="s">
        <v>8351</v>
      </c>
      <c r="K64" s="71">
        <f t="shared" si="2"/>
        <v>0</v>
      </c>
      <c r="L64" s="230"/>
      <c r="M64" s="230"/>
      <c r="N64" s="229"/>
      <c r="O64" s="229"/>
      <c r="P64" s="229"/>
      <c r="Q64" s="229"/>
      <c r="R64" s="229"/>
    </row>
    <row r="65" spans="10:18" x14ac:dyDescent="0.4">
      <c r="J65" s="12" t="s">
        <v>8330</v>
      </c>
      <c r="K65" s="71">
        <f t="shared" si="2"/>
        <v>0</v>
      </c>
      <c r="L65" s="229"/>
      <c r="M65" s="229"/>
      <c r="N65" s="229"/>
      <c r="O65" s="229"/>
      <c r="P65" s="229"/>
      <c r="Q65" s="229"/>
      <c r="R65" s="229"/>
    </row>
    <row r="66" spans="10:18" x14ac:dyDescent="0.4">
      <c r="J66" s="12" t="s">
        <v>8308</v>
      </c>
      <c r="K66" s="71">
        <f t="shared" si="2"/>
        <v>0</v>
      </c>
    </row>
    <row r="67" spans="10:18" x14ac:dyDescent="0.4">
      <c r="J67" s="12" t="s">
        <v>8290</v>
      </c>
      <c r="K67" s="71">
        <f t="shared" si="2"/>
        <v>0</v>
      </c>
    </row>
    <row r="68" spans="10:18" x14ac:dyDescent="0.4">
      <c r="J68" s="12" t="s">
        <v>8315</v>
      </c>
      <c r="K68" s="71">
        <f t="shared" si="2"/>
        <v>0</v>
      </c>
    </row>
    <row r="69" spans="10:18" x14ac:dyDescent="0.4">
      <c r="J69" s="12" t="s">
        <v>8202</v>
      </c>
      <c r="K69" s="71">
        <f t="shared" si="2"/>
        <v>0</v>
      </c>
    </row>
    <row r="70" spans="10:18" x14ac:dyDescent="0.4">
      <c r="J70" s="12" t="s">
        <v>8194</v>
      </c>
      <c r="K70" s="71">
        <f t="shared" si="2"/>
        <v>0</v>
      </c>
    </row>
    <row r="71" spans="10:18" x14ac:dyDescent="0.4">
      <c r="J71" s="12" t="s">
        <v>8197</v>
      </c>
      <c r="K71" s="71">
        <f t="shared" si="2"/>
        <v>0</v>
      </c>
    </row>
    <row r="72" spans="10:18" x14ac:dyDescent="0.4">
      <c r="J72" s="12" t="s">
        <v>8198</v>
      </c>
      <c r="K72" s="71">
        <f t="shared" si="2"/>
        <v>3</v>
      </c>
    </row>
    <row r="73" spans="10:18" x14ac:dyDescent="0.4">
      <c r="J73" s="12" t="s">
        <v>8200</v>
      </c>
      <c r="K73" s="71">
        <f t="shared" si="2"/>
        <v>0</v>
      </c>
    </row>
    <row r="74" spans="10:18" x14ac:dyDescent="0.4">
      <c r="J74" s="12" t="s">
        <v>8090</v>
      </c>
      <c r="K74" s="71">
        <f t="shared" si="2"/>
        <v>0</v>
      </c>
      <c r="L74" s="73"/>
    </row>
    <row r="75" spans="10:18" x14ac:dyDescent="0.4">
      <c r="J75" s="12" t="s">
        <v>8059</v>
      </c>
      <c r="K75" s="71">
        <f t="shared" si="2"/>
        <v>0</v>
      </c>
      <c r="L75" s="73"/>
    </row>
    <row r="76" spans="10:18" x14ac:dyDescent="0.4">
      <c r="J76" s="12" t="s">
        <v>8047</v>
      </c>
      <c r="K76" s="71">
        <f t="shared" si="2"/>
        <v>0</v>
      </c>
      <c r="L76" s="73"/>
    </row>
    <row r="77" spans="10:18" x14ac:dyDescent="0.4">
      <c r="J77" s="12" t="s">
        <v>8014</v>
      </c>
      <c r="K77" s="71">
        <f t="shared" si="2"/>
        <v>0</v>
      </c>
      <c r="L77" s="73"/>
    </row>
    <row r="78" spans="10:18" x14ac:dyDescent="0.4">
      <c r="J78" s="12" t="s">
        <v>8013</v>
      </c>
      <c r="K78" s="71">
        <f t="shared" si="2"/>
        <v>0</v>
      </c>
      <c r="L78" s="73"/>
    </row>
    <row r="79" spans="10:18" x14ac:dyDescent="0.4">
      <c r="J79" s="12" t="s">
        <v>7998</v>
      </c>
      <c r="K79" s="71">
        <f t="shared" si="2"/>
        <v>0</v>
      </c>
    </row>
    <row r="80" spans="10:18" x14ac:dyDescent="0.4">
      <c r="J80" s="12" t="s">
        <v>7996</v>
      </c>
      <c r="K80" s="71">
        <f t="shared" si="2"/>
        <v>0</v>
      </c>
    </row>
    <row r="81" spans="10:11" x14ac:dyDescent="0.4">
      <c r="J81" s="12" t="s">
        <v>7967</v>
      </c>
      <c r="K81" s="71">
        <f t="shared" si="2"/>
        <v>0</v>
      </c>
    </row>
    <row r="82" spans="10:11" x14ac:dyDescent="0.4">
      <c r="J82" s="12" t="s">
        <v>7948</v>
      </c>
      <c r="K82" s="71">
        <f t="shared" si="2"/>
        <v>0</v>
      </c>
    </row>
    <row r="83" spans="10:11" x14ac:dyDescent="0.4">
      <c r="J83" s="12" t="s">
        <v>7944</v>
      </c>
      <c r="K83" s="71">
        <f t="shared" si="2"/>
        <v>0</v>
      </c>
    </row>
    <row r="84" spans="10:11" x14ac:dyDescent="0.4">
      <c r="J84" s="12" t="s">
        <v>7899</v>
      </c>
      <c r="K84" s="71">
        <f t="shared" si="2"/>
        <v>1</v>
      </c>
    </row>
    <row r="85" spans="10:11" x14ac:dyDescent="0.4">
      <c r="J85" s="12" t="s">
        <v>7761</v>
      </c>
      <c r="K85" s="71">
        <f t="shared" si="2"/>
        <v>1</v>
      </c>
    </row>
    <row r="86" spans="10:11" x14ac:dyDescent="0.4">
      <c r="J86" s="12" t="s">
        <v>7712</v>
      </c>
      <c r="K86" s="71">
        <f t="shared" si="2"/>
        <v>0</v>
      </c>
    </row>
    <row r="87" spans="10:11" x14ac:dyDescent="0.4">
      <c r="J87" s="12" t="s">
        <v>7783</v>
      </c>
      <c r="K87" s="71">
        <f t="shared" si="2"/>
        <v>0</v>
      </c>
    </row>
    <row r="88" spans="10:11" x14ac:dyDescent="0.4">
      <c r="J88" s="12" t="s">
        <v>7804</v>
      </c>
      <c r="K88" s="71">
        <f t="shared" si="2"/>
        <v>1</v>
      </c>
    </row>
    <row r="89" spans="10:11" x14ac:dyDescent="0.4">
      <c r="J89" s="12" t="s">
        <v>7945</v>
      </c>
      <c r="K89" s="71">
        <f t="shared" si="2"/>
        <v>0</v>
      </c>
    </row>
    <row r="90" spans="10:11" x14ac:dyDescent="0.4">
      <c r="J90" s="12" t="s">
        <v>8343</v>
      </c>
      <c r="K90" s="71">
        <f t="shared" si="2"/>
        <v>0</v>
      </c>
    </row>
    <row r="91" spans="10:11" x14ac:dyDescent="0.4">
      <c r="J91" s="12" t="s">
        <v>7790</v>
      </c>
      <c r="K91" s="71">
        <f t="shared" si="2"/>
        <v>0</v>
      </c>
    </row>
    <row r="92" spans="10:11" x14ac:dyDescent="0.4">
      <c r="J92" s="12" t="s">
        <v>8311</v>
      </c>
      <c r="K92" s="71">
        <f t="shared" si="2"/>
        <v>0</v>
      </c>
    </row>
    <row r="93" spans="10:11" x14ac:dyDescent="0.4">
      <c r="J93" s="12" t="s">
        <v>8321</v>
      </c>
      <c r="K93" s="71">
        <f t="shared" si="2"/>
        <v>0</v>
      </c>
    </row>
    <row r="94" spans="10:11" x14ac:dyDescent="0.4">
      <c r="J94" s="12" t="s">
        <v>8199</v>
      </c>
      <c r="K94" s="71">
        <f t="shared" si="2"/>
        <v>0</v>
      </c>
    </row>
    <row r="95" spans="10:11" x14ac:dyDescent="0.4">
      <c r="J95" s="12" t="s">
        <v>8061</v>
      </c>
      <c r="K95" s="71">
        <f t="shared" si="2"/>
        <v>0</v>
      </c>
    </row>
    <row r="96" spans="10:11" x14ac:dyDescent="0.4">
      <c r="J96" s="12" t="s">
        <v>7994</v>
      </c>
      <c r="K96" s="71">
        <f t="shared" si="2"/>
        <v>0</v>
      </c>
    </row>
    <row r="97" spans="10:11" x14ac:dyDescent="0.4">
      <c r="J97" s="12" t="s">
        <v>7778</v>
      </c>
      <c r="K97" s="71">
        <f t="shared" si="2"/>
        <v>0</v>
      </c>
    </row>
    <row r="98" spans="10:11" x14ac:dyDescent="0.4">
      <c r="J98" s="12" t="s">
        <v>7776</v>
      </c>
      <c r="K98" s="71">
        <f t="shared" si="2"/>
        <v>0</v>
      </c>
    </row>
    <row r="99" spans="10:11" x14ac:dyDescent="0.4">
      <c r="J99" s="12" t="s">
        <v>7772</v>
      </c>
      <c r="K99" s="71">
        <f t="shared" si="2"/>
        <v>0</v>
      </c>
    </row>
    <row r="100" spans="10:11" x14ac:dyDescent="0.4">
      <c r="J100" s="12" t="s">
        <v>7765</v>
      </c>
      <c r="K100" s="71">
        <f t="shared" si="2"/>
        <v>0</v>
      </c>
    </row>
    <row r="101" spans="10:11" x14ac:dyDescent="0.4">
      <c r="J101" s="12" t="s">
        <v>7972</v>
      </c>
      <c r="K101" s="71">
        <f t="shared" si="2"/>
        <v>0</v>
      </c>
    </row>
    <row r="102" spans="10:11" x14ac:dyDescent="0.4">
      <c r="J102" s="12" t="s">
        <v>7746</v>
      </c>
      <c r="K102" s="71">
        <f t="shared" si="2"/>
        <v>0</v>
      </c>
    </row>
    <row r="103" spans="10:11" x14ac:dyDescent="0.4">
      <c r="J103" s="12" t="s">
        <v>7725</v>
      </c>
      <c r="K103" s="71">
        <f t="shared" si="2"/>
        <v>0</v>
      </c>
    </row>
    <row r="104" spans="10:11" x14ac:dyDescent="0.4">
      <c r="J104" s="12" t="s">
        <v>7973</v>
      </c>
      <c r="K104" s="71">
        <f t="shared" si="2"/>
        <v>0</v>
      </c>
    </row>
    <row r="105" spans="10:11" x14ac:dyDescent="0.4">
      <c r="J105" s="12" t="s">
        <v>7756</v>
      </c>
      <c r="K105" s="71">
        <f t="shared" si="2"/>
        <v>0</v>
      </c>
    </row>
    <row r="106" spans="10:11" x14ac:dyDescent="0.4">
      <c r="J106" s="12" t="s">
        <v>7962</v>
      </c>
      <c r="K106" s="71">
        <f t="shared" si="2"/>
        <v>0</v>
      </c>
    </row>
    <row r="107" spans="10:11" x14ac:dyDescent="0.4">
      <c r="J107" s="12" t="s">
        <v>7805</v>
      </c>
      <c r="K107" s="71">
        <f t="shared" si="2"/>
        <v>0</v>
      </c>
    </row>
    <row r="108" spans="10:11" x14ac:dyDescent="0.4">
      <c r="J108" s="12" t="s">
        <v>7753</v>
      </c>
      <c r="K108" s="71">
        <f t="shared" si="2"/>
        <v>0</v>
      </c>
    </row>
    <row r="109" spans="10:11" x14ac:dyDescent="0.4">
      <c r="J109" s="12" t="s">
        <v>7974</v>
      </c>
      <c r="K109" s="71">
        <f t="shared" si="2"/>
        <v>0</v>
      </c>
    </row>
    <row r="110" spans="10:11" x14ac:dyDescent="0.4">
      <c r="J110" s="12" t="s">
        <v>7946</v>
      </c>
      <c r="K110" s="71">
        <f t="shared" si="2"/>
        <v>0</v>
      </c>
    </row>
  </sheetData>
  <mergeCells count="64">
    <mergeCell ref="M46:N46"/>
    <mergeCell ref="O46:P46"/>
    <mergeCell ref="Q46:R46"/>
    <mergeCell ref="S46:T46"/>
    <mergeCell ref="A49:A51"/>
    <mergeCell ref="K46:L46"/>
    <mergeCell ref="A52:A54"/>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F17:H17"/>
    <mergeCell ref="C18:E18"/>
    <mergeCell ref="F18:H18"/>
    <mergeCell ref="C19:H19"/>
    <mergeCell ref="A20:A25"/>
    <mergeCell ref="C20:H20"/>
    <mergeCell ref="C21:H21"/>
    <mergeCell ref="C22:H22"/>
    <mergeCell ref="B23:B25"/>
    <mergeCell ref="C23:E23"/>
    <mergeCell ref="A6:A12"/>
    <mergeCell ref="C6:H6"/>
    <mergeCell ref="C7:H7"/>
    <mergeCell ref="C8:H8"/>
    <mergeCell ref="B9:B11"/>
    <mergeCell ref="C9:E9"/>
    <mergeCell ref="B1:H1"/>
    <mergeCell ref="B2:H2"/>
    <mergeCell ref="B3:H3"/>
    <mergeCell ref="B4:H4"/>
    <mergeCell ref="B5:C5"/>
    <mergeCell ref="D5:E5"/>
    <mergeCell ref="F5:H5"/>
    <mergeCell ref="A55:A57"/>
    <mergeCell ref="A58:A60"/>
    <mergeCell ref="F9:H9"/>
    <mergeCell ref="C10:E10"/>
    <mergeCell ref="F10:H10"/>
    <mergeCell ref="C11:E11"/>
    <mergeCell ref="F11:H11"/>
    <mergeCell ref="C12:H12"/>
    <mergeCell ref="A13:A18"/>
    <mergeCell ref="C13:H13"/>
    <mergeCell ref="C14:H14"/>
    <mergeCell ref="C15:H15"/>
    <mergeCell ref="B16:B18"/>
    <mergeCell ref="C16:E16"/>
    <mergeCell ref="F16:H16"/>
    <mergeCell ref="C17:E17"/>
  </mergeCells>
  <phoneticPr fontId="1" type="noConversion"/>
  <pageMargins left="0.7" right="0.7" top="0.75" bottom="0.75" header="0.3" footer="0.3"/>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E718C-0E17-4136-95A5-382E37E54474}">
  <dimension ref="A1:U126"/>
  <sheetViews>
    <sheetView zoomScale="96" zoomScaleNormal="96" workbookViewId="0">
      <selection activeCell="L6" sqref="L6"/>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5" customWidth="1"/>
    <col min="12" max="12" width="11.81640625" customWidth="1"/>
    <col min="13" max="13" width="6" customWidth="1"/>
    <col min="14" max="14" width="8.81640625" customWidth="1"/>
    <col min="15" max="15" width="22.08984375" customWidth="1"/>
    <col min="16" max="16" width="10.6328125" bestFit="1" customWidth="1"/>
    <col min="17" max="17" width="6.81640625" customWidth="1"/>
    <col min="18" max="18" width="6" customWidth="1"/>
    <col min="19" max="19" width="15.6328125" bestFit="1" customWidth="1"/>
    <col min="20" max="20" width="10.6328125" bestFit="1" customWidth="1"/>
    <col min="21" max="21" width="7.81640625" customWidth="1"/>
    <col min="22" max="22" width="6.453125" customWidth="1"/>
  </cols>
  <sheetData>
    <row r="1" spans="1:9" x14ac:dyDescent="0.4">
      <c r="A1" s="11" t="s">
        <v>7581</v>
      </c>
      <c r="B1" s="375" t="s">
        <v>8377</v>
      </c>
      <c r="C1" s="375"/>
      <c r="D1" s="375"/>
      <c r="E1" s="375"/>
      <c r="F1" s="375"/>
      <c r="G1" s="375"/>
      <c r="H1" s="375"/>
      <c r="I1" s="7"/>
    </row>
    <row r="2" spans="1:9" x14ac:dyDescent="0.4">
      <c r="A2" s="11" t="s">
        <v>7582</v>
      </c>
      <c r="B2" s="375" t="s">
        <v>8378</v>
      </c>
      <c r="C2" s="375"/>
      <c r="D2" s="375"/>
      <c r="E2" s="375"/>
      <c r="F2" s="375"/>
      <c r="G2" s="375"/>
      <c r="H2" s="375"/>
      <c r="I2" s="7"/>
    </row>
    <row r="3" spans="1:9" x14ac:dyDescent="0.4">
      <c r="A3" s="11" t="s">
        <v>7583</v>
      </c>
      <c r="B3" s="375" t="s">
        <v>8379</v>
      </c>
      <c r="C3" s="375"/>
      <c r="D3" s="375"/>
      <c r="E3" s="375"/>
      <c r="F3" s="375"/>
      <c r="G3" s="375"/>
      <c r="H3" s="375"/>
      <c r="I3" s="7"/>
    </row>
    <row r="4" spans="1:9" x14ac:dyDescent="0.4">
      <c r="A4" s="11" t="s">
        <v>7584</v>
      </c>
      <c r="B4" s="375" t="s">
        <v>7585</v>
      </c>
      <c r="C4" s="375"/>
      <c r="D4" s="375"/>
      <c r="E4" s="375"/>
      <c r="F4" s="375"/>
      <c r="G4" s="375"/>
      <c r="H4" s="375"/>
      <c r="I4" s="7"/>
    </row>
    <row r="5" spans="1:9" x14ac:dyDescent="0.4">
      <c r="A5" s="11" t="s">
        <v>7586</v>
      </c>
      <c r="B5" s="384">
        <f>MIN(C36:G36)</f>
        <v>45454.770833333336</v>
      </c>
      <c r="C5" s="374"/>
      <c r="D5" s="403" t="s">
        <v>7587</v>
      </c>
      <c r="E5" s="404"/>
      <c r="F5" s="384">
        <f>MAX(C37:G37)</f>
        <v>45461.390277777777</v>
      </c>
      <c r="G5" s="402"/>
      <c r="H5" s="374"/>
      <c r="I5" s="7"/>
    </row>
    <row r="6" spans="1:9" ht="53" customHeight="1" x14ac:dyDescent="0.4">
      <c r="A6" s="394" t="s">
        <v>7816</v>
      </c>
      <c r="B6" s="11" t="s">
        <v>7589</v>
      </c>
      <c r="C6" s="397" t="s">
        <v>7664</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7669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7635</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7987</v>
      </c>
      <c r="C28" s="14" t="s">
        <v>7988</v>
      </c>
      <c r="D28" s="14" t="s">
        <v>7707</v>
      </c>
      <c r="E28" s="14" t="s">
        <v>7989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7611</v>
      </c>
      <c r="D34" s="1" t="s">
        <v>7678</v>
      </c>
      <c r="E34" s="1" t="s">
        <v>7679</v>
      </c>
      <c r="F34" s="1" t="s">
        <v>7638</v>
      </c>
      <c r="G34" s="1" t="s">
        <v>7674</v>
      </c>
      <c r="H34" s="1" t="s">
        <v>7614</v>
      </c>
      <c r="I34" s="7"/>
    </row>
    <row r="35" spans="1:21" x14ac:dyDescent="0.4">
      <c r="A35" s="83"/>
      <c r="B35" s="12" t="s">
        <v>7977</v>
      </c>
      <c r="C35" s="239" t="s">
        <v>7978</v>
      </c>
      <c r="D35" s="239" t="s">
        <v>7979</v>
      </c>
      <c r="E35" s="239" t="s">
        <v>7980</v>
      </c>
      <c r="F35" s="239" t="s">
        <v>7981</v>
      </c>
      <c r="G35" s="239" t="s">
        <v>7982</v>
      </c>
      <c r="H35" s="1"/>
      <c r="I35" s="7"/>
    </row>
    <row r="36" spans="1:21" x14ac:dyDescent="0.4">
      <c r="A36" s="177"/>
      <c r="B36" s="12" t="s">
        <v>7615</v>
      </c>
      <c r="C36" s="191">
        <v>45455.615277777775</v>
      </c>
      <c r="D36" s="191">
        <v>45455.597916666666</v>
      </c>
      <c r="E36" s="191">
        <v>45456.435416666667</v>
      </c>
      <c r="F36" s="191">
        <v>45455.579861111109</v>
      </c>
      <c r="G36" s="191">
        <v>45454.770833333336</v>
      </c>
      <c r="H36" s="1"/>
      <c r="I36" s="7"/>
    </row>
    <row r="37" spans="1:21" x14ac:dyDescent="0.4">
      <c r="A37" s="177"/>
      <c r="B37" s="12" t="s">
        <v>7482</v>
      </c>
      <c r="C37" s="191">
        <v>45461.38958333333</v>
      </c>
      <c r="D37" s="191">
        <v>45461.390277777777</v>
      </c>
      <c r="E37" s="191">
        <v>45461.379861111112</v>
      </c>
      <c r="F37" s="191">
        <v>45460.716666666667</v>
      </c>
      <c r="G37" s="191">
        <v>45461.386111111111</v>
      </c>
      <c r="H37" s="1"/>
      <c r="I37" s="7"/>
    </row>
    <row r="38" spans="1:21" x14ac:dyDescent="0.4">
      <c r="A38" s="177"/>
      <c r="B38" s="12" t="s">
        <v>7458</v>
      </c>
      <c r="C38" s="221">
        <v>345</v>
      </c>
      <c r="D38" s="164">
        <v>83</v>
      </c>
      <c r="E38" s="164">
        <v>196</v>
      </c>
      <c r="F38" s="164">
        <v>13</v>
      </c>
      <c r="G38" s="164">
        <v>95</v>
      </c>
      <c r="H38" s="1">
        <f t="shared" ref="H38:H57" si="0">SUM(C38:G38)</f>
        <v>732</v>
      </c>
      <c r="I38" s="7"/>
    </row>
    <row r="39" spans="1:21" x14ac:dyDescent="0.4">
      <c r="A39" s="1" t="s">
        <v>7164</v>
      </c>
      <c r="B39" s="12" t="s">
        <v>7469</v>
      </c>
      <c r="C39" s="1">
        <f>INT((C37-C36)*24)</f>
        <v>138</v>
      </c>
      <c r="D39" s="1">
        <f>INT((D37-D36)*24)</f>
        <v>139</v>
      </c>
      <c r="E39" s="1">
        <f>INT((E37-E36)*24)</f>
        <v>118</v>
      </c>
      <c r="F39" s="1">
        <f>INT((F37-F36)*24)</f>
        <v>123</v>
      </c>
      <c r="G39" s="1">
        <f>INT((G37-G36)*24)</f>
        <v>158</v>
      </c>
      <c r="H39" s="1">
        <f t="shared" si="0"/>
        <v>676</v>
      </c>
      <c r="I39" s="7"/>
      <c r="J39" s="12" t="s">
        <v>8020</v>
      </c>
      <c r="K39" s="1">
        <f>H39</f>
        <v>676</v>
      </c>
    </row>
    <row r="40" spans="1:21" x14ac:dyDescent="0.4">
      <c r="A40" s="379">
        <v>45456</v>
      </c>
      <c r="B40" s="12" t="s">
        <v>7483</v>
      </c>
      <c r="C40" s="1">
        <v>0</v>
      </c>
      <c r="D40" s="1">
        <v>0</v>
      </c>
      <c r="E40" s="1"/>
      <c r="F40" s="1">
        <v>0</v>
      </c>
      <c r="G40" s="1">
        <v>0</v>
      </c>
      <c r="H40" s="1">
        <f t="shared" si="0"/>
        <v>0</v>
      </c>
      <c r="I40" s="7"/>
      <c r="J40" s="12" t="s">
        <v>7483</v>
      </c>
      <c r="K40" s="1">
        <f>SUMIF(B:B,J40,H:H)</f>
        <v>0</v>
      </c>
    </row>
    <row r="41" spans="1:21" x14ac:dyDescent="0.4">
      <c r="A41" s="379"/>
      <c r="B41" s="12" t="s">
        <v>7484</v>
      </c>
      <c r="C41" s="1">
        <v>0</v>
      </c>
      <c r="D41" s="1">
        <v>0</v>
      </c>
      <c r="E41" s="1"/>
      <c r="F41" s="1">
        <v>0</v>
      </c>
      <c r="G41" s="1">
        <v>0</v>
      </c>
      <c r="H41" s="1">
        <f t="shared" si="0"/>
        <v>0</v>
      </c>
      <c r="I41" s="7"/>
      <c r="J41" s="12" t="s">
        <v>7484</v>
      </c>
      <c r="K41" s="1">
        <f>SUMIF(B:B,J41,H:H)</f>
        <v>0</v>
      </c>
    </row>
    <row r="42" spans="1:21" x14ac:dyDescent="0.4">
      <c r="A42" s="379"/>
      <c r="B42" s="12" t="s">
        <v>7485</v>
      </c>
      <c r="C42" s="1">
        <v>0</v>
      </c>
      <c r="D42" s="1">
        <v>0</v>
      </c>
      <c r="E42" s="1"/>
      <c r="F42" s="1">
        <v>0</v>
      </c>
      <c r="G42" s="1">
        <v>1</v>
      </c>
      <c r="H42" s="1">
        <f t="shared" si="0"/>
        <v>1</v>
      </c>
      <c r="I42" s="7"/>
      <c r="J42" s="12" t="s">
        <v>7485</v>
      </c>
      <c r="K42" s="1">
        <f>SUMIF(B:B,J42,H:H)</f>
        <v>27</v>
      </c>
    </row>
    <row r="43" spans="1:21" x14ac:dyDescent="0.4">
      <c r="A43" s="379">
        <v>45457</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row>
    <row r="45" spans="1:21" x14ac:dyDescent="0.4">
      <c r="A45" s="379"/>
      <c r="B45" s="12" t="s">
        <v>7485</v>
      </c>
      <c r="C45" s="1">
        <v>2</v>
      </c>
      <c r="D45" s="1">
        <v>0</v>
      </c>
      <c r="E45" s="1">
        <v>2</v>
      </c>
      <c r="F45" s="1">
        <v>0</v>
      </c>
      <c r="G45" s="1">
        <v>0</v>
      </c>
      <c r="H45" s="1">
        <f t="shared" si="0"/>
        <v>4</v>
      </c>
      <c r="I45" s="7"/>
    </row>
    <row r="46" spans="1:21" x14ac:dyDescent="0.4">
      <c r="A46" s="379">
        <v>45460</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t="s">
        <v>8388</v>
      </c>
      <c r="L47" s="201" t="s">
        <v>8391</v>
      </c>
      <c r="M47" s="222"/>
      <c r="N47" s="201"/>
      <c r="O47" s="222" t="s">
        <v>8385</v>
      </c>
      <c r="P47" s="201" t="s">
        <v>8390</v>
      </c>
      <c r="Q47" s="203"/>
      <c r="R47" s="201"/>
      <c r="S47" s="201" t="s">
        <v>8380</v>
      </c>
      <c r="T47" s="201" t="s">
        <v>8381</v>
      </c>
      <c r="U47" s="68"/>
    </row>
    <row r="48" spans="1:21" x14ac:dyDescent="0.4">
      <c r="A48" s="379"/>
      <c r="B48" s="12" t="s">
        <v>7485</v>
      </c>
      <c r="C48" s="1">
        <v>4</v>
      </c>
      <c r="D48" s="95">
        <v>0</v>
      </c>
      <c r="E48" s="1">
        <v>14</v>
      </c>
      <c r="F48" s="1">
        <v>0</v>
      </c>
      <c r="G48" s="1">
        <v>0</v>
      </c>
      <c r="H48" s="1">
        <f t="shared" si="0"/>
        <v>18</v>
      </c>
      <c r="I48" s="7"/>
      <c r="J48" s="1">
        <v>2</v>
      </c>
      <c r="K48" s="222" t="s">
        <v>8387</v>
      </c>
      <c r="L48" s="201" t="s">
        <v>8392</v>
      </c>
      <c r="M48" s="203"/>
      <c r="N48" s="201"/>
      <c r="O48" s="222" t="s">
        <v>8386</v>
      </c>
      <c r="P48" s="201" t="s">
        <v>8389</v>
      </c>
      <c r="Q48" s="203"/>
      <c r="R48" s="203"/>
      <c r="S48" s="203"/>
      <c r="T48" s="201"/>
      <c r="U48" s="68"/>
    </row>
    <row r="49" spans="1:21" x14ac:dyDescent="0.4">
      <c r="A49" s="379">
        <v>45461</v>
      </c>
      <c r="B49" s="12" t="s">
        <v>7483</v>
      </c>
      <c r="C49" s="1">
        <v>0</v>
      </c>
      <c r="D49" s="95">
        <v>0</v>
      </c>
      <c r="E49" s="1">
        <v>0</v>
      </c>
      <c r="F49" s="1">
        <v>0</v>
      </c>
      <c r="G49" s="1">
        <v>0</v>
      </c>
      <c r="H49" s="1">
        <f t="shared" si="0"/>
        <v>0</v>
      </c>
      <c r="I49" s="7"/>
      <c r="J49" s="95">
        <v>3</v>
      </c>
      <c r="K49" s="240" t="s">
        <v>8407</v>
      </c>
      <c r="L49" s="201" t="s">
        <v>8391</v>
      </c>
      <c r="M49" s="203"/>
      <c r="N49" s="201"/>
      <c r="O49" s="222" t="s">
        <v>8393</v>
      </c>
      <c r="P49" s="201" t="s">
        <v>8412</v>
      </c>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t="s">
        <v>8408</v>
      </c>
      <c r="L50" s="201" t="s">
        <v>8413</v>
      </c>
      <c r="M50" s="203"/>
      <c r="N50" s="201"/>
      <c r="O50" s="222" t="s">
        <v>8394</v>
      </c>
      <c r="P50" s="201" t="s">
        <v>7949</v>
      </c>
      <c r="Q50" s="201"/>
      <c r="R50" s="201"/>
      <c r="S50" s="201"/>
      <c r="T50" s="201"/>
      <c r="U50" s="68"/>
    </row>
    <row r="51" spans="1:21" x14ac:dyDescent="0.4">
      <c r="A51" s="379"/>
      <c r="B51" s="12" t="s">
        <v>7485</v>
      </c>
      <c r="C51" s="1">
        <v>2</v>
      </c>
      <c r="D51" s="95">
        <v>0</v>
      </c>
      <c r="E51" s="1">
        <v>2</v>
      </c>
      <c r="F51" s="1">
        <v>0</v>
      </c>
      <c r="G51" s="1">
        <v>0</v>
      </c>
      <c r="H51" s="1">
        <f t="shared" si="0"/>
        <v>4</v>
      </c>
      <c r="I51" s="7"/>
      <c r="J51" s="95">
        <v>5</v>
      </c>
      <c r="K51" s="203" t="s">
        <v>8409</v>
      </c>
      <c r="L51" s="201" t="s">
        <v>8391</v>
      </c>
      <c r="M51" s="203"/>
      <c r="N51" s="201"/>
      <c r="O51" s="222" t="s">
        <v>8395</v>
      </c>
      <c r="P51" s="201" t="s">
        <v>7949</v>
      </c>
      <c r="Q51" s="201"/>
      <c r="R51" s="201"/>
      <c r="S51" s="201"/>
      <c r="T51" s="201"/>
      <c r="U51" s="68"/>
    </row>
    <row r="52" spans="1:21" x14ac:dyDescent="0.4">
      <c r="A52" s="379"/>
      <c r="B52" s="12" t="s">
        <v>7483</v>
      </c>
      <c r="C52" s="1"/>
      <c r="D52" s="95"/>
      <c r="E52" s="1"/>
      <c r="F52" s="1"/>
      <c r="G52" s="1"/>
      <c r="H52" s="1">
        <f t="shared" si="0"/>
        <v>0</v>
      </c>
      <c r="I52" s="7"/>
      <c r="J52" s="1">
        <v>6</v>
      </c>
      <c r="K52" s="203" t="s">
        <v>8410</v>
      </c>
      <c r="L52" s="201" t="s">
        <v>8411</v>
      </c>
      <c r="M52" s="203"/>
      <c r="N52" s="201"/>
      <c r="O52" s="203" t="s">
        <v>8396</v>
      </c>
      <c r="P52" s="201" t="s">
        <v>7949</v>
      </c>
      <c r="Q52" s="201"/>
      <c r="R52" s="201"/>
      <c r="S52" s="201"/>
      <c r="T52" s="201"/>
      <c r="U52" s="68"/>
    </row>
    <row r="53" spans="1:21" x14ac:dyDescent="0.4">
      <c r="A53" s="379"/>
      <c r="B53" s="12" t="s">
        <v>7484</v>
      </c>
      <c r="C53" s="1"/>
      <c r="D53" s="95"/>
      <c r="E53" s="1"/>
      <c r="F53" s="95"/>
      <c r="G53" s="95"/>
      <c r="H53" s="1">
        <f t="shared" si="0"/>
        <v>0</v>
      </c>
      <c r="I53" s="7"/>
      <c r="J53" s="95">
        <v>7</v>
      </c>
      <c r="K53" s="203" t="s">
        <v>8425</v>
      </c>
      <c r="L53" s="201" t="s">
        <v>8427</v>
      </c>
      <c r="M53" s="203"/>
      <c r="N53" s="201"/>
      <c r="O53" s="203" t="s">
        <v>8397</v>
      </c>
      <c r="P53" s="201" t="s">
        <v>7949</v>
      </c>
      <c r="Q53" s="201"/>
      <c r="R53" s="201"/>
      <c r="S53" s="201"/>
      <c r="T53" s="201"/>
      <c r="U53" s="68"/>
    </row>
    <row r="54" spans="1:21" x14ac:dyDescent="0.4">
      <c r="A54" s="379"/>
      <c r="B54" s="12" t="s">
        <v>7485</v>
      </c>
      <c r="C54" s="1"/>
      <c r="D54" s="95"/>
      <c r="E54" s="1"/>
      <c r="F54" s="1"/>
      <c r="G54" s="1"/>
      <c r="H54" s="1">
        <f t="shared" si="0"/>
        <v>0</v>
      </c>
      <c r="I54" s="7"/>
      <c r="J54" s="1">
        <v>8</v>
      </c>
      <c r="K54" s="201" t="s">
        <v>8426</v>
      </c>
      <c r="L54" s="201" t="s">
        <v>8428</v>
      </c>
      <c r="M54" s="203"/>
      <c r="N54" s="201"/>
      <c r="O54" s="203" t="s">
        <v>8382</v>
      </c>
      <c r="P54" s="201">
        <v>0</v>
      </c>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t="s">
        <v>8398</v>
      </c>
      <c r="P55" s="201" t="s">
        <v>7949</v>
      </c>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t="s">
        <v>8399</v>
      </c>
      <c r="P56" s="201" t="s">
        <v>7949</v>
      </c>
      <c r="Q56" s="201"/>
      <c r="R56" s="201"/>
      <c r="S56" s="201"/>
      <c r="T56" s="201"/>
    </row>
    <row r="57" spans="1:21" x14ac:dyDescent="0.4">
      <c r="A57" s="379"/>
      <c r="B57" s="12" t="s">
        <v>7485</v>
      </c>
      <c r="C57" s="1"/>
      <c r="D57" s="95"/>
      <c r="E57" s="1"/>
      <c r="F57" s="1"/>
      <c r="G57" s="1"/>
      <c r="H57" s="1">
        <f t="shared" si="0"/>
        <v>0</v>
      </c>
      <c r="J57" s="1"/>
      <c r="K57" s="201"/>
      <c r="L57" s="201"/>
      <c r="M57" s="203"/>
      <c r="N57" s="201"/>
      <c r="O57" s="201" t="s">
        <v>8400</v>
      </c>
      <c r="P57" s="201" t="s">
        <v>7949</v>
      </c>
      <c r="Q57" s="201"/>
      <c r="R57" s="201"/>
      <c r="S57" s="201"/>
      <c r="T57" s="201"/>
    </row>
    <row r="58" spans="1:21" x14ac:dyDescent="0.4">
      <c r="A58" s="227"/>
      <c r="J58" s="1"/>
      <c r="K58" s="201"/>
      <c r="L58" s="201"/>
      <c r="M58" s="203"/>
      <c r="N58" s="201"/>
      <c r="O58" s="201" t="s">
        <v>8401</v>
      </c>
      <c r="P58" s="201" t="s">
        <v>7949</v>
      </c>
      <c r="Q58" s="201"/>
      <c r="R58" s="201"/>
      <c r="S58" s="201"/>
      <c r="T58" s="201"/>
    </row>
    <row r="59" spans="1:21" x14ac:dyDescent="0.4">
      <c r="A59" s="227"/>
      <c r="J59" s="1"/>
      <c r="K59" s="201"/>
      <c r="L59" s="201"/>
      <c r="M59" s="203"/>
      <c r="N59" s="201"/>
      <c r="O59" s="203" t="s">
        <v>8402</v>
      </c>
      <c r="P59" s="201" t="s">
        <v>7949</v>
      </c>
      <c r="Q59" s="201"/>
      <c r="R59" s="201"/>
      <c r="S59" s="201"/>
      <c r="T59" s="201"/>
    </row>
    <row r="60" spans="1:21" x14ac:dyDescent="0.4">
      <c r="A60" s="227"/>
      <c r="J60" s="1"/>
      <c r="K60" s="201"/>
      <c r="L60" s="201"/>
      <c r="M60" s="203"/>
      <c r="N60" s="201"/>
      <c r="O60" s="203" t="s">
        <v>8403</v>
      </c>
      <c r="P60" s="201" t="s">
        <v>7949</v>
      </c>
      <c r="Q60" s="201"/>
      <c r="R60" s="201"/>
      <c r="S60" s="201"/>
      <c r="T60" s="201"/>
    </row>
    <row r="61" spans="1:21" x14ac:dyDescent="0.4">
      <c r="A61" s="227"/>
      <c r="J61" s="1"/>
      <c r="K61" s="201"/>
      <c r="L61" s="201"/>
      <c r="M61" s="203"/>
      <c r="N61" s="201"/>
      <c r="O61" s="201" t="s">
        <v>8405</v>
      </c>
      <c r="P61" s="201" t="s">
        <v>8048</v>
      </c>
      <c r="Q61" s="201"/>
      <c r="R61" s="201"/>
      <c r="S61" s="201"/>
      <c r="T61" s="201"/>
    </row>
    <row r="62" spans="1:21" x14ac:dyDescent="0.4">
      <c r="A62" s="227"/>
      <c r="J62" s="1"/>
      <c r="K62" s="201"/>
      <c r="L62" s="201"/>
      <c r="M62" s="203"/>
      <c r="N62" s="201"/>
      <c r="O62" s="201" t="s">
        <v>8404</v>
      </c>
      <c r="P62" s="201" t="s">
        <v>7949</v>
      </c>
      <c r="Q62" s="201"/>
      <c r="R62" s="201"/>
      <c r="S62" s="201"/>
      <c r="T62" s="201"/>
    </row>
    <row r="63" spans="1:21" x14ac:dyDescent="0.4">
      <c r="A63" s="227"/>
      <c r="J63" s="1"/>
      <c r="K63" s="201"/>
      <c r="L63" s="201"/>
      <c r="M63" s="203"/>
      <c r="N63" s="201"/>
      <c r="O63" s="201" t="s">
        <v>8406</v>
      </c>
      <c r="P63" s="201" t="s">
        <v>7949</v>
      </c>
      <c r="Q63" s="201"/>
      <c r="R63" s="201"/>
      <c r="S63" s="201"/>
      <c r="T63" s="201"/>
    </row>
    <row r="64" spans="1:21" x14ac:dyDescent="0.4">
      <c r="A64" s="227"/>
      <c r="J64" s="1"/>
      <c r="K64" s="201"/>
      <c r="L64" s="201"/>
      <c r="M64" s="203"/>
      <c r="N64" s="201"/>
      <c r="O64" s="201" t="s">
        <v>8423</v>
      </c>
      <c r="P64" s="201" t="s">
        <v>8428</v>
      </c>
      <c r="Q64" s="201"/>
      <c r="R64" s="201"/>
      <c r="S64" s="201"/>
      <c r="T64" s="201"/>
    </row>
    <row r="65" spans="1:20" x14ac:dyDescent="0.4">
      <c r="A65" s="227"/>
      <c r="J65" s="1"/>
      <c r="K65" s="201"/>
      <c r="L65" s="201"/>
      <c r="M65" s="203"/>
      <c r="N65" s="201"/>
      <c r="O65" s="201" t="s">
        <v>8424</v>
      </c>
      <c r="P65" s="201" t="s">
        <v>8412</v>
      </c>
      <c r="Q65" s="201"/>
      <c r="R65" s="201"/>
      <c r="S65" s="201"/>
      <c r="T65" s="201"/>
    </row>
    <row r="66" spans="1:20" x14ac:dyDescent="0.4">
      <c r="A66" s="227"/>
      <c r="J66" s="1"/>
      <c r="K66" s="201"/>
      <c r="L66" s="201"/>
      <c r="M66" s="203"/>
      <c r="N66" s="201"/>
      <c r="O66" s="201"/>
      <c r="P66" s="201"/>
      <c r="Q66" s="201"/>
      <c r="R66" s="201"/>
      <c r="S66" s="201"/>
      <c r="T66" s="201"/>
    </row>
    <row r="67" spans="1:20" x14ac:dyDescent="0.4">
      <c r="A67" s="227"/>
      <c r="J67" s="95"/>
      <c r="K67" s="201"/>
      <c r="L67" s="201"/>
      <c r="M67" s="201"/>
      <c r="N67" s="235"/>
      <c r="O67" s="201"/>
      <c r="P67" s="201"/>
      <c r="Q67" s="201"/>
      <c r="R67" s="201"/>
      <c r="S67" s="201"/>
      <c r="T67" s="201"/>
    </row>
    <row r="68" spans="1:20" x14ac:dyDescent="0.4">
      <c r="A68" s="227"/>
      <c r="J68" s="228"/>
      <c r="K68" s="229"/>
      <c r="L68" s="229"/>
      <c r="M68" s="229"/>
      <c r="N68" s="229"/>
      <c r="O68" s="229"/>
      <c r="P68" s="229"/>
      <c r="Q68" s="229"/>
      <c r="R68" s="229"/>
      <c r="S68" s="229"/>
      <c r="T68" s="229"/>
    </row>
    <row r="69" spans="1:20" x14ac:dyDescent="0.4">
      <c r="A69" s="227"/>
      <c r="J69" s="228"/>
      <c r="K69" s="229"/>
      <c r="L69" s="229"/>
      <c r="M69" s="229"/>
      <c r="N69" s="229"/>
      <c r="O69" s="229"/>
      <c r="P69" s="229"/>
      <c r="Q69" s="229"/>
      <c r="R69" s="229"/>
      <c r="S69" s="229"/>
      <c r="T69" s="229"/>
    </row>
    <row r="70" spans="1:20" x14ac:dyDescent="0.4">
      <c r="A70" s="227"/>
      <c r="J70" s="228"/>
      <c r="K70" s="229"/>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45446.387499999997</v>
      </c>
      <c r="J72" s="12" t="s">
        <v>8419</v>
      </c>
      <c r="K72" s="71">
        <f>COUNTIF($K$47:$T$67,J72)</f>
        <v>1</v>
      </c>
      <c r="L72" s="229"/>
      <c r="M72" s="229"/>
      <c r="N72" s="229"/>
      <c r="O72" s="229"/>
      <c r="P72" s="229"/>
      <c r="Q72" s="229"/>
      <c r="R72" s="229"/>
    </row>
    <row r="73" spans="1:20" x14ac:dyDescent="0.4">
      <c r="A73" s="12" t="s">
        <v>7655</v>
      </c>
      <c r="B73" s="220">
        <v>2.2819444444444446</v>
      </c>
      <c r="J73" s="12" t="s">
        <v>8414</v>
      </c>
      <c r="K73" s="71">
        <f t="shared" ref="K73:K126" si="1">COUNTIF($K$47:$T$67,J73)</f>
        <v>2</v>
      </c>
      <c r="L73" s="229"/>
      <c r="M73" s="229"/>
      <c r="N73" s="229"/>
      <c r="O73" s="229"/>
      <c r="P73" s="229"/>
      <c r="Q73" s="229"/>
      <c r="R73" s="229"/>
    </row>
    <row r="74" spans="1:20" x14ac:dyDescent="0.4">
      <c r="A74" s="12" t="s">
        <v>7656</v>
      </c>
      <c r="B74" s="219">
        <f>B72-B73</f>
        <v>45444.10555555555</v>
      </c>
      <c r="J74" s="12" t="s">
        <v>8420</v>
      </c>
      <c r="K74" s="71">
        <f t="shared" si="1"/>
        <v>1</v>
      </c>
      <c r="L74" s="230"/>
      <c r="M74" s="230"/>
      <c r="N74" s="229"/>
      <c r="O74" s="229"/>
      <c r="P74" s="229"/>
      <c r="Q74" s="229"/>
      <c r="R74" s="229"/>
    </row>
    <row r="75" spans="1:20" x14ac:dyDescent="0.4">
      <c r="J75" s="12" t="s">
        <v>8421</v>
      </c>
      <c r="K75" s="71">
        <f t="shared" si="1"/>
        <v>1</v>
      </c>
      <c r="L75" s="229"/>
      <c r="M75" s="229"/>
      <c r="N75" s="229"/>
      <c r="O75" s="229"/>
      <c r="P75" s="229"/>
      <c r="Q75" s="229"/>
      <c r="R75" s="229"/>
    </row>
    <row r="76" spans="1:20" x14ac:dyDescent="0.4">
      <c r="J76" s="12" t="s">
        <v>8422</v>
      </c>
      <c r="K76" s="71">
        <f t="shared" si="1"/>
        <v>1</v>
      </c>
    </row>
    <row r="77" spans="1:20" x14ac:dyDescent="0.4">
      <c r="J77" s="12" t="s">
        <v>8376</v>
      </c>
      <c r="K77" s="71">
        <f t="shared" si="1"/>
        <v>0</v>
      </c>
    </row>
    <row r="78" spans="1:20" x14ac:dyDescent="0.4">
      <c r="J78" s="12" t="s">
        <v>8355</v>
      </c>
      <c r="K78" s="71">
        <f t="shared" si="1"/>
        <v>0</v>
      </c>
    </row>
    <row r="79" spans="1:20" x14ac:dyDescent="0.4">
      <c r="J79" s="12" t="s">
        <v>8351</v>
      </c>
      <c r="K79" s="71">
        <f t="shared" si="1"/>
        <v>0</v>
      </c>
    </row>
    <row r="80" spans="1:20" x14ac:dyDescent="0.4">
      <c r="J80" s="12" t="s">
        <v>8330</v>
      </c>
      <c r="K80" s="71">
        <f t="shared" si="1"/>
        <v>0</v>
      </c>
    </row>
    <row r="81" spans="10:12" x14ac:dyDescent="0.4">
      <c r="J81" s="12" t="s">
        <v>8308</v>
      </c>
      <c r="K81" s="71">
        <f t="shared" si="1"/>
        <v>0</v>
      </c>
    </row>
    <row r="82" spans="10:12" x14ac:dyDescent="0.4">
      <c r="J82" s="12" t="s">
        <v>8290</v>
      </c>
      <c r="K82" s="71">
        <f t="shared" si="1"/>
        <v>0</v>
      </c>
    </row>
    <row r="83" spans="10:12" x14ac:dyDescent="0.4">
      <c r="J83" s="12" t="s">
        <v>8315</v>
      </c>
      <c r="K83" s="71">
        <f t="shared" si="1"/>
        <v>0</v>
      </c>
    </row>
    <row r="84" spans="10:12" x14ac:dyDescent="0.4">
      <c r="J84" s="12" t="s">
        <v>8202</v>
      </c>
      <c r="K84" s="71">
        <f t="shared" si="1"/>
        <v>1</v>
      </c>
      <c r="L84" s="73"/>
    </row>
    <row r="85" spans="10:12" x14ac:dyDescent="0.4">
      <c r="J85" s="12" t="s">
        <v>8194</v>
      </c>
      <c r="K85" s="71">
        <f t="shared" si="1"/>
        <v>0</v>
      </c>
      <c r="L85" s="73"/>
    </row>
    <row r="86" spans="10:12" x14ac:dyDescent="0.4">
      <c r="J86" s="12" t="s">
        <v>8197</v>
      </c>
      <c r="K86" s="71">
        <f t="shared" si="1"/>
        <v>0</v>
      </c>
      <c r="L86" s="73"/>
    </row>
    <row r="87" spans="10:12" x14ac:dyDescent="0.4">
      <c r="J87" s="12" t="s">
        <v>8198</v>
      </c>
      <c r="K87" s="71">
        <f t="shared" si="1"/>
        <v>0</v>
      </c>
      <c r="L87" s="73"/>
    </row>
    <row r="88" spans="10:12" x14ac:dyDescent="0.4">
      <c r="J88" s="12" t="s">
        <v>8200</v>
      </c>
      <c r="K88" s="71">
        <f t="shared" si="1"/>
        <v>0</v>
      </c>
      <c r="L88" s="73"/>
    </row>
    <row r="89" spans="10:12" x14ac:dyDescent="0.4">
      <c r="J89" s="12" t="s">
        <v>8090</v>
      </c>
      <c r="K89" s="71">
        <f t="shared" si="1"/>
        <v>0</v>
      </c>
    </row>
    <row r="90" spans="10:12" x14ac:dyDescent="0.4">
      <c r="J90" s="12" t="s">
        <v>8059</v>
      </c>
      <c r="K90" s="71">
        <f t="shared" si="1"/>
        <v>0</v>
      </c>
    </row>
    <row r="91" spans="10:12" x14ac:dyDescent="0.4">
      <c r="J91" s="12" t="s">
        <v>8047</v>
      </c>
      <c r="K91" s="71">
        <f t="shared" si="1"/>
        <v>1</v>
      </c>
    </row>
    <row r="92" spans="10:12" x14ac:dyDescent="0.4">
      <c r="J92" s="12" t="s">
        <v>8014</v>
      </c>
      <c r="K92" s="71">
        <f t="shared" si="1"/>
        <v>0</v>
      </c>
    </row>
    <row r="93" spans="10:12" x14ac:dyDescent="0.4">
      <c r="J93" s="12" t="s">
        <v>8013</v>
      </c>
      <c r="K93" s="71">
        <f t="shared" si="1"/>
        <v>0</v>
      </c>
    </row>
    <row r="94" spans="10:12" x14ac:dyDescent="0.4">
      <c r="J94" s="12" t="s">
        <v>7998</v>
      </c>
      <c r="K94" s="71">
        <f t="shared" si="1"/>
        <v>0</v>
      </c>
    </row>
    <row r="95" spans="10:12" x14ac:dyDescent="0.4">
      <c r="J95" s="12" t="s">
        <v>7996</v>
      </c>
      <c r="K95" s="71">
        <f t="shared" si="1"/>
        <v>0</v>
      </c>
    </row>
    <row r="96" spans="10:12" x14ac:dyDescent="0.4">
      <c r="J96" s="12" t="s">
        <v>7967</v>
      </c>
      <c r="K96" s="71">
        <f t="shared" si="1"/>
        <v>0</v>
      </c>
    </row>
    <row r="97" spans="10:11" x14ac:dyDescent="0.4">
      <c r="J97" s="12" t="s">
        <v>7948</v>
      </c>
      <c r="K97" s="71">
        <f t="shared" si="1"/>
        <v>12</v>
      </c>
    </row>
    <row r="98" spans="10:11" x14ac:dyDescent="0.4">
      <c r="J98" s="12" t="s">
        <v>7944</v>
      </c>
      <c r="K98" s="71">
        <f t="shared" si="1"/>
        <v>0</v>
      </c>
    </row>
    <row r="99" spans="10:11" x14ac:dyDescent="0.4">
      <c r="J99" s="12" t="s">
        <v>7899</v>
      </c>
      <c r="K99" s="71">
        <f t="shared" si="1"/>
        <v>0</v>
      </c>
    </row>
    <row r="100" spans="10:11" x14ac:dyDescent="0.4">
      <c r="J100" s="12" t="s">
        <v>7761</v>
      </c>
      <c r="K100" s="71">
        <f t="shared" si="1"/>
        <v>0</v>
      </c>
    </row>
    <row r="101" spans="10:11" x14ac:dyDescent="0.4">
      <c r="J101" s="12" t="s">
        <v>7712</v>
      </c>
      <c r="K101" s="71">
        <f t="shared" si="1"/>
        <v>3</v>
      </c>
    </row>
    <row r="102" spans="10:11" x14ac:dyDescent="0.4">
      <c r="J102" s="12" t="s">
        <v>7783</v>
      </c>
      <c r="K102" s="71">
        <f t="shared" si="1"/>
        <v>4</v>
      </c>
    </row>
    <row r="103" spans="10:11" x14ac:dyDescent="0.4">
      <c r="J103" s="12" t="s">
        <v>7804</v>
      </c>
      <c r="K103" s="71">
        <f t="shared" si="1"/>
        <v>0</v>
      </c>
    </row>
    <row r="104" spans="10:11" x14ac:dyDescent="0.4">
      <c r="J104" s="12" t="s">
        <v>8343</v>
      </c>
      <c r="K104" s="71">
        <f t="shared" si="1"/>
        <v>0</v>
      </c>
    </row>
    <row r="105" spans="10:11" x14ac:dyDescent="0.4">
      <c r="J105" s="12" t="s">
        <v>7790</v>
      </c>
      <c r="K105" s="71">
        <f t="shared" si="1"/>
        <v>0</v>
      </c>
    </row>
    <row r="106" spans="10:11" x14ac:dyDescent="0.4">
      <c r="J106" s="12" t="s">
        <v>8311</v>
      </c>
      <c r="K106" s="71">
        <f t="shared" si="1"/>
        <v>0</v>
      </c>
    </row>
    <row r="107" spans="10:11" x14ac:dyDescent="0.4">
      <c r="J107" s="12" t="s">
        <v>8321</v>
      </c>
      <c r="K107" s="71">
        <f t="shared" si="1"/>
        <v>0</v>
      </c>
    </row>
    <row r="108" spans="10:11" x14ac:dyDescent="0.4">
      <c r="J108" s="12" t="s">
        <v>8199</v>
      </c>
      <c r="K108" s="71">
        <f t="shared" si="1"/>
        <v>0</v>
      </c>
    </row>
    <row r="109" spans="10:11" x14ac:dyDescent="0.4">
      <c r="J109" s="12" t="s">
        <v>8061</v>
      </c>
      <c r="K109" s="71">
        <f t="shared" si="1"/>
        <v>0</v>
      </c>
    </row>
    <row r="110" spans="10:11" x14ac:dyDescent="0.4">
      <c r="J110" s="12" t="s">
        <v>7994</v>
      </c>
      <c r="K110" s="71">
        <f t="shared" si="1"/>
        <v>0</v>
      </c>
    </row>
    <row r="111" spans="10:11" x14ac:dyDescent="0.4">
      <c r="J111" s="12" t="s">
        <v>7778</v>
      </c>
      <c r="K111" s="71">
        <f t="shared" si="1"/>
        <v>0</v>
      </c>
    </row>
    <row r="112" spans="10:11" x14ac:dyDescent="0.4">
      <c r="J112" s="12" t="s">
        <v>7776</v>
      </c>
      <c r="K112" s="71">
        <f t="shared" si="1"/>
        <v>0</v>
      </c>
    </row>
    <row r="113" spans="10:11" x14ac:dyDescent="0.4">
      <c r="J113" s="12" t="s">
        <v>7772</v>
      </c>
      <c r="K113" s="71">
        <f t="shared" si="1"/>
        <v>0</v>
      </c>
    </row>
    <row r="114" spans="10:11" x14ac:dyDescent="0.4">
      <c r="J114" s="12" t="s">
        <v>7765</v>
      </c>
      <c r="K114" s="71">
        <f t="shared" si="1"/>
        <v>0</v>
      </c>
    </row>
    <row r="115" spans="10:11" x14ac:dyDescent="0.4">
      <c r="J115" s="12" t="s">
        <v>7972</v>
      </c>
      <c r="K115" s="71">
        <f t="shared" si="1"/>
        <v>0</v>
      </c>
    </row>
    <row r="116" spans="10:11" x14ac:dyDescent="0.4">
      <c r="J116" s="12" t="s">
        <v>7746</v>
      </c>
      <c r="K116" s="71">
        <f t="shared" si="1"/>
        <v>0</v>
      </c>
    </row>
    <row r="117" spans="10:11" x14ac:dyDescent="0.4">
      <c r="J117" s="12" t="s">
        <v>7725</v>
      </c>
      <c r="K117" s="71">
        <f t="shared" si="1"/>
        <v>0</v>
      </c>
    </row>
    <row r="118" spans="10:11" x14ac:dyDescent="0.4">
      <c r="J118" s="12" t="s">
        <v>7973</v>
      </c>
      <c r="K118" s="71">
        <f t="shared" si="1"/>
        <v>0</v>
      </c>
    </row>
    <row r="119" spans="10:11" x14ac:dyDescent="0.4">
      <c r="J119" s="12" t="s">
        <v>7756</v>
      </c>
      <c r="K119" s="71">
        <f t="shared" si="1"/>
        <v>0</v>
      </c>
    </row>
    <row r="120" spans="10:11" x14ac:dyDescent="0.4">
      <c r="J120" s="12" t="s">
        <v>7962</v>
      </c>
      <c r="K120" s="71">
        <f t="shared" si="1"/>
        <v>0</v>
      </c>
    </row>
    <row r="121" spans="10:11" x14ac:dyDescent="0.4">
      <c r="J121" s="12" t="s">
        <v>7945</v>
      </c>
      <c r="K121" s="71">
        <f t="shared" si="1"/>
        <v>0</v>
      </c>
    </row>
    <row r="122" spans="10:11" x14ac:dyDescent="0.4">
      <c r="J122" s="12" t="s">
        <v>7805</v>
      </c>
      <c r="K122" s="71">
        <f t="shared" si="1"/>
        <v>0</v>
      </c>
    </row>
    <row r="123" spans="10:11" x14ac:dyDescent="0.4">
      <c r="J123" s="12" t="s">
        <v>7753</v>
      </c>
      <c r="K123" s="71">
        <f t="shared" si="1"/>
        <v>0</v>
      </c>
    </row>
    <row r="124" spans="10:11" x14ac:dyDescent="0.4">
      <c r="J124" s="12" t="s">
        <v>7974</v>
      </c>
      <c r="K124" s="71">
        <f t="shared" si="1"/>
        <v>0</v>
      </c>
    </row>
    <row r="125" spans="10:11" x14ac:dyDescent="0.4">
      <c r="J125" s="12" t="s">
        <v>7946</v>
      </c>
      <c r="K125" s="71">
        <f t="shared" si="1"/>
        <v>0</v>
      </c>
    </row>
    <row r="126" spans="10:11" x14ac:dyDescent="0.4">
      <c r="J126" s="12" t="s">
        <v>7975</v>
      </c>
      <c r="K126" s="71">
        <f t="shared" si="1"/>
        <v>0</v>
      </c>
    </row>
  </sheetData>
  <mergeCells count="63">
    <mergeCell ref="A55:A57"/>
    <mergeCell ref="M46:N46"/>
    <mergeCell ref="O46:P46"/>
    <mergeCell ref="Q46:R46"/>
    <mergeCell ref="S46:T46"/>
    <mergeCell ref="A49:A51"/>
    <mergeCell ref="A52:A54"/>
    <mergeCell ref="K46:L46"/>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79BE8-BF87-4DE2-A167-F6C9421FB55F}">
  <dimension ref="A1:X131"/>
  <sheetViews>
    <sheetView zoomScale="80" zoomScaleNormal="80" workbookViewId="0">
      <selection activeCell="C28" sqref="C28"/>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0.6328125" bestFit="1" customWidth="1"/>
    <col min="12" max="12" width="22.81640625" bestFit="1" customWidth="1"/>
    <col min="13" max="13" width="18.453125" bestFit="1" customWidth="1"/>
    <col min="14" max="14" width="22.81640625" bestFit="1" customWidth="1"/>
    <col min="15" max="15" width="10.54296875" customWidth="1"/>
    <col min="16" max="18" width="16.08984375" bestFit="1" customWidth="1"/>
    <col min="19" max="19" width="10" customWidth="1"/>
    <col min="20" max="20" width="16.08984375" bestFit="1" customWidth="1"/>
    <col min="21" max="21" width="10.6328125" bestFit="1" customWidth="1"/>
    <col min="22" max="22" width="6.453125" customWidth="1"/>
  </cols>
  <sheetData>
    <row r="1" spans="1:9" x14ac:dyDescent="0.4">
      <c r="A1" s="11" t="s">
        <v>7581</v>
      </c>
      <c r="B1" s="375" t="s">
        <v>8439</v>
      </c>
      <c r="C1" s="375"/>
      <c r="D1" s="375"/>
      <c r="E1" s="375"/>
      <c r="F1" s="375"/>
      <c r="G1" s="375"/>
      <c r="H1" s="375"/>
      <c r="I1" s="7"/>
    </row>
    <row r="2" spans="1:9" x14ac:dyDescent="0.4">
      <c r="A2" s="11" t="s">
        <v>7582</v>
      </c>
      <c r="B2" s="375" t="s">
        <v>8440</v>
      </c>
      <c r="C2" s="375"/>
      <c r="D2" s="375"/>
      <c r="E2" s="375"/>
      <c r="F2" s="375"/>
      <c r="G2" s="375"/>
      <c r="H2" s="375"/>
      <c r="I2" s="7"/>
    </row>
    <row r="3" spans="1:9" x14ac:dyDescent="0.4">
      <c r="A3" s="11" t="s">
        <v>7583</v>
      </c>
      <c r="B3" s="375" t="s">
        <v>8441</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MIN(D36:J36)</f>
        <v>45464.567361111112</v>
      </c>
      <c r="C5" s="374"/>
      <c r="D5" s="403" t="s">
        <v>7587</v>
      </c>
      <c r="E5" s="404"/>
      <c r="F5" s="384">
        <f>MAX(D37:J37)</f>
        <v>45474.463888888888</v>
      </c>
      <c r="G5" s="402"/>
      <c r="H5" s="374"/>
      <c r="I5" s="7"/>
    </row>
    <row r="6" spans="1:9" ht="81" customHeight="1" x14ac:dyDescent="0.4">
      <c r="A6" s="394" t="s">
        <v>7816</v>
      </c>
      <c r="B6" s="11" t="s">
        <v>7589</v>
      </c>
      <c r="C6" s="397" t="s">
        <v>8517</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8518</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8516</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4" x14ac:dyDescent="0.4">
      <c r="A33" s="8"/>
      <c r="B33" s="218"/>
      <c r="C33" s="218"/>
      <c r="D33" s="218"/>
      <c r="E33" s="218"/>
      <c r="F33" s="218"/>
      <c r="G33" s="218"/>
      <c r="H33" s="218"/>
      <c r="I33" s="218"/>
    </row>
    <row r="34" spans="1:24" x14ac:dyDescent="0.4">
      <c r="A34" s="88"/>
      <c r="B34" s="12"/>
      <c r="C34" s="1" t="s">
        <v>8429</v>
      </c>
      <c r="D34" s="1" t="s">
        <v>8429</v>
      </c>
      <c r="E34" s="1" t="s">
        <v>8430</v>
      </c>
      <c r="F34" s="1" t="s">
        <v>8430</v>
      </c>
      <c r="G34" s="1" t="s">
        <v>8431</v>
      </c>
      <c r="H34" s="1" t="s">
        <v>8431</v>
      </c>
      <c r="I34" s="1" t="s">
        <v>8432</v>
      </c>
      <c r="J34" s="1" t="s">
        <v>8433</v>
      </c>
      <c r="K34" s="1" t="s">
        <v>7614</v>
      </c>
      <c r="L34" s="7"/>
    </row>
    <row r="35" spans="1:24" x14ac:dyDescent="0.4">
      <c r="A35" s="83"/>
      <c r="B35" s="12" t="s">
        <v>7977</v>
      </c>
      <c r="C35" s="239" t="s">
        <v>8438</v>
      </c>
      <c r="D35" s="239" t="s">
        <v>8438</v>
      </c>
      <c r="E35" s="239" t="s">
        <v>8437</v>
      </c>
      <c r="F35" s="239" t="s">
        <v>8437</v>
      </c>
      <c r="G35" s="239" t="s">
        <v>8466</v>
      </c>
      <c r="H35" s="239" t="s">
        <v>8466</v>
      </c>
      <c r="I35" s="239" t="s">
        <v>8434</v>
      </c>
      <c r="J35" s="239"/>
      <c r="K35" s="1"/>
      <c r="L35" s="7"/>
    </row>
    <row r="36" spans="1:24" x14ac:dyDescent="0.4">
      <c r="A36" s="177"/>
      <c r="B36" s="12" t="s">
        <v>7615</v>
      </c>
      <c r="C36" s="191">
        <v>45464.469444444447</v>
      </c>
      <c r="D36" s="191">
        <v>45469.545138888891</v>
      </c>
      <c r="E36" s="191">
        <v>45464.567361111112</v>
      </c>
      <c r="F36" s="191">
        <v>45468.763888888891</v>
      </c>
      <c r="G36" s="191">
        <v>45467.82708333333</v>
      </c>
      <c r="H36" s="191">
        <v>45469.606249999997</v>
      </c>
      <c r="I36" s="191">
        <v>45464.761111111111</v>
      </c>
      <c r="J36" s="191"/>
      <c r="K36" s="1"/>
      <c r="L36" s="7"/>
    </row>
    <row r="37" spans="1:24" x14ac:dyDescent="0.4">
      <c r="A37" s="177"/>
      <c r="B37" s="12" t="s">
        <v>7482</v>
      </c>
      <c r="C37" s="191">
        <v>45467.947916666664</v>
      </c>
      <c r="D37" s="191">
        <v>45474.429166666669</v>
      </c>
      <c r="E37" s="191">
        <v>45467.731944444444</v>
      </c>
      <c r="F37" s="191">
        <v>45474.458333333336</v>
      </c>
      <c r="G37" s="191">
        <v>45469.390972222223</v>
      </c>
      <c r="H37" s="191">
        <v>45474.460416666669</v>
      </c>
      <c r="I37" s="191">
        <v>45474.463888888888</v>
      </c>
      <c r="J37" s="191"/>
      <c r="K37" s="1"/>
      <c r="L37" s="7"/>
    </row>
    <row r="38" spans="1:24" x14ac:dyDescent="0.4">
      <c r="A38" s="177"/>
      <c r="B38" s="12" t="s">
        <v>7458</v>
      </c>
      <c r="C38" s="221">
        <v>158</v>
      </c>
      <c r="D38" s="221">
        <v>206</v>
      </c>
      <c r="E38" s="221">
        <v>174</v>
      </c>
      <c r="F38" s="221">
        <v>317</v>
      </c>
      <c r="G38" s="164">
        <v>32</v>
      </c>
      <c r="H38" s="164">
        <v>47</v>
      </c>
      <c r="I38" s="164">
        <v>542</v>
      </c>
      <c r="J38" s="164"/>
      <c r="K38" s="1">
        <f t="shared" ref="K38:K57" si="0">SUM(C38:J38)</f>
        <v>1476</v>
      </c>
      <c r="L38" s="7"/>
    </row>
    <row r="39" spans="1:24" x14ac:dyDescent="0.4">
      <c r="A39" s="1" t="s">
        <v>7164</v>
      </c>
      <c r="B39" s="12" t="s">
        <v>7469</v>
      </c>
      <c r="C39" s="1">
        <f t="shared" ref="C39:J39" si="1">INT((C37-C36)*24)</f>
        <v>83</v>
      </c>
      <c r="D39" s="1">
        <f t="shared" si="1"/>
        <v>117</v>
      </c>
      <c r="E39" s="1">
        <f t="shared" si="1"/>
        <v>75</v>
      </c>
      <c r="F39" s="1">
        <f t="shared" si="1"/>
        <v>136</v>
      </c>
      <c r="G39" s="1">
        <f t="shared" si="1"/>
        <v>37</v>
      </c>
      <c r="H39" s="1">
        <f t="shared" si="1"/>
        <v>116</v>
      </c>
      <c r="I39" s="1">
        <f t="shared" si="1"/>
        <v>232</v>
      </c>
      <c r="J39" s="1">
        <f t="shared" si="1"/>
        <v>0</v>
      </c>
      <c r="K39" s="1">
        <f t="shared" si="0"/>
        <v>796</v>
      </c>
      <c r="L39" s="7"/>
      <c r="M39" s="12" t="s">
        <v>8020</v>
      </c>
      <c r="N39" s="1">
        <f>K39</f>
        <v>796</v>
      </c>
    </row>
    <row r="40" spans="1:24" x14ac:dyDescent="0.4">
      <c r="A40" s="379">
        <v>45467</v>
      </c>
      <c r="B40" s="12" t="s">
        <v>7483</v>
      </c>
      <c r="C40" s="1">
        <v>0</v>
      </c>
      <c r="D40" s="1"/>
      <c r="E40" s="1">
        <v>0</v>
      </c>
      <c r="F40" s="1"/>
      <c r="G40" s="1"/>
      <c r="H40" s="1"/>
      <c r="I40" s="1">
        <v>0</v>
      </c>
      <c r="J40" s="1"/>
      <c r="K40" s="1">
        <f t="shared" si="0"/>
        <v>0</v>
      </c>
      <c r="L40" s="7"/>
      <c r="M40" s="12" t="s">
        <v>7483</v>
      </c>
      <c r="N40" s="1">
        <f>SUMIF(B:B,M40,K:K)</f>
        <v>0</v>
      </c>
    </row>
    <row r="41" spans="1:24" x14ac:dyDescent="0.4">
      <c r="A41" s="379"/>
      <c r="B41" s="12" t="s">
        <v>7484</v>
      </c>
      <c r="C41" s="1">
        <v>0</v>
      </c>
      <c r="D41" s="1"/>
      <c r="E41" s="1">
        <v>0</v>
      </c>
      <c r="F41" s="1"/>
      <c r="G41" s="1"/>
      <c r="H41" s="1"/>
      <c r="I41" s="1">
        <v>0</v>
      </c>
      <c r="J41" s="1"/>
      <c r="K41" s="1">
        <f t="shared" si="0"/>
        <v>0</v>
      </c>
      <c r="L41" s="7"/>
      <c r="M41" s="12" t="s">
        <v>7484</v>
      </c>
      <c r="N41" s="1">
        <f>SUMIF(B:B,M41,K:K)</f>
        <v>0</v>
      </c>
    </row>
    <row r="42" spans="1:24" x14ac:dyDescent="0.4">
      <c r="A42" s="379"/>
      <c r="B42" s="12" t="s">
        <v>7485</v>
      </c>
      <c r="C42" s="1">
        <v>4</v>
      </c>
      <c r="D42" s="1"/>
      <c r="E42" s="1">
        <v>1</v>
      </c>
      <c r="F42" s="1"/>
      <c r="G42" s="1"/>
      <c r="H42" s="1"/>
      <c r="I42" s="1">
        <v>0</v>
      </c>
      <c r="J42" s="1"/>
      <c r="K42" s="1">
        <f t="shared" si="0"/>
        <v>5</v>
      </c>
      <c r="L42" s="7"/>
      <c r="M42" s="12" t="s">
        <v>7485</v>
      </c>
      <c r="N42" s="1">
        <f>SUMIF(B:B,M42,K:K)</f>
        <v>17</v>
      </c>
    </row>
    <row r="43" spans="1:24" x14ac:dyDescent="0.4">
      <c r="A43" s="379">
        <v>45468</v>
      </c>
      <c r="B43" s="12" t="s">
        <v>7483</v>
      </c>
      <c r="C43" s="1">
        <v>0</v>
      </c>
      <c r="D43" s="1"/>
      <c r="E43" s="1">
        <v>0</v>
      </c>
      <c r="F43" s="1"/>
      <c r="G43" s="1">
        <v>0</v>
      </c>
      <c r="H43" s="1"/>
      <c r="I43" s="1">
        <v>0</v>
      </c>
      <c r="J43" s="1"/>
      <c r="K43" s="1">
        <f t="shared" si="0"/>
        <v>0</v>
      </c>
      <c r="L43" s="7"/>
    </row>
    <row r="44" spans="1:24" x14ac:dyDescent="0.4">
      <c r="A44" s="379"/>
      <c r="B44" s="12" t="s">
        <v>7484</v>
      </c>
      <c r="C44" s="1">
        <v>0</v>
      </c>
      <c r="D44" s="1"/>
      <c r="E44" s="1">
        <v>0</v>
      </c>
      <c r="F44" s="1"/>
      <c r="G44" s="1">
        <v>0</v>
      </c>
      <c r="H44" s="1"/>
      <c r="I44" s="1">
        <v>0</v>
      </c>
      <c r="J44" s="1"/>
      <c r="K44" s="1">
        <f t="shared" si="0"/>
        <v>0</v>
      </c>
      <c r="L44" s="7"/>
    </row>
    <row r="45" spans="1:24" x14ac:dyDescent="0.4">
      <c r="A45" s="379"/>
      <c r="B45" s="12" t="s">
        <v>7485</v>
      </c>
      <c r="C45" s="1">
        <v>0</v>
      </c>
      <c r="D45" s="1"/>
      <c r="E45" s="1">
        <v>0</v>
      </c>
      <c r="F45" s="1"/>
      <c r="G45" s="1">
        <v>0</v>
      </c>
      <c r="H45" s="1"/>
      <c r="I45" s="1">
        <v>1</v>
      </c>
      <c r="J45" s="1"/>
      <c r="K45" s="1">
        <f t="shared" si="0"/>
        <v>1</v>
      </c>
      <c r="L45" s="7"/>
    </row>
    <row r="46" spans="1:24" x14ac:dyDescent="0.4">
      <c r="A46" s="379">
        <v>45469</v>
      </c>
      <c r="B46" s="12" t="s">
        <v>7483</v>
      </c>
      <c r="C46" s="1"/>
      <c r="D46" s="1"/>
      <c r="E46" s="95"/>
      <c r="F46" s="95">
        <v>0</v>
      </c>
      <c r="G46" s="1">
        <v>0</v>
      </c>
      <c r="H46" s="1"/>
      <c r="I46" s="1">
        <v>0</v>
      </c>
      <c r="J46" s="1"/>
      <c r="K46" s="1">
        <f t="shared" si="0"/>
        <v>0</v>
      </c>
      <c r="L46" s="7"/>
      <c r="M46" s="1" t="s">
        <v>7189</v>
      </c>
      <c r="N46" s="372" t="str">
        <f>D34</f>
        <v>No 104</v>
      </c>
      <c r="O46" s="374"/>
      <c r="P46" s="399" t="str">
        <f>F34</f>
        <v>No115</v>
      </c>
      <c r="Q46" s="400"/>
      <c r="R46" s="399" t="str">
        <f>H34</f>
        <v>No 117</v>
      </c>
      <c r="S46" s="400"/>
      <c r="T46" s="399" t="str">
        <f>I34</f>
        <v>No 105</v>
      </c>
      <c r="U46" s="400"/>
      <c r="V46" s="399" t="str">
        <f>J34</f>
        <v>No 106</v>
      </c>
      <c r="W46" s="400"/>
    </row>
    <row r="47" spans="1:24" x14ac:dyDescent="0.4">
      <c r="A47" s="379"/>
      <c r="B47" s="12" t="s">
        <v>7484</v>
      </c>
      <c r="C47" s="1"/>
      <c r="D47" s="1"/>
      <c r="E47" s="95"/>
      <c r="F47" s="95">
        <v>0</v>
      </c>
      <c r="G47" s="95">
        <v>0</v>
      </c>
      <c r="H47" s="95"/>
      <c r="I47" s="95">
        <v>0</v>
      </c>
      <c r="J47" s="95"/>
      <c r="K47" s="1">
        <f t="shared" si="0"/>
        <v>0</v>
      </c>
      <c r="L47" s="7"/>
      <c r="M47" s="95">
        <v>1</v>
      </c>
      <c r="N47" s="222" t="s">
        <v>8456</v>
      </c>
      <c r="O47" s="201" t="s">
        <v>7762</v>
      </c>
      <c r="P47" s="222" t="s">
        <v>8444</v>
      </c>
      <c r="Q47" s="201" t="s">
        <v>8495</v>
      </c>
      <c r="R47" s="222"/>
      <c r="S47" s="201"/>
      <c r="T47" s="251" t="s">
        <v>8476</v>
      </c>
      <c r="U47" s="234" t="s">
        <v>8480</v>
      </c>
      <c r="V47" s="201"/>
      <c r="W47" s="201"/>
      <c r="X47" s="68"/>
    </row>
    <row r="48" spans="1:24" x14ac:dyDescent="0.4">
      <c r="A48" s="379"/>
      <c r="B48" s="12" t="s">
        <v>7485</v>
      </c>
      <c r="C48" s="1"/>
      <c r="D48" s="1"/>
      <c r="E48" s="95"/>
      <c r="F48" s="95">
        <v>0</v>
      </c>
      <c r="G48" s="1">
        <v>0</v>
      </c>
      <c r="H48" s="1"/>
      <c r="I48" s="1">
        <v>0</v>
      </c>
      <c r="J48" s="1"/>
      <c r="K48" s="1">
        <f t="shared" si="0"/>
        <v>0</v>
      </c>
      <c r="L48" s="7"/>
      <c r="M48" s="1">
        <v>2</v>
      </c>
      <c r="N48" s="240" t="s">
        <v>8457</v>
      </c>
      <c r="O48" s="201" t="s">
        <v>7762</v>
      </c>
      <c r="P48" s="251" t="s">
        <v>8489</v>
      </c>
      <c r="Q48" s="234" t="s">
        <v>8496</v>
      </c>
      <c r="R48" s="222"/>
      <c r="S48" s="201"/>
      <c r="T48" s="251"/>
      <c r="U48" s="203"/>
      <c r="V48" s="203"/>
      <c r="W48" s="201"/>
      <c r="X48" s="68"/>
    </row>
    <row r="49" spans="1:24" x14ac:dyDescent="0.4">
      <c r="A49" s="379">
        <v>45470</v>
      </c>
      <c r="B49" s="12" t="s">
        <v>7483</v>
      </c>
      <c r="C49" s="1"/>
      <c r="D49" s="1">
        <v>0</v>
      </c>
      <c r="E49" s="95"/>
      <c r="F49" s="95">
        <v>0</v>
      </c>
      <c r="G49" s="1"/>
      <c r="H49" s="1">
        <v>0</v>
      </c>
      <c r="I49" s="1">
        <v>0</v>
      </c>
      <c r="J49" s="1"/>
      <c r="K49" s="1">
        <f t="shared" si="0"/>
        <v>0</v>
      </c>
      <c r="L49" s="7"/>
      <c r="M49" s="95">
        <v>3</v>
      </c>
      <c r="N49" s="203" t="s">
        <v>8458</v>
      </c>
      <c r="O49" s="201" t="s">
        <v>8464</v>
      </c>
      <c r="P49" s="251" t="s">
        <v>8491</v>
      </c>
      <c r="Q49" s="234" t="s">
        <v>8495</v>
      </c>
      <c r="R49" s="222"/>
      <c r="S49" s="201"/>
      <c r="T49" s="222"/>
      <c r="U49" s="222"/>
      <c r="V49" s="222"/>
      <c r="W49" s="222"/>
      <c r="X49" s="68"/>
    </row>
    <row r="50" spans="1:24" x14ac:dyDescent="0.4">
      <c r="A50" s="379"/>
      <c r="B50" s="12" t="s">
        <v>7484</v>
      </c>
      <c r="C50" s="1"/>
      <c r="D50" s="1">
        <v>0</v>
      </c>
      <c r="E50" s="95"/>
      <c r="F50" s="95">
        <v>0</v>
      </c>
      <c r="G50" s="95"/>
      <c r="H50" s="95">
        <v>0</v>
      </c>
      <c r="I50" s="95">
        <v>0</v>
      </c>
      <c r="J50" s="1"/>
      <c r="K50" s="1">
        <f t="shared" si="0"/>
        <v>0</v>
      </c>
      <c r="L50" s="7"/>
      <c r="M50" s="1">
        <v>4</v>
      </c>
      <c r="N50" s="222" t="s">
        <v>8445</v>
      </c>
      <c r="O50" s="201" t="s">
        <v>8048</v>
      </c>
      <c r="P50" s="251" t="s">
        <v>8492</v>
      </c>
      <c r="Q50" s="234" t="s">
        <v>8495</v>
      </c>
      <c r="R50" s="222"/>
      <c r="S50" s="201"/>
      <c r="T50" s="201"/>
      <c r="U50" s="201"/>
      <c r="V50" s="201"/>
      <c r="W50" s="201"/>
      <c r="X50" s="68"/>
    </row>
    <row r="51" spans="1:24" x14ac:dyDescent="0.4">
      <c r="A51" s="379"/>
      <c r="B51" s="12" t="s">
        <v>7485</v>
      </c>
      <c r="C51" s="1"/>
      <c r="D51" s="1">
        <v>0</v>
      </c>
      <c r="E51" s="95"/>
      <c r="F51" s="95">
        <v>6</v>
      </c>
      <c r="G51" s="1"/>
      <c r="H51" s="1">
        <v>0</v>
      </c>
      <c r="I51" s="1">
        <v>0</v>
      </c>
      <c r="J51" s="1"/>
      <c r="K51" s="1">
        <f t="shared" si="0"/>
        <v>6</v>
      </c>
      <c r="L51" s="7"/>
      <c r="M51" s="95">
        <v>5</v>
      </c>
      <c r="N51" s="251" t="s">
        <v>8502</v>
      </c>
      <c r="O51" s="234" t="s">
        <v>8510</v>
      </c>
      <c r="P51" s="251" t="s">
        <v>8490</v>
      </c>
      <c r="Q51" s="234" t="s">
        <v>8497</v>
      </c>
      <c r="R51" s="222"/>
      <c r="S51" s="201"/>
      <c r="T51" s="201"/>
      <c r="U51" s="201"/>
      <c r="V51" s="201"/>
      <c r="W51" s="201"/>
      <c r="X51" s="68"/>
    </row>
    <row r="52" spans="1:24" x14ac:dyDescent="0.4">
      <c r="A52" s="379">
        <v>45471</v>
      </c>
      <c r="B52" s="12" t="s">
        <v>7483</v>
      </c>
      <c r="C52" s="1"/>
      <c r="D52" s="1">
        <v>0</v>
      </c>
      <c r="E52" s="95"/>
      <c r="F52" s="268">
        <v>0</v>
      </c>
      <c r="G52" s="1"/>
      <c r="H52" s="1">
        <v>0</v>
      </c>
      <c r="I52" s="1">
        <v>0</v>
      </c>
      <c r="J52" s="1"/>
      <c r="K52" s="1">
        <f t="shared" si="0"/>
        <v>0</v>
      </c>
      <c r="L52" s="7"/>
      <c r="M52" s="1">
        <v>6</v>
      </c>
      <c r="N52" s="203"/>
      <c r="O52" s="201"/>
      <c r="P52" s="251" t="s">
        <v>8493</v>
      </c>
      <c r="Q52" s="234" t="s">
        <v>8495</v>
      </c>
      <c r="R52" s="203"/>
      <c r="S52" s="201"/>
      <c r="T52" s="201"/>
      <c r="U52" s="201"/>
      <c r="V52" s="201"/>
      <c r="W52" s="201"/>
      <c r="X52" s="68"/>
    </row>
    <row r="53" spans="1:24" x14ac:dyDescent="0.4">
      <c r="A53" s="379"/>
      <c r="B53" s="12" t="s">
        <v>7484</v>
      </c>
      <c r="C53" s="1"/>
      <c r="D53" s="1">
        <v>0</v>
      </c>
      <c r="E53" s="95"/>
      <c r="F53" s="95">
        <v>0</v>
      </c>
      <c r="G53" s="1"/>
      <c r="H53" s="1">
        <v>0</v>
      </c>
      <c r="I53" s="95">
        <v>0</v>
      </c>
      <c r="J53" s="95"/>
      <c r="K53" s="1">
        <f t="shared" si="0"/>
        <v>0</v>
      </c>
      <c r="L53" s="7"/>
      <c r="M53" s="95">
        <v>7</v>
      </c>
      <c r="N53" s="203"/>
      <c r="O53" s="201"/>
      <c r="P53" s="251" t="s">
        <v>8494</v>
      </c>
      <c r="Q53" s="234" t="s">
        <v>8495</v>
      </c>
      <c r="R53" s="203"/>
      <c r="S53" s="201"/>
      <c r="T53" s="201"/>
      <c r="U53" s="201"/>
      <c r="V53" s="201"/>
      <c r="W53" s="201"/>
      <c r="X53" s="68"/>
    </row>
    <row r="54" spans="1:24" x14ac:dyDescent="0.4">
      <c r="A54" s="379"/>
      <c r="B54" s="12" t="s">
        <v>7485</v>
      </c>
      <c r="C54" s="1"/>
      <c r="D54" s="1">
        <v>1</v>
      </c>
      <c r="E54" s="95"/>
      <c r="F54" s="95">
        <v>4</v>
      </c>
      <c r="G54" s="1"/>
      <c r="H54" s="1">
        <v>0</v>
      </c>
      <c r="I54" s="1">
        <v>0</v>
      </c>
      <c r="J54" s="1"/>
      <c r="K54" s="1">
        <f t="shared" si="0"/>
        <v>5</v>
      </c>
      <c r="L54" s="7"/>
      <c r="M54" s="1">
        <v>8</v>
      </c>
      <c r="N54" s="201"/>
      <c r="O54" s="201"/>
      <c r="P54" s="235" t="s">
        <v>8504</v>
      </c>
      <c r="Q54" s="234" t="s">
        <v>8495</v>
      </c>
      <c r="R54" s="203"/>
      <c r="S54" s="201"/>
      <c r="T54" s="201"/>
      <c r="U54" s="201"/>
      <c r="V54" s="201"/>
      <c r="W54" s="201"/>
      <c r="X54" s="68"/>
    </row>
    <row r="55" spans="1:24" x14ac:dyDescent="0.4">
      <c r="A55" s="379">
        <v>45474</v>
      </c>
      <c r="B55" s="12" t="s">
        <v>7483</v>
      </c>
      <c r="C55" s="1"/>
      <c r="D55" s="1">
        <v>0</v>
      </c>
      <c r="E55" s="95"/>
      <c r="F55" s="95">
        <v>0</v>
      </c>
      <c r="G55" s="1"/>
      <c r="H55" s="1">
        <v>0</v>
      </c>
      <c r="I55" s="1">
        <v>0</v>
      </c>
      <c r="J55" s="1"/>
      <c r="K55" s="1">
        <f t="shared" si="0"/>
        <v>0</v>
      </c>
      <c r="L55" s="7"/>
      <c r="M55" s="95">
        <v>9</v>
      </c>
      <c r="N55" s="201"/>
      <c r="O55" s="201"/>
      <c r="P55" s="251" t="s">
        <v>8505</v>
      </c>
      <c r="Q55" s="234" t="s">
        <v>8495</v>
      </c>
      <c r="R55" s="201"/>
      <c r="S55" s="201"/>
      <c r="T55" s="201"/>
      <c r="U55" s="201"/>
      <c r="V55" s="201"/>
      <c r="W55" s="201"/>
    </row>
    <row r="56" spans="1:24" x14ac:dyDescent="0.4">
      <c r="A56" s="379"/>
      <c r="B56" s="12" t="s">
        <v>7484</v>
      </c>
      <c r="C56" s="1"/>
      <c r="D56" s="1">
        <v>0</v>
      </c>
      <c r="E56" s="95"/>
      <c r="F56" s="95">
        <v>0</v>
      </c>
      <c r="G56" s="1"/>
      <c r="H56" s="1">
        <v>0</v>
      </c>
      <c r="I56" s="95">
        <v>0</v>
      </c>
      <c r="J56" s="95"/>
      <c r="K56" s="1">
        <f t="shared" si="0"/>
        <v>0</v>
      </c>
      <c r="L56" s="7"/>
      <c r="M56" s="1">
        <v>10</v>
      </c>
      <c r="N56" s="201"/>
      <c r="O56" s="201"/>
      <c r="P56" s="251" t="s">
        <v>8503</v>
      </c>
      <c r="Q56" s="234" t="s">
        <v>8497</v>
      </c>
      <c r="R56" s="201"/>
      <c r="S56" s="201"/>
      <c r="T56" s="201"/>
      <c r="U56" s="201"/>
      <c r="V56" s="201"/>
      <c r="W56" s="201"/>
    </row>
    <row r="57" spans="1:24" x14ac:dyDescent="0.4">
      <c r="A57" s="379"/>
      <c r="B57" s="12" t="s">
        <v>7485</v>
      </c>
      <c r="C57" s="1"/>
      <c r="D57" s="1">
        <v>0</v>
      </c>
      <c r="E57" s="95"/>
      <c r="F57" s="95">
        <v>0</v>
      </c>
      <c r="G57" s="1"/>
      <c r="H57" s="1">
        <v>0</v>
      </c>
      <c r="I57" s="1">
        <v>0</v>
      </c>
      <c r="J57" s="1"/>
      <c r="K57" s="1">
        <f t="shared" si="0"/>
        <v>0</v>
      </c>
      <c r="M57" s="1">
        <v>11</v>
      </c>
      <c r="N57" s="201"/>
      <c r="O57" s="201"/>
      <c r="P57" s="251" t="s">
        <v>8506</v>
      </c>
      <c r="Q57" s="234" t="s">
        <v>8495</v>
      </c>
      <c r="R57" s="201"/>
      <c r="S57" s="201"/>
      <c r="T57" s="201"/>
      <c r="U57" s="201"/>
      <c r="V57" s="201"/>
      <c r="W57" s="201"/>
    </row>
    <row r="58" spans="1:24" x14ac:dyDescent="0.4">
      <c r="A58" s="227"/>
      <c r="J58" s="228"/>
      <c r="K58" s="229"/>
      <c r="L58" s="229"/>
      <c r="M58" s="1"/>
      <c r="N58" s="201"/>
      <c r="O58" s="201"/>
      <c r="P58" s="251"/>
      <c r="Q58" s="234"/>
      <c r="R58" s="201"/>
      <c r="S58" s="201"/>
      <c r="T58" s="201"/>
      <c r="U58" s="201"/>
      <c r="V58" s="201"/>
      <c r="W58" s="201"/>
    </row>
    <row r="59" spans="1:24" x14ac:dyDescent="0.4">
      <c r="A59" s="227"/>
      <c r="J59" s="228"/>
      <c r="K59" s="229"/>
      <c r="L59" s="229"/>
      <c r="M59" s="1"/>
      <c r="N59" s="201"/>
      <c r="O59" s="201"/>
      <c r="P59" s="203"/>
      <c r="Q59" s="201"/>
      <c r="R59" s="203"/>
      <c r="S59" s="201"/>
      <c r="T59" s="201"/>
      <c r="U59" s="201"/>
      <c r="V59" s="201"/>
      <c r="W59" s="201"/>
    </row>
    <row r="60" spans="1:24" x14ac:dyDescent="0.4">
      <c r="A60" s="227"/>
      <c r="J60" s="228"/>
      <c r="K60" s="229"/>
      <c r="L60" s="229"/>
      <c r="M60" s="1"/>
      <c r="N60" s="201"/>
      <c r="O60" s="201"/>
      <c r="P60" s="203"/>
      <c r="Q60" s="201"/>
      <c r="R60" s="203"/>
      <c r="S60" s="201"/>
      <c r="T60" s="201"/>
      <c r="U60" s="201"/>
      <c r="V60" s="201"/>
      <c r="W60" s="201"/>
    </row>
    <row r="61" spans="1:24" x14ac:dyDescent="0.4">
      <c r="A61" s="227"/>
      <c r="J61" s="228"/>
      <c r="K61" s="229"/>
      <c r="L61" s="229"/>
      <c r="M61" s="1"/>
      <c r="N61" s="201"/>
      <c r="O61" s="201"/>
      <c r="P61" s="203"/>
      <c r="Q61" s="201"/>
      <c r="R61" s="201"/>
      <c r="S61" s="201"/>
      <c r="T61" s="201"/>
      <c r="U61" s="201"/>
      <c r="V61" s="201"/>
      <c r="W61" s="201"/>
    </row>
    <row r="62" spans="1:24" x14ac:dyDescent="0.4">
      <c r="A62" s="227"/>
      <c r="J62" s="228"/>
      <c r="K62" s="229"/>
      <c r="L62" s="229"/>
      <c r="M62" s="1"/>
      <c r="N62" s="201"/>
      <c r="O62" s="201"/>
      <c r="P62" s="203"/>
      <c r="Q62" s="201"/>
      <c r="R62" s="201"/>
      <c r="S62" s="201"/>
      <c r="T62" s="201"/>
      <c r="U62" s="201"/>
      <c r="V62" s="201"/>
      <c r="W62" s="201"/>
    </row>
    <row r="63" spans="1:24" x14ac:dyDescent="0.4">
      <c r="A63" s="227"/>
      <c r="J63" s="228"/>
      <c r="K63" s="229"/>
      <c r="L63" s="229"/>
      <c r="M63" s="1"/>
      <c r="N63" s="201"/>
      <c r="O63" s="201"/>
      <c r="P63" s="203"/>
      <c r="Q63" s="201"/>
      <c r="R63" s="201"/>
      <c r="S63" s="201"/>
      <c r="T63" s="201"/>
      <c r="U63" s="201"/>
      <c r="V63" s="201"/>
      <c r="W63" s="201"/>
    </row>
    <row r="64" spans="1:24" x14ac:dyDescent="0.4">
      <c r="A64" s="227"/>
      <c r="J64" s="228"/>
      <c r="K64" s="229"/>
      <c r="L64" s="229"/>
      <c r="M64" s="1"/>
      <c r="N64" s="201"/>
      <c r="O64" s="201"/>
      <c r="P64" s="203"/>
      <c r="Q64" s="201"/>
      <c r="R64" s="201"/>
      <c r="S64" s="201"/>
      <c r="T64" s="201"/>
      <c r="U64" s="201"/>
      <c r="V64" s="201"/>
      <c r="W64" s="201"/>
    </row>
    <row r="65" spans="1:23" x14ac:dyDescent="0.4">
      <c r="A65" s="227"/>
      <c r="J65" s="228"/>
      <c r="K65" s="229"/>
      <c r="L65" s="229"/>
      <c r="M65" s="1"/>
      <c r="N65" s="201"/>
      <c r="O65" s="201"/>
      <c r="P65" s="203"/>
      <c r="Q65" s="201"/>
      <c r="R65" s="201"/>
      <c r="S65" s="201"/>
      <c r="T65" s="201"/>
      <c r="U65" s="201"/>
      <c r="V65" s="201"/>
      <c r="W65" s="201"/>
    </row>
    <row r="66" spans="1:23" x14ac:dyDescent="0.4">
      <c r="A66" s="227"/>
      <c r="J66" s="228"/>
      <c r="K66" s="229"/>
      <c r="L66" s="229"/>
      <c r="M66" s="1"/>
      <c r="N66" s="201"/>
      <c r="O66" s="201"/>
      <c r="P66" s="203"/>
      <c r="Q66" s="201"/>
      <c r="R66" s="201"/>
      <c r="S66" s="201"/>
      <c r="T66" s="201"/>
      <c r="U66" s="201"/>
      <c r="V66" s="201"/>
      <c r="W66" s="201"/>
    </row>
    <row r="67" spans="1:23" x14ac:dyDescent="0.4">
      <c r="A67" s="227"/>
      <c r="J67" s="228"/>
      <c r="K67" s="229"/>
      <c r="L67" s="229"/>
      <c r="M67" s="95"/>
      <c r="N67" s="201"/>
      <c r="O67" s="201"/>
      <c r="P67" s="201"/>
      <c r="Q67" s="235"/>
      <c r="R67" s="201"/>
      <c r="S67" s="201"/>
      <c r="T67" s="201"/>
      <c r="U67" s="201"/>
      <c r="V67" s="201"/>
      <c r="W67" s="201"/>
    </row>
    <row r="68" spans="1:23" x14ac:dyDescent="0.4">
      <c r="A68" s="227"/>
      <c r="J68" s="228"/>
      <c r="K68" s="229"/>
      <c r="L68" s="229"/>
      <c r="M68" s="229"/>
      <c r="N68" s="229"/>
      <c r="O68" s="229"/>
      <c r="P68" s="229"/>
      <c r="Q68" s="229"/>
      <c r="R68" s="229"/>
      <c r="S68" s="229"/>
      <c r="T68" s="229"/>
    </row>
    <row r="69" spans="1:23" x14ac:dyDescent="0.4">
      <c r="A69" s="227"/>
      <c r="J69" s="228"/>
      <c r="K69" s="229"/>
      <c r="L69" s="229"/>
      <c r="M69" s="229"/>
      <c r="N69" s="229"/>
      <c r="O69" s="229"/>
      <c r="P69" s="229"/>
      <c r="Q69" s="229"/>
      <c r="R69" s="229"/>
      <c r="S69" s="229"/>
      <c r="T69" s="229"/>
    </row>
    <row r="70" spans="1:23" x14ac:dyDescent="0.4">
      <c r="A70" s="227"/>
      <c r="J70" s="228"/>
      <c r="K70" s="229"/>
      <c r="L70" s="229"/>
      <c r="M70" s="229"/>
      <c r="N70" s="229"/>
      <c r="O70" s="229"/>
      <c r="P70" s="229"/>
      <c r="Q70" s="229"/>
      <c r="R70" s="229"/>
      <c r="S70" s="229"/>
      <c r="T70" s="229"/>
    </row>
    <row r="71" spans="1:23" x14ac:dyDescent="0.4">
      <c r="J71" s="229"/>
      <c r="K71" s="229"/>
      <c r="L71" s="229"/>
      <c r="M71" s="229"/>
      <c r="N71" s="229"/>
      <c r="O71" s="229"/>
      <c r="P71" s="229"/>
      <c r="Q71" s="229"/>
      <c r="R71" s="229"/>
    </row>
    <row r="72" spans="1:23" x14ac:dyDescent="0.4">
      <c r="A72" s="12" t="s">
        <v>7654</v>
      </c>
      <c r="B72" s="219">
        <v>45467.59375</v>
      </c>
      <c r="J72" s="229"/>
      <c r="K72" s="229"/>
      <c r="L72" s="229"/>
      <c r="M72" s="270" t="s">
        <v>8510</v>
      </c>
      <c r="N72" s="71">
        <f>COUNTIF($M$47:$W$67,M72)</f>
        <v>1</v>
      </c>
      <c r="O72" s="229"/>
      <c r="P72" s="229"/>
      <c r="Q72" s="229"/>
      <c r="R72" s="229"/>
    </row>
    <row r="73" spans="1:23" x14ac:dyDescent="0.4">
      <c r="A73" s="12" t="s">
        <v>7655</v>
      </c>
      <c r="B73" s="220">
        <v>2.8791666666666664</v>
      </c>
      <c r="J73" s="229"/>
      <c r="K73" s="229"/>
      <c r="L73" s="229"/>
      <c r="M73" s="12" t="s">
        <v>8497</v>
      </c>
      <c r="N73" s="71">
        <f>COUNTIF($M$47:$W$67,M73)</f>
        <v>2</v>
      </c>
      <c r="O73" s="229"/>
      <c r="P73" s="229"/>
      <c r="Q73" s="229"/>
      <c r="R73" s="229"/>
    </row>
    <row r="74" spans="1:23" x14ac:dyDescent="0.4">
      <c r="A74" s="12" t="s">
        <v>7656</v>
      </c>
      <c r="B74" s="219">
        <f>B72-B73</f>
        <v>45464.714583333334</v>
      </c>
      <c r="J74" s="229"/>
      <c r="K74" s="229"/>
      <c r="L74" s="229"/>
      <c r="M74" s="12" t="s">
        <v>8496</v>
      </c>
      <c r="N74" s="71">
        <f t="shared" ref="N74:N131" si="2">COUNTIF($M$47:$W$67,M74)</f>
        <v>1</v>
      </c>
      <c r="O74" s="229"/>
      <c r="P74" s="229"/>
      <c r="Q74" s="229"/>
      <c r="R74" s="229"/>
    </row>
    <row r="75" spans="1:23" x14ac:dyDescent="0.4">
      <c r="J75" s="229"/>
      <c r="K75" s="229"/>
      <c r="L75" s="229"/>
      <c r="M75" s="12" t="s">
        <v>8495</v>
      </c>
      <c r="N75" s="71">
        <f>COUNTIF($M$47:$W$67,M75)</f>
        <v>8</v>
      </c>
      <c r="O75" s="229"/>
      <c r="P75" s="229"/>
      <c r="Q75" s="229"/>
      <c r="R75" s="229"/>
    </row>
    <row r="76" spans="1:23" x14ac:dyDescent="0.4">
      <c r="J76" s="229"/>
      <c r="K76" s="229"/>
      <c r="L76" s="229"/>
      <c r="M76" s="12" t="s">
        <v>8480</v>
      </c>
      <c r="N76" s="71">
        <f t="shared" si="2"/>
        <v>1</v>
      </c>
    </row>
    <row r="77" spans="1:23" x14ac:dyDescent="0.4">
      <c r="J77" s="229"/>
      <c r="K77" s="229"/>
      <c r="L77" s="229"/>
      <c r="M77" s="12" t="s">
        <v>8481</v>
      </c>
      <c r="N77" s="71">
        <f t="shared" si="2"/>
        <v>0</v>
      </c>
    </row>
    <row r="78" spans="1:23" x14ac:dyDescent="0.4">
      <c r="J78" s="229"/>
      <c r="K78" s="229"/>
      <c r="L78" s="229"/>
      <c r="M78" s="12" t="s">
        <v>8414</v>
      </c>
      <c r="N78" s="71">
        <f t="shared" si="2"/>
        <v>0</v>
      </c>
    </row>
    <row r="79" spans="1:23" x14ac:dyDescent="0.4">
      <c r="J79" s="229"/>
      <c r="K79" s="229"/>
      <c r="L79" s="229"/>
      <c r="M79" s="12" t="s">
        <v>8420</v>
      </c>
      <c r="N79" s="71">
        <f t="shared" si="2"/>
        <v>0</v>
      </c>
    </row>
    <row r="80" spans="1:23" x14ac:dyDescent="0.4">
      <c r="J80" s="229"/>
      <c r="K80" s="229"/>
      <c r="L80" s="229"/>
      <c r="M80" s="12" t="s">
        <v>8421</v>
      </c>
      <c r="N80" s="71">
        <f t="shared" si="2"/>
        <v>0</v>
      </c>
    </row>
    <row r="81" spans="10:14" x14ac:dyDescent="0.4">
      <c r="J81" s="229"/>
      <c r="K81" s="229"/>
      <c r="L81" s="229"/>
      <c r="M81" s="12" t="s">
        <v>8422</v>
      </c>
      <c r="N81" s="71">
        <f t="shared" si="2"/>
        <v>0</v>
      </c>
    </row>
    <row r="82" spans="10:14" x14ac:dyDescent="0.4">
      <c r="J82" s="229"/>
      <c r="K82" s="229"/>
      <c r="L82" s="229"/>
      <c r="M82" s="12" t="s">
        <v>8376</v>
      </c>
      <c r="N82" s="71">
        <f t="shared" si="2"/>
        <v>0</v>
      </c>
    </row>
    <row r="83" spans="10:14" x14ac:dyDescent="0.4">
      <c r="J83" s="229"/>
      <c r="K83" s="229"/>
      <c r="L83" s="229"/>
      <c r="M83" s="12" t="s">
        <v>8355</v>
      </c>
      <c r="N83" s="71">
        <f t="shared" si="2"/>
        <v>0</v>
      </c>
    </row>
    <row r="84" spans="10:14" x14ac:dyDescent="0.4">
      <c r="J84" s="229"/>
      <c r="K84" s="229"/>
      <c r="L84" s="229"/>
      <c r="M84" s="12" t="s">
        <v>8351</v>
      </c>
      <c r="N84" s="71">
        <f t="shared" si="2"/>
        <v>0</v>
      </c>
    </row>
    <row r="85" spans="10:14" x14ac:dyDescent="0.4">
      <c r="J85" s="229"/>
      <c r="K85" s="229"/>
      <c r="L85" s="229"/>
      <c r="M85" s="12" t="s">
        <v>8330</v>
      </c>
      <c r="N85" s="71">
        <f t="shared" si="2"/>
        <v>0</v>
      </c>
    </row>
    <row r="86" spans="10:14" x14ac:dyDescent="0.4">
      <c r="J86" s="229"/>
      <c r="K86" s="229"/>
      <c r="L86" s="229"/>
      <c r="M86" s="12" t="s">
        <v>8308</v>
      </c>
      <c r="N86" s="71">
        <f t="shared" si="2"/>
        <v>0</v>
      </c>
    </row>
    <row r="87" spans="10:14" x14ac:dyDescent="0.4">
      <c r="J87" s="229"/>
      <c r="K87" s="229"/>
      <c r="L87" s="229"/>
      <c r="M87" s="12" t="s">
        <v>8290</v>
      </c>
      <c r="N87" s="71">
        <f t="shared" si="2"/>
        <v>0</v>
      </c>
    </row>
    <row r="88" spans="10:14" x14ac:dyDescent="0.4">
      <c r="J88" s="229"/>
      <c r="K88" s="229"/>
      <c r="L88" s="229"/>
      <c r="M88" s="12" t="s">
        <v>8315</v>
      </c>
      <c r="N88" s="71">
        <f>COUNTIF($M$47:$W$67,M88)</f>
        <v>0</v>
      </c>
    </row>
    <row r="89" spans="10:14" x14ac:dyDescent="0.4">
      <c r="J89" s="229"/>
      <c r="K89" s="229"/>
      <c r="L89" s="229"/>
      <c r="M89" s="12" t="s">
        <v>8202</v>
      </c>
      <c r="N89" s="71">
        <f t="shared" si="2"/>
        <v>0</v>
      </c>
    </row>
    <row r="90" spans="10:14" x14ac:dyDescent="0.4">
      <c r="J90" s="229"/>
      <c r="K90" s="229"/>
      <c r="L90" s="229"/>
      <c r="M90" s="12" t="s">
        <v>8194</v>
      </c>
      <c r="N90" s="71">
        <f t="shared" si="2"/>
        <v>0</v>
      </c>
    </row>
    <row r="91" spans="10:14" x14ac:dyDescent="0.4">
      <c r="J91" s="229"/>
      <c r="K91" s="229"/>
      <c r="L91" s="229"/>
      <c r="M91" s="12" t="s">
        <v>8197</v>
      </c>
      <c r="N91" s="71">
        <f t="shared" si="2"/>
        <v>0</v>
      </c>
    </row>
    <row r="92" spans="10:14" x14ac:dyDescent="0.4">
      <c r="J92" s="229"/>
      <c r="K92" s="229"/>
      <c r="L92" s="229"/>
      <c r="M92" s="12" t="s">
        <v>8198</v>
      </c>
      <c r="N92" s="71">
        <f t="shared" si="2"/>
        <v>0</v>
      </c>
    </row>
    <row r="93" spans="10:14" x14ac:dyDescent="0.4">
      <c r="J93" s="229"/>
      <c r="K93" s="229"/>
      <c r="L93" s="229"/>
      <c r="M93" s="12" t="s">
        <v>8200</v>
      </c>
      <c r="N93" s="71">
        <f t="shared" si="2"/>
        <v>0</v>
      </c>
    </row>
    <row r="94" spans="10:14" x14ac:dyDescent="0.4">
      <c r="J94" s="229"/>
      <c r="K94" s="229"/>
      <c r="L94" s="229"/>
      <c r="M94" s="12" t="s">
        <v>8090</v>
      </c>
      <c r="N94" s="71">
        <f t="shared" si="2"/>
        <v>0</v>
      </c>
    </row>
    <row r="95" spans="10:14" x14ac:dyDescent="0.4">
      <c r="J95" s="229"/>
      <c r="K95" s="229"/>
      <c r="L95" s="229"/>
      <c r="M95" s="12" t="s">
        <v>8059</v>
      </c>
      <c r="N95" s="71">
        <f t="shared" si="2"/>
        <v>0</v>
      </c>
    </row>
    <row r="96" spans="10:14" x14ac:dyDescent="0.4">
      <c r="J96" s="229"/>
      <c r="K96" s="229"/>
      <c r="L96" s="229"/>
      <c r="M96" s="12" t="s">
        <v>8047</v>
      </c>
      <c r="N96" s="71">
        <f t="shared" si="2"/>
        <v>1</v>
      </c>
    </row>
    <row r="97" spans="10:14" x14ac:dyDescent="0.4">
      <c r="J97" s="229"/>
      <c r="K97" s="229"/>
      <c r="L97" s="229"/>
      <c r="M97" s="12" t="s">
        <v>8014</v>
      </c>
      <c r="N97" s="71">
        <f t="shared" si="2"/>
        <v>0</v>
      </c>
    </row>
    <row r="98" spans="10:14" x14ac:dyDescent="0.4">
      <c r="J98" s="229"/>
      <c r="K98" s="229"/>
      <c r="L98" s="229"/>
      <c r="M98" s="12" t="s">
        <v>8013</v>
      </c>
      <c r="N98" s="71">
        <f t="shared" si="2"/>
        <v>0</v>
      </c>
    </row>
    <row r="99" spans="10:14" x14ac:dyDescent="0.4">
      <c r="J99" s="229"/>
      <c r="K99" s="229"/>
      <c r="L99" s="229"/>
      <c r="M99" s="12" t="s">
        <v>7998</v>
      </c>
      <c r="N99" s="71">
        <f t="shared" si="2"/>
        <v>0</v>
      </c>
    </row>
    <row r="100" spans="10:14" x14ac:dyDescent="0.4">
      <c r="J100" s="229"/>
      <c r="K100" s="229"/>
      <c r="L100" s="229"/>
      <c r="M100" s="12" t="s">
        <v>7996</v>
      </c>
      <c r="N100" s="71">
        <f t="shared" si="2"/>
        <v>0</v>
      </c>
    </row>
    <row r="101" spans="10:14" x14ac:dyDescent="0.4">
      <c r="J101" s="229"/>
      <c r="K101" s="229"/>
      <c r="L101" s="229"/>
      <c r="M101" s="12" t="s">
        <v>7967</v>
      </c>
      <c r="N101" s="71">
        <f t="shared" si="2"/>
        <v>0</v>
      </c>
    </row>
    <row r="102" spans="10:14" x14ac:dyDescent="0.4">
      <c r="J102" s="229"/>
      <c r="K102" s="229"/>
      <c r="L102" s="229"/>
      <c r="M102" s="12" t="s">
        <v>7948</v>
      </c>
      <c r="N102" s="71">
        <f t="shared" si="2"/>
        <v>0</v>
      </c>
    </row>
    <row r="103" spans="10:14" x14ac:dyDescent="0.4">
      <c r="J103" s="229"/>
      <c r="K103" s="229"/>
      <c r="L103" s="229"/>
      <c r="M103" s="12" t="s">
        <v>7944</v>
      </c>
      <c r="N103" s="71">
        <f t="shared" si="2"/>
        <v>0</v>
      </c>
    </row>
    <row r="104" spans="10:14" x14ac:dyDescent="0.4">
      <c r="J104" s="229"/>
      <c r="K104" s="229"/>
      <c r="L104" s="229"/>
      <c r="M104" s="12" t="s">
        <v>7899</v>
      </c>
      <c r="N104" s="71">
        <f t="shared" si="2"/>
        <v>0</v>
      </c>
    </row>
    <row r="105" spans="10:14" x14ac:dyDescent="0.4">
      <c r="J105" s="229"/>
      <c r="K105" s="229"/>
      <c r="L105" s="229"/>
      <c r="M105" s="12" t="s">
        <v>7761</v>
      </c>
      <c r="N105" s="71">
        <f t="shared" si="2"/>
        <v>3</v>
      </c>
    </row>
    <row r="106" spans="10:14" x14ac:dyDescent="0.4">
      <c r="J106" s="229"/>
      <c r="K106" s="229"/>
      <c r="L106" s="229"/>
      <c r="M106" s="12" t="s">
        <v>7712</v>
      </c>
      <c r="N106" s="71">
        <f t="shared" si="2"/>
        <v>0</v>
      </c>
    </row>
    <row r="107" spans="10:14" x14ac:dyDescent="0.4">
      <c r="J107" s="229"/>
      <c r="K107" s="229"/>
      <c r="L107" s="229"/>
      <c r="M107" s="12" t="s">
        <v>7783</v>
      </c>
      <c r="N107" s="71">
        <f t="shared" si="2"/>
        <v>0</v>
      </c>
    </row>
    <row r="108" spans="10:14" x14ac:dyDescent="0.4">
      <c r="J108" s="229"/>
      <c r="K108" s="229"/>
      <c r="L108" s="229"/>
      <c r="M108" s="12" t="s">
        <v>7804</v>
      </c>
      <c r="N108" s="71">
        <f t="shared" si="2"/>
        <v>0</v>
      </c>
    </row>
    <row r="109" spans="10:14" x14ac:dyDescent="0.4">
      <c r="J109" s="229"/>
      <c r="K109" s="229"/>
      <c r="L109" s="229"/>
      <c r="M109" s="12" t="s">
        <v>8343</v>
      </c>
      <c r="N109" s="71">
        <f t="shared" si="2"/>
        <v>0</v>
      </c>
    </row>
    <row r="110" spans="10:14" x14ac:dyDescent="0.4">
      <c r="J110" s="229"/>
      <c r="K110" s="229"/>
      <c r="L110" s="229"/>
      <c r="M110" s="12" t="s">
        <v>7790</v>
      </c>
      <c r="N110" s="71">
        <f t="shared" si="2"/>
        <v>0</v>
      </c>
    </row>
    <row r="111" spans="10:14" x14ac:dyDescent="0.4">
      <c r="J111" s="229"/>
      <c r="K111" s="229"/>
      <c r="L111" s="229"/>
      <c r="M111" s="12" t="s">
        <v>8311</v>
      </c>
      <c r="N111" s="71">
        <f t="shared" si="2"/>
        <v>0</v>
      </c>
    </row>
    <row r="112" spans="10:14" x14ac:dyDescent="0.4">
      <c r="J112" s="229"/>
      <c r="K112" s="229"/>
      <c r="L112" s="229"/>
      <c r="M112" s="12" t="s">
        <v>8321</v>
      </c>
      <c r="N112" s="71">
        <f t="shared" si="2"/>
        <v>0</v>
      </c>
    </row>
    <row r="113" spans="10:14" x14ac:dyDescent="0.4">
      <c r="J113" s="229"/>
      <c r="K113" s="229"/>
      <c r="L113" s="229"/>
      <c r="M113" s="12" t="s">
        <v>8199</v>
      </c>
      <c r="N113" s="71">
        <f t="shared" si="2"/>
        <v>0</v>
      </c>
    </row>
    <row r="114" spans="10:14" x14ac:dyDescent="0.4">
      <c r="J114" s="229"/>
      <c r="K114" s="229"/>
      <c r="L114" s="229"/>
      <c r="M114" s="12" t="s">
        <v>8061</v>
      </c>
      <c r="N114" s="71">
        <f t="shared" si="2"/>
        <v>0</v>
      </c>
    </row>
    <row r="115" spans="10:14" x14ac:dyDescent="0.4">
      <c r="J115" s="229"/>
      <c r="K115" s="229"/>
      <c r="L115" s="229"/>
      <c r="M115" s="12" t="s">
        <v>7994</v>
      </c>
      <c r="N115" s="71">
        <f t="shared" si="2"/>
        <v>0</v>
      </c>
    </row>
    <row r="116" spans="10:14" x14ac:dyDescent="0.4">
      <c r="J116" s="229"/>
      <c r="K116" s="229"/>
      <c r="L116" s="229"/>
      <c r="M116" s="12" t="s">
        <v>7778</v>
      </c>
      <c r="N116" s="71">
        <f t="shared" si="2"/>
        <v>0</v>
      </c>
    </row>
    <row r="117" spans="10:14" x14ac:dyDescent="0.4">
      <c r="J117" s="229"/>
      <c r="K117" s="229"/>
      <c r="L117" s="229"/>
      <c r="M117" s="12" t="s">
        <v>7776</v>
      </c>
      <c r="N117" s="71">
        <f t="shared" si="2"/>
        <v>0</v>
      </c>
    </row>
    <row r="118" spans="10:14" x14ac:dyDescent="0.4">
      <c r="J118" s="229"/>
      <c r="K118" s="229"/>
      <c r="L118" s="229"/>
      <c r="M118" s="12" t="s">
        <v>7772</v>
      </c>
      <c r="N118" s="71">
        <f t="shared" si="2"/>
        <v>0</v>
      </c>
    </row>
    <row r="119" spans="10:14" x14ac:dyDescent="0.4">
      <c r="J119" s="229"/>
      <c r="K119" s="229"/>
      <c r="L119" s="229"/>
      <c r="M119" s="12" t="s">
        <v>7765</v>
      </c>
      <c r="N119" s="71">
        <f t="shared" si="2"/>
        <v>0</v>
      </c>
    </row>
    <row r="120" spans="10:14" x14ac:dyDescent="0.4">
      <c r="J120" s="229"/>
      <c r="K120" s="229"/>
      <c r="L120" s="229"/>
      <c r="M120" s="12" t="s">
        <v>7972</v>
      </c>
      <c r="N120" s="71">
        <f t="shared" si="2"/>
        <v>0</v>
      </c>
    </row>
    <row r="121" spans="10:14" x14ac:dyDescent="0.4">
      <c r="J121" s="229"/>
      <c r="K121" s="229"/>
      <c r="L121" s="229"/>
      <c r="M121" s="12" t="s">
        <v>7746</v>
      </c>
      <c r="N121" s="71">
        <f t="shared" si="2"/>
        <v>0</v>
      </c>
    </row>
    <row r="122" spans="10:14" x14ac:dyDescent="0.4">
      <c r="J122" s="229"/>
      <c r="K122" s="229"/>
      <c r="L122" s="229"/>
      <c r="M122" s="12" t="s">
        <v>7725</v>
      </c>
      <c r="N122" s="71">
        <f t="shared" si="2"/>
        <v>0</v>
      </c>
    </row>
    <row r="123" spans="10:14" x14ac:dyDescent="0.4">
      <c r="J123" s="229"/>
      <c r="K123" s="229"/>
      <c r="L123" s="229"/>
      <c r="M123" s="12" t="s">
        <v>7973</v>
      </c>
      <c r="N123" s="71">
        <f t="shared" si="2"/>
        <v>0</v>
      </c>
    </row>
    <row r="124" spans="10:14" x14ac:dyDescent="0.4">
      <c r="J124" s="229"/>
      <c r="K124" s="229"/>
      <c r="L124" s="229"/>
      <c r="M124" s="12" t="s">
        <v>7756</v>
      </c>
      <c r="N124" s="71">
        <f t="shared" si="2"/>
        <v>0</v>
      </c>
    </row>
    <row r="125" spans="10:14" x14ac:dyDescent="0.4">
      <c r="J125" s="229"/>
      <c r="K125" s="229"/>
      <c r="L125" s="229"/>
      <c r="M125" s="12" t="s">
        <v>7962</v>
      </c>
      <c r="N125" s="71">
        <f t="shared" si="2"/>
        <v>0</v>
      </c>
    </row>
    <row r="126" spans="10:14" x14ac:dyDescent="0.4">
      <c r="J126" s="229"/>
      <c r="K126" s="229"/>
      <c r="L126" s="229"/>
      <c r="M126" s="12" t="s">
        <v>7945</v>
      </c>
      <c r="N126" s="71">
        <f t="shared" si="2"/>
        <v>0</v>
      </c>
    </row>
    <row r="127" spans="10:14" x14ac:dyDescent="0.4">
      <c r="J127" s="229"/>
      <c r="K127" s="229"/>
      <c r="L127" s="229"/>
      <c r="M127" s="12" t="s">
        <v>7805</v>
      </c>
      <c r="N127" s="71">
        <f t="shared" si="2"/>
        <v>0</v>
      </c>
    </row>
    <row r="128" spans="10:14" x14ac:dyDescent="0.4">
      <c r="M128" s="12" t="s">
        <v>7753</v>
      </c>
      <c r="N128" s="71">
        <f t="shared" si="2"/>
        <v>0</v>
      </c>
    </row>
    <row r="129" spans="13:14" x14ac:dyDescent="0.4">
      <c r="M129" s="12" t="s">
        <v>7974</v>
      </c>
      <c r="N129" s="71">
        <f t="shared" si="2"/>
        <v>0</v>
      </c>
    </row>
    <row r="130" spans="13:14" x14ac:dyDescent="0.4">
      <c r="M130" s="12" t="s">
        <v>7946</v>
      </c>
      <c r="N130" s="71">
        <f t="shared" si="2"/>
        <v>0</v>
      </c>
    </row>
    <row r="131" spans="13:14" x14ac:dyDescent="0.4">
      <c r="M131" s="12" t="s">
        <v>7975</v>
      </c>
      <c r="N131" s="71">
        <f t="shared" si="2"/>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P46:Q46"/>
    <mergeCell ref="R46:S46"/>
    <mergeCell ref="T46:U46"/>
    <mergeCell ref="V46:W46"/>
    <mergeCell ref="A49:A51"/>
    <mergeCell ref="A52:A54"/>
    <mergeCell ref="N46:O46"/>
  </mergeCells>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A677B-4BB2-40AD-BC4E-7F6BA38AF93F}">
  <dimension ref="A1:Z135"/>
  <sheetViews>
    <sheetView zoomScale="90" zoomScaleNormal="90" workbookViewId="0">
      <selection activeCell="E28" sqref="E28"/>
    </sheetView>
  </sheetViews>
  <sheetFormatPr defaultRowHeight="17" x14ac:dyDescent="0.4"/>
  <cols>
    <col min="1" max="1" width="11.6328125" customWidth="1"/>
    <col min="2" max="2" width="15.90625" bestFit="1" customWidth="1"/>
    <col min="3" max="3" width="11.36328125" bestFit="1" customWidth="1"/>
    <col min="4" max="5" width="11.54296875" customWidth="1"/>
    <col min="6" max="11" width="11.90625" customWidth="1"/>
    <col min="12" max="13" width="14" bestFit="1" customWidth="1"/>
    <col min="15" max="18" width="18.453125" bestFit="1" customWidth="1"/>
    <col min="19" max="19" width="16.08984375" bestFit="1" customWidth="1"/>
    <col min="20" max="20" width="19.90625" bestFit="1" customWidth="1"/>
    <col min="21" max="21" width="14" bestFit="1" customWidth="1"/>
    <col min="22" max="22" width="17.1796875" bestFit="1" customWidth="1"/>
    <col min="23" max="23" width="14.453125" bestFit="1" customWidth="1"/>
  </cols>
  <sheetData>
    <row r="1" spans="1:9" x14ac:dyDescent="0.4">
      <c r="A1" s="11" t="s">
        <v>7581</v>
      </c>
      <c r="B1" s="375" t="s">
        <v>8446</v>
      </c>
      <c r="C1" s="375"/>
      <c r="D1" s="375"/>
      <c r="E1" s="375"/>
      <c r="F1" s="375"/>
      <c r="G1" s="375"/>
      <c r="H1" s="375"/>
      <c r="I1" s="7"/>
    </row>
    <row r="2" spans="1:9" x14ac:dyDescent="0.4">
      <c r="A2" s="11" t="s">
        <v>7582</v>
      </c>
      <c r="B2" s="375" t="s">
        <v>8471</v>
      </c>
      <c r="C2" s="375"/>
      <c r="D2" s="375"/>
      <c r="E2" s="375"/>
      <c r="F2" s="375"/>
      <c r="G2" s="375"/>
      <c r="H2" s="375"/>
      <c r="I2" s="7"/>
    </row>
    <row r="3" spans="1:9" x14ac:dyDescent="0.4">
      <c r="A3" s="11" t="s">
        <v>7583</v>
      </c>
      <c r="B3" s="375" t="s">
        <v>8472</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MIN(C36:L36)</f>
        <v>45463.770138888889</v>
      </c>
      <c r="C5" s="374"/>
      <c r="D5" s="403" t="s">
        <v>7587</v>
      </c>
      <c r="E5" s="404"/>
      <c r="F5" s="384">
        <f>MAX(C37:L37)</f>
        <v>45477.509027777778</v>
      </c>
      <c r="G5" s="402"/>
      <c r="H5" s="374"/>
      <c r="I5" s="7"/>
    </row>
    <row r="6" spans="1:9" ht="44" customHeight="1" x14ac:dyDescent="0.4">
      <c r="A6" s="394" t="s">
        <v>7816</v>
      </c>
      <c r="B6" s="11" t="s">
        <v>7589</v>
      </c>
      <c r="C6" s="397" t="s">
        <v>8520</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8518</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8544</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8516</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6" x14ac:dyDescent="0.4">
      <c r="A33" s="8"/>
      <c r="B33" s="218"/>
      <c r="C33" s="218"/>
      <c r="D33" s="218"/>
      <c r="E33" s="218"/>
      <c r="F33" s="218"/>
      <c r="G33" s="218"/>
      <c r="H33" s="218"/>
      <c r="I33" s="218"/>
    </row>
    <row r="34" spans="1:26" x14ac:dyDescent="0.4">
      <c r="A34" s="88"/>
      <c r="B34" s="12"/>
      <c r="C34" s="1" t="s">
        <v>8468</v>
      </c>
      <c r="D34" s="1" t="s">
        <v>8469</v>
      </c>
      <c r="E34" s="1" t="s">
        <v>8450</v>
      </c>
      <c r="F34" s="1" t="s">
        <v>8450</v>
      </c>
      <c r="G34" s="1" t="s">
        <v>8450</v>
      </c>
      <c r="H34" s="1" t="s">
        <v>8450</v>
      </c>
      <c r="I34" s="1" t="s">
        <v>8449</v>
      </c>
      <c r="J34" s="1" t="s">
        <v>8449</v>
      </c>
      <c r="K34" s="1" t="s">
        <v>8449</v>
      </c>
      <c r="L34" s="1" t="s">
        <v>8470</v>
      </c>
      <c r="M34" s="1" t="s">
        <v>7614</v>
      </c>
      <c r="N34" s="7"/>
    </row>
    <row r="35" spans="1:26" x14ac:dyDescent="0.4">
      <c r="A35" s="83"/>
      <c r="B35" s="12" t="s">
        <v>7977</v>
      </c>
      <c r="C35" s="239"/>
      <c r="D35" s="239"/>
      <c r="E35" s="239" t="s">
        <v>8451</v>
      </c>
      <c r="F35" s="239" t="s">
        <v>8451</v>
      </c>
      <c r="G35" s="239" t="s">
        <v>8451</v>
      </c>
      <c r="H35" s="239" t="s">
        <v>8451</v>
      </c>
      <c r="I35" s="239" t="s">
        <v>8448</v>
      </c>
      <c r="J35" s="239" t="s">
        <v>8448</v>
      </c>
      <c r="K35" s="239" t="s">
        <v>8448</v>
      </c>
      <c r="L35" s="239"/>
      <c r="M35" s="1"/>
      <c r="N35" s="7"/>
    </row>
    <row r="36" spans="1:26" x14ac:dyDescent="0.4">
      <c r="A36" s="177"/>
      <c r="B36" s="12" t="s">
        <v>7615</v>
      </c>
      <c r="C36" s="191"/>
      <c r="D36" s="191"/>
      <c r="E36" s="191">
        <v>45463.770138888889</v>
      </c>
      <c r="F36" s="191">
        <v>45469.595138888886</v>
      </c>
      <c r="G36" s="191">
        <v>45470.707638888889</v>
      </c>
      <c r="H36" s="191">
        <v>45474.713194444441</v>
      </c>
      <c r="I36" s="191">
        <v>45463.790277777778</v>
      </c>
      <c r="J36" s="191">
        <v>45468.826388888891</v>
      </c>
      <c r="K36" s="191">
        <v>45474.713194444441</v>
      </c>
      <c r="L36" s="191"/>
      <c r="M36" s="1"/>
      <c r="N36" s="7"/>
    </row>
    <row r="37" spans="1:26" x14ac:dyDescent="0.4">
      <c r="A37" s="177"/>
      <c r="B37" s="12" t="s">
        <v>7482</v>
      </c>
      <c r="C37" s="191"/>
      <c r="D37" s="191"/>
      <c r="E37" s="191">
        <v>45469.4</v>
      </c>
      <c r="F37" s="191">
        <v>45470.470833333333</v>
      </c>
      <c r="G37" s="191">
        <v>45474.468055555553</v>
      </c>
      <c r="H37" s="191">
        <v>45477.507638888892</v>
      </c>
      <c r="I37" s="191">
        <v>45467.615277777775</v>
      </c>
      <c r="J37" s="191">
        <v>45474.472222222219</v>
      </c>
      <c r="K37" s="191">
        <v>45477.509027777778</v>
      </c>
      <c r="L37" s="191"/>
      <c r="M37" s="1"/>
      <c r="N37" s="7"/>
    </row>
    <row r="38" spans="1:26" x14ac:dyDescent="0.4">
      <c r="A38" s="177"/>
      <c r="B38" s="12" t="s">
        <v>7458</v>
      </c>
      <c r="C38" s="221"/>
      <c r="D38" s="164"/>
      <c r="E38" s="164">
        <v>342</v>
      </c>
      <c r="F38" s="164">
        <v>55</v>
      </c>
      <c r="G38" s="164">
        <v>44</v>
      </c>
      <c r="H38" s="164">
        <v>167</v>
      </c>
      <c r="I38" s="164">
        <v>234</v>
      </c>
      <c r="J38" s="164">
        <v>157</v>
      </c>
      <c r="K38" s="164">
        <v>166</v>
      </c>
      <c r="L38" s="164"/>
      <c r="M38" s="1">
        <f t="shared" ref="M38:M66" si="0">SUM(C38:L38)</f>
        <v>1165</v>
      </c>
      <c r="N38" s="7"/>
    </row>
    <row r="39" spans="1:26" x14ac:dyDescent="0.4">
      <c r="A39" s="1" t="s">
        <v>7164</v>
      </c>
      <c r="B39" s="12" t="s">
        <v>7469</v>
      </c>
      <c r="C39" s="1">
        <f>INT((C37-C36)*24)</f>
        <v>0</v>
      </c>
      <c r="D39" s="1">
        <f>INT((D37-D36)*24)</f>
        <v>0</v>
      </c>
      <c r="E39" s="1">
        <f t="shared" ref="E39:K39" si="1">INT((E37-E36)*24)</f>
        <v>135</v>
      </c>
      <c r="F39" s="1">
        <f t="shared" si="1"/>
        <v>21</v>
      </c>
      <c r="G39" s="1">
        <f t="shared" si="1"/>
        <v>90</v>
      </c>
      <c r="H39" s="1">
        <f t="shared" si="1"/>
        <v>67</v>
      </c>
      <c r="I39" s="1">
        <f t="shared" si="1"/>
        <v>91</v>
      </c>
      <c r="J39" s="1">
        <f t="shared" si="1"/>
        <v>135</v>
      </c>
      <c r="K39" s="1">
        <f t="shared" si="1"/>
        <v>67</v>
      </c>
      <c r="L39" s="1">
        <f>INT((L37-L36)*24)</f>
        <v>0</v>
      </c>
      <c r="M39" s="1">
        <f t="shared" si="0"/>
        <v>606</v>
      </c>
      <c r="N39" s="7"/>
      <c r="O39" s="12" t="s">
        <v>8020</v>
      </c>
      <c r="P39" s="1">
        <f>M39</f>
        <v>606</v>
      </c>
    </row>
    <row r="40" spans="1:26" x14ac:dyDescent="0.4">
      <c r="A40" s="379">
        <v>45467</v>
      </c>
      <c r="B40" s="12" t="s">
        <v>7483</v>
      </c>
      <c r="C40" s="1"/>
      <c r="D40" s="1"/>
      <c r="E40" s="1">
        <v>0</v>
      </c>
      <c r="F40" s="1"/>
      <c r="G40" s="1"/>
      <c r="H40" s="1"/>
      <c r="I40" s="1">
        <v>0</v>
      </c>
      <c r="J40" s="1"/>
      <c r="K40" s="1"/>
      <c r="L40" s="1"/>
      <c r="M40" s="1">
        <f t="shared" si="0"/>
        <v>0</v>
      </c>
      <c r="N40" s="7"/>
      <c r="O40" s="12" t="s">
        <v>7483</v>
      </c>
      <c r="P40" s="1">
        <f>SUMIF(B:B,O40,M:M)</f>
        <v>0</v>
      </c>
    </row>
    <row r="41" spans="1:26" x14ac:dyDescent="0.4">
      <c r="A41" s="379"/>
      <c r="B41" s="12" t="s">
        <v>7484</v>
      </c>
      <c r="C41" s="1"/>
      <c r="D41" s="1"/>
      <c r="E41" s="1">
        <v>0</v>
      </c>
      <c r="F41" s="1"/>
      <c r="G41" s="1"/>
      <c r="H41" s="1"/>
      <c r="I41" s="1">
        <v>0</v>
      </c>
      <c r="J41" s="1"/>
      <c r="K41" s="1"/>
      <c r="L41" s="1"/>
      <c r="M41" s="1">
        <f t="shared" si="0"/>
        <v>0</v>
      </c>
      <c r="N41" s="7"/>
      <c r="O41" s="12" t="s">
        <v>7484</v>
      </c>
      <c r="P41" s="1">
        <f>SUMIF(B:B,O41,M:M)</f>
        <v>0</v>
      </c>
    </row>
    <row r="42" spans="1:26" x14ac:dyDescent="0.4">
      <c r="A42" s="379"/>
      <c r="B42" s="12" t="s">
        <v>7485</v>
      </c>
      <c r="C42" s="1"/>
      <c r="D42" s="1"/>
      <c r="E42" s="1">
        <v>3</v>
      </c>
      <c r="F42" s="1"/>
      <c r="G42" s="1"/>
      <c r="H42" s="1"/>
      <c r="I42" s="1">
        <v>1</v>
      </c>
      <c r="J42" s="1"/>
      <c r="K42" s="1"/>
      <c r="L42" s="1"/>
      <c r="M42" s="1">
        <f t="shared" si="0"/>
        <v>4</v>
      </c>
      <c r="N42" s="7"/>
      <c r="O42" s="12" t="s">
        <v>7485</v>
      </c>
      <c r="P42" s="1">
        <f>SUMIF(B:B,O42,M:M)</f>
        <v>6</v>
      </c>
    </row>
    <row r="43" spans="1:26" x14ac:dyDescent="0.4">
      <c r="A43" s="379">
        <v>45468</v>
      </c>
      <c r="B43" s="12" t="s">
        <v>7483</v>
      </c>
      <c r="C43" s="1"/>
      <c r="D43" s="1"/>
      <c r="E43" s="1">
        <v>0</v>
      </c>
      <c r="F43" s="1"/>
      <c r="G43" s="1"/>
      <c r="H43" s="1"/>
      <c r="I43" s="1">
        <v>0</v>
      </c>
      <c r="J43" s="1"/>
      <c r="K43" s="1"/>
      <c r="L43" s="1"/>
      <c r="M43" s="1">
        <f t="shared" si="0"/>
        <v>0</v>
      </c>
      <c r="N43" s="7"/>
    </row>
    <row r="44" spans="1:26" x14ac:dyDescent="0.4">
      <c r="A44" s="379"/>
      <c r="B44" s="12" t="s">
        <v>7484</v>
      </c>
      <c r="C44" s="1"/>
      <c r="D44" s="1"/>
      <c r="E44" s="1">
        <v>0</v>
      </c>
      <c r="F44" s="1"/>
      <c r="G44" s="1"/>
      <c r="H44" s="1"/>
      <c r="I44" s="1">
        <v>0</v>
      </c>
      <c r="J44" s="1"/>
      <c r="K44" s="1"/>
      <c r="L44" s="1"/>
      <c r="M44" s="1">
        <f t="shared" si="0"/>
        <v>0</v>
      </c>
      <c r="N44" s="7"/>
    </row>
    <row r="45" spans="1:26" x14ac:dyDescent="0.4">
      <c r="A45" s="379"/>
      <c r="B45" s="12" t="s">
        <v>7485</v>
      </c>
      <c r="C45" s="1"/>
      <c r="D45" s="1"/>
      <c r="E45" s="1">
        <v>0</v>
      </c>
      <c r="F45" s="1"/>
      <c r="G45" s="1"/>
      <c r="H45" s="1"/>
      <c r="I45" s="1">
        <v>0</v>
      </c>
      <c r="J45" s="1"/>
      <c r="K45" s="1"/>
      <c r="L45" s="1"/>
      <c r="M45" s="1">
        <f t="shared" si="0"/>
        <v>0</v>
      </c>
      <c r="N45" s="7"/>
    </row>
    <row r="46" spans="1:26" x14ac:dyDescent="0.4">
      <c r="A46" s="379">
        <v>45469</v>
      </c>
      <c r="B46" s="12" t="s">
        <v>7483</v>
      </c>
      <c r="C46" s="1"/>
      <c r="D46" s="95"/>
      <c r="E46" s="1">
        <v>0</v>
      </c>
      <c r="F46" s="1"/>
      <c r="G46" s="1"/>
      <c r="H46" s="1"/>
      <c r="I46" s="1"/>
      <c r="J46" s="1">
        <v>0</v>
      </c>
      <c r="K46" s="1"/>
      <c r="L46" s="1"/>
      <c r="M46" s="1">
        <f t="shared" si="0"/>
        <v>0</v>
      </c>
      <c r="N46" s="7"/>
      <c r="O46" s="1" t="s">
        <v>7189</v>
      </c>
      <c r="P46" s="372" t="str">
        <f>C34</f>
        <v>No M004</v>
      </c>
      <c r="Q46" s="374"/>
      <c r="R46" s="399" t="str">
        <f>D34</f>
        <v>No M015</v>
      </c>
      <c r="S46" s="400"/>
      <c r="T46" s="399" t="str">
        <f>H34</f>
        <v>No M017</v>
      </c>
      <c r="U46" s="400"/>
      <c r="V46" s="399" t="str">
        <f>K34</f>
        <v>No M005</v>
      </c>
      <c r="W46" s="400"/>
      <c r="X46" s="399" t="str">
        <f>L34</f>
        <v>No M006</v>
      </c>
      <c r="Y46" s="400"/>
    </row>
    <row r="47" spans="1:26" x14ac:dyDescent="0.4">
      <c r="A47" s="379"/>
      <c r="B47" s="12" t="s">
        <v>7484</v>
      </c>
      <c r="C47" s="1"/>
      <c r="D47" s="95"/>
      <c r="E47" s="95">
        <v>0</v>
      </c>
      <c r="F47" s="95"/>
      <c r="G47" s="95"/>
      <c r="H47" s="95"/>
      <c r="I47" s="95"/>
      <c r="J47" s="95">
        <v>0</v>
      </c>
      <c r="K47" s="95"/>
      <c r="L47" s="95"/>
      <c r="M47" s="1">
        <f t="shared" si="0"/>
        <v>0</v>
      </c>
      <c r="N47" s="7"/>
      <c r="O47" s="95">
        <v>1</v>
      </c>
      <c r="P47" s="222"/>
      <c r="Q47" s="201"/>
      <c r="R47" s="222"/>
      <c r="S47" s="201"/>
      <c r="T47" s="222" t="s">
        <v>8452</v>
      </c>
      <c r="U47" s="201" t="s">
        <v>8465</v>
      </c>
      <c r="V47" s="222" t="s">
        <v>8454</v>
      </c>
      <c r="W47" s="201" t="s">
        <v>8465</v>
      </c>
      <c r="X47" s="201"/>
      <c r="Y47" s="201"/>
      <c r="Z47" s="68"/>
    </row>
    <row r="48" spans="1:26" x14ac:dyDescent="0.4">
      <c r="A48" s="379"/>
      <c r="B48" s="12" t="s">
        <v>7485</v>
      </c>
      <c r="C48" s="1"/>
      <c r="D48" s="95"/>
      <c r="E48" s="1">
        <v>0</v>
      </c>
      <c r="F48" s="1"/>
      <c r="G48" s="1"/>
      <c r="H48" s="1"/>
      <c r="I48" s="1"/>
      <c r="J48" s="1">
        <v>0</v>
      </c>
      <c r="K48" s="1"/>
      <c r="L48" s="1"/>
      <c r="M48" s="1">
        <f t="shared" si="0"/>
        <v>0</v>
      </c>
      <c r="N48" s="7"/>
      <c r="O48" s="1">
        <v>2</v>
      </c>
      <c r="P48" s="222"/>
      <c r="Q48" s="201"/>
      <c r="R48" s="203"/>
      <c r="S48" s="201"/>
      <c r="T48" s="222" t="s">
        <v>8453</v>
      </c>
      <c r="U48" s="201" t="s">
        <v>8465</v>
      </c>
      <c r="V48" s="251" t="s">
        <v>8507</v>
      </c>
      <c r="W48" s="235" t="s">
        <v>8465</v>
      </c>
      <c r="X48" s="203"/>
      <c r="Y48" s="201"/>
      <c r="Z48" s="68"/>
    </row>
    <row r="49" spans="1:26" x14ac:dyDescent="0.4">
      <c r="A49" s="379">
        <v>45470</v>
      </c>
      <c r="B49" s="12" t="s">
        <v>7483</v>
      </c>
      <c r="C49" s="1"/>
      <c r="D49" s="95"/>
      <c r="E49" s="1"/>
      <c r="F49" s="1">
        <v>0</v>
      </c>
      <c r="G49" s="1"/>
      <c r="H49" s="1"/>
      <c r="I49" s="1"/>
      <c r="J49" s="1">
        <v>0</v>
      </c>
      <c r="K49" s="1"/>
      <c r="L49" s="1"/>
      <c r="M49" s="1">
        <f t="shared" si="0"/>
        <v>0</v>
      </c>
      <c r="N49" s="7"/>
      <c r="O49" s="95">
        <v>3</v>
      </c>
      <c r="P49" s="240"/>
      <c r="Q49" s="201"/>
      <c r="R49" s="203"/>
      <c r="S49" s="201"/>
      <c r="T49" s="251" t="s">
        <v>8459</v>
      </c>
      <c r="U49" s="234" t="s">
        <v>8478</v>
      </c>
      <c r="V49" s="222"/>
      <c r="W49" s="222"/>
      <c r="X49" s="222"/>
      <c r="Y49" s="222"/>
      <c r="Z49" s="68"/>
    </row>
    <row r="50" spans="1:26" x14ac:dyDescent="0.4">
      <c r="A50" s="379"/>
      <c r="B50" s="12" t="s">
        <v>7484</v>
      </c>
      <c r="C50" s="1"/>
      <c r="D50" s="95"/>
      <c r="E50" s="95"/>
      <c r="F50" s="95">
        <v>0</v>
      </c>
      <c r="G50" s="95"/>
      <c r="H50" s="95"/>
      <c r="I50" s="95"/>
      <c r="J50" s="95">
        <v>0</v>
      </c>
      <c r="K50" s="95"/>
      <c r="L50" s="1"/>
      <c r="M50" s="1">
        <f t="shared" si="0"/>
        <v>0</v>
      </c>
      <c r="N50" s="7"/>
      <c r="O50" s="1">
        <v>4</v>
      </c>
      <c r="P50" s="203"/>
      <c r="Q50" s="201"/>
      <c r="R50" s="203"/>
      <c r="S50" s="201"/>
      <c r="T50" s="251" t="s">
        <v>8522</v>
      </c>
      <c r="U50" s="234" t="s">
        <v>8528</v>
      </c>
      <c r="V50" s="201"/>
      <c r="W50" s="201"/>
      <c r="X50" s="201"/>
      <c r="Y50" s="201"/>
      <c r="Z50" s="68"/>
    </row>
    <row r="51" spans="1:26" x14ac:dyDescent="0.4">
      <c r="A51" s="379"/>
      <c r="B51" s="12" t="s">
        <v>7485</v>
      </c>
      <c r="C51" s="1"/>
      <c r="D51" s="95"/>
      <c r="E51" s="1"/>
      <c r="F51" s="1">
        <v>0</v>
      </c>
      <c r="G51" s="1"/>
      <c r="H51" s="1"/>
      <c r="I51" s="1"/>
      <c r="J51" s="1">
        <v>0</v>
      </c>
      <c r="K51" s="1"/>
      <c r="L51" s="1"/>
      <c r="M51" s="1">
        <f t="shared" si="0"/>
        <v>0</v>
      </c>
      <c r="N51" s="7"/>
      <c r="O51" s="95">
        <v>5</v>
      </c>
      <c r="P51" s="203"/>
      <c r="Q51" s="201"/>
      <c r="R51" s="203"/>
      <c r="S51" s="201"/>
      <c r="T51" s="222"/>
      <c r="U51" s="201"/>
      <c r="V51" s="201"/>
      <c r="W51" s="201"/>
      <c r="X51" s="201"/>
      <c r="Y51" s="201"/>
      <c r="Z51" s="68"/>
    </row>
    <row r="52" spans="1:26" x14ac:dyDescent="0.4">
      <c r="A52" s="379">
        <v>45471</v>
      </c>
      <c r="B52" s="12" t="s">
        <v>7483</v>
      </c>
      <c r="C52" s="1"/>
      <c r="D52" s="95"/>
      <c r="E52" s="1"/>
      <c r="F52" s="1"/>
      <c r="G52" s="1">
        <v>0</v>
      </c>
      <c r="H52" s="1"/>
      <c r="I52" s="1"/>
      <c r="J52" s="1">
        <v>0</v>
      </c>
      <c r="K52" s="1"/>
      <c r="L52" s="1"/>
      <c r="M52" s="1">
        <f t="shared" si="0"/>
        <v>0</v>
      </c>
      <c r="N52" s="7"/>
      <c r="O52" s="1">
        <v>6</v>
      </c>
      <c r="P52" s="203"/>
      <c r="Q52" s="201"/>
      <c r="R52" s="203"/>
      <c r="S52" s="201"/>
      <c r="T52" s="203"/>
      <c r="U52" s="201"/>
      <c r="V52" s="201"/>
      <c r="W52" s="201"/>
      <c r="X52" s="201"/>
      <c r="Y52" s="201"/>
      <c r="Z52" s="68"/>
    </row>
    <row r="53" spans="1:26" x14ac:dyDescent="0.4">
      <c r="A53" s="379"/>
      <c r="B53" s="12" t="s">
        <v>7484</v>
      </c>
      <c r="C53" s="1"/>
      <c r="D53" s="95"/>
      <c r="E53" s="1"/>
      <c r="F53" s="1"/>
      <c r="G53" s="1">
        <v>0</v>
      </c>
      <c r="H53" s="1"/>
      <c r="I53" s="95"/>
      <c r="J53" s="95">
        <v>0</v>
      </c>
      <c r="K53" s="95"/>
      <c r="L53" s="95"/>
      <c r="M53" s="1">
        <f t="shared" si="0"/>
        <v>0</v>
      </c>
      <c r="N53" s="7"/>
      <c r="O53" s="95">
        <v>7</v>
      </c>
      <c r="P53" s="203"/>
      <c r="Q53" s="201"/>
      <c r="R53" s="203"/>
      <c r="S53" s="201"/>
      <c r="T53" s="203"/>
      <c r="U53" s="201"/>
      <c r="V53" s="201"/>
      <c r="W53" s="201"/>
      <c r="X53" s="201"/>
      <c r="Y53" s="201"/>
      <c r="Z53" s="68"/>
    </row>
    <row r="54" spans="1:26" x14ac:dyDescent="0.4">
      <c r="A54" s="379"/>
      <c r="B54" s="12" t="s">
        <v>7485</v>
      </c>
      <c r="C54" s="1"/>
      <c r="D54" s="95"/>
      <c r="E54" s="1"/>
      <c r="F54" s="1"/>
      <c r="G54" s="1">
        <v>0</v>
      </c>
      <c r="H54" s="1"/>
      <c r="I54" s="1"/>
      <c r="J54" s="1">
        <v>1</v>
      </c>
      <c r="K54" s="1"/>
      <c r="L54" s="1"/>
      <c r="M54" s="1">
        <f t="shared" si="0"/>
        <v>1</v>
      </c>
      <c r="N54" s="7"/>
      <c r="O54" s="1">
        <v>8</v>
      </c>
      <c r="P54" s="201"/>
      <c r="Q54" s="201"/>
      <c r="R54" s="203"/>
      <c r="S54" s="201"/>
      <c r="T54" s="203"/>
      <c r="U54" s="201"/>
      <c r="V54" s="201"/>
      <c r="W54" s="201"/>
      <c r="X54" s="201"/>
      <c r="Y54" s="201"/>
      <c r="Z54" s="68"/>
    </row>
    <row r="55" spans="1:26" x14ac:dyDescent="0.4">
      <c r="A55" s="379">
        <v>45474</v>
      </c>
      <c r="B55" s="12" t="s">
        <v>7483</v>
      </c>
      <c r="C55" s="1"/>
      <c r="D55" s="95"/>
      <c r="E55" s="1"/>
      <c r="F55" s="1"/>
      <c r="G55" s="1">
        <v>0</v>
      </c>
      <c r="H55" s="1"/>
      <c r="I55" s="1"/>
      <c r="J55" s="1">
        <v>0</v>
      </c>
      <c r="K55" s="1"/>
      <c r="L55" s="1"/>
      <c r="M55" s="1">
        <f t="shared" si="0"/>
        <v>0</v>
      </c>
      <c r="N55" s="7"/>
      <c r="O55" s="95">
        <v>9</v>
      </c>
      <c r="P55" s="201"/>
      <c r="Q55" s="201"/>
      <c r="R55" s="203"/>
      <c r="S55" s="201"/>
      <c r="T55" s="201"/>
      <c r="U55" s="201"/>
      <c r="V55" s="201"/>
      <c r="W55" s="201"/>
      <c r="X55" s="201"/>
      <c r="Y55" s="201"/>
    </row>
    <row r="56" spans="1:26" x14ac:dyDescent="0.4">
      <c r="A56" s="379"/>
      <c r="B56" s="12" t="s">
        <v>7484</v>
      </c>
      <c r="C56" s="1"/>
      <c r="D56" s="95"/>
      <c r="E56" s="1"/>
      <c r="F56" s="1"/>
      <c r="G56" s="1">
        <v>0</v>
      </c>
      <c r="H56" s="1"/>
      <c r="I56" s="95"/>
      <c r="J56" s="95">
        <v>0</v>
      </c>
      <c r="K56" s="95"/>
      <c r="L56" s="95"/>
      <c r="M56" s="1">
        <f t="shared" si="0"/>
        <v>0</v>
      </c>
      <c r="N56" s="7"/>
      <c r="O56" s="1">
        <v>10</v>
      </c>
      <c r="P56" s="201"/>
      <c r="Q56" s="201"/>
      <c r="R56" s="203"/>
      <c r="S56" s="201"/>
      <c r="T56" s="201"/>
      <c r="U56" s="201"/>
      <c r="V56" s="201"/>
      <c r="W56" s="201"/>
      <c r="X56" s="201"/>
      <c r="Y56" s="201"/>
    </row>
    <row r="57" spans="1:26" x14ac:dyDescent="0.4">
      <c r="A57" s="379"/>
      <c r="B57" s="12" t="s">
        <v>7485</v>
      </c>
      <c r="C57" s="1"/>
      <c r="D57" s="95"/>
      <c r="E57" s="1"/>
      <c r="F57" s="1"/>
      <c r="G57" s="1">
        <v>0</v>
      </c>
      <c r="H57" s="1"/>
      <c r="I57" s="1"/>
      <c r="J57" s="1">
        <v>0</v>
      </c>
      <c r="K57" s="1"/>
      <c r="L57" s="1"/>
      <c r="M57" s="1">
        <f t="shared" si="0"/>
        <v>0</v>
      </c>
      <c r="O57" s="1"/>
      <c r="P57" s="201"/>
      <c r="Q57" s="201"/>
      <c r="R57" s="203"/>
      <c r="S57" s="201"/>
      <c r="T57" s="201"/>
      <c r="U57" s="201"/>
      <c r="V57" s="201"/>
      <c r="W57" s="201"/>
      <c r="X57" s="201"/>
      <c r="Y57" s="201"/>
    </row>
    <row r="58" spans="1:26" x14ac:dyDescent="0.4">
      <c r="A58" s="379">
        <v>45475</v>
      </c>
      <c r="B58" s="12" t="s">
        <v>7483</v>
      </c>
      <c r="C58" s="1"/>
      <c r="D58" s="95"/>
      <c r="E58" s="1"/>
      <c r="F58" s="1"/>
      <c r="G58" s="1"/>
      <c r="H58" s="1">
        <v>0</v>
      </c>
      <c r="I58" s="1"/>
      <c r="J58" s="1"/>
      <c r="K58" s="1">
        <v>0</v>
      </c>
      <c r="L58" s="1"/>
      <c r="M58" s="1">
        <f t="shared" si="0"/>
        <v>0</v>
      </c>
      <c r="N58" s="229"/>
      <c r="O58" s="201"/>
      <c r="P58" s="201"/>
      <c r="Q58" s="203"/>
      <c r="R58" s="201"/>
      <c r="S58" s="201"/>
      <c r="T58" s="201"/>
      <c r="U58" s="201"/>
      <c r="V58" s="201"/>
      <c r="W58" s="201"/>
      <c r="X58" s="201"/>
      <c r="Y58" s="201"/>
    </row>
    <row r="59" spans="1:26" x14ac:dyDescent="0.4">
      <c r="A59" s="379"/>
      <c r="B59" s="12" t="s">
        <v>7484</v>
      </c>
      <c r="C59" s="1"/>
      <c r="D59" s="95"/>
      <c r="E59" s="1"/>
      <c r="F59" s="1"/>
      <c r="G59" s="1"/>
      <c r="H59" s="1">
        <v>0</v>
      </c>
      <c r="I59" s="95"/>
      <c r="J59" s="95"/>
      <c r="K59" s="95">
        <v>0</v>
      </c>
      <c r="L59" s="95"/>
      <c r="M59" s="1">
        <f t="shared" si="0"/>
        <v>0</v>
      </c>
      <c r="N59" s="229"/>
      <c r="O59" s="201"/>
      <c r="P59" s="201"/>
      <c r="Q59" s="203"/>
      <c r="R59" s="201"/>
      <c r="S59" s="203"/>
      <c r="T59" s="201"/>
      <c r="U59" s="201"/>
      <c r="V59" s="201"/>
      <c r="W59" s="201"/>
      <c r="X59" s="201"/>
      <c r="Y59" s="201"/>
    </row>
    <row r="60" spans="1:26" x14ac:dyDescent="0.4">
      <c r="A60" s="379"/>
      <c r="B60" s="12" t="s">
        <v>7485</v>
      </c>
      <c r="C60" s="1"/>
      <c r="D60" s="95"/>
      <c r="E60" s="1"/>
      <c r="F60" s="1"/>
      <c r="G60" s="1"/>
      <c r="H60" s="1">
        <v>0</v>
      </c>
      <c r="I60" s="1"/>
      <c r="J60" s="1"/>
      <c r="K60" s="1">
        <v>0</v>
      </c>
      <c r="L60" s="1"/>
      <c r="M60" s="1">
        <f t="shared" si="0"/>
        <v>0</v>
      </c>
      <c r="N60" s="229"/>
      <c r="O60" s="201"/>
      <c r="P60" s="201"/>
      <c r="Q60" s="203"/>
      <c r="R60" s="201"/>
      <c r="S60" s="203"/>
      <c r="T60" s="201"/>
      <c r="U60" s="201"/>
      <c r="V60" s="201"/>
      <c r="W60" s="201"/>
      <c r="X60" s="201"/>
      <c r="Y60" s="201"/>
    </row>
    <row r="61" spans="1:26" x14ac:dyDescent="0.4">
      <c r="A61" s="379">
        <v>45476</v>
      </c>
      <c r="B61" s="12" t="s">
        <v>7483</v>
      </c>
      <c r="C61" s="1"/>
      <c r="D61" s="95"/>
      <c r="E61" s="1"/>
      <c r="F61" s="1"/>
      <c r="G61" s="1"/>
      <c r="H61" s="1">
        <v>0</v>
      </c>
      <c r="I61" s="1"/>
      <c r="J61" s="1"/>
      <c r="K61" s="1">
        <v>0</v>
      </c>
      <c r="L61" s="1"/>
      <c r="M61" s="1">
        <f t="shared" si="0"/>
        <v>0</v>
      </c>
      <c r="N61" s="229"/>
      <c r="O61" s="201"/>
      <c r="P61" s="201"/>
      <c r="Q61" s="203"/>
      <c r="R61" s="201"/>
      <c r="S61" s="201"/>
      <c r="T61" s="201"/>
      <c r="U61" s="201"/>
      <c r="V61" s="201"/>
      <c r="W61" s="201"/>
      <c r="X61" s="201"/>
      <c r="Y61" s="201"/>
    </row>
    <row r="62" spans="1:26" x14ac:dyDescent="0.4">
      <c r="A62" s="379"/>
      <c r="B62" s="12" t="s">
        <v>7484</v>
      </c>
      <c r="C62" s="1"/>
      <c r="D62" s="95"/>
      <c r="E62" s="1"/>
      <c r="F62" s="1"/>
      <c r="G62" s="1"/>
      <c r="H62" s="1">
        <v>0</v>
      </c>
      <c r="I62" s="95"/>
      <c r="J62" s="95"/>
      <c r="K62" s="95">
        <v>0</v>
      </c>
      <c r="L62" s="95"/>
      <c r="M62" s="1">
        <f t="shared" si="0"/>
        <v>0</v>
      </c>
      <c r="N62" s="229"/>
      <c r="O62" s="201"/>
      <c r="P62" s="201"/>
      <c r="Q62" s="203"/>
      <c r="R62" s="201"/>
      <c r="S62" s="201"/>
      <c r="T62" s="201"/>
      <c r="U62" s="201"/>
      <c r="V62" s="201"/>
      <c r="W62" s="201"/>
      <c r="X62" s="201"/>
      <c r="Y62" s="201"/>
    </row>
    <row r="63" spans="1:26" x14ac:dyDescent="0.4">
      <c r="A63" s="379"/>
      <c r="B63" s="12" t="s">
        <v>7485</v>
      </c>
      <c r="C63" s="1"/>
      <c r="D63" s="95"/>
      <c r="E63" s="1"/>
      <c r="F63" s="1"/>
      <c r="G63" s="1"/>
      <c r="H63" s="1">
        <v>0</v>
      </c>
      <c r="I63" s="1"/>
      <c r="J63" s="1"/>
      <c r="K63" s="1">
        <v>0</v>
      </c>
      <c r="L63" s="1"/>
      <c r="M63" s="1">
        <f t="shared" si="0"/>
        <v>0</v>
      </c>
      <c r="N63" s="229"/>
      <c r="O63" s="201"/>
      <c r="P63" s="201"/>
      <c r="Q63" s="203"/>
      <c r="R63" s="201"/>
      <c r="S63" s="201"/>
      <c r="T63" s="201"/>
      <c r="U63" s="201"/>
      <c r="V63" s="201"/>
      <c r="W63" s="201"/>
      <c r="X63" s="201"/>
      <c r="Y63" s="201"/>
    </row>
    <row r="64" spans="1:26" x14ac:dyDescent="0.4">
      <c r="A64" s="379">
        <v>45477</v>
      </c>
      <c r="B64" s="12" t="s">
        <v>7483</v>
      </c>
      <c r="C64" s="1"/>
      <c r="D64" s="95"/>
      <c r="E64" s="1"/>
      <c r="F64" s="1"/>
      <c r="G64" s="1"/>
      <c r="H64" s="1">
        <v>0</v>
      </c>
      <c r="I64" s="1"/>
      <c r="J64" s="1"/>
      <c r="K64" s="1">
        <v>0</v>
      </c>
      <c r="L64" s="1"/>
      <c r="M64" s="1">
        <f t="shared" si="0"/>
        <v>0</v>
      </c>
      <c r="N64" s="229"/>
      <c r="O64" s="201"/>
      <c r="P64" s="201"/>
      <c r="Q64" s="203"/>
      <c r="R64" s="201"/>
      <c r="S64" s="201"/>
      <c r="T64" s="201"/>
      <c r="U64" s="201"/>
      <c r="V64" s="201"/>
      <c r="W64" s="201"/>
      <c r="X64" s="201"/>
      <c r="Y64" s="201"/>
    </row>
    <row r="65" spans="1:25" x14ac:dyDescent="0.4">
      <c r="A65" s="379"/>
      <c r="B65" s="12" t="s">
        <v>7484</v>
      </c>
      <c r="C65" s="1"/>
      <c r="D65" s="95"/>
      <c r="E65" s="1"/>
      <c r="F65" s="1"/>
      <c r="G65" s="1"/>
      <c r="H65" s="1">
        <v>0</v>
      </c>
      <c r="I65" s="95"/>
      <c r="J65" s="95"/>
      <c r="K65" s="95">
        <v>0</v>
      </c>
      <c r="L65" s="95"/>
      <c r="M65" s="1">
        <f t="shared" si="0"/>
        <v>0</v>
      </c>
      <c r="N65" s="229"/>
      <c r="O65" s="201"/>
      <c r="P65" s="201"/>
      <c r="Q65" s="203"/>
      <c r="R65" s="201"/>
      <c r="S65" s="201"/>
      <c r="T65" s="201"/>
      <c r="U65" s="201"/>
      <c r="V65" s="201"/>
      <c r="W65" s="201"/>
      <c r="X65" s="201"/>
      <c r="Y65" s="201"/>
    </row>
    <row r="66" spans="1:25" x14ac:dyDescent="0.4">
      <c r="A66" s="379"/>
      <c r="B66" s="12" t="s">
        <v>7485</v>
      </c>
      <c r="C66" s="1"/>
      <c r="D66" s="95"/>
      <c r="E66" s="1"/>
      <c r="F66" s="1"/>
      <c r="G66" s="1"/>
      <c r="H66" s="1">
        <v>1</v>
      </c>
      <c r="I66" s="1"/>
      <c r="J66" s="1"/>
      <c r="K66" s="1">
        <v>0</v>
      </c>
      <c r="L66" s="1"/>
      <c r="M66" s="1">
        <f t="shared" si="0"/>
        <v>1</v>
      </c>
      <c r="N66" s="229"/>
      <c r="O66" s="201"/>
      <c r="P66" s="201"/>
      <c r="Q66" s="203"/>
      <c r="R66" s="201"/>
      <c r="S66" s="201"/>
      <c r="T66" s="201"/>
      <c r="U66" s="201"/>
      <c r="V66" s="201"/>
      <c r="W66" s="201"/>
      <c r="X66" s="201"/>
      <c r="Y66" s="201"/>
    </row>
    <row r="67" spans="1:25" x14ac:dyDescent="0.4">
      <c r="A67" s="227"/>
      <c r="J67" s="228"/>
      <c r="K67" s="229"/>
      <c r="L67" s="229"/>
      <c r="M67" s="229"/>
      <c r="N67" s="229"/>
      <c r="O67" s="201"/>
      <c r="P67" s="201"/>
      <c r="Q67" s="201"/>
      <c r="R67" s="235"/>
      <c r="S67" s="201"/>
      <c r="T67" s="201"/>
      <c r="U67" s="201"/>
      <c r="V67" s="201"/>
      <c r="W67" s="201"/>
      <c r="X67" s="201"/>
      <c r="Y67" s="201"/>
    </row>
    <row r="68" spans="1:25" x14ac:dyDescent="0.4">
      <c r="A68" s="227"/>
      <c r="J68" s="228"/>
      <c r="K68" s="229"/>
      <c r="L68" s="229"/>
      <c r="M68" s="229"/>
      <c r="N68" s="229"/>
      <c r="O68" s="229"/>
      <c r="P68" s="229"/>
      <c r="Q68" s="229"/>
      <c r="R68" s="229"/>
      <c r="S68" s="229"/>
      <c r="T68" s="229"/>
    </row>
    <row r="69" spans="1:25" x14ac:dyDescent="0.4">
      <c r="A69" s="12" t="s">
        <v>7654</v>
      </c>
      <c r="B69" s="219">
        <v>45467.663888888892</v>
      </c>
      <c r="J69" s="228"/>
      <c r="K69" s="229"/>
      <c r="L69" s="229"/>
      <c r="M69" s="229"/>
      <c r="N69" s="229"/>
      <c r="O69" s="12" t="s">
        <v>8529</v>
      </c>
      <c r="P69" s="71">
        <f>COUNTIF($O$47:$Y$67,O69)</f>
        <v>1</v>
      </c>
      <c r="Q69" s="229"/>
      <c r="R69" s="229"/>
      <c r="S69" s="229"/>
      <c r="T69" s="229"/>
    </row>
    <row r="70" spans="1:25" x14ac:dyDescent="0.4">
      <c r="A70" s="12" t="s">
        <v>7655</v>
      </c>
      <c r="B70" s="220">
        <v>0.46180555555555558</v>
      </c>
      <c r="J70" s="228"/>
      <c r="K70" s="229"/>
      <c r="L70" s="229"/>
      <c r="M70" s="229"/>
      <c r="N70" s="229"/>
      <c r="O70" s="12" t="s">
        <v>8478</v>
      </c>
      <c r="P70" s="71">
        <f>COUNTIF($O$47:$Y$67,O70)</f>
        <v>1</v>
      </c>
      <c r="Q70" s="229"/>
      <c r="R70" s="229"/>
      <c r="S70" s="229"/>
      <c r="T70" s="229"/>
    </row>
    <row r="71" spans="1:25" x14ac:dyDescent="0.4">
      <c r="A71" s="12" t="s">
        <v>7656</v>
      </c>
      <c r="B71" s="219">
        <f>B69-B70</f>
        <v>45467.202083333337</v>
      </c>
      <c r="J71" s="228"/>
      <c r="K71" s="229"/>
      <c r="L71" s="229"/>
      <c r="M71" s="229"/>
      <c r="N71" s="229"/>
      <c r="O71" s="12" t="s">
        <v>8465</v>
      </c>
      <c r="P71" s="71">
        <f>COUNTIF($O$47:$Y$67,O71)</f>
        <v>4</v>
      </c>
      <c r="Q71" s="229"/>
      <c r="R71" s="229"/>
    </row>
    <row r="72" spans="1:25" x14ac:dyDescent="0.4">
      <c r="A72" s="227"/>
      <c r="J72" s="228"/>
      <c r="K72" s="229"/>
      <c r="L72" s="229"/>
      <c r="M72" s="229"/>
      <c r="N72" s="229"/>
      <c r="O72" s="229"/>
      <c r="P72" s="229"/>
      <c r="Q72" s="229"/>
      <c r="R72" s="229"/>
    </row>
    <row r="73" spans="1:25" x14ac:dyDescent="0.4">
      <c r="A73" s="227"/>
      <c r="J73" s="228"/>
      <c r="K73" s="229"/>
      <c r="L73" s="229"/>
      <c r="M73" s="229"/>
      <c r="N73" s="229"/>
      <c r="O73" s="229"/>
      <c r="P73" s="229"/>
      <c r="Q73" s="229"/>
      <c r="R73" s="229"/>
    </row>
    <row r="74" spans="1:25" x14ac:dyDescent="0.4">
      <c r="A74" s="227"/>
      <c r="J74" s="228"/>
      <c r="K74" s="229"/>
      <c r="L74" s="229"/>
      <c r="M74" s="229"/>
      <c r="N74" s="229"/>
      <c r="O74" s="229"/>
      <c r="P74" s="229"/>
      <c r="Q74" s="229"/>
      <c r="R74" s="229"/>
    </row>
    <row r="75" spans="1:25" x14ac:dyDescent="0.4">
      <c r="A75" s="227"/>
      <c r="J75" s="228"/>
      <c r="K75" s="229"/>
      <c r="L75" s="229"/>
      <c r="M75" s="229"/>
      <c r="N75" s="229"/>
      <c r="O75" s="229"/>
      <c r="P75" s="229"/>
      <c r="Q75" s="229"/>
      <c r="R75" s="229"/>
    </row>
    <row r="76" spans="1:25" x14ac:dyDescent="0.4">
      <c r="A76" s="227"/>
      <c r="J76" s="228"/>
      <c r="K76" s="229"/>
      <c r="L76" s="229"/>
      <c r="M76" s="229"/>
      <c r="O76" s="229"/>
      <c r="P76" s="229"/>
    </row>
    <row r="77" spans="1:25" x14ac:dyDescent="0.4">
      <c r="A77" s="227"/>
      <c r="J77" s="228"/>
      <c r="K77" s="229"/>
    </row>
    <row r="78" spans="1:25" x14ac:dyDescent="0.4">
      <c r="A78" s="227"/>
      <c r="J78" s="228"/>
      <c r="K78" s="229"/>
    </row>
    <row r="79" spans="1:25" x14ac:dyDescent="0.4">
      <c r="A79" s="227"/>
      <c r="J79" s="228"/>
      <c r="K79" s="229"/>
    </row>
    <row r="80" spans="1:25" x14ac:dyDescent="0.4">
      <c r="J80" s="229"/>
      <c r="K80" s="229"/>
    </row>
    <row r="81" spans="10:11" x14ac:dyDescent="0.4">
      <c r="J81" s="229"/>
      <c r="K81" s="229"/>
    </row>
    <row r="82" spans="10:11" x14ac:dyDescent="0.4">
      <c r="J82" s="229"/>
      <c r="K82" s="229"/>
    </row>
    <row r="83" spans="10:11" x14ac:dyDescent="0.4">
      <c r="J83" s="229"/>
      <c r="K83" s="229"/>
    </row>
    <row r="84" spans="10:11" x14ac:dyDescent="0.4">
      <c r="J84" s="229"/>
      <c r="K84" s="229"/>
    </row>
    <row r="85" spans="10:11" x14ac:dyDescent="0.4">
      <c r="J85" s="229"/>
      <c r="K85" s="229"/>
    </row>
    <row r="86" spans="10:11" x14ac:dyDescent="0.4">
      <c r="J86" s="229"/>
      <c r="K86" s="229"/>
    </row>
    <row r="87" spans="10:11" x14ac:dyDescent="0.4">
      <c r="J87" s="229"/>
      <c r="K87" s="229"/>
    </row>
    <row r="88" spans="10:11" x14ac:dyDescent="0.4">
      <c r="J88" s="229"/>
      <c r="K88" s="229"/>
    </row>
    <row r="89" spans="10:11" x14ac:dyDescent="0.4">
      <c r="J89" s="229"/>
      <c r="K89" s="229"/>
    </row>
    <row r="90" spans="10:11" x14ac:dyDescent="0.4">
      <c r="J90" s="229"/>
      <c r="K90" s="229"/>
    </row>
    <row r="91" spans="10:11" x14ac:dyDescent="0.4">
      <c r="J91" s="229"/>
      <c r="K91" s="229"/>
    </row>
    <row r="92" spans="10:11" x14ac:dyDescent="0.4">
      <c r="J92" s="229"/>
      <c r="K92" s="229"/>
    </row>
    <row r="93" spans="10:11" x14ac:dyDescent="0.4">
      <c r="J93" s="229"/>
      <c r="K93" s="229"/>
    </row>
    <row r="94" spans="10:11" x14ac:dyDescent="0.4">
      <c r="J94" s="229"/>
      <c r="K94" s="229"/>
    </row>
    <row r="95" spans="10:11" x14ac:dyDescent="0.4">
      <c r="J95" s="229"/>
      <c r="K95" s="229"/>
    </row>
    <row r="96" spans="10:11" x14ac:dyDescent="0.4">
      <c r="J96" s="229"/>
      <c r="K96" s="229"/>
    </row>
    <row r="97" spans="10:11" x14ac:dyDescent="0.4">
      <c r="J97" s="229"/>
      <c r="K97" s="229"/>
    </row>
    <row r="98" spans="10:11" x14ac:dyDescent="0.4">
      <c r="J98" s="229"/>
      <c r="K98" s="229"/>
    </row>
    <row r="99" spans="10:11" x14ac:dyDescent="0.4">
      <c r="J99" s="229"/>
      <c r="K99" s="229"/>
    </row>
    <row r="100" spans="10:11" x14ac:dyDescent="0.4">
      <c r="J100" s="229"/>
      <c r="K100" s="229"/>
    </row>
    <row r="101" spans="10:11" x14ac:dyDescent="0.4">
      <c r="J101" s="229"/>
      <c r="K101" s="229"/>
    </row>
    <row r="102" spans="10:11" x14ac:dyDescent="0.4">
      <c r="J102" s="229"/>
      <c r="K102" s="229"/>
    </row>
    <row r="103" spans="10:11" x14ac:dyDescent="0.4">
      <c r="J103" s="229"/>
      <c r="K103" s="229"/>
    </row>
    <row r="104" spans="10:11" x14ac:dyDescent="0.4">
      <c r="J104" s="229"/>
      <c r="K104" s="229"/>
    </row>
    <row r="105" spans="10:11" x14ac:dyDescent="0.4">
      <c r="J105" s="229"/>
      <c r="K105" s="229"/>
    </row>
    <row r="106" spans="10:11" x14ac:dyDescent="0.4">
      <c r="J106" s="229"/>
      <c r="K106" s="229"/>
    </row>
    <row r="107" spans="10:11" x14ac:dyDescent="0.4">
      <c r="J107" s="229"/>
      <c r="K107" s="229"/>
    </row>
    <row r="108" spans="10:11" x14ac:dyDescent="0.4">
      <c r="J108" s="229"/>
      <c r="K108" s="229"/>
    </row>
    <row r="109" spans="10:11" x14ac:dyDescent="0.4">
      <c r="J109" s="229"/>
      <c r="K109" s="229"/>
    </row>
    <row r="110" spans="10:11" x14ac:dyDescent="0.4">
      <c r="J110" s="229"/>
      <c r="K110" s="229"/>
    </row>
    <row r="111" spans="10:11" x14ac:dyDescent="0.4">
      <c r="J111" s="229"/>
      <c r="K111" s="229"/>
    </row>
    <row r="112" spans="10:11" x14ac:dyDescent="0.4">
      <c r="J112" s="229"/>
      <c r="K112" s="229"/>
    </row>
    <row r="113" spans="10:11" x14ac:dyDescent="0.4">
      <c r="J113" s="229"/>
      <c r="K113" s="229"/>
    </row>
    <row r="114" spans="10:11" x14ac:dyDescent="0.4">
      <c r="J114" s="229"/>
      <c r="K114" s="229"/>
    </row>
    <row r="115" spans="10:11" x14ac:dyDescent="0.4">
      <c r="J115" s="229"/>
      <c r="K115" s="229"/>
    </row>
    <row r="116" spans="10:11" x14ac:dyDescent="0.4">
      <c r="J116" s="229"/>
      <c r="K116" s="229"/>
    </row>
    <row r="117" spans="10:11" x14ac:dyDescent="0.4">
      <c r="J117" s="229"/>
      <c r="K117" s="229"/>
    </row>
    <row r="118" spans="10:11" x14ac:dyDescent="0.4">
      <c r="J118" s="229"/>
      <c r="K118" s="229"/>
    </row>
    <row r="119" spans="10:11" x14ac:dyDescent="0.4">
      <c r="J119" s="229"/>
      <c r="K119" s="229"/>
    </row>
    <row r="120" spans="10:11" x14ac:dyDescent="0.4">
      <c r="J120" s="229"/>
      <c r="K120" s="229"/>
    </row>
    <row r="121" spans="10:11" x14ac:dyDescent="0.4">
      <c r="J121" s="229"/>
      <c r="K121" s="229"/>
    </row>
    <row r="122" spans="10:11" x14ac:dyDescent="0.4">
      <c r="J122" s="229"/>
      <c r="K122" s="229"/>
    </row>
    <row r="123" spans="10:11" x14ac:dyDescent="0.4">
      <c r="J123" s="229"/>
      <c r="K123" s="229"/>
    </row>
    <row r="124" spans="10:11" x14ac:dyDescent="0.4">
      <c r="J124" s="229"/>
      <c r="K124" s="229"/>
    </row>
    <row r="125" spans="10:11" x14ac:dyDescent="0.4">
      <c r="J125" s="229"/>
      <c r="K125" s="229"/>
    </row>
    <row r="126" spans="10:11" x14ac:dyDescent="0.4">
      <c r="J126" s="229"/>
      <c r="K126" s="229"/>
    </row>
    <row r="127" spans="10:11" x14ac:dyDescent="0.4">
      <c r="J127" s="229"/>
      <c r="K127" s="229"/>
    </row>
    <row r="128" spans="10:11" x14ac:dyDescent="0.4">
      <c r="J128" s="229"/>
      <c r="K128" s="229"/>
    </row>
    <row r="129" spans="10:11" x14ac:dyDescent="0.4">
      <c r="J129" s="229"/>
      <c r="K129" s="229"/>
    </row>
    <row r="130" spans="10:11" x14ac:dyDescent="0.4">
      <c r="J130" s="229"/>
      <c r="K130" s="229"/>
    </row>
    <row r="131" spans="10:11" x14ac:dyDescent="0.4">
      <c r="J131" s="229"/>
      <c r="K131" s="229"/>
    </row>
    <row r="132" spans="10:11" x14ac:dyDescent="0.4">
      <c r="J132" s="229"/>
      <c r="K132" s="229"/>
    </row>
    <row r="133" spans="10:11" x14ac:dyDescent="0.4">
      <c r="J133" s="229"/>
      <c r="K133" s="229"/>
    </row>
    <row r="134" spans="10:11" x14ac:dyDescent="0.4">
      <c r="J134" s="229"/>
      <c r="K134" s="229"/>
    </row>
    <row r="135" spans="10:11" x14ac:dyDescent="0.4">
      <c r="J135" s="229"/>
      <c r="K135" s="229"/>
    </row>
  </sheetData>
  <mergeCells count="66">
    <mergeCell ref="A64:A66"/>
    <mergeCell ref="R46:S46"/>
    <mergeCell ref="T46:U46"/>
    <mergeCell ref="V46:W46"/>
    <mergeCell ref="X46:Y46"/>
    <mergeCell ref="A49:A51"/>
    <mergeCell ref="A52:A54"/>
    <mergeCell ref="P46:Q46"/>
    <mergeCell ref="A55:A57"/>
    <mergeCell ref="A58:A60"/>
    <mergeCell ref="A61:A63"/>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AC1E0-E6F0-4E07-A699-63B94F505F21}">
  <dimension ref="A1:Z78"/>
  <sheetViews>
    <sheetView zoomScale="90" zoomScaleNormal="90" workbookViewId="0">
      <selection activeCell="C6" sqref="C6:H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2" width="12.453125" customWidth="1"/>
    <col min="13" max="15" width="18.453125" bestFit="1" customWidth="1"/>
    <col min="16" max="16" width="19.90625" bestFit="1" customWidth="1"/>
    <col min="17" max="17" width="18.453125" customWidth="1"/>
    <col min="18" max="18" width="25.81640625" bestFit="1" customWidth="1"/>
    <col min="19" max="19" width="16.90625" customWidth="1"/>
    <col min="20" max="20" width="12.4531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8455</v>
      </c>
      <c r="C1" s="375"/>
      <c r="D1" s="375"/>
      <c r="E1" s="375"/>
      <c r="F1" s="375"/>
      <c r="G1" s="375"/>
      <c r="H1" s="375"/>
      <c r="I1" s="7"/>
    </row>
    <row r="2" spans="1:9" x14ac:dyDescent="0.4">
      <c r="A2" s="11" t="s">
        <v>7582</v>
      </c>
      <c r="B2" s="375" t="s">
        <v>8474</v>
      </c>
      <c r="C2" s="375"/>
      <c r="D2" s="375"/>
      <c r="E2" s="375"/>
      <c r="F2" s="375"/>
      <c r="G2" s="375"/>
      <c r="H2" s="375"/>
      <c r="I2" s="7"/>
    </row>
    <row r="3" spans="1:9" x14ac:dyDescent="0.4">
      <c r="A3" s="11" t="s">
        <v>7583</v>
      </c>
      <c r="B3" s="375" t="s">
        <v>8475</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MIN(C35:L35)</f>
        <v>45464.662499999999</v>
      </c>
      <c r="C5" s="374"/>
      <c r="D5" s="403" t="s">
        <v>7587</v>
      </c>
      <c r="E5" s="404"/>
      <c r="F5" s="384">
        <f>MAX(C36:L36)</f>
        <v>45477.584722222222</v>
      </c>
      <c r="G5" s="402"/>
      <c r="H5" s="374"/>
      <c r="I5" s="7"/>
    </row>
    <row r="6" spans="1:9" ht="68" customHeight="1" x14ac:dyDescent="0.4">
      <c r="A6" s="394" t="s">
        <v>7816</v>
      </c>
      <c r="B6" s="11" t="s">
        <v>7589</v>
      </c>
      <c r="C6" s="397" t="s">
        <v>8519</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8516</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6" x14ac:dyDescent="0.4">
      <c r="A33" s="88"/>
      <c r="B33" s="12"/>
      <c r="C33" s="1" t="s">
        <v>8102</v>
      </c>
      <c r="D33" s="1" t="s">
        <v>8102</v>
      </c>
      <c r="E33" s="1" t="s">
        <v>8102</v>
      </c>
      <c r="F33" s="1" t="s">
        <v>8104</v>
      </c>
      <c r="G33" s="1" t="s">
        <v>8104</v>
      </c>
      <c r="H33" s="1" t="s">
        <v>8103</v>
      </c>
      <c r="I33" s="1" t="s">
        <v>8105</v>
      </c>
      <c r="J33" s="1" t="s">
        <v>8106</v>
      </c>
      <c r="K33" s="1" t="s">
        <v>8106</v>
      </c>
      <c r="L33" s="1" t="s">
        <v>8106</v>
      </c>
      <c r="M33" s="1" t="s">
        <v>7614</v>
      </c>
      <c r="N33" s="7"/>
    </row>
    <row r="34" spans="1:26" x14ac:dyDescent="0.4">
      <c r="A34" s="83"/>
      <c r="B34" s="12" t="s">
        <v>7977</v>
      </c>
      <c r="C34" s="239" t="s">
        <v>8107</v>
      </c>
      <c r="D34" s="239" t="s">
        <v>8107</v>
      </c>
      <c r="E34" s="239" t="s">
        <v>8107</v>
      </c>
      <c r="F34" s="239" t="s">
        <v>8110</v>
      </c>
      <c r="G34" s="239" t="s">
        <v>8110</v>
      </c>
      <c r="H34" s="239" t="s">
        <v>8111</v>
      </c>
      <c r="I34" s="239" t="s">
        <v>8113</v>
      </c>
      <c r="J34" s="239" t="s">
        <v>8109</v>
      </c>
      <c r="K34" s="239" t="s">
        <v>8109</v>
      </c>
      <c r="L34" s="239" t="s">
        <v>8109</v>
      </c>
      <c r="M34" s="1"/>
      <c r="N34" s="7"/>
    </row>
    <row r="35" spans="1:26" x14ac:dyDescent="0.4">
      <c r="A35" s="177"/>
      <c r="B35" s="12" t="s">
        <v>7615</v>
      </c>
      <c r="C35" s="191">
        <v>45464.662499999999</v>
      </c>
      <c r="D35" s="191">
        <v>45469.585416666669</v>
      </c>
      <c r="E35" s="191">
        <v>45474.665277777778</v>
      </c>
      <c r="F35" s="191">
        <v>45468.84652777778</v>
      </c>
      <c r="G35" s="191">
        <v>45474.693749999999</v>
      </c>
      <c r="H35" s="191"/>
      <c r="I35" s="191"/>
      <c r="J35" s="191">
        <v>45468.838194444441</v>
      </c>
      <c r="K35" s="191">
        <v>45471.640972222223</v>
      </c>
      <c r="L35" s="191">
        <v>45474.679166666669</v>
      </c>
      <c r="M35" s="1"/>
      <c r="N35" s="7"/>
    </row>
    <row r="36" spans="1:26" x14ac:dyDescent="0.4">
      <c r="A36" s="177"/>
      <c r="B36" s="12" t="s">
        <v>7482</v>
      </c>
      <c r="C36" s="191">
        <v>45469.409722222219</v>
      </c>
      <c r="D36" s="191">
        <v>45474.474305555559</v>
      </c>
      <c r="E36" s="191">
        <v>45477.583333333336</v>
      </c>
      <c r="F36" s="191">
        <v>45472.72152777778</v>
      </c>
      <c r="G36" s="191">
        <v>45477.584722222222</v>
      </c>
      <c r="H36" s="191"/>
      <c r="I36" s="191"/>
      <c r="J36" s="191">
        <v>45471.451388888891</v>
      </c>
      <c r="K36" s="191">
        <v>45472.152777777781</v>
      </c>
      <c r="L36" s="191">
        <v>45477.583333333336</v>
      </c>
      <c r="M36" s="1"/>
      <c r="N36" s="7"/>
    </row>
    <row r="37" spans="1:26" x14ac:dyDescent="0.4">
      <c r="A37" s="177"/>
      <c r="B37" s="12" t="s">
        <v>7458</v>
      </c>
      <c r="C37" s="221">
        <v>229</v>
      </c>
      <c r="D37" s="221">
        <v>241</v>
      </c>
      <c r="E37" s="221">
        <v>238</v>
      </c>
      <c r="F37" s="164">
        <v>200</v>
      </c>
      <c r="G37" s="164">
        <v>643</v>
      </c>
      <c r="H37" s="164"/>
      <c r="I37" s="164"/>
      <c r="J37" s="164">
        <v>127</v>
      </c>
      <c r="K37" s="164">
        <v>27</v>
      </c>
      <c r="L37" s="164">
        <v>145</v>
      </c>
      <c r="M37" s="1">
        <f t="shared" ref="M37:M68" si="0">SUM(C37:L37)</f>
        <v>1850</v>
      </c>
      <c r="N37" s="7"/>
    </row>
    <row r="38" spans="1:26" x14ac:dyDescent="0.4">
      <c r="A38" s="1" t="s">
        <v>7164</v>
      </c>
      <c r="B38" s="12" t="s">
        <v>7617</v>
      </c>
      <c r="C38" s="1">
        <f t="shared" ref="C38:L38" si="1">INT((C36-C35)*24)</f>
        <v>113</v>
      </c>
      <c r="D38" s="1">
        <f t="shared" si="1"/>
        <v>117</v>
      </c>
      <c r="E38" s="1">
        <f t="shared" si="1"/>
        <v>70</v>
      </c>
      <c r="F38" s="1">
        <f t="shared" si="1"/>
        <v>93</v>
      </c>
      <c r="G38" s="1">
        <f t="shared" si="1"/>
        <v>69</v>
      </c>
      <c r="H38" s="1">
        <f t="shared" si="1"/>
        <v>0</v>
      </c>
      <c r="I38" s="1">
        <f t="shared" si="1"/>
        <v>0</v>
      </c>
      <c r="J38" s="1">
        <f t="shared" si="1"/>
        <v>62</v>
      </c>
      <c r="K38" s="1">
        <f t="shared" si="1"/>
        <v>12</v>
      </c>
      <c r="L38" s="1">
        <f t="shared" si="1"/>
        <v>69</v>
      </c>
      <c r="M38" s="1">
        <f t="shared" si="0"/>
        <v>605</v>
      </c>
      <c r="N38" s="7"/>
      <c r="O38" s="12" t="s">
        <v>8020</v>
      </c>
      <c r="P38" s="1">
        <f>M38</f>
        <v>605</v>
      </c>
    </row>
    <row r="39" spans="1:26" x14ac:dyDescent="0.4">
      <c r="A39" s="379">
        <v>45467</v>
      </c>
      <c r="B39" s="12" t="s">
        <v>7483</v>
      </c>
      <c r="C39" s="1">
        <v>0</v>
      </c>
      <c r="D39" s="1"/>
      <c r="E39" s="1"/>
      <c r="F39" s="1"/>
      <c r="G39" s="1"/>
      <c r="H39" s="1"/>
      <c r="I39" s="1"/>
      <c r="J39" s="1"/>
      <c r="K39" s="1"/>
      <c r="L39" s="1"/>
      <c r="M39" s="1">
        <f t="shared" si="0"/>
        <v>0</v>
      </c>
      <c r="N39" s="7"/>
      <c r="O39" s="12" t="s">
        <v>7483</v>
      </c>
      <c r="P39" s="1">
        <f>SUMIF(B:B,O39,M:M)</f>
        <v>0</v>
      </c>
    </row>
    <row r="40" spans="1:26" x14ac:dyDescent="0.4">
      <c r="A40" s="379"/>
      <c r="B40" s="12" t="s">
        <v>7484</v>
      </c>
      <c r="C40" s="1">
        <v>0</v>
      </c>
      <c r="D40" s="1"/>
      <c r="E40" s="1"/>
      <c r="F40" s="1"/>
      <c r="G40" s="1"/>
      <c r="H40" s="1"/>
      <c r="I40" s="1"/>
      <c r="J40" s="1"/>
      <c r="K40" s="1"/>
      <c r="L40" s="1"/>
      <c r="M40" s="1">
        <f t="shared" si="0"/>
        <v>0</v>
      </c>
      <c r="N40" s="7"/>
      <c r="O40" s="12" t="s">
        <v>7484</v>
      </c>
      <c r="P40" s="1">
        <f>SUMIF(B:B,O40,M:M)</f>
        <v>3</v>
      </c>
    </row>
    <row r="41" spans="1:26" x14ac:dyDescent="0.4">
      <c r="A41" s="379"/>
      <c r="B41" s="12" t="s">
        <v>7485</v>
      </c>
      <c r="C41" s="1">
        <v>4</v>
      </c>
      <c r="D41" s="1"/>
      <c r="E41" s="1"/>
      <c r="F41" s="1"/>
      <c r="G41" s="1"/>
      <c r="H41" s="1"/>
      <c r="I41" s="1"/>
      <c r="J41" s="1"/>
      <c r="K41" s="1"/>
      <c r="L41" s="1"/>
      <c r="M41" s="1">
        <f t="shared" si="0"/>
        <v>4</v>
      </c>
      <c r="N41" s="7"/>
      <c r="O41" s="12" t="s">
        <v>7485</v>
      </c>
      <c r="P41" s="1">
        <f>SUMIF(B:B,O41,M:M)</f>
        <v>10</v>
      </c>
    </row>
    <row r="42" spans="1:26" x14ac:dyDescent="0.4">
      <c r="A42" s="379">
        <v>45468</v>
      </c>
      <c r="B42" s="12" t="s">
        <v>7483</v>
      </c>
      <c r="C42" s="1">
        <v>0</v>
      </c>
      <c r="D42" s="1"/>
      <c r="E42" s="1"/>
      <c r="F42" s="1"/>
      <c r="G42" s="1"/>
      <c r="H42" s="1"/>
      <c r="I42" s="1"/>
      <c r="J42" s="1"/>
      <c r="K42" s="1"/>
      <c r="L42" s="1"/>
      <c r="M42" s="1">
        <f t="shared" si="0"/>
        <v>0</v>
      </c>
      <c r="N42" s="7"/>
    </row>
    <row r="43" spans="1:26" x14ac:dyDescent="0.4">
      <c r="A43" s="379"/>
      <c r="B43" s="12" t="s">
        <v>7484</v>
      </c>
      <c r="C43" s="1">
        <v>0</v>
      </c>
      <c r="D43" s="1"/>
      <c r="E43" s="1"/>
      <c r="F43" s="1"/>
      <c r="G43" s="1"/>
      <c r="H43" s="1"/>
      <c r="I43" s="1"/>
      <c r="J43" s="1"/>
      <c r="K43" s="1"/>
      <c r="L43" s="1"/>
      <c r="M43" s="1">
        <f t="shared" si="0"/>
        <v>0</v>
      </c>
      <c r="N43" s="7"/>
    </row>
    <row r="44" spans="1:26" x14ac:dyDescent="0.4">
      <c r="A44" s="379"/>
      <c r="B44" s="12" t="s">
        <v>7485</v>
      </c>
      <c r="C44" s="1">
        <v>0</v>
      </c>
      <c r="D44" s="1"/>
      <c r="E44" s="1"/>
      <c r="F44" s="1"/>
      <c r="G44" s="1"/>
      <c r="H44" s="1"/>
      <c r="I44" s="1"/>
      <c r="J44" s="1"/>
      <c r="K44" s="1"/>
      <c r="L44" s="1"/>
      <c r="M44" s="1">
        <f t="shared" si="0"/>
        <v>0</v>
      </c>
      <c r="N44" s="7"/>
    </row>
    <row r="45" spans="1:26" x14ac:dyDescent="0.4">
      <c r="A45" s="379">
        <v>45469</v>
      </c>
      <c r="B45" s="12" t="s">
        <v>7483</v>
      </c>
      <c r="C45" s="1">
        <v>0</v>
      </c>
      <c r="D45" s="1"/>
      <c r="E45" s="1"/>
      <c r="F45" s="95">
        <v>0</v>
      </c>
      <c r="G45" s="95"/>
      <c r="H45" s="1"/>
      <c r="I45" s="1"/>
      <c r="J45" s="1">
        <v>0</v>
      </c>
      <c r="K45" s="1"/>
      <c r="L45" s="1"/>
      <c r="M45" s="1">
        <f t="shared" si="0"/>
        <v>0</v>
      </c>
      <c r="N45" s="7"/>
      <c r="O45" s="1" t="s">
        <v>7189</v>
      </c>
      <c r="P45" s="372" t="s">
        <v>8102</v>
      </c>
      <c r="Q45" s="374"/>
      <c r="R45" s="399" t="s">
        <v>8104</v>
      </c>
      <c r="S45" s="400"/>
      <c r="T45" s="399" t="s">
        <v>8103</v>
      </c>
      <c r="U45" s="400"/>
      <c r="V45" s="399" t="s">
        <v>8105</v>
      </c>
      <c r="W45" s="400"/>
      <c r="X45" s="399" t="s">
        <v>8106</v>
      </c>
      <c r="Y45" s="400"/>
    </row>
    <row r="46" spans="1:26" x14ac:dyDescent="0.4">
      <c r="A46" s="379"/>
      <c r="B46" s="12" t="s">
        <v>7484</v>
      </c>
      <c r="C46" s="1">
        <v>0</v>
      </c>
      <c r="D46" s="1"/>
      <c r="E46" s="1"/>
      <c r="F46" s="95">
        <v>0</v>
      </c>
      <c r="G46" s="95"/>
      <c r="H46" s="95"/>
      <c r="I46" s="95"/>
      <c r="J46" s="95">
        <v>0</v>
      </c>
      <c r="K46" s="95"/>
      <c r="L46" s="95"/>
      <c r="M46" s="1">
        <f t="shared" si="0"/>
        <v>0</v>
      </c>
      <c r="N46" s="7"/>
      <c r="O46" s="95">
        <v>1</v>
      </c>
      <c r="P46" s="251" t="s">
        <v>8460</v>
      </c>
      <c r="Q46" s="234" t="s">
        <v>8473</v>
      </c>
      <c r="R46" s="251" t="s">
        <v>8484</v>
      </c>
      <c r="S46" s="234" t="s">
        <v>8485</v>
      </c>
      <c r="T46" s="201"/>
      <c r="U46" s="201"/>
      <c r="V46" s="203"/>
      <c r="W46" s="222"/>
      <c r="X46" s="251" t="s">
        <v>8523</v>
      </c>
      <c r="Y46" s="234" t="s">
        <v>8532</v>
      </c>
      <c r="Z46" s="68"/>
    </row>
    <row r="47" spans="1:26" x14ac:dyDescent="0.4">
      <c r="A47" s="379"/>
      <c r="B47" s="12" t="s">
        <v>7485</v>
      </c>
      <c r="C47" s="1">
        <v>1</v>
      </c>
      <c r="D47" s="1"/>
      <c r="E47" s="1"/>
      <c r="F47" s="95">
        <v>1</v>
      </c>
      <c r="G47" s="95"/>
      <c r="H47" s="1"/>
      <c r="I47" s="1"/>
      <c r="J47" s="1">
        <v>0</v>
      </c>
      <c r="K47" s="1"/>
      <c r="L47" s="1"/>
      <c r="M47" s="1">
        <f t="shared" si="0"/>
        <v>2</v>
      </c>
      <c r="N47" s="7"/>
      <c r="O47" s="1">
        <v>2</v>
      </c>
      <c r="P47" s="234" t="s">
        <v>8461</v>
      </c>
      <c r="Q47" s="234" t="s">
        <v>8477</v>
      </c>
      <c r="R47" s="234" t="s">
        <v>8508</v>
      </c>
      <c r="S47" s="235" t="s">
        <v>8514</v>
      </c>
      <c r="T47" s="203"/>
      <c r="U47" s="201"/>
      <c r="V47" s="203"/>
      <c r="W47" s="203"/>
      <c r="X47" s="234" t="s">
        <v>8526</v>
      </c>
      <c r="Y47" s="234" t="s">
        <v>8533</v>
      </c>
      <c r="Z47" s="68"/>
    </row>
    <row r="48" spans="1:26" x14ac:dyDescent="0.4">
      <c r="A48" s="379">
        <v>45470</v>
      </c>
      <c r="B48" s="12" t="s">
        <v>7483</v>
      </c>
      <c r="C48" s="1"/>
      <c r="D48" s="1">
        <v>0</v>
      </c>
      <c r="E48" s="1"/>
      <c r="F48" s="95">
        <v>0</v>
      </c>
      <c r="G48" s="95"/>
      <c r="H48" s="1"/>
      <c r="I48" s="1"/>
      <c r="J48" s="1">
        <v>0</v>
      </c>
      <c r="K48" s="1"/>
      <c r="L48" s="1"/>
      <c r="M48" s="1">
        <f t="shared" si="0"/>
        <v>0</v>
      </c>
      <c r="N48" s="7"/>
      <c r="O48" s="95">
        <v>3</v>
      </c>
      <c r="P48" s="234" t="s">
        <v>8462</v>
      </c>
      <c r="Q48" s="234" t="s">
        <v>8477</v>
      </c>
      <c r="R48" s="234" t="s">
        <v>8509</v>
      </c>
      <c r="S48" s="235" t="s">
        <v>8511</v>
      </c>
      <c r="T48" s="203"/>
      <c r="U48" s="201"/>
      <c r="V48" s="222"/>
      <c r="W48" s="222"/>
      <c r="X48" s="222"/>
      <c r="Y48" s="222"/>
      <c r="Z48" s="68"/>
    </row>
    <row r="49" spans="1:26" x14ac:dyDescent="0.4">
      <c r="A49" s="379"/>
      <c r="B49" s="12" t="s">
        <v>7484</v>
      </c>
      <c r="C49" s="1"/>
      <c r="D49" s="1">
        <v>0</v>
      </c>
      <c r="E49" s="1"/>
      <c r="F49" s="95">
        <v>0</v>
      </c>
      <c r="G49" s="95"/>
      <c r="H49" s="95"/>
      <c r="I49" s="95"/>
      <c r="J49" s="1">
        <v>0</v>
      </c>
      <c r="K49" s="1"/>
      <c r="L49" s="1"/>
      <c r="M49" s="1">
        <f t="shared" si="0"/>
        <v>0</v>
      </c>
      <c r="N49" s="7"/>
      <c r="O49" s="1">
        <v>4</v>
      </c>
      <c r="P49" s="234" t="s">
        <v>8463</v>
      </c>
      <c r="Q49" s="234" t="s">
        <v>8477</v>
      </c>
      <c r="R49" s="234" t="s">
        <v>8524</v>
      </c>
      <c r="S49" s="235" t="s">
        <v>8535</v>
      </c>
      <c r="T49" s="203"/>
      <c r="U49" s="203"/>
      <c r="V49" s="201"/>
      <c r="W49" s="201"/>
      <c r="X49" s="201"/>
      <c r="Y49" s="201"/>
      <c r="Z49" s="68"/>
    </row>
    <row r="50" spans="1:26" x14ac:dyDescent="0.4">
      <c r="A50" s="379"/>
      <c r="B50" s="12" t="s">
        <v>7485</v>
      </c>
      <c r="C50" s="1"/>
      <c r="D50" s="1">
        <v>0</v>
      </c>
      <c r="E50" s="1"/>
      <c r="F50" s="95">
        <v>0</v>
      </c>
      <c r="G50" s="95"/>
      <c r="H50" s="1"/>
      <c r="I50" s="1"/>
      <c r="J50" s="1">
        <v>0</v>
      </c>
      <c r="K50" s="1"/>
      <c r="L50" s="1"/>
      <c r="M50" s="1">
        <f t="shared" si="0"/>
        <v>0</v>
      </c>
      <c r="N50" s="7"/>
      <c r="O50" s="95">
        <v>5</v>
      </c>
      <c r="P50" s="251" t="s">
        <v>8483</v>
      </c>
      <c r="Q50" s="234" t="s">
        <v>8473</v>
      </c>
      <c r="R50" s="234" t="s">
        <v>8525</v>
      </c>
      <c r="S50" s="235" t="s">
        <v>8527</v>
      </c>
      <c r="T50" s="203"/>
      <c r="U50" s="201"/>
      <c r="V50" s="201"/>
      <c r="W50" s="201"/>
      <c r="X50" s="201"/>
      <c r="Y50" s="201"/>
      <c r="Z50" s="68"/>
    </row>
    <row r="51" spans="1:26" x14ac:dyDescent="0.4">
      <c r="A51" s="379">
        <v>45471</v>
      </c>
      <c r="B51" s="12" t="s">
        <v>7483</v>
      </c>
      <c r="C51" s="1"/>
      <c r="D51" s="1">
        <v>0</v>
      </c>
      <c r="E51" s="1"/>
      <c r="F51" s="95">
        <v>0</v>
      </c>
      <c r="G51" s="95"/>
      <c r="H51" s="1"/>
      <c r="I51" s="1"/>
      <c r="J51" s="1">
        <v>0</v>
      </c>
      <c r="K51" s="1"/>
      <c r="L51" s="1"/>
      <c r="M51" s="1">
        <f t="shared" si="0"/>
        <v>0</v>
      </c>
      <c r="N51" s="7"/>
      <c r="O51" s="1">
        <v>6</v>
      </c>
      <c r="P51" s="234" t="s">
        <v>8512</v>
      </c>
      <c r="Q51" s="234" t="s">
        <v>8514</v>
      </c>
      <c r="R51" s="201"/>
      <c r="S51" s="203"/>
      <c r="T51" s="203"/>
      <c r="U51" s="201"/>
      <c r="V51" s="201"/>
      <c r="W51" s="201"/>
      <c r="X51" s="201"/>
      <c r="Y51" s="201"/>
      <c r="Z51" s="68"/>
    </row>
    <row r="52" spans="1:26" x14ac:dyDescent="0.4">
      <c r="A52" s="379"/>
      <c r="B52" s="12" t="s">
        <v>7484</v>
      </c>
      <c r="C52" s="1"/>
      <c r="D52" s="1">
        <v>0</v>
      </c>
      <c r="E52" s="1"/>
      <c r="F52" s="95">
        <v>1</v>
      </c>
      <c r="G52" s="95"/>
      <c r="H52" s="1"/>
      <c r="I52" s="95"/>
      <c r="J52" s="95">
        <v>0</v>
      </c>
      <c r="K52" s="95"/>
      <c r="L52" s="95"/>
      <c r="M52" s="1">
        <f t="shared" si="0"/>
        <v>1</v>
      </c>
      <c r="N52" s="7"/>
      <c r="O52" s="95">
        <v>7</v>
      </c>
      <c r="P52" s="203"/>
      <c r="Q52" s="201"/>
      <c r="R52" s="201"/>
      <c r="S52" s="203"/>
      <c r="T52" s="203"/>
      <c r="U52" s="201"/>
      <c r="V52" s="201"/>
      <c r="W52" s="201"/>
      <c r="X52" s="201"/>
      <c r="Y52" s="201"/>
      <c r="Z52" s="68"/>
    </row>
    <row r="53" spans="1:26" x14ac:dyDescent="0.4">
      <c r="A53" s="379"/>
      <c r="B53" s="12" t="s">
        <v>7485</v>
      </c>
      <c r="C53" s="1"/>
      <c r="D53" s="1">
        <v>0</v>
      </c>
      <c r="E53" s="1"/>
      <c r="F53" s="95">
        <v>1</v>
      </c>
      <c r="G53" s="95"/>
      <c r="H53" s="1"/>
      <c r="I53" s="1"/>
      <c r="J53" s="1">
        <v>0</v>
      </c>
      <c r="K53" s="1"/>
      <c r="L53" s="1"/>
      <c r="M53" s="1">
        <f t="shared" si="0"/>
        <v>1</v>
      </c>
      <c r="N53" s="7"/>
      <c r="O53" s="1">
        <v>8</v>
      </c>
      <c r="P53" s="201"/>
      <c r="Q53" s="201"/>
      <c r="R53" s="201"/>
      <c r="S53" s="203"/>
      <c r="T53" s="203"/>
      <c r="U53" s="201"/>
      <c r="V53" s="201"/>
      <c r="W53" s="201"/>
      <c r="X53" s="201"/>
      <c r="Y53" s="201"/>
      <c r="Z53" s="68"/>
    </row>
    <row r="54" spans="1:26" x14ac:dyDescent="0.4">
      <c r="A54" s="379">
        <v>45474</v>
      </c>
      <c r="B54" s="12" t="s">
        <v>7483</v>
      </c>
      <c r="C54" s="1"/>
      <c r="D54" s="1">
        <v>0</v>
      </c>
      <c r="E54" s="1"/>
      <c r="F54" s="95">
        <v>0</v>
      </c>
      <c r="G54" s="95"/>
      <c r="H54" s="1"/>
      <c r="I54" s="1"/>
      <c r="J54" s="1"/>
      <c r="K54" s="1">
        <v>0</v>
      </c>
      <c r="L54" s="1"/>
      <c r="M54" s="1">
        <f t="shared" si="0"/>
        <v>0</v>
      </c>
      <c r="O54" s="95">
        <v>9</v>
      </c>
      <c r="P54" s="201"/>
      <c r="Q54" s="201"/>
      <c r="R54" s="201"/>
      <c r="S54" s="201"/>
      <c r="T54" s="203"/>
      <c r="U54" s="201"/>
      <c r="V54" s="201"/>
      <c r="W54" s="201"/>
      <c r="X54" s="201"/>
      <c r="Y54" s="201"/>
    </row>
    <row r="55" spans="1:26" x14ac:dyDescent="0.4">
      <c r="A55" s="379"/>
      <c r="B55" s="12" t="s">
        <v>7484</v>
      </c>
      <c r="C55" s="1"/>
      <c r="D55" s="1">
        <v>0</v>
      </c>
      <c r="E55" s="1"/>
      <c r="F55" s="95">
        <v>0</v>
      </c>
      <c r="G55" s="95"/>
      <c r="H55" s="1"/>
      <c r="I55" s="95"/>
      <c r="J55" s="95"/>
      <c r="K55" s="95">
        <v>0</v>
      </c>
      <c r="L55" s="95"/>
      <c r="M55" s="1">
        <f t="shared" si="0"/>
        <v>0</v>
      </c>
      <c r="O55" s="1">
        <v>10</v>
      </c>
      <c r="P55" s="201"/>
      <c r="Q55" s="201"/>
      <c r="R55" s="201"/>
      <c r="S55" s="201"/>
      <c r="T55" s="203"/>
      <c r="U55" s="201"/>
      <c r="V55" s="201"/>
      <c r="W55" s="201"/>
      <c r="X55" s="201"/>
      <c r="Y55" s="201"/>
    </row>
    <row r="56" spans="1:26" x14ac:dyDescent="0.4">
      <c r="A56" s="379"/>
      <c r="B56" s="12" t="s">
        <v>7485</v>
      </c>
      <c r="C56" s="1"/>
      <c r="D56" s="1">
        <v>1</v>
      </c>
      <c r="E56" s="1"/>
      <c r="F56" s="95">
        <v>0</v>
      </c>
      <c r="G56" s="95"/>
      <c r="H56" s="1"/>
      <c r="I56" s="1"/>
      <c r="J56" s="1"/>
      <c r="K56" s="1">
        <v>0</v>
      </c>
      <c r="L56" s="1"/>
      <c r="M56" s="1">
        <f t="shared" si="0"/>
        <v>1</v>
      </c>
      <c r="O56" s="1">
        <v>11</v>
      </c>
      <c r="P56" s="201"/>
      <c r="Q56" s="201"/>
      <c r="R56" s="201"/>
      <c r="S56" s="201"/>
      <c r="T56" s="203"/>
      <c r="U56" s="201"/>
      <c r="V56" s="201"/>
      <c r="W56" s="201"/>
      <c r="X56" s="201"/>
      <c r="Y56" s="201"/>
    </row>
    <row r="57" spans="1:26" x14ac:dyDescent="0.4">
      <c r="A57" s="379">
        <v>45475</v>
      </c>
      <c r="B57" s="12" t="s">
        <v>7483</v>
      </c>
      <c r="C57" s="1"/>
      <c r="D57" s="1"/>
      <c r="E57" s="1">
        <v>0</v>
      </c>
      <c r="F57" s="95"/>
      <c r="G57" s="95">
        <v>0</v>
      </c>
      <c r="H57" s="1"/>
      <c r="I57" s="1"/>
      <c r="J57" s="1"/>
      <c r="K57" s="1"/>
      <c r="L57" s="1">
        <v>0</v>
      </c>
      <c r="M57" s="1">
        <f t="shared" si="0"/>
        <v>0</v>
      </c>
      <c r="O57" s="1">
        <v>12</v>
      </c>
      <c r="P57" s="201"/>
      <c r="Q57" s="201"/>
      <c r="R57" s="201"/>
      <c r="S57" s="201"/>
      <c r="T57" s="203"/>
      <c r="U57" s="201"/>
      <c r="V57" s="201"/>
      <c r="W57" s="201"/>
      <c r="X57" s="201"/>
      <c r="Y57" s="201"/>
    </row>
    <row r="58" spans="1:26" x14ac:dyDescent="0.4">
      <c r="A58" s="379"/>
      <c r="B58" s="12" t="s">
        <v>7484</v>
      </c>
      <c r="C58" s="1"/>
      <c r="D58" s="1"/>
      <c r="E58" s="1">
        <v>0</v>
      </c>
      <c r="F58" s="95"/>
      <c r="G58" s="95">
        <v>0</v>
      </c>
      <c r="H58" s="1"/>
      <c r="I58" s="95"/>
      <c r="J58" s="95"/>
      <c r="K58" s="95"/>
      <c r="L58" s="95">
        <v>0</v>
      </c>
      <c r="M58" s="1">
        <f t="shared" si="0"/>
        <v>0</v>
      </c>
      <c r="O58" s="95">
        <v>13</v>
      </c>
      <c r="P58" s="201"/>
      <c r="Q58" s="201"/>
      <c r="R58" s="201"/>
      <c r="S58" s="201"/>
      <c r="T58" s="235"/>
      <c r="U58" s="201"/>
      <c r="V58" s="201"/>
      <c r="W58" s="201"/>
      <c r="X58" s="201"/>
      <c r="Y58" s="201"/>
    </row>
    <row r="59" spans="1:26" x14ac:dyDescent="0.4">
      <c r="A59" s="379"/>
      <c r="B59" s="12" t="s">
        <v>7485</v>
      </c>
      <c r="C59" s="1"/>
      <c r="D59" s="1"/>
      <c r="E59" s="1">
        <v>0</v>
      </c>
      <c r="F59" s="95"/>
      <c r="G59" s="95">
        <v>0</v>
      </c>
      <c r="H59" s="1"/>
      <c r="I59" s="1"/>
      <c r="J59" s="1"/>
      <c r="K59" s="1"/>
      <c r="L59" s="1">
        <v>0</v>
      </c>
      <c r="M59" s="1">
        <f t="shared" si="0"/>
        <v>0</v>
      </c>
      <c r="N59" s="229"/>
      <c r="O59" s="229"/>
      <c r="P59" s="229"/>
      <c r="Q59" s="229"/>
      <c r="R59" s="229"/>
      <c r="S59" s="229"/>
      <c r="T59" s="229"/>
      <c r="U59" s="229"/>
      <c r="V59" s="229"/>
    </row>
    <row r="60" spans="1:26" x14ac:dyDescent="0.4">
      <c r="A60" s="379">
        <v>45476</v>
      </c>
      <c r="B60" s="12" t="s">
        <v>7483</v>
      </c>
      <c r="C60" s="1"/>
      <c r="D60" s="1"/>
      <c r="E60" s="1">
        <v>0</v>
      </c>
      <c r="F60" s="95"/>
      <c r="G60" s="95">
        <v>0</v>
      </c>
      <c r="H60" s="1"/>
      <c r="I60" s="1"/>
      <c r="J60" s="1"/>
      <c r="K60" s="1"/>
      <c r="L60" s="1">
        <v>0</v>
      </c>
      <c r="M60" s="1">
        <f t="shared" si="0"/>
        <v>0</v>
      </c>
      <c r="N60" s="229"/>
      <c r="O60" s="229"/>
      <c r="P60" s="229"/>
      <c r="Q60" s="229"/>
      <c r="R60" s="229"/>
      <c r="S60" s="229"/>
      <c r="T60" s="229"/>
      <c r="U60" s="229"/>
      <c r="V60" s="229"/>
    </row>
    <row r="61" spans="1:26" x14ac:dyDescent="0.4">
      <c r="A61" s="379"/>
      <c r="B61" s="12" t="s">
        <v>7484</v>
      </c>
      <c r="C61" s="1"/>
      <c r="D61" s="1"/>
      <c r="E61" s="1">
        <v>0</v>
      </c>
      <c r="F61" s="95"/>
      <c r="G61" s="95">
        <v>0</v>
      </c>
      <c r="H61" s="1"/>
      <c r="I61" s="95"/>
      <c r="J61" s="95"/>
      <c r="K61" s="95"/>
      <c r="L61" s="95">
        <v>0</v>
      </c>
      <c r="M61" s="1">
        <f t="shared" si="0"/>
        <v>0</v>
      </c>
      <c r="N61" s="229"/>
      <c r="O61" s="229"/>
      <c r="P61" s="229"/>
      <c r="Q61" s="230"/>
      <c r="R61" s="229"/>
      <c r="S61" s="229"/>
      <c r="T61" s="229"/>
      <c r="U61" s="229"/>
      <c r="V61" s="229"/>
    </row>
    <row r="62" spans="1:26" x14ac:dyDescent="0.4">
      <c r="A62" s="379"/>
      <c r="B62" s="12" t="s">
        <v>7485</v>
      </c>
      <c r="C62" s="1"/>
      <c r="D62" s="1"/>
      <c r="E62" s="1">
        <v>0</v>
      </c>
      <c r="F62" s="95"/>
      <c r="G62" s="95">
        <v>0</v>
      </c>
      <c r="H62" s="1"/>
      <c r="I62" s="1"/>
      <c r="J62" s="1"/>
      <c r="K62" s="1"/>
      <c r="L62" s="1">
        <v>0</v>
      </c>
      <c r="M62" s="1">
        <f t="shared" si="0"/>
        <v>0</v>
      </c>
      <c r="N62" s="229"/>
      <c r="O62" s="229"/>
      <c r="P62" s="229"/>
    </row>
    <row r="63" spans="1:26" x14ac:dyDescent="0.4">
      <c r="A63" s="379">
        <v>45477</v>
      </c>
      <c r="B63" s="12" t="s">
        <v>7483</v>
      </c>
      <c r="C63" s="1"/>
      <c r="D63" s="1"/>
      <c r="E63" s="1">
        <v>0</v>
      </c>
      <c r="F63" s="95"/>
      <c r="G63" s="95">
        <v>0</v>
      </c>
      <c r="H63" s="1"/>
      <c r="I63" s="1"/>
      <c r="J63" s="1"/>
      <c r="K63" s="1"/>
      <c r="L63" s="1">
        <v>0</v>
      </c>
      <c r="M63" s="1">
        <f t="shared" si="0"/>
        <v>0</v>
      </c>
      <c r="O63" s="229"/>
      <c r="P63" s="229"/>
    </row>
    <row r="64" spans="1:26" x14ac:dyDescent="0.4">
      <c r="A64" s="379"/>
      <c r="B64" s="12" t="s">
        <v>7484</v>
      </c>
      <c r="C64" s="1"/>
      <c r="D64" s="1"/>
      <c r="E64" s="1">
        <v>0</v>
      </c>
      <c r="F64" s="95"/>
      <c r="G64" s="95">
        <v>2</v>
      </c>
      <c r="H64" s="1"/>
      <c r="I64" s="95"/>
      <c r="J64" s="95"/>
      <c r="K64" s="95"/>
      <c r="L64" s="95">
        <v>0</v>
      </c>
      <c r="M64" s="1">
        <f t="shared" si="0"/>
        <v>2</v>
      </c>
      <c r="O64" s="229"/>
      <c r="P64" s="229"/>
    </row>
    <row r="65" spans="1:16" x14ac:dyDescent="0.4">
      <c r="A65" s="379"/>
      <c r="B65" s="12" t="s">
        <v>7485</v>
      </c>
      <c r="C65" s="1"/>
      <c r="D65" s="1"/>
      <c r="E65" s="1">
        <v>0</v>
      </c>
      <c r="F65" s="95"/>
      <c r="G65" s="95">
        <v>0</v>
      </c>
      <c r="H65" s="1"/>
      <c r="I65" s="1"/>
      <c r="J65" s="1"/>
      <c r="K65" s="1"/>
      <c r="L65" s="1">
        <v>2</v>
      </c>
      <c r="M65" s="1">
        <f t="shared" si="0"/>
        <v>2</v>
      </c>
      <c r="O65" s="229"/>
      <c r="P65" s="229"/>
    </row>
    <row r="66" spans="1:16" x14ac:dyDescent="0.4">
      <c r="A66" s="379"/>
      <c r="B66" s="12" t="s">
        <v>7483</v>
      </c>
      <c r="C66" s="1"/>
      <c r="D66" s="1"/>
      <c r="E66" s="1"/>
      <c r="F66" s="95"/>
      <c r="G66" s="95"/>
      <c r="H66" s="1"/>
      <c r="I66" s="1"/>
      <c r="J66" s="1"/>
      <c r="K66" s="1"/>
      <c r="L66" s="1"/>
      <c r="M66" s="1">
        <f t="shared" si="0"/>
        <v>0</v>
      </c>
      <c r="O66" s="229"/>
      <c r="P66" s="229"/>
    </row>
    <row r="67" spans="1:16" x14ac:dyDescent="0.4">
      <c r="A67" s="379"/>
      <c r="B67" s="12" t="s">
        <v>7484</v>
      </c>
      <c r="C67" s="1"/>
      <c r="D67" s="1"/>
      <c r="E67" s="1"/>
      <c r="F67" s="95"/>
      <c r="G67" s="95"/>
      <c r="H67" s="1"/>
      <c r="I67" s="95"/>
      <c r="J67" s="95"/>
      <c r="K67" s="95"/>
      <c r="L67" s="95"/>
      <c r="M67" s="1">
        <f t="shared" si="0"/>
        <v>0</v>
      </c>
      <c r="O67" s="12" t="s">
        <v>8534</v>
      </c>
      <c r="P67" s="71">
        <f>COUNTIF($O$46:$Y$58,O67)</f>
        <v>1</v>
      </c>
    </row>
    <row r="68" spans="1:16" x14ac:dyDescent="0.4">
      <c r="A68" s="379"/>
      <c r="B68" s="12" t="s">
        <v>7485</v>
      </c>
      <c r="C68" s="1"/>
      <c r="D68" s="1"/>
      <c r="E68" s="1"/>
      <c r="F68" s="95"/>
      <c r="G68" s="95"/>
      <c r="H68" s="1"/>
      <c r="I68" s="1"/>
      <c r="J68" s="1"/>
      <c r="K68" s="1"/>
      <c r="L68" s="1"/>
      <c r="M68" s="1">
        <f t="shared" si="0"/>
        <v>0</v>
      </c>
      <c r="O68" s="12" t="s">
        <v>8527</v>
      </c>
      <c r="P68" s="71">
        <f>COUNTIF($O$46:$Y$58,O68)</f>
        <v>1</v>
      </c>
    </row>
    <row r="69" spans="1:16" x14ac:dyDescent="0.4">
      <c r="A69" s="227"/>
      <c r="C69" s="7"/>
      <c r="D69" s="228"/>
      <c r="E69" s="7"/>
      <c r="F69" s="7"/>
      <c r="G69" s="7"/>
      <c r="H69" s="7"/>
      <c r="I69" s="7"/>
      <c r="K69" s="229"/>
      <c r="O69" s="12" t="s">
        <v>8511</v>
      </c>
      <c r="P69" s="71">
        <f>COUNTIF($O$46:$Y$58,O69)</f>
        <v>2</v>
      </c>
    </row>
    <row r="70" spans="1:16" x14ac:dyDescent="0.4">
      <c r="A70" s="227"/>
      <c r="C70" s="7"/>
      <c r="D70" s="228"/>
      <c r="E70" s="7"/>
      <c r="F70" s="7"/>
      <c r="G70" s="7"/>
      <c r="H70" s="7"/>
      <c r="I70" s="7"/>
      <c r="K70" s="229"/>
      <c r="O70" s="12" t="s">
        <v>8477</v>
      </c>
      <c r="P70" s="71">
        <f t="shared" ref="P70:P78" si="2">COUNTIF($O$46:$Y$58,O70)</f>
        <v>6</v>
      </c>
    </row>
    <row r="71" spans="1:16" x14ac:dyDescent="0.4">
      <c r="A71" s="12" t="s">
        <v>7654</v>
      </c>
      <c r="B71" s="219">
        <v>45470.671527777777</v>
      </c>
      <c r="C71" s="7"/>
      <c r="D71" s="228"/>
      <c r="E71" s="7"/>
      <c r="F71" s="7"/>
      <c r="G71" s="7"/>
      <c r="H71" s="7"/>
      <c r="I71" s="7"/>
      <c r="K71" s="229"/>
      <c r="O71" s="12" t="s">
        <v>8485</v>
      </c>
      <c r="P71" s="71">
        <f t="shared" si="2"/>
        <v>1</v>
      </c>
    </row>
    <row r="72" spans="1:16" x14ac:dyDescent="0.4">
      <c r="A72" s="12" t="s">
        <v>7655</v>
      </c>
      <c r="B72" s="220">
        <v>1.7361111111111112E-2</v>
      </c>
      <c r="C72" s="7"/>
      <c r="D72" s="228"/>
      <c r="E72" s="7"/>
      <c r="F72" s="7"/>
      <c r="G72" s="7"/>
      <c r="H72" s="7"/>
      <c r="I72" s="7"/>
      <c r="K72" s="229"/>
      <c r="O72" s="12" t="s">
        <v>8473</v>
      </c>
      <c r="P72" s="71">
        <f t="shared" si="2"/>
        <v>2</v>
      </c>
    </row>
    <row r="73" spans="1:16" x14ac:dyDescent="0.4">
      <c r="A73" s="12" t="s">
        <v>7656</v>
      </c>
      <c r="B73" s="219">
        <f>B71-B72</f>
        <v>45470.654166666667</v>
      </c>
      <c r="C73" s="7"/>
      <c r="D73" s="228"/>
      <c r="E73" s="7"/>
      <c r="F73" s="7"/>
      <c r="G73" s="7"/>
      <c r="H73" s="7"/>
      <c r="I73" s="7"/>
      <c r="K73" s="229"/>
      <c r="O73" s="12" t="s">
        <v>8288</v>
      </c>
      <c r="P73" s="71">
        <f t="shared" si="2"/>
        <v>0</v>
      </c>
    </row>
    <row r="74" spans="1:16" x14ac:dyDescent="0.4">
      <c r="A74" s="227"/>
      <c r="C74" s="7"/>
      <c r="D74" s="228"/>
      <c r="E74" s="7"/>
      <c r="F74" s="7"/>
      <c r="G74" s="7"/>
      <c r="H74" s="7"/>
      <c r="I74" s="7"/>
      <c r="K74" s="229"/>
      <c r="O74" s="12" t="s">
        <v>8286</v>
      </c>
      <c r="P74" s="71">
        <f t="shared" si="2"/>
        <v>0</v>
      </c>
    </row>
    <row r="75" spans="1:16" x14ac:dyDescent="0.4">
      <c r="A75" s="227"/>
      <c r="C75" s="7"/>
      <c r="D75" s="228"/>
      <c r="E75" s="7"/>
      <c r="F75" s="7"/>
      <c r="G75" s="7"/>
      <c r="H75" s="7"/>
      <c r="I75" s="7"/>
      <c r="O75" s="12" t="s">
        <v>8270</v>
      </c>
      <c r="P75" s="71">
        <f t="shared" si="2"/>
        <v>0</v>
      </c>
    </row>
    <row r="76" spans="1:16" x14ac:dyDescent="0.4">
      <c r="A76" s="227"/>
      <c r="C76" s="7"/>
      <c r="D76" s="228"/>
      <c r="E76" s="7"/>
      <c r="F76" s="7"/>
      <c r="G76" s="7"/>
      <c r="H76" s="7"/>
      <c r="I76" s="7"/>
      <c r="O76" s="12" t="s">
        <v>8257</v>
      </c>
      <c r="P76" s="71">
        <f t="shared" si="2"/>
        <v>0</v>
      </c>
    </row>
    <row r="77" spans="1:16" x14ac:dyDescent="0.4">
      <c r="O77" s="12" t="s">
        <v>8255</v>
      </c>
      <c r="P77" s="71">
        <f t="shared" si="2"/>
        <v>0</v>
      </c>
    </row>
    <row r="78" spans="1:16" x14ac:dyDescent="0.4">
      <c r="O78" s="12" t="s">
        <v>8115</v>
      </c>
      <c r="P78" s="71">
        <f t="shared" si="2"/>
        <v>0</v>
      </c>
    </row>
  </sheetData>
  <mergeCells count="65">
    <mergeCell ref="V45:W45"/>
    <mergeCell ref="X45:Y45"/>
    <mergeCell ref="A48:A50"/>
    <mergeCell ref="A66:A68"/>
    <mergeCell ref="A39:A41"/>
    <mergeCell ref="A42:A44"/>
    <mergeCell ref="A45:A47"/>
    <mergeCell ref="P45:Q45"/>
    <mergeCell ref="R45:S45"/>
    <mergeCell ref="T45:U45"/>
    <mergeCell ref="A51:A53"/>
    <mergeCell ref="A54:A56"/>
    <mergeCell ref="A57:A59"/>
    <mergeCell ref="A60:A62"/>
    <mergeCell ref="A63:A6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hyperlinks>
    <hyperlink ref="B27:H27" r:id="rId1" display="LE022-1573" xr:uid="{17C7E117-1F29-4FF0-A930-E2BE5FFF49FD}"/>
  </hyperlinks>
  <pageMargins left="0.7" right="0.7" top="0.75" bottom="0.75" header="0.3" footer="0.3"/>
  <pageSetup paperSize="9" orientation="portrait" verticalDpi="0"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9D99D-3A13-4E0F-BE96-E04DBEB73524}">
  <dimension ref="A1:Y135"/>
  <sheetViews>
    <sheetView topLeftCell="A28" zoomScale="90" zoomScaleNormal="90" workbookViewId="0">
      <selection activeCell="F5" sqref="F5:H5"/>
    </sheetView>
  </sheetViews>
  <sheetFormatPr defaultRowHeight="17" x14ac:dyDescent="0.4"/>
  <cols>
    <col min="1" max="1" width="11.6328125" customWidth="1"/>
    <col min="2" max="2" width="15.90625" bestFit="1" customWidth="1"/>
    <col min="3" max="3" width="11.36328125" bestFit="1" customWidth="1"/>
    <col min="4" max="5" width="11.54296875" customWidth="1"/>
    <col min="6" max="9" width="11.90625" customWidth="1"/>
    <col min="10" max="10" width="13.1796875" customWidth="1"/>
    <col min="11" max="11" width="16.1796875" bestFit="1" customWidth="1"/>
    <col min="12" max="12" width="13.81640625" customWidth="1"/>
    <col min="13" max="20" width="8.1796875" customWidth="1"/>
    <col min="21" max="21" width="14" bestFit="1" customWidth="1"/>
    <col min="22" max="22" width="17.1796875" bestFit="1" customWidth="1"/>
    <col min="23" max="23" width="14.453125" bestFit="1" customWidth="1"/>
  </cols>
  <sheetData>
    <row r="1" spans="1:9" x14ac:dyDescent="0.4">
      <c r="A1" s="11" t="s">
        <v>7581</v>
      </c>
      <c r="B1" s="375" t="s">
        <v>8539</v>
      </c>
      <c r="C1" s="375"/>
      <c r="D1" s="375"/>
      <c r="E1" s="375"/>
      <c r="F1" s="375"/>
      <c r="G1" s="375"/>
      <c r="H1" s="375"/>
      <c r="I1" s="7"/>
    </row>
    <row r="2" spans="1:9" x14ac:dyDescent="0.4">
      <c r="A2" s="11" t="s">
        <v>7582</v>
      </c>
      <c r="B2" s="375" t="s">
        <v>8540</v>
      </c>
      <c r="C2" s="375"/>
      <c r="D2" s="375"/>
      <c r="E2" s="375"/>
      <c r="F2" s="375"/>
      <c r="G2" s="375"/>
      <c r="H2" s="375"/>
      <c r="I2" s="7"/>
    </row>
    <row r="3" spans="1:9" x14ac:dyDescent="0.4">
      <c r="A3" s="11" t="s">
        <v>7583</v>
      </c>
      <c r="B3" s="375" t="s">
        <v>8541</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MIN(C36:G36)</f>
        <v>45478.804166666669</v>
      </c>
      <c r="C5" s="374"/>
      <c r="D5" s="403" t="s">
        <v>7587</v>
      </c>
      <c r="E5" s="404"/>
      <c r="F5" s="384">
        <f>MAX(C37:G37)</f>
        <v>45479.84097222222</v>
      </c>
      <c r="G5" s="402"/>
      <c r="H5" s="374"/>
      <c r="I5" s="7"/>
    </row>
    <row r="6" spans="1:9" ht="108" customHeight="1" x14ac:dyDescent="0.4">
      <c r="A6" s="394" t="s">
        <v>7816</v>
      </c>
      <c r="B6" s="11" t="s">
        <v>7589</v>
      </c>
      <c r="C6" s="397" t="s">
        <v>8545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8518</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8543</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8542</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8468</v>
      </c>
      <c r="D34" s="1" t="s">
        <v>8469</v>
      </c>
      <c r="E34" s="1" t="s">
        <v>8450</v>
      </c>
      <c r="F34" s="1" t="s">
        <v>8449</v>
      </c>
      <c r="G34" s="1" t="s">
        <v>8470</v>
      </c>
      <c r="H34" s="1" t="s">
        <v>7614</v>
      </c>
      <c r="I34" s="7"/>
    </row>
    <row r="35" spans="1:21" x14ac:dyDescent="0.4">
      <c r="A35" s="83"/>
      <c r="B35" s="12" t="s">
        <v>7977</v>
      </c>
      <c r="C35" s="239" t="s">
        <v>8548</v>
      </c>
      <c r="D35" s="239" t="s">
        <v>8547</v>
      </c>
      <c r="E35" s="239" t="s">
        <v>8451</v>
      </c>
      <c r="F35" s="239" t="s">
        <v>8448</v>
      </c>
      <c r="G35" s="239"/>
      <c r="H35" s="1"/>
      <c r="I35" s="7"/>
    </row>
    <row r="36" spans="1:21" x14ac:dyDescent="0.4">
      <c r="A36" s="177"/>
      <c r="B36" s="12" t="s">
        <v>7615</v>
      </c>
      <c r="C36" s="191">
        <v>45478.853472222225</v>
      </c>
      <c r="D36" s="191">
        <v>45478.852777777778</v>
      </c>
      <c r="E36" s="191">
        <v>45478.838888888888</v>
      </c>
      <c r="F36" s="191">
        <v>45478.804166666669</v>
      </c>
      <c r="G36" s="191"/>
      <c r="H36" s="1"/>
      <c r="I36" s="7"/>
    </row>
    <row r="37" spans="1:21" x14ac:dyDescent="0.4">
      <c r="A37" s="177"/>
      <c r="B37" s="12" t="s">
        <v>7482</v>
      </c>
      <c r="C37" s="191">
        <v>45479.84097222222</v>
      </c>
      <c r="D37" s="191">
        <v>45479.356944444444</v>
      </c>
      <c r="E37" s="191">
        <v>45479.741666666669</v>
      </c>
      <c r="F37" s="191">
        <v>45479.458333333336</v>
      </c>
      <c r="G37" s="191"/>
      <c r="H37" s="1"/>
      <c r="I37" s="7"/>
    </row>
    <row r="38" spans="1:21" x14ac:dyDescent="0.4">
      <c r="A38" s="177"/>
      <c r="B38" s="12" t="s">
        <v>7458</v>
      </c>
      <c r="C38" s="221">
        <v>35</v>
      </c>
      <c r="D38" s="164">
        <v>21</v>
      </c>
      <c r="E38" s="164">
        <v>25</v>
      </c>
      <c r="F38" s="164">
        <v>27</v>
      </c>
      <c r="G38" s="164"/>
      <c r="H38" s="1">
        <f t="shared" ref="H38:H66" si="0">SUM(C38:G38)</f>
        <v>108</v>
      </c>
      <c r="I38" s="7"/>
    </row>
    <row r="39" spans="1:21" x14ac:dyDescent="0.4">
      <c r="A39" s="1" t="s">
        <v>7164</v>
      </c>
      <c r="B39" s="12" t="s">
        <v>7469</v>
      </c>
      <c r="C39" s="1">
        <f>INT((C37-C36)*24)</f>
        <v>23</v>
      </c>
      <c r="D39" s="1">
        <f>INT((D37-D36)*24)</f>
        <v>12</v>
      </c>
      <c r="E39" s="1">
        <f>INT((E37-E36)*24)</f>
        <v>21</v>
      </c>
      <c r="F39" s="1">
        <f>INT((F37-F36)*24)</f>
        <v>15</v>
      </c>
      <c r="G39" s="1">
        <f>INT((G37-G36)*24)</f>
        <v>0</v>
      </c>
      <c r="H39" s="1">
        <f t="shared" si="0"/>
        <v>71</v>
      </c>
      <c r="I39" s="7"/>
      <c r="J39" s="12" t="s">
        <v>8020</v>
      </c>
      <c r="K39" s="1">
        <f>H39</f>
        <v>71</v>
      </c>
    </row>
    <row r="40" spans="1:21" x14ac:dyDescent="0.4">
      <c r="A40" s="379">
        <v>45481</v>
      </c>
      <c r="B40" s="12" t="s">
        <v>7483</v>
      </c>
      <c r="C40" s="1">
        <v>0</v>
      </c>
      <c r="D40" s="1">
        <v>0</v>
      </c>
      <c r="E40" s="1">
        <v>0</v>
      </c>
      <c r="F40" s="1">
        <v>0</v>
      </c>
      <c r="G40" s="1"/>
      <c r="H40" s="1">
        <f t="shared" si="0"/>
        <v>0</v>
      </c>
      <c r="I40" s="7"/>
      <c r="J40" s="12" t="s">
        <v>7483</v>
      </c>
      <c r="K40" s="1">
        <f>SUMIF(B:B,J40,H:H)</f>
        <v>0</v>
      </c>
    </row>
    <row r="41" spans="1:21" x14ac:dyDescent="0.4">
      <c r="A41" s="379"/>
      <c r="B41" s="12" t="s">
        <v>7484</v>
      </c>
      <c r="C41" s="1">
        <v>1</v>
      </c>
      <c r="D41" s="1">
        <v>0</v>
      </c>
      <c r="E41" s="1">
        <v>0</v>
      </c>
      <c r="F41" s="1">
        <v>0</v>
      </c>
      <c r="G41" s="1"/>
      <c r="H41" s="1">
        <f t="shared" si="0"/>
        <v>1</v>
      </c>
      <c r="I41" s="7"/>
      <c r="J41" s="12" t="s">
        <v>7484</v>
      </c>
      <c r="K41" s="1">
        <f>SUMIF(B:B,J41,H:H)</f>
        <v>1</v>
      </c>
    </row>
    <row r="42" spans="1:21" x14ac:dyDescent="0.4">
      <c r="A42" s="379"/>
      <c r="B42" s="12" t="s">
        <v>7485</v>
      </c>
      <c r="C42" s="1">
        <v>1</v>
      </c>
      <c r="D42" s="1">
        <v>0</v>
      </c>
      <c r="E42" s="1">
        <v>0</v>
      </c>
      <c r="F42" s="1">
        <v>0</v>
      </c>
      <c r="G42" s="1"/>
      <c r="H42" s="1">
        <f t="shared" si="0"/>
        <v>1</v>
      </c>
      <c r="I42" s="7"/>
      <c r="J42" s="12" t="s">
        <v>7485</v>
      </c>
      <c r="K42" s="1">
        <f>SUMIF(B:B,J42,H:H)</f>
        <v>1</v>
      </c>
    </row>
    <row r="43" spans="1:21" x14ac:dyDescent="0.4">
      <c r="A43" s="379"/>
      <c r="B43" s="12" t="s">
        <v>7483</v>
      </c>
      <c r="C43" s="1" t="s">
        <v>8546</v>
      </c>
      <c r="D43" s="1" t="s">
        <v>8546</v>
      </c>
      <c r="E43" s="1" t="s">
        <v>8546</v>
      </c>
      <c r="F43" s="1" t="s">
        <v>8546</v>
      </c>
      <c r="G43" s="1"/>
      <c r="H43" s="1">
        <f t="shared" si="0"/>
        <v>0</v>
      </c>
      <c r="I43" s="7"/>
    </row>
    <row r="44" spans="1:21" x14ac:dyDescent="0.4">
      <c r="A44" s="379"/>
      <c r="B44" s="12" t="s">
        <v>7484</v>
      </c>
      <c r="C44" s="1"/>
      <c r="D44" s="1"/>
      <c r="E44" s="1"/>
      <c r="F44" s="1"/>
      <c r="G44" s="1"/>
      <c r="H44" s="1">
        <f t="shared" si="0"/>
        <v>0</v>
      </c>
      <c r="I44" s="7"/>
    </row>
    <row r="45" spans="1:21" x14ac:dyDescent="0.4">
      <c r="A45" s="379"/>
      <c r="B45" s="12" t="s">
        <v>7485</v>
      </c>
      <c r="C45" s="1"/>
      <c r="D45" s="1"/>
      <c r="E45" s="1"/>
      <c r="F45" s="1"/>
      <c r="G45" s="1"/>
      <c r="H45" s="1">
        <f t="shared" si="0"/>
        <v>0</v>
      </c>
      <c r="I45" s="7"/>
    </row>
    <row r="46" spans="1:21" x14ac:dyDescent="0.4">
      <c r="A46" s="379"/>
      <c r="B46" s="12" t="s">
        <v>7483</v>
      </c>
      <c r="C46" s="1"/>
      <c r="D46" s="95"/>
      <c r="E46" s="1"/>
      <c r="F46" s="1"/>
      <c r="G46" s="1"/>
      <c r="H46" s="1">
        <f t="shared" si="0"/>
        <v>0</v>
      </c>
      <c r="I46" s="7"/>
      <c r="J46" s="1" t="s">
        <v>7189</v>
      </c>
      <c r="K46" s="372" t="str">
        <f>C34</f>
        <v>No M004</v>
      </c>
      <c r="L46" s="374"/>
      <c r="M46" s="399" t="str">
        <f>D34</f>
        <v>No M015</v>
      </c>
      <c r="N46" s="400"/>
      <c r="O46" s="399" t="str">
        <f>E34</f>
        <v>No M017</v>
      </c>
      <c r="P46" s="400"/>
      <c r="Q46" s="399" t="str">
        <f>F34</f>
        <v>No M005</v>
      </c>
      <c r="R46" s="400"/>
      <c r="S46" s="399" t="str">
        <f>G34</f>
        <v>No M006</v>
      </c>
      <c r="T46" s="400"/>
    </row>
    <row r="47" spans="1:21" x14ac:dyDescent="0.4">
      <c r="A47" s="379"/>
      <c r="B47" s="12" t="s">
        <v>7484</v>
      </c>
      <c r="C47" s="1"/>
      <c r="D47" s="95"/>
      <c r="E47" s="95"/>
      <c r="F47" s="95"/>
      <c r="G47" s="95"/>
      <c r="H47" s="1">
        <f t="shared" si="0"/>
        <v>0</v>
      </c>
      <c r="I47" s="7"/>
      <c r="J47" s="95">
        <v>1</v>
      </c>
      <c r="K47" s="254" t="s">
        <v>8549</v>
      </c>
      <c r="L47" s="224" t="s">
        <v>8465</v>
      </c>
      <c r="M47" s="222"/>
      <c r="N47" s="201"/>
      <c r="O47" s="222"/>
      <c r="P47" s="201"/>
      <c r="Q47" s="222"/>
      <c r="R47" s="201"/>
      <c r="S47" s="201"/>
      <c r="T47" s="201"/>
      <c r="U47" s="68"/>
    </row>
    <row r="48" spans="1:21" x14ac:dyDescent="0.4">
      <c r="A48" s="379"/>
      <c r="B48" s="12" t="s">
        <v>7485</v>
      </c>
      <c r="C48" s="1"/>
      <c r="D48" s="95"/>
      <c r="E48" s="1"/>
      <c r="F48" s="1"/>
      <c r="G48" s="1"/>
      <c r="H48" s="1">
        <f t="shared" si="0"/>
        <v>0</v>
      </c>
      <c r="I48" s="7"/>
      <c r="J48" s="1">
        <v>2</v>
      </c>
      <c r="K48" s="254" t="s">
        <v>8551</v>
      </c>
      <c r="L48" s="224" t="s">
        <v>8552</v>
      </c>
      <c r="M48" s="203"/>
      <c r="N48" s="201"/>
      <c r="O48" s="222"/>
      <c r="P48" s="201"/>
      <c r="Q48" s="251"/>
      <c r="R48" s="235"/>
      <c r="S48" s="203"/>
      <c r="T48" s="201"/>
      <c r="U48" s="68"/>
    </row>
    <row r="49" spans="1:21" x14ac:dyDescent="0.4">
      <c r="A49" s="379"/>
      <c r="B49" s="12" t="s">
        <v>7483</v>
      </c>
      <c r="C49" s="1"/>
      <c r="D49" s="95"/>
      <c r="E49" s="1"/>
      <c r="F49" s="1"/>
      <c r="G49" s="1"/>
      <c r="H49" s="1">
        <f t="shared" si="0"/>
        <v>0</v>
      </c>
      <c r="I49" s="7"/>
      <c r="J49" s="95">
        <v>3</v>
      </c>
      <c r="K49" s="240"/>
      <c r="L49" s="201"/>
      <c r="M49" s="203"/>
      <c r="N49" s="201"/>
      <c r="O49" s="251"/>
      <c r="P49" s="234"/>
      <c r="Q49" s="222"/>
      <c r="R49" s="222"/>
      <c r="S49" s="222"/>
      <c r="T49" s="222"/>
      <c r="U49" s="68"/>
    </row>
    <row r="50" spans="1:21" x14ac:dyDescent="0.4">
      <c r="A50" s="379"/>
      <c r="B50" s="12" t="s">
        <v>7484</v>
      </c>
      <c r="C50" s="1"/>
      <c r="D50" s="95"/>
      <c r="E50" s="95"/>
      <c r="F50" s="95"/>
      <c r="G50" s="1"/>
      <c r="H50" s="1">
        <f t="shared" si="0"/>
        <v>0</v>
      </c>
      <c r="I50" s="7"/>
      <c r="J50" s="1">
        <v>4</v>
      </c>
      <c r="K50" s="203"/>
      <c r="L50" s="201"/>
      <c r="M50" s="203"/>
      <c r="N50" s="201"/>
      <c r="O50" s="251"/>
      <c r="P50" s="234"/>
      <c r="Q50" s="201"/>
      <c r="R50" s="201"/>
      <c r="S50" s="201"/>
      <c r="T50" s="201"/>
      <c r="U50" s="68"/>
    </row>
    <row r="51" spans="1:21" x14ac:dyDescent="0.4">
      <c r="A51" s="379"/>
      <c r="B51" s="12" t="s">
        <v>7485</v>
      </c>
      <c r="C51" s="1"/>
      <c r="D51" s="95"/>
      <c r="E51" s="1"/>
      <c r="F51" s="1"/>
      <c r="G51" s="1"/>
      <c r="H51" s="1">
        <f t="shared" si="0"/>
        <v>0</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379"/>
      <c r="B58" s="12" t="s">
        <v>7483</v>
      </c>
      <c r="C58" s="1"/>
      <c r="D58" s="95"/>
      <c r="E58" s="1"/>
      <c r="F58" s="1"/>
      <c r="G58" s="1"/>
      <c r="H58" s="1">
        <f t="shared" si="0"/>
        <v>0</v>
      </c>
      <c r="I58" s="229"/>
      <c r="J58" s="201"/>
      <c r="K58" s="201"/>
      <c r="L58" s="203"/>
      <c r="M58" s="201"/>
      <c r="N58" s="201"/>
      <c r="O58" s="201"/>
      <c r="P58" s="201"/>
      <c r="Q58" s="201"/>
      <c r="R58" s="201"/>
      <c r="S58" s="201"/>
      <c r="T58" s="201"/>
    </row>
    <row r="59" spans="1:21" x14ac:dyDescent="0.4">
      <c r="A59" s="379"/>
      <c r="B59" s="12" t="s">
        <v>7484</v>
      </c>
      <c r="C59" s="1"/>
      <c r="D59" s="95"/>
      <c r="E59" s="1"/>
      <c r="F59" s="95"/>
      <c r="G59" s="95"/>
      <c r="H59" s="1">
        <f t="shared" si="0"/>
        <v>0</v>
      </c>
      <c r="I59" s="229"/>
      <c r="J59" s="201"/>
      <c r="K59" s="201"/>
      <c r="L59" s="203"/>
      <c r="M59" s="201"/>
      <c r="N59" s="203"/>
      <c r="O59" s="201"/>
      <c r="P59" s="201"/>
      <c r="Q59" s="201"/>
      <c r="R59" s="201"/>
      <c r="S59" s="201"/>
      <c r="T59" s="201"/>
    </row>
    <row r="60" spans="1:21" x14ac:dyDescent="0.4">
      <c r="A60" s="379"/>
      <c r="B60" s="12" t="s">
        <v>7485</v>
      </c>
      <c r="C60" s="1"/>
      <c r="D60" s="95"/>
      <c r="E60" s="1"/>
      <c r="F60" s="1"/>
      <c r="G60" s="1"/>
      <c r="H60" s="1">
        <f t="shared" si="0"/>
        <v>0</v>
      </c>
      <c r="I60" s="229"/>
      <c r="J60" s="201"/>
      <c r="K60" s="201"/>
      <c r="L60" s="203"/>
      <c r="M60" s="201"/>
      <c r="N60" s="203"/>
      <c r="O60" s="201"/>
      <c r="P60" s="201"/>
      <c r="Q60" s="201"/>
      <c r="R60" s="201"/>
      <c r="S60" s="201"/>
      <c r="T60" s="201"/>
    </row>
    <row r="61" spans="1:21" x14ac:dyDescent="0.4">
      <c r="A61" s="379"/>
      <c r="B61" s="12" t="s">
        <v>7483</v>
      </c>
      <c r="C61" s="1"/>
      <c r="D61" s="95"/>
      <c r="E61" s="1"/>
      <c r="F61" s="1"/>
      <c r="G61" s="1"/>
      <c r="H61" s="1">
        <f t="shared" si="0"/>
        <v>0</v>
      </c>
      <c r="I61" s="229"/>
      <c r="J61" s="201"/>
      <c r="K61" s="201"/>
      <c r="L61" s="203"/>
      <c r="M61" s="201"/>
      <c r="N61" s="201"/>
      <c r="O61" s="201"/>
      <c r="P61" s="201"/>
      <c r="Q61" s="201"/>
      <c r="R61" s="201"/>
      <c r="S61" s="201"/>
      <c r="T61" s="201"/>
    </row>
    <row r="62" spans="1:21" x14ac:dyDescent="0.4">
      <c r="A62" s="379"/>
      <c r="B62" s="12" t="s">
        <v>7484</v>
      </c>
      <c r="C62" s="1"/>
      <c r="D62" s="95"/>
      <c r="E62" s="1"/>
      <c r="F62" s="95"/>
      <c r="G62" s="95"/>
      <c r="H62" s="1">
        <f t="shared" si="0"/>
        <v>0</v>
      </c>
      <c r="I62" s="229"/>
      <c r="J62" s="201"/>
      <c r="K62" s="201"/>
      <c r="L62" s="203"/>
      <c r="M62" s="201"/>
      <c r="N62" s="201"/>
      <c r="O62" s="201"/>
      <c r="P62" s="201"/>
      <c r="Q62" s="201"/>
      <c r="R62" s="201"/>
      <c r="S62" s="201"/>
      <c r="T62" s="201"/>
    </row>
    <row r="63" spans="1:21" x14ac:dyDescent="0.4">
      <c r="A63" s="379"/>
      <c r="B63" s="12" t="s">
        <v>7485</v>
      </c>
      <c r="C63" s="1"/>
      <c r="D63" s="95"/>
      <c r="E63" s="1"/>
      <c r="F63" s="1"/>
      <c r="G63" s="1"/>
      <c r="H63" s="1">
        <f t="shared" si="0"/>
        <v>0</v>
      </c>
      <c r="I63" s="229"/>
      <c r="J63" s="201"/>
      <c r="K63" s="201"/>
      <c r="L63" s="203"/>
      <c r="M63" s="201"/>
      <c r="N63" s="201"/>
      <c r="O63" s="201"/>
      <c r="P63" s="201"/>
      <c r="Q63" s="201"/>
      <c r="R63" s="201"/>
      <c r="S63" s="201"/>
      <c r="T63" s="201"/>
    </row>
    <row r="64" spans="1:21" x14ac:dyDescent="0.4">
      <c r="A64" s="379"/>
      <c r="B64" s="12" t="s">
        <v>7483</v>
      </c>
      <c r="C64" s="1"/>
      <c r="D64" s="95"/>
      <c r="E64" s="1"/>
      <c r="F64" s="1"/>
      <c r="G64" s="1"/>
      <c r="H64" s="1">
        <f t="shared" si="0"/>
        <v>0</v>
      </c>
      <c r="I64" s="229"/>
      <c r="J64" s="201"/>
      <c r="K64" s="201"/>
      <c r="L64" s="203"/>
      <c r="M64" s="201"/>
      <c r="N64" s="201"/>
      <c r="O64" s="201"/>
      <c r="P64" s="201"/>
      <c r="Q64" s="201"/>
      <c r="R64" s="201"/>
      <c r="S64" s="201"/>
      <c r="T64" s="201"/>
    </row>
    <row r="65" spans="1:25" x14ac:dyDescent="0.4">
      <c r="A65" s="379"/>
      <c r="B65" s="12" t="s">
        <v>7484</v>
      </c>
      <c r="C65" s="1"/>
      <c r="D65" s="95"/>
      <c r="E65" s="1"/>
      <c r="F65" s="95"/>
      <c r="G65" s="95"/>
      <c r="H65" s="1">
        <f t="shared" si="0"/>
        <v>0</v>
      </c>
      <c r="I65" s="229"/>
      <c r="J65" s="201"/>
      <c r="K65" s="201"/>
      <c r="L65" s="203"/>
      <c r="M65" s="201"/>
      <c r="N65" s="201"/>
      <c r="O65" s="201"/>
      <c r="P65" s="201"/>
      <c r="Q65" s="201"/>
      <c r="R65" s="201"/>
      <c r="S65" s="201"/>
      <c r="T65" s="201"/>
    </row>
    <row r="66" spans="1:25" x14ac:dyDescent="0.4">
      <c r="A66" s="379"/>
      <c r="B66" s="12" t="s">
        <v>7485</v>
      </c>
      <c r="C66" s="1"/>
      <c r="D66" s="95"/>
      <c r="E66" s="1"/>
      <c r="F66" s="1"/>
      <c r="G66" s="1"/>
      <c r="H66" s="1">
        <f t="shared" si="0"/>
        <v>0</v>
      </c>
      <c r="I66" s="229"/>
      <c r="J66" s="201"/>
      <c r="K66" s="201"/>
      <c r="L66" s="203"/>
      <c r="M66" s="201"/>
      <c r="N66" s="201"/>
      <c r="O66" s="201"/>
      <c r="P66" s="201"/>
      <c r="Q66" s="201"/>
      <c r="R66" s="201"/>
      <c r="S66" s="201"/>
      <c r="T66" s="201"/>
    </row>
    <row r="67" spans="1:25" x14ac:dyDescent="0.4">
      <c r="A67" s="227"/>
      <c r="J67" s="228"/>
      <c r="K67" s="229"/>
      <c r="L67" s="229"/>
      <c r="M67" s="229"/>
      <c r="N67" s="229"/>
      <c r="O67" s="229"/>
      <c r="P67" s="229"/>
      <c r="Q67" s="229"/>
      <c r="R67" s="265"/>
      <c r="S67" s="229"/>
      <c r="T67" s="229"/>
      <c r="U67" s="229"/>
      <c r="V67" s="229"/>
      <c r="W67" s="229"/>
      <c r="X67" s="229"/>
      <c r="Y67" s="229"/>
    </row>
    <row r="68" spans="1:25" x14ac:dyDescent="0.4">
      <c r="A68" s="227"/>
      <c r="J68" s="228"/>
      <c r="K68" s="229"/>
      <c r="L68" s="229"/>
      <c r="M68" s="229"/>
      <c r="N68" s="229"/>
      <c r="O68" s="229"/>
      <c r="P68" s="229"/>
      <c r="Q68" s="229"/>
      <c r="R68" s="229"/>
      <c r="S68" s="229"/>
      <c r="T68" s="229"/>
    </row>
    <row r="69" spans="1:25" x14ac:dyDescent="0.4">
      <c r="A69" s="12" t="s">
        <v>7654</v>
      </c>
      <c r="B69" s="219">
        <v>45481.400694444441</v>
      </c>
      <c r="J69" s="12" t="s">
        <v>8576</v>
      </c>
      <c r="K69" s="71">
        <f>COUNTIF($K$47:$T$66,J69)</f>
        <v>0</v>
      </c>
      <c r="L69" s="229"/>
      <c r="M69" s="229"/>
      <c r="N69" s="229"/>
      <c r="Q69" s="229"/>
      <c r="R69" s="229"/>
      <c r="S69" s="229"/>
      <c r="T69" s="229"/>
    </row>
    <row r="70" spans="1:25" x14ac:dyDescent="0.4">
      <c r="A70" s="12" t="s">
        <v>7655</v>
      </c>
      <c r="B70" s="220">
        <v>1.5604166666666668</v>
      </c>
      <c r="J70" s="12" t="s">
        <v>8577</v>
      </c>
      <c r="K70" s="71">
        <f>COUNTIF($K$47:$T$66,J70)</f>
        <v>0</v>
      </c>
      <c r="L70" s="229"/>
      <c r="M70" s="229"/>
      <c r="N70" s="229"/>
      <c r="Q70" s="229"/>
      <c r="R70" s="229"/>
      <c r="S70" s="229"/>
      <c r="T70" s="229"/>
    </row>
    <row r="71" spans="1:25" x14ac:dyDescent="0.4">
      <c r="A71" s="12" t="s">
        <v>7656</v>
      </c>
      <c r="B71" s="219">
        <f>B69-B70</f>
        <v>45479.840277777774</v>
      </c>
      <c r="J71" s="12" t="s">
        <v>8578</v>
      </c>
      <c r="K71" s="71">
        <f>COUNTIF($K$47:$T$66,J71)</f>
        <v>1</v>
      </c>
      <c r="L71" s="229"/>
      <c r="M71" s="229"/>
      <c r="N71" s="229"/>
      <c r="Q71" s="229"/>
      <c r="R71" s="229"/>
    </row>
    <row r="72" spans="1:25" x14ac:dyDescent="0.4">
      <c r="A72" s="227"/>
      <c r="J72" s="228"/>
      <c r="K72" s="229"/>
      <c r="L72" s="229"/>
      <c r="M72" s="229"/>
      <c r="N72" s="229"/>
      <c r="O72" s="229"/>
      <c r="P72" s="229"/>
      <c r="Q72" s="229"/>
      <c r="R72" s="229"/>
    </row>
    <row r="73" spans="1:25" x14ac:dyDescent="0.4">
      <c r="A73" s="227"/>
      <c r="J73" s="228"/>
      <c r="K73" s="229"/>
      <c r="L73" s="229"/>
      <c r="M73" s="229"/>
      <c r="N73" s="229"/>
      <c r="O73" s="229"/>
      <c r="P73" s="229"/>
      <c r="Q73" s="229"/>
      <c r="R73" s="229"/>
    </row>
    <row r="74" spans="1:25" x14ac:dyDescent="0.4">
      <c r="A74" s="227"/>
      <c r="J74" s="228"/>
      <c r="K74" s="229"/>
      <c r="L74" s="229"/>
      <c r="M74" s="229"/>
      <c r="N74" s="229"/>
      <c r="O74" s="229"/>
      <c r="P74" s="229"/>
      <c r="Q74" s="229"/>
      <c r="R74" s="229"/>
    </row>
    <row r="75" spans="1:25" x14ac:dyDescent="0.4">
      <c r="A75" s="227"/>
      <c r="J75" s="228"/>
      <c r="K75" s="229"/>
      <c r="L75" s="229"/>
      <c r="M75" s="229"/>
      <c r="N75" s="229"/>
      <c r="O75" s="229"/>
      <c r="P75" s="229"/>
      <c r="Q75" s="229"/>
      <c r="R75" s="229"/>
    </row>
    <row r="76" spans="1:25" x14ac:dyDescent="0.4">
      <c r="A76" s="227"/>
      <c r="J76" s="228"/>
      <c r="K76" s="229"/>
      <c r="L76" s="229"/>
      <c r="M76" s="229"/>
      <c r="O76" s="229"/>
      <c r="P76" s="229"/>
    </row>
    <row r="77" spans="1:25" x14ac:dyDescent="0.4">
      <c r="A77" s="227"/>
      <c r="J77" s="228"/>
      <c r="K77" s="229"/>
    </row>
    <row r="78" spans="1:25" x14ac:dyDescent="0.4">
      <c r="A78" s="227"/>
      <c r="J78" s="228"/>
      <c r="K78" s="229"/>
    </row>
    <row r="79" spans="1:25" x14ac:dyDescent="0.4">
      <c r="A79" s="227"/>
      <c r="J79" s="228"/>
      <c r="K79" s="229"/>
    </row>
    <row r="80" spans="1:25" x14ac:dyDescent="0.4">
      <c r="J80" s="229"/>
      <c r="K80" s="229"/>
    </row>
    <row r="81" spans="10:11" x14ac:dyDescent="0.4">
      <c r="J81" s="229"/>
      <c r="K81" s="229"/>
    </row>
    <row r="82" spans="10:11" x14ac:dyDescent="0.4">
      <c r="J82" s="229"/>
      <c r="K82" s="229"/>
    </row>
    <row r="83" spans="10:11" x14ac:dyDescent="0.4">
      <c r="J83" s="229"/>
      <c r="K83" s="229"/>
    </row>
    <row r="84" spans="10:11" x14ac:dyDescent="0.4">
      <c r="J84" s="229"/>
      <c r="K84" s="229"/>
    </row>
    <row r="85" spans="10:11" x14ac:dyDescent="0.4">
      <c r="J85" s="229"/>
      <c r="K85" s="229"/>
    </row>
    <row r="86" spans="10:11" x14ac:dyDescent="0.4">
      <c r="J86" s="229"/>
      <c r="K86" s="229"/>
    </row>
    <row r="87" spans="10:11" x14ac:dyDescent="0.4">
      <c r="J87" s="229"/>
      <c r="K87" s="229"/>
    </row>
    <row r="88" spans="10:11" x14ac:dyDescent="0.4">
      <c r="J88" s="229"/>
      <c r="K88" s="229"/>
    </row>
    <row r="89" spans="10:11" x14ac:dyDescent="0.4">
      <c r="J89" s="229"/>
      <c r="K89" s="229"/>
    </row>
    <row r="90" spans="10:11" x14ac:dyDescent="0.4">
      <c r="J90" s="229"/>
      <c r="K90" s="229"/>
    </row>
    <row r="91" spans="10:11" x14ac:dyDescent="0.4">
      <c r="J91" s="229"/>
      <c r="K91" s="229"/>
    </row>
    <row r="92" spans="10:11" x14ac:dyDescent="0.4">
      <c r="J92" s="229"/>
      <c r="K92" s="229"/>
    </row>
    <row r="93" spans="10:11" x14ac:dyDescent="0.4">
      <c r="J93" s="229"/>
      <c r="K93" s="229"/>
    </row>
    <row r="94" spans="10:11" x14ac:dyDescent="0.4">
      <c r="J94" s="229"/>
      <c r="K94" s="229"/>
    </row>
    <row r="95" spans="10:11" x14ac:dyDescent="0.4">
      <c r="J95" s="229"/>
      <c r="K95" s="229"/>
    </row>
    <row r="96" spans="10:11" x14ac:dyDescent="0.4">
      <c r="J96" s="229"/>
      <c r="K96" s="229"/>
    </row>
    <row r="97" spans="10:11" x14ac:dyDescent="0.4">
      <c r="J97" s="229"/>
      <c r="K97" s="229"/>
    </row>
    <row r="98" spans="10:11" x14ac:dyDescent="0.4">
      <c r="J98" s="229"/>
      <c r="K98" s="229"/>
    </row>
    <row r="99" spans="10:11" x14ac:dyDescent="0.4">
      <c r="J99" s="229"/>
      <c r="K99" s="229"/>
    </row>
    <row r="100" spans="10:11" x14ac:dyDescent="0.4">
      <c r="J100" s="229"/>
      <c r="K100" s="229"/>
    </row>
    <row r="101" spans="10:11" x14ac:dyDescent="0.4">
      <c r="J101" s="229"/>
      <c r="K101" s="229"/>
    </row>
    <row r="102" spans="10:11" x14ac:dyDescent="0.4">
      <c r="J102" s="229"/>
      <c r="K102" s="229"/>
    </row>
    <row r="103" spans="10:11" x14ac:dyDescent="0.4">
      <c r="J103" s="229"/>
      <c r="K103" s="229"/>
    </row>
    <row r="104" spans="10:11" x14ac:dyDescent="0.4">
      <c r="J104" s="229"/>
      <c r="K104" s="229"/>
    </row>
    <row r="105" spans="10:11" x14ac:dyDescent="0.4">
      <c r="J105" s="229"/>
      <c r="K105" s="229"/>
    </row>
    <row r="106" spans="10:11" x14ac:dyDescent="0.4">
      <c r="J106" s="229"/>
      <c r="K106" s="229"/>
    </row>
    <row r="107" spans="10:11" x14ac:dyDescent="0.4">
      <c r="J107" s="229"/>
      <c r="K107" s="229"/>
    </row>
    <row r="108" spans="10:11" x14ac:dyDescent="0.4">
      <c r="J108" s="229"/>
      <c r="K108" s="229"/>
    </row>
    <row r="109" spans="10:11" x14ac:dyDescent="0.4">
      <c r="J109" s="229"/>
      <c r="K109" s="229"/>
    </row>
    <row r="110" spans="10:11" x14ac:dyDescent="0.4">
      <c r="J110" s="229"/>
      <c r="K110" s="229"/>
    </row>
    <row r="111" spans="10:11" x14ac:dyDescent="0.4">
      <c r="J111" s="229"/>
      <c r="K111" s="229"/>
    </row>
    <row r="112" spans="10:11" x14ac:dyDescent="0.4">
      <c r="J112" s="229"/>
      <c r="K112" s="229"/>
    </row>
    <row r="113" spans="10:11" x14ac:dyDescent="0.4">
      <c r="J113" s="229"/>
      <c r="K113" s="229"/>
    </row>
    <row r="114" spans="10:11" x14ac:dyDescent="0.4">
      <c r="J114" s="229"/>
      <c r="K114" s="229"/>
    </row>
    <row r="115" spans="10:11" x14ac:dyDescent="0.4">
      <c r="J115" s="229"/>
      <c r="K115" s="229"/>
    </row>
    <row r="116" spans="10:11" x14ac:dyDescent="0.4">
      <c r="J116" s="229"/>
      <c r="K116" s="229"/>
    </row>
    <row r="117" spans="10:11" x14ac:dyDescent="0.4">
      <c r="J117" s="229"/>
      <c r="K117" s="229"/>
    </row>
    <row r="118" spans="10:11" x14ac:dyDescent="0.4">
      <c r="J118" s="229"/>
      <c r="K118" s="229"/>
    </row>
    <row r="119" spans="10:11" x14ac:dyDescent="0.4">
      <c r="J119" s="229"/>
      <c r="K119" s="229"/>
    </row>
    <row r="120" spans="10:11" x14ac:dyDescent="0.4">
      <c r="J120" s="229"/>
      <c r="K120" s="229"/>
    </row>
    <row r="121" spans="10:11" x14ac:dyDescent="0.4">
      <c r="J121" s="229"/>
      <c r="K121" s="229"/>
    </row>
    <row r="122" spans="10:11" x14ac:dyDescent="0.4">
      <c r="J122" s="229"/>
      <c r="K122" s="229"/>
    </row>
    <row r="123" spans="10:11" x14ac:dyDescent="0.4">
      <c r="J123" s="229"/>
      <c r="K123" s="229"/>
    </row>
    <row r="124" spans="10:11" x14ac:dyDescent="0.4">
      <c r="J124" s="229"/>
      <c r="K124" s="229"/>
    </row>
    <row r="125" spans="10:11" x14ac:dyDescent="0.4">
      <c r="J125" s="229"/>
      <c r="K125" s="229"/>
    </row>
    <row r="126" spans="10:11" x14ac:dyDescent="0.4">
      <c r="J126" s="229"/>
      <c r="K126" s="229"/>
    </row>
    <row r="127" spans="10:11" x14ac:dyDescent="0.4">
      <c r="J127" s="229"/>
      <c r="K127" s="229"/>
    </row>
    <row r="128" spans="10:11" x14ac:dyDescent="0.4">
      <c r="J128" s="229"/>
      <c r="K128" s="229"/>
    </row>
    <row r="129" spans="10:11" x14ac:dyDescent="0.4">
      <c r="J129" s="229"/>
      <c r="K129" s="229"/>
    </row>
    <row r="130" spans="10:11" x14ac:dyDescent="0.4">
      <c r="J130" s="229"/>
      <c r="K130" s="229"/>
    </row>
    <row r="131" spans="10:11" x14ac:dyDescent="0.4">
      <c r="J131" s="229"/>
      <c r="K131" s="229"/>
    </row>
    <row r="132" spans="10:11" x14ac:dyDescent="0.4">
      <c r="J132" s="229"/>
      <c r="K132" s="229"/>
    </row>
    <row r="133" spans="10:11" x14ac:dyDescent="0.4">
      <c r="J133" s="229"/>
      <c r="K133" s="229"/>
    </row>
    <row r="134" spans="10:11" x14ac:dyDescent="0.4">
      <c r="J134" s="229"/>
      <c r="K134" s="229"/>
    </row>
    <row r="135" spans="10:11" x14ac:dyDescent="0.4">
      <c r="J135" s="229"/>
      <c r="K135" s="229"/>
    </row>
  </sheetData>
  <mergeCells count="66">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O46:P46"/>
    <mergeCell ref="Q46:R46"/>
    <mergeCell ref="S46:T46"/>
    <mergeCell ref="A49:A51"/>
    <mergeCell ref="A52:A54"/>
    <mergeCell ref="K46:L46"/>
    <mergeCell ref="A55:A57"/>
    <mergeCell ref="A58:A60"/>
    <mergeCell ref="A61:A63"/>
    <mergeCell ref="A64:A66"/>
    <mergeCell ref="M46:N46"/>
  </mergeCells>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DDAF-0DD0-4635-B79D-DCED81F87F9A}">
  <dimension ref="A1:U73"/>
  <sheetViews>
    <sheetView workbookViewId="0">
      <selection activeCell="C6" sqref="C6:H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2.453125" customWidth="1"/>
    <col min="11" max="11" width="6" customWidth="1"/>
    <col min="12" max="14" width="6.453125" customWidth="1"/>
    <col min="15" max="15" width="7.81640625" customWidth="1"/>
    <col min="16" max="20" width="6.4531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8554</v>
      </c>
      <c r="C1" s="375"/>
      <c r="D1" s="375"/>
      <c r="E1" s="375"/>
      <c r="F1" s="375"/>
      <c r="G1" s="375"/>
      <c r="H1" s="375"/>
      <c r="I1" s="7"/>
    </row>
    <row r="2" spans="1:9" x14ac:dyDescent="0.4">
      <c r="A2" s="11" t="s">
        <v>7582</v>
      </c>
      <c r="B2" s="375" t="s">
        <v>8555</v>
      </c>
      <c r="C2" s="375"/>
      <c r="D2" s="375"/>
      <c r="E2" s="375"/>
      <c r="F2" s="375"/>
      <c r="G2" s="375"/>
      <c r="H2" s="375"/>
      <c r="I2" s="7"/>
    </row>
    <row r="3" spans="1:9" x14ac:dyDescent="0.4">
      <c r="A3" s="11" t="s">
        <v>7583</v>
      </c>
      <c r="B3" s="375" t="s">
        <v>8556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45478.695138888892</v>
      </c>
      <c r="C5" s="374"/>
      <c r="D5" s="403" t="s">
        <v>7587</v>
      </c>
      <c r="E5" s="404"/>
      <c r="F5" s="384">
        <f>MAX(C36:G36)</f>
        <v>45479.556944444441</v>
      </c>
      <c r="G5" s="402"/>
      <c r="H5" s="374"/>
      <c r="I5" s="7"/>
    </row>
    <row r="6" spans="1:9" ht="86.5" customHeight="1" x14ac:dyDescent="0.4">
      <c r="A6" s="394" t="s">
        <v>7816</v>
      </c>
      <c r="B6" s="11" t="s">
        <v>7589</v>
      </c>
      <c r="C6" s="397" t="s">
        <v>8553</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8542</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8102</v>
      </c>
      <c r="D33" s="1" t="s">
        <v>8104</v>
      </c>
      <c r="E33" s="1" t="s">
        <v>8103</v>
      </c>
      <c r="F33" s="1" t="s">
        <v>8105</v>
      </c>
      <c r="G33" s="1" t="s">
        <v>8106</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45478.760416666664</v>
      </c>
      <c r="D35" s="191">
        <v>45478.78125</v>
      </c>
      <c r="E35" s="191">
        <v>45478.804861111108</v>
      </c>
      <c r="F35" s="191">
        <v>45478.838888888888</v>
      </c>
      <c r="G35" s="191">
        <v>45478.695138888892</v>
      </c>
      <c r="H35" s="1"/>
      <c r="I35" s="7"/>
    </row>
    <row r="36" spans="1:21" x14ac:dyDescent="0.4">
      <c r="A36" s="177"/>
      <c r="B36" s="12" t="s">
        <v>7482</v>
      </c>
      <c r="C36" s="191">
        <v>45478.953472222223</v>
      </c>
      <c r="D36" s="191">
        <v>45479.556944444441</v>
      </c>
      <c r="E36" s="191">
        <v>45479.193749999999</v>
      </c>
      <c r="F36" s="191">
        <v>45479.365277777775</v>
      </c>
      <c r="G36" s="191">
        <v>45479.463194444441</v>
      </c>
      <c r="H36" s="1"/>
      <c r="I36" s="7"/>
    </row>
    <row r="37" spans="1:21" x14ac:dyDescent="0.4">
      <c r="A37" s="177"/>
      <c r="B37" s="12" t="s">
        <v>7458</v>
      </c>
      <c r="C37" s="221">
        <v>10</v>
      </c>
      <c r="D37" s="164">
        <v>33</v>
      </c>
      <c r="E37" s="164">
        <v>21</v>
      </c>
      <c r="F37" s="221">
        <v>29</v>
      </c>
      <c r="G37" s="164">
        <v>37</v>
      </c>
      <c r="H37" s="1">
        <f t="shared" ref="H37:H59" si="0">SUM(C37:G37)</f>
        <v>130</v>
      </c>
      <c r="I37" s="7"/>
    </row>
    <row r="38" spans="1:21" x14ac:dyDescent="0.4">
      <c r="A38" s="1" t="s">
        <v>7164</v>
      </c>
      <c r="B38" s="12" t="s">
        <v>7617</v>
      </c>
      <c r="C38" s="1">
        <f>INT((C36-C35)*24)</f>
        <v>4</v>
      </c>
      <c r="D38" s="1">
        <f>INT((D36-D35)*24)</f>
        <v>18</v>
      </c>
      <c r="E38" s="1">
        <f>INT((E36-E35)*24)</f>
        <v>9</v>
      </c>
      <c r="F38" s="1">
        <f>INT((F36-F35)*24)</f>
        <v>12</v>
      </c>
      <c r="G38" s="1">
        <f>INT((G36-G35)*24)</f>
        <v>18</v>
      </c>
      <c r="H38" s="1">
        <f t="shared" si="0"/>
        <v>61</v>
      </c>
      <c r="I38" s="7"/>
      <c r="J38" s="12" t="s">
        <v>8020</v>
      </c>
      <c r="K38" s="1">
        <f>H38</f>
        <v>61</v>
      </c>
    </row>
    <row r="39" spans="1:21" x14ac:dyDescent="0.4">
      <c r="A39" s="379">
        <v>45481</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0</v>
      </c>
      <c r="D41" s="1">
        <v>0</v>
      </c>
      <c r="E41" s="1">
        <v>0</v>
      </c>
      <c r="F41" s="1">
        <v>0</v>
      </c>
      <c r="G41" s="1">
        <v>0</v>
      </c>
      <c r="H41" s="1">
        <f t="shared" si="0"/>
        <v>0</v>
      </c>
      <c r="I41" s="7"/>
      <c r="J41" s="12" t="s">
        <v>7485</v>
      </c>
      <c r="K41" s="1">
        <f>SUMIF(B:B,J41,H:H)</f>
        <v>0</v>
      </c>
    </row>
    <row r="42" spans="1:21" x14ac:dyDescent="0.4">
      <c r="A42" s="379"/>
      <c r="B42" s="12" t="s">
        <v>7483</v>
      </c>
      <c r="C42" s="1" t="s">
        <v>8558</v>
      </c>
      <c r="D42" s="1" t="s">
        <v>8546</v>
      </c>
      <c r="E42" s="1" t="s">
        <v>8559</v>
      </c>
      <c r="F42" s="1" t="s">
        <v>8546</v>
      </c>
      <c r="G42" s="1" t="s">
        <v>8546</v>
      </c>
      <c r="H42" s="1">
        <f t="shared" si="0"/>
        <v>0</v>
      </c>
      <c r="I42" s="7"/>
    </row>
    <row r="43" spans="1:21" x14ac:dyDescent="0.4">
      <c r="A43" s="379"/>
      <c r="B43" s="12" t="s">
        <v>7484</v>
      </c>
      <c r="C43" s="1"/>
      <c r="D43" s="1"/>
      <c r="E43" s="1"/>
      <c r="F43" s="1"/>
      <c r="G43" s="1"/>
      <c r="H43" s="1">
        <f t="shared" si="0"/>
        <v>0</v>
      </c>
      <c r="I43" s="7"/>
    </row>
    <row r="44" spans="1:21" x14ac:dyDescent="0.4">
      <c r="A44" s="379"/>
      <c r="B44" s="12" t="s">
        <v>7485</v>
      </c>
      <c r="C44" s="1"/>
      <c r="D44" s="1"/>
      <c r="E44" s="1"/>
      <c r="F44" s="1"/>
      <c r="G44" s="1"/>
      <c r="H44" s="1">
        <f t="shared" si="0"/>
        <v>0</v>
      </c>
      <c r="I44" s="7"/>
    </row>
    <row r="45" spans="1:21" x14ac:dyDescent="0.4">
      <c r="A45" s="379"/>
      <c r="B45" s="12" t="s">
        <v>7483</v>
      </c>
      <c r="C45" s="1"/>
      <c r="D45" s="95"/>
      <c r="E45" s="1"/>
      <c r="F45" s="1"/>
      <c r="G45" s="1"/>
      <c r="H45" s="1">
        <f t="shared" si="0"/>
        <v>0</v>
      </c>
      <c r="I45" s="7"/>
      <c r="J45" s="1" t="s">
        <v>7189</v>
      </c>
      <c r="K45" s="372" t="s">
        <v>8102</v>
      </c>
      <c r="L45" s="374"/>
      <c r="M45" s="399" t="s">
        <v>8104</v>
      </c>
      <c r="N45" s="400"/>
      <c r="O45" s="399" t="s">
        <v>8103</v>
      </c>
      <c r="P45" s="400"/>
      <c r="Q45" s="399" t="s">
        <v>8105</v>
      </c>
      <c r="R45" s="400"/>
      <c r="S45" s="399" t="s">
        <v>8106</v>
      </c>
      <c r="T45" s="400"/>
    </row>
    <row r="46" spans="1:21" x14ac:dyDescent="0.4">
      <c r="A46" s="379"/>
      <c r="B46" s="12" t="s">
        <v>7484</v>
      </c>
      <c r="C46" s="1"/>
      <c r="D46" s="95"/>
      <c r="E46" s="95"/>
      <c r="F46" s="95"/>
      <c r="G46" s="95"/>
      <c r="H46" s="1">
        <f t="shared" si="0"/>
        <v>0</v>
      </c>
      <c r="I46" s="7"/>
      <c r="J46" s="95">
        <v>1</v>
      </c>
      <c r="K46" s="251"/>
      <c r="L46" s="234"/>
      <c r="M46" s="251"/>
      <c r="N46" s="234"/>
      <c r="O46" s="201"/>
      <c r="P46" s="201"/>
      <c r="Q46" s="203"/>
      <c r="R46" s="222"/>
      <c r="S46" s="251"/>
      <c r="T46" s="234"/>
      <c r="U46" s="68"/>
    </row>
    <row r="47" spans="1:21" x14ac:dyDescent="0.4">
      <c r="A47" s="379"/>
      <c r="B47" s="12" t="s">
        <v>7485</v>
      </c>
      <c r="C47" s="1"/>
      <c r="D47" s="95"/>
      <c r="E47" s="1"/>
      <c r="F47" s="1"/>
      <c r="G47" s="1"/>
      <c r="H47" s="1">
        <f t="shared" si="0"/>
        <v>0</v>
      </c>
      <c r="I47" s="7"/>
      <c r="J47" s="1">
        <v>2</v>
      </c>
      <c r="K47" s="234"/>
      <c r="L47" s="234"/>
      <c r="M47" s="234"/>
      <c r="N47" s="235"/>
      <c r="O47" s="203"/>
      <c r="P47" s="201"/>
      <c r="Q47" s="203"/>
      <c r="R47" s="203"/>
      <c r="S47" s="234"/>
      <c r="T47" s="234"/>
      <c r="U47" s="68"/>
    </row>
    <row r="48" spans="1:21" x14ac:dyDescent="0.4">
      <c r="A48" s="379"/>
      <c r="B48" s="12" t="s">
        <v>7483</v>
      </c>
      <c r="C48" s="1"/>
      <c r="D48" s="95"/>
      <c r="E48" s="1"/>
      <c r="F48" s="1"/>
      <c r="G48" s="1"/>
      <c r="H48" s="1">
        <f t="shared" si="0"/>
        <v>0</v>
      </c>
      <c r="I48" s="7"/>
      <c r="J48" s="95">
        <v>3</v>
      </c>
      <c r="K48" s="234"/>
      <c r="L48" s="234"/>
      <c r="M48" s="234"/>
      <c r="N48" s="235"/>
      <c r="O48" s="203"/>
      <c r="P48" s="201"/>
      <c r="Q48" s="222"/>
      <c r="R48" s="222"/>
      <c r="S48" s="222"/>
      <c r="T48" s="222"/>
      <c r="U48" s="68"/>
    </row>
    <row r="49" spans="1:21" x14ac:dyDescent="0.4">
      <c r="A49" s="379"/>
      <c r="B49" s="12" t="s">
        <v>7484</v>
      </c>
      <c r="C49" s="1"/>
      <c r="D49" s="95"/>
      <c r="E49" s="95"/>
      <c r="F49" s="95"/>
      <c r="G49" s="1"/>
      <c r="H49" s="1">
        <f t="shared" si="0"/>
        <v>0</v>
      </c>
      <c r="I49" s="7"/>
      <c r="J49" s="1">
        <v>4</v>
      </c>
      <c r="K49" s="234"/>
      <c r="L49" s="234"/>
      <c r="M49" s="234"/>
      <c r="N49" s="235"/>
      <c r="O49" s="203"/>
      <c r="P49" s="203"/>
      <c r="Q49" s="201"/>
      <c r="R49" s="201"/>
      <c r="S49" s="201"/>
      <c r="T49" s="201"/>
      <c r="U49" s="68"/>
    </row>
    <row r="50" spans="1:21" x14ac:dyDescent="0.4">
      <c r="A50" s="379"/>
      <c r="B50" s="12" t="s">
        <v>7485</v>
      </c>
      <c r="C50" s="1"/>
      <c r="D50" s="95"/>
      <c r="E50" s="1"/>
      <c r="F50" s="1"/>
      <c r="G50" s="1"/>
      <c r="H50" s="1">
        <f t="shared" si="0"/>
        <v>0</v>
      </c>
      <c r="I50" s="7"/>
      <c r="J50" s="95">
        <v>5</v>
      </c>
      <c r="K50" s="251"/>
      <c r="L50" s="234"/>
      <c r="M50" s="234"/>
      <c r="N50" s="235"/>
      <c r="O50" s="203"/>
      <c r="P50" s="201"/>
      <c r="Q50" s="201"/>
      <c r="R50" s="201"/>
      <c r="S50" s="201"/>
      <c r="T50" s="201"/>
      <c r="U50" s="68"/>
    </row>
    <row r="51" spans="1:21" x14ac:dyDescent="0.4">
      <c r="A51" s="379"/>
      <c r="B51" s="12" t="s">
        <v>7483</v>
      </c>
      <c r="C51" s="1"/>
      <c r="D51" s="95"/>
      <c r="E51" s="1"/>
      <c r="F51" s="1"/>
      <c r="G51" s="1"/>
      <c r="H51" s="1">
        <f t="shared" si="0"/>
        <v>0</v>
      </c>
      <c r="I51" s="7"/>
      <c r="J51" s="1">
        <v>6</v>
      </c>
      <c r="K51" s="234"/>
      <c r="L51" s="234"/>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379"/>
      <c r="B54" s="12" t="s">
        <v>7483</v>
      </c>
      <c r="C54" s="1"/>
      <c r="D54" s="95"/>
      <c r="E54" s="1"/>
      <c r="F54" s="1"/>
      <c r="G54" s="1"/>
      <c r="H54" s="1">
        <f t="shared" si="0"/>
        <v>0</v>
      </c>
      <c r="J54" s="95">
        <v>9</v>
      </c>
      <c r="K54" s="201"/>
      <c r="L54" s="201"/>
      <c r="M54" s="201"/>
      <c r="N54" s="201"/>
      <c r="O54" s="203"/>
      <c r="P54" s="201"/>
      <c r="Q54" s="201"/>
      <c r="R54" s="201"/>
      <c r="S54" s="201"/>
      <c r="T54" s="201"/>
    </row>
    <row r="55" spans="1:21" x14ac:dyDescent="0.4">
      <c r="A55" s="379"/>
      <c r="B55" s="12" t="s">
        <v>7484</v>
      </c>
      <c r="C55" s="1"/>
      <c r="D55" s="95"/>
      <c r="E55" s="1"/>
      <c r="F55" s="95"/>
      <c r="G55" s="95"/>
      <c r="H55" s="1">
        <f t="shared" si="0"/>
        <v>0</v>
      </c>
      <c r="J55" s="1">
        <v>10</v>
      </c>
      <c r="K55" s="201"/>
      <c r="L55" s="201"/>
      <c r="M55" s="201"/>
      <c r="N55" s="201"/>
      <c r="O55" s="203"/>
      <c r="P55" s="201"/>
      <c r="Q55" s="201"/>
      <c r="R55" s="201"/>
      <c r="S55" s="201"/>
      <c r="T55" s="201"/>
    </row>
    <row r="56" spans="1:21" x14ac:dyDescent="0.4">
      <c r="A56" s="379"/>
      <c r="B56" s="12" t="s">
        <v>7485</v>
      </c>
      <c r="C56" s="1"/>
      <c r="D56" s="95"/>
      <c r="E56" s="1"/>
      <c r="F56" s="1"/>
      <c r="G56" s="1"/>
      <c r="H56" s="1">
        <f t="shared" si="0"/>
        <v>0</v>
      </c>
      <c r="J56" s="1">
        <v>11</v>
      </c>
      <c r="K56" s="201"/>
      <c r="L56" s="201"/>
      <c r="M56" s="201"/>
      <c r="N56" s="201"/>
      <c r="O56" s="203"/>
      <c r="P56" s="201"/>
      <c r="Q56" s="201"/>
      <c r="R56" s="201"/>
      <c r="S56" s="201"/>
      <c r="T56" s="201"/>
    </row>
    <row r="57" spans="1:21" x14ac:dyDescent="0.4">
      <c r="A57" s="379"/>
      <c r="B57" s="12" t="s">
        <v>7483</v>
      </c>
      <c r="C57" s="1"/>
      <c r="D57" s="95"/>
      <c r="E57" s="1"/>
      <c r="F57" s="1"/>
      <c r="G57" s="1"/>
      <c r="H57" s="1">
        <f t="shared" si="0"/>
        <v>0</v>
      </c>
      <c r="J57" s="1">
        <v>12</v>
      </c>
      <c r="K57" s="201"/>
      <c r="L57" s="201"/>
      <c r="M57" s="201"/>
      <c r="N57" s="201"/>
      <c r="O57" s="203"/>
      <c r="P57" s="201"/>
      <c r="Q57" s="201"/>
      <c r="R57" s="201"/>
      <c r="S57" s="201"/>
      <c r="T57" s="201"/>
    </row>
    <row r="58" spans="1:21" x14ac:dyDescent="0.4">
      <c r="A58" s="379"/>
      <c r="B58" s="12" t="s">
        <v>7484</v>
      </c>
      <c r="C58" s="1"/>
      <c r="D58" s="95"/>
      <c r="E58" s="1"/>
      <c r="F58" s="95"/>
      <c r="G58" s="95"/>
      <c r="H58" s="1">
        <f t="shared" si="0"/>
        <v>0</v>
      </c>
      <c r="J58" s="95">
        <v>13</v>
      </c>
      <c r="K58" s="201"/>
      <c r="L58" s="201"/>
      <c r="M58" s="201"/>
      <c r="N58" s="201"/>
      <c r="O58" s="235"/>
      <c r="P58" s="201"/>
      <c r="Q58" s="201"/>
      <c r="R58" s="201"/>
      <c r="S58" s="201"/>
      <c r="T58" s="201"/>
    </row>
    <row r="59" spans="1:21" x14ac:dyDescent="0.4">
      <c r="A59" s="379"/>
      <c r="B59" s="12" t="s">
        <v>7485</v>
      </c>
      <c r="C59" s="1"/>
      <c r="D59" s="95"/>
      <c r="E59" s="1"/>
      <c r="F59" s="1"/>
      <c r="G59" s="1"/>
      <c r="H59" s="1">
        <f t="shared" si="0"/>
        <v>0</v>
      </c>
      <c r="I59" s="229"/>
      <c r="J59" s="229"/>
      <c r="K59" s="229"/>
      <c r="L59" s="229"/>
      <c r="M59" s="229"/>
      <c r="N59" s="229"/>
      <c r="O59" s="229"/>
      <c r="P59" s="229"/>
      <c r="Q59" s="229"/>
    </row>
    <row r="60" spans="1:21" x14ac:dyDescent="0.4">
      <c r="A60" s="227"/>
      <c r="C60" s="7"/>
      <c r="D60" s="228"/>
      <c r="E60" s="7"/>
      <c r="F60" s="7"/>
      <c r="G60" s="7"/>
      <c r="H60" s="7"/>
      <c r="I60" s="7"/>
      <c r="K60" s="73"/>
    </row>
    <row r="61" spans="1:21" x14ac:dyDescent="0.4">
      <c r="A61" s="227"/>
      <c r="C61" s="7"/>
      <c r="D61" s="228"/>
      <c r="E61" s="7"/>
      <c r="F61" s="7"/>
      <c r="G61" s="7"/>
      <c r="H61" s="7"/>
      <c r="I61" s="7"/>
      <c r="K61" s="73"/>
    </row>
    <row r="62" spans="1:21" x14ac:dyDescent="0.4">
      <c r="A62" s="12" t="s">
        <v>7654</v>
      </c>
      <c r="B62" s="219">
        <v>45470.671527777777</v>
      </c>
      <c r="C62" s="7"/>
      <c r="D62" s="228"/>
      <c r="E62" s="7"/>
      <c r="F62" s="7"/>
      <c r="G62" s="7"/>
      <c r="H62" s="7"/>
      <c r="I62" s="7"/>
      <c r="J62" s="12" t="s">
        <v>8571</v>
      </c>
      <c r="K62" s="71">
        <f>COUNTIF($K$46:$T$58,J62)</f>
        <v>0</v>
      </c>
    </row>
    <row r="63" spans="1:21" x14ac:dyDescent="0.4">
      <c r="A63" s="12" t="s">
        <v>7655</v>
      </c>
      <c r="B63" s="220">
        <v>1.7361111111111112E-2</v>
      </c>
      <c r="C63" s="7"/>
      <c r="D63" s="228"/>
      <c r="E63" s="7"/>
      <c r="F63" s="7"/>
      <c r="G63" s="7"/>
      <c r="H63" s="7"/>
      <c r="I63" s="7"/>
      <c r="J63" s="12" t="s">
        <v>8572</v>
      </c>
      <c r="K63" s="71">
        <f t="shared" ref="K63:K73" si="1">COUNTIF($K$46:$T$58,J63)</f>
        <v>0</v>
      </c>
    </row>
    <row r="64" spans="1:21" x14ac:dyDescent="0.4">
      <c r="A64" s="12" t="s">
        <v>7656</v>
      </c>
      <c r="B64" s="219">
        <f>B62-B63</f>
        <v>45470.654166666667</v>
      </c>
      <c r="C64" s="7"/>
      <c r="D64" s="228"/>
      <c r="E64" s="7"/>
      <c r="F64" s="7"/>
      <c r="G64" s="7"/>
      <c r="H64" s="7"/>
      <c r="I64" s="7"/>
      <c r="J64" s="12" t="s">
        <v>8573</v>
      </c>
      <c r="K64" s="71">
        <f t="shared" si="1"/>
        <v>0</v>
      </c>
    </row>
    <row r="65" spans="1:11" x14ac:dyDescent="0.4">
      <c r="A65" s="227"/>
      <c r="C65" s="7"/>
      <c r="D65" s="228"/>
      <c r="E65" s="7"/>
      <c r="F65" s="7"/>
      <c r="G65" s="7"/>
      <c r="H65" s="7"/>
      <c r="I65" s="7"/>
      <c r="J65" s="12" t="s">
        <v>8574</v>
      </c>
      <c r="K65" s="71">
        <f t="shared" si="1"/>
        <v>0</v>
      </c>
    </row>
    <row r="66" spans="1:11" x14ac:dyDescent="0.4">
      <c r="A66" s="227"/>
      <c r="C66" s="7"/>
      <c r="D66" s="228"/>
      <c r="E66" s="7"/>
      <c r="F66" s="7"/>
      <c r="G66" s="7"/>
      <c r="H66" s="7"/>
      <c r="I66" s="7"/>
      <c r="J66" s="12" t="s">
        <v>8575</v>
      </c>
      <c r="K66" s="71">
        <f t="shared" si="1"/>
        <v>0</v>
      </c>
    </row>
    <row r="67" spans="1:11" x14ac:dyDescent="0.4">
      <c r="A67" s="227"/>
      <c r="C67" s="7"/>
      <c r="D67" s="228"/>
      <c r="E67" s="7"/>
      <c r="F67" s="7"/>
      <c r="G67" s="7"/>
      <c r="H67" s="7"/>
      <c r="I67" s="7"/>
      <c r="J67" s="12" t="s">
        <v>8286</v>
      </c>
      <c r="K67" s="71">
        <f t="shared" si="1"/>
        <v>0</v>
      </c>
    </row>
    <row r="68" spans="1:11" x14ac:dyDescent="0.4">
      <c r="J68" s="12" t="s">
        <v>8270</v>
      </c>
      <c r="K68" s="71">
        <f t="shared" si="1"/>
        <v>0</v>
      </c>
    </row>
    <row r="69" spans="1:11" x14ac:dyDescent="0.4">
      <c r="J69" s="12" t="s">
        <v>8257</v>
      </c>
      <c r="K69" s="71">
        <f t="shared" si="1"/>
        <v>0</v>
      </c>
    </row>
    <row r="70" spans="1:11" x14ac:dyDescent="0.4">
      <c r="J70" s="12" t="s">
        <v>8570</v>
      </c>
      <c r="K70" s="71">
        <f t="shared" si="1"/>
        <v>0</v>
      </c>
    </row>
    <row r="71" spans="1:11" x14ac:dyDescent="0.4">
      <c r="J71" s="12" t="s">
        <v>8288</v>
      </c>
      <c r="K71" s="71">
        <f t="shared" si="1"/>
        <v>0</v>
      </c>
    </row>
    <row r="72" spans="1:11" x14ac:dyDescent="0.4">
      <c r="J72" s="12" t="s">
        <v>8255</v>
      </c>
      <c r="K72" s="71">
        <f t="shared" si="1"/>
        <v>0</v>
      </c>
    </row>
    <row r="73" spans="1:11" x14ac:dyDescent="0.4">
      <c r="J73" s="12" t="s">
        <v>8115</v>
      </c>
      <c r="K73" s="71">
        <f t="shared" si="1"/>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7:A59"/>
    <mergeCell ref="A39:A41"/>
    <mergeCell ref="A42:A44"/>
    <mergeCell ref="A45:A47"/>
    <mergeCell ref="K45:L45"/>
    <mergeCell ref="Q45:R45"/>
    <mergeCell ref="S45:T45"/>
    <mergeCell ref="A48:A50"/>
    <mergeCell ref="A51:A53"/>
    <mergeCell ref="A54:A56"/>
    <mergeCell ref="M45:N45"/>
    <mergeCell ref="O45:P45"/>
  </mergeCells>
  <phoneticPr fontId="1" type="noConversion"/>
  <hyperlinks>
    <hyperlink ref="B27:H27" r:id="rId1" display="LE022-1573" xr:uid="{99EBEEC6-EF0F-4B8C-BEC0-9E06409070A5}"/>
  </hyperlinks>
  <pageMargins left="0.7" right="0.7" top="0.75" bottom="0.75" header="0.3" footer="0.3"/>
  <pageSetup paperSize="9" orientation="portrait" verticalDpi="0"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963A7-54C9-4626-B127-3EB94C6FB172}">
  <dimension ref="A1:U134"/>
  <sheetViews>
    <sheetView topLeftCell="A34" zoomScale="90" zoomScaleNormal="90" workbookViewId="0">
      <selection activeCell="J13" sqref="J13"/>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7.453125" customWidth="1"/>
    <col min="12" max="12" width="7.6328125" customWidth="1"/>
    <col min="13" max="13" width="21.1796875" bestFit="1" customWidth="1"/>
    <col min="14" max="14" width="10.6328125" bestFit="1" customWidth="1"/>
    <col min="15" max="20" width="7.54296875" customWidth="1"/>
    <col min="21" max="21" width="7.81640625" customWidth="1"/>
    <col min="22" max="22" width="6.453125" customWidth="1"/>
  </cols>
  <sheetData>
    <row r="1" spans="1:9" x14ac:dyDescent="0.4">
      <c r="A1" s="11" t="s">
        <v>7581</v>
      </c>
      <c r="B1" s="375" t="s">
        <v>8565</v>
      </c>
      <c r="C1" s="375"/>
      <c r="D1" s="375"/>
      <c r="E1" s="375"/>
      <c r="F1" s="375"/>
      <c r="G1" s="375"/>
      <c r="H1" s="375"/>
      <c r="I1" s="7"/>
    </row>
    <row r="2" spans="1:9" x14ac:dyDescent="0.4">
      <c r="A2" s="11" t="s">
        <v>7582</v>
      </c>
      <c r="B2" s="375" t="s">
        <v>8566</v>
      </c>
      <c r="C2" s="375"/>
      <c r="D2" s="375"/>
      <c r="E2" s="375"/>
      <c r="F2" s="375"/>
      <c r="G2" s="375"/>
      <c r="H2" s="375"/>
      <c r="I2" s="7"/>
    </row>
    <row r="3" spans="1:9" x14ac:dyDescent="0.4">
      <c r="A3" s="11" t="s">
        <v>7583</v>
      </c>
      <c r="B3" s="375" t="s">
        <v>8569</v>
      </c>
      <c r="C3" s="375"/>
      <c r="D3" s="375"/>
      <c r="E3" s="375"/>
      <c r="F3" s="375"/>
      <c r="G3" s="375"/>
      <c r="H3" s="375"/>
      <c r="I3" s="7"/>
    </row>
    <row r="4" spans="1:9" x14ac:dyDescent="0.4">
      <c r="A4" s="11" t="s">
        <v>7584</v>
      </c>
      <c r="B4" s="375" t="s">
        <v>8567</v>
      </c>
      <c r="C4" s="375"/>
      <c r="D4" s="375"/>
      <c r="E4" s="375"/>
      <c r="F4" s="375"/>
      <c r="G4" s="375"/>
      <c r="H4" s="375"/>
      <c r="I4" s="7"/>
    </row>
    <row r="5" spans="1:9" x14ac:dyDescent="0.4">
      <c r="A5" s="11" t="s">
        <v>7586</v>
      </c>
      <c r="B5" s="384">
        <f>MIN(C36:G36)</f>
        <v>45481.772916666669</v>
      </c>
      <c r="C5" s="374"/>
      <c r="D5" s="403" t="s">
        <v>7587</v>
      </c>
      <c r="E5" s="404"/>
      <c r="F5" s="384">
        <f>MAX(C37:G37)</f>
        <v>45485.369444444441</v>
      </c>
      <c r="G5" s="402"/>
      <c r="H5" s="374"/>
      <c r="I5" s="7"/>
    </row>
    <row r="6" spans="1:9" ht="53" customHeight="1" x14ac:dyDescent="0.4">
      <c r="A6" s="394" t="s">
        <v>7816</v>
      </c>
      <c r="B6" s="11" t="s">
        <v>7589</v>
      </c>
      <c r="C6" s="397" t="s">
        <v>8660</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t="s">
        <v>8599</v>
      </c>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t="s">
        <v>8600</v>
      </c>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7947</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8601</v>
      </c>
      <c r="D34" s="1" t="s">
        <v>8602</v>
      </c>
      <c r="E34" s="1" t="s">
        <v>8603</v>
      </c>
      <c r="F34" s="1" t="s">
        <v>8604</v>
      </c>
      <c r="G34" s="1"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v>45481.806944444441</v>
      </c>
      <c r="D36" s="191">
        <v>45481.853472222225</v>
      </c>
      <c r="E36" s="191">
        <v>45481.793055555558</v>
      </c>
      <c r="F36" s="191">
        <v>45481.772916666669</v>
      </c>
      <c r="G36" s="191">
        <v>45481.820833333331</v>
      </c>
      <c r="H36" s="1"/>
      <c r="I36" s="7"/>
    </row>
    <row r="37" spans="1:21" x14ac:dyDescent="0.4">
      <c r="A37" s="177"/>
      <c r="B37" s="12" t="s">
        <v>7482</v>
      </c>
      <c r="C37" s="191">
        <v>45485.369444444441</v>
      </c>
      <c r="D37" s="191">
        <v>45485.35833333333</v>
      </c>
      <c r="E37" s="191">
        <v>45485.356249999997</v>
      </c>
      <c r="F37" s="191">
        <v>45485.353472222225</v>
      </c>
      <c r="G37" s="191">
        <v>45484.96875</v>
      </c>
      <c r="H37" s="1"/>
      <c r="I37" s="7"/>
    </row>
    <row r="38" spans="1:21" x14ac:dyDescent="0.4">
      <c r="A38" s="177"/>
      <c r="B38" s="12" t="s">
        <v>7458</v>
      </c>
      <c r="C38" s="221">
        <v>64</v>
      </c>
      <c r="D38" s="164">
        <v>32</v>
      </c>
      <c r="E38" s="164">
        <v>62</v>
      </c>
      <c r="F38" s="221">
        <v>7</v>
      </c>
      <c r="G38" s="164">
        <v>30</v>
      </c>
      <c r="H38" s="1">
        <f t="shared" ref="H38:H57" si="0">SUM(C38:G38)</f>
        <v>195</v>
      </c>
      <c r="I38" s="7"/>
    </row>
    <row r="39" spans="1:21" x14ac:dyDescent="0.4">
      <c r="A39" s="1" t="s">
        <v>7164</v>
      </c>
      <c r="B39" s="12" t="s">
        <v>7469</v>
      </c>
      <c r="C39" s="1">
        <f>INT((C37-C36)*24)</f>
        <v>85</v>
      </c>
      <c r="D39" s="1">
        <f>INT((D37-D36)*24)</f>
        <v>84</v>
      </c>
      <c r="E39" s="1">
        <f>INT((E37-E36)*24)</f>
        <v>85</v>
      </c>
      <c r="F39" s="1">
        <f>INT((F37-F36)*24)</f>
        <v>85</v>
      </c>
      <c r="G39" s="1">
        <f>INT((G37-G36)*24)</f>
        <v>75</v>
      </c>
      <c r="H39" s="1">
        <f t="shared" si="0"/>
        <v>414</v>
      </c>
      <c r="I39" s="7"/>
      <c r="J39" s="12" t="s">
        <v>8020</v>
      </c>
      <c r="K39" s="1">
        <f>H39</f>
        <v>414</v>
      </c>
    </row>
    <row r="40" spans="1:21" x14ac:dyDescent="0.4">
      <c r="A40" s="379">
        <v>45482</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0</v>
      </c>
      <c r="F42" s="1">
        <v>0</v>
      </c>
      <c r="G42" s="1">
        <v>0</v>
      </c>
      <c r="H42" s="1">
        <f t="shared" si="0"/>
        <v>0</v>
      </c>
      <c r="I42" s="7"/>
      <c r="J42" s="12" t="s">
        <v>7485</v>
      </c>
      <c r="K42" s="1">
        <f>SUMIF(B:B,J42,H:H)</f>
        <v>59</v>
      </c>
    </row>
    <row r="43" spans="1:21" x14ac:dyDescent="0.4">
      <c r="A43" s="379">
        <v>45483</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row>
    <row r="45" spans="1:21" x14ac:dyDescent="0.4">
      <c r="A45" s="379"/>
      <c r="B45" s="12" t="s">
        <v>7485</v>
      </c>
      <c r="C45" s="1">
        <v>0</v>
      </c>
      <c r="D45" s="1">
        <v>0</v>
      </c>
      <c r="E45" s="1">
        <v>0</v>
      </c>
      <c r="F45" s="1">
        <v>0</v>
      </c>
      <c r="G45" s="1">
        <v>0</v>
      </c>
      <c r="H45" s="1">
        <f t="shared" si="0"/>
        <v>0</v>
      </c>
      <c r="I45" s="7"/>
    </row>
    <row r="46" spans="1:21" x14ac:dyDescent="0.4">
      <c r="A46" s="379">
        <v>45484</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c r="L47" s="201"/>
      <c r="M47" s="222"/>
      <c r="N47" s="201" t="s">
        <v>8630</v>
      </c>
      <c r="O47" s="222"/>
      <c r="P47" s="201"/>
      <c r="Q47" s="203"/>
      <c r="R47" s="201"/>
      <c r="S47" s="201"/>
      <c r="T47" s="201"/>
      <c r="U47" s="68"/>
    </row>
    <row r="48" spans="1:21" x14ac:dyDescent="0.4">
      <c r="A48" s="379"/>
      <c r="B48" s="12" t="s">
        <v>7485</v>
      </c>
      <c r="C48" s="1">
        <v>0</v>
      </c>
      <c r="D48" s="95">
        <v>0</v>
      </c>
      <c r="E48" s="1">
        <v>0</v>
      </c>
      <c r="F48" s="1">
        <v>0</v>
      </c>
      <c r="G48" s="1">
        <v>0</v>
      </c>
      <c r="H48" s="1">
        <f t="shared" si="0"/>
        <v>0</v>
      </c>
      <c r="I48" s="7"/>
      <c r="J48" s="1">
        <v>2</v>
      </c>
      <c r="K48" s="222"/>
      <c r="L48" s="201"/>
      <c r="M48" s="222" t="s">
        <v>8642</v>
      </c>
      <c r="N48" s="201" t="s">
        <v>8644</v>
      </c>
      <c r="O48" s="222"/>
      <c r="P48" s="201"/>
      <c r="Q48" s="203"/>
      <c r="R48" s="203"/>
      <c r="S48" s="203"/>
      <c r="T48" s="201"/>
      <c r="U48" s="68"/>
    </row>
    <row r="49" spans="1:21" x14ac:dyDescent="0.4">
      <c r="A49" s="379">
        <v>45485</v>
      </c>
      <c r="B49" s="12" t="s">
        <v>7483</v>
      </c>
      <c r="C49" s="1">
        <v>0</v>
      </c>
      <c r="D49" s="95">
        <v>0</v>
      </c>
      <c r="E49" s="1">
        <v>0</v>
      </c>
      <c r="F49" s="1">
        <v>0</v>
      </c>
      <c r="G49" s="1">
        <v>0</v>
      </c>
      <c r="H49" s="1">
        <f t="shared" si="0"/>
        <v>0</v>
      </c>
      <c r="I49" s="7"/>
      <c r="J49" s="95">
        <v>3</v>
      </c>
      <c r="K49" s="240"/>
      <c r="L49" s="201"/>
      <c r="M49" s="240" t="s">
        <v>8647</v>
      </c>
      <c r="N49" s="201" t="s">
        <v>8646</v>
      </c>
      <c r="O49" s="222"/>
      <c r="P49" s="201"/>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c r="L50" s="201"/>
      <c r="M50" s="203"/>
      <c r="N50" s="201"/>
      <c r="O50" s="222"/>
      <c r="P50" s="201"/>
      <c r="Q50" s="201"/>
      <c r="R50" s="201"/>
      <c r="S50" s="201"/>
      <c r="T50" s="201"/>
      <c r="U50" s="68"/>
    </row>
    <row r="51" spans="1:21" x14ac:dyDescent="0.4">
      <c r="A51" s="379"/>
      <c r="B51" s="12" t="s">
        <v>7485</v>
      </c>
      <c r="C51" s="1">
        <v>0</v>
      </c>
      <c r="D51" s="95">
        <v>59</v>
      </c>
      <c r="E51" s="1">
        <v>0</v>
      </c>
      <c r="F51" s="1">
        <v>0</v>
      </c>
      <c r="G51" s="1">
        <v>0</v>
      </c>
      <c r="H51" s="1">
        <f t="shared" si="0"/>
        <v>59</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227"/>
      <c r="J58" s="1"/>
      <c r="K58" s="201"/>
      <c r="L58" s="201"/>
      <c r="M58" s="203"/>
      <c r="N58" s="201"/>
      <c r="O58" s="201"/>
      <c r="P58" s="201"/>
      <c r="Q58" s="201"/>
      <c r="R58" s="201"/>
      <c r="S58" s="201"/>
      <c r="T58" s="201"/>
    </row>
    <row r="59" spans="1:21" x14ac:dyDescent="0.4">
      <c r="A59" s="227"/>
      <c r="D59" t="s">
        <v>8582</v>
      </c>
      <c r="J59" s="1"/>
      <c r="K59" s="201"/>
      <c r="L59" s="201"/>
      <c r="M59" s="203"/>
      <c r="N59" s="201"/>
      <c r="O59" s="203"/>
      <c r="P59" s="201"/>
      <c r="Q59" s="201"/>
      <c r="R59" s="201"/>
      <c r="S59" s="201"/>
      <c r="T59" s="201"/>
    </row>
    <row r="60" spans="1:21" x14ac:dyDescent="0.4">
      <c r="A60" s="227"/>
      <c r="D60" t="s">
        <v>8583</v>
      </c>
      <c r="J60" s="1"/>
      <c r="K60" s="201"/>
      <c r="L60" s="201"/>
      <c r="M60" s="203"/>
      <c r="N60" s="201"/>
      <c r="O60" s="203"/>
      <c r="P60" s="201"/>
      <c r="Q60" s="201"/>
      <c r="R60" s="201"/>
      <c r="S60" s="201"/>
      <c r="T60" s="201"/>
    </row>
    <row r="61" spans="1:21" x14ac:dyDescent="0.4">
      <c r="A61" s="227"/>
      <c r="D61" t="s">
        <v>8584</v>
      </c>
      <c r="J61" s="1"/>
      <c r="K61" s="201"/>
      <c r="L61" s="201"/>
      <c r="M61" s="203"/>
      <c r="N61" s="201"/>
      <c r="O61" s="201"/>
      <c r="P61" s="201"/>
      <c r="Q61" s="201"/>
      <c r="R61" s="201"/>
      <c r="S61" s="201"/>
      <c r="T61" s="201"/>
    </row>
    <row r="62" spans="1:21" x14ac:dyDescent="0.4">
      <c r="A62" s="227"/>
      <c r="J62" s="1"/>
      <c r="K62" s="201"/>
      <c r="L62" s="201"/>
      <c r="M62" s="203"/>
      <c r="N62" s="201"/>
      <c r="O62" s="201"/>
      <c r="P62" s="201"/>
      <c r="Q62" s="201"/>
      <c r="R62" s="201"/>
      <c r="S62" s="201"/>
      <c r="T62" s="201"/>
    </row>
    <row r="63" spans="1:21" x14ac:dyDescent="0.4">
      <c r="A63" s="227"/>
      <c r="J63" s="1"/>
      <c r="K63" s="201"/>
      <c r="L63" s="201"/>
      <c r="M63" s="203"/>
      <c r="N63" s="201"/>
      <c r="O63" s="201"/>
      <c r="P63" s="201"/>
      <c r="Q63" s="201"/>
      <c r="R63" s="201"/>
      <c r="S63" s="201"/>
      <c r="T63" s="201"/>
    </row>
    <row r="64" spans="1:21" x14ac:dyDescent="0.4">
      <c r="A64" s="227"/>
      <c r="J64" s="1"/>
      <c r="K64" s="201"/>
      <c r="L64" s="201"/>
      <c r="M64" s="203"/>
      <c r="N64" s="201"/>
      <c r="O64" s="201"/>
      <c r="P64" s="201"/>
      <c r="Q64" s="201"/>
      <c r="R64" s="201"/>
      <c r="S64" s="201"/>
      <c r="T64" s="201"/>
    </row>
    <row r="65" spans="1:20" x14ac:dyDescent="0.4">
      <c r="A65" s="227"/>
      <c r="J65" s="1"/>
      <c r="K65" s="201"/>
      <c r="L65" s="201"/>
      <c r="M65" s="203"/>
      <c r="N65" s="201"/>
      <c r="O65" s="201"/>
      <c r="P65" s="201"/>
      <c r="Q65" s="201"/>
      <c r="R65" s="201"/>
      <c r="S65" s="201"/>
      <c r="T65" s="201"/>
    </row>
    <row r="66" spans="1:20" x14ac:dyDescent="0.4">
      <c r="A66" s="227"/>
      <c r="J66" s="1"/>
      <c r="K66" s="201"/>
      <c r="L66" s="201"/>
      <c r="M66" s="203"/>
      <c r="N66" s="201"/>
      <c r="O66" s="201"/>
      <c r="P66" s="201"/>
      <c r="Q66" s="201"/>
      <c r="R66" s="201"/>
      <c r="S66" s="201"/>
      <c r="T66" s="201"/>
    </row>
    <row r="67" spans="1:20" x14ac:dyDescent="0.4">
      <c r="A67" s="227"/>
      <c r="J67" s="95"/>
      <c r="K67" s="201"/>
      <c r="L67" s="201"/>
      <c r="M67" s="201"/>
      <c r="N67" s="235"/>
      <c r="O67" s="201"/>
      <c r="P67" s="201"/>
      <c r="Q67" s="201"/>
      <c r="R67" s="201"/>
      <c r="S67" s="201"/>
      <c r="T67" s="201"/>
    </row>
    <row r="68" spans="1:20" x14ac:dyDescent="0.4">
      <c r="A68" s="227"/>
      <c r="J68" s="228"/>
      <c r="K68" s="229"/>
      <c r="L68" s="229"/>
      <c r="M68" s="229"/>
      <c r="N68" s="229"/>
      <c r="O68" s="229"/>
      <c r="P68" s="229"/>
      <c r="Q68" s="229"/>
      <c r="R68" s="229"/>
      <c r="S68" s="229"/>
      <c r="T68" s="229"/>
    </row>
    <row r="69" spans="1:20" x14ac:dyDescent="0.4">
      <c r="A69" s="227"/>
      <c r="J69" s="228"/>
      <c r="K69" s="229"/>
      <c r="L69" s="229"/>
      <c r="M69" s="229"/>
      <c r="N69" s="229"/>
      <c r="O69" s="229"/>
      <c r="P69" s="229"/>
      <c r="Q69" s="229"/>
      <c r="R69" s="229"/>
      <c r="S69" s="229"/>
      <c r="T69" s="229"/>
    </row>
    <row r="70" spans="1:20" x14ac:dyDescent="0.4">
      <c r="A70" s="227"/>
      <c r="J70" s="228"/>
      <c r="K70" s="229"/>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45485.36041666667</v>
      </c>
      <c r="J72" s="12" t="s">
        <v>8645</v>
      </c>
      <c r="K72" s="71">
        <f t="shared" ref="K72:K134" si="1">COUNTIF($K$47:$T$67,J72)</f>
        <v>1</v>
      </c>
      <c r="L72" s="229"/>
      <c r="M72" s="229"/>
      <c r="N72" s="229"/>
      <c r="O72" s="229"/>
      <c r="P72" s="229"/>
      <c r="Q72" s="229"/>
      <c r="R72" s="229"/>
    </row>
    <row r="73" spans="1:20" x14ac:dyDescent="0.4">
      <c r="A73" s="12" t="s">
        <v>7655</v>
      </c>
      <c r="B73" s="220">
        <v>0.4069444444444445</v>
      </c>
      <c r="J73" s="12" t="s">
        <v>8643</v>
      </c>
      <c r="K73" s="71">
        <f t="shared" si="1"/>
        <v>1</v>
      </c>
      <c r="L73" s="229"/>
      <c r="M73" s="229"/>
      <c r="N73" s="229"/>
      <c r="O73" s="229"/>
      <c r="P73" s="229"/>
      <c r="Q73" s="229"/>
      <c r="R73" s="229"/>
    </row>
    <row r="74" spans="1:20" x14ac:dyDescent="0.4">
      <c r="A74" s="12" t="s">
        <v>7656</v>
      </c>
      <c r="B74" s="219">
        <f>B72-B73</f>
        <v>45484.953472222223</v>
      </c>
      <c r="J74" s="12" t="s">
        <v>8629</v>
      </c>
      <c r="K74" s="71">
        <v>57</v>
      </c>
      <c r="L74" s="230"/>
      <c r="M74" s="230"/>
      <c r="N74" s="229"/>
      <c r="O74" s="229"/>
      <c r="P74" s="229"/>
      <c r="Q74" s="229"/>
      <c r="R74" s="229"/>
    </row>
    <row r="75" spans="1:20" x14ac:dyDescent="0.4">
      <c r="J75" s="12" t="s">
        <v>8632</v>
      </c>
      <c r="K75" s="71">
        <f t="shared" si="1"/>
        <v>0</v>
      </c>
      <c r="L75" s="229"/>
      <c r="M75" s="229"/>
      <c r="N75" s="229"/>
      <c r="O75" s="229"/>
      <c r="P75" s="229"/>
      <c r="Q75" s="229"/>
      <c r="R75" s="229"/>
    </row>
    <row r="76" spans="1:20" x14ac:dyDescent="0.4">
      <c r="J76" s="12" t="s">
        <v>8633</v>
      </c>
      <c r="K76" s="71">
        <f t="shared" si="1"/>
        <v>0</v>
      </c>
    </row>
    <row r="77" spans="1:20" x14ac:dyDescent="0.4">
      <c r="J77" s="12" t="s">
        <v>8634</v>
      </c>
      <c r="K77" s="71">
        <f t="shared" si="1"/>
        <v>0</v>
      </c>
    </row>
    <row r="78" spans="1:20" x14ac:dyDescent="0.4">
      <c r="J78" s="12" t="s">
        <v>8635</v>
      </c>
      <c r="K78" s="71">
        <f t="shared" si="1"/>
        <v>0</v>
      </c>
    </row>
    <row r="79" spans="1:20" x14ac:dyDescent="0.4">
      <c r="J79" s="12" t="s">
        <v>8636</v>
      </c>
      <c r="K79" s="71">
        <f t="shared" si="1"/>
        <v>0</v>
      </c>
    </row>
    <row r="80" spans="1:20" x14ac:dyDescent="0.4">
      <c r="J80" s="12" t="s">
        <v>8419</v>
      </c>
      <c r="K80" s="71">
        <f t="shared" si="1"/>
        <v>0</v>
      </c>
    </row>
    <row r="81" spans="10:12" x14ac:dyDescent="0.4">
      <c r="J81" s="12" t="s">
        <v>8414</v>
      </c>
      <c r="K81" s="71">
        <f t="shared" si="1"/>
        <v>0</v>
      </c>
    </row>
    <row r="82" spans="10:12" x14ac:dyDescent="0.4">
      <c r="J82" s="12" t="s">
        <v>8420</v>
      </c>
      <c r="K82" s="71">
        <f t="shared" si="1"/>
        <v>0</v>
      </c>
    </row>
    <row r="83" spans="10:12" x14ac:dyDescent="0.4">
      <c r="J83" s="12" t="s">
        <v>8421</v>
      </c>
      <c r="K83" s="71">
        <f t="shared" si="1"/>
        <v>0</v>
      </c>
    </row>
    <row r="84" spans="10:12" x14ac:dyDescent="0.4">
      <c r="J84" s="12" t="s">
        <v>8422</v>
      </c>
      <c r="K84" s="71">
        <f t="shared" si="1"/>
        <v>0</v>
      </c>
      <c r="L84" s="73"/>
    </row>
    <row r="85" spans="10:12" x14ac:dyDescent="0.4">
      <c r="J85" s="12" t="s">
        <v>8376</v>
      </c>
      <c r="K85" s="71">
        <f t="shared" si="1"/>
        <v>0</v>
      </c>
      <c r="L85" s="73"/>
    </row>
    <row r="86" spans="10:12" x14ac:dyDescent="0.4">
      <c r="J86" s="12" t="s">
        <v>8351</v>
      </c>
      <c r="K86" s="71">
        <f t="shared" si="1"/>
        <v>0</v>
      </c>
      <c r="L86" s="73"/>
    </row>
    <row r="87" spans="10:12" x14ac:dyDescent="0.4">
      <c r="J87" s="12" t="s">
        <v>8330</v>
      </c>
      <c r="K87" s="71">
        <f t="shared" si="1"/>
        <v>0</v>
      </c>
      <c r="L87" s="73"/>
    </row>
    <row r="88" spans="10:12" x14ac:dyDescent="0.4">
      <c r="J88" s="12" t="s">
        <v>8308</v>
      </c>
      <c r="K88" s="71">
        <f t="shared" si="1"/>
        <v>0</v>
      </c>
      <c r="L88" s="73"/>
    </row>
    <row r="89" spans="10:12" x14ac:dyDescent="0.4">
      <c r="J89" s="12" t="s">
        <v>8290</v>
      </c>
      <c r="K89" s="71">
        <f t="shared" si="1"/>
        <v>0</v>
      </c>
    </row>
    <row r="90" spans="10:12" x14ac:dyDescent="0.4">
      <c r="J90" s="12" t="s">
        <v>8315</v>
      </c>
      <c r="K90" s="71">
        <f t="shared" si="1"/>
        <v>0</v>
      </c>
    </row>
    <row r="91" spans="10:12" x14ac:dyDescent="0.4">
      <c r="J91" s="12" t="s">
        <v>8202</v>
      </c>
      <c r="K91" s="71">
        <f t="shared" si="1"/>
        <v>0</v>
      </c>
    </row>
    <row r="92" spans="10:12" x14ac:dyDescent="0.4">
      <c r="J92" s="12" t="s">
        <v>8194</v>
      </c>
      <c r="K92" s="71">
        <f t="shared" si="1"/>
        <v>0</v>
      </c>
    </row>
    <row r="93" spans="10:12" x14ac:dyDescent="0.4">
      <c r="J93" s="12" t="s">
        <v>8197</v>
      </c>
      <c r="K93" s="71">
        <f t="shared" si="1"/>
        <v>0</v>
      </c>
    </row>
    <row r="94" spans="10:12" x14ac:dyDescent="0.4">
      <c r="J94" s="12" t="s">
        <v>8198</v>
      </c>
      <c r="K94" s="71">
        <f t="shared" si="1"/>
        <v>0</v>
      </c>
    </row>
    <row r="95" spans="10:12" x14ac:dyDescent="0.4">
      <c r="J95" s="12" t="s">
        <v>8200</v>
      </c>
      <c r="K95" s="71">
        <f t="shared" si="1"/>
        <v>0</v>
      </c>
    </row>
    <row r="96" spans="10:12" x14ac:dyDescent="0.4">
      <c r="J96" s="12" t="s">
        <v>8090</v>
      </c>
      <c r="K96" s="71">
        <f t="shared" si="1"/>
        <v>0</v>
      </c>
    </row>
    <row r="97" spans="10:11" x14ac:dyDescent="0.4">
      <c r="J97" s="12" t="s">
        <v>8059</v>
      </c>
      <c r="K97" s="71">
        <f t="shared" si="1"/>
        <v>0</v>
      </c>
    </row>
    <row r="98" spans="10:11" x14ac:dyDescent="0.4">
      <c r="J98" s="12" t="s">
        <v>8047</v>
      </c>
      <c r="K98" s="71">
        <f t="shared" si="1"/>
        <v>0</v>
      </c>
    </row>
    <row r="99" spans="10:11" x14ac:dyDescent="0.4">
      <c r="J99" s="12" t="s">
        <v>8014</v>
      </c>
      <c r="K99" s="71">
        <f t="shared" si="1"/>
        <v>0</v>
      </c>
    </row>
    <row r="100" spans="10:11" x14ac:dyDescent="0.4">
      <c r="J100" s="12" t="s">
        <v>8013</v>
      </c>
      <c r="K100" s="71">
        <f t="shared" si="1"/>
        <v>0</v>
      </c>
    </row>
    <row r="101" spans="10:11" x14ac:dyDescent="0.4">
      <c r="J101" s="12" t="s">
        <v>7998</v>
      </c>
      <c r="K101" s="71">
        <f t="shared" si="1"/>
        <v>0</v>
      </c>
    </row>
    <row r="102" spans="10:11" x14ac:dyDescent="0.4">
      <c r="J102" s="12" t="s">
        <v>7996</v>
      </c>
      <c r="K102" s="71">
        <f t="shared" si="1"/>
        <v>0</v>
      </c>
    </row>
    <row r="103" spans="10:11" x14ac:dyDescent="0.4">
      <c r="J103" s="12" t="s">
        <v>7967</v>
      </c>
      <c r="K103" s="71">
        <f t="shared" si="1"/>
        <v>0</v>
      </c>
    </row>
    <row r="104" spans="10:11" x14ac:dyDescent="0.4">
      <c r="J104" s="12" t="s">
        <v>7948</v>
      </c>
      <c r="K104" s="71">
        <f t="shared" si="1"/>
        <v>0</v>
      </c>
    </row>
    <row r="105" spans="10:11" x14ac:dyDescent="0.4">
      <c r="J105" s="12" t="s">
        <v>7944</v>
      </c>
      <c r="K105" s="71">
        <f t="shared" si="1"/>
        <v>0</v>
      </c>
    </row>
    <row r="106" spans="10:11" x14ac:dyDescent="0.4">
      <c r="J106" s="12" t="s">
        <v>7899</v>
      </c>
      <c r="K106" s="71">
        <f t="shared" si="1"/>
        <v>0</v>
      </c>
    </row>
    <row r="107" spans="10:11" x14ac:dyDescent="0.4">
      <c r="J107" s="12" t="s">
        <v>7761</v>
      </c>
      <c r="K107" s="71">
        <f t="shared" si="1"/>
        <v>0</v>
      </c>
    </row>
    <row r="108" spans="10:11" x14ac:dyDescent="0.4">
      <c r="J108" s="12" t="s">
        <v>7712</v>
      </c>
      <c r="K108" s="71">
        <f t="shared" si="1"/>
        <v>0</v>
      </c>
    </row>
    <row r="109" spans="10:11" x14ac:dyDescent="0.4">
      <c r="J109" s="12" t="s">
        <v>7783</v>
      </c>
      <c r="K109" s="71">
        <f t="shared" si="1"/>
        <v>0</v>
      </c>
    </row>
    <row r="110" spans="10:11" x14ac:dyDescent="0.4">
      <c r="J110" s="12" t="s">
        <v>7804</v>
      </c>
      <c r="K110" s="71">
        <f t="shared" si="1"/>
        <v>0</v>
      </c>
    </row>
    <row r="111" spans="10:11" x14ac:dyDescent="0.4">
      <c r="J111" s="12" t="s">
        <v>8343</v>
      </c>
      <c r="K111" s="71">
        <f t="shared" si="1"/>
        <v>0</v>
      </c>
    </row>
    <row r="112" spans="10:11" x14ac:dyDescent="0.4">
      <c r="J112" s="12" t="s">
        <v>7790</v>
      </c>
      <c r="K112" s="71">
        <f t="shared" si="1"/>
        <v>0</v>
      </c>
    </row>
    <row r="113" spans="10:11" x14ac:dyDescent="0.4">
      <c r="J113" s="12" t="s">
        <v>8355</v>
      </c>
      <c r="K113" s="71">
        <f t="shared" si="1"/>
        <v>0</v>
      </c>
    </row>
    <row r="114" spans="10:11" x14ac:dyDescent="0.4">
      <c r="J114" s="12" t="s">
        <v>8311</v>
      </c>
      <c r="K114" s="71">
        <f t="shared" si="1"/>
        <v>0</v>
      </c>
    </row>
    <row r="115" spans="10:11" x14ac:dyDescent="0.4">
      <c r="J115" s="12" t="s">
        <v>8321</v>
      </c>
      <c r="K115" s="71">
        <f t="shared" si="1"/>
        <v>0</v>
      </c>
    </row>
    <row r="116" spans="10:11" x14ac:dyDescent="0.4">
      <c r="J116" s="12" t="s">
        <v>8199</v>
      </c>
      <c r="K116" s="71">
        <f t="shared" si="1"/>
        <v>0</v>
      </c>
    </row>
    <row r="117" spans="10:11" x14ac:dyDescent="0.4">
      <c r="J117" s="12" t="s">
        <v>8061</v>
      </c>
      <c r="K117" s="71">
        <f t="shared" si="1"/>
        <v>0</v>
      </c>
    </row>
    <row r="118" spans="10:11" x14ac:dyDescent="0.4">
      <c r="J118" s="12" t="s">
        <v>7994</v>
      </c>
      <c r="K118" s="71">
        <f t="shared" si="1"/>
        <v>0</v>
      </c>
    </row>
    <row r="119" spans="10:11" x14ac:dyDescent="0.4">
      <c r="J119" s="12" t="s">
        <v>7778</v>
      </c>
      <c r="K119" s="71">
        <f t="shared" si="1"/>
        <v>0</v>
      </c>
    </row>
    <row r="120" spans="10:11" x14ac:dyDescent="0.4">
      <c r="J120" s="12" t="s">
        <v>7776</v>
      </c>
      <c r="K120" s="71">
        <f t="shared" si="1"/>
        <v>0</v>
      </c>
    </row>
    <row r="121" spans="10:11" x14ac:dyDescent="0.4">
      <c r="J121" s="12" t="s">
        <v>7772</v>
      </c>
      <c r="K121" s="71">
        <f t="shared" si="1"/>
        <v>0</v>
      </c>
    </row>
    <row r="122" spans="10:11" x14ac:dyDescent="0.4">
      <c r="J122" s="12" t="s">
        <v>7765</v>
      </c>
      <c r="K122" s="71">
        <f t="shared" si="1"/>
        <v>0</v>
      </c>
    </row>
    <row r="123" spans="10:11" x14ac:dyDescent="0.4">
      <c r="J123" s="12" t="s">
        <v>7972</v>
      </c>
      <c r="K123" s="71">
        <f t="shared" si="1"/>
        <v>0</v>
      </c>
    </row>
    <row r="124" spans="10:11" x14ac:dyDescent="0.4">
      <c r="J124" s="12" t="s">
        <v>7746</v>
      </c>
      <c r="K124" s="71">
        <f t="shared" si="1"/>
        <v>0</v>
      </c>
    </row>
    <row r="125" spans="10:11" x14ac:dyDescent="0.4">
      <c r="J125" s="12" t="s">
        <v>7725</v>
      </c>
      <c r="K125" s="71">
        <f t="shared" si="1"/>
        <v>0</v>
      </c>
    </row>
    <row r="126" spans="10:11" x14ac:dyDescent="0.4">
      <c r="J126" s="12" t="s">
        <v>7973</v>
      </c>
      <c r="K126" s="71">
        <f t="shared" si="1"/>
        <v>0</v>
      </c>
    </row>
    <row r="127" spans="10:11" x14ac:dyDescent="0.4">
      <c r="J127" s="12" t="s">
        <v>7756</v>
      </c>
      <c r="K127" s="71">
        <f t="shared" si="1"/>
        <v>0</v>
      </c>
    </row>
    <row r="128" spans="10:11" x14ac:dyDescent="0.4">
      <c r="J128" s="12" t="s">
        <v>7962</v>
      </c>
      <c r="K128" s="71">
        <f t="shared" si="1"/>
        <v>0</v>
      </c>
    </row>
    <row r="129" spans="10:11" x14ac:dyDescent="0.4">
      <c r="J129" s="12" t="s">
        <v>7945</v>
      </c>
      <c r="K129" s="71">
        <f t="shared" si="1"/>
        <v>0</v>
      </c>
    </row>
    <row r="130" spans="10:11" x14ac:dyDescent="0.4">
      <c r="J130" s="12" t="s">
        <v>7805</v>
      </c>
      <c r="K130" s="71">
        <f t="shared" si="1"/>
        <v>0</v>
      </c>
    </row>
    <row r="131" spans="10:11" x14ac:dyDescent="0.4">
      <c r="J131" s="12" t="s">
        <v>7753</v>
      </c>
      <c r="K131" s="71">
        <f t="shared" si="1"/>
        <v>0</v>
      </c>
    </row>
    <row r="132" spans="10:11" x14ac:dyDescent="0.4">
      <c r="J132" s="12" t="s">
        <v>7974</v>
      </c>
      <c r="K132" s="71">
        <f t="shared" si="1"/>
        <v>0</v>
      </c>
    </row>
    <row r="133" spans="10:11" x14ac:dyDescent="0.4">
      <c r="J133" s="12" t="s">
        <v>7946</v>
      </c>
      <c r="K133" s="71">
        <f t="shared" si="1"/>
        <v>0</v>
      </c>
    </row>
    <row r="134" spans="10:11" x14ac:dyDescent="0.4">
      <c r="J134" s="12" t="s">
        <v>7975</v>
      </c>
      <c r="K134" s="71">
        <f t="shared" si="1"/>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pageSetup paperSize="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C0A1B-A968-43D1-ACC6-153FD13497F4}">
  <dimension ref="A1:U74"/>
  <sheetViews>
    <sheetView zoomScale="90" zoomScaleNormal="90" workbookViewId="0">
      <selection activeCell="B5" sqref="B5:H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2.453125" customWidth="1"/>
    <col min="11" max="11" width="15.453125" customWidth="1"/>
    <col min="12" max="12" width="12" bestFit="1" customWidth="1"/>
    <col min="13" max="13" width="15.6328125" bestFit="1" customWidth="1"/>
    <col min="14" max="14" width="12" bestFit="1" customWidth="1"/>
    <col min="15" max="15" width="15.6328125" bestFit="1" customWidth="1"/>
    <col min="16" max="16" width="12" bestFit="1" customWidth="1"/>
    <col min="17" max="17" width="15.6328125" bestFit="1" customWidth="1"/>
    <col min="18" max="18" width="12" bestFit="1" customWidth="1"/>
    <col min="19" max="20" width="6.4531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8668</v>
      </c>
      <c r="C1" s="375"/>
      <c r="D1" s="375"/>
      <c r="E1" s="375"/>
      <c r="F1" s="375"/>
      <c r="G1" s="375"/>
      <c r="H1" s="375"/>
      <c r="I1" s="7"/>
    </row>
    <row r="2" spans="1:9" x14ac:dyDescent="0.4">
      <c r="A2" s="11" t="s">
        <v>7582</v>
      </c>
      <c r="B2" s="375" t="s">
        <v>8585</v>
      </c>
      <c r="C2" s="375"/>
      <c r="D2" s="375"/>
      <c r="E2" s="375"/>
      <c r="F2" s="375"/>
      <c r="G2" s="375"/>
      <c r="H2" s="375"/>
      <c r="I2" s="7"/>
    </row>
    <row r="3" spans="1:9" x14ac:dyDescent="0.4">
      <c r="A3" s="11" t="s">
        <v>7583</v>
      </c>
      <c r="B3" s="375" t="s">
        <v>8586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45485.729861111111</v>
      </c>
      <c r="C5" s="374"/>
      <c r="D5" s="403" t="s">
        <v>7587</v>
      </c>
      <c r="E5" s="404"/>
      <c r="F5" s="384">
        <f>MAX(C36:G36)</f>
        <v>45491.384722222225</v>
      </c>
      <c r="G5" s="402"/>
      <c r="H5" s="374"/>
      <c r="I5" s="7"/>
    </row>
    <row r="6" spans="1:9" ht="87.5" customHeight="1" x14ac:dyDescent="0.4">
      <c r="A6" s="394" t="s">
        <v>7816</v>
      </c>
      <c r="B6" s="11" t="s">
        <v>7589</v>
      </c>
      <c r="C6" s="397" t="s">
        <v>8593</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8594</v>
      </c>
      <c r="D33" s="1" t="s">
        <v>8595</v>
      </c>
      <c r="E33" s="1" t="s">
        <v>8596</v>
      </c>
      <c r="F33" s="1" t="s">
        <v>8597</v>
      </c>
      <c r="G33" s="1" t="s">
        <v>8598</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45485.729861111111</v>
      </c>
      <c r="D35" s="191">
        <v>45485.758333333331</v>
      </c>
      <c r="E35" s="191">
        <v>45485.765972222223</v>
      </c>
      <c r="F35" s="191">
        <v>45485.768750000003</v>
      </c>
      <c r="G35" s="191">
        <v>45485.75277777778</v>
      </c>
      <c r="H35" s="1"/>
      <c r="I35" s="7"/>
    </row>
    <row r="36" spans="1:21" x14ac:dyDescent="0.4">
      <c r="A36" s="177"/>
      <c r="B36" s="12" t="s">
        <v>7482</v>
      </c>
      <c r="C36" s="191">
        <v>45491.381944444445</v>
      </c>
      <c r="D36" s="191">
        <v>45491.382638888892</v>
      </c>
      <c r="E36" s="191">
        <v>45491.384027777778</v>
      </c>
      <c r="F36" s="191">
        <v>45491.384722222225</v>
      </c>
      <c r="G36" s="191">
        <v>45491.382638888892</v>
      </c>
      <c r="H36" s="1"/>
      <c r="I36" s="7"/>
    </row>
    <row r="37" spans="1:21" x14ac:dyDescent="0.4">
      <c r="A37" s="177"/>
      <c r="B37" s="12" t="s">
        <v>7458</v>
      </c>
      <c r="C37" s="221">
        <v>330</v>
      </c>
      <c r="D37" s="164">
        <v>328</v>
      </c>
      <c r="E37" s="164">
        <v>327</v>
      </c>
      <c r="F37" s="221">
        <v>327</v>
      </c>
      <c r="G37" s="164">
        <v>321</v>
      </c>
      <c r="H37" s="1">
        <f t="shared" ref="H37:H59" si="0">SUM(C37:G37)</f>
        <v>1633</v>
      </c>
      <c r="I37" s="7"/>
    </row>
    <row r="38" spans="1:21" x14ac:dyDescent="0.4">
      <c r="A38" s="1" t="s">
        <v>7164</v>
      </c>
      <c r="B38" s="12" t="s">
        <v>7617</v>
      </c>
      <c r="C38" s="1">
        <f>INT((C36-C35)*24)</f>
        <v>135</v>
      </c>
      <c r="D38" s="1">
        <f>INT((D36-D35)*24)</f>
        <v>134</v>
      </c>
      <c r="E38" s="1">
        <f>INT((E36-E35)*24)</f>
        <v>134</v>
      </c>
      <c r="F38" s="1">
        <f>INT((F36-F35)*24)</f>
        <v>134</v>
      </c>
      <c r="G38" s="1">
        <f>INT((G36-G35)*24)</f>
        <v>135</v>
      </c>
      <c r="H38" s="1">
        <f t="shared" si="0"/>
        <v>672</v>
      </c>
      <c r="I38" s="7"/>
      <c r="J38" s="12" t="s">
        <v>8020</v>
      </c>
      <c r="K38" s="1">
        <f>H38</f>
        <v>672</v>
      </c>
    </row>
    <row r="39" spans="1:21" x14ac:dyDescent="0.4">
      <c r="A39" s="379">
        <v>45488</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0</v>
      </c>
      <c r="D41" s="1">
        <v>1</v>
      </c>
      <c r="E41" s="1">
        <v>1</v>
      </c>
      <c r="F41" s="1">
        <v>4</v>
      </c>
      <c r="G41" s="1">
        <v>0</v>
      </c>
      <c r="H41" s="1">
        <f t="shared" si="0"/>
        <v>6</v>
      </c>
      <c r="I41" s="7"/>
      <c r="J41" s="12" t="s">
        <v>7485</v>
      </c>
      <c r="K41" s="1">
        <f>SUMIF(B:B,J41,H:H)</f>
        <v>9</v>
      </c>
    </row>
    <row r="42" spans="1:21" x14ac:dyDescent="0.4">
      <c r="A42" s="379">
        <v>45489</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0</v>
      </c>
      <c r="H43" s="1">
        <f t="shared" si="0"/>
        <v>0</v>
      </c>
      <c r="I43" s="7"/>
      <c r="K43" t="s">
        <v>9063</v>
      </c>
      <c r="M43" t="s">
        <v>9064</v>
      </c>
      <c r="O43" t="s">
        <v>9065</v>
      </c>
      <c r="Q43" t="s">
        <v>9066</v>
      </c>
      <c r="S43" t="s">
        <v>9067</v>
      </c>
    </row>
    <row r="44" spans="1:21" x14ac:dyDescent="0.4">
      <c r="A44" s="379"/>
      <c r="B44" s="12" t="s">
        <v>7485</v>
      </c>
      <c r="C44" s="1">
        <v>0</v>
      </c>
      <c r="D44" s="1">
        <v>2</v>
      </c>
      <c r="E44" s="1">
        <v>0</v>
      </c>
      <c r="F44" s="1">
        <v>0</v>
      </c>
      <c r="G44" s="1">
        <v>0</v>
      </c>
      <c r="H44" s="1">
        <f t="shared" si="0"/>
        <v>2</v>
      </c>
      <c r="I44" s="7"/>
      <c r="K44" t="s">
        <v>8623</v>
      </c>
      <c r="M44" t="s">
        <v>8621</v>
      </c>
      <c r="O44" t="s">
        <v>8620</v>
      </c>
      <c r="Q44" t="s">
        <v>8619</v>
      </c>
      <c r="S44" t="s">
        <v>8622</v>
      </c>
    </row>
    <row r="45" spans="1:21" x14ac:dyDescent="0.4">
      <c r="A45" s="379">
        <v>45490</v>
      </c>
      <c r="B45" s="12" t="s">
        <v>7483</v>
      </c>
      <c r="C45" s="1">
        <v>0</v>
      </c>
      <c r="D45" s="95">
        <v>0</v>
      </c>
      <c r="E45" s="1">
        <v>0</v>
      </c>
      <c r="F45" s="1">
        <v>0</v>
      </c>
      <c r="G45" s="1">
        <v>0</v>
      </c>
      <c r="H45" s="1">
        <f t="shared" si="0"/>
        <v>0</v>
      </c>
      <c r="I45" s="7"/>
      <c r="J45" s="1" t="s">
        <v>7189</v>
      </c>
      <c r="K45" s="372" t="s">
        <v>8102</v>
      </c>
      <c r="L45" s="374"/>
      <c r="M45" s="399" t="s">
        <v>8104</v>
      </c>
      <c r="N45" s="400"/>
      <c r="O45" s="399" t="s">
        <v>8103</v>
      </c>
      <c r="P45" s="400"/>
      <c r="Q45" s="399" t="s">
        <v>8105</v>
      </c>
      <c r="R45" s="400"/>
      <c r="S45" s="399" t="s">
        <v>8106</v>
      </c>
      <c r="T45" s="400"/>
    </row>
    <row r="46" spans="1:21" x14ac:dyDescent="0.4">
      <c r="A46" s="379"/>
      <c r="B46" s="12" t="s">
        <v>7484</v>
      </c>
      <c r="C46" s="1">
        <v>0</v>
      </c>
      <c r="D46" s="95">
        <v>0</v>
      </c>
      <c r="E46" s="95">
        <v>0</v>
      </c>
      <c r="F46" s="95">
        <v>0</v>
      </c>
      <c r="G46" s="95">
        <v>0</v>
      </c>
      <c r="H46" s="1">
        <f t="shared" si="0"/>
        <v>0</v>
      </c>
      <c r="I46" s="7"/>
      <c r="J46" s="95">
        <v>1</v>
      </c>
      <c r="K46" s="222" t="s">
        <v>8663</v>
      </c>
      <c r="L46" s="201" t="s">
        <v>8638</v>
      </c>
      <c r="M46" s="222" t="s">
        <v>8613</v>
      </c>
      <c r="N46" s="272" t="s">
        <v>8639</v>
      </c>
      <c r="O46" s="201" t="s">
        <v>8614</v>
      </c>
      <c r="P46" s="272" t="s">
        <v>8639</v>
      </c>
      <c r="Q46" s="203" t="s">
        <v>8615</v>
      </c>
      <c r="R46" s="272" t="s">
        <v>8639</v>
      </c>
      <c r="S46" s="251"/>
      <c r="T46" s="234"/>
      <c r="U46" s="68"/>
    </row>
    <row r="47" spans="1:21" x14ac:dyDescent="0.4">
      <c r="A47" s="379"/>
      <c r="B47" s="12" t="s">
        <v>7485</v>
      </c>
      <c r="C47" s="1">
        <v>1</v>
      </c>
      <c r="D47" s="95">
        <v>0</v>
      </c>
      <c r="E47" s="1">
        <v>0</v>
      </c>
      <c r="F47" s="1">
        <v>0</v>
      </c>
      <c r="G47" s="1">
        <v>0</v>
      </c>
      <c r="H47" s="1">
        <f t="shared" si="0"/>
        <v>1</v>
      </c>
      <c r="I47" s="7"/>
      <c r="J47" s="1">
        <v>2</v>
      </c>
      <c r="K47" s="234"/>
      <c r="L47" s="234"/>
      <c r="M47" s="201" t="s">
        <v>8653</v>
      </c>
      <c r="N47" s="203" t="s">
        <v>8639</v>
      </c>
      <c r="O47" s="203"/>
      <c r="P47" s="201"/>
      <c r="Q47" s="203" t="s">
        <v>8616</v>
      </c>
      <c r="R47" s="272" t="s">
        <v>8639</v>
      </c>
      <c r="S47" s="234"/>
      <c r="T47" s="234"/>
      <c r="U47" s="68"/>
    </row>
    <row r="48" spans="1:21" x14ac:dyDescent="0.4">
      <c r="A48" s="379">
        <v>45491</v>
      </c>
      <c r="B48" s="12" t="s">
        <v>7483</v>
      </c>
      <c r="C48" s="1">
        <v>0</v>
      </c>
      <c r="D48" s="95">
        <v>0</v>
      </c>
      <c r="E48" s="1">
        <v>0</v>
      </c>
      <c r="F48" s="1">
        <v>0</v>
      </c>
      <c r="G48" s="1">
        <v>0</v>
      </c>
      <c r="H48" s="1">
        <f t="shared" si="0"/>
        <v>0</v>
      </c>
      <c r="I48" s="7"/>
      <c r="J48" s="95">
        <v>3</v>
      </c>
      <c r="K48" s="234"/>
      <c r="L48" s="234"/>
      <c r="M48" s="201" t="s">
        <v>8654</v>
      </c>
      <c r="N48" s="203" t="s">
        <v>8639</v>
      </c>
      <c r="O48" s="203"/>
      <c r="P48" s="201"/>
      <c r="Q48" s="222" t="s">
        <v>8617</v>
      </c>
      <c r="R48" s="272" t="s">
        <v>8639</v>
      </c>
      <c r="S48" s="222"/>
      <c r="T48" s="222"/>
      <c r="U48" s="68"/>
    </row>
    <row r="49" spans="1:21" x14ac:dyDescent="0.4">
      <c r="A49" s="379"/>
      <c r="B49" s="12" t="s">
        <v>7484</v>
      </c>
      <c r="C49" s="1">
        <v>0</v>
      </c>
      <c r="D49" s="95">
        <v>0</v>
      </c>
      <c r="E49" s="95">
        <v>0</v>
      </c>
      <c r="F49" s="95">
        <v>0</v>
      </c>
      <c r="G49" s="1">
        <v>0</v>
      </c>
      <c r="H49" s="1">
        <f t="shared" si="0"/>
        <v>0</v>
      </c>
      <c r="I49" s="7"/>
      <c r="J49" s="1">
        <v>4</v>
      </c>
      <c r="K49" s="234"/>
      <c r="L49" s="234"/>
      <c r="M49" s="234"/>
      <c r="N49" s="235"/>
      <c r="O49" s="203"/>
      <c r="P49" s="203"/>
      <c r="Q49" s="222" t="s">
        <v>8618</v>
      </c>
      <c r="R49" s="272" t="s">
        <v>8639</v>
      </c>
      <c r="S49" s="201"/>
      <c r="T49" s="201"/>
      <c r="U49" s="68"/>
    </row>
    <row r="50" spans="1:21" x14ac:dyDescent="0.4">
      <c r="A50" s="379"/>
      <c r="B50" s="12" t="s">
        <v>7485</v>
      </c>
      <c r="C50" s="1">
        <v>0</v>
      </c>
      <c r="D50" s="95">
        <v>0</v>
      </c>
      <c r="E50" s="1">
        <v>0</v>
      </c>
      <c r="F50" s="1">
        <v>0</v>
      </c>
      <c r="G50" s="1">
        <v>0</v>
      </c>
      <c r="H50" s="1">
        <f t="shared" si="0"/>
        <v>0</v>
      </c>
      <c r="I50" s="7"/>
      <c r="J50" s="95">
        <v>5</v>
      </c>
      <c r="K50" s="251"/>
      <c r="L50" s="234"/>
      <c r="M50" s="234"/>
      <c r="N50" s="235"/>
      <c r="O50" s="203"/>
      <c r="P50" s="201"/>
      <c r="Q50" s="201"/>
      <c r="R50" s="201"/>
      <c r="S50" s="201"/>
      <c r="T50" s="201"/>
      <c r="U50" s="68"/>
    </row>
    <row r="51" spans="1:21" x14ac:dyDescent="0.4">
      <c r="A51" s="379"/>
      <c r="B51" s="12" t="s">
        <v>7483</v>
      </c>
      <c r="C51" s="1"/>
      <c r="D51" s="95"/>
      <c r="E51" s="1"/>
      <c r="F51" s="1"/>
      <c r="G51" s="1"/>
      <c r="H51" s="1">
        <f t="shared" si="0"/>
        <v>0</v>
      </c>
      <c r="I51" s="7"/>
      <c r="J51" s="1">
        <v>6</v>
      </c>
      <c r="K51" s="234"/>
      <c r="L51" s="234"/>
      <c r="M51" s="201"/>
      <c r="N51" s="203"/>
      <c r="O51" s="203"/>
      <c r="P51" s="201"/>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379"/>
      <c r="B54" s="12" t="s">
        <v>7483</v>
      </c>
      <c r="C54" s="1"/>
      <c r="D54" s="95"/>
      <c r="E54" s="1"/>
      <c r="F54" s="1"/>
      <c r="G54" s="1"/>
      <c r="H54" s="1">
        <f t="shared" si="0"/>
        <v>0</v>
      </c>
      <c r="J54" s="95">
        <v>9</v>
      </c>
      <c r="K54" s="201"/>
      <c r="L54" s="201"/>
      <c r="M54" s="201"/>
      <c r="N54" s="201"/>
      <c r="O54" s="203"/>
      <c r="P54" s="201"/>
      <c r="Q54" s="201"/>
      <c r="R54" s="201"/>
      <c r="S54" s="201"/>
      <c r="T54" s="201"/>
    </row>
    <row r="55" spans="1:21" x14ac:dyDescent="0.4">
      <c r="A55" s="379"/>
      <c r="B55" s="12" t="s">
        <v>7484</v>
      </c>
      <c r="C55" s="1"/>
      <c r="D55" s="95"/>
      <c r="E55" s="1"/>
      <c r="F55" s="95"/>
      <c r="G55" s="95"/>
      <c r="H55" s="1">
        <f t="shared" si="0"/>
        <v>0</v>
      </c>
      <c r="J55" s="1">
        <v>10</v>
      </c>
      <c r="K55" s="201"/>
      <c r="L55" s="201"/>
      <c r="M55" s="201"/>
      <c r="N55" s="201"/>
      <c r="O55" s="203"/>
      <c r="P55" s="201"/>
      <c r="Q55" s="201"/>
      <c r="R55" s="201"/>
      <c r="S55" s="201"/>
      <c r="T55" s="201"/>
    </row>
    <row r="56" spans="1:21" x14ac:dyDescent="0.4">
      <c r="A56" s="379"/>
      <c r="B56" s="12" t="s">
        <v>7485</v>
      </c>
      <c r="C56" s="1"/>
      <c r="D56" s="95"/>
      <c r="E56" s="1"/>
      <c r="F56" s="1"/>
      <c r="G56" s="1"/>
      <c r="H56" s="1">
        <f t="shared" si="0"/>
        <v>0</v>
      </c>
      <c r="J56" s="1">
        <v>11</v>
      </c>
      <c r="K56" s="201"/>
      <c r="L56" s="201"/>
      <c r="M56" s="201"/>
      <c r="N56" s="201"/>
      <c r="O56" s="203"/>
      <c r="P56" s="201"/>
      <c r="Q56" s="201"/>
      <c r="R56" s="201"/>
      <c r="S56" s="201"/>
      <c r="T56" s="201"/>
    </row>
    <row r="57" spans="1:21" x14ac:dyDescent="0.4">
      <c r="A57" s="379"/>
      <c r="B57" s="12" t="s">
        <v>7483</v>
      </c>
      <c r="C57" s="1"/>
      <c r="D57" s="95"/>
      <c r="E57" s="1"/>
      <c r="F57" s="1"/>
      <c r="G57" s="1"/>
      <c r="H57" s="1">
        <f t="shared" si="0"/>
        <v>0</v>
      </c>
      <c r="J57" s="1">
        <v>12</v>
      </c>
      <c r="K57" s="201"/>
      <c r="L57" s="201"/>
      <c r="M57" s="201"/>
      <c r="N57" s="201"/>
      <c r="O57" s="203"/>
      <c r="P57" s="201"/>
      <c r="Q57" s="201"/>
      <c r="R57" s="201"/>
      <c r="S57" s="201"/>
      <c r="T57" s="201"/>
    </row>
    <row r="58" spans="1:21" x14ac:dyDescent="0.4">
      <c r="A58" s="379"/>
      <c r="B58" s="12" t="s">
        <v>7484</v>
      </c>
      <c r="C58" s="1"/>
      <c r="D58" s="95"/>
      <c r="E58" s="1"/>
      <c r="F58" s="95"/>
      <c r="G58" s="95"/>
      <c r="H58" s="1">
        <f t="shared" si="0"/>
        <v>0</v>
      </c>
      <c r="J58" s="95">
        <v>13</v>
      </c>
      <c r="K58" s="201"/>
      <c r="L58" s="201"/>
      <c r="M58" s="201"/>
      <c r="N58" s="201"/>
      <c r="O58" s="235"/>
      <c r="P58" s="201"/>
      <c r="Q58" s="201"/>
      <c r="R58" s="201"/>
      <c r="S58" s="201"/>
      <c r="T58" s="201"/>
    </row>
    <row r="59" spans="1:21" x14ac:dyDescent="0.4">
      <c r="A59" s="379"/>
      <c r="B59" s="12" t="s">
        <v>7485</v>
      </c>
      <c r="C59" s="1"/>
      <c r="D59" s="95"/>
      <c r="E59" s="1"/>
      <c r="F59" s="1"/>
      <c r="G59" s="1"/>
      <c r="H59" s="1">
        <f t="shared" si="0"/>
        <v>0</v>
      </c>
      <c r="I59" s="229"/>
      <c r="J59" s="229"/>
      <c r="K59" s="229"/>
      <c r="L59" s="229"/>
      <c r="M59" s="229"/>
      <c r="N59" s="229"/>
      <c r="O59" s="229"/>
      <c r="P59" s="229"/>
      <c r="Q59" s="229"/>
    </row>
    <row r="60" spans="1:21" x14ac:dyDescent="0.4">
      <c r="A60" s="227"/>
      <c r="C60" s="7"/>
      <c r="D60" s="228"/>
      <c r="E60" s="7"/>
      <c r="F60" s="7"/>
      <c r="G60" s="7"/>
      <c r="H60" s="7"/>
      <c r="I60" s="7"/>
      <c r="K60" s="73"/>
    </row>
    <row r="61" spans="1:21" x14ac:dyDescent="0.4">
      <c r="A61" s="227"/>
      <c r="C61" s="7"/>
      <c r="D61" s="228"/>
      <c r="E61" s="7"/>
      <c r="F61" s="7"/>
      <c r="G61" s="7"/>
      <c r="H61" s="7"/>
      <c r="I61" s="7"/>
      <c r="K61" s="73"/>
    </row>
    <row r="62" spans="1:21" x14ac:dyDescent="0.4">
      <c r="A62" s="12" t="s">
        <v>7654</v>
      </c>
      <c r="B62" s="219">
        <v>45490.384027777778</v>
      </c>
      <c r="C62" s="7"/>
      <c r="D62" s="228"/>
      <c r="E62" s="7"/>
      <c r="F62" s="7"/>
      <c r="G62" s="7"/>
      <c r="H62" s="7"/>
      <c r="I62" s="7"/>
      <c r="J62" s="12" t="s">
        <v>8571</v>
      </c>
      <c r="K62" s="71">
        <f>COUNTIF($K$46:$T$58,J62)</f>
        <v>0</v>
      </c>
    </row>
    <row r="63" spans="1:21" x14ac:dyDescent="0.4">
      <c r="A63" s="12" t="s">
        <v>7655</v>
      </c>
      <c r="B63" s="220">
        <v>0.60277777777777775</v>
      </c>
      <c r="C63" s="7"/>
      <c r="D63" s="228"/>
      <c r="E63" s="7"/>
      <c r="F63" s="7"/>
      <c r="G63" s="7"/>
      <c r="H63" s="7"/>
      <c r="I63" s="7"/>
      <c r="J63" s="12" t="s">
        <v>8572</v>
      </c>
      <c r="K63" s="71">
        <f t="shared" ref="K63:K74" si="1">COUNTIF($K$46:$T$58,J63)</f>
        <v>0</v>
      </c>
    </row>
    <row r="64" spans="1:21" x14ac:dyDescent="0.4">
      <c r="A64" s="12" t="s">
        <v>7656</v>
      </c>
      <c r="B64" s="219">
        <f>B62-B63</f>
        <v>45489.78125</v>
      </c>
      <c r="C64" s="7"/>
      <c r="D64" s="228"/>
      <c r="E64" s="7"/>
      <c r="F64" s="7"/>
      <c r="G64" s="7"/>
      <c r="H64" s="7"/>
      <c r="I64" s="7"/>
      <c r="J64" s="12" t="s">
        <v>8638</v>
      </c>
      <c r="K64" s="71">
        <f t="shared" si="1"/>
        <v>9</v>
      </c>
    </row>
    <row r="65" spans="1:11" x14ac:dyDescent="0.4">
      <c r="A65" s="227"/>
      <c r="C65" s="7"/>
      <c r="D65" s="228"/>
      <c r="E65" s="7"/>
      <c r="F65" s="7"/>
      <c r="G65" s="7"/>
      <c r="H65" s="7"/>
      <c r="I65" s="7"/>
      <c r="J65" s="12" t="s">
        <v>8573</v>
      </c>
      <c r="K65" s="71">
        <f t="shared" si="1"/>
        <v>0</v>
      </c>
    </row>
    <row r="66" spans="1:11" x14ac:dyDescent="0.4">
      <c r="A66" s="227"/>
      <c r="C66" s="7"/>
      <c r="D66" s="228"/>
      <c r="E66" s="7"/>
      <c r="F66" s="7"/>
      <c r="G66" s="7"/>
      <c r="H66" s="7"/>
      <c r="I66" s="7"/>
      <c r="J66" s="12" t="s">
        <v>8574</v>
      </c>
      <c r="K66" s="71">
        <f t="shared" si="1"/>
        <v>0</v>
      </c>
    </row>
    <row r="67" spans="1:11" x14ac:dyDescent="0.4">
      <c r="A67" s="227"/>
      <c r="C67" s="7"/>
      <c r="D67" s="228"/>
      <c r="E67" s="7"/>
      <c r="F67" s="7"/>
      <c r="G67" s="7"/>
      <c r="H67" s="7"/>
      <c r="I67" s="7"/>
      <c r="J67" s="12" t="s">
        <v>8575</v>
      </c>
      <c r="K67" s="71">
        <f t="shared" si="1"/>
        <v>0</v>
      </c>
    </row>
    <row r="68" spans="1:11" x14ac:dyDescent="0.4">
      <c r="J68" s="12" t="s">
        <v>8286</v>
      </c>
      <c r="K68" s="71">
        <f t="shared" si="1"/>
        <v>0</v>
      </c>
    </row>
    <row r="69" spans="1:11" x14ac:dyDescent="0.4">
      <c r="J69" s="12" t="s">
        <v>8270</v>
      </c>
      <c r="K69" s="71">
        <f t="shared" si="1"/>
        <v>0</v>
      </c>
    </row>
    <row r="70" spans="1:11" x14ac:dyDescent="0.4">
      <c r="J70" s="12" t="s">
        <v>8257</v>
      </c>
      <c r="K70" s="71">
        <f t="shared" si="1"/>
        <v>0</v>
      </c>
    </row>
    <row r="71" spans="1:11" x14ac:dyDescent="0.4">
      <c r="J71" s="12" t="s">
        <v>8570</v>
      </c>
      <c r="K71" s="71">
        <f t="shared" si="1"/>
        <v>0</v>
      </c>
    </row>
    <row r="72" spans="1:11" x14ac:dyDescent="0.4">
      <c r="J72" s="12" t="s">
        <v>8288</v>
      </c>
      <c r="K72" s="71">
        <f t="shared" si="1"/>
        <v>0</v>
      </c>
    </row>
    <row r="73" spans="1:11" x14ac:dyDescent="0.4">
      <c r="J73" s="12" t="s">
        <v>8255</v>
      </c>
      <c r="K73" s="71">
        <f t="shared" si="1"/>
        <v>0</v>
      </c>
    </row>
    <row r="74" spans="1:11" x14ac:dyDescent="0.4">
      <c r="J74" s="12" t="s">
        <v>8115</v>
      </c>
      <c r="K74" s="71">
        <f t="shared" si="1"/>
        <v>0</v>
      </c>
    </row>
  </sheetData>
  <mergeCells count="62">
    <mergeCell ref="Q45:R45"/>
    <mergeCell ref="S45:T45"/>
    <mergeCell ref="A48:A50"/>
    <mergeCell ref="A51:A53"/>
    <mergeCell ref="A54:A56"/>
    <mergeCell ref="M45:N45"/>
    <mergeCell ref="O45:P45"/>
    <mergeCell ref="A57:A59"/>
    <mergeCell ref="A39:A41"/>
    <mergeCell ref="A42:A44"/>
    <mergeCell ref="A45:A47"/>
    <mergeCell ref="K45:L4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hyperlinks>
    <hyperlink ref="B27:H27" r:id="rId1" display="LE022-1573" xr:uid="{BC6712B4-6F67-43A9-A6FF-15FC81420BF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726FD-8E42-4850-8821-8F83E88D3E81}">
  <dimension ref="A1:Y129"/>
  <sheetViews>
    <sheetView topLeftCell="A28" zoomScale="90" zoomScaleNormal="90" workbookViewId="0">
      <selection activeCell="B5" sqref="B5:C5"/>
    </sheetView>
  </sheetViews>
  <sheetFormatPr defaultRowHeight="17" x14ac:dyDescent="0.4"/>
  <cols>
    <col min="1" max="1" width="11.6328125" customWidth="1"/>
    <col min="2" max="2" width="15.90625" bestFit="1" customWidth="1"/>
    <col min="3" max="3" width="11.36328125" bestFit="1" customWidth="1"/>
    <col min="4" max="5" width="11.54296875" customWidth="1"/>
    <col min="6" max="9" width="11.90625" customWidth="1"/>
    <col min="10" max="10" width="13.1796875" customWidth="1"/>
    <col min="11" max="11" width="15.36328125" customWidth="1"/>
    <col min="12" max="12" width="13.81640625" customWidth="1"/>
    <col min="13" max="13" width="15.81640625" customWidth="1"/>
    <col min="14" max="14" width="13.54296875" bestFit="1" customWidth="1"/>
    <col min="15" max="15" width="15.6328125" bestFit="1" customWidth="1"/>
    <col min="16" max="16" width="13.54296875" bestFit="1" customWidth="1"/>
    <col min="17" max="17" width="17.36328125" bestFit="1" customWidth="1"/>
    <col min="18" max="18" width="14" customWidth="1"/>
    <col min="19" max="19" width="16.1796875" bestFit="1" customWidth="1"/>
    <col min="20" max="20" width="13.1796875" customWidth="1"/>
    <col min="21" max="21" width="14" bestFit="1" customWidth="1"/>
    <col min="22" max="22" width="17.1796875" bestFit="1" customWidth="1"/>
    <col min="23" max="23" width="14.453125" bestFit="1" customWidth="1"/>
  </cols>
  <sheetData>
    <row r="1" spans="1:9" x14ac:dyDescent="0.4">
      <c r="A1" s="11" t="s">
        <v>7581</v>
      </c>
      <c r="B1" s="375" t="s">
        <v>8587</v>
      </c>
      <c r="C1" s="375"/>
      <c r="D1" s="375"/>
      <c r="E1" s="375"/>
      <c r="F1" s="375"/>
      <c r="G1" s="375"/>
      <c r="H1" s="375"/>
      <c r="I1" s="7"/>
    </row>
    <row r="2" spans="1:9" x14ac:dyDescent="0.4">
      <c r="A2" s="11" t="s">
        <v>7582</v>
      </c>
      <c r="B2" s="375" t="s">
        <v>8606</v>
      </c>
      <c r="C2" s="375"/>
      <c r="D2" s="375"/>
      <c r="E2" s="375"/>
      <c r="F2" s="375"/>
      <c r="G2" s="375"/>
      <c r="H2" s="375"/>
      <c r="I2" s="7"/>
    </row>
    <row r="3" spans="1:9" x14ac:dyDescent="0.4">
      <c r="A3" s="11" t="s">
        <v>7583</v>
      </c>
      <c r="B3" s="375" t="s">
        <v>8607</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MIN(C36:G36)</f>
        <v>45485.820833333331</v>
      </c>
      <c r="C5" s="374"/>
      <c r="D5" s="403" t="s">
        <v>7587</v>
      </c>
      <c r="E5" s="404"/>
      <c r="F5" s="384">
        <f>MAX(C37:G37)</f>
        <v>45491.595138888886</v>
      </c>
      <c r="G5" s="402"/>
      <c r="H5" s="374"/>
      <c r="I5" s="7"/>
    </row>
    <row r="6" spans="1:9" ht="108"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8518</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8543</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8588</v>
      </c>
      <c r="D34" s="1" t="s">
        <v>8589</v>
      </c>
      <c r="E34" s="1" t="s">
        <v>8590</v>
      </c>
      <c r="F34" s="1" t="s">
        <v>8591</v>
      </c>
      <c r="G34" s="1" t="s">
        <v>8592</v>
      </c>
      <c r="H34" s="1" t="s">
        <v>7614</v>
      </c>
      <c r="I34" s="7"/>
    </row>
    <row r="35" spans="1:21" x14ac:dyDescent="0.4">
      <c r="A35" s="83"/>
      <c r="B35" s="12" t="s">
        <v>7977</v>
      </c>
      <c r="C35" s="239" t="s">
        <v>8548</v>
      </c>
      <c r="D35" s="239" t="s">
        <v>8547</v>
      </c>
      <c r="E35" s="239" t="s">
        <v>8451</v>
      </c>
      <c r="F35" s="239" t="s">
        <v>8448</v>
      </c>
      <c r="G35" s="239" t="s">
        <v>8609</v>
      </c>
      <c r="H35" s="1"/>
      <c r="I35" s="7"/>
    </row>
    <row r="36" spans="1:21" x14ac:dyDescent="0.4">
      <c r="A36" s="177"/>
      <c r="B36" s="12" t="s">
        <v>7615</v>
      </c>
      <c r="C36" s="191">
        <v>45485.820833333331</v>
      </c>
      <c r="D36" s="191">
        <v>45485.857638888891</v>
      </c>
      <c r="E36" s="191">
        <v>45485.853472222225</v>
      </c>
      <c r="F36" s="191">
        <v>45489.320138888892</v>
      </c>
      <c r="G36" s="191">
        <v>45485.82916666667</v>
      </c>
      <c r="H36" s="1"/>
      <c r="I36" s="7"/>
    </row>
    <row r="37" spans="1:21" x14ac:dyDescent="0.4">
      <c r="A37" s="177"/>
      <c r="B37" s="12" t="s">
        <v>7482</v>
      </c>
      <c r="C37" s="191">
        <v>45491.59375</v>
      </c>
      <c r="D37" s="191">
        <v>45491.59097222222</v>
      </c>
      <c r="E37" s="191">
        <v>45491.595138888886</v>
      </c>
      <c r="F37" s="191">
        <v>45491.590277777781</v>
      </c>
      <c r="G37" s="191">
        <v>45491.592361111114</v>
      </c>
      <c r="H37" s="1"/>
      <c r="I37" s="7"/>
    </row>
    <row r="38" spans="1:21" x14ac:dyDescent="0.4">
      <c r="A38" s="177"/>
      <c r="B38" s="12" t="s">
        <v>7458</v>
      </c>
      <c r="C38" s="221">
        <v>207</v>
      </c>
      <c r="D38" s="164">
        <v>209</v>
      </c>
      <c r="E38" s="164">
        <v>160</v>
      </c>
      <c r="F38" s="164">
        <v>78</v>
      </c>
      <c r="G38" s="164">
        <v>312</v>
      </c>
      <c r="H38" s="1">
        <f t="shared" ref="H38:H60" si="0">SUM(C38:G38)</f>
        <v>966</v>
      </c>
      <c r="I38" s="7"/>
    </row>
    <row r="39" spans="1:21" x14ac:dyDescent="0.4">
      <c r="A39" s="1" t="s">
        <v>7164</v>
      </c>
      <c r="B39" s="12" t="s">
        <v>7469</v>
      </c>
      <c r="C39" s="1">
        <f>INT((C37-C36)*24)</f>
        <v>138</v>
      </c>
      <c r="D39" s="1">
        <f>INT((D37-D36)*24)</f>
        <v>137</v>
      </c>
      <c r="E39" s="1">
        <f>INT((E37-E36)*24)</f>
        <v>137</v>
      </c>
      <c r="F39" s="1">
        <f>INT((F37-F36)*24)</f>
        <v>54</v>
      </c>
      <c r="G39" s="1">
        <f>INT((G37-G36)*24)</f>
        <v>138</v>
      </c>
      <c r="H39" s="1">
        <f t="shared" si="0"/>
        <v>604</v>
      </c>
      <c r="I39" s="7"/>
      <c r="J39" s="12" t="s">
        <v>8020</v>
      </c>
      <c r="K39" s="1">
        <f>H39</f>
        <v>604</v>
      </c>
    </row>
    <row r="40" spans="1:21" x14ac:dyDescent="0.4">
      <c r="A40" s="379">
        <v>45488</v>
      </c>
      <c r="B40" s="12" t="s">
        <v>7483</v>
      </c>
      <c r="C40" s="1">
        <v>0</v>
      </c>
      <c r="D40" s="1">
        <v>0</v>
      </c>
      <c r="E40" s="1">
        <v>0</v>
      </c>
      <c r="F40" s="1"/>
      <c r="G40" s="1">
        <v>0</v>
      </c>
      <c r="H40" s="1">
        <f t="shared" si="0"/>
        <v>0</v>
      </c>
      <c r="I40" s="7"/>
      <c r="J40" s="12" t="s">
        <v>7483</v>
      </c>
      <c r="K40" s="1">
        <f>SUMIF(B:B,J40,H:H)</f>
        <v>0</v>
      </c>
    </row>
    <row r="41" spans="1:21" x14ac:dyDescent="0.4">
      <c r="A41" s="379"/>
      <c r="B41" s="12" t="s">
        <v>7484</v>
      </c>
      <c r="C41" s="1">
        <v>0</v>
      </c>
      <c r="D41" s="1">
        <v>0</v>
      </c>
      <c r="E41" s="1">
        <v>0</v>
      </c>
      <c r="F41" s="1"/>
      <c r="G41" s="1">
        <v>0</v>
      </c>
      <c r="H41" s="1">
        <f t="shared" si="0"/>
        <v>0</v>
      </c>
      <c r="I41" s="7"/>
      <c r="J41" s="12" t="s">
        <v>7484</v>
      </c>
      <c r="K41" s="1">
        <f>SUMIF(B:B,J41,H:H)</f>
        <v>0</v>
      </c>
    </row>
    <row r="42" spans="1:21" x14ac:dyDescent="0.4">
      <c r="A42" s="379"/>
      <c r="B42" s="12" t="s">
        <v>7485</v>
      </c>
      <c r="C42" s="1">
        <v>1</v>
      </c>
      <c r="D42" s="1">
        <v>2</v>
      </c>
      <c r="E42" s="1">
        <v>1</v>
      </c>
      <c r="F42" s="1"/>
      <c r="G42" s="1">
        <v>1</v>
      </c>
      <c r="H42" s="1">
        <f t="shared" si="0"/>
        <v>5</v>
      </c>
      <c r="I42" s="7"/>
      <c r="J42" s="12" t="s">
        <v>7485</v>
      </c>
      <c r="K42" s="1">
        <f>SUMIF(B:B,J42,H:H)</f>
        <v>15</v>
      </c>
    </row>
    <row r="43" spans="1:21" x14ac:dyDescent="0.4">
      <c r="A43" s="379">
        <v>45489</v>
      </c>
      <c r="B43" s="12" t="s">
        <v>7483</v>
      </c>
      <c r="C43" s="1">
        <v>0</v>
      </c>
      <c r="D43" s="1">
        <v>0</v>
      </c>
      <c r="E43" s="1">
        <v>0</v>
      </c>
      <c r="F43" s="1"/>
      <c r="G43" s="1">
        <v>0</v>
      </c>
      <c r="H43" s="1">
        <f t="shared" si="0"/>
        <v>0</v>
      </c>
      <c r="I43" s="7"/>
    </row>
    <row r="44" spans="1:21" x14ac:dyDescent="0.4">
      <c r="A44" s="379"/>
      <c r="B44" s="12" t="s">
        <v>7484</v>
      </c>
      <c r="C44" s="1">
        <v>0</v>
      </c>
      <c r="D44" s="1">
        <v>0</v>
      </c>
      <c r="E44" s="1">
        <v>0</v>
      </c>
      <c r="F44" s="1"/>
      <c r="G44" s="1">
        <v>0</v>
      </c>
      <c r="H44" s="1">
        <f t="shared" si="0"/>
        <v>0</v>
      </c>
      <c r="I44" s="7"/>
      <c r="K44" t="s">
        <v>9059</v>
      </c>
      <c r="M44" t="s">
        <v>7466</v>
      </c>
      <c r="O44" t="s">
        <v>9060</v>
      </c>
      <c r="Q44" t="s">
        <v>9061</v>
      </c>
      <c r="S44" t="s">
        <v>9062</v>
      </c>
    </row>
    <row r="45" spans="1:21" x14ac:dyDescent="0.4">
      <c r="A45" s="379"/>
      <c r="B45" s="12" t="s">
        <v>7485</v>
      </c>
      <c r="C45" s="1">
        <v>1</v>
      </c>
      <c r="D45" s="1">
        <v>0</v>
      </c>
      <c r="E45" s="1">
        <v>1</v>
      </c>
      <c r="F45" s="1"/>
      <c r="G45" s="1">
        <v>0</v>
      </c>
      <c r="H45" s="1">
        <f t="shared" si="0"/>
        <v>2</v>
      </c>
      <c r="I45" s="7"/>
      <c r="K45" t="s">
        <v>8627</v>
      </c>
      <c r="M45" t="s">
        <v>8628</v>
      </c>
      <c r="O45" t="s">
        <v>8624</v>
      </c>
      <c r="Q45" t="s">
        <v>8625</v>
      </c>
      <c r="S45" t="s">
        <v>8626</v>
      </c>
    </row>
    <row r="46" spans="1:21" x14ac:dyDescent="0.4">
      <c r="A46" s="379">
        <v>45490</v>
      </c>
      <c r="B46" s="12" t="s">
        <v>7483</v>
      </c>
      <c r="C46" s="1">
        <v>0</v>
      </c>
      <c r="D46" s="95">
        <v>0</v>
      </c>
      <c r="E46" s="1">
        <v>0</v>
      </c>
      <c r="F46" s="1">
        <v>0</v>
      </c>
      <c r="G46" s="1">
        <v>0</v>
      </c>
      <c r="H46" s="1">
        <f t="shared" si="0"/>
        <v>0</v>
      </c>
      <c r="I46" s="7"/>
      <c r="J46" s="1" t="s">
        <v>7189</v>
      </c>
      <c r="K46" s="372" t="str">
        <f>C34</f>
        <v>#M004</v>
      </c>
      <c r="L46" s="374"/>
      <c r="M46" s="399" t="str">
        <f>D34</f>
        <v>#M015</v>
      </c>
      <c r="N46" s="400"/>
      <c r="O46" s="399" t="str">
        <f>E34</f>
        <v>#M017</v>
      </c>
      <c r="P46" s="400"/>
      <c r="Q46" s="399" t="str">
        <f>F34</f>
        <v>#M005</v>
      </c>
      <c r="R46" s="400"/>
      <c r="S46" s="399" t="str">
        <f>G34</f>
        <v>#M006</v>
      </c>
      <c r="T46" s="400"/>
    </row>
    <row r="47" spans="1:21" x14ac:dyDescent="0.4">
      <c r="A47" s="379"/>
      <c r="B47" s="12" t="s">
        <v>7484</v>
      </c>
      <c r="C47" s="1">
        <v>0</v>
      </c>
      <c r="D47" s="95">
        <v>0</v>
      </c>
      <c r="E47" s="95">
        <v>0</v>
      </c>
      <c r="F47" s="95">
        <v>0</v>
      </c>
      <c r="G47" s="95">
        <v>0</v>
      </c>
      <c r="H47" s="1">
        <f t="shared" si="0"/>
        <v>0</v>
      </c>
      <c r="I47" s="7"/>
      <c r="J47" s="95">
        <v>1</v>
      </c>
      <c r="K47" s="222" t="s">
        <v>8612</v>
      </c>
      <c r="L47" s="201" t="s">
        <v>8465</v>
      </c>
      <c r="M47" s="222" t="s">
        <v>8610</v>
      </c>
      <c r="N47" s="201" t="s">
        <v>8528</v>
      </c>
      <c r="O47" s="222" t="s">
        <v>8608</v>
      </c>
      <c r="P47" s="201" t="s">
        <v>8465</v>
      </c>
      <c r="Q47" s="222" t="s">
        <v>8669</v>
      </c>
      <c r="R47" s="201" t="s">
        <v>8677</v>
      </c>
      <c r="S47" s="222" t="s">
        <v>8637</v>
      </c>
      <c r="T47" s="201" t="s">
        <v>8649</v>
      </c>
      <c r="U47" s="68"/>
    </row>
    <row r="48" spans="1:21" x14ac:dyDescent="0.4">
      <c r="A48" s="379"/>
      <c r="B48" s="12" t="s">
        <v>7485</v>
      </c>
      <c r="C48" s="1">
        <v>0</v>
      </c>
      <c r="D48" s="95">
        <v>2</v>
      </c>
      <c r="E48" s="1">
        <v>0</v>
      </c>
      <c r="F48" s="1">
        <v>0</v>
      </c>
      <c r="G48" s="1">
        <v>0</v>
      </c>
      <c r="H48" s="1">
        <f t="shared" si="0"/>
        <v>2</v>
      </c>
      <c r="I48" s="7"/>
      <c r="J48" s="1">
        <v>2</v>
      </c>
      <c r="K48" s="222" t="s">
        <v>8652</v>
      </c>
      <c r="L48" s="201" t="s">
        <v>8465</v>
      </c>
      <c r="M48" s="203" t="s">
        <v>8611</v>
      </c>
      <c r="N48" s="201" t="s">
        <v>8465</v>
      </c>
      <c r="O48" s="222" t="s">
        <v>8651</v>
      </c>
      <c r="P48" s="201" t="s">
        <v>8659</v>
      </c>
      <c r="Q48" s="222"/>
      <c r="R48" s="203"/>
      <c r="S48" s="203" t="s">
        <v>8672</v>
      </c>
      <c r="T48" s="201" t="s">
        <v>8465</v>
      </c>
      <c r="U48" s="68"/>
    </row>
    <row r="49" spans="1:25" x14ac:dyDescent="0.4">
      <c r="A49" s="379">
        <v>45491</v>
      </c>
      <c r="B49" s="12" t="s">
        <v>7483</v>
      </c>
      <c r="C49" s="1">
        <v>0</v>
      </c>
      <c r="D49" s="95">
        <v>0</v>
      </c>
      <c r="E49" s="1">
        <v>0</v>
      </c>
      <c r="F49" s="1">
        <v>0</v>
      </c>
      <c r="G49" s="1">
        <v>0</v>
      </c>
      <c r="H49" s="1">
        <f t="shared" si="0"/>
        <v>0</v>
      </c>
      <c r="I49" s="7"/>
      <c r="J49" s="95">
        <v>3</v>
      </c>
      <c r="K49" s="240" t="s">
        <v>8671</v>
      </c>
      <c r="L49" s="201" t="s">
        <v>8675</v>
      </c>
      <c r="M49" s="203" t="s">
        <v>8662</v>
      </c>
      <c r="N49" s="201" t="s">
        <v>8659</v>
      </c>
      <c r="O49" s="222" t="s">
        <v>8670</v>
      </c>
      <c r="P49" s="201" t="s">
        <v>8675</v>
      </c>
      <c r="Q49" s="222"/>
      <c r="R49" s="222"/>
      <c r="S49" s="222" t="s">
        <v>8673</v>
      </c>
      <c r="T49" s="222" t="s">
        <v>8659</v>
      </c>
      <c r="U49" s="68"/>
    </row>
    <row r="50" spans="1:25" x14ac:dyDescent="0.4">
      <c r="A50" s="379"/>
      <c r="B50" s="12" t="s">
        <v>7484</v>
      </c>
      <c r="C50" s="1">
        <v>0</v>
      </c>
      <c r="D50" s="95">
        <v>0</v>
      </c>
      <c r="E50" s="95">
        <v>0</v>
      </c>
      <c r="F50" s="95">
        <v>0</v>
      </c>
      <c r="G50" s="1">
        <v>0</v>
      </c>
      <c r="H50" s="1">
        <f t="shared" si="0"/>
        <v>0</v>
      </c>
      <c r="I50" s="7"/>
      <c r="J50" s="1">
        <v>4</v>
      </c>
      <c r="K50" s="203"/>
      <c r="L50" s="201"/>
      <c r="M50" s="203" t="s">
        <v>8661</v>
      </c>
      <c r="N50" s="201" t="s">
        <v>8659</v>
      </c>
      <c r="O50" s="222" t="s">
        <v>8674</v>
      </c>
      <c r="P50" s="201" t="s">
        <v>8675</v>
      </c>
      <c r="Q50" s="201"/>
      <c r="R50" s="201"/>
      <c r="S50" s="201"/>
      <c r="T50" s="201"/>
      <c r="U50" s="68"/>
    </row>
    <row r="51" spans="1:25" x14ac:dyDescent="0.4">
      <c r="A51" s="379"/>
      <c r="B51" s="12" t="s">
        <v>7485</v>
      </c>
      <c r="C51" s="1">
        <v>1</v>
      </c>
      <c r="D51" s="95">
        <v>0</v>
      </c>
      <c r="E51" s="1">
        <v>2</v>
      </c>
      <c r="F51" s="1">
        <v>1</v>
      </c>
      <c r="G51" s="1">
        <v>2</v>
      </c>
      <c r="H51" s="1">
        <f t="shared" si="0"/>
        <v>6</v>
      </c>
      <c r="I51" s="7"/>
      <c r="J51" s="95">
        <v>5</v>
      </c>
      <c r="K51" s="203"/>
      <c r="L51" s="201"/>
      <c r="M51" s="203"/>
      <c r="N51" s="201"/>
      <c r="O51" s="222"/>
      <c r="P51" s="201"/>
      <c r="Q51" s="201"/>
      <c r="R51" s="201"/>
      <c r="S51" s="201"/>
      <c r="T51" s="201"/>
      <c r="U51" s="68"/>
    </row>
    <row r="52" spans="1:25"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5"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5"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5"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5"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5"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5" x14ac:dyDescent="0.4">
      <c r="A58" s="379"/>
      <c r="B58" s="12" t="s">
        <v>7483</v>
      </c>
      <c r="C58" s="1"/>
      <c r="D58" s="95"/>
      <c r="E58" s="1"/>
      <c r="F58" s="1"/>
      <c r="G58" s="1"/>
      <c r="H58" s="1">
        <f t="shared" si="0"/>
        <v>0</v>
      </c>
      <c r="I58" s="229"/>
      <c r="J58" s="201"/>
      <c r="K58" s="201"/>
      <c r="L58" s="203"/>
      <c r="M58" s="201"/>
      <c r="N58" s="201"/>
      <c r="O58" s="201"/>
      <c r="P58" s="201"/>
      <c r="Q58" s="201"/>
      <c r="R58" s="201"/>
      <c r="S58" s="201"/>
      <c r="T58" s="201"/>
    </row>
    <row r="59" spans="1:25" x14ac:dyDescent="0.4">
      <c r="A59" s="379"/>
      <c r="B59" s="12" t="s">
        <v>7484</v>
      </c>
      <c r="C59" s="1"/>
      <c r="D59" s="95"/>
      <c r="E59" s="1"/>
      <c r="F59" s="95"/>
      <c r="G59" s="95"/>
      <c r="H59" s="1">
        <f t="shared" si="0"/>
        <v>0</v>
      </c>
      <c r="I59" s="229"/>
      <c r="J59" s="201"/>
      <c r="K59" s="201"/>
      <c r="L59" s="203"/>
      <c r="M59" s="201"/>
      <c r="N59" s="201"/>
      <c r="O59" s="201"/>
      <c r="P59" s="201"/>
      <c r="Q59" s="201"/>
      <c r="R59" s="201"/>
      <c r="S59" s="201"/>
      <c r="T59" s="201"/>
    </row>
    <row r="60" spans="1:25" x14ac:dyDescent="0.4">
      <c r="A60" s="379"/>
      <c r="B60" s="12" t="s">
        <v>7485</v>
      </c>
      <c r="C60" s="1"/>
      <c r="D60" s="95"/>
      <c r="E60" s="1"/>
      <c r="F60" s="1"/>
      <c r="G60" s="1"/>
      <c r="H60" s="1">
        <f t="shared" si="0"/>
        <v>0</v>
      </c>
      <c r="I60" s="229"/>
      <c r="J60" s="201"/>
      <c r="K60" s="201"/>
      <c r="L60" s="203"/>
      <c r="M60" s="201"/>
      <c r="N60" s="201"/>
      <c r="O60" s="201"/>
      <c r="P60" s="201"/>
      <c r="Q60" s="201"/>
      <c r="R60" s="201"/>
      <c r="S60" s="201"/>
      <c r="T60" s="201"/>
    </row>
    <row r="61" spans="1:25" x14ac:dyDescent="0.4">
      <c r="A61" s="227"/>
      <c r="J61" s="228"/>
      <c r="K61" s="229"/>
      <c r="L61" s="229"/>
      <c r="M61" s="229"/>
      <c r="N61" s="229"/>
      <c r="O61" s="229"/>
      <c r="P61" s="229"/>
      <c r="Q61" s="229"/>
      <c r="R61" s="265"/>
      <c r="S61" s="229"/>
      <c r="T61" s="229"/>
      <c r="U61" s="229"/>
      <c r="V61" s="229"/>
      <c r="W61" s="229"/>
      <c r="X61" s="229"/>
      <c r="Y61" s="229"/>
    </row>
    <row r="62" spans="1:25" x14ac:dyDescent="0.4">
      <c r="A62" s="227"/>
      <c r="J62" s="228"/>
      <c r="K62" s="229"/>
      <c r="L62" s="229"/>
      <c r="M62" s="229"/>
      <c r="N62" s="229"/>
      <c r="O62" s="229"/>
      <c r="P62" s="229"/>
      <c r="Q62" s="229"/>
      <c r="R62" s="229"/>
      <c r="S62" s="229"/>
      <c r="T62" s="229"/>
    </row>
    <row r="63" spans="1:25" x14ac:dyDescent="0.4">
      <c r="A63" s="12" t="s">
        <v>7654</v>
      </c>
      <c r="B63" s="219">
        <v>45490.352777777778</v>
      </c>
      <c r="J63" s="12" t="s">
        <v>8676</v>
      </c>
      <c r="K63" s="71">
        <f t="shared" ref="K63:K69" si="1">COUNTIF($K$47:$T$60,J63)</f>
        <v>1</v>
      </c>
      <c r="L63" s="229"/>
      <c r="M63" s="229"/>
      <c r="N63" s="229"/>
      <c r="Q63" s="229"/>
      <c r="R63" s="229"/>
      <c r="S63" s="229"/>
      <c r="T63" s="229"/>
    </row>
    <row r="64" spans="1:25" x14ac:dyDescent="0.4">
      <c r="A64" s="12" t="s">
        <v>7655</v>
      </c>
      <c r="B64" s="220">
        <v>0.4826388888888889</v>
      </c>
      <c r="J64" s="12" t="s">
        <v>8658</v>
      </c>
      <c r="K64" s="71">
        <f t="shared" si="1"/>
        <v>4</v>
      </c>
      <c r="L64" s="229"/>
      <c r="M64" s="229"/>
      <c r="N64" s="229"/>
      <c r="Q64" s="229"/>
      <c r="R64" s="229"/>
      <c r="S64" s="229"/>
      <c r="T64" s="229"/>
    </row>
    <row r="65" spans="1:18" x14ac:dyDescent="0.4">
      <c r="A65" s="12" t="s">
        <v>7656</v>
      </c>
      <c r="B65" s="219">
        <f>B63-B64</f>
        <v>45489.870138888888</v>
      </c>
      <c r="J65" s="12" t="s">
        <v>8648</v>
      </c>
      <c r="K65" s="71">
        <f t="shared" si="1"/>
        <v>1</v>
      </c>
      <c r="L65" s="229"/>
      <c r="M65" s="229"/>
      <c r="N65" s="229"/>
      <c r="Q65" s="229"/>
      <c r="R65" s="229"/>
    </row>
    <row r="66" spans="1:18" x14ac:dyDescent="0.4">
      <c r="A66" s="227"/>
      <c r="J66" s="95" t="s">
        <v>8679</v>
      </c>
      <c r="K66" s="71">
        <f t="shared" si="1"/>
        <v>3</v>
      </c>
      <c r="L66" s="229"/>
      <c r="M66" s="229"/>
      <c r="N66" s="229"/>
      <c r="O66" s="229"/>
      <c r="P66" s="229"/>
      <c r="Q66" s="229"/>
      <c r="R66" s="229"/>
    </row>
    <row r="67" spans="1:18" x14ac:dyDescent="0.4">
      <c r="A67" s="227"/>
      <c r="J67" s="95" t="s">
        <v>8576</v>
      </c>
      <c r="K67" s="71">
        <f t="shared" si="1"/>
        <v>1</v>
      </c>
      <c r="L67" s="229"/>
      <c r="M67" s="229"/>
      <c r="N67" s="229"/>
      <c r="O67" s="229"/>
      <c r="P67" s="229"/>
      <c r="Q67" s="229"/>
      <c r="R67" s="229"/>
    </row>
    <row r="68" spans="1:18" x14ac:dyDescent="0.4">
      <c r="A68" s="227"/>
      <c r="J68" s="95" t="s">
        <v>8577</v>
      </c>
      <c r="K68" s="71">
        <f t="shared" si="1"/>
        <v>0</v>
      </c>
      <c r="L68" s="229"/>
      <c r="M68" s="229"/>
      <c r="N68" s="229"/>
      <c r="O68" s="229"/>
      <c r="P68" s="229"/>
      <c r="Q68" s="229"/>
      <c r="R68" s="229"/>
    </row>
    <row r="69" spans="1:18" x14ac:dyDescent="0.4">
      <c r="A69" s="227"/>
      <c r="J69" s="95" t="s">
        <v>8578</v>
      </c>
      <c r="K69" s="71">
        <f t="shared" si="1"/>
        <v>5</v>
      </c>
      <c r="L69" s="229"/>
      <c r="M69" s="229"/>
      <c r="N69" s="229"/>
      <c r="O69" s="229"/>
      <c r="P69" s="229"/>
      <c r="Q69" s="229"/>
      <c r="R69" s="229"/>
    </row>
    <row r="70" spans="1:18" x14ac:dyDescent="0.4">
      <c r="A70" s="227"/>
      <c r="J70" s="228"/>
      <c r="K70" s="229"/>
      <c r="L70" s="229"/>
      <c r="M70" s="229"/>
      <c r="O70" s="229"/>
      <c r="P70" s="229"/>
    </row>
    <row r="71" spans="1:18" x14ac:dyDescent="0.4">
      <c r="A71" s="227"/>
      <c r="J71" s="228"/>
      <c r="K71" s="229"/>
    </row>
    <row r="72" spans="1:18" x14ac:dyDescent="0.4">
      <c r="A72" s="227"/>
      <c r="J72" s="228"/>
      <c r="K72" s="229"/>
    </row>
    <row r="73" spans="1:18" x14ac:dyDescent="0.4">
      <c r="A73" s="227"/>
      <c r="J73" s="228"/>
      <c r="K73" s="229"/>
    </row>
    <row r="74" spans="1:18" x14ac:dyDescent="0.4">
      <c r="J74" s="229"/>
      <c r="K74" s="229"/>
    </row>
    <row r="75" spans="1:18" x14ac:dyDescent="0.4">
      <c r="J75" s="229"/>
      <c r="K75" s="229"/>
    </row>
    <row r="76" spans="1:18" x14ac:dyDescent="0.4">
      <c r="J76" s="229"/>
      <c r="K76" s="229"/>
    </row>
    <row r="77" spans="1:18" x14ac:dyDescent="0.4">
      <c r="J77" s="229"/>
      <c r="K77" s="229"/>
    </row>
    <row r="78" spans="1:18" x14ac:dyDescent="0.4">
      <c r="J78" s="229"/>
      <c r="K78" s="229"/>
    </row>
    <row r="79" spans="1:18" x14ac:dyDescent="0.4">
      <c r="J79" s="229"/>
      <c r="K79" s="229"/>
    </row>
    <row r="80" spans="1:18" x14ac:dyDescent="0.4">
      <c r="J80" s="229"/>
      <c r="K80" s="229"/>
    </row>
    <row r="81" spans="10:11" x14ac:dyDescent="0.4">
      <c r="J81" s="229"/>
      <c r="K81" s="229"/>
    </row>
    <row r="82" spans="10:11" x14ac:dyDescent="0.4">
      <c r="J82" s="229"/>
      <c r="K82" s="229"/>
    </row>
    <row r="83" spans="10:11" x14ac:dyDescent="0.4">
      <c r="J83" s="229"/>
      <c r="K83" s="229"/>
    </row>
    <row r="84" spans="10:11" x14ac:dyDescent="0.4">
      <c r="J84" s="229"/>
      <c r="K84" s="229"/>
    </row>
    <row r="85" spans="10:11" x14ac:dyDescent="0.4">
      <c r="J85" s="229"/>
      <c r="K85" s="229"/>
    </row>
    <row r="86" spans="10:11" x14ac:dyDescent="0.4">
      <c r="J86" s="229"/>
      <c r="K86" s="229"/>
    </row>
    <row r="87" spans="10:11" x14ac:dyDescent="0.4">
      <c r="J87" s="229"/>
      <c r="K87" s="229"/>
    </row>
    <row r="88" spans="10:11" x14ac:dyDescent="0.4">
      <c r="J88" s="229"/>
      <c r="K88" s="229"/>
    </row>
    <row r="89" spans="10:11" x14ac:dyDescent="0.4">
      <c r="J89" s="229"/>
      <c r="K89" s="229"/>
    </row>
    <row r="90" spans="10:11" x14ac:dyDescent="0.4">
      <c r="J90" s="229"/>
      <c r="K90" s="229"/>
    </row>
    <row r="91" spans="10:11" x14ac:dyDescent="0.4">
      <c r="J91" s="229"/>
      <c r="K91" s="229"/>
    </row>
    <row r="92" spans="10:11" x14ac:dyDescent="0.4">
      <c r="J92" s="229"/>
      <c r="K92" s="229"/>
    </row>
    <row r="93" spans="10:11" x14ac:dyDescent="0.4">
      <c r="J93" s="229"/>
      <c r="K93" s="229"/>
    </row>
    <row r="94" spans="10:11" x14ac:dyDescent="0.4">
      <c r="J94" s="229"/>
      <c r="K94" s="229"/>
    </row>
    <row r="95" spans="10:11" x14ac:dyDescent="0.4">
      <c r="J95" s="229"/>
      <c r="K95" s="229"/>
    </row>
    <row r="96" spans="10:11" x14ac:dyDescent="0.4">
      <c r="J96" s="229"/>
      <c r="K96" s="229"/>
    </row>
    <row r="97" spans="10:11" x14ac:dyDescent="0.4">
      <c r="J97" s="229"/>
      <c r="K97" s="229"/>
    </row>
    <row r="98" spans="10:11" x14ac:dyDescent="0.4">
      <c r="J98" s="229"/>
      <c r="K98" s="229"/>
    </row>
    <row r="99" spans="10:11" x14ac:dyDescent="0.4">
      <c r="J99" s="229"/>
      <c r="K99" s="229"/>
    </row>
    <row r="100" spans="10:11" x14ac:dyDescent="0.4">
      <c r="J100" s="229"/>
      <c r="K100" s="229"/>
    </row>
    <row r="101" spans="10:11" x14ac:dyDescent="0.4">
      <c r="J101" s="229"/>
      <c r="K101" s="229"/>
    </row>
    <row r="102" spans="10:11" x14ac:dyDescent="0.4">
      <c r="J102" s="229"/>
      <c r="K102" s="229"/>
    </row>
    <row r="103" spans="10:11" x14ac:dyDescent="0.4">
      <c r="J103" s="229"/>
      <c r="K103" s="229"/>
    </row>
    <row r="104" spans="10:11" x14ac:dyDescent="0.4">
      <c r="J104" s="229"/>
      <c r="K104" s="229"/>
    </row>
    <row r="105" spans="10:11" x14ac:dyDescent="0.4">
      <c r="J105" s="229"/>
      <c r="K105" s="229"/>
    </row>
    <row r="106" spans="10:11" x14ac:dyDescent="0.4">
      <c r="J106" s="229"/>
      <c r="K106" s="229"/>
    </row>
    <row r="107" spans="10:11" x14ac:dyDescent="0.4">
      <c r="J107" s="229"/>
      <c r="K107" s="229"/>
    </row>
    <row r="108" spans="10:11" x14ac:dyDescent="0.4">
      <c r="J108" s="229"/>
      <c r="K108" s="229"/>
    </row>
    <row r="109" spans="10:11" x14ac:dyDescent="0.4">
      <c r="J109" s="229"/>
      <c r="K109" s="229"/>
    </row>
    <row r="110" spans="10:11" x14ac:dyDescent="0.4">
      <c r="J110" s="229"/>
      <c r="K110" s="229"/>
    </row>
    <row r="111" spans="10:11" x14ac:dyDescent="0.4">
      <c r="J111" s="229"/>
      <c r="K111" s="229"/>
    </row>
    <row r="112" spans="10:11" x14ac:dyDescent="0.4">
      <c r="J112" s="229"/>
      <c r="K112" s="229"/>
    </row>
    <row r="113" spans="10:11" x14ac:dyDescent="0.4">
      <c r="J113" s="229"/>
      <c r="K113" s="229"/>
    </row>
    <row r="114" spans="10:11" x14ac:dyDescent="0.4">
      <c r="J114" s="229"/>
      <c r="K114" s="229"/>
    </row>
    <row r="115" spans="10:11" x14ac:dyDescent="0.4">
      <c r="J115" s="229"/>
      <c r="K115" s="229"/>
    </row>
    <row r="116" spans="10:11" x14ac:dyDescent="0.4">
      <c r="J116" s="229"/>
      <c r="K116" s="229"/>
    </row>
    <row r="117" spans="10:11" x14ac:dyDescent="0.4">
      <c r="J117" s="229"/>
      <c r="K117" s="229"/>
    </row>
    <row r="118" spans="10:11" x14ac:dyDescent="0.4">
      <c r="J118" s="229"/>
      <c r="K118" s="229"/>
    </row>
    <row r="119" spans="10:11" x14ac:dyDescent="0.4">
      <c r="J119" s="229"/>
      <c r="K119" s="229"/>
    </row>
    <row r="120" spans="10:11" x14ac:dyDescent="0.4">
      <c r="J120" s="229"/>
      <c r="K120" s="229"/>
    </row>
    <row r="121" spans="10:11" x14ac:dyDescent="0.4">
      <c r="J121" s="229"/>
      <c r="K121" s="229"/>
    </row>
    <row r="122" spans="10:11" x14ac:dyDescent="0.4">
      <c r="J122" s="229"/>
      <c r="K122" s="229"/>
    </row>
    <row r="123" spans="10:11" x14ac:dyDescent="0.4">
      <c r="J123" s="229"/>
      <c r="K123" s="229"/>
    </row>
    <row r="124" spans="10:11" x14ac:dyDescent="0.4">
      <c r="J124" s="229"/>
      <c r="K124" s="229"/>
    </row>
    <row r="125" spans="10:11" x14ac:dyDescent="0.4">
      <c r="J125" s="229"/>
      <c r="K125" s="229"/>
    </row>
    <row r="126" spans="10:11" x14ac:dyDescent="0.4">
      <c r="J126" s="229"/>
      <c r="K126" s="229"/>
    </row>
    <row r="127" spans="10:11" x14ac:dyDescent="0.4">
      <c r="J127" s="229"/>
      <c r="K127" s="229"/>
    </row>
    <row r="128" spans="10:11" x14ac:dyDescent="0.4">
      <c r="J128" s="229"/>
      <c r="K128" s="229"/>
    </row>
    <row r="129" spans="10:11" x14ac:dyDescent="0.4">
      <c r="J129" s="229"/>
      <c r="K129" s="229"/>
    </row>
  </sheetData>
  <mergeCells count="64">
    <mergeCell ref="A55:A57"/>
    <mergeCell ref="A58:A60"/>
    <mergeCell ref="M46:N46"/>
    <mergeCell ref="O46:P46"/>
    <mergeCell ref="Q46:R46"/>
    <mergeCell ref="S46:T46"/>
    <mergeCell ref="A49:A51"/>
    <mergeCell ref="A52:A54"/>
    <mergeCell ref="A32:B32"/>
    <mergeCell ref="C32:H32"/>
    <mergeCell ref="A40:A42"/>
    <mergeCell ref="A43:A45"/>
    <mergeCell ref="A46:A48"/>
    <mergeCell ref="K46:L46"/>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56446-2EB5-430D-915D-61B955889C8B}">
  <dimension ref="A1:U138"/>
  <sheetViews>
    <sheetView workbookViewId="0">
      <selection activeCell="K44" sqref="K44"/>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15.6328125" bestFit="1" customWidth="1"/>
    <col min="12" max="12" width="10.6328125" bestFit="1" customWidth="1"/>
    <col min="13" max="14" width="6.36328125" customWidth="1"/>
    <col min="15" max="15" width="15.1796875" customWidth="1"/>
    <col min="16" max="16" width="10.6328125" bestFit="1" customWidth="1"/>
    <col min="17" max="17" width="15.6328125" bestFit="1" customWidth="1"/>
    <col min="18" max="18" width="10.6328125" bestFit="1" customWidth="1"/>
    <col min="19" max="19" width="17.6328125" bestFit="1" customWidth="1"/>
    <col min="20" max="20" width="10.6328125" bestFit="1" customWidth="1"/>
    <col min="21" max="21" width="7.81640625" customWidth="1"/>
    <col min="22" max="22" width="6.453125" customWidth="1"/>
  </cols>
  <sheetData>
    <row r="1" spans="1:9" x14ac:dyDescent="0.4">
      <c r="A1" s="11" t="s">
        <v>7581</v>
      </c>
      <c r="B1" s="375" t="s">
        <v>8682</v>
      </c>
      <c r="C1" s="375"/>
      <c r="D1" s="375"/>
      <c r="E1" s="375"/>
      <c r="F1" s="375"/>
      <c r="G1" s="375"/>
      <c r="H1" s="375"/>
      <c r="I1" s="7"/>
    </row>
    <row r="2" spans="1:9" x14ac:dyDescent="0.4">
      <c r="A2" s="11" t="s">
        <v>7582</v>
      </c>
      <c r="B2" s="375" t="s">
        <v>8683</v>
      </c>
      <c r="C2" s="375"/>
      <c r="D2" s="375"/>
      <c r="E2" s="375"/>
      <c r="F2" s="375"/>
      <c r="G2" s="375"/>
      <c r="H2" s="375"/>
      <c r="I2" s="7"/>
    </row>
    <row r="3" spans="1:9" x14ac:dyDescent="0.4">
      <c r="A3" s="11" t="s">
        <v>7583</v>
      </c>
      <c r="B3" s="375" t="s">
        <v>8684</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MIN(C36:G36)</f>
        <v>45491.776388888888</v>
      </c>
      <c r="C5" s="374"/>
      <c r="D5" s="403" t="s">
        <v>7587</v>
      </c>
      <c r="E5" s="404"/>
      <c r="F5" s="384">
        <f>MAX(C37:G37)</f>
        <v>45499.338888888888</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8601</v>
      </c>
      <c r="D34" s="1" t="s">
        <v>8602</v>
      </c>
      <c r="E34" s="1" t="s">
        <v>8603</v>
      </c>
      <c r="F34" s="1" t="s">
        <v>8604</v>
      </c>
      <c r="G34" s="1"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v>45491.802777777775</v>
      </c>
      <c r="D36" s="191"/>
      <c r="E36" s="191">
        <v>45491.776388888888</v>
      </c>
      <c r="F36" s="191">
        <v>45492.344444444447</v>
      </c>
      <c r="G36" s="191">
        <v>45491.791666666664</v>
      </c>
      <c r="H36" s="1"/>
      <c r="I36" s="7"/>
    </row>
    <row r="37" spans="1:21" x14ac:dyDescent="0.4">
      <c r="A37" s="177"/>
      <c r="B37" s="12" t="s">
        <v>7482</v>
      </c>
      <c r="C37" s="191">
        <v>45499.338888888888</v>
      </c>
      <c r="D37" s="191"/>
      <c r="E37" s="191">
        <v>45499.32708333333</v>
      </c>
      <c r="F37" s="191">
        <v>45499.323611111111</v>
      </c>
      <c r="G37" s="191">
        <v>45499.329861111109</v>
      </c>
      <c r="H37" s="1"/>
      <c r="I37" s="7"/>
    </row>
    <row r="38" spans="1:21" x14ac:dyDescent="0.4">
      <c r="A38" s="177"/>
      <c r="B38" s="12" t="s">
        <v>7458</v>
      </c>
      <c r="C38" s="221">
        <v>323</v>
      </c>
      <c r="D38" s="164"/>
      <c r="E38" s="164">
        <v>210</v>
      </c>
      <c r="F38" s="221">
        <v>221</v>
      </c>
      <c r="G38" s="164">
        <v>289</v>
      </c>
      <c r="H38" s="1">
        <f t="shared" ref="H38:H57" si="0">SUM(C38:G38)</f>
        <v>1043</v>
      </c>
      <c r="I38" s="7"/>
    </row>
    <row r="39" spans="1:21" x14ac:dyDescent="0.4">
      <c r="A39" s="1" t="s">
        <v>7164</v>
      </c>
      <c r="B39" s="12" t="s">
        <v>7469</v>
      </c>
      <c r="C39" s="1">
        <f>INT((C37-C36)*24)</f>
        <v>180</v>
      </c>
      <c r="D39" s="1">
        <f>INT((D37-D36)*24)</f>
        <v>0</v>
      </c>
      <c r="E39" s="1">
        <f>INT((E37-E36)*24)</f>
        <v>181</v>
      </c>
      <c r="F39" s="1">
        <f>INT((F37-F36)*24)</f>
        <v>167</v>
      </c>
      <c r="G39" s="1">
        <f>INT((G37-G36)*24)</f>
        <v>180</v>
      </c>
      <c r="H39" s="1">
        <f t="shared" si="0"/>
        <v>708</v>
      </c>
      <c r="I39" s="7"/>
      <c r="J39" s="12" t="s">
        <v>8020</v>
      </c>
      <c r="K39" s="1">
        <f>H39</f>
        <v>708</v>
      </c>
    </row>
    <row r="40" spans="1:21" x14ac:dyDescent="0.4">
      <c r="A40" s="379">
        <v>45492</v>
      </c>
      <c r="B40" s="12" t="s">
        <v>7483</v>
      </c>
      <c r="C40" s="1">
        <v>0</v>
      </c>
      <c r="D40" s="1"/>
      <c r="E40" s="1">
        <v>0</v>
      </c>
      <c r="F40" s="1"/>
      <c r="G40" s="1">
        <v>0</v>
      </c>
      <c r="H40" s="1">
        <f t="shared" si="0"/>
        <v>0</v>
      </c>
      <c r="I40" s="7"/>
      <c r="J40" s="12" t="s">
        <v>7483</v>
      </c>
      <c r="K40" s="1">
        <f>SUMIF(B:B,J40,H:H)</f>
        <v>0</v>
      </c>
    </row>
    <row r="41" spans="1:21" x14ac:dyDescent="0.4">
      <c r="A41" s="379"/>
      <c r="B41" s="12" t="s">
        <v>7484</v>
      </c>
      <c r="C41" s="1">
        <v>0</v>
      </c>
      <c r="D41" s="1"/>
      <c r="E41" s="1">
        <v>0</v>
      </c>
      <c r="F41" s="1"/>
      <c r="G41" s="1">
        <v>0</v>
      </c>
      <c r="H41" s="1">
        <f t="shared" si="0"/>
        <v>0</v>
      </c>
      <c r="I41" s="7"/>
      <c r="J41" s="12" t="s">
        <v>7484</v>
      </c>
      <c r="K41" s="1">
        <f>SUMIF(B:B,J41,H:H)</f>
        <v>0</v>
      </c>
    </row>
    <row r="42" spans="1:21" x14ac:dyDescent="0.4">
      <c r="A42" s="379"/>
      <c r="B42" s="12" t="s">
        <v>7485</v>
      </c>
      <c r="C42" s="1">
        <v>0</v>
      </c>
      <c r="D42" s="1"/>
      <c r="E42" s="1">
        <v>0</v>
      </c>
      <c r="F42" s="1"/>
      <c r="G42" s="1">
        <v>0</v>
      </c>
      <c r="H42" s="1">
        <f t="shared" si="0"/>
        <v>0</v>
      </c>
      <c r="I42" s="7"/>
      <c r="J42" s="12" t="s">
        <v>7485</v>
      </c>
      <c r="K42" s="1">
        <f>SUMIF(B:B,J42,H:H)</f>
        <v>8</v>
      </c>
    </row>
    <row r="43" spans="1:21" x14ac:dyDescent="0.4">
      <c r="A43" s="379">
        <v>45495</v>
      </c>
      <c r="B43" s="12" t="s">
        <v>7483</v>
      </c>
      <c r="C43" s="1">
        <v>0</v>
      </c>
      <c r="D43" s="1"/>
      <c r="E43" s="1">
        <v>0</v>
      </c>
      <c r="F43" s="1">
        <v>0</v>
      </c>
      <c r="G43" s="1">
        <v>0</v>
      </c>
      <c r="H43" s="1">
        <f t="shared" si="0"/>
        <v>0</v>
      </c>
      <c r="I43" s="7"/>
    </row>
    <row r="44" spans="1:21" x14ac:dyDescent="0.4">
      <c r="A44" s="379"/>
      <c r="B44" s="12" t="s">
        <v>7484</v>
      </c>
      <c r="C44" s="1">
        <v>0</v>
      </c>
      <c r="D44" s="1"/>
      <c r="E44" s="1">
        <v>0</v>
      </c>
      <c r="F44" s="1">
        <v>0</v>
      </c>
      <c r="G44" s="1">
        <v>0</v>
      </c>
      <c r="H44" s="1">
        <f t="shared" si="0"/>
        <v>0</v>
      </c>
      <c r="I44" s="7"/>
      <c r="K44" t="s">
        <v>9059</v>
      </c>
      <c r="M44" t="s">
        <v>7466</v>
      </c>
      <c r="O44" t="s">
        <v>9060</v>
      </c>
      <c r="Q44" t="s">
        <v>9061</v>
      </c>
      <c r="S44" t="s">
        <v>9062</v>
      </c>
    </row>
    <row r="45" spans="1:21" x14ac:dyDescent="0.4">
      <c r="A45" s="379"/>
      <c r="B45" s="12" t="s">
        <v>7485</v>
      </c>
      <c r="C45" s="1">
        <v>1</v>
      </c>
      <c r="D45" s="1"/>
      <c r="E45" s="1">
        <v>3</v>
      </c>
      <c r="F45" s="1">
        <v>1</v>
      </c>
      <c r="G45" s="1">
        <v>2</v>
      </c>
      <c r="H45" s="1">
        <f t="shared" si="0"/>
        <v>7</v>
      </c>
      <c r="I45" s="7"/>
      <c r="K45" t="s">
        <v>8627</v>
      </c>
      <c r="M45" t="s">
        <v>8628</v>
      </c>
      <c r="O45" t="s">
        <v>8624</v>
      </c>
      <c r="Q45" t="s">
        <v>8625</v>
      </c>
      <c r="S45" t="s">
        <v>8626</v>
      </c>
    </row>
    <row r="46" spans="1:21" x14ac:dyDescent="0.4">
      <c r="A46" s="379">
        <v>45496</v>
      </c>
      <c r="B46" s="12" t="s">
        <v>7483</v>
      </c>
      <c r="C46" s="1">
        <v>0</v>
      </c>
      <c r="D46" s="95"/>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c r="E47" s="95">
        <v>0</v>
      </c>
      <c r="F47" s="95">
        <v>0</v>
      </c>
      <c r="G47" s="95">
        <v>0</v>
      </c>
      <c r="H47" s="1">
        <f t="shared" si="0"/>
        <v>0</v>
      </c>
      <c r="I47" s="7"/>
      <c r="J47" s="95">
        <v>1</v>
      </c>
      <c r="K47" s="222" t="s">
        <v>8689</v>
      </c>
      <c r="L47" s="201" t="s">
        <v>8700</v>
      </c>
      <c r="M47" s="222"/>
      <c r="N47" s="201"/>
      <c r="O47" s="222" t="s">
        <v>8687</v>
      </c>
      <c r="P47" s="201" t="s">
        <v>8693</v>
      </c>
      <c r="Q47" s="203" t="s">
        <v>8685</v>
      </c>
      <c r="R47" s="201" t="s">
        <v>8693</v>
      </c>
      <c r="S47" s="201" t="s">
        <v>8691</v>
      </c>
      <c r="T47" s="201" t="s">
        <v>8693</v>
      </c>
      <c r="U47" s="68"/>
    </row>
    <row r="48" spans="1:21" x14ac:dyDescent="0.4">
      <c r="A48" s="379"/>
      <c r="B48" s="12" t="s">
        <v>7485</v>
      </c>
      <c r="C48" s="1">
        <v>0</v>
      </c>
      <c r="D48" s="95"/>
      <c r="E48" s="1">
        <v>0</v>
      </c>
      <c r="F48" s="1">
        <v>0</v>
      </c>
      <c r="G48" s="1">
        <v>0</v>
      </c>
      <c r="H48" s="1">
        <f t="shared" si="0"/>
        <v>0</v>
      </c>
      <c r="I48" s="7"/>
      <c r="J48" s="1">
        <v>2</v>
      </c>
      <c r="K48" s="222"/>
      <c r="L48" s="201"/>
      <c r="M48" s="222"/>
      <c r="N48" s="201"/>
      <c r="O48" s="222" t="s">
        <v>8688</v>
      </c>
      <c r="P48" s="201" t="s">
        <v>8695</v>
      </c>
      <c r="Q48" s="203"/>
      <c r="R48" s="203"/>
      <c r="S48" s="203" t="s">
        <v>8690</v>
      </c>
      <c r="T48" s="201" t="s">
        <v>8700</v>
      </c>
      <c r="U48" s="68"/>
    </row>
    <row r="49" spans="1:21" x14ac:dyDescent="0.4">
      <c r="A49" s="379">
        <v>45499</v>
      </c>
      <c r="B49" s="12" t="s">
        <v>7483</v>
      </c>
      <c r="C49" s="1">
        <v>0</v>
      </c>
      <c r="D49" s="95"/>
      <c r="E49" s="1">
        <v>0</v>
      </c>
      <c r="F49" s="1">
        <v>0</v>
      </c>
      <c r="G49" s="1">
        <v>0</v>
      </c>
      <c r="H49" s="1">
        <f t="shared" si="0"/>
        <v>0</v>
      </c>
      <c r="I49" s="7"/>
      <c r="J49" s="95">
        <v>3</v>
      </c>
      <c r="K49" s="240"/>
      <c r="L49" s="201"/>
      <c r="M49" s="240"/>
      <c r="N49" s="201"/>
      <c r="O49" s="222" t="s">
        <v>8686</v>
      </c>
      <c r="P49" s="201" t="s">
        <v>8700</v>
      </c>
      <c r="Q49" s="222"/>
      <c r="R49" s="222"/>
      <c r="S49" s="254" t="s">
        <v>8702</v>
      </c>
      <c r="T49" s="254" t="s">
        <v>8704</v>
      </c>
      <c r="U49" s="68"/>
    </row>
    <row r="50" spans="1:21" x14ac:dyDescent="0.4">
      <c r="A50" s="379"/>
      <c r="B50" s="12" t="s">
        <v>7484</v>
      </c>
      <c r="C50" s="1">
        <v>0</v>
      </c>
      <c r="D50" s="95"/>
      <c r="E50" s="95">
        <v>0</v>
      </c>
      <c r="F50" s="95">
        <v>0</v>
      </c>
      <c r="G50" s="1">
        <v>0</v>
      </c>
      <c r="H50" s="1">
        <f t="shared" si="0"/>
        <v>0</v>
      </c>
      <c r="I50" s="7"/>
      <c r="J50" s="1">
        <v>4</v>
      </c>
      <c r="K50" s="203"/>
      <c r="L50" s="201"/>
      <c r="M50" s="203"/>
      <c r="N50" s="201"/>
      <c r="O50" s="222"/>
      <c r="P50" s="201"/>
      <c r="Q50" s="201"/>
      <c r="R50" s="201"/>
      <c r="S50" s="201"/>
      <c r="T50" s="201"/>
      <c r="U50" s="68"/>
    </row>
    <row r="51" spans="1:21" x14ac:dyDescent="0.4">
      <c r="A51" s="379"/>
      <c r="B51" s="12" t="s">
        <v>7485</v>
      </c>
      <c r="C51" s="1">
        <v>0</v>
      </c>
      <c r="D51" s="95"/>
      <c r="E51" s="1">
        <v>0</v>
      </c>
      <c r="F51" s="1">
        <v>0</v>
      </c>
      <c r="G51" s="1">
        <v>1</v>
      </c>
      <c r="H51" s="1">
        <f t="shared" si="0"/>
        <v>1</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227"/>
      <c r="J58" s="1"/>
      <c r="K58" s="201"/>
      <c r="L58" s="201"/>
      <c r="M58" s="203"/>
      <c r="N58" s="201"/>
      <c r="O58" s="201"/>
      <c r="P58" s="201"/>
      <c r="Q58" s="201"/>
      <c r="R58" s="201"/>
      <c r="S58" s="201"/>
      <c r="T58" s="201"/>
    </row>
    <row r="59" spans="1:21" x14ac:dyDescent="0.4">
      <c r="A59" s="227"/>
      <c r="J59" s="1"/>
      <c r="K59" s="201"/>
      <c r="L59" s="201"/>
      <c r="M59" s="203"/>
      <c r="N59" s="201"/>
      <c r="O59" s="203"/>
      <c r="P59" s="201"/>
      <c r="Q59" s="201"/>
      <c r="R59" s="201"/>
      <c r="S59" s="201"/>
      <c r="T59" s="201"/>
    </row>
    <row r="60" spans="1:21" x14ac:dyDescent="0.4">
      <c r="A60" s="227"/>
      <c r="J60" s="1"/>
      <c r="K60" s="201"/>
      <c r="L60" s="201"/>
      <c r="M60" s="203"/>
      <c r="N60" s="201"/>
      <c r="O60" s="203"/>
      <c r="P60" s="201"/>
      <c r="Q60" s="201"/>
      <c r="R60" s="201"/>
      <c r="S60" s="201"/>
      <c r="T60" s="201"/>
    </row>
    <row r="61" spans="1:21" x14ac:dyDescent="0.4">
      <c r="A61" s="227"/>
      <c r="J61" s="1"/>
      <c r="K61" s="201"/>
      <c r="L61" s="201"/>
      <c r="M61" s="203"/>
      <c r="N61" s="201"/>
      <c r="O61" s="201"/>
      <c r="P61" s="201"/>
      <c r="Q61" s="201"/>
      <c r="R61" s="201"/>
      <c r="S61" s="201"/>
      <c r="T61" s="201"/>
    </row>
    <row r="62" spans="1:21" x14ac:dyDescent="0.4">
      <c r="A62" s="227"/>
      <c r="J62" s="1"/>
      <c r="K62" s="201"/>
      <c r="L62" s="201"/>
      <c r="M62" s="203"/>
      <c r="N62" s="201"/>
      <c r="O62" s="201"/>
      <c r="P62" s="201"/>
      <c r="Q62" s="201"/>
      <c r="R62" s="201"/>
      <c r="S62" s="201"/>
      <c r="T62" s="201"/>
    </row>
    <row r="63" spans="1:21" x14ac:dyDescent="0.4">
      <c r="A63" s="227"/>
      <c r="J63" s="1"/>
      <c r="K63" s="201"/>
      <c r="L63" s="201"/>
      <c r="M63" s="203"/>
      <c r="N63" s="201"/>
      <c r="O63" s="201"/>
      <c r="P63" s="201"/>
      <c r="Q63" s="201"/>
      <c r="R63" s="201"/>
      <c r="S63" s="201"/>
      <c r="T63" s="201"/>
    </row>
    <row r="64" spans="1:21" x14ac:dyDescent="0.4">
      <c r="A64" s="227"/>
      <c r="J64" s="1"/>
      <c r="K64" s="201"/>
      <c r="L64" s="201"/>
      <c r="M64" s="203"/>
      <c r="N64" s="201"/>
      <c r="O64" s="201"/>
      <c r="P64" s="201"/>
      <c r="Q64" s="201"/>
      <c r="R64" s="201"/>
      <c r="S64" s="201"/>
      <c r="T64" s="201"/>
    </row>
    <row r="65" spans="1:20" x14ac:dyDescent="0.4">
      <c r="A65" s="227"/>
      <c r="J65" s="1"/>
      <c r="K65" s="201"/>
      <c r="L65" s="201"/>
      <c r="M65" s="203"/>
      <c r="N65" s="201"/>
      <c r="O65" s="201"/>
      <c r="P65" s="201"/>
      <c r="Q65" s="201"/>
      <c r="R65" s="201"/>
      <c r="S65" s="201"/>
      <c r="T65" s="201"/>
    </row>
    <row r="66" spans="1:20" x14ac:dyDescent="0.4">
      <c r="A66" s="227"/>
      <c r="J66" s="1"/>
      <c r="K66" s="201"/>
      <c r="L66" s="201"/>
      <c r="M66" s="203"/>
      <c r="N66" s="201"/>
      <c r="O66" s="201"/>
      <c r="P66" s="201"/>
      <c r="Q66" s="201"/>
      <c r="R66" s="201"/>
      <c r="S66" s="201"/>
      <c r="T66" s="201"/>
    </row>
    <row r="67" spans="1:20" x14ac:dyDescent="0.4">
      <c r="A67" s="227"/>
      <c r="J67" s="95"/>
      <c r="K67" s="201"/>
      <c r="L67" s="201"/>
      <c r="M67" s="201"/>
      <c r="N67" s="235"/>
      <c r="O67" s="201"/>
      <c r="P67" s="201"/>
      <c r="Q67" s="201"/>
      <c r="R67" s="201"/>
      <c r="S67" s="201"/>
      <c r="T67" s="201"/>
    </row>
    <row r="68" spans="1:20" x14ac:dyDescent="0.4">
      <c r="A68" s="227"/>
      <c r="J68" s="228"/>
      <c r="K68" s="229"/>
      <c r="L68" s="229"/>
      <c r="M68" s="229"/>
      <c r="N68" s="229"/>
      <c r="O68" s="229"/>
      <c r="P68" s="229"/>
      <c r="Q68" s="229"/>
      <c r="R68" s="229"/>
      <c r="S68" s="229"/>
      <c r="T68" s="229"/>
    </row>
    <row r="69" spans="1:20" x14ac:dyDescent="0.4">
      <c r="A69" s="227"/>
      <c r="J69" s="228"/>
      <c r="K69" s="229"/>
      <c r="L69" s="229"/>
      <c r="M69" s="229"/>
      <c r="N69" s="229"/>
      <c r="O69" s="229"/>
      <c r="P69" s="229"/>
      <c r="Q69" s="229"/>
      <c r="R69" s="229"/>
      <c r="S69" s="229"/>
      <c r="T69" s="229"/>
    </row>
    <row r="70" spans="1:20" x14ac:dyDescent="0.4">
      <c r="A70" s="227"/>
      <c r="J70" s="228"/>
      <c r="K70" s="229"/>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45499.324305555558</v>
      </c>
      <c r="J72" s="12" t="s">
        <v>8703</v>
      </c>
      <c r="K72" s="71">
        <f t="shared" ref="K72:K136" si="1">COUNTIF($K$47:$T$67,J72)</f>
        <v>1</v>
      </c>
      <c r="L72" s="229"/>
      <c r="M72" s="229"/>
      <c r="N72" s="229"/>
      <c r="O72" s="229"/>
      <c r="P72" s="229"/>
      <c r="Q72" s="229"/>
      <c r="R72" s="229"/>
    </row>
    <row r="73" spans="1:20" x14ac:dyDescent="0.4">
      <c r="A73" s="12" t="s">
        <v>7655</v>
      </c>
      <c r="B73" s="220">
        <v>2.9756944444444446</v>
      </c>
      <c r="J73" s="12" t="s">
        <v>8699</v>
      </c>
      <c r="K73" s="71">
        <f t="shared" si="1"/>
        <v>3</v>
      </c>
      <c r="L73" s="229"/>
      <c r="M73" s="229"/>
      <c r="N73" s="229"/>
      <c r="O73" s="229"/>
      <c r="P73" s="229"/>
      <c r="Q73" s="229"/>
      <c r="R73" s="229"/>
    </row>
    <row r="74" spans="1:20" x14ac:dyDescent="0.4">
      <c r="A74" s="12" t="s">
        <v>7656</v>
      </c>
      <c r="B74" s="219">
        <f>B72-B73</f>
        <v>45496.348611111112</v>
      </c>
      <c r="J74" s="12" t="s">
        <v>8694</v>
      </c>
      <c r="K74" s="71">
        <f t="shared" si="1"/>
        <v>1</v>
      </c>
      <c r="L74" s="230"/>
      <c r="M74" s="230"/>
      <c r="N74" s="229"/>
      <c r="O74" s="229"/>
      <c r="P74" s="229"/>
      <c r="Q74" s="229"/>
      <c r="R74" s="229"/>
    </row>
    <row r="75" spans="1:20" x14ac:dyDescent="0.4">
      <c r="J75" s="12" t="s">
        <v>8645</v>
      </c>
      <c r="K75" s="71">
        <f t="shared" si="1"/>
        <v>0</v>
      </c>
      <c r="L75" s="229"/>
      <c r="M75" s="229"/>
      <c r="N75" s="229"/>
      <c r="O75" s="229"/>
      <c r="P75" s="229"/>
      <c r="Q75" s="229"/>
      <c r="R75" s="229"/>
    </row>
    <row r="76" spans="1:20" x14ac:dyDescent="0.4">
      <c r="J76" s="12" t="s">
        <v>8643</v>
      </c>
      <c r="K76" s="71">
        <f t="shared" si="1"/>
        <v>0</v>
      </c>
    </row>
    <row r="77" spans="1:20" x14ac:dyDescent="0.4">
      <c r="J77" s="12" t="s">
        <v>8629</v>
      </c>
      <c r="K77" s="71">
        <f t="shared" si="1"/>
        <v>0</v>
      </c>
    </row>
    <row r="78" spans="1:20" x14ac:dyDescent="0.4">
      <c r="J78" s="12" t="s">
        <v>8632</v>
      </c>
      <c r="K78" s="71">
        <f t="shared" si="1"/>
        <v>0</v>
      </c>
    </row>
    <row r="79" spans="1:20" x14ac:dyDescent="0.4">
      <c r="J79" s="12" t="s">
        <v>8633</v>
      </c>
      <c r="K79" s="71">
        <f t="shared" si="1"/>
        <v>0</v>
      </c>
    </row>
    <row r="80" spans="1:20" x14ac:dyDescent="0.4">
      <c r="J80" s="12" t="s">
        <v>8634</v>
      </c>
      <c r="K80" s="71">
        <f t="shared" si="1"/>
        <v>0</v>
      </c>
    </row>
    <row r="81" spans="10:12" x14ac:dyDescent="0.4">
      <c r="J81" s="12" t="s">
        <v>8635</v>
      </c>
      <c r="K81" s="71">
        <f t="shared" si="1"/>
        <v>0</v>
      </c>
    </row>
    <row r="82" spans="10:12" x14ac:dyDescent="0.4">
      <c r="J82" s="12" t="s">
        <v>8636</v>
      </c>
      <c r="K82" s="71">
        <f t="shared" si="1"/>
        <v>0</v>
      </c>
    </row>
    <row r="83" spans="10:12" x14ac:dyDescent="0.4">
      <c r="J83" s="12" t="s">
        <v>8419</v>
      </c>
      <c r="K83" s="71">
        <f t="shared" si="1"/>
        <v>0</v>
      </c>
    </row>
    <row r="84" spans="10:12" x14ac:dyDescent="0.4">
      <c r="J84" s="12" t="s">
        <v>8414</v>
      </c>
      <c r="K84" s="71">
        <f t="shared" si="1"/>
        <v>0</v>
      </c>
      <c r="L84" s="73"/>
    </row>
    <row r="85" spans="10:12" x14ac:dyDescent="0.4">
      <c r="J85" s="12" t="s">
        <v>8420</v>
      </c>
      <c r="K85" s="71">
        <f t="shared" si="1"/>
        <v>0</v>
      </c>
      <c r="L85" s="73"/>
    </row>
    <row r="86" spans="10:12" x14ac:dyDescent="0.4">
      <c r="J86" s="12" t="s">
        <v>8421</v>
      </c>
      <c r="K86" s="71">
        <f t="shared" si="1"/>
        <v>0</v>
      </c>
      <c r="L86" s="73"/>
    </row>
    <row r="87" spans="10:12" x14ac:dyDescent="0.4">
      <c r="J87" s="12" t="s">
        <v>8422</v>
      </c>
      <c r="K87" s="71">
        <f t="shared" si="1"/>
        <v>0</v>
      </c>
      <c r="L87" s="73"/>
    </row>
    <row r="88" spans="10:12" x14ac:dyDescent="0.4">
      <c r="J88" s="12" t="s">
        <v>8376</v>
      </c>
      <c r="K88" s="71">
        <f t="shared" si="1"/>
        <v>0</v>
      </c>
      <c r="L88" s="73"/>
    </row>
    <row r="89" spans="10:12" x14ac:dyDescent="0.4">
      <c r="J89" s="12" t="s">
        <v>8351</v>
      </c>
      <c r="K89" s="71">
        <f t="shared" si="1"/>
        <v>0</v>
      </c>
    </row>
    <row r="90" spans="10:12" x14ac:dyDescent="0.4">
      <c r="J90" s="12" t="s">
        <v>8330</v>
      </c>
      <c r="K90" s="71">
        <f t="shared" si="1"/>
        <v>0</v>
      </c>
    </row>
    <row r="91" spans="10:12" x14ac:dyDescent="0.4">
      <c r="J91" s="12" t="s">
        <v>8308</v>
      </c>
      <c r="K91" s="71">
        <f t="shared" si="1"/>
        <v>0</v>
      </c>
    </row>
    <row r="92" spans="10:12" x14ac:dyDescent="0.4">
      <c r="J92" s="12" t="s">
        <v>8290</v>
      </c>
      <c r="K92" s="71">
        <f t="shared" si="1"/>
        <v>0</v>
      </c>
    </row>
    <row r="93" spans="10:12" x14ac:dyDescent="0.4">
      <c r="J93" s="12" t="s">
        <v>8315</v>
      </c>
      <c r="K93" s="71">
        <f t="shared" si="1"/>
        <v>0</v>
      </c>
    </row>
    <row r="94" spans="10:12" x14ac:dyDescent="0.4">
      <c r="J94" s="12" t="s">
        <v>8202</v>
      </c>
      <c r="K94" s="71">
        <f t="shared" si="1"/>
        <v>0</v>
      </c>
    </row>
    <row r="95" spans="10:12" x14ac:dyDescent="0.4">
      <c r="J95" s="12" t="s">
        <v>8194</v>
      </c>
      <c r="K95" s="71">
        <f t="shared" si="1"/>
        <v>0</v>
      </c>
    </row>
    <row r="96" spans="10:12" x14ac:dyDescent="0.4">
      <c r="J96" s="12" t="s">
        <v>8197</v>
      </c>
      <c r="K96" s="71">
        <f t="shared" si="1"/>
        <v>0</v>
      </c>
    </row>
    <row r="97" spans="10:11" x14ac:dyDescent="0.4">
      <c r="J97" s="12" t="s">
        <v>8198</v>
      </c>
      <c r="K97" s="71">
        <f t="shared" si="1"/>
        <v>0</v>
      </c>
    </row>
    <row r="98" spans="10:11" x14ac:dyDescent="0.4">
      <c r="J98" s="12" t="s">
        <v>8692</v>
      </c>
      <c r="K98" s="71">
        <f t="shared" si="1"/>
        <v>3</v>
      </c>
    </row>
    <row r="99" spans="10:11" x14ac:dyDescent="0.4">
      <c r="J99" s="12" t="s">
        <v>8200</v>
      </c>
      <c r="K99" s="71">
        <f t="shared" si="1"/>
        <v>0</v>
      </c>
    </row>
    <row r="100" spans="10:11" x14ac:dyDescent="0.4">
      <c r="J100" s="12" t="s">
        <v>8090</v>
      </c>
      <c r="K100" s="71">
        <f t="shared" si="1"/>
        <v>0</v>
      </c>
    </row>
    <row r="101" spans="10:11" x14ac:dyDescent="0.4">
      <c r="J101" s="12" t="s">
        <v>8059</v>
      </c>
      <c r="K101" s="71">
        <f t="shared" si="1"/>
        <v>0</v>
      </c>
    </row>
    <row r="102" spans="10:11" x14ac:dyDescent="0.4">
      <c r="J102" s="12" t="s">
        <v>8047</v>
      </c>
      <c r="K102" s="71">
        <f t="shared" si="1"/>
        <v>0</v>
      </c>
    </row>
    <row r="103" spans="10:11" x14ac:dyDescent="0.4">
      <c r="J103" s="12" t="s">
        <v>8014</v>
      </c>
      <c r="K103" s="71">
        <f t="shared" si="1"/>
        <v>0</v>
      </c>
    </row>
    <row r="104" spans="10:11" x14ac:dyDescent="0.4">
      <c r="J104" s="12" t="s">
        <v>8013</v>
      </c>
      <c r="K104" s="71">
        <f t="shared" si="1"/>
        <v>0</v>
      </c>
    </row>
    <row r="105" spans="10:11" x14ac:dyDescent="0.4">
      <c r="J105" s="12" t="s">
        <v>7998</v>
      </c>
      <c r="K105" s="71">
        <f t="shared" si="1"/>
        <v>0</v>
      </c>
    </row>
    <row r="106" spans="10:11" x14ac:dyDescent="0.4">
      <c r="J106" s="12" t="s">
        <v>7996</v>
      </c>
      <c r="K106" s="71">
        <f t="shared" si="1"/>
        <v>0</v>
      </c>
    </row>
    <row r="107" spans="10:11" x14ac:dyDescent="0.4">
      <c r="J107" s="12" t="s">
        <v>7967</v>
      </c>
      <c r="K107" s="71">
        <f t="shared" si="1"/>
        <v>0</v>
      </c>
    </row>
    <row r="108" spans="10:11" x14ac:dyDescent="0.4">
      <c r="J108" s="12" t="s">
        <v>7948</v>
      </c>
      <c r="K108" s="71">
        <f t="shared" si="1"/>
        <v>0</v>
      </c>
    </row>
    <row r="109" spans="10:11" x14ac:dyDescent="0.4">
      <c r="J109" s="12" t="s">
        <v>7944</v>
      </c>
      <c r="K109" s="71">
        <f t="shared" si="1"/>
        <v>0</v>
      </c>
    </row>
    <row r="110" spans="10:11" x14ac:dyDescent="0.4">
      <c r="J110" s="12" t="s">
        <v>7899</v>
      </c>
      <c r="K110" s="71">
        <f t="shared" si="1"/>
        <v>0</v>
      </c>
    </row>
    <row r="111" spans="10:11" x14ac:dyDescent="0.4">
      <c r="J111" s="12" t="s">
        <v>7761</v>
      </c>
      <c r="K111" s="71">
        <f t="shared" si="1"/>
        <v>0</v>
      </c>
    </row>
    <row r="112" spans="10:11" x14ac:dyDescent="0.4">
      <c r="J112" s="12" t="s">
        <v>7712</v>
      </c>
      <c r="K112" s="71">
        <f t="shared" si="1"/>
        <v>0</v>
      </c>
    </row>
    <row r="113" spans="10:11" x14ac:dyDescent="0.4">
      <c r="J113" s="12" t="s">
        <v>7783</v>
      </c>
      <c r="K113" s="71">
        <f t="shared" si="1"/>
        <v>0</v>
      </c>
    </row>
    <row r="114" spans="10:11" x14ac:dyDescent="0.4">
      <c r="J114" s="12" t="s">
        <v>7804</v>
      </c>
      <c r="K114" s="71">
        <f t="shared" si="1"/>
        <v>0</v>
      </c>
    </row>
    <row r="115" spans="10:11" x14ac:dyDescent="0.4">
      <c r="J115" s="12" t="s">
        <v>8343</v>
      </c>
      <c r="K115" s="71">
        <f t="shared" si="1"/>
        <v>0</v>
      </c>
    </row>
    <row r="116" spans="10:11" x14ac:dyDescent="0.4">
      <c r="J116" s="12" t="s">
        <v>8355</v>
      </c>
      <c r="K116" s="71">
        <f t="shared" si="1"/>
        <v>0</v>
      </c>
    </row>
    <row r="117" spans="10:11" x14ac:dyDescent="0.4">
      <c r="J117" s="12" t="s">
        <v>8311</v>
      </c>
      <c r="K117" s="71">
        <f t="shared" si="1"/>
        <v>0</v>
      </c>
    </row>
    <row r="118" spans="10:11" x14ac:dyDescent="0.4">
      <c r="J118" s="12" t="s">
        <v>8321</v>
      </c>
      <c r="K118" s="71">
        <f t="shared" si="1"/>
        <v>0</v>
      </c>
    </row>
    <row r="119" spans="10:11" x14ac:dyDescent="0.4">
      <c r="J119" s="12" t="s">
        <v>8199</v>
      </c>
      <c r="K119" s="71">
        <f t="shared" si="1"/>
        <v>0</v>
      </c>
    </row>
    <row r="120" spans="10:11" x14ac:dyDescent="0.4">
      <c r="J120" s="12" t="s">
        <v>8061</v>
      </c>
      <c r="K120" s="71">
        <f t="shared" si="1"/>
        <v>0</v>
      </c>
    </row>
    <row r="121" spans="10:11" x14ac:dyDescent="0.4">
      <c r="J121" s="12" t="s">
        <v>7994</v>
      </c>
      <c r="K121" s="71">
        <f t="shared" si="1"/>
        <v>0</v>
      </c>
    </row>
    <row r="122" spans="10:11" x14ac:dyDescent="0.4">
      <c r="J122" s="12" t="s">
        <v>7778</v>
      </c>
      <c r="K122" s="71">
        <f t="shared" si="1"/>
        <v>0</v>
      </c>
    </row>
    <row r="123" spans="10:11" x14ac:dyDescent="0.4">
      <c r="J123" s="12" t="s">
        <v>7776</v>
      </c>
      <c r="K123" s="71">
        <f t="shared" si="1"/>
        <v>0</v>
      </c>
    </row>
    <row r="124" spans="10:11" x14ac:dyDescent="0.4">
      <c r="J124" s="12" t="s">
        <v>7772</v>
      </c>
      <c r="K124" s="71">
        <f t="shared" si="1"/>
        <v>0</v>
      </c>
    </row>
    <row r="125" spans="10:11" x14ac:dyDescent="0.4">
      <c r="J125" s="12" t="s">
        <v>7765</v>
      </c>
      <c r="K125" s="71">
        <f t="shared" si="1"/>
        <v>0</v>
      </c>
    </row>
    <row r="126" spans="10:11" x14ac:dyDescent="0.4">
      <c r="J126" s="12" t="s">
        <v>7972</v>
      </c>
      <c r="K126" s="71">
        <f t="shared" si="1"/>
        <v>0</v>
      </c>
    </row>
    <row r="127" spans="10:11" x14ac:dyDescent="0.4">
      <c r="J127" s="12" t="s">
        <v>7746</v>
      </c>
      <c r="K127" s="71">
        <f t="shared" si="1"/>
        <v>0</v>
      </c>
    </row>
    <row r="128" spans="10:11" x14ac:dyDescent="0.4">
      <c r="J128" s="12" t="s">
        <v>7725</v>
      </c>
      <c r="K128" s="71">
        <f t="shared" si="1"/>
        <v>0</v>
      </c>
    </row>
    <row r="129" spans="10:11" x14ac:dyDescent="0.4">
      <c r="J129" s="12" t="s">
        <v>7973</v>
      </c>
      <c r="K129" s="71">
        <f t="shared" si="1"/>
        <v>0</v>
      </c>
    </row>
    <row r="130" spans="10:11" x14ac:dyDescent="0.4">
      <c r="J130" s="12" t="s">
        <v>7756</v>
      </c>
      <c r="K130" s="71">
        <f t="shared" si="1"/>
        <v>0</v>
      </c>
    </row>
    <row r="131" spans="10:11" x14ac:dyDescent="0.4">
      <c r="J131" s="12" t="s">
        <v>7962</v>
      </c>
      <c r="K131" s="71">
        <f t="shared" si="1"/>
        <v>0</v>
      </c>
    </row>
    <row r="132" spans="10:11" x14ac:dyDescent="0.4">
      <c r="J132" s="12" t="s">
        <v>7945</v>
      </c>
      <c r="K132" s="71">
        <f t="shared" si="1"/>
        <v>0</v>
      </c>
    </row>
    <row r="133" spans="10:11" x14ac:dyDescent="0.4">
      <c r="J133" s="12" t="s">
        <v>7805</v>
      </c>
      <c r="K133" s="71">
        <f t="shared" si="1"/>
        <v>0</v>
      </c>
    </row>
    <row r="134" spans="10:11" x14ac:dyDescent="0.4">
      <c r="J134" s="12" t="s">
        <v>7753</v>
      </c>
      <c r="K134" s="71">
        <f t="shared" si="1"/>
        <v>0</v>
      </c>
    </row>
    <row r="135" spans="10:11" x14ac:dyDescent="0.4">
      <c r="J135" s="12" t="s">
        <v>7790</v>
      </c>
      <c r="K135" s="71">
        <f t="shared" si="1"/>
        <v>0</v>
      </c>
    </row>
    <row r="136" spans="10:11" x14ac:dyDescent="0.4">
      <c r="J136" s="12" t="s">
        <v>7974</v>
      </c>
      <c r="K136" s="71">
        <f t="shared" si="1"/>
        <v>0</v>
      </c>
    </row>
    <row r="137" spans="10:11" x14ac:dyDescent="0.4">
      <c r="J137" s="12" t="s">
        <v>7946</v>
      </c>
      <c r="K137" s="71">
        <f>COUNTIF($K$47:$T$67,J137)</f>
        <v>0</v>
      </c>
    </row>
    <row r="138" spans="10:11" x14ac:dyDescent="0.4">
      <c r="J138" s="12" t="s">
        <v>7975</v>
      </c>
      <c r="K138" s="71">
        <f>COUNTIF($K$47:$T$67,J138)</f>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pageSetup paperSize="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B9F69-06BB-47A0-9D7E-7100CF538787}">
  <dimension ref="A1:U139"/>
  <sheetViews>
    <sheetView zoomScale="90" zoomScaleNormal="90" workbookViewId="0">
      <selection activeCell="J6" sqref="J6"/>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4" width="7.1796875" customWidth="1"/>
    <col min="15" max="15" width="17.90625" bestFit="1" customWidth="1"/>
    <col min="16" max="16" width="11.36328125" customWidth="1"/>
    <col min="17" max="20" width="7.1796875" customWidth="1"/>
    <col min="21" max="21" width="7.81640625" customWidth="1"/>
    <col min="22" max="22" width="6.453125" customWidth="1"/>
  </cols>
  <sheetData>
    <row r="1" spans="1:9" x14ac:dyDescent="0.4">
      <c r="A1" s="11" t="s">
        <v>7581</v>
      </c>
      <c r="B1" s="375" t="s">
        <v>8706</v>
      </c>
      <c r="C1" s="375"/>
      <c r="D1" s="375"/>
      <c r="E1" s="375"/>
      <c r="F1" s="375"/>
      <c r="G1" s="375"/>
      <c r="H1" s="375"/>
      <c r="I1" s="7"/>
    </row>
    <row r="2" spans="1:9" x14ac:dyDescent="0.4">
      <c r="A2" s="11" t="s">
        <v>7582</v>
      </c>
      <c r="B2" s="375" t="s">
        <v>8707</v>
      </c>
      <c r="C2" s="375"/>
      <c r="D2" s="375"/>
      <c r="E2" s="375"/>
      <c r="F2" s="375"/>
      <c r="G2" s="375"/>
      <c r="H2" s="375"/>
      <c r="I2" s="7"/>
    </row>
    <row r="3" spans="1:9" x14ac:dyDescent="0.4">
      <c r="A3" s="11" t="s">
        <v>7583</v>
      </c>
      <c r="B3" s="375" t="s">
        <v>8708</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MIN(C36:G36)</f>
        <v>45502.68472222222</v>
      </c>
      <c r="C5" s="374"/>
      <c r="D5" s="403" t="s">
        <v>7587</v>
      </c>
      <c r="E5" s="404"/>
      <c r="F5" s="384">
        <f>MAX(C37:G37)</f>
        <v>45509.421527777777</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8601</v>
      </c>
      <c r="D34" s="1" t="s">
        <v>8602</v>
      </c>
      <c r="E34" s="1" t="s">
        <v>8603</v>
      </c>
      <c r="F34" s="1" t="s">
        <v>8604</v>
      </c>
      <c r="G34" s="1"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v>45502.685416666667</v>
      </c>
      <c r="D36" s="191">
        <v>45502.696527777778</v>
      </c>
      <c r="E36" s="191">
        <v>45502.68472222222</v>
      </c>
      <c r="F36" s="191">
        <v>45502.725694444445</v>
      </c>
      <c r="G36" s="191">
        <v>45502.704861111109</v>
      </c>
      <c r="H36" s="1"/>
      <c r="I36" s="7"/>
    </row>
    <row r="37" spans="1:21" x14ac:dyDescent="0.4">
      <c r="A37" s="177"/>
      <c r="B37" s="12" t="s">
        <v>7482</v>
      </c>
      <c r="C37" s="191">
        <v>45509.352777777778</v>
      </c>
      <c r="D37" s="191">
        <v>45509.345833333333</v>
      </c>
      <c r="E37" s="191">
        <v>45509.421527777777</v>
      </c>
      <c r="F37" s="191">
        <v>45509.328472222223</v>
      </c>
      <c r="G37" s="191">
        <v>45505.541666666664</v>
      </c>
      <c r="H37" s="1"/>
      <c r="I37" s="7"/>
    </row>
    <row r="38" spans="1:21" x14ac:dyDescent="0.4">
      <c r="A38" s="177"/>
      <c r="B38" s="12" t="s">
        <v>7458</v>
      </c>
      <c r="C38" s="221">
        <v>222</v>
      </c>
      <c r="D38" s="164">
        <v>254</v>
      </c>
      <c r="E38" s="164">
        <v>131</v>
      </c>
      <c r="F38" s="221">
        <v>207</v>
      </c>
      <c r="G38" s="164">
        <v>42</v>
      </c>
      <c r="H38" s="1">
        <f t="shared" ref="H38:H57" si="0">SUM(C38:G38)</f>
        <v>856</v>
      </c>
      <c r="I38" s="7"/>
    </row>
    <row r="39" spans="1:21" x14ac:dyDescent="0.4">
      <c r="A39" s="1" t="s">
        <v>7164</v>
      </c>
      <c r="B39" s="12" t="s">
        <v>7469</v>
      </c>
      <c r="C39" s="1">
        <f>INT((C37-C36)*24)</f>
        <v>160</v>
      </c>
      <c r="D39" s="1">
        <f>INT((D37-D36)*24)</f>
        <v>159</v>
      </c>
      <c r="E39" s="1">
        <f>INT((E37-E36)*24)</f>
        <v>161</v>
      </c>
      <c r="F39" s="1">
        <f>INT((F37-F36)*24)</f>
        <v>158</v>
      </c>
      <c r="G39" s="1">
        <f>INT((G37-G36)*24)</f>
        <v>68</v>
      </c>
      <c r="H39" s="1">
        <f t="shared" si="0"/>
        <v>706</v>
      </c>
      <c r="I39" s="7"/>
      <c r="J39" s="12" t="s">
        <v>8020</v>
      </c>
      <c r="K39" s="1">
        <f>H39</f>
        <v>706</v>
      </c>
    </row>
    <row r="40" spans="1:21" x14ac:dyDescent="0.4">
      <c r="A40" s="379">
        <v>45503</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1</v>
      </c>
      <c r="F42" s="1">
        <v>0</v>
      </c>
      <c r="G42" s="1">
        <v>0</v>
      </c>
      <c r="H42" s="1">
        <f t="shared" si="0"/>
        <v>1</v>
      </c>
      <c r="I42" s="7"/>
      <c r="J42" s="12" t="s">
        <v>7485</v>
      </c>
      <c r="K42" s="1">
        <f>SUMIF(B:B,J42,H:H)</f>
        <v>5</v>
      </c>
    </row>
    <row r="43" spans="1:21" x14ac:dyDescent="0.4">
      <c r="A43" s="379">
        <v>45504</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9059</v>
      </c>
      <c r="M44" t="s">
        <v>7466</v>
      </c>
      <c r="O44" t="s">
        <v>9060</v>
      </c>
      <c r="Q44" t="s">
        <v>9061</v>
      </c>
      <c r="S44" t="s">
        <v>9062</v>
      </c>
    </row>
    <row r="45" spans="1:21" x14ac:dyDescent="0.4">
      <c r="A45" s="379"/>
      <c r="B45" s="12" t="s">
        <v>7485</v>
      </c>
      <c r="C45" s="1">
        <v>0</v>
      </c>
      <c r="D45" s="1">
        <v>0</v>
      </c>
      <c r="E45" s="1">
        <v>0</v>
      </c>
      <c r="F45" s="1">
        <v>0</v>
      </c>
      <c r="G45" s="1">
        <v>0</v>
      </c>
      <c r="H45" s="1">
        <f t="shared" si="0"/>
        <v>0</v>
      </c>
      <c r="I45" s="7"/>
      <c r="K45" t="s">
        <v>8627</v>
      </c>
      <c r="M45" t="s">
        <v>8628</v>
      </c>
      <c r="O45" t="s">
        <v>8624</v>
      </c>
      <c r="Q45" t="s">
        <v>8625</v>
      </c>
      <c r="S45" t="s">
        <v>8626</v>
      </c>
    </row>
    <row r="46" spans="1:21" x14ac:dyDescent="0.4">
      <c r="A46" s="379">
        <v>45505</v>
      </c>
      <c r="B46" s="12" t="s">
        <v>7483</v>
      </c>
      <c r="C46" s="1">
        <v>0</v>
      </c>
      <c r="D46" s="95">
        <v>0</v>
      </c>
      <c r="E46" s="1">
        <v>0</v>
      </c>
      <c r="F46" s="1">
        <v>0</v>
      </c>
      <c r="G46" s="1">
        <v>0</v>
      </c>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v>0</v>
      </c>
      <c r="H47" s="1">
        <f t="shared" si="0"/>
        <v>0</v>
      </c>
      <c r="I47" s="7"/>
      <c r="J47" s="95">
        <v>1</v>
      </c>
      <c r="K47" s="222"/>
      <c r="L47" s="201"/>
      <c r="M47" s="222"/>
      <c r="N47" s="201"/>
      <c r="O47" s="222" t="s">
        <v>8709</v>
      </c>
      <c r="P47" s="201" t="s">
        <v>8718</v>
      </c>
      <c r="Q47" s="203"/>
      <c r="R47" s="201"/>
      <c r="S47" s="201"/>
      <c r="T47" s="201"/>
      <c r="U47" s="68"/>
    </row>
    <row r="48" spans="1:21" x14ac:dyDescent="0.4">
      <c r="A48" s="379"/>
      <c r="B48" s="12" t="s">
        <v>7485</v>
      </c>
      <c r="C48" s="1">
        <v>0</v>
      </c>
      <c r="D48" s="95">
        <v>0</v>
      </c>
      <c r="E48" s="1">
        <v>0</v>
      </c>
      <c r="F48" s="1">
        <v>0</v>
      </c>
      <c r="G48" s="1">
        <v>0</v>
      </c>
      <c r="H48" s="1">
        <f t="shared" si="0"/>
        <v>0</v>
      </c>
      <c r="I48" s="7"/>
      <c r="J48" s="1">
        <v>2</v>
      </c>
      <c r="K48" s="222"/>
      <c r="L48" s="201"/>
      <c r="M48" s="222"/>
      <c r="N48" s="201"/>
      <c r="O48" s="222" t="s">
        <v>8713</v>
      </c>
      <c r="P48" s="201" t="s">
        <v>8714</v>
      </c>
      <c r="Q48" s="203"/>
      <c r="R48" s="203"/>
      <c r="S48" s="203"/>
      <c r="T48" s="201"/>
      <c r="U48" s="68"/>
    </row>
    <row r="49" spans="1:21" x14ac:dyDescent="0.4">
      <c r="A49" s="379">
        <v>45506</v>
      </c>
      <c r="B49" s="12" t="s">
        <v>7483</v>
      </c>
      <c r="C49" s="1">
        <v>0</v>
      </c>
      <c r="D49" s="95">
        <v>0</v>
      </c>
      <c r="E49" s="1">
        <v>0</v>
      </c>
      <c r="F49" s="1">
        <v>0</v>
      </c>
      <c r="G49" s="1">
        <v>0</v>
      </c>
      <c r="H49" s="1">
        <f t="shared" si="0"/>
        <v>0</v>
      </c>
      <c r="I49" s="7"/>
      <c r="J49" s="95">
        <v>3</v>
      </c>
      <c r="K49" s="240"/>
      <c r="L49" s="201"/>
      <c r="M49" s="240"/>
      <c r="N49" s="201"/>
      <c r="O49" s="222" t="s">
        <v>8733</v>
      </c>
      <c r="P49" s="201" t="s">
        <v>8718</v>
      </c>
      <c r="Q49" s="222"/>
      <c r="R49" s="222"/>
      <c r="S49" s="222"/>
      <c r="T49" s="222"/>
      <c r="U49" s="68"/>
    </row>
    <row r="50" spans="1:21" x14ac:dyDescent="0.4">
      <c r="A50" s="379"/>
      <c r="B50" s="12" t="s">
        <v>7484</v>
      </c>
      <c r="C50" s="1">
        <v>0</v>
      </c>
      <c r="D50" s="95">
        <v>0</v>
      </c>
      <c r="E50" s="95">
        <v>0</v>
      </c>
      <c r="F50" s="95">
        <v>0</v>
      </c>
      <c r="G50" s="1">
        <v>0</v>
      </c>
      <c r="H50" s="1">
        <f t="shared" si="0"/>
        <v>0</v>
      </c>
      <c r="I50" s="7"/>
      <c r="J50" s="1">
        <v>4</v>
      </c>
      <c r="K50" s="203"/>
      <c r="L50" s="201"/>
      <c r="M50" s="203"/>
      <c r="N50" s="201"/>
      <c r="O50" s="222" t="s">
        <v>8734</v>
      </c>
      <c r="P50" s="201" t="s">
        <v>8718</v>
      </c>
      <c r="Q50" s="201"/>
      <c r="R50" s="201"/>
      <c r="S50" s="201"/>
      <c r="T50" s="201"/>
      <c r="U50" s="68"/>
    </row>
    <row r="51" spans="1:21" x14ac:dyDescent="0.4">
      <c r="A51" s="379"/>
      <c r="B51" s="12" t="s">
        <v>7485</v>
      </c>
      <c r="C51" s="1">
        <v>0</v>
      </c>
      <c r="D51" s="95">
        <v>0</v>
      </c>
      <c r="E51" s="1">
        <v>0</v>
      </c>
      <c r="F51" s="1">
        <v>0</v>
      </c>
      <c r="G51" s="1">
        <v>0</v>
      </c>
      <c r="H51" s="1">
        <f t="shared" si="0"/>
        <v>0</v>
      </c>
      <c r="I51" s="7"/>
      <c r="J51" s="95">
        <v>5</v>
      </c>
      <c r="K51" s="203"/>
      <c r="L51" s="201"/>
      <c r="M51" s="203"/>
      <c r="N51" s="201"/>
      <c r="O51" s="222" t="s">
        <v>8735</v>
      </c>
      <c r="P51" s="201" t="s">
        <v>8736</v>
      </c>
      <c r="Q51" s="201"/>
      <c r="R51" s="201"/>
      <c r="S51" s="201"/>
      <c r="T51" s="201"/>
      <c r="U51" s="68"/>
    </row>
    <row r="52" spans="1:21" x14ac:dyDescent="0.4">
      <c r="A52" s="379">
        <v>45509</v>
      </c>
      <c r="B52" s="12" t="s">
        <v>7483</v>
      </c>
      <c r="C52" s="1">
        <v>0</v>
      </c>
      <c r="D52" s="95">
        <v>0</v>
      </c>
      <c r="E52" s="1">
        <v>0</v>
      </c>
      <c r="F52" s="1">
        <v>0</v>
      </c>
      <c r="G52" s="1"/>
      <c r="H52" s="1">
        <f t="shared" si="0"/>
        <v>0</v>
      </c>
      <c r="I52" s="7"/>
      <c r="J52" s="1">
        <v>6</v>
      </c>
      <c r="K52" s="203"/>
      <c r="L52" s="201"/>
      <c r="M52" s="203"/>
      <c r="N52" s="201"/>
      <c r="O52" s="203" t="s">
        <v>8737</v>
      </c>
      <c r="P52" s="201" t="s">
        <v>8736</v>
      </c>
      <c r="Q52" s="201"/>
      <c r="R52" s="201"/>
      <c r="S52" s="201"/>
      <c r="T52" s="201"/>
      <c r="U52" s="68"/>
    </row>
    <row r="53" spans="1:21" x14ac:dyDescent="0.4">
      <c r="A53" s="379"/>
      <c r="B53" s="12" t="s">
        <v>7484</v>
      </c>
      <c r="C53" s="1">
        <v>0</v>
      </c>
      <c r="D53" s="95">
        <v>0</v>
      </c>
      <c r="E53" s="1">
        <v>0</v>
      </c>
      <c r="F53" s="95">
        <v>0</v>
      </c>
      <c r="G53" s="95"/>
      <c r="H53" s="1">
        <f t="shared" si="0"/>
        <v>0</v>
      </c>
      <c r="I53" s="7"/>
      <c r="J53" s="95">
        <v>7</v>
      </c>
      <c r="K53" s="203"/>
      <c r="L53" s="201"/>
      <c r="M53" s="203"/>
      <c r="N53" s="201"/>
      <c r="O53" s="203" t="s">
        <v>8738</v>
      </c>
      <c r="P53" s="201" t="s">
        <v>8736</v>
      </c>
      <c r="Q53" s="201"/>
      <c r="R53" s="201"/>
      <c r="S53" s="201"/>
      <c r="T53" s="201"/>
      <c r="U53" s="68"/>
    </row>
    <row r="54" spans="1:21" x14ac:dyDescent="0.4">
      <c r="A54" s="379"/>
      <c r="B54" s="12" t="s">
        <v>7485</v>
      </c>
      <c r="C54" s="1">
        <v>0</v>
      </c>
      <c r="D54" s="95">
        <v>0</v>
      </c>
      <c r="E54" s="1">
        <v>4</v>
      </c>
      <c r="F54" s="1">
        <v>0</v>
      </c>
      <c r="G54" s="1"/>
      <c r="H54" s="1">
        <f t="shared" si="0"/>
        <v>4</v>
      </c>
      <c r="I54" s="7"/>
      <c r="J54" s="1">
        <v>8</v>
      </c>
      <c r="K54" s="201"/>
      <c r="L54" s="201"/>
      <c r="M54" s="203"/>
      <c r="N54" s="201"/>
      <c r="O54" s="203" t="s">
        <v>8739</v>
      </c>
      <c r="P54" s="201" t="s">
        <v>8718</v>
      </c>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t="s">
        <v>8740</v>
      </c>
      <c r="P55" s="201" t="s">
        <v>8718</v>
      </c>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t="s">
        <v>8741</v>
      </c>
      <c r="P56" s="201" t="s">
        <v>8736</v>
      </c>
      <c r="Q56" s="201"/>
      <c r="R56" s="201"/>
      <c r="S56" s="201"/>
      <c r="T56" s="201"/>
    </row>
    <row r="57" spans="1:21" x14ac:dyDescent="0.4">
      <c r="A57" s="379"/>
      <c r="B57" s="12" t="s">
        <v>7485</v>
      </c>
      <c r="C57" s="1"/>
      <c r="D57" s="95"/>
      <c r="E57" s="1"/>
      <c r="F57" s="1"/>
      <c r="G57" s="1"/>
      <c r="H57" s="1">
        <f t="shared" si="0"/>
        <v>0</v>
      </c>
      <c r="J57" s="1"/>
      <c r="K57" s="201"/>
      <c r="L57" s="201"/>
      <c r="M57" s="203"/>
      <c r="N57" s="201"/>
      <c r="O57" s="201" t="s">
        <v>8742</v>
      </c>
      <c r="P57" s="201" t="s">
        <v>8736</v>
      </c>
      <c r="Q57" s="201"/>
      <c r="R57" s="201"/>
      <c r="S57" s="201"/>
      <c r="T57" s="201"/>
    </row>
    <row r="58" spans="1:21" x14ac:dyDescent="0.4">
      <c r="A58" s="227"/>
      <c r="J58" s="1"/>
      <c r="K58" s="201"/>
      <c r="L58" s="201"/>
      <c r="M58" s="203"/>
      <c r="N58" s="201"/>
      <c r="O58" s="201" t="s">
        <v>8743</v>
      </c>
      <c r="P58" s="201" t="s">
        <v>8736</v>
      </c>
      <c r="Q58" s="201"/>
      <c r="R58" s="201"/>
      <c r="S58" s="201"/>
      <c r="T58" s="201"/>
    </row>
    <row r="59" spans="1:21" x14ac:dyDescent="0.4">
      <c r="A59" s="227"/>
      <c r="J59" s="1"/>
      <c r="K59" s="201"/>
      <c r="L59" s="201"/>
      <c r="M59" s="203"/>
      <c r="N59" s="201"/>
      <c r="O59" s="203"/>
      <c r="P59" s="201"/>
      <c r="Q59" s="201"/>
      <c r="R59" s="201"/>
      <c r="S59" s="201"/>
      <c r="T59" s="201"/>
    </row>
    <row r="60" spans="1:21" x14ac:dyDescent="0.4">
      <c r="A60" s="227"/>
      <c r="J60" s="1"/>
      <c r="K60" s="201"/>
      <c r="L60" s="201"/>
      <c r="M60" s="203"/>
      <c r="N60" s="201"/>
      <c r="O60" s="203"/>
      <c r="P60" s="201"/>
      <c r="Q60" s="201"/>
      <c r="R60" s="201"/>
      <c r="S60" s="201"/>
      <c r="T60" s="201"/>
    </row>
    <row r="61" spans="1:21" x14ac:dyDescent="0.4">
      <c r="A61" s="227"/>
      <c r="J61" s="1"/>
      <c r="K61" s="201"/>
      <c r="L61" s="201"/>
      <c r="M61" s="203"/>
      <c r="N61" s="201"/>
      <c r="O61" s="201"/>
      <c r="P61" s="201"/>
      <c r="Q61" s="201"/>
      <c r="R61" s="201"/>
      <c r="S61" s="201"/>
      <c r="T61" s="201"/>
    </row>
    <row r="62" spans="1:21" x14ac:dyDescent="0.4">
      <c r="A62" s="227"/>
      <c r="J62" s="1"/>
      <c r="K62" s="201"/>
      <c r="L62" s="201"/>
      <c r="M62" s="203"/>
      <c r="N62" s="201"/>
      <c r="O62" s="201"/>
      <c r="P62" s="201"/>
      <c r="Q62" s="201"/>
      <c r="R62" s="201"/>
      <c r="S62" s="201"/>
      <c r="T62" s="201"/>
    </row>
    <row r="63" spans="1:21" x14ac:dyDescent="0.4">
      <c r="A63" s="227"/>
      <c r="J63" s="1"/>
      <c r="K63" s="201"/>
      <c r="L63" s="201"/>
      <c r="M63" s="203"/>
      <c r="N63" s="201"/>
      <c r="O63" s="201"/>
      <c r="P63" s="201"/>
      <c r="Q63" s="201"/>
      <c r="R63" s="201"/>
      <c r="S63" s="201"/>
      <c r="T63" s="201"/>
    </row>
    <row r="64" spans="1:21" x14ac:dyDescent="0.4">
      <c r="A64" s="227"/>
      <c r="J64" s="1"/>
      <c r="K64" s="201"/>
      <c r="L64" s="201"/>
      <c r="M64" s="203"/>
      <c r="N64" s="201"/>
      <c r="O64" s="201"/>
      <c r="P64" s="201"/>
      <c r="Q64" s="201"/>
      <c r="R64" s="201"/>
      <c r="S64" s="201"/>
      <c r="T64" s="201"/>
    </row>
    <row r="65" spans="1:20" x14ac:dyDescent="0.4">
      <c r="A65" s="227"/>
      <c r="J65" s="1"/>
      <c r="K65" s="201"/>
      <c r="L65" s="201"/>
      <c r="M65" s="203"/>
      <c r="N65" s="201"/>
      <c r="O65" s="201"/>
      <c r="P65" s="201"/>
      <c r="Q65" s="201"/>
      <c r="R65" s="201"/>
      <c r="S65" s="201"/>
      <c r="T65" s="201"/>
    </row>
    <row r="66" spans="1:20" x14ac:dyDescent="0.4">
      <c r="A66" s="227"/>
      <c r="J66" s="1"/>
      <c r="K66" s="201"/>
      <c r="L66" s="201"/>
      <c r="M66" s="203"/>
      <c r="N66" s="201"/>
      <c r="O66" s="201"/>
      <c r="P66" s="201"/>
      <c r="Q66" s="201"/>
      <c r="R66" s="201"/>
      <c r="S66" s="201"/>
      <c r="T66" s="201"/>
    </row>
    <row r="67" spans="1:20" x14ac:dyDescent="0.4">
      <c r="A67" s="227"/>
      <c r="J67" s="95"/>
      <c r="K67" s="201"/>
      <c r="L67" s="201"/>
      <c r="M67" s="201"/>
      <c r="N67" s="235"/>
      <c r="O67" s="201"/>
      <c r="P67" s="201"/>
      <c r="Q67" s="201"/>
      <c r="R67" s="201"/>
      <c r="S67" s="201"/>
      <c r="T67" s="201"/>
    </row>
    <row r="68" spans="1:20" x14ac:dyDescent="0.4">
      <c r="A68" s="227"/>
      <c r="J68" s="228"/>
      <c r="K68" s="229"/>
      <c r="L68" s="229"/>
      <c r="M68" s="229"/>
      <c r="N68" s="229"/>
      <c r="O68" s="229"/>
      <c r="P68" s="229"/>
      <c r="Q68" s="229"/>
      <c r="R68" s="229"/>
      <c r="S68" s="229"/>
      <c r="T68" s="229"/>
    </row>
    <row r="69" spans="1:20" x14ac:dyDescent="0.4">
      <c r="A69" s="227"/>
      <c r="J69" s="228"/>
      <c r="K69" s="229"/>
      <c r="L69" s="229"/>
      <c r="M69" s="229"/>
      <c r="N69" s="229"/>
      <c r="O69" s="229"/>
      <c r="P69" s="229"/>
      <c r="Q69" s="229"/>
      <c r="R69" s="229"/>
      <c r="S69" s="229"/>
      <c r="T69" s="229"/>
    </row>
    <row r="70" spans="1:20" x14ac:dyDescent="0.4">
      <c r="A70" s="227"/>
      <c r="J70" s="228"/>
      <c r="K70" s="229"/>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45504.342361111114</v>
      </c>
      <c r="J72" s="12" t="s">
        <v>8717</v>
      </c>
      <c r="K72" s="71">
        <f t="shared" ref="K72:K136" si="1">COUNTIF($K$47:$T$67,J72)</f>
        <v>5</v>
      </c>
      <c r="L72" s="229"/>
      <c r="M72" s="229"/>
      <c r="N72" s="229"/>
      <c r="O72" s="229"/>
      <c r="P72" s="229"/>
      <c r="Q72" s="229"/>
      <c r="R72" s="229"/>
    </row>
    <row r="73" spans="1:20" x14ac:dyDescent="0.4">
      <c r="A73" s="12" t="s">
        <v>7655</v>
      </c>
      <c r="B73" s="220">
        <v>0.73819444444444438</v>
      </c>
      <c r="J73" s="12" t="s">
        <v>8703</v>
      </c>
      <c r="K73" s="71">
        <f t="shared" si="1"/>
        <v>0</v>
      </c>
      <c r="L73" s="229"/>
      <c r="M73" s="229"/>
      <c r="N73" s="229"/>
      <c r="O73" s="229"/>
      <c r="P73" s="229"/>
      <c r="Q73" s="229"/>
      <c r="R73" s="229"/>
    </row>
    <row r="74" spans="1:20" x14ac:dyDescent="0.4">
      <c r="A74" s="12" t="s">
        <v>7656</v>
      </c>
      <c r="B74" s="219">
        <f>B72-B73</f>
        <v>45503.604166666672</v>
      </c>
      <c r="J74" s="12" t="s">
        <v>8699</v>
      </c>
      <c r="K74" s="71">
        <f t="shared" si="1"/>
        <v>0</v>
      </c>
      <c r="L74" s="230"/>
      <c r="M74" s="230"/>
      <c r="N74" s="229"/>
      <c r="O74" s="229"/>
      <c r="P74" s="229"/>
      <c r="Q74" s="229"/>
      <c r="R74" s="229"/>
    </row>
    <row r="75" spans="1:20" x14ac:dyDescent="0.4">
      <c r="J75" s="12" t="s">
        <v>8694</v>
      </c>
      <c r="K75" s="71">
        <f t="shared" si="1"/>
        <v>0</v>
      </c>
      <c r="L75" s="229"/>
      <c r="M75" s="229"/>
      <c r="N75" s="229"/>
      <c r="O75" s="229"/>
      <c r="P75" s="229"/>
      <c r="Q75" s="229"/>
      <c r="R75" s="229"/>
    </row>
    <row r="76" spans="1:20" x14ac:dyDescent="0.4">
      <c r="J76" s="12" t="s">
        <v>8645</v>
      </c>
      <c r="K76" s="71">
        <f t="shared" si="1"/>
        <v>0</v>
      </c>
    </row>
    <row r="77" spans="1:20" x14ac:dyDescent="0.4">
      <c r="J77" s="12" t="s">
        <v>8643</v>
      </c>
      <c r="K77" s="71">
        <f t="shared" si="1"/>
        <v>0</v>
      </c>
    </row>
    <row r="78" spans="1:20" x14ac:dyDescent="0.4">
      <c r="J78" s="12" t="s">
        <v>8629</v>
      </c>
      <c r="K78" s="71">
        <f t="shared" si="1"/>
        <v>0</v>
      </c>
    </row>
    <row r="79" spans="1:20" x14ac:dyDescent="0.4">
      <c r="J79" s="12" t="s">
        <v>8632</v>
      </c>
      <c r="K79" s="71">
        <f t="shared" si="1"/>
        <v>0</v>
      </c>
    </row>
    <row r="80" spans="1:20" x14ac:dyDescent="0.4">
      <c r="J80" s="12" t="s">
        <v>8633</v>
      </c>
      <c r="K80" s="71">
        <f t="shared" si="1"/>
        <v>0</v>
      </c>
    </row>
    <row r="81" spans="10:12" x14ac:dyDescent="0.4">
      <c r="J81" s="12" t="s">
        <v>8634</v>
      </c>
      <c r="K81" s="71">
        <f t="shared" si="1"/>
        <v>0</v>
      </c>
    </row>
    <row r="82" spans="10:12" x14ac:dyDescent="0.4">
      <c r="J82" s="12" t="s">
        <v>8635</v>
      </c>
      <c r="K82" s="71">
        <f t="shared" si="1"/>
        <v>0</v>
      </c>
    </row>
    <row r="83" spans="10:12" x14ac:dyDescent="0.4">
      <c r="J83" s="12" t="s">
        <v>8636</v>
      </c>
      <c r="K83" s="71">
        <f t="shared" si="1"/>
        <v>0</v>
      </c>
    </row>
    <row r="84" spans="10:12" x14ac:dyDescent="0.4">
      <c r="J84" s="12" t="s">
        <v>8419</v>
      </c>
      <c r="K84" s="71">
        <f t="shared" si="1"/>
        <v>0</v>
      </c>
      <c r="L84" s="73"/>
    </row>
    <row r="85" spans="10:12" x14ac:dyDescent="0.4">
      <c r="J85" s="12" t="s">
        <v>8414</v>
      </c>
      <c r="K85" s="71">
        <f t="shared" si="1"/>
        <v>0</v>
      </c>
      <c r="L85" s="73"/>
    </row>
    <row r="86" spans="10:12" x14ac:dyDescent="0.4">
      <c r="J86" s="12" t="s">
        <v>8420</v>
      </c>
      <c r="K86" s="71">
        <f t="shared" si="1"/>
        <v>0</v>
      </c>
      <c r="L86" s="73"/>
    </row>
    <row r="87" spans="10:12" x14ac:dyDescent="0.4">
      <c r="J87" s="12" t="s">
        <v>8421</v>
      </c>
      <c r="K87" s="71">
        <f t="shared" si="1"/>
        <v>0</v>
      </c>
      <c r="L87" s="73"/>
    </row>
    <row r="88" spans="10:12" x14ac:dyDescent="0.4">
      <c r="J88" s="12" t="s">
        <v>8422</v>
      </c>
      <c r="K88" s="71">
        <f t="shared" si="1"/>
        <v>0</v>
      </c>
      <c r="L88" s="73"/>
    </row>
    <row r="89" spans="10:12" x14ac:dyDescent="0.4">
      <c r="J89" s="12" t="s">
        <v>8376</v>
      </c>
      <c r="K89" s="71">
        <f t="shared" si="1"/>
        <v>0</v>
      </c>
    </row>
    <row r="90" spans="10:12" x14ac:dyDescent="0.4">
      <c r="J90" s="12" t="s">
        <v>8351</v>
      </c>
      <c r="K90" s="71">
        <f t="shared" si="1"/>
        <v>0</v>
      </c>
    </row>
    <row r="91" spans="10:12" x14ac:dyDescent="0.4">
      <c r="J91" s="12" t="s">
        <v>8330</v>
      </c>
      <c r="K91" s="71">
        <f t="shared" si="1"/>
        <v>0</v>
      </c>
    </row>
    <row r="92" spans="10:12" x14ac:dyDescent="0.4">
      <c r="J92" s="12" t="s">
        <v>8308</v>
      </c>
      <c r="K92" s="71">
        <f t="shared" si="1"/>
        <v>0</v>
      </c>
    </row>
    <row r="93" spans="10:12" x14ac:dyDescent="0.4">
      <c r="J93" s="12" t="s">
        <v>8290</v>
      </c>
      <c r="K93" s="71">
        <f t="shared" si="1"/>
        <v>0</v>
      </c>
    </row>
    <row r="94" spans="10:12" x14ac:dyDescent="0.4">
      <c r="J94" s="12" t="s">
        <v>8315</v>
      </c>
      <c r="K94" s="71">
        <f t="shared" si="1"/>
        <v>0</v>
      </c>
    </row>
    <row r="95" spans="10:12" x14ac:dyDescent="0.4">
      <c r="J95" s="12" t="s">
        <v>8202</v>
      </c>
      <c r="K95" s="71">
        <f t="shared" si="1"/>
        <v>0</v>
      </c>
    </row>
    <row r="96" spans="10:12" x14ac:dyDescent="0.4">
      <c r="J96" s="12" t="s">
        <v>8194</v>
      </c>
      <c r="K96" s="71">
        <f t="shared" si="1"/>
        <v>0</v>
      </c>
    </row>
    <row r="97" spans="10:11" x14ac:dyDescent="0.4">
      <c r="J97" s="12" t="s">
        <v>8197</v>
      </c>
      <c r="K97" s="71">
        <f t="shared" si="1"/>
        <v>0</v>
      </c>
    </row>
    <row r="98" spans="10:11" x14ac:dyDescent="0.4">
      <c r="J98" s="12" t="s">
        <v>8198</v>
      </c>
      <c r="K98" s="71">
        <f t="shared" si="1"/>
        <v>0</v>
      </c>
    </row>
    <row r="99" spans="10:11" x14ac:dyDescent="0.4">
      <c r="J99" s="12" t="s">
        <v>8692</v>
      </c>
      <c r="K99" s="71">
        <f t="shared" si="1"/>
        <v>0</v>
      </c>
    </row>
    <row r="100" spans="10:11" x14ac:dyDescent="0.4">
      <c r="J100" s="12" t="s">
        <v>8200</v>
      </c>
      <c r="K100" s="71">
        <f t="shared" si="1"/>
        <v>0</v>
      </c>
    </row>
    <row r="101" spans="10:11" x14ac:dyDescent="0.4">
      <c r="J101" s="12" t="s">
        <v>8090</v>
      </c>
      <c r="K101" s="71">
        <f t="shared" si="1"/>
        <v>0</v>
      </c>
    </row>
    <row r="102" spans="10:11" x14ac:dyDescent="0.4">
      <c r="J102" s="12" t="s">
        <v>8059</v>
      </c>
      <c r="K102" s="71">
        <f t="shared" si="1"/>
        <v>0</v>
      </c>
    </row>
    <row r="103" spans="10:11" x14ac:dyDescent="0.4">
      <c r="J103" s="12" t="s">
        <v>8047</v>
      </c>
      <c r="K103" s="71">
        <f t="shared" si="1"/>
        <v>0</v>
      </c>
    </row>
    <row r="104" spans="10:11" x14ac:dyDescent="0.4">
      <c r="J104" s="12" t="s">
        <v>8014</v>
      </c>
      <c r="K104" s="71">
        <f t="shared" si="1"/>
        <v>0</v>
      </c>
    </row>
    <row r="105" spans="10:11" x14ac:dyDescent="0.4">
      <c r="J105" s="12" t="s">
        <v>8013</v>
      </c>
      <c r="K105" s="71">
        <f t="shared" si="1"/>
        <v>0</v>
      </c>
    </row>
    <row r="106" spans="10:11" x14ac:dyDescent="0.4">
      <c r="J106" s="12" t="s">
        <v>7998</v>
      </c>
      <c r="K106" s="71">
        <f t="shared" si="1"/>
        <v>0</v>
      </c>
    </row>
    <row r="107" spans="10:11" x14ac:dyDescent="0.4">
      <c r="J107" s="12" t="s">
        <v>7996</v>
      </c>
      <c r="K107" s="71">
        <f t="shared" si="1"/>
        <v>0</v>
      </c>
    </row>
    <row r="108" spans="10:11" x14ac:dyDescent="0.4">
      <c r="J108" s="12" t="s">
        <v>7967</v>
      </c>
      <c r="K108" s="71">
        <f t="shared" si="1"/>
        <v>0</v>
      </c>
    </row>
    <row r="109" spans="10:11" x14ac:dyDescent="0.4">
      <c r="J109" s="12" t="s">
        <v>7948</v>
      </c>
      <c r="K109" s="71">
        <f t="shared" si="1"/>
        <v>0</v>
      </c>
    </row>
    <row r="110" spans="10:11" x14ac:dyDescent="0.4">
      <c r="J110" s="12" t="s">
        <v>7944</v>
      </c>
      <c r="K110" s="71">
        <f t="shared" si="1"/>
        <v>0</v>
      </c>
    </row>
    <row r="111" spans="10:11" x14ac:dyDescent="0.4">
      <c r="J111" s="12" t="s">
        <v>7899</v>
      </c>
      <c r="K111" s="71">
        <f t="shared" si="1"/>
        <v>0</v>
      </c>
    </row>
    <row r="112" spans="10:11" x14ac:dyDescent="0.4">
      <c r="J112" s="12" t="s">
        <v>7761</v>
      </c>
      <c r="K112" s="71">
        <f t="shared" si="1"/>
        <v>0</v>
      </c>
    </row>
    <row r="113" spans="10:11" x14ac:dyDescent="0.4">
      <c r="J113" s="12" t="s">
        <v>7712</v>
      </c>
      <c r="K113" s="71">
        <f t="shared" si="1"/>
        <v>0</v>
      </c>
    </row>
    <row r="114" spans="10:11" x14ac:dyDescent="0.4">
      <c r="J114" s="12" t="s">
        <v>7783</v>
      </c>
      <c r="K114" s="71">
        <f t="shared" si="1"/>
        <v>0</v>
      </c>
    </row>
    <row r="115" spans="10:11" x14ac:dyDescent="0.4">
      <c r="J115" s="12" t="s">
        <v>7804</v>
      </c>
      <c r="K115" s="71">
        <f t="shared" si="1"/>
        <v>0</v>
      </c>
    </row>
    <row r="116" spans="10:11" x14ac:dyDescent="0.4">
      <c r="J116" s="12" t="s">
        <v>8343</v>
      </c>
      <c r="K116" s="71">
        <f t="shared" si="1"/>
        <v>0</v>
      </c>
    </row>
    <row r="117" spans="10:11" x14ac:dyDescent="0.4">
      <c r="J117" s="12" t="s">
        <v>8355</v>
      </c>
      <c r="K117" s="71">
        <f t="shared" si="1"/>
        <v>0</v>
      </c>
    </row>
    <row r="118" spans="10:11" x14ac:dyDescent="0.4">
      <c r="J118" s="12" t="s">
        <v>8311</v>
      </c>
      <c r="K118" s="71">
        <f t="shared" si="1"/>
        <v>0</v>
      </c>
    </row>
    <row r="119" spans="10:11" x14ac:dyDescent="0.4">
      <c r="J119" s="12" t="s">
        <v>8321</v>
      </c>
      <c r="K119" s="71">
        <f t="shared" si="1"/>
        <v>0</v>
      </c>
    </row>
    <row r="120" spans="10:11" x14ac:dyDescent="0.4">
      <c r="J120" s="12" t="s">
        <v>8199</v>
      </c>
      <c r="K120" s="71">
        <f t="shared" si="1"/>
        <v>0</v>
      </c>
    </row>
    <row r="121" spans="10:11" x14ac:dyDescent="0.4">
      <c r="J121" s="12" t="s">
        <v>8061</v>
      </c>
      <c r="K121" s="71">
        <f t="shared" si="1"/>
        <v>0</v>
      </c>
    </row>
    <row r="122" spans="10:11" x14ac:dyDescent="0.4">
      <c r="J122" s="12" t="s">
        <v>7994</v>
      </c>
      <c r="K122" s="71">
        <f t="shared" si="1"/>
        <v>0</v>
      </c>
    </row>
    <row r="123" spans="10:11" x14ac:dyDescent="0.4">
      <c r="J123" s="12" t="s">
        <v>7778</v>
      </c>
      <c r="K123" s="71">
        <f t="shared" si="1"/>
        <v>0</v>
      </c>
    </row>
    <row r="124" spans="10:11" x14ac:dyDescent="0.4">
      <c r="J124" s="12" t="s">
        <v>7776</v>
      </c>
      <c r="K124" s="71">
        <f t="shared" si="1"/>
        <v>0</v>
      </c>
    </row>
    <row r="125" spans="10:11" x14ac:dyDescent="0.4">
      <c r="J125" s="12" t="s">
        <v>7772</v>
      </c>
      <c r="K125" s="71">
        <f t="shared" si="1"/>
        <v>0</v>
      </c>
    </row>
    <row r="126" spans="10:11" x14ac:dyDescent="0.4">
      <c r="J126" s="12" t="s">
        <v>7765</v>
      </c>
      <c r="K126" s="71">
        <f t="shared" si="1"/>
        <v>0</v>
      </c>
    </row>
    <row r="127" spans="10:11" x14ac:dyDescent="0.4">
      <c r="J127" s="12" t="s">
        <v>7972</v>
      </c>
      <c r="K127" s="71">
        <f t="shared" si="1"/>
        <v>0</v>
      </c>
    </row>
    <row r="128" spans="10:11" x14ac:dyDescent="0.4">
      <c r="J128" s="12" t="s">
        <v>7746</v>
      </c>
      <c r="K128" s="71">
        <f t="shared" si="1"/>
        <v>0</v>
      </c>
    </row>
    <row r="129" spans="10:11" x14ac:dyDescent="0.4">
      <c r="J129" s="12" t="s">
        <v>7725</v>
      </c>
      <c r="K129" s="71">
        <f t="shared" si="1"/>
        <v>0</v>
      </c>
    </row>
    <row r="130" spans="10:11" x14ac:dyDescent="0.4">
      <c r="J130" s="12" t="s">
        <v>7973</v>
      </c>
      <c r="K130" s="71">
        <f t="shared" si="1"/>
        <v>0</v>
      </c>
    </row>
    <row r="131" spans="10:11" x14ac:dyDescent="0.4">
      <c r="J131" s="12" t="s">
        <v>7756</v>
      </c>
      <c r="K131" s="71">
        <f t="shared" si="1"/>
        <v>0</v>
      </c>
    </row>
    <row r="132" spans="10:11" x14ac:dyDescent="0.4">
      <c r="J132" s="12" t="s">
        <v>7962</v>
      </c>
      <c r="K132" s="71">
        <f t="shared" si="1"/>
        <v>0</v>
      </c>
    </row>
    <row r="133" spans="10:11" x14ac:dyDescent="0.4">
      <c r="J133" s="12" t="s">
        <v>7945</v>
      </c>
      <c r="K133" s="71">
        <f t="shared" si="1"/>
        <v>0</v>
      </c>
    </row>
    <row r="134" spans="10:11" x14ac:dyDescent="0.4">
      <c r="J134" s="12" t="s">
        <v>7805</v>
      </c>
      <c r="K134" s="71">
        <f t="shared" si="1"/>
        <v>0</v>
      </c>
    </row>
    <row r="135" spans="10:11" x14ac:dyDescent="0.4">
      <c r="J135" s="12" t="s">
        <v>7753</v>
      </c>
      <c r="K135" s="71">
        <f t="shared" si="1"/>
        <v>0</v>
      </c>
    </row>
    <row r="136" spans="10:11" x14ac:dyDescent="0.4">
      <c r="J136" s="12" t="s">
        <v>7790</v>
      </c>
      <c r="K136" s="71">
        <f t="shared" si="1"/>
        <v>0</v>
      </c>
    </row>
    <row r="137" spans="10:11" x14ac:dyDescent="0.4">
      <c r="J137" s="12" t="s">
        <v>7974</v>
      </c>
      <c r="K137" s="71">
        <f>COUNTIF($K$47:$T$67,J137)</f>
        <v>0</v>
      </c>
    </row>
    <row r="138" spans="10:11" x14ac:dyDescent="0.4">
      <c r="J138" s="88" t="s">
        <v>7946</v>
      </c>
      <c r="K138" s="71">
        <f>COUNTIF($K$47:$T$67,J138)</f>
        <v>0</v>
      </c>
    </row>
    <row r="139" spans="10:11" x14ac:dyDescent="0.4">
      <c r="J139" s="12" t="s">
        <v>7975</v>
      </c>
      <c r="K139" s="266">
        <f>COUNTIF($K$47:$T$67,J139)</f>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pageSetup paperSize="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35F36-1DEA-4AFA-A94A-9444D8C3F1BC}">
  <dimension ref="A1:U143"/>
  <sheetViews>
    <sheetView zoomScale="90" zoomScaleNormal="90" workbookViewId="0">
      <selection activeCell="I4" sqref="I4"/>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2" width="7.1796875" customWidth="1"/>
    <col min="13" max="13" width="18.6328125" bestFit="1" customWidth="1"/>
    <col min="14" max="14" width="9.6328125" bestFit="1" customWidth="1"/>
    <col min="15" max="16" width="7.36328125" customWidth="1"/>
    <col min="17" max="20" width="7.1796875" customWidth="1"/>
    <col min="21" max="21" width="7.81640625" customWidth="1"/>
    <col min="22" max="22" width="6.453125" customWidth="1"/>
  </cols>
  <sheetData>
    <row r="1" spans="1:9" x14ac:dyDescent="0.4">
      <c r="A1" s="11" t="s">
        <v>7581</v>
      </c>
      <c r="B1" s="375" t="s">
        <v>8766</v>
      </c>
      <c r="C1" s="375"/>
      <c r="D1" s="375"/>
      <c r="E1" s="375"/>
      <c r="F1" s="375"/>
      <c r="G1" s="375"/>
      <c r="H1" s="375"/>
      <c r="I1" s="7"/>
    </row>
    <row r="2" spans="1:9" x14ac:dyDescent="0.4">
      <c r="A2" s="11" t="s">
        <v>7582</v>
      </c>
      <c r="B2" s="375" t="s">
        <v>8767</v>
      </c>
      <c r="C2" s="375"/>
      <c r="D2" s="375"/>
      <c r="E2" s="375"/>
      <c r="F2" s="375"/>
      <c r="G2" s="375"/>
      <c r="H2" s="375"/>
      <c r="I2" s="7"/>
    </row>
    <row r="3" spans="1:9" x14ac:dyDescent="0.4">
      <c r="A3" s="11" t="s">
        <v>7583</v>
      </c>
      <c r="B3" s="375" t="s">
        <v>8768</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MIN(C36:G36)</f>
        <v>45513.759027777778</v>
      </c>
      <c r="C5" s="374"/>
      <c r="D5" s="403" t="s">
        <v>7587</v>
      </c>
      <c r="E5" s="404"/>
      <c r="F5" s="384">
        <f>MAX(C37:G37)</f>
        <v>45516.394444444442</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7610</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8769</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8601</v>
      </c>
      <c r="D34" s="1" t="s">
        <v>8602</v>
      </c>
      <c r="E34" s="1" t="s">
        <v>8603</v>
      </c>
      <c r="F34" s="1" t="s">
        <v>8604</v>
      </c>
      <c r="G34" s="1"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c r="D36" s="191">
        <v>45513.759027777778</v>
      </c>
      <c r="E36" s="191"/>
      <c r="F36" s="191"/>
      <c r="G36" s="191"/>
      <c r="H36" s="1"/>
      <c r="I36" s="7"/>
    </row>
    <row r="37" spans="1:21" x14ac:dyDescent="0.4">
      <c r="A37" s="177"/>
      <c r="B37" s="12" t="s">
        <v>7482</v>
      </c>
      <c r="C37" s="191"/>
      <c r="D37" s="191">
        <v>45516.394444444442</v>
      </c>
      <c r="E37" s="191"/>
      <c r="F37" s="191"/>
      <c r="G37" s="191"/>
      <c r="H37" s="1"/>
      <c r="I37" s="7"/>
    </row>
    <row r="38" spans="1:21" x14ac:dyDescent="0.4">
      <c r="A38" s="177"/>
      <c r="B38" s="12" t="s">
        <v>7458</v>
      </c>
      <c r="C38" s="221"/>
      <c r="D38" s="164">
        <v>123</v>
      </c>
      <c r="E38" s="164"/>
      <c r="F38" s="221"/>
      <c r="G38" s="164"/>
      <c r="H38" s="1">
        <f t="shared" ref="H38:H57" si="0">SUM(C38:G38)</f>
        <v>123</v>
      </c>
      <c r="I38" s="7"/>
    </row>
    <row r="39" spans="1:21" x14ac:dyDescent="0.4">
      <c r="A39" s="1" t="s">
        <v>7164</v>
      </c>
      <c r="B39" s="12" t="s">
        <v>7469</v>
      </c>
      <c r="C39" s="1">
        <f>INT((C37-C36)*24)</f>
        <v>0</v>
      </c>
      <c r="D39" s="1">
        <f>INT((D37-D36)*24)</f>
        <v>63</v>
      </c>
      <c r="E39" s="1">
        <f>INT((E37-E36)*24)</f>
        <v>0</v>
      </c>
      <c r="F39" s="1">
        <f>INT((F37-F36)*24)</f>
        <v>0</v>
      </c>
      <c r="G39" s="1">
        <f>INT((G37-G36)*24)</f>
        <v>0</v>
      </c>
      <c r="H39" s="1">
        <f t="shared" si="0"/>
        <v>63</v>
      </c>
      <c r="I39" s="7"/>
      <c r="J39" s="12" t="s">
        <v>8020</v>
      </c>
      <c r="K39" s="1">
        <f>H39</f>
        <v>63</v>
      </c>
    </row>
    <row r="40" spans="1:21" x14ac:dyDescent="0.4">
      <c r="A40" s="379">
        <v>45516</v>
      </c>
      <c r="B40" s="12" t="s">
        <v>7483</v>
      </c>
      <c r="C40" s="1"/>
      <c r="D40" s="1">
        <v>0</v>
      </c>
      <c r="E40" s="1"/>
      <c r="F40" s="1"/>
      <c r="G40" s="1"/>
      <c r="H40" s="1">
        <f t="shared" si="0"/>
        <v>0</v>
      </c>
      <c r="I40" s="7"/>
      <c r="J40" s="12" t="s">
        <v>7483</v>
      </c>
      <c r="K40" s="1">
        <f>SUMIF(B:B,J40,H:H)</f>
        <v>0</v>
      </c>
    </row>
    <row r="41" spans="1:21" x14ac:dyDescent="0.4">
      <c r="A41" s="379"/>
      <c r="B41" s="12" t="s">
        <v>7484</v>
      </c>
      <c r="C41" s="1"/>
      <c r="D41" s="1">
        <v>3</v>
      </c>
      <c r="E41" s="1"/>
      <c r="F41" s="1"/>
      <c r="G41" s="1"/>
      <c r="H41" s="1">
        <f t="shared" si="0"/>
        <v>3</v>
      </c>
      <c r="I41" s="7"/>
      <c r="J41" s="12" t="s">
        <v>7484</v>
      </c>
      <c r="K41" s="1">
        <f>SUMIF(B:B,J41,H:H)</f>
        <v>3</v>
      </c>
    </row>
    <row r="42" spans="1:21" x14ac:dyDescent="0.4">
      <c r="A42" s="379"/>
      <c r="B42" s="12" t="s">
        <v>7485</v>
      </c>
      <c r="C42" s="1"/>
      <c r="D42" s="1">
        <v>3</v>
      </c>
      <c r="E42" s="1"/>
      <c r="F42" s="1"/>
      <c r="G42" s="1"/>
      <c r="H42" s="1">
        <f t="shared" si="0"/>
        <v>3</v>
      </c>
      <c r="I42" s="7"/>
      <c r="J42" s="12" t="s">
        <v>7485</v>
      </c>
      <c r="K42" s="1">
        <f>SUMIF(B:B,J42,H:H)</f>
        <v>3</v>
      </c>
    </row>
    <row r="43" spans="1:21" x14ac:dyDescent="0.4">
      <c r="A43" s="379"/>
      <c r="B43" s="12" t="s">
        <v>7483</v>
      </c>
      <c r="C43" s="1"/>
      <c r="D43" s="1"/>
      <c r="E43" s="1"/>
      <c r="F43" s="1"/>
      <c r="G43" s="1"/>
      <c r="H43" s="1">
        <f t="shared" si="0"/>
        <v>0</v>
      </c>
      <c r="I43" s="7"/>
    </row>
    <row r="44" spans="1:21" x14ac:dyDescent="0.4">
      <c r="A44" s="379"/>
      <c r="B44" s="12" t="s">
        <v>7484</v>
      </c>
      <c r="C44" s="1"/>
      <c r="D44" s="1"/>
      <c r="E44" s="1"/>
      <c r="F44" s="1"/>
      <c r="G44" s="1"/>
      <c r="H44" s="1">
        <f t="shared" si="0"/>
        <v>0</v>
      </c>
      <c r="I44" s="7"/>
      <c r="K44" t="s">
        <v>9059</v>
      </c>
      <c r="M44" t="s">
        <v>7466</v>
      </c>
      <c r="O44" t="s">
        <v>9060</v>
      </c>
      <c r="Q44" t="s">
        <v>9061</v>
      </c>
      <c r="S44" t="s">
        <v>9062</v>
      </c>
    </row>
    <row r="45" spans="1:21" x14ac:dyDescent="0.4">
      <c r="A45" s="379"/>
      <c r="B45" s="12" t="s">
        <v>7485</v>
      </c>
      <c r="C45" s="1"/>
      <c r="D45" s="1"/>
      <c r="E45" s="1"/>
      <c r="F45" s="1"/>
      <c r="G45" s="1"/>
      <c r="H45" s="1">
        <f t="shared" si="0"/>
        <v>0</v>
      </c>
      <c r="I45" s="7"/>
      <c r="K45" t="s">
        <v>8627</v>
      </c>
      <c r="M45" t="s">
        <v>8628</v>
      </c>
      <c r="O45" t="s">
        <v>8624</v>
      </c>
      <c r="Q45" t="s">
        <v>8625</v>
      </c>
      <c r="S45" t="s">
        <v>8626</v>
      </c>
    </row>
    <row r="46" spans="1:21" x14ac:dyDescent="0.4">
      <c r="A46" s="379"/>
      <c r="B46" s="12" t="s">
        <v>7483</v>
      </c>
      <c r="C46" s="1"/>
      <c r="D46" s="95"/>
      <c r="E46" s="1"/>
      <c r="F46" s="1"/>
      <c r="G46" s="1"/>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c r="D47" s="95"/>
      <c r="E47" s="95"/>
      <c r="F47" s="95"/>
      <c r="G47" s="95"/>
      <c r="H47" s="1">
        <f t="shared" si="0"/>
        <v>0</v>
      </c>
      <c r="I47" s="7"/>
      <c r="J47" s="95">
        <v>1</v>
      </c>
      <c r="K47" s="222"/>
      <c r="L47" s="201"/>
      <c r="M47" s="222" t="s">
        <v>8770</v>
      </c>
      <c r="N47" s="234" t="s">
        <v>8784</v>
      </c>
      <c r="O47" s="222"/>
      <c r="P47" s="201"/>
      <c r="Q47" s="203"/>
      <c r="R47" s="201"/>
      <c r="S47" s="201"/>
      <c r="T47" s="201"/>
      <c r="U47" s="68"/>
    </row>
    <row r="48" spans="1:21" x14ac:dyDescent="0.4">
      <c r="A48" s="379"/>
      <c r="B48" s="12" t="s">
        <v>7485</v>
      </c>
      <c r="C48" s="1"/>
      <c r="D48" s="95"/>
      <c r="E48" s="1"/>
      <c r="F48" s="1"/>
      <c r="G48" s="1"/>
      <c r="H48" s="1">
        <f t="shared" si="0"/>
        <v>0</v>
      </c>
      <c r="I48" s="7"/>
      <c r="J48" s="1">
        <v>2</v>
      </c>
      <c r="K48" s="222"/>
      <c r="L48" s="201"/>
      <c r="M48" s="222" t="s">
        <v>8771</v>
      </c>
      <c r="N48" s="234" t="s">
        <v>8786</v>
      </c>
      <c r="O48" s="222"/>
      <c r="P48" s="201"/>
      <c r="Q48" s="203"/>
      <c r="R48" s="203"/>
      <c r="S48" s="203"/>
      <c r="T48" s="201"/>
      <c r="U48" s="68"/>
    </row>
    <row r="49" spans="1:21" x14ac:dyDescent="0.4">
      <c r="A49" s="379"/>
      <c r="B49" s="12" t="s">
        <v>7483</v>
      </c>
      <c r="C49" s="1"/>
      <c r="D49" s="95"/>
      <c r="E49" s="1"/>
      <c r="F49" s="1"/>
      <c r="G49" s="1"/>
      <c r="H49" s="1">
        <f t="shared" si="0"/>
        <v>0</v>
      </c>
      <c r="I49" s="7"/>
      <c r="J49" s="95">
        <v>3</v>
      </c>
      <c r="K49" s="240"/>
      <c r="L49" s="201"/>
      <c r="M49" s="222" t="s">
        <v>8772</v>
      </c>
      <c r="N49" s="234" t="s">
        <v>8787</v>
      </c>
      <c r="O49" s="222"/>
      <c r="P49" s="201"/>
      <c r="Q49" s="222"/>
      <c r="R49" s="222"/>
      <c r="S49" s="222"/>
      <c r="T49" s="222"/>
      <c r="U49" s="68"/>
    </row>
    <row r="50" spans="1:21" x14ac:dyDescent="0.4">
      <c r="A50" s="379"/>
      <c r="B50" s="12" t="s">
        <v>7484</v>
      </c>
      <c r="C50" s="1"/>
      <c r="D50" s="95"/>
      <c r="E50" s="95"/>
      <c r="F50" s="95"/>
      <c r="G50" s="1"/>
      <c r="H50" s="1">
        <f t="shared" si="0"/>
        <v>0</v>
      </c>
      <c r="I50" s="7"/>
      <c r="J50" s="1">
        <v>4</v>
      </c>
      <c r="K50" s="203"/>
      <c r="L50" s="201"/>
      <c r="M50" s="222" t="s">
        <v>8773</v>
      </c>
      <c r="N50" s="234" t="s">
        <v>8779</v>
      </c>
      <c r="O50" s="222"/>
      <c r="P50" s="201"/>
      <c r="Q50" s="201"/>
      <c r="R50" s="201"/>
      <c r="S50" s="201"/>
      <c r="T50" s="201"/>
      <c r="U50" s="68"/>
    </row>
    <row r="51" spans="1:21" x14ac:dyDescent="0.4">
      <c r="A51" s="379"/>
      <c r="B51" s="12" t="s">
        <v>7485</v>
      </c>
      <c r="C51" s="1"/>
      <c r="D51" s="95"/>
      <c r="E51" s="1"/>
      <c r="F51" s="1"/>
      <c r="G51" s="1"/>
      <c r="H51" s="1">
        <f t="shared" si="0"/>
        <v>0</v>
      </c>
      <c r="I51" s="7"/>
      <c r="J51" s="95">
        <v>5</v>
      </c>
      <c r="K51" s="203"/>
      <c r="L51" s="201"/>
      <c r="M51" s="222" t="s">
        <v>8774</v>
      </c>
      <c r="N51" s="234" t="s">
        <v>8787</v>
      </c>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22" t="s">
        <v>8775</v>
      </c>
      <c r="N52" s="234" t="s">
        <v>8787</v>
      </c>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22" t="s">
        <v>8776</v>
      </c>
      <c r="N53" s="234" t="s">
        <v>8793</v>
      </c>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22" t="s">
        <v>8777</v>
      </c>
      <c r="N54" s="234" t="s">
        <v>8794</v>
      </c>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22" t="s">
        <v>8778</v>
      </c>
      <c r="N55" s="234" t="s">
        <v>8795</v>
      </c>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227"/>
      <c r="J58" s="1"/>
      <c r="K58" s="201"/>
      <c r="L58" s="201"/>
      <c r="M58" s="203"/>
      <c r="N58" s="201"/>
      <c r="O58" s="201"/>
      <c r="P58" s="201"/>
      <c r="Q58" s="201"/>
      <c r="R58" s="201"/>
      <c r="S58" s="201"/>
      <c r="T58" s="201"/>
    </row>
    <row r="59" spans="1:21" x14ac:dyDescent="0.4">
      <c r="A59" s="227"/>
      <c r="J59" s="1"/>
      <c r="K59" s="201"/>
      <c r="L59" s="201"/>
      <c r="M59" s="203"/>
      <c r="N59" s="201"/>
      <c r="O59" s="203"/>
      <c r="P59" s="201"/>
      <c r="Q59" s="201"/>
      <c r="R59" s="201"/>
      <c r="S59" s="201"/>
      <c r="T59" s="201"/>
    </row>
    <row r="60" spans="1:21" x14ac:dyDescent="0.4">
      <c r="A60" s="227"/>
      <c r="J60" s="1"/>
      <c r="K60" s="201"/>
      <c r="L60" s="201"/>
      <c r="M60" s="203"/>
      <c r="N60" s="201"/>
      <c r="O60" s="203"/>
      <c r="P60" s="201"/>
      <c r="Q60" s="201"/>
      <c r="R60" s="201"/>
      <c r="S60" s="201"/>
      <c r="T60" s="201"/>
    </row>
    <row r="61" spans="1:21" x14ac:dyDescent="0.4">
      <c r="A61" s="227"/>
      <c r="J61" s="1"/>
      <c r="K61" s="201"/>
      <c r="L61" s="201"/>
      <c r="M61" s="203"/>
      <c r="N61" s="201"/>
      <c r="O61" s="201"/>
      <c r="P61" s="201"/>
      <c r="Q61" s="201"/>
      <c r="R61" s="201"/>
      <c r="S61" s="201"/>
      <c r="T61" s="201"/>
    </row>
    <row r="62" spans="1:21" x14ac:dyDescent="0.4">
      <c r="A62" s="227"/>
      <c r="J62" s="1"/>
      <c r="K62" s="201"/>
      <c r="L62" s="201"/>
      <c r="M62" s="203"/>
      <c r="N62" s="201"/>
      <c r="O62" s="201"/>
      <c r="P62" s="201"/>
      <c r="Q62" s="201"/>
      <c r="R62" s="201"/>
      <c r="S62" s="201"/>
      <c r="T62" s="201"/>
    </row>
    <row r="63" spans="1:21" x14ac:dyDescent="0.4">
      <c r="A63" s="227"/>
      <c r="J63" s="1"/>
      <c r="K63" s="201"/>
      <c r="L63" s="201"/>
      <c r="M63" s="203"/>
      <c r="N63" s="201"/>
      <c r="O63" s="201"/>
      <c r="P63" s="201"/>
      <c r="Q63" s="201"/>
      <c r="R63" s="201"/>
      <c r="S63" s="201"/>
      <c r="T63" s="201"/>
    </row>
    <row r="64" spans="1:21" x14ac:dyDescent="0.4">
      <c r="A64" s="227"/>
      <c r="J64" s="1"/>
      <c r="K64" s="201"/>
      <c r="L64" s="201"/>
      <c r="M64" s="203"/>
      <c r="N64" s="201"/>
      <c r="O64" s="201"/>
      <c r="P64" s="201"/>
      <c r="Q64" s="201"/>
      <c r="R64" s="201"/>
      <c r="S64" s="201"/>
      <c r="T64" s="201"/>
    </row>
    <row r="65" spans="1:20" x14ac:dyDescent="0.4">
      <c r="A65" s="227"/>
      <c r="J65" s="1"/>
      <c r="K65" s="201"/>
      <c r="L65" s="201"/>
      <c r="M65" s="203"/>
      <c r="N65" s="201"/>
      <c r="O65" s="201"/>
      <c r="P65" s="201"/>
      <c r="Q65" s="201"/>
      <c r="R65" s="201"/>
      <c r="S65" s="201"/>
      <c r="T65" s="201"/>
    </row>
    <row r="66" spans="1:20" x14ac:dyDescent="0.4">
      <c r="A66" s="227"/>
      <c r="J66" s="1"/>
      <c r="K66" s="201"/>
      <c r="L66" s="201"/>
      <c r="M66" s="203"/>
      <c r="N66" s="201"/>
      <c r="O66" s="201"/>
      <c r="P66" s="201"/>
      <c r="Q66" s="201"/>
      <c r="R66" s="201"/>
      <c r="S66" s="201"/>
      <c r="T66" s="201"/>
    </row>
    <row r="67" spans="1:20" x14ac:dyDescent="0.4">
      <c r="A67" s="227"/>
      <c r="J67" s="95"/>
      <c r="K67" s="201"/>
      <c r="L67" s="201"/>
      <c r="M67" s="201"/>
      <c r="N67" s="235"/>
      <c r="O67" s="201"/>
      <c r="P67" s="201"/>
      <c r="Q67" s="201"/>
      <c r="R67" s="201"/>
      <c r="S67" s="201"/>
      <c r="T67" s="201"/>
    </row>
    <row r="68" spans="1:20" x14ac:dyDescent="0.4">
      <c r="A68" s="227"/>
      <c r="J68" s="228"/>
      <c r="K68" s="229"/>
      <c r="L68" s="229"/>
      <c r="M68" s="229"/>
      <c r="N68" s="229"/>
      <c r="O68" s="229"/>
      <c r="P68" s="229"/>
      <c r="Q68" s="229"/>
      <c r="R68" s="229"/>
      <c r="S68" s="229"/>
      <c r="T68" s="229"/>
    </row>
    <row r="69" spans="1:20" x14ac:dyDescent="0.4">
      <c r="A69" s="227"/>
      <c r="J69" s="228"/>
      <c r="K69" s="229"/>
      <c r="L69" s="229"/>
      <c r="M69" s="229"/>
      <c r="N69" s="229"/>
      <c r="O69" s="229"/>
      <c r="P69" s="229"/>
      <c r="Q69" s="229"/>
      <c r="R69" s="229"/>
      <c r="S69" s="229"/>
      <c r="T69" s="229"/>
    </row>
    <row r="70" spans="1:20" x14ac:dyDescent="0.4">
      <c r="A70" s="227"/>
      <c r="J70" s="228"/>
      <c r="K70" s="229"/>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45504.342361111114</v>
      </c>
      <c r="J72" s="12" t="s">
        <v>8788</v>
      </c>
      <c r="K72" s="71">
        <f>COUNTIF($K$47:$T$67,J72)</f>
        <v>3</v>
      </c>
      <c r="L72" s="229"/>
      <c r="M72" s="229"/>
      <c r="N72" s="229"/>
      <c r="O72" s="229"/>
      <c r="P72" s="229"/>
      <c r="Q72" s="229"/>
      <c r="R72" s="229"/>
    </row>
    <row r="73" spans="1:20" x14ac:dyDescent="0.4">
      <c r="A73" s="12" t="s">
        <v>7655</v>
      </c>
      <c r="B73" s="220">
        <v>0.73819444444444438</v>
      </c>
      <c r="J73" s="12" t="s">
        <v>8790</v>
      </c>
      <c r="K73" s="71">
        <f>COUNTIF($K$47:$T$67,J73)</f>
        <v>1</v>
      </c>
      <c r="L73" s="229"/>
      <c r="M73" s="229"/>
      <c r="N73" s="229"/>
      <c r="O73" s="229"/>
      <c r="P73" s="229"/>
      <c r="Q73" s="229"/>
      <c r="R73" s="229"/>
    </row>
    <row r="74" spans="1:20" x14ac:dyDescent="0.4">
      <c r="A74" s="12" t="s">
        <v>7656</v>
      </c>
      <c r="B74" s="219">
        <f>B72-B73</f>
        <v>45503.604166666672</v>
      </c>
      <c r="J74" s="12" t="s">
        <v>8791</v>
      </c>
      <c r="K74" s="71">
        <f>COUNTIF($K$47:$T$67,J74)</f>
        <v>1</v>
      </c>
      <c r="L74" s="230"/>
      <c r="M74" s="230"/>
      <c r="N74" s="229"/>
      <c r="O74" s="229"/>
      <c r="P74" s="229"/>
      <c r="Q74" s="229"/>
      <c r="R74" s="229"/>
    </row>
    <row r="75" spans="1:20" x14ac:dyDescent="0.4">
      <c r="J75" s="12" t="s">
        <v>8792</v>
      </c>
      <c r="K75" s="71">
        <f>COUNTIF($K$47:$T$67,J75)</f>
        <v>1</v>
      </c>
      <c r="L75" s="229"/>
      <c r="M75" s="229"/>
      <c r="N75" s="229"/>
      <c r="O75" s="229"/>
      <c r="P75" s="229"/>
      <c r="Q75" s="229"/>
      <c r="R75" s="229"/>
    </row>
    <row r="76" spans="1:20" x14ac:dyDescent="0.4">
      <c r="J76" s="12" t="s">
        <v>8717</v>
      </c>
      <c r="K76" s="71">
        <f t="shared" ref="K76:K140" si="1">COUNTIF($K$47:$T$67,J76)</f>
        <v>0</v>
      </c>
    </row>
    <row r="77" spans="1:20" x14ac:dyDescent="0.4">
      <c r="J77" s="12" t="s">
        <v>8703</v>
      </c>
      <c r="K77" s="71">
        <f t="shared" si="1"/>
        <v>0</v>
      </c>
    </row>
    <row r="78" spans="1:20" x14ac:dyDescent="0.4">
      <c r="J78" s="12" t="s">
        <v>8699</v>
      </c>
      <c r="K78" s="71">
        <f t="shared" si="1"/>
        <v>0</v>
      </c>
    </row>
    <row r="79" spans="1:20" x14ac:dyDescent="0.4">
      <c r="J79" s="12" t="s">
        <v>8694</v>
      </c>
      <c r="K79" s="71">
        <f t="shared" si="1"/>
        <v>0</v>
      </c>
    </row>
    <row r="80" spans="1:20" x14ac:dyDescent="0.4">
      <c r="J80" s="12" t="s">
        <v>8645</v>
      </c>
      <c r="K80" s="71">
        <f t="shared" si="1"/>
        <v>0</v>
      </c>
    </row>
    <row r="81" spans="10:12" x14ac:dyDescent="0.4">
      <c r="J81" s="12" t="s">
        <v>8643</v>
      </c>
      <c r="K81" s="71">
        <f t="shared" si="1"/>
        <v>0</v>
      </c>
    </row>
    <row r="82" spans="10:12" x14ac:dyDescent="0.4">
      <c r="J82" s="12" t="s">
        <v>8629</v>
      </c>
      <c r="K82" s="71">
        <f t="shared" si="1"/>
        <v>0</v>
      </c>
    </row>
    <row r="83" spans="10:12" x14ac:dyDescent="0.4">
      <c r="J83" s="12" t="s">
        <v>8632</v>
      </c>
      <c r="K83" s="71">
        <f t="shared" si="1"/>
        <v>0</v>
      </c>
    </row>
    <row r="84" spans="10:12" x14ac:dyDescent="0.4">
      <c r="J84" s="12" t="s">
        <v>8633</v>
      </c>
      <c r="K84" s="71">
        <f t="shared" si="1"/>
        <v>0</v>
      </c>
      <c r="L84" s="73"/>
    </row>
    <row r="85" spans="10:12" x14ac:dyDescent="0.4">
      <c r="J85" s="12" t="s">
        <v>8634</v>
      </c>
      <c r="K85" s="71">
        <f t="shared" si="1"/>
        <v>0</v>
      </c>
      <c r="L85" s="73"/>
    </row>
    <row r="86" spans="10:12" x14ac:dyDescent="0.4">
      <c r="J86" s="12" t="s">
        <v>8635</v>
      </c>
      <c r="K86" s="71">
        <f t="shared" si="1"/>
        <v>0</v>
      </c>
      <c r="L86" s="73"/>
    </row>
    <row r="87" spans="10:12" x14ac:dyDescent="0.4">
      <c r="J87" s="12" t="s">
        <v>8636</v>
      </c>
      <c r="K87" s="71">
        <f t="shared" si="1"/>
        <v>0</v>
      </c>
      <c r="L87" s="73"/>
    </row>
    <row r="88" spans="10:12" x14ac:dyDescent="0.4">
      <c r="J88" s="12" t="s">
        <v>8419</v>
      </c>
      <c r="K88" s="71">
        <f t="shared" si="1"/>
        <v>0</v>
      </c>
      <c r="L88" s="73"/>
    </row>
    <row r="89" spans="10:12" x14ac:dyDescent="0.4">
      <c r="J89" s="12" t="s">
        <v>8414</v>
      </c>
      <c r="K89" s="71">
        <f t="shared" si="1"/>
        <v>0</v>
      </c>
    </row>
    <row r="90" spans="10:12" x14ac:dyDescent="0.4">
      <c r="J90" s="12" t="s">
        <v>8420</v>
      </c>
      <c r="K90" s="71">
        <f t="shared" si="1"/>
        <v>0</v>
      </c>
    </row>
    <row r="91" spans="10:12" x14ac:dyDescent="0.4">
      <c r="J91" s="12" t="s">
        <v>8421</v>
      </c>
      <c r="K91" s="71">
        <f t="shared" si="1"/>
        <v>0</v>
      </c>
    </row>
    <row r="92" spans="10:12" x14ac:dyDescent="0.4">
      <c r="J92" s="12" t="s">
        <v>8422</v>
      </c>
      <c r="K92" s="71">
        <f t="shared" si="1"/>
        <v>0</v>
      </c>
    </row>
    <row r="93" spans="10:12" x14ac:dyDescent="0.4">
      <c r="J93" s="12" t="s">
        <v>8376</v>
      </c>
      <c r="K93" s="71">
        <f t="shared" si="1"/>
        <v>0</v>
      </c>
    </row>
    <row r="94" spans="10:12" x14ac:dyDescent="0.4">
      <c r="J94" s="12" t="s">
        <v>8351</v>
      </c>
      <c r="K94" s="71">
        <f t="shared" si="1"/>
        <v>0</v>
      </c>
    </row>
    <row r="95" spans="10:12" x14ac:dyDescent="0.4">
      <c r="J95" s="12" t="s">
        <v>8330</v>
      </c>
      <c r="K95" s="71">
        <f t="shared" si="1"/>
        <v>0</v>
      </c>
    </row>
    <row r="96" spans="10:12" x14ac:dyDescent="0.4">
      <c r="J96" s="12" t="s">
        <v>8308</v>
      </c>
      <c r="K96" s="71">
        <f t="shared" si="1"/>
        <v>0</v>
      </c>
    </row>
    <row r="97" spans="10:11" x14ac:dyDescent="0.4">
      <c r="J97" s="12" t="s">
        <v>8290</v>
      </c>
      <c r="K97" s="71">
        <f t="shared" si="1"/>
        <v>0</v>
      </c>
    </row>
    <row r="98" spans="10:11" x14ac:dyDescent="0.4">
      <c r="J98" s="12" t="s">
        <v>8315</v>
      </c>
      <c r="K98" s="71">
        <f t="shared" si="1"/>
        <v>0</v>
      </c>
    </row>
    <row r="99" spans="10:11" x14ac:dyDescent="0.4">
      <c r="J99" s="12" t="s">
        <v>8202</v>
      </c>
      <c r="K99" s="71">
        <f t="shared" si="1"/>
        <v>0</v>
      </c>
    </row>
    <row r="100" spans="10:11" x14ac:dyDescent="0.4">
      <c r="J100" s="12" t="s">
        <v>8194</v>
      </c>
      <c r="K100" s="71">
        <f t="shared" si="1"/>
        <v>0</v>
      </c>
    </row>
    <row r="101" spans="10:11" x14ac:dyDescent="0.4">
      <c r="J101" s="12" t="s">
        <v>8197</v>
      </c>
      <c r="K101" s="71">
        <f t="shared" si="1"/>
        <v>0</v>
      </c>
    </row>
    <row r="102" spans="10:11" x14ac:dyDescent="0.4">
      <c r="J102" s="12" t="s">
        <v>8198</v>
      </c>
      <c r="K102" s="71">
        <f t="shared" si="1"/>
        <v>0</v>
      </c>
    </row>
    <row r="103" spans="10:11" x14ac:dyDescent="0.4">
      <c r="J103" s="12" t="s">
        <v>8692</v>
      </c>
      <c r="K103" s="71">
        <f t="shared" si="1"/>
        <v>0</v>
      </c>
    </row>
    <row r="104" spans="10:11" x14ac:dyDescent="0.4">
      <c r="J104" s="12" t="s">
        <v>8200</v>
      </c>
      <c r="K104" s="71">
        <f t="shared" si="1"/>
        <v>0</v>
      </c>
    </row>
    <row r="105" spans="10:11" x14ac:dyDescent="0.4">
      <c r="J105" s="12" t="s">
        <v>8090</v>
      </c>
      <c r="K105" s="71">
        <f t="shared" si="1"/>
        <v>0</v>
      </c>
    </row>
    <row r="106" spans="10:11" x14ac:dyDescent="0.4">
      <c r="J106" s="12" t="s">
        <v>8059</v>
      </c>
      <c r="K106" s="71">
        <f t="shared" si="1"/>
        <v>0</v>
      </c>
    </row>
    <row r="107" spans="10:11" x14ac:dyDescent="0.4">
      <c r="J107" s="12" t="s">
        <v>8047</v>
      </c>
      <c r="K107" s="71">
        <f t="shared" si="1"/>
        <v>0</v>
      </c>
    </row>
    <row r="108" spans="10:11" x14ac:dyDescent="0.4">
      <c r="J108" s="12" t="s">
        <v>8014</v>
      </c>
      <c r="K108" s="71">
        <f t="shared" si="1"/>
        <v>0</v>
      </c>
    </row>
    <row r="109" spans="10:11" x14ac:dyDescent="0.4">
      <c r="J109" s="12" t="s">
        <v>8013</v>
      </c>
      <c r="K109" s="71">
        <f t="shared" si="1"/>
        <v>0</v>
      </c>
    </row>
    <row r="110" spans="10:11" x14ac:dyDescent="0.4">
      <c r="J110" s="12" t="s">
        <v>7998</v>
      </c>
      <c r="K110" s="71">
        <f t="shared" si="1"/>
        <v>0</v>
      </c>
    </row>
    <row r="111" spans="10:11" x14ac:dyDescent="0.4">
      <c r="J111" s="12" t="s">
        <v>7996</v>
      </c>
      <c r="K111" s="71">
        <f t="shared" si="1"/>
        <v>0</v>
      </c>
    </row>
    <row r="112" spans="10:11" x14ac:dyDescent="0.4">
      <c r="J112" s="12" t="s">
        <v>7967</v>
      </c>
      <c r="K112" s="71">
        <f t="shared" si="1"/>
        <v>0</v>
      </c>
    </row>
    <row r="113" spans="10:11" x14ac:dyDescent="0.4">
      <c r="J113" s="12" t="s">
        <v>7948</v>
      </c>
      <c r="K113" s="71">
        <f t="shared" si="1"/>
        <v>0</v>
      </c>
    </row>
    <row r="114" spans="10:11" x14ac:dyDescent="0.4">
      <c r="J114" s="12" t="s">
        <v>7944</v>
      </c>
      <c r="K114" s="71">
        <f t="shared" si="1"/>
        <v>0</v>
      </c>
    </row>
    <row r="115" spans="10:11" x14ac:dyDescent="0.4">
      <c r="J115" s="12" t="s">
        <v>7899</v>
      </c>
      <c r="K115" s="71">
        <f t="shared" si="1"/>
        <v>0</v>
      </c>
    </row>
    <row r="116" spans="10:11" x14ac:dyDescent="0.4">
      <c r="J116" s="12" t="s">
        <v>7761</v>
      </c>
      <c r="K116" s="71">
        <f t="shared" si="1"/>
        <v>0</v>
      </c>
    </row>
    <row r="117" spans="10:11" x14ac:dyDescent="0.4">
      <c r="J117" s="12" t="s">
        <v>7712</v>
      </c>
      <c r="K117" s="71">
        <f t="shared" si="1"/>
        <v>0</v>
      </c>
    </row>
    <row r="118" spans="10:11" x14ac:dyDescent="0.4">
      <c r="J118" s="12" t="s">
        <v>7783</v>
      </c>
      <c r="K118" s="71">
        <f t="shared" si="1"/>
        <v>0</v>
      </c>
    </row>
    <row r="119" spans="10:11" x14ac:dyDescent="0.4">
      <c r="J119" s="12" t="s">
        <v>7804</v>
      </c>
      <c r="K119" s="71">
        <f t="shared" si="1"/>
        <v>0</v>
      </c>
    </row>
    <row r="120" spans="10:11" x14ac:dyDescent="0.4">
      <c r="J120" s="12" t="s">
        <v>8343</v>
      </c>
      <c r="K120" s="71">
        <f t="shared" si="1"/>
        <v>0</v>
      </c>
    </row>
    <row r="121" spans="10:11" x14ac:dyDescent="0.4">
      <c r="J121" s="12" t="s">
        <v>8355</v>
      </c>
      <c r="K121" s="71">
        <f t="shared" si="1"/>
        <v>0</v>
      </c>
    </row>
    <row r="122" spans="10:11" x14ac:dyDescent="0.4">
      <c r="J122" s="12" t="s">
        <v>8311</v>
      </c>
      <c r="K122" s="71">
        <f t="shared" si="1"/>
        <v>0</v>
      </c>
    </row>
    <row r="123" spans="10:11" x14ac:dyDescent="0.4">
      <c r="J123" s="12" t="s">
        <v>8321</v>
      </c>
      <c r="K123" s="71">
        <f t="shared" si="1"/>
        <v>0</v>
      </c>
    </row>
    <row r="124" spans="10:11" x14ac:dyDescent="0.4">
      <c r="J124" s="12" t="s">
        <v>8199</v>
      </c>
      <c r="K124" s="71">
        <f t="shared" si="1"/>
        <v>0</v>
      </c>
    </row>
    <row r="125" spans="10:11" x14ac:dyDescent="0.4">
      <c r="J125" s="12" t="s">
        <v>8061</v>
      </c>
      <c r="K125" s="71">
        <f t="shared" si="1"/>
        <v>0</v>
      </c>
    </row>
    <row r="126" spans="10:11" x14ac:dyDescent="0.4">
      <c r="J126" s="12" t="s">
        <v>7994</v>
      </c>
      <c r="K126" s="71">
        <f t="shared" si="1"/>
        <v>0</v>
      </c>
    </row>
    <row r="127" spans="10:11" x14ac:dyDescent="0.4">
      <c r="J127" s="12" t="s">
        <v>7778</v>
      </c>
      <c r="K127" s="71">
        <f t="shared" si="1"/>
        <v>0</v>
      </c>
    </row>
    <row r="128" spans="10:11" x14ac:dyDescent="0.4">
      <c r="J128" s="12" t="s">
        <v>7776</v>
      </c>
      <c r="K128" s="71">
        <f t="shared" si="1"/>
        <v>0</v>
      </c>
    </row>
    <row r="129" spans="10:11" x14ac:dyDescent="0.4">
      <c r="J129" s="12" t="s">
        <v>7772</v>
      </c>
      <c r="K129" s="71">
        <f t="shared" si="1"/>
        <v>0</v>
      </c>
    </row>
    <row r="130" spans="10:11" x14ac:dyDescent="0.4">
      <c r="J130" s="12" t="s">
        <v>7765</v>
      </c>
      <c r="K130" s="71">
        <f t="shared" si="1"/>
        <v>0</v>
      </c>
    </row>
    <row r="131" spans="10:11" x14ac:dyDescent="0.4">
      <c r="J131" s="12" t="s">
        <v>7972</v>
      </c>
      <c r="K131" s="71">
        <f t="shared" si="1"/>
        <v>0</v>
      </c>
    </row>
    <row r="132" spans="10:11" x14ac:dyDescent="0.4">
      <c r="J132" s="12" t="s">
        <v>7746</v>
      </c>
      <c r="K132" s="71">
        <f t="shared" si="1"/>
        <v>0</v>
      </c>
    </row>
    <row r="133" spans="10:11" x14ac:dyDescent="0.4">
      <c r="J133" s="12" t="s">
        <v>7725</v>
      </c>
      <c r="K133" s="71">
        <f t="shared" si="1"/>
        <v>0</v>
      </c>
    </row>
    <row r="134" spans="10:11" x14ac:dyDescent="0.4">
      <c r="J134" s="12" t="s">
        <v>7973</v>
      </c>
      <c r="K134" s="71">
        <f t="shared" si="1"/>
        <v>0</v>
      </c>
    </row>
    <row r="135" spans="10:11" x14ac:dyDescent="0.4">
      <c r="J135" s="12" t="s">
        <v>7756</v>
      </c>
      <c r="K135" s="71">
        <f t="shared" si="1"/>
        <v>0</v>
      </c>
    </row>
    <row r="136" spans="10:11" x14ac:dyDescent="0.4">
      <c r="J136" s="12" t="s">
        <v>7962</v>
      </c>
      <c r="K136" s="71">
        <f t="shared" si="1"/>
        <v>0</v>
      </c>
    </row>
    <row r="137" spans="10:11" x14ac:dyDescent="0.4">
      <c r="J137" s="12" t="s">
        <v>7945</v>
      </c>
      <c r="K137" s="71">
        <f t="shared" si="1"/>
        <v>0</v>
      </c>
    </row>
    <row r="138" spans="10:11" x14ac:dyDescent="0.4">
      <c r="J138" s="12" t="s">
        <v>7805</v>
      </c>
      <c r="K138" s="71">
        <f t="shared" si="1"/>
        <v>0</v>
      </c>
    </row>
    <row r="139" spans="10:11" x14ac:dyDescent="0.4">
      <c r="J139" s="12" t="s">
        <v>7753</v>
      </c>
      <c r="K139" s="71">
        <f t="shared" si="1"/>
        <v>0</v>
      </c>
    </row>
    <row r="140" spans="10:11" x14ac:dyDescent="0.4">
      <c r="J140" s="12" t="s">
        <v>7790</v>
      </c>
      <c r="K140" s="71">
        <f t="shared" si="1"/>
        <v>0</v>
      </c>
    </row>
    <row r="141" spans="10:11" x14ac:dyDescent="0.4">
      <c r="J141" s="12" t="s">
        <v>7974</v>
      </c>
      <c r="K141" s="71">
        <f>COUNTIF($K$47:$T$67,J141)</f>
        <v>0</v>
      </c>
    </row>
    <row r="142" spans="10:11" x14ac:dyDescent="0.4">
      <c r="J142" s="88" t="s">
        <v>7946</v>
      </c>
      <c r="K142" s="71">
        <f>COUNTIF($K$47:$T$67,J142)</f>
        <v>0</v>
      </c>
    </row>
    <row r="143" spans="10:11" x14ac:dyDescent="0.4">
      <c r="J143" s="12" t="s">
        <v>7975</v>
      </c>
      <c r="K143" s="266">
        <f>COUNTIF($K$47:$T$67,J143)</f>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pageSetup paperSize="9" orientation="portrait"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D2E0-9F3F-4169-A524-AC5A8788FDD4}">
  <dimension ref="A1:U138"/>
  <sheetViews>
    <sheetView topLeftCell="A34" zoomScale="90" zoomScaleNormal="90" workbookViewId="0">
      <selection activeCell="J6" sqref="J6"/>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2.90625" customWidth="1"/>
    <col min="11" max="14" width="8.08984375" customWidth="1"/>
    <col min="15" max="15" width="15.1796875" bestFit="1" customWidth="1"/>
    <col min="16" max="16" width="13.90625" bestFit="1" customWidth="1"/>
    <col min="17" max="20" width="8.08984375" customWidth="1"/>
    <col min="21" max="21" width="7.81640625" customWidth="1"/>
    <col min="22" max="22" width="6.453125" customWidth="1"/>
  </cols>
  <sheetData>
    <row r="1" spans="1:9" x14ac:dyDescent="0.4">
      <c r="A1" s="11" t="s">
        <v>7581</v>
      </c>
      <c r="B1" s="375" t="s">
        <v>8710</v>
      </c>
      <c r="C1" s="375"/>
      <c r="D1" s="375"/>
      <c r="E1" s="375"/>
      <c r="F1" s="375"/>
      <c r="G1" s="375"/>
      <c r="H1" s="375"/>
      <c r="I1" s="7"/>
    </row>
    <row r="2" spans="1:9" x14ac:dyDescent="0.4">
      <c r="A2" s="11" t="s">
        <v>7582</v>
      </c>
      <c r="B2" s="375" t="s">
        <v>8711</v>
      </c>
      <c r="C2" s="375"/>
      <c r="D2" s="375"/>
      <c r="E2" s="375"/>
      <c r="F2" s="375"/>
      <c r="G2" s="375"/>
      <c r="H2" s="375"/>
      <c r="I2" s="7"/>
    </row>
    <row r="3" spans="1:9" x14ac:dyDescent="0.4">
      <c r="A3" s="11" t="s">
        <v>7583</v>
      </c>
      <c r="B3" s="375" t="s">
        <v>8712</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MIN(C36:G36)</f>
        <v>45502.59375</v>
      </c>
      <c r="C5" s="374"/>
      <c r="D5" s="403" t="s">
        <v>7587</v>
      </c>
      <c r="E5" s="404"/>
      <c r="F5" s="384">
        <f>MAX(C37:G37)</f>
        <v>45510.354166666664</v>
      </c>
      <c r="G5" s="402"/>
      <c r="H5" s="374"/>
      <c r="I5" s="7"/>
    </row>
    <row r="6" spans="1:9" ht="91" customHeight="1" x14ac:dyDescent="0.4">
      <c r="A6" s="394" t="s">
        <v>7816</v>
      </c>
      <c r="B6" s="11" t="s">
        <v>7589</v>
      </c>
      <c r="C6" s="397" t="s">
        <v>8748</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8543</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8588</v>
      </c>
      <c r="D34" s="1" t="s">
        <v>8589</v>
      </c>
      <c r="E34" s="1" t="s">
        <v>8590</v>
      </c>
      <c r="F34" s="1" t="s">
        <v>8591</v>
      </c>
      <c r="G34" s="1" t="s">
        <v>8592</v>
      </c>
      <c r="H34" s="1" t="s">
        <v>7614</v>
      </c>
      <c r="I34" s="7"/>
    </row>
    <row r="35" spans="1:21" x14ac:dyDescent="0.4">
      <c r="A35" s="83"/>
      <c r="B35" s="12" t="s">
        <v>7977</v>
      </c>
      <c r="C35" s="239" t="s">
        <v>8548</v>
      </c>
      <c r="D35" s="239" t="s">
        <v>8547</v>
      </c>
      <c r="E35" s="239" t="s">
        <v>8451</v>
      </c>
      <c r="F35" s="239" t="s">
        <v>8448</v>
      </c>
      <c r="G35" s="239" t="s">
        <v>8609</v>
      </c>
      <c r="H35" s="1"/>
      <c r="I35" s="7"/>
    </row>
    <row r="36" spans="1:21" x14ac:dyDescent="0.4">
      <c r="A36" s="177"/>
      <c r="B36" s="12" t="s">
        <v>7615</v>
      </c>
      <c r="C36" s="191">
        <v>45502.59375</v>
      </c>
      <c r="D36" s="191"/>
      <c r="E36" s="191">
        <v>45502.617361111108</v>
      </c>
      <c r="F36" s="191">
        <v>45502.644444444442</v>
      </c>
      <c r="G36" s="191">
        <v>45502.604861111111</v>
      </c>
      <c r="H36" s="1"/>
      <c r="I36" s="7"/>
    </row>
    <row r="37" spans="1:21" x14ac:dyDescent="0.4">
      <c r="A37" s="177"/>
      <c r="B37" s="12" t="s">
        <v>7482</v>
      </c>
      <c r="C37" s="191">
        <v>45510.352083333331</v>
      </c>
      <c r="D37" s="191"/>
      <c r="E37" s="191">
        <v>45510.354166666664</v>
      </c>
      <c r="F37" s="191">
        <v>45504.75</v>
      </c>
      <c r="G37" s="191">
        <v>45510.353472222225</v>
      </c>
      <c r="H37" s="1"/>
      <c r="I37" s="7"/>
    </row>
    <row r="38" spans="1:21" x14ac:dyDescent="0.4">
      <c r="A38" s="177"/>
      <c r="B38" s="12" t="s">
        <v>7458</v>
      </c>
      <c r="C38" s="221">
        <v>172</v>
      </c>
      <c r="D38" s="164"/>
      <c r="E38" s="164">
        <v>243</v>
      </c>
      <c r="F38" s="164">
        <v>32</v>
      </c>
      <c r="G38" s="164">
        <v>138</v>
      </c>
      <c r="H38" s="1">
        <f t="shared" ref="H38:H57" si="0">SUM(C38:G38)</f>
        <v>585</v>
      </c>
      <c r="I38" s="7"/>
    </row>
    <row r="39" spans="1:21" x14ac:dyDescent="0.4">
      <c r="A39" s="1" t="s">
        <v>7164</v>
      </c>
      <c r="B39" s="12" t="s">
        <v>7469</v>
      </c>
      <c r="C39" s="1">
        <f>INT((C37-C36)*24)</f>
        <v>186</v>
      </c>
      <c r="D39" s="1"/>
      <c r="E39" s="1">
        <f>INT((E37-E36)*24)</f>
        <v>185</v>
      </c>
      <c r="F39" s="1">
        <f>INT((F37-F36)*24)</f>
        <v>50</v>
      </c>
      <c r="G39" s="1">
        <f>INT((G37-G36)*24)</f>
        <v>185</v>
      </c>
      <c r="H39" s="1">
        <f t="shared" si="0"/>
        <v>606</v>
      </c>
      <c r="I39" s="7"/>
      <c r="J39" s="12" t="s">
        <v>8020</v>
      </c>
      <c r="K39" s="1">
        <f>H39</f>
        <v>606</v>
      </c>
    </row>
    <row r="40" spans="1:21" x14ac:dyDescent="0.4">
      <c r="A40" s="379">
        <v>45503</v>
      </c>
      <c r="B40" s="12" t="s">
        <v>7483</v>
      </c>
      <c r="C40" s="1">
        <v>0</v>
      </c>
      <c r="D40" s="1"/>
      <c r="E40" s="1">
        <v>0</v>
      </c>
      <c r="F40" s="1">
        <v>0</v>
      </c>
      <c r="G40" s="1">
        <v>0</v>
      </c>
      <c r="H40" s="1">
        <f t="shared" si="0"/>
        <v>0</v>
      </c>
      <c r="I40" s="7"/>
      <c r="J40" s="12" t="s">
        <v>7483</v>
      </c>
      <c r="K40" s="1">
        <f>SUMIF(B:B,J40,H:H)</f>
        <v>0</v>
      </c>
    </row>
    <row r="41" spans="1:21" x14ac:dyDescent="0.4">
      <c r="A41" s="379"/>
      <c r="B41" s="12" t="s">
        <v>7484</v>
      </c>
      <c r="C41" s="1">
        <v>0</v>
      </c>
      <c r="D41" s="1"/>
      <c r="E41" s="1">
        <v>0</v>
      </c>
      <c r="F41" s="1">
        <v>0</v>
      </c>
      <c r="G41" s="1">
        <v>0</v>
      </c>
      <c r="H41" s="1">
        <f t="shared" si="0"/>
        <v>0</v>
      </c>
      <c r="I41" s="7"/>
      <c r="J41" s="12" t="s">
        <v>7484</v>
      </c>
      <c r="K41" s="1">
        <f>SUMIF(B:B,J41,H:H)</f>
        <v>0</v>
      </c>
    </row>
    <row r="42" spans="1:21" x14ac:dyDescent="0.4">
      <c r="A42" s="379"/>
      <c r="B42" s="12" t="s">
        <v>7485</v>
      </c>
      <c r="C42" s="1">
        <v>0</v>
      </c>
      <c r="D42" s="1"/>
      <c r="E42" s="1">
        <v>0</v>
      </c>
      <c r="F42" s="1">
        <v>0</v>
      </c>
      <c r="G42" s="1">
        <v>0</v>
      </c>
      <c r="H42" s="1">
        <f t="shared" si="0"/>
        <v>0</v>
      </c>
      <c r="I42" s="7"/>
      <c r="J42" s="12" t="s">
        <v>7485</v>
      </c>
      <c r="K42" s="1">
        <f>SUMIF(B:B,J42,H:H)</f>
        <v>1</v>
      </c>
    </row>
    <row r="43" spans="1:21" x14ac:dyDescent="0.4">
      <c r="A43" s="379">
        <v>45504</v>
      </c>
      <c r="B43" s="12" t="s">
        <v>7483</v>
      </c>
      <c r="C43" s="1">
        <v>0</v>
      </c>
      <c r="D43" s="1"/>
      <c r="E43" s="1">
        <v>0</v>
      </c>
      <c r="F43" s="1">
        <v>0</v>
      </c>
      <c r="G43" s="1">
        <v>0</v>
      </c>
      <c r="H43" s="1">
        <f t="shared" si="0"/>
        <v>0</v>
      </c>
      <c r="I43" s="7"/>
    </row>
    <row r="44" spans="1:21" x14ac:dyDescent="0.4">
      <c r="A44" s="379"/>
      <c r="B44" s="12" t="s">
        <v>7484</v>
      </c>
      <c r="C44" s="1">
        <v>0</v>
      </c>
      <c r="D44" s="1"/>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c r="E45" s="1">
        <v>0</v>
      </c>
      <c r="F45" s="1">
        <v>0</v>
      </c>
      <c r="G45" s="1">
        <v>0</v>
      </c>
      <c r="H45" s="1">
        <f t="shared" si="0"/>
        <v>0</v>
      </c>
      <c r="I45" s="7"/>
      <c r="K45" t="s">
        <v>8623</v>
      </c>
      <c r="M45" t="s">
        <v>8621</v>
      </c>
      <c r="O45" t="s">
        <v>8620</v>
      </c>
      <c r="Q45" t="s">
        <v>8619</v>
      </c>
      <c r="S45" t="s">
        <v>8724</v>
      </c>
    </row>
    <row r="46" spans="1:21" ht="17" customHeight="1" x14ac:dyDescent="0.4">
      <c r="A46" s="379">
        <v>45505</v>
      </c>
      <c r="B46" s="12" t="s">
        <v>7483</v>
      </c>
      <c r="C46" s="1">
        <v>0</v>
      </c>
      <c r="D46" s="95"/>
      <c r="E46" s="1">
        <v>0</v>
      </c>
      <c r="F46" s="1">
        <v>0</v>
      </c>
      <c r="G46" s="1">
        <v>0</v>
      </c>
      <c r="H46" s="1">
        <f t="shared" si="0"/>
        <v>0</v>
      </c>
      <c r="I46" s="7"/>
      <c r="J46" s="1" t="s">
        <v>7189</v>
      </c>
      <c r="K46" s="372" t="str">
        <f>C34</f>
        <v>#M004</v>
      </c>
      <c r="L46" s="374"/>
      <c r="M46" s="399" t="str">
        <f>D34</f>
        <v>#M015</v>
      </c>
      <c r="N46" s="400"/>
      <c r="O46" s="399" t="str">
        <f>E34</f>
        <v>#M017</v>
      </c>
      <c r="P46" s="400"/>
      <c r="Q46" s="399" t="str">
        <f>F34</f>
        <v>#M005</v>
      </c>
      <c r="R46" s="400"/>
      <c r="S46" s="399" t="str">
        <f>G34</f>
        <v>#M006</v>
      </c>
      <c r="T46" s="400"/>
    </row>
    <row r="47" spans="1:21" x14ac:dyDescent="0.4">
      <c r="A47" s="379"/>
      <c r="B47" s="12" t="s">
        <v>7484</v>
      </c>
      <c r="C47" s="1">
        <v>0</v>
      </c>
      <c r="D47" s="95"/>
      <c r="E47" s="95">
        <v>0</v>
      </c>
      <c r="F47" s="95">
        <v>0</v>
      </c>
      <c r="G47" s="95">
        <v>0</v>
      </c>
      <c r="H47" s="1">
        <f t="shared" si="0"/>
        <v>0</v>
      </c>
      <c r="I47" s="7"/>
      <c r="J47" s="95">
        <v>1</v>
      </c>
      <c r="K47" s="222"/>
      <c r="L47" s="201"/>
      <c r="M47" s="222"/>
      <c r="N47" s="201"/>
      <c r="O47" s="222" t="s">
        <v>8732</v>
      </c>
      <c r="P47" s="201" t="s">
        <v>8745</v>
      </c>
      <c r="Q47" s="222"/>
      <c r="R47" s="201"/>
      <c r="S47" s="222"/>
      <c r="T47" s="201"/>
      <c r="U47" s="68"/>
    </row>
    <row r="48" spans="1:21" x14ac:dyDescent="0.4">
      <c r="A48" s="379"/>
      <c r="B48" s="12" t="s">
        <v>7485</v>
      </c>
      <c r="C48" s="1">
        <v>0</v>
      </c>
      <c r="D48" s="95"/>
      <c r="E48" s="1">
        <v>0</v>
      </c>
      <c r="F48" s="1">
        <v>0</v>
      </c>
      <c r="G48" s="1">
        <v>0</v>
      </c>
      <c r="H48" s="1">
        <f t="shared" si="0"/>
        <v>0</v>
      </c>
      <c r="I48" s="7"/>
      <c r="J48" s="1">
        <v>2</v>
      </c>
      <c r="K48" s="222"/>
      <c r="L48" s="201"/>
      <c r="M48" s="203"/>
      <c r="N48" s="201"/>
      <c r="O48" s="222"/>
      <c r="P48" s="201"/>
      <c r="Q48" s="222"/>
      <c r="R48" s="203"/>
      <c r="S48" s="203"/>
      <c r="T48" s="201"/>
      <c r="U48" s="68"/>
    </row>
    <row r="49" spans="1:21" x14ac:dyDescent="0.4">
      <c r="A49" s="379">
        <v>45506</v>
      </c>
      <c r="B49" s="12" t="s">
        <v>7483</v>
      </c>
      <c r="C49" s="1">
        <v>0</v>
      </c>
      <c r="D49" s="95"/>
      <c r="E49" s="1">
        <v>0</v>
      </c>
      <c r="F49" s="1"/>
      <c r="G49" s="1">
        <v>0</v>
      </c>
      <c r="H49" s="1">
        <f t="shared" si="0"/>
        <v>0</v>
      </c>
      <c r="I49" s="7"/>
      <c r="J49" s="95">
        <v>3</v>
      </c>
      <c r="K49" s="240"/>
      <c r="L49" s="201"/>
      <c r="M49" s="203"/>
      <c r="N49" s="201"/>
      <c r="O49" s="222"/>
      <c r="P49" s="201"/>
      <c r="Q49" s="222"/>
      <c r="R49" s="222"/>
      <c r="S49" s="222"/>
      <c r="T49" s="222"/>
      <c r="U49" s="68"/>
    </row>
    <row r="50" spans="1:21" x14ac:dyDescent="0.4">
      <c r="A50" s="379"/>
      <c r="B50" s="12" t="s">
        <v>7484</v>
      </c>
      <c r="C50" s="1">
        <v>0</v>
      </c>
      <c r="D50" s="95"/>
      <c r="E50" s="95">
        <v>0</v>
      </c>
      <c r="F50" s="95"/>
      <c r="G50" s="1">
        <v>0</v>
      </c>
      <c r="H50" s="1">
        <f t="shared" si="0"/>
        <v>0</v>
      </c>
      <c r="I50" s="7"/>
      <c r="J50" s="1">
        <v>4</v>
      </c>
      <c r="K50" s="203"/>
      <c r="L50" s="201"/>
      <c r="M50" s="203"/>
      <c r="N50" s="201"/>
      <c r="O50" s="222"/>
      <c r="P50" s="201"/>
      <c r="Q50" s="201"/>
      <c r="R50" s="201"/>
      <c r="S50" s="201"/>
      <c r="T50" s="201"/>
      <c r="U50" s="68"/>
    </row>
    <row r="51" spans="1:21" x14ac:dyDescent="0.4">
      <c r="A51" s="379"/>
      <c r="B51" s="12" t="s">
        <v>7485</v>
      </c>
      <c r="C51" s="1">
        <v>0</v>
      </c>
      <c r="D51" s="95"/>
      <c r="E51" s="1">
        <v>0</v>
      </c>
      <c r="F51" s="1"/>
      <c r="G51" s="1">
        <v>0</v>
      </c>
      <c r="H51" s="1">
        <f t="shared" si="0"/>
        <v>0</v>
      </c>
      <c r="I51" s="7"/>
      <c r="J51" s="95">
        <v>5</v>
      </c>
      <c r="K51" s="203"/>
      <c r="L51" s="201"/>
      <c r="M51" s="203"/>
      <c r="N51" s="201"/>
      <c r="O51" s="222"/>
      <c r="P51" s="201"/>
      <c r="Q51" s="201"/>
      <c r="R51" s="201"/>
      <c r="S51" s="201"/>
      <c r="T51" s="201"/>
      <c r="U51" s="68"/>
    </row>
    <row r="52" spans="1:21" x14ac:dyDescent="0.4">
      <c r="A52" s="379">
        <v>45509</v>
      </c>
      <c r="B52" s="12" t="s">
        <v>7483</v>
      </c>
      <c r="C52" s="1">
        <v>0</v>
      </c>
      <c r="D52" s="95"/>
      <c r="E52" s="1">
        <v>0</v>
      </c>
      <c r="F52" s="1"/>
      <c r="G52" s="1">
        <v>0</v>
      </c>
      <c r="H52" s="1">
        <f t="shared" si="0"/>
        <v>0</v>
      </c>
      <c r="I52" s="7"/>
      <c r="J52" s="1">
        <v>6</v>
      </c>
      <c r="K52" s="203"/>
      <c r="L52" s="201"/>
      <c r="M52" s="203"/>
      <c r="N52" s="201"/>
      <c r="O52" s="203"/>
      <c r="P52" s="201"/>
      <c r="Q52" s="201"/>
      <c r="R52" s="201"/>
      <c r="S52" s="201"/>
      <c r="T52" s="201"/>
      <c r="U52" s="68"/>
    </row>
    <row r="53" spans="1:21" x14ac:dyDescent="0.4">
      <c r="A53" s="379"/>
      <c r="B53" s="12" t="s">
        <v>7484</v>
      </c>
      <c r="C53" s="1">
        <v>0</v>
      </c>
      <c r="D53" s="95"/>
      <c r="E53" s="1">
        <v>0</v>
      </c>
      <c r="F53" s="95"/>
      <c r="G53" s="95">
        <v>0</v>
      </c>
      <c r="H53" s="1">
        <f t="shared" si="0"/>
        <v>0</v>
      </c>
      <c r="I53" s="7"/>
      <c r="J53" s="95">
        <v>7</v>
      </c>
      <c r="K53" s="203"/>
      <c r="L53" s="201"/>
      <c r="M53" s="203"/>
      <c r="N53" s="201"/>
      <c r="O53" s="203"/>
      <c r="P53" s="201"/>
      <c r="Q53" s="201"/>
      <c r="R53" s="201"/>
      <c r="S53" s="201"/>
      <c r="T53" s="201"/>
      <c r="U53" s="68"/>
    </row>
    <row r="54" spans="1:21" x14ac:dyDescent="0.4">
      <c r="A54" s="379"/>
      <c r="B54" s="12" t="s">
        <v>7485</v>
      </c>
      <c r="C54" s="1">
        <v>0</v>
      </c>
      <c r="D54" s="95"/>
      <c r="E54" s="1">
        <v>1</v>
      </c>
      <c r="F54" s="1"/>
      <c r="G54" s="1">
        <v>0</v>
      </c>
      <c r="H54" s="1">
        <f t="shared" si="0"/>
        <v>1</v>
      </c>
      <c r="I54" s="7"/>
      <c r="J54" s="1">
        <v>8</v>
      </c>
      <c r="K54" s="201"/>
      <c r="L54" s="201"/>
      <c r="M54" s="203"/>
      <c r="N54" s="201"/>
      <c r="O54" s="203"/>
      <c r="P54" s="201"/>
      <c r="Q54" s="201"/>
      <c r="R54" s="201"/>
      <c r="S54" s="201"/>
      <c r="T54" s="201"/>
      <c r="U54" s="68"/>
    </row>
    <row r="55" spans="1:21" x14ac:dyDescent="0.4">
      <c r="A55" s="379">
        <v>45510</v>
      </c>
      <c r="B55" s="12" t="s">
        <v>7483</v>
      </c>
      <c r="C55" s="1">
        <v>0</v>
      </c>
      <c r="D55" s="95"/>
      <c r="E55" s="1">
        <v>0</v>
      </c>
      <c r="F55" s="1"/>
      <c r="G55" s="1">
        <v>0</v>
      </c>
      <c r="H55" s="1">
        <f t="shared" si="0"/>
        <v>0</v>
      </c>
      <c r="I55" s="7"/>
      <c r="J55" s="95">
        <v>9</v>
      </c>
      <c r="K55" s="201"/>
      <c r="L55" s="201"/>
      <c r="M55" s="203"/>
      <c r="N55" s="201"/>
      <c r="O55" s="201"/>
      <c r="P55" s="201"/>
      <c r="Q55" s="201"/>
      <c r="R55" s="201"/>
      <c r="S55" s="201"/>
      <c r="T55" s="201"/>
    </row>
    <row r="56" spans="1:21" x14ac:dyDescent="0.4">
      <c r="A56" s="379"/>
      <c r="B56" s="12" t="s">
        <v>7484</v>
      </c>
      <c r="C56" s="1">
        <v>0</v>
      </c>
      <c r="D56" s="95"/>
      <c r="E56" s="1">
        <v>0</v>
      </c>
      <c r="F56" s="95"/>
      <c r="G56" s="95">
        <v>0</v>
      </c>
      <c r="H56" s="1">
        <f t="shared" si="0"/>
        <v>0</v>
      </c>
      <c r="I56" s="7"/>
      <c r="J56" s="1">
        <v>10</v>
      </c>
      <c r="K56" s="201"/>
      <c r="L56" s="201"/>
      <c r="M56" s="203"/>
      <c r="N56" s="201"/>
      <c r="O56" s="201"/>
      <c r="P56" s="201"/>
      <c r="Q56" s="201"/>
      <c r="R56" s="201"/>
      <c r="S56" s="201"/>
      <c r="T56" s="201"/>
    </row>
    <row r="57" spans="1:21" x14ac:dyDescent="0.4">
      <c r="A57" s="379"/>
      <c r="B57" s="12" t="s">
        <v>7485</v>
      </c>
      <c r="C57" s="1">
        <v>0</v>
      </c>
      <c r="D57" s="95"/>
      <c r="E57" s="1">
        <v>0</v>
      </c>
      <c r="F57" s="1"/>
      <c r="G57" s="1">
        <v>0</v>
      </c>
      <c r="H57" s="1">
        <f t="shared" si="0"/>
        <v>0</v>
      </c>
      <c r="J57" s="1"/>
      <c r="K57" s="201"/>
      <c r="L57" s="201"/>
      <c r="M57" s="203"/>
      <c r="N57" s="201"/>
      <c r="O57" s="201"/>
      <c r="P57" s="201"/>
      <c r="Q57" s="201"/>
      <c r="R57" s="201"/>
      <c r="S57" s="201"/>
      <c r="T57" s="201"/>
    </row>
    <row r="58" spans="1:21" x14ac:dyDescent="0.4">
      <c r="A58" s="227"/>
      <c r="J58" s="201"/>
      <c r="K58" s="201"/>
      <c r="L58" s="203"/>
      <c r="M58" s="201"/>
      <c r="N58" s="201"/>
      <c r="O58" s="201"/>
      <c r="P58" s="201"/>
      <c r="Q58" s="201"/>
      <c r="R58" s="201"/>
      <c r="S58" s="201"/>
      <c r="T58" s="201"/>
    </row>
    <row r="59" spans="1:21" x14ac:dyDescent="0.4">
      <c r="A59" s="227"/>
      <c r="J59" s="201"/>
      <c r="K59" s="201"/>
      <c r="L59" s="203"/>
      <c r="M59" s="201"/>
      <c r="N59" s="201"/>
      <c r="O59" s="201"/>
      <c r="P59" s="201"/>
      <c r="Q59" s="201"/>
      <c r="R59" s="201"/>
      <c r="S59" s="201"/>
      <c r="T59" s="201"/>
    </row>
    <row r="60" spans="1:21" x14ac:dyDescent="0.4">
      <c r="A60" s="227"/>
      <c r="J60" s="201"/>
      <c r="K60" s="201"/>
      <c r="L60" s="203"/>
      <c r="M60" s="201"/>
      <c r="N60" s="201"/>
      <c r="O60" s="201"/>
      <c r="P60" s="201"/>
      <c r="Q60" s="201"/>
      <c r="R60" s="201"/>
      <c r="S60" s="201"/>
      <c r="T60" s="201"/>
    </row>
    <row r="61" spans="1:21" x14ac:dyDescent="0.4">
      <c r="A61" s="227"/>
      <c r="J61" s="228"/>
      <c r="K61" s="229"/>
      <c r="L61" s="229"/>
      <c r="M61" s="229"/>
      <c r="N61" s="229"/>
      <c r="O61" s="229"/>
      <c r="P61" s="229"/>
      <c r="Q61" s="229"/>
      <c r="R61" s="265"/>
      <c r="S61" s="229"/>
      <c r="T61" s="229"/>
    </row>
    <row r="62" spans="1:21" x14ac:dyDescent="0.4">
      <c r="A62" s="227"/>
      <c r="J62" s="228"/>
      <c r="K62" s="229"/>
      <c r="L62" s="229"/>
      <c r="M62" s="229"/>
      <c r="N62" s="229"/>
      <c r="O62" s="229"/>
      <c r="P62" s="229"/>
      <c r="Q62" s="229"/>
      <c r="R62" s="229"/>
      <c r="S62" s="229"/>
      <c r="T62" s="229"/>
    </row>
    <row r="63" spans="1:21" x14ac:dyDescent="0.4">
      <c r="A63" s="227"/>
      <c r="J63" s="12" t="s">
        <v>8676</v>
      </c>
      <c r="K63" s="71">
        <f t="shared" ref="K63:K70" si="1">COUNTIF($K$47:$T$60,J63)</f>
        <v>0</v>
      </c>
      <c r="L63" s="229"/>
      <c r="M63" s="229"/>
      <c r="N63" s="229"/>
      <c r="Q63" s="229"/>
      <c r="R63" s="229"/>
      <c r="S63" s="229"/>
      <c r="T63" s="229"/>
    </row>
    <row r="64" spans="1:21" x14ac:dyDescent="0.4">
      <c r="A64" s="227"/>
      <c r="J64" s="12" t="s">
        <v>8658</v>
      </c>
      <c r="K64" s="71">
        <f t="shared" si="1"/>
        <v>0</v>
      </c>
      <c r="L64" s="229"/>
      <c r="M64" s="229"/>
      <c r="N64" s="229"/>
      <c r="Q64" s="229"/>
      <c r="R64" s="229"/>
      <c r="S64" s="229"/>
      <c r="T64" s="229"/>
    </row>
    <row r="65" spans="1:20" x14ac:dyDescent="0.4">
      <c r="A65" s="227"/>
      <c r="J65" s="12" t="s">
        <v>8648</v>
      </c>
      <c r="K65" s="71">
        <f t="shared" si="1"/>
        <v>0</v>
      </c>
      <c r="L65" s="229"/>
      <c r="M65" s="229"/>
      <c r="N65" s="229"/>
      <c r="Q65" s="229"/>
      <c r="R65" s="229"/>
    </row>
    <row r="66" spans="1:20" x14ac:dyDescent="0.4">
      <c r="A66" s="227"/>
      <c r="J66" s="95" t="s">
        <v>8679</v>
      </c>
      <c r="K66" s="71">
        <f t="shared" si="1"/>
        <v>0</v>
      </c>
      <c r="L66" s="229"/>
      <c r="M66" s="229"/>
      <c r="N66" s="229"/>
      <c r="O66" s="229"/>
      <c r="P66" s="229"/>
      <c r="Q66" s="229"/>
      <c r="R66" s="229"/>
    </row>
    <row r="67" spans="1:20" x14ac:dyDescent="0.4">
      <c r="A67" s="227"/>
      <c r="J67" s="95" t="s">
        <v>8576</v>
      </c>
      <c r="K67" s="71">
        <f t="shared" si="1"/>
        <v>0</v>
      </c>
      <c r="L67" s="229"/>
      <c r="M67" s="229"/>
      <c r="N67" s="229"/>
      <c r="O67" s="229"/>
      <c r="P67" s="229"/>
      <c r="Q67" s="229"/>
      <c r="R67" s="229"/>
    </row>
    <row r="68" spans="1:20" x14ac:dyDescent="0.4">
      <c r="A68" s="227"/>
      <c r="J68" s="95" t="s">
        <v>8577</v>
      </c>
      <c r="K68" s="71">
        <f t="shared" si="1"/>
        <v>0</v>
      </c>
      <c r="L68" s="229"/>
      <c r="M68" s="229"/>
      <c r="N68" s="229"/>
      <c r="O68" s="229"/>
      <c r="P68" s="229"/>
      <c r="Q68" s="229"/>
      <c r="R68" s="229"/>
    </row>
    <row r="69" spans="1:20" x14ac:dyDescent="0.4">
      <c r="A69" s="227"/>
      <c r="J69" s="95" t="s">
        <v>8744</v>
      </c>
      <c r="K69" s="71">
        <f t="shared" si="1"/>
        <v>1</v>
      </c>
      <c r="L69" s="229"/>
      <c r="M69" s="229"/>
      <c r="N69" s="229"/>
      <c r="O69" s="229"/>
      <c r="P69" s="229"/>
      <c r="Q69" s="229"/>
      <c r="R69" s="229"/>
    </row>
    <row r="70" spans="1:20" x14ac:dyDescent="0.4">
      <c r="A70" s="227"/>
      <c r="J70" s="95" t="s">
        <v>8578</v>
      </c>
      <c r="K70" s="71">
        <f t="shared" si="1"/>
        <v>0</v>
      </c>
      <c r="L70" s="229"/>
      <c r="M70" s="229"/>
      <c r="N70" s="229"/>
      <c r="O70" s="229"/>
      <c r="P70" s="229"/>
      <c r="Q70" s="229"/>
      <c r="R70" s="229"/>
      <c r="S70" s="229"/>
      <c r="T70" s="229"/>
    </row>
    <row r="71" spans="1:20" x14ac:dyDescent="0.4">
      <c r="J71" s="229"/>
      <c r="K71" s="229"/>
      <c r="L71" s="229"/>
      <c r="M71" s="229"/>
      <c r="N71" s="229"/>
      <c r="O71" s="229"/>
      <c r="P71" s="229"/>
      <c r="Q71" s="229"/>
      <c r="R71" s="229"/>
    </row>
    <row r="72" spans="1:20" x14ac:dyDescent="0.4">
      <c r="A72" s="12" t="s">
        <v>7654</v>
      </c>
      <c r="B72" s="219">
        <v>45499.324305555558</v>
      </c>
      <c r="K72" s="73"/>
      <c r="L72" s="229"/>
      <c r="M72" s="229"/>
      <c r="N72" s="229"/>
      <c r="O72" s="229"/>
      <c r="P72" s="229"/>
      <c r="Q72" s="229"/>
      <c r="R72" s="229"/>
    </row>
    <row r="73" spans="1:20" x14ac:dyDescent="0.4">
      <c r="A73" s="12" t="s">
        <v>7655</v>
      </c>
      <c r="B73" s="220">
        <v>2.9756944444444446</v>
      </c>
      <c r="K73" s="73"/>
      <c r="L73" s="229"/>
      <c r="M73" s="229"/>
      <c r="N73" s="229"/>
      <c r="O73" s="229"/>
      <c r="P73" s="229"/>
      <c r="Q73" s="229"/>
      <c r="R73" s="229"/>
    </row>
    <row r="74" spans="1:20" x14ac:dyDescent="0.4">
      <c r="A74" s="12" t="s">
        <v>7656</v>
      </c>
      <c r="B74" s="219">
        <f>B72-B73</f>
        <v>45496.348611111112</v>
      </c>
      <c r="K74" s="73"/>
      <c r="L74" s="230"/>
      <c r="M74" s="230"/>
      <c r="N74" s="229"/>
      <c r="O74" s="229"/>
      <c r="P74" s="229"/>
      <c r="Q74" s="229"/>
      <c r="R74" s="229"/>
    </row>
    <row r="75" spans="1:20" x14ac:dyDescent="0.4">
      <c r="K75" s="73"/>
      <c r="L75" s="229"/>
      <c r="M75" s="229"/>
      <c r="N75" s="229"/>
      <c r="O75" s="229"/>
      <c r="P75" s="229"/>
      <c r="Q75" s="229"/>
      <c r="R75" s="229"/>
    </row>
    <row r="76" spans="1:20" x14ac:dyDescent="0.4">
      <c r="K76" s="73"/>
    </row>
    <row r="77" spans="1:20" x14ac:dyDescent="0.4">
      <c r="K77" s="73"/>
    </row>
    <row r="78" spans="1:20" x14ac:dyDescent="0.4">
      <c r="K78" s="73"/>
    </row>
    <row r="79" spans="1:20" x14ac:dyDescent="0.4">
      <c r="K79" s="73"/>
    </row>
    <row r="80" spans="1:20" x14ac:dyDescent="0.4">
      <c r="K80" s="73"/>
    </row>
    <row r="81" spans="11:12" x14ac:dyDescent="0.4">
      <c r="K81" s="73"/>
    </row>
    <row r="82" spans="11:12" x14ac:dyDescent="0.4">
      <c r="K82" s="73"/>
    </row>
    <row r="83" spans="11:12" x14ac:dyDescent="0.4">
      <c r="K83" s="73"/>
    </row>
    <row r="84" spans="11:12" x14ac:dyDescent="0.4">
      <c r="K84" s="73"/>
      <c r="L84" s="73"/>
    </row>
    <row r="85" spans="11:12" x14ac:dyDescent="0.4">
      <c r="K85" s="73"/>
      <c r="L85" s="73"/>
    </row>
    <row r="86" spans="11:12" x14ac:dyDescent="0.4">
      <c r="K86" s="73"/>
      <c r="L86" s="73"/>
    </row>
    <row r="87" spans="11:12" x14ac:dyDescent="0.4">
      <c r="K87" s="73"/>
      <c r="L87" s="73"/>
    </row>
    <row r="88" spans="11:12" x14ac:dyDescent="0.4">
      <c r="K88" s="73"/>
      <c r="L88" s="73"/>
    </row>
    <row r="89" spans="11:12" x14ac:dyDescent="0.4">
      <c r="K89" s="73"/>
    </row>
    <row r="90" spans="11:12" x14ac:dyDescent="0.4">
      <c r="K90" s="73"/>
    </row>
    <row r="91" spans="11:12" x14ac:dyDescent="0.4">
      <c r="K91" s="73"/>
    </row>
    <row r="92" spans="11:12" x14ac:dyDescent="0.4">
      <c r="K92" s="73"/>
    </row>
    <row r="93" spans="11:12" x14ac:dyDescent="0.4">
      <c r="K93" s="73"/>
    </row>
    <row r="94" spans="11:12" x14ac:dyDescent="0.4">
      <c r="K94" s="73"/>
    </row>
    <row r="95" spans="11:12" x14ac:dyDescent="0.4">
      <c r="K95" s="73"/>
    </row>
    <row r="96" spans="11:12" x14ac:dyDescent="0.4">
      <c r="K96" s="73"/>
    </row>
    <row r="97" spans="11:11" x14ac:dyDescent="0.4">
      <c r="K97" s="73"/>
    </row>
    <row r="98" spans="11:11" x14ac:dyDescent="0.4">
      <c r="K98" s="73"/>
    </row>
    <row r="99" spans="11:11" x14ac:dyDescent="0.4">
      <c r="K99" s="73"/>
    </row>
    <row r="100" spans="11:11" x14ac:dyDescent="0.4">
      <c r="K100" s="73"/>
    </row>
    <row r="101" spans="11:11" x14ac:dyDescent="0.4">
      <c r="K101" s="73"/>
    </row>
    <row r="102" spans="11:11" x14ac:dyDescent="0.4">
      <c r="K102" s="73"/>
    </row>
    <row r="103" spans="11:11" x14ac:dyDescent="0.4">
      <c r="K103" s="73"/>
    </row>
    <row r="104" spans="11:11" x14ac:dyDescent="0.4">
      <c r="K104" s="73"/>
    </row>
    <row r="105" spans="11:11" x14ac:dyDescent="0.4">
      <c r="K105" s="73"/>
    </row>
    <row r="106" spans="11:11" x14ac:dyDescent="0.4">
      <c r="K106" s="73"/>
    </row>
    <row r="107" spans="11:11" x14ac:dyDescent="0.4">
      <c r="K107" s="73"/>
    </row>
    <row r="108" spans="11:11" x14ac:dyDescent="0.4">
      <c r="K108" s="73"/>
    </row>
    <row r="109" spans="11:11" x14ac:dyDescent="0.4">
      <c r="K109" s="73"/>
    </row>
    <row r="110" spans="11:11" x14ac:dyDescent="0.4">
      <c r="K110" s="73"/>
    </row>
    <row r="111" spans="11:11" x14ac:dyDescent="0.4">
      <c r="K111" s="73"/>
    </row>
    <row r="112" spans="11:11" x14ac:dyDescent="0.4">
      <c r="K112" s="73"/>
    </row>
    <row r="113" spans="11:11" x14ac:dyDescent="0.4">
      <c r="K113" s="73"/>
    </row>
    <row r="114" spans="11:11" x14ac:dyDescent="0.4">
      <c r="K114" s="73"/>
    </row>
    <row r="115" spans="11:11" x14ac:dyDescent="0.4">
      <c r="K115" s="73"/>
    </row>
    <row r="116" spans="11:11" x14ac:dyDescent="0.4">
      <c r="K116" s="73"/>
    </row>
    <row r="117" spans="11:11" x14ac:dyDescent="0.4">
      <c r="K117" s="73"/>
    </row>
    <row r="118" spans="11:11" x14ac:dyDescent="0.4">
      <c r="K118" s="73"/>
    </row>
    <row r="119" spans="11:11" x14ac:dyDescent="0.4">
      <c r="K119" s="73"/>
    </row>
    <row r="120" spans="11:11" x14ac:dyDescent="0.4">
      <c r="K120" s="73"/>
    </row>
    <row r="121" spans="11:11" x14ac:dyDescent="0.4">
      <c r="K121" s="73"/>
    </row>
    <row r="122" spans="11:11" x14ac:dyDescent="0.4">
      <c r="K122" s="73"/>
    </row>
    <row r="123" spans="11:11" x14ac:dyDescent="0.4">
      <c r="K123" s="73"/>
    </row>
    <row r="124" spans="11:11" x14ac:dyDescent="0.4">
      <c r="K124" s="73"/>
    </row>
    <row r="125" spans="11:11" x14ac:dyDescent="0.4">
      <c r="K125" s="73"/>
    </row>
    <row r="126" spans="11:11" x14ac:dyDescent="0.4">
      <c r="K126" s="73"/>
    </row>
    <row r="127" spans="11:11" x14ac:dyDescent="0.4">
      <c r="K127" s="73"/>
    </row>
    <row r="128" spans="11:11" x14ac:dyDescent="0.4">
      <c r="K128" s="73"/>
    </row>
    <row r="129" spans="11:11" x14ac:dyDescent="0.4">
      <c r="K129" s="73"/>
    </row>
    <row r="130" spans="11:11" x14ac:dyDescent="0.4">
      <c r="K130" s="73"/>
    </row>
    <row r="131" spans="11:11" x14ac:dyDescent="0.4">
      <c r="K131" s="73"/>
    </row>
    <row r="132" spans="11:11" x14ac:dyDescent="0.4">
      <c r="K132" s="73"/>
    </row>
    <row r="133" spans="11:11" x14ac:dyDescent="0.4">
      <c r="K133" s="73"/>
    </row>
    <row r="134" spans="11:11" x14ac:dyDescent="0.4">
      <c r="K134" s="73"/>
    </row>
    <row r="135" spans="11:11" x14ac:dyDescent="0.4">
      <c r="K135" s="73"/>
    </row>
    <row r="136" spans="11:11" x14ac:dyDescent="0.4">
      <c r="K136" s="73"/>
    </row>
    <row r="137" spans="11:11" x14ac:dyDescent="0.4">
      <c r="K137" s="73"/>
    </row>
    <row r="138" spans="11:11" x14ac:dyDescent="0.4">
      <c r="K138" s="73"/>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996BD-9F5E-45C7-BA49-E6FAB9F27EF5}">
  <dimension ref="A1:U77"/>
  <sheetViews>
    <sheetView zoomScale="90" zoomScaleNormal="90" workbookViewId="0">
      <selection activeCell="B5" sqref="B5:H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2.453125" customWidth="1"/>
    <col min="11" max="11" width="16.1796875" bestFit="1" customWidth="1"/>
    <col min="12" max="12" width="18" bestFit="1" customWidth="1"/>
    <col min="13" max="13" width="16.08984375" bestFit="1" customWidth="1"/>
    <col min="14" max="14" width="12" bestFit="1" customWidth="1"/>
    <col min="15" max="15" width="18.54296875" bestFit="1" customWidth="1"/>
    <col min="16" max="16" width="18" bestFit="1" customWidth="1"/>
    <col min="17" max="17" width="16.08984375" bestFit="1" customWidth="1"/>
    <col min="18" max="18" width="12" bestFit="1" customWidth="1"/>
    <col min="19" max="19" width="16.1796875" bestFit="1" customWidth="1"/>
    <col min="20" max="20" width="18" bestFit="1"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8720</v>
      </c>
      <c r="C1" s="375"/>
      <c r="D1" s="375"/>
      <c r="E1" s="375"/>
      <c r="F1" s="375"/>
      <c r="G1" s="375"/>
      <c r="H1" s="375"/>
      <c r="I1" s="7"/>
    </row>
    <row r="2" spans="1:9" x14ac:dyDescent="0.4">
      <c r="A2" s="11" t="s">
        <v>7582</v>
      </c>
      <c r="B2" s="375" t="s">
        <v>8721</v>
      </c>
      <c r="C2" s="375"/>
      <c r="D2" s="375"/>
      <c r="E2" s="375"/>
      <c r="F2" s="375"/>
      <c r="G2" s="375"/>
      <c r="H2" s="375"/>
      <c r="I2" s="7"/>
    </row>
    <row r="3" spans="1:9" x14ac:dyDescent="0.4">
      <c r="A3" s="11" t="s">
        <v>7583</v>
      </c>
      <c r="B3" s="375" t="s">
        <v>8722</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45504.791666666664</v>
      </c>
      <c r="C5" s="374"/>
      <c r="D5" s="403" t="s">
        <v>7587</v>
      </c>
      <c r="E5" s="404"/>
      <c r="F5" s="384">
        <f>MAX(C36:G36)</f>
        <v>45513.429166666669</v>
      </c>
      <c r="G5" s="402"/>
      <c r="H5" s="374"/>
      <c r="I5" s="7"/>
    </row>
    <row r="6" spans="1:9" ht="87.5" customHeight="1" x14ac:dyDescent="0.4">
      <c r="A6" s="394" t="s">
        <v>7816</v>
      </c>
      <c r="B6" s="11" t="s">
        <v>7589</v>
      </c>
      <c r="C6" s="397" t="s">
        <v>8748</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8581</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8594</v>
      </c>
      <c r="D33" s="1" t="s">
        <v>8595</v>
      </c>
      <c r="E33" s="1" t="s">
        <v>8596</v>
      </c>
      <c r="F33" s="1" t="s">
        <v>8597</v>
      </c>
      <c r="G33" s="1" t="s">
        <v>8598</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45510.597916666666</v>
      </c>
      <c r="D35" s="191">
        <v>45504.85</v>
      </c>
      <c r="E35" s="191">
        <v>45510.618750000001</v>
      </c>
      <c r="F35" s="191">
        <v>45504.791666666664</v>
      </c>
      <c r="G35" s="191">
        <v>45510.47152777778</v>
      </c>
      <c r="H35" s="1"/>
      <c r="I35" s="7"/>
    </row>
    <row r="36" spans="1:21" x14ac:dyDescent="0.4">
      <c r="A36" s="177"/>
      <c r="B36" s="12" t="s">
        <v>7482</v>
      </c>
      <c r="C36" s="191">
        <v>45513.401388888888</v>
      </c>
      <c r="D36" s="191">
        <v>45513.429166666669</v>
      </c>
      <c r="E36" s="191">
        <v>45513.411111111112</v>
      </c>
      <c r="F36" s="191">
        <v>45513.416666666664</v>
      </c>
      <c r="G36" s="191">
        <v>45513.40625</v>
      </c>
      <c r="H36" s="1"/>
      <c r="I36" s="7"/>
    </row>
    <row r="37" spans="1:21" x14ac:dyDescent="0.4">
      <c r="A37" s="177"/>
      <c r="B37" s="12" t="s">
        <v>7458</v>
      </c>
      <c r="C37" s="221">
        <v>63</v>
      </c>
      <c r="D37" s="164">
        <v>193</v>
      </c>
      <c r="E37" s="164">
        <v>62</v>
      </c>
      <c r="F37" s="221">
        <v>201</v>
      </c>
      <c r="G37" s="164">
        <v>63</v>
      </c>
      <c r="H37" s="1">
        <f t="shared" ref="H37:H59" si="0">SUM(C37:G37)</f>
        <v>582</v>
      </c>
      <c r="I37" s="7"/>
    </row>
    <row r="38" spans="1:21" x14ac:dyDescent="0.4">
      <c r="A38" s="1" t="s">
        <v>7164</v>
      </c>
      <c r="B38" s="12" t="s">
        <v>7617</v>
      </c>
      <c r="C38" s="1">
        <f>INT((C36-C35)*24)</f>
        <v>67</v>
      </c>
      <c r="D38" s="1">
        <f>INT((D36-D35)*24)</f>
        <v>205</v>
      </c>
      <c r="E38" s="1">
        <f>INT((E36-E35)*24)</f>
        <v>67</v>
      </c>
      <c r="F38" s="1">
        <f>INT((F36-F35)*24)</f>
        <v>207</v>
      </c>
      <c r="G38" s="1">
        <f>INT((G36-G35)*24)</f>
        <v>70</v>
      </c>
      <c r="H38" s="1">
        <f t="shared" si="0"/>
        <v>616</v>
      </c>
      <c r="I38" s="7"/>
      <c r="J38" s="12" t="s">
        <v>8020</v>
      </c>
      <c r="K38" s="1">
        <f>H38</f>
        <v>616</v>
      </c>
    </row>
    <row r="39" spans="1:21" x14ac:dyDescent="0.4">
      <c r="A39" s="379">
        <v>45505</v>
      </c>
      <c r="B39" s="12" t="s">
        <v>7483</v>
      </c>
      <c r="C39" s="1"/>
      <c r="D39" s="1">
        <v>0</v>
      </c>
      <c r="E39" s="1"/>
      <c r="F39" s="1">
        <v>0</v>
      </c>
      <c r="G39" s="1"/>
      <c r="H39" s="1">
        <f t="shared" si="0"/>
        <v>0</v>
      </c>
      <c r="I39" s="7"/>
      <c r="J39" s="12" t="s">
        <v>7483</v>
      </c>
      <c r="K39" s="1">
        <f>SUMIF(B:B,J39,H:H)</f>
        <v>0</v>
      </c>
    </row>
    <row r="40" spans="1:21" x14ac:dyDescent="0.4">
      <c r="A40" s="379"/>
      <c r="B40" s="12" t="s">
        <v>7484</v>
      </c>
      <c r="C40" s="1"/>
      <c r="D40" s="1">
        <v>0</v>
      </c>
      <c r="E40" s="1"/>
      <c r="F40" s="1">
        <v>0</v>
      </c>
      <c r="G40" s="1"/>
      <c r="H40" s="1">
        <f t="shared" si="0"/>
        <v>0</v>
      </c>
      <c r="I40" s="7"/>
      <c r="J40" s="12" t="s">
        <v>7484</v>
      </c>
      <c r="K40" s="1">
        <f>SUMIF(B:B,J40,H:H)</f>
        <v>0</v>
      </c>
    </row>
    <row r="41" spans="1:21" x14ac:dyDescent="0.4">
      <c r="A41" s="379"/>
      <c r="B41" s="12" t="s">
        <v>7485</v>
      </c>
      <c r="C41" s="1"/>
      <c r="D41" s="1">
        <v>0</v>
      </c>
      <c r="E41" s="1"/>
      <c r="F41" s="1">
        <v>0</v>
      </c>
      <c r="G41" s="1"/>
      <c r="H41" s="1">
        <f t="shared" si="0"/>
        <v>0</v>
      </c>
      <c r="I41" s="7"/>
      <c r="J41" s="12" t="s">
        <v>7485</v>
      </c>
      <c r="K41" s="1">
        <f>SUMIF(B:B,J41,H:H)</f>
        <v>11</v>
      </c>
    </row>
    <row r="42" spans="1:21" x14ac:dyDescent="0.4">
      <c r="A42" s="379">
        <v>45506</v>
      </c>
      <c r="B42" s="12" t="s">
        <v>7483</v>
      </c>
      <c r="C42" s="1"/>
      <c r="D42" s="1">
        <v>0</v>
      </c>
      <c r="E42" s="1"/>
      <c r="F42" s="1">
        <v>0</v>
      </c>
      <c r="G42" s="1"/>
      <c r="H42" s="1">
        <f t="shared" si="0"/>
        <v>0</v>
      </c>
      <c r="I42" s="7"/>
    </row>
    <row r="43" spans="1:21" x14ac:dyDescent="0.4">
      <c r="A43" s="379"/>
      <c r="B43" s="12" t="s">
        <v>7484</v>
      </c>
      <c r="C43" s="1"/>
      <c r="D43" s="1">
        <v>0</v>
      </c>
      <c r="E43" s="1"/>
      <c r="F43" s="1">
        <v>0</v>
      </c>
      <c r="G43" s="1"/>
      <c r="H43" s="1">
        <f t="shared" si="0"/>
        <v>0</v>
      </c>
      <c r="I43" s="7"/>
      <c r="K43" t="s">
        <v>9063</v>
      </c>
      <c r="M43" t="s">
        <v>9064</v>
      </c>
      <c r="O43" t="s">
        <v>9065</v>
      </c>
      <c r="Q43" t="s">
        <v>9066</v>
      </c>
      <c r="S43" t="s">
        <v>9067</v>
      </c>
    </row>
    <row r="44" spans="1:21" x14ac:dyDescent="0.4">
      <c r="A44" s="379"/>
      <c r="B44" s="12" t="s">
        <v>7485</v>
      </c>
      <c r="C44" s="1"/>
      <c r="D44" s="1">
        <v>1</v>
      </c>
      <c r="E44" s="1"/>
      <c r="F44" s="1">
        <v>2</v>
      </c>
      <c r="G44" s="1"/>
      <c r="H44" s="1">
        <f t="shared" si="0"/>
        <v>3</v>
      </c>
      <c r="I44" s="7"/>
      <c r="K44" t="s">
        <v>8623</v>
      </c>
      <c r="M44" t="s">
        <v>8621</v>
      </c>
      <c r="O44" t="s">
        <v>8620</v>
      </c>
      <c r="Q44" t="s">
        <v>8619</v>
      </c>
      <c r="S44" t="s">
        <v>8724</v>
      </c>
    </row>
    <row r="45" spans="1:21" x14ac:dyDescent="0.4">
      <c r="A45" s="379">
        <v>45509</v>
      </c>
      <c r="B45" s="12" t="s">
        <v>7483</v>
      </c>
      <c r="C45" s="1"/>
      <c r="D45" s="95">
        <v>0</v>
      </c>
      <c r="E45" s="1"/>
      <c r="F45" s="1">
        <v>0</v>
      </c>
      <c r="G45" s="1"/>
      <c r="H45" s="1">
        <f t="shared" si="0"/>
        <v>0</v>
      </c>
      <c r="I45" s="7"/>
      <c r="J45" s="1" t="s">
        <v>7189</v>
      </c>
      <c r="K45" s="372" t="s">
        <v>8102</v>
      </c>
      <c r="L45" s="374"/>
      <c r="M45" s="399" t="s">
        <v>8104</v>
      </c>
      <c r="N45" s="400"/>
      <c r="O45" s="399" t="s">
        <v>8103</v>
      </c>
      <c r="P45" s="400"/>
      <c r="Q45" s="399" t="s">
        <v>8105</v>
      </c>
      <c r="R45" s="400"/>
      <c r="S45" s="399" t="s">
        <v>8106</v>
      </c>
      <c r="T45" s="400"/>
    </row>
    <row r="46" spans="1:21" x14ac:dyDescent="0.4">
      <c r="A46" s="379"/>
      <c r="B46" s="12" t="s">
        <v>7484</v>
      </c>
      <c r="C46" s="1"/>
      <c r="D46" s="95">
        <v>0</v>
      </c>
      <c r="E46" s="95"/>
      <c r="F46" s="95">
        <v>0</v>
      </c>
      <c r="G46" s="95"/>
      <c r="H46" s="1">
        <f t="shared" si="0"/>
        <v>0</v>
      </c>
      <c r="I46" s="7"/>
      <c r="J46" s="95">
        <v>1</v>
      </c>
      <c r="K46" s="251" t="s">
        <v>8749</v>
      </c>
      <c r="L46" s="234" t="s">
        <v>8756</v>
      </c>
      <c r="M46" s="222" t="s">
        <v>8727</v>
      </c>
      <c r="N46" s="272" t="s">
        <v>8728</v>
      </c>
      <c r="O46" s="234" t="s">
        <v>8753</v>
      </c>
      <c r="P46" s="234" t="s">
        <v>8756</v>
      </c>
      <c r="Q46" s="203" t="s">
        <v>8725</v>
      </c>
      <c r="R46" s="272" t="s">
        <v>8729</v>
      </c>
      <c r="S46" s="251" t="s">
        <v>8751</v>
      </c>
      <c r="T46" s="234" t="s">
        <v>8756</v>
      </c>
      <c r="U46" s="68"/>
    </row>
    <row r="47" spans="1:21" x14ac:dyDescent="0.4">
      <c r="A47" s="379"/>
      <c r="B47" s="12" t="s">
        <v>7485</v>
      </c>
      <c r="C47" s="1"/>
      <c r="D47" s="95">
        <v>0</v>
      </c>
      <c r="E47" s="1"/>
      <c r="F47" s="1">
        <v>0</v>
      </c>
      <c r="G47" s="1"/>
      <c r="H47" s="1">
        <f t="shared" si="0"/>
        <v>0</v>
      </c>
      <c r="I47" s="7"/>
      <c r="J47" s="1">
        <v>2</v>
      </c>
      <c r="K47" s="234" t="s">
        <v>8750</v>
      </c>
      <c r="L47" s="234" t="s">
        <v>8762</v>
      </c>
      <c r="M47" s="201"/>
      <c r="N47" s="203"/>
      <c r="O47" s="235" t="s">
        <v>8754</v>
      </c>
      <c r="P47" s="234" t="s">
        <v>8762</v>
      </c>
      <c r="Q47" s="203" t="s">
        <v>8726</v>
      </c>
      <c r="R47" s="272" t="s">
        <v>8728</v>
      </c>
      <c r="S47" s="234" t="s">
        <v>8752</v>
      </c>
      <c r="T47" s="234" t="s">
        <v>8762</v>
      </c>
      <c r="U47" s="68"/>
    </row>
    <row r="48" spans="1:21" x14ac:dyDescent="0.4">
      <c r="A48" s="379">
        <v>45510</v>
      </c>
      <c r="B48" s="12" t="s">
        <v>7483</v>
      </c>
      <c r="C48" s="1"/>
      <c r="D48" s="95">
        <v>0</v>
      </c>
      <c r="E48" s="1"/>
      <c r="F48" s="1">
        <v>0</v>
      </c>
      <c r="G48" s="1"/>
      <c r="H48" s="1">
        <f t="shared" si="0"/>
        <v>0</v>
      </c>
      <c r="I48" s="7"/>
      <c r="J48" s="95">
        <v>3</v>
      </c>
      <c r="K48" s="234"/>
      <c r="L48" s="234"/>
      <c r="M48" s="234"/>
      <c r="N48" s="235"/>
      <c r="O48" s="235" t="s">
        <v>8755</v>
      </c>
      <c r="P48" s="234" t="s">
        <v>8762</v>
      </c>
      <c r="Q48" s="203"/>
      <c r="R48" s="272"/>
      <c r="S48" s="222"/>
      <c r="T48" s="222"/>
      <c r="U48" s="68"/>
    </row>
    <row r="49" spans="1:21" x14ac:dyDescent="0.4">
      <c r="A49" s="379"/>
      <c r="B49" s="12" t="s">
        <v>7484</v>
      </c>
      <c r="C49" s="1"/>
      <c r="D49" s="95">
        <v>0</v>
      </c>
      <c r="E49" s="95"/>
      <c r="F49" s="95">
        <v>0</v>
      </c>
      <c r="G49" s="1"/>
      <c r="H49" s="1">
        <f t="shared" si="0"/>
        <v>0</v>
      </c>
      <c r="I49" s="7"/>
      <c r="J49" s="1">
        <v>4</v>
      </c>
      <c r="K49" s="234"/>
      <c r="L49" s="234"/>
      <c r="M49" s="222"/>
      <c r="N49" s="272"/>
      <c r="O49" s="235" t="s">
        <v>8763</v>
      </c>
      <c r="P49" s="235" t="s">
        <v>8764</v>
      </c>
      <c r="Q49" s="203"/>
      <c r="R49" s="272"/>
      <c r="S49" s="201"/>
      <c r="T49" s="201"/>
      <c r="U49" s="68"/>
    </row>
    <row r="50" spans="1:21" x14ac:dyDescent="0.4">
      <c r="A50" s="379"/>
      <c r="B50" s="12" t="s">
        <v>7485</v>
      </c>
      <c r="C50" s="1"/>
      <c r="D50" s="95">
        <v>0</v>
      </c>
      <c r="E50" s="1"/>
      <c r="F50" s="1">
        <v>0</v>
      </c>
      <c r="G50" s="1"/>
      <c r="H50" s="1">
        <f t="shared" si="0"/>
        <v>0</v>
      </c>
      <c r="I50" s="7"/>
      <c r="J50" s="95">
        <v>5</v>
      </c>
      <c r="K50" s="251"/>
      <c r="L50" s="234"/>
      <c r="M50" s="234"/>
      <c r="N50" s="235"/>
      <c r="O50" s="203"/>
      <c r="P50" s="201"/>
      <c r="Q50" s="201"/>
      <c r="R50" s="201"/>
      <c r="S50" s="201"/>
      <c r="T50" s="201"/>
      <c r="U50" s="68"/>
    </row>
    <row r="51" spans="1:21" x14ac:dyDescent="0.4">
      <c r="A51" s="379">
        <v>45511</v>
      </c>
      <c r="B51" s="12" t="s">
        <v>7483</v>
      </c>
      <c r="C51" s="1">
        <v>0</v>
      </c>
      <c r="D51" s="95">
        <v>0</v>
      </c>
      <c r="E51" s="1">
        <v>0</v>
      </c>
      <c r="F51" s="1">
        <v>0</v>
      </c>
      <c r="G51" s="1">
        <v>0</v>
      </c>
      <c r="H51" s="1">
        <f t="shared" si="0"/>
        <v>0</v>
      </c>
      <c r="I51" s="7"/>
      <c r="J51" s="1">
        <v>6</v>
      </c>
      <c r="K51" s="234"/>
      <c r="L51" s="234"/>
      <c r="M51" s="201"/>
      <c r="N51" s="203"/>
      <c r="O51" s="203"/>
      <c r="P51" s="201"/>
      <c r="Q51" s="201"/>
      <c r="R51" s="201"/>
      <c r="S51" s="201"/>
      <c r="T51" s="201"/>
      <c r="U51" s="68"/>
    </row>
    <row r="52" spans="1:21" x14ac:dyDescent="0.4">
      <c r="A52" s="379"/>
      <c r="B52" s="12" t="s">
        <v>7484</v>
      </c>
      <c r="C52" s="1">
        <v>0</v>
      </c>
      <c r="D52" s="95">
        <v>0</v>
      </c>
      <c r="E52" s="1">
        <v>0</v>
      </c>
      <c r="F52" s="95">
        <v>0</v>
      </c>
      <c r="G52" s="95">
        <v>0</v>
      </c>
      <c r="H52" s="1">
        <f t="shared" si="0"/>
        <v>0</v>
      </c>
      <c r="I52" s="7"/>
      <c r="J52" s="95">
        <v>7</v>
      </c>
      <c r="K52" s="203"/>
      <c r="L52" s="201"/>
      <c r="M52" s="201"/>
      <c r="N52" s="203"/>
      <c r="O52" s="203"/>
      <c r="P52" s="201"/>
      <c r="Q52" s="201"/>
      <c r="R52" s="201"/>
      <c r="S52" s="201"/>
      <c r="T52" s="201"/>
      <c r="U52" s="68"/>
    </row>
    <row r="53" spans="1:21" x14ac:dyDescent="0.4">
      <c r="A53" s="379"/>
      <c r="B53" s="12" t="s">
        <v>7485</v>
      </c>
      <c r="C53" s="1">
        <v>2</v>
      </c>
      <c r="D53" s="95">
        <v>0</v>
      </c>
      <c r="E53" s="1">
        <v>4</v>
      </c>
      <c r="F53" s="1">
        <v>0</v>
      </c>
      <c r="G53" s="1">
        <v>2</v>
      </c>
      <c r="H53" s="1">
        <f t="shared" si="0"/>
        <v>8</v>
      </c>
      <c r="I53" s="7"/>
      <c r="J53" s="1">
        <v>8</v>
      </c>
      <c r="K53" s="201"/>
      <c r="L53" s="201"/>
      <c r="M53" s="201"/>
      <c r="N53" s="203"/>
      <c r="O53" s="203"/>
      <c r="P53" s="201"/>
      <c r="Q53" s="201"/>
      <c r="R53" s="201"/>
      <c r="S53" s="201"/>
      <c r="T53" s="201"/>
      <c r="U53" s="68"/>
    </row>
    <row r="54" spans="1:21" x14ac:dyDescent="0.4">
      <c r="A54" s="379">
        <v>45512</v>
      </c>
      <c r="B54" s="12" t="s">
        <v>7483</v>
      </c>
      <c r="C54" s="1">
        <v>0</v>
      </c>
      <c r="D54" s="95">
        <v>0</v>
      </c>
      <c r="E54" s="1">
        <v>0</v>
      </c>
      <c r="F54" s="1">
        <v>0</v>
      </c>
      <c r="G54" s="1">
        <v>0</v>
      </c>
      <c r="H54" s="1">
        <f t="shared" si="0"/>
        <v>0</v>
      </c>
      <c r="J54" s="95">
        <v>9</v>
      </c>
      <c r="K54" s="201"/>
      <c r="L54" s="201"/>
      <c r="M54" s="201"/>
      <c r="N54" s="201"/>
      <c r="O54" s="203"/>
      <c r="P54" s="201"/>
      <c r="Q54" s="201"/>
      <c r="R54" s="201"/>
      <c r="S54" s="201"/>
      <c r="T54" s="201"/>
    </row>
    <row r="55" spans="1:21" x14ac:dyDescent="0.4">
      <c r="A55" s="379"/>
      <c r="B55" s="12" t="s">
        <v>7484</v>
      </c>
      <c r="C55" s="1">
        <v>0</v>
      </c>
      <c r="D55" s="95">
        <v>0</v>
      </c>
      <c r="E55" s="1">
        <v>0</v>
      </c>
      <c r="F55" s="95">
        <v>0</v>
      </c>
      <c r="G55" s="95">
        <v>0</v>
      </c>
      <c r="H55" s="1">
        <f t="shared" si="0"/>
        <v>0</v>
      </c>
      <c r="J55" s="1">
        <v>10</v>
      </c>
      <c r="K55" s="201"/>
      <c r="L55" s="201"/>
      <c r="M55" s="201"/>
      <c r="N55" s="201"/>
      <c r="O55" s="203"/>
      <c r="P55" s="201"/>
      <c r="Q55" s="201"/>
      <c r="R55" s="201"/>
      <c r="S55" s="201"/>
      <c r="T55" s="201"/>
    </row>
    <row r="56" spans="1:21" x14ac:dyDescent="0.4">
      <c r="A56" s="379"/>
      <c r="B56" s="12" t="s">
        <v>7485</v>
      </c>
      <c r="C56" s="1">
        <v>0</v>
      </c>
      <c r="D56" s="95">
        <v>0</v>
      </c>
      <c r="E56" s="1">
        <v>0</v>
      </c>
      <c r="F56" s="1">
        <v>0</v>
      </c>
      <c r="G56" s="1">
        <v>0</v>
      </c>
      <c r="H56" s="1">
        <f t="shared" si="0"/>
        <v>0</v>
      </c>
      <c r="J56" s="1">
        <v>11</v>
      </c>
      <c r="K56" s="201"/>
      <c r="L56" s="201"/>
      <c r="M56" s="201"/>
      <c r="N56" s="201"/>
      <c r="O56" s="203"/>
      <c r="P56" s="201"/>
      <c r="Q56" s="201"/>
      <c r="R56" s="201"/>
      <c r="S56" s="201"/>
      <c r="T56" s="201"/>
    </row>
    <row r="57" spans="1:21" x14ac:dyDescent="0.4">
      <c r="A57" s="379">
        <v>45513</v>
      </c>
      <c r="B57" s="12" t="s">
        <v>7483</v>
      </c>
      <c r="C57" s="1">
        <v>0</v>
      </c>
      <c r="D57" s="95">
        <v>0</v>
      </c>
      <c r="E57" s="1">
        <v>0</v>
      </c>
      <c r="F57" s="1">
        <v>0</v>
      </c>
      <c r="G57" s="1">
        <v>0</v>
      </c>
      <c r="H57" s="1">
        <f t="shared" si="0"/>
        <v>0</v>
      </c>
      <c r="J57" s="1">
        <v>12</v>
      </c>
      <c r="K57" s="201"/>
      <c r="L57" s="201"/>
      <c r="M57" s="201"/>
      <c r="N57" s="201"/>
      <c r="O57" s="203"/>
      <c r="P57" s="201"/>
      <c r="Q57" s="201"/>
      <c r="R57" s="201"/>
      <c r="S57" s="201"/>
      <c r="T57" s="201"/>
    </row>
    <row r="58" spans="1:21" x14ac:dyDescent="0.4">
      <c r="A58" s="379"/>
      <c r="B58" s="12" t="s">
        <v>7484</v>
      </c>
      <c r="C58" s="1">
        <v>0</v>
      </c>
      <c r="D58" s="95">
        <v>0</v>
      </c>
      <c r="E58" s="1">
        <v>0</v>
      </c>
      <c r="F58" s="95">
        <v>0</v>
      </c>
      <c r="G58" s="95">
        <v>0</v>
      </c>
      <c r="H58" s="1">
        <f t="shared" si="0"/>
        <v>0</v>
      </c>
      <c r="J58" s="95">
        <v>13</v>
      </c>
      <c r="K58" s="201"/>
      <c r="L58" s="201"/>
      <c r="M58" s="201"/>
      <c r="N58" s="201"/>
      <c r="O58" s="235"/>
      <c r="P58" s="201"/>
      <c r="Q58" s="201"/>
      <c r="R58" s="201"/>
      <c r="S58" s="201"/>
      <c r="T58" s="201"/>
    </row>
    <row r="59" spans="1:21" x14ac:dyDescent="0.4">
      <c r="A59" s="379"/>
      <c r="B59" s="12" t="s">
        <v>7485</v>
      </c>
      <c r="C59" s="1">
        <v>0</v>
      </c>
      <c r="D59" s="95">
        <v>0</v>
      </c>
      <c r="E59" s="1">
        <v>0</v>
      </c>
      <c r="F59" s="1">
        <v>0</v>
      </c>
      <c r="G59" s="1">
        <v>0</v>
      </c>
      <c r="H59" s="1">
        <f t="shared" si="0"/>
        <v>0</v>
      </c>
      <c r="I59" s="229"/>
      <c r="J59" s="229"/>
      <c r="K59" s="229"/>
      <c r="L59" s="229"/>
      <c r="M59" s="229"/>
      <c r="N59" s="229"/>
      <c r="O59" s="229"/>
      <c r="P59" s="229"/>
      <c r="Q59" s="229"/>
    </row>
    <row r="60" spans="1:21" x14ac:dyDescent="0.4">
      <c r="A60" s="227"/>
      <c r="C60" s="7"/>
      <c r="D60" s="228"/>
      <c r="E60" s="7"/>
      <c r="F60" s="7"/>
      <c r="G60" s="7"/>
      <c r="H60" s="7"/>
      <c r="I60" s="7"/>
      <c r="K60" s="73"/>
    </row>
    <row r="61" spans="1:21" x14ac:dyDescent="0.4">
      <c r="A61" s="227"/>
      <c r="C61" s="7"/>
      <c r="D61" s="228"/>
      <c r="E61" s="7"/>
      <c r="F61" s="7"/>
      <c r="G61" s="7"/>
      <c r="H61" s="7"/>
      <c r="I61" s="7"/>
      <c r="K61" s="73"/>
    </row>
    <row r="62" spans="1:21" x14ac:dyDescent="0.4">
      <c r="A62" s="12" t="s">
        <v>7654</v>
      </c>
      <c r="B62" s="219">
        <v>45511.399305555555</v>
      </c>
      <c r="C62" s="7"/>
      <c r="D62" s="228"/>
      <c r="E62" s="7"/>
      <c r="F62" s="7"/>
      <c r="G62" s="7"/>
      <c r="H62" s="7"/>
      <c r="I62" s="7"/>
      <c r="J62" s="12" t="s">
        <v>8764</v>
      </c>
      <c r="K62" s="71">
        <f>COUNTIF($K$46:$T$58,J62)</f>
        <v>1</v>
      </c>
    </row>
    <row r="63" spans="1:21" x14ac:dyDescent="0.4">
      <c r="A63" s="12" t="s">
        <v>7655</v>
      </c>
      <c r="B63" s="220">
        <v>0.42152777777777778</v>
      </c>
      <c r="C63" s="7"/>
      <c r="D63" s="228"/>
      <c r="E63" s="7"/>
      <c r="F63" s="7"/>
      <c r="G63" s="7"/>
      <c r="H63" s="7"/>
      <c r="I63" s="7"/>
      <c r="J63" s="12" t="s">
        <v>8728</v>
      </c>
      <c r="K63" s="71">
        <f>COUNTIF($K$46:$T$58,J63)</f>
        <v>6</v>
      </c>
    </row>
    <row r="64" spans="1:21" x14ac:dyDescent="0.4">
      <c r="A64" s="12" t="s">
        <v>7656</v>
      </c>
      <c r="B64" s="219">
        <f>B62-B63</f>
        <v>45510.977777777778</v>
      </c>
      <c r="C64" s="7"/>
      <c r="D64" s="228"/>
      <c r="E64" s="7"/>
      <c r="F64" s="7"/>
      <c r="G64" s="7"/>
      <c r="H64" s="7"/>
      <c r="I64" s="7"/>
      <c r="J64" s="12" t="s">
        <v>8729</v>
      </c>
      <c r="K64" s="71">
        <f>COUNTIF($K$46:$T$58,J64)</f>
        <v>4</v>
      </c>
    </row>
    <row r="65" spans="1:11" x14ac:dyDescent="0.4">
      <c r="A65" s="227"/>
      <c r="C65" s="7"/>
      <c r="D65" s="228"/>
      <c r="E65" s="7"/>
      <c r="F65" s="7"/>
      <c r="G65" s="7"/>
      <c r="H65" s="7"/>
      <c r="I65" s="7"/>
      <c r="J65" s="12" t="s">
        <v>8571</v>
      </c>
      <c r="K65" s="71">
        <f>COUNTIF($K$46:$T$58,J65)</f>
        <v>0</v>
      </c>
    </row>
    <row r="66" spans="1:11" x14ac:dyDescent="0.4">
      <c r="A66" s="227"/>
      <c r="C66" s="7"/>
      <c r="D66" s="228"/>
      <c r="E66" s="7"/>
      <c r="F66" s="7"/>
      <c r="G66" s="7"/>
      <c r="H66" s="7"/>
      <c r="I66" s="7"/>
      <c r="J66" s="12" t="s">
        <v>8572</v>
      </c>
      <c r="K66" s="71">
        <f t="shared" ref="K66:K77" si="1">COUNTIF($K$46:$T$58,J66)</f>
        <v>0</v>
      </c>
    </row>
    <row r="67" spans="1:11" x14ac:dyDescent="0.4">
      <c r="A67" s="227"/>
      <c r="C67" s="7"/>
      <c r="D67" s="228"/>
      <c r="E67" s="7"/>
      <c r="F67" s="7"/>
      <c r="G67" s="7"/>
      <c r="H67" s="7"/>
      <c r="I67" s="7"/>
      <c r="J67" s="12" t="s">
        <v>8638</v>
      </c>
      <c r="K67" s="71">
        <f t="shared" si="1"/>
        <v>0</v>
      </c>
    </row>
    <row r="68" spans="1:11" x14ac:dyDescent="0.4">
      <c r="J68" s="12" t="s">
        <v>8573</v>
      </c>
      <c r="K68" s="71">
        <f t="shared" si="1"/>
        <v>0</v>
      </c>
    </row>
    <row r="69" spans="1:11" x14ac:dyDescent="0.4">
      <c r="J69" s="12" t="s">
        <v>8574</v>
      </c>
      <c r="K69" s="71">
        <f t="shared" si="1"/>
        <v>0</v>
      </c>
    </row>
    <row r="70" spans="1:11" x14ac:dyDescent="0.4">
      <c r="J70" s="12" t="s">
        <v>8575</v>
      </c>
      <c r="K70" s="71">
        <f t="shared" si="1"/>
        <v>0</v>
      </c>
    </row>
    <row r="71" spans="1:11" x14ac:dyDescent="0.4">
      <c r="J71" s="12" t="s">
        <v>8286</v>
      </c>
      <c r="K71" s="71">
        <f t="shared" si="1"/>
        <v>0</v>
      </c>
    </row>
    <row r="72" spans="1:11" x14ac:dyDescent="0.4">
      <c r="J72" s="12" t="s">
        <v>8270</v>
      </c>
      <c r="K72" s="71">
        <f t="shared" si="1"/>
        <v>0</v>
      </c>
    </row>
    <row r="73" spans="1:11" x14ac:dyDescent="0.4">
      <c r="J73" s="12" t="s">
        <v>8257</v>
      </c>
      <c r="K73" s="71">
        <f t="shared" si="1"/>
        <v>0</v>
      </c>
    </row>
    <row r="74" spans="1:11" x14ac:dyDescent="0.4">
      <c r="J74" s="12" t="s">
        <v>8570</v>
      </c>
      <c r="K74" s="71">
        <f t="shared" si="1"/>
        <v>0</v>
      </c>
    </row>
    <row r="75" spans="1:11" x14ac:dyDescent="0.4">
      <c r="J75" s="12" t="s">
        <v>8288</v>
      </c>
      <c r="K75" s="71">
        <f t="shared" si="1"/>
        <v>0</v>
      </c>
    </row>
    <row r="76" spans="1:11" x14ac:dyDescent="0.4">
      <c r="J76" s="12" t="s">
        <v>8255</v>
      </c>
      <c r="K76" s="71">
        <f t="shared" si="1"/>
        <v>0</v>
      </c>
    </row>
    <row r="77" spans="1:11" x14ac:dyDescent="0.4">
      <c r="J77" s="12" t="s">
        <v>8115</v>
      </c>
      <c r="K77" s="71">
        <f t="shared" si="1"/>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7:A59"/>
    <mergeCell ref="A39:A41"/>
    <mergeCell ref="A42:A44"/>
    <mergeCell ref="A45:A47"/>
    <mergeCell ref="K45:L45"/>
    <mergeCell ref="Q45:R45"/>
    <mergeCell ref="S45:T45"/>
    <mergeCell ref="A48:A50"/>
    <mergeCell ref="A51:A53"/>
    <mergeCell ref="A54:A56"/>
    <mergeCell ref="M45:N45"/>
    <mergeCell ref="O45:P45"/>
  </mergeCells>
  <phoneticPr fontId="1" type="noConversion"/>
  <hyperlinks>
    <hyperlink ref="B27:H27" r:id="rId1" display="LE022-1573" xr:uid="{F9D7747D-17F9-457B-837E-A00CAD7D2A6B}"/>
  </hyperlinks>
  <pageMargins left="0.7" right="0.7" top="0.75" bottom="0.75" header="0.3" footer="0.3"/>
  <pageSetup paperSize="9" orientation="portrait" verticalDpi="0"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94A8-1531-4EBB-AC64-E305C62A6A10}">
  <dimension ref="A1:W150"/>
  <sheetViews>
    <sheetView topLeftCell="A34" zoomScale="90" zoomScaleNormal="90" workbookViewId="0">
      <selection activeCell="B1" sqref="B1:H1"/>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1" width="7.1796875" customWidth="1"/>
    <col min="12" max="13" width="18.6328125" bestFit="1" customWidth="1"/>
    <col min="14" max="14" width="10.81640625" bestFit="1" customWidth="1"/>
    <col min="15" max="15" width="18.6328125" bestFit="1" customWidth="1"/>
    <col min="16" max="16" width="10.81640625" bestFit="1" customWidth="1"/>
    <col min="17" max="17" width="18.6328125" bestFit="1" customWidth="1"/>
    <col min="18" max="20" width="27.08984375" bestFit="1" customWidth="1"/>
    <col min="21" max="21" width="19.81640625" bestFit="1" customWidth="1"/>
    <col min="22" max="22" width="10.81640625" bestFit="1" customWidth="1"/>
  </cols>
  <sheetData>
    <row r="1" spans="1:9" x14ac:dyDescent="0.4">
      <c r="A1" s="11" t="s">
        <v>7581</v>
      </c>
      <c r="B1" s="375" t="s">
        <v>8780</v>
      </c>
      <c r="C1" s="375"/>
      <c r="D1" s="375"/>
      <c r="E1" s="375"/>
      <c r="F1" s="375"/>
      <c r="G1" s="375"/>
      <c r="H1" s="375"/>
      <c r="I1" s="7"/>
    </row>
    <row r="2" spans="1:9" x14ac:dyDescent="0.4">
      <c r="A2" s="11" t="s">
        <v>7582</v>
      </c>
      <c r="B2" s="375" t="s">
        <v>8781</v>
      </c>
      <c r="C2" s="375"/>
      <c r="D2" s="375"/>
      <c r="E2" s="375"/>
      <c r="F2" s="375"/>
      <c r="G2" s="375"/>
      <c r="H2" s="375"/>
      <c r="I2" s="7"/>
    </row>
    <row r="3" spans="1:9" x14ac:dyDescent="0.4">
      <c r="A3" s="11" t="s">
        <v>7583</v>
      </c>
      <c r="B3" s="375" t="s">
        <v>8782</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MIN(C36:I36)</f>
        <v>45516.742361111108</v>
      </c>
      <c r="C5" s="374"/>
      <c r="D5" s="403" t="s">
        <v>7587</v>
      </c>
      <c r="E5" s="404"/>
      <c r="F5" s="384">
        <f>MAX(C37:I37)</f>
        <v>45523.427777777775</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7532</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8769</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3" x14ac:dyDescent="0.4">
      <c r="A33" s="8"/>
      <c r="B33" s="218"/>
      <c r="C33" s="218"/>
      <c r="D33" s="218"/>
      <c r="E33" s="218"/>
      <c r="F33" s="218"/>
      <c r="G33" s="218"/>
      <c r="H33" s="218"/>
      <c r="I33" s="218"/>
    </row>
    <row r="34" spans="1:23" x14ac:dyDescent="0.4">
      <c r="A34" s="88"/>
      <c r="B34" s="12"/>
      <c r="C34" s="1" t="s">
        <v>8601</v>
      </c>
      <c r="D34" s="1" t="s">
        <v>8602</v>
      </c>
      <c r="E34" s="1" t="s">
        <v>8603</v>
      </c>
      <c r="F34" s="1" t="s">
        <v>8604</v>
      </c>
      <c r="G34" s="283" t="s">
        <v>8604</v>
      </c>
      <c r="H34" s="1" t="s">
        <v>8605</v>
      </c>
      <c r="I34" s="283" t="s">
        <v>8605</v>
      </c>
      <c r="J34" s="1" t="s">
        <v>7614</v>
      </c>
      <c r="K34" s="7"/>
    </row>
    <row r="35" spans="1:23" x14ac:dyDescent="0.4">
      <c r="A35" s="83"/>
      <c r="B35" s="12" t="s">
        <v>7977</v>
      </c>
      <c r="C35" s="239" t="s">
        <v>8561</v>
      </c>
      <c r="D35" s="239" t="s">
        <v>8562</v>
      </c>
      <c r="E35" s="239" t="s">
        <v>8563</v>
      </c>
      <c r="F35" s="239" t="s">
        <v>8564</v>
      </c>
      <c r="G35" s="239" t="s">
        <v>8564</v>
      </c>
      <c r="H35" s="239" t="s">
        <v>8568</v>
      </c>
      <c r="I35" s="239" t="s">
        <v>8568</v>
      </c>
      <c r="J35" s="1"/>
      <c r="K35" s="7"/>
    </row>
    <row r="36" spans="1:23" x14ac:dyDescent="0.4">
      <c r="A36" s="177"/>
      <c r="B36" s="12" t="s">
        <v>7615</v>
      </c>
      <c r="C36" s="191">
        <v>45517.395138888889</v>
      </c>
      <c r="D36" s="191">
        <v>45516.742361111108</v>
      </c>
      <c r="E36" s="191">
        <v>45517.594444444447</v>
      </c>
      <c r="F36" s="191">
        <v>45516.819444444445</v>
      </c>
      <c r="G36" s="191">
        <v>45519.442361111112</v>
      </c>
      <c r="H36" s="191">
        <v>45516.756944444445</v>
      </c>
      <c r="I36" s="191">
        <v>45519.747916666667</v>
      </c>
      <c r="J36" s="1"/>
      <c r="K36" s="7"/>
    </row>
    <row r="37" spans="1:23" x14ac:dyDescent="0.4">
      <c r="A37" s="177"/>
      <c r="B37" s="12" t="s">
        <v>7482</v>
      </c>
      <c r="C37" s="191">
        <v>45522.109722222223</v>
      </c>
      <c r="D37" s="191">
        <v>45523.413194444445</v>
      </c>
      <c r="E37" s="191">
        <v>45522.449305555558</v>
      </c>
      <c r="F37" s="191">
        <v>45519.229166666664</v>
      </c>
      <c r="G37" s="281">
        <v>45523.427777777775</v>
      </c>
      <c r="H37" s="191">
        <v>45519.668055555558</v>
      </c>
      <c r="I37" s="191">
        <v>45523.425694444442</v>
      </c>
      <c r="J37" s="1"/>
      <c r="K37" s="7"/>
    </row>
    <row r="38" spans="1:23" x14ac:dyDescent="0.4">
      <c r="A38" s="177"/>
      <c r="B38" s="12" t="s">
        <v>7458</v>
      </c>
      <c r="C38" s="221">
        <v>132</v>
      </c>
      <c r="D38" s="164">
        <v>218</v>
      </c>
      <c r="E38" s="164">
        <v>134</v>
      </c>
      <c r="F38" s="221">
        <v>82</v>
      </c>
      <c r="G38" s="282">
        <v>119</v>
      </c>
      <c r="H38" s="164">
        <v>111</v>
      </c>
      <c r="I38" s="164">
        <v>132</v>
      </c>
      <c r="J38" s="1">
        <f>SUM(C38:I38)</f>
        <v>928</v>
      </c>
      <c r="K38" s="7"/>
    </row>
    <row r="39" spans="1:23" x14ac:dyDescent="0.4">
      <c r="A39" s="1" t="s">
        <v>7164</v>
      </c>
      <c r="B39" s="12" t="s">
        <v>7469</v>
      </c>
      <c r="C39" s="1">
        <f t="shared" ref="C39:I39" si="0">INT((C37-C36)*24)</f>
        <v>113</v>
      </c>
      <c r="D39" s="1">
        <f t="shared" si="0"/>
        <v>160</v>
      </c>
      <c r="E39" s="1">
        <f t="shared" si="0"/>
        <v>116</v>
      </c>
      <c r="F39" s="1">
        <f t="shared" si="0"/>
        <v>57</v>
      </c>
      <c r="G39" s="1">
        <f t="shared" si="0"/>
        <v>95</v>
      </c>
      <c r="H39" s="1">
        <f t="shared" si="0"/>
        <v>69</v>
      </c>
      <c r="I39" s="1">
        <f t="shared" si="0"/>
        <v>88</v>
      </c>
      <c r="J39" s="1">
        <f>SUM(C39:I39)</f>
        <v>698</v>
      </c>
      <c r="K39" s="7"/>
      <c r="L39" s="12" t="s">
        <v>8020</v>
      </c>
      <c r="M39" s="1">
        <f>J39</f>
        <v>698</v>
      </c>
    </row>
    <row r="40" spans="1:23" x14ac:dyDescent="0.4">
      <c r="A40" s="379">
        <v>45517</v>
      </c>
      <c r="B40" s="12" t="s">
        <v>7483</v>
      </c>
      <c r="C40" s="1"/>
      <c r="D40" s="1">
        <v>0</v>
      </c>
      <c r="E40" s="1"/>
      <c r="F40" s="1">
        <v>0</v>
      </c>
      <c r="G40" s="1"/>
      <c r="H40" s="1">
        <v>0</v>
      </c>
      <c r="I40" s="1"/>
      <c r="J40" s="1">
        <f t="shared" ref="J40:J57" si="1">SUM(C40:I40)</f>
        <v>0</v>
      </c>
      <c r="K40" s="7"/>
      <c r="L40" s="12" t="s">
        <v>7483</v>
      </c>
      <c r="M40" s="1">
        <f>SUMIF(B:B,L40,J:J)</f>
        <v>0</v>
      </c>
    </row>
    <row r="41" spans="1:23" x14ac:dyDescent="0.4">
      <c r="A41" s="379"/>
      <c r="B41" s="12" t="s">
        <v>7484</v>
      </c>
      <c r="C41" s="1"/>
      <c r="D41" s="1">
        <v>0</v>
      </c>
      <c r="E41" s="1"/>
      <c r="F41" s="1">
        <v>0</v>
      </c>
      <c r="G41" s="1"/>
      <c r="H41" s="1">
        <v>0</v>
      </c>
      <c r="I41" s="1"/>
      <c r="J41" s="1">
        <f t="shared" si="1"/>
        <v>0</v>
      </c>
      <c r="K41" s="7"/>
      <c r="L41" s="12" t="s">
        <v>8877</v>
      </c>
      <c r="M41" s="1">
        <f>SUMIF(B:B,L41,J:J)</f>
        <v>2</v>
      </c>
    </row>
    <row r="42" spans="1:23" x14ac:dyDescent="0.4">
      <c r="A42" s="379"/>
      <c r="B42" s="12" t="s">
        <v>7485</v>
      </c>
      <c r="C42" s="1"/>
      <c r="D42" s="1">
        <v>0</v>
      </c>
      <c r="E42" s="1"/>
      <c r="F42" s="1">
        <v>0</v>
      </c>
      <c r="G42" s="1"/>
      <c r="H42" s="1">
        <v>0</v>
      </c>
      <c r="I42" s="1"/>
      <c r="J42" s="1">
        <f t="shared" si="1"/>
        <v>0</v>
      </c>
      <c r="K42" s="7"/>
      <c r="L42" s="12" t="s">
        <v>7485</v>
      </c>
      <c r="M42" s="1">
        <f>SUMIF(B:B,L42,J:J)</f>
        <v>26</v>
      </c>
    </row>
    <row r="43" spans="1:23" x14ac:dyDescent="0.4">
      <c r="A43" s="379">
        <v>45518</v>
      </c>
      <c r="B43" s="12" t="s">
        <v>7483</v>
      </c>
      <c r="C43" s="1">
        <v>0</v>
      </c>
      <c r="D43" s="1">
        <v>0</v>
      </c>
      <c r="E43" s="1">
        <v>0</v>
      </c>
      <c r="F43" s="1">
        <v>0</v>
      </c>
      <c r="G43" s="1"/>
      <c r="H43" s="1">
        <v>0</v>
      </c>
      <c r="I43" s="1"/>
      <c r="J43" s="1">
        <f t="shared" si="1"/>
        <v>0</v>
      </c>
      <c r="K43" s="7"/>
    </row>
    <row r="44" spans="1:23" x14ac:dyDescent="0.4">
      <c r="A44" s="379"/>
      <c r="B44" s="12" t="s">
        <v>7484</v>
      </c>
      <c r="C44" s="1">
        <v>0</v>
      </c>
      <c r="D44" s="1">
        <v>0</v>
      </c>
      <c r="E44" s="1">
        <v>0</v>
      </c>
      <c r="F44" s="1">
        <v>0</v>
      </c>
      <c r="G44" s="1"/>
      <c r="H44" s="1">
        <v>0</v>
      </c>
      <c r="I44" s="1"/>
      <c r="J44" s="1">
        <f t="shared" si="1"/>
        <v>0</v>
      </c>
      <c r="K44" s="7"/>
      <c r="M44" t="s">
        <v>9059</v>
      </c>
      <c r="O44" t="s">
        <v>7466</v>
      </c>
      <c r="Q44" t="s">
        <v>9060</v>
      </c>
      <c r="S44" t="s">
        <v>9061</v>
      </c>
      <c r="U44" t="s">
        <v>9062</v>
      </c>
    </row>
    <row r="45" spans="1:23" x14ac:dyDescent="0.4">
      <c r="A45" s="379"/>
      <c r="B45" s="12" t="s">
        <v>7485</v>
      </c>
      <c r="C45" s="1">
        <v>0</v>
      </c>
      <c r="D45" s="1">
        <v>1</v>
      </c>
      <c r="E45" s="1">
        <v>4</v>
      </c>
      <c r="F45" s="1">
        <v>1</v>
      </c>
      <c r="G45" s="1"/>
      <c r="H45" s="1">
        <v>1</v>
      </c>
      <c r="I45" s="1"/>
      <c r="J45" s="1">
        <f t="shared" si="1"/>
        <v>7</v>
      </c>
      <c r="K45" s="7"/>
      <c r="M45" t="s">
        <v>8805</v>
      </c>
      <c r="O45" t="s">
        <v>8628</v>
      </c>
      <c r="Q45" t="s">
        <v>8624</v>
      </c>
      <c r="S45" t="s">
        <v>8625</v>
      </c>
      <c r="U45" t="s">
        <v>8806</v>
      </c>
    </row>
    <row r="46" spans="1:23" x14ac:dyDescent="0.4">
      <c r="A46" s="379">
        <v>45519</v>
      </c>
      <c r="B46" s="12" t="s">
        <v>7483</v>
      </c>
      <c r="C46" s="1">
        <v>0</v>
      </c>
      <c r="D46" s="95">
        <v>0</v>
      </c>
      <c r="E46" s="1">
        <v>0</v>
      </c>
      <c r="F46" s="1">
        <v>0</v>
      </c>
      <c r="G46" s="1"/>
      <c r="H46" s="1">
        <v>0</v>
      </c>
      <c r="I46" s="1"/>
      <c r="J46" s="1">
        <f t="shared" si="1"/>
        <v>0</v>
      </c>
      <c r="K46" s="7"/>
      <c r="L46" s="1" t="s">
        <v>7189</v>
      </c>
      <c r="M46" s="372" t="s">
        <v>7611</v>
      </c>
      <c r="N46" s="374"/>
      <c r="O46" s="399" t="s">
        <v>7678</v>
      </c>
      <c r="P46" s="400"/>
      <c r="Q46" s="399" t="s">
        <v>7679</v>
      </c>
      <c r="R46" s="400"/>
      <c r="S46" s="399" t="s">
        <v>7638</v>
      </c>
      <c r="T46" s="400"/>
      <c r="U46" s="399" t="s">
        <v>7673</v>
      </c>
      <c r="V46" s="400"/>
    </row>
    <row r="47" spans="1:23" x14ac:dyDescent="0.4">
      <c r="A47" s="379"/>
      <c r="B47" s="12" t="s">
        <v>7484</v>
      </c>
      <c r="C47" s="1">
        <v>0</v>
      </c>
      <c r="D47" s="95">
        <v>0</v>
      </c>
      <c r="E47" s="95">
        <v>0</v>
      </c>
      <c r="F47" s="95">
        <v>0</v>
      </c>
      <c r="G47" s="95"/>
      <c r="H47" s="95">
        <v>0</v>
      </c>
      <c r="I47" s="95"/>
      <c r="J47" s="1">
        <f t="shared" si="1"/>
        <v>0</v>
      </c>
      <c r="K47" s="7"/>
      <c r="L47" s="95">
        <v>1</v>
      </c>
      <c r="M47" s="251" t="s">
        <v>8830</v>
      </c>
      <c r="N47" s="234" t="s">
        <v>8846</v>
      </c>
      <c r="O47" s="222" t="s">
        <v>8803</v>
      </c>
      <c r="P47" s="201" t="s">
        <v>8813</v>
      </c>
      <c r="Q47" s="222" t="s">
        <v>8807</v>
      </c>
      <c r="R47" s="201" t="s">
        <v>8787</v>
      </c>
      <c r="S47" s="222" t="s">
        <v>8811</v>
      </c>
      <c r="T47" s="201" t="s">
        <v>8787</v>
      </c>
      <c r="U47" s="222" t="s">
        <v>8804</v>
      </c>
      <c r="V47" s="201" t="s">
        <v>8815</v>
      </c>
      <c r="W47" s="68"/>
    </row>
    <row r="48" spans="1:23" x14ac:dyDescent="0.4">
      <c r="A48" s="379"/>
      <c r="B48" s="12" t="s">
        <v>7485</v>
      </c>
      <c r="C48" s="1">
        <v>0</v>
      </c>
      <c r="D48" s="95">
        <v>0</v>
      </c>
      <c r="E48" s="1">
        <v>4</v>
      </c>
      <c r="F48" s="1">
        <v>2</v>
      </c>
      <c r="G48" s="1"/>
      <c r="H48" s="1">
        <v>1</v>
      </c>
      <c r="I48" s="1"/>
      <c r="J48" s="1">
        <f t="shared" si="1"/>
        <v>7</v>
      </c>
      <c r="K48" s="7"/>
      <c r="L48" s="1">
        <v>2</v>
      </c>
      <c r="M48" s="234" t="s">
        <v>8831</v>
      </c>
      <c r="N48" s="234" t="s">
        <v>8847</v>
      </c>
      <c r="O48" s="248" t="s">
        <v>8861</v>
      </c>
      <c r="P48" s="234" t="s">
        <v>8870</v>
      </c>
      <c r="Q48" s="222" t="s">
        <v>8808</v>
      </c>
      <c r="R48" s="201" t="s">
        <v>8787</v>
      </c>
      <c r="S48" s="251" t="s">
        <v>8812</v>
      </c>
      <c r="T48" s="235" t="s">
        <v>8842</v>
      </c>
      <c r="U48" s="251" t="s">
        <v>8816</v>
      </c>
      <c r="V48" s="234" t="s">
        <v>8829</v>
      </c>
      <c r="W48" s="68"/>
    </row>
    <row r="49" spans="1:23" x14ac:dyDescent="0.4">
      <c r="A49" s="379">
        <v>45520</v>
      </c>
      <c r="B49" s="12" t="s">
        <v>7483</v>
      </c>
      <c r="C49" s="1">
        <v>0</v>
      </c>
      <c r="D49" s="95">
        <v>0</v>
      </c>
      <c r="E49" s="1">
        <v>0</v>
      </c>
      <c r="F49" s="1"/>
      <c r="G49" s="1">
        <v>0</v>
      </c>
      <c r="H49" s="1">
        <v>0</v>
      </c>
      <c r="I49" s="1">
        <v>0</v>
      </c>
      <c r="J49" s="1">
        <f t="shared" si="1"/>
        <v>0</v>
      </c>
      <c r="K49" s="7"/>
      <c r="L49" s="95">
        <v>3</v>
      </c>
      <c r="M49" s="280" t="s">
        <v>8857</v>
      </c>
      <c r="N49" s="224" t="s">
        <v>8870</v>
      </c>
      <c r="O49" s="222"/>
      <c r="P49" s="201"/>
      <c r="Q49" s="222" t="s">
        <v>8809</v>
      </c>
      <c r="R49" s="201" t="s">
        <v>8814</v>
      </c>
      <c r="S49" s="251" t="s">
        <v>8822</v>
      </c>
      <c r="T49" s="234" t="s">
        <v>8813</v>
      </c>
      <c r="U49" s="248" t="s">
        <v>8862</v>
      </c>
      <c r="V49" s="234" t="s">
        <v>8870</v>
      </c>
      <c r="W49" s="68"/>
    </row>
    <row r="50" spans="1:23" x14ac:dyDescent="0.4">
      <c r="A50" s="379"/>
      <c r="B50" s="12" t="s">
        <v>7484</v>
      </c>
      <c r="C50" s="1">
        <v>0</v>
      </c>
      <c r="D50" s="95">
        <v>0</v>
      </c>
      <c r="E50" s="95">
        <v>0</v>
      </c>
      <c r="F50" s="95"/>
      <c r="G50" s="95">
        <v>0</v>
      </c>
      <c r="H50" s="1">
        <v>0</v>
      </c>
      <c r="I50" s="1">
        <v>0</v>
      </c>
      <c r="J50" s="1">
        <f t="shared" si="1"/>
        <v>0</v>
      </c>
      <c r="K50" s="7"/>
      <c r="L50" s="1">
        <v>4</v>
      </c>
      <c r="M50" s="280" t="s">
        <v>8858</v>
      </c>
      <c r="N50" s="224" t="s">
        <v>8870</v>
      </c>
      <c r="O50" s="222"/>
      <c r="P50" s="201"/>
      <c r="Q50" s="251" t="s">
        <v>8810</v>
      </c>
      <c r="R50" s="234" t="s">
        <v>8718</v>
      </c>
      <c r="S50" s="251" t="s">
        <v>8823</v>
      </c>
      <c r="T50" s="234" t="s">
        <v>8813</v>
      </c>
      <c r="U50" s="201"/>
      <c r="V50" s="201"/>
      <c r="W50" s="68"/>
    </row>
    <row r="51" spans="1:23" x14ac:dyDescent="0.4">
      <c r="A51" s="379"/>
      <c r="B51" s="12" t="s">
        <v>7485</v>
      </c>
      <c r="C51" s="1">
        <v>1</v>
      </c>
      <c r="D51" s="95">
        <v>0</v>
      </c>
      <c r="E51" s="1">
        <v>5</v>
      </c>
      <c r="F51" s="1"/>
      <c r="G51" s="1">
        <v>1</v>
      </c>
      <c r="H51" s="1">
        <v>0</v>
      </c>
      <c r="I51" s="1">
        <v>0</v>
      </c>
      <c r="J51" s="1">
        <f t="shared" si="1"/>
        <v>7</v>
      </c>
      <c r="K51" s="7"/>
      <c r="L51" s="95">
        <v>5</v>
      </c>
      <c r="M51" s="203"/>
      <c r="N51" s="201"/>
      <c r="O51" s="222"/>
      <c r="P51" s="201"/>
      <c r="Q51" s="251" t="s">
        <v>8817</v>
      </c>
      <c r="R51" s="234" t="s">
        <v>8787</v>
      </c>
      <c r="S51" s="251" t="s">
        <v>8837</v>
      </c>
      <c r="T51" s="234" t="s">
        <v>8787</v>
      </c>
      <c r="U51" s="201"/>
      <c r="V51" s="201"/>
      <c r="W51" s="68"/>
    </row>
    <row r="52" spans="1:23" x14ac:dyDescent="0.4">
      <c r="A52" s="379">
        <v>45523</v>
      </c>
      <c r="B52" s="12" t="s">
        <v>7483</v>
      </c>
      <c r="C52" s="1">
        <v>0</v>
      </c>
      <c r="D52" s="95">
        <v>0</v>
      </c>
      <c r="E52" s="1">
        <v>0</v>
      </c>
      <c r="F52" s="1"/>
      <c r="G52" s="283">
        <v>0</v>
      </c>
      <c r="H52" s="1"/>
      <c r="I52" s="1">
        <v>0</v>
      </c>
      <c r="J52" s="1">
        <f t="shared" si="1"/>
        <v>0</v>
      </c>
      <c r="K52" s="7"/>
      <c r="L52" s="1">
        <v>6</v>
      </c>
      <c r="M52" s="203"/>
      <c r="N52" s="201"/>
      <c r="O52" s="222"/>
      <c r="P52" s="201"/>
      <c r="Q52" s="251" t="s">
        <v>8818</v>
      </c>
      <c r="R52" s="234" t="s">
        <v>8787</v>
      </c>
      <c r="S52" s="251" t="s">
        <v>8838</v>
      </c>
      <c r="T52" s="235" t="s">
        <v>8842</v>
      </c>
      <c r="U52" s="201"/>
      <c r="V52" s="201"/>
      <c r="W52" s="68"/>
    </row>
    <row r="53" spans="1:23" x14ac:dyDescent="0.4">
      <c r="A53" s="379"/>
      <c r="B53" s="12" t="s">
        <v>7484</v>
      </c>
      <c r="C53" s="1">
        <v>2</v>
      </c>
      <c r="D53" s="95">
        <v>0</v>
      </c>
      <c r="E53" s="1">
        <v>0</v>
      </c>
      <c r="F53" s="95"/>
      <c r="G53" s="284">
        <v>0</v>
      </c>
      <c r="H53" s="95"/>
      <c r="I53" s="95">
        <v>0</v>
      </c>
      <c r="J53" s="1">
        <f t="shared" si="1"/>
        <v>2</v>
      </c>
      <c r="K53" s="7"/>
      <c r="L53" s="95">
        <v>7</v>
      </c>
      <c r="M53" s="203"/>
      <c r="N53" s="201"/>
      <c r="O53" s="222"/>
      <c r="P53" s="201"/>
      <c r="Q53" s="251" t="s">
        <v>8819</v>
      </c>
      <c r="R53" s="234" t="s">
        <v>8828</v>
      </c>
      <c r="S53" s="234" t="s">
        <v>8865</v>
      </c>
      <c r="T53" s="234" t="s">
        <v>8871</v>
      </c>
      <c r="U53" s="201"/>
      <c r="V53" s="201"/>
      <c r="W53" s="68"/>
    </row>
    <row r="54" spans="1:23" x14ac:dyDescent="0.4">
      <c r="A54" s="379"/>
      <c r="B54" s="12" t="s">
        <v>7485</v>
      </c>
      <c r="C54" s="1">
        <v>0</v>
      </c>
      <c r="D54" s="95">
        <v>1</v>
      </c>
      <c r="E54" s="1">
        <v>2</v>
      </c>
      <c r="F54" s="1"/>
      <c r="G54" s="283">
        <v>1</v>
      </c>
      <c r="H54" s="1"/>
      <c r="I54" s="1">
        <v>1</v>
      </c>
      <c r="J54" s="1">
        <f t="shared" si="1"/>
        <v>5</v>
      </c>
      <c r="K54" s="7"/>
      <c r="L54" s="1">
        <v>8</v>
      </c>
      <c r="M54" s="201"/>
      <c r="N54" s="201"/>
      <c r="O54" s="222"/>
      <c r="P54" s="201"/>
      <c r="Q54" s="251" t="s">
        <v>8820</v>
      </c>
      <c r="R54" s="234" t="s">
        <v>8787</v>
      </c>
      <c r="S54" s="201"/>
      <c r="T54" s="201"/>
      <c r="U54" s="201"/>
      <c r="V54" s="201"/>
      <c r="W54" s="68"/>
    </row>
    <row r="55" spans="1:23" x14ac:dyDescent="0.4">
      <c r="A55" s="379"/>
      <c r="B55" s="12" t="s">
        <v>7483</v>
      </c>
      <c r="C55" s="1"/>
      <c r="D55" s="95"/>
      <c r="E55" s="1"/>
      <c r="F55" s="1"/>
      <c r="G55" s="1"/>
      <c r="H55" s="1"/>
      <c r="I55" s="1"/>
      <c r="J55" s="1">
        <f t="shared" si="1"/>
        <v>0</v>
      </c>
      <c r="K55" s="7"/>
      <c r="L55" s="95">
        <v>9</v>
      </c>
      <c r="M55" s="201"/>
      <c r="N55" s="201"/>
      <c r="O55" s="222"/>
      <c r="P55" s="201"/>
      <c r="Q55" s="234" t="s">
        <v>8821</v>
      </c>
      <c r="R55" s="234" t="s">
        <v>8842</v>
      </c>
      <c r="S55" s="201"/>
      <c r="T55" s="201"/>
      <c r="U55" s="201"/>
      <c r="V55" s="201"/>
    </row>
    <row r="56" spans="1:23" x14ac:dyDescent="0.4">
      <c r="A56" s="379"/>
      <c r="B56" s="12" t="s">
        <v>7484</v>
      </c>
      <c r="C56" s="1"/>
      <c r="D56" s="95"/>
      <c r="E56" s="1"/>
      <c r="F56" s="95"/>
      <c r="G56" s="95"/>
      <c r="H56" s="95"/>
      <c r="I56" s="95"/>
      <c r="J56" s="1">
        <f t="shared" si="1"/>
        <v>0</v>
      </c>
      <c r="K56" s="7"/>
      <c r="L56" s="1">
        <v>10</v>
      </c>
      <c r="M56" s="201"/>
      <c r="N56" s="201"/>
      <c r="O56" s="203"/>
      <c r="P56" s="201"/>
      <c r="Q56" s="251" t="s">
        <v>8832</v>
      </c>
      <c r="R56" s="234" t="s">
        <v>8787</v>
      </c>
      <c r="S56" s="201"/>
      <c r="T56" s="201"/>
      <c r="U56" s="201"/>
      <c r="V56" s="201"/>
    </row>
    <row r="57" spans="1:23" x14ac:dyDescent="0.4">
      <c r="A57" s="379"/>
      <c r="B57" s="12" t="s">
        <v>7485</v>
      </c>
      <c r="C57" s="1"/>
      <c r="D57" s="95"/>
      <c r="E57" s="1"/>
      <c r="F57" s="1"/>
      <c r="G57" s="1"/>
      <c r="H57" s="1"/>
      <c r="I57" s="1"/>
      <c r="J57" s="1">
        <f t="shared" si="1"/>
        <v>0</v>
      </c>
      <c r="L57" s="1">
        <v>11</v>
      </c>
      <c r="M57" s="201"/>
      <c r="N57" s="201"/>
      <c r="O57" s="203"/>
      <c r="P57" s="201"/>
      <c r="Q57" s="251" t="s">
        <v>8833</v>
      </c>
      <c r="R57" s="234" t="s">
        <v>8787</v>
      </c>
      <c r="S57" s="201"/>
      <c r="T57" s="201"/>
      <c r="U57" s="201"/>
      <c r="V57" s="201"/>
    </row>
    <row r="58" spans="1:23" x14ac:dyDescent="0.4">
      <c r="A58" s="227"/>
      <c r="L58" s="1">
        <v>12</v>
      </c>
      <c r="M58" s="201"/>
      <c r="N58" s="201"/>
      <c r="O58" s="203"/>
      <c r="P58" s="201"/>
      <c r="Q58" s="251" t="s">
        <v>8835</v>
      </c>
      <c r="R58" s="234" t="s">
        <v>8787</v>
      </c>
      <c r="S58" s="201"/>
      <c r="T58" s="201"/>
      <c r="U58" s="201"/>
      <c r="V58" s="201"/>
    </row>
    <row r="59" spans="1:23" x14ac:dyDescent="0.4">
      <c r="A59" s="227"/>
      <c r="L59" s="1">
        <v>13</v>
      </c>
      <c r="M59" s="201"/>
      <c r="N59" s="201"/>
      <c r="O59" s="203"/>
      <c r="P59" s="201"/>
      <c r="Q59" s="251" t="s">
        <v>8834</v>
      </c>
      <c r="R59" s="234" t="s">
        <v>8787</v>
      </c>
      <c r="S59" s="201"/>
      <c r="T59" s="201"/>
      <c r="U59" s="201"/>
      <c r="V59" s="201"/>
    </row>
    <row r="60" spans="1:23" x14ac:dyDescent="0.4">
      <c r="A60" s="227"/>
      <c r="L60" s="1">
        <v>14</v>
      </c>
      <c r="M60" s="201"/>
      <c r="N60" s="201"/>
      <c r="O60" s="203"/>
      <c r="P60" s="201"/>
      <c r="Q60" s="251" t="s">
        <v>8836</v>
      </c>
      <c r="R60" s="234" t="s">
        <v>8787</v>
      </c>
      <c r="S60" s="201"/>
      <c r="T60" s="201"/>
      <c r="U60" s="201"/>
      <c r="V60" s="201"/>
    </row>
    <row r="61" spans="1:23" x14ac:dyDescent="0.4">
      <c r="A61" s="227"/>
      <c r="L61" s="1">
        <v>15</v>
      </c>
      <c r="M61" s="201"/>
      <c r="N61" s="201"/>
      <c r="O61" s="203"/>
      <c r="P61" s="201"/>
      <c r="Q61" s="248" t="s">
        <v>8859</v>
      </c>
      <c r="R61" s="234" t="s">
        <v>8870</v>
      </c>
      <c r="S61" s="201"/>
      <c r="T61" s="201"/>
      <c r="U61" s="201"/>
      <c r="V61" s="201"/>
    </row>
    <row r="62" spans="1:23" x14ac:dyDescent="0.4">
      <c r="A62" s="227"/>
      <c r="L62" s="1"/>
      <c r="M62" s="201"/>
      <c r="N62" s="201"/>
      <c r="O62" s="203"/>
      <c r="P62" s="201"/>
      <c r="Q62" s="251" t="s">
        <v>8860</v>
      </c>
      <c r="R62" s="234" t="s">
        <v>8869</v>
      </c>
      <c r="S62" s="201"/>
      <c r="T62" s="201"/>
      <c r="U62" s="201"/>
      <c r="V62" s="201"/>
    </row>
    <row r="63" spans="1:23" x14ac:dyDescent="0.4">
      <c r="A63" s="227"/>
      <c r="L63" s="1"/>
      <c r="M63" s="201"/>
      <c r="N63" s="201"/>
      <c r="O63" s="203"/>
      <c r="P63" s="201"/>
      <c r="Q63" s="248" t="s">
        <v>8863</v>
      </c>
      <c r="R63" s="234" t="s">
        <v>8864</v>
      </c>
      <c r="S63" s="201"/>
      <c r="T63" s="201"/>
      <c r="U63" s="201"/>
      <c r="V63" s="201"/>
    </row>
    <row r="64" spans="1:23" x14ac:dyDescent="0.4">
      <c r="A64" s="227"/>
      <c r="L64" s="1"/>
      <c r="M64" s="201"/>
      <c r="N64" s="201"/>
      <c r="O64" s="203"/>
      <c r="P64" s="201"/>
      <c r="Q64" s="201"/>
      <c r="R64" s="201"/>
      <c r="S64" s="201"/>
      <c r="T64" s="201"/>
      <c r="U64" s="201"/>
      <c r="V64" s="201"/>
    </row>
    <row r="65" spans="1:22" x14ac:dyDescent="0.4">
      <c r="A65" s="227"/>
      <c r="L65" s="1"/>
      <c r="M65" s="201"/>
      <c r="N65" s="201"/>
      <c r="O65" s="203"/>
      <c r="P65" s="201"/>
      <c r="Q65" s="201"/>
      <c r="R65" s="201"/>
      <c r="S65" s="201"/>
      <c r="T65" s="201"/>
      <c r="U65" s="201"/>
      <c r="V65" s="201"/>
    </row>
    <row r="66" spans="1:22" x14ac:dyDescent="0.4">
      <c r="A66" s="227"/>
      <c r="L66" s="1"/>
      <c r="M66" s="201"/>
      <c r="N66" s="201"/>
      <c r="O66" s="203"/>
      <c r="P66" s="201"/>
      <c r="Q66" s="201"/>
      <c r="R66" s="201"/>
      <c r="S66" s="201"/>
      <c r="T66" s="201"/>
      <c r="U66" s="201"/>
      <c r="V66" s="201"/>
    </row>
    <row r="67" spans="1:22" x14ac:dyDescent="0.4">
      <c r="A67" s="227"/>
      <c r="L67" s="95"/>
      <c r="M67" s="201"/>
      <c r="N67" s="201"/>
      <c r="O67" s="201"/>
      <c r="P67" s="235"/>
      <c r="Q67" s="201"/>
      <c r="R67" s="201"/>
      <c r="S67" s="201"/>
      <c r="T67" s="201"/>
      <c r="U67" s="201"/>
      <c r="V67" s="201"/>
    </row>
    <row r="68" spans="1:22" x14ac:dyDescent="0.4">
      <c r="A68" s="227"/>
      <c r="J68" s="228"/>
      <c r="K68" s="229"/>
      <c r="L68" s="229"/>
      <c r="M68" s="229"/>
      <c r="N68" s="229"/>
      <c r="O68" s="229"/>
      <c r="P68" s="229"/>
      <c r="Q68" s="229"/>
      <c r="R68" s="229"/>
      <c r="S68" s="229"/>
      <c r="T68" s="229"/>
    </row>
    <row r="69" spans="1:22" x14ac:dyDescent="0.4">
      <c r="A69" s="227"/>
      <c r="J69" s="228"/>
      <c r="K69" s="229"/>
      <c r="L69" s="229"/>
      <c r="M69" s="229"/>
      <c r="N69" s="229"/>
      <c r="O69" s="229"/>
      <c r="P69" s="229"/>
      <c r="Q69" s="229"/>
      <c r="R69" s="229"/>
      <c r="S69" s="229"/>
      <c r="T69" s="229"/>
    </row>
    <row r="70" spans="1:22" x14ac:dyDescent="0.4">
      <c r="A70" s="227"/>
      <c r="J70" s="228"/>
      <c r="K70" s="229"/>
      <c r="L70" s="229"/>
      <c r="M70" s="229"/>
      <c r="N70" s="229"/>
      <c r="O70" s="229"/>
      <c r="P70" s="229"/>
      <c r="Q70" s="229"/>
      <c r="R70" s="229"/>
      <c r="S70" s="229"/>
      <c r="T70" s="229"/>
    </row>
    <row r="71" spans="1:22" x14ac:dyDescent="0.4">
      <c r="J71" s="229"/>
      <c r="K71" s="229"/>
      <c r="L71" s="229"/>
      <c r="M71" s="229"/>
      <c r="N71" s="229"/>
      <c r="O71" s="229"/>
      <c r="P71" s="229"/>
      <c r="Q71" s="229"/>
      <c r="R71" s="229"/>
    </row>
    <row r="72" spans="1:22" x14ac:dyDescent="0.4">
      <c r="A72" s="12" t="s">
        <v>7654</v>
      </c>
      <c r="B72" s="219">
        <v>45504.342361111114</v>
      </c>
      <c r="J72" s="229"/>
      <c r="K72" s="229"/>
      <c r="L72" s="12" t="s">
        <v>8870</v>
      </c>
      <c r="M72" s="71">
        <f>COUNTIF($L$47:$V$67,L72)</f>
        <v>6</v>
      </c>
      <c r="N72" s="229"/>
      <c r="O72" s="229"/>
      <c r="P72" s="229"/>
      <c r="Q72" s="229"/>
      <c r="R72" s="229"/>
    </row>
    <row r="73" spans="1:22" x14ac:dyDescent="0.4">
      <c r="A73" s="12" t="s">
        <v>7655</v>
      </c>
      <c r="B73" s="220">
        <v>0.73819444444444438</v>
      </c>
      <c r="J73" s="229"/>
      <c r="K73" s="229"/>
      <c r="L73" s="12" t="s">
        <v>8883</v>
      </c>
      <c r="M73" s="71">
        <f>COUNTIF($L$47:$V$67,L73)</f>
        <v>1</v>
      </c>
      <c r="N73" s="229"/>
      <c r="O73" s="229"/>
      <c r="P73" s="229"/>
      <c r="Q73" s="229"/>
      <c r="R73" s="229"/>
    </row>
    <row r="74" spans="1:22" x14ac:dyDescent="0.4">
      <c r="A74" s="12" t="s">
        <v>7656</v>
      </c>
      <c r="B74" s="219">
        <f>B72-B73</f>
        <v>45503.604166666672</v>
      </c>
      <c r="J74" s="229"/>
      <c r="K74" s="229"/>
      <c r="L74" s="12" t="s">
        <v>8882</v>
      </c>
      <c r="M74" s="71">
        <f t="shared" ref="M74:M137" si="2">COUNTIF($L$47:$V$67,L74)</f>
        <v>1</v>
      </c>
      <c r="N74" s="229"/>
      <c r="O74" s="229"/>
      <c r="P74" s="229"/>
      <c r="Q74" s="229"/>
      <c r="R74" s="229"/>
    </row>
    <row r="75" spans="1:22" x14ac:dyDescent="0.4">
      <c r="J75" s="229"/>
      <c r="K75" s="229"/>
      <c r="L75" s="12" t="s">
        <v>8881</v>
      </c>
      <c r="M75" s="71">
        <f t="shared" si="2"/>
        <v>1</v>
      </c>
      <c r="N75" s="229"/>
      <c r="O75" s="229"/>
      <c r="P75" s="229"/>
      <c r="Q75" s="229"/>
      <c r="R75" s="229"/>
    </row>
    <row r="76" spans="1:22" x14ac:dyDescent="0.4">
      <c r="J76" s="229"/>
      <c r="K76" s="229"/>
      <c r="L76" s="12" t="s">
        <v>8880</v>
      </c>
      <c r="M76" s="71">
        <f t="shared" si="2"/>
        <v>1</v>
      </c>
    </row>
    <row r="77" spans="1:22" x14ac:dyDescent="0.4">
      <c r="J77" s="229"/>
      <c r="K77" s="229"/>
      <c r="L77" s="12" t="s">
        <v>8876</v>
      </c>
      <c r="M77" s="71">
        <f t="shared" si="2"/>
        <v>3</v>
      </c>
    </row>
    <row r="78" spans="1:22" x14ac:dyDescent="0.4">
      <c r="J78" s="229"/>
      <c r="K78" s="229"/>
      <c r="L78" s="12" t="s">
        <v>8869</v>
      </c>
      <c r="M78" s="71">
        <f t="shared" si="2"/>
        <v>13</v>
      </c>
    </row>
    <row r="79" spans="1:22" x14ac:dyDescent="0.4">
      <c r="J79" s="229"/>
      <c r="K79" s="229"/>
      <c r="L79" s="12" t="s">
        <v>8785</v>
      </c>
      <c r="M79" s="71">
        <f t="shared" si="2"/>
        <v>0</v>
      </c>
    </row>
    <row r="80" spans="1:22" x14ac:dyDescent="0.4">
      <c r="J80" s="229"/>
      <c r="K80" s="229"/>
      <c r="L80" s="12" t="s">
        <v>8783</v>
      </c>
      <c r="M80" s="71">
        <f t="shared" si="2"/>
        <v>0</v>
      </c>
    </row>
    <row r="81" spans="10:13" x14ac:dyDescent="0.4">
      <c r="J81" s="229"/>
      <c r="K81" s="229"/>
      <c r="L81" s="12" t="s">
        <v>8789</v>
      </c>
      <c r="M81" s="71">
        <f t="shared" si="2"/>
        <v>0</v>
      </c>
    </row>
    <row r="82" spans="10:13" x14ac:dyDescent="0.4">
      <c r="J82" s="229"/>
      <c r="K82" s="229"/>
      <c r="L82" s="12" t="s">
        <v>8717</v>
      </c>
      <c r="M82" s="71">
        <f t="shared" si="2"/>
        <v>1</v>
      </c>
    </row>
    <row r="83" spans="10:13" x14ac:dyDescent="0.4">
      <c r="J83" s="229"/>
      <c r="K83" s="229"/>
      <c r="L83" s="12" t="s">
        <v>8703</v>
      </c>
      <c r="M83" s="71">
        <f t="shared" si="2"/>
        <v>0</v>
      </c>
    </row>
    <row r="84" spans="10:13" x14ac:dyDescent="0.4">
      <c r="J84" s="229"/>
      <c r="K84" s="229"/>
      <c r="L84" s="12" t="s">
        <v>8699</v>
      </c>
      <c r="M84" s="71">
        <f t="shared" si="2"/>
        <v>0</v>
      </c>
    </row>
    <row r="85" spans="10:13" x14ac:dyDescent="0.4">
      <c r="J85" s="229"/>
      <c r="K85" s="229"/>
      <c r="L85" s="12" t="s">
        <v>8694</v>
      </c>
      <c r="M85" s="71">
        <f t="shared" si="2"/>
        <v>0</v>
      </c>
    </row>
    <row r="86" spans="10:13" x14ac:dyDescent="0.4">
      <c r="J86" s="229"/>
      <c r="K86" s="229"/>
      <c r="L86" s="12" t="s">
        <v>8645</v>
      </c>
      <c r="M86" s="71">
        <f t="shared" si="2"/>
        <v>0</v>
      </c>
    </row>
    <row r="87" spans="10:13" x14ac:dyDescent="0.4">
      <c r="J87" s="229"/>
      <c r="K87" s="229"/>
      <c r="L87" s="12" t="s">
        <v>8643</v>
      </c>
      <c r="M87" s="71">
        <f t="shared" si="2"/>
        <v>0</v>
      </c>
    </row>
    <row r="88" spans="10:13" x14ac:dyDescent="0.4">
      <c r="J88" s="229"/>
      <c r="K88" s="229"/>
      <c r="L88" s="12" t="s">
        <v>8629</v>
      </c>
      <c r="M88" s="71">
        <f t="shared" si="2"/>
        <v>0</v>
      </c>
    </row>
    <row r="89" spans="10:13" x14ac:dyDescent="0.4">
      <c r="J89" s="229"/>
      <c r="K89" s="229"/>
      <c r="L89" s="12" t="s">
        <v>8632</v>
      </c>
      <c r="M89" s="71">
        <f t="shared" si="2"/>
        <v>0</v>
      </c>
    </row>
    <row r="90" spans="10:13" x14ac:dyDescent="0.4">
      <c r="J90" s="229"/>
      <c r="K90" s="229"/>
      <c r="L90" s="12" t="s">
        <v>8633</v>
      </c>
      <c r="M90" s="71">
        <f t="shared" si="2"/>
        <v>0</v>
      </c>
    </row>
    <row r="91" spans="10:13" x14ac:dyDescent="0.4">
      <c r="J91" s="229"/>
      <c r="K91" s="229"/>
      <c r="L91" s="12" t="s">
        <v>8634</v>
      </c>
      <c r="M91" s="71">
        <f t="shared" si="2"/>
        <v>0</v>
      </c>
    </row>
    <row r="92" spans="10:13" x14ac:dyDescent="0.4">
      <c r="J92" s="229"/>
      <c r="K92" s="229"/>
      <c r="L92" s="12" t="s">
        <v>8635</v>
      </c>
      <c r="M92" s="71">
        <f t="shared" si="2"/>
        <v>0</v>
      </c>
    </row>
    <row r="93" spans="10:13" x14ac:dyDescent="0.4">
      <c r="J93" s="229"/>
      <c r="K93" s="229"/>
      <c r="L93" s="12" t="s">
        <v>8636</v>
      </c>
      <c r="M93" s="71">
        <f t="shared" si="2"/>
        <v>0</v>
      </c>
    </row>
    <row r="94" spans="10:13" x14ac:dyDescent="0.4">
      <c r="J94" s="229"/>
      <c r="K94" s="229"/>
      <c r="L94" s="12" t="s">
        <v>8419</v>
      </c>
      <c r="M94" s="71">
        <f t="shared" si="2"/>
        <v>0</v>
      </c>
    </row>
    <row r="95" spans="10:13" x14ac:dyDescent="0.4">
      <c r="J95" s="229"/>
      <c r="K95" s="229"/>
      <c r="L95" s="12" t="s">
        <v>8414</v>
      </c>
      <c r="M95" s="71">
        <f t="shared" si="2"/>
        <v>0</v>
      </c>
    </row>
    <row r="96" spans="10:13" x14ac:dyDescent="0.4">
      <c r="J96" s="229"/>
      <c r="K96" s="229"/>
      <c r="L96" s="12" t="s">
        <v>8420</v>
      </c>
      <c r="M96" s="71">
        <f t="shared" si="2"/>
        <v>0</v>
      </c>
    </row>
    <row r="97" spans="10:13" x14ac:dyDescent="0.4">
      <c r="J97" s="229"/>
      <c r="K97" s="229"/>
      <c r="L97" s="12" t="s">
        <v>8421</v>
      </c>
      <c r="M97" s="71">
        <f t="shared" si="2"/>
        <v>0</v>
      </c>
    </row>
    <row r="98" spans="10:13" x14ac:dyDescent="0.4">
      <c r="J98" s="229"/>
      <c r="K98" s="229"/>
      <c r="L98" s="12" t="s">
        <v>8422</v>
      </c>
      <c r="M98" s="71">
        <f t="shared" si="2"/>
        <v>0</v>
      </c>
    </row>
    <row r="99" spans="10:13" x14ac:dyDescent="0.4">
      <c r="J99" s="229"/>
      <c r="K99" s="229"/>
      <c r="L99" s="12" t="s">
        <v>8376</v>
      </c>
      <c r="M99" s="71">
        <f t="shared" si="2"/>
        <v>0</v>
      </c>
    </row>
    <row r="100" spans="10:13" x14ac:dyDescent="0.4">
      <c r="J100" s="229"/>
      <c r="K100" s="229"/>
      <c r="L100" s="12" t="s">
        <v>8351</v>
      </c>
      <c r="M100" s="71">
        <f t="shared" si="2"/>
        <v>0</v>
      </c>
    </row>
    <row r="101" spans="10:13" x14ac:dyDescent="0.4">
      <c r="J101" s="229"/>
      <c r="K101" s="229"/>
      <c r="L101" s="12" t="s">
        <v>8308</v>
      </c>
      <c r="M101" s="71">
        <f t="shared" si="2"/>
        <v>0</v>
      </c>
    </row>
    <row r="102" spans="10:13" x14ac:dyDescent="0.4">
      <c r="J102" s="229"/>
      <c r="K102" s="229"/>
      <c r="L102" s="12" t="s">
        <v>8290</v>
      </c>
      <c r="M102" s="71">
        <f t="shared" si="2"/>
        <v>0</v>
      </c>
    </row>
    <row r="103" spans="10:13" x14ac:dyDescent="0.4">
      <c r="J103" s="229"/>
      <c r="K103" s="229"/>
      <c r="L103" s="12" t="s">
        <v>8202</v>
      </c>
      <c r="M103" s="71">
        <f t="shared" si="2"/>
        <v>0</v>
      </c>
    </row>
    <row r="104" spans="10:13" x14ac:dyDescent="0.4">
      <c r="J104" s="229"/>
      <c r="K104" s="229"/>
      <c r="L104" s="12" t="s">
        <v>8194</v>
      </c>
      <c r="M104" s="71">
        <f t="shared" si="2"/>
        <v>0</v>
      </c>
    </row>
    <row r="105" spans="10:13" x14ac:dyDescent="0.4">
      <c r="J105" s="229"/>
      <c r="K105" s="229"/>
      <c r="L105" s="12" t="s">
        <v>8692</v>
      </c>
      <c r="M105" s="71">
        <f t="shared" si="2"/>
        <v>0</v>
      </c>
    </row>
    <row r="106" spans="10:13" x14ac:dyDescent="0.4">
      <c r="J106" s="229"/>
      <c r="K106" s="229"/>
      <c r="L106" s="12" t="s">
        <v>8845</v>
      </c>
      <c r="M106" s="71">
        <f t="shared" si="2"/>
        <v>1</v>
      </c>
    </row>
    <row r="107" spans="10:13" x14ac:dyDescent="0.4">
      <c r="J107" s="229"/>
      <c r="K107" s="229"/>
      <c r="L107" s="12" t="s">
        <v>8059</v>
      </c>
      <c r="M107" s="71">
        <f t="shared" si="2"/>
        <v>0</v>
      </c>
    </row>
    <row r="108" spans="10:13" x14ac:dyDescent="0.4">
      <c r="J108" s="229"/>
      <c r="K108" s="229"/>
      <c r="L108" s="12" t="s">
        <v>7998</v>
      </c>
      <c r="M108" s="71">
        <f t="shared" si="2"/>
        <v>0</v>
      </c>
    </row>
    <row r="109" spans="10:13" x14ac:dyDescent="0.4">
      <c r="J109" s="229"/>
      <c r="K109" s="229"/>
      <c r="L109" s="12" t="s">
        <v>7996</v>
      </c>
      <c r="M109" s="71">
        <f t="shared" si="2"/>
        <v>0</v>
      </c>
    </row>
    <row r="110" spans="10:13" x14ac:dyDescent="0.4">
      <c r="J110" s="229"/>
      <c r="K110" s="229"/>
      <c r="L110" s="12" t="s">
        <v>7967</v>
      </c>
      <c r="M110" s="71">
        <f t="shared" si="2"/>
        <v>0</v>
      </c>
    </row>
    <row r="111" spans="10:13" x14ac:dyDescent="0.4">
      <c r="J111" s="229"/>
      <c r="K111" s="229"/>
      <c r="L111" s="12" t="s">
        <v>7944</v>
      </c>
      <c r="M111" s="71">
        <f t="shared" si="2"/>
        <v>0</v>
      </c>
    </row>
    <row r="112" spans="10:13" x14ac:dyDescent="0.4">
      <c r="J112" s="229"/>
      <c r="K112" s="229"/>
      <c r="L112" s="12" t="s">
        <v>7712</v>
      </c>
      <c r="M112" s="71">
        <f t="shared" si="2"/>
        <v>0</v>
      </c>
    </row>
    <row r="113" spans="10:13" x14ac:dyDescent="0.4">
      <c r="J113" s="229"/>
      <c r="K113" s="229"/>
      <c r="L113" s="12" t="s">
        <v>7783</v>
      </c>
      <c r="M113" s="71">
        <f t="shared" si="2"/>
        <v>0</v>
      </c>
    </row>
    <row r="114" spans="10:13" x14ac:dyDescent="0.4">
      <c r="J114" s="229"/>
      <c r="K114" s="229"/>
      <c r="L114" s="12" t="s">
        <v>7804</v>
      </c>
      <c r="M114" s="71">
        <f t="shared" si="2"/>
        <v>0</v>
      </c>
    </row>
    <row r="115" spans="10:13" x14ac:dyDescent="0.4">
      <c r="J115" s="229"/>
      <c r="K115" s="229"/>
      <c r="L115" s="12" t="s">
        <v>8355</v>
      </c>
      <c r="M115" s="71">
        <f t="shared" si="2"/>
        <v>0</v>
      </c>
    </row>
    <row r="116" spans="10:13" x14ac:dyDescent="0.4">
      <c r="J116" s="229"/>
      <c r="K116" s="229"/>
      <c r="L116" s="12" t="s">
        <v>8311</v>
      </c>
      <c r="M116" s="71">
        <f t="shared" si="2"/>
        <v>0</v>
      </c>
    </row>
    <row r="117" spans="10:13" x14ac:dyDescent="0.4">
      <c r="J117" s="229"/>
      <c r="K117" s="229"/>
      <c r="L117" s="12" t="s">
        <v>8321</v>
      </c>
      <c r="M117" s="71">
        <f t="shared" si="2"/>
        <v>0</v>
      </c>
    </row>
    <row r="118" spans="10:13" x14ac:dyDescent="0.4">
      <c r="J118" s="229"/>
      <c r="K118" s="229"/>
      <c r="L118" s="12" t="s">
        <v>8199</v>
      </c>
      <c r="M118" s="71">
        <f t="shared" si="2"/>
        <v>0</v>
      </c>
    </row>
    <row r="119" spans="10:13" x14ac:dyDescent="0.4">
      <c r="J119" s="229"/>
      <c r="K119" s="229"/>
      <c r="L119" s="12" t="s">
        <v>8061</v>
      </c>
      <c r="M119" s="71">
        <f t="shared" si="2"/>
        <v>0</v>
      </c>
    </row>
    <row r="120" spans="10:13" x14ac:dyDescent="0.4">
      <c r="J120" s="229"/>
      <c r="K120" s="229"/>
      <c r="L120" s="12" t="s">
        <v>7994</v>
      </c>
      <c r="M120" s="71">
        <f t="shared" si="2"/>
        <v>0</v>
      </c>
    </row>
    <row r="121" spans="10:13" x14ac:dyDescent="0.4">
      <c r="J121" s="229"/>
      <c r="K121" s="229"/>
      <c r="L121" s="12" t="s">
        <v>7778</v>
      </c>
      <c r="M121" s="71">
        <f t="shared" si="2"/>
        <v>0</v>
      </c>
    </row>
    <row r="122" spans="10:13" x14ac:dyDescent="0.4">
      <c r="J122" s="229"/>
      <c r="K122" s="229"/>
      <c r="L122" s="12" t="s">
        <v>7776</v>
      </c>
      <c r="M122" s="71">
        <f t="shared" si="2"/>
        <v>0</v>
      </c>
    </row>
    <row r="123" spans="10:13" x14ac:dyDescent="0.4">
      <c r="J123" s="229"/>
      <c r="K123" s="229"/>
      <c r="L123" s="12" t="s">
        <v>7772</v>
      </c>
      <c r="M123" s="71">
        <f t="shared" si="2"/>
        <v>0</v>
      </c>
    </row>
    <row r="124" spans="10:13" x14ac:dyDescent="0.4">
      <c r="J124" s="229"/>
      <c r="K124" s="229"/>
      <c r="L124" s="12" t="s">
        <v>7765</v>
      </c>
      <c r="M124" s="71">
        <f t="shared" si="2"/>
        <v>0</v>
      </c>
    </row>
    <row r="125" spans="10:13" x14ac:dyDescent="0.4">
      <c r="J125" s="229"/>
      <c r="K125" s="229"/>
      <c r="L125" s="12" t="s">
        <v>7972</v>
      </c>
      <c r="M125" s="71">
        <f t="shared" si="2"/>
        <v>0</v>
      </c>
    </row>
    <row r="126" spans="10:13" x14ac:dyDescent="0.4">
      <c r="J126" s="229"/>
      <c r="K126" s="229"/>
      <c r="L126" s="12" t="s">
        <v>7746</v>
      </c>
      <c r="M126" s="71">
        <f t="shared" si="2"/>
        <v>0</v>
      </c>
    </row>
    <row r="127" spans="10:13" x14ac:dyDescent="0.4">
      <c r="J127" s="229"/>
      <c r="K127" s="229"/>
      <c r="L127" s="12" t="s">
        <v>7725</v>
      </c>
      <c r="M127" s="71">
        <f t="shared" si="2"/>
        <v>0</v>
      </c>
    </row>
    <row r="128" spans="10:13" x14ac:dyDescent="0.4">
      <c r="J128" s="229"/>
      <c r="K128" s="229"/>
      <c r="L128" s="12" t="s">
        <v>7973</v>
      </c>
      <c r="M128" s="71">
        <f t="shared" si="2"/>
        <v>0</v>
      </c>
    </row>
    <row r="129" spans="10:13" x14ac:dyDescent="0.4">
      <c r="J129" s="229"/>
      <c r="K129" s="229"/>
      <c r="L129" s="12" t="s">
        <v>7756</v>
      </c>
      <c r="M129" s="71">
        <f t="shared" si="2"/>
        <v>0</v>
      </c>
    </row>
    <row r="130" spans="10:13" x14ac:dyDescent="0.4">
      <c r="J130" s="229"/>
      <c r="K130" s="229"/>
      <c r="L130" s="12" t="s">
        <v>7962</v>
      </c>
      <c r="M130" s="71">
        <f t="shared" si="2"/>
        <v>0</v>
      </c>
    </row>
    <row r="131" spans="10:13" x14ac:dyDescent="0.4">
      <c r="J131" s="229"/>
      <c r="K131" s="229"/>
      <c r="L131" s="12" t="s">
        <v>7945</v>
      </c>
      <c r="M131" s="71">
        <f t="shared" si="2"/>
        <v>0</v>
      </c>
    </row>
    <row r="132" spans="10:13" x14ac:dyDescent="0.4">
      <c r="J132" s="229"/>
      <c r="K132" s="229"/>
      <c r="L132" s="12" t="s">
        <v>7805</v>
      </c>
      <c r="M132" s="71">
        <f t="shared" si="2"/>
        <v>0</v>
      </c>
    </row>
    <row r="133" spans="10:13" x14ac:dyDescent="0.4">
      <c r="J133" s="229"/>
      <c r="K133" s="229"/>
      <c r="L133" s="12" t="s">
        <v>7753</v>
      </c>
      <c r="M133" s="71">
        <f t="shared" si="2"/>
        <v>0</v>
      </c>
    </row>
    <row r="134" spans="10:13" x14ac:dyDescent="0.4">
      <c r="J134" s="229"/>
      <c r="K134" s="229"/>
      <c r="L134" s="12" t="s">
        <v>7790</v>
      </c>
      <c r="M134" s="71">
        <f t="shared" si="2"/>
        <v>0</v>
      </c>
    </row>
    <row r="135" spans="10:13" x14ac:dyDescent="0.4">
      <c r="J135" s="229"/>
      <c r="K135" s="229"/>
      <c r="L135" s="12" t="s">
        <v>7974</v>
      </c>
      <c r="M135" s="71">
        <f t="shared" si="2"/>
        <v>0</v>
      </c>
    </row>
    <row r="136" spans="10:13" x14ac:dyDescent="0.4">
      <c r="J136" s="229"/>
      <c r="K136" s="229"/>
      <c r="L136" s="12" t="s">
        <v>7946</v>
      </c>
      <c r="M136" s="71">
        <f t="shared" si="2"/>
        <v>0</v>
      </c>
    </row>
    <row r="137" spans="10:13" x14ac:dyDescent="0.4">
      <c r="J137" s="229"/>
      <c r="K137" s="229"/>
      <c r="L137" s="12" t="s">
        <v>7975</v>
      </c>
      <c r="M137" s="71">
        <f t="shared" si="2"/>
        <v>0</v>
      </c>
    </row>
    <row r="138" spans="10:13" x14ac:dyDescent="0.4">
      <c r="J138" s="229"/>
      <c r="K138" s="229"/>
      <c r="L138" s="12" t="s">
        <v>8343</v>
      </c>
      <c r="M138" s="71">
        <f t="shared" ref="M138:M150" si="3">COUNTIF($L$47:$V$67,L138)</f>
        <v>0</v>
      </c>
    </row>
    <row r="139" spans="10:13" x14ac:dyDescent="0.4">
      <c r="J139" s="229"/>
      <c r="K139" s="229"/>
      <c r="L139" s="12" t="s">
        <v>7761</v>
      </c>
      <c r="M139" s="71">
        <f t="shared" si="3"/>
        <v>0</v>
      </c>
    </row>
    <row r="140" spans="10:13" x14ac:dyDescent="0.4">
      <c r="J140" s="229"/>
      <c r="K140" s="229"/>
      <c r="L140" s="12" t="s">
        <v>7899</v>
      </c>
      <c r="M140" s="71">
        <f t="shared" si="3"/>
        <v>0</v>
      </c>
    </row>
    <row r="141" spans="10:13" x14ac:dyDescent="0.4">
      <c r="J141" s="229"/>
      <c r="K141" s="229"/>
      <c r="L141" s="12" t="s">
        <v>7948</v>
      </c>
      <c r="M141" s="71">
        <f t="shared" si="3"/>
        <v>0</v>
      </c>
    </row>
    <row r="142" spans="10:13" x14ac:dyDescent="0.4">
      <c r="J142" s="229"/>
      <c r="K142" s="229"/>
      <c r="L142" s="12" t="s">
        <v>8013</v>
      </c>
      <c r="M142" s="71">
        <f t="shared" si="3"/>
        <v>0</v>
      </c>
    </row>
    <row r="143" spans="10:13" x14ac:dyDescent="0.4">
      <c r="J143" s="229"/>
      <c r="K143" s="229"/>
      <c r="L143" s="12" t="s">
        <v>8014</v>
      </c>
      <c r="M143" s="71">
        <f t="shared" si="3"/>
        <v>0</v>
      </c>
    </row>
    <row r="144" spans="10:13" x14ac:dyDescent="0.4">
      <c r="J144" s="229"/>
      <c r="K144" s="229"/>
      <c r="L144" s="12" t="s">
        <v>8047</v>
      </c>
      <c r="M144" s="71">
        <f t="shared" si="3"/>
        <v>0</v>
      </c>
    </row>
    <row r="145" spans="10:13" x14ac:dyDescent="0.4">
      <c r="J145" s="229"/>
      <c r="K145" s="229"/>
      <c r="L145" s="12" t="s">
        <v>8090</v>
      </c>
      <c r="M145" s="71">
        <f t="shared" si="3"/>
        <v>0</v>
      </c>
    </row>
    <row r="146" spans="10:13" x14ac:dyDescent="0.4">
      <c r="J146" s="229"/>
      <c r="K146" s="229"/>
      <c r="L146" s="12" t="s">
        <v>8200</v>
      </c>
      <c r="M146" s="71">
        <f t="shared" si="3"/>
        <v>0</v>
      </c>
    </row>
    <row r="147" spans="10:13" x14ac:dyDescent="0.4">
      <c r="J147" s="229"/>
      <c r="K147" s="229"/>
      <c r="L147" s="12" t="s">
        <v>8198</v>
      </c>
      <c r="M147" s="71">
        <f t="shared" si="3"/>
        <v>0</v>
      </c>
    </row>
    <row r="148" spans="10:13" x14ac:dyDescent="0.4">
      <c r="J148" s="229"/>
      <c r="K148" s="229"/>
      <c r="L148" s="88" t="s">
        <v>8197</v>
      </c>
      <c r="M148" s="71">
        <f t="shared" si="3"/>
        <v>0</v>
      </c>
    </row>
    <row r="149" spans="10:13" x14ac:dyDescent="0.4">
      <c r="L149" s="12" t="s">
        <v>8315</v>
      </c>
      <c r="M149" s="71">
        <f t="shared" si="3"/>
        <v>0</v>
      </c>
    </row>
    <row r="150" spans="10:13" x14ac:dyDescent="0.4">
      <c r="L150" s="12" t="s">
        <v>8330</v>
      </c>
      <c r="M150" s="71">
        <f t="shared" si="3"/>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O46:P46"/>
    <mergeCell ref="Q46:R46"/>
    <mergeCell ref="S46:T46"/>
    <mergeCell ref="U46:V46"/>
    <mergeCell ref="A49:A51"/>
    <mergeCell ref="A52:A54"/>
    <mergeCell ref="M46:N46"/>
  </mergeCells>
  <phoneticPr fontId="1" type="noConversion"/>
  <hyperlinks>
    <hyperlink ref="B27:H27" r:id="rId1" display="LE0-9829" xr:uid="{1931A705-AEF7-427C-A5CC-33EECD9C02B7}"/>
  </hyperlinks>
  <pageMargins left="0.7" right="0.7" top="0.75" bottom="0.75" header="0.3" footer="0.3"/>
  <pageSetup paperSize="9" orientation="portrait" verticalDpi="0"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3C05B-51C2-4B43-80F7-CCAE20EF397B}">
  <dimension ref="A1:U139"/>
  <sheetViews>
    <sheetView zoomScale="90" zoomScaleNormal="90" workbookViewId="0">
      <selection activeCell="B5" sqref="B5:C5"/>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2.90625" customWidth="1"/>
    <col min="11" max="11" width="19.81640625" bestFit="1" customWidth="1"/>
    <col min="12" max="12" width="14" bestFit="1" customWidth="1"/>
    <col min="13" max="13" width="19.81640625" bestFit="1" customWidth="1"/>
    <col min="14" max="14" width="14" bestFit="1" customWidth="1"/>
    <col min="15" max="15" width="19.81640625" bestFit="1" customWidth="1"/>
    <col min="16" max="16" width="14" bestFit="1" customWidth="1"/>
    <col min="17" max="17" width="19.81640625" bestFit="1" customWidth="1"/>
    <col min="18" max="18" width="14" bestFit="1" customWidth="1"/>
    <col min="19" max="19" width="19.81640625" bestFit="1" customWidth="1"/>
    <col min="20" max="20" width="14" bestFit="1" customWidth="1"/>
    <col min="21" max="21" width="7.81640625" customWidth="1"/>
    <col min="22" max="22" width="6.453125" customWidth="1"/>
  </cols>
  <sheetData>
    <row r="1" spans="1:9" x14ac:dyDescent="0.4">
      <c r="A1" s="11" t="s">
        <v>7581</v>
      </c>
      <c r="B1" s="375" t="s">
        <v>8839</v>
      </c>
      <c r="C1" s="375"/>
      <c r="D1" s="375"/>
      <c r="E1" s="375"/>
      <c r="F1" s="375"/>
      <c r="G1" s="375"/>
      <c r="H1" s="375"/>
      <c r="I1" s="7"/>
    </row>
    <row r="2" spans="1:9" x14ac:dyDescent="0.4">
      <c r="A2" s="11" t="s">
        <v>7582</v>
      </c>
      <c r="B2" s="375" t="s">
        <v>8840</v>
      </c>
      <c r="C2" s="375"/>
      <c r="D2" s="375"/>
      <c r="E2" s="375"/>
      <c r="F2" s="375"/>
      <c r="G2" s="375"/>
      <c r="H2" s="375"/>
      <c r="I2" s="7"/>
    </row>
    <row r="3" spans="1:9" x14ac:dyDescent="0.4">
      <c r="A3" s="11" t="s">
        <v>7583</v>
      </c>
      <c r="B3" s="375" t="s">
        <v>8841</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MIN(C36:G36)</f>
        <v>45519.713194444441</v>
      </c>
      <c r="C5" s="374"/>
      <c r="D5" s="403" t="s">
        <v>7587</v>
      </c>
      <c r="E5" s="404"/>
      <c r="F5" s="384">
        <f>MAX(C37:G37)</f>
        <v>45524.820833333331</v>
      </c>
      <c r="G5" s="402"/>
      <c r="H5" s="374"/>
      <c r="I5" s="7"/>
    </row>
    <row r="6" spans="1:9" ht="96.65" customHeight="1" x14ac:dyDescent="0.4">
      <c r="A6" s="394" t="s">
        <v>7816</v>
      </c>
      <c r="B6" s="11" t="s">
        <v>7589</v>
      </c>
      <c r="C6" s="397" t="s">
        <v>8887</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8543</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8769</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8588</v>
      </c>
      <c r="D34" s="283" t="s">
        <v>8589</v>
      </c>
      <c r="E34" s="1" t="s">
        <v>8590</v>
      </c>
      <c r="F34" s="1" t="s">
        <v>8591</v>
      </c>
      <c r="G34" s="1" t="s">
        <v>8592</v>
      </c>
      <c r="H34" s="1" t="s">
        <v>7614</v>
      </c>
      <c r="I34" s="7"/>
    </row>
    <row r="35" spans="1:21" x14ac:dyDescent="0.4">
      <c r="A35" s="83"/>
      <c r="B35" s="12" t="s">
        <v>7977</v>
      </c>
      <c r="C35" s="239" t="s">
        <v>8548</v>
      </c>
      <c r="D35" s="239" t="s">
        <v>8547</v>
      </c>
      <c r="E35" s="239" t="s">
        <v>8451</v>
      </c>
      <c r="F35" s="239" t="s">
        <v>8448</v>
      </c>
      <c r="G35" s="239" t="s">
        <v>8609</v>
      </c>
      <c r="H35" s="1"/>
      <c r="I35" s="7"/>
    </row>
    <row r="36" spans="1:21" x14ac:dyDescent="0.4">
      <c r="A36" s="177"/>
      <c r="B36" s="12" t="s">
        <v>7615</v>
      </c>
      <c r="C36" s="191">
        <v>45519.736805555556</v>
      </c>
      <c r="D36" s="191">
        <v>45519.750694444447</v>
      </c>
      <c r="E36" s="191">
        <v>45519.784722222219</v>
      </c>
      <c r="F36" s="191">
        <v>45519.795138888891</v>
      </c>
      <c r="G36" s="191">
        <v>45519.713194444441</v>
      </c>
      <c r="H36" s="1"/>
      <c r="I36" s="7"/>
    </row>
    <row r="37" spans="1:21" x14ac:dyDescent="0.4">
      <c r="A37" s="177"/>
      <c r="B37" s="12" t="s">
        <v>7482</v>
      </c>
      <c r="C37" s="191">
        <v>45524.77847222222</v>
      </c>
      <c r="D37" s="191">
        <v>45523.897222222222</v>
      </c>
      <c r="E37" s="191">
        <v>45524.807638888888</v>
      </c>
      <c r="F37" s="191">
        <v>45524.820833333331</v>
      </c>
      <c r="G37" s="191">
        <v>45524.785416666666</v>
      </c>
      <c r="H37" s="1"/>
      <c r="I37" s="7"/>
    </row>
    <row r="38" spans="1:21" x14ac:dyDescent="0.4">
      <c r="A38" s="177"/>
      <c r="B38" s="12" t="s">
        <v>7458</v>
      </c>
      <c r="C38" s="221">
        <v>98</v>
      </c>
      <c r="D38" s="164">
        <v>183</v>
      </c>
      <c r="E38" s="164">
        <v>95</v>
      </c>
      <c r="F38" s="164">
        <v>118</v>
      </c>
      <c r="G38" s="164">
        <v>150</v>
      </c>
      <c r="H38" s="1">
        <f>SUM(C38:G38)</f>
        <v>644</v>
      </c>
      <c r="I38" s="7"/>
    </row>
    <row r="39" spans="1:21" x14ac:dyDescent="0.4">
      <c r="A39" s="1" t="s">
        <v>7164</v>
      </c>
      <c r="B39" s="12" t="s">
        <v>7469</v>
      </c>
      <c r="C39" s="1">
        <f>INT((C37-C36)*24)</f>
        <v>120</v>
      </c>
      <c r="D39" s="1">
        <f>INT((D37-D36)*24)</f>
        <v>99</v>
      </c>
      <c r="E39" s="1">
        <f>INT((E37-E36)*24)</f>
        <v>120</v>
      </c>
      <c r="F39" s="1">
        <f>INT((F37-F36)*24)</f>
        <v>120</v>
      </c>
      <c r="G39" s="1">
        <f>INT((G37-G36)*24)</f>
        <v>121</v>
      </c>
      <c r="H39" s="1">
        <f>SUM(C39:G39)</f>
        <v>580</v>
      </c>
      <c r="I39" s="7"/>
      <c r="J39" s="12" t="s">
        <v>8020</v>
      </c>
      <c r="K39" s="1">
        <f>H39</f>
        <v>580</v>
      </c>
    </row>
    <row r="40" spans="1:21" x14ac:dyDescent="0.4">
      <c r="A40" s="379">
        <v>45520</v>
      </c>
      <c r="B40" s="12" t="s">
        <v>7483</v>
      </c>
      <c r="C40" s="1">
        <v>0</v>
      </c>
      <c r="D40" s="1">
        <v>0</v>
      </c>
      <c r="E40" s="1">
        <v>0</v>
      </c>
      <c r="F40" s="1">
        <v>0</v>
      </c>
      <c r="G40" s="1">
        <v>0</v>
      </c>
      <c r="H40" s="1">
        <f>SUM(C40:G40)</f>
        <v>0</v>
      </c>
      <c r="I40" s="7"/>
      <c r="J40" s="12" t="s">
        <v>7483</v>
      </c>
      <c r="K40" s="1">
        <f>SUMIF(B:B,J40,H:H)</f>
        <v>0</v>
      </c>
    </row>
    <row r="41" spans="1:21" x14ac:dyDescent="0.4">
      <c r="A41" s="379"/>
      <c r="B41" s="12" t="s">
        <v>7484</v>
      </c>
      <c r="C41" s="1">
        <v>0</v>
      </c>
      <c r="D41" s="1">
        <v>0</v>
      </c>
      <c r="E41" s="1">
        <v>0</v>
      </c>
      <c r="F41" s="1">
        <v>0</v>
      </c>
      <c r="G41" s="1">
        <v>0</v>
      </c>
      <c r="H41" s="1">
        <f t="shared" ref="H41:H57" si="0">SUM(C41:G41)</f>
        <v>0</v>
      </c>
      <c r="I41" s="7"/>
      <c r="J41" s="12" t="s">
        <v>7484</v>
      </c>
      <c r="K41" s="1">
        <f>SUMIF(B:B,J41,H:H)</f>
        <v>0</v>
      </c>
    </row>
    <row r="42" spans="1:21" x14ac:dyDescent="0.4">
      <c r="A42" s="379"/>
      <c r="B42" s="12" t="s">
        <v>7485</v>
      </c>
      <c r="C42" s="1">
        <v>0</v>
      </c>
      <c r="D42" s="1">
        <v>0</v>
      </c>
      <c r="E42" s="1">
        <v>0</v>
      </c>
      <c r="F42" s="1">
        <v>0</v>
      </c>
      <c r="G42" s="1">
        <v>0</v>
      </c>
      <c r="H42" s="1">
        <f t="shared" si="0"/>
        <v>0</v>
      </c>
      <c r="I42" s="7"/>
      <c r="J42" s="12" t="s">
        <v>7485</v>
      </c>
      <c r="K42" s="1">
        <f>SUMIF(B:B,J42,H:H)</f>
        <v>5</v>
      </c>
    </row>
    <row r="43" spans="1:21" x14ac:dyDescent="0.4">
      <c r="A43" s="379">
        <v>45523</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1</v>
      </c>
      <c r="D45" s="1">
        <v>1</v>
      </c>
      <c r="E45" s="1">
        <v>0</v>
      </c>
      <c r="F45" s="1">
        <v>1</v>
      </c>
      <c r="G45" s="1">
        <v>0</v>
      </c>
      <c r="H45" s="1">
        <f t="shared" si="0"/>
        <v>3</v>
      </c>
      <c r="I45" s="7"/>
      <c r="K45" t="s">
        <v>8623</v>
      </c>
      <c r="M45" t="s">
        <v>8621</v>
      </c>
      <c r="O45" t="s">
        <v>8620</v>
      </c>
      <c r="Q45" t="s">
        <v>8619</v>
      </c>
      <c r="S45" t="s">
        <v>8724</v>
      </c>
    </row>
    <row r="46" spans="1:21" ht="17" customHeight="1" x14ac:dyDescent="0.4">
      <c r="A46" s="379">
        <v>45524</v>
      </c>
      <c r="B46" s="12" t="s">
        <v>7483</v>
      </c>
      <c r="C46" s="1">
        <v>0</v>
      </c>
      <c r="D46" s="95">
        <v>0</v>
      </c>
      <c r="E46" s="1">
        <v>0</v>
      </c>
      <c r="F46" s="1">
        <v>0</v>
      </c>
      <c r="G46" s="1">
        <v>0</v>
      </c>
      <c r="H46" s="1">
        <f t="shared" si="0"/>
        <v>0</v>
      </c>
      <c r="I46" s="7"/>
      <c r="J46" s="1" t="s">
        <v>7189</v>
      </c>
      <c r="K46" s="372" t="str">
        <f>C34</f>
        <v>#M004</v>
      </c>
      <c r="L46" s="374"/>
      <c r="M46" s="399" t="str">
        <f>D34</f>
        <v>#M015</v>
      </c>
      <c r="N46" s="400"/>
      <c r="O46" s="399" t="str">
        <f>E34</f>
        <v>#M017</v>
      </c>
      <c r="P46" s="400"/>
      <c r="Q46" s="399" t="str">
        <f>F34</f>
        <v>#M005</v>
      </c>
      <c r="R46" s="400"/>
      <c r="S46" s="399" t="str">
        <f>G34</f>
        <v>#M006</v>
      </c>
      <c r="T46" s="400"/>
    </row>
    <row r="47" spans="1:21" x14ac:dyDescent="0.4">
      <c r="A47" s="379"/>
      <c r="B47" s="12" t="s">
        <v>7484</v>
      </c>
      <c r="C47" s="1">
        <v>0</v>
      </c>
      <c r="D47" s="95">
        <v>0</v>
      </c>
      <c r="E47" s="95">
        <v>0</v>
      </c>
      <c r="F47" s="95">
        <v>0</v>
      </c>
      <c r="G47" s="95">
        <v>0</v>
      </c>
      <c r="H47" s="1">
        <f t="shared" si="0"/>
        <v>0</v>
      </c>
      <c r="I47" s="7"/>
      <c r="J47" s="95">
        <v>1</v>
      </c>
      <c r="K47" s="222" t="s">
        <v>8866</v>
      </c>
      <c r="L47" s="201" t="s">
        <v>8478</v>
      </c>
      <c r="M47" s="222" t="s">
        <v>8867</v>
      </c>
      <c r="N47" s="201" t="s">
        <v>8478</v>
      </c>
      <c r="O47" s="251" t="s">
        <v>8875</v>
      </c>
      <c r="P47" s="234" t="s">
        <v>8879</v>
      </c>
      <c r="Q47" s="251" t="s">
        <v>8868</v>
      </c>
      <c r="R47" s="234" t="s">
        <v>8478</v>
      </c>
      <c r="S47" s="251" t="s">
        <v>8874</v>
      </c>
      <c r="T47" s="234" t="s">
        <v>8878</v>
      </c>
      <c r="U47" s="68"/>
    </row>
    <row r="48" spans="1:21" x14ac:dyDescent="0.4">
      <c r="A48" s="379"/>
      <c r="B48" s="12" t="s">
        <v>7485</v>
      </c>
      <c r="C48" s="1">
        <v>0</v>
      </c>
      <c r="D48" s="95">
        <v>0</v>
      </c>
      <c r="E48" s="1">
        <v>1</v>
      </c>
      <c r="F48" s="1">
        <v>0</v>
      </c>
      <c r="G48" s="1">
        <v>1</v>
      </c>
      <c r="H48" s="1">
        <f t="shared" si="0"/>
        <v>2</v>
      </c>
      <c r="I48" s="7"/>
      <c r="J48" s="1">
        <v>2</v>
      </c>
      <c r="K48" s="222"/>
      <c r="L48" s="201"/>
      <c r="M48" s="203"/>
      <c r="N48" s="201"/>
      <c r="O48" s="222"/>
      <c r="P48" s="201"/>
      <c r="Q48" s="222"/>
      <c r="R48" s="203"/>
      <c r="S48" s="203"/>
      <c r="T48" s="201"/>
      <c r="U48" s="68"/>
    </row>
    <row r="49" spans="1:21" x14ac:dyDescent="0.4">
      <c r="A49" s="379">
        <v>45524</v>
      </c>
      <c r="B49" s="12" t="s">
        <v>7483</v>
      </c>
      <c r="C49" s="1">
        <v>0</v>
      </c>
      <c r="D49" s="95"/>
      <c r="E49" s="1">
        <v>0</v>
      </c>
      <c r="F49" s="1">
        <v>0</v>
      </c>
      <c r="G49" s="1">
        <v>0</v>
      </c>
      <c r="H49" s="1">
        <f t="shared" si="0"/>
        <v>0</v>
      </c>
      <c r="I49" s="7"/>
      <c r="J49" s="95">
        <v>3</v>
      </c>
      <c r="K49" s="240"/>
      <c r="L49" s="201"/>
      <c r="M49" s="203"/>
      <c r="N49" s="201"/>
      <c r="O49" s="222"/>
      <c r="P49" s="201"/>
      <c r="Q49" s="222"/>
      <c r="R49" s="222"/>
      <c r="S49" s="222"/>
      <c r="T49" s="222"/>
      <c r="U49" s="68"/>
    </row>
    <row r="50" spans="1:21" x14ac:dyDescent="0.4">
      <c r="A50" s="379"/>
      <c r="B50" s="12" t="s">
        <v>7484</v>
      </c>
      <c r="C50" s="1">
        <v>0</v>
      </c>
      <c r="D50" s="95"/>
      <c r="E50" s="95">
        <v>0</v>
      </c>
      <c r="F50" s="95">
        <v>0</v>
      </c>
      <c r="G50" s="1">
        <v>0</v>
      </c>
      <c r="H50" s="1">
        <f t="shared" si="0"/>
        <v>0</v>
      </c>
      <c r="I50" s="7"/>
      <c r="J50" s="1">
        <v>4</v>
      </c>
      <c r="K50" s="203"/>
      <c r="L50" s="201"/>
      <c r="M50" s="203"/>
      <c r="N50" s="201"/>
      <c r="O50" s="222"/>
      <c r="P50" s="201"/>
      <c r="Q50" s="201"/>
      <c r="R50" s="201"/>
      <c r="S50" s="201"/>
      <c r="T50" s="201"/>
      <c r="U50" s="68"/>
    </row>
    <row r="51" spans="1:21" x14ac:dyDescent="0.4">
      <c r="A51" s="379"/>
      <c r="B51" s="12" t="s">
        <v>7485</v>
      </c>
      <c r="C51" s="1">
        <v>0</v>
      </c>
      <c r="D51" s="95"/>
      <c r="E51" s="1">
        <v>0</v>
      </c>
      <c r="F51" s="1">
        <v>0</v>
      </c>
      <c r="G51" s="1">
        <v>0</v>
      </c>
      <c r="H51" s="1">
        <f t="shared" si="0"/>
        <v>0</v>
      </c>
      <c r="I51" s="7"/>
      <c r="J51" s="95">
        <v>5</v>
      </c>
      <c r="K51" s="203"/>
      <c r="L51" s="201"/>
      <c r="M51" s="203"/>
      <c r="N51" s="201"/>
      <c r="O51" s="222"/>
      <c r="P51" s="201"/>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227"/>
      <c r="J58" s="201"/>
      <c r="K58" s="201"/>
      <c r="L58" s="203"/>
      <c r="M58" s="201"/>
      <c r="N58" s="201"/>
      <c r="O58" s="201"/>
      <c r="P58" s="201"/>
      <c r="Q58" s="201"/>
      <c r="R58" s="201"/>
      <c r="S58" s="201"/>
      <c r="T58" s="201"/>
    </row>
    <row r="59" spans="1:21" x14ac:dyDescent="0.4">
      <c r="A59" s="227"/>
      <c r="J59" s="201"/>
      <c r="K59" s="201"/>
      <c r="L59" s="203"/>
      <c r="M59" s="201"/>
      <c r="N59" s="201"/>
      <c r="O59" s="201"/>
      <c r="P59" s="201"/>
      <c r="Q59" s="201"/>
      <c r="R59" s="201"/>
      <c r="S59" s="201"/>
      <c r="T59" s="201"/>
    </row>
    <row r="60" spans="1:21" x14ac:dyDescent="0.4">
      <c r="A60" s="227"/>
      <c r="J60" s="201"/>
      <c r="K60" s="201"/>
      <c r="L60" s="203"/>
      <c r="M60" s="201"/>
      <c r="N60" s="201"/>
      <c r="O60" s="201"/>
      <c r="P60" s="201"/>
      <c r="Q60" s="201"/>
      <c r="R60" s="201"/>
      <c r="S60" s="201"/>
      <c r="T60" s="201"/>
    </row>
    <row r="61" spans="1:21" x14ac:dyDescent="0.4">
      <c r="A61" s="227"/>
      <c r="J61" s="228"/>
      <c r="K61" s="229"/>
      <c r="L61" s="229"/>
      <c r="M61" s="229"/>
      <c r="N61" s="229"/>
      <c r="O61" s="229"/>
      <c r="P61" s="229"/>
      <c r="Q61" s="229"/>
      <c r="R61" s="265"/>
      <c r="S61" s="229"/>
      <c r="T61" s="229"/>
    </row>
    <row r="62" spans="1:21" x14ac:dyDescent="0.4">
      <c r="A62" s="227"/>
      <c r="J62" s="228"/>
      <c r="K62" s="229"/>
      <c r="L62" s="229"/>
      <c r="M62" s="229"/>
      <c r="N62" s="229"/>
      <c r="O62" s="229"/>
      <c r="P62" s="229"/>
      <c r="Q62" s="229"/>
      <c r="R62" s="229"/>
      <c r="S62" s="229"/>
      <c r="T62" s="229"/>
    </row>
    <row r="63" spans="1:21" x14ac:dyDescent="0.4">
      <c r="A63" s="227"/>
      <c r="J63" s="12" t="s">
        <v>8878</v>
      </c>
      <c r="K63" s="71">
        <f>COUNTIF($K$47:$T$60,J63)</f>
        <v>1</v>
      </c>
      <c r="L63" s="229"/>
      <c r="M63" s="229"/>
      <c r="N63" s="229"/>
      <c r="Q63" s="229"/>
      <c r="R63" s="229"/>
      <c r="S63" s="229"/>
      <c r="T63" s="229"/>
    </row>
    <row r="64" spans="1:21" x14ac:dyDescent="0.4">
      <c r="A64" s="227"/>
      <c r="J64" s="12" t="s">
        <v>8676</v>
      </c>
      <c r="K64" s="71">
        <f t="shared" ref="K64:K71" si="1">COUNTIF($K$47:$T$60,J64)</f>
        <v>0</v>
      </c>
      <c r="L64" s="229"/>
      <c r="M64" s="229"/>
      <c r="N64" s="229"/>
      <c r="Q64" s="229"/>
      <c r="R64" s="229"/>
      <c r="S64" s="229"/>
      <c r="T64" s="229"/>
    </row>
    <row r="65" spans="1:20" x14ac:dyDescent="0.4">
      <c r="A65" s="227"/>
      <c r="J65" s="12" t="s">
        <v>8658</v>
      </c>
      <c r="K65" s="71">
        <f t="shared" si="1"/>
        <v>0</v>
      </c>
      <c r="L65" s="229"/>
      <c r="M65" s="229"/>
      <c r="N65" s="229"/>
      <c r="Q65" s="229"/>
      <c r="R65" s="229"/>
    </row>
    <row r="66" spans="1:20" x14ac:dyDescent="0.4">
      <c r="A66" s="227"/>
      <c r="J66" s="12" t="s">
        <v>8648</v>
      </c>
      <c r="K66" s="71">
        <f t="shared" si="1"/>
        <v>0</v>
      </c>
      <c r="L66" s="229"/>
      <c r="M66" s="229"/>
      <c r="N66" s="229"/>
      <c r="O66" s="229"/>
      <c r="P66" s="229"/>
      <c r="Q66" s="229"/>
      <c r="R66" s="229"/>
    </row>
    <row r="67" spans="1:20" x14ac:dyDescent="0.4">
      <c r="A67" s="227"/>
      <c r="J67" s="95" t="s">
        <v>8679</v>
      </c>
      <c r="K67" s="71">
        <f t="shared" si="1"/>
        <v>0</v>
      </c>
      <c r="L67" s="229"/>
      <c r="M67" s="229"/>
      <c r="N67" s="229"/>
      <c r="O67" s="229"/>
      <c r="P67" s="229"/>
      <c r="Q67" s="229"/>
      <c r="R67" s="229"/>
    </row>
    <row r="68" spans="1:20" x14ac:dyDescent="0.4">
      <c r="A68" s="227"/>
      <c r="J68" s="95" t="s">
        <v>8576</v>
      </c>
      <c r="K68" s="71">
        <f t="shared" si="1"/>
        <v>0</v>
      </c>
      <c r="L68" s="229"/>
      <c r="M68" s="229"/>
      <c r="N68" s="229"/>
      <c r="O68" s="229"/>
      <c r="P68" s="229"/>
      <c r="Q68" s="229"/>
      <c r="R68" s="229"/>
    </row>
    <row r="69" spans="1:20" x14ac:dyDescent="0.4">
      <c r="A69" s="227"/>
      <c r="J69" s="95" t="s">
        <v>8577</v>
      </c>
      <c r="K69" s="71">
        <f t="shared" si="1"/>
        <v>4</v>
      </c>
      <c r="L69" s="229"/>
      <c r="M69" s="229"/>
      <c r="N69" s="229"/>
      <c r="O69" s="229"/>
      <c r="P69" s="229"/>
      <c r="Q69" s="229"/>
      <c r="R69" s="229"/>
    </row>
    <row r="70" spans="1:20" x14ac:dyDescent="0.4">
      <c r="A70" s="227"/>
      <c r="J70" s="95" t="s">
        <v>8744</v>
      </c>
      <c r="K70" s="71">
        <f t="shared" si="1"/>
        <v>0</v>
      </c>
      <c r="L70" s="229"/>
      <c r="M70" s="229"/>
      <c r="N70" s="229"/>
      <c r="O70" s="229"/>
      <c r="P70" s="229"/>
      <c r="Q70" s="229"/>
      <c r="R70" s="229"/>
      <c r="S70" s="229"/>
      <c r="T70" s="229"/>
    </row>
    <row r="71" spans="1:20" x14ac:dyDescent="0.4">
      <c r="J71" s="95" t="s">
        <v>8578</v>
      </c>
      <c r="K71" s="71">
        <f t="shared" si="1"/>
        <v>0</v>
      </c>
      <c r="L71" s="229"/>
      <c r="M71" s="229"/>
      <c r="N71" s="229"/>
      <c r="O71" s="229"/>
      <c r="P71" s="229"/>
      <c r="Q71" s="229"/>
      <c r="R71" s="229"/>
    </row>
    <row r="72" spans="1:20" x14ac:dyDescent="0.4">
      <c r="A72" s="12" t="s">
        <v>7654</v>
      </c>
      <c r="B72" s="219">
        <v>45499.324305555558</v>
      </c>
      <c r="J72" s="229"/>
      <c r="K72" s="229"/>
      <c r="L72" s="229"/>
      <c r="M72" s="229"/>
      <c r="N72" s="229"/>
      <c r="O72" s="229"/>
      <c r="P72" s="229"/>
      <c r="Q72" s="229"/>
      <c r="R72" s="229"/>
    </row>
    <row r="73" spans="1:20" x14ac:dyDescent="0.4">
      <c r="A73" s="12" t="s">
        <v>7655</v>
      </c>
      <c r="B73" s="220">
        <v>2.9756944444444446</v>
      </c>
      <c r="K73" s="73"/>
      <c r="L73" s="229"/>
      <c r="M73" s="229"/>
      <c r="N73" s="229"/>
      <c r="O73" s="229"/>
      <c r="P73" s="229"/>
      <c r="Q73" s="229"/>
      <c r="R73" s="229"/>
    </row>
    <row r="74" spans="1:20" x14ac:dyDescent="0.4">
      <c r="A74" s="12" t="s">
        <v>7656</v>
      </c>
      <c r="B74" s="219">
        <f>B72-B73</f>
        <v>45496.348611111112</v>
      </c>
      <c r="K74" s="73"/>
      <c r="L74" s="230"/>
      <c r="M74" s="230"/>
      <c r="N74" s="229"/>
      <c r="O74" s="229"/>
      <c r="P74" s="229"/>
      <c r="Q74" s="229"/>
      <c r="R74" s="229"/>
    </row>
    <row r="75" spans="1:20" x14ac:dyDescent="0.4">
      <c r="K75" s="73"/>
      <c r="L75" s="229"/>
      <c r="M75" s="229"/>
      <c r="N75" s="229"/>
      <c r="O75" s="229"/>
      <c r="P75" s="229"/>
      <c r="Q75" s="229"/>
      <c r="R75" s="229"/>
    </row>
    <row r="76" spans="1:20" x14ac:dyDescent="0.4">
      <c r="K76" s="73"/>
    </row>
    <row r="77" spans="1:20" x14ac:dyDescent="0.4">
      <c r="K77" s="73"/>
    </row>
    <row r="78" spans="1:20" x14ac:dyDescent="0.4">
      <c r="K78" s="73"/>
    </row>
    <row r="79" spans="1:20" x14ac:dyDescent="0.4">
      <c r="K79" s="73"/>
    </row>
    <row r="80" spans="1:20" x14ac:dyDescent="0.4">
      <c r="K80" s="73"/>
    </row>
    <row r="81" spans="11:12" x14ac:dyDescent="0.4">
      <c r="K81" s="73"/>
    </row>
    <row r="82" spans="11:12" x14ac:dyDescent="0.4">
      <c r="K82" s="73"/>
    </row>
    <row r="83" spans="11:12" x14ac:dyDescent="0.4">
      <c r="K83" s="73"/>
    </row>
    <row r="84" spans="11:12" x14ac:dyDescent="0.4">
      <c r="K84" s="73"/>
      <c r="L84" s="73"/>
    </row>
    <row r="85" spans="11:12" x14ac:dyDescent="0.4">
      <c r="K85" s="73"/>
      <c r="L85" s="73"/>
    </row>
    <row r="86" spans="11:12" x14ac:dyDescent="0.4">
      <c r="K86" s="73"/>
      <c r="L86" s="73"/>
    </row>
    <row r="87" spans="11:12" x14ac:dyDescent="0.4">
      <c r="K87" s="73"/>
      <c r="L87" s="73"/>
    </row>
    <row r="88" spans="11:12" x14ac:dyDescent="0.4">
      <c r="K88" s="73"/>
      <c r="L88" s="73"/>
    </row>
    <row r="89" spans="11:12" x14ac:dyDescent="0.4">
      <c r="K89" s="73"/>
    </row>
    <row r="90" spans="11:12" x14ac:dyDescent="0.4">
      <c r="K90" s="73"/>
    </row>
    <row r="91" spans="11:12" x14ac:dyDescent="0.4">
      <c r="K91" s="73"/>
    </row>
    <row r="92" spans="11:12" x14ac:dyDescent="0.4">
      <c r="K92" s="73"/>
    </row>
    <row r="93" spans="11:12" x14ac:dyDescent="0.4">
      <c r="K93" s="73"/>
    </row>
    <row r="94" spans="11:12" x14ac:dyDescent="0.4">
      <c r="K94" s="73"/>
    </row>
    <row r="95" spans="11:12" x14ac:dyDescent="0.4">
      <c r="K95" s="73"/>
    </row>
    <row r="96" spans="11:12" x14ac:dyDescent="0.4">
      <c r="K96" s="73"/>
    </row>
    <row r="97" spans="11:11" x14ac:dyDescent="0.4">
      <c r="K97" s="73"/>
    </row>
    <row r="98" spans="11:11" x14ac:dyDescent="0.4">
      <c r="K98" s="73"/>
    </row>
    <row r="99" spans="11:11" x14ac:dyDescent="0.4">
      <c r="K99" s="73"/>
    </row>
    <row r="100" spans="11:11" x14ac:dyDescent="0.4">
      <c r="K100" s="73"/>
    </row>
    <row r="101" spans="11:11" x14ac:dyDescent="0.4">
      <c r="K101" s="73"/>
    </row>
    <row r="102" spans="11:11" x14ac:dyDescent="0.4">
      <c r="K102" s="73"/>
    </row>
    <row r="103" spans="11:11" x14ac:dyDescent="0.4">
      <c r="K103" s="73"/>
    </row>
    <row r="104" spans="11:11" x14ac:dyDescent="0.4">
      <c r="K104" s="73"/>
    </row>
    <row r="105" spans="11:11" x14ac:dyDescent="0.4">
      <c r="K105" s="73"/>
    </row>
    <row r="106" spans="11:11" x14ac:dyDescent="0.4">
      <c r="K106" s="73"/>
    </row>
    <row r="107" spans="11:11" x14ac:dyDescent="0.4">
      <c r="K107" s="73"/>
    </row>
    <row r="108" spans="11:11" x14ac:dyDescent="0.4">
      <c r="K108" s="73"/>
    </row>
    <row r="109" spans="11:11" x14ac:dyDescent="0.4">
      <c r="K109" s="73"/>
    </row>
    <row r="110" spans="11:11" x14ac:dyDescent="0.4">
      <c r="K110" s="73"/>
    </row>
    <row r="111" spans="11:11" x14ac:dyDescent="0.4">
      <c r="K111" s="73"/>
    </row>
    <row r="112" spans="11:11" x14ac:dyDescent="0.4">
      <c r="K112" s="73"/>
    </row>
    <row r="113" spans="11:11" x14ac:dyDescent="0.4">
      <c r="K113" s="73"/>
    </row>
    <row r="114" spans="11:11" x14ac:dyDescent="0.4">
      <c r="K114" s="73"/>
    </row>
    <row r="115" spans="11:11" x14ac:dyDescent="0.4">
      <c r="K115" s="73"/>
    </row>
    <row r="116" spans="11:11" x14ac:dyDescent="0.4">
      <c r="K116" s="73"/>
    </row>
    <row r="117" spans="11:11" x14ac:dyDescent="0.4">
      <c r="K117" s="73"/>
    </row>
    <row r="118" spans="11:11" x14ac:dyDescent="0.4">
      <c r="K118" s="73"/>
    </row>
    <row r="119" spans="11:11" x14ac:dyDescent="0.4">
      <c r="K119" s="73"/>
    </row>
    <row r="120" spans="11:11" x14ac:dyDescent="0.4">
      <c r="K120" s="73"/>
    </row>
    <row r="121" spans="11:11" x14ac:dyDescent="0.4">
      <c r="K121" s="73"/>
    </row>
    <row r="122" spans="11:11" x14ac:dyDescent="0.4">
      <c r="K122" s="73"/>
    </row>
    <row r="123" spans="11:11" x14ac:dyDescent="0.4">
      <c r="K123" s="73"/>
    </row>
    <row r="124" spans="11:11" x14ac:dyDescent="0.4">
      <c r="K124" s="73"/>
    </row>
    <row r="125" spans="11:11" x14ac:dyDescent="0.4">
      <c r="K125" s="73"/>
    </row>
    <row r="126" spans="11:11" x14ac:dyDescent="0.4">
      <c r="K126" s="73"/>
    </row>
    <row r="127" spans="11:11" x14ac:dyDescent="0.4">
      <c r="K127" s="73"/>
    </row>
    <row r="128" spans="11:11" x14ac:dyDescent="0.4">
      <c r="K128" s="73"/>
    </row>
    <row r="129" spans="11:11" x14ac:dyDescent="0.4">
      <c r="K129" s="73"/>
    </row>
    <row r="130" spans="11:11" x14ac:dyDescent="0.4">
      <c r="K130" s="73"/>
    </row>
    <row r="131" spans="11:11" x14ac:dyDescent="0.4">
      <c r="K131" s="73"/>
    </row>
    <row r="132" spans="11:11" x14ac:dyDescent="0.4">
      <c r="K132" s="73"/>
    </row>
    <row r="133" spans="11:11" x14ac:dyDescent="0.4">
      <c r="K133" s="73"/>
    </row>
    <row r="134" spans="11:11" x14ac:dyDescent="0.4">
      <c r="K134" s="73"/>
    </row>
    <row r="135" spans="11:11" x14ac:dyDescent="0.4">
      <c r="K135" s="73"/>
    </row>
    <row r="136" spans="11:11" x14ac:dyDescent="0.4">
      <c r="K136" s="73"/>
    </row>
    <row r="137" spans="11:11" x14ac:dyDescent="0.4">
      <c r="K137" s="73"/>
    </row>
    <row r="138" spans="11:11" x14ac:dyDescent="0.4">
      <c r="K138" s="73"/>
    </row>
    <row r="139" spans="11:11" x14ac:dyDescent="0.4">
      <c r="K139" s="73"/>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00FF-04A2-426B-BFA5-ABFAB0E4EFF4}">
  <dimension ref="A1:U147"/>
  <sheetViews>
    <sheetView topLeftCell="A34" zoomScale="90" zoomScaleNormal="90" workbookViewId="0">
      <selection activeCell="B27" sqref="B27:H27"/>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0.08984375" customWidth="1"/>
    <col min="11" max="12" width="16.1796875" bestFit="1" customWidth="1"/>
    <col min="13" max="13" width="15.6328125" bestFit="1" customWidth="1"/>
    <col min="14" max="14" width="11.36328125" customWidth="1"/>
    <col min="15" max="15" width="22.1796875" bestFit="1" customWidth="1"/>
    <col min="16" max="16" width="10.1796875" bestFit="1" customWidth="1"/>
    <col min="17" max="17" width="22.1796875" bestFit="1" customWidth="1"/>
    <col min="18" max="18" width="10.90625" bestFit="1" customWidth="1"/>
    <col min="19" max="20" width="8.453125" customWidth="1"/>
    <col min="21" max="21" width="19.81640625" bestFit="1" customWidth="1"/>
    <col min="22" max="22" width="10.81640625" bestFit="1" customWidth="1"/>
  </cols>
  <sheetData>
    <row r="1" spans="1:9" x14ac:dyDescent="0.4">
      <c r="A1" s="11" t="s">
        <v>7581</v>
      </c>
      <c r="B1" s="375" t="s">
        <v>8888</v>
      </c>
      <c r="C1" s="375"/>
      <c r="D1" s="375"/>
      <c r="E1" s="375"/>
      <c r="F1" s="375"/>
      <c r="G1" s="375"/>
      <c r="H1" s="375"/>
      <c r="I1" s="7"/>
    </row>
    <row r="2" spans="1:9" x14ac:dyDescent="0.4">
      <c r="A2" s="11" t="s">
        <v>7582</v>
      </c>
      <c r="B2" s="375" t="s">
        <v>8890</v>
      </c>
      <c r="C2" s="375"/>
      <c r="D2" s="375"/>
      <c r="E2" s="375"/>
      <c r="F2" s="375"/>
      <c r="G2" s="375"/>
      <c r="H2" s="375"/>
      <c r="I2" s="7"/>
    </row>
    <row r="3" spans="1:9" x14ac:dyDescent="0.4">
      <c r="A3" s="11" t="s">
        <v>7583</v>
      </c>
      <c r="B3" s="375" t="s">
        <v>8889</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MIN(C36:G36)</f>
        <v>45525.618055555555</v>
      </c>
      <c r="C5" s="374"/>
      <c r="D5" s="403" t="s">
        <v>7587</v>
      </c>
      <c r="E5" s="404"/>
      <c r="F5" s="384">
        <f>MAX(C37:G37)</f>
        <v>45530.363194444442</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7532</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8769</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8601</v>
      </c>
      <c r="D34" s="1" t="s">
        <v>8602</v>
      </c>
      <c r="E34" s="1" t="s">
        <v>8603</v>
      </c>
      <c r="F34" s="1" t="s">
        <v>8604</v>
      </c>
      <c r="G34" s="283"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v>45527.713888888888</v>
      </c>
      <c r="D36" s="191">
        <v>45525.71875</v>
      </c>
      <c r="E36" s="191">
        <v>45525.6875</v>
      </c>
      <c r="F36" s="191">
        <v>45525.618055555555</v>
      </c>
      <c r="G36" s="191"/>
      <c r="H36" s="1"/>
      <c r="I36" s="7"/>
    </row>
    <row r="37" spans="1:21" x14ac:dyDescent="0.4">
      <c r="A37" s="177"/>
      <c r="B37" s="12" t="s">
        <v>7482</v>
      </c>
      <c r="C37" s="191">
        <v>45530.363194444442</v>
      </c>
      <c r="D37" s="191">
        <v>45530.354861111111</v>
      </c>
      <c r="E37" s="191">
        <v>45529.936111111114</v>
      </c>
      <c r="F37" s="191">
        <v>45530.327777777777</v>
      </c>
      <c r="G37" s="191"/>
      <c r="H37" s="1"/>
      <c r="I37" s="7"/>
    </row>
    <row r="38" spans="1:21" x14ac:dyDescent="0.4">
      <c r="A38" s="177"/>
      <c r="B38" s="12" t="s">
        <v>7458</v>
      </c>
      <c r="C38" s="221">
        <v>61</v>
      </c>
      <c r="D38" s="164">
        <v>123</v>
      </c>
      <c r="E38" s="164">
        <v>85</v>
      </c>
      <c r="F38" s="221">
        <v>133</v>
      </c>
      <c r="G38" s="164"/>
      <c r="H38" s="1">
        <f t="shared" ref="H38:H57" si="0">SUM(C38:G38)</f>
        <v>402</v>
      </c>
      <c r="I38" s="7"/>
    </row>
    <row r="39" spans="1:21" x14ac:dyDescent="0.4">
      <c r="A39" s="1" t="s">
        <v>7164</v>
      </c>
      <c r="B39" s="12" t="s">
        <v>7469</v>
      </c>
      <c r="C39" s="1">
        <f>INT((C37-C36)*24)</f>
        <v>63</v>
      </c>
      <c r="D39" s="1">
        <f>INT((D37-D36)*24)</f>
        <v>111</v>
      </c>
      <c r="E39" s="1">
        <f>INT((E37-E36)*24)</f>
        <v>101</v>
      </c>
      <c r="F39" s="1">
        <f>INT((F37-F36)*24)</f>
        <v>113</v>
      </c>
      <c r="G39" s="1">
        <f>INT((G37-G36)*24)</f>
        <v>0</v>
      </c>
      <c r="H39" s="1">
        <f t="shared" si="0"/>
        <v>388</v>
      </c>
      <c r="I39" s="7"/>
      <c r="J39" s="12" t="s">
        <v>8020</v>
      </c>
      <c r="K39" s="1">
        <f>H39</f>
        <v>388</v>
      </c>
    </row>
    <row r="40" spans="1:21" x14ac:dyDescent="0.4">
      <c r="A40" s="379">
        <v>45526</v>
      </c>
      <c r="B40" s="12" t="s">
        <v>7483</v>
      </c>
      <c r="C40" s="1"/>
      <c r="D40" s="1">
        <v>0</v>
      </c>
      <c r="E40" s="1">
        <v>0</v>
      </c>
      <c r="F40" s="1">
        <v>0</v>
      </c>
      <c r="G40" s="1"/>
      <c r="H40" s="1">
        <f t="shared" si="0"/>
        <v>0</v>
      </c>
      <c r="I40" s="7"/>
      <c r="J40" s="12" t="s">
        <v>7483</v>
      </c>
      <c r="K40" s="1">
        <f>SUMIF(B:B,J40,H:H)</f>
        <v>0</v>
      </c>
    </row>
    <row r="41" spans="1:21" x14ac:dyDescent="0.4">
      <c r="A41" s="379"/>
      <c r="B41" s="12" t="s">
        <v>7484</v>
      </c>
      <c r="C41" s="1"/>
      <c r="D41" s="1">
        <v>0</v>
      </c>
      <c r="E41" s="1">
        <v>1</v>
      </c>
      <c r="F41" s="1">
        <v>0</v>
      </c>
      <c r="G41" s="1"/>
      <c r="H41" s="1">
        <f t="shared" si="0"/>
        <v>1</v>
      </c>
      <c r="I41" s="7"/>
      <c r="J41" s="12" t="s">
        <v>7477</v>
      </c>
      <c r="K41" s="1">
        <f>SUMIF(B:B,J41,H:H)</f>
        <v>1</v>
      </c>
    </row>
    <row r="42" spans="1:21" x14ac:dyDescent="0.4">
      <c r="A42" s="379"/>
      <c r="B42" s="12" t="s">
        <v>7485</v>
      </c>
      <c r="C42" s="1"/>
      <c r="D42" s="1">
        <v>1</v>
      </c>
      <c r="E42" s="1">
        <v>3</v>
      </c>
      <c r="F42" s="1">
        <v>1</v>
      </c>
      <c r="G42" s="1"/>
      <c r="H42" s="1">
        <f t="shared" si="0"/>
        <v>5</v>
      </c>
      <c r="I42" s="7"/>
      <c r="J42" s="12" t="s">
        <v>7485</v>
      </c>
      <c r="K42" s="1">
        <f>SUMIF(B:B,J42,H:H)</f>
        <v>22</v>
      </c>
    </row>
    <row r="43" spans="1:21" x14ac:dyDescent="0.4">
      <c r="A43" s="379">
        <v>45527</v>
      </c>
      <c r="B43" s="12" t="s">
        <v>7483</v>
      </c>
      <c r="C43" s="1"/>
      <c r="D43" s="1">
        <v>0</v>
      </c>
      <c r="E43" s="1">
        <v>0</v>
      </c>
      <c r="F43" s="1">
        <v>0</v>
      </c>
      <c r="G43" s="1"/>
      <c r="H43" s="1">
        <f t="shared" si="0"/>
        <v>0</v>
      </c>
      <c r="I43" s="7"/>
    </row>
    <row r="44" spans="1:21" x14ac:dyDescent="0.4">
      <c r="A44" s="379"/>
      <c r="B44" s="12" t="s">
        <v>7484</v>
      </c>
      <c r="C44" s="1"/>
      <c r="D44" s="1">
        <v>0</v>
      </c>
      <c r="E44" s="1">
        <v>0</v>
      </c>
      <c r="F44" s="1">
        <v>0</v>
      </c>
      <c r="G44" s="1"/>
      <c r="H44" s="1">
        <f t="shared" si="0"/>
        <v>0</v>
      </c>
      <c r="I44" s="7"/>
      <c r="K44" t="s">
        <v>9059</v>
      </c>
      <c r="M44" t="s">
        <v>7466</v>
      </c>
      <c r="O44" t="s">
        <v>9060</v>
      </c>
      <c r="Q44" t="s">
        <v>9061</v>
      </c>
      <c r="S44" t="s">
        <v>9062</v>
      </c>
    </row>
    <row r="45" spans="1:21" x14ac:dyDescent="0.4">
      <c r="A45" s="379"/>
      <c r="B45" s="12" t="s">
        <v>7485</v>
      </c>
      <c r="C45" s="1"/>
      <c r="D45" s="1">
        <v>1</v>
      </c>
      <c r="E45" s="1">
        <v>1</v>
      </c>
      <c r="F45" s="1">
        <v>2</v>
      </c>
      <c r="G45" s="1"/>
      <c r="H45" s="1">
        <f t="shared" si="0"/>
        <v>4</v>
      </c>
      <c r="I45" s="7"/>
      <c r="K45" t="s">
        <v>8805</v>
      </c>
      <c r="M45" t="s">
        <v>8628</v>
      </c>
      <c r="O45" t="s">
        <v>8624</v>
      </c>
      <c r="Q45" t="s">
        <v>8625</v>
      </c>
      <c r="S45" t="s">
        <v>8806</v>
      </c>
    </row>
    <row r="46" spans="1:21" x14ac:dyDescent="0.4">
      <c r="A46" s="379">
        <v>45530</v>
      </c>
      <c r="B46" s="12" t="s">
        <v>7483</v>
      </c>
      <c r="C46" s="1">
        <v>0</v>
      </c>
      <c r="D46" s="95">
        <v>0</v>
      </c>
      <c r="E46" s="1">
        <v>0</v>
      </c>
      <c r="F46" s="1">
        <v>0</v>
      </c>
      <c r="G46" s="1"/>
      <c r="H46" s="1">
        <f t="shared" si="0"/>
        <v>0</v>
      </c>
      <c r="I46" s="7"/>
      <c r="J46" s="1" t="s">
        <v>7189</v>
      </c>
      <c r="K46" s="372" t="s">
        <v>7611</v>
      </c>
      <c r="L46" s="374"/>
      <c r="M46" s="399" t="s">
        <v>7678</v>
      </c>
      <c r="N46" s="400"/>
      <c r="O46" s="399" t="s">
        <v>7679</v>
      </c>
      <c r="P46" s="400"/>
      <c r="Q46" s="399" t="s">
        <v>7638</v>
      </c>
      <c r="R46" s="400"/>
      <c r="S46" s="399" t="s">
        <v>7673</v>
      </c>
      <c r="T46" s="400"/>
    </row>
    <row r="47" spans="1:21" x14ac:dyDescent="0.4">
      <c r="A47" s="379"/>
      <c r="B47" s="12" t="s">
        <v>7484</v>
      </c>
      <c r="C47" s="1">
        <v>0</v>
      </c>
      <c r="D47" s="95">
        <v>0</v>
      </c>
      <c r="E47" s="95">
        <v>0</v>
      </c>
      <c r="F47" s="95">
        <v>0</v>
      </c>
      <c r="G47" s="95"/>
      <c r="H47" s="1">
        <f t="shared" si="0"/>
        <v>0</v>
      </c>
      <c r="I47" s="7"/>
      <c r="J47" s="95">
        <v>1</v>
      </c>
      <c r="K47" s="222" t="s">
        <v>8924</v>
      </c>
      <c r="L47" s="201" t="s">
        <v>8938</v>
      </c>
      <c r="M47" s="222" t="s">
        <v>8895</v>
      </c>
      <c r="N47" s="201" t="s">
        <v>8813</v>
      </c>
      <c r="O47" s="222" t="s">
        <v>8892</v>
      </c>
      <c r="P47" s="201" t="s">
        <v>8933</v>
      </c>
      <c r="Q47" s="222" t="s">
        <v>8891</v>
      </c>
      <c r="R47" s="201" t="s">
        <v>8933</v>
      </c>
      <c r="S47" s="222"/>
      <c r="T47" s="201"/>
      <c r="U47" s="68"/>
    </row>
    <row r="48" spans="1:21" x14ac:dyDescent="0.4">
      <c r="A48" s="379"/>
      <c r="B48" s="12" t="s">
        <v>7485</v>
      </c>
      <c r="C48" s="1">
        <v>5</v>
      </c>
      <c r="D48" s="95">
        <v>1</v>
      </c>
      <c r="E48" s="1">
        <v>3</v>
      </c>
      <c r="F48" s="1">
        <v>4</v>
      </c>
      <c r="G48" s="1"/>
      <c r="H48" s="1">
        <f t="shared" si="0"/>
        <v>13</v>
      </c>
      <c r="I48" s="7"/>
      <c r="J48" s="1">
        <v>2</v>
      </c>
      <c r="K48" s="201" t="s">
        <v>8925</v>
      </c>
      <c r="L48" s="201" t="s">
        <v>8944</v>
      </c>
      <c r="M48" s="240" t="s">
        <v>8918</v>
      </c>
      <c r="N48" s="201" t="s">
        <v>8813</v>
      </c>
      <c r="O48" s="222" t="s">
        <v>8917</v>
      </c>
      <c r="P48" s="201" t="s">
        <v>8779</v>
      </c>
      <c r="Q48" s="222" t="s">
        <v>8914</v>
      </c>
      <c r="R48" s="201" t="s">
        <v>8813</v>
      </c>
      <c r="S48" s="222"/>
      <c r="T48" s="234"/>
      <c r="U48" s="68"/>
    </row>
    <row r="49" spans="1:21" x14ac:dyDescent="0.4">
      <c r="A49" s="379"/>
      <c r="B49" s="12" t="s">
        <v>7483</v>
      </c>
      <c r="C49" s="1"/>
      <c r="D49" s="95"/>
      <c r="E49" s="1"/>
      <c r="F49" s="1"/>
      <c r="G49" s="1"/>
      <c r="H49" s="1">
        <f t="shared" si="0"/>
        <v>0</v>
      </c>
      <c r="I49" s="7"/>
      <c r="J49" s="95">
        <v>3</v>
      </c>
      <c r="K49" s="240" t="s">
        <v>8926</v>
      </c>
      <c r="L49" s="201" t="s">
        <v>8944</v>
      </c>
      <c r="M49" s="222" t="s">
        <v>8923</v>
      </c>
      <c r="N49" s="201" t="s">
        <v>8950</v>
      </c>
      <c r="O49" s="222" t="s">
        <v>8893</v>
      </c>
      <c r="P49" s="201" t="s">
        <v>8718</v>
      </c>
      <c r="Q49" s="222" t="s">
        <v>8915</v>
      </c>
      <c r="R49" s="201" t="s">
        <v>8813</v>
      </c>
      <c r="S49" s="240"/>
      <c r="T49" s="234"/>
      <c r="U49" s="68"/>
    </row>
    <row r="50" spans="1:21" x14ac:dyDescent="0.4">
      <c r="A50" s="379"/>
      <c r="B50" s="12" t="s">
        <v>7484</v>
      </c>
      <c r="C50" s="1"/>
      <c r="D50" s="95"/>
      <c r="E50" s="95"/>
      <c r="F50" s="95"/>
      <c r="G50" s="1"/>
      <c r="H50" s="1">
        <f t="shared" si="0"/>
        <v>0</v>
      </c>
      <c r="I50" s="7"/>
      <c r="J50" s="1">
        <v>4</v>
      </c>
      <c r="K50" s="240" t="s">
        <v>8930</v>
      </c>
      <c r="L50" s="201" t="s">
        <v>8945</v>
      </c>
      <c r="M50" s="222"/>
      <c r="N50" s="201"/>
      <c r="O50" s="222" t="s">
        <v>8894</v>
      </c>
      <c r="P50" s="201" t="s">
        <v>8900</v>
      </c>
      <c r="Q50" s="222" t="s">
        <v>8919</v>
      </c>
      <c r="R50" s="201" t="s">
        <v>8813</v>
      </c>
      <c r="S50" s="201"/>
      <c r="T50" s="201"/>
      <c r="U50" s="68"/>
    </row>
    <row r="51" spans="1:21" x14ac:dyDescent="0.4">
      <c r="A51" s="379"/>
      <c r="B51" s="12" t="s">
        <v>7485</v>
      </c>
      <c r="C51" s="1"/>
      <c r="D51" s="95"/>
      <c r="E51" s="1"/>
      <c r="F51" s="1"/>
      <c r="G51" s="1"/>
      <c r="H51" s="1">
        <f t="shared" si="0"/>
        <v>0</v>
      </c>
      <c r="I51" s="7"/>
      <c r="J51" s="95">
        <v>5</v>
      </c>
      <c r="K51" s="240" t="s">
        <v>8931</v>
      </c>
      <c r="L51" s="201" t="s">
        <v>8944</v>
      </c>
      <c r="M51" s="222"/>
      <c r="N51" s="201"/>
      <c r="O51" s="222" t="s">
        <v>8916</v>
      </c>
      <c r="P51" s="201" t="s">
        <v>8813</v>
      </c>
      <c r="Q51" s="222" t="s">
        <v>8920</v>
      </c>
      <c r="R51" s="201" t="s">
        <v>8813</v>
      </c>
      <c r="S51" s="201"/>
      <c r="T51" s="201"/>
      <c r="U51" s="68"/>
    </row>
    <row r="52" spans="1:21" x14ac:dyDescent="0.4">
      <c r="A52" s="379"/>
      <c r="B52" s="12" t="s">
        <v>7483</v>
      </c>
      <c r="C52" s="1"/>
      <c r="D52" s="95"/>
      <c r="E52" s="1"/>
      <c r="F52" s="1"/>
      <c r="G52" s="1"/>
      <c r="H52" s="1">
        <f t="shared" si="0"/>
        <v>0</v>
      </c>
      <c r="I52" s="7"/>
      <c r="J52" s="1">
        <v>6</v>
      </c>
      <c r="K52" s="203"/>
      <c r="L52" s="201"/>
      <c r="M52" s="222"/>
      <c r="N52" s="201"/>
      <c r="O52" s="222" t="s">
        <v>8927</v>
      </c>
      <c r="P52" s="201" t="s">
        <v>8813</v>
      </c>
      <c r="Q52" s="222" t="s">
        <v>8921</v>
      </c>
      <c r="R52" s="203" t="s">
        <v>8933</v>
      </c>
      <c r="S52" s="201"/>
      <c r="T52" s="201"/>
      <c r="U52" s="68"/>
    </row>
    <row r="53" spans="1:21" x14ac:dyDescent="0.4">
      <c r="A53" s="379"/>
      <c r="B53" s="12" t="s">
        <v>7484</v>
      </c>
      <c r="C53" s="1"/>
      <c r="D53" s="95"/>
      <c r="E53" s="1"/>
      <c r="F53" s="95"/>
      <c r="G53" s="95"/>
      <c r="H53" s="1">
        <f t="shared" si="0"/>
        <v>0</v>
      </c>
      <c r="I53" s="7"/>
      <c r="J53" s="95">
        <v>7</v>
      </c>
      <c r="K53" s="203"/>
      <c r="L53" s="201"/>
      <c r="M53" s="222"/>
      <c r="N53" s="201"/>
      <c r="O53" s="222" t="s">
        <v>8928</v>
      </c>
      <c r="P53" s="201" t="s">
        <v>8952</v>
      </c>
      <c r="Q53" s="222" t="s">
        <v>8922</v>
      </c>
      <c r="R53" s="201" t="s">
        <v>8813</v>
      </c>
      <c r="S53" s="201"/>
      <c r="T53" s="201"/>
      <c r="U53" s="68"/>
    </row>
    <row r="54" spans="1:21" x14ac:dyDescent="0.4">
      <c r="A54" s="379"/>
      <c r="B54" s="12" t="s">
        <v>7485</v>
      </c>
      <c r="C54" s="1"/>
      <c r="D54" s="95"/>
      <c r="E54" s="1"/>
      <c r="F54" s="1"/>
      <c r="G54" s="1"/>
      <c r="H54" s="1">
        <f t="shared" si="0"/>
        <v>0</v>
      </c>
      <c r="I54" s="7"/>
      <c r="J54" s="1">
        <v>8</v>
      </c>
      <c r="K54" s="201"/>
      <c r="L54" s="201"/>
      <c r="M54" s="222"/>
      <c r="N54" s="201"/>
      <c r="O54" s="222" t="s">
        <v>8929</v>
      </c>
      <c r="P54" s="201" t="s">
        <v>8936</v>
      </c>
      <c r="Q54" s="201"/>
      <c r="R54" s="201"/>
      <c r="S54" s="201"/>
      <c r="T54" s="201"/>
      <c r="U54" s="68"/>
    </row>
    <row r="55" spans="1:21" x14ac:dyDescent="0.4">
      <c r="A55" s="379"/>
      <c r="B55" s="12" t="s">
        <v>7483</v>
      </c>
      <c r="C55" s="1"/>
      <c r="D55" s="95"/>
      <c r="E55" s="1"/>
      <c r="F55" s="1"/>
      <c r="G55" s="1"/>
      <c r="H55" s="1">
        <f t="shared" si="0"/>
        <v>0</v>
      </c>
      <c r="I55" s="7"/>
      <c r="J55" s="95">
        <v>9</v>
      </c>
      <c r="K55" s="201"/>
      <c r="L55" s="201"/>
      <c r="M55" s="222"/>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22"/>
      <c r="P56" s="201"/>
      <c r="Q56" s="201"/>
      <c r="R56" s="201"/>
      <c r="S56" s="201"/>
      <c r="T56" s="201"/>
    </row>
    <row r="57" spans="1:21" x14ac:dyDescent="0.4">
      <c r="A57" s="379"/>
      <c r="B57" s="12" t="s">
        <v>7485</v>
      </c>
      <c r="C57" s="1"/>
      <c r="D57" s="95"/>
      <c r="E57" s="1"/>
      <c r="F57" s="1"/>
      <c r="G57" s="1"/>
      <c r="H57" s="1">
        <f t="shared" si="0"/>
        <v>0</v>
      </c>
      <c r="J57" s="1">
        <v>11</v>
      </c>
      <c r="K57" s="201"/>
      <c r="L57" s="201"/>
      <c r="M57" s="203"/>
      <c r="N57" s="201"/>
      <c r="O57" s="222"/>
      <c r="P57" s="201"/>
      <c r="Q57" s="201"/>
      <c r="R57" s="201"/>
      <c r="S57" s="201"/>
      <c r="T57" s="201"/>
    </row>
    <row r="58" spans="1:21" x14ac:dyDescent="0.4">
      <c r="A58" s="227"/>
      <c r="J58" s="1">
        <v>12</v>
      </c>
      <c r="K58" s="201"/>
      <c r="L58" s="201"/>
      <c r="M58" s="203"/>
      <c r="N58" s="201"/>
      <c r="O58" s="222"/>
      <c r="P58" s="201"/>
      <c r="Q58" s="201"/>
      <c r="R58" s="201"/>
      <c r="S58" s="201"/>
      <c r="T58" s="201"/>
    </row>
    <row r="59" spans="1:21" x14ac:dyDescent="0.4">
      <c r="H59" s="229"/>
      <c r="I59" s="229"/>
      <c r="J59" s="229"/>
      <c r="K59" s="229"/>
      <c r="L59" s="229"/>
      <c r="M59" s="229"/>
      <c r="N59" s="229"/>
      <c r="O59" s="229"/>
      <c r="P59" s="229"/>
    </row>
    <row r="60" spans="1:21" x14ac:dyDescent="0.4">
      <c r="A60" s="12" t="s">
        <v>7654</v>
      </c>
      <c r="B60" s="219">
        <v>45526.340277777781</v>
      </c>
      <c r="H60" s="229"/>
      <c r="I60" s="229"/>
      <c r="J60" s="12" t="s">
        <v>8951</v>
      </c>
      <c r="K60" s="71">
        <f t="shared" ref="K60:K91" si="1">COUNTIF($J$47:$T$58,J60)</f>
        <v>1</v>
      </c>
      <c r="L60" s="229"/>
      <c r="M60" s="229"/>
      <c r="N60" s="229"/>
      <c r="O60" s="229"/>
      <c r="P60" s="229"/>
    </row>
    <row r="61" spans="1:21" x14ac:dyDescent="0.4">
      <c r="A61" s="12" t="s">
        <v>7655</v>
      </c>
      <c r="B61" s="220">
        <v>0.36527777777777781</v>
      </c>
      <c r="H61" s="229"/>
      <c r="I61" s="229"/>
      <c r="J61" s="12" t="s">
        <v>8949</v>
      </c>
      <c r="K61" s="71">
        <f t="shared" si="1"/>
        <v>1</v>
      </c>
      <c r="L61" s="229"/>
      <c r="M61" s="229"/>
      <c r="N61" s="229"/>
      <c r="O61" s="229"/>
      <c r="P61" s="229"/>
    </row>
    <row r="62" spans="1:21" x14ac:dyDescent="0.4">
      <c r="A62" s="12" t="s">
        <v>7656</v>
      </c>
      <c r="B62" s="219">
        <f>B60-B61</f>
        <v>45525.975000000006</v>
      </c>
      <c r="H62" s="229"/>
      <c r="I62" s="229"/>
      <c r="J62" s="12" t="s">
        <v>8945</v>
      </c>
      <c r="K62" s="71">
        <f t="shared" si="1"/>
        <v>1</v>
      </c>
      <c r="L62" s="229"/>
      <c r="M62" s="229"/>
      <c r="N62" s="229"/>
      <c r="O62" s="229"/>
      <c r="P62" s="229"/>
    </row>
    <row r="63" spans="1:21" x14ac:dyDescent="0.4">
      <c r="H63" s="229"/>
      <c r="I63" s="229"/>
      <c r="J63" s="12" t="s">
        <v>8943</v>
      </c>
      <c r="K63" s="71">
        <f t="shared" si="1"/>
        <v>3</v>
      </c>
      <c r="L63" s="229"/>
      <c r="M63" s="229"/>
      <c r="N63" s="229"/>
      <c r="O63" s="229"/>
      <c r="P63" s="229"/>
    </row>
    <row r="64" spans="1:21" x14ac:dyDescent="0.4">
      <c r="H64" s="229"/>
      <c r="I64" s="229"/>
      <c r="J64" s="12" t="s">
        <v>8932</v>
      </c>
      <c r="K64" s="71">
        <f t="shared" si="1"/>
        <v>3</v>
      </c>
    </row>
    <row r="65" spans="8:11" x14ac:dyDescent="0.4">
      <c r="H65" s="229"/>
      <c r="I65" s="229"/>
      <c r="J65" s="12" t="s">
        <v>8899</v>
      </c>
      <c r="K65" s="71">
        <f t="shared" si="1"/>
        <v>1</v>
      </c>
    </row>
    <row r="66" spans="8:11" x14ac:dyDescent="0.4">
      <c r="H66" s="229"/>
      <c r="I66" s="229"/>
      <c r="J66" s="12" t="s">
        <v>8903</v>
      </c>
      <c r="K66" s="71">
        <f t="shared" si="1"/>
        <v>0</v>
      </c>
    </row>
    <row r="67" spans="8:11" x14ac:dyDescent="0.4">
      <c r="H67" s="229"/>
      <c r="I67" s="229"/>
      <c r="J67" s="12" t="s">
        <v>8904</v>
      </c>
      <c r="K67" s="71">
        <f t="shared" si="1"/>
        <v>0</v>
      </c>
    </row>
    <row r="68" spans="8:11" x14ac:dyDescent="0.4">
      <c r="H68" s="229"/>
      <c r="I68" s="229"/>
      <c r="J68" s="12" t="s">
        <v>8905</v>
      </c>
      <c r="K68" s="71">
        <f t="shared" si="1"/>
        <v>0</v>
      </c>
    </row>
    <row r="69" spans="8:11" x14ac:dyDescent="0.4">
      <c r="H69" s="229"/>
      <c r="I69" s="229"/>
      <c r="J69" s="12" t="s">
        <v>8906</v>
      </c>
      <c r="K69" s="71">
        <f t="shared" si="1"/>
        <v>0</v>
      </c>
    </row>
    <row r="70" spans="8:11" x14ac:dyDescent="0.4">
      <c r="H70" s="229"/>
      <c r="I70" s="229"/>
      <c r="J70" s="12" t="s">
        <v>8907</v>
      </c>
      <c r="K70" s="71">
        <f t="shared" si="1"/>
        <v>0</v>
      </c>
    </row>
    <row r="71" spans="8:11" x14ac:dyDescent="0.4">
      <c r="H71" s="229"/>
      <c r="I71" s="229"/>
      <c r="J71" s="12" t="s">
        <v>8908</v>
      </c>
      <c r="K71" s="71">
        <f t="shared" si="1"/>
        <v>9</v>
      </c>
    </row>
    <row r="72" spans="8:11" x14ac:dyDescent="0.4">
      <c r="H72" s="229"/>
      <c r="I72" s="229"/>
      <c r="J72" s="12" t="s">
        <v>8937</v>
      </c>
      <c r="K72" s="71">
        <f t="shared" si="1"/>
        <v>1</v>
      </c>
    </row>
    <row r="73" spans="8:11" x14ac:dyDescent="0.4">
      <c r="H73" s="229"/>
      <c r="I73" s="229"/>
      <c r="J73" s="12" t="s">
        <v>8935</v>
      </c>
      <c r="K73" s="71">
        <f t="shared" si="1"/>
        <v>1</v>
      </c>
    </row>
    <row r="74" spans="8:11" x14ac:dyDescent="0.4">
      <c r="H74" s="229"/>
      <c r="I74" s="229"/>
      <c r="J74" s="12" t="s">
        <v>8909</v>
      </c>
      <c r="K74" s="71">
        <f t="shared" si="1"/>
        <v>0</v>
      </c>
    </row>
    <row r="75" spans="8:11" x14ac:dyDescent="0.4">
      <c r="H75" s="229"/>
      <c r="I75" s="229"/>
      <c r="J75" s="12" t="s">
        <v>8785</v>
      </c>
      <c r="K75" s="71">
        <f t="shared" si="1"/>
        <v>0</v>
      </c>
    </row>
    <row r="76" spans="8:11" x14ac:dyDescent="0.4">
      <c r="H76" s="229"/>
      <c r="I76" s="229"/>
      <c r="J76" s="12" t="s">
        <v>8783</v>
      </c>
      <c r="K76" s="71">
        <f t="shared" si="1"/>
        <v>0</v>
      </c>
    </row>
    <row r="77" spans="8:11" x14ac:dyDescent="0.4">
      <c r="H77" s="229"/>
      <c r="I77" s="229"/>
      <c r="J77" s="12" t="s">
        <v>8789</v>
      </c>
      <c r="K77" s="71">
        <f t="shared" si="1"/>
        <v>1</v>
      </c>
    </row>
    <row r="78" spans="8:11" x14ac:dyDescent="0.4">
      <c r="H78" s="229"/>
      <c r="I78" s="229"/>
      <c r="J78" s="12" t="s">
        <v>8717</v>
      </c>
      <c r="K78" s="71">
        <f t="shared" si="1"/>
        <v>1</v>
      </c>
    </row>
    <row r="79" spans="8:11" x14ac:dyDescent="0.4">
      <c r="H79" s="229"/>
      <c r="I79" s="229"/>
      <c r="J79" s="12" t="s">
        <v>8703</v>
      </c>
      <c r="K79" s="71">
        <f t="shared" si="1"/>
        <v>0</v>
      </c>
    </row>
    <row r="80" spans="8:11" x14ac:dyDescent="0.4">
      <c r="H80" s="229"/>
      <c r="I80" s="229"/>
      <c r="J80" s="12" t="s">
        <v>8699</v>
      </c>
      <c r="K80" s="71">
        <f t="shared" si="1"/>
        <v>0</v>
      </c>
    </row>
    <row r="81" spans="8:11" x14ac:dyDescent="0.4">
      <c r="H81" s="229"/>
      <c r="I81" s="229"/>
      <c r="J81" s="12" t="s">
        <v>8694</v>
      </c>
      <c r="K81" s="71">
        <f t="shared" si="1"/>
        <v>0</v>
      </c>
    </row>
    <row r="82" spans="8:11" x14ac:dyDescent="0.4">
      <c r="H82" s="229"/>
      <c r="I82" s="229"/>
      <c r="J82" s="12" t="s">
        <v>8645</v>
      </c>
      <c r="K82" s="71">
        <f t="shared" si="1"/>
        <v>0</v>
      </c>
    </row>
    <row r="83" spans="8:11" x14ac:dyDescent="0.4">
      <c r="H83" s="229"/>
      <c r="I83" s="229"/>
      <c r="J83" s="12" t="s">
        <v>8643</v>
      </c>
      <c r="K83" s="71">
        <f t="shared" si="1"/>
        <v>0</v>
      </c>
    </row>
    <row r="84" spans="8:11" x14ac:dyDescent="0.4">
      <c r="H84" s="229"/>
      <c r="I84" s="229"/>
      <c r="J84" s="12" t="s">
        <v>8629</v>
      </c>
      <c r="K84" s="71">
        <f t="shared" si="1"/>
        <v>0</v>
      </c>
    </row>
    <row r="85" spans="8:11" x14ac:dyDescent="0.4">
      <c r="H85" s="229"/>
      <c r="I85" s="229"/>
      <c r="J85" s="12" t="s">
        <v>8632</v>
      </c>
      <c r="K85" s="71">
        <f t="shared" si="1"/>
        <v>0</v>
      </c>
    </row>
    <row r="86" spans="8:11" x14ac:dyDescent="0.4">
      <c r="H86" s="229"/>
      <c r="I86" s="229"/>
      <c r="J86" s="12" t="s">
        <v>8633</v>
      </c>
      <c r="K86" s="71">
        <f t="shared" si="1"/>
        <v>0</v>
      </c>
    </row>
    <row r="87" spans="8:11" x14ac:dyDescent="0.4">
      <c r="H87" s="229"/>
      <c r="I87" s="229"/>
      <c r="J87" s="12" t="s">
        <v>8634</v>
      </c>
      <c r="K87" s="71">
        <f t="shared" si="1"/>
        <v>0</v>
      </c>
    </row>
    <row r="88" spans="8:11" x14ac:dyDescent="0.4">
      <c r="H88" s="229"/>
      <c r="I88" s="229"/>
      <c r="J88" s="12" t="s">
        <v>8635</v>
      </c>
      <c r="K88" s="71">
        <f t="shared" si="1"/>
        <v>0</v>
      </c>
    </row>
    <row r="89" spans="8:11" x14ac:dyDescent="0.4">
      <c r="H89" s="229"/>
      <c r="I89" s="229"/>
      <c r="J89" s="12" t="s">
        <v>8636</v>
      </c>
      <c r="K89" s="71">
        <f t="shared" si="1"/>
        <v>0</v>
      </c>
    </row>
    <row r="90" spans="8:11" x14ac:dyDescent="0.4">
      <c r="H90" s="229"/>
      <c r="I90" s="229"/>
      <c r="J90" s="12" t="s">
        <v>8419</v>
      </c>
      <c r="K90" s="71">
        <f t="shared" si="1"/>
        <v>0</v>
      </c>
    </row>
    <row r="91" spans="8:11" x14ac:dyDescent="0.4">
      <c r="H91" s="229"/>
      <c r="I91" s="229"/>
      <c r="J91" s="12" t="s">
        <v>8414</v>
      </c>
      <c r="K91" s="71">
        <f t="shared" si="1"/>
        <v>0</v>
      </c>
    </row>
    <row r="92" spans="8:11" x14ac:dyDescent="0.4">
      <c r="H92" s="229"/>
      <c r="I92" s="229"/>
      <c r="J92" s="12" t="s">
        <v>8420</v>
      </c>
      <c r="K92" s="71">
        <f t="shared" ref="K92:K123" si="2">COUNTIF($J$47:$T$58,J92)</f>
        <v>0</v>
      </c>
    </row>
    <row r="93" spans="8:11" x14ac:dyDescent="0.4">
      <c r="H93" s="229"/>
      <c r="I93" s="229"/>
      <c r="J93" s="12" t="s">
        <v>8421</v>
      </c>
      <c r="K93" s="71">
        <f t="shared" si="2"/>
        <v>0</v>
      </c>
    </row>
    <row r="94" spans="8:11" x14ac:dyDescent="0.4">
      <c r="H94" s="229"/>
      <c r="I94" s="229"/>
      <c r="J94" s="12" t="s">
        <v>8422</v>
      </c>
      <c r="K94" s="71">
        <f t="shared" si="2"/>
        <v>0</v>
      </c>
    </row>
    <row r="95" spans="8:11" x14ac:dyDescent="0.4">
      <c r="H95" s="229"/>
      <c r="I95" s="229"/>
      <c r="J95" s="12" t="s">
        <v>8376</v>
      </c>
      <c r="K95" s="71">
        <f t="shared" si="2"/>
        <v>0</v>
      </c>
    </row>
    <row r="96" spans="8:11" x14ac:dyDescent="0.4">
      <c r="H96" s="229"/>
      <c r="I96" s="229"/>
      <c r="J96" s="12" t="s">
        <v>8351</v>
      </c>
      <c r="K96" s="71">
        <f t="shared" si="2"/>
        <v>0</v>
      </c>
    </row>
    <row r="97" spans="8:11" x14ac:dyDescent="0.4">
      <c r="H97" s="229"/>
      <c r="I97" s="229"/>
      <c r="J97" s="12" t="s">
        <v>8308</v>
      </c>
      <c r="K97" s="71">
        <f t="shared" si="2"/>
        <v>0</v>
      </c>
    </row>
    <row r="98" spans="8:11" x14ac:dyDescent="0.4">
      <c r="H98" s="229"/>
      <c r="I98" s="229"/>
      <c r="J98" s="12" t="s">
        <v>8290</v>
      </c>
      <c r="K98" s="71">
        <f t="shared" si="2"/>
        <v>0</v>
      </c>
    </row>
    <row r="99" spans="8:11" x14ac:dyDescent="0.4">
      <c r="H99" s="229"/>
      <c r="I99" s="229"/>
      <c r="J99" s="12" t="s">
        <v>8202</v>
      </c>
      <c r="K99" s="71">
        <f t="shared" si="2"/>
        <v>0</v>
      </c>
    </row>
    <row r="100" spans="8:11" x14ac:dyDescent="0.4">
      <c r="H100" s="229"/>
      <c r="I100" s="229"/>
      <c r="J100" s="12" t="s">
        <v>8194</v>
      </c>
      <c r="K100" s="71">
        <f t="shared" si="2"/>
        <v>0</v>
      </c>
    </row>
    <row r="101" spans="8:11" x14ac:dyDescent="0.4">
      <c r="H101" s="229"/>
      <c r="I101" s="229"/>
      <c r="J101" s="12" t="s">
        <v>8692</v>
      </c>
      <c r="K101" s="71">
        <f t="shared" si="2"/>
        <v>0</v>
      </c>
    </row>
    <row r="102" spans="8:11" x14ac:dyDescent="0.4">
      <c r="H102" s="229"/>
      <c r="I102" s="229"/>
      <c r="J102" s="12" t="s">
        <v>8845</v>
      </c>
      <c r="K102" s="71">
        <f t="shared" si="2"/>
        <v>0</v>
      </c>
    </row>
    <row r="103" spans="8:11" x14ac:dyDescent="0.4">
      <c r="H103" s="229"/>
      <c r="I103" s="229"/>
      <c r="J103" s="12" t="s">
        <v>8059</v>
      </c>
      <c r="K103" s="71">
        <f t="shared" si="2"/>
        <v>0</v>
      </c>
    </row>
    <row r="104" spans="8:11" x14ac:dyDescent="0.4">
      <c r="H104" s="229"/>
      <c r="I104" s="229"/>
      <c r="J104" s="12" t="s">
        <v>7998</v>
      </c>
      <c r="K104" s="71">
        <f t="shared" si="2"/>
        <v>0</v>
      </c>
    </row>
    <row r="105" spans="8:11" x14ac:dyDescent="0.4">
      <c r="H105" s="229"/>
      <c r="I105" s="229"/>
      <c r="J105" s="12" t="s">
        <v>7996</v>
      </c>
      <c r="K105" s="71">
        <f t="shared" si="2"/>
        <v>0</v>
      </c>
    </row>
    <row r="106" spans="8:11" x14ac:dyDescent="0.4">
      <c r="H106" s="229"/>
      <c r="I106" s="229"/>
      <c r="J106" s="12" t="s">
        <v>7967</v>
      </c>
      <c r="K106" s="71">
        <f t="shared" si="2"/>
        <v>0</v>
      </c>
    </row>
    <row r="107" spans="8:11" x14ac:dyDescent="0.4">
      <c r="H107" s="229"/>
      <c r="I107" s="229"/>
      <c r="J107" s="12" t="s">
        <v>7944</v>
      </c>
      <c r="K107" s="71">
        <f t="shared" si="2"/>
        <v>0</v>
      </c>
    </row>
    <row r="108" spans="8:11" x14ac:dyDescent="0.4">
      <c r="H108" s="229"/>
      <c r="I108" s="229"/>
      <c r="J108" s="12" t="s">
        <v>8911</v>
      </c>
      <c r="K108" s="71">
        <f t="shared" si="2"/>
        <v>0</v>
      </c>
    </row>
    <row r="109" spans="8:11" x14ac:dyDescent="0.4">
      <c r="H109" s="229"/>
      <c r="I109" s="229"/>
      <c r="J109" s="12" t="s">
        <v>7712</v>
      </c>
      <c r="K109" s="71">
        <f t="shared" si="2"/>
        <v>0</v>
      </c>
    </row>
    <row r="110" spans="8:11" x14ac:dyDescent="0.4">
      <c r="H110" s="229"/>
      <c r="I110" s="229"/>
      <c r="J110" s="12" t="s">
        <v>7783</v>
      </c>
      <c r="K110" s="71">
        <f t="shared" si="2"/>
        <v>0</v>
      </c>
    </row>
    <row r="111" spans="8:11" x14ac:dyDescent="0.4">
      <c r="H111" s="229"/>
      <c r="I111" s="229"/>
      <c r="J111" s="12" t="s">
        <v>7804</v>
      </c>
      <c r="K111" s="71">
        <f t="shared" si="2"/>
        <v>0</v>
      </c>
    </row>
    <row r="112" spans="8:11" x14ac:dyDescent="0.4">
      <c r="H112" s="229"/>
      <c r="I112" s="229"/>
      <c r="J112" s="12" t="s">
        <v>8355</v>
      </c>
      <c r="K112" s="71">
        <f t="shared" si="2"/>
        <v>0</v>
      </c>
    </row>
    <row r="113" spans="8:11" x14ac:dyDescent="0.4">
      <c r="H113" s="229"/>
      <c r="I113" s="229"/>
      <c r="J113" s="12" t="s">
        <v>8311</v>
      </c>
      <c r="K113" s="71">
        <f t="shared" si="2"/>
        <v>0</v>
      </c>
    </row>
    <row r="114" spans="8:11" x14ac:dyDescent="0.4">
      <c r="H114" s="229"/>
      <c r="I114" s="229"/>
      <c r="J114" s="12" t="s">
        <v>8321</v>
      </c>
      <c r="K114" s="71">
        <f t="shared" si="2"/>
        <v>0</v>
      </c>
    </row>
    <row r="115" spans="8:11" x14ac:dyDescent="0.4">
      <c r="H115" s="229"/>
      <c r="I115" s="229"/>
      <c r="J115" s="12" t="s">
        <v>8199</v>
      </c>
      <c r="K115" s="71">
        <f t="shared" si="2"/>
        <v>0</v>
      </c>
    </row>
    <row r="116" spans="8:11" x14ac:dyDescent="0.4">
      <c r="H116" s="229"/>
      <c r="I116" s="229"/>
      <c r="J116" s="12" t="s">
        <v>8061</v>
      </c>
      <c r="K116" s="71">
        <f t="shared" si="2"/>
        <v>0</v>
      </c>
    </row>
    <row r="117" spans="8:11" x14ac:dyDescent="0.4">
      <c r="H117" s="229"/>
      <c r="I117" s="229"/>
      <c r="J117" s="12" t="s">
        <v>7994</v>
      </c>
      <c r="K117" s="71">
        <f t="shared" si="2"/>
        <v>0</v>
      </c>
    </row>
    <row r="118" spans="8:11" x14ac:dyDescent="0.4">
      <c r="H118" s="229"/>
      <c r="I118" s="229"/>
      <c r="J118" s="12" t="s">
        <v>7778</v>
      </c>
      <c r="K118" s="71">
        <f t="shared" si="2"/>
        <v>0</v>
      </c>
    </row>
    <row r="119" spans="8:11" x14ac:dyDescent="0.4">
      <c r="H119" s="229"/>
      <c r="I119" s="229"/>
      <c r="J119" s="12" t="s">
        <v>7776</v>
      </c>
      <c r="K119" s="71">
        <f t="shared" si="2"/>
        <v>0</v>
      </c>
    </row>
    <row r="120" spans="8:11" x14ac:dyDescent="0.4">
      <c r="H120" s="229"/>
      <c r="I120" s="229"/>
      <c r="J120" s="12" t="s">
        <v>7772</v>
      </c>
      <c r="K120" s="71">
        <f t="shared" si="2"/>
        <v>0</v>
      </c>
    </row>
    <row r="121" spans="8:11" x14ac:dyDescent="0.4">
      <c r="H121" s="229"/>
      <c r="I121" s="229"/>
      <c r="J121" s="12" t="s">
        <v>7765</v>
      </c>
      <c r="K121" s="71">
        <f t="shared" si="2"/>
        <v>0</v>
      </c>
    </row>
    <row r="122" spans="8:11" x14ac:dyDescent="0.4">
      <c r="H122" s="229"/>
      <c r="I122" s="229"/>
      <c r="J122" s="12" t="s">
        <v>7972</v>
      </c>
      <c r="K122" s="71">
        <f t="shared" si="2"/>
        <v>0</v>
      </c>
    </row>
    <row r="123" spans="8:11" x14ac:dyDescent="0.4">
      <c r="H123" s="229"/>
      <c r="I123" s="229"/>
      <c r="J123" s="12" t="s">
        <v>7746</v>
      </c>
      <c r="K123" s="71">
        <f t="shared" si="2"/>
        <v>0</v>
      </c>
    </row>
    <row r="124" spans="8:11" x14ac:dyDescent="0.4">
      <c r="H124" s="229"/>
      <c r="I124" s="229"/>
      <c r="J124" s="12" t="s">
        <v>7725</v>
      </c>
      <c r="K124" s="71">
        <f t="shared" ref="K124:K147" si="3">COUNTIF($J$47:$T$58,J124)</f>
        <v>0</v>
      </c>
    </row>
    <row r="125" spans="8:11" x14ac:dyDescent="0.4">
      <c r="H125" s="229"/>
      <c r="I125" s="229"/>
      <c r="J125" s="12" t="s">
        <v>7973</v>
      </c>
      <c r="K125" s="71">
        <f t="shared" si="3"/>
        <v>0</v>
      </c>
    </row>
    <row r="126" spans="8:11" x14ac:dyDescent="0.4">
      <c r="H126" s="229"/>
      <c r="I126" s="229"/>
      <c r="J126" s="12" t="s">
        <v>7756</v>
      </c>
      <c r="K126" s="71">
        <f t="shared" si="3"/>
        <v>0</v>
      </c>
    </row>
    <row r="127" spans="8:11" x14ac:dyDescent="0.4">
      <c r="H127" s="229"/>
      <c r="I127" s="229"/>
      <c r="J127" s="12" t="s">
        <v>7962</v>
      </c>
      <c r="K127" s="71">
        <f t="shared" si="3"/>
        <v>0</v>
      </c>
    </row>
    <row r="128" spans="8:11" x14ac:dyDescent="0.4">
      <c r="H128" s="229"/>
      <c r="I128" s="229"/>
      <c r="J128" s="12" t="s">
        <v>7945</v>
      </c>
      <c r="K128" s="71">
        <f t="shared" si="3"/>
        <v>0</v>
      </c>
    </row>
    <row r="129" spans="8:11" x14ac:dyDescent="0.4">
      <c r="H129" s="229"/>
      <c r="I129" s="229"/>
      <c r="J129" s="12" t="s">
        <v>7805</v>
      </c>
      <c r="K129" s="71">
        <f t="shared" si="3"/>
        <v>0</v>
      </c>
    </row>
    <row r="130" spans="8:11" x14ac:dyDescent="0.4">
      <c r="H130" s="229"/>
      <c r="I130" s="229"/>
      <c r="J130" s="12" t="s">
        <v>7753</v>
      </c>
      <c r="K130" s="71">
        <f t="shared" si="3"/>
        <v>0</v>
      </c>
    </row>
    <row r="131" spans="8:11" x14ac:dyDescent="0.4">
      <c r="H131" s="229"/>
      <c r="I131" s="229"/>
      <c r="J131" s="12" t="s">
        <v>7790</v>
      </c>
      <c r="K131" s="71">
        <f t="shared" si="3"/>
        <v>0</v>
      </c>
    </row>
    <row r="132" spans="8:11" x14ac:dyDescent="0.4">
      <c r="H132" s="229"/>
      <c r="I132" s="229"/>
      <c r="J132" s="12" t="s">
        <v>7974</v>
      </c>
      <c r="K132" s="71">
        <f t="shared" si="3"/>
        <v>0</v>
      </c>
    </row>
    <row r="133" spans="8:11" x14ac:dyDescent="0.4">
      <c r="H133" s="229"/>
      <c r="I133" s="229"/>
      <c r="J133" s="12" t="s">
        <v>7946</v>
      </c>
      <c r="K133" s="71">
        <f t="shared" si="3"/>
        <v>0</v>
      </c>
    </row>
    <row r="134" spans="8:11" x14ac:dyDescent="0.4">
      <c r="H134" s="229"/>
      <c r="I134" s="229"/>
      <c r="J134" s="12" t="s">
        <v>7975</v>
      </c>
      <c r="K134" s="71">
        <f t="shared" si="3"/>
        <v>0</v>
      </c>
    </row>
    <row r="135" spans="8:11" x14ac:dyDescent="0.4">
      <c r="H135" s="229"/>
      <c r="I135" s="229"/>
      <c r="J135" s="12" t="s">
        <v>8343</v>
      </c>
      <c r="K135" s="71">
        <f t="shared" si="3"/>
        <v>0</v>
      </c>
    </row>
    <row r="136" spans="8:11" x14ac:dyDescent="0.4">
      <c r="H136" s="229"/>
      <c r="I136" s="229"/>
      <c r="J136" s="88" t="s">
        <v>7761</v>
      </c>
      <c r="K136" s="71">
        <f t="shared" si="3"/>
        <v>0</v>
      </c>
    </row>
    <row r="137" spans="8:11" x14ac:dyDescent="0.4">
      <c r="J137" s="12" t="s">
        <v>7899</v>
      </c>
      <c r="K137" s="71">
        <f t="shared" si="3"/>
        <v>0</v>
      </c>
    </row>
    <row r="138" spans="8:11" x14ac:dyDescent="0.4">
      <c r="J138" s="12" t="s">
        <v>7948</v>
      </c>
      <c r="K138" s="71">
        <f t="shared" si="3"/>
        <v>0</v>
      </c>
    </row>
    <row r="139" spans="8:11" x14ac:dyDescent="0.4">
      <c r="J139" s="12" t="s">
        <v>8013</v>
      </c>
      <c r="K139" s="71">
        <f t="shared" si="3"/>
        <v>0</v>
      </c>
    </row>
    <row r="140" spans="8:11" x14ac:dyDescent="0.4">
      <c r="J140" s="12" t="s">
        <v>8014</v>
      </c>
      <c r="K140" s="71">
        <f t="shared" si="3"/>
        <v>0</v>
      </c>
    </row>
    <row r="141" spans="8:11" x14ac:dyDescent="0.4">
      <c r="J141" s="12" t="s">
        <v>8047</v>
      </c>
      <c r="K141" s="71">
        <f t="shared" si="3"/>
        <v>0</v>
      </c>
    </row>
    <row r="142" spans="8:11" x14ac:dyDescent="0.4">
      <c r="J142" s="12" t="s">
        <v>8090</v>
      </c>
      <c r="K142" s="71">
        <f t="shared" si="3"/>
        <v>0</v>
      </c>
    </row>
    <row r="143" spans="8:11" x14ac:dyDescent="0.4">
      <c r="J143" s="12" t="s">
        <v>8200</v>
      </c>
      <c r="K143" s="71">
        <f t="shared" si="3"/>
        <v>0</v>
      </c>
    </row>
    <row r="144" spans="8:11" x14ac:dyDescent="0.4">
      <c r="J144" s="12" t="s">
        <v>8198</v>
      </c>
      <c r="K144" s="71">
        <f t="shared" si="3"/>
        <v>0</v>
      </c>
    </row>
    <row r="145" spans="10:11" x14ac:dyDescent="0.4">
      <c r="J145" s="12" t="s">
        <v>8197</v>
      </c>
      <c r="K145" s="71">
        <f t="shared" si="3"/>
        <v>0</v>
      </c>
    </row>
    <row r="146" spans="10:11" x14ac:dyDescent="0.4">
      <c r="J146" s="12" t="s">
        <v>8315</v>
      </c>
      <c r="K146" s="71">
        <f t="shared" si="3"/>
        <v>0</v>
      </c>
    </row>
    <row r="147" spans="10:11" x14ac:dyDescent="0.4">
      <c r="J147" s="12" t="s">
        <v>8330</v>
      </c>
      <c r="K147" s="71">
        <f t="shared" si="3"/>
        <v>0</v>
      </c>
    </row>
  </sheetData>
  <mergeCells count="63">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M46:N46"/>
    <mergeCell ref="O46:P46"/>
    <mergeCell ref="Q46:R46"/>
    <mergeCell ref="S46:T46"/>
    <mergeCell ref="A49:A51"/>
    <mergeCell ref="A52:A54"/>
    <mergeCell ref="K46:L46"/>
  </mergeCells>
  <phoneticPr fontId="1" type="noConversion"/>
  <hyperlinks>
    <hyperlink ref="B27:H27" r:id="rId1" display="LE0-9829" xr:uid="{A6C3CDBA-052E-4983-AAFC-676C0A9D5178}"/>
  </hyperlinks>
  <pageMargins left="0.7" right="0.7" top="0.75" bottom="0.75" header="0.3" footer="0.3"/>
  <pageSetup paperSize="9" orientation="portrait" verticalDpi="0"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1190-A53F-4EC8-AA94-034960F55319}">
  <dimension ref="A1:U77"/>
  <sheetViews>
    <sheetView zoomScale="90" zoomScaleNormal="90" workbookViewId="0">
      <selection activeCell="B5" sqref="B5:C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2.453125" customWidth="1"/>
    <col min="11" max="20" width="8.816406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8896</v>
      </c>
      <c r="C1" s="375"/>
      <c r="D1" s="375"/>
      <c r="E1" s="375"/>
      <c r="F1" s="375"/>
      <c r="G1" s="375"/>
      <c r="H1" s="375"/>
      <c r="I1" s="7"/>
    </row>
    <row r="2" spans="1:9" x14ac:dyDescent="0.4">
      <c r="A2" s="11" t="s">
        <v>7582</v>
      </c>
      <c r="B2" s="375" t="s">
        <v>8897</v>
      </c>
      <c r="C2" s="375"/>
      <c r="D2" s="375"/>
      <c r="E2" s="375"/>
      <c r="F2" s="375"/>
      <c r="G2" s="375"/>
      <c r="H2" s="375"/>
      <c r="I2" s="7"/>
    </row>
    <row r="3" spans="1:9" x14ac:dyDescent="0.4">
      <c r="A3" s="11" t="s">
        <v>7583</v>
      </c>
      <c r="B3" s="375" t="s">
        <v>8898</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45525.681944444441</v>
      </c>
      <c r="C5" s="374"/>
      <c r="D5" s="403" t="s">
        <v>7587</v>
      </c>
      <c r="E5" s="404"/>
      <c r="F5" s="384">
        <f>MAX(C36:G36)</f>
        <v>45532.350694444445</v>
      </c>
      <c r="G5" s="402"/>
      <c r="H5" s="374"/>
      <c r="I5" s="7"/>
    </row>
    <row r="6" spans="1:9" ht="87.5" customHeight="1" x14ac:dyDescent="0.4">
      <c r="A6" s="394" t="s">
        <v>7816</v>
      </c>
      <c r="B6" s="11" t="s">
        <v>7589</v>
      </c>
      <c r="C6" s="397" t="s">
        <v>8913</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8769</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8594</v>
      </c>
      <c r="D33" s="1" t="s">
        <v>8595</v>
      </c>
      <c r="E33" s="1" t="s">
        <v>8596</v>
      </c>
      <c r="F33" s="1" t="s">
        <v>8597</v>
      </c>
      <c r="G33" s="1" t="s">
        <v>8598</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45525.681944444441</v>
      </c>
      <c r="D35" s="191">
        <v>45527.749305555553</v>
      </c>
      <c r="E35" s="191">
        <v>45525.7</v>
      </c>
      <c r="F35" s="191">
        <v>45530.481944444444</v>
      </c>
      <c r="G35" s="191">
        <v>45525.691666666666</v>
      </c>
      <c r="H35" s="1"/>
      <c r="I35" s="7"/>
    </row>
    <row r="36" spans="1:21" x14ac:dyDescent="0.4">
      <c r="A36" s="177"/>
      <c r="B36" s="12" t="s">
        <v>7482</v>
      </c>
      <c r="C36" s="191">
        <v>45532.343055555553</v>
      </c>
      <c r="D36" s="191">
        <v>45532.345833333333</v>
      </c>
      <c r="E36" s="191">
        <v>45532.349305555559</v>
      </c>
      <c r="F36" s="191">
        <v>45532.350694444445</v>
      </c>
      <c r="G36" s="191">
        <v>45532.344444444447</v>
      </c>
      <c r="H36" s="1"/>
      <c r="I36" s="7"/>
    </row>
    <row r="37" spans="1:21" x14ac:dyDescent="0.4">
      <c r="A37" s="177"/>
      <c r="B37" s="12" t="s">
        <v>7458</v>
      </c>
      <c r="C37" s="221">
        <v>114</v>
      </c>
      <c r="D37" s="164">
        <v>81</v>
      </c>
      <c r="E37" s="164">
        <v>50</v>
      </c>
      <c r="F37" s="221">
        <v>51</v>
      </c>
      <c r="G37" s="164">
        <v>92</v>
      </c>
      <c r="H37" s="1">
        <f t="shared" ref="H37:H59" si="0">SUM(C37:G37)</f>
        <v>388</v>
      </c>
      <c r="I37" s="7"/>
    </row>
    <row r="38" spans="1:21" x14ac:dyDescent="0.4">
      <c r="A38" s="1" t="s">
        <v>7164</v>
      </c>
      <c r="B38" s="12" t="s">
        <v>7617</v>
      </c>
      <c r="C38" s="1">
        <f>INT((C36-C35)*24)</f>
        <v>159</v>
      </c>
      <c r="D38" s="1">
        <f>INT((D36-D35)*24)</f>
        <v>110</v>
      </c>
      <c r="E38" s="1">
        <f>INT((E36-E35)*24)</f>
        <v>159</v>
      </c>
      <c r="F38" s="1">
        <f>INT((F36-F35)*24)</f>
        <v>44</v>
      </c>
      <c r="G38" s="1">
        <f>INT((G36-G35)*24)</f>
        <v>159</v>
      </c>
      <c r="H38" s="1">
        <f t="shared" si="0"/>
        <v>631</v>
      </c>
      <c r="I38" s="7"/>
      <c r="J38" s="12" t="s">
        <v>8020</v>
      </c>
      <c r="K38" s="1">
        <f>H38</f>
        <v>631</v>
      </c>
    </row>
    <row r="39" spans="1:21" x14ac:dyDescent="0.4">
      <c r="A39" s="379">
        <v>45526</v>
      </c>
      <c r="B39" s="12" t="s">
        <v>7483</v>
      </c>
      <c r="C39" s="1">
        <v>0</v>
      </c>
      <c r="D39" s="1"/>
      <c r="E39" s="1">
        <v>0</v>
      </c>
      <c r="F39" s="1"/>
      <c r="G39" s="1">
        <v>0</v>
      </c>
      <c r="H39" s="1">
        <f t="shared" si="0"/>
        <v>0</v>
      </c>
      <c r="I39" s="7"/>
      <c r="J39" s="12" t="s">
        <v>7483</v>
      </c>
      <c r="K39" s="1">
        <f>SUMIF(B:B,J39,H:H)</f>
        <v>0</v>
      </c>
    </row>
    <row r="40" spans="1:21" x14ac:dyDescent="0.4">
      <c r="A40" s="379"/>
      <c r="B40" s="12" t="s">
        <v>7484</v>
      </c>
      <c r="C40" s="1">
        <v>0</v>
      </c>
      <c r="D40" s="1"/>
      <c r="E40" s="1">
        <v>0</v>
      </c>
      <c r="F40" s="1"/>
      <c r="G40" s="1">
        <v>0</v>
      </c>
      <c r="H40" s="1">
        <f t="shared" si="0"/>
        <v>0</v>
      </c>
      <c r="I40" s="7"/>
      <c r="J40" s="12" t="s">
        <v>7484</v>
      </c>
      <c r="K40" s="1">
        <f>SUMIF(B:B,J40,H:H)</f>
        <v>0</v>
      </c>
    </row>
    <row r="41" spans="1:21" x14ac:dyDescent="0.4">
      <c r="A41" s="379"/>
      <c r="B41" s="12" t="s">
        <v>7485</v>
      </c>
      <c r="C41" s="1">
        <v>0</v>
      </c>
      <c r="D41" s="1"/>
      <c r="E41" s="1">
        <v>0</v>
      </c>
      <c r="F41" s="1"/>
      <c r="G41" s="1">
        <v>0</v>
      </c>
      <c r="H41" s="1">
        <f t="shared" si="0"/>
        <v>0</v>
      </c>
      <c r="I41" s="7"/>
      <c r="J41" s="12" t="s">
        <v>7485</v>
      </c>
      <c r="K41" s="1">
        <f>SUMIF(B:B,J41,H:H)</f>
        <v>0</v>
      </c>
    </row>
    <row r="42" spans="1:21" x14ac:dyDescent="0.4">
      <c r="A42" s="379">
        <v>45527</v>
      </c>
      <c r="B42" s="12" t="s">
        <v>7483</v>
      </c>
      <c r="C42" s="1">
        <v>0</v>
      </c>
      <c r="D42" s="1"/>
      <c r="E42" s="1">
        <v>0</v>
      </c>
      <c r="F42" s="1"/>
      <c r="G42" s="1">
        <v>0</v>
      </c>
      <c r="H42" s="1">
        <f t="shared" si="0"/>
        <v>0</v>
      </c>
      <c r="I42" s="7"/>
    </row>
    <row r="43" spans="1:21" x14ac:dyDescent="0.4">
      <c r="A43" s="379"/>
      <c r="B43" s="12" t="s">
        <v>7484</v>
      </c>
      <c r="C43" s="1">
        <v>0</v>
      </c>
      <c r="D43" s="1"/>
      <c r="E43" s="1">
        <v>0</v>
      </c>
      <c r="F43" s="1"/>
      <c r="G43" s="1">
        <v>0</v>
      </c>
      <c r="H43" s="1">
        <f t="shared" si="0"/>
        <v>0</v>
      </c>
      <c r="I43" s="7"/>
      <c r="K43" t="s">
        <v>9063</v>
      </c>
      <c r="M43" t="s">
        <v>9064</v>
      </c>
      <c r="O43" t="s">
        <v>9065</v>
      </c>
      <c r="Q43" t="s">
        <v>9066</v>
      </c>
      <c r="S43" t="s">
        <v>9067</v>
      </c>
    </row>
    <row r="44" spans="1:21" x14ac:dyDescent="0.4">
      <c r="A44" s="379"/>
      <c r="B44" s="12" t="s">
        <v>7485</v>
      </c>
      <c r="C44" s="1">
        <v>0</v>
      </c>
      <c r="D44" s="1"/>
      <c r="E44" s="1">
        <v>0</v>
      </c>
      <c r="F44" s="1"/>
      <c r="G44" s="1">
        <v>0</v>
      </c>
      <c r="H44" s="1">
        <f t="shared" si="0"/>
        <v>0</v>
      </c>
      <c r="I44" s="7"/>
      <c r="K44" t="s">
        <v>8623</v>
      </c>
      <c r="M44" t="s">
        <v>8621</v>
      </c>
      <c r="O44" t="s">
        <v>8620</v>
      </c>
      <c r="Q44" t="s">
        <v>8619</v>
      </c>
      <c r="S44" t="s">
        <v>8724</v>
      </c>
    </row>
    <row r="45" spans="1:21" x14ac:dyDescent="0.4">
      <c r="A45" s="379">
        <v>45530</v>
      </c>
      <c r="B45" s="12" t="s">
        <v>7483</v>
      </c>
      <c r="C45" s="1">
        <v>0</v>
      </c>
      <c r="D45" s="95">
        <v>0</v>
      </c>
      <c r="E45" s="1">
        <v>0</v>
      </c>
      <c r="F45" s="1"/>
      <c r="G45" s="1">
        <v>0</v>
      </c>
      <c r="H45" s="1">
        <f t="shared" si="0"/>
        <v>0</v>
      </c>
      <c r="I45" s="7"/>
      <c r="J45" s="1" t="s">
        <v>7189</v>
      </c>
      <c r="K45" s="372" t="s">
        <v>8594</v>
      </c>
      <c r="L45" s="374"/>
      <c r="M45" s="399" t="s">
        <v>8595</v>
      </c>
      <c r="N45" s="400"/>
      <c r="O45" s="399" t="s">
        <v>8596</v>
      </c>
      <c r="P45" s="400"/>
      <c r="Q45" s="399" t="s">
        <v>8597</v>
      </c>
      <c r="R45" s="400"/>
      <c r="S45" s="399" t="s">
        <v>8598</v>
      </c>
      <c r="T45" s="400"/>
    </row>
    <row r="46" spans="1:21" x14ac:dyDescent="0.4">
      <c r="A46" s="379"/>
      <c r="B46" s="12" t="s">
        <v>7484</v>
      </c>
      <c r="C46" s="1">
        <v>0</v>
      </c>
      <c r="D46" s="95">
        <v>0</v>
      </c>
      <c r="E46" s="95">
        <v>0</v>
      </c>
      <c r="F46" s="95"/>
      <c r="G46" s="95">
        <v>0</v>
      </c>
      <c r="H46" s="1">
        <f t="shared" si="0"/>
        <v>0</v>
      </c>
      <c r="I46" s="7"/>
      <c r="J46" s="95">
        <v>1</v>
      </c>
      <c r="K46" s="251"/>
      <c r="L46" s="234"/>
      <c r="M46" s="222"/>
      <c r="N46" s="272"/>
      <c r="O46" s="234"/>
      <c r="P46" s="234"/>
      <c r="Q46" s="203"/>
      <c r="R46" s="272"/>
      <c r="S46" s="251"/>
      <c r="T46" s="234"/>
      <c r="U46" s="68"/>
    </row>
    <row r="47" spans="1:21" x14ac:dyDescent="0.4">
      <c r="A47" s="379"/>
      <c r="B47" s="12" t="s">
        <v>7485</v>
      </c>
      <c r="C47" s="1">
        <v>0</v>
      </c>
      <c r="D47" s="95">
        <v>0</v>
      </c>
      <c r="E47" s="1">
        <v>0</v>
      </c>
      <c r="F47" s="1"/>
      <c r="G47" s="1">
        <v>0</v>
      </c>
      <c r="H47" s="1">
        <f t="shared" si="0"/>
        <v>0</v>
      </c>
      <c r="I47" s="7"/>
      <c r="J47" s="1">
        <v>2</v>
      </c>
      <c r="K47" s="234"/>
      <c r="L47" s="234"/>
      <c r="M47" s="201"/>
      <c r="N47" s="203"/>
      <c r="O47" s="235"/>
      <c r="P47" s="234"/>
      <c r="Q47" s="203"/>
      <c r="R47" s="272"/>
      <c r="S47" s="234"/>
      <c r="T47" s="234"/>
      <c r="U47" s="68"/>
    </row>
    <row r="48" spans="1:21" x14ac:dyDescent="0.4">
      <c r="A48" s="379">
        <v>45531</v>
      </c>
      <c r="B48" s="12" t="s">
        <v>7483</v>
      </c>
      <c r="C48" s="1">
        <v>0</v>
      </c>
      <c r="D48" s="95">
        <v>0</v>
      </c>
      <c r="E48" s="1">
        <v>0</v>
      </c>
      <c r="F48" s="1">
        <v>0</v>
      </c>
      <c r="G48" s="1">
        <v>0</v>
      </c>
      <c r="H48" s="1">
        <f t="shared" si="0"/>
        <v>0</v>
      </c>
      <c r="I48" s="7"/>
      <c r="J48" s="95">
        <v>3</v>
      </c>
      <c r="K48" s="234"/>
      <c r="L48" s="234"/>
      <c r="M48" s="234"/>
      <c r="N48" s="235"/>
      <c r="O48" s="235"/>
      <c r="P48" s="234"/>
      <c r="Q48" s="203"/>
      <c r="R48" s="272"/>
      <c r="S48" s="222"/>
      <c r="T48" s="222"/>
      <c r="U48" s="68"/>
    </row>
    <row r="49" spans="1:21" x14ac:dyDescent="0.4">
      <c r="A49" s="379"/>
      <c r="B49" s="12" t="s">
        <v>7484</v>
      </c>
      <c r="C49" s="1">
        <v>0</v>
      </c>
      <c r="D49" s="95">
        <v>0</v>
      </c>
      <c r="E49" s="95">
        <v>0</v>
      </c>
      <c r="F49" s="95">
        <v>0</v>
      </c>
      <c r="G49" s="1">
        <v>0</v>
      </c>
      <c r="H49" s="1">
        <f t="shared" si="0"/>
        <v>0</v>
      </c>
      <c r="I49" s="7"/>
      <c r="J49" s="1">
        <v>4</v>
      </c>
      <c r="K49" s="234"/>
      <c r="L49" s="234"/>
      <c r="M49" s="222"/>
      <c r="N49" s="272"/>
      <c r="O49" s="235"/>
      <c r="P49" s="235"/>
      <c r="Q49" s="203"/>
      <c r="R49" s="272"/>
      <c r="S49" s="201"/>
      <c r="T49" s="201"/>
      <c r="U49" s="68"/>
    </row>
    <row r="50" spans="1:21" x14ac:dyDescent="0.4">
      <c r="A50" s="379"/>
      <c r="B50" s="12" t="s">
        <v>7485</v>
      </c>
      <c r="C50" s="1">
        <v>0</v>
      </c>
      <c r="D50" s="95">
        <v>0</v>
      </c>
      <c r="E50" s="1">
        <v>0</v>
      </c>
      <c r="F50" s="1">
        <v>0</v>
      </c>
      <c r="G50" s="1">
        <v>0</v>
      </c>
      <c r="H50" s="1">
        <f t="shared" si="0"/>
        <v>0</v>
      </c>
      <c r="I50" s="7"/>
      <c r="J50" s="95">
        <v>5</v>
      </c>
      <c r="K50" s="251"/>
      <c r="L50" s="234"/>
      <c r="M50" s="234"/>
      <c r="N50" s="235"/>
      <c r="O50" s="203"/>
      <c r="P50" s="201"/>
      <c r="Q50" s="201"/>
      <c r="R50" s="201"/>
      <c r="S50" s="201"/>
      <c r="T50" s="201"/>
      <c r="U50" s="68"/>
    </row>
    <row r="51" spans="1:21" x14ac:dyDescent="0.4">
      <c r="A51" s="379">
        <v>45532</v>
      </c>
      <c r="B51" s="12" t="s">
        <v>7483</v>
      </c>
      <c r="C51" s="1">
        <v>0</v>
      </c>
      <c r="D51" s="95">
        <v>0</v>
      </c>
      <c r="E51" s="1">
        <v>0</v>
      </c>
      <c r="F51" s="1">
        <v>0</v>
      </c>
      <c r="G51" s="1">
        <v>0</v>
      </c>
      <c r="H51" s="1">
        <f t="shared" si="0"/>
        <v>0</v>
      </c>
      <c r="I51" s="7"/>
      <c r="J51" s="1">
        <v>6</v>
      </c>
      <c r="K51" s="234"/>
      <c r="L51" s="234"/>
      <c r="M51" s="201"/>
      <c r="N51" s="203"/>
      <c r="O51" s="203"/>
      <c r="P51" s="201"/>
      <c r="Q51" s="201"/>
      <c r="R51" s="201"/>
      <c r="S51" s="201"/>
      <c r="T51" s="201"/>
      <c r="U51" s="68"/>
    </row>
    <row r="52" spans="1:21" x14ac:dyDescent="0.4">
      <c r="A52" s="379"/>
      <c r="B52" s="12" t="s">
        <v>7484</v>
      </c>
      <c r="C52" s="1">
        <v>0</v>
      </c>
      <c r="D52" s="95">
        <v>0</v>
      </c>
      <c r="E52" s="1">
        <v>0</v>
      </c>
      <c r="F52" s="95">
        <v>0</v>
      </c>
      <c r="G52" s="95">
        <v>0</v>
      </c>
      <c r="H52" s="1">
        <f t="shared" si="0"/>
        <v>0</v>
      </c>
      <c r="I52" s="7"/>
      <c r="J52" s="95">
        <v>7</v>
      </c>
      <c r="K52" s="203"/>
      <c r="L52" s="201"/>
      <c r="M52" s="201"/>
      <c r="N52" s="203"/>
      <c r="O52" s="203"/>
      <c r="P52" s="201"/>
      <c r="Q52" s="201"/>
      <c r="R52" s="201"/>
      <c r="S52" s="201"/>
      <c r="T52" s="201"/>
      <c r="U52" s="68"/>
    </row>
    <row r="53" spans="1:21" x14ac:dyDescent="0.4">
      <c r="A53" s="379"/>
      <c r="B53" s="12" t="s">
        <v>7485</v>
      </c>
      <c r="C53" s="1">
        <v>0</v>
      </c>
      <c r="D53" s="95">
        <v>0</v>
      </c>
      <c r="E53" s="1">
        <v>0</v>
      </c>
      <c r="F53" s="1">
        <v>0</v>
      </c>
      <c r="G53" s="1">
        <v>0</v>
      </c>
      <c r="H53" s="1">
        <f t="shared" si="0"/>
        <v>0</v>
      </c>
      <c r="I53" s="7"/>
      <c r="J53" s="1">
        <v>8</v>
      </c>
      <c r="K53" s="201"/>
      <c r="L53" s="201"/>
      <c r="M53" s="201"/>
      <c r="N53" s="203"/>
      <c r="O53" s="203"/>
      <c r="P53" s="201"/>
      <c r="Q53" s="201"/>
      <c r="R53" s="201"/>
      <c r="S53" s="201"/>
      <c r="T53" s="201"/>
      <c r="U53" s="68"/>
    </row>
    <row r="54" spans="1:21" x14ac:dyDescent="0.4">
      <c r="A54" s="379"/>
      <c r="B54" s="12" t="s">
        <v>7483</v>
      </c>
      <c r="C54" s="1"/>
      <c r="D54" s="95"/>
      <c r="E54" s="1"/>
      <c r="F54" s="1"/>
      <c r="G54" s="1"/>
      <c r="H54" s="1">
        <f t="shared" si="0"/>
        <v>0</v>
      </c>
      <c r="J54" s="95">
        <v>9</v>
      </c>
      <c r="K54" s="201"/>
      <c r="L54" s="201"/>
      <c r="M54" s="201"/>
      <c r="N54" s="201"/>
      <c r="O54" s="203"/>
      <c r="P54" s="201"/>
      <c r="Q54" s="201"/>
      <c r="R54" s="201"/>
      <c r="S54" s="201"/>
      <c r="T54" s="201"/>
    </row>
    <row r="55" spans="1:21" x14ac:dyDescent="0.4">
      <c r="A55" s="379"/>
      <c r="B55" s="12" t="s">
        <v>7484</v>
      </c>
      <c r="C55" s="1"/>
      <c r="D55" s="95"/>
      <c r="E55" s="1"/>
      <c r="F55" s="95"/>
      <c r="G55" s="95"/>
      <c r="H55" s="1">
        <f t="shared" si="0"/>
        <v>0</v>
      </c>
      <c r="J55" s="1">
        <v>10</v>
      </c>
      <c r="K55" s="201"/>
      <c r="L55" s="201"/>
      <c r="M55" s="201"/>
      <c r="N55" s="201"/>
      <c r="O55" s="203"/>
      <c r="P55" s="201"/>
      <c r="Q55" s="201"/>
      <c r="R55" s="201"/>
      <c r="S55" s="201"/>
      <c r="T55" s="201"/>
    </row>
    <row r="56" spans="1:21" x14ac:dyDescent="0.4">
      <c r="A56" s="379"/>
      <c r="B56" s="12" t="s">
        <v>7485</v>
      </c>
      <c r="C56" s="1"/>
      <c r="D56" s="95"/>
      <c r="E56" s="1"/>
      <c r="F56" s="1"/>
      <c r="G56" s="1"/>
      <c r="H56" s="1">
        <f t="shared" si="0"/>
        <v>0</v>
      </c>
      <c r="J56" s="1">
        <v>11</v>
      </c>
      <c r="K56" s="201"/>
      <c r="L56" s="201"/>
      <c r="M56" s="201"/>
      <c r="N56" s="201"/>
      <c r="O56" s="203"/>
      <c r="P56" s="201"/>
      <c r="Q56" s="201"/>
      <c r="R56" s="201"/>
      <c r="S56" s="201"/>
      <c r="T56" s="201"/>
    </row>
    <row r="57" spans="1:21" x14ac:dyDescent="0.4">
      <c r="A57" s="379"/>
      <c r="B57" s="12" t="s">
        <v>7483</v>
      </c>
      <c r="C57" s="1"/>
      <c r="D57" s="95"/>
      <c r="E57" s="1"/>
      <c r="F57" s="1"/>
      <c r="G57" s="1"/>
      <c r="H57" s="1">
        <f t="shared" si="0"/>
        <v>0</v>
      </c>
      <c r="J57" s="1">
        <v>12</v>
      </c>
      <c r="K57" s="201"/>
      <c r="L57" s="201"/>
      <c r="M57" s="201"/>
      <c r="N57" s="201"/>
      <c r="O57" s="203"/>
      <c r="P57" s="201"/>
      <c r="Q57" s="201"/>
      <c r="R57" s="201"/>
      <c r="S57" s="201"/>
      <c r="T57" s="201"/>
    </row>
    <row r="58" spans="1:21" x14ac:dyDescent="0.4">
      <c r="A58" s="379"/>
      <c r="B58" s="12" t="s">
        <v>7484</v>
      </c>
      <c r="C58" s="1"/>
      <c r="D58" s="95"/>
      <c r="E58" s="1"/>
      <c r="F58" s="95"/>
      <c r="G58" s="95"/>
      <c r="H58" s="1">
        <f t="shared" si="0"/>
        <v>0</v>
      </c>
      <c r="J58" s="95">
        <v>13</v>
      </c>
      <c r="K58" s="201"/>
      <c r="L58" s="201"/>
      <c r="M58" s="201"/>
      <c r="N58" s="201"/>
      <c r="O58" s="235"/>
      <c r="P58" s="201"/>
      <c r="Q58" s="201"/>
      <c r="R58" s="201"/>
      <c r="S58" s="201"/>
      <c r="T58" s="201"/>
    </row>
    <row r="59" spans="1:21" x14ac:dyDescent="0.4">
      <c r="A59" s="379"/>
      <c r="B59" s="12" t="s">
        <v>7485</v>
      </c>
      <c r="C59" s="1"/>
      <c r="D59" s="95"/>
      <c r="E59" s="1"/>
      <c r="F59" s="1"/>
      <c r="G59" s="1"/>
      <c r="H59" s="1">
        <f t="shared" si="0"/>
        <v>0</v>
      </c>
      <c r="I59" s="229"/>
      <c r="J59" s="229"/>
      <c r="K59" s="229"/>
      <c r="L59" s="229"/>
      <c r="M59" s="229"/>
      <c r="N59" s="229"/>
      <c r="O59" s="229"/>
      <c r="P59" s="229"/>
      <c r="Q59" s="229"/>
    </row>
    <row r="60" spans="1:21" x14ac:dyDescent="0.4">
      <c r="A60" s="227"/>
      <c r="C60" s="7"/>
      <c r="D60" s="228"/>
      <c r="E60" s="7"/>
      <c r="F60" s="7"/>
      <c r="G60" s="7"/>
      <c r="H60" s="7"/>
      <c r="I60" s="7"/>
      <c r="K60" s="73"/>
    </row>
    <row r="61" spans="1:21" x14ac:dyDescent="0.4">
      <c r="A61" s="227"/>
      <c r="C61" s="7"/>
      <c r="D61" s="228"/>
      <c r="E61" s="7"/>
      <c r="F61" s="7"/>
      <c r="G61" s="7"/>
      <c r="H61" s="7"/>
      <c r="I61" s="7"/>
      <c r="K61" s="73"/>
    </row>
    <row r="62" spans="1:21" x14ac:dyDescent="0.4">
      <c r="A62" s="12" t="s">
        <v>7654</v>
      </c>
      <c r="B62" s="219">
        <v>45532.352777777778</v>
      </c>
      <c r="C62" s="7"/>
      <c r="D62" s="228"/>
      <c r="E62" s="7"/>
      <c r="F62" s="7"/>
      <c r="G62" s="7"/>
      <c r="H62" s="7"/>
      <c r="I62" s="7"/>
      <c r="J62" s="12" t="s">
        <v>8764</v>
      </c>
      <c r="K62" s="71">
        <f>COUNTIF($K$46:$T$58,J62)</f>
        <v>0</v>
      </c>
    </row>
    <row r="63" spans="1:21" x14ac:dyDescent="0.4">
      <c r="A63" s="12" t="s">
        <v>7655</v>
      </c>
      <c r="B63" s="220">
        <v>0.51180555555555551</v>
      </c>
      <c r="C63" s="7"/>
      <c r="D63" s="228"/>
      <c r="E63" s="7"/>
      <c r="F63" s="7"/>
      <c r="G63" s="7"/>
      <c r="H63" s="7"/>
      <c r="I63" s="7"/>
      <c r="J63" s="12" t="s">
        <v>8728</v>
      </c>
      <c r="K63" s="71">
        <f>COUNTIF($K$46:$T$58,J63)</f>
        <v>0</v>
      </c>
    </row>
    <row r="64" spans="1:21" x14ac:dyDescent="0.4">
      <c r="A64" s="12" t="s">
        <v>7656</v>
      </c>
      <c r="B64" s="219">
        <f>B62-B63</f>
        <v>45531.84097222222</v>
      </c>
      <c r="C64" s="7"/>
      <c r="D64" s="228"/>
      <c r="E64" s="7"/>
      <c r="F64" s="7"/>
      <c r="G64" s="7"/>
      <c r="H64" s="7"/>
      <c r="I64" s="7"/>
      <c r="J64" s="12" t="s">
        <v>8729</v>
      </c>
      <c r="K64" s="71">
        <f>COUNTIF($K$46:$T$58,J64)</f>
        <v>0</v>
      </c>
    </row>
    <row r="65" spans="1:11" x14ac:dyDescent="0.4">
      <c r="A65" s="227"/>
      <c r="C65" s="7"/>
      <c r="D65" s="228"/>
      <c r="E65" s="7"/>
      <c r="F65" s="7"/>
      <c r="G65" s="7"/>
      <c r="H65" s="7"/>
      <c r="I65" s="7"/>
      <c r="J65" s="12" t="s">
        <v>8571</v>
      </c>
      <c r="K65" s="71">
        <f>COUNTIF($K$46:$T$58,J65)</f>
        <v>0</v>
      </c>
    </row>
    <row r="66" spans="1:11" x14ac:dyDescent="0.4">
      <c r="A66" s="227"/>
      <c r="C66" s="7"/>
      <c r="D66" s="228"/>
      <c r="E66" s="7"/>
      <c r="F66" s="7"/>
      <c r="G66" s="7"/>
      <c r="H66" s="7"/>
      <c r="I66" s="7"/>
      <c r="J66" s="12" t="s">
        <v>8572</v>
      </c>
      <c r="K66" s="71">
        <f t="shared" ref="K66:K77" si="1">COUNTIF($K$46:$T$58,J66)</f>
        <v>0</v>
      </c>
    </row>
    <row r="67" spans="1:11" x14ac:dyDescent="0.4">
      <c r="A67" s="227"/>
      <c r="C67" s="7"/>
      <c r="D67" s="228"/>
      <c r="E67" s="7"/>
      <c r="F67" s="7"/>
      <c r="G67" s="7"/>
      <c r="H67" s="7"/>
      <c r="I67" s="7"/>
      <c r="J67" s="12" t="s">
        <v>8638</v>
      </c>
      <c r="K67" s="71">
        <f t="shared" si="1"/>
        <v>0</v>
      </c>
    </row>
    <row r="68" spans="1:11" x14ac:dyDescent="0.4">
      <c r="J68" s="12" t="s">
        <v>8573</v>
      </c>
      <c r="K68" s="71">
        <f t="shared" si="1"/>
        <v>0</v>
      </c>
    </row>
    <row r="69" spans="1:11" x14ac:dyDescent="0.4">
      <c r="J69" s="12" t="s">
        <v>8574</v>
      </c>
      <c r="K69" s="71">
        <f t="shared" si="1"/>
        <v>0</v>
      </c>
    </row>
    <row r="70" spans="1:11" x14ac:dyDescent="0.4">
      <c r="J70" s="12" t="s">
        <v>8575</v>
      </c>
      <c r="K70" s="71">
        <f t="shared" si="1"/>
        <v>0</v>
      </c>
    </row>
    <row r="71" spans="1:11" x14ac:dyDescent="0.4">
      <c r="J71" s="12" t="s">
        <v>8286</v>
      </c>
      <c r="K71" s="71">
        <f t="shared" si="1"/>
        <v>0</v>
      </c>
    </row>
    <row r="72" spans="1:11" x14ac:dyDescent="0.4">
      <c r="J72" s="12" t="s">
        <v>8270</v>
      </c>
      <c r="K72" s="71">
        <f t="shared" si="1"/>
        <v>0</v>
      </c>
    </row>
    <row r="73" spans="1:11" x14ac:dyDescent="0.4">
      <c r="J73" s="12" t="s">
        <v>8257</v>
      </c>
      <c r="K73" s="71">
        <f t="shared" si="1"/>
        <v>0</v>
      </c>
    </row>
    <row r="74" spans="1:11" x14ac:dyDescent="0.4">
      <c r="J74" s="12" t="s">
        <v>8570</v>
      </c>
      <c r="K74" s="71">
        <f t="shared" si="1"/>
        <v>0</v>
      </c>
    </row>
    <row r="75" spans="1:11" x14ac:dyDescent="0.4">
      <c r="J75" s="12" t="s">
        <v>8288</v>
      </c>
      <c r="K75" s="71">
        <f t="shared" si="1"/>
        <v>0</v>
      </c>
    </row>
    <row r="76" spans="1:11" x14ac:dyDescent="0.4">
      <c r="J76" s="12" t="s">
        <v>8255</v>
      </c>
      <c r="K76" s="71">
        <f t="shared" si="1"/>
        <v>0</v>
      </c>
    </row>
    <row r="77" spans="1:11" x14ac:dyDescent="0.4">
      <c r="J77" s="12" t="s">
        <v>8115</v>
      </c>
      <c r="K77" s="71">
        <f t="shared" si="1"/>
        <v>0</v>
      </c>
    </row>
  </sheetData>
  <mergeCells count="62">
    <mergeCell ref="F9:H9"/>
    <mergeCell ref="C10:E10"/>
    <mergeCell ref="F10:H10"/>
    <mergeCell ref="C11:E11"/>
    <mergeCell ref="B1:H1"/>
    <mergeCell ref="B2:H2"/>
    <mergeCell ref="B3:H3"/>
    <mergeCell ref="B4:H4"/>
    <mergeCell ref="B5:C5"/>
    <mergeCell ref="D5:E5"/>
    <mergeCell ref="F5:H5"/>
    <mergeCell ref="F11:H11"/>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57:A59"/>
    <mergeCell ref="A39:A41"/>
    <mergeCell ref="A42:A44"/>
    <mergeCell ref="A45:A47"/>
    <mergeCell ref="K45:L45"/>
    <mergeCell ref="Q45:R45"/>
    <mergeCell ref="S45:T45"/>
    <mergeCell ref="A48:A50"/>
    <mergeCell ref="A51:A53"/>
    <mergeCell ref="A54:A56"/>
    <mergeCell ref="M45:N45"/>
    <mergeCell ref="O45:P45"/>
  </mergeCells>
  <phoneticPr fontId="1" type="noConversion"/>
  <hyperlinks>
    <hyperlink ref="B27:H27" r:id="rId1" display="LE022-1573" xr:uid="{C156AA57-B99A-4D09-A384-5BA3562A7F74}"/>
  </hyperlinks>
  <pageMargins left="0.7" right="0.7" top="0.75" bottom="0.75" header="0.3" footer="0.3"/>
  <pageSetup paperSize="9" orientation="portrait" verticalDpi="0"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F75B2-7F93-44BC-85F6-424FE9A92C8B}">
  <dimension ref="A1:X152"/>
  <sheetViews>
    <sheetView topLeftCell="A33" zoomScale="90" zoomScaleNormal="90" workbookViewId="0">
      <selection activeCell="B27" sqref="B27:H27"/>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10" width="12" customWidth="1"/>
    <col min="11" max="11" width="11.6328125" customWidth="1"/>
    <col min="12" max="12" width="18.54296875" bestFit="1" customWidth="1"/>
    <col min="13" max="13" width="13.54296875" customWidth="1"/>
    <col min="14" max="14" width="18.54296875" bestFit="1" customWidth="1"/>
    <col min="15" max="15" width="16.54296875" bestFit="1" customWidth="1"/>
    <col min="16" max="16" width="17.81640625" customWidth="1"/>
    <col min="17" max="17" width="28.08984375" bestFit="1" customWidth="1"/>
    <col min="18" max="18" width="34.90625" customWidth="1"/>
    <col min="19" max="19" width="10.90625" bestFit="1" customWidth="1"/>
    <col min="20" max="20" width="18.54296875" bestFit="1" customWidth="1"/>
    <col min="21" max="21" width="28.08984375" bestFit="1" customWidth="1"/>
    <col min="22" max="23" width="7.08984375" customWidth="1"/>
  </cols>
  <sheetData>
    <row r="1" spans="1:9" x14ac:dyDescent="0.4">
      <c r="A1" s="11" t="s">
        <v>7581</v>
      </c>
      <c r="B1" s="375" t="s">
        <v>8955</v>
      </c>
      <c r="C1" s="375"/>
      <c r="D1" s="375"/>
      <c r="E1" s="375"/>
      <c r="F1" s="375"/>
      <c r="G1" s="375"/>
      <c r="H1" s="375"/>
      <c r="I1" s="7"/>
    </row>
    <row r="2" spans="1:9" x14ac:dyDescent="0.4">
      <c r="A2" s="11" t="s">
        <v>7582</v>
      </c>
      <c r="B2" s="375" t="s">
        <v>8956</v>
      </c>
      <c r="C2" s="375"/>
      <c r="D2" s="375"/>
      <c r="E2" s="375"/>
      <c r="F2" s="375"/>
      <c r="G2" s="375"/>
      <c r="H2" s="375"/>
      <c r="I2" s="7"/>
    </row>
    <row r="3" spans="1:9" x14ac:dyDescent="0.4">
      <c r="A3" s="11" t="s">
        <v>7583</v>
      </c>
      <c r="B3" s="375" t="s">
        <v>8957</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7586</v>
      </c>
      <c r="B5" s="384">
        <f>MIN(C36:J36)</f>
        <v>45530.707638888889</v>
      </c>
      <c r="C5" s="374"/>
      <c r="D5" s="403" t="s">
        <v>7587</v>
      </c>
      <c r="E5" s="404"/>
      <c r="F5" s="384">
        <f>MAX(C37:J37)</f>
        <v>45539.354166666664</v>
      </c>
      <c r="G5" s="402"/>
      <c r="H5" s="374"/>
      <c r="I5" s="7"/>
    </row>
    <row r="6" spans="1:9" ht="106" customHeight="1" x14ac:dyDescent="0.4">
      <c r="A6" s="394" t="s">
        <v>7816</v>
      </c>
      <c r="B6" s="11" t="s">
        <v>7589</v>
      </c>
      <c r="C6" s="397" t="s">
        <v>8655</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7532</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9001</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4" x14ac:dyDescent="0.4">
      <c r="A33" s="8"/>
      <c r="B33" s="218"/>
      <c r="C33" s="218"/>
      <c r="D33" s="218"/>
      <c r="E33" s="218"/>
      <c r="F33" s="218"/>
      <c r="G33" s="218"/>
      <c r="H33" s="218"/>
      <c r="I33" s="218"/>
    </row>
    <row r="34" spans="1:24" x14ac:dyDescent="0.4">
      <c r="A34" s="88"/>
      <c r="B34" s="12"/>
      <c r="C34" s="1" t="s">
        <v>8601</v>
      </c>
      <c r="D34" s="1" t="s">
        <v>8601</v>
      </c>
      <c r="E34" s="246" t="s">
        <v>8601</v>
      </c>
      <c r="F34" s="1" t="s">
        <v>8602</v>
      </c>
      <c r="G34" s="1" t="s">
        <v>8603</v>
      </c>
      <c r="H34" s="246" t="s">
        <v>8603</v>
      </c>
      <c r="I34" s="1" t="s">
        <v>8604</v>
      </c>
      <c r="J34" s="246" t="s">
        <v>8605</v>
      </c>
      <c r="K34" s="1" t="s">
        <v>7614</v>
      </c>
      <c r="L34" s="7"/>
    </row>
    <row r="35" spans="1:24" x14ac:dyDescent="0.4">
      <c r="A35" s="83"/>
      <c r="B35" s="12" t="s">
        <v>7977</v>
      </c>
      <c r="C35" s="239" t="s">
        <v>8561</v>
      </c>
      <c r="D35" s="239" t="s">
        <v>8561</v>
      </c>
      <c r="E35" s="239" t="s">
        <v>8561</v>
      </c>
      <c r="F35" s="239" t="s">
        <v>8562</v>
      </c>
      <c r="G35" s="239" t="s">
        <v>8563</v>
      </c>
      <c r="H35" s="239" t="s">
        <v>8563</v>
      </c>
      <c r="I35" s="239" t="s">
        <v>8564</v>
      </c>
      <c r="J35" s="239" t="s">
        <v>8568</v>
      </c>
      <c r="K35" s="1"/>
      <c r="L35" s="7"/>
    </row>
    <row r="36" spans="1:24" x14ac:dyDescent="0.4">
      <c r="A36" s="177"/>
      <c r="B36" s="12" t="s">
        <v>7615</v>
      </c>
      <c r="C36" s="191">
        <v>45530.707638888889</v>
      </c>
      <c r="D36" s="191">
        <v>45533.366666666669</v>
      </c>
      <c r="E36" s="191">
        <v>45538.698611111111</v>
      </c>
      <c r="F36" s="191">
        <v>45531.435416666667</v>
      </c>
      <c r="G36" s="191">
        <v>45530.765277777777</v>
      </c>
      <c r="H36" s="191">
        <v>45538.495138888888</v>
      </c>
      <c r="I36" s="191">
        <v>45531.447222222225</v>
      </c>
      <c r="J36" s="191">
        <v>45538.638888888891</v>
      </c>
      <c r="K36" s="1"/>
      <c r="L36" s="7"/>
    </row>
    <row r="37" spans="1:24" x14ac:dyDescent="0.4">
      <c r="A37" s="177"/>
      <c r="B37" s="12" t="s">
        <v>7482</v>
      </c>
      <c r="C37" s="191">
        <v>45530.996527777781</v>
      </c>
      <c r="D37" s="191">
        <v>45537.672222222223</v>
      </c>
      <c r="E37" s="191">
        <v>45539.348611111112</v>
      </c>
      <c r="F37" s="191">
        <v>45539.352777777778</v>
      </c>
      <c r="G37" s="191">
        <v>45534.34097222222</v>
      </c>
      <c r="H37" s="191">
        <v>45539.340277777781</v>
      </c>
      <c r="I37" s="191">
        <v>45539.329861111109</v>
      </c>
      <c r="J37" s="191">
        <v>45539.354166666664</v>
      </c>
      <c r="K37" s="1"/>
      <c r="L37" s="7"/>
    </row>
    <row r="38" spans="1:24" x14ac:dyDescent="0.4">
      <c r="A38" s="177"/>
      <c r="B38" s="12" t="s">
        <v>7458</v>
      </c>
      <c r="C38" s="221">
        <v>11</v>
      </c>
      <c r="D38" s="221">
        <v>70</v>
      </c>
      <c r="E38" s="221">
        <v>35</v>
      </c>
      <c r="F38" s="164">
        <v>98</v>
      </c>
      <c r="G38" s="164">
        <v>40</v>
      </c>
      <c r="H38" s="164">
        <v>27</v>
      </c>
      <c r="I38" s="221">
        <v>39</v>
      </c>
      <c r="J38" s="164">
        <v>28</v>
      </c>
      <c r="K38" s="1">
        <f t="shared" ref="K38:K60" si="0">SUM(C38:J38)</f>
        <v>348</v>
      </c>
      <c r="L38" s="7"/>
    </row>
    <row r="39" spans="1:24" x14ac:dyDescent="0.4">
      <c r="A39" s="1" t="s">
        <v>7164</v>
      </c>
      <c r="B39" s="12" t="s">
        <v>7469</v>
      </c>
      <c r="C39" s="1">
        <f t="shared" ref="C39:J39" si="1">INT((C37-C36)*24)</f>
        <v>6</v>
      </c>
      <c r="D39" s="1">
        <f t="shared" si="1"/>
        <v>103</v>
      </c>
      <c r="E39" s="1">
        <f t="shared" si="1"/>
        <v>15</v>
      </c>
      <c r="F39" s="1">
        <f>INT((F37-F36)*24)</f>
        <v>190</v>
      </c>
      <c r="G39" s="1">
        <f>INT((G37-G36)*24)</f>
        <v>85</v>
      </c>
      <c r="H39" s="1">
        <f>INT((H37-H36)*24)</f>
        <v>20</v>
      </c>
      <c r="I39" s="1">
        <f>INT((I37-I36)*24)</f>
        <v>189</v>
      </c>
      <c r="J39" s="1">
        <f t="shared" si="1"/>
        <v>17</v>
      </c>
      <c r="K39" s="1">
        <f t="shared" si="0"/>
        <v>625</v>
      </c>
      <c r="L39" s="7"/>
      <c r="M39" s="12" t="s">
        <v>8020</v>
      </c>
      <c r="N39" s="1">
        <f>K39</f>
        <v>625</v>
      </c>
    </row>
    <row r="40" spans="1:24" x14ac:dyDescent="0.4">
      <c r="A40" s="379">
        <v>45531</v>
      </c>
      <c r="B40" s="12" t="s">
        <v>7483</v>
      </c>
      <c r="C40" s="1">
        <v>0</v>
      </c>
      <c r="D40" s="1"/>
      <c r="E40" s="1"/>
      <c r="F40" s="1"/>
      <c r="G40" s="1">
        <v>0</v>
      </c>
      <c r="H40" s="1"/>
      <c r="I40" s="1"/>
      <c r="J40" s="1"/>
      <c r="K40" s="1">
        <f t="shared" si="0"/>
        <v>0</v>
      </c>
      <c r="L40" s="7"/>
      <c r="M40" s="12" t="s">
        <v>7483</v>
      </c>
      <c r="N40" s="1">
        <f>SUMIF(B:B,M40,K:K)</f>
        <v>0</v>
      </c>
    </row>
    <row r="41" spans="1:24" x14ac:dyDescent="0.4">
      <c r="A41" s="379"/>
      <c r="B41" s="12" t="s">
        <v>7484</v>
      </c>
      <c r="C41" s="1">
        <v>0</v>
      </c>
      <c r="D41" s="1"/>
      <c r="E41" s="1"/>
      <c r="F41" s="1"/>
      <c r="G41" s="1">
        <v>0</v>
      </c>
      <c r="H41" s="1"/>
      <c r="I41" s="1"/>
      <c r="J41" s="1"/>
      <c r="K41" s="1">
        <f t="shared" si="0"/>
        <v>0</v>
      </c>
      <c r="L41" s="7"/>
      <c r="M41" s="12" t="s">
        <v>7477</v>
      </c>
      <c r="N41" s="1">
        <f>SUMIF(B:B,M41,K:K)</f>
        <v>2</v>
      </c>
    </row>
    <row r="42" spans="1:24" x14ac:dyDescent="0.4">
      <c r="A42" s="379"/>
      <c r="B42" s="12" t="s">
        <v>7485</v>
      </c>
      <c r="C42" s="1">
        <v>0</v>
      </c>
      <c r="D42" s="1"/>
      <c r="E42" s="1"/>
      <c r="F42" s="1"/>
      <c r="G42" s="1">
        <v>0</v>
      </c>
      <c r="H42" s="1"/>
      <c r="I42" s="1"/>
      <c r="J42" s="1"/>
      <c r="K42" s="1">
        <f t="shared" si="0"/>
        <v>0</v>
      </c>
      <c r="L42" s="7"/>
      <c r="M42" s="12" t="s">
        <v>7485</v>
      </c>
      <c r="N42" s="1">
        <f>SUMIF(B:B,M42,K:K)</f>
        <v>3</v>
      </c>
    </row>
    <row r="43" spans="1:24" x14ac:dyDescent="0.4">
      <c r="A43" s="379">
        <v>45532</v>
      </c>
      <c r="B43" s="12" t="s">
        <v>7483</v>
      </c>
      <c r="C43" s="1">
        <v>0</v>
      </c>
      <c r="D43" s="1"/>
      <c r="E43" s="1"/>
      <c r="F43" s="1">
        <v>0</v>
      </c>
      <c r="G43" s="1">
        <v>0</v>
      </c>
      <c r="H43" s="1"/>
      <c r="I43" s="1">
        <v>0</v>
      </c>
      <c r="J43" s="1"/>
      <c r="K43" s="1">
        <f t="shared" si="0"/>
        <v>0</v>
      </c>
      <c r="L43" s="7"/>
    </row>
    <row r="44" spans="1:24" x14ac:dyDescent="0.4">
      <c r="A44" s="379"/>
      <c r="B44" s="12" t="s">
        <v>7484</v>
      </c>
      <c r="C44" s="1">
        <v>0</v>
      </c>
      <c r="D44" s="1"/>
      <c r="E44" s="1"/>
      <c r="F44" s="1">
        <v>0</v>
      </c>
      <c r="G44" s="1">
        <v>1</v>
      </c>
      <c r="H44" s="1"/>
      <c r="I44" s="1">
        <v>0</v>
      </c>
      <c r="J44" s="1"/>
      <c r="K44" s="1">
        <f t="shared" si="0"/>
        <v>1</v>
      </c>
      <c r="L44" s="7"/>
      <c r="N44" t="s">
        <v>9059</v>
      </c>
      <c r="P44" t="s">
        <v>7466</v>
      </c>
      <c r="R44" t="s">
        <v>9060</v>
      </c>
      <c r="T44" t="s">
        <v>9061</v>
      </c>
      <c r="V44" t="s">
        <v>9062</v>
      </c>
    </row>
    <row r="45" spans="1:24" x14ac:dyDescent="0.4">
      <c r="A45" s="379"/>
      <c r="B45" s="12" t="s">
        <v>7485</v>
      </c>
      <c r="C45" s="1">
        <v>0</v>
      </c>
      <c r="D45" s="1"/>
      <c r="E45" s="1"/>
      <c r="F45" s="1">
        <v>0</v>
      </c>
      <c r="G45" s="1">
        <v>0</v>
      </c>
      <c r="H45" s="1"/>
      <c r="I45" s="1">
        <v>0</v>
      </c>
      <c r="J45" s="1"/>
      <c r="K45" s="1">
        <f t="shared" si="0"/>
        <v>0</v>
      </c>
      <c r="L45" s="7"/>
      <c r="N45" t="s">
        <v>8805</v>
      </c>
      <c r="P45" t="s">
        <v>8628</v>
      </c>
      <c r="R45" t="s">
        <v>8624</v>
      </c>
      <c r="T45" t="s">
        <v>8625</v>
      </c>
      <c r="V45" t="s">
        <v>8806</v>
      </c>
    </row>
    <row r="46" spans="1:24" x14ac:dyDescent="0.4">
      <c r="A46" s="379">
        <v>45533</v>
      </c>
      <c r="B46" s="12" t="s">
        <v>7483</v>
      </c>
      <c r="C46" s="1"/>
      <c r="D46" s="1"/>
      <c r="E46" s="1"/>
      <c r="F46" s="95">
        <v>0</v>
      </c>
      <c r="G46" s="1">
        <v>0</v>
      </c>
      <c r="H46" s="1"/>
      <c r="I46" s="1">
        <v>0</v>
      </c>
      <c r="J46" s="1"/>
      <c r="K46" s="1">
        <f t="shared" si="0"/>
        <v>0</v>
      </c>
      <c r="L46" s="7"/>
      <c r="M46" s="1" t="s">
        <v>7189</v>
      </c>
      <c r="N46" s="372" t="s">
        <v>9068</v>
      </c>
      <c r="O46" s="374"/>
      <c r="P46" s="399" t="s">
        <v>8602</v>
      </c>
      <c r="Q46" s="400"/>
      <c r="R46" s="399" t="s">
        <v>8603</v>
      </c>
      <c r="S46" s="400"/>
      <c r="T46" s="399" t="s">
        <v>8604</v>
      </c>
      <c r="U46" s="400"/>
      <c r="V46" s="399" t="s">
        <v>9069</v>
      </c>
      <c r="W46" s="400"/>
    </row>
    <row r="47" spans="1:24" x14ac:dyDescent="0.4">
      <c r="A47" s="379"/>
      <c r="B47" s="12" t="s">
        <v>7484</v>
      </c>
      <c r="C47" s="1"/>
      <c r="D47" s="1"/>
      <c r="E47" s="1"/>
      <c r="F47" s="95">
        <v>0</v>
      </c>
      <c r="G47" s="95">
        <v>0</v>
      </c>
      <c r="H47" s="95"/>
      <c r="I47" s="95">
        <v>0</v>
      </c>
      <c r="J47" s="95"/>
      <c r="K47" s="1">
        <f t="shared" si="0"/>
        <v>0</v>
      </c>
      <c r="L47" s="7"/>
      <c r="M47" s="95">
        <v>1</v>
      </c>
      <c r="N47" s="222" t="s">
        <v>8990</v>
      </c>
      <c r="O47" s="201" t="s">
        <v>9326</v>
      </c>
      <c r="P47" s="222" t="s">
        <v>8966</v>
      </c>
      <c r="Q47" s="201" t="s">
        <v>8962</v>
      </c>
      <c r="R47" s="222" t="s">
        <v>8959</v>
      </c>
      <c r="S47" s="201" t="s">
        <v>8960</v>
      </c>
      <c r="T47" s="222" t="s">
        <v>8961</v>
      </c>
      <c r="U47" s="201" t="s">
        <v>8962</v>
      </c>
      <c r="V47" s="222"/>
      <c r="W47" s="201"/>
      <c r="X47" s="68"/>
    </row>
    <row r="48" spans="1:24" x14ac:dyDescent="0.4">
      <c r="A48" s="379"/>
      <c r="B48" s="12" t="s">
        <v>7485</v>
      </c>
      <c r="C48" s="1"/>
      <c r="D48" s="1"/>
      <c r="E48" s="1"/>
      <c r="F48" s="95">
        <v>0</v>
      </c>
      <c r="G48" s="1">
        <v>1</v>
      </c>
      <c r="H48" s="1"/>
      <c r="I48" s="1">
        <v>0</v>
      </c>
      <c r="J48" s="1"/>
      <c r="K48" s="1">
        <f t="shared" si="0"/>
        <v>1</v>
      </c>
      <c r="L48" s="7"/>
      <c r="M48" s="1">
        <v>2</v>
      </c>
      <c r="N48" s="224" t="s">
        <v>8999</v>
      </c>
      <c r="O48" s="224" t="s">
        <v>9176</v>
      </c>
      <c r="P48" s="240" t="s">
        <v>8991</v>
      </c>
      <c r="Q48" s="201" t="s">
        <v>8995</v>
      </c>
      <c r="R48" s="222" t="s">
        <v>8963</v>
      </c>
      <c r="S48" s="201" t="s">
        <v>8964</v>
      </c>
      <c r="T48" s="222" t="s">
        <v>8989</v>
      </c>
      <c r="U48" s="201" t="s">
        <v>8962</v>
      </c>
      <c r="V48" s="222"/>
      <c r="W48" s="201"/>
      <c r="X48" s="68"/>
    </row>
    <row r="49" spans="1:24" x14ac:dyDescent="0.4">
      <c r="A49" s="379">
        <v>45534</v>
      </c>
      <c r="B49" s="12" t="s">
        <v>7483</v>
      </c>
      <c r="C49" s="1"/>
      <c r="D49" s="1">
        <v>0</v>
      </c>
      <c r="E49" s="1"/>
      <c r="F49" s="95">
        <v>0</v>
      </c>
      <c r="G49" s="1">
        <v>0</v>
      </c>
      <c r="H49" s="1"/>
      <c r="I49" s="1">
        <v>0</v>
      </c>
      <c r="J49" s="1"/>
      <c r="K49" s="1">
        <f t="shared" si="0"/>
        <v>0</v>
      </c>
      <c r="L49" s="7"/>
      <c r="M49" s="95">
        <v>3</v>
      </c>
      <c r="N49" s="240"/>
      <c r="O49" s="201"/>
      <c r="P49" s="222"/>
      <c r="Q49" s="201"/>
      <c r="R49" s="222" t="s">
        <v>8998</v>
      </c>
      <c r="S49" s="201" t="s">
        <v>9003</v>
      </c>
      <c r="T49" s="222"/>
      <c r="U49" s="201"/>
      <c r="V49" s="240"/>
      <c r="W49" s="234"/>
      <c r="X49" s="68"/>
    </row>
    <row r="50" spans="1:24" x14ac:dyDescent="0.4">
      <c r="A50" s="379"/>
      <c r="B50" s="12" t="s">
        <v>7484</v>
      </c>
      <c r="C50" s="1"/>
      <c r="D50" s="1">
        <v>0</v>
      </c>
      <c r="E50" s="1"/>
      <c r="F50" s="95">
        <v>0</v>
      </c>
      <c r="G50" s="95">
        <v>0</v>
      </c>
      <c r="H50" s="95"/>
      <c r="I50" s="95">
        <v>0</v>
      </c>
      <c r="J50" s="1"/>
      <c r="K50" s="1">
        <f t="shared" si="0"/>
        <v>0</v>
      </c>
      <c r="L50" s="7"/>
      <c r="M50" s="1">
        <v>4</v>
      </c>
      <c r="N50" s="240"/>
      <c r="O50" s="201"/>
      <c r="P50" s="222"/>
      <c r="Q50" s="201"/>
      <c r="R50" s="222" t="s">
        <v>9000</v>
      </c>
      <c r="S50" s="201" t="s">
        <v>8960</v>
      </c>
      <c r="T50" s="222"/>
      <c r="U50" s="201"/>
      <c r="V50" s="201"/>
      <c r="W50" s="201"/>
      <c r="X50" s="68"/>
    </row>
    <row r="51" spans="1:24" x14ac:dyDescent="0.4">
      <c r="A51" s="379"/>
      <c r="B51" s="12" t="s">
        <v>7485</v>
      </c>
      <c r="C51" s="1"/>
      <c r="D51" s="1">
        <v>0</v>
      </c>
      <c r="E51" s="1"/>
      <c r="F51" s="95">
        <v>0</v>
      </c>
      <c r="G51" s="1">
        <v>0</v>
      </c>
      <c r="H51" s="1"/>
      <c r="I51" s="1">
        <v>0</v>
      </c>
      <c r="J51" s="1"/>
      <c r="K51" s="1">
        <f t="shared" si="0"/>
        <v>0</v>
      </c>
      <c r="L51" s="7"/>
      <c r="M51" s="95">
        <v>5</v>
      </c>
      <c r="N51" s="240"/>
      <c r="O51" s="201"/>
      <c r="P51" s="222"/>
      <c r="Q51" s="201"/>
      <c r="R51" s="222"/>
      <c r="S51" s="201"/>
      <c r="T51" s="222"/>
      <c r="U51" s="201"/>
      <c r="V51" s="201"/>
      <c r="W51" s="201"/>
      <c r="X51" s="68"/>
    </row>
    <row r="52" spans="1:24" x14ac:dyDescent="0.4">
      <c r="A52" s="379">
        <v>45537</v>
      </c>
      <c r="B52" s="12" t="s">
        <v>7483</v>
      </c>
      <c r="C52" s="1"/>
      <c r="D52" s="1">
        <v>0</v>
      </c>
      <c r="E52" s="1"/>
      <c r="F52" s="95">
        <v>0</v>
      </c>
      <c r="G52" s="1"/>
      <c r="H52" s="1"/>
      <c r="I52" s="1">
        <v>0</v>
      </c>
      <c r="J52" s="1"/>
      <c r="K52" s="1">
        <f t="shared" si="0"/>
        <v>0</v>
      </c>
      <c r="L52" s="7"/>
      <c r="M52" s="1">
        <v>6</v>
      </c>
      <c r="N52" s="203"/>
      <c r="O52" s="201"/>
      <c r="P52" s="222"/>
      <c r="Q52" s="201"/>
      <c r="R52" s="222"/>
      <c r="S52" s="201"/>
      <c r="T52" s="222"/>
      <c r="U52" s="203"/>
      <c r="V52" s="201"/>
      <c r="W52" s="201"/>
      <c r="X52" s="68"/>
    </row>
    <row r="53" spans="1:24" x14ac:dyDescent="0.4">
      <c r="A53" s="379"/>
      <c r="B53" s="12" t="s">
        <v>7484</v>
      </c>
      <c r="C53" s="1"/>
      <c r="D53" s="1">
        <v>0</v>
      </c>
      <c r="E53" s="1"/>
      <c r="F53" s="95">
        <v>0</v>
      </c>
      <c r="G53" s="1"/>
      <c r="H53" s="1"/>
      <c r="I53" s="95">
        <v>0</v>
      </c>
      <c r="J53" s="95"/>
      <c r="K53" s="1">
        <f t="shared" si="0"/>
        <v>0</v>
      </c>
      <c r="L53" s="7"/>
      <c r="M53" s="95">
        <v>7</v>
      </c>
      <c r="N53" s="203"/>
      <c r="O53" s="201"/>
      <c r="P53" s="222"/>
      <c r="Q53" s="201"/>
      <c r="R53" s="222"/>
      <c r="S53" s="201"/>
      <c r="T53" s="222"/>
      <c r="U53" s="201"/>
      <c r="V53" s="201"/>
      <c r="W53" s="201"/>
      <c r="X53" s="68"/>
    </row>
    <row r="54" spans="1:24" x14ac:dyDescent="0.4">
      <c r="A54" s="379"/>
      <c r="B54" s="12" t="s">
        <v>7485</v>
      </c>
      <c r="C54" s="1"/>
      <c r="D54" s="1">
        <v>0</v>
      </c>
      <c r="E54" s="1"/>
      <c r="F54" s="95">
        <v>0</v>
      </c>
      <c r="G54" s="1"/>
      <c r="H54" s="1"/>
      <c r="I54" s="1">
        <v>0</v>
      </c>
      <c r="J54" s="1"/>
      <c r="K54" s="1">
        <f t="shared" si="0"/>
        <v>0</v>
      </c>
      <c r="L54" s="7"/>
      <c r="M54" s="1">
        <v>8</v>
      </c>
      <c r="N54" s="201"/>
      <c r="O54" s="201"/>
      <c r="P54" s="222"/>
      <c r="Q54" s="201"/>
      <c r="R54" s="222"/>
      <c r="S54" s="201"/>
      <c r="T54" s="201"/>
      <c r="U54" s="201"/>
      <c r="V54" s="201"/>
      <c r="W54" s="201"/>
      <c r="X54" s="68"/>
    </row>
    <row r="55" spans="1:24" x14ac:dyDescent="0.4">
      <c r="A55" s="379">
        <v>45538</v>
      </c>
      <c r="B55" s="12" t="s">
        <v>7483</v>
      </c>
      <c r="C55" s="1"/>
      <c r="D55" s="1">
        <v>0</v>
      </c>
      <c r="E55" s="1"/>
      <c r="F55" s="95">
        <v>0</v>
      </c>
      <c r="G55" s="1"/>
      <c r="H55" s="1"/>
      <c r="I55" s="1">
        <v>0</v>
      </c>
      <c r="J55" s="1"/>
      <c r="K55" s="1">
        <f t="shared" si="0"/>
        <v>0</v>
      </c>
      <c r="L55" s="7"/>
      <c r="M55" s="95">
        <v>9</v>
      </c>
      <c r="N55" s="201"/>
      <c r="O55" s="201"/>
      <c r="P55" s="222"/>
      <c r="Q55" s="201"/>
      <c r="R55" s="201"/>
      <c r="S55" s="201"/>
      <c r="T55" s="201"/>
      <c r="U55" s="201"/>
      <c r="V55" s="201"/>
      <c r="W55" s="201"/>
    </row>
    <row r="56" spans="1:24" x14ac:dyDescent="0.4">
      <c r="A56" s="379"/>
      <c r="B56" s="12" t="s">
        <v>7484</v>
      </c>
      <c r="C56" s="1"/>
      <c r="D56" s="1">
        <v>0</v>
      </c>
      <c r="E56" s="1"/>
      <c r="F56" s="95">
        <v>0</v>
      </c>
      <c r="G56" s="1"/>
      <c r="H56" s="1"/>
      <c r="I56" s="95">
        <v>0</v>
      </c>
      <c r="J56" s="95"/>
      <c r="K56" s="1">
        <f t="shared" si="0"/>
        <v>0</v>
      </c>
      <c r="L56" s="7"/>
      <c r="M56" s="1">
        <v>10</v>
      </c>
      <c r="N56" s="201"/>
      <c r="O56" s="201"/>
      <c r="P56" s="203"/>
      <c r="Q56" s="201"/>
      <c r="R56" s="222"/>
      <c r="S56" s="201"/>
      <c r="T56" s="201"/>
      <c r="U56" s="201"/>
      <c r="V56" s="201"/>
      <c r="W56" s="201"/>
    </row>
    <row r="57" spans="1:24" x14ac:dyDescent="0.4">
      <c r="A57" s="379"/>
      <c r="B57" s="12" t="s">
        <v>7485</v>
      </c>
      <c r="C57" s="1"/>
      <c r="D57" s="1">
        <v>0</v>
      </c>
      <c r="E57" s="1"/>
      <c r="F57" s="95">
        <v>1</v>
      </c>
      <c r="G57" s="1"/>
      <c r="H57" s="1"/>
      <c r="I57" s="1">
        <v>0</v>
      </c>
      <c r="J57" s="1"/>
      <c r="K57" s="1">
        <f t="shared" si="0"/>
        <v>1</v>
      </c>
      <c r="M57" s="1">
        <v>11</v>
      </c>
      <c r="N57" s="201"/>
      <c r="O57" s="201"/>
      <c r="P57" s="203"/>
      <c r="Q57" s="201"/>
      <c r="R57" s="222"/>
      <c r="S57" s="201"/>
      <c r="T57" s="201"/>
      <c r="U57" s="201"/>
      <c r="V57" s="201"/>
      <c r="W57" s="201"/>
    </row>
    <row r="58" spans="1:24" x14ac:dyDescent="0.4">
      <c r="A58" s="379">
        <v>45539</v>
      </c>
      <c r="B58" s="12" t="s">
        <v>7483</v>
      </c>
      <c r="C58" s="1"/>
      <c r="D58" s="1"/>
      <c r="E58" s="1">
        <v>0</v>
      </c>
      <c r="F58" s="95">
        <v>0</v>
      </c>
      <c r="G58" s="1"/>
      <c r="H58" s="1">
        <v>0</v>
      </c>
      <c r="I58" s="1">
        <v>0</v>
      </c>
      <c r="J58" s="1"/>
      <c r="K58" s="1">
        <f t="shared" si="0"/>
        <v>0</v>
      </c>
      <c r="M58" s="1">
        <v>12</v>
      </c>
      <c r="N58" s="201"/>
      <c r="O58" s="201"/>
      <c r="P58" s="203"/>
      <c r="Q58" s="201"/>
      <c r="R58" s="222"/>
      <c r="S58" s="201"/>
      <c r="T58" s="201"/>
      <c r="U58" s="201"/>
      <c r="V58" s="201"/>
      <c r="W58" s="201"/>
    </row>
    <row r="59" spans="1:24" x14ac:dyDescent="0.4">
      <c r="A59" s="379"/>
      <c r="B59" s="12" t="s">
        <v>7484</v>
      </c>
      <c r="C59" s="1"/>
      <c r="D59" s="1"/>
      <c r="E59" s="1">
        <v>0</v>
      </c>
      <c r="F59" s="95">
        <v>0</v>
      </c>
      <c r="G59" s="1"/>
      <c r="H59" s="1">
        <v>1</v>
      </c>
      <c r="I59" s="95">
        <v>0</v>
      </c>
      <c r="J59" s="95"/>
      <c r="K59" s="1">
        <f t="shared" si="0"/>
        <v>1</v>
      </c>
      <c r="M59" s="1">
        <v>13</v>
      </c>
      <c r="N59" s="201"/>
      <c r="O59" s="201"/>
      <c r="P59" s="203"/>
      <c r="Q59" s="201"/>
      <c r="R59" s="222"/>
      <c r="S59" s="201"/>
      <c r="T59" s="201"/>
      <c r="U59" s="201"/>
      <c r="V59" s="201"/>
      <c r="W59" s="201"/>
    </row>
    <row r="60" spans="1:24" x14ac:dyDescent="0.4">
      <c r="A60" s="379"/>
      <c r="B60" s="12" t="s">
        <v>7485</v>
      </c>
      <c r="C60" s="1"/>
      <c r="D60" s="1"/>
      <c r="E60" s="1">
        <v>0</v>
      </c>
      <c r="F60" s="95">
        <v>0</v>
      </c>
      <c r="G60" s="1"/>
      <c r="H60" s="1">
        <v>1</v>
      </c>
      <c r="I60" s="1">
        <v>0</v>
      </c>
      <c r="J60" s="1"/>
      <c r="K60" s="1">
        <f t="shared" si="0"/>
        <v>1</v>
      </c>
      <c r="M60" s="1">
        <v>14</v>
      </c>
      <c r="N60" s="201"/>
      <c r="O60" s="201"/>
      <c r="P60" s="203"/>
      <c r="Q60" s="201"/>
      <c r="R60" s="222"/>
      <c r="S60" s="201"/>
      <c r="T60" s="201"/>
      <c r="U60" s="201"/>
      <c r="V60" s="201"/>
      <c r="W60" s="201"/>
    </row>
    <row r="61" spans="1:24" x14ac:dyDescent="0.4">
      <c r="A61" s="227"/>
      <c r="K61" s="228"/>
      <c r="L61" s="229"/>
      <c r="M61" s="229"/>
      <c r="N61" s="229"/>
      <c r="O61" s="229"/>
      <c r="P61" s="229"/>
      <c r="Q61" s="229"/>
      <c r="R61" s="229"/>
      <c r="S61" s="229"/>
      <c r="T61" s="229"/>
      <c r="U61" s="229"/>
    </row>
    <row r="62" spans="1:24" x14ac:dyDescent="0.4">
      <c r="K62" s="229"/>
      <c r="L62" s="229"/>
      <c r="M62" s="229"/>
      <c r="N62" s="229"/>
      <c r="O62" s="229"/>
      <c r="P62" s="229"/>
      <c r="Q62" s="229"/>
      <c r="R62" s="229"/>
      <c r="S62" s="229"/>
    </row>
    <row r="63" spans="1:24" x14ac:dyDescent="0.4">
      <c r="A63" s="12" t="s">
        <v>7654</v>
      </c>
      <c r="B63" s="219">
        <v>45538.743750000001</v>
      </c>
      <c r="K63" s="229"/>
      <c r="L63" s="229"/>
      <c r="M63" s="12" t="s">
        <v>8994</v>
      </c>
      <c r="N63" s="71">
        <f t="shared" ref="N63:N94" si="2">COUNTIF($L$47:$V$60,M63)</f>
        <v>1</v>
      </c>
      <c r="O63" s="229"/>
      <c r="P63" s="229"/>
      <c r="Q63" s="229"/>
      <c r="R63" s="229"/>
      <c r="S63" s="229"/>
    </row>
    <row r="64" spans="1:24" x14ac:dyDescent="0.4">
      <c r="A64" s="12" t="s">
        <v>7655</v>
      </c>
      <c r="B64" s="220">
        <v>0.86805555555555547</v>
      </c>
      <c r="K64" s="229"/>
      <c r="L64" s="229"/>
      <c r="M64" s="12" t="s">
        <v>9002</v>
      </c>
      <c r="N64" s="71">
        <f t="shared" si="2"/>
        <v>1</v>
      </c>
      <c r="O64" s="229"/>
      <c r="P64" s="229"/>
      <c r="Q64" s="229"/>
      <c r="R64" s="229"/>
      <c r="S64" s="229"/>
    </row>
    <row r="65" spans="1:19" x14ac:dyDescent="0.4">
      <c r="A65" s="12" t="s">
        <v>7656</v>
      </c>
      <c r="B65" s="219">
        <f>B63-B64</f>
        <v>45537.875694444447</v>
      </c>
      <c r="K65" s="229"/>
      <c r="L65" s="229"/>
      <c r="M65" s="12" t="s">
        <v>8951</v>
      </c>
      <c r="N65" s="71">
        <f t="shared" si="2"/>
        <v>0</v>
      </c>
      <c r="O65" s="229"/>
      <c r="P65" s="229"/>
      <c r="Q65" s="229"/>
      <c r="R65" s="229"/>
      <c r="S65" s="229"/>
    </row>
    <row r="66" spans="1:19" x14ac:dyDescent="0.4">
      <c r="K66" s="229"/>
      <c r="L66" s="229"/>
      <c r="M66" s="12" t="s">
        <v>8949</v>
      </c>
      <c r="N66" s="71">
        <f t="shared" si="2"/>
        <v>0</v>
      </c>
      <c r="O66" s="229"/>
      <c r="P66" s="229"/>
      <c r="Q66" s="229"/>
      <c r="R66" s="229"/>
      <c r="S66" s="229"/>
    </row>
    <row r="67" spans="1:19" x14ac:dyDescent="0.4">
      <c r="K67" s="229"/>
      <c r="L67" s="229"/>
      <c r="M67" s="12" t="s">
        <v>8945</v>
      </c>
      <c r="N67" s="71">
        <f t="shared" si="2"/>
        <v>0</v>
      </c>
    </row>
    <row r="68" spans="1:19" x14ac:dyDescent="0.4">
      <c r="K68" s="229"/>
      <c r="L68" s="229"/>
      <c r="M68" s="12" t="s">
        <v>8943</v>
      </c>
      <c r="N68" s="71">
        <f t="shared" si="2"/>
        <v>0</v>
      </c>
    </row>
    <row r="69" spans="1:19" x14ac:dyDescent="0.4">
      <c r="K69" s="229"/>
      <c r="L69" s="229"/>
      <c r="M69" s="12" t="s">
        <v>8932</v>
      </c>
      <c r="N69" s="71">
        <f t="shared" si="2"/>
        <v>0</v>
      </c>
    </row>
    <row r="70" spans="1:19" x14ac:dyDescent="0.4">
      <c r="K70" s="229"/>
      <c r="L70" s="229"/>
      <c r="M70" s="12" t="s">
        <v>8899</v>
      </c>
      <c r="N70" s="71">
        <f t="shared" si="2"/>
        <v>2</v>
      </c>
    </row>
    <row r="71" spans="1:19" x14ac:dyDescent="0.4">
      <c r="K71" s="229"/>
      <c r="L71" s="229"/>
      <c r="M71" s="12" t="s">
        <v>8903</v>
      </c>
      <c r="N71" s="71">
        <f t="shared" si="2"/>
        <v>0</v>
      </c>
    </row>
    <row r="72" spans="1:19" x14ac:dyDescent="0.4">
      <c r="K72" s="229"/>
      <c r="L72" s="229"/>
      <c r="M72" s="12" t="s">
        <v>8904</v>
      </c>
      <c r="N72" s="71">
        <f t="shared" si="2"/>
        <v>0</v>
      </c>
    </row>
    <row r="73" spans="1:19" x14ac:dyDescent="0.4">
      <c r="K73" s="229"/>
      <c r="L73" s="229"/>
      <c r="M73" s="12" t="s">
        <v>8905</v>
      </c>
      <c r="N73" s="71">
        <f t="shared" si="2"/>
        <v>0</v>
      </c>
    </row>
    <row r="74" spans="1:19" x14ac:dyDescent="0.4">
      <c r="K74" s="229"/>
      <c r="L74" s="229"/>
      <c r="M74" s="12" t="s">
        <v>8906</v>
      </c>
      <c r="N74" s="71">
        <f t="shared" si="2"/>
        <v>0</v>
      </c>
    </row>
    <row r="75" spans="1:19" x14ac:dyDescent="0.4">
      <c r="K75" s="229"/>
      <c r="L75" s="229"/>
      <c r="M75" s="12" t="s">
        <v>8907</v>
      </c>
      <c r="N75" s="71">
        <f t="shared" si="2"/>
        <v>0</v>
      </c>
    </row>
    <row r="76" spans="1:19" x14ac:dyDescent="0.4">
      <c r="K76" s="229"/>
      <c r="L76" s="229"/>
      <c r="M76" s="12" t="s">
        <v>8908</v>
      </c>
      <c r="N76" s="71">
        <f t="shared" si="2"/>
        <v>0</v>
      </c>
    </row>
    <row r="77" spans="1:19" x14ac:dyDescent="0.4">
      <c r="K77" s="229"/>
      <c r="L77" s="229"/>
      <c r="M77" s="12" t="s">
        <v>8937</v>
      </c>
      <c r="N77" s="71">
        <f t="shared" si="2"/>
        <v>0</v>
      </c>
    </row>
    <row r="78" spans="1:19" x14ac:dyDescent="0.4">
      <c r="K78" s="229"/>
      <c r="L78" s="229"/>
      <c r="M78" s="12" t="s">
        <v>8935</v>
      </c>
      <c r="N78" s="71">
        <f t="shared" si="2"/>
        <v>0</v>
      </c>
    </row>
    <row r="79" spans="1:19" x14ac:dyDescent="0.4">
      <c r="K79" s="229"/>
      <c r="L79" s="229"/>
      <c r="M79" s="12" t="s">
        <v>8909</v>
      </c>
      <c r="N79" s="71">
        <f t="shared" si="2"/>
        <v>0</v>
      </c>
    </row>
    <row r="80" spans="1:19" x14ac:dyDescent="0.4">
      <c r="K80" s="229"/>
      <c r="L80" s="229"/>
      <c r="M80" s="12" t="s">
        <v>8785</v>
      </c>
      <c r="N80" s="71">
        <f t="shared" si="2"/>
        <v>0</v>
      </c>
    </row>
    <row r="81" spans="11:14" x14ac:dyDescent="0.4">
      <c r="K81" s="229"/>
      <c r="L81" s="229"/>
      <c r="M81" s="12" t="s">
        <v>8783</v>
      </c>
      <c r="N81" s="71">
        <f t="shared" si="2"/>
        <v>0</v>
      </c>
    </row>
    <row r="82" spans="11:14" x14ac:dyDescent="0.4">
      <c r="K82" s="229"/>
      <c r="L82" s="229"/>
      <c r="M82" s="12" t="s">
        <v>8789</v>
      </c>
      <c r="N82" s="71">
        <f t="shared" si="2"/>
        <v>0</v>
      </c>
    </row>
    <row r="83" spans="11:14" x14ac:dyDescent="0.4">
      <c r="K83" s="229"/>
      <c r="L83" s="229"/>
      <c r="M83" s="12" t="s">
        <v>8717</v>
      </c>
      <c r="N83" s="71">
        <f t="shared" si="2"/>
        <v>1</v>
      </c>
    </row>
    <row r="84" spans="11:14" x14ac:dyDescent="0.4">
      <c r="K84" s="229"/>
      <c r="L84" s="229"/>
      <c r="M84" s="12" t="s">
        <v>8703</v>
      </c>
      <c r="N84" s="71">
        <f t="shared" si="2"/>
        <v>0</v>
      </c>
    </row>
    <row r="85" spans="11:14" x14ac:dyDescent="0.4">
      <c r="K85" s="229"/>
      <c r="L85" s="229"/>
      <c r="M85" s="12" t="s">
        <v>8699</v>
      </c>
      <c r="N85" s="71">
        <f t="shared" si="2"/>
        <v>0</v>
      </c>
    </row>
    <row r="86" spans="11:14" x14ac:dyDescent="0.4">
      <c r="K86" s="229"/>
      <c r="L86" s="229"/>
      <c r="M86" s="12" t="s">
        <v>8694</v>
      </c>
      <c r="N86" s="71">
        <f t="shared" si="2"/>
        <v>0</v>
      </c>
    </row>
    <row r="87" spans="11:14" x14ac:dyDescent="0.4">
      <c r="K87" s="229"/>
      <c r="L87" s="229"/>
      <c r="M87" s="12" t="s">
        <v>8645</v>
      </c>
      <c r="N87" s="71">
        <f t="shared" si="2"/>
        <v>0</v>
      </c>
    </row>
    <row r="88" spans="11:14" x14ac:dyDescent="0.4">
      <c r="K88" s="229"/>
      <c r="L88" s="229"/>
      <c r="M88" s="12" t="s">
        <v>8643</v>
      </c>
      <c r="N88" s="71">
        <f t="shared" si="2"/>
        <v>0</v>
      </c>
    </row>
    <row r="89" spans="11:14" x14ac:dyDescent="0.4">
      <c r="K89" s="229"/>
      <c r="L89" s="229"/>
      <c r="M89" s="12" t="s">
        <v>8629</v>
      </c>
      <c r="N89" s="71">
        <f t="shared" si="2"/>
        <v>0</v>
      </c>
    </row>
    <row r="90" spans="11:14" x14ac:dyDescent="0.4">
      <c r="K90" s="229"/>
      <c r="L90" s="229"/>
      <c r="M90" s="12" t="s">
        <v>8632</v>
      </c>
      <c r="N90" s="71">
        <f t="shared" si="2"/>
        <v>0</v>
      </c>
    </row>
    <row r="91" spans="11:14" x14ac:dyDescent="0.4">
      <c r="K91" s="229"/>
      <c r="L91" s="229"/>
      <c r="M91" s="12" t="s">
        <v>8633</v>
      </c>
      <c r="N91" s="71">
        <f t="shared" si="2"/>
        <v>0</v>
      </c>
    </row>
    <row r="92" spans="11:14" x14ac:dyDescent="0.4">
      <c r="K92" s="229"/>
      <c r="L92" s="229"/>
      <c r="M92" s="12" t="s">
        <v>8634</v>
      </c>
      <c r="N92" s="71">
        <f t="shared" si="2"/>
        <v>0</v>
      </c>
    </row>
    <row r="93" spans="11:14" x14ac:dyDescent="0.4">
      <c r="K93" s="229"/>
      <c r="L93" s="229"/>
      <c r="M93" s="12" t="s">
        <v>8635</v>
      </c>
      <c r="N93" s="71">
        <f t="shared" si="2"/>
        <v>0</v>
      </c>
    </row>
    <row r="94" spans="11:14" x14ac:dyDescent="0.4">
      <c r="K94" s="229"/>
      <c r="L94" s="229"/>
      <c r="M94" s="12" t="s">
        <v>8636</v>
      </c>
      <c r="N94" s="71">
        <f t="shared" si="2"/>
        <v>0</v>
      </c>
    </row>
    <row r="95" spans="11:14" x14ac:dyDescent="0.4">
      <c r="K95" s="229"/>
      <c r="L95" s="229"/>
      <c r="M95" s="12" t="s">
        <v>8419</v>
      </c>
      <c r="N95" s="71">
        <f t="shared" ref="N95:N126" si="3">COUNTIF($L$47:$V$60,M95)</f>
        <v>0</v>
      </c>
    </row>
    <row r="96" spans="11:14" x14ac:dyDescent="0.4">
      <c r="K96" s="229"/>
      <c r="L96" s="229"/>
      <c r="M96" s="12" t="s">
        <v>8414</v>
      </c>
      <c r="N96" s="71">
        <f t="shared" si="3"/>
        <v>0</v>
      </c>
    </row>
    <row r="97" spans="11:14" x14ac:dyDescent="0.4">
      <c r="K97" s="229"/>
      <c r="L97" s="229"/>
      <c r="M97" s="12" t="s">
        <v>8420</v>
      </c>
      <c r="N97" s="71">
        <f t="shared" si="3"/>
        <v>0</v>
      </c>
    </row>
    <row r="98" spans="11:14" x14ac:dyDescent="0.4">
      <c r="K98" s="229"/>
      <c r="L98" s="229"/>
      <c r="M98" s="12" t="s">
        <v>8421</v>
      </c>
      <c r="N98" s="71">
        <f t="shared" si="3"/>
        <v>0</v>
      </c>
    </row>
    <row r="99" spans="11:14" x14ac:dyDescent="0.4">
      <c r="K99" s="229"/>
      <c r="L99" s="229"/>
      <c r="M99" s="12" t="s">
        <v>8422</v>
      </c>
      <c r="N99" s="71">
        <f t="shared" si="3"/>
        <v>0</v>
      </c>
    </row>
    <row r="100" spans="11:14" x14ac:dyDescent="0.4">
      <c r="K100" s="229"/>
      <c r="L100" s="229"/>
      <c r="M100" s="12" t="s">
        <v>8376</v>
      </c>
      <c r="N100" s="71">
        <f t="shared" si="3"/>
        <v>0</v>
      </c>
    </row>
    <row r="101" spans="11:14" x14ac:dyDescent="0.4">
      <c r="K101" s="229"/>
      <c r="L101" s="229"/>
      <c r="M101" s="12" t="s">
        <v>8351</v>
      </c>
      <c r="N101" s="71">
        <f t="shared" si="3"/>
        <v>0</v>
      </c>
    </row>
    <row r="102" spans="11:14" x14ac:dyDescent="0.4">
      <c r="K102" s="229"/>
      <c r="L102" s="229"/>
      <c r="M102" s="12" t="s">
        <v>8308</v>
      </c>
      <c r="N102" s="71">
        <f t="shared" si="3"/>
        <v>0</v>
      </c>
    </row>
    <row r="103" spans="11:14" x14ac:dyDescent="0.4">
      <c r="K103" s="229"/>
      <c r="L103" s="229"/>
      <c r="M103" s="12" t="s">
        <v>8290</v>
      </c>
      <c r="N103" s="71">
        <f t="shared" si="3"/>
        <v>0</v>
      </c>
    </row>
    <row r="104" spans="11:14" x14ac:dyDescent="0.4">
      <c r="K104" s="229"/>
      <c r="L104" s="229"/>
      <c r="M104" s="12" t="s">
        <v>8202</v>
      </c>
      <c r="N104" s="71">
        <f t="shared" si="3"/>
        <v>0</v>
      </c>
    </row>
    <row r="105" spans="11:14" x14ac:dyDescent="0.4">
      <c r="K105" s="229"/>
      <c r="L105" s="229"/>
      <c r="M105" s="12" t="s">
        <v>8194</v>
      </c>
      <c r="N105" s="71">
        <f t="shared" si="3"/>
        <v>0</v>
      </c>
    </row>
    <row r="106" spans="11:14" x14ac:dyDescent="0.4">
      <c r="K106" s="229"/>
      <c r="L106" s="229"/>
      <c r="M106" s="12" t="s">
        <v>8692</v>
      </c>
      <c r="N106" s="71">
        <f t="shared" si="3"/>
        <v>0</v>
      </c>
    </row>
    <row r="107" spans="11:14" x14ac:dyDescent="0.4">
      <c r="K107" s="229"/>
      <c r="L107" s="229"/>
      <c r="M107" s="12" t="s">
        <v>8845</v>
      </c>
      <c r="N107" s="71">
        <f t="shared" si="3"/>
        <v>0</v>
      </c>
    </row>
    <row r="108" spans="11:14" x14ac:dyDescent="0.4">
      <c r="K108" s="229"/>
      <c r="L108" s="229"/>
      <c r="M108" s="12" t="s">
        <v>8059</v>
      </c>
      <c r="N108" s="71">
        <f t="shared" si="3"/>
        <v>0</v>
      </c>
    </row>
    <row r="109" spans="11:14" x14ac:dyDescent="0.4">
      <c r="K109" s="229"/>
      <c r="L109" s="229"/>
      <c r="M109" s="12" t="s">
        <v>7998</v>
      </c>
      <c r="N109" s="71">
        <f t="shared" si="3"/>
        <v>0</v>
      </c>
    </row>
    <row r="110" spans="11:14" x14ac:dyDescent="0.4">
      <c r="K110" s="229"/>
      <c r="L110" s="229"/>
      <c r="M110" s="12" t="s">
        <v>7996</v>
      </c>
      <c r="N110" s="71">
        <f t="shared" si="3"/>
        <v>0</v>
      </c>
    </row>
    <row r="111" spans="11:14" x14ac:dyDescent="0.4">
      <c r="K111" s="229"/>
      <c r="L111" s="229"/>
      <c r="M111" s="12" t="s">
        <v>7967</v>
      </c>
      <c r="N111" s="71">
        <f t="shared" si="3"/>
        <v>0</v>
      </c>
    </row>
    <row r="112" spans="11:14" x14ac:dyDescent="0.4">
      <c r="K112" s="229"/>
      <c r="L112" s="229"/>
      <c r="M112" s="12" t="s">
        <v>7944</v>
      </c>
      <c r="N112" s="71">
        <f t="shared" si="3"/>
        <v>0</v>
      </c>
    </row>
    <row r="113" spans="11:14" x14ac:dyDescent="0.4">
      <c r="K113" s="229"/>
      <c r="L113" s="229"/>
      <c r="M113" s="12" t="s">
        <v>8911</v>
      </c>
      <c r="N113" s="71">
        <f t="shared" si="3"/>
        <v>0</v>
      </c>
    </row>
    <row r="114" spans="11:14" x14ac:dyDescent="0.4">
      <c r="K114" s="229"/>
      <c r="L114" s="229"/>
      <c r="M114" s="12" t="s">
        <v>7712</v>
      </c>
      <c r="N114" s="71">
        <f t="shared" si="3"/>
        <v>0</v>
      </c>
    </row>
    <row r="115" spans="11:14" x14ac:dyDescent="0.4">
      <c r="K115" s="229"/>
      <c r="L115" s="229"/>
      <c r="M115" s="12" t="s">
        <v>7783</v>
      </c>
      <c r="N115" s="71">
        <f t="shared" si="3"/>
        <v>0</v>
      </c>
    </row>
    <row r="116" spans="11:14" x14ac:dyDescent="0.4">
      <c r="K116" s="229"/>
      <c r="L116" s="229"/>
      <c r="M116" s="12" t="s">
        <v>7804</v>
      </c>
      <c r="N116" s="71">
        <f t="shared" si="3"/>
        <v>0</v>
      </c>
    </row>
    <row r="117" spans="11:14" x14ac:dyDescent="0.4">
      <c r="K117" s="229"/>
      <c r="L117" s="229"/>
      <c r="M117" s="12" t="s">
        <v>8355</v>
      </c>
      <c r="N117" s="71">
        <f t="shared" si="3"/>
        <v>0</v>
      </c>
    </row>
    <row r="118" spans="11:14" x14ac:dyDescent="0.4">
      <c r="K118" s="229"/>
      <c r="L118" s="229"/>
      <c r="M118" s="12" t="s">
        <v>8311</v>
      </c>
      <c r="N118" s="71">
        <f t="shared" si="3"/>
        <v>0</v>
      </c>
    </row>
    <row r="119" spans="11:14" x14ac:dyDescent="0.4">
      <c r="K119" s="229"/>
      <c r="L119" s="229"/>
      <c r="M119" s="12" t="s">
        <v>8321</v>
      </c>
      <c r="N119" s="71">
        <f t="shared" si="3"/>
        <v>0</v>
      </c>
    </row>
    <row r="120" spans="11:14" x14ac:dyDescent="0.4">
      <c r="K120" s="229"/>
      <c r="L120" s="229"/>
      <c r="M120" s="12" t="s">
        <v>8199</v>
      </c>
      <c r="N120" s="71">
        <f t="shared" si="3"/>
        <v>0</v>
      </c>
    </row>
    <row r="121" spans="11:14" x14ac:dyDescent="0.4">
      <c r="K121" s="229"/>
      <c r="L121" s="229"/>
      <c r="M121" s="12" t="s">
        <v>8061</v>
      </c>
      <c r="N121" s="71">
        <f t="shared" si="3"/>
        <v>0</v>
      </c>
    </row>
    <row r="122" spans="11:14" x14ac:dyDescent="0.4">
      <c r="K122" s="229"/>
      <c r="L122" s="229"/>
      <c r="M122" s="12" t="s">
        <v>7994</v>
      </c>
      <c r="N122" s="71">
        <f t="shared" si="3"/>
        <v>0</v>
      </c>
    </row>
    <row r="123" spans="11:14" x14ac:dyDescent="0.4">
      <c r="K123" s="229"/>
      <c r="L123" s="229"/>
      <c r="M123" s="12" t="s">
        <v>7778</v>
      </c>
      <c r="N123" s="71">
        <f t="shared" si="3"/>
        <v>0</v>
      </c>
    </row>
    <row r="124" spans="11:14" x14ac:dyDescent="0.4">
      <c r="K124" s="229"/>
      <c r="L124" s="229"/>
      <c r="M124" s="12" t="s">
        <v>7776</v>
      </c>
      <c r="N124" s="71">
        <f t="shared" si="3"/>
        <v>0</v>
      </c>
    </row>
    <row r="125" spans="11:14" x14ac:dyDescent="0.4">
      <c r="K125" s="229"/>
      <c r="L125" s="229"/>
      <c r="M125" s="12" t="s">
        <v>7772</v>
      </c>
      <c r="N125" s="71">
        <f t="shared" si="3"/>
        <v>0</v>
      </c>
    </row>
    <row r="126" spans="11:14" x14ac:dyDescent="0.4">
      <c r="K126" s="229"/>
      <c r="L126" s="229"/>
      <c r="M126" s="12" t="s">
        <v>7765</v>
      </c>
      <c r="N126" s="71">
        <f t="shared" si="3"/>
        <v>0</v>
      </c>
    </row>
    <row r="127" spans="11:14" x14ac:dyDescent="0.4">
      <c r="K127" s="229"/>
      <c r="L127" s="229"/>
      <c r="M127" s="12" t="s">
        <v>7972</v>
      </c>
      <c r="N127" s="71">
        <f t="shared" ref="N127:N152" si="4">COUNTIF($L$47:$V$60,M127)</f>
        <v>0</v>
      </c>
    </row>
    <row r="128" spans="11:14" x14ac:dyDescent="0.4">
      <c r="K128" s="229"/>
      <c r="L128" s="229"/>
      <c r="M128" s="12" t="s">
        <v>7746</v>
      </c>
      <c r="N128" s="71">
        <f t="shared" si="4"/>
        <v>0</v>
      </c>
    </row>
    <row r="129" spans="11:14" x14ac:dyDescent="0.4">
      <c r="K129" s="229"/>
      <c r="L129" s="229"/>
      <c r="M129" s="12" t="s">
        <v>7725</v>
      </c>
      <c r="N129" s="71">
        <f t="shared" si="4"/>
        <v>0</v>
      </c>
    </row>
    <row r="130" spans="11:14" x14ac:dyDescent="0.4">
      <c r="K130" s="229"/>
      <c r="L130" s="229"/>
      <c r="M130" s="12" t="s">
        <v>7973</v>
      </c>
      <c r="N130" s="71">
        <f t="shared" si="4"/>
        <v>0</v>
      </c>
    </row>
    <row r="131" spans="11:14" x14ac:dyDescent="0.4">
      <c r="K131" s="229"/>
      <c r="L131" s="229"/>
      <c r="M131" s="12" t="s">
        <v>7756</v>
      </c>
      <c r="N131" s="71">
        <f t="shared" si="4"/>
        <v>0</v>
      </c>
    </row>
    <row r="132" spans="11:14" x14ac:dyDescent="0.4">
      <c r="K132" s="229"/>
      <c r="L132" s="229"/>
      <c r="M132" s="12" t="s">
        <v>7962</v>
      </c>
      <c r="N132" s="71">
        <f t="shared" si="4"/>
        <v>0</v>
      </c>
    </row>
    <row r="133" spans="11:14" x14ac:dyDescent="0.4">
      <c r="K133" s="229"/>
      <c r="L133" s="229"/>
      <c r="M133" s="12" t="s">
        <v>7945</v>
      </c>
      <c r="N133" s="71">
        <f t="shared" si="4"/>
        <v>0</v>
      </c>
    </row>
    <row r="134" spans="11:14" x14ac:dyDescent="0.4">
      <c r="K134" s="229"/>
      <c r="L134" s="229"/>
      <c r="M134" s="12" t="s">
        <v>7805</v>
      </c>
      <c r="N134" s="71">
        <f t="shared" si="4"/>
        <v>0</v>
      </c>
    </row>
    <row r="135" spans="11:14" x14ac:dyDescent="0.4">
      <c r="K135" s="229"/>
      <c r="L135" s="229"/>
      <c r="M135" s="12" t="s">
        <v>7753</v>
      </c>
      <c r="N135" s="71">
        <f t="shared" si="4"/>
        <v>0</v>
      </c>
    </row>
    <row r="136" spans="11:14" x14ac:dyDescent="0.4">
      <c r="K136" s="229"/>
      <c r="L136" s="229"/>
      <c r="M136" s="12" t="s">
        <v>7790</v>
      </c>
      <c r="N136" s="71">
        <f t="shared" si="4"/>
        <v>0</v>
      </c>
    </row>
    <row r="137" spans="11:14" x14ac:dyDescent="0.4">
      <c r="K137" s="229"/>
      <c r="L137" s="229"/>
      <c r="M137" s="12" t="s">
        <v>7974</v>
      </c>
      <c r="N137" s="71">
        <f t="shared" si="4"/>
        <v>0</v>
      </c>
    </row>
    <row r="138" spans="11:14" x14ac:dyDescent="0.4">
      <c r="K138" s="229"/>
      <c r="L138" s="229"/>
      <c r="M138" s="12" t="s">
        <v>7946</v>
      </c>
      <c r="N138" s="71">
        <f t="shared" si="4"/>
        <v>0</v>
      </c>
    </row>
    <row r="139" spans="11:14" x14ac:dyDescent="0.4">
      <c r="K139" s="229"/>
      <c r="L139" s="229"/>
      <c r="M139" s="88" t="s">
        <v>7975</v>
      </c>
      <c r="N139" s="71">
        <f t="shared" si="4"/>
        <v>0</v>
      </c>
    </row>
    <row r="140" spans="11:14" x14ac:dyDescent="0.4">
      <c r="M140" s="12" t="s">
        <v>8343</v>
      </c>
      <c r="N140" s="71">
        <f t="shared" si="4"/>
        <v>0</v>
      </c>
    </row>
    <row r="141" spans="11:14" x14ac:dyDescent="0.4">
      <c r="M141" s="12" t="s">
        <v>7761</v>
      </c>
      <c r="N141" s="71">
        <f t="shared" si="4"/>
        <v>0</v>
      </c>
    </row>
    <row r="142" spans="11:14" x14ac:dyDescent="0.4">
      <c r="M142" s="12" t="s">
        <v>7899</v>
      </c>
      <c r="N142" s="71">
        <f t="shared" si="4"/>
        <v>0</v>
      </c>
    </row>
    <row r="143" spans="11:14" x14ac:dyDescent="0.4">
      <c r="M143" s="12" t="s">
        <v>7948</v>
      </c>
      <c r="N143" s="71">
        <f t="shared" si="4"/>
        <v>0</v>
      </c>
    </row>
    <row r="144" spans="11:14" x14ac:dyDescent="0.4">
      <c r="M144" s="12" t="s">
        <v>8013</v>
      </c>
      <c r="N144" s="71">
        <f t="shared" si="4"/>
        <v>0</v>
      </c>
    </row>
    <row r="145" spans="13:14" x14ac:dyDescent="0.4">
      <c r="M145" s="12" t="s">
        <v>8014</v>
      </c>
      <c r="N145" s="71">
        <f t="shared" si="4"/>
        <v>0</v>
      </c>
    </row>
    <row r="146" spans="13:14" x14ac:dyDescent="0.4">
      <c r="M146" s="12" t="s">
        <v>8047</v>
      </c>
      <c r="N146" s="71">
        <f t="shared" si="4"/>
        <v>0</v>
      </c>
    </row>
    <row r="147" spans="13:14" x14ac:dyDescent="0.4">
      <c r="M147" s="12" t="s">
        <v>8090</v>
      </c>
      <c r="N147" s="71">
        <f t="shared" si="4"/>
        <v>0</v>
      </c>
    </row>
    <row r="148" spans="13:14" x14ac:dyDescent="0.4">
      <c r="M148" s="12" t="s">
        <v>8200</v>
      </c>
      <c r="N148" s="71">
        <f t="shared" si="4"/>
        <v>0</v>
      </c>
    </row>
    <row r="149" spans="13:14" x14ac:dyDescent="0.4">
      <c r="M149" s="12" t="s">
        <v>8198</v>
      </c>
      <c r="N149" s="71">
        <f t="shared" si="4"/>
        <v>0</v>
      </c>
    </row>
    <row r="150" spans="13:14" x14ac:dyDescent="0.4">
      <c r="M150" s="12" t="s">
        <v>8197</v>
      </c>
      <c r="N150" s="71">
        <f t="shared" si="4"/>
        <v>0</v>
      </c>
    </row>
    <row r="151" spans="13:14" x14ac:dyDescent="0.4">
      <c r="M151" s="12" t="s">
        <v>8315</v>
      </c>
      <c r="N151" s="71">
        <f t="shared" si="4"/>
        <v>0</v>
      </c>
    </row>
    <row r="152" spans="13:14" x14ac:dyDescent="0.4">
      <c r="M152" s="12" t="s">
        <v>8330</v>
      </c>
      <c r="N152" s="71">
        <f t="shared" si="4"/>
        <v>0</v>
      </c>
    </row>
  </sheetData>
  <mergeCells count="64">
    <mergeCell ref="A58:A60"/>
    <mergeCell ref="F9:H9"/>
    <mergeCell ref="C10:E10"/>
    <mergeCell ref="F10:H10"/>
    <mergeCell ref="C11:E11"/>
    <mergeCell ref="F11:H11"/>
    <mergeCell ref="C12:H12"/>
    <mergeCell ref="A13:A18"/>
    <mergeCell ref="C13:H13"/>
    <mergeCell ref="C14:H14"/>
    <mergeCell ref="C15:H15"/>
    <mergeCell ref="B16:B18"/>
    <mergeCell ref="C16:E16"/>
    <mergeCell ref="F16:H16"/>
    <mergeCell ref="C17:E17"/>
    <mergeCell ref="A6:A12"/>
    <mergeCell ref="B1:H1"/>
    <mergeCell ref="B2:H2"/>
    <mergeCell ref="B3:H3"/>
    <mergeCell ref="B4:H4"/>
    <mergeCell ref="B5:C5"/>
    <mergeCell ref="D5:E5"/>
    <mergeCell ref="F5:H5"/>
    <mergeCell ref="C6:H6"/>
    <mergeCell ref="C7:H7"/>
    <mergeCell ref="C8:H8"/>
    <mergeCell ref="B9:B11"/>
    <mergeCell ref="C9:E9"/>
    <mergeCell ref="F17:H17"/>
    <mergeCell ref="C18:E18"/>
    <mergeCell ref="F18:H18"/>
    <mergeCell ref="C19:H19"/>
    <mergeCell ref="A20:A25"/>
    <mergeCell ref="C20:H20"/>
    <mergeCell ref="C21:H21"/>
    <mergeCell ref="C22:H22"/>
    <mergeCell ref="B23:B25"/>
    <mergeCell ref="C23:E23"/>
    <mergeCell ref="A31:B31"/>
    <mergeCell ref="C31:H31"/>
    <mergeCell ref="F23:H23"/>
    <mergeCell ref="C24:E24"/>
    <mergeCell ref="F24:H24"/>
    <mergeCell ref="C25:E25"/>
    <mergeCell ref="F25:H25"/>
    <mergeCell ref="C26:H26"/>
    <mergeCell ref="B27:H27"/>
    <mergeCell ref="A29:B29"/>
    <mergeCell ref="C29:H29"/>
    <mergeCell ref="A30:B30"/>
    <mergeCell ref="C30:H30"/>
    <mergeCell ref="A32:B32"/>
    <mergeCell ref="C32:H32"/>
    <mergeCell ref="A40:A42"/>
    <mergeCell ref="A43:A45"/>
    <mergeCell ref="A46:A48"/>
    <mergeCell ref="A55:A57"/>
    <mergeCell ref="P46:Q46"/>
    <mergeCell ref="R46:S46"/>
    <mergeCell ref="T46:U46"/>
    <mergeCell ref="V46:W46"/>
    <mergeCell ref="A49:A51"/>
    <mergeCell ref="A52:A54"/>
    <mergeCell ref="N46:O46"/>
  </mergeCells>
  <phoneticPr fontId="1" type="noConversion"/>
  <hyperlinks>
    <hyperlink ref="B27:H27" r:id="rId1" display="LE0-9829" xr:uid="{D117F656-7FD2-457C-880B-448A16E5D671}"/>
  </hyperlinks>
  <pageMargins left="0.7" right="0.7" top="0.75" bottom="0.75" header="0.3" footer="0.3"/>
  <pageSetup paperSize="9" orientation="portrait" verticalDpi="0"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13349-2740-4D56-859F-2A4FD7C669EC}">
  <dimension ref="A1:U137"/>
  <sheetViews>
    <sheetView zoomScale="90" zoomScaleNormal="90" workbookViewId="0">
      <selection activeCell="J2" sqref="J2"/>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2.90625" customWidth="1"/>
    <col min="11" max="11" width="18.453125" customWidth="1"/>
    <col min="12" max="12" width="7.36328125" customWidth="1"/>
    <col min="13" max="13" width="18.54296875" bestFit="1" customWidth="1"/>
    <col min="14" max="14" width="7.36328125" customWidth="1"/>
    <col min="15" max="15" width="18.54296875" bestFit="1" customWidth="1"/>
    <col min="16" max="16" width="7.36328125" customWidth="1"/>
    <col min="17" max="17" width="19.1796875" customWidth="1"/>
    <col min="18" max="18" width="7.54296875" bestFit="1" customWidth="1"/>
    <col min="19" max="19" width="18.54296875" bestFit="1" customWidth="1"/>
    <col min="20" max="20" width="13.90625" bestFit="1" customWidth="1"/>
    <col min="21" max="21" width="7.81640625" customWidth="1"/>
    <col min="22" max="22" width="6.453125" customWidth="1"/>
  </cols>
  <sheetData>
    <row r="1" spans="1:9" x14ac:dyDescent="0.4">
      <c r="A1" s="11" t="s">
        <v>7581</v>
      </c>
      <c r="B1" s="375" t="s">
        <v>8967</v>
      </c>
      <c r="C1" s="375"/>
      <c r="D1" s="375"/>
      <c r="E1" s="375"/>
      <c r="F1" s="375"/>
      <c r="G1" s="375"/>
      <c r="H1" s="375"/>
      <c r="I1" s="7"/>
    </row>
    <row r="2" spans="1:9" x14ac:dyDescent="0.4">
      <c r="A2" s="11" t="s">
        <v>7582</v>
      </c>
      <c r="B2" s="375" t="s">
        <v>8969</v>
      </c>
      <c r="C2" s="375"/>
      <c r="D2" s="375"/>
      <c r="E2" s="375"/>
      <c r="F2" s="375"/>
      <c r="G2" s="375"/>
      <c r="H2" s="375"/>
      <c r="I2" s="7"/>
    </row>
    <row r="3" spans="1:9" x14ac:dyDescent="0.4">
      <c r="A3" s="11" t="s">
        <v>7583</v>
      </c>
      <c r="B3" s="375" t="s">
        <v>9031</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7586</v>
      </c>
      <c r="B5" s="384">
        <f>MIN(C36:G36)</f>
        <v>45534.756944444445</v>
      </c>
      <c r="C5" s="374"/>
      <c r="D5" s="403" t="s">
        <v>7587</v>
      </c>
      <c r="E5" s="404"/>
      <c r="F5" s="384">
        <f>MAX(C37:G37)</f>
        <v>45540.349305555559</v>
      </c>
      <c r="G5" s="402"/>
      <c r="H5" s="374"/>
      <c r="I5" s="7"/>
    </row>
    <row r="6" spans="1:9" ht="96.65" customHeight="1" x14ac:dyDescent="0.4">
      <c r="A6" s="394" t="s">
        <v>7816</v>
      </c>
      <c r="B6" s="11" t="s">
        <v>7589</v>
      </c>
      <c r="C6" s="397" t="s">
        <v>8887</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ht="34.5" customHeight="1"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8543</v>
      </c>
      <c r="C27" s="386"/>
      <c r="D27" s="386"/>
      <c r="E27" s="386"/>
      <c r="F27" s="386"/>
      <c r="G27" s="386"/>
      <c r="H27" s="387"/>
      <c r="I27" s="218"/>
    </row>
    <row r="28" spans="1:9" x14ac:dyDescent="0.4">
      <c r="A28" s="11" t="s">
        <v>7704</v>
      </c>
      <c r="B28" s="14" t="s">
        <v>8435</v>
      </c>
      <c r="C28" s="14" t="s">
        <v>8436</v>
      </c>
      <c r="D28" s="14" t="s">
        <v>7707</v>
      </c>
      <c r="E28" s="14" t="s">
        <v>8479</v>
      </c>
      <c r="F28" s="14"/>
      <c r="G28" s="14"/>
      <c r="H28" s="14"/>
      <c r="I28" s="218"/>
    </row>
    <row r="29" spans="1:9" x14ac:dyDescent="0.4">
      <c r="A29" s="399" t="s">
        <v>7717</v>
      </c>
      <c r="B29" s="400"/>
      <c r="C29" s="372" t="s">
        <v>8968</v>
      </c>
      <c r="D29" s="373"/>
      <c r="E29" s="373"/>
      <c r="F29" s="373"/>
      <c r="G29" s="373"/>
      <c r="H29" s="374"/>
      <c r="I29" s="218"/>
    </row>
    <row r="30" spans="1:9" x14ac:dyDescent="0.4">
      <c r="A30" s="399" t="s">
        <v>7821</v>
      </c>
      <c r="B30" s="400"/>
      <c r="C30" s="372" t="s">
        <v>7822</v>
      </c>
      <c r="D30" s="373"/>
      <c r="E30" s="373"/>
      <c r="F30" s="373"/>
      <c r="G30" s="373"/>
      <c r="H30" s="374"/>
      <c r="I30" s="218"/>
    </row>
    <row r="31" spans="1:9" x14ac:dyDescent="0.4">
      <c r="A31" s="399" t="s">
        <v>8077</v>
      </c>
      <c r="B31" s="400"/>
      <c r="C31" s="372" t="s">
        <v>7850</v>
      </c>
      <c r="D31" s="373"/>
      <c r="E31" s="373"/>
      <c r="F31" s="373"/>
      <c r="G31" s="373"/>
      <c r="H31" s="374"/>
      <c r="I31" s="218"/>
    </row>
    <row r="32" spans="1:9" x14ac:dyDescent="0.4">
      <c r="A32" s="399" t="s">
        <v>8078</v>
      </c>
      <c r="B32" s="400"/>
      <c r="C32" s="372" t="s">
        <v>8073</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8588</v>
      </c>
      <c r="D34" s="283" t="s">
        <v>8589</v>
      </c>
      <c r="E34" s="1" t="s">
        <v>8590</v>
      </c>
      <c r="F34" s="1" t="s">
        <v>8591</v>
      </c>
      <c r="G34" s="1" t="s">
        <v>8592</v>
      </c>
      <c r="H34" s="1" t="s">
        <v>7614</v>
      </c>
      <c r="I34" s="7"/>
    </row>
    <row r="35" spans="1:21" x14ac:dyDescent="0.4">
      <c r="A35" s="83"/>
      <c r="B35" s="12" t="s">
        <v>7977</v>
      </c>
      <c r="C35" s="239" t="s">
        <v>8548</v>
      </c>
      <c r="D35" s="239" t="s">
        <v>8547</v>
      </c>
      <c r="E35" s="239" t="s">
        <v>8451</v>
      </c>
      <c r="F35" s="239" t="s">
        <v>8448</v>
      </c>
      <c r="G35" s="239" t="s">
        <v>8609</v>
      </c>
      <c r="H35" s="1"/>
      <c r="I35" s="7"/>
    </row>
    <row r="36" spans="1:21" x14ac:dyDescent="0.4">
      <c r="A36" s="177"/>
      <c r="B36" s="12" t="s">
        <v>7615</v>
      </c>
      <c r="C36" s="191">
        <v>45534.756944444445</v>
      </c>
      <c r="D36" s="191">
        <v>45534.76458333333</v>
      </c>
      <c r="E36" s="191">
        <v>45534.782638888886</v>
      </c>
      <c r="F36" s="191">
        <v>45534.774305555555</v>
      </c>
      <c r="G36" s="191">
        <v>45534.759722222225</v>
      </c>
      <c r="H36" s="1"/>
      <c r="I36" s="7"/>
    </row>
    <row r="37" spans="1:21" x14ac:dyDescent="0.4">
      <c r="A37" s="177"/>
      <c r="B37" s="12" t="s">
        <v>7482</v>
      </c>
      <c r="C37" s="191">
        <v>45540.336805555555</v>
      </c>
      <c r="D37" s="191">
        <v>45540.340277777781</v>
      </c>
      <c r="E37" s="191">
        <v>45540.349305555559</v>
      </c>
      <c r="F37" s="191">
        <v>45540.34652777778</v>
      </c>
      <c r="G37" s="191">
        <v>45540.339583333334</v>
      </c>
      <c r="H37" s="1"/>
      <c r="I37" s="7"/>
    </row>
    <row r="38" spans="1:21" x14ac:dyDescent="0.4">
      <c r="A38" s="177"/>
      <c r="B38" s="12" t="s">
        <v>7458</v>
      </c>
      <c r="C38" s="221">
        <v>253</v>
      </c>
      <c r="D38" s="221">
        <v>209</v>
      </c>
      <c r="E38" s="221">
        <v>231</v>
      </c>
      <c r="F38" s="221">
        <v>288</v>
      </c>
      <c r="G38" s="221">
        <v>343</v>
      </c>
      <c r="H38" s="1">
        <f>SUM(C38:G38)</f>
        <v>1324</v>
      </c>
      <c r="I38" s="7"/>
    </row>
    <row r="39" spans="1:21" x14ac:dyDescent="0.4">
      <c r="A39" s="1" t="s">
        <v>7164</v>
      </c>
      <c r="B39" s="12" t="s">
        <v>7469</v>
      </c>
      <c r="C39" s="1">
        <f>INT((C37-C36)*24)</f>
        <v>133</v>
      </c>
      <c r="D39" s="1">
        <f>INT((D37-D36)*24)</f>
        <v>133</v>
      </c>
      <c r="E39" s="1">
        <f>INT((E37-E36)*24)</f>
        <v>133</v>
      </c>
      <c r="F39" s="1">
        <f>INT((F37-F36)*24)</f>
        <v>133</v>
      </c>
      <c r="G39" s="1">
        <f>INT((G37-G36)*24)</f>
        <v>133</v>
      </c>
      <c r="H39" s="1">
        <f>SUM(C39:G39)</f>
        <v>665</v>
      </c>
      <c r="I39" s="7"/>
      <c r="J39" s="12" t="s">
        <v>8020</v>
      </c>
      <c r="K39" s="1">
        <f>H39</f>
        <v>665</v>
      </c>
    </row>
    <row r="40" spans="1:21" x14ac:dyDescent="0.4">
      <c r="A40" s="379">
        <v>45537</v>
      </c>
      <c r="B40" s="12" t="s">
        <v>7483</v>
      </c>
      <c r="C40" s="1">
        <v>0</v>
      </c>
      <c r="D40" s="1">
        <v>0</v>
      </c>
      <c r="E40" s="1">
        <v>0</v>
      </c>
      <c r="F40" s="1">
        <v>0</v>
      </c>
      <c r="G40" s="1">
        <v>0</v>
      </c>
      <c r="H40" s="1">
        <f>SUM(C40:G40)</f>
        <v>0</v>
      </c>
      <c r="I40" s="7"/>
      <c r="J40" s="12" t="s">
        <v>7483</v>
      </c>
      <c r="K40" s="1">
        <f>SUMIF(B:B,J40,H:H)</f>
        <v>0</v>
      </c>
    </row>
    <row r="41" spans="1:21" x14ac:dyDescent="0.4">
      <c r="A41" s="379"/>
      <c r="B41" s="12" t="s">
        <v>7484</v>
      </c>
      <c r="C41" s="1">
        <v>0</v>
      </c>
      <c r="D41" s="1">
        <v>0</v>
      </c>
      <c r="E41" s="1">
        <v>0</v>
      </c>
      <c r="F41" s="1">
        <v>0</v>
      </c>
      <c r="G41" s="1">
        <v>0</v>
      </c>
      <c r="H41" s="1">
        <f t="shared" ref="H41:H57" si="0">SUM(C41:G41)</f>
        <v>0</v>
      </c>
      <c r="I41" s="7"/>
      <c r="J41" s="12" t="s">
        <v>7484</v>
      </c>
      <c r="K41" s="1">
        <f>SUMIF(B:B,J41,H:H)</f>
        <v>0</v>
      </c>
    </row>
    <row r="42" spans="1:21" x14ac:dyDescent="0.4">
      <c r="A42" s="379"/>
      <c r="B42" s="12" t="s">
        <v>7485</v>
      </c>
      <c r="C42" s="1">
        <v>0</v>
      </c>
      <c r="D42" s="1">
        <v>0</v>
      </c>
      <c r="E42" s="1">
        <v>0</v>
      </c>
      <c r="F42" s="1">
        <v>0</v>
      </c>
      <c r="G42" s="1">
        <v>1</v>
      </c>
      <c r="H42" s="1">
        <f t="shared" si="0"/>
        <v>1</v>
      </c>
      <c r="I42" s="7"/>
      <c r="J42" s="12" t="s">
        <v>7485</v>
      </c>
      <c r="K42" s="1">
        <f>SUMIF(B:B,J42,H:H)</f>
        <v>1</v>
      </c>
    </row>
    <row r="43" spans="1:21" x14ac:dyDescent="0.4">
      <c r="A43" s="379">
        <v>45538</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v>0</v>
      </c>
      <c r="E45" s="1">
        <v>0</v>
      </c>
      <c r="F45" s="1">
        <v>0</v>
      </c>
      <c r="G45" s="1">
        <v>0</v>
      </c>
      <c r="H45" s="1">
        <f t="shared" si="0"/>
        <v>0</v>
      </c>
      <c r="I45" s="7"/>
      <c r="K45" t="s">
        <v>8623</v>
      </c>
      <c r="M45" t="s">
        <v>8621</v>
      </c>
      <c r="O45" t="s">
        <v>8620</v>
      </c>
      <c r="Q45" t="s">
        <v>8619</v>
      </c>
      <c r="S45" t="s">
        <v>8724</v>
      </c>
    </row>
    <row r="46" spans="1:21" ht="17" customHeight="1" x14ac:dyDescent="0.4">
      <c r="A46" s="379">
        <v>45539</v>
      </c>
      <c r="B46" s="12" t="s">
        <v>7483</v>
      </c>
      <c r="C46" s="1">
        <v>0</v>
      </c>
      <c r="D46" s="95">
        <v>0</v>
      </c>
      <c r="E46" s="1">
        <v>0</v>
      </c>
      <c r="F46" s="1">
        <v>0</v>
      </c>
      <c r="G46" s="1">
        <v>0</v>
      </c>
      <c r="H46" s="1">
        <f t="shared" si="0"/>
        <v>0</v>
      </c>
      <c r="I46" s="7"/>
      <c r="J46" s="1" t="s">
        <v>7189</v>
      </c>
      <c r="K46" s="372" t="str">
        <f>C34</f>
        <v>#M004</v>
      </c>
      <c r="L46" s="374"/>
      <c r="M46" s="399" t="str">
        <f>D34</f>
        <v>#M015</v>
      </c>
      <c r="N46" s="400"/>
      <c r="O46" s="399" t="str">
        <f>E34</f>
        <v>#M017</v>
      </c>
      <c r="P46" s="400"/>
      <c r="Q46" s="399" t="str">
        <f>F34</f>
        <v>#M005</v>
      </c>
      <c r="R46" s="400"/>
      <c r="S46" s="399" t="str">
        <f>G34</f>
        <v>#M006</v>
      </c>
      <c r="T46" s="400"/>
    </row>
    <row r="47" spans="1:21" x14ac:dyDescent="0.4">
      <c r="A47" s="379"/>
      <c r="B47" s="12" t="s">
        <v>7484</v>
      </c>
      <c r="C47" s="1">
        <v>0</v>
      </c>
      <c r="D47" s="95">
        <v>0</v>
      </c>
      <c r="E47" s="95">
        <v>0</v>
      </c>
      <c r="F47" s="95">
        <v>0</v>
      </c>
      <c r="G47" s="95">
        <v>0</v>
      </c>
      <c r="H47" s="1">
        <f t="shared" si="0"/>
        <v>0</v>
      </c>
      <c r="I47" s="7"/>
      <c r="J47" s="95">
        <v>1</v>
      </c>
      <c r="K47" s="222" t="s">
        <v>9009</v>
      </c>
      <c r="L47" s="201" t="s">
        <v>8714</v>
      </c>
      <c r="M47" s="222" t="s">
        <v>8973</v>
      </c>
      <c r="N47" s="201" t="s">
        <v>8714</v>
      </c>
      <c r="O47" s="251" t="s">
        <v>8977</v>
      </c>
      <c r="P47" s="234" t="s">
        <v>8714</v>
      </c>
      <c r="Q47" s="251" t="s">
        <v>8974</v>
      </c>
      <c r="R47" s="201" t="s">
        <v>8714</v>
      </c>
      <c r="S47" s="251" t="s">
        <v>8970</v>
      </c>
      <c r="T47" s="201" t="s">
        <v>8714</v>
      </c>
      <c r="U47" s="68"/>
    </row>
    <row r="48" spans="1:21" x14ac:dyDescent="0.4">
      <c r="A48" s="379"/>
      <c r="B48" s="12" t="s">
        <v>7485</v>
      </c>
      <c r="C48" s="1">
        <v>0</v>
      </c>
      <c r="D48" s="95">
        <v>0</v>
      </c>
      <c r="E48" s="1">
        <v>0</v>
      </c>
      <c r="F48" s="1">
        <v>0</v>
      </c>
      <c r="G48" s="1">
        <v>0</v>
      </c>
      <c r="H48" s="1">
        <f t="shared" si="0"/>
        <v>0</v>
      </c>
      <c r="I48" s="7"/>
      <c r="J48" s="1">
        <v>2</v>
      </c>
      <c r="K48" s="222" t="s">
        <v>9010</v>
      </c>
      <c r="L48" s="201" t="s">
        <v>8714</v>
      </c>
      <c r="M48" s="203" t="s">
        <v>8992</v>
      </c>
      <c r="N48" s="201" t="s">
        <v>8714</v>
      </c>
      <c r="O48" s="222" t="s">
        <v>8978</v>
      </c>
      <c r="P48" s="201" t="s">
        <v>8714</v>
      </c>
      <c r="Q48" s="222" t="s">
        <v>8975</v>
      </c>
      <c r="R48" s="203" t="s">
        <v>8714</v>
      </c>
      <c r="S48" s="203" t="s">
        <v>8971</v>
      </c>
      <c r="T48" s="201" t="s">
        <v>8714</v>
      </c>
      <c r="U48" s="68"/>
    </row>
    <row r="49" spans="1:21" x14ac:dyDescent="0.4">
      <c r="A49" s="379">
        <v>45540</v>
      </c>
      <c r="B49" s="12" t="s">
        <v>7483</v>
      </c>
      <c r="C49" s="1">
        <v>0</v>
      </c>
      <c r="D49" s="95">
        <v>0</v>
      </c>
      <c r="E49" s="1">
        <v>0</v>
      </c>
      <c r="F49" s="1">
        <v>0</v>
      </c>
      <c r="G49" s="1">
        <v>0</v>
      </c>
      <c r="H49" s="1">
        <f t="shared" si="0"/>
        <v>0</v>
      </c>
      <c r="I49" s="7"/>
      <c r="J49" s="95">
        <v>3</v>
      </c>
      <c r="K49" s="240" t="s">
        <v>9008</v>
      </c>
      <c r="L49" s="201" t="s">
        <v>8714</v>
      </c>
      <c r="M49" s="203" t="s">
        <v>9011</v>
      </c>
      <c r="N49" s="201" t="s">
        <v>8714</v>
      </c>
      <c r="O49" s="222" t="s">
        <v>8979</v>
      </c>
      <c r="P49" s="201" t="s">
        <v>8714</v>
      </c>
      <c r="Q49" s="222" t="s">
        <v>8976</v>
      </c>
      <c r="R49" s="222" t="s">
        <v>8714</v>
      </c>
      <c r="S49" s="222" t="s">
        <v>8972</v>
      </c>
      <c r="T49" s="222" t="s">
        <v>8981</v>
      </c>
      <c r="U49" s="68"/>
    </row>
    <row r="50" spans="1:21" x14ac:dyDescent="0.4">
      <c r="A50" s="379"/>
      <c r="B50" s="12" t="s">
        <v>7484</v>
      </c>
      <c r="C50" s="1">
        <v>0</v>
      </c>
      <c r="D50" s="95">
        <v>0</v>
      </c>
      <c r="E50" s="95">
        <v>0</v>
      </c>
      <c r="F50" s="95">
        <v>0</v>
      </c>
      <c r="G50" s="1">
        <v>0</v>
      </c>
      <c r="H50" s="1">
        <f t="shared" si="0"/>
        <v>0</v>
      </c>
      <c r="I50" s="7"/>
      <c r="J50" s="1">
        <v>4</v>
      </c>
      <c r="K50" s="203"/>
      <c r="L50" s="201"/>
      <c r="M50" s="203"/>
      <c r="N50" s="201"/>
      <c r="O50" s="222" t="s">
        <v>8993</v>
      </c>
      <c r="P50" s="201" t="s">
        <v>8714</v>
      </c>
      <c r="Q50" s="201"/>
      <c r="R50" s="201"/>
      <c r="S50" s="201"/>
      <c r="T50" s="201"/>
      <c r="U50" s="68"/>
    </row>
    <row r="51" spans="1:21" x14ac:dyDescent="0.4">
      <c r="A51" s="379"/>
      <c r="B51" s="12" t="s">
        <v>7485</v>
      </c>
      <c r="C51" s="1">
        <v>0</v>
      </c>
      <c r="D51" s="95">
        <v>0</v>
      </c>
      <c r="E51" s="1">
        <v>0</v>
      </c>
      <c r="F51" s="1">
        <v>0</v>
      </c>
      <c r="G51" s="1">
        <v>0</v>
      </c>
      <c r="H51" s="1">
        <f t="shared" si="0"/>
        <v>0</v>
      </c>
      <c r="I51" s="7"/>
      <c r="J51" s="95">
        <v>5</v>
      </c>
      <c r="K51" s="203"/>
      <c r="L51" s="201"/>
      <c r="M51" s="203"/>
      <c r="N51" s="201"/>
      <c r="O51" s="222" t="s">
        <v>9012</v>
      </c>
      <c r="P51" s="201" t="s">
        <v>8714</v>
      </c>
      <c r="Q51" s="201"/>
      <c r="R51" s="201"/>
      <c r="S51" s="201"/>
      <c r="T51" s="201"/>
      <c r="U51" s="68"/>
    </row>
    <row r="52" spans="1:21" x14ac:dyDescent="0.4">
      <c r="A52" s="379"/>
      <c r="B52" s="12" t="s">
        <v>7483</v>
      </c>
      <c r="C52" s="1"/>
      <c r="D52" s="95"/>
      <c r="E52" s="1"/>
      <c r="F52" s="1"/>
      <c r="G52" s="1"/>
      <c r="H52" s="1">
        <f t="shared" si="0"/>
        <v>0</v>
      </c>
      <c r="I52" s="7"/>
      <c r="J52" s="1">
        <v>6</v>
      </c>
      <c r="K52" s="203"/>
      <c r="L52" s="201"/>
      <c r="M52" s="203"/>
      <c r="N52" s="201"/>
      <c r="O52" s="203" t="s">
        <v>9013</v>
      </c>
      <c r="P52" s="201" t="s">
        <v>8714</v>
      </c>
      <c r="Q52" s="201"/>
      <c r="R52" s="201"/>
      <c r="S52" s="201"/>
      <c r="T52" s="201"/>
      <c r="U52" s="68"/>
    </row>
    <row r="53" spans="1:21" x14ac:dyDescent="0.4">
      <c r="A53" s="379"/>
      <c r="B53" s="12" t="s">
        <v>7484</v>
      </c>
      <c r="C53" s="1"/>
      <c r="D53" s="95"/>
      <c r="E53" s="1"/>
      <c r="F53" s="95"/>
      <c r="G53" s="95"/>
      <c r="H53" s="1">
        <f t="shared" si="0"/>
        <v>0</v>
      </c>
      <c r="I53" s="7"/>
      <c r="J53" s="95">
        <v>7</v>
      </c>
      <c r="K53" s="203"/>
      <c r="L53" s="201"/>
      <c r="M53" s="203"/>
      <c r="N53" s="201"/>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3"/>
      <c r="N54" s="201"/>
      <c r="O54" s="203"/>
      <c r="P54" s="201"/>
      <c r="Q54" s="201"/>
      <c r="R54" s="201"/>
      <c r="S54" s="201"/>
      <c r="T54" s="201"/>
      <c r="U54" s="68"/>
    </row>
    <row r="55" spans="1:21" x14ac:dyDescent="0.4">
      <c r="A55" s="379"/>
      <c r="B55" s="12" t="s">
        <v>7483</v>
      </c>
      <c r="C55" s="1"/>
      <c r="D55" s="95"/>
      <c r="E55" s="1"/>
      <c r="F55" s="1"/>
      <c r="G55" s="1"/>
      <c r="H55" s="1">
        <f t="shared" si="0"/>
        <v>0</v>
      </c>
      <c r="I55" s="7"/>
      <c r="J55" s="95">
        <v>9</v>
      </c>
      <c r="K55" s="201"/>
      <c r="L55" s="201"/>
      <c r="M55" s="203"/>
      <c r="N55" s="201"/>
      <c r="O55" s="201"/>
      <c r="P55" s="201"/>
      <c r="Q55" s="201"/>
      <c r="R55" s="201"/>
      <c r="S55" s="201"/>
      <c r="T55" s="201"/>
    </row>
    <row r="56" spans="1:21" x14ac:dyDescent="0.4">
      <c r="A56" s="379"/>
      <c r="B56" s="12" t="s">
        <v>7484</v>
      </c>
      <c r="C56" s="1"/>
      <c r="D56" s="95"/>
      <c r="E56" s="1"/>
      <c r="F56" s="95"/>
      <c r="G56" s="95"/>
      <c r="H56" s="1">
        <f t="shared" si="0"/>
        <v>0</v>
      </c>
      <c r="I56" s="7"/>
      <c r="J56" s="1">
        <v>10</v>
      </c>
      <c r="K56" s="201"/>
      <c r="L56" s="201"/>
      <c r="M56" s="203"/>
      <c r="N56" s="201"/>
      <c r="O56" s="201"/>
      <c r="P56" s="201"/>
      <c r="Q56" s="201"/>
      <c r="R56" s="201"/>
      <c r="S56" s="201"/>
      <c r="T56" s="201"/>
    </row>
    <row r="57" spans="1:21" x14ac:dyDescent="0.4">
      <c r="A57" s="379"/>
      <c r="B57" s="12" t="s">
        <v>7485</v>
      </c>
      <c r="C57" s="1"/>
      <c r="D57" s="95"/>
      <c r="E57" s="1"/>
      <c r="F57" s="1"/>
      <c r="G57" s="1"/>
      <c r="H57" s="1">
        <f t="shared" si="0"/>
        <v>0</v>
      </c>
      <c r="J57" s="1"/>
      <c r="K57" s="201"/>
      <c r="L57" s="201"/>
      <c r="M57" s="203"/>
      <c r="N57" s="201"/>
      <c r="O57" s="201"/>
      <c r="P57" s="201"/>
      <c r="Q57" s="201"/>
      <c r="R57" s="201"/>
      <c r="S57" s="201"/>
      <c r="T57" s="201"/>
    </row>
    <row r="58" spans="1:21" x14ac:dyDescent="0.4">
      <c r="A58" s="227"/>
      <c r="J58" s="201"/>
      <c r="K58" s="201"/>
      <c r="L58" s="203"/>
      <c r="M58" s="201"/>
      <c r="N58" s="201"/>
      <c r="O58" s="201"/>
      <c r="P58" s="201"/>
      <c r="Q58" s="201"/>
      <c r="R58" s="201"/>
      <c r="S58" s="201"/>
      <c r="T58" s="201"/>
    </row>
    <row r="59" spans="1:21" x14ac:dyDescent="0.4">
      <c r="A59" s="227"/>
      <c r="J59" s="228"/>
      <c r="K59" s="229"/>
      <c r="L59" s="229"/>
      <c r="M59" s="229"/>
      <c r="N59" s="229"/>
      <c r="O59" s="229"/>
      <c r="P59" s="229"/>
      <c r="Q59" s="229"/>
      <c r="R59" s="265"/>
      <c r="S59" s="229"/>
      <c r="T59" s="229"/>
    </row>
    <row r="60" spans="1:21" x14ac:dyDescent="0.4">
      <c r="A60" s="227"/>
      <c r="J60" s="228"/>
      <c r="K60" s="229"/>
      <c r="L60" s="229"/>
      <c r="M60" s="229"/>
      <c r="N60" s="229"/>
      <c r="O60" s="229"/>
      <c r="P60" s="229"/>
      <c r="Q60" s="229"/>
      <c r="R60" s="229"/>
      <c r="S60" s="229"/>
      <c r="T60" s="229"/>
    </row>
    <row r="61" spans="1:21" x14ac:dyDescent="0.4">
      <c r="A61" s="12" t="s">
        <v>7654</v>
      </c>
      <c r="B61" s="219">
        <v>45535.051388888889</v>
      </c>
      <c r="J61" s="12" t="s">
        <v>8980</v>
      </c>
      <c r="K61" s="71">
        <f t="shared" ref="K61:K70" si="1">COUNTIF($K$47:$T$58,J61)</f>
        <v>1</v>
      </c>
      <c r="L61" s="229"/>
      <c r="M61" s="229"/>
      <c r="N61" s="229"/>
      <c r="Q61" s="229"/>
      <c r="R61" s="229"/>
      <c r="S61" s="229"/>
      <c r="T61" s="229"/>
    </row>
    <row r="62" spans="1:21" x14ac:dyDescent="0.4">
      <c r="A62" s="12" t="s">
        <v>7655</v>
      </c>
      <c r="B62" s="220">
        <v>1.5972222222222224E-2</v>
      </c>
      <c r="J62" s="12" t="s">
        <v>8984</v>
      </c>
      <c r="K62" s="71">
        <f t="shared" si="1"/>
        <v>0</v>
      </c>
      <c r="L62" s="229"/>
      <c r="M62" s="229"/>
      <c r="N62" s="229"/>
      <c r="Q62" s="229"/>
      <c r="R62" s="229"/>
      <c r="S62" s="229"/>
      <c r="T62" s="229"/>
    </row>
    <row r="63" spans="1:21" x14ac:dyDescent="0.4">
      <c r="A63" s="12" t="s">
        <v>7656</v>
      </c>
      <c r="B63" s="219">
        <f>B61-B62</f>
        <v>45535.035416666666</v>
      </c>
      <c r="J63" s="12" t="s">
        <v>8676</v>
      </c>
      <c r="K63" s="71">
        <f t="shared" si="1"/>
        <v>0</v>
      </c>
      <c r="L63" s="229"/>
      <c r="M63" s="229"/>
      <c r="N63" s="229"/>
      <c r="Q63" s="229"/>
      <c r="R63" s="229"/>
    </row>
    <row r="64" spans="1:21" x14ac:dyDescent="0.4">
      <c r="A64" s="227"/>
      <c r="J64" s="12" t="s">
        <v>8658</v>
      </c>
      <c r="K64" s="71">
        <f t="shared" si="1"/>
        <v>0</v>
      </c>
      <c r="L64" s="229"/>
      <c r="M64" s="229"/>
      <c r="N64" s="229"/>
      <c r="O64" s="229"/>
      <c r="P64" s="229"/>
      <c r="Q64" s="229"/>
      <c r="R64" s="229"/>
    </row>
    <row r="65" spans="1:20" x14ac:dyDescent="0.4">
      <c r="A65" s="227"/>
      <c r="J65" s="95" t="s">
        <v>8648</v>
      </c>
      <c r="K65" s="71">
        <f t="shared" si="1"/>
        <v>0</v>
      </c>
      <c r="L65" s="229"/>
      <c r="M65" s="229"/>
      <c r="N65" s="229"/>
      <c r="O65" s="229"/>
      <c r="P65" s="229"/>
      <c r="Q65" s="229"/>
      <c r="R65" s="229"/>
    </row>
    <row r="66" spans="1:20" x14ac:dyDescent="0.4">
      <c r="A66" s="227"/>
      <c r="J66" s="95" t="s">
        <v>8679</v>
      </c>
      <c r="K66" s="71">
        <f t="shared" si="1"/>
        <v>0</v>
      </c>
      <c r="L66" s="229"/>
      <c r="M66" s="229"/>
      <c r="N66" s="229"/>
      <c r="O66" s="229"/>
      <c r="P66" s="229"/>
      <c r="Q66" s="229"/>
      <c r="R66" s="229"/>
    </row>
    <row r="67" spans="1:20" x14ac:dyDescent="0.4">
      <c r="A67" s="227"/>
      <c r="J67" s="95" t="s">
        <v>8576</v>
      </c>
      <c r="K67" s="71">
        <f t="shared" si="1"/>
        <v>0</v>
      </c>
      <c r="L67" s="229"/>
      <c r="M67" s="229"/>
      <c r="N67" s="229"/>
      <c r="O67" s="229"/>
      <c r="P67" s="229"/>
      <c r="Q67" s="229"/>
      <c r="R67" s="229"/>
    </row>
    <row r="68" spans="1:20" x14ac:dyDescent="0.4">
      <c r="A68" s="227"/>
      <c r="J68" s="95" t="s">
        <v>8577</v>
      </c>
      <c r="K68" s="71">
        <f t="shared" si="1"/>
        <v>0</v>
      </c>
      <c r="L68" s="229"/>
      <c r="M68" s="229"/>
      <c r="N68" s="229"/>
      <c r="O68" s="229"/>
      <c r="P68" s="229"/>
      <c r="Q68" s="229"/>
      <c r="R68" s="229"/>
      <c r="S68" s="229"/>
      <c r="T68" s="229"/>
    </row>
    <row r="69" spans="1:20" x14ac:dyDescent="0.4">
      <c r="J69" s="95" t="s">
        <v>8744</v>
      </c>
      <c r="K69" s="71">
        <f t="shared" si="1"/>
        <v>0</v>
      </c>
      <c r="L69" s="229"/>
      <c r="M69" s="229"/>
      <c r="N69" s="229"/>
      <c r="O69" s="229"/>
      <c r="P69" s="229"/>
      <c r="Q69" s="229"/>
      <c r="R69" s="229"/>
    </row>
    <row r="70" spans="1:20" x14ac:dyDescent="0.4">
      <c r="J70" s="201" t="s">
        <v>8578</v>
      </c>
      <c r="K70" s="71">
        <f t="shared" si="1"/>
        <v>0</v>
      </c>
      <c r="L70" s="229"/>
      <c r="M70" s="229"/>
      <c r="N70" s="229"/>
      <c r="O70" s="229"/>
      <c r="P70" s="229"/>
      <c r="Q70" s="229"/>
      <c r="R70" s="229"/>
    </row>
    <row r="71" spans="1:20" x14ac:dyDescent="0.4">
      <c r="K71" s="73"/>
      <c r="L71" s="229"/>
      <c r="M71" s="229"/>
      <c r="N71" s="229"/>
      <c r="O71" s="229"/>
      <c r="P71" s="229"/>
      <c r="Q71" s="229"/>
      <c r="R71" s="229"/>
    </row>
    <row r="72" spans="1:20" x14ac:dyDescent="0.4">
      <c r="K72" s="73"/>
      <c r="L72" s="230"/>
      <c r="M72" s="230"/>
      <c r="N72" s="229"/>
      <c r="O72" s="229"/>
      <c r="P72" s="229"/>
      <c r="Q72" s="229"/>
      <c r="R72" s="229"/>
    </row>
    <row r="73" spans="1:20" x14ac:dyDescent="0.4">
      <c r="K73" s="73"/>
      <c r="L73" s="229"/>
      <c r="M73" s="229"/>
      <c r="N73" s="229"/>
      <c r="O73" s="229"/>
      <c r="P73" s="229"/>
      <c r="Q73" s="229"/>
      <c r="R73" s="229"/>
    </row>
    <row r="74" spans="1:20" x14ac:dyDescent="0.4">
      <c r="K74" s="73"/>
    </row>
    <row r="75" spans="1:20" x14ac:dyDescent="0.4">
      <c r="K75" s="73"/>
    </row>
    <row r="76" spans="1:20" x14ac:dyDescent="0.4">
      <c r="K76" s="73"/>
    </row>
    <row r="77" spans="1:20" x14ac:dyDescent="0.4">
      <c r="K77" s="73"/>
    </row>
    <row r="78" spans="1:20" x14ac:dyDescent="0.4">
      <c r="K78" s="73"/>
    </row>
    <row r="79" spans="1:20" x14ac:dyDescent="0.4">
      <c r="K79" s="73"/>
    </row>
    <row r="80" spans="1:20" x14ac:dyDescent="0.4">
      <c r="K80" s="73"/>
    </row>
    <row r="81" spans="11:12" x14ac:dyDescent="0.4">
      <c r="K81" s="73"/>
    </row>
    <row r="82" spans="11:12" x14ac:dyDescent="0.4">
      <c r="K82" s="73"/>
      <c r="L82" s="73"/>
    </row>
    <row r="83" spans="11:12" x14ac:dyDescent="0.4">
      <c r="K83" s="73"/>
      <c r="L83" s="73"/>
    </row>
    <row r="84" spans="11:12" x14ac:dyDescent="0.4">
      <c r="K84" s="73"/>
      <c r="L84" s="73"/>
    </row>
    <row r="85" spans="11:12" x14ac:dyDescent="0.4">
      <c r="K85" s="73"/>
      <c r="L85" s="73"/>
    </row>
    <row r="86" spans="11:12" x14ac:dyDescent="0.4">
      <c r="K86" s="73"/>
      <c r="L86" s="73"/>
    </row>
    <row r="87" spans="11:12" x14ac:dyDescent="0.4">
      <c r="K87" s="73"/>
    </row>
    <row r="88" spans="11:12" x14ac:dyDescent="0.4">
      <c r="K88" s="73"/>
    </row>
    <row r="89" spans="11:12" x14ac:dyDescent="0.4">
      <c r="K89" s="73"/>
    </row>
    <row r="90" spans="11:12" x14ac:dyDescent="0.4">
      <c r="K90" s="73"/>
    </row>
    <row r="91" spans="11:12" x14ac:dyDescent="0.4">
      <c r="K91" s="73"/>
    </row>
    <row r="92" spans="11:12" x14ac:dyDescent="0.4">
      <c r="K92" s="73"/>
    </row>
    <row r="93" spans="11:12" x14ac:dyDescent="0.4">
      <c r="K93" s="73"/>
    </row>
    <row r="94" spans="11:12" x14ac:dyDescent="0.4">
      <c r="K94" s="73"/>
    </row>
    <row r="95" spans="11:12" x14ac:dyDescent="0.4">
      <c r="K95" s="73"/>
    </row>
    <row r="96" spans="11:12" x14ac:dyDescent="0.4">
      <c r="K96" s="73"/>
    </row>
    <row r="97" spans="11:11" x14ac:dyDescent="0.4">
      <c r="K97" s="73"/>
    </row>
    <row r="98" spans="11:11" x14ac:dyDescent="0.4">
      <c r="K98" s="73"/>
    </row>
    <row r="99" spans="11:11" x14ac:dyDescent="0.4">
      <c r="K99" s="73"/>
    </row>
    <row r="100" spans="11:11" x14ac:dyDescent="0.4">
      <c r="K100" s="73"/>
    </row>
    <row r="101" spans="11:11" x14ac:dyDescent="0.4">
      <c r="K101" s="73"/>
    </row>
    <row r="102" spans="11:11" x14ac:dyDescent="0.4">
      <c r="K102" s="73"/>
    </row>
    <row r="103" spans="11:11" x14ac:dyDescent="0.4">
      <c r="K103" s="73"/>
    </row>
    <row r="104" spans="11:11" x14ac:dyDescent="0.4">
      <c r="K104" s="73"/>
    </row>
    <row r="105" spans="11:11" x14ac:dyDescent="0.4">
      <c r="K105" s="73"/>
    </row>
    <row r="106" spans="11:11" x14ac:dyDescent="0.4">
      <c r="K106" s="73"/>
    </row>
    <row r="107" spans="11:11" x14ac:dyDescent="0.4">
      <c r="K107" s="73"/>
    </row>
    <row r="108" spans="11:11" x14ac:dyDescent="0.4">
      <c r="K108" s="73"/>
    </row>
    <row r="109" spans="11:11" x14ac:dyDescent="0.4">
      <c r="K109" s="73"/>
    </row>
    <row r="110" spans="11:11" x14ac:dyDescent="0.4">
      <c r="K110" s="73"/>
    </row>
    <row r="111" spans="11:11" x14ac:dyDescent="0.4">
      <c r="K111" s="73"/>
    </row>
    <row r="112" spans="11:11" x14ac:dyDescent="0.4">
      <c r="K112" s="73"/>
    </row>
    <row r="113" spans="11:11" x14ac:dyDescent="0.4">
      <c r="K113" s="73"/>
    </row>
    <row r="114" spans="11:11" x14ac:dyDescent="0.4">
      <c r="K114" s="73"/>
    </row>
    <row r="115" spans="11:11" x14ac:dyDescent="0.4">
      <c r="K115" s="73"/>
    </row>
    <row r="116" spans="11:11" x14ac:dyDescent="0.4">
      <c r="K116" s="73"/>
    </row>
    <row r="117" spans="11:11" x14ac:dyDescent="0.4">
      <c r="K117" s="73"/>
    </row>
    <row r="118" spans="11:11" x14ac:dyDescent="0.4">
      <c r="K118" s="73"/>
    </row>
    <row r="119" spans="11:11" x14ac:dyDescent="0.4">
      <c r="K119" s="73"/>
    </row>
    <row r="120" spans="11:11" x14ac:dyDescent="0.4">
      <c r="K120" s="73"/>
    </row>
    <row r="121" spans="11:11" x14ac:dyDescent="0.4">
      <c r="K121" s="73"/>
    </row>
    <row r="122" spans="11:11" x14ac:dyDescent="0.4">
      <c r="K122" s="73"/>
    </row>
    <row r="123" spans="11:11" x14ac:dyDescent="0.4">
      <c r="K123" s="73"/>
    </row>
    <row r="124" spans="11:11" x14ac:dyDescent="0.4">
      <c r="K124" s="73"/>
    </row>
    <row r="125" spans="11:11" x14ac:dyDescent="0.4">
      <c r="K125" s="73"/>
    </row>
    <row r="126" spans="11:11" x14ac:dyDescent="0.4">
      <c r="K126" s="73"/>
    </row>
    <row r="127" spans="11:11" x14ac:dyDescent="0.4">
      <c r="K127" s="73"/>
    </row>
    <row r="128" spans="11:11" x14ac:dyDescent="0.4">
      <c r="K128" s="73"/>
    </row>
    <row r="129" spans="11:11" x14ac:dyDescent="0.4">
      <c r="K129" s="73"/>
    </row>
    <row r="130" spans="11:11" x14ac:dyDescent="0.4">
      <c r="K130" s="73"/>
    </row>
    <row r="131" spans="11:11" x14ac:dyDescent="0.4">
      <c r="K131" s="73"/>
    </row>
    <row r="132" spans="11:11" x14ac:dyDescent="0.4">
      <c r="K132" s="73"/>
    </row>
    <row r="133" spans="11:11" x14ac:dyDescent="0.4">
      <c r="K133" s="73"/>
    </row>
    <row r="134" spans="11:11" x14ac:dyDescent="0.4">
      <c r="K134" s="73"/>
    </row>
    <row r="135" spans="11:11" x14ac:dyDescent="0.4">
      <c r="K135" s="73"/>
    </row>
    <row r="136" spans="11:11" x14ac:dyDescent="0.4">
      <c r="K136" s="73"/>
    </row>
    <row r="137" spans="11:11" x14ac:dyDescent="0.4">
      <c r="K137" s="73"/>
    </row>
  </sheetData>
  <mergeCells count="63">
    <mergeCell ref="A55:A57"/>
    <mergeCell ref="M46:N46"/>
    <mergeCell ref="O46:P46"/>
    <mergeCell ref="Q46:R46"/>
    <mergeCell ref="S46:T46"/>
    <mergeCell ref="A49:A51"/>
    <mergeCell ref="A52:A54"/>
    <mergeCell ref="K46:L46"/>
    <mergeCell ref="A32:B32"/>
    <mergeCell ref="C32:H32"/>
    <mergeCell ref="A40:A42"/>
    <mergeCell ref="A43:A45"/>
    <mergeCell ref="A46:A48"/>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pageMargins left="0.7" right="0.7" top="0.75" bottom="0.75" header="0.3" footer="0.3"/>
  <pageSetup paperSize="9" orientation="portrait"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7DAC9-13F6-4450-AB15-028375D54403}">
  <dimension ref="A1:U79"/>
  <sheetViews>
    <sheetView zoomScale="90" zoomScaleNormal="90" workbookViewId="0">
      <selection activeCell="B5" sqref="B5:C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7.90625" bestFit="1" customWidth="1"/>
    <col min="12" max="12" width="12.81640625" bestFit="1" customWidth="1"/>
    <col min="13" max="13" width="17.90625" bestFit="1" customWidth="1"/>
    <col min="14" max="14" width="13.453125" bestFit="1" customWidth="1"/>
    <col min="15" max="15" width="15.6328125" bestFit="1" customWidth="1"/>
    <col min="16" max="16" width="12" bestFit="1" customWidth="1"/>
    <col min="17" max="17" width="17.90625" bestFit="1" customWidth="1"/>
    <col min="18" max="18" width="12.81640625" bestFit="1" customWidth="1"/>
    <col min="19" max="19" width="18.54296875" bestFit="1" customWidth="1"/>
    <col min="20" max="20" width="27.08984375" bestFit="1"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9014</v>
      </c>
      <c r="C1" s="375"/>
      <c r="D1" s="375"/>
      <c r="E1" s="375"/>
      <c r="F1" s="375"/>
      <c r="G1" s="375"/>
      <c r="H1" s="375"/>
      <c r="I1" s="7"/>
    </row>
    <row r="2" spans="1:9" x14ac:dyDescent="0.4">
      <c r="A2" s="11" t="s">
        <v>7582</v>
      </c>
      <c r="B2" s="375" t="s">
        <v>9015</v>
      </c>
      <c r="C2" s="375"/>
      <c r="D2" s="375"/>
      <c r="E2" s="375"/>
      <c r="F2" s="375"/>
      <c r="G2" s="375"/>
      <c r="H2" s="375"/>
      <c r="I2" s="7"/>
    </row>
    <row r="3" spans="1:9" x14ac:dyDescent="0.4">
      <c r="A3" s="11" t="s">
        <v>7583</v>
      </c>
      <c r="B3" s="375" t="s">
        <v>9016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7586</v>
      </c>
      <c r="B5" s="384">
        <f>MIN(C35:G35)</f>
        <v>45540.465277777781</v>
      </c>
      <c r="C5" s="374"/>
      <c r="D5" s="403" t="s">
        <v>7587</v>
      </c>
      <c r="E5" s="404"/>
      <c r="F5" s="384">
        <f>MAX(C36:G36)</f>
        <v>45546.356944444444</v>
      </c>
      <c r="G5" s="402"/>
      <c r="H5" s="374"/>
      <c r="I5" s="7"/>
    </row>
    <row r="6" spans="1:9" ht="87.5" customHeight="1" x14ac:dyDescent="0.4">
      <c r="A6" s="394" t="s">
        <v>7816</v>
      </c>
      <c r="B6" s="11" t="s">
        <v>7589</v>
      </c>
      <c r="C6" s="397" t="s">
        <v>8913</v>
      </c>
      <c r="D6" s="398"/>
      <c r="E6" s="398"/>
      <c r="F6" s="398"/>
      <c r="G6" s="398"/>
      <c r="H6" s="377"/>
      <c r="I6" s="10"/>
    </row>
    <row r="7" spans="1:9" x14ac:dyDescent="0.4">
      <c r="A7" s="395"/>
      <c r="B7" s="11" t="s">
        <v>7590</v>
      </c>
      <c r="C7" s="388" t="s">
        <v>7886</v>
      </c>
      <c r="D7" s="390"/>
      <c r="E7" s="390"/>
      <c r="F7" s="390"/>
      <c r="G7" s="390"/>
      <c r="H7" s="389"/>
      <c r="I7" s="73"/>
    </row>
    <row r="8" spans="1:9" x14ac:dyDescent="0.4">
      <c r="A8" s="395"/>
      <c r="B8" s="11" t="s">
        <v>7591</v>
      </c>
      <c r="C8" s="388" t="s">
        <v>7844</v>
      </c>
      <c r="D8" s="390"/>
      <c r="E8" s="390"/>
      <c r="F8" s="390"/>
      <c r="G8" s="390"/>
      <c r="H8" s="389"/>
      <c r="I8" s="73"/>
    </row>
    <row r="9" spans="1:9" ht="17" customHeight="1" x14ac:dyDescent="0.4">
      <c r="A9" s="395"/>
      <c r="B9" s="380" t="s">
        <v>7593</v>
      </c>
      <c r="C9" s="388" t="s">
        <v>7594</v>
      </c>
      <c r="D9" s="390"/>
      <c r="E9" s="389"/>
      <c r="F9" s="388" t="s">
        <v>7595</v>
      </c>
      <c r="G9" s="390"/>
      <c r="H9" s="389"/>
      <c r="I9" s="73"/>
    </row>
    <row r="10" spans="1:9" x14ac:dyDescent="0.4">
      <c r="A10" s="395"/>
      <c r="B10" s="380"/>
      <c r="C10" s="388" t="s">
        <v>7596</v>
      </c>
      <c r="D10" s="390"/>
      <c r="E10" s="389"/>
      <c r="F10" s="388" t="s">
        <v>7597</v>
      </c>
      <c r="G10" s="390"/>
      <c r="H10" s="389"/>
      <c r="I10" s="73"/>
    </row>
    <row r="11" spans="1:9" x14ac:dyDescent="0.4">
      <c r="A11" s="395"/>
      <c r="B11" s="380"/>
      <c r="C11" s="388" t="s">
        <v>7598</v>
      </c>
      <c r="D11" s="390"/>
      <c r="E11" s="389"/>
      <c r="F11" s="388" t="s">
        <v>7840</v>
      </c>
      <c r="G11" s="390"/>
      <c r="H11" s="389"/>
      <c r="I11" s="73"/>
    </row>
    <row r="12" spans="1:9" x14ac:dyDescent="0.4">
      <c r="A12" s="396"/>
      <c r="B12" s="184" t="s">
        <v>7600</v>
      </c>
      <c r="C12" s="388" t="s">
        <v>7883</v>
      </c>
      <c r="D12" s="390"/>
      <c r="E12" s="390"/>
      <c r="F12" s="390"/>
      <c r="G12" s="390"/>
      <c r="H12" s="389"/>
      <c r="I12" s="73"/>
    </row>
    <row r="13" spans="1:9" x14ac:dyDescent="0.4">
      <c r="A13" s="394" t="s">
        <v>7602</v>
      </c>
      <c r="B13" s="11" t="s">
        <v>7589</v>
      </c>
      <c r="C13" s="401"/>
      <c r="D13" s="392"/>
      <c r="E13" s="392"/>
      <c r="F13" s="392"/>
      <c r="G13" s="392"/>
      <c r="H13" s="393"/>
      <c r="I13" s="217"/>
    </row>
    <row r="14" spans="1:9" x14ac:dyDescent="0.4">
      <c r="A14" s="395"/>
      <c r="B14" s="11" t="s">
        <v>7590</v>
      </c>
      <c r="C14" s="388" t="s">
        <v>7885</v>
      </c>
      <c r="D14" s="390"/>
      <c r="E14" s="390"/>
      <c r="F14" s="390"/>
      <c r="G14" s="390"/>
      <c r="H14" s="389"/>
      <c r="I14" s="73"/>
    </row>
    <row r="15" spans="1:9" x14ac:dyDescent="0.4">
      <c r="A15" s="395"/>
      <c r="B15" s="11" t="s">
        <v>7591</v>
      </c>
      <c r="C15" s="388" t="s">
        <v>7843</v>
      </c>
      <c r="D15" s="390"/>
      <c r="E15" s="390"/>
      <c r="F15" s="390"/>
      <c r="G15" s="390"/>
      <c r="H15" s="389"/>
      <c r="I15" s="73"/>
    </row>
    <row r="16" spans="1:9" ht="17" customHeight="1" x14ac:dyDescent="0.4">
      <c r="A16" s="395"/>
      <c r="B16" s="380" t="s">
        <v>7593</v>
      </c>
      <c r="C16" s="388" t="s">
        <v>7594</v>
      </c>
      <c r="D16" s="390"/>
      <c r="E16" s="389"/>
      <c r="F16" s="388" t="s">
        <v>7606</v>
      </c>
      <c r="G16" s="390"/>
      <c r="H16" s="389"/>
      <c r="I16" s="73"/>
    </row>
    <row r="17" spans="1:9" x14ac:dyDescent="0.4">
      <c r="A17" s="395"/>
      <c r="B17" s="380"/>
      <c r="C17" s="388" t="s">
        <v>7596</v>
      </c>
      <c r="D17" s="390"/>
      <c r="E17" s="389"/>
      <c r="F17" s="388" t="s">
        <v>7607</v>
      </c>
      <c r="G17" s="390"/>
      <c r="H17" s="389"/>
      <c r="I17" s="73"/>
    </row>
    <row r="18" spans="1:9" x14ac:dyDescent="0.4">
      <c r="A18" s="396"/>
      <c r="B18" s="380"/>
      <c r="C18" s="388" t="s">
        <v>7598</v>
      </c>
      <c r="D18" s="390"/>
      <c r="E18" s="389"/>
      <c r="F18" s="388" t="s">
        <v>7840</v>
      </c>
      <c r="G18" s="390"/>
      <c r="H18" s="389"/>
      <c r="I18" s="73"/>
    </row>
    <row r="19" spans="1:9" x14ac:dyDescent="0.4">
      <c r="A19" s="184" t="s">
        <v>7600</v>
      </c>
      <c r="B19" s="184" t="s">
        <v>7600</v>
      </c>
      <c r="C19" s="388" t="s">
        <v>7884</v>
      </c>
      <c r="D19" s="390"/>
      <c r="E19" s="390"/>
      <c r="F19" s="390"/>
      <c r="G19" s="390"/>
      <c r="H19" s="389"/>
      <c r="I19" s="73"/>
    </row>
    <row r="20" spans="1:9" x14ac:dyDescent="0.4">
      <c r="A20" s="394" t="s">
        <v>7634</v>
      </c>
      <c r="B20" s="11" t="s">
        <v>7589</v>
      </c>
      <c r="C20" s="391"/>
      <c r="D20" s="392"/>
      <c r="E20" s="392"/>
      <c r="F20" s="392"/>
      <c r="G20" s="392"/>
      <c r="H20" s="393"/>
      <c r="I20" s="217"/>
    </row>
    <row r="21" spans="1:9" x14ac:dyDescent="0.4">
      <c r="A21" s="395"/>
      <c r="B21" s="11" t="s">
        <v>7590</v>
      </c>
      <c r="C21" s="388" t="s">
        <v>7887</v>
      </c>
      <c r="D21" s="390"/>
      <c r="E21" s="390"/>
      <c r="F21" s="390"/>
      <c r="G21" s="390"/>
      <c r="H21" s="389"/>
      <c r="I21" s="73"/>
    </row>
    <row r="22" spans="1:9" x14ac:dyDescent="0.4">
      <c r="A22" s="395"/>
      <c r="B22" s="11" t="s">
        <v>7591</v>
      </c>
      <c r="C22" s="388" t="s">
        <v>7842</v>
      </c>
      <c r="D22" s="390"/>
      <c r="E22" s="390"/>
      <c r="F22" s="390"/>
      <c r="G22" s="390"/>
      <c r="H22" s="389"/>
      <c r="I22" s="73"/>
    </row>
    <row r="23" spans="1:9" x14ac:dyDescent="0.4">
      <c r="A23" s="395"/>
      <c r="B23" s="380" t="s">
        <v>7593</v>
      </c>
      <c r="C23" s="388" t="s">
        <v>7594</v>
      </c>
      <c r="D23" s="390"/>
      <c r="E23" s="389"/>
      <c r="F23" s="388" t="s">
        <v>7640</v>
      </c>
      <c r="G23" s="390"/>
      <c r="H23" s="389"/>
      <c r="I23" s="73"/>
    </row>
    <row r="24" spans="1:9" x14ac:dyDescent="0.4">
      <c r="A24" s="395"/>
      <c r="B24" s="380"/>
      <c r="C24" s="388" t="s">
        <v>7596</v>
      </c>
      <c r="D24" s="390"/>
      <c r="E24" s="389"/>
      <c r="F24" s="388" t="s">
        <v>7641</v>
      </c>
      <c r="G24" s="390"/>
      <c r="H24" s="389"/>
      <c r="I24" s="73"/>
    </row>
    <row r="25" spans="1:9" x14ac:dyDescent="0.4">
      <c r="A25" s="396"/>
      <c r="B25" s="380"/>
      <c r="C25" s="388" t="s">
        <v>7598</v>
      </c>
      <c r="D25" s="390"/>
      <c r="E25" s="389"/>
      <c r="F25" s="388" t="s">
        <v>7841</v>
      </c>
      <c r="G25" s="390"/>
      <c r="H25" s="389"/>
      <c r="I25" s="73"/>
    </row>
    <row r="26" spans="1:9" x14ac:dyDescent="0.4">
      <c r="A26" s="184" t="s">
        <v>7600</v>
      </c>
      <c r="B26" s="184" t="s">
        <v>7600</v>
      </c>
      <c r="C26" s="388" t="s">
        <v>7888</v>
      </c>
      <c r="D26" s="390"/>
      <c r="E26" s="390"/>
      <c r="F26" s="390"/>
      <c r="G26" s="390"/>
      <c r="H26" s="389"/>
      <c r="I26" s="73"/>
    </row>
    <row r="27" spans="1:9" x14ac:dyDescent="0.4">
      <c r="A27" s="184" t="s">
        <v>7609</v>
      </c>
      <c r="B27" s="385" t="s">
        <v>8114</v>
      </c>
      <c r="C27" s="386"/>
      <c r="D27" s="386"/>
      <c r="E27" s="386"/>
      <c r="F27" s="386"/>
      <c r="G27" s="386"/>
      <c r="H27" s="387"/>
      <c r="I27" s="218"/>
    </row>
    <row r="28" spans="1:9" x14ac:dyDescent="0.4">
      <c r="A28" s="11" t="s">
        <v>7704</v>
      </c>
      <c r="B28" s="14"/>
      <c r="C28" s="14"/>
      <c r="D28" s="14"/>
      <c r="E28" s="14"/>
      <c r="F28" s="14"/>
      <c r="G28" s="14"/>
      <c r="H28" s="14"/>
      <c r="I28" s="218"/>
    </row>
    <row r="29" spans="1:9" x14ac:dyDescent="0.4">
      <c r="A29" s="399" t="s">
        <v>7717</v>
      </c>
      <c r="B29" s="400"/>
      <c r="C29" s="372" t="s">
        <v>8968</v>
      </c>
      <c r="D29" s="373"/>
      <c r="E29" s="373"/>
      <c r="F29" s="373"/>
      <c r="G29" s="373"/>
      <c r="H29" s="374"/>
      <c r="I29" s="218"/>
    </row>
    <row r="30" spans="1:9" x14ac:dyDescent="0.4">
      <c r="A30" s="399" t="s">
        <v>7821</v>
      </c>
      <c r="B30" s="400"/>
      <c r="C30" s="372" t="s">
        <v>8557</v>
      </c>
      <c r="D30" s="373"/>
      <c r="E30" s="373"/>
      <c r="F30" s="373"/>
      <c r="G30" s="373"/>
      <c r="H30" s="374"/>
      <c r="I30" s="218"/>
    </row>
    <row r="31" spans="1:9" x14ac:dyDescent="0.4">
      <c r="A31" s="399" t="s">
        <v>1539</v>
      </c>
      <c r="B31" s="400"/>
      <c r="C31" s="372" t="s">
        <v>7850</v>
      </c>
      <c r="D31" s="373"/>
      <c r="E31" s="373"/>
      <c r="F31" s="373"/>
      <c r="G31" s="373"/>
      <c r="H31" s="374"/>
      <c r="I31" s="218"/>
    </row>
    <row r="32" spans="1:9" x14ac:dyDescent="0.4">
      <c r="A32" s="8"/>
      <c r="B32" s="218"/>
      <c r="C32" s="218"/>
      <c r="D32" s="218"/>
      <c r="E32" s="218"/>
      <c r="F32" s="218"/>
      <c r="G32" s="218"/>
      <c r="H32" s="218"/>
      <c r="I32" s="218"/>
    </row>
    <row r="33" spans="1:21" x14ac:dyDescent="0.4">
      <c r="A33" s="88"/>
      <c r="B33" s="12"/>
      <c r="C33" s="1" t="s">
        <v>8594</v>
      </c>
      <c r="D33" s="1" t="s">
        <v>8595</v>
      </c>
      <c r="E33" s="1" t="s">
        <v>8596</v>
      </c>
      <c r="F33" s="1" t="s">
        <v>8597</v>
      </c>
      <c r="G33" s="1" t="s">
        <v>8598</v>
      </c>
      <c r="H33" s="1" t="s">
        <v>7614</v>
      </c>
      <c r="I33" s="7"/>
    </row>
    <row r="34" spans="1:21" x14ac:dyDescent="0.4">
      <c r="A34" s="83"/>
      <c r="B34" s="12" t="s">
        <v>7977</v>
      </c>
      <c r="C34" s="239" t="s">
        <v>8107</v>
      </c>
      <c r="D34" s="239" t="s">
        <v>8110</v>
      </c>
      <c r="E34" s="239" t="s">
        <v>8111</v>
      </c>
      <c r="F34" s="239" t="s">
        <v>8113</v>
      </c>
      <c r="G34" s="239" t="s">
        <v>8109</v>
      </c>
      <c r="H34" s="1"/>
      <c r="I34" s="7"/>
    </row>
    <row r="35" spans="1:21" x14ac:dyDescent="0.4">
      <c r="A35" s="177"/>
      <c r="B35" s="12" t="s">
        <v>7615</v>
      </c>
      <c r="C35" s="191">
        <v>45540.61041666667</v>
      </c>
      <c r="D35" s="191">
        <v>45540.511805555558</v>
      </c>
      <c r="E35" s="191">
        <v>45540.465277777781</v>
      </c>
      <c r="F35" s="191">
        <v>45540.496527777781</v>
      </c>
      <c r="G35" s="191">
        <v>45540.606944444444</v>
      </c>
      <c r="H35" s="1"/>
      <c r="I35" s="7"/>
    </row>
    <row r="36" spans="1:21" x14ac:dyDescent="0.4">
      <c r="A36" s="177"/>
      <c r="B36" s="12" t="s">
        <v>7482</v>
      </c>
      <c r="C36" s="191">
        <v>45546.34375</v>
      </c>
      <c r="D36" s="191">
        <v>45546.348611111112</v>
      </c>
      <c r="E36" s="191">
        <v>45546.353472222225</v>
      </c>
      <c r="F36" s="191">
        <v>45546.356944444444</v>
      </c>
      <c r="G36" s="191">
        <v>45546.344444444447</v>
      </c>
      <c r="H36" s="1"/>
      <c r="I36" s="7"/>
    </row>
    <row r="37" spans="1:21" x14ac:dyDescent="0.4">
      <c r="A37" s="177"/>
      <c r="B37" s="12" t="s">
        <v>7458</v>
      </c>
      <c r="C37" s="221">
        <v>278</v>
      </c>
      <c r="D37" s="164">
        <v>281</v>
      </c>
      <c r="E37" s="164">
        <v>270</v>
      </c>
      <c r="F37" s="221">
        <v>272</v>
      </c>
      <c r="G37" s="164">
        <v>282</v>
      </c>
      <c r="H37" s="1">
        <f t="shared" ref="H37:H59" si="0">SUM(C37:G37)</f>
        <v>1383</v>
      </c>
      <c r="I37" s="7"/>
    </row>
    <row r="38" spans="1:21" x14ac:dyDescent="0.4">
      <c r="A38" s="1" t="s">
        <v>7164</v>
      </c>
      <c r="B38" s="12" t="s">
        <v>7617</v>
      </c>
      <c r="C38" s="1">
        <f>INT((C36-C35)*24)</f>
        <v>137</v>
      </c>
      <c r="D38" s="1">
        <f>INT((D36-D35)*24)</f>
        <v>140</v>
      </c>
      <c r="E38" s="1">
        <f>INT((E36-E35)*24)</f>
        <v>141</v>
      </c>
      <c r="F38" s="1">
        <f>INT((F36-F35)*24)</f>
        <v>140</v>
      </c>
      <c r="G38" s="1">
        <f>INT((G36-G35)*24)</f>
        <v>137</v>
      </c>
      <c r="H38" s="1">
        <f t="shared" si="0"/>
        <v>695</v>
      </c>
      <c r="I38" s="7"/>
      <c r="J38" s="12" t="s">
        <v>8020</v>
      </c>
      <c r="K38" s="1">
        <f>H38</f>
        <v>695</v>
      </c>
    </row>
    <row r="39" spans="1:21" x14ac:dyDescent="0.4">
      <c r="A39" s="379">
        <v>45541</v>
      </c>
      <c r="B39" s="12" t="s">
        <v>7483</v>
      </c>
      <c r="C39" s="1">
        <v>0</v>
      </c>
      <c r="D39" s="1">
        <v>0</v>
      </c>
      <c r="E39" s="1">
        <v>0</v>
      </c>
      <c r="F39" s="1">
        <v>0</v>
      </c>
      <c r="G39" s="1">
        <v>0</v>
      </c>
      <c r="H39" s="1">
        <f t="shared" si="0"/>
        <v>0</v>
      </c>
      <c r="I39" s="7"/>
      <c r="J39" s="12" t="s">
        <v>7483</v>
      </c>
      <c r="K39" s="1">
        <f>SUMIF(B:B,J39,H:H)</f>
        <v>0</v>
      </c>
    </row>
    <row r="40" spans="1:21" x14ac:dyDescent="0.4">
      <c r="A40" s="379"/>
      <c r="B40" s="12" t="s">
        <v>7484</v>
      </c>
      <c r="C40" s="1">
        <v>0</v>
      </c>
      <c r="D40" s="1">
        <v>0</v>
      </c>
      <c r="E40" s="1">
        <v>0</v>
      </c>
      <c r="F40" s="1">
        <v>0</v>
      </c>
      <c r="G40" s="1">
        <v>0</v>
      </c>
      <c r="H40" s="1">
        <f t="shared" si="0"/>
        <v>0</v>
      </c>
      <c r="I40" s="7"/>
      <c r="J40" s="12" t="s">
        <v>7484</v>
      </c>
      <c r="K40" s="1">
        <f>SUMIF(B:B,J40,H:H)</f>
        <v>0</v>
      </c>
    </row>
    <row r="41" spans="1:21" x14ac:dyDescent="0.4">
      <c r="A41" s="379"/>
      <c r="B41" s="12" t="s">
        <v>7485</v>
      </c>
      <c r="C41" s="1">
        <v>0</v>
      </c>
      <c r="D41" s="1">
        <v>0</v>
      </c>
      <c r="E41" s="1">
        <v>1</v>
      </c>
      <c r="F41" s="1">
        <v>0</v>
      </c>
      <c r="G41" s="1">
        <v>0</v>
      </c>
      <c r="H41" s="1">
        <f t="shared" si="0"/>
        <v>1</v>
      </c>
      <c r="I41" s="7"/>
      <c r="J41" s="12" t="s">
        <v>7485</v>
      </c>
      <c r="K41" s="1">
        <f>SUMIF(B:B,J41,H:H)</f>
        <v>7</v>
      </c>
    </row>
    <row r="42" spans="1:21" x14ac:dyDescent="0.4">
      <c r="A42" s="379">
        <v>45544</v>
      </c>
      <c r="B42" s="12" t="s">
        <v>7483</v>
      </c>
      <c r="C42" s="1">
        <v>0</v>
      </c>
      <c r="D42" s="1">
        <v>0</v>
      </c>
      <c r="E42" s="1">
        <v>0</v>
      </c>
      <c r="F42" s="1">
        <v>0</v>
      </c>
      <c r="G42" s="1">
        <v>0</v>
      </c>
      <c r="H42" s="1">
        <f t="shared" si="0"/>
        <v>0</v>
      </c>
      <c r="I42" s="7"/>
    </row>
    <row r="43" spans="1:21" x14ac:dyDescent="0.4">
      <c r="A43" s="379"/>
      <c r="B43" s="12" t="s">
        <v>7484</v>
      </c>
      <c r="C43" s="1">
        <v>0</v>
      </c>
      <c r="D43" s="1">
        <v>0</v>
      </c>
      <c r="E43" s="1">
        <v>0</v>
      </c>
      <c r="F43" s="1">
        <v>0</v>
      </c>
      <c r="G43" s="1">
        <v>0</v>
      </c>
      <c r="H43" s="1">
        <f t="shared" si="0"/>
        <v>0</v>
      </c>
      <c r="I43" s="7"/>
      <c r="K43" t="s">
        <v>9063</v>
      </c>
      <c r="M43" t="s">
        <v>9064</v>
      </c>
      <c r="O43" t="s">
        <v>9065</v>
      </c>
      <c r="Q43" t="s">
        <v>9066</v>
      </c>
      <c r="S43" t="s">
        <v>9067</v>
      </c>
    </row>
    <row r="44" spans="1:21" x14ac:dyDescent="0.4">
      <c r="A44" s="379"/>
      <c r="B44" s="12" t="s">
        <v>7485</v>
      </c>
      <c r="C44" s="1">
        <v>0</v>
      </c>
      <c r="D44" s="1">
        <v>0</v>
      </c>
      <c r="E44" s="1">
        <v>4</v>
      </c>
      <c r="F44" s="1">
        <v>0</v>
      </c>
      <c r="G44" s="1">
        <v>0</v>
      </c>
      <c r="H44" s="1">
        <f t="shared" si="0"/>
        <v>4</v>
      </c>
      <c r="I44" s="7"/>
      <c r="K44" t="s">
        <v>8623</v>
      </c>
      <c r="M44" t="s">
        <v>8621</v>
      </c>
      <c r="O44" t="s">
        <v>8620</v>
      </c>
      <c r="Q44" t="s">
        <v>8619</v>
      </c>
      <c r="S44" t="s">
        <v>8724</v>
      </c>
    </row>
    <row r="45" spans="1:21" x14ac:dyDescent="0.4">
      <c r="A45" s="379">
        <v>45545</v>
      </c>
      <c r="B45" s="12" t="s">
        <v>7483</v>
      </c>
      <c r="C45" s="1">
        <v>0</v>
      </c>
      <c r="D45" s="95">
        <v>0</v>
      </c>
      <c r="E45" s="1">
        <v>0</v>
      </c>
      <c r="F45" s="1">
        <v>0</v>
      </c>
      <c r="G45" s="1">
        <v>0</v>
      </c>
      <c r="H45" s="1">
        <f t="shared" si="0"/>
        <v>0</v>
      </c>
      <c r="I45" s="7"/>
      <c r="J45" s="1" t="s">
        <v>7189</v>
      </c>
      <c r="K45" s="372" t="s">
        <v>8594</v>
      </c>
      <c r="L45" s="374"/>
      <c r="M45" s="399" t="s">
        <v>8595</v>
      </c>
      <c r="N45" s="400"/>
      <c r="O45" s="399" t="s">
        <v>8596</v>
      </c>
      <c r="P45" s="400"/>
      <c r="Q45" s="399" t="s">
        <v>8597</v>
      </c>
      <c r="R45" s="400"/>
      <c r="S45" s="399" t="s">
        <v>8598</v>
      </c>
      <c r="T45" s="400"/>
    </row>
    <row r="46" spans="1:21" x14ac:dyDescent="0.4">
      <c r="A46" s="379"/>
      <c r="B46" s="12" t="s">
        <v>7484</v>
      </c>
      <c r="C46" s="1">
        <v>0</v>
      </c>
      <c r="D46" s="95">
        <v>0</v>
      </c>
      <c r="E46" s="95">
        <v>0</v>
      </c>
      <c r="F46" s="95">
        <v>0</v>
      </c>
      <c r="G46" s="95">
        <v>0</v>
      </c>
      <c r="H46" s="1">
        <f t="shared" si="0"/>
        <v>0</v>
      </c>
      <c r="I46" s="7"/>
      <c r="J46" s="95">
        <v>1</v>
      </c>
      <c r="K46" s="222" t="s">
        <v>9051</v>
      </c>
      <c r="L46" s="201" t="s">
        <v>9071</v>
      </c>
      <c r="M46" s="222" t="s">
        <v>9052</v>
      </c>
      <c r="N46" s="201" t="s">
        <v>9071</v>
      </c>
      <c r="O46" s="201" t="s">
        <v>9019</v>
      </c>
      <c r="P46" s="201" t="s">
        <v>9021</v>
      </c>
      <c r="Q46" s="222" t="s">
        <v>9053</v>
      </c>
      <c r="R46" s="201" t="s">
        <v>9071</v>
      </c>
      <c r="S46" s="222" t="s">
        <v>9017</v>
      </c>
      <c r="T46" s="201" t="s">
        <v>9018</v>
      </c>
      <c r="U46" s="68"/>
    </row>
    <row r="47" spans="1:21" x14ac:dyDescent="0.4">
      <c r="A47" s="379"/>
      <c r="B47" s="12" t="s">
        <v>7485</v>
      </c>
      <c r="C47" s="1">
        <v>0</v>
      </c>
      <c r="D47" s="95">
        <v>0</v>
      </c>
      <c r="E47" s="1">
        <v>0</v>
      </c>
      <c r="F47" s="1">
        <v>0</v>
      </c>
      <c r="G47" s="1">
        <v>1</v>
      </c>
      <c r="H47" s="1">
        <f t="shared" si="0"/>
        <v>1</v>
      </c>
      <c r="I47" s="7"/>
      <c r="J47" s="1">
        <v>2</v>
      </c>
      <c r="K47" s="201"/>
      <c r="L47" s="201"/>
      <c r="M47" s="201"/>
      <c r="N47" s="203"/>
      <c r="O47" s="203" t="s">
        <v>9054</v>
      </c>
      <c r="P47" s="201" t="s">
        <v>8639</v>
      </c>
      <c r="Q47" s="203" t="s">
        <v>9130</v>
      </c>
      <c r="R47" s="272" t="s">
        <v>9071</v>
      </c>
      <c r="S47" s="222" t="s">
        <v>9055</v>
      </c>
      <c r="T47" s="201" t="s">
        <v>9071</v>
      </c>
      <c r="U47" s="68"/>
    </row>
    <row r="48" spans="1:21" x14ac:dyDescent="0.4">
      <c r="A48" s="379">
        <v>45546</v>
      </c>
      <c r="B48" s="12" t="s">
        <v>7483</v>
      </c>
      <c r="C48" s="1">
        <v>0</v>
      </c>
      <c r="D48" s="95">
        <v>0</v>
      </c>
      <c r="E48" s="1">
        <v>0</v>
      </c>
      <c r="F48" s="1">
        <v>0</v>
      </c>
      <c r="G48" s="1">
        <v>0</v>
      </c>
      <c r="H48" s="1">
        <f t="shared" si="0"/>
        <v>0</v>
      </c>
      <c r="I48" s="7"/>
      <c r="J48" s="95">
        <v>3</v>
      </c>
      <c r="K48" s="201"/>
      <c r="L48" s="201"/>
      <c r="M48" s="201"/>
      <c r="N48" s="203"/>
      <c r="O48" s="203" t="s">
        <v>9056</v>
      </c>
      <c r="P48" s="201" t="s">
        <v>9021</v>
      </c>
      <c r="Q48" s="203"/>
      <c r="R48" s="272"/>
      <c r="S48" s="222" t="s">
        <v>9085</v>
      </c>
      <c r="T48" s="222" t="s">
        <v>9132</v>
      </c>
      <c r="U48" s="68"/>
    </row>
    <row r="49" spans="1:21" x14ac:dyDescent="0.4">
      <c r="A49" s="379"/>
      <c r="B49" s="12" t="s">
        <v>7484</v>
      </c>
      <c r="C49" s="1">
        <v>0</v>
      </c>
      <c r="D49" s="95">
        <v>0</v>
      </c>
      <c r="E49" s="95">
        <v>0</v>
      </c>
      <c r="F49" s="95">
        <v>0</v>
      </c>
      <c r="G49" s="1">
        <v>0</v>
      </c>
      <c r="H49" s="1">
        <f t="shared" si="0"/>
        <v>0</v>
      </c>
      <c r="I49" s="7"/>
      <c r="J49" s="1">
        <v>4</v>
      </c>
      <c r="K49" s="201"/>
      <c r="L49" s="201"/>
      <c r="M49" s="222"/>
      <c r="N49" s="272"/>
      <c r="O49" s="203" t="s">
        <v>9057</v>
      </c>
      <c r="P49" s="201" t="s">
        <v>9021</v>
      </c>
      <c r="Q49" s="203"/>
      <c r="R49" s="272"/>
      <c r="S49" s="201"/>
      <c r="T49" s="201"/>
      <c r="U49" s="68"/>
    </row>
    <row r="50" spans="1:21" x14ac:dyDescent="0.4">
      <c r="A50" s="379"/>
      <c r="B50" s="12" t="s">
        <v>7485</v>
      </c>
      <c r="C50" s="1">
        <v>0</v>
      </c>
      <c r="D50" s="95">
        <v>0</v>
      </c>
      <c r="E50" s="1">
        <v>1</v>
      </c>
      <c r="F50" s="1">
        <v>0</v>
      </c>
      <c r="G50" s="1">
        <v>0</v>
      </c>
      <c r="H50" s="1">
        <f t="shared" si="0"/>
        <v>1</v>
      </c>
      <c r="I50" s="7"/>
      <c r="J50" s="95">
        <v>5</v>
      </c>
      <c r="K50" s="222"/>
      <c r="L50" s="201"/>
      <c r="M50" s="201"/>
      <c r="N50" s="203"/>
      <c r="O50" s="203" t="s">
        <v>9058</v>
      </c>
      <c r="P50" s="201" t="s">
        <v>9021</v>
      </c>
      <c r="Q50" s="201"/>
      <c r="R50" s="201"/>
      <c r="S50" s="201"/>
      <c r="T50" s="201"/>
      <c r="U50" s="68"/>
    </row>
    <row r="51" spans="1:21" x14ac:dyDescent="0.4">
      <c r="A51" s="379"/>
      <c r="B51" s="12" t="s">
        <v>7483</v>
      </c>
      <c r="C51" s="1"/>
      <c r="D51" s="95"/>
      <c r="E51" s="1"/>
      <c r="F51" s="1"/>
      <c r="G51" s="1"/>
      <c r="H51" s="1">
        <f t="shared" si="0"/>
        <v>0</v>
      </c>
      <c r="I51" s="7"/>
      <c r="J51" s="1">
        <v>6</v>
      </c>
      <c r="K51" s="234"/>
      <c r="L51" s="234"/>
      <c r="M51" s="201"/>
      <c r="N51" s="203"/>
      <c r="O51" s="203" t="s">
        <v>9129</v>
      </c>
      <c r="P51" s="201" t="s">
        <v>9134</v>
      </c>
      <c r="Q51" s="201"/>
      <c r="R51" s="201"/>
      <c r="S51" s="201"/>
      <c r="T51" s="201"/>
      <c r="U51" s="68"/>
    </row>
    <row r="52" spans="1:21" x14ac:dyDescent="0.4">
      <c r="A52" s="379"/>
      <c r="B52" s="12" t="s">
        <v>7484</v>
      </c>
      <c r="C52" s="1"/>
      <c r="D52" s="95"/>
      <c r="E52" s="1"/>
      <c r="F52" s="95"/>
      <c r="G52" s="95"/>
      <c r="H52" s="1">
        <f t="shared" si="0"/>
        <v>0</v>
      </c>
      <c r="I52" s="7"/>
      <c r="J52" s="95">
        <v>7</v>
      </c>
      <c r="K52" s="203"/>
      <c r="L52" s="201"/>
      <c r="M52" s="201"/>
      <c r="N52" s="203"/>
      <c r="O52" s="203"/>
      <c r="P52" s="201"/>
      <c r="Q52" s="201"/>
      <c r="R52" s="201"/>
      <c r="S52" s="201"/>
      <c r="T52" s="201"/>
      <c r="U52" s="68"/>
    </row>
    <row r="53" spans="1:21" x14ac:dyDescent="0.4">
      <c r="A53" s="379"/>
      <c r="B53" s="12" t="s">
        <v>7485</v>
      </c>
      <c r="C53" s="1"/>
      <c r="D53" s="95"/>
      <c r="E53" s="1"/>
      <c r="F53" s="1"/>
      <c r="G53" s="1"/>
      <c r="H53" s="1">
        <f t="shared" si="0"/>
        <v>0</v>
      </c>
      <c r="I53" s="7"/>
      <c r="J53" s="1">
        <v>8</v>
      </c>
      <c r="K53" s="201"/>
      <c r="L53" s="201"/>
      <c r="M53" s="201"/>
      <c r="N53" s="203"/>
      <c r="O53" s="203"/>
      <c r="P53" s="201"/>
      <c r="Q53" s="201"/>
      <c r="R53" s="201"/>
      <c r="S53" s="201"/>
      <c r="T53" s="201"/>
      <c r="U53" s="68"/>
    </row>
    <row r="54" spans="1:21" x14ac:dyDescent="0.4">
      <c r="A54" s="379"/>
      <c r="B54" s="12" t="s">
        <v>7483</v>
      </c>
      <c r="C54" s="1"/>
      <c r="D54" s="95"/>
      <c r="E54" s="1"/>
      <c r="F54" s="1"/>
      <c r="G54" s="1"/>
      <c r="H54" s="1">
        <f t="shared" si="0"/>
        <v>0</v>
      </c>
      <c r="J54" s="95">
        <v>9</v>
      </c>
      <c r="K54" s="201"/>
      <c r="L54" s="201"/>
      <c r="M54" s="201"/>
      <c r="N54" s="201"/>
      <c r="O54" s="203"/>
      <c r="P54" s="201"/>
      <c r="Q54" s="201"/>
      <c r="R54" s="201"/>
      <c r="S54" s="201"/>
      <c r="T54" s="201"/>
    </row>
    <row r="55" spans="1:21" x14ac:dyDescent="0.4">
      <c r="A55" s="379"/>
      <c r="B55" s="12" t="s">
        <v>7484</v>
      </c>
      <c r="C55" s="1"/>
      <c r="D55" s="95"/>
      <c r="E55" s="1"/>
      <c r="F55" s="95"/>
      <c r="G55" s="95"/>
      <c r="H55" s="1">
        <f t="shared" si="0"/>
        <v>0</v>
      </c>
      <c r="J55" s="1">
        <v>10</v>
      </c>
      <c r="K55" s="201"/>
      <c r="L55" s="201"/>
      <c r="M55" s="201"/>
      <c r="N55" s="201"/>
      <c r="O55" s="203"/>
      <c r="P55" s="201"/>
      <c r="Q55" s="201"/>
      <c r="R55" s="201"/>
      <c r="S55" s="201"/>
      <c r="T55" s="201"/>
    </row>
    <row r="56" spans="1:21" x14ac:dyDescent="0.4">
      <c r="A56" s="379"/>
      <c r="B56" s="12" t="s">
        <v>7485</v>
      </c>
      <c r="C56" s="1"/>
      <c r="D56" s="95"/>
      <c r="E56" s="1"/>
      <c r="F56" s="1"/>
      <c r="G56" s="1"/>
      <c r="H56" s="1">
        <f t="shared" si="0"/>
        <v>0</v>
      </c>
      <c r="J56" s="1">
        <v>11</v>
      </c>
      <c r="K56" s="201"/>
      <c r="L56" s="201"/>
      <c r="M56" s="201"/>
      <c r="N56" s="201"/>
      <c r="O56" s="203"/>
      <c r="P56" s="201"/>
      <c r="Q56" s="201"/>
      <c r="R56" s="201"/>
      <c r="S56" s="201"/>
      <c r="T56" s="201"/>
    </row>
    <row r="57" spans="1:21" x14ac:dyDescent="0.4">
      <c r="A57" s="379"/>
      <c r="B57" s="12" t="s">
        <v>7483</v>
      </c>
      <c r="C57" s="1"/>
      <c r="D57" s="95"/>
      <c r="E57" s="1"/>
      <c r="F57" s="1"/>
      <c r="G57" s="1"/>
      <c r="H57" s="1">
        <f t="shared" si="0"/>
        <v>0</v>
      </c>
      <c r="J57" s="1">
        <v>12</v>
      </c>
      <c r="K57" s="201"/>
      <c r="L57" s="201"/>
      <c r="M57" s="201"/>
      <c r="N57" s="201"/>
      <c r="O57" s="203"/>
      <c r="P57" s="201"/>
      <c r="Q57" s="201"/>
      <c r="R57" s="201"/>
      <c r="S57" s="201"/>
      <c r="T57" s="201"/>
    </row>
    <row r="58" spans="1:21" x14ac:dyDescent="0.4">
      <c r="A58" s="379"/>
      <c r="B58" s="12" t="s">
        <v>7484</v>
      </c>
      <c r="C58" s="1"/>
      <c r="D58" s="95"/>
      <c r="E58" s="1"/>
      <c r="F58" s="95"/>
      <c r="G58" s="95"/>
      <c r="H58" s="1">
        <f t="shared" si="0"/>
        <v>0</v>
      </c>
      <c r="J58" s="95">
        <v>13</v>
      </c>
      <c r="K58" s="201"/>
      <c r="L58" s="201"/>
      <c r="M58" s="201"/>
      <c r="N58" s="201"/>
      <c r="O58" s="235"/>
      <c r="P58" s="201"/>
      <c r="Q58" s="201"/>
      <c r="R58" s="201"/>
      <c r="S58" s="201"/>
      <c r="T58" s="201"/>
    </row>
    <row r="59" spans="1:21" x14ac:dyDescent="0.4">
      <c r="A59" s="379"/>
      <c r="B59" s="12" t="s">
        <v>7485</v>
      </c>
      <c r="C59" s="1"/>
      <c r="D59" s="95"/>
      <c r="E59" s="1"/>
      <c r="F59" s="1"/>
      <c r="G59" s="1"/>
      <c r="H59" s="1">
        <f t="shared" si="0"/>
        <v>0</v>
      </c>
      <c r="I59" s="229"/>
      <c r="J59" s="95">
        <v>14</v>
      </c>
      <c r="K59" s="201"/>
      <c r="L59" s="201"/>
      <c r="M59" s="201"/>
      <c r="N59" s="201"/>
      <c r="O59" s="235"/>
      <c r="P59" s="201"/>
      <c r="Q59" s="201"/>
      <c r="R59" s="201"/>
      <c r="S59" s="201"/>
      <c r="T59" s="201"/>
    </row>
    <row r="60" spans="1:21" x14ac:dyDescent="0.4">
      <c r="A60" s="227"/>
      <c r="C60" s="7"/>
      <c r="D60" s="228"/>
      <c r="E60" s="7"/>
      <c r="F60" s="7"/>
      <c r="G60" s="7"/>
      <c r="H60" s="7"/>
      <c r="I60" s="7"/>
      <c r="K60" s="73"/>
    </row>
    <row r="61" spans="1:21" x14ac:dyDescent="0.4">
      <c r="A61" s="227"/>
      <c r="C61" s="7"/>
      <c r="D61" s="228"/>
      <c r="E61" s="7"/>
      <c r="F61" s="7"/>
      <c r="G61" s="7"/>
      <c r="H61" s="7"/>
      <c r="I61" s="7"/>
      <c r="K61" s="73"/>
    </row>
    <row r="62" spans="1:21" x14ac:dyDescent="0.4">
      <c r="A62" s="12" t="s">
        <v>7654</v>
      </c>
      <c r="B62" s="219">
        <v>45532.352777777778</v>
      </c>
      <c r="C62" s="7"/>
      <c r="D62" s="228"/>
      <c r="E62" s="7"/>
      <c r="F62" s="7"/>
      <c r="G62" s="7"/>
      <c r="H62" s="7"/>
      <c r="I62" s="7"/>
      <c r="J62" s="12" t="s">
        <v>9131</v>
      </c>
      <c r="K62" s="71">
        <f>COUNTIF($K$46:$T$59,J62)</f>
        <v>1</v>
      </c>
    </row>
    <row r="63" spans="1:21" x14ac:dyDescent="0.4">
      <c r="A63" s="12" t="s">
        <v>7655</v>
      </c>
      <c r="B63" s="220">
        <v>0.51180555555555551</v>
      </c>
      <c r="C63" s="7"/>
      <c r="D63" s="228"/>
      <c r="E63" s="7"/>
      <c r="F63" s="7"/>
      <c r="G63" s="7"/>
      <c r="H63" s="7"/>
      <c r="I63" s="7"/>
      <c r="J63" s="12" t="s">
        <v>9020</v>
      </c>
      <c r="K63" s="71">
        <f t="shared" ref="K63:K79" si="1">COUNTIF($K$46:$T$59,J63)</f>
        <v>5</v>
      </c>
    </row>
    <row r="64" spans="1:21" x14ac:dyDescent="0.4">
      <c r="A64" s="12" t="s">
        <v>7656</v>
      </c>
      <c r="B64" s="219">
        <f>B62-B63</f>
        <v>45531.84097222222</v>
      </c>
      <c r="C64" s="7"/>
      <c r="D64" s="228"/>
      <c r="E64" s="7"/>
      <c r="F64" s="7"/>
      <c r="G64" s="7"/>
      <c r="H64" s="7"/>
      <c r="I64" s="7"/>
      <c r="J64" s="12" t="s">
        <v>9023</v>
      </c>
      <c r="K64" s="71">
        <f t="shared" si="1"/>
        <v>0</v>
      </c>
    </row>
    <row r="65" spans="1:11" x14ac:dyDescent="0.4">
      <c r="A65" s="227"/>
      <c r="C65" s="7"/>
      <c r="D65" s="228"/>
      <c r="E65" s="7"/>
      <c r="F65" s="7"/>
      <c r="G65" s="7"/>
      <c r="H65" s="7"/>
      <c r="I65" s="7"/>
      <c r="J65" s="12" t="s">
        <v>9024</v>
      </c>
      <c r="K65" s="71">
        <f t="shared" si="1"/>
        <v>0</v>
      </c>
    </row>
    <row r="66" spans="1:11" x14ac:dyDescent="0.4">
      <c r="A66" s="227"/>
      <c r="C66" s="7"/>
      <c r="D66" s="228"/>
      <c r="E66" s="7"/>
      <c r="F66" s="7"/>
      <c r="G66" s="7"/>
      <c r="H66" s="7"/>
      <c r="I66" s="7"/>
      <c r="J66" s="12" t="s">
        <v>9025</v>
      </c>
      <c r="K66" s="71">
        <f t="shared" si="1"/>
        <v>0</v>
      </c>
    </row>
    <row r="67" spans="1:11" x14ac:dyDescent="0.4">
      <c r="A67" s="227"/>
      <c r="C67" s="7"/>
      <c r="D67" s="228"/>
      <c r="E67" s="7"/>
      <c r="F67" s="7"/>
      <c r="G67" s="7"/>
      <c r="H67" s="7"/>
      <c r="I67" s="7"/>
      <c r="J67" s="12" t="s">
        <v>8571</v>
      </c>
      <c r="K67" s="71">
        <f t="shared" si="1"/>
        <v>0</v>
      </c>
    </row>
    <row r="68" spans="1:11" x14ac:dyDescent="0.4">
      <c r="J68" s="12" t="s">
        <v>8572</v>
      </c>
      <c r="K68" s="71">
        <f t="shared" si="1"/>
        <v>0</v>
      </c>
    </row>
    <row r="69" spans="1:11" x14ac:dyDescent="0.4">
      <c r="J69" s="12" t="s">
        <v>8638</v>
      </c>
      <c r="K69" s="71">
        <f t="shared" si="1"/>
        <v>1</v>
      </c>
    </row>
    <row r="70" spans="1:11" x14ac:dyDescent="0.4">
      <c r="J70" s="12" t="s">
        <v>8573</v>
      </c>
      <c r="K70" s="71">
        <f t="shared" si="1"/>
        <v>0</v>
      </c>
    </row>
    <row r="71" spans="1:11" x14ac:dyDescent="0.4">
      <c r="J71" s="12" t="s">
        <v>8574</v>
      </c>
      <c r="K71" s="71">
        <f t="shared" si="1"/>
        <v>0</v>
      </c>
    </row>
    <row r="72" spans="1:11" x14ac:dyDescent="0.4">
      <c r="J72" s="12" t="s">
        <v>8575</v>
      </c>
      <c r="K72" s="71">
        <f t="shared" si="1"/>
        <v>0</v>
      </c>
    </row>
    <row r="73" spans="1:11" x14ac:dyDescent="0.4">
      <c r="J73" s="12" t="s">
        <v>8286</v>
      </c>
      <c r="K73" s="71">
        <f t="shared" si="1"/>
        <v>0</v>
      </c>
    </row>
    <row r="74" spans="1:11" x14ac:dyDescent="0.4">
      <c r="J74" s="12" t="s">
        <v>8270</v>
      </c>
      <c r="K74" s="71">
        <f t="shared" si="1"/>
        <v>0</v>
      </c>
    </row>
    <row r="75" spans="1:11" x14ac:dyDescent="0.4">
      <c r="J75" s="12" t="s">
        <v>8570</v>
      </c>
      <c r="K75" s="71">
        <f t="shared" si="1"/>
        <v>0</v>
      </c>
    </row>
    <row r="76" spans="1:11" x14ac:dyDescent="0.4">
      <c r="J76" s="12" t="s">
        <v>8288</v>
      </c>
      <c r="K76" s="71">
        <f t="shared" si="1"/>
        <v>0</v>
      </c>
    </row>
    <row r="77" spans="1:11" x14ac:dyDescent="0.4">
      <c r="J77" s="12" t="s">
        <v>8255</v>
      </c>
      <c r="K77" s="71">
        <f t="shared" si="1"/>
        <v>0</v>
      </c>
    </row>
    <row r="78" spans="1:11" x14ac:dyDescent="0.4">
      <c r="J78" s="12" t="s">
        <v>8115</v>
      </c>
      <c r="K78" s="71">
        <f t="shared" si="1"/>
        <v>0</v>
      </c>
    </row>
    <row r="79" spans="1:11" x14ac:dyDescent="0.4">
      <c r="J79" s="12" t="s">
        <v>9133</v>
      </c>
      <c r="K79" s="71">
        <f t="shared" si="1"/>
        <v>0</v>
      </c>
    </row>
  </sheetData>
  <mergeCells count="62">
    <mergeCell ref="Q45:R45"/>
    <mergeCell ref="S45:T45"/>
    <mergeCell ref="A48:A50"/>
    <mergeCell ref="A51:A53"/>
    <mergeCell ref="A54:A56"/>
    <mergeCell ref="M45:N45"/>
    <mergeCell ref="O45:P45"/>
    <mergeCell ref="A57:A59"/>
    <mergeCell ref="A39:A41"/>
    <mergeCell ref="A42:A44"/>
    <mergeCell ref="A45:A47"/>
    <mergeCell ref="K45:L45"/>
    <mergeCell ref="A31:B31"/>
    <mergeCell ref="C31:H31"/>
    <mergeCell ref="F23:H23"/>
    <mergeCell ref="C24:E24"/>
    <mergeCell ref="F24:H24"/>
    <mergeCell ref="C25:E25"/>
    <mergeCell ref="F25:H25"/>
    <mergeCell ref="C26:H26"/>
    <mergeCell ref="B27:H27"/>
    <mergeCell ref="A29:B29"/>
    <mergeCell ref="C29:H29"/>
    <mergeCell ref="A30:B30"/>
    <mergeCell ref="C30:H30"/>
    <mergeCell ref="C18:E18"/>
    <mergeCell ref="F18:H18"/>
    <mergeCell ref="C19:H19"/>
    <mergeCell ref="A20:A25"/>
    <mergeCell ref="C20:H20"/>
    <mergeCell ref="C21:H21"/>
    <mergeCell ref="C22:H22"/>
    <mergeCell ref="B23:B25"/>
    <mergeCell ref="C23:E23"/>
    <mergeCell ref="C12:H12"/>
    <mergeCell ref="A13:A18"/>
    <mergeCell ref="C13:H13"/>
    <mergeCell ref="C14:H14"/>
    <mergeCell ref="C15:H15"/>
    <mergeCell ref="B16:B18"/>
    <mergeCell ref="C16:E16"/>
    <mergeCell ref="F16:H16"/>
    <mergeCell ref="C17:E17"/>
    <mergeCell ref="A6:A12"/>
    <mergeCell ref="C6:H6"/>
    <mergeCell ref="C7:H7"/>
    <mergeCell ref="C8:H8"/>
    <mergeCell ref="B9:B11"/>
    <mergeCell ref="C9:E9"/>
    <mergeCell ref="F17:H17"/>
    <mergeCell ref="F9:H9"/>
    <mergeCell ref="C10:E10"/>
    <mergeCell ref="F10:H10"/>
    <mergeCell ref="C11:E11"/>
    <mergeCell ref="B1:H1"/>
    <mergeCell ref="B2:H2"/>
    <mergeCell ref="B3:H3"/>
    <mergeCell ref="B4:H4"/>
    <mergeCell ref="B5:C5"/>
    <mergeCell ref="D5:E5"/>
    <mergeCell ref="F5:H5"/>
    <mergeCell ref="F11:H11"/>
  </mergeCells>
  <phoneticPr fontId="1" type="noConversion"/>
  <hyperlinks>
    <hyperlink ref="B27:H27" r:id="rId1" display="LE022-1573" xr:uid="{A92BE1D7-CAEF-4179-9FD7-FD8BB919FE5D}"/>
  </hyperlinks>
  <pageMargins left="0.7" right="0.7" top="0.75" bottom="0.75" header="0.3" footer="0.3"/>
  <pageSetup paperSize="9" orientation="portrait" verticalDpi="0"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6CC46-2A62-4F2C-BB30-C997E12A982E}">
  <dimension ref="A1:U77"/>
  <sheetViews>
    <sheetView topLeftCell="A31" zoomScale="90" zoomScaleNormal="90" workbookViewId="0">
      <selection activeCell="J2" sqref="J2"/>
    </sheetView>
  </sheetViews>
  <sheetFormatPr defaultRowHeight="17" x14ac:dyDescent="0.4"/>
  <cols>
    <col min="1" max="1" width="11.6328125" customWidth="1"/>
    <col min="2" max="2" width="15.90625" bestFit="1"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5" customWidth="1"/>
    <col min="12" max="12" width="16.54296875" bestFit="1" customWidth="1"/>
    <col min="13" max="13" width="17.90625" bestFit="1" customWidth="1"/>
    <col min="14" max="14" width="16.54296875" bestFit="1" customWidth="1"/>
    <col min="15" max="15" width="17.54296875" customWidth="1"/>
    <col min="16" max="16" width="25.54296875" bestFit="1" customWidth="1"/>
    <col min="17" max="17" width="17.90625" bestFit="1" customWidth="1"/>
    <col min="18" max="18" width="16.54296875" bestFit="1" customWidth="1"/>
    <col min="19" max="19" width="17.36328125" customWidth="1"/>
    <col min="20" max="20" width="16.54296875" bestFit="1" customWidth="1"/>
    <col min="21" max="23" width="5.81640625" customWidth="1"/>
  </cols>
  <sheetData>
    <row r="1" spans="1:9" x14ac:dyDescent="0.4">
      <c r="A1" s="11" t="s">
        <v>7581</v>
      </c>
      <c r="B1" s="375" t="s">
        <v>9030</v>
      </c>
      <c r="C1" s="375"/>
      <c r="D1" s="375"/>
      <c r="E1" s="375"/>
      <c r="F1" s="375"/>
      <c r="G1" s="375"/>
      <c r="H1" s="375"/>
      <c r="I1" s="7"/>
    </row>
    <row r="2" spans="1:9" x14ac:dyDescent="0.4">
      <c r="A2" s="11" t="s">
        <v>7582</v>
      </c>
      <c r="B2" s="375" t="s">
        <v>9032</v>
      </c>
      <c r="C2" s="375"/>
      <c r="D2" s="375"/>
      <c r="E2" s="375"/>
      <c r="F2" s="375"/>
      <c r="G2" s="375"/>
      <c r="H2" s="375"/>
      <c r="I2" s="7"/>
    </row>
    <row r="3" spans="1:9" x14ac:dyDescent="0.4">
      <c r="A3" s="11" t="s">
        <v>7583</v>
      </c>
      <c r="B3" s="375" t="s">
        <v>9033</v>
      </c>
      <c r="C3" s="375"/>
      <c r="D3" s="375"/>
      <c r="E3" s="375"/>
      <c r="F3" s="375"/>
      <c r="G3" s="375"/>
      <c r="H3" s="375"/>
      <c r="I3" s="7"/>
    </row>
    <row r="4" spans="1:9" x14ac:dyDescent="0.4">
      <c r="A4" s="11" t="s">
        <v>7584</v>
      </c>
      <c r="B4" s="375" t="s">
        <v>8447</v>
      </c>
      <c r="C4" s="375"/>
      <c r="D4" s="375"/>
      <c r="E4" s="375"/>
      <c r="F4" s="375"/>
      <c r="G4" s="375"/>
      <c r="H4" s="375"/>
      <c r="I4" s="7"/>
    </row>
    <row r="5" spans="1:9" x14ac:dyDescent="0.4">
      <c r="A5" s="11" t="s">
        <v>9165</v>
      </c>
      <c r="B5" s="375" t="s">
        <v>9169</v>
      </c>
      <c r="C5" s="375"/>
      <c r="D5" s="375"/>
      <c r="E5" s="375"/>
      <c r="F5" s="375"/>
      <c r="G5" s="375"/>
      <c r="H5" s="375"/>
      <c r="I5" s="7"/>
    </row>
    <row r="6" spans="1:9" x14ac:dyDescent="0.4">
      <c r="A6" s="11" t="s">
        <v>7586</v>
      </c>
      <c r="B6" s="384">
        <f>MIN(C37:G37)</f>
        <v>45541.703472222223</v>
      </c>
      <c r="C6" s="374"/>
      <c r="D6" s="403" t="s">
        <v>7587</v>
      </c>
      <c r="E6" s="404"/>
      <c r="F6" s="384">
        <f>MAX(C38:G38)</f>
        <v>45547.390972222223</v>
      </c>
      <c r="G6" s="402"/>
      <c r="H6" s="374"/>
      <c r="I6" s="7"/>
    </row>
    <row r="7" spans="1:9" ht="106" customHeight="1" x14ac:dyDescent="0.4">
      <c r="A7" s="394" t="s">
        <v>7816</v>
      </c>
      <c r="B7" s="11" t="s">
        <v>7589</v>
      </c>
      <c r="C7" s="397" t="s">
        <v>8655</v>
      </c>
      <c r="D7" s="398"/>
      <c r="E7" s="398"/>
      <c r="F7" s="398"/>
      <c r="G7" s="398"/>
      <c r="H7" s="377"/>
      <c r="I7" s="10"/>
    </row>
    <row r="8" spans="1:9" x14ac:dyDescent="0.4">
      <c r="A8" s="395"/>
      <c r="B8" s="11" t="s">
        <v>7590</v>
      </c>
      <c r="C8" s="388" t="s">
        <v>7886</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5" customHeight="1" x14ac:dyDescent="0.4">
      <c r="A14" s="394" t="s">
        <v>7602</v>
      </c>
      <c r="B14" s="11" t="s">
        <v>7589</v>
      </c>
      <c r="C14" s="401"/>
      <c r="D14" s="392"/>
      <c r="E14" s="392"/>
      <c r="F14" s="392"/>
      <c r="G14" s="392"/>
      <c r="H14" s="393"/>
      <c r="I14" s="217"/>
    </row>
    <row r="15" spans="1:9" x14ac:dyDescent="0.4">
      <c r="A15" s="395"/>
      <c r="B15" s="11" t="s">
        <v>7590</v>
      </c>
      <c r="C15" s="388" t="s">
        <v>7885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7887</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8968</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
      <c r="B34" s="218"/>
      <c r="C34" s="218"/>
      <c r="D34" s="218"/>
      <c r="E34" s="218"/>
      <c r="F34" s="218"/>
      <c r="G34" s="218"/>
      <c r="H34" s="218"/>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row>
    <row r="37" spans="1:21" x14ac:dyDescent="0.4">
      <c r="A37" s="177"/>
      <c r="B37" s="12" t="s">
        <v>7615</v>
      </c>
      <c r="C37" s="191">
        <v>45541.738888888889</v>
      </c>
      <c r="D37" s="191">
        <v>45541.717361111114</v>
      </c>
      <c r="E37" s="191">
        <v>45541.720138888886</v>
      </c>
      <c r="F37" s="191">
        <v>45541.703472222223</v>
      </c>
      <c r="G37" s="191">
        <v>45544.465277777781</v>
      </c>
      <c r="H37" s="1"/>
      <c r="I37" s="7"/>
    </row>
    <row r="38" spans="1:21" x14ac:dyDescent="0.4">
      <c r="A38" s="177"/>
      <c r="B38" s="12" t="s">
        <v>7482</v>
      </c>
      <c r="C38" s="191">
        <v>45547.365972222222</v>
      </c>
      <c r="D38" s="191">
        <v>45547.356249999997</v>
      </c>
      <c r="E38" s="191">
        <v>45547.349305555559</v>
      </c>
      <c r="F38" s="191">
        <v>45547.345833333333</v>
      </c>
      <c r="G38" s="191">
        <v>45547.390972222223</v>
      </c>
      <c r="H38" s="1"/>
      <c r="I38" s="7"/>
    </row>
    <row r="39" spans="1:21" x14ac:dyDescent="0.4">
      <c r="A39" s="177"/>
      <c r="B39" s="12" t="s">
        <v>7458</v>
      </c>
      <c r="C39" s="221">
        <v>223</v>
      </c>
      <c r="D39" s="164">
        <v>300</v>
      </c>
      <c r="E39" s="164">
        <v>263</v>
      </c>
      <c r="F39" s="221">
        <v>323</v>
      </c>
      <c r="G39" s="164">
        <v>174</v>
      </c>
      <c r="H39" s="1">
        <f t="shared" ref="H39:H61" si="0">SUM(C39:G39)</f>
        <v>1283</v>
      </c>
      <c r="I39" s="7"/>
    </row>
    <row r="40" spans="1:21" x14ac:dyDescent="0.4">
      <c r="A40" s="1" t="s">
        <v>7164</v>
      </c>
      <c r="B40" s="12" t="s">
        <v>7469</v>
      </c>
      <c r="C40" s="1">
        <f>INT((C38-C37)*24)</f>
        <v>135</v>
      </c>
      <c r="D40" s="1">
        <f>INT((D38-D37)*24)</f>
        <v>135</v>
      </c>
      <c r="E40" s="1">
        <f>INT((E38-E37)*24)</f>
        <v>135</v>
      </c>
      <c r="F40" s="1">
        <f>INT((F38-F37)*24)</f>
        <v>135</v>
      </c>
      <c r="G40" s="1">
        <f>INT((G38-G37)*24)</f>
        <v>70</v>
      </c>
      <c r="H40" s="1">
        <f t="shared" si="0"/>
        <v>610</v>
      </c>
      <c r="I40" s="7"/>
      <c r="J40" s="12" t="s">
        <v>8020</v>
      </c>
      <c r="K40" s="1">
        <f>H40</f>
        <v>610</v>
      </c>
    </row>
    <row r="41" spans="1:21" x14ac:dyDescent="0.4">
      <c r="A41" s="379">
        <v>45544</v>
      </c>
      <c r="B41" s="12" t="s">
        <v>7483</v>
      </c>
      <c r="C41" s="1">
        <v>0</v>
      </c>
      <c r="D41" s="1">
        <v>0</v>
      </c>
      <c r="E41" s="1">
        <v>0</v>
      </c>
      <c r="F41" s="1">
        <v>0</v>
      </c>
      <c r="G41" s="1"/>
      <c r="H41" s="1">
        <f t="shared" si="0"/>
        <v>0</v>
      </c>
      <c r="I41" s="7"/>
      <c r="J41" s="12" t="s">
        <v>7483</v>
      </c>
      <c r="K41" s="1">
        <f>SUMIF(B:B,J41,H:H)</f>
        <v>0</v>
      </c>
    </row>
    <row r="42" spans="1:21" x14ac:dyDescent="0.4">
      <c r="A42" s="379"/>
      <c r="B42" s="12" t="s">
        <v>7484</v>
      </c>
      <c r="C42" s="1">
        <v>0</v>
      </c>
      <c r="D42" s="1">
        <v>0</v>
      </c>
      <c r="E42" s="1">
        <v>0</v>
      </c>
      <c r="F42" s="1">
        <v>0</v>
      </c>
      <c r="G42" s="1"/>
      <c r="H42" s="1">
        <f t="shared" si="0"/>
        <v>0</v>
      </c>
      <c r="I42" s="7"/>
      <c r="J42" s="12" t="s">
        <v>7477</v>
      </c>
      <c r="K42" s="1">
        <f>SUMIF(B:B,J42,H:H)</f>
        <v>0</v>
      </c>
    </row>
    <row r="43" spans="1:21" x14ac:dyDescent="0.4">
      <c r="A43" s="379"/>
      <c r="B43" s="12" t="s">
        <v>7485</v>
      </c>
      <c r="C43" s="1">
        <v>1</v>
      </c>
      <c r="D43" s="1">
        <v>1</v>
      </c>
      <c r="E43" s="1">
        <v>0</v>
      </c>
      <c r="F43" s="1">
        <v>1</v>
      </c>
      <c r="G43" s="1"/>
      <c r="H43" s="1">
        <f t="shared" si="0"/>
        <v>3</v>
      </c>
      <c r="I43" s="7"/>
      <c r="J43" s="12" t="s">
        <v>7485</v>
      </c>
      <c r="K43" s="1">
        <f>SUMIF(B:B,J43,H:H)</f>
        <v>9</v>
      </c>
    </row>
    <row r="44" spans="1:21" x14ac:dyDescent="0.4">
      <c r="A44" s="379">
        <v>45545</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1</v>
      </c>
      <c r="D46" s="1">
        <v>0</v>
      </c>
      <c r="E46" s="1">
        <v>0</v>
      </c>
      <c r="F46" s="1">
        <v>1</v>
      </c>
      <c r="G46" s="1">
        <v>1</v>
      </c>
      <c r="H46" s="1">
        <f t="shared" si="0"/>
        <v>3</v>
      </c>
      <c r="I46" s="7"/>
      <c r="K46" t="s">
        <v>8805</v>
      </c>
      <c r="M46" t="s">
        <v>8628</v>
      </c>
      <c r="O46" t="s">
        <v>8624</v>
      </c>
      <c r="Q46" t="s">
        <v>8625</v>
      </c>
      <c r="S46" t="s">
        <v>8806</v>
      </c>
    </row>
    <row r="47" spans="1:21" ht="17" customHeight="1" x14ac:dyDescent="0.4">
      <c r="A47" s="379">
        <v>45546</v>
      </c>
      <c r="B47" s="12" t="s">
        <v>7483</v>
      </c>
      <c r="C47" s="1">
        <v>0</v>
      </c>
      <c r="D47" s="95">
        <v>0</v>
      </c>
      <c r="E47" s="1">
        <v>0</v>
      </c>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v>0</v>
      </c>
      <c r="G48" s="95">
        <v>0</v>
      </c>
      <c r="H48" s="1">
        <f t="shared" si="0"/>
        <v>0</v>
      </c>
      <c r="I48" s="7"/>
      <c r="J48" s="95">
        <v>1</v>
      </c>
      <c r="K48" s="240" t="s">
        <v>9050</v>
      </c>
      <c r="L48" s="201" t="s">
        <v>9073</v>
      </c>
      <c r="M48" s="222" t="s">
        <v>9046</v>
      </c>
      <c r="N48" s="201" t="s">
        <v>9176</v>
      </c>
      <c r="O48" s="222" t="s">
        <v>9040</v>
      </c>
      <c r="P48" s="201" t="s">
        <v>9044</v>
      </c>
      <c r="Q48" s="222" t="s">
        <v>9036</v>
      </c>
      <c r="R48" s="201" t="s">
        <v>9176</v>
      </c>
      <c r="S48" s="222" t="s">
        <v>9083</v>
      </c>
      <c r="T48" s="201" t="s">
        <v>9176</v>
      </c>
      <c r="U48" s="68"/>
    </row>
    <row r="49" spans="1:21" x14ac:dyDescent="0.4">
      <c r="A49" s="379"/>
      <c r="B49" s="12" t="s">
        <v>7485</v>
      </c>
      <c r="C49" s="1">
        <v>0</v>
      </c>
      <c r="D49" s="95">
        <v>1</v>
      </c>
      <c r="E49" s="1">
        <v>0</v>
      </c>
      <c r="F49" s="1">
        <v>0</v>
      </c>
      <c r="G49" s="1">
        <v>0</v>
      </c>
      <c r="H49" s="1">
        <f t="shared" si="0"/>
        <v>1</v>
      </c>
      <c r="I49" s="7"/>
      <c r="J49" s="1">
        <v>2</v>
      </c>
      <c r="K49" s="222" t="s">
        <v>9081</v>
      </c>
      <c r="L49" s="201" t="s">
        <v>9070</v>
      </c>
      <c r="M49" s="222" t="s">
        <v>9045</v>
      </c>
      <c r="N49" s="201" t="s">
        <v>9078</v>
      </c>
      <c r="O49" s="222" t="s">
        <v>9042</v>
      </c>
      <c r="P49" s="201" t="s">
        <v>9176</v>
      </c>
      <c r="Q49" s="222" t="s">
        <v>9034</v>
      </c>
      <c r="R49" s="201" t="s">
        <v>9076</v>
      </c>
      <c r="S49" s="222" t="s">
        <v>9084</v>
      </c>
      <c r="T49" s="201" t="s">
        <v>9087</v>
      </c>
      <c r="U49" s="68"/>
    </row>
    <row r="50" spans="1:21" x14ac:dyDescent="0.4">
      <c r="A50" s="379">
        <v>45547</v>
      </c>
      <c r="B50" s="12" t="s">
        <v>7483</v>
      </c>
      <c r="C50" s="1">
        <v>0</v>
      </c>
      <c r="D50" s="95">
        <v>0</v>
      </c>
      <c r="E50" s="1">
        <v>0</v>
      </c>
      <c r="F50" s="1">
        <v>0</v>
      </c>
      <c r="G50" s="1">
        <v>0</v>
      </c>
      <c r="H50" s="1">
        <f t="shared" si="0"/>
        <v>0</v>
      </c>
      <c r="I50" s="7"/>
      <c r="J50" s="95">
        <v>3</v>
      </c>
      <c r="K50" s="240" t="s">
        <v>9082</v>
      </c>
      <c r="L50" s="201" t="s">
        <v>9078</v>
      </c>
      <c r="M50" s="222" t="s">
        <v>9047</v>
      </c>
      <c r="N50" s="201" t="s">
        <v>9176</v>
      </c>
      <c r="O50" s="222" t="s">
        <v>9043</v>
      </c>
      <c r="P50" s="201" t="s">
        <v>9044</v>
      </c>
      <c r="Q50" s="222" t="s">
        <v>9037</v>
      </c>
      <c r="R50" s="201" t="s">
        <v>9125</v>
      </c>
      <c r="S50" s="240"/>
      <c r="T50" s="201"/>
      <c r="U50" s="68"/>
    </row>
    <row r="51" spans="1:21" x14ac:dyDescent="0.4">
      <c r="A51" s="379"/>
      <c r="B51" s="12" t="s">
        <v>7484</v>
      </c>
      <c r="C51" s="1">
        <v>0</v>
      </c>
      <c r="D51" s="95">
        <v>0</v>
      </c>
      <c r="E51" s="95">
        <v>0</v>
      </c>
      <c r="F51" s="95">
        <v>0</v>
      </c>
      <c r="G51" s="1">
        <v>0</v>
      </c>
      <c r="H51" s="1">
        <f t="shared" si="0"/>
        <v>0</v>
      </c>
      <c r="I51" s="7"/>
      <c r="J51" s="1">
        <v>4</v>
      </c>
      <c r="K51" s="240" t="s">
        <v>9147</v>
      </c>
      <c r="L51" s="201" t="s">
        <v>9176</v>
      </c>
      <c r="M51" s="222" t="s">
        <v>9049</v>
      </c>
      <c r="N51" s="201" t="s">
        <v>9176</v>
      </c>
      <c r="O51" s="222" t="s">
        <v>9041</v>
      </c>
      <c r="P51" s="201" t="s">
        <v>9070</v>
      </c>
      <c r="Q51" s="222" t="s">
        <v>9038</v>
      </c>
      <c r="R51" s="201" t="s">
        <v>9176</v>
      </c>
      <c r="S51" s="201"/>
      <c r="T51" s="201"/>
      <c r="U51" s="68"/>
    </row>
    <row r="52" spans="1:21" x14ac:dyDescent="0.4">
      <c r="A52" s="379"/>
      <c r="B52" s="12" t="s">
        <v>7485</v>
      </c>
      <c r="C52" s="1">
        <v>1</v>
      </c>
      <c r="D52" s="95">
        <v>1</v>
      </c>
      <c r="E52" s="1">
        <v>0</v>
      </c>
      <c r="F52" s="1">
        <v>0</v>
      </c>
      <c r="G52" s="1">
        <v>0</v>
      </c>
      <c r="H52" s="1">
        <f t="shared" si="0"/>
        <v>2</v>
      </c>
      <c r="I52" s="7"/>
      <c r="J52" s="95">
        <v>5</v>
      </c>
      <c r="K52" s="240" t="s">
        <v>9146</v>
      </c>
      <c r="L52" s="201" t="s">
        <v>9087</v>
      </c>
      <c r="M52" s="222" t="s">
        <v>9048</v>
      </c>
      <c r="N52" s="201" t="s">
        <v>9070</v>
      </c>
      <c r="O52" s="222" t="s">
        <v>9141</v>
      </c>
      <c r="P52" s="201" t="s">
        <v>9044</v>
      </c>
      <c r="Q52" s="222" t="s">
        <v>9039</v>
      </c>
      <c r="R52" s="201" t="s">
        <v>9176</v>
      </c>
      <c r="S52" s="201"/>
      <c r="T52" s="201"/>
      <c r="U52" s="68"/>
    </row>
    <row r="53" spans="1:21" x14ac:dyDescent="0.4">
      <c r="A53" s="379"/>
      <c r="B53" s="12" t="s">
        <v>7483</v>
      </c>
      <c r="C53" s="1"/>
      <c r="D53" s="95"/>
      <c r="E53" s="1"/>
      <c r="F53" s="1"/>
      <c r="G53" s="1"/>
      <c r="H53" s="1">
        <f t="shared" si="0"/>
        <v>0</v>
      </c>
      <c r="I53" s="7"/>
      <c r="J53" s="1">
        <v>6</v>
      </c>
      <c r="K53" s="240" t="s">
        <v>9148</v>
      </c>
      <c r="L53" s="201" t="s">
        <v>9125</v>
      </c>
      <c r="M53" s="222" t="s">
        <v>9080</v>
      </c>
      <c r="N53" s="201" t="s">
        <v>9176</v>
      </c>
      <c r="O53" s="222" t="s">
        <v>9142</v>
      </c>
      <c r="P53" s="201" t="s">
        <v>9044</v>
      </c>
      <c r="Q53" s="222" t="s">
        <v>9035</v>
      </c>
      <c r="R53" s="201" t="s">
        <v>8981</v>
      </c>
      <c r="S53" s="201"/>
      <c r="T53" s="201"/>
      <c r="U53" s="68"/>
    </row>
    <row r="54" spans="1:21" x14ac:dyDescent="0.4">
      <c r="A54" s="379"/>
      <c r="B54" s="12" t="s">
        <v>7484</v>
      </c>
      <c r="C54" s="1"/>
      <c r="D54" s="95"/>
      <c r="E54" s="1"/>
      <c r="F54" s="95"/>
      <c r="G54" s="95"/>
      <c r="H54" s="1">
        <f t="shared" si="0"/>
        <v>0</v>
      </c>
      <c r="I54" s="7"/>
      <c r="J54" s="95">
        <v>7</v>
      </c>
      <c r="K54" s="203"/>
      <c r="L54" s="201"/>
      <c r="M54" s="222" t="s">
        <v>9127</v>
      </c>
      <c r="N54" s="201" t="s">
        <v>9137</v>
      </c>
      <c r="O54" s="222" t="s">
        <v>9143</v>
      </c>
      <c r="P54" s="201" t="s">
        <v>9176</v>
      </c>
      <c r="Q54" s="222" t="s">
        <v>9079</v>
      </c>
      <c r="R54" s="201" t="s">
        <v>9176</v>
      </c>
      <c r="S54" s="201"/>
      <c r="T54" s="201"/>
      <c r="U54" s="68"/>
    </row>
    <row r="55" spans="1:21" x14ac:dyDescent="0.4">
      <c r="A55" s="379"/>
      <c r="B55" s="12" t="s">
        <v>7485</v>
      </c>
      <c r="C55" s="1"/>
      <c r="D55" s="95"/>
      <c r="E55" s="1"/>
      <c r="F55" s="1"/>
      <c r="G55" s="1"/>
      <c r="H55" s="1">
        <f t="shared" si="0"/>
        <v>0</v>
      </c>
      <c r="I55" s="7"/>
      <c r="J55" s="1">
        <v>8</v>
      </c>
      <c r="K55" s="201"/>
      <c r="L55" s="201"/>
      <c r="M55" s="222" t="s">
        <v>9128</v>
      </c>
      <c r="N55" s="201" t="s">
        <v>9125</v>
      </c>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22" t="s">
        <v>9149</v>
      </c>
      <c r="N56" s="201" t="s">
        <v>9070</v>
      </c>
      <c r="O56" s="201"/>
      <c r="P56" s="201"/>
      <c r="Q56" s="201"/>
      <c r="R56" s="201"/>
      <c r="S56" s="201"/>
      <c r="T56" s="201"/>
    </row>
    <row r="57" spans="1:21" x14ac:dyDescent="0.4">
      <c r="A57" s="379"/>
      <c r="B57" s="12" t="s">
        <v>7484</v>
      </c>
      <c r="C57" s="1"/>
      <c r="D57" s="95"/>
      <c r="E57" s="1"/>
      <c r="F57" s="95"/>
      <c r="G57" s="95"/>
      <c r="H57" s="1">
        <f t="shared" si="0"/>
        <v>0</v>
      </c>
      <c r="I57" s="7"/>
      <c r="J57" s="1">
        <v>10</v>
      </c>
      <c r="K57" s="201"/>
      <c r="L57" s="201"/>
      <c r="M57" s="203" t="s">
        <v>9145</v>
      </c>
      <c r="N57" s="201" t="s">
        <v>9087</v>
      </c>
      <c r="O57" s="222"/>
      <c r="P57" s="201"/>
      <c r="Q57" s="201"/>
      <c r="R57" s="201"/>
      <c r="S57" s="201"/>
      <c r="T57" s="201"/>
    </row>
    <row r="58" spans="1:21" x14ac:dyDescent="0.4">
      <c r="A58" s="379"/>
      <c r="B58" s="12" t="s">
        <v>7485</v>
      </c>
      <c r="C58" s="1"/>
      <c r="D58" s="95"/>
      <c r="E58" s="1"/>
      <c r="F58" s="1"/>
      <c r="G58" s="1"/>
      <c r="H58" s="1">
        <f t="shared" si="0"/>
        <v>0</v>
      </c>
      <c r="J58" s="1">
        <v>11</v>
      </c>
      <c r="K58" s="201"/>
      <c r="L58" s="201"/>
      <c r="M58" s="222" t="s">
        <v>9144</v>
      </c>
      <c r="N58" s="201" t="s">
        <v>9176</v>
      </c>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K62" s="228"/>
      <c r="L62" s="229"/>
      <c r="M62" s="229"/>
      <c r="N62" s="229"/>
      <c r="O62" s="229"/>
      <c r="P62" s="229"/>
      <c r="Q62" s="229"/>
      <c r="R62" s="229"/>
      <c r="S62" s="229"/>
      <c r="T62" s="229"/>
      <c r="U62" s="229"/>
    </row>
    <row r="63" spans="1:21" x14ac:dyDescent="0.4">
      <c r="K63" s="229"/>
      <c r="L63" s="229"/>
      <c r="M63" s="229"/>
      <c r="N63" s="229"/>
      <c r="O63" s="229"/>
      <c r="P63" s="229"/>
      <c r="Q63" s="229"/>
      <c r="R63" s="229"/>
      <c r="S63" s="229"/>
    </row>
    <row r="64" spans="1:21" x14ac:dyDescent="0.4">
      <c r="A64" s="12" t="s">
        <v>7654</v>
      </c>
      <c r="B64" s="219">
        <v>45538.743750000001</v>
      </c>
      <c r="J64" s="12" t="s">
        <v>9136</v>
      </c>
      <c r="K64" s="71">
        <f>COUNTIF($K$48:$T$61,J64)</f>
        <v>1</v>
      </c>
      <c r="L64" s="229"/>
      <c r="M64" s="229"/>
      <c r="N64" s="229"/>
      <c r="O64" s="229"/>
      <c r="P64" s="229"/>
    </row>
    <row r="65" spans="1:16" x14ac:dyDescent="0.4">
      <c r="A65" s="12" t="s">
        <v>7655</v>
      </c>
      <c r="B65" s="220">
        <v>0.86805555555555547</v>
      </c>
      <c r="J65" s="12" t="s">
        <v>9077</v>
      </c>
      <c r="K65" s="71">
        <f t="shared" ref="K65:K77" si="1">COUNTIF($K$48:$T$61,J65)</f>
        <v>5</v>
      </c>
      <c r="L65" s="229"/>
      <c r="M65" s="229"/>
      <c r="N65" s="229"/>
      <c r="O65" s="229"/>
      <c r="P65" s="229"/>
    </row>
    <row r="66" spans="1:16" x14ac:dyDescent="0.4">
      <c r="A66" s="12" t="s">
        <v>7656</v>
      </c>
      <c r="B66" s="219">
        <f>B64-B65</f>
        <v>45537.875694444447</v>
      </c>
      <c r="J66" s="12" t="s">
        <v>9075</v>
      </c>
      <c r="K66" s="71">
        <f t="shared" si="1"/>
        <v>1</v>
      </c>
      <c r="L66" s="229"/>
      <c r="M66" s="229"/>
      <c r="N66" s="229"/>
      <c r="O66" s="229"/>
      <c r="P66" s="229"/>
    </row>
    <row r="67" spans="1:16" x14ac:dyDescent="0.4">
      <c r="J67" s="12" t="s">
        <v>9072</v>
      </c>
      <c r="K67" s="71">
        <f t="shared" si="1"/>
        <v>1</v>
      </c>
      <c r="L67" s="229"/>
      <c r="M67" s="229"/>
      <c r="N67" s="229"/>
      <c r="O67" s="229"/>
      <c r="P67" s="229"/>
    </row>
    <row r="68" spans="1:16" x14ac:dyDescent="0.4">
      <c r="J68" s="95" t="s">
        <v>8980</v>
      </c>
      <c r="K68" s="71">
        <f t="shared" si="1"/>
        <v>1</v>
      </c>
    </row>
    <row r="69" spans="1:16" x14ac:dyDescent="0.4">
      <c r="J69" s="95" t="s">
        <v>8984</v>
      </c>
      <c r="K69" s="71">
        <f t="shared" si="1"/>
        <v>0</v>
      </c>
    </row>
    <row r="70" spans="1:16" x14ac:dyDescent="0.4">
      <c r="J70" s="95" t="s">
        <v>8676</v>
      </c>
      <c r="K70" s="71">
        <f t="shared" si="1"/>
        <v>0</v>
      </c>
    </row>
    <row r="71" spans="1:16" x14ac:dyDescent="0.4">
      <c r="J71" s="95" t="s">
        <v>8658</v>
      </c>
      <c r="K71" s="71">
        <f t="shared" si="1"/>
        <v>0</v>
      </c>
    </row>
    <row r="72" spans="1:16" x14ac:dyDescent="0.4">
      <c r="J72" s="95" t="s">
        <v>8648</v>
      </c>
      <c r="K72" s="71">
        <f t="shared" si="1"/>
        <v>0</v>
      </c>
    </row>
    <row r="73" spans="1:16" x14ac:dyDescent="0.4">
      <c r="J73" s="201" t="s">
        <v>8679</v>
      </c>
      <c r="K73" s="71">
        <f t="shared" si="1"/>
        <v>0</v>
      </c>
    </row>
    <row r="74" spans="1:16" x14ac:dyDescent="0.4">
      <c r="J74" s="12" t="s">
        <v>8576</v>
      </c>
      <c r="K74" s="71">
        <f t="shared" si="1"/>
        <v>0</v>
      </c>
    </row>
    <row r="75" spans="1:16" x14ac:dyDescent="0.4">
      <c r="J75" s="12" t="s">
        <v>8577</v>
      </c>
      <c r="K75" s="71">
        <f t="shared" si="1"/>
        <v>0</v>
      </c>
    </row>
    <row r="76" spans="1:16" x14ac:dyDescent="0.4">
      <c r="J76" s="12" t="s">
        <v>8744</v>
      </c>
      <c r="K76" s="71">
        <f t="shared" si="1"/>
        <v>0</v>
      </c>
    </row>
    <row r="77" spans="1:16" x14ac:dyDescent="0.4">
      <c r="J77" s="12" t="s">
        <v>8578</v>
      </c>
      <c r="K77" s="71">
        <f t="shared" si="1"/>
        <v>0</v>
      </c>
    </row>
  </sheetData>
  <mergeCells count="65">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6:C6"/>
    <mergeCell ref="D6:E6"/>
    <mergeCell ref="F6:H6"/>
    <mergeCell ref="F12:H12"/>
    <mergeCell ref="B5:H5"/>
  </mergeCells>
  <phoneticPr fontId="1" type="noConversion"/>
  <pageMargins left="0.7" right="0.7" top="0.75" bottom="0.75" header="0.3" footer="0.3"/>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495B5-C4F4-4BA5-B311-EE564A762CA0}">
  <dimension ref="A1:U155"/>
  <sheetViews>
    <sheetView topLeftCell="A40" zoomScale="90" zoomScaleNormal="90" workbookViewId="0">
      <selection activeCell="K47" sqref="K47"/>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8.54296875" bestFit="1" customWidth="1"/>
    <col min="12" max="12" width="14.81640625" customWidth="1"/>
    <col min="13" max="13" width="17.36328125" customWidth="1"/>
    <col min="14" max="14" width="16.54296875" bestFit="1" customWidth="1"/>
    <col min="15" max="15" width="18.54296875" bestFit="1" customWidth="1"/>
    <col min="16" max="16" width="25.54296875" bestFit="1" customWidth="1"/>
    <col min="17" max="17" width="18.54296875" bestFit="1" customWidth="1"/>
    <col min="18" max="18" width="13.453125" bestFit="1" customWidth="1"/>
    <col min="19" max="19" width="18.54296875" bestFit="1" customWidth="1"/>
    <col min="20" max="20" width="13.453125" bestFit="1"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9167</v>
      </c>
      <c r="C1" s="375"/>
      <c r="D1" s="375"/>
      <c r="E1" s="375"/>
      <c r="F1" s="375"/>
      <c r="G1" s="375"/>
      <c r="H1" s="375"/>
      <c r="I1" s="7"/>
    </row>
    <row r="2" spans="1:9" x14ac:dyDescent="0.4">
      <c r="A2" s="11" t="s">
        <v>7582</v>
      </c>
      <c r="B2" s="375" t="s">
        <v>9170</v>
      </c>
      <c r="C2" s="375"/>
      <c r="D2" s="375"/>
      <c r="E2" s="375"/>
      <c r="F2" s="375"/>
      <c r="G2" s="375"/>
      <c r="H2" s="375"/>
      <c r="I2" s="7"/>
    </row>
    <row r="3" spans="1:9" x14ac:dyDescent="0.4">
      <c r="A3" s="11" t="s">
        <v>7583</v>
      </c>
      <c r="B3" s="375" t="s">
        <v>9171</v>
      </c>
      <c r="C3" s="375"/>
      <c r="D3" s="375"/>
      <c r="E3" s="375"/>
      <c r="F3" s="375"/>
      <c r="G3" s="375"/>
      <c r="H3" s="375"/>
      <c r="I3" s="7"/>
    </row>
    <row r="4" spans="1:9" x14ac:dyDescent="0.4">
      <c r="A4" s="11" t="s">
        <v>7584</v>
      </c>
      <c r="B4" s="375" t="s">
        <v>8442</v>
      </c>
      <c r="C4" s="375"/>
      <c r="D4" s="375"/>
      <c r="E4" s="375"/>
      <c r="F4" s="375"/>
      <c r="G4" s="375"/>
      <c r="H4" s="375"/>
      <c r="I4" s="7"/>
    </row>
    <row r="5" spans="1:9" x14ac:dyDescent="0.4">
      <c r="A5" s="11" t="s">
        <v>9165</v>
      </c>
      <c r="B5" s="375" t="s">
        <v>9166</v>
      </c>
      <c r="C5" s="375"/>
      <c r="D5" s="375"/>
      <c r="E5" s="375"/>
      <c r="F5" s="375"/>
      <c r="G5" s="375"/>
      <c r="H5" s="375"/>
      <c r="I5" s="7"/>
    </row>
    <row r="6" spans="1:9" x14ac:dyDescent="0.4">
      <c r="A6" s="11" t="s">
        <v>7586</v>
      </c>
      <c r="B6" s="384">
        <f>MIN(C36:G36)</f>
        <v>45548.642361111109</v>
      </c>
      <c r="C6" s="374"/>
      <c r="D6" s="403" t="s">
        <v>7587</v>
      </c>
      <c r="E6" s="404"/>
      <c r="F6" s="384">
        <f>MAX(C37:G37)</f>
        <v>45554.365972222222</v>
      </c>
      <c r="G6" s="402"/>
      <c r="H6" s="374"/>
      <c r="I6" s="7"/>
    </row>
    <row r="7" spans="1:9" ht="87.5" customHeight="1" x14ac:dyDescent="0.4">
      <c r="A7" s="394" t="s">
        <v>7816</v>
      </c>
      <c r="B7" s="11" t="s">
        <v>7589</v>
      </c>
      <c r="C7" s="397" t="s">
        <v>8913</v>
      </c>
      <c r="D7" s="398"/>
      <c r="E7" s="398"/>
      <c r="F7" s="398"/>
      <c r="G7" s="398"/>
      <c r="H7" s="377"/>
      <c r="I7" s="10"/>
    </row>
    <row r="8" spans="1:9" x14ac:dyDescent="0.4">
      <c r="A8" s="395"/>
      <c r="B8" s="11" t="s">
        <v>7590</v>
      </c>
      <c r="C8" s="388" t="s">
        <v>7886</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x14ac:dyDescent="0.4">
      <c r="A14" s="394" t="s">
        <v>7602</v>
      </c>
      <c r="B14" s="11" t="s">
        <v>7589</v>
      </c>
      <c r="C14" s="401"/>
      <c r="D14" s="392"/>
      <c r="E14" s="392"/>
      <c r="F14" s="392"/>
      <c r="G14" s="392"/>
      <c r="H14" s="393"/>
      <c r="I14" s="217"/>
    </row>
    <row r="15" spans="1:9" x14ac:dyDescent="0.4">
      <c r="A15" s="395"/>
      <c r="B15" s="11" t="s">
        <v>7590</v>
      </c>
      <c r="C15" s="388" t="s">
        <v>7885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7887</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ht="17" customHeight="1" x14ac:dyDescent="0.4">
      <c r="A30" s="399" t="s">
        <v>7717</v>
      </c>
      <c r="B30" s="400"/>
      <c r="C30" s="372" t="s">
        <v>9161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8"/>
      <c r="B34" s="12"/>
      <c r="C34" s="1" t="s">
        <v>8601</v>
      </c>
      <c r="D34" s="1" t="s">
        <v>8602</v>
      </c>
      <c r="E34" s="1" t="s">
        <v>8603</v>
      </c>
      <c r="F34" s="1" t="s">
        <v>8604</v>
      </c>
      <c r="G34" s="283" t="s">
        <v>8605</v>
      </c>
      <c r="H34" s="1" t="s">
        <v>7614</v>
      </c>
      <c r="I34" s="7"/>
    </row>
    <row r="35" spans="1:21" x14ac:dyDescent="0.4">
      <c r="A35" s="83"/>
      <c r="B35" s="12" t="s">
        <v>7977</v>
      </c>
      <c r="C35" s="239" t="s">
        <v>8561</v>
      </c>
      <c r="D35" s="239" t="s">
        <v>8562</v>
      </c>
      <c r="E35" s="239" t="s">
        <v>8563</v>
      </c>
      <c r="F35" s="239" t="s">
        <v>8564</v>
      </c>
      <c r="G35" s="239" t="s">
        <v>8568</v>
      </c>
      <c r="H35" s="1"/>
      <c r="I35" s="7"/>
    </row>
    <row r="36" spans="1:21" x14ac:dyDescent="0.4">
      <c r="A36" s="177"/>
      <c r="B36" s="12" t="s">
        <v>7615</v>
      </c>
      <c r="C36" s="191">
        <v>45548.642361111109</v>
      </c>
      <c r="D36" s="191">
        <v>45548.65902777778</v>
      </c>
      <c r="E36" s="191">
        <v>45548.693055555559</v>
      </c>
      <c r="F36" s="191">
        <v>45548.670138888891</v>
      </c>
      <c r="G36" s="191">
        <v>45548.648611111108</v>
      </c>
      <c r="H36" s="1"/>
      <c r="I36" s="7"/>
    </row>
    <row r="37" spans="1:21" x14ac:dyDescent="0.4">
      <c r="A37" s="177"/>
      <c r="B37" s="12" t="s">
        <v>7482</v>
      </c>
      <c r="C37" s="191">
        <v>45554.353472222225</v>
      </c>
      <c r="D37" s="191">
        <v>45554.359722222223</v>
      </c>
      <c r="E37" s="191">
        <v>45554.365972222222</v>
      </c>
      <c r="F37" s="191">
        <v>45554.365277777775</v>
      </c>
      <c r="G37" s="191">
        <v>45554.357638888891</v>
      </c>
      <c r="H37" s="1"/>
      <c r="I37" s="7"/>
    </row>
    <row r="38" spans="1:21" x14ac:dyDescent="0.4">
      <c r="A38" s="177"/>
      <c r="B38" s="12" t="s">
        <v>7458</v>
      </c>
      <c r="C38" s="221">
        <v>269</v>
      </c>
      <c r="D38" s="164">
        <v>254</v>
      </c>
      <c r="E38" s="164">
        <v>249</v>
      </c>
      <c r="F38" s="221">
        <v>222</v>
      </c>
      <c r="G38" s="164">
        <v>229</v>
      </c>
      <c r="H38" s="1">
        <f t="shared" ref="H38:H60" si="0">SUM(C38:G38)</f>
        <v>1223</v>
      </c>
      <c r="I38" s="7"/>
    </row>
    <row r="39" spans="1:21" x14ac:dyDescent="0.4">
      <c r="A39" s="1" t="s">
        <v>7164</v>
      </c>
      <c r="B39" s="12" t="s">
        <v>7617</v>
      </c>
      <c r="C39" s="1">
        <f>INT((C37-C36)*24)</f>
        <v>137</v>
      </c>
      <c r="D39" s="1">
        <f>INT((D37-D36)*24)</f>
        <v>136</v>
      </c>
      <c r="E39" s="1">
        <f>INT((E37-E36)*24)</f>
        <v>136</v>
      </c>
      <c r="F39" s="1">
        <f>INT((F37-F36)*24)</f>
        <v>136</v>
      </c>
      <c r="G39" s="1">
        <f>INT((G37-G36)*24)</f>
        <v>137</v>
      </c>
      <c r="H39" s="1">
        <f t="shared" si="0"/>
        <v>682</v>
      </c>
      <c r="I39" s="7"/>
      <c r="J39" s="12" t="s">
        <v>8020</v>
      </c>
      <c r="K39" s="1">
        <f>H39</f>
        <v>682</v>
      </c>
    </row>
    <row r="40" spans="1:21" x14ac:dyDescent="0.4">
      <c r="A40" s="379">
        <v>45551</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1</v>
      </c>
      <c r="D42" s="1">
        <v>0</v>
      </c>
      <c r="E42" s="1">
        <v>2</v>
      </c>
      <c r="F42" s="1">
        <v>0</v>
      </c>
      <c r="G42" s="1">
        <v>0</v>
      </c>
      <c r="H42" s="1">
        <f t="shared" si="0"/>
        <v>3</v>
      </c>
      <c r="I42" s="7"/>
      <c r="J42" s="12" t="s">
        <v>7485</v>
      </c>
      <c r="K42" s="1">
        <f>SUMIF(B:B,J42,H:H)</f>
        <v>3</v>
      </c>
    </row>
    <row r="43" spans="1:21" x14ac:dyDescent="0.4">
      <c r="A43" s="379">
        <v>45553</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v>0</v>
      </c>
      <c r="E45" s="1">
        <v>0</v>
      </c>
      <c r="F45" s="1">
        <v>0</v>
      </c>
      <c r="G45" s="1">
        <v>0</v>
      </c>
      <c r="H45" s="1">
        <f t="shared" si="0"/>
        <v>0</v>
      </c>
      <c r="I45" s="7"/>
      <c r="K45" t="s">
        <v>8623</v>
      </c>
      <c r="M45" t="s">
        <v>8621</v>
      </c>
      <c r="O45" t="s">
        <v>8620</v>
      </c>
      <c r="Q45" t="s">
        <v>8619</v>
      </c>
      <c r="S45" t="s">
        <v>8724</v>
      </c>
    </row>
    <row r="46" spans="1:21" x14ac:dyDescent="0.4">
      <c r="A46" s="379">
        <v>45554</v>
      </c>
      <c r="B46" s="12" t="s">
        <v>7483</v>
      </c>
      <c r="C46" s="1">
        <v>0</v>
      </c>
      <c r="D46" s="95">
        <v>0</v>
      </c>
      <c r="E46" s="1">
        <v>0</v>
      </c>
      <c r="F46" s="1">
        <v>0</v>
      </c>
      <c r="G46" s="1">
        <v>0</v>
      </c>
      <c r="H46" s="1">
        <f t="shared" si="0"/>
        <v>0</v>
      </c>
      <c r="I46" s="7"/>
      <c r="J46" s="1" t="s">
        <v>7189</v>
      </c>
      <c r="K46" s="372" t="s">
        <v>8601</v>
      </c>
      <c r="L46" s="374"/>
      <c r="M46" s="399" t="s">
        <v>8602</v>
      </c>
      <c r="N46" s="400"/>
      <c r="O46" s="399" t="s">
        <v>8603</v>
      </c>
      <c r="P46" s="400"/>
      <c r="Q46" s="399" t="s">
        <v>8604</v>
      </c>
      <c r="R46" s="400"/>
      <c r="S46" s="399" t="s">
        <v>8605</v>
      </c>
      <c r="T46" s="400"/>
    </row>
    <row r="47" spans="1:21" x14ac:dyDescent="0.4">
      <c r="A47" s="379"/>
      <c r="B47" s="12" t="s">
        <v>7484</v>
      </c>
      <c r="C47" s="1">
        <v>0</v>
      </c>
      <c r="D47" s="95">
        <v>0</v>
      </c>
      <c r="E47" s="95">
        <v>0</v>
      </c>
      <c r="F47" s="95">
        <v>0</v>
      </c>
      <c r="G47" s="95">
        <v>0</v>
      </c>
      <c r="H47" s="1">
        <f t="shared" si="0"/>
        <v>0</v>
      </c>
      <c r="I47" s="7"/>
      <c r="J47" s="95">
        <v>1</v>
      </c>
      <c r="K47" s="222" t="s">
        <v>9186</v>
      </c>
      <c r="L47" s="201" t="s">
        <v>9208</v>
      </c>
      <c r="M47" s="222" t="s">
        <v>9188</v>
      </c>
      <c r="N47" s="201" t="s">
        <v>9071</v>
      </c>
      <c r="O47" s="203" t="s">
        <v>9191</v>
      </c>
      <c r="P47" s="201" t="s">
        <v>9044</v>
      </c>
      <c r="Q47" s="222" t="s">
        <v>9189</v>
      </c>
      <c r="R47" s="201" t="s">
        <v>9071</v>
      </c>
      <c r="S47" s="222" t="s">
        <v>9187</v>
      </c>
      <c r="T47" s="201" t="s">
        <v>9071</v>
      </c>
      <c r="U47" s="68"/>
    </row>
    <row r="48" spans="1:21" x14ac:dyDescent="0.4">
      <c r="A48" s="379"/>
      <c r="B48" s="12" t="s">
        <v>7485</v>
      </c>
      <c r="C48" s="1">
        <v>0</v>
      </c>
      <c r="D48" s="95">
        <v>0</v>
      </c>
      <c r="E48" s="1">
        <v>0</v>
      </c>
      <c r="F48" s="1">
        <v>0</v>
      </c>
      <c r="G48" s="1">
        <v>0</v>
      </c>
      <c r="H48" s="1">
        <f t="shared" si="0"/>
        <v>0</v>
      </c>
      <c r="I48" s="7"/>
      <c r="J48" s="1">
        <v>2</v>
      </c>
      <c r="K48" s="201" t="s">
        <v>9235</v>
      </c>
      <c r="L48" s="201" t="s">
        <v>9071</v>
      </c>
      <c r="M48" s="201" t="s">
        <v>9239</v>
      </c>
      <c r="N48" s="203" t="s">
        <v>9071</v>
      </c>
      <c r="O48" s="201" t="s">
        <v>9190</v>
      </c>
      <c r="P48" s="201" t="s">
        <v>9206</v>
      </c>
      <c r="Q48" s="203" t="s">
        <v>9240</v>
      </c>
      <c r="R48" s="272" t="s">
        <v>9071</v>
      </c>
      <c r="S48" s="201" t="s">
        <v>9236</v>
      </c>
      <c r="T48" s="201" t="s">
        <v>9071</v>
      </c>
      <c r="U48" s="68"/>
    </row>
    <row r="49" spans="1:21" x14ac:dyDescent="0.4">
      <c r="A49" s="379"/>
      <c r="B49" s="12" t="s">
        <v>7483</v>
      </c>
      <c r="C49" s="1"/>
      <c r="D49" s="95"/>
      <c r="E49" s="1"/>
      <c r="F49" s="1"/>
      <c r="G49" s="1"/>
      <c r="H49" s="1">
        <f t="shared" si="0"/>
        <v>0</v>
      </c>
      <c r="I49" s="7"/>
      <c r="J49" s="95">
        <v>3</v>
      </c>
      <c r="K49" s="201" t="s">
        <v>9251</v>
      </c>
      <c r="L49" s="201" t="s">
        <v>9071</v>
      </c>
      <c r="M49" s="201" t="s">
        <v>9252</v>
      </c>
      <c r="N49" s="201" t="s">
        <v>9176</v>
      </c>
      <c r="O49" s="203" t="s">
        <v>9192</v>
      </c>
      <c r="P49" s="201" t="s">
        <v>9125</v>
      </c>
      <c r="Q49" s="203"/>
      <c r="R49" s="272"/>
      <c r="S49" s="201" t="s">
        <v>9237</v>
      </c>
      <c r="T49" s="201" t="s">
        <v>9238</v>
      </c>
      <c r="U49" s="68"/>
    </row>
    <row r="50" spans="1:21" x14ac:dyDescent="0.4">
      <c r="A50" s="379"/>
      <c r="B50" s="12" t="s">
        <v>7484</v>
      </c>
      <c r="C50" s="1"/>
      <c r="D50" s="95"/>
      <c r="E50" s="95"/>
      <c r="F50" s="95"/>
      <c r="G50" s="1"/>
      <c r="H50" s="1">
        <f t="shared" si="0"/>
        <v>0</v>
      </c>
      <c r="I50" s="7"/>
      <c r="J50" s="1">
        <v>4</v>
      </c>
      <c r="K50" s="201"/>
      <c r="L50" s="201"/>
      <c r="M50" s="222"/>
      <c r="N50" s="272"/>
      <c r="O50" s="203" t="s">
        <v>9193</v>
      </c>
      <c r="P50" s="201" t="s">
        <v>9196</v>
      </c>
      <c r="Q50" s="203"/>
      <c r="R50" s="272"/>
      <c r="S50" s="201"/>
      <c r="T50" s="201"/>
      <c r="U50" s="68"/>
    </row>
    <row r="51" spans="1:21" x14ac:dyDescent="0.4">
      <c r="A51" s="379"/>
      <c r="B51" s="12" t="s">
        <v>7485</v>
      </c>
      <c r="C51" s="1"/>
      <c r="D51" s="95"/>
      <c r="E51" s="1"/>
      <c r="F51" s="1"/>
      <c r="G51" s="1"/>
      <c r="H51" s="1">
        <f t="shared" si="0"/>
        <v>0</v>
      </c>
      <c r="I51" s="7"/>
      <c r="J51" s="95">
        <v>5</v>
      </c>
      <c r="K51" s="222"/>
      <c r="L51" s="201"/>
      <c r="M51" s="201"/>
      <c r="N51" s="203"/>
      <c r="O51" s="203" t="s">
        <v>9194</v>
      </c>
      <c r="P51" s="201" t="s">
        <v>9071</v>
      </c>
      <c r="Q51" s="201"/>
      <c r="R51" s="201"/>
      <c r="S51" s="201"/>
      <c r="T51" s="201"/>
      <c r="U51" s="68"/>
    </row>
    <row r="52" spans="1:21" x14ac:dyDescent="0.4">
      <c r="A52" s="379"/>
      <c r="B52" s="12" t="s">
        <v>7483</v>
      </c>
      <c r="C52" s="1"/>
      <c r="D52" s="95"/>
      <c r="E52" s="1"/>
      <c r="F52" s="1"/>
      <c r="G52" s="1"/>
      <c r="H52" s="1">
        <f t="shared" si="0"/>
        <v>0</v>
      </c>
      <c r="I52" s="7"/>
      <c r="J52" s="1">
        <v>6</v>
      </c>
      <c r="K52" s="234"/>
      <c r="L52" s="234"/>
      <c r="M52" s="201"/>
      <c r="N52" s="203"/>
      <c r="O52" s="203" t="s">
        <v>9242</v>
      </c>
      <c r="P52" s="201" t="s">
        <v>9044</v>
      </c>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t="s">
        <v>9241</v>
      </c>
      <c r="P53" s="201" t="s">
        <v>9044</v>
      </c>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t="s">
        <v>9253</v>
      </c>
      <c r="P54" s="201" t="s">
        <v>9044</v>
      </c>
      <c r="Q54" s="201"/>
      <c r="R54" s="201"/>
      <c r="S54" s="201"/>
      <c r="T54" s="201"/>
      <c r="U54" s="68"/>
    </row>
    <row r="55" spans="1:21" x14ac:dyDescent="0.4">
      <c r="A55" s="379"/>
      <c r="B55" s="12" t="s">
        <v>7483</v>
      </c>
      <c r="C55" s="1"/>
      <c r="D55" s="95"/>
      <c r="E55" s="1"/>
      <c r="F55" s="1"/>
      <c r="G55" s="1"/>
      <c r="H55" s="1">
        <f t="shared" si="0"/>
        <v>0</v>
      </c>
      <c r="J55" s="95">
        <v>9</v>
      </c>
      <c r="K55" s="201"/>
      <c r="L55" s="201"/>
      <c r="M55" s="201"/>
      <c r="N55" s="201"/>
      <c r="O55" s="203" t="s">
        <v>9254</v>
      </c>
      <c r="P55" s="201" t="s">
        <v>9044</v>
      </c>
      <c r="Q55" s="201"/>
      <c r="R55" s="201"/>
      <c r="S55" s="201"/>
      <c r="T55" s="201"/>
    </row>
    <row r="56" spans="1:21" x14ac:dyDescent="0.4">
      <c r="A56" s="379"/>
      <c r="B56" s="12" t="s">
        <v>7484</v>
      </c>
      <c r="C56" s="1"/>
      <c r="D56" s="95"/>
      <c r="E56" s="1"/>
      <c r="F56" s="95"/>
      <c r="G56" s="95"/>
      <c r="H56" s="1">
        <f t="shared" si="0"/>
        <v>0</v>
      </c>
      <c r="J56" s="1">
        <v>10</v>
      </c>
      <c r="K56" s="201"/>
      <c r="L56" s="201"/>
      <c r="M56" s="201"/>
      <c r="N56" s="201"/>
      <c r="O56" s="203" t="s">
        <v>9255</v>
      </c>
      <c r="P56" s="201" t="s">
        <v>9044</v>
      </c>
      <c r="Q56" s="201"/>
      <c r="R56" s="201"/>
      <c r="S56" s="201"/>
      <c r="T56" s="201"/>
    </row>
    <row r="57" spans="1:21" x14ac:dyDescent="0.4">
      <c r="A57" s="379"/>
      <c r="B57" s="12" t="s">
        <v>7485</v>
      </c>
      <c r="C57" s="1"/>
      <c r="D57" s="95"/>
      <c r="E57" s="1"/>
      <c r="F57" s="1"/>
      <c r="G57" s="1"/>
      <c r="H57" s="1">
        <f t="shared" si="0"/>
        <v>0</v>
      </c>
      <c r="J57" s="1">
        <v>11</v>
      </c>
      <c r="K57" s="201"/>
      <c r="L57" s="201"/>
      <c r="M57" s="201"/>
      <c r="N57" s="201"/>
      <c r="O57" s="203"/>
      <c r="P57" s="201"/>
      <c r="Q57" s="201"/>
      <c r="R57" s="201"/>
      <c r="S57" s="201"/>
      <c r="T57" s="201"/>
    </row>
    <row r="58" spans="1:21" x14ac:dyDescent="0.4">
      <c r="A58" s="379"/>
      <c r="B58" s="12" t="s">
        <v>7483</v>
      </c>
      <c r="C58" s="1"/>
      <c r="D58" s="95"/>
      <c r="E58" s="1"/>
      <c r="F58" s="1"/>
      <c r="G58" s="1"/>
      <c r="H58" s="1">
        <f t="shared" si="0"/>
        <v>0</v>
      </c>
      <c r="J58" s="1">
        <v>12</v>
      </c>
      <c r="K58" s="201"/>
      <c r="L58" s="201"/>
      <c r="M58" s="201"/>
      <c r="N58" s="201"/>
      <c r="O58" s="203"/>
      <c r="P58" s="201"/>
      <c r="Q58" s="201"/>
      <c r="R58" s="201"/>
      <c r="S58" s="201"/>
      <c r="T58" s="201"/>
    </row>
    <row r="59" spans="1:21" x14ac:dyDescent="0.4">
      <c r="A59" s="379"/>
      <c r="B59" s="12" t="s">
        <v>7484</v>
      </c>
      <c r="C59" s="1"/>
      <c r="D59" s="95"/>
      <c r="E59" s="1"/>
      <c r="F59" s="95"/>
      <c r="G59" s="95"/>
      <c r="H59" s="1">
        <f t="shared" si="0"/>
        <v>0</v>
      </c>
      <c r="J59" s="95">
        <v>13</v>
      </c>
      <c r="K59" s="201"/>
      <c r="L59" s="201"/>
      <c r="M59" s="201"/>
      <c r="N59" s="201"/>
      <c r="O59" s="235"/>
      <c r="P59" s="201"/>
      <c r="Q59" s="201"/>
      <c r="R59" s="201"/>
      <c r="S59" s="201"/>
      <c r="T59" s="201"/>
    </row>
    <row r="60" spans="1:21" x14ac:dyDescent="0.4">
      <c r="A60" s="379"/>
      <c r="B60" s="12" t="s">
        <v>7485</v>
      </c>
      <c r="C60" s="1"/>
      <c r="D60" s="95"/>
      <c r="E60" s="1"/>
      <c r="F60" s="1"/>
      <c r="G60" s="1"/>
      <c r="H60" s="1">
        <f t="shared" si="0"/>
        <v>0</v>
      </c>
      <c r="I60" s="229"/>
      <c r="J60" s="95">
        <v>14</v>
      </c>
      <c r="K60" s="201"/>
      <c r="L60" s="201"/>
      <c r="M60" s="201"/>
      <c r="N60" s="201"/>
      <c r="O60" s="235"/>
      <c r="P60" s="201"/>
      <c r="Q60" s="201"/>
      <c r="R60" s="201"/>
      <c r="S60" s="201"/>
      <c r="T60" s="201"/>
    </row>
    <row r="61" spans="1:21" x14ac:dyDescent="0.4">
      <c r="A61" s="227"/>
      <c r="C61" s="7"/>
      <c r="D61" s="228"/>
      <c r="E61" s="7"/>
      <c r="F61" s="7"/>
      <c r="G61" s="7"/>
      <c r="H61" s="7"/>
      <c r="I61" s="7"/>
      <c r="K61" s="73"/>
    </row>
    <row r="62" spans="1:21" x14ac:dyDescent="0.4">
      <c r="A62" s="227"/>
      <c r="C62" s="7"/>
      <c r="D62" s="228"/>
      <c r="E62" s="7"/>
      <c r="F62" s="7"/>
      <c r="G62" s="7"/>
      <c r="H62" s="7"/>
      <c r="I62" s="7"/>
      <c r="K62" s="73"/>
    </row>
    <row r="63" spans="1:21" x14ac:dyDescent="0.4">
      <c r="A63" s="12" t="s">
        <v>7654</v>
      </c>
      <c r="B63" s="219">
        <v>45532.352777777778</v>
      </c>
      <c r="C63" s="7"/>
      <c r="D63" s="228"/>
      <c r="E63" s="7"/>
      <c r="F63" s="7"/>
      <c r="G63" s="7"/>
      <c r="H63" s="7"/>
      <c r="I63" s="7"/>
      <c r="J63" s="12" t="s">
        <v>9207</v>
      </c>
      <c r="K63" s="71">
        <f>COUNTIF($K$47:$T$60,J63)</f>
        <v>1</v>
      </c>
    </row>
    <row r="64" spans="1:21" x14ac:dyDescent="0.4">
      <c r="A64" s="12" t="s">
        <v>7655</v>
      </c>
      <c r="B64" s="220">
        <v>0.51180555555555551</v>
      </c>
      <c r="C64" s="7"/>
      <c r="D64" s="228"/>
      <c r="E64" s="7"/>
      <c r="F64" s="7"/>
      <c r="G64" s="7"/>
      <c r="H64" s="7"/>
      <c r="I64" s="7"/>
      <c r="J64" s="12" t="s">
        <v>9205</v>
      </c>
      <c r="K64" s="71">
        <f t="shared" ref="K64:K127" si="1">COUNTIF($K$47:$T$60,J64)</f>
        <v>1</v>
      </c>
    </row>
    <row r="65" spans="1:11" x14ac:dyDescent="0.4">
      <c r="A65" s="12" t="s">
        <v>7656</v>
      </c>
      <c r="B65" s="219">
        <f>B63-B64</f>
        <v>45531.84097222222</v>
      </c>
      <c r="C65" s="7"/>
      <c r="D65" s="228"/>
      <c r="E65" s="7"/>
      <c r="F65" s="7"/>
      <c r="G65" s="7"/>
      <c r="H65" s="7"/>
      <c r="I65" s="7"/>
      <c r="J65" s="12" t="s">
        <v>8994</v>
      </c>
      <c r="K65" s="71">
        <f t="shared" si="1"/>
        <v>0</v>
      </c>
    </row>
    <row r="66" spans="1:11" x14ac:dyDescent="0.4">
      <c r="A66" s="227"/>
      <c r="C66" s="7"/>
      <c r="D66" s="228"/>
      <c r="E66" s="7"/>
      <c r="F66" s="7"/>
      <c r="G66" s="7"/>
      <c r="H66" s="7"/>
      <c r="I66" s="7"/>
      <c r="J66" s="12" t="s">
        <v>9002</v>
      </c>
      <c r="K66" s="71">
        <f t="shared" si="1"/>
        <v>0</v>
      </c>
    </row>
    <row r="67" spans="1:11" x14ac:dyDescent="0.4">
      <c r="A67" s="227"/>
      <c r="C67" s="7"/>
      <c r="D67" s="228"/>
      <c r="E67" s="7"/>
      <c r="F67" s="7"/>
      <c r="G67" s="7"/>
      <c r="H67" s="7"/>
      <c r="I67" s="7"/>
      <c r="J67" s="12" t="s">
        <v>8951</v>
      </c>
      <c r="K67" s="71">
        <f t="shared" si="1"/>
        <v>0</v>
      </c>
    </row>
    <row r="68" spans="1:11" x14ac:dyDescent="0.4">
      <c r="A68" s="227"/>
      <c r="C68" s="7"/>
      <c r="D68" s="228"/>
      <c r="E68" s="7"/>
      <c r="F68" s="7"/>
      <c r="G68" s="7"/>
      <c r="H68" s="7"/>
      <c r="I68" s="7"/>
      <c r="J68" s="12" t="s">
        <v>8949</v>
      </c>
      <c r="K68" s="71">
        <f t="shared" si="1"/>
        <v>0</v>
      </c>
    </row>
    <row r="69" spans="1:11" x14ac:dyDescent="0.4">
      <c r="J69" s="12" t="s">
        <v>8945</v>
      </c>
      <c r="K69" s="71">
        <f t="shared" si="1"/>
        <v>0</v>
      </c>
    </row>
    <row r="70" spans="1:11" x14ac:dyDescent="0.4">
      <c r="J70" s="12" t="s">
        <v>8943</v>
      </c>
      <c r="K70" s="71">
        <f t="shared" si="1"/>
        <v>0</v>
      </c>
    </row>
    <row r="71" spans="1:11" x14ac:dyDescent="0.4">
      <c r="J71" s="12" t="s">
        <v>8932</v>
      </c>
      <c r="K71" s="71">
        <f t="shared" si="1"/>
        <v>0</v>
      </c>
    </row>
    <row r="72" spans="1:11" x14ac:dyDescent="0.4">
      <c r="J72" s="12" t="s">
        <v>8899</v>
      </c>
      <c r="K72" s="71">
        <f t="shared" si="1"/>
        <v>0</v>
      </c>
    </row>
    <row r="73" spans="1:11" x14ac:dyDescent="0.4">
      <c r="J73" s="12" t="s">
        <v>8903</v>
      </c>
      <c r="K73" s="71">
        <f t="shared" si="1"/>
        <v>0</v>
      </c>
    </row>
    <row r="74" spans="1:11" x14ac:dyDescent="0.4">
      <c r="J74" s="12" t="s">
        <v>8904</v>
      </c>
      <c r="K74" s="71">
        <f t="shared" si="1"/>
        <v>0</v>
      </c>
    </row>
    <row r="75" spans="1:11" x14ac:dyDescent="0.4">
      <c r="J75" s="12" t="s">
        <v>8905</v>
      </c>
      <c r="K75" s="71">
        <f t="shared" si="1"/>
        <v>0</v>
      </c>
    </row>
    <row r="76" spans="1:11" x14ac:dyDescent="0.4">
      <c r="J76" s="12" t="s">
        <v>8906</v>
      </c>
      <c r="K76" s="71">
        <f t="shared" si="1"/>
        <v>0</v>
      </c>
    </row>
    <row r="77" spans="1:11" x14ac:dyDescent="0.4">
      <c r="J77" s="12" t="s">
        <v>8907</v>
      </c>
      <c r="K77" s="71">
        <f t="shared" si="1"/>
        <v>0</v>
      </c>
    </row>
    <row r="78" spans="1:11" x14ac:dyDescent="0.4">
      <c r="J78" s="12" t="s">
        <v>8908</v>
      </c>
      <c r="K78" s="71">
        <f t="shared" si="1"/>
        <v>0</v>
      </c>
    </row>
    <row r="79" spans="1:11" x14ac:dyDescent="0.4">
      <c r="J79" s="12" t="s">
        <v>8937</v>
      </c>
      <c r="K79" s="71">
        <f t="shared" si="1"/>
        <v>0</v>
      </c>
    </row>
    <row r="80" spans="1:11" x14ac:dyDescent="0.4">
      <c r="J80" s="12" t="s">
        <v>8935</v>
      </c>
      <c r="K80" s="71">
        <f t="shared" si="1"/>
        <v>0</v>
      </c>
    </row>
    <row r="81" spans="10:11" x14ac:dyDescent="0.4">
      <c r="J81" s="12" t="s">
        <v>8909</v>
      </c>
      <c r="K81" s="71">
        <f t="shared" si="1"/>
        <v>0</v>
      </c>
    </row>
    <row r="82" spans="10:11" x14ac:dyDescent="0.4">
      <c r="J82" s="12" t="s">
        <v>8785</v>
      </c>
      <c r="K82" s="71">
        <f t="shared" si="1"/>
        <v>0</v>
      </c>
    </row>
    <row r="83" spans="10:11" x14ac:dyDescent="0.4">
      <c r="J83" s="12" t="s">
        <v>8783</v>
      </c>
      <c r="K83" s="71">
        <f t="shared" si="1"/>
        <v>0</v>
      </c>
    </row>
    <row r="84" spans="10:11" x14ac:dyDescent="0.4">
      <c r="J84" s="12" t="s">
        <v>8789</v>
      </c>
      <c r="K84" s="71">
        <f t="shared" si="1"/>
        <v>0</v>
      </c>
    </row>
    <row r="85" spans="10:11" x14ac:dyDescent="0.4">
      <c r="J85" s="12" t="s">
        <v>8717</v>
      </c>
      <c r="K85" s="71">
        <f t="shared" si="1"/>
        <v>0</v>
      </c>
    </row>
    <row r="86" spans="10:11" x14ac:dyDescent="0.4">
      <c r="J86" s="12" t="s">
        <v>8703</v>
      </c>
      <c r="K86" s="71">
        <f t="shared" si="1"/>
        <v>0</v>
      </c>
    </row>
    <row r="87" spans="10:11" x14ac:dyDescent="0.4">
      <c r="J87" s="12" t="s">
        <v>8699</v>
      </c>
      <c r="K87" s="71">
        <f t="shared" si="1"/>
        <v>0</v>
      </c>
    </row>
    <row r="88" spans="10:11" x14ac:dyDescent="0.4">
      <c r="J88" s="12" t="s">
        <v>8694</v>
      </c>
      <c r="K88" s="71">
        <f t="shared" si="1"/>
        <v>0</v>
      </c>
    </row>
    <row r="89" spans="10:11" x14ac:dyDescent="0.4">
      <c r="J89" s="12" t="s">
        <v>8645</v>
      </c>
      <c r="K89" s="71">
        <f t="shared" si="1"/>
        <v>0</v>
      </c>
    </row>
    <row r="90" spans="10:11" x14ac:dyDescent="0.4">
      <c r="J90" s="12" t="s">
        <v>8643</v>
      </c>
      <c r="K90" s="71">
        <f t="shared" si="1"/>
        <v>0</v>
      </c>
    </row>
    <row r="91" spans="10:11" x14ac:dyDescent="0.4">
      <c r="J91" s="12" t="s">
        <v>8629</v>
      </c>
      <c r="K91" s="71">
        <f t="shared" si="1"/>
        <v>0</v>
      </c>
    </row>
    <row r="92" spans="10:11" x14ac:dyDescent="0.4">
      <c r="J92" s="12" t="s">
        <v>8632</v>
      </c>
      <c r="K92" s="71">
        <f t="shared" si="1"/>
        <v>0</v>
      </c>
    </row>
    <row r="93" spans="10:11" x14ac:dyDescent="0.4">
      <c r="J93" s="12" t="s">
        <v>8633</v>
      </c>
      <c r="K93" s="71">
        <f t="shared" si="1"/>
        <v>0</v>
      </c>
    </row>
    <row r="94" spans="10:11" x14ac:dyDescent="0.4">
      <c r="J94" s="12" t="s">
        <v>8634</v>
      </c>
      <c r="K94" s="71">
        <f t="shared" si="1"/>
        <v>0</v>
      </c>
    </row>
    <row r="95" spans="10:11" x14ac:dyDescent="0.4">
      <c r="J95" s="12" t="s">
        <v>8635</v>
      </c>
      <c r="K95" s="71">
        <f t="shared" si="1"/>
        <v>0</v>
      </c>
    </row>
    <row r="96" spans="10:11" x14ac:dyDescent="0.4">
      <c r="J96" s="12" t="s">
        <v>8636</v>
      </c>
      <c r="K96" s="71">
        <f t="shared" si="1"/>
        <v>0</v>
      </c>
    </row>
    <row r="97" spans="10:11" x14ac:dyDescent="0.4">
      <c r="J97" s="12" t="s">
        <v>8419</v>
      </c>
      <c r="K97" s="71">
        <f t="shared" si="1"/>
        <v>0</v>
      </c>
    </row>
    <row r="98" spans="10:11" x14ac:dyDescent="0.4">
      <c r="J98" s="12" t="s">
        <v>8414</v>
      </c>
      <c r="K98" s="71">
        <f t="shared" si="1"/>
        <v>0</v>
      </c>
    </row>
    <row r="99" spans="10:11" x14ac:dyDescent="0.4">
      <c r="J99" s="12" t="s">
        <v>8420</v>
      </c>
      <c r="K99" s="71">
        <f t="shared" si="1"/>
        <v>0</v>
      </c>
    </row>
    <row r="100" spans="10:11" x14ac:dyDescent="0.4">
      <c r="J100" s="12" t="s">
        <v>8421</v>
      </c>
      <c r="K100" s="71">
        <f t="shared" si="1"/>
        <v>0</v>
      </c>
    </row>
    <row r="101" spans="10:11" x14ac:dyDescent="0.4">
      <c r="J101" s="12" t="s">
        <v>8422</v>
      </c>
      <c r="K101" s="71">
        <f t="shared" si="1"/>
        <v>0</v>
      </c>
    </row>
    <row r="102" spans="10:11" x14ac:dyDescent="0.4">
      <c r="J102" s="12" t="s">
        <v>8376</v>
      </c>
      <c r="K102" s="71">
        <f t="shared" si="1"/>
        <v>0</v>
      </c>
    </row>
    <row r="103" spans="10:11" x14ac:dyDescent="0.4">
      <c r="J103" s="12" t="s">
        <v>9195</v>
      </c>
      <c r="K103" s="71">
        <f t="shared" si="1"/>
        <v>1</v>
      </c>
    </row>
    <row r="104" spans="10:11" x14ac:dyDescent="0.4">
      <c r="J104" s="12" t="s">
        <v>8351</v>
      </c>
      <c r="K104" s="71">
        <f t="shared" si="1"/>
        <v>0</v>
      </c>
    </row>
    <row r="105" spans="10:11" x14ac:dyDescent="0.4">
      <c r="J105" s="12" t="s">
        <v>8308</v>
      </c>
      <c r="K105" s="71">
        <f t="shared" si="1"/>
        <v>0</v>
      </c>
    </row>
    <row r="106" spans="10:11" x14ac:dyDescent="0.4">
      <c r="J106" s="12" t="s">
        <v>8290</v>
      </c>
      <c r="K106" s="71">
        <f t="shared" si="1"/>
        <v>0</v>
      </c>
    </row>
    <row r="107" spans="10:11" x14ac:dyDescent="0.4">
      <c r="J107" s="12" t="s">
        <v>8202</v>
      </c>
      <c r="K107" s="71">
        <f t="shared" si="1"/>
        <v>0</v>
      </c>
    </row>
    <row r="108" spans="10:11" x14ac:dyDescent="0.4">
      <c r="J108" s="12" t="s">
        <v>8194</v>
      </c>
      <c r="K108" s="71">
        <f t="shared" si="1"/>
        <v>0</v>
      </c>
    </row>
    <row r="109" spans="10:11" x14ac:dyDescent="0.4">
      <c r="J109" s="12" t="s">
        <v>8692</v>
      </c>
      <c r="K109" s="71">
        <f t="shared" si="1"/>
        <v>0</v>
      </c>
    </row>
    <row r="110" spans="10:11" x14ac:dyDescent="0.4">
      <c r="J110" s="12" t="s">
        <v>8845</v>
      </c>
      <c r="K110" s="71">
        <f t="shared" si="1"/>
        <v>0</v>
      </c>
    </row>
    <row r="111" spans="10:11" x14ac:dyDescent="0.4">
      <c r="J111" s="12" t="s">
        <v>8059</v>
      </c>
      <c r="K111" s="71">
        <f t="shared" si="1"/>
        <v>0</v>
      </c>
    </row>
    <row r="112" spans="10:11" x14ac:dyDescent="0.4">
      <c r="J112" s="12" t="s">
        <v>7998</v>
      </c>
      <c r="K112" s="71">
        <f t="shared" si="1"/>
        <v>0</v>
      </c>
    </row>
    <row r="113" spans="10:11" x14ac:dyDescent="0.4">
      <c r="J113" s="12" t="s">
        <v>7996</v>
      </c>
      <c r="K113" s="71">
        <f t="shared" si="1"/>
        <v>0</v>
      </c>
    </row>
    <row r="114" spans="10:11" x14ac:dyDescent="0.4">
      <c r="J114" s="12" t="s">
        <v>7967</v>
      </c>
      <c r="K114" s="71">
        <f t="shared" si="1"/>
        <v>0</v>
      </c>
    </row>
    <row r="115" spans="10:11" x14ac:dyDescent="0.4">
      <c r="J115" s="12" t="s">
        <v>7944</v>
      </c>
      <c r="K115" s="71">
        <f t="shared" si="1"/>
        <v>0</v>
      </c>
    </row>
    <row r="116" spans="10:11" x14ac:dyDescent="0.4">
      <c r="J116" s="12" t="s">
        <v>8911</v>
      </c>
      <c r="K116" s="71">
        <f t="shared" si="1"/>
        <v>0</v>
      </c>
    </row>
    <row r="117" spans="10:11" x14ac:dyDescent="0.4">
      <c r="J117" s="12" t="s">
        <v>7712</v>
      </c>
      <c r="K117" s="71">
        <f t="shared" si="1"/>
        <v>0</v>
      </c>
    </row>
    <row r="118" spans="10:11" x14ac:dyDescent="0.4">
      <c r="J118" s="12" t="s">
        <v>7783</v>
      </c>
      <c r="K118" s="71">
        <f t="shared" si="1"/>
        <v>0</v>
      </c>
    </row>
    <row r="119" spans="10:11" x14ac:dyDescent="0.4">
      <c r="J119" s="12" t="s">
        <v>7804</v>
      </c>
      <c r="K119" s="71">
        <f t="shared" si="1"/>
        <v>0</v>
      </c>
    </row>
    <row r="120" spans="10:11" x14ac:dyDescent="0.4">
      <c r="J120" s="12" t="s">
        <v>8355</v>
      </c>
      <c r="K120" s="71">
        <f t="shared" si="1"/>
        <v>0</v>
      </c>
    </row>
    <row r="121" spans="10:11" x14ac:dyDescent="0.4">
      <c r="J121" s="12" t="s">
        <v>8311</v>
      </c>
      <c r="K121" s="71">
        <f t="shared" si="1"/>
        <v>0</v>
      </c>
    </row>
    <row r="122" spans="10:11" x14ac:dyDescent="0.4">
      <c r="J122" s="12" t="s">
        <v>8321</v>
      </c>
      <c r="K122" s="71">
        <f t="shared" si="1"/>
        <v>0</v>
      </c>
    </row>
    <row r="123" spans="10:11" x14ac:dyDescent="0.4">
      <c r="J123" s="12" t="s">
        <v>8199</v>
      </c>
      <c r="K123" s="71">
        <f t="shared" si="1"/>
        <v>0</v>
      </c>
    </row>
    <row r="124" spans="10:11" x14ac:dyDescent="0.4">
      <c r="J124" s="12" t="s">
        <v>8061</v>
      </c>
      <c r="K124" s="71">
        <f t="shared" si="1"/>
        <v>0</v>
      </c>
    </row>
    <row r="125" spans="10:11" x14ac:dyDescent="0.4">
      <c r="J125" s="12" t="s">
        <v>7994</v>
      </c>
      <c r="K125" s="71">
        <f t="shared" si="1"/>
        <v>0</v>
      </c>
    </row>
    <row r="126" spans="10:11" x14ac:dyDescent="0.4">
      <c r="J126" s="12" t="s">
        <v>7778</v>
      </c>
      <c r="K126" s="71">
        <f t="shared" si="1"/>
        <v>0</v>
      </c>
    </row>
    <row r="127" spans="10:11" x14ac:dyDescent="0.4">
      <c r="J127" s="12" t="s">
        <v>7776</v>
      </c>
      <c r="K127" s="71">
        <f t="shared" si="1"/>
        <v>0</v>
      </c>
    </row>
    <row r="128" spans="10:11" x14ac:dyDescent="0.4">
      <c r="J128" s="12" t="s">
        <v>7772</v>
      </c>
      <c r="K128" s="71">
        <f t="shared" ref="K128:K155" si="2">COUNTIF($K$47:$T$60,J128)</f>
        <v>0</v>
      </c>
    </row>
    <row r="129" spans="10:11" x14ac:dyDescent="0.4">
      <c r="J129" s="12" t="s">
        <v>7765</v>
      </c>
      <c r="K129" s="71">
        <f t="shared" si="2"/>
        <v>0</v>
      </c>
    </row>
    <row r="130" spans="10:11" x14ac:dyDescent="0.4">
      <c r="J130" s="12" t="s">
        <v>7972</v>
      </c>
      <c r="K130" s="71">
        <f t="shared" si="2"/>
        <v>0</v>
      </c>
    </row>
    <row r="131" spans="10:11" x14ac:dyDescent="0.4">
      <c r="J131" s="12" t="s">
        <v>7746</v>
      </c>
      <c r="K131" s="71">
        <f t="shared" si="2"/>
        <v>0</v>
      </c>
    </row>
    <row r="132" spans="10:11" x14ac:dyDescent="0.4">
      <c r="J132" s="12" t="s">
        <v>7725</v>
      </c>
      <c r="K132" s="71">
        <f t="shared" si="2"/>
        <v>0</v>
      </c>
    </row>
    <row r="133" spans="10:11" x14ac:dyDescent="0.4">
      <c r="J133" s="12" t="s">
        <v>7973</v>
      </c>
      <c r="K133" s="71">
        <f t="shared" si="2"/>
        <v>0</v>
      </c>
    </row>
    <row r="134" spans="10:11" x14ac:dyDescent="0.4">
      <c r="J134" s="12" t="s">
        <v>7756</v>
      </c>
      <c r="K134" s="71">
        <f t="shared" si="2"/>
        <v>0</v>
      </c>
    </row>
    <row r="135" spans="10:11" x14ac:dyDescent="0.4">
      <c r="J135" s="12" t="s">
        <v>7962</v>
      </c>
      <c r="K135" s="71">
        <f t="shared" si="2"/>
        <v>0</v>
      </c>
    </row>
    <row r="136" spans="10:11" x14ac:dyDescent="0.4">
      <c r="J136" s="12" t="s">
        <v>7945</v>
      </c>
      <c r="K136" s="71">
        <f t="shared" si="2"/>
        <v>0</v>
      </c>
    </row>
    <row r="137" spans="10:11" x14ac:dyDescent="0.4">
      <c r="J137" s="12" t="s">
        <v>7805</v>
      </c>
      <c r="K137" s="71">
        <f t="shared" si="2"/>
        <v>0</v>
      </c>
    </row>
    <row r="138" spans="10:11" x14ac:dyDescent="0.4">
      <c r="J138" s="12" t="s">
        <v>7753</v>
      </c>
      <c r="K138" s="71">
        <f t="shared" si="2"/>
        <v>0</v>
      </c>
    </row>
    <row r="139" spans="10:11" x14ac:dyDescent="0.4">
      <c r="J139" s="12" t="s">
        <v>7790</v>
      </c>
      <c r="K139" s="71">
        <f t="shared" si="2"/>
        <v>0</v>
      </c>
    </row>
    <row r="140" spans="10:11" x14ac:dyDescent="0.4">
      <c r="J140" s="12" t="s">
        <v>7974</v>
      </c>
      <c r="K140" s="71">
        <f t="shared" si="2"/>
        <v>0</v>
      </c>
    </row>
    <row r="141" spans="10:11" x14ac:dyDescent="0.4">
      <c r="J141" s="12" t="s">
        <v>7946</v>
      </c>
      <c r="K141" s="71">
        <f t="shared" si="2"/>
        <v>0</v>
      </c>
    </row>
    <row r="142" spans="10:11" x14ac:dyDescent="0.4">
      <c r="J142" s="12" t="s">
        <v>7975</v>
      </c>
      <c r="K142" s="71">
        <f t="shared" si="2"/>
        <v>0</v>
      </c>
    </row>
    <row r="143" spans="10:11" x14ac:dyDescent="0.4">
      <c r="J143" s="12" t="s">
        <v>8343</v>
      </c>
      <c r="K143" s="71">
        <f t="shared" si="2"/>
        <v>0</v>
      </c>
    </row>
    <row r="144" spans="10:11" x14ac:dyDescent="0.4">
      <c r="J144" s="12" t="s">
        <v>7761</v>
      </c>
      <c r="K144" s="71">
        <f t="shared" si="2"/>
        <v>0</v>
      </c>
    </row>
    <row r="145" spans="10:11" x14ac:dyDescent="0.4">
      <c r="J145" s="12" t="s">
        <v>7899</v>
      </c>
      <c r="K145" s="71">
        <f t="shared" si="2"/>
        <v>0</v>
      </c>
    </row>
    <row r="146" spans="10:11" x14ac:dyDescent="0.4">
      <c r="J146" s="12" t="s">
        <v>7948</v>
      </c>
      <c r="K146" s="71">
        <f t="shared" si="2"/>
        <v>0</v>
      </c>
    </row>
    <row r="147" spans="10:11" x14ac:dyDescent="0.4">
      <c r="J147" s="12" t="s">
        <v>8013</v>
      </c>
      <c r="K147" s="71">
        <f t="shared" si="2"/>
        <v>0</v>
      </c>
    </row>
    <row r="148" spans="10:11" x14ac:dyDescent="0.4">
      <c r="J148" s="12" t="s">
        <v>8014</v>
      </c>
      <c r="K148" s="71">
        <f t="shared" si="2"/>
        <v>0</v>
      </c>
    </row>
    <row r="149" spans="10:11" x14ac:dyDescent="0.4">
      <c r="J149" s="12" t="s">
        <v>8047</v>
      </c>
      <c r="K149" s="71">
        <f t="shared" si="2"/>
        <v>0</v>
      </c>
    </row>
    <row r="150" spans="10:11" x14ac:dyDescent="0.4">
      <c r="J150" s="12" t="s">
        <v>8090</v>
      </c>
      <c r="K150" s="71">
        <f t="shared" si="2"/>
        <v>0</v>
      </c>
    </row>
    <row r="151" spans="10:11" x14ac:dyDescent="0.4">
      <c r="J151" s="12" t="s">
        <v>8200</v>
      </c>
      <c r="K151" s="71">
        <f t="shared" si="2"/>
        <v>0</v>
      </c>
    </row>
    <row r="152" spans="10:11" x14ac:dyDescent="0.4">
      <c r="J152" s="12" t="s">
        <v>8198</v>
      </c>
      <c r="K152" s="71">
        <f t="shared" si="2"/>
        <v>0</v>
      </c>
    </row>
    <row r="153" spans="10:11" x14ac:dyDescent="0.4">
      <c r="J153" s="12" t="s">
        <v>8197</v>
      </c>
      <c r="K153" s="71">
        <f t="shared" si="2"/>
        <v>0</v>
      </c>
    </row>
    <row r="154" spans="10:11" x14ac:dyDescent="0.4">
      <c r="J154" s="12" t="s">
        <v>8315</v>
      </c>
      <c r="K154" s="71">
        <f t="shared" si="2"/>
        <v>0</v>
      </c>
    </row>
    <row r="155" spans="10:11" x14ac:dyDescent="0.4">
      <c r="J155" s="12" t="s">
        <v>8330</v>
      </c>
      <c r="K155" s="71">
        <f t="shared" si="2"/>
        <v>0</v>
      </c>
    </row>
  </sheetData>
  <mergeCells count="65">
    <mergeCell ref="C27:H27"/>
    <mergeCell ref="Q46:R46"/>
    <mergeCell ref="S46:T46"/>
    <mergeCell ref="K46:L46"/>
    <mergeCell ref="M46:N46"/>
    <mergeCell ref="O46:P46"/>
    <mergeCell ref="A49:A51"/>
    <mergeCell ref="A52:A54"/>
    <mergeCell ref="A55:A57"/>
    <mergeCell ref="A58:A60"/>
    <mergeCell ref="A40:A42"/>
    <mergeCell ref="A43:A45"/>
    <mergeCell ref="A46:A48"/>
    <mergeCell ref="A33:B33"/>
    <mergeCell ref="C33:H33"/>
    <mergeCell ref="B28:H28"/>
    <mergeCell ref="A30:B30"/>
    <mergeCell ref="C30:H30"/>
    <mergeCell ref="A31:B31"/>
    <mergeCell ref="C31:H31"/>
    <mergeCell ref="A32:B32"/>
    <mergeCell ref="C32:H32"/>
    <mergeCell ref="C19:E19"/>
    <mergeCell ref="F19:H19"/>
    <mergeCell ref="C20:H20"/>
    <mergeCell ref="A21:A26"/>
    <mergeCell ref="C21:H21"/>
    <mergeCell ref="C22:H22"/>
    <mergeCell ref="C23:H23"/>
    <mergeCell ref="B24:B26"/>
    <mergeCell ref="C24:E24"/>
    <mergeCell ref="C25:E25"/>
    <mergeCell ref="F25:H25"/>
    <mergeCell ref="C26:E26"/>
    <mergeCell ref="F26:H26"/>
    <mergeCell ref="F24:H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6:C6"/>
    <mergeCell ref="D6:E6"/>
    <mergeCell ref="F6:H6"/>
    <mergeCell ref="F12:H12"/>
    <mergeCell ref="B5:H5"/>
  </mergeCells>
  <phoneticPr fontId="1" type="noConversion"/>
  <hyperlinks>
    <hyperlink ref="B28:H28" r:id="rId1" display="LE0-9829" xr:uid="{2D5AE3E6-767D-478E-934C-1DAE7A571C17}"/>
  </hyperlinks>
  <pageMargins left="0.7" right="0.7" top="0.75" bottom="0.75" header="0.3" footer="0.3"/>
  <pageSetup paperSize="9" orientation="portrait" verticalDpi="0"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3E8-AF53-43CB-8613-17E458C3B7A9}">
  <dimension ref="A1:U91"/>
  <sheetViews>
    <sheetView topLeftCell="A31" zoomScale="90" zoomScaleNormal="90" workbookViewId="0">
      <selection activeCell="B6" sqref="B6:C6"/>
    </sheetView>
  </sheetViews>
  <sheetFormatPr defaultRowHeight="17" x14ac:dyDescent="0.4"/>
  <cols>
    <col min="1" max="1" width="11.6328125" customWidth="1"/>
    <col min="2" max="2" width="15.179687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8.54296875" bestFit="1" customWidth="1"/>
    <col min="12" max="12" width="16.54296875" bestFit="1" customWidth="1"/>
    <col min="13" max="13" width="17.1796875" customWidth="1"/>
    <col min="14" max="14" width="16.54296875" bestFit="1" customWidth="1"/>
    <col min="15" max="15" width="18.54296875" bestFit="1" customWidth="1"/>
    <col min="16" max="16" width="25.54296875" bestFit="1" customWidth="1"/>
    <col min="17" max="17" width="18.54296875" bestFit="1" customWidth="1"/>
    <col min="18" max="18" width="16.08984375" bestFit="1" customWidth="1"/>
    <col min="19" max="19" width="18.54296875" bestFit="1" customWidth="1"/>
    <col min="20" max="20" width="16.54296875" bestFit="1" customWidth="1"/>
    <col min="21" max="23" width="5.81640625" customWidth="1"/>
  </cols>
  <sheetData>
    <row r="1" spans="1:9" x14ac:dyDescent="0.4">
      <c r="A1" s="11" t="s">
        <v>7581</v>
      </c>
      <c r="B1" s="375" t="s">
        <v>9162</v>
      </c>
      <c r="C1" s="375"/>
      <c r="D1" s="375"/>
      <c r="E1" s="375"/>
      <c r="F1" s="375"/>
      <c r="G1" s="375"/>
      <c r="H1" s="375"/>
      <c r="I1" s="7"/>
    </row>
    <row r="2" spans="1:9" x14ac:dyDescent="0.4">
      <c r="A2" s="11" t="s">
        <v>7582</v>
      </c>
      <c r="B2" s="375" t="s">
        <v>9163</v>
      </c>
      <c r="C2" s="375"/>
      <c r="D2" s="375"/>
      <c r="E2" s="375"/>
      <c r="F2" s="375"/>
      <c r="G2" s="375"/>
      <c r="H2" s="375"/>
      <c r="I2" s="7"/>
    </row>
    <row r="3" spans="1:9" x14ac:dyDescent="0.4">
      <c r="A3" s="11" t="s">
        <v>7583</v>
      </c>
      <c r="B3" s="375" t="s">
        <v>9164</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MIN(C37:G37)</f>
        <v>45548.652777777781</v>
      </c>
      <c r="C6" s="374"/>
      <c r="D6" s="403" t="s">
        <v>7587</v>
      </c>
      <c r="E6" s="404"/>
      <c r="F6" s="384">
        <f>MAX(C38:G38)</f>
        <v>45554.348611111112</v>
      </c>
      <c r="G6" s="402"/>
      <c r="H6" s="374"/>
      <c r="I6" s="7"/>
    </row>
    <row r="7" spans="1:9" ht="106" customHeight="1" x14ac:dyDescent="0.4">
      <c r="A7" s="394" t="s">
        <v>7816</v>
      </c>
      <c r="B7" s="11" t="s">
        <v>7589</v>
      </c>
      <c r="C7" s="397" t="s">
        <v>8655</v>
      </c>
      <c r="D7" s="398"/>
      <c r="E7" s="398"/>
      <c r="F7" s="398"/>
      <c r="G7" s="398"/>
      <c r="H7" s="377"/>
      <c r="I7" s="10"/>
    </row>
    <row r="8" spans="1:9" x14ac:dyDescent="0.4">
      <c r="A8" s="395"/>
      <c r="B8" s="11" t="s">
        <v>7590</v>
      </c>
      <c r="C8" s="388" t="s">
        <v>7886</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x14ac:dyDescent="0.4">
      <c r="A14" s="394" t="s">
        <v>7602</v>
      </c>
      <c r="B14" s="11" t="s">
        <v>7589</v>
      </c>
      <c r="C14" s="401"/>
      <c r="D14" s="392"/>
      <c r="E14" s="392"/>
      <c r="F14" s="392"/>
      <c r="G14" s="392"/>
      <c r="H14" s="393"/>
      <c r="I14" s="217"/>
    </row>
    <row r="15" spans="1:9" x14ac:dyDescent="0.4">
      <c r="A15" s="395"/>
      <c r="B15" s="11" t="s">
        <v>7590</v>
      </c>
      <c r="C15" s="388" t="s">
        <v>7885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7887</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9161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
      <c r="B34" s="218"/>
      <c r="C34" s="218"/>
      <c r="D34" s="218"/>
      <c r="E34" s="218"/>
      <c r="F34" s="218"/>
      <c r="G34" s="218"/>
      <c r="H34" s="218"/>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row>
    <row r="37" spans="1:21" x14ac:dyDescent="0.4">
      <c r="A37" s="177"/>
      <c r="B37" s="12" t="s">
        <v>7615</v>
      </c>
      <c r="C37" s="191">
        <v>45548.695833333331</v>
      </c>
      <c r="D37" s="191">
        <v>45548.667361111111</v>
      </c>
      <c r="E37" s="191">
        <v>45548.714583333334</v>
      </c>
      <c r="F37" s="191">
        <v>45548.652777777781</v>
      </c>
      <c r="G37" s="191">
        <v>45548.685416666667</v>
      </c>
      <c r="H37" s="1"/>
      <c r="I37" s="7"/>
    </row>
    <row r="38" spans="1:21" x14ac:dyDescent="0.4">
      <c r="A38" s="177"/>
      <c r="B38" s="12" t="s">
        <v>7482</v>
      </c>
      <c r="C38" s="191">
        <v>45554.345138888886</v>
      </c>
      <c r="D38" s="191">
        <v>45554.348611111112</v>
      </c>
      <c r="E38" s="191">
        <v>45554.336805555555</v>
      </c>
      <c r="F38" s="191">
        <v>45554.333333333336</v>
      </c>
      <c r="G38" s="191">
        <v>45552.917361111111</v>
      </c>
      <c r="H38" s="1"/>
      <c r="I38" s="7"/>
    </row>
    <row r="39" spans="1:21" x14ac:dyDescent="0.4">
      <c r="A39" s="177"/>
      <c r="B39" s="12" t="s">
        <v>7458</v>
      </c>
      <c r="C39" s="221">
        <v>309</v>
      </c>
      <c r="D39" s="164">
        <v>305</v>
      </c>
      <c r="E39" s="164">
        <v>293</v>
      </c>
      <c r="F39" s="221">
        <v>304</v>
      </c>
      <c r="G39" s="164">
        <v>245</v>
      </c>
      <c r="H39" s="1">
        <f t="shared" ref="H39:H61" si="0">SUM(C39:G39)</f>
        <v>1456</v>
      </c>
      <c r="I39" s="7"/>
    </row>
    <row r="40" spans="1:21" x14ac:dyDescent="0.4">
      <c r="A40" s="1" t="s">
        <v>7164</v>
      </c>
      <c r="B40" s="12" t="s">
        <v>7469</v>
      </c>
      <c r="C40" s="1">
        <f>INT((C38-C37)*24)</f>
        <v>135</v>
      </c>
      <c r="D40" s="1">
        <f>INT((D38-D37)*24)</f>
        <v>136</v>
      </c>
      <c r="E40" s="1">
        <f>INT((E38-E37)*24)</f>
        <v>134</v>
      </c>
      <c r="F40" s="1">
        <f>INT((F38-F37)*24)</f>
        <v>136</v>
      </c>
      <c r="G40" s="1">
        <f>INT((G38-G37)*24)</f>
        <v>101</v>
      </c>
      <c r="H40" s="1">
        <f t="shared" si="0"/>
        <v>642</v>
      </c>
      <c r="I40" s="7"/>
      <c r="J40" s="12" t="s">
        <v>8020</v>
      </c>
      <c r="K40" s="1">
        <f>H40</f>
        <v>642</v>
      </c>
    </row>
    <row r="41" spans="1:21" x14ac:dyDescent="0.4">
      <c r="A41" s="379">
        <v>45551</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1</v>
      </c>
      <c r="D43" s="1">
        <v>0</v>
      </c>
      <c r="E43" s="1">
        <v>0</v>
      </c>
      <c r="F43" s="1">
        <v>0</v>
      </c>
      <c r="G43" s="1">
        <v>0</v>
      </c>
      <c r="H43" s="1">
        <f t="shared" si="0"/>
        <v>1</v>
      </c>
      <c r="I43" s="7"/>
      <c r="J43" s="12" t="s">
        <v>7485</v>
      </c>
      <c r="K43" s="1">
        <f>SUMIF(B:B,J43,H:H)</f>
        <v>2</v>
      </c>
    </row>
    <row r="44" spans="1:21" x14ac:dyDescent="0.4">
      <c r="A44" s="379">
        <v>45553</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v>0</v>
      </c>
      <c r="G46" s="1">
        <v>1</v>
      </c>
      <c r="H46" s="1">
        <f t="shared" si="0"/>
        <v>1</v>
      </c>
      <c r="I46" s="7"/>
      <c r="K46" t="s">
        <v>8805</v>
      </c>
      <c r="M46" t="s">
        <v>8628</v>
      </c>
      <c r="O46" t="s">
        <v>8624</v>
      </c>
      <c r="Q46" t="s">
        <v>8625</v>
      </c>
      <c r="S46" t="s">
        <v>8806</v>
      </c>
    </row>
    <row r="47" spans="1:21" ht="17" customHeight="1" x14ac:dyDescent="0.4">
      <c r="A47" s="379">
        <v>45554</v>
      </c>
      <c r="B47" s="12" t="s">
        <v>7483</v>
      </c>
      <c r="C47" s="1">
        <v>0</v>
      </c>
      <c r="D47" s="95">
        <v>0</v>
      </c>
      <c r="E47" s="1">
        <v>0</v>
      </c>
      <c r="F47" s="1">
        <v>0</v>
      </c>
      <c r="G47" s="1"/>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v>0</v>
      </c>
      <c r="G48" s="95"/>
      <c r="H48" s="1">
        <f t="shared" si="0"/>
        <v>0</v>
      </c>
      <c r="I48" s="7"/>
      <c r="J48" s="95">
        <v>1</v>
      </c>
      <c r="K48" s="240" t="s">
        <v>9185</v>
      </c>
      <c r="L48" s="201" t="s">
        <v>9211</v>
      </c>
      <c r="M48" s="222" t="s">
        <v>9183</v>
      </c>
      <c r="N48" s="201" t="s">
        <v>9176</v>
      </c>
      <c r="O48" s="222" t="s">
        <v>9173</v>
      </c>
      <c r="P48" s="201" t="s">
        <v>9044</v>
      </c>
      <c r="Q48" s="222" t="s">
        <v>9172</v>
      </c>
      <c r="R48" s="201" t="s">
        <v>9176</v>
      </c>
      <c r="S48" s="222" t="s">
        <v>9184</v>
      </c>
      <c r="T48" s="201" t="s">
        <v>9176</v>
      </c>
      <c r="U48" s="68"/>
    </row>
    <row r="49" spans="1:21" x14ac:dyDescent="0.4">
      <c r="A49" s="379"/>
      <c r="B49" s="12" t="s">
        <v>7485</v>
      </c>
      <c r="C49" s="1">
        <v>0</v>
      </c>
      <c r="D49" s="95">
        <v>0</v>
      </c>
      <c r="E49" s="1">
        <v>0</v>
      </c>
      <c r="F49" s="1">
        <v>0</v>
      </c>
      <c r="G49" s="1"/>
      <c r="H49" s="1">
        <f t="shared" si="0"/>
        <v>0</v>
      </c>
      <c r="I49" s="7"/>
      <c r="J49" s="1">
        <v>2</v>
      </c>
      <c r="K49" s="222" t="s">
        <v>9228</v>
      </c>
      <c r="L49" s="201" t="s">
        <v>9176</v>
      </c>
      <c r="M49" s="222" t="s">
        <v>9231</v>
      </c>
      <c r="N49" s="201" t="s">
        <v>9071</v>
      </c>
      <c r="O49" s="222" t="s">
        <v>9174</v>
      </c>
      <c r="P49" s="201" t="s">
        <v>9044</v>
      </c>
      <c r="Q49" s="222" t="s">
        <v>9215</v>
      </c>
      <c r="R49" s="201" t="s">
        <v>9071</v>
      </c>
      <c r="S49" s="254" t="s">
        <v>9234</v>
      </c>
      <c r="T49" s="224" t="s">
        <v>9211</v>
      </c>
      <c r="U49" s="68"/>
    </row>
    <row r="50" spans="1:21" x14ac:dyDescent="0.4">
      <c r="A50" s="379"/>
      <c r="B50" s="12" t="s">
        <v>7483</v>
      </c>
      <c r="C50" s="1"/>
      <c r="D50" s="95"/>
      <c r="E50" s="1"/>
      <c r="F50" s="1"/>
      <c r="G50" s="1"/>
      <c r="H50" s="1">
        <f t="shared" si="0"/>
        <v>0</v>
      </c>
      <c r="I50" s="7"/>
      <c r="J50" s="95">
        <v>3</v>
      </c>
      <c r="K50" s="240" t="s">
        <v>9229</v>
      </c>
      <c r="L50" s="201" t="s">
        <v>9176</v>
      </c>
      <c r="M50" s="222" t="s">
        <v>9250</v>
      </c>
      <c r="N50" s="201" t="s">
        <v>9176</v>
      </c>
      <c r="O50" s="222" t="s">
        <v>9175</v>
      </c>
      <c r="P50" s="201" t="s">
        <v>9044</v>
      </c>
      <c r="Q50" s="222"/>
      <c r="R50" s="201"/>
      <c r="S50" s="240" t="s">
        <v>9232</v>
      </c>
      <c r="T50" s="201" t="s">
        <v>9176</v>
      </c>
      <c r="U50" s="68"/>
    </row>
    <row r="51" spans="1:21" x14ac:dyDescent="0.4">
      <c r="A51" s="379"/>
      <c r="B51" s="12" t="s">
        <v>7484</v>
      </c>
      <c r="C51" s="1"/>
      <c r="D51" s="95"/>
      <c r="E51" s="95"/>
      <c r="F51" s="95"/>
      <c r="G51" s="1"/>
      <c r="H51" s="1">
        <f t="shared" si="0"/>
        <v>0</v>
      </c>
      <c r="I51" s="7"/>
      <c r="J51" s="1">
        <v>4</v>
      </c>
      <c r="K51" s="240" t="s">
        <v>9230</v>
      </c>
      <c r="L51" s="201" t="s">
        <v>9176</v>
      </c>
      <c r="M51" s="222"/>
      <c r="N51" s="201"/>
      <c r="O51" s="222" t="s">
        <v>9179</v>
      </c>
      <c r="P51" s="201" t="s">
        <v>9176</v>
      </c>
      <c r="Q51" s="222"/>
      <c r="R51" s="201"/>
      <c r="S51" s="201" t="s">
        <v>9233</v>
      </c>
      <c r="T51" s="201" t="s">
        <v>9176</v>
      </c>
      <c r="U51" s="68"/>
    </row>
    <row r="52" spans="1:21" x14ac:dyDescent="0.4">
      <c r="A52" s="379"/>
      <c r="B52" s="12" t="s">
        <v>7485</v>
      </c>
      <c r="C52" s="1"/>
      <c r="D52" s="95"/>
      <c r="E52" s="1"/>
      <c r="F52" s="1"/>
      <c r="G52" s="1"/>
      <c r="H52" s="1">
        <f t="shared" si="0"/>
        <v>0</v>
      </c>
      <c r="I52" s="7"/>
      <c r="J52" s="95">
        <v>5</v>
      </c>
      <c r="K52" s="240"/>
      <c r="L52" s="201"/>
      <c r="M52" s="222"/>
      <c r="N52" s="201"/>
      <c r="O52" s="222" t="s">
        <v>9177</v>
      </c>
      <c r="P52" s="201" t="s">
        <v>9044</v>
      </c>
      <c r="Q52" s="222"/>
      <c r="R52" s="201"/>
      <c r="S52" s="201"/>
      <c r="T52" s="201"/>
      <c r="U52" s="68"/>
    </row>
    <row r="53" spans="1:21" x14ac:dyDescent="0.4">
      <c r="A53" s="379"/>
      <c r="B53" s="12" t="s">
        <v>7483</v>
      </c>
      <c r="C53" s="1"/>
      <c r="D53" s="95"/>
      <c r="E53" s="1"/>
      <c r="F53" s="1"/>
      <c r="G53" s="1"/>
      <c r="H53" s="1">
        <f t="shared" si="0"/>
        <v>0</v>
      </c>
      <c r="I53" s="7"/>
      <c r="J53" s="1">
        <v>6</v>
      </c>
      <c r="K53" s="240"/>
      <c r="L53" s="201"/>
      <c r="M53" s="222"/>
      <c r="N53" s="201"/>
      <c r="O53" s="222" t="s">
        <v>9178</v>
      </c>
      <c r="P53" s="201" t="s">
        <v>9176</v>
      </c>
      <c r="Q53" s="222"/>
      <c r="R53" s="201"/>
      <c r="S53" s="201"/>
      <c r="T53" s="201"/>
      <c r="U53" s="68"/>
    </row>
    <row r="54" spans="1:21" x14ac:dyDescent="0.4">
      <c r="A54" s="379"/>
      <c r="B54" s="12" t="s">
        <v>7484</v>
      </c>
      <c r="C54" s="1"/>
      <c r="D54" s="95"/>
      <c r="E54" s="1"/>
      <c r="F54" s="95"/>
      <c r="G54" s="95"/>
      <c r="H54" s="1">
        <f t="shared" si="0"/>
        <v>0</v>
      </c>
      <c r="I54" s="7"/>
      <c r="J54" s="95">
        <v>7</v>
      </c>
      <c r="K54" s="203"/>
      <c r="L54" s="201"/>
      <c r="M54" s="222"/>
      <c r="N54" s="201"/>
      <c r="O54" s="222" t="s">
        <v>9180</v>
      </c>
      <c r="P54" s="201" t="s">
        <v>9044</v>
      </c>
      <c r="Q54" s="222"/>
      <c r="R54" s="201"/>
      <c r="S54" s="201"/>
      <c r="T54" s="201"/>
      <c r="U54" s="68"/>
    </row>
    <row r="55" spans="1:21" x14ac:dyDescent="0.4">
      <c r="A55" s="379"/>
      <c r="B55" s="12" t="s">
        <v>7485</v>
      </c>
      <c r="C55" s="1"/>
      <c r="D55" s="95"/>
      <c r="E55" s="1"/>
      <c r="F55" s="1"/>
      <c r="G55" s="1"/>
      <c r="H55" s="1">
        <f t="shared" si="0"/>
        <v>0</v>
      </c>
      <c r="I55" s="7"/>
      <c r="J55" s="1">
        <v>8</v>
      </c>
      <c r="K55" s="201"/>
      <c r="L55" s="201"/>
      <c r="M55" s="222"/>
      <c r="N55" s="201"/>
      <c r="O55" s="222" t="s">
        <v>9181</v>
      </c>
      <c r="P55" s="201" t="s">
        <v>9044</v>
      </c>
      <c r="Q55" s="201"/>
      <c r="R55" s="201"/>
      <c r="S55" s="201"/>
      <c r="T55" s="201"/>
      <c r="U55" s="68"/>
    </row>
    <row r="56" spans="1:21" x14ac:dyDescent="0.4">
      <c r="A56" s="379"/>
      <c r="B56" s="12" t="s">
        <v>7483</v>
      </c>
      <c r="C56" s="1"/>
      <c r="D56" s="95"/>
      <c r="E56" s="1"/>
      <c r="F56" s="1"/>
      <c r="G56" s="1"/>
      <c r="H56" s="1">
        <f t="shared" si="0"/>
        <v>0</v>
      </c>
      <c r="I56" s="7"/>
      <c r="J56" s="95">
        <v>9</v>
      </c>
      <c r="K56" s="201"/>
      <c r="L56" s="201"/>
      <c r="M56" s="222"/>
      <c r="N56" s="201"/>
      <c r="O56" s="201" t="s">
        <v>9182</v>
      </c>
      <c r="P56" s="201" t="s">
        <v>9044</v>
      </c>
      <c r="Q56" s="201"/>
      <c r="R56" s="201"/>
      <c r="S56" s="201"/>
      <c r="T56" s="201"/>
    </row>
    <row r="57" spans="1:21" x14ac:dyDescent="0.4">
      <c r="A57" s="379"/>
      <c r="B57" s="12" t="s">
        <v>7484</v>
      </c>
      <c r="C57" s="1"/>
      <c r="D57" s="95"/>
      <c r="E57" s="1"/>
      <c r="F57" s="95"/>
      <c r="G57" s="95"/>
      <c r="H57" s="1">
        <f t="shared" si="0"/>
        <v>0</v>
      </c>
      <c r="I57" s="7"/>
      <c r="J57" s="1">
        <v>10</v>
      </c>
      <c r="K57" s="201"/>
      <c r="L57" s="201"/>
      <c r="M57" s="203"/>
      <c r="N57" s="201"/>
      <c r="O57" s="222" t="s">
        <v>9216</v>
      </c>
      <c r="P57" s="201" t="s">
        <v>9044</v>
      </c>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t="s">
        <v>9217</v>
      </c>
      <c r="P58" s="201" t="s">
        <v>9176</v>
      </c>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t="s">
        <v>9218</v>
      </c>
      <c r="P59" s="201" t="s">
        <v>9044</v>
      </c>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t="s">
        <v>9219</v>
      </c>
      <c r="P60" s="201" t="s">
        <v>9044</v>
      </c>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t="s">
        <v>9220</v>
      </c>
      <c r="P61" s="201" t="s">
        <v>9044</v>
      </c>
      <c r="Q61" s="201"/>
      <c r="R61" s="201"/>
      <c r="S61" s="201"/>
      <c r="T61" s="201"/>
    </row>
    <row r="62" spans="1:21" x14ac:dyDescent="0.4">
      <c r="A62" s="227"/>
      <c r="C62" s="7"/>
      <c r="D62" s="228"/>
      <c r="E62" s="7"/>
      <c r="F62" s="7"/>
      <c r="G62" s="7"/>
      <c r="H62" s="7"/>
      <c r="J62" s="1">
        <v>15</v>
      </c>
      <c r="K62" s="201"/>
      <c r="L62" s="201"/>
      <c r="M62" s="203"/>
      <c r="N62" s="201"/>
      <c r="O62" s="222" t="s">
        <v>9221</v>
      </c>
      <c r="P62" s="201" t="s">
        <v>9044</v>
      </c>
      <c r="Q62" s="201"/>
      <c r="R62" s="201"/>
      <c r="S62" s="201"/>
      <c r="T62" s="201"/>
    </row>
    <row r="63" spans="1:21" x14ac:dyDescent="0.4">
      <c r="A63" s="227"/>
      <c r="C63" s="7"/>
      <c r="D63" s="228"/>
      <c r="E63" s="7"/>
      <c r="F63" s="7"/>
      <c r="G63" s="7"/>
      <c r="H63" s="7"/>
      <c r="J63" s="1">
        <v>16</v>
      </c>
      <c r="K63" s="201"/>
      <c r="L63" s="201"/>
      <c r="M63" s="203"/>
      <c r="N63" s="201"/>
      <c r="O63" s="222" t="s">
        <v>9222</v>
      </c>
      <c r="P63" s="201" t="s">
        <v>9044</v>
      </c>
      <c r="Q63" s="201"/>
      <c r="R63" s="201"/>
      <c r="S63" s="201"/>
      <c r="T63" s="201"/>
    </row>
    <row r="64" spans="1:21" x14ac:dyDescent="0.4">
      <c r="A64" s="227"/>
      <c r="C64" s="7"/>
      <c r="D64" s="228"/>
      <c r="E64" s="7"/>
      <c r="F64" s="7"/>
      <c r="G64" s="7"/>
      <c r="H64" s="7"/>
      <c r="J64" s="1">
        <v>17</v>
      </c>
      <c r="K64" s="201"/>
      <c r="L64" s="201"/>
      <c r="M64" s="203"/>
      <c r="N64" s="201"/>
      <c r="O64" s="222" t="s">
        <v>9223</v>
      </c>
      <c r="P64" s="201" t="s">
        <v>9044</v>
      </c>
      <c r="Q64" s="201"/>
      <c r="R64" s="201"/>
      <c r="S64" s="201"/>
      <c r="T64" s="201"/>
    </row>
    <row r="65" spans="1:21" x14ac:dyDescent="0.4">
      <c r="A65" s="227"/>
      <c r="C65" s="7"/>
      <c r="D65" s="228"/>
      <c r="E65" s="7"/>
      <c r="F65" s="7"/>
      <c r="G65" s="7"/>
      <c r="H65" s="7"/>
      <c r="J65" s="1">
        <v>18</v>
      </c>
      <c r="K65" s="201"/>
      <c r="L65" s="201"/>
      <c r="M65" s="203"/>
      <c r="N65" s="201"/>
      <c r="O65" s="222" t="s">
        <v>9224</v>
      </c>
      <c r="P65" s="201" t="s">
        <v>9044</v>
      </c>
      <c r="Q65" s="201"/>
      <c r="R65" s="201"/>
      <c r="S65" s="201"/>
      <c r="T65" s="201"/>
    </row>
    <row r="66" spans="1:21" x14ac:dyDescent="0.4">
      <c r="A66" s="227"/>
      <c r="C66" s="7"/>
      <c r="D66" s="228"/>
      <c r="E66" s="7"/>
      <c r="F66" s="7"/>
      <c r="G66" s="7"/>
      <c r="H66" s="7"/>
      <c r="J66" s="1">
        <v>19</v>
      </c>
      <c r="K66" s="201"/>
      <c r="L66" s="201"/>
      <c r="M66" s="203"/>
      <c r="N66" s="201"/>
      <c r="O66" s="222" t="s">
        <v>9225</v>
      </c>
      <c r="P66" s="201" t="s">
        <v>9044</v>
      </c>
      <c r="Q66" s="201"/>
      <c r="R66" s="201"/>
      <c r="S66" s="201"/>
      <c r="T66" s="201"/>
    </row>
    <row r="67" spans="1:21" x14ac:dyDescent="0.4">
      <c r="A67" s="227"/>
      <c r="C67" s="7"/>
      <c r="D67" s="228"/>
      <c r="E67" s="7"/>
      <c r="F67" s="7"/>
      <c r="G67" s="7"/>
      <c r="H67" s="7"/>
      <c r="J67" s="1">
        <v>20</v>
      </c>
      <c r="K67" s="201"/>
      <c r="L67" s="201"/>
      <c r="M67" s="203"/>
      <c r="N67" s="201"/>
      <c r="O67" s="222" t="s">
        <v>9226</v>
      </c>
      <c r="P67" s="201" t="s">
        <v>9176</v>
      </c>
      <c r="Q67" s="201"/>
      <c r="R67" s="201"/>
      <c r="S67" s="201"/>
      <c r="T67" s="201"/>
    </row>
    <row r="68" spans="1:21" x14ac:dyDescent="0.4">
      <c r="A68" s="227"/>
      <c r="C68" s="7"/>
      <c r="D68" s="228"/>
      <c r="E68" s="7"/>
      <c r="F68" s="7"/>
      <c r="G68" s="7"/>
      <c r="H68" s="7"/>
      <c r="J68" s="1">
        <v>21</v>
      </c>
      <c r="K68" s="201"/>
      <c r="L68" s="201"/>
      <c r="M68" s="203"/>
      <c r="N68" s="201"/>
      <c r="O68" s="222" t="s">
        <v>9227</v>
      </c>
      <c r="P68" s="201" t="s">
        <v>9044</v>
      </c>
      <c r="Q68" s="201"/>
      <c r="R68" s="201"/>
      <c r="S68" s="201"/>
      <c r="T68" s="201"/>
    </row>
    <row r="69" spans="1:21" x14ac:dyDescent="0.4">
      <c r="A69" s="227"/>
      <c r="C69" s="7"/>
      <c r="D69" s="228"/>
      <c r="E69" s="7"/>
      <c r="F69" s="7"/>
      <c r="G69" s="7"/>
      <c r="H69" s="7"/>
      <c r="J69" s="1">
        <v>22</v>
      </c>
      <c r="K69" s="201"/>
      <c r="L69" s="201"/>
      <c r="M69" s="203"/>
      <c r="N69" s="201"/>
      <c r="O69" s="222" t="s">
        <v>9245</v>
      </c>
      <c r="P69" s="201" t="s">
        <v>9044</v>
      </c>
      <c r="Q69" s="201"/>
      <c r="R69" s="201"/>
      <c r="S69" s="201"/>
      <c r="T69" s="201"/>
    </row>
    <row r="70" spans="1:21" x14ac:dyDescent="0.4">
      <c r="A70" s="227"/>
      <c r="C70" s="7"/>
      <c r="D70" s="228"/>
      <c r="E70" s="7"/>
      <c r="F70" s="7"/>
      <c r="G70" s="7"/>
      <c r="H70" s="7"/>
      <c r="J70" s="1">
        <v>23</v>
      </c>
      <c r="K70" s="201"/>
      <c r="L70" s="201"/>
      <c r="M70" s="203"/>
      <c r="N70" s="201"/>
      <c r="O70" s="222" t="s">
        <v>9246</v>
      </c>
      <c r="P70" s="201" t="s">
        <v>9044</v>
      </c>
      <c r="Q70" s="201"/>
      <c r="R70" s="201"/>
      <c r="S70" s="201"/>
      <c r="T70" s="201"/>
    </row>
    <row r="71" spans="1:21" x14ac:dyDescent="0.4">
      <c r="A71" s="227"/>
      <c r="C71" s="7"/>
      <c r="D71" s="228"/>
      <c r="E71" s="7"/>
      <c r="F71" s="7"/>
      <c r="G71" s="7"/>
      <c r="H71" s="7"/>
      <c r="J71" s="1">
        <v>24</v>
      </c>
      <c r="K71" s="201"/>
      <c r="L71" s="201"/>
      <c r="M71" s="203"/>
      <c r="N71" s="201"/>
      <c r="O71" s="222" t="s">
        <v>9247</v>
      </c>
      <c r="P71" s="201" t="s">
        <v>9044</v>
      </c>
      <c r="Q71" s="201"/>
      <c r="R71" s="201"/>
      <c r="S71" s="201"/>
      <c r="T71" s="201"/>
    </row>
    <row r="72" spans="1:21" x14ac:dyDescent="0.4">
      <c r="A72" s="227"/>
      <c r="J72" s="1">
        <v>25</v>
      </c>
      <c r="K72" s="201"/>
      <c r="L72" s="201"/>
      <c r="M72" s="203"/>
      <c r="N72" s="201"/>
      <c r="O72" s="222" t="s">
        <v>9248</v>
      </c>
      <c r="P72" s="201" t="s">
        <v>9044</v>
      </c>
      <c r="Q72" s="201"/>
      <c r="R72" s="201"/>
      <c r="S72" s="201"/>
      <c r="T72" s="201"/>
      <c r="U72" s="229"/>
    </row>
    <row r="73" spans="1:21" x14ac:dyDescent="0.4">
      <c r="A73" s="227"/>
      <c r="J73" s="1">
        <v>26</v>
      </c>
      <c r="K73" s="201"/>
      <c r="L73" s="201"/>
      <c r="M73" s="203"/>
      <c r="N73" s="201"/>
      <c r="O73" s="222" t="s">
        <v>9249</v>
      </c>
      <c r="P73" s="201" t="s">
        <v>9176</v>
      </c>
      <c r="Q73" s="201"/>
      <c r="R73" s="201"/>
      <c r="S73" s="201"/>
      <c r="T73" s="201"/>
      <c r="U73" s="229"/>
    </row>
    <row r="74" spans="1:21" x14ac:dyDescent="0.4">
      <c r="A74" s="227"/>
      <c r="J74" s="1">
        <v>27</v>
      </c>
      <c r="K74" s="201"/>
      <c r="L74" s="201"/>
      <c r="M74" s="203"/>
      <c r="N74" s="201"/>
      <c r="O74" s="222"/>
      <c r="P74" s="201"/>
      <c r="Q74" s="201"/>
      <c r="R74" s="201"/>
      <c r="S74" s="201"/>
      <c r="T74" s="201"/>
      <c r="U74" s="229"/>
    </row>
    <row r="75" spans="1:21" x14ac:dyDescent="0.4">
      <c r="A75" s="227"/>
      <c r="J75" s="7"/>
      <c r="K75" s="229"/>
      <c r="L75" s="229"/>
      <c r="M75" s="230"/>
      <c r="N75" s="229"/>
      <c r="O75" s="286"/>
      <c r="P75" s="229"/>
      <c r="Q75" s="229"/>
      <c r="R75" s="229"/>
      <c r="S75" s="229"/>
      <c r="T75" s="229"/>
      <c r="U75" s="229"/>
    </row>
    <row r="76" spans="1:21" x14ac:dyDescent="0.4">
      <c r="K76" s="229"/>
      <c r="L76" s="229"/>
      <c r="M76" s="229"/>
      <c r="N76" s="229"/>
      <c r="O76" s="229"/>
      <c r="P76" s="229"/>
      <c r="Q76" s="229"/>
      <c r="R76" s="229"/>
      <c r="S76" s="229"/>
    </row>
    <row r="77" spans="1:21" x14ac:dyDescent="0.4">
      <c r="A77" s="12" t="s">
        <v>7654</v>
      </c>
      <c r="B77" s="219">
        <v>45538.743750000001</v>
      </c>
      <c r="J77" s="12" t="s">
        <v>9210</v>
      </c>
      <c r="K77" s="71">
        <f>COUNTIF($K$48:$T$61,J77)</f>
        <v>2</v>
      </c>
      <c r="L77" s="229"/>
      <c r="M77" s="229"/>
      <c r="N77" s="229"/>
      <c r="O77" s="229"/>
      <c r="P77" s="229"/>
    </row>
    <row r="78" spans="1:21" x14ac:dyDescent="0.4">
      <c r="A78" s="12" t="s">
        <v>7655</v>
      </c>
      <c r="B78" s="220">
        <v>0.86805555555555547</v>
      </c>
      <c r="J78" s="12" t="s">
        <v>9136</v>
      </c>
      <c r="K78" s="71">
        <f t="shared" ref="K78:K91" si="1">COUNTIF($K$48:$T$61,J78)</f>
        <v>0</v>
      </c>
      <c r="L78" s="229"/>
      <c r="M78" s="229"/>
      <c r="N78" s="229"/>
      <c r="O78" s="229"/>
      <c r="P78" s="229"/>
    </row>
    <row r="79" spans="1:21" x14ac:dyDescent="0.4">
      <c r="A79" s="12" t="s">
        <v>7656</v>
      </c>
      <c r="B79" s="219">
        <f>B77-B78</f>
        <v>45537.875694444447</v>
      </c>
      <c r="J79" s="12" t="s">
        <v>9077</v>
      </c>
      <c r="K79" s="71">
        <f t="shared" si="1"/>
        <v>0</v>
      </c>
      <c r="L79" s="229"/>
      <c r="M79" s="229"/>
      <c r="N79" s="229"/>
      <c r="O79" s="229"/>
      <c r="P79" s="229"/>
    </row>
    <row r="80" spans="1:21" x14ac:dyDescent="0.4">
      <c r="J80" s="95" t="s">
        <v>9075</v>
      </c>
      <c r="K80" s="71">
        <f t="shared" si="1"/>
        <v>0</v>
      </c>
      <c r="L80" s="229"/>
      <c r="M80" s="229"/>
      <c r="N80" s="229"/>
      <c r="O80" s="229"/>
      <c r="P80" s="229"/>
    </row>
    <row r="81" spans="10:11" x14ac:dyDescent="0.4">
      <c r="J81" s="95" t="s">
        <v>9072</v>
      </c>
      <c r="K81" s="71">
        <f t="shared" si="1"/>
        <v>0</v>
      </c>
    </row>
    <row r="82" spans="10:11" x14ac:dyDescent="0.4">
      <c r="J82" s="95" t="s">
        <v>8980</v>
      </c>
      <c r="K82" s="71">
        <f t="shared" si="1"/>
        <v>0</v>
      </c>
    </row>
    <row r="83" spans="10:11" x14ac:dyDescent="0.4">
      <c r="J83" s="95" t="s">
        <v>8984</v>
      </c>
      <c r="K83" s="71">
        <f t="shared" si="1"/>
        <v>0</v>
      </c>
    </row>
    <row r="84" spans="10:11" x14ac:dyDescent="0.4">
      <c r="J84" s="95" t="s">
        <v>8676</v>
      </c>
      <c r="K84" s="71">
        <f t="shared" si="1"/>
        <v>0</v>
      </c>
    </row>
    <row r="85" spans="10:11" x14ac:dyDescent="0.4">
      <c r="J85" s="201" t="s">
        <v>8658</v>
      </c>
      <c r="K85" s="71">
        <f t="shared" si="1"/>
        <v>0</v>
      </c>
    </row>
    <row r="86" spans="10:11" x14ac:dyDescent="0.4">
      <c r="J86" s="12" t="s">
        <v>8648</v>
      </c>
      <c r="K86" s="71">
        <f t="shared" si="1"/>
        <v>0</v>
      </c>
    </row>
    <row r="87" spans="10:11" x14ac:dyDescent="0.4">
      <c r="J87" s="12" t="s">
        <v>8679</v>
      </c>
      <c r="K87" s="71">
        <f t="shared" si="1"/>
        <v>0</v>
      </c>
    </row>
    <row r="88" spans="10:11" x14ac:dyDescent="0.4">
      <c r="J88" s="12" t="s">
        <v>8576</v>
      </c>
      <c r="K88" s="71">
        <f t="shared" si="1"/>
        <v>0</v>
      </c>
    </row>
    <row r="89" spans="10:11" x14ac:dyDescent="0.4">
      <c r="J89" s="12" t="s">
        <v>8577</v>
      </c>
      <c r="K89" s="71">
        <f t="shared" si="1"/>
        <v>0</v>
      </c>
    </row>
    <row r="90" spans="10:11" x14ac:dyDescent="0.4">
      <c r="J90" s="12" t="s">
        <v>8744</v>
      </c>
      <c r="K90" s="71">
        <f t="shared" si="1"/>
        <v>0</v>
      </c>
    </row>
    <row r="91" spans="10:11" x14ac:dyDescent="0.4">
      <c r="J91" s="12" t="s">
        <v>8578</v>
      </c>
      <c r="K91" s="71">
        <f t="shared" si="1"/>
        <v>0</v>
      </c>
    </row>
  </sheetData>
  <mergeCells count="65">
    <mergeCell ref="A56:A58"/>
    <mergeCell ref="A59:A61"/>
    <mergeCell ref="B5:H5"/>
    <mergeCell ref="M47:N47"/>
    <mergeCell ref="O47:P47"/>
    <mergeCell ref="B28:H28"/>
    <mergeCell ref="A30:B30"/>
    <mergeCell ref="C30:H30"/>
    <mergeCell ref="A31:B31"/>
    <mergeCell ref="C31:H31"/>
    <mergeCell ref="A32:B32"/>
    <mergeCell ref="C32:H32"/>
    <mergeCell ref="F24:H24"/>
    <mergeCell ref="C25:E25"/>
    <mergeCell ref="F25:H25"/>
    <mergeCell ref="C26:E26"/>
    <mergeCell ref="Q47:R47"/>
    <mergeCell ref="S47:T47"/>
    <mergeCell ref="A50:A52"/>
    <mergeCell ref="A53:A55"/>
    <mergeCell ref="A33:B33"/>
    <mergeCell ref="C33:H33"/>
    <mergeCell ref="A41:A43"/>
    <mergeCell ref="A44:A46"/>
    <mergeCell ref="A47:A49"/>
    <mergeCell ref="K47:L47"/>
    <mergeCell ref="C27:H27"/>
    <mergeCell ref="F18:H18"/>
    <mergeCell ref="C19:E19"/>
    <mergeCell ref="F19:H19"/>
    <mergeCell ref="C20:H20"/>
    <mergeCell ref="A21:A26"/>
    <mergeCell ref="C21:H21"/>
    <mergeCell ref="C22:H22"/>
    <mergeCell ref="C23:H23"/>
    <mergeCell ref="B24:B26"/>
    <mergeCell ref="C24:E24"/>
    <mergeCell ref="F26:H26"/>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238A-798C-4CF3-AC2F-0C15D500999B}">
  <dimension ref="A1:U80"/>
  <sheetViews>
    <sheetView topLeftCell="A31" zoomScale="90" zoomScaleNormal="90" workbookViewId="0">
      <selection activeCell="F6" sqref="F6:H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7.81640625" customWidth="1"/>
    <col min="12" max="12" width="16.36328125" customWidth="1"/>
    <col min="13" max="13" width="18.54296875" bestFit="1" customWidth="1"/>
    <col min="14" max="14" width="13.453125" bestFit="1" customWidth="1"/>
    <col min="15" max="15" width="18.54296875" bestFit="1" customWidth="1"/>
    <col min="16" max="16" width="13.453125" bestFit="1" customWidth="1"/>
    <col min="17" max="17" width="18.54296875" bestFit="1" customWidth="1"/>
    <col min="18" max="18" width="13.453125" bestFit="1" customWidth="1"/>
    <col min="19" max="19" width="18.54296875" bestFit="1" customWidth="1"/>
    <col min="20" max="20" width="13.453125" bestFit="1"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9257</v>
      </c>
      <c r="C1" s="375"/>
      <c r="D1" s="375"/>
      <c r="E1" s="375"/>
      <c r="F1" s="375"/>
      <c r="G1" s="375"/>
      <c r="H1" s="375"/>
      <c r="I1" s="7"/>
    </row>
    <row r="2" spans="1:9" x14ac:dyDescent="0.4">
      <c r="A2" s="11" t="s">
        <v>7582</v>
      </c>
      <c r="B2" s="375" t="s">
        <v>9258</v>
      </c>
      <c r="C2" s="375"/>
      <c r="D2" s="375"/>
      <c r="E2" s="375"/>
      <c r="F2" s="375"/>
      <c r="G2" s="375"/>
      <c r="H2" s="375"/>
      <c r="I2" s="7"/>
    </row>
    <row r="3" spans="1:9" x14ac:dyDescent="0.4">
      <c r="A3" s="11" t="s">
        <v>7583</v>
      </c>
      <c r="B3" s="375" t="s">
        <v>9259</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MIN(C36:G36)</f>
        <v>45554.495833333334</v>
      </c>
      <c r="C6" s="374"/>
      <c r="D6" s="403" t="s">
        <v>7587</v>
      </c>
      <c r="E6" s="404"/>
      <c r="F6" s="384">
        <f>MAX(C37:G37)</f>
        <v>45560.34375</v>
      </c>
      <c r="G6" s="402"/>
      <c r="H6" s="374"/>
      <c r="I6" s="7"/>
    </row>
    <row r="7" spans="1:9" ht="87.5" customHeight="1" x14ac:dyDescent="0.4">
      <c r="A7" s="394" t="s">
        <v>7816</v>
      </c>
      <c r="B7" s="11" t="s">
        <v>7589</v>
      </c>
      <c r="C7" s="397" t="s">
        <v>9256</v>
      </c>
      <c r="D7" s="398"/>
      <c r="E7" s="398"/>
      <c r="F7" s="398"/>
      <c r="G7" s="398"/>
      <c r="H7" s="377"/>
      <c r="I7" s="10"/>
    </row>
    <row r="8" spans="1:9" x14ac:dyDescent="0.4">
      <c r="A8" s="395"/>
      <c r="B8" s="11" t="s">
        <v>7590</v>
      </c>
      <c r="C8" s="388" t="s">
        <v>7886</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x14ac:dyDescent="0.4">
      <c r="A14" s="394" t="s">
        <v>7602</v>
      </c>
      <c r="B14" s="11" t="s">
        <v>7589</v>
      </c>
      <c r="C14" s="401"/>
      <c r="D14" s="392"/>
      <c r="E14" s="392"/>
      <c r="F14" s="392"/>
      <c r="G14" s="392"/>
      <c r="H14" s="393"/>
      <c r="I14" s="217"/>
    </row>
    <row r="15" spans="1:9" x14ac:dyDescent="0.4">
      <c r="A15" s="395"/>
      <c r="B15" s="11" t="s">
        <v>7590</v>
      </c>
      <c r="C15" s="388" t="s">
        <v>7885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7887</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9161</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1539</v>
      </c>
      <c r="B32" s="400"/>
      <c r="C32" s="372" t="s">
        <v>7850</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8594</v>
      </c>
      <c r="D34" s="1" t="s">
        <v>8595</v>
      </c>
      <c r="E34" s="1" t="s">
        <v>8596</v>
      </c>
      <c r="F34" s="1" t="s">
        <v>8597</v>
      </c>
      <c r="G34" s="1" t="s">
        <v>8598</v>
      </c>
      <c r="H34" s="1" t="s">
        <v>7614</v>
      </c>
      <c r="I34" s="7"/>
    </row>
    <row r="35" spans="1:21" x14ac:dyDescent="0.4">
      <c r="A35" s="83"/>
      <c r="B35" s="12" t="s">
        <v>7977</v>
      </c>
      <c r="C35" s="239" t="s">
        <v>8107</v>
      </c>
      <c r="D35" s="239" t="s">
        <v>8110</v>
      </c>
      <c r="E35" s="239" t="s">
        <v>8111</v>
      </c>
      <c r="F35" s="239" t="s">
        <v>8113</v>
      </c>
      <c r="G35" s="239" t="s">
        <v>8109</v>
      </c>
      <c r="H35" s="1"/>
      <c r="I35" s="7"/>
    </row>
    <row r="36" spans="1:21" x14ac:dyDescent="0.4">
      <c r="A36" s="177"/>
      <c r="B36" s="12" t="s">
        <v>7615</v>
      </c>
      <c r="C36" s="191">
        <v>45554.495833333334</v>
      </c>
      <c r="D36" s="191">
        <v>45554.618055555555</v>
      </c>
      <c r="E36" s="191">
        <v>45554.611111111109</v>
      </c>
      <c r="F36" s="191">
        <v>45554.51458333333</v>
      </c>
      <c r="G36" s="191">
        <v>45554.504166666666</v>
      </c>
      <c r="H36" s="1"/>
      <c r="I36" s="7"/>
    </row>
    <row r="37" spans="1:21" x14ac:dyDescent="0.4">
      <c r="A37" s="177"/>
      <c r="B37" s="12" t="s">
        <v>7482</v>
      </c>
      <c r="C37" s="191">
        <v>45560.339583333334</v>
      </c>
      <c r="D37" s="191">
        <v>45560.342361111114</v>
      </c>
      <c r="E37" s="191">
        <v>45560.34375</v>
      </c>
      <c r="F37" s="191">
        <v>45560.343055555553</v>
      </c>
      <c r="G37" s="191">
        <v>45560.34097222222</v>
      </c>
      <c r="H37" s="1"/>
      <c r="I37" s="7"/>
    </row>
    <row r="38" spans="1:21" x14ac:dyDescent="0.4">
      <c r="A38" s="177"/>
      <c r="B38" s="12" t="s">
        <v>7458</v>
      </c>
      <c r="C38" s="221">
        <v>243</v>
      </c>
      <c r="D38" s="164">
        <v>277</v>
      </c>
      <c r="E38" s="164">
        <v>248</v>
      </c>
      <c r="F38" s="221">
        <v>275</v>
      </c>
      <c r="G38" s="164">
        <v>276</v>
      </c>
      <c r="H38" s="1">
        <f t="shared" ref="H38:H60" si="0">SUM(C38:G38)</f>
        <v>1319</v>
      </c>
      <c r="I38" s="7"/>
    </row>
    <row r="39" spans="1:21" x14ac:dyDescent="0.4">
      <c r="A39" s="1" t="s">
        <v>7164</v>
      </c>
      <c r="B39" s="12" t="s">
        <v>7617</v>
      </c>
      <c r="C39" s="1">
        <f>INT((C37-C36)*24)</f>
        <v>140</v>
      </c>
      <c r="D39" s="1">
        <f>INT((D37-D36)*24)</f>
        <v>137</v>
      </c>
      <c r="E39" s="1">
        <f>INT((E37-E36)*24)</f>
        <v>137</v>
      </c>
      <c r="F39" s="1">
        <f>INT((F37-F36)*24)</f>
        <v>139</v>
      </c>
      <c r="G39" s="1">
        <f>INT((G37-G36)*24)</f>
        <v>140</v>
      </c>
      <c r="H39" s="1">
        <f t="shared" si="0"/>
        <v>693</v>
      </c>
      <c r="I39" s="7"/>
      <c r="J39" s="12" t="s">
        <v>8020</v>
      </c>
      <c r="K39" s="1">
        <f>H39</f>
        <v>693</v>
      </c>
    </row>
    <row r="40" spans="1:21" x14ac:dyDescent="0.4">
      <c r="A40" s="379">
        <v>45555</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0</v>
      </c>
      <c r="F42" s="1">
        <v>0</v>
      </c>
      <c r="G42" s="1">
        <v>0</v>
      </c>
      <c r="H42" s="1">
        <f t="shared" si="0"/>
        <v>0</v>
      </c>
      <c r="I42" s="7"/>
      <c r="J42" s="12" t="s">
        <v>7485</v>
      </c>
      <c r="K42" s="1">
        <f>SUMIF(B:B,J42,H:H)</f>
        <v>0</v>
      </c>
    </row>
    <row r="43" spans="1:21" x14ac:dyDescent="0.4">
      <c r="A43" s="379">
        <v>45558</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v>0</v>
      </c>
      <c r="E45" s="1">
        <v>0</v>
      </c>
      <c r="F45" s="1">
        <v>0</v>
      </c>
      <c r="G45" s="1">
        <v>0</v>
      </c>
      <c r="H45" s="1">
        <f t="shared" si="0"/>
        <v>0</v>
      </c>
      <c r="I45" s="7"/>
      <c r="K45" t="s">
        <v>8623</v>
      </c>
      <c r="M45" t="s">
        <v>8621</v>
      </c>
      <c r="O45" t="s">
        <v>8620</v>
      </c>
      <c r="Q45" t="s">
        <v>8619</v>
      </c>
      <c r="S45" t="s">
        <v>8724</v>
      </c>
    </row>
    <row r="46" spans="1:21" x14ac:dyDescent="0.4">
      <c r="A46" s="379">
        <v>45559</v>
      </c>
      <c r="B46" s="12" t="s">
        <v>7483</v>
      </c>
      <c r="C46" s="1">
        <v>0</v>
      </c>
      <c r="D46" s="95">
        <v>0</v>
      </c>
      <c r="E46" s="1">
        <v>0</v>
      </c>
      <c r="F46" s="1">
        <v>0</v>
      </c>
      <c r="G46" s="1">
        <v>0</v>
      </c>
      <c r="H46" s="1">
        <f t="shared" si="0"/>
        <v>0</v>
      </c>
      <c r="I46" s="7"/>
      <c r="J46" s="1" t="s">
        <v>7189</v>
      </c>
      <c r="K46" s="372" t="s">
        <v>8594</v>
      </c>
      <c r="L46" s="374"/>
      <c r="M46" s="399" t="s">
        <v>8595</v>
      </c>
      <c r="N46" s="400"/>
      <c r="O46" s="399" t="s">
        <v>8596</v>
      </c>
      <c r="P46" s="400"/>
      <c r="Q46" s="399" t="s">
        <v>8597</v>
      </c>
      <c r="R46" s="400"/>
      <c r="S46" s="399" t="s">
        <v>8598</v>
      </c>
      <c r="T46" s="400"/>
    </row>
    <row r="47" spans="1:21" x14ac:dyDescent="0.4">
      <c r="A47" s="379"/>
      <c r="B47" s="12" t="s">
        <v>7484</v>
      </c>
      <c r="C47" s="1">
        <v>0</v>
      </c>
      <c r="D47" s="95">
        <v>0</v>
      </c>
      <c r="E47" s="95">
        <v>0</v>
      </c>
      <c r="F47" s="95">
        <v>0</v>
      </c>
      <c r="G47" s="95">
        <v>0</v>
      </c>
      <c r="H47" s="1">
        <f t="shared" si="0"/>
        <v>0</v>
      </c>
      <c r="I47" s="7"/>
      <c r="J47" s="95">
        <v>1</v>
      </c>
      <c r="K47" s="222" t="s">
        <v>9277</v>
      </c>
      <c r="L47" s="201" t="s">
        <v>9279</v>
      </c>
      <c r="M47" s="222" t="s">
        <v>9270</v>
      </c>
      <c r="N47" s="201" t="s">
        <v>9071</v>
      </c>
      <c r="O47" s="201" t="s">
        <v>9278</v>
      </c>
      <c r="P47" s="201" t="s">
        <v>9071</v>
      </c>
      <c r="Q47" s="222" t="s">
        <v>9271</v>
      </c>
      <c r="R47" s="201" t="s">
        <v>9071</v>
      </c>
      <c r="S47" s="222" t="s">
        <v>9269</v>
      </c>
      <c r="T47" s="201" t="s">
        <v>9071</v>
      </c>
      <c r="U47" s="68"/>
    </row>
    <row r="48" spans="1:21" x14ac:dyDescent="0.4">
      <c r="A48" s="379"/>
      <c r="B48" s="12" t="s">
        <v>7485</v>
      </c>
      <c r="C48" s="1">
        <v>0</v>
      </c>
      <c r="D48" s="95">
        <v>0</v>
      </c>
      <c r="E48" s="1">
        <v>0</v>
      </c>
      <c r="F48" s="1">
        <v>0</v>
      </c>
      <c r="G48" s="1">
        <v>0</v>
      </c>
      <c r="H48" s="1">
        <f t="shared" si="0"/>
        <v>0</v>
      </c>
      <c r="I48" s="7"/>
      <c r="J48" s="1">
        <v>2</v>
      </c>
      <c r="K48" s="201"/>
      <c r="L48" s="201"/>
      <c r="M48" s="201"/>
      <c r="N48" s="203"/>
      <c r="O48" s="203"/>
      <c r="P48" s="201"/>
      <c r="Q48" s="203"/>
      <c r="R48" s="272"/>
      <c r="S48" s="222"/>
      <c r="T48" s="201"/>
      <c r="U48" s="68"/>
    </row>
    <row r="49" spans="1:21" x14ac:dyDescent="0.4">
      <c r="A49" s="379">
        <v>45560</v>
      </c>
      <c r="B49" s="12" t="s">
        <v>7483</v>
      </c>
      <c r="C49" s="1">
        <v>0</v>
      </c>
      <c r="D49" s="95">
        <v>0</v>
      </c>
      <c r="E49" s="1">
        <v>0</v>
      </c>
      <c r="F49" s="1">
        <v>0</v>
      </c>
      <c r="G49" s="1">
        <v>0</v>
      </c>
      <c r="H49" s="1">
        <f t="shared" si="0"/>
        <v>0</v>
      </c>
      <c r="I49" s="7"/>
      <c r="J49" s="95">
        <v>3</v>
      </c>
      <c r="K49" s="201"/>
      <c r="L49" s="201"/>
      <c r="M49" s="201"/>
      <c r="N49" s="203"/>
      <c r="O49" s="203"/>
      <c r="P49" s="201"/>
      <c r="Q49" s="203"/>
      <c r="R49" s="272"/>
      <c r="S49" s="222"/>
      <c r="T49" s="222"/>
      <c r="U49" s="68"/>
    </row>
    <row r="50" spans="1:21" x14ac:dyDescent="0.4">
      <c r="A50" s="379"/>
      <c r="B50" s="12" t="s">
        <v>7484</v>
      </c>
      <c r="C50" s="1">
        <v>0</v>
      </c>
      <c r="D50" s="95">
        <v>0</v>
      </c>
      <c r="E50" s="95">
        <v>0</v>
      </c>
      <c r="F50" s="95">
        <v>0</v>
      </c>
      <c r="G50" s="1">
        <v>0</v>
      </c>
      <c r="H50" s="1">
        <f t="shared" si="0"/>
        <v>0</v>
      </c>
      <c r="I50" s="7"/>
      <c r="J50" s="1">
        <v>4</v>
      </c>
      <c r="K50" s="201"/>
      <c r="L50" s="201"/>
      <c r="M50" s="222"/>
      <c r="N50" s="272"/>
      <c r="O50" s="203"/>
      <c r="P50" s="201"/>
      <c r="Q50" s="203"/>
      <c r="R50" s="272"/>
      <c r="S50" s="201"/>
      <c r="T50" s="201"/>
      <c r="U50" s="68"/>
    </row>
    <row r="51" spans="1:21" x14ac:dyDescent="0.4">
      <c r="A51" s="379"/>
      <c r="B51" s="12" t="s">
        <v>7485</v>
      </c>
      <c r="C51" s="1">
        <v>0</v>
      </c>
      <c r="D51" s="95">
        <v>0</v>
      </c>
      <c r="E51" s="1">
        <v>0</v>
      </c>
      <c r="F51" s="1">
        <v>0</v>
      </c>
      <c r="G51" s="1">
        <v>0</v>
      </c>
      <c r="H51" s="1">
        <f t="shared" si="0"/>
        <v>0</v>
      </c>
      <c r="I51" s="7"/>
      <c r="J51" s="95">
        <v>5</v>
      </c>
      <c r="K51" s="222"/>
      <c r="L51" s="201"/>
      <c r="M51" s="201"/>
      <c r="N51" s="203"/>
      <c r="O51" s="203"/>
      <c r="P51" s="201"/>
      <c r="Q51" s="201"/>
      <c r="R51" s="201"/>
      <c r="S51" s="201"/>
      <c r="T51" s="201"/>
      <c r="U51" s="68"/>
    </row>
    <row r="52" spans="1:21" x14ac:dyDescent="0.4">
      <c r="A52" s="379"/>
      <c r="B52" s="12" t="s">
        <v>7483</v>
      </c>
      <c r="C52" s="1"/>
      <c r="D52" s="95"/>
      <c r="E52" s="1"/>
      <c r="F52" s="1"/>
      <c r="G52" s="1"/>
      <c r="H52" s="1">
        <f t="shared" si="0"/>
        <v>0</v>
      </c>
      <c r="I52" s="7"/>
      <c r="J52" s="1">
        <v>6</v>
      </c>
      <c r="K52" s="234"/>
      <c r="L52" s="234"/>
      <c r="M52" s="201"/>
      <c r="N52" s="203"/>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c r="P54" s="201"/>
      <c r="Q54" s="201"/>
      <c r="R54" s="201"/>
      <c r="S54" s="201"/>
      <c r="T54" s="201"/>
      <c r="U54" s="68"/>
    </row>
    <row r="55" spans="1:21" x14ac:dyDescent="0.4">
      <c r="A55" s="379"/>
      <c r="B55" s="12" t="s">
        <v>7483</v>
      </c>
      <c r="C55" s="1"/>
      <c r="D55" s="95"/>
      <c r="E55" s="1"/>
      <c r="F55" s="1"/>
      <c r="G55" s="1"/>
      <c r="H55" s="1">
        <f t="shared" si="0"/>
        <v>0</v>
      </c>
      <c r="J55" s="95">
        <v>9</v>
      </c>
      <c r="K55" s="201"/>
      <c r="L55" s="201"/>
      <c r="M55" s="201"/>
      <c r="N55" s="201"/>
      <c r="O55" s="203"/>
      <c r="P55" s="201"/>
      <c r="Q55" s="201"/>
      <c r="R55" s="201"/>
      <c r="S55" s="201"/>
      <c r="T55" s="201"/>
    </row>
    <row r="56" spans="1:21" x14ac:dyDescent="0.4">
      <c r="A56" s="379"/>
      <c r="B56" s="12" t="s">
        <v>7484</v>
      </c>
      <c r="C56" s="1"/>
      <c r="D56" s="95"/>
      <c r="E56" s="1"/>
      <c r="F56" s="95"/>
      <c r="G56" s="95"/>
      <c r="H56" s="1">
        <f t="shared" si="0"/>
        <v>0</v>
      </c>
      <c r="J56" s="1">
        <v>10</v>
      </c>
      <c r="K56" s="201"/>
      <c r="L56" s="201"/>
      <c r="M56" s="201"/>
      <c r="N56" s="201"/>
      <c r="O56" s="203"/>
      <c r="P56" s="201"/>
      <c r="Q56" s="201"/>
      <c r="R56" s="201"/>
      <c r="S56" s="201"/>
      <c r="T56" s="201"/>
    </row>
    <row r="57" spans="1:21" x14ac:dyDescent="0.4">
      <c r="A57" s="379"/>
      <c r="B57" s="12" t="s">
        <v>7485</v>
      </c>
      <c r="C57" s="1"/>
      <c r="D57" s="95"/>
      <c r="E57" s="1"/>
      <c r="F57" s="1"/>
      <c r="G57" s="1"/>
      <c r="H57" s="1">
        <f t="shared" si="0"/>
        <v>0</v>
      </c>
      <c r="J57" s="1">
        <v>11</v>
      </c>
      <c r="K57" s="201"/>
      <c r="L57" s="201"/>
      <c r="M57" s="201"/>
      <c r="N57" s="201"/>
      <c r="O57" s="203"/>
      <c r="P57" s="201"/>
      <c r="Q57" s="201"/>
      <c r="R57" s="201"/>
      <c r="S57" s="201"/>
      <c r="T57" s="201"/>
    </row>
    <row r="58" spans="1:21" x14ac:dyDescent="0.4">
      <c r="A58" s="379"/>
      <c r="B58" s="12" t="s">
        <v>7483</v>
      </c>
      <c r="C58" s="1"/>
      <c r="D58" s="95"/>
      <c r="E58" s="1"/>
      <c r="F58" s="1"/>
      <c r="G58" s="1"/>
      <c r="H58" s="1">
        <f t="shared" si="0"/>
        <v>0</v>
      </c>
      <c r="J58" s="1">
        <v>12</v>
      </c>
      <c r="K58" s="201"/>
      <c r="L58" s="201"/>
      <c r="M58" s="201"/>
      <c r="N58" s="201"/>
      <c r="O58" s="203"/>
      <c r="P58" s="201"/>
      <c r="Q58" s="201"/>
      <c r="R58" s="201"/>
      <c r="S58" s="201"/>
      <c r="T58" s="201"/>
    </row>
    <row r="59" spans="1:21" x14ac:dyDescent="0.4">
      <c r="A59" s="379"/>
      <c r="B59" s="12" t="s">
        <v>7484</v>
      </c>
      <c r="C59" s="1"/>
      <c r="D59" s="95"/>
      <c r="E59" s="1"/>
      <c r="F59" s="95"/>
      <c r="G59" s="95"/>
      <c r="H59" s="1">
        <f t="shared" si="0"/>
        <v>0</v>
      </c>
      <c r="J59" s="95">
        <v>13</v>
      </c>
      <c r="K59" s="201"/>
      <c r="L59" s="201"/>
      <c r="M59" s="201"/>
      <c r="N59" s="201"/>
      <c r="O59" s="235"/>
      <c r="P59" s="201"/>
      <c r="Q59" s="201"/>
      <c r="R59" s="201"/>
      <c r="S59" s="201"/>
      <c r="T59" s="201"/>
    </row>
    <row r="60" spans="1:21" x14ac:dyDescent="0.4">
      <c r="A60" s="379"/>
      <c r="B60" s="12" t="s">
        <v>7485</v>
      </c>
      <c r="C60" s="1"/>
      <c r="D60" s="95"/>
      <c r="E60" s="1"/>
      <c r="F60" s="1"/>
      <c r="G60" s="1"/>
      <c r="H60" s="1">
        <f t="shared" si="0"/>
        <v>0</v>
      </c>
      <c r="I60" s="229"/>
      <c r="J60" s="95">
        <v>14</v>
      </c>
      <c r="K60" s="201"/>
      <c r="L60" s="201"/>
      <c r="M60" s="201"/>
      <c r="N60" s="201"/>
      <c r="O60" s="235"/>
      <c r="P60" s="201"/>
      <c r="Q60" s="201"/>
      <c r="R60" s="201"/>
      <c r="S60" s="201"/>
      <c r="T60" s="201"/>
    </row>
    <row r="61" spans="1:21" x14ac:dyDescent="0.4">
      <c r="A61" s="227"/>
      <c r="C61" s="7"/>
      <c r="D61" s="228"/>
      <c r="E61" s="7"/>
      <c r="F61" s="7"/>
      <c r="G61" s="7"/>
      <c r="H61" s="7"/>
      <c r="I61" s="7"/>
      <c r="K61" s="73"/>
    </row>
    <row r="62" spans="1:21" x14ac:dyDescent="0.4">
      <c r="A62" s="227"/>
      <c r="C62" s="7"/>
      <c r="D62" s="228"/>
      <c r="E62" s="7"/>
      <c r="F62" s="7"/>
      <c r="G62" s="7"/>
      <c r="H62" s="7"/>
      <c r="I62" s="7"/>
      <c r="K62" s="73"/>
    </row>
    <row r="63" spans="1:21" x14ac:dyDescent="0.4">
      <c r="A63" s="12" t="s">
        <v>7654</v>
      </c>
      <c r="B63" s="219">
        <v>45532.352777777778</v>
      </c>
      <c r="C63" s="7"/>
      <c r="D63" s="228"/>
      <c r="E63" s="7"/>
      <c r="F63" s="7"/>
      <c r="G63" s="7"/>
      <c r="H63" s="7"/>
      <c r="I63" s="7"/>
      <c r="J63" s="12" t="s">
        <v>9131</v>
      </c>
      <c r="K63" s="71">
        <f>COUNTIF($K$47:$T$60,J63)</f>
        <v>0</v>
      </c>
    </row>
    <row r="64" spans="1:21" x14ac:dyDescent="0.4">
      <c r="A64" s="12" t="s">
        <v>7655</v>
      </c>
      <c r="B64" s="220">
        <v>0.51180555555555551</v>
      </c>
      <c r="C64" s="7"/>
      <c r="D64" s="228"/>
      <c r="E64" s="7"/>
      <c r="F64" s="7"/>
      <c r="G64" s="7"/>
      <c r="H64" s="7"/>
      <c r="I64" s="7"/>
      <c r="J64" s="12" t="s">
        <v>9020</v>
      </c>
      <c r="K64" s="71">
        <f t="shared" ref="K64:K80" si="1">COUNTIF($K$47:$T$60,J64)</f>
        <v>0</v>
      </c>
    </row>
    <row r="65" spans="1:11" x14ac:dyDescent="0.4">
      <c r="A65" s="12" t="s">
        <v>7656</v>
      </c>
      <c r="B65" s="219">
        <f>B63-B64</f>
        <v>45531.84097222222</v>
      </c>
      <c r="C65" s="7"/>
      <c r="D65" s="228"/>
      <c r="E65" s="7"/>
      <c r="F65" s="7"/>
      <c r="G65" s="7"/>
      <c r="H65" s="7"/>
      <c r="I65" s="7"/>
      <c r="J65" s="12" t="s">
        <v>9023</v>
      </c>
      <c r="K65" s="71">
        <f t="shared" si="1"/>
        <v>0</v>
      </c>
    </row>
    <row r="66" spans="1:11" x14ac:dyDescent="0.4">
      <c r="A66" s="227"/>
      <c r="C66" s="7"/>
      <c r="D66" s="228"/>
      <c r="E66" s="7"/>
      <c r="F66" s="7"/>
      <c r="G66" s="7"/>
      <c r="H66" s="7"/>
      <c r="I66" s="7"/>
      <c r="J66" s="12" t="s">
        <v>9024</v>
      </c>
      <c r="K66" s="71">
        <f t="shared" si="1"/>
        <v>0</v>
      </c>
    </row>
    <row r="67" spans="1:11" x14ac:dyDescent="0.4">
      <c r="A67" s="227"/>
      <c r="C67" s="7"/>
      <c r="D67" s="228"/>
      <c r="E67" s="7"/>
      <c r="F67" s="7"/>
      <c r="G67" s="7"/>
      <c r="H67" s="7"/>
      <c r="I67" s="7"/>
      <c r="J67" s="12" t="s">
        <v>9025</v>
      </c>
      <c r="K67" s="71">
        <f t="shared" si="1"/>
        <v>0</v>
      </c>
    </row>
    <row r="68" spans="1:11" x14ac:dyDescent="0.4">
      <c r="A68" s="227"/>
      <c r="C68" s="7"/>
      <c r="D68" s="228"/>
      <c r="E68" s="7"/>
      <c r="F68" s="7"/>
      <c r="G68" s="7"/>
      <c r="H68" s="7"/>
      <c r="I68" s="7"/>
      <c r="J68" s="12" t="s">
        <v>8571</v>
      </c>
      <c r="K68" s="71">
        <f t="shared" si="1"/>
        <v>0</v>
      </c>
    </row>
    <row r="69" spans="1:11" x14ac:dyDescent="0.4">
      <c r="J69" s="12" t="s">
        <v>8572</v>
      </c>
      <c r="K69" s="71">
        <f t="shared" si="1"/>
        <v>0</v>
      </c>
    </row>
    <row r="70" spans="1:11" x14ac:dyDescent="0.4">
      <c r="J70" s="12" t="s">
        <v>8638</v>
      </c>
      <c r="K70" s="71">
        <f t="shared" si="1"/>
        <v>0</v>
      </c>
    </row>
    <row r="71" spans="1:11" x14ac:dyDescent="0.4">
      <c r="J71" s="12" t="s">
        <v>8573</v>
      </c>
      <c r="K71" s="71">
        <f t="shared" si="1"/>
        <v>0</v>
      </c>
    </row>
    <row r="72" spans="1:11" x14ac:dyDescent="0.4">
      <c r="J72" s="12" t="s">
        <v>8574</v>
      </c>
      <c r="K72" s="71">
        <f t="shared" si="1"/>
        <v>0</v>
      </c>
    </row>
    <row r="73" spans="1:11" x14ac:dyDescent="0.4">
      <c r="J73" s="12" t="s">
        <v>8575</v>
      </c>
      <c r="K73" s="71">
        <f t="shared" si="1"/>
        <v>0</v>
      </c>
    </row>
    <row r="74" spans="1:11" x14ac:dyDescent="0.4">
      <c r="J74" s="12" t="s">
        <v>8286</v>
      </c>
      <c r="K74" s="71">
        <f t="shared" si="1"/>
        <v>0</v>
      </c>
    </row>
    <row r="75" spans="1:11" x14ac:dyDescent="0.4">
      <c r="J75" s="12" t="s">
        <v>8270</v>
      </c>
      <c r="K75" s="71">
        <f t="shared" si="1"/>
        <v>0</v>
      </c>
    </row>
    <row r="76" spans="1:11" x14ac:dyDescent="0.4">
      <c r="J76" s="12" t="s">
        <v>8570</v>
      </c>
      <c r="K76" s="71">
        <f t="shared" si="1"/>
        <v>0</v>
      </c>
    </row>
    <row r="77" spans="1:11" x14ac:dyDescent="0.4">
      <c r="J77" s="12" t="s">
        <v>8288</v>
      </c>
      <c r="K77" s="71">
        <f t="shared" si="1"/>
        <v>0</v>
      </c>
    </row>
    <row r="78" spans="1:11" x14ac:dyDescent="0.4">
      <c r="J78" s="12" t="s">
        <v>8255</v>
      </c>
      <c r="K78" s="71">
        <f t="shared" si="1"/>
        <v>0</v>
      </c>
    </row>
    <row r="79" spans="1:11" x14ac:dyDescent="0.4">
      <c r="J79" s="12" t="s">
        <v>8115</v>
      </c>
      <c r="K79" s="71">
        <f t="shared" si="1"/>
        <v>0</v>
      </c>
    </row>
    <row r="80" spans="1:11" x14ac:dyDescent="0.4">
      <c r="J80" s="12" t="s">
        <v>8257</v>
      </c>
      <c r="K80" s="71">
        <f t="shared" si="1"/>
        <v>0</v>
      </c>
    </row>
  </sheetData>
  <mergeCells count="63">
    <mergeCell ref="Q46:R46"/>
    <mergeCell ref="S46:T46"/>
    <mergeCell ref="A49:A51"/>
    <mergeCell ref="A52:A54"/>
    <mergeCell ref="A55:A57"/>
    <mergeCell ref="M46:N46"/>
    <mergeCell ref="O46:P46"/>
    <mergeCell ref="A58:A60"/>
    <mergeCell ref="A40:A42"/>
    <mergeCell ref="A43:A45"/>
    <mergeCell ref="A46:A48"/>
    <mergeCell ref="K46:L46"/>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6:C6"/>
    <mergeCell ref="D6:E6"/>
    <mergeCell ref="F6:H6"/>
    <mergeCell ref="B5:H5"/>
    <mergeCell ref="F12:H12"/>
  </mergeCells>
  <phoneticPr fontId="1" type="noConversion"/>
  <hyperlinks>
    <hyperlink ref="B28:H28" r:id="rId1" display="LE022-1573" xr:uid="{36409447-F656-4690-8FE4-1EF8F9C95309}"/>
  </hyperlinks>
  <pageMargins left="0.7" right="0.7" top="0.75" bottom="0.75" header="0.3" footer="0.3"/>
  <pageSetup paperSize="9" orientation="portrait" verticalDpi="0"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F48C0-92D0-4D82-B724-4A58771EAB09}">
  <dimension ref="A1:U80"/>
  <sheetViews>
    <sheetView topLeftCell="A28" zoomScale="90" zoomScaleNormal="90" workbookViewId="0">
      <selection activeCell="B6" sqref="B6:C6"/>
    </sheetView>
  </sheetViews>
  <sheetFormatPr defaultRowHeight="17" x14ac:dyDescent="0.4"/>
  <cols>
    <col min="1" max="1" width="11.6328125" customWidth="1"/>
    <col min="2" max="2" width="15.179687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7.90625" bestFit="1" customWidth="1"/>
    <col min="12" max="12" width="16" bestFit="1" customWidth="1"/>
    <col min="13" max="13" width="17.90625" bestFit="1" customWidth="1"/>
    <col min="14" max="14" width="16" bestFit="1" customWidth="1"/>
    <col min="15" max="15" width="17.90625" bestFit="1" customWidth="1"/>
    <col min="16" max="16" width="16" bestFit="1" customWidth="1"/>
    <col min="17" max="18" width="7.453125" customWidth="1"/>
    <col min="19" max="19" width="17.90625" bestFit="1" customWidth="1"/>
    <col min="20" max="20" width="16" bestFit="1" customWidth="1"/>
    <col min="21" max="23" width="5.81640625" customWidth="1"/>
  </cols>
  <sheetData>
    <row r="1" spans="1:9" x14ac:dyDescent="0.4">
      <c r="A1" s="11" t="s">
        <v>7581</v>
      </c>
      <c r="B1" s="375" t="s">
        <v>9265</v>
      </c>
      <c r="C1" s="375"/>
      <c r="D1" s="375"/>
      <c r="E1" s="375"/>
      <c r="F1" s="375"/>
      <c r="G1" s="375"/>
      <c r="H1" s="375"/>
      <c r="I1" s="7"/>
    </row>
    <row r="2" spans="1:9" x14ac:dyDescent="0.4">
      <c r="A2" s="11" t="s">
        <v>7582</v>
      </c>
      <c r="B2" s="375" t="s">
        <v>9267</v>
      </c>
      <c r="C2" s="375"/>
      <c r="D2" s="375"/>
      <c r="E2" s="375"/>
      <c r="F2" s="375"/>
      <c r="G2" s="375"/>
      <c r="H2" s="375"/>
      <c r="I2" s="7"/>
    </row>
    <row r="3" spans="1:9" x14ac:dyDescent="0.4">
      <c r="A3" s="11" t="s">
        <v>7583</v>
      </c>
      <c r="B3" s="375" t="s">
        <v>9268</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MIN(C37:G37)</f>
        <v>45558.393750000003</v>
      </c>
      <c r="C6" s="374"/>
      <c r="D6" s="403" t="s">
        <v>7587</v>
      </c>
      <c r="E6" s="404"/>
      <c r="F6" s="384">
        <f>MAX(C38:G38)</f>
        <v>45565.380555555559</v>
      </c>
      <c r="G6" s="402"/>
      <c r="H6" s="374"/>
      <c r="I6" s="7"/>
    </row>
    <row r="7" spans="1:9" ht="106" customHeight="1" x14ac:dyDescent="0.4">
      <c r="A7" s="394" t="s">
        <v>7816</v>
      </c>
      <c r="B7" s="11" t="s">
        <v>7589</v>
      </c>
      <c r="C7" s="397" t="s">
        <v>9264</v>
      </c>
      <c r="D7" s="398"/>
      <c r="E7" s="398"/>
      <c r="F7" s="398"/>
      <c r="G7" s="398"/>
      <c r="H7" s="377"/>
      <c r="I7" s="10"/>
    </row>
    <row r="8" spans="1:9" x14ac:dyDescent="0.4">
      <c r="A8" s="395"/>
      <c r="B8" s="11" t="s">
        <v>7590</v>
      </c>
      <c r="C8" s="388" t="s">
        <v>7886</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x14ac:dyDescent="0.4">
      <c r="A14" s="394" t="s">
        <v>7602</v>
      </c>
      <c r="B14" s="11" t="s">
        <v>7589</v>
      </c>
      <c r="C14" s="401"/>
      <c r="D14" s="392"/>
      <c r="E14" s="392"/>
      <c r="F14" s="392"/>
      <c r="G14" s="392"/>
      <c r="H14" s="393"/>
      <c r="I14" s="217"/>
    </row>
    <row r="15" spans="1:9" x14ac:dyDescent="0.4">
      <c r="A15" s="395"/>
      <c r="B15" s="11" t="s">
        <v>7590</v>
      </c>
      <c r="C15" s="388" t="s">
        <v>7885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7887</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9161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
      <c r="B34" s="218"/>
      <c r="C34" s="218"/>
      <c r="D34" s="218"/>
      <c r="E34" s="218"/>
      <c r="F34" s="218"/>
      <c r="G34" s="218"/>
      <c r="H34" s="218"/>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row>
    <row r="37" spans="1:21" x14ac:dyDescent="0.4">
      <c r="A37" s="177"/>
      <c r="B37" s="12" t="s">
        <v>7615</v>
      </c>
      <c r="C37" s="191">
        <v>45558.422222222223</v>
      </c>
      <c r="D37" s="191">
        <v>45558.416666666664</v>
      </c>
      <c r="E37" s="191">
        <v>45558.430555555555</v>
      </c>
      <c r="F37" s="191"/>
      <c r="G37" s="191">
        <v>45558.393750000003</v>
      </c>
      <c r="H37" s="1"/>
      <c r="I37" s="7"/>
    </row>
    <row r="38" spans="1:21" x14ac:dyDescent="0.4">
      <c r="A38" s="177"/>
      <c r="B38" s="12" t="s">
        <v>7482</v>
      </c>
      <c r="C38" s="191">
        <v>45563.29583333333</v>
      </c>
      <c r="D38" s="191">
        <v>45565.375694444447</v>
      </c>
      <c r="E38" s="191">
        <v>45565.364583333336</v>
      </c>
      <c r="F38" s="191"/>
      <c r="G38" s="191">
        <v>45565.380555555559</v>
      </c>
      <c r="H38" s="1"/>
      <c r="I38" s="7"/>
    </row>
    <row r="39" spans="1:21" x14ac:dyDescent="0.4">
      <c r="A39" s="177"/>
      <c r="B39" s="12" t="s">
        <v>7458</v>
      </c>
      <c r="C39" s="221">
        <v>247</v>
      </c>
      <c r="D39" s="164">
        <v>360</v>
      </c>
      <c r="E39" s="164">
        <v>375</v>
      </c>
      <c r="F39" s="221"/>
      <c r="G39" s="164">
        <v>372</v>
      </c>
      <c r="H39" s="1">
        <f t="shared" ref="H39:H61" si="0">SUM(C39:G39)</f>
        <v>1354</v>
      </c>
      <c r="I39" s="7"/>
    </row>
    <row r="40" spans="1:21" x14ac:dyDescent="0.4">
      <c r="A40" s="1" t="s">
        <v>7164</v>
      </c>
      <c r="B40" s="12" t="s">
        <v>7469</v>
      </c>
      <c r="C40" s="1">
        <f>INT((C38-C37)*24)</f>
        <v>116</v>
      </c>
      <c r="D40" s="1">
        <f>INT((D38-D37)*24)</f>
        <v>167</v>
      </c>
      <c r="E40" s="1">
        <f>INT((E38-E37)*24)</f>
        <v>166</v>
      </c>
      <c r="F40" s="1">
        <f>INT((F38-F37)*24)</f>
        <v>0</v>
      </c>
      <c r="G40" s="1">
        <f>INT((G38-G37)*24)</f>
        <v>167</v>
      </c>
      <c r="H40" s="1">
        <f t="shared" si="0"/>
        <v>616</v>
      </c>
      <c r="I40" s="7"/>
      <c r="J40" s="12" t="s">
        <v>8020</v>
      </c>
      <c r="K40" s="1">
        <f>H40</f>
        <v>616</v>
      </c>
    </row>
    <row r="41" spans="1:21" x14ac:dyDescent="0.4">
      <c r="A41" s="379">
        <v>45559</v>
      </c>
      <c r="B41" s="12" t="s">
        <v>7483</v>
      </c>
      <c r="C41" s="1">
        <v>0</v>
      </c>
      <c r="D41" s="1">
        <v>0</v>
      </c>
      <c r="E41" s="1">
        <v>0</v>
      </c>
      <c r="F41" s="1"/>
      <c r="G41" s="1">
        <v>0</v>
      </c>
      <c r="H41" s="1">
        <f t="shared" si="0"/>
        <v>0</v>
      </c>
      <c r="I41" s="7"/>
      <c r="J41" s="12" t="s">
        <v>7483</v>
      </c>
      <c r="K41" s="1">
        <f>SUMIF(B:B,J41,H:H)</f>
        <v>0</v>
      </c>
    </row>
    <row r="42" spans="1:21" x14ac:dyDescent="0.4">
      <c r="A42" s="379"/>
      <c r="B42" s="12" t="s">
        <v>7484</v>
      </c>
      <c r="C42" s="1">
        <v>0</v>
      </c>
      <c r="D42" s="1">
        <v>0</v>
      </c>
      <c r="E42" s="1">
        <v>0</v>
      </c>
      <c r="F42" s="1"/>
      <c r="G42" s="1">
        <v>0</v>
      </c>
      <c r="H42" s="1">
        <f t="shared" si="0"/>
        <v>0</v>
      </c>
      <c r="I42" s="7"/>
      <c r="J42" s="12" t="s">
        <v>7477</v>
      </c>
      <c r="K42" s="1">
        <f>SUMIF(B:B,J42,H:H)</f>
        <v>0</v>
      </c>
    </row>
    <row r="43" spans="1:21" x14ac:dyDescent="0.4">
      <c r="A43" s="379"/>
      <c r="B43" s="12" t="s">
        <v>7485</v>
      </c>
      <c r="C43" s="1">
        <v>1</v>
      </c>
      <c r="D43" s="1">
        <v>0</v>
      </c>
      <c r="E43" s="1">
        <v>0</v>
      </c>
      <c r="F43" s="1"/>
      <c r="G43" s="1">
        <v>0</v>
      </c>
      <c r="H43" s="1">
        <f t="shared" si="0"/>
        <v>1</v>
      </c>
      <c r="I43" s="7"/>
      <c r="J43" s="12" t="s">
        <v>7485</v>
      </c>
      <c r="K43" s="1">
        <f>SUMIF(B:B,J43,H:H)</f>
        <v>2</v>
      </c>
    </row>
    <row r="44" spans="1:21" x14ac:dyDescent="0.4">
      <c r="A44" s="379">
        <v>45560</v>
      </c>
      <c r="B44" s="12" t="s">
        <v>7483</v>
      </c>
      <c r="C44" s="1">
        <v>0</v>
      </c>
      <c r="D44" s="1">
        <v>0</v>
      </c>
      <c r="E44" s="1">
        <v>0</v>
      </c>
      <c r="F44" s="1"/>
      <c r="G44" s="1">
        <v>0</v>
      </c>
      <c r="H44" s="1">
        <f t="shared" si="0"/>
        <v>0</v>
      </c>
      <c r="I44" s="7"/>
    </row>
    <row r="45" spans="1:21" x14ac:dyDescent="0.4">
      <c r="A45" s="379"/>
      <c r="B45" s="12" t="s">
        <v>7484</v>
      </c>
      <c r="C45" s="1">
        <v>0</v>
      </c>
      <c r="D45" s="1">
        <v>0</v>
      </c>
      <c r="E45" s="1">
        <v>0</v>
      </c>
      <c r="F45" s="1"/>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c r="G46" s="1">
        <v>0</v>
      </c>
      <c r="H46" s="1">
        <f t="shared" si="0"/>
        <v>0</v>
      </c>
      <c r="I46" s="7"/>
      <c r="K46" t="s">
        <v>8805</v>
      </c>
      <c r="M46" t="s">
        <v>8628</v>
      </c>
      <c r="O46" t="s">
        <v>8624</v>
      </c>
      <c r="Q46" t="s">
        <v>8625</v>
      </c>
      <c r="S46" t="s">
        <v>8806</v>
      </c>
    </row>
    <row r="47" spans="1:21" ht="17" customHeight="1" x14ac:dyDescent="0.4">
      <c r="A47" s="379">
        <v>45561</v>
      </c>
      <c r="B47" s="12" t="s">
        <v>7483</v>
      </c>
      <c r="C47" s="1">
        <v>0</v>
      </c>
      <c r="D47" s="95">
        <v>0</v>
      </c>
      <c r="E47" s="1">
        <v>0</v>
      </c>
      <c r="F47" s="1"/>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c r="G48" s="95">
        <v>0</v>
      </c>
      <c r="H48" s="1">
        <f t="shared" si="0"/>
        <v>0</v>
      </c>
      <c r="I48" s="7"/>
      <c r="J48" s="95">
        <v>1</v>
      </c>
      <c r="K48" s="240" t="s">
        <v>9276</v>
      </c>
      <c r="L48" s="201" t="s">
        <v>9281</v>
      </c>
      <c r="M48" s="222" t="s">
        <v>9289</v>
      </c>
      <c r="N48" s="201" t="s">
        <v>9176</v>
      </c>
      <c r="O48" s="222" t="s">
        <v>9290</v>
      </c>
      <c r="P48" s="201" t="s">
        <v>9281</v>
      </c>
      <c r="Q48" s="222"/>
      <c r="R48" s="201"/>
      <c r="S48" s="222" t="s">
        <v>9275</v>
      </c>
      <c r="T48" s="201" t="s">
        <v>9176</v>
      </c>
      <c r="U48" s="68"/>
    </row>
    <row r="49" spans="1:21" x14ac:dyDescent="0.4">
      <c r="A49" s="379"/>
      <c r="B49" s="12" t="s">
        <v>7485</v>
      </c>
      <c r="C49" s="1">
        <v>0</v>
      </c>
      <c r="D49" s="95">
        <v>0</v>
      </c>
      <c r="E49" s="1">
        <v>1</v>
      </c>
      <c r="F49" s="1"/>
      <c r="G49" s="1">
        <v>0</v>
      </c>
      <c r="H49" s="1">
        <f t="shared" si="0"/>
        <v>1</v>
      </c>
      <c r="I49" s="7"/>
      <c r="J49" s="1">
        <v>2</v>
      </c>
      <c r="K49" s="222" t="s">
        <v>9286</v>
      </c>
      <c r="L49" s="201" t="s">
        <v>9176</v>
      </c>
      <c r="M49" s="222" t="s">
        <v>9302</v>
      </c>
      <c r="N49" s="201" t="s">
        <v>9176</v>
      </c>
      <c r="O49" s="222" t="s">
        <v>9308</v>
      </c>
      <c r="P49" s="201" t="s">
        <v>9176</v>
      </c>
      <c r="Q49" s="222"/>
      <c r="R49" s="201"/>
      <c r="S49" s="222" t="s">
        <v>9287</v>
      </c>
      <c r="T49" s="201" t="s">
        <v>9176</v>
      </c>
      <c r="U49" s="68"/>
    </row>
    <row r="50" spans="1:21" x14ac:dyDescent="0.4">
      <c r="A50" s="379">
        <v>45562</v>
      </c>
      <c r="B50" s="12" t="s">
        <v>7483</v>
      </c>
      <c r="C50" s="1">
        <v>0</v>
      </c>
      <c r="D50" s="95">
        <v>0</v>
      </c>
      <c r="E50" s="1">
        <v>0</v>
      </c>
      <c r="F50" s="1"/>
      <c r="G50" s="1">
        <v>0</v>
      </c>
      <c r="H50" s="1">
        <f t="shared" si="0"/>
        <v>0</v>
      </c>
      <c r="I50" s="7"/>
      <c r="J50" s="95">
        <v>3</v>
      </c>
      <c r="K50" s="240" t="s">
        <v>9291</v>
      </c>
      <c r="L50" s="201" t="s">
        <v>9176</v>
      </c>
      <c r="M50" s="222" t="s">
        <v>9303</v>
      </c>
      <c r="N50" s="201" t="s">
        <v>9176</v>
      </c>
      <c r="O50" s="222" t="s">
        <v>9309</v>
      </c>
      <c r="P50" s="201" t="s">
        <v>9176</v>
      </c>
      <c r="Q50" s="222"/>
      <c r="R50" s="201"/>
      <c r="S50" s="240" t="s">
        <v>9288</v>
      </c>
      <c r="T50" s="201" t="s">
        <v>9176</v>
      </c>
      <c r="U50" s="68"/>
    </row>
    <row r="51" spans="1:21" x14ac:dyDescent="0.4">
      <c r="A51" s="379"/>
      <c r="B51" s="12" t="s">
        <v>7484</v>
      </c>
      <c r="C51" s="1">
        <v>0</v>
      </c>
      <c r="D51" s="95">
        <v>0</v>
      </c>
      <c r="E51" s="95">
        <v>0</v>
      </c>
      <c r="F51" s="95"/>
      <c r="G51" s="1">
        <v>0</v>
      </c>
      <c r="H51" s="1">
        <f t="shared" si="0"/>
        <v>0</v>
      </c>
      <c r="I51" s="7"/>
      <c r="J51" s="1">
        <v>4</v>
      </c>
      <c r="K51" s="240" t="s">
        <v>9307</v>
      </c>
      <c r="L51" s="201" t="s">
        <v>9176</v>
      </c>
      <c r="M51" s="222" t="s">
        <v>9304</v>
      </c>
      <c r="N51" s="201" t="s">
        <v>9176</v>
      </c>
      <c r="O51" s="222" t="s">
        <v>9310</v>
      </c>
      <c r="P51" s="201" t="s">
        <v>9176</v>
      </c>
      <c r="Q51" s="222"/>
      <c r="R51" s="201"/>
      <c r="S51" s="201" t="s">
        <v>9305</v>
      </c>
      <c r="T51" s="201" t="s">
        <v>9176</v>
      </c>
      <c r="U51" s="68"/>
    </row>
    <row r="52" spans="1:21" x14ac:dyDescent="0.4">
      <c r="A52" s="379"/>
      <c r="B52" s="12" t="s">
        <v>7485</v>
      </c>
      <c r="C52" s="1">
        <v>0</v>
      </c>
      <c r="D52" s="95">
        <v>0</v>
      </c>
      <c r="E52" s="1">
        <v>0</v>
      </c>
      <c r="F52" s="1"/>
      <c r="G52" s="1">
        <v>0</v>
      </c>
      <c r="H52" s="1">
        <f t="shared" si="0"/>
        <v>0</v>
      </c>
      <c r="I52" s="7"/>
      <c r="J52" s="95">
        <v>5</v>
      </c>
      <c r="K52" s="240" t="s">
        <v>9324</v>
      </c>
      <c r="L52" s="201" t="s">
        <v>9176</v>
      </c>
      <c r="M52" s="222" t="s">
        <v>9318</v>
      </c>
      <c r="N52" s="201" t="s">
        <v>9176</v>
      </c>
      <c r="O52" s="222" t="s">
        <v>9311</v>
      </c>
      <c r="P52" s="201" t="s">
        <v>9176</v>
      </c>
      <c r="Q52" s="222"/>
      <c r="R52" s="201"/>
      <c r="S52" s="201" t="s">
        <v>9306</v>
      </c>
      <c r="T52" s="201" t="s">
        <v>9176</v>
      </c>
      <c r="U52" s="68"/>
    </row>
    <row r="53" spans="1:21" x14ac:dyDescent="0.4">
      <c r="A53" s="379">
        <v>45565</v>
      </c>
      <c r="B53" s="12" t="s">
        <v>7483</v>
      </c>
      <c r="C53" s="1">
        <v>0</v>
      </c>
      <c r="D53" s="95">
        <v>0</v>
      </c>
      <c r="E53" s="1">
        <v>0</v>
      </c>
      <c r="F53" s="1"/>
      <c r="G53" s="1">
        <v>0</v>
      </c>
      <c r="H53" s="1">
        <f t="shared" si="0"/>
        <v>0</v>
      </c>
      <c r="I53" s="7"/>
      <c r="J53" s="1">
        <v>6</v>
      </c>
      <c r="K53" s="240" t="s">
        <v>9323</v>
      </c>
      <c r="L53" s="201" t="s">
        <v>9176</v>
      </c>
      <c r="M53" s="222" t="s">
        <v>9319</v>
      </c>
      <c r="N53" s="201" t="s">
        <v>9176</v>
      </c>
      <c r="O53" s="222" t="s">
        <v>9312</v>
      </c>
      <c r="P53" s="201" t="s">
        <v>9176</v>
      </c>
      <c r="Q53" s="222"/>
      <c r="R53" s="201"/>
      <c r="S53" s="201" t="s">
        <v>9322</v>
      </c>
      <c r="T53" s="201" t="s">
        <v>9176</v>
      </c>
      <c r="U53" s="68"/>
    </row>
    <row r="54" spans="1:21" x14ac:dyDescent="0.4">
      <c r="A54" s="379"/>
      <c r="B54" s="12" t="s">
        <v>7484</v>
      </c>
      <c r="C54" s="1">
        <v>0</v>
      </c>
      <c r="D54" s="95">
        <v>0</v>
      </c>
      <c r="E54" s="1">
        <v>0</v>
      </c>
      <c r="F54" s="95"/>
      <c r="G54" s="95">
        <v>0</v>
      </c>
      <c r="H54" s="1">
        <f t="shared" si="0"/>
        <v>0</v>
      </c>
      <c r="I54" s="7"/>
      <c r="J54" s="95">
        <v>7</v>
      </c>
      <c r="K54" s="203" t="s">
        <v>9325</v>
      </c>
      <c r="L54" s="201" t="s">
        <v>9176</v>
      </c>
      <c r="M54" s="222" t="s">
        <v>9320</v>
      </c>
      <c r="N54" s="201" t="s">
        <v>9176</v>
      </c>
      <c r="O54" s="222" t="s">
        <v>9313</v>
      </c>
      <c r="P54" s="201" t="s">
        <v>9176</v>
      </c>
      <c r="Q54" s="222"/>
      <c r="R54" s="201"/>
      <c r="S54" s="201"/>
      <c r="T54" s="201"/>
      <c r="U54" s="68"/>
    </row>
    <row r="55" spans="1:21" x14ac:dyDescent="0.4">
      <c r="A55" s="379"/>
      <c r="B55" s="12" t="s">
        <v>7485</v>
      </c>
      <c r="C55" s="1">
        <v>0</v>
      </c>
      <c r="D55" s="95">
        <v>0</v>
      </c>
      <c r="E55" s="1">
        <v>0</v>
      </c>
      <c r="F55" s="1"/>
      <c r="G55" s="1">
        <v>0</v>
      </c>
      <c r="H55" s="1">
        <f t="shared" si="0"/>
        <v>0</v>
      </c>
      <c r="I55" s="7"/>
      <c r="J55" s="1">
        <v>8</v>
      </c>
      <c r="K55" s="201"/>
      <c r="L55" s="201"/>
      <c r="M55" s="222" t="s">
        <v>9321</v>
      </c>
      <c r="N55" s="201" t="s">
        <v>9176</v>
      </c>
      <c r="O55" s="222" t="s">
        <v>9314</v>
      </c>
      <c r="P55" s="201" t="s">
        <v>9176</v>
      </c>
      <c r="Q55" s="201"/>
      <c r="R55" s="201"/>
      <c r="S55" s="201"/>
      <c r="T55" s="201"/>
      <c r="U55" s="68"/>
    </row>
    <row r="56" spans="1:21" x14ac:dyDescent="0.4">
      <c r="A56" s="379"/>
      <c r="B56" s="12" t="s">
        <v>7483</v>
      </c>
      <c r="C56" s="1"/>
      <c r="D56" s="95"/>
      <c r="E56" s="1"/>
      <c r="F56" s="1"/>
      <c r="G56" s="1"/>
      <c r="H56" s="1">
        <f t="shared" si="0"/>
        <v>0</v>
      </c>
      <c r="I56" s="7"/>
      <c r="J56" s="95">
        <v>9</v>
      </c>
      <c r="K56" s="201"/>
      <c r="L56" s="201"/>
      <c r="M56" s="222"/>
      <c r="N56" s="201"/>
      <c r="O56" s="201" t="s">
        <v>9315</v>
      </c>
      <c r="P56" s="201" t="s">
        <v>9176</v>
      </c>
      <c r="Q56" s="201"/>
      <c r="R56" s="201"/>
      <c r="S56" s="201"/>
      <c r="T56" s="201"/>
    </row>
    <row r="57" spans="1:21" x14ac:dyDescent="0.4">
      <c r="A57" s="379"/>
      <c r="B57" s="12" t="s">
        <v>7484</v>
      </c>
      <c r="C57" s="1"/>
      <c r="D57" s="95"/>
      <c r="E57" s="1"/>
      <c r="F57" s="95"/>
      <c r="G57" s="95"/>
      <c r="H57" s="1">
        <f t="shared" si="0"/>
        <v>0</v>
      </c>
      <c r="I57" s="7"/>
      <c r="J57" s="1">
        <v>10</v>
      </c>
      <c r="K57" s="201"/>
      <c r="L57" s="201"/>
      <c r="M57" s="203"/>
      <c r="N57" s="201"/>
      <c r="O57" s="222" t="s">
        <v>9316</v>
      </c>
      <c r="P57" s="201" t="s">
        <v>9176</v>
      </c>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t="s">
        <v>9317</v>
      </c>
      <c r="P58" s="201" t="s">
        <v>9176</v>
      </c>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A63" s="227"/>
      <c r="J63" s="7"/>
      <c r="K63" s="229"/>
      <c r="L63" s="229"/>
      <c r="M63" s="230"/>
      <c r="N63" s="229"/>
      <c r="O63" s="286"/>
      <c r="P63" s="229"/>
      <c r="Q63" s="229"/>
      <c r="R63" s="229"/>
      <c r="S63" s="229"/>
      <c r="T63" s="229"/>
      <c r="U63" s="229"/>
    </row>
    <row r="64" spans="1:21" x14ac:dyDescent="0.4">
      <c r="K64" s="229"/>
      <c r="L64" s="229"/>
      <c r="M64" s="229"/>
      <c r="N64" s="229"/>
      <c r="O64" s="229"/>
      <c r="P64" s="229"/>
      <c r="Q64" s="229"/>
      <c r="R64" s="229"/>
      <c r="S64" s="229"/>
    </row>
    <row r="65" spans="1:16" x14ac:dyDescent="0.4">
      <c r="A65" s="12" t="s">
        <v>7654</v>
      </c>
      <c r="B65" s="219">
        <v>45538.743750000001</v>
      </c>
      <c r="J65" s="12" t="s">
        <v>9210</v>
      </c>
      <c r="K65" s="71">
        <f>COUNTIF($K$48:$T$61,J65)</f>
        <v>0</v>
      </c>
      <c r="L65" s="229"/>
      <c r="M65" s="229"/>
      <c r="N65" s="229"/>
      <c r="O65" s="229"/>
      <c r="P65" s="229"/>
    </row>
    <row r="66" spans="1:16" x14ac:dyDescent="0.4">
      <c r="A66" s="12" t="s">
        <v>7655</v>
      </c>
      <c r="B66" s="220">
        <v>0.86805555555555547</v>
      </c>
      <c r="J66" s="12" t="s">
        <v>9136</v>
      </c>
      <c r="K66" s="71">
        <f t="shared" ref="K66:K80" si="1">COUNTIF($K$48:$T$61,J66)</f>
        <v>0</v>
      </c>
      <c r="L66" s="229"/>
      <c r="M66" s="229"/>
      <c r="N66" s="229"/>
      <c r="O66" s="229"/>
      <c r="P66" s="229"/>
    </row>
    <row r="67" spans="1:16" x14ac:dyDescent="0.4">
      <c r="A67" s="12" t="s">
        <v>7656</v>
      </c>
      <c r="B67" s="219">
        <f>B65-B66</f>
        <v>45537.875694444447</v>
      </c>
      <c r="J67" s="12" t="s">
        <v>9077</v>
      </c>
      <c r="K67" s="71">
        <f t="shared" si="1"/>
        <v>0</v>
      </c>
      <c r="L67" s="229"/>
      <c r="M67" s="229"/>
      <c r="N67" s="229"/>
      <c r="O67" s="229"/>
      <c r="P67" s="229"/>
    </row>
    <row r="68" spans="1:16" x14ac:dyDescent="0.4">
      <c r="J68" s="95" t="s">
        <v>9075</v>
      </c>
      <c r="K68" s="71">
        <f t="shared" si="1"/>
        <v>0</v>
      </c>
      <c r="L68" s="229"/>
      <c r="M68" s="229"/>
      <c r="N68" s="229"/>
      <c r="O68" s="229"/>
      <c r="P68" s="229"/>
    </row>
    <row r="69" spans="1:16" x14ac:dyDescent="0.4">
      <c r="J69" s="95" t="s">
        <v>9072</v>
      </c>
      <c r="K69" s="71">
        <f t="shared" si="1"/>
        <v>0</v>
      </c>
    </row>
    <row r="70" spans="1:16" x14ac:dyDescent="0.4">
      <c r="J70" s="95" t="s">
        <v>8980</v>
      </c>
      <c r="K70" s="71">
        <f t="shared" si="1"/>
        <v>0</v>
      </c>
    </row>
    <row r="71" spans="1:16" x14ac:dyDescent="0.4">
      <c r="J71" s="95" t="s">
        <v>8984</v>
      </c>
      <c r="K71" s="71">
        <f t="shared" si="1"/>
        <v>0</v>
      </c>
    </row>
    <row r="72" spans="1:16" x14ac:dyDescent="0.4">
      <c r="J72" s="95" t="s">
        <v>9280</v>
      </c>
      <c r="K72" s="71">
        <f t="shared" si="1"/>
        <v>2</v>
      </c>
    </row>
    <row r="73" spans="1:16" x14ac:dyDescent="0.4">
      <c r="J73" s="201" t="s">
        <v>8676</v>
      </c>
      <c r="K73" s="71">
        <f t="shared" si="1"/>
        <v>0</v>
      </c>
    </row>
    <row r="74" spans="1:16" x14ac:dyDescent="0.4">
      <c r="J74" s="12" t="s">
        <v>8658</v>
      </c>
      <c r="K74" s="71">
        <f t="shared" si="1"/>
        <v>0</v>
      </c>
    </row>
    <row r="75" spans="1:16" x14ac:dyDescent="0.4">
      <c r="J75" s="12" t="s">
        <v>8648</v>
      </c>
      <c r="K75" s="71">
        <f t="shared" si="1"/>
        <v>0</v>
      </c>
    </row>
    <row r="76" spans="1:16" x14ac:dyDescent="0.4">
      <c r="J76" s="12" t="s">
        <v>8679</v>
      </c>
      <c r="K76" s="71">
        <f t="shared" si="1"/>
        <v>0</v>
      </c>
    </row>
    <row r="77" spans="1:16" x14ac:dyDescent="0.4">
      <c r="J77" s="12" t="s">
        <v>8576</v>
      </c>
      <c r="K77" s="71">
        <f t="shared" si="1"/>
        <v>0</v>
      </c>
    </row>
    <row r="78" spans="1:16" x14ac:dyDescent="0.4">
      <c r="J78" s="12" t="s">
        <v>8577</v>
      </c>
      <c r="K78" s="71">
        <f t="shared" si="1"/>
        <v>0</v>
      </c>
    </row>
    <row r="79" spans="1:16" x14ac:dyDescent="0.4">
      <c r="J79" s="12" t="s">
        <v>8744</v>
      </c>
      <c r="K79" s="71">
        <f t="shared" si="1"/>
        <v>0</v>
      </c>
    </row>
    <row r="80" spans="1:16" x14ac:dyDescent="0.4">
      <c r="J80" s="12" t="s">
        <v>8578</v>
      </c>
      <c r="K80" s="71">
        <f t="shared" si="1"/>
        <v>0</v>
      </c>
    </row>
  </sheetData>
  <mergeCells count="65">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2BE-927F-445E-B82C-F93E0B09BE98}">
  <dimension ref="A1:U84"/>
  <sheetViews>
    <sheetView topLeftCell="A31" zoomScale="90" zoomScaleNormal="90" workbookViewId="0">
      <selection activeCell="B6" sqref="B6:C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2" width="7.08984375" customWidth="1"/>
    <col min="13" max="13" width="16.08984375" customWidth="1"/>
    <col min="14" max="14" width="12.1796875" customWidth="1"/>
    <col min="15" max="15" width="19.1796875" customWidth="1"/>
    <col min="16" max="16" width="12.453125" customWidth="1"/>
    <col min="17" max="18" width="7.08984375" customWidth="1"/>
    <col min="19" max="19" width="18.54296875" bestFit="1" customWidth="1"/>
    <col min="20" max="20" width="12.363281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9333</v>
      </c>
      <c r="C1" s="375"/>
      <c r="D1" s="375"/>
      <c r="E1" s="375"/>
      <c r="F1" s="375"/>
      <c r="G1" s="375"/>
      <c r="H1" s="375"/>
      <c r="I1" s="7"/>
    </row>
    <row r="2" spans="1:9" x14ac:dyDescent="0.4">
      <c r="A2" s="11" t="s">
        <v>7582</v>
      </c>
      <c r="B2" s="375" t="s">
        <v>9334</v>
      </c>
      <c r="C2" s="375"/>
      <c r="D2" s="375"/>
      <c r="E2" s="375"/>
      <c r="F2" s="375"/>
      <c r="G2" s="375"/>
      <c r="H2" s="375"/>
      <c r="I2" s="7"/>
    </row>
    <row r="3" spans="1:9" x14ac:dyDescent="0.4">
      <c r="A3" s="11" t="s">
        <v>7583</v>
      </c>
      <c r="B3" s="375" t="s">
        <v>9335</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MIN(C36:G36)</f>
        <v>45566.415972222225</v>
      </c>
      <c r="C6" s="374"/>
      <c r="D6" s="403" t="s">
        <v>7587</v>
      </c>
      <c r="E6" s="404"/>
      <c r="F6" s="384">
        <f>MAX(C37:G37)</f>
        <v>45572.399305555555</v>
      </c>
      <c r="G6" s="402"/>
      <c r="H6" s="374"/>
      <c r="I6" s="7"/>
    </row>
    <row r="7" spans="1:9" ht="33.5" customHeight="1" x14ac:dyDescent="0.4">
      <c r="A7" s="394" t="s">
        <v>7816</v>
      </c>
      <c r="B7" s="11" t="s">
        <v>7589</v>
      </c>
      <c r="C7" s="397" t="s">
        <v>9336</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9327</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1539</v>
      </c>
      <c r="B32" s="400"/>
      <c r="C32" s="372" t="s">
        <v>7850</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8594</v>
      </c>
      <c r="D34" s="1" t="s">
        <v>8595</v>
      </c>
      <c r="E34" s="1" t="s">
        <v>8596</v>
      </c>
      <c r="F34" s="1" t="s">
        <v>8597</v>
      </c>
      <c r="G34" s="1" t="s">
        <v>8598</v>
      </c>
      <c r="H34" s="1" t="s">
        <v>7614</v>
      </c>
      <c r="I34" s="7"/>
    </row>
    <row r="35" spans="1:21" x14ac:dyDescent="0.4">
      <c r="A35" s="83"/>
      <c r="B35" s="12" t="s">
        <v>7977</v>
      </c>
      <c r="C35" s="239" t="s">
        <v>8107</v>
      </c>
      <c r="D35" s="239" t="s">
        <v>8110</v>
      </c>
      <c r="E35" s="239" t="s">
        <v>8111</v>
      </c>
      <c r="F35" s="239" t="s">
        <v>8113</v>
      </c>
      <c r="G35" s="239" t="s">
        <v>8109</v>
      </c>
      <c r="H35" s="1"/>
      <c r="I35" s="7"/>
    </row>
    <row r="36" spans="1:21" x14ac:dyDescent="0.4">
      <c r="A36" s="177"/>
      <c r="B36" s="12" t="s">
        <v>7615</v>
      </c>
      <c r="C36" s="191">
        <v>45566.415972222225</v>
      </c>
      <c r="D36" s="191">
        <v>45566.489583333336</v>
      </c>
      <c r="E36" s="191">
        <v>45566.493055555555</v>
      </c>
      <c r="F36" s="191">
        <v>45566.467361111114</v>
      </c>
      <c r="G36" s="191">
        <v>45566.43472222222</v>
      </c>
      <c r="H36" s="1"/>
      <c r="I36" s="7"/>
    </row>
    <row r="37" spans="1:21" x14ac:dyDescent="0.4">
      <c r="A37" s="177"/>
      <c r="B37" s="12" t="s">
        <v>7482</v>
      </c>
      <c r="C37" s="191">
        <v>45571.443749999999</v>
      </c>
      <c r="D37" s="191">
        <v>45571.418749999997</v>
      </c>
      <c r="E37" s="191">
        <v>45572.399305555555</v>
      </c>
      <c r="F37" s="191">
        <v>45571.245138888888</v>
      </c>
      <c r="G37" s="191">
        <v>45571.450694444444</v>
      </c>
      <c r="H37" s="1"/>
      <c r="I37" s="7"/>
    </row>
    <row r="38" spans="1:21" x14ac:dyDescent="0.4">
      <c r="A38" s="177"/>
      <c r="B38" s="12" t="s">
        <v>7458</v>
      </c>
      <c r="C38" s="221">
        <v>162</v>
      </c>
      <c r="D38" s="164">
        <v>51</v>
      </c>
      <c r="E38" s="164">
        <v>208</v>
      </c>
      <c r="F38" s="221">
        <v>9</v>
      </c>
      <c r="G38" s="164">
        <v>57</v>
      </c>
      <c r="H38" s="1">
        <f t="shared" ref="H38:H60" si="0">SUM(C38:G38)</f>
        <v>487</v>
      </c>
      <c r="I38" s="7"/>
    </row>
    <row r="39" spans="1:21" x14ac:dyDescent="0.4">
      <c r="A39" s="1" t="s">
        <v>7164</v>
      </c>
      <c r="B39" s="12" t="s">
        <v>7617</v>
      </c>
      <c r="C39" s="1">
        <f>INT((C37-C36)*24)</f>
        <v>120</v>
      </c>
      <c r="D39" s="1">
        <f>INT((D37-D36)*24)</f>
        <v>118</v>
      </c>
      <c r="E39" s="1">
        <f>INT((E37-E36)*24)</f>
        <v>141</v>
      </c>
      <c r="F39" s="1">
        <f>INT((F37-F36)*24)</f>
        <v>114</v>
      </c>
      <c r="G39" s="1">
        <f>INT((G37-G36)*24)</f>
        <v>120</v>
      </c>
      <c r="H39" s="1">
        <f t="shared" si="0"/>
        <v>613</v>
      </c>
      <c r="I39" s="7"/>
      <c r="J39" s="12" t="s">
        <v>8020</v>
      </c>
      <c r="K39" s="1">
        <f>H39</f>
        <v>613</v>
      </c>
    </row>
    <row r="40" spans="1:21" x14ac:dyDescent="0.4">
      <c r="A40" s="379">
        <v>45569</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1</v>
      </c>
      <c r="E41" s="1">
        <v>1</v>
      </c>
      <c r="F41" s="1">
        <v>0</v>
      </c>
      <c r="G41" s="1">
        <v>0</v>
      </c>
      <c r="H41" s="1">
        <f t="shared" si="0"/>
        <v>2</v>
      </c>
      <c r="I41" s="7"/>
      <c r="J41" s="12" t="s">
        <v>7484</v>
      </c>
      <c r="K41" s="1">
        <f>SUMIF(B:B,J41,H:H)</f>
        <v>3</v>
      </c>
    </row>
    <row r="42" spans="1:21" x14ac:dyDescent="0.4">
      <c r="A42" s="379"/>
      <c r="B42" s="12" t="s">
        <v>7485</v>
      </c>
      <c r="C42" s="1">
        <v>0</v>
      </c>
      <c r="D42" s="1">
        <v>1</v>
      </c>
      <c r="E42" s="1">
        <v>0</v>
      </c>
      <c r="F42" s="1">
        <v>0</v>
      </c>
      <c r="G42" s="1">
        <v>0</v>
      </c>
      <c r="H42" s="1">
        <f t="shared" si="0"/>
        <v>1</v>
      </c>
      <c r="I42" s="7"/>
      <c r="J42" s="12" t="s">
        <v>7485</v>
      </c>
      <c r="K42" s="1">
        <f>SUMIF(B:B,J42,H:H)</f>
        <v>2</v>
      </c>
    </row>
    <row r="43" spans="1:21" x14ac:dyDescent="0.4">
      <c r="A43" s="379">
        <v>45572</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1</v>
      </c>
      <c r="H44" s="1">
        <f t="shared" si="0"/>
        <v>1</v>
      </c>
      <c r="I44" s="7"/>
      <c r="K44" t="s">
        <v>9063</v>
      </c>
      <c r="M44" t="s">
        <v>9064</v>
      </c>
      <c r="O44" t="s">
        <v>9065</v>
      </c>
      <c r="Q44" t="s">
        <v>9066</v>
      </c>
      <c r="S44" t="s">
        <v>9067</v>
      </c>
    </row>
    <row r="45" spans="1:21" x14ac:dyDescent="0.4">
      <c r="A45" s="379"/>
      <c r="B45" s="12" t="s">
        <v>7485</v>
      </c>
      <c r="C45" s="1">
        <v>0</v>
      </c>
      <c r="D45" s="1">
        <v>0</v>
      </c>
      <c r="E45" s="1">
        <v>1</v>
      </c>
      <c r="F45" s="1">
        <v>0</v>
      </c>
      <c r="G45" s="1">
        <v>0</v>
      </c>
      <c r="H45" s="1">
        <f t="shared" si="0"/>
        <v>1</v>
      </c>
      <c r="I45" s="7"/>
      <c r="K45" t="s">
        <v>8623</v>
      </c>
      <c r="M45" t="s">
        <v>8621</v>
      </c>
      <c r="O45" t="s">
        <v>8620</v>
      </c>
      <c r="Q45" t="s">
        <v>8619</v>
      </c>
      <c r="S45" t="s">
        <v>8724</v>
      </c>
    </row>
    <row r="46" spans="1:21" x14ac:dyDescent="0.4">
      <c r="A46" s="379"/>
      <c r="B46" s="12" t="s">
        <v>7483</v>
      </c>
      <c r="C46" s="1"/>
      <c r="D46" s="95"/>
      <c r="E46" s="1"/>
      <c r="F46" s="1"/>
      <c r="G46" s="1"/>
      <c r="H46" s="1">
        <f t="shared" si="0"/>
        <v>0</v>
      </c>
      <c r="I46" s="7"/>
      <c r="J46" s="1" t="s">
        <v>7189</v>
      </c>
      <c r="K46" s="372" t="s">
        <v>8594</v>
      </c>
      <c r="L46" s="374"/>
      <c r="M46" s="399" t="s">
        <v>8595</v>
      </c>
      <c r="N46" s="400"/>
      <c r="O46" s="399" t="s">
        <v>8596</v>
      </c>
      <c r="P46" s="400"/>
      <c r="Q46" s="399" t="s">
        <v>8597</v>
      </c>
      <c r="R46" s="400"/>
      <c r="S46" s="399" t="s">
        <v>8598</v>
      </c>
      <c r="T46" s="400"/>
    </row>
    <row r="47" spans="1:21" x14ac:dyDescent="0.4">
      <c r="A47" s="379"/>
      <c r="B47" s="12" t="s">
        <v>7484</v>
      </c>
      <c r="C47" s="1"/>
      <c r="D47" s="95"/>
      <c r="E47" s="95"/>
      <c r="F47" s="95"/>
      <c r="G47" s="95"/>
      <c r="H47" s="1">
        <f t="shared" si="0"/>
        <v>0</v>
      </c>
      <c r="I47" s="7"/>
      <c r="J47" s="95">
        <v>1</v>
      </c>
      <c r="K47" s="222"/>
      <c r="L47" s="201"/>
      <c r="M47" s="254" t="s">
        <v>9355</v>
      </c>
      <c r="N47" s="224" t="s">
        <v>9356</v>
      </c>
      <c r="O47" s="201" t="s">
        <v>9357</v>
      </c>
      <c r="P47" s="201" t="s">
        <v>9381</v>
      </c>
      <c r="Q47" s="222"/>
      <c r="R47" s="201"/>
      <c r="S47" s="222" t="s">
        <v>9375</v>
      </c>
      <c r="T47" s="201" t="s">
        <v>9386</v>
      </c>
      <c r="U47" s="68"/>
    </row>
    <row r="48" spans="1:21" x14ac:dyDescent="0.4">
      <c r="A48" s="379"/>
      <c r="B48" s="12" t="s">
        <v>7485</v>
      </c>
      <c r="C48" s="1"/>
      <c r="D48" s="95"/>
      <c r="E48" s="1"/>
      <c r="F48" s="1"/>
      <c r="G48" s="1"/>
      <c r="H48" s="1">
        <f t="shared" si="0"/>
        <v>0</v>
      </c>
      <c r="I48" s="7"/>
      <c r="J48" s="1">
        <v>2</v>
      </c>
      <c r="K48" s="201"/>
      <c r="L48" s="201"/>
      <c r="M48" s="201" t="s">
        <v>9358</v>
      </c>
      <c r="N48" s="203" t="s">
        <v>9383</v>
      </c>
      <c r="O48" s="203" t="s">
        <v>9376</v>
      </c>
      <c r="P48" s="201" t="s">
        <v>9378</v>
      </c>
      <c r="Q48" s="203"/>
      <c r="R48" s="272"/>
      <c r="S48" s="222"/>
      <c r="T48" s="201"/>
      <c r="U48" s="68"/>
    </row>
    <row r="49" spans="1:21" x14ac:dyDescent="0.4">
      <c r="A49" s="379"/>
      <c r="B49" s="12" t="s">
        <v>7483</v>
      </c>
      <c r="C49" s="1"/>
      <c r="D49" s="95"/>
      <c r="E49" s="1"/>
      <c r="F49" s="1"/>
      <c r="G49" s="1"/>
      <c r="H49" s="1">
        <f t="shared" si="0"/>
        <v>0</v>
      </c>
      <c r="I49" s="7"/>
      <c r="J49" s="95">
        <v>3</v>
      </c>
      <c r="K49" s="201"/>
      <c r="L49" s="201"/>
      <c r="M49" s="201"/>
      <c r="N49" s="203"/>
      <c r="O49" s="203"/>
      <c r="P49" s="201"/>
      <c r="Q49" s="203"/>
      <c r="R49" s="272"/>
      <c r="S49" s="222"/>
      <c r="T49" s="222"/>
      <c r="U49" s="68"/>
    </row>
    <row r="50" spans="1:21" x14ac:dyDescent="0.4">
      <c r="A50" s="379"/>
      <c r="B50" s="12" t="s">
        <v>7484</v>
      </c>
      <c r="C50" s="1"/>
      <c r="D50" s="95"/>
      <c r="E50" s="95"/>
      <c r="F50" s="95"/>
      <c r="G50" s="1"/>
      <c r="H50" s="1">
        <f t="shared" si="0"/>
        <v>0</v>
      </c>
      <c r="I50" s="7"/>
      <c r="J50" s="1">
        <v>4</v>
      </c>
      <c r="K50" s="201"/>
      <c r="L50" s="201"/>
      <c r="M50" s="222"/>
      <c r="N50" s="272"/>
      <c r="O50" s="203"/>
      <c r="P50" s="201"/>
      <c r="Q50" s="203"/>
      <c r="R50" s="272"/>
      <c r="S50" s="201"/>
      <c r="T50" s="201"/>
      <c r="U50" s="68"/>
    </row>
    <row r="51" spans="1:21" x14ac:dyDescent="0.4">
      <c r="A51" s="379"/>
      <c r="B51" s="12" t="s">
        <v>7485</v>
      </c>
      <c r="C51" s="1"/>
      <c r="D51" s="95"/>
      <c r="E51" s="1"/>
      <c r="F51" s="1"/>
      <c r="G51" s="1"/>
      <c r="H51" s="1">
        <f t="shared" si="0"/>
        <v>0</v>
      </c>
      <c r="I51" s="7"/>
      <c r="J51" s="95">
        <v>5</v>
      </c>
      <c r="K51" s="222"/>
      <c r="L51" s="201"/>
      <c r="M51" s="201"/>
      <c r="N51" s="203"/>
      <c r="O51" s="203"/>
      <c r="P51" s="201"/>
      <c r="Q51" s="201"/>
      <c r="R51" s="201"/>
      <c r="S51" s="201"/>
      <c r="T51" s="201"/>
      <c r="U51" s="68"/>
    </row>
    <row r="52" spans="1:21" x14ac:dyDescent="0.4">
      <c r="A52" s="379"/>
      <c r="B52" s="12" t="s">
        <v>7483</v>
      </c>
      <c r="C52" s="1"/>
      <c r="D52" s="95"/>
      <c r="E52" s="1"/>
      <c r="F52" s="1"/>
      <c r="G52" s="1"/>
      <c r="H52" s="1">
        <f t="shared" si="0"/>
        <v>0</v>
      </c>
      <c r="I52" s="7"/>
      <c r="J52" s="1">
        <v>6</v>
      </c>
      <c r="K52" s="234"/>
      <c r="L52" s="234"/>
      <c r="M52" s="201"/>
      <c r="N52" s="203"/>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c r="P54" s="201"/>
      <c r="Q54" s="201"/>
      <c r="R54" s="201"/>
      <c r="S54" s="201"/>
      <c r="T54" s="201"/>
      <c r="U54" s="68"/>
    </row>
    <row r="55" spans="1:21" x14ac:dyDescent="0.4">
      <c r="A55" s="379"/>
      <c r="B55" s="12" t="s">
        <v>7483</v>
      </c>
      <c r="C55" s="1"/>
      <c r="D55" s="95"/>
      <c r="E55" s="1"/>
      <c r="F55" s="1"/>
      <c r="G55" s="1"/>
      <c r="H55" s="1">
        <f t="shared" si="0"/>
        <v>0</v>
      </c>
      <c r="J55" s="95">
        <v>9</v>
      </c>
      <c r="K55" s="201"/>
      <c r="L55" s="201"/>
      <c r="M55" s="201"/>
      <c r="N55" s="201"/>
      <c r="O55" s="203"/>
      <c r="P55" s="201"/>
      <c r="Q55" s="201"/>
      <c r="R55" s="201"/>
      <c r="S55" s="201"/>
      <c r="T55" s="201"/>
    </row>
    <row r="56" spans="1:21" x14ac:dyDescent="0.4">
      <c r="A56" s="379"/>
      <c r="B56" s="12" t="s">
        <v>7484</v>
      </c>
      <c r="C56" s="1"/>
      <c r="D56" s="95"/>
      <c r="E56" s="1"/>
      <c r="F56" s="95"/>
      <c r="G56" s="95"/>
      <c r="H56" s="1">
        <f t="shared" si="0"/>
        <v>0</v>
      </c>
      <c r="J56" s="1">
        <v>10</v>
      </c>
      <c r="K56" s="201"/>
      <c r="L56" s="201"/>
      <c r="M56" s="201"/>
      <c r="N56" s="201"/>
      <c r="O56" s="203"/>
      <c r="P56" s="201"/>
      <c r="Q56" s="201"/>
      <c r="R56" s="201"/>
      <c r="S56" s="201"/>
      <c r="T56" s="201"/>
    </row>
    <row r="57" spans="1:21" x14ac:dyDescent="0.4">
      <c r="A57" s="379"/>
      <c r="B57" s="12" t="s">
        <v>7485</v>
      </c>
      <c r="C57" s="1"/>
      <c r="D57" s="95"/>
      <c r="E57" s="1"/>
      <c r="F57" s="1"/>
      <c r="G57" s="1"/>
      <c r="H57" s="1">
        <f t="shared" si="0"/>
        <v>0</v>
      </c>
      <c r="J57" s="1">
        <v>11</v>
      </c>
      <c r="K57" s="201"/>
      <c r="L57" s="201"/>
      <c r="M57" s="201"/>
      <c r="N57" s="201"/>
      <c r="O57" s="203"/>
      <c r="P57" s="201"/>
      <c r="Q57" s="201"/>
      <c r="R57" s="201"/>
      <c r="S57" s="201"/>
      <c r="T57" s="201"/>
    </row>
    <row r="58" spans="1:21" x14ac:dyDescent="0.4">
      <c r="A58" s="379"/>
      <c r="B58" s="12" t="s">
        <v>7483</v>
      </c>
      <c r="C58" s="1"/>
      <c r="D58" s="95"/>
      <c r="E58" s="1"/>
      <c r="F58" s="1"/>
      <c r="G58" s="1"/>
      <c r="H58" s="1">
        <f t="shared" si="0"/>
        <v>0</v>
      </c>
      <c r="J58" s="1">
        <v>12</v>
      </c>
      <c r="K58" s="201"/>
      <c r="L58" s="201"/>
      <c r="M58" s="201"/>
      <c r="N58" s="201"/>
      <c r="O58" s="203"/>
      <c r="P58" s="201"/>
      <c r="Q58" s="201"/>
      <c r="R58" s="201"/>
      <c r="S58" s="201"/>
      <c r="T58" s="201"/>
    </row>
    <row r="59" spans="1:21" x14ac:dyDescent="0.4">
      <c r="A59" s="379"/>
      <c r="B59" s="12" t="s">
        <v>7484</v>
      </c>
      <c r="C59" s="1"/>
      <c r="D59" s="95"/>
      <c r="E59" s="1"/>
      <c r="F59" s="95"/>
      <c r="G59" s="95"/>
      <c r="H59" s="1">
        <f t="shared" si="0"/>
        <v>0</v>
      </c>
      <c r="J59" s="95">
        <v>13</v>
      </c>
      <c r="K59" s="201"/>
      <c r="L59" s="201"/>
      <c r="M59" s="201"/>
      <c r="N59" s="201"/>
      <c r="O59" s="235"/>
      <c r="P59" s="201"/>
      <c r="Q59" s="201"/>
      <c r="R59" s="201"/>
      <c r="S59" s="201"/>
      <c r="T59" s="201"/>
    </row>
    <row r="60" spans="1:21" x14ac:dyDescent="0.4">
      <c r="A60" s="379"/>
      <c r="B60" s="12" t="s">
        <v>7485</v>
      </c>
      <c r="C60" s="1"/>
      <c r="D60" s="95"/>
      <c r="E60" s="1"/>
      <c r="F60" s="1"/>
      <c r="G60" s="1"/>
      <c r="H60" s="1">
        <f t="shared" si="0"/>
        <v>0</v>
      </c>
      <c r="I60" s="229"/>
      <c r="J60" s="95">
        <v>14</v>
      </c>
      <c r="K60" s="201"/>
      <c r="L60" s="201"/>
      <c r="M60" s="201"/>
      <c r="N60" s="201"/>
      <c r="O60" s="235"/>
      <c r="P60" s="201"/>
      <c r="Q60" s="201"/>
      <c r="R60" s="201"/>
      <c r="S60" s="201"/>
      <c r="T60" s="201"/>
    </row>
    <row r="61" spans="1:21" x14ac:dyDescent="0.4">
      <c r="A61" s="227"/>
      <c r="C61" s="7"/>
      <c r="D61" s="228"/>
      <c r="E61" s="7"/>
      <c r="F61" s="7"/>
      <c r="G61" s="7"/>
      <c r="H61" s="7"/>
      <c r="I61" s="7"/>
      <c r="K61" s="73"/>
    </row>
    <row r="62" spans="1:21" x14ac:dyDescent="0.4">
      <c r="A62" s="227"/>
      <c r="C62" s="7"/>
      <c r="D62" s="228"/>
      <c r="E62" s="7"/>
      <c r="F62" s="7"/>
      <c r="G62" s="7"/>
      <c r="H62" s="7"/>
      <c r="I62" s="7"/>
      <c r="K62" s="73"/>
    </row>
    <row r="63" spans="1:21" x14ac:dyDescent="0.4">
      <c r="A63" s="12" t="s">
        <v>7654</v>
      </c>
      <c r="B63" s="219">
        <v>45532.352777777778</v>
      </c>
      <c r="C63" s="7"/>
      <c r="D63" s="228"/>
      <c r="E63" s="7"/>
      <c r="F63" s="7"/>
      <c r="G63" s="7"/>
      <c r="H63" s="7"/>
      <c r="I63" s="7"/>
      <c r="J63" s="12" t="s">
        <v>9385</v>
      </c>
      <c r="K63" s="71">
        <f>COUNTIF($K$47:$T$60,J63)</f>
        <v>1</v>
      </c>
    </row>
    <row r="64" spans="1:21" x14ac:dyDescent="0.4">
      <c r="A64" s="12" t="s">
        <v>7655</v>
      </c>
      <c r="B64" s="220">
        <v>0.51180555555555551</v>
      </c>
      <c r="C64" s="7"/>
      <c r="D64" s="228"/>
      <c r="E64" s="7"/>
      <c r="F64" s="7"/>
      <c r="G64" s="7"/>
      <c r="H64" s="7"/>
      <c r="I64" s="7"/>
      <c r="J64" s="12" t="s">
        <v>9382</v>
      </c>
      <c r="K64" s="71">
        <f t="shared" ref="K64:K84" si="1">COUNTIF($K$47:$T$60,J64)</f>
        <v>1</v>
      </c>
    </row>
    <row r="65" spans="1:11" x14ac:dyDescent="0.4">
      <c r="A65" s="12" t="s">
        <v>7656</v>
      </c>
      <c r="B65" s="219">
        <f>B63-B64</f>
        <v>45531.84097222222</v>
      </c>
      <c r="C65" s="7"/>
      <c r="D65" s="228"/>
      <c r="E65" s="7"/>
      <c r="F65" s="7"/>
      <c r="G65" s="7"/>
      <c r="H65" s="7"/>
      <c r="I65" s="7"/>
      <c r="J65" s="12" t="s">
        <v>9380</v>
      </c>
      <c r="K65" s="71">
        <f t="shared" si="1"/>
        <v>1</v>
      </c>
    </row>
    <row r="66" spans="1:11" x14ac:dyDescent="0.4">
      <c r="A66" s="227"/>
      <c r="C66" s="7"/>
      <c r="D66" s="228"/>
      <c r="E66" s="7"/>
      <c r="F66" s="7"/>
      <c r="G66" s="7"/>
      <c r="H66" s="7"/>
      <c r="I66" s="7"/>
      <c r="J66" s="12" t="s">
        <v>9131</v>
      </c>
      <c r="K66" s="71">
        <f t="shared" si="1"/>
        <v>0</v>
      </c>
    </row>
    <row r="67" spans="1:11" x14ac:dyDescent="0.4">
      <c r="A67" s="227"/>
      <c r="C67" s="7"/>
      <c r="D67" s="228"/>
      <c r="E67" s="7"/>
      <c r="F67" s="7"/>
      <c r="G67" s="7"/>
      <c r="H67" s="7"/>
      <c r="I67" s="7"/>
      <c r="J67" s="12" t="s">
        <v>9020</v>
      </c>
      <c r="K67" s="71">
        <f t="shared" si="1"/>
        <v>0</v>
      </c>
    </row>
    <row r="68" spans="1:11" x14ac:dyDescent="0.4">
      <c r="A68" s="227"/>
      <c r="C68" s="7"/>
      <c r="D68" s="228"/>
      <c r="E68" s="7"/>
      <c r="F68" s="7"/>
      <c r="G68" s="7"/>
      <c r="H68" s="7"/>
      <c r="I68" s="7"/>
      <c r="J68" s="12" t="s">
        <v>9023</v>
      </c>
      <c r="K68" s="71">
        <f t="shared" si="1"/>
        <v>0</v>
      </c>
    </row>
    <row r="69" spans="1:11" x14ac:dyDescent="0.4">
      <c r="J69" s="12" t="s">
        <v>9024</v>
      </c>
      <c r="K69" s="71">
        <f t="shared" si="1"/>
        <v>0</v>
      </c>
    </row>
    <row r="70" spans="1:11" x14ac:dyDescent="0.4">
      <c r="J70" s="12" t="s">
        <v>9377</v>
      </c>
      <c r="K70" s="71">
        <f t="shared" si="1"/>
        <v>1</v>
      </c>
    </row>
    <row r="71" spans="1:11" x14ac:dyDescent="0.4">
      <c r="J71" s="12" t="s">
        <v>9025</v>
      </c>
      <c r="K71" s="71">
        <f t="shared" si="1"/>
        <v>0</v>
      </c>
    </row>
    <row r="72" spans="1:11" x14ac:dyDescent="0.4">
      <c r="J72" s="12" t="s">
        <v>8571</v>
      </c>
      <c r="K72" s="71">
        <f t="shared" si="1"/>
        <v>0</v>
      </c>
    </row>
    <row r="73" spans="1:11" x14ac:dyDescent="0.4">
      <c r="J73" s="12" t="s">
        <v>8572</v>
      </c>
      <c r="K73" s="71">
        <f t="shared" si="1"/>
        <v>0</v>
      </c>
    </row>
    <row r="74" spans="1:11" x14ac:dyDescent="0.4">
      <c r="J74" s="12" t="s">
        <v>8638</v>
      </c>
      <c r="K74" s="71">
        <f t="shared" si="1"/>
        <v>0</v>
      </c>
    </row>
    <row r="75" spans="1:11" x14ac:dyDescent="0.4">
      <c r="J75" s="12" t="s">
        <v>8573</v>
      </c>
      <c r="K75" s="71">
        <f t="shared" si="1"/>
        <v>0</v>
      </c>
    </row>
    <row r="76" spans="1:11" x14ac:dyDescent="0.4">
      <c r="J76" s="12" t="s">
        <v>8574</v>
      </c>
      <c r="K76" s="71">
        <f t="shared" si="1"/>
        <v>0</v>
      </c>
    </row>
    <row r="77" spans="1:11" x14ac:dyDescent="0.4">
      <c r="J77" s="12" t="s">
        <v>8575</v>
      </c>
      <c r="K77" s="71">
        <f t="shared" si="1"/>
        <v>0</v>
      </c>
    </row>
    <row r="78" spans="1:11" x14ac:dyDescent="0.4">
      <c r="J78" s="12" t="s">
        <v>8286</v>
      </c>
      <c r="K78" s="71">
        <f t="shared" si="1"/>
        <v>0</v>
      </c>
    </row>
    <row r="79" spans="1:11" x14ac:dyDescent="0.4">
      <c r="J79" s="12" t="s">
        <v>8270</v>
      </c>
      <c r="K79" s="71">
        <f t="shared" si="1"/>
        <v>0</v>
      </c>
    </row>
    <row r="80" spans="1:11" x14ac:dyDescent="0.4">
      <c r="J80" s="12" t="s">
        <v>8570</v>
      </c>
      <c r="K80" s="71">
        <f t="shared" si="1"/>
        <v>0</v>
      </c>
    </row>
    <row r="81" spans="10:11" x14ac:dyDescent="0.4">
      <c r="J81" s="12" t="s">
        <v>8288</v>
      </c>
      <c r="K81" s="71">
        <f t="shared" si="1"/>
        <v>0</v>
      </c>
    </row>
    <row r="82" spans="10:11" x14ac:dyDescent="0.4">
      <c r="J82" s="12" t="s">
        <v>8255</v>
      </c>
      <c r="K82" s="71">
        <f t="shared" si="1"/>
        <v>0</v>
      </c>
    </row>
    <row r="83" spans="10:11" x14ac:dyDescent="0.4">
      <c r="J83" s="12" t="s">
        <v>8115</v>
      </c>
      <c r="K83" s="71">
        <f t="shared" si="1"/>
        <v>0</v>
      </c>
    </row>
    <row r="84" spans="10:11" x14ac:dyDescent="0.4">
      <c r="J84" s="12" t="s">
        <v>8257</v>
      </c>
      <c r="K84" s="71">
        <f t="shared" si="1"/>
        <v>0</v>
      </c>
    </row>
  </sheetData>
  <mergeCells count="63">
    <mergeCell ref="Q46:R46"/>
    <mergeCell ref="S46:T46"/>
    <mergeCell ref="A49:A51"/>
    <mergeCell ref="A52:A54"/>
    <mergeCell ref="A55:A57"/>
    <mergeCell ref="M46:N46"/>
    <mergeCell ref="O46:P46"/>
    <mergeCell ref="A58:A60"/>
    <mergeCell ref="A40:A42"/>
    <mergeCell ref="A43:A45"/>
    <mergeCell ref="A46:A48"/>
    <mergeCell ref="K46:L46"/>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003C1E79-ABBA-467C-A6A6-279EEFC4D24D}"/>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7CCD6-35AA-4AD5-B44B-3DE71806F7A5}">
  <dimension ref="A1:U90"/>
  <sheetViews>
    <sheetView topLeftCell="A34" zoomScale="90" zoomScaleNormal="90" workbookViewId="0">
      <selection activeCell="B6" sqref="B6:C6"/>
    </sheetView>
  </sheetViews>
  <sheetFormatPr defaultRowHeight="17" x14ac:dyDescent="0.4"/>
  <cols>
    <col min="1" max="1" width="11.6328125" customWidth="1"/>
    <col min="2" max="2" width="15.179687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8.54296875" bestFit="1" customWidth="1"/>
    <col min="12" max="12" width="16.54296875" bestFit="1" customWidth="1"/>
    <col min="13" max="13" width="18.54296875" bestFit="1" customWidth="1"/>
    <col min="14" max="14" width="16.54296875" bestFit="1" customWidth="1"/>
    <col min="15" max="15" width="18.54296875" bestFit="1" customWidth="1"/>
    <col min="16" max="16" width="16.54296875" bestFit="1" customWidth="1"/>
    <col min="17" max="18" width="6" customWidth="1"/>
    <col min="19" max="19" width="18.54296875" bestFit="1" customWidth="1"/>
    <col min="20" max="20" width="16.54296875" bestFit="1" customWidth="1"/>
    <col min="21" max="23" width="5.81640625" customWidth="1"/>
  </cols>
  <sheetData>
    <row r="1" spans="1:9" x14ac:dyDescent="0.4">
      <c r="A1" s="11" t="s">
        <v>7581</v>
      </c>
      <c r="B1" s="375" t="s">
        <v>9328</v>
      </c>
      <c r="C1" s="375"/>
      <c r="D1" s="375"/>
      <c r="E1" s="375"/>
      <c r="F1" s="375"/>
      <c r="G1" s="375"/>
      <c r="H1" s="375"/>
      <c r="I1" s="7"/>
    </row>
    <row r="2" spans="1:9" x14ac:dyDescent="0.4">
      <c r="A2" s="11" t="s">
        <v>7582</v>
      </c>
      <c r="B2" s="375" t="s">
        <v>9329</v>
      </c>
      <c r="C2" s="375"/>
      <c r="D2" s="375"/>
      <c r="E2" s="375"/>
      <c r="F2" s="375"/>
      <c r="G2" s="375"/>
      <c r="H2" s="375"/>
      <c r="I2" s="7"/>
    </row>
    <row r="3" spans="1:9" x14ac:dyDescent="0.4">
      <c r="A3" s="11" t="s">
        <v>7583</v>
      </c>
      <c r="B3" s="375" t="s">
        <v>9330</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MIN(C37:G37)</f>
        <v>45566.618055555555</v>
      </c>
      <c r="C6" s="374"/>
      <c r="D6" s="403" t="s">
        <v>7587</v>
      </c>
      <c r="E6" s="404"/>
      <c r="F6" s="384">
        <f>MAX(C38:G38)</f>
        <v>45573.356944444444</v>
      </c>
      <c r="G6" s="402"/>
      <c r="H6" s="374"/>
      <c r="I6" s="7"/>
    </row>
    <row r="7" spans="1:9" ht="71" customHeight="1" x14ac:dyDescent="0.4">
      <c r="A7" s="394" t="s">
        <v>7816</v>
      </c>
      <c r="B7" s="11" t="s">
        <v>7589</v>
      </c>
      <c r="C7" s="397" t="s">
        <v>9331</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9327</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
      <c r="B34" s="218"/>
      <c r="C34" s="218"/>
      <c r="D34" s="218"/>
      <c r="E34" s="218"/>
      <c r="F34" s="218"/>
      <c r="G34" s="218"/>
      <c r="H34" s="218"/>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row>
    <row r="37" spans="1:21" x14ac:dyDescent="0.4">
      <c r="A37" s="177"/>
      <c r="B37" s="12" t="s">
        <v>7615</v>
      </c>
      <c r="C37" s="191">
        <v>45566.65</v>
      </c>
      <c r="D37" s="191">
        <v>45566.696527777778</v>
      </c>
      <c r="E37" s="191">
        <v>45566.618055555555</v>
      </c>
      <c r="F37" s="191"/>
      <c r="G37" s="191">
        <v>45566.663888888892</v>
      </c>
      <c r="H37" s="1"/>
      <c r="I37" s="7"/>
    </row>
    <row r="38" spans="1:21" x14ac:dyDescent="0.4">
      <c r="A38" s="177"/>
      <c r="B38" s="12" t="s">
        <v>7482</v>
      </c>
      <c r="C38" s="191">
        <v>45573.35</v>
      </c>
      <c r="D38" s="191">
        <v>45573.356944444444</v>
      </c>
      <c r="E38" s="191">
        <v>45573.334027777775</v>
      </c>
      <c r="F38" s="191"/>
      <c r="G38" s="191">
        <v>45573.355555555558</v>
      </c>
      <c r="H38" s="1"/>
      <c r="I38" s="7"/>
    </row>
    <row r="39" spans="1:21" x14ac:dyDescent="0.4">
      <c r="A39" s="177"/>
      <c r="B39" s="12" t="s">
        <v>7458</v>
      </c>
      <c r="C39" s="221">
        <v>348</v>
      </c>
      <c r="D39" s="164">
        <v>74</v>
      </c>
      <c r="E39" s="164">
        <v>233</v>
      </c>
      <c r="F39" s="221"/>
      <c r="G39" s="164">
        <v>77</v>
      </c>
      <c r="H39" s="1">
        <f t="shared" ref="H39:H61" si="0">SUM(C39:G39)</f>
        <v>732</v>
      </c>
      <c r="I39" s="7"/>
    </row>
    <row r="40" spans="1:21" x14ac:dyDescent="0.4">
      <c r="A40" s="1" t="s">
        <v>7164</v>
      </c>
      <c r="B40" s="12" t="s">
        <v>7469</v>
      </c>
      <c r="C40" s="1">
        <f>INT((C38-C37)*24)</f>
        <v>160</v>
      </c>
      <c r="D40" s="1">
        <f>INT((D38-D37)*24)</f>
        <v>159</v>
      </c>
      <c r="E40" s="1">
        <f>INT((E38-E37)*24)</f>
        <v>161</v>
      </c>
      <c r="F40" s="1">
        <f>INT((F38-F37)*24)</f>
        <v>0</v>
      </c>
      <c r="G40" s="1">
        <f>INT((G38-G37)*24)</f>
        <v>160</v>
      </c>
      <c r="H40" s="1">
        <f t="shared" si="0"/>
        <v>640</v>
      </c>
      <c r="I40" s="7"/>
      <c r="J40" s="12" t="s">
        <v>8020</v>
      </c>
      <c r="K40" s="1">
        <f>H40</f>
        <v>640</v>
      </c>
    </row>
    <row r="41" spans="1:21" x14ac:dyDescent="0.4">
      <c r="A41" s="379">
        <v>45569</v>
      </c>
      <c r="B41" s="12" t="s">
        <v>7483</v>
      </c>
      <c r="C41" s="1">
        <v>0</v>
      </c>
      <c r="D41" s="1">
        <v>0</v>
      </c>
      <c r="E41" s="1">
        <v>0</v>
      </c>
      <c r="F41" s="1"/>
      <c r="G41" s="1">
        <v>0</v>
      </c>
      <c r="H41" s="1">
        <f t="shared" si="0"/>
        <v>0</v>
      </c>
      <c r="I41" s="7"/>
      <c r="J41" s="12" t="s">
        <v>7483</v>
      </c>
      <c r="K41" s="1">
        <f>SUMIF(B:B,J41,H:H)</f>
        <v>0</v>
      </c>
    </row>
    <row r="42" spans="1:21" x14ac:dyDescent="0.4">
      <c r="A42" s="379"/>
      <c r="B42" s="12" t="s">
        <v>7484</v>
      </c>
      <c r="C42" s="1">
        <v>0</v>
      </c>
      <c r="D42" s="1">
        <v>0</v>
      </c>
      <c r="E42" s="1">
        <v>0</v>
      </c>
      <c r="F42" s="1"/>
      <c r="G42" s="1">
        <v>0</v>
      </c>
      <c r="H42" s="1">
        <f t="shared" si="0"/>
        <v>0</v>
      </c>
      <c r="I42" s="7"/>
      <c r="J42" s="12" t="s">
        <v>7477</v>
      </c>
      <c r="K42" s="1">
        <f>SUMIF(B:B,J42,H:H)</f>
        <v>0</v>
      </c>
    </row>
    <row r="43" spans="1:21" x14ac:dyDescent="0.4">
      <c r="A43" s="379"/>
      <c r="B43" s="12" t="s">
        <v>7485</v>
      </c>
      <c r="C43" s="1">
        <v>0</v>
      </c>
      <c r="D43" s="1">
        <v>0</v>
      </c>
      <c r="E43" s="1">
        <v>0</v>
      </c>
      <c r="F43" s="1"/>
      <c r="G43" s="1">
        <v>0</v>
      </c>
      <c r="H43" s="1">
        <f t="shared" si="0"/>
        <v>0</v>
      </c>
      <c r="I43" s="7"/>
      <c r="J43" s="12" t="s">
        <v>7485</v>
      </c>
      <c r="K43" s="1">
        <f>SUMIF(B:B,J43,H:H)</f>
        <v>0</v>
      </c>
    </row>
    <row r="44" spans="1:21" x14ac:dyDescent="0.4">
      <c r="A44" s="379">
        <v>45572</v>
      </c>
      <c r="B44" s="12" t="s">
        <v>7483</v>
      </c>
      <c r="C44" s="1">
        <v>0</v>
      </c>
      <c r="D44" s="1">
        <v>0</v>
      </c>
      <c r="E44" s="1">
        <v>0</v>
      </c>
      <c r="F44" s="1"/>
      <c r="G44" s="1">
        <v>0</v>
      </c>
      <c r="H44" s="1">
        <f t="shared" si="0"/>
        <v>0</v>
      </c>
      <c r="I44" s="7"/>
    </row>
    <row r="45" spans="1:21" x14ac:dyDescent="0.4">
      <c r="A45" s="379"/>
      <c r="B45" s="12" t="s">
        <v>7484</v>
      </c>
      <c r="C45" s="1">
        <v>0</v>
      </c>
      <c r="D45" s="1">
        <v>0</v>
      </c>
      <c r="E45" s="1">
        <v>0</v>
      </c>
      <c r="F45" s="1"/>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c r="G46" s="1">
        <v>0</v>
      </c>
      <c r="H46" s="1">
        <f t="shared" si="0"/>
        <v>0</v>
      </c>
      <c r="I46" s="7"/>
      <c r="K46" t="s">
        <v>8805</v>
      </c>
      <c r="M46" t="s">
        <v>8628</v>
      </c>
      <c r="O46" t="s">
        <v>8624</v>
      </c>
      <c r="Q46" t="s">
        <v>8625</v>
      </c>
      <c r="S46" t="s">
        <v>8806</v>
      </c>
    </row>
    <row r="47" spans="1:21" ht="17" customHeight="1" x14ac:dyDescent="0.4">
      <c r="A47" s="379">
        <v>45573</v>
      </c>
      <c r="B47" s="12" t="s">
        <v>7483</v>
      </c>
      <c r="C47" s="1">
        <v>0</v>
      </c>
      <c r="D47" s="95">
        <v>0</v>
      </c>
      <c r="E47" s="1">
        <v>0</v>
      </c>
      <c r="F47" s="1"/>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c r="G48" s="95">
        <v>0</v>
      </c>
      <c r="H48" s="1">
        <f t="shared" si="0"/>
        <v>0</v>
      </c>
      <c r="I48" s="7"/>
      <c r="J48" s="95">
        <v>1</v>
      </c>
      <c r="K48" s="240" t="s">
        <v>9344</v>
      </c>
      <c r="L48" s="201" t="s">
        <v>9176</v>
      </c>
      <c r="M48" s="222" t="s">
        <v>9362</v>
      </c>
      <c r="N48" s="201" t="s">
        <v>9176</v>
      </c>
      <c r="O48" s="222" t="s">
        <v>9341</v>
      </c>
      <c r="P48" s="201" t="s">
        <v>9176</v>
      </c>
      <c r="Q48" s="222"/>
      <c r="R48" s="201"/>
      <c r="S48" s="222" t="s">
        <v>9352</v>
      </c>
      <c r="T48" s="201" t="s">
        <v>9176</v>
      </c>
      <c r="U48" s="68"/>
    </row>
    <row r="49" spans="1:21" x14ac:dyDescent="0.4">
      <c r="A49" s="379"/>
      <c r="B49" s="12" t="s">
        <v>7485</v>
      </c>
      <c r="C49" s="1">
        <v>0</v>
      </c>
      <c r="D49" s="95">
        <v>0</v>
      </c>
      <c r="E49" s="1">
        <v>0</v>
      </c>
      <c r="F49" s="1"/>
      <c r="G49" s="1">
        <v>0</v>
      </c>
      <c r="H49" s="1">
        <f t="shared" si="0"/>
        <v>0</v>
      </c>
      <c r="I49" s="7"/>
      <c r="J49" s="1">
        <v>2</v>
      </c>
      <c r="K49" s="222" t="s">
        <v>9345</v>
      </c>
      <c r="L49" s="201" t="s">
        <v>9176</v>
      </c>
      <c r="M49" s="222"/>
      <c r="N49" s="201"/>
      <c r="O49" s="222" t="s">
        <v>9340</v>
      </c>
      <c r="P49" s="201" t="s">
        <v>9176</v>
      </c>
      <c r="Q49" s="222"/>
      <c r="R49" s="201"/>
      <c r="S49" s="222" t="s">
        <v>9353</v>
      </c>
      <c r="T49" s="201" t="s">
        <v>9176</v>
      </c>
      <c r="U49" s="68"/>
    </row>
    <row r="50" spans="1:21" x14ac:dyDescent="0.4">
      <c r="A50" s="379"/>
      <c r="B50" s="12" t="s">
        <v>7483</v>
      </c>
      <c r="C50" s="1"/>
      <c r="D50" s="95"/>
      <c r="E50" s="1"/>
      <c r="F50" s="1"/>
      <c r="G50" s="1"/>
      <c r="H50" s="1">
        <f t="shared" si="0"/>
        <v>0</v>
      </c>
      <c r="I50" s="7"/>
      <c r="J50" s="95">
        <v>3</v>
      </c>
      <c r="K50" s="240" t="s">
        <v>9346</v>
      </c>
      <c r="L50" s="201" t="s">
        <v>9176</v>
      </c>
      <c r="M50" s="222"/>
      <c r="N50" s="201"/>
      <c r="O50" s="222" t="s">
        <v>9342</v>
      </c>
      <c r="P50" s="201" t="s">
        <v>9176</v>
      </c>
      <c r="Q50" s="222"/>
      <c r="R50" s="201"/>
      <c r="S50" s="240" t="s">
        <v>9354</v>
      </c>
      <c r="T50" s="201" t="s">
        <v>9176</v>
      </c>
      <c r="U50" s="68"/>
    </row>
    <row r="51" spans="1:21" x14ac:dyDescent="0.4">
      <c r="A51" s="379"/>
      <c r="B51" s="12" t="s">
        <v>7484</v>
      </c>
      <c r="C51" s="1"/>
      <c r="D51" s="95"/>
      <c r="E51" s="95"/>
      <c r="F51" s="95"/>
      <c r="G51" s="1"/>
      <c r="H51" s="1">
        <f t="shared" si="0"/>
        <v>0</v>
      </c>
      <c r="I51" s="7"/>
      <c r="J51" s="1">
        <v>4</v>
      </c>
      <c r="K51" s="240" t="s">
        <v>9347</v>
      </c>
      <c r="L51" s="201" t="s">
        <v>9176</v>
      </c>
      <c r="M51" s="222"/>
      <c r="N51" s="201"/>
      <c r="O51" s="222" t="s">
        <v>9343</v>
      </c>
      <c r="P51" s="201" t="s">
        <v>9176</v>
      </c>
      <c r="Q51" s="222"/>
      <c r="R51" s="201"/>
      <c r="S51" s="201" t="s">
        <v>9363</v>
      </c>
      <c r="T51" s="201" t="s">
        <v>9176</v>
      </c>
      <c r="U51" s="68"/>
    </row>
    <row r="52" spans="1:21" x14ac:dyDescent="0.4">
      <c r="A52" s="379"/>
      <c r="B52" s="12" t="s">
        <v>7485</v>
      </c>
      <c r="C52" s="1"/>
      <c r="D52" s="95"/>
      <c r="E52" s="1"/>
      <c r="F52" s="1"/>
      <c r="G52" s="1"/>
      <c r="H52" s="1">
        <f t="shared" si="0"/>
        <v>0</v>
      </c>
      <c r="I52" s="7"/>
      <c r="J52" s="95">
        <v>5</v>
      </c>
      <c r="K52" s="240" t="s">
        <v>9348</v>
      </c>
      <c r="L52" s="201" t="s">
        <v>9176</v>
      </c>
      <c r="M52" s="222"/>
      <c r="N52" s="201"/>
      <c r="O52" s="222"/>
      <c r="P52" s="201"/>
      <c r="Q52" s="222"/>
      <c r="R52" s="201"/>
      <c r="S52" s="201" t="s">
        <v>9364</v>
      </c>
      <c r="T52" s="201" t="s">
        <v>9176</v>
      </c>
      <c r="U52" s="68"/>
    </row>
    <row r="53" spans="1:21" x14ac:dyDescent="0.4">
      <c r="A53" s="379"/>
      <c r="B53" s="12" t="s">
        <v>7483</v>
      </c>
      <c r="C53" s="1"/>
      <c r="D53" s="95"/>
      <c r="E53" s="1"/>
      <c r="F53" s="1"/>
      <c r="G53" s="1"/>
      <c r="H53" s="1">
        <f t="shared" si="0"/>
        <v>0</v>
      </c>
      <c r="I53" s="7"/>
      <c r="J53" s="1">
        <v>6</v>
      </c>
      <c r="K53" s="240" t="s">
        <v>9349</v>
      </c>
      <c r="L53" s="201" t="s">
        <v>9176</v>
      </c>
      <c r="M53" s="222"/>
      <c r="N53" s="201"/>
      <c r="O53" s="222"/>
      <c r="P53" s="201"/>
      <c r="Q53" s="222"/>
      <c r="R53" s="201"/>
      <c r="S53" s="201" t="s">
        <v>9392</v>
      </c>
      <c r="T53" s="201" t="s">
        <v>9176</v>
      </c>
      <c r="U53" s="68"/>
    </row>
    <row r="54" spans="1:21" x14ac:dyDescent="0.4">
      <c r="A54" s="379"/>
      <c r="B54" s="12" t="s">
        <v>7484</v>
      </c>
      <c r="C54" s="1"/>
      <c r="D54" s="95"/>
      <c r="E54" s="1"/>
      <c r="F54" s="95"/>
      <c r="G54" s="95"/>
      <c r="H54" s="1">
        <f t="shared" si="0"/>
        <v>0</v>
      </c>
      <c r="I54" s="7"/>
      <c r="J54" s="95">
        <v>7</v>
      </c>
      <c r="K54" s="203" t="s">
        <v>9350</v>
      </c>
      <c r="L54" s="201" t="s">
        <v>9176</v>
      </c>
      <c r="M54" s="222"/>
      <c r="N54" s="201"/>
      <c r="O54" s="222"/>
      <c r="P54" s="201"/>
      <c r="Q54" s="222"/>
      <c r="R54" s="201"/>
      <c r="S54" s="201"/>
      <c r="T54" s="201"/>
      <c r="U54" s="68"/>
    </row>
    <row r="55" spans="1:21" x14ac:dyDescent="0.4">
      <c r="A55" s="379"/>
      <c r="B55" s="12" t="s">
        <v>7485</v>
      </c>
      <c r="C55" s="1"/>
      <c r="D55" s="95"/>
      <c r="E55" s="1"/>
      <c r="F55" s="1"/>
      <c r="G55" s="1"/>
      <c r="H55" s="1">
        <f t="shared" si="0"/>
        <v>0</v>
      </c>
      <c r="I55" s="7"/>
      <c r="J55" s="1">
        <v>8</v>
      </c>
      <c r="K55" s="201" t="s">
        <v>9351</v>
      </c>
      <c r="L55" s="201" t="s">
        <v>9176</v>
      </c>
      <c r="M55" s="222"/>
      <c r="N55" s="201"/>
      <c r="O55" s="222"/>
      <c r="P55" s="201"/>
      <c r="Q55" s="201"/>
      <c r="R55" s="201"/>
      <c r="S55" s="201"/>
      <c r="T55" s="201"/>
      <c r="U55" s="68"/>
    </row>
    <row r="56" spans="1:21" x14ac:dyDescent="0.4">
      <c r="A56" s="379"/>
      <c r="B56" s="12" t="s">
        <v>7483</v>
      </c>
      <c r="C56" s="1"/>
      <c r="D56" s="95"/>
      <c r="E56" s="1"/>
      <c r="F56" s="1"/>
      <c r="G56" s="1"/>
      <c r="H56" s="1">
        <f t="shared" si="0"/>
        <v>0</v>
      </c>
      <c r="I56" s="7"/>
      <c r="J56" s="95">
        <v>9</v>
      </c>
      <c r="K56" s="201" t="s">
        <v>9365</v>
      </c>
      <c r="L56" s="201" t="s">
        <v>9176</v>
      </c>
      <c r="M56" s="222"/>
      <c r="N56" s="201"/>
      <c r="O56" s="201"/>
      <c r="P56" s="201"/>
      <c r="Q56" s="201"/>
      <c r="R56" s="201"/>
      <c r="S56" s="201"/>
      <c r="T56" s="201"/>
    </row>
    <row r="57" spans="1:21" x14ac:dyDescent="0.4">
      <c r="A57" s="379"/>
      <c r="B57" s="12" t="s">
        <v>7484</v>
      </c>
      <c r="C57" s="1"/>
      <c r="D57" s="95"/>
      <c r="E57" s="1"/>
      <c r="F57" s="95"/>
      <c r="G57" s="95"/>
      <c r="H57" s="1">
        <f t="shared" si="0"/>
        <v>0</v>
      </c>
      <c r="I57" s="7"/>
      <c r="J57" s="1">
        <v>10</v>
      </c>
      <c r="K57" s="201" t="s">
        <v>9366</v>
      </c>
      <c r="L57" s="201" t="s">
        <v>9176</v>
      </c>
      <c r="M57" s="203"/>
      <c r="N57" s="201"/>
      <c r="O57" s="222"/>
      <c r="P57" s="201"/>
      <c r="Q57" s="201"/>
      <c r="R57" s="201"/>
      <c r="S57" s="201"/>
      <c r="T57" s="201"/>
    </row>
    <row r="58" spans="1:21" x14ac:dyDescent="0.4">
      <c r="A58" s="379"/>
      <c r="B58" s="12" t="s">
        <v>7485</v>
      </c>
      <c r="C58" s="1"/>
      <c r="D58" s="95"/>
      <c r="E58" s="1"/>
      <c r="F58" s="1"/>
      <c r="G58" s="1"/>
      <c r="H58" s="1">
        <f t="shared" si="0"/>
        <v>0</v>
      </c>
      <c r="J58" s="1">
        <v>11</v>
      </c>
      <c r="K58" s="201" t="s">
        <v>9367</v>
      </c>
      <c r="L58" s="201" t="s">
        <v>9176</v>
      </c>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t="s">
        <v>9368</v>
      </c>
      <c r="L59" s="201" t="s">
        <v>9176</v>
      </c>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t="s">
        <v>9369</v>
      </c>
      <c r="L60" s="201" t="s">
        <v>9176</v>
      </c>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t="s">
        <v>9370</v>
      </c>
      <c r="L61" s="201" t="s">
        <v>9176</v>
      </c>
      <c r="M61" s="203"/>
      <c r="N61" s="201"/>
      <c r="O61" s="222"/>
      <c r="P61" s="201"/>
      <c r="Q61" s="201"/>
      <c r="R61" s="201"/>
      <c r="S61" s="201"/>
      <c r="T61" s="201"/>
    </row>
    <row r="62" spans="1:21" x14ac:dyDescent="0.4">
      <c r="A62" s="227"/>
      <c r="C62" s="7"/>
      <c r="D62" s="228"/>
      <c r="E62" s="7"/>
      <c r="F62" s="7"/>
      <c r="G62" s="7"/>
      <c r="H62" s="7"/>
      <c r="J62" s="1">
        <v>15</v>
      </c>
      <c r="K62" s="201" t="s">
        <v>9371</v>
      </c>
      <c r="L62" s="201" t="s">
        <v>9176</v>
      </c>
      <c r="M62" s="203"/>
      <c r="N62" s="201"/>
      <c r="O62" s="222"/>
      <c r="P62" s="201"/>
      <c r="Q62" s="201"/>
      <c r="R62" s="201"/>
      <c r="S62" s="201"/>
      <c r="T62" s="201"/>
    </row>
    <row r="63" spans="1:21" x14ac:dyDescent="0.4">
      <c r="A63" s="227"/>
      <c r="C63" s="7"/>
      <c r="D63" s="228"/>
      <c r="E63" s="7"/>
      <c r="F63" s="7"/>
      <c r="G63" s="7"/>
      <c r="H63" s="7"/>
      <c r="J63" s="1">
        <v>16</v>
      </c>
      <c r="K63" s="201" t="s">
        <v>9372</v>
      </c>
      <c r="L63" s="201" t="s">
        <v>9176</v>
      </c>
      <c r="M63" s="203"/>
      <c r="N63" s="201"/>
      <c r="O63" s="222"/>
      <c r="P63" s="201"/>
      <c r="Q63" s="201"/>
      <c r="R63" s="201"/>
      <c r="S63" s="201"/>
      <c r="T63" s="201"/>
    </row>
    <row r="64" spans="1:21" x14ac:dyDescent="0.4">
      <c r="A64" s="227"/>
      <c r="C64" s="7"/>
      <c r="D64" s="228"/>
      <c r="E64" s="7"/>
      <c r="F64" s="7"/>
      <c r="G64" s="7"/>
      <c r="H64" s="7"/>
      <c r="J64" s="1">
        <v>17</v>
      </c>
      <c r="K64" s="201" t="s">
        <v>9373</v>
      </c>
      <c r="L64" s="201" t="s">
        <v>9176</v>
      </c>
      <c r="M64" s="203"/>
      <c r="N64" s="201"/>
      <c r="O64" s="222"/>
      <c r="P64" s="201"/>
      <c r="Q64" s="201"/>
      <c r="R64" s="201"/>
      <c r="S64" s="201"/>
      <c r="T64" s="201"/>
    </row>
    <row r="65" spans="1:21" x14ac:dyDescent="0.4">
      <c r="A65" s="227"/>
      <c r="C65" s="7"/>
      <c r="D65" s="228"/>
      <c r="E65" s="7"/>
      <c r="F65" s="7"/>
      <c r="G65" s="7"/>
      <c r="H65" s="7"/>
      <c r="J65" s="1">
        <v>18</v>
      </c>
      <c r="K65" s="201" t="s">
        <v>9374</v>
      </c>
      <c r="L65" s="201" t="s">
        <v>9176</v>
      </c>
      <c r="M65" s="203"/>
      <c r="N65" s="201"/>
      <c r="O65" s="222"/>
      <c r="P65" s="201"/>
      <c r="Q65" s="201"/>
      <c r="R65" s="201"/>
      <c r="S65" s="201"/>
      <c r="T65" s="201"/>
    </row>
    <row r="66" spans="1:21" x14ac:dyDescent="0.4">
      <c r="A66" s="227"/>
      <c r="C66" s="7"/>
      <c r="D66" s="228"/>
      <c r="E66" s="7"/>
      <c r="F66" s="7"/>
      <c r="G66" s="7"/>
      <c r="H66" s="7"/>
      <c r="J66" s="1">
        <v>19</v>
      </c>
      <c r="K66" s="201" t="s">
        <v>9388</v>
      </c>
      <c r="L66" s="201" t="s">
        <v>9176</v>
      </c>
      <c r="M66" s="203"/>
      <c r="N66" s="201"/>
      <c r="O66" s="222"/>
      <c r="P66" s="201"/>
      <c r="Q66" s="201"/>
      <c r="R66" s="201"/>
      <c r="S66" s="201"/>
      <c r="T66" s="201"/>
    </row>
    <row r="67" spans="1:21" x14ac:dyDescent="0.4">
      <c r="A67" s="227"/>
      <c r="C67" s="7"/>
      <c r="D67" s="228"/>
      <c r="E67" s="7"/>
      <c r="F67" s="7"/>
      <c r="G67" s="7"/>
      <c r="H67" s="7"/>
      <c r="J67" s="1">
        <v>20</v>
      </c>
      <c r="K67" s="201" t="s">
        <v>9389</v>
      </c>
      <c r="L67" s="201" t="s">
        <v>9176</v>
      </c>
      <c r="M67" s="203"/>
      <c r="N67" s="201"/>
      <c r="O67" s="222"/>
      <c r="P67" s="201"/>
      <c r="Q67" s="201"/>
      <c r="R67" s="201"/>
      <c r="S67" s="201"/>
      <c r="T67" s="201"/>
    </row>
    <row r="68" spans="1:21" x14ac:dyDescent="0.4">
      <c r="A68" s="227"/>
      <c r="C68" s="7"/>
      <c r="D68" s="228"/>
      <c r="E68" s="7"/>
      <c r="F68" s="7"/>
      <c r="G68" s="7"/>
      <c r="H68" s="7"/>
      <c r="J68" s="1">
        <v>21</v>
      </c>
      <c r="K68" s="201" t="s">
        <v>9390</v>
      </c>
      <c r="L68" s="201" t="s">
        <v>9176</v>
      </c>
      <c r="M68" s="203"/>
      <c r="N68" s="201"/>
      <c r="O68" s="222"/>
      <c r="P68" s="201"/>
      <c r="Q68" s="201"/>
      <c r="R68" s="201"/>
      <c r="S68" s="201"/>
      <c r="T68" s="201"/>
    </row>
    <row r="69" spans="1:21" x14ac:dyDescent="0.4">
      <c r="A69" s="227"/>
      <c r="C69" s="7"/>
      <c r="D69" s="228"/>
      <c r="E69" s="7"/>
      <c r="F69" s="7"/>
      <c r="G69" s="7"/>
      <c r="H69" s="7"/>
      <c r="J69" s="1">
        <v>22</v>
      </c>
      <c r="K69" s="201" t="s">
        <v>9391</v>
      </c>
      <c r="L69" s="201" t="s">
        <v>9176</v>
      </c>
      <c r="M69" s="203"/>
      <c r="N69" s="201"/>
      <c r="O69" s="222"/>
      <c r="P69" s="201"/>
      <c r="Q69" s="201"/>
      <c r="R69" s="201"/>
      <c r="S69" s="201"/>
      <c r="T69" s="201"/>
    </row>
    <row r="70" spans="1:21" x14ac:dyDescent="0.4">
      <c r="A70" s="227"/>
      <c r="C70" s="7"/>
      <c r="D70" s="228"/>
      <c r="E70" s="7"/>
      <c r="F70" s="7"/>
      <c r="G70" s="7"/>
      <c r="H70" s="7"/>
      <c r="J70" s="1">
        <v>23</v>
      </c>
      <c r="K70" s="201"/>
      <c r="L70" s="201"/>
      <c r="M70" s="203"/>
      <c r="N70" s="201"/>
      <c r="O70" s="222"/>
      <c r="P70" s="201"/>
      <c r="Q70" s="201"/>
      <c r="R70" s="201"/>
      <c r="S70" s="201"/>
      <c r="T70" s="201"/>
    </row>
    <row r="71" spans="1:21" x14ac:dyDescent="0.4">
      <c r="A71" s="227"/>
      <c r="C71" s="7"/>
      <c r="D71" s="228"/>
      <c r="E71" s="7"/>
      <c r="F71" s="7"/>
      <c r="G71" s="7"/>
      <c r="H71" s="7"/>
      <c r="J71" s="1">
        <v>24</v>
      </c>
      <c r="K71" s="201"/>
      <c r="L71" s="201"/>
      <c r="M71" s="203"/>
      <c r="N71" s="201"/>
      <c r="O71" s="222"/>
      <c r="P71" s="201"/>
      <c r="Q71" s="201"/>
      <c r="R71" s="201"/>
      <c r="S71" s="201"/>
      <c r="T71" s="201"/>
    </row>
    <row r="72" spans="1:21" x14ac:dyDescent="0.4">
      <c r="A72" s="227"/>
      <c r="J72" s="1">
        <v>25</v>
      </c>
      <c r="K72" s="201"/>
      <c r="L72" s="201"/>
      <c r="M72" s="203"/>
      <c r="N72" s="201"/>
      <c r="O72" s="222"/>
      <c r="P72" s="201"/>
      <c r="Q72" s="201"/>
      <c r="R72" s="201"/>
      <c r="S72" s="201"/>
      <c r="T72" s="201"/>
      <c r="U72" s="229"/>
    </row>
    <row r="73" spans="1:21" x14ac:dyDescent="0.4">
      <c r="K73" s="229"/>
      <c r="L73" s="229"/>
      <c r="M73" s="229"/>
      <c r="N73" s="229"/>
      <c r="O73" s="229"/>
      <c r="P73" s="229"/>
      <c r="Q73" s="229"/>
      <c r="R73" s="229"/>
      <c r="S73" s="229"/>
    </row>
    <row r="74" spans="1:21" x14ac:dyDescent="0.4">
      <c r="A74" s="12" t="s">
        <v>7654</v>
      </c>
      <c r="B74" s="219">
        <v>45538.743750000001</v>
      </c>
      <c r="J74" s="12" t="s">
        <v>9359</v>
      </c>
      <c r="K74" s="71">
        <f>COUNTIF($K$48:$T$61,J74)</f>
        <v>0</v>
      </c>
      <c r="L74" s="229"/>
      <c r="M74" s="229"/>
      <c r="N74" s="229"/>
      <c r="O74" s="229"/>
      <c r="P74" s="229"/>
    </row>
    <row r="75" spans="1:21" x14ac:dyDescent="0.4">
      <c r="A75" s="12" t="s">
        <v>7655</v>
      </c>
      <c r="B75" s="220">
        <v>0.86805555555555547</v>
      </c>
      <c r="J75" s="12" t="s">
        <v>9210</v>
      </c>
      <c r="K75" s="71">
        <f t="shared" ref="K75:K90" si="1">COUNTIF($K$48:$T$61,J75)</f>
        <v>0</v>
      </c>
      <c r="L75" s="229"/>
      <c r="M75" s="229"/>
      <c r="N75" s="229"/>
      <c r="O75" s="229"/>
      <c r="P75" s="229"/>
    </row>
    <row r="76" spans="1:21" x14ac:dyDescent="0.4">
      <c r="A76" s="12" t="s">
        <v>7656</v>
      </c>
      <c r="B76" s="219">
        <f>B74-B75</f>
        <v>45537.875694444447</v>
      </c>
      <c r="J76" s="12" t="s">
        <v>9136</v>
      </c>
      <c r="K76" s="71">
        <f t="shared" si="1"/>
        <v>0</v>
      </c>
      <c r="L76" s="229"/>
      <c r="M76" s="229"/>
      <c r="N76" s="229"/>
      <c r="O76" s="229"/>
      <c r="P76" s="229"/>
    </row>
    <row r="77" spans="1:21" x14ac:dyDescent="0.4">
      <c r="J77" s="95" t="s">
        <v>9077</v>
      </c>
      <c r="K77" s="71">
        <f t="shared" si="1"/>
        <v>0</v>
      </c>
      <c r="L77" s="229"/>
      <c r="M77" s="229"/>
      <c r="N77" s="229"/>
      <c r="O77" s="229"/>
      <c r="P77" s="229"/>
    </row>
    <row r="78" spans="1:21" x14ac:dyDescent="0.4">
      <c r="J78" s="95" t="s">
        <v>9075</v>
      </c>
      <c r="K78" s="71">
        <f t="shared" si="1"/>
        <v>0</v>
      </c>
    </row>
    <row r="79" spans="1:21" x14ac:dyDescent="0.4">
      <c r="J79" s="95" t="s">
        <v>9072</v>
      </c>
      <c r="K79" s="71">
        <f t="shared" si="1"/>
        <v>0</v>
      </c>
    </row>
    <row r="80" spans="1:21" x14ac:dyDescent="0.4">
      <c r="J80" s="95" t="s">
        <v>8980</v>
      </c>
      <c r="K80" s="71">
        <f t="shared" si="1"/>
        <v>0</v>
      </c>
    </row>
    <row r="81" spans="10:11" x14ac:dyDescent="0.4">
      <c r="J81" s="95" t="s">
        <v>8984</v>
      </c>
      <c r="K81" s="71">
        <f t="shared" si="1"/>
        <v>0</v>
      </c>
    </row>
    <row r="82" spans="10:11" x14ac:dyDescent="0.4">
      <c r="J82" s="201" t="s">
        <v>9280</v>
      </c>
      <c r="K82" s="71">
        <f t="shared" si="1"/>
        <v>0</v>
      </c>
    </row>
    <row r="83" spans="10:11" x14ac:dyDescent="0.4">
      <c r="J83" s="12" t="s">
        <v>8676</v>
      </c>
      <c r="K83" s="71">
        <f t="shared" si="1"/>
        <v>0</v>
      </c>
    </row>
    <row r="84" spans="10:11" x14ac:dyDescent="0.4">
      <c r="J84" s="12" t="s">
        <v>8658</v>
      </c>
      <c r="K84" s="71">
        <f t="shared" si="1"/>
        <v>0</v>
      </c>
    </row>
    <row r="85" spans="10:11" x14ac:dyDescent="0.4">
      <c r="J85" s="12" t="s">
        <v>8648</v>
      </c>
      <c r="K85" s="71">
        <f t="shared" si="1"/>
        <v>0</v>
      </c>
    </row>
    <row r="86" spans="10:11" x14ac:dyDescent="0.4">
      <c r="J86" s="12" t="s">
        <v>8679</v>
      </c>
      <c r="K86" s="71">
        <f t="shared" si="1"/>
        <v>0</v>
      </c>
    </row>
    <row r="87" spans="10:11" x14ac:dyDescent="0.4">
      <c r="J87" s="12" t="s">
        <v>8576</v>
      </c>
      <c r="K87" s="71">
        <f t="shared" si="1"/>
        <v>0</v>
      </c>
    </row>
    <row r="88" spans="10:11" x14ac:dyDescent="0.4">
      <c r="J88" s="12" t="s">
        <v>8577</v>
      </c>
      <c r="K88" s="71">
        <f t="shared" si="1"/>
        <v>0</v>
      </c>
    </row>
    <row r="89" spans="10:11" x14ac:dyDescent="0.4">
      <c r="J89" s="12" t="s">
        <v>8744</v>
      </c>
      <c r="K89" s="71">
        <f t="shared" si="1"/>
        <v>0</v>
      </c>
    </row>
    <row r="90" spans="10:11" x14ac:dyDescent="0.4">
      <c r="J90" s="12" t="s">
        <v>8578</v>
      </c>
      <c r="K90" s="71">
        <f t="shared" si="1"/>
        <v>0</v>
      </c>
    </row>
  </sheetData>
  <mergeCells count="65">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A461-86FB-4B6B-B556-91555DE5ED9B}">
  <dimension ref="A1:U91"/>
  <sheetViews>
    <sheetView topLeftCell="A28" zoomScale="90" zoomScaleNormal="90" workbookViewId="0">
      <selection activeCell="F6" sqref="F6:H6"/>
    </sheetView>
  </sheetViews>
  <sheetFormatPr defaultRowHeight="17" x14ac:dyDescent="0.4"/>
  <cols>
    <col min="1" max="1" width="11.6328125" customWidth="1"/>
    <col min="2" max="2" width="15.179687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8.54296875" bestFit="1" customWidth="1"/>
    <col min="12" max="12" width="16.54296875" bestFit="1" customWidth="1"/>
    <col min="13" max="13" width="18.54296875" bestFit="1" customWidth="1"/>
    <col min="14" max="14" width="16.54296875" bestFit="1" customWidth="1"/>
    <col min="15" max="15" width="22.36328125" customWidth="1"/>
    <col min="16" max="16" width="16.54296875" bestFit="1" customWidth="1"/>
    <col min="17" max="18" width="6.90625" customWidth="1"/>
    <col min="19" max="19" width="18.54296875" bestFit="1" customWidth="1"/>
    <col min="20" max="20" width="16.54296875" bestFit="1" customWidth="1"/>
    <col min="21" max="23" width="5.81640625" customWidth="1"/>
  </cols>
  <sheetData>
    <row r="1" spans="1:9" x14ac:dyDescent="0.4">
      <c r="A1" s="11" t="s">
        <v>7581</v>
      </c>
      <c r="B1" s="375" t="s">
        <v>9395</v>
      </c>
      <c r="C1" s="375"/>
      <c r="D1" s="375"/>
      <c r="E1" s="375"/>
      <c r="F1" s="375"/>
      <c r="G1" s="375"/>
      <c r="H1" s="375"/>
      <c r="I1" s="7"/>
    </row>
    <row r="2" spans="1:9" x14ac:dyDescent="0.4">
      <c r="A2" s="11" t="s">
        <v>7582</v>
      </c>
      <c r="B2" s="375" t="s">
        <v>9396</v>
      </c>
      <c r="C2" s="375"/>
      <c r="D2" s="375"/>
      <c r="E2" s="375"/>
      <c r="F2" s="375"/>
      <c r="G2" s="375"/>
      <c r="H2" s="375"/>
      <c r="I2" s="7"/>
    </row>
    <row r="3" spans="1:9" x14ac:dyDescent="0.4">
      <c r="A3" s="11" t="s">
        <v>7583</v>
      </c>
      <c r="B3" s="375" t="s">
        <v>9397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MIN(C37:G37)</f>
        <v>45576.427083333336</v>
      </c>
      <c r="C6" s="374"/>
      <c r="D6" s="403" t="s">
        <v>7587</v>
      </c>
      <c r="E6" s="404"/>
      <c r="F6" s="384">
        <f>MAX(C38:G38)</f>
        <v>45583.361805555556</v>
      </c>
      <c r="G6" s="402"/>
      <c r="H6" s="374"/>
      <c r="I6" s="7"/>
    </row>
    <row r="7" spans="1:9" ht="71" customHeight="1" x14ac:dyDescent="0.4">
      <c r="A7" s="394" t="s">
        <v>7816</v>
      </c>
      <c r="B7" s="11" t="s">
        <v>7589</v>
      </c>
      <c r="C7" s="397" t="s">
        <v>9394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9327</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8"/>
      <c r="B34" s="218"/>
      <c r="C34" s="218"/>
      <c r="D34" s="218"/>
      <c r="E34" s="218"/>
      <c r="F34" s="218"/>
      <c r="G34" s="218"/>
      <c r="H34" s="218"/>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 t="s">
        <v>9436</v>
      </c>
    </row>
    <row r="37" spans="1:21" x14ac:dyDescent="0.4">
      <c r="A37" s="177"/>
      <c r="B37" s="12" t="s">
        <v>7615</v>
      </c>
      <c r="C37" s="191">
        <v>45576.59097222222</v>
      </c>
      <c r="D37" s="191">
        <v>45576.492361111108</v>
      </c>
      <c r="E37" s="191">
        <v>45576.427083333336</v>
      </c>
      <c r="F37" s="191"/>
      <c r="G37" s="191">
        <v>45576.506249999999</v>
      </c>
      <c r="H37" s="1"/>
      <c r="I37" s="7"/>
      <c r="J37" s="219">
        <v>45583</v>
      </c>
    </row>
    <row r="38" spans="1:21" x14ac:dyDescent="0.4">
      <c r="A38" s="177"/>
      <c r="B38" s="12" t="s">
        <v>7482</v>
      </c>
      <c r="C38" s="191">
        <v>45583.361805555556</v>
      </c>
      <c r="D38" s="191">
        <v>45583.351388888892</v>
      </c>
      <c r="E38" s="191">
        <v>45583.34375</v>
      </c>
      <c r="F38" s="191"/>
      <c r="G38" s="191">
        <v>45582.932638888888</v>
      </c>
      <c r="H38" s="1"/>
      <c r="I38" s="7"/>
      <c r="J38" s="1">
        <f>IF(C38&lt;&gt;"",INT((J37-C37)*24),0)+IF(D38&lt;&gt;"",INT((J37-D37)*24),0)+IF(E38&lt;&gt;"",INT((J37-E37)*24),0)+IF(F38&lt;&gt;"",INT((J37-F37)*24),0)+IF(G38&lt;&gt;"",INT((J37-G37)*24),0)</f>
        <v>621</v>
      </c>
    </row>
    <row r="39" spans="1:21" x14ac:dyDescent="0.4">
      <c r="A39" s="177"/>
      <c r="B39" s="12" t="s">
        <v>7458</v>
      </c>
      <c r="C39" s="221">
        <v>353</v>
      </c>
      <c r="D39" s="164">
        <v>78</v>
      </c>
      <c r="E39" s="164">
        <v>298</v>
      </c>
      <c r="F39" s="221"/>
      <c r="G39" s="164">
        <v>74</v>
      </c>
      <c r="H39" s="1">
        <f t="shared" ref="H39:H61" si="0">SUM(C39:G39)</f>
        <v>803</v>
      </c>
      <c r="I39" s="7"/>
    </row>
    <row r="40" spans="1:21" x14ac:dyDescent="0.4">
      <c r="A40" s="1" t="s">
        <v>7164</v>
      </c>
      <c r="B40" s="12" t="s">
        <v>7469</v>
      </c>
      <c r="C40" s="1">
        <f>INT((C38-C37)*24)</f>
        <v>162</v>
      </c>
      <c r="D40" s="1">
        <f>INT((D38-D37)*24)</f>
        <v>164</v>
      </c>
      <c r="E40" s="1">
        <f>INT((E38-E37)*24)</f>
        <v>165</v>
      </c>
      <c r="F40" s="1">
        <f>INT((F38-F37)*24)</f>
        <v>0</v>
      </c>
      <c r="G40" s="1">
        <f>INT((G38-G37)*24)</f>
        <v>154</v>
      </c>
      <c r="H40" s="1">
        <f t="shared" si="0"/>
        <v>645</v>
      </c>
      <c r="I40" s="7"/>
      <c r="J40" s="12" t="s">
        <v>8020</v>
      </c>
      <c r="K40" s="1">
        <f>H40</f>
        <v>645</v>
      </c>
    </row>
    <row r="41" spans="1:21" x14ac:dyDescent="0.4">
      <c r="A41" s="379">
        <v>45579</v>
      </c>
      <c r="B41" s="12" t="s">
        <v>7483</v>
      </c>
      <c r="C41" s="1">
        <v>0</v>
      </c>
      <c r="D41" s="1">
        <v>0</v>
      </c>
      <c r="E41" s="1">
        <v>0</v>
      </c>
      <c r="F41" s="1"/>
      <c r="G41" s="1">
        <v>0</v>
      </c>
      <c r="H41" s="1">
        <f t="shared" si="0"/>
        <v>0</v>
      </c>
      <c r="I41" s="7"/>
      <c r="J41" s="12" t="s">
        <v>7483</v>
      </c>
      <c r="K41" s="1">
        <f>SUMIF(B:B,J41,H:H)</f>
        <v>0</v>
      </c>
    </row>
    <row r="42" spans="1:21" x14ac:dyDescent="0.4">
      <c r="A42" s="379"/>
      <c r="B42" s="12" t="s">
        <v>7484</v>
      </c>
      <c r="C42" s="1">
        <v>0</v>
      </c>
      <c r="D42" s="1">
        <v>0</v>
      </c>
      <c r="E42" s="1">
        <v>0</v>
      </c>
      <c r="F42" s="1"/>
      <c r="G42" s="1">
        <v>0</v>
      </c>
      <c r="H42" s="1">
        <f t="shared" si="0"/>
        <v>0</v>
      </c>
      <c r="I42" s="7"/>
      <c r="J42" s="12" t="s">
        <v>7477</v>
      </c>
      <c r="K42" s="1">
        <f>SUMIF(B:B,J42,H:H)</f>
        <v>0</v>
      </c>
    </row>
    <row r="43" spans="1:21" x14ac:dyDescent="0.4">
      <c r="A43" s="379"/>
      <c r="B43" s="12" t="s">
        <v>7485</v>
      </c>
      <c r="C43" s="1">
        <v>0</v>
      </c>
      <c r="D43" s="1">
        <v>0</v>
      </c>
      <c r="E43" s="1">
        <v>0</v>
      </c>
      <c r="F43" s="1"/>
      <c r="G43" s="1">
        <v>0</v>
      </c>
      <c r="H43" s="1">
        <f t="shared" si="0"/>
        <v>0</v>
      </c>
      <c r="I43" s="7"/>
      <c r="J43" s="12" t="s">
        <v>7485</v>
      </c>
      <c r="K43" s="1">
        <f>SUMIF(B:B,J43,H:H)</f>
        <v>1</v>
      </c>
    </row>
    <row r="44" spans="1:21" x14ac:dyDescent="0.4">
      <c r="A44" s="379">
        <v>45580</v>
      </c>
      <c r="B44" s="12" t="s">
        <v>7483</v>
      </c>
      <c r="C44" s="1">
        <v>0</v>
      </c>
      <c r="D44" s="1">
        <v>0</v>
      </c>
      <c r="E44" s="1">
        <v>0</v>
      </c>
      <c r="F44" s="1"/>
      <c r="G44" s="1">
        <v>0</v>
      </c>
      <c r="H44" s="1">
        <f t="shared" si="0"/>
        <v>0</v>
      </c>
      <c r="I44" s="7"/>
    </row>
    <row r="45" spans="1:21" x14ac:dyDescent="0.4">
      <c r="A45" s="379"/>
      <c r="B45" s="12" t="s">
        <v>7484</v>
      </c>
      <c r="C45" s="1">
        <v>0</v>
      </c>
      <c r="D45" s="1">
        <v>0</v>
      </c>
      <c r="E45" s="1">
        <v>0</v>
      </c>
      <c r="F45" s="1"/>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c r="G46" s="1">
        <v>0</v>
      </c>
      <c r="H46" s="1">
        <f t="shared" si="0"/>
        <v>0</v>
      </c>
      <c r="I46" s="7"/>
      <c r="K46" t="s">
        <v>8805</v>
      </c>
      <c r="M46" t="s">
        <v>8628</v>
      </c>
      <c r="O46" t="s">
        <v>8624</v>
      </c>
      <c r="Q46" t="s">
        <v>8625</v>
      </c>
      <c r="S46" t="s">
        <v>8806</v>
      </c>
    </row>
    <row r="47" spans="1:21" ht="17" customHeight="1" x14ac:dyDescent="0.4">
      <c r="A47" s="379">
        <v>45581</v>
      </c>
      <c r="B47" s="12" t="s">
        <v>7483</v>
      </c>
      <c r="C47" s="1">
        <v>0</v>
      </c>
      <c r="D47" s="95">
        <v>0</v>
      </c>
      <c r="E47" s="1">
        <v>0</v>
      </c>
      <c r="F47" s="1"/>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c r="G48" s="95">
        <v>0</v>
      </c>
      <c r="H48" s="1">
        <f t="shared" si="0"/>
        <v>0</v>
      </c>
      <c r="I48" s="7"/>
      <c r="J48" s="95">
        <v>1</v>
      </c>
      <c r="K48" s="240" t="s">
        <v>9404</v>
      </c>
      <c r="L48" s="201" t="s">
        <v>9176</v>
      </c>
      <c r="M48" s="222" t="s">
        <v>9440</v>
      </c>
      <c r="N48" s="201" t="s">
        <v>9176</v>
      </c>
      <c r="O48" s="222" t="s">
        <v>9399</v>
      </c>
      <c r="P48" s="201" t="s">
        <v>9176</v>
      </c>
      <c r="Q48" s="222"/>
      <c r="R48" s="201"/>
      <c r="S48" s="222" t="s">
        <v>9412</v>
      </c>
      <c r="T48" s="201" t="s">
        <v>9176</v>
      </c>
      <c r="U48" s="68"/>
    </row>
    <row r="49" spans="1:21" x14ac:dyDescent="0.4">
      <c r="A49" s="379"/>
      <c r="B49" s="12" t="s">
        <v>7485</v>
      </c>
      <c r="C49" s="1">
        <v>0</v>
      </c>
      <c r="D49" s="95">
        <v>0</v>
      </c>
      <c r="E49" s="1">
        <v>1</v>
      </c>
      <c r="F49" s="1"/>
      <c r="G49" s="1">
        <v>0</v>
      </c>
      <c r="H49" s="1">
        <f t="shared" si="0"/>
        <v>1</v>
      </c>
      <c r="I49" s="7"/>
      <c r="J49" s="1">
        <v>2</v>
      </c>
      <c r="K49" s="222" t="s">
        <v>9405</v>
      </c>
      <c r="L49" s="201" t="s">
        <v>9176</v>
      </c>
      <c r="M49" s="222"/>
      <c r="N49" s="201"/>
      <c r="O49" s="222" t="s">
        <v>9400</v>
      </c>
      <c r="P49" s="201" t="s">
        <v>9176</v>
      </c>
      <c r="Q49" s="222"/>
      <c r="R49" s="201"/>
      <c r="S49" s="222"/>
      <c r="T49" s="201"/>
      <c r="U49" s="68"/>
    </row>
    <row r="50" spans="1:21" x14ac:dyDescent="0.4">
      <c r="A50" s="379">
        <v>45582</v>
      </c>
      <c r="B50" s="12" t="s">
        <v>7483</v>
      </c>
      <c r="C50" s="1">
        <v>0</v>
      </c>
      <c r="D50" s="95">
        <v>0</v>
      </c>
      <c r="E50" s="1">
        <v>0</v>
      </c>
      <c r="F50" s="1"/>
      <c r="G50" s="1">
        <v>0</v>
      </c>
      <c r="H50" s="1">
        <f t="shared" si="0"/>
        <v>0</v>
      </c>
      <c r="I50" s="7"/>
      <c r="J50" s="95">
        <v>3</v>
      </c>
      <c r="K50" s="240" t="s">
        <v>9406</v>
      </c>
      <c r="L50" s="201" t="s">
        <v>9176</v>
      </c>
      <c r="M50" s="222"/>
      <c r="N50" s="201"/>
      <c r="O50" s="222" t="s">
        <v>9401</v>
      </c>
      <c r="P50" s="201" t="s">
        <v>9176</v>
      </c>
      <c r="Q50" s="222"/>
      <c r="R50" s="201"/>
      <c r="S50" s="240"/>
      <c r="T50" s="201"/>
      <c r="U50" s="68"/>
    </row>
    <row r="51" spans="1:21" x14ac:dyDescent="0.4">
      <c r="A51" s="379"/>
      <c r="B51" s="12" t="s">
        <v>7484</v>
      </c>
      <c r="C51" s="1">
        <v>0</v>
      </c>
      <c r="D51" s="95">
        <v>0</v>
      </c>
      <c r="E51" s="95">
        <v>0</v>
      </c>
      <c r="F51" s="95"/>
      <c r="G51" s="1">
        <v>0</v>
      </c>
      <c r="H51" s="1">
        <f t="shared" si="0"/>
        <v>0</v>
      </c>
      <c r="I51" s="7"/>
      <c r="J51" s="1">
        <v>4</v>
      </c>
      <c r="K51" s="240" t="s">
        <v>9407</v>
      </c>
      <c r="L51" s="201" t="s">
        <v>9176</v>
      </c>
      <c r="M51" s="222"/>
      <c r="N51" s="201"/>
      <c r="O51" s="222" t="s">
        <v>9402</v>
      </c>
      <c r="P51" s="201" t="s">
        <v>9176</v>
      </c>
      <c r="Q51" s="222"/>
      <c r="R51" s="201"/>
      <c r="S51" s="201"/>
      <c r="T51" s="201"/>
      <c r="U51" s="68"/>
    </row>
    <row r="52" spans="1:21" x14ac:dyDescent="0.4">
      <c r="A52" s="379"/>
      <c r="B52" s="12" t="s">
        <v>7485</v>
      </c>
      <c r="C52" s="1">
        <v>0</v>
      </c>
      <c r="D52" s="95">
        <v>0</v>
      </c>
      <c r="E52" s="1">
        <v>0</v>
      </c>
      <c r="F52" s="1"/>
      <c r="G52" s="1">
        <v>0</v>
      </c>
      <c r="H52" s="1">
        <f t="shared" si="0"/>
        <v>0</v>
      </c>
      <c r="I52" s="7"/>
      <c r="J52" s="95">
        <v>5</v>
      </c>
      <c r="K52" s="240" t="s">
        <v>9408</v>
      </c>
      <c r="L52" s="201" t="s">
        <v>9176</v>
      </c>
      <c r="M52" s="222"/>
      <c r="N52" s="201"/>
      <c r="O52" s="222" t="s">
        <v>9403</v>
      </c>
      <c r="P52" s="201" t="s">
        <v>9176</v>
      </c>
      <c r="Q52" s="222"/>
      <c r="R52" s="201"/>
      <c r="S52" s="201"/>
      <c r="T52" s="201"/>
      <c r="U52" s="68"/>
    </row>
    <row r="53" spans="1:21" x14ac:dyDescent="0.4">
      <c r="A53" s="379">
        <v>45583</v>
      </c>
      <c r="B53" s="12" t="s">
        <v>7483</v>
      </c>
      <c r="C53" s="1">
        <v>0</v>
      </c>
      <c r="D53" s="95">
        <v>0</v>
      </c>
      <c r="E53" s="1">
        <v>0</v>
      </c>
      <c r="F53" s="1"/>
      <c r="G53" s="1">
        <v>0</v>
      </c>
      <c r="H53" s="1">
        <f t="shared" si="0"/>
        <v>0</v>
      </c>
      <c r="I53" s="7"/>
      <c r="J53" s="1">
        <v>6</v>
      </c>
      <c r="K53" s="240" t="s">
        <v>9409</v>
      </c>
      <c r="L53" s="201" t="s">
        <v>9176</v>
      </c>
      <c r="M53" s="222"/>
      <c r="N53" s="201"/>
      <c r="O53" s="254" t="s">
        <v>9421</v>
      </c>
      <c r="P53" s="224" t="s">
        <v>9423</v>
      </c>
      <c r="Q53" s="222"/>
      <c r="R53" s="201"/>
      <c r="S53" s="201"/>
      <c r="T53" s="201"/>
      <c r="U53" s="68"/>
    </row>
    <row r="54" spans="1:21" x14ac:dyDescent="0.4">
      <c r="A54" s="379"/>
      <c r="B54" s="12" t="s">
        <v>7484</v>
      </c>
      <c r="C54" s="1">
        <v>0</v>
      </c>
      <c r="D54" s="95">
        <v>0</v>
      </c>
      <c r="E54" s="1">
        <v>0</v>
      </c>
      <c r="F54" s="95"/>
      <c r="G54" s="95">
        <v>0</v>
      </c>
      <c r="H54" s="1">
        <f t="shared" si="0"/>
        <v>0</v>
      </c>
      <c r="I54" s="7"/>
      <c r="J54" s="95">
        <v>7</v>
      </c>
      <c r="K54" s="203" t="s">
        <v>9410</v>
      </c>
      <c r="L54" s="201" t="s">
        <v>9176</v>
      </c>
      <c r="M54" s="222"/>
      <c r="N54" s="201"/>
      <c r="O54" s="222" t="s">
        <v>9414</v>
      </c>
      <c r="P54" s="201" t="s">
        <v>9176</v>
      </c>
      <c r="Q54" s="222"/>
      <c r="R54" s="201"/>
      <c r="S54" s="201"/>
      <c r="T54" s="201"/>
      <c r="U54" s="68"/>
    </row>
    <row r="55" spans="1:21" x14ac:dyDescent="0.4">
      <c r="A55" s="379"/>
      <c r="B55" s="12" t="s">
        <v>7485</v>
      </c>
      <c r="C55" s="1">
        <v>0</v>
      </c>
      <c r="D55" s="95">
        <v>0</v>
      </c>
      <c r="E55" s="1">
        <v>0</v>
      </c>
      <c r="F55" s="1"/>
      <c r="G55" s="1">
        <v>0</v>
      </c>
      <c r="H55" s="1">
        <f t="shared" si="0"/>
        <v>0</v>
      </c>
      <c r="I55" s="7"/>
      <c r="J55" s="1">
        <v>8</v>
      </c>
      <c r="K55" s="201" t="s">
        <v>9411</v>
      </c>
      <c r="L55" s="201" t="s">
        <v>9176</v>
      </c>
      <c r="M55" s="222"/>
      <c r="N55" s="201"/>
      <c r="O55" s="222" t="s">
        <v>9415</v>
      </c>
      <c r="P55" s="201" t="s">
        <v>9176</v>
      </c>
      <c r="Q55" s="201"/>
      <c r="R55" s="201"/>
      <c r="S55" s="201"/>
      <c r="T55" s="201"/>
      <c r="U55" s="68"/>
    </row>
    <row r="56" spans="1:21" x14ac:dyDescent="0.4">
      <c r="A56" s="379"/>
      <c r="B56" s="12" t="s">
        <v>7483</v>
      </c>
      <c r="C56" s="1"/>
      <c r="D56" s="95"/>
      <c r="E56" s="1"/>
      <c r="F56" s="1"/>
      <c r="G56" s="1"/>
      <c r="H56" s="1">
        <f t="shared" si="0"/>
        <v>0</v>
      </c>
      <c r="I56" s="7"/>
      <c r="J56" s="95">
        <v>9</v>
      </c>
      <c r="K56" s="201" t="s">
        <v>9413</v>
      </c>
      <c r="L56" s="201" t="s">
        <v>9176</v>
      </c>
      <c r="M56" s="222"/>
      <c r="N56" s="201"/>
      <c r="O56" s="201" t="s">
        <v>9416</v>
      </c>
      <c r="P56" s="201" t="s">
        <v>9176</v>
      </c>
      <c r="Q56" s="201"/>
      <c r="R56" s="201"/>
      <c r="S56" s="201"/>
      <c r="T56" s="201"/>
    </row>
    <row r="57" spans="1:21" x14ac:dyDescent="0.4">
      <c r="A57" s="379"/>
      <c r="B57" s="12" t="s">
        <v>7484</v>
      </c>
      <c r="C57" s="1"/>
      <c r="D57" s="95"/>
      <c r="E57" s="1"/>
      <c r="F57" s="95"/>
      <c r="G57" s="95"/>
      <c r="H57" s="1">
        <f t="shared" si="0"/>
        <v>0</v>
      </c>
      <c r="I57" s="7"/>
      <c r="J57" s="1">
        <v>10</v>
      </c>
      <c r="K57" s="201" t="s">
        <v>9418</v>
      </c>
      <c r="L57" s="201" t="s">
        <v>9176</v>
      </c>
      <c r="M57" s="203"/>
      <c r="N57" s="201"/>
      <c r="O57" s="222" t="s">
        <v>9417</v>
      </c>
      <c r="P57" s="201" t="s">
        <v>9176</v>
      </c>
      <c r="Q57" s="201"/>
      <c r="R57" s="201"/>
      <c r="S57" s="201"/>
      <c r="T57" s="201"/>
    </row>
    <row r="58" spans="1:21" x14ac:dyDescent="0.4">
      <c r="A58" s="379"/>
      <c r="B58" s="12" t="s">
        <v>7485</v>
      </c>
      <c r="C58" s="1"/>
      <c r="D58" s="95"/>
      <c r="E58" s="1"/>
      <c r="F58" s="1"/>
      <c r="G58" s="1"/>
      <c r="H58" s="1">
        <f t="shared" si="0"/>
        <v>0</v>
      </c>
      <c r="J58" s="1">
        <v>11</v>
      </c>
      <c r="K58" s="201" t="s">
        <v>9419</v>
      </c>
      <c r="L58" s="201" t="s">
        <v>9176</v>
      </c>
      <c r="M58" s="222"/>
      <c r="N58" s="201"/>
      <c r="O58" s="222" t="s">
        <v>9430</v>
      </c>
      <c r="P58" s="201" t="s">
        <v>9176</v>
      </c>
      <c r="Q58" s="201"/>
      <c r="R58" s="201"/>
      <c r="S58" s="201"/>
      <c r="T58" s="201"/>
    </row>
    <row r="59" spans="1:21" x14ac:dyDescent="0.4">
      <c r="A59" s="379"/>
      <c r="B59" s="12" t="s">
        <v>7483</v>
      </c>
      <c r="C59" s="1"/>
      <c r="D59" s="95"/>
      <c r="E59" s="1"/>
      <c r="F59" s="1"/>
      <c r="G59" s="1"/>
      <c r="H59" s="1">
        <f t="shared" si="0"/>
        <v>0</v>
      </c>
      <c r="J59" s="1">
        <v>12</v>
      </c>
      <c r="K59" s="201" t="s">
        <v>9420</v>
      </c>
      <c r="L59" s="201" t="s">
        <v>9176</v>
      </c>
      <c r="M59" s="203"/>
      <c r="N59" s="201"/>
      <c r="O59" s="222" t="s">
        <v>9431</v>
      </c>
      <c r="P59" s="201" t="s">
        <v>9176</v>
      </c>
      <c r="Q59" s="201"/>
      <c r="R59" s="201"/>
      <c r="S59" s="201"/>
      <c r="T59" s="201"/>
    </row>
    <row r="60" spans="1:21" x14ac:dyDescent="0.4">
      <c r="A60" s="379"/>
      <c r="B60" s="12" t="s">
        <v>7484</v>
      </c>
      <c r="C60" s="1"/>
      <c r="D60" s="95"/>
      <c r="E60" s="1"/>
      <c r="F60" s="95"/>
      <c r="G60" s="95"/>
      <c r="H60" s="1">
        <f t="shared" si="0"/>
        <v>0</v>
      </c>
      <c r="J60" s="1">
        <v>13</v>
      </c>
      <c r="K60" s="201" t="s">
        <v>9434</v>
      </c>
      <c r="L60" s="201" t="s">
        <v>9176</v>
      </c>
      <c r="M60" s="203"/>
      <c r="N60" s="201"/>
      <c r="O60" s="222" t="s">
        <v>9432</v>
      </c>
      <c r="P60" s="201" t="s">
        <v>9176</v>
      </c>
      <c r="Q60" s="201"/>
      <c r="R60" s="201"/>
      <c r="S60" s="201"/>
      <c r="T60" s="201"/>
    </row>
    <row r="61" spans="1:21" x14ac:dyDescent="0.4">
      <c r="A61" s="379"/>
      <c r="B61" s="12" t="s">
        <v>7485</v>
      </c>
      <c r="C61" s="1"/>
      <c r="D61" s="95"/>
      <c r="E61" s="1"/>
      <c r="F61" s="1"/>
      <c r="G61" s="1"/>
      <c r="H61" s="1">
        <f t="shared" si="0"/>
        <v>0</v>
      </c>
      <c r="J61" s="1">
        <v>14</v>
      </c>
      <c r="K61" s="201" t="s">
        <v>9435</v>
      </c>
      <c r="L61" s="201" t="s">
        <v>9176</v>
      </c>
      <c r="M61" s="203"/>
      <c r="N61" s="201"/>
      <c r="O61" s="222" t="s">
        <v>9433</v>
      </c>
      <c r="P61" s="201" t="s">
        <v>9176</v>
      </c>
      <c r="Q61" s="201"/>
      <c r="R61" s="201"/>
      <c r="S61" s="201"/>
      <c r="T61" s="201"/>
    </row>
    <row r="62" spans="1:21" x14ac:dyDescent="0.4">
      <c r="A62" s="227"/>
      <c r="C62" s="7"/>
      <c r="D62" s="228"/>
      <c r="E62" s="7"/>
      <c r="F62" s="7"/>
      <c r="G62" s="7"/>
      <c r="H62" s="7"/>
      <c r="J62" s="1">
        <v>15</v>
      </c>
      <c r="K62" s="201" t="s">
        <v>9441</v>
      </c>
      <c r="L62" s="201" t="s">
        <v>9176</v>
      </c>
      <c r="M62" s="203"/>
      <c r="N62" s="201"/>
      <c r="O62" s="222" t="s">
        <v>9437</v>
      </c>
      <c r="P62" s="201" t="s">
        <v>9176</v>
      </c>
      <c r="Q62" s="201"/>
      <c r="R62" s="201"/>
      <c r="S62" s="201"/>
      <c r="T62" s="201"/>
    </row>
    <row r="63" spans="1:21" x14ac:dyDescent="0.4">
      <c r="A63" s="227"/>
      <c r="C63" s="7"/>
      <c r="D63" s="228"/>
      <c r="E63" s="7"/>
      <c r="F63" s="7"/>
      <c r="G63" s="7"/>
      <c r="H63" s="7"/>
      <c r="J63" s="1">
        <v>16</v>
      </c>
      <c r="K63" s="201" t="s">
        <v>9442</v>
      </c>
      <c r="L63" s="201" t="s">
        <v>9176</v>
      </c>
      <c r="M63" s="203"/>
      <c r="N63" s="201"/>
      <c r="O63" s="222" t="s">
        <v>9438</v>
      </c>
      <c r="P63" s="201" t="s">
        <v>9176</v>
      </c>
      <c r="Q63" s="201"/>
      <c r="R63" s="201"/>
      <c r="S63" s="201"/>
      <c r="T63" s="201"/>
    </row>
    <row r="64" spans="1:21" x14ac:dyDescent="0.4">
      <c r="A64" s="227"/>
      <c r="C64" s="7"/>
      <c r="D64" s="228"/>
      <c r="E64" s="7"/>
      <c r="F64" s="7"/>
      <c r="G64" s="7"/>
      <c r="H64" s="7"/>
      <c r="J64" s="1">
        <v>17</v>
      </c>
      <c r="K64" s="201" t="s">
        <v>9443</v>
      </c>
      <c r="L64" s="201" t="s">
        <v>9176</v>
      </c>
      <c r="M64" s="203"/>
      <c r="N64" s="201"/>
      <c r="O64" s="222" t="s">
        <v>9439</v>
      </c>
      <c r="P64" s="201" t="s">
        <v>9176</v>
      </c>
      <c r="Q64" s="201"/>
      <c r="R64" s="201"/>
      <c r="S64" s="201"/>
      <c r="T64" s="201"/>
    </row>
    <row r="65" spans="1:21" x14ac:dyDescent="0.4">
      <c r="A65" s="227"/>
      <c r="C65" s="7"/>
      <c r="D65" s="228"/>
      <c r="E65" s="7"/>
      <c r="F65" s="7"/>
      <c r="G65" s="7"/>
      <c r="H65" s="7"/>
      <c r="J65" s="1">
        <v>18</v>
      </c>
      <c r="K65" s="201" t="s">
        <v>9444</v>
      </c>
      <c r="L65" s="201" t="s">
        <v>9176</v>
      </c>
      <c r="M65" s="203"/>
      <c r="N65" s="201"/>
      <c r="O65" s="222"/>
      <c r="P65" s="201"/>
      <c r="Q65" s="201"/>
      <c r="R65" s="201"/>
      <c r="S65" s="201"/>
      <c r="T65" s="201"/>
    </row>
    <row r="66" spans="1:21" x14ac:dyDescent="0.4">
      <c r="A66" s="227"/>
      <c r="C66" s="7"/>
      <c r="D66" s="228"/>
      <c r="E66" s="7"/>
      <c r="F66" s="7"/>
      <c r="G66" s="7"/>
      <c r="H66" s="7"/>
      <c r="J66" s="1">
        <v>19</v>
      </c>
      <c r="K66" s="201"/>
      <c r="L66" s="201"/>
      <c r="M66" s="203"/>
      <c r="N66" s="201"/>
      <c r="O66" s="222"/>
      <c r="P66" s="201"/>
      <c r="Q66" s="201"/>
      <c r="R66" s="201"/>
      <c r="S66" s="201"/>
      <c r="T66" s="201"/>
    </row>
    <row r="67" spans="1:21" x14ac:dyDescent="0.4">
      <c r="A67" s="227"/>
      <c r="C67" s="7"/>
      <c r="D67" s="228"/>
      <c r="E67" s="7"/>
      <c r="F67" s="7"/>
      <c r="G67" s="7"/>
      <c r="H67" s="7"/>
      <c r="J67" s="1">
        <v>20</v>
      </c>
      <c r="K67" s="201"/>
      <c r="L67" s="201"/>
      <c r="M67" s="203"/>
      <c r="N67" s="201"/>
      <c r="O67" s="222"/>
      <c r="P67" s="201"/>
      <c r="Q67" s="201"/>
      <c r="R67" s="201"/>
      <c r="S67" s="201"/>
      <c r="T67" s="201"/>
    </row>
    <row r="68" spans="1:21" x14ac:dyDescent="0.4">
      <c r="A68" s="227"/>
      <c r="C68" s="7"/>
      <c r="D68" s="228"/>
      <c r="E68" s="7"/>
      <c r="F68" s="7"/>
      <c r="G68" s="7"/>
      <c r="H68" s="7"/>
      <c r="J68" s="1">
        <v>21</v>
      </c>
      <c r="K68" s="201"/>
      <c r="L68" s="201"/>
      <c r="M68" s="203"/>
      <c r="N68" s="201"/>
      <c r="O68" s="222"/>
      <c r="P68" s="201"/>
      <c r="Q68" s="201"/>
      <c r="R68" s="201"/>
      <c r="S68" s="201"/>
      <c r="T68" s="201"/>
    </row>
    <row r="69" spans="1:21" x14ac:dyDescent="0.4">
      <c r="A69" s="227"/>
      <c r="C69" s="7"/>
      <c r="D69" s="228"/>
      <c r="E69" s="7"/>
      <c r="F69" s="7"/>
      <c r="G69" s="7"/>
      <c r="H69" s="7"/>
      <c r="J69" s="1">
        <v>22</v>
      </c>
      <c r="K69" s="201"/>
      <c r="L69" s="201"/>
      <c r="M69" s="203"/>
      <c r="N69" s="201"/>
      <c r="O69" s="222"/>
      <c r="P69" s="201"/>
      <c r="Q69" s="201"/>
      <c r="R69" s="201"/>
      <c r="S69" s="201"/>
      <c r="T69" s="201"/>
    </row>
    <row r="70" spans="1:21" x14ac:dyDescent="0.4">
      <c r="A70" s="227"/>
      <c r="C70" s="7"/>
      <c r="D70" s="228"/>
      <c r="E70" s="7"/>
      <c r="F70" s="7"/>
      <c r="G70" s="7"/>
      <c r="H70" s="7"/>
      <c r="J70" s="1">
        <v>23</v>
      </c>
      <c r="K70" s="201"/>
      <c r="L70" s="201"/>
      <c r="M70" s="203"/>
      <c r="N70" s="201"/>
      <c r="O70" s="222"/>
      <c r="P70" s="201"/>
      <c r="Q70" s="201"/>
      <c r="R70" s="201"/>
      <c r="S70" s="201"/>
      <c r="T70" s="201"/>
    </row>
    <row r="71" spans="1:21" x14ac:dyDescent="0.4">
      <c r="A71" s="227"/>
      <c r="C71" s="7"/>
      <c r="D71" s="228"/>
      <c r="E71" s="7"/>
      <c r="F71" s="7"/>
      <c r="G71" s="7"/>
      <c r="H71" s="7"/>
      <c r="J71" s="1">
        <v>24</v>
      </c>
      <c r="K71" s="201"/>
      <c r="L71" s="201"/>
      <c r="M71" s="203"/>
      <c r="N71" s="201"/>
      <c r="O71" s="222"/>
      <c r="P71" s="201"/>
      <c r="Q71" s="201"/>
      <c r="R71" s="201"/>
      <c r="S71" s="201"/>
      <c r="T71" s="201"/>
    </row>
    <row r="72" spans="1:21" x14ac:dyDescent="0.4">
      <c r="A72" s="227"/>
      <c r="J72" s="1">
        <v>25</v>
      </c>
      <c r="K72" s="201"/>
      <c r="L72" s="201"/>
      <c r="M72" s="203"/>
      <c r="N72" s="201"/>
      <c r="O72" s="222"/>
      <c r="P72" s="201"/>
      <c r="Q72" s="201"/>
      <c r="R72" s="201"/>
      <c r="S72" s="201"/>
      <c r="T72" s="201"/>
      <c r="U72" s="229"/>
    </row>
    <row r="73" spans="1:21" x14ac:dyDescent="0.4">
      <c r="K73" s="229"/>
      <c r="L73" s="229"/>
      <c r="M73" s="229"/>
      <c r="N73" s="229"/>
      <c r="O73" s="229"/>
      <c r="P73" s="229"/>
      <c r="Q73" s="229"/>
      <c r="R73" s="229"/>
      <c r="S73" s="229"/>
    </row>
    <row r="74" spans="1:21" x14ac:dyDescent="0.4">
      <c r="A74" s="12" t="s">
        <v>7654</v>
      </c>
      <c r="B74" s="219">
        <v>45538.743750000001</v>
      </c>
      <c r="J74" s="12" t="s">
        <v>9422</v>
      </c>
      <c r="K74" s="71">
        <f>COUNTIF($K$48:$T$61,J74)</f>
        <v>1</v>
      </c>
      <c r="L74" s="229"/>
      <c r="M74" s="229"/>
      <c r="N74" s="229"/>
      <c r="O74" s="229"/>
      <c r="P74" s="229"/>
    </row>
    <row r="75" spans="1:21" x14ac:dyDescent="0.4">
      <c r="A75" s="12" t="s">
        <v>7655</v>
      </c>
      <c r="B75" s="220">
        <v>0.86805555555555547</v>
      </c>
      <c r="J75" s="12" t="s">
        <v>9359</v>
      </c>
      <c r="K75" s="71">
        <f t="shared" ref="K75:K91" si="1">COUNTIF($K$48:$T$61,J75)</f>
        <v>0</v>
      </c>
      <c r="L75" s="229"/>
      <c r="M75" s="229"/>
      <c r="N75" s="229"/>
      <c r="O75" s="229"/>
      <c r="P75" s="229"/>
    </row>
    <row r="76" spans="1:21" x14ac:dyDescent="0.4">
      <c r="A76" s="12" t="s">
        <v>7656</v>
      </c>
      <c r="B76" s="219">
        <f>B74-B75</f>
        <v>45537.875694444447</v>
      </c>
      <c r="J76" s="12" t="s">
        <v>9210</v>
      </c>
      <c r="K76" s="71">
        <f t="shared" si="1"/>
        <v>0</v>
      </c>
      <c r="L76" s="229"/>
      <c r="M76" s="229"/>
      <c r="N76" s="229"/>
      <c r="O76" s="229"/>
      <c r="P76" s="229"/>
    </row>
    <row r="77" spans="1:21" x14ac:dyDescent="0.4">
      <c r="J77" s="95" t="s">
        <v>9136</v>
      </c>
      <c r="K77" s="71">
        <f t="shared" si="1"/>
        <v>0</v>
      </c>
      <c r="L77" s="229"/>
      <c r="M77" s="229"/>
      <c r="N77" s="229"/>
      <c r="O77" s="229"/>
      <c r="P77" s="229"/>
    </row>
    <row r="78" spans="1:21" x14ac:dyDescent="0.4">
      <c r="J78" s="95" t="s">
        <v>9077</v>
      </c>
      <c r="K78" s="71">
        <f t="shared" si="1"/>
        <v>0</v>
      </c>
    </row>
    <row r="79" spans="1:21" x14ac:dyDescent="0.4">
      <c r="J79" s="95" t="s">
        <v>9075</v>
      </c>
      <c r="K79" s="71">
        <f t="shared" si="1"/>
        <v>0</v>
      </c>
    </row>
    <row r="80" spans="1:21" x14ac:dyDescent="0.4">
      <c r="J80" s="95" t="s">
        <v>9072</v>
      </c>
      <c r="K80" s="71">
        <f t="shared" si="1"/>
        <v>0</v>
      </c>
    </row>
    <row r="81" spans="10:11" x14ac:dyDescent="0.4">
      <c r="J81" s="95" t="s">
        <v>8980</v>
      </c>
      <c r="K81" s="71">
        <f t="shared" si="1"/>
        <v>0</v>
      </c>
    </row>
    <row r="82" spans="10:11" x14ac:dyDescent="0.4">
      <c r="J82" s="201" t="s">
        <v>8984</v>
      </c>
      <c r="K82" s="71">
        <f t="shared" si="1"/>
        <v>0</v>
      </c>
    </row>
    <row r="83" spans="10:11" x14ac:dyDescent="0.4">
      <c r="J83" s="12" t="s">
        <v>9280</v>
      </c>
      <c r="K83" s="71">
        <f t="shared" si="1"/>
        <v>0</v>
      </c>
    </row>
    <row r="84" spans="10:11" x14ac:dyDescent="0.4">
      <c r="J84" s="12" t="s">
        <v>8676</v>
      </c>
      <c r="K84" s="71">
        <f t="shared" si="1"/>
        <v>0</v>
      </c>
    </row>
    <row r="85" spans="10:11" x14ac:dyDescent="0.4">
      <c r="J85" s="12" t="s">
        <v>8658</v>
      </c>
      <c r="K85" s="71">
        <f t="shared" si="1"/>
        <v>0</v>
      </c>
    </row>
    <row r="86" spans="10:11" x14ac:dyDescent="0.4">
      <c r="J86" s="12" t="s">
        <v>8648</v>
      </c>
      <c r="K86" s="71">
        <f t="shared" si="1"/>
        <v>0</v>
      </c>
    </row>
    <row r="87" spans="10:11" x14ac:dyDescent="0.4">
      <c r="J87" s="12" t="s">
        <v>8679</v>
      </c>
      <c r="K87" s="71">
        <f t="shared" si="1"/>
        <v>0</v>
      </c>
    </row>
    <row r="88" spans="10:11" x14ac:dyDescent="0.4">
      <c r="J88" s="12" t="s">
        <v>8576</v>
      </c>
      <c r="K88" s="71">
        <f t="shared" si="1"/>
        <v>0</v>
      </c>
    </row>
    <row r="89" spans="10:11" x14ac:dyDescent="0.4">
      <c r="J89" s="12" t="s">
        <v>8577</v>
      </c>
      <c r="K89" s="71">
        <f t="shared" si="1"/>
        <v>0</v>
      </c>
    </row>
    <row r="90" spans="10:11" x14ac:dyDescent="0.4">
      <c r="J90" s="12" t="s">
        <v>8744</v>
      </c>
      <c r="K90" s="71">
        <f t="shared" si="1"/>
        <v>0</v>
      </c>
    </row>
    <row r="91" spans="10:11" x14ac:dyDescent="0.4">
      <c r="J91" s="12" t="s">
        <v>8578</v>
      </c>
      <c r="K91" s="71">
        <f t="shared" si="1"/>
        <v>0</v>
      </c>
    </row>
  </sheetData>
  <mergeCells count="65">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FEF86-87D4-46A4-8E6E-D228E5D6F722}">
  <dimension ref="A1:U90"/>
  <sheetViews>
    <sheetView topLeftCell="A28" zoomScale="90" zoomScaleNormal="90" workbookViewId="0">
      <selection activeCell="F6" sqref="F6:H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7.54296875" customWidth="1"/>
    <col min="12" max="12" width="13.453125" bestFit="1" customWidth="1"/>
    <col min="13" max="14" width="6.81640625" customWidth="1"/>
    <col min="15" max="15" width="15.1796875" bestFit="1" customWidth="1"/>
    <col min="16" max="16" width="12.81640625" bestFit="1" customWidth="1"/>
    <col min="17" max="20" width="6.81640625" customWidth="1"/>
    <col min="21" max="21" width="6.1796875" customWidth="1"/>
    <col min="22" max="22" width="6.453125" customWidth="1"/>
    <col min="24" max="24" width="26.90625" bestFit="1" customWidth="1"/>
    <col min="25" max="25" width="13" bestFit="1" customWidth="1"/>
  </cols>
  <sheetData>
    <row r="1" spans="1:9" x14ac:dyDescent="0.4">
      <c r="A1" s="11" t="s">
        <v>7581</v>
      </c>
      <c r="B1" s="375" t="s">
        <v>9426</v>
      </c>
      <c r="C1" s="375"/>
      <c r="D1" s="375"/>
      <c r="E1" s="375"/>
      <c r="F1" s="375"/>
      <c r="G1" s="375"/>
      <c r="H1" s="375"/>
      <c r="I1" s="7"/>
    </row>
    <row r="2" spans="1:9" x14ac:dyDescent="0.4">
      <c r="A2" s="11" t="s">
        <v>7582</v>
      </c>
      <c r="B2" s="375" t="s">
        <v>9427</v>
      </c>
      <c r="C2" s="375"/>
      <c r="D2" s="375"/>
      <c r="E2" s="375"/>
      <c r="F2" s="375"/>
      <c r="G2" s="375"/>
      <c r="H2" s="375"/>
      <c r="I2" s="7"/>
    </row>
    <row r="3" spans="1:9" x14ac:dyDescent="0.4">
      <c r="A3" s="11" t="s">
        <v>7583</v>
      </c>
      <c r="B3" s="375" t="s">
        <v>9428</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MIN(C36:G36)</f>
        <v>45581.616666666669</v>
      </c>
      <c r="C6" s="374"/>
      <c r="D6" s="403" t="s">
        <v>7587</v>
      </c>
      <c r="E6" s="404"/>
      <c r="F6" s="384">
        <f>MAX(C37:G37)</f>
        <v>45587.374305555553</v>
      </c>
      <c r="G6" s="402"/>
      <c r="H6" s="374"/>
      <c r="I6" s="7"/>
    </row>
    <row r="7" spans="1:9" ht="33.5" customHeight="1" x14ac:dyDescent="0.4">
      <c r="A7" s="394" t="s">
        <v>7816</v>
      </c>
      <c r="B7" s="11" t="s">
        <v>7589</v>
      </c>
      <c r="C7" s="397" t="s">
        <v>9425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9327</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1539</v>
      </c>
      <c r="B32" s="400"/>
      <c r="C32" s="372" t="s">
        <v>7850</v>
      </c>
      <c r="D32" s="373"/>
      <c r="E32" s="373"/>
      <c r="F32" s="373"/>
      <c r="G32" s="373"/>
      <c r="H32" s="374"/>
      <c r="I32" s="218"/>
    </row>
    <row r="33" spans="1:21" x14ac:dyDescent="0.4">
      <c r="A33" s="8"/>
      <c r="B33" s="218"/>
      <c r="C33" s="218"/>
      <c r="D33" s="218"/>
      <c r="E33" s="218"/>
      <c r="F33" s="218"/>
      <c r="G33" s="218"/>
      <c r="H33" s="218"/>
      <c r="I33" s="218"/>
    </row>
    <row r="34" spans="1:21" x14ac:dyDescent="0.4">
      <c r="A34" s="88"/>
      <c r="B34" s="12"/>
      <c r="C34" s="1" t="s">
        <v>8594</v>
      </c>
      <c r="D34" s="1" t="s">
        <v>8595</v>
      </c>
      <c r="E34" s="1" t="s">
        <v>8596</v>
      </c>
      <c r="F34" s="1" t="s">
        <v>8597</v>
      </c>
      <c r="G34" s="1" t="s">
        <v>8598</v>
      </c>
      <c r="H34" s="1" t="s">
        <v>7614</v>
      </c>
      <c r="I34" s="7"/>
    </row>
    <row r="35" spans="1:21" x14ac:dyDescent="0.4">
      <c r="A35" s="83"/>
      <c r="B35" s="12" t="s">
        <v>7977</v>
      </c>
      <c r="C35" s="239" t="s">
        <v>8107</v>
      </c>
      <c r="D35" s="239" t="s">
        <v>8110</v>
      </c>
      <c r="E35" s="239" t="s">
        <v>8111</v>
      </c>
      <c r="F35" s="239" t="s">
        <v>8113</v>
      </c>
      <c r="G35" s="239" t="s">
        <v>8109</v>
      </c>
      <c r="H35" s="1"/>
      <c r="I35" s="7"/>
      <c r="J35" s="186" t="s">
        <v>9436</v>
      </c>
    </row>
    <row r="36" spans="1:21" x14ac:dyDescent="0.4">
      <c r="A36" s="177"/>
      <c r="B36" s="12" t="s">
        <v>7615</v>
      </c>
      <c r="C36" s="191">
        <v>45581.616666666669</v>
      </c>
      <c r="D36" s="191">
        <v>45581.62222222222</v>
      </c>
      <c r="E36" s="191">
        <v>45581.649305555555</v>
      </c>
      <c r="F36" s="191">
        <v>45581.651388888888</v>
      </c>
      <c r="G36" s="191">
        <v>45581.640972222223</v>
      </c>
      <c r="H36" s="1"/>
      <c r="I36" s="7"/>
      <c r="J36" s="294">
        <v>45587.333333333336</v>
      </c>
    </row>
    <row r="37" spans="1:21" x14ac:dyDescent="0.4">
      <c r="A37" s="177"/>
      <c r="B37" s="12" t="s">
        <v>7482</v>
      </c>
      <c r="C37" s="191">
        <v>45587.362500000003</v>
      </c>
      <c r="D37" s="191">
        <v>45587.371527777781</v>
      </c>
      <c r="E37" s="191">
        <v>45587.373611111114</v>
      </c>
      <c r="F37" s="191">
        <v>45587.374305555553</v>
      </c>
      <c r="G37" s="191">
        <v>45587.370833333334</v>
      </c>
      <c r="H37" s="1"/>
      <c r="I37" s="7"/>
      <c r="J37" s="186">
        <f>IF(C37&lt;&gt;"",INT((J36-C36)*24),0)+IF(D37&lt;&gt;"",INT((J36-D36)*24),0)+IF(E37&lt;&gt;"",INT((J36-E36)*24),0)+IF(F37&lt;&gt;"",INT((J36-F36)*24),0)+IF(G37&lt;&gt;"",INT((J36-G36)*24),0)</f>
        <v>682</v>
      </c>
    </row>
    <row r="38" spans="1:21" x14ac:dyDescent="0.4">
      <c r="A38" s="177"/>
      <c r="B38" s="12" t="s">
        <v>7458</v>
      </c>
      <c r="C38" s="221">
        <v>216</v>
      </c>
      <c r="D38" s="164">
        <v>65</v>
      </c>
      <c r="E38" s="164">
        <v>195</v>
      </c>
      <c r="F38" s="221">
        <v>11</v>
      </c>
      <c r="G38" s="164">
        <v>60</v>
      </c>
      <c r="H38" s="1">
        <f t="shared" ref="H38:H60" si="0">SUM(C38:G38)</f>
        <v>547</v>
      </c>
      <c r="I38" s="7"/>
    </row>
    <row r="39" spans="1:21" x14ac:dyDescent="0.4">
      <c r="A39" s="1" t="s">
        <v>7164</v>
      </c>
      <c r="B39" s="12" t="s">
        <v>7617</v>
      </c>
      <c r="C39" s="1">
        <f>INT((C37-C36)*24)</f>
        <v>137</v>
      </c>
      <c r="D39" s="1">
        <f>INT((D37-D36)*24)</f>
        <v>137</v>
      </c>
      <c r="E39" s="1">
        <f>INT((E37-E36)*24)</f>
        <v>137</v>
      </c>
      <c r="F39" s="1">
        <f>INT((F37-F36)*24)</f>
        <v>137</v>
      </c>
      <c r="G39" s="1">
        <f>INT((G37-G36)*24)</f>
        <v>137</v>
      </c>
      <c r="H39" s="1">
        <f t="shared" si="0"/>
        <v>685</v>
      </c>
      <c r="I39" s="7"/>
      <c r="J39" s="12" t="s">
        <v>8020</v>
      </c>
      <c r="K39" s="1">
        <f>H39</f>
        <v>685</v>
      </c>
    </row>
    <row r="40" spans="1:21" x14ac:dyDescent="0.4">
      <c r="A40" s="379">
        <v>45582</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0</v>
      </c>
      <c r="D42" s="1">
        <v>0</v>
      </c>
      <c r="E42" s="1">
        <v>0</v>
      </c>
      <c r="F42" s="1">
        <v>0</v>
      </c>
      <c r="G42" s="1">
        <v>0</v>
      </c>
      <c r="H42" s="1">
        <f t="shared" si="0"/>
        <v>0</v>
      </c>
      <c r="I42" s="7"/>
      <c r="J42" s="12" t="s">
        <v>7485</v>
      </c>
      <c r="K42" s="1">
        <f>SUMIF(B:B,J42,H:H)</f>
        <v>2</v>
      </c>
    </row>
    <row r="43" spans="1:21" x14ac:dyDescent="0.4">
      <c r="A43" s="379">
        <v>45583</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v>0</v>
      </c>
      <c r="E45" s="1">
        <v>1</v>
      </c>
      <c r="F45" s="1">
        <v>0</v>
      </c>
      <c r="G45" s="1">
        <v>0</v>
      </c>
      <c r="H45" s="1">
        <f t="shared" si="0"/>
        <v>1</v>
      </c>
      <c r="I45" s="7"/>
      <c r="K45" t="s">
        <v>8623</v>
      </c>
      <c r="M45" t="s">
        <v>8621</v>
      </c>
      <c r="O45" t="s">
        <v>8620</v>
      </c>
      <c r="Q45" t="s">
        <v>8619</v>
      </c>
      <c r="S45" t="s">
        <v>8724</v>
      </c>
    </row>
    <row r="46" spans="1:21" x14ac:dyDescent="0.4">
      <c r="A46" s="379">
        <v>45586</v>
      </c>
      <c r="B46" s="12" t="s">
        <v>7483</v>
      </c>
      <c r="C46" s="1">
        <v>0</v>
      </c>
      <c r="D46" s="95">
        <v>0</v>
      </c>
      <c r="E46" s="1">
        <v>0</v>
      </c>
      <c r="F46" s="1">
        <v>0</v>
      </c>
      <c r="G46" s="1">
        <v>0</v>
      </c>
      <c r="H46" s="1">
        <f t="shared" si="0"/>
        <v>0</v>
      </c>
      <c r="I46" s="7"/>
      <c r="J46" s="1" t="s">
        <v>7189</v>
      </c>
      <c r="K46" s="372" t="s">
        <v>8594</v>
      </c>
      <c r="L46" s="374"/>
      <c r="M46" s="399" t="s">
        <v>8595</v>
      </c>
      <c r="N46" s="400"/>
      <c r="O46" s="399" t="s">
        <v>8596</v>
      </c>
      <c r="P46" s="400"/>
      <c r="Q46" s="399" t="s">
        <v>8597</v>
      </c>
      <c r="R46" s="400"/>
      <c r="S46" s="399" t="s">
        <v>8598</v>
      </c>
      <c r="T46" s="400"/>
    </row>
    <row r="47" spans="1:21" x14ac:dyDescent="0.4">
      <c r="A47" s="379"/>
      <c r="B47" s="12" t="s">
        <v>7484</v>
      </c>
      <c r="C47" s="1">
        <v>0</v>
      </c>
      <c r="D47" s="95">
        <v>0</v>
      </c>
      <c r="E47" s="95">
        <v>0</v>
      </c>
      <c r="F47" s="95">
        <v>0</v>
      </c>
      <c r="G47" s="95">
        <v>0</v>
      </c>
      <c r="H47" s="1">
        <f t="shared" si="0"/>
        <v>0</v>
      </c>
      <c r="I47" s="7"/>
      <c r="J47" s="95">
        <v>1</v>
      </c>
      <c r="K47" s="222" t="s">
        <v>9477</v>
      </c>
      <c r="L47" s="201" t="s">
        <v>9326</v>
      </c>
      <c r="M47" s="222"/>
      <c r="N47" s="201"/>
      <c r="O47" s="224" t="s">
        <v>9445</v>
      </c>
      <c r="P47" s="224" t="s">
        <v>9356</v>
      </c>
      <c r="Q47" s="222"/>
      <c r="R47" s="201"/>
      <c r="S47" s="222"/>
      <c r="T47" s="201"/>
      <c r="U47" s="68"/>
    </row>
    <row r="48" spans="1:21" x14ac:dyDescent="0.4">
      <c r="A48" s="379"/>
      <c r="B48" s="12" t="s">
        <v>7485</v>
      </c>
      <c r="C48" s="1">
        <v>0</v>
      </c>
      <c r="D48" s="95">
        <v>0</v>
      </c>
      <c r="E48" s="1">
        <v>0</v>
      </c>
      <c r="F48" s="1">
        <v>0</v>
      </c>
      <c r="G48" s="1">
        <v>0</v>
      </c>
      <c r="H48" s="1">
        <f t="shared" si="0"/>
        <v>0</v>
      </c>
      <c r="I48" s="7"/>
      <c r="J48" s="1">
        <v>2</v>
      </c>
      <c r="K48" s="224" t="s">
        <v>9481</v>
      </c>
      <c r="L48" s="224" t="s">
        <v>9356</v>
      </c>
      <c r="M48" s="201"/>
      <c r="N48" s="203"/>
      <c r="O48" s="203"/>
      <c r="P48" s="201"/>
      <c r="Q48" s="203"/>
      <c r="R48" s="272"/>
      <c r="S48" s="222"/>
      <c r="T48" s="201"/>
      <c r="U48" s="68"/>
    </row>
    <row r="49" spans="1:21" x14ac:dyDescent="0.4">
      <c r="A49" s="379">
        <v>45587</v>
      </c>
      <c r="B49" s="12" t="s">
        <v>7483</v>
      </c>
      <c r="C49" s="1">
        <v>0</v>
      </c>
      <c r="D49" s="95">
        <v>0</v>
      </c>
      <c r="E49" s="1">
        <v>0</v>
      </c>
      <c r="F49" s="1">
        <v>0</v>
      </c>
      <c r="G49" s="1">
        <v>0</v>
      </c>
      <c r="H49" s="1">
        <f t="shared" si="0"/>
        <v>0</v>
      </c>
      <c r="I49" s="7"/>
      <c r="J49" s="95">
        <v>3</v>
      </c>
      <c r="K49" s="201"/>
      <c r="L49" s="201"/>
      <c r="M49" s="201"/>
      <c r="N49" s="203"/>
      <c r="O49" s="203"/>
      <c r="P49" s="201"/>
      <c r="Q49" s="203"/>
      <c r="R49" s="272"/>
      <c r="S49" s="222"/>
      <c r="T49" s="222"/>
      <c r="U49" s="68"/>
    </row>
    <row r="50" spans="1:21" x14ac:dyDescent="0.4">
      <c r="A50" s="379"/>
      <c r="B50" s="12" t="s">
        <v>7484</v>
      </c>
      <c r="C50" s="1">
        <v>0</v>
      </c>
      <c r="D50" s="95">
        <v>0</v>
      </c>
      <c r="E50" s="95">
        <v>0</v>
      </c>
      <c r="F50" s="95">
        <v>0</v>
      </c>
      <c r="G50" s="1">
        <v>0</v>
      </c>
      <c r="H50" s="1">
        <f t="shared" si="0"/>
        <v>0</v>
      </c>
      <c r="I50" s="7"/>
      <c r="J50" s="1">
        <v>4</v>
      </c>
      <c r="K50" s="201"/>
      <c r="L50" s="201"/>
      <c r="M50" s="222"/>
      <c r="N50" s="272"/>
      <c r="O50" s="203"/>
      <c r="P50" s="201"/>
      <c r="Q50" s="203"/>
      <c r="R50" s="272"/>
      <c r="S50" s="201"/>
      <c r="T50" s="201"/>
      <c r="U50" s="68"/>
    </row>
    <row r="51" spans="1:21" x14ac:dyDescent="0.4">
      <c r="A51" s="379"/>
      <c r="B51" s="12" t="s">
        <v>7485</v>
      </c>
      <c r="C51" s="1">
        <v>1</v>
      </c>
      <c r="D51" s="95">
        <v>0</v>
      </c>
      <c r="E51" s="1">
        <v>0</v>
      </c>
      <c r="F51" s="1">
        <v>0</v>
      </c>
      <c r="G51" s="1">
        <v>0</v>
      </c>
      <c r="H51" s="1">
        <f t="shared" si="0"/>
        <v>1</v>
      </c>
      <c r="I51" s="7"/>
      <c r="J51" s="95">
        <v>5</v>
      </c>
      <c r="K51" s="222"/>
      <c r="L51" s="201"/>
      <c r="M51" s="201"/>
      <c r="N51" s="203"/>
      <c r="O51" s="203"/>
      <c r="P51" s="201"/>
      <c r="Q51" s="201"/>
      <c r="R51" s="201"/>
      <c r="S51" s="201"/>
      <c r="T51" s="201"/>
      <c r="U51" s="68"/>
    </row>
    <row r="52" spans="1:21" x14ac:dyDescent="0.4">
      <c r="A52" s="379"/>
      <c r="B52" s="12" t="s">
        <v>7483</v>
      </c>
      <c r="C52" s="1"/>
      <c r="D52" s="95"/>
      <c r="E52" s="1"/>
      <c r="F52" s="1"/>
      <c r="G52" s="1"/>
      <c r="H52" s="1">
        <f t="shared" si="0"/>
        <v>0</v>
      </c>
      <c r="I52" s="7"/>
      <c r="J52" s="1">
        <v>6</v>
      </c>
      <c r="K52" s="234"/>
      <c r="L52" s="234"/>
      <c r="M52" s="201"/>
      <c r="N52" s="203"/>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c r="P54" s="201"/>
      <c r="Q54" s="201"/>
      <c r="R54" s="201"/>
      <c r="S54" s="201"/>
      <c r="T54" s="201"/>
      <c r="U54" s="68"/>
    </row>
    <row r="55" spans="1:21" x14ac:dyDescent="0.4">
      <c r="A55" s="379"/>
      <c r="B55" s="12" t="s">
        <v>7483</v>
      </c>
      <c r="C55" s="1"/>
      <c r="D55" s="95"/>
      <c r="E55" s="1"/>
      <c r="F55" s="1"/>
      <c r="G55" s="1"/>
      <c r="H55" s="1">
        <f t="shared" si="0"/>
        <v>0</v>
      </c>
      <c r="J55" s="95">
        <v>9</v>
      </c>
      <c r="K55" s="201"/>
      <c r="L55" s="201"/>
      <c r="M55" s="201"/>
      <c r="N55" s="201"/>
      <c r="O55" s="203"/>
      <c r="P55" s="201"/>
      <c r="Q55" s="201"/>
      <c r="R55" s="201"/>
      <c r="S55" s="201"/>
      <c r="T55" s="201"/>
    </row>
    <row r="56" spans="1:21" x14ac:dyDescent="0.4">
      <c r="A56" s="379"/>
      <c r="B56" s="12" t="s">
        <v>7484</v>
      </c>
      <c r="C56" s="1"/>
      <c r="D56" s="95"/>
      <c r="E56" s="1"/>
      <c r="F56" s="95"/>
      <c r="G56" s="95"/>
      <c r="H56" s="1">
        <f t="shared" si="0"/>
        <v>0</v>
      </c>
      <c r="J56" s="1">
        <v>10</v>
      </c>
      <c r="K56" s="201"/>
      <c r="L56" s="201"/>
      <c r="M56" s="201"/>
      <c r="N56" s="201"/>
      <c r="O56" s="203"/>
      <c r="P56" s="201"/>
      <c r="Q56" s="201"/>
      <c r="R56" s="201"/>
      <c r="S56" s="201"/>
      <c r="T56" s="201"/>
    </row>
    <row r="57" spans="1:21" x14ac:dyDescent="0.4">
      <c r="A57" s="379"/>
      <c r="B57" s="12" t="s">
        <v>7485</v>
      </c>
      <c r="C57" s="1"/>
      <c r="D57" s="95"/>
      <c r="E57" s="1"/>
      <c r="F57" s="1"/>
      <c r="G57" s="1"/>
      <c r="H57" s="1">
        <f t="shared" si="0"/>
        <v>0</v>
      </c>
      <c r="J57" s="1">
        <v>11</v>
      </c>
      <c r="K57" s="201"/>
      <c r="L57" s="201"/>
      <c r="M57" s="201"/>
      <c r="N57" s="201"/>
      <c r="O57" s="203"/>
      <c r="P57" s="201"/>
      <c r="Q57" s="201"/>
      <c r="R57" s="201"/>
      <c r="S57" s="201"/>
      <c r="T57" s="201"/>
    </row>
    <row r="58" spans="1:21" x14ac:dyDescent="0.4">
      <c r="A58" s="379"/>
      <c r="B58" s="12" t="s">
        <v>7483</v>
      </c>
      <c r="C58" s="1"/>
      <c r="D58" s="95"/>
      <c r="E58" s="1"/>
      <c r="F58" s="1"/>
      <c r="G58" s="1"/>
      <c r="H58" s="1">
        <f t="shared" si="0"/>
        <v>0</v>
      </c>
      <c r="J58" s="1">
        <v>12</v>
      </c>
      <c r="K58" s="201"/>
      <c r="L58" s="201"/>
      <c r="M58" s="201"/>
      <c r="N58" s="201"/>
      <c r="O58" s="203"/>
      <c r="P58" s="201"/>
      <c r="Q58" s="201"/>
      <c r="R58" s="201"/>
      <c r="S58" s="201"/>
      <c r="T58" s="201"/>
    </row>
    <row r="59" spans="1:21" x14ac:dyDescent="0.4">
      <c r="A59" s="379"/>
      <c r="B59" s="12" t="s">
        <v>7484</v>
      </c>
      <c r="C59" s="1"/>
      <c r="D59" s="95"/>
      <c r="E59" s="1"/>
      <c r="F59" s="95"/>
      <c r="G59" s="95"/>
      <c r="H59" s="1">
        <f t="shared" si="0"/>
        <v>0</v>
      </c>
      <c r="J59" s="95">
        <v>13</v>
      </c>
      <c r="K59" s="201"/>
      <c r="L59" s="201"/>
      <c r="M59" s="201"/>
      <c r="N59" s="201"/>
      <c r="O59" s="235"/>
      <c r="P59" s="201"/>
      <c r="Q59" s="201"/>
      <c r="R59" s="201"/>
      <c r="S59" s="201"/>
      <c r="T59" s="201"/>
    </row>
    <row r="60" spans="1:21" x14ac:dyDescent="0.4">
      <c r="A60" s="379"/>
      <c r="B60" s="12" t="s">
        <v>7485</v>
      </c>
      <c r="C60" s="1"/>
      <c r="D60" s="95"/>
      <c r="E60" s="1"/>
      <c r="F60" s="1"/>
      <c r="G60" s="1"/>
      <c r="H60" s="1">
        <f t="shared" si="0"/>
        <v>0</v>
      </c>
      <c r="I60" s="229"/>
      <c r="J60" s="95">
        <v>14</v>
      </c>
      <c r="K60" s="201"/>
      <c r="L60" s="201"/>
      <c r="M60" s="201"/>
      <c r="N60" s="201"/>
      <c r="O60" s="235"/>
      <c r="P60" s="201"/>
      <c r="Q60" s="201"/>
      <c r="R60" s="201"/>
      <c r="S60" s="201"/>
      <c r="T60" s="201"/>
    </row>
    <row r="61" spans="1:21" x14ac:dyDescent="0.4">
      <c r="A61" s="227"/>
      <c r="C61" s="7"/>
      <c r="D61" s="228"/>
      <c r="E61" s="7"/>
      <c r="F61" s="7"/>
      <c r="G61" s="7"/>
      <c r="H61" s="7"/>
      <c r="I61" s="7"/>
      <c r="K61" s="73"/>
    </row>
    <row r="62" spans="1:21" x14ac:dyDescent="0.4">
      <c r="A62" s="227"/>
      <c r="C62" s="7"/>
      <c r="D62" s="228"/>
      <c r="E62" s="7"/>
      <c r="F62" s="7"/>
      <c r="G62" s="7"/>
      <c r="H62" s="7"/>
      <c r="I62" s="7"/>
      <c r="K62" s="73"/>
    </row>
    <row r="63" spans="1:21" x14ac:dyDescent="0.4">
      <c r="A63" s="12" t="s">
        <v>7654</v>
      </c>
      <c r="B63" s="219">
        <v>45532.352777777778</v>
      </c>
      <c r="C63" s="7"/>
      <c r="D63" s="228"/>
      <c r="E63" s="7"/>
      <c r="F63" s="7"/>
      <c r="G63" s="7"/>
      <c r="H63" s="7"/>
      <c r="I63" s="7"/>
      <c r="J63" s="12" t="s">
        <v>9385</v>
      </c>
      <c r="K63" s="71">
        <f>COUNTIF($K$47:$T$60,J63)</f>
        <v>0</v>
      </c>
    </row>
    <row r="64" spans="1:21" x14ac:dyDescent="0.4">
      <c r="A64" s="12" t="s">
        <v>7655</v>
      </c>
      <c r="B64" s="220">
        <v>0.51180555555555551</v>
      </c>
      <c r="C64" s="7"/>
      <c r="D64" s="228"/>
      <c r="E64" s="7"/>
      <c r="F64" s="7"/>
      <c r="G64" s="7"/>
      <c r="H64" s="7"/>
      <c r="I64" s="7"/>
      <c r="J64" s="12" t="s">
        <v>9382</v>
      </c>
      <c r="K64" s="71">
        <f t="shared" ref="K64:K84" si="1">COUNTIF($K$47:$T$60,J64)</f>
        <v>0</v>
      </c>
    </row>
    <row r="65" spans="1:11" x14ac:dyDescent="0.4">
      <c r="A65" s="12" t="s">
        <v>7656</v>
      </c>
      <c r="B65" s="219">
        <f>B63-B64</f>
        <v>45531.84097222222</v>
      </c>
      <c r="C65" s="7"/>
      <c r="D65" s="228"/>
      <c r="E65" s="7"/>
      <c r="F65" s="7"/>
      <c r="G65" s="7"/>
      <c r="H65" s="7"/>
      <c r="I65" s="7"/>
      <c r="J65" s="12" t="s">
        <v>9380</v>
      </c>
      <c r="K65" s="71">
        <f t="shared" si="1"/>
        <v>0</v>
      </c>
    </row>
    <row r="66" spans="1:11" x14ac:dyDescent="0.4">
      <c r="A66" s="227"/>
      <c r="C66" s="7"/>
      <c r="D66" s="228"/>
      <c r="E66" s="7"/>
      <c r="F66" s="7"/>
      <c r="G66" s="7"/>
      <c r="H66" s="7"/>
      <c r="I66" s="7"/>
      <c r="J66" s="12" t="s">
        <v>9131</v>
      </c>
      <c r="K66" s="71">
        <f t="shared" si="1"/>
        <v>0</v>
      </c>
    </row>
    <row r="67" spans="1:11" x14ac:dyDescent="0.4">
      <c r="A67" s="220" t="s">
        <v>9491</v>
      </c>
      <c r="B67" s="295"/>
      <c r="C67" s="220">
        <f>B67+TIME(1,,)</f>
        <v>4.1666666666666664E-2</v>
      </c>
      <c r="D67" s="228"/>
      <c r="E67" s="7"/>
      <c r="F67" s="7"/>
      <c r="G67" s="7"/>
      <c r="H67" s="7"/>
      <c r="I67" s="7"/>
      <c r="J67" s="12" t="s">
        <v>9020</v>
      </c>
      <c r="K67" s="71">
        <f t="shared" si="1"/>
        <v>0</v>
      </c>
    </row>
    <row r="68" spans="1:11" x14ac:dyDescent="0.4">
      <c r="A68" s="1" t="s">
        <v>9489</v>
      </c>
      <c r="B68" s="220">
        <f>C67</f>
        <v>4.1666666666666664E-2</v>
      </c>
      <c r="C68" s="220">
        <f t="shared" ref="C68:C90" si="2">B68+TIME(1,,)</f>
        <v>8.3333333333333329E-2</v>
      </c>
      <c r="D68" s="228"/>
      <c r="E68" s="7"/>
      <c r="F68" s="7"/>
      <c r="G68" s="7"/>
      <c r="H68" s="7"/>
      <c r="I68" s="7"/>
      <c r="J68" s="12" t="s">
        <v>9023</v>
      </c>
      <c r="K68" s="71">
        <f t="shared" si="1"/>
        <v>0</v>
      </c>
    </row>
    <row r="69" spans="1:11" x14ac:dyDescent="0.4">
      <c r="A69" s="1" t="s">
        <v>9490</v>
      </c>
      <c r="B69" s="220">
        <f t="shared" ref="B69:B90" si="3">C68</f>
        <v>8.3333333333333329E-2</v>
      </c>
      <c r="C69" s="220">
        <f t="shared" si="2"/>
        <v>0.125</v>
      </c>
      <c r="J69" s="12" t="s">
        <v>9024</v>
      </c>
      <c r="K69" s="71">
        <f t="shared" si="1"/>
        <v>0</v>
      </c>
    </row>
    <row r="70" spans="1:11" x14ac:dyDescent="0.4">
      <c r="A70" s="220" t="s">
        <v>9491</v>
      </c>
      <c r="B70" s="220">
        <f t="shared" si="3"/>
        <v>0.125</v>
      </c>
      <c r="C70" s="220">
        <f t="shared" si="2"/>
        <v>0.16666666666666666</v>
      </c>
      <c r="J70" s="12" t="s">
        <v>9377</v>
      </c>
      <c r="K70" s="71">
        <f t="shared" si="1"/>
        <v>0</v>
      </c>
    </row>
    <row r="71" spans="1:11" x14ac:dyDescent="0.4">
      <c r="A71" s="1" t="s">
        <v>9489</v>
      </c>
      <c r="B71" s="220">
        <f t="shared" si="3"/>
        <v>0.16666666666666666</v>
      </c>
      <c r="C71" s="220">
        <f t="shared" si="2"/>
        <v>0.20833333333333331</v>
      </c>
      <c r="J71" s="12" t="s">
        <v>9025</v>
      </c>
      <c r="K71" s="71">
        <f t="shared" si="1"/>
        <v>0</v>
      </c>
    </row>
    <row r="72" spans="1:11" x14ac:dyDescent="0.4">
      <c r="A72" s="1" t="s">
        <v>9490</v>
      </c>
      <c r="B72" s="220">
        <f t="shared" si="3"/>
        <v>0.20833333333333331</v>
      </c>
      <c r="C72" s="220">
        <f t="shared" si="2"/>
        <v>0.24999999999999997</v>
      </c>
      <c r="J72" s="12" t="s">
        <v>8571</v>
      </c>
      <c r="K72" s="71">
        <f t="shared" si="1"/>
        <v>0</v>
      </c>
    </row>
    <row r="73" spans="1:11" x14ac:dyDescent="0.4">
      <c r="A73" s="220" t="s">
        <v>9491</v>
      </c>
      <c r="B73" s="220">
        <f t="shared" si="3"/>
        <v>0.24999999999999997</v>
      </c>
      <c r="C73" s="220">
        <f t="shared" si="2"/>
        <v>0.29166666666666663</v>
      </c>
      <c r="J73" s="12" t="s">
        <v>8572</v>
      </c>
      <c r="K73" s="71">
        <f t="shared" si="1"/>
        <v>0</v>
      </c>
    </row>
    <row r="74" spans="1:11" x14ac:dyDescent="0.4">
      <c r="A74" s="1" t="s">
        <v>9489</v>
      </c>
      <c r="B74" s="220">
        <f t="shared" si="3"/>
        <v>0.29166666666666663</v>
      </c>
      <c r="C74" s="220">
        <f t="shared" si="2"/>
        <v>0.33333333333333331</v>
      </c>
      <c r="J74" s="12" t="s">
        <v>8638</v>
      </c>
      <c r="K74" s="71">
        <f t="shared" si="1"/>
        <v>0</v>
      </c>
    </row>
    <row r="75" spans="1:11" x14ac:dyDescent="0.4">
      <c r="A75" s="1" t="s">
        <v>9490</v>
      </c>
      <c r="B75" s="220">
        <f t="shared" si="3"/>
        <v>0.33333333333333331</v>
      </c>
      <c r="C75" s="220">
        <f t="shared" si="2"/>
        <v>0.375</v>
      </c>
      <c r="J75" s="12" t="s">
        <v>8573</v>
      </c>
      <c r="K75" s="71">
        <f t="shared" si="1"/>
        <v>0</v>
      </c>
    </row>
    <row r="76" spans="1:11" x14ac:dyDescent="0.4">
      <c r="A76" s="220" t="s">
        <v>9491</v>
      </c>
      <c r="B76" s="220">
        <f t="shared" si="3"/>
        <v>0.375</v>
      </c>
      <c r="C76" s="220">
        <f t="shared" si="2"/>
        <v>0.41666666666666669</v>
      </c>
      <c r="J76" s="12" t="s">
        <v>8574</v>
      </c>
      <c r="K76" s="71">
        <f t="shared" si="1"/>
        <v>0</v>
      </c>
    </row>
    <row r="77" spans="1:11" x14ac:dyDescent="0.4">
      <c r="A77" s="1" t="s">
        <v>9489</v>
      </c>
      <c r="B77" s="220">
        <f t="shared" si="3"/>
        <v>0.41666666666666669</v>
      </c>
      <c r="C77" s="220">
        <f t="shared" si="2"/>
        <v>0.45833333333333337</v>
      </c>
      <c r="J77" s="12" t="s">
        <v>8575</v>
      </c>
      <c r="K77" s="71">
        <f t="shared" si="1"/>
        <v>0</v>
      </c>
    </row>
    <row r="78" spans="1:11" x14ac:dyDescent="0.4">
      <c r="A78" s="1" t="s">
        <v>9490</v>
      </c>
      <c r="B78" s="220">
        <f t="shared" si="3"/>
        <v>0.45833333333333337</v>
      </c>
      <c r="C78" s="220">
        <f t="shared" si="2"/>
        <v>0.5</v>
      </c>
      <c r="J78" s="12" t="s">
        <v>8286</v>
      </c>
      <c r="K78" s="71">
        <f t="shared" si="1"/>
        <v>0</v>
      </c>
    </row>
    <row r="79" spans="1:11" x14ac:dyDescent="0.4">
      <c r="A79" s="220" t="s">
        <v>9491</v>
      </c>
      <c r="B79" s="220">
        <f t="shared" si="3"/>
        <v>0.5</v>
      </c>
      <c r="C79" s="220">
        <f t="shared" si="2"/>
        <v>0.54166666666666663</v>
      </c>
      <c r="J79" s="12" t="s">
        <v>8270</v>
      </c>
      <c r="K79" s="71">
        <f t="shared" si="1"/>
        <v>0</v>
      </c>
    </row>
    <row r="80" spans="1:11" x14ac:dyDescent="0.4">
      <c r="A80" s="1" t="s">
        <v>9489</v>
      </c>
      <c r="B80" s="220">
        <f t="shared" si="3"/>
        <v>0.54166666666666663</v>
      </c>
      <c r="C80" s="220">
        <f t="shared" si="2"/>
        <v>0.58333333333333326</v>
      </c>
      <c r="J80" s="12" t="s">
        <v>8570</v>
      </c>
      <c r="K80" s="71">
        <f t="shared" si="1"/>
        <v>0</v>
      </c>
    </row>
    <row r="81" spans="1:11" x14ac:dyDescent="0.4">
      <c r="A81" s="1" t="s">
        <v>9490</v>
      </c>
      <c r="B81" s="220">
        <f t="shared" si="3"/>
        <v>0.58333333333333326</v>
      </c>
      <c r="C81" s="220">
        <f t="shared" si="2"/>
        <v>0.62499999999999989</v>
      </c>
      <c r="J81" s="12" t="s">
        <v>8288</v>
      </c>
      <c r="K81" s="71">
        <f t="shared" si="1"/>
        <v>0</v>
      </c>
    </row>
    <row r="82" spans="1:11" x14ac:dyDescent="0.4">
      <c r="A82" s="220" t="s">
        <v>9491</v>
      </c>
      <c r="B82" s="220">
        <f t="shared" si="3"/>
        <v>0.62499999999999989</v>
      </c>
      <c r="C82" s="220">
        <f t="shared" si="2"/>
        <v>0.66666666666666652</v>
      </c>
      <c r="J82" s="12" t="s">
        <v>8255</v>
      </c>
      <c r="K82" s="71">
        <f t="shared" si="1"/>
        <v>0</v>
      </c>
    </row>
    <row r="83" spans="1:11" x14ac:dyDescent="0.4">
      <c r="A83" s="1" t="s">
        <v>9489</v>
      </c>
      <c r="B83" s="220">
        <f t="shared" si="3"/>
        <v>0.66666666666666652</v>
      </c>
      <c r="C83" s="220">
        <f t="shared" si="2"/>
        <v>0.70833333333333315</v>
      </c>
      <c r="J83" s="12" t="s">
        <v>8115</v>
      </c>
      <c r="K83" s="71">
        <f t="shared" si="1"/>
        <v>0</v>
      </c>
    </row>
    <row r="84" spans="1:11" x14ac:dyDescent="0.4">
      <c r="A84" s="1" t="s">
        <v>9490</v>
      </c>
      <c r="B84" s="220">
        <f t="shared" si="3"/>
        <v>0.70833333333333315</v>
      </c>
      <c r="C84" s="220">
        <f t="shared" si="2"/>
        <v>0.74999999999999978</v>
      </c>
      <c r="J84" s="12" t="s">
        <v>8257</v>
      </c>
      <c r="K84" s="71">
        <f t="shared" si="1"/>
        <v>0</v>
      </c>
    </row>
    <row r="85" spans="1:11" x14ac:dyDescent="0.4">
      <c r="A85" s="220" t="s">
        <v>9491</v>
      </c>
      <c r="B85" s="220">
        <f t="shared" si="3"/>
        <v>0.74999999999999978</v>
      </c>
      <c r="C85" s="220">
        <f t="shared" si="2"/>
        <v>0.79166666666666641</v>
      </c>
    </row>
    <row r="86" spans="1:11" x14ac:dyDescent="0.4">
      <c r="A86" s="1" t="s">
        <v>9489</v>
      </c>
      <c r="B86" s="220">
        <f t="shared" si="3"/>
        <v>0.79166666666666641</v>
      </c>
      <c r="C86" s="220">
        <f t="shared" si="2"/>
        <v>0.83333333333333304</v>
      </c>
    </row>
    <row r="87" spans="1:11" x14ac:dyDescent="0.4">
      <c r="A87" s="1" t="s">
        <v>9490</v>
      </c>
      <c r="B87" s="220">
        <f t="shared" si="3"/>
        <v>0.83333333333333304</v>
      </c>
      <c r="C87" s="220">
        <f t="shared" si="2"/>
        <v>0.87499999999999967</v>
      </c>
    </row>
    <row r="88" spans="1:11" x14ac:dyDescent="0.4">
      <c r="A88" s="220" t="s">
        <v>9491</v>
      </c>
      <c r="B88" s="220">
        <f t="shared" si="3"/>
        <v>0.87499999999999967</v>
      </c>
      <c r="C88" s="220">
        <f t="shared" si="2"/>
        <v>0.9166666666666663</v>
      </c>
    </row>
    <row r="89" spans="1:11" x14ac:dyDescent="0.4">
      <c r="A89" s="1" t="s">
        <v>9489</v>
      </c>
      <c r="B89" s="220">
        <f t="shared" si="3"/>
        <v>0.9166666666666663</v>
      </c>
      <c r="C89" s="220">
        <f t="shared" si="2"/>
        <v>0.95833333333333293</v>
      </c>
    </row>
    <row r="90" spans="1:11" x14ac:dyDescent="0.4">
      <c r="A90" s="1" t="s">
        <v>9490</v>
      </c>
      <c r="B90" s="220">
        <f t="shared" si="3"/>
        <v>0.95833333333333293</v>
      </c>
      <c r="C90" s="220">
        <f t="shared" si="2"/>
        <v>0.99999999999999956</v>
      </c>
    </row>
  </sheetData>
  <mergeCells count="63">
    <mergeCell ref="Q46:R46"/>
    <mergeCell ref="S46:T46"/>
    <mergeCell ref="A49:A51"/>
    <mergeCell ref="A52:A54"/>
    <mergeCell ref="A55:A57"/>
    <mergeCell ref="M46:N46"/>
    <mergeCell ref="O46:P46"/>
    <mergeCell ref="A58:A60"/>
    <mergeCell ref="A40:A42"/>
    <mergeCell ref="A43:A45"/>
    <mergeCell ref="A46:A48"/>
    <mergeCell ref="K46:L46"/>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B05F45C9-054A-4DCD-A4EF-23A3530BA1D6}"/>
  </hyperlinks>
  <pageMargins left="0.7" right="0.7" top="0.75" bottom="0.75" header="0.3" footer="0.3"/>
  <pageSetup paperSize="9" orientation="portrait" verticalDpi="0"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298C-3A32-4346-8DB2-C92CDF75FABB}">
  <dimension ref="A1:U101"/>
  <sheetViews>
    <sheetView topLeftCell="A28" zoomScale="90" zoomScaleNormal="90" workbookViewId="0">
      <selection activeCell="R55" sqref="R55"/>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8.36328125" customWidth="1"/>
    <col min="12" max="12" width="16.54296875" bestFit="1" customWidth="1"/>
    <col min="13" max="13" width="18.54296875" bestFit="1" customWidth="1"/>
    <col min="14" max="14" width="16.54296875" bestFit="1" customWidth="1"/>
    <col min="15" max="15" width="18.08984375" customWidth="1"/>
    <col min="16" max="16" width="16.54296875" bestFit="1" customWidth="1"/>
    <col min="17" max="18" width="9.1796875" customWidth="1"/>
    <col min="19" max="19" width="18.54296875" bestFit="1" customWidth="1"/>
    <col min="20" max="20" width="16.54296875" bestFit="1" customWidth="1"/>
    <col min="21" max="23" width="5.81640625" customWidth="1"/>
  </cols>
  <sheetData>
    <row r="1" spans="1:9" x14ac:dyDescent="0.4">
      <c r="A1" s="11" t="s">
        <v>7581</v>
      </c>
      <c r="B1" s="375" t="s">
        <v>9446</v>
      </c>
      <c r="C1" s="375"/>
      <c r="D1" s="375"/>
      <c r="E1" s="375"/>
      <c r="F1" s="375"/>
      <c r="G1" s="375"/>
      <c r="H1" s="375"/>
      <c r="I1" s="7"/>
    </row>
    <row r="2" spans="1:9" x14ac:dyDescent="0.4">
      <c r="A2" s="11" t="s">
        <v>7582</v>
      </c>
      <c r="B2" s="375" t="s">
        <v>9447</v>
      </c>
      <c r="C2" s="375"/>
      <c r="D2" s="375"/>
      <c r="E2" s="375"/>
      <c r="F2" s="375"/>
      <c r="G2" s="375"/>
      <c r="H2" s="375"/>
      <c r="I2" s="7"/>
    </row>
    <row r="3" spans="1:9" x14ac:dyDescent="0.4">
      <c r="A3" s="11" t="s">
        <v>7583</v>
      </c>
      <c r="B3" s="375" t="s">
        <v>9517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MIN(C37:G37)</f>
        <v>45583.646527777775</v>
      </c>
      <c r="C6" s="374"/>
      <c r="D6" s="403" t="s">
        <v>7587</v>
      </c>
      <c r="E6" s="404"/>
      <c r="F6" s="384">
        <f>MAX(C38:G38)</f>
        <v>45590.365972222222</v>
      </c>
      <c r="G6" s="402"/>
      <c r="H6" s="374"/>
      <c r="I6" s="7"/>
    </row>
    <row r="7" spans="1:9" ht="71" customHeight="1" x14ac:dyDescent="0.4">
      <c r="A7" s="394" t="s">
        <v>7816</v>
      </c>
      <c r="B7" s="11" t="s">
        <v>7589</v>
      </c>
      <c r="C7" s="397" t="s">
        <v>9394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9327</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c r="B34" s="400"/>
      <c r="C34" s="372"/>
      <c r="D34" s="373"/>
      <c r="E34" s="373"/>
      <c r="F34" s="373"/>
      <c r="G34" s="373"/>
      <c r="H34" s="374"/>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45583.671527777777</v>
      </c>
      <c r="D37" s="191">
        <v>45583.69027777778</v>
      </c>
      <c r="E37" s="191">
        <v>45583.646527777775</v>
      </c>
      <c r="F37" s="191"/>
      <c r="G37" s="191">
        <v>45583.657638888886</v>
      </c>
      <c r="H37" s="1"/>
      <c r="I37" s="7"/>
      <c r="J37" s="294">
        <v>45590.333333333336</v>
      </c>
    </row>
    <row r="38" spans="1:21" x14ac:dyDescent="0.4">
      <c r="A38" s="177"/>
      <c r="B38" s="12" t="s">
        <v>7482</v>
      </c>
      <c r="C38" s="191">
        <v>45590.354861111111</v>
      </c>
      <c r="D38" s="191">
        <v>45590.365972222222</v>
      </c>
      <c r="E38" s="191">
        <v>45590.333333333336</v>
      </c>
      <c r="F38" s="191"/>
      <c r="G38" s="191">
        <v>45590.350694444445</v>
      </c>
      <c r="H38" s="1"/>
      <c r="I38" s="7"/>
      <c r="J38" s="186">
        <f>IF(C38&lt;&gt;"",INT((J37-C37)*24),0)+IF(D38&lt;&gt;"",INT((J37-D37)*24),0)+IF(E38&lt;&gt;"",INT((J37-E37)*24),0)+IF(F38&lt;&gt;"",INT((J37-F37)*24),0)+IF(G38&lt;&gt;"",INT((J37-G37)*24),0)</f>
        <v>638</v>
      </c>
    </row>
    <row r="39" spans="1:21" x14ac:dyDescent="0.4">
      <c r="A39" s="177"/>
      <c r="B39" s="12" t="s">
        <v>7458</v>
      </c>
      <c r="C39" s="221">
        <v>254</v>
      </c>
      <c r="D39" s="164">
        <v>76</v>
      </c>
      <c r="E39" s="164">
        <v>361</v>
      </c>
      <c r="F39" s="221"/>
      <c r="G39" s="164">
        <v>76</v>
      </c>
      <c r="H39" s="1">
        <f t="shared" ref="H39:H61" si="0">SUM(C39:G39)</f>
        <v>767</v>
      </c>
      <c r="I39" s="7"/>
    </row>
    <row r="40" spans="1:21" x14ac:dyDescent="0.4">
      <c r="A40" s="1" t="s">
        <v>7164</v>
      </c>
      <c r="B40" s="12" t="s">
        <v>7469</v>
      </c>
      <c r="C40" s="1">
        <f>INT((C38-C37)*24)</f>
        <v>160</v>
      </c>
      <c r="D40" s="1">
        <f>INT((D38-D37)*24)</f>
        <v>160</v>
      </c>
      <c r="E40" s="1">
        <f>INT((E38-E37)*24)</f>
        <v>160</v>
      </c>
      <c r="F40" s="1">
        <f>INT((F38-F37)*24)</f>
        <v>0</v>
      </c>
      <c r="G40" s="1">
        <f>INT((G38-G37)*24)</f>
        <v>160</v>
      </c>
      <c r="H40" s="1">
        <f t="shared" si="0"/>
        <v>640</v>
      </c>
      <c r="I40" s="7"/>
      <c r="J40" s="12" t="s">
        <v>8020</v>
      </c>
      <c r="K40" s="1">
        <f>H40</f>
        <v>640</v>
      </c>
    </row>
    <row r="41" spans="1:21" x14ac:dyDescent="0.4">
      <c r="A41" s="379">
        <v>45586</v>
      </c>
      <c r="B41" s="12" t="s">
        <v>7483</v>
      </c>
      <c r="C41" s="1">
        <v>0</v>
      </c>
      <c r="D41" s="1">
        <v>0</v>
      </c>
      <c r="E41" s="1">
        <v>0</v>
      </c>
      <c r="F41" s="1"/>
      <c r="G41" s="1">
        <v>0</v>
      </c>
      <c r="H41" s="1">
        <f t="shared" si="0"/>
        <v>0</v>
      </c>
      <c r="I41" s="7"/>
      <c r="J41" s="12" t="s">
        <v>7483</v>
      </c>
      <c r="K41" s="1">
        <f>SUMIF(B:B,J41,H:H)</f>
        <v>0</v>
      </c>
    </row>
    <row r="42" spans="1:21" x14ac:dyDescent="0.4">
      <c r="A42" s="379"/>
      <c r="B42" s="12" t="s">
        <v>7484</v>
      </c>
      <c r="C42" s="1">
        <v>0</v>
      </c>
      <c r="D42" s="1">
        <v>0</v>
      </c>
      <c r="E42" s="1">
        <v>0</v>
      </c>
      <c r="F42" s="1"/>
      <c r="G42" s="1">
        <v>0</v>
      </c>
      <c r="H42" s="1">
        <f t="shared" si="0"/>
        <v>0</v>
      </c>
      <c r="I42" s="7"/>
      <c r="J42" s="12" t="s">
        <v>7477</v>
      </c>
      <c r="K42" s="1">
        <f>SUMIF(B:B,J42,H:H)</f>
        <v>0</v>
      </c>
    </row>
    <row r="43" spans="1:21" x14ac:dyDescent="0.4">
      <c r="A43" s="379"/>
      <c r="B43" s="12" t="s">
        <v>7485</v>
      </c>
      <c r="C43" s="1">
        <v>0</v>
      </c>
      <c r="D43" s="1">
        <v>0</v>
      </c>
      <c r="E43" s="1">
        <v>0</v>
      </c>
      <c r="F43" s="1"/>
      <c r="G43" s="1">
        <v>0</v>
      </c>
      <c r="H43" s="1">
        <f t="shared" si="0"/>
        <v>0</v>
      </c>
      <c r="I43" s="7"/>
      <c r="J43" s="12" t="s">
        <v>7485</v>
      </c>
      <c r="K43" s="1">
        <f>SUMIF(B:B,J43,H:H)</f>
        <v>3</v>
      </c>
    </row>
    <row r="44" spans="1:21" x14ac:dyDescent="0.4">
      <c r="A44" s="379">
        <v>45587</v>
      </c>
      <c r="B44" s="12" t="s">
        <v>7483</v>
      </c>
      <c r="C44" s="1">
        <v>0</v>
      </c>
      <c r="D44" s="1">
        <v>0</v>
      </c>
      <c r="E44" s="1">
        <v>0</v>
      </c>
      <c r="F44" s="1"/>
      <c r="G44" s="1">
        <v>0</v>
      </c>
      <c r="H44" s="1">
        <f t="shared" si="0"/>
        <v>0</v>
      </c>
      <c r="I44" s="7"/>
    </row>
    <row r="45" spans="1:21" x14ac:dyDescent="0.4">
      <c r="A45" s="379"/>
      <c r="B45" s="12" t="s">
        <v>7484</v>
      </c>
      <c r="C45" s="1">
        <v>0</v>
      </c>
      <c r="D45" s="1">
        <v>0</v>
      </c>
      <c r="E45" s="1">
        <v>0</v>
      </c>
      <c r="F45" s="1"/>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c r="G46" s="1">
        <v>0</v>
      </c>
      <c r="H46" s="1">
        <f t="shared" si="0"/>
        <v>0</v>
      </c>
      <c r="I46" s="7"/>
      <c r="K46" t="s">
        <v>8805</v>
      </c>
      <c r="M46" t="s">
        <v>8628</v>
      </c>
      <c r="O46" t="s">
        <v>8624</v>
      </c>
      <c r="Q46" t="s">
        <v>8625</v>
      </c>
      <c r="S46" t="s">
        <v>8806</v>
      </c>
    </row>
    <row r="47" spans="1:21" ht="17" customHeight="1" x14ac:dyDescent="0.4">
      <c r="A47" s="379">
        <v>45588</v>
      </c>
      <c r="B47" s="12" t="s">
        <v>7483</v>
      </c>
      <c r="C47" s="1">
        <v>0</v>
      </c>
      <c r="D47" s="95">
        <v>0</v>
      </c>
      <c r="E47" s="1">
        <v>0</v>
      </c>
      <c r="F47" s="1"/>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c r="G48" s="95">
        <v>0</v>
      </c>
      <c r="H48" s="1">
        <f t="shared" si="0"/>
        <v>0</v>
      </c>
      <c r="I48" s="7"/>
      <c r="J48" s="95">
        <v>1</v>
      </c>
      <c r="K48" s="240" t="s">
        <v>9469</v>
      </c>
      <c r="L48" s="201" t="s">
        <v>9176</v>
      </c>
      <c r="M48" s="222" t="s">
        <v>9464</v>
      </c>
      <c r="N48" s="201" t="s">
        <v>9176</v>
      </c>
      <c r="O48" s="222" t="s">
        <v>9457</v>
      </c>
      <c r="P48" s="201" t="s">
        <v>9176</v>
      </c>
      <c r="Q48" s="222"/>
      <c r="R48" s="201"/>
      <c r="S48" s="222" t="s">
        <v>9465</v>
      </c>
      <c r="T48" s="201" t="s">
        <v>9176</v>
      </c>
      <c r="U48" s="68"/>
    </row>
    <row r="49" spans="1:21" x14ac:dyDescent="0.4">
      <c r="A49" s="379"/>
      <c r="B49" s="12" t="s">
        <v>7485</v>
      </c>
      <c r="C49" s="1">
        <v>0</v>
      </c>
      <c r="D49" s="95">
        <v>0</v>
      </c>
      <c r="E49" s="1">
        <v>0</v>
      </c>
      <c r="F49" s="1"/>
      <c r="G49" s="1">
        <v>0</v>
      </c>
      <c r="H49" s="1">
        <f t="shared" si="0"/>
        <v>0</v>
      </c>
      <c r="I49" s="7"/>
      <c r="J49" s="1">
        <v>2</v>
      </c>
      <c r="K49" s="222" t="s">
        <v>9470</v>
      </c>
      <c r="L49" s="201" t="s">
        <v>9176</v>
      </c>
      <c r="M49" s="222" t="s">
        <v>9480</v>
      </c>
      <c r="N49" s="201" t="s">
        <v>9176</v>
      </c>
      <c r="O49" s="222" t="s">
        <v>9458</v>
      </c>
      <c r="P49" s="201" t="s">
        <v>9176</v>
      </c>
      <c r="Q49" s="222"/>
      <c r="R49" s="201"/>
      <c r="S49" s="222" t="s">
        <v>9466</v>
      </c>
      <c r="T49" s="201" t="s">
        <v>9176</v>
      </c>
      <c r="U49" s="68"/>
    </row>
    <row r="50" spans="1:21" x14ac:dyDescent="0.4">
      <c r="A50" s="379">
        <v>45589</v>
      </c>
      <c r="B50" s="12" t="s">
        <v>7483</v>
      </c>
      <c r="C50" s="1">
        <v>0</v>
      </c>
      <c r="D50" s="95">
        <v>0</v>
      </c>
      <c r="E50" s="1">
        <v>0</v>
      </c>
      <c r="F50" s="1"/>
      <c r="G50" s="1">
        <v>0</v>
      </c>
      <c r="H50" s="1">
        <f t="shared" si="0"/>
        <v>0</v>
      </c>
      <c r="I50" s="7"/>
      <c r="J50" s="95">
        <v>3</v>
      </c>
      <c r="K50" s="240" t="s">
        <v>9471</v>
      </c>
      <c r="L50" s="201" t="s">
        <v>9176</v>
      </c>
      <c r="M50" s="222" t="s">
        <v>9486</v>
      </c>
      <c r="N50" s="201" t="s">
        <v>9176</v>
      </c>
      <c r="O50" s="222" t="s">
        <v>9459</v>
      </c>
      <c r="P50" s="201" t="s">
        <v>9176</v>
      </c>
      <c r="Q50" s="222"/>
      <c r="R50" s="201"/>
      <c r="S50" s="240" t="s">
        <v>9467</v>
      </c>
      <c r="T50" s="201" t="s">
        <v>9176</v>
      </c>
      <c r="U50" s="68"/>
    </row>
    <row r="51" spans="1:21" x14ac:dyDescent="0.4">
      <c r="A51" s="379"/>
      <c r="B51" s="12" t="s">
        <v>7484</v>
      </c>
      <c r="C51" s="1">
        <v>0</v>
      </c>
      <c r="D51" s="95">
        <v>0</v>
      </c>
      <c r="E51" s="95">
        <v>0</v>
      </c>
      <c r="F51" s="95"/>
      <c r="G51" s="1">
        <v>0</v>
      </c>
      <c r="H51" s="1">
        <f t="shared" si="0"/>
        <v>0</v>
      </c>
      <c r="I51" s="7"/>
      <c r="J51" s="1">
        <v>4</v>
      </c>
      <c r="K51" s="240" t="s">
        <v>9472</v>
      </c>
      <c r="L51" s="201" t="s">
        <v>9176</v>
      </c>
      <c r="M51" s="222" t="s">
        <v>9493</v>
      </c>
      <c r="N51" s="201" t="s">
        <v>9176</v>
      </c>
      <c r="O51" s="222" t="s">
        <v>9460</v>
      </c>
      <c r="P51" s="201" t="s">
        <v>9176</v>
      </c>
      <c r="Q51" s="222"/>
      <c r="R51" s="201"/>
      <c r="S51" s="201" t="s">
        <v>9468</v>
      </c>
      <c r="T51" s="201" t="s">
        <v>9176</v>
      </c>
      <c r="U51" s="68"/>
    </row>
    <row r="52" spans="1:21" x14ac:dyDescent="0.4">
      <c r="A52" s="379"/>
      <c r="B52" s="12" t="s">
        <v>7485</v>
      </c>
      <c r="C52" s="1">
        <v>0</v>
      </c>
      <c r="D52" s="95">
        <v>0</v>
      </c>
      <c r="E52" s="1">
        <v>1</v>
      </c>
      <c r="F52" s="1"/>
      <c r="G52" s="1">
        <v>0</v>
      </c>
      <c r="H52" s="1">
        <f t="shared" si="0"/>
        <v>1</v>
      </c>
      <c r="I52" s="7"/>
      <c r="J52" s="95">
        <v>5</v>
      </c>
      <c r="K52" s="240" t="s">
        <v>9473</v>
      </c>
      <c r="L52" s="201" t="s">
        <v>9176</v>
      </c>
      <c r="M52" s="222" t="s">
        <v>9506</v>
      </c>
      <c r="N52" s="201" t="s">
        <v>9176</v>
      </c>
      <c r="O52" s="222" t="s">
        <v>9461</v>
      </c>
      <c r="P52" s="201" t="s">
        <v>9176</v>
      </c>
      <c r="Q52" s="222"/>
      <c r="R52" s="201"/>
      <c r="S52" s="201" t="s">
        <v>9478</v>
      </c>
      <c r="T52" s="201" t="s">
        <v>9176</v>
      </c>
      <c r="U52" s="68"/>
    </row>
    <row r="53" spans="1:21" x14ac:dyDescent="0.4">
      <c r="A53" s="379">
        <v>45590</v>
      </c>
      <c r="B53" s="12" t="s">
        <v>7483</v>
      </c>
      <c r="C53" s="1">
        <v>0</v>
      </c>
      <c r="D53" s="95">
        <v>0</v>
      </c>
      <c r="E53" s="1">
        <v>0</v>
      </c>
      <c r="F53" s="1"/>
      <c r="G53" s="1">
        <v>0</v>
      </c>
      <c r="H53" s="1">
        <f t="shared" si="0"/>
        <v>0</v>
      </c>
      <c r="I53" s="7"/>
      <c r="J53" s="1">
        <v>6</v>
      </c>
      <c r="K53" s="240" t="s">
        <v>9474</v>
      </c>
      <c r="L53" s="201" t="s">
        <v>9176</v>
      </c>
      <c r="M53" s="222"/>
      <c r="N53" s="201"/>
      <c r="O53" s="222" t="s">
        <v>9462</v>
      </c>
      <c r="P53" s="201" t="s">
        <v>9176</v>
      </c>
      <c r="Q53" s="222"/>
      <c r="R53" s="201"/>
      <c r="S53" s="201" t="s">
        <v>9479</v>
      </c>
      <c r="T53" s="201" t="s">
        <v>9176</v>
      </c>
      <c r="U53" s="68"/>
    </row>
    <row r="54" spans="1:21" x14ac:dyDescent="0.4">
      <c r="A54" s="379"/>
      <c r="B54" s="12" t="s">
        <v>7484</v>
      </c>
      <c r="C54" s="1">
        <v>0</v>
      </c>
      <c r="D54" s="95">
        <v>0</v>
      </c>
      <c r="E54" s="1">
        <v>0</v>
      </c>
      <c r="F54" s="95"/>
      <c r="G54" s="95">
        <v>0</v>
      </c>
      <c r="H54" s="1">
        <f t="shared" si="0"/>
        <v>0</v>
      </c>
      <c r="I54" s="7"/>
      <c r="J54" s="95">
        <v>7</v>
      </c>
      <c r="K54" s="203" t="s">
        <v>9475</v>
      </c>
      <c r="L54" s="201" t="s">
        <v>9176</v>
      </c>
      <c r="M54" s="222"/>
      <c r="N54" s="201"/>
      <c r="O54" s="222" t="s">
        <v>9463</v>
      </c>
      <c r="P54" s="201" t="s">
        <v>9176</v>
      </c>
      <c r="Q54" s="222"/>
      <c r="R54" s="201"/>
      <c r="S54" s="201" t="s">
        <v>9487</v>
      </c>
      <c r="T54" s="201" t="s">
        <v>9176</v>
      </c>
      <c r="U54" s="68"/>
    </row>
    <row r="55" spans="1:21" x14ac:dyDescent="0.4">
      <c r="A55" s="379"/>
      <c r="B55" s="12" t="s">
        <v>7485</v>
      </c>
      <c r="C55" s="1">
        <v>1</v>
      </c>
      <c r="D55" s="95">
        <v>0</v>
      </c>
      <c r="E55" s="1">
        <v>1</v>
      </c>
      <c r="F55" s="1"/>
      <c r="G55" s="1">
        <v>0</v>
      </c>
      <c r="H55" s="1">
        <f t="shared" si="0"/>
        <v>2</v>
      </c>
      <c r="I55" s="7"/>
      <c r="J55" s="1">
        <v>8</v>
      </c>
      <c r="K55" s="201" t="s">
        <v>9476</v>
      </c>
      <c r="L55" s="201" t="s">
        <v>9176</v>
      </c>
      <c r="M55" s="222"/>
      <c r="N55" s="201"/>
      <c r="O55" s="254" t="s">
        <v>9492</v>
      </c>
      <c r="P55" s="224" t="s">
        <v>9499</v>
      </c>
      <c r="Q55" s="201"/>
      <c r="R55" s="201"/>
      <c r="S55" s="201" t="s">
        <v>9488</v>
      </c>
      <c r="T55" s="201" t="s">
        <v>9176</v>
      </c>
      <c r="U55" s="68"/>
    </row>
    <row r="56" spans="1:21" x14ac:dyDescent="0.4">
      <c r="A56" s="379"/>
      <c r="B56" s="12" t="s">
        <v>7483</v>
      </c>
      <c r="C56" s="1"/>
      <c r="D56" s="95"/>
      <c r="E56" s="1"/>
      <c r="F56" s="1"/>
      <c r="G56" s="1"/>
      <c r="H56" s="1">
        <f t="shared" si="0"/>
        <v>0</v>
      </c>
      <c r="I56" s="7"/>
      <c r="J56" s="95">
        <v>9</v>
      </c>
      <c r="K56" s="224" t="s">
        <v>9504</v>
      </c>
      <c r="L56" s="224" t="s">
        <v>9509</v>
      </c>
      <c r="M56" s="222"/>
      <c r="N56" s="201"/>
      <c r="O56" s="224" t="s">
        <v>9502</v>
      </c>
      <c r="P56" s="224" t="s">
        <v>9511</v>
      </c>
      <c r="Q56" s="201"/>
      <c r="R56" s="201"/>
      <c r="S56" s="201"/>
      <c r="T56" s="201"/>
    </row>
    <row r="57" spans="1:21" x14ac:dyDescent="0.4">
      <c r="A57" s="379"/>
      <c r="B57" s="12" t="s">
        <v>7484</v>
      </c>
      <c r="C57" s="1"/>
      <c r="D57" s="95"/>
      <c r="E57" s="1"/>
      <c r="F57" s="95"/>
      <c r="G57" s="95"/>
      <c r="H57" s="1">
        <f t="shared" si="0"/>
        <v>0</v>
      </c>
      <c r="I57" s="7"/>
      <c r="J57" s="1">
        <v>10</v>
      </c>
      <c r="K57" s="201" t="s">
        <v>9505</v>
      </c>
      <c r="L57" s="201" t="s">
        <v>9176</v>
      </c>
      <c r="M57" s="203"/>
      <c r="N57" s="201"/>
      <c r="O57" s="222" t="s">
        <v>9503</v>
      </c>
      <c r="P57" s="201" t="s">
        <v>9176</v>
      </c>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A63" s="227"/>
      <c r="C63" s="7"/>
      <c r="D63" s="228"/>
      <c r="E63" s="7"/>
      <c r="F63" s="7"/>
      <c r="G63" s="7"/>
      <c r="H63" s="7"/>
      <c r="J63" s="1">
        <v>16</v>
      </c>
      <c r="K63" s="201"/>
      <c r="L63" s="201"/>
      <c r="M63" s="203"/>
      <c r="N63" s="201"/>
      <c r="O63" s="222"/>
      <c r="P63" s="201"/>
      <c r="Q63" s="201"/>
      <c r="R63" s="201"/>
      <c r="S63" s="201"/>
      <c r="T63" s="201"/>
    </row>
    <row r="64" spans="1:21" x14ac:dyDescent="0.4">
      <c r="A64" s="227"/>
      <c r="C64" s="7"/>
      <c r="D64" s="228"/>
      <c r="E64" s="7"/>
      <c r="F64" s="7"/>
      <c r="G64" s="7"/>
      <c r="H64" s="7"/>
      <c r="J64" s="1">
        <v>17</v>
      </c>
      <c r="K64" s="201"/>
      <c r="L64" s="201"/>
      <c r="M64" s="203"/>
      <c r="N64" s="201"/>
      <c r="O64" s="222"/>
      <c r="P64" s="201"/>
      <c r="Q64" s="201"/>
      <c r="R64" s="201"/>
      <c r="S64" s="201"/>
      <c r="T64" s="201"/>
    </row>
    <row r="65" spans="1:21" x14ac:dyDescent="0.4">
      <c r="A65" s="227"/>
      <c r="C65" s="7"/>
      <c r="D65" s="228"/>
      <c r="E65" s="7"/>
      <c r="F65" s="7"/>
      <c r="G65" s="7"/>
      <c r="H65" s="7"/>
      <c r="J65" s="1">
        <v>18</v>
      </c>
      <c r="K65" s="201"/>
      <c r="L65" s="201"/>
      <c r="M65" s="203"/>
      <c r="N65" s="201"/>
      <c r="O65" s="222"/>
      <c r="P65" s="201"/>
      <c r="Q65" s="201"/>
      <c r="R65" s="201"/>
      <c r="S65" s="201"/>
      <c r="T65" s="201"/>
    </row>
    <row r="66" spans="1:21" x14ac:dyDescent="0.4">
      <c r="A66" s="227"/>
      <c r="C66" s="7"/>
      <c r="D66" s="228"/>
      <c r="E66" s="7"/>
      <c r="F66" s="7"/>
      <c r="G66" s="7"/>
      <c r="H66" s="7"/>
      <c r="J66" s="1">
        <v>19</v>
      </c>
      <c r="K66" s="201"/>
      <c r="L66" s="201"/>
      <c r="M66" s="203"/>
      <c r="N66" s="201"/>
      <c r="O66" s="222"/>
      <c r="P66" s="201"/>
      <c r="Q66" s="201"/>
      <c r="R66" s="201"/>
      <c r="S66" s="201"/>
      <c r="T66" s="201"/>
    </row>
    <row r="67" spans="1:21" x14ac:dyDescent="0.4">
      <c r="A67" s="227"/>
      <c r="C67" s="7"/>
      <c r="D67" s="228"/>
      <c r="E67" s="7"/>
      <c r="F67" s="7"/>
      <c r="G67" s="7"/>
      <c r="H67" s="7"/>
      <c r="J67" s="1">
        <v>20</v>
      </c>
      <c r="K67" s="201"/>
      <c r="L67" s="201"/>
      <c r="M67" s="203"/>
      <c r="N67" s="201"/>
      <c r="O67" s="222"/>
      <c r="P67" s="201"/>
      <c r="Q67" s="201"/>
      <c r="R67" s="201"/>
      <c r="S67" s="201"/>
      <c r="T67" s="201"/>
    </row>
    <row r="68" spans="1:21" x14ac:dyDescent="0.4">
      <c r="A68" s="227"/>
      <c r="C68" s="7"/>
      <c r="D68" s="228"/>
      <c r="E68" s="7"/>
      <c r="F68" s="7"/>
      <c r="G68" s="7"/>
      <c r="H68" s="7"/>
      <c r="J68" s="1">
        <v>21</v>
      </c>
      <c r="K68" s="201"/>
      <c r="L68" s="201"/>
      <c r="M68" s="203"/>
      <c r="N68" s="201"/>
      <c r="O68" s="222"/>
      <c r="P68" s="201"/>
      <c r="Q68" s="201"/>
      <c r="R68" s="201"/>
      <c r="S68" s="201"/>
      <c r="T68" s="201"/>
    </row>
    <row r="69" spans="1:21" x14ac:dyDescent="0.4">
      <c r="A69" s="227"/>
      <c r="C69" s="7"/>
      <c r="D69" s="228"/>
      <c r="E69" s="7"/>
      <c r="F69" s="7"/>
      <c r="G69" s="7"/>
      <c r="H69" s="7"/>
      <c r="J69" s="1">
        <v>22</v>
      </c>
      <c r="K69" s="201"/>
      <c r="L69" s="201"/>
      <c r="M69" s="203"/>
      <c r="N69" s="201"/>
      <c r="O69" s="222"/>
      <c r="P69" s="201"/>
      <c r="Q69" s="201"/>
      <c r="R69" s="201"/>
      <c r="S69" s="201"/>
      <c r="T69" s="201"/>
    </row>
    <row r="70" spans="1:21" x14ac:dyDescent="0.4">
      <c r="A70" s="227"/>
      <c r="C70" s="7"/>
      <c r="D70" s="228"/>
      <c r="E70" s="7"/>
      <c r="F70" s="7"/>
      <c r="G70" s="7"/>
      <c r="H70" s="7"/>
      <c r="J70" s="1">
        <v>23</v>
      </c>
      <c r="K70" s="201"/>
      <c r="L70" s="201"/>
      <c r="M70" s="203"/>
      <c r="N70" s="201"/>
      <c r="O70" s="222"/>
      <c r="P70" s="201"/>
      <c r="Q70" s="201"/>
      <c r="R70" s="201"/>
      <c r="S70" s="201"/>
      <c r="T70" s="201"/>
    </row>
    <row r="71" spans="1:21" x14ac:dyDescent="0.4">
      <c r="A71" s="227"/>
      <c r="C71" s="7"/>
      <c r="D71" s="228"/>
      <c r="E71" s="7"/>
      <c r="F71" s="7"/>
      <c r="G71" s="7"/>
      <c r="H71" s="7"/>
      <c r="J71" s="1">
        <v>24</v>
      </c>
      <c r="K71" s="201"/>
      <c r="L71" s="201"/>
      <c r="M71" s="203"/>
      <c r="N71" s="201"/>
      <c r="O71" s="222"/>
      <c r="P71" s="201"/>
      <c r="Q71" s="201"/>
      <c r="R71" s="201"/>
      <c r="S71" s="201"/>
      <c r="T71" s="201"/>
    </row>
    <row r="72" spans="1:21" x14ac:dyDescent="0.4">
      <c r="A72" s="227"/>
      <c r="J72" s="1">
        <v>25</v>
      </c>
      <c r="K72" s="201"/>
      <c r="L72" s="201"/>
      <c r="M72" s="203"/>
      <c r="N72" s="201"/>
      <c r="O72" s="222"/>
      <c r="P72" s="201"/>
      <c r="Q72" s="201"/>
      <c r="R72" s="201"/>
      <c r="S72" s="201"/>
      <c r="T72" s="201"/>
      <c r="U72" s="229"/>
    </row>
    <row r="73" spans="1:21" x14ac:dyDescent="0.4">
      <c r="K73" s="229"/>
      <c r="L73" s="229"/>
      <c r="M73" s="229"/>
      <c r="N73" s="229"/>
      <c r="O73" s="229"/>
      <c r="P73" s="229"/>
      <c r="Q73" s="229"/>
      <c r="R73" s="229"/>
      <c r="S73" s="229"/>
    </row>
    <row r="74" spans="1:21" x14ac:dyDescent="0.4">
      <c r="A74" s="12" t="s">
        <v>7654</v>
      </c>
      <c r="B74" s="219">
        <v>45538.743750000001</v>
      </c>
      <c r="J74" s="12" t="s">
        <v>9510</v>
      </c>
      <c r="K74" s="71">
        <f>COUNTIF($K$48:$T$61,J74)</f>
        <v>1</v>
      </c>
      <c r="L74" s="229"/>
      <c r="M74" s="229"/>
      <c r="N74" s="229"/>
      <c r="O74" s="229"/>
      <c r="P74" s="229"/>
    </row>
    <row r="75" spans="1:21" x14ac:dyDescent="0.4">
      <c r="A75" s="12" t="s">
        <v>7655</v>
      </c>
      <c r="B75" s="220">
        <v>0.86805555555555547</v>
      </c>
      <c r="J75" s="12" t="s">
        <v>9508</v>
      </c>
      <c r="K75" s="71">
        <f t="shared" ref="K75:K94" si="1">COUNTIF($K$48:$T$61,J75)</f>
        <v>1</v>
      </c>
      <c r="L75" s="229"/>
      <c r="M75" s="229"/>
      <c r="N75" s="229"/>
      <c r="O75" s="229"/>
      <c r="P75" s="229"/>
    </row>
    <row r="76" spans="1:21" x14ac:dyDescent="0.4">
      <c r="A76" s="12" t="s">
        <v>7656</v>
      </c>
      <c r="B76" s="219">
        <f>B74-B75</f>
        <v>45537.875694444447</v>
      </c>
      <c r="J76" s="12" t="s">
        <v>9498</v>
      </c>
      <c r="K76" s="71">
        <f t="shared" si="1"/>
        <v>1</v>
      </c>
      <c r="L76" s="229"/>
      <c r="M76" s="229"/>
      <c r="N76" s="229"/>
      <c r="O76" s="229"/>
      <c r="P76" s="229"/>
    </row>
    <row r="77" spans="1:21" x14ac:dyDescent="0.4">
      <c r="J77" s="95" t="s">
        <v>9422</v>
      </c>
      <c r="K77" s="71">
        <f t="shared" si="1"/>
        <v>0</v>
      </c>
      <c r="L77" s="229"/>
      <c r="M77" s="229"/>
      <c r="N77" s="229"/>
      <c r="O77" s="229"/>
      <c r="P77" s="229"/>
    </row>
    <row r="78" spans="1:21" x14ac:dyDescent="0.4">
      <c r="A78" s="220" t="s">
        <v>9491</v>
      </c>
      <c r="B78" s="295">
        <v>0.58611111111111114</v>
      </c>
      <c r="C78" s="220">
        <f>B78+TIME(1,,)</f>
        <v>0.62777777777777777</v>
      </c>
      <c r="J78" s="95" t="s">
        <v>9359</v>
      </c>
      <c r="K78" s="71">
        <f t="shared" si="1"/>
        <v>0</v>
      </c>
    </row>
    <row r="79" spans="1:21" x14ac:dyDescent="0.4">
      <c r="A79" s="1" t="s">
        <v>9489</v>
      </c>
      <c r="B79" s="220">
        <f>C78</f>
        <v>0.62777777777777777</v>
      </c>
      <c r="C79" s="220">
        <f t="shared" ref="C79:C101" si="2">B79+TIME(1,,)</f>
        <v>0.6694444444444444</v>
      </c>
      <c r="J79" s="95" t="s">
        <v>9210</v>
      </c>
      <c r="K79" s="71">
        <f t="shared" si="1"/>
        <v>0</v>
      </c>
    </row>
    <row r="80" spans="1:21" x14ac:dyDescent="0.4">
      <c r="A80" s="1" t="s">
        <v>9490</v>
      </c>
      <c r="B80" s="220">
        <f t="shared" ref="B80:B101" si="3">C79</f>
        <v>0.6694444444444444</v>
      </c>
      <c r="C80" s="220">
        <f t="shared" si="2"/>
        <v>0.71111111111111103</v>
      </c>
      <c r="J80" s="95" t="s">
        <v>9136</v>
      </c>
      <c r="K80" s="71">
        <f t="shared" si="1"/>
        <v>0</v>
      </c>
    </row>
    <row r="81" spans="1:11" x14ac:dyDescent="0.4">
      <c r="A81" s="220" t="s">
        <v>9491</v>
      </c>
      <c r="B81" s="220">
        <f t="shared" si="3"/>
        <v>0.71111111111111103</v>
      </c>
      <c r="C81" s="220">
        <f t="shared" si="2"/>
        <v>0.75277777777777766</v>
      </c>
      <c r="J81" s="95" t="s">
        <v>9077</v>
      </c>
      <c r="K81" s="71">
        <f t="shared" si="1"/>
        <v>0</v>
      </c>
    </row>
    <row r="82" spans="1:11" x14ac:dyDescent="0.4">
      <c r="A82" s="1" t="s">
        <v>9489</v>
      </c>
      <c r="B82" s="220">
        <f t="shared" si="3"/>
        <v>0.75277777777777766</v>
      </c>
      <c r="C82" s="220">
        <f t="shared" si="2"/>
        <v>0.79444444444444429</v>
      </c>
      <c r="J82" s="201" t="s">
        <v>9075</v>
      </c>
      <c r="K82" s="71">
        <f t="shared" si="1"/>
        <v>0</v>
      </c>
    </row>
    <row r="83" spans="1:11" x14ac:dyDescent="0.4">
      <c r="A83" s="1" t="s">
        <v>9490</v>
      </c>
      <c r="B83" s="220">
        <f t="shared" si="3"/>
        <v>0.79444444444444429</v>
      </c>
      <c r="C83" s="220">
        <f t="shared" si="2"/>
        <v>0.83611111111111092</v>
      </c>
      <c r="J83" s="12" t="s">
        <v>9072</v>
      </c>
      <c r="K83" s="71">
        <f t="shared" si="1"/>
        <v>0</v>
      </c>
    </row>
    <row r="84" spans="1:11" x14ac:dyDescent="0.4">
      <c r="A84" s="220" t="s">
        <v>9491</v>
      </c>
      <c r="B84" s="220">
        <f t="shared" si="3"/>
        <v>0.83611111111111092</v>
      </c>
      <c r="C84" s="220">
        <f t="shared" si="2"/>
        <v>0.87777777777777755</v>
      </c>
      <c r="J84" s="12" t="s">
        <v>8980</v>
      </c>
      <c r="K84" s="71">
        <f t="shared" si="1"/>
        <v>0</v>
      </c>
    </row>
    <row r="85" spans="1:11" x14ac:dyDescent="0.4">
      <c r="A85" s="1" t="s">
        <v>9489</v>
      </c>
      <c r="B85" s="220">
        <f t="shared" si="3"/>
        <v>0.87777777777777755</v>
      </c>
      <c r="C85" s="220">
        <f t="shared" si="2"/>
        <v>0.91944444444444418</v>
      </c>
      <c r="J85" s="12" t="s">
        <v>8984</v>
      </c>
      <c r="K85" s="71">
        <f t="shared" si="1"/>
        <v>0</v>
      </c>
    </row>
    <row r="86" spans="1:11" x14ac:dyDescent="0.4">
      <c r="A86" s="1" t="s">
        <v>9490</v>
      </c>
      <c r="B86" s="220">
        <f t="shared" si="3"/>
        <v>0.91944444444444418</v>
      </c>
      <c r="C86" s="220">
        <f t="shared" si="2"/>
        <v>0.96111111111111081</v>
      </c>
      <c r="J86" s="12" t="s">
        <v>9280</v>
      </c>
      <c r="K86" s="71">
        <f t="shared" si="1"/>
        <v>0</v>
      </c>
    </row>
    <row r="87" spans="1:11" x14ac:dyDescent="0.4">
      <c r="A87" s="220" t="s">
        <v>9491</v>
      </c>
      <c r="B87" s="220">
        <f t="shared" si="3"/>
        <v>0.96111111111111081</v>
      </c>
      <c r="C87" s="220">
        <f t="shared" si="2"/>
        <v>1.0027777777777775</v>
      </c>
      <c r="J87" s="12" t="s">
        <v>8676</v>
      </c>
      <c r="K87" s="71">
        <f t="shared" si="1"/>
        <v>0</v>
      </c>
    </row>
    <row r="88" spans="1:11" x14ac:dyDescent="0.4">
      <c r="A88" s="1" t="s">
        <v>9489</v>
      </c>
      <c r="B88" s="220">
        <f t="shared" si="3"/>
        <v>1.0027777777777775</v>
      </c>
      <c r="C88" s="220">
        <f t="shared" si="2"/>
        <v>1.0444444444444443</v>
      </c>
      <c r="J88" s="12" t="s">
        <v>8658</v>
      </c>
      <c r="K88" s="71">
        <f t="shared" si="1"/>
        <v>0</v>
      </c>
    </row>
    <row r="89" spans="1:11" x14ac:dyDescent="0.4">
      <c r="A89" s="1" t="s">
        <v>9490</v>
      </c>
      <c r="B89" s="220">
        <f t="shared" si="3"/>
        <v>1.0444444444444443</v>
      </c>
      <c r="C89" s="220">
        <f t="shared" si="2"/>
        <v>1.086111111111111</v>
      </c>
      <c r="J89" s="12" t="s">
        <v>8648</v>
      </c>
      <c r="K89" s="71">
        <f t="shared" si="1"/>
        <v>0</v>
      </c>
    </row>
    <row r="90" spans="1:11" x14ac:dyDescent="0.4">
      <c r="A90" s="220" t="s">
        <v>9491</v>
      </c>
      <c r="B90" s="220">
        <f t="shared" si="3"/>
        <v>1.086111111111111</v>
      </c>
      <c r="C90" s="220">
        <f t="shared" si="2"/>
        <v>1.1277777777777778</v>
      </c>
      <c r="J90" s="12" t="s">
        <v>8679</v>
      </c>
      <c r="K90" s="71">
        <f t="shared" si="1"/>
        <v>0</v>
      </c>
    </row>
    <row r="91" spans="1:11" x14ac:dyDescent="0.4">
      <c r="A91" s="1" t="s">
        <v>9489</v>
      </c>
      <c r="B91" s="220">
        <f t="shared" si="3"/>
        <v>1.1277777777777778</v>
      </c>
      <c r="C91" s="220">
        <f t="shared" si="2"/>
        <v>1.1694444444444445</v>
      </c>
      <c r="J91" s="12" t="s">
        <v>8576</v>
      </c>
      <c r="K91" s="71">
        <f t="shared" si="1"/>
        <v>0</v>
      </c>
    </row>
    <row r="92" spans="1:11" x14ac:dyDescent="0.4">
      <c r="A92" s="1" t="s">
        <v>9490</v>
      </c>
      <c r="B92" s="220">
        <f t="shared" si="3"/>
        <v>1.1694444444444445</v>
      </c>
      <c r="C92" s="220">
        <f t="shared" si="2"/>
        <v>1.2111111111111112</v>
      </c>
      <c r="J92" s="12" t="s">
        <v>8577</v>
      </c>
      <c r="K92" s="71">
        <f t="shared" si="1"/>
        <v>0</v>
      </c>
    </row>
    <row r="93" spans="1:11" x14ac:dyDescent="0.4">
      <c r="A93" s="220" t="s">
        <v>9491</v>
      </c>
      <c r="B93" s="220">
        <f t="shared" si="3"/>
        <v>1.2111111111111112</v>
      </c>
      <c r="C93" s="220">
        <f t="shared" si="2"/>
        <v>1.252777777777778</v>
      </c>
      <c r="J93" s="12" t="s">
        <v>8744</v>
      </c>
      <c r="K93" s="71">
        <f t="shared" si="1"/>
        <v>0</v>
      </c>
    </row>
    <row r="94" spans="1:11" x14ac:dyDescent="0.4">
      <c r="A94" s="1" t="s">
        <v>9489</v>
      </c>
      <c r="B94" s="220">
        <f t="shared" si="3"/>
        <v>1.252777777777778</v>
      </c>
      <c r="C94" s="220">
        <f t="shared" si="2"/>
        <v>1.2944444444444447</v>
      </c>
      <c r="J94" s="12" t="s">
        <v>8578</v>
      </c>
      <c r="K94" s="71">
        <f t="shared" si="1"/>
        <v>0</v>
      </c>
    </row>
    <row r="95" spans="1:11" x14ac:dyDescent="0.4">
      <c r="A95" s="1" t="s">
        <v>9490</v>
      </c>
      <c r="B95" s="220">
        <f t="shared" si="3"/>
        <v>1.2944444444444447</v>
      </c>
      <c r="C95" s="220">
        <f t="shared" si="2"/>
        <v>1.3361111111111115</v>
      </c>
    </row>
    <row r="96" spans="1:11" x14ac:dyDescent="0.4">
      <c r="A96" s="220" t="s">
        <v>9491</v>
      </c>
      <c r="B96" s="220">
        <f t="shared" si="3"/>
        <v>1.3361111111111115</v>
      </c>
      <c r="C96" s="220">
        <f t="shared" si="2"/>
        <v>1.3777777777777782</v>
      </c>
    </row>
    <row r="97" spans="1:3" x14ac:dyDescent="0.4">
      <c r="A97" s="1" t="s">
        <v>9489</v>
      </c>
      <c r="B97" s="220">
        <f t="shared" si="3"/>
        <v>1.3777777777777782</v>
      </c>
      <c r="C97" s="220">
        <f t="shared" si="2"/>
        <v>1.419444444444445</v>
      </c>
    </row>
    <row r="98" spans="1:3" x14ac:dyDescent="0.4">
      <c r="A98" s="1" t="s">
        <v>9490</v>
      </c>
      <c r="B98" s="220">
        <f t="shared" si="3"/>
        <v>1.419444444444445</v>
      </c>
      <c r="C98" s="220">
        <f t="shared" si="2"/>
        <v>1.4611111111111117</v>
      </c>
    </row>
    <row r="99" spans="1:3" x14ac:dyDescent="0.4">
      <c r="A99" s="220" t="s">
        <v>9491</v>
      </c>
      <c r="B99" s="220">
        <f t="shared" si="3"/>
        <v>1.4611111111111117</v>
      </c>
      <c r="C99" s="220">
        <f t="shared" si="2"/>
        <v>1.5027777777777784</v>
      </c>
    </row>
    <row r="100" spans="1:3" x14ac:dyDescent="0.4">
      <c r="A100" s="1" t="s">
        <v>9489</v>
      </c>
      <c r="B100" s="220">
        <f t="shared" si="3"/>
        <v>1.5027777777777784</v>
      </c>
      <c r="C100" s="220">
        <f t="shared" si="2"/>
        <v>1.5444444444444452</v>
      </c>
    </row>
    <row r="101" spans="1:3" x14ac:dyDescent="0.4">
      <c r="A101" s="1" t="s">
        <v>9490</v>
      </c>
      <c r="B101" s="220">
        <f t="shared" si="3"/>
        <v>1.5444444444444452</v>
      </c>
      <c r="C101" s="220">
        <f t="shared" si="2"/>
        <v>1.5861111111111119</v>
      </c>
    </row>
  </sheetData>
  <mergeCells count="67">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4:B34"/>
    <mergeCell ref="C34:H34"/>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1ABD-59E0-4B2D-9DCD-64DA56E66C06}">
  <dimension ref="A1:U156"/>
  <sheetViews>
    <sheetView topLeftCell="A40" zoomScale="90" zoomScaleNormal="90" workbookViewId="0">
      <selection activeCell="L52" sqref="L5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18.54296875" bestFit="1" customWidth="1"/>
    <col min="12" max="12" width="26.36328125" customWidth="1"/>
    <col min="13" max="13" width="18.54296875" bestFit="1" customWidth="1"/>
    <col min="14" max="14" width="16.54296875" bestFit="1" customWidth="1"/>
    <col min="15" max="15" width="19.81640625" customWidth="1"/>
    <col min="16" max="16" width="16.54296875" bestFit="1" customWidth="1"/>
    <col min="17" max="17" width="18.54296875" bestFit="1" customWidth="1"/>
    <col min="18" max="18" width="20.81640625" customWidth="1"/>
    <col min="19" max="19" width="18.54296875" bestFit="1" customWidth="1"/>
    <col min="20" max="20" width="16.54296875" bestFit="1" customWidth="1"/>
    <col min="21" max="21" width="6.1796875" customWidth="1"/>
    <col min="22" max="22" width="6.453125" customWidth="1"/>
    <col min="24" max="24" width="26.90625" bestFit="1" customWidth="1"/>
    <col min="25" max="25" width="13" bestFit="1" customWidth="1"/>
  </cols>
  <sheetData>
    <row r="1" spans="1:17" x14ac:dyDescent="0.4">
      <c r="A1" s="11" t="s">
        <v>7581</v>
      </c>
      <c r="B1" s="375" t="s">
        <v>9482</v>
      </c>
      <c r="C1" s="375"/>
      <c r="D1" s="375"/>
      <c r="E1" s="375"/>
      <c r="F1" s="375"/>
      <c r="G1" s="375"/>
      <c r="H1" s="375"/>
      <c r="I1" s="7"/>
      <c r="K1" s="227"/>
      <c r="L1" s="227"/>
      <c r="M1" s="227"/>
      <c r="N1" s="227"/>
      <c r="O1" s="227"/>
      <c r="P1" s="227"/>
      <c r="Q1" s="227"/>
    </row>
    <row r="2" spans="1:17" x14ac:dyDescent="0.4">
      <c r="A2" s="11" t="s">
        <v>7582</v>
      </c>
      <c r="B2" s="375" t="s">
        <v>9483</v>
      </c>
      <c r="C2" s="375"/>
      <c r="D2" s="375"/>
      <c r="E2" s="375"/>
      <c r="F2" s="375"/>
      <c r="G2" s="375"/>
      <c r="H2" s="375"/>
      <c r="I2" s="7"/>
    </row>
    <row r="3" spans="1:17" x14ac:dyDescent="0.4">
      <c r="A3" s="11" t="s">
        <v>7583</v>
      </c>
      <c r="B3" s="375" t="s">
        <v>9484</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MIN(C37:G37)</f>
        <v>45587.659722222219</v>
      </c>
      <c r="C6" s="374"/>
      <c r="D6" s="403" t="s">
        <v>7587</v>
      </c>
      <c r="E6" s="404"/>
      <c r="F6" s="384">
        <f>MAX(G38:G38)</f>
        <v>45593.450694444444</v>
      </c>
      <c r="G6" s="402"/>
      <c r="H6" s="374"/>
      <c r="I6" s="7"/>
    </row>
    <row r="7" spans="1:17" ht="39.5" customHeight="1" x14ac:dyDescent="0.4">
      <c r="A7" s="394" t="s">
        <v>7816</v>
      </c>
      <c r="B7" s="11" t="s">
        <v>7589</v>
      </c>
      <c r="C7" s="397" t="s">
        <v>9425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3" customHeight="1" x14ac:dyDescent="0.4">
      <c r="A14" s="394" t="s">
        <v>7602</v>
      </c>
      <c r="B14" s="11" t="s">
        <v>7589</v>
      </c>
      <c r="C14" s="401" t="s">
        <v>9337</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ht="17" customHeight="1" x14ac:dyDescent="0.4">
      <c r="A30" s="399" t="s">
        <v>7717</v>
      </c>
      <c r="B30" s="400"/>
      <c r="C30" s="372" t="s">
        <v>9327</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c r="B34" s="400"/>
      <c r="C34" s="372"/>
      <c r="D34" s="373"/>
      <c r="E34" s="373"/>
      <c r="F34" s="373"/>
      <c r="G34" s="373"/>
      <c r="H34" s="374"/>
      <c r="I34" s="218"/>
    </row>
    <row r="35" spans="1:21" x14ac:dyDescent="0.4">
      <c r="A35" s="88"/>
      <c r="B35" s="12"/>
      <c r="C35" s="1" t="s">
        <v>8601</v>
      </c>
      <c r="D35" s="1" t="s">
        <v>8602</v>
      </c>
      <c r="E35" s="1" t="s">
        <v>8603</v>
      </c>
      <c r="F35" s="1" t="s">
        <v>8604</v>
      </c>
      <c r="G35" s="283" t="s">
        <v>8605</v>
      </c>
      <c r="H35" s="1" t="s">
        <v>7614</v>
      </c>
      <c r="I35" s="7"/>
    </row>
    <row r="36" spans="1:21" x14ac:dyDescent="0.4">
      <c r="A36" s="83"/>
      <c r="B36" s="12" t="s">
        <v>7977</v>
      </c>
      <c r="C36" s="239" t="s">
        <v>8561</v>
      </c>
      <c r="D36" s="239" t="s">
        <v>8562</v>
      </c>
      <c r="E36" s="239" t="s">
        <v>8563</v>
      </c>
      <c r="F36" s="239" t="s">
        <v>8564</v>
      </c>
      <c r="G36" s="239" t="s">
        <v>8568</v>
      </c>
      <c r="H36" s="1"/>
      <c r="I36" s="7"/>
      <c r="J36" s="186" t="s">
        <v>9436</v>
      </c>
    </row>
    <row r="37" spans="1:21" x14ac:dyDescent="0.4">
      <c r="A37" s="177"/>
      <c r="B37" s="12" t="s">
        <v>7615</v>
      </c>
      <c r="C37" s="191">
        <v>45587.659722222219</v>
      </c>
      <c r="D37" s="191">
        <v>45587.68472222222</v>
      </c>
      <c r="E37" s="191">
        <v>45587.68472222222</v>
      </c>
      <c r="F37" s="191">
        <v>45587.690972222219</v>
      </c>
      <c r="G37" s="191">
        <v>45587.668055555558</v>
      </c>
      <c r="H37" s="1"/>
      <c r="I37" s="7"/>
      <c r="J37" s="294">
        <v>45593.333333333336</v>
      </c>
    </row>
    <row r="38" spans="1:21" x14ac:dyDescent="0.4">
      <c r="A38" s="177"/>
      <c r="B38" s="12" t="s">
        <v>7482</v>
      </c>
      <c r="C38" s="191">
        <v>45593.420138888891</v>
      </c>
      <c r="D38" s="191">
        <v>45593.460416666669</v>
      </c>
      <c r="E38" s="191">
        <v>45593.447222222225</v>
      </c>
      <c r="F38" s="191">
        <v>45593.454861111109</v>
      </c>
      <c r="G38" s="191">
        <v>45593.450694444444</v>
      </c>
      <c r="H38" s="1"/>
      <c r="I38" s="7"/>
      <c r="J38" s="186">
        <f>IF(C38&lt;&gt;"",INT((J37-C37)*24),0)+IF(D38&lt;&gt;"",INT((J37-D37)*24),0)+IF(E38&lt;&gt;"",INT((J37-E37)*24),0)+IF(F38&lt;&gt;"",INT((J37-F37)*24),0)+IF(G38&lt;&gt;"",INT((J37-G37)*24),0)</f>
        <v>676</v>
      </c>
    </row>
    <row r="39" spans="1:21" x14ac:dyDescent="0.4">
      <c r="A39" s="177"/>
      <c r="B39" s="12" t="s">
        <v>7458</v>
      </c>
      <c r="C39" s="221">
        <v>299</v>
      </c>
      <c r="D39" s="164">
        <v>31</v>
      </c>
      <c r="E39" s="164">
        <v>226</v>
      </c>
      <c r="F39" s="221">
        <v>11</v>
      </c>
      <c r="G39" s="164">
        <v>68</v>
      </c>
      <c r="H39" s="1">
        <f t="shared" ref="H39:H61" si="0">SUM(C39:G39)</f>
        <v>635</v>
      </c>
      <c r="I39" s="7"/>
    </row>
    <row r="40" spans="1:21" x14ac:dyDescent="0.4">
      <c r="A40" s="1" t="s">
        <v>7164</v>
      </c>
      <c r="B40" s="12" t="s">
        <v>7617</v>
      </c>
      <c r="C40" s="1">
        <f>INT((C38-C37)*24)</f>
        <v>138</v>
      </c>
      <c r="D40" s="1">
        <f>INT((D38-D37)*24)</f>
        <v>138</v>
      </c>
      <c r="E40" s="1">
        <f>INT((E38-E37)*24)</f>
        <v>138</v>
      </c>
      <c r="F40" s="1">
        <f>INT((F38-F37)*24)</f>
        <v>138</v>
      </c>
      <c r="G40" s="1">
        <f>INT((G38-G37)*24)</f>
        <v>138</v>
      </c>
      <c r="H40" s="1">
        <f t="shared" si="0"/>
        <v>690</v>
      </c>
      <c r="I40" s="7"/>
      <c r="J40" s="12" t="s">
        <v>8020</v>
      </c>
      <c r="K40" s="1">
        <f>H40</f>
        <v>690</v>
      </c>
    </row>
    <row r="41" spans="1:21" x14ac:dyDescent="0.4">
      <c r="A41" s="379">
        <v>45588</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7484</v>
      </c>
      <c r="K42" s="1">
        <f>SUMIF(B:B,J42,H:H)</f>
        <v>2</v>
      </c>
    </row>
    <row r="43" spans="1:21" x14ac:dyDescent="0.4">
      <c r="A43" s="379"/>
      <c r="B43" s="12" t="s">
        <v>7485</v>
      </c>
      <c r="C43" s="1">
        <v>0</v>
      </c>
      <c r="D43" s="1">
        <v>0</v>
      </c>
      <c r="E43" s="1">
        <v>0</v>
      </c>
      <c r="F43" s="1">
        <v>0</v>
      </c>
      <c r="G43" s="1">
        <v>0</v>
      </c>
      <c r="H43" s="1">
        <f t="shared" si="0"/>
        <v>0</v>
      </c>
      <c r="I43" s="7"/>
      <c r="J43" s="12" t="s">
        <v>7485</v>
      </c>
      <c r="K43" s="1">
        <f>SUMIF(B:B,J43,H:H)</f>
        <v>3</v>
      </c>
    </row>
    <row r="44" spans="1:21" x14ac:dyDescent="0.4">
      <c r="A44" s="379">
        <v>45589</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9063</v>
      </c>
      <c r="M45" t="s">
        <v>9064</v>
      </c>
      <c r="O45" t="s">
        <v>9065</v>
      </c>
      <c r="Q45" t="s">
        <v>9066</v>
      </c>
      <c r="S45" t="s">
        <v>9067</v>
      </c>
    </row>
    <row r="46" spans="1:21" x14ac:dyDescent="0.4">
      <c r="A46" s="379"/>
      <c r="B46" s="12" t="s">
        <v>7485</v>
      </c>
      <c r="C46" s="1">
        <v>0</v>
      </c>
      <c r="D46" s="1">
        <v>1</v>
      </c>
      <c r="E46" s="1">
        <v>0</v>
      </c>
      <c r="F46" s="1">
        <v>0</v>
      </c>
      <c r="G46" s="1">
        <v>0</v>
      </c>
      <c r="H46" s="1">
        <f t="shared" si="0"/>
        <v>1</v>
      </c>
      <c r="I46" s="7"/>
      <c r="K46" t="s">
        <v>8623</v>
      </c>
      <c r="M46" t="s">
        <v>8621</v>
      </c>
      <c r="O46" t="s">
        <v>8620</v>
      </c>
      <c r="Q46" t="s">
        <v>8619</v>
      </c>
      <c r="S46" t="s">
        <v>8724</v>
      </c>
    </row>
    <row r="47" spans="1:21" x14ac:dyDescent="0.4">
      <c r="A47" s="379">
        <v>45590</v>
      </c>
      <c r="B47" s="12" t="s">
        <v>7483</v>
      </c>
      <c r="C47" s="1">
        <v>0</v>
      </c>
      <c r="D47" s="95">
        <v>0</v>
      </c>
      <c r="E47" s="1">
        <v>0</v>
      </c>
      <c r="F47" s="1">
        <v>0</v>
      </c>
      <c r="G47" s="1">
        <v>0</v>
      </c>
      <c r="H47" s="1">
        <f t="shared" si="0"/>
        <v>0</v>
      </c>
      <c r="I47" s="7"/>
      <c r="J47" s="1" t="s">
        <v>7189</v>
      </c>
      <c r="K47" s="372" t="s">
        <v>8601</v>
      </c>
      <c r="L47" s="374"/>
      <c r="M47" s="399" t="s">
        <v>8602</v>
      </c>
      <c r="N47" s="400"/>
      <c r="O47" s="399" t="s">
        <v>8603</v>
      </c>
      <c r="P47" s="400"/>
      <c r="Q47" s="399" t="s">
        <v>8604</v>
      </c>
      <c r="R47" s="400"/>
      <c r="S47" s="399" t="s">
        <v>8605</v>
      </c>
      <c r="T47" s="400"/>
    </row>
    <row r="48" spans="1:21" x14ac:dyDescent="0.4">
      <c r="A48" s="379"/>
      <c r="B48" s="12" t="s">
        <v>7484</v>
      </c>
      <c r="C48" s="1">
        <v>0</v>
      </c>
      <c r="D48" s="95">
        <v>0</v>
      </c>
      <c r="E48" s="95">
        <v>0</v>
      </c>
      <c r="F48" s="95">
        <v>0</v>
      </c>
      <c r="G48" s="95">
        <v>0</v>
      </c>
      <c r="H48" s="1">
        <f t="shared" si="0"/>
        <v>0</v>
      </c>
      <c r="I48" s="7"/>
      <c r="J48" s="95">
        <v>1</v>
      </c>
      <c r="K48" s="254" t="s">
        <v>9522</v>
      </c>
      <c r="L48" s="224" t="s">
        <v>9535</v>
      </c>
      <c r="M48" s="222" t="s">
        <v>9494</v>
      </c>
      <c r="N48" s="201" t="s">
        <v>9497</v>
      </c>
      <c r="O48" s="203" t="s">
        <v>9496</v>
      </c>
      <c r="P48" s="201" t="s">
        <v>9176</v>
      </c>
      <c r="Q48" s="203" t="s">
        <v>9530</v>
      </c>
      <c r="R48" s="201" t="s">
        <v>9528</v>
      </c>
      <c r="S48" s="222" t="s">
        <v>9529</v>
      </c>
      <c r="T48" s="201" t="s">
        <v>9176</v>
      </c>
      <c r="U48" s="68"/>
    </row>
    <row r="49" spans="1:21" x14ac:dyDescent="0.4">
      <c r="A49" s="379"/>
      <c r="B49" s="12" t="s">
        <v>7485</v>
      </c>
      <c r="C49" s="1">
        <v>0</v>
      </c>
      <c r="D49" s="95">
        <v>0</v>
      </c>
      <c r="E49" s="1">
        <v>1</v>
      </c>
      <c r="F49" s="1">
        <v>0</v>
      </c>
      <c r="G49" s="1">
        <v>0</v>
      </c>
      <c r="H49" s="1">
        <f t="shared" si="0"/>
        <v>1</v>
      </c>
      <c r="I49" s="7"/>
      <c r="J49" s="1">
        <v>2</v>
      </c>
      <c r="K49" s="201" t="s">
        <v>9524</v>
      </c>
      <c r="L49" s="201" t="s">
        <v>9176</v>
      </c>
      <c r="M49" s="201" t="s">
        <v>9495</v>
      </c>
      <c r="N49" s="201" t="s">
        <v>9176</v>
      </c>
      <c r="O49" s="201" t="s">
        <v>9507</v>
      </c>
      <c r="P49" s="201" t="s">
        <v>9497</v>
      </c>
      <c r="Q49" s="203"/>
      <c r="R49" s="272"/>
      <c r="S49" s="201"/>
      <c r="T49" s="201"/>
      <c r="U49" s="68"/>
    </row>
    <row r="50" spans="1:21" x14ac:dyDescent="0.4">
      <c r="A50" s="379">
        <v>45593</v>
      </c>
      <c r="B50" s="12" t="s">
        <v>7483</v>
      </c>
      <c r="C50" s="1">
        <v>0</v>
      </c>
      <c r="D50" s="95">
        <v>0</v>
      </c>
      <c r="E50" s="1">
        <v>0</v>
      </c>
      <c r="F50" s="1">
        <v>0</v>
      </c>
      <c r="G50" s="1">
        <v>0</v>
      </c>
      <c r="H50" s="1">
        <f t="shared" si="0"/>
        <v>0</v>
      </c>
      <c r="I50" s="7"/>
      <c r="J50" s="95">
        <v>3</v>
      </c>
      <c r="K50" s="224" t="s">
        <v>9523</v>
      </c>
      <c r="L50" s="224" t="s">
        <v>9535</v>
      </c>
      <c r="M50" s="224" t="s">
        <v>9531</v>
      </c>
      <c r="N50" s="224" t="s">
        <v>9497</v>
      </c>
      <c r="O50" s="203" t="s">
        <v>9527</v>
      </c>
      <c r="P50" s="201" t="s">
        <v>9326</v>
      </c>
      <c r="Q50" s="203"/>
      <c r="R50" s="272"/>
      <c r="S50" s="201"/>
      <c r="T50" s="201"/>
      <c r="U50" s="68"/>
    </row>
    <row r="51" spans="1:21" x14ac:dyDescent="0.4">
      <c r="A51" s="379"/>
      <c r="B51" s="12" t="s">
        <v>7484</v>
      </c>
      <c r="C51" s="1">
        <v>2</v>
      </c>
      <c r="D51" s="95">
        <v>0</v>
      </c>
      <c r="E51" s="95">
        <v>0</v>
      </c>
      <c r="F51" s="95">
        <v>0</v>
      </c>
      <c r="G51" s="1">
        <v>0</v>
      </c>
      <c r="H51" s="1">
        <f t="shared" si="0"/>
        <v>2</v>
      </c>
      <c r="I51" s="7"/>
      <c r="J51" s="1">
        <v>4</v>
      </c>
      <c r="K51" s="201" t="s">
        <v>9525</v>
      </c>
      <c r="L51" s="201" t="s">
        <v>8962</v>
      </c>
      <c r="M51" s="222"/>
      <c r="N51" s="272"/>
      <c r="O51" s="203"/>
      <c r="P51" s="201"/>
      <c r="Q51" s="203"/>
      <c r="R51" s="272"/>
      <c r="S51" s="201"/>
      <c r="T51" s="201"/>
      <c r="U51" s="68"/>
    </row>
    <row r="52" spans="1:21" x14ac:dyDescent="0.4">
      <c r="A52" s="379"/>
      <c r="B52" s="12" t="s">
        <v>7485</v>
      </c>
      <c r="C52" s="1">
        <v>0</v>
      </c>
      <c r="D52" s="95">
        <v>1</v>
      </c>
      <c r="E52" s="1">
        <v>0</v>
      </c>
      <c r="F52" s="1">
        <v>0</v>
      </c>
      <c r="G52" s="1">
        <v>0</v>
      </c>
      <c r="H52" s="1">
        <f t="shared" si="0"/>
        <v>1</v>
      </c>
      <c r="I52" s="7"/>
      <c r="J52" s="95">
        <v>5</v>
      </c>
      <c r="K52" s="222" t="s">
        <v>9526</v>
      </c>
      <c r="L52" s="201" t="s">
        <v>9176</v>
      </c>
      <c r="M52" s="201"/>
      <c r="N52" s="203"/>
      <c r="O52" s="203"/>
      <c r="P52" s="201"/>
      <c r="Q52" s="201"/>
      <c r="R52" s="201"/>
      <c r="S52" s="201"/>
      <c r="T52" s="201"/>
      <c r="U52" s="68"/>
    </row>
    <row r="53" spans="1:21" x14ac:dyDescent="0.4">
      <c r="A53" s="379"/>
      <c r="B53" s="12" t="s">
        <v>7483</v>
      </c>
      <c r="C53" s="1"/>
      <c r="D53" s="95"/>
      <c r="E53" s="1"/>
      <c r="F53" s="1"/>
      <c r="G53" s="1"/>
      <c r="H53" s="1">
        <f t="shared" si="0"/>
        <v>0</v>
      </c>
      <c r="I53" s="7"/>
      <c r="J53" s="1">
        <v>6</v>
      </c>
      <c r="K53" s="234"/>
      <c r="L53" s="234"/>
      <c r="M53" s="201"/>
      <c r="N53" s="203"/>
      <c r="O53" s="203"/>
      <c r="P53" s="201"/>
      <c r="Q53" s="201"/>
      <c r="R53" s="201"/>
      <c r="S53" s="201"/>
      <c r="T53" s="201"/>
      <c r="U53" s="68"/>
    </row>
    <row r="54" spans="1:21" x14ac:dyDescent="0.4">
      <c r="A54" s="379"/>
      <c r="B54" s="12" t="s">
        <v>7484</v>
      </c>
      <c r="C54" s="1"/>
      <c r="D54" s="95"/>
      <c r="E54" s="1"/>
      <c r="F54" s="95"/>
      <c r="G54" s="95"/>
      <c r="H54" s="1">
        <f t="shared" si="0"/>
        <v>0</v>
      </c>
      <c r="I54" s="7"/>
      <c r="J54" s="95">
        <v>7</v>
      </c>
      <c r="K54" s="203"/>
      <c r="L54" s="201"/>
      <c r="M54" s="201"/>
      <c r="N54" s="203"/>
      <c r="O54" s="203"/>
      <c r="P54" s="201"/>
      <c r="Q54" s="201"/>
      <c r="R54" s="201"/>
      <c r="S54" s="201"/>
      <c r="T54" s="201"/>
      <c r="U54" s="68"/>
    </row>
    <row r="55" spans="1:21" x14ac:dyDescent="0.4">
      <c r="A55" s="379"/>
      <c r="B55" s="12" t="s">
        <v>7485</v>
      </c>
      <c r="C55" s="1"/>
      <c r="D55" s="95"/>
      <c r="E55" s="1"/>
      <c r="F55" s="1"/>
      <c r="G55" s="1"/>
      <c r="H55" s="1">
        <f t="shared" si="0"/>
        <v>0</v>
      </c>
      <c r="I55" s="7"/>
      <c r="J55" s="1">
        <v>8</v>
      </c>
      <c r="K55" s="201"/>
      <c r="L55" s="201"/>
      <c r="M55" s="201"/>
      <c r="N55" s="203"/>
      <c r="O55" s="203"/>
      <c r="P55" s="201"/>
      <c r="Q55" s="201"/>
      <c r="R55" s="201"/>
      <c r="S55" s="201"/>
      <c r="T55" s="201"/>
      <c r="U55" s="68"/>
    </row>
    <row r="56" spans="1:21" x14ac:dyDescent="0.4">
      <c r="A56" s="379"/>
      <c r="B56" s="12" t="s">
        <v>7483</v>
      </c>
      <c r="C56" s="1"/>
      <c r="D56" s="95"/>
      <c r="E56" s="1"/>
      <c r="F56" s="1"/>
      <c r="G56" s="1"/>
      <c r="H56" s="1">
        <f t="shared" si="0"/>
        <v>0</v>
      </c>
      <c r="J56" s="95">
        <v>9</v>
      </c>
      <c r="K56" s="201"/>
      <c r="L56" s="201"/>
      <c r="M56" s="201"/>
      <c r="N56" s="201"/>
      <c r="O56" s="203"/>
      <c r="P56" s="201"/>
      <c r="Q56" s="201"/>
      <c r="R56" s="201"/>
      <c r="S56" s="201"/>
      <c r="T56" s="201"/>
    </row>
    <row r="57" spans="1:21" x14ac:dyDescent="0.4">
      <c r="A57" s="379"/>
      <c r="B57" s="12" t="s">
        <v>7484</v>
      </c>
      <c r="C57" s="1"/>
      <c r="D57" s="95"/>
      <c r="E57" s="1"/>
      <c r="F57" s="95"/>
      <c r="G57" s="95"/>
      <c r="H57" s="1">
        <f t="shared" si="0"/>
        <v>0</v>
      </c>
      <c r="J57" s="1">
        <v>10</v>
      </c>
      <c r="K57" s="201"/>
      <c r="L57" s="201"/>
      <c r="M57" s="201"/>
      <c r="N57" s="201"/>
      <c r="O57" s="203"/>
      <c r="P57" s="201"/>
      <c r="Q57" s="201"/>
      <c r="R57" s="201"/>
      <c r="S57" s="201"/>
      <c r="T57" s="201"/>
    </row>
    <row r="58" spans="1:21" x14ac:dyDescent="0.4">
      <c r="A58" s="379"/>
      <c r="B58" s="12" t="s">
        <v>7485</v>
      </c>
      <c r="C58" s="1"/>
      <c r="D58" s="95"/>
      <c r="E58" s="1"/>
      <c r="F58" s="1"/>
      <c r="G58" s="1"/>
      <c r="H58" s="1">
        <f t="shared" si="0"/>
        <v>0</v>
      </c>
      <c r="J58" s="1">
        <v>11</v>
      </c>
      <c r="K58" s="201"/>
      <c r="L58" s="201"/>
      <c r="M58" s="201"/>
      <c r="N58" s="201"/>
      <c r="O58" s="203"/>
      <c r="P58" s="201"/>
      <c r="Q58" s="201"/>
      <c r="R58" s="201"/>
      <c r="S58" s="201"/>
      <c r="T58" s="201"/>
    </row>
    <row r="59" spans="1:21" x14ac:dyDescent="0.4">
      <c r="A59" s="379"/>
      <c r="B59" s="12" t="s">
        <v>7483</v>
      </c>
      <c r="C59" s="1"/>
      <c r="D59" s="95"/>
      <c r="E59" s="1"/>
      <c r="F59" s="1"/>
      <c r="G59" s="1"/>
      <c r="H59" s="1">
        <f t="shared" si="0"/>
        <v>0</v>
      </c>
      <c r="J59" s="1">
        <v>12</v>
      </c>
      <c r="K59" s="201"/>
      <c r="L59" s="201"/>
      <c r="M59" s="201"/>
      <c r="N59" s="201"/>
      <c r="O59" s="203"/>
      <c r="P59" s="201"/>
      <c r="Q59" s="201"/>
      <c r="R59" s="201"/>
      <c r="S59" s="201"/>
      <c r="T59" s="201"/>
    </row>
    <row r="60" spans="1:21" x14ac:dyDescent="0.4">
      <c r="A60" s="379"/>
      <c r="B60" s="12" t="s">
        <v>7484</v>
      </c>
      <c r="C60" s="1"/>
      <c r="D60" s="95"/>
      <c r="E60" s="1"/>
      <c r="F60" s="95"/>
      <c r="G60" s="95"/>
      <c r="H60" s="1">
        <f t="shared" si="0"/>
        <v>0</v>
      </c>
      <c r="J60" s="95">
        <v>13</v>
      </c>
      <c r="K60" s="201"/>
      <c r="L60" s="201"/>
      <c r="M60" s="201"/>
      <c r="N60" s="201"/>
      <c r="O60" s="235"/>
      <c r="P60" s="201"/>
      <c r="Q60" s="201"/>
      <c r="R60" s="201"/>
      <c r="S60" s="201"/>
      <c r="T60" s="201"/>
    </row>
    <row r="61" spans="1:21" x14ac:dyDescent="0.4">
      <c r="A61" s="379"/>
      <c r="B61" s="12" t="s">
        <v>7485</v>
      </c>
      <c r="C61" s="1"/>
      <c r="D61" s="95"/>
      <c r="E61" s="1"/>
      <c r="F61" s="1"/>
      <c r="G61" s="1"/>
      <c r="H61" s="1">
        <f t="shared" si="0"/>
        <v>0</v>
      </c>
      <c r="I61" s="229"/>
      <c r="J61" s="95">
        <v>14</v>
      </c>
      <c r="K61" s="201"/>
      <c r="L61" s="201"/>
      <c r="M61" s="201"/>
      <c r="N61" s="201"/>
      <c r="O61" s="235"/>
      <c r="P61" s="201"/>
      <c r="Q61" s="201"/>
      <c r="R61" s="201"/>
      <c r="S61" s="201"/>
      <c r="T61" s="201"/>
    </row>
    <row r="62" spans="1:21" x14ac:dyDescent="0.4">
      <c r="A62" s="227"/>
      <c r="C62" s="7"/>
      <c r="D62" s="228"/>
      <c r="E62" s="7"/>
      <c r="F62" s="7"/>
      <c r="G62" s="7"/>
      <c r="H62" s="7"/>
      <c r="I62" s="7"/>
      <c r="K62" s="73"/>
    </row>
    <row r="63" spans="1:21" x14ac:dyDescent="0.4">
      <c r="A63" s="227"/>
      <c r="C63" s="7"/>
      <c r="D63" s="228"/>
      <c r="E63" s="7"/>
      <c r="F63" s="7"/>
      <c r="G63" s="7"/>
      <c r="H63" s="7"/>
      <c r="I63" s="7"/>
      <c r="K63" s="73"/>
    </row>
    <row r="64" spans="1:21" x14ac:dyDescent="0.4">
      <c r="A64" s="12" t="s">
        <v>7654</v>
      </c>
      <c r="B64" s="219">
        <v>45532.352777777778</v>
      </c>
      <c r="C64" s="7"/>
      <c r="D64" s="228"/>
      <c r="E64" s="7"/>
      <c r="F64" s="7"/>
      <c r="G64" s="7"/>
      <c r="H64" s="7"/>
      <c r="I64" s="7"/>
      <c r="J64" s="12" t="s">
        <v>9534</v>
      </c>
      <c r="K64" s="71">
        <f>COUNTIF($K$48:$T$61,J64)</f>
        <v>2</v>
      </c>
    </row>
    <row r="65" spans="1:11" x14ac:dyDescent="0.4">
      <c r="A65" s="12" t="s">
        <v>7655</v>
      </c>
      <c r="B65" s="220">
        <v>0.51180555555555551</v>
      </c>
      <c r="C65" s="7"/>
      <c r="D65" s="228"/>
      <c r="E65" s="7"/>
      <c r="F65" s="7"/>
      <c r="G65" s="7"/>
      <c r="H65" s="7"/>
      <c r="I65" s="7"/>
      <c r="J65" s="12" t="s">
        <v>9207</v>
      </c>
      <c r="K65" s="71">
        <f t="shared" ref="K65:K128" si="1">COUNTIF($K$48:$T$61,J65)</f>
        <v>0</v>
      </c>
    </row>
    <row r="66" spans="1:11" x14ac:dyDescent="0.4">
      <c r="A66" s="12" t="s">
        <v>7656</v>
      </c>
      <c r="B66" s="219">
        <f>B64-B65</f>
        <v>45531.84097222222</v>
      </c>
      <c r="C66" s="7"/>
      <c r="D66" s="228"/>
      <c r="E66" s="7"/>
      <c r="F66" s="7"/>
      <c r="G66" s="7"/>
      <c r="H66" s="7"/>
      <c r="I66" s="7"/>
      <c r="J66" s="12" t="s">
        <v>9205</v>
      </c>
      <c r="K66" s="71">
        <f t="shared" si="1"/>
        <v>0</v>
      </c>
    </row>
    <row r="67" spans="1:11" x14ac:dyDescent="0.4">
      <c r="A67" s="227"/>
      <c r="C67" s="7"/>
      <c r="D67" s="228"/>
      <c r="E67" s="7"/>
      <c r="F67" s="7"/>
      <c r="G67" s="7"/>
      <c r="H67" s="7"/>
      <c r="I67" s="7"/>
      <c r="J67" s="12" t="s">
        <v>8994</v>
      </c>
      <c r="K67" s="71">
        <f t="shared" si="1"/>
        <v>0</v>
      </c>
    </row>
    <row r="68" spans="1:11" x14ac:dyDescent="0.4">
      <c r="A68" s="220" t="s">
        <v>9491</v>
      </c>
      <c r="B68" s="295">
        <v>0.65625</v>
      </c>
      <c r="C68" s="220">
        <f>B68+TIME(1,,)</f>
        <v>0.69791666666666663</v>
      </c>
      <c r="D68" s="228"/>
      <c r="E68" s="7"/>
      <c r="F68" s="7"/>
      <c r="G68" s="7"/>
      <c r="H68" s="7"/>
      <c r="I68" s="7"/>
      <c r="J68" s="12" t="s">
        <v>9002</v>
      </c>
      <c r="K68" s="71">
        <f t="shared" si="1"/>
        <v>0</v>
      </c>
    </row>
    <row r="69" spans="1:11" x14ac:dyDescent="0.4">
      <c r="A69" s="1" t="s">
        <v>9489</v>
      </c>
      <c r="B69" s="220">
        <f>C68</f>
        <v>0.69791666666666663</v>
      </c>
      <c r="C69" s="220">
        <f t="shared" ref="C69:C91" si="2">B69+TIME(1,,)</f>
        <v>0.73958333333333326</v>
      </c>
      <c r="D69" s="228"/>
      <c r="E69" s="7"/>
      <c r="F69" s="7"/>
      <c r="G69" s="7"/>
      <c r="H69" s="7"/>
      <c r="I69" s="7"/>
      <c r="J69" s="12" t="s">
        <v>8951</v>
      </c>
      <c r="K69" s="71">
        <f t="shared" si="1"/>
        <v>0</v>
      </c>
    </row>
    <row r="70" spans="1:11" x14ac:dyDescent="0.4">
      <c r="A70" s="1" t="s">
        <v>9490</v>
      </c>
      <c r="B70" s="220">
        <f t="shared" ref="B70:B91" si="3">C69</f>
        <v>0.73958333333333326</v>
      </c>
      <c r="C70" s="220">
        <f t="shared" si="2"/>
        <v>0.78124999999999989</v>
      </c>
      <c r="J70" s="12" t="s">
        <v>8949</v>
      </c>
      <c r="K70" s="71">
        <f t="shared" si="1"/>
        <v>0</v>
      </c>
    </row>
    <row r="71" spans="1:11" x14ac:dyDescent="0.4">
      <c r="A71" s="220" t="s">
        <v>9491</v>
      </c>
      <c r="B71" s="220">
        <f t="shared" si="3"/>
        <v>0.78124999999999989</v>
      </c>
      <c r="C71" s="220">
        <f t="shared" si="2"/>
        <v>0.82291666666666652</v>
      </c>
      <c r="J71" s="12" t="s">
        <v>8945</v>
      </c>
      <c r="K71" s="71">
        <f t="shared" si="1"/>
        <v>0</v>
      </c>
    </row>
    <row r="72" spans="1:11" x14ac:dyDescent="0.4">
      <c r="A72" s="1" t="s">
        <v>9489</v>
      </c>
      <c r="B72" s="220">
        <f t="shared" si="3"/>
        <v>0.82291666666666652</v>
      </c>
      <c r="C72" s="220">
        <f t="shared" si="2"/>
        <v>0.86458333333333315</v>
      </c>
      <c r="J72" s="12" t="s">
        <v>8943</v>
      </c>
      <c r="K72" s="71">
        <f t="shared" si="1"/>
        <v>0</v>
      </c>
    </row>
    <row r="73" spans="1:11" x14ac:dyDescent="0.4">
      <c r="A73" s="1" t="s">
        <v>9490</v>
      </c>
      <c r="B73" s="220">
        <f t="shared" si="3"/>
        <v>0.86458333333333315</v>
      </c>
      <c r="C73" s="220">
        <f t="shared" si="2"/>
        <v>0.90624999999999978</v>
      </c>
      <c r="J73" s="12" t="s">
        <v>8932</v>
      </c>
      <c r="K73" s="71">
        <f t="shared" si="1"/>
        <v>0</v>
      </c>
    </row>
    <row r="74" spans="1:11" x14ac:dyDescent="0.4">
      <c r="A74" s="220" t="s">
        <v>9491</v>
      </c>
      <c r="B74" s="220">
        <f t="shared" si="3"/>
        <v>0.90624999999999978</v>
      </c>
      <c r="C74" s="220">
        <f t="shared" si="2"/>
        <v>0.94791666666666641</v>
      </c>
      <c r="J74" s="12" t="s">
        <v>8899</v>
      </c>
      <c r="K74" s="71">
        <f t="shared" si="1"/>
        <v>0</v>
      </c>
    </row>
    <row r="75" spans="1:11" x14ac:dyDescent="0.4">
      <c r="A75" s="1" t="s">
        <v>9489</v>
      </c>
      <c r="B75" s="220">
        <f t="shared" si="3"/>
        <v>0.94791666666666641</v>
      </c>
      <c r="C75" s="220">
        <f t="shared" si="2"/>
        <v>0.98958333333333304</v>
      </c>
      <c r="J75" s="12" t="s">
        <v>8903</v>
      </c>
      <c r="K75" s="71">
        <f t="shared" si="1"/>
        <v>0</v>
      </c>
    </row>
    <row r="76" spans="1:11" x14ac:dyDescent="0.4">
      <c r="A76" s="1" t="s">
        <v>9490</v>
      </c>
      <c r="B76" s="220">
        <f t="shared" si="3"/>
        <v>0.98958333333333304</v>
      </c>
      <c r="C76" s="220">
        <f t="shared" si="2"/>
        <v>1.0312499999999998</v>
      </c>
      <c r="J76" s="12" t="s">
        <v>8904</v>
      </c>
      <c r="K76" s="71">
        <f t="shared" si="1"/>
        <v>0</v>
      </c>
    </row>
    <row r="77" spans="1:11" x14ac:dyDescent="0.4">
      <c r="A77" s="220" t="s">
        <v>9491</v>
      </c>
      <c r="B77" s="220">
        <f t="shared" si="3"/>
        <v>1.0312499999999998</v>
      </c>
      <c r="C77" s="220">
        <f t="shared" si="2"/>
        <v>1.0729166666666665</v>
      </c>
      <c r="J77" s="12" t="s">
        <v>8905</v>
      </c>
      <c r="K77" s="71">
        <f t="shared" si="1"/>
        <v>3</v>
      </c>
    </row>
    <row r="78" spans="1:11" x14ac:dyDescent="0.4">
      <c r="A78" s="1" t="s">
        <v>9489</v>
      </c>
      <c r="B78" s="220">
        <f t="shared" si="3"/>
        <v>1.0729166666666665</v>
      </c>
      <c r="C78" s="220">
        <f t="shared" si="2"/>
        <v>1.1145833333333333</v>
      </c>
      <c r="J78" s="12" t="s">
        <v>8906</v>
      </c>
      <c r="K78" s="71">
        <f t="shared" si="1"/>
        <v>0</v>
      </c>
    </row>
    <row r="79" spans="1:11" x14ac:dyDescent="0.4">
      <c r="A79" s="1" t="s">
        <v>9490</v>
      </c>
      <c r="B79" s="220">
        <f t="shared" si="3"/>
        <v>1.1145833333333333</v>
      </c>
      <c r="C79" s="220">
        <f t="shared" si="2"/>
        <v>1.15625</v>
      </c>
      <c r="J79" s="12" t="s">
        <v>8907</v>
      </c>
      <c r="K79" s="71">
        <f t="shared" si="1"/>
        <v>0</v>
      </c>
    </row>
    <row r="80" spans="1:11" x14ac:dyDescent="0.4">
      <c r="A80" s="220" t="s">
        <v>9491</v>
      </c>
      <c r="B80" s="220">
        <f t="shared" si="3"/>
        <v>1.15625</v>
      </c>
      <c r="C80" s="220">
        <f t="shared" si="2"/>
        <v>1.1979166666666667</v>
      </c>
      <c r="J80" s="12" t="s">
        <v>8908</v>
      </c>
      <c r="K80" s="71">
        <f t="shared" si="1"/>
        <v>0</v>
      </c>
    </row>
    <row r="81" spans="1:11" x14ac:dyDescent="0.4">
      <c r="A81" s="1" t="s">
        <v>9489</v>
      </c>
      <c r="B81" s="220">
        <f t="shared" si="3"/>
        <v>1.1979166666666667</v>
      </c>
      <c r="C81" s="220">
        <f t="shared" si="2"/>
        <v>1.2395833333333335</v>
      </c>
      <c r="J81" s="12" t="s">
        <v>8937</v>
      </c>
      <c r="K81" s="71">
        <f t="shared" si="1"/>
        <v>0</v>
      </c>
    </row>
    <row r="82" spans="1:11" x14ac:dyDescent="0.4">
      <c r="A82" s="1" t="s">
        <v>9490</v>
      </c>
      <c r="B82" s="220">
        <f t="shared" si="3"/>
        <v>1.2395833333333335</v>
      </c>
      <c r="C82" s="220">
        <f t="shared" si="2"/>
        <v>1.2812500000000002</v>
      </c>
      <c r="J82" s="12" t="s">
        <v>8935</v>
      </c>
      <c r="K82" s="71">
        <f t="shared" si="1"/>
        <v>0</v>
      </c>
    </row>
    <row r="83" spans="1:11" x14ac:dyDescent="0.4">
      <c r="A83" s="220" t="s">
        <v>9491</v>
      </c>
      <c r="B83" s="220">
        <f t="shared" si="3"/>
        <v>1.2812500000000002</v>
      </c>
      <c r="C83" s="220">
        <f t="shared" si="2"/>
        <v>1.322916666666667</v>
      </c>
      <c r="J83" s="12" t="s">
        <v>8909</v>
      </c>
      <c r="K83" s="71">
        <f t="shared" si="1"/>
        <v>0</v>
      </c>
    </row>
    <row r="84" spans="1:11" x14ac:dyDescent="0.4">
      <c r="A84" s="1" t="s">
        <v>9489</v>
      </c>
      <c r="B84" s="220">
        <f t="shared" si="3"/>
        <v>1.322916666666667</v>
      </c>
      <c r="C84" s="220">
        <f t="shared" si="2"/>
        <v>1.3645833333333337</v>
      </c>
      <c r="J84" s="12" t="s">
        <v>8785</v>
      </c>
      <c r="K84" s="71">
        <f t="shared" si="1"/>
        <v>0</v>
      </c>
    </row>
    <row r="85" spans="1:11" x14ac:dyDescent="0.4">
      <c r="A85" s="1" t="s">
        <v>9490</v>
      </c>
      <c r="B85" s="220">
        <f t="shared" si="3"/>
        <v>1.3645833333333337</v>
      </c>
      <c r="C85" s="220">
        <f t="shared" si="2"/>
        <v>1.4062500000000004</v>
      </c>
      <c r="J85" s="12" t="s">
        <v>8783</v>
      </c>
      <c r="K85" s="71">
        <f t="shared" si="1"/>
        <v>0</v>
      </c>
    </row>
    <row r="86" spans="1:11" x14ac:dyDescent="0.4">
      <c r="A86" s="220" t="s">
        <v>9491</v>
      </c>
      <c r="B86" s="220">
        <f t="shared" si="3"/>
        <v>1.4062500000000004</v>
      </c>
      <c r="C86" s="220">
        <f t="shared" si="2"/>
        <v>1.4479166666666672</v>
      </c>
      <c r="J86" s="12" t="s">
        <v>8789</v>
      </c>
      <c r="K86" s="71">
        <f t="shared" si="1"/>
        <v>0</v>
      </c>
    </row>
    <row r="87" spans="1:11" x14ac:dyDescent="0.4">
      <c r="A87" s="1" t="s">
        <v>9489</v>
      </c>
      <c r="B87" s="220">
        <f t="shared" si="3"/>
        <v>1.4479166666666672</v>
      </c>
      <c r="C87" s="220">
        <f t="shared" si="2"/>
        <v>1.4895833333333339</v>
      </c>
      <c r="J87" s="12" t="s">
        <v>8717</v>
      </c>
      <c r="K87" s="71">
        <f t="shared" si="1"/>
        <v>0</v>
      </c>
    </row>
    <row r="88" spans="1:11" x14ac:dyDescent="0.4">
      <c r="A88" s="1" t="s">
        <v>9490</v>
      </c>
      <c r="B88" s="220">
        <f t="shared" si="3"/>
        <v>1.4895833333333339</v>
      </c>
      <c r="C88" s="220">
        <f t="shared" si="2"/>
        <v>1.5312500000000007</v>
      </c>
      <c r="J88" s="12" t="s">
        <v>8703</v>
      </c>
      <c r="K88" s="71">
        <f t="shared" si="1"/>
        <v>0</v>
      </c>
    </row>
    <row r="89" spans="1:11" x14ac:dyDescent="0.4">
      <c r="A89" s="220" t="s">
        <v>9491</v>
      </c>
      <c r="B89" s="220">
        <f t="shared" si="3"/>
        <v>1.5312500000000007</v>
      </c>
      <c r="C89" s="220">
        <f t="shared" si="2"/>
        <v>1.5729166666666674</v>
      </c>
      <c r="J89" s="12" t="s">
        <v>8699</v>
      </c>
      <c r="K89" s="71">
        <f t="shared" si="1"/>
        <v>0</v>
      </c>
    </row>
    <row r="90" spans="1:11" x14ac:dyDescent="0.4">
      <c r="A90" s="1" t="s">
        <v>9489</v>
      </c>
      <c r="B90" s="220">
        <f t="shared" si="3"/>
        <v>1.5729166666666674</v>
      </c>
      <c r="C90" s="220">
        <f t="shared" si="2"/>
        <v>1.6145833333333341</v>
      </c>
      <c r="J90" s="12" t="s">
        <v>8694</v>
      </c>
      <c r="K90" s="71">
        <f t="shared" si="1"/>
        <v>0</v>
      </c>
    </row>
    <row r="91" spans="1:11" x14ac:dyDescent="0.4">
      <c r="A91" s="1" t="s">
        <v>9490</v>
      </c>
      <c r="B91" s="220">
        <f t="shared" si="3"/>
        <v>1.6145833333333341</v>
      </c>
      <c r="C91" s="220">
        <f t="shared" si="2"/>
        <v>1.6562500000000009</v>
      </c>
      <c r="J91" s="12" t="s">
        <v>8645</v>
      </c>
      <c r="K91" s="71">
        <f t="shared" si="1"/>
        <v>0</v>
      </c>
    </row>
    <row r="92" spans="1:11" x14ac:dyDescent="0.4">
      <c r="A92" s="7"/>
      <c r="B92" s="250"/>
      <c r="C92" s="250"/>
      <c r="J92" s="12" t="s">
        <v>8643</v>
      </c>
      <c r="K92" s="71">
        <f t="shared" si="1"/>
        <v>0</v>
      </c>
    </row>
    <row r="93" spans="1:11" x14ac:dyDescent="0.4">
      <c r="J93" s="12" t="s">
        <v>8629</v>
      </c>
      <c r="K93" s="71">
        <f t="shared" si="1"/>
        <v>0</v>
      </c>
    </row>
    <row r="94" spans="1:11" x14ac:dyDescent="0.4">
      <c r="J94" s="12" t="s">
        <v>8632</v>
      </c>
      <c r="K94" s="71">
        <f t="shared" si="1"/>
        <v>0</v>
      </c>
    </row>
    <row r="95" spans="1:11" x14ac:dyDescent="0.4">
      <c r="J95" s="12" t="s">
        <v>8633</v>
      </c>
      <c r="K95" s="71">
        <f t="shared" si="1"/>
        <v>0</v>
      </c>
    </row>
    <row r="96" spans="1:11" x14ac:dyDescent="0.4">
      <c r="J96" s="12" t="s">
        <v>8634</v>
      </c>
      <c r="K96" s="71">
        <f t="shared" si="1"/>
        <v>0</v>
      </c>
    </row>
    <row r="97" spans="10:11" x14ac:dyDescent="0.4">
      <c r="J97" s="12" t="s">
        <v>8635</v>
      </c>
      <c r="K97" s="71">
        <f t="shared" si="1"/>
        <v>0</v>
      </c>
    </row>
    <row r="98" spans="10:11" x14ac:dyDescent="0.4">
      <c r="J98" s="12" t="s">
        <v>8636</v>
      </c>
      <c r="K98" s="71">
        <f t="shared" si="1"/>
        <v>0</v>
      </c>
    </row>
    <row r="99" spans="10:11" x14ac:dyDescent="0.4">
      <c r="J99" s="12" t="s">
        <v>8419</v>
      </c>
      <c r="K99" s="71">
        <f t="shared" si="1"/>
        <v>0</v>
      </c>
    </row>
    <row r="100" spans="10:11" x14ac:dyDescent="0.4">
      <c r="J100" s="12" t="s">
        <v>8414</v>
      </c>
      <c r="K100" s="71">
        <f t="shared" si="1"/>
        <v>0</v>
      </c>
    </row>
    <row r="101" spans="10:11" x14ac:dyDescent="0.4">
      <c r="J101" s="12" t="s">
        <v>8420</v>
      </c>
      <c r="K101" s="71">
        <f t="shared" si="1"/>
        <v>0</v>
      </c>
    </row>
    <row r="102" spans="10:11" x14ac:dyDescent="0.4">
      <c r="J102" s="12" t="s">
        <v>8421</v>
      </c>
      <c r="K102" s="71">
        <f t="shared" si="1"/>
        <v>0</v>
      </c>
    </row>
    <row r="103" spans="10:11" x14ac:dyDescent="0.4">
      <c r="J103" s="12" t="s">
        <v>8422</v>
      </c>
      <c r="K103" s="71">
        <f t="shared" si="1"/>
        <v>0</v>
      </c>
    </row>
    <row r="104" spans="10:11" x14ac:dyDescent="0.4">
      <c r="J104" s="12" t="s">
        <v>9195</v>
      </c>
      <c r="K104" s="71">
        <f t="shared" si="1"/>
        <v>0</v>
      </c>
    </row>
    <row r="105" spans="10:11" x14ac:dyDescent="0.4">
      <c r="J105" s="12" t="s">
        <v>8308</v>
      </c>
      <c r="K105" s="71">
        <f t="shared" si="1"/>
        <v>0</v>
      </c>
    </row>
    <row r="106" spans="10:11" x14ac:dyDescent="0.4">
      <c r="J106" s="12" t="s">
        <v>8202</v>
      </c>
      <c r="K106" s="71">
        <f t="shared" si="1"/>
        <v>0</v>
      </c>
    </row>
    <row r="107" spans="10:11" x14ac:dyDescent="0.4">
      <c r="J107" s="12" t="s">
        <v>8845</v>
      </c>
      <c r="K107" s="71">
        <f t="shared" si="1"/>
        <v>0</v>
      </c>
    </row>
    <row r="108" spans="10:11" x14ac:dyDescent="0.4">
      <c r="J108" s="12" t="s">
        <v>7712</v>
      </c>
      <c r="K108" s="71">
        <f t="shared" si="1"/>
        <v>0</v>
      </c>
    </row>
    <row r="109" spans="10:11" x14ac:dyDescent="0.4">
      <c r="J109" s="12" t="s">
        <v>7783</v>
      </c>
      <c r="K109" s="71">
        <f t="shared" si="1"/>
        <v>0</v>
      </c>
    </row>
    <row r="110" spans="10:11" x14ac:dyDescent="0.4">
      <c r="J110" s="12" t="s">
        <v>8376</v>
      </c>
      <c r="K110" s="71">
        <f t="shared" si="1"/>
        <v>0</v>
      </c>
    </row>
    <row r="111" spans="10:11" x14ac:dyDescent="0.4">
      <c r="J111" s="12" t="s">
        <v>8355</v>
      </c>
      <c r="K111" s="71">
        <f t="shared" si="1"/>
        <v>0</v>
      </c>
    </row>
    <row r="112" spans="10:11" x14ac:dyDescent="0.4">
      <c r="J112" s="12" t="s">
        <v>8351</v>
      </c>
      <c r="K112" s="71">
        <f t="shared" si="1"/>
        <v>0</v>
      </c>
    </row>
    <row r="113" spans="10:11" x14ac:dyDescent="0.4">
      <c r="J113" s="12" t="s">
        <v>8311</v>
      </c>
      <c r="K113" s="71">
        <f t="shared" si="1"/>
        <v>0</v>
      </c>
    </row>
    <row r="114" spans="10:11" x14ac:dyDescent="0.4">
      <c r="J114" s="12" t="s">
        <v>8321</v>
      </c>
      <c r="K114" s="71">
        <f t="shared" si="1"/>
        <v>0</v>
      </c>
    </row>
    <row r="115" spans="10:11" x14ac:dyDescent="0.4">
      <c r="J115" s="12" t="s">
        <v>8290</v>
      </c>
      <c r="K115" s="71">
        <f t="shared" si="1"/>
        <v>0</v>
      </c>
    </row>
    <row r="116" spans="10:11" x14ac:dyDescent="0.4">
      <c r="J116" s="12" t="s">
        <v>8194</v>
      </c>
      <c r="K116" s="71">
        <f t="shared" si="1"/>
        <v>0</v>
      </c>
    </row>
    <row r="117" spans="10:11" x14ac:dyDescent="0.4">
      <c r="J117" s="12" t="s">
        <v>8692</v>
      </c>
      <c r="K117" s="71">
        <f t="shared" si="1"/>
        <v>0</v>
      </c>
    </row>
    <row r="118" spans="10:11" x14ac:dyDescent="0.4">
      <c r="J118" s="12" t="s">
        <v>8199</v>
      </c>
      <c r="K118" s="71">
        <f t="shared" si="1"/>
        <v>0</v>
      </c>
    </row>
    <row r="119" spans="10:11" x14ac:dyDescent="0.4">
      <c r="J119" s="12" t="s">
        <v>8061</v>
      </c>
      <c r="K119" s="71">
        <f t="shared" si="1"/>
        <v>0</v>
      </c>
    </row>
    <row r="120" spans="10:11" x14ac:dyDescent="0.4">
      <c r="J120" s="12" t="s">
        <v>8059</v>
      </c>
      <c r="K120" s="71">
        <f t="shared" si="1"/>
        <v>0</v>
      </c>
    </row>
    <row r="121" spans="10:11" x14ac:dyDescent="0.4">
      <c r="J121" s="12" t="s">
        <v>7998</v>
      </c>
      <c r="K121" s="71">
        <f t="shared" si="1"/>
        <v>0</v>
      </c>
    </row>
    <row r="122" spans="10:11" x14ac:dyDescent="0.4">
      <c r="J122" s="12" t="s">
        <v>7996</v>
      </c>
      <c r="K122" s="71">
        <f t="shared" si="1"/>
        <v>0</v>
      </c>
    </row>
    <row r="123" spans="10:11" x14ac:dyDescent="0.4">
      <c r="J123" s="12" t="s">
        <v>7994</v>
      </c>
      <c r="K123" s="71">
        <f t="shared" si="1"/>
        <v>0</v>
      </c>
    </row>
    <row r="124" spans="10:11" x14ac:dyDescent="0.4">
      <c r="J124" s="12" t="s">
        <v>7967</v>
      </c>
      <c r="K124" s="71">
        <f t="shared" si="1"/>
        <v>0</v>
      </c>
    </row>
    <row r="125" spans="10:11" x14ac:dyDescent="0.4">
      <c r="J125" s="12" t="s">
        <v>7944</v>
      </c>
      <c r="K125" s="71">
        <f t="shared" si="1"/>
        <v>0</v>
      </c>
    </row>
    <row r="126" spans="10:11" x14ac:dyDescent="0.4">
      <c r="J126" s="12" t="s">
        <v>7778</v>
      </c>
      <c r="K126" s="71">
        <f t="shared" si="1"/>
        <v>0</v>
      </c>
    </row>
    <row r="127" spans="10:11" x14ac:dyDescent="0.4">
      <c r="J127" s="12" t="s">
        <v>7776</v>
      </c>
      <c r="K127" s="71">
        <f t="shared" si="1"/>
        <v>0</v>
      </c>
    </row>
    <row r="128" spans="10:11" x14ac:dyDescent="0.4">
      <c r="J128" s="12" t="s">
        <v>7772</v>
      </c>
      <c r="K128" s="71">
        <f t="shared" si="1"/>
        <v>0</v>
      </c>
    </row>
    <row r="129" spans="10:11" x14ac:dyDescent="0.4">
      <c r="J129" s="12" t="s">
        <v>7765</v>
      </c>
      <c r="K129" s="71">
        <f t="shared" ref="K129:K156" si="4">COUNTIF($K$48:$T$61,J129)</f>
        <v>0</v>
      </c>
    </row>
    <row r="130" spans="10:11" x14ac:dyDescent="0.4">
      <c r="J130" s="12" t="s">
        <v>7972</v>
      </c>
      <c r="K130" s="71">
        <f t="shared" si="4"/>
        <v>0</v>
      </c>
    </row>
    <row r="131" spans="10:11" x14ac:dyDescent="0.4">
      <c r="J131" s="12" t="s">
        <v>7746</v>
      </c>
      <c r="K131" s="71">
        <f t="shared" si="4"/>
        <v>0</v>
      </c>
    </row>
    <row r="132" spans="10:11" x14ac:dyDescent="0.4">
      <c r="J132" s="12" t="s">
        <v>7725</v>
      </c>
      <c r="K132" s="71">
        <f t="shared" si="4"/>
        <v>0</v>
      </c>
    </row>
    <row r="133" spans="10:11" x14ac:dyDescent="0.4">
      <c r="J133" s="12" t="s">
        <v>7973</v>
      </c>
      <c r="K133" s="71">
        <f t="shared" si="4"/>
        <v>0</v>
      </c>
    </row>
    <row r="134" spans="10:11" x14ac:dyDescent="0.4">
      <c r="J134" s="12" t="s">
        <v>7756</v>
      </c>
      <c r="K134" s="71">
        <f t="shared" si="4"/>
        <v>0</v>
      </c>
    </row>
    <row r="135" spans="10:11" x14ac:dyDescent="0.4">
      <c r="J135" s="12" t="s">
        <v>7962</v>
      </c>
      <c r="K135" s="71">
        <f t="shared" si="4"/>
        <v>0</v>
      </c>
    </row>
    <row r="136" spans="10:11" x14ac:dyDescent="0.4">
      <c r="J136" s="12" t="s">
        <v>7804</v>
      </c>
      <c r="K136" s="71">
        <f t="shared" si="4"/>
        <v>0</v>
      </c>
    </row>
    <row r="137" spans="10:11" x14ac:dyDescent="0.4">
      <c r="J137" s="12" t="s">
        <v>7945</v>
      </c>
      <c r="K137" s="71">
        <f t="shared" si="4"/>
        <v>0</v>
      </c>
    </row>
    <row r="138" spans="10:11" x14ac:dyDescent="0.4">
      <c r="J138" s="12" t="s">
        <v>7805</v>
      </c>
      <c r="K138" s="71">
        <f t="shared" si="4"/>
        <v>0</v>
      </c>
    </row>
    <row r="139" spans="10:11" x14ac:dyDescent="0.4">
      <c r="J139" s="12" t="s">
        <v>7753</v>
      </c>
      <c r="K139" s="71">
        <f t="shared" si="4"/>
        <v>0</v>
      </c>
    </row>
    <row r="140" spans="10:11" x14ac:dyDescent="0.4">
      <c r="J140" s="12" t="s">
        <v>7790</v>
      </c>
      <c r="K140" s="71">
        <f t="shared" si="4"/>
        <v>0</v>
      </c>
    </row>
    <row r="141" spans="10:11" x14ac:dyDescent="0.4">
      <c r="J141" s="12" t="s">
        <v>7974</v>
      </c>
      <c r="K141" s="71">
        <f t="shared" si="4"/>
        <v>0</v>
      </c>
    </row>
    <row r="142" spans="10:11" x14ac:dyDescent="0.4">
      <c r="J142" s="12" t="s">
        <v>7946</v>
      </c>
      <c r="K142" s="71">
        <f t="shared" si="4"/>
        <v>0</v>
      </c>
    </row>
    <row r="143" spans="10:11" x14ac:dyDescent="0.4">
      <c r="J143" s="12" t="s">
        <v>7975</v>
      </c>
      <c r="K143" s="71">
        <f t="shared" si="4"/>
        <v>0</v>
      </c>
    </row>
    <row r="144" spans="10:11" x14ac:dyDescent="0.4">
      <c r="J144" s="12" t="s">
        <v>8343</v>
      </c>
      <c r="K144" s="71">
        <f t="shared" si="4"/>
        <v>0</v>
      </c>
    </row>
    <row r="145" spans="10:11" x14ac:dyDescent="0.4">
      <c r="J145" s="12" t="s">
        <v>7761</v>
      </c>
      <c r="K145" s="71">
        <f t="shared" si="4"/>
        <v>0</v>
      </c>
    </row>
    <row r="146" spans="10:11" x14ac:dyDescent="0.4">
      <c r="J146" s="12" t="s">
        <v>7899</v>
      </c>
      <c r="K146" s="71">
        <f t="shared" si="4"/>
        <v>0</v>
      </c>
    </row>
    <row r="147" spans="10:11" x14ac:dyDescent="0.4">
      <c r="J147" s="12" t="s">
        <v>7948</v>
      </c>
      <c r="K147" s="71">
        <f t="shared" si="4"/>
        <v>0</v>
      </c>
    </row>
    <row r="148" spans="10:11" x14ac:dyDescent="0.4">
      <c r="J148" s="12" t="s">
        <v>8013</v>
      </c>
      <c r="K148" s="71">
        <f t="shared" si="4"/>
        <v>0</v>
      </c>
    </row>
    <row r="149" spans="10:11" x14ac:dyDescent="0.4">
      <c r="J149" s="12" t="s">
        <v>8014</v>
      </c>
      <c r="K149" s="71">
        <f t="shared" si="4"/>
        <v>0</v>
      </c>
    </row>
    <row r="150" spans="10:11" x14ac:dyDescent="0.4">
      <c r="J150" s="12" t="s">
        <v>8047</v>
      </c>
      <c r="K150" s="71">
        <f t="shared" si="4"/>
        <v>0</v>
      </c>
    </row>
    <row r="151" spans="10:11" x14ac:dyDescent="0.4">
      <c r="J151" s="12" t="s">
        <v>8090</v>
      </c>
      <c r="K151" s="71">
        <f t="shared" si="4"/>
        <v>0</v>
      </c>
    </row>
    <row r="152" spans="10:11" x14ac:dyDescent="0.4">
      <c r="J152" s="12" t="s">
        <v>8200</v>
      </c>
      <c r="K152" s="71">
        <f t="shared" si="4"/>
        <v>0</v>
      </c>
    </row>
    <row r="153" spans="10:11" x14ac:dyDescent="0.4">
      <c r="J153" s="12" t="s">
        <v>8198</v>
      </c>
      <c r="K153" s="71">
        <f t="shared" si="4"/>
        <v>0</v>
      </c>
    </row>
    <row r="154" spans="10:11" x14ac:dyDescent="0.4">
      <c r="J154" s="12" t="s">
        <v>8197</v>
      </c>
      <c r="K154" s="71">
        <f t="shared" si="4"/>
        <v>0</v>
      </c>
    </row>
    <row r="155" spans="10:11" x14ac:dyDescent="0.4">
      <c r="J155" s="12" t="s">
        <v>8315</v>
      </c>
      <c r="K155" s="71">
        <f t="shared" si="4"/>
        <v>0</v>
      </c>
    </row>
    <row r="156" spans="10:11" x14ac:dyDescent="0.4">
      <c r="J156" s="12" t="s">
        <v>8330</v>
      </c>
      <c r="K156" s="71">
        <f t="shared" si="4"/>
        <v>0</v>
      </c>
    </row>
  </sheetData>
  <mergeCells count="67">
    <mergeCell ref="A56:A58"/>
    <mergeCell ref="A59:A61"/>
    <mergeCell ref="M47:N47"/>
    <mergeCell ref="O47:P47"/>
    <mergeCell ref="Q47:R47"/>
    <mergeCell ref="S47:T47"/>
    <mergeCell ref="A50:A52"/>
    <mergeCell ref="A53:A55"/>
    <mergeCell ref="A33:B33"/>
    <mergeCell ref="C33:H33"/>
    <mergeCell ref="A41:A43"/>
    <mergeCell ref="A44:A46"/>
    <mergeCell ref="A47:A49"/>
    <mergeCell ref="K47:L47"/>
    <mergeCell ref="A34:B34"/>
    <mergeCell ref="C34:H34"/>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1EA30E30-9A5C-4B5E-B9EF-745AD39866F3}"/>
  </hyperlinks>
  <pageMargins left="0.7" right="0.7" top="0.75" bottom="0.75" header="0.3" footer="0.3"/>
  <pageSetup paperSize="9" orientation="portrait" verticalDpi="0"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838D-5C11-4825-B029-025B16FDCA93}">
  <dimension ref="A1:V91"/>
  <sheetViews>
    <sheetView topLeftCell="A28" zoomScale="90" zoomScaleNormal="90" workbookViewId="0">
      <selection activeCell="P57" sqref="P57"/>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5.1796875" bestFit="1" customWidth="1"/>
    <col min="12" max="12" width="14.81640625" customWidth="1"/>
    <col min="13" max="13" width="13.81640625" customWidth="1"/>
    <col min="14" max="14" width="13.90625" bestFit="1" customWidth="1"/>
    <col min="15" max="15" width="14.54296875" customWidth="1"/>
    <col min="16" max="17" width="13.90625" bestFit="1" customWidth="1"/>
    <col min="18" max="20" width="6.81640625" customWidth="1"/>
    <col min="21" max="23" width="5.81640625" customWidth="1"/>
  </cols>
  <sheetData>
    <row r="1" spans="1:9" x14ac:dyDescent="0.4">
      <c r="A1" s="11" t="s">
        <v>7581</v>
      </c>
      <c r="B1" s="375" t="s">
        <v>9516</v>
      </c>
      <c r="C1" s="375"/>
      <c r="D1" s="375"/>
      <c r="E1" s="375"/>
      <c r="F1" s="375"/>
      <c r="G1" s="375"/>
      <c r="H1" s="375"/>
      <c r="I1" s="7"/>
    </row>
    <row r="2" spans="1:9" x14ac:dyDescent="0.4">
      <c r="A2" s="11" t="s">
        <v>7582</v>
      </c>
      <c r="B2" s="375" t="s">
        <v>9518</v>
      </c>
      <c r="C2" s="375"/>
      <c r="D2" s="375"/>
      <c r="E2" s="375"/>
      <c r="F2" s="375"/>
      <c r="G2" s="375"/>
      <c r="H2" s="375"/>
      <c r="I2" s="7"/>
    </row>
    <row r="3" spans="1:9" x14ac:dyDescent="0.4">
      <c r="A3" s="11" t="s">
        <v>7583</v>
      </c>
      <c r="B3" s="375" t="s">
        <v>9519</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MIN(C37:H37)</f>
        <v>45590.661805555559</v>
      </c>
      <c r="C6" s="374"/>
      <c r="D6" s="403" t="s">
        <v>7587</v>
      </c>
      <c r="E6" s="404"/>
      <c r="F6" s="384">
        <f>MAX(C38:H38)</f>
        <v>45597.395138888889</v>
      </c>
      <c r="G6" s="402"/>
      <c r="H6" s="374"/>
      <c r="I6" s="7"/>
    </row>
    <row r="7" spans="1:9" ht="71" customHeight="1" x14ac:dyDescent="0.4">
      <c r="A7" s="394" t="s">
        <v>7816</v>
      </c>
      <c r="B7" s="11" t="s">
        <v>7589</v>
      </c>
      <c r="C7" s="397" t="s">
        <v>9394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9515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2" x14ac:dyDescent="0.4">
      <c r="A33" s="399" t="s">
        <v>8078</v>
      </c>
      <c r="B33" s="400"/>
      <c r="C33" s="372" t="s">
        <v>8073</v>
      </c>
      <c r="D33" s="373"/>
      <c r="E33" s="373"/>
      <c r="F33" s="373"/>
      <c r="G33" s="373"/>
      <c r="H33" s="374"/>
      <c r="I33" s="218"/>
    </row>
    <row r="34" spans="1:22" x14ac:dyDescent="0.4">
      <c r="A34" s="399" t="s">
        <v>9537</v>
      </c>
      <c r="B34" s="400"/>
      <c r="C34" s="372" t="s">
        <v>9538</v>
      </c>
      <c r="D34" s="373"/>
      <c r="E34" s="373"/>
      <c r="F34" s="373"/>
      <c r="G34" s="373"/>
      <c r="H34" s="374"/>
      <c r="I34" s="218"/>
    </row>
    <row r="35" spans="1:22" x14ac:dyDescent="0.4">
      <c r="A35" s="88"/>
      <c r="B35" s="12"/>
      <c r="C35" s="1" t="s">
        <v>8588</v>
      </c>
      <c r="D35" s="283" t="s">
        <v>8589</v>
      </c>
      <c r="E35" s="1" t="s">
        <v>8590</v>
      </c>
      <c r="F35" s="1" t="s">
        <v>8591</v>
      </c>
      <c r="G35" s="1" t="s">
        <v>8592</v>
      </c>
      <c r="H35" s="1" t="s">
        <v>8592</v>
      </c>
      <c r="I35" s="1" t="s">
        <v>7614</v>
      </c>
      <c r="J35" s="7"/>
    </row>
    <row r="36" spans="1:22" x14ac:dyDescent="0.4">
      <c r="A36" s="83"/>
      <c r="B36" s="12" t="s">
        <v>7977</v>
      </c>
      <c r="C36" s="239" t="s">
        <v>8548</v>
      </c>
      <c r="D36" s="239" t="s">
        <v>8547</v>
      </c>
      <c r="E36" s="239" t="s">
        <v>8451</v>
      </c>
      <c r="F36" s="239" t="s">
        <v>8448</v>
      </c>
      <c r="G36" s="239" t="s">
        <v>8609</v>
      </c>
      <c r="H36" s="239" t="s">
        <v>8609</v>
      </c>
      <c r="I36" s="1"/>
      <c r="J36" s="7"/>
      <c r="K36" s="186" t="s">
        <v>9436</v>
      </c>
    </row>
    <row r="37" spans="1:22" x14ac:dyDescent="0.4">
      <c r="A37" s="177"/>
      <c r="B37" s="12" t="s">
        <v>7615</v>
      </c>
      <c r="C37" s="191">
        <v>45590.699305555558</v>
      </c>
      <c r="D37" s="191">
        <v>45590.661805555559</v>
      </c>
      <c r="E37" s="191">
        <v>45590.729166666664</v>
      </c>
      <c r="F37" s="191"/>
      <c r="G37" s="191">
        <v>45590.684027777781</v>
      </c>
      <c r="H37" s="191">
        <v>45594.738194444442</v>
      </c>
      <c r="I37" s="1"/>
      <c r="J37" s="7"/>
      <c r="K37" s="294">
        <v>45597.333333333336</v>
      </c>
    </row>
    <row r="38" spans="1:22" x14ac:dyDescent="0.4">
      <c r="A38" s="177"/>
      <c r="B38" s="12" t="s">
        <v>7482</v>
      </c>
      <c r="C38" s="191">
        <v>45596.866666666669</v>
      </c>
      <c r="D38" s="191">
        <v>45596.847222222219</v>
      </c>
      <c r="E38" s="191">
        <v>45596.881249999999</v>
      </c>
      <c r="F38" s="191"/>
      <c r="G38" s="191">
        <v>45594.665277777778</v>
      </c>
      <c r="H38" s="191">
        <v>45597.395138888889</v>
      </c>
      <c r="I38" s="1"/>
      <c r="J38" s="7"/>
      <c r="K38" s="186">
        <f>IF(C38&lt;&gt;"",INT((K37-C37)*24),0)+IF(D38&lt;&gt;"",INT((K37-D37)*24),0)+IF(E38&lt;&gt;"",INT((K37-E37)*24),0)+IF(F38&lt;&gt;"",INT((K37-F37)*24),0)+IF(H38&lt;&gt;"",INT((K37-H37)*24),0)</f>
        <v>539</v>
      </c>
    </row>
    <row r="39" spans="1:22" x14ac:dyDescent="0.4">
      <c r="A39" s="177"/>
      <c r="B39" s="12" t="s">
        <v>7458</v>
      </c>
      <c r="C39" s="221">
        <v>316</v>
      </c>
      <c r="D39" s="164">
        <v>70</v>
      </c>
      <c r="E39" s="164">
        <v>280</v>
      </c>
      <c r="F39" s="221"/>
      <c r="G39" s="164">
        <v>45</v>
      </c>
      <c r="H39" s="164">
        <v>26</v>
      </c>
      <c r="I39" s="1">
        <f t="shared" ref="I39:I61" si="0">SUM(C39:H39)</f>
        <v>737</v>
      </c>
      <c r="J39" s="7"/>
    </row>
    <row r="40" spans="1:22" x14ac:dyDescent="0.4">
      <c r="A40" s="1" t="s">
        <v>7164</v>
      </c>
      <c r="B40" s="12" t="s">
        <v>7469</v>
      </c>
      <c r="C40" s="1">
        <f t="shared" ref="C40:H40" si="1">INT((C38-C37)*24)</f>
        <v>148</v>
      </c>
      <c r="D40" s="1">
        <f t="shared" si="1"/>
        <v>148</v>
      </c>
      <c r="E40" s="1">
        <f t="shared" si="1"/>
        <v>147</v>
      </c>
      <c r="F40" s="1">
        <f t="shared" si="1"/>
        <v>0</v>
      </c>
      <c r="G40" s="1">
        <f t="shared" si="1"/>
        <v>95</v>
      </c>
      <c r="H40" s="1">
        <f t="shared" si="1"/>
        <v>63</v>
      </c>
      <c r="I40" s="1">
        <f t="shared" si="0"/>
        <v>601</v>
      </c>
      <c r="J40" s="7"/>
      <c r="K40" s="12" t="s">
        <v>8020</v>
      </c>
      <c r="L40" s="1">
        <f>I40</f>
        <v>601</v>
      </c>
    </row>
    <row r="41" spans="1:22" x14ac:dyDescent="0.4">
      <c r="A41" s="379">
        <v>45593</v>
      </c>
      <c r="B41" s="12" t="s">
        <v>7483</v>
      </c>
      <c r="C41" s="1">
        <v>0</v>
      </c>
      <c r="D41" s="1">
        <v>0</v>
      </c>
      <c r="E41" s="1">
        <v>0</v>
      </c>
      <c r="F41" s="1"/>
      <c r="G41" s="1">
        <v>0</v>
      </c>
      <c r="H41" s="1"/>
      <c r="I41" s="1">
        <f t="shared" si="0"/>
        <v>0</v>
      </c>
      <c r="J41" s="7"/>
      <c r="K41" s="12" t="s">
        <v>7483</v>
      </c>
      <c r="L41" s="1">
        <f>SUMIF(B:B,K41,I:I)</f>
        <v>0</v>
      </c>
    </row>
    <row r="42" spans="1:22" x14ac:dyDescent="0.4">
      <c r="A42" s="379"/>
      <c r="B42" s="12" t="s">
        <v>7484</v>
      </c>
      <c r="C42" s="1">
        <v>0</v>
      </c>
      <c r="D42" s="1">
        <v>1</v>
      </c>
      <c r="E42" s="1">
        <v>1</v>
      </c>
      <c r="F42" s="1"/>
      <c r="G42" s="1">
        <v>0</v>
      </c>
      <c r="H42" s="1"/>
      <c r="I42" s="1">
        <f t="shared" si="0"/>
        <v>2</v>
      </c>
      <c r="J42" s="7"/>
      <c r="K42" s="12" t="s">
        <v>7477</v>
      </c>
      <c r="L42" s="1">
        <f>SUMIF(B:B,K42,I:I)</f>
        <v>2</v>
      </c>
    </row>
    <row r="43" spans="1:22" x14ac:dyDescent="0.4">
      <c r="A43" s="379"/>
      <c r="B43" s="12" t="s">
        <v>7485</v>
      </c>
      <c r="C43" s="1">
        <v>0</v>
      </c>
      <c r="D43" s="1">
        <v>0</v>
      </c>
      <c r="E43" s="1">
        <v>1</v>
      </c>
      <c r="F43" s="1"/>
      <c r="G43" s="1">
        <v>0</v>
      </c>
      <c r="H43" s="1"/>
      <c r="I43" s="1">
        <f t="shared" si="0"/>
        <v>1</v>
      </c>
      <c r="J43" s="7"/>
      <c r="K43" s="12" t="s">
        <v>7485</v>
      </c>
      <c r="L43" s="1">
        <f>SUMIF(B:B,K43,I:I)</f>
        <v>2</v>
      </c>
    </row>
    <row r="44" spans="1:22" x14ac:dyDescent="0.4">
      <c r="A44" s="379">
        <v>45594</v>
      </c>
      <c r="B44" s="12" t="s">
        <v>7483</v>
      </c>
      <c r="C44" s="1">
        <v>0</v>
      </c>
      <c r="D44" s="1">
        <v>0</v>
      </c>
      <c r="E44" s="1">
        <v>0</v>
      </c>
      <c r="F44" s="1"/>
      <c r="G44" s="1">
        <v>0</v>
      </c>
      <c r="H44" s="1"/>
      <c r="I44" s="1">
        <f t="shared" si="0"/>
        <v>0</v>
      </c>
      <c r="J44" s="7"/>
    </row>
    <row r="45" spans="1:22" x14ac:dyDescent="0.4">
      <c r="A45" s="379"/>
      <c r="B45" s="12" t="s">
        <v>7484</v>
      </c>
      <c r="C45" s="1">
        <v>0</v>
      </c>
      <c r="D45" s="1">
        <v>0</v>
      </c>
      <c r="E45" s="1">
        <v>0</v>
      </c>
      <c r="F45" s="1"/>
      <c r="G45" s="1">
        <v>0</v>
      </c>
      <c r="H45" s="1"/>
      <c r="I45" s="1">
        <f t="shared" si="0"/>
        <v>0</v>
      </c>
      <c r="J45" s="7"/>
      <c r="L45" t="s">
        <v>9059</v>
      </c>
      <c r="N45" t="s">
        <v>7466</v>
      </c>
      <c r="P45" t="s">
        <v>9060</v>
      </c>
      <c r="R45" t="s">
        <v>9061</v>
      </c>
      <c r="T45" t="s">
        <v>9062</v>
      </c>
    </row>
    <row r="46" spans="1:22" x14ac:dyDescent="0.4">
      <c r="A46" s="379"/>
      <c r="B46" s="12" t="s">
        <v>7485</v>
      </c>
      <c r="C46" s="1">
        <v>1</v>
      </c>
      <c r="D46" s="1">
        <v>0</v>
      </c>
      <c r="E46" s="1">
        <v>0</v>
      </c>
      <c r="F46" s="1"/>
      <c r="G46" s="1">
        <v>0</v>
      </c>
      <c r="H46" s="1"/>
      <c r="I46" s="1">
        <f t="shared" si="0"/>
        <v>1</v>
      </c>
      <c r="J46" s="7"/>
      <c r="L46" t="s">
        <v>8805</v>
      </c>
      <c r="N46" t="s">
        <v>8628</v>
      </c>
      <c r="P46" t="s">
        <v>8624</v>
      </c>
      <c r="R46" t="s">
        <v>8625</v>
      </c>
      <c r="T46" t="s">
        <v>8806</v>
      </c>
    </row>
    <row r="47" spans="1:22" ht="17" customHeight="1" x14ac:dyDescent="0.4">
      <c r="A47" s="379">
        <v>45595</v>
      </c>
      <c r="B47" s="12" t="s">
        <v>7483</v>
      </c>
      <c r="C47" s="1">
        <v>0</v>
      </c>
      <c r="D47" s="95">
        <v>0</v>
      </c>
      <c r="E47" s="1">
        <v>0</v>
      </c>
      <c r="F47" s="1"/>
      <c r="G47" s="1">
        <v>0</v>
      </c>
      <c r="H47" s="1">
        <v>0</v>
      </c>
      <c r="I47" s="1">
        <f t="shared" si="0"/>
        <v>0</v>
      </c>
      <c r="J47" s="7"/>
      <c r="K47" s="1" t="s">
        <v>7189</v>
      </c>
      <c r="L47" s="372" t="str">
        <f>C35</f>
        <v>#M004</v>
      </c>
      <c r="M47" s="374"/>
      <c r="N47" s="399" t="str">
        <f>D35</f>
        <v>#M015</v>
      </c>
      <c r="O47" s="400"/>
      <c r="P47" s="399" t="str">
        <f>E35</f>
        <v>#M017</v>
      </c>
      <c r="Q47" s="400"/>
      <c r="R47" s="399" t="str">
        <f>F35</f>
        <v>#M005</v>
      </c>
      <c r="S47" s="400"/>
      <c r="T47" s="399" t="str">
        <f>H35</f>
        <v>#M006</v>
      </c>
      <c r="U47" s="400"/>
    </row>
    <row r="48" spans="1:22" x14ac:dyDescent="0.4">
      <c r="A48" s="379"/>
      <c r="B48" s="12" t="s">
        <v>7484</v>
      </c>
      <c r="C48" s="1">
        <v>0</v>
      </c>
      <c r="D48" s="95">
        <v>0</v>
      </c>
      <c r="E48" s="95">
        <v>0</v>
      </c>
      <c r="F48" s="95"/>
      <c r="G48" s="95">
        <v>0</v>
      </c>
      <c r="H48" s="95">
        <v>0</v>
      </c>
      <c r="I48" s="1">
        <f t="shared" si="0"/>
        <v>0</v>
      </c>
      <c r="J48" s="7"/>
      <c r="K48" s="95">
        <v>1</v>
      </c>
      <c r="L48" s="222" t="s">
        <v>9539</v>
      </c>
      <c r="M48" s="201" t="s">
        <v>9501</v>
      </c>
      <c r="N48" s="222" t="s">
        <v>9521</v>
      </c>
      <c r="O48" s="201" t="s">
        <v>9533</v>
      </c>
      <c r="P48" s="222" t="s">
        <v>9520</v>
      </c>
      <c r="Q48" s="201" t="s">
        <v>9501</v>
      </c>
      <c r="R48" s="222"/>
      <c r="S48" s="201"/>
      <c r="T48" s="222"/>
      <c r="U48" s="201"/>
      <c r="V48" s="68"/>
    </row>
    <row r="49" spans="1:22" x14ac:dyDescent="0.4">
      <c r="A49" s="379"/>
      <c r="B49" s="12" t="s">
        <v>7485</v>
      </c>
      <c r="C49" s="1">
        <v>0</v>
      </c>
      <c r="D49" s="95">
        <v>0</v>
      </c>
      <c r="E49" s="1">
        <v>0</v>
      </c>
      <c r="F49" s="1"/>
      <c r="G49" s="1">
        <v>0</v>
      </c>
      <c r="H49" s="1">
        <v>0</v>
      </c>
      <c r="I49" s="1">
        <f t="shared" si="0"/>
        <v>0</v>
      </c>
      <c r="J49" s="7"/>
      <c r="K49" s="1">
        <v>2</v>
      </c>
      <c r="L49" s="222"/>
      <c r="M49" s="201"/>
      <c r="N49" s="222"/>
      <c r="O49" s="201"/>
      <c r="P49" s="222" t="s">
        <v>9521</v>
      </c>
      <c r="Q49" s="201" t="s">
        <v>9533</v>
      </c>
      <c r="R49" s="222"/>
      <c r="S49" s="201"/>
      <c r="T49" s="222"/>
      <c r="U49" s="201"/>
      <c r="V49" s="68"/>
    </row>
    <row r="50" spans="1:22" x14ac:dyDescent="0.4">
      <c r="A50" s="379">
        <v>45597</v>
      </c>
      <c r="B50" s="12" t="s">
        <v>7483</v>
      </c>
      <c r="C50" s="1">
        <v>0</v>
      </c>
      <c r="D50" s="95">
        <v>0</v>
      </c>
      <c r="E50" s="1">
        <v>0</v>
      </c>
      <c r="F50" s="1"/>
      <c r="G50" s="1"/>
      <c r="H50" s="1">
        <v>0</v>
      </c>
      <c r="I50" s="1">
        <f t="shared" si="0"/>
        <v>0</v>
      </c>
      <c r="J50" s="7"/>
      <c r="K50" s="95">
        <v>3</v>
      </c>
      <c r="L50" s="240"/>
      <c r="M50" s="201"/>
      <c r="N50" s="222"/>
      <c r="O50" s="201"/>
      <c r="P50" s="254" t="s">
        <v>9549</v>
      </c>
      <c r="Q50" s="224"/>
      <c r="R50" s="222"/>
      <c r="S50" s="201"/>
      <c r="T50" s="240"/>
      <c r="U50" s="201"/>
      <c r="V50" s="68"/>
    </row>
    <row r="51" spans="1:22" x14ac:dyDescent="0.4">
      <c r="A51" s="379"/>
      <c r="B51" s="12" t="s">
        <v>7484</v>
      </c>
      <c r="C51" s="1">
        <v>0</v>
      </c>
      <c r="D51" s="95">
        <v>0</v>
      </c>
      <c r="E51" s="95">
        <v>0</v>
      </c>
      <c r="F51" s="95"/>
      <c r="G51" s="95"/>
      <c r="H51" s="1">
        <v>0</v>
      </c>
      <c r="I51" s="1">
        <f t="shared" si="0"/>
        <v>0</v>
      </c>
      <c r="J51" s="7"/>
      <c r="K51" s="1">
        <v>4</v>
      </c>
      <c r="L51" s="240"/>
      <c r="M51" s="201"/>
      <c r="N51" s="222"/>
      <c r="O51" s="201"/>
      <c r="P51" s="222"/>
      <c r="Q51" s="201"/>
      <c r="R51" s="222"/>
      <c r="S51" s="201"/>
      <c r="T51" s="201"/>
      <c r="U51" s="201"/>
      <c r="V51" s="68"/>
    </row>
    <row r="52" spans="1:22" x14ac:dyDescent="0.4">
      <c r="A52" s="379"/>
      <c r="B52" s="12" t="s">
        <v>7485</v>
      </c>
      <c r="C52" s="1">
        <v>0</v>
      </c>
      <c r="D52" s="95">
        <v>0</v>
      </c>
      <c r="E52" s="1">
        <v>0</v>
      </c>
      <c r="F52" s="1"/>
      <c r="G52" s="1"/>
      <c r="H52" s="1">
        <v>0</v>
      </c>
      <c r="I52" s="1">
        <f t="shared" si="0"/>
        <v>0</v>
      </c>
      <c r="J52" s="7"/>
      <c r="K52" s="95">
        <v>5</v>
      </c>
      <c r="L52" s="240"/>
      <c r="M52" s="201"/>
      <c r="N52" s="222"/>
      <c r="O52" s="201"/>
      <c r="P52" s="222"/>
      <c r="Q52" s="201"/>
      <c r="R52" s="222"/>
      <c r="S52" s="201"/>
      <c r="T52" s="201"/>
      <c r="U52" s="201"/>
      <c r="V52" s="68"/>
    </row>
    <row r="53" spans="1:22" x14ac:dyDescent="0.4">
      <c r="A53" s="379"/>
      <c r="B53" s="12" t="s">
        <v>7483</v>
      </c>
      <c r="C53" s="1"/>
      <c r="D53" s="95"/>
      <c r="E53" s="1"/>
      <c r="F53" s="1"/>
      <c r="G53" s="1"/>
      <c r="H53" s="1"/>
      <c r="I53" s="1">
        <f t="shared" si="0"/>
        <v>0</v>
      </c>
      <c r="J53" s="7"/>
      <c r="K53" s="1">
        <v>6</v>
      </c>
      <c r="L53" s="240"/>
      <c r="M53" s="201"/>
      <c r="N53" s="222"/>
      <c r="O53" s="201"/>
      <c r="P53" s="222"/>
      <c r="Q53" s="201"/>
      <c r="R53" s="222"/>
      <c r="S53" s="201"/>
      <c r="T53" s="201"/>
      <c r="U53" s="201"/>
      <c r="V53" s="68"/>
    </row>
    <row r="54" spans="1:22" x14ac:dyDescent="0.4">
      <c r="A54" s="379"/>
      <c r="B54" s="12" t="s">
        <v>7484</v>
      </c>
      <c r="C54" s="1"/>
      <c r="D54" s="95"/>
      <c r="E54" s="1"/>
      <c r="F54" s="95"/>
      <c r="G54" s="95"/>
      <c r="H54" s="95"/>
      <c r="I54" s="1">
        <f t="shared" si="0"/>
        <v>0</v>
      </c>
      <c r="J54" s="7"/>
      <c r="K54" s="95">
        <v>7</v>
      </c>
      <c r="L54" s="203"/>
      <c r="M54" s="201"/>
      <c r="N54" s="222"/>
      <c r="O54" s="201"/>
      <c r="P54" s="222"/>
      <c r="Q54" s="201"/>
      <c r="R54" s="222"/>
      <c r="S54" s="201"/>
      <c r="T54" s="201"/>
      <c r="U54" s="201"/>
      <c r="V54" s="68"/>
    </row>
    <row r="55" spans="1:22" x14ac:dyDescent="0.4">
      <c r="A55" s="379"/>
      <c r="B55" s="12" t="s">
        <v>7485</v>
      </c>
      <c r="C55" s="1"/>
      <c r="D55" s="95"/>
      <c r="E55" s="1"/>
      <c r="F55" s="1"/>
      <c r="G55" s="1"/>
      <c r="H55" s="1"/>
      <c r="I55" s="1">
        <f t="shared" si="0"/>
        <v>0</v>
      </c>
      <c r="J55" s="7"/>
      <c r="K55" s="1">
        <v>8</v>
      </c>
      <c r="L55" s="201"/>
      <c r="M55" s="201"/>
      <c r="N55" s="222"/>
      <c r="O55" s="201"/>
      <c r="P55" s="222"/>
      <c r="Q55" s="201"/>
      <c r="R55" s="201"/>
      <c r="S55" s="201"/>
      <c r="T55" s="201"/>
      <c r="U55" s="201"/>
      <c r="V55" s="68"/>
    </row>
    <row r="56" spans="1:22" x14ac:dyDescent="0.4">
      <c r="A56" s="379"/>
      <c r="B56" s="12" t="s">
        <v>7483</v>
      </c>
      <c r="C56" s="1"/>
      <c r="D56" s="95"/>
      <c r="E56" s="1"/>
      <c r="F56" s="1"/>
      <c r="G56" s="1"/>
      <c r="H56" s="1"/>
      <c r="I56" s="1">
        <f t="shared" si="0"/>
        <v>0</v>
      </c>
      <c r="J56" s="7"/>
      <c r="K56" s="95">
        <v>9</v>
      </c>
      <c r="L56" s="201"/>
      <c r="M56" s="201"/>
      <c r="N56" s="222"/>
      <c r="O56" s="201"/>
      <c r="P56" s="201"/>
      <c r="Q56" s="201"/>
      <c r="R56" s="201"/>
      <c r="S56" s="201"/>
      <c r="T56" s="201"/>
      <c r="U56" s="201"/>
    </row>
    <row r="57" spans="1:22" x14ac:dyDescent="0.4">
      <c r="A57" s="379"/>
      <c r="B57" s="12" t="s">
        <v>7484</v>
      </c>
      <c r="C57" s="1"/>
      <c r="D57" s="95"/>
      <c r="E57" s="1"/>
      <c r="F57" s="95"/>
      <c r="G57" s="95"/>
      <c r="H57" s="95"/>
      <c r="I57" s="1">
        <f t="shared" si="0"/>
        <v>0</v>
      </c>
      <c r="J57" s="7"/>
      <c r="K57" s="1">
        <v>10</v>
      </c>
      <c r="L57" s="201"/>
      <c r="M57" s="201"/>
      <c r="N57" s="203"/>
      <c r="O57" s="201"/>
      <c r="P57" s="222"/>
      <c r="Q57" s="201"/>
      <c r="R57" s="201"/>
      <c r="S57" s="201"/>
      <c r="T57" s="201"/>
      <c r="U57" s="201"/>
    </row>
    <row r="58" spans="1:22" x14ac:dyDescent="0.4">
      <c r="A58" s="379"/>
      <c r="B58" s="12" t="s">
        <v>7485</v>
      </c>
      <c r="C58" s="1"/>
      <c r="D58" s="95"/>
      <c r="E58" s="1"/>
      <c r="F58" s="1"/>
      <c r="G58" s="1"/>
      <c r="H58" s="1"/>
      <c r="I58" s="1">
        <f t="shared" si="0"/>
        <v>0</v>
      </c>
      <c r="K58" s="1">
        <v>11</v>
      </c>
      <c r="L58" s="201"/>
      <c r="M58" s="201"/>
      <c r="N58" s="222"/>
      <c r="O58" s="201"/>
      <c r="P58" s="222"/>
      <c r="Q58" s="201"/>
      <c r="R58" s="201"/>
      <c r="S58" s="201"/>
      <c r="T58" s="201"/>
      <c r="U58" s="201"/>
    </row>
    <row r="59" spans="1:22" x14ac:dyDescent="0.4">
      <c r="A59" s="379"/>
      <c r="B59" s="12" t="s">
        <v>7483</v>
      </c>
      <c r="C59" s="1"/>
      <c r="D59" s="95"/>
      <c r="E59" s="1"/>
      <c r="F59" s="1"/>
      <c r="G59" s="1"/>
      <c r="H59" s="1"/>
      <c r="I59" s="1">
        <f t="shared" si="0"/>
        <v>0</v>
      </c>
      <c r="K59" s="1">
        <v>12</v>
      </c>
      <c r="L59" s="201"/>
      <c r="M59" s="201"/>
      <c r="N59" s="203"/>
      <c r="O59" s="201"/>
      <c r="P59" s="222"/>
      <c r="Q59" s="201"/>
      <c r="R59" s="201"/>
      <c r="S59" s="201"/>
      <c r="T59" s="201"/>
      <c r="U59" s="201"/>
    </row>
    <row r="60" spans="1:22" x14ac:dyDescent="0.4">
      <c r="A60" s="379"/>
      <c r="B60" s="12" t="s">
        <v>7484</v>
      </c>
      <c r="C60" s="1"/>
      <c r="D60" s="95"/>
      <c r="E60" s="1"/>
      <c r="F60" s="95"/>
      <c r="G60" s="95"/>
      <c r="H60" s="95"/>
      <c r="I60" s="1">
        <f t="shared" si="0"/>
        <v>0</v>
      </c>
      <c r="K60" s="1">
        <v>13</v>
      </c>
      <c r="L60" s="201"/>
      <c r="M60" s="201"/>
      <c r="N60" s="203"/>
      <c r="O60" s="201"/>
      <c r="P60" s="222"/>
      <c r="Q60" s="201"/>
      <c r="R60" s="201"/>
      <c r="S60" s="201"/>
      <c r="T60" s="201"/>
      <c r="U60" s="201"/>
    </row>
    <row r="61" spans="1:22" x14ac:dyDescent="0.4">
      <c r="A61" s="379"/>
      <c r="B61" s="12" t="s">
        <v>7485</v>
      </c>
      <c r="C61" s="1"/>
      <c r="D61" s="95"/>
      <c r="E61" s="1"/>
      <c r="F61" s="1"/>
      <c r="G61" s="1"/>
      <c r="H61" s="1"/>
      <c r="I61" s="1">
        <f t="shared" si="0"/>
        <v>0</v>
      </c>
      <c r="K61" s="1">
        <v>14</v>
      </c>
      <c r="L61" s="201"/>
      <c r="M61" s="201"/>
      <c r="N61" s="203"/>
      <c r="O61" s="201"/>
      <c r="P61" s="222"/>
      <c r="Q61" s="201"/>
      <c r="R61" s="201"/>
      <c r="S61" s="201"/>
      <c r="T61" s="201"/>
      <c r="U61" s="201"/>
    </row>
    <row r="62" spans="1:22" x14ac:dyDescent="0.4">
      <c r="A62" s="227"/>
      <c r="C62" s="7"/>
      <c r="D62" s="228"/>
      <c r="E62" s="7"/>
      <c r="F62" s="7"/>
      <c r="G62" s="7"/>
      <c r="H62" s="7"/>
      <c r="I62" s="7"/>
      <c r="K62" s="1">
        <v>15</v>
      </c>
      <c r="L62" s="201"/>
      <c r="M62" s="201"/>
      <c r="N62" s="203"/>
      <c r="O62" s="201"/>
      <c r="P62" s="222"/>
      <c r="Q62" s="201"/>
      <c r="R62" s="201"/>
      <c r="S62" s="201"/>
      <c r="T62" s="201"/>
      <c r="U62" s="201"/>
    </row>
    <row r="63" spans="1:22" x14ac:dyDescent="0.4">
      <c r="L63" s="229"/>
      <c r="M63" s="229"/>
      <c r="N63" s="229"/>
      <c r="O63" s="229"/>
      <c r="P63" s="229"/>
      <c r="Q63" s="229"/>
      <c r="R63" s="229"/>
      <c r="S63" s="229"/>
      <c r="T63" s="229"/>
    </row>
    <row r="64" spans="1:22" x14ac:dyDescent="0.4">
      <c r="A64" s="12" t="s">
        <v>7654</v>
      </c>
      <c r="B64" s="219">
        <v>45538.743750000001</v>
      </c>
      <c r="K64" s="12" t="s">
        <v>9532</v>
      </c>
      <c r="L64" s="71">
        <f>COUNTIF($L$48:$U$61,K64)</f>
        <v>2</v>
      </c>
      <c r="M64" s="229"/>
      <c r="N64" s="229"/>
      <c r="O64" s="229"/>
      <c r="P64" s="229"/>
      <c r="Q64" s="229"/>
    </row>
    <row r="65" spans="1:17" x14ac:dyDescent="0.4">
      <c r="A65" s="12" t="s">
        <v>7655</v>
      </c>
      <c r="B65" s="220">
        <v>0.86805555555555547</v>
      </c>
      <c r="K65" s="12" t="s">
        <v>9510</v>
      </c>
      <c r="L65" s="71">
        <f t="shared" ref="L65:L85" si="2">COUNTIF($L$48:$U$61,K65)</f>
        <v>0</v>
      </c>
      <c r="M65" s="229"/>
      <c r="N65" s="229"/>
      <c r="O65" s="229"/>
      <c r="P65" s="229"/>
      <c r="Q65" s="229"/>
    </row>
    <row r="66" spans="1:17" x14ac:dyDescent="0.4">
      <c r="A66" s="12" t="s">
        <v>7656</v>
      </c>
      <c r="B66" s="219">
        <f>B64-B65</f>
        <v>45537.875694444447</v>
      </c>
      <c r="K66" s="12" t="s">
        <v>9508</v>
      </c>
      <c r="L66" s="71">
        <f t="shared" si="2"/>
        <v>0</v>
      </c>
      <c r="M66" s="229"/>
      <c r="N66" s="229"/>
      <c r="O66" s="229"/>
      <c r="P66" s="229"/>
      <c r="Q66" s="229"/>
    </row>
    <row r="67" spans="1:17" x14ac:dyDescent="0.4">
      <c r="K67" s="300" t="s">
        <v>9498</v>
      </c>
      <c r="L67" s="71">
        <f t="shared" si="2"/>
        <v>2</v>
      </c>
      <c r="M67" s="229"/>
      <c r="N67" s="229"/>
      <c r="O67" s="229"/>
      <c r="P67" s="229"/>
      <c r="Q67" s="229"/>
    </row>
    <row r="68" spans="1:17" x14ac:dyDescent="0.4">
      <c r="A68" s="220" t="s">
        <v>9491</v>
      </c>
      <c r="B68" s="295">
        <v>0.58611111111111114</v>
      </c>
      <c r="C68" s="220">
        <f>B68+TIME(1,,)</f>
        <v>0.62777777777777777</v>
      </c>
      <c r="K68" s="300" t="s">
        <v>9422</v>
      </c>
      <c r="L68" s="71">
        <f t="shared" si="2"/>
        <v>0</v>
      </c>
    </row>
    <row r="69" spans="1:17" x14ac:dyDescent="0.4">
      <c r="A69" s="1" t="s">
        <v>9489</v>
      </c>
      <c r="B69" s="220">
        <f>C68</f>
        <v>0.62777777777777777</v>
      </c>
      <c r="C69" s="220">
        <f t="shared" ref="C69:C91" si="3">B69+TIME(1,,)</f>
        <v>0.6694444444444444</v>
      </c>
      <c r="K69" s="300" t="s">
        <v>9359</v>
      </c>
      <c r="L69" s="71">
        <f t="shared" si="2"/>
        <v>0</v>
      </c>
    </row>
    <row r="70" spans="1:17" x14ac:dyDescent="0.4">
      <c r="A70" s="1" t="s">
        <v>9490</v>
      </c>
      <c r="B70" s="220">
        <f t="shared" ref="B70:B91" si="4">C69</f>
        <v>0.6694444444444444</v>
      </c>
      <c r="C70" s="220">
        <f t="shared" si="3"/>
        <v>0.71111111111111103</v>
      </c>
      <c r="K70" s="300" t="s">
        <v>9210</v>
      </c>
      <c r="L70" s="71">
        <f t="shared" si="2"/>
        <v>0</v>
      </c>
    </row>
    <row r="71" spans="1:17" x14ac:dyDescent="0.4">
      <c r="A71" s="220" t="s">
        <v>9491</v>
      </c>
      <c r="B71" s="220">
        <f t="shared" si="4"/>
        <v>0.71111111111111103</v>
      </c>
      <c r="C71" s="220">
        <f t="shared" si="3"/>
        <v>0.75277777777777766</v>
      </c>
      <c r="K71" s="300" t="s">
        <v>9136</v>
      </c>
      <c r="L71" s="71">
        <f t="shared" si="2"/>
        <v>0</v>
      </c>
    </row>
    <row r="72" spans="1:17" x14ac:dyDescent="0.4">
      <c r="A72" s="1" t="s">
        <v>9489</v>
      </c>
      <c r="B72" s="220">
        <f t="shared" si="4"/>
        <v>0.75277777777777766</v>
      </c>
      <c r="C72" s="220">
        <f t="shared" si="3"/>
        <v>0.79444444444444429</v>
      </c>
      <c r="K72" s="201" t="s">
        <v>9077</v>
      </c>
      <c r="L72" s="71">
        <f t="shared" si="2"/>
        <v>0</v>
      </c>
    </row>
    <row r="73" spans="1:17" x14ac:dyDescent="0.4">
      <c r="A73" s="1" t="s">
        <v>9490</v>
      </c>
      <c r="B73" s="220">
        <f t="shared" si="4"/>
        <v>0.79444444444444429</v>
      </c>
      <c r="C73" s="220">
        <f t="shared" si="3"/>
        <v>0.83611111111111092</v>
      </c>
      <c r="K73" s="12" t="s">
        <v>9075</v>
      </c>
      <c r="L73" s="71">
        <f t="shared" si="2"/>
        <v>0</v>
      </c>
    </row>
    <row r="74" spans="1:17" x14ac:dyDescent="0.4">
      <c r="A74" s="220" t="s">
        <v>9491</v>
      </c>
      <c r="B74" s="220">
        <f t="shared" si="4"/>
        <v>0.83611111111111092</v>
      </c>
      <c r="C74" s="220">
        <f t="shared" si="3"/>
        <v>0.87777777777777755</v>
      </c>
      <c r="K74" s="12" t="s">
        <v>9072</v>
      </c>
      <c r="L74" s="71">
        <f t="shared" si="2"/>
        <v>0</v>
      </c>
    </row>
    <row r="75" spans="1:17" x14ac:dyDescent="0.4">
      <c r="A75" s="1" t="s">
        <v>9489</v>
      </c>
      <c r="B75" s="220">
        <f t="shared" si="4"/>
        <v>0.87777777777777755</v>
      </c>
      <c r="C75" s="220">
        <f t="shared" si="3"/>
        <v>0.91944444444444418</v>
      </c>
      <c r="K75" s="12" t="s">
        <v>8980</v>
      </c>
      <c r="L75" s="71">
        <f t="shared" si="2"/>
        <v>0</v>
      </c>
    </row>
    <row r="76" spans="1:17" x14ac:dyDescent="0.4">
      <c r="A76" s="1" t="s">
        <v>9490</v>
      </c>
      <c r="B76" s="220">
        <f t="shared" si="4"/>
        <v>0.91944444444444418</v>
      </c>
      <c r="C76" s="220">
        <f t="shared" si="3"/>
        <v>0.96111111111111081</v>
      </c>
      <c r="K76" s="12" t="s">
        <v>8984</v>
      </c>
      <c r="L76" s="71">
        <f t="shared" si="2"/>
        <v>0</v>
      </c>
    </row>
    <row r="77" spans="1:17" x14ac:dyDescent="0.4">
      <c r="A77" s="220" t="s">
        <v>9491</v>
      </c>
      <c r="B77" s="220">
        <f t="shared" si="4"/>
        <v>0.96111111111111081</v>
      </c>
      <c r="C77" s="220">
        <f t="shared" si="3"/>
        <v>1.0027777777777775</v>
      </c>
      <c r="K77" s="12" t="s">
        <v>9280</v>
      </c>
      <c r="L77" s="71">
        <f t="shared" si="2"/>
        <v>0</v>
      </c>
    </row>
    <row r="78" spans="1:17" x14ac:dyDescent="0.4">
      <c r="A78" s="1" t="s">
        <v>9489</v>
      </c>
      <c r="B78" s="220">
        <f t="shared" si="4"/>
        <v>1.0027777777777775</v>
      </c>
      <c r="C78" s="220">
        <f t="shared" si="3"/>
        <v>1.0444444444444443</v>
      </c>
      <c r="K78" s="12" t="s">
        <v>8676</v>
      </c>
      <c r="L78" s="71">
        <f t="shared" si="2"/>
        <v>0</v>
      </c>
    </row>
    <row r="79" spans="1:17" x14ac:dyDescent="0.4">
      <c r="A79" s="1" t="s">
        <v>9490</v>
      </c>
      <c r="B79" s="220">
        <f t="shared" si="4"/>
        <v>1.0444444444444443</v>
      </c>
      <c r="C79" s="220">
        <f t="shared" si="3"/>
        <v>1.086111111111111</v>
      </c>
      <c r="K79" s="12" t="s">
        <v>8658</v>
      </c>
      <c r="L79" s="71">
        <f t="shared" si="2"/>
        <v>0</v>
      </c>
    </row>
    <row r="80" spans="1:17" x14ac:dyDescent="0.4">
      <c r="A80" s="220" t="s">
        <v>9491</v>
      </c>
      <c r="B80" s="220">
        <f t="shared" si="4"/>
        <v>1.086111111111111</v>
      </c>
      <c r="C80" s="220">
        <f t="shared" si="3"/>
        <v>1.1277777777777778</v>
      </c>
      <c r="K80" s="12" t="s">
        <v>8648</v>
      </c>
      <c r="L80" s="71">
        <f t="shared" si="2"/>
        <v>0</v>
      </c>
    </row>
    <row r="81" spans="1:12" x14ac:dyDescent="0.4">
      <c r="A81" s="1" t="s">
        <v>9489</v>
      </c>
      <c r="B81" s="220">
        <f t="shared" si="4"/>
        <v>1.1277777777777778</v>
      </c>
      <c r="C81" s="220">
        <f t="shared" si="3"/>
        <v>1.1694444444444445</v>
      </c>
      <c r="K81" s="12" t="s">
        <v>8679</v>
      </c>
      <c r="L81" s="71">
        <f t="shared" si="2"/>
        <v>0</v>
      </c>
    </row>
    <row r="82" spans="1:12" x14ac:dyDescent="0.4">
      <c r="A82" s="1" t="s">
        <v>9490</v>
      </c>
      <c r="B82" s="220">
        <f t="shared" si="4"/>
        <v>1.1694444444444445</v>
      </c>
      <c r="C82" s="220">
        <f t="shared" si="3"/>
        <v>1.2111111111111112</v>
      </c>
      <c r="K82" s="12" t="s">
        <v>8576</v>
      </c>
      <c r="L82" s="71">
        <f t="shared" si="2"/>
        <v>0</v>
      </c>
    </row>
    <row r="83" spans="1:12" x14ac:dyDescent="0.4">
      <c r="A83" s="220" t="s">
        <v>9491</v>
      </c>
      <c r="B83" s="220">
        <f t="shared" si="4"/>
        <v>1.2111111111111112</v>
      </c>
      <c r="C83" s="220">
        <f t="shared" si="3"/>
        <v>1.252777777777778</v>
      </c>
      <c r="K83" s="12" t="s">
        <v>8577</v>
      </c>
      <c r="L83" s="71">
        <f t="shared" si="2"/>
        <v>0</v>
      </c>
    </row>
    <row r="84" spans="1:12" x14ac:dyDescent="0.4">
      <c r="A84" s="1" t="s">
        <v>9489</v>
      </c>
      <c r="B84" s="220">
        <f t="shared" si="4"/>
        <v>1.252777777777778</v>
      </c>
      <c r="C84" s="220">
        <f t="shared" si="3"/>
        <v>1.2944444444444447</v>
      </c>
      <c r="K84" s="12" t="s">
        <v>8744</v>
      </c>
      <c r="L84" s="71">
        <f t="shared" si="2"/>
        <v>0</v>
      </c>
    </row>
    <row r="85" spans="1:12" x14ac:dyDescent="0.4">
      <c r="A85" s="1" t="s">
        <v>9490</v>
      </c>
      <c r="B85" s="220">
        <f t="shared" si="4"/>
        <v>1.2944444444444447</v>
      </c>
      <c r="C85" s="220">
        <f t="shared" si="3"/>
        <v>1.3361111111111115</v>
      </c>
      <c r="K85" s="12" t="s">
        <v>8578</v>
      </c>
      <c r="L85" s="71">
        <f t="shared" si="2"/>
        <v>0</v>
      </c>
    </row>
    <row r="86" spans="1:12" x14ac:dyDescent="0.4">
      <c r="A86" s="220" t="s">
        <v>9491</v>
      </c>
      <c r="B86" s="220">
        <f t="shared" si="4"/>
        <v>1.3361111111111115</v>
      </c>
      <c r="C86" s="220">
        <f t="shared" si="3"/>
        <v>1.3777777777777782</v>
      </c>
    </row>
    <row r="87" spans="1:12" x14ac:dyDescent="0.4">
      <c r="A87" s="1" t="s">
        <v>9489</v>
      </c>
      <c r="B87" s="220">
        <f t="shared" si="4"/>
        <v>1.3777777777777782</v>
      </c>
      <c r="C87" s="220">
        <f t="shared" si="3"/>
        <v>1.419444444444445</v>
      </c>
    </row>
    <row r="88" spans="1:12" x14ac:dyDescent="0.4">
      <c r="A88" s="1" t="s">
        <v>9490</v>
      </c>
      <c r="B88" s="220">
        <f t="shared" si="4"/>
        <v>1.419444444444445</v>
      </c>
      <c r="C88" s="220">
        <f t="shared" si="3"/>
        <v>1.4611111111111117</v>
      </c>
    </row>
    <row r="89" spans="1:12" x14ac:dyDescent="0.4">
      <c r="A89" s="220" t="s">
        <v>9491</v>
      </c>
      <c r="B89" s="220">
        <f t="shared" si="4"/>
        <v>1.4611111111111117</v>
      </c>
      <c r="C89" s="220">
        <f t="shared" si="3"/>
        <v>1.5027777777777784</v>
      </c>
    </row>
    <row r="90" spans="1:12" x14ac:dyDescent="0.4">
      <c r="A90" s="1" t="s">
        <v>9489</v>
      </c>
      <c r="B90" s="220">
        <f t="shared" si="4"/>
        <v>1.5027777777777784</v>
      </c>
      <c r="C90" s="220">
        <f t="shared" si="3"/>
        <v>1.5444444444444452</v>
      </c>
    </row>
    <row r="91" spans="1:12" x14ac:dyDescent="0.4">
      <c r="A91" s="1" t="s">
        <v>9490</v>
      </c>
      <c r="B91" s="220">
        <f t="shared" si="4"/>
        <v>1.5444444444444452</v>
      </c>
      <c r="C91" s="220">
        <f t="shared" si="3"/>
        <v>1.5861111111111119</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41:A43"/>
    <mergeCell ref="A44:A46"/>
    <mergeCell ref="A47:A49"/>
    <mergeCell ref="P47:Q47"/>
    <mergeCell ref="R47:S47"/>
    <mergeCell ref="T47:U47"/>
    <mergeCell ref="A50:A52"/>
    <mergeCell ref="A53:A55"/>
    <mergeCell ref="L47:M47"/>
    <mergeCell ref="A56:A58"/>
    <mergeCell ref="A59:A61"/>
    <mergeCell ref="C34:H34"/>
    <mergeCell ref="A34:B34"/>
    <mergeCell ref="N47:O47"/>
  </mergeCells>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D46B-CA59-4D18-B5BC-B624C3E47438}">
  <dimension ref="A1:X105"/>
  <sheetViews>
    <sheetView topLeftCell="L31" zoomScale="90" zoomScaleNormal="90" workbookViewId="0">
      <selection activeCell="L76" sqref="L7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8.54296875" bestFit="1" customWidth="1"/>
    <col min="12" max="12" width="12" bestFit="1" customWidth="1"/>
    <col min="13" max="13" width="12.453125" customWidth="1"/>
    <col min="14" max="14" width="18.54296875" bestFit="1" customWidth="1"/>
    <col min="15" max="15" width="12" bestFit="1" customWidth="1"/>
    <col min="16" max="16" width="18.54296875" bestFit="1" customWidth="1"/>
    <col min="17" max="17" width="12" bestFit="1" customWidth="1"/>
    <col min="18" max="18" width="18.54296875" bestFit="1" customWidth="1"/>
    <col min="19" max="20" width="12" bestFit="1" customWidth="1"/>
    <col min="21" max="21" width="6.1796875" customWidth="1"/>
    <col min="22" max="22" width="18.54296875" bestFit="1" customWidth="1"/>
    <col min="23" max="23" width="12" bestFit="1" customWidth="1"/>
    <col min="24" max="24" width="26.90625" bestFit="1" customWidth="1"/>
    <col min="25" max="25" width="13" bestFit="1" customWidth="1"/>
  </cols>
  <sheetData>
    <row r="1" spans="1:9" x14ac:dyDescent="0.4">
      <c r="A1" s="11" t="s">
        <v>7581</v>
      </c>
      <c r="B1" s="375" t="s">
        <v>9547</v>
      </c>
      <c r="C1" s="375"/>
      <c r="D1" s="375"/>
      <c r="E1" s="375"/>
      <c r="F1" s="375"/>
      <c r="G1" s="375"/>
      <c r="H1" s="375"/>
      <c r="I1" s="7"/>
    </row>
    <row r="2" spans="1:9" x14ac:dyDescent="0.4">
      <c r="A2" s="11" t="s">
        <v>7582</v>
      </c>
      <c r="B2" s="375" t="s">
        <v>9553</v>
      </c>
      <c r="C2" s="375"/>
      <c r="D2" s="375"/>
      <c r="E2" s="375"/>
      <c r="F2" s="375"/>
      <c r="G2" s="375"/>
      <c r="H2" s="375"/>
      <c r="I2" s="7"/>
    </row>
    <row r="3" spans="1:9" x14ac:dyDescent="0.4">
      <c r="A3" s="11" t="s">
        <v>7583</v>
      </c>
      <c r="B3" s="375" t="s">
        <v>9554</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MIN(C36:J36)</f>
        <v>45595.73333333333</v>
      </c>
      <c r="C6" s="374"/>
      <c r="D6" s="403" t="s">
        <v>7587</v>
      </c>
      <c r="E6" s="404"/>
      <c r="F6" s="384">
        <f>MAX(C37:J37)</f>
        <v>45601.37222222222</v>
      </c>
      <c r="G6" s="402"/>
      <c r="H6" s="374"/>
      <c r="I6" s="7"/>
    </row>
    <row r="7" spans="1:9" ht="33.5" customHeight="1" x14ac:dyDescent="0.4">
      <c r="A7" s="394" t="s">
        <v>7816</v>
      </c>
      <c r="B7" s="11" t="s">
        <v>7589</v>
      </c>
      <c r="C7" s="397" t="s">
        <v>9425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9515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4" x14ac:dyDescent="0.4">
      <c r="A33" s="399" t="s">
        <v>9561</v>
      </c>
      <c r="B33" s="400"/>
      <c r="C33" s="372" t="s">
        <v>9538</v>
      </c>
      <c r="D33" s="373"/>
      <c r="E33" s="373"/>
      <c r="F33" s="373"/>
      <c r="G33" s="373"/>
      <c r="H33" s="374"/>
      <c r="I33" s="218"/>
    </row>
    <row r="34" spans="1:24" x14ac:dyDescent="0.4">
      <c r="A34" s="88"/>
      <c r="B34" s="12"/>
      <c r="C34" s="1" t="s">
        <v>8594</v>
      </c>
      <c r="D34" s="1" t="s">
        <v>8594</v>
      </c>
      <c r="E34" s="1" t="s">
        <v>8595</v>
      </c>
      <c r="F34" s="1" t="s">
        <v>8595</v>
      </c>
      <c r="G34" s="1" t="s">
        <v>8596</v>
      </c>
      <c r="H34" s="1" t="s">
        <v>8596</v>
      </c>
      <c r="I34" s="1" t="s">
        <v>8597</v>
      </c>
      <c r="J34" s="1" t="s">
        <v>8598</v>
      </c>
      <c r="K34" s="1" t="s">
        <v>7614</v>
      </c>
      <c r="L34" s="7"/>
    </row>
    <row r="35" spans="1:24" x14ac:dyDescent="0.4">
      <c r="A35" s="83"/>
      <c r="B35" s="12" t="s">
        <v>7977</v>
      </c>
      <c r="C35" s="239" t="s">
        <v>8107</v>
      </c>
      <c r="D35" s="239" t="s">
        <v>8107</v>
      </c>
      <c r="E35" s="239" t="s">
        <v>8110</v>
      </c>
      <c r="F35" s="239" t="s">
        <v>8110</v>
      </c>
      <c r="G35" s="239" t="s">
        <v>8111</v>
      </c>
      <c r="H35" s="239" t="s">
        <v>8111</v>
      </c>
      <c r="I35" s="239" t="s">
        <v>8113</v>
      </c>
      <c r="J35" s="239" t="s">
        <v>8109</v>
      </c>
      <c r="K35" s="1"/>
      <c r="L35" s="7"/>
      <c r="M35" s="186" t="s">
        <v>9436</v>
      </c>
    </row>
    <row r="36" spans="1:24" x14ac:dyDescent="0.4">
      <c r="A36" s="177"/>
      <c r="B36" s="12" t="s">
        <v>7615</v>
      </c>
      <c r="C36" s="191">
        <v>45595.757638888892</v>
      </c>
      <c r="D36" s="191">
        <v>45597.600694444445</v>
      </c>
      <c r="E36" s="191">
        <v>45595.736805555556</v>
      </c>
      <c r="F36" s="191">
        <v>45597.620138888888</v>
      </c>
      <c r="G36" s="191">
        <v>45595.746527777781</v>
      </c>
      <c r="H36" s="191">
        <v>45597.611111111109</v>
      </c>
      <c r="I36" s="191">
        <v>45595.770833333336</v>
      </c>
      <c r="J36" s="191">
        <v>45595.73333333333</v>
      </c>
      <c r="K36" s="1"/>
      <c r="L36" s="7"/>
      <c r="M36" s="294">
        <v>45587.333333333336</v>
      </c>
    </row>
    <row r="37" spans="1:24" x14ac:dyDescent="0.4">
      <c r="A37" s="177"/>
      <c r="B37" s="12" t="s">
        <v>7482</v>
      </c>
      <c r="C37" s="191">
        <v>45596.909722222219</v>
      </c>
      <c r="D37" s="191">
        <v>45601.350694444445</v>
      </c>
      <c r="E37" s="191">
        <v>45596.878472222219</v>
      </c>
      <c r="F37" s="191">
        <v>45601.367361111108</v>
      </c>
      <c r="G37" s="191">
        <v>45596.884027777778</v>
      </c>
      <c r="H37" s="191">
        <v>45601.369444444441</v>
      </c>
      <c r="I37" s="191">
        <v>45601.37222222222</v>
      </c>
      <c r="J37" s="191">
        <v>45601.365277777775</v>
      </c>
      <c r="K37" s="1"/>
      <c r="L37" s="7"/>
      <c r="M37" s="186">
        <f>IF(C37&lt;&gt;"",INT((M36-C36)*24),0)+IF(E37&lt;&gt;"",INT((M36-E36)*24),0)+IF(G37&lt;&gt;"",INT((M36-G36)*24),0)+IF(I37&lt;&gt;"",INT((M36-I36)*24),0)+IF(J37&lt;&gt;"",INT((M36-J36)*24),0)</f>
        <v>-1012</v>
      </c>
    </row>
    <row r="38" spans="1:24" x14ac:dyDescent="0.4">
      <c r="A38" s="177"/>
      <c r="B38" s="12" t="s">
        <v>7458</v>
      </c>
      <c r="C38" s="221">
        <v>47</v>
      </c>
      <c r="D38" s="221">
        <v>150</v>
      </c>
      <c r="E38" s="164">
        <v>13</v>
      </c>
      <c r="F38" s="164">
        <v>41</v>
      </c>
      <c r="G38" s="164">
        <v>57</v>
      </c>
      <c r="H38" s="164">
        <v>210</v>
      </c>
      <c r="I38" s="221">
        <v>11</v>
      </c>
      <c r="J38" s="164">
        <v>67</v>
      </c>
      <c r="K38" s="1">
        <f t="shared" ref="K38:K60" si="0">SUM(C38:J38)</f>
        <v>596</v>
      </c>
      <c r="L38" s="7"/>
    </row>
    <row r="39" spans="1:24" x14ac:dyDescent="0.4">
      <c r="A39" s="1" t="s">
        <v>7164</v>
      </c>
      <c r="B39" s="12" t="s">
        <v>7617</v>
      </c>
      <c r="C39" s="1">
        <f t="shared" ref="C39:J39" si="1">INT((C37-C36)*24)</f>
        <v>27</v>
      </c>
      <c r="D39" s="1">
        <f t="shared" si="1"/>
        <v>90</v>
      </c>
      <c r="E39" s="1">
        <f t="shared" si="1"/>
        <v>27</v>
      </c>
      <c r="F39" s="1">
        <f t="shared" si="1"/>
        <v>89</v>
      </c>
      <c r="G39" s="1">
        <f t="shared" si="1"/>
        <v>27</v>
      </c>
      <c r="H39" s="1">
        <f t="shared" si="1"/>
        <v>90</v>
      </c>
      <c r="I39" s="1">
        <f t="shared" si="1"/>
        <v>134</v>
      </c>
      <c r="J39" s="1">
        <f t="shared" si="1"/>
        <v>135</v>
      </c>
      <c r="K39" s="1">
        <f t="shared" si="0"/>
        <v>619</v>
      </c>
      <c r="L39" s="7"/>
      <c r="M39" s="12" t="s">
        <v>8020</v>
      </c>
      <c r="N39" s="1">
        <f>K39</f>
        <v>619</v>
      </c>
    </row>
    <row r="40" spans="1:24" x14ac:dyDescent="0.4">
      <c r="A40" s="379">
        <v>45597</v>
      </c>
      <c r="B40" s="12" t="s">
        <v>7483</v>
      </c>
      <c r="C40" s="1">
        <v>0</v>
      </c>
      <c r="D40" s="1"/>
      <c r="E40" s="1">
        <v>0</v>
      </c>
      <c r="F40" s="1"/>
      <c r="G40" s="1">
        <v>0</v>
      </c>
      <c r="H40" s="1"/>
      <c r="I40" s="1">
        <v>0</v>
      </c>
      <c r="J40" s="1">
        <v>0</v>
      </c>
      <c r="K40" s="1">
        <f t="shared" si="0"/>
        <v>0</v>
      </c>
      <c r="L40" s="7"/>
      <c r="M40" s="12" t="s">
        <v>7483</v>
      </c>
      <c r="N40" s="1">
        <f>SUMIF(B:B,M40,K:K)</f>
        <v>0</v>
      </c>
    </row>
    <row r="41" spans="1:24" x14ac:dyDescent="0.4">
      <c r="A41" s="379"/>
      <c r="B41" s="12" t="s">
        <v>7484</v>
      </c>
      <c r="C41" s="1">
        <v>3</v>
      </c>
      <c r="D41" s="1"/>
      <c r="E41" s="1">
        <v>0</v>
      </c>
      <c r="F41" s="1"/>
      <c r="G41" s="1">
        <v>1</v>
      </c>
      <c r="H41" s="1"/>
      <c r="I41" s="1">
        <v>0</v>
      </c>
      <c r="J41" s="1">
        <v>1</v>
      </c>
      <c r="K41" s="1">
        <f t="shared" si="0"/>
        <v>5</v>
      </c>
      <c r="L41" s="7"/>
      <c r="M41" s="12" t="s">
        <v>7484</v>
      </c>
      <c r="N41" s="1">
        <f>SUMIF(B:B,M41,K:K)</f>
        <v>52</v>
      </c>
    </row>
    <row r="42" spans="1:24" x14ac:dyDescent="0.4">
      <c r="A42" s="379"/>
      <c r="B42" s="12" t="s">
        <v>7485</v>
      </c>
      <c r="C42" s="1">
        <v>0</v>
      </c>
      <c r="D42" s="1"/>
      <c r="E42" s="1">
        <v>0</v>
      </c>
      <c r="F42" s="1"/>
      <c r="G42" s="1">
        <v>0</v>
      </c>
      <c r="H42" s="1"/>
      <c r="I42" s="1">
        <v>0</v>
      </c>
      <c r="J42" s="1">
        <v>0</v>
      </c>
      <c r="K42" s="1">
        <f t="shared" si="0"/>
        <v>0</v>
      </c>
      <c r="L42" s="7"/>
      <c r="M42" s="12" t="s">
        <v>7485</v>
      </c>
      <c r="N42" s="1">
        <f>SUMIF(B:B,M42,K:K)</f>
        <v>1</v>
      </c>
    </row>
    <row r="43" spans="1:24" x14ac:dyDescent="0.4">
      <c r="A43" s="379">
        <v>45600</v>
      </c>
      <c r="B43" s="12" t="s">
        <v>7483</v>
      </c>
      <c r="C43" s="1"/>
      <c r="D43" s="1">
        <v>0</v>
      </c>
      <c r="E43" s="1"/>
      <c r="F43" s="1">
        <v>0</v>
      </c>
      <c r="G43" s="1"/>
      <c r="H43" s="1">
        <v>0</v>
      </c>
      <c r="I43" s="1">
        <v>0</v>
      </c>
      <c r="J43" s="1">
        <v>0</v>
      </c>
      <c r="K43" s="1">
        <f t="shared" si="0"/>
        <v>0</v>
      </c>
      <c r="L43" s="7"/>
    </row>
    <row r="44" spans="1:24" x14ac:dyDescent="0.4">
      <c r="A44" s="379"/>
      <c r="B44" s="12" t="s">
        <v>7484</v>
      </c>
      <c r="C44" s="1"/>
      <c r="D44" s="1">
        <v>16</v>
      </c>
      <c r="E44" s="1"/>
      <c r="F44" s="1">
        <v>1</v>
      </c>
      <c r="G44" s="1"/>
      <c r="H44" s="1">
        <v>24</v>
      </c>
      <c r="I44" s="1">
        <v>0</v>
      </c>
      <c r="J44" s="1">
        <v>0</v>
      </c>
      <c r="K44" s="1">
        <f t="shared" si="0"/>
        <v>41</v>
      </c>
      <c r="L44" s="7"/>
      <c r="N44" t="s">
        <v>9063</v>
      </c>
      <c r="P44" t="s">
        <v>9064</v>
      </c>
      <c r="R44" t="s">
        <v>9065</v>
      </c>
      <c r="T44" t="s">
        <v>9066</v>
      </c>
      <c r="V44" t="s">
        <v>9067</v>
      </c>
    </row>
    <row r="45" spans="1:24" x14ac:dyDescent="0.4">
      <c r="A45" s="379"/>
      <c r="B45" s="12" t="s">
        <v>7485</v>
      </c>
      <c r="C45" s="1"/>
      <c r="D45" s="1">
        <v>0</v>
      </c>
      <c r="E45" s="1"/>
      <c r="F45" s="1">
        <v>0</v>
      </c>
      <c r="G45" s="1"/>
      <c r="H45" s="1">
        <v>1</v>
      </c>
      <c r="I45" s="1">
        <v>0</v>
      </c>
      <c r="J45" s="1">
        <v>0</v>
      </c>
      <c r="K45" s="1">
        <f t="shared" si="0"/>
        <v>1</v>
      </c>
      <c r="L45" s="7"/>
      <c r="N45" t="s">
        <v>8623</v>
      </c>
      <c r="P45" t="s">
        <v>8621</v>
      </c>
      <c r="R45" t="s">
        <v>8620</v>
      </c>
      <c r="T45" t="s">
        <v>8619</v>
      </c>
      <c r="V45" t="s">
        <v>8724</v>
      </c>
    </row>
    <row r="46" spans="1:24" x14ac:dyDescent="0.4">
      <c r="A46" s="379">
        <v>45601</v>
      </c>
      <c r="B46" s="12" t="s">
        <v>7483</v>
      </c>
      <c r="C46" s="1"/>
      <c r="D46" s="1">
        <v>0</v>
      </c>
      <c r="E46" s="95"/>
      <c r="F46" s="95">
        <v>0</v>
      </c>
      <c r="G46" s="1"/>
      <c r="H46" s="1">
        <v>0</v>
      </c>
      <c r="I46" s="1">
        <v>0</v>
      </c>
      <c r="J46" s="1">
        <v>0</v>
      </c>
      <c r="K46" s="1">
        <f t="shared" si="0"/>
        <v>0</v>
      </c>
      <c r="L46" s="7"/>
      <c r="M46" s="1" t="s">
        <v>7189</v>
      </c>
      <c r="N46" s="372" t="s">
        <v>8594</v>
      </c>
      <c r="O46" s="374"/>
      <c r="P46" s="399" t="s">
        <v>8595</v>
      </c>
      <c r="Q46" s="400"/>
      <c r="R46" s="399" t="s">
        <v>8596</v>
      </c>
      <c r="S46" s="400"/>
      <c r="T46" s="399" t="s">
        <v>8597</v>
      </c>
      <c r="U46" s="400"/>
      <c r="V46" s="399" t="s">
        <v>8598</v>
      </c>
      <c r="W46" s="400"/>
    </row>
    <row r="47" spans="1:24" x14ac:dyDescent="0.4">
      <c r="A47" s="379"/>
      <c r="B47" s="12" t="s">
        <v>7484</v>
      </c>
      <c r="C47" s="1"/>
      <c r="D47" s="1">
        <v>6</v>
      </c>
      <c r="E47" s="95"/>
      <c r="F47" s="95">
        <v>0</v>
      </c>
      <c r="G47" s="95"/>
      <c r="H47" s="95">
        <v>0</v>
      </c>
      <c r="I47" s="95">
        <v>0</v>
      </c>
      <c r="J47" s="95">
        <v>0</v>
      </c>
      <c r="K47" s="1">
        <f t="shared" si="0"/>
        <v>6</v>
      </c>
      <c r="L47" s="7"/>
      <c r="M47" s="95">
        <v>1</v>
      </c>
      <c r="N47" s="222" t="s">
        <v>9550</v>
      </c>
      <c r="O47" s="201" t="s">
        <v>9558</v>
      </c>
      <c r="P47" s="203" t="s">
        <v>9580</v>
      </c>
      <c r="Q47" s="201" t="s">
        <v>9557</v>
      </c>
      <c r="R47" s="201" t="s">
        <v>9556</v>
      </c>
      <c r="S47" s="201" t="s">
        <v>9558</v>
      </c>
      <c r="T47" s="222"/>
      <c r="U47" s="201"/>
      <c r="V47" s="222" t="s">
        <v>9555</v>
      </c>
      <c r="W47" s="201" t="s">
        <v>9558</v>
      </c>
      <c r="X47" s="68"/>
    </row>
    <row r="48" spans="1:24" x14ac:dyDescent="0.4">
      <c r="A48" s="379"/>
      <c r="B48" s="12" t="s">
        <v>7485</v>
      </c>
      <c r="C48" s="1"/>
      <c r="D48" s="1">
        <v>0</v>
      </c>
      <c r="E48" s="95"/>
      <c r="F48" s="95">
        <v>0</v>
      </c>
      <c r="G48" s="1"/>
      <c r="H48" s="1">
        <v>0</v>
      </c>
      <c r="I48" s="1">
        <v>0</v>
      </c>
      <c r="J48" s="1">
        <v>0</v>
      </c>
      <c r="K48" s="1">
        <f t="shared" si="0"/>
        <v>0</v>
      </c>
      <c r="L48" s="7"/>
      <c r="M48" s="1">
        <v>2</v>
      </c>
      <c r="N48" s="201" t="s">
        <v>9551</v>
      </c>
      <c r="O48" s="201" t="s">
        <v>9558</v>
      </c>
      <c r="P48" s="201"/>
      <c r="Q48" s="203"/>
      <c r="R48" s="203" t="s">
        <v>9581</v>
      </c>
      <c r="S48" s="201" t="s">
        <v>9557</v>
      </c>
      <c r="T48" s="203"/>
      <c r="U48" s="272"/>
      <c r="V48" s="222"/>
      <c r="W48" s="201"/>
      <c r="X48" s="68"/>
    </row>
    <row r="49" spans="1:24" x14ac:dyDescent="0.4">
      <c r="A49" s="379"/>
      <c r="B49" s="12" t="s">
        <v>7483</v>
      </c>
      <c r="C49" s="1"/>
      <c r="D49" s="1"/>
      <c r="E49" s="95"/>
      <c r="F49" s="95"/>
      <c r="G49" s="1"/>
      <c r="H49" s="1"/>
      <c r="I49" s="1"/>
      <c r="J49" s="1"/>
      <c r="K49" s="1">
        <f t="shared" si="0"/>
        <v>0</v>
      </c>
      <c r="L49" s="7"/>
      <c r="M49" s="95">
        <v>3</v>
      </c>
      <c r="N49" s="201" t="s">
        <v>9552</v>
      </c>
      <c r="O49" s="201" t="s">
        <v>9558</v>
      </c>
      <c r="P49" s="201"/>
      <c r="Q49" s="203"/>
      <c r="R49" s="203" t="s">
        <v>9582</v>
      </c>
      <c r="S49" s="201" t="s">
        <v>9557</v>
      </c>
      <c r="T49" s="203"/>
      <c r="U49" s="272"/>
      <c r="V49" s="222"/>
      <c r="W49" s="222"/>
      <c r="X49" s="68"/>
    </row>
    <row r="50" spans="1:24" x14ac:dyDescent="0.4">
      <c r="A50" s="379"/>
      <c r="B50" s="12" t="s">
        <v>7484</v>
      </c>
      <c r="C50" s="1"/>
      <c r="D50" s="1"/>
      <c r="E50" s="95"/>
      <c r="F50" s="95"/>
      <c r="G50" s="95"/>
      <c r="H50" s="95"/>
      <c r="I50" s="95"/>
      <c r="J50" s="1"/>
      <c r="K50" s="1">
        <f t="shared" si="0"/>
        <v>0</v>
      </c>
      <c r="L50" s="7"/>
      <c r="M50" s="1">
        <v>4</v>
      </c>
      <c r="N50" s="201" t="s">
        <v>9564</v>
      </c>
      <c r="O50" s="201" t="s">
        <v>9557</v>
      </c>
      <c r="P50" s="222"/>
      <c r="Q50" s="272"/>
      <c r="R50" s="203" t="s">
        <v>9583</v>
      </c>
      <c r="S50" s="201" t="s">
        <v>9557</v>
      </c>
      <c r="T50" s="203"/>
      <c r="U50" s="272"/>
      <c r="V50" s="201"/>
      <c r="W50" s="201"/>
      <c r="X50" s="68"/>
    </row>
    <row r="51" spans="1:24" x14ac:dyDescent="0.4">
      <c r="A51" s="379"/>
      <c r="B51" s="12" t="s">
        <v>7485</v>
      </c>
      <c r="C51" s="1"/>
      <c r="D51" s="1"/>
      <c r="E51" s="95"/>
      <c r="F51" s="95"/>
      <c r="G51" s="1"/>
      <c r="H51" s="1"/>
      <c r="I51" s="1"/>
      <c r="J51" s="1"/>
      <c r="K51" s="1">
        <f t="shared" si="0"/>
        <v>0</v>
      </c>
      <c r="L51" s="7"/>
      <c r="M51" s="95">
        <v>5</v>
      </c>
      <c r="N51" s="222" t="s">
        <v>9565</v>
      </c>
      <c r="O51" s="201" t="s">
        <v>9557</v>
      </c>
      <c r="P51" s="201"/>
      <c r="Q51" s="203"/>
      <c r="R51" s="203" t="s">
        <v>9584</v>
      </c>
      <c r="S51" s="201" t="s">
        <v>9557</v>
      </c>
      <c r="T51" s="201"/>
      <c r="U51" s="201"/>
      <c r="V51" s="201"/>
      <c r="W51" s="201"/>
      <c r="X51" s="68"/>
    </row>
    <row r="52" spans="1:24" x14ac:dyDescent="0.4">
      <c r="A52" s="379"/>
      <c r="B52" s="12" t="s">
        <v>7483</v>
      </c>
      <c r="C52" s="1"/>
      <c r="D52" s="1"/>
      <c r="E52" s="95"/>
      <c r="F52" s="95"/>
      <c r="G52" s="1"/>
      <c r="H52" s="1"/>
      <c r="I52" s="1"/>
      <c r="J52" s="1"/>
      <c r="K52" s="1">
        <f t="shared" si="0"/>
        <v>0</v>
      </c>
      <c r="L52" s="7"/>
      <c r="M52" s="1">
        <v>6</v>
      </c>
      <c r="N52" s="201" t="s">
        <v>9566</v>
      </c>
      <c r="O52" s="201" t="s">
        <v>9557</v>
      </c>
      <c r="P52" s="201"/>
      <c r="Q52" s="203"/>
      <c r="R52" s="203" t="s">
        <v>9585</v>
      </c>
      <c r="S52" s="201" t="s">
        <v>9557</v>
      </c>
      <c r="T52" s="201"/>
      <c r="U52" s="201"/>
      <c r="V52" s="201"/>
      <c r="W52" s="201"/>
      <c r="X52" s="68"/>
    </row>
    <row r="53" spans="1:24" x14ac:dyDescent="0.4">
      <c r="A53" s="379"/>
      <c r="B53" s="12" t="s">
        <v>7484</v>
      </c>
      <c r="C53" s="1"/>
      <c r="D53" s="1"/>
      <c r="E53" s="95"/>
      <c r="F53" s="95"/>
      <c r="G53" s="1"/>
      <c r="H53" s="1"/>
      <c r="I53" s="95"/>
      <c r="J53" s="95"/>
      <c r="K53" s="1">
        <f t="shared" si="0"/>
        <v>0</v>
      </c>
      <c r="L53" s="7"/>
      <c r="M53" s="95">
        <v>7</v>
      </c>
      <c r="N53" s="203" t="s">
        <v>9567</v>
      </c>
      <c r="O53" s="201" t="s">
        <v>9557</v>
      </c>
      <c r="P53" s="201"/>
      <c r="Q53" s="203"/>
      <c r="R53" s="203" t="s">
        <v>9586</v>
      </c>
      <c r="S53" s="201" t="s">
        <v>9557</v>
      </c>
      <c r="T53" s="201"/>
      <c r="U53" s="201"/>
      <c r="V53" s="201"/>
      <c r="W53" s="201"/>
      <c r="X53" s="68"/>
    </row>
    <row r="54" spans="1:24" x14ac:dyDescent="0.4">
      <c r="A54" s="379"/>
      <c r="B54" s="12" t="s">
        <v>7485</v>
      </c>
      <c r="C54" s="1"/>
      <c r="D54" s="1"/>
      <c r="E54" s="95"/>
      <c r="F54" s="95"/>
      <c r="G54" s="1"/>
      <c r="H54" s="1"/>
      <c r="I54" s="1"/>
      <c r="J54" s="1"/>
      <c r="K54" s="1">
        <f t="shared" si="0"/>
        <v>0</v>
      </c>
      <c r="L54" s="7"/>
      <c r="M54" s="1">
        <v>8</v>
      </c>
      <c r="N54" s="201" t="s">
        <v>9568</v>
      </c>
      <c r="O54" s="201" t="s">
        <v>9557</v>
      </c>
      <c r="P54" s="201"/>
      <c r="Q54" s="203"/>
      <c r="R54" s="203" t="s">
        <v>9587</v>
      </c>
      <c r="S54" s="201" t="s">
        <v>9557</v>
      </c>
      <c r="T54" s="201"/>
      <c r="U54" s="201"/>
      <c r="V54" s="201"/>
      <c r="W54" s="201"/>
      <c r="X54" s="68"/>
    </row>
    <row r="55" spans="1:24" x14ac:dyDescent="0.4">
      <c r="A55" s="379"/>
      <c r="B55" s="12" t="s">
        <v>7483</v>
      </c>
      <c r="C55" s="1"/>
      <c r="D55" s="1"/>
      <c r="E55" s="95"/>
      <c r="F55" s="95"/>
      <c r="G55" s="1"/>
      <c r="H55" s="1"/>
      <c r="I55" s="1"/>
      <c r="J55" s="1"/>
      <c r="K55" s="1">
        <f t="shared" si="0"/>
        <v>0</v>
      </c>
      <c r="M55" s="95">
        <v>9</v>
      </c>
      <c r="N55" s="201" t="s">
        <v>9569</v>
      </c>
      <c r="O55" s="201" t="s">
        <v>9557</v>
      </c>
      <c r="P55" s="201"/>
      <c r="Q55" s="201"/>
      <c r="R55" s="203" t="s">
        <v>9588</v>
      </c>
      <c r="S55" s="201" t="s">
        <v>9557</v>
      </c>
      <c r="T55" s="201"/>
      <c r="U55" s="201"/>
      <c r="V55" s="201"/>
      <c r="W55" s="201"/>
    </row>
    <row r="56" spans="1:24" x14ac:dyDescent="0.4">
      <c r="A56" s="379"/>
      <c r="B56" s="12" t="s">
        <v>7484</v>
      </c>
      <c r="C56" s="1"/>
      <c r="D56" s="1"/>
      <c r="E56" s="95"/>
      <c r="F56" s="95"/>
      <c r="G56" s="1"/>
      <c r="H56" s="1"/>
      <c r="I56" s="95"/>
      <c r="J56" s="95"/>
      <c r="K56" s="1">
        <f t="shared" si="0"/>
        <v>0</v>
      </c>
      <c r="M56" s="1">
        <v>10</v>
      </c>
      <c r="N56" s="201" t="s">
        <v>9570</v>
      </c>
      <c r="O56" s="201" t="s">
        <v>9557</v>
      </c>
      <c r="P56" s="201"/>
      <c r="Q56" s="201"/>
      <c r="R56" s="203" t="s">
        <v>9589</v>
      </c>
      <c r="S56" s="201" t="s">
        <v>9557</v>
      </c>
      <c r="T56" s="201"/>
      <c r="U56" s="201"/>
      <c r="V56" s="201"/>
      <c r="W56" s="201"/>
    </row>
    <row r="57" spans="1:24" x14ac:dyDescent="0.4">
      <c r="A57" s="379"/>
      <c r="B57" s="12" t="s">
        <v>7485</v>
      </c>
      <c r="C57" s="1"/>
      <c r="D57" s="1"/>
      <c r="E57" s="95"/>
      <c r="F57" s="95"/>
      <c r="G57" s="1"/>
      <c r="H57" s="1"/>
      <c r="I57" s="1"/>
      <c r="J57" s="1"/>
      <c r="K57" s="1">
        <f t="shared" si="0"/>
        <v>0</v>
      </c>
      <c r="M57" s="1">
        <v>11</v>
      </c>
      <c r="N57" s="201" t="s">
        <v>9571</v>
      </c>
      <c r="O57" s="201" t="s">
        <v>9557</v>
      </c>
      <c r="P57" s="201"/>
      <c r="Q57" s="201"/>
      <c r="R57" s="203" t="s">
        <v>9590</v>
      </c>
      <c r="S57" s="201" t="s">
        <v>9557</v>
      </c>
      <c r="T57" s="201"/>
      <c r="U57" s="201"/>
      <c r="V57" s="201"/>
      <c r="W57" s="201"/>
    </row>
    <row r="58" spans="1:24" x14ac:dyDescent="0.4">
      <c r="A58" s="379"/>
      <c r="B58" s="12" t="s">
        <v>7483</v>
      </c>
      <c r="C58" s="1"/>
      <c r="D58" s="1"/>
      <c r="E58" s="95"/>
      <c r="F58" s="95"/>
      <c r="G58" s="1"/>
      <c r="H58" s="1"/>
      <c r="I58" s="1"/>
      <c r="J58" s="1"/>
      <c r="K58" s="1">
        <f t="shared" si="0"/>
        <v>0</v>
      </c>
      <c r="M58" s="1">
        <v>12</v>
      </c>
      <c r="N58" s="201" t="s">
        <v>9572</v>
      </c>
      <c r="O58" s="201" t="s">
        <v>9557</v>
      </c>
      <c r="P58" s="201"/>
      <c r="Q58" s="201"/>
      <c r="R58" s="203" t="s">
        <v>9591</v>
      </c>
      <c r="S58" s="201" t="s">
        <v>9557</v>
      </c>
      <c r="T58" s="201"/>
      <c r="U58" s="201"/>
      <c r="V58" s="201"/>
      <c r="W58" s="201"/>
    </row>
    <row r="59" spans="1:24" x14ac:dyDescent="0.4">
      <c r="A59" s="379"/>
      <c r="B59" s="12" t="s">
        <v>7484</v>
      </c>
      <c r="C59" s="1"/>
      <c r="D59" s="1"/>
      <c r="E59" s="95"/>
      <c r="F59" s="95"/>
      <c r="G59" s="1"/>
      <c r="H59" s="1"/>
      <c r="I59" s="95"/>
      <c r="J59" s="95"/>
      <c r="K59" s="1">
        <f t="shared" si="0"/>
        <v>0</v>
      </c>
      <c r="M59" s="95">
        <v>13</v>
      </c>
      <c r="N59" s="201" t="s">
        <v>9573</v>
      </c>
      <c r="O59" s="201" t="s">
        <v>9557</v>
      </c>
      <c r="P59" s="201"/>
      <c r="Q59" s="201"/>
      <c r="R59" s="203" t="s">
        <v>9592</v>
      </c>
      <c r="S59" s="201" t="s">
        <v>9557</v>
      </c>
      <c r="T59" s="201"/>
      <c r="U59" s="201"/>
      <c r="V59" s="201"/>
      <c r="W59" s="201"/>
    </row>
    <row r="60" spans="1:24" x14ac:dyDescent="0.4">
      <c r="A60" s="379"/>
      <c r="B60" s="12" t="s">
        <v>7485</v>
      </c>
      <c r="C60" s="1"/>
      <c r="D60" s="1"/>
      <c r="E60" s="95"/>
      <c r="F60" s="95"/>
      <c r="G60" s="1"/>
      <c r="H60" s="1"/>
      <c r="I60" s="1"/>
      <c r="J60" s="1"/>
      <c r="K60" s="1">
        <f t="shared" si="0"/>
        <v>0</v>
      </c>
      <c r="L60" s="229"/>
      <c r="M60" s="95">
        <v>14</v>
      </c>
      <c r="N60" s="201" t="s">
        <v>9574</v>
      </c>
      <c r="O60" s="201" t="s">
        <v>9557</v>
      </c>
      <c r="P60" s="201"/>
      <c r="Q60" s="201"/>
      <c r="R60" s="203" t="s">
        <v>9593</v>
      </c>
      <c r="S60" s="201" t="s">
        <v>9557</v>
      </c>
      <c r="T60" s="201"/>
      <c r="U60" s="201"/>
      <c r="V60" s="201"/>
      <c r="W60" s="201"/>
    </row>
    <row r="61" spans="1:24" x14ac:dyDescent="0.4">
      <c r="A61" s="227"/>
      <c r="C61" s="7"/>
      <c r="D61" s="7"/>
      <c r="E61" s="228"/>
      <c r="F61" s="228"/>
      <c r="G61" s="7"/>
      <c r="H61" s="7"/>
      <c r="I61" s="7"/>
      <c r="J61" s="7"/>
      <c r="K61" s="7"/>
      <c r="L61" s="229"/>
      <c r="M61" s="95">
        <v>15</v>
      </c>
      <c r="N61" s="201" t="s">
        <v>9575</v>
      </c>
      <c r="O61" s="201" t="s">
        <v>9557</v>
      </c>
      <c r="P61" s="201"/>
      <c r="Q61" s="201"/>
      <c r="R61" s="203" t="s">
        <v>9594</v>
      </c>
      <c r="S61" s="201" t="s">
        <v>9557</v>
      </c>
      <c r="T61" s="201"/>
      <c r="U61" s="201"/>
      <c r="V61" s="201"/>
      <c r="W61" s="201"/>
    </row>
    <row r="62" spans="1:24" x14ac:dyDescent="0.4">
      <c r="A62" s="227"/>
      <c r="C62" s="7"/>
      <c r="D62" s="7"/>
      <c r="E62" s="228"/>
      <c r="F62" s="228"/>
      <c r="G62" s="7"/>
      <c r="H62" s="7"/>
      <c r="I62" s="7"/>
      <c r="J62" s="7"/>
      <c r="K62" s="7"/>
      <c r="L62" s="229"/>
      <c r="M62" s="95">
        <v>16</v>
      </c>
      <c r="N62" s="201" t="s">
        <v>9576</v>
      </c>
      <c r="O62" s="201" t="s">
        <v>9557</v>
      </c>
      <c r="P62" s="201"/>
      <c r="Q62" s="201"/>
      <c r="R62" s="203" t="s">
        <v>9595</v>
      </c>
      <c r="S62" s="201" t="s">
        <v>9557</v>
      </c>
      <c r="T62" s="201"/>
      <c r="U62" s="201"/>
      <c r="V62" s="201"/>
      <c r="W62" s="201"/>
    </row>
    <row r="63" spans="1:24" x14ac:dyDescent="0.4">
      <c r="A63" s="227"/>
      <c r="C63" s="7"/>
      <c r="D63" s="7"/>
      <c r="E63" s="228"/>
      <c r="F63" s="228"/>
      <c r="G63" s="7"/>
      <c r="H63" s="7"/>
      <c r="I63" s="7"/>
      <c r="J63" s="7"/>
      <c r="K63" s="7"/>
      <c r="L63" s="229"/>
      <c r="M63" s="95">
        <v>17</v>
      </c>
      <c r="N63" s="201" t="s">
        <v>9577</v>
      </c>
      <c r="O63" s="201" t="s">
        <v>9557</v>
      </c>
      <c r="P63" s="201"/>
      <c r="Q63" s="201"/>
      <c r="R63" s="203" t="s">
        <v>9596</v>
      </c>
      <c r="S63" s="201" t="s">
        <v>9557</v>
      </c>
      <c r="T63" s="201"/>
      <c r="U63" s="201"/>
      <c r="V63" s="201"/>
      <c r="W63" s="201"/>
    </row>
    <row r="64" spans="1:24" x14ac:dyDescent="0.4">
      <c r="A64" s="227"/>
      <c r="C64" s="7"/>
      <c r="D64" s="7"/>
      <c r="E64" s="228"/>
      <c r="F64" s="228"/>
      <c r="G64" s="7"/>
      <c r="H64" s="7"/>
      <c r="I64" s="7"/>
      <c r="J64" s="7"/>
      <c r="K64" s="7"/>
      <c r="L64" s="229"/>
      <c r="M64" s="95">
        <v>18</v>
      </c>
      <c r="N64" s="201" t="s">
        <v>9578</v>
      </c>
      <c r="O64" s="201" t="s">
        <v>9557</v>
      </c>
      <c r="P64" s="201"/>
      <c r="Q64" s="201"/>
      <c r="R64" s="203" t="s">
        <v>9597</v>
      </c>
      <c r="S64" s="201" t="s">
        <v>9557</v>
      </c>
      <c r="T64" s="201"/>
      <c r="U64" s="201"/>
      <c r="V64" s="201"/>
      <c r="W64" s="201"/>
    </row>
    <row r="65" spans="1:23" x14ac:dyDescent="0.4">
      <c r="A65" s="227"/>
      <c r="C65" s="7"/>
      <c r="D65" s="7"/>
      <c r="E65" s="228"/>
      <c r="F65" s="228"/>
      <c r="G65" s="7"/>
      <c r="H65" s="7"/>
      <c r="I65" s="7"/>
      <c r="J65" s="7"/>
      <c r="K65" s="7"/>
      <c r="L65" s="229"/>
      <c r="M65" s="95">
        <v>19</v>
      </c>
      <c r="N65" s="201" t="s">
        <v>9579</v>
      </c>
      <c r="O65" s="201" t="s">
        <v>9557</v>
      </c>
      <c r="P65" s="201"/>
      <c r="Q65" s="201"/>
      <c r="R65" s="203" t="s">
        <v>9598</v>
      </c>
      <c r="S65" s="201" t="s">
        <v>9557</v>
      </c>
      <c r="T65" s="201"/>
      <c r="U65" s="201"/>
      <c r="V65" s="201"/>
      <c r="W65" s="201"/>
    </row>
    <row r="66" spans="1:23" x14ac:dyDescent="0.4">
      <c r="A66" s="227"/>
      <c r="C66" s="7"/>
      <c r="D66" s="7"/>
      <c r="E66" s="228"/>
      <c r="F66" s="228"/>
      <c r="G66" s="7"/>
      <c r="H66" s="7"/>
      <c r="I66" s="7"/>
      <c r="J66" s="7"/>
      <c r="K66" s="7"/>
      <c r="L66" s="229"/>
      <c r="M66" s="95">
        <v>20</v>
      </c>
      <c r="N66" s="201" t="s">
        <v>9612</v>
      </c>
      <c r="O66" s="201" t="s">
        <v>9557</v>
      </c>
      <c r="P66" s="201"/>
      <c r="Q66" s="201"/>
      <c r="R66" s="203" t="s">
        <v>9599</v>
      </c>
      <c r="S66" s="201" t="s">
        <v>9557</v>
      </c>
      <c r="T66" s="201"/>
      <c r="U66" s="201"/>
      <c r="V66" s="201"/>
      <c r="W66" s="201"/>
    </row>
    <row r="67" spans="1:23" x14ac:dyDescent="0.4">
      <c r="A67" s="227"/>
      <c r="C67" s="7"/>
      <c r="D67" s="7"/>
      <c r="E67" s="228"/>
      <c r="F67" s="228"/>
      <c r="G67" s="7"/>
      <c r="H67" s="7"/>
      <c r="I67" s="7"/>
      <c r="J67" s="7"/>
      <c r="K67" s="7"/>
      <c r="L67" s="229"/>
      <c r="M67" s="95">
        <v>21</v>
      </c>
      <c r="N67" s="201" t="s">
        <v>9613</v>
      </c>
      <c r="O67" s="201" t="s">
        <v>9557</v>
      </c>
      <c r="P67" s="201"/>
      <c r="Q67" s="201"/>
      <c r="R67" s="203" t="s">
        <v>9600</v>
      </c>
      <c r="S67" s="201" t="s">
        <v>9557</v>
      </c>
      <c r="T67" s="201"/>
      <c r="U67" s="201"/>
      <c r="V67" s="201"/>
      <c r="W67" s="201"/>
    </row>
    <row r="68" spans="1:23" x14ac:dyDescent="0.4">
      <c r="A68" s="227"/>
      <c r="C68" s="7"/>
      <c r="D68" s="7"/>
      <c r="E68" s="228"/>
      <c r="F68" s="228"/>
      <c r="G68" s="7"/>
      <c r="H68" s="7"/>
      <c r="I68" s="7"/>
      <c r="J68" s="7"/>
      <c r="K68" s="7"/>
      <c r="L68" s="229"/>
      <c r="M68" s="95">
        <v>22</v>
      </c>
      <c r="N68" s="201" t="s">
        <v>9614</v>
      </c>
      <c r="O68" s="201" t="s">
        <v>9557</v>
      </c>
      <c r="P68" s="201"/>
      <c r="Q68" s="201"/>
      <c r="R68" s="203" t="s">
        <v>9601</v>
      </c>
      <c r="S68" s="201" t="s">
        <v>9557</v>
      </c>
      <c r="T68" s="201"/>
      <c r="U68" s="201"/>
      <c r="V68" s="201"/>
      <c r="W68" s="201"/>
    </row>
    <row r="69" spans="1:23" x14ac:dyDescent="0.4">
      <c r="A69" s="227"/>
      <c r="C69" s="7"/>
      <c r="D69" s="7"/>
      <c r="E69" s="228"/>
      <c r="F69" s="228"/>
      <c r="G69" s="7"/>
      <c r="H69" s="7"/>
      <c r="I69" s="7"/>
      <c r="J69" s="7"/>
      <c r="K69" s="7"/>
      <c r="L69" s="229"/>
      <c r="M69" s="95">
        <v>23</v>
      </c>
      <c r="N69" s="201" t="s">
        <v>9615</v>
      </c>
      <c r="O69" s="201" t="s">
        <v>9557</v>
      </c>
      <c r="P69" s="201"/>
      <c r="Q69" s="201"/>
      <c r="R69" s="203" t="s">
        <v>9602</v>
      </c>
      <c r="S69" s="201" t="s">
        <v>9557</v>
      </c>
      <c r="T69" s="201"/>
      <c r="U69" s="201"/>
      <c r="V69" s="201"/>
      <c r="W69" s="201"/>
    </row>
    <row r="70" spans="1:23" x14ac:dyDescent="0.4">
      <c r="A70" s="227"/>
      <c r="C70" s="7"/>
      <c r="D70" s="7"/>
      <c r="E70" s="228"/>
      <c r="F70" s="228"/>
      <c r="G70" s="7"/>
      <c r="H70" s="7"/>
      <c r="I70" s="7"/>
      <c r="J70" s="7"/>
      <c r="K70" s="7"/>
      <c r="L70" s="229"/>
      <c r="M70" s="95">
        <v>24</v>
      </c>
      <c r="N70" s="201" t="s">
        <v>9616</v>
      </c>
      <c r="O70" s="201" t="s">
        <v>9557</v>
      </c>
      <c r="P70" s="201"/>
      <c r="Q70" s="201"/>
      <c r="R70" s="203" t="s">
        <v>9605</v>
      </c>
      <c r="S70" s="201" t="s">
        <v>9608</v>
      </c>
      <c r="T70" s="201"/>
      <c r="U70" s="201"/>
      <c r="V70" s="201"/>
      <c r="W70" s="201"/>
    </row>
    <row r="71" spans="1:23" x14ac:dyDescent="0.4">
      <c r="A71" s="227"/>
      <c r="C71" s="7"/>
      <c r="D71" s="7"/>
      <c r="E71" s="228"/>
      <c r="F71" s="228"/>
      <c r="G71" s="7"/>
      <c r="H71" s="7"/>
      <c r="I71" s="7"/>
      <c r="J71" s="7"/>
      <c r="K71" s="7"/>
      <c r="L71" s="7"/>
      <c r="M71" s="95">
        <v>25</v>
      </c>
      <c r="N71" s="201" t="s">
        <v>9617</v>
      </c>
      <c r="O71" s="201" t="s">
        <v>9557</v>
      </c>
      <c r="P71" s="201"/>
      <c r="Q71" s="201"/>
      <c r="R71" s="203" t="s">
        <v>9603</v>
      </c>
      <c r="S71" s="201" t="s">
        <v>9557</v>
      </c>
      <c r="T71" s="201"/>
      <c r="U71" s="201"/>
      <c r="V71" s="201"/>
      <c r="W71" s="201"/>
    </row>
    <row r="72" spans="1:23" x14ac:dyDescent="0.4">
      <c r="A72" s="227"/>
      <c r="C72" s="7"/>
      <c r="D72" s="7"/>
      <c r="E72" s="228"/>
      <c r="F72" s="228"/>
      <c r="G72" s="7"/>
      <c r="H72" s="7"/>
      <c r="I72" s="7"/>
      <c r="J72" s="7"/>
      <c r="K72" s="7"/>
      <c r="L72" s="7"/>
      <c r="M72" s="95">
        <v>26</v>
      </c>
      <c r="N72" s="201"/>
      <c r="O72" s="201"/>
      <c r="P72" s="201"/>
      <c r="Q72" s="201"/>
      <c r="R72" s="203" t="s">
        <v>9604</v>
      </c>
      <c r="S72" s="201" t="s">
        <v>9557</v>
      </c>
      <c r="T72" s="201"/>
      <c r="U72" s="201"/>
      <c r="V72" s="201"/>
      <c r="W72" s="201"/>
    </row>
    <row r="73" spans="1:23" x14ac:dyDescent="0.4">
      <c r="A73" s="227"/>
      <c r="C73" s="7"/>
      <c r="D73" s="7"/>
      <c r="E73" s="228"/>
      <c r="F73" s="228"/>
      <c r="G73" s="7"/>
      <c r="H73" s="7"/>
      <c r="I73" s="7"/>
      <c r="J73" s="7"/>
      <c r="K73" s="7"/>
      <c r="L73" s="7"/>
      <c r="M73" s="95">
        <v>27</v>
      </c>
      <c r="N73" s="201"/>
      <c r="O73" s="201"/>
      <c r="P73" s="201"/>
      <c r="Q73" s="201"/>
      <c r="R73" s="203"/>
      <c r="S73" s="201"/>
      <c r="T73" s="201"/>
      <c r="U73" s="201"/>
      <c r="V73" s="201"/>
      <c r="W73" s="201"/>
    </row>
    <row r="74" spans="1:23" x14ac:dyDescent="0.4">
      <c r="A74" s="227"/>
      <c r="C74" s="7"/>
      <c r="D74" s="7"/>
      <c r="E74" s="228"/>
      <c r="F74" s="228"/>
      <c r="G74" s="7"/>
      <c r="H74" s="7"/>
      <c r="I74" s="7"/>
      <c r="J74" s="7"/>
      <c r="K74" s="7"/>
      <c r="L74" s="7"/>
      <c r="M74" s="95">
        <v>28</v>
      </c>
      <c r="N74" s="201"/>
      <c r="O74" s="201"/>
      <c r="P74" s="201"/>
      <c r="Q74" s="201"/>
      <c r="R74" s="203"/>
      <c r="S74" s="201"/>
      <c r="T74" s="201"/>
      <c r="U74" s="201"/>
      <c r="V74" s="201"/>
      <c r="W74" s="201"/>
    </row>
    <row r="75" spans="1:23" x14ac:dyDescent="0.4">
      <c r="A75" s="227"/>
      <c r="C75" s="7"/>
      <c r="D75" s="7"/>
      <c r="E75" s="228"/>
      <c r="F75" s="228"/>
      <c r="G75" s="7"/>
      <c r="H75" s="7"/>
      <c r="I75" s="7"/>
      <c r="J75" s="7"/>
      <c r="K75" s="7"/>
      <c r="L75" s="7"/>
      <c r="M75" s="95">
        <v>29</v>
      </c>
      <c r="N75" s="201"/>
      <c r="O75" s="201"/>
      <c r="P75" s="201"/>
      <c r="Q75" s="201"/>
      <c r="R75" s="203"/>
      <c r="S75" s="201"/>
      <c r="T75" s="201"/>
      <c r="U75" s="201"/>
      <c r="V75" s="201"/>
      <c r="W75" s="201"/>
    </row>
    <row r="76" spans="1:23" x14ac:dyDescent="0.4">
      <c r="A76" s="227"/>
      <c r="C76" s="7"/>
      <c r="D76" s="7"/>
      <c r="E76" s="228"/>
      <c r="F76" s="228"/>
      <c r="G76" s="7"/>
      <c r="H76" s="7"/>
      <c r="I76" s="7"/>
      <c r="J76" s="7"/>
      <c r="K76" s="7"/>
      <c r="L76" s="7"/>
      <c r="M76" s="95">
        <v>30</v>
      </c>
      <c r="N76" s="201"/>
      <c r="O76" s="201"/>
      <c r="P76" s="201"/>
      <c r="Q76" s="201"/>
      <c r="R76" s="203"/>
      <c r="S76" s="201"/>
      <c r="T76" s="201"/>
      <c r="U76" s="201"/>
      <c r="V76" s="201"/>
      <c r="W76" s="201"/>
    </row>
    <row r="77" spans="1:23" x14ac:dyDescent="0.4">
      <c r="A77" s="227"/>
      <c r="C77" s="7"/>
      <c r="D77" s="7"/>
      <c r="E77" s="228"/>
      <c r="F77" s="228"/>
      <c r="G77" s="7"/>
      <c r="H77" s="7"/>
      <c r="I77" s="7"/>
      <c r="J77" s="7"/>
      <c r="K77" s="7"/>
      <c r="L77" s="7"/>
      <c r="N77" s="73"/>
    </row>
    <row r="78" spans="1:23" x14ac:dyDescent="0.4">
      <c r="A78" s="12" t="s">
        <v>7654</v>
      </c>
      <c r="B78" s="219">
        <v>45532.352777777778</v>
      </c>
      <c r="C78" s="7"/>
      <c r="D78" s="7"/>
      <c r="E78" s="228"/>
      <c r="F78" s="228"/>
      <c r="G78" s="7"/>
      <c r="H78" s="7"/>
      <c r="I78" s="7"/>
      <c r="J78" s="7"/>
      <c r="K78" s="7"/>
      <c r="L78" s="7"/>
      <c r="M78" s="12" t="s">
        <v>9557</v>
      </c>
      <c r="N78" s="71">
        <f>COUNTIF($N$47:$W$76,M78)</f>
        <v>52</v>
      </c>
    </row>
    <row r="79" spans="1:23" x14ac:dyDescent="0.4">
      <c r="A79" s="12" t="s">
        <v>7655</v>
      </c>
      <c r="B79" s="220">
        <v>0.51180555555555551</v>
      </c>
      <c r="C79" s="7"/>
      <c r="D79" s="7"/>
      <c r="E79" s="228"/>
      <c r="F79" s="228"/>
      <c r="G79" s="7"/>
      <c r="H79" s="7"/>
      <c r="I79" s="7"/>
      <c r="J79" s="7"/>
      <c r="K79" s="7"/>
      <c r="L79" s="7"/>
      <c r="M79" s="12" t="s">
        <v>9385</v>
      </c>
      <c r="N79" s="71">
        <f t="shared" ref="N79:N101" si="2">COUNTIF($N$47:$W$76,M79)</f>
        <v>0</v>
      </c>
    </row>
    <row r="80" spans="1:23" x14ac:dyDescent="0.4">
      <c r="A80" s="12" t="s">
        <v>7656</v>
      </c>
      <c r="B80" s="219">
        <f>B78-B79</f>
        <v>45531.84097222222</v>
      </c>
      <c r="C80" s="7"/>
      <c r="D80" s="7"/>
      <c r="E80" s="228"/>
      <c r="F80" s="228"/>
      <c r="G80" s="7"/>
      <c r="H80" s="7"/>
      <c r="I80" s="7"/>
      <c r="J80" s="7"/>
      <c r="K80" s="7"/>
      <c r="L80" s="7"/>
      <c r="M80" s="12" t="s">
        <v>9382</v>
      </c>
      <c r="N80" s="71">
        <f t="shared" si="2"/>
        <v>0</v>
      </c>
    </row>
    <row r="81" spans="1:14" x14ac:dyDescent="0.4">
      <c r="A81" s="227"/>
      <c r="C81" s="7"/>
      <c r="D81" s="7"/>
      <c r="E81" s="228"/>
      <c r="F81" s="228"/>
      <c r="G81" s="7"/>
      <c r="H81" s="7"/>
      <c r="I81" s="7"/>
      <c r="J81" s="7"/>
      <c r="K81" s="7"/>
      <c r="L81" s="7"/>
      <c r="M81" s="12" t="s">
        <v>9380</v>
      </c>
      <c r="N81" s="71">
        <f t="shared" si="2"/>
        <v>0</v>
      </c>
    </row>
    <row r="82" spans="1:14" x14ac:dyDescent="0.4">
      <c r="A82" s="220" t="s">
        <v>9491</v>
      </c>
      <c r="B82" s="295">
        <v>0.59166666666666667</v>
      </c>
      <c r="C82" s="220">
        <f>B82+TIME(1,,)</f>
        <v>0.6333333333333333</v>
      </c>
      <c r="D82" s="250"/>
      <c r="E82" s="228"/>
      <c r="F82" s="228"/>
      <c r="G82" s="7"/>
      <c r="H82" s="7"/>
      <c r="I82" s="7"/>
      <c r="J82" s="7"/>
      <c r="K82" s="7"/>
      <c r="L82" s="7"/>
      <c r="M82" s="12" t="s">
        <v>9131</v>
      </c>
      <c r="N82" s="71">
        <f t="shared" si="2"/>
        <v>0</v>
      </c>
    </row>
    <row r="83" spans="1:14" x14ac:dyDescent="0.4">
      <c r="A83" s="1" t="s">
        <v>9489</v>
      </c>
      <c r="B83" s="220">
        <f>C82</f>
        <v>0.6333333333333333</v>
      </c>
      <c r="C83" s="220">
        <f t="shared" ref="C83:C105" si="3">B83+TIME(1,,)</f>
        <v>0.67499999999999993</v>
      </c>
      <c r="D83" s="250"/>
      <c r="E83" s="228"/>
      <c r="F83" s="228"/>
      <c r="G83" s="7"/>
      <c r="H83" s="7"/>
      <c r="I83" s="7"/>
      <c r="J83" s="7"/>
      <c r="K83" s="7"/>
      <c r="L83" s="7"/>
      <c r="M83" s="12" t="s">
        <v>9020</v>
      </c>
      <c r="N83" s="71">
        <f t="shared" si="2"/>
        <v>0</v>
      </c>
    </row>
    <row r="84" spans="1:14" x14ac:dyDescent="0.4">
      <c r="A84" s="1" t="s">
        <v>9490</v>
      </c>
      <c r="B84" s="220">
        <f t="shared" ref="B84:B105" si="4">C83</f>
        <v>0.67499999999999993</v>
      </c>
      <c r="C84" s="220">
        <f t="shared" si="3"/>
        <v>0.71666666666666656</v>
      </c>
      <c r="D84" s="250"/>
      <c r="M84" s="12" t="s">
        <v>9607</v>
      </c>
      <c r="N84" s="71">
        <f t="shared" si="2"/>
        <v>1</v>
      </c>
    </row>
    <row r="85" spans="1:14" x14ac:dyDescent="0.4">
      <c r="A85" s="220" t="s">
        <v>9491</v>
      </c>
      <c r="B85" s="220">
        <f t="shared" si="4"/>
        <v>0.71666666666666656</v>
      </c>
      <c r="C85" s="220">
        <f t="shared" si="3"/>
        <v>0.75833333333333319</v>
      </c>
      <c r="D85" s="250"/>
      <c r="M85" s="12" t="s">
        <v>9023</v>
      </c>
      <c r="N85" s="71">
        <f t="shared" si="2"/>
        <v>0</v>
      </c>
    </row>
    <row r="86" spans="1:14" x14ac:dyDescent="0.4">
      <c r="A86" s="1" t="s">
        <v>9489</v>
      </c>
      <c r="B86" s="220">
        <f t="shared" si="4"/>
        <v>0.75833333333333319</v>
      </c>
      <c r="C86" s="220">
        <f t="shared" si="3"/>
        <v>0.79999999999999982</v>
      </c>
      <c r="D86" s="250"/>
      <c r="M86" s="12" t="s">
        <v>9024</v>
      </c>
      <c r="N86" s="71">
        <f t="shared" si="2"/>
        <v>0</v>
      </c>
    </row>
    <row r="87" spans="1:14" x14ac:dyDescent="0.4">
      <c r="A87" s="1" t="s">
        <v>9490</v>
      </c>
      <c r="B87" s="220">
        <f t="shared" si="4"/>
        <v>0.79999999999999982</v>
      </c>
      <c r="C87" s="220">
        <f t="shared" si="3"/>
        <v>0.84166666666666645</v>
      </c>
      <c r="D87" s="250"/>
      <c r="M87" s="12" t="s">
        <v>9377</v>
      </c>
      <c r="N87" s="71">
        <f t="shared" si="2"/>
        <v>0</v>
      </c>
    </row>
    <row r="88" spans="1:14" x14ac:dyDescent="0.4">
      <c r="A88" s="220" t="s">
        <v>9491</v>
      </c>
      <c r="B88" s="220">
        <f t="shared" si="4"/>
        <v>0.84166666666666645</v>
      </c>
      <c r="C88" s="220">
        <f t="shared" si="3"/>
        <v>0.88333333333333308</v>
      </c>
      <c r="D88" s="250"/>
      <c r="M88" s="12" t="s">
        <v>9025</v>
      </c>
      <c r="N88" s="71">
        <f t="shared" si="2"/>
        <v>0</v>
      </c>
    </row>
    <row r="89" spans="1:14" x14ac:dyDescent="0.4">
      <c r="A89" s="1" t="s">
        <v>9489</v>
      </c>
      <c r="B89" s="220">
        <f t="shared" si="4"/>
        <v>0.88333333333333308</v>
      </c>
      <c r="C89" s="220">
        <f t="shared" si="3"/>
        <v>0.92499999999999971</v>
      </c>
      <c r="D89" s="250"/>
      <c r="M89" s="12" t="s">
        <v>8571</v>
      </c>
      <c r="N89" s="71">
        <f t="shared" si="2"/>
        <v>0</v>
      </c>
    </row>
    <row r="90" spans="1:14" x14ac:dyDescent="0.4">
      <c r="A90" s="1" t="s">
        <v>9490</v>
      </c>
      <c r="B90" s="220">
        <f t="shared" si="4"/>
        <v>0.92499999999999971</v>
      </c>
      <c r="C90" s="220">
        <f t="shared" si="3"/>
        <v>0.96666666666666634</v>
      </c>
      <c r="D90" s="250"/>
      <c r="M90" s="12" t="s">
        <v>8572</v>
      </c>
      <c r="N90" s="71">
        <f t="shared" si="2"/>
        <v>0</v>
      </c>
    </row>
    <row r="91" spans="1:14" x14ac:dyDescent="0.4">
      <c r="A91" s="220" t="s">
        <v>9491</v>
      </c>
      <c r="B91" s="220">
        <f t="shared" si="4"/>
        <v>0.96666666666666634</v>
      </c>
      <c r="C91" s="220">
        <f t="shared" si="3"/>
        <v>1.0083333333333331</v>
      </c>
      <c r="D91" s="250"/>
      <c r="M91" s="12" t="s">
        <v>8638</v>
      </c>
      <c r="N91" s="71">
        <f t="shared" si="2"/>
        <v>0</v>
      </c>
    </row>
    <row r="92" spans="1:14" x14ac:dyDescent="0.4">
      <c r="A92" s="1" t="s">
        <v>9489</v>
      </c>
      <c r="B92" s="220">
        <f t="shared" si="4"/>
        <v>1.0083333333333331</v>
      </c>
      <c r="C92" s="220">
        <f t="shared" si="3"/>
        <v>1.0499999999999998</v>
      </c>
      <c r="D92" s="250"/>
      <c r="M92" s="12" t="s">
        <v>8573</v>
      </c>
      <c r="N92" s="71">
        <f t="shared" si="2"/>
        <v>0</v>
      </c>
    </row>
    <row r="93" spans="1:14" x14ac:dyDescent="0.4">
      <c r="A93" s="1" t="s">
        <v>9490</v>
      </c>
      <c r="B93" s="220">
        <f t="shared" si="4"/>
        <v>1.0499999999999998</v>
      </c>
      <c r="C93" s="220">
        <f t="shared" si="3"/>
        <v>1.0916666666666666</v>
      </c>
      <c r="D93" s="250"/>
      <c r="M93" s="12" t="s">
        <v>8574</v>
      </c>
      <c r="N93" s="71">
        <f t="shared" si="2"/>
        <v>0</v>
      </c>
    </row>
    <row r="94" spans="1:14" x14ac:dyDescent="0.4">
      <c r="A94" s="220" t="s">
        <v>9491</v>
      </c>
      <c r="B94" s="220">
        <f t="shared" si="4"/>
        <v>1.0916666666666666</v>
      </c>
      <c r="C94" s="220">
        <f t="shared" si="3"/>
        <v>1.1333333333333333</v>
      </c>
      <c r="D94" s="250"/>
      <c r="M94" s="12" t="s">
        <v>8575</v>
      </c>
      <c r="N94" s="71">
        <f t="shared" si="2"/>
        <v>0</v>
      </c>
    </row>
    <row r="95" spans="1:14" x14ac:dyDescent="0.4">
      <c r="A95" s="1" t="s">
        <v>9489</v>
      </c>
      <c r="B95" s="220">
        <f t="shared" si="4"/>
        <v>1.1333333333333333</v>
      </c>
      <c r="C95" s="220">
        <f t="shared" si="3"/>
        <v>1.175</v>
      </c>
      <c r="D95" s="250"/>
      <c r="M95" s="12" t="s">
        <v>8286</v>
      </c>
      <c r="N95" s="71">
        <f t="shared" si="2"/>
        <v>0</v>
      </c>
    </row>
    <row r="96" spans="1:14" x14ac:dyDescent="0.4">
      <c r="A96" s="1" t="s">
        <v>9490</v>
      </c>
      <c r="B96" s="220">
        <f t="shared" si="4"/>
        <v>1.175</v>
      </c>
      <c r="C96" s="220">
        <f t="shared" si="3"/>
        <v>1.2166666666666668</v>
      </c>
      <c r="D96" s="250"/>
      <c r="M96" s="12" t="s">
        <v>8270</v>
      </c>
      <c r="N96" s="71">
        <f t="shared" si="2"/>
        <v>0</v>
      </c>
    </row>
    <row r="97" spans="1:14" x14ac:dyDescent="0.4">
      <c r="A97" s="220" t="s">
        <v>9491</v>
      </c>
      <c r="B97" s="220">
        <f t="shared" si="4"/>
        <v>1.2166666666666668</v>
      </c>
      <c r="C97" s="220">
        <f t="shared" si="3"/>
        <v>1.2583333333333335</v>
      </c>
      <c r="D97" s="250"/>
      <c r="M97" s="12" t="s">
        <v>8570</v>
      </c>
      <c r="N97" s="71">
        <f t="shared" si="2"/>
        <v>0</v>
      </c>
    </row>
    <row r="98" spans="1:14" x14ac:dyDescent="0.4">
      <c r="A98" s="1" t="s">
        <v>9489</v>
      </c>
      <c r="B98" s="220">
        <f t="shared" si="4"/>
        <v>1.2583333333333335</v>
      </c>
      <c r="C98" s="220">
        <f t="shared" si="3"/>
        <v>1.3000000000000003</v>
      </c>
      <c r="D98" s="250"/>
      <c r="M98" s="12" t="s">
        <v>8288</v>
      </c>
      <c r="N98" s="71">
        <f t="shared" si="2"/>
        <v>0</v>
      </c>
    </row>
    <row r="99" spans="1:14" x14ac:dyDescent="0.4">
      <c r="A99" s="1" t="s">
        <v>9490</v>
      </c>
      <c r="B99" s="220">
        <f t="shared" si="4"/>
        <v>1.3000000000000003</v>
      </c>
      <c r="C99" s="220">
        <f t="shared" si="3"/>
        <v>1.341666666666667</v>
      </c>
      <c r="D99" s="250"/>
      <c r="M99" s="12" t="s">
        <v>8255</v>
      </c>
      <c r="N99" s="71">
        <f t="shared" si="2"/>
        <v>0</v>
      </c>
    </row>
    <row r="100" spans="1:14" x14ac:dyDescent="0.4">
      <c r="A100" s="220" t="s">
        <v>9491</v>
      </c>
      <c r="B100" s="220">
        <f t="shared" si="4"/>
        <v>1.341666666666667</v>
      </c>
      <c r="C100" s="220">
        <f t="shared" si="3"/>
        <v>1.3833333333333337</v>
      </c>
      <c r="D100" s="250"/>
      <c r="M100" s="12" t="s">
        <v>8115</v>
      </c>
      <c r="N100" s="71">
        <f t="shared" si="2"/>
        <v>0</v>
      </c>
    </row>
    <row r="101" spans="1:14" x14ac:dyDescent="0.4">
      <c r="A101" s="1" t="s">
        <v>9489</v>
      </c>
      <c r="B101" s="220">
        <f t="shared" si="4"/>
        <v>1.3833333333333337</v>
      </c>
      <c r="C101" s="220">
        <f t="shared" si="3"/>
        <v>1.4250000000000005</v>
      </c>
      <c r="D101" s="250"/>
      <c r="M101" s="12" t="s">
        <v>8257</v>
      </c>
      <c r="N101" s="71">
        <f t="shared" si="2"/>
        <v>0</v>
      </c>
    </row>
    <row r="102" spans="1:14" x14ac:dyDescent="0.4">
      <c r="A102" s="1" t="s">
        <v>9490</v>
      </c>
      <c r="B102" s="220">
        <f t="shared" si="4"/>
        <v>1.4250000000000005</v>
      </c>
      <c r="C102" s="220">
        <f t="shared" si="3"/>
        <v>1.4666666666666672</v>
      </c>
      <c r="D102" s="250"/>
    </row>
    <row r="103" spans="1:14" x14ac:dyDescent="0.4">
      <c r="A103" s="220" t="s">
        <v>9491</v>
      </c>
      <c r="B103" s="220">
        <f t="shared" si="4"/>
        <v>1.4666666666666672</v>
      </c>
      <c r="C103" s="220">
        <f t="shared" si="3"/>
        <v>1.508333333333334</v>
      </c>
      <c r="D103" s="250"/>
    </row>
    <row r="104" spans="1:14" x14ac:dyDescent="0.4">
      <c r="A104" s="1" t="s">
        <v>9489</v>
      </c>
      <c r="B104" s="220">
        <f t="shared" si="4"/>
        <v>1.508333333333334</v>
      </c>
      <c r="C104" s="220">
        <f t="shared" si="3"/>
        <v>1.5500000000000007</v>
      </c>
      <c r="D104" s="250"/>
    </row>
    <row r="105" spans="1:14" x14ac:dyDescent="0.4">
      <c r="A105" s="1" t="s">
        <v>9490</v>
      </c>
      <c r="B105" s="220">
        <f t="shared" si="4"/>
        <v>1.5500000000000007</v>
      </c>
      <c r="C105" s="220">
        <f t="shared" si="3"/>
        <v>1.5916666666666675</v>
      </c>
      <c r="D105" s="250"/>
    </row>
  </sheetData>
  <mergeCells count="65">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52:A54"/>
    <mergeCell ref="A55:A57"/>
    <mergeCell ref="A58:A60"/>
    <mergeCell ref="A40:A42"/>
    <mergeCell ref="A43:A45"/>
    <mergeCell ref="A46:A48"/>
    <mergeCell ref="A33:B33"/>
    <mergeCell ref="C33:H33"/>
    <mergeCell ref="T46:U46"/>
    <mergeCell ref="V46:W46"/>
    <mergeCell ref="A49:A51"/>
    <mergeCell ref="N46:O46"/>
    <mergeCell ref="P46:Q46"/>
    <mergeCell ref="R46:S46"/>
  </mergeCells>
  <phoneticPr fontId="1" type="noConversion"/>
  <hyperlinks>
    <hyperlink ref="B28:H28" r:id="rId1" display="LE022-1573" xr:uid="{870877BB-F2EA-4818-AB71-B3564F75643E}"/>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2C92-50ED-4B91-95DD-1D4EB4DA2C80}">
  <dimension ref="A1:V91"/>
  <sheetViews>
    <sheetView topLeftCell="A25" zoomScale="90" zoomScaleNormal="90" workbookViewId="0">
      <selection activeCell="W58" sqref="W58"/>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2.81640625" customWidth="1"/>
    <col min="11" max="11" width="15.1796875" customWidth="1"/>
    <col min="12" max="12" width="14.90625" customWidth="1"/>
    <col min="13" max="13" width="20.90625" customWidth="1"/>
    <col min="14" max="14" width="14.90625" bestFit="1" customWidth="1"/>
    <col min="15" max="15" width="16.81640625" customWidth="1"/>
    <col min="16" max="17" width="7.08984375" customWidth="1"/>
    <col min="18" max="19" width="16.36328125" customWidth="1"/>
    <col min="20" max="21" width="17" customWidth="1"/>
    <col min="22" max="23" width="5.81640625" customWidth="1"/>
  </cols>
  <sheetData>
    <row r="1" spans="1:9" x14ac:dyDescent="0.4">
      <c r="A1" s="11" t="s">
        <v>7581</v>
      </c>
      <c r="B1" s="375" t="s">
        <v>9563</v>
      </c>
      <c r="C1" s="375"/>
      <c r="D1" s="375"/>
      <c r="E1" s="375"/>
      <c r="F1" s="375"/>
      <c r="G1" s="375"/>
      <c r="H1" s="375"/>
      <c r="I1" s="7"/>
    </row>
    <row r="2" spans="1:9" x14ac:dyDescent="0.4">
      <c r="A2" s="11" t="s">
        <v>7582</v>
      </c>
      <c r="B2" s="375" t="s">
        <v>9610</v>
      </c>
      <c r="C2" s="375"/>
      <c r="D2" s="375"/>
      <c r="E2" s="375"/>
      <c r="F2" s="375"/>
      <c r="G2" s="375"/>
      <c r="H2" s="375"/>
      <c r="I2" s="7"/>
    </row>
    <row r="3" spans="1:9" x14ac:dyDescent="0.4">
      <c r="A3" s="11" t="s">
        <v>7583</v>
      </c>
      <c r="B3" s="375" t="s">
        <v>9611</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MIN(C37:H37)</f>
        <v>45600.790277777778</v>
      </c>
      <c r="C6" s="374"/>
      <c r="D6" s="403" t="s">
        <v>7587</v>
      </c>
      <c r="E6" s="404"/>
      <c r="F6" s="384">
        <f>MAX(C38:H38)</f>
        <v>45607.442361111112</v>
      </c>
      <c r="G6" s="402"/>
      <c r="H6" s="374"/>
      <c r="I6" s="7"/>
    </row>
    <row r="7" spans="1:9" ht="58.5" customHeight="1" x14ac:dyDescent="0.4">
      <c r="A7" s="394" t="s">
        <v>7816</v>
      </c>
      <c r="B7" s="11" t="s">
        <v>7589</v>
      </c>
      <c r="C7" s="397" t="s">
        <v>9660</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9515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2" x14ac:dyDescent="0.4">
      <c r="A33" s="399" t="s">
        <v>8078</v>
      </c>
      <c r="B33" s="400"/>
      <c r="C33" s="372" t="s">
        <v>8073</v>
      </c>
      <c r="D33" s="373"/>
      <c r="E33" s="373"/>
      <c r="F33" s="373"/>
      <c r="G33" s="373"/>
      <c r="H33" s="374"/>
      <c r="I33" s="218"/>
    </row>
    <row r="34" spans="1:22" x14ac:dyDescent="0.4">
      <c r="A34" s="399" t="s">
        <v>9537</v>
      </c>
      <c r="B34" s="400"/>
      <c r="C34" s="372" t="s">
        <v>9538</v>
      </c>
      <c r="D34" s="373"/>
      <c r="E34" s="373"/>
      <c r="F34" s="373"/>
      <c r="G34" s="373"/>
      <c r="H34" s="374"/>
      <c r="I34" s="218"/>
    </row>
    <row r="35" spans="1:22" x14ac:dyDescent="0.4">
      <c r="A35" s="88"/>
      <c r="B35" s="12"/>
      <c r="C35" s="1" t="s">
        <v>8588</v>
      </c>
      <c r="D35" s="283" t="s">
        <v>8589</v>
      </c>
      <c r="E35" s="283" t="s">
        <v>8589</v>
      </c>
      <c r="F35" s="1" t="s">
        <v>8590</v>
      </c>
      <c r="G35" s="1" t="s">
        <v>8591</v>
      </c>
      <c r="H35" s="1" t="s">
        <v>8592</v>
      </c>
      <c r="I35" s="1" t="s">
        <v>7614</v>
      </c>
      <c r="J35" s="7"/>
    </row>
    <row r="36" spans="1:22" x14ac:dyDescent="0.4">
      <c r="A36" s="83"/>
      <c r="B36" s="12" t="s">
        <v>7977</v>
      </c>
      <c r="C36" s="239" t="s">
        <v>8548</v>
      </c>
      <c r="D36" s="239" t="s">
        <v>8547</v>
      </c>
      <c r="E36" s="239" t="s">
        <v>8547</v>
      </c>
      <c r="F36" s="239" t="s">
        <v>8451</v>
      </c>
      <c r="G36" s="239" t="s">
        <v>8448</v>
      </c>
      <c r="H36" s="239" t="s">
        <v>8609</v>
      </c>
      <c r="I36" s="1"/>
      <c r="J36" s="7"/>
      <c r="K36" s="186" t="s">
        <v>9436</v>
      </c>
    </row>
    <row r="37" spans="1:22" x14ac:dyDescent="0.4">
      <c r="A37" s="177"/>
      <c r="B37" s="12" t="s">
        <v>7615</v>
      </c>
      <c r="C37" s="191">
        <v>45600.790277777778</v>
      </c>
      <c r="D37" s="191">
        <v>45602.689583333333</v>
      </c>
      <c r="E37" s="191">
        <v>45604.501388888886</v>
      </c>
      <c r="F37" s="191">
        <v>45602.686805555553</v>
      </c>
      <c r="G37" s="191">
        <v>45604.419444444444</v>
      </c>
      <c r="H37" s="191">
        <v>45600.797222222223</v>
      </c>
      <c r="I37" s="1"/>
      <c r="J37" s="7"/>
      <c r="K37" s="294">
        <v>45597.333333333336</v>
      </c>
    </row>
    <row r="38" spans="1:22" x14ac:dyDescent="0.4">
      <c r="A38" s="177"/>
      <c r="B38" s="12" t="s">
        <v>7482</v>
      </c>
      <c r="C38" s="191">
        <v>45607.433333333334</v>
      </c>
      <c r="D38" s="191">
        <v>45604.424305555556</v>
      </c>
      <c r="E38" s="191">
        <v>45607.413194444445</v>
      </c>
      <c r="F38" s="191">
        <v>45607.404861111114</v>
      </c>
      <c r="G38" s="191">
        <v>45607.442361111112</v>
      </c>
      <c r="H38" s="191">
        <v>45607.422222222223</v>
      </c>
      <c r="I38" s="1"/>
      <c r="J38" s="7"/>
      <c r="K38" s="186">
        <f>IF(C38&lt;&gt;"",INT((K37-C37)*24),0)+IF(D38&lt;&gt;"",INT((K37-D37)*24),0)+IF(F38&lt;&gt;"",INT((K37-F37)*24),0)+IF(G38&lt;&gt;"",INT((K37-G37)*24),0)+IF(H38&lt;&gt;"",INT((K37-H37)*24),0)</f>
        <v>-596</v>
      </c>
    </row>
    <row r="39" spans="1:22" x14ac:dyDescent="0.4">
      <c r="A39" s="177"/>
      <c r="B39" s="12" t="s">
        <v>7458</v>
      </c>
      <c r="C39" s="221">
        <v>245</v>
      </c>
      <c r="D39" s="164">
        <v>19</v>
      </c>
      <c r="E39" s="164">
        <v>33</v>
      </c>
      <c r="F39" s="164">
        <v>191</v>
      </c>
      <c r="G39" s="221">
        <v>5</v>
      </c>
      <c r="H39" s="164">
        <v>62</v>
      </c>
      <c r="I39" s="1">
        <f t="shared" ref="I39:I61" si="0">SUM(C39:H39)</f>
        <v>555</v>
      </c>
      <c r="J39" s="7"/>
    </row>
    <row r="40" spans="1:22" x14ac:dyDescent="0.4">
      <c r="A40" s="1" t="s">
        <v>7164</v>
      </c>
      <c r="B40" s="12" t="s">
        <v>7469</v>
      </c>
      <c r="C40" s="1">
        <f t="shared" ref="C40:H40" si="1">INT((C38-C37)*24)</f>
        <v>159</v>
      </c>
      <c r="D40" s="1">
        <f t="shared" si="1"/>
        <v>41</v>
      </c>
      <c r="E40" s="1">
        <f t="shared" si="1"/>
        <v>69</v>
      </c>
      <c r="F40" s="1">
        <f t="shared" si="1"/>
        <v>113</v>
      </c>
      <c r="G40" s="1">
        <f t="shared" si="1"/>
        <v>72</v>
      </c>
      <c r="H40" s="1">
        <f t="shared" si="1"/>
        <v>159</v>
      </c>
      <c r="I40" s="1">
        <f t="shared" si="0"/>
        <v>613</v>
      </c>
      <c r="J40" s="7"/>
      <c r="K40" s="12" t="s">
        <v>8020</v>
      </c>
      <c r="L40" s="1">
        <f>I40</f>
        <v>613</v>
      </c>
    </row>
    <row r="41" spans="1:22" x14ac:dyDescent="0.4">
      <c r="A41" s="379">
        <v>45601</v>
      </c>
      <c r="B41" s="12" t="s">
        <v>7483</v>
      </c>
      <c r="C41" s="1">
        <v>0</v>
      </c>
      <c r="D41" s="1"/>
      <c r="E41" s="1"/>
      <c r="F41" s="1"/>
      <c r="G41" s="1"/>
      <c r="H41" s="1">
        <v>0</v>
      </c>
      <c r="I41" s="1">
        <f t="shared" si="0"/>
        <v>0</v>
      </c>
      <c r="J41" s="7"/>
      <c r="K41" s="12" t="s">
        <v>7483</v>
      </c>
      <c r="L41" s="1">
        <f>SUMIF(B:B,K41,I:I)</f>
        <v>0</v>
      </c>
    </row>
    <row r="42" spans="1:22" x14ac:dyDescent="0.4">
      <c r="A42" s="379"/>
      <c r="B42" s="12" t="s">
        <v>7484</v>
      </c>
      <c r="C42" s="1">
        <v>0</v>
      </c>
      <c r="D42" s="1"/>
      <c r="E42" s="1"/>
      <c r="F42" s="1"/>
      <c r="G42" s="1"/>
      <c r="H42" s="1">
        <v>0</v>
      </c>
      <c r="I42" s="1">
        <f t="shared" si="0"/>
        <v>0</v>
      </c>
      <c r="J42" s="7"/>
      <c r="K42" s="12" t="s">
        <v>7477</v>
      </c>
      <c r="L42" s="1">
        <f>SUMIF(B:B,K42,I:I)</f>
        <v>0</v>
      </c>
    </row>
    <row r="43" spans="1:22" x14ac:dyDescent="0.4">
      <c r="A43" s="379"/>
      <c r="B43" s="12" t="s">
        <v>7485</v>
      </c>
      <c r="C43" s="1">
        <v>0</v>
      </c>
      <c r="D43" s="1"/>
      <c r="E43" s="1"/>
      <c r="F43" s="1"/>
      <c r="G43" s="1"/>
      <c r="H43" s="1">
        <v>0</v>
      </c>
      <c r="I43" s="1">
        <f t="shared" si="0"/>
        <v>0</v>
      </c>
      <c r="J43" s="7"/>
      <c r="K43" s="12" t="s">
        <v>7485</v>
      </c>
      <c r="L43" s="1">
        <f>SUMIF(B:B,K43,I:I)</f>
        <v>5</v>
      </c>
    </row>
    <row r="44" spans="1:22" x14ac:dyDescent="0.4">
      <c r="A44" s="379">
        <v>45602</v>
      </c>
      <c r="B44" s="12" t="s">
        <v>7483</v>
      </c>
      <c r="C44" s="1">
        <v>0</v>
      </c>
      <c r="D44" s="1"/>
      <c r="E44" s="1"/>
      <c r="F44" s="1"/>
      <c r="G44" s="1"/>
      <c r="H44" s="1">
        <v>0</v>
      </c>
      <c r="I44" s="1">
        <f t="shared" si="0"/>
        <v>0</v>
      </c>
      <c r="J44" s="7"/>
    </row>
    <row r="45" spans="1:22" x14ac:dyDescent="0.4">
      <c r="A45" s="379"/>
      <c r="B45" s="12" t="s">
        <v>7484</v>
      </c>
      <c r="C45" s="1">
        <v>0</v>
      </c>
      <c r="D45" s="1"/>
      <c r="E45" s="1"/>
      <c r="F45" s="1"/>
      <c r="G45" s="1"/>
      <c r="H45" s="1">
        <v>0</v>
      </c>
      <c r="I45" s="1">
        <f t="shared" si="0"/>
        <v>0</v>
      </c>
      <c r="J45" s="7"/>
      <c r="L45" t="s">
        <v>9059</v>
      </c>
      <c r="N45" t="s">
        <v>7466</v>
      </c>
      <c r="P45" t="s">
        <v>9060</v>
      </c>
      <c r="R45" t="s">
        <v>9061</v>
      </c>
      <c r="T45" t="s">
        <v>9062</v>
      </c>
    </row>
    <row r="46" spans="1:22" x14ac:dyDescent="0.4">
      <c r="A46" s="379"/>
      <c r="B46" s="12" t="s">
        <v>7485</v>
      </c>
      <c r="C46" s="1">
        <v>0</v>
      </c>
      <c r="D46" s="1"/>
      <c r="E46" s="1"/>
      <c r="F46" s="1"/>
      <c r="G46" s="1"/>
      <c r="H46" s="1">
        <v>0</v>
      </c>
      <c r="I46" s="1">
        <f t="shared" si="0"/>
        <v>0</v>
      </c>
      <c r="J46" s="7"/>
      <c r="L46" t="s">
        <v>8805</v>
      </c>
      <c r="N46" t="s">
        <v>8628</v>
      </c>
      <c r="P46" t="s">
        <v>8624</v>
      </c>
      <c r="R46" t="s">
        <v>9793</v>
      </c>
      <c r="T46" t="s">
        <v>8806</v>
      </c>
    </row>
    <row r="47" spans="1:22" ht="17" customHeight="1" x14ac:dyDescent="0.4">
      <c r="A47" s="379">
        <v>45603</v>
      </c>
      <c r="B47" s="12" t="s">
        <v>7483</v>
      </c>
      <c r="C47" s="1">
        <v>0</v>
      </c>
      <c r="D47" s="95">
        <v>0</v>
      </c>
      <c r="E47" s="95"/>
      <c r="F47" s="1">
        <v>0</v>
      </c>
      <c r="G47" s="1"/>
      <c r="H47" s="1">
        <v>0</v>
      </c>
      <c r="I47" s="1">
        <f t="shared" si="0"/>
        <v>0</v>
      </c>
      <c r="J47" s="7"/>
      <c r="K47" s="1" t="s">
        <v>7189</v>
      </c>
      <c r="L47" s="372" t="str">
        <f>C35</f>
        <v>#M004</v>
      </c>
      <c r="M47" s="374"/>
      <c r="N47" s="399" t="str">
        <f>D35</f>
        <v>#M015</v>
      </c>
      <c r="O47" s="400"/>
      <c r="P47" s="399" t="str">
        <f>F35</f>
        <v>#M017</v>
      </c>
      <c r="Q47" s="400"/>
      <c r="R47" s="399" t="str">
        <f>G35</f>
        <v>#M005</v>
      </c>
      <c r="S47" s="400"/>
      <c r="T47" s="399" t="str">
        <f>H35</f>
        <v>#M006</v>
      </c>
      <c r="U47" s="400"/>
    </row>
    <row r="48" spans="1:22" x14ac:dyDescent="0.4">
      <c r="A48" s="379"/>
      <c r="B48" s="12" t="s">
        <v>7484</v>
      </c>
      <c r="C48" s="1">
        <v>0</v>
      </c>
      <c r="D48" s="95">
        <v>0</v>
      </c>
      <c r="E48" s="95"/>
      <c r="F48" s="95">
        <v>0</v>
      </c>
      <c r="G48" s="95"/>
      <c r="H48" s="95">
        <v>0</v>
      </c>
      <c r="I48" s="1">
        <f t="shared" si="0"/>
        <v>0</v>
      </c>
      <c r="J48" s="7"/>
      <c r="K48" s="95">
        <v>1</v>
      </c>
      <c r="L48" s="222" t="s">
        <v>9619</v>
      </c>
      <c r="M48" s="201"/>
      <c r="N48" s="222" t="s">
        <v>9621</v>
      </c>
      <c r="O48" s="201" t="s">
        <v>9625</v>
      </c>
      <c r="P48" s="222"/>
      <c r="Q48" s="201"/>
      <c r="R48" s="222" t="s">
        <v>9633</v>
      </c>
      <c r="S48" s="201" t="s">
        <v>9642</v>
      </c>
      <c r="T48" s="222" t="s">
        <v>9618</v>
      </c>
      <c r="U48" s="201"/>
      <c r="V48" s="68"/>
    </row>
    <row r="49" spans="1:22" x14ac:dyDescent="0.4">
      <c r="A49" s="379"/>
      <c r="B49" s="12" t="s">
        <v>7485</v>
      </c>
      <c r="C49" s="1">
        <v>0</v>
      </c>
      <c r="D49" s="95">
        <v>0</v>
      </c>
      <c r="E49" s="95"/>
      <c r="F49" s="1">
        <v>0</v>
      </c>
      <c r="G49" s="1"/>
      <c r="H49" s="1">
        <v>0</v>
      </c>
      <c r="I49" s="1">
        <f t="shared" si="0"/>
        <v>0</v>
      </c>
      <c r="J49" s="7"/>
      <c r="K49" s="1">
        <v>2</v>
      </c>
      <c r="L49" s="222"/>
      <c r="M49" s="201"/>
      <c r="N49" s="222"/>
      <c r="O49" s="201"/>
      <c r="P49" s="222"/>
      <c r="Q49" s="201"/>
      <c r="R49" s="222" t="s">
        <v>9634</v>
      </c>
      <c r="S49" s="201"/>
      <c r="T49" s="222" t="s">
        <v>9628</v>
      </c>
      <c r="U49" s="201" t="s">
        <v>9642</v>
      </c>
      <c r="V49" s="68"/>
    </row>
    <row r="50" spans="1:22" x14ac:dyDescent="0.4">
      <c r="A50" s="379">
        <v>45604</v>
      </c>
      <c r="B50" s="12" t="s">
        <v>7483</v>
      </c>
      <c r="C50" s="1">
        <v>0</v>
      </c>
      <c r="D50" s="95">
        <v>0</v>
      </c>
      <c r="E50" s="95"/>
      <c r="F50" s="1">
        <v>0</v>
      </c>
      <c r="G50" s="1"/>
      <c r="H50" s="1">
        <v>0</v>
      </c>
      <c r="I50" s="1">
        <f t="shared" si="0"/>
        <v>0</v>
      </c>
      <c r="J50" s="7"/>
      <c r="K50" s="95">
        <v>3</v>
      </c>
      <c r="L50" s="240"/>
      <c r="M50" s="201"/>
      <c r="N50" s="222"/>
      <c r="O50" s="201"/>
      <c r="P50" s="222"/>
      <c r="Q50" s="201"/>
      <c r="R50" s="222" t="s">
        <v>9635</v>
      </c>
      <c r="S50" s="201"/>
      <c r="T50" s="240" t="s">
        <v>9629</v>
      </c>
      <c r="U50" s="201"/>
      <c r="V50" s="68"/>
    </row>
    <row r="51" spans="1:22" x14ac:dyDescent="0.4">
      <c r="A51" s="379"/>
      <c r="B51" s="12" t="s">
        <v>7484</v>
      </c>
      <c r="C51" s="1">
        <v>0</v>
      </c>
      <c r="D51" s="95">
        <v>0</v>
      </c>
      <c r="E51" s="95"/>
      <c r="F51" s="95">
        <v>0</v>
      </c>
      <c r="G51" s="95"/>
      <c r="H51" s="1">
        <v>0</v>
      </c>
      <c r="I51" s="1">
        <f t="shared" si="0"/>
        <v>0</v>
      </c>
      <c r="J51" s="7"/>
      <c r="K51" s="1">
        <v>4</v>
      </c>
      <c r="L51" s="240"/>
      <c r="M51" s="201"/>
      <c r="N51" s="222"/>
      <c r="O51" s="201"/>
      <c r="P51" s="222"/>
      <c r="Q51" s="201"/>
      <c r="R51" s="222" t="s">
        <v>9636</v>
      </c>
      <c r="S51" s="201"/>
      <c r="T51" s="201" t="s">
        <v>9630</v>
      </c>
      <c r="U51" s="201"/>
      <c r="V51" s="68"/>
    </row>
    <row r="52" spans="1:22" x14ac:dyDescent="0.4">
      <c r="A52" s="379"/>
      <c r="B52" s="12" t="s">
        <v>7485</v>
      </c>
      <c r="C52" s="1">
        <v>0</v>
      </c>
      <c r="D52" s="95">
        <v>0</v>
      </c>
      <c r="E52" s="95"/>
      <c r="F52" s="1">
        <v>0</v>
      </c>
      <c r="G52" s="1"/>
      <c r="H52" s="1">
        <v>0</v>
      </c>
      <c r="I52" s="1">
        <f t="shared" si="0"/>
        <v>0</v>
      </c>
      <c r="J52" s="7"/>
      <c r="K52" s="95">
        <v>5</v>
      </c>
      <c r="L52" s="240"/>
      <c r="M52" s="201"/>
      <c r="N52" s="222"/>
      <c r="O52" s="201"/>
      <c r="P52" s="222"/>
      <c r="Q52" s="201"/>
      <c r="R52" s="222" t="s">
        <v>9637</v>
      </c>
      <c r="S52" s="201"/>
      <c r="T52" s="201" t="s">
        <v>9631</v>
      </c>
      <c r="U52" s="201" t="s">
        <v>9642</v>
      </c>
      <c r="V52" s="68"/>
    </row>
    <row r="53" spans="1:22" x14ac:dyDescent="0.4">
      <c r="A53" s="379">
        <v>45607</v>
      </c>
      <c r="B53" s="12" t="s">
        <v>7483</v>
      </c>
      <c r="C53" s="1">
        <v>0</v>
      </c>
      <c r="D53" s="95">
        <v>0</v>
      </c>
      <c r="E53" s="95">
        <v>0</v>
      </c>
      <c r="F53" s="1">
        <v>0</v>
      </c>
      <c r="G53" s="1">
        <v>0</v>
      </c>
      <c r="H53" s="1">
        <v>0</v>
      </c>
      <c r="I53" s="1">
        <f t="shared" si="0"/>
        <v>0</v>
      </c>
      <c r="J53" s="7"/>
      <c r="K53" s="1">
        <v>6</v>
      </c>
      <c r="L53" s="240"/>
      <c r="M53" s="201"/>
      <c r="N53" s="222"/>
      <c r="O53" s="201"/>
      <c r="P53" s="222"/>
      <c r="Q53" s="201"/>
      <c r="R53" s="222" t="s">
        <v>9638</v>
      </c>
      <c r="S53" s="201"/>
      <c r="T53" s="201" t="s">
        <v>9632</v>
      </c>
      <c r="U53" s="201" t="s">
        <v>9642</v>
      </c>
      <c r="V53" s="68"/>
    </row>
    <row r="54" spans="1:22" x14ac:dyDescent="0.4">
      <c r="A54" s="379"/>
      <c r="B54" s="12" t="s">
        <v>7484</v>
      </c>
      <c r="C54" s="1">
        <v>0</v>
      </c>
      <c r="D54" s="95">
        <v>0</v>
      </c>
      <c r="E54" s="95">
        <v>0</v>
      </c>
      <c r="F54" s="1">
        <v>0</v>
      </c>
      <c r="G54" s="95">
        <v>0</v>
      </c>
      <c r="H54" s="95">
        <v>0</v>
      </c>
      <c r="I54" s="1">
        <f t="shared" si="0"/>
        <v>0</v>
      </c>
      <c r="J54" s="7"/>
      <c r="K54" s="95">
        <v>7</v>
      </c>
      <c r="L54" s="203"/>
      <c r="M54" s="201"/>
      <c r="N54" s="222"/>
      <c r="O54" s="201"/>
      <c r="P54" s="222"/>
      <c r="Q54" s="201"/>
      <c r="R54" s="222" t="s">
        <v>9639</v>
      </c>
      <c r="S54" s="201"/>
      <c r="T54" s="201"/>
      <c r="U54" s="201"/>
      <c r="V54" s="68"/>
    </row>
    <row r="55" spans="1:22" x14ac:dyDescent="0.4">
      <c r="A55" s="379"/>
      <c r="B55" s="12" t="s">
        <v>7485</v>
      </c>
      <c r="C55" s="1">
        <v>0</v>
      </c>
      <c r="D55" s="95">
        <v>1</v>
      </c>
      <c r="E55" s="95">
        <v>0</v>
      </c>
      <c r="F55" s="1">
        <v>0</v>
      </c>
      <c r="G55" s="1">
        <v>1</v>
      </c>
      <c r="H55" s="1">
        <v>3</v>
      </c>
      <c r="I55" s="1">
        <f t="shared" si="0"/>
        <v>5</v>
      </c>
      <c r="J55" s="7"/>
      <c r="K55" s="1">
        <v>8</v>
      </c>
      <c r="L55" s="201"/>
      <c r="M55" s="201"/>
      <c r="N55" s="222"/>
      <c r="O55" s="201"/>
      <c r="P55" s="222"/>
      <c r="Q55" s="201"/>
      <c r="R55" s="201"/>
      <c r="S55" s="201"/>
      <c r="T55" s="201"/>
      <c r="U55" s="201"/>
      <c r="V55" s="68"/>
    </row>
    <row r="56" spans="1:22" x14ac:dyDescent="0.4">
      <c r="A56" s="379"/>
      <c r="B56" s="12" t="s">
        <v>7483</v>
      </c>
      <c r="C56" s="1"/>
      <c r="D56" s="95"/>
      <c r="E56" s="95"/>
      <c r="F56" s="1"/>
      <c r="G56" s="1"/>
      <c r="H56" s="1"/>
      <c r="I56" s="1">
        <f t="shared" si="0"/>
        <v>0</v>
      </c>
      <c r="J56" s="7"/>
      <c r="K56" s="95">
        <v>9</v>
      </c>
      <c r="L56" s="201"/>
      <c r="M56" s="201"/>
      <c r="N56" s="222"/>
      <c r="O56" s="201"/>
      <c r="P56" s="201"/>
      <c r="Q56" s="201"/>
      <c r="R56" s="201"/>
      <c r="S56" s="201"/>
      <c r="T56" s="201"/>
      <c r="U56" s="201"/>
    </row>
    <row r="57" spans="1:22" x14ac:dyDescent="0.4">
      <c r="A57" s="379"/>
      <c r="B57" s="12" t="s">
        <v>7484</v>
      </c>
      <c r="C57" s="1"/>
      <c r="D57" s="95"/>
      <c r="E57" s="95"/>
      <c r="F57" s="1"/>
      <c r="G57" s="95"/>
      <c r="H57" s="95"/>
      <c r="I57" s="1">
        <f t="shared" si="0"/>
        <v>0</v>
      </c>
      <c r="J57" s="7"/>
      <c r="K57" s="1">
        <v>10</v>
      </c>
      <c r="L57" s="201"/>
      <c r="M57" s="201"/>
      <c r="N57" s="203"/>
      <c r="O57" s="201"/>
      <c r="P57" s="222"/>
      <c r="Q57" s="201"/>
      <c r="R57" s="201"/>
      <c r="S57" s="201"/>
      <c r="T57" s="201"/>
      <c r="U57" s="201"/>
    </row>
    <row r="58" spans="1:22" x14ac:dyDescent="0.4">
      <c r="A58" s="379"/>
      <c r="B58" s="12" t="s">
        <v>7485</v>
      </c>
      <c r="C58" s="1"/>
      <c r="D58" s="95"/>
      <c r="E58" s="95"/>
      <c r="F58" s="1"/>
      <c r="G58" s="1"/>
      <c r="H58" s="1"/>
      <c r="I58" s="1">
        <f t="shared" si="0"/>
        <v>0</v>
      </c>
      <c r="K58" s="1">
        <v>11</v>
      </c>
      <c r="L58" s="201"/>
      <c r="M58" s="201"/>
      <c r="N58" s="222"/>
      <c r="O58" s="201"/>
      <c r="P58" s="222"/>
      <c r="Q58" s="201"/>
      <c r="R58" s="201"/>
      <c r="S58" s="201"/>
      <c r="T58" s="201"/>
      <c r="U58" s="201"/>
    </row>
    <row r="59" spans="1:22" x14ac:dyDescent="0.4">
      <c r="A59" s="379"/>
      <c r="B59" s="12" t="s">
        <v>7483</v>
      </c>
      <c r="C59" s="1"/>
      <c r="D59" s="95"/>
      <c r="E59" s="95"/>
      <c r="F59" s="1"/>
      <c r="G59" s="1"/>
      <c r="H59" s="1"/>
      <c r="I59" s="1">
        <f t="shared" si="0"/>
        <v>0</v>
      </c>
      <c r="K59" s="1">
        <v>12</v>
      </c>
      <c r="L59" s="201"/>
      <c r="M59" s="201"/>
      <c r="N59" s="203"/>
      <c r="O59" s="201"/>
      <c r="P59" s="222"/>
      <c r="Q59" s="201"/>
      <c r="R59" s="201"/>
      <c r="S59" s="201"/>
      <c r="T59" s="201"/>
      <c r="U59" s="201"/>
    </row>
    <row r="60" spans="1:22" x14ac:dyDescent="0.4">
      <c r="A60" s="379"/>
      <c r="B60" s="12" t="s">
        <v>7484</v>
      </c>
      <c r="C60" s="1"/>
      <c r="D60" s="95"/>
      <c r="E60" s="95"/>
      <c r="F60" s="1"/>
      <c r="G60" s="95"/>
      <c r="H60" s="95"/>
      <c r="I60" s="1">
        <f t="shared" si="0"/>
        <v>0</v>
      </c>
      <c r="K60" s="1">
        <v>13</v>
      </c>
      <c r="L60" s="201"/>
      <c r="M60" s="201"/>
      <c r="N60" s="203"/>
      <c r="O60" s="201"/>
      <c r="P60" s="222"/>
      <c r="Q60" s="201"/>
      <c r="R60" s="201"/>
      <c r="S60" s="201"/>
      <c r="T60" s="201"/>
      <c r="U60" s="201"/>
    </row>
    <row r="61" spans="1:22" x14ac:dyDescent="0.4">
      <c r="A61" s="379"/>
      <c r="B61" s="12" t="s">
        <v>7485</v>
      </c>
      <c r="C61" s="1"/>
      <c r="D61" s="95"/>
      <c r="E61" s="95"/>
      <c r="F61" s="1"/>
      <c r="G61" s="1"/>
      <c r="H61" s="1"/>
      <c r="I61" s="1">
        <f t="shared" si="0"/>
        <v>0</v>
      </c>
      <c r="K61" s="1">
        <v>14</v>
      </c>
      <c r="L61" s="201"/>
      <c r="M61" s="201"/>
      <c r="N61" s="203"/>
      <c r="O61" s="201"/>
      <c r="P61" s="222"/>
      <c r="Q61" s="201"/>
      <c r="R61" s="201"/>
      <c r="S61" s="201"/>
      <c r="T61" s="201"/>
      <c r="U61" s="201"/>
    </row>
    <row r="62" spans="1:22" x14ac:dyDescent="0.4">
      <c r="A62" s="227"/>
      <c r="C62" s="7"/>
      <c r="D62" s="228"/>
      <c r="E62" s="228"/>
      <c r="F62" s="7"/>
      <c r="G62" s="7"/>
      <c r="H62" s="7"/>
      <c r="I62" s="7"/>
      <c r="K62" s="1">
        <v>15</v>
      </c>
      <c r="L62" s="201"/>
      <c r="M62" s="201"/>
      <c r="N62" s="203"/>
      <c r="O62" s="201"/>
      <c r="P62" s="222"/>
      <c r="Q62" s="201"/>
      <c r="R62" s="201"/>
      <c r="S62" s="201"/>
      <c r="T62" s="201"/>
      <c r="U62" s="201"/>
    </row>
    <row r="63" spans="1:22" x14ac:dyDescent="0.4">
      <c r="L63" s="229"/>
      <c r="M63" s="229"/>
      <c r="N63" s="229"/>
      <c r="O63" s="229"/>
      <c r="P63" s="229"/>
      <c r="Q63" s="229"/>
      <c r="R63" s="229"/>
      <c r="S63" s="229"/>
      <c r="T63" s="229"/>
    </row>
    <row r="64" spans="1:22" x14ac:dyDescent="0.4">
      <c r="A64" s="12" t="s">
        <v>7654</v>
      </c>
      <c r="B64" s="219">
        <v>45538.743750000001</v>
      </c>
      <c r="K64" s="12" t="s">
        <v>9641</v>
      </c>
      <c r="L64" s="71">
        <f>COUNTIF($L$48:$U$61,K64)</f>
        <v>4</v>
      </c>
      <c r="M64" s="229"/>
      <c r="N64" s="229"/>
      <c r="O64" s="229"/>
      <c r="P64" s="229"/>
      <c r="Q64" s="229"/>
    </row>
    <row r="65" spans="1:17" x14ac:dyDescent="0.4">
      <c r="A65" s="12" t="s">
        <v>7655</v>
      </c>
      <c r="B65" s="220">
        <v>0.86805555555555547</v>
      </c>
      <c r="K65" s="12" t="s">
        <v>9624</v>
      </c>
      <c r="L65" s="71">
        <f t="shared" ref="L65:L87" si="2">COUNTIF($L$48:$U$61,K65)</f>
        <v>1</v>
      </c>
      <c r="M65" s="229"/>
      <c r="N65" s="229"/>
      <c r="O65" s="229"/>
      <c r="P65" s="229"/>
      <c r="Q65" s="229"/>
    </row>
    <row r="66" spans="1:17" x14ac:dyDescent="0.4">
      <c r="A66" s="12" t="s">
        <v>7656</v>
      </c>
      <c r="B66" s="219">
        <f>B64-B65</f>
        <v>45537.875694444447</v>
      </c>
      <c r="K66" s="12" t="s">
        <v>9532</v>
      </c>
      <c r="L66" s="71">
        <f t="shared" si="2"/>
        <v>0</v>
      </c>
      <c r="M66" s="229"/>
      <c r="N66" s="229"/>
      <c r="O66" s="229"/>
      <c r="P66" s="229"/>
      <c r="Q66" s="229"/>
    </row>
    <row r="67" spans="1:17" x14ac:dyDescent="0.4">
      <c r="K67" s="300" t="s">
        <v>9510</v>
      </c>
      <c r="L67" s="71">
        <f t="shared" si="2"/>
        <v>0</v>
      </c>
      <c r="M67" s="229"/>
      <c r="N67" s="229"/>
      <c r="O67" s="229"/>
      <c r="P67" s="229"/>
      <c r="Q67" s="229"/>
    </row>
    <row r="68" spans="1:17" x14ac:dyDescent="0.4">
      <c r="A68" s="220" t="s">
        <v>9491</v>
      </c>
      <c r="B68" s="295">
        <v>0.78819444444444453</v>
      </c>
      <c r="C68" s="220">
        <f>B68+TIME(1,,)</f>
        <v>0.82986111111111116</v>
      </c>
      <c r="K68" s="300" t="s">
        <v>9508</v>
      </c>
      <c r="L68" s="71">
        <f t="shared" si="2"/>
        <v>0</v>
      </c>
    </row>
    <row r="69" spans="1:17" x14ac:dyDescent="0.4">
      <c r="A69" s="1" t="s">
        <v>9489</v>
      </c>
      <c r="B69" s="220">
        <f>C68</f>
        <v>0.82986111111111116</v>
      </c>
      <c r="C69" s="220">
        <f t="shared" ref="C69:C91" si="3">B69+TIME(1,,)</f>
        <v>0.87152777777777779</v>
      </c>
      <c r="K69" s="300" t="s">
        <v>9498</v>
      </c>
      <c r="L69" s="71">
        <f t="shared" si="2"/>
        <v>0</v>
      </c>
    </row>
    <row r="70" spans="1:17" x14ac:dyDescent="0.4">
      <c r="A70" s="1" t="s">
        <v>9490</v>
      </c>
      <c r="B70" s="220">
        <f t="shared" ref="B70:B91" si="4">C69</f>
        <v>0.87152777777777779</v>
      </c>
      <c r="C70" s="220">
        <f t="shared" si="3"/>
        <v>0.91319444444444442</v>
      </c>
      <c r="K70" s="300" t="s">
        <v>9422</v>
      </c>
      <c r="L70" s="71">
        <f t="shared" si="2"/>
        <v>0</v>
      </c>
    </row>
    <row r="71" spans="1:17" x14ac:dyDescent="0.4">
      <c r="A71" s="220" t="s">
        <v>9491</v>
      </c>
      <c r="B71" s="220">
        <f t="shared" si="4"/>
        <v>0.91319444444444442</v>
      </c>
      <c r="C71" s="220">
        <f t="shared" si="3"/>
        <v>0.95486111111111105</v>
      </c>
      <c r="K71" s="300" t="s">
        <v>9359</v>
      </c>
      <c r="L71" s="71">
        <f t="shared" si="2"/>
        <v>0</v>
      </c>
    </row>
    <row r="72" spans="1:17" x14ac:dyDescent="0.4">
      <c r="A72" s="1" t="s">
        <v>9489</v>
      </c>
      <c r="B72" s="220">
        <f t="shared" si="4"/>
        <v>0.95486111111111105</v>
      </c>
      <c r="C72" s="220">
        <f t="shared" si="3"/>
        <v>0.99652777777777768</v>
      </c>
      <c r="K72" s="201" t="s">
        <v>9210</v>
      </c>
      <c r="L72" s="71">
        <f t="shared" si="2"/>
        <v>0</v>
      </c>
    </row>
    <row r="73" spans="1:17" x14ac:dyDescent="0.4">
      <c r="A73" s="1" t="s">
        <v>9490</v>
      </c>
      <c r="B73" s="220">
        <f t="shared" si="4"/>
        <v>0.99652777777777768</v>
      </c>
      <c r="C73" s="220">
        <f t="shared" si="3"/>
        <v>1.0381944444444444</v>
      </c>
      <c r="K73" s="12" t="s">
        <v>9136</v>
      </c>
      <c r="L73" s="71">
        <f t="shared" si="2"/>
        <v>0</v>
      </c>
    </row>
    <row r="74" spans="1:17" x14ac:dyDescent="0.4">
      <c r="A74" s="220" t="s">
        <v>9491</v>
      </c>
      <c r="B74" s="220">
        <f t="shared" si="4"/>
        <v>1.0381944444444444</v>
      </c>
      <c r="C74" s="220">
        <f t="shared" si="3"/>
        <v>1.0798611111111112</v>
      </c>
      <c r="K74" s="12" t="s">
        <v>9077</v>
      </c>
      <c r="L74" s="71">
        <f t="shared" si="2"/>
        <v>0</v>
      </c>
    </row>
    <row r="75" spans="1:17" x14ac:dyDescent="0.4">
      <c r="A75" s="1" t="s">
        <v>9489</v>
      </c>
      <c r="B75" s="220">
        <f t="shared" si="4"/>
        <v>1.0798611111111112</v>
      </c>
      <c r="C75" s="220">
        <f t="shared" si="3"/>
        <v>1.1215277777777779</v>
      </c>
      <c r="K75" s="12" t="s">
        <v>9075</v>
      </c>
      <c r="L75" s="71">
        <f t="shared" si="2"/>
        <v>0</v>
      </c>
    </row>
    <row r="76" spans="1:17" x14ac:dyDescent="0.4">
      <c r="A76" s="1" t="s">
        <v>9490</v>
      </c>
      <c r="B76" s="220">
        <f t="shared" si="4"/>
        <v>1.1215277777777779</v>
      </c>
      <c r="C76" s="220">
        <f t="shared" si="3"/>
        <v>1.1631944444444446</v>
      </c>
      <c r="K76" s="12" t="s">
        <v>9072</v>
      </c>
      <c r="L76" s="71">
        <f t="shared" si="2"/>
        <v>0</v>
      </c>
    </row>
    <row r="77" spans="1:17" x14ac:dyDescent="0.4">
      <c r="A77" s="220" t="s">
        <v>9491</v>
      </c>
      <c r="B77" s="220">
        <f t="shared" si="4"/>
        <v>1.1631944444444446</v>
      </c>
      <c r="C77" s="220">
        <f t="shared" si="3"/>
        <v>1.2048611111111114</v>
      </c>
      <c r="K77" s="12" t="s">
        <v>8980</v>
      </c>
      <c r="L77" s="71">
        <f t="shared" si="2"/>
        <v>0</v>
      </c>
    </row>
    <row r="78" spans="1:17" x14ac:dyDescent="0.4">
      <c r="A78" s="1" t="s">
        <v>9489</v>
      </c>
      <c r="B78" s="220">
        <f t="shared" si="4"/>
        <v>1.2048611111111114</v>
      </c>
      <c r="C78" s="220">
        <f t="shared" si="3"/>
        <v>1.2465277777777781</v>
      </c>
      <c r="K78" s="12" t="s">
        <v>8984</v>
      </c>
      <c r="L78" s="71">
        <f t="shared" si="2"/>
        <v>0</v>
      </c>
    </row>
    <row r="79" spans="1:17" x14ac:dyDescent="0.4">
      <c r="A79" s="1" t="s">
        <v>9490</v>
      </c>
      <c r="B79" s="220">
        <f t="shared" si="4"/>
        <v>1.2465277777777781</v>
      </c>
      <c r="C79" s="220">
        <f t="shared" si="3"/>
        <v>1.2881944444444449</v>
      </c>
      <c r="K79" s="12" t="s">
        <v>9280</v>
      </c>
      <c r="L79" s="71">
        <f t="shared" si="2"/>
        <v>0</v>
      </c>
    </row>
    <row r="80" spans="1:17" x14ac:dyDescent="0.4">
      <c r="A80" s="220" t="s">
        <v>9491</v>
      </c>
      <c r="B80" s="220">
        <f t="shared" si="4"/>
        <v>1.2881944444444449</v>
      </c>
      <c r="C80" s="220">
        <f t="shared" si="3"/>
        <v>1.3298611111111116</v>
      </c>
      <c r="K80" s="12" t="s">
        <v>8744</v>
      </c>
      <c r="L80" s="71">
        <f t="shared" si="2"/>
        <v>0</v>
      </c>
    </row>
    <row r="81" spans="1:12" x14ac:dyDescent="0.4">
      <c r="A81" s="1" t="s">
        <v>9489</v>
      </c>
      <c r="B81" s="220">
        <f t="shared" si="4"/>
        <v>1.3298611111111116</v>
      </c>
      <c r="C81" s="220">
        <f t="shared" si="3"/>
        <v>1.3715277777777783</v>
      </c>
      <c r="K81" s="12" t="s">
        <v>8676</v>
      </c>
      <c r="L81" s="71">
        <f t="shared" si="2"/>
        <v>0</v>
      </c>
    </row>
    <row r="82" spans="1:12" x14ac:dyDescent="0.4">
      <c r="A82" s="1" t="s">
        <v>9490</v>
      </c>
      <c r="B82" s="220">
        <f t="shared" si="4"/>
        <v>1.3715277777777783</v>
      </c>
      <c r="C82" s="220">
        <f t="shared" si="3"/>
        <v>1.4131944444444451</v>
      </c>
      <c r="K82" s="12" t="s">
        <v>8658</v>
      </c>
      <c r="L82" s="71">
        <f t="shared" si="2"/>
        <v>0</v>
      </c>
    </row>
    <row r="83" spans="1:12" x14ac:dyDescent="0.4">
      <c r="A83" s="220" t="s">
        <v>9491</v>
      </c>
      <c r="B83" s="220">
        <f t="shared" si="4"/>
        <v>1.4131944444444451</v>
      </c>
      <c r="C83" s="220">
        <f t="shared" si="3"/>
        <v>1.4548611111111118</v>
      </c>
      <c r="K83" s="12" t="s">
        <v>8648</v>
      </c>
      <c r="L83" s="71">
        <f t="shared" si="2"/>
        <v>0</v>
      </c>
    </row>
    <row r="84" spans="1:12" x14ac:dyDescent="0.4">
      <c r="A84" s="1" t="s">
        <v>9489</v>
      </c>
      <c r="B84" s="220">
        <f t="shared" si="4"/>
        <v>1.4548611111111118</v>
      </c>
      <c r="C84" s="220">
        <f t="shared" si="3"/>
        <v>1.4965277777777786</v>
      </c>
      <c r="K84" s="12" t="s">
        <v>8679</v>
      </c>
      <c r="L84" s="71">
        <f t="shared" si="2"/>
        <v>0</v>
      </c>
    </row>
    <row r="85" spans="1:12" x14ac:dyDescent="0.4">
      <c r="A85" s="1" t="s">
        <v>9490</v>
      </c>
      <c r="B85" s="220">
        <f t="shared" si="4"/>
        <v>1.4965277777777786</v>
      </c>
      <c r="C85" s="220">
        <f t="shared" si="3"/>
        <v>1.5381944444444453</v>
      </c>
      <c r="K85" s="12" t="s">
        <v>8576</v>
      </c>
      <c r="L85" s="71">
        <f t="shared" si="2"/>
        <v>0</v>
      </c>
    </row>
    <row r="86" spans="1:12" x14ac:dyDescent="0.4">
      <c r="A86" s="220" t="s">
        <v>9491</v>
      </c>
      <c r="B86" s="220">
        <f t="shared" si="4"/>
        <v>1.5381944444444453</v>
      </c>
      <c r="C86" s="220">
        <f t="shared" si="3"/>
        <v>1.579861111111112</v>
      </c>
      <c r="K86" s="12" t="s">
        <v>8577</v>
      </c>
      <c r="L86" s="71">
        <f t="shared" si="2"/>
        <v>0</v>
      </c>
    </row>
    <row r="87" spans="1:12" x14ac:dyDescent="0.4">
      <c r="A87" s="1" t="s">
        <v>9489</v>
      </c>
      <c r="B87" s="220">
        <f t="shared" si="4"/>
        <v>1.579861111111112</v>
      </c>
      <c r="C87" s="220">
        <f t="shared" si="3"/>
        <v>1.6215277777777788</v>
      </c>
      <c r="K87" s="12" t="s">
        <v>8578</v>
      </c>
      <c r="L87" s="71">
        <f t="shared" si="2"/>
        <v>0</v>
      </c>
    </row>
    <row r="88" spans="1:12" x14ac:dyDescent="0.4">
      <c r="A88" s="1" t="s">
        <v>9490</v>
      </c>
      <c r="B88" s="220">
        <f t="shared" si="4"/>
        <v>1.6215277777777788</v>
      </c>
      <c r="C88" s="220">
        <f t="shared" si="3"/>
        <v>1.6631944444444455</v>
      </c>
    </row>
    <row r="89" spans="1:12" x14ac:dyDescent="0.4">
      <c r="A89" s="220" t="s">
        <v>9491</v>
      </c>
      <c r="B89" s="220">
        <f t="shared" si="4"/>
        <v>1.6631944444444455</v>
      </c>
      <c r="C89" s="220">
        <f t="shared" si="3"/>
        <v>1.7048611111111123</v>
      </c>
    </row>
    <row r="90" spans="1:12" x14ac:dyDescent="0.4">
      <c r="A90" s="1" t="s">
        <v>9489</v>
      </c>
      <c r="B90" s="220">
        <f t="shared" si="4"/>
        <v>1.7048611111111123</v>
      </c>
      <c r="C90" s="220">
        <f t="shared" si="3"/>
        <v>1.746527777777779</v>
      </c>
    </row>
    <row r="91" spans="1:12" x14ac:dyDescent="0.4">
      <c r="A91" s="1" t="s">
        <v>9490</v>
      </c>
      <c r="B91" s="220">
        <f t="shared" si="4"/>
        <v>1.746527777777779</v>
      </c>
      <c r="C91" s="220">
        <f t="shared" si="3"/>
        <v>1.7881944444444458</v>
      </c>
    </row>
  </sheetData>
  <mergeCells count="67">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A21:A26"/>
    <mergeCell ref="C21:H21"/>
    <mergeCell ref="C22:H22"/>
    <mergeCell ref="C23:H23"/>
    <mergeCell ref="B24:B26"/>
    <mergeCell ref="C24:E24"/>
    <mergeCell ref="C27:H27"/>
    <mergeCell ref="F18:H18"/>
    <mergeCell ref="C19:E19"/>
    <mergeCell ref="F19:H19"/>
    <mergeCell ref="C20:H20"/>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L47:M47"/>
    <mergeCell ref="N47:O47"/>
    <mergeCell ref="P47:Q47"/>
    <mergeCell ref="R47:S47"/>
    <mergeCell ref="T47:U47"/>
    <mergeCell ref="A50:A52"/>
    <mergeCell ref="A53:A55"/>
    <mergeCell ref="A56:A58"/>
    <mergeCell ref="A59:A61"/>
    <mergeCell ref="A47:A49"/>
  </mergeCells>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B4D28-BC42-4069-B869-A3D9492073DC}">
  <dimension ref="A1:U90"/>
  <sheetViews>
    <sheetView topLeftCell="F34" zoomScale="90" zoomScaleNormal="90" workbookViewId="0">
      <selection activeCell="M54" sqref="M54"/>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8.54296875" bestFit="1" customWidth="1"/>
    <col min="12" max="12" width="13.54296875" customWidth="1"/>
    <col min="13" max="13" width="18.54296875" bestFit="1" customWidth="1"/>
    <col min="14" max="14" width="13.453125" bestFit="1" customWidth="1"/>
    <col min="15" max="15" width="18.6328125" bestFit="1" customWidth="1"/>
    <col min="16" max="16" width="13.54296875" bestFit="1" customWidth="1"/>
    <col min="17" max="17" width="18.6328125" bestFit="1" customWidth="1"/>
    <col min="18" max="18" width="13.54296875" bestFit="1" customWidth="1"/>
    <col min="19" max="19" width="18.54296875" bestFit="1" customWidth="1"/>
    <col min="20" max="20" width="13.453125" bestFit="1" customWidth="1"/>
    <col min="21" max="21" width="6.1796875" customWidth="1"/>
    <col min="22" max="22" width="18.54296875" bestFit="1" customWidth="1"/>
    <col min="23" max="23" width="12" bestFit="1" customWidth="1"/>
    <col min="24" max="24" width="26.90625" bestFit="1" customWidth="1"/>
    <col min="25" max="25" width="13" bestFit="1" customWidth="1"/>
  </cols>
  <sheetData>
    <row r="1" spans="1:9" x14ac:dyDescent="0.4">
      <c r="A1" s="11" t="s">
        <v>7581</v>
      </c>
      <c r="B1" s="375" t="s">
        <v>9620</v>
      </c>
      <c r="C1" s="375"/>
      <c r="D1" s="375"/>
      <c r="E1" s="375"/>
      <c r="F1" s="375"/>
      <c r="G1" s="375"/>
      <c r="H1" s="375"/>
      <c r="I1" s="7"/>
    </row>
    <row r="2" spans="1:9" x14ac:dyDescent="0.4">
      <c r="A2" s="11" t="s">
        <v>7582</v>
      </c>
      <c r="B2" s="375" t="s">
        <v>9622</v>
      </c>
      <c r="C2" s="375"/>
      <c r="D2" s="375"/>
      <c r="E2" s="375"/>
      <c r="F2" s="375"/>
      <c r="G2" s="375"/>
      <c r="H2" s="375"/>
      <c r="I2" s="7"/>
    </row>
    <row r="3" spans="1:9" x14ac:dyDescent="0.4">
      <c r="A3" s="11" t="s">
        <v>7583</v>
      </c>
      <c r="B3" s="375" t="s">
        <v>9623</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MIN(C36:G36)</f>
        <v>45604.435416666667</v>
      </c>
      <c r="C6" s="374"/>
      <c r="D6" s="403" t="s">
        <v>7587</v>
      </c>
      <c r="E6" s="404"/>
      <c r="F6" s="384">
        <f>MAX(C37:G37)</f>
        <v>45609.853472222225</v>
      </c>
      <c r="G6" s="402"/>
      <c r="H6" s="374"/>
      <c r="I6" s="7"/>
    </row>
    <row r="7" spans="1:9" ht="33.5" customHeight="1" x14ac:dyDescent="0.4">
      <c r="A7" s="394" t="s">
        <v>7816</v>
      </c>
      <c r="B7" s="11" t="s">
        <v>7589</v>
      </c>
      <c r="C7" s="397" t="s">
        <v>9425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9515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1" x14ac:dyDescent="0.4">
      <c r="A33" s="399" t="s">
        <v>9561</v>
      </c>
      <c r="B33" s="400"/>
      <c r="C33" s="372" t="s">
        <v>9538</v>
      </c>
      <c r="D33" s="373"/>
      <c r="E33" s="373"/>
      <c r="F33" s="373"/>
      <c r="G33" s="373"/>
      <c r="H33" s="374"/>
      <c r="I33" s="218"/>
    </row>
    <row r="34" spans="1:21" x14ac:dyDescent="0.4">
      <c r="A34" s="88"/>
      <c r="B34" s="12"/>
      <c r="C34" s="1" t="s">
        <v>8594</v>
      </c>
      <c r="D34" s="1" t="s">
        <v>8595</v>
      </c>
      <c r="E34" s="1" t="s">
        <v>8596</v>
      </c>
      <c r="F34" s="1" t="s">
        <v>8597</v>
      </c>
      <c r="G34" s="1" t="s">
        <v>8598</v>
      </c>
      <c r="H34" s="1" t="s">
        <v>7614</v>
      </c>
      <c r="I34" s="7"/>
    </row>
    <row r="35" spans="1:21" x14ac:dyDescent="0.4">
      <c r="A35" s="83"/>
      <c r="B35" s="12" t="s">
        <v>7977</v>
      </c>
      <c r="C35" s="239" t="s">
        <v>8107</v>
      </c>
      <c r="D35" s="239" t="s">
        <v>8110</v>
      </c>
      <c r="E35" s="239" t="s">
        <v>8111</v>
      </c>
      <c r="F35" s="239" t="s">
        <v>8113</v>
      </c>
      <c r="G35" s="239" t="s">
        <v>8109</v>
      </c>
      <c r="H35" s="1"/>
      <c r="I35" s="7"/>
      <c r="J35" s="186" t="s">
        <v>9436</v>
      </c>
    </row>
    <row r="36" spans="1:21" x14ac:dyDescent="0.4">
      <c r="A36" s="177"/>
      <c r="B36" s="12" t="s">
        <v>7615</v>
      </c>
      <c r="C36" s="191">
        <v>45604.435416666667</v>
      </c>
      <c r="D36" s="191">
        <v>45604.45208333333</v>
      </c>
      <c r="E36" s="191">
        <v>45604.454861111109</v>
      </c>
      <c r="F36" s="191">
        <v>45604.48333333333</v>
      </c>
      <c r="G36" s="191">
        <v>45604.480555555558</v>
      </c>
      <c r="H36" s="1"/>
      <c r="I36" s="7"/>
      <c r="J36" s="294">
        <v>45610.333333333336</v>
      </c>
    </row>
    <row r="37" spans="1:21" x14ac:dyDescent="0.4">
      <c r="A37" s="177"/>
      <c r="B37" s="12" t="s">
        <v>7482</v>
      </c>
      <c r="C37" s="191">
        <v>45609.847222222219</v>
      </c>
      <c r="D37" s="191">
        <v>45609.836111111108</v>
      </c>
      <c r="E37" s="191">
        <v>45609.853472222225</v>
      </c>
      <c r="F37" s="191">
        <v>45609.445138888892</v>
      </c>
      <c r="G37" s="191">
        <v>45609.782638888886</v>
      </c>
      <c r="H37" s="1"/>
      <c r="I37" s="7"/>
      <c r="J37" s="186">
        <f>IF(C37&lt;&gt;"",INT((J36-C36)*24),0)+IF(D37&lt;&gt;"",INT((J36-D36)*24),0)+IF(E37&lt;&gt;"",INT((J36-E36)*24),0)+IF(F37&lt;&gt;"",INT((J36-F36)*24),0)+IF(G37&lt;&gt;"",INT((J36-G36)*24),0)</f>
        <v>703</v>
      </c>
    </row>
    <row r="38" spans="1:21" x14ac:dyDescent="0.4">
      <c r="A38" s="177"/>
      <c r="B38" s="12" t="s">
        <v>7458</v>
      </c>
      <c r="C38" s="221">
        <v>242</v>
      </c>
      <c r="D38" s="164">
        <v>62</v>
      </c>
      <c r="E38" s="164">
        <v>205</v>
      </c>
      <c r="F38" s="221">
        <v>10</v>
      </c>
      <c r="G38" s="164">
        <v>62</v>
      </c>
      <c r="H38" s="1">
        <f t="shared" ref="H38:H60" si="0">SUM(C38:G38)</f>
        <v>581</v>
      </c>
      <c r="I38" s="7"/>
    </row>
    <row r="39" spans="1:21" x14ac:dyDescent="0.4">
      <c r="A39" s="1" t="s">
        <v>7164</v>
      </c>
      <c r="B39" s="12" t="s">
        <v>7617</v>
      </c>
      <c r="C39" s="1">
        <f>INT((C37-C36)*24)</f>
        <v>129</v>
      </c>
      <c r="D39" s="1">
        <f>INT((D37-D36)*24)</f>
        <v>129</v>
      </c>
      <c r="E39" s="1">
        <f>INT((E37-E36)*24)</f>
        <v>129</v>
      </c>
      <c r="F39" s="1">
        <f>INT((F37-F36)*24)</f>
        <v>119</v>
      </c>
      <c r="G39" s="1">
        <f>INT((G37-G36)*24)</f>
        <v>127</v>
      </c>
      <c r="H39" s="1">
        <f t="shared" si="0"/>
        <v>633</v>
      </c>
      <c r="I39" s="7"/>
      <c r="J39" s="12" t="s">
        <v>8020</v>
      </c>
      <c r="K39" s="1">
        <f>H39</f>
        <v>633</v>
      </c>
    </row>
    <row r="40" spans="1:21" x14ac:dyDescent="0.4">
      <c r="A40" s="379">
        <v>45607</v>
      </c>
      <c r="B40" s="12" t="s">
        <v>7483</v>
      </c>
      <c r="C40" s="1">
        <v>0</v>
      </c>
      <c r="D40" s="1">
        <v>0</v>
      </c>
      <c r="E40" s="1">
        <v>0</v>
      </c>
      <c r="F40" s="1">
        <v>0</v>
      </c>
      <c r="G40" s="1">
        <v>0</v>
      </c>
      <c r="H40" s="1">
        <f t="shared" si="0"/>
        <v>0</v>
      </c>
      <c r="I40" s="7"/>
      <c r="J40" s="12" t="s">
        <v>7483</v>
      </c>
      <c r="K40" s="1">
        <f>SUMIF(B:B,J40,H:H)</f>
        <v>0</v>
      </c>
    </row>
    <row r="41" spans="1:21" x14ac:dyDescent="0.4">
      <c r="A41" s="379"/>
      <c r="B41" s="12" t="s">
        <v>7484</v>
      </c>
      <c r="C41" s="1">
        <v>0</v>
      </c>
      <c r="D41" s="1">
        <v>0</v>
      </c>
      <c r="E41" s="1">
        <v>0</v>
      </c>
      <c r="F41" s="1">
        <v>0</v>
      </c>
      <c r="G41" s="1">
        <v>0</v>
      </c>
      <c r="H41" s="1">
        <f t="shared" si="0"/>
        <v>0</v>
      </c>
      <c r="I41" s="7"/>
      <c r="J41" s="12" t="s">
        <v>7484</v>
      </c>
      <c r="K41" s="1">
        <f>SUMIF(B:B,J41,H:H)</f>
        <v>0</v>
      </c>
    </row>
    <row r="42" spans="1:21" x14ac:dyDescent="0.4">
      <c r="A42" s="379"/>
      <c r="B42" s="12" t="s">
        <v>7485</v>
      </c>
      <c r="C42" s="1">
        <v>1</v>
      </c>
      <c r="D42" s="1">
        <v>0</v>
      </c>
      <c r="E42" s="1">
        <v>0</v>
      </c>
      <c r="F42" s="1">
        <v>0</v>
      </c>
      <c r="G42" s="1">
        <v>0</v>
      </c>
      <c r="H42" s="1">
        <f t="shared" si="0"/>
        <v>1</v>
      </c>
      <c r="I42" s="7"/>
      <c r="J42" s="12" t="s">
        <v>7485</v>
      </c>
      <c r="K42" s="1">
        <f>SUMIF(B:B,J42,H:H)</f>
        <v>1</v>
      </c>
    </row>
    <row r="43" spans="1:21" x14ac:dyDescent="0.4">
      <c r="A43" s="379">
        <v>45608</v>
      </c>
      <c r="B43" s="12" t="s">
        <v>7483</v>
      </c>
      <c r="C43" s="1">
        <v>0</v>
      </c>
      <c r="D43" s="1">
        <v>0</v>
      </c>
      <c r="E43" s="1">
        <v>0</v>
      </c>
      <c r="F43" s="1">
        <v>0</v>
      </c>
      <c r="G43" s="1">
        <v>0</v>
      </c>
      <c r="H43" s="1">
        <f t="shared" si="0"/>
        <v>0</v>
      </c>
      <c r="I43" s="7"/>
    </row>
    <row r="44" spans="1:21" x14ac:dyDescent="0.4">
      <c r="A44" s="379"/>
      <c r="B44" s="12" t="s">
        <v>7484</v>
      </c>
      <c r="C44" s="1">
        <v>0</v>
      </c>
      <c r="D44" s="1">
        <v>0</v>
      </c>
      <c r="E44" s="1">
        <v>0</v>
      </c>
      <c r="F44" s="1">
        <v>0</v>
      </c>
      <c r="G44" s="1">
        <v>0</v>
      </c>
      <c r="H44" s="1">
        <f t="shared" si="0"/>
        <v>0</v>
      </c>
      <c r="I44" s="7"/>
      <c r="K44" t="s">
        <v>9063</v>
      </c>
      <c r="M44" t="s">
        <v>9064</v>
      </c>
      <c r="O44" t="s">
        <v>9065</v>
      </c>
      <c r="Q44" t="s">
        <v>9066</v>
      </c>
      <c r="S44" t="s">
        <v>9067</v>
      </c>
    </row>
    <row r="45" spans="1:21" x14ac:dyDescent="0.4">
      <c r="A45" s="379"/>
      <c r="B45" s="12" t="s">
        <v>7485</v>
      </c>
      <c r="C45" s="1">
        <v>0</v>
      </c>
      <c r="D45" s="1">
        <v>0</v>
      </c>
      <c r="E45" s="1">
        <v>0</v>
      </c>
      <c r="F45" s="1">
        <v>0</v>
      </c>
      <c r="G45" s="1">
        <v>0</v>
      </c>
      <c r="H45" s="1">
        <f t="shared" si="0"/>
        <v>0</v>
      </c>
      <c r="I45" s="7"/>
      <c r="K45" t="s">
        <v>8623</v>
      </c>
      <c r="M45" t="s">
        <v>8621</v>
      </c>
      <c r="O45" t="s">
        <v>8620</v>
      </c>
      <c r="Q45" t="s">
        <v>8619</v>
      </c>
      <c r="S45" t="s">
        <v>8724</v>
      </c>
    </row>
    <row r="46" spans="1:21" x14ac:dyDescent="0.4">
      <c r="A46" s="379">
        <v>45609</v>
      </c>
      <c r="B46" s="12" t="s">
        <v>7483</v>
      </c>
      <c r="C46" s="1">
        <v>0</v>
      </c>
      <c r="D46" s="95">
        <v>0</v>
      </c>
      <c r="E46" s="1">
        <v>0</v>
      </c>
      <c r="F46" s="1">
        <v>0</v>
      </c>
      <c r="G46" s="1">
        <v>0</v>
      </c>
      <c r="H46" s="1">
        <f t="shared" si="0"/>
        <v>0</v>
      </c>
      <c r="I46" s="7"/>
      <c r="J46" s="1" t="s">
        <v>7189</v>
      </c>
      <c r="K46" s="372" t="s">
        <v>8594</v>
      </c>
      <c r="L46" s="374"/>
      <c r="M46" s="399" t="s">
        <v>8595</v>
      </c>
      <c r="N46" s="400"/>
      <c r="O46" s="399" t="s">
        <v>8596</v>
      </c>
      <c r="P46" s="400"/>
      <c r="Q46" s="399" t="s">
        <v>8597</v>
      </c>
      <c r="R46" s="400"/>
      <c r="S46" s="399" t="s">
        <v>8598</v>
      </c>
      <c r="T46" s="400"/>
    </row>
    <row r="47" spans="1:21" x14ac:dyDescent="0.4">
      <c r="A47" s="379"/>
      <c r="B47" s="12" t="s">
        <v>7484</v>
      </c>
      <c r="C47" s="1">
        <v>0</v>
      </c>
      <c r="D47" s="95">
        <v>0</v>
      </c>
      <c r="E47" s="95">
        <v>0</v>
      </c>
      <c r="F47" s="95">
        <v>0</v>
      </c>
      <c r="G47" s="95">
        <v>0</v>
      </c>
      <c r="H47" s="1">
        <f t="shared" si="0"/>
        <v>0</v>
      </c>
      <c r="I47" s="7"/>
      <c r="J47" s="95">
        <v>1</v>
      </c>
      <c r="K47" s="222" t="s">
        <v>9627</v>
      </c>
      <c r="L47" s="201" t="s">
        <v>9381</v>
      </c>
      <c r="M47" s="201" t="s">
        <v>9658</v>
      </c>
      <c r="N47" s="201" t="s">
        <v>9326</v>
      </c>
      <c r="O47" s="201" t="s">
        <v>9644</v>
      </c>
      <c r="P47" s="201" t="s">
        <v>9645</v>
      </c>
      <c r="Q47" s="201" t="s">
        <v>9646</v>
      </c>
      <c r="R47" s="201" t="s">
        <v>9645</v>
      </c>
      <c r="S47" s="201" t="s">
        <v>9657</v>
      </c>
      <c r="T47" s="201" t="s">
        <v>9326</v>
      </c>
      <c r="U47" s="68"/>
    </row>
    <row r="48" spans="1:21" x14ac:dyDescent="0.4">
      <c r="A48" s="379"/>
      <c r="B48" s="12" t="s">
        <v>7485</v>
      </c>
      <c r="C48" s="1">
        <v>0</v>
      </c>
      <c r="D48" s="95">
        <v>0</v>
      </c>
      <c r="E48" s="1">
        <v>0</v>
      </c>
      <c r="F48" s="1">
        <v>0</v>
      </c>
      <c r="G48" s="1">
        <v>0</v>
      </c>
      <c r="H48" s="1">
        <f t="shared" si="0"/>
        <v>0</v>
      </c>
      <c r="I48" s="7"/>
      <c r="J48" s="1">
        <v>2</v>
      </c>
      <c r="K48" s="201" t="s">
        <v>9656</v>
      </c>
      <c r="L48" s="201" t="s">
        <v>9326</v>
      </c>
      <c r="M48" s="201"/>
      <c r="N48" s="203"/>
      <c r="O48" s="203"/>
      <c r="P48" s="201"/>
      <c r="Q48" s="203"/>
      <c r="R48" s="272"/>
      <c r="S48" s="222"/>
      <c r="T48" s="201"/>
      <c r="U48" s="68"/>
    </row>
    <row r="49" spans="1:21" x14ac:dyDescent="0.4">
      <c r="A49" s="379">
        <v>45610</v>
      </c>
      <c r="B49" s="12" t="s">
        <v>7483</v>
      </c>
      <c r="C49" s="1">
        <v>0</v>
      </c>
      <c r="D49" s="95">
        <v>0</v>
      </c>
      <c r="E49" s="1">
        <v>0</v>
      </c>
      <c r="F49" s="1">
        <v>0</v>
      </c>
      <c r="G49" s="1">
        <v>0</v>
      </c>
      <c r="H49" s="1">
        <f t="shared" si="0"/>
        <v>0</v>
      </c>
      <c r="I49" s="7"/>
      <c r="J49" s="95">
        <v>3</v>
      </c>
      <c r="K49" s="201"/>
      <c r="L49" s="201"/>
      <c r="M49" s="201"/>
      <c r="N49" s="203"/>
      <c r="O49" s="203"/>
      <c r="P49" s="201"/>
      <c r="Q49" s="203"/>
      <c r="R49" s="272"/>
      <c r="S49" s="222"/>
      <c r="T49" s="222"/>
      <c r="U49" s="68"/>
    </row>
    <row r="50" spans="1:21" x14ac:dyDescent="0.4">
      <c r="A50" s="379"/>
      <c r="B50" s="12" t="s">
        <v>7484</v>
      </c>
      <c r="C50" s="1">
        <v>0</v>
      </c>
      <c r="D50" s="95">
        <v>0</v>
      </c>
      <c r="E50" s="95">
        <v>0</v>
      </c>
      <c r="F50" s="95">
        <v>0</v>
      </c>
      <c r="G50" s="1">
        <v>0</v>
      </c>
      <c r="H50" s="1">
        <f t="shared" si="0"/>
        <v>0</v>
      </c>
      <c r="I50" s="7"/>
      <c r="J50" s="1">
        <v>4</v>
      </c>
      <c r="K50" s="201"/>
      <c r="L50" s="201"/>
      <c r="M50" s="222"/>
      <c r="N50" s="272"/>
      <c r="O50" s="203"/>
      <c r="P50" s="201"/>
      <c r="Q50" s="203"/>
      <c r="R50" s="272"/>
      <c r="S50" s="201"/>
      <c r="T50" s="201"/>
      <c r="U50" s="68"/>
    </row>
    <row r="51" spans="1:21" x14ac:dyDescent="0.4">
      <c r="A51" s="379"/>
      <c r="B51" s="12" t="s">
        <v>7485</v>
      </c>
      <c r="C51" s="1">
        <v>0</v>
      </c>
      <c r="D51" s="95">
        <v>0</v>
      </c>
      <c r="E51" s="1">
        <v>0</v>
      </c>
      <c r="F51" s="1">
        <v>0</v>
      </c>
      <c r="G51" s="1">
        <v>0</v>
      </c>
      <c r="H51" s="1">
        <f t="shared" si="0"/>
        <v>0</v>
      </c>
      <c r="I51" s="7"/>
      <c r="J51" s="95">
        <v>5</v>
      </c>
      <c r="K51" s="222"/>
      <c r="L51" s="201"/>
      <c r="M51" s="201"/>
      <c r="N51" s="203"/>
      <c r="O51" s="203"/>
      <c r="P51" s="201"/>
      <c r="Q51" s="201"/>
      <c r="R51" s="201"/>
      <c r="S51" s="201"/>
      <c r="T51" s="201"/>
      <c r="U51" s="68"/>
    </row>
    <row r="52" spans="1:21" x14ac:dyDescent="0.4">
      <c r="A52" s="379"/>
      <c r="B52" s="12" t="s">
        <v>7483</v>
      </c>
      <c r="C52" s="1"/>
      <c r="D52" s="95"/>
      <c r="E52" s="1"/>
      <c r="F52" s="1"/>
      <c r="G52" s="1"/>
      <c r="H52" s="1">
        <f t="shared" si="0"/>
        <v>0</v>
      </c>
      <c r="I52" s="7"/>
      <c r="J52" s="1">
        <v>6</v>
      </c>
      <c r="K52" s="201"/>
      <c r="L52" s="201"/>
      <c r="M52" s="201"/>
      <c r="N52" s="203"/>
      <c r="O52" s="203"/>
      <c r="P52" s="201"/>
      <c r="Q52" s="201"/>
      <c r="R52" s="201"/>
      <c r="S52" s="201"/>
      <c r="T52" s="201"/>
      <c r="U52" s="68"/>
    </row>
    <row r="53" spans="1:21" x14ac:dyDescent="0.4">
      <c r="A53" s="379"/>
      <c r="B53" s="12" t="s">
        <v>7484</v>
      </c>
      <c r="C53" s="1"/>
      <c r="D53" s="95"/>
      <c r="E53" s="1"/>
      <c r="F53" s="95"/>
      <c r="G53" s="95"/>
      <c r="H53" s="1">
        <f t="shared" si="0"/>
        <v>0</v>
      </c>
      <c r="I53" s="7"/>
      <c r="J53" s="95">
        <v>7</v>
      </c>
      <c r="K53" s="203"/>
      <c r="L53" s="201"/>
      <c r="M53" s="201"/>
      <c r="N53" s="203"/>
      <c r="O53" s="203"/>
      <c r="P53" s="201"/>
      <c r="Q53" s="201"/>
      <c r="R53" s="201"/>
      <c r="S53" s="201"/>
      <c r="T53" s="201"/>
      <c r="U53" s="68"/>
    </row>
    <row r="54" spans="1:21" x14ac:dyDescent="0.4">
      <c r="A54" s="379"/>
      <c r="B54" s="12" t="s">
        <v>7485</v>
      </c>
      <c r="C54" s="1"/>
      <c r="D54" s="95"/>
      <c r="E54" s="1"/>
      <c r="F54" s="1"/>
      <c r="G54" s="1"/>
      <c r="H54" s="1">
        <f t="shared" si="0"/>
        <v>0</v>
      </c>
      <c r="I54" s="7"/>
      <c r="J54" s="1">
        <v>8</v>
      </c>
      <c r="K54" s="201"/>
      <c r="L54" s="201"/>
      <c r="M54" s="201"/>
      <c r="N54" s="203"/>
      <c r="O54" s="203"/>
      <c r="P54" s="201"/>
      <c r="Q54" s="201"/>
      <c r="R54" s="201"/>
      <c r="S54" s="201"/>
      <c r="T54" s="201"/>
      <c r="U54" s="68"/>
    </row>
    <row r="55" spans="1:21" x14ac:dyDescent="0.4">
      <c r="A55" s="379"/>
      <c r="B55" s="12" t="s">
        <v>7483</v>
      </c>
      <c r="C55" s="1"/>
      <c r="D55" s="95"/>
      <c r="E55" s="1"/>
      <c r="F55" s="1"/>
      <c r="G55" s="1"/>
      <c r="H55" s="1">
        <f t="shared" si="0"/>
        <v>0</v>
      </c>
      <c r="J55" s="95">
        <v>9</v>
      </c>
      <c r="K55" s="201"/>
      <c r="L55" s="201"/>
      <c r="M55" s="201"/>
      <c r="N55" s="201"/>
      <c r="O55" s="203"/>
      <c r="P55" s="201"/>
      <c r="Q55" s="201"/>
      <c r="R55" s="201"/>
      <c r="S55" s="201"/>
      <c r="T55" s="201"/>
    </row>
    <row r="56" spans="1:21" x14ac:dyDescent="0.4">
      <c r="A56" s="379"/>
      <c r="B56" s="12" t="s">
        <v>7484</v>
      </c>
      <c r="C56" s="1"/>
      <c r="D56" s="95"/>
      <c r="E56" s="1"/>
      <c r="F56" s="95"/>
      <c r="G56" s="95"/>
      <c r="H56" s="1">
        <f t="shared" si="0"/>
        <v>0</v>
      </c>
      <c r="J56" s="1">
        <v>10</v>
      </c>
      <c r="K56" s="201"/>
      <c r="L56" s="201"/>
      <c r="M56" s="201"/>
      <c r="N56" s="201"/>
      <c r="O56" s="203"/>
      <c r="P56" s="201"/>
      <c r="Q56" s="201"/>
      <c r="R56" s="201"/>
      <c r="S56" s="201"/>
      <c r="T56" s="201"/>
    </row>
    <row r="57" spans="1:21" x14ac:dyDescent="0.4">
      <c r="A57" s="379"/>
      <c r="B57" s="12" t="s">
        <v>7485</v>
      </c>
      <c r="C57" s="1"/>
      <c r="D57" s="95"/>
      <c r="E57" s="1"/>
      <c r="F57" s="1"/>
      <c r="G57" s="1"/>
      <c r="H57" s="1">
        <f t="shared" si="0"/>
        <v>0</v>
      </c>
      <c r="J57" s="1">
        <v>11</v>
      </c>
      <c r="K57" s="201"/>
      <c r="L57" s="201"/>
      <c r="M57" s="201"/>
      <c r="N57" s="201"/>
      <c r="O57" s="203"/>
      <c r="P57" s="201"/>
      <c r="Q57" s="201"/>
      <c r="R57" s="201"/>
      <c r="S57" s="201"/>
      <c r="T57" s="201"/>
    </row>
    <row r="58" spans="1:21" x14ac:dyDescent="0.4">
      <c r="A58" s="379"/>
      <c r="B58" s="12" t="s">
        <v>7483</v>
      </c>
      <c r="C58" s="1"/>
      <c r="D58" s="95"/>
      <c r="E58" s="1"/>
      <c r="F58" s="1"/>
      <c r="G58" s="1"/>
      <c r="H58" s="1">
        <f t="shared" si="0"/>
        <v>0</v>
      </c>
      <c r="J58" s="1">
        <v>12</v>
      </c>
      <c r="K58" s="201"/>
      <c r="L58" s="201"/>
      <c r="M58" s="201"/>
      <c r="N58" s="201"/>
      <c r="O58" s="203"/>
      <c r="P58" s="201"/>
      <c r="Q58" s="201"/>
      <c r="R58" s="201"/>
      <c r="S58" s="201"/>
      <c r="T58" s="201"/>
    </row>
    <row r="59" spans="1:21" x14ac:dyDescent="0.4">
      <c r="A59" s="379"/>
      <c r="B59" s="12" t="s">
        <v>7484</v>
      </c>
      <c r="C59" s="1"/>
      <c r="D59" s="95"/>
      <c r="E59" s="1"/>
      <c r="F59" s="95"/>
      <c r="G59" s="95"/>
      <c r="H59" s="1">
        <f t="shared" si="0"/>
        <v>0</v>
      </c>
      <c r="J59" s="95">
        <v>13</v>
      </c>
      <c r="K59" s="201"/>
      <c r="L59" s="201"/>
      <c r="M59" s="201"/>
      <c r="N59" s="201"/>
      <c r="O59" s="203"/>
      <c r="P59" s="201"/>
      <c r="Q59" s="201"/>
      <c r="R59" s="201"/>
      <c r="S59" s="201"/>
      <c r="T59" s="201"/>
    </row>
    <row r="60" spans="1:21" x14ac:dyDescent="0.4">
      <c r="A60" s="379"/>
      <c r="B60" s="12" t="s">
        <v>7485</v>
      </c>
      <c r="C60" s="1"/>
      <c r="D60" s="95"/>
      <c r="E60" s="1"/>
      <c r="F60" s="1"/>
      <c r="G60" s="1"/>
      <c r="H60" s="1">
        <f t="shared" si="0"/>
        <v>0</v>
      </c>
      <c r="I60" s="229"/>
      <c r="J60" s="95">
        <v>14</v>
      </c>
      <c r="K60" s="201"/>
      <c r="L60" s="201"/>
      <c r="M60" s="201"/>
      <c r="N60" s="201"/>
      <c r="O60" s="203"/>
      <c r="P60" s="201"/>
      <c r="Q60" s="201"/>
      <c r="R60" s="201"/>
      <c r="S60" s="201"/>
      <c r="T60" s="201"/>
    </row>
    <row r="61" spans="1:21" x14ac:dyDescent="0.4">
      <c r="A61" s="227"/>
      <c r="C61" s="7"/>
      <c r="D61" s="228"/>
      <c r="E61" s="7"/>
      <c r="F61" s="7"/>
      <c r="G61" s="7"/>
      <c r="H61" s="7"/>
      <c r="I61" s="229"/>
      <c r="J61" s="95">
        <v>15</v>
      </c>
      <c r="K61" s="201"/>
      <c r="L61" s="201"/>
      <c r="M61" s="201"/>
      <c r="N61" s="201"/>
      <c r="O61" s="203"/>
      <c r="P61" s="201"/>
      <c r="Q61" s="201"/>
      <c r="R61" s="201"/>
      <c r="S61" s="201"/>
      <c r="T61" s="201"/>
    </row>
    <row r="62" spans="1:21" x14ac:dyDescent="0.4">
      <c r="A62" s="227"/>
      <c r="C62" s="7"/>
      <c r="D62" s="228"/>
      <c r="E62" s="7"/>
      <c r="F62" s="7"/>
      <c r="G62" s="7"/>
      <c r="H62" s="7"/>
      <c r="I62" s="7"/>
      <c r="K62" s="73"/>
    </row>
    <row r="63" spans="1:21" x14ac:dyDescent="0.4">
      <c r="A63" s="12" t="s">
        <v>7654</v>
      </c>
      <c r="B63" s="219">
        <v>45532.352777777778</v>
      </c>
      <c r="C63" s="7"/>
      <c r="D63" s="228"/>
      <c r="E63" s="7"/>
      <c r="F63" s="7"/>
      <c r="G63" s="7"/>
      <c r="H63" s="7"/>
      <c r="I63" s="7"/>
      <c r="J63" s="12" t="s">
        <v>9557</v>
      </c>
      <c r="K63" s="71">
        <f t="shared" ref="K63:K86" si="1">COUNTIF($K$47:$T$61,J63)</f>
        <v>0</v>
      </c>
    </row>
    <row r="64" spans="1:21" x14ac:dyDescent="0.4">
      <c r="A64" s="12" t="s">
        <v>7655</v>
      </c>
      <c r="B64" s="220">
        <v>0.51180555555555551</v>
      </c>
      <c r="C64" s="7"/>
      <c r="D64" s="228"/>
      <c r="E64" s="7"/>
      <c r="F64" s="7"/>
      <c r="G64" s="7"/>
      <c r="H64" s="7"/>
      <c r="I64" s="7"/>
      <c r="J64" s="12" t="s">
        <v>9385</v>
      </c>
      <c r="K64" s="71">
        <f t="shared" si="1"/>
        <v>0</v>
      </c>
    </row>
    <row r="65" spans="1:11" x14ac:dyDescent="0.4">
      <c r="A65" s="12" t="s">
        <v>7656</v>
      </c>
      <c r="B65" s="219">
        <f>B63-B64</f>
        <v>45531.84097222222</v>
      </c>
      <c r="C65" s="7"/>
      <c r="D65" s="228"/>
      <c r="E65" s="7"/>
      <c r="F65" s="7"/>
      <c r="G65" s="7"/>
      <c r="H65" s="7"/>
      <c r="I65" s="7"/>
      <c r="J65" s="12" t="s">
        <v>9382</v>
      </c>
      <c r="K65" s="71">
        <f t="shared" si="1"/>
        <v>0</v>
      </c>
    </row>
    <row r="66" spans="1:11" x14ac:dyDescent="0.4">
      <c r="A66" s="227"/>
      <c r="C66" s="7"/>
      <c r="D66" s="228"/>
      <c r="E66" s="7"/>
      <c r="F66" s="7"/>
      <c r="G66" s="7"/>
      <c r="H66" s="7"/>
      <c r="I66" s="7"/>
      <c r="J66" s="12" t="s">
        <v>9380</v>
      </c>
      <c r="K66" s="71">
        <f t="shared" si="1"/>
        <v>1</v>
      </c>
    </row>
    <row r="67" spans="1:11" x14ac:dyDescent="0.4">
      <c r="A67" s="220" t="s">
        <v>9491</v>
      </c>
      <c r="B67" s="295">
        <v>0.43402777777777773</v>
      </c>
      <c r="C67" s="220">
        <f>B67+TIME(1,,)</f>
        <v>0.47569444444444442</v>
      </c>
      <c r="D67" s="228"/>
      <c r="E67" s="7"/>
      <c r="F67" s="7"/>
      <c r="G67" s="7"/>
      <c r="H67" s="7"/>
      <c r="I67" s="7"/>
      <c r="J67" s="12" t="s">
        <v>9131</v>
      </c>
      <c r="K67" s="71">
        <f t="shared" si="1"/>
        <v>0</v>
      </c>
    </row>
    <row r="68" spans="1:11" x14ac:dyDescent="0.4">
      <c r="A68" s="1" t="s">
        <v>9489</v>
      </c>
      <c r="B68" s="220">
        <f>C67</f>
        <v>0.47569444444444442</v>
      </c>
      <c r="C68" s="220">
        <f t="shared" ref="C68:C90" si="2">B68+TIME(1,,)</f>
        <v>0.51736111111111105</v>
      </c>
      <c r="D68" s="228"/>
      <c r="E68" s="7"/>
      <c r="F68" s="7"/>
      <c r="G68" s="7"/>
      <c r="H68" s="7"/>
      <c r="I68" s="7"/>
      <c r="J68" s="12" t="s">
        <v>9020</v>
      </c>
      <c r="K68" s="71">
        <f t="shared" si="1"/>
        <v>0</v>
      </c>
    </row>
    <row r="69" spans="1:11" x14ac:dyDescent="0.4">
      <c r="A69" s="1" t="s">
        <v>9490</v>
      </c>
      <c r="B69" s="220">
        <f t="shared" ref="B69:B90" si="3">C68</f>
        <v>0.51736111111111105</v>
      </c>
      <c r="C69" s="220">
        <f t="shared" si="2"/>
        <v>0.55902777777777768</v>
      </c>
      <c r="J69" s="12" t="s">
        <v>9607</v>
      </c>
      <c r="K69" s="71">
        <f t="shared" si="1"/>
        <v>0</v>
      </c>
    </row>
    <row r="70" spans="1:11" x14ac:dyDescent="0.4">
      <c r="A70" s="220" t="s">
        <v>9491</v>
      </c>
      <c r="B70" s="220">
        <f t="shared" si="3"/>
        <v>0.55902777777777768</v>
      </c>
      <c r="C70" s="220">
        <f t="shared" si="2"/>
        <v>0.60069444444444431</v>
      </c>
      <c r="J70" s="12" t="s">
        <v>9023</v>
      </c>
      <c r="K70" s="71">
        <f t="shared" si="1"/>
        <v>0</v>
      </c>
    </row>
    <row r="71" spans="1:11" x14ac:dyDescent="0.4">
      <c r="A71" s="1" t="s">
        <v>9489</v>
      </c>
      <c r="B71" s="220">
        <f t="shared" si="3"/>
        <v>0.60069444444444431</v>
      </c>
      <c r="C71" s="220">
        <f t="shared" si="2"/>
        <v>0.64236111111111094</v>
      </c>
      <c r="J71" s="12" t="s">
        <v>9024</v>
      </c>
      <c r="K71" s="71">
        <f t="shared" si="1"/>
        <v>0</v>
      </c>
    </row>
    <row r="72" spans="1:11" x14ac:dyDescent="0.4">
      <c r="A72" s="1" t="s">
        <v>9490</v>
      </c>
      <c r="B72" s="220">
        <f t="shared" si="3"/>
        <v>0.64236111111111094</v>
      </c>
      <c r="C72" s="220">
        <f t="shared" si="2"/>
        <v>0.68402777777777757</v>
      </c>
      <c r="J72" s="12" t="s">
        <v>9377</v>
      </c>
      <c r="K72" s="71">
        <f t="shared" si="1"/>
        <v>0</v>
      </c>
    </row>
    <row r="73" spans="1:11" x14ac:dyDescent="0.4">
      <c r="A73" s="220" t="s">
        <v>9491</v>
      </c>
      <c r="B73" s="220">
        <f t="shared" si="3"/>
        <v>0.68402777777777757</v>
      </c>
      <c r="C73" s="220">
        <f t="shared" si="2"/>
        <v>0.7256944444444442</v>
      </c>
      <c r="J73" s="12" t="s">
        <v>9025</v>
      </c>
      <c r="K73" s="71">
        <f t="shared" si="1"/>
        <v>0</v>
      </c>
    </row>
    <row r="74" spans="1:11" x14ac:dyDescent="0.4">
      <c r="A74" s="1" t="s">
        <v>9489</v>
      </c>
      <c r="B74" s="220">
        <f t="shared" si="3"/>
        <v>0.7256944444444442</v>
      </c>
      <c r="C74" s="220">
        <f t="shared" si="2"/>
        <v>0.76736111111111083</v>
      </c>
      <c r="J74" s="12" t="s">
        <v>8571</v>
      </c>
      <c r="K74" s="71">
        <f t="shared" si="1"/>
        <v>0</v>
      </c>
    </row>
    <row r="75" spans="1:11" x14ac:dyDescent="0.4">
      <c r="A75" s="1" t="s">
        <v>9490</v>
      </c>
      <c r="B75" s="220">
        <f t="shared" si="3"/>
        <v>0.76736111111111083</v>
      </c>
      <c r="C75" s="220">
        <f t="shared" si="2"/>
        <v>0.80902777777777746</v>
      </c>
      <c r="J75" s="12" t="s">
        <v>8572</v>
      </c>
      <c r="K75" s="71">
        <f t="shared" si="1"/>
        <v>0</v>
      </c>
    </row>
    <row r="76" spans="1:11" x14ac:dyDescent="0.4">
      <c r="A76" s="220" t="s">
        <v>9491</v>
      </c>
      <c r="B76" s="220">
        <f t="shared" si="3"/>
        <v>0.80902777777777746</v>
      </c>
      <c r="C76" s="220">
        <f t="shared" si="2"/>
        <v>0.85069444444444409</v>
      </c>
      <c r="J76" s="12" t="s">
        <v>8638</v>
      </c>
      <c r="K76" s="71">
        <f t="shared" si="1"/>
        <v>0</v>
      </c>
    </row>
    <row r="77" spans="1:11" x14ac:dyDescent="0.4">
      <c r="A77" s="1" t="s">
        <v>9489</v>
      </c>
      <c r="B77" s="220">
        <f t="shared" si="3"/>
        <v>0.85069444444444409</v>
      </c>
      <c r="C77" s="220">
        <f t="shared" si="2"/>
        <v>0.89236111111111072</v>
      </c>
      <c r="J77" s="12" t="s">
        <v>8573</v>
      </c>
      <c r="K77" s="71">
        <f t="shared" si="1"/>
        <v>0</v>
      </c>
    </row>
    <row r="78" spans="1:11" x14ac:dyDescent="0.4">
      <c r="A78" s="1" t="s">
        <v>9490</v>
      </c>
      <c r="B78" s="220">
        <f t="shared" si="3"/>
        <v>0.89236111111111072</v>
      </c>
      <c r="C78" s="220">
        <f t="shared" si="2"/>
        <v>0.93402777777777735</v>
      </c>
      <c r="J78" s="12" t="s">
        <v>8574</v>
      </c>
      <c r="K78" s="71">
        <f t="shared" si="1"/>
        <v>0</v>
      </c>
    </row>
    <row r="79" spans="1:11" x14ac:dyDescent="0.4">
      <c r="A79" s="220" t="s">
        <v>9491</v>
      </c>
      <c r="B79" s="220">
        <f t="shared" si="3"/>
        <v>0.93402777777777735</v>
      </c>
      <c r="C79" s="220">
        <f t="shared" si="2"/>
        <v>0.97569444444444398</v>
      </c>
      <c r="J79" s="12" t="s">
        <v>8575</v>
      </c>
      <c r="K79" s="71">
        <f t="shared" si="1"/>
        <v>0</v>
      </c>
    </row>
    <row r="80" spans="1:11" x14ac:dyDescent="0.4">
      <c r="A80" s="1" t="s">
        <v>9489</v>
      </c>
      <c r="B80" s="220">
        <f t="shared" si="3"/>
        <v>0.97569444444444398</v>
      </c>
      <c r="C80" s="220">
        <f t="shared" si="2"/>
        <v>1.0173611111111107</v>
      </c>
      <c r="J80" s="12" t="s">
        <v>8286</v>
      </c>
      <c r="K80" s="71">
        <f t="shared" si="1"/>
        <v>0</v>
      </c>
    </row>
    <row r="81" spans="1:11" x14ac:dyDescent="0.4">
      <c r="A81" s="1" t="s">
        <v>9490</v>
      </c>
      <c r="B81" s="220">
        <f t="shared" si="3"/>
        <v>1.0173611111111107</v>
      </c>
      <c r="C81" s="220">
        <f t="shared" si="2"/>
        <v>1.0590277777777775</v>
      </c>
      <c r="J81" s="12" t="s">
        <v>8270</v>
      </c>
      <c r="K81" s="71">
        <f t="shared" si="1"/>
        <v>0</v>
      </c>
    </row>
    <row r="82" spans="1:11" x14ac:dyDescent="0.4">
      <c r="A82" s="220" t="s">
        <v>9491</v>
      </c>
      <c r="B82" s="220">
        <f t="shared" si="3"/>
        <v>1.0590277777777775</v>
      </c>
      <c r="C82" s="220">
        <f t="shared" si="2"/>
        <v>1.1006944444444442</v>
      </c>
      <c r="J82" s="12" t="s">
        <v>8570</v>
      </c>
      <c r="K82" s="71">
        <f t="shared" si="1"/>
        <v>0</v>
      </c>
    </row>
    <row r="83" spans="1:11" x14ac:dyDescent="0.4">
      <c r="A83" s="1" t="s">
        <v>9489</v>
      </c>
      <c r="B83" s="220">
        <f t="shared" si="3"/>
        <v>1.1006944444444442</v>
      </c>
      <c r="C83" s="220">
        <f t="shared" si="2"/>
        <v>1.1423611111111109</v>
      </c>
      <c r="J83" s="12" t="s">
        <v>8288</v>
      </c>
      <c r="K83" s="71">
        <f t="shared" si="1"/>
        <v>0</v>
      </c>
    </row>
    <row r="84" spans="1:11" x14ac:dyDescent="0.4">
      <c r="A84" s="1" t="s">
        <v>9490</v>
      </c>
      <c r="B84" s="220">
        <f t="shared" si="3"/>
        <v>1.1423611111111109</v>
      </c>
      <c r="C84" s="220">
        <f t="shared" si="2"/>
        <v>1.1840277777777777</v>
      </c>
      <c r="J84" s="12" t="s">
        <v>8255</v>
      </c>
      <c r="K84" s="71">
        <f t="shared" si="1"/>
        <v>0</v>
      </c>
    </row>
    <row r="85" spans="1:11" x14ac:dyDescent="0.4">
      <c r="A85" s="220" t="s">
        <v>9491</v>
      </c>
      <c r="B85" s="220">
        <f t="shared" si="3"/>
        <v>1.1840277777777777</v>
      </c>
      <c r="C85" s="220">
        <f t="shared" si="2"/>
        <v>1.2256944444444444</v>
      </c>
      <c r="J85" s="12" t="s">
        <v>8115</v>
      </c>
      <c r="K85" s="71">
        <f t="shared" si="1"/>
        <v>0</v>
      </c>
    </row>
    <row r="86" spans="1:11" x14ac:dyDescent="0.4">
      <c r="A86" s="1" t="s">
        <v>9489</v>
      </c>
      <c r="B86" s="220">
        <f t="shared" si="3"/>
        <v>1.2256944444444444</v>
      </c>
      <c r="C86" s="220">
        <f t="shared" si="2"/>
        <v>1.2673611111111112</v>
      </c>
      <c r="J86" s="12" t="s">
        <v>8257</v>
      </c>
      <c r="K86" s="71">
        <f t="shared" si="1"/>
        <v>0</v>
      </c>
    </row>
    <row r="87" spans="1:11" x14ac:dyDescent="0.4">
      <c r="A87" s="1" t="s">
        <v>9490</v>
      </c>
      <c r="B87" s="220">
        <f t="shared" si="3"/>
        <v>1.2673611111111112</v>
      </c>
      <c r="C87" s="220">
        <f t="shared" si="2"/>
        <v>1.3090277777777779</v>
      </c>
    </row>
    <row r="88" spans="1:11" x14ac:dyDescent="0.4">
      <c r="A88" s="220" t="s">
        <v>9491</v>
      </c>
      <c r="B88" s="220">
        <f t="shared" si="3"/>
        <v>1.3090277777777779</v>
      </c>
      <c r="C88" s="220">
        <f t="shared" si="2"/>
        <v>1.3506944444444446</v>
      </c>
    </row>
    <row r="89" spans="1:11" x14ac:dyDescent="0.4">
      <c r="A89" s="1" t="s">
        <v>9489</v>
      </c>
      <c r="B89" s="220">
        <f t="shared" si="3"/>
        <v>1.3506944444444446</v>
      </c>
      <c r="C89" s="220">
        <f t="shared" si="2"/>
        <v>1.3923611111111114</v>
      </c>
    </row>
    <row r="90" spans="1:11" x14ac:dyDescent="0.4">
      <c r="A90" s="1" t="s">
        <v>9490</v>
      </c>
      <c r="B90" s="220">
        <f t="shared" si="3"/>
        <v>1.3923611111111114</v>
      </c>
      <c r="C90" s="220">
        <f t="shared" si="2"/>
        <v>1.4340277777777781</v>
      </c>
    </row>
  </sheetData>
  <mergeCells count="65">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S46:T46"/>
    <mergeCell ref="A49:A51"/>
    <mergeCell ref="A52:A54"/>
    <mergeCell ref="A33:B33"/>
    <mergeCell ref="C33:H33"/>
    <mergeCell ref="A40:A42"/>
    <mergeCell ref="A43:A45"/>
    <mergeCell ref="A46:A48"/>
    <mergeCell ref="K46:L46"/>
    <mergeCell ref="A55:A57"/>
    <mergeCell ref="A58:A60"/>
    <mergeCell ref="M46:N46"/>
    <mergeCell ref="O46:P46"/>
    <mergeCell ref="Q46:R46"/>
  </mergeCells>
  <phoneticPr fontId="1" type="noConversion"/>
  <hyperlinks>
    <hyperlink ref="B28:H28" r:id="rId1" display="LE022-1573" xr:uid="{6686E6D2-800F-40A4-BB56-5EFD4F242D7D}"/>
  </hyperlinks>
  <pageMargins left="0.7" right="0.7" top="0.75" bottom="0.75" header="0.3" footer="0.3"/>
  <pageSetup paperSize="9" orientation="portrait" verticalDpi="0"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178F5-2456-42C8-9D95-879E1D831B45}">
  <dimension ref="A1:U91"/>
  <sheetViews>
    <sheetView topLeftCell="A34" zoomScale="90" zoomScaleNormal="90" workbookViewId="0">
      <selection activeCell="S57" sqref="S57"/>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08984375" customWidth="1"/>
    <col min="11" max="11" width="17.81640625" customWidth="1"/>
    <col min="12" max="12" width="13.90625" bestFit="1" customWidth="1"/>
    <col min="13" max="13" width="18.54296875" bestFit="1" customWidth="1"/>
    <col min="14" max="14" width="13.453125" bestFit="1" customWidth="1"/>
    <col min="15" max="15" width="18.54296875" bestFit="1" customWidth="1"/>
    <col min="16" max="16" width="31.36328125" customWidth="1"/>
    <col min="17" max="17" width="32.6328125" customWidth="1"/>
    <col min="18" max="18" width="13.453125" bestFit="1" customWidth="1"/>
    <col min="19" max="19" width="18.1796875" customWidth="1"/>
    <col min="20" max="20" width="15.81640625" customWidth="1"/>
    <col min="21" max="21" width="10.08984375" customWidth="1"/>
    <col min="22" max="23" width="5.81640625" customWidth="1"/>
  </cols>
  <sheetData>
    <row r="1" spans="1:9" x14ac:dyDescent="0.4">
      <c r="A1" s="11" t="s">
        <v>7581</v>
      </c>
      <c r="B1" s="375" t="s">
        <v>9647</v>
      </c>
      <c r="C1" s="375"/>
      <c r="D1" s="375"/>
      <c r="E1" s="375"/>
      <c r="F1" s="375"/>
      <c r="G1" s="375"/>
      <c r="H1" s="375"/>
      <c r="I1" s="7"/>
    </row>
    <row r="2" spans="1:9" x14ac:dyDescent="0.4">
      <c r="A2" s="11" t="s">
        <v>7582</v>
      </c>
      <c r="B2" s="375" t="s">
        <v>9648</v>
      </c>
      <c r="C2" s="375"/>
      <c r="D2" s="375"/>
      <c r="E2" s="375"/>
      <c r="F2" s="375"/>
      <c r="G2" s="375"/>
      <c r="H2" s="375"/>
      <c r="I2" s="7"/>
    </row>
    <row r="3" spans="1:9" x14ac:dyDescent="0.4">
      <c r="A3" s="11" t="s">
        <v>7583</v>
      </c>
      <c r="B3" s="375" t="s">
        <v>9649</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MIN(C37:G37)</f>
        <v>45608.625694444447</v>
      </c>
      <c r="C6" s="374"/>
      <c r="D6" s="403" t="s">
        <v>7587</v>
      </c>
      <c r="E6" s="404"/>
      <c r="F6" s="384">
        <f>MAX(C38:G38)</f>
        <v>45614.396527777775</v>
      </c>
      <c r="G6" s="402"/>
      <c r="H6" s="374"/>
      <c r="I6" s="7"/>
    </row>
    <row r="7" spans="1:9" ht="53" customHeight="1" x14ac:dyDescent="0.4">
      <c r="A7" s="394" t="s">
        <v>7816</v>
      </c>
      <c r="B7" s="11" t="s">
        <v>7589</v>
      </c>
      <c r="C7" s="397" t="s">
        <v>9660</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9515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45608.65347222222</v>
      </c>
      <c r="D37" s="191">
        <v>45608.625694444447</v>
      </c>
      <c r="E37" s="191">
        <v>45609.557638888888</v>
      </c>
      <c r="F37" s="191">
        <v>45608.669444444444</v>
      </c>
      <c r="G37" s="191">
        <v>45608.65</v>
      </c>
      <c r="H37" s="1"/>
      <c r="I37" s="7"/>
      <c r="J37" s="294">
        <v>45614.333333333336</v>
      </c>
    </row>
    <row r="38" spans="1:21" x14ac:dyDescent="0.4">
      <c r="A38" s="177"/>
      <c r="B38" s="12" t="s">
        <v>7482</v>
      </c>
      <c r="C38" s="191">
        <v>45614.371527777781</v>
      </c>
      <c r="D38" s="191">
        <v>45614.388888888891</v>
      </c>
      <c r="E38" s="191">
        <v>45613.334722222222</v>
      </c>
      <c r="F38" s="191">
        <v>45614.356944444444</v>
      </c>
      <c r="G38" s="191">
        <v>45614.396527777775</v>
      </c>
      <c r="H38" s="1"/>
      <c r="I38" s="7"/>
      <c r="J38" s="186">
        <f>IF(C38&lt;&gt;"",INT((J37-C37)*24),0)+IF(D38&lt;&gt;"",INT((J37-D37)*24),0)+IF(E38&lt;&gt;"",INT((J37-E37)*24),0)+IF(F38&lt;&gt;"",INT((J37-F37)*24),0)+IF(G38&lt;&gt;"",INT((J37-G37)*24),0)</f>
        <v>657</v>
      </c>
    </row>
    <row r="39" spans="1:21" x14ac:dyDescent="0.4">
      <c r="A39" s="177"/>
      <c r="B39" s="12" t="s">
        <v>7458</v>
      </c>
      <c r="C39" s="221">
        <v>263</v>
      </c>
      <c r="D39" s="164">
        <v>65</v>
      </c>
      <c r="E39" s="164">
        <v>176</v>
      </c>
      <c r="F39" s="221">
        <v>9</v>
      </c>
      <c r="G39" s="164">
        <v>53</v>
      </c>
      <c r="H39" s="1">
        <f t="shared" ref="H39:H61" si="0">SUM(C39:G39)</f>
        <v>566</v>
      </c>
      <c r="I39" s="7"/>
    </row>
    <row r="40" spans="1:21" x14ac:dyDescent="0.4">
      <c r="A40" s="1" t="s">
        <v>7164</v>
      </c>
      <c r="B40" s="12" t="s">
        <v>7469</v>
      </c>
      <c r="C40" s="1">
        <f>INT((C38-C37)*24)</f>
        <v>137</v>
      </c>
      <c r="D40" s="1">
        <f>INT((D38-D37)*24)</f>
        <v>138</v>
      </c>
      <c r="E40" s="1">
        <f>INT((E38-E37)*24)</f>
        <v>90</v>
      </c>
      <c r="F40" s="1">
        <f>INT((F38-F37)*24)</f>
        <v>136</v>
      </c>
      <c r="G40" s="1">
        <f>INT((G38-G37)*24)</f>
        <v>137</v>
      </c>
      <c r="H40" s="1">
        <f t="shared" si="0"/>
        <v>638</v>
      </c>
      <c r="I40" s="7"/>
      <c r="J40" s="12" t="s">
        <v>8020</v>
      </c>
      <c r="K40" s="1">
        <f>H40</f>
        <v>638</v>
      </c>
    </row>
    <row r="41" spans="1:21" x14ac:dyDescent="0.4">
      <c r="A41" s="379">
        <v>45609</v>
      </c>
      <c r="B41" s="12" t="s">
        <v>7483</v>
      </c>
      <c r="C41" s="1">
        <v>0</v>
      </c>
      <c r="D41" s="1">
        <v>0</v>
      </c>
      <c r="E41" s="1"/>
      <c r="F41" s="1">
        <v>0</v>
      </c>
      <c r="G41" s="1">
        <v>0</v>
      </c>
      <c r="H41" s="1">
        <f t="shared" si="0"/>
        <v>0</v>
      </c>
      <c r="I41" s="7"/>
      <c r="J41" s="12" t="s">
        <v>7483</v>
      </c>
      <c r="K41" s="1">
        <f>SUMIF(B:B,J41,H:H)</f>
        <v>0</v>
      </c>
    </row>
    <row r="42" spans="1:21" x14ac:dyDescent="0.4">
      <c r="A42" s="379"/>
      <c r="B42" s="12" t="s">
        <v>7484</v>
      </c>
      <c r="C42" s="1">
        <v>0</v>
      </c>
      <c r="D42" s="1">
        <v>0</v>
      </c>
      <c r="E42" s="1"/>
      <c r="F42" s="1">
        <v>0</v>
      </c>
      <c r="G42" s="1">
        <v>0</v>
      </c>
      <c r="H42" s="1">
        <f t="shared" si="0"/>
        <v>0</v>
      </c>
      <c r="I42" s="7"/>
      <c r="J42" s="12" t="s">
        <v>7477</v>
      </c>
      <c r="K42" s="1">
        <f>SUMIF(B:B,J42,H:H)</f>
        <v>0</v>
      </c>
    </row>
    <row r="43" spans="1:21" x14ac:dyDescent="0.4">
      <c r="A43" s="379"/>
      <c r="B43" s="12" t="s">
        <v>7485</v>
      </c>
      <c r="C43" s="1">
        <v>0</v>
      </c>
      <c r="D43" s="1">
        <v>0</v>
      </c>
      <c r="E43" s="1"/>
      <c r="F43" s="1">
        <v>0</v>
      </c>
      <c r="G43" s="1">
        <v>0</v>
      </c>
      <c r="H43" s="1">
        <f t="shared" si="0"/>
        <v>0</v>
      </c>
      <c r="I43" s="7"/>
      <c r="J43" s="12" t="s">
        <v>7485</v>
      </c>
      <c r="K43" s="1">
        <f>SUMIF(B:B,J43,H:H)</f>
        <v>3</v>
      </c>
    </row>
    <row r="44" spans="1:21" x14ac:dyDescent="0.4">
      <c r="A44" s="379">
        <v>45610</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0</v>
      </c>
      <c r="D46" s="1">
        <v>0</v>
      </c>
      <c r="E46" s="1">
        <v>0</v>
      </c>
      <c r="F46" s="1">
        <v>0</v>
      </c>
      <c r="G46" s="1">
        <v>0</v>
      </c>
      <c r="H46" s="1">
        <f t="shared" si="0"/>
        <v>0</v>
      </c>
      <c r="I46" s="7"/>
      <c r="K46" t="s">
        <v>8805</v>
      </c>
      <c r="M46" t="s">
        <v>8628</v>
      </c>
      <c r="O46" t="s">
        <v>8624</v>
      </c>
      <c r="Q46" t="s">
        <v>9793</v>
      </c>
      <c r="S46" t="s">
        <v>8806</v>
      </c>
    </row>
    <row r="47" spans="1:21" ht="17" customHeight="1" x14ac:dyDescent="0.4">
      <c r="A47" s="379">
        <v>45611</v>
      </c>
      <c r="B47" s="12" t="s">
        <v>7483</v>
      </c>
      <c r="C47" s="1">
        <v>0</v>
      </c>
      <c r="D47" s="95">
        <v>0</v>
      </c>
      <c r="E47" s="1">
        <v>0</v>
      </c>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v>0</v>
      </c>
      <c r="G48" s="95">
        <v>0</v>
      </c>
      <c r="H48" s="1">
        <f t="shared" si="0"/>
        <v>0</v>
      </c>
      <c r="I48" s="7"/>
      <c r="J48" s="95">
        <v>1</v>
      </c>
      <c r="K48" s="222" t="s">
        <v>9672</v>
      </c>
      <c r="L48" s="201"/>
      <c r="M48" s="240" t="s">
        <v>9675</v>
      </c>
      <c r="N48" s="201" t="s">
        <v>9326</v>
      </c>
      <c r="O48" s="222" t="s">
        <v>9650</v>
      </c>
      <c r="P48" s="201" t="s">
        <v>9655</v>
      </c>
      <c r="Q48" s="254" t="s">
        <v>9668</v>
      </c>
      <c r="R48" s="224" t="s">
        <v>9642</v>
      </c>
      <c r="S48" s="222" t="s">
        <v>9651</v>
      </c>
      <c r="T48" s="201" t="s">
        <v>9655</v>
      </c>
      <c r="U48" s="68"/>
    </row>
    <row r="49" spans="1:21" x14ac:dyDescent="0.4">
      <c r="A49" s="379"/>
      <c r="B49" s="12" t="s">
        <v>7485</v>
      </c>
      <c r="C49" s="1">
        <v>1</v>
      </c>
      <c r="D49" s="95">
        <v>0</v>
      </c>
      <c r="E49" s="1">
        <v>0</v>
      </c>
      <c r="F49" s="1">
        <v>0</v>
      </c>
      <c r="G49" s="1">
        <v>0</v>
      </c>
      <c r="H49" s="1">
        <f t="shared" si="0"/>
        <v>1</v>
      </c>
      <c r="I49" s="7"/>
      <c r="J49" s="1">
        <v>2</v>
      </c>
      <c r="K49" s="254" t="s">
        <v>9661</v>
      </c>
      <c r="L49" s="224" t="s">
        <v>9662</v>
      </c>
      <c r="M49" s="240"/>
      <c r="N49" s="201"/>
      <c r="O49" s="222" t="s">
        <v>9653</v>
      </c>
      <c r="P49" s="201"/>
      <c r="Q49" s="222" t="s">
        <v>9667</v>
      </c>
      <c r="R49" s="201" t="s">
        <v>9326</v>
      </c>
      <c r="S49" s="222" t="s">
        <v>9654</v>
      </c>
      <c r="T49" s="201"/>
      <c r="U49" s="68"/>
    </row>
    <row r="50" spans="1:21" x14ac:dyDescent="0.4">
      <c r="A50" s="379">
        <v>45614</v>
      </c>
      <c r="B50" s="12" t="s">
        <v>7483</v>
      </c>
      <c r="C50" s="1">
        <v>0</v>
      </c>
      <c r="D50" s="95">
        <v>0</v>
      </c>
      <c r="E50" s="1">
        <v>0</v>
      </c>
      <c r="F50" s="1">
        <v>0</v>
      </c>
      <c r="G50" s="1">
        <v>0</v>
      </c>
      <c r="H50" s="1">
        <f t="shared" si="0"/>
        <v>0</v>
      </c>
      <c r="I50" s="7"/>
      <c r="J50" s="95">
        <v>3</v>
      </c>
      <c r="K50" s="280" t="s">
        <v>9671</v>
      </c>
      <c r="L50" s="224"/>
      <c r="M50" s="222"/>
      <c r="N50" s="201"/>
      <c r="O50" s="222" t="s">
        <v>9652</v>
      </c>
      <c r="P50" s="201"/>
      <c r="Q50" s="254" t="s">
        <v>9669</v>
      </c>
      <c r="R50" s="224" t="s">
        <v>9642</v>
      </c>
      <c r="S50" s="222" t="s">
        <v>9677</v>
      </c>
      <c r="T50" s="201"/>
      <c r="U50" s="68"/>
    </row>
    <row r="51" spans="1:21" x14ac:dyDescent="0.4">
      <c r="A51" s="379"/>
      <c r="B51" s="12" t="s">
        <v>7484</v>
      </c>
      <c r="C51" s="1">
        <v>0</v>
      </c>
      <c r="D51" s="95">
        <v>0</v>
      </c>
      <c r="E51" s="95">
        <v>0</v>
      </c>
      <c r="F51" s="95">
        <v>0</v>
      </c>
      <c r="G51" s="1">
        <v>0</v>
      </c>
      <c r="H51" s="1">
        <f t="shared" si="0"/>
        <v>0</v>
      </c>
      <c r="I51" s="7"/>
      <c r="J51" s="1">
        <v>4</v>
      </c>
      <c r="K51" s="280" t="s">
        <v>9673</v>
      </c>
      <c r="L51" s="224"/>
      <c r="M51" s="222"/>
      <c r="N51" s="201"/>
      <c r="O51" s="222" t="s">
        <v>9666</v>
      </c>
      <c r="P51" s="201"/>
      <c r="Q51" s="222"/>
      <c r="R51" s="201"/>
      <c r="S51" s="201" t="s">
        <v>9678</v>
      </c>
      <c r="T51" s="201"/>
      <c r="U51" s="68"/>
    </row>
    <row r="52" spans="1:21" x14ac:dyDescent="0.4">
      <c r="A52" s="379"/>
      <c r="B52" s="12" t="s">
        <v>7485</v>
      </c>
      <c r="C52" s="1">
        <v>0</v>
      </c>
      <c r="D52" s="95">
        <v>0</v>
      </c>
      <c r="E52" s="1">
        <v>0</v>
      </c>
      <c r="F52" s="1">
        <v>2</v>
      </c>
      <c r="G52" s="1">
        <v>0</v>
      </c>
      <c r="H52" s="1">
        <f t="shared" si="0"/>
        <v>2</v>
      </c>
      <c r="I52" s="7"/>
      <c r="J52" s="95">
        <v>5</v>
      </c>
      <c r="K52" s="280" t="s">
        <v>9674</v>
      </c>
      <c r="L52" s="224"/>
      <c r="M52" s="222"/>
      <c r="N52" s="201"/>
      <c r="O52" s="254" t="s">
        <v>9684</v>
      </c>
      <c r="P52" s="224"/>
      <c r="Q52" s="222"/>
      <c r="R52" s="201"/>
      <c r="S52" s="240" t="s">
        <v>9676</v>
      </c>
      <c r="T52" s="201" t="s">
        <v>9326</v>
      </c>
      <c r="U52" s="68"/>
    </row>
    <row r="53" spans="1:21" x14ac:dyDescent="0.4">
      <c r="A53" s="379"/>
      <c r="B53" s="12" t="s">
        <v>7483</v>
      </c>
      <c r="C53" s="1"/>
      <c r="D53" s="95"/>
      <c r="E53" s="1"/>
      <c r="F53" s="1"/>
      <c r="G53" s="1"/>
      <c r="H53" s="1">
        <f t="shared" si="0"/>
        <v>0</v>
      </c>
      <c r="I53" s="7"/>
      <c r="J53" s="1">
        <v>6</v>
      </c>
      <c r="K53" s="240" t="s">
        <v>9670</v>
      </c>
      <c r="L53" s="201" t="s">
        <v>9326</v>
      </c>
      <c r="M53" s="222"/>
      <c r="N53" s="201"/>
      <c r="O53" s="222"/>
      <c r="P53" s="201"/>
      <c r="Q53" s="222"/>
      <c r="R53" s="201"/>
      <c r="S53" s="201"/>
      <c r="T53" s="201"/>
      <c r="U53" s="68"/>
    </row>
    <row r="54" spans="1:21" x14ac:dyDescent="0.4">
      <c r="A54" s="379"/>
      <c r="B54" s="12" t="s">
        <v>7484</v>
      </c>
      <c r="C54" s="1"/>
      <c r="D54" s="95"/>
      <c r="E54" s="1"/>
      <c r="F54" s="95"/>
      <c r="G54" s="95"/>
      <c r="H54" s="1">
        <f t="shared" si="0"/>
        <v>0</v>
      </c>
      <c r="I54" s="7"/>
      <c r="J54" s="95">
        <v>7</v>
      </c>
      <c r="K54" s="203"/>
      <c r="L54" s="201"/>
      <c r="M54" s="222"/>
      <c r="N54" s="201"/>
      <c r="O54" s="222"/>
      <c r="P54" s="201"/>
      <c r="Q54" s="222"/>
      <c r="R54" s="201"/>
      <c r="S54" s="201"/>
      <c r="T54" s="201"/>
      <c r="U54" s="68"/>
    </row>
    <row r="55" spans="1:21" x14ac:dyDescent="0.4">
      <c r="A55" s="379"/>
      <c r="B55" s="12" t="s">
        <v>7485</v>
      </c>
      <c r="C55" s="1"/>
      <c r="D55" s="95"/>
      <c r="E55" s="1"/>
      <c r="F55" s="1"/>
      <c r="G55" s="1"/>
      <c r="H55" s="1">
        <f t="shared" si="0"/>
        <v>0</v>
      </c>
      <c r="I55" s="7"/>
      <c r="J55" s="1">
        <v>8</v>
      </c>
      <c r="K55" s="201"/>
      <c r="L55" s="201"/>
      <c r="M55" s="222"/>
      <c r="N55" s="201"/>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22"/>
      <c r="N56" s="201"/>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03"/>
      <c r="N57" s="201"/>
      <c r="O57" s="222"/>
      <c r="P57" s="201"/>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9641</v>
      </c>
      <c r="K64" s="71">
        <f>COUNTIF($K$48:$T$61,J64)</f>
        <v>2</v>
      </c>
      <c r="L64" s="229"/>
      <c r="M64" s="229"/>
      <c r="N64" s="229"/>
      <c r="O64" s="229"/>
      <c r="P64" s="229"/>
    </row>
    <row r="65" spans="1:16" x14ac:dyDescent="0.4">
      <c r="A65" s="12" t="s">
        <v>7655</v>
      </c>
      <c r="B65" s="220">
        <v>0.86805555555555547</v>
      </c>
      <c r="J65" s="12" t="s">
        <v>9624</v>
      </c>
      <c r="K65" s="71">
        <f t="shared" ref="K65:K87" si="1">COUNTIF($K$48:$T$61,J65)</f>
        <v>0</v>
      </c>
      <c r="L65" s="229"/>
      <c r="M65" s="229"/>
      <c r="N65" s="229"/>
      <c r="O65" s="229"/>
      <c r="P65" s="229"/>
    </row>
    <row r="66" spans="1:16" x14ac:dyDescent="0.4">
      <c r="A66" s="12" t="s">
        <v>7656</v>
      </c>
      <c r="B66" s="219">
        <f>B64-B65</f>
        <v>45537.875694444447</v>
      </c>
      <c r="J66" s="12" t="s">
        <v>9532</v>
      </c>
      <c r="K66" s="71">
        <f t="shared" si="1"/>
        <v>0</v>
      </c>
      <c r="L66" s="229"/>
      <c r="M66" s="229"/>
      <c r="N66" s="229"/>
      <c r="O66" s="229"/>
      <c r="P66" s="229"/>
    </row>
    <row r="67" spans="1:16" x14ac:dyDescent="0.4">
      <c r="J67" s="300" t="s">
        <v>9510</v>
      </c>
      <c r="K67" s="71">
        <f t="shared" si="1"/>
        <v>0</v>
      </c>
      <c r="L67" s="229"/>
      <c r="M67" s="229"/>
      <c r="N67" s="229"/>
      <c r="O67" s="229"/>
      <c r="P67" s="229"/>
    </row>
    <row r="68" spans="1:16" x14ac:dyDescent="0.4">
      <c r="A68" s="220" t="s">
        <v>9491</v>
      </c>
      <c r="B68" s="295">
        <v>0.78819444444444453</v>
      </c>
      <c r="C68" s="220">
        <f>B68+TIME(1,,)</f>
        <v>0.82986111111111116</v>
      </c>
      <c r="J68" s="300" t="s">
        <v>9508</v>
      </c>
      <c r="K68" s="71">
        <f t="shared" si="1"/>
        <v>0</v>
      </c>
    </row>
    <row r="69" spans="1:16" x14ac:dyDescent="0.4">
      <c r="A69" s="1" t="s">
        <v>9489</v>
      </c>
      <c r="B69" s="220">
        <f>C68</f>
        <v>0.82986111111111116</v>
      </c>
      <c r="C69" s="220">
        <f t="shared" ref="C69:C91" si="2">B69+TIME(1,,)</f>
        <v>0.87152777777777779</v>
      </c>
      <c r="J69" s="300" t="s">
        <v>9498</v>
      </c>
      <c r="K69" s="71">
        <f t="shared" si="1"/>
        <v>1</v>
      </c>
    </row>
    <row r="70" spans="1:16" x14ac:dyDescent="0.4">
      <c r="A70" s="1" t="s">
        <v>9490</v>
      </c>
      <c r="B70" s="220">
        <f t="shared" ref="B70:B91" si="3">C69</f>
        <v>0.87152777777777779</v>
      </c>
      <c r="C70" s="220">
        <f t="shared" si="2"/>
        <v>0.91319444444444442</v>
      </c>
      <c r="J70" s="300" t="s">
        <v>9422</v>
      </c>
      <c r="K70" s="71">
        <f t="shared" si="1"/>
        <v>0</v>
      </c>
    </row>
    <row r="71" spans="1:16" x14ac:dyDescent="0.4">
      <c r="A71" s="220" t="s">
        <v>9491</v>
      </c>
      <c r="B71" s="220">
        <f t="shared" si="3"/>
        <v>0.91319444444444442</v>
      </c>
      <c r="C71" s="220">
        <f t="shared" si="2"/>
        <v>0.95486111111111105</v>
      </c>
      <c r="J71" s="300" t="s">
        <v>9359</v>
      </c>
      <c r="K71" s="71">
        <f t="shared" si="1"/>
        <v>0</v>
      </c>
    </row>
    <row r="72" spans="1:16" x14ac:dyDescent="0.4">
      <c r="A72" s="1" t="s">
        <v>9489</v>
      </c>
      <c r="B72" s="220">
        <f t="shared" si="3"/>
        <v>0.95486111111111105</v>
      </c>
      <c r="C72" s="220">
        <f t="shared" si="2"/>
        <v>0.99652777777777768</v>
      </c>
      <c r="J72" s="201" t="s">
        <v>9210</v>
      </c>
      <c r="K72" s="71">
        <f t="shared" si="1"/>
        <v>0</v>
      </c>
    </row>
    <row r="73" spans="1:16" x14ac:dyDescent="0.4">
      <c r="A73" s="1" t="s">
        <v>9490</v>
      </c>
      <c r="B73" s="220">
        <f t="shared" si="3"/>
        <v>0.99652777777777768</v>
      </c>
      <c r="C73" s="220">
        <f t="shared" si="2"/>
        <v>1.0381944444444444</v>
      </c>
      <c r="J73" s="12" t="s">
        <v>9136</v>
      </c>
      <c r="K73" s="71">
        <f t="shared" si="1"/>
        <v>0</v>
      </c>
    </row>
    <row r="74" spans="1:16" x14ac:dyDescent="0.4">
      <c r="A74" s="220" t="s">
        <v>9491</v>
      </c>
      <c r="B74" s="220">
        <f t="shared" si="3"/>
        <v>1.0381944444444444</v>
      </c>
      <c r="C74" s="220">
        <f t="shared" si="2"/>
        <v>1.0798611111111112</v>
      </c>
      <c r="J74" s="12" t="s">
        <v>9077</v>
      </c>
      <c r="K74" s="71">
        <f t="shared" si="1"/>
        <v>0</v>
      </c>
    </row>
    <row r="75" spans="1:16" x14ac:dyDescent="0.4">
      <c r="A75" s="1" t="s">
        <v>9489</v>
      </c>
      <c r="B75" s="220">
        <f t="shared" si="3"/>
        <v>1.0798611111111112</v>
      </c>
      <c r="C75" s="220">
        <f t="shared" si="2"/>
        <v>1.1215277777777779</v>
      </c>
      <c r="J75" s="12" t="s">
        <v>9075</v>
      </c>
      <c r="K75" s="71">
        <f t="shared" si="1"/>
        <v>0</v>
      </c>
    </row>
    <row r="76" spans="1:16" x14ac:dyDescent="0.4">
      <c r="A76" s="1" t="s">
        <v>9490</v>
      </c>
      <c r="B76" s="220">
        <f t="shared" si="3"/>
        <v>1.1215277777777779</v>
      </c>
      <c r="C76" s="220">
        <f t="shared" si="2"/>
        <v>1.1631944444444446</v>
      </c>
      <c r="J76" s="12" t="s">
        <v>9072</v>
      </c>
      <c r="K76" s="71">
        <f t="shared" si="1"/>
        <v>0</v>
      </c>
    </row>
    <row r="77" spans="1:16" x14ac:dyDescent="0.4">
      <c r="A77" s="220" t="s">
        <v>9491</v>
      </c>
      <c r="B77" s="220">
        <f t="shared" si="3"/>
        <v>1.1631944444444446</v>
      </c>
      <c r="C77" s="220">
        <f t="shared" si="2"/>
        <v>1.2048611111111114</v>
      </c>
      <c r="J77" s="12" t="s">
        <v>8980</v>
      </c>
      <c r="K77" s="71">
        <f t="shared" si="1"/>
        <v>0</v>
      </c>
    </row>
    <row r="78" spans="1:16" x14ac:dyDescent="0.4">
      <c r="A78" s="1" t="s">
        <v>9489</v>
      </c>
      <c r="B78" s="220">
        <f t="shared" si="3"/>
        <v>1.2048611111111114</v>
      </c>
      <c r="C78" s="220">
        <f t="shared" si="2"/>
        <v>1.2465277777777781</v>
      </c>
      <c r="J78" s="12" t="s">
        <v>8984</v>
      </c>
      <c r="K78" s="71">
        <f t="shared" si="1"/>
        <v>0</v>
      </c>
    </row>
    <row r="79" spans="1:16" x14ac:dyDescent="0.4">
      <c r="A79" s="1" t="s">
        <v>9490</v>
      </c>
      <c r="B79" s="220">
        <f t="shared" si="3"/>
        <v>1.2465277777777781</v>
      </c>
      <c r="C79" s="220">
        <f t="shared" si="2"/>
        <v>1.2881944444444449</v>
      </c>
      <c r="J79" s="12" t="s">
        <v>9280</v>
      </c>
      <c r="K79" s="71">
        <f t="shared" si="1"/>
        <v>0</v>
      </c>
    </row>
    <row r="80" spans="1:16" x14ac:dyDescent="0.4">
      <c r="A80" s="220" t="s">
        <v>9491</v>
      </c>
      <c r="B80" s="220">
        <f t="shared" si="3"/>
        <v>1.2881944444444449</v>
      </c>
      <c r="C80" s="220">
        <f t="shared" si="2"/>
        <v>1.3298611111111116</v>
      </c>
      <c r="J80" s="12" t="s">
        <v>8744</v>
      </c>
      <c r="K80" s="71">
        <f t="shared" si="1"/>
        <v>0</v>
      </c>
    </row>
    <row r="81" spans="1:11" x14ac:dyDescent="0.4">
      <c r="A81" s="1" t="s">
        <v>9489</v>
      </c>
      <c r="B81" s="220">
        <f t="shared" si="3"/>
        <v>1.3298611111111116</v>
      </c>
      <c r="C81" s="220">
        <f t="shared" si="2"/>
        <v>1.3715277777777783</v>
      </c>
      <c r="J81" s="12" t="s">
        <v>8676</v>
      </c>
      <c r="K81" s="71">
        <f t="shared" si="1"/>
        <v>0</v>
      </c>
    </row>
    <row r="82" spans="1:11" x14ac:dyDescent="0.4">
      <c r="A82" s="1" t="s">
        <v>9490</v>
      </c>
      <c r="B82" s="220">
        <f t="shared" si="3"/>
        <v>1.3715277777777783</v>
      </c>
      <c r="C82" s="220">
        <f t="shared" si="2"/>
        <v>1.4131944444444451</v>
      </c>
      <c r="J82" s="12" t="s">
        <v>8658</v>
      </c>
      <c r="K82" s="71">
        <f t="shared" si="1"/>
        <v>0</v>
      </c>
    </row>
    <row r="83" spans="1:11" x14ac:dyDescent="0.4">
      <c r="A83" s="220" t="s">
        <v>9491</v>
      </c>
      <c r="B83" s="220">
        <f t="shared" si="3"/>
        <v>1.4131944444444451</v>
      </c>
      <c r="C83" s="220">
        <f t="shared" si="2"/>
        <v>1.4548611111111118</v>
      </c>
      <c r="J83" s="12" t="s">
        <v>8648</v>
      </c>
      <c r="K83" s="71">
        <f t="shared" si="1"/>
        <v>0</v>
      </c>
    </row>
    <row r="84" spans="1:11" x14ac:dyDescent="0.4">
      <c r="A84" s="1" t="s">
        <v>9489</v>
      </c>
      <c r="B84" s="220">
        <f t="shared" si="3"/>
        <v>1.4548611111111118</v>
      </c>
      <c r="C84" s="220">
        <f t="shared" si="2"/>
        <v>1.4965277777777786</v>
      </c>
      <c r="J84" s="12" t="s">
        <v>8679</v>
      </c>
      <c r="K84" s="71">
        <f t="shared" si="1"/>
        <v>0</v>
      </c>
    </row>
    <row r="85" spans="1:11" x14ac:dyDescent="0.4">
      <c r="A85" s="1" t="s">
        <v>9490</v>
      </c>
      <c r="B85" s="220">
        <f t="shared" si="3"/>
        <v>1.4965277777777786</v>
      </c>
      <c r="C85" s="220">
        <f t="shared" si="2"/>
        <v>1.5381944444444453</v>
      </c>
      <c r="J85" s="12" t="s">
        <v>8576</v>
      </c>
      <c r="K85" s="71">
        <f t="shared" si="1"/>
        <v>0</v>
      </c>
    </row>
    <row r="86" spans="1:11" x14ac:dyDescent="0.4">
      <c r="A86" s="220" t="s">
        <v>9491</v>
      </c>
      <c r="B86" s="220">
        <f t="shared" si="3"/>
        <v>1.5381944444444453</v>
      </c>
      <c r="C86" s="220">
        <f t="shared" si="2"/>
        <v>1.579861111111112</v>
      </c>
      <c r="J86" s="12" t="s">
        <v>8577</v>
      </c>
      <c r="K86" s="71">
        <f t="shared" si="1"/>
        <v>0</v>
      </c>
    </row>
    <row r="87" spans="1:11" x14ac:dyDescent="0.4">
      <c r="A87" s="1" t="s">
        <v>9489</v>
      </c>
      <c r="B87" s="220">
        <f t="shared" si="3"/>
        <v>1.579861111111112</v>
      </c>
      <c r="C87" s="220">
        <f t="shared" si="2"/>
        <v>1.6215277777777788</v>
      </c>
      <c r="J87" s="12" t="s">
        <v>8578</v>
      </c>
      <c r="K87" s="71">
        <f t="shared" si="1"/>
        <v>0</v>
      </c>
    </row>
    <row r="88" spans="1:11" x14ac:dyDescent="0.4">
      <c r="A88" s="1" t="s">
        <v>9490</v>
      </c>
      <c r="B88" s="220">
        <f t="shared" si="3"/>
        <v>1.6215277777777788</v>
      </c>
      <c r="C88" s="220">
        <f t="shared" si="2"/>
        <v>1.6631944444444455</v>
      </c>
    </row>
    <row r="89" spans="1:11" x14ac:dyDescent="0.4">
      <c r="A89" s="220" t="s">
        <v>9491</v>
      </c>
      <c r="B89" s="220">
        <f t="shared" si="3"/>
        <v>1.6631944444444455</v>
      </c>
      <c r="C89" s="220">
        <f t="shared" si="2"/>
        <v>1.7048611111111123</v>
      </c>
    </row>
    <row r="90" spans="1:11" x14ac:dyDescent="0.4">
      <c r="A90" s="1" t="s">
        <v>9489</v>
      </c>
      <c r="B90" s="220">
        <f t="shared" si="3"/>
        <v>1.7048611111111123</v>
      </c>
      <c r="C90" s="220">
        <f t="shared" si="2"/>
        <v>1.746527777777779</v>
      </c>
    </row>
    <row r="91" spans="1:11" x14ac:dyDescent="0.4">
      <c r="A91" s="1" t="s">
        <v>9490</v>
      </c>
      <c r="B91" s="220">
        <f t="shared" si="3"/>
        <v>1.746527777777779</v>
      </c>
      <c r="C91" s="220">
        <f t="shared" si="2"/>
        <v>1.7881944444444458</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F027-76AD-49AF-987D-25BED0AB68EE}">
  <dimension ref="A1:U175"/>
  <sheetViews>
    <sheetView topLeftCell="D45" zoomScale="90" zoomScaleNormal="90" workbookViewId="0">
      <selection activeCell="M76" sqref="M76"/>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20.81640625" customWidth="1"/>
    <col min="12" max="12" width="16.54296875" bestFit="1" customWidth="1"/>
    <col min="13" max="13" width="18.54296875" bestFit="1" customWidth="1"/>
    <col min="14" max="14" width="20" customWidth="1"/>
    <col min="15" max="15" width="19.6328125" customWidth="1"/>
    <col min="16" max="16" width="23.6328125" bestFit="1" customWidth="1"/>
    <col min="17" max="17" width="18.54296875" bestFit="1" customWidth="1"/>
    <col min="18" max="18" width="13.453125" bestFit="1" customWidth="1"/>
    <col min="19" max="19" width="18.54296875" bestFit="1" customWidth="1"/>
    <col min="20" max="20" width="13.453125" bestFit="1" customWidth="1"/>
    <col min="21" max="21" width="6.1796875" customWidth="1"/>
    <col min="22" max="22" width="6.453125" customWidth="1"/>
    <col min="24" max="24" width="26.90625" bestFit="1" customWidth="1"/>
    <col min="25" max="25" width="13" bestFit="1" customWidth="1"/>
  </cols>
  <sheetData>
    <row r="1" spans="1:17" x14ac:dyDescent="0.4">
      <c r="A1" s="11" t="s">
        <v>7581</v>
      </c>
      <c r="B1" s="375" t="s">
        <v>9663</v>
      </c>
      <c r="C1" s="375"/>
      <c r="D1" s="375"/>
      <c r="E1" s="375"/>
      <c r="F1" s="375"/>
      <c r="G1" s="375"/>
      <c r="H1" s="375"/>
      <c r="I1" s="7"/>
      <c r="K1" s="227"/>
      <c r="L1" s="227"/>
      <c r="M1" s="227"/>
      <c r="N1" s="227"/>
      <c r="O1" s="227"/>
      <c r="P1" s="227"/>
      <c r="Q1" s="227"/>
    </row>
    <row r="2" spans="1:17" x14ac:dyDescent="0.4">
      <c r="A2" s="11" t="s">
        <v>7582</v>
      </c>
      <c r="B2" s="375" t="s">
        <v>9664</v>
      </c>
      <c r="C2" s="375"/>
      <c r="D2" s="375"/>
      <c r="E2" s="375"/>
      <c r="F2" s="375"/>
      <c r="G2" s="375"/>
      <c r="H2" s="375"/>
      <c r="I2" s="7"/>
    </row>
    <row r="3" spans="1:17" x14ac:dyDescent="0.4">
      <c r="A3" s="11" t="s">
        <v>7583</v>
      </c>
      <c r="B3" s="375" t="s">
        <v>9665</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MIN(C37:G37)</f>
        <v>45611.638194444444</v>
      </c>
      <c r="C6" s="374"/>
      <c r="D6" s="403" t="s">
        <v>7587</v>
      </c>
      <c r="E6" s="404"/>
      <c r="F6" s="384">
        <f>MAX(G38:G38)</f>
        <v>45617.356944444444</v>
      </c>
      <c r="G6" s="402"/>
      <c r="H6" s="374"/>
      <c r="I6" s="7"/>
    </row>
    <row r="7" spans="1:17" ht="39.5" customHeight="1" x14ac:dyDescent="0.4">
      <c r="A7" s="394" t="s">
        <v>7816</v>
      </c>
      <c r="B7" s="11" t="s">
        <v>7589</v>
      </c>
      <c r="C7" s="397" t="s">
        <v>9425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3" customHeight="1" x14ac:dyDescent="0.4">
      <c r="A14" s="394" t="s">
        <v>7602</v>
      </c>
      <c r="B14" s="11" t="s">
        <v>7589</v>
      </c>
      <c r="C14" s="401" t="s">
        <v>9337</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ht="17" customHeight="1" x14ac:dyDescent="0.4">
      <c r="A30" s="399" t="s">
        <v>7717</v>
      </c>
      <c r="B30" s="400"/>
      <c r="C30" s="372" t="s">
        <v>9515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8601</v>
      </c>
      <c r="D35" s="1" t="s">
        <v>8602</v>
      </c>
      <c r="E35" s="1" t="s">
        <v>8603</v>
      </c>
      <c r="F35" s="1" t="s">
        <v>8604</v>
      </c>
      <c r="G35" s="283" t="s">
        <v>8605</v>
      </c>
      <c r="H35" s="1" t="s">
        <v>7614</v>
      </c>
      <c r="I35" s="7"/>
    </row>
    <row r="36" spans="1:21" x14ac:dyDescent="0.4">
      <c r="A36" s="83"/>
      <c r="B36" s="12" t="s">
        <v>7977</v>
      </c>
      <c r="C36" s="239" t="s">
        <v>8561</v>
      </c>
      <c r="D36" s="239" t="s">
        <v>8562</v>
      </c>
      <c r="E36" s="239" t="s">
        <v>8563</v>
      </c>
      <c r="F36" s="239" t="s">
        <v>8564</v>
      </c>
      <c r="G36" s="239" t="s">
        <v>8568</v>
      </c>
      <c r="H36" s="1"/>
      <c r="I36" s="7"/>
      <c r="J36" s="186" t="s">
        <v>9436</v>
      </c>
    </row>
    <row r="37" spans="1:21" x14ac:dyDescent="0.4">
      <c r="A37" s="177"/>
      <c r="B37" s="12" t="s">
        <v>7615</v>
      </c>
      <c r="C37" s="191">
        <v>45611.638194444444</v>
      </c>
      <c r="D37" s="191">
        <v>45611.661111111112</v>
      </c>
      <c r="E37" s="191">
        <v>45611.668055555558</v>
      </c>
      <c r="F37" s="191">
        <v>45611.674305555556</v>
      </c>
      <c r="G37" s="191">
        <v>45611.683333333334</v>
      </c>
      <c r="H37" s="1"/>
      <c r="I37" s="7"/>
      <c r="J37" s="294">
        <v>45617.333333333336</v>
      </c>
    </row>
    <row r="38" spans="1:21" x14ac:dyDescent="0.4">
      <c r="A38" s="177"/>
      <c r="B38" s="12" t="s">
        <v>7482</v>
      </c>
      <c r="C38" s="191">
        <v>45617.355555555558</v>
      </c>
      <c r="D38" s="191">
        <v>45617.35833333333</v>
      </c>
      <c r="E38" s="191">
        <v>45617.363194444442</v>
      </c>
      <c r="F38" s="191">
        <v>45617.365972222222</v>
      </c>
      <c r="G38" s="191">
        <v>45617.356944444444</v>
      </c>
      <c r="H38" s="1"/>
      <c r="I38" s="7"/>
      <c r="J38" s="186">
        <f>IF(C38&lt;&gt;"",INT((J37-C37)*24),0)+IF(D38&lt;&gt;"",INT((J37-D37)*24),0)+IF(E38&lt;&gt;"",INT((J37-E37)*24),0)+IF(F38&lt;&gt;"",INT((J37-F37)*24),0)+IF(G38&lt;&gt;"",INT((J37-G37)*24),0)</f>
        <v>677</v>
      </c>
    </row>
    <row r="39" spans="1:21" x14ac:dyDescent="0.4">
      <c r="A39" s="177"/>
      <c r="B39" s="12" t="s">
        <v>7458</v>
      </c>
      <c r="C39" s="221">
        <v>228</v>
      </c>
      <c r="D39" s="164">
        <v>58</v>
      </c>
      <c r="E39" s="164">
        <v>188</v>
      </c>
      <c r="F39" s="221">
        <v>9</v>
      </c>
      <c r="G39" s="164">
        <v>65</v>
      </c>
      <c r="H39" s="1">
        <f t="shared" ref="H39:H61" si="0">SUM(C39:G39)</f>
        <v>548</v>
      </c>
      <c r="I39" s="7"/>
    </row>
    <row r="40" spans="1:21" x14ac:dyDescent="0.4">
      <c r="A40" s="1" t="s">
        <v>7164</v>
      </c>
      <c r="B40" s="12" t="s">
        <v>7617</v>
      </c>
      <c r="C40" s="1">
        <f>INT((C38-C37)*24)</f>
        <v>137</v>
      </c>
      <c r="D40" s="1">
        <f>INT((D38-D37)*24)</f>
        <v>136</v>
      </c>
      <c r="E40" s="1">
        <f>INT((E38-E37)*24)</f>
        <v>136</v>
      </c>
      <c r="F40" s="1">
        <f>INT((F38-F37)*24)</f>
        <v>136</v>
      </c>
      <c r="G40" s="1">
        <f>INT((G38-G37)*24)</f>
        <v>136</v>
      </c>
      <c r="H40" s="1">
        <f t="shared" si="0"/>
        <v>681</v>
      </c>
      <c r="I40" s="7"/>
      <c r="J40" s="12" t="s">
        <v>8020</v>
      </c>
      <c r="K40" s="1">
        <f>H40</f>
        <v>681</v>
      </c>
    </row>
    <row r="41" spans="1:21" x14ac:dyDescent="0.4">
      <c r="A41" s="379">
        <v>45614</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7484</v>
      </c>
      <c r="K42" s="1">
        <f>SUMIF(B:B,J42,H:H)</f>
        <v>0</v>
      </c>
    </row>
    <row r="43" spans="1:21" x14ac:dyDescent="0.4">
      <c r="A43" s="379"/>
      <c r="B43" s="12" t="s">
        <v>7485</v>
      </c>
      <c r="C43" s="1">
        <v>2</v>
      </c>
      <c r="D43" s="1">
        <v>4</v>
      </c>
      <c r="E43" s="1">
        <v>0</v>
      </c>
      <c r="F43" s="1">
        <v>0</v>
      </c>
      <c r="G43" s="1">
        <v>0</v>
      </c>
      <c r="H43" s="1">
        <f t="shared" si="0"/>
        <v>6</v>
      </c>
      <c r="I43" s="7"/>
      <c r="J43" s="12" t="s">
        <v>7485</v>
      </c>
      <c r="K43" s="1">
        <f>SUMIF(B:B,J43,H:H)</f>
        <v>14</v>
      </c>
    </row>
    <row r="44" spans="1:21" x14ac:dyDescent="0.4">
      <c r="A44" s="379">
        <v>45615</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9063</v>
      </c>
      <c r="M45" t="s">
        <v>9064</v>
      </c>
      <c r="O45" t="s">
        <v>9065</v>
      </c>
      <c r="Q45" t="s">
        <v>9066</v>
      </c>
      <c r="S45" t="s">
        <v>9067</v>
      </c>
    </row>
    <row r="46" spans="1:21" x14ac:dyDescent="0.4">
      <c r="A46" s="379"/>
      <c r="B46" s="12" t="s">
        <v>7485</v>
      </c>
      <c r="C46" s="1">
        <v>2</v>
      </c>
      <c r="D46" s="1">
        <v>0</v>
      </c>
      <c r="E46" s="1">
        <v>0</v>
      </c>
      <c r="F46" s="1">
        <v>0</v>
      </c>
      <c r="G46" s="1">
        <v>0</v>
      </c>
      <c r="H46" s="1">
        <f t="shared" si="0"/>
        <v>2</v>
      </c>
      <c r="I46" s="7"/>
      <c r="K46" t="s">
        <v>8623</v>
      </c>
      <c r="M46" t="s">
        <v>8621</v>
      </c>
      <c r="O46" t="s">
        <v>8620</v>
      </c>
      <c r="Q46" t="s">
        <v>8619</v>
      </c>
      <c r="S46" t="s">
        <v>8724</v>
      </c>
    </row>
    <row r="47" spans="1:21" x14ac:dyDescent="0.4">
      <c r="A47" s="379">
        <v>45616</v>
      </c>
      <c r="B47" s="12" t="s">
        <v>7483</v>
      </c>
      <c r="C47" s="1">
        <v>0</v>
      </c>
      <c r="D47" s="95">
        <v>0</v>
      </c>
      <c r="E47" s="1">
        <v>0</v>
      </c>
      <c r="F47" s="1">
        <v>0</v>
      </c>
      <c r="G47" s="1">
        <v>0</v>
      </c>
      <c r="H47" s="1">
        <f t="shared" si="0"/>
        <v>0</v>
      </c>
      <c r="I47" s="7"/>
      <c r="J47" s="1" t="s">
        <v>7189</v>
      </c>
      <c r="K47" s="372" t="s">
        <v>8601</v>
      </c>
      <c r="L47" s="374"/>
      <c r="M47" s="399" t="s">
        <v>8602</v>
      </c>
      <c r="N47" s="400"/>
      <c r="O47" s="399" t="s">
        <v>8603</v>
      </c>
      <c r="P47" s="400"/>
      <c r="Q47" s="399" t="s">
        <v>8604</v>
      </c>
      <c r="R47" s="400"/>
      <c r="S47" s="399" t="s">
        <v>8605</v>
      </c>
      <c r="T47" s="400"/>
    </row>
    <row r="48" spans="1:21" x14ac:dyDescent="0.4">
      <c r="A48" s="379"/>
      <c r="B48" s="12" t="s">
        <v>7484</v>
      </c>
      <c r="C48" s="1">
        <v>0</v>
      </c>
      <c r="D48" s="95">
        <v>0</v>
      </c>
      <c r="E48" s="95">
        <v>0</v>
      </c>
      <c r="F48" s="95">
        <v>0</v>
      </c>
      <c r="G48" s="95">
        <v>0</v>
      </c>
      <c r="H48" s="1">
        <f t="shared" si="0"/>
        <v>0</v>
      </c>
      <c r="I48" s="7"/>
      <c r="J48" s="95">
        <v>1</v>
      </c>
      <c r="K48" s="222" t="s">
        <v>9682</v>
      </c>
      <c r="L48" s="201"/>
      <c r="M48" s="222" t="s">
        <v>9703</v>
      </c>
      <c r="N48" s="201" t="s">
        <v>9746</v>
      </c>
      <c r="O48" s="203" t="s">
        <v>9707</v>
      </c>
      <c r="P48" s="201"/>
      <c r="Q48" s="240" t="s">
        <v>9771</v>
      </c>
      <c r="R48" s="201" t="s">
        <v>9326</v>
      </c>
      <c r="S48" s="240" t="s">
        <v>9767</v>
      </c>
      <c r="T48" s="201" t="s">
        <v>9326</v>
      </c>
      <c r="U48" s="68"/>
    </row>
    <row r="49" spans="1:21" x14ac:dyDescent="0.4">
      <c r="A49" s="379"/>
      <c r="B49" s="12" t="s">
        <v>7485</v>
      </c>
      <c r="C49" s="1">
        <v>2</v>
      </c>
      <c r="D49" s="95">
        <v>1</v>
      </c>
      <c r="E49" s="1">
        <v>1</v>
      </c>
      <c r="F49" s="1">
        <v>0</v>
      </c>
      <c r="G49" s="1">
        <v>0</v>
      </c>
      <c r="H49" s="1">
        <f t="shared" si="0"/>
        <v>4</v>
      </c>
      <c r="I49" s="7"/>
      <c r="J49" s="1">
        <v>2</v>
      </c>
      <c r="K49" s="201" t="s">
        <v>9683</v>
      </c>
      <c r="L49" s="201"/>
      <c r="M49" s="201" t="s">
        <v>9704</v>
      </c>
      <c r="N49" s="201" t="s">
        <v>9748</v>
      </c>
      <c r="O49" s="201" t="s">
        <v>9732</v>
      </c>
      <c r="P49" s="201"/>
      <c r="Q49" s="203"/>
      <c r="R49" s="272"/>
      <c r="S49" s="201"/>
      <c r="T49" s="201"/>
      <c r="U49" s="68"/>
    </row>
    <row r="50" spans="1:21" x14ac:dyDescent="0.4">
      <c r="A50" s="379">
        <v>45617</v>
      </c>
      <c r="B50" s="12" t="s">
        <v>7483</v>
      </c>
      <c r="C50" s="1">
        <v>0</v>
      </c>
      <c r="D50" s="95">
        <v>0</v>
      </c>
      <c r="E50" s="1">
        <v>0</v>
      </c>
      <c r="F50" s="1">
        <v>0</v>
      </c>
      <c r="G50" s="1">
        <v>0</v>
      </c>
      <c r="H50" s="1">
        <f t="shared" si="0"/>
        <v>0</v>
      </c>
      <c r="I50" s="7"/>
      <c r="J50" s="95">
        <v>3</v>
      </c>
      <c r="K50" s="302" t="s">
        <v>9728</v>
      </c>
      <c r="L50" s="302"/>
      <c r="M50" s="201" t="s">
        <v>9705</v>
      </c>
      <c r="N50" s="201" t="s">
        <v>9748</v>
      </c>
      <c r="O50" s="203" t="s">
        <v>9733</v>
      </c>
      <c r="P50" s="201"/>
      <c r="Q50" s="203"/>
      <c r="R50" s="272"/>
      <c r="S50" s="201"/>
      <c r="T50" s="201"/>
      <c r="U50" s="68"/>
    </row>
    <row r="51" spans="1:21" x14ac:dyDescent="0.4">
      <c r="A51" s="379"/>
      <c r="B51" s="12" t="s">
        <v>7484</v>
      </c>
      <c r="C51" s="1">
        <v>0</v>
      </c>
      <c r="D51" s="95">
        <v>0</v>
      </c>
      <c r="E51" s="95">
        <v>0</v>
      </c>
      <c r="F51" s="95">
        <v>0</v>
      </c>
      <c r="G51" s="1">
        <v>0</v>
      </c>
      <c r="H51" s="1">
        <f t="shared" si="0"/>
        <v>0</v>
      </c>
      <c r="I51" s="7"/>
      <c r="J51" s="1">
        <v>4</v>
      </c>
      <c r="K51" s="301" t="s">
        <v>9679</v>
      </c>
      <c r="L51" s="302" t="s">
        <v>9176</v>
      </c>
      <c r="M51" s="222" t="s">
        <v>9706</v>
      </c>
      <c r="N51" s="272" t="s">
        <v>9749</v>
      </c>
      <c r="O51" s="203" t="s">
        <v>9734</v>
      </c>
      <c r="P51" s="201"/>
      <c r="Q51" s="203"/>
      <c r="R51" s="272"/>
      <c r="S51" s="201"/>
      <c r="T51" s="201"/>
      <c r="U51" s="68"/>
    </row>
    <row r="52" spans="1:21" x14ac:dyDescent="0.4">
      <c r="A52" s="379"/>
      <c r="B52" s="12" t="s">
        <v>7485</v>
      </c>
      <c r="C52" s="1">
        <v>0</v>
      </c>
      <c r="D52" s="95">
        <v>1</v>
      </c>
      <c r="E52" s="1">
        <v>1</v>
      </c>
      <c r="F52" s="1">
        <v>0</v>
      </c>
      <c r="G52" s="1">
        <v>0</v>
      </c>
      <c r="H52" s="1">
        <f t="shared" si="0"/>
        <v>2</v>
      </c>
      <c r="I52" s="7"/>
      <c r="J52" s="95">
        <v>5</v>
      </c>
      <c r="K52" s="201" t="s">
        <v>9685</v>
      </c>
      <c r="L52" s="201"/>
      <c r="M52" s="201" t="s">
        <v>9707</v>
      </c>
      <c r="N52" s="203"/>
      <c r="O52" s="203" t="s">
        <v>9735</v>
      </c>
      <c r="P52" s="201"/>
      <c r="Q52" s="201"/>
      <c r="R52" s="201"/>
      <c r="S52" s="201"/>
      <c r="T52" s="201"/>
      <c r="U52" s="68"/>
    </row>
    <row r="53" spans="1:21" x14ac:dyDescent="0.4">
      <c r="A53" s="379"/>
      <c r="B53" s="12" t="s">
        <v>7483</v>
      </c>
      <c r="C53" s="1"/>
      <c r="D53" s="95"/>
      <c r="E53" s="1"/>
      <c r="F53" s="1"/>
      <c r="G53" s="1"/>
      <c r="H53" s="1">
        <f t="shared" si="0"/>
        <v>0</v>
      </c>
      <c r="I53" s="7"/>
      <c r="J53" s="1">
        <v>6</v>
      </c>
      <c r="K53" s="201" t="s">
        <v>9686</v>
      </c>
      <c r="L53" s="201"/>
      <c r="M53" s="201" t="s">
        <v>9708</v>
      </c>
      <c r="N53" s="203"/>
      <c r="O53" s="203" t="s">
        <v>9736</v>
      </c>
      <c r="P53" s="201"/>
      <c r="Q53" s="201"/>
      <c r="R53" s="201"/>
      <c r="S53" s="201"/>
      <c r="T53" s="201"/>
      <c r="U53" s="68"/>
    </row>
    <row r="54" spans="1:21" x14ac:dyDescent="0.4">
      <c r="A54" s="379"/>
      <c r="B54" s="12" t="s">
        <v>7484</v>
      </c>
      <c r="C54" s="1"/>
      <c r="D54" s="95"/>
      <c r="E54" s="1"/>
      <c r="F54" s="95"/>
      <c r="G54" s="95"/>
      <c r="H54" s="1">
        <f t="shared" si="0"/>
        <v>0</v>
      </c>
      <c r="I54" s="7"/>
      <c r="J54" s="95">
        <v>7</v>
      </c>
      <c r="K54" s="203" t="s">
        <v>9687</v>
      </c>
      <c r="L54" s="201"/>
      <c r="M54" s="201" t="s">
        <v>9709</v>
      </c>
      <c r="N54" s="203"/>
      <c r="O54" s="203" t="s">
        <v>9737</v>
      </c>
      <c r="P54" s="201"/>
      <c r="Q54" s="201"/>
      <c r="R54" s="201"/>
      <c r="S54" s="201"/>
      <c r="T54" s="201"/>
      <c r="U54" s="68"/>
    </row>
    <row r="55" spans="1:21" x14ac:dyDescent="0.4">
      <c r="A55" s="379"/>
      <c r="B55" s="12" t="s">
        <v>7485</v>
      </c>
      <c r="C55" s="1"/>
      <c r="D55" s="95"/>
      <c r="E55" s="1"/>
      <c r="F55" s="1"/>
      <c r="G55" s="1"/>
      <c r="H55" s="1">
        <f t="shared" si="0"/>
        <v>0</v>
      </c>
      <c r="I55" s="7"/>
      <c r="J55" s="1">
        <v>8</v>
      </c>
      <c r="K55" s="201" t="s">
        <v>9688</v>
      </c>
      <c r="L55" s="201"/>
      <c r="M55" s="201" t="s">
        <v>9710</v>
      </c>
      <c r="N55" s="203"/>
      <c r="O55" s="203" t="s">
        <v>9738</v>
      </c>
      <c r="P55" s="201"/>
      <c r="Q55" s="201"/>
      <c r="R55" s="201"/>
      <c r="S55" s="201"/>
      <c r="T55" s="201"/>
      <c r="U55" s="68"/>
    </row>
    <row r="56" spans="1:21" x14ac:dyDescent="0.4">
      <c r="A56" s="379"/>
      <c r="B56" s="12" t="s">
        <v>7483</v>
      </c>
      <c r="C56" s="1"/>
      <c r="D56" s="95"/>
      <c r="E56" s="1"/>
      <c r="F56" s="1"/>
      <c r="G56" s="1"/>
      <c r="H56" s="1">
        <f t="shared" si="0"/>
        <v>0</v>
      </c>
      <c r="J56" s="95">
        <v>9</v>
      </c>
      <c r="K56" s="201" t="s">
        <v>9680</v>
      </c>
      <c r="L56" s="201" t="s">
        <v>9748</v>
      </c>
      <c r="M56" s="201" t="s">
        <v>9711</v>
      </c>
      <c r="N56" s="201"/>
      <c r="O56" s="203" t="s">
        <v>9739</v>
      </c>
      <c r="P56" s="201"/>
      <c r="Q56" s="201"/>
      <c r="R56" s="201"/>
      <c r="S56" s="201"/>
      <c r="T56" s="201"/>
    </row>
    <row r="57" spans="1:21" x14ac:dyDescent="0.4">
      <c r="A57" s="379"/>
      <c r="B57" s="12" t="s">
        <v>7484</v>
      </c>
      <c r="C57" s="1"/>
      <c r="D57" s="95"/>
      <c r="E57" s="1"/>
      <c r="F57" s="95"/>
      <c r="G57" s="95"/>
      <c r="H57" s="1">
        <f t="shared" si="0"/>
        <v>0</v>
      </c>
      <c r="J57" s="1">
        <v>10</v>
      </c>
      <c r="K57" s="222" t="s">
        <v>9689</v>
      </c>
      <c r="L57" s="201"/>
      <c r="M57" s="201" t="s">
        <v>9712</v>
      </c>
      <c r="N57" s="201"/>
      <c r="O57" s="203" t="s">
        <v>9740</v>
      </c>
      <c r="P57" s="201"/>
      <c r="Q57" s="201"/>
      <c r="R57" s="201"/>
      <c r="S57" s="201"/>
      <c r="T57" s="201"/>
    </row>
    <row r="58" spans="1:21" x14ac:dyDescent="0.4">
      <c r="A58" s="379"/>
      <c r="B58" s="12" t="s">
        <v>7485</v>
      </c>
      <c r="C58" s="1"/>
      <c r="D58" s="95"/>
      <c r="E58" s="1"/>
      <c r="F58" s="1"/>
      <c r="G58" s="1"/>
      <c r="H58" s="1">
        <f t="shared" si="0"/>
        <v>0</v>
      </c>
      <c r="J58" s="1">
        <v>11</v>
      </c>
      <c r="K58" s="201" t="s">
        <v>9690</v>
      </c>
      <c r="L58" s="201"/>
      <c r="M58" s="201" t="s">
        <v>9713</v>
      </c>
      <c r="N58" s="201"/>
      <c r="O58" s="203" t="s">
        <v>9741</v>
      </c>
      <c r="P58" s="201"/>
      <c r="Q58" s="201"/>
      <c r="R58" s="201"/>
      <c r="S58" s="201"/>
      <c r="T58" s="201"/>
    </row>
    <row r="59" spans="1:21" x14ac:dyDescent="0.4">
      <c r="A59" s="379"/>
      <c r="B59" s="12" t="s">
        <v>7483</v>
      </c>
      <c r="C59" s="1"/>
      <c r="D59" s="95"/>
      <c r="E59" s="1"/>
      <c r="F59" s="1"/>
      <c r="G59" s="1"/>
      <c r="H59" s="1">
        <f t="shared" si="0"/>
        <v>0</v>
      </c>
      <c r="J59" s="1">
        <v>12</v>
      </c>
      <c r="K59" s="201" t="s">
        <v>9691</v>
      </c>
      <c r="L59" s="201"/>
      <c r="M59" s="201" t="s">
        <v>9714</v>
      </c>
      <c r="N59" s="201"/>
      <c r="O59" s="203" t="s">
        <v>9742</v>
      </c>
      <c r="P59" s="201"/>
      <c r="Q59" s="201"/>
      <c r="R59" s="201"/>
      <c r="S59" s="201"/>
      <c r="T59" s="201"/>
    </row>
    <row r="60" spans="1:21" x14ac:dyDescent="0.4">
      <c r="A60" s="379"/>
      <c r="B60" s="12" t="s">
        <v>7484</v>
      </c>
      <c r="C60" s="1"/>
      <c r="D60" s="95"/>
      <c r="E60" s="1"/>
      <c r="F60" s="95"/>
      <c r="G60" s="95"/>
      <c r="H60" s="1">
        <f t="shared" si="0"/>
        <v>0</v>
      </c>
      <c r="J60" s="95">
        <v>13</v>
      </c>
      <c r="K60" s="201" t="s">
        <v>9692</v>
      </c>
      <c r="L60" s="201"/>
      <c r="M60" s="201" t="s">
        <v>9715</v>
      </c>
      <c r="N60" s="201"/>
      <c r="O60" s="235" t="s">
        <v>9743</v>
      </c>
      <c r="P60" s="201"/>
      <c r="Q60" s="201"/>
      <c r="R60" s="201"/>
      <c r="S60" s="201"/>
      <c r="T60" s="201"/>
    </row>
    <row r="61" spans="1:21" x14ac:dyDescent="0.4">
      <c r="A61" s="379"/>
      <c r="B61" s="12" t="s">
        <v>7485</v>
      </c>
      <c r="C61" s="1"/>
      <c r="D61" s="95"/>
      <c r="E61" s="1"/>
      <c r="F61" s="1"/>
      <c r="G61" s="1"/>
      <c r="H61" s="1">
        <f t="shared" si="0"/>
        <v>0</v>
      </c>
      <c r="I61" s="229"/>
      <c r="J61" s="95">
        <v>14</v>
      </c>
      <c r="K61" s="201" t="s">
        <v>9693</v>
      </c>
      <c r="L61" s="201"/>
      <c r="M61" s="201" t="s">
        <v>9716</v>
      </c>
      <c r="N61" s="201"/>
      <c r="O61" s="235" t="s">
        <v>9744</v>
      </c>
      <c r="P61" s="201"/>
      <c r="Q61" s="201"/>
      <c r="R61" s="201"/>
      <c r="S61" s="201"/>
      <c r="T61" s="201"/>
    </row>
    <row r="62" spans="1:21" x14ac:dyDescent="0.4">
      <c r="A62" s="227"/>
      <c r="C62" s="7"/>
      <c r="D62" s="228"/>
      <c r="E62" s="7"/>
      <c r="F62" s="7"/>
      <c r="G62" s="7"/>
      <c r="H62" s="7"/>
      <c r="I62" s="229"/>
      <c r="J62" s="95">
        <v>15</v>
      </c>
      <c r="K62" s="201" t="s">
        <v>9694</v>
      </c>
      <c r="L62" s="201"/>
      <c r="M62" s="201" t="s">
        <v>9717</v>
      </c>
      <c r="N62" s="201"/>
      <c r="O62" s="203" t="s">
        <v>9729</v>
      </c>
      <c r="P62" s="201" t="s">
        <v>9730</v>
      </c>
      <c r="Q62" s="201"/>
      <c r="R62" s="201"/>
      <c r="S62" s="201"/>
      <c r="T62" s="201"/>
    </row>
    <row r="63" spans="1:21" x14ac:dyDescent="0.4">
      <c r="A63" s="227"/>
      <c r="C63" s="7"/>
      <c r="D63" s="228"/>
      <c r="E63" s="7"/>
      <c r="F63" s="7"/>
      <c r="G63" s="7"/>
      <c r="H63" s="7"/>
      <c r="I63" s="229"/>
      <c r="J63" s="95">
        <v>16</v>
      </c>
      <c r="K63" s="201" t="s">
        <v>9695</v>
      </c>
      <c r="L63" s="201"/>
      <c r="M63" s="201" t="s">
        <v>9718</v>
      </c>
      <c r="N63" s="201"/>
      <c r="O63" s="201" t="s">
        <v>9770</v>
      </c>
      <c r="P63" s="201"/>
      <c r="Q63" s="201"/>
      <c r="R63" s="201"/>
      <c r="S63" s="201"/>
      <c r="T63" s="201"/>
    </row>
    <row r="64" spans="1:21" x14ac:dyDescent="0.4">
      <c r="A64" s="227"/>
      <c r="C64" s="7"/>
      <c r="D64" s="228"/>
      <c r="E64" s="7"/>
      <c r="F64" s="7"/>
      <c r="G64" s="7"/>
      <c r="H64" s="7"/>
      <c r="I64" s="229"/>
      <c r="J64" s="95">
        <v>17</v>
      </c>
      <c r="K64" s="201" t="s">
        <v>9696</v>
      </c>
      <c r="L64" s="201"/>
      <c r="M64" s="203" t="s">
        <v>9719</v>
      </c>
      <c r="N64" s="201"/>
      <c r="O64" s="203" t="s">
        <v>9769</v>
      </c>
      <c r="P64" s="201" t="s">
        <v>9775</v>
      </c>
      <c r="Q64" s="201"/>
      <c r="R64" s="201"/>
      <c r="S64" s="201"/>
      <c r="T64" s="201"/>
    </row>
    <row r="65" spans="1:20" x14ac:dyDescent="0.4">
      <c r="A65" s="227"/>
      <c r="C65" s="7"/>
      <c r="D65" s="228"/>
      <c r="E65" s="7"/>
      <c r="F65" s="7"/>
      <c r="G65" s="7"/>
      <c r="H65" s="7"/>
      <c r="I65" s="229"/>
      <c r="J65" s="95">
        <v>18</v>
      </c>
      <c r="K65" s="201" t="s">
        <v>9697</v>
      </c>
      <c r="L65" s="201"/>
      <c r="M65" s="201" t="s">
        <v>9720</v>
      </c>
      <c r="N65" s="201"/>
      <c r="O65" s="226" t="s">
        <v>9781</v>
      </c>
      <c r="P65" s="224" t="s">
        <v>9782</v>
      </c>
      <c r="Q65" s="201"/>
      <c r="R65" s="201"/>
      <c r="S65" s="201"/>
      <c r="T65" s="201"/>
    </row>
    <row r="66" spans="1:20" x14ac:dyDescent="0.4">
      <c r="A66" s="227"/>
      <c r="C66" s="7"/>
      <c r="D66" s="228"/>
      <c r="E66" s="7"/>
      <c r="F66" s="7"/>
      <c r="G66" s="7"/>
      <c r="H66" s="7"/>
      <c r="I66" s="229"/>
      <c r="J66" s="95">
        <v>19</v>
      </c>
      <c r="K66" s="201" t="s">
        <v>9681</v>
      </c>
      <c r="L66" s="201" t="s">
        <v>9748</v>
      </c>
      <c r="M66" s="201" t="s">
        <v>9721</v>
      </c>
      <c r="N66" s="201"/>
      <c r="O66" s="235"/>
      <c r="P66" s="201"/>
      <c r="Q66" s="201"/>
      <c r="R66" s="201"/>
      <c r="S66" s="201"/>
      <c r="T66" s="201"/>
    </row>
    <row r="67" spans="1:20" x14ac:dyDescent="0.4">
      <c r="A67" s="227"/>
      <c r="C67" s="7"/>
      <c r="D67" s="228"/>
      <c r="E67" s="7"/>
      <c r="F67" s="7"/>
      <c r="G67" s="7"/>
      <c r="H67" s="7"/>
      <c r="I67" s="229"/>
      <c r="J67" s="95">
        <v>20</v>
      </c>
      <c r="K67" s="201" t="s">
        <v>9698</v>
      </c>
      <c r="L67" s="201"/>
      <c r="M67" s="201" t="s">
        <v>9722</v>
      </c>
      <c r="N67" s="201"/>
      <c r="O67" s="235"/>
      <c r="P67" s="201"/>
      <c r="Q67" s="201"/>
      <c r="R67" s="201"/>
      <c r="S67" s="201"/>
      <c r="T67" s="201"/>
    </row>
    <row r="68" spans="1:20" x14ac:dyDescent="0.4">
      <c r="A68" s="227"/>
      <c r="C68" s="7"/>
      <c r="D68" s="228"/>
      <c r="E68" s="7"/>
      <c r="F68" s="7"/>
      <c r="G68" s="7"/>
      <c r="H68" s="7"/>
      <c r="I68" s="229"/>
      <c r="J68" s="95">
        <v>21</v>
      </c>
      <c r="K68" s="201" t="s">
        <v>9699</v>
      </c>
      <c r="L68" s="201"/>
      <c r="M68" s="201" t="s">
        <v>9723</v>
      </c>
      <c r="N68" s="201"/>
      <c r="O68" s="203"/>
      <c r="P68" s="201"/>
      <c r="Q68" s="201"/>
      <c r="R68" s="201"/>
      <c r="S68" s="201"/>
      <c r="T68" s="201"/>
    </row>
    <row r="69" spans="1:20" x14ac:dyDescent="0.4">
      <c r="A69" s="227"/>
      <c r="C69" s="7"/>
      <c r="D69" s="228"/>
      <c r="E69" s="7"/>
      <c r="F69" s="7"/>
      <c r="G69" s="7"/>
      <c r="H69" s="7"/>
      <c r="I69" s="229"/>
      <c r="J69" s="95">
        <v>22</v>
      </c>
      <c r="K69" s="201" t="s">
        <v>9700</v>
      </c>
      <c r="L69" s="201"/>
      <c r="M69" s="201" t="s">
        <v>9724</v>
      </c>
      <c r="N69" s="201"/>
      <c r="O69" s="235"/>
      <c r="P69" s="201"/>
      <c r="Q69" s="201"/>
      <c r="R69" s="201"/>
      <c r="S69" s="201"/>
      <c r="T69" s="201"/>
    </row>
    <row r="70" spans="1:20" x14ac:dyDescent="0.4">
      <c r="A70" s="227"/>
      <c r="C70" s="7"/>
      <c r="D70" s="228"/>
      <c r="E70" s="7"/>
      <c r="F70" s="7"/>
      <c r="G70" s="7"/>
      <c r="H70" s="7"/>
      <c r="I70" s="229"/>
      <c r="J70" s="95">
        <v>23</v>
      </c>
      <c r="K70" s="201" t="s">
        <v>9701</v>
      </c>
      <c r="L70" s="201"/>
      <c r="M70" s="201" t="s">
        <v>9725</v>
      </c>
      <c r="N70" s="201"/>
      <c r="O70" s="235"/>
      <c r="P70" s="201"/>
      <c r="Q70" s="201"/>
      <c r="R70" s="201"/>
      <c r="S70" s="201"/>
      <c r="T70" s="201"/>
    </row>
    <row r="71" spans="1:20" x14ac:dyDescent="0.4">
      <c r="A71" s="227"/>
      <c r="C71" s="7"/>
      <c r="D71" s="228"/>
      <c r="E71" s="7"/>
      <c r="F71" s="7"/>
      <c r="G71" s="7"/>
      <c r="H71" s="7"/>
      <c r="I71" s="229"/>
      <c r="J71" s="95">
        <v>24</v>
      </c>
      <c r="K71" s="201" t="s">
        <v>9702</v>
      </c>
      <c r="L71" s="201"/>
      <c r="M71" s="201" t="s">
        <v>9726</v>
      </c>
      <c r="N71" s="201"/>
      <c r="O71" s="235"/>
      <c r="P71" s="201"/>
      <c r="Q71" s="201"/>
      <c r="R71" s="201"/>
      <c r="S71" s="201"/>
      <c r="T71" s="201"/>
    </row>
    <row r="72" spans="1:20" x14ac:dyDescent="0.4">
      <c r="A72" s="227"/>
      <c r="C72" s="7"/>
      <c r="D72" s="228"/>
      <c r="E72" s="7"/>
      <c r="F72" s="7"/>
      <c r="G72" s="7"/>
      <c r="H72" s="7"/>
      <c r="I72" s="229"/>
      <c r="J72" s="95">
        <v>25</v>
      </c>
      <c r="K72" s="201" t="s">
        <v>9758</v>
      </c>
      <c r="L72" s="272" t="s">
        <v>9749</v>
      </c>
      <c r="M72" s="201" t="s">
        <v>9727</v>
      </c>
      <c r="N72" s="201"/>
      <c r="O72" s="235"/>
      <c r="P72" s="201"/>
      <c r="Q72" s="201"/>
      <c r="R72" s="201"/>
      <c r="S72" s="201"/>
      <c r="T72" s="201"/>
    </row>
    <row r="73" spans="1:20" x14ac:dyDescent="0.4">
      <c r="A73" s="227"/>
      <c r="C73" s="7"/>
      <c r="D73" s="228"/>
      <c r="E73" s="7"/>
      <c r="F73" s="7"/>
      <c r="G73" s="7"/>
      <c r="H73" s="7"/>
      <c r="I73" s="229"/>
      <c r="J73" s="95">
        <v>26</v>
      </c>
      <c r="K73" s="201" t="s">
        <v>9757</v>
      </c>
      <c r="L73" s="201" t="s">
        <v>9751</v>
      </c>
      <c r="M73" s="201" t="s">
        <v>9759</v>
      </c>
      <c r="N73" s="201"/>
      <c r="O73" s="235"/>
      <c r="P73" s="201"/>
      <c r="Q73" s="201"/>
      <c r="R73" s="201"/>
      <c r="S73" s="201"/>
      <c r="T73" s="201"/>
    </row>
    <row r="74" spans="1:20" x14ac:dyDescent="0.4">
      <c r="A74" s="227"/>
      <c r="C74" s="7"/>
      <c r="D74" s="228"/>
      <c r="E74" s="7"/>
      <c r="F74" s="7"/>
      <c r="G74" s="7"/>
      <c r="H74" s="7"/>
      <c r="I74" s="229"/>
      <c r="J74" s="95">
        <v>27</v>
      </c>
      <c r="K74" s="201" t="s">
        <v>9765</v>
      </c>
      <c r="L74" s="201" t="s">
        <v>9773</v>
      </c>
      <c r="M74" s="240" t="s">
        <v>9768</v>
      </c>
      <c r="N74" s="201" t="s">
        <v>9773</v>
      </c>
      <c r="O74" s="235"/>
      <c r="P74" s="201"/>
      <c r="Q74" s="201"/>
      <c r="R74" s="201"/>
      <c r="S74" s="201"/>
      <c r="T74" s="201"/>
    </row>
    <row r="75" spans="1:20" x14ac:dyDescent="0.4">
      <c r="A75" s="227"/>
      <c r="C75" s="7"/>
      <c r="D75" s="228"/>
      <c r="E75" s="7"/>
      <c r="F75" s="7"/>
      <c r="G75" s="7"/>
      <c r="H75" s="7"/>
      <c r="I75" s="229"/>
      <c r="J75" s="95">
        <v>28</v>
      </c>
      <c r="K75" s="201" t="s">
        <v>9766</v>
      </c>
      <c r="L75" s="201" t="s">
        <v>9773</v>
      </c>
      <c r="M75" s="240" t="s">
        <v>9780</v>
      </c>
      <c r="N75" s="201" t="s">
        <v>9326</v>
      </c>
      <c r="O75" s="302" t="s">
        <v>9731</v>
      </c>
      <c r="P75" s="201"/>
      <c r="Q75" s="201"/>
      <c r="R75" s="201"/>
      <c r="S75" s="201"/>
      <c r="T75" s="201"/>
    </row>
    <row r="76" spans="1:20" x14ac:dyDescent="0.4">
      <c r="A76" s="227"/>
      <c r="C76" s="7"/>
      <c r="D76" s="228"/>
      <c r="E76" s="7"/>
      <c r="F76" s="7"/>
      <c r="G76" s="7"/>
      <c r="H76" s="7"/>
      <c r="I76" s="229"/>
      <c r="J76" s="95">
        <v>29</v>
      </c>
      <c r="K76" s="201"/>
      <c r="L76" s="201"/>
      <c r="M76" s="224" t="s">
        <v>9779</v>
      </c>
      <c r="N76" s="224" t="s">
        <v>9754</v>
      </c>
      <c r="O76" s="235"/>
      <c r="P76" s="201"/>
      <c r="Q76" s="201"/>
      <c r="R76" s="201"/>
      <c r="S76" s="201"/>
      <c r="T76" s="201"/>
    </row>
    <row r="77" spans="1:20" x14ac:dyDescent="0.4">
      <c r="A77" s="227"/>
      <c r="C77" s="7"/>
      <c r="D77" s="228"/>
      <c r="E77" s="7"/>
      <c r="F77" s="7"/>
      <c r="G77" s="7"/>
      <c r="H77" s="7"/>
      <c r="I77" s="7"/>
      <c r="J77" s="95">
        <v>30</v>
      </c>
      <c r="K77" s="201"/>
      <c r="L77" s="201"/>
      <c r="M77" s="201"/>
      <c r="N77" s="201"/>
      <c r="O77" s="235"/>
      <c r="P77" s="201"/>
      <c r="Q77" s="201"/>
      <c r="R77" s="201"/>
      <c r="S77" s="201"/>
      <c r="T77" s="201"/>
    </row>
    <row r="78" spans="1:20" x14ac:dyDescent="0.4">
      <c r="A78" s="227"/>
      <c r="C78" s="7"/>
      <c r="D78" s="228"/>
      <c r="E78" s="7"/>
      <c r="F78" s="7"/>
      <c r="G78" s="7"/>
      <c r="H78" s="7"/>
      <c r="I78" s="7"/>
      <c r="K78" s="73"/>
    </row>
    <row r="79" spans="1:20" x14ac:dyDescent="0.4">
      <c r="A79" s="12" t="s">
        <v>7654</v>
      </c>
      <c r="B79" s="219">
        <v>45612.868055555555</v>
      </c>
      <c r="C79" s="7"/>
      <c r="D79" s="228"/>
      <c r="E79" s="7"/>
      <c r="F79" s="7"/>
      <c r="G79" s="7"/>
      <c r="H79" s="7"/>
      <c r="I79" s="7"/>
      <c r="J79" s="12" t="s">
        <v>9747</v>
      </c>
      <c r="K79" s="71">
        <f>COUNTIF($K$48:$T$77,J79)</f>
        <v>5</v>
      </c>
    </row>
    <row r="80" spans="1:20" x14ac:dyDescent="0.4">
      <c r="A80" s="12" t="s">
        <v>7655</v>
      </c>
      <c r="B80" s="220">
        <v>6.0416666666666667E-2</v>
      </c>
      <c r="C80" s="7"/>
      <c r="D80" s="228"/>
      <c r="E80" s="7"/>
      <c r="F80" s="7"/>
      <c r="G80" s="7"/>
      <c r="H80" s="7"/>
      <c r="I80" s="7"/>
      <c r="J80" s="12" t="s">
        <v>9745</v>
      </c>
      <c r="K80" s="71">
        <f t="shared" ref="K80:K143" si="1">COUNTIF($K$48:$T$77,J80)</f>
        <v>2</v>
      </c>
    </row>
    <row r="81" spans="1:11" x14ac:dyDescent="0.4">
      <c r="A81" s="12" t="s">
        <v>7656</v>
      </c>
      <c r="B81" s="219">
        <f>B79-B80</f>
        <v>45612.807638888888</v>
      </c>
      <c r="C81" s="7"/>
      <c r="D81" s="228"/>
      <c r="E81" s="7"/>
      <c r="F81" s="7"/>
      <c r="G81" s="7"/>
      <c r="H81" s="7"/>
      <c r="I81" s="7"/>
      <c r="J81" s="12" t="s">
        <v>9772</v>
      </c>
      <c r="K81" s="71">
        <f t="shared" si="1"/>
        <v>3</v>
      </c>
    </row>
    <row r="82" spans="1:11" x14ac:dyDescent="0.4">
      <c r="A82" s="227"/>
      <c r="C82" s="7"/>
      <c r="D82" s="228"/>
      <c r="E82" s="7"/>
      <c r="F82" s="7"/>
      <c r="G82" s="7"/>
      <c r="H82" s="7"/>
      <c r="I82" s="7"/>
      <c r="J82" s="12" t="s">
        <v>9534</v>
      </c>
      <c r="K82" s="71">
        <f t="shared" si="1"/>
        <v>2</v>
      </c>
    </row>
    <row r="83" spans="1:11" x14ac:dyDescent="0.4">
      <c r="A83" s="220" t="s">
        <v>9491</v>
      </c>
      <c r="B83" s="295">
        <v>0.63541666666666663</v>
      </c>
      <c r="C83" s="220">
        <f>B83+TIME(1,,)</f>
        <v>0.67708333333333326</v>
      </c>
      <c r="D83" s="228"/>
      <c r="E83" s="7"/>
      <c r="F83" s="7"/>
      <c r="G83" s="7"/>
      <c r="H83" s="7"/>
      <c r="I83" s="7"/>
      <c r="J83" s="12" t="s">
        <v>9207</v>
      </c>
      <c r="K83" s="71">
        <f t="shared" si="1"/>
        <v>0</v>
      </c>
    </row>
    <row r="84" spans="1:11" x14ac:dyDescent="0.4">
      <c r="A84" s="1" t="s">
        <v>9489</v>
      </c>
      <c r="B84" s="220">
        <f>C83</f>
        <v>0.67708333333333326</v>
      </c>
      <c r="C84" s="220">
        <f t="shared" ref="C84:C106" si="2">B84+TIME(1,,)</f>
        <v>0.71874999999999989</v>
      </c>
      <c r="D84" s="228"/>
      <c r="E84" s="7"/>
      <c r="F84" s="7"/>
      <c r="G84" s="7"/>
      <c r="H84" s="7"/>
      <c r="I84" s="7"/>
      <c r="J84" s="12" t="s">
        <v>9205</v>
      </c>
      <c r="K84" s="71">
        <f t="shared" si="1"/>
        <v>0</v>
      </c>
    </row>
    <row r="85" spans="1:11" x14ac:dyDescent="0.4">
      <c r="A85" s="1" t="s">
        <v>9490</v>
      </c>
      <c r="B85" s="220">
        <f t="shared" ref="B85:B106" si="3">C84</f>
        <v>0.71874999999999989</v>
      </c>
      <c r="C85" s="220">
        <f t="shared" si="2"/>
        <v>0.76041666666666652</v>
      </c>
      <c r="J85" s="12" t="s">
        <v>8994</v>
      </c>
      <c r="K85" s="71">
        <f t="shared" si="1"/>
        <v>0</v>
      </c>
    </row>
    <row r="86" spans="1:11" x14ac:dyDescent="0.4">
      <c r="A86" s="220" t="s">
        <v>9491</v>
      </c>
      <c r="B86" s="220">
        <f t="shared" si="3"/>
        <v>0.76041666666666652</v>
      </c>
      <c r="C86" s="220">
        <f t="shared" si="2"/>
        <v>0.80208333333333315</v>
      </c>
      <c r="J86" s="12" t="s">
        <v>9002</v>
      </c>
      <c r="K86" s="71">
        <f t="shared" si="1"/>
        <v>0</v>
      </c>
    </row>
    <row r="87" spans="1:11" x14ac:dyDescent="0.4">
      <c r="A87" s="1" t="s">
        <v>9489</v>
      </c>
      <c r="B87" s="220">
        <f t="shared" si="3"/>
        <v>0.80208333333333315</v>
      </c>
      <c r="C87" s="220">
        <f t="shared" si="2"/>
        <v>0.84374999999999978</v>
      </c>
      <c r="J87" s="12" t="s">
        <v>8951</v>
      </c>
      <c r="K87" s="71">
        <f t="shared" si="1"/>
        <v>0</v>
      </c>
    </row>
    <row r="88" spans="1:11" x14ac:dyDescent="0.4">
      <c r="A88" s="1" t="s">
        <v>9490</v>
      </c>
      <c r="B88" s="220">
        <f t="shared" si="3"/>
        <v>0.84374999999999978</v>
      </c>
      <c r="C88" s="220">
        <f t="shared" si="2"/>
        <v>0.88541666666666641</v>
      </c>
      <c r="J88" s="12" t="s">
        <v>8949</v>
      </c>
      <c r="K88" s="71">
        <f t="shared" si="1"/>
        <v>0</v>
      </c>
    </row>
    <row r="89" spans="1:11" x14ac:dyDescent="0.4">
      <c r="A89" s="220" t="s">
        <v>9491</v>
      </c>
      <c r="B89" s="220">
        <f t="shared" si="3"/>
        <v>0.88541666666666641</v>
      </c>
      <c r="C89" s="220">
        <f t="shared" si="2"/>
        <v>0.92708333333333304</v>
      </c>
      <c r="J89" s="12" t="s">
        <v>8945</v>
      </c>
      <c r="K89" s="71">
        <f t="shared" si="1"/>
        <v>0</v>
      </c>
    </row>
    <row r="90" spans="1:11" x14ac:dyDescent="0.4">
      <c r="A90" s="1" t="s">
        <v>9489</v>
      </c>
      <c r="B90" s="220">
        <f t="shared" si="3"/>
        <v>0.92708333333333304</v>
      </c>
      <c r="C90" s="220">
        <f t="shared" si="2"/>
        <v>0.96874999999999967</v>
      </c>
      <c r="J90" s="12" t="s">
        <v>8943</v>
      </c>
      <c r="K90" s="71">
        <f t="shared" si="1"/>
        <v>0</v>
      </c>
    </row>
    <row r="91" spans="1:11" x14ac:dyDescent="0.4">
      <c r="A91" s="1" t="s">
        <v>9490</v>
      </c>
      <c r="B91" s="220">
        <f t="shared" si="3"/>
        <v>0.96874999999999967</v>
      </c>
      <c r="C91" s="220">
        <f t="shared" si="2"/>
        <v>1.0104166666666663</v>
      </c>
      <c r="J91" s="12" t="s">
        <v>8932</v>
      </c>
      <c r="K91" s="71">
        <f t="shared" si="1"/>
        <v>0</v>
      </c>
    </row>
    <row r="92" spans="1:11" x14ac:dyDescent="0.4">
      <c r="A92" s="220" t="s">
        <v>9491</v>
      </c>
      <c r="B92" s="220">
        <f t="shared" si="3"/>
        <v>1.0104166666666663</v>
      </c>
      <c r="C92" s="220">
        <f t="shared" si="2"/>
        <v>1.052083333333333</v>
      </c>
      <c r="J92" s="12" t="s">
        <v>8899</v>
      </c>
      <c r="K92" s="71">
        <f t="shared" si="1"/>
        <v>0</v>
      </c>
    </row>
    <row r="93" spans="1:11" x14ac:dyDescent="0.4">
      <c r="A93" s="1" t="s">
        <v>9489</v>
      </c>
      <c r="B93" s="220">
        <f t="shared" si="3"/>
        <v>1.052083333333333</v>
      </c>
      <c r="C93" s="220">
        <f t="shared" si="2"/>
        <v>1.0937499999999998</v>
      </c>
      <c r="J93" s="12" t="s">
        <v>8903</v>
      </c>
      <c r="K93" s="71">
        <f t="shared" si="1"/>
        <v>0</v>
      </c>
    </row>
    <row r="94" spans="1:11" x14ac:dyDescent="0.4">
      <c r="A94" s="1" t="s">
        <v>9490</v>
      </c>
      <c r="B94" s="220">
        <f t="shared" si="3"/>
        <v>1.0937499999999998</v>
      </c>
      <c r="C94" s="220">
        <f t="shared" si="2"/>
        <v>1.1354166666666665</v>
      </c>
      <c r="J94" s="12" t="s">
        <v>8904</v>
      </c>
      <c r="K94" s="71">
        <f t="shared" si="1"/>
        <v>0</v>
      </c>
    </row>
    <row r="95" spans="1:11" x14ac:dyDescent="0.4">
      <c r="A95" s="220" t="s">
        <v>9491</v>
      </c>
      <c r="B95" s="220">
        <f t="shared" si="3"/>
        <v>1.1354166666666665</v>
      </c>
      <c r="C95" s="220">
        <f t="shared" si="2"/>
        <v>1.1770833333333333</v>
      </c>
      <c r="J95" s="12" t="s">
        <v>8905</v>
      </c>
      <c r="K95" s="71">
        <f t="shared" si="1"/>
        <v>0</v>
      </c>
    </row>
    <row r="96" spans="1:11" x14ac:dyDescent="0.4">
      <c r="A96" s="1" t="s">
        <v>9489</v>
      </c>
      <c r="B96" s="220">
        <f t="shared" si="3"/>
        <v>1.1770833333333333</v>
      </c>
      <c r="C96" s="220">
        <f t="shared" si="2"/>
        <v>1.21875</v>
      </c>
      <c r="J96" s="12" t="s">
        <v>8906</v>
      </c>
      <c r="K96" s="71">
        <f t="shared" si="1"/>
        <v>0</v>
      </c>
    </row>
    <row r="97" spans="1:11" x14ac:dyDescent="0.4">
      <c r="A97" s="1" t="s">
        <v>9490</v>
      </c>
      <c r="B97" s="220">
        <f t="shared" si="3"/>
        <v>1.21875</v>
      </c>
      <c r="C97" s="220">
        <f t="shared" si="2"/>
        <v>1.2604166666666667</v>
      </c>
      <c r="J97" s="12" t="s">
        <v>8907</v>
      </c>
      <c r="K97" s="71">
        <f t="shared" si="1"/>
        <v>0</v>
      </c>
    </row>
    <row r="98" spans="1:11" x14ac:dyDescent="0.4">
      <c r="A98" s="220" t="s">
        <v>9491</v>
      </c>
      <c r="B98" s="220">
        <f t="shared" si="3"/>
        <v>1.2604166666666667</v>
      </c>
      <c r="C98" s="220">
        <f t="shared" si="2"/>
        <v>1.3020833333333335</v>
      </c>
      <c r="J98" s="12" t="s">
        <v>8908</v>
      </c>
      <c r="K98" s="71">
        <f t="shared" si="1"/>
        <v>0</v>
      </c>
    </row>
    <row r="99" spans="1:11" x14ac:dyDescent="0.4">
      <c r="A99" s="1" t="s">
        <v>9489</v>
      </c>
      <c r="B99" s="220">
        <f t="shared" si="3"/>
        <v>1.3020833333333335</v>
      </c>
      <c r="C99" s="220">
        <f t="shared" si="2"/>
        <v>1.3437500000000002</v>
      </c>
      <c r="J99" s="12" t="s">
        <v>8937</v>
      </c>
      <c r="K99" s="71">
        <f t="shared" si="1"/>
        <v>0</v>
      </c>
    </row>
    <row r="100" spans="1:11" x14ac:dyDescent="0.4">
      <c r="A100" s="1" t="s">
        <v>9490</v>
      </c>
      <c r="B100" s="220">
        <f t="shared" si="3"/>
        <v>1.3437500000000002</v>
      </c>
      <c r="C100" s="220">
        <f t="shared" si="2"/>
        <v>1.385416666666667</v>
      </c>
      <c r="J100" s="12" t="s">
        <v>8935</v>
      </c>
      <c r="K100" s="71">
        <f t="shared" si="1"/>
        <v>0</v>
      </c>
    </row>
    <row r="101" spans="1:11" x14ac:dyDescent="0.4">
      <c r="A101" s="220" t="s">
        <v>9491</v>
      </c>
      <c r="B101" s="220">
        <f t="shared" si="3"/>
        <v>1.385416666666667</v>
      </c>
      <c r="C101" s="220">
        <f t="shared" si="2"/>
        <v>1.4270833333333337</v>
      </c>
      <c r="J101" s="12" t="s">
        <v>8909</v>
      </c>
      <c r="K101" s="71">
        <f t="shared" si="1"/>
        <v>0</v>
      </c>
    </row>
    <row r="102" spans="1:11" x14ac:dyDescent="0.4">
      <c r="A102" s="1" t="s">
        <v>9489</v>
      </c>
      <c r="B102" s="220">
        <f t="shared" si="3"/>
        <v>1.4270833333333337</v>
      </c>
      <c r="C102" s="220">
        <f t="shared" si="2"/>
        <v>1.4687500000000004</v>
      </c>
      <c r="J102" s="12" t="s">
        <v>8785</v>
      </c>
      <c r="K102" s="71">
        <f t="shared" si="1"/>
        <v>0</v>
      </c>
    </row>
    <row r="103" spans="1:11" x14ac:dyDescent="0.4">
      <c r="A103" s="1" t="s">
        <v>9490</v>
      </c>
      <c r="B103" s="220">
        <f t="shared" si="3"/>
        <v>1.4687500000000004</v>
      </c>
      <c r="C103" s="220">
        <f t="shared" si="2"/>
        <v>1.5104166666666672</v>
      </c>
      <c r="J103" s="12" t="s">
        <v>8783</v>
      </c>
      <c r="K103" s="71">
        <f t="shared" si="1"/>
        <v>0</v>
      </c>
    </row>
    <row r="104" spans="1:11" x14ac:dyDescent="0.4">
      <c r="A104" s="220" t="s">
        <v>9491</v>
      </c>
      <c r="B104" s="220">
        <f t="shared" si="3"/>
        <v>1.5104166666666672</v>
      </c>
      <c r="C104" s="220">
        <f t="shared" si="2"/>
        <v>1.5520833333333339</v>
      </c>
      <c r="J104" s="12" t="s">
        <v>8789</v>
      </c>
      <c r="K104" s="71">
        <f t="shared" si="1"/>
        <v>0</v>
      </c>
    </row>
    <row r="105" spans="1:11" x14ac:dyDescent="0.4">
      <c r="A105" s="1" t="s">
        <v>9489</v>
      </c>
      <c r="B105" s="220">
        <f t="shared" si="3"/>
        <v>1.5520833333333339</v>
      </c>
      <c r="C105" s="220">
        <f t="shared" si="2"/>
        <v>1.5937500000000007</v>
      </c>
      <c r="J105" s="12" t="s">
        <v>8717</v>
      </c>
      <c r="K105" s="71">
        <f t="shared" si="1"/>
        <v>0</v>
      </c>
    </row>
    <row r="106" spans="1:11" x14ac:dyDescent="0.4">
      <c r="A106" s="1" t="s">
        <v>9490</v>
      </c>
      <c r="B106" s="220">
        <f t="shared" si="3"/>
        <v>1.5937500000000007</v>
      </c>
      <c r="C106" s="220">
        <f t="shared" si="2"/>
        <v>1.6354166666666674</v>
      </c>
      <c r="J106" s="12" t="s">
        <v>8703</v>
      </c>
      <c r="K106" s="71">
        <f t="shared" si="1"/>
        <v>0</v>
      </c>
    </row>
    <row r="107" spans="1:11" x14ac:dyDescent="0.4">
      <c r="A107" s="7"/>
      <c r="B107" s="250"/>
      <c r="C107" s="250"/>
      <c r="J107" s="12" t="s">
        <v>8699</v>
      </c>
      <c r="K107" s="71">
        <f t="shared" si="1"/>
        <v>0</v>
      </c>
    </row>
    <row r="108" spans="1:11" x14ac:dyDescent="0.4">
      <c r="J108" s="12" t="s">
        <v>8694</v>
      </c>
      <c r="K108" s="71">
        <f t="shared" si="1"/>
        <v>0</v>
      </c>
    </row>
    <row r="109" spans="1:11" x14ac:dyDescent="0.4">
      <c r="J109" s="12" t="s">
        <v>8645</v>
      </c>
      <c r="K109" s="71">
        <f t="shared" si="1"/>
        <v>0</v>
      </c>
    </row>
    <row r="110" spans="1:11" x14ac:dyDescent="0.4">
      <c r="J110" s="12" t="s">
        <v>8643</v>
      </c>
      <c r="K110" s="71">
        <f t="shared" si="1"/>
        <v>0</v>
      </c>
    </row>
    <row r="111" spans="1:11" x14ac:dyDescent="0.4">
      <c r="J111" s="12" t="s">
        <v>8629</v>
      </c>
      <c r="K111" s="71">
        <f t="shared" si="1"/>
        <v>0</v>
      </c>
    </row>
    <row r="112" spans="1:11" x14ac:dyDescent="0.4">
      <c r="J112" s="12" t="s">
        <v>9774</v>
      </c>
      <c r="K112" s="71">
        <f t="shared" si="1"/>
        <v>1</v>
      </c>
    </row>
    <row r="113" spans="10:11" x14ac:dyDescent="0.4">
      <c r="J113" s="12" t="s">
        <v>8632</v>
      </c>
      <c r="K113" s="71">
        <f t="shared" si="1"/>
        <v>0</v>
      </c>
    </row>
    <row r="114" spans="10:11" x14ac:dyDescent="0.4">
      <c r="J114" s="12" t="s">
        <v>8633</v>
      </c>
      <c r="K114" s="71">
        <f t="shared" si="1"/>
        <v>0</v>
      </c>
    </row>
    <row r="115" spans="10:11" x14ac:dyDescent="0.4">
      <c r="J115" s="12" t="s">
        <v>8634</v>
      </c>
      <c r="K115" s="71">
        <f t="shared" si="1"/>
        <v>0</v>
      </c>
    </row>
    <row r="116" spans="10:11" x14ac:dyDescent="0.4">
      <c r="J116" s="12" t="s">
        <v>8635</v>
      </c>
      <c r="K116" s="71">
        <f t="shared" si="1"/>
        <v>0</v>
      </c>
    </row>
    <row r="117" spans="10:11" x14ac:dyDescent="0.4">
      <c r="J117" s="12" t="s">
        <v>8636</v>
      </c>
      <c r="K117" s="71">
        <f t="shared" si="1"/>
        <v>1</v>
      </c>
    </row>
    <row r="118" spans="10:11" x14ac:dyDescent="0.4">
      <c r="J118" s="12" t="s">
        <v>9195</v>
      </c>
      <c r="K118" s="71">
        <f t="shared" si="1"/>
        <v>0</v>
      </c>
    </row>
    <row r="119" spans="10:11" x14ac:dyDescent="0.4">
      <c r="J119" s="12" t="s">
        <v>8308</v>
      </c>
      <c r="K119" s="71">
        <f t="shared" si="1"/>
        <v>0</v>
      </c>
    </row>
    <row r="120" spans="10:11" x14ac:dyDescent="0.4">
      <c r="J120" s="12" t="s">
        <v>8845</v>
      </c>
      <c r="K120" s="71">
        <f t="shared" si="1"/>
        <v>0</v>
      </c>
    </row>
    <row r="121" spans="10:11" x14ac:dyDescent="0.4">
      <c r="J121" s="12" t="s">
        <v>8419</v>
      </c>
      <c r="K121" s="71">
        <f t="shared" si="1"/>
        <v>0</v>
      </c>
    </row>
    <row r="122" spans="10:11" x14ac:dyDescent="0.4">
      <c r="J122" s="12" t="s">
        <v>8414</v>
      </c>
      <c r="K122" s="71">
        <f t="shared" si="1"/>
        <v>0</v>
      </c>
    </row>
    <row r="123" spans="10:11" x14ac:dyDescent="0.4">
      <c r="J123" s="12" t="s">
        <v>8420</v>
      </c>
      <c r="K123" s="71">
        <f t="shared" si="1"/>
        <v>0</v>
      </c>
    </row>
    <row r="124" spans="10:11" x14ac:dyDescent="0.4">
      <c r="J124" s="12" t="s">
        <v>8421</v>
      </c>
      <c r="K124" s="71">
        <f t="shared" si="1"/>
        <v>0</v>
      </c>
    </row>
    <row r="125" spans="10:11" x14ac:dyDescent="0.4">
      <c r="J125" s="12" t="s">
        <v>8422</v>
      </c>
      <c r="K125" s="71">
        <f t="shared" si="1"/>
        <v>0</v>
      </c>
    </row>
    <row r="126" spans="10:11" x14ac:dyDescent="0.4">
      <c r="J126" s="12" t="s">
        <v>7783</v>
      </c>
      <c r="K126" s="71">
        <f t="shared" si="1"/>
        <v>0</v>
      </c>
    </row>
    <row r="127" spans="10:11" x14ac:dyDescent="0.4">
      <c r="J127" s="12" t="s">
        <v>8376</v>
      </c>
      <c r="K127" s="71">
        <f t="shared" si="1"/>
        <v>0</v>
      </c>
    </row>
    <row r="128" spans="10:11" x14ac:dyDescent="0.4">
      <c r="J128" s="12" t="s">
        <v>8355</v>
      </c>
      <c r="K128" s="71">
        <f t="shared" si="1"/>
        <v>0</v>
      </c>
    </row>
    <row r="129" spans="10:11" x14ac:dyDescent="0.4">
      <c r="J129" s="12" t="s">
        <v>8351</v>
      </c>
      <c r="K129" s="71">
        <f t="shared" si="1"/>
        <v>0</v>
      </c>
    </row>
    <row r="130" spans="10:11" x14ac:dyDescent="0.4">
      <c r="J130" s="12" t="s">
        <v>8311</v>
      </c>
      <c r="K130" s="71">
        <f t="shared" si="1"/>
        <v>0</v>
      </c>
    </row>
    <row r="131" spans="10:11" x14ac:dyDescent="0.4">
      <c r="J131" s="12" t="s">
        <v>8321</v>
      </c>
      <c r="K131" s="71">
        <f t="shared" si="1"/>
        <v>0</v>
      </c>
    </row>
    <row r="132" spans="10:11" x14ac:dyDescent="0.4">
      <c r="J132" s="12" t="s">
        <v>8290</v>
      </c>
      <c r="K132" s="71">
        <f t="shared" si="1"/>
        <v>0</v>
      </c>
    </row>
    <row r="133" spans="10:11" x14ac:dyDescent="0.4">
      <c r="J133" s="12" t="s">
        <v>8202</v>
      </c>
      <c r="K133" s="71">
        <f t="shared" si="1"/>
        <v>0</v>
      </c>
    </row>
    <row r="134" spans="10:11" x14ac:dyDescent="0.4">
      <c r="J134" s="12" t="s">
        <v>8194</v>
      </c>
      <c r="K134" s="71">
        <f t="shared" si="1"/>
        <v>0</v>
      </c>
    </row>
    <row r="135" spans="10:11" x14ac:dyDescent="0.4">
      <c r="J135" s="12" t="s">
        <v>8692</v>
      </c>
      <c r="K135" s="71">
        <f t="shared" si="1"/>
        <v>0</v>
      </c>
    </row>
    <row r="136" spans="10:11" x14ac:dyDescent="0.4">
      <c r="J136" s="12" t="s">
        <v>8199</v>
      </c>
      <c r="K136" s="71">
        <f t="shared" si="1"/>
        <v>0</v>
      </c>
    </row>
    <row r="137" spans="10:11" x14ac:dyDescent="0.4">
      <c r="J137" s="12" t="s">
        <v>8061</v>
      </c>
      <c r="K137" s="71">
        <f t="shared" si="1"/>
        <v>0</v>
      </c>
    </row>
    <row r="138" spans="10:11" x14ac:dyDescent="0.4">
      <c r="J138" s="12" t="s">
        <v>8059</v>
      </c>
      <c r="K138" s="71">
        <f t="shared" si="1"/>
        <v>0</v>
      </c>
    </row>
    <row r="139" spans="10:11" x14ac:dyDescent="0.4">
      <c r="J139" s="12" t="s">
        <v>7998</v>
      </c>
      <c r="K139" s="71">
        <f t="shared" si="1"/>
        <v>0</v>
      </c>
    </row>
    <row r="140" spans="10:11" x14ac:dyDescent="0.4">
      <c r="J140" s="12" t="s">
        <v>7996</v>
      </c>
      <c r="K140" s="71">
        <f t="shared" si="1"/>
        <v>0</v>
      </c>
    </row>
    <row r="141" spans="10:11" x14ac:dyDescent="0.4">
      <c r="J141" s="12" t="s">
        <v>7994</v>
      </c>
      <c r="K141" s="71">
        <f t="shared" si="1"/>
        <v>0</v>
      </c>
    </row>
    <row r="142" spans="10:11" x14ac:dyDescent="0.4">
      <c r="J142" s="12" t="s">
        <v>7967</v>
      </c>
      <c r="K142" s="71">
        <f t="shared" si="1"/>
        <v>0</v>
      </c>
    </row>
    <row r="143" spans="10:11" x14ac:dyDescent="0.4">
      <c r="J143" s="12" t="s">
        <v>7944</v>
      </c>
      <c r="K143" s="71">
        <f t="shared" si="1"/>
        <v>0</v>
      </c>
    </row>
    <row r="144" spans="10:11" x14ac:dyDescent="0.4">
      <c r="J144" s="12" t="s">
        <v>7778</v>
      </c>
      <c r="K144" s="71">
        <f t="shared" ref="K144:K175" si="4">COUNTIF($K$48:$T$77,J144)</f>
        <v>0</v>
      </c>
    </row>
    <row r="145" spans="10:11" x14ac:dyDescent="0.4">
      <c r="J145" s="12" t="s">
        <v>7776</v>
      </c>
      <c r="K145" s="71">
        <f t="shared" si="4"/>
        <v>0</v>
      </c>
    </row>
    <row r="146" spans="10:11" x14ac:dyDescent="0.4">
      <c r="J146" s="12" t="s">
        <v>7772</v>
      </c>
      <c r="K146" s="71">
        <f t="shared" si="4"/>
        <v>0</v>
      </c>
    </row>
    <row r="147" spans="10:11" x14ac:dyDescent="0.4">
      <c r="J147" s="12" t="s">
        <v>7765</v>
      </c>
      <c r="K147" s="71">
        <f t="shared" si="4"/>
        <v>0</v>
      </c>
    </row>
    <row r="148" spans="10:11" x14ac:dyDescent="0.4">
      <c r="J148" s="12" t="s">
        <v>7972</v>
      </c>
      <c r="K148" s="71">
        <f t="shared" si="4"/>
        <v>0</v>
      </c>
    </row>
    <row r="149" spans="10:11" x14ac:dyDescent="0.4">
      <c r="J149" s="12" t="s">
        <v>7746</v>
      </c>
      <c r="K149" s="71">
        <f t="shared" si="4"/>
        <v>0</v>
      </c>
    </row>
    <row r="150" spans="10:11" x14ac:dyDescent="0.4">
      <c r="J150" s="12" t="s">
        <v>7725</v>
      </c>
      <c r="K150" s="71">
        <f t="shared" si="4"/>
        <v>0</v>
      </c>
    </row>
    <row r="151" spans="10:11" x14ac:dyDescent="0.4">
      <c r="J151" s="12" t="s">
        <v>7973</v>
      </c>
      <c r="K151" s="71">
        <f t="shared" si="4"/>
        <v>0</v>
      </c>
    </row>
    <row r="152" spans="10:11" x14ac:dyDescent="0.4">
      <c r="J152" s="12" t="s">
        <v>7712</v>
      </c>
      <c r="K152" s="71">
        <f t="shared" si="4"/>
        <v>0</v>
      </c>
    </row>
    <row r="153" spans="10:11" x14ac:dyDescent="0.4">
      <c r="J153" s="12" t="s">
        <v>7756</v>
      </c>
      <c r="K153" s="71">
        <f t="shared" si="4"/>
        <v>0</v>
      </c>
    </row>
    <row r="154" spans="10:11" x14ac:dyDescent="0.4">
      <c r="J154" s="12" t="s">
        <v>7962</v>
      </c>
      <c r="K154" s="71">
        <f t="shared" si="4"/>
        <v>0</v>
      </c>
    </row>
    <row r="155" spans="10:11" x14ac:dyDescent="0.4">
      <c r="J155" s="12" t="s">
        <v>7804</v>
      </c>
      <c r="K155" s="71">
        <f t="shared" si="4"/>
        <v>0</v>
      </c>
    </row>
    <row r="156" spans="10:11" x14ac:dyDescent="0.4">
      <c r="J156" s="12" t="s">
        <v>7945</v>
      </c>
      <c r="K156" s="71">
        <f t="shared" si="4"/>
        <v>0</v>
      </c>
    </row>
    <row r="157" spans="10:11" x14ac:dyDescent="0.4">
      <c r="J157" s="12" t="s">
        <v>7805</v>
      </c>
      <c r="K157" s="71">
        <f t="shared" si="4"/>
        <v>0</v>
      </c>
    </row>
    <row r="158" spans="10:11" x14ac:dyDescent="0.4">
      <c r="J158" s="12" t="s">
        <v>7753</v>
      </c>
      <c r="K158" s="71">
        <f t="shared" si="4"/>
        <v>0</v>
      </c>
    </row>
    <row r="159" spans="10:11" x14ac:dyDescent="0.4">
      <c r="J159" s="12" t="s">
        <v>7790</v>
      </c>
      <c r="K159" s="71">
        <f t="shared" si="4"/>
        <v>0</v>
      </c>
    </row>
    <row r="160" spans="10:11" x14ac:dyDescent="0.4">
      <c r="J160" s="12" t="s">
        <v>7974</v>
      </c>
      <c r="K160" s="71">
        <f t="shared" si="4"/>
        <v>0</v>
      </c>
    </row>
    <row r="161" spans="10:11" x14ac:dyDescent="0.4">
      <c r="J161" s="12" t="s">
        <v>7946</v>
      </c>
      <c r="K161" s="71">
        <f t="shared" si="4"/>
        <v>0</v>
      </c>
    </row>
    <row r="162" spans="10:11" x14ac:dyDescent="0.4">
      <c r="J162" s="12" t="s">
        <v>7975</v>
      </c>
      <c r="K162" s="71">
        <f t="shared" si="4"/>
        <v>0</v>
      </c>
    </row>
    <row r="163" spans="10:11" x14ac:dyDescent="0.4">
      <c r="J163" s="12" t="s">
        <v>8343</v>
      </c>
      <c r="K163" s="71">
        <f t="shared" si="4"/>
        <v>0</v>
      </c>
    </row>
    <row r="164" spans="10:11" x14ac:dyDescent="0.4">
      <c r="J164" s="12" t="s">
        <v>7761</v>
      </c>
      <c r="K164" s="71">
        <f t="shared" si="4"/>
        <v>0</v>
      </c>
    </row>
    <row r="165" spans="10:11" x14ac:dyDescent="0.4">
      <c r="J165" s="12" t="s">
        <v>7899</v>
      </c>
      <c r="K165" s="71">
        <f t="shared" si="4"/>
        <v>0</v>
      </c>
    </row>
    <row r="166" spans="10:11" x14ac:dyDescent="0.4">
      <c r="J166" s="12" t="s">
        <v>7948</v>
      </c>
      <c r="K166" s="71">
        <f t="shared" si="4"/>
        <v>0</v>
      </c>
    </row>
    <row r="167" spans="10:11" x14ac:dyDescent="0.4">
      <c r="J167" s="12" t="s">
        <v>8013</v>
      </c>
      <c r="K167" s="71">
        <f t="shared" si="4"/>
        <v>0</v>
      </c>
    </row>
    <row r="168" spans="10:11" x14ac:dyDescent="0.4">
      <c r="J168" s="12" t="s">
        <v>8014</v>
      </c>
      <c r="K168" s="71">
        <f t="shared" si="4"/>
        <v>0</v>
      </c>
    </row>
    <row r="169" spans="10:11" x14ac:dyDescent="0.4">
      <c r="J169" s="12" t="s">
        <v>8047</v>
      </c>
      <c r="K169" s="71">
        <f t="shared" si="4"/>
        <v>0</v>
      </c>
    </row>
    <row r="170" spans="10:11" x14ac:dyDescent="0.4">
      <c r="J170" s="12" t="s">
        <v>8090</v>
      </c>
      <c r="K170" s="71">
        <f t="shared" si="4"/>
        <v>0</v>
      </c>
    </row>
    <row r="171" spans="10:11" x14ac:dyDescent="0.4">
      <c r="J171" s="12" t="s">
        <v>8200</v>
      </c>
      <c r="K171" s="71">
        <f t="shared" si="4"/>
        <v>0</v>
      </c>
    </row>
    <row r="172" spans="10:11" x14ac:dyDescent="0.4">
      <c r="J172" s="12" t="s">
        <v>8198</v>
      </c>
      <c r="K172" s="71">
        <f t="shared" si="4"/>
        <v>0</v>
      </c>
    </row>
    <row r="173" spans="10:11" x14ac:dyDescent="0.4">
      <c r="J173" s="12" t="s">
        <v>8197</v>
      </c>
      <c r="K173" s="71">
        <f t="shared" si="4"/>
        <v>0</v>
      </c>
    </row>
    <row r="174" spans="10:11" x14ac:dyDescent="0.4">
      <c r="J174" s="12" t="s">
        <v>8315</v>
      </c>
      <c r="K174" s="71">
        <f t="shared" si="4"/>
        <v>0</v>
      </c>
    </row>
    <row r="175" spans="10:11" x14ac:dyDescent="0.4">
      <c r="J175" s="12" t="s">
        <v>8330</v>
      </c>
      <c r="K175" s="71">
        <f t="shared" si="4"/>
        <v>0</v>
      </c>
    </row>
  </sheetData>
  <mergeCells count="67">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A21:A26"/>
    <mergeCell ref="C21:H21"/>
    <mergeCell ref="C22:H22"/>
    <mergeCell ref="C23:H23"/>
    <mergeCell ref="B24:B26"/>
    <mergeCell ref="C24:E24"/>
    <mergeCell ref="C27:H27"/>
    <mergeCell ref="F18:H18"/>
    <mergeCell ref="C19:E19"/>
    <mergeCell ref="F19:H19"/>
    <mergeCell ref="C20:H20"/>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K47:L47"/>
    <mergeCell ref="M47:N47"/>
    <mergeCell ref="O47:P47"/>
    <mergeCell ref="Q47:R47"/>
    <mergeCell ref="S47:T47"/>
    <mergeCell ref="A50:A52"/>
    <mergeCell ref="A53:A55"/>
    <mergeCell ref="A56:A58"/>
    <mergeCell ref="A59:A61"/>
    <mergeCell ref="A47:A49"/>
  </mergeCells>
  <phoneticPr fontId="1" type="noConversion"/>
  <hyperlinks>
    <hyperlink ref="B28:H28" r:id="rId1" display="LE0-9829" xr:uid="{D5755916-F4CE-44D0-8B45-C2AFCA8B4D92}"/>
  </hyperlinks>
  <pageMargins left="0.7" right="0.7" top="0.75" bottom="0.75" header="0.3" footer="0.3"/>
  <pageSetup paperSize="9" orientation="portrait" verticalDpi="0"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F1330-4ADA-478E-9D74-21FAF7937728}">
  <dimension ref="A1:U91"/>
  <sheetViews>
    <sheetView topLeftCell="A64" zoomScale="90" zoomScaleNormal="90" workbookViewId="0">
      <selection activeCell="B1" sqref="B1:H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08984375" customWidth="1"/>
    <col min="11" max="11" width="13.81640625" customWidth="1"/>
    <col min="12" max="12" width="12.90625" customWidth="1"/>
    <col min="13" max="13" width="18.54296875" bestFit="1" customWidth="1"/>
    <col min="14" max="14" width="13.453125" bestFit="1" customWidth="1"/>
    <col min="15" max="15" width="14" customWidth="1"/>
    <col min="16" max="16" width="11.1796875" customWidth="1"/>
    <col min="17" max="17" width="20.36328125" customWidth="1"/>
    <col min="18" max="18" width="13.90625" bestFit="1" customWidth="1"/>
    <col min="19" max="19" width="20.81640625" customWidth="1"/>
    <col min="20" max="20" width="13.453125" bestFit="1" customWidth="1"/>
    <col min="21" max="21" width="10.08984375" customWidth="1"/>
    <col min="22" max="23" width="5.81640625" customWidth="1"/>
  </cols>
  <sheetData>
    <row r="1" spans="1:9" x14ac:dyDescent="0.4">
      <c r="A1" s="11" t="s">
        <v>7581</v>
      </c>
      <c r="B1" s="375" t="s">
        <v>9756</v>
      </c>
      <c r="C1" s="375"/>
      <c r="D1" s="375"/>
      <c r="E1" s="375"/>
      <c r="F1" s="375"/>
      <c r="G1" s="375"/>
      <c r="H1" s="375"/>
      <c r="I1" s="7"/>
    </row>
    <row r="2" spans="1:9" x14ac:dyDescent="0.4">
      <c r="A2" s="11" t="s">
        <v>7582</v>
      </c>
      <c r="B2" s="375" t="s">
        <v>9760</v>
      </c>
      <c r="C2" s="375"/>
      <c r="D2" s="375"/>
      <c r="E2" s="375"/>
      <c r="F2" s="375"/>
      <c r="G2" s="375"/>
      <c r="H2" s="375"/>
      <c r="I2" s="7"/>
    </row>
    <row r="3" spans="1:9" x14ac:dyDescent="0.4">
      <c r="A3" s="11" t="s">
        <v>7583</v>
      </c>
      <c r="B3" s="375" t="s">
        <v>9761</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MIN(C37:G37)</f>
        <v>45615.466666666667</v>
      </c>
      <c r="C6" s="374"/>
      <c r="D6" s="403" t="s">
        <v>7587</v>
      </c>
      <c r="E6" s="404"/>
      <c r="F6" s="384">
        <f>MAX(C38:G38)</f>
        <v>45623.354861111111</v>
      </c>
      <c r="G6" s="402"/>
      <c r="H6" s="374"/>
      <c r="I6" s="7"/>
    </row>
    <row r="7" spans="1:9" ht="53" customHeight="1" x14ac:dyDescent="0.4">
      <c r="A7" s="394" t="s">
        <v>7816</v>
      </c>
      <c r="B7" s="11" t="s">
        <v>7589</v>
      </c>
      <c r="C7" s="397" t="s">
        <v>9660</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8435</v>
      </c>
      <c r="C29" s="14" t="s">
        <v>8436</v>
      </c>
      <c r="D29" s="14" t="s">
        <v>7707</v>
      </c>
      <c r="E29" s="14" t="s">
        <v>8479</v>
      </c>
      <c r="F29" s="14"/>
      <c r="G29" s="14"/>
      <c r="H29" s="14"/>
      <c r="I29" s="218"/>
    </row>
    <row r="30" spans="1:9" x14ac:dyDescent="0.4">
      <c r="A30" s="399" t="s">
        <v>7717</v>
      </c>
      <c r="B30" s="400"/>
      <c r="C30" s="372" t="s">
        <v>9764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45615.561111111114</v>
      </c>
      <c r="D37" s="191">
        <v>45615.588194444441</v>
      </c>
      <c r="E37" s="191">
        <v>45615.466666666667</v>
      </c>
      <c r="F37" s="191">
        <v>45615.544444444444</v>
      </c>
      <c r="G37" s="191">
        <v>45615.600694444445</v>
      </c>
      <c r="H37" s="1"/>
      <c r="I37" s="7"/>
      <c r="J37" s="294">
        <v>45621.333333333336</v>
      </c>
    </row>
    <row r="38" spans="1:21" x14ac:dyDescent="0.4">
      <c r="A38" s="177"/>
      <c r="B38" s="12" t="s">
        <v>7482</v>
      </c>
      <c r="C38" s="191">
        <v>45616.373611111114</v>
      </c>
      <c r="D38" s="191">
        <v>45623.350694444445</v>
      </c>
      <c r="E38" s="191">
        <v>45618.594444444447</v>
      </c>
      <c r="F38" s="191">
        <v>45623.349305555559</v>
      </c>
      <c r="G38" s="191">
        <v>45623.354861111111</v>
      </c>
      <c r="H38" s="1"/>
      <c r="I38" s="7"/>
      <c r="J38" s="186">
        <f>IF(C38&lt;&gt;"",INT((J37-C37)*24),0)+IF(D38&lt;&gt;"",INT((J37-D37)*24),0)+IF(E38&lt;&gt;"",INT((J37-E37)*24),0)+IF(F38&lt;&gt;"",INT((J37-F37)*24),0)+IF(G38&lt;&gt;"",INT((J37-G37)*24),0)</f>
        <v>690</v>
      </c>
    </row>
    <row r="39" spans="1:21" x14ac:dyDescent="0.4">
      <c r="A39" s="177"/>
      <c r="B39" s="12" t="s">
        <v>7458</v>
      </c>
      <c r="C39" s="221">
        <v>37</v>
      </c>
      <c r="D39" s="164">
        <v>89</v>
      </c>
      <c r="E39" s="164">
        <v>126</v>
      </c>
      <c r="F39" s="221">
        <v>13</v>
      </c>
      <c r="G39" s="164">
        <v>74</v>
      </c>
      <c r="H39" s="1">
        <f t="shared" ref="H39:H61" si="0">SUM(C39:G39)</f>
        <v>339</v>
      </c>
      <c r="I39" s="7"/>
    </row>
    <row r="40" spans="1:21" x14ac:dyDescent="0.4">
      <c r="A40" s="1" t="s">
        <v>7164</v>
      </c>
      <c r="B40" s="12" t="s">
        <v>7469</v>
      </c>
      <c r="C40" s="1">
        <f>INT((C38-C37)*24)</f>
        <v>19</v>
      </c>
      <c r="D40" s="1">
        <f>INT((D38-D37)*24)</f>
        <v>186</v>
      </c>
      <c r="E40" s="1">
        <f>INT((E38-E37)*24)</f>
        <v>75</v>
      </c>
      <c r="F40" s="1">
        <f>INT((F38-F37)*24)</f>
        <v>187</v>
      </c>
      <c r="G40" s="1">
        <f>INT((G38-G37)*24)</f>
        <v>186</v>
      </c>
      <c r="H40" s="1">
        <f t="shared" si="0"/>
        <v>653</v>
      </c>
      <c r="I40" s="7"/>
      <c r="J40" s="12" t="s">
        <v>8020</v>
      </c>
      <c r="K40" s="1">
        <f>H40</f>
        <v>653</v>
      </c>
    </row>
    <row r="41" spans="1:21" x14ac:dyDescent="0.4">
      <c r="A41" s="379">
        <v>45616</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0</v>
      </c>
      <c r="D43" s="1">
        <v>0</v>
      </c>
      <c r="E43" s="1">
        <v>0</v>
      </c>
      <c r="F43" s="1">
        <v>0</v>
      </c>
      <c r="G43" s="1">
        <v>0</v>
      </c>
      <c r="H43" s="1">
        <f t="shared" si="0"/>
        <v>0</v>
      </c>
      <c r="I43" s="7"/>
      <c r="J43" s="12" t="s">
        <v>7485</v>
      </c>
      <c r="K43" s="1">
        <f>SUMIF(B:B,J43,H:H)</f>
        <v>3</v>
      </c>
    </row>
    <row r="44" spans="1:21" x14ac:dyDescent="0.4">
      <c r="A44" s="379">
        <v>45617</v>
      </c>
      <c r="B44" s="12" t="s">
        <v>7483</v>
      </c>
      <c r="C44" s="1"/>
      <c r="D44" s="1">
        <v>0</v>
      </c>
      <c r="E44" s="1">
        <v>0</v>
      </c>
      <c r="F44" s="1">
        <v>0</v>
      </c>
      <c r="G44" s="1">
        <v>0</v>
      </c>
      <c r="H44" s="1">
        <f t="shared" si="0"/>
        <v>0</v>
      </c>
      <c r="I44" s="7"/>
    </row>
    <row r="45" spans="1:21" x14ac:dyDescent="0.4">
      <c r="A45" s="379"/>
      <c r="B45" s="12" t="s">
        <v>7484</v>
      </c>
      <c r="C45" s="1"/>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c r="D46" s="1">
        <v>0</v>
      </c>
      <c r="E46" s="1">
        <v>0</v>
      </c>
      <c r="F46" s="1">
        <v>0</v>
      </c>
      <c r="G46" s="1">
        <v>0</v>
      </c>
      <c r="H46" s="1">
        <f t="shared" si="0"/>
        <v>0</v>
      </c>
      <c r="I46" s="7"/>
      <c r="K46" t="s">
        <v>8805</v>
      </c>
      <c r="M46" t="s">
        <v>8628</v>
      </c>
      <c r="O46" t="s">
        <v>8624</v>
      </c>
      <c r="Q46" t="s">
        <v>9793</v>
      </c>
      <c r="S46" t="s">
        <v>8806</v>
      </c>
    </row>
    <row r="47" spans="1:21" ht="17" customHeight="1" x14ac:dyDescent="0.4">
      <c r="A47" s="379">
        <v>45618</v>
      </c>
      <c r="B47" s="12" t="s">
        <v>7483</v>
      </c>
      <c r="C47" s="1"/>
      <c r="D47" s="95">
        <v>0</v>
      </c>
      <c r="E47" s="1">
        <v>0</v>
      </c>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c r="D48" s="95">
        <v>0</v>
      </c>
      <c r="E48" s="95">
        <v>0</v>
      </c>
      <c r="F48" s="95">
        <v>0</v>
      </c>
      <c r="G48" s="95">
        <v>0</v>
      </c>
      <c r="H48" s="1">
        <f t="shared" si="0"/>
        <v>0</v>
      </c>
      <c r="I48" s="7"/>
      <c r="J48" s="95">
        <v>1</v>
      </c>
      <c r="K48" s="222" t="s">
        <v>9763</v>
      </c>
      <c r="L48" s="201"/>
      <c r="M48" s="240" t="s">
        <v>9838</v>
      </c>
      <c r="N48" s="201" t="s">
        <v>9326</v>
      </c>
      <c r="O48" s="222" t="s">
        <v>9778</v>
      </c>
      <c r="P48" s="201"/>
      <c r="Q48" s="254" t="s">
        <v>9788</v>
      </c>
      <c r="R48" s="224" t="s">
        <v>9642</v>
      </c>
      <c r="S48" s="222" t="s">
        <v>9789</v>
      </c>
      <c r="T48" s="201"/>
      <c r="U48" s="68"/>
    </row>
    <row r="49" spans="1:21" x14ac:dyDescent="0.4">
      <c r="A49" s="379"/>
      <c r="B49" s="12" t="s">
        <v>7485</v>
      </c>
      <c r="C49" s="1"/>
      <c r="D49" s="95">
        <v>0</v>
      </c>
      <c r="E49" s="1">
        <v>0</v>
      </c>
      <c r="F49" s="1">
        <v>1</v>
      </c>
      <c r="G49" s="1">
        <v>0</v>
      </c>
      <c r="H49" s="1">
        <f t="shared" si="0"/>
        <v>1</v>
      </c>
      <c r="I49" s="7"/>
      <c r="J49" s="1">
        <v>2</v>
      </c>
      <c r="K49" s="222"/>
      <c r="L49" s="201"/>
      <c r="M49" s="240"/>
      <c r="N49" s="201"/>
      <c r="O49" s="222" t="s">
        <v>9810</v>
      </c>
      <c r="P49" s="201"/>
      <c r="Q49" s="280" t="s">
        <v>9837</v>
      </c>
      <c r="R49" s="224" t="s">
        <v>9642</v>
      </c>
      <c r="S49" s="222" t="s">
        <v>9840</v>
      </c>
      <c r="T49" s="201"/>
      <c r="U49" s="68"/>
    </row>
    <row r="50" spans="1:21" x14ac:dyDescent="0.4">
      <c r="A50" s="379">
        <v>45621</v>
      </c>
      <c r="B50" s="12" t="s">
        <v>7483</v>
      </c>
      <c r="C50" s="1"/>
      <c r="D50" s="95">
        <v>0</v>
      </c>
      <c r="E50" s="1"/>
      <c r="F50" s="1">
        <v>0</v>
      </c>
      <c r="G50" s="1">
        <v>0</v>
      </c>
      <c r="H50" s="1">
        <f t="shared" si="0"/>
        <v>0</v>
      </c>
      <c r="I50" s="7"/>
      <c r="J50" s="95">
        <v>3</v>
      </c>
      <c r="K50" s="240" t="s">
        <v>9762</v>
      </c>
      <c r="L50" s="201"/>
      <c r="M50" s="222"/>
      <c r="N50" s="201"/>
      <c r="O50" s="222"/>
      <c r="P50" s="201"/>
      <c r="Q50" s="240" t="s">
        <v>9836</v>
      </c>
      <c r="R50" s="201" t="s">
        <v>9326</v>
      </c>
      <c r="S50" s="240" t="s">
        <v>9839</v>
      </c>
      <c r="T50" s="201" t="s">
        <v>9326</v>
      </c>
      <c r="U50" s="68"/>
    </row>
    <row r="51" spans="1:21" x14ac:dyDescent="0.4">
      <c r="A51" s="379"/>
      <c r="B51" s="12" t="s">
        <v>7484</v>
      </c>
      <c r="C51" s="1"/>
      <c r="D51" s="95">
        <v>0</v>
      </c>
      <c r="E51" s="95"/>
      <c r="F51" s="95">
        <v>0</v>
      </c>
      <c r="G51" s="1">
        <v>0</v>
      </c>
      <c r="H51" s="1">
        <f t="shared" si="0"/>
        <v>0</v>
      </c>
      <c r="I51" s="7"/>
      <c r="J51" s="1">
        <v>4</v>
      </c>
      <c r="K51" s="240"/>
      <c r="L51" s="201"/>
      <c r="M51" s="222"/>
      <c r="N51" s="201"/>
      <c r="O51" s="222"/>
      <c r="P51" s="201"/>
      <c r="Q51" s="254" t="s">
        <v>9849</v>
      </c>
      <c r="R51" s="224" t="s">
        <v>9642</v>
      </c>
      <c r="S51" s="201" t="s">
        <v>9850</v>
      </c>
      <c r="T51" s="201"/>
      <c r="U51" s="68"/>
    </row>
    <row r="52" spans="1:21" x14ac:dyDescent="0.4">
      <c r="A52" s="379"/>
      <c r="B52" s="12" t="s">
        <v>7485</v>
      </c>
      <c r="C52" s="1"/>
      <c r="D52" s="95">
        <v>0</v>
      </c>
      <c r="E52" s="1"/>
      <c r="F52" s="1">
        <v>1</v>
      </c>
      <c r="G52" s="1">
        <v>0</v>
      </c>
      <c r="H52" s="1">
        <f t="shared" si="0"/>
        <v>1</v>
      </c>
      <c r="I52" s="7"/>
      <c r="J52" s="95">
        <v>5</v>
      </c>
      <c r="K52" s="240"/>
      <c r="L52" s="201"/>
      <c r="M52" s="222"/>
      <c r="N52" s="201"/>
      <c r="O52" s="222"/>
      <c r="P52" s="201"/>
      <c r="Q52" s="222"/>
      <c r="R52" s="201"/>
      <c r="S52" s="240" t="s">
        <v>9866</v>
      </c>
      <c r="T52" s="201"/>
      <c r="U52" s="68"/>
    </row>
    <row r="53" spans="1:21" x14ac:dyDescent="0.4">
      <c r="A53" s="379">
        <v>45622</v>
      </c>
      <c r="B53" s="12" t="s">
        <v>7483</v>
      </c>
      <c r="C53" s="1"/>
      <c r="D53" s="95">
        <v>0</v>
      </c>
      <c r="E53" s="1"/>
      <c r="F53" s="1">
        <v>0</v>
      </c>
      <c r="G53" s="1">
        <v>0</v>
      </c>
      <c r="H53" s="1">
        <f t="shared" si="0"/>
        <v>0</v>
      </c>
      <c r="I53" s="7"/>
      <c r="J53" s="1">
        <v>6</v>
      </c>
      <c r="K53" s="240"/>
      <c r="L53" s="201"/>
      <c r="M53" s="222"/>
      <c r="N53" s="201"/>
      <c r="O53" s="222"/>
      <c r="P53" s="201"/>
      <c r="Q53" s="222"/>
      <c r="R53" s="201"/>
      <c r="S53" s="201"/>
      <c r="T53" s="201"/>
      <c r="U53" s="68"/>
    </row>
    <row r="54" spans="1:21" x14ac:dyDescent="0.4">
      <c r="A54" s="379"/>
      <c r="B54" s="12" t="s">
        <v>7484</v>
      </c>
      <c r="C54" s="1"/>
      <c r="D54" s="95">
        <v>0</v>
      </c>
      <c r="E54" s="1"/>
      <c r="F54" s="95">
        <v>0</v>
      </c>
      <c r="G54" s="95">
        <v>0</v>
      </c>
      <c r="H54" s="1">
        <f t="shared" si="0"/>
        <v>0</v>
      </c>
      <c r="I54" s="7"/>
      <c r="J54" s="95">
        <v>7</v>
      </c>
      <c r="K54" s="203"/>
      <c r="L54" s="201"/>
      <c r="M54" s="222"/>
      <c r="N54" s="201"/>
      <c r="O54" s="222"/>
      <c r="P54" s="201"/>
      <c r="Q54" s="222"/>
      <c r="R54" s="201"/>
      <c r="S54" s="201"/>
      <c r="T54" s="201"/>
      <c r="U54" s="68"/>
    </row>
    <row r="55" spans="1:21" x14ac:dyDescent="0.4">
      <c r="A55" s="379"/>
      <c r="B55" s="12" t="s">
        <v>7485</v>
      </c>
      <c r="C55" s="1"/>
      <c r="D55" s="95">
        <v>0</v>
      </c>
      <c r="E55" s="1"/>
      <c r="F55" s="1">
        <v>1</v>
      </c>
      <c r="G55" s="1">
        <v>0</v>
      </c>
      <c r="H55" s="1">
        <f t="shared" si="0"/>
        <v>1</v>
      </c>
      <c r="I55" s="7"/>
      <c r="J55" s="1">
        <v>8</v>
      </c>
      <c r="K55" s="201"/>
      <c r="L55" s="201"/>
      <c r="M55" s="222"/>
      <c r="N55" s="201"/>
      <c r="O55" s="222"/>
      <c r="P55" s="201"/>
      <c r="Q55" s="201"/>
      <c r="R55" s="201"/>
      <c r="S55" s="201"/>
      <c r="T55" s="201"/>
      <c r="U55" s="68"/>
    </row>
    <row r="56" spans="1:21" x14ac:dyDescent="0.4">
      <c r="A56" s="379">
        <v>45623</v>
      </c>
      <c r="B56" s="12" t="s">
        <v>7483</v>
      </c>
      <c r="C56" s="1"/>
      <c r="D56" s="95">
        <v>0</v>
      </c>
      <c r="E56" s="1"/>
      <c r="F56" s="1">
        <v>0</v>
      </c>
      <c r="G56" s="1">
        <v>0</v>
      </c>
      <c r="H56" s="1">
        <f t="shared" si="0"/>
        <v>0</v>
      </c>
      <c r="I56" s="7"/>
      <c r="J56" s="95">
        <v>9</v>
      </c>
      <c r="K56" s="201"/>
      <c r="L56" s="201"/>
      <c r="M56" s="222"/>
      <c r="N56" s="201"/>
      <c r="O56" s="201"/>
      <c r="P56" s="201"/>
      <c r="Q56" s="201"/>
      <c r="R56" s="201"/>
      <c r="S56" s="201"/>
      <c r="T56" s="201"/>
    </row>
    <row r="57" spans="1:21" x14ac:dyDescent="0.4">
      <c r="A57" s="379"/>
      <c r="B57" s="12" t="s">
        <v>7484</v>
      </c>
      <c r="C57" s="1"/>
      <c r="D57" s="95">
        <v>0</v>
      </c>
      <c r="E57" s="1"/>
      <c r="F57" s="95">
        <v>0</v>
      </c>
      <c r="G57" s="95">
        <v>0</v>
      </c>
      <c r="H57" s="1">
        <f t="shared" si="0"/>
        <v>0</v>
      </c>
      <c r="I57" s="7"/>
      <c r="J57" s="1">
        <v>10</v>
      </c>
      <c r="K57" s="240"/>
      <c r="L57" s="201"/>
      <c r="M57" s="203"/>
      <c r="N57" s="201"/>
      <c r="O57" s="222"/>
      <c r="P57" s="201"/>
      <c r="Q57" s="201"/>
      <c r="R57" s="201"/>
      <c r="S57" s="201"/>
      <c r="T57" s="201"/>
    </row>
    <row r="58" spans="1:21" x14ac:dyDescent="0.4">
      <c r="A58" s="379"/>
      <c r="B58" s="12" t="s">
        <v>7485</v>
      </c>
      <c r="C58" s="1"/>
      <c r="D58" s="95">
        <v>0</v>
      </c>
      <c r="E58" s="1"/>
      <c r="F58" s="1">
        <v>0</v>
      </c>
      <c r="G58" s="1">
        <v>0</v>
      </c>
      <c r="H58" s="1">
        <f t="shared" si="0"/>
        <v>0</v>
      </c>
      <c r="J58" s="1">
        <v>11</v>
      </c>
      <c r="K58" s="201"/>
      <c r="L58" s="201"/>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9641</v>
      </c>
      <c r="K64" s="71">
        <f>COUNTIF($K$48:$T$61,J64)</f>
        <v>3</v>
      </c>
      <c r="L64" s="229"/>
      <c r="M64" s="229"/>
      <c r="N64" s="229"/>
      <c r="O64" s="229"/>
      <c r="P64" s="229"/>
    </row>
    <row r="65" spans="1:16" x14ac:dyDescent="0.4">
      <c r="A65" s="12" t="s">
        <v>7655</v>
      </c>
      <c r="B65" s="220">
        <v>0.86805555555555547</v>
      </c>
      <c r="J65" s="12" t="s">
        <v>9624</v>
      </c>
      <c r="K65" s="71">
        <f t="shared" ref="K65:K87" si="1">COUNTIF($K$48:$T$61,J65)</f>
        <v>0</v>
      </c>
      <c r="L65" s="229"/>
      <c r="M65" s="229"/>
      <c r="N65" s="229"/>
      <c r="O65" s="229"/>
      <c r="P65" s="229"/>
    </row>
    <row r="66" spans="1:16" x14ac:dyDescent="0.4">
      <c r="A66" s="12" t="s">
        <v>7656</v>
      </c>
      <c r="B66" s="219">
        <f>B64-B65</f>
        <v>45537.875694444447</v>
      </c>
      <c r="J66" s="12" t="s">
        <v>9532</v>
      </c>
      <c r="K66" s="71">
        <f t="shared" si="1"/>
        <v>0</v>
      </c>
      <c r="L66" s="229"/>
      <c r="M66" s="229"/>
      <c r="N66" s="229"/>
      <c r="O66" s="229"/>
      <c r="P66" s="229"/>
    </row>
    <row r="67" spans="1:16" x14ac:dyDescent="0.4">
      <c r="J67" s="300" t="s">
        <v>9510</v>
      </c>
      <c r="K67" s="71">
        <f t="shared" si="1"/>
        <v>0</v>
      </c>
      <c r="L67" s="229"/>
      <c r="M67" s="229"/>
      <c r="N67" s="229"/>
      <c r="O67" s="229"/>
      <c r="P67" s="229"/>
    </row>
    <row r="68" spans="1:16" x14ac:dyDescent="0.4">
      <c r="A68" s="220" t="s">
        <v>9491</v>
      </c>
      <c r="B68" s="295">
        <v>0.43472222222222223</v>
      </c>
      <c r="C68" s="220">
        <f>B68+TIME(1,,)</f>
        <v>0.47638888888888892</v>
      </c>
      <c r="J68" s="300" t="s">
        <v>9508</v>
      </c>
      <c r="K68" s="71">
        <f t="shared" si="1"/>
        <v>0</v>
      </c>
    </row>
    <row r="69" spans="1:16" x14ac:dyDescent="0.4">
      <c r="A69" s="1" t="s">
        <v>9489</v>
      </c>
      <c r="B69" s="220">
        <f>C68</f>
        <v>0.47638888888888892</v>
      </c>
      <c r="C69" s="220">
        <f t="shared" ref="C69:C91" si="2">B69+TIME(1,,)</f>
        <v>0.5180555555555556</v>
      </c>
      <c r="J69" s="300" t="s">
        <v>9498</v>
      </c>
      <c r="K69" s="71">
        <f t="shared" si="1"/>
        <v>0</v>
      </c>
    </row>
    <row r="70" spans="1:16" x14ac:dyDescent="0.4">
      <c r="A70" s="1" t="s">
        <v>9490</v>
      </c>
      <c r="B70" s="220">
        <f t="shared" ref="B70:B91" si="3">C69</f>
        <v>0.5180555555555556</v>
      </c>
      <c r="C70" s="220">
        <f t="shared" si="2"/>
        <v>0.55972222222222223</v>
      </c>
      <c r="J70" s="300" t="s">
        <v>9422</v>
      </c>
      <c r="K70" s="71">
        <f t="shared" si="1"/>
        <v>0</v>
      </c>
    </row>
    <row r="71" spans="1:16" x14ac:dyDescent="0.4">
      <c r="A71" s="220" t="s">
        <v>9491</v>
      </c>
      <c r="B71" s="220">
        <f t="shared" si="3"/>
        <v>0.55972222222222223</v>
      </c>
      <c r="C71" s="220">
        <f t="shared" si="2"/>
        <v>0.60138888888888886</v>
      </c>
      <c r="J71" s="300" t="s">
        <v>9136</v>
      </c>
      <c r="K71" s="71">
        <f t="shared" si="1"/>
        <v>0</v>
      </c>
    </row>
    <row r="72" spans="1:16" x14ac:dyDescent="0.4">
      <c r="A72" s="1" t="s">
        <v>9489</v>
      </c>
      <c r="B72" s="220">
        <f t="shared" si="3"/>
        <v>0.60138888888888886</v>
      </c>
      <c r="C72" s="220">
        <f t="shared" si="2"/>
        <v>0.64305555555555549</v>
      </c>
      <c r="J72" s="201" t="s">
        <v>9077</v>
      </c>
      <c r="K72" s="71">
        <f t="shared" si="1"/>
        <v>0</v>
      </c>
    </row>
    <row r="73" spans="1:16" x14ac:dyDescent="0.4">
      <c r="A73" s="1" t="s">
        <v>9490</v>
      </c>
      <c r="B73" s="220">
        <f t="shared" si="3"/>
        <v>0.64305555555555549</v>
      </c>
      <c r="C73" s="220">
        <f t="shared" si="2"/>
        <v>0.68472222222222212</v>
      </c>
      <c r="J73" s="12" t="s">
        <v>9075</v>
      </c>
      <c r="K73" s="71">
        <f t="shared" si="1"/>
        <v>0</v>
      </c>
    </row>
    <row r="74" spans="1:16" x14ac:dyDescent="0.4">
      <c r="A74" s="220" t="s">
        <v>9491</v>
      </c>
      <c r="B74" s="220">
        <f t="shared" si="3"/>
        <v>0.68472222222222212</v>
      </c>
      <c r="C74" s="220">
        <f t="shared" si="2"/>
        <v>0.72638888888888875</v>
      </c>
      <c r="J74" s="12" t="s">
        <v>9072</v>
      </c>
      <c r="K74" s="71">
        <f t="shared" si="1"/>
        <v>0</v>
      </c>
    </row>
    <row r="75" spans="1:16" x14ac:dyDescent="0.4">
      <c r="A75" s="1" t="s">
        <v>9489</v>
      </c>
      <c r="B75" s="220">
        <f t="shared" si="3"/>
        <v>0.72638888888888875</v>
      </c>
      <c r="C75" s="220">
        <f t="shared" si="2"/>
        <v>0.76805555555555538</v>
      </c>
      <c r="J75" s="12" t="s">
        <v>8980</v>
      </c>
      <c r="K75" s="71">
        <f t="shared" si="1"/>
        <v>0</v>
      </c>
    </row>
    <row r="76" spans="1:16" x14ac:dyDescent="0.4">
      <c r="A76" s="1" t="s">
        <v>9490</v>
      </c>
      <c r="B76" s="220">
        <f t="shared" si="3"/>
        <v>0.76805555555555538</v>
      </c>
      <c r="C76" s="220">
        <f t="shared" si="2"/>
        <v>0.80972222222222201</v>
      </c>
      <c r="J76" s="12" t="s">
        <v>9280</v>
      </c>
      <c r="K76" s="71">
        <f t="shared" si="1"/>
        <v>0</v>
      </c>
    </row>
    <row r="77" spans="1:16" x14ac:dyDescent="0.4">
      <c r="A77" s="220" t="s">
        <v>9491</v>
      </c>
      <c r="B77" s="220">
        <f t="shared" si="3"/>
        <v>0.80972222222222201</v>
      </c>
      <c r="C77" s="220">
        <f t="shared" si="2"/>
        <v>0.85138888888888864</v>
      </c>
      <c r="J77" s="12" t="s">
        <v>9359</v>
      </c>
      <c r="K77" s="71">
        <f t="shared" si="1"/>
        <v>0</v>
      </c>
    </row>
    <row r="78" spans="1:16" x14ac:dyDescent="0.4">
      <c r="A78" s="1" t="s">
        <v>9489</v>
      </c>
      <c r="B78" s="220">
        <f t="shared" si="3"/>
        <v>0.85138888888888864</v>
      </c>
      <c r="C78" s="220">
        <f t="shared" si="2"/>
        <v>0.89305555555555527</v>
      </c>
      <c r="J78" s="12" t="s">
        <v>9210</v>
      </c>
      <c r="K78" s="71">
        <f t="shared" si="1"/>
        <v>0</v>
      </c>
    </row>
    <row r="79" spans="1:16" x14ac:dyDescent="0.4">
      <c r="A79" s="1" t="s">
        <v>9490</v>
      </c>
      <c r="B79" s="220">
        <f t="shared" si="3"/>
        <v>0.89305555555555527</v>
      </c>
      <c r="C79" s="220">
        <f t="shared" si="2"/>
        <v>0.9347222222222219</v>
      </c>
      <c r="J79" s="12" t="s">
        <v>8984</v>
      </c>
      <c r="K79" s="71">
        <f t="shared" si="1"/>
        <v>0</v>
      </c>
    </row>
    <row r="80" spans="1:16" x14ac:dyDescent="0.4">
      <c r="A80" s="220" t="s">
        <v>9491</v>
      </c>
      <c r="B80" s="220">
        <f t="shared" si="3"/>
        <v>0.9347222222222219</v>
      </c>
      <c r="C80" s="220">
        <f t="shared" si="2"/>
        <v>0.97638888888888853</v>
      </c>
      <c r="J80" s="12" t="s">
        <v>8676</v>
      </c>
      <c r="K80" s="71">
        <f t="shared" si="1"/>
        <v>0</v>
      </c>
    </row>
    <row r="81" spans="1:11" x14ac:dyDescent="0.4">
      <c r="A81" s="1" t="s">
        <v>9489</v>
      </c>
      <c r="B81" s="220">
        <f t="shared" si="3"/>
        <v>0.97638888888888853</v>
      </c>
      <c r="C81" s="220">
        <f t="shared" si="2"/>
        <v>1.0180555555555553</v>
      </c>
      <c r="J81" s="12" t="s">
        <v>8658</v>
      </c>
      <c r="K81" s="71">
        <f t="shared" si="1"/>
        <v>0</v>
      </c>
    </row>
    <row r="82" spans="1:11" x14ac:dyDescent="0.4">
      <c r="A82" s="1" t="s">
        <v>9490</v>
      </c>
      <c r="B82" s="220">
        <f t="shared" si="3"/>
        <v>1.0180555555555553</v>
      </c>
      <c r="C82" s="220">
        <f t="shared" si="2"/>
        <v>1.059722222222222</v>
      </c>
      <c r="J82" s="12" t="s">
        <v>8648</v>
      </c>
      <c r="K82" s="71">
        <f t="shared" si="1"/>
        <v>0</v>
      </c>
    </row>
    <row r="83" spans="1:11" x14ac:dyDescent="0.4">
      <c r="A83" s="220" t="s">
        <v>9491</v>
      </c>
      <c r="B83" s="220">
        <f t="shared" si="3"/>
        <v>1.059722222222222</v>
      </c>
      <c r="C83" s="220">
        <f t="shared" si="2"/>
        <v>1.1013888888888888</v>
      </c>
      <c r="J83" s="12" t="s">
        <v>8679</v>
      </c>
      <c r="K83" s="71">
        <f t="shared" si="1"/>
        <v>0</v>
      </c>
    </row>
    <row r="84" spans="1:11" x14ac:dyDescent="0.4">
      <c r="A84" s="1" t="s">
        <v>9489</v>
      </c>
      <c r="B84" s="220">
        <f t="shared" si="3"/>
        <v>1.1013888888888888</v>
      </c>
      <c r="C84" s="220">
        <f t="shared" si="2"/>
        <v>1.1430555555555555</v>
      </c>
      <c r="J84" s="12" t="s">
        <v>8576</v>
      </c>
      <c r="K84" s="71">
        <f t="shared" si="1"/>
        <v>0</v>
      </c>
    </row>
    <row r="85" spans="1:11" x14ac:dyDescent="0.4">
      <c r="A85" s="1" t="s">
        <v>9490</v>
      </c>
      <c r="B85" s="220">
        <f t="shared" si="3"/>
        <v>1.1430555555555555</v>
      </c>
      <c r="C85" s="220">
        <f t="shared" si="2"/>
        <v>1.1847222222222222</v>
      </c>
      <c r="J85" s="12" t="s">
        <v>8577</v>
      </c>
      <c r="K85" s="71">
        <f t="shared" si="1"/>
        <v>0</v>
      </c>
    </row>
    <row r="86" spans="1:11" x14ac:dyDescent="0.4">
      <c r="A86" s="220" t="s">
        <v>9491</v>
      </c>
      <c r="B86" s="220">
        <f t="shared" si="3"/>
        <v>1.1847222222222222</v>
      </c>
      <c r="C86" s="220">
        <f t="shared" si="2"/>
        <v>1.226388888888889</v>
      </c>
      <c r="J86" s="12" t="s">
        <v>8744</v>
      </c>
      <c r="K86" s="71">
        <f t="shared" si="1"/>
        <v>0</v>
      </c>
    </row>
    <row r="87" spans="1:11" x14ac:dyDescent="0.4">
      <c r="A87" s="1" t="s">
        <v>9489</v>
      </c>
      <c r="B87" s="220">
        <f t="shared" si="3"/>
        <v>1.226388888888889</v>
      </c>
      <c r="C87" s="220">
        <f t="shared" si="2"/>
        <v>1.2680555555555557</v>
      </c>
      <c r="J87" s="12" t="s">
        <v>8578</v>
      </c>
      <c r="K87" s="71">
        <f t="shared" si="1"/>
        <v>0</v>
      </c>
    </row>
    <row r="88" spans="1:11" x14ac:dyDescent="0.4">
      <c r="A88" s="1" t="s">
        <v>9490</v>
      </c>
      <c r="B88" s="220">
        <f t="shared" si="3"/>
        <v>1.2680555555555557</v>
      </c>
      <c r="C88" s="220">
        <f t="shared" si="2"/>
        <v>1.3097222222222225</v>
      </c>
    </row>
    <row r="89" spans="1:11" x14ac:dyDescent="0.4">
      <c r="A89" s="220" t="s">
        <v>9491</v>
      </c>
      <c r="B89" s="220">
        <f t="shared" si="3"/>
        <v>1.3097222222222225</v>
      </c>
      <c r="C89" s="220">
        <f t="shared" si="2"/>
        <v>1.3513888888888892</v>
      </c>
    </row>
    <row r="90" spans="1:11" x14ac:dyDescent="0.4">
      <c r="A90" s="1" t="s">
        <v>9489</v>
      </c>
      <c r="B90" s="220">
        <f t="shared" si="3"/>
        <v>1.3513888888888892</v>
      </c>
      <c r="C90" s="220">
        <f t="shared" si="2"/>
        <v>1.3930555555555559</v>
      </c>
    </row>
    <row r="91" spans="1:11" x14ac:dyDescent="0.4">
      <c r="A91" s="1" t="s">
        <v>9490</v>
      </c>
      <c r="B91" s="220">
        <f t="shared" si="3"/>
        <v>1.3930555555555559</v>
      </c>
      <c r="C91" s="220">
        <f t="shared" si="2"/>
        <v>1.4347222222222227</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9AB21-B055-41C0-AC1F-B6AE91051CE5}">
  <dimension ref="A1:Z103"/>
  <sheetViews>
    <sheetView topLeftCell="A66" zoomScale="88" zoomScaleNormal="88" workbookViewId="0">
      <selection activeCell="W60" sqref="W6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2" width="12.81640625" customWidth="1"/>
    <col min="13" max="13" width="14.6328125" bestFit="1" customWidth="1"/>
    <col min="14" max="14" width="15.1796875" bestFit="1" customWidth="1"/>
    <col min="15" max="15" width="12" bestFit="1" customWidth="1"/>
    <col min="16" max="16" width="15.453125" customWidth="1"/>
    <col min="17" max="17" width="14.6328125" bestFit="1" customWidth="1"/>
    <col min="18" max="18" width="15.1796875" bestFit="1" customWidth="1"/>
    <col min="19" max="19" width="14.6328125" bestFit="1" customWidth="1"/>
    <col min="20" max="20" width="15.1796875" bestFit="1" customWidth="1"/>
    <col min="21" max="21" width="14.6328125" bestFit="1" customWidth="1"/>
    <col min="22" max="22" width="16.54296875" customWidth="1"/>
    <col min="23" max="23" width="12" bestFit="1" customWidth="1"/>
    <col min="24" max="24" width="21.90625" customWidth="1"/>
    <col min="25" max="25" width="14.6328125" bestFit="1" customWidth="1"/>
    <col min="26" max="26" width="13" bestFit="1" customWidth="1"/>
  </cols>
  <sheetData>
    <row r="1" spans="1:9" x14ac:dyDescent="0.4">
      <c r="A1" s="11" t="s">
        <v>7581</v>
      </c>
      <c r="B1" s="375" t="s">
        <v>9785</v>
      </c>
      <c r="C1" s="375"/>
      <c r="D1" s="375"/>
      <c r="E1" s="375"/>
      <c r="F1" s="375"/>
      <c r="G1" s="375"/>
      <c r="H1" s="375"/>
      <c r="I1" s="7"/>
    </row>
    <row r="2" spans="1:9" x14ac:dyDescent="0.4">
      <c r="A2" s="11" t="s">
        <v>7582</v>
      </c>
      <c r="B2" s="375" t="s">
        <v>9786</v>
      </c>
      <c r="C2" s="375"/>
      <c r="D2" s="375"/>
      <c r="E2" s="375"/>
      <c r="F2" s="375"/>
      <c r="G2" s="375"/>
      <c r="H2" s="375"/>
      <c r="I2" s="7"/>
    </row>
    <row r="3" spans="1:9" x14ac:dyDescent="0.4">
      <c r="A3" s="11" t="s">
        <v>7583</v>
      </c>
      <c r="B3" s="375" t="s">
        <v>9957</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MIN(C37:K37)</f>
        <v>45617.636805555558</v>
      </c>
      <c r="C6" s="374"/>
      <c r="D6" s="403" t="s">
        <v>7587</v>
      </c>
      <c r="E6" s="404"/>
      <c r="F6" s="384">
        <f>MAX(C38:K38)</f>
        <v>45623.583333333336</v>
      </c>
      <c r="G6" s="402"/>
      <c r="H6" s="374"/>
      <c r="I6" s="7"/>
    </row>
    <row r="7" spans="1:9" ht="33.5" customHeight="1" x14ac:dyDescent="0.4">
      <c r="A7" s="394" t="s">
        <v>7816</v>
      </c>
      <c r="B7" s="11" t="s">
        <v>7589</v>
      </c>
      <c r="C7" s="397" t="s">
        <v>9425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9885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6" x14ac:dyDescent="0.4">
      <c r="A33" s="399" t="s">
        <v>9561</v>
      </c>
      <c r="B33" s="400"/>
      <c r="C33" s="372" t="s">
        <v>9538</v>
      </c>
      <c r="D33" s="373"/>
      <c r="E33" s="373"/>
      <c r="F33" s="373"/>
      <c r="G33" s="373"/>
      <c r="H33" s="374"/>
      <c r="I33" s="218"/>
    </row>
    <row r="34" spans="1:26" x14ac:dyDescent="0.4">
      <c r="A34" s="399" t="s">
        <v>9791</v>
      </c>
      <c r="B34" s="400"/>
      <c r="C34" s="372" t="s">
        <v>9792</v>
      </c>
      <c r="D34" s="373"/>
      <c r="E34" s="373"/>
      <c r="F34" s="373"/>
      <c r="G34" s="373"/>
      <c r="H34" s="374"/>
      <c r="I34" s="218"/>
    </row>
    <row r="35" spans="1:26" x14ac:dyDescent="0.4">
      <c r="A35" s="88"/>
      <c r="B35" s="12"/>
      <c r="C35" s="1" t="s">
        <v>8594</v>
      </c>
      <c r="D35" s="1" t="s">
        <v>8594</v>
      </c>
      <c r="E35" s="1" t="s">
        <v>8595</v>
      </c>
      <c r="F35" s="1" t="s">
        <v>8595</v>
      </c>
      <c r="G35" s="1" t="s">
        <v>8596</v>
      </c>
      <c r="H35" s="1" t="s">
        <v>8596</v>
      </c>
      <c r="I35" s="1" t="s">
        <v>8597</v>
      </c>
      <c r="J35" s="1" t="s">
        <v>8597</v>
      </c>
      <c r="K35" s="1" t="s">
        <v>8598</v>
      </c>
      <c r="L35" s="1" t="s">
        <v>8598</v>
      </c>
      <c r="M35" s="1" t="s">
        <v>7614</v>
      </c>
      <c r="N35" s="7"/>
    </row>
    <row r="36" spans="1:26" x14ac:dyDescent="0.4">
      <c r="A36" s="83"/>
      <c r="B36" s="12" t="s">
        <v>7977</v>
      </c>
      <c r="C36" s="239" t="s">
        <v>8107</v>
      </c>
      <c r="D36" s="239" t="s">
        <v>8107</v>
      </c>
      <c r="E36" s="239" t="s">
        <v>8110</v>
      </c>
      <c r="F36" s="239" t="s">
        <v>8110</v>
      </c>
      <c r="G36" s="239" t="s">
        <v>8111</v>
      </c>
      <c r="H36" s="239" t="s">
        <v>8111</v>
      </c>
      <c r="I36" s="239" t="s">
        <v>8113</v>
      </c>
      <c r="J36" s="239" t="s">
        <v>8113</v>
      </c>
      <c r="K36" s="239" t="s">
        <v>8109</v>
      </c>
      <c r="L36" s="239" t="s">
        <v>8109</v>
      </c>
      <c r="M36" s="1"/>
      <c r="N36" s="7"/>
      <c r="O36" s="186" t="s">
        <v>9436</v>
      </c>
    </row>
    <row r="37" spans="1:26" x14ac:dyDescent="0.4">
      <c r="A37" s="177"/>
      <c r="B37" s="12" t="s">
        <v>7615</v>
      </c>
      <c r="C37" s="191">
        <v>45617.636805555558</v>
      </c>
      <c r="D37" s="191">
        <v>45621.750694444447</v>
      </c>
      <c r="E37" s="191">
        <v>45617.760416666664</v>
      </c>
      <c r="F37" s="191">
        <v>45621.731944444444</v>
      </c>
      <c r="G37" s="191">
        <v>45617.765277777777</v>
      </c>
      <c r="H37" s="191">
        <v>45621.736111111109</v>
      </c>
      <c r="I37" s="191">
        <v>45617.734722222223</v>
      </c>
      <c r="J37" s="191">
        <v>45621.752083333333</v>
      </c>
      <c r="K37" s="191">
        <v>45617.695138888892</v>
      </c>
      <c r="L37" s="191">
        <v>45621.728472222225</v>
      </c>
      <c r="M37" s="1"/>
      <c r="N37" s="7"/>
      <c r="O37" s="294">
        <v>45623.333333333336</v>
      </c>
    </row>
    <row r="38" spans="1:26" x14ac:dyDescent="0.4">
      <c r="A38" s="177"/>
      <c r="B38" s="12" t="s">
        <v>7482</v>
      </c>
      <c r="C38" s="191">
        <v>45621.410416666666</v>
      </c>
      <c r="D38" s="191">
        <v>45623.541666666664</v>
      </c>
      <c r="E38" s="191">
        <v>45620.625</v>
      </c>
      <c r="F38" s="191">
        <v>45623.5625</v>
      </c>
      <c r="G38" s="191">
        <v>45621.466666666667</v>
      </c>
      <c r="H38" s="191">
        <v>45623.583333333336</v>
      </c>
      <c r="I38" s="191">
        <v>45620.780555555553</v>
      </c>
      <c r="J38" s="191">
        <v>45623.576388888891</v>
      </c>
      <c r="K38" s="191">
        <v>45620.421527777777</v>
      </c>
      <c r="L38" s="191">
        <v>45623.573611111111</v>
      </c>
      <c r="M38" s="1"/>
      <c r="N38" s="7"/>
      <c r="O38" s="186">
        <f>IF(C38&lt;&gt;"",INT((O37-C37)*24),0)+IF(E38&lt;&gt;"",INT((O37-E37)*24),0)+IF(G38&lt;&gt;"",INT((O37-G37)*24),0)+IF(I38&lt;&gt;"",INT((O37-I37)*24),0)+IF(K38&lt;&gt;"",INT((O37-K37)*24),0)</f>
        <v>671</v>
      </c>
    </row>
    <row r="39" spans="1:26" x14ac:dyDescent="0.4">
      <c r="A39" s="177"/>
      <c r="B39" s="12" t="s">
        <v>7458</v>
      </c>
      <c r="C39" s="221">
        <v>142</v>
      </c>
      <c r="D39" s="221">
        <v>64</v>
      </c>
      <c r="E39" s="164">
        <v>33</v>
      </c>
      <c r="F39" s="164">
        <v>19</v>
      </c>
      <c r="G39" s="164">
        <v>143</v>
      </c>
      <c r="H39" s="164">
        <v>72</v>
      </c>
      <c r="I39" s="221">
        <v>6</v>
      </c>
      <c r="J39" s="221">
        <v>3</v>
      </c>
      <c r="K39" s="164">
        <v>34</v>
      </c>
      <c r="L39" s="164">
        <v>19</v>
      </c>
      <c r="M39" s="1">
        <f>SUM(C39:L39)</f>
        <v>535</v>
      </c>
      <c r="N39" s="7"/>
    </row>
    <row r="40" spans="1:26" x14ac:dyDescent="0.4">
      <c r="A40" s="1" t="s">
        <v>7164</v>
      </c>
      <c r="B40" s="12" t="s">
        <v>7617</v>
      </c>
      <c r="C40" s="1">
        <f>INT((C38-C37)*24)</f>
        <v>90</v>
      </c>
      <c r="D40" s="1">
        <f t="shared" ref="D40:L40" si="0">INT((D38-D37)*24)</f>
        <v>42</v>
      </c>
      <c r="E40" s="1">
        <f t="shared" si="0"/>
        <v>68</v>
      </c>
      <c r="F40" s="1">
        <f t="shared" si="0"/>
        <v>43</v>
      </c>
      <c r="G40" s="1">
        <f t="shared" si="0"/>
        <v>88</v>
      </c>
      <c r="H40" s="1">
        <f t="shared" si="0"/>
        <v>44</v>
      </c>
      <c r="I40" s="1">
        <f t="shared" si="0"/>
        <v>73</v>
      </c>
      <c r="J40" s="1">
        <f t="shared" si="0"/>
        <v>43</v>
      </c>
      <c r="K40" s="1">
        <f t="shared" si="0"/>
        <v>65</v>
      </c>
      <c r="L40" s="1">
        <f t="shared" si="0"/>
        <v>44</v>
      </c>
      <c r="M40" s="1">
        <f t="shared" ref="M40:M61" si="1">SUM(C40:L40)</f>
        <v>600</v>
      </c>
      <c r="N40" s="7"/>
      <c r="O40" s="12" t="s">
        <v>8020</v>
      </c>
      <c r="P40" s="1">
        <f>M40</f>
        <v>600</v>
      </c>
    </row>
    <row r="41" spans="1:26" x14ac:dyDescent="0.4">
      <c r="A41" s="379">
        <v>45618</v>
      </c>
      <c r="B41" s="12" t="s">
        <v>7483</v>
      </c>
      <c r="C41" s="1">
        <v>0</v>
      </c>
      <c r="D41" s="1"/>
      <c r="E41" s="1">
        <v>0</v>
      </c>
      <c r="F41" s="1"/>
      <c r="G41" s="1">
        <v>0</v>
      </c>
      <c r="H41" s="1"/>
      <c r="I41" s="1">
        <v>0</v>
      </c>
      <c r="J41" s="1"/>
      <c r="K41" s="1">
        <v>0</v>
      </c>
      <c r="L41" s="1"/>
      <c r="M41" s="1">
        <f t="shared" si="1"/>
        <v>0</v>
      </c>
      <c r="N41" s="7"/>
      <c r="O41" s="12" t="s">
        <v>7483</v>
      </c>
      <c r="P41" s="1">
        <f>SUMIF(B:B,O41,M:M)</f>
        <v>0</v>
      </c>
    </row>
    <row r="42" spans="1:26" x14ac:dyDescent="0.4">
      <c r="A42" s="379"/>
      <c r="B42" s="12" t="s">
        <v>7484</v>
      </c>
      <c r="C42" s="1">
        <v>0</v>
      </c>
      <c r="D42" s="1"/>
      <c r="E42" s="1">
        <v>0</v>
      </c>
      <c r="F42" s="1"/>
      <c r="G42" s="1">
        <v>0</v>
      </c>
      <c r="H42" s="1"/>
      <c r="I42" s="1">
        <v>0</v>
      </c>
      <c r="J42" s="1"/>
      <c r="K42" s="1">
        <v>0</v>
      </c>
      <c r="L42" s="1"/>
      <c r="M42" s="1">
        <f t="shared" si="1"/>
        <v>0</v>
      </c>
      <c r="N42" s="7"/>
      <c r="O42" s="12" t="s">
        <v>7484</v>
      </c>
      <c r="P42" s="1">
        <f>SUMIF(B:B,O42,M:M)</f>
        <v>0</v>
      </c>
    </row>
    <row r="43" spans="1:26" x14ac:dyDescent="0.4">
      <c r="A43" s="379"/>
      <c r="B43" s="12" t="s">
        <v>7485</v>
      </c>
      <c r="C43" s="1">
        <v>3</v>
      </c>
      <c r="D43" s="1"/>
      <c r="E43" s="1">
        <v>4</v>
      </c>
      <c r="F43" s="1"/>
      <c r="G43" s="1">
        <v>3</v>
      </c>
      <c r="H43" s="1"/>
      <c r="I43" s="1">
        <v>1</v>
      </c>
      <c r="J43" s="1"/>
      <c r="K43" s="1">
        <v>4</v>
      </c>
      <c r="L43" s="1"/>
      <c r="M43" s="1">
        <f t="shared" si="1"/>
        <v>15</v>
      </c>
      <c r="N43" s="7"/>
      <c r="O43" s="12" t="s">
        <v>7485</v>
      </c>
      <c r="P43" s="1">
        <f>SUMIF(B:B,O43,M:M)</f>
        <v>50</v>
      </c>
    </row>
    <row r="44" spans="1:26" x14ac:dyDescent="0.4">
      <c r="A44" s="379">
        <v>45621</v>
      </c>
      <c r="B44" s="12" t="s">
        <v>7483</v>
      </c>
      <c r="C44" s="1">
        <v>0</v>
      </c>
      <c r="D44" s="1"/>
      <c r="E44" s="1">
        <v>0</v>
      </c>
      <c r="F44" s="1"/>
      <c r="G44" s="1">
        <v>0</v>
      </c>
      <c r="H44" s="1"/>
      <c r="I44" s="1">
        <v>0</v>
      </c>
      <c r="J44" s="1"/>
      <c r="K44" s="1">
        <v>0</v>
      </c>
      <c r="L44" s="1"/>
      <c r="M44" s="1">
        <f t="shared" si="1"/>
        <v>0</v>
      </c>
      <c r="N44" s="7"/>
    </row>
    <row r="45" spans="1:26" x14ac:dyDescent="0.4">
      <c r="A45" s="379"/>
      <c r="B45" s="12" t="s">
        <v>7484</v>
      </c>
      <c r="C45" s="1">
        <v>0</v>
      </c>
      <c r="D45" s="1"/>
      <c r="E45" s="1">
        <v>0</v>
      </c>
      <c r="F45" s="1"/>
      <c r="G45" s="1">
        <v>0</v>
      </c>
      <c r="H45" s="1"/>
      <c r="I45" s="1">
        <v>0</v>
      </c>
      <c r="J45" s="1"/>
      <c r="K45" s="1">
        <v>0</v>
      </c>
      <c r="L45" s="1"/>
      <c r="M45" s="1">
        <f t="shared" si="1"/>
        <v>0</v>
      </c>
      <c r="N45" s="7"/>
      <c r="P45" t="s">
        <v>9063</v>
      </c>
      <c r="R45" t="s">
        <v>9064</v>
      </c>
      <c r="T45" t="s">
        <v>9065</v>
      </c>
      <c r="V45" t="s">
        <v>9066</v>
      </c>
      <c r="X45" t="s">
        <v>9067</v>
      </c>
    </row>
    <row r="46" spans="1:26" x14ac:dyDescent="0.4">
      <c r="A46" s="379"/>
      <c r="B46" s="12" t="s">
        <v>7485</v>
      </c>
      <c r="C46" s="1">
        <v>1</v>
      </c>
      <c r="D46" s="1"/>
      <c r="E46" s="1">
        <v>0</v>
      </c>
      <c r="F46" s="1"/>
      <c r="G46" s="1">
        <v>0</v>
      </c>
      <c r="H46" s="1"/>
      <c r="I46" s="1">
        <v>1</v>
      </c>
      <c r="J46" s="1"/>
      <c r="K46" s="1">
        <v>1</v>
      </c>
      <c r="L46" s="1"/>
      <c r="M46" s="1">
        <f t="shared" si="1"/>
        <v>3</v>
      </c>
      <c r="N46" s="7"/>
      <c r="P46" t="s">
        <v>8623</v>
      </c>
      <c r="R46" t="s">
        <v>8621</v>
      </c>
      <c r="T46" t="s">
        <v>8620</v>
      </c>
      <c r="V46" t="s">
        <v>9809</v>
      </c>
      <c r="X46" t="s">
        <v>8724</v>
      </c>
    </row>
    <row r="47" spans="1:26" x14ac:dyDescent="0.4">
      <c r="A47" s="379">
        <v>45622</v>
      </c>
      <c r="B47" s="12" t="s">
        <v>7483</v>
      </c>
      <c r="C47" s="1"/>
      <c r="D47" s="1">
        <v>0</v>
      </c>
      <c r="E47" s="95"/>
      <c r="F47" s="95">
        <v>0</v>
      </c>
      <c r="G47" s="1"/>
      <c r="H47" s="1">
        <v>0</v>
      </c>
      <c r="I47" s="1"/>
      <c r="J47" s="1">
        <v>0</v>
      </c>
      <c r="K47" s="1"/>
      <c r="L47" s="1">
        <v>0</v>
      </c>
      <c r="M47" s="1">
        <f t="shared" si="1"/>
        <v>0</v>
      </c>
      <c r="N47" s="7"/>
      <c r="O47" s="1" t="s">
        <v>7189</v>
      </c>
      <c r="P47" s="372" t="s">
        <v>8594</v>
      </c>
      <c r="Q47" s="374"/>
      <c r="R47" s="399" t="s">
        <v>8595</v>
      </c>
      <c r="S47" s="400"/>
      <c r="T47" s="399" t="s">
        <v>8596</v>
      </c>
      <c r="U47" s="400"/>
      <c r="V47" s="399" t="s">
        <v>8597</v>
      </c>
      <c r="W47" s="400"/>
      <c r="X47" s="399" t="s">
        <v>8598</v>
      </c>
      <c r="Y47" s="400"/>
    </row>
    <row r="48" spans="1:26" x14ac:dyDescent="0.4">
      <c r="A48" s="379"/>
      <c r="B48" s="12" t="s">
        <v>7484</v>
      </c>
      <c r="C48" s="1"/>
      <c r="D48" s="1">
        <v>0</v>
      </c>
      <c r="E48" s="95"/>
      <c r="F48" s="95">
        <v>0</v>
      </c>
      <c r="G48" s="95"/>
      <c r="H48" s="95">
        <v>0</v>
      </c>
      <c r="I48" s="95"/>
      <c r="J48" s="95">
        <v>0</v>
      </c>
      <c r="K48" s="95"/>
      <c r="L48" s="95">
        <v>0</v>
      </c>
      <c r="M48" s="1">
        <f t="shared" si="1"/>
        <v>0</v>
      </c>
      <c r="N48" s="7"/>
      <c r="O48" s="95">
        <v>1</v>
      </c>
      <c r="P48" s="222" t="s">
        <v>9794</v>
      </c>
      <c r="Q48" s="201" t="s">
        <v>9812</v>
      </c>
      <c r="R48" s="201" t="s">
        <v>9801</v>
      </c>
      <c r="S48" s="201" t="s">
        <v>9812</v>
      </c>
      <c r="T48" s="201" t="s">
        <v>9805</v>
      </c>
      <c r="U48" s="201" t="s">
        <v>9816</v>
      </c>
      <c r="V48" s="201" t="s">
        <v>9808</v>
      </c>
      <c r="W48" s="201" t="s">
        <v>9814</v>
      </c>
      <c r="X48" s="201" t="s">
        <v>9797</v>
      </c>
      <c r="Y48" s="201" t="s">
        <v>9812</v>
      </c>
      <c r="Z48" s="68"/>
    </row>
    <row r="49" spans="1:26" x14ac:dyDescent="0.4">
      <c r="A49" s="379"/>
      <c r="B49" s="12" t="s">
        <v>7485</v>
      </c>
      <c r="C49" s="1"/>
      <c r="D49" s="1">
        <v>3</v>
      </c>
      <c r="E49" s="95"/>
      <c r="F49" s="95">
        <v>8</v>
      </c>
      <c r="G49" s="1"/>
      <c r="H49" s="1">
        <v>1</v>
      </c>
      <c r="I49" s="1"/>
      <c r="J49" s="1">
        <v>0</v>
      </c>
      <c r="K49" s="1"/>
      <c r="L49" s="1">
        <v>2</v>
      </c>
      <c r="M49" s="1">
        <f t="shared" si="1"/>
        <v>14</v>
      </c>
      <c r="N49" s="7"/>
      <c r="O49" s="1">
        <v>2</v>
      </c>
      <c r="P49" s="201" t="s">
        <v>9795</v>
      </c>
      <c r="Q49" s="201" t="s">
        <v>9814</v>
      </c>
      <c r="R49" s="201" t="s">
        <v>9804</v>
      </c>
      <c r="S49" s="201" t="s">
        <v>9812</v>
      </c>
      <c r="T49" s="203" t="s">
        <v>9806</v>
      </c>
      <c r="U49" s="201" t="s">
        <v>9812</v>
      </c>
      <c r="V49" s="201" t="s">
        <v>9844</v>
      </c>
      <c r="W49" s="272" t="s">
        <v>9846</v>
      </c>
      <c r="X49" s="222" t="s">
        <v>9798</v>
      </c>
      <c r="Y49" s="201" t="s">
        <v>9812</v>
      </c>
      <c r="Z49" s="68"/>
    </row>
    <row r="50" spans="1:26" x14ac:dyDescent="0.4">
      <c r="A50" s="379">
        <v>45623</v>
      </c>
      <c r="B50" s="12" t="s">
        <v>7483</v>
      </c>
      <c r="C50" s="1"/>
      <c r="D50" s="1">
        <v>0</v>
      </c>
      <c r="E50" s="95"/>
      <c r="F50" s="95">
        <v>0</v>
      </c>
      <c r="G50" s="1"/>
      <c r="H50" s="1">
        <v>0</v>
      </c>
      <c r="I50" s="1"/>
      <c r="J50" s="1">
        <v>0</v>
      </c>
      <c r="K50" s="1"/>
      <c r="L50" s="1">
        <v>0</v>
      </c>
      <c r="M50" s="1">
        <f t="shared" si="1"/>
        <v>0</v>
      </c>
      <c r="N50" s="7"/>
      <c r="O50" s="95">
        <v>3</v>
      </c>
      <c r="P50" s="222" t="s">
        <v>9790</v>
      </c>
      <c r="Q50" s="201" t="s">
        <v>9920</v>
      </c>
      <c r="R50" s="201" t="s">
        <v>9802</v>
      </c>
      <c r="S50" s="201" t="s">
        <v>9814</v>
      </c>
      <c r="T50" s="203" t="s">
        <v>9807</v>
      </c>
      <c r="U50" s="201" t="s">
        <v>9814</v>
      </c>
      <c r="V50" s="203"/>
      <c r="W50" s="272"/>
      <c r="X50" s="222" t="s">
        <v>9799</v>
      </c>
      <c r="Y50" s="201" t="s">
        <v>9814</v>
      </c>
      <c r="Z50" s="68"/>
    </row>
    <row r="51" spans="1:26" x14ac:dyDescent="0.4">
      <c r="A51" s="379"/>
      <c r="B51" s="12" t="s">
        <v>7484</v>
      </c>
      <c r="C51" s="1"/>
      <c r="D51" s="1">
        <v>0</v>
      </c>
      <c r="E51" s="95"/>
      <c r="F51" s="95">
        <v>0</v>
      </c>
      <c r="G51" s="95"/>
      <c r="H51" s="95">
        <v>0</v>
      </c>
      <c r="I51" s="95"/>
      <c r="J51" s="95">
        <v>0</v>
      </c>
      <c r="K51" s="1"/>
      <c r="L51" s="1">
        <v>0</v>
      </c>
      <c r="M51" s="1">
        <f t="shared" si="1"/>
        <v>0</v>
      </c>
      <c r="N51" s="7"/>
      <c r="O51" s="1">
        <v>4</v>
      </c>
      <c r="P51" s="201" t="s">
        <v>9796</v>
      </c>
      <c r="Q51" s="201" t="s">
        <v>9814</v>
      </c>
      <c r="R51" s="201" t="s">
        <v>9803</v>
      </c>
      <c r="S51" s="201" t="s">
        <v>9812</v>
      </c>
      <c r="T51" s="203" t="s">
        <v>9864</v>
      </c>
      <c r="U51" s="201" t="s">
        <v>9865</v>
      </c>
      <c r="V51" s="203"/>
      <c r="W51" s="272"/>
      <c r="X51" s="201" t="s">
        <v>9800</v>
      </c>
      <c r="Y51" s="201" t="s">
        <v>9814</v>
      </c>
      <c r="Z51" s="68"/>
    </row>
    <row r="52" spans="1:26" x14ac:dyDescent="0.4">
      <c r="A52" s="379"/>
      <c r="B52" s="12" t="s">
        <v>7485</v>
      </c>
      <c r="C52" s="1"/>
      <c r="D52" s="1">
        <v>1</v>
      </c>
      <c r="E52" s="95"/>
      <c r="F52" s="95">
        <v>9</v>
      </c>
      <c r="G52" s="1"/>
      <c r="H52" s="1">
        <v>3</v>
      </c>
      <c r="I52" s="1"/>
      <c r="J52" s="1">
        <v>0</v>
      </c>
      <c r="K52" s="1"/>
      <c r="L52" s="1">
        <v>5</v>
      </c>
      <c r="M52" s="1">
        <f t="shared" si="1"/>
        <v>18</v>
      </c>
      <c r="N52" s="7"/>
      <c r="O52" s="95">
        <v>5</v>
      </c>
      <c r="P52" s="201" t="s">
        <v>9841</v>
      </c>
      <c r="Q52" s="201" t="s">
        <v>9848</v>
      </c>
      <c r="R52" s="201" t="s">
        <v>9856</v>
      </c>
      <c r="S52" s="201" t="s">
        <v>9814</v>
      </c>
      <c r="T52" s="226" t="s">
        <v>9882</v>
      </c>
      <c r="U52" s="201" t="s">
        <v>9814</v>
      </c>
      <c r="V52" s="201"/>
      <c r="W52" s="201"/>
      <c r="X52" s="201" t="s">
        <v>9843</v>
      </c>
      <c r="Y52" s="201" t="s">
        <v>9846</v>
      </c>
      <c r="Z52" s="68"/>
    </row>
    <row r="53" spans="1:26" x14ac:dyDescent="0.4">
      <c r="A53" s="379"/>
      <c r="B53" s="12" t="s">
        <v>7483</v>
      </c>
      <c r="C53" s="1"/>
      <c r="D53" s="1"/>
      <c r="E53" s="95"/>
      <c r="F53" s="95"/>
      <c r="G53" s="1"/>
      <c r="H53" s="1"/>
      <c r="I53" s="1"/>
      <c r="J53" s="1"/>
      <c r="K53" s="1"/>
      <c r="L53" s="1"/>
      <c r="M53" s="1">
        <f t="shared" si="1"/>
        <v>0</v>
      </c>
      <c r="N53" s="7"/>
      <c r="O53" s="1">
        <v>6</v>
      </c>
      <c r="P53" s="240" t="s">
        <v>9842</v>
      </c>
      <c r="Q53" s="201" t="s">
        <v>9326</v>
      </c>
      <c r="R53" s="201" t="s">
        <v>9857</v>
      </c>
      <c r="S53" s="201" t="s">
        <v>9814</v>
      </c>
      <c r="T53" s="226" t="s">
        <v>9883</v>
      </c>
      <c r="U53" s="201" t="s">
        <v>9814</v>
      </c>
      <c r="V53" s="201"/>
      <c r="W53" s="201"/>
      <c r="X53" s="201" t="s">
        <v>9854</v>
      </c>
      <c r="Y53" s="201" t="s">
        <v>9814</v>
      </c>
      <c r="Z53" s="68"/>
    </row>
    <row r="54" spans="1:26" x14ac:dyDescent="0.4">
      <c r="A54" s="379"/>
      <c r="B54" s="12" t="s">
        <v>7484</v>
      </c>
      <c r="C54" s="1"/>
      <c r="D54" s="1"/>
      <c r="E54" s="95"/>
      <c r="F54" s="95"/>
      <c r="G54" s="1"/>
      <c r="H54" s="1"/>
      <c r="I54" s="95"/>
      <c r="J54" s="95"/>
      <c r="K54" s="95"/>
      <c r="L54" s="95"/>
      <c r="M54" s="1">
        <f t="shared" si="1"/>
        <v>0</v>
      </c>
      <c r="N54" s="7"/>
      <c r="O54" s="95">
        <v>7</v>
      </c>
      <c r="P54" s="201" t="s">
        <v>9851</v>
      </c>
      <c r="Q54" s="201" t="s">
        <v>9814</v>
      </c>
      <c r="R54" s="201" t="s">
        <v>9858</v>
      </c>
      <c r="S54" s="201" t="s">
        <v>9865</v>
      </c>
      <c r="T54" s="226" t="s">
        <v>9884</v>
      </c>
      <c r="U54" s="201" t="s">
        <v>9814</v>
      </c>
      <c r="V54" s="201"/>
      <c r="W54" s="201"/>
      <c r="X54" s="201" t="s">
        <v>9855</v>
      </c>
      <c r="Y54" s="201" t="s">
        <v>9865</v>
      </c>
      <c r="Z54" s="68"/>
    </row>
    <row r="55" spans="1:26" x14ac:dyDescent="0.4">
      <c r="A55" s="379"/>
      <c r="B55" s="12" t="s">
        <v>7485</v>
      </c>
      <c r="C55" s="1"/>
      <c r="D55" s="1"/>
      <c r="E55" s="95"/>
      <c r="F55" s="95"/>
      <c r="G55" s="1"/>
      <c r="H55" s="1"/>
      <c r="I55" s="1"/>
      <c r="J55" s="1"/>
      <c r="K55" s="1"/>
      <c r="L55" s="1"/>
      <c r="M55" s="1">
        <f t="shared" si="1"/>
        <v>0</v>
      </c>
      <c r="N55" s="7"/>
      <c r="O55" s="1">
        <v>8</v>
      </c>
      <c r="P55" s="201" t="s">
        <v>9852</v>
      </c>
      <c r="Q55" s="201" t="s">
        <v>9814</v>
      </c>
      <c r="R55" s="201" t="s">
        <v>9859</v>
      </c>
      <c r="S55" s="201" t="s">
        <v>9814</v>
      </c>
      <c r="T55" s="203"/>
      <c r="U55" s="201"/>
      <c r="V55" s="201"/>
      <c r="W55" s="201"/>
      <c r="X55" s="224" t="s">
        <v>9869</v>
      </c>
      <c r="Y55" s="201" t="s">
        <v>9814</v>
      </c>
      <c r="Z55" s="68"/>
    </row>
    <row r="56" spans="1:26" x14ac:dyDescent="0.4">
      <c r="A56" s="379"/>
      <c r="B56" s="12" t="s">
        <v>7483</v>
      </c>
      <c r="C56" s="1"/>
      <c r="D56" s="1"/>
      <c r="E56" s="95"/>
      <c r="F56" s="95"/>
      <c r="G56" s="1"/>
      <c r="H56" s="1"/>
      <c r="I56" s="1"/>
      <c r="J56" s="1"/>
      <c r="K56" s="1"/>
      <c r="L56" s="1"/>
      <c r="M56" s="1">
        <f t="shared" si="1"/>
        <v>0</v>
      </c>
      <c r="O56" s="95">
        <v>9</v>
      </c>
      <c r="P56" s="201" t="s">
        <v>9853</v>
      </c>
      <c r="Q56" s="201" t="s">
        <v>9814</v>
      </c>
      <c r="R56" s="201" t="s">
        <v>9860</v>
      </c>
      <c r="S56" s="201" t="s">
        <v>9865</v>
      </c>
      <c r="T56" s="203"/>
      <c r="U56" s="201"/>
      <c r="V56" s="201"/>
      <c r="W56" s="201"/>
      <c r="X56" s="224" t="s">
        <v>9868</v>
      </c>
      <c r="Y56" s="201" t="s">
        <v>9816</v>
      </c>
    </row>
    <row r="57" spans="1:26" x14ac:dyDescent="0.4">
      <c r="A57" s="379"/>
      <c r="B57" s="12" t="s">
        <v>7484</v>
      </c>
      <c r="C57" s="1"/>
      <c r="D57" s="1"/>
      <c r="E57" s="95"/>
      <c r="F57" s="95"/>
      <c r="G57" s="1"/>
      <c r="H57" s="1"/>
      <c r="I57" s="95"/>
      <c r="J57" s="95"/>
      <c r="K57" s="95"/>
      <c r="L57" s="95"/>
      <c r="M57" s="1">
        <f t="shared" si="1"/>
        <v>0</v>
      </c>
      <c r="O57" s="1">
        <v>10</v>
      </c>
      <c r="P57" s="224" t="s">
        <v>9867</v>
      </c>
      <c r="Q57" s="201" t="s">
        <v>9814</v>
      </c>
      <c r="R57" s="201" t="s">
        <v>9861</v>
      </c>
      <c r="S57" s="201" t="s">
        <v>9814</v>
      </c>
      <c r="T57" s="203"/>
      <c r="U57" s="201"/>
      <c r="V57" s="201"/>
      <c r="W57" s="201"/>
      <c r="X57" s="224" t="s">
        <v>9870</v>
      </c>
      <c r="Y57" s="201" t="s">
        <v>9816</v>
      </c>
    </row>
    <row r="58" spans="1:26" x14ac:dyDescent="0.4">
      <c r="A58" s="379"/>
      <c r="B58" s="12" t="s">
        <v>7485</v>
      </c>
      <c r="C58" s="1"/>
      <c r="D58" s="1"/>
      <c r="E58" s="95"/>
      <c r="F58" s="95"/>
      <c r="G58" s="1"/>
      <c r="H58" s="1"/>
      <c r="I58" s="1"/>
      <c r="J58" s="1"/>
      <c r="K58" s="1"/>
      <c r="L58" s="1"/>
      <c r="M58" s="1">
        <f t="shared" si="1"/>
        <v>0</v>
      </c>
      <c r="O58" s="1">
        <v>11</v>
      </c>
      <c r="P58" s="201"/>
      <c r="Q58" s="201"/>
      <c r="R58" s="201" t="s">
        <v>9862</v>
      </c>
      <c r="S58" s="201" t="s">
        <v>9814</v>
      </c>
      <c r="T58" s="203"/>
      <c r="U58" s="201"/>
      <c r="V58" s="201"/>
      <c r="W58" s="201"/>
      <c r="X58" s="224" t="s">
        <v>9871</v>
      </c>
      <c r="Y58" s="201" t="s">
        <v>9865</v>
      </c>
    </row>
    <row r="59" spans="1:26" x14ac:dyDescent="0.4">
      <c r="A59" s="379"/>
      <c r="B59" s="12" t="s">
        <v>7483</v>
      </c>
      <c r="C59" s="1"/>
      <c r="D59" s="1"/>
      <c r="E59" s="95"/>
      <c r="F59" s="95"/>
      <c r="G59" s="1"/>
      <c r="H59" s="1"/>
      <c r="I59" s="1"/>
      <c r="J59" s="1"/>
      <c r="K59" s="1"/>
      <c r="L59" s="1"/>
      <c r="M59" s="1">
        <f t="shared" si="1"/>
        <v>0</v>
      </c>
      <c r="O59" s="1">
        <v>12</v>
      </c>
      <c r="P59" s="201"/>
      <c r="Q59" s="201"/>
      <c r="R59" s="201" t="s">
        <v>9863</v>
      </c>
      <c r="S59" s="201" t="s">
        <v>9814</v>
      </c>
      <c r="T59" s="203"/>
      <c r="U59" s="201"/>
      <c r="V59" s="201"/>
      <c r="W59" s="201"/>
      <c r="X59" s="224" t="s">
        <v>9872</v>
      </c>
      <c r="Y59" s="201" t="s">
        <v>9814</v>
      </c>
    </row>
    <row r="60" spans="1:26" x14ac:dyDescent="0.4">
      <c r="A60" s="379"/>
      <c r="B60" s="12" t="s">
        <v>7484</v>
      </c>
      <c r="C60" s="1"/>
      <c r="D60" s="1"/>
      <c r="E60" s="95"/>
      <c r="F60" s="95"/>
      <c r="G60" s="1"/>
      <c r="H60" s="1"/>
      <c r="I60" s="95"/>
      <c r="J60" s="95"/>
      <c r="K60" s="95"/>
      <c r="L60" s="95"/>
      <c r="M60" s="1">
        <f t="shared" si="1"/>
        <v>0</v>
      </c>
      <c r="O60" s="95">
        <v>13</v>
      </c>
      <c r="P60" s="201"/>
      <c r="Q60" s="201"/>
      <c r="R60" s="201" t="s">
        <v>9873</v>
      </c>
      <c r="S60" s="201" t="s">
        <v>9814</v>
      </c>
      <c r="T60" s="203"/>
      <c r="U60" s="201"/>
      <c r="V60" s="201"/>
      <c r="W60" s="201"/>
      <c r="X60" s="201"/>
      <c r="Y60" s="201"/>
    </row>
    <row r="61" spans="1:26" x14ac:dyDescent="0.4">
      <c r="A61" s="379"/>
      <c r="B61" s="12" t="s">
        <v>7485</v>
      </c>
      <c r="C61" s="1"/>
      <c r="D61" s="1"/>
      <c r="E61" s="95"/>
      <c r="F61" s="95"/>
      <c r="G61" s="1"/>
      <c r="H61" s="1"/>
      <c r="I61" s="1"/>
      <c r="J61" s="1"/>
      <c r="K61" s="1"/>
      <c r="L61" s="1"/>
      <c r="M61" s="1">
        <f t="shared" si="1"/>
        <v>0</v>
      </c>
      <c r="N61" s="229"/>
      <c r="O61" s="95">
        <v>14</v>
      </c>
      <c r="P61" s="201"/>
      <c r="Q61" s="201"/>
      <c r="R61" s="201" t="s">
        <v>9875</v>
      </c>
      <c r="S61" s="201" t="s">
        <v>9814</v>
      </c>
      <c r="T61" s="203"/>
      <c r="U61" s="201"/>
      <c r="V61" s="201"/>
      <c r="W61" s="201"/>
      <c r="X61" s="201"/>
      <c r="Y61" s="201"/>
    </row>
    <row r="62" spans="1:26" x14ac:dyDescent="0.4">
      <c r="A62" s="227"/>
      <c r="C62" s="7"/>
      <c r="D62" s="7"/>
      <c r="E62" s="228"/>
      <c r="F62" s="228"/>
      <c r="G62" s="7"/>
      <c r="H62" s="7"/>
      <c r="I62" s="7"/>
      <c r="J62" s="7"/>
      <c r="K62" s="7"/>
      <c r="L62" s="7"/>
      <c r="M62" s="7"/>
      <c r="N62" s="229"/>
      <c r="O62" s="95">
        <v>15</v>
      </c>
      <c r="P62" s="201"/>
      <c r="Q62" s="201"/>
      <c r="R62" s="201" t="s">
        <v>9874</v>
      </c>
      <c r="S62" s="201" t="s">
        <v>9816</v>
      </c>
      <c r="T62" s="203"/>
      <c r="U62" s="201"/>
      <c r="V62" s="201"/>
      <c r="W62" s="201"/>
      <c r="X62" s="201"/>
      <c r="Y62" s="201"/>
    </row>
    <row r="63" spans="1:26" x14ac:dyDescent="0.4">
      <c r="A63" s="227"/>
      <c r="C63" s="7"/>
      <c r="D63" s="7"/>
      <c r="E63" s="228"/>
      <c r="F63" s="228"/>
      <c r="G63" s="7"/>
      <c r="H63" s="7"/>
      <c r="I63" s="7"/>
      <c r="J63" s="7"/>
      <c r="K63" s="7"/>
      <c r="L63" s="7"/>
      <c r="M63" s="7"/>
      <c r="N63" s="229"/>
      <c r="O63" s="95">
        <v>16</v>
      </c>
      <c r="P63" s="201"/>
      <c r="Q63" s="201"/>
      <c r="R63" s="201" t="s">
        <v>9876</v>
      </c>
      <c r="S63" s="224" t="s">
        <v>9887</v>
      </c>
      <c r="T63" s="203"/>
      <c r="U63" s="201"/>
      <c r="V63" s="201"/>
      <c r="W63" s="201"/>
      <c r="X63" s="201"/>
      <c r="Y63" s="201"/>
    </row>
    <row r="64" spans="1:26" x14ac:dyDescent="0.4">
      <c r="A64" s="227"/>
      <c r="C64" s="7"/>
      <c r="D64" s="7"/>
      <c r="E64" s="228"/>
      <c r="F64" s="228"/>
      <c r="G64" s="7"/>
      <c r="H64" s="7"/>
      <c r="I64" s="7"/>
      <c r="J64" s="7"/>
      <c r="K64" s="7"/>
      <c r="L64" s="7"/>
      <c r="M64" s="7"/>
      <c r="N64" s="229"/>
      <c r="O64" s="95">
        <v>17</v>
      </c>
      <c r="P64" s="201"/>
      <c r="Q64" s="201"/>
      <c r="R64" s="201" t="s">
        <v>9877</v>
      </c>
      <c r="S64" s="201" t="s">
        <v>9814</v>
      </c>
      <c r="T64" s="203"/>
      <c r="U64" s="201"/>
      <c r="V64" s="201"/>
      <c r="W64" s="201"/>
      <c r="X64" s="201"/>
      <c r="Y64" s="201"/>
    </row>
    <row r="65" spans="1:25" x14ac:dyDescent="0.4">
      <c r="A65" s="227"/>
      <c r="C65" s="7"/>
      <c r="D65" s="7"/>
      <c r="E65" s="228"/>
      <c r="F65" s="228"/>
      <c r="G65" s="7"/>
      <c r="H65" s="7"/>
      <c r="I65" s="7"/>
      <c r="J65" s="7"/>
      <c r="K65" s="7"/>
      <c r="L65" s="7"/>
      <c r="M65" s="7"/>
      <c r="N65" s="229"/>
      <c r="O65" s="95">
        <v>18</v>
      </c>
      <c r="P65" s="201"/>
      <c r="Q65" s="201"/>
      <c r="R65" s="201" t="s">
        <v>9878</v>
      </c>
      <c r="S65" s="201" t="s">
        <v>9814</v>
      </c>
      <c r="T65" s="203"/>
      <c r="U65" s="201"/>
      <c r="V65" s="201"/>
      <c r="W65" s="201"/>
      <c r="X65" s="201"/>
      <c r="Y65" s="201"/>
    </row>
    <row r="66" spans="1:25" x14ac:dyDescent="0.4">
      <c r="A66" s="227"/>
      <c r="C66" s="7"/>
      <c r="D66" s="7"/>
      <c r="E66" s="228"/>
      <c r="F66" s="228"/>
      <c r="G66" s="7"/>
      <c r="H66" s="7"/>
      <c r="I66" s="7"/>
      <c r="J66" s="7"/>
      <c r="K66" s="7"/>
      <c r="L66" s="7"/>
      <c r="M66" s="7"/>
      <c r="N66" s="229"/>
      <c r="O66" s="95">
        <v>19</v>
      </c>
      <c r="P66" s="201"/>
      <c r="Q66" s="201"/>
      <c r="R66" s="201" t="s">
        <v>9879</v>
      </c>
      <c r="S66" s="201" t="s">
        <v>9816</v>
      </c>
      <c r="T66" s="203"/>
      <c r="U66" s="201"/>
      <c r="V66" s="201"/>
      <c r="W66" s="201"/>
      <c r="X66" s="201"/>
      <c r="Y66" s="201"/>
    </row>
    <row r="67" spans="1:25" x14ac:dyDescent="0.4">
      <c r="A67" s="227"/>
      <c r="C67" s="7"/>
      <c r="D67" s="7"/>
      <c r="E67" s="228"/>
      <c r="F67" s="228"/>
      <c r="G67" s="7"/>
      <c r="H67" s="7"/>
      <c r="I67" s="7"/>
      <c r="J67" s="7"/>
      <c r="K67" s="7"/>
      <c r="L67" s="7"/>
      <c r="M67" s="7"/>
      <c r="N67" s="229"/>
      <c r="O67" s="95">
        <v>20</v>
      </c>
      <c r="P67" s="201"/>
      <c r="Q67" s="201"/>
      <c r="R67" s="201" t="s">
        <v>9880</v>
      </c>
      <c r="S67" s="201" t="s">
        <v>9816</v>
      </c>
      <c r="T67" s="203"/>
      <c r="U67" s="201"/>
      <c r="V67" s="201"/>
      <c r="W67" s="201"/>
      <c r="X67" s="201"/>
      <c r="Y67" s="201"/>
    </row>
    <row r="68" spans="1:25" x14ac:dyDescent="0.4">
      <c r="A68" s="227"/>
      <c r="C68" s="7"/>
      <c r="D68" s="7"/>
      <c r="E68" s="228"/>
      <c r="F68" s="228"/>
      <c r="G68" s="7"/>
      <c r="H68" s="7"/>
      <c r="I68" s="7"/>
      <c r="J68" s="7"/>
      <c r="K68" s="7"/>
      <c r="L68" s="7"/>
      <c r="M68" s="7"/>
      <c r="N68" s="229"/>
      <c r="O68" s="95">
        <v>21</v>
      </c>
      <c r="P68" s="201"/>
      <c r="Q68" s="201"/>
      <c r="R68" s="201" t="s">
        <v>9881</v>
      </c>
      <c r="S68" s="201" t="s">
        <v>9816</v>
      </c>
      <c r="T68" s="203"/>
      <c r="U68" s="201"/>
      <c r="V68" s="201"/>
      <c r="W68" s="201"/>
      <c r="X68" s="201"/>
      <c r="Y68" s="201"/>
    </row>
    <row r="69" spans="1:25" x14ac:dyDescent="0.4">
      <c r="A69" s="227"/>
      <c r="C69" s="7"/>
      <c r="D69" s="7"/>
      <c r="E69" s="228"/>
      <c r="F69" s="228"/>
      <c r="G69" s="7"/>
      <c r="H69" s="7"/>
      <c r="I69" s="7"/>
      <c r="J69" s="7"/>
      <c r="K69" s="7"/>
      <c r="L69" s="7"/>
      <c r="M69" s="7"/>
      <c r="N69" s="229"/>
      <c r="O69" s="95">
        <v>22</v>
      </c>
      <c r="P69" s="201"/>
      <c r="Q69" s="201"/>
      <c r="R69" s="201"/>
      <c r="S69" s="201"/>
      <c r="T69" s="203"/>
      <c r="U69" s="201"/>
      <c r="V69" s="201"/>
      <c r="W69" s="201"/>
      <c r="X69" s="201"/>
      <c r="Y69" s="201"/>
    </row>
    <row r="70" spans="1:25" x14ac:dyDescent="0.4">
      <c r="A70" s="227"/>
      <c r="C70" s="7"/>
      <c r="D70" s="7"/>
      <c r="E70" s="228"/>
      <c r="F70" s="228"/>
      <c r="G70" s="7"/>
      <c r="H70" s="7"/>
      <c r="I70" s="7"/>
      <c r="J70" s="7"/>
      <c r="K70" s="7"/>
      <c r="L70" s="7"/>
      <c r="M70" s="7"/>
      <c r="N70" s="229"/>
      <c r="O70" s="95">
        <v>23</v>
      </c>
      <c r="P70" s="201"/>
      <c r="Q70" s="201"/>
      <c r="R70" s="201"/>
      <c r="S70" s="201"/>
      <c r="T70" s="203"/>
      <c r="U70" s="201"/>
      <c r="V70" s="201"/>
      <c r="W70" s="201"/>
      <c r="X70" s="201"/>
      <c r="Y70" s="201"/>
    </row>
    <row r="71" spans="1:25" x14ac:dyDescent="0.4">
      <c r="A71" s="227"/>
      <c r="C71" s="7"/>
      <c r="D71" s="7"/>
      <c r="E71" s="228"/>
      <c r="F71" s="228"/>
      <c r="G71" s="7"/>
      <c r="H71" s="7"/>
      <c r="I71" s="7"/>
      <c r="J71" s="7"/>
      <c r="K71" s="7"/>
      <c r="L71" s="7"/>
      <c r="M71" s="7"/>
      <c r="N71" s="229"/>
      <c r="O71" s="95">
        <v>24</v>
      </c>
      <c r="P71" s="201"/>
      <c r="Q71" s="201"/>
      <c r="R71" s="201"/>
      <c r="S71" s="201"/>
      <c r="T71" s="203"/>
      <c r="U71" s="201"/>
      <c r="V71" s="201"/>
      <c r="W71" s="201"/>
      <c r="X71" s="201"/>
      <c r="Y71" s="201"/>
    </row>
    <row r="72" spans="1:25" x14ac:dyDescent="0.4">
      <c r="A72" s="227"/>
      <c r="C72" s="7"/>
      <c r="D72" s="7"/>
      <c r="E72" s="228"/>
      <c r="F72" s="228"/>
      <c r="G72" s="7"/>
      <c r="H72" s="7"/>
      <c r="I72" s="7"/>
      <c r="J72" s="7"/>
      <c r="K72" s="7"/>
      <c r="L72" s="7"/>
      <c r="M72" s="7"/>
      <c r="N72" s="229"/>
      <c r="O72" s="95">
        <v>25</v>
      </c>
      <c r="P72" s="201"/>
      <c r="Q72" s="201"/>
      <c r="R72" s="201"/>
      <c r="S72" s="201"/>
      <c r="T72" s="203"/>
      <c r="U72" s="201"/>
      <c r="V72" s="201"/>
      <c r="W72" s="201"/>
      <c r="X72" s="201"/>
      <c r="Y72" s="201"/>
    </row>
    <row r="73" spans="1:25" x14ac:dyDescent="0.4">
      <c r="A73" s="227"/>
      <c r="C73" s="7"/>
      <c r="D73" s="7"/>
      <c r="E73" s="228"/>
      <c r="F73" s="228"/>
      <c r="G73" s="7"/>
      <c r="H73" s="7"/>
      <c r="I73" s="7"/>
      <c r="J73" s="7"/>
      <c r="K73" s="7"/>
      <c r="L73" s="7"/>
      <c r="M73" s="7"/>
      <c r="N73" s="7"/>
      <c r="P73" s="73"/>
    </row>
    <row r="74" spans="1:25" x14ac:dyDescent="0.4">
      <c r="A74" s="12" t="s">
        <v>7654</v>
      </c>
      <c r="B74" s="219">
        <v>45532.352777777778</v>
      </c>
      <c r="C74" s="7"/>
      <c r="D74" s="7"/>
      <c r="E74" s="228"/>
      <c r="F74" s="228"/>
      <c r="G74" s="7"/>
      <c r="H74" s="7"/>
      <c r="I74" s="7"/>
      <c r="J74" s="7"/>
      <c r="K74" s="7"/>
      <c r="L74" s="7"/>
      <c r="M74" s="7"/>
      <c r="N74" s="7"/>
      <c r="O74" s="12" t="s">
        <v>9845</v>
      </c>
      <c r="P74" s="71">
        <f>COUNTIF($P$48:$Y$72,O74)</f>
        <v>2</v>
      </c>
    </row>
    <row r="75" spans="1:25" x14ac:dyDescent="0.4">
      <c r="A75" s="12" t="s">
        <v>7655</v>
      </c>
      <c r="B75" s="220">
        <v>0.51180555555555551</v>
      </c>
      <c r="C75" s="7"/>
      <c r="D75" s="7"/>
      <c r="E75" s="228"/>
      <c r="F75" s="228"/>
      <c r="G75" s="7"/>
      <c r="H75" s="7"/>
      <c r="I75" s="7"/>
      <c r="J75" s="7"/>
      <c r="K75" s="7"/>
      <c r="L75" s="7"/>
      <c r="M75" s="7"/>
      <c r="N75" s="7"/>
      <c r="O75" s="12" t="s">
        <v>9886</v>
      </c>
      <c r="P75" s="71">
        <f t="shared" ref="P75:P103" si="2">COUNTIF($P$48:$Y$72,O75)</f>
        <v>1</v>
      </c>
    </row>
    <row r="76" spans="1:25" x14ac:dyDescent="0.4">
      <c r="A76" s="12" t="s">
        <v>7656</v>
      </c>
      <c r="B76" s="219">
        <f>B74-B75</f>
        <v>45531.84097222222</v>
      </c>
      <c r="C76" s="7"/>
      <c r="D76" s="7"/>
      <c r="E76" s="228"/>
      <c r="F76" s="228"/>
      <c r="G76" s="7"/>
      <c r="H76" s="7"/>
      <c r="I76" s="7"/>
      <c r="J76" s="7"/>
      <c r="K76" s="7"/>
      <c r="L76" s="7"/>
      <c r="M76" s="7"/>
      <c r="N76" s="7"/>
      <c r="O76" s="12" t="s">
        <v>9865</v>
      </c>
      <c r="P76" s="71">
        <f t="shared" si="2"/>
        <v>5</v>
      </c>
    </row>
    <row r="77" spans="1:25" x14ac:dyDescent="0.4">
      <c r="A77" s="227"/>
      <c r="C77" s="7"/>
      <c r="D77" s="7"/>
      <c r="E77" s="228"/>
      <c r="F77" s="228"/>
      <c r="G77" s="7"/>
      <c r="H77" s="7"/>
      <c r="I77" s="7"/>
      <c r="J77" s="7"/>
      <c r="K77" s="7"/>
      <c r="L77" s="7"/>
      <c r="M77" s="7"/>
      <c r="N77" s="7"/>
      <c r="O77" s="12" t="s">
        <v>9813</v>
      </c>
      <c r="P77" s="71">
        <f t="shared" si="2"/>
        <v>28</v>
      </c>
    </row>
    <row r="78" spans="1:25" x14ac:dyDescent="0.4">
      <c r="A78" s="220" t="s">
        <v>9491</v>
      </c>
      <c r="B78" s="295">
        <v>0.63541666666666663</v>
      </c>
      <c r="C78" s="220">
        <f>B78+TIME(1,,)</f>
        <v>0.67708333333333326</v>
      </c>
      <c r="D78" s="250"/>
      <c r="E78" s="228"/>
      <c r="F78" s="228"/>
      <c r="G78" s="7"/>
      <c r="H78" s="7"/>
      <c r="I78" s="7"/>
      <c r="J78" s="7"/>
      <c r="K78" s="7"/>
      <c r="L78" s="7"/>
      <c r="M78" s="7"/>
      <c r="N78" s="7"/>
      <c r="O78" s="12" t="s">
        <v>9811</v>
      </c>
      <c r="P78" s="71">
        <f t="shared" si="2"/>
        <v>7</v>
      </c>
    </row>
    <row r="79" spans="1:25" x14ac:dyDescent="0.4">
      <c r="A79" s="1" t="s">
        <v>9489</v>
      </c>
      <c r="B79" s="220">
        <f>C78</f>
        <v>0.67708333333333326</v>
      </c>
      <c r="C79" s="220">
        <f t="shared" ref="C79:C101" si="3">B79+TIME(1,,)</f>
        <v>0.71874999999999989</v>
      </c>
      <c r="D79" s="250"/>
      <c r="E79" s="228"/>
      <c r="F79" s="228"/>
      <c r="G79" s="7"/>
      <c r="H79" s="7"/>
      <c r="I79" s="7"/>
      <c r="J79" s="7"/>
      <c r="K79" s="7"/>
      <c r="L79" s="7"/>
      <c r="M79" s="7"/>
      <c r="N79" s="7"/>
      <c r="O79" s="12" t="s">
        <v>9815</v>
      </c>
      <c r="P79" s="71">
        <f t="shared" si="2"/>
        <v>7</v>
      </c>
    </row>
    <row r="80" spans="1:25" x14ac:dyDescent="0.4">
      <c r="A80" s="1" t="s">
        <v>9490</v>
      </c>
      <c r="B80" s="220">
        <f t="shared" ref="B80:B101" si="4">C79</f>
        <v>0.71874999999999989</v>
      </c>
      <c r="C80" s="220">
        <f t="shared" si="3"/>
        <v>0.76041666666666652</v>
      </c>
      <c r="D80" s="250"/>
      <c r="O80" s="12" t="s">
        <v>9557</v>
      </c>
      <c r="P80" s="71">
        <f t="shared" si="2"/>
        <v>0</v>
      </c>
    </row>
    <row r="81" spans="1:16" x14ac:dyDescent="0.4">
      <c r="A81" s="220" t="s">
        <v>9491</v>
      </c>
      <c r="B81" s="220">
        <f t="shared" si="4"/>
        <v>0.76041666666666652</v>
      </c>
      <c r="C81" s="220">
        <f t="shared" si="3"/>
        <v>0.80208333333333315</v>
      </c>
      <c r="D81" s="250"/>
      <c r="O81" s="12" t="s">
        <v>9382</v>
      </c>
      <c r="P81" s="71">
        <f t="shared" si="2"/>
        <v>0</v>
      </c>
    </row>
    <row r="82" spans="1:16" x14ac:dyDescent="0.4">
      <c r="A82" s="1" t="s">
        <v>9489</v>
      </c>
      <c r="B82" s="220">
        <f t="shared" si="4"/>
        <v>0.80208333333333315</v>
      </c>
      <c r="C82" s="220">
        <f t="shared" si="3"/>
        <v>0.84374999999999978</v>
      </c>
      <c r="D82" s="250"/>
      <c r="O82" s="12" t="s">
        <v>9380</v>
      </c>
      <c r="P82" s="71">
        <f t="shared" si="2"/>
        <v>0</v>
      </c>
    </row>
    <row r="83" spans="1:16" x14ac:dyDescent="0.4">
      <c r="A83" s="1" t="s">
        <v>9490</v>
      </c>
      <c r="B83" s="220">
        <f t="shared" si="4"/>
        <v>0.84374999999999978</v>
      </c>
      <c r="C83" s="220">
        <f t="shared" si="3"/>
        <v>0.88541666666666641</v>
      </c>
      <c r="D83" s="250"/>
      <c r="O83" s="12" t="s">
        <v>9607</v>
      </c>
      <c r="P83" s="71">
        <f t="shared" si="2"/>
        <v>0</v>
      </c>
    </row>
    <row r="84" spans="1:16" x14ac:dyDescent="0.4">
      <c r="A84" s="220" t="s">
        <v>9491</v>
      </c>
      <c r="B84" s="220">
        <f t="shared" si="4"/>
        <v>0.88541666666666641</v>
      </c>
      <c r="C84" s="220">
        <f t="shared" si="3"/>
        <v>0.92708333333333304</v>
      </c>
      <c r="D84" s="250"/>
      <c r="O84" s="12" t="s">
        <v>9131</v>
      </c>
      <c r="P84" s="71">
        <f t="shared" si="2"/>
        <v>0</v>
      </c>
    </row>
    <row r="85" spans="1:16" x14ac:dyDescent="0.4">
      <c r="A85" s="1" t="s">
        <v>9489</v>
      </c>
      <c r="B85" s="220">
        <f t="shared" si="4"/>
        <v>0.92708333333333304</v>
      </c>
      <c r="C85" s="220">
        <f t="shared" si="3"/>
        <v>0.96874999999999967</v>
      </c>
      <c r="D85" s="250"/>
      <c r="O85" s="12" t="s">
        <v>9020</v>
      </c>
      <c r="P85" s="71">
        <f t="shared" si="2"/>
        <v>0</v>
      </c>
    </row>
    <row r="86" spans="1:16" x14ac:dyDescent="0.4">
      <c r="A86" s="1" t="s">
        <v>9490</v>
      </c>
      <c r="B86" s="220">
        <f t="shared" si="4"/>
        <v>0.96874999999999967</v>
      </c>
      <c r="C86" s="220">
        <f t="shared" si="3"/>
        <v>1.0104166666666663</v>
      </c>
      <c r="D86" s="250"/>
      <c r="O86" s="12" t="s">
        <v>9023</v>
      </c>
      <c r="P86" s="71">
        <f t="shared" si="2"/>
        <v>0</v>
      </c>
    </row>
    <row r="87" spans="1:16" x14ac:dyDescent="0.4">
      <c r="A87" s="220" t="s">
        <v>9491</v>
      </c>
      <c r="B87" s="220">
        <f t="shared" si="4"/>
        <v>1.0104166666666663</v>
      </c>
      <c r="C87" s="220">
        <f t="shared" si="3"/>
        <v>1.052083333333333</v>
      </c>
      <c r="D87" s="250"/>
      <c r="O87" s="12" t="s">
        <v>9024</v>
      </c>
      <c r="P87" s="71">
        <f t="shared" si="2"/>
        <v>0</v>
      </c>
    </row>
    <row r="88" spans="1:16" x14ac:dyDescent="0.4">
      <c r="A88" s="1" t="s">
        <v>9489</v>
      </c>
      <c r="B88" s="220">
        <f t="shared" si="4"/>
        <v>1.052083333333333</v>
      </c>
      <c r="C88" s="220">
        <f t="shared" si="3"/>
        <v>1.0937499999999998</v>
      </c>
      <c r="D88" s="250"/>
      <c r="O88" s="12" t="s">
        <v>9385</v>
      </c>
      <c r="P88" s="71">
        <f t="shared" si="2"/>
        <v>0</v>
      </c>
    </row>
    <row r="89" spans="1:16" x14ac:dyDescent="0.4">
      <c r="A89" s="1" t="s">
        <v>9490</v>
      </c>
      <c r="B89" s="220">
        <f t="shared" si="4"/>
        <v>1.0937499999999998</v>
      </c>
      <c r="C89" s="220">
        <f t="shared" si="3"/>
        <v>1.1354166666666665</v>
      </c>
      <c r="D89" s="250"/>
      <c r="O89" s="12" t="s">
        <v>9377</v>
      </c>
      <c r="P89" s="71">
        <f t="shared" si="2"/>
        <v>0</v>
      </c>
    </row>
    <row r="90" spans="1:16" x14ac:dyDescent="0.4">
      <c r="A90" s="220" t="s">
        <v>9491</v>
      </c>
      <c r="B90" s="220">
        <f t="shared" si="4"/>
        <v>1.1354166666666665</v>
      </c>
      <c r="C90" s="220">
        <f t="shared" si="3"/>
        <v>1.1770833333333333</v>
      </c>
      <c r="D90" s="250"/>
      <c r="O90" s="12" t="s">
        <v>9025</v>
      </c>
      <c r="P90" s="71">
        <f t="shared" si="2"/>
        <v>0</v>
      </c>
    </row>
    <row r="91" spans="1:16" x14ac:dyDescent="0.4">
      <c r="A91" s="1" t="s">
        <v>9489</v>
      </c>
      <c r="B91" s="220">
        <f t="shared" si="4"/>
        <v>1.1770833333333333</v>
      </c>
      <c r="C91" s="220">
        <f t="shared" si="3"/>
        <v>1.21875</v>
      </c>
      <c r="D91" s="250"/>
      <c r="O91" s="12" t="s">
        <v>8571</v>
      </c>
      <c r="P91" s="71">
        <f t="shared" si="2"/>
        <v>0</v>
      </c>
    </row>
    <row r="92" spans="1:16" x14ac:dyDescent="0.4">
      <c r="A92" s="1" t="s">
        <v>9490</v>
      </c>
      <c r="B92" s="220">
        <f t="shared" si="4"/>
        <v>1.21875</v>
      </c>
      <c r="C92" s="220">
        <f t="shared" si="3"/>
        <v>1.2604166666666667</v>
      </c>
      <c r="D92" s="250"/>
      <c r="O92" s="12" t="s">
        <v>8572</v>
      </c>
      <c r="P92" s="71">
        <f t="shared" si="2"/>
        <v>0</v>
      </c>
    </row>
    <row r="93" spans="1:16" x14ac:dyDescent="0.4">
      <c r="A93" s="220" t="s">
        <v>9491</v>
      </c>
      <c r="B93" s="220">
        <f t="shared" si="4"/>
        <v>1.2604166666666667</v>
      </c>
      <c r="C93" s="220">
        <f t="shared" si="3"/>
        <v>1.3020833333333335</v>
      </c>
      <c r="D93" s="250"/>
      <c r="O93" s="12" t="s">
        <v>8638</v>
      </c>
      <c r="P93" s="71">
        <f t="shared" si="2"/>
        <v>0</v>
      </c>
    </row>
    <row r="94" spans="1:16" x14ac:dyDescent="0.4">
      <c r="A94" s="1" t="s">
        <v>9489</v>
      </c>
      <c r="B94" s="220">
        <f t="shared" si="4"/>
        <v>1.3020833333333335</v>
      </c>
      <c r="C94" s="220">
        <f t="shared" si="3"/>
        <v>1.3437500000000002</v>
      </c>
      <c r="D94" s="250"/>
      <c r="O94" s="12" t="s">
        <v>8573</v>
      </c>
      <c r="P94" s="71">
        <f t="shared" si="2"/>
        <v>0</v>
      </c>
    </row>
    <row r="95" spans="1:16" x14ac:dyDescent="0.4">
      <c r="A95" s="1" t="s">
        <v>9490</v>
      </c>
      <c r="B95" s="220">
        <f t="shared" si="4"/>
        <v>1.3437500000000002</v>
      </c>
      <c r="C95" s="220">
        <f t="shared" si="3"/>
        <v>1.385416666666667</v>
      </c>
      <c r="D95" s="250"/>
      <c r="O95" s="12" t="s">
        <v>8574</v>
      </c>
      <c r="P95" s="71">
        <f t="shared" si="2"/>
        <v>0</v>
      </c>
    </row>
    <row r="96" spans="1:16" x14ac:dyDescent="0.4">
      <c r="A96" s="220" t="s">
        <v>9491</v>
      </c>
      <c r="B96" s="220">
        <f t="shared" si="4"/>
        <v>1.385416666666667</v>
      </c>
      <c r="C96" s="220">
        <f t="shared" si="3"/>
        <v>1.4270833333333337</v>
      </c>
      <c r="D96" s="250"/>
      <c r="O96" s="12" t="s">
        <v>8575</v>
      </c>
      <c r="P96" s="71">
        <f t="shared" si="2"/>
        <v>0</v>
      </c>
    </row>
    <row r="97" spans="1:16" x14ac:dyDescent="0.4">
      <c r="A97" s="1" t="s">
        <v>9489</v>
      </c>
      <c r="B97" s="220">
        <f t="shared" si="4"/>
        <v>1.4270833333333337</v>
      </c>
      <c r="C97" s="220">
        <f t="shared" si="3"/>
        <v>1.4687500000000004</v>
      </c>
      <c r="D97" s="250"/>
      <c r="O97" s="12" t="s">
        <v>8286</v>
      </c>
      <c r="P97" s="71">
        <f t="shared" si="2"/>
        <v>0</v>
      </c>
    </row>
    <row r="98" spans="1:16" x14ac:dyDescent="0.4">
      <c r="A98" s="1" t="s">
        <v>9490</v>
      </c>
      <c r="B98" s="220">
        <f t="shared" si="4"/>
        <v>1.4687500000000004</v>
      </c>
      <c r="C98" s="220">
        <f t="shared" si="3"/>
        <v>1.5104166666666672</v>
      </c>
      <c r="D98" s="250"/>
      <c r="O98" s="12" t="s">
        <v>8270</v>
      </c>
      <c r="P98" s="71">
        <f t="shared" si="2"/>
        <v>0</v>
      </c>
    </row>
    <row r="99" spans="1:16" x14ac:dyDescent="0.4">
      <c r="A99" s="220" t="s">
        <v>9491</v>
      </c>
      <c r="B99" s="220">
        <f t="shared" si="4"/>
        <v>1.5104166666666672</v>
      </c>
      <c r="C99" s="220">
        <f t="shared" si="3"/>
        <v>1.5520833333333339</v>
      </c>
      <c r="D99" s="250"/>
      <c r="O99" s="12" t="s">
        <v>8570</v>
      </c>
      <c r="P99" s="71">
        <f t="shared" si="2"/>
        <v>0</v>
      </c>
    </row>
    <row r="100" spans="1:16" x14ac:dyDescent="0.4">
      <c r="A100" s="1" t="s">
        <v>9489</v>
      </c>
      <c r="B100" s="220">
        <f t="shared" si="4"/>
        <v>1.5520833333333339</v>
      </c>
      <c r="C100" s="220">
        <f t="shared" si="3"/>
        <v>1.5937500000000007</v>
      </c>
      <c r="D100" s="250"/>
      <c r="O100" s="12" t="s">
        <v>8288</v>
      </c>
      <c r="P100" s="71">
        <f t="shared" si="2"/>
        <v>0</v>
      </c>
    </row>
    <row r="101" spans="1:16" x14ac:dyDescent="0.4">
      <c r="A101" s="1" t="s">
        <v>9490</v>
      </c>
      <c r="B101" s="220">
        <f t="shared" si="4"/>
        <v>1.5937500000000007</v>
      </c>
      <c r="C101" s="220">
        <f t="shared" si="3"/>
        <v>1.6354166666666674</v>
      </c>
      <c r="D101" s="250"/>
      <c r="O101" s="12" t="s">
        <v>8255</v>
      </c>
      <c r="P101" s="71">
        <f t="shared" si="2"/>
        <v>0</v>
      </c>
    </row>
    <row r="102" spans="1:16" x14ac:dyDescent="0.4">
      <c r="O102" s="12" t="s">
        <v>8115</v>
      </c>
      <c r="P102" s="71">
        <f t="shared" si="2"/>
        <v>0</v>
      </c>
    </row>
    <row r="103" spans="1:16" x14ac:dyDescent="0.4">
      <c r="O103" s="12" t="s">
        <v>8257</v>
      </c>
      <c r="P103" s="71">
        <f t="shared" si="2"/>
        <v>0</v>
      </c>
    </row>
  </sheetData>
  <mergeCells count="67">
    <mergeCell ref="A56:A58"/>
    <mergeCell ref="A59:A61"/>
    <mergeCell ref="R47:S47"/>
    <mergeCell ref="T47:U47"/>
    <mergeCell ref="V47:W47"/>
    <mergeCell ref="X47:Y47"/>
    <mergeCell ref="A50:A52"/>
    <mergeCell ref="A53:A55"/>
    <mergeCell ref="A33:B33"/>
    <mergeCell ref="C33:H33"/>
    <mergeCell ref="A41:A43"/>
    <mergeCell ref="A44:A46"/>
    <mergeCell ref="A47:A49"/>
    <mergeCell ref="P47:Q47"/>
    <mergeCell ref="A34:B34"/>
    <mergeCell ref="C34:H34"/>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CF62F133-156F-4DA2-B90F-BF85F9EA9FBC}"/>
  </hyperlinks>
  <pageMargins left="0.7" right="0.7" top="0.75" bottom="0.75" header="0.3" footer="0.3"/>
  <pageSetup paperSize="9" orientation="portrait" verticalDpi="0"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EBA54-3911-4AF1-A770-519BA546709A}">
  <dimension ref="A1:U91"/>
  <sheetViews>
    <sheetView topLeftCell="A70" zoomScale="90" zoomScaleNormal="90" workbookViewId="0"/>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08984375" customWidth="1"/>
    <col min="11" max="11" width="17.08984375" customWidth="1"/>
    <col min="12" max="12" width="15" bestFit="1" customWidth="1"/>
    <col min="13" max="14" width="8.6328125" customWidth="1"/>
    <col min="15" max="15" width="20.1796875" customWidth="1"/>
    <col min="16" max="16" width="13.90625" bestFit="1" customWidth="1"/>
    <col min="17" max="18" width="8.36328125" customWidth="1"/>
    <col min="19" max="19" width="10.81640625" customWidth="1"/>
    <col min="20" max="20" width="18.54296875" customWidth="1"/>
    <col min="21" max="21" width="10.08984375" customWidth="1"/>
    <col min="22" max="23" width="5.81640625" customWidth="1"/>
  </cols>
  <sheetData>
    <row r="1" spans="1:9" x14ac:dyDescent="0.4">
      <c r="A1" s="11" t="s">
        <v>7581</v>
      </c>
      <c r="B1" s="375" t="s">
        <v>9905</v>
      </c>
      <c r="C1" s="375"/>
      <c r="D1" s="375"/>
      <c r="E1" s="375"/>
      <c r="F1" s="375"/>
      <c r="G1" s="375"/>
      <c r="H1" s="375"/>
      <c r="I1" s="7"/>
    </row>
    <row r="2" spans="1:9" x14ac:dyDescent="0.4">
      <c r="A2" s="11" t="s">
        <v>7582</v>
      </c>
      <c r="B2" s="375" t="s">
        <v>9906</v>
      </c>
      <c r="C2" s="375"/>
      <c r="D2" s="375"/>
      <c r="E2" s="375"/>
      <c r="F2" s="375"/>
      <c r="G2" s="375"/>
      <c r="H2" s="375"/>
      <c r="I2" s="7"/>
    </row>
    <row r="3" spans="1:9" x14ac:dyDescent="0.4">
      <c r="A3" s="11" t="s">
        <v>7583</v>
      </c>
      <c r="B3" s="375" t="s">
        <v>9907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MIN(C37:G37)</f>
        <v>45623.643055555556</v>
      </c>
      <c r="C6" s="374"/>
      <c r="D6" s="403" t="s">
        <v>7587</v>
      </c>
      <c r="E6" s="404"/>
      <c r="F6" s="384">
        <f>MAX(C38:G38)</f>
        <v>45625.436805555553</v>
      </c>
      <c r="G6" s="402"/>
      <c r="H6" s="374"/>
      <c r="I6" s="7"/>
    </row>
    <row r="7" spans="1:9" ht="53" customHeight="1" x14ac:dyDescent="0.4">
      <c r="A7" s="394" t="s">
        <v>7816</v>
      </c>
      <c r="B7" s="11" t="s">
        <v>7589</v>
      </c>
      <c r="C7" s="397" t="s">
        <v>9660</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9900</v>
      </c>
      <c r="C29" s="14" t="s">
        <v>9901</v>
      </c>
      <c r="D29" s="14" t="s">
        <v>9902</v>
      </c>
      <c r="E29" s="14" t="s">
        <v>9903</v>
      </c>
      <c r="F29" s="14"/>
      <c r="G29" s="14"/>
      <c r="H29" s="14"/>
      <c r="I29" s="218"/>
    </row>
    <row r="30" spans="1:9" x14ac:dyDescent="0.4">
      <c r="A30" s="399" t="s">
        <v>7717</v>
      </c>
      <c r="B30" s="400"/>
      <c r="C30" s="372" t="s">
        <v>9764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45623.681250000001</v>
      </c>
      <c r="D37" s="191">
        <v>45623.643055555556</v>
      </c>
      <c r="E37" s="191">
        <v>45623.652083333334</v>
      </c>
      <c r="F37" s="191">
        <v>45623.689583333333</v>
      </c>
      <c r="G37" s="191">
        <v>45623.671527777777</v>
      </c>
      <c r="H37" s="1"/>
      <c r="I37" s="7"/>
      <c r="J37" s="294">
        <v>45629.333333333336</v>
      </c>
    </row>
    <row r="38" spans="1:21" x14ac:dyDescent="0.4">
      <c r="A38" s="177"/>
      <c r="B38" s="12" t="s">
        <v>7482</v>
      </c>
      <c r="C38" s="191">
        <v>45625.418749999997</v>
      </c>
      <c r="D38" s="191">
        <v>45625.436805555553</v>
      </c>
      <c r="E38" s="191">
        <v>45625.412499999999</v>
      </c>
      <c r="F38" s="191">
        <v>45625.416666666664</v>
      </c>
      <c r="G38" s="191">
        <v>45625.427083333336</v>
      </c>
      <c r="H38" s="1"/>
      <c r="I38" s="7"/>
      <c r="J38" s="186">
        <f>IF(C38&lt;&gt;"",INT((J37-C37)*24),0)+IF(D38&lt;&gt;"",INT((J37-D37)*24),0)+IF(E38&lt;&gt;"",INT((J37-E37)*24),0)+IF(F38&lt;&gt;"",INT((J37-F37)*24),0)+IF(G38&lt;&gt;"",INT((J37-G37)*24),0)</f>
        <v>677</v>
      </c>
    </row>
    <row r="39" spans="1:21" x14ac:dyDescent="0.4">
      <c r="A39" s="177"/>
      <c r="B39" s="12" t="s">
        <v>7458</v>
      </c>
      <c r="C39" s="221">
        <v>68</v>
      </c>
      <c r="D39" s="164">
        <v>20</v>
      </c>
      <c r="E39" s="164">
        <v>86</v>
      </c>
      <c r="F39" s="221">
        <v>3</v>
      </c>
      <c r="G39" s="164">
        <v>18</v>
      </c>
      <c r="H39" s="1">
        <f t="shared" ref="H39:H61" si="0">SUM(C39:G39)</f>
        <v>195</v>
      </c>
      <c r="I39" s="7"/>
    </row>
    <row r="40" spans="1:21" x14ac:dyDescent="0.4">
      <c r="A40" s="1" t="s">
        <v>7164</v>
      </c>
      <c r="B40" s="12" t="s">
        <v>7469</v>
      </c>
      <c r="C40" s="1">
        <f>INT((C38-C37)*24)</f>
        <v>41</v>
      </c>
      <c r="D40" s="1">
        <f>INT((D38-D37)*24)</f>
        <v>43</v>
      </c>
      <c r="E40" s="1">
        <f>INT((E38-E37)*24)</f>
        <v>42</v>
      </c>
      <c r="F40" s="1">
        <f>INT((F38-F37)*24)</f>
        <v>41</v>
      </c>
      <c r="G40" s="1">
        <f>INT((G38-G37)*24)</f>
        <v>42</v>
      </c>
      <c r="H40" s="1">
        <f t="shared" si="0"/>
        <v>209</v>
      </c>
      <c r="I40" s="7"/>
      <c r="J40" s="12" t="s">
        <v>8020</v>
      </c>
      <c r="K40" s="1">
        <f>H40</f>
        <v>209</v>
      </c>
    </row>
    <row r="41" spans="1:21" x14ac:dyDescent="0.4">
      <c r="A41" s="379">
        <v>45624</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0</v>
      </c>
      <c r="D43" s="1">
        <v>0</v>
      </c>
      <c r="E43" s="1">
        <v>1</v>
      </c>
      <c r="F43" s="1">
        <v>0</v>
      </c>
      <c r="G43" s="1">
        <v>0</v>
      </c>
      <c r="H43" s="1">
        <f t="shared" si="0"/>
        <v>1</v>
      </c>
      <c r="I43" s="7"/>
      <c r="J43" s="12" t="s">
        <v>7485</v>
      </c>
      <c r="K43" s="1">
        <f>SUMIF(B:B,J43,H:H)</f>
        <v>2</v>
      </c>
    </row>
    <row r="44" spans="1:21" x14ac:dyDescent="0.4">
      <c r="A44" s="379">
        <v>45625</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1</v>
      </c>
      <c r="D46" s="1">
        <v>0</v>
      </c>
      <c r="E46" s="1">
        <v>0</v>
      </c>
      <c r="F46" s="1">
        <v>0</v>
      </c>
      <c r="G46" s="1">
        <v>0</v>
      </c>
      <c r="H46" s="1">
        <f t="shared" si="0"/>
        <v>1</v>
      </c>
      <c r="I46" s="7"/>
      <c r="K46" t="s">
        <v>8805</v>
      </c>
      <c r="M46" t="s">
        <v>8628</v>
      </c>
      <c r="O46" t="s">
        <v>8624</v>
      </c>
      <c r="Q46" t="s">
        <v>9793</v>
      </c>
      <c r="S46" t="s">
        <v>8806</v>
      </c>
    </row>
    <row r="47" spans="1:21" ht="17" customHeight="1" x14ac:dyDescent="0.4">
      <c r="A47" s="379"/>
      <c r="B47" s="12" t="s">
        <v>7483</v>
      </c>
      <c r="C47" s="1"/>
      <c r="D47" s="95"/>
      <c r="E47" s="1"/>
      <c r="F47" s="1"/>
      <c r="G47" s="1"/>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c r="D48" s="95"/>
      <c r="E48" s="95"/>
      <c r="F48" s="95"/>
      <c r="G48" s="95"/>
      <c r="H48" s="1">
        <f t="shared" si="0"/>
        <v>0</v>
      </c>
      <c r="I48" s="7"/>
      <c r="J48" s="95">
        <v>1</v>
      </c>
      <c r="K48" s="254" t="s">
        <v>9911</v>
      </c>
      <c r="L48" s="224" t="s">
        <v>9918</v>
      </c>
      <c r="M48" s="240"/>
      <c r="N48" s="201"/>
      <c r="O48" s="254" t="s">
        <v>9909</v>
      </c>
      <c r="P48" s="224" t="s">
        <v>9642</v>
      </c>
      <c r="Q48" s="222"/>
      <c r="R48" s="201"/>
      <c r="S48" s="222" t="s">
        <v>9912</v>
      </c>
      <c r="T48" s="201"/>
      <c r="U48" s="68"/>
    </row>
    <row r="49" spans="1:21" x14ac:dyDescent="0.4">
      <c r="A49" s="379"/>
      <c r="B49" s="12" t="s">
        <v>7485</v>
      </c>
      <c r="C49" s="1"/>
      <c r="D49" s="95"/>
      <c r="E49" s="1"/>
      <c r="F49" s="1"/>
      <c r="G49" s="1"/>
      <c r="H49" s="1">
        <f t="shared" si="0"/>
        <v>0</v>
      </c>
      <c r="I49" s="7"/>
      <c r="J49" s="1">
        <v>2</v>
      </c>
      <c r="K49" s="222"/>
      <c r="L49" s="201"/>
      <c r="M49" s="240"/>
      <c r="N49" s="201"/>
      <c r="O49" s="222"/>
      <c r="P49" s="201"/>
      <c r="Q49" s="240"/>
      <c r="R49" s="201"/>
      <c r="S49" s="222"/>
      <c r="T49" s="201"/>
      <c r="U49" s="68"/>
    </row>
    <row r="50" spans="1:21" x14ac:dyDescent="0.4">
      <c r="A50" s="379"/>
      <c r="B50" s="12" t="s">
        <v>7483</v>
      </c>
      <c r="C50" s="1"/>
      <c r="D50" s="95"/>
      <c r="E50" s="1"/>
      <c r="F50" s="1"/>
      <c r="G50" s="1"/>
      <c r="H50" s="1">
        <f t="shared" si="0"/>
        <v>0</v>
      </c>
      <c r="I50" s="7"/>
      <c r="J50" s="95">
        <v>3</v>
      </c>
      <c r="K50" s="240"/>
      <c r="L50" s="201"/>
      <c r="M50" s="222"/>
      <c r="N50" s="201"/>
      <c r="O50" s="222"/>
      <c r="P50" s="201"/>
      <c r="Q50" s="240"/>
      <c r="R50" s="201"/>
      <c r="S50" s="240"/>
      <c r="T50" s="201"/>
      <c r="U50" s="68"/>
    </row>
    <row r="51" spans="1:21" x14ac:dyDescent="0.4">
      <c r="A51" s="379"/>
      <c r="B51" s="12" t="s">
        <v>7484</v>
      </c>
      <c r="C51" s="1"/>
      <c r="D51" s="95"/>
      <c r="E51" s="95"/>
      <c r="F51" s="95"/>
      <c r="G51" s="1"/>
      <c r="H51" s="1">
        <f t="shared" si="0"/>
        <v>0</v>
      </c>
      <c r="I51" s="7"/>
      <c r="J51" s="1">
        <v>4</v>
      </c>
      <c r="K51" s="240"/>
      <c r="L51" s="201"/>
      <c r="M51" s="222"/>
      <c r="N51" s="201"/>
      <c r="O51" s="222"/>
      <c r="P51" s="201"/>
      <c r="Q51" s="222"/>
      <c r="R51" s="201"/>
      <c r="S51" s="201"/>
      <c r="T51" s="201"/>
      <c r="U51" s="68"/>
    </row>
    <row r="52" spans="1:21" x14ac:dyDescent="0.4">
      <c r="A52" s="379"/>
      <c r="B52" s="12" t="s">
        <v>7485</v>
      </c>
      <c r="C52" s="1"/>
      <c r="D52" s="95"/>
      <c r="E52" s="1"/>
      <c r="F52" s="1"/>
      <c r="G52" s="1"/>
      <c r="H52" s="1">
        <f t="shared" si="0"/>
        <v>0</v>
      </c>
      <c r="I52" s="7"/>
      <c r="J52" s="95">
        <v>5</v>
      </c>
      <c r="K52" s="240"/>
      <c r="L52" s="201"/>
      <c r="M52" s="222"/>
      <c r="N52" s="201"/>
      <c r="O52" s="222"/>
      <c r="P52" s="201"/>
      <c r="Q52" s="222"/>
      <c r="R52" s="201"/>
      <c r="S52" s="240"/>
      <c r="T52" s="201"/>
      <c r="U52" s="68"/>
    </row>
    <row r="53" spans="1:21" x14ac:dyDescent="0.4">
      <c r="A53" s="379"/>
      <c r="B53" s="12" t="s">
        <v>7483</v>
      </c>
      <c r="C53" s="1"/>
      <c r="D53" s="95"/>
      <c r="E53" s="1"/>
      <c r="F53" s="1"/>
      <c r="G53" s="1"/>
      <c r="H53" s="1">
        <f t="shared" si="0"/>
        <v>0</v>
      </c>
      <c r="I53" s="7"/>
      <c r="J53" s="1">
        <v>6</v>
      </c>
      <c r="K53" s="240"/>
      <c r="L53" s="201"/>
      <c r="M53" s="222"/>
      <c r="N53" s="201"/>
      <c r="O53" s="222"/>
      <c r="P53" s="201"/>
      <c r="Q53" s="222"/>
      <c r="R53" s="201"/>
      <c r="S53" s="201"/>
      <c r="T53" s="201"/>
      <c r="U53" s="68"/>
    </row>
    <row r="54" spans="1:21" x14ac:dyDescent="0.4">
      <c r="A54" s="379"/>
      <c r="B54" s="12" t="s">
        <v>7484</v>
      </c>
      <c r="C54" s="1"/>
      <c r="D54" s="95"/>
      <c r="E54" s="1"/>
      <c r="F54" s="95"/>
      <c r="G54" s="95"/>
      <c r="H54" s="1">
        <f t="shared" si="0"/>
        <v>0</v>
      </c>
      <c r="I54" s="7"/>
      <c r="J54" s="95">
        <v>7</v>
      </c>
      <c r="K54" s="203"/>
      <c r="L54" s="201"/>
      <c r="M54" s="222"/>
      <c r="N54" s="201"/>
      <c r="O54" s="222"/>
      <c r="P54" s="201"/>
      <c r="Q54" s="222"/>
      <c r="R54" s="201"/>
      <c r="S54" s="201"/>
      <c r="T54" s="201"/>
      <c r="U54" s="68"/>
    </row>
    <row r="55" spans="1:21" x14ac:dyDescent="0.4">
      <c r="A55" s="379"/>
      <c r="B55" s="12" t="s">
        <v>7485</v>
      </c>
      <c r="C55" s="1"/>
      <c r="D55" s="95"/>
      <c r="E55" s="1"/>
      <c r="F55" s="1"/>
      <c r="G55" s="1"/>
      <c r="H55" s="1">
        <f t="shared" si="0"/>
        <v>0</v>
      </c>
      <c r="I55" s="7"/>
      <c r="J55" s="1">
        <v>8</v>
      </c>
      <c r="K55" s="201"/>
      <c r="L55" s="201"/>
      <c r="M55" s="222"/>
      <c r="N55" s="201"/>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22"/>
      <c r="N56" s="201"/>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03"/>
      <c r="N57" s="201"/>
      <c r="O57" s="222"/>
      <c r="P57" s="201"/>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9917</v>
      </c>
      <c r="K64" s="71">
        <f>COUNTIF($K$48:$T$61,J64)</f>
        <v>1</v>
      </c>
      <c r="L64" s="229"/>
      <c r="M64" s="229"/>
      <c r="N64" s="229"/>
      <c r="O64" s="229"/>
      <c r="P64" s="229"/>
    </row>
    <row r="65" spans="1:16" x14ac:dyDescent="0.4">
      <c r="A65" s="12" t="s">
        <v>7655</v>
      </c>
      <c r="B65" s="220">
        <v>0.86805555555555547</v>
      </c>
      <c r="J65" s="12" t="s">
        <v>9641</v>
      </c>
      <c r="K65" s="71">
        <f t="shared" ref="K65:K88" si="1">COUNTIF($K$48:$T$61,J65)</f>
        <v>1</v>
      </c>
      <c r="L65" s="229"/>
      <c r="M65" s="229"/>
      <c r="N65" s="229"/>
      <c r="O65" s="229"/>
      <c r="P65" s="229"/>
    </row>
    <row r="66" spans="1:16" x14ac:dyDescent="0.4">
      <c r="A66" s="12" t="s">
        <v>7656</v>
      </c>
      <c r="B66" s="219">
        <f>B64-B65</f>
        <v>45537.875694444447</v>
      </c>
      <c r="J66" s="12" t="s">
        <v>9624</v>
      </c>
      <c r="K66" s="71">
        <f t="shared" si="1"/>
        <v>0</v>
      </c>
      <c r="L66" s="229"/>
      <c r="M66" s="229"/>
      <c r="N66" s="229"/>
      <c r="O66" s="229"/>
      <c r="P66" s="229"/>
    </row>
    <row r="67" spans="1:16" x14ac:dyDescent="0.4">
      <c r="J67" s="300" t="s">
        <v>9532</v>
      </c>
      <c r="K67" s="71">
        <f t="shared" si="1"/>
        <v>0</v>
      </c>
      <c r="L67" s="229"/>
      <c r="M67" s="229"/>
      <c r="N67" s="229"/>
      <c r="O67" s="229"/>
      <c r="P67" s="229"/>
    </row>
    <row r="68" spans="1:16" x14ac:dyDescent="0.4">
      <c r="A68" s="220" t="s">
        <v>9491</v>
      </c>
      <c r="B68" s="295">
        <v>0.43472222222222223</v>
      </c>
      <c r="C68" s="220">
        <f>B68+TIME(1,,)</f>
        <v>0.47638888888888892</v>
      </c>
      <c r="J68" s="300" t="s">
        <v>9510</v>
      </c>
      <c r="K68" s="71">
        <f t="shared" si="1"/>
        <v>0</v>
      </c>
    </row>
    <row r="69" spans="1:16" x14ac:dyDescent="0.4">
      <c r="A69" s="1" t="s">
        <v>9489</v>
      </c>
      <c r="B69" s="220">
        <f>C68</f>
        <v>0.47638888888888892</v>
      </c>
      <c r="C69" s="220">
        <f t="shared" ref="C69:C91" si="2">B69+TIME(1,,)</f>
        <v>0.5180555555555556</v>
      </c>
      <c r="J69" s="300" t="s">
        <v>9508</v>
      </c>
      <c r="K69" s="71">
        <f t="shared" si="1"/>
        <v>0</v>
      </c>
    </row>
    <row r="70" spans="1:16" x14ac:dyDescent="0.4">
      <c r="A70" s="1" t="s">
        <v>9490</v>
      </c>
      <c r="B70" s="220">
        <f t="shared" ref="B70:B91" si="3">C69</f>
        <v>0.5180555555555556</v>
      </c>
      <c r="C70" s="220">
        <f t="shared" si="2"/>
        <v>0.55972222222222223</v>
      </c>
      <c r="J70" s="300" t="s">
        <v>9498</v>
      </c>
      <c r="K70" s="71">
        <f t="shared" si="1"/>
        <v>0</v>
      </c>
    </row>
    <row r="71" spans="1:16" x14ac:dyDescent="0.4">
      <c r="A71" s="220" t="s">
        <v>9491</v>
      </c>
      <c r="B71" s="220">
        <f t="shared" si="3"/>
        <v>0.55972222222222223</v>
      </c>
      <c r="C71" s="220">
        <f t="shared" si="2"/>
        <v>0.60138888888888886</v>
      </c>
      <c r="J71" s="300" t="s">
        <v>9422</v>
      </c>
      <c r="K71" s="71">
        <f t="shared" si="1"/>
        <v>0</v>
      </c>
    </row>
    <row r="72" spans="1:16" x14ac:dyDescent="0.4">
      <c r="A72" s="1" t="s">
        <v>9489</v>
      </c>
      <c r="B72" s="220">
        <f t="shared" si="3"/>
        <v>0.60138888888888886</v>
      </c>
      <c r="C72" s="220">
        <f t="shared" si="2"/>
        <v>0.64305555555555549</v>
      </c>
      <c r="J72" s="201" t="s">
        <v>9136</v>
      </c>
      <c r="K72" s="71">
        <f t="shared" si="1"/>
        <v>0</v>
      </c>
    </row>
    <row r="73" spans="1:16" x14ac:dyDescent="0.4">
      <c r="A73" s="1" t="s">
        <v>9490</v>
      </c>
      <c r="B73" s="220">
        <f t="shared" si="3"/>
        <v>0.64305555555555549</v>
      </c>
      <c r="C73" s="220">
        <f t="shared" si="2"/>
        <v>0.68472222222222212</v>
      </c>
      <c r="J73" s="12" t="s">
        <v>9077</v>
      </c>
      <c r="K73" s="71">
        <f t="shared" si="1"/>
        <v>0</v>
      </c>
    </row>
    <row r="74" spans="1:16" x14ac:dyDescent="0.4">
      <c r="A74" s="220" t="s">
        <v>9491</v>
      </c>
      <c r="B74" s="220">
        <f t="shared" si="3"/>
        <v>0.68472222222222212</v>
      </c>
      <c r="C74" s="220">
        <f t="shared" si="2"/>
        <v>0.72638888888888875</v>
      </c>
      <c r="J74" s="12" t="s">
        <v>9075</v>
      </c>
      <c r="K74" s="71">
        <f t="shared" si="1"/>
        <v>0</v>
      </c>
    </row>
    <row r="75" spans="1:16" x14ac:dyDescent="0.4">
      <c r="A75" s="1" t="s">
        <v>9489</v>
      </c>
      <c r="B75" s="220">
        <f t="shared" si="3"/>
        <v>0.72638888888888875</v>
      </c>
      <c r="C75" s="220">
        <f t="shared" si="2"/>
        <v>0.76805555555555538</v>
      </c>
      <c r="J75" s="12" t="s">
        <v>9072</v>
      </c>
      <c r="K75" s="71">
        <f t="shared" si="1"/>
        <v>0</v>
      </c>
    </row>
    <row r="76" spans="1:16" x14ac:dyDescent="0.4">
      <c r="A76" s="1" t="s">
        <v>9490</v>
      </c>
      <c r="B76" s="220">
        <f t="shared" si="3"/>
        <v>0.76805555555555538</v>
      </c>
      <c r="C76" s="220">
        <f t="shared" si="2"/>
        <v>0.80972222222222201</v>
      </c>
      <c r="J76" s="12" t="s">
        <v>8980</v>
      </c>
      <c r="K76" s="71">
        <f t="shared" si="1"/>
        <v>0</v>
      </c>
    </row>
    <row r="77" spans="1:16" x14ac:dyDescent="0.4">
      <c r="A77" s="220" t="s">
        <v>9491</v>
      </c>
      <c r="B77" s="220">
        <f t="shared" si="3"/>
        <v>0.80972222222222201</v>
      </c>
      <c r="C77" s="220">
        <f t="shared" si="2"/>
        <v>0.85138888888888864</v>
      </c>
      <c r="J77" s="12" t="s">
        <v>9280</v>
      </c>
      <c r="K77" s="71">
        <f t="shared" si="1"/>
        <v>0</v>
      </c>
    </row>
    <row r="78" spans="1:16" x14ac:dyDescent="0.4">
      <c r="A78" s="1" t="s">
        <v>9489</v>
      </c>
      <c r="B78" s="220">
        <f t="shared" si="3"/>
        <v>0.85138888888888864</v>
      </c>
      <c r="C78" s="220">
        <f t="shared" si="2"/>
        <v>0.89305555555555527</v>
      </c>
      <c r="J78" s="12" t="s">
        <v>9359</v>
      </c>
      <c r="K78" s="71">
        <f t="shared" si="1"/>
        <v>0</v>
      </c>
    </row>
    <row r="79" spans="1:16" x14ac:dyDescent="0.4">
      <c r="A79" s="1" t="s">
        <v>9490</v>
      </c>
      <c r="B79" s="220">
        <f t="shared" si="3"/>
        <v>0.89305555555555527</v>
      </c>
      <c r="C79" s="220">
        <f t="shared" si="2"/>
        <v>0.9347222222222219</v>
      </c>
      <c r="J79" s="12" t="s">
        <v>9210</v>
      </c>
      <c r="K79" s="71">
        <f t="shared" si="1"/>
        <v>0</v>
      </c>
    </row>
    <row r="80" spans="1:16" x14ac:dyDescent="0.4">
      <c r="A80" s="220" t="s">
        <v>9491</v>
      </c>
      <c r="B80" s="220">
        <f t="shared" si="3"/>
        <v>0.9347222222222219</v>
      </c>
      <c r="C80" s="220">
        <f t="shared" si="2"/>
        <v>0.97638888888888853</v>
      </c>
      <c r="J80" s="12" t="s">
        <v>8984</v>
      </c>
      <c r="K80" s="71">
        <f t="shared" si="1"/>
        <v>0</v>
      </c>
    </row>
    <row r="81" spans="1:11" x14ac:dyDescent="0.4">
      <c r="A81" s="1" t="s">
        <v>9489</v>
      </c>
      <c r="B81" s="220">
        <f t="shared" si="3"/>
        <v>0.97638888888888853</v>
      </c>
      <c r="C81" s="220">
        <f t="shared" si="2"/>
        <v>1.0180555555555553</v>
      </c>
      <c r="J81" s="12" t="s">
        <v>8676</v>
      </c>
      <c r="K81" s="71">
        <f t="shared" si="1"/>
        <v>0</v>
      </c>
    </row>
    <row r="82" spans="1:11" x14ac:dyDescent="0.4">
      <c r="A82" s="1" t="s">
        <v>9490</v>
      </c>
      <c r="B82" s="220">
        <f t="shared" si="3"/>
        <v>1.0180555555555553</v>
      </c>
      <c r="C82" s="220">
        <f t="shared" si="2"/>
        <v>1.059722222222222</v>
      </c>
      <c r="J82" s="12" t="s">
        <v>8658</v>
      </c>
      <c r="K82" s="71">
        <f t="shared" si="1"/>
        <v>0</v>
      </c>
    </row>
    <row r="83" spans="1:11" x14ac:dyDescent="0.4">
      <c r="A83" s="220" t="s">
        <v>9491</v>
      </c>
      <c r="B83" s="220">
        <f t="shared" si="3"/>
        <v>1.059722222222222</v>
      </c>
      <c r="C83" s="220">
        <f t="shared" si="2"/>
        <v>1.1013888888888888</v>
      </c>
      <c r="J83" s="12" t="s">
        <v>8648</v>
      </c>
      <c r="K83" s="71">
        <f t="shared" si="1"/>
        <v>0</v>
      </c>
    </row>
    <row r="84" spans="1:11" x14ac:dyDescent="0.4">
      <c r="A84" s="1" t="s">
        <v>9489</v>
      </c>
      <c r="B84" s="220">
        <f t="shared" si="3"/>
        <v>1.1013888888888888</v>
      </c>
      <c r="C84" s="220">
        <f t="shared" si="2"/>
        <v>1.1430555555555555</v>
      </c>
      <c r="J84" s="12" t="s">
        <v>8679</v>
      </c>
      <c r="K84" s="71">
        <f t="shared" si="1"/>
        <v>0</v>
      </c>
    </row>
    <row r="85" spans="1:11" x14ac:dyDescent="0.4">
      <c r="A85" s="1" t="s">
        <v>9490</v>
      </c>
      <c r="B85" s="220">
        <f t="shared" si="3"/>
        <v>1.1430555555555555</v>
      </c>
      <c r="C85" s="220">
        <f t="shared" si="2"/>
        <v>1.1847222222222222</v>
      </c>
      <c r="J85" s="12" t="s">
        <v>8576</v>
      </c>
      <c r="K85" s="71">
        <f t="shared" si="1"/>
        <v>0</v>
      </c>
    </row>
    <row r="86" spans="1:11" x14ac:dyDescent="0.4">
      <c r="A86" s="220" t="s">
        <v>9491</v>
      </c>
      <c r="B86" s="220">
        <f t="shared" si="3"/>
        <v>1.1847222222222222</v>
      </c>
      <c r="C86" s="220">
        <f t="shared" si="2"/>
        <v>1.226388888888889</v>
      </c>
      <c r="J86" s="12" t="s">
        <v>8577</v>
      </c>
      <c r="K86" s="71">
        <f t="shared" si="1"/>
        <v>0</v>
      </c>
    </row>
    <row r="87" spans="1:11" x14ac:dyDescent="0.4">
      <c r="A87" s="1" t="s">
        <v>9489</v>
      </c>
      <c r="B87" s="220">
        <f t="shared" si="3"/>
        <v>1.226388888888889</v>
      </c>
      <c r="C87" s="220">
        <f t="shared" si="2"/>
        <v>1.2680555555555557</v>
      </c>
      <c r="J87" s="12" t="s">
        <v>8744</v>
      </c>
      <c r="K87" s="71">
        <f t="shared" si="1"/>
        <v>0</v>
      </c>
    </row>
    <row r="88" spans="1:11" x14ac:dyDescent="0.4">
      <c r="A88" s="1" t="s">
        <v>9490</v>
      </c>
      <c r="B88" s="220">
        <f t="shared" si="3"/>
        <v>1.2680555555555557</v>
      </c>
      <c r="C88" s="220">
        <f t="shared" si="2"/>
        <v>1.3097222222222225</v>
      </c>
      <c r="J88" s="12" t="s">
        <v>8578</v>
      </c>
      <c r="K88" s="71">
        <f t="shared" si="1"/>
        <v>0</v>
      </c>
    </row>
    <row r="89" spans="1:11" x14ac:dyDescent="0.4">
      <c r="A89" s="220" t="s">
        <v>9491</v>
      </c>
      <c r="B89" s="220">
        <f t="shared" si="3"/>
        <v>1.3097222222222225</v>
      </c>
      <c r="C89" s="220">
        <f t="shared" si="2"/>
        <v>1.3513888888888892</v>
      </c>
    </row>
    <row r="90" spans="1:11" x14ac:dyDescent="0.4">
      <c r="A90" s="1" t="s">
        <v>9489</v>
      </c>
      <c r="B90" s="220">
        <f t="shared" si="3"/>
        <v>1.3513888888888892</v>
      </c>
      <c r="C90" s="220">
        <f t="shared" si="2"/>
        <v>1.3930555555555559</v>
      </c>
    </row>
    <row r="91" spans="1:11" x14ac:dyDescent="0.4">
      <c r="A91" s="1" t="s">
        <v>9490</v>
      </c>
      <c r="B91" s="220">
        <f t="shared" si="3"/>
        <v>1.3930555555555559</v>
      </c>
      <c r="C91" s="220">
        <f t="shared" si="2"/>
        <v>1.4347222222222227</v>
      </c>
    </row>
  </sheetData>
  <mergeCells count="67">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A21:A26"/>
    <mergeCell ref="C21:H21"/>
    <mergeCell ref="C22:H22"/>
    <mergeCell ref="C23:H23"/>
    <mergeCell ref="B24:B26"/>
    <mergeCell ref="C24:E24"/>
    <mergeCell ref="C27:H27"/>
    <mergeCell ref="F18:H18"/>
    <mergeCell ref="C19:E19"/>
    <mergeCell ref="F19:H19"/>
    <mergeCell ref="C20:H20"/>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K47:L47"/>
    <mergeCell ref="M47:N47"/>
    <mergeCell ref="O47:P47"/>
    <mergeCell ref="Q47:R47"/>
    <mergeCell ref="S47:T47"/>
    <mergeCell ref="A50:A52"/>
    <mergeCell ref="A53:A55"/>
    <mergeCell ref="A56:A58"/>
    <mergeCell ref="A59:A61"/>
    <mergeCell ref="A47:A49"/>
  </mergeCells>
  <phoneticPr fontId="1" type="noConversion"/>
  <pageMargins left="0.7" right="0.7" top="0.75" bottom="0.75" header="0.3" footer="0.3"/>
  <pageSetup paperSize="9"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D199-1698-42A8-93EC-493B7678604C}">
  <dimension ref="A1:U161"/>
  <sheetViews>
    <sheetView topLeftCell="K40" zoomScale="90" zoomScaleNormal="90" workbookViewId="0">
      <selection activeCell="S53" sqref="S53:T53"/>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2" width="9.90625" customWidth="1"/>
    <col min="13" max="13" width="26.1796875" customWidth="1"/>
    <col min="14" max="14" width="13.54296875" bestFit="1" customWidth="1"/>
    <col min="15" max="15" width="29.90625" customWidth="1"/>
    <col min="16" max="16" width="15.90625" customWidth="1"/>
    <col min="17" max="17" width="18.6328125" bestFit="1" customWidth="1"/>
    <col min="18" max="18" width="13.54296875" bestFit="1" customWidth="1"/>
    <col min="19" max="19" width="26.81640625" customWidth="1"/>
    <col min="20" max="20" width="13.453125" bestFit="1" customWidth="1"/>
    <col min="21" max="21" width="6.1796875" customWidth="1"/>
    <col min="22" max="22" width="6.453125" customWidth="1"/>
    <col min="24" max="24" width="26.90625" bestFit="1" customWidth="1"/>
    <col min="25" max="25" width="13" bestFit="1" customWidth="1"/>
  </cols>
  <sheetData>
    <row r="1" spans="1:17" x14ac:dyDescent="0.4">
      <c r="A1" s="11" t="s">
        <v>7581</v>
      </c>
      <c r="B1" s="375" t="s">
        <v>9908</v>
      </c>
      <c r="C1" s="375"/>
      <c r="D1" s="375"/>
      <c r="E1" s="375"/>
      <c r="F1" s="375"/>
      <c r="G1" s="375"/>
      <c r="H1" s="375"/>
      <c r="I1" s="7"/>
      <c r="K1" s="227"/>
      <c r="L1" s="227"/>
      <c r="M1" s="227"/>
      <c r="N1" s="227"/>
      <c r="O1" s="227"/>
      <c r="P1" s="227"/>
      <c r="Q1" s="227"/>
    </row>
    <row r="2" spans="1:17" x14ac:dyDescent="0.4">
      <c r="A2" s="11" t="s">
        <v>7582</v>
      </c>
      <c r="B2" s="375" t="s">
        <v>9959</v>
      </c>
      <c r="C2" s="375"/>
      <c r="D2" s="375"/>
      <c r="E2" s="375"/>
      <c r="F2" s="375"/>
      <c r="G2" s="375"/>
      <c r="H2" s="375"/>
      <c r="I2" s="7"/>
    </row>
    <row r="3" spans="1:17" x14ac:dyDescent="0.4">
      <c r="A3" s="11" t="s">
        <v>7583</v>
      </c>
      <c r="B3" s="375" t="s">
        <v>9960</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MIN(C37:G37)</f>
        <v>45623.620138888888</v>
      </c>
      <c r="C6" s="374"/>
      <c r="D6" s="403" t="s">
        <v>7587</v>
      </c>
      <c r="E6" s="404"/>
      <c r="F6" s="384">
        <f>MAX(G38:G38)</f>
        <v>45630.377083333333</v>
      </c>
      <c r="G6" s="402"/>
      <c r="H6" s="374"/>
      <c r="I6" s="7"/>
    </row>
    <row r="7" spans="1:17" ht="39.5" customHeight="1" x14ac:dyDescent="0.4">
      <c r="A7" s="394" t="s">
        <v>7816</v>
      </c>
      <c r="B7" s="11" t="s">
        <v>7589</v>
      </c>
      <c r="C7" s="397" t="s">
        <v>9425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3" customHeight="1" x14ac:dyDescent="0.4">
      <c r="A14" s="394" t="s">
        <v>7602</v>
      </c>
      <c r="B14" s="11" t="s">
        <v>7589</v>
      </c>
      <c r="C14" s="401" t="s">
        <v>9337</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9900</v>
      </c>
      <c r="C29" s="14" t="s">
        <v>9901</v>
      </c>
      <c r="D29" s="14" t="s">
        <v>9902</v>
      </c>
      <c r="E29" s="14" t="s">
        <v>9903</v>
      </c>
      <c r="F29" s="14"/>
      <c r="G29" s="14"/>
      <c r="H29" s="14"/>
      <c r="I29" s="218"/>
    </row>
    <row r="30" spans="1:9" ht="17" customHeight="1" x14ac:dyDescent="0.4">
      <c r="A30" s="399" t="s">
        <v>7717</v>
      </c>
      <c r="B30" s="400"/>
      <c r="C30" s="372" t="s">
        <v>9885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8601</v>
      </c>
      <c r="D35" s="1" t="s">
        <v>8602</v>
      </c>
      <c r="E35" s="1" t="s">
        <v>8603</v>
      </c>
      <c r="F35" s="1" t="s">
        <v>8604</v>
      </c>
      <c r="G35" s="283" t="s">
        <v>8605</v>
      </c>
      <c r="H35" s="1" t="s">
        <v>7614</v>
      </c>
      <c r="I35" s="7"/>
    </row>
    <row r="36" spans="1:21" x14ac:dyDescent="0.4">
      <c r="A36" s="83"/>
      <c r="B36" s="12" t="s">
        <v>7977</v>
      </c>
      <c r="C36" s="239" t="s">
        <v>8561</v>
      </c>
      <c r="D36" s="239" t="s">
        <v>8562</v>
      </c>
      <c r="E36" s="239" t="s">
        <v>8563</v>
      </c>
      <c r="F36" s="239" t="s">
        <v>8564</v>
      </c>
      <c r="G36" s="239" t="s">
        <v>8568</v>
      </c>
      <c r="H36" s="1"/>
      <c r="I36" s="7"/>
      <c r="J36" s="186" t="s">
        <v>9436</v>
      </c>
    </row>
    <row r="37" spans="1:21" x14ac:dyDescent="0.4">
      <c r="A37" s="177"/>
      <c r="B37" s="12" t="s">
        <v>7615</v>
      </c>
      <c r="C37" s="191"/>
      <c r="D37" s="191">
        <v>45623.62777777778</v>
      </c>
      <c r="E37" s="191">
        <v>45623.635416666664</v>
      </c>
      <c r="F37" s="191">
        <v>45623.642361111109</v>
      </c>
      <c r="G37" s="191">
        <v>45623.620138888888</v>
      </c>
      <c r="H37" s="1"/>
      <c r="I37" s="7"/>
      <c r="J37" s="294">
        <v>45631.333333333336</v>
      </c>
    </row>
    <row r="38" spans="1:21" x14ac:dyDescent="0.4">
      <c r="A38" s="177"/>
      <c r="B38" s="12" t="s">
        <v>7482</v>
      </c>
      <c r="C38" s="191"/>
      <c r="D38" s="191">
        <v>45629.411111111112</v>
      </c>
      <c r="E38" s="191">
        <v>45630.380555555559</v>
      </c>
      <c r="F38" s="191">
        <v>45630.384722222225</v>
      </c>
      <c r="G38" s="191">
        <v>45630.377083333333</v>
      </c>
      <c r="H38" s="1"/>
      <c r="I38" s="7"/>
      <c r="J38" s="186">
        <f>IF(C38&lt;&gt;"",INT((J37-C37)*24),0)+IF(D38&lt;&gt;"",INT((J37-D37)*24),0)+IF(E38&lt;&gt;"",INT((J37-E37)*24),0)+IF(F38&lt;&gt;"",INT((J37-F37)*24),0)+IF(G38&lt;&gt;"",INT((J37-G37)*24),0)</f>
        <v>737</v>
      </c>
    </row>
    <row r="39" spans="1:21" x14ac:dyDescent="0.4">
      <c r="A39" s="177"/>
      <c r="B39" s="12" t="s">
        <v>7458</v>
      </c>
      <c r="C39" s="221"/>
      <c r="D39" s="221">
        <v>66</v>
      </c>
      <c r="E39" s="164">
        <v>181</v>
      </c>
      <c r="F39" s="303">
        <v>13</v>
      </c>
      <c r="G39" s="164">
        <v>73</v>
      </c>
      <c r="H39" s="1">
        <f t="shared" ref="H39:H61" si="0">SUM(C39:G39)</f>
        <v>333</v>
      </c>
      <c r="I39" s="7"/>
    </row>
    <row r="40" spans="1:21" x14ac:dyDescent="0.4">
      <c r="A40" s="1" t="s">
        <v>7164</v>
      </c>
      <c r="B40" s="12" t="s">
        <v>7617</v>
      </c>
      <c r="C40" s="1">
        <f>INT((C38-C37)*24)</f>
        <v>0</v>
      </c>
      <c r="D40" s="1">
        <f>INT((D38-D37)*24)</f>
        <v>138</v>
      </c>
      <c r="E40" s="1">
        <f>INT((E38-E37)*24)</f>
        <v>161</v>
      </c>
      <c r="F40" s="1">
        <f>INT((F38-F37)*24)</f>
        <v>161</v>
      </c>
      <c r="G40" s="1">
        <f>INT((G38-G37)*24)</f>
        <v>162</v>
      </c>
      <c r="H40" s="1">
        <f t="shared" si="0"/>
        <v>622</v>
      </c>
      <c r="I40" s="7"/>
      <c r="J40" s="12" t="s">
        <v>8020</v>
      </c>
      <c r="K40" s="1">
        <f>H40</f>
        <v>622</v>
      </c>
    </row>
    <row r="41" spans="1:21" x14ac:dyDescent="0.4">
      <c r="A41" s="379">
        <v>45624</v>
      </c>
      <c r="B41" s="12" t="s">
        <v>7483</v>
      </c>
      <c r="C41" s="1"/>
      <c r="D41" s="1">
        <v>0</v>
      </c>
      <c r="E41" s="1">
        <v>0</v>
      </c>
      <c r="F41" s="1">
        <v>0</v>
      </c>
      <c r="G41" s="1">
        <v>0</v>
      </c>
      <c r="H41" s="1">
        <f t="shared" si="0"/>
        <v>0</v>
      </c>
      <c r="I41" s="7"/>
      <c r="J41" s="12" t="s">
        <v>7483</v>
      </c>
      <c r="K41" s="1">
        <f>SUMIF(B:B,J41,H:H)</f>
        <v>0</v>
      </c>
    </row>
    <row r="42" spans="1:21" x14ac:dyDescent="0.4">
      <c r="A42" s="379"/>
      <c r="B42" s="12" t="s">
        <v>7484</v>
      </c>
      <c r="C42" s="1"/>
      <c r="D42" s="1">
        <v>0</v>
      </c>
      <c r="E42" s="1">
        <v>0</v>
      </c>
      <c r="F42" s="1">
        <v>0</v>
      </c>
      <c r="G42" s="1">
        <v>0</v>
      </c>
      <c r="H42" s="1">
        <f t="shared" si="0"/>
        <v>0</v>
      </c>
      <c r="I42" s="7"/>
      <c r="J42" s="12" t="s">
        <v>7484</v>
      </c>
      <c r="K42" s="1">
        <f>SUMIF(B:B,J42,H:H)</f>
        <v>0</v>
      </c>
    </row>
    <row r="43" spans="1:21" x14ac:dyDescent="0.4">
      <c r="A43" s="379"/>
      <c r="B43" s="12" t="s">
        <v>7485</v>
      </c>
      <c r="C43" s="1"/>
      <c r="D43" s="1">
        <v>0</v>
      </c>
      <c r="E43" s="1">
        <v>0</v>
      </c>
      <c r="F43" s="1">
        <v>0</v>
      </c>
      <c r="G43" s="1">
        <v>0</v>
      </c>
      <c r="H43" s="1">
        <f t="shared" si="0"/>
        <v>0</v>
      </c>
      <c r="I43" s="7"/>
      <c r="J43" s="12" t="s">
        <v>7485</v>
      </c>
      <c r="K43" s="1">
        <f>SUMIF(B:B,J43,H:H)</f>
        <v>9</v>
      </c>
    </row>
    <row r="44" spans="1:21" x14ac:dyDescent="0.4">
      <c r="A44" s="379">
        <v>45625</v>
      </c>
      <c r="B44" s="12" t="s">
        <v>7483</v>
      </c>
      <c r="C44" s="1"/>
      <c r="D44" s="1">
        <v>0</v>
      </c>
      <c r="E44" s="1">
        <v>0</v>
      </c>
      <c r="F44" s="1">
        <v>0</v>
      </c>
      <c r="G44" s="1">
        <v>0</v>
      </c>
      <c r="H44" s="1">
        <f t="shared" si="0"/>
        <v>0</v>
      </c>
      <c r="I44" s="7"/>
    </row>
    <row r="45" spans="1:21" x14ac:dyDescent="0.4">
      <c r="A45" s="379"/>
      <c r="B45" s="12" t="s">
        <v>7484</v>
      </c>
      <c r="C45" s="1"/>
      <c r="D45" s="1">
        <v>0</v>
      </c>
      <c r="E45" s="1">
        <v>0</v>
      </c>
      <c r="F45" s="1">
        <v>0</v>
      </c>
      <c r="G45" s="1">
        <v>0</v>
      </c>
      <c r="H45" s="1">
        <f t="shared" si="0"/>
        <v>0</v>
      </c>
      <c r="I45" s="7"/>
      <c r="K45" t="s">
        <v>9063</v>
      </c>
      <c r="M45" t="s">
        <v>9064</v>
      </c>
      <c r="O45" t="s">
        <v>9065</v>
      </c>
      <c r="Q45" t="s">
        <v>9066</v>
      </c>
      <c r="S45" t="s">
        <v>9067</v>
      </c>
    </row>
    <row r="46" spans="1:21" x14ac:dyDescent="0.4">
      <c r="A46" s="379"/>
      <c r="B46" s="12" t="s">
        <v>7485</v>
      </c>
      <c r="C46" s="1"/>
      <c r="D46" s="1">
        <v>0</v>
      </c>
      <c r="E46" s="1">
        <v>1</v>
      </c>
      <c r="F46" s="1">
        <v>0</v>
      </c>
      <c r="G46" s="1">
        <v>0</v>
      </c>
      <c r="H46" s="1">
        <f t="shared" si="0"/>
        <v>1</v>
      </c>
      <c r="I46" s="7"/>
      <c r="K46" t="s">
        <v>8623</v>
      </c>
      <c r="M46" t="s">
        <v>8621</v>
      </c>
      <c r="O46" t="s">
        <v>8620</v>
      </c>
      <c r="Q46" t="s">
        <v>8619</v>
      </c>
      <c r="S46" t="s">
        <v>8724</v>
      </c>
    </row>
    <row r="47" spans="1:21" x14ac:dyDescent="0.4">
      <c r="A47" s="379">
        <v>45628</v>
      </c>
      <c r="B47" s="12" t="s">
        <v>7483</v>
      </c>
      <c r="C47" s="1"/>
      <c r="D47" s="95">
        <v>0</v>
      </c>
      <c r="E47" s="1">
        <v>0</v>
      </c>
      <c r="F47" s="1">
        <v>0</v>
      </c>
      <c r="G47" s="1">
        <v>0</v>
      </c>
      <c r="H47" s="1">
        <f t="shared" si="0"/>
        <v>0</v>
      </c>
      <c r="I47" s="7"/>
      <c r="J47" s="1" t="s">
        <v>7189</v>
      </c>
      <c r="K47" s="372" t="s">
        <v>8601</v>
      </c>
      <c r="L47" s="374"/>
      <c r="M47" s="399" t="s">
        <v>8602</v>
      </c>
      <c r="N47" s="400"/>
      <c r="O47" s="399" t="s">
        <v>8603</v>
      </c>
      <c r="P47" s="400"/>
      <c r="Q47" s="399" t="s">
        <v>8604</v>
      </c>
      <c r="R47" s="400"/>
      <c r="S47" s="399" t="s">
        <v>8605</v>
      </c>
      <c r="T47" s="400"/>
    </row>
    <row r="48" spans="1:21" x14ac:dyDescent="0.4">
      <c r="A48" s="379"/>
      <c r="B48" s="12" t="s">
        <v>7484</v>
      </c>
      <c r="C48" s="1"/>
      <c r="D48" s="95">
        <v>0</v>
      </c>
      <c r="E48" s="95">
        <v>0</v>
      </c>
      <c r="F48" s="95">
        <v>0</v>
      </c>
      <c r="G48" s="95">
        <v>0</v>
      </c>
      <c r="H48" s="1">
        <f t="shared" si="0"/>
        <v>0</v>
      </c>
      <c r="I48" s="7"/>
      <c r="J48" s="95">
        <v>1</v>
      </c>
      <c r="K48" s="222"/>
      <c r="L48" s="201"/>
      <c r="M48" s="240" t="s">
        <v>9932</v>
      </c>
      <c r="N48" s="201" t="s">
        <v>9326</v>
      </c>
      <c r="O48" s="203" t="s">
        <v>9910</v>
      </c>
      <c r="P48" s="201" t="s">
        <v>9176</v>
      </c>
      <c r="Q48" s="240" t="s">
        <v>9934</v>
      </c>
      <c r="R48" s="201" t="s">
        <v>9326</v>
      </c>
      <c r="S48" s="240" t="s">
        <v>9930</v>
      </c>
      <c r="T48" s="201" t="s">
        <v>9326</v>
      </c>
      <c r="U48" s="68"/>
    </row>
    <row r="49" spans="1:21" x14ac:dyDescent="0.4">
      <c r="A49" s="379"/>
      <c r="B49" s="12" t="s">
        <v>7485</v>
      </c>
      <c r="C49" s="1"/>
      <c r="D49" s="95">
        <v>1</v>
      </c>
      <c r="E49" s="1">
        <v>0</v>
      </c>
      <c r="F49" s="1">
        <v>0</v>
      </c>
      <c r="G49" s="1">
        <v>0</v>
      </c>
      <c r="H49" s="1">
        <f t="shared" si="0"/>
        <v>1</v>
      </c>
      <c r="I49" s="7"/>
      <c r="J49" s="1">
        <v>2</v>
      </c>
      <c r="K49" s="201"/>
      <c r="L49" s="201"/>
      <c r="M49" s="251" t="s">
        <v>9931</v>
      </c>
      <c r="N49" s="234" t="s">
        <v>9935</v>
      </c>
      <c r="O49" s="201" t="s">
        <v>9913</v>
      </c>
      <c r="P49" s="201" t="s">
        <v>9914</v>
      </c>
      <c r="Q49" s="203"/>
      <c r="R49" s="272"/>
      <c r="S49" s="201" t="s">
        <v>9943</v>
      </c>
      <c r="T49" s="201" t="s">
        <v>9914</v>
      </c>
      <c r="U49" s="68"/>
    </row>
    <row r="50" spans="1:21" x14ac:dyDescent="0.4">
      <c r="A50" s="379">
        <v>45629</v>
      </c>
      <c r="B50" s="12" t="s">
        <v>7483</v>
      </c>
      <c r="C50" s="1"/>
      <c r="D50" s="95">
        <v>0</v>
      </c>
      <c r="E50" s="1">
        <v>0</v>
      </c>
      <c r="F50" s="1">
        <v>0</v>
      </c>
      <c r="G50" s="1">
        <v>0</v>
      </c>
      <c r="H50" s="1">
        <f t="shared" si="0"/>
        <v>0</v>
      </c>
      <c r="I50" s="7"/>
      <c r="J50" s="95">
        <v>3</v>
      </c>
      <c r="K50" s="201"/>
      <c r="L50" s="201"/>
      <c r="M50" s="222" t="s">
        <v>9942</v>
      </c>
      <c r="N50" s="201" t="s">
        <v>9914</v>
      </c>
      <c r="O50" s="240" t="s">
        <v>9933</v>
      </c>
      <c r="P50" s="201" t="s">
        <v>9326</v>
      </c>
      <c r="Q50" s="203"/>
      <c r="R50" s="272"/>
      <c r="S50" s="201" t="s">
        <v>9944</v>
      </c>
      <c r="T50" s="201" t="s">
        <v>9914</v>
      </c>
      <c r="U50" s="68"/>
    </row>
    <row r="51" spans="1:21" x14ac:dyDescent="0.4">
      <c r="A51" s="379"/>
      <c r="B51" s="12" t="s">
        <v>7484</v>
      </c>
      <c r="C51" s="1"/>
      <c r="D51" s="95">
        <v>0</v>
      </c>
      <c r="E51" s="95">
        <v>0</v>
      </c>
      <c r="F51" s="95">
        <v>0</v>
      </c>
      <c r="G51" s="1">
        <v>0</v>
      </c>
      <c r="H51" s="1">
        <f t="shared" si="0"/>
        <v>0</v>
      </c>
      <c r="I51" s="7"/>
      <c r="J51" s="1">
        <v>4</v>
      </c>
      <c r="K51" s="222"/>
      <c r="L51" s="201"/>
      <c r="M51" s="222"/>
      <c r="N51" s="272"/>
      <c r="O51" s="201" t="s">
        <v>9955</v>
      </c>
      <c r="P51" s="201" t="s">
        <v>9914</v>
      </c>
      <c r="Q51" s="203"/>
      <c r="R51" s="272"/>
      <c r="S51" s="201" t="s">
        <v>9945</v>
      </c>
      <c r="T51" s="201" t="s">
        <v>9914</v>
      </c>
      <c r="U51" s="68"/>
    </row>
    <row r="52" spans="1:21" x14ac:dyDescent="0.4">
      <c r="A52" s="379"/>
      <c r="B52" s="12" t="s">
        <v>7485</v>
      </c>
      <c r="C52" s="1"/>
      <c r="D52" s="95">
        <v>1</v>
      </c>
      <c r="E52" s="1">
        <v>1</v>
      </c>
      <c r="F52" s="1">
        <v>0</v>
      </c>
      <c r="G52" s="1">
        <v>4</v>
      </c>
      <c r="H52" s="1">
        <f t="shared" si="0"/>
        <v>6</v>
      </c>
      <c r="I52" s="7"/>
      <c r="J52" s="95">
        <v>5</v>
      </c>
      <c r="K52" s="201"/>
      <c r="L52" s="201"/>
      <c r="M52" s="201"/>
      <c r="N52" s="203"/>
      <c r="O52" s="203"/>
      <c r="P52" s="201"/>
      <c r="Q52" s="201"/>
      <c r="R52" s="201"/>
      <c r="S52" s="201" t="s">
        <v>9946</v>
      </c>
      <c r="T52" s="201" t="s">
        <v>9914</v>
      </c>
      <c r="U52" s="68"/>
    </row>
    <row r="53" spans="1:21" x14ac:dyDescent="0.4">
      <c r="A53" s="379">
        <v>45630</v>
      </c>
      <c r="B53" s="12" t="s">
        <v>7483</v>
      </c>
      <c r="C53" s="1"/>
      <c r="D53" s="95"/>
      <c r="E53" s="1">
        <v>0</v>
      </c>
      <c r="F53" s="1">
        <v>0</v>
      </c>
      <c r="G53" s="1">
        <v>0</v>
      </c>
      <c r="H53" s="1">
        <f t="shared" si="0"/>
        <v>0</v>
      </c>
      <c r="I53" s="7"/>
      <c r="J53" s="1">
        <v>6</v>
      </c>
      <c r="K53" s="201"/>
      <c r="L53" s="201"/>
      <c r="M53" s="201"/>
      <c r="N53" s="203"/>
      <c r="O53" s="203"/>
      <c r="P53" s="201"/>
      <c r="Q53" s="201"/>
      <c r="R53" s="201"/>
      <c r="S53" s="201" t="s">
        <v>9954</v>
      </c>
      <c r="T53" s="201" t="s">
        <v>9914</v>
      </c>
      <c r="U53" s="68"/>
    </row>
    <row r="54" spans="1:21" x14ac:dyDescent="0.4">
      <c r="A54" s="379"/>
      <c r="B54" s="12" t="s">
        <v>7484</v>
      </c>
      <c r="C54" s="1"/>
      <c r="D54" s="95"/>
      <c r="E54" s="1">
        <v>0</v>
      </c>
      <c r="F54" s="95">
        <v>0</v>
      </c>
      <c r="G54" s="95">
        <v>0</v>
      </c>
      <c r="H54" s="1">
        <f t="shared" si="0"/>
        <v>0</v>
      </c>
      <c r="I54" s="7"/>
      <c r="J54" s="95">
        <v>7</v>
      </c>
      <c r="K54" s="203"/>
      <c r="L54" s="201"/>
      <c r="M54" s="201"/>
      <c r="N54" s="203"/>
      <c r="O54" s="203"/>
      <c r="P54" s="201"/>
      <c r="Q54" s="201"/>
      <c r="R54" s="201"/>
      <c r="S54" s="201"/>
      <c r="T54" s="201"/>
      <c r="U54" s="68"/>
    </row>
    <row r="55" spans="1:21" x14ac:dyDescent="0.4">
      <c r="A55" s="379"/>
      <c r="B55" s="12" t="s">
        <v>7485</v>
      </c>
      <c r="C55" s="1"/>
      <c r="D55" s="95"/>
      <c r="E55" s="1">
        <v>0</v>
      </c>
      <c r="F55" s="1">
        <v>0</v>
      </c>
      <c r="G55" s="1">
        <v>1</v>
      </c>
      <c r="H55" s="1">
        <f t="shared" si="0"/>
        <v>1</v>
      </c>
      <c r="I55" s="7"/>
      <c r="J55" s="1">
        <v>8</v>
      </c>
      <c r="K55" s="201"/>
      <c r="L55" s="201"/>
      <c r="M55" s="201"/>
      <c r="N55" s="203"/>
      <c r="O55" s="203"/>
      <c r="P55" s="201"/>
      <c r="Q55" s="201"/>
      <c r="R55" s="201"/>
      <c r="S55" s="201"/>
      <c r="T55" s="201"/>
      <c r="U55" s="68"/>
    </row>
    <row r="56" spans="1:21" x14ac:dyDescent="0.4">
      <c r="A56" s="379"/>
      <c r="B56" s="12" t="s">
        <v>7483</v>
      </c>
      <c r="C56" s="1"/>
      <c r="D56" s="95"/>
      <c r="E56" s="1"/>
      <c r="F56" s="1"/>
      <c r="G56" s="1"/>
      <c r="H56" s="1">
        <f t="shared" si="0"/>
        <v>0</v>
      </c>
      <c r="J56" s="95">
        <v>9</v>
      </c>
      <c r="K56" s="201"/>
      <c r="L56" s="201"/>
      <c r="M56" s="201"/>
      <c r="N56" s="201"/>
      <c r="O56" s="203"/>
      <c r="P56" s="201"/>
      <c r="Q56" s="201"/>
      <c r="R56" s="201"/>
      <c r="S56" s="201"/>
      <c r="T56" s="201"/>
    </row>
    <row r="57" spans="1:21" x14ac:dyDescent="0.4">
      <c r="A57" s="379"/>
      <c r="B57" s="12" t="s">
        <v>7484</v>
      </c>
      <c r="C57" s="1"/>
      <c r="D57" s="95"/>
      <c r="E57" s="1"/>
      <c r="F57" s="95"/>
      <c r="G57" s="95"/>
      <c r="H57" s="1">
        <f t="shared" si="0"/>
        <v>0</v>
      </c>
      <c r="J57" s="1">
        <v>10</v>
      </c>
      <c r="K57" s="222"/>
      <c r="L57" s="201"/>
      <c r="M57" s="201"/>
      <c r="N57" s="201"/>
      <c r="O57" s="203"/>
      <c r="P57" s="201"/>
      <c r="Q57" s="201"/>
      <c r="R57" s="201"/>
      <c r="S57" s="201"/>
      <c r="T57" s="201"/>
    </row>
    <row r="58" spans="1:21" x14ac:dyDescent="0.4">
      <c r="A58" s="379"/>
      <c r="B58" s="12" t="s">
        <v>7485</v>
      </c>
      <c r="C58" s="1"/>
      <c r="D58" s="95"/>
      <c r="E58" s="1"/>
      <c r="F58" s="1"/>
      <c r="G58" s="1"/>
      <c r="H58" s="1">
        <f t="shared" si="0"/>
        <v>0</v>
      </c>
      <c r="J58" s="1">
        <v>11</v>
      </c>
      <c r="K58" s="201"/>
      <c r="L58" s="201"/>
      <c r="M58" s="201"/>
      <c r="N58" s="201"/>
      <c r="O58" s="203"/>
      <c r="P58" s="201"/>
      <c r="Q58" s="201"/>
      <c r="R58" s="201"/>
      <c r="S58" s="201"/>
      <c r="T58" s="201"/>
    </row>
    <row r="59" spans="1:21" x14ac:dyDescent="0.4">
      <c r="A59" s="379"/>
      <c r="B59" s="12" t="s">
        <v>7483</v>
      </c>
      <c r="C59" s="1"/>
      <c r="D59" s="95"/>
      <c r="E59" s="1"/>
      <c r="F59" s="1"/>
      <c r="G59" s="1"/>
      <c r="H59" s="1">
        <f t="shared" si="0"/>
        <v>0</v>
      </c>
      <c r="J59" s="1">
        <v>12</v>
      </c>
      <c r="K59" s="201"/>
      <c r="L59" s="201"/>
      <c r="M59" s="201"/>
      <c r="N59" s="201"/>
      <c r="O59" s="203"/>
      <c r="P59" s="201"/>
      <c r="Q59" s="201"/>
      <c r="R59" s="201"/>
      <c r="S59" s="201"/>
      <c r="T59" s="201"/>
    </row>
    <row r="60" spans="1:21" x14ac:dyDescent="0.4">
      <c r="A60" s="379"/>
      <c r="B60" s="12" t="s">
        <v>7484</v>
      </c>
      <c r="C60" s="1"/>
      <c r="D60" s="95"/>
      <c r="E60" s="1"/>
      <c r="F60" s="95"/>
      <c r="G60" s="95"/>
      <c r="H60" s="1">
        <f t="shared" si="0"/>
        <v>0</v>
      </c>
      <c r="J60" s="95">
        <v>13</v>
      </c>
      <c r="K60" s="201"/>
      <c r="L60" s="201"/>
      <c r="M60" s="201"/>
      <c r="N60" s="201"/>
      <c r="O60" s="203"/>
      <c r="P60" s="201"/>
      <c r="Q60" s="201"/>
      <c r="R60" s="201"/>
      <c r="S60" s="201"/>
      <c r="T60" s="201"/>
    </row>
    <row r="61" spans="1:21" x14ac:dyDescent="0.4">
      <c r="A61" s="379"/>
      <c r="B61" s="12" t="s">
        <v>7485</v>
      </c>
      <c r="C61" s="1"/>
      <c r="D61" s="95"/>
      <c r="E61" s="1"/>
      <c r="F61" s="1"/>
      <c r="G61" s="1"/>
      <c r="H61" s="1">
        <f t="shared" si="0"/>
        <v>0</v>
      </c>
      <c r="I61" s="229"/>
      <c r="J61" s="95">
        <v>14</v>
      </c>
      <c r="K61" s="201"/>
      <c r="L61" s="201"/>
      <c r="M61" s="201"/>
      <c r="N61" s="201"/>
      <c r="O61" s="203"/>
      <c r="P61" s="201"/>
      <c r="Q61" s="201"/>
      <c r="R61" s="201"/>
      <c r="S61" s="201"/>
      <c r="T61" s="201"/>
    </row>
    <row r="62" spans="1:21" x14ac:dyDescent="0.4">
      <c r="A62" s="227"/>
      <c r="C62" s="7"/>
      <c r="D62" s="228"/>
      <c r="E62" s="7"/>
      <c r="F62" s="7"/>
      <c r="G62" s="7"/>
      <c r="H62" s="7"/>
      <c r="I62" s="229"/>
      <c r="J62" s="95">
        <v>15</v>
      </c>
      <c r="K62" s="201"/>
      <c r="L62" s="201"/>
      <c r="M62" s="201"/>
      <c r="N62" s="201"/>
      <c r="O62" s="203"/>
      <c r="P62" s="201"/>
      <c r="Q62" s="201"/>
      <c r="R62" s="201"/>
      <c r="S62" s="201"/>
      <c r="T62" s="201"/>
    </row>
    <row r="63" spans="1:21" x14ac:dyDescent="0.4">
      <c r="A63" s="227"/>
      <c r="C63" s="7"/>
      <c r="D63" s="228"/>
      <c r="E63" s="7"/>
      <c r="F63" s="7"/>
      <c r="G63" s="7"/>
      <c r="H63" s="7"/>
      <c r="I63" s="7"/>
      <c r="K63" s="73"/>
    </row>
    <row r="64" spans="1:21" x14ac:dyDescent="0.4">
      <c r="A64" s="12" t="s">
        <v>7654</v>
      </c>
      <c r="B64" s="219">
        <v>45612.868055555555</v>
      </c>
      <c r="C64" s="7"/>
      <c r="D64" s="228"/>
      <c r="E64" s="7"/>
      <c r="F64" s="7"/>
      <c r="G64" s="7"/>
      <c r="H64" s="7"/>
      <c r="I64" s="7"/>
      <c r="J64" s="12" t="s">
        <v>9961</v>
      </c>
      <c r="K64" s="71">
        <f>COUNTIF($K$48:$T$62,J64)</f>
        <v>8</v>
      </c>
    </row>
    <row r="65" spans="1:11" x14ac:dyDescent="0.4">
      <c r="A65" s="12" t="s">
        <v>7655</v>
      </c>
      <c r="B65" s="220">
        <v>6.0416666666666667E-2</v>
      </c>
      <c r="C65" s="7"/>
      <c r="D65" s="228"/>
      <c r="E65" s="7"/>
      <c r="F65" s="7"/>
      <c r="G65" s="7"/>
      <c r="H65" s="7"/>
      <c r="I65" s="7"/>
      <c r="J65" s="12" t="s">
        <v>9747</v>
      </c>
      <c r="K65" s="71">
        <f t="shared" ref="K65:K96" si="1">COUNTIF($K$48:$T$62,J65)</f>
        <v>1</v>
      </c>
    </row>
    <row r="66" spans="1:11" x14ac:dyDescent="0.4">
      <c r="A66" s="12" t="s">
        <v>7656</v>
      </c>
      <c r="B66" s="219">
        <f>B64-B65</f>
        <v>45612.807638888888</v>
      </c>
      <c r="C66" s="7"/>
      <c r="D66" s="228"/>
      <c r="E66" s="7"/>
      <c r="F66" s="7"/>
      <c r="G66" s="7"/>
      <c r="H66" s="7"/>
      <c r="I66" s="7"/>
      <c r="J66" s="12" t="s">
        <v>9745</v>
      </c>
      <c r="K66" s="71">
        <f>COUNTIF($K$48:$T$62,J66)</f>
        <v>0</v>
      </c>
    </row>
    <row r="67" spans="1:11" x14ac:dyDescent="0.4">
      <c r="A67" s="227"/>
      <c r="C67" s="7"/>
      <c r="D67" s="228"/>
      <c r="E67" s="7"/>
      <c r="F67" s="7"/>
      <c r="G67" s="7"/>
      <c r="H67" s="7"/>
      <c r="I67" s="7"/>
      <c r="J67" s="12" t="s">
        <v>9772</v>
      </c>
      <c r="K67" s="71">
        <f t="shared" si="1"/>
        <v>0</v>
      </c>
    </row>
    <row r="68" spans="1:11" x14ac:dyDescent="0.4">
      <c r="A68" s="220" t="s">
        <v>9491</v>
      </c>
      <c r="B68" s="295">
        <v>0.63541666666666663</v>
      </c>
      <c r="C68" s="220">
        <f>B68+TIME(1,,)</f>
        <v>0.67708333333333326</v>
      </c>
      <c r="D68" s="228"/>
      <c r="E68" s="7"/>
      <c r="F68" s="7"/>
      <c r="G68" s="7"/>
      <c r="H68" s="7"/>
      <c r="I68" s="7"/>
      <c r="J68" s="12" t="s">
        <v>9534</v>
      </c>
      <c r="K68" s="71">
        <f t="shared" si="1"/>
        <v>0</v>
      </c>
    </row>
    <row r="69" spans="1:11" x14ac:dyDescent="0.4">
      <c r="A69" s="1" t="s">
        <v>9489</v>
      </c>
      <c r="B69" s="220">
        <f>C68</f>
        <v>0.67708333333333326</v>
      </c>
      <c r="C69" s="220">
        <f t="shared" ref="C69:C91" si="2">B69+TIME(1,,)</f>
        <v>0.71874999999999989</v>
      </c>
      <c r="D69" s="228"/>
      <c r="E69" s="7"/>
      <c r="F69" s="7"/>
      <c r="G69" s="7"/>
      <c r="H69" s="7"/>
      <c r="I69" s="7"/>
      <c r="J69" s="12" t="s">
        <v>9207</v>
      </c>
      <c r="K69" s="71">
        <f t="shared" si="1"/>
        <v>0</v>
      </c>
    </row>
    <row r="70" spans="1:11" x14ac:dyDescent="0.4">
      <c r="A70" s="1" t="s">
        <v>9490</v>
      </c>
      <c r="B70" s="220">
        <f t="shared" ref="B70:B91" si="3">C69</f>
        <v>0.71874999999999989</v>
      </c>
      <c r="C70" s="220">
        <f t="shared" si="2"/>
        <v>0.76041666666666652</v>
      </c>
      <c r="J70" s="12" t="s">
        <v>9205</v>
      </c>
      <c r="K70" s="71">
        <f t="shared" si="1"/>
        <v>0</v>
      </c>
    </row>
    <row r="71" spans="1:11" x14ac:dyDescent="0.4">
      <c r="A71" s="220" t="s">
        <v>9491</v>
      </c>
      <c r="B71" s="220">
        <f t="shared" si="3"/>
        <v>0.76041666666666652</v>
      </c>
      <c r="C71" s="220">
        <f t="shared" si="2"/>
        <v>0.80208333333333315</v>
      </c>
      <c r="J71" s="12" t="s">
        <v>8994</v>
      </c>
      <c r="K71" s="71">
        <f t="shared" si="1"/>
        <v>0</v>
      </c>
    </row>
    <row r="72" spans="1:11" x14ac:dyDescent="0.4">
      <c r="A72" s="1" t="s">
        <v>9489</v>
      </c>
      <c r="B72" s="220">
        <f t="shared" si="3"/>
        <v>0.80208333333333315</v>
      </c>
      <c r="C72" s="220">
        <f t="shared" si="2"/>
        <v>0.84374999999999978</v>
      </c>
      <c r="J72" s="12" t="s">
        <v>9002</v>
      </c>
      <c r="K72" s="71">
        <f t="shared" si="1"/>
        <v>0</v>
      </c>
    </row>
    <row r="73" spans="1:11" x14ac:dyDescent="0.4">
      <c r="A73" s="1" t="s">
        <v>9490</v>
      </c>
      <c r="B73" s="220">
        <f t="shared" si="3"/>
        <v>0.84374999999999978</v>
      </c>
      <c r="C73" s="220">
        <f t="shared" si="2"/>
        <v>0.88541666666666641</v>
      </c>
      <c r="J73" s="12" t="s">
        <v>8951</v>
      </c>
      <c r="K73" s="71">
        <f t="shared" si="1"/>
        <v>0</v>
      </c>
    </row>
    <row r="74" spans="1:11" x14ac:dyDescent="0.4">
      <c r="A74" s="220" t="s">
        <v>9491</v>
      </c>
      <c r="B74" s="220">
        <f t="shared" si="3"/>
        <v>0.88541666666666641</v>
      </c>
      <c r="C74" s="220">
        <f t="shared" si="2"/>
        <v>0.92708333333333304</v>
      </c>
      <c r="J74" s="12" t="s">
        <v>8949</v>
      </c>
      <c r="K74" s="71">
        <f t="shared" si="1"/>
        <v>0</v>
      </c>
    </row>
    <row r="75" spans="1:11" x14ac:dyDescent="0.4">
      <c r="A75" s="1" t="s">
        <v>9489</v>
      </c>
      <c r="B75" s="220">
        <f t="shared" si="3"/>
        <v>0.92708333333333304</v>
      </c>
      <c r="C75" s="220">
        <f t="shared" si="2"/>
        <v>0.96874999999999967</v>
      </c>
      <c r="J75" s="12" t="s">
        <v>8945</v>
      </c>
      <c r="K75" s="71">
        <f t="shared" si="1"/>
        <v>0</v>
      </c>
    </row>
    <row r="76" spans="1:11" x14ac:dyDescent="0.4">
      <c r="A76" s="1" t="s">
        <v>9490</v>
      </c>
      <c r="B76" s="220">
        <f t="shared" si="3"/>
        <v>0.96874999999999967</v>
      </c>
      <c r="C76" s="220">
        <f t="shared" si="2"/>
        <v>1.0104166666666663</v>
      </c>
      <c r="J76" s="12" t="s">
        <v>8943</v>
      </c>
      <c r="K76" s="71">
        <f t="shared" si="1"/>
        <v>0</v>
      </c>
    </row>
    <row r="77" spans="1:11" x14ac:dyDescent="0.4">
      <c r="A77" s="220" t="s">
        <v>9491</v>
      </c>
      <c r="B77" s="220">
        <f t="shared" si="3"/>
        <v>1.0104166666666663</v>
      </c>
      <c r="C77" s="220">
        <f t="shared" si="2"/>
        <v>1.052083333333333</v>
      </c>
      <c r="J77" s="12" t="s">
        <v>8932</v>
      </c>
      <c r="K77" s="71">
        <f>COUNTIF($K$48:$T$62,J77)</f>
        <v>0</v>
      </c>
    </row>
    <row r="78" spans="1:11" x14ac:dyDescent="0.4">
      <c r="A78" s="1" t="s">
        <v>9489</v>
      </c>
      <c r="B78" s="220">
        <f t="shared" si="3"/>
        <v>1.052083333333333</v>
      </c>
      <c r="C78" s="220">
        <f t="shared" si="2"/>
        <v>1.0937499999999998</v>
      </c>
      <c r="J78" s="12" t="s">
        <v>8899</v>
      </c>
      <c r="K78" s="71">
        <f t="shared" si="1"/>
        <v>0</v>
      </c>
    </row>
    <row r="79" spans="1:11" x14ac:dyDescent="0.4">
      <c r="A79" s="1" t="s">
        <v>9490</v>
      </c>
      <c r="B79" s="220">
        <f t="shared" si="3"/>
        <v>1.0937499999999998</v>
      </c>
      <c r="C79" s="220">
        <f t="shared" si="2"/>
        <v>1.1354166666666665</v>
      </c>
      <c r="J79" s="12" t="s">
        <v>8903</v>
      </c>
      <c r="K79" s="71">
        <f t="shared" si="1"/>
        <v>0</v>
      </c>
    </row>
    <row r="80" spans="1:11" x14ac:dyDescent="0.4">
      <c r="A80" s="220" t="s">
        <v>9491</v>
      </c>
      <c r="B80" s="220">
        <f t="shared" si="3"/>
        <v>1.1354166666666665</v>
      </c>
      <c r="C80" s="220">
        <f t="shared" si="2"/>
        <v>1.1770833333333333</v>
      </c>
      <c r="J80" s="12" t="s">
        <v>8904</v>
      </c>
      <c r="K80" s="71">
        <f t="shared" si="1"/>
        <v>0</v>
      </c>
    </row>
    <row r="81" spans="1:11" x14ac:dyDescent="0.4">
      <c r="A81" s="1" t="s">
        <v>9489</v>
      </c>
      <c r="B81" s="220">
        <f t="shared" si="3"/>
        <v>1.1770833333333333</v>
      </c>
      <c r="C81" s="220">
        <f t="shared" si="2"/>
        <v>1.21875</v>
      </c>
      <c r="J81" s="12" t="s">
        <v>8905</v>
      </c>
      <c r="K81" s="71">
        <f t="shared" si="1"/>
        <v>0</v>
      </c>
    </row>
    <row r="82" spans="1:11" x14ac:dyDescent="0.4">
      <c r="A82" s="1" t="s">
        <v>9490</v>
      </c>
      <c r="B82" s="220">
        <f t="shared" si="3"/>
        <v>1.21875</v>
      </c>
      <c r="C82" s="220">
        <f t="shared" si="2"/>
        <v>1.2604166666666667</v>
      </c>
      <c r="J82" s="12" t="s">
        <v>8906</v>
      </c>
      <c r="K82" s="71">
        <f t="shared" si="1"/>
        <v>0</v>
      </c>
    </row>
    <row r="83" spans="1:11" x14ac:dyDescent="0.4">
      <c r="A83" s="220" t="s">
        <v>9491</v>
      </c>
      <c r="B83" s="220">
        <f t="shared" si="3"/>
        <v>1.2604166666666667</v>
      </c>
      <c r="C83" s="220">
        <f t="shared" si="2"/>
        <v>1.3020833333333335</v>
      </c>
      <c r="J83" s="12" t="s">
        <v>8907</v>
      </c>
      <c r="K83" s="71">
        <f t="shared" si="1"/>
        <v>0</v>
      </c>
    </row>
    <row r="84" spans="1:11" x14ac:dyDescent="0.4">
      <c r="A84" s="1" t="s">
        <v>9489</v>
      </c>
      <c r="B84" s="220">
        <f t="shared" si="3"/>
        <v>1.3020833333333335</v>
      </c>
      <c r="C84" s="220">
        <f t="shared" si="2"/>
        <v>1.3437500000000002</v>
      </c>
      <c r="J84" s="12" t="s">
        <v>8908</v>
      </c>
      <c r="K84" s="71">
        <f t="shared" si="1"/>
        <v>0</v>
      </c>
    </row>
    <row r="85" spans="1:11" x14ac:dyDescent="0.4">
      <c r="A85" s="1" t="s">
        <v>9490</v>
      </c>
      <c r="B85" s="220">
        <f t="shared" si="3"/>
        <v>1.3437500000000002</v>
      </c>
      <c r="C85" s="220">
        <f t="shared" si="2"/>
        <v>1.385416666666667</v>
      </c>
      <c r="J85" s="12" t="s">
        <v>8937</v>
      </c>
      <c r="K85" s="71">
        <f t="shared" si="1"/>
        <v>0</v>
      </c>
    </row>
    <row r="86" spans="1:11" x14ac:dyDescent="0.4">
      <c r="A86" s="220" t="s">
        <v>9491</v>
      </c>
      <c r="B86" s="220">
        <f t="shared" si="3"/>
        <v>1.385416666666667</v>
      </c>
      <c r="C86" s="220">
        <f t="shared" si="2"/>
        <v>1.4270833333333337</v>
      </c>
      <c r="J86" s="12" t="s">
        <v>8935</v>
      </c>
      <c r="K86" s="71">
        <f t="shared" si="1"/>
        <v>0</v>
      </c>
    </row>
    <row r="87" spans="1:11" x14ac:dyDescent="0.4">
      <c r="A87" s="1" t="s">
        <v>9489</v>
      </c>
      <c r="B87" s="220">
        <f t="shared" si="3"/>
        <v>1.4270833333333337</v>
      </c>
      <c r="C87" s="220">
        <f t="shared" si="2"/>
        <v>1.4687500000000004</v>
      </c>
      <c r="J87" s="12" t="s">
        <v>8909</v>
      </c>
      <c r="K87" s="71">
        <f t="shared" si="1"/>
        <v>0</v>
      </c>
    </row>
    <row r="88" spans="1:11" x14ac:dyDescent="0.4">
      <c r="A88" s="1" t="s">
        <v>9490</v>
      </c>
      <c r="B88" s="220">
        <f t="shared" si="3"/>
        <v>1.4687500000000004</v>
      </c>
      <c r="C88" s="220">
        <f t="shared" si="2"/>
        <v>1.5104166666666672</v>
      </c>
      <c r="J88" s="12" t="s">
        <v>8785</v>
      </c>
      <c r="K88" s="71">
        <f t="shared" si="1"/>
        <v>0</v>
      </c>
    </row>
    <row r="89" spans="1:11" x14ac:dyDescent="0.4">
      <c r="A89" s="220" t="s">
        <v>9491</v>
      </c>
      <c r="B89" s="220">
        <f t="shared" si="3"/>
        <v>1.5104166666666672</v>
      </c>
      <c r="C89" s="220">
        <f t="shared" si="2"/>
        <v>1.5520833333333339</v>
      </c>
      <c r="J89" s="12" t="s">
        <v>8783</v>
      </c>
      <c r="K89" s="71">
        <f t="shared" si="1"/>
        <v>0</v>
      </c>
    </row>
    <row r="90" spans="1:11" x14ac:dyDescent="0.4">
      <c r="A90" s="1" t="s">
        <v>9489</v>
      </c>
      <c r="B90" s="220">
        <f t="shared" si="3"/>
        <v>1.5520833333333339</v>
      </c>
      <c r="C90" s="220">
        <f t="shared" si="2"/>
        <v>1.5937500000000007</v>
      </c>
      <c r="J90" s="12" t="s">
        <v>8789</v>
      </c>
      <c r="K90" s="71">
        <f t="shared" si="1"/>
        <v>0</v>
      </c>
    </row>
    <row r="91" spans="1:11" x14ac:dyDescent="0.4">
      <c r="A91" s="1" t="s">
        <v>9490</v>
      </c>
      <c r="B91" s="220">
        <f t="shared" si="3"/>
        <v>1.5937500000000007</v>
      </c>
      <c r="C91" s="220">
        <f t="shared" si="2"/>
        <v>1.6354166666666674</v>
      </c>
      <c r="J91" s="12" t="s">
        <v>8717</v>
      </c>
      <c r="K91" s="71">
        <f t="shared" si="1"/>
        <v>0</v>
      </c>
    </row>
    <row r="92" spans="1:11" x14ac:dyDescent="0.4">
      <c r="A92" s="7"/>
      <c r="B92" s="250"/>
      <c r="C92" s="250"/>
      <c r="J92" s="12" t="s">
        <v>8703</v>
      </c>
      <c r="K92" s="71">
        <f t="shared" si="1"/>
        <v>0</v>
      </c>
    </row>
    <row r="93" spans="1:11" x14ac:dyDescent="0.4">
      <c r="J93" s="12" t="s">
        <v>8699</v>
      </c>
      <c r="K93" s="71">
        <f t="shared" si="1"/>
        <v>0</v>
      </c>
    </row>
    <row r="94" spans="1:11" x14ac:dyDescent="0.4">
      <c r="J94" s="12" t="s">
        <v>8694</v>
      </c>
      <c r="K94" s="71">
        <f t="shared" si="1"/>
        <v>0</v>
      </c>
    </row>
    <row r="95" spans="1:11" x14ac:dyDescent="0.4">
      <c r="J95" s="12" t="s">
        <v>9774</v>
      </c>
      <c r="K95" s="71">
        <f t="shared" si="1"/>
        <v>0</v>
      </c>
    </row>
    <row r="96" spans="1:11" x14ac:dyDescent="0.4">
      <c r="J96" s="12" t="s">
        <v>9195</v>
      </c>
      <c r="K96" s="71">
        <f t="shared" si="1"/>
        <v>0</v>
      </c>
    </row>
    <row r="97" spans="10:11" x14ac:dyDescent="0.4">
      <c r="J97" s="12" t="s">
        <v>8308</v>
      </c>
      <c r="K97" s="71">
        <f t="shared" ref="K97:K128" si="4">COUNTIF($K$48:$T$62,J97)</f>
        <v>0</v>
      </c>
    </row>
    <row r="98" spans="10:11" x14ac:dyDescent="0.4">
      <c r="J98" s="12" t="s">
        <v>8845</v>
      </c>
      <c r="K98" s="71">
        <f t="shared" si="4"/>
        <v>0</v>
      </c>
    </row>
    <row r="99" spans="10:11" x14ac:dyDescent="0.4">
      <c r="J99" s="12" t="s">
        <v>8645</v>
      </c>
      <c r="K99" s="71">
        <f t="shared" si="4"/>
        <v>0</v>
      </c>
    </row>
    <row r="100" spans="10:11" x14ac:dyDescent="0.4">
      <c r="J100" s="12" t="s">
        <v>8643</v>
      </c>
      <c r="K100" s="71">
        <f t="shared" si="4"/>
        <v>0</v>
      </c>
    </row>
    <row r="101" spans="10:11" x14ac:dyDescent="0.4">
      <c r="J101" s="12" t="s">
        <v>8629</v>
      </c>
      <c r="K101" s="71">
        <f t="shared" si="4"/>
        <v>0</v>
      </c>
    </row>
    <row r="102" spans="10:11" x14ac:dyDescent="0.4">
      <c r="J102" s="12" t="s">
        <v>8632</v>
      </c>
      <c r="K102" s="71">
        <f t="shared" si="4"/>
        <v>0</v>
      </c>
    </row>
    <row r="103" spans="10:11" x14ac:dyDescent="0.4">
      <c r="J103" s="12" t="s">
        <v>8633</v>
      </c>
      <c r="K103" s="71">
        <f t="shared" si="4"/>
        <v>0</v>
      </c>
    </row>
    <row r="104" spans="10:11" x14ac:dyDescent="0.4">
      <c r="J104" s="12" t="s">
        <v>8634</v>
      </c>
      <c r="K104" s="71">
        <f t="shared" si="4"/>
        <v>0</v>
      </c>
    </row>
    <row r="105" spans="10:11" x14ac:dyDescent="0.4">
      <c r="J105" s="12" t="s">
        <v>8635</v>
      </c>
      <c r="K105" s="71">
        <f t="shared" si="4"/>
        <v>0</v>
      </c>
    </row>
    <row r="106" spans="10:11" x14ac:dyDescent="0.4">
      <c r="J106" s="12" t="s">
        <v>8636</v>
      </c>
      <c r="K106" s="71">
        <f t="shared" si="4"/>
        <v>0</v>
      </c>
    </row>
    <row r="107" spans="10:11" x14ac:dyDescent="0.4">
      <c r="J107" s="12" t="s">
        <v>8419</v>
      </c>
      <c r="K107" s="71">
        <f t="shared" si="4"/>
        <v>0</v>
      </c>
    </row>
    <row r="108" spans="10:11" x14ac:dyDescent="0.4">
      <c r="J108" s="12" t="s">
        <v>8414</v>
      </c>
      <c r="K108" s="71">
        <f t="shared" si="4"/>
        <v>0</v>
      </c>
    </row>
    <row r="109" spans="10:11" x14ac:dyDescent="0.4">
      <c r="J109" s="12" t="s">
        <v>8420</v>
      </c>
      <c r="K109" s="71">
        <f t="shared" si="4"/>
        <v>0</v>
      </c>
    </row>
    <row r="110" spans="10:11" x14ac:dyDescent="0.4">
      <c r="J110" s="12" t="s">
        <v>8421</v>
      </c>
      <c r="K110" s="71">
        <f t="shared" si="4"/>
        <v>0</v>
      </c>
    </row>
    <row r="111" spans="10:11" x14ac:dyDescent="0.4">
      <c r="J111" s="12" t="s">
        <v>8422</v>
      </c>
      <c r="K111" s="71">
        <f t="shared" si="4"/>
        <v>0</v>
      </c>
    </row>
    <row r="112" spans="10:11" x14ac:dyDescent="0.4">
      <c r="J112" s="12" t="s">
        <v>7783</v>
      </c>
      <c r="K112" s="71">
        <f t="shared" si="4"/>
        <v>0</v>
      </c>
    </row>
    <row r="113" spans="10:11" x14ac:dyDescent="0.4">
      <c r="J113" s="12" t="s">
        <v>8376</v>
      </c>
      <c r="K113" s="71">
        <f t="shared" si="4"/>
        <v>0</v>
      </c>
    </row>
    <row r="114" spans="10:11" x14ac:dyDescent="0.4">
      <c r="J114" s="12" t="s">
        <v>8355</v>
      </c>
      <c r="K114" s="71">
        <f t="shared" si="4"/>
        <v>0</v>
      </c>
    </row>
    <row r="115" spans="10:11" x14ac:dyDescent="0.4">
      <c r="J115" s="12" t="s">
        <v>8351</v>
      </c>
      <c r="K115" s="71">
        <f t="shared" si="4"/>
        <v>0</v>
      </c>
    </row>
    <row r="116" spans="10:11" x14ac:dyDescent="0.4">
      <c r="J116" s="12" t="s">
        <v>8311</v>
      </c>
      <c r="K116" s="71">
        <f t="shared" si="4"/>
        <v>0</v>
      </c>
    </row>
    <row r="117" spans="10:11" x14ac:dyDescent="0.4">
      <c r="J117" s="12" t="s">
        <v>8321</v>
      </c>
      <c r="K117" s="71">
        <f t="shared" si="4"/>
        <v>0</v>
      </c>
    </row>
    <row r="118" spans="10:11" x14ac:dyDescent="0.4">
      <c r="J118" s="12" t="s">
        <v>8290</v>
      </c>
      <c r="K118" s="71">
        <f t="shared" si="4"/>
        <v>0</v>
      </c>
    </row>
    <row r="119" spans="10:11" x14ac:dyDescent="0.4">
      <c r="J119" s="12" t="s">
        <v>8202</v>
      </c>
      <c r="K119" s="71">
        <f t="shared" si="4"/>
        <v>0</v>
      </c>
    </row>
    <row r="120" spans="10:11" x14ac:dyDescent="0.4">
      <c r="J120" s="12" t="s">
        <v>8194</v>
      </c>
      <c r="K120" s="71">
        <f t="shared" si="4"/>
        <v>0</v>
      </c>
    </row>
    <row r="121" spans="10:11" x14ac:dyDescent="0.4">
      <c r="J121" s="12" t="s">
        <v>8692</v>
      </c>
      <c r="K121" s="71">
        <f t="shared" si="4"/>
        <v>0</v>
      </c>
    </row>
    <row r="122" spans="10:11" x14ac:dyDescent="0.4">
      <c r="J122" s="12" t="s">
        <v>8199</v>
      </c>
      <c r="K122" s="71">
        <f t="shared" si="4"/>
        <v>0</v>
      </c>
    </row>
    <row r="123" spans="10:11" x14ac:dyDescent="0.4">
      <c r="J123" s="12" t="s">
        <v>8061</v>
      </c>
      <c r="K123" s="71">
        <f t="shared" si="4"/>
        <v>0</v>
      </c>
    </row>
    <row r="124" spans="10:11" x14ac:dyDescent="0.4">
      <c r="J124" s="12" t="s">
        <v>8059</v>
      </c>
      <c r="K124" s="71">
        <f t="shared" si="4"/>
        <v>0</v>
      </c>
    </row>
    <row r="125" spans="10:11" x14ac:dyDescent="0.4">
      <c r="J125" s="12" t="s">
        <v>7998</v>
      </c>
      <c r="K125" s="71">
        <f t="shared" si="4"/>
        <v>0</v>
      </c>
    </row>
    <row r="126" spans="10:11" x14ac:dyDescent="0.4">
      <c r="J126" s="12" t="s">
        <v>7996</v>
      </c>
      <c r="K126" s="71">
        <f t="shared" si="4"/>
        <v>0</v>
      </c>
    </row>
    <row r="127" spans="10:11" x14ac:dyDescent="0.4">
      <c r="J127" s="12" t="s">
        <v>7994</v>
      </c>
      <c r="K127" s="71">
        <f t="shared" si="4"/>
        <v>0</v>
      </c>
    </row>
    <row r="128" spans="10:11" x14ac:dyDescent="0.4">
      <c r="J128" s="12" t="s">
        <v>7967</v>
      </c>
      <c r="K128" s="71">
        <f t="shared" si="4"/>
        <v>0</v>
      </c>
    </row>
    <row r="129" spans="10:11" x14ac:dyDescent="0.4">
      <c r="J129" s="12" t="s">
        <v>7944</v>
      </c>
      <c r="K129" s="71">
        <f t="shared" ref="K129:K160" si="5">COUNTIF($K$48:$T$62,J129)</f>
        <v>0</v>
      </c>
    </row>
    <row r="130" spans="10:11" x14ac:dyDescent="0.4">
      <c r="J130" s="12" t="s">
        <v>7778</v>
      </c>
      <c r="K130" s="71">
        <f t="shared" si="5"/>
        <v>0</v>
      </c>
    </row>
    <row r="131" spans="10:11" x14ac:dyDescent="0.4">
      <c r="J131" s="12" t="s">
        <v>7776</v>
      </c>
      <c r="K131" s="71">
        <f t="shared" si="5"/>
        <v>0</v>
      </c>
    </row>
    <row r="132" spans="10:11" x14ac:dyDescent="0.4">
      <c r="J132" s="12" t="s">
        <v>7772</v>
      </c>
      <c r="K132" s="71">
        <f t="shared" si="5"/>
        <v>0</v>
      </c>
    </row>
    <row r="133" spans="10:11" x14ac:dyDescent="0.4">
      <c r="J133" s="12" t="s">
        <v>7765</v>
      </c>
      <c r="K133" s="71">
        <f t="shared" si="5"/>
        <v>0</v>
      </c>
    </row>
    <row r="134" spans="10:11" x14ac:dyDescent="0.4">
      <c r="J134" s="12" t="s">
        <v>7972</v>
      </c>
      <c r="K134" s="71">
        <f t="shared" si="5"/>
        <v>0</v>
      </c>
    </row>
    <row r="135" spans="10:11" x14ac:dyDescent="0.4">
      <c r="J135" s="12" t="s">
        <v>7746</v>
      </c>
      <c r="K135" s="71">
        <f t="shared" si="5"/>
        <v>0</v>
      </c>
    </row>
    <row r="136" spans="10:11" x14ac:dyDescent="0.4">
      <c r="J136" s="12" t="s">
        <v>7725</v>
      </c>
      <c r="K136" s="71">
        <f t="shared" si="5"/>
        <v>0</v>
      </c>
    </row>
    <row r="137" spans="10:11" x14ac:dyDescent="0.4">
      <c r="J137" s="12" t="s">
        <v>7973</v>
      </c>
      <c r="K137" s="71">
        <f t="shared" si="5"/>
        <v>0</v>
      </c>
    </row>
    <row r="138" spans="10:11" x14ac:dyDescent="0.4">
      <c r="J138" s="12" t="s">
        <v>7712</v>
      </c>
      <c r="K138" s="71">
        <f t="shared" si="5"/>
        <v>0</v>
      </c>
    </row>
    <row r="139" spans="10:11" x14ac:dyDescent="0.4">
      <c r="J139" s="12" t="s">
        <v>7756</v>
      </c>
      <c r="K139" s="71">
        <f t="shared" si="5"/>
        <v>0</v>
      </c>
    </row>
    <row r="140" spans="10:11" x14ac:dyDescent="0.4">
      <c r="J140" s="12" t="s">
        <v>7962</v>
      </c>
      <c r="K140" s="71">
        <f t="shared" si="5"/>
        <v>0</v>
      </c>
    </row>
    <row r="141" spans="10:11" x14ac:dyDescent="0.4">
      <c r="J141" s="12" t="s">
        <v>7804</v>
      </c>
      <c r="K141" s="71">
        <f t="shared" si="5"/>
        <v>0</v>
      </c>
    </row>
    <row r="142" spans="10:11" x14ac:dyDescent="0.4">
      <c r="J142" s="12" t="s">
        <v>7945</v>
      </c>
      <c r="K142" s="71">
        <f t="shared" si="5"/>
        <v>0</v>
      </c>
    </row>
    <row r="143" spans="10:11" x14ac:dyDescent="0.4">
      <c r="J143" s="12" t="s">
        <v>7805</v>
      </c>
      <c r="K143" s="71">
        <f t="shared" si="5"/>
        <v>0</v>
      </c>
    </row>
    <row r="144" spans="10:11" x14ac:dyDescent="0.4">
      <c r="J144" s="12" t="s">
        <v>7753</v>
      </c>
      <c r="K144" s="71">
        <f t="shared" si="5"/>
        <v>0</v>
      </c>
    </row>
    <row r="145" spans="10:11" x14ac:dyDescent="0.4">
      <c r="J145" s="12" t="s">
        <v>7790</v>
      </c>
      <c r="K145" s="71">
        <f t="shared" si="5"/>
        <v>0</v>
      </c>
    </row>
    <row r="146" spans="10:11" x14ac:dyDescent="0.4">
      <c r="J146" s="12" t="s">
        <v>7974</v>
      </c>
      <c r="K146" s="71">
        <f t="shared" si="5"/>
        <v>0</v>
      </c>
    </row>
    <row r="147" spans="10:11" x14ac:dyDescent="0.4">
      <c r="J147" s="12" t="s">
        <v>7946</v>
      </c>
      <c r="K147" s="71">
        <f t="shared" si="5"/>
        <v>0</v>
      </c>
    </row>
    <row r="148" spans="10:11" x14ac:dyDescent="0.4">
      <c r="J148" s="12" t="s">
        <v>7975</v>
      </c>
      <c r="K148" s="71">
        <f t="shared" si="5"/>
        <v>0</v>
      </c>
    </row>
    <row r="149" spans="10:11" x14ac:dyDescent="0.4">
      <c r="J149" s="12" t="s">
        <v>8343</v>
      </c>
      <c r="K149" s="71">
        <f t="shared" si="5"/>
        <v>0</v>
      </c>
    </row>
    <row r="150" spans="10:11" x14ac:dyDescent="0.4">
      <c r="J150" s="12" t="s">
        <v>7761</v>
      </c>
      <c r="K150" s="71">
        <f t="shared" si="5"/>
        <v>0</v>
      </c>
    </row>
    <row r="151" spans="10:11" x14ac:dyDescent="0.4">
      <c r="J151" s="12" t="s">
        <v>7899</v>
      </c>
      <c r="K151" s="71">
        <f t="shared" si="5"/>
        <v>0</v>
      </c>
    </row>
    <row r="152" spans="10:11" x14ac:dyDescent="0.4">
      <c r="J152" s="12" t="s">
        <v>7948</v>
      </c>
      <c r="K152" s="71">
        <f t="shared" si="5"/>
        <v>0</v>
      </c>
    </row>
    <row r="153" spans="10:11" x14ac:dyDescent="0.4">
      <c r="J153" s="12" t="s">
        <v>8013</v>
      </c>
      <c r="K153" s="71">
        <f t="shared" si="5"/>
        <v>0</v>
      </c>
    </row>
    <row r="154" spans="10:11" x14ac:dyDescent="0.4">
      <c r="J154" s="12" t="s">
        <v>8014</v>
      </c>
      <c r="K154" s="71">
        <f t="shared" si="5"/>
        <v>0</v>
      </c>
    </row>
    <row r="155" spans="10:11" x14ac:dyDescent="0.4">
      <c r="J155" s="12" t="s">
        <v>8047</v>
      </c>
      <c r="K155" s="71">
        <f t="shared" si="5"/>
        <v>0</v>
      </c>
    </row>
    <row r="156" spans="10:11" x14ac:dyDescent="0.4">
      <c r="J156" s="12" t="s">
        <v>8090</v>
      </c>
      <c r="K156" s="71">
        <f t="shared" si="5"/>
        <v>0</v>
      </c>
    </row>
    <row r="157" spans="10:11" x14ac:dyDescent="0.4">
      <c r="J157" s="12" t="s">
        <v>8200</v>
      </c>
      <c r="K157" s="71">
        <f t="shared" si="5"/>
        <v>0</v>
      </c>
    </row>
    <row r="158" spans="10:11" x14ac:dyDescent="0.4">
      <c r="J158" s="12" t="s">
        <v>8198</v>
      </c>
      <c r="K158" s="71">
        <f t="shared" si="5"/>
        <v>0</v>
      </c>
    </row>
    <row r="159" spans="10:11" x14ac:dyDescent="0.4">
      <c r="J159" s="12" t="s">
        <v>8197</v>
      </c>
      <c r="K159" s="71">
        <f t="shared" si="5"/>
        <v>0</v>
      </c>
    </row>
    <row r="160" spans="10:11" x14ac:dyDescent="0.4">
      <c r="J160" s="12" t="s">
        <v>8315</v>
      </c>
      <c r="K160" s="71">
        <f t="shared" si="5"/>
        <v>0</v>
      </c>
    </row>
    <row r="161" spans="10:11" x14ac:dyDescent="0.4">
      <c r="J161" s="12" t="s">
        <v>8330</v>
      </c>
      <c r="K161" s="71">
        <f>COUNTIF($K$48:$T$62,J161)</f>
        <v>0</v>
      </c>
    </row>
  </sheetData>
  <mergeCells count="67">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A21:A26"/>
    <mergeCell ref="C21:H21"/>
    <mergeCell ref="C22:H22"/>
    <mergeCell ref="C23:H23"/>
    <mergeCell ref="B24:B26"/>
    <mergeCell ref="C24:E24"/>
    <mergeCell ref="C27:H27"/>
    <mergeCell ref="F18:H18"/>
    <mergeCell ref="C19:E19"/>
    <mergeCell ref="F19:H19"/>
    <mergeCell ref="C20:H20"/>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K47:L47"/>
    <mergeCell ref="M47:N47"/>
    <mergeCell ref="O47:P47"/>
    <mergeCell ref="Q47:R47"/>
    <mergeCell ref="S47:T47"/>
    <mergeCell ref="A50:A52"/>
    <mergeCell ref="A53:A55"/>
    <mergeCell ref="A56:A58"/>
    <mergeCell ref="A59:A61"/>
    <mergeCell ref="A47:A49"/>
  </mergeCells>
  <phoneticPr fontId="1" type="noConversion"/>
  <hyperlinks>
    <hyperlink ref="B28:H28" r:id="rId1" display="LE0-9829" xr:uid="{84D0A1E9-AA9A-4E2E-B895-9645A4B54669}"/>
  </hyperlinks>
  <pageMargins left="0.7" right="0.7" top="0.75" bottom="0.75" header="0.3" footer="0.3"/>
  <pageSetup paperSize="9" orientation="portrait" verticalDpi="0"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8A62C-DC81-4D11-9AB0-C7CBE8665C19}">
  <dimension ref="A1:V91"/>
  <sheetViews>
    <sheetView topLeftCell="A73" zoomScale="90" zoomScaleNormal="90" workbookViewId="0">
      <selection activeCell="N48" sqref="N48"/>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08984375" customWidth="1"/>
    <col min="11" max="11" width="20.36328125" customWidth="1"/>
    <col min="12" max="12" width="27.453125" bestFit="1" customWidth="1"/>
    <col min="13" max="13" width="15.81640625" customWidth="1"/>
    <col min="14" max="14" width="21.453125" customWidth="1"/>
    <col min="15" max="15" width="14.1796875" customWidth="1"/>
    <col min="16" max="17" width="11.08984375" customWidth="1"/>
    <col min="18" max="18" width="17.54296875" customWidth="1"/>
    <col min="19" max="19" width="12.453125" customWidth="1"/>
    <col min="20" max="20" width="16.453125" customWidth="1"/>
    <col min="21" max="21" width="15.08984375" bestFit="1" customWidth="1"/>
    <col min="22" max="23" width="5.81640625" customWidth="1"/>
  </cols>
  <sheetData>
    <row r="1" spans="1:9" x14ac:dyDescent="0.4">
      <c r="A1" s="11" t="s">
        <v>7581</v>
      </c>
      <c r="B1" s="375" t="s">
        <v>9922</v>
      </c>
      <c r="C1" s="375"/>
      <c r="D1" s="375"/>
      <c r="E1" s="375"/>
      <c r="F1" s="375"/>
      <c r="G1" s="375"/>
      <c r="H1" s="375"/>
      <c r="I1" s="7"/>
    </row>
    <row r="2" spans="1:9" x14ac:dyDescent="0.4">
      <c r="A2" s="11" t="s">
        <v>7582</v>
      </c>
      <c r="B2" s="375" t="s">
        <v>9923</v>
      </c>
      <c r="C2" s="375"/>
      <c r="D2" s="375"/>
      <c r="E2" s="375"/>
      <c r="F2" s="375"/>
      <c r="G2" s="375"/>
      <c r="H2" s="375"/>
      <c r="I2" s="7"/>
    </row>
    <row r="3" spans="1:9" x14ac:dyDescent="0.4">
      <c r="A3" s="11" t="s">
        <v>7583</v>
      </c>
      <c r="B3" s="375" t="s">
        <v>9924</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MIN(C37:H37)</f>
        <v>45625.65347222222</v>
      </c>
      <c r="C6" s="374"/>
      <c r="D6" s="403" t="s">
        <v>7587</v>
      </c>
      <c r="E6" s="404"/>
      <c r="F6" s="384">
        <f>MAX(C38:H38)</f>
        <v>45631.382638888892</v>
      </c>
      <c r="G6" s="402"/>
      <c r="H6" s="374"/>
      <c r="I6" s="7"/>
    </row>
    <row r="7" spans="1:9" ht="53" customHeight="1" x14ac:dyDescent="0.4">
      <c r="A7" s="394" t="s">
        <v>7816</v>
      </c>
      <c r="B7" s="11" t="s">
        <v>7589</v>
      </c>
      <c r="C7" s="397" t="s">
        <v>9660</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9332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9900</v>
      </c>
      <c r="C29" s="14" t="s">
        <v>9901</v>
      </c>
      <c r="D29" s="14" t="s">
        <v>9902</v>
      </c>
      <c r="E29" s="14" t="s">
        <v>9903</v>
      </c>
      <c r="F29" s="14"/>
      <c r="G29" s="14"/>
      <c r="H29" s="14"/>
      <c r="I29" s="218"/>
    </row>
    <row r="30" spans="1:9" x14ac:dyDescent="0.4">
      <c r="A30" s="399" t="s">
        <v>7717</v>
      </c>
      <c r="B30" s="400"/>
      <c r="C30" s="372" t="s">
        <v>9764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2" x14ac:dyDescent="0.4">
      <c r="A33" s="399" t="s">
        <v>8078</v>
      </c>
      <c r="B33" s="400"/>
      <c r="C33" s="372" t="s">
        <v>8073</v>
      </c>
      <c r="D33" s="373"/>
      <c r="E33" s="373"/>
      <c r="F33" s="373"/>
      <c r="G33" s="373"/>
      <c r="H33" s="374"/>
      <c r="I33" s="218"/>
    </row>
    <row r="34" spans="1:22" x14ac:dyDescent="0.4">
      <c r="A34" s="399" t="s">
        <v>9537</v>
      </c>
      <c r="B34" s="400"/>
      <c r="C34" s="372" t="s">
        <v>9538</v>
      </c>
      <c r="D34" s="373"/>
      <c r="E34" s="373"/>
      <c r="F34" s="373"/>
      <c r="G34" s="373"/>
      <c r="H34" s="374"/>
      <c r="I34" s="218"/>
    </row>
    <row r="35" spans="1:22" x14ac:dyDescent="0.4">
      <c r="A35" s="88"/>
      <c r="B35" s="12"/>
      <c r="C35" s="1" t="s">
        <v>8588</v>
      </c>
      <c r="D35" s="283" t="s">
        <v>8589</v>
      </c>
      <c r="E35" s="1" t="s">
        <v>8590</v>
      </c>
      <c r="F35" s="1" t="s">
        <v>8590</v>
      </c>
      <c r="G35" s="1" t="s">
        <v>8591</v>
      </c>
      <c r="H35" s="1" t="s">
        <v>8592</v>
      </c>
      <c r="I35" s="1" t="s">
        <v>7614</v>
      </c>
      <c r="J35" s="7"/>
    </row>
    <row r="36" spans="1:22" x14ac:dyDescent="0.4">
      <c r="A36" s="83"/>
      <c r="B36" s="12" t="s">
        <v>7977</v>
      </c>
      <c r="C36" s="239" t="s">
        <v>8548</v>
      </c>
      <c r="D36" s="239" t="s">
        <v>8547</v>
      </c>
      <c r="E36" s="239" t="s">
        <v>8451</v>
      </c>
      <c r="F36" s="239" t="s">
        <v>8451</v>
      </c>
      <c r="G36" s="239" t="s">
        <v>8448</v>
      </c>
      <c r="H36" s="239" t="s">
        <v>8609</v>
      </c>
      <c r="I36" s="1"/>
      <c r="J36" s="7"/>
      <c r="K36" s="186" t="s">
        <v>9436</v>
      </c>
    </row>
    <row r="37" spans="1:22" x14ac:dyDescent="0.4">
      <c r="A37" s="177"/>
      <c r="B37" s="12" t="s">
        <v>7615</v>
      </c>
      <c r="C37" s="191">
        <v>45625.6875</v>
      </c>
      <c r="D37" s="191">
        <v>45625.65347222222</v>
      </c>
      <c r="E37" s="191">
        <v>45625.677083333336</v>
      </c>
      <c r="F37" s="191">
        <v>45628.680555555555</v>
      </c>
      <c r="G37" s="191">
        <v>45625.668749999997</v>
      </c>
      <c r="H37" s="191">
        <v>45625.660416666666</v>
      </c>
      <c r="I37" s="1"/>
      <c r="J37" s="7"/>
      <c r="K37" s="294">
        <v>45629.333333333336</v>
      </c>
    </row>
    <row r="38" spans="1:22" x14ac:dyDescent="0.4">
      <c r="A38" s="177"/>
      <c r="B38" s="12" t="s">
        <v>7482</v>
      </c>
      <c r="C38" s="191">
        <v>45631.356249999997</v>
      </c>
      <c r="D38" s="191">
        <v>45631.382638888892</v>
      </c>
      <c r="E38" s="191">
        <v>45627.370833333334</v>
      </c>
      <c r="F38" s="191">
        <v>45631.34097222222</v>
      </c>
      <c r="G38" s="191">
        <v>45631.348611111112</v>
      </c>
      <c r="H38" s="191">
        <v>45631.363888888889</v>
      </c>
      <c r="I38" s="1"/>
      <c r="J38" s="7"/>
      <c r="K38" s="186">
        <f>IF(C38&lt;&gt;"",INT((K37-C37)*24),0)+IF(D38&lt;&gt;"",INT((K37-D37)*24),0)+IF(E38&lt;&gt;"",INT((K37-E37)*24),0)+IF(G38&lt;&gt;"",INT((K37-G37)*24),0)+IF(H38&lt;&gt;"",INT((K37-H37)*24),0)</f>
        <v>437</v>
      </c>
    </row>
    <row r="39" spans="1:22" x14ac:dyDescent="0.4">
      <c r="A39" s="177"/>
      <c r="B39" s="12" t="s">
        <v>7458</v>
      </c>
      <c r="C39" s="221">
        <v>186</v>
      </c>
      <c r="D39" s="164">
        <v>56</v>
      </c>
      <c r="E39" s="164">
        <v>86</v>
      </c>
      <c r="F39" s="164">
        <v>102</v>
      </c>
      <c r="G39" s="221">
        <v>10</v>
      </c>
      <c r="H39" s="164">
        <v>59</v>
      </c>
      <c r="I39" s="1">
        <f t="shared" ref="I39:I61" si="0">SUM(C39:H39)</f>
        <v>499</v>
      </c>
      <c r="J39" s="7"/>
    </row>
    <row r="40" spans="1:22" x14ac:dyDescent="0.4">
      <c r="A40" s="1" t="s">
        <v>7164</v>
      </c>
      <c r="B40" s="12" t="s">
        <v>7469</v>
      </c>
      <c r="C40" s="1">
        <f t="shared" ref="C40:H40" si="1">INT((C38-C37)*24)</f>
        <v>136</v>
      </c>
      <c r="D40" s="1">
        <f t="shared" si="1"/>
        <v>137</v>
      </c>
      <c r="E40" s="1">
        <f t="shared" si="1"/>
        <v>40</v>
      </c>
      <c r="F40" s="1">
        <f t="shared" si="1"/>
        <v>63</v>
      </c>
      <c r="G40" s="1">
        <f t="shared" si="1"/>
        <v>136</v>
      </c>
      <c r="H40" s="1">
        <f t="shared" si="1"/>
        <v>136</v>
      </c>
      <c r="I40" s="1">
        <f t="shared" si="0"/>
        <v>648</v>
      </c>
      <c r="J40" s="7"/>
      <c r="K40" s="12" t="s">
        <v>8020</v>
      </c>
      <c r="L40" s="1">
        <f>I40</f>
        <v>648</v>
      </c>
    </row>
    <row r="41" spans="1:22" x14ac:dyDescent="0.4">
      <c r="A41" s="379">
        <v>45628</v>
      </c>
      <c r="B41" s="12" t="s">
        <v>7483</v>
      </c>
      <c r="C41" s="1">
        <v>0</v>
      </c>
      <c r="D41" s="1">
        <v>0</v>
      </c>
      <c r="E41" s="1">
        <v>0</v>
      </c>
      <c r="F41" s="1"/>
      <c r="G41" s="1">
        <v>0</v>
      </c>
      <c r="H41" s="1">
        <v>0</v>
      </c>
      <c r="I41" s="1">
        <f t="shared" si="0"/>
        <v>0</v>
      </c>
      <c r="J41" s="7"/>
      <c r="K41" s="12" t="s">
        <v>7483</v>
      </c>
      <c r="L41" s="1">
        <f>SUMIF(B:B,K41,I:I)</f>
        <v>0</v>
      </c>
    </row>
    <row r="42" spans="1:22" x14ac:dyDescent="0.4">
      <c r="A42" s="379"/>
      <c r="B42" s="12" t="s">
        <v>7484</v>
      </c>
      <c r="C42" s="1">
        <v>0</v>
      </c>
      <c r="D42" s="1">
        <v>0</v>
      </c>
      <c r="E42" s="1">
        <v>0</v>
      </c>
      <c r="F42" s="1"/>
      <c r="G42" s="1">
        <v>0</v>
      </c>
      <c r="H42" s="1">
        <v>0</v>
      </c>
      <c r="I42" s="1">
        <f t="shared" si="0"/>
        <v>0</v>
      </c>
      <c r="J42" s="7"/>
      <c r="K42" s="12" t="s">
        <v>7477</v>
      </c>
      <c r="L42" s="1">
        <f>SUMIF(B:B,K42,I:I)</f>
        <v>0</v>
      </c>
    </row>
    <row r="43" spans="1:22" x14ac:dyDescent="0.4">
      <c r="A43" s="379"/>
      <c r="B43" s="12" t="s">
        <v>7485</v>
      </c>
      <c r="C43" s="1">
        <v>2</v>
      </c>
      <c r="D43" s="1">
        <v>1</v>
      </c>
      <c r="E43" s="1">
        <v>0</v>
      </c>
      <c r="F43" s="1"/>
      <c r="G43" s="1">
        <v>0</v>
      </c>
      <c r="H43" s="1">
        <v>1</v>
      </c>
      <c r="I43" s="1">
        <f t="shared" si="0"/>
        <v>4</v>
      </c>
      <c r="J43" s="7"/>
      <c r="K43" s="12" t="s">
        <v>7485</v>
      </c>
      <c r="L43" s="1">
        <f>SUMIF(B:B,K43,I:I)</f>
        <v>15</v>
      </c>
    </row>
    <row r="44" spans="1:22" x14ac:dyDescent="0.4">
      <c r="A44" s="379">
        <v>45629</v>
      </c>
      <c r="B44" s="12" t="s">
        <v>7483</v>
      </c>
      <c r="C44" s="1">
        <v>0</v>
      </c>
      <c r="D44" s="1">
        <v>0</v>
      </c>
      <c r="E44" s="1"/>
      <c r="F44" s="1">
        <v>0</v>
      </c>
      <c r="G44" s="1">
        <v>0</v>
      </c>
      <c r="H44" s="1">
        <v>0</v>
      </c>
      <c r="I44" s="1">
        <f t="shared" si="0"/>
        <v>0</v>
      </c>
      <c r="J44" s="7"/>
    </row>
    <row r="45" spans="1:22" x14ac:dyDescent="0.4">
      <c r="A45" s="379"/>
      <c r="B45" s="12" t="s">
        <v>7484</v>
      </c>
      <c r="C45" s="1">
        <v>0</v>
      </c>
      <c r="D45" s="1">
        <v>0</v>
      </c>
      <c r="E45" s="1"/>
      <c r="F45" s="1">
        <v>0</v>
      </c>
      <c r="G45" s="1">
        <v>0</v>
      </c>
      <c r="H45" s="1">
        <v>0</v>
      </c>
      <c r="I45" s="1">
        <f t="shared" si="0"/>
        <v>0</v>
      </c>
      <c r="J45" s="7"/>
      <c r="L45" t="s">
        <v>9059</v>
      </c>
      <c r="N45" t="s">
        <v>7466</v>
      </c>
      <c r="P45" t="s">
        <v>9060</v>
      </c>
      <c r="R45" t="s">
        <v>9061</v>
      </c>
      <c r="T45" t="s">
        <v>9062</v>
      </c>
    </row>
    <row r="46" spans="1:22" x14ac:dyDescent="0.4">
      <c r="A46" s="379"/>
      <c r="B46" s="12" t="s">
        <v>7485</v>
      </c>
      <c r="C46" s="1">
        <v>4</v>
      </c>
      <c r="D46" s="1">
        <v>0</v>
      </c>
      <c r="E46" s="1"/>
      <c r="F46" s="1">
        <v>0</v>
      </c>
      <c r="G46" s="1">
        <v>0</v>
      </c>
      <c r="H46" s="1">
        <v>0</v>
      </c>
      <c r="I46" s="1">
        <f t="shared" si="0"/>
        <v>4</v>
      </c>
      <c r="J46" s="7"/>
      <c r="L46" t="s">
        <v>8805</v>
      </c>
      <c r="N46" t="s">
        <v>8628</v>
      </c>
      <c r="P46" t="s">
        <v>8624</v>
      </c>
      <c r="R46" t="s">
        <v>9793</v>
      </c>
      <c r="T46" t="s">
        <v>8806</v>
      </c>
    </row>
    <row r="47" spans="1:22" ht="17" customHeight="1" x14ac:dyDescent="0.4">
      <c r="A47" s="379">
        <v>45630</v>
      </c>
      <c r="B47" s="12" t="s">
        <v>7483</v>
      </c>
      <c r="C47" s="1">
        <v>0</v>
      </c>
      <c r="D47" s="95">
        <v>0</v>
      </c>
      <c r="E47" s="1"/>
      <c r="F47" s="1">
        <v>0</v>
      </c>
      <c r="G47" s="1">
        <v>0</v>
      </c>
      <c r="H47" s="1">
        <v>0</v>
      </c>
      <c r="I47" s="1">
        <f t="shared" si="0"/>
        <v>0</v>
      </c>
      <c r="J47" s="7"/>
      <c r="K47" s="1" t="s">
        <v>7189</v>
      </c>
      <c r="L47" s="372" t="str">
        <f>C35</f>
        <v>#M004</v>
      </c>
      <c r="M47" s="374"/>
      <c r="N47" s="399" t="str">
        <f>D35</f>
        <v>#M015</v>
      </c>
      <c r="O47" s="400"/>
      <c r="P47" s="399" t="str">
        <f>E35</f>
        <v>#M017</v>
      </c>
      <c r="Q47" s="400"/>
      <c r="R47" s="399" t="str">
        <f>G35</f>
        <v>#M005</v>
      </c>
      <c r="S47" s="400"/>
      <c r="T47" s="399" t="str">
        <f>H35</f>
        <v>#M006</v>
      </c>
      <c r="U47" s="400"/>
    </row>
    <row r="48" spans="1:22" x14ac:dyDescent="0.4">
      <c r="A48" s="379"/>
      <c r="B48" s="12" t="s">
        <v>7484</v>
      </c>
      <c r="C48" s="1">
        <v>0</v>
      </c>
      <c r="D48" s="95">
        <v>0</v>
      </c>
      <c r="E48" s="95"/>
      <c r="F48" s="95">
        <v>0</v>
      </c>
      <c r="G48" s="95">
        <v>0</v>
      </c>
      <c r="H48" s="95">
        <v>0</v>
      </c>
      <c r="I48" s="1">
        <f t="shared" si="0"/>
        <v>0</v>
      </c>
      <c r="J48" s="7"/>
      <c r="K48" s="95">
        <v>1</v>
      </c>
      <c r="L48" s="251" t="s">
        <v>9927</v>
      </c>
      <c r="M48" s="234" t="s">
        <v>9918</v>
      </c>
      <c r="N48" s="248" t="s">
        <v>9952</v>
      </c>
      <c r="O48" s="234" t="s">
        <v>9918</v>
      </c>
      <c r="P48" s="222"/>
      <c r="Q48" s="201"/>
      <c r="R48" s="240" t="s">
        <v>9947</v>
      </c>
      <c r="S48" s="201" t="s">
        <v>9326</v>
      </c>
      <c r="T48" s="251" t="s">
        <v>9926</v>
      </c>
      <c r="U48" s="234" t="s">
        <v>9918</v>
      </c>
      <c r="V48" s="68"/>
    </row>
    <row r="49" spans="1:22" x14ac:dyDescent="0.4">
      <c r="A49" s="379"/>
      <c r="B49" s="12" t="s">
        <v>7485</v>
      </c>
      <c r="C49" s="1">
        <v>3</v>
      </c>
      <c r="D49" s="95">
        <v>0</v>
      </c>
      <c r="E49" s="1"/>
      <c r="F49" s="1">
        <v>0</v>
      </c>
      <c r="G49" s="1">
        <v>0</v>
      </c>
      <c r="H49" s="1">
        <v>1</v>
      </c>
      <c r="I49" s="1">
        <f t="shared" si="0"/>
        <v>4</v>
      </c>
      <c r="J49" s="7"/>
      <c r="K49" s="1">
        <v>2</v>
      </c>
      <c r="L49" s="251" t="s">
        <v>9928</v>
      </c>
      <c r="M49" s="234" t="s">
        <v>9176</v>
      </c>
      <c r="N49" s="240" t="s">
        <v>9951</v>
      </c>
      <c r="O49" s="201" t="s">
        <v>9326</v>
      </c>
      <c r="P49" s="222"/>
      <c r="Q49" s="201"/>
      <c r="R49" s="280" t="s">
        <v>9962</v>
      </c>
      <c r="S49" s="224" t="s">
        <v>9968</v>
      </c>
      <c r="T49" s="240" t="s">
        <v>9953</v>
      </c>
      <c r="U49" s="201" t="s">
        <v>9326</v>
      </c>
      <c r="V49" s="68"/>
    </row>
    <row r="50" spans="1:22" x14ac:dyDescent="0.4">
      <c r="A50" s="379">
        <v>45631</v>
      </c>
      <c r="B50" s="12" t="s">
        <v>7483</v>
      </c>
      <c r="C50" s="1">
        <v>0</v>
      </c>
      <c r="D50" s="95">
        <v>0</v>
      </c>
      <c r="E50" s="1"/>
      <c r="F50" s="1">
        <v>0</v>
      </c>
      <c r="G50" s="1">
        <v>0</v>
      </c>
      <c r="H50" s="1">
        <v>0</v>
      </c>
      <c r="I50" s="1">
        <f t="shared" si="0"/>
        <v>0</v>
      </c>
      <c r="J50" s="7"/>
      <c r="K50" s="95">
        <v>3</v>
      </c>
      <c r="L50" s="248" t="s">
        <v>9929</v>
      </c>
      <c r="M50" s="234" t="s">
        <v>9918</v>
      </c>
      <c r="N50" s="222"/>
      <c r="O50" s="201"/>
      <c r="P50" s="222"/>
      <c r="Q50" s="201"/>
      <c r="R50" s="240"/>
      <c r="S50" s="201"/>
      <c r="T50" s="248" t="s">
        <v>9964</v>
      </c>
      <c r="U50" s="234" t="s">
        <v>9918</v>
      </c>
      <c r="V50" s="68"/>
    </row>
    <row r="51" spans="1:22" x14ac:dyDescent="0.4">
      <c r="A51" s="379"/>
      <c r="B51" s="12" t="s">
        <v>7484</v>
      </c>
      <c r="C51" s="1">
        <v>0</v>
      </c>
      <c r="D51" s="95">
        <v>0</v>
      </c>
      <c r="E51" s="95"/>
      <c r="F51" s="95">
        <v>0</v>
      </c>
      <c r="G51" s="95">
        <v>0</v>
      </c>
      <c r="H51" s="1">
        <v>0</v>
      </c>
      <c r="I51" s="1">
        <f t="shared" si="0"/>
        <v>0</v>
      </c>
      <c r="J51" s="7"/>
      <c r="K51" s="1">
        <v>4</v>
      </c>
      <c r="L51" s="240" t="s">
        <v>9938</v>
      </c>
      <c r="M51" s="201" t="s">
        <v>9918</v>
      </c>
      <c r="N51" s="222"/>
      <c r="O51" s="201"/>
      <c r="P51" s="222"/>
      <c r="Q51" s="201"/>
      <c r="R51" s="222"/>
      <c r="S51" s="201"/>
      <c r="T51" s="224" t="s">
        <v>9965</v>
      </c>
      <c r="U51" s="224" t="s">
        <v>9918</v>
      </c>
      <c r="V51" s="68"/>
    </row>
    <row r="52" spans="1:22" x14ac:dyDescent="0.4">
      <c r="A52" s="379"/>
      <c r="B52" s="12" t="s">
        <v>7485</v>
      </c>
      <c r="C52" s="1">
        <v>0</v>
      </c>
      <c r="D52" s="95">
        <v>0</v>
      </c>
      <c r="E52" s="1"/>
      <c r="F52" s="1">
        <v>0</v>
      </c>
      <c r="G52" s="1">
        <v>1</v>
      </c>
      <c r="H52" s="1">
        <v>2</v>
      </c>
      <c r="I52" s="1">
        <f t="shared" si="0"/>
        <v>3</v>
      </c>
      <c r="J52" s="7"/>
      <c r="K52" s="95">
        <v>5</v>
      </c>
      <c r="L52" s="240" t="s">
        <v>9939</v>
      </c>
      <c r="M52" s="201" t="s">
        <v>9918</v>
      </c>
      <c r="N52" s="222"/>
      <c r="O52" s="201"/>
      <c r="P52" s="222"/>
      <c r="Q52" s="201"/>
      <c r="R52" s="222"/>
      <c r="S52" s="201"/>
      <c r="T52" s="280" t="s">
        <v>9966</v>
      </c>
      <c r="U52" s="224" t="s">
        <v>9918</v>
      </c>
      <c r="V52" s="68"/>
    </row>
    <row r="53" spans="1:22" x14ac:dyDescent="0.4">
      <c r="A53" s="379"/>
      <c r="B53" s="12" t="s">
        <v>7483</v>
      </c>
      <c r="C53" s="1"/>
      <c r="D53" s="95"/>
      <c r="E53" s="1"/>
      <c r="F53" s="1"/>
      <c r="G53" s="1"/>
      <c r="H53" s="1"/>
      <c r="I53" s="1">
        <f t="shared" si="0"/>
        <v>0</v>
      </c>
      <c r="J53" s="7"/>
      <c r="K53" s="1">
        <v>6</v>
      </c>
      <c r="L53" s="240" t="s">
        <v>9940</v>
      </c>
      <c r="M53" s="201" t="s">
        <v>9918</v>
      </c>
      <c r="N53" s="222"/>
      <c r="O53" s="201"/>
      <c r="P53" s="222"/>
      <c r="Q53" s="201"/>
      <c r="R53" s="222"/>
      <c r="S53" s="201"/>
      <c r="T53" s="201"/>
      <c r="U53" s="201"/>
      <c r="V53" s="68"/>
    </row>
    <row r="54" spans="1:22" x14ac:dyDescent="0.4">
      <c r="A54" s="379"/>
      <c r="B54" s="12" t="s">
        <v>7484</v>
      </c>
      <c r="C54" s="1"/>
      <c r="D54" s="95"/>
      <c r="E54" s="1"/>
      <c r="F54" s="1"/>
      <c r="G54" s="95"/>
      <c r="H54" s="95"/>
      <c r="I54" s="1">
        <f t="shared" si="0"/>
        <v>0</v>
      </c>
      <c r="J54" s="7"/>
      <c r="K54" s="95">
        <v>7</v>
      </c>
      <c r="L54" s="203" t="s">
        <v>9941</v>
      </c>
      <c r="M54" s="201" t="s">
        <v>9918</v>
      </c>
      <c r="N54" s="222"/>
      <c r="O54" s="201"/>
      <c r="P54" s="222"/>
      <c r="Q54" s="201"/>
      <c r="R54" s="222"/>
      <c r="S54" s="201"/>
      <c r="T54" s="201"/>
      <c r="U54" s="201"/>
      <c r="V54" s="68"/>
    </row>
    <row r="55" spans="1:22" x14ac:dyDescent="0.4">
      <c r="A55" s="379"/>
      <c r="B55" s="12" t="s">
        <v>7485</v>
      </c>
      <c r="C55" s="1"/>
      <c r="D55" s="95"/>
      <c r="E55" s="1"/>
      <c r="F55" s="1"/>
      <c r="G55" s="1"/>
      <c r="H55" s="1"/>
      <c r="I55" s="1">
        <f t="shared" si="0"/>
        <v>0</v>
      </c>
      <c r="J55" s="7"/>
      <c r="K55" s="1">
        <v>8</v>
      </c>
      <c r="L55" s="234" t="s">
        <v>9948</v>
      </c>
      <c r="M55" s="234" t="s">
        <v>9918</v>
      </c>
      <c r="N55" s="222"/>
      <c r="O55" s="201"/>
      <c r="P55" s="222"/>
      <c r="Q55" s="201"/>
      <c r="R55" s="201"/>
      <c r="S55" s="201"/>
      <c r="T55" s="201"/>
      <c r="U55" s="201"/>
      <c r="V55" s="68"/>
    </row>
    <row r="56" spans="1:22" x14ac:dyDescent="0.4">
      <c r="A56" s="379"/>
      <c r="B56" s="12" t="s">
        <v>7483</v>
      </c>
      <c r="C56" s="1"/>
      <c r="D56" s="95"/>
      <c r="E56" s="1"/>
      <c r="F56" s="1"/>
      <c r="G56" s="1"/>
      <c r="H56" s="1"/>
      <c r="I56" s="1">
        <f t="shared" si="0"/>
        <v>0</v>
      </c>
      <c r="J56" s="7"/>
      <c r="K56" s="95">
        <v>9</v>
      </c>
      <c r="L56" s="234" t="s">
        <v>9949</v>
      </c>
      <c r="M56" s="234" t="s">
        <v>9918</v>
      </c>
      <c r="N56" s="222"/>
      <c r="O56" s="201"/>
      <c r="P56" s="201"/>
      <c r="Q56" s="201"/>
      <c r="R56" s="201"/>
      <c r="S56" s="201"/>
      <c r="T56" s="201"/>
      <c r="U56" s="201"/>
    </row>
    <row r="57" spans="1:22" x14ac:dyDescent="0.4">
      <c r="A57" s="379"/>
      <c r="B57" s="12" t="s">
        <v>7484</v>
      </c>
      <c r="C57" s="1"/>
      <c r="D57" s="95"/>
      <c r="E57" s="1"/>
      <c r="F57" s="1"/>
      <c r="G57" s="95"/>
      <c r="H57" s="95"/>
      <c r="I57" s="1">
        <f t="shared" si="0"/>
        <v>0</v>
      </c>
      <c r="J57" s="7"/>
      <c r="K57" s="1">
        <v>10</v>
      </c>
      <c r="L57" s="248" t="s">
        <v>9950</v>
      </c>
      <c r="M57" s="234" t="s">
        <v>9918</v>
      </c>
      <c r="N57" s="203"/>
      <c r="O57" s="201"/>
      <c r="P57" s="222"/>
      <c r="Q57" s="201"/>
      <c r="R57" s="201"/>
      <c r="S57" s="201"/>
      <c r="T57" s="201"/>
      <c r="U57" s="201"/>
    </row>
    <row r="58" spans="1:22" x14ac:dyDescent="0.4">
      <c r="A58" s="379"/>
      <c r="B58" s="12" t="s">
        <v>7485</v>
      </c>
      <c r="C58" s="1"/>
      <c r="D58" s="95"/>
      <c r="E58" s="1"/>
      <c r="F58" s="1"/>
      <c r="G58" s="1"/>
      <c r="H58" s="1"/>
      <c r="I58" s="1">
        <f t="shared" si="0"/>
        <v>0</v>
      </c>
      <c r="K58" s="1">
        <v>11</v>
      </c>
      <c r="L58" s="240" t="s">
        <v>9963</v>
      </c>
      <c r="M58" s="201" t="s">
        <v>9326</v>
      </c>
      <c r="N58" s="222"/>
      <c r="O58" s="201"/>
      <c r="P58" s="222"/>
      <c r="Q58" s="201"/>
      <c r="R58" s="201"/>
      <c r="S58" s="201"/>
      <c r="T58" s="201"/>
      <c r="U58" s="201"/>
    </row>
    <row r="59" spans="1:22" x14ac:dyDescent="0.4">
      <c r="A59" s="379"/>
      <c r="B59" s="12" t="s">
        <v>7483</v>
      </c>
      <c r="C59" s="1"/>
      <c r="D59" s="95"/>
      <c r="E59" s="1"/>
      <c r="F59" s="1"/>
      <c r="G59" s="1"/>
      <c r="H59" s="1"/>
      <c r="I59" s="1">
        <f t="shared" si="0"/>
        <v>0</v>
      </c>
      <c r="K59" s="1">
        <v>12</v>
      </c>
      <c r="L59" s="201"/>
      <c r="M59" s="201"/>
      <c r="N59" s="203"/>
      <c r="O59" s="201"/>
      <c r="P59" s="222"/>
      <c r="Q59" s="201"/>
      <c r="R59" s="201"/>
      <c r="S59" s="201"/>
      <c r="T59" s="201"/>
      <c r="U59" s="201"/>
    </row>
    <row r="60" spans="1:22" x14ac:dyDescent="0.4">
      <c r="A60" s="379"/>
      <c r="B60" s="12" t="s">
        <v>7484</v>
      </c>
      <c r="C60" s="1"/>
      <c r="D60" s="95"/>
      <c r="E60" s="1"/>
      <c r="F60" s="1"/>
      <c r="G60" s="95"/>
      <c r="H60" s="95"/>
      <c r="I60" s="1">
        <f t="shared" si="0"/>
        <v>0</v>
      </c>
      <c r="K60" s="1">
        <v>13</v>
      </c>
      <c r="L60" s="201"/>
      <c r="M60" s="201"/>
      <c r="N60" s="203"/>
      <c r="O60" s="201"/>
      <c r="P60" s="222"/>
      <c r="Q60" s="201"/>
      <c r="R60" s="201"/>
      <c r="S60" s="201"/>
      <c r="T60" s="201"/>
      <c r="U60" s="201"/>
    </row>
    <row r="61" spans="1:22" x14ac:dyDescent="0.4">
      <c r="A61" s="379"/>
      <c r="B61" s="12" t="s">
        <v>7485</v>
      </c>
      <c r="C61" s="1"/>
      <c r="D61" s="95"/>
      <c r="E61" s="1"/>
      <c r="F61" s="1"/>
      <c r="G61" s="1"/>
      <c r="H61" s="1"/>
      <c r="I61" s="1">
        <f t="shared" si="0"/>
        <v>0</v>
      </c>
      <c r="K61" s="1">
        <v>14</v>
      </c>
      <c r="L61" s="201"/>
      <c r="M61" s="201"/>
      <c r="N61" s="203"/>
      <c r="O61" s="201"/>
      <c r="P61" s="222"/>
      <c r="Q61" s="201"/>
      <c r="R61" s="201"/>
      <c r="S61" s="201"/>
      <c r="T61" s="201"/>
      <c r="U61" s="201"/>
    </row>
    <row r="62" spans="1:22" x14ac:dyDescent="0.4">
      <c r="A62" s="227"/>
      <c r="C62" s="7"/>
      <c r="D62" s="228"/>
      <c r="E62" s="7"/>
      <c r="F62" s="7"/>
      <c r="G62" s="7"/>
      <c r="H62" s="7"/>
      <c r="I62" s="7"/>
      <c r="K62" s="1">
        <v>15</v>
      </c>
      <c r="L62" s="201"/>
      <c r="M62" s="201"/>
      <c r="N62" s="203"/>
      <c r="O62" s="201"/>
      <c r="P62" s="222"/>
      <c r="Q62" s="201"/>
      <c r="R62" s="201"/>
      <c r="S62" s="201"/>
      <c r="T62" s="201"/>
      <c r="U62" s="201"/>
    </row>
    <row r="63" spans="1:22" x14ac:dyDescent="0.4">
      <c r="L63" s="229"/>
      <c r="M63" s="229"/>
      <c r="N63" s="229"/>
      <c r="O63" s="229"/>
      <c r="P63" s="229"/>
      <c r="Q63" s="229"/>
      <c r="R63" s="229"/>
      <c r="S63" s="229"/>
      <c r="T63" s="229"/>
    </row>
    <row r="64" spans="1:22" x14ac:dyDescent="0.4">
      <c r="A64" s="12" t="s">
        <v>7654</v>
      </c>
      <c r="B64" s="219">
        <v>45538.743750000001</v>
      </c>
      <c r="K64" s="12" t="s">
        <v>9917</v>
      </c>
      <c r="L64" s="71">
        <f t="shared" ref="L64:L88" si="2">COUNTIF($L$48:$U$62,K64)</f>
        <v>14</v>
      </c>
      <c r="M64" s="229"/>
      <c r="N64" s="229"/>
      <c r="O64" s="229"/>
      <c r="P64" s="229"/>
      <c r="Q64" s="229"/>
    </row>
    <row r="65" spans="1:17" x14ac:dyDescent="0.4">
      <c r="A65" s="12" t="s">
        <v>7655</v>
      </c>
      <c r="B65" s="220">
        <v>0.86805555555555547</v>
      </c>
      <c r="K65" s="12" t="s">
        <v>9641</v>
      </c>
      <c r="L65" s="71">
        <f t="shared" si="2"/>
        <v>1</v>
      </c>
      <c r="M65" s="229"/>
      <c r="N65" s="229"/>
      <c r="O65" s="229"/>
      <c r="P65" s="229"/>
      <c r="Q65" s="229"/>
    </row>
    <row r="66" spans="1:17" x14ac:dyDescent="0.4">
      <c r="A66" s="12" t="s">
        <v>7656</v>
      </c>
      <c r="B66" s="219">
        <f>B64-B65</f>
        <v>45537.875694444447</v>
      </c>
      <c r="K66" s="12" t="s">
        <v>9624</v>
      </c>
      <c r="L66" s="71">
        <f t="shared" si="2"/>
        <v>0</v>
      </c>
      <c r="M66" s="229"/>
      <c r="N66" s="229"/>
      <c r="O66" s="229"/>
      <c r="P66" s="229"/>
      <c r="Q66" s="229"/>
    </row>
    <row r="67" spans="1:17" x14ac:dyDescent="0.4">
      <c r="K67" s="300" t="s">
        <v>9532</v>
      </c>
      <c r="L67" s="71">
        <f t="shared" si="2"/>
        <v>0</v>
      </c>
      <c r="M67" s="229"/>
      <c r="N67" s="229"/>
      <c r="O67" s="229"/>
      <c r="P67" s="229"/>
      <c r="Q67" s="229"/>
    </row>
    <row r="68" spans="1:17" x14ac:dyDescent="0.4">
      <c r="A68" s="220" t="s">
        <v>9491</v>
      </c>
      <c r="B68" s="295">
        <v>0.43472222222222223</v>
      </c>
      <c r="C68" s="220">
        <f>B68+TIME(1,,)</f>
        <v>0.47638888888888892</v>
      </c>
      <c r="K68" s="300" t="s">
        <v>9510</v>
      </c>
      <c r="L68" s="71">
        <f t="shared" si="2"/>
        <v>0</v>
      </c>
    </row>
    <row r="69" spans="1:17" x14ac:dyDescent="0.4">
      <c r="A69" s="1" t="s">
        <v>9489</v>
      </c>
      <c r="B69" s="220">
        <f>C68</f>
        <v>0.47638888888888892</v>
      </c>
      <c r="C69" s="220">
        <f t="shared" ref="C69:C91" si="3">B69+TIME(1,,)</f>
        <v>0.5180555555555556</v>
      </c>
      <c r="K69" s="300" t="s">
        <v>9508</v>
      </c>
      <c r="L69" s="71">
        <f t="shared" si="2"/>
        <v>0</v>
      </c>
    </row>
    <row r="70" spans="1:17" x14ac:dyDescent="0.4">
      <c r="A70" s="1" t="s">
        <v>9490</v>
      </c>
      <c r="B70" s="220">
        <f t="shared" ref="B70:B91" si="4">C69</f>
        <v>0.5180555555555556</v>
      </c>
      <c r="C70" s="220">
        <f t="shared" si="3"/>
        <v>0.55972222222222223</v>
      </c>
      <c r="K70" s="300" t="s">
        <v>9498</v>
      </c>
      <c r="L70" s="71">
        <f t="shared" si="2"/>
        <v>0</v>
      </c>
    </row>
    <row r="71" spans="1:17" x14ac:dyDescent="0.4">
      <c r="A71" s="220" t="s">
        <v>9491</v>
      </c>
      <c r="B71" s="220">
        <f t="shared" si="4"/>
        <v>0.55972222222222223</v>
      </c>
      <c r="C71" s="220">
        <f t="shared" si="3"/>
        <v>0.60138888888888886</v>
      </c>
      <c r="K71" s="300" t="s">
        <v>9422</v>
      </c>
      <c r="L71" s="71">
        <f t="shared" si="2"/>
        <v>0</v>
      </c>
    </row>
    <row r="72" spans="1:17" x14ac:dyDescent="0.4">
      <c r="A72" s="1" t="s">
        <v>9489</v>
      </c>
      <c r="B72" s="220">
        <f t="shared" si="4"/>
        <v>0.60138888888888886</v>
      </c>
      <c r="C72" s="220">
        <f t="shared" si="3"/>
        <v>0.64305555555555549</v>
      </c>
      <c r="K72" s="201" t="s">
        <v>9136</v>
      </c>
      <c r="L72" s="71">
        <f t="shared" si="2"/>
        <v>0</v>
      </c>
    </row>
    <row r="73" spans="1:17" x14ac:dyDescent="0.4">
      <c r="A73" s="1" t="s">
        <v>9490</v>
      </c>
      <c r="B73" s="220">
        <f t="shared" si="4"/>
        <v>0.64305555555555549</v>
      </c>
      <c r="C73" s="220">
        <f t="shared" si="3"/>
        <v>0.68472222222222212</v>
      </c>
      <c r="K73" s="12" t="s">
        <v>9077</v>
      </c>
      <c r="L73" s="71">
        <f t="shared" si="2"/>
        <v>0</v>
      </c>
    </row>
    <row r="74" spans="1:17" x14ac:dyDescent="0.4">
      <c r="A74" s="220" t="s">
        <v>9491</v>
      </c>
      <c r="B74" s="220">
        <f t="shared" si="4"/>
        <v>0.68472222222222212</v>
      </c>
      <c r="C74" s="220">
        <f t="shared" si="3"/>
        <v>0.72638888888888875</v>
      </c>
      <c r="K74" s="12" t="s">
        <v>9075</v>
      </c>
      <c r="L74" s="71">
        <f t="shared" si="2"/>
        <v>0</v>
      </c>
    </row>
    <row r="75" spans="1:17" x14ac:dyDescent="0.4">
      <c r="A75" s="1" t="s">
        <v>9489</v>
      </c>
      <c r="B75" s="220">
        <f t="shared" si="4"/>
        <v>0.72638888888888875</v>
      </c>
      <c r="C75" s="220">
        <f t="shared" si="3"/>
        <v>0.76805555555555538</v>
      </c>
      <c r="K75" s="12" t="s">
        <v>9072</v>
      </c>
      <c r="L75" s="71">
        <f t="shared" si="2"/>
        <v>0</v>
      </c>
    </row>
    <row r="76" spans="1:17" x14ac:dyDescent="0.4">
      <c r="A76" s="1" t="s">
        <v>9490</v>
      </c>
      <c r="B76" s="220">
        <f t="shared" si="4"/>
        <v>0.76805555555555538</v>
      </c>
      <c r="C76" s="220">
        <f t="shared" si="3"/>
        <v>0.80972222222222201</v>
      </c>
      <c r="K76" s="12" t="s">
        <v>8980</v>
      </c>
      <c r="L76" s="71">
        <f t="shared" si="2"/>
        <v>0</v>
      </c>
    </row>
    <row r="77" spans="1:17" x14ac:dyDescent="0.4">
      <c r="A77" s="220" t="s">
        <v>9491</v>
      </c>
      <c r="B77" s="220">
        <f t="shared" si="4"/>
        <v>0.80972222222222201</v>
      </c>
      <c r="C77" s="220">
        <f t="shared" si="3"/>
        <v>0.85138888888888864</v>
      </c>
      <c r="K77" s="12" t="s">
        <v>9280</v>
      </c>
      <c r="L77" s="71">
        <f t="shared" si="2"/>
        <v>0</v>
      </c>
    </row>
    <row r="78" spans="1:17" x14ac:dyDescent="0.4">
      <c r="A78" s="1" t="s">
        <v>9489</v>
      </c>
      <c r="B78" s="220">
        <f t="shared" si="4"/>
        <v>0.85138888888888864</v>
      </c>
      <c r="C78" s="220">
        <f t="shared" si="3"/>
        <v>0.89305555555555527</v>
      </c>
      <c r="K78" s="12" t="s">
        <v>9359</v>
      </c>
      <c r="L78" s="71">
        <f t="shared" si="2"/>
        <v>0</v>
      </c>
    </row>
    <row r="79" spans="1:17" x14ac:dyDescent="0.4">
      <c r="A79" s="1" t="s">
        <v>9490</v>
      </c>
      <c r="B79" s="220">
        <f t="shared" si="4"/>
        <v>0.89305555555555527</v>
      </c>
      <c r="C79" s="220">
        <f t="shared" si="3"/>
        <v>0.9347222222222219</v>
      </c>
      <c r="K79" s="12" t="s">
        <v>9210</v>
      </c>
      <c r="L79" s="71">
        <f t="shared" si="2"/>
        <v>0</v>
      </c>
    </row>
    <row r="80" spans="1:17" x14ac:dyDescent="0.4">
      <c r="A80" s="220" t="s">
        <v>9491</v>
      </c>
      <c r="B80" s="220">
        <f t="shared" si="4"/>
        <v>0.9347222222222219</v>
      </c>
      <c r="C80" s="220">
        <f t="shared" si="3"/>
        <v>0.97638888888888853</v>
      </c>
      <c r="K80" s="12" t="s">
        <v>8984</v>
      </c>
      <c r="L80" s="71">
        <f t="shared" si="2"/>
        <v>0</v>
      </c>
    </row>
    <row r="81" spans="1:12" x14ac:dyDescent="0.4">
      <c r="A81" s="1" t="s">
        <v>9489</v>
      </c>
      <c r="B81" s="220">
        <f t="shared" si="4"/>
        <v>0.97638888888888853</v>
      </c>
      <c r="C81" s="220">
        <f t="shared" si="3"/>
        <v>1.0180555555555553</v>
      </c>
      <c r="K81" s="12" t="s">
        <v>8676</v>
      </c>
      <c r="L81" s="71">
        <f t="shared" si="2"/>
        <v>0</v>
      </c>
    </row>
    <row r="82" spans="1:12" x14ac:dyDescent="0.4">
      <c r="A82" s="1" t="s">
        <v>9490</v>
      </c>
      <c r="B82" s="220">
        <f t="shared" si="4"/>
        <v>1.0180555555555553</v>
      </c>
      <c r="C82" s="220">
        <f t="shared" si="3"/>
        <v>1.059722222222222</v>
      </c>
      <c r="K82" s="12" t="s">
        <v>8658</v>
      </c>
      <c r="L82" s="71">
        <f t="shared" si="2"/>
        <v>0</v>
      </c>
    </row>
    <row r="83" spans="1:12" x14ac:dyDescent="0.4">
      <c r="A83" s="220" t="s">
        <v>9491</v>
      </c>
      <c r="B83" s="220">
        <f t="shared" si="4"/>
        <v>1.059722222222222</v>
      </c>
      <c r="C83" s="220">
        <f t="shared" si="3"/>
        <v>1.1013888888888888</v>
      </c>
      <c r="K83" s="12" t="s">
        <v>8648</v>
      </c>
      <c r="L83" s="71">
        <f t="shared" si="2"/>
        <v>0</v>
      </c>
    </row>
    <row r="84" spans="1:12" x14ac:dyDescent="0.4">
      <c r="A84" s="1" t="s">
        <v>9489</v>
      </c>
      <c r="B84" s="220">
        <f t="shared" si="4"/>
        <v>1.1013888888888888</v>
      </c>
      <c r="C84" s="220">
        <f t="shared" si="3"/>
        <v>1.1430555555555555</v>
      </c>
      <c r="K84" s="12" t="s">
        <v>8679</v>
      </c>
      <c r="L84" s="71">
        <f t="shared" si="2"/>
        <v>0</v>
      </c>
    </row>
    <row r="85" spans="1:12" x14ac:dyDescent="0.4">
      <c r="A85" s="1" t="s">
        <v>9490</v>
      </c>
      <c r="B85" s="220">
        <f t="shared" si="4"/>
        <v>1.1430555555555555</v>
      </c>
      <c r="C85" s="220">
        <f t="shared" si="3"/>
        <v>1.1847222222222222</v>
      </c>
      <c r="K85" s="12" t="s">
        <v>8576</v>
      </c>
      <c r="L85" s="71">
        <f t="shared" si="2"/>
        <v>0</v>
      </c>
    </row>
    <row r="86" spans="1:12" x14ac:dyDescent="0.4">
      <c r="A86" s="220" t="s">
        <v>9491</v>
      </c>
      <c r="B86" s="220">
        <f t="shared" si="4"/>
        <v>1.1847222222222222</v>
      </c>
      <c r="C86" s="220">
        <f t="shared" si="3"/>
        <v>1.226388888888889</v>
      </c>
      <c r="K86" s="12" t="s">
        <v>8577</v>
      </c>
      <c r="L86" s="71">
        <f t="shared" si="2"/>
        <v>0</v>
      </c>
    </row>
    <row r="87" spans="1:12" x14ac:dyDescent="0.4">
      <c r="A87" s="1" t="s">
        <v>9489</v>
      </c>
      <c r="B87" s="220">
        <f t="shared" si="4"/>
        <v>1.226388888888889</v>
      </c>
      <c r="C87" s="220">
        <f t="shared" si="3"/>
        <v>1.2680555555555557</v>
      </c>
      <c r="K87" s="12" t="s">
        <v>8744</v>
      </c>
      <c r="L87" s="71">
        <f t="shared" si="2"/>
        <v>0</v>
      </c>
    </row>
    <row r="88" spans="1:12" x14ac:dyDescent="0.4">
      <c r="A88" s="1" t="s">
        <v>9490</v>
      </c>
      <c r="B88" s="220">
        <f t="shared" si="4"/>
        <v>1.2680555555555557</v>
      </c>
      <c r="C88" s="220">
        <f t="shared" si="3"/>
        <v>1.3097222222222225</v>
      </c>
      <c r="K88" s="12" t="s">
        <v>8578</v>
      </c>
      <c r="L88" s="71">
        <f t="shared" si="2"/>
        <v>0</v>
      </c>
    </row>
    <row r="89" spans="1:12" x14ac:dyDescent="0.4">
      <c r="A89" s="220" t="s">
        <v>9491</v>
      </c>
      <c r="B89" s="220">
        <f t="shared" si="4"/>
        <v>1.3097222222222225</v>
      </c>
      <c r="C89" s="220">
        <f t="shared" si="3"/>
        <v>1.3513888888888892</v>
      </c>
    </row>
    <row r="90" spans="1:12" x14ac:dyDescent="0.4">
      <c r="A90" s="1" t="s">
        <v>9489</v>
      </c>
      <c r="B90" s="220">
        <f t="shared" si="4"/>
        <v>1.3513888888888892</v>
      </c>
      <c r="C90" s="220">
        <f t="shared" si="3"/>
        <v>1.3930555555555559</v>
      </c>
    </row>
    <row r="91" spans="1:12" x14ac:dyDescent="0.4">
      <c r="A91" s="1" t="s">
        <v>9490</v>
      </c>
      <c r="B91" s="220">
        <f t="shared" si="4"/>
        <v>1.3930555555555559</v>
      </c>
      <c r="C91" s="220">
        <f t="shared" si="3"/>
        <v>1.4347222222222227</v>
      </c>
    </row>
  </sheetData>
  <mergeCells count="67">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A21:A26"/>
    <mergeCell ref="C21:H21"/>
    <mergeCell ref="C22:H22"/>
    <mergeCell ref="C23:H23"/>
    <mergeCell ref="B24:B26"/>
    <mergeCell ref="C24:E24"/>
    <mergeCell ref="C27:H27"/>
    <mergeCell ref="F18:H18"/>
    <mergeCell ref="C19:E19"/>
    <mergeCell ref="F19:H19"/>
    <mergeCell ref="C20:H20"/>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L47:M47"/>
    <mergeCell ref="N47:O47"/>
    <mergeCell ref="P47:Q47"/>
    <mergeCell ref="R47:S47"/>
    <mergeCell ref="T47:U47"/>
    <mergeCell ref="A50:A52"/>
    <mergeCell ref="A53:A55"/>
    <mergeCell ref="A56:A58"/>
    <mergeCell ref="A59:A61"/>
    <mergeCell ref="A47:A49"/>
  </mergeCells>
  <phoneticPr fontId="1" type="noConversion"/>
  <pageMargins left="0.7" right="0.7" top="0.75" bottom="0.75" header="0.3" footer="0.3"/>
  <pageSetup paperSize="9" orientation="portrait" verticalDpi="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731E5-748A-42D7-8C66-4E297D2404A6}">
  <dimension ref="A1:U96"/>
  <sheetViews>
    <sheetView topLeftCell="A61" zoomScale="90" zoomScaleNormal="90" workbookViewId="0">
      <selection activeCell="K45" sqref="K4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34.453125" customWidth="1"/>
    <col min="12" max="12" width="13.54296875" bestFit="1" customWidth="1"/>
    <col min="13" max="13" width="18.6328125" bestFit="1" customWidth="1"/>
    <col min="14" max="14" width="12" bestFit="1" customWidth="1"/>
    <col min="15" max="15" width="37" customWidth="1"/>
    <col min="16" max="16" width="13.453125" bestFit="1" customWidth="1"/>
    <col min="17" max="17" width="18.6328125" bestFit="1" customWidth="1"/>
    <col min="18" max="18" width="13.54296875" bestFit="1" customWidth="1"/>
    <col min="19" max="19" width="28.1796875" customWidth="1"/>
    <col min="20" max="20" width="13.453125" bestFit="1" customWidth="1"/>
    <col min="21" max="21" width="6.1796875" customWidth="1"/>
    <col min="22" max="22" width="18.54296875" bestFit="1" customWidth="1"/>
    <col min="23" max="23" width="12" bestFit="1" customWidth="1"/>
    <col min="24" max="24" width="26.90625" bestFit="1" customWidth="1"/>
    <col min="25" max="25" width="13" bestFit="1" customWidth="1"/>
  </cols>
  <sheetData>
    <row r="1" spans="1:9" x14ac:dyDescent="0.4">
      <c r="A1" s="11" t="s">
        <v>7581</v>
      </c>
      <c r="B1" s="375" t="s">
        <v>9936</v>
      </c>
      <c r="C1" s="375"/>
      <c r="D1" s="375"/>
      <c r="E1" s="375"/>
      <c r="F1" s="375"/>
      <c r="G1" s="375"/>
      <c r="H1" s="375"/>
      <c r="I1" s="7"/>
    </row>
    <row r="2" spans="1:9" x14ac:dyDescent="0.4">
      <c r="A2" s="11" t="s">
        <v>7582</v>
      </c>
      <c r="B2" s="375" t="s">
        <v>9956</v>
      </c>
      <c r="C2" s="375"/>
      <c r="D2" s="375"/>
      <c r="E2" s="375"/>
      <c r="F2" s="375"/>
      <c r="G2" s="375"/>
      <c r="H2" s="375"/>
      <c r="I2" s="7"/>
    </row>
    <row r="3" spans="1:9" x14ac:dyDescent="0.4">
      <c r="A3" s="11" t="s">
        <v>7583</v>
      </c>
      <c r="B3" s="375" t="s">
        <v>9958</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45628.559027777781</v>
      </c>
      <c r="C6" s="374"/>
      <c r="D6" s="403" t="s">
        <v>7587</v>
      </c>
      <c r="E6" s="404"/>
      <c r="F6" s="384">
        <f>MAX(C38:G38)</f>
        <v>45635.575694444444</v>
      </c>
      <c r="G6" s="402"/>
      <c r="H6" s="374"/>
      <c r="I6" s="7"/>
    </row>
    <row r="7" spans="1:9" ht="33.5" customHeight="1" x14ac:dyDescent="0.4">
      <c r="A7" s="394" t="s">
        <v>7816</v>
      </c>
      <c r="B7" s="11" t="s">
        <v>7589</v>
      </c>
      <c r="C7" s="397" t="s">
        <v>9425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9337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c r="C29" s="14"/>
      <c r="D29" s="14"/>
      <c r="E29" s="14"/>
      <c r="F29" s="14"/>
      <c r="G29" s="14"/>
      <c r="H29" s="14"/>
      <c r="I29" s="218"/>
    </row>
    <row r="30" spans="1:9" x14ac:dyDescent="0.4">
      <c r="A30" s="399" t="s">
        <v>7717</v>
      </c>
      <c r="B30" s="400"/>
      <c r="C30" s="372" t="s">
        <v>9885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1" x14ac:dyDescent="0.4">
      <c r="A33" s="399" t="s">
        <v>9561</v>
      </c>
      <c r="B33" s="400"/>
      <c r="C33" s="372" t="s">
        <v>9538</v>
      </c>
      <c r="D33" s="373"/>
      <c r="E33" s="373"/>
      <c r="F33" s="373"/>
      <c r="G33" s="373"/>
      <c r="H33" s="374"/>
      <c r="I33" s="218"/>
    </row>
    <row r="34" spans="1:21" x14ac:dyDescent="0.4">
      <c r="A34" s="399" t="s">
        <v>9791</v>
      </c>
      <c r="B34" s="400"/>
      <c r="C34" s="372" t="s">
        <v>9792</v>
      </c>
      <c r="D34" s="373"/>
      <c r="E34" s="373"/>
      <c r="F34" s="373"/>
      <c r="G34" s="373"/>
      <c r="H34" s="374"/>
      <c r="I34" s="218"/>
    </row>
    <row r="35" spans="1:21" x14ac:dyDescent="0.4">
      <c r="A35" s="88"/>
      <c r="B35" s="12"/>
      <c r="C35" s="1" t="s">
        <v>8594</v>
      </c>
      <c r="D35" s="1" t="s">
        <v>8595</v>
      </c>
      <c r="E35" s="1" t="s">
        <v>8596</v>
      </c>
      <c r="F35" s="1" t="s">
        <v>8597</v>
      </c>
      <c r="G35" s="1" t="s">
        <v>8598</v>
      </c>
      <c r="H35" s="1" t="s">
        <v>7614</v>
      </c>
      <c r="I35" s="7"/>
    </row>
    <row r="36" spans="1:21" x14ac:dyDescent="0.4">
      <c r="A36" s="83"/>
      <c r="B36" s="12" t="s">
        <v>7977</v>
      </c>
      <c r="C36" s="239" t="s">
        <v>8107</v>
      </c>
      <c r="D36" s="239" t="s">
        <v>8110</v>
      </c>
      <c r="E36" s="239" t="s">
        <v>8111</v>
      </c>
      <c r="F36" s="239" t="s">
        <v>8113</v>
      </c>
      <c r="G36" s="239" t="s">
        <v>8109</v>
      </c>
      <c r="H36" s="1"/>
      <c r="I36" s="7"/>
      <c r="J36" s="186" t="s">
        <v>9436</v>
      </c>
    </row>
    <row r="37" spans="1:21" x14ac:dyDescent="0.4">
      <c r="A37" s="177"/>
      <c r="B37" s="12" t="s">
        <v>7615</v>
      </c>
      <c r="C37" s="191">
        <v>45628.559027777781</v>
      </c>
      <c r="D37" s="191">
        <v>45630.472916666666</v>
      </c>
      <c r="E37" s="191">
        <v>45630.451388888891</v>
      </c>
      <c r="F37" s="191">
        <v>45630.458333333336</v>
      </c>
      <c r="G37" s="191">
        <v>45630.44027777778</v>
      </c>
      <c r="H37" s="1"/>
      <c r="I37" s="7"/>
      <c r="J37" s="294">
        <v>45635.333333333336</v>
      </c>
    </row>
    <row r="38" spans="1:21" x14ac:dyDescent="0.4">
      <c r="A38" s="177"/>
      <c r="B38" s="12" t="s">
        <v>7482</v>
      </c>
      <c r="C38" s="191">
        <v>45635.438194444447</v>
      </c>
      <c r="D38" s="191">
        <v>45635.482638888891</v>
      </c>
      <c r="E38" s="191">
        <v>45635.530555555553</v>
      </c>
      <c r="F38" s="191">
        <v>45635.575694444444</v>
      </c>
      <c r="G38" s="191">
        <v>45635.461111111108</v>
      </c>
      <c r="H38" s="1"/>
      <c r="I38" s="7"/>
      <c r="J38" s="186">
        <f>IF(C38&lt;&gt;"",INT((J37-C37)*24),0)+IF(D38&lt;&gt;"",INT((J37-D37)*24),0)+IF(E38&lt;&gt;"",INT((J37-E37)*24),0)+IF(F38&lt;&gt;"",INT((J37-F37)*24),0)+IF(G38&lt;&gt;"",INT((J37-G37)*24),0)</f>
        <v>629</v>
      </c>
    </row>
    <row r="39" spans="1:21" x14ac:dyDescent="0.4">
      <c r="A39" s="177"/>
      <c r="B39" s="12" t="s">
        <v>7458</v>
      </c>
      <c r="C39" s="221">
        <v>262</v>
      </c>
      <c r="D39" s="164">
        <v>53</v>
      </c>
      <c r="E39" s="164">
        <v>189</v>
      </c>
      <c r="F39" s="221">
        <v>10</v>
      </c>
      <c r="G39" s="164">
        <v>57</v>
      </c>
      <c r="H39" s="1">
        <f t="shared" ref="H39:H61" si="0">SUM(C39:G39)</f>
        <v>571</v>
      </c>
      <c r="I39" s="7"/>
    </row>
    <row r="40" spans="1:21" x14ac:dyDescent="0.4">
      <c r="A40" s="1" t="s">
        <v>7164</v>
      </c>
      <c r="B40" s="12" t="s">
        <v>7617</v>
      </c>
      <c r="C40" s="1">
        <f>INT((C38-C37)*24)</f>
        <v>165</v>
      </c>
      <c r="D40" s="1">
        <f>INT((D38-D37)*24)</f>
        <v>120</v>
      </c>
      <c r="E40" s="1">
        <f>INT((E38-E37)*24)</f>
        <v>121</v>
      </c>
      <c r="F40" s="1">
        <f>INT((F38-F37)*24)</f>
        <v>122</v>
      </c>
      <c r="G40" s="1">
        <f>INT((G38-G37)*24)</f>
        <v>120</v>
      </c>
      <c r="H40" s="1">
        <f>SUM(C40:G40)</f>
        <v>648</v>
      </c>
      <c r="I40" s="7"/>
      <c r="J40" s="12" t="s">
        <v>8020</v>
      </c>
      <c r="K40" s="1">
        <f>H40</f>
        <v>648</v>
      </c>
    </row>
    <row r="41" spans="1:21" x14ac:dyDescent="0.4">
      <c r="A41" s="379">
        <v>45629</v>
      </c>
      <c r="B41" s="12" t="s">
        <v>7483</v>
      </c>
      <c r="C41" s="1">
        <v>0</v>
      </c>
      <c r="D41" s="1"/>
      <c r="E41" s="1"/>
      <c r="F41" s="1"/>
      <c r="G41" s="1"/>
      <c r="H41" s="1">
        <f t="shared" si="0"/>
        <v>0</v>
      </c>
      <c r="I41" s="7"/>
      <c r="J41" s="12" t="s">
        <v>7483</v>
      </c>
      <c r="K41" s="1">
        <f>SUMIF(B:B,J41,H:H)</f>
        <v>0</v>
      </c>
    </row>
    <row r="42" spans="1:21" x14ac:dyDescent="0.4">
      <c r="A42" s="379"/>
      <c r="B42" s="12" t="s">
        <v>7484</v>
      </c>
      <c r="C42" s="1">
        <v>0</v>
      </c>
      <c r="D42" s="1"/>
      <c r="E42" s="1"/>
      <c r="F42" s="1"/>
      <c r="G42" s="1"/>
      <c r="H42" s="1">
        <f t="shared" si="0"/>
        <v>0</v>
      </c>
      <c r="I42" s="7"/>
      <c r="J42" s="12" t="s">
        <v>7484</v>
      </c>
      <c r="K42" s="1">
        <f>SUMIF(B:B,J42,H:H)</f>
        <v>0</v>
      </c>
    </row>
    <row r="43" spans="1:21" x14ac:dyDescent="0.4">
      <c r="A43" s="379"/>
      <c r="B43" s="12" t="s">
        <v>7485</v>
      </c>
      <c r="C43" s="1">
        <v>0</v>
      </c>
      <c r="D43" s="1"/>
      <c r="E43" s="1"/>
      <c r="F43" s="1"/>
      <c r="G43" s="1"/>
      <c r="H43" s="1">
        <f t="shared" si="0"/>
        <v>0</v>
      </c>
      <c r="I43" s="7"/>
      <c r="J43" s="12" t="s">
        <v>7485</v>
      </c>
      <c r="K43" s="1">
        <f>SUMIF(B:B,J43,H:H)</f>
        <v>16</v>
      </c>
    </row>
    <row r="44" spans="1:21" x14ac:dyDescent="0.4">
      <c r="A44" s="379">
        <v>45630</v>
      </c>
      <c r="B44" s="12" t="s">
        <v>7483</v>
      </c>
      <c r="C44" s="1">
        <v>0</v>
      </c>
      <c r="D44" s="1"/>
      <c r="E44" s="1"/>
      <c r="F44" s="1"/>
      <c r="G44" s="1"/>
      <c r="H44" s="1">
        <f t="shared" si="0"/>
        <v>0</v>
      </c>
      <c r="I44" s="7"/>
    </row>
    <row r="45" spans="1:21" x14ac:dyDescent="0.4">
      <c r="A45" s="379"/>
      <c r="B45" s="12" t="s">
        <v>7484</v>
      </c>
      <c r="C45" s="1">
        <v>0</v>
      </c>
      <c r="D45" s="1"/>
      <c r="E45" s="1"/>
      <c r="F45" s="1"/>
      <c r="G45" s="1"/>
      <c r="H45" s="1">
        <f t="shared" si="0"/>
        <v>0</v>
      </c>
      <c r="I45" s="7"/>
      <c r="K45" t="s">
        <v>9063</v>
      </c>
      <c r="M45" t="s">
        <v>9064</v>
      </c>
      <c r="O45" t="s">
        <v>9065</v>
      </c>
      <c r="Q45" t="s">
        <v>9066</v>
      </c>
      <c r="S45" t="s">
        <v>9067</v>
      </c>
    </row>
    <row r="46" spans="1:21" x14ac:dyDescent="0.4">
      <c r="A46" s="379"/>
      <c r="B46" s="12" t="s">
        <v>7485</v>
      </c>
      <c r="C46" s="1">
        <v>0</v>
      </c>
      <c r="D46" s="1"/>
      <c r="E46" s="1"/>
      <c r="F46" s="1"/>
      <c r="G46" s="1"/>
      <c r="H46" s="1">
        <f t="shared" si="0"/>
        <v>0</v>
      </c>
      <c r="I46" s="7"/>
      <c r="K46" t="s">
        <v>8623</v>
      </c>
      <c r="M46" t="s">
        <v>8621</v>
      </c>
      <c r="O46" t="s">
        <v>8620</v>
      </c>
      <c r="Q46" t="s">
        <v>8619</v>
      </c>
      <c r="S46" t="s">
        <v>8724</v>
      </c>
    </row>
    <row r="47" spans="1:21" x14ac:dyDescent="0.4">
      <c r="A47" s="379">
        <v>45631</v>
      </c>
      <c r="B47" s="12" t="s">
        <v>7483</v>
      </c>
      <c r="C47" s="1">
        <v>0</v>
      </c>
      <c r="D47" s="95">
        <v>0</v>
      </c>
      <c r="E47" s="1">
        <v>0</v>
      </c>
      <c r="F47" s="1">
        <v>0</v>
      </c>
      <c r="G47" s="1">
        <v>0</v>
      </c>
      <c r="H47" s="1">
        <f t="shared" si="0"/>
        <v>0</v>
      </c>
      <c r="I47" s="7"/>
      <c r="J47" s="1" t="s">
        <v>7189</v>
      </c>
      <c r="K47" s="372" t="s">
        <v>8594</v>
      </c>
      <c r="L47" s="374"/>
      <c r="M47" s="399" t="s">
        <v>8595</v>
      </c>
      <c r="N47" s="400"/>
      <c r="O47" s="399" t="s">
        <v>8596</v>
      </c>
      <c r="P47" s="400"/>
      <c r="Q47" s="399" t="s">
        <v>8597</v>
      </c>
      <c r="R47" s="400"/>
      <c r="S47" s="399" t="s">
        <v>8598</v>
      </c>
      <c r="T47" s="400"/>
    </row>
    <row r="48" spans="1:21" x14ac:dyDescent="0.4">
      <c r="A48" s="379"/>
      <c r="B48" s="12" t="s">
        <v>7484</v>
      </c>
      <c r="C48" s="1">
        <v>0</v>
      </c>
      <c r="D48" s="95">
        <v>0</v>
      </c>
      <c r="E48" s="95">
        <v>0</v>
      </c>
      <c r="F48" s="95">
        <v>0</v>
      </c>
      <c r="G48" s="95">
        <v>0</v>
      </c>
      <c r="H48" s="1">
        <f t="shared" si="0"/>
        <v>0</v>
      </c>
      <c r="I48" s="7"/>
      <c r="J48" s="95">
        <v>1</v>
      </c>
      <c r="K48" s="222" t="s">
        <v>9970</v>
      </c>
      <c r="L48" s="201" t="s">
        <v>9977</v>
      </c>
      <c r="M48" s="201" t="s">
        <v>9967</v>
      </c>
      <c r="N48" s="201" t="s">
        <v>9812</v>
      </c>
      <c r="O48" s="201" t="s">
        <v>9975</v>
      </c>
      <c r="P48" s="201" t="s">
        <v>9981</v>
      </c>
      <c r="Q48" s="240" t="s">
        <v>10010</v>
      </c>
      <c r="R48" s="201" t="s">
        <v>9326</v>
      </c>
      <c r="S48" s="201" t="s">
        <v>9974</v>
      </c>
      <c r="T48" s="201" t="s">
        <v>9981</v>
      </c>
      <c r="U48" s="68"/>
    </row>
    <row r="49" spans="1:21" x14ac:dyDescent="0.4">
      <c r="A49" s="379"/>
      <c r="B49" s="12" t="s">
        <v>7485</v>
      </c>
      <c r="C49" s="1">
        <v>0</v>
      </c>
      <c r="D49" s="95">
        <v>1</v>
      </c>
      <c r="E49" s="1">
        <v>0</v>
      </c>
      <c r="F49" s="1">
        <v>0</v>
      </c>
      <c r="G49" s="1">
        <v>0</v>
      </c>
      <c r="H49" s="1">
        <f t="shared" si="0"/>
        <v>1</v>
      </c>
      <c r="I49" s="7"/>
      <c r="J49" s="1">
        <v>2</v>
      </c>
      <c r="K49" s="240" t="s">
        <v>9998</v>
      </c>
      <c r="L49" s="201" t="s">
        <v>9326</v>
      </c>
      <c r="M49" s="240" t="s">
        <v>10003</v>
      </c>
      <c r="N49" s="201" t="s">
        <v>9326</v>
      </c>
      <c r="O49" s="201" t="s">
        <v>9976</v>
      </c>
      <c r="P49" s="201" t="s">
        <v>9981</v>
      </c>
      <c r="Q49" s="203"/>
      <c r="R49" s="272"/>
      <c r="S49" s="222" t="s">
        <v>9973</v>
      </c>
      <c r="T49" s="201" t="s">
        <v>9981</v>
      </c>
      <c r="U49" s="68"/>
    </row>
    <row r="50" spans="1:21" x14ac:dyDescent="0.4">
      <c r="A50" s="379">
        <v>45632</v>
      </c>
      <c r="B50" s="12" t="s">
        <v>7483</v>
      </c>
      <c r="C50" s="1">
        <v>0</v>
      </c>
      <c r="D50" s="95">
        <v>0</v>
      </c>
      <c r="E50" s="1">
        <v>0</v>
      </c>
      <c r="F50" s="1">
        <v>0</v>
      </c>
      <c r="G50" s="1">
        <v>0</v>
      </c>
      <c r="H50" s="1">
        <f t="shared" si="0"/>
        <v>0</v>
      </c>
      <c r="I50" s="7"/>
      <c r="J50" s="95">
        <v>3</v>
      </c>
      <c r="K50" s="201" t="s">
        <v>10009</v>
      </c>
      <c r="L50" s="201" t="s">
        <v>10014</v>
      </c>
      <c r="M50" s="201"/>
      <c r="N50" s="203"/>
      <c r="O50" s="201" t="s">
        <v>9971</v>
      </c>
      <c r="P50" s="201" t="s">
        <v>9977</v>
      </c>
      <c r="Q50" s="203"/>
      <c r="R50" s="272"/>
      <c r="S50" s="222" t="s">
        <v>10001</v>
      </c>
      <c r="T50" s="201" t="s">
        <v>10014</v>
      </c>
      <c r="U50" s="68"/>
    </row>
    <row r="51" spans="1:21" x14ac:dyDescent="0.4">
      <c r="A51" s="379"/>
      <c r="B51" s="12" t="s">
        <v>7484</v>
      </c>
      <c r="C51" s="1">
        <v>0</v>
      </c>
      <c r="D51" s="95">
        <v>0</v>
      </c>
      <c r="E51" s="95">
        <v>0</v>
      </c>
      <c r="F51" s="95">
        <v>0</v>
      </c>
      <c r="G51" s="1">
        <v>0</v>
      </c>
      <c r="H51" s="1">
        <f t="shared" si="0"/>
        <v>0</v>
      </c>
      <c r="I51" s="7"/>
      <c r="J51" s="1">
        <v>4</v>
      </c>
      <c r="K51" s="201" t="s">
        <v>10005</v>
      </c>
      <c r="L51" s="201" t="s">
        <v>10014</v>
      </c>
      <c r="M51" s="222"/>
      <c r="N51" s="272"/>
      <c r="O51" s="203" t="s">
        <v>9972</v>
      </c>
      <c r="P51" s="201" t="s">
        <v>9977</v>
      </c>
      <c r="Q51" s="203"/>
      <c r="R51" s="272"/>
      <c r="S51" s="222" t="s">
        <v>10002</v>
      </c>
      <c r="T51" s="201" t="s">
        <v>10014</v>
      </c>
      <c r="U51" s="68"/>
    </row>
    <row r="52" spans="1:21" x14ac:dyDescent="0.4">
      <c r="A52" s="379"/>
      <c r="B52" s="12" t="s">
        <v>7485</v>
      </c>
      <c r="C52" s="1">
        <v>1</v>
      </c>
      <c r="D52" s="95">
        <v>0</v>
      </c>
      <c r="E52" s="1">
        <v>4</v>
      </c>
      <c r="F52" s="1">
        <v>0</v>
      </c>
      <c r="G52" s="1">
        <v>2</v>
      </c>
      <c r="H52" s="1">
        <f t="shared" si="0"/>
        <v>7</v>
      </c>
      <c r="I52" s="7"/>
      <c r="J52" s="95">
        <v>5</v>
      </c>
      <c r="K52" s="222"/>
      <c r="L52" s="201"/>
      <c r="M52" s="201"/>
      <c r="N52" s="203"/>
      <c r="O52" s="203" t="s">
        <v>10006</v>
      </c>
      <c r="P52" s="201" t="s">
        <v>10014</v>
      </c>
      <c r="Q52" s="201"/>
      <c r="R52" s="201"/>
      <c r="S52" s="240" t="s">
        <v>10000</v>
      </c>
      <c r="T52" s="201" t="s">
        <v>9326</v>
      </c>
      <c r="U52" s="68"/>
    </row>
    <row r="53" spans="1:21" x14ac:dyDescent="0.4">
      <c r="A53" s="379">
        <v>45635</v>
      </c>
      <c r="B53" s="12" t="s">
        <v>7483</v>
      </c>
      <c r="C53" s="1">
        <v>0</v>
      </c>
      <c r="D53" s="95">
        <v>0</v>
      </c>
      <c r="E53" s="1">
        <v>0</v>
      </c>
      <c r="F53" s="1">
        <v>0</v>
      </c>
      <c r="G53" s="1">
        <v>0</v>
      </c>
      <c r="H53" s="1">
        <f t="shared" si="0"/>
        <v>0</v>
      </c>
      <c r="I53" s="7"/>
      <c r="J53" s="1">
        <v>6</v>
      </c>
      <c r="K53" s="201"/>
      <c r="L53" s="201"/>
      <c r="M53" s="201"/>
      <c r="N53" s="203"/>
      <c r="O53" s="203" t="s">
        <v>10007</v>
      </c>
      <c r="P53" s="201" t="s">
        <v>10014</v>
      </c>
      <c r="Q53" s="201"/>
      <c r="R53" s="201"/>
      <c r="S53" s="222" t="s">
        <v>9999</v>
      </c>
      <c r="T53" s="222" t="s">
        <v>10013</v>
      </c>
      <c r="U53" s="68"/>
    </row>
    <row r="54" spans="1:21" x14ac:dyDescent="0.4">
      <c r="A54" s="379"/>
      <c r="B54" s="12" t="s">
        <v>7484</v>
      </c>
      <c r="C54" s="1">
        <v>0</v>
      </c>
      <c r="D54" s="95">
        <v>0</v>
      </c>
      <c r="E54" s="1">
        <v>0</v>
      </c>
      <c r="F54" s="95">
        <v>0</v>
      </c>
      <c r="G54" s="95">
        <v>0</v>
      </c>
      <c r="H54" s="1">
        <f t="shared" si="0"/>
        <v>0</v>
      </c>
      <c r="I54" s="7"/>
      <c r="J54" s="95">
        <v>7</v>
      </c>
      <c r="K54" s="203"/>
      <c r="L54" s="201"/>
      <c r="M54" s="201"/>
      <c r="N54" s="203"/>
      <c r="O54" s="203" t="s">
        <v>10008</v>
      </c>
      <c r="P54" s="201" t="s">
        <v>10014</v>
      </c>
      <c r="Q54" s="201"/>
      <c r="R54" s="201"/>
      <c r="S54" s="201"/>
      <c r="T54" s="201"/>
      <c r="U54" s="68"/>
    </row>
    <row r="55" spans="1:21" x14ac:dyDescent="0.4">
      <c r="A55" s="379"/>
      <c r="B55" s="12" t="s">
        <v>7485</v>
      </c>
      <c r="C55" s="1">
        <v>2</v>
      </c>
      <c r="D55" s="95">
        <v>0</v>
      </c>
      <c r="E55" s="1">
        <v>3</v>
      </c>
      <c r="F55" s="1">
        <v>0</v>
      </c>
      <c r="G55" s="1">
        <v>3</v>
      </c>
      <c r="H55" s="1">
        <f t="shared" si="0"/>
        <v>8</v>
      </c>
      <c r="I55" s="7"/>
      <c r="J55" s="1">
        <v>8</v>
      </c>
      <c r="K55" s="201"/>
      <c r="L55" s="201"/>
      <c r="M55" s="201"/>
      <c r="N55" s="203"/>
      <c r="O55" s="240" t="s">
        <v>10004</v>
      </c>
      <c r="P55" s="201" t="s">
        <v>9326</v>
      </c>
      <c r="Q55" s="201"/>
      <c r="R55" s="201"/>
      <c r="S55" s="201"/>
      <c r="T55" s="201"/>
      <c r="U55" s="68"/>
    </row>
    <row r="56" spans="1:21" x14ac:dyDescent="0.4">
      <c r="A56" s="379"/>
      <c r="B56" s="12" t="s">
        <v>7483</v>
      </c>
      <c r="C56" s="1"/>
      <c r="D56" s="95"/>
      <c r="E56" s="1"/>
      <c r="F56" s="1"/>
      <c r="G56" s="1"/>
      <c r="H56" s="1">
        <f t="shared" si="0"/>
        <v>0</v>
      </c>
      <c r="J56" s="95">
        <v>9</v>
      </c>
      <c r="K56" s="201"/>
      <c r="L56" s="201"/>
      <c r="M56" s="201"/>
      <c r="N56" s="201"/>
      <c r="O56" s="203"/>
      <c r="P56" s="201"/>
      <c r="Q56" s="201"/>
      <c r="R56" s="201"/>
      <c r="S56" s="201"/>
      <c r="T56" s="201"/>
    </row>
    <row r="57" spans="1:21" x14ac:dyDescent="0.4">
      <c r="A57" s="379"/>
      <c r="B57" s="12" t="s">
        <v>7484</v>
      </c>
      <c r="C57" s="1"/>
      <c r="D57" s="95"/>
      <c r="E57" s="1"/>
      <c r="F57" s="95"/>
      <c r="G57" s="95"/>
      <c r="H57" s="1">
        <f t="shared" si="0"/>
        <v>0</v>
      </c>
      <c r="J57" s="1">
        <v>10</v>
      </c>
      <c r="K57" s="201"/>
      <c r="L57" s="201"/>
      <c r="M57" s="201"/>
      <c r="N57" s="201"/>
      <c r="O57" s="203"/>
      <c r="P57" s="201"/>
      <c r="Q57" s="201"/>
      <c r="R57" s="201"/>
      <c r="S57" s="201"/>
      <c r="T57" s="201"/>
    </row>
    <row r="58" spans="1:21" x14ac:dyDescent="0.4">
      <c r="A58" s="379"/>
      <c r="B58" s="12" t="s">
        <v>7485</v>
      </c>
      <c r="C58" s="1"/>
      <c r="D58" s="95"/>
      <c r="E58" s="1"/>
      <c r="F58" s="1"/>
      <c r="G58" s="1"/>
      <c r="H58" s="1">
        <f t="shared" si="0"/>
        <v>0</v>
      </c>
      <c r="J58" s="1">
        <v>11</v>
      </c>
      <c r="K58" s="201"/>
      <c r="L58" s="201"/>
      <c r="M58" s="201"/>
      <c r="N58" s="201"/>
      <c r="O58" s="203"/>
      <c r="P58" s="201"/>
      <c r="Q58" s="201"/>
      <c r="R58" s="201"/>
      <c r="S58" s="201"/>
      <c r="T58" s="201"/>
    </row>
    <row r="59" spans="1:21" x14ac:dyDescent="0.4">
      <c r="A59" s="379"/>
      <c r="B59" s="12" t="s">
        <v>7483</v>
      </c>
      <c r="C59" s="1"/>
      <c r="D59" s="95"/>
      <c r="E59" s="1"/>
      <c r="F59" s="1"/>
      <c r="G59" s="1"/>
      <c r="H59" s="1">
        <f t="shared" si="0"/>
        <v>0</v>
      </c>
      <c r="J59" s="1">
        <v>12</v>
      </c>
      <c r="K59" s="201"/>
      <c r="L59" s="201"/>
      <c r="M59" s="201"/>
      <c r="N59" s="201"/>
      <c r="O59" s="203"/>
      <c r="P59" s="201"/>
      <c r="Q59" s="201"/>
      <c r="R59" s="201"/>
      <c r="S59" s="201"/>
      <c r="T59" s="201"/>
    </row>
    <row r="60" spans="1:21" x14ac:dyDescent="0.4">
      <c r="A60" s="379"/>
      <c r="B60" s="12" t="s">
        <v>7484</v>
      </c>
      <c r="C60" s="1"/>
      <c r="D60" s="95"/>
      <c r="E60" s="1"/>
      <c r="F60" s="95"/>
      <c r="G60" s="95"/>
      <c r="H60" s="1">
        <f t="shared" si="0"/>
        <v>0</v>
      </c>
      <c r="J60" s="95">
        <v>13</v>
      </c>
      <c r="K60" s="201"/>
      <c r="L60" s="201"/>
      <c r="M60" s="201"/>
      <c r="N60" s="201"/>
      <c r="O60" s="203"/>
      <c r="P60" s="201"/>
      <c r="Q60" s="201"/>
      <c r="R60" s="201"/>
      <c r="S60" s="201"/>
      <c r="T60" s="201"/>
    </row>
    <row r="61" spans="1:21" x14ac:dyDescent="0.4">
      <c r="A61" s="379"/>
      <c r="B61" s="12" t="s">
        <v>7485</v>
      </c>
      <c r="C61" s="1"/>
      <c r="D61" s="95"/>
      <c r="E61" s="1"/>
      <c r="F61" s="1"/>
      <c r="G61" s="1"/>
      <c r="H61" s="1">
        <f t="shared" si="0"/>
        <v>0</v>
      </c>
      <c r="I61" s="229"/>
      <c r="J61" s="95">
        <v>14</v>
      </c>
      <c r="K61" s="201"/>
      <c r="L61" s="201"/>
      <c r="M61" s="201"/>
      <c r="N61" s="201"/>
      <c r="O61" s="203"/>
      <c r="P61" s="201"/>
      <c r="Q61" s="201"/>
      <c r="R61" s="201"/>
      <c r="S61" s="201"/>
      <c r="T61" s="201"/>
    </row>
    <row r="62" spans="1:21" x14ac:dyDescent="0.4">
      <c r="A62" s="227"/>
      <c r="C62" s="7"/>
      <c r="D62" s="228"/>
      <c r="E62" s="7"/>
      <c r="F62" s="7"/>
      <c r="G62" s="7"/>
      <c r="H62" s="7"/>
      <c r="I62" s="229"/>
      <c r="J62" s="95">
        <v>15</v>
      </c>
      <c r="K62" s="201"/>
      <c r="L62" s="201"/>
      <c r="M62" s="201"/>
      <c r="N62" s="201"/>
      <c r="O62" s="203"/>
      <c r="P62" s="201"/>
      <c r="Q62" s="201"/>
      <c r="R62" s="201"/>
      <c r="S62" s="201"/>
      <c r="T62" s="201"/>
    </row>
    <row r="63" spans="1:21" x14ac:dyDescent="0.4">
      <c r="A63" s="227"/>
      <c r="C63" s="7"/>
      <c r="D63" s="228"/>
      <c r="E63" s="7"/>
      <c r="F63" s="7"/>
      <c r="G63" s="7"/>
      <c r="H63" s="7"/>
      <c r="I63" s="7"/>
      <c r="K63" s="73"/>
    </row>
    <row r="64" spans="1:21" x14ac:dyDescent="0.4">
      <c r="A64" s="12" t="s">
        <v>7654</v>
      </c>
      <c r="B64" s="219">
        <v>45532.352777777778</v>
      </c>
      <c r="C64" s="7"/>
      <c r="D64" s="228"/>
      <c r="E64" s="7"/>
      <c r="F64" s="7"/>
      <c r="G64" s="7"/>
      <c r="H64" s="7"/>
      <c r="I64" s="7"/>
      <c r="J64" s="12" t="s">
        <v>9980</v>
      </c>
      <c r="K64" s="71">
        <f t="shared" ref="K64:K96" si="1">COUNTIF($K$48:$T$62,J64)</f>
        <v>11</v>
      </c>
    </row>
    <row r="65" spans="1:11" x14ac:dyDescent="0.4">
      <c r="A65" s="12" t="s">
        <v>7655</v>
      </c>
      <c r="B65" s="220">
        <v>0.51180555555555551</v>
      </c>
      <c r="C65" s="7"/>
      <c r="D65" s="228"/>
      <c r="E65" s="7"/>
      <c r="F65" s="7"/>
      <c r="G65" s="7"/>
      <c r="H65" s="7"/>
      <c r="I65" s="7"/>
      <c r="J65" s="12" t="s">
        <v>9969</v>
      </c>
      <c r="K65" s="71">
        <f t="shared" si="1"/>
        <v>0</v>
      </c>
    </row>
    <row r="66" spans="1:11" x14ac:dyDescent="0.4">
      <c r="A66" s="12" t="s">
        <v>7656</v>
      </c>
      <c r="B66" s="219">
        <f>B64-B65</f>
        <v>45531.84097222222</v>
      </c>
      <c r="C66" s="7"/>
      <c r="D66" s="228"/>
      <c r="E66" s="7"/>
      <c r="F66" s="7"/>
      <c r="G66" s="7"/>
      <c r="H66" s="7"/>
      <c r="I66" s="7"/>
      <c r="J66" s="12" t="s">
        <v>9845</v>
      </c>
      <c r="K66" s="71">
        <f t="shared" si="1"/>
        <v>0</v>
      </c>
    </row>
    <row r="67" spans="1:11" x14ac:dyDescent="0.4">
      <c r="A67" s="227"/>
      <c r="C67" s="7"/>
      <c r="D67" s="228"/>
      <c r="E67" s="7"/>
      <c r="F67" s="7"/>
      <c r="G67" s="7"/>
      <c r="H67" s="7"/>
      <c r="I67" s="7"/>
      <c r="J67" s="12" t="s">
        <v>9886</v>
      </c>
      <c r="K67" s="71">
        <f t="shared" si="1"/>
        <v>0</v>
      </c>
    </row>
    <row r="68" spans="1:11" x14ac:dyDescent="0.4">
      <c r="A68" s="220" t="s">
        <v>9491</v>
      </c>
      <c r="B68" s="295">
        <v>0.63541666666666663</v>
      </c>
      <c r="C68" s="220">
        <f>B68+TIME(1,,)</f>
        <v>0.67708333333333326</v>
      </c>
      <c r="D68" s="228"/>
      <c r="E68" s="7"/>
      <c r="F68" s="7"/>
      <c r="G68" s="7"/>
      <c r="H68" s="7"/>
      <c r="I68" s="7"/>
      <c r="J68" s="12" t="s">
        <v>9865</v>
      </c>
      <c r="K68" s="71">
        <f t="shared" si="1"/>
        <v>0</v>
      </c>
    </row>
    <row r="69" spans="1:11" x14ac:dyDescent="0.4">
      <c r="A69" s="1" t="s">
        <v>9489</v>
      </c>
      <c r="B69" s="220">
        <f>C68</f>
        <v>0.67708333333333326</v>
      </c>
      <c r="C69" s="220">
        <f t="shared" ref="C69:C91" si="2">B69+TIME(1,,)</f>
        <v>0.71874999999999989</v>
      </c>
      <c r="D69" s="228"/>
      <c r="E69" s="7"/>
      <c r="F69" s="7"/>
      <c r="G69" s="7"/>
      <c r="H69" s="7"/>
      <c r="I69" s="7"/>
      <c r="J69" s="12" t="s">
        <v>9813</v>
      </c>
      <c r="K69" s="71">
        <f t="shared" si="1"/>
        <v>0</v>
      </c>
    </row>
    <row r="70" spans="1:11" x14ac:dyDescent="0.4">
      <c r="A70" s="1" t="s">
        <v>9490</v>
      </c>
      <c r="B70" s="220">
        <f t="shared" ref="B70:B91" si="3">C69</f>
        <v>0.71874999999999989</v>
      </c>
      <c r="C70" s="220">
        <f t="shared" si="2"/>
        <v>0.76041666666666652</v>
      </c>
      <c r="J70" s="12" t="s">
        <v>10039</v>
      </c>
      <c r="K70" s="71">
        <f t="shared" si="1"/>
        <v>2</v>
      </c>
    </row>
    <row r="71" spans="1:11" x14ac:dyDescent="0.4">
      <c r="A71" s="220" t="s">
        <v>9491</v>
      </c>
      <c r="B71" s="220">
        <f t="shared" si="3"/>
        <v>0.76041666666666652</v>
      </c>
      <c r="C71" s="220">
        <f t="shared" si="2"/>
        <v>0.80208333333333315</v>
      </c>
      <c r="J71" s="12" t="s">
        <v>9815</v>
      </c>
      <c r="K71" s="71">
        <f t="shared" si="1"/>
        <v>0</v>
      </c>
    </row>
    <row r="72" spans="1:11" x14ac:dyDescent="0.4">
      <c r="A72" s="1" t="s">
        <v>9489</v>
      </c>
      <c r="B72" s="220">
        <f t="shared" si="3"/>
        <v>0.80208333333333315</v>
      </c>
      <c r="C72" s="220">
        <f t="shared" si="2"/>
        <v>0.84374999999999978</v>
      </c>
      <c r="J72" s="12" t="s">
        <v>9557</v>
      </c>
      <c r="K72" s="71">
        <f t="shared" si="1"/>
        <v>0</v>
      </c>
    </row>
    <row r="73" spans="1:11" x14ac:dyDescent="0.4">
      <c r="A73" s="1" t="s">
        <v>9490</v>
      </c>
      <c r="B73" s="220">
        <f t="shared" si="3"/>
        <v>0.84374999999999978</v>
      </c>
      <c r="C73" s="220">
        <f t="shared" si="2"/>
        <v>0.88541666666666641</v>
      </c>
      <c r="J73" s="12" t="s">
        <v>9382</v>
      </c>
      <c r="K73" s="71">
        <f t="shared" si="1"/>
        <v>0</v>
      </c>
    </row>
    <row r="74" spans="1:11" x14ac:dyDescent="0.4">
      <c r="A74" s="220" t="s">
        <v>9491</v>
      </c>
      <c r="B74" s="220">
        <f t="shared" si="3"/>
        <v>0.88541666666666641</v>
      </c>
      <c r="C74" s="220">
        <f t="shared" si="2"/>
        <v>0.92708333333333304</v>
      </c>
      <c r="J74" s="12" t="s">
        <v>9380</v>
      </c>
      <c r="K74" s="71">
        <f t="shared" si="1"/>
        <v>0</v>
      </c>
    </row>
    <row r="75" spans="1:11" x14ac:dyDescent="0.4">
      <c r="A75" s="1" t="s">
        <v>9489</v>
      </c>
      <c r="B75" s="220">
        <f t="shared" si="3"/>
        <v>0.92708333333333304</v>
      </c>
      <c r="C75" s="220">
        <f t="shared" si="2"/>
        <v>0.96874999999999967</v>
      </c>
      <c r="J75" s="12" t="s">
        <v>9607</v>
      </c>
      <c r="K75" s="71">
        <f t="shared" si="1"/>
        <v>0</v>
      </c>
    </row>
    <row r="76" spans="1:11" x14ac:dyDescent="0.4">
      <c r="A76" s="1" t="s">
        <v>9490</v>
      </c>
      <c r="B76" s="220">
        <f t="shared" si="3"/>
        <v>0.96874999999999967</v>
      </c>
      <c r="C76" s="220">
        <f t="shared" si="2"/>
        <v>1.0104166666666663</v>
      </c>
      <c r="J76" s="12" t="s">
        <v>10040</v>
      </c>
      <c r="K76" s="71">
        <f t="shared" si="1"/>
        <v>3</v>
      </c>
    </row>
    <row r="77" spans="1:11" x14ac:dyDescent="0.4">
      <c r="A77" s="220" t="s">
        <v>9491</v>
      </c>
      <c r="B77" s="220">
        <f t="shared" si="3"/>
        <v>1.0104166666666663</v>
      </c>
      <c r="C77" s="220">
        <f t="shared" si="2"/>
        <v>1.052083333333333</v>
      </c>
      <c r="J77" s="12" t="s">
        <v>9131</v>
      </c>
      <c r="K77" s="71">
        <f t="shared" si="1"/>
        <v>0</v>
      </c>
    </row>
    <row r="78" spans="1:11" x14ac:dyDescent="0.4">
      <c r="A78" s="1" t="s">
        <v>9489</v>
      </c>
      <c r="B78" s="220">
        <f t="shared" si="3"/>
        <v>1.052083333333333</v>
      </c>
      <c r="C78" s="220">
        <f t="shared" si="2"/>
        <v>1.0937499999999998</v>
      </c>
      <c r="J78" s="12" t="s">
        <v>9020</v>
      </c>
      <c r="K78" s="71">
        <f t="shared" si="1"/>
        <v>0</v>
      </c>
    </row>
    <row r="79" spans="1:11" x14ac:dyDescent="0.4">
      <c r="A79" s="1" t="s">
        <v>9490</v>
      </c>
      <c r="B79" s="220">
        <f t="shared" si="3"/>
        <v>1.0937499999999998</v>
      </c>
      <c r="C79" s="220">
        <f t="shared" si="2"/>
        <v>1.1354166666666665</v>
      </c>
      <c r="J79" s="12" t="s">
        <v>9023</v>
      </c>
      <c r="K79" s="71">
        <f t="shared" si="1"/>
        <v>0</v>
      </c>
    </row>
    <row r="80" spans="1:11" x14ac:dyDescent="0.4">
      <c r="A80" s="220" t="s">
        <v>9491</v>
      </c>
      <c r="B80" s="220">
        <f t="shared" si="3"/>
        <v>1.1354166666666665</v>
      </c>
      <c r="C80" s="220">
        <f t="shared" si="2"/>
        <v>1.1770833333333333</v>
      </c>
      <c r="J80" s="12" t="s">
        <v>9024</v>
      </c>
      <c r="K80" s="71">
        <f t="shared" si="1"/>
        <v>0</v>
      </c>
    </row>
    <row r="81" spans="1:11" x14ac:dyDescent="0.4">
      <c r="A81" s="1" t="s">
        <v>9489</v>
      </c>
      <c r="B81" s="220">
        <f t="shared" si="3"/>
        <v>1.1770833333333333</v>
      </c>
      <c r="C81" s="220">
        <f t="shared" si="2"/>
        <v>1.21875</v>
      </c>
      <c r="J81" s="12" t="s">
        <v>9385</v>
      </c>
      <c r="K81" s="71">
        <f t="shared" si="1"/>
        <v>0</v>
      </c>
    </row>
    <row r="82" spans="1:11" x14ac:dyDescent="0.4">
      <c r="A82" s="1" t="s">
        <v>9490</v>
      </c>
      <c r="B82" s="220">
        <f t="shared" si="3"/>
        <v>1.21875</v>
      </c>
      <c r="C82" s="220">
        <f t="shared" si="2"/>
        <v>1.2604166666666667</v>
      </c>
      <c r="J82" s="12" t="s">
        <v>9377</v>
      </c>
      <c r="K82" s="71">
        <f t="shared" si="1"/>
        <v>0</v>
      </c>
    </row>
    <row r="83" spans="1:11" x14ac:dyDescent="0.4">
      <c r="A83" s="220" t="s">
        <v>9491</v>
      </c>
      <c r="B83" s="220">
        <f t="shared" si="3"/>
        <v>1.2604166666666667</v>
      </c>
      <c r="C83" s="220">
        <f t="shared" si="2"/>
        <v>1.3020833333333335</v>
      </c>
      <c r="J83" s="12" t="s">
        <v>9025</v>
      </c>
      <c r="K83" s="71">
        <f t="shared" si="1"/>
        <v>0</v>
      </c>
    </row>
    <row r="84" spans="1:11" x14ac:dyDescent="0.4">
      <c r="A84" s="1" t="s">
        <v>9489</v>
      </c>
      <c r="B84" s="220">
        <f t="shared" si="3"/>
        <v>1.3020833333333335</v>
      </c>
      <c r="C84" s="220">
        <f t="shared" si="2"/>
        <v>1.3437500000000002</v>
      </c>
      <c r="J84" s="12" t="s">
        <v>8571</v>
      </c>
      <c r="K84" s="71">
        <f t="shared" si="1"/>
        <v>0</v>
      </c>
    </row>
    <row r="85" spans="1:11" x14ac:dyDescent="0.4">
      <c r="A85" s="1" t="s">
        <v>9490</v>
      </c>
      <c r="B85" s="220">
        <f t="shared" si="3"/>
        <v>1.3437500000000002</v>
      </c>
      <c r="C85" s="220">
        <f t="shared" si="2"/>
        <v>1.385416666666667</v>
      </c>
      <c r="J85" s="12" t="s">
        <v>8572</v>
      </c>
      <c r="K85" s="71">
        <f t="shared" si="1"/>
        <v>0</v>
      </c>
    </row>
    <row r="86" spans="1:11" x14ac:dyDescent="0.4">
      <c r="A86" s="220" t="s">
        <v>9491</v>
      </c>
      <c r="B86" s="220">
        <f t="shared" si="3"/>
        <v>1.385416666666667</v>
      </c>
      <c r="C86" s="220">
        <f t="shared" si="2"/>
        <v>1.4270833333333337</v>
      </c>
      <c r="J86" s="12" t="s">
        <v>8638</v>
      </c>
      <c r="K86" s="71">
        <f t="shared" si="1"/>
        <v>0</v>
      </c>
    </row>
    <row r="87" spans="1:11" x14ac:dyDescent="0.4">
      <c r="A87" s="1" t="s">
        <v>9489</v>
      </c>
      <c r="B87" s="220">
        <f t="shared" si="3"/>
        <v>1.4270833333333337</v>
      </c>
      <c r="C87" s="220">
        <f t="shared" si="2"/>
        <v>1.4687500000000004</v>
      </c>
      <c r="J87" s="12" t="s">
        <v>8573</v>
      </c>
      <c r="K87" s="71">
        <f t="shared" si="1"/>
        <v>0</v>
      </c>
    </row>
    <row r="88" spans="1:11" x14ac:dyDescent="0.4">
      <c r="A88" s="1" t="s">
        <v>9490</v>
      </c>
      <c r="B88" s="220">
        <f t="shared" si="3"/>
        <v>1.4687500000000004</v>
      </c>
      <c r="C88" s="220">
        <f t="shared" si="2"/>
        <v>1.5104166666666672</v>
      </c>
      <c r="J88" s="12" t="s">
        <v>8574</v>
      </c>
      <c r="K88" s="71">
        <f t="shared" si="1"/>
        <v>0</v>
      </c>
    </row>
    <row r="89" spans="1:11" x14ac:dyDescent="0.4">
      <c r="A89" s="220" t="s">
        <v>9491</v>
      </c>
      <c r="B89" s="220">
        <f t="shared" si="3"/>
        <v>1.5104166666666672</v>
      </c>
      <c r="C89" s="220">
        <f t="shared" si="2"/>
        <v>1.5520833333333339</v>
      </c>
      <c r="J89" s="12" t="s">
        <v>8575</v>
      </c>
      <c r="K89" s="71">
        <f t="shared" si="1"/>
        <v>0</v>
      </c>
    </row>
    <row r="90" spans="1:11" x14ac:dyDescent="0.4">
      <c r="A90" s="1" t="s">
        <v>9489</v>
      </c>
      <c r="B90" s="220">
        <f t="shared" si="3"/>
        <v>1.5520833333333339</v>
      </c>
      <c r="C90" s="220">
        <f t="shared" si="2"/>
        <v>1.5937500000000007</v>
      </c>
      <c r="J90" s="12" t="s">
        <v>8286</v>
      </c>
      <c r="K90" s="71">
        <f t="shared" si="1"/>
        <v>0</v>
      </c>
    </row>
    <row r="91" spans="1:11" x14ac:dyDescent="0.4">
      <c r="A91" s="1" t="s">
        <v>9490</v>
      </c>
      <c r="B91" s="220">
        <f t="shared" si="3"/>
        <v>1.5937500000000007</v>
      </c>
      <c r="C91" s="220">
        <f t="shared" si="2"/>
        <v>1.6354166666666674</v>
      </c>
      <c r="J91" s="12" t="s">
        <v>8270</v>
      </c>
      <c r="K91" s="71">
        <f t="shared" si="1"/>
        <v>0</v>
      </c>
    </row>
    <row r="92" spans="1:11" x14ac:dyDescent="0.4">
      <c r="J92" s="12" t="s">
        <v>8570</v>
      </c>
      <c r="K92" s="71">
        <f t="shared" si="1"/>
        <v>0</v>
      </c>
    </row>
    <row r="93" spans="1:11" x14ac:dyDescent="0.4">
      <c r="J93" s="12" t="s">
        <v>8288</v>
      </c>
      <c r="K93" s="71">
        <f t="shared" si="1"/>
        <v>0</v>
      </c>
    </row>
    <row r="94" spans="1:11" x14ac:dyDescent="0.4">
      <c r="J94" s="12" t="s">
        <v>8255</v>
      </c>
      <c r="K94" s="71">
        <f t="shared" si="1"/>
        <v>0</v>
      </c>
    </row>
    <row r="95" spans="1:11" x14ac:dyDescent="0.4">
      <c r="J95" s="12" t="s">
        <v>8115</v>
      </c>
      <c r="K95" s="71">
        <f t="shared" si="1"/>
        <v>0</v>
      </c>
    </row>
    <row r="96" spans="1:11" x14ac:dyDescent="0.4">
      <c r="J96" s="12" t="s">
        <v>8257</v>
      </c>
      <c r="K96"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41:A43"/>
    <mergeCell ref="A44:A46"/>
    <mergeCell ref="A47:A49"/>
    <mergeCell ref="O47:P47"/>
    <mergeCell ref="Q47:R47"/>
    <mergeCell ref="S47:T47"/>
    <mergeCell ref="A50:A52"/>
    <mergeCell ref="A53:A55"/>
    <mergeCell ref="K47:L47"/>
    <mergeCell ref="A56:A58"/>
    <mergeCell ref="A59:A61"/>
    <mergeCell ref="A34:B34"/>
    <mergeCell ref="C34:H34"/>
    <mergeCell ref="M47:N47"/>
  </mergeCells>
  <phoneticPr fontId="1" type="noConversion"/>
  <hyperlinks>
    <hyperlink ref="B28:H28" r:id="rId1" display="LE022-1573" xr:uid="{F20A7545-0C2B-4029-88AD-65E2D9C77084}"/>
  </hyperlinks>
  <pageMargins left="0.7" right="0.7" top="0.75" bottom="0.75" header="0.3" footer="0.3"/>
  <pageSetup paperSize="9" orientation="portrait" verticalDpi="0"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18E5-985B-48A1-8A8F-97E5065483EA}">
  <dimension ref="A1:U91"/>
  <sheetViews>
    <sheetView topLeftCell="A73" zoomScale="90" zoomScaleNormal="90" workbookViewId="0">
      <selection activeCell="A68" sqref="A68:C9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36328125" customWidth="1"/>
    <col min="11" max="11" width="28.36328125" bestFit="1" customWidth="1"/>
    <col min="12" max="12" width="15.08984375" bestFit="1" customWidth="1"/>
    <col min="13" max="13" width="31" customWidth="1"/>
    <col min="14" max="14" width="14" bestFit="1" customWidth="1"/>
    <col min="15" max="15" width="26" bestFit="1" customWidth="1"/>
    <col min="16" max="16" width="15.08984375" bestFit="1" customWidth="1"/>
    <col min="17" max="17" width="42.1796875" customWidth="1"/>
    <col min="18" max="18" width="14" bestFit="1" customWidth="1"/>
    <col min="19" max="19" width="24" customWidth="1"/>
    <col min="20" max="20" width="15.08984375" bestFit="1" customWidth="1"/>
    <col min="21" max="21" width="10.08984375" customWidth="1"/>
    <col min="22" max="23" width="5.81640625" customWidth="1"/>
  </cols>
  <sheetData>
    <row r="1" spans="1:9" x14ac:dyDescent="0.4">
      <c r="A1" s="11" t="s">
        <v>10047</v>
      </c>
      <c r="B1" s="375" t="s">
        <v>9989</v>
      </c>
      <c r="C1" s="375"/>
      <c r="D1" s="375"/>
      <c r="E1" s="375"/>
      <c r="F1" s="375"/>
      <c r="G1" s="375"/>
      <c r="H1" s="375"/>
      <c r="I1" s="7"/>
    </row>
    <row r="2" spans="1:9" x14ac:dyDescent="0.4">
      <c r="A2" s="11" t="s">
        <v>7582</v>
      </c>
      <c r="B2" s="375" t="s">
        <v>9990</v>
      </c>
      <c r="C2" s="375"/>
      <c r="D2" s="375"/>
      <c r="E2" s="375"/>
      <c r="F2" s="375"/>
      <c r="G2" s="375"/>
      <c r="H2" s="375"/>
      <c r="I2" s="7"/>
    </row>
    <row r="3" spans="1:9" x14ac:dyDescent="0.4">
      <c r="A3" s="11" t="s">
        <v>7583</v>
      </c>
      <c r="B3" s="375" t="s">
        <v>9991</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MIN(C37:G37)</f>
        <v>45632.640972222223</v>
      </c>
      <c r="C6" s="374"/>
      <c r="D6" s="403" t="s">
        <v>7587</v>
      </c>
      <c r="E6" s="404"/>
      <c r="F6" s="384">
        <f>MAX(C38:G38)</f>
        <v>45638.412499999999</v>
      </c>
      <c r="G6" s="402"/>
      <c r="H6" s="374"/>
      <c r="I6" s="7"/>
    </row>
    <row r="7" spans="1:9" ht="53" customHeight="1" x14ac:dyDescent="0.4">
      <c r="A7" s="394" t="s">
        <v>7816</v>
      </c>
      <c r="B7" s="11" t="s">
        <v>7589</v>
      </c>
      <c r="C7" s="397" t="s">
        <v>9984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9983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9764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283"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45632.652083333334</v>
      </c>
      <c r="D37" s="191">
        <v>45632.677777777775</v>
      </c>
      <c r="E37" s="191">
        <v>45632.640972222223</v>
      </c>
      <c r="F37" s="191">
        <v>45632.656944444447</v>
      </c>
      <c r="G37" s="191">
        <v>45632.670138888891</v>
      </c>
      <c r="H37" s="1"/>
      <c r="I37" s="7"/>
      <c r="J37" s="294">
        <v>45638.333333333336</v>
      </c>
    </row>
    <row r="38" spans="1:21" x14ac:dyDescent="0.4">
      <c r="A38" s="177"/>
      <c r="B38" s="12" t="s">
        <v>7482</v>
      </c>
      <c r="C38" s="191">
        <v>45638.406944444447</v>
      </c>
      <c r="D38" s="191">
        <v>45638.395833333336</v>
      </c>
      <c r="E38" s="191">
        <v>45638.392361111109</v>
      </c>
      <c r="F38" s="191">
        <v>45638.412499999999</v>
      </c>
      <c r="G38" s="191">
        <v>45638.402777777781</v>
      </c>
      <c r="H38" s="1"/>
      <c r="I38" s="7"/>
      <c r="J38" s="186">
        <f>IF(C38&lt;&gt;"",INT((J37-C37)*24),0)+IF(D38&lt;&gt;"",INT((J37-D37)*24),0)+IF(E38&lt;&gt;"",INT((J37-E37)*24),0)+IF(F38&lt;&gt;"",INT((J37-F37)*24),0)+IF(G38&lt;&gt;"",INT((J37-G37)*24),0)</f>
        <v>678</v>
      </c>
    </row>
    <row r="39" spans="1:21" x14ac:dyDescent="0.4">
      <c r="A39" s="177"/>
      <c r="B39" s="12" t="s">
        <v>7458</v>
      </c>
      <c r="C39" s="221">
        <v>198</v>
      </c>
      <c r="D39" s="164">
        <v>61</v>
      </c>
      <c r="E39" s="164">
        <v>185</v>
      </c>
      <c r="F39" s="221">
        <v>9</v>
      </c>
      <c r="G39" s="164">
        <v>61</v>
      </c>
      <c r="H39" s="1">
        <f t="shared" ref="H39:H61" si="0">SUM(C39:G39)</f>
        <v>514</v>
      </c>
      <c r="I39" s="7"/>
    </row>
    <row r="40" spans="1:21" x14ac:dyDescent="0.4">
      <c r="A40" s="1" t="s">
        <v>7164</v>
      </c>
      <c r="B40" s="12" t="s">
        <v>7469</v>
      </c>
      <c r="C40" s="1">
        <f>INT((C38-C37)*24)</f>
        <v>138</v>
      </c>
      <c r="D40" s="1">
        <f>INT((D38-D37)*24)</f>
        <v>137</v>
      </c>
      <c r="E40" s="1">
        <f>INT((E38-E37)*24)</f>
        <v>138</v>
      </c>
      <c r="F40" s="1">
        <f>INT((F38-F37)*24)</f>
        <v>138</v>
      </c>
      <c r="G40" s="1">
        <f>INT((G38-G37)*24)</f>
        <v>137</v>
      </c>
      <c r="H40" s="1">
        <f t="shared" si="0"/>
        <v>688</v>
      </c>
      <c r="I40" s="7"/>
      <c r="J40" s="12" t="s">
        <v>8020</v>
      </c>
      <c r="K40" s="1">
        <f>H40</f>
        <v>688</v>
      </c>
    </row>
    <row r="41" spans="1:21" x14ac:dyDescent="0.4">
      <c r="A41" s="379">
        <v>45635</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2</v>
      </c>
      <c r="D43" s="1">
        <v>0</v>
      </c>
      <c r="E43" s="1">
        <v>1</v>
      </c>
      <c r="F43" s="1">
        <v>1</v>
      </c>
      <c r="G43" s="1">
        <v>1</v>
      </c>
      <c r="H43" s="1">
        <f t="shared" si="0"/>
        <v>5</v>
      </c>
      <c r="I43" s="7"/>
      <c r="J43" s="12" t="s">
        <v>7485</v>
      </c>
      <c r="K43" s="1">
        <f>SUMIF(B:B,J43,H:H)</f>
        <v>17</v>
      </c>
    </row>
    <row r="44" spans="1:21" x14ac:dyDescent="0.4">
      <c r="A44" s="379">
        <v>45636</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2</v>
      </c>
      <c r="D46" s="1">
        <v>1</v>
      </c>
      <c r="E46" s="1">
        <v>1</v>
      </c>
      <c r="F46" s="1">
        <v>4</v>
      </c>
      <c r="G46" s="1">
        <v>1</v>
      </c>
      <c r="H46" s="1">
        <f t="shared" si="0"/>
        <v>9</v>
      </c>
      <c r="I46" s="7"/>
      <c r="K46" t="s">
        <v>8805</v>
      </c>
      <c r="M46" t="s">
        <v>8628</v>
      </c>
      <c r="O46" t="s">
        <v>8624</v>
      </c>
      <c r="Q46" t="s">
        <v>9793</v>
      </c>
      <c r="S46" t="s">
        <v>8806</v>
      </c>
    </row>
    <row r="47" spans="1:21" ht="17" customHeight="1" x14ac:dyDescent="0.4">
      <c r="A47" s="379">
        <v>45637</v>
      </c>
      <c r="B47" s="12" t="s">
        <v>7483</v>
      </c>
      <c r="C47" s="1">
        <v>0</v>
      </c>
      <c r="D47" s="95">
        <v>0</v>
      </c>
      <c r="E47" s="1">
        <v>0</v>
      </c>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v>0</v>
      </c>
      <c r="G48" s="95">
        <v>0</v>
      </c>
      <c r="H48" s="1">
        <f t="shared" si="0"/>
        <v>0</v>
      </c>
      <c r="I48" s="7"/>
      <c r="J48" s="95">
        <v>1</v>
      </c>
      <c r="K48" s="251" t="s">
        <v>9996</v>
      </c>
      <c r="L48" s="234" t="s">
        <v>9642</v>
      </c>
      <c r="M48" s="251" t="s">
        <v>10022</v>
      </c>
      <c r="N48" s="234" t="s">
        <v>9642</v>
      </c>
      <c r="O48" s="251" t="s">
        <v>9993</v>
      </c>
      <c r="P48" s="234" t="s">
        <v>10011</v>
      </c>
      <c r="Q48" s="248" t="s">
        <v>10021</v>
      </c>
      <c r="R48" s="234" t="s">
        <v>10012</v>
      </c>
      <c r="S48" s="251" t="s">
        <v>9994</v>
      </c>
      <c r="T48" s="234" t="s">
        <v>10015</v>
      </c>
      <c r="U48" s="68"/>
    </row>
    <row r="49" spans="1:21" x14ac:dyDescent="0.4">
      <c r="A49" s="379"/>
      <c r="B49" s="12" t="s">
        <v>7485</v>
      </c>
      <c r="C49" s="1">
        <v>1</v>
      </c>
      <c r="D49" s="95">
        <v>0</v>
      </c>
      <c r="E49" s="1">
        <v>1</v>
      </c>
      <c r="F49" s="1">
        <v>0</v>
      </c>
      <c r="G49" s="1">
        <v>0</v>
      </c>
      <c r="H49" s="1">
        <f t="shared" si="0"/>
        <v>2</v>
      </c>
      <c r="I49" s="7"/>
      <c r="J49" s="1">
        <v>2</v>
      </c>
      <c r="K49" s="251" t="s">
        <v>9997</v>
      </c>
      <c r="L49" s="234" t="s">
        <v>9918</v>
      </c>
      <c r="M49" s="248" t="s">
        <v>10033</v>
      </c>
      <c r="N49" s="234" t="s">
        <v>9326</v>
      </c>
      <c r="O49" s="251" t="s">
        <v>10017</v>
      </c>
      <c r="P49" s="234" t="s">
        <v>10028</v>
      </c>
      <c r="Q49" s="248" t="s">
        <v>10023</v>
      </c>
      <c r="R49" s="234" t="s">
        <v>10027</v>
      </c>
      <c r="S49" s="251" t="s">
        <v>9995</v>
      </c>
      <c r="T49" s="234" t="s">
        <v>10016</v>
      </c>
      <c r="U49" s="68"/>
    </row>
    <row r="50" spans="1:21" x14ac:dyDescent="0.4">
      <c r="A50" s="379">
        <v>45638</v>
      </c>
      <c r="B50" s="12" t="s">
        <v>7483</v>
      </c>
      <c r="C50" s="1">
        <v>0</v>
      </c>
      <c r="D50" s="95">
        <v>0</v>
      </c>
      <c r="E50" s="1">
        <v>0</v>
      </c>
      <c r="F50" s="1">
        <v>0</v>
      </c>
      <c r="G50" s="1">
        <v>0</v>
      </c>
      <c r="H50" s="1">
        <f t="shared" si="0"/>
        <v>0</v>
      </c>
      <c r="I50" s="7"/>
      <c r="J50" s="95">
        <v>3</v>
      </c>
      <c r="K50" s="248" t="s">
        <v>10019</v>
      </c>
      <c r="L50" s="234" t="s">
        <v>10029</v>
      </c>
      <c r="M50" s="251" t="s">
        <v>10046</v>
      </c>
      <c r="N50" s="234" t="s">
        <v>10038</v>
      </c>
      <c r="O50" s="248" t="s">
        <v>10031</v>
      </c>
      <c r="P50" s="234" t="s">
        <v>9326</v>
      </c>
      <c r="Q50" s="248" t="s">
        <v>10024</v>
      </c>
      <c r="R50" s="234" t="s">
        <v>10027</v>
      </c>
      <c r="S50" s="248" t="s">
        <v>10018</v>
      </c>
      <c r="T50" s="234" t="s">
        <v>10029</v>
      </c>
      <c r="U50" s="68"/>
    </row>
    <row r="51" spans="1:21" x14ac:dyDescent="0.4">
      <c r="A51" s="379"/>
      <c r="B51" s="12" t="s">
        <v>7484</v>
      </c>
      <c r="C51" s="1">
        <v>0</v>
      </c>
      <c r="D51" s="95">
        <v>0</v>
      </c>
      <c r="E51" s="95">
        <v>0</v>
      </c>
      <c r="F51" s="95">
        <v>0</v>
      </c>
      <c r="G51" s="1">
        <v>0</v>
      </c>
      <c r="H51" s="1">
        <f t="shared" si="0"/>
        <v>0</v>
      </c>
      <c r="I51" s="7"/>
      <c r="J51" s="1">
        <v>4</v>
      </c>
      <c r="K51" s="251" t="s">
        <v>10020</v>
      </c>
      <c r="L51" s="234" t="s">
        <v>10029</v>
      </c>
      <c r="M51" s="222"/>
      <c r="N51" s="201"/>
      <c r="O51" s="251" t="s">
        <v>10032</v>
      </c>
      <c r="P51" s="234" t="s">
        <v>10038</v>
      </c>
      <c r="Q51" s="248" t="s">
        <v>10025</v>
      </c>
      <c r="R51" s="234" t="s">
        <v>10027</v>
      </c>
      <c r="S51" s="248" t="s">
        <v>10034</v>
      </c>
      <c r="T51" s="234" t="s">
        <v>9326</v>
      </c>
      <c r="U51" s="68"/>
    </row>
    <row r="52" spans="1:21" x14ac:dyDescent="0.4">
      <c r="A52" s="379"/>
      <c r="B52" s="12" t="s">
        <v>7485</v>
      </c>
      <c r="C52" s="1">
        <v>0</v>
      </c>
      <c r="D52" s="95">
        <v>1</v>
      </c>
      <c r="E52" s="1">
        <v>0</v>
      </c>
      <c r="F52" s="1">
        <v>0</v>
      </c>
      <c r="G52" s="1">
        <v>0</v>
      </c>
      <c r="H52" s="1">
        <f t="shared" si="0"/>
        <v>1</v>
      </c>
      <c r="I52" s="7"/>
      <c r="J52" s="95">
        <v>5</v>
      </c>
      <c r="K52" s="248" t="s">
        <v>10036</v>
      </c>
      <c r="L52" s="234" t="s">
        <v>9326</v>
      </c>
      <c r="M52" s="222"/>
      <c r="N52" s="201"/>
      <c r="O52" s="222"/>
      <c r="P52" s="201"/>
      <c r="Q52" s="248" t="s">
        <v>10026</v>
      </c>
      <c r="R52" s="234" t="s">
        <v>10027</v>
      </c>
      <c r="S52" s="240"/>
      <c r="T52" s="201"/>
      <c r="U52" s="68"/>
    </row>
    <row r="53" spans="1:21" x14ac:dyDescent="0.4">
      <c r="A53" s="379"/>
      <c r="B53" s="12" t="s">
        <v>7483</v>
      </c>
      <c r="C53" s="1"/>
      <c r="D53" s="95"/>
      <c r="E53" s="1"/>
      <c r="F53" s="1"/>
      <c r="G53" s="1"/>
      <c r="H53" s="1">
        <f t="shared" si="0"/>
        <v>0</v>
      </c>
      <c r="I53" s="7"/>
      <c r="J53" s="1">
        <v>6</v>
      </c>
      <c r="K53" s="251" t="s">
        <v>10035</v>
      </c>
      <c r="L53" s="234" t="s">
        <v>10041</v>
      </c>
      <c r="M53" s="222"/>
      <c r="N53" s="201"/>
      <c r="O53" s="222"/>
      <c r="P53" s="201"/>
      <c r="Q53" s="248" t="s">
        <v>10037</v>
      </c>
      <c r="R53" s="234" t="s">
        <v>9326</v>
      </c>
      <c r="S53" s="201"/>
      <c r="T53" s="201"/>
      <c r="U53" s="68"/>
    </row>
    <row r="54" spans="1:21" x14ac:dyDescent="0.4">
      <c r="A54" s="379"/>
      <c r="B54" s="12" t="s">
        <v>7484</v>
      </c>
      <c r="C54" s="1"/>
      <c r="D54" s="95"/>
      <c r="E54" s="1"/>
      <c r="F54" s="95"/>
      <c r="G54" s="95"/>
      <c r="H54" s="1">
        <f t="shared" si="0"/>
        <v>0</v>
      </c>
      <c r="I54" s="7"/>
      <c r="J54" s="95">
        <v>7</v>
      </c>
      <c r="K54" s="203"/>
      <c r="L54" s="201"/>
      <c r="M54" s="222"/>
      <c r="N54" s="201"/>
      <c r="O54" s="222"/>
      <c r="P54" s="201"/>
      <c r="Q54" s="222"/>
      <c r="R54" s="201"/>
      <c r="S54" s="201"/>
      <c r="T54" s="201"/>
      <c r="U54" s="68"/>
    </row>
    <row r="55" spans="1:21" x14ac:dyDescent="0.4">
      <c r="A55" s="379"/>
      <c r="B55" s="12" t="s">
        <v>7485</v>
      </c>
      <c r="C55" s="1"/>
      <c r="D55" s="95"/>
      <c r="E55" s="1"/>
      <c r="F55" s="1"/>
      <c r="G55" s="1"/>
      <c r="H55" s="1">
        <f t="shared" si="0"/>
        <v>0</v>
      </c>
      <c r="I55" s="7"/>
      <c r="J55" s="1">
        <v>8</v>
      </c>
      <c r="K55" s="201"/>
      <c r="L55" s="201"/>
      <c r="M55" s="222"/>
      <c r="N55" s="201"/>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22"/>
      <c r="N56" s="201"/>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03"/>
      <c r="N57" s="201"/>
      <c r="O57" s="222"/>
      <c r="P57" s="201"/>
      <c r="Q57" s="201"/>
      <c r="R57" s="201"/>
      <c r="S57" s="201"/>
      <c r="T57" s="201"/>
    </row>
    <row r="58" spans="1:21" x14ac:dyDescent="0.4">
      <c r="A58" s="379"/>
      <c r="B58" s="12" t="s">
        <v>7485</v>
      </c>
      <c r="C58" s="1"/>
      <c r="D58" s="95"/>
      <c r="E58" s="1"/>
      <c r="F58" s="1"/>
      <c r="G58" s="1"/>
      <c r="H58" s="1">
        <f t="shared" si="0"/>
        <v>0</v>
      </c>
      <c r="J58" s="1">
        <v>11</v>
      </c>
      <c r="K58" s="201"/>
      <c r="L58" s="201"/>
      <c r="M58" s="222"/>
      <c r="N58" s="201"/>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10042</v>
      </c>
      <c r="K64" s="71">
        <f>COUNTIF($K$48:$T$61,J64)</f>
        <v>1</v>
      </c>
      <c r="L64" s="229"/>
      <c r="M64" s="229"/>
      <c r="N64" s="229"/>
      <c r="O64" s="229"/>
      <c r="P64" s="229"/>
    </row>
    <row r="65" spans="1:16" x14ac:dyDescent="0.4">
      <c r="A65" s="12" t="s">
        <v>7655</v>
      </c>
      <c r="B65" s="220">
        <v>0.86805555555555547</v>
      </c>
      <c r="J65" s="12" t="s">
        <v>10027</v>
      </c>
      <c r="K65" s="71">
        <f>COUNTIF($K$48:$T$61,J65)</f>
        <v>4</v>
      </c>
      <c r="L65" s="229"/>
      <c r="M65" s="229"/>
      <c r="N65" s="229"/>
      <c r="O65" s="229"/>
      <c r="P65" s="229"/>
    </row>
    <row r="66" spans="1:16" x14ac:dyDescent="0.4">
      <c r="A66" s="12" t="s">
        <v>7656</v>
      </c>
      <c r="B66" s="219">
        <f>B64-B65</f>
        <v>45537.875694444447</v>
      </c>
      <c r="J66" s="12" t="s">
        <v>10030</v>
      </c>
      <c r="K66" s="71">
        <f>COUNTIF($K$48:$T$61,J66)</f>
        <v>1</v>
      </c>
      <c r="L66" s="229"/>
      <c r="M66" s="229"/>
      <c r="N66" s="229"/>
      <c r="O66" s="229"/>
      <c r="P66" s="229"/>
    </row>
    <row r="67" spans="1:16" x14ac:dyDescent="0.4">
      <c r="J67" s="12" t="s">
        <v>9917</v>
      </c>
      <c r="K67" s="71">
        <f>COUNTIF($K$48:$T$61,J67)</f>
        <v>5</v>
      </c>
      <c r="L67" s="229"/>
      <c r="M67" s="229"/>
      <c r="N67" s="229"/>
      <c r="O67" s="229"/>
      <c r="P67" s="229"/>
    </row>
    <row r="68" spans="1:16" x14ac:dyDescent="0.4">
      <c r="A68" s="220" t="s">
        <v>9491</v>
      </c>
      <c r="B68" s="295">
        <v>0</v>
      </c>
      <c r="C68" s="220">
        <f>B68+TIME(1,,)</f>
        <v>4.1666666666666664E-2</v>
      </c>
      <c r="J68" s="12" t="s">
        <v>9641</v>
      </c>
      <c r="K68" s="71">
        <f t="shared" ref="K68:K91" si="1">COUNTIF($K$48:$T$61,J68)</f>
        <v>6</v>
      </c>
    </row>
    <row r="69" spans="1:16" x14ac:dyDescent="0.4">
      <c r="A69" s="220" t="s">
        <v>9491</v>
      </c>
      <c r="B69" s="220">
        <f>C68</f>
        <v>4.1666666666666664E-2</v>
      </c>
      <c r="C69" s="220">
        <f t="shared" ref="C69:C91" si="2">B69+TIME(1,,)</f>
        <v>8.3333333333333329E-2</v>
      </c>
      <c r="J69" s="12" t="s">
        <v>9624</v>
      </c>
      <c r="K69" s="71">
        <f t="shared" si="1"/>
        <v>0</v>
      </c>
    </row>
    <row r="70" spans="1:16" x14ac:dyDescent="0.4">
      <c r="A70" s="220" t="s">
        <v>9491</v>
      </c>
      <c r="B70" s="220">
        <f t="shared" ref="B70:B91" si="3">C69</f>
        <v>8.3333333333333329E-2</v>
      </c>
      <c r="C70" s="220">
        <f t="shared" si="2"/>
        <v>0.125</v>
      </c>
      <c r="J70" s="300" t="s">
        <v>9532</v>
      </c>
      <c r="K70" s="71">
        <f t="shared" si="1"/>
        <v>0</v>
      </c>
    </row>
    <row r="71" spans="1:16" x14ac:dyDescent="0.4">
      <c r="A71" s="220" t="s">
        <v>9491</v>
      </c>
      <c r="B71" s="220">
        <f t="shared" si="3"/>
        <v>0.125</v>
      </c>
      <c r="C71" s="220">
        <f t="shared" si="2"/>
        <v>0.16666666666666666</v>
      </c>
      <c r="J71" s="300" t="s">
        <v>9510</v>
      </c>
      <c r="K71" s="71">
        <f t="shared" si="1"/>
        <v>0</v>
      </c>
    </row>
    <row r="72" spans="1:16" x14ac:dyDescent="0.4">
      <c r="A72" s="220" t="s">
        <v>9491</v>
      </c>
      <c r="B72" s="220">
        <f t="shared" si="3"/>
        <v>0.16666666666666666</v>
      </c>
      <c r="C72" s="220">
        <f t="shared" si="2"/>
        <v>0.20833333333333331</v>
      </c>
      <c r="J72" s="300" t="s">
        <v>9508</v>
      </c>
      <c r="K72" s="71">
        <f t="shared" si="1"/>
        <v>0</v>
      </c>
    </row>
    <row r="73" spans="1:16" x14ac:dyDescent="0.4">
      <c r="A73" s="220" t="s">
        <v>9491</v>
      </c>
      <c r="B73" s="220">
        <f t="shared" si="3"/>
        <v>0.20833333333333331</v>
      </c>
      <c r="C73" s="220">
        <f t="shared" si="2"/>
        <v>0.24999999999999997</v>
      </c>
      <c r="J73" s="300" t="s">
        <v>9498</v>
      </c>
      <c r="K73" s="71">
        <f t="shared" si="1"/>
        <v>0</v>
      </c>
    </row>
    <row r="74" spans="1:16" x14ac:dyDescent="0.4">
      <c r="A74" s="220" t="s">
        <v>9491</v>
      </c>
      <c r="B74" s="220">
        <f t="shared" si="3"/>
        <v>0.24999999999999997</v>
      </c>
      <c r="C74" s="220">
        <f t="shared" si="2"/>
        <v>0.29166666666666663</v>
      </c>
      <c r="J74" s="300" t="s">
        <v>9422</v>
      </c>
      <c r="K74" s="71">
        <f t="shared" si="1"/>
        <v>0</v>
      </c>
    </row>
    <row r="75" spans="1:16" x14ac:dyDescent="0.4">
      <c r="A75" s="220" t="s">
        <v>9491</v>
      </c>
      <c r="B75" s="220">
        <f t="shared" si="3"/>
        <v>0.29166666666666663</v>
      </c>
      <c r="C75" s="220">
        <f t="shared" si="2"/>
        <v>0.33333333333333331</v>
      </c>
      <c r="J75" s="201" t="s">
        <v>9136</v>
      </c>
      <c r="K75" s="71">
        <f t="shared" si="1"/>
        <v>0</v>
      </c>
    </row>
    <row r="76" spans="1:16" x14ac:dyDescent="0.4">
      <c r="A76" s="220" t="s">
        <v>9491</v>
      </c>
      <c r="B76" s="220">
        <f t="shared" si="3"/>
        <v>0.33333333333333331</v>
      </c>
      <c r="C76" s="220">
        <f t="shared" si="2"/>
        <v>0.375</v>
      </c>
      <c r="J76" s="12" t="s">
        <v>9077</v>
      </c>
      <c r="K76" s="71">
        <f t="shared" si="1"/>
        <v>0</v>
      </c>
    </row>
    <row r="77" spans="1:16" x14ac:dyDescent="0.4">
      <c r="A77" s="220" t="s">
        <v>9491</v>
      </c>
      <c r="B77" s="220">
        <f t="shared" si="3"/>
        <v>0.375</v>
      </c>
      <c r="C77" s="220">
        <f t="shared" si="2"/>
        <v>0.41666666666666669</v>
      </c>
      <c r="J77" s="12" t="s">
        <v>9075</v>
      </c>
      <c r="K77" s="71">
        <f t="shared" si="1"/>
        <v>0</v>
      </c>
    </row>
    <row r="78" spans="1:16" x14ac:dyDescent="0.4">
      <c r="A78" s="220" t="s">
        <v>9491</v>
      </c>
      <c r="B78" s="220">
        <f t="shared" si="3"/>
        <v>0.41666666666666669</v>
      </c>
      <c r="C78" s="220">
        <f t="shared" si="2"/>
        <v>0.45833333333333337</v>
      </c>
      <c r="J78" s="12" t="s">
        <v>9072</v>
      </c>
      <c r="K78" s="71">
        <f t="shared" si="1"/>
        <v>0</v>
      </c>
    </row>
    <row r="79" spans="1:16" x14ac:dyDescent="0.4">
      <c r="A79" s="220" t="s">
        <v>9491</v>
      </c>
      <c r="B79" s="220">
        <f t="shared" si="3"/>
        <v>0.45833333333333337</v>
      </c>
      <c r="C79" s="220">
        <f t="shared" si="2"/>
        <v>0.5</v>
      </c>
      <c r="J79" s="12" t="s">
        <v>8980</v>
      </c>
      <c r="K79" s="71">
        <f t="shared" si="1"/>
        <v>0</v>
      </c>
    </row>
    <row r="80" spans="1:16" x14ac:dyDescent="0.4">
      <c r="A80" s="220" t="s">
        <v>9491</v>
      </c>
      <c r="B80" s="220">
        <f t="shared" si="3"/>
        <v>0.5</v>
      </c>
      <c r="C80" s="220">
        <f t="shared" si="2"/>
        <v>0.54166666666666663</v>
      </c>
      <c r="J80" s="12" t="s">
        <v>9280</v>
      </c>
      <c r="K80" s="71">
        <f t="shared" si="1"/>
        <v>0</v>
      </c>
    </row>
    <row r="81" spans="1:11" x14ac:dyDescent="0.4">
      <c r="A81" s="220" t="s">
        <v>9491</v>
      </c>
      <c r="B81" s="220">
        <f t="shared" si="3"/>
        <v>0.54166666666666663</v>
      </c>
      <c r="C81" s="220">
        <f t="shared" si="2"/>
        <v>0.58333333333333326</v>
      </c>
      <c r="J81" s="12" t="s">
        <v>9359</v>
      </c>
      <c r="K81" s="71">
        <f t="shared" si="1"/>
        <v>0</v>
      </c>
    </row>
    <row r="82" spans="1:11" x14ac:dyDescent="0.4">
      <c r="A82" s="220" t="s">
        <v>9491</v>
      </c>
      <c r="B82" s="220">
        <f t="shared" si="3"/>
        <v>0.58333333333333326</v>
      </c>
      <c r="C82" s="220">
        <f t="shared" si="2"/>
        <v>0.62499999999999989</v>
      </c>
      <c r="J82" s="12" t="s">
        <v>9210</v>
      </c>
      <c r="K82" s="71">
        <f t="shared" si="1"/>
        <v>0</v>
      </c>
    </row>
    <row r="83" spans="1:11" x14ac:dyDescent="0.4">
      <c r="A83" s="220" t="s">
        <v>9491</v>
      </c>
      <c r="B83" s="220">
        <f t="shared" si="3"/>
        <v>0.62499999999999989</v>
      </c>
      <c r="C83" s="220">
        <f t="shared" si="2"/>
        <v>0.66666666666666652</v>
      </c>
      <c r="J83" s="12" t="s">
        <v>8984</v>
      </c>
      <c r="K83" s="71">
        <f t="shared" si="1"/>
        <v>0</v>
      </c>
    </row>
    <row r="84" spans="1:11" x14ac:dyDescent="0.4">
      <c r="A84" s="220" t="s">
        <v>9491</v>
      </c>
      <c r="B84" s="220">
        <f t="shared" si="3"/>
        <v>0.66666666666666652</v>
      </c>
      <c r="C84" s="220">
        <f t="shared" si="2"/>
        <v>0.70833333333333315</v>
      </c>
      <c r="J84" s="12" t="s">
        <v>8676</v>
      </c>
      <c r="K84" s="71">
        <f t="shared" si="1"/>
        <v>0</v>
      </c>
    </row>
    <row r="85" spans="1:11" x14ac:dyDescent="0.4">
      <c r="A85" s="220" t="s">
        <v>9491</v>
      </c>
      <c r="B85" s="220">
        <f t="shared" si="3"/>
        <v>0.70833333333333315</v>
      </c>
      <c r="C85" s="220">
        <f t="shared" si="2"/>
        <v>0.74999999999999978</v>
      </c>
      <c r="J85" s="12" t="s">
        <v>8658</v>
      </c>
      <c r="K85" s="71">
        <f t="shared" si="1"/>
        <v>0</v>
      </c>
    </row>
    <row r="86" spans="1:11" x14ac:dyDescent="0.4">
      <c r="A86" s="220" t="s">
        <v>9491</v>
      </c>
      <c r="B86" s="220">
        <f t="shared" si="3"/>
        <v>0.74999999999999978</v>
      </c>
      <c r="C86" s="220">
        <f t="shared" si="2"/>
        <v>0.79166666666666641</v>
      </c>
      <c r="J86" s="12" t="s">
        <v>8648</v>
      </c>
      <c r="K86" s="71">
        <f t="shared" si="1"/>
        <v>0</v>
      </c>
    </row>
    <row r="87" spans="1:11" x14ac:dyDescent="0.4">
      <c r="A87" s="220" t="s">
        <v>9491</v>
      </c>
      <c r="B87" s="220">
        <f t="shared" si="3"/>
        <v>0.79166666666666641</v>
      </c>
      <c r="C87" s="220">
        <f t="shared" si="2"/>
        <v>0.83333333333333304</v>
      </c>
      <c r="J87" s="12" t="s">
        <v>8679</v>
      </c>
      <c r="K87" s="71">
        <f t="shared" si="1"/>
        <v>0</v>
      </c>
    </row>
    <row r="88" spans="1:11" x14ac:dyDescent="0.4">
      <c r="A88" s="220" t="s">
        <v>9491</v>
      </c>
      <c r="B88" s="220">
        <f t="shared" si="3"/>
        <v>0.83333333333333304</v>
      </c>
      <c r="C88" s="220">
        <f t="shared" si="2"/>
        <v>0.87499999999999967</v>
      </c>
      <c r="J88" s="12" t="s">
        <v>8576</v>
      </c>
      <c r="K88" s="71">
        <f t="shared" si="1"/>
        <v>0</v>
      </c>
    </row>
    <row r="89" spans="1:11" x14ac:dyDescent="0.4">
      <c r="A89" s="220" t="s">
        <v>9491</v>
      </c>
      <c r="B89" s="220">
        <f t="shared" si="3"/>
        <v>0.87499999999999967</v>
      </c>
      <c r="C89" s="220">
        <f t="shared" si="2"/>
        <v>0.9166666666666663</v>
      </c>
      <c r="J89" s="12" t="s">
        <v>8577</v>
      </c>
      <c r="K89" s="71">
        <f t="shared" si="1"/>
        <v>0</v>
      </c>
    </row>
    <row r="90" spans="1:11" x14ac:dyDescent="0.4">
      <c r="A90" s="220" t="s">
        <v>9491</v>
      </c>
      <c r="B90" s="220">
        <f t="shared" si="3"/>
        <v>0.9166666666666663</v>
      </c>
      <c r="C90" s="220">
        <f t="shared" si="2"/>
        <v>0.95833333333333293</v>
      </c>
      <c r="J90" s="12" t="s">
        <v>8744</v>
      </c>
      <c r="K90" s="71">
        <f t="shared" si="1"/>
        <v>0</v>
      </c>
    </row>
    <row r="91" spans="1:11" x14ac:dyDescent="0.4">
      <c r="A91" s="220" t="s">
        <v>9491</v>
      </c>
      <c r="B91" s="220">
        <f t="shared" si="3"/>
        <v>0.95833333333333293</v>
      </c>
      <c r="C91" s="220">
        <f t="shared" si="2"/>
        <v>0.99999999999999956</v>
      </c>
      <c r="J91" s="12" t="s">
        <v>8578</v>
      </c>
      <c r="K91"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68FE3-D34C-4BB3-AA2F-6CD91C26003A}">
  <dimension ref="A1:U91"/>
  <sheetViews>
    <sheetView topLeftCell="A67" zoomScale="90" zoomScaleNormal="90" workbookViewId="0">
      <selection activeCell="B1" sqref="B1:H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4.36328125" customWidth="1"/>
    <col min="11" max="11" width="30.1796875" customWidth="1"/>
    <col min="12" max="12" width="15.08984375" bestFit="1" customWidth="1"/>
    <col min="13" max="13" width="31.453125" customWidth="1"/>
    <col min="14" max="14" width="14" bestFit="1" customWidth="1"/>
    <col min="15" max="15" width="30.90625" customWidth="1"/>
    <col min="16" max="16" width="15.08984375" bestFit="1" customWidth="1"/>
    <col min="17" max="17" width="17.54296875" customWidth="1"/>
    <col min="18" max="18" width="14" bestFit="1" customWidth="1"/>
    <col min="19" max="19" width="46" bestFit="1" customWidth="1"/>
    <col min="20" max="20" width="15.08984375" bestFit="1" customWidth="1"/>
    <col min="21" max="21" width="10.08984375" customWidth="1"/>
    <col min="22" max="23" width="5.81640625" customWidth="1"/>
  </cols>
  <sheetData>
    <row r="1" spans="1:9" x14ac:dyDescent="0.4">
      <c r="A1" s="11" t="s">
        <v>7581</v>
      </c>
      <c r="B1" s="375" t="s">
        <v>10048</v>
      </c>
      <c r="C1" s="375"/>
      <c r="D1" s="375"/>
      <c r="E1" s="375"/>
      <c r="F1" s="375"/>
      <c r="G1" s="375"/>
      <c r="H1" s="375"/>
      <c r="I1" s="7"/>
    </row>
    <row r="2" spans="1:9" x14ac:dyDescent="0.4">
      <c r="A2" s="11" t="s">
        <v>7582</v>
      </c>
      <c r="B2" s="375" t="s">
        <v>10049</v>
      </c>
      <c r="C2" s="375"/>
      <c r="D2" s="375"/>
      <c r="E2" s="375"/>
      <c r="F2" s="375"/>
      <c r="G2" s="375"/>
      <c r="H2" s="375"/>
      <c r="I2" s="7"/>
    </row>
    <row r="3" spans="1:9" x14ac:dyDescent="0.4">
      <c r="A3" s="11" t="s">
        <v>7583</v>
      </c>
      <c r="B3" s="375" t="s">
        <v>10050</v>
      </c>
      <c r="C3" s="375"/>
      <c r="D3" s="375"/>
      <c r="E3" s="375"/>
      <c r="F3" s="375"/>
      <c r="G3" s="375"/>
      <c r="H3" s="375"/>
      <c r="I3" s="7"/>
    </row>
    <row r="4" spans="1:9" x14ac:dyDescent="0.4">
      <c r="A4" s="11" t="s">
        <v>7584</v>
      </c>
      <c r="B4" s="372" t="s">
        <v>10051</v>
      </c>
      <c r="C4" s="373"/>
      <c r="D4" s="373"/>
      <c r="E4" s="373"/>
      <c r="F4" s="373"/>
      <c r="G4" s="373"/>
      <c r="H4" s="374"/>
      <c r="I4" s="7"/>
    </row>
    <row r="5" spans="1:9" x14ac:dyDescent="0.4">
      <c r="A5" s="11" t="s">
        <v>9165</v>
      </c>
      <c r="B5" s="375" t="s">
        <v>10052</v>
      </c>
      <c r="C5" s="375"/>
      <c r="D5" s="375"/>
      <c r="E5" s="375"/>
      <c r="F5" s="375"/>
      <c r="G5" s="375"/>
      <c r="H5" s="375"/>
      <c r="I5" s="7"/>
    </row>
    <row r="6" spans="1:9" x14ac:dyDescent="0.4">
      <c r="A6" s="11" t="s">
        <v>7586</v>
      </c>
      <c r="B6" s="384">
        <f>MIN(C37:G37)</f>
        <v>45642.433333333334</v>
      </c>
      <c r="C6" s="374"/>
      <c r="D6" s="403" t="s">
        <v>7587</v>
      </c>
      <c r="E6" s="404"/>
      <c r="F6" s="384">
        <f>MAX(C38:G38)</f>
        <v>45649.40625</v>
      </c>
      <c r="G6" s="402"/>
      <c r="H6" s="374"/>
      <c r="I6" s="7"/>
    </row>
    <row r="7" spans="1:9" ht="52.75" customHeight="1" x14ac:dyDescent="0.4">
      <c r="A7" s="394" t="s">
        <v>7816</v>
      </c>
      <c r="B7" s="11" t="s">
        <v>7589</v>
      </c>
      <c r="C7" s="397" t="s">
        <v>9984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9983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1"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45642.455555555556</v>
      </c>
      <c r="D37" s="191">
        <v>45642.443055555559</v>
      </c>
      <c r="E37" s="191">
        <v>45642.433333333334</v>
      </c>
      <c r="F37" s="191">
        <v>45642.464583333334</v>
      </c>
      <c r="G37" s="191">
        <v>45642.45</v>
      </c>
      <c r="H37" s="1"/>
      <c r="I37" s="7"/>
      <c r="J37" s="294">
        <v>45647.333333333336</v>
      </c>
    </row>
    <row r="38" spans="1:21" x14ac:dyDescent="0.4">
      <c r="A38" s="177"/>
      <c r="B38" s="12" t="s">
        <v>7482</v>
      </c>
      <c r="C38" s="191">
        <v>45644.684027777781</v>
      </c>
      <c r="D38" s="191">
        <v>45649.393750000003</v>
      </c>
      <c r="E38" s="191">
        <v>45644.680555555555</v>
      </c>
      <c r="F38" s="191">
        <v>45649.40625</v>
      </c>
      <c r="G38" s="191">
        <v>45649.402777777781</v>
      </c>
      <c r="H38" s="1"/>
      <c r="I38" s="7"/>
      <c r="J38" s="186">
        <f>IF(C38&lt;&gt;"",INT((J37-C37)*24),0)+IF(D38&lt;&gt;"",INT((J37-D37)*24),0)+IF(E38&lt;&gt;"",INT((J37-E37)*24),0)+IF(F38&lt;&gt;"",INT((J37-F37)*24),0)+IF(G38&lt;&gt;"",INT((J37-G37)*24),0)</f>
        <v>584</v>
      </c>
    </row>
    <row r="39" spans="1:21" x14ac:dyDescent="0.4">
      <c r="A39" s="177"/>
      <c r="B39" s="12" t="s">
        <v>7458</v>
      </c>
      <c r="C39" s="221">
        <v>51</v>
      </c>
      <c r="D39" s="164">
        <v>72</v>
      </c>
      <c r="E39" s="164">
        <v>65</v>
      </c>
      <c r="F39" s="221">
        <v>13</v>
      </c>
      <c r="G39" s="164">
        <v>79</v>
      </c>
      <c r="H39" s="1">
        <f t="shared" ref="H39:H61" si="0">SUM(C39:G39)</f>
        <v>280</v>
      </c>
      <c r="I39" s="7"/>
    </row>
    <row r="40" spans="1:21" x14ac:dyDescent="0.4">
      <c r="A40" s="1" t="s">
        <v>7164</v>
      </c>
      <c r="B40" s="12" t="s">
        <v>7469</v>
      </c>
      <c r="C40" s="1">
        <f>INT((C38-C37)*24)</f>
        <v>53</v>
      </c>
      <c r="D40" s="1">
        <f>INT((D38-D37)*24)</f>
        <v>166</v>
      </c>
      <c r="E40" s="1">
        <f>INT((E38-E37)*24)</f>
        <v>53</v>
      </c>
      <c r="F40" s="1">
        <f>INT((F38-F37)*24)</f>
        <v>166</v>
      </c>
      <c r="G40" s="1">
        <f>INT((G38-G37)*24)</f>
        <v>166</v>
      </c>
      <c r="H40" s="1">
        <f t="shared" si="0"/>
        <v>604</v>
      </c>
      <c r="I40" s="7"/>
      <c r="J40" s="12" t="s">
        <v>8020</v>
      </c>
      <c r="K40" s="1">
        <f>H40</f>
        <v>604</v>
      </c>
    </row>
    <row r="41" spans="1:21" x14ac:dyDescent="0.4">
      <c r="A41" s="379">
        <v>45643</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1</v>
      </c>
      <c r="D43" s="1">
        <v>0</v>
      </c>
      <c r="E43" s="1">
        <v>1</v>
      </c>
      <c r="F43" s="1">
        <v>0</v>
      </c>
      <c r="G43" s="1">
        <v>0</v>
      </c>
      <c r="H43" s="1">
        <f t="shared" si="0"/>
        <v>2</v>
      </c>
      <c r="I43" s="7"/>
      <c r="J43" s="12" t="s">
        <v>7485</v>
      </c>
      <c r="K43" s="1">
        <f>SUMIF(B:B,J43,H:H)</f>
        <v>15</v>
      </c>
    </row>
    <row r="44" spans="1:21" x14ac:dyDescent="0.4">
      <c r="A44" s="379">
        <v>45644</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9059</v>
      </c>
      <c r="M45" t="s">
        <v>7466</v>
      </c>
      <c r="O45" t="s">
        <v>9060</v>
      </c>
      <c r="Q45" t="s">
        <v>9061</v>
      </c>
      <c r="S45" t="s">
        <v>9062</v>
      </c>
    </row>
    <row r="46" spans="1:21" x14ac:dyDescent="0.4">
      <c r="A46" s="379"/>
      <c r="B46" s="12" t="s">
        <v>7485</v>
      </c>
      <c r="C46" s="1">
        <v>0</v>
      </c>
      <c r="D46" s="1">
        <v>0</v>
      </c>
      <c r="E46" s="1">
        <v>2</v>
      </c>
      <c r="F46" s="1">
        <v>0</v>
      </c>
      <c r="G46" s="1">
        <v>0</v>
      </c>
      <c r="H46" s="1">
        <f t="shared" si="0"/>
        <v>2</v>
      </c>
      <c r="I46" s="7"/>
      <c r="K46" t="s">
        <v>8805</v>
      </c>
      <c r="M46" t="s">
        <v>8628</v>
      </c>
      <c r="O46" t="s">
        <v>8624</v>
      </c>
      <c r="Q46" t="s">
        <v>9793</v>
      </c>
      <c r="S46" t="s">
        <v>8806</v>
      </c>
    </row>
    <row r="47" spans="1:21" ht="17" customHeight="1" x14ac:dyDescent="0.4">
      <c r="A47" s="379">
        <v>45645</v>
      </c>
      <c r="B47" s="12" t="s">
        <v>7483</v>
      </c>
      <c r="C47" s="1"/>
      <c r="D47" s="95">
        <v>0</v>
      </c>
      <c r="E47" s="1"/>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c r="D48" s="95">
        <v>0</v>
      </c>
      <c r="E48" s="95"/>
      <c r="F48" s="95">
        <v>0</v>
      </c>
      <c r="G48" s="95">
        <v>0</v>
      </c>
      <c r="H48" s="1">
        <f t="shared" si="0"/>
        <v>0</v>
      </c>
      <c r="I48" s="7"/>
      <c r="J48" s="95">
        <v>1</v>
      </c>
      <c r="K48" s="251" t="s">
        <v>10058</v>
      </c>
      <c r="L48" s="234" t="s">
        <v>9918</v>
      </c>
      <c r="M48" s="251" t="s">
        <v>10060</v>
      </c>
      <c r="N48" s="234" t="s">
        <v>9917</v>
      </c>
      <c r="O48" s="251" t="s">
        <v>10056</v>
      </c>
      <c r="P48" s="234" t="s">
        <v>9918</v>
      </c>
      <c r="Q48" s="248" t="s">
        <v>10089</v>
      </c>
      <c r="R48" s="234" t="s">
        <v>9326</v>
      </c>
      <c r="S48" s="251" t="s">
        <v>10088</v>
      </c>
      <c r="T48" s="234" t="s">
        <v>10062</v>
      </c>
      <c r="U48" s="68"/>
    </row>
    <row r="49" spans="1:21" x14ac:dyDescent="0.4">
      <c r="A49" s="379"/>
      <c r="B49" s="12" t="s">
        <v>7485</v>
      </c>
      <c r="C49" s="1"/>
      <c r="D49" s="95">
        <v>3</v>
      </c>
      <c r="E49" s="1"/>
      <c r="F49" s="1">
        <v>0</v>
      </c>
      <c r="G49" s="1">
        <v>1</v>
      </c>
      <c r="H49" s="1">
        <f t="shared" si="0"/>
        <v>4</v>
      </c>
      <c r="I49" s="7"/>
      <c r="J49" s="1">
        <v>2</v>
      </c>
      <c r="K49" s="251"/>
      <c r="L49" s="234"/>
      <c r="M49" s="251" t="s">
        <v>10061</v>
      </c>
      <c r="N49" s="234" t="s">
        <v>9917</v>
      </c>
      <c r="O49" s="251" t="s">
        <v>10055</v>
      </c>
      <c r="P49" s="234" t="s">
        <v>9642</v>
      </c>
      <c r="Q49" s="248"/>
      <c r="R49" s="234"/>
      <c r="S49" s="248" t="s">
        <v>10087</v>
      </c>
      <c r="T49" s="234" t="s">
        <v>9326</v>
      </c>
      <c r="U49" s="68"/>
    </row>
    <row r="50" spans="1:21" x14ac:dyDescent="0.4">
      <c r="A50" s="379">
        <v>45646</v>
      </c>
      <c r="B50" s="12" t="s">
        <v>7483</v>
      </c>
      <c r="C50" s="1"/>
      <c r="D50" s="95">
        <v>0</v>
      </c>
      <c r="E50" s="1"/>
      <c r="F50" s="1">
        <v>0</v>
      </c>
      <c r="G50" s="1">
        <v>0</v>
      </c>
      <c r="H50" s="1">
        <f t="shared" si="0"/>
        <v>0</v>
      </c>
      <c r="I50" s="7"/>
      <c r="J50" s="95">
        <v>3</v>
      </c>
      <c r="K50" s="248"/>
      <c r="L50" s="234"/>
      <c r="M50" s="251" t="s">
        <v>10063</v>
      </c>
      <c r="N50" s="234" t="s">
        <v>10066</v>
      </c>
      <c r="O50" s="251" t="s">
        <v>10057</v>
      </c>
      <c r="P50" s="234" t="s">
        <v>10059</v>
      </c>
      <c r="Q50" s="248"/>
      <c r="R50" s="234"/>
      <c r="S50" s="248"/>
      <c r="T50" s="234"/>
      <c r="U50" s="68"/>
    </row>
    <row r="51" spans="1:21" x14ac:dyDescent="0.4">
      <c r="A51" s="379"/>
      <c r="B51" s="12" t="s">
        <v>7484</v>
      </c>
      <c r="C51" s="1"/>
      <c r="D51" s="95">
        <v>0</v>
      </c>
      <c r="E51" s="95"/>
      <c r="F51" s="95">
        <v>0</v>
      </c>
      <c r="G51" s="1">
        <v>0</v>
      </c>
      <c r="H51" s="1">
        <f t="shared" si="0"/>
        <v>0</v>
      </c>
      <c r="I51" s="7"/>
      <c r="J51" s="1">
        <v>4</v>
      </c>
      <c r="K51" s="251"/>
      <c r="L51" s="234"/>
      <c r="M51" s="251" t="s">
        <v>10085</v>
      </c>
      <c r="N51" s="234" t="s">
        <v>10065</v>
      </c>
      <c r="O51" s="251"/>
      <c r="P51" s="234"/>
      <c r="Q51" s="248"/>
      <c r="R51" s="234"/>
      <c r="S51" s="248"/>
      <c r="T51" s="234"/>
      <c r="U51" s="68"/>
    </row>
    <row r="52" spans="1:21" x14ac:dyDescent="0.4">
      <c r="A52" s="379"/>
      <c r="B52" s="12" t="s">
        <v>7485</v>
      </c>
      <c r="C52" s="1"/>
      <c r="D52" s="95">
        <v>4</v>
      </c>
      <c r="E52" s="1"/>
      <c r="F52" s="1">
        <v>0</v>
      </c>
      <c r="G52" s="1">
        <v>0</v>
      </c>
      <c r="H52" s="1">
        <f t="shared" si="0"/>
        <v>4</v>
      </c>
      <c r="I52" s="7"/>
      <c r="J52" s="95">
        <v>5</v>
      </c>
      <c r="K52" s="248"/>
      <c r="L52" s="234"/>
      <c r="M52" s="251" t="s">
        <v>10084</v>
      </c>
      <c r="N52" s="234" t="s">
        <v>10065</v>
      </c>
      <c r="O52" s="222"/>
      <c r="P52" s="201"/>
      <c r="Q52" s="248"/>
      <c r="R52" s="234"/>
      <c r="S52" s="240"/>
      <c r="T52" s="201"/>
      <c r="U52" s="68"/>
    </row>
    <row r="53" spans="1:21" x14ac:dyDescent="0.4">
      <c r="A53" s="379">
        <v>45649</v>
      </c>
      <c r="B53" s="12" t="s">
        <v>7483</v>
      </c>
      <c r="C53" s="1"/>
      <c r="D53" s="95">
        <v>0</v>
      </c>
      <c r="E53" s="1"/>
      <c r="F53" s="1">
        <v>0</v>
      </c>
      <c r="G53" s="1">
        <v>0</v>
      </c>
      <c r="H53" s="1">
        <f t="shared" si="0"/>
        <v>0</v>
      </c>
      <c r="I53" s="7"/>
      <c r="J53" s="1">
        <v>6</v>
      </c>
      <c r="K53" s="251"/>
      <c r="L53" s="234"/>
      <c r="M53" s="251" t="s">
        <v>10064</v>
      </c>
      <c r="N53" s="234" t="s">
        <v>10066</v>
      </c>
      <c r="O53" s="222"/>
      <c r="P53" s="201"/>
      <c r="Q53" s="248"/>
      <c r="R53" s="234"/>
      <c r="S53" s="201"/>
      <c r="T53" s="201"/>
      <c r="U53" s="68"/>
    </row>
    <row r="54" spans="1:21" x14ac:dyDescent="0.4">
      <c r="A54" s="379"/>
      <c r="B54" s="12" t="s">
        <v>7484</v>
      </c>
      <c r="C54" s="1"/>
      <c r="D54" s="95">
        <v>0</v>
      </c>
      <c r="E54" s="1"/>
      <c r="F54" s="95">
        <v>0</v>
      </c>
      <c r="G54" s="95">
        <v>0</v>
      </c>
      <c r="H54" s="1">
        <f t="shared" si="0"/>
        <v>0</v>
      </c>
      <c r="I54" s="7"/>
      <c r="J54" s="95">
        <v>7</v>
      </c>
      <c r="K54" s="203"/>
      <c r="L54" s="201"/>
      <c r="M54" s="251" t="s">
        <v>10079</v>
      </c>
      <c r="N54" s="234" t="s">
        <v>9918</v>
      </c>
      <c r="O54" s="222"/>
      <c r="P54" s="201"/>
      <c r="Q54" s="222"/>
      <c r="R54" s="201"/>
      <c r="S54" s="201"/>
      <c r="T54" s="201"/>
      <c r="U54" s="68"/>
    </row>
    <row r="55" spans="1:21" x14ac:dyDescent="0.4">
      <c r="A55" s="379"/>
      <c r="B55" s="12" t="s">
        <v>7485</v>
      </c>
      <c r="C55" s="1"/>
      <c r="D55" s="95">
        <v>3</v>
      </c>
      <c r="E55" s="1"/>
      <c r="F55" s="1">
        <v>0</v>
      </c>
      <c r="G55" s="1">
        <v>0</v>
      </c>
      <c r="H55" s="1">
        <f t="shared" si="0"/>
        <v>3</v>
      </c>
      <c r="I55" s="7"/>
      <c r="J55" s="1">
        <v>8</v>
      </c>
      <c r="K55" s="201"/>
      <c r="L55" s="201"/>
      <c r="M55" s="248" t="s">
        <v>10078</v>
      </c>
      <c r="N55" s="234" t="s">
        <v>9326</v>
      </c>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51" t="s">
        <v>10080</v>
      </c>
      <c r="N56" s="234" t="s">
        <v>10081</v>
      </c>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35" t="s">
        <v>10082</v>
      </c>
      <c r="N57" s="234" t="s">
        <v>10086</v>
      </c>
      <c r="O57" s="222"/>
      <c r="P57" s="201"/>
      <c r="Q57" s="201"/>
      <c r="R57" s="201"/>
      <c r="S57" s="201"/>
      <c r="T57" s="201"/>
    </row>
    <row r="58" spans="1:21" x14ac:dyDescent="0.4">
      <c r="A58" s="379"/>
      <c r="B58" s="12" t="s">
        <v>7485</v>
      </c>
      <c r="C58" s="1"/>
      <c r="D58" s="95"/>
      <c r="E58" s="1"/>
      <c r="F58" s="1"/>
      <c r="G58" s="1"/>
      <c r="H58" s="1">
        <f t="shared" si="0"/>
        <v>0</v>
      </c>
      <c r="J58" s="1">
        <v>11</v>
      </c>
      <c r="K58" s="201"/>
      <c r="L58" s="201"/>
      <c r="M58" s="235" t="s">
        <v>10083</v>
      </c>
      <c r="N58" s="234" t="s">
        <v>9641</v>
      </c>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10041</v>
      </c>
      <c r="K64" s="71">
        <f>COUNTIF($K$48:$T$61,J64)</f>
        <v>0</v>
      </c>
      <c r="L64" s="229"/>
      <c r="M64" s="229"/>
      <c r="N64" s="229"/>
      <c r="O64" s="229"/>
      <c r="P64" s="229"/>
    </row>
    <row r="65" spans="1:16" x14ac:dyDescent="0.4">
      <c r="A65" s="12" t="s">
        <v>7655</v>
      </c>
      <c r="B65" s="220">
        <v>0.86805555555555547</v>
      </c>
      <c r="J65" s="12" t="s">
        <v>10027</v>
      </c>
      <c r="K65" s="71">
        <f>COUNTIF($K$48:$T$61,J65)</f>
        <v>0</v>
      </c>
      <c r="L65" s="229"/>
      <c r="M65" s="229"/>
      <c r="N65" s="229"/>
      <c r="O65" s="229"/>
      <c r="P65" s="229"/>
    </row>
    <row r="66" spans="1:16" x14ac:dyDescent="0.4">
      <c r="A66" s="12" t="s">
        <v>7656</v>
      </c>
      <c r="B66" s="219">
        <f>B64-B65</f>
        <v>45537.875694444447</v>
      </c>
      <c r="J66" s="12" t="s">
        <v>10015</v>
      </c>
      <c r="K66" s="71">
        <f>COUNTIF($K$48:$T$61,J66)</f>
        <v>0</v>
      </c>
      <c r="L66" s="229"/>
      <c r="M66" s="229"/>
      <c r="N66" s="229"/>
      <c r="O66" s="229"/>
      <c r="P66" s="229"/>
    </row>
    <row r="67" spans="1:16" x14ac:dyDescent="0.4">
      <c r="J67" s="12" t="s">
        <v>10081</v>
      </c>
      <c r="K67" s="71">
        <f>COUNTIF($K$48:$T$61,J67)</f>
        <v>9</v>
      </c>
      <c r="L67" s="229"/>
      <c r="M67" s="229"/>
      <c r="N67" s="229"/>
      <c r="O67" s="229"/>
      <c r="P67" s="229"/>
    </row>
    <row r="68" spans="1:16" x14ac:dyDescent="0.4">
      <c r="A68" s="220" t="s">
        <v>9491</v>
      </c>
      <c r="B68" s="295">
        <v>0</v>
      </c>
      <c r="C68" s="220">
        <f>B68+TIME(1,,)</f>
        <v>4.1666666666666664E-2</v>
      </c>
      <c r="J68" s="12" t="s">
        <v>10086</v>
      </c>
      <c r="K68" s="71">
        <f t="shared" ref="K68:K91" si="1">COUNTIF($K$48:$T$61,J68)</f>
        <v>6</v>
      </c>
    </row>
    <row r="69" spans="1:16" x14ac:dyDescent="0.4">
      <c r="A69" s="220" t="s">
        <v>9491</v>
      </c>
      <c r="B69" s="220">
        <f>C68</f>
        <v>4.1666666666666664E-2</v>
      </c>
      <c r="C69" s="220">
        <f t="shared" ref="C69:C91" si="2">B69+TIME(1,,)</f>
        <v>8.3333333333333329E-2</v>
      </c>
      <c r="J69" s="12" t="s">
        <v>9624</v>
      </c>
      <c r="K69" s="71">
        <f t="shared" si="1"/>
        <v>0</v>
      </c>
    </row>
    <row r="70" spans="1:16" x14ac:dyDescent="0.4">
      <c r="A70" s="220" t="s">
        <v>9491</v>
      </c>
      <c r="B70" s="220">
        <f t="shared" ref="B70:B91" si="3">C69</f>
        <v>8.3333333333333329E-2</v>
      </c>
      <c r="C70" s="220">
        <f t="shared" si="2"/>
        <v>0.125</v>
      </c>
      <c r="J70" s="300" t="s">
        <v>9532</v>
      </c>
      <c r="K70" s="71">
        <f t="shared" si="1"/>
        <v>0</v>
      </c>
    </row>
    <row r="71" spans="1:16" x14ac:dyDescent="0.4">
      <c r="A71" s="220" t="s">
        <v>9491</v>
      </c>
      <c r="B71" s="220">
        <f t="shared" si="3"/>
        <v>0.125</v>
      </c>
      <c r="C71" s="220">
        <f t="shared" si="2"/>
        <v>0.16666666666666666</v>
      </c>
      <c r="J71" s="300" t="s">
        <v>9510</v>
      </c>
      <c r="K71" s="71">
        <f t="shared" si="1"/>
        <v>0</v>
      </c>
    </row>
    <row r="72" spans="1:16" x14ac:dyDescent="0.4">
      <c r="A72" s="220" t="s">
        <v>9491</v>
      </c>
      <c r="B72" s="220">
        <f t="shared" si="3"/>
        <v>0.16666666666666666</v>
      </c>
      <c r="C72" s="220">
        <f t="shared" si="2"/>
        <v>0.20833333333333331</v>
      </c>
      <c r="J72" s="300" t="s">
        <v>9508</v>
      </c>
      <c r="K72" s="71">
        <f t="shared" si="1"/>
        <v>0</v>
      </c>
    </row>
    <row r="73" spans="1:16" x14ac:dyDescent="0.4">
      <c r="A73" s="220" t="s">
        <v>9491</v>
      </c>
      <c r="B73" s="220">
        <f t="shared" si="3"/>
        <v>0.20833333333333331</v>
      </c>
      <c r="C73" s="220">
        <f t="shared" si="2"/>
        <v>0.24999999999999997</v>
      </c>
      <c r="J73" s="300" t="s">
        <v>9498</v>
      </c>
      <c r="K73" s="71">
        <f t="shared" si="1"/>
        <v>0</v>
      </c>
    </row>
    <row r="74" spans="1:16" x14ac:dyDescent="0.4">
      <c r="A74" s="220" t="s">
        <v>9491</v>
      </c>
      <c r="B74" s="220">
        <f t="shared" si="3"/>
        <v>0.24999999999999997</v>
      </c>
      <c r="C74" s="220">
        <f t="shared" si="2"/>
        <v>0.29166666666666663</v>
      </c>
      <c r="J74" s="300" t="s">
        <v>9422</v>
      </c>
      <c r="K74" s="71">
        <f t="shared" si="1"/>
        <v>0</v>
      </c>
    </row>
    <row r="75" spans="1:16" x14ac:dyDescent="0.4">
      <c r="A75" s="220" t="s">
        <v>9491</v>
      </c>
      <c r="B75" s="220">
        <f t="shared" si="3"/>
        <v>0.29166666666666663</v>
      </c>
      <c r="C75" s="220">
        <f t="shared" si="2"/>
        <v>0.33333333333333331</v>
      </c>
      <c r="J75" s="201" t="s">
        <v>9136</v>
      </c>
      <c r="K75" s="71">
        <f t="shared" si="1"/>
        <v>0</v>
      </c>
    </row>
    <row r="76" spans="1:16" x14ac:dyDescent="0.4">
      <c r="A76" s="220" t="s">
        <v>9491</v>
      </c>
      <c r="B76" s="220">
        <f t="shared" si="3"/>
        <v>0.33333333333333331</v>
      </c>
      <c r="C76" s="220">
        <f t="shared" si="2"/>
        <v>0.375</v>
      </c>
      <c r="J76" s="12" t="s">
        <v>9077</v>
      </c>
      <c r="K76" s="71">
        <f t="shared" si="1"/>
        <v>0</v>
      </c>
    </row>
    <row r="77" spans="1:16" x14ac:dyDescent="0.4">
      <c r="A77" s="220" t="s">
        <v>9491</v>
      </c>
      <c r="B77" s="220">
        <f t="shared" si="3"/>
        <v>0.375</v>
      </c>
      <c r="C77" s="220">
        <f t="shared" si="2"/>
        <v>0.41666666666666669</v>
      </c>
      <c r="J77" s="12" t="s">
        <v>9075</v>
      </c>
      <c r="K77" s="71">
        <f t="shared" si="1"/>
        <v>0</v>
      </c>
    </row>
    <row r="78" spans="1:16" x14ac:dyDescent="0.4">
      <c r="A78" s="220" t="s">
        <v>9491</v>
      </c>
      <c r="B78" s="220">
        <f t="shared" si="3"/>
        <v>0.41666666666666669</v>
      </c>
      <c r="C78" s="220">
        <f t="shared" si="2"/>
        <v>0.45833333333333337</v>
      </c>
      <c r="J78" s="12" t="s">
        <v>9072</v>
      </c>
      <c r="K78" s="71">
        <f t="shared" si="1"/>
        <v>0</v>
      </c>
    </row>
    <row r="79" spans="1:16" x14ac:dyDescent="0.4">
      <c r="A79" s="220" t="s">
        <v>9491</v>
      </c>
      <c r="B79" s="220">
        <f t="shared" si="3"/>
        <v>0.45833333333333337</v>
      </c>
      <c r="C79" s="220">
        <f t="shared" si="2"/>
        <v>0.5</v>
      </c>
      <c r="J79" s="12" t="s">
        <v>8980</v>
      </c>
      <c r="K79" s="71">
        <f t="shared" si="1"/>
        <v>0</v>
      </c>
    </row>
    <row r="80" spans="1:16" x14ac:dyDescent="0.4">
      <c r="A80" s="220" t="s">
        <v>9491</v>
      </c>
      <c r="B80" s="220">
        <f t="shared" si="3"/>
        <v>0.5</v>
      </c>
      <c r="C80" s="220">
        <f t="shared" si="2"/>
        <v>0.54166666666666663</v>
      </c>
      <c r="J80" s="12" t="s">
        <v>9280</v>
      </c>
      <c r="K80" s="71">
        <f t="shared" si="1"/>
        <v>0</v>
      </c>
    </row>
    <row r="81" spans="1:11" x14ac:dyDescent="0.4">
      <c r="A81" s="220" t="s">
        <v>9491</v>
      </c>
      <c r="B81" s="220">
        <f t="shared" si="3"/>
        <v>0.54166666666666663</v>
      </c>
      <c r="C81" s="220">
        <f t="shared" si="2"/>
        <v>0.58333333333333326</v>
      </c>
      <c r="J81" s="12" t="s">
        <v>9359</v>
      </c>
      <c r="K81" s="71">
        <f t="shared" si="1"/>
        <v>0</v>
      </c>
    </row>
    <row r="82" spans="1:11" x14ac:dyDescent="0.4">
      <c r="A82" s="220" t="s">
        <v>9491</v>
      </c>
      <c r="B82" s="220">
        <f t="shared" si="3"/>
        <v>0.58333333333333326</v>
      </c>
      <c r="C82" s="220">
        <f t="shared" si="2"/>
        <v>0.62499999999999989</v>
      </c>
      <c r="J82" s="12" t="s">
        <v>9210</v>
      </c>
      <c r="K82" s="71">
        <f t="shared" si="1"/>
        <v>0</v>
      </c>
    </row>
    <row r="83" spans="1:11" x14ac:dyDescent="0.4">
      <c r="A83" s="220" t="s">
        <v>9491</v>
      </c>
      <c r="B83" s="220">
        <f t="shared" si="3"/>
        <v>0.62499999999999989</v>
      </c>
      <c r="C83" s="220">
        <f t="shared" si="2"/>
        <v>0.66666666666666652</v>
      </c>
      <c r="J83" s="12" t="s">
        <v>8984</v>
      </c>
      <c r="K83" s="71">
        <f t="shared" si="1"/>
        <v>0</v>
      </c>
    </row>
    <row r="84" spans="1:11" x14ac:dyDescent="0.4">
      <c r="A84" s="220" t="s">
        <v>9491</v>
      </c>
      <c r="B84" s="220">
        <f t="shared" si="3"/>
        <v>0.66666666666666652</v>
      </c>
      <c r="C84" s="220">
        <f t="shared" si="2"/>
        <v>0.70833333333333315</v>
      </c>
      <c r="J84" s="12" t="s">
        <v>8676</v>
      </c>
      <c r="K84" s="71">
        <f t="shared" si="1"/>
        <v>0</v>
      </c>
    </row>
    <row r="85" spans="1:11" x14ac:dyDescent="0.4">
      <c r="A85" s="220" t="s">
        <v>9491</v>
      </c>
      <c r="B85" s="220">
        <f t="shared" si="3"/>
        <v>0.70833333333333315</v>
      </c>
      <c r="C85" s="220">
        <f t="shared" si="2"/>
        <v>0.74999999999999978</v>
      </c>
      <c r="J85" s="12" t="s">
        <v>8658</v>
      </c>
      <c r="K85" s="71">
        <f t="shared" si="1"/>
        <v>0</v>
      </c>
    </row>
    <row r="86" spans="1:11" x14ac:dyDescent="0.4">
      <c r="A86" s="220" t="s">
        <v>9491</v>
      </c>
      <c r="B86" s="220">
        <f t="shared" si="3"/>
        <v>0.74999999999999978</v>
      </c>
      <c r="C86" s="220">
        <f t="shared" si="2"/>
        <v>0.79166666666666641</v>
      </c>
      <c r="J86" s="12" t="s">
        <v>8648</v>
      </c>
      <c r="K86" s="71">
        <f t="shared" si="1"/>
        <v>0</v>
      </c>
    </row>
    <row r="87" spans="1:11" x14ac:dyDescent="0.4">
      <c r="A87" s="220" t="s">
        <v>9491</v>
      </c>
      <c r="B87" s="220">
        <f t="shared" si="3"/>
        <v>0.79166666666666641</v>
      </c>
      <c r="C87" s="220">
        <f t="shared" si="2"/>
        <v>0.83333333333333304</v>
      </c>
      <c r="J87" s="12" t="s">
        <v>8679</v>
      </c>
      <c r="K87" s="71">
        <f t="shared" si="1"/>
        <v>0</v>
      </c>
    </row>
    <row r="88" spans="1:11" x14ac:dyDescent="0.4">
      <c r="A88" s="220" t="s">
        <v>9491</v>
      </c>
      <c r="B88" s="220">
        <f t="shared" si="3"/>
        <v>0.83333333333333304</v>
      </c>
      <c r="C88" s="220">
        <f t="shared" si="2"/>
        <v>0.87499999999999967</v>
      </c>
      <c r="J88" s="12" t="s">
        <v>8576</v>
      </c>
      <c r="K88" s="71">
        <f t="shared" si="1"/>
        <v>0</v>
      </c>
    </row>
    <row r="89" spans="1:11" x14ac:dyDescent="0.4">
      <c r="A89" s="220" t="s">
        <v>9491</v>
      </c>
      <c r="B89" s="220">
        <f t="shared" si="3"/>
        <v>0.87499999999999967</v>
      </c>
      <c r="C89" s="220">
        <f t="shared" si="2"/>
        <v>0.9166666666666663</v>
      </c>
      <c r="J89" s="12" t="s">
        <v>8577</v>
      </c>
      <c r="K89" s="71">
        <f t="shared" si="1"/>
        <v>0</v>
      </c>
    </row>
    <row r="90" spans="1:11" x14ac:dyDescent="0.4">
      <c r="A90" s="220" t="s">
        <v>9491</v>
      </c>
      <c r="B90" s="220">
        <f t="shared" si="3"/>
        <v>0.9166666666666663</v>
      </c>
      <c r="C90" s="220">
        <f t="shared" si="2"/>
        <v>0.95833333333333293</v>
      </c>
      <c r="J90" s="12" t="s">
        <v>8744</v>
      </c>
      <c r="K90" s="71">
        <f t="shared" si="1"/>
        <v>0</v>
      </c>
    </row>
    <row r="91" spans="1:11" x14ac:dyDescent="0.4">
      <c r="A91" s="220" t="s">
        <v>9491</v>
      </c>
      <c r="B91" s="220">
        <f t="shared" si="3"/>
        <v>0.95833333333333293</v>
      </c>
      <c r="C91" s="220">
        <f t="shared" si="2"/>
        <v>0.99999999999999956</v>
      </c>
      <c r="J91" s="12" t="s">
        <v>8578</v>
      </c>
      <c r="K91"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D99CD-A4D3-4151-9DC9-6187416C2B93}">
  <dimension ref="A1:U99"/>
  <sheetViews>
    <sheetView topLeftCell="A67" zoomScale="90" zoomScaleNormal="90" workbookViewId="0">
      <selection activeCell="Q50" sqref="Q5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9.90625" customWidth="1"/>
    <col min="12" max="12" width="15" customWidth="1"/>
    <col min="13" max="13" width="18.54296875" bestFit="1" customWidth="1"/>
    <col min="14" max="14" width="12.81640625" customWidth="1"/>
    <col min="15" max="15" width="18.6328125" bestFit="1" customWidth="1"/>
    <col min="16" max="16" width="11.453125" customWidth="1"/>
    <col min="17" max="17" width="19.6328125" customWidth="1"/>
    <col min="18" max="18" width="10.1796875" customWidth="1"/>
    <col min="19" max="19" width="17.54296875" customWidth="1"/>
    <col min="20" max="20" width="21.36328125" customWidth="1"/>
    <col min="21" max="21" width="6.1796875" customWidth="1"/>
    <col min="22" max="22" width="18.54296875" bestFit="1" customWidth="1"/>
    <col min="23" max="23" width="12" bestFit="1" customWidth="1"/>
    <col min="24" max="24" width="26.90625" bestFit="1" customWidth="1"/>
    <col min="25" max="25" width="13" bestFit="1" customWidth="1"/>
  </cols>
  <sheetData>
    <row r="1" spans="1:9" x14ac:dyDescent="0.4">
      <c r="A1" s="11" t="s">
        <v>7581</v>
      </c>
      <c r="B1" s="375" t="s">
        <v>10069</v>
      </c>
      <c r="C1" s="375"/>
      <c r="D1" s="375"/>
      <c r="E1" s="375"/>
      <c r="F1" s="375"/>
      <c r="G1" s="375"/>
      <c r="H1" s="375"/>
      <c r="I1" s="7"/>
    </row>
    <row r="2" spans="1:9" x14ac:dyDescent="0.4">
      <c r="A2" s="11" t="s">
        <v>7582</v>
      </c>
      <c r="B2" s="375" t="s">
        <v>10071</v>
      </c>
      <c r="C2" s="375"/>
      <c r="D2" s="375"/>
      <c r="E2" s="375"/>
      <c r="F2" s="375"/>
      <c r="G2" s="375"/>
      <c r="H2" s="375"/>
      <c r="I2" s="7"/>
    </row>
    <row r="3" spans="1:9" x14ac:dyDescent="0.4">
      <c r="A3" s="11" t="s">
        <v>7583</v>
      </c>
      <c r="B3" s="375" t="s">
        <v>10072</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45646.631944444445</v>
      </c>
      <c r="C6" s="374"/>
      <c r="D6" s="403" t="s">
        <v>7587</v>
      </c>
      <c r="E6" s="404"/>
      <c r="F6" s="384">
        <f>MAX(C38:G38)</f>
        <v>45652.410416666666</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10073</v>
      </c>
      <c r="C29" s="14" t="s">
        <v>10074</v>
      </c>
      <c r="D29" s="14" t="s">
        <v>10075</v>
      </c>
      <c r="E29" s="14" t="s">
        <v>10076</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1" x14ac:dyDescent="0.4">
      <c r="A33" s="399" t="s">
        <v>9561</v>
      </c>
      <c r="B33" s="400"/>
      <c r="C33" s="372" t="s">
        <v>9538</v>
      </c>
      <c r="D33" s="373"/>
      <c r="E33" s="373"/>
      <c r="F33" s="373"/>
      <c r="G33" s="373"/>
      <c r="H33" s="374"/>
      <c r="I33" s="218"/>
    </row>
    <row r="34" spans="1:21" ht="52.75" customHeight="1" x14ac:dyDescent="0.4">
      <c r="A34" s="399" t="s">
        <v>9791</v>
      </c>
      <c r="B34" s="400"/>
      <c r="C34" s="399" t="s">
        <v>10070</v>
      </c>
      <c r="D34" s="373"/>
      <c r="E34" s="373"/>
      <c r="F34" s="373"/>
      <c r="G34" s="373"/>
      <c r="H34" s="374"/>
      <c r="I34" s="218"/>
    </row>
    <row r="35" spans="1:21" x14ac:dyDescent="0.4">
      <c r="A35" s="88"/>
      <c r="B35" s="12"/>
      <c r="C35" s="1" t="s">
        <v>8594</v>
      </c>
      <c r="D35" s="1" t="s">
        <v>8595</v>
      </c>
      <c r="E35" s="1" t="s">
        <v>8596</v>
      </c>
      <c r="F35" s="1" t="s">
        <v>8597</v>
      </c>
      <c r="G35" s="1" t="s">
        <v>8598</v>
      </c>
      <c r="H35" s="1" t="s">
        <v>7614</v>
      </c>
      <c r="I35" s="7"/>
    </row>
    <row r="36" spans="1:21" x14ac:dyDescent="0.4">
      <c r="A36" s="83"/>
      <c r="B36" s="12" t="s">
        <v>7977</v>
      </c>
      <c r="C36" s="239" t="s">
        <v>8107</v>
      </c>
      <c r="D36" s="239" t="s">
        <v>8110</v>
      </c>
      <c r="E36" s="239" t="s">
        <v>8111</v>
      </c>
      <c r="F36" s="239" t="s">
        <v>8113</v>
      </c>
      <c r="G36" s="239" t="s">
        <v>8109</v>
      </c>
      <c r="H36" s="1"/>
      <c r="I36" s="7"/>
      <c r="J36" s="186" t="s">
        <v>9436</v>
      </c>
    </row>
    <row r="37" spans="1:21" x14ac:dyDescent="0.4">
      <c r="A37" s="177"/>
      <c r="B37" s="12" t="s">
        <v>7615</v>
      </c>
      <c r="C37" s="191">
        <v>45646.695138888892</v>
      </c>
      <c r="D37" s="191">
        <v>45646.638194444444</v>
      </c>
      <c r="E37" s="191">
        <v>45646.644444444442</v>
      </c>
      <c r="F37" s="191">
        <v>45646.707638888889</v>
      </c>
      <c r="G37" s="191">
        <v>45646.631944444445</v>
      </c>
      <c r="H37" s="1"/>
      <c r="I37" s="7"/>
      <c r="J37" s="294">
        <v>45652.333333333336</v>
      </c>
    </row>
    <row r="38" spans="1:21" x14ac:dyDescent="0.4">
      <c r="A38" s="177"/>
      <c r="B38" s="12" t="s">
        <v>7482</v>
      </c>
      <c r="C38" s="191">
        <v>45652.4</v>
      </c>
      <c r="D38" s="191">
        <v>45651.422222222223</v>
      </c>
      <c r="E38" s="191">
        <v>45651.640277777777</v>
      </c>
      <c r="F38" s="191">
        <v>45652.410416666666</v>
      </c>
      <c r="G38" s="191">
        <v>45652.40625</v>
      </c>
      <c r="H38" s="1"/>
      <c r="I38" s="7"/>
      <c r="J38" s="186">
        <f>IF(C38&lt;&gt;"",INT((J37-C37)*24),0)+IF(D38&lt;&gt;"",INT((J37-D37)*24),0)+IF(E38&lt;&gt;"",INT((J37-E37)*24),0)+IF(F38&lt;&gt;"",INT((J37-F37)*24),0)+IF(G38&lt;&gt;"",INT((J37-G37)*24),0)</f>
        <v>678</v>
      </c>
    </row>
    <row r="39" spans="1:21" x14ac:dyDescent="0.4">
      <c r="A39" s="177"/>
      <c r="B39" s="12" t="s">
        <v>7458</v>
      </c>
      <c r="C39" s="221">
        <v>209</v>
      </c>
      <c r="D39" s="164">
        <v>52</v>
      </c>
      <c r="E39" s="164">
        <v>193</v>
      </c>
      <c r="F39" s="221">
        <v>12</v>
      </c>
      <c r="G39" s="164">
        <v>67</v>
      </c>
      <c r="H39" s="1">
        <f t="shared" ref="H39:H61" si="0">SUM(C39:G39)</f>
        <v>533</v>
      </c>
      <c r="I39" s="7"/>
    </row>
    <row r="40" spans="1:21" x14ac:dyDescent="0.4">
      <c r="A40" s="1" t="s">
        <v>7164</v>
      </c>
      <c r="B40" s="12" t="s">
        <v>7617</v>
      </c>
      <c r="C40" s="1">
        <f>INT((C38-C37)*24)</f>
        <v>136</v>
      </c>
      <c r="D40" s="1">
        <f>INT((D38-D37)*24)</f>
        <v>114</v>
      </c>
      <c r="E40" s="1">
        <f>INT((E38-E37)*24)</f>
        <v>119</v>
      </c>
      <c r="F40" s="1">
        <f>INT((F38-F37)*24)</f>
        <v>136</v>
      </c>
      <c r="G40" s="1">
        <f>INT((G38-G37)*24)</f>
        <v>138</v>
      </c>
      <c r="H40" s="1">
        <f>SUM(C40:G40)</f>
        <v>643</v>
      </c>
      <c r="I40" s="7"/>
      <c r="J40" s="12" t="s">
        <v>8020</v>
      </c>
      <c r="K40" s="1">
        <f>H40</f>
        <v>643</v>
      </c>
    </row>
    <row r="41" spans="1:21" x14ac:dyDescent="0.4">
      <c r="A41" s="379">
        <v>45649</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1</v>
      </c>
      <c r="F42" s="1">
        <v>0</v>
      </c>
      <c r="G42" s="1">
        <v>0</v>
      </c>
      <c r="H42" s="1">
        <f t="shared" si="0"/>
        <v>1</v>
      </c>
      <c r="I42" s="7"/>
      <c r="J42" s="12" t="s">
        <v>7484</v>
      </c>
      <c r="K42" s="1">
        <f>SUMIF(B:B,J42,H:H)</f>
        <v>2</v>
      </c>
    </row>
    <row r="43" spans="1:21" x14ac:dyDescent="0.4">
      <c r="A43" s="379"/>
      <c r="B43" s="12" t="s">
        <v>7485</v>
      </c>
      <c r="C43" s="1">
        <v>2</v>
      </c>
      <c r="D43" s="1">
        <v>1</v>
      </c>
      <c r="E43" s="1">
        <v>1</v>
      </c>
      <c r="F43" s="1">
        <v>0</v>
      </c>
      <c r="G43" s="1">
        <v>0</v>
      </c>
      <c r="H43" s="1">
        <f t="shared" si="0"/>
        <v>4</v>
      </c>
      <c r="I43" s="7"/>
      <c r="J43" s="12" t="s">
        <v>7485</v>
      </c>
      <c r="K43" s="1">
        <f>SUMIF(B:B,J43,H:H)</f>
        <v>5</v>
      </c>
    </row>
    <row r="44" spans="1:21" x14ac:dyDescent="0.4">
      <c r="A44" s="379">
        <v>45650</v>
      </c>
      <c r="B44" s="12" t="s">
        <v>7483</v>
      </c>
      <c r="C44" s="1">
        <v>0</v>
      </c>
      <c r="D44" s="1">
        <v>0</v>
      </c>
      <c r="E44" s="1">
        <v>0</v>
      </c>
      <c r="F44" s="1">
        <v>0</v>
      </c>
      <c r="G44" s="1">
        <v>0</v>
      </c>
      <c r="H44" s="1">
        <f t="shared" si="0"/>
        <v>0</v>
      </c>
      <c r="I44" s="7"/>
    </row>
    <row r="45" spans="1:21" x14ac:dyDescent="0.4">
      <c r="A45" s="379"/>
      <c r="B45" s="12" t="s">
        <v>7484</v>
      </c>
      <c r="C45" s="1">
        <v>0</v>
      </c>
      <c r="D45" s="1">
        <v>0</v>
      </c>
      <c r="E45" s="1">
        <v>1</v>
      </c>
      <c r="F45" s="1">
        <v>0</v>
      </c>
      <c r="G45" s="1">
        <v>0</v>
      </c>
      <c r="H45" s="1">
        <f t="shared" si="0"/>
        <v>1</v>
      </c>
      <c r="I45" s="7"/>
      <c r="K45" t="s">
        <v>9063</v>
      </c>
      <c r="M45" t="s">
        <v>9064</v>
      </c>
      <c r="O45" t="s">
        <v>9065</v>
      </c>
      <c r="Q45" t="s">
        <v>9066</v>
      </c>
      <c r="S45" t="s">
        <v>9067</v>
      </c>
    </row>
    <row r="46" spans="1:21" x14ac:dyDescent="0.4">
      <c r="A46" s="379"/>
      <c r="B46" s="12" t="s">
        <v>7485</v>
      </c>
      <c r="C46" s="1">
        <v>0</v>
      </c>
      <c r="D46" s="1">
        <v>0</v>
      </c>
      <c r="E46" s="1">
        <v>0</v>
      </c>
      <c r="F46" s="1">
        <v>0</v>
      </c>
      <c r="G46" s="1">
        <v>0</v>
      </c>
      <c r="H46" s="1">
        <f t="shared" si="0"/>
        <v>0</v>
      </c>
      <c r="I46" s="7"/>
      <c r="K46" t="s">
        <v>8623</v>
      </c>
      <c r="M46" t="s">
        <v>8621</v>
      </c>
      <c r="O46" t="s">
        <v>8620</v>
      </c>
      <c r="Q46" t="s">
        <v>8619</v>
      </c>
      <c r="S46" t="s">
        <v>8724</v>
      </c>
    </row>
    <row r="47" spans="1:21" x14ac:dyDescent="0.4">
      <c r="A47" s="379">
        <v>45651</v>
      </c>
      <c r="B47" s="12" t="s">
        <v>7483</v>
      </c>
      <c r="C47" s="1">
        <v>0</v>
      </c>
      <c r="D47" s="95">
        <v>0</v>
      </c>
      <c r="E47" s="1">
        <v>0</v>
      </c>
      <c r="F47" s="1">
        <v>0</v>
      </c>
      <c r="G47" s="1">
        <v>0</v>
      </c>
      <c r="H47" s="1">
        <f t="shared" si="0"/>
        <v>0</v>
      </c>
      <c r="I47" s="7"/>
      <c r="J47" s="1" t="s">
        <v>7189</v>
      </c>
      <c r="K47" s="372" t="s">
        <v>8594</v>
      </c>
      <c r="L47" s="374"/>
      <c r="M47" s="399" t="s">
        <v>8595</v>
      </c>
      <c r="N47" s="400"/>
      <c r="O47" s="399" t="s">
        <v>8596</v>
      </c>
      <c r="P47" s="400"/>
      <c r="Q47" s="399" t="s">
        <v>8597</v>
      </c>
      <c r="R47" s="400"/>
      <c r="S47" s="399" t="s">
        <v>8598</v>
      </c>
      <c r="T47" s="400"/>
    </row>
    <row r="48" spans="1:21" x14ac:dyDescent="0.4">
      <c r="A48" s="379"/>
      <c r="B48" s="12" t="s">
        <v>7484</v>
      </c>
      <c r="C48" s="1">
        <v>0</v>
      </c>
      <c r="D48" s="95">
        <v>0</v>
      </c>
      <c r="E48" s="95">
        <v>0</v>
      </c>
      <c r="F48" s="95">
        <v>0</v>
      </c>
      <c r="G48" s="95">
        <v>0</v>
      </c>
      <c r="H48" s="1">
        <f t="shared" si="0"/>
        <v>0</v>
      </c>
      <c r="I48" s="7"/>
      <c r="J48" s="95">
        <v>1</v>
      </c>
      <c r="K48" s="222" t="s">
        <v>10090</v>
      </c>
      <c r="L48" s="201" t="s">
        <v>10098</v>
      </c>
      <c r="M48" s="222" t="s">
        <v>10095</v>
      </c>
      <c r="N48" s="201" t="s">
        <v>10098</v>
      </c>
      <c r="O48" s="222" t="s">
        <v>10096</v>
      </c>
      <c r="P48" s="201" t="s">
        <v>10099</v>
      </c>
      <c r="Q48" s="222" t="s">
        <v>10156</v>
      </c>
      <c r="R48" s="201"/>
      <c r="S48" s="248" t="s">
        <v>10106</v>
      </c>
      <c r="T48" s="234" t="s">
        <v>9326</v>
      </c>
      <c r="U48" s="68"/>
    </row>
    <row r="49" spans="1:21" x14ac:dyDescent="0.4">
      <c r="A49" s="379"/>
      <c r="B49" s="12" t="s">
        <v>7485</v>
      </c>
      <c r="C49" s="1">
        <v>0</v>
      </c>
      <c r="D49" s="95">
        <v>0</v>
      </c>
      <c r="E49" s="1">
        <v>0</v>
      </c>
      <c r="F49" s="1">
        <v>0</v>
      </c>
      <c r="G49" s="1">
        <v>1</v>
      </c>
      <c r="H49" s="1">
        <f t="shared" si="0"/>
        <v>1</v>
      </c>
      <c r="I49" s="7"/>
      <c r="J49" s="1">
        <v>2</v>
      </c>
      <c r="K49" s="222" t="s">
        <v>10091</v>
      </c>
      <c r="L49" s="201" t="s">
        <v>10098</v>
      </c>
      <c r="M49" s="222" t="s">
        <v>10135</v>
      </c>
      <c r="N49" s="234" t="s">
        <v>9326</v>
      </c>
      <c r="O49" s="222" t="s">
        <v>10097</v>
      </c>
      <c r="P49" s="201" t="s">
        <v>10119</v>
      </c>
      <c r="Q49" s="203"/>
      <c r="R49" s="272"/>
      <c r="S49" s="222" t="s">
        <v>10133</v>
      </c>
      <c r="T49" s="201"/>
      <c r="U49" s="68"/>
    </row>
    <row r="50" spans="1:21" x14ac:dyDescent="0.4">
      <c r="A50" s="379">
        <v>45652</v>
      </c>
      <c r="B50" s="12" t="s">
        <v>7483</v>
      </c>
      <c r="C50" s="1">
        <v>0</v>
      </c>
      <c r="D50" s="95"/>
      <c r="E50" s="1"/>
      <c r="F50" s="1">
        <v>0</v>
      </c>
      <c r="G50" s="1">
        <v>0</v>
      </c>
      <c r="H50" s="1">
        <f t="shared" si="0"/>
        <v>0</v>
      </c>
      <c r="I50" s="7"/>
      <c r="J50" s="95">
        <v>3</v>
      </c>
      <c r="K50" s="222" t="s">
        <v>10092</v>
      </c>
      <c r="L50" s="201" t="s">
        <v>10093</v>
      </c>
      <c r="M50" s="201" t="s">
        <v>10142</v>
      </c>
      <c r="N50" s="203"/>
      <c r="O50" s="222" t="s">
        <v>10107</v>
      </c>
      <c r="P50" s="201" t="s">
        <v>10121</v>
      </c>
      <c r="Q50" s="203"/>
      <c r="R50" s="272"/>
      <c r="S50" s="222" t="s">
        <v>10134</v>
      </c>
      <c r="T50" s="201" t="s">
        <v>10146</v>
      </c>
      <c r="U50" s="68"/>
    </row>
    <row r="51" spans="1:21" x14ac:dyDescent="0.4">
      <c r="A51" s="379"/>
      <c r="B51" s="12" t="s">
        <v>7484</v>
      </c>
      <c r="C51" s="1">
        <v>0</v>
      </c>
      <c r="D51" s="95"/>
      <c r="E51" s="95"/>
      <c r="F51" s="95">
        <v>0</v>
      </c>
      <c r="G51" s="1">
        <v>0</v>
      </c>
      <c r="H51" s="1">
        <f t="shared" si="0"/>
        <v>0</v>
      </c>
      <c r="I51" s="7"/>
      <c r="J51" s="1">
        <v>4</v>
      </c>
      <c r="K51" s="222" t="s">
        <v>10094</v>
      </c>
      <c r="L51" s="201" t="s">
        <v>10093</v>
      </c>
      <c r="M51" s="222" t="s">
        <v>10136</v>
      </c>
      <c r="N51" s="272"/>
      <c r="O51" s="222" t="s">
        <v>10140</v>
      </c>
      <c r="P51" s="201"/>
      <c r="Q51" s="203"/>
      <c r="R51" s="272"/>
      <c r="S51" s="222"/>
      <c r="T51" s="201"/>
      <c r="U51" s="68"/>
    </row>
    <row r="52" spans="1:21" x14ac:dyDescent="0.4">
      <c r="A52" s="379"/>
      <c r="B52" s="12" t="s">
        <v>7485</v>
      </c>
      <c r="C52" s="1">
        <v>0</v>
      </c>
      <c r="D52" s="95"/>
      <c r="E52" s="1"/>
      <c r="F52" s="1">
        <v>0</v>
      </c>
      <c r="G52" s="1">
        <v>0</v>
      </c>
      <c r="H52" s="1">
        <f t="shared" si="0"/>
        <v>0</v>
      </c>
      <c r="I52" s="7"/>
      <c r="J52" s="95">
        <v>5</v>
      </c>
      <c r="K52" s="222" t="s">
        <v>10130</v>
      </c>
      <c r="L52" s="234" t="s">
        <v>9326</v>
      </c>
      <c r="M52" s="201" t="s">
        <v>10143</v>
      </c>
      <c r="N52" s="203"/>
      <c r="O52" s="222" t="s">
        <v>10137</v>
      </c>
      <c r="P52" s="201"/>
      <c r="Q52" s="201"/>
      <c r="R52" s="201"/>
      <c r="S52" s="222"/>
      <c r="T52" s="201"/>
      <c r="U52" s="68"/>
    </row>
    <row r="53" spans="1:21" x14ac:dyDescent="0.4">
      <c r="A53" s="379"/>
      <c r="B53" s="12" t="s">
        <v>7483</v>
      </c>
      <c r="C53" s="1"/>
      <c r="D53" s="95"/>
      <c r="E53" s="1"/>
      <c r="F53" s="1"/>
      <c r="G53" s="1"/>
      <c r="H53" s="1">
        <f t="shared" si="0"/>
        <v>0</v>
      </c>
      <c r="I53" s="7"/>
      <c r="J53" s="1">
        <v>6</v>
      </c>
      <c r="K53" s="203" t="s">
        <v>10141</v>
      </c>
      <c r="L53" s="201"/>
      <c r="M53" s="201"/>
      <c r="N53" s="203"/>
      <c r="O53" s="222" t="s">
        <v>10138</v>
      </c>
      <c r="P53" s="201"/>
      <c r="Q53" s="201"/>
      <c r="R53" s="201"/>
      <c r="S53" s="222"/>
      <c r="T53" s="201"/>
      <c r="U53" s="68"/>
    </row>
    <row r="54" spans="1:21" x14ac:dyDescent="0.4">
      <c r="A54" s="379"/>
      <c r="B54" s="12" t="s">
        <v>7484</v>
      </c>
      <c r="C54" s="1"/>
      <c r="D54" s="95"/>
      <c r="E54" s="1"/>
      <c r="F54" s="95"/>
      <c r="G54" s="95"/>
      <c r="H54" s="1">
        <f t="shared" si="0"/>
        <v>0</v>
      </c>
      <c r="I54" s="7"/>
      <c r="J54" s="95">
        <v>7</v>
      </c>
      <c r="K54" s="203" t="s">
        <v>10131</v>
      </c>
      <c r="L54" s="201"/>
      <c r="M54" s="201"/>
      <c r="N54" s="203"/>
      <c r="O54" s="222" t="s">
        <v>10139</v>
      </c>
      <c r="P54" s="201"/>
      <c r="Q54" s="201"/>
      <c r="R54" s="201"/>
      <c r="S54" s="201"/>
      <c r="T54" s="201"/>
      <c r="U54" s="68"/>
    </row>
    <row r="55" spans="1:21" x14ac:dyDescent="0.4">
      <c r="A55" s="379"/>
      <c r="B55" s="12" t="s">
        <v>7485</v>
      </c>
      <c r="C55" s="1"/>
      <c r="D55" s="95"/>
      <c r="E55" s="1"/>
      <c r="F55" s="1"/>
      <c r="G55" s="1"/>
      <c r="H55" s="1">
        <f t="shared" si="0"/>
        <v>0</v>
      </c>
      <c r="I55" s="7"/>
      <c r="J55" s="1">
        <v>8</v>
      </c>
      <c r="K55" s="203" t="s">
        <v>10132</v>
      </c>
      <c r="L55" s="201"/>
      <c r="M55" s="201"/>
      <c r="N55" s="203"/>
      <c r="O55" s="222"/>
      <c r="P55" s="201"/>
      <c r="Q55" s="201"/>
      <c r="R55" s="201"/>
      <c r="S55" s="201"/>
      <c r="T55" s="201"/>
      <c r="U55" s="68"/>
    </row>
    <row r="56" spans="1:21" x14ac:dyDescent="0.4">
      <c r="A56" s="379"/>
      <c r="B56" s="12" t="s">
        <v>7483</v>
      </c>
      <c r="C56" s="1"/>
      <c r="D56" s="95"/>
      <c r="E56" s="1"/>
      <c r="F56" s="1"/>
      <c r="G56" s="1"/>
      <c r="H56" s="1">
        <f t="shared" si="0"/>
        <v>0</v>
      </c>
      <c r="J56" s="95">
        <v>9</v>
      </c>
      <c r="K56" s="222" t="s">
        <v>10155</v>
      </c>
      <c r="L56" s="201" t="s">
        <v>10093</v>
      </c>
      <c r="M56" s="201"/>
      <c r="N56" s="201"/>
      <c r="O56" s="203"/>
      <c r="P56" s="201"/>
      <c r="Q56" s="201"/>
      <c r="R56" s="201"/>
      <c r="S56" s="201"/>
      <c r="T56" s="201"/>
    </row>
    <row r="57" spans="1:21" x14ac:dyDescent="0.4">
      <c r="A57" s="379"/>
      <c r="B57" s="12" t="s">
        <v>7484</v>
      </c>
      <c r="C57" s="1"/>
      <c r="D57" s="95"/>
      <c r="E57" s="1"/>
      <c r="F57" s="95"/>
      <c r="G57" s="95"/>
      <c r="H57" s="1">
        <f t="shared" si="0"/>
        <v>0</v>
      </c>
      <c r="J57" s="1">
        <v>10</v>
      </c>
      <c r="K57" s="201"/>
      <c r="L57" s="201"/>
      <c r="M57" s="201"/>
      <c r="N57" s="201"/>
      <c r="O57" s="203"/>
      <c r="P57" s="201"/>
      <c r="Q57" s="201"/>
      <c r="R57" s="201"/>
      <c r="S57" s="201"/>
      <c r="T57" s="201"/>
    </row>
    <row r="58" spans="1:21" x14ac:dyDescent="0.4">
      <c r="A58" s="379"/>
      <c r="B58" s="12" t="s">
        <v>7485</v>
      </c>
      <c r="C58" s="1"/>
      <c r="D58" s="95"/>
      <c r="E58" s="1"/>
      <c r="F58" s="1"/>
      <c r="G58" s="1"/>
      <c r="H58" s="1">
        <f t="shared" si="0"/>
        <v>0</v>
      </c>
      <c r="J58" s="1">
        <v>11</v>
      </c>
      <c r="K58" s="201"/>
      <c r="L58" s="201"/>
      <c r="M58" s="201"/>
      <c r="N58" s="201"/>
      <c r="O58" s="203"/>
      <c r="P58" s="201"/>
      <c r="Q58" s="201"/>
      <c r="R58" s="201"/>
      <c r="S58" s="201"/>
      <c r="T58" s="201"/>
    </row>
    <row r="59" spans="1:21" x14ac:dyDescent="0.4">
      <c r="A59" s="379"/>
      <c r="B59" s="12" t="s">
        <v>7483</v>
      </c>
      <c r="C59" s="1"/>
      <c r="D59" s="95"/>
      <c r="E59" s="1"/>
      <c r="F59" s="1"/>
      <c r="G59" s="1"/>
      <c r="H59" s="1">
        <f t="shared" si="0"/>
        <v>0</v>
      </c>
      <c r="J59" s="1">
        <v>12</v>
      </c>
      <c r="K59" s="201"/>
      <c r="L59" s="201"/>
      <c r="M59" s="201"/>
      <c r="N59" s="201"/>
      <c r="O59" s="203"/>
      <c r="P59" s="201"/>
      <c r="Q59" s="201"/>
      <c r="R59" s="201"/>
      <c r="S59" s="201"/>
      <c r="T59" s="201"/>
    </row>
    <row r="60" spans="1:21" x14ac:dyDescent="0.4">
      <c r="A60" s="379"/>
      <c r="B60" s="12" t="s">
        <v>7484</v>
      </c>
      <c r="C60" s="1"/>
      <c r="D60" s="95"/>
      <c r="E60" s="1"/>
      <c r="F60" s="95"/>
      <c r="G60" s="95"/>
      <c r="H60" s="1">
        <f t="shared" si="0"/>
        <v>0</v>
      </c>
      <c r="J60" s="95">
        <v>13</v>
      </c>
      <c r="K60" s="201"/>
      <c r="L60" s="201"/>
      <c r="M60" s="201"/>
      <c r="N60" s="201"/>
      <c r="O60" s="203"/>
      <c r="P60" s="201"/>
      <c r="Q60" s="201"/>
      <c r="R60" s="201"/>
      <c r="S60" s="201"/>
      <c r="T60" s="201"/>
    </row>
    <row r="61" spans="1:21" x14ac:dyDescent="0.4">
      <c r="A61" s="379"/>
      <c r="B61" s="12" t="s">
        <v>7485</v>
      </c>
      <c r="C61" s="1"/>
      <c r="D61" s="95"/>
      <c r="E61" s="1"/>
      <c r="F61" s="1"/>
      <c r="G61" s="1"/>
      <c r="H61" s="1">
        <f t="shared" si="0"/>
        <v>0</v>
      </c>
      <c r="I61" s="229"/>
      <c r="J61" s="95">
        <v>14</v>
      </c>
      <c r="K61" s="201"/>
      <c r="L61" s="201"/>
      <c r="M61" s="201"/>
      <c r="N61" s="201"/>
      <c r="O61" s="203"/>
      <c r="P61" s="201"/>
      <c r="Q61" s="201"/>
      <c r="R61" s="201"/>
      <c r="S61" s="201"/>
      <c r="T61" s="201"/>
    </row>
    <row r="62" spans="1:21" x14ac:dyDescent="0.4">
      <c r="A62" s="227"/>
      <c r="C62" s="7"/>
      <c r="D62" s="228"/>
      <c r="E62" s="7"/>
      <c r="F62" s="7"/>
      <c r="G62" s="7"/>
      <c r="H62" s="7"/>
      <c r="I62" s="229"/>
      <c r="J62" s="95">
        <v>15</v>
      </c>
      <c r="K62" s="201"/>
      <c r="L62" s="201"/>
      <c r="M62" s="201"/>
      <c r="N62" s="201"/>
      <c r="O62" s="203"/>
      <c r="P62" s="201"/>
      <c r="Q62" s="201"/>
      <c r="R62" s="201"/>
      <c r="S62" s="201"/>
      <c r="T62" s="201"/>
    </row>
    <row r="63" spans="1:21" x14ac:dyDescent="0.4">
      <c r="A63" s="227"/>
      <c r="C63" s="7"/>
      <c r="D63" s="228"/>
      <c r="E63" s="7"/>
      <c r="F63" s="7"/>
      <c r="G63" s="7"/>
      <c r="H63" s="7"/>
      <c r="I63" s="7"/>
      <c r="K63" s="73"/>
    </row>
    <row r="64" spans="1:21" x14ac:dyDescent="0.4">
      <c r="A64" s="12" t="s">
        <v>7654</v>
      </c>
      <c r="B64" s="219">
        <v>45651.304166666669</v>
      </c>
      <c r="C64" s="7"/>
      <c r="D64" s="228"/>
      <c r="E64" s="7"/>
      <c r="F64" s="7"/>
      <c r="G64" s="7"/>
      <c r="H64" s="7"/>
      <c r="I64" s="7"/>
      <c r="J64" s="12" t="s">
        <v>10120</v>
      </c>
      <c r="K64" s="71">
        <f>COUNTIF($K$48:$T$62,J64)</f>
        <v>1</v>
      </c>
    </row>
    <row r="65" spans="1:11" x14ac:dyDescent="0.4">
      <c r="A65" s="12" t="s">
        <v>7655</v>
      </c>
      <c r="B65" s="220">
        <v>0.45277777777777778</v>
      </c>
      <c r="C65" s="7"/>
      <c r="D65" s="228"/>
      <c r="E65" s="7"/>
      <c r="F65" s="7"/>
      <c r="G65" s="7"/>
      <c r="H65" s="7"/>
      <c r="I65" s="7"/>
      <c r="J65" s="12" t="s">
        <v>10118</v>
      </c>
      <c r="K65" s="71">
        <f t="shared" ref="K65:K99" si="1">COUNTIF($K$48:$T$62,J65)</f>
        <v>1</v>
      </c>
    </row>
    <row r="66" spans="1:11" x14ac:dyDescent="0.4">
      <c r="A66" s="12" t="s">
        <v>7656</v>
      </c>
      <c r="B66" s="219">
        <f>B64-B65</f>
        <v>45650.851388888892</v>
      </c>
      <c r="C66" s="7"/>
      <c r="D66" s="228"/>
      <c r="E66" s="7"/>
      <c r="F66" s="7"/>
      <c r="G66" s="7"/>
      <c r="H66" s="7"/>
      <c r="I66" s="7"/>
      <c r="J66" s="12" t="s">
        <v>10109</v>
      </c>
      <c r="K66" s="71">
        <f t="shared" si="1"/>
        <v>1</v>
      </c>
    </row>
    <row r="67" spans="1:11" x14ac:dyDescent="0.4">
      <c r="A67" s="227"/>
      <c r="C67" s="7"/>
      <c r="D67" s="228"/>
      <c r="E67" s="7"/>
      <c r="F67" s="7"/>
      <c r="G67" s="7"/>
      <c r="H67" s="7"/>
      <c r="I67" s="7"/>
      <c r="J67" s="12" t="s">
        <v>9980</v>
      </c>
      <c r="K67" s="71">
        <f t="shared" si="1"/>
        <v>0</v>
      </c>
    </row>
    <row r="68" spans="1:11" x14ac:dyDescent="0.4">
      <c r="A68" s="220" t="s">
        <v>9491</v>
      </c>
      <c r="B68" s="295">
        <v>0</v>
      </c>
      <c r="C68" s="220">
        <f>B68+TIME(1,,)</f>
        <v>4.1666666666666664E-2</v>
      </c>
      <c r="D68" s="228"/>
      <c r="E68" s="7"/>
      <c r="F68" s="7"/>
      <c r="G68" s="7"/>
      <c r="H68" s="7"/>
      <c r="I68" s="7"/>
      <c r="J68" s="12" t="s">
        <v>9969</v>
      </c>
      <c r="K68" s="71">
        <f t="shared" si="1"/>
        <v>0</v>
      </c>
    </row>
    <row r="69" spans="1:11" x14ac:dyDescent="0.4">
      <c r="A69" s="220" t="s">
        <v>9491</v>
      </c>
      <c r="B69" s="220">
        <f>C68</f>
        <v>4.1666666666666664E-2</v>
      </c>
      <c r="C69" s="220">
        <f t="shared" ref="C69:C91" si="2">B69+TIME(1,,)</f>
        <v>8.3333333333333329E-2</v>
      </c>
      <c r="D69" s="228"/>
      <c r="E69" s="7"/>
      <c r="F69" s="7"/>
      <c r="G69" s="7"/>
      <c r="H69" s="7"/>
      <c r="I69" s="7"/>
      <c r="J69" s="12" t="s">
        <v>9845</v>
      </c>
      <c r="K69" s="71">
        <f t="shared" si="1"/>
        <v>0</v>
      </c>
    </row>
    <row r="70" spans="1:11" x14ac:dyDescent="0.4">
      <c r="A70" s="220" t="s">
        <v>9491</v>
      </c>
      <c r="B70" s="220">
        <f t="shared" ref="B70:B91" si="3">C69</f>
        <v>8.3333333333333329E-2</v>
      </c>
      <c r="C70" s="220">
        <f t="shared" si="2"/>
        <v>0.125</v>
      </c>
      <c r="J70" s="12" t="s">
        <v>9886</v>
      </c>
      <c r="K70" s="71">
        <f t="shared" si="1"/>
        <v>0</v>
      </c>
    </row>
    <row r="71" spans="1:11" x14ac:dyDescent="0.4">
      <c r="A71" s="220" t="s">
        <v>9491</v>
      </c>
      <c r="B71" s="220">
        <f t="shared" si="3"/>
        <v>0.125</v>
      </c>
      <c r="C71" s="220">
        <f t="shared" si="2"/>
        <v>0.16666666666666666</v>
      </c>
      <c r="J71" s="12" t="s">
        <v>9865</v>
      </c>
      <c r="K71" s="71">
        <f t="shared" si="1"/>
        <v>0</v>
      </c>
    </row>
    <row r="72" spans="1:11" x14ac:dyDescent="0.4">
      <c r="A72" s="220" t="s">
        <v>9491</v>
      </c>
      <c r="B72" s="220">
        <f t="shared" si="3"/>
        <v>0.16666666666666666</v>
      </c>
      <c r="C72" s="220">
        <f t="shared" si="2"/>
        <v>0.20833333333333331</v>
      </c>
      <c r="J72" s="12" t="s">
        <v>9813</v>
      </c>
      <c r="K72" s="71">
        <f t="shared" si="1"/>
        <v>0</v>
      </c>
    </row>
    <row r="73" spans="1:11" x14ac:dyDescent="0.4">
      <c r="A73" s="220" t="s">
        <v>9491</v>
      </c>
      <c r="B73" s="220">
        <f t="shared" si="3"/>
        <v>0.20833333333333331</v>
      </c>
      <c r="C73" s="220">
        <f t="shared" si="2"/>
        <v>0.24999999999999997</v>
      </c>
      <c r="J73" s="12" t="s">
        <v>9811</v>
      </c>
      <c r="K73" s="71">
        <f t="shared" si="1"/>
        <v>0</v>
      </c>
    </row>
    <row r="74" spans="1:11" x14ac:dyDescent="0.4">
      <c r="A74" s="220" t="s">
        <v>9491</v>
      </c>
      <c r="B74" s="220">
        <f t="shared" si="3"/>
        <v>0.24999999999999997</v>
      </c>
      <c r="C74" s="220">
        <f t="shared" si="2"/>
        <v>0.29166666666666663</v>
      </c>
      <c r="J74" s="12" t="s">
        <v>9815</v>
      </c>
      <c r="K74" s="71">
        <f t="shared" si="1"/>
        <v>0</v>
      </c>
    </row>
    <row r="75" spans="1:11" x14ac:dyDescent="0.4">
      <c r="A75" s="220" t="s">
        <v>9491</v>
      </c>
      <c r="B75" s="220">
        <f t="shared" si="3"/>
        <v>0.29166666666666663</v>
      </c>
      <c r="C75" s="220">
        <f t="shared" si="2"/>
        <v>0.33333333333333331</v>
      </c>
      <c r="J75" s="12" t="s">
        <v>9557</v>
      </c>
      <c r="K75" s="71">
        <f t="shared" si="1"/>
        <v>0</v>
      </c>
    </row>
    <row r="76" spans="1:11" x14ac:dyDescent="0.4">
      <c r="A76" s="220" t="s">
        <v>9491</v>
      </c>
      <c r="B76" s="220">
        <f t="shared" si="3"/>
        <v>0.33333333333333331</v>
      </c>
      <c r="C76" s="220">
        <f t="shared" si="2"/>
        <v>0.375</v>
      </c>
      <c r="J76" s="12" t="s">
        <v>9382</v>
      </c>
      <c r="K76" s="71">
        <f t="shared" si="1"/>
        <v>0</v>
      </c>
    </row>
    <row r="77" spans="1:11" x14ac:dyDescent="0.4">
      <c r="A77" s="220" t="s">
        <v>9491</v>
      </c>
      <c r="B77" s="220">
        <f t="shared" si="3"/>
        <v>0.375</v>
      </c>
      <c r="C77" s="220">
        <f t="shared" si="2"/>
        <v>0.41666666666666669</v>
      </c>
      <c r="J77" s="12" t="s">
        <v>9380</v>
      </c>
      <c r="K77" s="71">
        <f t="shared" si="1"/>
        <v>0</v>
      </c>
    </row>
    <row r="78" spans="1:11" x14ac:dyDescent="0.4">
      <c r="A78" s="220" t="s">
        <v>9491</v>
      </c>
      <c r="B78" s="220">
        <f t="shared" si="3"/>
        <v>0.41666666666666669</v>
      </c>
      <c r="C78" s="220">
        <f t="shared" si="2"/>
        <v>0.45833333333333337</v>
      </c>
      <c r="J78" s="12" t="s">
        <v>9607</v>
      </c>
      <c r="K78" s="71">
        <f t="shared" si="1"/>
        <v>0</v>
      </c>
    </row>
    <row r="79" spans="1:11" x14ac:dyDescent="0.4">
      <c r="A79" s="220" t="s">
        <v>9491</v>
      </c>
      <c r="B79" s="220">
        <f t="shared" si="3"/>
        <v>0.45833333333333337</v>
      </c>
      <c r="C79" s="220">
        <f t="shared" si="2"/>
        <v>0.5</v>
      </c>
      <c r="J79" s="12" t="s">
        <v>10124</v>
      </c>
      <c r="K79" s="71">
        <f t="shared" si="1"/>
        <v>4</v>
      </c>
    </row>
    <row r="80" spans="1:11" x14ac:dyDescent="0.4">
      <c r="A80" s="220" t="s">
        <v>9491</v>
      </c>
      <c r="B80" s="220">
        <f t="shared" si="3"/>
        <v>0.5</v>
      </c>
      <c r="C80" s="220">
        <f t="shared" si="2"/>
        <v>0.54166666666666663</v>
      </c>
      <c r="J80" s="12" t="s">
        <v>9131</v>
      </c>
      <c r="K80" s="71">
        <f t="shared" si="1"/>
        <v>0</v>
      </c>
    </row>
    <row r="81" spans="1:11" x14ac:dyDescent="0.4">
      <c r="A81" s="220" t="s">
        <v>9491</v>
      </c>
      <c r="B81" s="220">
        <f t="shared" si="3"/>
        <v>0.54166666666666663</v>
      </c>
      <c r="C81" s="220">
        <f t="shared" si="2"/>
        <v>0.58333333333333326</v>
      </c>
      <c r="J81" s="12" t="s">
        <v>9020</v>
      </c>
      <c r="K81" s="71">
        <f t="shared" si="1"/>
        <v>0</v>
      </c>
    </row>
    <row r="82" spans="1:11" x14ac:dyDescent="0.4">
      <c r="A82" s="220" t="s">
        <v>9491</v>
      </c>
      <c r="B82" s="220">
        <f t="shared" si="3"/>
        <v>0.58333333333333326</v>
      </c>
      <c r="C82" s="220">
        <f t="shared" si="2"/>
        <v>0.62499999999999989</v>
      </c>
      <c r="J82" s="12" t="s">
        <v>9023</v>
      </c>
      <c r="K82" s="71">
        <f t="shared" si="1"/>
        <v>0</v>
      </c>
    </row>
    <row r="83" spans="1:11" x14ac:dyDescent="0.4">
      <c r="A83" s="220" t="s">
        <v>9491</v>
      </c>
      <c r="B83" s="220">
        <f t="shared" si="3"/>
        <v>0.62499999999999989</v>
      </c>
      <c r="C83" s="220">
        <f t="shared" si="2"/>
        <v>0.66666666666666652</v>
      </c>
      <c r="J83" s="12" t="s">
        <v>9024</v>
      </c>
      <c r="K83" s="71">
        <f t="shared" si="1"/>
        <v>0</v>
      </c>
    </row>
    <row r="84" spans="1:11" x14ac:dyDescent="0.4">
      <c r="A84" s="220" t="s">
        <v>9491</v>
      </c>
      <c r="B84" s="220">
        <f t="shared" si="3"/>
        <v>0.66666666666666652</v>
      </c>
      <c r="C84" s="220">
        <f t="shared" si="2"/>
        <v>0.70833333333333315</v>
      </c>
      <c r="J84" s="12" t="s">
        <v>9385</v>
      </c>
      <c r="K84" s="71">
        <f t="shared" si="1"/>
        <v>0</v>
      </c>
    </row>
    <row r="85" spans="1:11" x14ac:dyDescent="0.4">
      <c r="A85" s="220" t="s">
        <v>9491</v>
      </c>
      <c r="B85" s="220">
        <f t="shared" si="3"/>
        <v>0.70833333333333315</v>
      </c>
      <c r="C85" s="220">
        <f t="shared" si="2"/>
        <v>0.74999999999999978</v>
      </c>
      <c r="J85" s="12" t="s">
        <v>9377</v>
      </c>
      <c r="K85" s="71">
        <f t="shared" si="1"/>
        <v>0</v>
      </c>
    </row>
    <row r="86" spans="1:11" x14ac:dyDescent="0.4">
      <c r="A86" s="220" t="s">
        <v>9491</v>
      </c>
      <c r="B86" s="220">
        <f t="shared" si="3"/>
        <v>0.74999999999999978</v>
      </c>
      <c r="C86" s="220">
        <f t="shared" si="2"/>
        <v>0.79166666666666641</v>
      </c>
      <c r="J86" s="12" t="s">
        <v>9025</v>
      </c>
      <c r="K86" s="71">
        <f t="shared" si="1"/>
        <v>0</v>
      </c>
    </row>
    <row r="87" spans="1:11" x14ac:dyDescent="0.4">
      <c r="A87" s="220" t="s">
        <v>9491</v>
      </c>
      <c r="B87" s="220">
        <f t="shared" si="3"/>
        <v>0.79166666666666641</v>
      </c>
      <c r="C87" s="220">
        <f t="shared" si="2"/>
        <v>0.83333333333333304</v>
      </c>
      <c r="J87" s="12" t="s">
        <v>8571</v>
      </c>
      <c r="K87" s="71">
        <f t="shared" si="1"/>
        <v>0</v>
      </c>
    </row>
    <row r="88" spans="1:11" x14ac:dyDescent="0.4">
      <c r="A88" s="220" t="s">
        <v>9491</v>
      </c>
      <c r="B88" s="220">
        <f t="shared" si="3"/>
        <v>0.83333333333333304</v>
      </c>
      <c r="C88" s="220">
        <f t="shared" si="2"/>
        <v>0.87499999999999967</v>
      </c>
      <c r="J88" s="12" t="s">
        <v>8572</v>
      </c>
      <c r="K88" s="71">
        <f t="shared" si="1"/>
        <v>0</v>
      </c>
    </row>
    <row r="89" spans="1:11" x14ac:dyDescent="0.4">
      <c r="A89" s="220" t="s">
        <v>9491</v>
      </c>
      <c r="B89" s="220">
        <f t="shared" si="3"/>
        <v>0.87499999999999967</v>
      </c>
      <c r="C89" s="220">
        <f t="shared" si="2"/>
        <v>0.9166666666666663</v>
      </c>
      <c r="J89" s="12" t="s">
        <v>8638</v>
      </c>
      <c r="K89" s="71">
        <f t="shared" si="1"/>
        <v>0</v>
      </c>
    </row>
    <row r="90" spans="1:11" x14ac:dyDescent="0.4">
      <c r="A90" s="220" t="s">
        <v>9491</v>
      </c>
      <c r="B90" s="220">
        <f t="shared" si="3"/>
        <v>0.9166666666666663</v>
      </c>
      <c r="C90" s="220">
        <f t="shared" si="2"/>
        <v>0.95833333333333293</v>
      </c>
      <c r="J90" s="12" t="s">
        <v>8573</v>
      </c>
      <c r="K90" s="71">
        <f t="shared" si="1"/>
        <v>0</v>
      </c>
    </row>
    <row r="91" spans="1:11" x14ac:dyDescent="0.4">
      <c r="A91" s="220" t="s">
        <v>9491</v>
      </c>
      <c r="B91" s="220">
        <f t="shared" si="3"/>
        <v>0.95833333333333293</v>
      </c>
      <c r="C91" s="220">
        <f t="shared" si="2"/>
        <v>0.99999999999999956</v>
      </c>
      <c r="J91" s="12" t="s">
        <v>8574</v>
      </c>
      <c r="K91" s="71">
        <f t="shared" si="1"/>
        <v>0</v>
      </c>
    </row>
    <row r="92" spans="1:11" x14ac:dyDescent="0.4">
      <c r="J92" s="12" t="s">
        <v>8575</v>
      </c>
      <c r="K92" s="71">
        <f t="shared" si="1"/>
        <v>0</v>
      </c>
    </row>
    <row r="93" spans="1:11" x14ac:dyDescent="0.4">
      <c r="J93" s="12" t="s">
        <v>8286</v>
      </c>
      <c r="K93" s="71">
        <f t="shared" si="1"/>
        <v>0</v>
      </c>
    </row>
    <row r="94" spans="1:11" x14ac:dyDescent="0.4">
      <c r="J94" s="12" t="s">
        <v>8270</v>
      </c>
      <c r="K94" s="71">
        <f t="shared" si="1"/>
        <v>0</v>
      </c>
    </row>
    <row r="95" spans="1:11" x14ac:dyDescent="0.4">
      <c r="J95" s="12" t="s">
        <v>8570</v>
      </c>
      <c r="K95" s="71">
        <f t="shared" si="1"/>
        <v>0</v>
      </c>
    </row>
    <row r="96" spans="1:11" x14ac:dyDescent="0.4">
      <c r="J96" s="12" t="s">
        <v>8288</v>
      </c>
      <c r="K96" s="71">
        <f t="shared" si="1"/>
        <v>0</v>
      </c>
    </row>
    <row r="97" spans="10:11" x14ac:dyDescent="0.4">
      <c r="J97" s="12" t="s">
        <v>8255</v>
      </c>
      <c r="K97" s="71">
        <f t="shared" si="1"/>
        <v>0</v>
      </c>
    </row>
    <row r="98" spans="10:11" x14ac:dyDescent="0.4">
      <c r="J98" s="12" t="s">
        <v>8115</v>
      </c>
      <c r="K98" s="71">
        <f t="shared" si="1"/>
        <v>0</v>
      </c>
    </row>
    <row r="99" spans="10:11" x14ac:dyDescent="0.4">
      <c r="J99" s="12" t="s">
        <v>8257</v>
      </c>
      <c r="K99"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7D151852-4EB3-4090-94B8-3296E0A18C49}"/>
  </hyperlinks>
  <pageMargins left="0.7" right="0.7" top="0.75" bottom="0.75" header="0.3" footer="0.3"/>
  <pageSetup paperSize="9" orientation="portrait" verticalDpi="0"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AFA3-CC7D-4B8F-BA15-701C0DD9A03C}">
  <dimension ref="A1:U91"/>
  <sheetViews>
    <sheetView topLeftCell="A25" zoomScale="90" zoomScaleNormal="90" workbookViewId="0">
      <selection activeCell="C7" sqref="C7:H7"/>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3.90625" customWidth="1"/>
    <col min="11" max="11" width="24.90625" customWidth="1"/>
    <col min="12" max="12" width="15" bestFit="1" customWidth="1"/>
    <col min="13" max="18" width="6.36328125" customWidth="1"/>
    <col min="19" max="19" width="25.453125" bestFit="1" customWidth="1"/>
    <col min="20" max="20" width="15" bestFit="1" customWidth="1"/>
    <col min="21" max="21" width="10.08984375" customWidth="1"/>
    <col min="22" max="23" width="5.81640625" customWidth="1"/>
  </cols>
  <sheetData>
    <row r="1" spans="1:9" x14ac:dyDescent="0.4">
      <c r="A1" s="11" t="s">
        <v>7581</v>
      </c>
      <c r="B1" s="375" t="s">
        <v>10100</v>
      </c>
      <c r="C1" s="375"/>
      <c r="D1" s="375"/>
      <c r="E1" s="375"/>
      <c r="F1" s="375"/>
      <c r="G1" s="375"/>
      <c r="H1" s="375"/>
      <c r="I1" s="7"/>
    </row>
    <row r="2" spans="1:9" x14ac:dyDescent="0.4">
      <c r="A2" s="11" t="s">
        <v>7582</v>
      </c>
      <c r="B2" s="375" t="s">
        <v>10101</v>
      </c>
      <c r="C2" s="375"/>
      <c r="D2" s="375"/>
      <c r="E2" s="375"/>
      <c r="F2" s="375"/>
      <c r="G2" s="375"/>
      <c r="H2" s="375"/>
      <c r="I2" s="7"/>
    </row>
    <row r="3" spans="1:9" x14ac:dyDescent="0.4">
      <c r="A3" s="11" t="s">
        <v>7583</v>
      </c>
      <c r="B3" s="375" t="s">
        <v>10102</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MIN(C37:G37)</f>
        <v>45649.725694444445</v>
      </c>
      <c r="C6" s="374"/>
      <c r="D6" s="403" t="s">
        <v>7587</v>
      </c>
      <c r="E6" s="404"/>
      <c r="F6" s="384">
        <f>MAX(C38:G38)</f>
        <v>45653.370833333334</v>
      </c>
      <c r="G6" s="402"/>
      <c r="H6" s="374"/>
      <c r="I6" s="7"/>
    </row>
    <row r="7" spans="1:9" ht="52.5" customHeight="1" x14ac:dyDescent="0.4">
      <c r="A7" s="394" t="s">
        <v>7816</v>
      </c>
      <c r="B7" s="11" t="s">
        <v>7589</v>
      </c>
      <c r="C7" s="397" t="s">
        <v>10234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9983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1"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45649.725694444445</v>
      </c>
      <c r="D37" s="191"/>
      <c r="E37" s="191"/>
      <c r="F37" s="191"/>
      <c r="G37" s="191">
        <v>45649.731944444444</v>
      </c>
      <c r="H37" s="1"/>
      <c r="I37" s="7"/>
      <c r="J37" s="294">
        <v>45657.333333333336</v>
      </c>
    </row>
    <row r="38" spans="1:21" x14ac:dyDescent="0.4">
      <c r="A38" s="177"/>
      <c r="B38" s="12" t="s">
        <v>7482</v>
      </c>
      <c r="C38" s="191">
        <v>45653.370833333334</v>
      </c>
      <c r="D38" s="191"/>
      <c r="E38" s="191"/>
      <c r="F38" s="191"/>
      <c r="G38" s="191">
        <v>45653.368750000001</v>
      </c>
      <c r="H38" s="1"/>
      <c r="I38" s="7"/>
      <c r="J38" s="186">
        <f>IF(C38&lt;&gt;"",INT((J37-C37)*24),0)+IF(D38&lt;&gt;"",INT((J37-D37)*24),0)+IF(E38&lt;&gt;"",INT((J37-E37)*24),0)+IF(F38&lt;&gt;"",INT((J37-F37)*24),0)+IF(G38&lt;&gt;"",INT((J37-G37)*24),0)</f>
        <v>364</v>
      </c>
    </row>
    <row r="39" spans="1:21" x14ac:dyDescent="0.4">
      <c r="A39" s="177"/>
      <c r="B39" s="12" t="s">
        <v>7458</v>
      </c>
      <c r="C39" s="221">
        <v>84</v>
      </c>
      <c r="D39" s="164"/>
      <c r="E39" s="164"/>
      <c r="F39" s="221"/>
      <c r="G39" s="164">
        <v>35</v>
      </c>
      <c r="H39" s="1">
        <f>SUM(C39:G39)</f>
        <v>119</v>
      </c>
      <c r="I39" s="7"/>
    </row>
    <row r="40" spans="1:21" x14ac:dyDescent="0.4">
      <c r="A40" s="1" t="s">
        <v>7164</v>
      </c>
      <c r="B40" s="12" t="s">
        <v>7469</v>
      </c>
      <c r="C40" s="1">
        <f>INT((C38-C37)*24)</f>
        <v>87</v>
      </c>
      <c r="D40" s="1">
        <f>INT((D38-D37)*24)</f>
        <v>0</v>
      </c>
      <c r="E40" s="1">
        <f>INT((E38-E37)*24)</f>
        <v>0</v>
      </c>
      <c r="F40" s="1">
        <f>INT((F38-F37)*24)</f>
        <v>0</v>
      </c>
      <c r="G40" s="1">
        <f>INT((G38-G37)*24)</f>
        <v>87</v>
      </c>
      <c r="H40" s="1">
        <f t="shared" ref="H40:H61" si="0">SUM(C40:G40)</f>
        <v>174</v>
      </c>
      <c r="I40" s="7"/>
      <c r="J40" s="12" t="s">
        <v>8020</v>
      </c>
      <c r="K40" s="1">
        <f>H40</f>
        <v>174</v>
      </c>
    </row>
    <row r="41" spans="1:21" x14ac:dyDescent="0.4">
      <c r="A41" s="379">
        <v>45650</v>
      </c>
      <c r="B41" s="12" t="s">
        <v>7483</v>
      </c>
      <c r="C41" s="1">
        <v>0</v>
      </c>
      <c r="D41" s="1"/>
      <c r="E41" s="1"/>
      <c r="F41" s="1"/>
      <c r="G41" s="1">
        <v>0</v>
      </c>
      <c r="H41" s="1">
        <f t="shared" si="0"/>
        <v>0</v>
      </c>
      <c r="I41" s="7"/>
      <c r="J41" s="12" t="s">
        <v>7483</v>
      </c>
      <c r="K41" s="1">
        <f>SUMIF(B:B,J41,H:H)</f>
        <v>0</v>
      </c>
    </row>
    <row r="42" spans="1:21" x14ac:dyDescent="0.4">
      <c r="A42" s="379"/>
      <c r="B42" s="12" t="s">
        <v>7484</v>
      </c>
      <c r="C42" s="1">
        <v>0</v>
      </c>
      <c r="D42" s="1"/>
      <c r="E42" s="1"/>
      <c r="F42" s="1"/>
      <c r="G42" s="1">
        <v>0</v>
      </c>
      <c r="H42" s="1">
        <f t="shared" si="0"/>
        <v>0</v>
      </c>
      <c r="I42" s="7"/>
      <c r="J42" s="12" t="s">
        <v>7477</v>
      </c>
      <c r="K42" s="1">
        <f>SUMIF(B:B,J42,H:H)</f>
        <v>0</v>
      </c>
    </row>
    <row r="43" spans="1:21" x14ac:dyDescent="0.4">
      <c r="A43" s="379"/>
      <c r="B43" s="12" t="s">
        <v>7485</v>
      </c>
      <c r="C43" s="1">
        <v>3</v>
      </c>
      <c r="D43" s="1"/>
      <c r="E43" s="1"/>
      <c r="F43" s="1"/>
      <c r="G43" s="1">
        <v>0</v>
      </c>
      <c r="H43" s="1">
        <f t="shared" si="0"/>
        <v>3</v>
      </c>
      <c r="I43" s="7"/>
      <c r="J43" s="12" t="s">
        <v>7485</v>
      </c>
      <c r="K43" s="1">
        <f>SUMIF(B:B,J43,H:H)</f>
        <v>7</v>
      </c>
    </row>
    <row r="44" spans="1:21" x14ac:dyDescent="0.4">
      <c r="A44" s="379">
        <v>45651</v>
      </c>
      <c r="B44" s="12" t="s">
        <v>7483</v>
      </c>
      <c r="C44" s="1">
        <v>0</v>
      </c>
      <c r="D44" s="1"/>
      <c r="E44" s="1"/>
      <c r="F44" s="1"/>
      <c r="G44" s="1">
        <v>0</v>
      </c>
      <c r="H44" s="1">
        <f t="shared" si="0"/>
        <v>0</v>
      </c>
      <c r="I44" s="7"/>
    </row>
    <row r="45" spans="1:21" x14ac:dyDescent="0.4">
      <c r="A45" s="379"/>
      <c r="B45" s="12" t="s">
        <v>7484</v>
      </c>
      <c r="C45" s="1">
        <v>0</v>
      </c>
      <c r="D45" s="1"/>
      <c r="E45" s="1"/>
      <c r="F45" s="1"/>
      <c r="G45" s="1">
        <v>0</v>
      </c>
      <c r="H45" s="1">
        <f t="shared" si="0"/>
        <v>0</v>
      </c>
      <c r="I45" s="7"/>
      <c r="K45" t="s">
        <v>9059</v>
      </c>
      <c r="M45" t="s">
        <v>7466</v>
      </c>
      <c r="O45" t="s">
        <v>9060</v>
      </c>
      <c r="Q45" t="s">
        <v>9061</v>
      </c>
      <c r="S45" t="s">
        <v>9062</v>
      </c>
    </row>
    <row r="46" spans="1:21" x14ac:dyDescent="0.4">
      <c r="A46" s="379"/>
      <c r="B46" s="12" t="s">
        <v>7485</v>
      </c>
      <c r="C46" s="1">
        <v>0</v>
      </c>
      <c r="D46" s="1"/>
      <c r="E46" s="1"/>
      <c r="F46" s="1"/>
      <c r="G46" s="1">
        <v>1</v>
      </c>
      <c r="H46" s="1">
        <f t="shared" si="0"/>
        <v>1</v>
      </c>
      <c r="I46" s="7"/>
      <c r="K46" t="s">
        <v>8805</v>
      </c>
      <c r="M46" t="s">
        <v>8628</v>
      </c>
      <c r="O46" t="s">
        <v>8624</v>
      </c>
      <c r="Q46" t="s">
        <v>9793</v>
      </c>
      <c r="S46" t="s">
        <v>8806</v>
      </c>
    </row>
    <row r="47" spans="1:21" ht="17" customHeight="1" x14ac:dyDescent="0.4">
      <c r="A47" s="379">
        <v>45652</v>
      </c>
      <c r="B47" s="12" t="s">
        <v>7483</v>
      </c>
      <c r="C47" s="1">
        <v>0</v>
      </c>
      <c r="D47" s="95"/>
      <c r="E47" s="1"/>
      <c r="F47" s="1"/>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c r="E48" s="95"/>
      <c r="F48" s="95"/>
      <c r="G48" s="95">
        <v>0</v>
      </c>
      <c r="H48" s="1">
        <f t="shared" si="0"/>
        <v>0</v>
      </c>
      <c r="I48" s="7"/>
      <c r="J48" s="95">
        <v>1</v>
      </c>
      <c r="K48" s="222" t="s">
        <v>10104</v>
      </c>
      <c r="L48" s="201" t="s">
        <v>9918</v>
      </c>
      <c r="M48" s="251"/>
      <c r="N48" s="234"/>
      <c r="O48" s="251"/>
      <c r="P48" s="234"/>
      <c r="Q48" s="248"/>
      <c r="R48" s="234"/>
      <c r="S48" s="240" t="s">
        <v>10152</v>
      </c>
      <c r="T48" s="201" t="s">
        <v>9918</v>
      </c>
      <c r="U48" s="68"/>
    </row>
    <row r="49" spans="1:21" x14ac:dyDescent="0.4">
      <c r="A49" s="379"/>
      <c r="B49" s="12" t="s">
        <v>7485</v>
      </c>
      <c r="C49" s="1">
        <v>0</v>
      </c>
      <c r="D49" s="95"/>
      <c r="E49" s="1"/>
      <c r="F49" s="1"/>
      <c r="G49" s="1">
        <v>0</v>
      </c>
      <c r="H49" s="1">
        <f t="shared" si="0"/>
        <v>0</v>
      </c>
      <c r="I49" s="7"/>
      <c r="J49" s="1">
        <v>2</v>
      </c>
      <c r="K49" s="222" t="s">
        <v>10105</v>
      </c>
      <c r="L49" s="201" t="s">
        <v>9918</v>
      </c>
      <c r="M49" s="251"/>
      <c r="N49" s="234"/>
      <c r="O49" s="251"/>
      <c r="P49" s="234"/>
      <c r="Q49" s="248"/>
      <c r="R49" s="234"/>
      <c r="S49" s="248"/>
      <c r="T49" s="234"/>
      <c r="U49" s="68"/>
    </row>
    <row r="50" spans="1:21" x14ac:dyDescent="0.4">
      <c r="A50" s="379">
        <v>45653</v>
      </c>
      <c r="B50" s="12" t="s">
        <v>7483</v>
      </c>
      <c r="C50" s="1">
        <v>0</v>
      </c>
      <c r="D50" s="95"/>
      <c r="E50" s="1"/>
      <c r="F50" s="1"/>
      <c r="G50" s="1">
        <v>0</v>
      </c>
      <c r="H50" s="1">
        <f t="shared" si="0"/>
        <v>0</v>
      </c>
      <c r="I50" s="7"/>
      <c r="J50" s="95">
        <v>3</v>
      </c>
      <c r="K50" s="240" t="s">
        <v>10154</v>
      </c>
      <c r="L50" s="201" t="s">
        <v>9918</v>
      </c>
      <c r="M50" s="251"/>
      <c r="N50" s="234"/>
      <c r="O50" s="251"/>
      <c r="P50" s="234"/>
      <c r="Q50" s="248"/>
      <c r="R50" s="234"/>
      <c r="S50" s="248"/>
      <c r="T50" s="234"/>
      <c r="U50" s="68"/>
    </row>
    <row r="51" spans="1:21" x14ac:dyDescent="0.4">
      <c r="A51" s="379"/>
      <c r="B51" s="12" t="s">
        <v>7484</v>
      </c>
      <c r="C51" s="1">
        <v>0</v>
      </c>
      <c r="D51" s="95"/>
      <c r="E51" s="95"/>
      <c r="F51" s="95"/>
      <c r="G51" s="1">
        <v>0</v>
      </c>
      <c r="H51" s="1">
        <f t="shared" si="0"/>
        <v>0</v>
      </c>
      <c r="I51" s="7"/>
      <c r="J51" s="1">
        <v>4</v>
      </c>
      <c r="K51" s="222" t="s">
        <v>10153</v>
      </c>
      <c r="L51" s="234" t="s">
        <v>9071</v>
      </c>
      <c r="M51" s="251"/>
      <c r="N51" s="234"/>
      <c r="O51" s="251"/>
      <c r="P51" s="234"/>
      <c r="Q51" s="248"/>
      <c r="R51" s="234"/>
      <c r="S51" s="248"/>
      <c r="T51" s="234"/>
      <c r="U51" s="68"/>
    </row>
    <row r="52" spans="1:21" x14ac:dyDescent="0.4">
      <c r="A52" s="379"/>
      <c r="B52" s="12" t="s">
        <v>7485</v>
      </c>
      <c r="C52" s="1">
        <v>3</v>
      </c>
      <c r="D52" s="95"/>
      <c r="E52" s="1"/>
      <c r="F52" s="1"/>
      <c r="G52" s="1">
        <v>0</v>
      </c>
      <c r="H52" s="1">
        <f t="shared" si="0"/>
        <v>3</v>
      </c>
      <c r="I52" s="7"/>
      <c r="J52" s="95">
        <v>5</v>
      </c>
      <c r="K52" s="240" t="s">
        <v>10162</v>
      </c>
      <c r="L52" s="201" t="s">
        <v>9918</v>
      </c>
      <c r="M52" s="251"/>
      <c r="N52" s="234"/>
      <c r="O52" s="222"/>
      <c r="P52" s="201"/>
      <c r="Q52" s="248"/>
      <c r="R52" s="234"/>
      <c r="S52" s="240"/>
      <c r="T52" s="201"/>
      <c r="U52" s="68"/>
    </row>
    <row r="53" spans="1:21" x14ac:dyDescent="0.4">
      <c r="A53" s="379"/>
      <c r="B53" s="12" t="s">
        <v>7483</v>
      </c>
      <c r="C53" s="1"/>
      <c r="D53" s="95"/>
      <c r="E53" s="1"/>
      <c r="F53" s="1"/>
      <c r="G53" s="1"/>
      <c r="H53" s="1">
        <f t="shared" si="0"/>
        <v>0</v>
      </c>
      <c r="I53" s="7"/>
      <c r="J53" s="1">
        <v>6</v>
      </c>
      <c r="K53" s="222" t="s">
        <v>10163</v>
      </c>
      <c r="L53" s="201" t="s">
        <v>9642</v>
      </c>
      <c r="M53" s="251"/>
      <c r="N53" s="234"/>
      <c r="O53" s="222"/>
      <c r="P53" s="201"/>
      <c r="Q53" s="248"/>
      <c r="R53" s="234"/>
      <c r="S53" s="201"/>
      <c r="T53" s="201"/>
      <c r="U53" s="68"/>
    </row>
    <row r="54" spans="1:21" x14ac:dyDescent="0.4">
      <c r="A54" s="379"/>
      <c r="B54" s="12" t="s">
        <v>7484</v>
      </c>
      <c r="C54" s="1"/>
      <c r="D54" s="95"/>
      <c r="E54" s="1"/>
      <c r="F54" s="95"/>
      <c r="G54" s="95"/>
      <c r="H54" s="1">
        <f t="shared" si="0"/>
        <v>0</v>
      </c>
      <c r="I54" s="7"/>
      <c r="J54" s="95">
        <v>7</v>
      </c>
      <c r="K54" s="203" t="s">
        <v>10164</v>
      </c>
      <c r="L54" s="201" t="s">
        <v>9918</v>
      </c>
      <c r="M54" s="251"/>
      <c r="N54" s="234"/>
      <c r="O54" s="222"/>
      <c r="P54" s="201"/>
      <c r="Q54" s="222"/>
      <c r="R54" s="201"/>
      <c r="S54" s="201"/>
      <c r="T54" s="201"/>
      <c r="U54" s="68"/>
    </row>
    <row r="55" spans="1:21" x14ac:dyDescent="0.4">
      <c r="A55" s="379"/>
      <c r="B55" s="12" t="s">
        <v>7485</v>
      </c>
      <c r="C55" s="1"/>
      <c r="D55" s="95"/>
      <c r="E55" s="1"/>
      <c r="F55" s="1"/>
      <c r="G55" s="1"/>
      <c r="H55" s="1">
        <f t="shared" si="0"/>
        <v>0</v>
      </c>
      <c r="I55" s="7"/>
      <c r="J55" s="1">
        <v>8</v>
      </c>
      <c r="K55" s="201"/>
      <c r="L55" s="201"/>
      <c r="M55" s="248"/>
      <c r="N55" s="234"/>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51"/>
      <c r="N56" s="234"/>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35"/>
      <c r="N57" s="234"/>
      <c r="O57" s="222"/>
      <c r="P57" s="201"/>
      <c r="Q57" s="201"/>
      <c r="R57" s="201"/>
      <c r="S57" s="201"/>
      <c r="T57" s="201"/>
    </row>
    <row r="58" spans="1:21" x14ac:dyDescent="0.4">
      <c r="A58" s="379"/>
      <c r="B58" s="12" t="s">
        <v>7485</v>
      </c>
      <c r="C58" s="1"/>
      <c r="D58" s="95"/>
      <c r="E58" s="1"/>
      <c r="F58" s="1"/>
      <c r="G58" s="1"/>
      <c r="H58" s="1">
        <f t="shared" si="0"/>
        <v>0</v>
      </c>
      <c r="J58" s="1">
        <v>11</v>
      </c>
      <c r="K58" s="201"/>
      <c r="L58" s="201"/>
      <c r="M58" s="235"/>
      <c r="N58" s="234"/>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10041</v>
      </c>
      <c r="K64" s="71">
        <f>COUNTIF($K$48:$T$61,J64)</f>
        <v>0</v>
      </c>
      <c r="L64" s="229"/>
      <c r="M64" s="229"/>
      <c r="N64" s="229"/>
      <c r="O64" s="229"/>
      <c r="P64" s="229"/>
    </row>
    <row r="65" spans="1:16" x14ac:dyDescent="0.4">
      <c r="A65" s="12" t="s">
        <v>7655</v>
      </c>
      <c r="B65" s="220">
        <v>0.86805555555555547</v>
      </c>
      <c r="J65" s="12" t="s">
        <v>10027</v>
      </c>
      <c r="K65" s="71">
        <f>COUNTIF($K$48:$T$61,J65)</f>
        <v>0</v>
      </c>
      <c r="L65" s="229"/>
      <c r="M65" s="229"/>
      <c r="N65" s="229"/>
      <c r="O65" s="229"/>
      <c r="P65" s="229"/>
    </row>
    <row r="66" spans="1:16" x14ac:dyDescent="0.4">
      <c r="A66" s="12" t="s">
        <v>7656</v>
      </c>
      <c r="B66" s="219">
        <f>B64-B65</f>
        <v>45537.875694444447</v>
      </c>
      <c r="J66" s="12" t="s">
        <v>10015</v>
      </c>
      <c r="K66" s="71">
        <f>COUNTIF($K$48:$T$61,J66)</f>
        <v>0</v>
      </c>
      <c r="L66" s="229"/>
      <c r="M66" s="229"/>
      <c r="N66" s="229"/>
      <c r="O66" s="229"/>
      <c r="P66" s="229"/>
    </row>
    <row r="67" spans="1:16" x14ac:dyDescent="0.4">
      <c r="J67" s="12" t="s">
        <v>9918</v>
      </c>
      <c r="K67" s="71">
        <f>COUNTIF($K$48:$T$61,J67)</f>
        <v>6</v>
      </c>
      <c r="L67" s="229"/>
      <c r="M67" s="229"/>
      <c r="N67" s="229"/>
      <c r="O67" s="229"/>
      <c r="P67" s="229"/>
    </row>
    <row r="68" spans="1:16" x14ac:dyDescent="0.4">
      <c r="A68" s="220" t="s">
        <v>9491</v>
      </c>
      <c r="B68" s="295">
        <v>0</v>
      </c>
      <c r="C68" s="220">
        <f>B68+TIME(1,,)</f>
        <v>4.1666666666666664E-2</v>
      </c>
      <c r="J68" s="12" t="s">
        <v>9642</v>
      </c>
      <c r="K68" s="71">
        <f t="shared" ref="K68:K91" si="1">COUNTIF($K$48:$T$61,J68)</f>
        <v>1</v>
      </c>
    </row>
    <row r="69" spans="1:16" x14ac:dyDescent="0.4">
      <c r="A69" s="220" t="s">
        <v>9491</v>
      </c>
      <c r="B69" s="220">
        <f>C68</f>
        <v>4.1666666666666664E-2</v>
      </c>
      <c r="C69" s="220">
        <f t="shared" ref="C69:C91" si="2">B69+TIME(1,,)</f>
        <v>8.3333333333333329E-2</v>
      </c>
      <c r="J69" s="12" t="s">
        <v>9624</v>
      </c>
      <c r="K69" s="71">
        <f t="shared" si="1"/>
        <v>0</v>
      </c>
    </row>
    <row r="70" spans="1:16" x14ac:dyDescent="0.4">
      <c r="A70" s="220" t="s">
        <v>9491</v>
      </c>
      <c r="B70" s="220">
        <f t="shared" ref="B70:B91" si="3">C69</f>
        <v>8.3333333333333329E-2</v>
      </c>
      <c r="C70" s="220">
        <f t="shared" si="2"/>
        <v>0.125</v>
      </c>
      <c r="J70" s="300" t="s">
        <v>9532</v>
      </c>
      <c r="K70" s="71">
        <f t="shared" si="1"/>
        <v>0</v>
      </c>
    </row>
    <row r="71" spans="1:16" x14ac:dyDescent="0.4">
      <c r="A71" s="220" t="s">
        <v>9491</v>
      </c>
      <c r="B71" s="220">
        <f t="shared" si="3"/>
        <v>0.125</v>
      </c>
      <c r="C71" s="220">
        <f t="shared" si="2"/>
        <v>0.16666666666666666</v>
      </c>
      <c r="J71" s="300" t="s">
        <v>9510</v>
      </c>
      <c r="K71" s="71">
        <f t="shared" si="1"/>
        <v>0</v>
      </c>
    </row>
    <row r="72" spans="1:16" x14ac:dyDescent="0.4">
      <c r="A72" s="220" t="s">
        <v>9491</v>
      </c>
      <c r="B72" s="220">
        <f t="shared" si="3"/>
        <v>0.16666666666666666</v>
      </c>
      <c r="C72" s="220">
        <f t="shared" si="2"/>
        <v>0.20833333333333331</v>
      </c>
      <c r="J72" s="300" t="s">
        <v>9508</v>
      </c>
      <c r="K72" s="71">
        <f t="shared" si="1"/>
        <v>0</v>
      </c>
    </row>
    <row r="73" spans="1:16" x14ac:dyDescent="0.4">
      <c r="A73" s="220" t="s">
        <v>9491</v>
      </c>
      <c r="B73" s="220">
        <f t="shared" si="3"/>
        <v>0.20833333333333331</v>
      </c>
      <c r="C73" s="220">
        <f t="shared" si="2"/>
        <v>0.24999999999999997</v>
      </c>
      <c r="J73" s="300" t="s">
        <v>9498</v>
      </c>
      <c r="K73" s="71">
        <f t="shared" si="1"/>
        <v>0</v>
      </c>
    </row>
    <row r="74" spans="1:16" x14ac:dyDescent="0.4">
      <c r="A74" s="220" t="s">
        <v>9491</v>
      </c>
      <c r="B74" s="220">
        <f t="shared" si="3"/>
        <v>0.24999999999999997</v>
      </c>
      <c r="C74" s="220">
        <f t="shared" si="2"/>
        <v>0.29166666666666663</v>
      </c>
      <c r="J74" s="300" t="s">
        <v>9422</v>
      </c>
      <c r="K74" s="71">
        <f t="shared" si="1"/>
        <v>0</v>
      </c>
    </row>
    <row r="75" spans="1:16" x14ac:dyDescent="0.4">
      <c r="A75" s="220" t="s">
        <v>9491</v>
      </c>
      <c r="B75" s="220">
        <f t="shared" si="3"/>
        <v>0.29166666666666663</v>
      </c>
      <c r="C75" s="220">
        <f t="shared" si="2"/>
        <v>0.33333333333333331</v>
      </c>
      <c r="J75" s="201" t="s">
        <v>9136</v>
      </c>
      <c r="K75" s="71">
        <f t="shared" si="1"/>
        <v>0</v>
      </c>
    </row>
    <row r="76" spans="1:16" x14ac:dyDescent="0.4">
      <c r="A76" s="220" t="s">
        <v>9491</v>
      </c>
      <c r="B76" s="220">
        <f t="shared" si="3"/>
        <v>0.33333333333333331</v>
      </c>
      <c r="C76" s="220">
        <f t="shared" si="2"/>
        <v>0.375</v>
      </c>
      <c r="J76" s="12" t="s">
        <v>9077</v>
      </c>
      <c r="K76" s="71">
        <f t="shared" si="1"/>
        <v>0</v>
      </c>
    </row>
    <row r="77" spans="1:16" x14ac:dyDescent="0.4">
      <c r="A77" s="220" t="s">
        <v>9491</v>
      </c>
      <c r="B77" s="220">
        <f t="shared" si="3"/>
        <v>0.375</v>
      </c>
      <c r="C77" s="220">
        <f t="shared" si="2"/>
        <v>0.41666666666666669</v>
      </c>
      <c r="J77" s="12" t="s">
        <v>9075</v>
      </c>
      <c r="K77" s="71">
        <f t="shared" si="1"/>
        <v>0</v>
      </c>
    </row>
    <row r="78" spans="1:16" x14ac:dyDescent="0.4">
      <c r="A78" s="220" t="s">
        <v>9491</v>
      </c>
      <c r="B78" s="220">
        <f t="shared" si="3"/>
        <v>0.41666666666666669</v>
      </c>
      <c r="C78" s="220">
        <f t="shared" si="2"/>
        <v>0.45833333333333337</v>
      </c>
      <c r="J78" s="12" t="s">
        <v>9072</v>
      </c>
      <c r="K78" s="71">
        <f t="shared" si="1"/>
        <v>0</v>
      </c>
    </row>
    <row r="79" spans="1:16" x14ac:dyDescent="0.4">
      <c r="A79" s="220" t="s">
        <v>9491</v>
      </c>
      <c r="B79" s="220">
        <f t="shared" si="3"/>
        <v>0.45833333333333337</v>
      </c>
      <c r="C79" s="220">
        <f t="shared" si="2"/>
        <v>0.5</v>
      </c>
      <c r="J79" s="12" t="s">
        <v>8980</v>
      </c>
      <c r="K79" s="71">
        <f t="shared" si="1"/>
        <v>0</v>
      </c>
    </row>
    <row r="80" spans="1:16" x14ac:dyDescent="0.4">
      <c r="A80" s="220" t="s">
        <v>9491</v>
      </c>
      <c r="B80" s="220">
        <f t="shared" si="3"/>
        <v>0.5</v>
      </c>
      <c r="C80" s="220">
        <f t="shared" si="2"/>
        <v>0.54166666666666663</v>
      </c>
      <c r="J80" s="12" t="s">
        <v>9280</v>
      </c>
      <c r="K80" s="71">
        <f t="shared" si="1"/>
        <v>0</v>
      </c>
    </row>
    <row r="81" spans="1:11" x14ac:dyDescent="0.4">
      <c r="A81" s="220" t="s">
        <v>9491</v>
      </c>
      <c r="B81" s="220">
        <f t="shared" si="3"/>
        <v>0.54166666666666663</v>
      </c>
      <c r="C81" s="220">
        <f t="shared" si="2"/>
        <v>0.58333333333333326</v>
      </c>
      <c r="J81" s="12" t="s">
        <v>9359</v>
      </c>
      <c r="K81" s="71">
        <f t="shared" si="1"/>
        <v>0</v>
      </c>
    </row>
    <row r="82" spans="1:11" x14ac:dyDescent="0.4">
      <c r="A82" s="220" t="s">
        <v>9491</v>
      </c>
      <c r="B82" s="220">
        <f t="shared" si="3"/>
        <v>0.58333333333333326</v>
      </c>
      <c r="C82" s="220">
        <f t="shared" si="2"/>
        <v>0.62499999999999989</v>
      </c>
      <c r="J82" s="12" t="s">
        <v>9210</v>
      </c>
      <c r="K82" s="71">
        <f t="shared" si="1"/>
        <v>0</v>
      </c>
    </row>
    <row r="83" spans="1:11" x14ac:dyDescent="0.4">
      <c r="A83" s="220" t="s">
        <v>9491</v>
      </c>
      <c r="B83" s="220">
        <f t="shared" si="3"/>
        <v>0.62499999999999989</v>
      </c>
      <c r="C83" s="220">
        <f t="shared" si="2"/>
        <v>0.66666666666666652</v>
      </c>
      <c r="J83" s="12" t="s">
        <v>8984</v>
      </c>
      <c r="K83" s="71">
        <f t="shared" si="1"/>
        <v>0</v>
      </c>
    </row>
    <row r="84" spans="1:11" x14ac:dyDescent="0.4">
      <c r="A84" s="220" t="s">
        <v>9491</v>
      </c>
      <c r="B84" s="220">
        <f t="shared" si="3"/>
        <v>0.66666666666666652</v>
      </c>
      <c r="C84" s="220">
        <f t="shared" si="2"/>
        <v>0.70833333333333315</v>
      </c>
      <c r="J84" s="12" t="s">
        <v>8676</v>
      </c>
      <c r="K84" s="71">
        <f t="shared" si="1"/>
        <v>0</v>
      </c>
    </row>
    <row r="85" spans="1:11" x14ac:dyDescent="0.4">
      <c r="A85" s="220" t="s">
        <v>9491</v>
      </c>
      <c r="B85" s="220">
        <f t="shared" si="3"/>
        <v>0.70833333333333315</v>
      </c>
      <c r="C85" s="220">
        <f t="shared" si="2"/>
        <v>0.74999999999999978</v>
      </c>
      <c r="J85" s="12" t="s">
        <v>8658</v>
      </c>
      <c r="K85" s="71">
        <f t="shared" si="1"/>
        <v>0</v>
      </c>
    </row>
    <row r="86" spans="1:11" x14ac:dyDescent="0.4">
      <c r="A86" s="220" t="s">
        <v>9491</v>
      </c>
      <c r="B86" s="220">
        <f t="shared" si="3"/>
        <v>0.74999999999999978</v>
      </c>
      <c r="C86" s="220">
        <f t="shared" si="2"/>
        <v>0.79166666666666641</v>
      </c>
      <c r="J86" s="12" t="s">
        <v>8648</v>
      </c>
      <c r="K86" s="71">
        <f t="shared" si="1"/>
        <v>0</v>
      </c>
    </row>
    <row r="87" spans="1:11" x14ac:dyDescent="0.4">
      <c r="A87" s="220" t="s">
        <v>9491</v>
      </c>
      <c r="B87" s="220">
        <f t="shared" si="3"/>
        <v>0.79166666666666641</v>
      </c>
      <c r="C87" s="220">
        <f t="shared" si="2"/>
        <v>0.83333333333333304</v>
      </c>
      <c r="J87" s="12" t="s">
        <v>8679</v>
      </c>
      <c r="K87" s="71">
        <f t="shared" si="1"/>
        <v>0</v>
      </c>
    </row>
    <row r="88" spans="1:11" x14ac:dyDescent="0.4">
      <c r="A88" s="220" t="s">
        <v>9491</v>
      </c>
      <c r="B88" s="220">
        <f t="shared" si="3"/>
        <v>0.83333333333333304</v>
      </c>
      <c r="C88" s="220">
        <f t="shared" si="2"/>
        <v>0.87499999999999967</v>
      </c>
      <c r="J88" s="12" t="s">
        <v>8576</v>
      </c>
      <c r="K88" s="71">
        <f t="shared" si="1"/>
        <v>0</v>
      </c>
    </row>
    <row r="89" spans="1:11" x14ac:dyDescent="0.4">
      <c r="A89" s="220" t="s">
        <v>9491</v>
      </c>
      <c r="B89" s="220">
        <f t="shared" si="3"/>
        <v>0.87499999999999967</v>
      </c>
      <c r="C89" s="220">
        <f t="shared" si="2"/>
        <v>0.9166666666666663</v>
      </c>
      <c r="J89" s="12" t="s">
        <v>8577</v>
      </c>
      <c r="K89" s="71">
        <f t="shared" si="1"/>
        <v>0</v>
      </c>
    </row>
    <row r="90" spans="1:11" x14ac:dyDescent="0.4">
      <c r="A90" s="220" t="s">
        <v>9491</v>
      </c>
      <c r="B90" s="220">
        <f t="shared" si="3"/>
        <v>0.9166666666666663</v>
      </c>
      <c r="C90" s="220">
        <f t="shared" si="2"/>
        <v>0.95833333333333293</v>
      </c>
      <c r="J90" s="12" t="s">
        <v>8744</v>
      </c>
      <c r="K90" s="71">
        <f t="shared" si="1"/>
        <v>0</v>
      </c>
    </row>
    <row r="91" spans="1:11" x14ac:dyDescent="0.4">
      <c r="A91" s="220" t="s">
        <v>9491</v>
      </c>
      <c r="B91" s="220">
        <f t="shared" si="3"/>
        <v>0.95833333333333293</v>
      </c>
      <c r="C91" s="220">
        <f t="shared" si="2"/>
        <v>0.99999999999999956</v>
      </c>
      <c r="J91" s="12" t="s">
        <v>8578</v>
      </c>
      <c r="K91"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74C9D-5407-4F44-8F7C-5230B503024F}">
  <dimension ref="A1:U164"/>
  <sheetViews>
    <sheetView topLeftCell="A61"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2" width="7.453125" customWidth="1"/>
    <col min="13" max="13" width="23.36328125" customWidth="1"/>
    <col min="14" max="14" width="10.453125" customWidth="1"/>
    <col min="15" max="15" width="21.6328125" customWidth="1"/>
    <col min="16" max="16" width="10.90625" bestFit="1" customWidth="1"/>
    <col min="17" max="17" width="22" customWidth="1"/>
    <col min="18" max="18" width="10.90625" bestFit="1" customWidth="1"/>
    <col min="19" max="20" width="7.1796875" customWidth="1"/>
    <col min="21" max="21" width="6.1796875" customWidth="1"/>
    <col min="22" max="22" width="6.453125" customWidth="1"/>
    <col min="24" max="24" width="26.90625" bestFit="1" customWidth="1"/>
    <col min="25" max="25" width="13" bestFit="1" customWidth="1"/>
  </cols>
  <sheetData>
    <row r="1" spans="1:17" x14ac:dyDescent="0.4">
      <c r="A1" s="11" t="s">
        <v>7581</v>
      </c>
      <c r="B1" s="375" t="s">
        <v>10113</v>
      </c>
      <c r="C1" s="375"/>
      <c r="D1" s="375"/>
      <c r="E1" s="375"/>
      <c r="F1" s="375"/>
      <c r="G1" s="375"/>
      <c r="H1" s="375"/>
      <c r="I1" s="7"/>
      <c r="K1" s="227"/>
      <c r="L1" s="227"/>
      <c r="M1" s="227"/>
      <c r="N1" s="227"/>
      <c r="O1" s="227"/>
      <c r="P1" s="227"/>
      <c r="Q1" s="227"/>
    </row>
    <row r="2" spans="1:17" x14ac:dyDescent="0.4">
      <c r="A2" s="11" t="s">
        <v>7582</v>
      </c>
      <c r="B2" s="375" t="s">
        <v>10114</v>
      </c>
      <c r="C2" s="375"/>
      <c r="D2" s="375"/>
      <c r="E2" s="375"/>
      <c r="F2" s="375"/>
      <c r="G2" s="375"/>
      <c r="H2" s="375"/>
      <c r="I2" s="7"/>
    </row>
    <row r="3" spans="1:17" x14ac:dyDescent="0.4">
      <c r="A3" s="11" t="s">
        <v>7583</v>
      </c>
      <c r="B3" s="375" t="s">
        <v>10115</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45650.65</v>
      </c>
      <c r="C6" s="374"/>
      <c r="D6" s="403" t="s">
        <v>7587</v>
      </c>
      <c r="E6" s="404"/>
      <c r="F6" s="384">
        <f>MAX(C39:G39)</f>
        <v>45656.352777777778</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ht="17" customHeight="1"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0" x14ac:dyDescent="0.4">
      <c r="A33" s="399" t="s">
        <v>8078</v>
      </c>
      <c r="B33" s="400"/>
      <c r="C33" s="405" t="s">
        <v>10684</v>
      </c>
      <c r="D33" s="406"/>
      <c r="E33" s="406"/>
      <c r="F33" s="406"/>
      <c r="G33" s="406"/>
      <c r="H33" s="407"/>
      <c r="I33" s="218"/>
    </row>
    <row r="34" spans="1:20" x14ac:dyDescent="0.4">
      <c r="A34" s="399" t="s">
        <v>9537</v>
      </c>
      <c r="B34" s="400"/>
      <c r="C34" s="372" t="s">
        <v>9538</v>
      </c>
      <c r="D34" s="373"/>
      <c r="E34" s="373"/>
      <c r="F34" s="373"/>
      <c r="G34" s="373"/>
      <c r="H34" s="374"/>
      <c r="I34" s="218"/>
    </row>
    <row r="35" spans="1:20" ht="51" customHeight="1" x14ac:dyDescent="0.4">
      <c r="A35" s="399" t="s">
        <v>10111</v>
      </c>
      <c r="B35" s="400"/>
      <c r="C35" s="399" t="s">
        <v>10112</v>
      </c>
      <c r="D35" s="373"/>
      <c r="E35" s="373"/>
      <c r="F35" s="373"/>
      <c r="G35" s="373"/>
      <c r="H35" s="374"/>
      <c r="I35" s="218"/>
    </row>
    <row r="36" spans="1:20" x14ac:dyDescent="0.4">
      <c r="A36" s="88"/>
      <c r="B36" s="12"/>
      <c r="C36" s="1" t="s">
        <v>8601</v>
      </c>
      <c r="D36" s="1" t="s">
        <v>8602</v>
      </c>
      <c r="E36" s="1" t="s">
        <v>8603</v>
      </c>
      <c r="F36" s="1" t="s">
        <v>8604</v>
      </c>
      <c r="G36" s="283" t="s">
        <v>8605</v>
      </c>
      <c r="H36" s="1" t="s">
        <v>7614</v>
      </c>
      <c r="I36" s="7"/>
    </row>
    <row r="37" spans="1:20" x14ac:dyDescent="0.4">
      <c r="A37" s="83"/>
      <c r="B37" s="12" t="s">
        <v>7977</v>
      </c>
      <c r="C37" s="239" t="s">
        <v>8561</v>
      </c>
      <c r="D37" s="239" t="s">
        <v>8562</v>
      </c>
      <c r="E37" s="239" t="s">
        <v>8563</v>
      </c>
      <c r="F37" s="239" t="s">
        <v>8564</v>
      </c>
      <c r="G37" s="239" t="s">
        <v>8568</v>
      </c>
      <c r="H37" s="1"/>
      <c r="I37" s="7"/>
      <c r="J37" s="186" t="s">
        <v>9436</v>
      </c>
    </row>
    <row r="38" spans="1:20" x14ac:dyDescent="0.4">
      <c r="A38" s="177"/>
      <c r="B38" s="12" t="s">
        <v>7615</v>
      </c>
      <c r="C38" s="191"/>
      <c r="D38" s="191">
        <v>45650.652083333334</v>
      </c>
      <c r="E38" s="191">
        <v>45650.65</v>
      </c>
      <c r="F38" s="191">
        <v>45650.65902777778</v>
      </c>
      <c r="G38" s="191"/>
      <c r="H38" s="1"/>
      <c r="I38" s="7"/>
      <c r="J38" s="294">
        <v>45657.333333333336</v>
      </c>
    </row>
    <row r="39" spans="1:20" x14ac:dyDescent="0.4">
      <c r="A39" s="177"/>
      <c r="B39" s="12" t="s">
        <v>7482</v>
      </c>
      <c r="C39" s="191"/>
      <c r="D39" s="191">
        <v>45656.352777777778</v>
      </c>
      <c r="E39" s="191">
        <v>45656.342361111114</v>
      </c>
      <c r="F39" s="191">
        <v>45656.345833333333</v>
      </c>
      <c r="G39" s="191"/>
      <c r="H39" s="1"/>
      <c r="I39" s="7"/>
      <c r="J39" s="186">
        <f>IF(C39&lt;&gt;"",INT((J38-C38)*24),0)+IF(D39&lt;&gt;"",INT((J38-D38)*24),0)+IF(E39&lt;&gt;"",INT((J38-E38)*24),0)+IF(F39&lt;&gt;"",INT((J38-F38)*24),0)+IF(G39&lt;&gt;"",INT((J38-G38)*24),0)</f>
        <v>480</v>
      </c>
    </row>
    <row r="40" spans="1:20" x14ac:dyDescent="0.4">
      <c r="A40" s="177"/>
      <c r="B40" s="12" t="s">
        <v>7458</v>
      </c>
      <c r="C40" s="221"/>
      <c r="D40" s="221">
        <v>64</v>
      </c>
      <c r="E40" s="164">
        <v>327</v>
      </c>
      <c r="F40" s="303">
        <v>10</v>
      </c>
      <c r="G40" s="164"/>
      <c r="H40" s="1">
        <f t="shared" ref="H40:H62" si="0">SUM(C40:G40)</f>
        <v>401</v>
      </c>
      <c r="I40" s="7"/>
    </row>
    <row r="41" spans="1:20" x14ac:dyDescent="0.4">
      <c r="A41" s="1" t="s">
        <v>7164</v>
      </c>
      <c r="B41" s="12" t="s">
        <v>7617</v>
      </c>
      <c r="C41" s="1">
        <f>INT((C39-C38)*24)</f>
        <v>0</v>
      </c>
      <c r="D41" s="1">
        <f>INT((D39-D38)*24)</f>
        <v>136</v>
      </c>
      <c r="E41" s="1">
        <f>INT((E39-E38)*24)</f>
        <v>136</v>
      </c>
      <c r="F41" s="1">
        <f>INT((F39-F38)*24)</f>
        <v>136</v>
      </c>
      <c r="G41" s="1">
        <f>INT((G39-G38)*24)</f>
        <v>0</v>
      </c>
      <c r="H41" s="1">
        <f t="shared" si="0"/>
        <v>408</v>
      </c>
      <c r="I41" s="7"/>
      <c r="J41" s="12" t="s">
        <v>8020</v>
      </c>
      <c r="K41" s="1">
        <f>H41</f>
        <v>408</v>
      </c>
    </row>
    <row r="42" spans="1:20" x14ac:dyDescent="0.4">
      <c r="A42" s="379">
        <v>45651</v>
      </c>
      <c r="B42" s="12" t="s">
        <v>7483</v>
      </c>
      <c r="C42" s="1"/>
      <c r="D42" s="1">
        <v>0</v>
      </c>
      <c r="E42" s="1">
        <v>0</v>
      </c>
      <c r="F42" s="1">
        <v>0</v>
      </c>
      <c r="G42" s="1"/>
      <c r="H42" s="1">
        <f t="shared" si="0"/>
        <v>0</v>
      </c>
      <c r="I42" s="7"/>
      <c r="J42" s="12" t="s">
        <v>7483</v>
      </c>
      <c r="K42" s="1">
        <f>SUMIF(B:B,J42,H:H)</f>
        <v>0</v>
      </c>
    </row>
    <row r="43" spans="1:20" x14ac:dyDescent="0.4">
      <c r="A43" s="379"/>
      <c r="B43" s="12" t="s">
        <v>7484</v>
      </c>
      <c r="C43" s="1"/>
      <c r="D43" s="1">
        <v>0</v>
      </c>
      <c r="E43" s="1">
        <v>0</v>
      </c>
      <c r="F43" s="1">
        <v>0</v>
      </c>
      <c r="G43" s="1"/>
      <c r="H43" s="1">
        <f t="shared" si="0"/>
        <v>0</v>
      </c>
      <c r="I43" s="7"/>
      <c r="J43" s="12" t="s">
        <v>7484</v>
      </c>
      <c r="K43" s="1">
        <f>SUMIF(B:B,J43,H:H)</f>
        <v>0</v>
      </c>
    </row>
    <row r="44" spans="1:20" x14ac:dyDescent="0.4">
      <c r="A44" s="379"/>
      <c r="B44" s="12" t="s">
        <v>7485</v>
      </c>
      <c r="C44" s="1"/>
      <c r="D44" s="1">
        <v>1</v>
      </c>
      <c r="E44" s="1">
        <v>2</v>
      </c>
      <c r="F44" s="1">
        <v>0</v>
      </c>
      <c r="G44" s="1"/>
      <c r="H44" s="1">
        <f t="shared" si="0"/>
        <v>3</v>
      </c>
      <c r="I44" s="7"/>
      <c r="J44" s="12" t="s">
        <v>7485</v>
      </c>
      <c r="K44" s="1">
        <f>SUMIF(B:B,J44,H:H)</f>
        <v>10</v>
      </c>
    </row>
    <row r="45" spans="1:20" x14ac:dyDescent="0.4">
      <c r="A45" s="379">
        <v>45652</v>
      </c>
      <c r="B45" s="12" t="s">
        <v>7483</v>
      </c>
      <c r="C45" s="1"/>
      <c r="D45" s="1">
        <v>0</v>
      </c>
      <c r="E45" s="1">
        <v>0</v>
      </c>
      <c r="F45" s="1">
        <v>0</v>
      </c>
      <c r="G45" s="1"/>
      <c r="H45" s="1">
        <f t="shared" si="0"/>
        <v>0</v>
      </c>
      <c r="I45" s="7"/>
    </row>
    <row r="46" spans="1:20" x14ac:dyDescent="0.4">
      <c r="A46" s="379"/>
      <c r="B46" s="12" t="s">
        <v>7484</v>
      </c>
      <c r="C46" s="1"/>
      <c r="D46" s="1">
        <v>0</v>
      </c>
      <c r="E46" s="1">
        <v>0</v>
      </c>
      <c r="F46" s="1">
        <v>0</v>
      </c>
      <c r="G46" s="1"/>
      <c r="H46" s="1">
        <f t="shared" si="0"/>
        <v>0</v>
      </c>
      <c r="I46" s="7"/>
      <c r="K46" t="s">
        <v>9059</v>
      </c>
      <c r="M46" t="s">
        <v>7466</v>
      </c>
      <c r="O46" t="s">
        <v>9060</v>
      </c>
      <c r="Q46" t="s">
        <v>9061</v>
      </c>
      <c r="S46" t="s">
        <v>9062</v>
      </c>
    </row>
    <row r="47" spans="1:20" x14ac:dyDescent="0.4">
      <c r="A47" s="379"/>
      <c r="B47" s="12" t="s">
        <v>7485</v>
      </c>
      <c r="C47" s="1"/>
      <c r="D47" s="1">
        <v>0</v>
      </c>
      <c r="E47" s="1">
        <v>1</v>
      </c>
      <c r="F47" s="1">
        <v>1</v>
      </c>
      <c r="G47" s="1"/>
      <c r="H47" s="1">
        <f t="shared" si="0"/>
        <v>2</v>
      </c>
      <c r="I47" s="7"/>
      <c r="K47" t="s">
        <v>8805</v>
      </c>
      <c r="M47" t="s">
        <v>8628</v>
      </c>
      <c r="O47" t="s">
        <v>8624</v>
      </c>
      <c r="Q47" t="s">
        <v>9793</v>
      </c>
      <c r="S47" t="s">
        <v>8806</v>
      </c>
    </row>
    <row r="48" spans="1:20" x14ac:dyDescent="0.4">
      <c r="A48" s="379">
        <v>45653</v>
      </c>
      <c r="B48" s="12" t="s">
        <v>7483</v>
      </c>
      <c r="C48" s="1"/>
      <c r="D48" s="95">
        <v>0</v>
      </c>
      <c r="E48" s="1">
        <v>0</v>
      </c>
      <c r="F48" s="1">
        <v>0</v>
      </c>
      <c r="G48" s="1"/>
      <c r="H48" s="1">
        <f t="shared" si="0"/>
        <v>0</v>
      </c>
      <c r="I48" s="7"/>
      <c r="J48" s="1" t="s">
        <v>7189</v>
      </c>
      <c r="K48" s="372" t="s">
        <v>8601</v>
      </c>
      <c r="L48" s="374"/>
      <c r="M48" s="399" t="s">
        <v>8602</v>
      </c>
      <c r="N48" s="400"/>
      <c r="O48" s="399" t="s">
        <v>8603</v>
      </c>
      <c r="P48" s="400"/>
      <c r="Q48" s="399" t="s">
        <v>8604</v>
      </c>
      <c r="R48" s="400"/>
      <c r="S48" s="399" t="s">
        <v>8605</v>
      </c>
      <c r="T48" s="400"/>
    </row>
    <row r="49" spans="1:21" x14ac:dyDescent="0.4">
      <c r="A49" s="379"/>
      <c r="B49" s="12" t="s">
        <v>7484</v>
      </c>
      <c r="C49" s="1"/>
      <c r="D49" s="95">
        <v>0</v>
      </c>
      <c r="E49" s="95">
        <v>0</v>
      </c>
      <c r="F49" s="95">
        <v>0</v>
      </c>
      <c r="G49" s="95"/>
      <c r="H49" s="1">
        <f t="shared" si="0"/>
        <v>0</v>
      </c>
      <c r="I49" s="7"/>
      <c r="J49" s="95">
        <v>1</v>
      </c>
      <c r="K49" s="222"/>
      <c r="L49" s="201"/>
      <c r="M49" s="203" t="s">
        <v>10127</v>
      </c>
      <c r="N49" s="201"/>
      <c r="O49" s="203" t="s">
        <v>10129</v>
      </c>
      <c r="P49" s="201" t="s">
        <v>9914</v>
      </c>
      <c r="Q49" s="201" t="s">
        <v>10160</v>
      </c>
      <c r="R49" s="201" t="s">
        <v>10158</v>
      </c>
      <c r="S49" s="240"/>
      <c r="T49" s="201"/>
      <c r="U49" s="68"/>
    </row>
    <row r="50" spans="1:21" x14ac:dyDescent="0.4">
      <c r="A50" s="379"/>
      <c r="B50" s="12" t="s">
        <v>7485</v>
      </c>
      <c r="C50" s="1"/>
      <c r="D50" s="95">
        <v>0</v>
      </c>
      <c r="E50" s="1">
        <v>1</v>
      </c>
      <c r="F50" s="1">
        <v>1</v>
      </c>
      <c r="G50" s="1"/>
      <c r="H50" s="1">
        <f t="shared" si="0"/>
        <v>2</v>
      </c>
      <c r="I50" s="7"/>
      <c r="J50" s="1">
        <v>2</v>
      </c>
      <c r="K50" s="201"/>
      <c r="L50" s="201"/>
      <c r="M50" s="203" t="s">
        <v>10128</v>
      </c>
      <c r="N50" s="201" t="s">
        <v>9914</v>
      </c>
      <c r="O50" s="203" t="s">
        <v>10126</v>
      </c>
      <c r="P50" s="201"/>
      <c r="Q50" s="203" t="s">
        <v>10161</v>
      </c>
      <c r="R50" s="201" t="s">
        <v>10158</v>
      </c>
      <c r="S50" s="201"/>
      <c r="T50" s="201"/>
      <c r="U50" s="68"/>
    </row>
    <row r="51" spans="1:21" x14ac:dyDescent="0.4">
      <c r="A51" s="379">
        <v>45656</v>
      </c>
      <c r="B51" s="12" t="s">
        <v>7483</v>
      </c>
      <c r="C51" s="1"/>
      <c r="D51" s="95">
        <v>0</v>
      </c>
      <c r="E51" s="1">
        <v>0</v>
      </c>
      <c r="F51" s="1">
        <v>0</v>
      </c>
      <c r="G51" s="1"/>
      <c r="H51" s="1">
        <f t="shared" si="0"/>
        <v>0</v>
      </c>
      <c r="I51" s="7"/>
      <c r="J51" s="95">
        <v>3</v>
      </c>
      <c r="K51" s="201"/>
      <c r="L51" s="201"/>
      <c r="M51" s="222"/>
      <c r="N51" s="201"/>
      <c r="O51" s="203" t="s">
        <v>10125</v>
      </c>
      <c r="P51" s="201" t="s">
        <v>10148</v>
      </c>
      <c r="Q51" s="203" t="s">
        <v>10175</v>
      </c>
      <c r="R51" s="201" t="s">
        <v>10158</v>
      </c>
      <c r="S51" s="201"/>
      <c r="T51" s="201"/>
      <c r="U51" s="68"/>
    </row>
    <row r="52" spans="1:21" x14ac:dyDescent="0.4">
      <c r="A52" s="379"/>
      <c r="B52" s="12" t="s">
        <v>7484</v>
      </c>
      <c r="C52" s="1"/>
      <c r="D52" s="95">
        <v>0</v>
      </c>
      <c r="E52" s="95">
        <v>0</v>
      </c>
      <c r="F52" s="95">
        <v>0</v>
      </c>
      <c r="G52" s="1"/>
      <c r="H52" s="1">
        <f t="shared" si="0"/>
        <v>0</v>
      </c>
      <c r="I52" s="7"/>
      <c r="J52" s="1">
        <v>4</v>
      </c>
      <c r="K52" s="222"/>
      <c r="L52" s="201"/>
      <c r="M52" s="222"/>
      <c r="N52" s="272"/>
      <c r="O52" s="201" t="s">
        <v>10151</v>
      </c>
      <c r="P52" s="201" t="s">
        <v>10158</v>
      </c>
      <c r="Q52" s="203"/>
      <c r="R52" s="272"/>
      <c r="S52" s="201"/>
      <c r="T52" s="201"/>
      <c r="U52" s="68"/>
    </row>
    <row r="53" spans="1:21" x14ac:dyDescent="0.4">
      <c r="A53" s="379"/>
      <c r="B53" s="12" t="s">
        <v>7485</v>
      </c>
      <c r="C53" s="1"/>
      <c r="D53" s="95">
        <v>0</v>
      </c>
      <c r="E53" s="1">
        <v>2</v>
      </c>
      <c r="F53" s="1">
        <v>1</v>
      </c>
      <c r="G53" s="1"/>
      <c r="H53" s="1">
        <f t="shared" si="0"/>
        <v>3</v>
      </c>
      <c r="I53" s="7"/>
      <c r="J53" s="95">
        <v>5</v>
      </c>
      <c r="K53" s="201"/>
      <c r="L53" s="201"/>
      <c r="M53" s="201"/>
      <c r="N53" s="203"/>
      <c r="O53" s="203" t="s">
        <v>10159</v>
      </c>
      <c r="P53" s="201" t="s">
        <v>10158</v>
      </c>
      <c r="Q53" s="201"/>
      <c r="R53" s="201"/>
      <c r="S53" s="201"/>
      <c r="T53" s="201"/>
      <c r="U53" s="68"/>
    </row>
    <row r="54" spans="1:21" x14ac:dyDescent="0.4">
      <c r="A54" s="379"/>
      <c r="B54" s="12" t="s">
        <v>7483</v>
      </c>
      <c r="C54" s="1"/>
      <c r="D54" s="95"/>
      <c r="E54" s="1"/>
      <c r="F54" s="1"/>
      <c r="G54" s="1"/>
      <c r="H54" s="1">
        <f t="shared" si="0"/>
        <v>0</v>
      </c>
      <c r="I54" s="7"/>
      <c r="J54" s="1">
        <v>6</v>
      </c>
      <c r="K54" s="201"/>
      <c r="L54" s="201"/>
      <c r="M54" s="201"/>
      <c r="N54" s="203"/>
      <c r="O54" s="203" t="s">
        <v>10173</v>
      </c>
      <c r="P54" s="201" t="s">
        <v>10158</v>
      </c>
      <c r="Q54" s="201"/>
      <c r="R54" s="201"/>
      <c r="S54" s="201"/>
      <c r="T54" s="201"/>
      <c r="U54" s="68"/>
    </row>
    <row r="55" spans="1:21" x14ac:dyDescent="0.4">
      <c r="A55" s="379"/>
      <c r="B55" s="12" t="s">
        <v>7484</v>
      </c>
      <c r="C55" s="1"/>
      <c r="D55" s="95"/>
      <c r="E55" s="1"/>
      <c r="F55" s="95"/>
      <c r="G55" s="95"/>
      <c r="H55" s="1">
        <f t="shared" si="0"/>
        <v>0</v>
      </c>
      <c r="I55" s="7"/>
      <c r="J55" s="95">
        <v>7</v>
      </c>
      <c r="K55" s="203"/>
      <c r="L55" s="201"/>
      <c r="M55" s="201"/>
      <c r="N55" s="203"/>
      <c r="O55" s="203" t="s">
        <v>10174</v>
      </c>
      <c r="P55" s="201" t="s">
        <v>10158</v>
      </c>
      <c r="Q55" s="201"/>
      <c r="R55" s="201"/>
      <c r="S55" s="201"/>
      <c r="T55" s="201"/>
      <c r="U55" s="68"/>
    </row>
    <row r="56" spans="1:21" x14ac:dyDescent="0.4">
      <c r="A56" s="379"/>
      <c r="B56" s="12" t="s">
        <v>7485</v>
      </c>
      <c r="C56" s="1"/>
      <c r="D56" s="95"/>
      <c r="E56" s="1"/>
      <c r="F56" s="1"/>
      <c r="G56" s="1"/>
      <c r="H56" s="1">
        <f t="shared" si="0"/>
        <v>0</v>
      </c>
      <c r="I56" s="7"/>
      <c r="J56" s="1">
        <v>8</v>
      </c>
      <c r="K56" s="201"/>
      <c r="L56" s="201"/>
      <c r="M56" s="201"/>
      <c r="N56" s="203"/>
      <c r="O56" s="203"/>
      <c r="P56" s="201"/>
      <c r="Q56" s="201"/>
      <c r="R56" s="201"/>
      <c r="S56" s="201"/>
      <c r="T56" s="201"/>
      <c r="U56" s="68"/>
    </row>
    <row r="57" spans="1:21" x14ac:dyDescent="0.4">
      <c r="A57" s="379"/>
      <c r="B57" s="12" t="s">
        <v>7483</v>
      </c>
      <c r="C57" s="1"/>
      <c r="D57" s="95"/>
      <c r="E57" s="1"/>
      <c r="F57" s="1"/>
      <c r="G57" s="1"/>
      <c r="H57" s="1">
        <f t="shared" si="0"/>
        <v>0</v>
      </c>
      <c r="J57" s="95">
        <v>9</v>
      </c>
      <c r="K57" s="201"/>
      <c r="L57" s="201"/>
      <c r="M57" s="201"/>
      <c r="N57" s="201"/>
      <c r="O57" s="203"/>
      <c r="P57" s="201"/>
      <c r="Q57" s="201"/>
      <c r="R57" s="201"/>
      <c r="S57" s="201"/>
      <c r="T57" s="201"/>
    </row>
    <row r="58" spans="1:21" x14ac:dyDescent="0.4">
      <c r="A58" s="379"/>
      <c r="B58" s="12" t="s">
        <v>7484</v>
      </c>
      <c r="C58" s="1"/>
      <c r="D58" s="95"/>
      <c r="E58" s="1"/>
      <c r="F58" s="95"/>
      <c r="G58" s="95"/>
      <c r="H58" s="1">
        <f t="shared" si="0"/>
        <v>0</v>
      </c>
      <c r="J58" s="1">
        <v>10</v>
      </c>
      <c r="K58" s="222"/>
      <c r="L58" s="201"/>
      <c r="M58" s="201"/>
      <c r="N58" s="201"/>
      <c r="O58" s="203"/>
      <c r="P58" s="201"/>
      <c r="Q58" s="201"/>
      <c r="R58" s="201"/>
      <c r="S58" s="201"/>
      <c r="T58" s="201"/>
    </row>
    <row r="59" spans="1:21" x14ac:dyDescent="0.4">
      <c r="A59" s="379"/>
      <c r="B59" s="12" t="s">
        <v>7485</v>
      </c>
      <c r="C59" s="1"/>
      <c r="D59" s="95"/>
      <c r="E59" s="1"/>
      <c r="F59" s="1"/>
      <c r="G59" s="1"/>
      <c r="H59" s="1">
        <f t="shared" si="0"/>
        <v>0</v>
      </c>
      <c r="J59" s="1">
        <v>11</v>
      </c>
      <c r="K59" s="201"/>
      <c r="L59" s="201"/>
      <c r="M59" s="201"/>
      <c r="N59" s="201"/>
      <c r="O59" s="203"/>
      <c r="P59" s="201"/>
      <c r="Q59" s="201"/>
      <c r="R59" s="201"/>
      <c r="S59" s="201"/>
      <c r="T59" s="201"/>
    </row>
    <row r="60" spans="1:21" x14ac:dyDescent="0.4">
      <c r="A60" s="379"/>
      <c r="B60" s="12" t="s">
        <v>7483</v>
      </c>
      <c r="C60" s="1"/>
      <c r="D60" s="95"/>
      <c r="E60" s="1"/>
      <c r="F60" s="1"/>
      <c r="G60" s="1"/>
      <c r="H60" s="1">
        <f t="shared" si="0"/>
        <v>0</v>
      </c>
      <c r="J60" s="1">
        <v>12</v>
      </c>
      <c r="K60" s="201"/>
      <c r="L60" s="201"/>
      <c r="M60" s="201"/>
      <c r="N60" s="201"/>
      <c r="O60" s="203"/>
      <c r="P60" s="201"/>
      <c r="Q60" s="201"/>
      <c r="R60" s="201"/>
      <c r="S60" s="201"/>
      <c r="T60" s="201"/>
    </row>
    <row r="61" spans="1:21" x14ac:dyDescent="0.4">
      <c r="A61" s="379"/>
      <c r="B61" s="12" t="s">
        <v>7484</v>
      </c>
      <c r="C61" s="1"/>
      <c r="D61" s="95"/>
      <c r="E61" s="1"/>
      <c r="F61" s="95"/>
      <c r="G61" s="95"/>
      <c r="H61" s="1">
        <f t="shared" si="0"/>
        <v>0</v>
      </c>
      <c r="J61" s="95">
        <v>13</v>
      </c>
      <c r="K61" s="201"/>
      <c r="L61" s="201"/>
      <c r="M61" s="201"/>
      <c r="N61" s="201"/>
      <c r="O61" s="203"/>
      <c r="P61" s="201"/>
      <c r="Q61" s="201"/>
      <c r="R61" s="201"/>
      <c r="S61" s="201"/>
      <c r="T61" s="201"/>
    </row>
    <row r="62" spans="1:21" x14ac:dyDescent="0.4">
      <c r="A62" s="379"/>
      <c r="B62" s="12" t="s">
        <v>7485</v>
      </c>
      <c r="C62" s="1"/>
      <c r="D62" s="95"/>
      <c r="E62" s="1"/>
      <c r="F62" s="1"/>
      <c r="G62" s="1"/>
      <c r="H62" s="1">
        <f t="shared" si="0"/>
        <v>0</v>
      </c>
      <c r="I62" s="229"/>
      <c r="J62" s="95">
        <v>14</v>
      </c>
      <c r="K62" s="201"/>
      <c r="L62" s="201"/>
      <c r="M62" s="201"/>
      <c r="N62" s="201"/>
      <c r="O62" s="203"/>
      <c r="P62" s="201"/>
      <c r="Q62" s="201"/>
      <c r="R62" s="201"/>
      <c r="S62" s="201"/>
      <c r="T62" s="201"/>
    </row>
    <row r="63" spans="1:21" x14ac:dyDescent="0.4">
      <c r="A63" s="227"/>
      <c r="C63" s="7"/>
      <c r="D63" s="228"/>
      <c r="E63" s="7"/>
      <c r="F63" s="7"/>
      <c r="G63" s="7"/>
      <c r="H63" s="7"/>
      <c r="I63" s="229"/>
      <c r="J63" s="95">
        <v>15</v>
      </c>
      <c r="K63" s="201"/>
      <c r="L63" s="201"/>
      <c r="M63" s="201"/>
      <c r="N63" s="201"/>
      <c r="O63" s="203"/>
      <c r="P63" s="201"/>
      <c r="Q63" s="201"/>
      <c r="R63" s="201"/>
      <c r="S63" s="201"/>
      <c r="T63" s="201"/>
    </row>
    <row r="64" spans="1:21" x14ac:dyDescent="0.4">
      <c r="A64" s="227"/>
      <c r="C64" s="7"/>
      <c r="D64" s="228"/>
      <c r="E64" s="7"/>
      <c r="F64" s="7"/>
      <c r="G64" s="7"/>
      <c r="H64" s="7"/>
      <c r="I64" s="7"/>
      <c r="K64" s="73"/>
    </row>
    <row r="65" spans="1:11" x14ac:dyDescent="0.4">
      <c r="A65" s="12" t="s">
        <v>7654</v>
      </c>
      <c r="B65" s="219">
        <v>45612.868055555555</v>
      </c>
      <c r="C65" s="7"/>
      <c r="D65" s="228"/>
      <c r="E65" s="7"/>
      <c r="F65" s="7"/>
      <c r="G65" s="7"/>
      <c r="H65" s="7"/>
      <c r="I65" s="7"/>
      <c r="J65" s="12" t="s">
        <v>10157</v>
      </c>
      <c r="K65" s="71">
        <f>COUNTIF($K$49:$T$63,J65)</f>
        <v>7</v>
      </c>
    </row>
    <row r="66" spans="1:11" x14ac:dyDescent="0.4">
      <c r="A66" s="12" t="s">
        <v>7655</v>
      </c>
      <c r="B66" s="220">
        <v>6.0416666666666667E-2</v>
      </c>
      <c r="C66" s="7"/>
      <c r="D66" s="228"/>
      <c r="E66" s="7"/>
      <c r="F66" s="7"/>
      <c r="G66" s="7"/>
      <c r="H66" s="7"/>
      <c r="I66" s="7"/>
      <c r="J66" s="12" t="s">
        <v>10147</v>
      </c>
      <c r="K66" s="71">
        <f t="shared" ref="K66:K129" si="1">COUNTIF($K$49:$T$63,J66)</f>
        <v>1</v>
      </c>
    </row>
    <row r="67" spans="1:11" x14ac:dyDescent="0.4">
      <c r="A67" s="12" t="s">
        <v>7656</v>
      </c>
      <c r="B67" s="219">
        <f>B65-B66</f>
        <v>45612.807638888888</v>
      </c>
      <c r="C67" s="7"/>
      <c r="D67" s="228"/>
      <c r="E67" s="7"/>
      <c r="F67" s="7"/>
      <c r="G67" s="7"/>
      <c r="H67" s="7"/>
      <c r="I67" s="7"/>
      <c r="J67" s="12" t="s">
        <v>9961</v>
      </c>
      <c r="K67" s="71">
        <f>COUNTIF($K$49:$T$63,J67)</f>
        <v>2</v>
      </c>
    </row>
    <row r="68" spans="1:11" x14ac:dyDescent="0.4">
      <c r="A68" s="227"/>
      <c r="C68" s="7"/>
      <c r="D68" s="228"/>
      <c r="E68" s="7"/>
      <c r="F68" s="7"/>
      <c r="G68" s="7"/>
      <c r="H68" s="7"/>
      <c r="I68" s="7"/>
      <c r="J68" s="12" t="s">
        <v>9747</v>
      </c>
      <c r="K68" s="71">
        <f t="shared" si="1"/>
        <v>0</v>
      </c>
    </row>
    <row r="69" spans="1:11" x14ac:dyDescent="0.4">
      <c r="A69" s="220" t="s">
        <v>9491</v>
      </c>
      <c r="B69" s="295">
        <v>0</v>
      </c>
      <c r="C69" s="220">
        <f>B69+TIME(1,,)</f>
        <v>4.1666666666666664E-2</v>
      </c>
      <c r="D69" s="228"/>
      <c r="E69" s="7"/>
      <c r="F69" s="7"/>
      <c r="G69" s="7"/>
      <c r="H69" s="7"/>
      <c r="I69" s="7"/>
      <c r="J69" s="12" t="s">
        <v>9745</v>
      </c>
      <c r="K69" s="71">
        <f t="shared" si="1"/>
        <v>0</v>
      </c>
    </row>
    <row r="70" spans="1:11" x14ac:dyDescent="0.4">
      <c r="A70" s="220" t="s">
        <v>9491</v>
      </c>
      <c r="B70" s="220">
        <f>C69</f>
        <v>4.1666666666666664E-2</v>
      </c>
      <c r="C70" s="220">
        <f t="shared" ref="C70:C92" si="2">B70+TIME(1,,)</f>
        <v>8.3333333333333329E-2</v>
      </c>
      <c r="D70" s="228"/>
      <c r="E70" s="7"/>
      <c r="F70" s="7"/>
      <c r="G70" s="7"/>
      <c r="H70" s="7"/>
      <c r="I70" s="7"/>
      <c r="J70" s="12" t="s">
        <v>9772</v>
      </c>
      <c r="K70" s="71">
        <f t="shared" si="1"/>
        <v>0</v>
      </c>
    </row>
    <row r="71" spans="1:11" x14ac:dyDescent="0.4">
      <c r="A71" s="220" t="s">
        <v>9491</v>
      </c>
      <c r="B71" s="220">
        <f t="shared" ref="B71:B92" si="3">C70</f>
        <v>8.3333333333333329E-2</v>
      </c>
      <c r="C71" s="220">
        <f t="shared" si="2"/>
        <v>0.125</v>
      </c>
      <c r="J71" s="12" t="s">
        <v>9534</v>
      </c>
      <c r="K71" s="71">
        <f t="shared" si="1"/>
        <v>0</v>
      </c>
    </row>
    <row r="72" spans="1:11" x14ac:dyDescent="0.4">
      <c r="A72" s="220" t="s">
        <v>9491</v>
      </c>
      <c r="B72" s="220">
        <f t="shared" si="3"/>
        <v>0.125</v>
      </c>
      <c r="C72" s="220">
        <f t="shared" si="2"/>
        <v>0.16666666666666666</v>
      </c>
      <c r="J72" s="12" t="s">
        <v>9207</v>
      </c>
      <c r="K72" s="71">
        <f t="shared" si="1"/>
        <v>0</v>
      </c>
    </row>
    <row r="73" spans="1:11" x14ac:dyDescent="0.4">
      <c r="A73" s="220" t="s">
        <v>9491</v>
      </c>
      <c r="B73" s="220">
        <f t="shared" si="3"/>
        <v>0.16666666666666666</v>
      </c>
      <c r="C73" s="220">
        <f t="shared" si="2"/>
        <v>0.20833333333333331</v>
      </c>
      <c r="J73" s="12" t="s">
        <v>9205</v>
      </c>
      <c r="K73" s="71">
        <f t="shared" si="1"/>
        <v>0</v>
      </c>
    </row>
    <row r="74" spans="1:11" x14ac:dyDescent="0.4">
      <c r="A74" s="220" t="s">
        <v>9491</v>
      </c>
      <c r="B74" s="220">
        <f t="shared" si="3"/>
        <v>0.20833333333333331</v>
      </c>
      <c r="C74" s="220">
        <f t="shared" si="2"/>
        <v>0.24999999999999997</v>
      </c>
      <c r="J74" s="12" t="s">
        <v>8994</v>
      </c>
      <c r="K74" s="71">
        <f t="shared" si="1"/>
        <v>0</v>
      </c>
    </row>
    <row r="75" spans="1:11" x14ac:dyDescent="0.4">
      <c r="A75" s="220" t="s">
        <v>9491</v>
      </c>
      <c r="B75" s="220">
        <f t="shared" si="3"/>
        <v>0.24999999999999997</v>
      </c>
      <c r="C75" s="220">
        <f t="shared" si="2"/>
        <v>0.29166666666666663</v>
      </c>
      <c r="J75" s="12" t="s">
        <v>8951</v>
      </c>
      <c r="K75" s="71">
        <f t="shared" si="1"/>
        <v>0</v>
      </c>
    </row>
    <row r="76" spans="1:11" x14ac:dyDescent="0.4">
      <c r="A76" s="220" t="s">
        <v>9491</v>
      </c>
      <c r="B76" s="220">
        <f t="shared" si="3"/>
        <v>0.29166666666666663</v>
      </c>
      <c r="C76" s="220">
        <f t="shared" si="2"/>
        <v>0.33333333333333331</v>
      </c>
      <c r="J76" s="12" t="s">
        <v>8949</v>
      </c>
      <c r="K76" s="71">
        <f t="shared" si="1"/>
        <v>0</v>
      </c>
    </row>
    <row r="77" spans="1:11" x14ac:dyDescent="0.4">
      <c r="A77" s="220" t="s">
        <v>9491</v>
      </c>
      <c r="B77" s="220">
        <f t="shared" si="3"/>
        <v>0.33333333333333331</v>
      </c>
      <c r="C77" s="220">
        <f t="shared" si="2"/>
        <v>0.375</v>
      </c>
      <c r="J77" s="12" t="s">
        <v>8945</v>
      </c>
      <c r="K77" s="71">
        <f t="shared" si="1"/>
        <v>0</v>
      </c>
    </row>
    <row r="78" spans="1:11" x14ac:dyDescent="0.4">
      <c r="A78" s="220" t="s">
        <v>9491</v>
      </c>
      <c r="B78" s="220">
        <f t="shared" si="3"/>
        <v>0.375</v>
      </c>
      <c r="C78" s="220">
        <f t="shared" si="2"/>
        <v>0.41666666666666669</v>
      </c>
      <c r="J78" s="12" t="s">
        <v>8943</v>
      </c>
      <c r="K78" s="71">
        <f>COUNTIF($K$49:$T$63,J78)</f>
        <v>0</v>
      </c>
    </row>
    <row r="79" spans="1:11" x14ac:dyDescent="0.4">
      <c r="A79" s="220" t="s">
        <v>9491</v>
      </c>
      <c r="B79" s="220">
        <f t="shared" si="3"/>
        <v>0.41666666666666669</v>
      </c>
      <c r="C79" s="220">
        <f t="shared" si="2"/>
        <v>0.45833333333333337</v>
      </c>
      <c r="J79" s="12" t="s">
        <v>8932</v>
      </c>
      <c r="K79" s="71">
        <f t="shared" si="1"/>
        <v>0</v>
      </c>
    </row>
    <row r="80" spans="1:11" x14ac:dyDescent="0.4">
      <c r="A80" s="220" t="s">
        <v>9491</v>
      </c>
      <c r="B80" s="220">
        <f t="shared" si="3"/>
        <v>0.45833333333333337</v>
      </c>
      <c r="C80" s="220">
        <f t="shared" si="2"/>
        <v>0.5</v>
      </c>
      <c r="J80" s="12" t="s">
        <v>8899</v>
      </c>
      <c r="K80" s="71">
        <f t="shared" si="1"/>
        <v>0</v>
      </c>
    </row>
    <row r="81" spans="1:11" x14ac:dyDescent="0.4">
      <c r="A81" s="220" t="s">
        <v>9491</v>
      </c>
      <c r="B81" s="220">
        <f t="shared" si="3"/>
        <v>0.5</v>
      </c>
      <c r="C81" s="220">
        <f t="shared" si="2"/>
        <v>0.54166666666666663</v>
      </c>
      <c r="J81" s="12" t="s">
        <v>8903</v>
      </c>
      <c r="K81" s="71">
        <f t="shared" si="1"/>
        <v>0</v>
      </c>
    </row>
    <row r="82" spans="1:11" x14ac:dyDescent="0.4">
      <c r="A82" s="220" t="s">
        <v>9491</v>
      </c>
      <c r="B82" s="220">
        <f t="shared" si="3"/>
        <v>0.54166666666666663</v>
      </c>
      <c r="C82" s="220">
        <f t="shared" si="2"/>
        <v>0.58333333333333326</v>
      </c>
      <c r="J82" s="12" t="s">
        <v>8904</v>
      </c>
      <c r="K82" s="71">
        <f t="shared" si="1"/>
        <v>0</v>
      </c>
    </row>
    <row r="83" spans="1:11" x14ac:dyDescent="0.4">
      <c r="A83" s="220" t="s">
        <v>9491</v>
      </c>
      <c r="B83" s="220">
        <f t="shared" si="3"/>
        <v>0.58333333333333326</v>
      </c>
      <c r="C83" s="220">
        <f t="shared" si="2"/>
        <v>0.62499999999999989</v>
      </c>
      <c r="J83" s="12" t="s">
        <v>8905</v>
      </c>
      <c r="K83" s="71">
        <f t="shared" si="1"/>
        <v>0</v>
      </c>
    </row>
    <row r="84" spans="1:11" x14ac:dyDescent="0.4">
      <c r="A84" s="220" t="s">
        <v>9491</v>
      </c>
      <c r="B84" s="220">
        <f t="shared" si="3"/>
        <v>0.62499999999999989</v>
      </c>
      <c r="C84" s="220">
        <f t="shared" si="2"/>
        <v>0.66666666666666652</v>
      </c>
      <c r="J84" s="12" t="s">
        <v>8906</v>
      </c>
      <c r="K84" s="71">
        <f t="shared" si="1"/>
        <v>0</v>
      </c>
    </row>
    <row r="85" spans="1:11" x14ac:dyDescent="0.4">
      <c r="A85" s="220" t="s">
        <v>9491</v>
      </c>
      <c r="B85" s="220">
        <f t="shared" si="3"/>
        <v>0.66666666666666652</v>
      </c>
      <c r="C85" s="220">
        <f t="shared" si="2"/>
        <v>0.70833333333333315</v>
      </c>
      <c r="J85" s="12" t="s">
        <v>8907</v>
      </c>
      <c r="K85" s="71">
        <f t="shared" si="1"/>
        <v>0</v>
      </c>
    </row>
    <row r="86" spans="1:11" x14ac:dyDescent="0.4">
      <c r="A86" s="220" t="s">
        <v>9491</v>
      </c>
      <c r="B86" s="220">
        <f t="shared" si="3"/>
        <v>0.70833333333333315</v>
      </c>
      <c r="C86" s="220">
        <f t="shared" si="2"/>
        <v>0.74999999999999978</v>
      </c>
      <c r="J86" s="12" t="s">
        <v>8937</v>
      </c>
      <c r="K86" s="71">
        <f t="shared" si="1"/>
        <v>0</v>
      </c>
    </row>
    <row r="87" spans="1:11" x14ac:dyDescent="0.4">
      <c r="A87" s="220" t="s">
        <v>9491</v>
      </c>
      <c r="B87" s="220">
        <f t="shared" si="3"/>
        <v>0.74999999999999978</v>
      </c>
      <c r="C87" s="220">
        <f t="shared" si="2"/>
        <v>0.79166666666666641</v>
      </c>
      <c r="J87" s="12" t="s">
        <v>8909</v>
      </c>
      <c r="K87" s="71">
        <f t="shared" si="1"/>
        <v>0</v>
      </c>
    </row>
    <row r="88" spans="1:11" x14ac:dyDescent="0.4">
      <c r="A88" s="220" t="s">
        <v>9491</v>
      </c>
      <c r="B88" s="220">
        <f t="shared" si="3"/>
        <v>0.79166666666666641</v>
      </c>
      <c r="C88" s="220">
        <f t="shared" si="2"/>
        <v>0.83333333333333304</v>
      </c>
      <c r="J88" s="12" t="s">
        <v>8785</v>
      </c>
      <c r="K88" s="71">
        <f t="shared" si="1"/>
        <v>0</v>
      </c>
    </row>
    <row r="89" spans="1:11" x14ac:dyDescent="0.4">
      <c r="A89" s="220" t="s">
        <v>9491</v>
      </c>
      <c r="B89" s="220">
        <f t="shared" si="3"/>
        <v>0.83333333333333304</v>
      </c>
      <c r="C89" s="220">
        <f t="shared" si="2"/>
        <v>0.87499999999999967</v>
      </c>
      <c r="J89" s="12" t="s">
        <v>8783</v>
      </c>
      <c r="K89" s="71">
        <f t="shared" si="1"/>
        <v>0</v>
      </c>
    </row>
    <row r="90" spans="1:11" x14ac:dyDescent="0.4">
      <c r="A90" s="220" t="s">
        <v>9491</v>
      </c>
      <c r="B90" s="220">
        <f t="shared" si="3"/>
        <v>0.87499999999999967</v>
      </c>
      <c r="C90" s="220">
        <f t="shared" si="2"/>
        <v>0.9166666666666663</v>
      </c>
      <c r="J90" s="12" t="s">
        <v>8789</v>
      </c>
      <c r="K90" s="71">
        <f t="shared" si="1"/>
        <v>0</v>
      </c>
    </row>
    <row r="91" spans="1:11" x14ac:dyDescent="0.4">
      <c r="A91" s="220" t="s">
        <v>9491</v>
      </c>
      <c r="B91" s="220">
        <f t="shared" si="3"/>
        <v>0.9166666666666663</v>
      </c>
      <c r="C91" s="220">
        <f t="shared" si="2"/>
        <v>0.95833333333333293</v>
      </c>
      <c r="J91" s="12" t="s">
        <v>8717</v>
      </c>
      <c r="K91" s="71">
        <f t="shared" si="1"/>
        <v>0</v>
      </c>
    </row>
    <row r="92" spans="1:11" x14ac:dyDescent="0.4">
      <c r="A92" s="220" t="s">
        <v>9491</v>
      </c>
      <c r="B92" s="220">
        <f t="shared" si="3"/>
        <v>0.95833333333333293</v>
      </c>
      <c r="C92" s="220">
        <f t="shared" si="2"/>
        <v>0.99999999999999956</v>
      </c>
      <c r="J92" s="12" t="s">
        <v>8703</v>
      </c>
      <c r="K92" s="71">
        <f t="shared" si="1"/>
        <v>0</v>
      </c>
    </row>
    <row r="93" spans="1:11" x14ac:dyDescent="0.4">
      <c r="A93" s="7"/>
      <c r="B93" s="250"/>
      <c r="C93" s="250"/>
      <c r="J93" s="12" t="s">
        <v>8699</v>
      </c>
      <c r="K93" s="71">
        <f t="shared" si="1"/>
        <v>0</v>
      </c>
    </row>
    <row r="94" spans="1:11" x14ac:dyDescent="0.4">
      <c r="J94" s="12" t="s">
        <v>8694</v>
      </c>
      <c r="K94" s="71">
        <f t="shared" si="1"/>
        <v>0</v>
      </c>
    </row>
    <row r="95" spans="1:11" x14ac:dyDescent="0.4">
      <c r="J95" s="12" t="s">
        <v>8636</v>
      </c>
      <c r="K95" s="71">
        <f t="shared" si="1"/>
        <v>0</v>
      </c>
    </row>
    <row r="96" spans="1:11" x14ac:dyDescent="0.4">
      <c r="J96" s="12" t="s">
        <v>9774</v>
      </c>
      <c r="K96" s="71">
        <f t="shared" si="1"/>
        <v>0</v>
      </c>
    </row>
    <row r="97" spans="10:11" x14ac:dyDescent="0.4">
      <c r="J97" s="12" t="s">
        <v>9195</v>
      </c>
      <c r="K97" s="71">
        <f t="shared" si="1"/>
        <v>0</v>
      </c>
    </row>
    <row r="98" spans="10:11" x14ac:dyDescent="0.4">
      <c r="J98" s="12" t="s">
        <v>8308</v>
      </c>
      <c r="K98" s="71">
        <f t="shared" si="1"/>
        <v>0</v>
      </c>
    </row>
    <row r="99" spans="10:11" x14ac:dyDescent="0.4">
      <c r="J99" s="12" t="s">
        <v>9002</v>
      </c>
      <c r="K99" s="71">
        <f t="shared" si="1"/>
        <v>0</v>
      </c>
    </row>
    <row r="100" spans="10:11" x14ac:dyDescent="0.4">
      <c r="J100" s="12" t="s">
        <v>8908</v>
      </c>
      <c r="K100" s="71">
        <f t="shared" si="1"/>
        <v>0</v>
      </c>
    </row>
    <row r="101" spans="10:11" x14ac:dyDescent="0.4">
      <c r="J101" s="12" t="s">
        <v>8935</v>
      </c>
      <c r="K101" s="71">
        <f t="shared" si="1"/>
        <v>0</v>
      </c>
    </row>
    <row r="102" spans="10:11" x14ac:dyDescent="0.4">
      <c r="J102" s="12" t="s">
        <v>8645</v>
      </c>
      <c r="K102" s="71">
        <f t="shared" si="1"/>
        <v>0</v>
      </c>
    </row>
    <row r="103" spans="10:11" x14ac:dyDescent="0.4">
      <c r="J103" s="12" t="s">
        <v>8643</v>
      </c>
      <c r="K103" s="71">
        <f t="shared" si="1"/>
        <v>0</v>
      </c>
    </row>
    <row r="104" spans="10:11" x14ac:dyDescent="0.4">
      <c r="J104" s="12" t="s">
        <v>8629</v>
      </c>
      <c r="K104" s="71">
        <f t="shared" si="1"/>
        <v>0</v>
      </c>
    </row>
    <row r="105" spans="10:11" x14ac:dyDescent="0.4">
      <c r="J105" s="12" t="s">
        <v>8632</v>
      </c>
      <c r="K105" s="71">
        <f t="shared" si="1"/>
        <v>0</v>
      </c>
    </row>
    <row r="106" spans="10:11" x14ac:dyDescent="0.4">
      <c r="J106" s="12" t="s">
        <v>8633</v>
      </c>
      <c r="K106" s="71">
        <f t="shared" si="1"/>
        <v>0</v>
      </c>
    </row>
    <row r="107" spans="10:11" x14ac:dyDescent="0.4">
      <c r="J107" s="12" t="s">
        <v>8634</v>
      </c>
      <c r="K107" s="71">
        <f t="shared" si="1"/>
        <v>0</v>
      </c>
    </row>
    <row r="108" spans="10:11" x14ac:dyDescent="0.4">
      <c r="J108" s="12" t="s">
        <v>8635</v>
      </c>
      <c r="K108" s="71">
        <f t="shared" si="1"/>
        <v>0</v>
      </c>
    </row>
    <row r="109" spans="10:11" x14ac:dyDescent="0.4">
      <c r="J109" s="12" t="s">
        <v>8419</v>
      </c>
      <c r="K109" s="71">
        <f t="shared" si="1"/>
        <v>0</v>
      </c>
    </row>
    <row r="110" spans="10:11" x14ac:dyDescent="0.4">
      <c r="J110" s="12" t="s">
        <v>8414</v>
      </c>
      <c r="K110" s="71">
        <f t="shared" si="1"/>
        <v>0</v>
      </c>
    </row>
    <row r="111" spans="10:11" x14ac:dyDescent="0.4">
      <c r="J111" s="12" t="s">
        <v>8420</v>
      </c>
      <c r="K111" s="71">
        <f t="shared" si="1"/>
        <v>0</v>
      </c>
    </row>
    <row r="112" spans="10:11" x14ac:dyDescent="0.4">
      <c r="J112" s="12" t="s">
        <v>8421</v>
      </c>
      <c r="K112" s="71">
        <f t="shared" si="1"/>
        <v>0</v>
      </c>
    </row>
    <row r="113" spans="10:11" x14ac:dyDescent="0.4">
      <c r="J113" s="12" t="s">
        <v>8422</v>
      </c>
      <c r="K113" s="71">
        <f t="shared" si="1"/>
        <v>0</v>
      </c>
    </row>
    <row r="114" spans="10:11" x14ac:dyDescent="0.4">
      <c r="J114" s="12" t="s">
        <v>7783</v>
      </c>
      <c r="K114" s="71">
        <f t="shared" si="1"/>
        <v>0</v>
      </c>
    </row>
    <row r="115" spans="10:11" x14ac:dyDescent="0.4">
      <c r="J115" s="12" t="s">
        <v>8376</v>
      </c>
      <c r="K115" s="71">
        <f t="shared" si="1"/>
        <v>0</v>
      </c>
    </row>
    <row r="116" spans="10:11" x14ac:dyDescent="0.4">
      <c r="J116" s="12" t="s">
        <v>8355</v>
      </c>
      <c r="K116" s="71">
        <f t="shared" si="1"/>
        <v>0</v>
      </c>
    </row>
    <row r="117" spans="10:11" x14ac:dyDescent="0.4">
      <c r="J117" s="12" t="s">
        <v>8351</v>
      </c>
      <c r="K117" s="71">
        <f t="shared" si="1"/>
        <v>0</v>
      </c>
    </row>
    <row r="118" spans="10:11" x14ac:dyDescent="0.4">
      <c r="J118" s="12" t="s">
        <v>8311</v>
      </c>
      <c r="K118" s="71">
        <f t="shared" si="1"/>
        <v>0</v>
      </c>
    </row>
    <row r="119" spans="10:11" x14ac:dyDescent="0.4">
      <c r="J119" s="12" t="s">
        <v>8321</v>
      </c>
      <c r="K119" s="71">
        <f t="shared" si="1"/>
        <v>0</v>
      </c>
    </row>
    <row r="120" spans="10:11" x14ac:dyDescent="0.4">
      <c r="J120" s="12" t="s">
        <v>8290</v>
      </c>
      <c r="K120" s="71">
        <f t="shared" si="1"/>
        <v>0</v>
      </c>
    </row>
    <row r="121" spans="10:11" x14ac:dyDescent="0.4">
      <c r="J121" s="12" t="s">
        <v>8202</v>
      </c>
      <c r="K121" s="71">
        <f t="shared" si="1"/>
        <v>0</v>
      </c>
    </row>
    <row r="122" spans="10:11" x14ac:dyDescent="0.4">
      <c r="J122" s="12" t="s">
        <v>8194</v>
      </c>
      <c r="K122" s="71">
        <f t="shared" si="1"/>
        <v>0</v>
      </c>
    </row>
    <row r="123" spans="10:11" x14ac:dyDescent="0.4">
      <c r="J123" s="12" t="s">
        <v>8692</v>
      </c>
      <c r="K123" s="71">
        <f t="shared" si="1"/>
        <v>0</v>
      </c>
    </row>
    <row r="124" spans="10:11" x14ac:dyDescent="0.4">
      <c r="J124" s="12" t="s">
        <v>8199</v>
      </c>
      <c r="K124" s="71">
        <f t="shared" si="1"/>
        <v>0</v>
      </c>
    </row>
    <row r="125" spans="10:11" x14ac:dyDescent="0.4">
      <c r="J125" s="12" t="s">
        <v>8845</v>
      </c>
      <c r="K125" s="71">
        <f t="shared" si="1"/>
        <v>0</v>
      </c>
    </row>
    <row r="126" spans="10:11" x14ac:dyDescent="0.4">
      <c r="J126" s="12" t="s">
        <v>8061</v>
      </c>
      <c r="K126" s="71">
        <f t="shared" si="1"/>
        <v>0</v>
      </c>
    </row>
    <row r="127" spans="10:11" x14ac:dyDescent="0.4">
      <c r="J127" s="12" t="s">
        <v>8059</v>
      </c>
      <c r="K127" s="71">
        <f t="shared" si="1"/>
        <v>0</v>
      </c>
    </row>
    <row r="128" spans="10:11" x14ac:dyDescent="0.4">
      <c r="J128" s="12" t="s">
        <v>7998</v>
      </c>
      <c r="K128" s="71">
        <f t="shared" si="1"/>
        <v>0</v>
      </c>
    </row>
    <row r="129" spans="10:11" x14ac:dyDescent="0.4">
      <c r="J129" s="12" t="s">
        <v>7996</v>
      </c>
      <c r="K129" s="71">
        <f t="shared" si="1"/>
        <v>0</v>
      </c>
    </row>
    <row r="130" spans="10:11" x14ac:dyDescent="0.4">
      <c r="J130" s="12" t="s">
        <v>7994</v>
      </c>
      <c r="K130" s="71">
        <f t="shared" ref="K130:K161" si="4">COUNTIF($K$49:$T$63,J130)</f>
        <v>0</v>
      </c>
    </row>
    <row r="131" spans="10:11" x14ac:dyDescent="0.4">
      <c r="J131" s="12" t="s">
        <v>7967</v>
      </c>
      <c r="K131" s="71">
        <f t="shared" si="4"/>
        <v>0</v>
      </c>
    </row>
    <row r="132" spans="10:11" x14ac:dyDescent="0.4">
      <c r="J132" s="12" t="s">
        <v>7944</v>
      </c>
      <c r="K132" s="71">
        <f t="shared" si="4"/>
        <v>0</v>
      </c>
    </row>
    <row r="133" spans="10:11" x14ac:dyDescent="0.4">
      <c r="J133" s="12" t="s">
        <v>7778</v>
      </c>
      <c r="K133" s="71">
        <f t="shared" si="4"/>
        <v>0</v>
      </c>
    </row>
    <row r="134" spans="10:11" x14ac:dyDescent="0.4">
      <c r="J134" s="12" t="s">
        <v>7776</v>
      </c>
      <c r="K134" s="71">
        <f t="shared" si="4"/>
        <v>0</v>
      </c>
    </row>
    <row r="135" spans="10:11" x14ac:dyDescent="0.4">
      <c r="J135" s="12" t="s">
        <v>7772</v>
      </c>
      <c r="K135" s="71">
        <f t="shared" si="4"/>
        <v>0</v>
      </c>
    </row>
    <row r="136" spans="10:11" x14ac:dyDescent="0.4">
      <c r="J136" s="12" t="s">
        <v>7765</v>
      </c>
      <c r="K136" s="71">
        <f t="shared" si="4"/>
        <v>0</v>
      </c>
    </row>
    <row r="137" spans="10:11" x14ac:dyDescent="0.4">
      <c r="J137" s="12" t="s">
        <v>7972</v>
      </c>
      <c r="K137" s="71">
        <f t="shared" si="4"/>
        <v>0</v>
      </c>
    </row>
    <row r="138" spans="10:11" x14ac:dyDescent="0.4">
      <c r="J138" s="12" t="s">
        <v>7746</v>
      </c>
      <c r="K138" s="71">
        <f t="shared" si="4"/>
        <v>0</v>
      </c>
    </row>
    <row r="139" spans="10:11" x14ac:dyDescent="0.4">
      <c r="J139" s="12" t="s">
        <v>7725</v>
      </c>
      <c r="K139" s="71">
        <f t="shared" si="4"/>
        <v>0</v>
      </c>
    </row>
    <row r="140" spans="10:11" x14ac:dyDescent="0.4">
      <c r="J140" s="12" t="s">
        <v>7973</v>
      </c>
      <c r="K140" s="71">
        <f t="shared" si="4"/>
        <v>0</v>
      </c>
    </row>
    <row r="141" spans="10:11" x14ac:dyDescent="0.4">
      <c r="J141" s="12" t="s">
        <v>7712</v>
      </c>
      <c r="K141" s="71">
        <f t="shared" si="4"/>
        <v>0</v>
      </c>
    </row>
    <row r="142" spans="10:11" x14ac:dyDescent="0.4">
      <c r="J142" s="12" t="s">
        <v>7756</v>
      </c>
      <c r="K142" s="71">
        <f t="shared" si="4"/>
        <v>0</v>
      </c>
    </row>
    <row r="143" spans="10:11" x14ac:dyDescent="0.4">
      <c r="J143" s="12" t="s">
        <v>7962</v>
      </c>
      <c r="K143" s="71">
        <f t="shared" si="4"/>
        <v>0</v>
      </c>
    </row>
    <row r="144" spans="10:11" x14ac:dyDescent="0.4">
      <c r="J144" s="12" t="s">
        <v>7804</v>
      </c>
      <c r="K144" s="71">
        <f t="shared" si="4"/>
        <v>0</v>
      </c>
    </row>
    <row r="145" spans="10:11" x14ac:dyDescent="0.4">
      <c r="J145" s="12" t="s">
        <v>7945</v>
      </c>
      <c r="K145" s="71">
        <f t="shared" si="4"/>
        <v>0</v>
      </c>
    </row>
    <row r="146" spans="10:11" x14ac:dyDescent="0.4">
      <c r="J146" s="12" t="s">
        <v>7805</v>
      </c>
      <c r="K146" s="71">
        <f t="shared" si="4"/>
        <v>0</v>
      </c>
    </row>
    <row r="147" spans="10:11" x14ac:dyDescent="0.4">
      <c r="J147" s="12" t="s">
        <v>7753</v>
      </c>
      <c r="K147" s="71">
        <f t="shared" si="4"/>
        <v>0</v>
      </c>
    </row>
    <row r="148" spans="10:11" x14ac:dyDescent="0.4">
      <c r="J148" s="12" t="s">
        <v>7790</v>
      </c>
      <c r="K148" s="71">
        <f t="shared" si="4"/>
        <v>0</v>
      </c>
    </row>
    <row r="149" spans="10:11" x14ac:dyDescent="0.4">
      <c r="J149" s="12" t="s">
        <v>7974</v>
      </c>
      <c r="K149" s="71">
        <f t="shared" si="4"/>
        <v>0</v>
      </c>
    </row>
    <row r="150" spans="10:11" x14ac:dyDescent="0.4">
      <c r="J150" s="12" t="s">
        <v>7946</v>
      </c>
      <c r="K150" s="71">
        <f t="shared" si="4"/>
        <v>0</v>
      </c>
    </row>
    <row r="151" spans="10:11" x14ac:dyDescent="0.4">
      <c r="J151" s="12" t="s">
        <v>7975</v>
      </c>
      <c r="K151" s="71">
        <f t="shared" si="4"/>
        <v>0</v>
      </c>
    </row>
    <row r="152" spans="10:11" x14ac:dyDescent="0.4">
      <c r="J152" s="12" t="s">
        <v>8343</v>
      </c>
      <c r="K152" s="71">
        <f t="shared" si="4"/>
        <v>0</v>
      </c>
    </row>
    <row r="153" spans="10:11" x14ac:dyDescent="0.4">
      <c r="J153" s="12" t="s">
        <v>7761</v>
      </c>
      <c r="K153" s="71">
        <f t="shared" si="4"/>
        <v>0</v>
      </c>
    </row>
    <row r="154" spans="10:11" x14ac:dyDescent="0.4">
      <c r="J154" s="12" t="s">
        <v>7899</v>
      </c>
      <c r="K154" s="71">
        <f t="shared" si="4"/>
        <v>0</v>
      </c>
    </row>
    <row r="155" spans="10:11" x14ac:dyDescent="0.4">
      <c r="J155" s="12" t="s">
        <v>7948</v>
      </c>
      <c r="K155" s="71">
        <f t="shared" si="4"/>
        <v>0</v>
      </c>
    </row>
    <row r="156" spans="10:11" x14ac:dyDescent="0.4">
      <c r="J156" s="12" t="s">
        <v>8013</v>
      </c>
      <c r="K156" s="71">
        <f t="shared" si="4"/>
        <v>0</v>
      </c>
    </row>
    <row r="157" spans="10:11" x14ac:dyDescent="0.4">
      <c r="J157" s="12" t="s">
        <v>8014</v>
      </c>
      <c r="K157" s="71">
        <f t="shared" si="4"/>
        <v>0</v>
      </c>
    </row>
    <row r="158" spans="10:11" x14ac:dyDescent="0.4">
      <c r="J158" s="12" t="s">
        <v>8047</v>
      </c>
      <c r="K158" s="71">
        <f t="shared" si="4"/>
        <v>0</v>
      </c>
    </row>
    <row r="159" spans="10:11" x14ac:dyDescent="0.4">
      <c r="J159" s="12" t="s">
        <v>8090</v>
      </c>
      <c r="K159" s="71">
        <f t="shared" si="4"/>
        <v>0</v>
      </c>
    </row>
    <row r="160" spans="10:11" x14ac:dyDescent="0.4">
      <c r="J160" s="12" t="s">
        <v>8200</v>
      </c>
      <c r="K160" s="71">
        <f t="shared" si="4"/>
        <v>0</v>
      </c>
    </row>
    <row r="161" spans="10:11" x14ac:dyDescent="0.4">
      <c r="J161" s="12" t="s">
        <v>8198</v>
      </c>
      <c r="K161" s="71">
        <f t="shared" si="4"/>
        <v>0</v>
      </c>
    </row>
    <row r="162" spans="10:11" x14ac:dyDescent="0.4">
      <c r="J162" s="12" t="s">
        <v>8197</v>
      </c>
      <c r="K162" s="71">
        <f>COUNTIF($K$49:$T$63,J162)</f>
        <v>0</v>
      </c>
    </row>
    <row r="163" spans="10:11" x14ac:dyDescent="0.4">
      <c r="J163" s="12" t="s">
        <v>8315</v>
      </c>
      <c r="K163" s="71">
        <f>COUNTIF($K$49:$T$63,J163)</f>
        <v>0</v>
      </c>
    </row>
    <row r="164" spans="10:11" x14ac:dyDescent="0.4">
      <c r="J164" s="12" t="s">
        <v>8330</v>
      </c>
      <c r="K164" s="71">
        <f>COUNTIF($K$49:$T$63,J164)</f>
        <v>0</v>
      </c>
    </row>
  </sheetData>
  <mergeCells count="69">
    <mergeCell ref="A51:A53"/>
    <mergeCell ref="A54:A56"/>
    <mergeCell ref="A57:A59"/>
    <mergeCell ref="A60:A62"/>
    <mergeCell ref="A35:B35"/>
    <mergeCell ref="Q48:R48"/>
    <mergeCell ref="S48:T48"/>
    <mergeCell ref="A33:B33"/>
    <mergeCell ref="C33:H33"/>
    <mergeCell ref="A34:B34"/>
    <mergeCell ref="C34:H34"/>
    <mergeCell ref="A42:A44"/>
    <mergeCell ref="A45:A47"/>
    <mergeCell ref="C35:H35"/>
    <mergeCell ref="A48:A50"/>
    <mergeCell ref="K48:L48"/>
    <mergeCell ref="M48:N48"/>
    <mergeCell ref="O48:P48"/>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095DC382-FB08-4C82-A195-84F1D280D88C}"/>
  </hyperlinks>
  <pageMargins left="0.7" right="0.7" top="0.75" bottom="0.75" header="0.3" footer="0.3"/>
  <pageSetup paperSize="9" orientation="portrait" verticalDpi="0"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736C-3C31-40DF-AFFD-63D41C790CFE}">
  <dimension ref="A1:U91"/>
  <sheetViews>
    <sheetView zoomScale="90" zoomScaleNormal="90" workbookViewId="0">
      <selection activeCell="M50" sqref="M50"/>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3.90625" customWidth="1"/>
    <col min="11" max="11" width="22.36328125" customWidth="1"/>
    <col min="12" max="12" width="15" bestFit="1" customWidth="1"/>
    <col min="13" max="13" width="22.6328125" customWidth="1"/>
    <col min="14" max="14" width="12.90625" customWidth="1"/>
    <col min="15" max="16" width="8.6328125" customWidth="1"/>
    <col min="17" max="17" width="26.08984375" customWidth="1"/>
    <col min="18" max="18" width="16.08984375" bestFit="1" customWidth="1"/>
    <col min="19" max="19" width="22.1796875" customWidth="1"/>
    <col min="20" max="20" width="13.90625" bestFit="1" customWidth="1"/>
    <col min="21" max="21" width="10.08984375" customWidth="1"/>
    <col min="22" max="23" width="5.81640625" customWidth="1"/>
  </cols>
  <sheetData>
    <row r="1" spans="1:9" x14ac:dyDescent="0.4">
      <c r="A1" s="11" t="s">
        <v>7581</v>
      </c>
      <c r="B1" s="375" t="s">
        <v>10176</v>
      </c>
      <c r="C1" s="375"/>
      <c r="D1" s="375"/>
      <c r="E1" s="375"/>
      <c r="F1" s="375"/>
      <c r="G1" s="375"/>
      <c r="H1" s="375"/>
      <c r="I1" s="7"/>
    </row>
    <row r="2" spans="1:9" x14ac:dyDescent="0.4">
      <c r="A2" s="11" t="s">
        <v>7582</v>
      </c>
      <c r="B2" s="375" t="s">
        <v>10177</v>
      </c>
      <c r="C2" s="375"/>
      <c r="D2" s="375"/>
      <c r="E2" s="375"/>
      <c r="F2" s="375"/>
      <c r="G2" s="375"/>
      <c r="H2" s="375"/>
      <c r="I2" s="7"/>
    </row>
    <row r="3" spans="1:9" x14ac:dyDescent="0.4">
      <c r="A3" s="11" t="s">
        <v>7583</v>
      </c>
      <c r="B3" s="375" t="s">
        <v>10178</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MIN(C37:G37)</f>
        <v>45653.731944444444</v>
      </c>
      <c r="C6" s="374"/>
      <c r="D6" s="403" t="s">
        <v>7587</v>
      </c>
      <c r="E6" s="404"/>
      <c r="F6" s="384">
        <f>MAX(C38:G38)</f>
        <v>45659.416666666664</v>
      </c>
      <c r="G6" s="402"/>
      <c r="H6" s="374"/>
      <c r="I6" s="7"/>
    </row>
    <row r="7" spans="1:9" ht="40.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10172</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1" x14ac:dyDescent="0.4">
      <c r="A33" s="399" t="s">
        <v>8078</v>
      </c>
      <c r="B33" s="400"/>
      <c r="C33" s="372" t="s">
        <v>8073</v>
      </c>
      <c r="D33" s="373"/>
      <c r="E33" s="373"/>
      <c r="F33" s="373"/>
      <c r="G33" s="373"/>
      <c r="H33" s="374"/>
      <c r="I33" s="218"/>
    </row>
    <row r="34" spans="1:21" x14ac:dyDescent="0.4">
      <c r="A34" s="399" t="s">
        <v>9537</v>
      </c>
      <c r="B34" s="400"/>
      <c r="C34" s="372" t="s">
        <v>9538</v>
      </c>
      <c r="D34" s="373"/>
      <c r="E34" s="373"/>
      <c r="F34" s="373"/>
      <c r="G34" s="373"/>
      <c r="H34" s="374"/>
      <c r="I34" s="218"/>
    </row>
    <row r="35" spans="1:21" x14ac:dyDescent="0.4">
      <c r="A35" s="88"/>
      <c r="B35" s="12"/>
      <c r="C35" s="1" t="s">
        <v>8588</v>
      </c>
      <c r="D35" s="1" t="s">
        <v>8589</v>
      </c>
      <c r="E35" s="1" t="s">
        <v>8590</v>
      </c>
      <c r="F35" s="1" t="s">
        <v>8591</v>
      </c>
      <c r="G35" s="1" t="s">
        <v>8592</v>
      </c>
      <c r="H35" s="1" t="s">
        <v>7614</v>
      </c>
      <c r="I35" s="7"/>
    </row>
    <row r="36" spans="1:21" x14ac:dyDescent="0.4">
      <c r="A36" s="83"/>
      <c r="B36" s="12" t="s">
        <v>7977</v>
      </c>
      <c r="C36" s="239" t="s">
        <v>8548</v>
      </c>
      <c r="D36" s="239" t="s">
        <v>8547</v>
      </c>
      <c r="E36" s="239" t="s">
        <v>8451</v>
      </c>
      <c r="F36" s="239" t="s">
        <v>8448</v>
      </c>
      <c r="G36" s="239" t="s">
        <v>8609</v>
      </c>
      <c r="H36" s="1"/>
      <c r="I36" s="7"/>
      <c r="J36" s="186" t="s">
        <v>9436</v>
      </c>
    </row>
    <row r="37" spans="1:21" x14ac:dyDescent="0.4">
      <c r="A37" s="177"/>
      <c r="B37" s="12" t="s">
        <v>7615</v>
      </c>
      <c r="C37" s="191">
        <v>45653.731944444444</v>
      </c>
      <c r="D37" s="191">
        <v>45653.759722222225</v>
      </c>
      <c r="E37" s="191">
        <v>45653.774305555555</v>
      </c>
      <c r="F37" s="191">
        <v>45653.768055555556</v>
      </c>
      <c r="G37" s="191">
        <v>45653.748611111114</v>
      </c>
      <c r="H37" s="1"/>
      <c r="I37" s="7"/>
      <c r="J37" s="294">
        <v>45659.333333333336</v>
      </c>
    </row>
    <row r="38" spans="1:21" x14ac:dyDescent="0.4">
      <c r="A38" s="177"/>
      <c r="B38" s="12" t="s">
        <v>7482</v>
      </c>
      <c r="C38" s="191">
        <v>45659.374305555553</v>
      </c>
      <c r="D38" s="191">
        <v>45659.393750000003</v>
      </c>
      <c r="E38" s="191">
        <v>45659.40625</v>
      </c>
      <c r="F38" s="191">
        <v>45659.416666666664</v>
      </c>
      <c r="G38" s="191">
        <v>45659.381249999999</v>
      </c>
      <c r="H38" s="1"/>
      <c r="I38" s="7"/>
      <c r="J38" s="186">
        <f>IF(C38&lt;&gt;"",INT((J37-C37)*24),0)+IF(D38&lt;&gt;"",INT((J37-D37)*24),0)+IF(E38&lt;&gt;"",INT((J37-E37)*24),0)+IF(F38&lt;&gt;"",INT((J37-F37)*24),0)+IF(G38&lt;&gt;"",INT((J37-G37)*24),0)</f>
        <v>667</v>
      </c>
    </row>
    <row r="39" spans="1:21" x14ac:dyDescent="0.4">
      <c r="A39" s="177"/>
      <c r="B39" s="12" t="s">
        <v>7458</v>
      </c>
      <c r="C39" s="221">
        <v>330</v>
      </c>
      <c r="D39" s="164">
        <v>65</v>
      </c>
      <c r="E39" s="164">
        <v>231</v>
      </c>
      <c r="F39" s="221">
        <v>11</v>
      </c>
      <c r="G39" s="164">
        <v>63</v>
      </c>
      <c r="H39" s="1">
        <f t="shared" ref="H39:H61" si="0">SUM(C39:G39)</f>
        <v>700</v>
      </c>
      <c r="I39" s="7"/>
    </row>
    <row r="40" spans="1:21" x14ac:dyDescent="0.4">
      <c r="A40" s="1" t="s">
        <v>7164</v>
      </c>
      <c r="B40" s="12" t="s">
        <v>7469</v>
      </c>
      <c r="C40" s="1">
        <f>INT((C38-C37)*24)</f>
        <v>135</v>
      </c>
      <c r="D40" s="1">
        <f>INT((D38-D37)*24)</f>
        <v>135</v>
      </c>
      <c r="E40" s="1">
        <f>INT((E38-E37)*24)</f>
        <v>135</v>
      </c>
      <c r="F40" s="1">
        <f>INT((F38-F37)*24)</f>
        <v>135</v>
      </c>
      <c r="G40" s="1">
        <f>INT((G38-G37)*24)</f>
        <v>135</v>
      </c>
      <c r="H40" s="1">
        <f t="shared" si="0"/>
        <v>675</v>
      </c>
      <c r="I40" s="7"/>
      <c r="J40" s="12" t="s">
        <v>8020</v>
      </c>
      <c r="K40" s="1">
        <f>H40</f>
        <v>675</v>
      </c>
    </row>
    <row r="41" spans="1:21" x14ac:dyDescent="0.4">
      <c r="A41" s="379">
        <v>45656</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0</v>
      </c>
      <c r="H42" s="1">
        <f t="shared" si="0"/>
        <v>0</v>
      </c>
      <c r="I42" s="7"/>
      <c r="J42" s="12" t="s">
        <v>7477</v>
      </c>
      <c r="K42" s="1">
        <f>SUMIF(B:B,J42,H:H)</f>
        <v>0</v>
      </c>
    </row>
    <row r="43" spans="1:21" x14ac:dyDescent="0.4">
      <c r="A43" s="379"/>
      <c r="B43" s="12" t="s">
        <v>7485</v>
      </c>
      <c r="C43" s="1">
        <v>0</v>
      </c>
      <c r="D43" s="1">
        <v>0</v>
      </c>
      <c r="E43" s="1">
        <v>0</v>
      </c>
      <c r="F43" s="1">
        <v>0</v>
      </c>
      <c r="G43" s="1">
        <v>1</v>
      </c>
      <c r="H43" s="1">
        <f t="shared" si="0"/>
        <v>1</v>
      </c>
      <c r="I43" s="7"/>
      <c r="J43" s="12" t="s">
        <v>7485</v>
      </c>
      <c r="K43" s="1">
        <f>SUMIF(B:B,J43,H:H)</f>
        <v>6</v>
      </c>
    </row>
    <row r="44" spans="1:21" x14ac:dyDescent="0.4">
      <c r="A44" s="379">
        <v>45657</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10165</v>
      </c>
      <c r="M45" t="s">
        <v>10166</v>
      </c>
      <c r="O45" t="s">
        <v>10167</v>
      </c>
      <c r="Q45" t="s">
        <v>10168</v>
      </c>
      <c r="S45" t="s">
        <v>10169</v>
      </c>
    </row>
    <row r="46" spans="1:21" x14ac:dyDescent="0.4">
      <c r="A46" s="379"/>
      <c r="B46" s="12" t="s">
        <v>7485</v>
      </c>
      <c r="C46" s="1">
        <v>4</v>
      </c>
      <c r="D46" s="1">
        <v>0</v>
      </c>
      <c r="E46" s="1">
        <v>0</v>
      </c>
      <c r="F46" s="1">
        <v>0</v>
      </c>
      <c r="G46" s="1">
        <v>0</v>
      </c>
      <c r="H46" s="1">
        <f t="shared" si="0"/>
        <v>4</v>
      </c>
      <c r="I46" s="7"/>
      <c r="K46" t="s">
        <v>10170</v>
      </c>
      <c r="M46" t="s">
        <v>10171</v>
      </c>
      <c r="O46" t="s">
        <v>10145</v>
      </c>
      <c r="Q46" t="s">
        <v>9809</v>
      </c>
      <c r="S46" t="s">
        <v>10144</v>
      </c>
    </row>
    <row r="47" spans="1:21" ht="17" customHeight="1" x14ac:dyDescent="0.4">
      <c r="A47" s="379">
        <v>45659</v>
      </c>
      <c r="B47" s="12" t="s">
        <v>7483</v>
      </c>
      <c r="C47" s="1">
        <v>0</v>
      </c>
      <c r="D47" s="95">
        <v>0</v>
      </c>
      <c r="E47" s="1">
        <v>0</v>
      </c>
      <c r="F47" s="1">
        <v>0</v>
      </c>
      <c r="G47" s="1">
        <v>0</v>
      </c>
      <c r="H47" s="1">
        <f t="shared" si="0"/>
        <v>0</v>
      </c>
      <c r="I47" s="7"/>
      <c r="J47" s="1" t="s">
        <v>7189</v>
      </c>
      <c r="K47" s="372" t="str">
        <f>C35</f>
        <v>#M004</v>
      </c>
      <c r="L47" s="374"/>
      <c r="M47" s="399" t="str">
        <f>D35</f>
        <v>#M015</v>
      </c>
      <c r="N47" s="400"/>
      <c r="O47" s="399" t="str">
        <f>E35</f>
        <v>#M017</v>
      </c>
      <c r="P47" s="400"/>
      <c r="Q47" s="399" t="str">
        <f>F35</f>
        <v>#M005</v>
      </c>
      <c r="R47" s="400"/>
      <c r="S47" s="399" t="str">
        <f>G35</f>
        <v>#M006</v>
      </c>
      <c r="T47" s="400"/>
    </row>
    <row r="48" spans="1:21" x14ac:dyDescent="0.4">
      <c r="A48" s="379"/>
      <c r="B48" s="12" t="s">
        <v>7484</v>
      </c>
      <c r="C48" s="1">
        <v>0</v>
      </c>
      <c r="D48" s="95">
        <v>0</v>
      </c>
      <c r="E48" s="95">
        <v>0</v>
      </c>
      <c r="F48" s="95">
        <v>0</v>
      </c>
      <c r="G48" s="95">
        <v>0</v>
      </c>
      <c r="H48" s="1">
        <f t="shared" si="0"/>
        <v>0</v>
      </c>
      <c r="I48" s="7"/>
      <c r="J48" s="95">
        <v>1</v>
      </c>
      <c r="K48" s="222" t="s">
        <v>10190</v>
      </c>
      <c r="L48" s="201" t="s">
        <v>10221</v>
      </c>
      <c r="M48" s="222" t="s">
        <v>10203</v>
      </c>
      <c r="N48" s="201" t="s">
        <v>10204</v>
      </c>
      <c r="O48" s="222"/>
      <c r="P48" s="201"/>
      <c r="Q48" s="222" t="s">
        <v>10180</v>
      </c>
      <c r="R48" s="201" t="s">
        <v>10093</v>
      </c>
      <c r="S48" s="222" t="s">
        <v>10179</v>
      </c>
      <c r="T48" s="201" t="s">
        <v>9642</v>
      </c>
      <c r="U48" s="68"/>
    </row>
    <row r="49" spans="1:21" x14ac:dyDescent="0.4">
      <c r="A49" s="379"/>
      <c r="B49" s="12" t="s">
        <v>7485</v>
      </c>
      <c r="C49" s="1">
        <v>0</v>
      </c>
      <c r="D49" s="95">
        <v>1</v>
      </c>
      <c r="E49" s="1">
        <v>0</v>
      </c>
      <c r="F49" s="1">
        <v>0</v>
      </c>
      <c r="G49" s="1">
        <v>0</v>
      </c>
      <c r="H49" s="1">
        <f t="shared" si="0"/>
        <v>1</v>
      </c>
      <c r="I49" s="7"/>
      <c r="J49" s="1">
        <v>2</v>
      </c>
      <c r="K49" s="222" t="s">
        <v>10191</v>
      </c>
      <c r="L49" s="201" t="s">
        <v>9642</v>
      </c>
      <c r="M49" s="222"/>
      <c r="N49" s="201"/>
      <c r="O49" s="222"/>
      <c r="P49" s="201"/>
      <c r="Q49" s="317" t="s">
        <v>10194</v>
      </c>
      <c r="R49" s="201"/>
      <c r="S49" s="222" t="s">
        <v>10202</v>
      </c>
      <c r="T49" s="234" t="s">
        <v>9326</v>
      </c>
      <c r="U49" s="68"/>
    </row>
    <row r="50" spans="1:21" x14ac:dyDescent="0.4">
      <c r="A50" s="379"/>
      <c r="B50" s="12" t="s">
        <v>7483</v>
      </c>
      <c r="C50" s="1"/>
      <c r="D50" s="95"/>
      <c r="E50" s="1"/>
      <c r="F50" s="1"/>
      <c r="G50" s="1"/>
      <c r="H50" s="1">
        <f t="shared" si="0"/>
        <v>0</v>
      </c>
      <c r="I50" s="7"/>
      <c r="J50" s="95">
        <v>3</v>
      </c>
      <c r="K50" s="222" t="s">
        <v>10192</v>
      </c>
      <c r="L50" s="201" t="s">
        <v>9642</v>
      </c>
      <c r="M50" s="222"/>
      <c r="N50" s="201"/>
      <c r="O50" s="222"/>
      <c r="P50" s="201"/>
      <c r="Q50" s="240"/>
      <c r="R50" s="201"/>
      <c r="S50" s="240"/>
      <c r="T50" s="201"/>
      <c r="U50" s="68"/>
    </row>
    <row r="51" spans="1:21" x14ac:dyDescent="0.4">
      <c r="A51" s="379"/>
      <c r="B51" s="12" t="s">
        <v>7484</v>
      </c>
      <c r="C51" s="1"/>
      <c r="D51" s="95"/>
      <c r="E51" s="95"/>
      <c r="F51" s="95"/>
      <c r="G51" s="1"/>
      <c r="H51" s="1">
        <f t="shared" si="0"/>
        <v>0</v>
      </c>
      <c r="I51" s="7"/>
      <c r="J51" s="1">
        <v>4</v>
      </c>
      <c r="K51" s="251" t="s">
        <v>10193</v>
      </c>
      <c r="L51" s="201" t="s">
        <v>9642</v>
      </c>
      <c r="M51" s="222"/>
      <c r="N51" s="201"/>
      <c r="O51" s="222"/>
      <c r="P51" s="201"/>
      <c r="Q51" s="240"/>
      <c r="R51" s="201"/>
      <c r="S51" s="240"/>
      <c r="T51" s="201"/>
      <c r="U51" s="68"/>
    </row>
    <row r="52" spans="1:21" x14ac:dyDescent="0.4">
      <c r="A52" s="379"/>
      <c r="B52" s="12" t="s">
        <v>7485</v>
      </c>
      <c r="C52" s="1"/>
      <c r="D52" s="95"/>
      <c r="E52" s="1"/>
      <c r="F52" s="1"/>
      <c r="G52" s="1"/>
      <c r="H52" s="1">
        <f t="shared" si="0"/>
        <v>0</v>
      </c>
      <c r="I52" s="7"/>
      <c r="J52" s="95">
        <v>5</v>
      </c>
      <c r="K52" s="240"/>
      <c r="L52" s="201"/>
      <c r="M52" s="222"/>
      <c r="N52" s="201"/>
      <c r="O52" s="222"/>
      <c r="P52" s="201"/>
      <c r="Q52" s="240"/>
      <c r="R52" s="201"/>
      <c r="S52" s="240"/>
      <c r="T52" s="201"/>
      <c r="U52" s="68"/>
    </row>
    <row r="53" spans="1:21" x14ac:dyDescent="0.4">
      <c r="A53" s="379"/>
      <c r="B53" s="12" t="s">
        <v>7483</v>
      </c>
      <c r="C53" s="1"/>
      <c r="D53" s="95"/>
      <c r="E53" s="1"/>
      <c r="F53" s="1"/>
      <c r="G53" s="1"/>
      <c r="H53" s="1">
        <f t="shared" si="0"/>
        <v>0</v>
      </c>
      <c r="I53" s="7"/>
      <c r="J53" s="1">
        <v>6</v>
      </c>
      <c r="K53" s="222"/>
      <c r="L53" s="201"/>
      <c r="M53" s="222"/>
      <c r="N53" s="201"/>
      <c r="O53" s="222"/>
      <c r="P53" s="201"/>
      <c r="Q53" s="240"/>
      <c r="R53" s="201"/>
      <c r="S53" s="201"/>
      <c r="T53" s="201"/>
      <c r="U53" s="68"/>
    </row>
    <row r="54" spans="1:21" x14ac:dyDescent="0.4">
      <c r="A54" s="379"/>
      <c r="B54" s="12" t="s">
        <v>7484</v>
      </c>
      <c r="C54" s="1"/>
      <c r="D54" s="95"/>
      <c r="E54" s="1"/>
      <c r="F54" s="95"/>
      <c r="G54" s="95"/>
      <c r="H54" s="1">
        <f t="shared" si="0"/>
        <v>0</v>
      </c>
      <c r="I54" s="7"/>
      <c r="J54" s="95">
        <v>7</v>
      </c>
      <c r="K54" s="203"/>
      <c r="L54" s="201"/>
      <c r="M54" s="222"/>
      <c r="N54" s="201"/>
      <c r="O54" s="222"/>
      <c r="P54" s="201"/>
      <c r="Q54" s="222"/>
      <c r="R54" s="201"/>
      <c r="S54" s="201"/>
      <c r="T54" s="201"/>
      <c r="U54" s="68"/>
    </row>
    <row r="55" spans="1:21" x14ac:dyDescent="0.4">
      <c r="A55" s="379"/>
      <c r="B55" s="12" t="s">
        <v>7485</v>
      </c>
      <c r="C55" s="1"/>
      <c r="D55" s="95"/>
      <c r="E55" s="1"/>
      <c r="F55" s="1"/>
      <c r="G55" s="1"/>
      <c r="H55" s="1">
        <f t="shared" si="0"/>
        <v>0</v>
      </c>
      <c r="I55" s="7"/>
      <c r="J55" s="1">
        <v>8</v>
      </c>
      <c r="K55" s="201"/>
      <c r="L55" s="201"/>
      <c r="M55" s="248"/>
      <c r="N55" s="234"/>
      <c r="O55" s="222"/>
      <c r="P55" s="201"/>
      <c r="Q55" s="201"/>
      <c r="R55" s="201"/>
      <c r="S55" s="201"/>
      <c r="T55" s="201"/>
      <c r="U55" s="68"/>
    </row>
    <row r="56" spans="1:21" x14ac:dyDescent="0.4">
      <c r="A56" s="379"/>
      <c r="B56" s="12" t="s">
        <v>7483</v>
      </c>
      <c r="C56" s="1"/>
      <c r="D56" s="95"/>
      <c r="E56" s="1"/>
      <c r="F56" s="1"/>
      <c r="G56" s="1"/>
      <c r="H56" s="1">
        <f t="shared" si="0"/>
        <v>0</v>
      </c>
      <c r="I56" s="7"/>
      <c r="J56" s="95">
        <v>9</v>
      </c>
      <c r="K56" s="201"/>
      <c r="L56" s="201"/>
      <c r="M56" s="251"/>
      <c r="N56" s="234"/>
      <c r="O56" s="201"/>
      <c r="P56" s="201"/>
      <c r="Q56" s="201"/>
      <c r="R56" s="201"/>
      <c r="S56" s="201"/>
      <c r="T56" s="201"/>
    </row>
    <row r="57" spans="1:21" x14ac:dyDescent="0.4">
      <c r="A57" s="379"/>
      <c r="B57" s="12" t="s">
        <v>7484</v>
      </c>
      <c r="C57" s="1"/>
      <c r="D57" s="95"/>
      <c r="E57" s="1"/>
      <c r="F57" s="95"/>
      <c r="G57" s="95"/>
      <c r="H57" s="1">
        <f t="shared" si="0"/>
        <v>0</v>
      </c>
      <c r="I57" s="7"/>
      <c r="J57" s="1">
        <v>10</v>
      </c>
      <c r="K57" s="240"/>
      <c r="L57" s="201"/>
      <c r="M57" s="235"/>
      <c r="N57" s="234"/>
      <c r="O57" s="222"/>
      <c r="P57" s="201"/>
      <c r="Q57" s="201"/>
      <c r="R57" s="201"/>
      <c r="S57" s="201"/>
      <c r="T57" s="201"/>
    </row>
    <row r="58" spans="1:21" x14ac:dyDescent="0.4">
      <c r="A58" s="379"/>
      <c r="B58" s="12" t="s">
        <v>7485</v>
      </c>
      <c r="C58" s="1"/>
      <c r="D58" s="95"/>
      <c r="E58" s="1"/>
      <c r="F58" s="1"/>
      <c r="G58" s="1"/>
      <c r="H58" s="1">
        <f t="shared" si="0"/>
        <v>0</v>
      </c>
      <c r="J58" s="1">
        <v>11</v>
      </c>
      <c r="K58" s="201"/>
      <c r="L58" s="201"/>
      <c r="M58" s="235"/>
      <c r="N58" s="234"/>
      <c r="O58" s="222"/>
      <c r="P58" s="201"/>
      <c r="Q58" s="201"/>
      <c r="R58" s="201"/>
      <c r="S58" s="201"/>
      <c r="T58" s="201"/>
    </row>
    <row r="59" spans="1:21" x14ac:dyDescent="0.4">
      <c r="A59" s="379"/>
      <c r="B59" s="12" t="s">
        <v>7483</v>
      </c>
      <c r="C59" s="1"/>
      <c r="D59" s="95"/>
      <c r="E59" s="1"/>
      <c r="F59" s="1"/>
      <c r="G59" s="1"/>
      <c r="H59" s="1">
        <f t="shared" si="0"/>
        <v>0</v>
      </c>
      <c r="J59" s="1">
        <v>12</v>
      </c>
      <c r="K59" s="201"/>
      <c r="L59" s="201"/>
      <c r="M59" s="203"/>
      <c r="N59" s="201"/>
      <c r="O59" s="222"/>
      <c r="P59" s="201"/>
      <c r="Q59" s="201"/>
      <c r="R59" s="201"/>
      <c r="S59" s="201"/>
      <c r="T59" s="201"/>
    </row>
    <row r="60" spans="1:21" x14ac:dyDescent="0.4">
      <c r="A60" s="379"/>
      <c r="B60" s="12" t="s">
        <v>7484</v>
      </c>
      <c r="C60" s="1"/>
      <c r="D60" s="95"/>
      <c r="E60" s="1"/>
      <c r="F60" s="95"/>
      <c r="G60" s="95"/>
      <c r="H60" s="1">
        <f t="shared" si="0"/>
        <v>0</v>
      </c>
      <c r="J60" s="1">
        <v>13</v>
      </c>
      <c r="K60" s="201"/>
      <c r="L60" s="201"/>
      <c r="M60" s="203"/>
      <c r="N60" s="201"/>
      <c r="O60" s="222"/>
      <c r="P60" s="201"/>
      <c r="Q60" s="201"/>
      <c r="R60" s="201"/>
      <c r="S60" s="201"/>
      <c r="T60" s="201"/>
    </row>
    <row r="61" spans="1:21" x14ac:dyDescent="0.4">
      <c r="A61" s="379"/>
      <c r="B61" s="12" t="s">
        <v>7485</v>
      </c>
      <c r="C61" s="1"/>
      <c r="D61" s="95"/>
      <c r="E61" s="1"/>
      <c r="F61" s="1"/>
      <c r="G61" s="1"/>
      <c r="H61" s="1">
        <f t="shared" si="0"/>
        <v>0</v>
      </c>
      <c r="J61" s="1">
        <v>14</v>
      </c>
      <c r="K61" s="201"/>
      <c r="L61" s="201"/>
      <c r="M61" s="203"/>
      <c r="N61" s="201"/>
      <c r="O61" s="222"/>
      <c r="P61" s="201"/>
      <c r="Q61" s="201"/>
      <c r="R61" s="201"/>
      <c r="S61" s="201"/>
      <c r="T61" s="201"/>
    </row>
    <row r="62" spans="1:21" x14ac:dyDescent="0.4">
      <c r="A62" s="227"/>
      <c r="C62" s="7"/>
      <c r="D62" s="228"/>
      <c r="E62" s="7"/>
      <c r="F62" s="7"/>
      <c r="G62" s="7"/>
      <c r="H62" s="7"/>
      <c r="J62" s="1">
        <v>15</v>
      </c>
      <c r="K62" s="201"/>
      <c r="L62" s="201"/>
      <c r="M62" s="203"/>
      <c r="N62" s="201"/>
      <c r="O62" s="222"/>
      <c r="P62" s="201"/>
      <c r="Q62" s="201"/>
      <c r="R62" s="201"/>
      <c r="S62" s="201"/>
      <c r="T62" s="201"/>
    </row>
    <row r="63" spans="1:21" x14ac:dyDescent="0.4">
      <c r="K63" s="229"/>
      <c r="L63" s="229"/>
      <c r="M63" s="229"/>
      <c r="N63" s="229"/>
      <c r="O63" s="229"/>
      <c r="P63" s="229"/>
      <c r="Q63" s="229"/>
      <c r="R63" s="229"/>
      <c r="S63" s="229"/>
    </row>
    <row r="64" spans="1:21" x14ac:dyDescent="0.4">
      <c r="A64" s="12" t="s">
        <v>7654</v>
      </c>
      <c r="B64" s="219">
        <v>45538.743750000001</v>
      </c>
      <c r="J64" s="12" t="s">
        <v>10195</v>
      </c>
      <c r="K64" s="71">
        <f>COUNTIF($K$48:$T$61,J64)</f>
        <v>1</v>
      </c>
      <c r="L64" s="229"/>
      <c r="M64" s="229"/>
      <c r="N64" s="229"/>
      <c r="O64" s="229"/>
      <c r="P64" s="229"/>
    </row>
    <row r="65" spans="1:16" x14ac:dyDescent="0.4">
      <c r="A65" s="12" t="s">
        <v>7655</v>
      </c>
      <c r="B65" s="220">
        <v>0.86805555555555547</v>
      </c>
      <c r="J65" s="12" t="s">
        <v>10196</v>
      </c>
      <c r="K65" s="71">
        <f>COUNTIF($K$48:$T$61,J65)</f>
        <v>0</v>
      </c>
      <c r="L65" s="229"/>
      <c r="M65" s="229"/>
      <c r="N65" s="229"/>
      <c r="O65" s="229"/>
      <c r="P65" s="229"/>
    </row>
    <row r="66" spans="1:16" x14ac:dyDescent="0.4">
      <c r="A66" s="12" t="s">
        <v>7656</v>
      </c>
      <c r="B66" s="219">
        <f>B64-B65</f>
        <v>45537.875694444447</v>
      </c>
      <c r="J66" s="12" t="s">
        <v>10197</v>
      </c>
      <c r="K66" s="71">
        <f>COUNTIF($K$48:$T$61,J66)</f>
        <v>0</v>
      </c>
      <c r="L66" s="229"/>
      <c r="M66" s="229"/>
      <c r="N66" s="229"/>
      <c r="O66" s="229"/>
      <c r="P66" s="229"/>
    </row>
    <row r="67" spans="1:16" x14ac:dyDescent="0.4">
      <c r="J67" s="12" t="s">
        <v>9917</v>
      </c>
      <c r="K67" s="71">
        <f>COUNTIF($K$48:$T$61,J67)</f>
        <v>0</v>
      </c>
      <c r="L67" s="229"/>
      <c r="M67" s="229"/>
      <c r="N67" s="229"/>
      <c r="O67" s="229"/>
      <c r="P67" s="229"/>
    </row>
    <row r="68" spans="1:16" x14ac:dyDescent="0.4">
      <c r="A68" s="220" t="s">
        <v>9491</v>
      </c>
      <c r="B68" s="295">
        <v>0</v>
      </c>
      <c r="C68" s="220">
        <f>B68+TIME(1,,)</f>
        <v>4.1666666666666664E-2</v>
      </c>
      <c r="J68" s="12" t="s">
        <v>9641</v>
      </c>
      <c r="K68" s="71">
        <f t="shared" ref="K68:K91" si="1">COUNTIF($K$48:$T$61,J68)</f>
        <v>5</v>
      </c>
    </row>
    <row r="69" spans="1:16" x14ac:dyDescent="0.4">
      <c r="A69" s="220" t="s">
        <v>9491</v>
      </c>
      <c r="B69" s="220">
        <f>C68</f>
        <v>4.1666666666666664E-2</v>
      </c>
      <c r="C69" s="220">
        <f t="shared" ref="C69:C91" si="2">B69+TIME(1,,)</f>
        <v>8.3333333333333329E-2</v>
      </c>
      <c r="J69" s="12" t="s">
        <v>9624</v>
      </c>
      <c r="K69" s="71">
        <f t="shared" si="1"/>
        <v>0</v>
      </c>
    </row>
    <row r="70" spans="1:16" x14ac:dyDescent="0.4">
      <c r="A70" s="220" t="s">
        <v>9491</v>
      </c>
      <c r="B70" s="220">
        <f t="shared" ref="B70:B91" si="3">C69</f>
        <v>8.3333333333333329E-2</v>
      </c>
      <c r="C70" s="220">
        <f t="shared" si="2"/>
        <v>0.125</v>
      </c>
      <c r="J70" s="300" t="s">
        <v>9498</v>
      </c>
      <c r="K70" s="71">
        <f t="shared" si="1"/>
        <v>0</v>
      </c>
    </row>
    <row r="71" spans="1:16" x14ac:dyDescent="0.4">
      <c r="A71" s="220" t="s">
        <v>9491</v>
      </c>
      <c r="B71" s="220">
        <f t="shared" si="3"/>
        <v>0.125</v>
      </c>
      <c r="C71" s="220">
        <f t="shared" si="2"/>
        <v>0.16666666666666666</v>
      </c>
      <c r="J71" s="300" t="s">
        <v>9280</v>
      </c>
      <c r="K71" s="71">
        <f t="shared" si="1"/>
        <v>0</v>
      </c>
    </row>
    <row r="72" spans="1:16" x14ac:dyDescent="0.4">
      <c r="A72" s="220" t="s">
        <v>9491</v>
      </c>
      <c r="B72" s="220">
        <f t="shared" si="3"/>
        <v>0.16666666666666666</v>
      </c>
      <c r="C72" s="220">
        <f t="shared" si="2"/>
        <v>0.20833333333333331</v>
      </c>
      <c r="J72" s="300" t="s">
        <v>9532</v>
      </c>
      <c r="K72" s="71">
        <f t="shared" si="1"/>
        <v>0</v>
      </c>
    </row>
    <row r="73" spans="1:16" x14ac:dyDescent="0.4">
      <c r="A73" s="220" t="s">
        <v>9491</v>
      </c>
      <c r="B73" s="220">
        <f t="shared" si="3"/>
        <v>0.20833333333333331</v>
      </c>
      <c r="C73" s="220">
        <f t="shared" si="2"/>
        <v>0.24999999999999997</v>
      </c>
      <c r="J73" s="300" t="s">
        <v>9510</v>
      </c>
      <c r="K73" s="71">
        <f t="shared" si="1"/>
        <v>0</v>
      </c>
    </row>
    <row r="74" spans="1:16" x14ac:dyDescent="0.4">
      <c r="A74" s="220" t="s">
        <v>9491</v>
      </c>
      <c r="B74" s="220">
        <f t="shared" si="3"/>
        <v>0.24999999999999997</v>
      </c>
      <c r="C74" s="220">
        <f t="shared" si="2"/>
        <v>0.29166666666666663</v>
      </c>
      <c r="J74" s="300" t="s">
        <v>9508</v>
      </c>
      <c r="K74" s="71">
        <f t="shared" si="1"/>
        <v>0</v>
      </c>
    </row>
    <row r="75" spans="1:16" x14ac:dyDescent="0.4">
      <c r="A75" s="220" t="s">
        <v>9491</v>
      </c>
      <c r="B75" s="220">
        <f t="shared" si="3"/>
        <v>0.29166666666666663</v>
      </c>
      <c r="C75" s="220">
        <f t="shared" si="2"/>
        <v>0.33333333333333331</v>
      </c>
      <c r="J75" s="201" t="s">
        <v>9422</v>
      </c>
      <c r="K75" s="71">
        <f t="shared" si="1"/>
        <v>0</v>
      </c>
    </row>
    <row r="76" spans="1:16" x14ac:dyDescent="0.4">
      <c r="A76" s="220" t="s">
        <v>9491</v>
      </c>
      <c r="B76" s="220">
        <f t="shared" si="3"/>
        <v>0.33333333333333331</v>
      </c>
      <c r="C76" s="220">
        <f t="shared" si="2"/>
        <v>0.375</v>
      </c>
      <c r="J76" s="12" t="s">
        <v>9359</v>
      </c>
      <c r="K76" s="71">
        <f t="shared" si="1"/>
        <v>0</v>
      </c>
    </row>
    <row r="77" spans="1:16" x14ac:dyDescent="0.4">
      <c r="A77" s="220" t="s">
        <v>9491</v>
      </c>
      <c r="B77" s="220">
        <f t="shared" si="3"/>
        <v>0.375</v>
      </c>
      <c r="C77" s="220">
        <f t="shared" si="2"/>
        <v>0.41666666666666669</v>
      </c>
      <c r="J77" s="12" t="s">
        <v>9210</v>
      </c>
      <c r="K77" s="71">
        <f t="shared" si="1"/>
        <v>0</v>
      </c>
    </row>
    <row r="78" spans="1:16" x14ac:dyDescent="0.4">
      <c r="A78" s="220" t="s">
        <v>9491</v>
      </c>
      <c r="B78" s="220">
        <f t="shared" si="3"/>
        <v>0.41666666666666669</v>
      </c>
      <c r="C78" s="220">
        <f t="shared" si="2"/>
        <v>0.45833333333333337</v>
      </c>
      <c r="J78" s="12" t="s">
        <v>9136</v>
      </c>
      <c r="K78" s="71">
        <f t="shared" si="1"/>
        <v>0</v>
      </c>
    </row>
    <row r="79" spans="1:16" x14ac:dyDescent="0.4">
      <c r="A79" s="220" t="s">
        <v>9491</v>
      </c>
      <c r="B79" s="220">
        <f t="shared" si="3"/>
        <v>0.45833333333333337</v>
      </c>
      <c r="C79" s="220">
        <f t="shared" si="2"/>
        <v>0.5</v>
      </c>
      <c r="J79" s="12" t="s">
        <v>9077</v>
      </c>
      <c r="K79" s="71">
        <f t="shared" si="1"/>
        <v>0</v>
      </c>
    </row>
    <row r="80" spans="1:16" x14ac:dyDescent="0.4">
      <c r="A80" s="220" t="s">
        <v>9491</v>
      </c>
      <c r="B80" s="220">
        <f t="shared" si="3"/>
        <v>0.5</v>
      </c>
      <c r="C80" s="220">
        <f t="shared" si="2"/>
        <v>0.54166666666666663</v>
      </c>
      <c r="J80" s="12" t="s">
        <v>9075</v>
      </c>
      <c r="K80" s="71">
        <f t="shared" si="1"/>
        <v>0</v>
      </c>
    </row>
    <row r="81" spans="1:11" x14ac:dyDescent="0.4">
      <c r="A81" s="220" t="s">
        <v>9491</v>
      </c>
      <c r="B81" s="220">
        <f t="shared" si="3"/>
        <v>0.54166666666666663</v>
      </c>
      <c r="C81" s="220">
        <f t="shared" si="2"/>
        <v>0.58333333333333326</v>
      </c>
      <c r="J81" s="12" t="s">
        <v>9072</v>
      </c>
      <c r="K81" s="71">
        <f t="shared" si="1"/>
        <v>0</v>
      </c>
    </row>
    <row r="82" spans="1:11" x14ac:dyDescent="0.4">
      <c r="A82" s="220" t="s">
        <v>9491</v>
      </c>
      <c r="B82" s="220">
        <f t="shared" si="3"/>
        <v>0.58333333333333326</v>
      </c>
      <c r="C82" s="220">
        <f t="shared" si="2"/>
        <v>0.62499999999999989</v>
      </c>
      <c r="J82" s="12" t="s">
        <v>8980</v>
      </c>
      <c r="K82" s="71">
        <f t="shared" si="1"/>
        <v>0</v>
      </c>
    </row>
    <row r="83" spans="1:11" x14ac:dyDescent="0.4">
      <c r="A83" s="220" t="s">
        <v>9491</v>
      </c>
      <c r="B83" s="220">
        <f t="shared" si="3"/>
        <v>0.62499999999999989</v>
      </c>
      <c r="C83" s="220">
        <f t="shared" si="2"/>
        <v>0.66666666666666652</v>
      </c>
      <c r="J83" s="12" t="s">
        <v>8984</v>
      </c>
      <c r="K83" s="71">
        <f t="shared" si="1"/>
        <v>0</v>
      </c>
    </row>
    <row r="84" spans="1:11" x14ac:dyDescent="0.4">
      <c r="A84" s="220" t="s">
        <v>9491</v>
      </c>
      <c r="B84" s="220">
        <f t="shared" si="3"/>
        <v>0.66666666666666652</v>
      </c>
      <c r="C84" s="220">
        <f t="shared" si="2"/>
        <v>0.70833333333333315</v>
      </c>
      <c r="J84" s="12" t="s">
        <v>8676</v>
      </c>
      <c r="K84" s="71">
        <f t="shared" si="1"/>
        <v>0</v>
      </c>
    </row>
    <row r="85" spans="1:11" x14ac:dyDescent="0.4">
      <c r="A85" s="220" t="s">
        <v>9491</v>
      </c>
      <c r="B85" s="220">
        <f t="shared" si="3"/>
        <v>0.70833333333333315</v>
      </c>
      <c r="C85" s="220">
        <f t="shared" si="2"/>
        <v>0.74999999999999978</v>
      </c>
      <c r="J85" s="12" t="s">
        <v>8658</v>
      </c>
      <c r="K85" s="71">
        <f t="shared" si="1"/>
        <v>0</v>
      </c>
    </row>
    <row r="86" spans="1:11" x14ac:dyDescent="0.4">
      <c r="A86" s="220" t="s">
        <v>9491</v>
      </c>
      <c r="B86" s="220">
        <f t="shared" si="3"/>
        <v>0.74999999999999978</v>
      </c>
      <c r="C86" s="220">
        <f t="shared" si="2"/>
        <v>0.79166666666666641</v>
      </c>
      <c r="J86" s="12" t="s">
        <v>8648</v>
      </c>
      <c r="K86" s="71">
        <f t="shared" si="1"/>
        <v>0</v>
      </c>
    </row>
    <row r="87" spans="1:11" x14ac:dyDescent="0.4">
      <c r="A87" s="220" t="s">
        <v>9491</v>
      </c>
      <c r="B87" s="220">
        <f t="shared" si="3"/>
        <v>0.79166666666666641</v>
      </c>
      <c r="C87" s="220">
        <f t="shared" si="2"/>
        <v>0.83333333333333304</v>
      </c>
      <c r="J87" s="12" t="s">
        <v>8679</v>
      </c>
      <c r="K87" s="71">
        <f t="shared" si="1"/>
        <v>0</v>
      </c>
    </row>
    <row r="88" spans="1:11" x14ac:dyDescent="0.4">
      <c r="A88" s="220" t="s">
        <v>9491</v>
      </c>
      <c r="B88" s="220">
        <f t="shared" si="3"/>
        <v>0.83333333333333304</v>
      </c>
      <c r="C88" s="220">
        <f t="shared" si="2"/>
        <v>0.87499999999999967</v>
      </c>
      <c r="J88" s="12" t="s">
        <v>8576</v>
      </c>
      <c r="K88" s="71">
        <f t="shared" si="1"/>
        <v>0</v>
      </c>
    </row>
    <row r="89" spans="1:11" x14ac:dyDescent="0.4">
      <c r="A89" s="220" t="s">
        <v>9491</v>
      </c>
      <c r="B89" s="220">
        <f t="shared" si="3"/>
        <v>0.87499999999999967</v>
      </c>
      <c r="C89" s="220">
        <f t="shared" si="2"/>
        <v>0.9166666666666663</v>
      </c>
      <c r="J89" s="12" t="s">
        <v>8577</v>
      </c>
      <c r="K89" s="71">
        <f t="shared" si="1"/>
        <v>0</v>
      </c>
    </row>
    <row r="90" spans="1:11" x14ac:dyDescent="0.4">
      <c r="A90" s="220" t="s">
        <v>9491</v>
      </c>
      <c r="B90" s="220">
        <f t="shared" si="3"/>
        <v>0.9166666666666663</v>
      </c>
      <c r="C90" s="220">
        <f t="shared" si="2"/>
        <v>0.95833333333333293</v>
      </c>
      <c r="J90" s="12" t="s">
        <v>8744</v>
      </c>
      <c r="K90" s="71">
        <f t="shared" si="1"/>
        <v>0</v>
      </c>
    </row>
    <row r="91" spans="1:11" x14ac:dyDescent="0.4">
      <c r="A91" s="220" t="s">
        <v>9491</v>
      </c>
      <c r="B91" s="220">
        <f t="shared" si="3"/>
        <v>0.95833333333333293</v>
      </c>
      <c r="C91" s="220">
        <f t="shared" si="2"/>
        <v>0.99999999999999956</v>
      </c>
      <c r="J91" s="12" t="s">
        <v>8578</v>
      </c>
      <c r="K91"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9275E-FE14-427D-A35A-773FE92EF93D}">
  <dimension ref="A1:W165"/>
  <sheetViews>
    <sheetView topLeftCell="A61"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4" width="16.90625" customWidth="1"/>
    <col min="15" max="15" width="10.90625" bestFit="1" customWidth="1"/>
    <col min="16" max="16" width="21.81640625" bestFit="1" customWidth="1"/>
    <col min="17" max="17" width="13.453125" bestFit="1" customWidth="1"/>
    <col min="18" max="18" width="26.1796875" customWidth="1"/>
    <col min="19" max="19" width="16.54296875" bestFit="1" customWidth="1"/>
    <col min="20" max="20" width="9.08984375" customWidth="1"/>
    <col min="21" max="21" width="6.1796875" customWidth="1"/>
    <col min="22" max="22" width="21.90625" customWidth="1"/>
    <col min="23" max="23" width="10.90625" bestFit="1" customWidth="1"/>
    <col min="24" max="24" width="26.90625" bestFit="1" customWidth="1"/>
    <col min="25" max="25" width="13" bestFit="1" customWidth="1"/>
  </cols>
  <sheetData>
    <row r="1" spans="1:17" x14ac:dyDescent="0.4">
      <c r="A1" s="11" t="s">
        <v>7581</v>
      </c>
      <c r="B1" s="375" t="s">
        <v>10182</v>
      </c>
      <c r="C1" s="375"/>
      <c r="D1" s="375"/>
      <c r="E1" s="375"/>
      <c r="F1" s="375"/>
      <c r="G1" s="375"/>
      <c r="H1" s="375"/>
      <c r="I1" s="7"/>
      <c r="K1" s="227"/>
      <c r="L1" s="227"/>
      <c r="M1" s="227"/>
      <c r="N1" s="227"/>
      <c r="O1" s="227"/>
      <c r="P1" s="227"/>
      <c r="Q1" s="227"/>
    </row>
    <row r="2" spans="1:17" x14ac:dyDescent="0.4">
      <c r="A2" s="11" t="s">
        <v>7582</v>
      </c>
      <c r="B2" s="375" t="s">
        <v>10183</v>
      </c>
      <c r="C2" s="375"/>
      <c r="D2" s="375"/>
      <c r="E2" s="375"/>
      <c r="F2" s="375"/>
      <c r="G2" s="375"/>
      <c r="H2" s="375"/>
      <c r="I2" s="7"/>
    </row>
    <row r="3" spans="1:17" x14ac:dyDescent="0.4">
      <c r="A3" s="11" t="s">
        <v>7583</v>
      </c>
      <c r="B3" s="375" t="s">
        <v>10184</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45656.445833333331</v>
      </c>
      <c r="C6" s="374"/>
      <c r="D6" s="403" t="s">
        <v>7587</v>
      </c>
      <c r="E6" s="404"/>
      <c r="F6" s="384">
        <f>MAX(C39:G39)</f>
        <v>45663.375694444447</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ht="17" customHeight="1"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8805</v>
      </c>
      <c r="P37" t="s">
        <v>8628</v>
      </c>
      <c r="R37" t="s">
        <v>8624</v>
      </c>
      <c r="T37" t="s">
        <v>9793</v>
      </c>
      <c r="V37" t="s">
        <v>8806</v>
      </c>
    </row>
    <row r="38" spans="1:23" x14ac:dyDescent="0.4">
      <c r="A38" s="177"/>
      <c r="B38" s="12" t="s">
        <v>7615</v>
      </c>
      <c r="C38" s="191">
        <v>45656.54791666667</v>
      </c>
      <c r="D38" s="191">
        <v>45656.469444444447</v>
      </c>
      <c r="E38" s="191">
        <v>45656.445833333331</v>
      </c>
      <c r="F38" s="191">
        <v>45656.552777777775</v>
      </c>
      <c r="G38" s="191">
        <v>45656.477777777778</v>
      </c>
      <c r="H38" s="1"/>
      <c r="I38" s="7"/>
      <c r="J38" s="294">
        <v>45663.333333333336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45660.760416666664</v>
      </c>
      <c r="D39" s="191">
        <v>45663.375694444447</v>
      </c>
      <c r="E39" s="191">
        <v>45663.359722222223</v>
      </c>
      <c r="F39" s="191">
        <v>45660.708333333336</v>
      </c>
      <c r="G39" s="191">
        <v>45660.75</v>
      </c>
      <c r="H39" s="1"/>
      <c r="I39" s="7"/>
      <c r="J39" s="186">
        <f>IF(C39&lt;&gt;"",INT((J38-C38)*24),0)+IF(D39&lt;&gt;"",INT((J38-D38)*24),0)+IF(E39&lt;&gt;"",INT((J38-E38)*24),0)+IF(F39&lt;&gt;"",INT((J38-F38)*24),0)+IF(G39&lt;&gt;"",INT((J38-G38)*24),0)</f>
        <v>817</v>
      </c>
      <c r="M39" s="95">
        <v>1</v>
      </c>
      <c r="N39" s="235" t="s">
        <v>10188</v>
      </c>
      <c r="O39" s="234" t="s">
        <v>10158</v>
      </c>
      <c r="P39" s="222" t="s">
        <v>10247</v>
      </c>
      <c r="Q39" s="234" t="s">
        <v>9326</v>
      </c>
      <c r="R39" s="235" t="s">
        <v>10186</v>
      </c>
      <c r="S39" s="234" t="s">
        <v>9914</v>
      </c>
      <c r="T39" s="201"/>
      <c r="U39" s="201"/>
      <c r="V39" s="235" t="s">
        <v>10189</v>
      </c>
      <c r="W39" s="234" t="s">
        <v>9914</v>
      </c>
    </row>
    <row r="40" spans="1:23" x14ac:dyDescent="0.4">
      <c r="A40" s="177"/>
      <c r="B40" s="12" t="s">
        <v>7458</v>
      </c>
      <c r="C40" s="221">
        <v>173</v>
      </c>
      <c r="D40" s="221">
        <v>73</v>
      </c>
      <c r="E40" s="164">
        <v>285</v>
      </c>
      <c r="F40" s="303">
        <v>7</v>
      </c>
      <c r="G40" s="164">
        <v>39</v>
      </c>
      <c r="H40" s="1">
        <f t="shared" ref="H40:H62" si="0">SUM(C40:G40)</f>
        <v>577</v>
      </c>
      <c r="I40" s="7"/>
      <c r="M40" s="1">
        <v>2</v>
      </c>
      <c r="N40" s="203" t="s">
        <v>10205</v>
      </c>
      <c r="O40" s="201" t="s">
        <v>10158</v>
      </c>
      <c r="P40" s="203" t="s">
        <v>10246</v>
      </c>
      <c r="Q40" s="201" t="s">
        <v>10274</v>
      </c>
      <c r="R40" s="203" t="s">
        <v>10185</v>
      </c>
      <c r="S40" s="201" t="s">
        <v>9176</v>
      </c>
      <c r="T40" s="203"/>
      <c r="U40" s="201"/>
      <c r="V40" s="201" t="s">
        <v>10208</v>
      </c>
      <c r="W40" s="201" t="s">
        <v>9914</v>
      </c>
    </row>
    <row r="41" spans="1:23" x14ac:dyDescent="0.4">
      <c r="A41" s="1" t="s">
        <v>7164</v>
      </c>
      <c r="B41" s="12" t="s">
        <v>7617</v>
      </c>
      <c r="C41" s="1">
        <f>INT((C39-C38)*24)</f>
        <v>101</v>
      </c>
      <c r="D41" s="1">
        <f>INT((D39-D38)*24)</f>
        <v>165</v>
      </c>
      <c r="E41" s="1">
        <f>INT((E39-E38)*24)</f>
        <v>165</v>
      </c>
      <c r="F41" s="1">
        <f>INT((F39-F38)*24)</f>
        <v>99</v>
      </c>
      <c r="G41" s="1">
        <f>INT((G39-G38)*24)</f>
        <v>102</v>
      </c>
      <c r="H41" s="1">
        <f t="shared" si="0"/>
        <v>632</v>
      </c>
      <c r="I41" s="7"/>
      <c r="J41" s="12" t="s">
        <v>8020</v>
      </c>
      <c r="K41" s="1">
        <f>H41</f>
        <v>632</v>
      </c>
      <c r="M41" s="95">
        <v>3</v>
      </c>
      <c r="N41" s="203" t="s">
        <v>10206</v>
      </c>
      <c r="O41" s="201" t="s">
        <v>10158</v>
      </c>
      <c r="P41" s="222"/>
      <c r="Q41" s="201"/>
      <c r="R41" s="203" t="s">
        <v>10187</v>
      </c>
      <c r="S41" s="201" t="s">
        <v>10158</v>
      </c>
      <c r="T41" s="203"/>
      <c r="U41" s="201"/>
      <c r="V41" s="201" t="s">
        <v>10209</v>
      </c>
      <c r="W41" s="201" t="s">
        <v>9914</v>
      </c>
    </row>
    <row r="42" spans="1:23" x14ac:dyDescent="0.4">
      <c r="A42" s="379">
        <v>45657</v>
      </c>
      <c r="B42" s="12" t="s">
        <v>7483</v>
      </c>
      <c r="C42" s="1">
        <v>0</v>
      </c>
      <c r="D42" s="1">
        <v>0</v>
      </c>
      <c r="E42" s="1">
        <v>0</v>
      </c>
      <c r="F42" s="1">
        <v>0</v>
      </c>
      <c r="G42" s="1">
        <v>0</v>
      </c>
      <c r="H42" s="1">
        <f t="shared" si="0"/>
        <v>0</v>
      </c>
      <c r="I42" s="7"/>
      <c r="J42" s="12" t="s">
        <v>7483</v>
      </c>
      <c r="K42" s="1">
        <f>SUMIF(B:B,J42,H:H)</f>
        <v>0</v>
      </c>
      <c r="M42" s="1">
        <v>4</v>
      </c>
      <c r="N42" s="222"/>
      <c r="O42" s="201"/>
      <c r="P42" s="222"/>
      <c r="Q42" s="272"/>
      <c r="R42" s="203" t="s">
        <v>10198</v>
      </c>
      <c r="S42" s="201" t="s">
        <v>10158</v>
      </c>
      <c r="T42" s="203"/>
      <c r="U42" s="272"/>
      <c r="V42" s="203" t="s">
        <v>10201</v>
      </c>
      <c r="W42" s="201" t="s">
        <v>10158</v>
      </c>
    </row>
    <row r="43" spans="1:23" x14ac:dyDescent="0.4">
      <c r="A43" s="379"/>
      <c r="B43" s="12" t="s">
        <v>7484</v>
      </c>
      <c r="C43" s="1">
        <v>0</v>
      </c>
      <c r="D43" s="1">
        <v>0</v>
      </c>
      <c r="E43" s="1">
        <v>0</v>
      </c>
      <c r="F43" s="1">
        <v>0</v>
      </c>
      <c r="G43" s="1">
        <v>0</v>
      </c>
      <c r="H43" s="1">
        <f t="shared" si="0"/>
        <v>0</v>
      </c>
      <c r="I43" s="7"/>
      <c r="J43" s="12" t="s">
        <v>7484</v>
      </c>
      <c r="K43" s="1">
        <f>SUMIF(B:B,J43,H:H)</f>
        <v>0</v>
      </c>
      <c r="M43" s="95">
        <v>5</v>
      </c>
      <c r="N43" s="201"/>
      <c r="O43" s="201"/>
      <c r="P43" s="201"/>
      <c r="Q43" s="203"/>
      <c r="R43" s="203" t="s">
        <v>10199</v>
      </c>
      <c r="S43" s="201" t="s">
        <v>10158</v>
      </c>
      <c r="T43" s="201"/>
      <c r="U43" s="201"/>
      <c r="V43" s="201" t="s">
        <v>10207</v>
      </c>
      <c r="W43" s="201" t="s">
        <v>9914</v>
      </c>
    </row>
    <row r="44" spans="1:23" x14ac:dyDescent="0.4">
      <c r="A44" s="379"/>
      <c r="B44" s="12" t="s">
        <v>7485</v>
      </c>
      <c r="C44" s="1">
        <v>1</v>
      </c>
      <c r="D44" s="1">
        <v>0</v>
      </c>
      <c r="E44" s="1">
        <v>2</v>
      </c>
      <c r="F44" s="1">
        <v>0</v>
      </c>
      <c r="G44" s="1">
        <v>1</v>
      </c>
      <c r="H44" s="1">
        <f t="shared" si="0"/>
        <v>4</v>
      </c>
      <c r="I44" s="7"/>
      <c r="J44" s="12" t="s">
        <v>7485</v>
      </c>
      <c r="K44" s="1">
        <f>SUMIF(B:B,J44,H:H)</f>
        <v>18</v>
      </c>
      <c r="M44" s="1">
        <v>6</v>
      </c>
      <c r="N44" s="201"/>
      <c r="O44" s="201"/>
      <c r="P44" s="201"/>
      <c r="Q44" s="203"/>
      <c r="R44" s="203" t="s">
        <v>10200</v>
      </c>
      <c r="S44" s="201" t="s">
        <v>10158</v>
      </c>
      <c r="T44" s="201"/>
      <c r="U44" s="201"/>
      <c r="V44" s="201"/>
      <c r="W44" s="201"/>
    </row>
    <row r="45" spans="1:23" x14ac:dyDescent="0.4">
      <c r="A45" s="379">
        <v>45659</v>
      </c>
      <c r="B45" s="12" t="s">
        <v>7483</v>
      </c>
      <c r="C45" s="1">
        <v>0</v>
      </c>
      <c r="D45" s="1">
        <v>0</v>
      </c>
      <c r="E45" s="1">
        <v>0</v>
      </c>
      <c r="F45" s="1">
        <v>0</v>
      </c>
      <c r="G45" s="1">
        <v>0</v>
      </c>
      <c r="H45" s="1">
        <f t="shared" si="0"/>
        <v>0</v>
      </c>
      <c r="I45" s="7"/>
      <c r="M45" s="95">
        <v>7</v>
      </c>
      <c r="N45" s="203"/>
      <c r="O45" s="201"/>
      <c r="P45" s="201"/>
      <c r="Q45" s="203"/>
      <c r="R45" s="222" t="s">
        <v>10242</v>
      </c>
      <c r="S45" s="201" t="s">
        <v>9326</v>
      </c>
      <c r="T45" s="201"/>
      <c r="U45" s="201"/>
      <c r="V45" s="201"/>
      <c r="W45" s="201"/>
    </row>
    <row r="46" spans="1:23" x14ac:dyDescent="0.4">
      <c r="A46" s="379"/>
      <c r="B46" s="12" t="s">
        <v>7484</v>
      </c>
      <c r="C46" s="1">
        <v>0</v>
      </c>
      <c r="D46" s="1">
        <v>0</v>
      </c>
      <c r="E46" s="1">
        <v>0</v>
      </c>
      <c r="F46" s="1">
        <v>0</v>
      </c>
      <c r="G46" s="1">
        <v>0</v>
      </c>
      <c r="H46" s="1">
        <f t="shared" si="0"/>
        <v>0</v>
      </c>
      <c r="I46" s="7"/>
      <c r="M46" s="1">
        <v>8</v>
      </c>
      <c r="N46" s="201"/>
      <c r="O46" s="201"/>
      <c r="P46" s="201"/>
      <c r="Q46" s="203"/>
      <c r="R46" s="203" t="s">
        <v>10243</v>
      </c>
      <c r="S46" s="201" t="s">
        <v>10158</v>
      </c>
      <c r="T46" s="201"/>
      <c r="U46" s="201"/>
      <c r="V46" s="201"/>
      <c r="W46" s="201"/>
    </row>
    <row r="47" spans="1:23" x14ac:dyDescent="0.4">
      <c r="A47" s="379"/>
      <c r="B47" s="12" t="s">
        <v>7485</v>
      </c>
      <c r="C47" s="1">
        <v>0</v>
      </c>
      <c r="D47" s="1">
        <v>0</v>
      </c>
      <c r="E47" s="1">
        <v>3</v>
      </c>
      <c r="F47" s="1">
        <v>0</v>
      </c>
      <c r="G47" s="1">
        <v>3</v>
      </c>
      <c r="H47" s="1">
        <f t="shared" si="0"/>
        <v>6</v>
      </c>
      <c r="I47" s="7"/>
      <c r="M47" s="95">
        <v>9</v>
      </c>
      <c r="N47" s="201"/>
      <c r="O47" s="201"/>
      <c r="P47" s="201"/>
      <c r="Q47" s="201"/>
      <c r="R47" s="203" t="s">
        <v>10244</v>
      </c>
      <c r="S47" s="201" t="s">
        <v>10158</v>
      </c>
      <c r="T47" s="201"/>
      <c r="U47" s="201"/>
      <c r="V47" s="201"/>
      <c r="W47" s="201"/>
    </row>
    <row r="48" spans="1:23" x14ac:dyDescent="0.4">
      <c r="A48" s="379">
        <v>45660</v>
      </c>
      <c r="B48" s="12" t="s">
        <v>7483</v>
      </c>
      <c r="C48" s="1">
        <v>0</v>
      </c>
      <c r="D48" s="95">
        <v>0</v>
      </c>
      <c r="E48" s="1">
        <v>0</v>
      </c>
      <c r="F48" s="1">
        <v>0</v>
      </c>
      <c r="G48" s="1">
        <v>0</v>
      </c>
      <c r="H48" s="1">
        <f t="shared" si="0"/>
        <v>0</v>
      </c>
      <c r="I48" s="7"/>
      <c r="M48" s="1">
        <v>10</v>
      </c>
      <c r="N48" s="222"/>
      <c r="O48" s="201"/>
      <c r="P48" s="201"/>
      <c r="Q48" s="201"/>
      <c r="R48" s="203" t="s">
        <v>10241</v>
      </c>
      <c r="S48" s="201" t="s">
        <v>10272</v>
      </c>
      <c r="T48" s="201"/>
      <c r="U48" s="201"/>
      <c r="V48" s="201"/>
      <c r="W48" s="201"/>
    </row>
    <row r="49" spans="1:23" x14ac:dyDescent="0.4">
      <c r="A49" s="379"/>
      <c r="B49" s="12" t="s">
        <v>7484</v>
      </c>
      <c r="C49" s="1">
        <v>0</v>
      </c>
      <c r="D49" s="95">
        <v>0</v>
      </c>
      <c r="E49" s="95">
        <v>0</v>
      </c>
      <c r="F49" s="95">
        <v>0</v>
      </c>
      <c r="G49" s="95">
        <v>0</v>
      </c>
      <c r="H49" s="1">
        <f t="shared" si="0"/>
        <v>0</v>
      </c>
      <c r="I49" s="7"/>
      <c r="M49" s="1">
        <v>11</v>
      </c>
      <c r="N49" s="201"/>
      <c r="O49" s="201"/>
      <c r="P49" s="201"/>
      <c r="Q49" s="201"/>
      <c r="R49" s="203" t="s">
        <v>10245</v>
      </c>
      <c r="S49" s="201" t="s">
        <v>10255</v>
      </c>
      <c r="T49" s="201"/>
      <c r="U49" s="201"/>
      <c r="V49" s="201"/>
      <c r="W49" s="201"/>
    </row>
    <row r="50" spans="1:23" x14ac:dyDescent="0.4">
      <c r="A50" s="379"/>
      <c r="B50" s="12" t="s">
        <v>7485</v>
      </c>
      <c r="C50" s="1">
        <v>2</v>
      </c>
      <c r="D50" s="95">
        <v>0</v>
      </c>
      <c r="E50" s="1">
        <v>0</v>
      </c>
      <c r="F50" s="1">
        <v>0</v>
      </c>
      <c r="G50" s="1">
        <v>1</v>
      </c>
      <c r="H50" s="1">
        <f t="shared" si="0"/>
        <v>3</v>
      </c>
      <c r="I50" s="7"/>
      <c r="M50" s="1">
        <v>12</v>
      </c>
      <c r="N50" s="201"/>
      <c r="O50" s="201"/>
      <c r="P50" s="201"/>
      <c r="Q50" s="201"/>
      <c r="R50" s="203"/>
      <c r="S50" s="201"/>
      <c r="T50" s="201"/>
      <c r="U50" s="201"/>
      <c r="V50" s="201"/>
      <c r="W50" s="201"/>
    </row>
    <row r="51" spans="1:23" x14ac:dyDescent="0.4">
      <c r="A51" s="379">
        <v>45663</v>
      </c>
      <c r="B51" s="12" t="s">
        <v>7483</v>
      </c>
      <c r="C51" s="1">
        <v>0</v>
      </c>
      <c r="D51" s="95">
        <v>0</v>
      </c>
      <c r="E51" s="1">
        <v>0</v>
      </c>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v>0</v>
      </c>
      <c r="D52" s="95">
        <v>0</v>
      </c>
      <c r="E52" s="95">
        <v>0</v>
      </c>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v>0</v>
      </c>
      <c r="D53" s="95">
        <v>1</v>
      </c>
      <c r="E53" s="1">
        <v>4</v>
      </c>
      <c r="F53" s="1">
        <v>0</v>
      </c>
      <c r="G53" s="1">
        <v>0</v>
      </c>
      <c r="H53" s="1">
        <f t="shared" si="0"/>
        <v>5</v>
      </c>
      <c r="I53" s="7"/>
      <c r="M53" s="1">
        <v>15</v>
      </c>
      <c r="N53" s="201"/>
      <c r="O53" s="201"/>
      <c r="P53" s="201"/>
      <c r="Q53" s="201"/>
      <c r="R53" s="203"/>
      <c r="S53" s="201"/>
      <c r="T53" s="201"/>
      <c r="U53" s="201"/>
      <c r="V53" s="201"/>
      <c r="W53" s="201"/>
    </row>
    <row r="54" spans="1:23" x14ac:dyDescent="0.4">
      <c r="A54" s="379"/>
      <c r="B54" s="12" t="s">
        <v>7483</v>
      </c>
      <c r="C54" s="1"/>
      <c r="D54" s="95"/>
      <c r="E54" s="1"/>
      <c r="F54" s="1"/>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c r="E55" s="1"/>
      <c r="F55" s="95"/>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c r="E56" s="1"/>
      <c r="F56" s="1"/>
      <c r="G56" s="1"/>
      <c r="H56" s="1">
        <f t="shared" si="0"/>
        <v>0</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 t="shared" si="0"/>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 t="shared" si="0"/>
        <v>0</v>
      </c>
      <c r="M61" s="95">
        <v>23</v>
      </c>
      <c r="N61" s="201"/>
      <c r="O61" s="201"/>
      <c r="P61" s="201"/>
      <c r="Q61" s="201"/>
      <c r="R61" s="203"/>
      <c r="S61" s="201"/>
      <c r="T61" s="201"/>
      <c r="U61" s="201"/>
      <c r="V61" s="201"/>
      <c r="W61" s="201"/>
    </row>
    <row r="62" spans="1:23" x14ac:dyDescent="0.4">
      <c r="A62" s="379"/>
      <c r="B62" s="12" t="s">
        <v>7485</v>
      </c>
      <c r="C62" s="1"/>
      <c r="D62" s="95"/>
      <c r="E62" s="1"/>
      <c r="F62" s="1"/>
      <c r="G62" s="1"/>
      <c r="H62" s="1">
        <f t="shared" si="0"/>
        <v>0</v>
      </c>
      <c r="I62" s="229"/>
      <c r="M62" s="95">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10254</v>
      </c>
      <c r="N64" s="71">
        <f t="shared" ref="N64:N95" si="1">COUNTIF($N$39:$W$62,M64)</f>
        <v>1</v>
      </c>
    </row>
    <row r="65" spans="1:14" x14ac:dyDescent="0.4">
      <c r="A65" s="12" t="s">
        <v>7654</v>
      </c>
      <c r="B65" s="219">
        <v>45612.868055555555</v>
      </c>
      <c r="C65" s="7"/>
      <c r="D65" s="228"/>
      <c r="E65" s="7"/>
      <c r="F65" s="7"/>
      <c r="G65" s="7"/>
      <c r="H65" s="7"/>
      <c r="I65" s="7"/>
      <c r="M65" s="12" t="s">
        <v>10157</v>
      </c>
      <c r="N65" s="71">
        <f t="shared" si="1"/>
        <v>10</v>
      </c>
    </row>
    <row r="66" spans="1:14" x14ac:dyDescent="0.4">
      <c r="A66" s="12" t="s">
        <v>7655</v>
      </c>
      <c r="B66" s="220">
        <v>6.0416666666666667E-2</v>
      </c>
      <c r="C66" s="7"/>
      <c r="D66" s="228"/>
      <c r="E66" s="7"/>
      <c r="F66" s="7"/>
      <c r="G66" s="7"/>
      <c r="H66" s="7"/>
      <c r="I66" s="7"/>
      <c r="M66" s="12" t="s">
        <v>10147</v>
      </c>
      <c r="N66" s="71">
        <f t="shared" si="1"/>
        <v>0</v>
      </c>
    </row>
    <row r="67" spans="1:14" x14ac:dyDescent="0.4">
      <c r="A67" s="12" t="s">
        <v>7656</v>
      </c>
      <c r="B67" s="219">
        <f>B65-B66</f>
        <v>45612.807638888888</v>
      </c>
      <c r="C67" s="7"/>
      <c r="D67" s="228"/>
      <c r="E67" s="7"/>
      <c r="F67" s="7"/>
      <c r="G67" s="7"/>
      <c r="H67" s="7"/>
      <c r="I67" s="7"/>
      <c r="M67" s="12" t="s">
        <v>9961</v>
      </c>
      <c r="N67" s="71">
        <f t="shared" si="1"/>
        <v>5</v>
      </c>
    </row>
    <row r="68" spans="1:14" x14ac:dyDescent="0.4">
      <c r="A68" s="227"/>
      <c r="C68" s="7"/>
      <c r="D68" s="228"/>
      <c r="E68" s="7"/>
      <c r="F68" s="7"/>
      <c r="G68" s="7"/>
      <c r="H68" s="7"/>
      <c r="I68" s="7"/>
      <c r="M68" s="12" t="s">
        <v>9747</v>
      </c>
      <c r="N68" s="71">
        <f t="shared" si="1"/>
        <v>0</v>
      </c>
    </row>
    <row r="69" spans="1:14" x14ac:dyDescent="0.4">
      <c r="A69" s="220" t="s">
        <v>9491</v>
      </c>
      <c r="B69" s="295">
        <v>0</v>
      </c>
      <c r="C69" s="220">
        <f>B69+TIME(1,,)</f>
        <v>4.1666666666666664E-2</v>
      </c>
      <c r="D69" s="228"/>
      <c r="E69" s="7"/>
      <c r="F69" s="7"/>
      <c r="G69" s="7"/>
      <c r="H69" s="7"/>
      <c r="I69" s="7"/>
      <c r="M69" s="12" t="s">
        <v>9745</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9772</v>
      </c>
      <c r="N70" s="71">
        <f t="shared" si="1"/>
        <v>0</v>
      </c>
    </row>
    <row r="71" spans="1:14" x14ac:dyDescent="0.4">
      <c r="A71" s="220" t="s">
        <v>9491</v>
      </c>
      <c r="B71" s="220">
        <f t="shared" ref="B71:B92" si="3">C70</f>
        <v>8.3333333333333329E-2</v>
      </c>
      <c r="C71" s="220">
        <f t="shared" si="2"/>
        <v>0.125</v>
      </c>
      <c r="M71" s="12" t="s">
        <v>9534</v>
      </c>
      <c r="N71" s="71">
        <f t="shared" si="1"/>
        <v>0</v>
      </c>
    </row>
    <row r="72" spans="1:14" x14ac:dyDescent="0.4">
      <c r="A72" s="220" t="s">
        <v>9491</v>
      </c>
      <c r="B72" s="220">
        <f t="shared" si="3"/>
        <v>0.125</v>
      </c>
      <c r="C72" s="220">
        <f t="shared" si="2"/>
        <v>0.16666666666666666</v>
      </c>
      <c r="M72" s="12" t="s">
        <v>9207</v>
      </c>
      <c r="N72" s="71">
        <f t="shared" si="1"/>
        <v>1</v>
      </c>
    </row>
    <row r="73" spans="1:14" x14ac:dyDescent="0.4">
      <c r="A73" s="220" t="s">
        <v>9491</v>
      </c>
      <c r="B73" s="220">
        <f t="shared" si="3"/>
        <v>0.16666666666666666</v>
      </c>
      <c r="C73" s="220">
        <f t="shared" si="2"/>
        <v>0.20833333333333331</v>
      </c>
      <c r="M73" s="12" t="s">
        <v>9205</v>
      </c>
      <c r="N73" s="71">
        <f t="shared" si="1"/>
        <v>0</v>
      </c>
    </row>
    <row r="74" spans="1:14" x14ac:dyDescent="0.4">
      <c r="A74" s="220" t="s">
        <v>9491</v>
      </c>
      <c r="B74" s="220">
        <f t="shared" si="3"/>
        <v>0.20833333333333331</v>
      </c>
      <c r="C74" s="220">
        <f t="shared" si="2"/>
        <v>0.24999999999999997</v>
      </c>
      <c r="M74" s="12" t="s">
        <v>8994</v>
      </c>
      <c r="N74" s="71">
        <f t="shared" si="1"/>
        <v>0</v>
      </c>
    </row>
    <row r="75" spans="1:14" x14ac:dyDescent="0.4">
      <c r="A75" s="220" t="s">
        <v>9491</v>
      </c>
      <c r="B75" s="220">
        <f t="shared" si="3"/>
        <v>0.24999999999999997</v>
      </c>
      <c r="C75" s="220">
        <f t="shared" si="2"/>
        <v>0.29166666666666663</v>
      </c>
      <c r="M75" s="12" t="s">
        <v>8951</v>
      </c>
      <c r="N75" s="71">
        <f t="shared" si="1"/>
        <v>0</v>
      </c>
    </row>
    <row r="76" spans="1:14" x14ac:dyDescent="0.4">
      <c r="A76" s="220" t="s">
        <v>9491</v>
      </c>
      <c r="B76" s="220">
        <f t="shared" si="3"/>
        <v>0.29166666666666663</v>
      </c>
      <c r="C76" s="220">
        <f t="shared" si="2"/>
        <v>0.33333333333333331</v>
      </c>
      <c r="M76" s="12" t="s">
        <v>8949</v>
      </c>
      <c r="N76" s="71">
        <f t="shared" si="1"/>
        <v>0</v>
      </c>
    </row>
    <row r="77" spans="1:14" x14ac:dyDescent="0.4">
      <c r="A77" s="220" t="s">
        <v>9491</v>
      </c>
      <c r="B77" s="220">
        <f t="shared" si="3"/>
        <v>0.33333333333333331</v>
      </c>
      <c r="C77" s="220">
        <f t="shared" si="2"/>
        <v>0.375</v>
      </c>
      <c r="M77" s="12" t="s">
        <v>8945</v>
      </c>
      <c r="N77" s="71">
        <f t="shared" si="1"/>
        <v>0</v>
      </c>
    </row>
    <row r="78" spans="1:14" x14ac:dyDescent="0.4">
      <c r="A78" s="220" t="s">
        <v>9491</v>
      </c>
      <c r="B78" s="220">
        <f t="shared" si="3"/>
        <v>0.375</v>
      </c>
      <c r="C78" s="220">
        <f t="shared" si="2"/>
        <v>0.41666666666666669</v>
      </c>
      <c r="M78" s="12" t="s">
        <v>8943</v>
      </c>
      <c r="N78" s="71">
        <f t="shared" si="1"/>
        <v>0</v>
      </c>
    </row>
    <row r="79" spans="1:14" x14ac:dyDescent="0.4">
      <c r="A79" s="220" t="s">
        <v>9491</v>
      </c>
      <c r="B79" s="220">
        <f t="shared" si="3"/>
        <v>0.41666666666666669</v>
      </c>
      <c r="C79" s="220">
        <f t="shared" si="2"/>
        <v>0.45833333333333337</v>
      </c>
      <c r="M79" s="12" t="s">
        <v>8932</v>
      </c>
      <c r="N79" s="71">
        <f t="shared" si="1"/>
        <v>0</v>
      </c>
    </row>
    <row r="80" spans="1:14" x14ac:dyDescent="0.4">
      <c r="A80" s="220" t="s">
        <v>9491</v>
      </c>
      <c r="B80" s="220">
        <f t="shared" si="3"/>
        <v>0.45833333333333337</v>
      </c>
      <c r="C80" s="220">
        <f t="shared" si="2"/>
        <v>0.5</v>
      </c>
      <c r="M80" s="12" t="s">
        <v>8899</v>
      </c>
      <c r="N80" s="71">
        <f t="shared" si="1"/>
        <v>0</v>
      </c>
    </row>
    <row r="81" spans="1:14" x14ac:dyDescent="0.4">
      <c r="A81" s="220" t="s">
        <v>9491</v>
      </c>
      <c r="B81" s="220">
        <f t="shared" si="3"/>
        <v>0.5</v>
      </c>
      <c r="C81" s="220">
        <f t="shared" si="2"/>
        <v>0.54166666666666663</v>
      </c>
      <c r="M81" s="12" t="s">
        <v>8903</v>
      </c>
      <c r="N81" s="71">
        <f t="shared" si="1"/>
        <v>0</v>
      </c>
    </row>
    <row r="82" spans="1:14" x14ac:dyDescent="0.4">
      <c r="A82" s="220" t="s">
        <v>9491</v>
      </c>
      <c r="B82" s="220">
        <f t="shared" si="3"/>
        <v>0.54166666666666663</v>
      </c>
      <c r="C82" s="220">
        <f t="shared" si="2"/>
        <v>0.58333333333333326</v>
      </c>
      <c r="M82" s="12" t="s">
        <v>8904</v>
      </c>
      <c r="N82" s="71">
        <f t="shared" si="1"/>
        <v>0</v>
      </c>
    </row>
    <row r="83" spans="1:14" x14ac:dyDescent="0.4">
      <c r="A83" s="220" t="s">
        <v>9491</v>
      </c>
      <c r="B83" s="220">
        <f t="shared" si="3"/>
        <v>0.58333333333333326</v>
      </c>
      <c r="C83" s="220">
        <f t="shared" si="2"/>
        <v>0.62499999999999989</v>
      </c>
      <c r="M83" s="12" t="s">
        <v>8905</v>
      </c>
      <c r="N83" s="71">
        <f t="shared" si="1"/>
        <v>0</v>
      </c>
    </row>
    <row r="84" spans="1:14" x14ac:dyDescent="0.4">
      <c r="A84" s="220" t="s">
        <v>9491</v>
      </c>
      <c r="B84" s="220">
        <f t="shared" si="3"/>
        <v>0.62499999999999989</v>
      </c>
      <c r="C84" s="220">
        <f t="shared" si="2"/>
        <v>0.66666666666666652</v>
      </c>
      <c r="M84" s="12" t="s">
        <v>8906</v>
      </c>
      <c r="N84" s="71">
        <f t="shared" si="1"/>
        <v>0</v>
      </c>
    </row>
    <row r="85" spans="1:14" x14ac:dyDescent="0.4">
      <c r="A85" s="220" t="s">
        <v>9491</v>
      </c>
      <c r="B85" s="220">
        <f t="shared" si="3"/>
        <v>0.66666666666666652</v>
      </c>
      <c r="C85" s="220">
        <f t="shared" si="2"/>
        <v>0.70833333333333315</v>
      </c>
      <c r="M85" s="12" t="s">
        <v>8907</v>
      </c>
      <c r="N85" s="71">
        <f t="shared" si="1"/>
        <v>0</v>
      </c>
    </row>
    <row r="86" spans="1:14" x14ac:dyDescent="0.4">
      <c r="A86" s="220" t="s">
        <v>9491</v>
      </c>
      <c r="B86" s="220">
        <f t="shared" si="3"/>
        <v>0.70833333333333315</v>
      </c>
      <c r="C86" s="220">
        <f t="shared" si="2"/>
        <v>0.74999999999999978</v>
      </c>
      <c r="M86" s="12" t="s">
        <v>8937</v>
      </c>
      <c r="N86" s="71">
        <f t="shared" si="1"/>
        <v>0</v>
      </c>
    </row>
    <row r="87" spans="1:14" x14ac:dyDescent="0.4">
      <c r="A87" s="220" t="s">
        <v>9491</v>
      </c>
      <c r="B87" s="220">
        <f t="shared" si="3"/>
        <v>0.74999999999999978</v>
      </c>
      <c r="C87" s="220">
        <f t="shared" si="2"/>
        <v>0.79166666666666641</v>
      </c>
      <c r="M87" s="12" t="s">
        <v>8909</v>
      </c>
      <c r="N87" s="71">
        <f t="shared" si="1"/>
        <v>0</v>
      </c>
    </row>
    <row r="88" spans="1:14" x14ac:dyDescent="0.4">
      <c r="A88" s="220" t="s">
        <v>9491</v>
      </c>
      <c r="B88" s="220">
        <f t="shared" si="3"/>
        <v>0.79166666666666641</v>
      </c>
      <c r="C88" s="220">
        <f t="shared" si="2"/>
        <v>0.83333333333333304</v>
      </c>
      <c r="M88" s="12" t="s">
        <v>8785</v>
      </c>
      <c r="N88" s="71">
        <f t="shared" si="1"/>
        <v>0</v>
      </c>
    </row>
    <row r="89" spans="1:14" x14ac:dyDescent="0.4">
      <c r="A89" s="220" t="s">
        <v>9491</v>
      </c>
      <c r="B89" s="220">
        <f t="shared" si="3"/>
        <v>0.83333333333333304</v>
      </c>
      <c r="C89" s="220">
        <f t="shared" si="2"/>
        <v>0.87499999999999967</v>
      </c>
      <c r="M89" s="12" t="s">
        <v>8783</v>
      </c>
      <c r="N89" s="71">
        <f t="shared" si="1"/>
        <v>0</v>
      </c>
    </row>
    <row r="90" spans="1:14" x14ac:dyDescent="0.4">
      <c r="A90" s="220" t="s">
        <v>9491</v>
      </c>
      <c r="B90" s="220">
        <f t="shared" si="3"/>
        <v>0.87499999999999967</v>
      </c>
      <c r="C90" s="220">
        <f t="shared" si="2"/>
        <v>0.9166666666666663</v>
      </c>
      <c r="M90" s="12" t="s">
        <v>8789</v>
      </c>
      <c r="N90" s="71">
        <f t="shared" si="1"/>
        <v>0</v>
      </c>
    </row>
    <row r="91" spans="1:14" x14ac:dyDescent="0.4">
      <c r="A91" s="220" t="s">
        <v>9491</v>
      </c>
      <c r="B91" s="220">
        <f t="shared" si="3"/>
        <v>0.9166666666666663</v>
      </c>
      <c r="C91" s="220">
        <f t="shared" si="2"/>
        <v>0.95833333333333293</v>
      </c>
      <c r="M91" s="12" t="s">
        <v>8717</v>
      </c>
      <c r="N91" s="71">
        <f t="shared" si="1"/>
        <v>0</v>
      </c>
    </row>
    <row r="92" spans="1:14" x14ac:dyDescent="0.4">
      <c r="A92" s="220" t="s">
        <v>9491</v>
      </c>
      <c r="B92" s="220">
        <f t="shared" si="3"/>
        <v>0.95833333333333293</v>
      </c>
      <c r="C92" s="220">
        <f t="shared" si="2"/>
        <v>0.99999999999999956</v>
      </c>
      <c r="M92" s="12" t="s">
        <v>8703</v>
      </c>
      <c r="N92" s="71">
        <f t="shared" si="1"/>
        <v>0</v>
      </c>
    </row>
    <row r="93" spans="1:14" x14ac:dyDescent="0.4">
      <c r="A93" s="7"/>
      <c r="B93" s="250"/>
      <c r="C93" s="250"/>
      <c r="M93" s="12" t="s">
        <v>8699</v>
      </c>
      <c r="N93" s="71">
        <f t="shared" si="1"/>
        <v>0</v>
      </c>
    </row>
    <row r="94" spans="1:14" x14ac:dyDescent="0.4">
      <c r="M94" s="12" t="s">
        <v>8694</v>
      </c>
      <c r="N94" s="71">
        <f t="shared" si="1"/>
        <v>0</v>
      </c>
    </row>
    <row r="95" spans="1:14" x14ac:dyDescent="0.4">
      <c r="M95" s="12" t="s">
        <v>8636</v>
      </c>
      <c r="N95" s="71">
        <f t="shared" si="1"/>
        <v>0</v>
      </c>
    </row>
    <row r="96" spans="1:14" x14ac:dyDescent="0.4">
      <c r="M96" s="12" t="s">
        <v>9774</v>
      </c>
      <c r="N96" s="71">
        <f t="shared" ref="N96:N127" si="4">COUNTIF($N$39:$W$62,M96)</f>
        <v>0</v>
      </c>
    </row>
    <row r="97" spans="13:14" x14ac:dyDescent="0.4">
      <c r="M97" s="12" t="s">
        <v>9195</v>
      </c>
      <c r="N97" s="71">
        <f t="shared" si="4"/>
        <v>0</v>
      </c>
    </row>
    <row r="98" spans="13:14" x14ac:dyDescent="0.4">
      <c r="M98" s="12" t="s">
        <v>8308</v>
      </c>
      <c r="N98" s="71">
        <f t="shared" si="4"/>
        <v>0</v>
      </c>
    </row>
    <row r="99" spans="13:14" x14ac:dyDescent="0.4">
      <c r="M99" s="12" t="s">
        <v>10273</v>
      </c>
      <c r="N99" s="71">
        <f t="shared" si="4"/>
        <v>1</v>
      </c>
    </row>
    <row r="100" spans="13:14" x14ac:dyDescent="0.4">
      <c r="M100" s="12" t="s">
        <v>9002</v>
      </c>
      <c r="N100" s="71">
        <f t="shared" si="4"/>
        <v>0</v>
      </c>
    </row>
    <row r="101" spans="13:14" x14ac:dyDescent="0.4">
      <c r="M101" s="12" t="s">
        <v>8908</v>
      </c>
      <c r="N101" s="71">
        <f t="shared" si="4"/>
        <v>0</v>
      </c>
    </row>
    <row r="102" spans="13:14" x14ac:dyDescent="0.4">
      <c r="M102" s="12" t="s">
        <v>8935</v>
      </c>
      <c r="N102" s="71">
        <f t="shared" si="4"/>
        <v>0</v>
      </c>
    </row>
    <row r="103" spans="13:14" x14ac:dyDescent="0.4">
      <c r="M103" s="12" t="s">
        <v>8645</v>
      </c>
      <c r="N103" s="71">
        <f t="shared" si="4"/>
        <v>0</v>
      </c>
    </row>
    <row r="104" spans="13:14" x14ac:dyDescent="0.4">
      <c r="M104" s="12" t="s">
        <v>8643</v>
      </c>
      <c r="N104" s="71">
        <f t="shared" si="4"/>
        <v>0</v>
      </c>
    </row>
    <row r="105" spans="13:14" x14ac:dyDescent="0.4">
      <c r="M105" s="12" t="s">
        <v>8629</v>
      </c>
      <c r="N105" s="71">
        <f t="shared" si="4"/>
        <v>0</v>
      </c>
    </row>
    <row r="106" spans="13:14" x14ac:dyDescent="0.4">
      <c r="M106" s="12" t="s">
        <v>8632</v>
      </c>
      <c r="N106" s="71">
        <f t="shared" si="4"/>
        <v>0</v>
      </c>
    </row>
    <row r="107" spans="13:14" x14ac:dyDescent="0.4">
      <c r="M107" s="12" t="s">
        <v>8633</v>
      </c>
      <c r="N107" s="71">
        <f t="shared" si="4"/>
        <v>0</v>
      </c>
    </row>
    <row r="108" spans="13:14" x14ac:dyDescent="0.4">
      <c r="M108" s="12" t="s">
        <v>8634</v>
      </c>
      <c r="N108" s="71">
        <f t="shared" si="4"/>
        <v>0</v>
      </c>
    </row>
    <row r="109" spans="13:14" x14ac:dyDescent="0.4">
      <c r="M109" s="12" t="s">
        <v>8635</v>
      </c>
      <c r="N109" s="71">
        <f t="shared" si="4"/>
        <v>0</v>
      </c>
    </row>
    <row r="110" spans="13:14" x14ac:dyDescent="0.4">
      <c r="M110" s="12" t="s">
        <v>8419</v>
      </c>
      <c r="N110" s="71">
        <f t="shared" si="4"/>
        <v>0</v>
      </c>
    </row>
    <row r="111" spans="13:14" x14ac:dyDescent="0.4">
      <c r="M111" s="12" t="s">
        <v>8414</v>
      </c>
      <c r="N111" s="71">
        <f t="shared" si="4"/>
        <v>0</v>
      </c>
    </row>
    <row r="112" spans="13:14" x14ac:dyDescent="0.4">
      <c r="M112" s="12" t="s">
        <v>8420</v>
      </c>
      <c r="N112" s="71">
        <f t="shared" si="4"/>
        <v>0</v>
      </c>
    </row>
    <row r="113" spans="13:14" x14ac:dyDescent="0.4">
      <c r="M113" s="12" t="s">
        <v>8421</v>
      </c>
      <c r="N113" s="71">
        <f t="shared" si="4"/>
        <v>0</v>
      </c>
    </row>
    <row r="114" spans="13:14" x14ac:dyDescent="0.4">
      <c r="M114" s="12" t="s">
        <v>8422</v>
      </c>
      <c r="N114" s="71">
        <f t="shared" si="4"/>
        <v>0</v>
      </c>
    </row>
    <row r="115" spans="13:14" x14ac:dyDescent="0.4">
      <c r="M115" s="12" t="s">
        <v>7783</v>
      </c>
      <c r="N115" s="71">
        <f t="shared" si="4"/>
        <v>0</v>
      </c>
    </row>
    <row r="116" spans="13:14" x14ac:dyDescent="0.4">
      <c r="M116" s="12" t="s">
        <v>8376</v>
      </c>
      <c r="N116" s="71">
        <f t="shared" si="4"/>
        <v>0</v>
      </c>
    </row>
    <row r="117" spans="13:14" x14ac:dyDescent="0.4">
      <c r="M117" s="12" t="s">
        <v>8355</v>
      </c>
      <c r="N117" s="71">
        <f t="shared" si="4"/>
        <v>0</v>
      </c>
    </row>
    <row r="118" spans="13:14" x14ac:dyDescent="0.4">
      <c r="M118" s="12" t="s">
        <v>8351</v>
      </c>
      <c r="N118" s="71">
        <f t="shared" si="4"/>
        <v>0</v>
      </c>
    </row>
    <row r="119" spans="13:14" x14ac:dyDescent="0.4">
      <c r="M119" s="12" t="s">
        <v>8311</v>
      </c>
      <c r="N119" s="71">
        <f t="shared" si="4"/>
        <v>0</v>
      </c>
    </row>
    <row r="120" spans="13:14" x14ac:dyDescent="0.4">
      <c r="M120" s="12" t="s">
        <v>8321</v>
      </c>
      <c r="N120" s="71">
        <f t="shared" si="4"/>
        <v>0</v>
      </c>
    </row>
    <row r="121" spans="13:14" x14ac:dyDescent="0.4">
      <c r="M121" s="12" t="s">
        <v>8290</v>
      </c>
      <c r="N121" s="71">
        <f t="shared" si="4"/>
        <v>0</v>
      </c>
    </row>
    <row r="122" spans="13:14" x14ac:dyDescent="0.4">
      <c r="M122" s="12" t="s">
        <v>8202</v>
      </c>
      <c r="N122" s="71">
        <f t="shared" si="4"/>
        <v>0</v>
      </c>
    </row>
    <row r="123" spans="13:14" x14ac:dyDescent="0.4">
      <c r="M123" s="12" t="s">
        <v>8194</v>
      </c>
      <c r="N123" s="71">
        <f t="shared" si="4"/>
        <v>0</v>
      </c>
    </row>
    <row r="124" spans="13:14" x14ac:dyDescent="0.4">
      <c r="M124" s="12" t="s">
        <v>8692</v>
      </c>
      <c r="N124" s="71">
        <f t="shared" si="4"/>
        <v>0</v>
      </c>
    </row>
    <row r="125" spans="13:14" x14ac:dyDescent="0.4">
      <c r="M125" s="12" t="s">
        <v>8199</v>
      </c>
      <c r="N125" s="71">
        <f t="shared" si="4"/>
        <v>0</v>
      </c>
    </row>
    <row r="126" spans="13:14" x14ac:dyDescent="0.4">
      <c r="M126" s="12" t="s">
        <v>8845</v>
      </c>
      <c r="N126" s="71">
        <f t="shared" si="4"/>
        <v>0</v>
      </c>
    </row>
    <row r="127" spans="13:14" x14ac:dyDescent="0.4">
      <c r="M127" s="12" t="s">
        <v>8061</v>
      </c>
      <c r="N127" s="71">
        <f t="shared" si="4"/>
        <v>0</v>
      </c>
    </row>
    <row r="128" spans="13:14" x14ac:dyDescent="0.4">
      <c r="M128" s="12" t="s">
        <v>8059</v>
      </c>
      <c r="N128" s="71">
        <f t="shared" ref="N128:N159" si="5">COUNTIF($N$39:$W$62,M128)</f>
        <v>0</v>
      </c>
    </row>
    <row r="129" spans="13:14" x14ac:dyDescent="0.4">
      <c r="M129" s="12" t="s">
        <v>7998</v>
      </c>
      <c r="N129" s="71">
        <f t="shared" si="5"/>
        <v>0</v>
      </c>
    </row>
    <row r="130" spans="13:14" x14ac:dyDescent="0.4">
      <c r="M130" s="12" t="s">
        <v>7996</v>
      </c>
      <c r="N130" s="71">
        <f t="shared" si="5"/>
        <v>0</v>
      </c>
    </row>
    <row r="131" spans="13:14" x14ac:dyDescent="0.4">
      <c r="M131" s="12" t="s">
        <v>7994</v>
      </c>
      <c r="N131" s="71">
        <f t="shared" si="5"/>
        <v>0</v>
      </c>
    </row>
    <row r="132" spans="13:14" x14ac:dyDescent="0.4">
      <c r="M132" s="12" t="s">
        <v>7967</v>
      </c>
      <c r="N132" s="71">
        <f t="shared" si="5"/>
        <v>0</v>
      </c>
    </row>
    <row r="133" spans="13:14" x14ac:dyDescent="0.4">
      <c r="M133" s="12" t="s">
        <v>7944</v>
      </c>
      <c r="N133" s="71">
        <f t="shared" si="5"/>
        <v>0</v>
      </c>
    </row>
    <row r="134" spans="13:14" x14ac:dyDescent="0.4">
      <c r="M134" s="12" t="s">
        <v>7778</v>
      </c>
      <c r="N134" s="71">
        <f t="shared" si="5"/>
        <v>0</v>
      </c>
    </row>
    <row r="135" spans="13:14" x14ac:dyDescent="0.4">
      <c r="M135" s="12" t="s">
        <v>7776</v>
      </c>
      <c r="N135" s="71">
        <f t="shared" si="5"/>
        <v>0</v>
      </c>
    </row>
    <row r="136" spans="13:14" x14ac:dyDescent="0.4">
      <c r="M136" s="12" t="s">
        <v>7772</v>
      </c>
      <c r="N136" s="71">
        <f t="shared" si="5"/>
        <v>0</v>
      </c>
    </row>
    <row r="137" spans="13:14" x14ac:dyDescent="0.4">
      <c r="M137" s="12" t="s">
        <v>7765</v>
      </c>
      <c r="N137" s="71">
        <f t="shared" si="5"/>
        <v>0</v>
      </c>
    </row>
    <row r="138" spans="13:14" x14ac:dyDescent="0.4">
      <c r="M138" s="12" t="s">
        <v>7972</v>
      </c>
      <c r="N138" s="71">
        <f t="shared" si="5"/>
        <v>0</v>
      </c>
    </row>
    <row r="139" spans="13:14" x14ac:dyDescent="0.4">
      <c r="M139" s="12" t="s">
        <v>7746</v>
      </c>
      <c r="N139" s="71">
        <f t="shared" si="5"/>
        <v>0</v>
      </c>
    </row>
    <row r="140" spans="13:14" x14ac:dyDescent="0.4">
      <c r="M140" s="12" t="s">
        <v>7725</v>
      </c>
      <c r="N140" s="71">
        <f t="shared" si="5"/>
        <v>0</v>
      </c>
    </row>
    <row r="141" spans="13:14" x14ac:dyDescent="0.4">
      <c r="M141" s="12" t="s">
        <v>7973</v>
      </c>
      <c r="N141" s="71">
        <f t="shared" si="5"/>
        <v>0</v>
      </c>
    </row>
    <row r="142" spans="13:14" x14ac:dyDescent="0.4">
      <c r="M142" s="12" t="s">
        <v>7712</v>
      </c>
      <c r="N142" s="71">
        <f t="shared" si="5"/>
        <v>0</v>
      </c>
    </row>
    <row r="143" spans="13:14" x14ac:dyDescent="0.4">
      <c r="M143" s="12" t="s">
        <v>7756</v>
      </c>
      <c r="N143" s="71">
        <f t="shared" si="5"/>
        <v>0</v>
      </c>
    </row>
    <row r="144" spans="13:14" x14ac:dyDescent="0.4">
      <c r="M144" s="12" t="s">
        <v>7962</v>
      </c>
      <c r="N144" s="71">
        <f t="shared" si="5"/>
        <v>0</v>
      </c>
    </row>
    <row r="145" spans="13:14" x14ac:dyDescent="0.4">
      <c r="M145" s="12" t="s">
        <v>7804</v>
      </c>
      <c r="N145" s="71">
        <f t="shared" si="5"/>
        <v>0</v>
      </c>
    </row>
    <row r="146" spans="13:14" x14ac:dyDescent="0.4">
      <c r="M146" s="12" t="s">
        <v>7945</v>
      </c>
      <c r="N146" s="71">
        <f t="shared" si="5"/>
        <v>0</v>
      </c>
    </row>
    <row r="147" spans="13:14" x14ac:dyDescent="0.4">
      <c r="M147" s="12" t="s">
        <v>7805</v>
      </c>
      <c r="N147" s="71">
        <f t="shared" si="5"/>
        <v>0</v>
      </c>
    </row>
    <row r="148" spans="13:14" x14ac:dyDescent="0.4">
      <c r="M148" s="12" t="s">
        <v>7753</v>
      </c>
      <c r="N148" s="71">
        <f t="shared" si="5"/>
        <v>0</v>
      </c>
    </row>
    <row r="149" spans="13:14" x14ac:dyDescent="0.4">
      <c r="M149" s="12" t="s">
        <v>7790</v>
      </c>
      <c r="N149" s="71">
        <f t="shared" si="5"/>
        <v>0</v>
      </c>
    </row>
    <row r="150" spans="13:14" x14ac:dyDescent="0.4">
      <c r="M150" s="12" t="s">
        <v>7974</v>
      </c>
      <c r="N150" s="71">
        <f t="shared" si="5"/>
        <v>0</v>
      </c>
    </row>
    <row r="151" spans="13:14" x14ac:dyDescent="0.4">
      <c r="M151" s="12" t="s">
        <v>7946</v>
      </c>
      <c r="N151" s="71">
        <f t="shared" si="5"/>
        <v>0</v>
      </c>
    </row>
    <row r="152" spans="13:14" x14ac:dyDescent="0.4">
      <c r="M152" s="12" t="s">
        <v>7975</v>
      </c>
      <c r="N152" s="71">
        <f t="shared" si="5"/>
        <v>0</v>
      </c>
    </row>
    <row r="153" spans="13:14" x14ac:dyDescent="0.4">
      <c r="M153" s="12" t="s">
        <v>8343</v>
      </c>
      <c r="N153" s="71">
        <f t="shared" si="5"/>
        <v>0</v>
      </c>
    </row>
    <row r="154" spans="13:14" x14ac:dyDescent="0.4">
      <c r="M154" s="12" t="s">
        <v>7761</v>
      </c>
      <c r="N154" s="71">
        <f t="shared" si="5"/>
        <v>0</v>
      </c>
    </row>
    <row r="155" spans="13:14" x14ac:dyDescent="0.4">
      <c r="M155" s="12" t="s">
        <v>7899</v>
      </c>
      <c r="N155" s="71">
        <f t="shared" si="5"/>
        <v>0</v>
      </c>
    </row>
    <row r="156" spans="13:14" x14ac:dyDescent="0.4">
      <c r="M156" s="12" t="s">
        <v>7948</v>
      </c>
      <c r="N156" s="71">
        <f t="shared" si="5"/>
        <v>0</v>
      </c>
    </row>
    <row r="157" spans="13:14" x14ac:dyDescent="0.4">
      <c r="M157" s="12" t="s">
        <v>8013</v>
      </c>
      <c r="N157" s="71">
        <f t="shared" si="5"/>
        <v>0</v>
      </c>
    </row>
    <row r="158" spans="13:14" x14ac:dyDescent="0.4">
      <c r="M158" s="12" t="s">
        <v>8014</v>
      </c>
      <c r="N158" s="71">
        <f t="shared" si="5"/>
        <v>0</v>
      </c>
    </row>
    <row r="159" spans="13:14" x14ac:dyDescent="0.4">
      <c r="M159" s="12" t="s">
        <v>8047</v>
      </c>
      <c r="N159" s="71">
        <f t="shared" si="5"/>
        <v>0</v>
      </c>
    </row>
    <row r="160" spans="13:14" x14ac:dyDescent="0.4">
      <c r="M160" s="12" t="s">
        <v>8090</v>
      </c>
      <c r="N160" s="71">
        <f t="shared" ref="N160:N165" si="6">COUNTIF($N$39:$W$62,M160)</f>
        <v>0</v>
      </c>
    </row>
    <row r="161" spans="13:14" x14ac:dyDescent="0.4">
      <c r="M161" s="12" t="s">
        <v>8200</v>
      </c>
      <c r="N161" s="71">
        <f t="shared" si="6"/>
        <v>0</v>
      </c>
    </row>
    <row r="162" spans="13:14" x14ac:dyDescent="0.4">
      <c r="M162" s="12" t="s">
        <v>8198</v>
      </c>
      <c r="N162" s="71">
        <f t="shared" si="6"/>
        <v>0</v>
      </c>
    </row>
    <row r="163" spans="13:14" x14ac:dyDescent="0.4">
      <c r="M163" s="12" t="s">
        <v>8197</v>
      </c>
      <c r="N163" s="71">
        <f t="shared" si="6"/>
        <v>0</v>
      </c>
    </row>
    <row r="164" spans="13:14" x14ac:dyDescent="0.4">
      <c r="M164" s="12" t="s">
        <v>8315</v>
      </c>
      <c r="N164" s="71">
        <f t="shared" si="6"/>
        <v>0</v>
      </c>
    </row>
    <row r="165" spans="13:14" x14ac:dyDescent="0.4">
      <c r="M165" s="12" t="s">
        <v>8330</v>
      </c>
      <c r="N165" s="71">
        <f t="shared" si="6"/>
        <v>0</v>
      </c>
    </row>
  </sheetData>
  <mergeCells count="69">
    <mergeCell ref="P38:Q38"/>
    <mergeCell ref="R38:S38"/>
    <mergeCell ref="T38:U38"/>
    <mergeCell ref="V38:W38"/>
    <mergeCell ref="A51:A53"/>
    <mergeCell ref="N38:O38"/>
    <mergeCell ref="A54:A56"/>
    <mergeCell ref="A57:A59"/>
    <mergeCell ref="A60:A62"/>
    <mergeCell ref="A42:A44"/>
    <mergeCell ref="A45:A47"/>
    <mergeCell ref="A48:A50"/>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BB028E2F-995E-4495-8482-59627B264BCF}"/>
  </hyperlinks>
  <pageMargins left="0.7" right="0.7" top="0.75" bottom="0.75" header="0.3" footer="0.3"/>
  <pageSetup paperSize="9" orientation="portrait" verticalDpi="0"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34E57-6916-4EEB-9485-2CEC0AD1C37B}">
  <dimension ref="A1:U107"/>
  <sheetViews>
    <sheetView topLeftCell="E40" zoomScale="90" zoomScaleNormal="90" workbookViewId="0">
      <selection activeCell="Q47" sqref="Q47:R47"/>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6328125" bestFit="1" customWidth="1"/>
    <col min="11" max="11" width="14.453125" customWidth="1"/>
    <col min="12" max="12" width="13.453125" bestFit="1" customWidth="1"/>
    <col min="13" max="13" width="17.6328125" customWidth="1"/>
    <col min="14" max="14" width="13.453125" bestFit="1" customWidth="1"/>
    <col min="15" max="15" width="17.453125" customWidth="1"/>
    <col min="16" max="16" width="13.453125" bestFit="1" customWidth="1"/>
    <col min="17" max="17" width="15.1796875" customWidth="1"/>
    <col min="18" max="18" width="12.6328125" customWidth="1"/>
    <col min="19" max="19" width="23.1796875" customWidth="1"/>
    <col min="20" max="20" width="12.1796875" customWidth="1"/>
    <col min="21" max="21" width="6.1796875" customWidth="1"/>
    <col min="22" max="22" width="18.54296875" bestFit="1" customWidth="1"/>
    <col min="23" max="23" width="12" bestFit="1" customWidth="1"/>
    <col min="24" max="24" width="26.90625" bestFit="1" customWidth="1"/>
    <col min="25" max="25" width="13" bestFit="1" customWidth="1"/>
  </cols>
  <sheetData>
    <row r="1" spans="1:9" x14ac:dyDescent="0.4">
      <c r="A1" s="11" t="s">
        <v>7581</v>
      </c>
      <c r="B1" s="375" t="s">
        <v>10210</v>
      </c>
      <c r="C1" s="375"/>
      <c r="D1" s="375"/>
      <c r="E1" s="375"/>
      <c r="F1" s="375"/>
      <c r="G1" s="375"/>
      <c r="H1" s="375"/>
      <c r="I1" s="7"/>
    </row>
    <row r="2" spans="1:9" x14ac:dyDescent="0.4">
      <c r="A2" s="11" t="s">
        <v>7582</v>
      </c>
      <c r="B2" s="375" t="s">
        <v>10211</v>
      </c>
      <c r="C2" s="375"/>
      <c r="D2" s="375"/>
      <c r="E2" s="375"/>
      <c r="F2" s="375"/>
      <c r="G2" s="375"/>
      <c r="H2" s="375"/>
      <c r="I2" s="7"/>
    </row>
    <row r="3" spans="1:9" x14ac:dyDescent="0.4">
      <c r="A3" s="11" t="s">
        <v>7583</v>
      </c>
      <c r="B3" s="375" t="s">
        <v>10212</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45659.498611111114</v>
      </c>
      <c r="C6" s="374"/>
      <c r="D6" s="403" t="s">
        <v>7587</v>
      </c>
      <c r="E6" s="404"/>
      <c r="F6" s="384">
        <f>MAX(C38:G38)</f>
        <v>45665.386805555558</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10073</v>
      </c>
      <c r="C29" s="14" t="s">
        <v>10074</v>
      </c>
      <c r="D29" s="14" t="s">
        <v>10075</v>
      </c>
      <c r="E29" s="14" t="s">
        <v>10076</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1" x14ac:dyDescent="0.4">
      <c r="A33" s="399" t="s">
        <v>9561</v>
      </c>
      <c r="B33" s="400"/>
      <c r="C33" s="372" t="s">
        <v>9538</v>
      </c>
      <c r="D33" s="373"/>
      <c r="E33" s="373"/>
      <c r="F33" s="373"/>
      <c r="G33" s="373"/>
      <c r="H33" s="374"/>
      <c r="I33" s="218"/>
    </row>
    <row r="34" spans="1:21" ht="52.75" customHeight="1" x14ac:dyDescent="0.4">
      <c r="A34" s="399" t="s">
        <v>9791</v>
      </c>
      <c r="B34" s="400"/>
      <c r="C34" s="399" t="s">
        <v>10070</v>
      </c>
      <c r="D34" s="373"/>
      <c r="E34" s="373"/>
      <c r="F34" s="373"/>
      <c r="G34" s="373"/>
      <c r="H34" s="374"/>
      <c r="I34" s="218"/>
    </row>
    <row r="35" spans="1:21" x14ac:dyDescent="0.4">
      <c r="A35" s="88"/>
      <c r="B35" s="12"/>
      <c r="C35" s="1" t="s">
        <v>8594</v>
      </c>
      <c r="D35" s="1" t="s">
        <v>8595</v>
      </c>
      <c r="E35" s="1" t="s">
        <v>8596</v>
      </c>
      <c r="F35" s="1" t="s">
        <v>8597</v>
      </c>
      <c r="G35" s="1" t="s">
        <v>8598</v>
      </c>
      <c r="H35" s="1" t="s">
        <v>7614</v>
      </c>
      <c r="I35" s="7"/>
    </row>
    <row r="36" spans="1:21" x14ac:dyDescent="0.4">
      <c r="A36" s="83"/>
      <c r="B36" s="12" t="s">
        <v>7977</v>
      </c>
      <c r="C36" s="239" t="s">
        <v>8107</v>
      </c>
      <c r="D36" s="239" t="s">
        <v>8110</v>
      </c>
      <c r="E36" s="239" t="s">
        <v>8111</v>
      </c>
      <c r="F36" s="239" t="s">
        <v>8113</v>
      </c>
      <c r="G36" s="239" t="s">
        <v>8109</v>
      </c>
      <c r="H36" s="1"/>
      <c r="I36" s="7"/>
      <c r="J36" s="186" t="s">
        <v>9436</v>
      </c>
    </row>
    <row r="37" spans="1:21" x14ac:dyDescent="0.4">
      <c r="A37" s="177"/>
      <c r="B37" s="12" t="s">
        <v>7615</v>
      </c>
      <c r="C37" s="191">
        <v>45659.498611111114</v>
      </c>
      <c r="D37" s="191">
        <v>45659.63958333333</v>
      </c>
      <c r="E37" s="191">
        <v>45659.716666666667</v>
      </c>
      <c r="F37" s="191">
        <v>45659.677083333336</v>
      </c>
      <c r="G37" s="191">
        <v>45659.618750000001</v>
      </c>
      <c r="H37" s="1"/>
      <c r="I37" s="7"/>
      <c r="J37" s="294">
        <v>45665.333333333336</v>
      </c>
    </row>
    <row r="38" spans="1:21" x14ac:dyDescent="0.4">
      <c r="A38" s="177"/>
      <c r="B38" s="12" t="s">
        <v>7482</v>
      </c>
      <c r="C38" s="191">
        <v>45665.370138888888</v>
      </c>
      <c r="D38" s="191">
        <v>45665.381249999999</v>
      </c>
      <c r="E38" s="191">
        <v>45665.383333333331</v>
      </c>
      <c r="F38" s="191">
        <v>45665.386805555558</v>
      </c>
      <c r="G38" s="191">
        <v>45665.375694444447</v>
      </c>
      <c r="H38" s="1"/>
      <c r="I38" s="7"/>
      <c r="J38" s="186">
        <f>IF(C38&lt;&gt;"",INT((J37-C37)*24),0)+IF(D38&lt;&gt;"",INT((J37-D37)*24),0)+IF(E38&lt;&gt;"",INT((J37-E37)*24),0)+IF(F38&lt;&gt;"",INT((J37-F37)*24),0)+IF(G38&lt;&gt;"",INT((J37-G37)*24),0)</f>
        <v>682</v>
      </c>
    </row>
    <row r="39" spans="1:21" x14ac:dyDescent="0.4">
      <c r="A39" s="177"/>
      <c r="B39" s="12" t="s">
        <v>7458</v>
      </c>
      <c r="C39" s="221">
        <v>210</v>
      </c>
      <c r="D39" s="164">
        <v>67</v>
      </c>
      <c r="E39" s="221">
        <v>242</v>
      </c>
      <c r="F39" s="221">
        <v>12</v>
      </c>
      <c r="G39" s="164">
        <v>65</v>
      </c>
      <c r="H39" s="1">
        <f t="shared" ref="H39:H61" si="0">SUM(C39:G39)</f>
        <v>596</v>
      </c>
      <c r="I39" s="7"/>
    </row>
    <row r="40" spans="1:21" x14ac:dyDescent="0.4">
      <c r="A40" s="1" t="s">
        <v>7164</v>
      </c>
      <c r="B40" s="12" t="s">
        <v>7617</v>
      </c>
      <c r="C40" s="1">
        <f>INT((C38-C37)*24)</f>
        <v>140</v>
      </c>
      <c r="D40" s="1">
        <f>INT((D38-D37)*24)</f>
        <v>137</v>
      </c>
      <c r="E40" s="1">
        <f>INT((E38-E37)*24)</f>
        <v>135</v>
      </c>
      <c r="F40" s="1">
        <f>INT((F38-F37)*24)</f>
        <v>137</v>
      </c>
      <c r="G40" s="1">
        <f>INT((G38-G37)*24)</f>
        <v>138</v>
      </c>
      <c r="H40" s="1">
        <f>SUM(C40:G40)</f>
        <v>687</v>
      </c>
      <c r="I40" s="7"/>
      <c r="J40" s="12" t="s">
        <v>8020</v>
      </c>
      <c r="K40" s="1">
        <f>H40</f>
        <v>687</v>
      </c>
    </row>
    <row r="41" spans="1:21" x14ac:dyDescent="0.4">
      <c r="A41" s="379">
        <v>45660</v>
      </c>
      <c r="B41" s="12" t="s">
        <v>7483</v>
      </c>
      <c r="C41" s="1">
        <v>0</v>
      </c>
      <c r="D41" s="1">
        <v>0</v>
      </c>
      <c r="E41" s="1">
        <v>0</v>
      </c>
      <c r="F41" s="1">
        <v>0</v>
      </c>
      <c r="G41" s="1">
        <v>0</v>
      </c>
      <c r="H41" s="1">
        <f t="shared" si="0"/>
        <v>0</v>
      </c>
      <c r="I41" s="7"/>
      <c r="J41" s="12" t="s">
        <v>7483</v>
      </c>
      <c r="K41" s="1">
        <f>SUMIF(B:B,J41,H:H)</f>
        <v>0</v>
      </c>
    </row>
    <row r="42" spans="1:21" x14ac:dyDescent="0.4">
      <c r="A42" s="379"/>
      <c r="B42" s="12" t="s">
        <v>7484</v>
      </c>
      <c r="C42" s="1">
        <v>0</v>
      </c>
      <c r="D42" s="1">
        <v>0</v>
      </c>
      <c r="E42" s="1">
        <v>0</v>
      </c>
      <c r="F42" s="1">
        <v>0</v>
      </c>
      <c r="G42" s="1">
        <v>1</v>
      </c>
      <c r="H42" s="1">
        <f t="shared" si="0"/>
        <v>1</v>
      </c>
      <c r="I42" s="7"/>
      <c r="J42" s="12" t="s">
        <v>7484</v>
      </c>
      <c r="K42" s="1">
        <f>SUMIF(B:B,J42,H:H)</f>
        <v>1</v>
      </c>
    </row>
    <row r="43" spans="1:21" x14ac:dyDescent="0.4">
      <c r="A43" s="379"/>
      <c r="B43" s="12" t="s">
        <v>7485</v>
      </c>
      <c r="C43" s="1">
        <v>3</v>
      </c>
      <c r="D43" s="1">
        <v>1</v>
      </c>
      <c r="E43" s="1">
        <v>1</v>
      </c>
      <c r="F43" s="1">
        <v>1</v>
      </c>
      <c r="G43" s="1">
        <v>3</v>
      </c>
      <c r="H43" s="1">
        <f t="shared" si="0"/>
        <v>9</v>
      </c>
      <c r="I43" s="7"/>
      <c r="J43" s="12" t="s">
        <v>7485</v>
      </c>
      <c r="K43" s="1">
        <f>SUMIF(B:B,J43,H:H)</f>
        <v>16</v>
      </c>
    </row>
    <row r="44" spans="1:21" x14ac:dyDescent="0.4">
      <c r="A44" s="379">
        <v>45663</v>
      </c>
      <c r="B44" s="12" t="s">
        <v>7483</v>
      </c>
      <c r="C44" s="1">
        <v>0</v>
      </c>
      <c r="D44" s="1">
        <v>0</v>
      </c>
      <c r="E44" s="1">
        <v>0</v>
      </c>
      <c r="F44" s="1">
        <v>0</v>
      </c>
      <c r="G44" s="1">
        <v>0</v>
      </c>
      <c r="H44" s="1">
        <f t="shared" si="0"/>
        <v>0</v>
      </c>
      <c r="I44" s="7"/>
    </row>
    <row r="45" spans="1:21" x14ac:dyDescent="0.4">
      <c r="A45" s="379"/>
      <c r="B45" s="12" t="s">
        <v>7484</v>
      </c>
      <c r="C45" s="1">
        <v>0</v>
      </c>
      <c r="D45" s="1">
        <v>0</v>
      </c>
      <c r="E45" s="1">
        <v>0</v>
      </c>
      <c r="F45" s="1">
        <v>0</v>
      </c>
      <c r="G45" s="1">
        <v>0</v>
      </c>
      <c r="H45" s="1">
        <f t="shared" si="0"/>
        <v>0</v>
      </c>
      <c r="I45" s="7"/>
      <c r="K45" t="s">
        <v>9063</v>
      </c>
      <c r="M45" t="s">
        <v>9064</v>
      </c>
      <c r="O45" t="s">
        <v>9065</v>
      </c>
      <c r="Q45" t="s">
        <v>9066</v>
      </c>
      <c r="S45" t="s">
        <v>9067</v>
      </c>
    </row>
    <row r="46" spans="1:21" x14ac:dyDescent="0.4">
      <c r="A46" s="379"/>
      <c r="B46" s="12" t="s">
        <v>7485</v>
      </c>
      <c r="C46" s="1">
        <v>1</v>
      </c>
      <c r="D46" s="1">
        <v>2</v>
      </c>
      <c r="E46" s="1">
        <v>1</v>
      </c>
      <c r="F46" s="1">
        <v>0</v>
      </c>
      <c r="G46" s="1">
        <v>1</v>
      </c>
      <c r="H46" s="1">
        <f t="shared" si="0"/>
        <v>5</v>
      </c>
      <c r="I46" s="7"/>
      <c r="K46" t="s">
        <v>8623</v>
      </c>
      <c r="M46" t="s">
        <v>8621</v>
      </c>
      <c r="O46" t="s">
        <v>8620</v>
      </c>
      <c r="Q46" t="s">
        <v>8619</v>
      </c>
      <c r="S46" t="s">
        <v>8724</v>
      </c>
    </row>
    <row r="47" spans="1:21" x14ac:dyDescent="0.4">
      <c r="A47" s="379">
        <v>45664</v>
      </c>
      <c r="B47" s="12" t="s">
        <v>7483</v>
      </c>
      <c r="C47" s="1">
        <v>0</v>
      </c>
      <c r="D47" s="95">
        <v>0</v>
      </c>
      <c r="E47" s="1">
        <v>0</v>
      </c>
      <c r="F47" s="1">
        <v>0</v>
      </c>
      <c r="G47" s="1">
        <v>0</v>
      </c>
      <c r="H47" s="1">
        <f t="shared" si="0"/>
        <v>0</v>
      </c>
      <c r="I47" s="7"/>
      <c r="J47" s="1" t="s">
        <v>7189</v>
      </c>
      <c r="K47" s="372" t="s">
        <v>8594</v>
      </c>
      <c r="L47" s="374"/>
      <c r="M47" s="399" t="s">
        <v>8595</v>
      </c>
      <c r="N47" s="400"/>
      <c r="O47" s="399" t="s">
        <v>8596</v>
      </c>
      <c r="P47" s="400"/>
      <c r="Q47" s="399" t="s">
        <v>8597</v>
      </c>
      <c r="R47" s="400"/>
      <c r="S47" s="399" t="s">
        <v>8598</v>
      </c>
      <c r="T47" s="400"/>
    </row>
    <row r="48" spans="1:21" x14ac:dyDescent="0.4">
      <c r="A48" s="379"/>
      <c r="B48" s="12" t="s">
        <v>7484</v>
      </c>
      <c r="C48" s="1">
        <v>0</v>
      </c>
      <c r="D48" s="95">
        <v>0</v>
      </c>
      <c r="E48" s="95">
        <v>0</v>
      </c>
      <c r="F48" s="95">
        <v>0</v>
      </c>
      <c r="G48" s="95">
        <v>0</v>
      </c>
      <c r="H48" s="1">
        <f t="shared" si="0"/>
        <v>0</v>
      </c>
      <c r="I48" s="7"/>
      <c r="J48" s="95">
        <v>1</v>
      </c>
      <c r="K48" s="251" t="s">
        <v>10216</v>
      </c>
      <c r="L48" s="234" t="s">
        <v>10226</v>
      </c>
      <c r="M48" s="309" t="s">
        <v>10219</v>
      </c>
      <c r="N48" s="308" t="s">
        <v>10224</v>
      </c>
      <c r="O48" s="309" t="s">
        <v>10213</v>
      </c>
      <c r="P48" s="308" t="s">
        <v>10224</v>
      </c>
      <c r="Q48" s="309" t="s">
        <v>10220</v>
      </c>
      <c r="R48" s="308" t="s">
        <v>10224</v>
      </c>
      <c r="S48" s="248" t="s">
        <v>10218</v>
      </c>
      <c r="T48" s="234" t="s">
        <v>10226</v>
      </c>
      <c r="U48" s="68"/>
    </row>
    <row r="49" spans="1:21" x14ac:dyDescent="0.4">
      <c r="A49" s="379"/>
      <c r="B49" s="12" t="s">
        <v>7485</v>
      </c>
      <c r="C49" s="1">
        <v>0</v>
      </c>
      <c r="D49" s="95">
        <v>1</v>
      </c>
      <c r="E49" s="1">
        <v>0</v>
      </c>
      <c r="F49" s="1">
        <v>0</v>
      </c>
      <c r="G49" s="1">
        <v>0</v>
      </c>
      <c r="H49" s="1">
        <f t="shared" si="0"/>
        <v>1</v>
      </c>
      <c r="I49" s="7"/>
      <c r="J49" s="1">
        <v>2</v>
      </c>
      <c r="K49" s="309" t="s">
        <v>10214</v>
      </c>
      <c r="L49" s="308" t="s">
        <v>10224</v>
      </c>
      <c r="M49" s="222" t="s">
        <v>10250</v>
      </c>
      <c r="N49" s="201" t="s">
        <v>10269</v>
      </c>
      <c r="O49" s="201" t="s">
        <v>10252</v>
      </c>
      <c r="P49" s="201" t="s">
        <v>10267</v>
      </c>
      <c r="Q49" s="222" t="s">
        <v>10284</v>
      </c>
      <c r="R49" s="234" t="s">
        <v>9326</v>
      </c>
      <c r="S49" s="251" t="s">
        <v>10222</v>
      </c>
      <c r="T49" s="234" t="s">
        <v>9981</v>
      </c>
      <c r="U49" s="68"/>
    </row>
    <row r="50" spans="1:21" x14ac:dyDescent="0.4">
      <c r="A50" s="379">
        <v>45665</v>
      </c>
      <c r="B50" s="12" t="s">
        <v>7483</v>
      </c>
      <c r="C50" s="1">
        <v>0</v>
      </c>
      <c r="D50" s="95">
        <v>0</v>
      </c>
      <c r="E50" s="1">
        <v>0</v>
      </c>
      <c r="F50" s="1">
        <v>0</v>
      </c>
      <c r="G50" s="1">
        <v>0</v>
      </c>
      <c r="H50" s="1">
        <f t="shared" si="0"/>
        <v>0</v>
      </c>
      <c r="I50" s="7"/>
      <c r="J50" s="95">
        <v>3</v>
      </c>
      <c r="K50" s="251" t="s">
        <v>10215</v>
      </c>
      <c r="L50" s="234" t="s">
        <v>9919</v>
      </c>
      <c r="M50" s="201" t="s">
        <v>10251</v>
      </c>
      <c r="N50" s="201" t="s">
        <v>10265</v>
      </c>
      <c r="O50" s="222" t="s">
        <v>10283</v>
      </c>
      <c r="P50" s="201" t="s">
        <v>9326</v>
      </c>
      <c r="Q50" s="203"/>
      <c r="R50" s="272"/>
      <c r="S50" s="251" t="s">
        <v>10217</v>
      </c>
      <c r="T50" s="234" t="s">
        <v>10228</v>
      </c>
      <c r="U50" s="68"/>
    </row>
    <row r="51" spans="1:21" x14ac:dyDescent="0.4">
      <c r="A51" s="379"/>
      <c r="B51" s="12" t="s">
        <v>7484</v>
      </c>
      <c r="C51" s="1">
        <v>0</v>
      </c>
      <c r="D51" s="95">
        <v>0</v>
      </c>
      <c r="E51" s="95">
        <v>0</v>
      </c>
      <c r="F51" s="95">
        <v>0</v>
      </c>
      <c r="G51" s="1">
        <v>0</v>
      </c>
      <c r="H51" s="1">
        <f t="shared" si="0"/>
        <v>0</v>
      </c>
      <c r="I51" s="7"/>
      <c r="J51" s="1">
        <v>4</v>
      </c>
      <c r="K51" s="222" t="s">
        <v>10248</v>
      </c>
      <c r="L51" s="201" t="s">
        <v>10262</v>
      </c>
      <c r="M51" s="222" t="s">
        <v>10281</v>
      </c>
      <c r="N51" s="272" t="s">
        <v>10286</v>
      </c>
      <c r="O51" s="222" t="s">
        <v>10293</v>
      </c>
      <c r="P51" s="201" t="s">
        <v>10262</v>
      </c>
      <c r="Q51" s="203"/>
      <c r="R51" s="272"/>
      <c r="S51" s="222" t="s">
        <v>10280</v>
      </c>
      <c r="T51" s="201" t="s">
        <v>10257</v>
      </c>
      <c r="U51" s="68"/>
    </row>
    <row r="52" spans="1:21" x14ac:dyDescent="0.4">
      <c r="A52" s="379"/>
      <c r="B52" s="12" t="s">
        <v>7485</v>
      </c>
      <c r="C52" s="1">
        <v>0</v>
      </c>
      <c r="D52" s="95">
        <v>0</v>
      </c>
      <c r="E52" s="1">
        <v>1</v>
      </c>
      <c r="F52" s="1">
        <v>0</v>
      </c>
      <c r="G52" s="1">
        <v>0</v>
      </c>
      <c r="H52" s="1">
        <f t="shared" si="0"/>
        <v>1</v>
      </c>
      <c r="I52" s="7"/>
      <c r="J52" s="95">
        <v>5</v>
      </c>
      <c r="K52" s="222" t="s">
        <v>10279</v>
      </c>
      <c r="L52" s="234" t="s">
        <v>9326</v>
      </c>
      <c r="M52" s="222" t="s">
        <v>10282</v>
      </c>
      <c r="N52" s="234" t="s">
        <v>9326</v>
      </c>
      <c r="O52" s="222"/>
      <c r="P52" s="201"/>
      <c r="Q52" s="201"/>
      <c r="R52" s="201"/>
      <c r="S52" s="222" t="s">
        <v>10249</v>
      </c>
      <c r="T52" s="201" t="s">
        <v>9919</v>
      </c>
      <c r="U52" s="68"/>
    </row>
    <row r="53" spans="1:21" x14ac:dyDescent="0.4">
      <c r="A53" s="379"/>
      <c r="B53" s="12" t="s">
        <v>7483</v>
      </c>
      <c r="C53" s="1"/>
      <c r="D53" s="95"/>
      <c r="E53" s="1"/>
      <c r="F53" s="1"/>
      <c r="G53" s="1"/>
      <c r="H53" s="1">
        <f t="shared" si="0"/>
        <v>0</v>
      </c>
      <c r="I53" s="7"/>
      <c r="J53" s="1">
        <v>6</v>
      </c>
      <c r="K53" s="203"/>
      <c r="L53" s="201"/>
      <c r="M53" s="201"/>
      <c r="N53" s="203"/>
      <c r="O53" s="222"/>
      <c r="P53" s="201"/>
      <c r="Q53" s="201"/>
      <c r="R53" s="201"/>
      <c r="S53" s="201"/>
      <c r="T53" s="201"/>
      <c r="U53" s="68"/>
    </row>
    <row r="54" spans="1:21" x14ac:dyDescent="0.4">
      <c r="A54" s="379"/>
      <c r="B54" s="12" t="s">
        <v>7484</v>
      </c>
      <c r="C54" s="1"/>
      <c r="D54" s="95"/>
      <c r="E54" s="1"/>
      <c r="F54" s="95"/>
      <c r="G54" s="95"/>
      <c r="H54" s="1">
        <f t="shared" si="0"/>
        <v>0</v>
      </c>
      <c r="I54" s="7"/>
      <c r="J54" s="95">
        <v>7</v>
      </c>
      <c r="K54" s="203"/>
      <c r="L54" s="201"/>
      <c r="M54" s="201"/>
      <c r="N54" s="203"/>
      <c r="O54" s="222"/>
      <c r="P54" s="201"/>
      <c r="Q54" s="201"/>
      <c r="R54" s="201"/>
      <c r="S54" s="201"/>
      <c r="T54" s="201"/>
      <c r="U54" s="68"/>
    </row>
    <row r="55" spans="1:21" x14ac:dyDescent="0.4">
      <c r="A55" s="379"/>
      <c r="B55" s="12" t="s">
        <v>7485</v>
      </c>
      <c r="C55" s="1"/>
      <c r="D55" s="95"/>
      <c r="E55" s="1"/>
      <c r="F55" s="1"/>
      <c r="G55" s="1"/>
      <c r="H55" s="1">
        <f t="shared" si="0"/>
        <v>0</v>
      </c>
      <c r="I55" s="7"/>
      <c r="J55" s="1">
        <v>8</v>
      </c>
      <c r="K55" s="203"/>
      <c r="L55" s="201"/>
      <c r="M55" s="201"/>
      <c r="N55" s="203"/>
      <c r="O55" s="222"/>
      <c r="P55" s="201"/>
      <c r="Q55" s="201"/>
      <c r="R55" s="201"/>
      <c r="S55" s="201"/>
      <c r="T55" s="201"/>
      <c r="U55" s="68"/>
    </row>
    <row r="56" spans="1:21" x14ac:dyDescent="0.4">
      <c r="A56" s="379"/>
      <c r="B56" s="12" t="s">
        <v>7483</v>
      </c>
      <c r="C56" s="1"/>
      <c r="D56" s="95"/>
      <c r="E56" s="1"/>
      <c r="F56" s="1"/>
      <c r="G56" s="1"/>
      <c r="H56" s="1">
        <f t="shared" si="0"/>
        <v>0</v>
      </c>
      <c r="J56" s="95">
        <v>9</v>
      </c>
      <c r="K56" s="222"/>
      <c r="L56" s="201"/>
      <c r="M56" s="201"/>
      <c r="N56" s="201"/>
      <c r="O56" s="203"/>
      <c r="P56" s="201"/>
      <c r="Q56" s="201"/>
      <c r="R56" s="201"/>
      <c r="S56" s="201"/>
      <c r="T56" s="201"/>
    </row>
    <row r="57" spans="1:21" x14ac:dyDescent="0.4">
      <c r="A57" s="379"/>
      <c r="B57" s="12" t="s">
        <v>7484</v>
      </c>
      <c r="C57" s="1"/>
      <c r="D57" s="95"/>
      <c r="E57" s="1"/>
      <c r="F57" s="95"/>
      <c r="G57" s="95"/>
      <c r="H57" s="1">
        <f t="shared" si="0"/>
        <v>0</v>
      </c>
      <c r="J57" s="1">
        <v>10</v>
      </c>
      <c r="K57" s="201"/>
      <c r="L57" s="201"/>
      <c r="M57" s="201"/>
      <c r="N57" s="201"/>
      <c r="O57" s="203"/>
      <c r="P57" s="201"/>
      <c r="Q57" s="201"/>
      <c r="R57" s="201"/>
      <c r="S57" s="201"/>
      <c r="T57" s="201"/>
    </row>
    <row r="58" spans="1:21" x14ac:dyDescent="0.4">
      <c r="A58" s="379"/>
      <c r="B58" s="12" t="s">
        <v>7485</v>
      </c>
      <c r="C58" s="1"/>
      <c r="D58" s="95"/>
      <c r="E58" s="1"/>
      <c r="F58" s="1"/>
      <c r="G58" s="1"/>
      <c r="H58" s="1">
        <f t="shared" si="0"/>
        <v>0</v>
      </c>
      <c r="J58" s="1">
        <v>11</v>
      </c>
      <c r="K58" s="201"/>
      <c r="L58" s="201"/>
      <c r="M58" s="201"/>
      <c r="N58" s="201"/>
      <c r="O58" s="203"/>
      <c r="P58" s="201"/>
      <c r="Q58" s="201"/>
      <c r="R58" s="201"/>
      <c r="S58" s="201"/>
      <c r="T58" s="201"/>
    </row>
    <row r="59" spans="1:21" x14ac:dyDescent="0.4">
      <c r="A59" s="379"/>
      <c r="B59" s="12" t="s">
        <v>7483</v>
      </c>
      <c r="C59" s="1"/>
      <c r="D59" s="95"/>
      <c r="E59" s="1"/>
      <c r="F59" s="1"/>
      <c r="G59" s="1"/>
      <c r="H59" s="1">
        <f t="shared" si="0"/>
        <v>0</v>
      </c>
      <c r="J59" s="1">
        <v>12</v>
      </c>
      <c r="K59" s="201"/>
      <c r="L59" s="201"/>
      <c r="M59" s="201"/>
      <c r="N59" s="201"/>
      <c r="O59" s="203"/>
      <c r="P59" s="201"/>
      <c r="Q59" s="201"/>
      <c r="R59" s="201"/>
      <c r="S59" s="201"/>
      <c r="T59" s="201"/>
    </row>
    <row r="60" spans="1:21" x14ac:dyDescent="0.4">
      <c r="A60" s="379"/>
      <c r="B60" s="12" t="s">
        <v>7484</v>
      </c>
      <c r="C60" s="1"/>
      <c r="D60" s="95"/>
      <c r="E60" s="1"/>
      <c r="F60" s="95"/>
      <c r="G60" s="95"/>
      <c r="H60" s="1">
        <f t="shared" si="0"/>
        <v>0</v>
      </c>
      <c r="J60" s="95">
        <v>13</v>
      </c>
      <c r="K60" s="201"/>
      <c r="L60" s="201"/>
      <c r="M60" s="201"/>
      <c r="N60" s="201"/>
      <c r="O60" s="203"/>
      <c r="P60" s="201"/>
      <c r="Q60" s="201"/>
      <c r="R60" s="201"/>
      <c r="S60" s="201"/>
      <c r="T60" s="201"/>
    </row>
    <row r="61" spans="1:21" x14ac:dyDescent="0.4">
      <c r="A61" s="379"/>
      <c r="B61" s="12" t="s">
        <v>7485</v>
      </c>
      <c r="C61" s="1"/>
      <c r="D61" s="95"/>
      <c r="E61" s="1"/>
      <c r="F61" s="1"/>
      <c r="G61" s="1"/>
      <c r="H61" s="1">
        <f t="shared" si="0"/>
        <v>0</v>
      </c>
      <c r="I61" s="229"/>
      <c r="J61" s="95">
        <v>14</v>
      </c>
      <c r="K61" s="201"/>
      <c r="L61" s="201"/>
      <c r="M61" s="201"/>
      <c r="N61" s="201"/>
      <c r="O61" s="203"/>
      <c r="P61" s="201"/>
      <c r="Q61" s="201"/>
      <c r="R61" s="201"/>
      <c r="S61" s="201"/>
      <c r="T61" s="201"/>
    </row>
    <row r="62" spans="1:21" x14ac:dyDescent="0.4">
      <c r="A62" s="227"/>
      <c r="C62" s="7"/>
      <c r="D62" s="228"/>
      <c r="E62" s="7"/>
      <c r="F62" s="7"/>
      <c r="G62" s="7"/>
      <c r="H62" s="7"/>
      <c r="I62" s="229"/>
      <c r="J62" s="95">
        <v>15</v>
      </c>
      <c r="K62" s="201"/>
      <c r="L62" s="201"/>
      <c r="M62" s="201"/>
      <c r="N62" s="201"/>
      <c r="O62" s="203"/>
      <c r="P62" s="201"/>
      <c r="Q62" s="201"/>
      <c r="R62" s="201"/>
      <c r="S62" s="201"/>
      <c r="T62" s="201"/>
    </row>
    <row r="63" spans="1:21" x14ac:dyDescent="0.4">
      <c r="A63" s="227"/>
      <c r="C63" s="7"/>
      <c r="D63" s="228"/>
      <c r="E63" s="7"/>
      <c r="F63" s="7"/>
      <c r="G63" s="7"/>
      <c r="H63" s="7"/>
      <c r="I63" s="7"/>
      <c r="K63" s="73"/>
    </row>
    <row r="64" spans="1:21" x14ac:dyDescent="0.4">
      <c r="A64" s="12" t="s">
        <v>7654</v>
      </c>
      <c r="B64" s="219">
        <v>45651.304166666669</v>
      </c>
      <c r="C64" s="7"/>
      <c r="D64" s="228"/>
      <c r="E64" s="7"/>
      <c r="F64" s="7"/>
      <c r="G64" s="7"/>
      <c r="H64" s="7"/>
      <c r="I64" s="7"/>
      <c r="J64" s="12" t="s">
        <v>10266</v>
      </c>
      <c r="K64" s="71">
        <f t="shared" ref="K64:K107" si="1">COUNTIF($K$48:$T$62,J64)</f>
        <v>1</v>
      </c>
    </row>
    <row r="65" spans="1:11" x14ac:dyDescent="0.4">
      <c r="A65" s="12" t="s">
        <v>7655</v>
      </c>
      <c r="B65" s="220">
        <v>0.45277777777777778</v>
      </c>
      <c r="C65" s="7"/>
      <c r="D65" s="228"/>
      <c r="E65" s="7"/>
      <c r="F65" s="7"/>
      <c r="G65" s="7"/>
      <c r="H65" s="7"/>
      <c r="I65" s="7"/>
      <c r="J65" s="12" t="s">
        <v>10264</v>
      </c>
      <c r="K65" s="71">
        <f t="shared" si="1"/>
        <v>1</v>
      </c>
    </row>
    <row r="66" spans="1:11" x14ac:dyDescent="0.4">
      <c r="A66" s="12" t="s">
        <v>7656</v>
      </c>
      <c r="B66" s="219">
        <f>B64-B65</f>
        <v>45650.851388888892</v>
      </c>
      <c r="C66" s="7"/>
      <c r="D66" s="228"/>
      <c r="E66" s="7"/>
      <c r="F66" s="7"/>
      <c r="G66" s="7"/>
      <c r="H66" s="7"/>
      <c r="I66" s="7"/>
      <c r="J66" s="12" t="s">
        <v>10256</v>
      </c>
      <c r="K66" s="71">
        <f t="shared" si="1"/>
        <v>1</v>
      </c>
    </row>
    <row r="67" spans="1:11" x14ac:dyDescent="0.4">
      <c r="A67" s="227"/>
      <c r="C67" s="7"/>
      <c r="D67" s="228"/>
      <c r="E67" s="7"/>
      <c r="F67" s="7"/>
      <c r="G67" s="7"/>
      <c r="H67" s="7"/>
      <c r="I67" s="7"/>
      <c r="J67" s="12" t="s">
        <v>10225</v>
      </c>
      <c r="K67" s="71">
        <f t="shared" si="1"/>
        <v>2</v>
      </c>
    </row>
    <row r="68" spans="1:11" x14ac:dyDescent="0.4">
      <c r="A68" s="220" t="s">
        <v>9491</v>
      </c>
      <c r="B68" s="295">
        <v>0</v>
      </c>
      <c r="C68" s="220">
        <f>B68+TIME(1,,)</f>
        <v>4.1666666666666664E-2</v>
      </c>
      <c r="D68" s="228"/>
      <c r="E68" s="7"/>
      <c r="F68" s="7"/>
      <c r="G68" s="7"/>
      <c r="H68" s="7"/>
      <c r="I68" s="7"/>
      <c r="J68" s="12" t="s">
        <v>10268</v>
      </c>
      <c r="K68" s="71">
        <f t="shared" si="1"/>
        <v>1</v>
      </c>
    </row>
    <row r="69" spans="1:11" x14ac:dyDescent="0.4">
      <c r="A69" s="220" t="s">
        <v>9491</v>
      </c>
      <c r="B69" s="220">
        <f>C68</f>
        <v>4.1666666666666664E-2</v>
      </c>
      <c r="C69" s="220">
        <f t="shared" ref="C69:C91" si="2">B69+TIME(1,,)</f>
        <v>8.3333333333333329E-2</v>
      </c>
      <c r="D69" s="228"/>
      <c r="E69" s="7"/>
      <c r="F69" s="7"/>
      <c r="G69" s="7"/>
      <c r="H69" s="7"/>
      <c r="I69" s="7"/>
      <c r="J69" s="12" t="s">
        <v>10227</v>
      </c>
      <c r="K69" s="71">
        <f t="shared" si="1"/>
        <v>1</v>
      </c>
    </row>
    <row r="70" spans="1:11" x14ac:dyDescent="0.4">
      <c r="A70" s="220" t="s">
        <v>9491</v>
      </c>
      <c r="B70" s="220">
        <f t="shared" ref="B70:B91" si="3">C69</f>
        <v>8.3333333333333329E-2</v>
      </c>
      <c r="C70" s="220">
        <f t="shared" si="2"/>
        <v>0.125</v>
      </c>
      <c r="J70" s="12" t="s">
        <v>10261</v>
      </c>
      <c r="K70" s="71">
        <f t="shared" si="1"/>
        <v>2</v>
      </c>
    </row>
    <row r="71" spans="1:11" x14ac:dyDescent="0.4">
      <c r="A71" s="220" t="s">
        <v>9491</v>
      </c>
      <c r="B71" s="220">
        <f t="shared" si="3"/>
        <v>0.125</v>
      </c>
      <c r="C71" s="220">
        <f t="shared" si="2"/>
        <v>0.16666666666666666</v>
      </c>
      <c r="J71" s="12" t="s">
        <v>10120</v>
      </c>
      <c r="K71" s="71">
        <f t="shared" si="1"/>
        <v>0</v>
      </c>
    </row>
    <row r="72" spans="1:11" x14ac:dyDescent="0.4">
      <c r="A72" s="220" t="s">
        <v>9491</v>
      </c>
      <c r="B72" s="220">
        <f t="shared" si="3"/>
        <v>0.16666666666666666</v>
      </c>
      <c r="C72" s="220">
        <f t="shared" si="2"/>
        <v>0.20833333333333331</v>
      </c>
      <c r="J72" s="12" t="s">
        <v>10118</v>
      </c>
      <c r="K72" s="71">
        <f t="shared" si="1"/>
        <v>0</v>
      </c>
    </row>
    <row r="73" spans="1:11" x14ac:dyDescent="0.4">
      <c r="A73" s="220" t="s">
        <v>9491</v>
      </c>
      <c r="B73" s="220">
        <f t="shared" si="3"/>
        <v>0.20833333333333331</v>
      </c>
      <c r="C73" s="220">
        <f t="shared" si="2"/>
        <v>0.24999999999999997</v>
      </c>
      <c r="J73" s="12" t="s">
        <v>10109</v>
      </c>
      <c r="K73" s="71">
        <f t="shared" si="1"/>
        <v>0</v>
      </c>
    </row>
    <row r="74" spans="1:11" x14ac:dyDescent="0.4">
      <c r="A74" s="220" t="s">
        <v>9491</v>
      </c>
      <c r="B74" s="220">
        <f t="shared" si="3"/>
        <v>0.24999999999999997</v>
      </c>
      <c r="C74" s="220">
        <f t="shared" si="2"/>
        <v>0.29166666666666663</v>
      </c>
      <c r="J74" s="12" t="s">
        <v>9980</v>
      </c>
      <c r="K74" s="71">
        <f t="shared" si="1"/>
        <v>1</v>
      </c>
    </row>
    <row r="75" spans="1:11" x14ac:dyDescent="0.4">
      <c r="A75" s="220" t="s">
        <v>9491</v>
      </c>
      <c r="B75" s="220">
        <f t="shared" si="3"/>
        <v>0.29166666666666663</v>
      </c>
      <c r="C75" s="220">
        <f t="shared" si="2"/>
        <v>0.33333333333333331</v>
      </c>
      <c r="J75" s="12" t="s">
        <v>9969</v>
      </c>
      <c r="K75" s="71">
        <f t="shared" si="1"/>
        <v>2</v>
      </c>
    </row>
    <row r="76" spans="1:11" x14ac:dyDescent="0.4">
      <c r="A76" s="220" t="s">
        <v>9491</v>
      </c>
      <c r="B76" s="220">
        <f t="shared" si="3"/>
        <v>0.33333333333333331</v>
      </c>
      <c r="C76" s="220">
        <f t="shared" si="2"/>
        <v>0.375</v>
      </c>
      <c r="J76" s="12" t="s">
        <v>10285</v>
      </c>
      <c r="K76" s="71">
        <f t="shared" si="1"/>
        <v>1</v>
      </c>
    </row>
    <row r="77" spans="1:11" x14ac:dyDescent="0.4">
      <c r="A77" s="220" t="s">
        <v>9491</v>
      </c>
      <c r="B77" s="220">
        <f t="shared" si="3"/>
        <v>0.375</v>
      </c>
      <c r="C77" s="220">
        <f t="shared" si="2"/>
        <v>0.41666666666666669</v>
      </c>
      <c r="J77" s="12" t="s">
        <v>9845</v>
      </c>
      <c r="K77" s="71">
        <f t="shared" si="1"/>
        <v>0</v>
      </c>
    </row>
    <row r="78" spans="1:11" x14ac:dyDescent="0.4">
      <c r="A78" s="220" t="s">
        <v>9491</v>
      </c>
      <c r="B78" s="220">
        <f t="shared" si="3"/>
        <v>0.41666666666666669</v>
      </c>
      <c r="C78" s="220">
        <f t="shared" si="2"/>
        <v>0.45833333333333337</v>
      </c>
      <c r="J78" s="12" t="s">
        <v>9886</v>
      </c>
      <c r="K78" s="71">
        <f t="shared" si="1"/>
        <v>0</v>
      </c>
    </row>
    <row r="79" spans="1:11" x14ac:dyDescent="0.4">
      <c r="A79" s="220" t="s">
        <v>9491</v>
      </c>
      <c r="B79" s="220">
        <f t="shared" si="3"/>
        <v>0.45833333333333337</v>
      </c>
      <c r="C79" s="220">
        <f t="shared" si="2"/>
        <v>0.5</v>
      </c>
      <c r="J79" s="12" t="s">
        <v>9865</v>
      </c>
      <c r="K79" s="71">
        <f t="shared" si="1"/>
        <v>0</v>
      </c>
    </row>
    <row r="80" spans="1:11" x14ac:dyDescent="0.4">
      <c r="A80" s="220" t="s">
        <v>9491</v>
      </c>
      <c r="B80" s="220">
        <f t="shared" si="3"/>
        <v>0.5</v>
      </c>
      <c r="C80" s="220">
        <f t="shared" si="2"/>
        <v>0.54166666666666663</v>
      </c>
      <c r="J80" s="12" t="s">
        <v>9813</v>
      </c>
      <c r="K80" s="71">
        <f t="shared" si="1"/>
        <v>0</v>
      </c>
    </row>
    <row r="81" spans="1:11" x14ac:dyDescent="0.4">
      <c r="A81" s="220" t="s">
        <v>9491</v>
      </c>
      <c r="B81" s="220">
        <f t="shared" si="3"/>
        <v>0.54166666666666663</v>
      </c>
      <c r="C81" s="220">
        <f t="shared" si="2"/>
        <v>0.58333333333333326</v>
      </c>
      <c r="J81" s="12" t="s">
        <v>9811</v>
      </c>
      <c r="K81" s="71">
        <f t="shared" si="1"/>
        <v>0</v>
      </c>
    </row>
    <row r="82" spans="1:11" x14ac:dyDescent="0.4">
      <c r="A82" s="220" t="s">
        <v>9491</v>
      </c>
      <c r="B82" s="220">
        <f t="shared" si="3"/>
        <v>0.58333333333333326</v>
      </c>
      <c r="C82" s="220">
        <f t="shared" si="2"/>
        <v>0.62499999999999989</v>
      </c>
      <c r="J82" s="12" t="s">
        <v>9815</v>
      </c>
      <c r="K82" s="71">
        <f t="shared" si="1"/>
        <v>0</v>
      </c>
    </row>
    <row r="83" spans="1:11" x14ac:dyDescent="0.4">
      <c r="A83" s="220" t="s">
        <v>9491</v>
      </c>
      <c r="B83" s="220">
        <f t="shared" si="3"/>
        <v>0.62499999999999989</v>
      </c>
      <c r="C83" s="220">
        <f t="shared" si="2"/>
        <v>0.66666666666666652</v>
      </c>
      <c r="J83" s="12" t="s">
        <v>9557</v>
      </c>
      <c r="K83" s="71">
        <f t="shared" si="1"/>
        <v>0</v>
      </c>
    </row>
    <row r="84" spans="1:11" x14ac:dyDescent="0.4">
      <c r="A84" s="220" t="s">
        <v>9491</v>
      </c>
      <c r="B84" s="220">
        <f t="shared" si="3"/>
        <v>0.66666666666666652</v>
      </c>
      <c r="C84" s="220">
        <f t="shared" si="2"/>
        <v>0.70833333333333315</v>
      </c>
      <c r="J84" s="12" t="s">
        <v>9382</v>
      </c>
      <c r="K84" s="71">
        <f t="shared" si="1"/>
        <v>0</v>
      </c>
    </row>
    <row r="85" spans="1:11" x14ac:dyDescent="0.4">
      <c r="A85" s="220" t="s">
        <v>9491</v>
      </c>
      <c r="B85" s="220">
        <f t="shared" si="3"/>
        <v>0.70833333333333315</v>
      </c>
      <c r="C85" s="220">
        <f t="shared" si="2"/>
        <v>0.74999999999999978</v>
      </c>
      <c r="J85" s="12" t="s">
        <v>9380</v>
      </c>
      <c r="K85" s="71">
        <f t="shared" si="1"/>
        <v>0</v>
      </c>
    </row>
    <row r="86" spans="1:11" x14ac:dyDescent="0.4">
      <c r="A86" s="220" t="s">
        <v>9491</v>
      </c>
      <c r="B86" s="220">
        <f t="shared" si="3"/>
        <v>0.74999999999999978</v>
      </c>
      <c r="C86" s="220">
        <f t="shared" si="2"/>
        <v>0.79166666666666641</v>
      </c>
      <c r="J86" s="12" t="s">
        <v>9607</v>
      </c>
      <c r="K86" s="71">
        <f t="shared" si="1"/>
        <v>0</v>
      </c>
    </row>
    <row r="87" spans="1:11" x14ac:dyDescent="0.4">
      <c r="A87" s="220" t="s">
        <v>9491</v>
      </c>
      <c r="B87" s="220">
        <f t="shared" si="3"/>
        <v>0.79166666666666641</v>
      </c>
      <c r="C87" s="220">
        <f t="shared" si="2"/>
        <v>0.83333333333333304</v>
      </c>
      <c r="J87" s="12" t="s">
        <v>10124</v>
      </c>
      <c r="K87" s="71">
        <f t="shared" si="1"/>
        <v>0</v>
      </c>
    </row>
    <row r="88" spans="1:11" x14ac:dyDescent="0.4">
      <c r="A88" s="220" t="s">
        <v>9491</v>
      </c>
      <c r="B88" s="220">
        <f t="shared" si="3"/>
        <v>0.83333333333333304</v>
      </c>
      <c r="C88" s="220">
        <f t="shared" si="2"/>
        <v>0.87499999999999967</v>
      </c>
      <c r="J88" s="12" t="s">
        <v>9131</v>
      </c>
      <c r="K88" s="71">
        <f t="shared" si="1"/>
        <v>0</v>
      </c>
    </row>
    <row r="89" spans="1:11" x14ac:dyDescent="0.4">
      <c r="A89" s="220" t="s">
        <v>9491</v>
      </c>
      <c r="B89" s="220">
        <f t="shared" si="3"/>
        <v>0.87499999999999967</v>
      </c>
      <c r="C89" s="220">
        <f t="shared" si="2"/>
        <v>0.9166666666666663</v>
      </c>
      <c r="J89" s="12" t="s">
        <v>9020</v>
      </c>
      <c r="K89" s="71">
        <f t="shared" si="1"/>
        <v>0</v>
      </c>
    </row>
    <row r="90" spans="1:11" x14ac:dyDescent="0.4">
      <c r="A90" s="220" t="s">
        <v>9491</v>
      </c>
      <c r="B90" s="220">
        <f t="shared" si="3"/>
        <v>0.9166666666666663</v>
      </c>
      <c r="C90" s="220">
        <f t="shared" si="2"/>
        <v>0.95833333333333293</v>
      </c>
      <c r="J90" s="12" t="s">
        <v>9023</v>
      </c>
      <c r="K90" s="71">
        <f t="shared" si="1"/>
        <v>0</v>
      </c>
    </row>
    <row r="91" spans="1:11" x14ac:dyDescent="0.4">
      <c r="A91" s="220" t="s">
        <v>9491</v>
      </c>
      <c r="B91" s="220">
        <f t="shared" si="3"/>
        <v>0.95833333333333293</v>
      </c>
      <c r="C91" s="220">
        <f t="shared" si="2"/>
        <v>0.99999999999999956</v>
      </c>
      <c r="J91" s="12" t="s">
        <v>9024</v>
      </c>
      <c r="K91" s="71">
        <f t="shared" si="1"/>
        <v>0</v>
      </c>
    </row>
    <row r="92" spans="1:11" x14ac:dyDescent="0.4">
      <c r="J92" s="12" t="s">
        <v>9385</v>
      </c>
      <c r="K92" s="71">
        <f t="shared" si="1"/>
        <v>0</v>
      </c>
    </row>
    <row r="93" spans="1:11" x14ac:dyDescent="0.4">
      <c r="J93" s="12" t="s">
        <v>9377</v>
      </c>
      <c r="K93" s="71">
        <f t="shared" si="1"/>
        <v>0</v>
      </c>
    </row>
    <row r="94" spans="1:11" x14ac:dyDescent="0.4">
      <c r="J94" s="12" t="s">
        <v>9025</v>
      </c>
      <c r="K94" s="71">
        <f t="shared" si="1"/>
        <v>0</v>
      </c>
    </row>
    <row r="95" spans="1:11" x14ac:dyDescent="0.4">
      <c r="J95" s="12" t="s">
        <v>8571</v>
      </c>
      <c r="K95" s="71">
        <f t="shared" si="1"/>
        <v>0</v>
      </c>
    </row>
    <row r="96" spans="1:11" x14ac:dyDescent="0.4">
      <c r="J96" s="12" t="s">
        <v>8572</v>
      </c>
      <c r="K96" s="71">
        <f t="shared" si="1"/>
        <v>0</v>
      </c>
    </row>
    <row r="97" spans="10:11" x14ac:dyDescent="0.4">
      <c r="J97" s="12" t="s">
        <v>8638</v>
      </c>
      <c r="K97" s="71">
        <f t="shared" si="1"/>
        <v>0</v>
      </c>
    </row>
    <row r="98" spans="10:11" x14ac:dyDescent="0.4">
      <c r="J98" s="12" t="s">
        <v>8573</v>
      </c>
      <c r="K98" s="71">
        <f t="shared" si="1"/>
        <v>0</v>
      </c>
    </row>
    <row r="99" spans="10:11" x14ac:dyDescent="0.4">
      <c r="J99" s="12" t="s">
        <v>8574</v>
      </c>
      <c r="K99" s="71">
        <f t="shared" si="1"/>
        <v>0</v>
      </c>
    </row>
    <row r="100" spans="10:11" x14ac:dyDescent="0.4">
      <c r="J100" s="12" t="s">
        <v>8575</v>
      </c>
      <c r="K100" s="71">
        <f t="shared" si="1"/>
        <v>0</v>
      </c>
    </row>
    <row r="101" spans="10:11" x14ac:dyDescent="0.4">
      <c r="J101" s="12" t="s">
        <v>8286</v>
      </c>
      <c r="K101" s="71">
        <f t="shared" si="1"/>
        <v>0</v>
      </c>
    </row>
    <row r="102" spans="10:11" x14ac:dyDescent="0.4">
      <c r="J102" s="12" t="s">
        <v>8270</v>
      </c>
      <c r="K102" s="71">
        <f t="shared" si="1"/>
        <v>0</v>
      </c>
    </row>
    <row r="103" spans="10:11" x14ac:dyDescent="0.4">
      <c r="J103" s="12" t="s">
        <v>8570</v>
      </c>
      <c r="K103" s="71">
        <f t="shared" si="1"/>
        <v>0</v>
      </c>
    </row>
    <row r="104" spans="10:11" x14ac:dyDescent="0.4">
      <c r="J104" s="12" t="s">
        <v>8288</v>
      </c>
      <c r="K104" s="71">
        <f t="shared" si="1"/>
        <v>0</v>
      </c>
    </row>
    <row r="105" spans="10:11" x14ac:dyDescent="0.4">
      <c r="J105" s="12" t="s">
        <v>8255</v>
      </c>
      <c r="K105" s="71">
        <f t="shared" si="1"/>
        <v>0</v>
      </c>
    </row>
    <row r="106" spans="10:11" x14ac:dyDescent="0.4">
      <c r="J106" s="12" t="s">
        <v>8115</v>
      </c>
      <c r="K106" s="71">
        <f t="shared" si="1"/>
        <v>0</v>
      </c>
    </row>
    <row r="107" spans="10:11" x14ac:dyDescent="0.4">
      <c r="J107" s="12" t="s">
        <v>8257</v>
      </c>
      <c r="K107" s="71">
        <f t="shared" si="1"/>
        <v>0</v>
      </c>
    </row>
  </sheetData>
  <mergeCells count="67">
    <mergeCell ref="A50:A52"/>
    <mergeCell ref="A53:A55"/>
    <mergeCell ref="A56:A58"/>
    <mergeCell ref="A59:A61"/>
    <mergeCell ref="A47:A49"/>
    <mergeCell ref="K47:L47"/>
    <mergeCell ref="M47:N47"/>
    <mergeCell ref="O47:P47"/>
    <mergeCell ref="Q47:R47"/>
    <mergeCell ref="S47:T47"/>
    <mergeCell ref="A44:A46"/>
    <mergeCell ref="B28:H28"/>
    <mergeCell ref="A30:B30"/>
    <mergeCell ref="C30:H30"/>
    <mergeCell ref="A31:B31"/>
    <mergeCell ref="C31:H31"/>
    <mergeCell ref="A32:B32"/>
    <mergeCell ref="C32:H32"/>
    <mergeCell ref="A33:B33"/>
    <mergeCell ref="C33:H33"/>
    <mergeCell ref="A34:B34"/>
    <mergeCell ref="C34:H34"/>
    <mergeCell ref="A41:A43"/>
    <mergeCell ref="C27:H27"/>
    <mergeCell ref="F18:H18"/>
    <mergeCell ref="C19:E19"/>
    <mergeCell ref="F19:H19"/>
    <mergeCell ref="C20:H20"/>
    <mergeCell ref="F24:H24"/>
    <mergeCell ref="C25:E25"/>
    <mergeCell ref="F25:H25"/>
    <mergeCell ref="C26:E26"/>
    <mergeCell ref="F26:H26"/>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BBEC9CE2-6A09-4A7E-AFA2-5B8C4E0A6EE0}"/>
  </hyperlinks>
  <pageMargins left="0.7" right="0.7" top="0.75" bottom="0.75" header="0.3" footer="0.3"/>
  <pageSetup paperSize="9" orientation="portrait" verticalDpi="0"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B6A7D-2DB5-49BE-970D-E557771BC043}">
  <dimension ref="A1:U92"/>
  <sheetViews>
    <sheetView topLeftCell="A70" zoomScale="90" zoomScaleNormal="90" workbookViewId="0">
      <selection activeCell="L54" sqref="L54"/>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3.90625" customWidth="1"/>
    <col min="11" max="11" width="16.08984375" customWidth="1"/>
    <col min="12" max="12" width="14.36328125" customWidth="1"/>
    <col min="13" max="16" width="6.90625" customWidth="1"/>
    <col min="17" max="17" width="20.6328125" bestFit="1" customWidth="1"/>
    <col min="18" max="18" width="15" bestFit="1" customWidth="1"/>
    <col min="19" max="19" width="13.6328125" customWidth="1"/>
    <col min="20" max="20" width="21.81640625" customWidth="1"/>
    <col min="21" max="21" width="10.08984375" customWidth="1"/>
    <col min="22" max="23" width="5.81640625" customWidth="1"/>
  </cols>
  <sheetData>
    <row r="1" spans="1:9" x14ac:dyDescent="0.4">
      <c r="A1" s="11" t="s">
        <v>7581</v>
      </c>
      <c r="B1" s="375" t="s">
        <v>10237</v>
      </c>
      <c r="C1" s="375"/>
      <c r="D1" s="375"/>
      <c r="E1" s="375"/>
      <c r="F1" s="375"/>
      <c r="G1" s="375"/>
      <c r="H1" s="375"/>
      <c r="I1" s="7"/>
    </row>
    <row r="2" spans="1:9" x14ac:dyDescent="0.4">
      <c r="A2" s="11" t="s">
        <v>7582</v>
      </c>
      <c r="B2" s="375" t="s">
        <v>10238</v>
      </c>
      <c r="C2" s="375"/>
      <c r="D2" s="375"/>
      <c r="E2" s="375"/>
      <c r="F2" s="375"/>
      <c r="G2" s="375"/>
      <c r="H2" s="375"/>
      <c r="I2" s="7"/>
    </row>
    <row r="3" spans="1:9" x14ac:dyDescent="0.4">
      <c r="A3" s="11" t="s">
        <v>7583</v>
      </c>
      <c r="B3" s="375" t="s">
        <v>10239</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MIN(C38:G38)</f>
        <v>45660.757638888892</v>
      </c>
      <c r="C6" s="374"/>
      <c r="D6" s="403" t="s">
        <v>7587</v>
      </c>
      <c r="E6" s="404"/>
      <c r="F6" s="384">
        <f>MAX(C39:G39)</f>
        <v>45667.357638888891</v>
      </c>
      <c r="G6" s="402"/>
      <c r="H6" s="374"/>
      <c r="I6" s="7"/>
    </row>
    <row r="7" spans="1:9" ht="40.5" customHeight="1" x14ac:dyDescent="0.4">
      <c r="A7" s="394" t="s">
        <v>7816</v>
      </c>
      <c r="B7" s="11" t="s">
        <v>7589</v>
      </c>
      <c r="C7" s="397" t="s">
        <v>10236</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10233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0" x14ac:dyDescent="0.4">
      <c r="A33" s="399" t="s">
        <v>8078</v>
      </c>
      <c r="B33" s="400"/>
      <c r="C33" s="372" t="s">
        <v>8073</v>
      </c>
      <c r="D33" s="373"/>
      <c r="E33" s="373"/>
      <c r="F33" s="373"/>
      <c r="G33" s="373"/>
      <c r="H33" s="374"/>
      <c r="I33" s="218"/>
    </row>
    <row r="34" spans="1:20" x14ac:dyDescent="0.4">
      <c r="A34" s="399" t="s">
        <v>9537</v>
      </c>
      <c r="B34" s="400"/>
      <c r="C34" s="372" t="s">
        <v>9538</v>
      </c>
      <c r="D34" s="373"/>
      <c r="E34" s="373"/>
      <c r="F34" s="373"/>
      <c r="G34" s="373"/>
      <c r="H34" s="374"/>
      <c r="I34" s="218"/>
    </row>
    <row r="35" spans="1:20" ht="52" customHeight="1" x14ac:dyDescent="0.4">
      <c r="A35" s="399" t="s">
        <v>10111</v>
      </c>
      <c r="B35" s="400"/>
      <c r="C35" s="399" t="s">
        <v>10232</v>
      </c>
      <c r="D35" s="373"/>
      <c r="E35" s="373"/>
      <c r="F35" s="373"/>
      <c r="G35" s="373"/>
      <c r="H35" s="374"/>
      <c r="I35" s="218"/>
    </row>
    <row r="36" spans="1:20" x14ac:dyDescent="0.4">
      <c r="A36" s="88"/>
      <c r="B36" s="12"/>
      <c r="C36" s="1" t="s">
        <v>8588</v>
      </c>
      <c r="D36" s="1" t="s">
        <v>8589</v>
      </c>
      <c r="E36" s="1" t="s">
        <v>8590</v>
      </c>
      <c r="F36" s="1" t="s">
        <v>8591</v>
      </c>
      <c r="G36" s="1" t="s">
        <v>8592</v>
      </c>
      <c r="H36" s="1" t="s">
        <v>7614</v>
      </c>
      <c r="I36" s="7"/>
    </row>
    <row r="37" spans="1:20" x14ac:dyDescent="0.4">
      <c r="A37" s="83"/>
      <c r="B37" s="12" t="s">
        <v>7977</v>
      </c>
      <c r="C37" s="239" t="s">
        <v>8548</v>
      </c>
      <c r="D37" s="239" t="s">
        <v>8547</v>
      </c>
      <c r="E37" s="239" t="s">
        <v>8451</v>
      </c>
      <c r="F37" s="239" t="s">
        <v>8448</v>
      </c>
      <c r="G37" s="239" t="s">
        <v>8609</v>
      </c>
      <c r="H37" s="1"/>
      <c r="I37" s="7"/>
      <c r="J37" s="186" t="s">
        <v>9436</v>
      </c>
    </row>
    <row r="38" spans="1:20" x14ac:dyDescent="0.4">
      <c r="A38" s="177"/>
      <c r="B38" s="12" t="s">
        <v>7615</v>
      </c>
      <c r="C38" s="191">
        <v>45660.775000000001</v>
      </c>
      <c r="D38" s="191">
        <v>45663.769444444442</v>
      </c>
      <c r="E38" s="191">
        <v>45663.775694444441</v>
      </c>
      <c r="F38" s="191">
        <v>45660.757638888892</v>
      </c>
      <c r="G38" s="191">
        <v>45660.758333333331</v>
      </c>
      <c r="H38" s="1"/>
      <c r="I38" s="7"/>
      <c r="J38" s="294">
        <v>45667.333333333336</v>
      </c>
    </row>
    <row r="39" spans="1:20" x14ac:dyDescent="0.4">
      <c r="A39" s="177"/>
      <c r="B39" s="12" t="s">
        <v>7482</v>
      </c>
      <c r="C39" s="191">
        <v>45667.357638888891</v>
      </c>
      <c r="D39" s="191">
        <v>45667.355555555558</v>
      </c>
      <c r="E39" s="191">
        <v>45666.373611111114</v>
      </c>
      <c r="F39" s="191">
        <v>45667.352777777778</v>
      </c>
      <c r="G39" s="191">
        <v>45667.356944444444</v>
      </c>
      <c r="H39" s="1"/>
      <c r="I39" s="7"/>
      <c r="J39" s="186">
        <f>IF(C39&lt;&gt;"",INT((J38-C38)*24),0)+IF(D39&lt;&gt;"",INT((J38-D38)*24),0)+IF(E39&lt;&gt;"",INT((J38-E38)*24),0)+IF(F39&lt;&gt;"",INT((J38-F38)*24),0)+IF(G39&lt;&gt;"",INT((J38-G38)*24),0)</f>
        <v>641</v>
      </c>
    </row>
    <row r="40" spans="1:20" x14ac:dyDescent="0.4">
      <c r="A40" s="177"/>
      <c r="B40" s="12" t="s">
        <v>7458</v>
      </c>
      <c r="C40" s="221">
        <v>248</v>
      </c>
      <c r="D40" s="164">
        <v>42</v>
      </c>
      <c r="E40" s="164">
        <v>107</v>
      </c>
      <c r="F40" s="221">
        <v>12</v>
      </c>
      <c r="G40" s="164">
        <v>74</v>
      </c>
      <c r="H40" s="1">
        <f t="shared" ref="H40:H62" si="0">SUM(C40:G40)</f>
        <v>483</v>
      </c>
      <c r="I40" s="7"/>
    </row>
    <row r="41" spans="1:20" x14ac:dyDescent="0.4">
      <c r="A41" s="1" t="s">
        <v>7164</v>
      </c>
      <c r="B41" s="12" t="s">
        <v>7469</v>
      </c>
      <c r="C41" s="1">
        <f>INT((C39-C38)*24)</f>
        <v>157</v>
      </c>
      <c r="D41" s="1">
        <f>INT((D39-D38)*24)</f>
        <v>86</v>
      </c>
      <c r="E41" s="1">
        <f>INT((E39-E38)*24)</f>
        <v>62</v>
      </c>
      <c r="F41" s="1">
        <f>INT((F39-F38)*24)</f>
        <v>158</v>
      </c>
      <c r="G41" s="1">
        <f>INT((G39-G38)*24)</f>
        <v>158</v>
      </c>
      <c r="H41" s="1">
        <f t="shared" si="0"/>
        <v>621</v>
      </c>
      <c r="I41" s="7"/>
      <c r="J41" s="12" t="s">
        <v>8020</v>
      </c>
      <c r="K41" s="1">
        <f>H41</f>
        <v>621</v>
      </c>
    </row>
    <row r="42" spans="1:20" x14ac:dyDescent="0.4">
      <c r="A42" s="379">
        <v>45663</v>
      </c>
      <c r="B42" s="12" t="s">
        <v>7483</v>
      </c>
      <c r="C42" s="1">
        <v>0</v>
      </c>
      <c r="D42" s="1"/>
      <c r="E42" s="1"/>
      <c r="F42" s="1">
        <v>0</v>
      </c>
      <c r="G42" s="1">
        <v>0</v>
      </c>
      <c r="H42" s="1">
        <f t="shared" si="0"/>
        <v>0</v>
      </c>
      <c r="I42" s="7"/>
      <c r="J42" s="12" t="s">
        <v>7483</v>
      </c>
      <c r="K42" s="1">
        <f>SUMIF(B:B,J42,H:H)</f>
        <v>0</v>
      </c>
    </row>
    <row r="43" spans="1:20" x14ac:dyDescent="0.4">
      <c r="A43" s="379"/>
      <c r="B43" s="12" t="s">
        <v>7484</v>
      </c>
      <c r="C43" s="1">
        <v>0</v>
      </c>
      <c r="D43" s="1"/>
      <c r="E43" s="1"/>
      <c r="F43" s="1">
        <v>0</v>
      </c>
      <c r="G43" s="1">
        <v>0</v>
      </c>
      <c r="H43" s="1">
        <f t="shared" si="0"/>
        <v>0</v>
      </c>
      <c r="I43" s="7"/>
      <c r="J43" s="12" t="s">
        <v>7477</v>
      </c>
      <c r="K43" s="1">
        <f>SUMIF(B:B,J43,H:H)</f>
        <v>0</v>
      </c>
    </row>
    <row r="44" spans="1:20" x14ac:dyDescent="0.4">
      <c r="A44" s="379"/>
      <c r="B44" s="12" t="s">
        <v>7485</v>
      </c>
      <c r="C44" s="1">
        <v>0</v>
      </c>
      <c r="D44" s="1"/>
      <c r="E44" s="1"/>
      <c r="F44" s="1">
        <v>0</v>
      </c>
      <c r="G44" s="1">
        <v>0</v>
      </c>
      <c r="H44" s="1">
        <f t="shared" si="0"/>
        <v>0</v>
      </c>
      <c r="I44" s="7"/>
      <c r="J44" s="12" t="s">
        <v>7485</v>
      </c>
      <c r="K44" s="1">
        <f>SUMIF(B:B,J44,H:H)</f>
        <v>1</v>
      </c>
    </row>
    <row r="45" spans="1:20" x14ac:dyDescent="0.4">
      <c r="A45" s="379">
        <v>45664</v>
      </c>
      <c r="B45" s="12" t="s">
        <v>7483</v>
      </c>
      <c r="C45" s="1">
        <v>0</v>
      </c>
      <c r="D45" s="1">
        <v>0</v>
      </c>
      <c r="E45" s="1">
        <v>0</v>
      </c>
      <c r="F45" s="1">
        <v>0</v>
      </c>
      <c r="G45" s="1">
        <v>0</v>
      </c>
      <c r="H45" s="1">
        <f t="shared" si="0"/>
        <v>0</v>
      </c>
      <c r="I45" s="7"/>
    </row>
    <row r="46" spans="1:20" x14ac:dyDescent="0.4">
      <c r="A46" s="379"/>
      <c r="B46" s="12" t="s">
        <v>7484</v>
      </c>
      <c r="C46" s="1">
        <v>0</v>
      </c>
      <c r="D46" s="1">
        <v>0</v>
      </c>
      <c r="E46" s="1">
        <v>0</v>
      </c>
      <c r="F46" s="1">
        <v>0</v>
      </c>
      <c r="G46" s="1">
        <v>0</v>
      </c>
      <c r="H46" s="1">
        <f t="shared" si="0"/>
        <v>0</v>
      </c>
      <c r="I46" s="7"/>
      <c r="K46" t="s">
        <v>9059</v>
      </c>
      <c r="M46" t="s">
        <v>7466</v>
      </c>
      <c r="O46" t="s">
        <v>9060</v>
      </c>
      <c r="Q46" t="s">
        <v>9061</v>
      </c>
      <c r="S46" t="s">
        <v>9062</v>
      </c>
    </row>
    <row r="47" spans="1:20" x14ac:dyDescent="0.4">
      <c r="A47" s="379"/>
      <c r="B47" s="12" t="s">
        <v>7485</v>
      </c>
      <c r="C47" s="1">
        <v>0</v>
      </c>
      <c r="D47" s="1">
        <v>0</v>
      </c>
      <c r="E47" s="1">
        <v>0</v>
      </c>
      <c r="F47" s="1">
        <v>0</v>
      </c>
      <c r="G47" s="1">
        <v>0</v>
      </c>
      <c r="H47" s="1">
        <f t="shared" si="0"/>
        <v>0</v>
      </c>
      <c r="I47" s="7"/>
      <c r="K47" t="s">
        <v>8805</v>
      </c>
      <c r="M47" t="s">
        <v>8628</v>
      </c>
      <c r="O47" t="s">
        <v>8624</v>
      </c>
      <c r="Q47" t="s">
        <v>9793</v>
      </c>
      <c r="S47" t="s">
        <v>8806</v>
      </c>
    </row>
    <row r="48" spans="1:20" ht="17" customHeight="1" x14ac:dyDescent="0.4">
      <c r="A48" s="379">
        <v>45665</v>
      </c>
      <c r="B48" s="12" t="s">
        <v>7483</v>
      </c>
      <c r="C48" s="1">
        <v>0</v>
      </c>
      <c r="D48" s="95">
        <v>0</v>
      </c>
      <c r="E48" s="1">
        <v>0</v>
      </c>
      <c r="F48" s="1">
        <v>0</v>
      </c>
      <c r="G48" s="1">
        <v>0</v>
      </c>
      <c r="H48" s="1">
        <f t="shared" si="0"/>
        <v>0</v>
      </c>
      <c r="I48" s="7"/>
      <c r="J48" s="1" t="s">
        <v>7189</v>
      </c>
      <c r="K48" s="372" t="str">
        <f>C36</f>
        <v>#M004</v>
      </c>
      <c r="L48" s="374"/>
      <c r="M48" s="399" t="str">
        <f>D36</f>
        <v>#M015</v>
      </c>
      <c r="N48" s="400"/>
      <c r="O48" s="399" t="str">
        <f>E36</f>
        <v>#M017</v>
      </c>
      <c r="P48" s="400"/>
      <c r="Q48" s="399" t="str">
        <f>F36</f>
        <v>#M005</v>
      </c>
      <c r="R48" s="400"/>
      <c r="S48" s="399" t="str">
        <f>G36</f>
        <v>#M006</v>
      </c>
      <c r="T48" s="400"/>
    </row>
    <row r="49" spans="1:21" x14ac:dyDescent="0.4">
      <c r="A49" s="379"/>
      <c r="B49" s="12" t="s">
        <v>7484</v>
      </c>
      <c r="C49" s="1">
        <v>0</v>
      </c>
      <c r="D49" s="95">
        <v>0</v>
      </c>
      <c r="E49" s="95">
        <v>0</v>
      </c>
      <c r="F49" s="95">
        <v>0</v>
      </c>
      <c r="G49" s="95">
        <v>0</v>
      </c>
      <c r="H49" s="1">
        <f t="shared" si="0"/>
        <v>0</v>
      </c>
      <c r="I49" s="7"/>
      <c r="J49" s="95">
        <v>1</v>
      </c>
      <c r="K49" s="254" t="s">
        <v>10278</v>
      </c>
      <c r="L49" s="231" t="s">
        <v>10295</v>
      </c>
      <c r="M49" s="222"/>
      <c r="N49" s="201"/>
      <c r="O49" s="222"/>
      <c r="P49" s="201"/>
      <c r="Q49" s="222" t="s">
        <v>10240</v>
      </c>
      <c r="R49" s="65" t="s">
        <v>10296</v>
      </c>
      <c r="S49" s="222" t="s">
        <v>10292</v>
      </c>
      <c r="T49" s="234" t="s">
        <v>9326</v>
      </c>
      <c r="U49" s="68"/>
    </row>
    <row r="50" spans="1:21" x14ac:dyDescent="0.4">
      <c r="A50" s="379"/>
      <c r="B50" s="12" t="s">
        <v>7485</v>
      </c>
      <c r="C50" s="1">
        <v>0</v>
      </c>
      <c r="D50" s="95">
        <v>0</v>
      </c>
      <c r="E50" s="1">
        <v>0</v>
      </c>
      <c r="F50" s="1">
        <v>1</v>
      </c>
      <c r="G50" s="1">
        <v>0</v>
      </c>
      <c r="H50" s="1">
        <f t="shared" si="0"/>
        <v>1</v>
      </c>
      <c r="I50" s="7"/>
      <c r="J50" s="1">
        <v>2</v>
      </c>
      <c r="K50" s="222" t="s">
        <v>10291</v>
      </c>
      <c r="L50" s="234" t="s">
        <v>9326</v>
      </c>
      <c r="M50" s="222"/>
      <c r="N50" s="201"/>
      <c r="O50" s="222"/>
      <c r="P50" s="201"/>
      <c r="Q50" s="222" t="s">
        <v>10290</v>
      </c>
      <c r="R50" s="234" t="s">
        <v>9326</v>
      </c>
      <c r="S50" s="311" t="s">
        <v>10294</v>
      </c>
      <c r="T50" s="224" t="s">
        <v>10297</v>
      </c>
      <c r="U50" s="68"/>
    </row>
    <row r="51" spans="1:21" x14ac:dyDescent="0.4">
      <c r="A51" s="379">
        <v>45666</v>
      </c>
      <c r="B51" s="12" t="s">
        <v>7483</v>
      </c>
      <c r="C51" s="1">
        <v>0</v>
      </c>
      <c r="D51" s="95">
        <v>0</v>
      </c>
      <c r="E51" s="1">
        <v>0</v>
      </c>
      <c r="F51" s="1">
        <v>0</v>
      </c>
      <c r="G51" s="1">
        <v>0</v>
      </c>
      <c r="H51" s="1">
        <f t="shared" si="0"/>
        <v>0</v>
      </c>
      <c r="I51" s="7"/>
      <c r="J51" s="95">
        <v>3</v>
      </c>
      <c r="K51" s="222"/>
      <c r="L51" s="201"/>
      <c r="M51" s="222"/>
      <c r="N51" s="201"/>
      <c r="O51" s="222"/>
      <c r="P51" s="201"/>
      <c r="Q51" s="240" t="s">
        <v>10289</v>
      </c>
      <c r="R51" s="201" t="s">
        <v>9918</v>
      </c>
      <c r="S51" s="240"/>
      <c r="T51" s="201"/>
      <c r="U51" s="68"/>
    </row>
    <row r="52" spans="1:21" x14ac:dyDescent="0.4">
      <c r="A52" s="379"/>
      <c r="B52" s="12" t="s">
        <v>7484</v>
      </c>
      <c r="C52" s="1">
        <v>0</v>
      </c>
      <c r="D52" s="95">
        <v>0</v>
      </c>
      <c r="E52" s="95">
        <v>0</v>
      </c>
      <c r="F52" s="95">
        <v>0</v>
      </c>
      <c r="G52" s="1">
        <v>0</v>
      </c>
      <c r="H52" s="1">
        <f t="shared" si="0"/>
        <v>0</v>
      </c>
      <c r="I52" s="7"/>
      <c r="J52" s="1">
        <v>4</v>
      </c>
      <c r="K52" s="222"/>
      <c r="L52" s="201"/>
      <c r="M52" s="222"/>
      <c r="N52" s="201"/>
      <c r="O52" s="222"/>
      <c r="P52" s="201"/>
      <c r="Q52" s="240"/>
      <c r="R52" s="201"/>
      <c r="S52" s="240"/>
      <c r="T52" s="201"/>
      <c r="U52" s="68"/>
    </row>
    <row r="53" spans="1:21" x14ac:dyDescent="0.4">
      <c r="A53" s="379"/>
      <c r="B53" s="12" t="s">
        <v>7485</v>
      </c>
      <c r="C53" s="1">
        <v>0</v>
      </c>
      <c r="D53" s="95">
        <v>0</v>
      </c>
      <c r="E53" s="1">
        <v>0</v>
      </c>
      <c r="F53" s="1">
        <v>0</v>
      </c>
      <c r="G53" s="1">
        <v>0</v>
      </c>
      <c r="H53" s="1">
        <f t="shared" si="0"/>
        <v>0</v>
      </c>
      <c r="I53" s="7"/>
      <c r="J53" s="95">
        <v>5</v>
      </c>
      <c r="K53" s="240"/>
      <c r="L53" s="201"/>
      <c r="M53" s="222"/>
      <c r="N53" s="201"/>
      <c r="O53" s="222"/>
      <c r="P53" s="201"/>
      <c r="Q53" s="240"/>
      <c r="R53" s="201"/>
      <c r="S53" s="240"/>
      <c r="T53" s="201"/>
      <c r="U53" s="68"/>
    </row>
    <row r="54" spans="1:21" x14ac:dyDescent="0.4">
      <c r="A54" s="379">
        <v>45667</v>
      </c>
      <c r="B54" s="12" t="s">
        <v>7483</v>
      </c>
      <c r="C54" s="1">
        <v>0</v>
      </c>
      <c r="D54" s="95">
        <v>0</v>
      </c>
      <c r="E54" s="1"/>
      <c r="F54" s="1">
        <v>0</v>
      </c>
      <c r="G54" s="1">
        <v>0</v>
      </c>
      <c r="H54" s="1">
        <f t="shared" si="0"/>
        <v>0</v>
      </c>
      <c r="I54" s="7"/>
      <c r="J54" s="1">
        <v>6</v>
      </c>
      <c r="K54" s="222"/>
      <c r="L54" s="201"/>
      <c r="M54" s="222"/>
      <c r="N54" s="201"/>
      <c r="O54" s="222"/>
      <c r="P54" s="201"/>
      <c r="Q54" s="240"/>
      <c r="R54" s="201"/>
      <c r="S54" s="201"/>
      <c r="T54" s="201"/>
      <c r="U54" s="68"/>
    </row>
    <row r="55" spans="1:21" x14ac:dyDescent="0.4">
      <c r="A55" s="379"/>
      <c r="B55" s="12" t="s">
        <v>7484</v>
      </c>
      <c r="C55" s="1">
        <v>0</v>
      </c>
      <c r="D55" s="95">
        <v>0</v>
      </c>
      <c r="E55" s="1"/>
      <c r="F55" s="95">
        <v>0</v>
      </c>
      <c r="G55" s="95">
        <v>0</v>
      </c>
      <c r="H55" s="1">
        <f t="shared" si="0"/>
        <v>0</v>
      </c>
      <c r="I55" s="7"/>
      <c r="J55" s="95">
        <v>7</v>
      </c>
      <c r="K55" s="203"/>
      <c r="L55" s="201"/>
      <c r="M55" s="222"/>
      <c r="N55" s="201"/>
      <c r="O55" s="222"/>
      <c r="P55" s="201"/>
      <c r="Q55" s="222"/>
      <c r="R55" s="201"/>
      <c r="S55" s="201"/>
      <c r="T55" s="201"/>
      <c r="U55" s="68"/>
    </row>
    <row r="56" spans="1:21" x14ac:dyDescent="0.4">
      <c r="A56" s="379"/>
      <c r="B56" s="12" t="s">
        <v>7485</v>
      </c>
      <c r="C56" s="1">
        <v>0</v>
      </c>
      <c r="D56" s="95">
        <v>0</v>
      </c>
      <c r="E56" s="1"/>
      <c r="F56" s="1">
        <v>0</v>
      </c>
      <c r="G56" s="1">
        <v>0</v>
      </c>
      <c r="H56" s="1">
        <f t="shared" si="0"/>
        <v>0</v>
      </c>
      <c r="I56" s="7"/>
      <c r="J56" s="1">
        <v>8</v>
      </c>
      <c r="K56" s="201"/>
      <c r="L56" s="201"/>
      <c r="M56" s="248"/>
      <c r="N56" s="234"/>
      <c r="O56" s="222"/>
      <c r="P56" s="201"/>
      <c r="Q56" s="201"/>
      <c r="R56" s="201"/>
      <c r="S56" s="201"/>
      <c r="T56" s="201"/>
      <c r="U56" s="68"/>
    </row>
    <row r="57" spans="1:21" x14ac:dyDescent="0.4">
      <c r="A57" s="379"/>
      <c r="B57" s="12" t="s">
        <v>7483</v>
      </c>
      <c r="C57" s="1"/>
      <c r="D57" s="95"/>
      <c r="E57" s="1"/>
      <c r="F57" s="1"/>
      <c r="G57" s="1"/>
      <c r="H57" s="1">
        <f t="shared" si="0"/>
        <v>0</v>
      </c>
      <c r="I57" s="7"/>
      <c r="J57" s="95">
        <v>9</v>
      </c>
      <c r="K57" s="201"/>
      <c r="L57" s="201"/>
      <c r="M57" s="251"/>
      <c r="N57" s="234"/>
      <c r="O57" s="201"/>
      <c r="P57" s="201"/>
      <c r="Q57" s="201"/>
      <c r="R57" s="201"/>
      <c r="S57" s="201"/>
      <c r="T57" s="201"/>
    </row>
    <row r="58" spans="1:21" x14ac:dyDescent="0.4">
      <c r="A58" s="379"/>
      <c r="B58" s="12" t="s">
        <v>7484</v>
      </c>
      <c r="C58" s="1"/>
      <c r="D58" s="95"/>
      <c r="E58" s="1"/>
      <c r="F58" s="95"/>
      <c r="G58" s="95"/>
      <c r="H58" s="1">
        <f t="shared" si="0"/>
        <v>0</v>
      </c>
      <c r="I58" s="7"/>
      <c r="J58" s="1">
        <v>10</v>
      </c>
      <c r="K58" s="240"/>
      <c r="L58" s="201"/>
      <c r="M58" s="235"/>
      <c r="N58" s="234"/>
      <c r="O58" s="222"/>
      <c r="P58" s="201"/>
      <c r="Q58" s="201"/>
      <c r="R58" s="201"/>
      <c r="S58" s="201"/>
      <c r="T58" s="201"/>
    </row>
    <row r="59" spans="1:21" x14ac:dyDescent="0.4">
      <c r="A59" s="379"/>
      <c r="B59" s="12" t="s">
        <v>7485</v>
      </c>
      <c r="C59" s="1"/>
      <c r="D59" s="95"/>
      <c r="E59" s="1"/>
      <c r="F59" s="1"/>
      <c r="G59" s="1"/>
      <c r="H59" s="1">
        <f t="shared" si="0"/>
        <v>0</v>
      </c>
      <c r="J59" s="1">
        <v>11</v>
      </c>
      <c r="K59" s="201"/>
      <c r="L59" s="201"/>
      <c r="M59" s="235"/>
      <c r="N59" s="234"/>
      <c r="O59" s="222"/>
      <c r="P59" s="201"/>
      <c r="Q59" s="201"/>
      <c r="R59" s="201"/>
      <c r="S59" s="201"/>
      <c r="T59" s="201"/>
    </row>
    <row r="60" spans="1:21" x14ac:dyDescent="0.4">
      <c r="A60" s="379"/>
      <c r="B60" s="12" t="s">
        <v>7483</v>
      </c>
      <c r="C60" s="1"/>
      <c r="D60" s="95"/>
      <c r="E60" s="1"/>
      <c r="F60" s="1"/>
      <c r="G60" s="1"/>
      <c r="H60" s="1">
        <f t="shared" si="0"/>
        <v>0</v>
      </c>
      <c r="J60" s="1">
        <v>12</v>
      </c>
      <c r="K60" s="201"/>
      <c r="L60" s="201"/>
      <c r="M60" s="203"/>
      <c r="N60" s="201"/>
      <c r="O60" s="222"/>
      <c r="P60" s="201"/>
      <c r="Q60" s="201"/>
      <c r="R60" s="201"/>
      <c r="S60" s="201"/>
      <c r="T60" s="201"/>
    </row>
    <row r="61" spans="1:21" x14ac:dyDescent="0.4">
      <c r="A61" s="379"/>
      <c r="B61" s="12" t="s">
        <v>7484</v>
      </c>
      <c r="C61" s="1"/>
      <c r="D61" s="95"/>
      <c r="E61" s="1"/>
      <c r="F61" s="95"/>
      <c r="G61" s="95"/>
      <c r="H61" s="1">
        <f t="shared" si="0"/>
        <v>0</v>
      </c>
      <c r="J61" s="1">
        <v>13</v>
      </c>
      <c r="K61" s="201"/>
      <c r="L61" s="201"/>
      <c r="M61" s="203"/>
      <c r="N61" s="201"/>
      <c r="O61" s="222"/>
      <c r="P61" s="201"/>
      <c r="Q61" s="201"/>
      <c r="R61" s="201"/>
      <c r="S61" s="201"/>
      <c r="T61" s="201"/>
    </row>
    <row r="62" spans="1:21" x14ac:dyDescent="0.4">
      <c r="A62" s="379"/>
      <c r="B62" s="12" t="s">
        <v>7485</v>
      </c>
      <c r="C62" s="1"/>
      <c r="D62" s="95"/>
      <c r="E62" s="1"/>
      <c r="F62" s="1"/>
      <c r="G62" s="1"/>
      <c r="H62" s="1">
        <f t="shared" si="0"/>
        <v>0</v>
      </c>
      <c r="J62" s="1">
        <v>14</v>
      </c>
      <c r="K62" s="201"/>
      <c r="L62" s="201"/>
      <c r="M62" s="203"/>
      <c r="N62" s="201"/>
      <c r="O62" s="222"/>
      <c r="P62" s="201"/>
      <c r="Q62" s="201"/>
      <c r="R62" s="201"/>
      <c r="S62" s="201"/>
      <c r="T62" s="201"/>
    </row>
    <row r="63" spans="1:21" x14ac:dyDescent="0.4">
      <c r="A63" s="227"/>
      <c r="C63" s="7"/>
      <c r="D63" s="228"/>
      <c r="E63" s="7"/>
      <c r="F63" s="7"/>
      <c r="G63" s="7"/>
      <c r="H63" s="7"/>
      <c r="J63" s="1">
        <v>15</v>
      </c>
      <c r="K63" s="201"/>
      <c r="L63" s="201"/>
      <c r="M63" s="203"/>
      <c r="N63" s="201"/>
      <c r="O63" s="222"/>
      <c r="P63" s="201"/>
      <c r="Q63" s="201"/>
      <c r="R63" s="201"/>
      <c r="S63" s="201"/>
      <c r="T63" s="201"/>
    </row>
    <row r="64" spans="1:21" x14ac:dyDescent="0.4">
      <c r="K64" s="229"/>
      <c r="L64" s="229"/>
      <c r="M64" s="229"/>
      <c r="N64" s="229"/>
      <c r="O64" s="229"/>
      <c r="P64" s="229"/>
      <c r="Q64" s="229"/>
      <c r="R64" s="229"/>
      <c r="S64" s="229"/>
    </row>
    <row r="65" spans="1:16" x14ac:dyDescent="0.4">
      <c r="A65" s="12" t="s">
        <v>7654</v>
      </c>
      <c r="B65" s="219">
        <v>45670.375</v>
      </c>
      <c r="J65" s="12" t="s">
        <v>10195</v>
      </c>
      <c r="K65" s="71">
        <f>COUNTIF($K$49:$T$62,J65)</f>
        <v>0</v>
      </c>
      <c r="L65" s="229"/>
      <c r="M65" s="229"/>
      <c r="N65" s="229"/>
      <c r="O65" s="229"/>
      <c r="P65" s="229"/>
    </row>
    <row r="66" spans="1:16" x14ac:dyDescent="0.4">
      <c r="A66" s="12" t="s">
        <v>7655</v>
      </c>
      <c r="B66" s="220">
        <v>0.86805555555555547</v>
      </c>
      <c r="J66" s="12" t="s">
        <v>10196</v>
      </c>
      <c r="K66" s="71">
        <f>COUNTIF($K$49:$T$62,J66)</f>
        <v>0</v>
      </c>
      <c r="L66" s="229"/>
      <c r="M66" s="229"/>
      <c r="N66" s="229"/>
      <c r="O66" s="229"/>
      <c r="P66" s="229"/>
    </row>
    <row r="67" spans="1:16" x14ac:dyDescent="0.4">
      <c r="A67" s="12" t="s">
        <v>7656</v>
      </c>
      <c r="B67" s="219">
        <f>B65-B66</f>
        <v>45669.506944444445</v>
      </c>
      <c r="J67" s="12" t="s">
        <v>10197</v>
      </c>
      <c r="K67" s="71">
        <f>COUNTIF($K$49:$T$62,J67)</f>
        <v>0</v>
      </c>
      <c r="L67" s="229"/>
      <c r="M67" s="229"/>
      <c r="N67" s="229"/>
      <c r="O67" s="229"/>
      <c r="P67" s="229"/>
    </row>
    <row r="68" spans="1:16" x14ac:dyDescent="0.4">
      <c r="J68" s="12" t="s">
        <v>9917</v>
      </c>
      <c r="K68" s="71">
        <f>COUNTIF($K$49:$T$62,J68)</f>
        <v>1</v>
      </c>
      <c r="L68" s="229"/>
      <c r="M68" s="229"/>
      <c r="N68" s="229"/>
      <c r="O68" s="229"/>
      <c r="P68" s="229"/>
    </row>
    <row r="69" spans="1:16" x14ac:dyDescent="0.4">
      <c r="A69" s="220" t="s">
        <v>9491</v>
      </c>
      <c r="B69" s="295">
        <v>0</v>
      </c>
      <c r="C69" s="220">
        <f>B69+TIME(1,,)</f>
        <v>4.1666666666666664E-2</v>
      </c>
      <c r="J69" s="12" t="s">
        <v>9641</v>
      </c>
      <c r="K69" s="71">
        <f t="shared" ref="K69:K92" si="1">COUNTIF($K$49:$T$62,J69)</f>
        <v>0</v>
      </c>
    </row>
    <row r="70" spans="1:16" x14ac:dyDescent="0.4">
      <c r="A70" s="220" t="s">
        <v>9491</v>
      </c>
      <c r="B70" s="220">
        <f>C69</f>
        <v>4.1666666666666664E-2</v>
      </c>
      <c r="C70" s="220">
        <f t="shared" ref="C70:C92" si="2">B70+TIME(1,,)</f>
        <v>8.3333333333333329E-2</v>
      </c>
      <c r="J70" s="12" t="s">
        <v>9624</v>
      </c>
      <c r="K70" s="71">
        <f t="shared" si="1"/>
        <v>0</v>
      </c>
    </row>
    <row r="71" spans="1:16" x14ac:dyDescent="0.4">
      <c r="A71" s="220" t="s">
        <v>9491</v>
      </c>
      <c r="B71" s="220">
        <f t="shared" ref="B71:B92" si="3">C70</f>
        <v>8.3333333333333329E-2</v>
      </c>
      <c r="C71" s="220">
        <f t="shared" si="2"/>
        <v>0.125</v>
      </c>
      <c r="J71" s="300" t="s">
        <v>9498</v>
      </c>
      <c r="K71" s="71">
        <f t="shared" si="1"/>
        <v>0</v>
      </c>
    </row>
    <row r="72" spans="1:16" x14ac:dyDescent="0.4">
      <c r="A72" s="220" t="s">
        <v>9491</v>
      </c>
      <c r="B72" s="220">
        <f t="shared" si="3"/>
        <v>0.125</v>
      </c>
      <c r="C72" s="220">
        <f t="shared" si="2"/>
        <v>0.16666666666666666</v>
      </c>
      <c r="J72" s="300" t="s">
        <v>9280</v>
      </c>
      <c r="K72" s="71">
        <f t="shared" si="1"/>
        <v>0</v>
      </c>
    </row>
    <row r="73" spans="1:16" x14ac:dyDescent="0.4">
      <c r="A73" s="220" t="s">
        <v>9491</v>
      </c>
      <c r="B73" s="220">
        <f t="shared" si="3"/>
        <v>0.16666666666666666</v>
      </c>
      <c r="C73" s="220">
        <f t="shared" si="2"/>
        <v>0.20833333333333331</v>
      </c>
      <c r="J73" s="300" t="s">
        <v>9532</v>
      </c>
      <c r="K73" s="71">
        <f t="shared" si="1"/>
        <v>0</v>
      </c>
    </row>
    <row r="74" spans="1:16" x14ac:dyDescent="0.4">
      <c r="A74" s="220" t="s">
        <v>9491</v>
      </c>
      <c r="B74" s="220">
        <f t="shared" si="3"/>
        <v>0.20833333333333331</v>
      </c>
      <c r="C74" s="220">
        <f t="shared" si="2"/>
        <v>0.24999999999999997</v>
      </c>
      <c r="J74" s="300" t="s">
        <v>9510</v>
      </c>
      <c r="K74" s="71">
        <f t="shared" si="1"/>
        <v>0</v>
      </c>
    </row>
    <row r="75" spans="1:16" x14ac:dyDescent="0.4">
      <c r="A75" s="220" t="s">
        <v>9491</v>
      </c>
      <c r="B75" s="220">
        <f t="shared" si="3"/>
        <v>0.24999999999999997</v>
      </c>
      <c r="C75" s="220">
        <f t="shared" si="2"/>
        <v>0.29166666666666663</v>
      </c>
      <c r="J75" s="300" t="s">
        <v>9508</v>
      </c>
      <c r="K75" s="71">
        <f t="shared" si="1"/>
        <v>0</v>
      </c>
    </row>
    <row r="76" spans="1:16" x14ac:dyDescent="0.4">
      <c r="A76" s="220" t="s">
        <v>9491</v>
      </c>
      <c r="B76" s="220">
        <f t="shared" si="3"/>
        <v>0.29166666666666663</v>
      </c>
      <c r="C76" s="220">
        <f t="shared" si="2"/>
        <v>0.33333333333333331</v>
      </c>
      <c r="J76" s="201" t="s">
        <v>9422</v>
      </c>
      <c r="K76" s="71">
        <f t="shared" si="1"/>
        <v>0</v>
      </c>
    </row>
    <row r="77" spans="1:16" x14ac:dyDescent="0.4">
      <c r="A77" s="220" t="s">
        <v>9491</v>
      </c>
      <c r="B77" s="220">
        <f t="shared" si="3"/>
        <v>0.33333333333333331</v>
      </c>
      <c r="C77" s="220">
        <f t="shared" si="2"/>
        <v>0.375</v>
      </c>
      <c r="J77" s="12" t="s">
        <v>9359</v>
      </c>
      <c r="K77" s="71">
        <f t="shared" si="1"/>
        <v>0</v>
      </c>
    </row>
    <row r="78" spans="1:16" x14ac:dyDescent="0.4">
      <c r="A78" s="220" t="s">
        <v>9491</v>
      </c>
      <c r="B78" s="220">
        <f t="shared" si="3"/>
        <v>0.375</v>
      </c>
      <c r="C78" s="220">
        <f t="shared" si="2"/>
        <v>0.41666666666666669</v>
      </c>
      <c r="J78" s="12" t="s">
        <v>9210</v>
      </c>
      <c r="K78" s="71">
        <f t="shared" si="1"/>
        <v>0</v>
      </c>
    </row>
    <row r="79" spans="1:16" x14ac:dyDescent="0.4">
      <c r="A79" s="220" t="s">
        <v>9491</v>
      </c>
      <c r="B79" s="220">
        <f t="shared" si="3"/>
        <v>0.41666666666666669</v>
      </c>
      <c r="C79" s="220">
        <f t="shared" si="2"/>
        <v>0.45833333333333337</v>
      </c>
      <c r="J79" s="12" t="s">
        <v>9136</v>
      </c>
      <c r="K79" s="71">
        <f t="shared" si="1"/>
        <v>0</v>
      </c>
    </row>
    <row r="80" spans="1:16" x14ac:dyDescent="0.4">
      <c r="A80" s="220" t="s">
        <v>9491</v>
      </c>
      <c r="B80" s="220">
        <f t="shared" si="3"/>
        <v>0.45833333333333337</v>
      </c>
      <c r="C80" s="220">
        <f t="shared" si="2"/>
        <v>0.5</v>
      </c>
      <c r="J80" s="12" t="s">
        <v>9077</v>
      </c>
      <c r="K80" s="71">
        <f t="shared" si="1"/>
        <v>0</v>
      </c>
    </row>
    <row r="81" spans="1:11" x14ac:dyDescent="0.4">
      <c r="A81" s="220" t="s">
        <v>9491</v>
      </c>
      <c r="B81" s="220">
        <f t="shared" si="3"/>
        <v>0.5</v>
      </c>
      <c r="C81" s="220">
        <f t="shared" si="2"/>
        <v>0.54166666666666663</v>
      </c>
      <c r="J81" s="12" t="s">
        <v>9075</v>
      </c>
      <c r="K81" s="71">
        <f t="shared" si="1"/>
        <v>0</v>
      </c>
    </row>
    <row r="82" spans="1:11" x14ac:dyDescent="0.4">
      <c r="A82" s="220" t="s">
        <v>9491</v>
      </c>
      <c r="B82" s="220">
        <f t="shared" si="3"/>
        <v>0.54166666666666663</v>
      </c>
      <c r="C82" s="220">
        <f t="shared" si="2"/>
        <v>0.58333333333333326</v>
      </c>
      <c r="J82" s="12" t="s">
        <v>9072</v>
      </c>
      <c r="K82" s="71">
        <f t="shared" si="1"/>
        <v>0</v>
      </c>
    </row>
    <row r="83" spans="1:11" x14ac:dyDescent="0.4">
      <c r="A83" s="220" t="s">
        <v>9491</v>
      </c>
      <c r="B83" s="220">
        <f t="shared" si="3"/>
        <v>0.58333333333333326</v>
      </c>
      <c r="C83" s="220">
        <f t="shared" si="2"/>
        <v>0.62499999999999989</v>
      </c>
      <c r="J83" s="12" t="s">
        <v>8980</v>
      </c>
      <c r="K83" s="71">
        <f t="shared" si="1"/>
        <v>0</v>
      </c>
    </row>
    <row r="84" spans="1:11" x14ac:dyDescent="0.4">
      <c r="A84" s="220" t="s">
        <v>9491</v>
      </c>
      <c r="B84" s="220">
        <f t="shared" si="3"/>
        <v>0.62499999999999989</v>
      </c>
      <c r="C84" s="220">
        <f t="shared" si="2"/>
        <v>0.66666666666666652</v>
      </c>
      <c r="J84" s="12" t="s">
        <v>8984</v>
      </c>
      <c r="K84" s="71">
        <f t="shared" si="1"/>
        <v>0</v>
      </c>
    </row>
    <row r="85" spans="1:11" x14ac:dyDescent="0.4">
      <c r="A85" s="220" t="s">
        <v>9491</v>
      </c>
      <c r="B85" s="220">
        <f t="shared" si="3"/>
        <v>0.66666666666666652</v>
      </c>
      <c r="C85" s="220">
        <f t="shared" si="2"/>
        <v>0.70833333333333315</v>
      </c>
      <c r="J85" s="12" t="s">
        <v>8676</v>
      </c>
      <c r="K85" s="71">
        <f t="shared" si="1"/>
        <v>0</v>
      </c>
    </row>
    <row r="86" spans="1:11" x14ac:dyDescent="0.4">
      <c r="A86" s="220" t="s">
        <v>9491</v>
      </c>
      <c r="B86" s="220">
        <f t="shared" si="3"/>
        <v>0.70833333333333315</v>
      </c>
      <c r="C86" s="220">
        <f t="shared" si="2"/>
        <v>0.74999999999999978</v>
      </c>
      <c r="J86" s="12" t="s">
        <v>8658</v>
      </c>
      <c r="K86" s="71">
        <f t="shared" si="1"/>
        <v>0</v>
      </c>
    </row>
    <row r="87" spans="1:11" x14ac:dyDescent="0.4">
      <c r="A87" s="220" t="s">
        <v>9491</v>
      </c>
      <c r="B87" s="220">
        <f t="shared" si="3"/>
        <v>0.74999999999999978</v>
      </c>
      <c r="C87" s="220">
        <f t="shared" si="2"/>
        <v>0.79166666666666641</v>
      </c>
      <c r="J87" s="12" t="s">
        <v>8648</v>
      </c>
      <c r="K87" s="71">
        <f t="shared" si="1"/>
        <v>0</v>
      </c>
    </row>
    <row r="88" spans="1:11" x14ac:dyDescent="0.4">
      <c r="A88" s="220" t="s">
        <v>9491</v>
      </c>
      <c r="B88" s="220">
        <f t="shared" si="3"/>
        <v>0.79166666666666641</v>
      </c>
      <c r="C88" s="220">
        <f t="shared" si="2"/>
        <v>0.83333333333333304</v>
      </c>
      <c r="J88" s="12" t="s">
        <v>8679</v>
      </c>
      <c r="K88" s="71">
        <f t="shared" si="1"/>
        <v>0</v>
      </c>
    </row>
    <row r="89" spans="1:11" x14ac:dyDescent="0.4">
      <c r="A89" s="220" t="s">
        <v>9491</v>
      </c>
      <c r="B89" s="220">
        <f t="shared" si="3"/>
        <v>0.83333333333333304</v>
      </c>
      <c r="C89" s="220">
        <f t="shared" si="2"/>
        <v>0.87499999999999967</v>
      </c>
      <c r="J89" s="12" t="s">
        <v>8576</v>
      </c>
      <c r="K89" s="71">
        <f t="shared" si="1"/>
        <v>0</v>
      </c>
    </row>
    <row r="90" spans="1:11" x14ac:dyDescent="0.4">
      <c r="A90" s="220" t="s">
        <v>9491</v>
      </c>
      <c r="B90" s="220">
        <f t="shared" si="3"/>
        <v>0.87499999999999967</v>
      </c>
      <c r="C90" s="220">
        <f t="shared" si="2"/>
        <v>0.9166666666666663</v>
      </c>
      <c r="J90" s="12" t="s">
        <v>8577</v>
      </c>
      <c r="K90" s="71">
        <f t="shared" si="1"/>
        <v>0</v>
      </c>
    </row>
    <row r="91" spans="1:11" x14ac:dyDescent="0.4">
      <c r="A91" s="220" t="s">
        <v>9491</v>
      </c>
      <c r="B91" s="220">
        <f t="shared" si="3"/>
        <v>0.9166666666666663</v>
      </c>
      <c r="C91" s="220">
        <f t="shared" si="2"/>
        <v>0.95833333333333293</v>
      </c>
      <c r="J91" s="12" t="s">
        <v>8744</v>
      </c>
      <c r="K91" s="71">
        <f t="shared" si="1"/>
        <v>0</v>
      </c>
    </row>
    <row r="92" spans="1:11" x14ac:dyDescent="0.4">
      <c r="A92" s="220" t="s">
        <v>9491</v>
      </c>
      <c r="B92" s="220">
        <f t="shared" si="3"/>
        <v>0.95833333333333293</v>
      </c>
      <c r="C92" s="220">
        <f t="shared" si="2"/>
        <v>0.99999999999999956</v>
      </c>
      <c r="J92" s="12" t="s">
        <v>8578</v>
      </c>
      <c r="K92" s="71">
        <f t="shared" si="1"/>
        <v>0</v>
      </c>
    </row>
  </sheetData>
  <mergeCells count="69">
    <mergeCell ref="A51:A53"/>
    <mergeCell ref="A54:A56"/>
    <mergeCell ref="A57:A59"/>
    <mergeCell ref="A60:A62"/>
    <mergeCell ref="A35:B35"/>
    <mergeCell ref="Q48:R48"/>
    <mergeCell ref="S48:T48"/>
    <mergeCell ref="A33:B33"/>
    <mergeCell ref="C33:H33"/>
    <mergeCell ref="A34:B34"/>
    <mergeCell ref="C34:H34"/>
    <mergeCell ref="A42:A44"/>
    <mergeCell ref="A45:A47"/>
    <mergeCell ref="C35:H35"/>
    <mergeCell ref="A48:A50"/>
    <mergeCell ref="K48:L48"/>
    <mergeCell ref="M48:N48"/>
    <mergeCell ref="O48:P48"/>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7ED6C-D68D-4554-AF0F-05BA840F2534}">
  <dimension ref="A1:U93"/>
  <sheetViews>
    <sheetView topLeftCell="A34" zoomScale="90" zoomScaleNormal="90" workbookViewId="0">
      <selection activeCell="M48" sqref="M48:N48"/>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3.90625" customWidth="1"/>
    <col min="11" max="11" width="14.90625" customWidth="1"/>
    <col min="12" max="12" width="8.1796875" customWidth="1"/>
    <col min="13" max="13" width="17.453125" customWidth="1"/>
    <col min="14" max="14" width="11.1796875" customWidth="1"/>
    <col min="15" max="15" width="14.6328125" customWidth="1"/>
    <col min="16" max="16" width="14.453125" customWidth="1"/>
    <col min="17" max="17" width="16.6328125" customWidth="1"/>
    <col min="18" max="18" width="14.1796875" customWidth="1"/>
    <col min="19" max="19" width="17.1796875" customWidth="1"/>
    <col min="20" max="20" width="12.453125" customWidth="1"/>
    <col min="21" max="21" width="10.08984375" customWidth="1"/>
    <col min="22" max="23" width="5.81640625" customWidth="1"/>
  </cols>
  <sheetData>
    <row r="1" spans="1:9" x14ac:dyDescent="0.4">
      <c r="A1" s="11" t="s">
        <v>7581</v>
      </c>
      <c r="B1" s="375" t="s">
        <v>10298</v>
      </c>
      <c r="C1" s="375"/>
      <c r="D1" s="375"/>
      <c r="E1" s="375"/>
      <c r="F1" s="375"/>
      <c r="G1" s="375"/>
      <c r="H1" s="375"/>
      <c r="I1" s="7"/>
    </row>
    <row r="2" spans="1:9" x14ac:dyDescent="0.4">
      <c r="A2" s="11" t="s">
        <v>7582</v>
      </c>
      <c r="B2" s="375" t="s">
        <v>10299</v>
      </c>
      <c r="C2" s="375"/>
      <c r="D2" s="375"/>
      <c r="E2" s="375"/>
      <c r="F2" s="375"/>
      <c r="G2" s="375"/>
      <c r="H2" s="375"/>
      <c r="I2" s="7"/>
    </row>
    <row r="3" spans="1:9" x14ac:dyDescent="0.4">
      <c r="A3" s="11" t="s">
        <v>7583</v>
      </c>
      <c r="B3" s="375" t="s">
        <v>10300</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MIN(C38:G38)</f>
        <v>45670.48333333333</v>
      </c>
      <c r="C6" s="374"/>
      <c r="D6" s="403" t="s">
        <v>7587</v>
      </c>
      <c r="E6" s="404"/>
      <c r="F6" s="384">
        <f>MAX(C39:G39)</f>
        <v>45677.395833333336</v>
      </c>
      <c r="G6" s="402"/>
      <c r="H6" s="374"/>
      <c r="I6" s="7"/>
    </row>
    <row r="7" spans="1:9" ht="40.5" customHeight="1" x14ac:dyDescent="0.4">
      <c r="A7" s="394" t="s">
        <v>7816</v>
      </c>
      <c r="B7" s="11" t="s">
        <v>7589</v>
      </c>
      <c r="C7" s="397" t="s">
        <v>10236</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10233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10054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0" x14ac:dyDescent="0.4">
      <c r="A33" s="399" t="s">
        <v>8078</v>
      </c>
      <c r="B33" s="400"/>
      <c r="C33" s="372" t="s">
        <v>8073</v>
      </c>
      <c r="D33" s="373"/>
      <c r="E33" s="373"/>
      <c r="F33" s="373"/>
      <c r="G33" s="373"/>
      <c r="H33" s="374"/>
      <c r="I33" s="218"/>
    </row>
    <row r="34" spans="1:20" x14ac:dyDescent="0.4">
      <c r="A34" s="399" t="s">
        <v>9537</v>
      </c>
      <c r="B34" s="400"/>
      <c r="C34" s="372" t="s">
        <v>9538</v>
      </c>
      <c r="D34" s="373"/>
      <c r="E34" s="373"/>
      <c r="F34" s="373"/>
      <c r="G34" s="373"/>
      <c r="H34" s="374"/>
      <c r="I34" s="218"/>
    </row>
    <row r="35" spans="1:20" ht="52" customHeight="1" x14ac:dyDescent="0.4">
      <c r="A35" s="399" t="s">
        <v>10111</v>
      </c>
      <c r="B35" s="400"/>
      <c r="C35" s="399" t="s">
        <v>10232</v>
      </c>
      <c r="D35" s="373"/>
      <c r="E35" s="373"/>
      <c r="F35" s="373"/>
      <c r="G35" s="373"/>
      <c r="H35" s="374"/>
      <c r="I35" s="218"/>
    </row>
    <row r="36" spans="1:20" x14ac:dyDescent="0.4">
      <c r="A36" s="88"/>
      <c r="B36" s="12"/>
      <c r="C36" s="1" t="s">
        <v>8588</v>
      </c>
      <c r="D36" s="1" t="s">
        <v>8589</v>
      </c>
      <c r="E36" s="1" t="s">
        <v>8590</v>
      </c>
      <c r="F36" s="1" t="s">
        <v>8591</v>
      </c>
      <c r="G36" s="1" t="s">
        <v>8592</v>
      </c>
      <c r="H36" s="1" t="s">
        <v>7614</v>
      </c>
      <c r="I36" s="7"/>
    </row>
    <row r="37" spans="1:20" x14ac:dyDescent="0.4">
      <c r="A37" s="83"/>
      <c r="B37" s="12" t="s">
        <v>7977</v>
      </c>
      <c r="C37" s="239" t="s">
        <v>8548</v>
      </c>
      <c r="D37" s="239" t="s">
        <v>8547</v>
      </c>
      <c r="E37" s="239" t="s">
        <v>8451</v>
      </c>
      <c r="F37" s="239" t="s">
        <v>8448</v>
      </c>
      <c r="G37" s="239" t="s">
        <v>8609</v>
      </c>
      <c r="H37" s="1"/>
      <c r="I37" s="7"/>
      <c r="J37" s="186" t="s">
        <v>9436</v>
      </c>
    </row>
    <row r="38" spans="1:20" x14ac:dyDescent="0.4">
      <c r="A38" s="177"/>
      <c r="B38" s="12" t="s">
        <v>7615</v>
      </c>
      <c r="C38" s="191">
        <v>45670.506944444445</v>
      </c>
      <c r="D38" s="191">
        <v>45670.488194444442</v>
      </c>
      <c r="E38" s="191">
        <v>45670.48333333333</v>
      </c>
      <c r="F38" s="191">
        <v>45670.739583333336</v>
      </c>
      <c r="G38" s="191">
        <v>45670.728472222225</v>
      </c>
      <c r="H38" s="1"/>
      <c r="I38" s="7"/>
      <c r="J38" s="294">
        <v>45674.333333333336</v>
      </c>
    </row>
    <row r="39" spans="1:20" x14ac:dyDescent="0.4">
      <c r="A39" s="177"/>
      <c r="B39" s="12" t="s">
        <v>7482</v>
      </c>
      <c r="C39" s="191">
        <v>45677.395833333336</v>
      </c>
      <c r="D39" s="191">
        <v>45677.390972222223</v>
      </c>
      <c r="E39" s="191">
        <v>45677.353472222225</v>
      </c>
      <c r="F39" s="191">
        <v>45677.359027777777</v>
      </c>
      <c r="G39" s="191">
        <v>45677.364583333336</v>
      </c>
      <c r="H39" s="1"/>
      <c r="I39" s="7"/>
      <c r="J39" s="186">
        <f>IF(C39&lt;&gt;"",INT((J38-C38)*24),0)+IF(D39&lt;&gt;"",INT((J38-D38)*24),0)+IF(E39&lt;&gt;"",INT((J38-E38)*24),0)+IF(F39&lt;&gt;"",INT((J38-F38)*24),0)+IF(G39&lt;&gt;"",INT((J38-G38)*24),0)</f>
        <v>447</v>
      </c>
    </row>
    <row r="40" spans="1:20" x14ac:dyDescent="0.4">
      <c r="A40" s="177"/>
      <c r="B40" s="12" t="s">
        <v>7458</v>
      </c>
      <c r="C40" s="221">
        <v>276</v>
      </c>
      <c r="D40" s="164">
        <v>74</v>
      </c>
      <c r="E40" s="221">
        <v>269</v>
      </c>
      <c r="F40" s="221">
        <v>12</v>
      </c>
      <c r="G40" s="164">
        <v>75</v>
      </c>
      <c r="H40" s="1">
        <f t="shared" ref="H40:H62" si="0">SUM(C40:G40)</f>
        <v>706</v>
      </c>
      <c r="I40" s="7"/>
    </row>
    <row r="41" spans="1:20" x14ac:dyDescent="0.4">
      <c r="A41" s="1" t="s">
        <v>7164</v>
      </c>
      <c r="B41" s="12" t="s">
        <v>7469</v>
      </c>
      <c r="C41" s="1">
        <f>INT((C39-C38)*24)</f>
        <v>165</v>
      </c>
      <c r="D41" s="1">
        <f>INT((D39-D38)*24)</f>
        <v>165</v>
      </c>
      <c r="E41" s="1">
        <f>INT((E39-E38)*24)</f>
        <v>164</v>
      </c>
      <c r="F41" s="1">
        <f>INT((F39-F38)*24)</f>
        <v>158</v>
      </c>
      <c r="G41" s="1">
        <f>INT((G39-G38)*24)</f>
        <v>159</v>
      </c>
      <c r="H41" s="1">
        <f t="shared" si="0"/>
        <v>811</v>
      </c>
      <c r="I41" s="7"/>
      <c r="J41" s="12" t="s">
        <v>8020</v>
      </c>
      <c r="K41" s="1">
        <f>H41</f>
        <v>811</v>
      </c>
    </row>
    <row r="42" spans="1:20" x14ac:dyDescent="0.4">
      <c r="A42" s="379">
        <v>45671</v>
      </c>
      <c r="B42" s="12" t="s">
        <v>7483</v>
      </c>
      <c r="C42" s="1">
        <v>0</v>
      </c>
      <c r="D42" s="1">
        <v>0</v>
      </c>
      <c r="E42" s="1">
        <v>0</v>
      </c>
      <c r="F42" s="1">
        <v>0</v>
      </c>
      <c r="G42" s="1">
        <v>0</v>
      </c>
      <c r="H42" s="1">
        <f t="shared" si="0"/>
        <v>0</v>
      </c>
      <c r="I42" s="7"/>
      <c r="J42" s="12" t="s">
        <v>7483</v>
      </c>
      <c r="K42" s="1">
        <f>SUMIF(B:B,J42,H:H)</f>
        <v>0</v>
      </c>
    </row>
    <row r="43" spans="1:20" x14ac:dyDescent="0.4">
      <c r="A43" s="379"/>
      <c r="B43" s="12" t="s">
        <v>7484</v>
      </c>
      <c r="C43" s="1">
        <v>0</v>
      </c>
      <c r="D43" s="1">
        <v>0</v>
      </c>
      <c r="E43" s="1">
        <v>0</v>
      </c>
      <c r="F43" s="1">
        <v>0</v>
      </c>
      <c r="G43" s="1">
        <v>0</v>
      </c>
      <c r="H43" s="1">
        <f t="shared" si="0"/>
        <v>0</v>
      </c>
      <c r="I43" s="7"/>
      <c r="J43" s="12" t="s">
        <v>7477</v>
      </c>
      <c r="K43" s="1">
        <f>SUMIF(B:B,J43,H:H)</f>
        <v>0</v>
      </c>
    </row>
    <row r="44" spans="1:20" x14ac:dyDescent="0.4">
      <c r="A44" s="379"/>
      <c r="B44" s="12" t="s">
        <v>7485</v>
      </c>
      <c r="C44" s="1">
        <v>0</v>
      </c>
      <c r="D44" s="1">
        <v>0</v>
      </c>
      <c r="E44" s="1">
        <v>0</v>
      </c>
      <c r="F44" s="1">
        <v>0</v>
      </c>
      <c r="G44" s="1">
        <v>0</v>
      </c>
      <c r="H44" s="1">
        <f t="shared" si="0"/>
        <v>0</v>
      </c>
      <c r="I44" s="7"/>
      <c r="J44" s="12" t="s">
        <v>7485</v>
      </c>
      <c r="K44" s="1">
        <f>SUMIF(B:B,J44,H:H)</f>
        <v>2</v>
      </c>
    </row>
    <row r="45" spans="1:20" x14ac:dyDescent="0.4">
      <c r="A45" s="379">
        <v>45672</v>
      </c>
      <c r="B45" s="12" t="s">
        <v>7483</v>
      </c>
      <c r="C45" s="1">
        <v>0</v>
      </c>
      <c r="D45" s="1">
        <v>0</v>
      </c>
      <c r="E45" s="1">
        <v>0</v>
      </c>
      <c r="F45" s="1">
        <v>0</v>
      </c>
      <c r="G45" s="1">
        <v>0</v>
      </c>
      <c r="H45" s="1">
        <f t="shared" si="0"/>
        <v>0</v>
      </c>
      <c r="I45" s="7"/>
    </row>
    <row r="46" spans="1:20" x14ac:dyDescent="0.4">
      <c r="A46" s="379"/>
      <c r="B46" s="12" t="s">
        <v>7484</v>
      </c>
      <c r="C46" s="1">
        <v>0</v>
      </c>
      <c r="D46" s="1">
        <v>0</v>
      </c>
      <c r="E46" s="1">
        <v>0</v>
      </c>
      <c r="F46" s="1">
        <v>0</v>
      </c>
      <c r="G46" s="1">
        <v>0</v>
      </c>
      <c r="H46" s="1">
        <f t="shared" si="0"/>
        <v>0</v>
      </c>
      <c r="I46" s="7"/>
      <c r="K46" t="s">
        <v>9059</v>
      </c>
      <c r="M46" t="s">
        <v>7466</v>
      </c>
      <c r="O46" t="s">
        <v>9060</v>
      </c>
      <c r="Q46" t="s">
        <v>9061</v>
      </c>
      <c r="S46" t="s">
        <v>9062</v>
      </c>
    </row>
    <row r="47" spans="1:20" x14ac:dyDescent="0.4">
      <c r="A47" s="379"/>
      <c r="B47" s="12" t="s">
        <v>7485</v>
      </c>
      <c r="C47" s="1">
        <v>0</v>
      </c>
      <c r="D47" s="1">
        <v>0</v>
      </c>
      <c r="E47" s="1">
        <v>0</v>
      </c>
      <c r="F47" s="1">
        <v>1</v>
      </c>
      <c r="G47" s="1">
        <v>0</v>
      </c>
      <c r="H47" s="1">
        <f t="shared" si="0"/>
        <v>1</v>
      </c>
      <c r="I47" s="7"/>
      <c r="K47" t="s">
        <v>8805</v>
      </c>
      <c r="M47" t="s">
        <v>8628</v>
      </c>
      <c r="O47" t="s">
        <v>8624</v>
      </c>
      <c r="Q47" t="s">
        <v>9793</v>
      </c>
      <c r="S47" t="s">
        <v>8806</v>
      </c>
    </row>
    <row r="48" spans="1:20" ht="17" customHeight="1" x14ac:dyDescent="0.4">
      <c r="A48" s="379">
        <v>45673</v>
      </c>
      <c r="B48" s="12" t="s">
        <v>7483</v>
      </c>
      <c r="C48" s="1">
        <v>0</v>
      </c>
      <c r="D48" s="95">
        <v>0</v>
      </c>
      <c r="E48" s="1">
        <v>0</v>
      </c>
      <c r="F48" s="1">
        <v>0</v>
      </c>
      <c r="G48" s="1">
        <v>0</v>
      </c>
      <c r="H48" s="1">
        <f t="shared" si="0"/>
        <v>0</v>
      </c>
      <c r="I48" s="7"/>
      <c r="J48" s="1" t="s">
        <v>7189</v>
      </c>
      <c r="K48" s="372" t="str">
        <f>C36</f>
        <v>#M004</v>
      </c>
      <c r="L48" s="374"/>
      <c r="M48" s="399" t="str">
        <f>D36</f>
        <v>#M015</v>
      </c>
      <c r="N48" s="400"/>
      <c r="O48" s="399" t="str">
        <f>E36</f>
        <v>#M017</v>
      </c>
      <c r="P48" s="400"/>
      <c r="Q48" s="399" t="str">
        <f>F36</f>
        <v>#M005</v>
      </c>
      <c r="R48" s="400"/>
      <c r="S48" s="399" t="str">
        <f>G36</f>
        <v>#M006</v>
      </c>
      <c r="T48" s="400"/>
    </row>
    <row r="49" spans="1:21" x14ac:dyDescent="0.4">
      <c r="A49" s="379"/>
      <c r="B49" s="12" t="s">
        <v>7484</v>
      </c>
      <c r="C49" s="1">
        <v>0</v>
      </c>
      <c r="D49" s="95">
        <v>0</v>
      </c>
      <c r="E49" s="95">
        <v>0</v>
      </c>
      <c r="F49" s="95">
        <v>0</v>
      </c>
      <c r="G49" s="95">
        <v>0</v>
      </c>
      <c r="H49" s="1">
        <f t="shared" si="0"/>
        <v>0</v>
      </c>
      <c r="I49" s="7"/>
      <c r="J49" s="95">
        <v>1</v>
      </c>
      <c r="K49" s="222" t="s">
        <v>10313</v>
      </c>
      <c r="L49" s="234" t="s">
        <v>9326</v>
      </c>
      <c r="M49" s="222" t="s">
        <v>10312</v>
      </c>
      <c r="N49" s="234" t="s">
        <v>9326</v>
      </c>
      <c r="O49" s="222" t="s">
        <v>10306</v>
      </c>
      <c r="P49" s="201" t="s">
        <v>10093</v>
      </c>
      <c r="Q49" s="222" t="s">
        <v>10301</v>
      </c>
      <c r="R49" s="65" t="s">
        <v>10304</v>
      </c>
      <c r="S49" s="222" t="s">
        <v>10311</v>
      </c>
      <c r="T49" s="234" t="s">
        <v>9326</v>
      </c>
      <c r="U49" s="68"/>
    </row>
    <row r="50" spans="1:21" x14ac:dyDescent="0.4">
      <c r="A50" s="379"/>
      <c r="B50" s="12" t="s">
        <v>7485</v>
      </c>
      <c r="C50" s="1">
        <v>0</v>
      </c>
      <c r="D50" s="95">
        <v>0</v>
      </c>
      <c r="E50" s="1">
        <v>0</v>
      </c>
      <c r="F50" s="1">
        <v>1</v>
      </c>
      <c r="G50" s="1">
        <v>0</v>
      </c>
      <c r="H50" s="1">
        <f t="shared" si="0"/>
        <v>1</v>
      </c>
      <c r="I50" s="7"/>
      <c r="J50" s="1">
        <v>2</v>
      </c>
      <c r="K50" s="222"/>
      <c r="L50" s="201"/>
      <c r="M50" s="222"/>
      <c r="N50" s="201"/>
      <c r="O50" s="222" t="s">
        <v>10308</v>
      </c>
      <c r="P50" s="201" t="s">
        <v>10093</v>
      </c>
      <c r="Q50" s="222" t="s">
        <v>10302</v>
      </c>
      <c r="R50" s="201"/>
      <c r="S50" s="310"/>
      <c r="T50" s="201"/>
      <c r="U50" s="68"/>
    </row>
    <row r="51" spans="1:21" x14ac:dyDescent="0.4">
      <c r="A51" s="379">
        <v>45674</v>
      </c>
      <c r="B51" s="12" t="s">
        <v>7483</v>
      </c>
      <c r="C51" s="1">
        <v>0</v>
      </c>
      <c r="D51" s="95">
        <v>0</v>
      </c>
      <c r="E51" s="1">
        <v>0</v>
      </c>
      <c r="F51" s="1">
        <v>0</v>
      </c>
      <c r="G51" s="1">
        <v>0</v>
      </c>
      <c r="H51" s="1">
        <f t="shared" si="0"/>
        <v>0</v>
      </c>
      <c r="I51" s="7"/>
      <c r="J51" s="95">
        <v>3</v>
      </c>
      <c r="K51" s="222"/>
      <c r="L51" s="201"/>
      <c r="M51" s="222"/>
      <c r="N51" s="201"/>
      <c r="O51" s="222" t="s">
        <v>10309</v>
      </c>
      <c r="P51" s="234" t="s">
        <v>9326</v>
      </c>
      <c r="Q51" s="240" t="s">
        <v>10307</v>
      </c>
      <c r="R51" s="201" t="s">
        <v>10027</v>
      </c>
      <c r="S51" s="240"/>
      <c r="T51" s="201"/>
      <c r="U51" s="68"/>
    </row>
    <row r="52" spans="1:21" x14ac:dyDescent="0.4">
      <c r="A52" s="379"/>
      <c r="B52" s="12" t="s">
        <v>7484</v>
      </c>
      <c r="C52" s="1">
        <v>0</v>
      </c>
      <c r="D52" s="95">
        <v>0</v>
      </c>
      <c r="E52" s="95">
        <v>0</v>
      </c>
      <c r="F52" s="95">
        <v>0</v>
      </c>
      <c r="G52" s="1">
        <v>0</v>
      </c>
      <c r="H52" s="1">
        <f t="shared" si="0"/>
        <v>0</v>
      </c>
      <c r="I52" s="7"/>
      <c r="J52" s="1">
        <v>4</v>
      </c>
      <c r="K52" s="222"/>
      <c r="L52" s="201"/>
      <c r="M52" s="222"/>
      <c r="N52" s="201"/>
      <c r="O52" s="222"/>
      <c r="P52" s="201"/>
      <c r="Q52" s="222" t="s">
        <v>10310</v>
      </c>
      <c r="R52" s="234" t="s">
        <v>9326</v>
      </c>
      <c r="S52" s="240"/>
      <c r="T52" s="201"/>
      <c r="U52" s="68"/>
    </row>
    <row r="53" spans="1:21" x14ac:dyDescent="0.4">
      <c r="A53" s="379"/>
      <c r="B53" s="12" t="s">
        <v>7485</v>
      </c>
      <c r="C53" s="1">
        <v>0</v>
      </c>
      <c r="D53" s="95">
        <v>0</v>
      </c>
      <c r="E53" s="1">
        <v>0</v>
      </c>
      <c r="F53" s="1">
        <v>0</v>
      </c>
      <c r="G53" s="1">
        <v>0</v>
      </c>
      <c r="H53" s="1">
        <f t="shared" si="0"/>
        <v>0</v>
      </c>
      <c r="I53" s="7"/>
      <c r="J53" s="95">
        <v>5</v>
      </c>
      <c r="K53" s="240"/>
      <c r="L53" s="201"/>
      <c r="M53" s="222"/>
      <c r="N53" s="201"/>
      <c r="O53" s="222"/>
      <c r="P53" s="201"/>
      <c r="Q53" s="240"/>
      <c r="R53" s="201"/>
      <c r="S53" s="240"/>
      <c r="T53" s="201"/>
      <c r="U53" s="68"/>
    </row>
    <row r="54" spans="1:21" x14ac:dyDescent="0.4">
      <c r="A54" s="379">
        <v>45677</v>
      </c>
      <c r="B54" s="12" t="s">
        <v>7483</v>
      </c>
      <c r="C54" s="1">
        <v>0</v>
      </c>
      <c r="D54" s="95">
        <v>0</v>
      </c>
      <c r="E54" s="1">
        <v>0</v>
      </c>
      <c r="F54" s="1">
        <v>0</v>
      </c>
      <c r="G54" s="1">
        <v>0</v>
      </c>
      <c r="H54" s="1">
        <f t="shared" si="0"/>
        <v>0</v>
      </c>
      <c r="I54" s="7"/>
      <c r="J54" s="1">
        <v>6</v>
      </c>
      <c r="K54" s="222"/>
      <c r="L54" s="201"/>
      <c r="M54" s="222"/>
      <c r="N54" s="201"/>
      <c r="O54" s="222"/>
      <c r="P54" s="201"/>
      <c r="Q54" s="240"/>
      <c r="R54" s="201"/>
      <c r="S54" s="201"/>
      <c r="T54" s="201"/>
      <c r="U54" s="68"/>
    </row>
    <row r="55" spans="1:21" x14ac:dyDescent="0.4">
      <c r="A55" s="379"/>
      <c r="B55" s="12" t="s">
        <v>7484</v>
      </c>
      <c r="C55" s="1">
        <v>0</v>
      </c>
      <c r="D55" s="95">
        <v>0</v>
      </c>
      <c r="E55" s="1">
        <v>0</v>
      </c>
      <c r="F55" s="95">
        <v>0</v>
      </c>
      <c r="G55" s="95">
        <v>0</v>
      </c>
      <c r="H55" s="1">
        <f t="shared" si="0"/>
        <v>0</v>
      </c>
      <c r="I55" s="7"/>
      <c r="J55" s="95">
        <v>7</v>
      </c>
      <c r="K55" s="203"/>
      <c r="L55" s="201"/>
      <c r="M55" s="222"/>
      <c r="N55" s="201"/>
      <c r="O55" s="222"/>
      <c r="P55" s="201"/>
      <c r="Q55" s="222"/>
      <c r="R55" s="201"/>
      <c r="S55" s="201"/>
      <c r="T55" s="201"/>
      <c r="U55" s="68"/>
    </row>
    <row r="56" spans="1:21" x14ac:dyDescent="0.4">
      <c r="A56" s="379"/>
      <c r="B56" s="12" t="s">
        <v>7485</v>
      </c>
      <c r="C56" s="1">
        <v>0</v>
      </c>
      <c r="D56" s="95">
        <v>0</v>
      </c>
      <c r="E56" s="1">
        <v>0</v>
      </c>
      <c r="F56" s="1">
        <v>0</v>
      </c>
      <c r="G56" s="1">
        <v>0</v>
      </c>
      <c r="H56" s="1">
        <f t="shared" si="0"/>
        <v>0</v>
      </c>
      <c r="I56" s="7"/>
      <c r="J56" s="1">
        <v>8</v>
      </c>
      <c r="K56" s="201"/>
      <c r="L56" s="201"/>
      <c r="M56" s="248"/>
      <c r="N56" s="234"/>
      <c r="O56" s="222"/>
      <c r="P56" s="201"/>
      <c r="Q56" s="201"/>
      <c r="R56" s="201"/>
      <c r="S56" s="201"/>
      <c r="T56" s="201"/>
      <c r="U56" s="68"/>
    </row>
    <row r="57" spans="1:21" x14ac:dyDescent="0.4">
      <c r="A57" s="379"/>
      <c r="B57" s="12" t="s">
        <v>7483</v>
      </c>
      <c r="C57" s="1"/>
      <c r="D57" s="95"/>
      <c r="E57" s="1"/>
      <c r="F57" s="1"/>
      <c r="G57" s="1"/>
      <c r="H57" s="1">
        <f t="shared" si="0"/>
        <v>0</v>
      </c>
      <c r="I57" s="7"/>
      <c r="J57" s="95">
        <v>9</v>
      </c>
      <c r="K57" s="201"/>
      <c r="L57" s="201"/>
      <c r="M57" s="251"/>
      <c r="N57" s="234"/>
      <c r="O57" s="201"/>
      <c r="P57" s="201"/>
      <c r="Q57" s="201"/>
      <c r="R57" s="201"/>
      <c r="S57" s="201"/>
      <c r="T57" s="201"/>
    </row>
    <row r="58" spans="1:21" x14ac:dyDescent="0.4">
      <c r="A58" s="379"/>
      <c r="B58" s="12" t="s">
        <v>7484</v>
      </c>
      <c r="C58" s="1"/>
      <c r="D58" s="95"/>
      <c r="E58" s="1"/>
      <c r="F58" s="95"/>
      <c r="G58" s="95"/>
      <c r="H58" s="1">
        <f t="shared" si="0"/>
        <v>0</v>
      </c>
      <c r="I58" s="7"/>
      <c r="J58" s="1">
        <v>10</v>
      </c>
      <c r="K58" s="240"/>
      <c r="L58" s="201"/>
      <c r="M58" s="235"/>
      <c r="N58" s="234"/>
      <c r="O58" s="222"/>
      <c r="P58" s="201"/>
      <c r="Q58" s="201"/>
      <c r="R58" s="201"/>
      <c r="S58" s="201"/>
      <c r="T58" s="201"/>
    </row>
    <row r="59" spans="1:21" x14ac:dyDescent="0.4">
      <c r="A59" s="379"/>
      <c r="B59" s="12" t="s">
        <v>7485</v>
      </c>
      <c r="C59" s="1"/>
      <c r="D59" s="95"/>
      <c r="E59" s="1"/>
      <c r="F59" s="1"/>
      <c r="G59" s="1"/>
      <c r="H59" s="1">
        <f t="shared" si="0"/>
        <v>0</v>
      </c>
      <c r="J59" s="1">
        <v>11</v>
      </c>
      <c r="K59" s="201"/>
      <c r="L59" s="201"/>
      <c r="M59" s="235"/>
      <c r="N59" s="234"/>
      <c r="O59" s="222"/>
      <c r="P59" s="201"/>
      <c r="Q59" s="201"/>
      <c r="R59" s="201"/>
      <c r="S59" s="201"/>
      <c r="T59" s="201"/>
    </row>
    <row r="60" spans="1:21" x14ac:dyDescent="0.4">
      <c r="A60" s="379"/>
      <c r="B60" s="12" t="s">
        <v>7483</v>
      </c>
      <c r="C60" s="1"/>
      <c r="D60" s="95"/>
      <c r="E60" s="1"/>
      <c r="F60" s="1"/>
      <c r="G60" s="1"/>
      <c r="H60" s="1">
        <f t="shared" si="0"/>
        <v>0</v>
      </c>
      <c r="J60" s="1">
        <v>12</v>
      </c>
      <c r="K60" s="201"/>
      <c r="L60" s="201"/>
      <c r="M60" s="203"/>
      <c r="N60" s="201"/>
      <c r="O60" s="222"/>
      <c r="P60" s="201"/>
      <c r="Q60" s="201"/>
      <c r="R60" s="201"/>
      <c r="S60" s="201"/>
      <c r="T60" s="201"/>
    </row>
    <row r="61" spans="1:21" x14ac:dyDescent="0.4">
      <c r="A61" s="379"/>
      <c r="B61" s="12" t="s">
        <v>7484</v>
      </c>
      <c r="C61" s="1"/>
      <c r="D61" s="95"/>
      <c r="E61" s="1"/>
      <c r="F61" s="95"/>
      <c r="G61" s="95"/>
      <c r="H61" s="1">
        <f t="shared" si="0"/>
        <v>0</v>
      </c>
      <c r="J61" s="1">
        <v>13</v>
      </c>
      <c r="K61" s="201"/>
      <c r="L61" s="201"/>
      <c r="M61" s="203"/>
      <c r="N61" s="201"/>
      <c r="O61" s="222"/>
      <c r="P61" s="201"/>
      <c r="Q61" s="201"/>
      <c r="R61" s="201"/>
      <c r="S61" s="201"/>
      <c r="T61" s="201"/>
    </row>
    <row r="62" spans="1:21" x14ac:dyDescent="0.4">
      <c r="A62" s="379"/>
      <c r="B62" s="12" t="s">
        <v>7485</v>
      </c>
      <c r="C62" s="1"/>
      <c r="D62" s="95"/>
      <c r="E62" s="1"/>
      <c r="F62" s="1"/>
      <c r="G62" s="1"/>
      <c r="H62" s="1">
        <f t="shared" si="0"/>
        <v>0</v>
      </c>
      <c r="J62" s="1">
        <v>14</v>
      </c>
      <c r="K62" s="201"/>
      <c r="L62" s="201"/>
      <c r="M62" s="203"/>
      <c r="N62" s="201"/>
      <c r="O62" s="222"/>
      <c r="P62" s="201"/>
      <c r="Q62" s="201"/>
      <c r="R62" s="201"/>
      <c r="S62" s="201"/>
      <c r="T62" s="201"/>
    </row>
    <row r="63" spans="1:21" x14ac:dyDescent="0.4">
      <c r="A63" s="227"/>
      <c r="C63" s="7"/>
      <c r="D63" s="228"/>
      <c r="E63" s="7"/>
      <c r="F63" s="7"/>
      <c r="G63" s="7"/>
      <c r="H63" s="7"/>
      <c r="J63" s="1">
        <v>15</v>
      </c>
      <c r="K63" s="201"/>
      <c r="L63" s="201"/>
      <c r="M63" s="203"/>
      <c r="N63" s="201"/>
      <c r="O63" s="222"/>
      <c r="P63" s="201"/>
      <c r="Q63" s="201"/>
      <c r="R63" s="201"/>
      <c r="S63" s="201"/>
      <c r="T63" s="201"/>
    </row>
    <row r="64" spans="1:21" x14ac:dyDescent="0.4">
      <c r="K64" s="229"/>
      <c r="L64" s="229"/>
      <c r="M64" s="229"/>
      <c r="N64" s="229"/>
      <c r="O64" s="229"/>
      <c r="P64" s="229"/>
      <c r="Q64" s="229"/>
      <c r="R64" s="229"/>
      <c r="S64" s="229"/>
    </row>
    <row r="65" spans="1:16" x14ac:dyDescent="0.4">
      <c r="A65" s="12" t="s">
        <v>7654</v>
      </c>
      <c r="B65" s="219">
        <v>45670.375</v>
      </c>
      <c r="J65" s="12" t="s">
        <v>10303</v>
      </c>
      <c r="K65" s="71">
        <f>COUNTIF($K$49:$T$62,J65)</f>
        <v>1</v>
      </c>
      <c r="L65" s="229"/>
      <c r="M65" s="229"/>
      <c r="N65" s="229"/>
      <c r="O65" s="229"/>
      <c r="P65" s="229"/>
    </row>
    <row r="66" spans="1:16" x14ac:dyDescent="0.4">
      <c r="A66" s="12" t="s">
        <v>7655</v>
      </c>
      <c r="B66" s="220">
        <v>0.86805555555555547</v>
      </c>
      <c r="J66" s="12" t="s">
        <v>10195</v>
      </c>
      <c r="K66" s="71">
        <f>COUNTIF($K$49:$T$62,J66)</f>
        <v>0</v>
      </c>
      <c r="L66" s="229"/>
      <c r="M66" s="229"/>
      <c r="N66" s="229"/>
      <c r="O66" s="229"/>
      <c r="P66" s="229"/>
    </row>
    <row r="67" spans="1:16" x14ac:dyDescent="0.4">
      <c r="A67" s="12" t="s">
        <v>7656</v>
      </c>
      <c r="B67" s="219">
        <f>B65-B66</f>
        <v>45669.506944444445</v>
      </c>
      <c r="J67" s="12" t="s">
        <v>10196</v>
      </c>
      <c r="K67" s="71">
        <f>COUNTIF($K$49:$T$62,J67)</f>
        <v>1</v>
      </c>
      <c r="L67" s="229"/>
      <c r="M67" s="229"/>
      <c r="N67" s="229"/>
      <c r="O67" s="229"/>
      <c r="P67" s="229"/>
    </row>
    <row r="68" spans="1:16" x14ac:dyDescent="0.4">
      <c r="J68" s="12" t="s">
        <v>10197</v>
      </c>
      <c r="K68" s="71">
        <f>COUNTIF($K$49:$T$62,J68)</f>
        <v>0</v>
      </c>
      <c r="L68" s="229"/>
      <c r="M68" s="229"/>
      <c r="N68" s="229"/>
      <c r="O68" s="229"/>
      <c r="P68" s="229"/>
    </row>
    <row r="69" spans="1:16" x14ac:dyDescent="0.4">
      <c r="A69" s="220" t="s">
        <v>9491</v>
      </c>
      <c r="B69" s="295">
        <v>0</v>
      </c>
      <c r="C69" s="220">
        <f>B69+TIME(1,,)</f>
        <v>4.1666666666666664E-2</v>
      </c>
      <c r="J69" s="12" t="s">
        <v>9917</v>
      </c>
      <c r="K69" s="71">
        <f t="shared" ref="K69:K93" si="1">COUNTIF($K$49:$T$62,J69)</f>
        <v>0</v>
      </c>
    </row>
    <row r="70" spans="1:16" x14ac:dyDescent="0.4">
      <c r="A70" s="220" t="s">
        <v>9491</v>
      </c>
      <c r="B70" s="220">
        <f>C69</f>
        <v>4.1666666666666664E-2</v>
      </c>
      <c r="C70" s="220">
        <f t="shared" ref="C70:C92" si="2">B70+TIME(1,,)</f>
        <v>8.3333333333333329E-2</v>
      </c>
      <c r="J70" s="12" t="s">
        <v>9641</v>
      </c>
      <c r="K70" s="71">
        <f t="shared" si="1"/>
        <v>0</v>
      </c>
    </row>
    <row r="71" spans="1:16" x14ac:dyDescent="0.4">
      <c r="A71" s="220" t="s">
        <v>9491</v>
      </c>
      <c r="B71" s="220">
        <f t="shared" ref="B71:B92" si="3">C70</f>
        <v>8.3333333333333329E-2</v>
      </c>
      <c r="C71" s="220">
        <f t="shared" si="2"/>
        <v>0.125</v>
      </c>
      <c r="J71" s="300" t="s">
        <v>9624</v>
      </c>
      <c r="K71" s="71">
        <f t="shared" si="1"/>
        <v>0</v>
      </c>
    </row>
    <row r="72" spans="1:16" x14ac:dyDescent="0.4">
      <c r="A72" s="220" t="s">
        <v>9491</v>
      </c>
      <c r="B72" s="220">
        <f t="shared" si="3"/>
        <v>0.125</v>
      </c>
      <c r="C72" s="220">
        <f t="shared" si="2"/>
        <v>0.16666666666666666</v>
      </c>
      <c r="J72" s="300" t="s">
        <v>9498</v>
      </c>
      <c r="K72" s="71">
        <f t="shared" si="1"/>
        <v>0</v>
      </c>
    </row>
    <row r="73" spans="1:16" x14ac:dyDescent="0.4">
      <c r="A73" s="220" t="s">
        <v>9491</v>
      </c>
      <c r="B73" s="220">
        <f t="shared" si="3"/>
        <v>0.16666666666666666</v>
      </c>
      <c r="C73" s="220">
        <f t="shared" si="2"/>
        <v>0.20833333333333331</v>
      </c>
      <c r="J73" s="300" t="s">
        <v>9280</v>
      </c>
      <c r="K73" s="71">
        <f t="shared" si="1"/>
        <v>0</v>
      </c>
    </row>
    <row r="74" spans="1:16" x14ac:dyDescent="0.4">
      <c r="A74" s="220" t="s">
        <v>9491</v>
      </c>
      <c r="B74" s="220">
        <f t="shared" si="3"/>
        <v>0.20833333333333331</v>
      </c>
      <c r="C74" s="220">
        <f t="shared" si="2"/>
        <v>0.24999999999999997</v>
      </c>
      <c r="J74" s="300" t="s">
        <v>9532</v>
      </c>
      <c r="K74" s="71">
        <f t="shared" si="1"/>
        <v>0</v>
      </c>
    </row>
    <row r="75" spans="1:16" x14ac:dyDescent="0.4">
      <c r="A75" s="220" t="s">
        <v>9491</v>
      </c>
      <c r="B75" s="220">
        <f t="shared" si="3"/>
        <v>0.24999999999999997</v>
      </c>
      <c r="C75" s="220">
        <f t="shared" si="2"/>
        <v>0.29166666666666663</v>
      </c>
      <c r="J75" s="300" t="s">
        <v>9510</v>
      </c>
      <c r="K75" s="71">
        <f t="shared" si="1"/>
        <v>0</v>
      </c>
    </row>
    <row r="76" spans="1:16" x14ac:dyDescent="0.4">
      <c r="A76" s="220" t="s">
        <v>9491</v>
      </c>
      <c r="B76" s="220">
        <f t="shared" si="3"/>
        <v>0.29166666666666663</v>
      </c>
      <c r="C76" s="220">
        <f t="shared" si="2"/>
        <v>0.33333333333333331</v>
      </c>
      <c r="J76" s="201" t="s">
        <v>9508</v>
      </c>
      <c r="K76" s="71">
        <f t="shared" si="1"/>
        <v>0</v>
      </c>
    </row>
    <row r="77" spans="1:16" x14ac:dyDescent="0.4">
      <c r="A77" s="220" t="s">
        <v>9491</v>
      </c>
      <c r="B77" s="220">
        <f t="shared" si="3"/>
        <v>0.33333333333333331</v>
      </c>
      <c r="C77" s="220">
        <f t="shared" si="2"/>
        <v>0.375</v>
      </c>
      <c r="J77" s="12" t="s">
        <v>9422</v>
      </c>
      <c r="K77" s="71">
        <f t="shared" si="1"/>
        <v>0</v>
      </c>
    </row>
    <row r="78" spans="1:16" x14ac:dyDescent="0.4">
      <c r="A78" s="220" t="s">
        <v>9491</v>
      </c>
      <c r="B78" s="220">
        <f t="shared" si="3"/>
        <v>0.375</v>
      </c>
      <c r="C78" s="220">
        <f t="shared" si="2"/>
        <v>0.41666666666666669</v>
      </c>
      <c r="J78" s="12" t="s">
        <v>9359</v>
      </c>
      <c r="K78" s="71">
        <f t="shared" si="1"/>
        <v>0</v>
      </c>
    </row>
    <row r="79" spans="1:16" x14ac:dyDescent="0.4">
      <c r="A79" s="220" t="s">
        <v>9491</v>
      </c>
      <c r="B79" s="220">
        <f t="shared" si="3"/>
        <v>0.41666666666666669</v>
      </c>
      <c r="C79" s="220">
        <f t="shared" si="2"/>
        <v>0.45833333333333337</v>
      </c>
      <c r="J79" s="12" t="s">
        <v>9210</v>
      </c>
      <c r="K79" s="71">
        <f t="shared" si="1"/>
        <v>0</v>
      </c>
    </row>
    <row r="80" spans="1:16" x14ac:dyDescent="0.4">
      <c r="A80" s="220" t="s">
        <v>9491</v>
      </c>
      <c r="B80" s="220">
        <f t="shared" si="3"/>
        <v>0.45833333333333337</v>
      </c>
      <c r="C80" s="220">
        <f t="shared" si="2"/>
        <v>0.5</v>
      </c>
      <c r="J80" s="12" t="s">
        <v>9136</v>
      </c>
      <c r="K80" s="71">
        <f t="shared" si="1"/>
        <v>0</v>
      </c>
    </row>
    <row r="81" spans="1:11" x14ac:dyDescent="0.4">
      <c r="A81" s="220" t="s">
        <v>9491</v>
      </c>
      <c r="B81" s="220">
        <f t="shared" si="3"/>
        <v>0.5</v>
      </c>
      <c r="C81" s="220">
        <f t="shared" si="2"/>
        <v>0.54166666666666663</v>
      </c>
      <c r="J81" s="12" t="s">
        <v>9077</v>
      </c>
      <c r="K81" s="71">
        <f t="shared" si="1"/>
        <v>0</v>
      </c>
    </row>
    <row r="82" spans="1:11" x14ac:dyDescent="0.4">
      <c r="A82" s="220" t="s">
        <v>9491</v>
      </c>
      <c r="B82" s="220">
        <f t="shared" si="3"/>
        <v>0.54166666666666663</v>
      </c>
      <c r="C82" s="220">
        <f t="shared" si="2"/>
        <v>0.58333333333333326</v>
      </c>
      <c r="J82" s="12" t="s">
        <v>9075</v>
      </c>
      <c r="K82" s="71">
        <f t="shared" si="1"/>
        <v>0</v>
      </c>
    </row>
    <row r="83" spans="1:11" x14ac:dyDescent="0.4">
      <c r="A83" s="220" t="s">
        <v>9491</v>
      </c>
      <c r="B83" s="220">
        <f t="shared" si="3"/>
        <v>0.58333333333333326</v>
      </c>
      <c r="C83" s="220">
        <f t="shared" si="2"/>
        <v>0.62499999999999989</v>
      </c>
      <c r="J83" s="12" t="s">
        <v>9072</v>
      </c>
      <c r="K83" s="71">
        <f t="shared" si="1"/>
        <v>0</v>
      </c>
    </row>
    <row r="84" spans="1:11" x14ac:dyDescent="0.4">
      <c r="A84" s="220" t="s">
        <v>9491</v>
      </c>
      <c r="B84" s="220">
        <f t="shared" si="3"/>
        <v>0.62499999999999989</v>
      </c>
      <c r="C84" s="220">
        <f t="shared" si="2"/>
        <v>0.66666666666666652</v>
      </c>
      <c r="J84" s="12" t="s">
        <v>8980</v>
      </c>
      <c r="K84" s="71">
        <f t="shared" si="1"/>
        <v>0</v>
      </c>
    </row>
    <row r="85" spans="1:11" x14ac:dyDescent="0.4">
      <c r="A85" s="220" t="s">
        <v>9491</v>
      </c>
      <c r="B85" s="220">
        <f t="shared" si="3"/>
        <v>0.66666666666666652</v>
      </c>
      <c r="C85" s="220">
        <f t="shared" si="2"/>
        <v>0.70833333333333315</v>
      </c>
      <c r="J85" s="12" t="s">
        <v>8984</v>
      </c>
      <c r="K85" s="71">
        <f t="shared" si="1"/>
        <v>0</v>
      </c>
    </row>
    <row r="86" spans="1:11" x14ac:dyDescent="0.4">
      <c r="A86" s="220" t="s">
        <v>9491</v>
      </c>
      <c r="B86" s="220">
        <f t="shared" si="3"/>
        <v>0.70833333333333315</v>
      </c>
      <c r="C86" s="220">
        <f t="shared" si="2"/>
        <v>0.74999999999999978</v>
      </c>
      <c r="J86" s="12" t="s">
        <v>8676</v>
      </c>
      <c r="K86" s="71">
        <f t="shared" si="1"/>
        <v>0</v>
      </c>
    </row>
    <row r="87" spans="1:11" x14ac:dyDescent="0.4">
      <c r="A87" s="220" t="s">
        <v>9491</v>
      </c>
      <c r="B87" s="220">
        <f t="shared" si="3"/>
        <v>0.74999999999999978</v>
      </c>
      <c r="C87" s="220">
        <f t="shared" si="2"/>
        <v>0.79166666666666641</v>
      </c>
      <c r="J87" s="12" t="s">
        <v>8658</v>
      </c>
      <c r="K87" s="71">
        <f t="shared" si="1"/>
        <v>0</v>
      </c>
    </row>
    <row r="88" spans="1:11" x14ac:dyDescent="0.4">
      <c r="A88" s="220" t="s">
        <v>9491</v>
      </c>
      <c r="B88" s="220">
        <f t="shared" si="3"/>
        <v>0.79166666666666641</v>
      </c>
      <c r="C88" s="220">
        <f t="shared" si="2"/>
        <v>0.83333333333333304</v>
      </c>
      <c r="J88" s="12" t="s">
        <v>8648</v>
      </c>
      <c r="K88" s="71">
        <f t="shared" si="1"/>
        <v>0</v>
      </c>
    </row>
    <row r="89" spans="1:11" x14ac:dyDescent="0.4">
      <c r="A89" s="220" t="s">
        <v>9491</v>
      </c>
      <c r="B89" s="220">
        <f t="shared" si="3"/>
        <v>0.83333333333333304</v>
      </c>
      <c r="C89" s="220">
        <f t="shared" si="2"/>
        <v>0.87499999999999967</v>
      </c>
      <c r="J89" s="12" t="s">
        <v>8679</v>
      </c>
      <c r="K89" s="71">
        <f t="shared" si="1"/>
        <v>0</v>
      </c>
    </row>
    <row r="90" spans="1:11" x14ac:dyDescent="0.4">
      <c r="A90" s="220" t="s">
        <v>9491</v>
      </c>
      <c r="B90" s="220">
        <f t="shared" si="3"/>
        <v>0.87499999999999967</v>
      </c>
      <c r="C90" s="220">
        <f t="shared" si="2"/>
        <v>0.9166666666666663</v>
      </c>
      <c r="J90" s="12" t="s">
        <v>8576</v>
      </c>
      <c r="K90" s="71">
        <f t="shared" si="1"/>
        <v>0</v>
      </c>
    </row>
    <row r="91" spans="1:11" x14ac:dyDescent="0.4">
      <c r="A91" s="220" t="s">
        <v>9491</v>
      </c>
      <c r="B91" s="220">
        <f t="shared" si="3"/>
        <v>0.9166666666666663</v>
      </c>
      <c r="C91" s="220">
        <f t="shared" si="2"/>
        <v>0.95833333333333293</v>
      </c>
      <c r="J91" s="12" t="s">
        <v>8577</v>
      </c>
      <c r="K91" s="71">
        <f t="shared" si="1"/>
        <v>0</v>
      </c>
    </row>
    <row r="92" spans="1:11" x14ac:dyDescent="0.4">
      <c r="A92" s="220" t="s">
        <v>9491</v>
      </c>
      <c r="B92" s="220">
        <f t="shared" si="3"/>
        <v>0.95833333333333293</v>
      </c>
      <c r="C92" s="220">
        <f t="shared" si="2"/>
        <v>0.99999999999999956</v>
      </c>
      <c r="J92" s="12" t="s">
        <v>8744</v>
      </c>
      <c r="K92" s="71">
        <f t="shared" si="1"/>
        <v>0</v>
      </c>
    </row>
    <row r="93" spans="1:11" x14ac:dyDescent="0.4">
      <c r="J93" s="12" t="s">
        <v>8578</v>
      </c>
      <c r="K93" s="71">
        <f t="shared" si="1"/>
        <v>0</v>
      </c>
    </row>
  </sheetData>
  <mergeCells count="69">
    <mergeCell ref="Q48:R48"/>
    <mergeCell ref="S48:T48"/>
    <mergeCell ref="A51:A53"/>
    <mergeCell ref="A54:A56"/>
    <mergeCell ref="A57:A59"/>
    <mergeCell ref="M48:N48"/>
    <mergeCell ref="O48:P48"/>
    <mergeCell ref="A60:A62"/>
    <mergeCell ref="A42:A44"/>
    <mergeCell ref="A45:A47"/>
    <mergeCell ref="A48:A50"/>
    <mergeCell ref="K48:L48"/>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9A207-ACB8-4451-BFC0-66C7F13DDD66}">
  <dimension ref="A1:W107"/>
  <sheetViews>
    <sheetView topLeftCell="A4" zoomScale="90" zoomScaleNormal="90" workbookViewId="0">
      <selection activeCell="S39" sqref="S39"/>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7.1796875" customWidth="1"/>
    <col min="15" max="15" width="16.08984375" bestFit="1" customWidth="1"/>
    <col min="16" max="16" width="17.54296875" customWidth="1"/>
    <col min="17" max="17" width="12.453125" customWidth="1"/>
    <col min="18" max="18" width="17.36328125" customWidth="1"/>
    <col min="19" max="19" width="12.36328125" customWidth="1"/>
    <col min="20" max="20" width="8.36328125" customWidth="1"/>
    <col min="21" max="21" width="13.453125" bestFit="1" customWidth="1"/>
    <col min="22" max="23" width="8.81640625" customWidth="1"/>
    <col min="24" max="24" width="26.90625" bestFit="1" customWidth="1"/>
    <col min="25" max="25" width="13" bestFit="1" customWidth="1"/>
  </cols>
  <sheetData>
    <row r="1" spans="1:9" x14ac:dyDescent="0.4">
      <c r="A1" s="11" t="s">
        <v>7581</v>
      </c>
      <c r="B1" s="375" t="s">
        <v>10315</v>
      </c>
      <c r="C1" s="375"/>
      <c r="D1" s="375"/>
      <c r="E1" s="375"/>
      <c r="F1" s="375"/>
      <c r="G1" s="375"/>
      <c r="H1" s="375"/>
      <c r="I1" s="7"/>
    </row>
    <row r="2" spans="1:9" x14ac:dyDescent="0.4">
      <c r="A2" s="11" t="s">
        <v>7582</v>
      </c>
      <c r="B2" s="375" t="s">
        <v>10316</v>
      </c>
      <c r="C2" s="375"/>
      <c r="D2" s="375"/>
      <c r="E2" s="375"/>
      <c r="F2" s="375"/>
      <c r="G2" s="375"/>
      <c r="H2" s="375"/>
      <c r="I2" s="7"/>
    </row>
    <row r="3" spans="1:9" x14ac:dyDescent="0.4">
      <c r="A3" s="11" t="s">
        <v>7583</v>
      </c>
      <c r="B3" s="375" t="s">
        <v>10317</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45674.606944444444</v>
      </c>
      <c r="C6" s="374"/>
      <c r="D6" s="403" t="s">
        <v>7587</v>
      </c>
      <c r="E6" s="404"/>
      <c r="F6" s="384">
        <f>MAX(C38:G38)</f>
        <v>45680.392361111109</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10073</v>
      </c>
      <c r="C29" s="14" t="s">
        <v>10074</v>
      </c>
      <c r="D29" s="14" t="s">
        <v>10075</v>
      </c>
      <c r="E29" s="14" t="s">
        <v>10076</v>
      </c>
      <c r="F29" s="14"/>
      <c r="G29" s="14"/>
      <c r="H29" s="14"/>
      <c r="I29" s="218"/>
    </row>
    <row r="30" spans="1:9" x14ac:dyDescent="0.4">
      <c r="A30" s="399" t="s">
        <v>7717</v>
      </c>
      <c r="B30" s="400"/>
      <c r="C30" s="372" t="s">
        <v>10314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8623</v>
      </c>
      <c r="P36" t="s">
        <v>8621</v>
      </c>
      <c r="R36" t="s">
        <v>8620</v>
      </c>
      <c r="T36" t="s">
        <v>8619</v>
      </c>
      <c r="V36" t="s">
        <v>8724</v>
      </c>
    </row>
    <row r="37" spans="1:23" x14ac:dyDescent="0.4">
      <c r="A37" s="177"/>
      <c r="B37" s="12" t="s">
        <v>7615</v>
      </c>
      <c r="C37" s="191">
        <v>45674.606944444444</v>
      </c>
      <c r="D37" s="191">
        <v>45674.63958333333</v>
      </c>
      <c r="E37" s="191">
        <v>45674.614583333336</v>
      </c>
      <c r="F37" s="191">
        <v>45674.693055555559</v>
      </c>
      <c r="G37" s="191">
        <v>45674.636805555558</v>
      </c>
      <c r="H37" s="1"/>
      <c r="I37" s="7"/>
      <c r="J37" s="294">
        <v>45680.333333333336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45678.35</v>
      </c>
      <c r="D38" s="191">
        <v>45680.366666666669</v>
      </c>
      <c r="E38" s="191">
        <v>45680.369444444441</v>
      </c>
      <c r="F38" s="191">
        <v>45680.374305555553</v>
      </c>
      <c r="G38" s="191">
        <v>45680.392361111109</v>
      </c>
      <c r="H38" s="1"/>
      <c r="I38" s="7"/>
      <c r="J38" s="186">
        <f>IF(C38&lt;&gt;"",INT((J37-C37)*24),0)+IF(D38&lt;&gt;"",INT((J37-D37)*24),0)+IF(E38&lt;&gt;"",INT((J37-E37)*24),0)+IF(F38&lt;&gt;"",INT((J37-F37)*24),0)+IF(G38&lt;&gt;"",INT((J37-G37)*24),0)</f>
        <v>681</v>
      </c>
      <c r="M38" s="95">
        <v>1</v>
      </c>
      <c r="N38" s="222" t="s">
        <v>10326</v>
      </c>
      <c r="O38" s="201" t="s">
        <v>10093</v>
      </c>
      <c r="P38" s="222" t="s">
        <v>10340</v>
      </c>
      <c r="Q38" s="234" t="s">
        <v>9326</v>
      </c>
      <c r="R38" s="222" t="s">
        <v>10318</v>
      </c>
      <c r="S38" s="234" t="s">
        <v>10338</v>
      </c>
      <c r="T38" s="251"/>
      <c r="U38" s="234"/>
      <c r="V38" s="248"/>
      <c r="W38" s="234"/>
    </row>
    <row r="39" spans="1:23" x14ac:dyDescent="0.4">
      <c r="A39" s="177"/>
      <c r="B39" s="12" t="s">
        <v>7458</v>
      </c>
      <c r="C39" s="221">
        <v>142</v>
      </c>
      <c r="D39" s="164">
        <v>62</v>
      </c>
      <c r="E39" s="221">
        <v>223</v>
      </c>
      <c r="F39" s="221">
        <v>12</v>
      </c>
      <c r="G39" s="164">
        <v>66</v>
      </c>
      <c r="H39" s="1">
        <f t="shared" ref="H39:H61" si="0">SUM(C39:G39)</f>
        <v>505</v>
      </c>
      <c r="I39" s="7"/>
      <c r="M39" s="1">
        <v>2</v>
      </c>
      <c r="N39" s="251"/>
      <c r="O39" s="234"/>
      <c r="P39" s="222"/>
      <c r="Q39" s="201"/>
      <c r="R39" s="201" t="s">
        <v>10319</v>
      </c>
      <c r="S39" s="201" t="s">
        <v>10339</v>
      </c>
      <c r="T39" s="222"/>
      <c r="U39" s="234"/>
      <c r="V39" s="251"/>
      <c r="W39" s="234"/>
    </row>
    <row r="40" spans="1:23" x14ac:dyDescent="0.4">
      <c r="A40" s="1" t="s">
        <v>7164</v>
      </c>
      <c r="B40" s="12" t="s">
        <v>7617</v>
      </c>
      <c r="C40" s="1">
        <f>INT((C38-C37)*24)</f>
        <v>89</v>
      </c>
      <c r="D40" s="1">
        <f>INT((D38-D37)*24)</f>
        <v>137</v>
      </c>
      <c r="E40" s="1">
        <f>INT((E38-E37)*24)</f>
        <v>138</v>
      </c>
      <c r="F40" s="1">
        <f>INT((F38-F37)*24)</f>
        <v>136</v>
      </c>
      <c r="G40" s="1">
        <f>INT((G38-G37)*24)</f>
        <v>138</v>
      </c>
      <c r="H40" s="1">
        <f>SUM(C40:G40)</f>
        <v>638</v>
      </c>
      <c r="I40" s="7"/>
      <c r="J40" s="12" t="s">
        <v>8020</v>
      </c>
      <c r="K40" s="1">
        <f>H40</f>
        <v>638</v>
      </c>
      <c r="M40" s="95">
        <v>3</v>
      </c>
      <c r="N40" s="251"/>
      <c r="O40" s="234"/>
      <c r="P40" s="201"/>
      <c r="Q40" s="201"/>
      <c r="R40" s="254" t="s">
        <v>10327</v>
      </c>
      <c r="S40" s="224" t="s">
        <v>10335</v>
      </c>
      <c r="T40" s="222" t="s">
        <v>10342</v>
      </c>
      <c r="U40" s="234" t="s">
        <v>9326</v>
      </c>
      <c r="V40" s="251"/>
      <c r="W40" s="234"/>
    </row>
    <row r="41" spans="1:23" x14ac:dyDescent="0.4">
      <c r="A41" s="379">
        <v>45677</v>
      </c>
      <c r="B41" s="12" t="s">
        <v>7483</v>
      </c>
      <c r="C41" s="1">
        <v>0</v>
      </c>
      <c r="D41" s="1">
        <v>0</v>
      </c>
      <c r="E41" s="1">
        <v>0</v>
      </c>
      <c r="F41" s="1">
        <v>0</v>
      </c>
      <c r="G41" s="1">
        <v>0</v>
      </c>
      <c r="H41" s="1">
        <f t="shared" si="0"/>
        <v>0</v>
      </c>
      <c r="I41" s="7"/>
      <c r="J41" s="12" t="s">
        <v>7483</v>
      </c>
      <c r="K41" s="1">
        <f>SUMIF(B:B,J41,H:H)</f>
        <v>0</v>
      </c>
      <c r="M41" s="1">
        <v>4</v>
      </c>
      <c r="N41" s="222"/>
      <c r="O41" s="201"/>
      <c r="P41" s="222"/>
      <c r="Q41" s="272"/>
      <c r="R41" s="222" t="s">
        <v>10341</v>
      </c>
      <c r="S41" s="234" t="s">
        <v>9326</v>
      </c>
      <c r="T41" s="203"/>
      <c r="U41" s="272"/>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22"/>
      <c r="O42" s="234"/>
      <c r="P42" s="222"/>
      <c r="Q42" s="234"/>
      <c r="R42" s="222"/>
      <c r="S42" s="201"/>
      <c r="T42" s="201"/>
      <c r="U42" s="201"/>
      <c r="V42" s="222"/>
      <c r="W42" s="201"/>
    </row>
    <row r="43" spans="1:23" x14ac:dyDescent="0.4">
      <c r="A43" s="379"/>
      <c r="B43" s="12" t="s">
        <v>7485</v>
      </c>
      <c r="C43" s="1">
        <v>0</v>
      </c>
      <c r="D43" s="1">
        <v>0</v>
      </c>
      <c r="E43" s="1">
        <v>0</v>
      </c>
      <c r="F43" s="1">
        <v>0</v>
      </c>
      <c r="G43" s="1">
        <v>0</v>
      </c>
      <c r="H43" s="1">
        <f t="shared" si="0"/>
        <v>0</v>
      </c>
      <c r="I43" s="7"/>
      <c r="J43" s="12" t="s">
        <v>7485</v>
      </c>
      <c r="K43" s="1">
        <f>SUMIF(B:B,J43,H:H)</f>
        <v>1</v>
      </c>
      <c r="M43" s="1">
        <v>6</v>
      </c>
      <c r="N43" s="203"/>
      <c r="O43" s="201"/>
      <c r="P43" s="201"/>
      <c r="Q43" s="203"/>
      <c r="R43" s="222"/>
      <c r="S43" s="201"/>
      <c r="T43" s="201"/>
      <c r="U43" s="201"/>
      <c r="V43" s="201"/>
      <c r="W43" s="201"/>
    </row>
    <row r="44" spans="1:23" x14ac:dyDescent="0.4">
      <c r="A44" s="379">
        <v>45678</v>
      </c>
      <c r="B44" s="12" t="s">
        <v>7483</v>
      </c>
      <c r="C44" s="1">
        <v>0</v>
      </c>
      <c r="D44" s="1">
        <v>0</v>
      </c>
      <c r="E44" s="1">
        <v>0</v>
      </c>
      <c r="F44" s="1">
        <v>0</v>
      </c>
      <c r="G44" s="1">
        <v>0</v>
      </c>
      <c r="H44" s="1">
        <f t="shared" si="0"/>
        <v>0</v>
      </c>
      <c r="I44" s="7"/>
      <c r="M44" s="95">
        <v>7</v>
      </c>
      <c r="N44" s="203"/>
      <c r="O44" s="201"/>
      <c r="P44" s="201"/>
      <c r="Q44" s="203"/>
      <c r="R44" s="222"/>
      <c r="S44" s="201"/>
      <c r="T44" s="201"/>
      <c r="U44" s="201"/>
      <c r="V44" s="201"/>
      <c r="W44" s="201"/>
    </row>
    <row r="45" spans="1:23" x14ac:dyDescent="0.4">
      <c r="A45" s="379"/>
      <c r="B45" s="12" t="s">
        <v>7484</v>
      </c>
      <c r="C45" s="1">
        <v>0</v>
      </c>
      <c r="D45" s="1">
        <v>0</v>
      </c>
      <c r="E45" s="1">
        <v>0</v>
      </c>
      <c r="F45" s="1">
        <v>0</v>
      </c>
      <c r="G45" s="1">
        <v>0</v>
      </c>
      <c r="H45" s="1">
        <f t="shared" si="0"/>
        <v>0</v>
      </c>
      <c r="I45" s="7"/>
      <c r="M45" s="1">
        <v>8</v>
      </c>
      <c r="N45" s="203"/>
      <c r="O45" s="201"/>
      <c r="P45" s="201"/>
      <c r="Q45" s="203"/>
      <c r="R45" s="222"/>
      <c r="S45" s="201"/>
      <c r="T45" s="201"/>
      <c r="U45" s="201"/>
      <c r="V45" s="201"/>
      <c r="W45" s="201"/>
    </row>
    <row r="46" spans="1:23" x14ac:dyDescent="0.4">
      <c r="A46" s="379"/>
      <c r="B46" s="12" t="s">
        <v>7485</v>
      </c>
      <c r="C46" s="1">
        <v>0</v>
      </c>
      <c r="D46" s="1">
        <v>0</v>
      </c>
      <c r="E46" s="1">
        <v>1</v>
      </c>
      <c r="F46" s="1">
        <v>0</v>
      </c>
      <c r="G46" s="1">
        <v>0</v>
      </c>
      <c r="H46" s="1">
        <f t="shared" si="0"/>
        <v>1</v>
      </c>
      <c r="I46" s="7"/>
      <c r="M46" s="95">
        <v>9</v>
      </c>
      <c r="N46" s="222"/>
      <c r="O46" s="201"/>
      <c r="P46" s="201"/>
      <c r="Q46" s="201"/>
      <c r="R46" s="203"/>
      <c r="S46" s="201"/>
      <c r="T46" s="201"/>
      <c r="U46" s="201"/>
      <c r="V46" s="201"/>
      <c r="W46" s="201"/>
    </row>
    <row r="47" spans="1:23" x14ac:dyDescent="0.4">
      <c r="A47" s="379">
        <v>45679</v>
      </c>
      <c r="B47" s="12" t="s">
        <v>7483</v>
      </c>
      <c r="C47" s="1"/>
      <c r="D47" s="95">
        <v>0</v>
      </c>
      <c r="E47" s="1">
        <v>0</v>
      </c>
      <c r="F47" s="1">
        <v>0</v>
      </c>
      <c r="G47" s="1"/>
      <c r="H47" s="1">
        <f t="shared" si="0"/>
        <v>0</v>
      </c>
      <c r="I47" s="7"/>
      <c r="M47" s="1">
        <v>10</v>
      </c>
      <c r="N47" s="201"/>
      <c r="O47" s="201"/>
      <c r="P47" s="201"/>
      <c r="Q47" s="201"/>
      <c r="R47" s="203"/>
      <c r="S47" s="201"/>
      <c r="T47" s="201"/>
      <c r="U47" s="201"/>
      <c r="V47" s="201"/>
      <c r="W47" s="201"/>
    </row>
    <row r="48" spans="1:23" x14ac:dyDescent="0.4">
      <c r="A48" s="379"/>
      <c r="B48" s="12" t="s">
        <v>7484</v>
      </c>
      <c r="C48" s="1"/>
      <c r="D48" s="95">
        <v>0</v>
      </c>
      <c r="E48" s="95">
        <v>0</v>
      </c>
      <c r="F48" s="95">
        <v>0</v>
      </c>
      <c r="G48" s="95"/>
      <c r="H48" s="1">
        <f t="shared" si="0"/>
        <v>0</v>
      </c>
      <c r="I48" s="7"/>
      <c r="M48" s="1">
        <v>11</v>
      </c>
      <c r="N48" s="201"/>
      <c r="O48" s="201"/>
      <c r="P48" s="201"/>
      <c r="Q48" s="201"/>
      <c r="R48" s="203"/>
      <c r="S48" s="201"/>
      <c r="T48" s="201"/>
      <c r="U48" s="201"/>
      <c r="V48" s="201"/>
      <c r="W48" s="201"/>
    </row>
    <row r="49" spans="1:23" x14ac:dyDescent="0.4">
      <c r="A49" s="379"/>
      <c r="B49" s="12" t="s">
        <v>7485</v>
      </c>
      <c r="C49" s="1"/>
      <c r="D49" s="95">
        <v>0</v>
      </c>
      <c r="E49" s="1">
        <v>0</v>
      </c>
      <c r="F49" s="1">
        <v>0</v>
      </c>
      <c r="G49" s="1"/>
      <c r="H49" s="1">
        <f t="shared" si="0"/>
        <v>0</v>
      </c>
      <c r="I49" s="7"/>
      <c r="M49" s="1">
        <v>12</v>
      </c>
      <c r="N49" s="201"/>
      <c r="O49" s="201"/>
      <c r="P49" s="201"/>
      <c r="Q49" s="201"/>
      <c r="R49" s="203"/>
      <c r="S49" s="201"/>
      <c r="T49" s="201"/>
      <c r="U49" s="201"/>
      <c r="V49" s="201"/>
      <c r="W49" s="201"/>
    </row>
    <row r="50" spans="1:23" x14ac:dyDescent="0.4">
      <c r="A50" s="379">
        <v>45680</v>
      </c>
      <c r="B50" s="12" t="s">
        <v>7483</v>
      </c>
      <c r="C50" s="1"/>
      <c r="D50" s="95">
        <v>0</v>
      </c>
      <c r="E50" s="1">
        <v>0</v>
      </c>
      <c r="F50" s="1">
        <v>0</v>
      </c>
      <c r="G50" s="1">
        <v>0</v>
      </c>
      <c r="H50" s="1">
        <f t="shared" si="0"/>
        <v>0</v>
      </c>
      <c r="I50" s="7"/>
      <c r="M50" s="95">
        <v>13</v>
      </c>
      <c r="N50" s="201"/>
      <c r="O50" s="201"/>
      <c r="P50" s="201"/>
      <c r="Q50" s="201"/>
      <c r="R50" s="203"/>
      <c r="S50" s="201"/>
      <c r="T50" s="201"/>
      <c r="U50" s="201"/>
      <c r="V50" s="201"/>
      <c r="W50" s="201"/>
    </row>
    <row r="51" spans="1:23" x14ac:dyDescent="0.4">
      <c r="A51" s="379"/>
      <c r="B51" s="12" t="s">
        <v>7484</v>
      </c>
      <c r="C51" s="1"/>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c r="D52" s="95">
        <v>0</v>
      </c>
      <c r="E52" s="1">
        <v>0</v>
      </c>
      <c r="F52" s="1">
        <v>0</v>
      </c>
      <c r="G52" s="1">
        <v>0</v>
      </c>
      <c r="H52" s="1">
        <f t="shared" si="0"/>
        <v>0</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10334</v>
      </c>
      <c r="N63" s="71">
        <f t="shared" ref="N63:N107" si="1">COUNTIF($N$38:$W$61,M63)</f>
        <v>1</v>
      </c>
    </row>
    <row r="64" spans="1:23" x14ac:dyDescent="0.4">
      <c r="A64" s="12" t="s">
        <v>7654</v>
      </c>
      <c r="B64" s="219">
        <v>45651.304166666669</v>
      </c>
      <c r="C64" s="7"/>
      <c r="D64" s="228"/>
      <c r="E64" s="7"/>
      <c r="F64" s="7"/>
      <c r="G64" s="7"/>
      <c r="H64" s="7"/>
      <c r="I64" s="7"/>
      <c r="M64" s="12" t="s">
        <v>10266</v>
      </c>
      <c r="N64" s="71">
        <f t="shared" si="1"/>
        <v>0</v>
      </c>
    </row>
    <row r="65" spans="1:14" x14ac:dyDescent="0.4">
      <c r="A65" s="12" t="s">
        <v>7655</v>
      </c>
      <c r="B65" s="220">
        <v>0.45277777777777778</v>
      </c>
      <c r="C65" s="7"/>
      <c r="D65" s="228"/>
      <c r="E65" s="7"/>
      <c r="F65" s="7"/>
      <c r="G65" s="7"/>
      <c r="H65" s="7"/>
      <c r="I65" s="7"/>
      <c r="M65" s="12" t="s">
        <v>10264</v>
      </c>
      <c r="N65" s="71">
        <f t="shared" si="1"/>
        <v>0</v>
      </c>
    </row>
    <row r="66" spans="1:14" x14ac:dyDescent="0.4">
      <c r="A66" s="12" t="s">
        <v>7656</v>
      </c>
      <c r="B66" s="219">
        <f>B64-B65</f>
        <v>45650.851388888892</v>
      </c>
      <c r="C66" s="7"/>
      <c r="D66" s="228"/>
      <c r="E66" s="7"/>
      <c r="F66" s="7"/>
      <c r="G66" s="7"/>
      <c r="H66" s="7"/>
      <c r="I66" s="7"/>
      <c r="M66" s="12" t="s">
        <v>10256</v>
      </c>
      <c r="N66" s="71">
        <f t="shared" si="1"/>
        <v>0</v>
      </c>
    </row>
    <row r="67" spans="1:14" x14ac:dyDescent="0.4">
      <c r="A67" s="227"/>
      <c r="C67" s="7"/>
      <c r="D67" s="228"/>
      <c r="E67" s="7"/>
      <c r="F67" s="7"/>
      <c r="G67" s="7"/>
      <c r="H67" s="7"/>
      <c r="I67" s="7"/>
      <c r="M67" s="12" t="s">
        <v>10225</v>
      </c>
      <c r="N67" s="71">
        <f t="shared" si="1"/>
        <v>0</v>
      </c>
    </row>
    <row r="68" spans="1:14" x14ac:dyDescent="0.4">
      <c r="A68" s="220" t="s">
        <v>9491</v>
      </c>
      <c r="B68" s="295">
        <v>0</v>
      </c>
      <c r="C68" s="220">
        <f>B68+TIME(1,,)</f>
        <v>4.1666666666666664E-2</v>
      </c>
      <c r="D68" s="228"/>
      <c r="E68" s="7"/>
      <c r="F68" s="7"/>
      <c r="G68" s="7"/>
      <c r="H68" s="7"/>
      <c r="I68" s="7"/>
      <c r="M68" s="12" t="s">
        <v>10268</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10227</v>
      </c>
      <c r="N69" s="71">
        <f t="shared" si="1"/>
        <v>0</v>
      </c>
    </row>
    <row r="70" spans="1:14" x14ac:dyDescent="0.4">
      <c r="A70" s="220" t="s">
        <v>9491</v>
      </c>
      <c r="B70" s="220">
        <f t="shared" ref="B70:B91" si="3">C69</f>
        <v>8.3333333333333329E-2</v>
      </c>
      <c r="C70" s="220">
        <f t="shared" si="2"/>
        <v>0.125</v>
      </c>
      <c r="M70" s="12" t="s">
        <v>10261</v>
      </c>
      <c r="N70" s="71">
        <f t="shared" si="1"/>
        <v>0</v>
      </c>
    </row>
    <row r="71" spans="1:14" x14ac:dyDescent="0.4">
      <c r="A71" s="220" t="s">
        <v>9491</v>
      </c>
      <c r="B71" s="220">
        <f t="shared" si="3"/>
        <v>0.125</v>
      </c>
      <c r="C71" s="220">
        <f t="shared" si="2"/>
        <v>0.16666666666666666</v>
      </c>
      <c r="M71" s="12" t="s">
        <v>10120</v>
      </c>
      <c r="N71" s="71">
        <f t="shared" si="1"/>
        <v>0</v>
      </c>
    </row>
    <row r="72" spans="1:14" x14ac:dyDescent="0.4">
      <c r="A72" s="220" t="s">
        <v>9491</v>
      </c>
      <c r="B72" s="220">
        <f t="shared" si="3"/>
        <v>0.16666666666666666</v>
      </c>
      <c r="C72" s="220">
        <f t="shared" si="2"/>
        <v>0.20833333333333331</v>
      </c>
      <c r="M72" s="12" t="s">
        <v>10118</v>
      </c>
      <c r="N72" s="71">
        <f t="shared" si="1"/>
        <v>0</v>
      </c>
    </row>
    <row r="73" spans="1:14" x14ac:dyDescent="0.4">
      <c r="A73" s="220" t="s">
        <v>9491</v>
      </c>
      <c r="B73" s="220">
        <f t="shared" si="3"/>
        <v>0.20833333333333331</v>
      </c>
      <c r="C73" s="220">
        <f t="shared" si="2"/>
        <v>0.24999999999999997</v>
      </c>
      <c r="M73" s="12" t="s">
        <v>10109</v>
      </c>
      <c r="N73" s="71">
        <f t="shared" si="1"/>
        <v>0</v>
      </c>
    </row>
    <row r="74" spans="1:14" x14ac:dyDescent="0.4">
      <c r="A74" s="220" t="s">
        <v>9491</v>
      </c>
      <c r="B74" s="220">
        <f t="shared" si="3"/>
        <v>0.24999999999999997</v>
      </c>
      <c r="C74" s="220">
        <f t="shared" si="2"/>
        <v>0.29166666666666663</v>
      </c>
      <c r="M74" s="12" t="s">
        <v>9980</v>
      </c>
      <c r="N74" s="71">
        <f t="shared" si="1"/>
        <v>0</v>
      </c>
    </row>
    <row r="75" spans="1:14" x14ac:dyDescent="0.4">
      <c r="A75" s="220" t="s">
        <v>9491</v>
      </c>
      <c r="B75" s="220">
        <f t="shared" si="3"/>
        <v>0.29166666666666663</v>
      </c>
      <c r="C75" s="220">
        <f t="shared" si="2"/>
        <v>0.33333333333333331</v>
      </c>
      <c r="M75" s="12" t="s">
        <v>9969</v>
      </c>
      <c r="N75" s="71">
        <f t="shared" si="1"/>
        <v>0</v>
      </c>
    </row>
    <row r="76" spans="1:14" x14ac:dyDescent="0.4">
      <c r="A76" s="220" t="s">
        <v>9491</v>
      </c>
      <c r="B76" s="220">
        <f t="shared" si="3"/>
        <v>0.33333333333333331</v>
      </c>
      <c r="C76" s="220">
        <f t="shared" si="2"/>
        <v>0.375</v>
      </c>
      <c r="M76" s="12" t="s">
        <v>10285</v>
      </c>
      <c r="N76" s="71">
        <f t="shared" si="1"/>
        <v>0</v>
      </c>
    </row>
    <row r="77" spans="1:14" x14ac:dyDescent="0.4">
      <c r="A77" s="220" t="s">
        <v>9491</v>
      </c>
      <c r="B77" s="220">
        <f t="shared" si="3"/>
        <v>0.375</v>
      </c>
      <c r="C77" s="220">
        <f t="shared" si="2"/>
        <v>0.41666666666666669</v>
      </c>
      <c r="M77" s="12" t="s">
        <v>9845</v>
      </c>
      <c r="N77" s="71">
        <f t="shared" si="1"/>
        <v>0</v>
      </c>
    </row>
    <row r="78" spans="1:14" x14ac:dyDescent="0.4">
      <c r="A78" s="220" t="s">
        <v>9491</v>
      </c>
      <c r="B78" s="220">
        <f t="shared" si="3"/>
        <v>0.41666666666666669</v>
      </c>
      <c r="C78" s="220">
        <f t="shared" si="2"/>
        <v>0.45833333333333337</v>
      </c>
      <c r="M78" s="12" t="s">
        <v>9886</v>
      </c>
      <c r="N78" s="71">
        <f t="shared" si="1"/>
        <v>0</v>
      </c>
    </row>
    <row r="79" spans="1:14" x14ac:dyDescent="0.4">
      <c r="A79" s="220" t="s">
        <v>9491</v>
      </c>
      <c r="B79" s="220">
        <f t="shared" si="3"/>
        <v>0.45833333333333337</v>
      </c>
      <c r="C79" s="220">
        <f t="shared" si="2"/>
        <v>0.5</v>
      </c>
      <c r="M79" s="12" t="s">
        <v>9865</v>
      </c>
      <c r="N79" s="71">
        <f t="shared" si="1"/>
        <v>0</v>
      </c>
    </row>
    <row r="80" spans="1:14" x14ac:dyDescent="0.4">
      <c r="A80" s="220" t="s">
        <v>9491</v>
      </c>
      <c r="B80" s="220">
        <f t="shared" si="3"/>
        <v>0.5</v>
      </c>
      <c r="C80" s="220">
        <f t="shared" si="2"/>
        <v>0.54166666666666663</v>
      </c>
      <c r="M80" s="12" t="s">
        <v>9813</v>
      </c>
      <c r="N80" s="71">
        <f t="shared" si="1"/>
        <v>0</v>
      </c>
    </row>
    <row r="81" spans="1:14" x14ac:dyDescent="0.4">
      <c r="A81" s="220" t="s">
        <v>9491</v>
      </c>
      <c r="B81" s="220">
        <f t="shared" si="3"/>
        <v>0.54166666666666663</v>
      </c>
      <c r="C81" s="220">
        <f t="shared" si="2"/>
        <v>0.58333333333333326</v>
      </c>
      <c r="M81" s="12" t="s">
        <v>9811</v>
      </c>
      <c r="N81" s="71">
        <f t="shared" si="1"/>
        <v>0</v>
      </c>
    </row>
    <row r="82" spans="1:14" x14ac:dyDescent="0.4">
      <c r="A82" s="220" t="s">
        <v>9491</v>
      </c>
      <c r="B82" s="220">
        <f t="shared" si="3"/>
        <v>0.58333333333333326</v>
      </c>
      <c r="C82" s="220">
        <f t="shared" si="2"/>
        <v>0.62499999999999989</v>
      </c>
      <c r="M82" s="12" t="s">
        <v>9815</v>
      </c>
      <c r="N82" s="71">
        <f t="shared" si="1"/>
        <v>0</v>
      </c>
    </row>
    <row r="83" spans="1:14" x14ac:dyDescent="0.4">
      <c r="A83" s="220" t="s">
        <v>9491</v>
      </c>
      <c r="B83" s="220">
        <f t="shared" si="3"/>
        <v>0.62499999999999989</v>
      </c>
      <c r="C83" s="220">
        <f t="shared" si="2"/>
        <v>0.66666666666666652</v>
      </c>
      <c r="M83" s="12" t="s">
        <v>9557</v>
      </c>
      <c r="N83" s="71">
        <f t="shared" si="1"/>
        <v>0</v>
      </c>
    </row>
    <row r="84" spans="1:14" x14ac:dyDescent="0.4">
      <c r="A84" s="220" t="s">
        <v>9491</v>
      </c>
      <c r="B84" s="220">
        <f t="shared" si="3"/>
        <v>0.66666666666666652</v>
      </c>
      <c r="C84" s="220">
        <f t="shared" si="2"/>
        <v>0.70833333333333315</v>
      </c>
      <c r="M84" s="12" t="s">
        <v>9382</v>
      </c>
      <c r="N84" s="71">
        <f t="shared" si="1"/>
        <v>0</v>
      </c>
    </row>
    <row r="85" spans="1:14" x14ac:dyDescent="0.4">
      <c r="A85" s="220" t="s">
        <v>9491</v>
      </c>
      <c r="B85" s="220">
        <f t="shared" si="3"/>
        <v>0.70833333333333315</v>
      </c>
      <c r="C85" s="220">
        <f t="shared" si="2"/>
        <v>0.74999999999999978</v>
      </c>
      <c r="M85" s="12" t="s">
        <v>9380</v>
      </c>
      <c r="N85" s="71">
        <f t="shared" si="1"/>
        <v>0</v>
      </c>
    </row>
    <row r="86" spans="1:14" x14ac:dyDescent="0.4">
      <c r="A86" s="220" t="s">
        <v>9491</v>
      </c>
      <c r="B86" s="220">
        <f t="shared" si="3"/>
        <v>0.74999999999999978</v>
      </c>
      <c r="C86" s="220">
        <f t="shared" si="2"/>
        <v>0.79166666666666641</v>
      </c>
      <c r="M86" s="12" t="s">
        <v>9607</v>
      </c>
      <c r="N86" s="71">
        <f t="shared" si="1"/>
        <v>0</v>
      </c>
    </row>
    <row r="87" spans="1:14" x14ac:dyDescent="0.4">
      <c r="A87" s="220" t="s">
        <v>9491</v>
      </c>
      <c r="B87" s="220">
        <f t="shared" si="3"/>
        <v>0.79166666666666641</v>
      </c>
      <c r="C87" s="220">
        <f t="shared" si="2"/>
        <v>0.83333333333333304</v>
      </c>
      <c r="M87" s="12" t="s">
        <v>10124</v>
      </c>
      <c r="N87" s="71">
        <f t="shared" si="1"/>
        <v>0</v>
      </c>
    </row>
    <row r="88" spans="1:14" x14ac:dyDescent="0.4">
      <c r="A88" s="220" t="s">
        <v>9491</v>
      </c>
      <c r="B88" s="220">
        <f t="shared" si="3"/>
        <v>0.83333333333333304</v>
      </c>
      <c r="C88" s="220">
        <f t="shared" si="2"/>
        <v>0.87499999999999967</v>
      </c>
      <c r="M88" s="12" t="s">
        <v>9131</v>
      </c>
      <c r="N88" s="71">
        <f t="shared" si="1"/>
        <v>0</v>
      </c>
    </row>
    <row r="89" spans="1:14" x14ac:dyDescent="0.4">
      <c r="A89" s="220" t="s">
        <v>9491</v>
      </c>
      <c r="B89" s="220">
        <f t="shared" si="3"/>
        <v>0.87499999999999967</v>
      </c>
      <c r="C89" s="220">
        <f t="shared" si="2"/>
        <v>0.9166666666666663</v>
      </c>
      <c r="M89" s="12" t="s">
        <v>9020</v>
      </c>
      <c r="N89" s="71">
        <f t="shared" si="1"/>
        <v>0</v>
      </c>
    </row>
    <row r="90" spans="1:14" x14ac:dyDescent="0.4">
      <c r="A90" s="220" t="s">
        <v>9491</v>
      </c>
      <c r="B90" s="220">
        <f t="shared" si="3"/>
        <v>0.9166666666666663</v>
      </c>
      <c r="C90" s="220">
        <f t="shared" si="2"/>
        <v>0.95833333333333293</v>
      </c>
      <c r="M90" s="12" t="s">
        <v>9023</v>
      </c>
      <c r="N90" s="71">
        <f t="shared" si="1"/>
        <v>0</v>
      </c>
    </row>
    <row r="91" spans="1:14" x14ac:dyDescent="0.4">
      <c r="A91" s="220" t="s">
        <v>9491</v>
      </c>
      <c r="B91" s="220">
        <f t="shared" si="3"/>
        <v>0.95833333333333293</v>
      </c>
      <c r="C91" s="220">
        <f t="shared" si="2"/>
        <v>0.99999999999999956</v>
      </c>
      <c r="M91" s="12" t="s">
        <v>9024</v>
      </c>
      <c r="N91" s="71">
        <f t="shared" si="1"/>
        <v>0</v>
      </c>
    </row>
    <row r="92" spans="1:14" x14ac:dyDescent="0.4">
      <c r="M92" s="12" t="s">
        <v>9385</v>
      </c>
      <c r="N92" s="71">
        <f t="shared" si="1"/>
        <v>0</v>
      </c>
    </row>
    <row r="93" spans="1:14" x14ac:dyDescent="0.4">
      <c r="M93" s="12" t="s">
        <v>9377</v>
      </c>
      <c r="N93" s="71">
        <f t="shared" si="1"/>
        <v>0</v>
      </c>
    </row>
    <row r="94" spans="1:14" x14ac:dyDescent="0.4">
      <c r="M94" s="12" t="s">
        <v>9025</v>
      </c>
      <c r="N94" s="71">
        <f t="shared" si="1"/>
        <v>0</v>
      </c>
    </row>
    <row r="95" spans="1:14" x14ac:dyDescent="0.4">
      <c r="M95" s="12" t="s">
        <v>8571</v>
      </c>
      <c r="N95" s="71">
        <f t="shared" si="1"/>
        <v>0</v>
      </c>
    </row>
    <row r="96" spans="1:14" x14ac:dyDescent="0.4">
      <c r="M96" s="12" t="s">
        <v>8572</v>
      </c>
      <c r="N96" s="71">
        <f t="shared" si="1"/>
        <v>0</v>
      </c>
    </row>
    <row r="97" spans="13:14" x14ac:dyDescent="0.4">
      <c r="M97" s="12" t="s">
        <v>8638</v>
      </c>
      <c r="N97" s="71">
        <f t="shared" si="1"/>
        <v>0</v>
      </c>
    </row>
    <row r="98" spans="13:14" x14ac:dyDescent="0.4">
      <c r="M98" s="12" t="s">
        <v>8573</v>
      </c>
      <c r="N98" s="71">
        <f t="shared" si="1"/>
        <v>0</v>
      </c>
    </row>
    <row r="99" spans="13:14" x14ac:dyDescent="0.4">
      <c r="M99" s="12" t="s">
        <v>8574</v>
      </c>
      <c r="N99" s="71">
        <f t="shared" si="1"/>
        <v>0</v>
      </c>
    </row>
    <row r="100" spans="13:14" x14ac:dyDescent="0.4">
      <c r="M100" s="12" t="s">
        <v>8575</v>
      </c>
      <c r="N100" s="71">
        <f t="shared" si="1"/>
        <v>0</v>
      </c>
    </row>
    <row r="101" spans="13:14" x14ac:dyDescent="0.4">
      <c r="M101" s="12" t="s">
        <v>8286</v>
      </c>
      <c r="N101" s="71">
        <f t="shared" si="1"/>
        <v>0</v>
      </c>
    </row>
    <row r="102" spans="13:14" x14ac:dyDescent="0.4">
      <c r="M102" s="12" t="s">
        <v>8270</v>
      </c>
      <c r="N102" s="71">
        <f t="shared" si="1"/>
        <v>0</v>
      </c>
    </row>
    <row r="103" spans="13:14" x14ac:dyDescent="0.4">
      <c r="M103" s="12" t="s">
        <v>8570</v>
      </c>
      <c r="N103" s="71">
        <f t="shared" si="1"/>
        <v>0</v>
      </c>
    </row>
    <row r="104" spans="13:14" x14ac:dyDescent="0.4">
      <c r="M104" s="12" t="s">
        <v>8288</v>
      </c>
      <c r="N104" s="71">
        <f t="shared" si="1"/>
        <v>0</v>
      </c>
    </row>
    <row r="105" spans="13:14" x14ac:dyDescent="0.4">
      <c r="M105" s="12" t="s">
        <v>8255</v>
      </c>
      <c r="N105" s="71">
        <f t="shared" si="1"/>
        <v>0</v>
      </c>
    </row>
    <row r="106" spans="13:14" x14ac:dyDescent="0.4">
      <c r="M106" s="12" t="s">
        <v>8115</v>
      </c>
      <c r="N106" s="71">
        <f t="shared" si="1"/>
        <v>0</v>
      </c>
    </row>
    <row r="107" spans="13:14" x14ac:dyDescent="0.4">
      <c r="M107" s="12" t="s">
        <v>8257</v>
      </c>
      <c r="N107" s="71">
        <f t="shared" si="1"/>
        <v>0</v>
      </c>
    </row>
  </sheetData>
  <mergeCells count="67">
    <mergeCell ref="R37:S37"/>
    <mergeCell ref="T37:U37"/>
    <mergeCell ref="V37:W37"/>
    <mergeCell ref="F10:H10"/>
    <mergeCell ref="C13:H13"/>
    <mergeCell ref="C27:H27"/>
    <mergeCell ref="C20:H20"/>
    <mergeCell ref="N37:O37"/>
    <mergeCell ref="B6:C6"/>
    <mergeCell ref="D6:E6"/>
    <mergeCell ref="F6:H6"/>
    <mergeCell ref="F12:H12"/>
    <mergeCell ref="P37:Q37"/>
    <mergeCell ref="B1:H1"/>
    <mergeCell ref="B2:H2"/>
    <mergeCell ref="B3:H3"/>
    <mergeCell ref="B4:H4"/>
    <mergeCell ref="B5:H5"/>
    <mergeCell ref="A14:A19"/>
    <mergeCell ref="C14:H14"/>
    <mergeCell ref="C15:H15"/>
    <mergeCell ref="C16:H16"/>
    <mergeCell ref="B17:B19"/>
    <mergeCell ref="C17:E17"/>
    <mergeCell ref="F17:H17"/>
    <mergeCell ref="C18:E18"/>
    <mergeCell ref="F18:H18"/>
    <mergeCell ref="C19:E19"/>
    <mergeCell ref="F19:H19"/>
    <mergeCell ref="A7:A13"/>
    <mergeCell ref="C7:H7"/>
    <mergeCell ref="C8:H8"/>
    <mergeCell ref="C9:H9"/>
    <mergeCell ref="B10:B12"/>
    <mergeCell ref="C10:E10"/>
    <mergeCell ref="C11:E11"/>
    <mergeCell ref="F11:H11"/>
    <mergeCell ref="C12:E12"/>
    <mergeCell ref="A21:A26"/>
    <mergeCell ref="C21:H21"/>
    <mergeCell ref="C22:H22"/>
    <mergeCell ref="C23:H23"/>
    <mergeCell ref="B24:B26"/>
    <mergeCell ref="C24:E24"/>
    <mergeCell ref="F24:H24"/>
    <mergeCell ref="C25:E25"/>
    <mergeCell ref="F25:H25"/>
    <mergeCell ref="C26:E26"/>
    <mergeCell ref="F26:H26"/>
    <mergeCell ref="A44:A46"/>
    <mergeCell ref="B28:H28"/>
    <mergeCell ref="A30:B30"/>
    <mergeCell ref="C30:H30"/>
    <mergeCell ref="A31:B31"/>
    <mergeCell ref="C31:H31"/>
    <mergeCell ref="A32:B32"/>
    <mergeCell ref="C32:H32"/>
    <mergeCell ref="A33:B33"/>
    <mergeCell ref="C33:H33"/>
    <mergeCell ref="A34:B34"/>
    <mergeCell ref="C34:H34"/>
    <mergeCell ref="A41:A43"/>
    <mergeCell ref="A50:A52"/>
    <mergeCell ref="A53:A55"/>
    <mergeCell ref="A56:A58"/>
    <mergeCell ref="A59:A61"/>
    <mergeCell ref="A47:A49"/>
  </mergeCells>
  <phoneticPr fontId="1" type="noConversion"/>
  <hyperlinks>
    <hyperlink ref="B28:H28" r:id="rId1" display="LE022-1573" xr:uid="{FF491572-6845-4BEB-8D08-021E3E9556A5}"/>
  </hyperlinks>
  <pageMargins left="0.7" right="0.7" top="0.75" bottom="0.75" header="0.3" footer="0.3"/>
  <pageSetup paperSize="9" orientation="portrait" verticalDpi="0"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EBA2-F2EE-499B-9685-DCE17CDB6B85}">
  <dimension ref="A1:W93"/>
  <sheetViews>
    <sheetView topLeftCell="A34" zoomScale="90" zoomScaleNormal="90" workbookViewId="0">
      <selection activeCell="N38" sqref="N38:W38"/>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7" width="8" customWidth="1"/>
    <col min="18" max="18" width="18.36328125" customWidth="1"/>
    <col min="19" max="19" width="15" bestFit="1" customWidth="1"/>
    <col min="20" max="23" width="7.36328125" customWidth="1"/>
  </cols>
  <sheetData>
    <row r="1" spans="1:9" x14ac:dyDescent="0.4">
      <c r="A1" s="11" t="s">
        <v>7581</v>
      </c>
      <c r="B1" s="375" t="s">
        <v>10323</v>
      </c>
      <c r="C1" s="375"/>
      <c r="D1" s="375"/>
      <c r="E1" s="375"/>
      <c r="F1" s="375"/>
      <c r="G1" s="375"/>
      <c r="H1" s="375"/>
      <c r="I1" s="7"/>
    </row>
    <row r="2" spans="1:9" x14ac:dyDescent="0.4">
      <c r="A2" s="11" t="s">
        <v>7582</v>
      </c>
      <c r="B2" s="375" t="s">
        <v>10324</v>
      </c>
      <c r="C2" s="375"/>
      <c r="D2" s="375"/>
      <c r="E2" s="375"/>
      <c r="F2" s="375"/>
      <c r="G2" s="375"/>
      <c r="H2" s="375"/>
      <c r="I2" s="7"/>
    </row>
    <row r="3" spans="1:9" x14ac:dyDescent="0.4">
      <c r="A3" s="11" t="s">
        <v>7583</v>
      </c>
      <c r="B3" s="375" t="s">
        <v>10325</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45677.7</v>
      </c>
      <c r="C6" s="374"/>
      <c r="D6" s="403" t="s">
        <v>7587</v>
      </c>
      <c r="E6" s="404"/>
      <c r="F6" s="384">
        <f>MAX(C39:G39)</f>
        <v>45680.42291666667</v>
      </c>
      <c r="G6" s="402"/>
      <c r="H6" s="374"/>
      <c r="I6" s="7"/>
    </row>
    <row r="7" spans="1:9" ht="40.5" customHeight="1" x14ac:dyDescent="0.4">
      <c r="A7" s="394" t="s">
        <v>7816</v>
      </c>
      <c r="B7" s="11" t="s">
        <v>7589</v>
      </c>
      <c r="C7" s="397" t="s">
        <v>10236</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10233</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9659</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9987</v>
      </c>
      <c r="E29" s="14" t="s">
        <v>9988</v>
      </c>
      <c r="F29" s="14"/>
      <c r="G29" s="14"/>
      <c r="H29" s="14"/>
      <c r="I29" s="218"/>
    </row>
    <row r="30" spans="1:9" x14ac:dyDescent="0.4">
      <c r="A30" s="399" t="s">
        <v>7717</v>
      </c>
      <c r="B30" s="400"/>
      <c r="C30" s="372" t="s">
        <v>10314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9059</v>
      </c>
      <c r="P36" t="s">
        <v>7466</v>
      </c>
      <c r="R36" t="s">
        <v>9060</v>
      </c>
      <c r="T36" t="s">
        <v>9061</v>
      </c>
      <c r="V36" t="s">
        <v>9062</v>
      </c>
    </row>
    <row r="37" spans="1:23" x14ac:dyDescent="0.4">
      <c r="A37" s="83"/>
      <c r="B37" s="12" t="s">
        <v>7977</v>
      </c>
      <c r="C37" s="239" t="s">
        <v>8548</v>
      </c>
      <c r="D37" s="239" t="s">
        <v>8547</v>
      </c>
      <c r="E37" s="239" t="s">
        <v>8451</v>
      </c>
      <c r="F37" s="239" t="s">
        <v>8448</v>
      </c>
      <c r="G37" s="239" t="s">
        <v>8609</v>
      </c>
      <c r="H37" s="1"/>
      <c r="I37" s="7"/>
      <c r="J37" s="186" t="s">
        <v>9436</v>
      </c>
      <c r="N37" t="s">
        <v>8805</v>
      </c>
      <c r="P37" t="s">
        <v>8628</v>
      </c>
      <c r="R37" t="s">
        <v>8624</v>
      </c>
      <c r="T37" t="s">
        <v>9793</v>
      </c>
      <c r="V37" t="s">
        <v>8806</v>
      </c>
    </row>
    <row r="38" spans="1:23" x14ac:dyDescent="0.4">
      <c r="A38" s="177"/>
      <c r="B38" s="12" t="s">
        <v>7615</v>
      </c>
      <c r="C38" s="191"/>
      <c r="D38" s="191">
        <v>45677.736805555556</v>
      </c>
      <c r="E38" s="191">
        <v>45677.7</v>
      </c>
      <c r="F38" s="191">
        <v>45677.729166666664</v>
      </c>
      <c r="G38" s="191">
        <v>45677.731944444444</v>
      </c>
      <c r="H38" s="1"/>
      <c r="I38" s="7"/>
      <c r="J38" s="294">
        <v>45684.333333333336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c r="D39" s="191">
        <v>45680.422222222223</v>
      </c>
      <c r="E39" s="191">
        <v>45680.418749999997</v>
      </c>
      <c r="F39" s="191">
        <v>45680.420138888891</v>
      </c>
      <c r="G39" s="191">
        <v>45680.42291666667</v>
      </c>
      <c r="H39" s="1"/>
      <c r="I39" s="7"/>
      <c r="J39" s="186">
        <f>IF(C39&lt;&gt;"",INT((J38-C38)*24),0)+IF(D39&lt;&gt;"",INT((J38-D38)*24),0)+IF(E39&lt;&gt;"",INT((J38-E38)*24),0)+IF(F39&lt;&gt;"",INT((J38-F38)*24),0)+IF(G39&lt;&gt;"",INT((J38-G38)*24),0)</f>
        <v>633</v>
      </c>
      <c r="M39" s="95">
        <v>1</v>
      </c>
      <c r="N39" s="222"/>
      <c r="O39" s="234"/>
      <c r="P39" s="222"/>
      <c r="Q39" s="234"/>
      <c r="R39" s="222" t="s">
        <v>10328</v>
      </c>
      <c r="S39" s="201" t="s">
        <v>10330</v>
      </c>
      <c r="T39" s="222"/>
      <c r="U39" s="65"/>
      <c r="V39" s="222"/>
      <c r="W39" s="234"/>
    </row>
    <row r="40" spans="1:23" x14ac:dyDescent="0.4">
      <c r="A40" s="177"/>
      <c r="B40" s="12" t="s">
        <v>7458</v>
      </c>
      <c r="C40" s="221"/>
      <c r="D40" s="164">
        <v>31</v>
      </c>
      <c r="E40" s="221">
        <v>123</v>
      </c>
      <c r="F40" s="221">
        <v>4</v>
      </c>
      <c r="G40" s="164">
        <v>31</v>
      </c>
      <c r="H40" s="1">
        <f t="shared" ref="H40:H62" si="0">SUM(C40:G40)</f>
        <v>189</v>
      </c>
      <c r="I40" s="7"/>
      <c r="M40" s="1">
        <v>2</v>
      </c>
      <c r="N40" s="222"/>
      <c r="O40" s="201"/>
      <c r="P40" s="222"/>
      <c r="Q40" s="201"/>
      <c r="R40" s="222" t="s">
        <v>10343</v>
      </c>
      <c r="S40" s="201" t="s">
        <v>10330</v>
      </c>
      <c r="T40" s="222"/>
      <c r="U40" s="201"/>
      <c r="V40" s="310"/>
      <c r="W40" s="201"/>
    </row>
    <row r="41" spans="1:23" x14ac:dyDescent="0.4">
      <c r="A41" s="1" t="s">
        <v>7164</v>
      </c>
      <c r="B41" s="12" t="s">
        <v>7469</v>
      </c>
      <c r="C41" s="1">
        <f>INT((C39-C38)*24)</f>
        <v>0</v>
      </c>
      <c r="D41" s="1">
        <f>INT((D39-D38)*24)</f>
        <v>64</v>
      </c>
      <c r="E41" s="1">
        <f>INT((E39-E38)*24)</f>
        <v>65</v>
      </c>
      <c r="F41" s="1">
        <f>INT((F39-F38)*24)</f>
        <v>64</v>
      </c>
      <c r="G41" s="1">
        <f>INT((G39-G38)*24)</f>
        <v>64</v>
      </c>
      <c r="H41" s="1">
        <f t="shared" si="0"/>
        <v>257</v>
      </c>
      <c r="I41" s="7"/>
      <c r="J41" s="12" t="s">
        <v>8020</v>
      </c>
      <c r="K41" s="1">
        <f>H41</f>
        <v>257</v>
      </c>
      <c r="M41" s="95">
        <v>3</v>
      </c>
      <c r="N41" s="222"/>
      <c r="O41" s="201"/>
      <c r="P41" s="222"/>
      <c r="Q41" s="201"/>
      <c r="R41" s="222"/>
      <c r="S41" s="234"/>
      <c r="T41" s="240"/>
      <c r="U41" s="201"/>
      <c r="V41" s="240"/>
      <c r="W41" s="201"/>
    </row>
    <row r="42" spans="1:23" x14ac:dyDescent="0.4">
      <c r="A42" s="379">
        <v>45678</v>
      </c>
      <c r="B42" s="12" t="s">
        <v>7483</v>
      </c>
      <c r="C42" s="1"/>
      <c r="D42" s="1">
        <v>0</v>
      </c>
      <c r="E42" s="1">
        <v>0</v>
      </c>
      <c r="F42" s="1">
        <v>0</v>
      </c>
      <c r="G42" s="1">
        <v>0</v>
      </c>
      <c r="H42" s="1">
        <f t="shared" si="0"/>
        <v>0</v>
      </c>
      <c r="I42" s="7"/>
      <c r="J42" s="12" t="s">
        <v>7483</v>
      </c>
      <c r="K42" s="1">
        <f>SUMIF(B:B,J42,H:H)</f>
        <v>0</v>
      </c>
      <c r="M42" s="1">
        <v>4</v>
      </c>
      <c r="N42" s="222"/>
      <c r="O42" s="201"/>
      <c r="P42" s="222"/>
      <c r="Q42" s="201"/>
      <c r="R42" s="222"/>
      <c r="S42" s="201"/>
      <c r="T42" s="222"/>
      <c r="U42" s="234"/>
      <c r="V42" s="240"/>
      <c r="W42" s="201"/>
    </row>
    <row r="43" spans="1:23" x14ac:dyDescent="0.4">
      <c r="A43" s="379"/>
      <c r="B43" s="12" t="s">
        <v>7484</v>
      </c>
      <c r="C43" s="1"/>
      <c r="D43" s="1">
        <v>0</v>
      </c>
      <c r="E43" s="1">
        <v>0</v>
      </c>
      <c r="F43" s="1">
        <v>0</v>
      </c>
      <c r="G43" s="1">
        <v>0</v>
      </c>
      <c r="H43" s="1">
        <f t="shared" si="0"/>
        <v>0</v>
      </c>
      <c r="I43" s="7"/>
      <c r="J43" s="12" t="s">
        <v>7477</v>
      </c>
      <c r="K43" s="1">
        <f>SUMIF(B:B,J43,H:H)</f>
        <v>0</v>
      </c>
      <c r="M43" s="95">
        <v>5</v>
      </c>
      <c r="N43" s="240"/>
      <c r="O43" s="201"/>
      <c r="P43" s="222"/>
      <c r="Q43" s="201"/>
      <c r="R43" s="222"/>
      <c r="S43" s="201"/>
      <c r="T43" s="240"/>
      <c r="U43" s="201"/>
      <c r="V43" s="240"/>
      <c r="W43" s="201"/>
    </row>
    <row r="44" spans="1:23" x14ac:dyDescent="0.4">
      <c r="A44" s="379"/>
      <c r="B44" s="12" t="s">
        <v>7485</v>
      </c>
      <c r="C44" s="1"/>
      <c r="D44" s="1">
        <v>0</v>
      </c>
      <c r="E44" s="1">
        <v>1</v>
      </c>
      <c r="F44" s="1">
        <v>0</v>
      </c>
      <c r="G44" s="1">
        <v>0</v>
      </c>
      <c r="H44" s="1">
        <f t="shared" si="0"/>
        <v>1</v>
      </c>
      <c r="I44" s="7"/>
      <c r="J44" s="12" t="s">
        <v>7485</v>
      </c>
      <c r="K44" s="1">
        <f>SUMIF(B:B,J44,H:H)</f>
        <v>2</v>
      </c>
      <c r="M44" s="1">
        <v>6</v>
      </c>
      <c r="N44" s="222"/>
      <c r="O44" s="201"/>
      <c r="P44" s="222"/>
      <c r="Q44" s="201"/>
      <c r="R44" s="222"/>
      <c r="S44" s="201"/>
      <c r="T44" s="240"/>
      <c r="U44" s="201"/>
      <c r="V44" s="201"/>
      <c r="W44" s="201"/>
    </row>
    <row r="45" spans="1:23" x14ac:dyDescent="0.4">
      <c r="A45" s="379">
        <v>45679</v>
      </c>
      <c r="B45" s="12" t="s">
        <v>7483</v>
      </c>
      <c r="C45" s="1"/>
      <c r="D45" s="1">
        <v>0</v>
      </c>
      <c r="E45" s="1">
        <v>0</v>
      </c>
      <c r="F45" s="1">
        <v>0</v>
      </c>
      <c r="G45" s="1">
        <v>0</v>
      </c>
      <c r="H45" s="1">
        <f t="shared" si="0"/>
        <v>0</v>
      </c>
      <c r="I45" s="7"/>
      <c r="M45" s="95">
        <v>7</v>
      </c>
      <c r="N45" s="203"/>
      <c r="O45" s="201"/>
      <c r="P45" s="222"/>
      <c r="Q45" s="201"/>
      <c r="R45" s="222"/>
      <c r="S45" s="201"/>
      <c r="T45" s="222"/>
      <c r="U45" s="201"/>
      <c r="V45" s="201"/>
      <c r="W45" s="201"/>
    </row>
    <row r="46" spans="1:23" x14ac:dyDescent="0.4">
      <c r="A46" s="379"/>
      <c r="B46" s="12" t="s">
        <v>7484</v>
      </c>
      <c r="C46" s="1"/>
      <c r="D46" s="1">
        <v>0</v>
      </c>
      <c r="E46" s="1">
        <v>0</v>
      </c>
      <c r="F46" s="1">
        <v>0</v>
      </c>
      <c r="G46" s="1">
        <v>0</v>
      </c>
      <c r="H46" s="1">
        <f t="shared" si="0"/>
        <v>0</v>
      </c>
      <c r="I46" s="7"/>
      <c r="M46" s="1">
        <v>8</v>
      </c>
      <c r="N46" s="201"/>
      <c r="O46" s="201"/>
      <c r="P46" s="248"/>
      <c r="Q46" s="234"/>
      <c r="R46" s="222"/>
      <c r="S46" s="201"/>
      <c r="T46" s="201"/>
      <c r="U46" s="201"/>
      <c r="V46" s="201"/>
      <c r="W46" s="201"/>
    </row>
    <row r="47" spans="1:23" x14ac:dyDescent="0.4">
      <c r="A47" s="379"/>
      <c r="B47" s="12" t="s">
        <v>7485</v>
      </c>
      <c r="C47" s="1"/>
      <c r="D47" s="1">
        <v>0</v>
      </c>
      <c r="E47" s="1">
        <v>1</v>
      </c>
      <c r="F47" s="1">
        <v>0</v>
      </c>
      <c r="G47" s="1">
        <v>0</v>
      </c>
      <c r="H47" s="1">
        <f t="shared" si="0"/>
        <v>1</v>
      </c>
      <c r="I47" s="7"/>
      <c r="M47" s="95">
        <v>9</v>
      </c>
      <c r="N47" s="201"/>
      <c r="O47" s="201"/>
      <c r="P47" s="251"/>
      <c r="Q47" s="234"/>
      <c r="R47" s="201"/>
      <c r="S47" s="201"/>
      <c r="T47" s="201"/>
      <c r="U47" s="201"/>
      <c r="V47" s="201"/>
      <c r="W47" s="201"/>
    </row>
    <row r="48" spans="1:23" ht="17" customHeight="1" x14ac:dyDescent="0.4">
      <c r="A48" s="379">
        <v>45680</v>
      </c>
      <c r="B48" s="12" t="s">
        <v>7483</v>
      </c>
      <c r="C48" s="1"/>
      <c r="D48" s="95">
        <v>0</v>
      </c>
      <c r="E48" s="1">
        <v>0</v>
      </c>
      <c r="F48" s="1">
        <v>0</v>
      </c>
      <c r="G48" s="1">
        <v>0</v>
      </c>
      <c r="H48" s="1">
        <f t="shared" si="0"/>
        <v>0</v>
      </c>
      <c r="I48" s="7"/>
      <c r="M48" s="1">
        <v>10</v>
      </c>
      <c r="N48" s="240"/>
      <c r="O48" s="201"/>
      <c r="P48" s="235"/>
      <c r="Q48" s="234"/>
      <c r="R48" s="222"/>
      <c r="S48" s="201"/>
      <c r="T48" s="201"/>
      <c r="U48" s="201"/>
      <c r="V48" s="201"/>
      <c r="W48" s="201"/>
    </row>
    <row r="49" spans="1:23" x14ac:dyDescent="0.4">
      <c r="A49" s="379"/>
      <c r="B49" s="12" t="s">
        <v>7484</v>
      </c>
      <c r="C49" s="1"/>
      <c r="D49" s="95">
        <v>0</v>
      </c>
      <c r="E49" s="95">
        <v>0</v>
      </c>
      <c r="F49" s="95">
        <v>0</v>
      </c>
      <c r="G49" s="95">
        <v>0</v>
      </c>
      <c r="H49" s="1">
        <f t="shared" si="0"/>
        <v>0</v>
      </c>
      <c r="I49" s="7"/>
      <c r="M49" s="1">
        <v>11</v>
      </c>
      <c r="N49" s="201"/>
      <c r="O49" s="201"/>
      <c r="P49" s="235"/>
      <c r="Q49" s="234"/>
      <c r="R49" s="222"/>
      <c r="S49" s="201"/>
      <c r="T49" s="201"/>
      <c r="U49" s="201"/>
      <c r="V49" s="201"/>
      <c r="W49" s="201"/>
    </row>
    <row r="50" spans="1:23" x14ac:dyDescent="0.4">
      <c r="A50" s="379"/>
      <c r="B50" s="12" t="s">
        <v>7485</v>
      </c>
      <c r="C50" s="1"/>
      <c r="D50" s="95">
        <v>0</v>
      </c>
      <c r="E50" s="1">
        <v>0</v>
      </c>
      <c r="F50" s="1">
        <v>0</v>
      </c>
      <c r="G50" s="1">
        <v>0</v>
      </c>
      <c r="H50" s="1">
        <f t="shared" si="0"/>
        <v>0</v>
      </c>
      <c r="I50" s="7"/>
      <c r="M50" s="1">
        <v>12</v>
      </c>
      <c r="N50" s="201"/>
      <c r="O50" s="201"/>
      <c r="P50" s="203"/>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03"/>
      <c r="Q51" s="201"/>
      <c r="R51" s="222"/>
      <c r="S51" s="201"/>
      <c r="T51" s="201"/>
      <c r="U51" s="201"/>
      <c r="V51" s="201"/>
      <c r="W51" s="201"/>
    </row>
    <row r="52" spans="1:23" x14ac:dyDescent="0.4">
      <c r="A52" s="379"/>
      <c r="B52" s="12" t="s">
        <v>7484</v>
      </c>
      <c r="C52" s="1"/>
      <c r="D52" s="95"/>
      <c r="E52" s="95"/>
      <c r="F52" s="95"/>
      <c r="G52" s="1"/>
      <c r="H52" s="1">
        <f t="shared" si="0"/>
        <v>0</v>
      </c>
      <c r="I52" s="7"/>
      <c r="M52" s="1">
        <v>14</v>
      </c>
      <c r="N52" s="201"/>
      <c r="O52" s="201"/>
      <c r="P52" s="203"/>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03"/>
      <c r="Q53" s="201"/>
      <c r="R53" s="222"/>
      <c r="S53" s="201"/>
      <c r="T53" s="201"/>
      <c r="U53" s="201"/>
      <c r="V53" s="201"/>
      <c r="W53" s="201"/>
    </row>
    <row r="54" spans="1:23" x14ac:dyDescent="0.4">
      <c r="A54" s="379"/>
      <c r="B54" s="12" t="s">
        <v>7483</v>
      </c>
      <c r="C54" s="1"/>
      <c r="D54" s="95"/>
      <c r="E54" s="1"/>
      <c r="F54" s="1"/>
      <c r="G54" s="1"/>
      <c r="H54" s="1">
        <f t="shared" si="0"/>
        <v>0</v>
      </c>
      <c r="I54" s="7"/>
      <c r="M54" s="1">
        <v>16</v>
      </c>
      <c r="N54" s="201"/>
      <c r="O54" s="201"/>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01"/>
      <c r="O55" s="201"/>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01"/>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01"/>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01"/>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01"/>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01"/>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01"/>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01"/>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10329</v>
      </c>
      <c r="N64" s="71">
        <f t="shared" ref="N64:N93" si="1">COUNTIF($N$39:$W$52,M64)</f>
        <v>2</v>
      </c>
      <c r="O64" s="229"/>
      <c r="P64" s="229"/>
      <c r="Q64" s="229"/>
      <c r="R64" s="229"/>
      <c r="S64" s="229"/>
    </row>
    <row r="65" spans="1:19" x14ac:dyDescent="0.4">
      <c r="A65" s="12" t="s">
        <v>7654</v>
      </c>
      <c r="B65" s="219">
        <v>45670.375</v>
      </c>
      <c r="M65" s="12" t="s">
        <v>10303</v>
      </c>
      <c r="N65" s="71">
        <f t="shared" si="1"/>
        <v>0</v>
      </c>
      <c r="O65" s="229"/>
      <c r="P65" s="229"/>
      <c r="Q65" s="229"/>
      <c r="R65" s="229"/>
      <c r="S65" s="229"/>
    </row>
    <row r="66" spans="1:19" x14ac:dyDescent="0.4">
      <c r="A66" s="12" t="s">
        <v>7655</v>
      </c>
      <c r="B66" s="220">
        <v>0.86805555555555547</v>
      </c>
      <c r="M66" s="12" t="s">
        <v>10195</v>
      </c>
      <c r="N66" s="71">
        <f t="shared" si="1"/>
        <v>0</v>
      </c>
      <c r="O66" s="229"/>
      <c r="P66" s="229"/>
      <c r="Q66" s="229"/>
      <c r="R66" s="229"/>
      <c r="S66" s="229"/>
    </row>
    <row r="67" spans="1:19" x14ac:dyDescent="0.4">
      <c r="A67" s="12" t="s">
        <v>7656</v>
      </c>
      <c r="B67" s="219">
        <f>B65-B66</f>
        <v>45669.506944444445</v>
      </c>
      <c r="M67" s="12" t="s">
        <v>10196</v>
      </c>
      <c r="N67" s="71">
        <f t="shared" si="1"/>
        <v>0</v>
      </c>
      <c r="O67" s="229"/>
      <c r="P67" s="229"/>
      <c r="Q67" s="229"/>
      <c r="R67" s="229"/>
      <c r="S67" s="229"/>
    </row>
    <row r="68" spans="1:19" x14ac:dyDescent="0.4">
      <c r="M68" s="12" t="s">
        <v>10197</v>
      </c>
      <c r="N68" s="71">
        <f t="shared" si="1"/>
        <v>0</v>
      </c>
    </row>
    <row r="69" spans="1:19" x14ac:dyDescent="0.4">
      <c r="A69" s="220" t="s">
        <v>9491</v>
      </c>
      <c r="B69" s="295">
        <v>0</v>
      </c>
      <c r="C69" s="220">
        <f>B69+TIME(1,,)</f>
        <v>4.1666666666666664E-2</v>
      </c>
      <c r="M69" s="12" t="s">
        <v>9917</v>
      </c>
      <c r="N69" s="71">
        <f t="shared" si="1"/>
        <v>0</v>
      </c>
    </row>
    <row r="70" spans="1:19" x14ac:dyDescent="0.4">
      <c r="A70" s="220" t="s">
        <v>9491</v>
      </c>
      <c r="B70" s="220">
        <f>C69</f>
        <v>4.1666666666666664E-2</v>
      </c>
      <c r="C70" s="220">
        <f t="shared" ref="C70:C92" si="2">B70+TIME(1,,)</f>
        <v>8.3333333333333329E-2</v>
      </c>
      <c r="M70" s="300" t="s">
        <v>9641</v>
      </c>
      <c r="N70" s="71">
        <f t="shared" si="1"/>
        <v>0</v>
      </c>
    </row>
    <row r="71" spans="1:19" x14ac:dyDescent="0.4">
      <c r="A71" s="220" t="s">
        <v>9491</v>
      </c>
      <c r="B71" s="220">
        <f t="shared" ref="B71:B92" si="3">C70</f>
        <v>8.3333333333333329E-2</v>
      </c>
      <c r="C71" s="220">
        <f t="shared" si="2"/>
        <v>0.125</v>
      </c>
      <c r="M71" s="300" t="s">
        <v>9624</v>
      </c>
      <c r="N71" s="71">
        <f t="shared" si="1"/>
        <v>0</v>
      </c>
    </row>
    <row r="72" spans="1:19" x14ac:dyDescent="0.4">
      <c r="A72" s="220" t="s">
        <v>9491</v>
      </c>
      <c r="B72" s="220">
        <f t="shared" si="3"/>
        <v>0.125</v>
      </c>
      <c r="C72" s="220">
        <f t="shared" si="2"/>
        <v>0.16666666666666666</v>
      </c>
      <c r="M72" s="300" t="s">
        <v>9498</v>
      </c>
      <c r="N72" s="71">
        <f t="shared" si="1"/>
        <v>0</v>
      </c>
    </row>
    <row r="73" spans="1:19" x14ac:dyDescent="0.4">
      <c r="A73" s="220" t="s">
        <v>9491</v>
      </c>
      <c r="B73" s="220">
        <f t="shared" si="3"/>
        <v>0.16666666666666666</v>
      </c>
      <c r="C73" s="220">
        <f t="shared" si="2"/>
        <v>0.20833333333333331</v>
      </c>
      <c r="M73" s="300" t="s">
        <v>9280</v>
      </c>
      <c r="N73" s="71">
        <f t="shared" si="1"/>
        <v>0</v>
      </c>
    </row>
    <row r="74" spans="1:19" x14ac:dyDescent="0.4">
      <c r="A74" s="220" t="s">
        <v>9491</v>
      </c>
      <c r="B74" s="220">
        <f t="shared" si="3"/>
        <v>0.20833333333333331</v>
      </c>
      <c r="C74" s="220">
        <f t="shared" si="2"/>
        <v>0.24999999999999997</v>
      </c>
      <c r="M74" s="300" t="s">
        <v>9532</v>
      </c>
      <c r="N74" s="71">
        <f t="shared" si="1"/>
        <v>0</v>
      </c>
    </row>
    <row r="75" spans="1:19" x14ac:dyDescent="0.4">
      <c r="A75" s="220" t="s">
        <v>9491</v>
      </c>
      <c r="B75" s="220">
        <f t="shared" si="3"/>
        <v>0.24999999999999997</v>
      </c>
      <c r="C75" s="220">
        <f t="shared" si="2"/>
        <v>0.29166666666666663</v>
      </c>
      <c r="M75" s="201" t="s">
        <v>9510</v>
      </c>
      <c r="N75" s="71">
        <f t="shared" si="1"/>
        <v>0</v>
      </c>
    </row>
    <row r="76" spans="1:19" x14ac:dyDescent="0.4">
      <c r="A76" s="220" t="s">
        <v>9491</v>
      </c>
      <c r="B76" s="220">
        <f t="shared" si="3"/>
        <v>0.29166666666666663</v>
      </c>
      <c r="C76" s="220">
        <f t="shared" si="2"/>
        <v>0.33333333333333331</v>
      </c>
      <c r="M76" s="12" t="s">
        <v>9508</v>
      </c>
      <c r="N76" s="71">
        <f t="shared" si="1"/>
        <v>0</v>
      </c>
    </row>
    <row r="77" spans="1:19" x14ac:dyDescent="0.4">
      <c r="A77" s="220" t="s">
        <v>9491</v>
      </c>
      <c r="B77" s="220">
        <f t="shared" si="3"/>
        <v>0.33333333333333331</v>
      </c>
      <c r="C77" s="220">
        <f t="shared" si="2"/>
        <v>0.375</v>
      </c>
      <c r="M77" s="12" t="s">
        <v>9422</v>
      </c>
      <c r="N77" s="71">
        <f t="shared" si="1"/>
        <v>0</v>
      </c>
    </row>
    <row r="78" spans="1:19" x14ac:dyDescent="0.4">
      <c r="A78" s="220" t="s">
        <v>9491</v>
      </c>
      <c r="B78" s="220">
        <f t="shared" si="3"/>
        <v>0.375</v>
      </c>
      <c r="C78" s="220">
        <f t="shared" si="2"/>
        <v>0.41666666666666669</v>
      </c>
      <c r="M78" s="12" t="s">
        <v>9359</v>
      </c>
      <c r="N78" s="71">
        <f t="shared" si="1"/>
        <v>0</v>
      </c>
    </row>
    <row r="79" spans="1:19" x14ac:dyDescent="0.4">
      <c r="A79" s="220" t="s">
        <v>9491</v>
      </c>
      <c r="B79" s="220">
        <f t="shared" si="3"/>
        <v>0.41666666666666669</v>
      </c>
      <c r="C79" s="220">
        <f t="shared" si="2"/>
        <v>0.45833333333333337</v>
      </c>
      <c r="M79" s="12" t="s">
        <v>9210</v>
      </c>
      <c r="N79" s="71">
        <f t="shared" si="1"/>
        <v>0</v>
      </c>
    </row>
    <row r="80" spans="1:19" x14ac:dyDescent="0.4">
      <c r="A80" s="220" t="s">
        <v>9491</v>
      </c>
      <c r="B80" s="220">
        <f t="shared" si="3"/>
        <v>0.45833333333333337</v>
      </c>
      <c r="C80" s="220">
        <f t="shared" si="2"/>
        <v>0.5</v>
      </c>
      <c r="M80" s="12" t="s">
        <v>9136</v>
      </c>
      <c r="N80" s="71">
        <f t="shared" si="1"/>
        <v>0</v>
      </c>
    </row>
    <row r="81" spans="1:14" x14ac:dyDescent="0.4">
      <c r="A81" s="220" t="s">
        <v>9491</v>
      </c>
      <c r="B81" s="220">
        <f t="shared" si="3"/>
        <v>0.5</v>
      </c>
      <c r="C81" s="220">
        <f t="shared" si="2"/>
        <v>0.54166666666666663</v>
      </c>
      <c r="M81" s="12" t="s">
        <v>9077</v>
      </c>
      <c r="N81" s="71">
        <f t="shared" si="1"/>
        <v>0</v>
      </c>
    </row>
    <row r="82" spans="1:14" x14ac:dyDescent="0.4">
      <c r="A82" s="220" t="s">
        <v>9491</v>
      </c>
      <c r="B82" s="220">
        <f t="shared" si="3"/>
        <v>0.54166666666666663</v>
      </c>
      <c r="C82" s="220">
        <f t="shared" si="2"/>
        <v>0.58333333333333326</v>
      </c>
      <c r="M82" s="12" t="s">
        <v>9075</v>
      </c>
      <c r="N82" s="71">
        <f t="shared" si="1"/>
        <v>0</v>
      </c>
    </row>
    <row r="83" spans="1:14" x14ac:dyDescent="0.4">
      <c r="A83" s="220" t="s">
        <v>9491</v>
      </c>
      <c r="B83" s="220">
        <f t="shared" si="3"/>
        <v>0.58333333333333326</v>
      </c>
      <c r="C83" s="220">
        <f t="shared" si="2"/>
        <v>0.62499999999999989</v>
      </c>
      <c r="M83" s="12" t="s">
        <v>9072</v>
      </c>
      <c r="N83" s="71">
        <f t="shared" si="1"/>
        <v>0</v>
      </c>
    </row>
    <row r="84" spans="1:14" x14ac:dyDescent="0.4">
      <c r="A84" s="220" t="s">
        <v>9491</v>
      </c>
      <c r="B84" s="220">
        <f t="shared" si="3"/>
        <v>0.62499999999999989</v>
      </c>
      <c r="C84" s="220">
        <f t="shared" si="2"/>
        <v>0.66666666666666652</v>
      </c>
      <c r="M84" s="12" t="s">
        <v>8980</v>
      </c>
      <c r="N84" s="71">
        <f t="shared" si="1"/>
        <v>0</v>
      </c>
    </row>
    <row r="85" spans="1:14" x14ac:dyDescent="0.4">
      <c r="A85" s="220" t="s">
        <v>9491</v>
      </c>
      <c r="B85" s="220">
        <f t="shared" si="3"/>
        <v>0.66666666666666652</v>
      </c>
      <c r="C85" s="220">
        <f t="shared" si="2"/>
        <v>0.70833333333333315</v>
      </c>
      <c r="M85" s="12" t="s">
        <v>8984</v>
      </c>
      <c r="N85" s="71">
        <f t="shared" si="1"/>
        <v>0</v>
      </c>
    </row>
    <row r="86" spans="1:14" x14ac:dyDescent="0.4">
      <c r="A86" s="220" t="s">
        <v>9491</v>
      </c>
      <c r="B86" s="220">
        <f t="shared" si="3"/>
        <v>0.70833333333333315</v>
      </c>
      <c r="C86" s="220">
        <f t="shared" si="2"/>
        <v>0.74999999999999978</v>
      </c>
      <c r="M86" s="12" t="s">
        <v>8676</v>
      </c>
      <c r="N86" s="71">
        <f t="shared" si="1"/>
        <v>0</v>
      </c>
    </row>
    <row r="87" spans="1:14" x14ac:dyDescent="0.4">
      <c r="A87" s="220" t="s">
        <v>9491</v>
      </c>
      <c r="B87" s="220">
        <f t="shared" si="3"/>
        <v>0.74999999999999978</v>
      </c>
      <c r="C87" s="220">
        <f t="shared" si="2"/>
        <v>0.79166666666666641</v>
      </c>
      <c r="M87" s="12" t="s">
        <v>8658</v>
      </c>
      <c r="N87" s="71">
        <f t="shared" si="1"/>
        <v>0</v>
      </c>
    </row>
    <row r="88" spans="1:14" x14ac:dyDescent="0.4">
      <c r="A88" s="220" t="s">
        <v>9491</v>
      </c>
      <c r="B88" s="220">
        <f t="shared" si="3"/>
        <v>0.79166666666666641</v>
      </c>
      <c r="C88" s="220">
        <f t="shared" si="2"/>
        <v>0.83333333333333304</v>
      </c>
      <c r="M88" s="12" t="s">
        <v>8648</v>
      </c>
      <c r="N88" s="71">
        <f t="shared" si="1"/>
        <v>0</v>
      </c>
    </row>
    <row r="89" spans="1:14" x14ac:dyDescent="0.4">
      <c r="A89" s="220" t="s">
        <v>9491</v>
      </c>
      <c r="B89" s="220">
        <f t="shared" si="3"/>
        <v>0.83333333333333304</v>
      </c>
      <c r="C89" s="220">
        <f t="shared" si="2"/>
        <v>0.87499999999999967</v>
      </c>
      <c r="M89" s="12" t="s">
        <v>8679</v>
      </c>
      <c r="N89" s="71">
        <f t="shared" si="1"/>
        <v>0</v>
      </c>
    </row>
    <row r="90" spans="1:14" x14ac:dyDescent="0.4">
      <c r="A90" s="220" t="s">
        <v>9491</v>
      </c>
      <c r="B90" s="220">
        <f t="shared" si="3"/>
        <v>0.87499999999999967</v>
      </c>
      <c r="C90" s="220">
        <f t="shared" si="2"/>
        <v>0.9166666666666663</v>
      </c>
      <c r="M90" s="12" t="s">
        <v>8576</v>
      </c>
      <c r="N90" s="71">
        <f t="shared" si="1"/>
        <v>0</v>
      </c>
    </row>
    <row r="91" spans="1:14" x14ac:dyDescent="0.4">
      <c r="A91" s="220" t="s">
        <v>9491</v>
      </c>
      <c r="B91" s="220">
        <f t="shared" si="3"/>
        <v>0.9166666666666663</v>
      </c>
      <c r="C91" s="220">
        <f t="shared" si="2"/>
        <v>0.95833333333333293</v>
      </c>
      <c r="M91" s="12" t="s">
        <v>8577</v>
      </c>
      <c r="N91" s="71">
        <f t="shared" si="1"/>
        <v>0</v>
      </c>
    </row>
    <row r="92" spans="1:14" x14ac:dyDescent="0.4">
      <c r="A92" s="220" t="s">
        <v>9491</v>
      </c>
      <c r="B92" s="220">
        <f t="shared" si="3"/>
        <v>0.95833333333333293</v>
      </c>
      <c r="C92" s="220">
        <f t="shared" si="2"/>
        <v>0.99999999999999956</v>
      </c>
      <c r="M92" s="12" t="s">
        <v>8744</v>
      </c>
      <c r="N92" s="71">
        <f t="shared" si="1"/>
        <v>0</v>
      </c>
    </row>
    <row r="93" spans="1:14" x14ac:dyDescent="0.4">
      <c r="M93" s="12" t="s">
        <v>8578</v>
      </c>
      <c r="N93" s="71">
        <f t="shared" si="1"/>
        <v>0</v>
      </c>
    </row>
  </sheetData>
  <mergeCells count="69">
    <mergeCell ref="R38:S38"/>
    <mergeCell ref="T38:U38"/>
    <mergeCell ref="V38:W38"/>
    <mergeCell ref="F10:H10"/>
    <mergeCell ref="C13:H13"/>
    <mergeCell ref="C20:H20"/>
    <mergeCell ref="C32:H32"/>
    <mergeCell ref="F24:H24"/>
    <mergeCell ref="C25:E25"/>
    <mergeCell ref="F25:H25"/>
    <mergeCell ref="C26:E26"/>
    <mergeCell ref="F26:H26"/>
    <mergeCell ref="C27:H27"/>
    <mergeCell ref="B28:H28"/>
    <mergeCell ref="A30:B30"/>
    <mergeCell ref="C30:H30"/>
    <mergeCell ref="B6:C6"/>
    <mergeCell ref="D6:E6"/>
    <mergeCell ref="F6:H6"/>
    <mergeCell ref="F12:H12"/>
    <mergeCell ref="P38:Q38"/>
    <mergeCell ref="C18:E18"/>
    <mergeCell ref="F18:H18"/>
    <mergeCell ref="C19:E19"/>
    <mergeCell ref="F19:H19"/>
    <mergeCell ref="C11:E11"/>
    <mergeCell ref="F11:H11"/>
    <mergeCell ref="C12:E12"/>
    <mergeCell ref="C23:H23"/>
    <mergeCell ref="B24:B26"/>
    <mergeCell ref="C24:E24"/>
    <mergeCell ref="A32:B32"/>
    <mergeCell ref="B1:H1"/>
    <mergeCell ref="B2:H2"/>
    <mergeCell ref="B3:H3"/>
    <mergeCell ref="B4:H4"/>
    <mergeCell ref="B5:H5"/>
    <mergeCell ref="A7:A13"/>
    <mergeCell ref="C7:H7"/>
    <mergeCell ref="C8:H8"/>
    <mergeCell ref="C9:H9"/>
    <mergeCell ref="B10:B12"/>
    <mergeCell ref="C10:E10"/>
    <mergeCell ref="A14:A19"/>
    <mergeCell ref="C14:H14"/>
    <mergeCell ref="C15:H15"/>
    <mergeCell ref="C16:H16"/>
    <mergeCell ref="B17:B19"/>
    <mergeCell ref="C17:E17"/>
    <mergeCell ref="F17:H17"/>
    <mergeCell ref="A31:B31"/>
    <mergeCell ref="C31:H31"/>
    <mergeCell ref="A21:A26"/>
    <mergeCell ref="C21:H21"/>
    <mergeCell ref="C22:H22"/>
    <mergeCell ref="A33:B33"/>
    <mergeCell ref="C33:H33"/>
    <mergeCell ref="A34:B34"/>
    <mergeCell ref="C34:H34"/>
    <mergeCell ref="A35:B35"/>
    <mergeCell ref="C35:H35"/>
    <mergeCell ref="A60:A62"/>
    <mergeCell ref="A42:A44"/>
    <mergeCell ref="A45:A47"/>
    <mergeCell ref="A48:A50"/>
    <mergeCell ref="N38:O38"/>
    <mergeCell ref="A51:A53"/>
    <mergeCell ref="A54:A56"/>
    <mergeCell ref="A57:A59"/>
  </mergeCells>
  <phoneticPr fontId="1" type="noConversion"/>
  <pageMargins left="0.7" right="0.7" top="0.75" bottom="0.75" header="0.3" footer="0.3"/>
  <pageSetup paperSize="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7D8DD-1667-47AF-AFCE-78C39459332B}">
  <dimension ref="A1:W109"/>
  <sheetViews>
    <sheetView topLeftCell="A5" zoomScale="90" zoomScaleNormal="90" workbookViewId="0">
      <selection activeCell="C7" sqref="C7:H21"/>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21.1796875" customWidth="1"/>
    <col min="15" max="15" width="11" customWidth="1"/>
    <col min="16" max="16" width="16.81640625" customWidth="1"/>
    <col min="17" max="17" width="13.453125" bestFit="1" customWidth="1"/>
    <col min="18" max="18" width="17" customWidth="1"/>
    <col min="19" max="19" width="12.90625" customWidth="1"/>
    <col min="20" max="20" width="14.1796875" customWidth="1"/>
    <col min="21" max="21" width="13.453125" bestFit="1" customWidth="1"/>
    <col min="22" max="22" width="17.1796875" customWidth="1"/>
    <col min="23" max="23" width="12.1796875" customWidth="1"/>
    <col min="24" max="24" width="26.90625" bestFit="1" customWidth="1"/>
    <col min="25" max="25" width="13" bestFit="1" customWidth="1"/>
  </cols>
  <sheetData>
    <row r="1" spans="1:9" x14ac:dyDescent="0.4">
      <c r="A1" s="11" t="s">
        <v>7581</v>
      </c>
      <c r="B1" s="375" t="s">
        <v>10355</v>
      </c>
      <c r="C1" s="375"/>
      <c r="D1" s="375"/>
      <c r="E1" s="375"/>
      <c r="F1" s="375"/>
      <c r="G1" s="375"/>
      <c r="H1" s="375"/>
      <c r="I1" s="7"/>
    </row>
    <row r="2" spans="1:9" x14ac:dyDescent="0.4">
      <c r="A2" s="11" t="s">
        <v>7582</v>
      </c>
      <c r="B2" s="375" t="s">
        <v>10356</v>
      </c>
      <c r="C2" s="375"/>
      <c r="D2" s="375"/>
      <c r="E2" s="375"/>
      <c r="F2" s="375"/>
      <c r="G2" s="375"/>
      <c r="H2" s="375"/>
      <c r="I2" s="7"/>
    </row>
    <row r="3" spans="1:9" x14ac:dyDescent="0.4">
      <c r="A3" s="11" t="s">
        <v>7583</v>
      </c>
      <c r="B3" s="375" t="s">
        <v>10357</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45691.691666666666</v>
      </c>
      <c r="C6" s="374"/>
      <c r="D6" s="403" t="s">
        <v>7587</v>
      </c>
      <c r="E6" s="404"/>
      <c r="F6" s="384">
        <f>MAX(C38:G38)</f>
        <v>45698.349305555559</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10073</v>
      </c>
      <c r="C29" s="14" t="s">
        <v>10074</v>
      </c>
      <c r="D29" s="14" t="s">
        <v>10075</v>
      </c>
      <c r="E29" s="14" t="s">
        <v>10076</v>
      </c>
      <c r="F29" s="14"/>
      <c r="G29" s="14"/>
      <c r="H29" s="14"/>
      <c r="I29" s="218"/>
    </row>
    <row r="30" spans="1:9" x14ac:dyDescent="0.4">
      <c r="A30" s="399" t="s">
        <v>7717</v>
      </c>
      <c r="B30" s="400"/>
      <c r="C30" s="372" t="s">
        <v>10314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v>45692.702777777777</v>
      </c>
      <c r="D37" s="191">
        <v>45691.723611111112</v>
      </c>
      <c r="E37" s="191">
        <v>45691.731249999997</v>
      </c>
      <c r="F37" s="191">
        <v>45691.738194444442</v>
      </c>
      <c r="G37" s="191">
        <v>45691.691666666666</v>
      </c>
      <c r="H37" s="1"/>
      <c r="I37" s="7"/>
      <c r="J37" s="294">
        <v>45697.333333333336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45698.337500000001</v>
      </c>
      <c r="D38" s="191">
        <v>45696.37222222222</v>
      </c>
      <c r="E38" s="191">
        <v>45696.375</v>
      </c>
      <c r="F38" s="191">
        <v>45696.388194444444</v>
      </c>
      <c r="G38" s="191">
        <v>45698.349305555559</v>
      </c>
      <c r="H38" s="1"/>
      <c r="I38" s="7"/>
      <c r="J38" s="186">
        <f>IF(C38&lt;&gt;"",INT((J37-C37)*24),0)+IF(D38&lt;&gt;"",INT((J37-D37)*24),0)+IF(E38&lt;&gt;"",INT((J37-E37)*24),0)+IF(F38&lt;&gt;"",INT((J37-F37)*24),0)+IF(G38&lt;&gt;"",INT((J37-G37)*24),0)</f>
        <v>648</v>
      </c>
      <c r="M38" s="95">
        <v>1</v>
      </c>
      <c r="N38" s="222" t="s">
        <v>10364</v>
      </c>
      <c r="O38" s="201" t="s">
        <v>10366</v>
      </c>
      <c r="P38" s="222" t="s">
        <v>10383</v>
      </c>
      <c r="Q38" s="234" t="s">
        <v>9326</v>
      </c>
      <c r="R38" s="222" t="s">
        <v>10363</v>
      </c>
      <c r="S38" s="201" t="s">
        <v>10373</v>
      </c>
      <c r="T38" s="222" t="s">
        <v>10385</v>
      </c>
      <c r="U38" s="201" t="s">
        <v>9326</v>
      </c>
      <c r="V38" s="222" t="s">
        <v>10386</v>
      </c>
      <c r="W38" s="201" t="s">
        <v>9326</v>
      </c>
    </row>
    <row r="39" spans="1:23" x14ac:dyDescent="0.4">
      <c r="A39" s="177"/>
      <c r="B39" s="12" t="s">
        <v>7458</v>
      </c>
      <c r="C39" s="221">
        <v>223</v>
      </c>
      <c r="D39" s="164">
        <v>51</v>
      </c>
      <c r="E39" s="221">
        <v>183</v>
      </c>
      <c r="F39" s="221">
        <v>10</v>
      </c>
      <c r="G39" s="164">
        <v>79</v>
      </c>
      <c r="H39" s="1">
        <f t="shared" ref="H39:H61" si="0">SUM(C39:G39)</f>
        <v>546</v>
      </c>
      <c r="I39" s="7"/>
      <c r="M39" s="1">
        <v>2</v>
      </c>
      <c r="N39" s="222" t="s">
        <v>10388</v>
      </c>
      <c r="O39" s="201" t="s">
        <v>10366</v>
      </c>
      <c r="P39" s="222"/>
      <c r="Q39" s="201"/>
      <c r="R39" s="222" t="s">
        <v>10384</v>
      </c>
      <c r="S39" s="234" t="s">
        <v>9326</v>
      </c>
      <c r="T39" s="222"/>
      <c r="U39" s="234"/>
      <c r="V39" s="251"/>
      <c r="W39" s="234"/>
    </row>
    <row r="40" spans="1:23" x14ac:dyDescent="0.4">
      <c r="A40" s="1" t="s">
        <v>7164</v>
      </c>
      <c r="B40" s="12" t="s">
        <v>7617</v>
      </c>
      <c r="C40" s="1">
        <f>INT((C38-C37)*24)</f>
        <v>135</v>
      </c>
      <c r="D40" s="1">
        <f>INT((D38-D37)*24)</f>
        <v>111</v>
      </c>
      <c r="E40" s="1">
        <f>INT((E38-E37)*24)</f>
        <v>111</v>
      </c>
      <c r="F40" s="1">
        <f>INT((F38-F37)*24)</f>
        <v>111</v>
      </c>
      <c r="G40" s="1">
        <f>INT((G38-G37)*24)</f>
        <v>159</v>
      </c>
      <c r="H40" s="1">
        <f>SUM(C40:G40)</f>
        <v>627</v>
      </c>
      <c r="I40" s="7"/>
      <c r="J40" s="12" t="s">
        <v>8020</v>
      </c>
      <c r="K40" s="1">
        <f>H40</f>
        <v>627</v>
      </c>
      <c r="M40" s="95">
        <v>3</v>
      </c>
      <c r="N40" s="251"/>
      <c r="O40" s="234"/>
      <c r="P40" s="201"/>
      <c r="Q40" s="201"/>
      <c r="R40" s="222"/>
      <c r="S40" s="201"/>
      <c r="T40" s="222"/>
      <c r="U40" s="234"/>
      <c r="V40" s="251"/>
      <c r="W40" s="234"/>
    </row>
    <row r="41" spans="1:23" x14ac:dyDescent="0.4">
      <c r="A41" s="379">
        <v>45692</v>
      </c>
      <c r="B41" s="12" t="s">
        <v>7483</v>
      </c>
      <c r="C41" s="1"/>
      <c r="D41" s="1">
        <v>0</v>
      </c>
      <c r="E41" s="1">
        <v>0</v>
      </c>
      <c r="F41" s="1">
        <v>0</v>
      </c>
      <c r="G41" s="1">
        <v>0</v>
      </c>
      <c r="H41" s="1">
        <f t="shared" si="0"/>
        <v>0</v>
      </c>
      <c r="I41" s="7"/>
      <c r="J41" s="12" t="s">
        <v>7483</v>
      </c>
      <c r="K41" s="1">
        <f>SUMIF(B:B,J41,H:H)</f>
        <v>0</v>
      </c>
      <c r="M41" s="1">
        <v>4</v>
      </c>
      <c r="N41" s="222"/>
      <c r="O41" s="201"/>
      <c r="P41" s="222"/>
      <c r="Q41" s="272"/>
      <c r="R41" s="222"/>
      <c r="S41" s="234"/>
      <c r="T41" s="203"/>
      <c r="U41" s="272"/>
      <c r="V41" s="222"/>
      <c r="W41" s="201"/>
    </row>
    <row r="42" spans="1:23" x14ac:dyDescent="0.4">
      <c r="A42" s="379"/>
      <c r="B42" s="12" t="s">
        <v>7484</v>
      </c>
      <c r="C42" s="1"/>
      <c r="D42" s="1">
        <v>0</v>
      </c>
      <c r="E42" s="1">
        <v>0</v>
      </c>
      <c r="F42" s="1">
        <v>0</v>
      </c>
      <c r="G42" s="1">
        <v>0</v>
      </c>
      <c r="H42" s="1">
        <f t="shared" si="0"/>
        <v>0</v>
      </c>
      <c r="I42" s="7"/>
      <c r="J42" s="12" t="s">
        <v>7484</v>
      </c>
      <c r="K42" s="1">
        <f>SUMIF(B:B,J42,H:H)</f>
        <v>0</v>
      </c>
      <c r="M42" s="95">
        <v>5</v>
      </c>
      <c r="N42" s="222"/>
      <c r="O42" s="234"/>
      <c r="P42" s="222"/>
      <c r="Q42" s="234"/>
      <c r="R42" s="222"/>
      <c r="S42" s="201"/>
      <c r="T42" s="201"/>
      <c r="U42" s="201"/>
      <c r="V42" s="222"/>
      <c r="W42" s="201"/>
    </row>
    <row r="43" spans="1:23" x14ac:dyDescent="0.4">
      <c r="A43" s="379"/>
      <c r="B43" s="12" t="s">
        <v>7485</v>
      </c>
      <c r="C43" s="1"/>
      <c r="D43" s="1">
        <v>0</v>
      </c>
      <c r="E43" s="1">
        <v>0</v>
      </c>
      <c r="F43" s="1">
        <v>0</v>
      </c>
      <c r="G43" s="1">
        <v>0</v>
      </c>
      <c r="H43" s="1">
        <f t="shared" si="0"/>
        <v>0</v>
      </c>
      <c r="I43" s="7"/>
      <c r="J43" s="12" t="s">
        <v>7485</v>
      </c>
      <c r="K43" s="1">
        <f>SUMIF(B:B,J43,H:H)</f>
        <v>3</v>
      </c>
      <c r="M43" s="1">
        <v>6</v>
      </c>
      <c r="N43" s="203"/>
      <c r="O43" s="201"/>
      <c r="P43" s="201"/>
      <c r="Q43" s="203"/>
      <c r="R43" s="222"/>
      <c r="S43" s="201"/>
      <c r="T43" s="201"/>
      <c r="U43" s="201"/>
      <c r="V43" s="201"/>
      <c r="W43" s="201"/>
    </row>
    <row r="44" spans="1:23" x14ac:dyDescent="0.4">
      <c r="A44" s="379">
        <v>45693</v>
      </c>
      <c r="B44" s="12" t="s">
        <v>7483</v>
      </c>
      <c r="C44" s="1">
        <v>0</v>
      </c>
      <c r="D44" s="1">
        <v>0</v>
      </c>
      <c r="E44" s="1">
        <v>0</v>
      </c>
      <c r="F44" s="1">
        <v>0</v>
      </c>
      <c r="G44" s="1">
        <v>0</v>
      </c>
      <c r="H44" s="1">
        <f t="shared" si="0"/>
        <v>0</v>
      </c>
      <c r="I44" s="7"/>
      <c r="M44" s="95">
        <v>7</v>
      </c>
      <c r="N44" s="203"/>
      <c r="O44" s="201"/>
      <c r="P44" s="201"/>
      <c r="Q44" s="203"/>
      <c r="R44" s="222"/>
      <c r="S44" s="201"/>
      <c r="T44" s="201"/>
      <c r="U44" s="201"/>
      <c r="V44" s="201"/>
      <c r="W44" s="201"/>
    </row>
    <row r="45" spans="1:23" x14ac:dyDescent="0.4">
      <c r="A45" s="379"/>
      <c r="B45" s="12" t="s">
        <v>7484</v>
      </c>
      <c r="C45" s="1">
        <v>0</v>
      </c>
      <c r="D45" s="1">
        <v>0</v>
      </c>
      <c r="E45" s="1">
        <v>0</v>
      </c>
      <c r="F45" s="1">
        <v>0</v>
      </c>
      <c r="G45" s="1">
        <v>0</v>
      </c>
      <c r="H45" s="1">
        <f t="shared" si="0"/>
        <v>0</v>
      </c>
      <c r="I45" s="7"/>
      <c r="M45" s="1">
        <v>8</v>
      </c>
      <c r="N45" s="203"/>
      <c r="O45" s="201"/>
      <c r="P45" s="201"/>
      <c r="Q45" s="203"/>
      <c r="R45" s="222"/>
      <c r="S45" s="201"/>
      <c r="T45" s="201"/>
      <c r="U45" s="201"/>
      <c r="V45" s="201"/>
      <c r="W45" s="201"/>
    </row>
    <row r="46" spans="1:23" x14ac:dyDescent="0.4">
      <c r="A46" s="379"/>
      <c r="B46" s="12" t="s">
        <v>7485</v>
      </c>
      <c r="C46" s="1">
        <v>1</v>
      </c>
      <c r="D46" s="1">
        <v>0</v>
      </c>
      <c r="E46" s="1">
        <v>1</v>
      </c>
      <c r="F46" s="1">
        <v>0</v>
      </c>
      <c r="G46" s="1">
        <v>0</v>
      </c>
      <c r="H46" s="1">
        <f t="shared" si="0"/>
        <v>2</v>
      </c>
      <c r="I46" s="7"/>
      <c r="M46" s="95">
        <v>9</v>
      </c>
      <c r="N46" s="222"/>
      <c r="O46" s="201"/>
      <c r="P46" s="201"/>
      <c r="Q46" s="201"/>
      <c r="R46" s="203"/>
      <c r="S46" s="201"/>
      <c r="T46" s="201"/>
      <c r="U46" s="201"/>
      <c r="V46" s="201"/>
      <c r="W46" s="201"/>
    </row>
    <row r="47" spans="1:23" x14ac:dyDescent="0.4">
      <c r="A47" s="379">
        <v>45694</v>
      </c>
      <c r="B47" s="12" t="s">
        <v>7483</v>
      </c>
      <c r="C47" s="1">
        <v>0</v>
      </c>
      <c r="D47" s="95">
        <v>0</v>
      </c>
      <c r="E47" s="1">
        <v>0</v>
      </c>
      <c r="F47" s="1">
        <v>0</v>
      </c>
      <c r="G47" s="1">
        <v>0</v>
      </c>
      <c r="H47" s="1">
        <f t="shared" si="0"/>
        <v>0</v>
      </c>
      <c r="I47" s="7"/>
      <c r="M47" s="1">
        <v>10</v>
      </c>
      <c r="N47" s="201"/>
      <c r="O47" s="201"/>
      <c r="P47" s="201"/>
      <c r="Q47" s="201"/>
      <c r="R47" s="203"/>
      <c r="S47" s="201"/>
      <c r="T47" s="201"/>
      <c r="U47" s="201"/>
      <c r="V47" s="201"/>
      <c r="W47" s="201"/>
    </row>
    <row r="48" spans="1:23" x14ac:dyDescent="0.4">
      <c r="A48" s="379"/>
      <c r="B48" s="12" t="s">
        <v>7484</v>
      </c>
      <c r="C48" s="1">
        <v>0</v>
      </c>
      <c r="D48" s="95">
        <v>0</v>
      </c>
      <c r="E48" s="95">
        <v>0</v>
      </c>
      <c r="F48" s="95">
        <v>0</v>
      </c>
      <c r="G48" s="95">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95">
        <v>0</v>
      </c>
      <c r="E49" s="1">
        <v>0</v>
      </c>
      <c r="F49" s="1">
        <v>0</v>
      </c>
      <c r="G49" s="1">
        <v>0</v>
      </c>
      <c r="H49" s="1">
        <f t="shared" si="0"/>
        <v>0</v>
      </c>
      <c r="I49" s="7"/>
      <c r="M49" s="1">
        <v>12</v>
      </c>
      <c r="N49" s="201"/>
      <c r="O49" s="201"/>
      <c r="P49" s="201"/>
      <c r="Q49" s="201"/>
      <c r="R49" s="203"/>
      <c r="S49" s="201"/>
      <c r="T49" s="201"/>
      <c r="U49" s="201"/>
      <c r="V49" s="201"/>
      <c r="W49" s="201"/>
    </row>
    <row r="50" spans="1:23" x14ac:dyDescent="0.4">
      <c r="A50" s="379">
        <v>45695</v>
      </c>
      <c r="B50" s="12" t="s">
        <v>7483</v>
      </c>
      <c r="C50" s="1">
        <v>0</v>
      </c>
      <c r="D50" s="95">
        <v>0</v>
      </c>
      <c r="E50" s="1">
        <v>0</v>
      </c>
      <c r="F50" s="1">
        <v>0</v>
      </c>
      <c r="G50" s="1">
        <v>0</v>
      </c>
      <c r="H50" s="1">
        <f t="shared" si="0"/>
        <v>0</v>
      </c>
      <c r="I50" s="7"/>
      <c r="M50" s="95">
        <v>13</v>
      </c>
      <c r="N50" s="201"/>
      <c r="O50" s="201"/>
      <c r="P50" s="201"/>
      <c r="Q50" s="201"/>
      <c r="R50" s="203"/>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v>0</v>
      </c>
      <c r="D52" s="95">
        <v>0</v>
      </c>
      <c r="E52" s="1">
        <v>0</v>
      </c>
      <c r="F52" s="1">
        <v>0</v>
      </c>
      <c r="G52" s="1">
        <v>0</v>
      </c>
      <c r="H52" s="1">
        <f t="shared" si="0"/>
        <v>0</v>
      </c>
      <c r="I52" s="7"/>
      <c r="M52" s="1">
        <v>15</v>
      </c>
      <c r="N52" s="201"/>
      <c r="O52" s="201"/>
      <c r="P52" s="201"/>
      <c r="Q52" s="201"/>
      <c r="R52" s="203"/>
      <c r="S52" s="201"/>
      <c r="T52" s="201"/>
      <c r="U52" s="201"/>
      <c r="V52" s="201"/>
      <c r="W52" s="201"/>
    </row>
    <row r="53" spans="1:23" x14ac:dyDescent="0.4">
      <c r="A53" s="379">
        <v>45696</v>
      </c>
      <c r="B53" s="12" t="s">
        <v>7483</v>
      </c>
      <c r="C53" s="1">
        <v>0</v>
      </c>
      <c r="D53" s="95">
        <v>0</v>
      </c>
      <c r="E53" s="1">
        <v>0</v>
      </c>
      <c r="F53" s="1">
        <v>0</v>
      </c>
      <c r="G53" s="1">
        <v>0</v>
      </c>
      <c r="H53" s="1">
        <f t="shared" si="0"/>
        <v>0</v>
      </c>
      <c r="I53" s="7"/>
      <c r="M53" s="1">
        <v>16</v>
      </c>
      <c r="N53" s="201"/>
      <c r="O53" s="201"/>
      <c r="P53" s="201"/>
      <c r="Q53" s="201"/>
      <c r="R53" s="203"/>
      <c r="S53" s="201"/>
      <c r="T53" s="201"/>
      <c r="U53" s="201"/>
      <c r="V53" s="201"/>
      <c r="W53" s="201"/>
    </row>
    <row r="54" spans="1:23" x14ac:dyDescent="0.4">
      <c r="A54" s="379"/>
      <c r="B54" s="12" t="s">
        <v>7484</v>
      </c>
      <c r="C54" s="1">
        <v>0</v>
      </c>
      <c r="D54" s="95">
        <v>0</v>
      </c>
      <c r="E54" s="1">
        <v>0</v>
      </c>
      <c r="F54" s="95">
        <v>0</v>
      </c>
      <c r="G54" s="95">
        <v>0</v>
      </c>
      <c r="H54" s="1">
        <f t="shared" si="0"/>
        <v>0</v>
      </c>
      <c r="I54" s="7"/>
      <c r="M54" s="1">
        <v>17</v>
      </c>
      <c r="N54" s="201"/>
      <c r="O54" s="201"/>
      <c r="P54" s="201"/>
      <c r="Q54" s="201"/>
      <c r="R54" s="203"/>
      <c r="S54" s="201"/>
      <c r="T54" s="201"/>
      <c r="U54" s="201"/>
      <c r="V54" s="201"/>
      <c r="W54" s="201"/>
    </row>
    <row r="55" spans="1:23" x14ac:dyDescent="0.4">
      <c r="A55" s="379"/>
      <c r="B55" s="12" t="s">
        <v>7485</v>
      </c>
      <c r="C55" s="1">
        <v>0</v>
      </c>
      <c r="D55" s="95">
        <v>0</v>
      </c>
      <c r="E55" s="1">
        <v>0</v>
      </c>
      <c r="F55" s="1">
        <v>0</v>
      </c>
      <c r="G55" s="1">
        <v>0</v>
      </c>
      <c r="H55" s="1">
        <f t="shared" si="0"/>
        <v>0</v>
      </c>
      <c r="I55" s="7"/>
      <c r="M55" s="95">
        <v>18</v>
      </c>
      <c r="N55" s="201"/>
      <c r="O55" s="201"/>
      <c r="P55" s="201"/>
      <c r="Q55" s="201"/>
      <c r="R55" s="203"/>
      <c r="S55" s="201"/>
      <c r="T55" s="201"/>
      <c r="U55" s="201"/>
      <c r="V55" s="201"/>
      <c r="W55" s="201"/>
    </row>
    <row r="56" spans="1:23" x14ac:dyDescent="0.4">
      <c r="A56" s="379">
        <v>45698</v>
      </c>
      <c r="B56" s="12" t="s">
        <v>7483</v>
      </c>
      <c r="C56" s="1">
        <v>0</v>
      </c>
      <c r="D56" s="95"/>
      <c r="E56" s="1"/>
      <c r="F56" s="1"/>
      <c r="G56" s="1">
        <v>0</v>
      </c>
      <c r="H56" s="1">
        <f t="shared" si="0"/>
        <v>0</v>
      </c>
      <c r="M56" s="95">
        <v>19</v>
      </c>
      <c r="N56" s="201"/>
      <c r="O56" s="201"/>
      <c r="P56" s="201"/>
      <c r="Q56" s="201"/>
      <c r="R56" s="203"/>
      <c r="S56" s="201"/>
      <c r="T56" s="201"/>
      <c r="U56" s="201"/>
      <c r="V56" s="201"/>
      <c r="W56" s="201"/>
    </row>
    <row r="57" spans="1:23" x14ac:dyDescent="0.4">
      <c r="A57" s="379"/>
      <c r="B57" s="12" t="s">
        <v>7484</v>
      </c>
      <c r="C57" s="1">
        <v>0</v>
      </c>
      <c r="D57" s="95"/>
      <c r="E57" s="1"/>
      <c r="F57" s="95"/>
      <c r="G57" s="95">
        <v>0</v>
      </c>
      <c r="H57" s="1">
        <f t="shared" si="0"/>
        <v>0</v>
      </c>
      <c r="M57" s="1">
        <v>20</v>
      </c>
      <c r="N57" s="201"/>
      <c r="O57" s="201"/>
      <c r="P57" s="201"/>
      <c r="Q57" s="201"/>
      <c r="R57" s="203"/>
      <c r="S57" s="201"/>
      <c r="T57" s="201"/>
      <c r="U57" s="201"/>
      <c r="V57" s="201"/>
      <c r="W57" s="201"/>
    </row>
    <row r="58" spans="1:23" x14ac:dyDescent="0.4">
      <c r="A58" s="379"/>
      <c r="B58" s="12" t="s">
        <v>7485</v>
      </c>
      <c r="C58" s="1">
        <v>1</v>
      </c>
      <c r="D58" s="95"/>
      <c r="E58" s="1"/>
      <c r="F58" s="1"/>
      <c r="G58" s="1">
        <v>0</v>
      </c>
      <c r="H58" s="1">
        <f t="shared" si="0"/>
        <v>1</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10372</v>
      </c>
      <c r="N63" s="71">
        <f t="shared" ref="N63:N109" si="1">COUNTIF($N$38:$W$61,M63)</f>
        <v>1</v>
      </c>
    </row>
    <row r="64" spans="1:23" x14ac:dyDescent="0.4">
      <c r="A64" s="12" t="s">
        <v>7654</v>
      </c>
      <c r="B64" s="219">
        <v>45696.40347222222</v>
      </c>
      <c r="C64" s="7"/>
      <c r="D64" s="228"/>
      <c r="E64" s="7"/>
      <c r="F64" s="7"/>
      <c r="G64" s="7"/>
      <c r="H64" s="7"/>
      <c r="I64" s="7"/>
      <c r="M64" s="12" t="s">
        <v>10334</v>
      </c>
      <c r="N64" s="71">
        <f t="shared" si="1"/>
        <v>0</v>
      </c>
    </row>
    <row r="65" spans="1:14" x14ac:dyDescent="0.4">
      <c r="A65" s="12" t="s">
        <v>7655</v>
      </c>
      <c r="B65" s="220">
        <v>0.63055555555555554</v>
      </c>
      <c r="C65" s="7"/>
      <c r="D65" s="228"/>
      <c r="E65" s="7"/>
      <c r="F65" s="7"/>
      <c r="G65" s="7"/>
      <c r="H65" s="7"/>
      <c r="I65" s="7"/>
      <c r="M65" s="12" t="s">
        <v>10365</v>
      </c>
      <c r="N65" s="71">
        <f t="shared" si="1"/>
        <v>2</v>
      </c>
    </row>
    <row r="66" spans="1:14" x14ac:dyDescent="0.4">
      <c r="A66" s="12" t="s">
        <v>7656</v>
      </c>
      <c r="B66" s="219">
        <f>B64-B65</f>
        <v>45695.772916666661</v>
      </c>
      <c r="C66" s="7"/>
      <c r="D66" s="228"/>
      <c r="E66" s="7"/>
      <c r="F66" s="7"/>
      <c r="G66" s="7"/>
      <c r="H66" s="7"/>
      <c r="I66" s="7"/>
      <c r="M66" s="12" t="s">
        <v>10266</v>
      </c>
      <c r="N66" s="71">
        <f t="shared" si="1"/>
        <v>0</v>
      </c>
    </row>
    <row r="67" spans="1:14" x14ac:dyDescent="0.4">
      <c r="A67" s="227"/>
      <c r="C67" s="7"/>
      <c r="D67" s="228"/>
      <c r="E67" s="7"/>
      <c r="F67" s="7"/>
      <c r="G67" s="7"/>
      <c r="H67" s="7"/>
      <c r="I67" s="7"/>
      <c r="M67" s="12" t="s">
        <v>10264</v>
      </c>
      <c r="N67" s="71">
        <f t="shared" si="1"/>
        <v>0</v>
      </c>
    </row>
    <row r="68" spans="1:14" x14ac:dyDescent="0.4">
      <c r="A68" s="220" t="s">
        <v>9491</v>
      </c>
      <c r="B68" s="295">
        <v>0</v>
      </c>
      <c r="C68" s="220">
        <f>B68+TIME(1,,)</f>
        <v>4.1666666666666664E-2</v>
      </c>
      <c r="D68" s="228"/>
      <c r="E68" s="7"/>
      <c r="F68" s="7"/>
      <c r="G68" s="7"/>
      <c r="H68" s="7"/>
      <c r="I68" s="7"/>
      <c r="M68" s="12" t="s">
        <v>10256</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10225</v>
      </c>
      <c r="N69" s="71">
        <f t="shared" si="1"/>
        <v>0</v>
      </c>
    </row>
    <row r="70" spans="1:14" x14ac:dyDescent="0.4">
      <c r="A70" s="220" t="s">
        <v>9491</v>
      </c>
      <c r="B70" s="220">
        <f t="shared" ref="B70:B91" si="3">C69</f>
        <v>8.3333333333333329E-2</v>
      </c>
      <c r="C70" s="220">
        <f t="shared" si="2"/>
        <v>0.125</v>
      </c>
      <c r="M70" s="12" t="s">
        <v>10120</v>
      </c>
      <c r="N70" s="71">
        <f t="shared" si="1"/>
        <v>0</v>
      </c>
    </row>
    <row r="71" spans="1:14" x14ac:dyDescent="0.4">
      <c r="A71" s="220" t="s">
        <v>9491</v>
      </c>
      <c r="B71" s="220">
        <f t="shared" si="3"/>
        <v>0.125</v>
      </c>
      <c r="C71" s="220">
        <f t="shared" si="2"/>
        <v>0.16666666666666666</v>
      </c>
      <c r="M71" s="12" t="s">
        <v>10118</v>
      </c>
      <c r="N71" s="71">
        <f t="shared" si="1"/>
        <v>0</v>
      </c>
    </row>
    <row r="72" spans="1:14" x14ac:dyDescent="0.4">
      <c r="A72" s="220" t="s">
        <v>9491</v>
      </c>
      <c r="B72" s="220">
        <f t="shared" si="3"/>
        <v>0.16666666666666666</v>
      </c>
      <c r="C72" s="220">
        <f t="shared" si="2"/>
        <v>0.20833333333333331</v>
      </c>
      <c r="M72" s="12" t="s">
        <v>10109</v>
      </c>
      <c r="N72" s="71">
        <f t="shared" si="1"/>
        <v>0</v>
      </c>
    </row>
    <row r="73" spans="1:14" x14ac:dyDescent="0.4">
      <c r="A73" s="220" t="s">
        <v>9491</v>
      </c>
      <c r="B73" s="220">
        <f t="shared" si="3"/>
        <v>0.20833333333333331</v>
      </c>
      <c r="C73" s="220">
        <f t="shared" si="2"/>
        <v>0.24999999999999997</v>
      </c>
      <c r="M73" s="12" t="s">
        <v>9980</v>
      </c>
      <c r="N73" s="71">
        <f t="shared" si="1"/>
        <v>0</v>
      </c>
    </row>
    <row r="74" spans="1:14" x14ac:dyDescent="0.4">
      <c r="A74" s="220" t="s">
        <v>9491</v>
      </c>
      <c r="B74" s="220">
        <f t="shared" si="3"/>
        <v>0.24999999999999997</v>
      </c>
      <c r="C74" s="220">
        <f t="shared" si="2"/>
        <v>0.29166666666666663</v>
      </c>
      <c r="M74" s="12" t="s">
        <v>9969</v>
      </c>
      <c r="N74" s="71">
        <f t="shared" si="1"/>
        <v>0</v>
      </c>
    </row>
    <row r="75" spans="1:14" x14ac:dyDescent="0.4">
      <c r="A75" s="220" t="s">
        <v>9491</v>
      </c>
      <c r="B75" s="220">
        <f t="shared" si="3"/>
        <v>0.29166666666666663</v>
      </c>
      <c r="C75" s="220">
        <f t="shared" si="2"/>
        <v>0.33333333333333331</v>
      </c>
      <c r="M75" s="12" t="s">
        <v>9845</v>
      </c>
      <c r="N75" s="71">
        <f t="shared" si="1"/>
        <v>0</v>
      </c>
    </row>
    <row r="76" spans="1:14" x14ac:dyDescent="0.4">
      <c r="A76" s="220" t="s">
        <v>9491</v>
      </c>
      <c r="B76" s="220">
        <f t="shared" si="3"/>
        <v>0.33333333333333331</v>
      </c>
      <c r="C76" s="220">
        <f t="shared" si="2"/>
        <v>0.375</v>
      </c>
      <c r="M76" s="12" t="s">
        <v>9557</v>
      </c>
      <c r="N76" s="71">
        <f t="shared" si="1"/>
        <v>0</v>
      </c>
    </row>
    <row r="77" spans="1:14" x14ac:dyDescent="0.4">
      <c r="A77" s="220" t="s">
        <v>9491</v>
      </c>
      <c r="B77" s="220">
        <f t="shared" si="3"/>
        <v>0.375</v>
      </c>
      <c r="C77" s="220">
        <f t="shared" si="2"/>
        <v>0.41666666666666669</v>
      </c>
      <c r="M77" s="12" t="s">
        <v>9382</v>
      </c>
      <c r="N77" s="71">
        <f t="shared" si="1"/>
        <v>0</v>
      </c>
    </row>
    <row r="78" spans="1:14" x14ac:dyDescent="0.4">
      <c r="A78" s="220" t="s">
        <v>9491</v>
      </c>
      <c r="B78" s="220">
        <f t="shared" si="3"/>
        <v>0.41666666666666669</v>
      </c>
      <c r="C78" s="220">
        <f t="shared" si="2"/>
        <v>0.45833333333333337</v>
      </c>
      <c r="M78" s="12" t="s">
        <v>9380</v>
      </c>
      <c r="N78" s="71">
        <f t="shared" si="1"/>
        <v>0</v>
      </c>
    </row>
    <row r="79" spans="1:14" x14ac:dyDescent="0.4">
      <c r="A79" s="220" t="s">
        <v>9491</v>
      </c>
      <c r="B79" s="220">
        <f t="shared" si="3"/>
        <v>0.45833333333333337</v>
      </c>
      <c r="C79" s="220">
        <f t="shared" si="2"/>
        <v>0.5</v>
      </c>
      <c r="M79" s="12" t="s">
        <v>10124</v>
      </c>
      <c r="N79" s="71">
        <f t="shared" si="1"/>
        <v>0</v>
      </c>
    </row>
    <row r="80" spans="1:14" x14ac:dyDescent="0.4">
      <c r="A80" s="220" t="s">
        <v>9491</v>
      </c>
      <c r="B80" s="220">
        <f t="shared" si="3"/>
        <v>0.5</v>
      </c>
      <c r="C80" s="220">
        <f t="shared" si="2"/>
        <v>0.54166666666666663</v>
      </c>
      <c r="M80" s="12" t="s">
        <v>10268</v>
      </c>
      <c r="N80" s="71">
        <f t="shared" si="1"/>
        <v>0</v>
      </c>
    </row>
    <row r="81" spans="1:14" x14ac:dyDescent="0.4">
      <c r="A81" s="220" t="s">
        <v>9491</v>
      </c>
      <c r="B81" s="220">
        <f t="shared" si="3"/>
        <v>0.54166666666666663</v>
      </c>
      <c r="C81" s="220">
        <f t="shared" si="2"/>
        <v>0.58333333333333326</v>
      </c>
      <c r="M81" s="12" t="s">
        <v>10227</v>
      </c>
      <c r="N81" s="71">
        <f t="shared" si="1"/>
        <v>0</v>
      </c>
    </row>
    <row r="82" spans="1:14" x14ac:dyDescent="0.4">
      <c r="A82" s="220" t="s">
        <v>9491</v>
      </c>
      <c r="B82" s="220">
        <f t="shared" si="3"/>
        <v>0.58333333333333326</v>
      </c>
      <c r="C82" s="220">
        <f t="shared" si="2"/>
        <v>0.62499999999999989</v>
      </c>
      <c r="M82" s="12" t="s">
        <v>10261</v>
      </c>
      <c r="N82" s="71">
        <f t="shared" si="1"/>
        <v>0</v>
      </c>
    </row>
    <row r="83" spans="1:14" x14ac:dyDescent="0.4">
      <c r="A83" s="220" t="s">
        <v>9491</v>
      </c>
      <c r="B83" s="220">
        <f t="shared" si="3"/>
        <v>0.62499999999999989</v>
      </c>
      <c r="C83" s="220">
        <f t="shared" si="2"/>
        <v>0.66666666666666652</v>
      </c>
      <c r="M83" s="12" t="s">
        <v>10285</v>
      </c>
      <c r="N83" s="71">
        <f t="shared" si="1"/>
        <v>0</v>
      </c>
    </row>
    <row r="84" spans="1:14" x14ac:dyDescent="0.4">
      <c r="A84" s="220" t="s">
        <v>9491</v>
      </c>
      <c r="B84" s="220">
        <f t="shared" si="3"/>
        <v>0.66666666666666652</v>
      </c>
      <c r="C84" s="220">
        <f t="shared" si="2"/>
        <v>0.70833333333333315</v>
      </c>
      <c r="M84" s="12" t="s">
        <v>9886</v>
      </c>
      <c r="N84" s="71">
        <f t="shared" si="1"/>
        <v>0</v>
      </c>
    </row>
    <row r="85" spans="1:14" x14ac:dyDescent="0.4">
      <c r="A85" s="220" t="s">
        <v>9491</v>
      </c>
      <c r="B85" s="220">
        <f t="shared" si="3"/>
        <v>0.70833333333333315</v>
      </c>
      <c r="C85" s="220">
        <f t="shared" si="2"/>
        <v>0.74999999999999978</v>
      </c>
      <c r="M85" s="12" t="s">
        <v>9865</v>
      </c>
      <c r="N85" s="71">
        <f t="shared" si="1"/>
        <v>0</v>
      </c>
    </row>
    <row r="86" spans="1:14" x14ac:dyDescent="0.4">
      <c r="A86" s="220" t="s">
        <v>9491</v>
      </c>
      <c r="B86" s="220">
        <f t="shared" si="3"/>
        <v>0.74999999999999978</v>
      </c>
      <c r="C86" s="220">
        <f t="shared" si="2"/>
        <v>0.79166666666666641</v>
      </c>
      <c r="M86" s="12" t="s">
        <v>9813</v>
      </c>
      <c r="N86" s="71">
        <f t="shared" si="1"/>
        <v>0</v>
      </c>
    </row>
    <row r="87" spans="1:14" x14ac:dyDescent="0.4">
      <c r="A87" s="220" t="s">
        <v>9491</v>
      </c>
      <c r="B87" s="220">
        <f t="shared" si="3"/>
        <v>0.79166666666666641</v>
      </c>
      <c r="C87" s="220">
        <f t="shared" si="2"/>
        <v>0.83333333333333304</v>
      </c>
      <c r="M87" s="12" t="s">
        <v>9811</v>
      </c>
      <c r="N87" s="71">
        <f t="shared" si="1"/>
        <v>0</v>
      </c>
    </row>
    <row r="88" spans="1:14" x14ac:dyDescent="0.4">
      <c r="A88" s="220" t="s">
        <v>9491</v>
      </c>
      <c r="B88" s="220">
        <f t="shared" si="3"/>
        <v>0.83333333333333304</v>
      </c>
      <c r="C88" s="220">
        <f t="shared" si="2"/>
        <v>0.87499999999999967</v>
      </c>
      <c r="M88" s="12" t="s">
        <v>9815</v>
      </c>
      <c r="N88" s="71">
        <f t="shared" si="1"/>
        <v>0</v>
      </c>
    </row>
    <row r="89" spans="1:14" x14ac:dyDescent="0.4">
      <c r="A89" s="220" t="s">
        <v>9491</v>
      </c>
      <c r="B89" s="220">
        <f t="shared" si="3"/>
        <v>0.87499999999999967</v>
      </c>
      <c r="C89" s="220">
        <f t="shared" si="2"/>
        <v>0.9166666666666663</v>
      </c>
      <c r="M89" s="12" t="s">
        <v>9131</v>
      </c>
      <c r="N89" s="71">
        <f t="shared" si="1"/>
        <v>0</v>
      </c>
    </row>
    <row r="90" spans="1:14" x14ac:dyDescent="0.4">
      <c r="A90" s="220" t="s">
        <v>9491</v>
      </c>
      <c r="B90" s="220">
        <f t="shared" si="3"/>
        <v>0.9166666666666663</v>
      </c>
      <c r="C90" s="220">
        <f t="shared" si="2"/>
        <v>0.95833333333333293</v>
      </c>
      <c r="M90" s="12" t="s">
        <v>9020</v>
      </c>
      <c r="N90" s="71">
        <f t="shared" si="1"/>
        <v>0</v>
      </c>
    </row>
    <row r="91" spans="1:14" x14ac:dyDescent="0.4">
      <c r="A91" s="220" t="s">
        <v>9491</v>
      </c>
      <c r="B91" s="220">
        <f t="shared" si="3"/>
        <v>0.95833333333333293</v>
      </c>
      <c r="C91" s="220">
        <f t="shared" si="2"/>
        <v>0.99999999999999956</v>
      </c>
      <c r="M91" s="12" t="s">
        <v>9607</v>
      </c>
      <c r="N91" s="71">
        <f t="shared" si="1"/>
        <v>0</v>
      </c>
    </row>
    <row r="92" spans="1:14" x14ac:dyDescent="0.4">
      <c r="M92" s="12" t="s">
        <v>9023</v>
      </c>
      <c r="N92" s="71">
        <f t="shared" si="1"/>
        <v>0</v>
      </c>
    </row>
    <row r="93" spans="1:14" x14ac:dyDescent="0.4">
      <c r="M93" s="12" t="s">
        <v>9024</v>
      </c>
      <c r="N93" s="71">
        <f t="shared" si="1"/>
        <v>0</v>
      </c>
    </row>
    <row r="94" spans="1:14" x14ac:dyDescent="0.4">
      <c r="M94" s="12" t="s">
        <v>9385</v>
      </c>
      <c r="N94" s="71">
        <f t="shared" si="1"/>
        <v>0</v>
      </c>
    </row>
    <row r="95" spans="1:14" x14ac:dyDescent="0.4">
      <c r="M95" s="12" t="s">
        <v>9377</v>
      </c>
      <c r="N95" s="71">
        <f t="shared" si="1"/>
        <v>0</v>
      </c>
    </row>
    <row r="96" spans="1:14" x14ac:dyDescent="0.4">
      <c r="M96" s="12" t="s">
        <v>9025</v>
      </c>
      <c r="N96" s="71">
        <f t="shared" si="1"/>
        <v>0</v>
      </c>
    </row>
    <row r="97" spans="13:14" x14ac:dyDescent="0.4">
      <c r="M97" s="12" t="s">
        <v>8571</v>
      </c>
      <c r="N97" s="71">
        <f t="shared" si="1"/>
        <v>0</v>
      </c>
    </row>
    <row r="98" spans="13:14" x14ac:dyDescent="0.4">
      <c r="M98" s="12" t="s">
        <v>8572</v>
      </c>
      <c r="N98" s="71">
        <f t="shared" si="1"/>
        <v>0</v>
      </c>
    </row>
    <row r="99" spans="13:14" x14ac:dyDescent="0.4">
      <c r="M99" s="12" t="s">
        <v>8638</v>
      </c>
      <c r="N99" s="71">
        <f t="shared" si="1"/>
        <v>0</v>
      </c>
    </row>
    <row r="100" spans="13:14" x14ac:dyDescent="0.4">
      <c r="M100" s="12" t="s">
        <v>8573</v>
      </c>
      <c r="N100" s="71">
        <f t="shared" si="1"/>
        <v>0</v>
      </c>
    </row>
    <row r="101" spans="13:14" x14ac:dyDescent="0.4">
      <c r="M101" s="12" t="s">
        <v>8574</v>
      </c>
      <c r="N101" s="71">
        <f t="shared" si="1"/>
        <v>0</v>
      </c>
    </row>
    <row r="102" spans="13:14" x14ac:dyDescent="0.4">
      <c r="M102" s="12" t="s">
        <v>8575</v>
      </c>
      <c r="N102" s="71">
        <f t="shared" si="1"/>
        <v>0</v>
      </c>
    </row>
    <row r="103" spans="13:14" x14ac:dyDescent="0.4">
      <c r="M103" s="12" t="s">
        <v>8286</v>
      </c>
      <c r="N103" s="71">
        <f t="shared" si="1"/>
        <v>0</v>
      </c>
    </row>
    <row r="104" spans="13:14" x14ac:dyDescent="0.4">
      <c r="M104" s="12" t="s">
        <v>8270</v>
      </c>
      <c r="N104" s="71">
        <f t="shared" si="1"/>
        <v>0</v>
      </c>
    </row>
    <row r="105" spans="13:14" x14ac:dyDescent="0.4">
      <c r="M105" s="12" t="s">
        <v>8570</v>
      </c>
      <c r="N105" s="71">
        <f t="shared" si="1"/>
        <v>0</v>
      </c>
    </row>
    <row r="106" spans="13:14" x14ac:dyDescent="0.4">
      <c r="M106" s="12" t="s">
        <v>8288</v>
      </c>
      <c r="N106" s="71">
        <f t="shared" si="1"/>
        <v>0</v>
      </c>
    </row>
    <row r="107" spans="13:14" x14ac:dyDescent="0.4">
      <c r="M107" s="12" t="s">
        <v>8255</v>
      </c>
      <c r="N107" s="71">
        <f t="shared" si="1"/>
        <v>0</v>
      </c>
    </row>
    <row r="108" spans="13:14" x14ac:dyDescent="0.4">
      <c r="M108" s="12" t="s">
        <v>8115</v>
      </c>
      <c r="N108" s="71">
        <f t="shared" si="1"/>
        <v>0</v>
      </c>
    </row>
    <row r="109" spans="13:14" x14ac:dyDescent="0.4">
      <c r="M109" s="12" t="s">
        <v>8257</v>
      </c>
      <c r="N109"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B459B70C-4B66-40A4-AEC9-0661227C4B6D}"/>
  </hyperlinks>
  <pageMargins left="0.7" right="0.7" top="0.75" bottom="0.75" header="0.3" footer="0.3"/>
  <pageSetup paperSize="9" orientation="portrait" verticalDpi="0"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B531B-404C-4054-8B80-3B0AF8D1A1B3}">
  <dimension ref="A1:W168"/>
  <sheetViews>
    <sheetView topLeftCell="A64" zoomScale="90" zoomScaleNormal="90" workbookViewId="0">
      <selection activeCell="A72" sqref="A72:C95"/>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5" width="6.36328125" customWidth="1"/>
    <col min="16" max="16" width="17" customWidth="1"/>
    <col min="17" max="17" width="13.08984375" customWidth="1"/>
    <col min="18" max="18" width="24.36328125" customWidth="1"/>
    <col min="19" max="19" width="12.1796875" customWidth="1"/>
    <col min="20" max="20" width="17" customWidth="1"/>
    <col min="21" max="21" width="12.81640625" customWidth="1"/>
    <col min="22" max="23" width="6.36328125" customWidth="1"/>
    <col min="24" max="24" width="26.90625" bestFit="1" customWidth="1"/>
    <col min="25" max="25" width="13" bestFit="1" customWidth="1"/>
  </cols>
  <sheetData>
    <row r="1" spans="1:17" x14ac:dyDescent="0.4">
      <c r="A1" s="11" t="s">
        <v>7581</v>
      </c>
      <c r="B1" s="375" t="s">
        <v>10360</v>
      </c>
      <c r="C1" s="375"/>
      <c r="D1" s="375"/>
      <c r="E1" s="375"/>
      <c r="F1" s="375"/>
      <c r="G1" s="375"/>
      <c r="H1" s="375"/>
      <c r="I1" s="7"/>
      <c r="K1" s="227"/>
      <c r="L1" s="227"/>
      <c r="M1" s="227"/>
      <c r="N1" s="227"/>
      <c r="O1" s="227"/>
      <c r="P1" s="227"/>
      <c r="Q1" s="227"/>
    </row>
    <row r="2" spans="1:17" x14ac:dyDescent="0.4">
      <c r="A2" s="11" t="s">
        <v>7582</v>
      </c>
      <c r="B2" s="375" t="s">
        <v>10347</v>
      </c>
      <c r="C2" s="375"/>
      <c r="D2" s="375"/>
      <c r="E2" s="375"/>
      <c r="F2" s="375"/>
      <c r="G2" s="375"/>
      <c r="H2" s="375"/>
      <c r="I2" s="7"/>
    </row>
    <row r="3" spans="1:17" x14ac:dyDescent="0.4">
      <c r="A3" s="11" t="s">
        <v>7583</v>
      </c>
      <c r="B3" s="375" t="s">
        <v>10348</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45691.691666666666</v>
      </c>
      <c r="C6" s="374"/>
      <c r="D6" s="403" t="s">
        <v>7587</v>
      </c>
      <c r="E6" s="404"/>
      <c r="F6" s="384">
        <f>MAX(C39:G39)</f>
        <v>45700.329861111109</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10314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t="s">
        <v>8628</v>
      </c>
      <c r="R37" t="s">
        <v>8624</v>
      </c>
      <c r="T37" t="s">
        <v>9793</v>
      </c>
      <c r="V37" t="s">
        <v>10354</v>
      </c>
    </row>
    <row r="38" spans="1:23" x14ac:dyDescent="0.4">
      <c r="A38" s="177"/>
      <c r="B38" s="12" t="s">
        <v>7615</v>
      </c>
      <c r="C38" s="191"/>
      <c r="D38" s="191">
        <v>45691.691666666666</v>
      </c>
      <c r="E38" s="191">
        <v>45691.691666666666</v>
      </c>
      <c r="F38" s="191">
        <v>45691.692361111112</v>
      </c>
      <c r="G38" s="191"/>
      <c r="H38" s="1"/>
      <c r="I38" s="7"/>
      <c r="J38" s="294">
        <v>45700.333333333336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c r="D39" s="191">
        <v>45700.322222222225</v>
      </c>
      <c r="E39" s="191">
        <v>45700.31527777778</v>
      </c>
      <c r="F39" s="191">
        <v>45700.329861111109</v>
      </c>
      <c r="G39" s="191"/>
      <c r="H39" s="1"/>
      <c r="I39" s="7"/>
      <c r="J39" s="186">
        <f>IF(C39&lt;&gt;"",INT((J38-C38)*24),0)+IF(D39&lt;&gt;"",INT((J38-D38)*24),0)+IF(E39&lt;&gt;"",INT((J38-E38)*24),0)+IF(F39&lt;&gt;"",INT((J38-F38)*24),0)+IF(G39&lt;&gt;"",INT((J38-G38)*24),0)</f>
        <v>621</v>
      </c>
      <c r="M39" s="95">
        <v>1</v>
      </c>
      <c r="N39" s="235"/>
      <c r="O39" s="234"/>
      <c r="P39" s="222" t="s">
        <v>10379</v>
      </c>
      <c r="Q39" s="234" t="s">
        <v>9326</v>
      </c>
      <c r="R39" s="203" t="s">
        <v>10349</v>
      </c>
      <c r="S39" s="201" t="s">
        <v>10158</v>
      </c>
      <c r="T39" s="203" t="s">
        <v>10375</v>
      </c>
      <c r="U39" s="201" t="s">
        <v>10158</v>
      </c>
      <c r="V39" s="235"/>
      <c r="W39" s="234"/>
    </row>
    <row r="40" spans="1:23" x14ac:dyDescent="0.4">
      <c r="A40" s="177"/>
      <c r="B40" s="12" t="s">
        <v>7458</v>
      </c>
      <c r="C40" s="221"/>
      <c r="D40" s="221">
        <v>101</v>
      </c>
      <c r="E40" s="164">
        <v>408</v>
      </c>
      <c r="F40" s="303">
        <v>14</v>
      </c>
      <c r="G40" s="164"/>
      <c r="H40" s="1">
        <f t="shared" ref="H40:H62" si="0">SUM(C40:G40)</f>
        <v>523</v>
      </c>
      <c r="I40" s="7"/>
      <c r="M40" s="1">
        <v>2</v>
      </c>
      <c r="N40" s="203"/>
      <c r="O40" s="201"/>
      <c r="P40" s="222" t="s">
        <v>10408</v>
      </c>
      <c r="Q40" s="234" t="s">
        <v>9326</v>
      </c>
      <c r="R40" s="203" t="s">
        <v>10361</v>
      </c>
      <c r="S40" s="201" t="s">
        <v>10158</v>
      </c>
      <c r="T40" s="203" t="s">
        <v>10376</v>
      </c>
      <c r="U40" s="201" t="s">
        <v>10158</v>
      </c>
      <c r="V40" s="201"/>
      <c r="W40" s="201"/>
    </row>
    <row r="41" spans="1:23" x14ac:dyDescent="0.4">
      <c r="A41" s="1" t="s">
        <v>7164</v>
      </c>
      <c r="B41" s="12" t="s">
        <v>7617</v>
      </c>
      <c r="C41" s="1">
        <f>INT((C39-C38)*24)</f>
        <v>0</v>
      </c>
      <c r="D41" s="1">
        <f>INT((D39-D38)*24)</f>
        <v>207</v>
      </c>
      <c r="E41" s="1">
        <f>INT((E39-E38)*24)</f>
        <v>206</v>
      </c>
      <c r="F41" s="1">
        <f>INT((F39-F38)*24)</f>
        <v>207</v>
      </c>
      <c r="G41" s="1">
        <f>INT((G39-G38)*24)</f>
        <v>0</v>
      </c>
      <c r="H41" s="1">
        <f t="shared" si="0"/>
        <v>620</v>
      </c>
      <c r="I41" s="7"/>
      <c r="J41" s="12" t="s">
        <v>8020</v>
      </c>
      <c r="K41" s="1">
        <f>H41</f>
        <v>620</v>
      </c>
      <c r="M41" s="95">
        <v>3</v>
      </c>
      <c r="N41" s="203"/>
      <c r="O41" s="201"/>
      <c r="P41" s="222"/>
      <c r="Q41" s="201"/>
      <c r="R41" s="222" t="s">
        <v>10378</v>
      </c>
      <c r="S41" s="234" t="s">
        <v>9326</v>
      </c>
      <c r="T41" s="203" t="s">
        <v>10377</v>
      </c>
      <c r="U41" s="201" t="s">
        <v>10158</v>
      </c>
      <c r="V41" s="201"/>
      <c r="W41" s="201"/>
    </row>
    <row r="42" spans="1:23" x14ac:dyDescent="0.4">
      <c r="A42" s="379">
        <v>45692</v>
      </c>
      <c r="B42" s="12" t="s">
        <v>7483</v>
      </c>
      <c r="C42" s="1"/>
      <c r="D42" s="1">
        <v>0</v>
      </c>
      <c r="E42" s="1">
        <v>0</v>
      </c>
      <c r="F42" s="1">
        <v>0</v>
      </c>
      <c r="G42" s="1"/>
      <c r="H42" s="1">
        <f t="shared" si="0"/>
        <v>0</v>
      </c>
      <c r="I42" s="7"/>
      <c r="J42" s="12" t="s">
        <v>7483</v>
      </c>
      <c r="K42" s="1">
        <f>SUMIF(B:B,J42,H:H)</f>
        <v>0</v>
      </c>
      <c r="M42" s="1">
        <v>4</v>
      </c>
      <c r="N42" s="222"/>
      <c r="O42" s="201"/>
      <c r="P42" s="222"/>
      <c r="Q42" s="272"/>
      <c r="R42" s="203" t="s">
        <v>10404</v>
      </c>
      <c r="S42" s="201" t="s">
        <v>10158</v>
      </c>
      <c r="T42" s="222" t="s">
        <v>10380</v>
      </c>
      <c r="U42" s="201" t="s">
        <v>9326</v>
      </c>
      <c r="V42" s="203"/>
      <c r="W42" s="201"/>
    </row>
    <row r="43" spans="1:23" x14ac:dyDescent="0.4">
      <c r="A43" s="379"/>
      <c r="B43" s="12" t="s">
        <v>7484</v>
      </c>
      <c r="C43" s="1"/>
      <c r="D43" s="1">
        <v>0</v>
      </c>
      <c r="E43" s="1">
        <v>0</v>
      </c>
      <c r="F43" s="1">
        <v>0</v>
      </c>
      <c r="G43" s="1"/>
      <c r="H43" s="1">
        <f t="shared" si="0"/>
        <v>0</v>
      </c>
      <c r="I43" s="7"/>
      <c r="J43" s="12" t="s">
        <v>7484</v>
      </c>
      <c r="K43" s="1">
        <f>SUMIF(B:B,J43,H:H)</f>
        <v>0</v>
      </c>
      <c r="M43" s="95">
        <v>5</v>
      </c>
      <c r="N43" s="201"/>
      <c r="O43" s="201"/>
      <c r="P43" s="201"/>
      <c r="Q43" s="203"/>
      <c r="R43" s="203" t="s">
        <v>10405</v>
      </c>
      <c r="S43" s="201" t="s">
        <v>10158</v>
      </c>
      <c r="T43" s="222" t="s">
        <v>10410</v>
      </c>
      <c r="U43" s="201" t="s">
        <v>9326</v>
      </c>
      <c r="V43" s="201"/>
      <c r="W43" s="201"/>
    </row>
    <row r="44" spans="1:23" x14ac:dyDescent="0.4">
      <c r="A44" s="379"/>
      <c r="B44" s="12" t="s">
        <v>7485</v>
      </c>
      <c r="C44" s="1"/>
      <c r="D44" s="1">
        <v>0</v>
      </c>
      <c r="E44" s="1">
        <v>1</v>
      </c>
      <c r="F44" s="1">
        <v>0</v>
      </c>
      <c r="G44" s="1"/>
      <c r="H44" s="1">
        <f t="shared" si="0"/>
        <v>1</v>
      </c>
      <c r="I44" s="7"/>
      <c r="J44" s="12" t="s">
        <v>7485</v>
      </c>
      <c r="K44" s="1">
        <f>SUMIF(B:B,J44,H:H)</f>
        <v>9</v>
      </c>
      <c r="M44" s="1">
        <v>6</v>
      </c>
      <c r="N44" s="201"/>
      <c r="O44" s="201"/>
      <c r="P44" s="201"/>
      <c r="Q44" s="203"/>
      <c r="R44" s="203" t="s">
        <v>10406</v>
      </c>
      <c r="S44" s="201" t="s">
        <v>10158</v>
      </c>
      <c r="T44" s="203" t="s">
        <v>10409</v>
      </c>
      <c r="U44" s="201" t="s">
        <v>10158</v>
      </c>
      <c r="V44" s="201"/>
      <c r="W44" s="201"/>
    </row>
    <row r="45" spans="1:23" x14ac:dyDescent="0.4">
      <c r="A45" s="379">
        <v>45693</v>
      </c>
      <c r="B45" s="12" t="s">
        <v>7483</v>
      </c>
      <c r="C45" s="1"/>
      <c r="D45" s="1">
        <v>0</v>
      </c>
      <c r="E45" s="1">
        <v>0</v>
      </c>
      <c r="F45" s="1">
        <v>0</v>
      </c>
      <c r="G45" s="1"/>
      <c r="H45" s="1">
        <f t="shared" si="0"/>
        <v>0</v>
      </c>
      <c r="I45" s="7"/>
      <c r="M45" s="95">
        <v>7</v>
      </c>
      <c r="N45" s="203"/>
      <c r="O45" s="201"/>
      <c r="P45" s="201"/>
      <c r="Q45" s="203"/>
      <c r="R45" s="222" t="s">
        <v>10407</v>
      </c>
      <c r="S45" s="234" t="s">
        <v>9326</v>
      </c>
      <c r="T45" s="201"/>
      <c r="U45" s="201"/>
      <c r="V45" s="201"/>
      <c r="W45" s="201"/>
    </row>
    <row r="46" spans="1:23" x14ac:dyDescent="0.4">
      <c r="A46" s="379"/>
      <c r="B46" s="12" t="s">
        <v>7484</v>
      </c>
      <c r="C46" s="1"/>
      <c r="D46" s="1">
        <v>0</v>
      </c>
      <c r="E46" s="1">
        <v>0</v>
      </c>
      <c r="F46" s="1">
        <v>0</v>
      </c>
      <c r="G46" s="1"/>
      <c r="H46" s="1">
        <f t="shared" si="0"/>
        <v>0</v>
      </c>
      <c r="I46" s="7"/>
      <c r="M46" s="1">
        <v>8</v>
      </c>
      <c r="N46" s="201"/>
      <c r="O46" s="201"/>
      <c r="P46" s="201"/>
      <c r="Q46" s="203"/>
      <c r="R46" s="203"/>
      <c r="S46" s="201"/>
      <c r="T46" s="201"/>
      <c r="U46" s="201"/>
      <c r="V46" s="201"/>
      <c r="W46" s="201"/>
    </row>
    <row r="47" spans="1:23" x14ac:dyDescent="0.4">
      <c r="A47" s="379"/>
      <c r="B47" s="12" t="s">
        <v>7485</v>
      </c>
      <c r="C47" s="1"/>
      <c r="D47" s="1">
        <v>0</v>
      </c>
      <c r="E47" s="1">
        <v>1</v>
      </c>
      <c r="F47" s="1">
        <v>0</v>
      </c>
      <c r="G47" s="1"/>
      <c r="H47" s="1">
        <f t="shared" si="0"/>
        <v>1</v>
      </c>
      <c r="I47" s="7"/>
      <c r="M47" s="95">
        <v>9</v>
      </c>
      <c r="N47" s="201"/>
      <c r="O47" s="201"/>
      <c r="P47" s="201"/>
      <c r="Q47" s="201"/>
      <c r="R47" s="203"/>
      <c r="S47" s="201"/>
      <c r="T47" s="201"/>
      <c r="U47" s="201"/>
      <c r="V47" s="201"/>
      <c r="W47" s="201"/>
    </row>
    <row r="48" spans="1:23" x14ac:dyDescent="0.4">
      <c r="A48" s="379">
        <v>45694</v>
      </c>
      <c r="B48" s="12" t="s">
        <v>7483</v>
      </c>
      <c r="C48" s="1"/>
      <c r="D48" s="95">
        <v>0</v>
      </c>
      <c r="E48" s="1">
        <v>0</v>
      </c>
      <c r="F48" s="1">
        <v>0</v>
      </c>
      <c r="G48" s="1"/>
      <c r="H48" s="1">
        <f t="shared" si="0"/>
        <v>0</v>
      </c>
      <c r="I48" s="7"/>
      <c r="M48" s="1">
        <v>10</v>
      </c>
      <c r="N48" s="222"/>
      <c r="O48" s="201"/>
      <c r="P48" s="201"/>
      <c r="Q48" s="201"/>
      <c r="R48" s="203"/>
      <c r="S48" s="201"/>
      <c r="T48" s="201"/>
      <c r="U48" s="201"/>
      <c r="V48" s="201"/>
      <c r="W48" s="201"/>
    </row>
    <row r="49" spans="1:23" x14ac:dyDescent="0.4">
      <c r="A49" s="379"/>
      <c r="B49" s="12" t="s">
        <v>7484</v>
      </c>
      <c r="C49" s="1"/>
      <c r="D49" s="95">
        <v>0</v>
      </c>
      <c r="E49" s="95">
        <v>0</v>
      </c>
      <c r="F49" s="95">
        <v>0</v>
      </c>
      <c r="G49" s="95"/>
      <c r="H49" s="1">
        <f t="shared" si="0"/>
        <v>0</v>
      </c>
      <c r="I49" s="7"/>
      <c r="M49" s="1">
        <v>11</v>
      </c>
      <c r="N49" s="201"/>
      <c r="O49" s="201"/>
      <c r="P49" s="201"/>
      <c r="Q49" s="201"/>
      <c r="R49" s="203"/>
      <c r="S49" s="201"/>
      <c r="T49" s="201"/>
      <c r="U49" s="201"/>
      <c r="V49" s="201"/>
      <c r="W49" s="201"/>
    </row>
    <row r="50" spans="1:23" x14ac:dyDescent="0.4">
      <c r="A50" s="379"/>
      <c r="B50" s="12" t="s">
        <v>7485</v>
      </c>
      <c r="C50" s="1"/>
      <c r="D50" s="95">
        <v>0</v>
      </c>
      <c r="E50" s="1">
        <v>0</v>
      </c>
      <c r="F50" s="1">
        <v>0</v>
      </c>
      <c r="G50" s="1"/>
      <c r="H50" s="1">
        <f t="shared" si="0"/>
        <v>0</v>
      </c>
      <c r="I50" s="7"/>
      <c r="M50" s="1">
        <v>12</v>
      </c>
      <c r="N50" s="201"/>
      <c r="O50" s="201"/>
      <c r="P50" s="201"/>
      <c r="Q50" s="201"/>
      <c r="R50" s="203"/>
      <c r="S50" s="201"/>
      <c r="T50" s="201"/>
      <c r="U50" s="201"/>
      <c r="V50" s="201"/>
      <c r="W50" s="201"/>
    </row>
    <row r="51" spans="1:23" x14ac:dyDescent="0.4">
      <c r="A51" s="379">
        <v>45695</v>
      </c>
      <c r="B51" s="12" t="s">
        <v>7483</v>
      </c>
      <c r="C51" s="1"/>
      <c r="D51" s="95">
        <v>0</v>
      </c>
      <c r="E51" s="1">
        <v>0</v>
      </c>
      <c r="F51" s="1">
        <v>0</v>
      </c>
      <c r="G51" s="1"/>
      <c r="H51" s="1">
        <f t="shared" si="0"/>
        <v>0</v>
      </c>
      <c r="I51" s="7"/>
      <c r="M51" s="95">
        <v>13</v>
      </c>
      <c r="N51" s="201"/>
      <c r="O51" s="201"/>
      <c r="P51" s="201"/>
      <c r="Q51" s="201"/>
      <c r="R51" s="203"/>
      <c r="S51" s="201"/>
      <c r="T51" s="201"/>
      <c r="U51" s="201"/>
      <c r="V51" s="201"/>
      <c r="W51" s="201"/>
    </row>
    <row r="52" spans="1:23" x14ac:dyDescent="0.4">
      <c r="A52" s="379"/>
      <c r="B52" s="12" t="s">
        <v>7484</v>
      </c>
      <c r="C52" s="1"/>
      <c r="D52" s="95">
        <v>0</v>
      </c>
      <c r="E52" s="95">
        <v>0</v>
      </c>
      <c r="F52" s="95">
        <v>0</v>
      </c>
      <c r="G52" s="1"/>
      <c r="H52" s="1">
        <f t="shared" si="0"/>
        <v>0</v>
      </c>
      <c r="I52" s="7"/>
      <c r="M52" s="95">
        <v>14</v>
      </c>
      <c r="N52" s="201"/>
      <c r="O52" s="201"/>
      <c r="P52" s="201"/>
      <c r="Q52" s="201"/>
      <c r="R52" s="203"/>
      <c r="S52" s="201"/>
      <c r="T52" s="201"/>
      <c r="U52" s="201"/>
      <c r="V52" s="201"/>
      <c r="W52" s="201"/>
    </row>
    <row r="53" spans="1:23" x14ac:dyDescent="0.4">
      <c r="A53" s="379"/>
      <c r="B53" s="12" t="s">
        <v>7485</v>
      </c>
      <c r="C53" s="1"/>
      <c r="D53" s="95">
        <v>0</v>
      </c>
      <c r="E53" s="1">
        <v>0</v>
      </c>
      <c r="F53" s="1">
        <v>3</v>
      </c>
      <c r="G53" s="1"/>
      <c r="H53" s="1">
        <f t="shared" si="0"/>
        <v>3</v>
      </c>
      <c r="I53" s="7"/>
      <c r="M53" s="1">
        <v>15</v>
      </c>
      <c r="N53" s="201"/>
      <c r="O53" s="201"/>
      <c r="P53" s="201"/>
      <c r="Q53" s="201"/>
      <c r="R53" s="203"/>
      <c r="S53" s="201"/>
      <c r="T53" s="201"/>
      <c r="U53" s="201"/>
      <c r="V53" s="201"/>
      <c r="W53" s="201"/>
    </row>
    <row r="54" spans="1:23" x14ac:dyDescent="0.4">
      <c r="A54" s="379">
        <v>45696</v>
      </c>
      <c r="B54" s="12" t="s">
        <v>7483</v>
      </c>
      <c r="C54" s="1"/>
      <c r="D54" s="95">
        <v>0</v>
      </c>
      <c r="E54" s="1">
        <v>0</v>
      </c>
      <c r="F54" s="1">
        <v>0</v>
      </c>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v>0</v>
      </c>
      <c r="E55" s="1">
        <v>0</v>
      </c>
      <c r="F55" s="95">
        <v>0</v>
      </c>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v>0</v>
      </c>
      <c r="E56" s="1">
        <v>0</v>
      </c>
      <c r="F56" s="1">
        <v>0</v>
      </c>
      <c r="G56" s="1"/>
      <c r="H56" s="1">
        <f t="shared" si="0"/>
        <v>0</v>
      </c>
      <c r="I56" s="7"/>
      <c r="M56" s="95">
        <v>18</v>
      </c>
      <c r="N56" s="201"/>
      <c r="O56" s="201"/>
      <c r="P56" s="201"/>
      <c r="Q56" s="201"/>
      <c r="R56" s="203"/>
      <c r="S56" s="201"/>
      <c r="T56" s="201"/>
      <c r="U56" s="201"/>
      <c r="V56" s="201"/>
      <c r="W56" s="201"/>
    </row>
    <row r="57" spans="1:23" x14ac:dyDescent="0.4">
      <c r="A57" s="379">
        <v>45698</v>
      </c>
      <c r="B57" s="12" t="s">
        <v>7483</v>
      </c>
      <c r="C57" s="1"/>
      <c r="D57" s="95">
        <v>0</v>
      </c>
      <c r="E57" s="1">
        <v>0</v>
      </c>
      <c r="F57" s="1">
        <v>0</v>
      </c>
      <c r="G57" s="1"/>
      <c r="H57" s="1">
        <f t="shared" si="0"/>
        <v>0</v>
      </c>
      <c r="M57" s="95">
        <v>19</v>
      </c>
      <c r="N57" s="201"/>
      <c r="O57" s="201"/>
      <c r="P57" s="201"/>
      <c r="Q57" s="201"/>
      <c r="R57" s="203"/>
      <c r="S57" s="201"/>
      <c r="T57" s="201"/>
      <c r="U57" s="201"/>
      <c r="V57" s="201"/>
      <c r="W57" s="201"/>
    </row>
    <row r="58" spans="1:23" x14ac:dyDescent="0.4">
      <c r="A58" s="379"/>
      <c r="B58" s="12" t="s">
        <v>7484</v>
      </c>
      <c r="C58" s="1"/>
      <c r="D58" s="95">
        <v>0</v>
      </c>
      <c r="E58" s="1">
        <v>0</v>
      </c>
      <c r="F58" s="95">
        <v>0</v>
      </c>
      <c r="G58" s="95"/>
      <c r="H58" s="1">
        <f t="shared" si="0"/>
        <v>0</v>
      </c>
      <c r="M58" s="1">
        <v>20</v>
      </c>
      <c r="N58" s="201"/>
      <c r="O58" s="201"/>
      <c r="P58" s="201"/>
      <c r="Q58" s="201"/>
      <c r="R58" s="203"/>
      <c r="S58" s="201"/>
      <c r="T58" s="201"/>
      <c r="U58" s="201"/>
      <c r="V58" s="201"/>
      <c r="W58" s="201"/>
    </row>
    <row r="59" spans="1:23" x14ac:dyDescent="0.4">
      <c r="A59" s="379"/>
      <c r="B59" s="12" t="s">
        <v>7485</v>
      </c>
      <c r="C59" s="1"/>
      <c r="D59" s="95">
        <v>0</v>
      </c>
      <c r="E59" s="1">
        <v>0</v>
      </c>
      <c r="F59" s="1">
        <v>0</v>
      </c>
      <c r="G59" s="1"/>
      <c r="H59" s="1">
        <f t="shared" si="0"/>
        <v>0</v>
      </c>
      <c r="M59" s="1">
        <v>21</v>
      </c>
      <c r="N59" s="201"/>
      <c r="O59" s="201"/>
      <c r="P59" s="201"/>
      <c r="Q59" s="201"/>
      <c r="R59" s="203"/>
      <c r="S59" s="201"/>
      <c r="T59" s="201"/>
      <c r="U59" s="201"/>
      <c r="V59" s="201"/>
      <c r="W59" s="201"/>
    </row>
    <row r="60" spans="1:23" x14ac:dyDescent="0.4">
      <c r="A60" s="379">
        <v>45699</v>
      </c>
      <c r="B60" s="12" t="s">
        <v>7483</v>
      </c>
      <c r="C60" s="1"/>
      <c r="D60" s="95">
        <v>0</v>
      </c>
      <c r="E60" s="1">
        <v>0</v>
      </c>
      <c r="F60" s="1">
        <v>0</v>
      </c>
      <c r="G60" s="1"/>
      <c r="H60" s="1">
        <f t="shared" si="0"/>
        <v>0</v>
      </c>
      <c r="M60" s="1">
        <v>22</v>
      </c>
      <c r="N60" s="201"/>
      <c r="O60" s="201"/>
      <c r="P60" s="201"/>
      <c r="Q60" s="201"/>
      <c r="R60" s="203"/>
      <c r="S60" s="201"/>
      <c r="T60" s="201"/>
      <c r="U60" s="201"/>
      <c r="V60" s="201"/>
      <c r="W60" s="201"/>
    </row>
    <row r="61" spans="1:23" x14ac:dyDescent="0.4">
      <c r="A61" s="379"/>
      <c r="B61" s="12" t="s">
        <v>7484</v>
      </c>
      <c r="C61" s="1"/>
      <c r="D61" s="95">
        <v>0</v>
      </c>
      <c r="E61" s="1">
        <v>0</v>
      </c>
      <c r="F61" s="95">
        <v>0</v>
      </c>
      <c r="G61" s="95"/>
      <c r="H61" s="1">
        <f t="shared" si="0"/>
        <v>0</v>
      </c>
      <c r="M61" s="95">
        <v>23</v>
      </c>
      <c r="N61" s="201"/>
      <c r="O61" s="201"/>
      <c r="P61" s="201"/>
      <c r="Q61" s="201"/>
      <c r="R61" s="203"/>
      <c r="S61" s="201"/>
      <c r="T61" s="201"/>
      <c r="U61" s="201"/>
      <c r="V61" s="201"/>
      <c r="W61" s="201"/>
    </row>
    <row r="62" spans="1:23" x14ac:dyDescent="0.4">
      <c r="A62" s="379"/>
      <c r="B62" s="12" t="s">
        <v>7485</v>
      </c>
      <c r="C62" s="1"/>
      <c r="D62" s="95">
        <v>0</v>
      </c>
      <c r="E62" s="1">
        <v>3</v>
      </c>
      <c r="F62" s="1">
        <v>0</v>
      </c>
      <c r="G62" s="1"/>
      <c r="H62" s="1">
        <f t="shared" si="0"/>
        <v>3</v>
      </c>
      <c r="I62" s="229"/>
      <c r="M62" s="95">
        <v>24</v>
      </c>
      <c r="N62" s="201"/>
      <c r="O62" s="201"/>
      <c r="P62" s="201"/>
      <c r="Q62" s="201"/>
      <c r="R62" s="203"/>
      <c r="S62" s="201"/>
      <c r="T62" s="201"/>
      <c r="U62" s="201"/>
      <c r="V62" s="201"/>
      <c r="W62" s="201"/>
    </row>
    <row r="63" spans="1:23" x14ac:dyDescent="0.4">
      <c r="A63" s="379">
        <v>45700</v>
      </c>
      <c r="B63" s="12" t="s">
        <v>7483</v>
      </c>
      <c r="C63" s="1"/>
      <c r="D63" s="95">
        <v>0</v>
      </c>
      <c r="E63" s="1">
        <v>0</v>
      </c>
      <c r="F63" s="1">
        <v>0</v>
      </c>
      <c r="G63" s="1"/>
      <c r="H63" s="1">
        <f>SUM(C63:G63)</f>
        <v>0</v>
      </c>
      <c r="I63" s="229"/>
      <c r="M63" s="228"/>
      <c r="N63" s="229"/>
      <c r="O63" s="229"/>
      <c r="P63" s="229"/>
      <c r="Q63" s="229"/>
      <c r="R63" s="230"/>
      <c r="S63" s="229"/>
      <c r="T63" s="229"/>
      <c r="U63" s="229"/>
      <c r="V63" s="229"/>
      <c r="W63" s="229"/>
    </row>
    <row r="64" spans="1:23" x14ac:dyDescent="0.4">
      <c r="A64" s="379"/>
      <c r="B64" s="12" t="s">
        <v>7484</v>
      </c>
      <c r="C64" s="1"/>
      <c r="D64" s="95">
        <v>0</v>
      </c>
      <c r="E64" s="1">
        <v>0</v>
      </c>
      <c r="F64" s="95">
        <v>0</v>
      </c>
      <c r="G64" s="95"/>
      <c r="H64" s="1">
        <f>SUM(C64:G64)</f>
        <v>0</v>
      </c>
      <c r="I64" s="229"/>
      <c r="M64" s="228"/>
      <c r="N64" s="229"/>
      <c r="O64" s="229"/>
      <c r="P64" s="229"/>
      <c r="Q64" s="229"/>
      <c r="R64" s="230"/>
      <c r="S64" s="229"/>
      <c r="T64" s="229"/>
      <c r="U64" s="229"/>
      <c r="V64" s="229"/>
      <c r="W64" s="229"/>
    </row>
    <row r="65" spans="1:23" x14ac:dyDescent="0.4">
      <c r="A65" s="379"/>
      <c r="B65" s="12" t="s">
        <v>7485</v>
      </c>
      <c r="C65" s="1"/>
      <c r="D65" s="95">
        <v>0</v>
      </c>
      <c r="E65" s="1">
        <v>0</v>
      </c>
      <c r="F65" s="1">
        <v>1</v>
      </c>
      <c r="G65" s="1"/>
      <c r="H65" s="1">
        <f>SUM(C65:G65)</f>
        <v>1</v>
      </c>
      <c r="I65" s="229"/>
      <c r="M65" s="228"/>
      <c r="N65" s="229"/>
      <c r="O65" s="229"/>
      <c r="P65" s="229"/>
      <c r="Q65" s="229"/>
      <c r="R65" s="230"/>
      <c r="S65" s="229"/>
      <c r="T65" s="229"/>
      <c r="U65" s="229"/>
      <c r="V65" s="229"/>
      <c r="W65" s="229"/>
    </row>
    <row r="66" spans="1:23" x14ac:dyDescent="0.4">
      <c r="A66" s="227"/>
      <c r="C66" s="7"/>
      <c r="D66" s="228"/>
      <c r="E66" s="7"/>
      <c r="F66" s="7"/>
      <c r="G66" s="7"/>
      <c r="H66" s="7"/>
      <c r="I66" s="229"/>
      <c r="N66" s="73"/>
    </row>
    <row r="67" spans="1:23" x14ac:dyDescent="0.4">
      <c r="A67" s="227"/>
      <c r="C67" s="7"/>
      <c r="D67" s="228"/>
      <c r="E67" s="7"/>
      <c r="F67" s="7"/>
      <c r="G67" s="7"/>
      <c r="H67" s="7"/>
      <c r="I67" s="7"/>
      <c r="M67" s="12" t="s">
        <v>10254</v>
      </c>
      <c r="N67" s="71">
        <f t="shared" ref="N67:N130" si="1">COUNTIF($N$39:$W$62,M67)</f>
        <v>0</v>
      </c>
    </row>
    <row r="68" spans="1:23" x14ac:dyDescent="0.4">
      <c r="A68" s="12" t="s">
        <v>7654</v>
      </c>
      <c r="B68" s="219">
        <v>45612.868055555555</v>
      </c>
      <c r="C68" s="7"/>
      <c r="D68" s="228"/>
      <c r="E68" s="7"/>
      <c r="F68" s="7"/>
      <c r="G68" s="7"/>
      <c r="H68" s="7"/>
      <c r="I68" s="7"/>
      <c r="M68" s="12" t="s">
        <v>10157</v>
      </c>
      <c r="N68" s="71">
        <f t="shared" si="1"/>
        <v>9</v>
      </c>
    </row>
    <row r="69" spans="1:23" x14ac:dyDescent="0.4">
      <c r="A69" s="12" t="s">
        <v>7655</v>
      </c>
      <c r="B69" s="220">
        <v>6.0416666666666667E-2</v>
      </c>
      <c r="C69" s="7"/>
      <c r="D69" s="228"/>
      <c r="E69" s="7"/>
      <c r="F69" s="7"/>
      <c r="G69" s="7"/>
      <c r="H69" s="7"/>
      <c r="I69" s="7"/>
      <c r="M69" s="12" t="s">
        <v>10147</v>
      </c>
      <c r="N69" s="71">
        <f t="shared" si="1"/>
        <v>0</v>
      </c>
    </row>
    <row r="70" spans="1:23" x14ac:dyDescent="0.4">
      <c r="A70" s="12" t="s">
        <v>7656</v>
      </c>
      <c r="B70" s="219">
        <f>B68-B69</f>
        <v>45612.807638888888</v>
      </c>
      <c r="C70" s="7"/>
      <c r="D70" s="228"/>
      <c r="E70" s="7"/>
      <c r="F70" s="7"/>
      <c r="G70" s="7"/>
      <c r="H70" s="7"/>
      <c r="I70" s="7"/>
      <c r="M70" s="12" t="s">
        <v>9961</v>
      </c>
      <c r="N70" s="71">
        <f t="shared" si="1"/>
        <v>0</v>
      </c>
    </row>
    <row r="71" spans="1:23" x14ac:dyDescent="0.4">
      <c r="A71" s="227"/>
      <c r="C71" s="7"/>
      <c r="D71" s="228"/>
      <c r="E71" s="7"/>
      <c r="F71" s="7"/>
      <c r="G71" s="7"/>
      <c r="H71" s="7"/>
      <c r="I71" s="7"/>
      <c r="M71" s="12" t="s">
        <v>9747</v>
      </c>
      <c r="N71" s="71">
        <f t="shared" si="1"/>
        <v>0</v>
      </c>
    </row>
    <row r="72" spans="1:23" x14ac:dyDescent="0.4">
      <c r="A72" s="220" t="s">
        <v>9491</v>
      </c>
      <c r="B72" s="295">
        <v>0</v>
      </c>
      <c r="C72" s="220">
        <f>B72+TIME(1,,)</f>
        <v>4.1666666666666664E-2</v>
      </c>
      <c r="D72" s="228"/>
      <c r="E72" s="7"/>
      <c r="F72" s="7"/>
      <c r="G72" s="7"/>
      <c r="H72" s="7"/>
      <c r="I72" s="7"/>
      <c r="M72" s="12" t="s">
        <v>9745</v>
      </c>
      <c r="N72" s="71">
        <f t="shared" si="1"/>
        <v>0</v>
      </c>
    </row>
    <row r="73" spans="1:23" x14ac:dyDescent="0.4">
      <c r="A73" s="220" t="s">
        <v>9491</v>
      </c>
      <c r="B73" s="220">
        <f>C72</f>
        <v>4.1666666666666664E-2</v>
      </c>
      <c r="C73" s="220">
        <f t="shared" ref="C73:C95" si="2">B73+TIME(1,,)</f>
        <v>8.3333333333333329E-2</v>
      </c>
      <c r="D73" s="228"/>
      <c r="E73" s="7"/>
      <c r="F73" s="7"/>
      <c r="G73" s="7"/>
      <c r="H73" s="7"/>
      <c r="I73" s="7"/>
      <c r="M73" s="12" t="s">
        <v>9772</v>
      </c>
      <c r="N73" s="71">
        <f t="shared" si="1"/>
        <v>0</v>
      </c>
    </row>
    <row r="74" spans="1:23" x14ac:dyDescent="0.4">
      <c r="A74" s="220" t="s">
        <v>9491</v>
      </c>
      <c r="B74" s="220">
        <f t="shared" ref="B74:B95" si="3">C73</f>
        <v>8.3333333333333329E-2</v>
      </c>
      <c r="C74" s="220">
        <f t="shared" si="2"/>
        <v>0.125</v>
      </c>
      <c r="M74" s="12" t="s">
        <v>9534</v>
      </c>
      <c r="N74" s="71">
        <f t="shared" si="1"/>
        <v>0</v>
      </c>
    </row>
    <row r="75" spans="1:23" x14ac:dyDescent="0.4">
      <c r="A75" s="220" t="s">
        <v>9491</v>
      </c>
      <c r="B75" s="220">
        <f t="shared" si="3"/>
        <v>0.125</v>
      </c>
      <c r="C75" s="220">
        <f t="shared" si="2"/>
        <v>0.16666666666666666</v>
      </c>
      <c r="M75" s="12" t="s">
        <v>9207</v>
      </c>
      <c r="N75" s="71">
        <f t="shared" si="1"/>
        <v>0</v>
      </c>
    </row>
    <row r="76" spans="1:23" x14ac:dyDescent="0.4">
      <c r="A76" s="220" t="s">
        <v>9491</v>
      </c>
      <c r="B76" s="220">
        <f t="shared" si="3"/>
        <v>0.16666666666666666</v>
      </c>
      <c r="C76" s="220">
        <f t="shared" si="2"/>
        <v>0.20833333333333331</v>
      </c>
      <c r="M76" s="12" t="s">
        <v>9205</v>
      </c>
      <c r="N76" s="71">
        <f t="shared" si="1"/>
        <v>0</v>
      </c>
    </row>
    <row r="77" spans="1:23" x14ac:dyDescent="0.4">
      <c r="A77" s="220" t="s">
        <v>9491</v>
      </c>
      <c r="B77" s="220">
        <f t="shared" si="3"/>
        <v>0.20833333333333331</v>
      </c>
      <c r="C77" s="220">
        <f t="shared" si="2"/>
        <v>0.24999999999999997</v>
      </c>
      <c r="M77" s="12" t="s">
        <v>8994</v>
      </c>
      <c r="N77" s="71">
        <f t="shared" si="1"/>
        <v>0</v>
      </c>
    </row>
    <row r="78" spans="1:23" x14ac:dyDescent="0.4">
      <c r="A78" s="220" t="s">
        <v>9491</v>
      </c>
      <c r="B78" s="220">
        <f t="shared" si="3"/>
        <v>0.24999999999999997</v>
      </c>
      <c r="C78" s="220">
        <f t="shared" si="2"/>
        <v>0.29166666666666663</v>
      </c>
      <c r="M78" s="12" t="s">
        <v>8951</v>
      </c>
      <c r="N78" s="71">
        <f t="shared" si="1"/>
        <v>0</v>
      </c>
    </row>
    <row r="79" spans="1:23" x14ac:dyDescent="0.4">
      <c r="A79" s="220" t="s">
        <v>9491</v>
      </c>
      <c r="B79" s="220">
        <f t="shared" si="3"/>
        <v>0.29166666666666663</v>
      </c>
      <c r="C79" s="220">
        <f t="shared" si="2"/>
        <v>0.33333333333333331</v>
      </c>
      <c r="M79" s="12" t="s">
        <v>8949</v>
      </c>
      <c r="N79" s="71">
        <f t="shared" si="1"/>
        <v>0</v>
      </c>
    </row>
    <row r="80" spans="1:23" x14ac:dyDescent="0.4">
      <c r="A80" s="220" t="s">
        <v>9491</v>
      </c>
      <c r="B80" s="220">
        <f t="shared" si="3"/>
        <v>0.33333333333333331</v>
      </c>
      <c r="C80" s="220">
        <f t="shared" si="2"/>
        <v>0.375</v>
      </c>
      <c r="M80" s="12" t="s">
        <v>8945</v>
      </c>
      <c r="N80" s="71">
        <f t="shared" si="1"/>
        <v>0</v>
      </c>
    </row>
    <row r="81" spans="1:14" x14ac:dyDescent="0.4">
      <c r="A81" s="220" t="s">
        <v>9491</v>
      </c>
      <c r="B81" s="220">
        <f t="shared" si="3"/>
        <v>0.375</v>
      </c>
      <c r="C81" s="220">
        <f t="shared" si="2"/>
        <v>0.41666666666666669</v>
      </c>
      <c r="M81" s="12" t="s">
        <v>8943</v>
      </c>
      <c r="N81" s="71">
        <f t="shared" si="1"/>
        <v>0</v>
      </c>
    </row>
    <row r="82" spans="1:14" x14ac:dyDescent="0.4">
      <c r="A82" s="220" t="s">
        <v>9491</v>
      </c>
      <c r="B82" s="220">
        <f t="shared" si="3"/>
        <v>0.41666666666666669</v>
      </c>
      <c r="C82" s="220">
        <f t="shared" si="2"/>
        <v>0.45833333333333337</v>
      </c>
      <c r="M82" s="12" t="s">
        <v>8932</v>
      </c>
      <c r="N82" s="71">
        <f t="shared" si="1"/>
        <v>0</v>
      </c>
    </row>
    <row r="83" spans="1:14" x14ac:dyDescent="0.4">
      <c r="A83" s="220" t="s">
        <v>9491</v>
      </c>
      <c r="B83" s="220">
        <f t="shared" si="3"/>
        <v>0.45833333333333337</v>
      </c>
      <c r="C83" s="220">
        <f t="shared" si="2"/>
        <v>0.5</v>
      </c>
      <c r="M83" s="12" t="s">
        <v>8899</v>
      </c>
      <c r="N83" s="71">
        <f t="shared" si="1"/>
        <v>0</v>
      </c>
    </row>
    <row r="84" spans="1:14" x14ac:dyDescent="0.4">
      <c r="A84" s="220" t="s">
        <v>9491</v>
      </c>
      <c r="B84" s="220">
        <f t="shared" si="3"/>
        <v>0.5</v>
      </c>
      <c r="C84" s="220">
        <f t="shared" si="2"/>
        <v>0.54166666666666663</v>
      </c>
      <c r="M84" s="12" t="s">
        <v>8903</v>
      </c>
      <c r="N84" s="71">
        <f t="shared" si="1"/>
        <v>0</v>
      </c>
    </row>
    <row r="85" spans="1:14" x14ac:dyDescent="0.4">
      <c r="A85" s="220" t="s">
        <v>9491</v>
      </c>
      <c r="B85" s="220">
        <f t="shared" si="3"/>
        <v>0.54166666666666663</v>
      </c>
      <c r="C85" s="220">
        <f t="shared" si="2"/>
        <v>0.58333333333333326</v>
      </c>
      <c r="M85" s="12" t="s">
        <v>8904</v>
      </c>
      <c r="N85" s="71">
        <f t="shared" si="1"/>
        <v>0</v>
      </c>
    </row>
    <row r="86" spans="1:14" x14ac:dyDescent="0.4">
      <c r="A86" s="220" t="s">
        <v>9491</v>
      </c>
      <c r="B86" s="220">
        <f t="shared" si="3"/>
        <v>0.58333333333333326</v>
      </c>
      <c r="C86" s="220">
        <f t="shared" si="2"/>
        <v>0.62499999999999989</v>
      </c>
      <c r="M86" s="12" t="s">
        <v>8905</v>
      </c>
      <c r="N86" s="71">
        <f t="shared" si="1"/>
        <v>0</v>
      </c>
    </row>
    <row r="87" spans="1:14" x14ac:dyDescent="0.4">
      <c r="A87" s="220" t="s">
        <v>9491</v>
      </c>
      <c r="B87" s="220">
        <f t="shared" si="3"/>
        <v>0.62499999999999989</v>
      </c>
      <c r="C87" s="220">
        <f t="shared" si="2"/>
        <v>0.66666666666666652</v>
      </c>
      <c r="M87" s="12" t="s">
        <v>8906</v>
      </c>
      <c r="N87" s="71">
        <f t="shared" si="1"/>
        <v>0</v>
      </c>
    </row>
    <row r="88" spans="1:14" x14ac:dyDescent="0.4">
      <c r="A88" s="220" t="s">
        <v>9491</v>
      </c>
      <c r="B88" s="220">
        <f t="shared" si="3"/>
        <v>0.66666666666666652</v>
      </c>
      <c r="C88" s="220">
        <f t="shared" si="2"/>
        <v>0.70833333333333315</v>
      </c>
      <c r="M88" s="12" t="s">
        <v>8907</v>
      </c>
      <c r="N88" s="71">
        <f t="shared" si="1"/>
        <v>0</v>
      </c>
    </row>
    <row r="89" spans="1:14" x14ac:dyDescent="0.4">
      <c r="A89" s="220" t="s">
        <v>9491</v>
      </c>
      <c r="B89" s="220">
        <f t="shared" si="3"/>
        <v>0.70833333333333315</v>
      </c>
      <c r="C89" s="220">
        <f t="shared" si="2"/>
        <v>0.74999999999999978</v>
      </c>
      <c r="M89" s="12" t="s">
        <v>8937</v>
      </c>
      <c r="N89" s="71">
        <f t="shared" si="1"/>
        <v>0</v>
      </c>
    </row>
    <row r="90" spans="1:14" x14ac:dyDescent="0.4">
      <c r="A90" s="220" t="s">
        <v>9491</v>
      </c>
      <c r="B90" s="220">
        <f t="shared" si="3"/>
        <v>0.74999999999999978</v>
      </c>
      <c r="C90" s="220">
        <f t="shared" si="2"/>
        <v>0.79166666666666641</v>
      </c>
      <c r="M90" s="12" t="s">
        <v>8909</v>
      </c>
      <c r="N90" s="71">
        <f t="shared" si="1"/>
        <v>0</v>
      </c>
    </row>
    <row r="91" spans="1:14" x14ac:dyDescent="0.4">
      <c r="A91" s="220" t="s">
        <v>9491</v>
      </c>
      <c r="B91" s="220">
        <f t="shared" si="3"/>
        <v>0.79166666666666641</v>
      </c>
      <c r="C91" s="220">
        <f t="shared" si="2"/>
        <v>0.83333333333333304</v>
      </c>
      <c r="M91" s="12" t="s">
        <v>8717</v>
      </c>
      <c r="N91" s="71">
        <f t="shared" si="1"/>
        <v>0</v>
      </c>
    </row>
    <row r="92" spans="1:14" x14ac:dyDescent="0.4">
      <c r="A92" s="220" t="s">
        <v>9491</v>
      </c>
      <c r="B92" s="220">
        <f t="shared" si="3"/>
        <v>0.83333333333333304</v>
      </c>
      <c r="C92" s="220">
        <f t="shared" si="2"/>
        <v>0.87499999999999967</v>
      </c>
      <c r="M92" s="12" t="s">
        <v>8636</v>
      </c>
      <c r="N92" s="71">
        <f t="shared" si="1"/>
        <v>0</v>
      </c>
    </row>
    <row r="93" spans="1:14" x14ac:dyDescent="0.4">
      <c r="A93" s="220" t="s">
        <v>9491</v>
      </c>
      <c r="B93" s="220">
        <f t="shared" si="3"/>
        <v>0.87499999999999967</v>
      </c>
      <c r="C93" s="220">
        <f t="shared" si="2"/>
        <v>0.9166666666666663</v>
      </c>
      <c r="M93" s="12" t="s">
        <v>9774</v>
      </c>
      <c r="N93" s="71">
        <f t="shared" si="1"/>
        <v>0</v>
      </c>
    </row>
    <row r="94" spans="1:14" x14ac:dyDescent="0.4">
      <c r="A94" s="220" t="s">
        <v>9491</v>
      </c>
      <c r="B94" s="220">
        <f t="shared" si="3"/>
        <v>0.9166666666666663</v>
      </c>
      <c r="C94" s="220">
        <f t="shared" si="2"/>
        <v>0.95833333333333293</v>
      </c>
      <c r="M94" s="12" t="s">
        <v>9195</v>
      </c>
      <c r="N94" s="71">
        <f t="shared" si="1"/>
        <v>0</v>
      </c>
    </row>
    <row r="95" spans="1:14" x14ac:dyDescent="0.4">
      <c r="A95" s="220" t="s">
        <v>9491</v>
      </c>
      <c r="B95" s="220">
        <f t="shared" si="3"/>
        <v>0.95833333333333293</v>
      </c>
      <c r="C95" s="220">
        <f t="shared" si="2"/>
        <v>0.99999999999999956</v>
      </c>
      <c r="M95" s="12" t="s">
        <v>10273</v>
      </c>
      <c r="N95" s="71">
        <f t="shared" si="1"/>
        <v>0</v>
      </c>
    </row>
    <row r="96" spans="1:14" x14ac:dyDescent="0.4">
      <c r="A96" s="7"/>
      <c r="B96" s="250"/>
      <c r="C96" s="250"/>
      <c r="M96" s="12" t="s">
        <v>9002</v>
      </c>
      <c r="N96" s="71">
        <f t="shared" si="1"/>
        <v>0</v>
      </c>
    </row>
    <row r="97" spans="13:14" x14ac:dyDescent="0.4">
      <c r="M97" s="12" t="s">
        <v>8785</v>
      </c>
      <c r="N97" s="71">
        <f t="shared" si="1"/>
        <v>0</v>
      </c>
    </row>
    <row r="98" spans="13:14" x14ac:dyDescent="0.4">
      <c r="M98" s="12" t="s">
        <v>8783</v>
      </c>
      <c r="N98" s="71">
        <f t="shared" si="1"/>
        <v>0</v>
      </c>
    </row>
    <row r="99" spans="13:14" x14ac:dyDescent="0.4">
      <c r="M99" s="12" t="s">
        <v>8908</v>
      </c>
      <c r="N99" s="71">
        <f t="shared" si="1"/>
        <v>0</v>
      </c>
    </row>
    <row r="100" spans="13:14" x14ac:dyDescent="0.4">
      <c r="M100" s="12" t="s">
        <v>8935</v>
      </c>
      <c r="N100" s="71">
        <f t="shared" si="1"/>
        <v>0</v>
      </c>
    </row>
    <row r="101" spans="13:14" x14ac:dyDescent="0.4">
      <c r="M101" s="12" t="s">
        <v>8789</v>
      </c>
      <c r="N101" s="71">
        <f t="shared" si="1"/>
        <v>0</v>
      </c>
    </row>
    <row r="102" spans="13:14" x14ac:dyDescent="0.4">
      <c r="M102" s="12" t="s">
        <v>8703</v>
      </c>
      <c r="N102" s="71">
        <f t="shared" si="1"/>
        <v>0</v>
      </c>
    </row>
    <row r="103" spans="13:14" x14ac:dyDescent="0.4">
      <c r="M103" s="12" t="s">
        <v>8699</v>
      </c>
      <c r="N103" s="71">
        <f t="shared" si="1"/>
        <v>0</v>
      </c>
    </row>
    <row r="104" spans="13:14" x14ac:dyDescent="0.4">
      <c r="M104" s="12" t="s">
        <v>8694</v>
      </c>
      <c r="N104" s="71">
        <f t="shared" si="1"/>
        <v>0</v>
      </c>
    </row>
    <row r="105" spans="13:14" x14ac:dyDescent="0.4">
      <c r="M105" s="12" t="s">
        <v>8645</v>
      </c>
      <c r="N105" s="71">
        <f t="shared" si="1"/>
        <v>0</v>
      </c>
    </row>
    <row r="106" spans="13:14" x14ac:dyDescent="0.4">
      <c r="M106" s="12" t="s">
        <v>8643</v>
      </c>
      <c r="N106" s="71">
        <f t="shared" si="1"/>
        <v>0</v>
      </c>
    </row>
    <row r="107" spans="13:14" x14ac:dyDescent="0.4">
      <c r="M107" s="12" t="s">
        <v>8629</v>
      </c>
      <c r="N107" s="71">
        <f t="shared" si="1"/>
        <v>0</v>
      </c>
    </row>
    <row r="108" spans="13:14" x14ac:dyDescent="0.4">
      <c r="M108" s="12" t="s">
        <v>8632</v>
      </c>
      <c r="N108" s="71">
        <f t="shared" si="1"/>
        <v>0</v>
      </c>
    </row>
    <row r="109" spans="13:14" x14ac:dyDescent="0.4">
      <c r="M109" s="12" t="s">
        <v>8633</v>
      </c>
      <c r="N109" s="71">
        <f t="shared" si="1"/>
        <v>0</v>
      </c>
    </row>
    <row r="110" spans="13:14" x14ac:dyDescent="0.4">
      <c r="M110" s="12" t="s">
        <v>8634</v>
      </c>
      <c r="N110" s="71">
        <f t="shared" si="1"/>
        <v>0</v>
      </c>
    </row>
    <row r="111" spans="13:14" x14ac:dyDescent="0.4">
      <c r="M111" s="12" t="s">
        <v>8635</v>
      </c>
      <c r="N111" s="71">
        <f t="shared" si="1"/>
        <v>0</v>
      </c>
    </row>
    <row r="112" spans="13:14" x14ac:dyDescent="0.4">
      <c r="M112" s="12" t="s">
        <v>8419</v>
      </c>
      <c r="N112" s="71">
        <f t="shared" si="1"/>
        <v>0</v>
      </c>
    </row>
    <row r="113" spans="13:14" x14ac:dyDescent="0.4">
      <c r="M113" s="12" t="s">
        <v>8414</v>
      </c>
      <c r="N113" s="71">
        <f t="shared" si="1"/>
        <v>0</v>
      </c>
    </row>
    <row r="114" spans="13:14" x14ac:dyDescent="0.4">
      <c r="M114" s="12" t="s">
        <v>8420</v>
      </c>
      <c r="N114" s="71">
        <f t="shared" si="1"/>
        <v>0</v>
      </c>
    </row>
    <row r="115" spans="13:14" x14ac:dyDescent="0.4">
      <c r="M115" s="12" t="s">
        <v>8421</v>
      </c>
      <c r="N115" s="71">
        <f t="shared" si="1"/>
        <v>0</v>
      </c>
    </row>
    <row r="116" spans="13:14" x14ac:dyDescent="0.4">
      <c r="M116" s="12" t="s">
        <v>8422</v>
      </c>
      <c r="N116" s="71">
        <f t="shared" si="1"/>
        <v>0</v>
      </c>
    </row>
    <row r="117" spans="13:14" x14ac:dyDescent="0.4">
      <c r="M117" s="12" t="s">
        <v>8308</v>
      </c>
      <c r="N117" s="71">
        <f t="shared" si="1"/>
        <v>0</v>
      </c>
    </row>
    <row r="118" spans="13:14" x14ac:dyDescent="0.4">
      <c r="M118" s="12" t="s">
        <v>7783</v>
      </c>
      <c r="N118" s="71">
        <f t="shared" si="1"/>
        <v>0</v>
      </c>
    </row>
    <row r="119" spans="13:14" x14ac:dyDescent="0.4">
      <c r="M119" s="12" t="s">
        <v>8376</v>
      </c>
      <c r="N119" s="71">
        <f t="shared" si="1"/>
        <v>0</v>
      </c>
    </row>
    <row r="120" spans="13:14" x14ac:dyDescent="0.4">
      <c r="M120" s="12" t="s">
        <v>8355</v>
      </c>
      <c r="N120" s="71">
        <f t="shared" si="1"/>
        <v>0</v>
      </c>
    </row>
    <row r="121" spans="13:14" x14ac:dyDescent="0.4">
      <c r="M121" s="12" t="s">
        <v>8351</v>
      </c>
      <c r="N121" s="71">
        <f t="shared" si="1"/>
        <v>0</v>
      </c>
    </row>
    <row r="122" spans="13:14" x14ac:dyDescent="0.4">
      <c r="M122" s="12" t="s">
        <v>8311</v>
      </c>
      <c r="N122" s="71">
        <f t="shared" si="1"/>
        <v>0</v>
      </c>
    </row>
    <row r="123" spans="13:14" x14ac:dyDescent="0.4">
      <c r="M123" s="12" t="s">
        <v>8321</v>
      </c>
      <c r="N123" s="71">
        <f t="shared" si="1"/>
        <v>0</v>
      </c>
    </row>
    <row r="124" spans="13:14" x14ac:dyDescent="0.4">
      <c r="M124" s="12" t="s">
        <v>8290</v>
      </c>
      <c r="N124" s="71">
        <f t="shared" si="1"/>
        <v>0</v>
      </c>
    </row>
    <row r="125" spans="13:14" x14ac:dyDescent="0.4">
      <c r="M125" s="12" t="s">
        <v>8202</v>
      </c>
      <c r="N125" s="71">
        <f t="shared" si="1"/>
        <v>0</v>
      </c>
    </row>
    <row r="126" spans="13:14" x14ac:dyDescent="0.4">
      <c r="M126" s="12" t="s">
        <v>8194</v>
      </c>
      <c r="N126" s="71">
        <f t="shared" si="1"/>
        <v>0</v>
      </c>
    </row>
    <row r="127" spans="13:14" x14ac:dyDescent="0.4">
      <c r="M127" s="12" t="s">
        <v>8692</v>
      </c>
      <c r="N127" s="71">
        <f t="shared" si="1"/>
        <v>0</v>
      </c>
    </row>
    <row r="128" spans="13:14" x14ac:dyDescent="0.4">
      <c r="M128" s="12" t="s">
        <v>8199</v>
      </c>
      <c r="N128" s="71">
        <f t="shared" si="1"/>
        <v>0</v>
      </c>
    </row>
    <row r="129" spans="13:14" x14ac:dyDescent="0.4">
      <c r="M129" s="12" t="s">
        <v>8845</v>
      </c>
      <c r="N129" s="71">
        <f t="shared" si="1"/>
        <v>0</v>
      </c>
    </row>
    <row r="130" spans="13:14" x14ac:dyDescent="0.4">
      <c r="M130" s="12" t="s">
        <v>8061</v>
      </c>
      <c r="N130" s="71">
        <f t="shared" si="1"/>
        <v>0</v>
      </c>
    </row>
    <row r="131" spans="13:14" x14ac:dyDescent="0.4">
      <c r="M131" s="12" t="s">
        <v>8059</v>
      </c>
      <c r="N131" s="71">
        <f t="shared" ref="N131:N168" si="4">COUNTIF($N$39:$W$62,M131)</f>
        <v>0</v>
      </c>
    </row>
    <row r="132" spans="13:14" x14ac:dyDescent="0.4">
      <c r="M132" s="12" t="s">
        <v>7998</v>
      </c>
      <c r="N132" s="71">
        <f t="shared" si="4"/>
        <v>0</v>
      </c>
    </row>
    <row r="133" spans="13:14" x14ac:dyDescent="0.4">
      <c r="M133" s="12" t="s">
        <v>7996</v>
      </c>
      <c r="N133" s="71">
        <f t="shared" si="4"/>
        <v>0</v>
      </c>
    </row>
    <row r="134" spans="13:14" x14ac:dyDescent="0.4">
      <c r="M134" s="12" t="s">
        <v>7994</v>
      </c>
      <c r="N134" s="71">
        <f t="shared" si="4"/>
        <v>0</v>
      </c>
    </row>
    <row r="135" spans="13:14" x14ac:dyDescent="0.4">
      <c r="M135" s="12" t="s">
        <v>7967</v>
      </c>
      <c r="N135" s="71">
        <f t="shared" si="4"/>
        <v>0</v>
      </c>
    </row>
    <row r="136" spans="13:14" x14ac:dyDescent="0.4">
      <c r="M136" s="12" t="s">
        <v>7944</v>
      </c>
      <c r="N136" s="71">
        <f t="shared" si="4"/>
        <v>0</v>
      </c>
    </row>
    <row r="137" spans="13:14" x14ac:dyDescent="0.4">
      <c r="M137" s="12" t="s">
        <v>7778</v>
      </c>
      <c r="N137" s="71">
        <f t="shared" si="4"/>
        <v>0</v>
      </c>
    </row>
    <row r="138" spans="13:14" x14ac:dyDescent="0.4">
      <c r="M138" s="12" t="s">
        <v>7776</v>
      </c>
      <c r="N138" s="71">
        <f t="shared" si="4"/>
        <v>0</v>
      </c>
    </row>
    <row r="139" spans="13:14" x14ac:dyDescent="0.4">
      <c r="M139" s="12" t="s">
        <v>7772</v>
      </c>
      <c r="N139" s="71">
        <f t="shared" si="4"/>
        <v>0</v>
      </c>
    </row>
    <row r="140" spans="13:14" x14ac:dyDescent="0.4">
      <c r="M140" s="12" t="s">
        <v>7765</v>
      </c>
      <c r="N140" s="71">
        <f t="shared" si="4"/>
        <v>0</v>
      </c>
    </row>
    <row r="141" spans="13:14" x14ac:dyDescent="0.4">
      <c r="M141" s="12" t="s">
        <v>7972</v>
      </c>
      <c r="N141" s="71">
        <f t="shared" si="4"/>
        <v>0</v>
      </c>
    </row>
    <row r="142" spans="13:14" x14ac:dyDescent="0.4">
      <c r="M142" s="12" t="s">
        <v>7746</v>
      </c>
      <c r="N142" s="71">
        <f t="shared" si="4"/>
        <v>0</v>
      </c>
    </row>
    <row r="143" spans="13:14" x14ac:dyDescent="0.4">
      <c r="M143" s="12" t="s">
        <v>7725</v>
      </c>
      <c r="N143" s="71">
        <f t="shared" si="4"/>
        <v>0</v>
      </c>
    </row>
    <row r="144" spans="13:14" x14ac:dyDescent="0.4">
      <c r="M144" s="12" t="s">
        <v>7973</v>
      </c>
      <c r="N144" s="71">
        <f t="shared" si="4"/>
        <v>0</v>
      </c>
    </row>
    <row r="145" spans="13:14" x14ac:dyDescent="0.4">
      <c r="M145" s="12" t="s">
        <v>7712</v>
      </c>
      <c r="N145" s="71">
        <f t="shared" si="4"/>
        <v>0</v>
      </c>
    </row>
    <row r="146" spans="13:14" x14ac:dyDescent="0.4">
      <c r="M146" s="12" t="s">
        <v>7756</v>
      </c>
      <c r="N146" s="71">
        <f t="shared" si="4"/>
        <v>0</v>
      </c>
    </row>
    <row r="147" spans="13:14" x14ac:dyDescent="0.4">
      <c r="M147" s="12" t="s">
        <v>7962</v>
      </c>
      <c r="N147" s="71">
        <f t="shared" si="4"/>
        <v>0</v>
      </c>
    </row>
    <row r="148" spans="13:14" x14ac:dyDescent="0.4">
      <c r="M148" s="12" t="s">
        <v>7804</v>
      </c>
      <c r="N148" s="71">
        <f t="shared" si="4"/>
        <v>0</v>
      </c>
    </row>
    <row r="149" spans="13:14" x14ac:dyDescent="0.4">
      <c r="M149" s="12" t="s">
        <v>7945</v>
      </c>
      <c r="N149" s="71">
        <f t="shared" si="4"/>
        <v>0</v>
      </c>
    </row>
    <row r="150" spans="13:14" x14ac:dyDescent="0.4">
      <c r="M150" s="12" t="s">
        <v>7805</v>
      </c>
      <c r="N150" s="71">
        <f t="shared" si="4"/>
        <v>0</v>
      </c>
    </row>
    <row r="151" spans="13:14" x14ac:dyDescent="0.4">
      <c r="M151" s="12" t="s">
        <v>7753</v>
      </c>
      <c r="N151" s="71">
        <f t="shared" si="4"/>
        <v>0</v>
      </c>
    </row>
    <row r="152" spans="13:14" x14ac:dyDescent="0.4">
      <c r="M152" s="12" t="s">
        <v>7790</v>
      </c>
      <c r="N152" s="71">
        <f t="shared" si="4"/>
        <v>0</v>
      </c>
    </row>
    <row r="153" spans="13:14" x14ac:dyDescent="0.4">
      <c r="M153" s="12" t="s">
        <v>7974</v>
      </c>
      <c r="N153" s="71">
        <f t="shared" si="4"/>
        <v>0</v>
      </c>
    </row>
    <row r="154" spans="13:14" x14ac:dyDescent="0.4">
      <c r="M154" s="12" t="s">
        <v>7946</v>
      </c>
      <c r="N154" s="71">
        <f t="shared" si="4"/>
        <v>0</v>
      </c>
    </row>
    <row r="155" spans="13:14" x14ac:dyDescent="0.4">
      <c r="M155" s="12" t="s">
        <v>7975</v>
      </c>
      <c r="N155" s="71">
        <f t="shared" si="4"/>
        <v>0</v>
      </c>
    </row>
    <row r="156" spans="13:14" x14ac:dyDescent="0.4">
      <c r="M156" s="12" t="s">
        <v>8343</v>
      </c>
      <c r="N156" s="71">
        <f t="shared" si="4"/>
        <v>0</v>
      </c>
    </row>
    <row r="157" spans="13:14" x14ac:dyDescent="0.4">
      <c r="M157" s="12" t="s">
        <v>7761</v>
      </c>
      <c r="N157" s="71">
        <f t="shared" si="4"/>
        <v>0</v>
      </c>
    </row>
    <row r="158" spans="13:14" x14ac:dyDescent="0.4">
      <c r="M158" s="12" t="s">
        <v>7899</v>
      </c>
      <c r="N158" s="71">
        <f t="shared" si="4"/>
        <v>0</v>
      </c>
    </row>
    <row r="159" spans="13:14" x14ac:dyDescent="0.4">
      <c r="M159" s="12" t="s">
        <v>7948</v>
      </c>
      <c r="N159" s="71">
        <f t="shared" si="4"/>
        <v>0</v>
      </c>
    </row>
    <row r="160" spans="13:14" x14ac:dyDescent="0.4">
      <c r="M160" s="12" t="s">
        <v>8013</v>
      </c>
      <c r="N160" s="71">
        <f t="shared" si="4"/>
        <v>0</v>
      </c>
    </row>
    <row r="161" spans="13:14" x14ac:dyDescent="0.4">
      <c r="M161" s="12" t="s">
        <v>8014</v>
      </c>
      <c r="N161" s="71">
        <f t="shared" si="4"/>
        <v>0</v>
      </c>
    </row>
    <row r="162" spans="13:14" x14ac:dyDescent="0.4">
      <c r="M162" s="12" t="s">
        <v>8047</v>
      </c>
      <c r="N162" s="71">
        <f t="shared" si="4"/>
        <v>0</v>
      </c>
    </row>
    <row r="163" spans="13:14" x14ac:dyDescent="0.4">
      <c r="M163" s="12" t="s">
        <v>8090</v>
      </c>
      <c r="N163" s="71">
        <f t="shared" si="4"/>
        <v>0</v>
      </c>
    </row>
    <row r="164" spans="13:14" x14ac:dyDescent="0.4">
      <c r="M164" s="12" t="s">
        <v>8200</v>
      </c>
      <c r="N164" s="71">
        <f t="shared" si="4"/>
        <v>0</v>
      </c>
    </row>
    <row r="165" spans="13:14" x14ac:dyDescent="0.4">
      <c r="M165" s="12" t="s">
        <v>8198</v>
      </c>
      <c r="N165" s="71">
        <f t="shared" si="4"/>
        <v>0</v>
      </c>
    </row>
    <row r="166" spans="13:14" x14ac:dyDescent="0.4">
      <c r="M166" s="12" t="s">
        <v>8197</v>
      </c>
      <c r="N166" s="71">
        <f t="shared" si="4"/>
        <v>0</v>
      </c>
    </row>
    <row r="167" spans="13:14" x14ac:dyDescent="0.4">
      <c r="M167" s="12" t="s">
        <v>8315</v>
      </c>
      <c r="N167" s="71">
        <f t="shared" si="4"/>
        <v>0</v>
      </c>
    </row>
    <row r="168" spans="13:14" x14ac:dyDescent="0.4">
      <c r="M168" s="12" t="s">
        <v>8330</v>
      </c>
      <c r="N168" s="71">
        <f t="shared" si="4"/>
        <v>0</v>
      </c>
    </row>
  </sheetData>
  <mergeCells count="70">
    <mergeCell ref="A63:A65"/>
    <mergeCell ref="F10:H10"/>
    <mergeCell ref="C11:E11"/>
    <mergeCell ref="F11:H11"/>
    <mergeCell ref="C12:E12"/>
    <mergeCell ref="A14:A19"/>
    <mergeCell ref="C14:H14"/>
    <mergeCell ref="C15:H15"/>
    <mergeCell ref="C16:H16"/>
    <mergeCell ref="B17:B19"/>
    <mergeCell ref="C17:E17"/>
    <mergeCell ref="F17:H17"/>
    <mergeCell ref="C18:E18"/>
    <mergeCell ref="A7:A13"/>
    <mergeCell ref="F18:H18"/>
    <mergeCell ref="C19:E19"/>
    <mergeCell ref="B1:H1"/>
    <mergeCell ref="B2:H2"/>
    <mergeCell ref="B3:H3"/>
    <mergeCell ref="B4:H4"/>
    <mergeCell ref="B5:H5"/>
    <mergeCell ref="B6:C6"/>
    <mergeCell ref="D6:E6"/>
    <mergeCell ref="F6:H6"/>
    <mergeCell ref="F12:H12"/>
    <mergeCell ref="C13:H13"/>
    <mergeCell ref="C7:H7"/>
    <mergeCell ref="C8:H8"/>
    <mergeCell ref="C9:H9"/>
    <mergeCell ref="B10:B12"/>
    <mergeCell ref="C10:E10"/>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hyperlinks>
    <hyperlink ref="B28:H28" r:id="rId1" display="LE0-9829" xr:uid="{D3F4DC00-E4D7-4FDC-9BF0-369158B38080}"/>
  </hyperlinks>
  <pageMargins left="0.7" right="0.7" top="0.75" bottom="0.75" header="0.3" footer="0.3"/>
  <pageSetup paperSize="9" orientation="portrait" verticalDpi="0"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499DC-E6CE-422C-945F-9FA9D4AABC81}">
  <dimension ref="A1:W99"/>
  <sheetViews>
    <sheetView zoomScale="90" zoomScaleNormal="90" workbookViewId="0">
      <selection activeCell="B1" sqref="B1:H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16.1796875" customWidth="1"/>
    <col min="15" max="15" width="15" bestFit="1" customWidth="1"/>
    <col min="16" max="16" width="15.1796875" bestFit="1" customWidth="1"/>
    <col min="17" max="17" width="15" bestFit="1" customWidth="1"/>
    <col min="18" max="18" width="18.1796875" customWidth="1"/>
    <col min="19" max="19" width="14.36328125" customWidth="1"/>
    <col min="20" max="20" width="18.81640625" customWidth="1"/>
    <col min="21" max="21" width="14.453125" customWidth="1"/>
    <col min="22" max="22" width="16.81640625" customWidth="1"/>
    <col min="23" max="23" width="13.453125" bestFit="1" customWidth="1"/>
  </cols>
  <sheetData>
    <row r="1" spans="1:9" x14ac:dyDescent="0.4">
      <c r="A1" s="11" t="s">
        <v>7581</v>
      </c>
      <c r="B1" s="375" t="s">
        <v>10350</v>
      </c>
      <c r="C1" s="375"/>
      <c r="D1" s="375"/>
      <c r="E1" s="375"/>
      <c r="F1" s="375"/>
      <c r="G1" s="375"/>
      <c r="H1" s="375"/>
      <c r="I1" s="7"/>
    </row>
    <row r="2" spans="1:9" x14ac:dyDescent="0.4">
      <c r="A2" s="11" t="s">
        <v>7582</v>
      </c>
      <c r="B2" s="375" t="s">
        <v>10351</v>
      </c>
      <c r="C2" s="375"/>
      <c r="D2" s="375"/>
      <c r="E2" s="375"/>
      <c r="F2" s="375"/>
      <c r="G2" s="375"/>
      <c r="H2" s="375"/>
      <c r="I2" s="7"/>
    </row>
    <row r="3" spans="1:9" x14ac:dyDescent="0.4">
      <c r="A3" s="11" t="s">
        <v>7583</v>
      </c>
      <c r="B3" s="375" t="s">
        <v>10352</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MIN(C38:G38)</f>
        <v>45691.74722222222</v>
      </c>
      <c r="C6" s="374"/>
      <c r="D6" s="403" t="s">
        <v>7587</v>
      </c>
      <c r="E6" s="404"/>
      <c r="F6" s="384">
        <f>MAX(C39:G39)</f>
        <v>45700.368750000001</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10387</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v>45691.779861111114</v>
      </c>
      <c r="D38" s="191">
        <v>45696.718055555553</v>
      </c>
      <c r="E38" s="191">
        <v>45696.708333333336</v>
      </c>
      <c r="F38" s="191">
        <v>45696.675000000003</v>
      </c>
      <c r="G38" s="191">
        <v>45691.74722222222</v>
      </c>
      <c r="H38" s="1"/>
      <c r="I38" s="7"/>
      <c r="J38" s="294">
        <v>45704.333333333336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45700.337500000001</v>
      </c>
      <c r="D39" s="191">
        <v>45700.348611111112</v>
      </c>
      <c r="E39" s="191">
        <v>45700.351388888892</v>
      </c>
      <c r="F39" s="191">
        <v>45700.368750000001</v>
      </c>
      <c r="G39" s="191">
        <v>45700.342361111114</v>
      </c>
      <c r="H39" s="1"/>
      <c r="I39" s="7"/>
      <c r="J39" s="186">
        <f>IF(C39&lt;&gt;"",INT((J38-C38)*24),0)+IF(D39&lt;&gt;"",INT((J38-D38)*24),0)+IF(E39&lt;&gt;"",INT((J38-E38)*24),0)+IF(F39&lt;&gt;"",INT((J38-F38)*24),0)+IF(G39&lt;&gt;"",INT((J38-G38)*24),0)</f>
        <v>1151</v>
      </c>
      <c r="M39" s="95">
        <v>1</v>
      </c>
      <c r="N39" s="222" t="s">
        <v>10362</v>
      </c>
      <c r="O39" s="201" t="s">
        <v>10330</v>
      </c>
      <c r="P39" s="222" t="s">
        <v>10389</v>
      </c>
      <c r="Q39" s="201" t="s">
        <v>10395</v>
      </c>
      <c r="R39" s="222" t="s">
        <v>10390</v>
      </c>
      <c r="S39" s="201" t="s">
        <v>10395</v>
      </c>
      <c r="T39" s="222" t="s">
        <v>10392</v>
      </c>
      <c r="U39" s="201" t="s">
        <v>10400</v>
      </c>
      <c r="V39" s="222" t="s">
        <v>10381</v>
      </c>
      <c r="W39" s="234" t="s">
        <v>9326</v>
      </c>
    </row>
    <row r="40" spans="1:23" x14ac:dyDescent="0.4">
      <c r="A40" s="177"/>
      <c r="B40" s="12" t="s">
        <v>7458</v>
      </c>
      <c r="C40" s="221">
        <v>343</v>
      </c>
      <c r="D40" s="164">
        <v>43</v>
      </c>
      <c r="E40" s="221">
        <v>233</v>
      </c>
      <c r="F40" s="221">
        <v>5</v>
      </c>
      <c r="G40" s="164">
        <v>100</v>
      </c>
      <c r="H40" s="1">
        <f t="shared" ref="H40:H62" si="0">SUM(C40:G40)</f>
        <v>724</v>
      </c>
      <c r="I40" s="7"/>
      <c r="M40" s="1">
        <v>2</v>
      </c>
      <c r="N40" s="222" t="s">
        <v>10382</v>
      </c>
      <c r="O40" s="234" t="s">
        <v>9326</v>
      </c>
      <c r="P40" s="222"/>
      <c r="Q40" s="201"/>
      <c r="R40" s="222" t="s">
        <v>10391</v>
      </c>
      <c r="S40" s="201" t="s">
        <v>10400</v>
      </c>
      <c r="T40" s="222"/>
      <c r="U40" s="201"/>
      <c r="V40" s="222" t="s">
        <v>10412</v>
      </c>
      <c r="W40" s="234" t="s">
        <v>9326</v>
      </c>
    </row>
    <row r="41" spans="1:23" x14ac:dyDescent="0.4">
      <c r="A41" s="1" t="s">
        <v>7164</v>
      </c>
      <c r="B41" s="12" t="s">
        <v>7469</v>
      </c>
      <c r="C41" s="1">
        <f>INT((C39-C38)*24)</f>
        <v>205</v>
      </c>
      <c r="D41" s="1">
        <f>INT((D39-D38)*24)</f>
        <v>87</v>
      </c>
      <c r="E41" s="1">
        <f>INT((E39-E38)*24)</f>
        <v>87</v>
      </c>
      <c r="F41" s="1">
        <f>INT((F39-F38)*24)</f>
        <v>88</v>
      </c>
      <c r="G41" s="1">
        <f>INT((G39-G38)*24)</f>
        <v>206</v>
      </c>
      <c r="H41" s="1">
        <f t="shared" si="0"/>
        <v>673</v>
      </c>
      <c r="I41" s="7"/>
      <c r="J41" s="12" t="s">
        <v>8020</v>
      </c>
      <c r="K41" s="1">
        <f>H41</f>
        <v>673</v>
      </c>
      <c r="M41" s="95">
        <v>3</v>
      </c>
      <c r="N41" s="222" t="s">
        <v>10411</v>
      </c>
      <c r="O41" s="234" t="s">
        <v>9326</v>
      </c>
      <c r="P41" s="222"/>
      <c r="Q41" s="201"/>
      <c r="R41" s="222" t="s">
        <v>10413</v>
      </c>
      <c r="S41" s="234" t="s">
        <v>10395</v>
      </c>
      <c r="T41" s="240"/>
      <c r="U41" s="201"/>
      <c r="V41" s="240"/>
      <c r="W41" s="201"/>
    </row>
    <row r="42" spans="1:23" x14ac:dyDescent="0.4">
      <c r="A42" s="379">
        <v>45692</v>
      </c>
      <c r="B42" s="12" t="s">
        <v>7483</v>
      </c>
      <c r="C42" s="1">
        <v>0</v>
      </c>
      <c r="D42" s="1"/>
      <c r="E42" s="1"/>
      <c r="F42" s="1"/>
      <c r="G42" s="1">
        <v>0</v>
      </c>
      <c r="H42" s="1">
        <f t="shared" si="0"/>
        <v>0</v>
      </c>
      <c r="I42" s="7"/>
      <c r="J42" s="12" t="s">
        <v>7483</v>
      </c>
      <c r="K42" s="1">
        <f>SUMIF(B:B,J42,H:H)</f>
        <v>0</v>
      </c>
      <c r="M42" s="1">
        <v>4</v>
      </c>
      <c r="N42" s="222"/>
      <c r="O42" s="201"/>
      <c r="P42" s="222"/>
      <c r="Q42" s="201"/>
      <c r="R42" s="222" t="s">
        <v>10414</v>
      </c>
      <c r="S42" s="201" t="s">
        <v>10416</v>
      </c>
      <c r="T42" s="222"/>
      <c r="U42" s="234"/>
      <c r="V42" s="240"/>
      <c r="W42" s="201"/>
    </row>
    <row r="43" spans="1:23" x14ac:dyDescent="0.4">
      <c r="A43" s="379"/>
      <c r="B43" s="12" t="s">
        <v>7484</v>
      </c>
      <c r="C43" s="1">
        <v>0</v>
      </c>
      <c r="D43" s="1"/>
      <c r="E43" s="1"/>
      <c r="F43" s="1"/>
      <c r="G43" s="1">
        <v>0</v>
      </c>
      <c r="H43" s="1">
        <f t="shared" si="0"/>
        <v>0</v>
      </c>
      <c r="I43" s="7"/>
      <c r="J43" s="12" t="s">
        <v>7477</v>
      </c>
      <c r="K43" s="1">
        <f>SUMIF(B:B,J43,H:H)</f>
        <v>1</v>
      </c>
      <c r="M43" s="95">
        <v>5</v>
      </c>
      <c r="N43" s="240"/>
      <c r="O43" s="201"/>
      <c r="P43" s="222"/>
      <c r="Q43" s="201"/>
      <c r="R43" s="222"/>
      <c r="S43" s="201"/>
      <c r="T43" s="240"/>
      <c r="U43" s="201"/>
      <c r="V43" s="240"/>
      <c r="W43" s="201"/>
    </row>
    <row r="44" spans="1:23" x14ac:dyDescent="0.4">
      <c r="A44" s="379"/>
      <c r="B44" s="12" t="s">
        <v>7485</v>
      </c>
      <c r="C44" s="1">
        <v>0</v>
      </c>
      <c r="D44" s="1"/>
      <c r="E44" s="1"/>
      <c r="F44" s="1"/>
      <c r="G44" s="1">
        <v>0</v>
      </c>
      <c r="H44" s="1">
        <f t="shared" si="0"/>
        <v>0</v>
      </c>
      <c r="I44" s="7"/>
      <c r="J44" s="12" t="s">
        <v>7485</v>
      </c>
      <c r="K44" s="1">
        <f>SUMIF(B:B,J44,H:H)</f>
        <v>6</v>
      </c>
      <c r="M44" s="1">
        <v>6</v>
      </c>
      <c r="N44" s="222"/>
      <c r="O44" s="201"/>
      <c r="P44" s="222"/>
      <c r="Q44" s="201"/>
      <c r="R44" s="222"/>
      <c r="S44" s="201"/>
      <c r="T44" s="240"/>
      <c r="U44" s="201"/>
      <c r="V44" s="201"/>
      <c r="W44" s="201"/>
    </row>
    <row r="45" spans="1:23" x14ac:dyDescent="0.4">
      <c r="A45" s="379">
        <v>45693</v>
      </c>
      <c r="B45" s="12" t="s">
        <v>7483</v>
      </c>
      <c r="C45" s="1">
        <v>0</v>
      </c>
      <c r="D45" s="1"/>
      <c r="E45" s="1"/>
      <c r="F45" s="1"/>
      <c r="G45" s="1">
        <v>0</v>
      </c>
      <c r="H45" s="1">
        <f t="shared" si="0"/>
        <v>0</v>
      </c>
      <c r="I45" s="7"/>
      <c r="M45" s="95">
        <v>7</v>
      </c>
      <c r="N45" s="203"/>
      <c r="O45" s="201"/>
      <c r="P45" s="222"/>
      <c r="Q45" s="201"/>
      <c r="R45" s="222"/>
      <c r="S45" s="201"/>
      <c r="T45" s="222"/>
      <c r="U45" s="201"/>
      <c r="V45" s="201"/>
      <c r="W45" s="201"/>
    </row>
    <row r="46" spans="1:23" x14ac:dyDescent="0.4">
      <c r="A46" s="379"/>
      <c r="B46" s="12" t="s">
        <v>7484</v>
      </c>
      <c r="C46" s="1">
        <v>0</v>
      </c>
      <c r="D46" s="1"/>
      <c r="E46" s="1"/>
      <c r="F46" s="1"/>
      <c r="G46" s="1">
        <v>0</v>
      </c>
      <c r="H46" s="1">
        <f t="shared" si="0"/>
        <v>0</v>
      </c>
      <c r="I46" s="7"/>
      <c r="M46" s="1">
        <v>8</v>
      </c>
      <c r="N46" s="201"/>
      <c r="O46" s="201"/>
      <c r="P46" s="248"/>
      <c r="Q46" s="234"/>
      <c r="R46" s="222"/>
      <c r="S46" s="201"/>
      <c r="T46" s="201"/>
      <c r="U46" s="201"/>
      <c r="V46" s="201"/>
      <c r="W46" s="201"/>
    </row>
    <row r="47" spans="1:23" x14ac:dyDescent="0.4">
      <c r="A47" s="379"/>
      <c r="B47" s="12" t="s">
        <v>7485</v>
      </c>
      <c r="C47" s="1">
        <v>1</v>
      </c>
      <c r="D47" s="1"/>
      <c r="E47" s="1"/>
      <c r="F47" s="1"/>
      <c r="G47" s="1">
        <v>0</v>
      </c>
      <c r="H47" s="1">
        <f t="shared" si="0"/>
        <v>1</v>
      </c>
      <c r="I47" s="7"/>
      <c r="M47" s="95">
        <v>9</v>
      </c>
      <c r="N47" s="201"/>
      <c r="O47" s="201"/>
      <c r="P47" s="251"/>
      <c r="Q47" s="234"/>
      <c r="R47" s="201"/>
      <c r="S47" s="201"/>
      <c r="T47" s="201"/>
      <c r="U47" s="201"/>
      <c r="V47" s="201"/>
      <c r="W47" s="201"/>
    </row>
    <row r="48" spans="1:23" ht="17" customHeight="1" x14ac:dyDescent="0.4">
      <c r="A48" s="379">
        <v>45694</v>
      </c>
      <c r="B48" s="12" t="s">
        <v>7483</v>
      </c>
      <c r="C48" s="1">
        <v>0</v>
      </c>
      <c r="D48" s="95"/>
      <c r="E48" s="1"/>
      <c r="F48" s="1"/>
      <c r="G48" s="1">
        <v>0</v>
      </c>
      <c r="H48" s="1">
        <f t="shared" si="0"/>
        <v>0</v>
      </c>
      <c r="I48" s="7"/>
      <c r="M48" s="1">
        <v>10</v>
      </c>
      <c r="N48" s="240"/>
      <c r="O48" s="201"/>
      <c r="P48" s="235"/>
      <c r="Q48" s="234"/>
      <c r="R48" s="222"/>
      <c r="S48" s="201"/>
      <c r="T48" s="201"/>
      <c r="U48" s="201"/>
      <c r="V48" s="201"/>
      <c r="W48" s="201"/>
    </row>
    <row r="49" spans="1:23" x14ac:dyDescent="0.4">
      <c r="A49" s="379"/>
      <c r="B49" s="12" t="s">
        <v>7484</v>
      </c>
      <c r="C49" s="1">
        <v>0</v>
      </c>
      <c r="D49" s="95"/>
      <c r="E49" s="95"/>
      <c r="F49" s="95"/>
      <c r="G49" s="95">
        <v>0</v>
      </c>
      <c r="H49" s="1">
        <f t="shared" si="0"/>
        <v>0</v>
      </c>
      <c r="I49" s="7"/>
      <c r="M49" s="1">
        <v>11</v>
      </c>
      <c r="N49" s="201"/>
      <c r="O49" s="201"/>
      <c r="P49" s="235"/>
      <c r="Q49" s="234"/>
      <c r="R49" s="222"/>
      <c r="S49" s="201"/>
      <c r="T49" s="201"/>
      <c r="U49" s="201"/>
      <c r="V49" s="201"/>
      <c r="W49" s="201"/>
    </row>
    <row r="50" spans="1:23" x14ac:dyDescent="0.4">
      <c r="A50" s="379"/>
      <c r="B50" s="12" t="s">
        <v>7485</v>
      </c>
      <c r="C50" s="1">
        <v>0</v>
      </c>
      <c r="D50" s="95"/>
      <c r="E50" s="1"/>
      <c r="F50" s="1"/>
      <c r="G50" s="1">
        <v>0</v>
      </c>
      <c r="H50" s="1">
        <f t="shared" si="0"/>
        <v>0</v>
      </c>
      <c r="I50" s="7"/>
      <c r="M50" s="1">
        <v>12</v>
      </c>
      <c r="N50" s="201"/>
      <c r="O50" s="201"/>
      <c r="P50" s="203"/>
      <c r="Q50" s="201"/>
      <c r="R50" s="222"/>
      <c r="S50" s="201"/>
      <c r="T50" s="201"/>
      <c r="U50" s="201"/>
      <c r="V50" s="201"/>
      <c r="W50" s="201"/>
    </row>
    <row r="51" spans="1:23" x14ac:dyDescent="0.4">
      <c r="A51" s="379">
        <v>45695</v>
      </c>
      <c r="B51" s="12" t="s">
        <v>7483</v>
      </c>
      <c r="C51" s="1">
        <v>0</v>
      </c>
      <c r="D51" s="95"/>
      <c r="E51" s="1"/>
      <c r="F51" s="1"/>
      <c r="G51" s="1">
        <v>0</v>
      </c>
      <c r="H51" s="1">
        <f t="shared" si="0"/>
        <v>0</v>
      </c>
      <c r="I51" s="7"/>
      <c r="M51" s="1">
        <v>13</v>
      </c>
      <c r="N51" s="201"/>
      <c r="O51" s="201"/>
      <c r="P51" s="203"/>
      <c r="Q51" s="201"/>
      <c r="R51" s="222"/>
      <c r="S51" s="201"/>
      <c r="T51" s="201"/>
      <c r="U51" s="201"/>
      <c r="V51" s="201"/>
      <c r="W51" s="201"/>
    </row>
    <row r="52" spans="1:23" x14ac:dyDescent="0.4">
      <c r="A52" s="379"/>
      <c r="B52" s="12" t="s">
        <v>7484</v>
      </c>
      <c r="C52" s="1">
        <v>0</v>
      </c>
      <c r="D52" s="95"/>
      <c r="E52" s="95"/>
      <c r="F52" s="95"/>
      <c r="G52" s="1">
        <v>0</v>
      </c>
      <c r="H52" s="1">
        <f t="shared" si="0"/>
        <v>0</v>
      </c>
      <c r="I52" s="7"/>
      <c r="M52" s="1">
        <v>14</v>
      </c>
      <c r="N52" s="201"/>
      <c r="O52" s="201"/>
      <c r="P52" s="203"/>
      <c r="Q52" s="201"/>
      <c r="R52" s="222"/>
      <c r="S52" s="201"/>
      <c r="T52" s="201"/>
      <c r="U52" s="201"/>
      <c r="V52" s="201"/>
      <c r="W52" s="201"/>
    </row>
    <row r="53" spans="1:23" x14ac:dyDescent="0.4">
      <c r="A53" s="379"/>
      <c r="B53" s="12" t="s">
        <v>7485</v>
      </c>
      <c r="C53" s="1">
        <v>0</v>
      </c>
      <c r="D53" s="95"/>
      <c r="E53" s="1"/>
      <c r="F53" s="1"/>
      <c r="G53" s="1">
        <v>0</v>
      </c>
      <c r="H53" s="1">
        <f t="shared" si="0"/>
        <v>0</v>
      </c>
      <c r="I53" s="7"/>
      <c r="M53" s="1">
        <v>15</v>
      </c>
      <c r="N53" s="201"/>
      <c r="O53" s="201"/>
      <c r="P53" s="203"/>
      <c r="Q53" s="201"/>
      <c r="R53" s="222"/>
      <c r="S53" s="201"/>
      <c r="T53" s="201"/>
      <c r="U53" s="201"/>
      <c r="V53" s="201"/>
      <c r="W53" s="201"/>
    </row>
    <row r="54" spans="1:23" x14ac:dyDescent="0.4">
      <c r="A54" s="379">
        <v>45696</v>
      </c>
      <c r="B54" s="12" t="s">
        <v>7483</v>
      </c>
      <c r="C54" s="1">
        <v>0</v>
      </c>
      <c r="D54" s="95"/>
      <c r="E54" s="1"/>
      <c r="F54" s="1"/>
      <c r="G54" s="1">
        <v>0</v>
      </c>
      <c r="H54" s="1">
        <f t="shared" si="0"/>
        <v>0</v>
      </c>
      <c r="I54" s="7"/>
      <c r="M54" s="1">
        <v>16</v>
      </c>
      <c r="N54" s="201"/>
      <c r="O54" s="201"/>
      <c r="P54" s="203"/>
      <c r="Q54" s="201"/>
      <c r="R54" s="222"/>
      <c r="S54" s="201"/>
      <c r="T54" s="201"/>
      <c r="U54" s="201"/>
      <c r="V54" s="201"/>
      <c r="W54" s="201"/>
    </row>
    <row r="55" spans="1:23" x14ac:dyDescent="0.4">
      <c r="A55" s="379"/>
      <c r="B55" s="12" t="s">
        <v>7484</v>
      </c>
      <c r="C55" s="1">
        <v>0</v>
      </c>
      <c r="D55" s="95"/>
      <c r="E55" s="1"/>
      <c r="F55" s="95"/>
      <c r="G55" s="95">
        <v>0</v>
      </c>
      <c r="H55" s="1">
        <f t="shared" si="0"/>
        <v>0</v>
      </c>
      <c r="I55" s="7"/>
      <c r="M55" s="1">
        <v>17</v>
      </c>
      <c r="N55" s="201"/>
      <c r="O55" s="201"/>
      <c r="P55" s="203"/>
      <c r="Q55" s="201"/>
      <c r="R55" s="222"/>
      <c r="S55" s="201"/>
      <c r="T55" s="201"/>
      <c r="U55" s="201"/>
      <c r="V55" s="201"/>
      <c r="W55" s="201"/>
    </row>
    <row r="56" spans="1:23" x14ac:dyDescent="0.4">
      <c r="A56" s="379"/>
      <c r="B56" s="12" t="s">
        <v>7485</v>
      </c>
      <c r="C56" s="1">
        <v>0</v>
      </c>
      <c r="D56" s="95"/>
      <c r="E56" s="1"/>
      <c r="F56" s="1"/>
      <c r="G56" s="1">
        <v>0</v>
      </c>
      <c r="H56" s="1">
        <f t="shared" si="0"/>
        <v>0</v>
      </c>
      <c r="I56" s="7"/>
      <c r="M56" s="1">
        <v>18</v>
      </c>
      <c r="N56" s="201"/>
      <c r="O56" s="201"/>
      <c r="P56" s="203"/>
      <c r="Q56" s="201"/>
      <c r="R56" s="222"/>
      <c r="S56" s="201"/>
      <c r="T56" s="201"/>
      <c r="U56" s="201"/>
      <c r="V56" s="201"/>
      <c r="W56" s="201"/>
    </row>
    <row r="57" spans="1:23" x14ac:dyDescent="0.4">
      <c r="A57" s="379">
        <v>45698</v>
      </c>
      <c r="B57" s="12" t="s">
        <v>7483</v>
      </c>
      <c r="C57" s="1">
        <v>0</v>
      </c>
      <c r="D57" s="95">
        <v>0</v>
      </c>
      <c r="E57" s="1">
        <v>0</v>
      </c>
      <c r="F57" s="1">
        <v>0</v>
      </c>
      <c r="G57" s="1">
        <v>0</v>
      </c>
      <c r="H57" s="1">
        <f t="shared" si="0"/>
        <v>0</v>
      </c>
      <c r="I57" s="7"/>
      <c r="M57" s="1">
        <v>19</v>
      </c>
      <c r="N57" s="201"/>
      <c r="O57" s="201"/>
      <c r="P57" s="203"/>
      <c r="Q57" s="201"/>
      <c r="R57" s="222"/>
      <c r="S57" s="201"/>
      <c r="T57" s="201"/>
      <c r="U57" s="201"/>
      <c r="V57" s="201"/>
      <c r="W57" s="201"/>
    </row>
    <row r="58" spans="1:23" x14ac:dyDescent="0.4">
      <c r="A58" s="379"/>
      <c r="B58" s="12" t="s">
        <v>7484</v>
      </c>
      <c r="C58" s="1">
        <v>0</v>
      </c>
      <c r="D58" s="95">
        <v>0</v>
      </c>
      <c r="E58" s="1">
        <v>0</v>
      </c>
      <c r="F58" s="95">
        <v>0</v>
      </c>
      <c r="G58" s="95">
        <v>0</v>
      </c>
      <c r="H58" s="1">
        <f t="shared" si="0"/>
        <v>0</v>
      </c>
      <c r="I58" s="7"/>
      <c r="M58" s="1">
        <v>20</v>
      </c>
      <c r="N58" s="201"/>
      <c r="O58" s="201"/>
      <c r="P58" s="203"/>
      <c r="Q58" s="201"/>
      <c r="R58" s="222"/>
      <c r="S58" s="201"/>
      <c r="T58" s="201"/>
      <c r="U58" s="201"/>
      <c r="V58" s="201"/>
      <c r="W58" s="201"/>
    </row>
    <row r="59" spans="1:23" x14ac:dyDescent="0.4">
      <c r="A59" s="379"/>
      <c r="B59" s="12" t="s">
        <v>7485</v>
      </c>
      <c r="C59" s="1">
        <v>0</v>
      </c>
      <c r="D59" s="95">
        <v>1</v>
      </c>
      <c r="E59" s="1">
        <v>2</v>
      </c>
      <c r="F59" s="1">
        <v>1</v>
      </c>
      <c r="G59" s="1">
        <v>0</v>
      </c>
      <c r="H59" s="1">
        <f t="shared" si="0"/>
        <v>4</v>
      </c>
      <c r="M59" s="1">
        <v>21</v>
      </c>
      <c r="N59" s="201"/>
      <c r="O59" s="201"/>
      <c r="P59" s="203"/>
      <c r="Q59" s="201"/>
      <c r="R59" s="222"/>
      <c r="S59" s="201"/>
      <c r="T59" s="201"/>
      <c r="U59" s="201"/>
      <c r="V59" s="201"/>
      <c r="W59" s="201"/>
    </row>
    <row r="60" spans="1:23" x14ac:dyDescent="0.4">
      <c r="A60" s="379">
        <v>45699</v>
      </c>
      <c r="B60" s="12" t="s">
        <v>7483</v>
      </c>
      <c r="C60" s="1">
        <v>0</v>
      </c>
      <c r="D60" s="95">
        <v>0</v>
      </c>
      <c r="E60" s="1">
        <v>0</v>
      </c>
      <c r="F60" s="1">
        <v>0</v>
      </c>
      <c r="G60" s="1">
        <v>0</v>
      </c>
      <c r="H60" s="1">
        <f t="shared" si="0"/>
        <v>0</v>
      </c>
      <c r="M60" s="1">
        <v>22</v>
      </c>
      <c r="N60" s="201"/>
      <c r="O60" s="201"/>
      <c r="P60" s="203"/>
      <c r="Q60" s="201"/>
      <c r="R60" s="222"/>
      <c r="S60" s="201"/>
      <c r="T60" s="201"/>
      <c r="U60" s="201"/>
      <c r="V60" s="201"/>
      <c r="W60" s="201"/>
    </row>
    <row r="61" spans="1:23" x14ac:dyDescent="0.4">
      <c r="A61" s="379"/>
      <c r="B61" s="12" t="s">
        <v>7484</v>
      </c>
      <c r="C61" s="1">
        <v>0</v>
      </c>
      <c r="D61" s="95">
        <v>0</v>
      </c>
      <c r="E61" s="1">
        <v>0</v>
      </c>
      <c r="F61" s="95">
        <v>0</v>
      </c>
      <c r="G61" s="95">
        <v>0</v>
      </c>
      <c r="H61" s="1">
        <f t="shared" si="0"/>
        <v>0</v>
      </c>
      <c r="M61" s="1">
        <v>23</v>
      </c>
      <c r="N61" s="201"/>
      <c r="O61" s="201"/>
      <c r="P61" s="203"/>
      <c r="Q61" s="201"/>
      <c r="R61" s="222"/>
      <c r="S61" s="201"/>
      <c r="T61" s="201"/>
      <c r="U61" s="201"/>
      <c r="V61" s="201"/>
      <c r="W61" s="201"/>
    </row>
    <row r="62" spans="1:23" x14ac:dyDescent="0.4">
      <c r="A62" s="379"/>
      <c r="B62" s="12" t="s">
        <v>7485</v>
      </c>
      <c r="C62" s="1">
        <v>0</v>
      </c>
      <c r="D62" s="95">
        <v>0</v>
      </c>
      <c r="E62" s="1">
        <v>0</v>
      </c>
      <c r="F62" s="1">
        <v>0</v>
      </c>
      <c r="G62" s="1">
        <v>0</v>
      </c>
      <c r="H62" s="1">
        <f t="shared" si="0"/>
        <v>0</v>
      </c>
      <c r="M62" s="1">
        <v>24</v>
      </c>
      <c r="N62" s="201"/>
      <c r="O62" s="201"/>
      <c r="P62" s="203"/>
      <c r="Q62" s="201"/>
      <c r="R62" s="222"/>
      <c r="S62" s="201"/>
      <c r="T62" s="201"/>
      <c r="U62" s="201"/>
      <c r="V62" s="201"/>
      <c r="W62" s="201"/>
    </row>
    <row r="63" spans="1:23" x14ac:dyDescent="0.4">
      <c r="A63" s="379">
        <v>45700</v>
      </c>
      <c r="B63" s="12" t="s">
        <v>7483</v>
      </c>
      <c r="C63" s="1">
        <v>0</v>
      </c>
      <c r="D63" s="95">
        <v>0</v>
      </c>
      <c r="E63" s="1">
        <v>0</v>
      </c>
      <c r="F63" s="1">
        <v>0</v>
      </c>
      <c r="G63" s="1">
        <v>0</v>
      </c>
      <c r="H63" s="1">
        <f>SUM(C63:G63)</f>
        <v>0</v>
      </c>
      <c r="M63" s="7"/>
      <c r="N63" s="229"/>
      <c r="O63" s="229"/>
      <c r="P63" s="230"/>
      <c r="Q63" s="229"/>
      <c r="R63" s="286"/>
      <c r="S63" s="229"/>
      <c r="T63" s="229"/>
      <c r="U63" s="229"/>
      <c r="V63" s="229"/>
      <c r="W63" s="229"/>
    </row>
    <row r="64" spans="1:23" x14ac:dyDescent="0.4">
      <c r="A64" s="379"/>
      <c r="B64" s="12" t="s">
        <v>7484</v>
      </c>
      <c r="C64" s="1">
        <v>0</v>
      </c>
      <c r="D64" s="95">
        <v>0</v>
      </c>
      <c r="E64" s="1">
        <v>1</v>
      </c>
      <c r="F64" s="95">
        <v>0</v>
      </c>
      <c r="G64" s="95">
        <v>0</v>
      </c>
      <c r="H64" s="1">
        <f>SUM(C64:G64)</f>
        <v>1</v>
      </c>
      <c r="M64" s="7"/>
      <c r="N64" s="229"/>
      <c r="O64" s="229"/>
      <c r="P64" s="230"/>
      <c r="Q64" s="229"/>
      <c r="R64" s="286"/>
      <c r="S64" s="229"/>
      <c r="T64" s="229"/>
      <c r="U64" s="229"/>
      <c r="V64" s="229"/>
      <c r="W64" s="229"/>
    </row>
    <row r="65" spans="1:23" x14ac:dyDescent="0.4">
      <c r="A65" s="379"/>
      <c r="B65" s="12" t="s">
        <v>7485</v>
      </c>
      <c r="C65" s="1">
        <v>0</v>
      </c>
      <c r="D65" s="95">
        <v>0</v>
      </c>
      <c r="E65" s="1">
        <v>1</v>
      </c>
      <c r="F65" s="1">
        <v>0</v>
      </c>
      <c r="G65" s="1">
        <v>0</v>
      </c>
      <c r="H65" s="1">
        <f>SUM(C65:G65)</f>
        <v>1</v>
      </c>
      <c r="M65" s="7"/>
      <c r="N65" s="229"/>
      <c r="O65" s="229"/>
      <c r="P65" s="230"/>
      <c r="Q65" s="229"/>
      <c r="R65" s="286"/>
      <c r="S65" s="229"/>
      <c r="T65" s="229"/>
      <c r="U65" s="229"/>
      <c r="V65" s="229"/>
      <c r="W65" s="229"/>
    </row>
    <row r="66" spans="1:23" x14ac:dyDescent="0.4">
      <c r="A66" s="227"/>
      <c r="C66" s="7"/>
      <c r="D66" s="228"/>
      <c r="E66" s="7"/>
      <c r="F66" s="7"/>
      <c r="G66" s="7"/>
      <c r="H66" s="7"/>
      <c r="N66" s="229"/>
      <c r="O66" s="229"/>
      <c r="P66" s="229"/>
      <c r="Q66" s="229"/>
      <c r="R66" s="229"/>
      <c r="S66" s="229"/>
      <c r="T66" s="229"/>
      <c r="U66" s="229"/>
      <c r="V66" s="229"/>
    </row>
    <row r="67" spans="1:23" x14ac:dyDescent="0.4">
      <c r="M67" s="12" t="s">
        <v>10415</v>
      </c>
      <c r="N67" s="71">
        <f t="shared" ref="N67:N99" si="1">COUNTIF($N$39:$W$52,M67)</f>
        <v>1</v>
      </c>
      <c r="O67" s="229"/>
      <c r="P67" s="229"/>
      <c r="Q67" s="229"/>
      <c r="R67" s="229"/>
      <c r="S67" s="229"/>
    </row>
    <row r="68" spans="1:23" x14ac:dyDescent="0.4">
      <c r="A68" s="12" t="s">
        <v>7654</v>
      </c>
      <c r="B68" s="219">
        <v>45700.359722222223</v>
      </c>
      <c r="M68" s="12" t="s">
        <v>10394</v>
      </c>
      <c r="N68" s="71">
        <f t="shared" si="1"/>
        <v>3</v>
      </c>
      <c r="O68" s="229"/>
      <c r="P68" s="229"/>
      <c r="Q68" s="229"/>
      <c r="R68" s="229"/>
      <c r="S68" s="229"/>
    </row>
    <row r="69" spans="1:23" x14ac:dyDescent="0.4">
      <c r="A69" s="12" t="s">
        <v>7655</v>
      </c>
      <c r="B69" s="220">
        <v>0.15347222222222223</v>
      </c>
      <c r="M69" s="12" t="s">
        <v>10399</v>
      </c>
      <c r="N69" s="71">
        <f t="shared" si="1"/>
        <v>2</v>
      </c>
      <c r="O69" s="229"/>
      <c r="P69" s="229"/>
      <c r="Q69" s="229"/>
      <c r="R69" s="229"/>
      <c r="S69" s="229"/>
    </row>
    <row r="70" spans="1:23" x14ac:dyDescent="0.4">
      <c r="A70" s="12" t="s">
        <v>7656</v>
      </c>
      <c r="B70" s="219">
        <f>B68-B69</f>
        <v>45700.206250000003</v>
      </c>
      <c r="M70" s="12" t="s">
        <v>10329</v>
      </c>
      <c r="N70" s="71">
        <f t="shared" si="1"/>
        <v>1</v>
      </c>
      <c r="O70" s="229"/>
      <c r="P70" s="229"/>
      <c r="Q70" s="229"/>
      <c r="R70" s="229"/>
      <c r="S70" s="229"/>
    </row>
    <row r="71" spans="1:23" x14ac:dyDescent="0.4">
      <c r="M71" s="12" t="s">
        <v>10303</v>
      </c>
      <c r="N71" s="71">
        <f t="shared" si="1"/>
        <v>0</v>
      </c>
    </row>
    <row r="72" spans="1:23" x14ac:dyDescent="0.4">
      <c r="A72" s="220" t="s">
        <v>9491</v>
      </c>
      <c r="B72" s="295">
        <v>0</v>
      </c>
      <c r="C72" s="220">
        <f>B72+TIME(1,,)</f>
        <v>4.1666666666666664E-2</v>
      </c>
      <c r="M72" s="12" t="s">
        <v>10195</v>
      </c>
      <c r="N72" s="71">
        <f t="shared" si="1"/>
        <v>0</v>
      </c>
    </row>
    <row r="73" spans="1:23" x14ac:dyDescent="0.4">
      <c r="A73" s="220" t="s">
        <v>9491</v>
      </c>
      <c r="B73" s="220">
        <f>C72</f>
        <v>4.1666666666666664E-2</v>
      </c>
      <c r="C73" s="220">
        <f t="shared" ref="C73:C95" si="2">B73+TIME(1,,)</f>
        <v>8.3333333333333329E-2</v>
      </c>
      <c r="M73" s="300" t="s">
        <v>10196</v>
      </c>
      <c r="N73" s="71">
        <f t="shared" si="1"/>
        <v>0</v>
      </c>
    </row>
    <row r="74" spans="1:23" x14ac:dyDescent="0.4">
      <c r="A74" s="220" t="s">
        <v>9491</v>
      </c>
      <c r="B74" s="220">
        <f t="shared" ref="B74:B95" si="3">C73</f>
        <v>8.3333333333333329E-2</v>
      </c>
      <c r="C74" s="220">
        <f t="shared" si="2"/>
        <v>0.125</v>
      </c>
      <c r="M74" s="300" t="s">
        <v>10197</v>
      </c>
      <c r="N74" s="71">
        <f t="shared" si="1"/>
        <v>0</v>
      </c>
    </row>
    <row r="75" spans="1:23" x14ac:dyDescent="0.4">
      <c r="A75" s="220" t="s">
        <v>9491</v>
      </c>
      <c r="B75" s="220">
        <f t="shared" si="3"/>
        <v>0.125</v>
      </c>
      <c r="C75" s="220">
        <f t="shared" si="2"/>
        <v>0.16666666666666666</v>
      </c>
      <c r="M75" s="300" t="s">
        <v>9917</v>
      </c>
      <c r="N75" s="71">
        <f t="shared" si="1"/>
        <v>0</v>
      </c>
    </row>
    <row r="76" spans="1:23" x14ac:dyDescent="0.4">
      <c r="A76" s="220" t="s">
        <v>9491</v>
      </c>
      <c r="B76" s="220">
        <f t="shared" si="3"/>
        <v>0.16666666666666666</v>
      </c>
      <c r="C76" s="220">
        <f t="shared" si="2"/>
        <v>0.20833333333333331</v>
      </c>
      <c r="M76" s="300" t="s">
        <v>9641</v>
      </c>
      <c r="N76" s="71">
        <f t="shared" si="1"/>
        <v>0</v>
      </c>
    </row>
    <row r="77" spans="1:23" x14ac:dyDescent="0.4">
      <c r="A77" s="220" t="s">
        <v>9491</v>
      </c>
      <c r="B77" s="220">
        <f t="shared" si="3"/>
        <v>0.20833333333333331</v>
      </c>
      <c r="C77" s="220">
        <f t="shared" si="2"/>
        <v>0.24999999999999997</v>
      </c>
      <c r="M77" s="300" t="s">
        <v>9280</v>
      </c>
      <c r="N77" s="71">
        <f t="shared" si="1"/>
        <v>0</v>
      </c>
    </row>
    <row r="78" spans="1:23" x14ac:dyDescent="0.4">
      <c r="A78" s="220" t="s">
        <v>9491</v>
      </c>
      <c r="B78" s="220">
        <f t="shared" si="3"/>
        <v>0.24999999999999997</v>
      </c>
      <c r="C78" s="220">
        <f t="shared" si="2"/>
        <v>0.29166666666666663</v>
      </c>
      <c r="M78" s="201" t="s">
        <v>9624</v>
      </c>
      <c r="N78" s="71">
        <f t="shared" si="1"/>
        <v>0</v>
      </c>
    </row>
    <row r="79" spans="1:23" x14ac:dyDescent="0.4">
      <c r="A79" s="220" t="s">
        <v>9491</v>
      </c>
      <c r="B79" s="220">
        <f t="shared" si="3"/>
        <v>0.29166666666666663</v>
      </c>
      <c r="C79" s="220">
        <f t="shared" si="2"/>
        <v>0.33333333333333331</v>
      </c>
      <c r="M79" s="12" t="s">
        <v>9532</v>
      </c>
      <c r="N79" s="71">
        <f t="shared" si="1"/>
        <v>0</v>
      </c>
    </row>
    <row r="80" spans="1:23" x14ac:dyDescent="0.4">
      <c r="A80" s="220" t="s">
        <v>9491</v>
      </c>
      <c r="B80" s="220">
        <f t="shared" si="3"/>
        <v>0.33333333333333331</v>
      </c>
      <c r="C80" s="220">
        <f t="shared" si="2"/>
        <v>0.375</v>
      </c>
      <c r="M80" s="12" t="s">
        <v>9510</v>
      </c>
      <c r="N80" s="71">
        <f t="shared" si="1"/>
        <v>0</v>
      </c>
    </row>
    <row r="81" spans="1:14" x14ac:dyDescent="0.4">
      <c r="A81" s="220" t="s">
        <v>9491</v>
      </c>
      <c r="B81" s="220">
        <f t="shared" si="3"/>
        <v>0.375</v>
      </c>
      <c r="C81" s="220">
        <f t="shared" si="2"/>
        <v>0.41666666666666669</v>
      </c>
      <c r="M81" s="12" t="s">
        <v>9508</v>
      </c>
      <c r="N81" s="71">
        <f t="shared" si="1"/>
        <v>0</v>
      </c>
    </row>
    <row r="82" spans="1:14" x14ac:dyDescent="0.4">
      <c r="A82" s="220" t="s">
        <v>9491</v>
      </c>
      <c r="B82" s="220">
        <f t="shared" si="3"/>
        <v>0.41666666666666669</v>
      </c>
      <c r="C82" s="220">
        <f t="shared" si="2"/>
        <v>0.45833333333333337</v>
      </c>
      <c r="M82" s="12" t="s">
        <v>9498</v>
      </c>
      <c r="N82" s="71">
        <f t="shared" si="1"/>
        <v>0</v>
      </c>
    </row>
    <row r="83" spans="1:14" x14ac:dyDescent="0.4">
      <c r="A83" s="220" t="s">
        <v>9491</v>
      </c>
      <c r="B83" s="220">
        <f t="shared" si="3"/>
        <v>0.45833333333333337</v>
      </c>
      <c r="C83" s="220">
        <f t="shared" si="2"/>
        <v>0.5</v>
      </c>
      <c r="M83" s="12" t="s">
        <v>9422</v>
      </c>
      <c r="N83" s="71">
        <f t="shared" si="1"/>
        <v>0</v>
      </c>
    </row>
    <row r="84" spans="1:14" x14ac:dyDescent="0.4">
      <c r="A84" s="220" t="s">
        <v>9491</v>
      </c>
      <c r="B84" s="220">
        <f t="shared" si="3"/>
        <v>0.5</v>
      </c>
      <c r="C84" s="220">
        <f t="shared" si="2"/>
        <v>0.54166666666666663</v>
      </c>
      <c r="M84" s="12" t="s">
        <v>9359</v>
      </c>
      <c r="N84" s="71">
        <f t="shared" si="1"/>
        <v>0</v>
      </c>
    </row>
    <row r="85" spans="1:14" x14ac:dyDescent="0.4">
      <c r="A85" s="220" t="s">
        <v>9491</v>
      </c>
      <c r="B85" s="220">
        <f t="shared" si="3"/>
        <v>0.54166666666666663</v>
      </c>
      <c r="C85" s="220">
        <f t="shared" si="2"/>
        <v>0.58333333333333326</v>
      </c>
      <c r="M85" s="12" t="s">
        <v>9210</v>
      </c>
      <c r="N85" s="71">
        <f t="shared" si="1"/>
        <v>0</v>
      </c>
    </row>
    <row r="86" spans="1:14" x14ac:dyDescent="0.4">
      <c r="A86" s="220" t="s">
        <v>9491</v>
      </c>
      <c r="B86" s="220">
        <f t="shared" si="3"/>
        <v>0.58333333333333326</v>
      </c>
      <c r="C86" s="220">
        <f t="shared" si="2"/>
        <v>0.62499999999999989</v>
      </c>
      <c r="M86" s="12" t="s">
        <v>9136</v>
      </c>
      <c r="N86" s="71">
        <f t="shared" si="1"/>
        <v>0</v>
      </c>
    </row>
    <row r="87" spans="1:14" x14ac:dyDescent="0.4">
      <c r="A87" s="220" t="s">
        <v>9491</v>
      </c>
      <c r="B87" s="220">
        <f t="shared" si="3"/>
        <v>0.62499999999999989</v>
      </c>
      <c r="C87" s="220">
        <f t="shared" si="2"/>
        <v>0.66666666666666652</v>
      </c>
      <c r="M87" s="12" t="s">
        <v>9077</v>
      </c>
      <c r="N87" s="71">
        <f t="shared" si="1"/>
        <v>0</v>
      </c>
    </row>
    <row r="88" spans="1:14" x14ac:dyDescent="0.4">
      <c r="A88" s="220" t="s">
        <v>9491</v>
      </c>
      <c r="B88" s="220">
        <f t="shared" si="3"/>
        <v>0.66666666666666652</v>
      </c>
      <c r="C88" s="220">
        <f t="shared" si="2"/>
        <v>0.70833333333333315</v>
      </c>
      <c r="M88" s="12" t="s">
        <v>9075</v>
      </c>
      <c r="N88" s="71">
        <f t="shared" si="1"/>
        <v>0</v>
      </c>
    </row>
    <row r="89" spans="1:14" x14ac:dyDescent="0.4">
      <c r="A89" s="220" t="s">
        <v>9491</v>
      </c>
      <c r="B89" s="220">
        <f t="shared" si="3"/>
        <v>0.70833333333333315</v>
      </c>
      <c r="C89" s="220">
        <f t="shared" si="2"/>
        <v>0.74999999999999978</v>
      </c>
      <c r="M89" s="12" t="s">
        <v>9072</v>
      </c>
      <c r="N89" s="71">
        <f t="shared" si="1"/>
        <v>0</v>
      </c>
    </row>
    <row r="90" spans="1:14" x14ac:dyDescent="0.4">
      <c r="A90" s="220" t="s">
        <v>9491</v>
      </c>
      <c r="B90" s="220">
        <f t="shared" si="3"/>
        <v>0.74999999999999978</v>
      </c>
      <c r="C90" s="220">
        <f t="shared" si="2"/>
        <v>0.79166666666666641</v>
      </c>
      <c r="M90" s="12" t="s">
        <v>8980</v>
      </c>
      <c r="N90" s="71">
        <f t="shared" si="1"/>
        <v>0</v>
      </c>
    </row>
    <row r="91" spans="1:14" x14ac:dyDescent="0.4">
      <c r="A91" s="220" t="s">
        <v>9491</v>
      </c>
      <c r="B91" s="220">
        <f t="shared" si="3"/>
        <v>0.79166666666666641</v>
      </c>
      <c r="C91" s="220">
        <f t="shared" si="2"/>
        <v>0.83333333333333304</v>
      </c>
      <c r="M91" s="12" t="s">
        <v>8984</v>
      </c>
      <c r="N91" s="71">
        <f t="shared" si="1"/>
        <v>0</v>
      </c>
    </row>
    <row r="92" spans="1:14" x14ac:dyDescent="0.4">
      <c r="A92" s="220" t="s">
        <v>9491</v>
      </c>
      <c r="B92" s="220">
        <f t="shared" si="3"/>
        <v>0.83333333333333304</v>
      </c>
      <c r="C92" s="220">
        <f t="shared" si="2"/>
        <v>0.87499999999999967</v>
      </c>
      <c r="M92" s="12" t="s">
        <v>8676</v>
      </c>
      <c r="N92" s="71">
        <f t="shared" si="1"/>
        <v>0</v>
      </c>
    </row>
    <row r="93" spans="1:14" x14ac:dyDescent="0.4">
      <c r="A93" s="220" t="s">
        <v>9491</v>
      </c>
      <c r="B93" s="220">
        <f t="shared" si="3"/>
        <v>0.87499999999999967</v>
      </c>
      <c r="C93" s="220">
        <f t="shared" si="2"/>
        <v>0.9166666666666663</v>
      </c>
      <c r="M93" s="12" t="s">
        <v>8658</v>
      </c>
      <c r="N93" s="71">
        <f t="shared" si="1"/>
        <v>0</v>
      </c>
    </row>
    <row r="94" spans="1:14" x14ac:dyDescent="0.4">
      <c r="A94" s="220" t="s">
        <v>9491</v>
      </c>
      <c r="B94" s="220">
        <f t="shared" si="3"/>
        <v>0.9166666666666663</v>
      </c>
      <c r="C94" s="220">
        <f t="shared" si="2"/>
        <v>0.95833333333333293</v>
      </c>
      <c r="M94" s="12" t="s">
        <v>8648</v>
      </c>
      <c r="N94" s="71">
        <f t="shared" si="1"/>
        <v>0</v>
      </c>
    </row>
    <row r="95" spans="1:14" x14ac:dyDescent="0.4">
      <c r="A95" s="220" t="s">
        <v>9491</v>
      </c>
      <c r="B95" s="220">
        <f t="shared" si="3"/>
        <v>0.95833333333333293</v>
      </c>
      <c r="C95" s="220">
        <f t="shared" si="2"/>
        <v>0.99999999999999956</v>
      </c>
      <c r="M95" s="12" t="s">
        <v>8679</v>
      </c>
      <c r="N95" s="71">
        <f t="shared" si="1"/>
        <v>0</v>
      </c>
    </row>
    <row r="96" spans="1:14" x14ac:dyDescent="0.4">
      <c r="M96" s="12" t="s">
        <v>8576</v>
      </c>
      <c r="N96" s="71">
        <f t="shared" si="1"/>
        <v>0</v>
      </c>
    </row>
    <row r="97" spans="13:14" x14ac:dyDescent="0.4">
      <c r="M97" s="12" t="s">
        <v>8577</v>
      </c>
      <c r="N97" s="71">
        <f t="shared" si="1"/>
        <v>0</v>
      </c>
    </row>
    <row r="98" spans="13:14" x14ac:dyDescent="0.4">
      <c r="M98" s="12" t="s">
        <v>8744</v>
      </c>
      <c r="N98" s="71">
        <f t="shared" si="1"/>
        <v>0</v>
      </c>
    </row>
    <row r="99" spans="13:14" x14ac:dyDescent="0.4">
      <c r="M99" s="12" t="s">
        <v>8578</v>
      </c>
      <c r="N99" s="71">
        <f t="shared" si="1"/>
        <v>0</v>
      </c>
    </row>
  </sheetData>
  <mergeCells count="70">
    <mergeCell ref="A63:A65"/>
    <mergeCell ref="F10:H10"/>
    <mergeCell ref="C11:E11"/>
    <mergeCell ref="F11:H11"/>
    <mergeCell ref="C12:E12"/>
    <mergeCell ref="A14:A19"/>
    <mergeCell ref="C14:H14"/>
    <mergeCell ref="C15:H15"/>
    <mergeCell ref="C16:H16"/>
    <mergeCell ref="B17:B19"/>
    <mergeCell ref="C17:E17"/>
    <mergeCell ref="F17:H17"/>
    <mergeCell ref="C18:E18"/>
    <mergeCell ref="A7:A13"/>
    <mergeCell ref="F18:H18"/>
    <mergeCell ref="C19:E19"/>
    <mergeCell ref="B1:H1"/>
    <mergeCell ref="B2:H2"/>
    <mergeCell ref="B3:H3"/>
    <mergeCell ref="B4:H4"/>
    <mergeCell ref="B5:H5"/>
    <mergeCell ref="B6:C6"/>
    <mergeCell ref="D6:E6"/>
    <mergeCell ref="F6:H6"/>
    <mergeCell ref="F12:H12"/>
    <mergeCell ref="C13:H13"/>
    <mergeCell ref="C7:H7"/>
    <mergeCell ref="C8:H8"/>
    <mergeCell ref="C9:H9"/>
    <mergeCell ref="B10:B12"/>
    <mergeCell ref="C10:E10"/>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pageSetup paperSize="9" orientation="portrait"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0E625-DF9D-4585-8D6F-42EC0F8B9FCD}">
  <dimension ref="A1:W112"/>
  <sheetViews>
    <sheetView topLeftCell="A16" zoomScale="90" zoomScaleNormal="90" workbookViewId="0">
      <selection activeCell="O39" sqref="O39"/>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8.08984375" customWidth="1"/>
    <col min="15" max="15" width="12.36328125" customWidth="1"/>
    <col min="16" max="16" width="15.6328125" customWidth="1"/>
    <col min="17" max="17" width="13.453125" bestFit="1" customWidth="1"/>
    <col min="18" max="18" width="22" customWidth="1"/>
    <col min="19" max="19" width="12" bestFit="1" customWidth="1"/>
    <col min="20" max="20" width="18.453125" customWidth="1"/>
    <col min="21" max="21" width="13.453125" bestFit="1" customWidth="1"/>
    <col min="22" max="22" width="15" customWidth="1"/>
    <col min="23" max="23" width="13.453125" bestFit="1" customWidth="1"/>
    <col min="24" max="24" width="26.90625" bestFit="1" customWidth="1"/>
    <col min="25" max="25" width="13" bestFit="1" customWidth="1"/>
  </cols>
  <sheetData>
    <row r="1" spans="1:9" x14ac:dyDescent="0.4">
      <c r="A1" s="11" t="s">
        <v>7581</v>
      </c>
      <c r="B1" s="375" t="s">
        <v>10425</v>
      </c>
      <c r="C1" s="375"/>
      <c r="D1" s="375"/>
      <c r="E1" s="375"/>
      <c r="F1" s="375"/>
      <c r="G1" s="375"/>
      <c r="H1" s="375"/>
      <c r="I1" s="7"/>
    </row>
    <row r="2" spans="1:9" x14ac:dyDescent="0.4">
      <c r="A2" s="11" t="s">
        <v>7582</v>
      </c>
      <c r="B2" s="375" t="s">
        <v>10448</v>
      </c>
      <c r="C2" s="375"/>
      <c r="D2" s="375"/>
      <c r="E2" s="375"/>
      <c r="F2" s="375"/>
      <c r="G2" s="375"/>
      <c r="H2" s="375"/>
      <c r="I2" s="7"/>
    </row>
    <row r="3" spans="1:9" x14ac:dyDescent="0.4">
      <c r="A3" s="11" t="s">
        <v>7583</v>
      </c>
      <c r="B3" s="375" t="s">
        <v>10449</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45700.474999999999</v>
      </c>
      <c r="C6" s="374"/>
      <c r="D6" s="403" t="s">
        <v>7587</v>
      </c>
      <c r="E6" s="404"/>
      <c r="F6" s="384">
        <f>MAX(C38:G38)</f>
        <v>45706.402083333334</v>
      </c>
      <c r="G6" s="402"/>
      <c r="H6" s="374"/>
      <c r="I6" s="7"/>
    </row>
    <row r="7" spans="1:9" ht="33.5" customHeight="1" x14ac:dyDescent="0.4">
      <c r="A7" s="394" t="s">
        <v>7816</v>
      </c>
      <c r="B7" s="11" t="s">
        <v>7589</v>
      </c>
      <c r="C7" s="397" t="s">
        <v>10068</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10418</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v>45700.474999999999</v>
      </c>
      <c r="D37" s="191">
        <v>45700.492361111108</v>
      </c>
      <c r="E37" s="191">
        <v>45700.619444444441</v>
      </c>
      <c r="F37" s="191">
        <v>45700.512499999997</v>
      </c>
      <c r="G37" s="191">
        <v>45700.487500000003</v>
      </c>
      <c r="H37" s="1"/>
      <c r="I37" s="7"/>
      <c r="J37" s="294">
        <v>45706.333333333336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45705.373611111114</v>
      </c>
      <c r="D38" s="191">
        <v>45705.393055555556</v>
      </c>
      <c r="E38" s="191">
        <v>45706.402083333334</v>
      </c>
      <c r="F38" s="191">
        <v>45705.408333333333</v>
      </c>
      <c r="G38" s="191">
        <v>45705.381249999999</v>
      </c>
      <c r="H38" s="1"/>
      <c r="I38" s="7"/>
      <c r="J38" s="186">
        <f>IF(C38&lt;&gt;"",INT((J37-C37)*24),0)+IF(D38&lt;&gt;"",INT((J37-D37)*24),0)+IF(E38&lt;&gt;"",INT((J37-E37)*24),0)+IF(F38&lt;&gt;"",INT((J37-F37)*24),0)+IF(G38&lt;&gt;"",INT((J37-G37)*24),0)</f>
        <v>696</v>
      </c>
      <c r="M38" s="95">
        <v>1</v>
      </c>
      <c r="N38" s="222" t="s">
        <v>10450</v>
      </c>
      <c r="O38" s="201" t="s">
        <v>10466</v>
      </c>
      <c r="P38" s="222" t="s">
        <v>10513</v>
      </c>
      <c r="Q38" s="234" t="s">
        <v>9326</v>
      </c>
      <c r="R38" s="222" t="s">
        <v>10451</v>
      </c>
      <c r="S38" s="201" t="s">
        <v>9846</v>
      </c>
      <c r="T38" s="222" t="s">
        <v>10458</v>
      </c>
      <c r="U38" s="201" t="s">
        <v>10461</v>
      </c>
      <c r="V38" s="222" t="s">
        <v>10512</v>
      </c>
      <c r="W38" s="234" t="s">
        <v>9326</v>
      </c>
    </row>
    <row r="39" spans="1:23" x14ac:dyDescent="0.4">
      <c r="A39" s="177"/>
      <c r="B39" s="12" t="s">
        <v>7458</v>
      </c>
      <c r="C39" s="221">
        <v>327</v>
      </c>
      <c r="D39" s="164">
        <v>59</v>
      </c>
      <c r="E39" s="221">
        <v>374</v>
      </c>
      <c r="F39" s="221">
        <v>10</v>
      </c>
      <c r="G39" s="164">
        <v>62</v>
      </c>
      <c r="H39" s="1">
        <f t="shared" ref="H39:H61" si="0">SUM(C39:G39)</f>
        <v>832</v>
      </c>
      <c r="I39" s="7"/>
      <c r="M39" s="1">
        <v>2</v>
      </c>
      <c r="N39" s="222" t="s">
        <v>10510</v>
      </c>
      <c r="O39" s="201" t="s">
        <v>9846</v>
      </c>
      <c r="P39" s="222"/>
      <c r="Q39" s="201"/>
      <c r="R39" s="222" t="s">
        <v>10452</v>
      </c>
      <c r="S39" s="201" t="s">
        <v>9846</v>
      </c>
      <c r="T39" s="222" t="s">
        <v>10524</v>
      </c>
      <c r="U39" s="201" t="s">
        <v>10461</v>
      </c>
      <c r="V39" s="251"/>
      <c r="W39" s="234"/>
    </row>
    <row r="40" spans="1:23" x14ac:dyDescent="0.4">
      <c r="A40" s="1" t="s">
        <v>7164</v>
      </c>
      <c r="B40" s="12" t="s">
        <v>7617</v>
      </c>
      <c r="C40" s="1">
        <f>INT((C38-C37)*24)</f>
        <v>117</v>
      </c>
      <c r="D40" s="1">
        <f>INT((D38-D37)*24)</f>
        <v>117</v>
      </c>
      <c r="E40" s="1">
        <f>INT((E38-E37)*24)</f>
        <v>138</v>
      </c>
      <c r="F40" s="1">
        <f>INT((F38-F37)*24)</f>
        <v>117</v>
      </c>
      <c r="G40" s="1">
        <f>INT((G38-G37)*24)</f>
        <v>117</v>
      </c>
      <c r="H40" s="1">
        <f>SUM(C40:G40)</f>
        <v>606</v>
      </c>
      <c r="I40" s="7"/>
      <c r="J40" s="12" t="s">
        <v>8020</v>
      </c>
      <c r="K40" s="1">
        <f>H40</f>
        <v>606</v>
      </c>
      <c r="M40" s="95">
        <v>3</v>
      </c>
      <c r="N40" s="222" t="s">
        <v>10511</v>
      </c>
      <c r="O40" s="234" t="s">
        <v>9326</v>
      </c>
      <c r="P40" s="201"/>
      <c r="Q40" s="201"/>
      <c r="R40" s="222" t="s">
        <v>10453</v>
      </c>
      <c r="S40" s="201" t="s">
        <v>9846</v>
      </c>
      <c r="T40" s="203" t="s">
        <v>10525</v>
      </c>
      <c r="U40" s="234" t="s">
        <v>9326</v>
      </c>
      <c r="V40" s="251"/>
      <c r="W40" s="234"/>
    </row>
    <row r="41" spans="1:23" x14ac:dyDescent="0.4">
      <c r="A41" s="379">
        <v>45701</v>
      </c>
      <c r="B41" s="12" t="s">
        <v>7483</v>
      </c>
      <c r="C41" s="1">
        <v>0</v>
      </c>
      <c r="D41" s="1">
        <v>0</v>
      </c>
      <c r="E41" s="1">
        <v>0</v>
      </c>
      <c r="F41" s="1">
        <v>0</v>
      </c>
      <c r="G41" s="1">
        <v>0</v>
      </c>
      <c r="H41" s="1">
        <f t="shared" si="0"/>
        <v>0</v>
      </c>
      <c r="I41" s="7"/>
      <c r="J41" s="12" t="s">
        <v>7483</v>
      </c>
      <c r="K41" s="1">
        <f>SUMIF(B:B,J41,H:H)</f>
        <v>0</v>
      </c>
      <c r="M41" s="1">
        <v>4</v>
      </c>
      <c r="N41" s="222"/>
      <c r="O41" s="201"/>
      <c r="P41" s="222"/>
      <c r="Q41" s="272"/>
      <c r="R41" s="222" t="s">
        <v>10454</v>
      </c>
      <c r="S41" s="201" t="s">
        <v>9846</v>
      </c>
      <c r="T41" s="203"/>
      <c r="U41" s="272"/>
      <c r="V41" s="222"/>
      <c r="W41" s="201"/>
    </row>
    <row r="42" spans="1:23" x14ac:dyDescent="0.4">
      <c r="A42" s="379"/>
      <c r="B42" s="12" t="s">
        <v>7484</v>
      </c>
      <c r="C42" s="1">
        <v>1</v>
      </c>
      <c r="D42" s="1">
        <v>0</v>
      </c>
      <c r="E42" s="1">
        <v>0</v>
      </c>
      <c r="F42" s="1">
        <v>0</v>
      </c>
      <c r="G42" s="1">
        <v>0</v>
      </c>
      <c r="H42" s="1">
        <f t="shared" si="0"/>
        <v>1</v>
      </c>
      <c r="I42" s="7"/>
      <c r="J42" s="12" t="s">
        <v>7484</v>
      </c>
      <c r="K42" s="1">
        <f>SUMIF(B:B,J42,H:H)</f>
        <v>1</v>
      </c>
      <c r="M42" s="95">
        <v>5</v>
      </c>
      <c r="N42" s="222"/>
      <c r="O42" s="201"/>
      <c r="P42" s="222"/>
      <c r="Q42" s="201"/>
      <c r="R42" s="222" t="s">
        <v>10455</v>
      </c>
      <c r="S42" s="201" t="s">
        <v>9846</v>
      </c>
      <c r="T42" s="201"/>
      <c r="U42" s="201"/>
      <c r="V42" s="222"/>
      <c r="W42" s="201"/>
    </row>
    <row r="43" spans="1:23" x14ac:dyDescent="0.4">
      <c r="A43" s="379"/>
      <c r="B43" s="12" t="s">
        <v>7485</v>
      </c>
      <c r="C43" s="1">
        <v>0</v>
      </c>
      <c r="D43" s="1">
        <v>0</v>
      </c>
      <c r="E43" s="1">
        <v>7</v>
      </c>
      <c r="F43" s="1">
        <v>1</v>
      </c>
      <c r="G43" s="1">
        <v>0</v>
      </c>
      <c r="H43" s="1">
        <f t="shared" si="0"/>
        <v>8</v>
      </c>
      <c r="I43" s="7"/>
      <c r="J43" s="12" t="s">
        <v>7485</v>
      </c>
      <c r="K43" s="1">
        <f>SUMIF(B:B,J43,H:H)</f>
        <v>19</v>
      </c>
      <c r="M43" s="1">
        <v>6</v>
      </c>
      <c r="N43" s="203"/>
      <c r="O43" s="201"/>
      <c r="P43" s="201"/>
      <c r="Q43" s="203"/>
      <c r="R43" s="222" t="s">
        <v>10456</v>
      </c>
      <c r="S43" s="201" t="s">
        <v>9846</v>
      </c>
      <c r="T43" s="201"/>
      <c r="U43" s="201"/>
      <c r="V43" s="201"/>
      <c r="W43" s="201"/>
    </row>
    <row r="44" spans="1:23" x14ac:dyDescent="0.4">
      <c r="A44" s="379">
        <v>45702</v>
      </c>
      <c r="B44" s="12" t="s">
        <v>7483</v>
      </c>
      <c r="C44" s="1">
        <v>0</v>
      </c>
      <c r="D44" s="1">
        <v>0</v>
      </c>
      <c r="E44" s="1">
        <v>0</v>
      </c>
      <c r="F44" s="1">
        <v>0</v>
      </c>
      <c r="G44" s="1">
        <v>0</v>
      </c>
      <c r="H44" s="1">
        <f t="shared" si="0"/>
        <v>0</v>
      </c>
      <c r="I44" s="7"/>
      <c r="M44" s="95">
        <v>7</v>
      </c>
      <c r="N44" s="203"/>
      <c r="O44" s="201"/>
      <c r="P44" s="201"/>
      <c r="Q44" s="203"/>
      <c r="R44" s="222" t="s">
        <v>10457</v>
      </c>
      <c r="S44" s="201" t="s">
        <v>9846</v>
      </c>
      <c r="T44" s="201"/>
      <c r="U44" s="201"/>
      <c r="V44" s="201"/>
      <c r="W44" s="201"/>
    </row>
    <row r="45" spans="1:23" x14ac:dyDescent="0.4">
      <c r="A45" s="379"/>
      <c r="B45" s="12" t="s">
        <v>7484</v>
      </c>
      <c r="C45" s="1">
        <v>0</v>
      </c>
      <c r="D45" s="1">
        <v>0</v>
      </c>
      <c r="E45" s="1">
        <v>0</v>
      </c>
      <c r="F45" s="1">
        <v>0</v>
      </c>
      <c r="G45" s="1">
        <v>0</v>
      </c>
      <c r="H45" s="1">
        <f t="shared" si="0"/>
        <v>0</v>
      </c>
      <c r="I45" s="7"/>
      <c r="M45" s="1">
        <v>8</v>
      </c>
      <c r="N45" s="203"/>
      <c r="O45" s="201"/>
      <c r="P45" s="201"/>
      <c r="Q45" s="203"/>
      <c r="R45" s="222" t="s">
        <v>10514</v>
      </c>
      <c r="S45" s="201" t="s">
        <v>10538</v>
      </c>
      <c r="T45" s="201"/>
      <c r="U45" s="201"/>
      <c r="V45" s="201"/>
      <c r="W45" s="201"/>
    </row>
    <row r="46" spans="1:23" x14ac:dyDescent="0.4">
      <c r="A46" s="379"/>
      <c r="B46" s="12" t="s">
        <v>7485</v>
      </c>
      <c r="C46" s="1">
        <v>0</v>
      </c>
      <c r="D46" s="1">
        <v>0</v>
      </c>
      <c r="E46" s="1">
        <v>0</v>
      </c>
      <c r="F46" s="1">
        <v>0</v>
      </c>
      <c r="G46" s="1">
        <v>0</v>
      </c>
      <c r="H46" s="1">
        <f t="shared" si="0"/>
        <v>0</v>
      </c>
      <c r="I46" s="7"/>
      <c r="M46" s="95">
        <v>9</v>
      </c>
      <c r="N46" s="222"/>
      <c r="O46" s="201"/>
      <c r="P46" s="201"/>
      <c r="Q46" s="201"/>
      <c r="R46" s="203" t="s">
        <v>10515</v>
      </c>
      <c r="S46" s="234" t="s">
        <v>9326</v>
      </c>
      <c r="T46" s="201"/>
      <c r="U46" s="201"/>
      <c r="V46" s="201"/>
      <c r="W46" s="201"/>
    </row>
    <row r="47" spans="1:23" x14ac:dyDescent="0.4">
      <c r="A47" s="379">
        <v>45705</v>
      </c>
      <c r="B47" s="12" t="s">
        <v>7483</v>
      </c>
      <c r="C47" s="1">
        <v>0</v>
      </c>
      <c r="D47" s="95">
        <v>0</v>
      </c>
      <c r="E47" s="1">
        <v>0</v>
      </c>
      <c r="F47" s="1">
        <v>0</v>
      </c>
      <c r="G47" s="1">
        <v>0</v>
      </c>
      <c r="H47" s="1">
        <f t="shared" si="0"/>
        <v>0</v>
      </c>
      <c r="I47" s="7"/>
      <c r="M47" s="1">
        <v>10</v>
      </c>
      <c r="N47" s="201"/>
      <c r="O47" s="201"/>
      <c r="P47" s="201"/>
      <c r="Q47" s="201"/>
      <c r="R47" s="222" t="s">
        <v>10516</v>
      </c>
      <c r="S47" s="201" t="s">
        <v>9846</v>
      </c>
      <c r="T47" s="201"/>
      <c r="U47" s="201"/>
      <c r="V47" s="201"/>
      <c r="W47" s="201"/>
    </row>
    <row r="48" spans="1:23" x14ac:dyDescent="0.4">
      <c r="A48" s="379"/>
      <c r="B48" s="12" t="s">
        <v>7484</v>
      </c>
      <c r="C48" s="1">
        <v>0</v>
      </c>
      <c r="D48" s="95">
        <v>0</v>
      </c>
      <c r="E48" s="95">
        <v>0</v>
      </c>
      <c r="F48" s="95">
        <v>0</v>
      </c>
      <c r="G48" s="95">
        <v>0</v>
      </c>
      <c r="H48" s="1">
        <f t="shared" si="0"/>
        <v>0</v>
      </c>
      <c r="I48" s="7"/>
      <c r="M48" s="1">
        <v>11</v>
      </c>
      <c r="N48" s="201"/>
      <c r="O48" s="201"/>
      <c r="P48" s="201"/>
      <c r="Q48" s="201"/>
      <c r="R48" s="222" t="s">
        <v>10517</v>
      </c>
      <c r="S48" s="201" t="s">
        <v>9846</v>
      </c>
      <c r="T48" s="201"/>
      <c r="U48" s="201"/>
      <c r="V48" s="201"/>
      <c r="W48" s="201"/>
    </row>
    <row r="49" spans="1:23" x14ac:dyDescent="0.4">
      <c r="A49" s="379"/>
      <c r="B49" s="12" t="s">
        <v>7485</v>
      </c>
      <c r="C49" s="1">
        <v>1</v>
      </c>
      <c r="D49" s="95">
        <v>0</v>
      </c>
      <c r="E49" s="1">
        <v>9</v>
      </c>
      <c r="F49" s="1">
        <v>1</v>
      </c>
      <c r="G49" s="1">
        <v>0</v>
      </c>
      <c r="H49" s="1">
        <f t="shared" si="0"/>
        <v>11</v>
      </c>
      <c r="I49" s="7"/>
      <c r="M49" s="1">
        <v>12</v>
      </c>
      <c r="N49" s="201"/>
      <c r="O49" s="201"/>
      <c r="P49" s="201"/>
      <c r="Q49" s="201"/>
      <c r="R49" s="222" t="s">
        <v>10518</v>
      </c>
      <c r="S49" s="201" t="s">
        <v>9846</v>
      </c>
      <c r="T49" s="201"/>
      <c r="U49" s="201"/>
      <c r="V49" s="201"/>
      <c r="W49" s="201"/>
    </row>
    <row r="50" spans="1:23" x14ac:dyDescent="0.4">
      <c r="A50" s="379">
        <v>45706</v>
      </c>
      <c r="B50" s="12" t="s">
        <v>7483</v>
      </c>
      <c r="C50" s="1"/>
      <c r="D50" s="95"/>
      <c r="E50" s="1">
        <v>0</v>
      </c>
      <c r="F50" s="1"/>
      <c r="G50" s="1"/>
      <c r="H50" s="1">
        <f t="shared" si="0"/>
        <v>0</v>
      </c>
      <c r="I50" s="7"/>
      <c r="M50" s="95">
        <v>13</v>
      </c>
      <c r="N50" s="201"/>
      <c r="O50" s="201"/>
      <c r="P50" s="201"/>
      <c r="Q50" s="201"/>
      <c r="R50" s="222" t="s">
        <v>10519</v>
      </c>
      <c r="S50" s="201" t="s">
        <v>9846</v>
      </c>
      <c r="T50" s="201"/>
      <c r="U50" s="201"/>
      <c r="V50" s="201"/>
      <c r="W50" s="201"/>
    </row>
    <row r="51" spans="1:23" x14ac:dyDescent="0.4">
      <c r="A51" s="379"/>
      <c r="B51" s="12" t="s">
        <v>7484</v>
      </c>
      <c r="C51" s="1"/>
      <c r="D51" s="95"/>
      <c r="E51" s="95">
        <v>0</v>
      </c>
      <c r="F51" s="95"/>
      <c r="G51" s="1"/>
      <c r="H51" s="1">
        <f t="shared" si="0"/>
        <v>0</v>
      </c>
      <c r="I51" s="7"/>
      <c r="M51" s="95">
        <v>14</v>
      </c>
      <c r="N51" s="201"/>
      <c r="O51" s="201"/>
      <c r="P51" s="201"/>
      <c r="Q51" s="201"/>
      <c r="R51" s="222" t="s">
        <v>10520</v>
      </c>
      <c r="S51" s="201" t="s">
        <v>9846</v>
      </c>
      <c r="T51" s="201"/>
      <c r="U51" s="201"/>
      <c r="V51" s="201"/>
      <c r="W51" s="201"/>
    </row>
    <row r="52" spans="1:23" x14ac:dyDescent="0.4">
      <c r="A52" s="379"/>
      <c r="B52" s="12" t="s">
        <v>7485</v>
      </c>
      <c r="C52" s="1"/>
      <c r="D52" s="95"/>
      <c r="E52" s="1">
        <v>0</v>
      </c>
      <c r="F52" s="1"/>
      <c r="G52" s="1"/>
      <c r="H52" s="1">
        <f t="shared" si="0"/>
        <v>0</v>
      </c>
      <c r="I52" s="7"/>
      <c r="M52" s="1">
        <v>15</v>
      </c>
      <c r="N52" s="201"/>
      <c r="O52" s="201"/>
      <c r="P52" s="201"/>
      <c r="Q52" s="201"/>
      <c r="R52" s="222" t="s">
        <v>10521</v>
      </c>
      <c r="S52" s="201" t="s">
        <v>9846</v>
      </c>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t="s">
        <v>10522</v>
      </c>
      <c r="S53" s="201" t="s">
        <v>9846</v>
      </c>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t="s">
        <v>10523</v>
      </c>
      <c r="S54" s="201" t="s">
        <v>9846</v>
      </c>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10537</v>
      </c>
      <c r="N63" s="71">
        <f t="shared" ref="N63:N112" si="1">COUNTIF($N$38:$W$61,M63)</f>
        <v>1</v>
      </c>
    </row>
    <row r="64" spans="1:23" x14ac:dyDescent="0.4">
      <c r="A64" s="12" t="s">
        <v>7654</v>
      </c>
      <c r="B64" s="219">
        <v>45696.40347222222</v>
      </c>
      <c r="C64" s="7"/>
      <c r="D64" s="228"/>
      <c r="E64" s="7"/>
      <c r="F64" s="7"/>
      <c r="G64" s="7"/>
      <c r="H64" s="7"/>
      <c r="I64" s="7"/>
      <c r="M64" s="12" t="s">
        <v>10465</v>
      </c>
      <c r="N64" s="71">
        <f t="shared" si="1"/>
        <v>1</v>
      </c>
    </row>
    <row r="65" spans="1:14" x14ac:dyDescent="0.4">
      <c r="A65" s="12" t="s">
        <v>7655</v>
      </c>
      <c r="B65" s="220">
        <v>0.63055555555555554</v>
      </c>
      <c r="C65" s="7"/>
      <c r="D65" s="228"/>
      <c r="E65" s="7"/>
      <c r="F65" s="7"/>
      <c r="G65" s="7"/>
      <c r="H65" s="7"/>
      <c r="I65" s="7"/>
      <c r="M65" s="12" t="s">
        <v>10460</v>
      </c>
      <c r="N65" s="71">
        <f t="shared" si="1"/>
        <v>2</v>
      </c>
    </row>
    <row r="66" spans="1:14" x14ac:dyDescent="0.4">
      <c r="A66" s="12" t="s">
        <v>7656</v>
      </c>
      <c r="B66" s="219">
        <f>B64-B65</f>
        <v>45695.772916666661</v>
      </c>
      <c r="C66" s="7"/>
      <c r="D66" s="228"/>
      <c r="E66" s="7"/>
      <c r="F66" s="7"/>
      <c r="G66" s="7"/>
      <c r="H66" s="7"/>
      <c r="I66" s="7"/>
      <c r="M66" s="12" t="s">
        <v>10372</v>
      </c>
      <c r="N66" s="71">
        <f t="shared" si="1"/>
        <v>0</v>
      </c>
    </row>
    <row r="67" spans="1:14" x14ac:dyDescent="0.4">
      <c r="A67" s="227"/>
      <c r="C67" s="7"/>
      <c r="D67" s="228"/>
      <c r="E67" s="7"/>
      <c r="F67" s="7"/>
      <c r="G67" s="7"/>
      <c r="H67" s="7"/>
      <c r="I67" s="7"/>
      <c r="M67" s="12" t="s">
        <v>10334</v>
      </c>
      <c r="N67" s="71">
        <f t="shared" si="1"/>
        <v>0</v>
      </c>
    </row>
    <row r="68" spans="1:14" x14ac:dyDescent="0.4">
      <c r="A68" s="220" t="s">
        <v>9491</v>
      </c>
      <c r="B68" s="295">
        <v>0</v>
      </c>
      <c r="C68" s="220">
        <f>B68+TIME(1,,)</f>
        <v>4.1666666666666664E-2</v>
      </c>
      <c r="D68" s="228"/>
      <c r="E68" s="7"/>
      <c r="F68" s="7"/>
      <c r="G68" s="7"/>
      <c r="H68" s="7"/>
      <c r="I68" s="7"/>
      <c r="M68" s="12" t="s">
        <v>10365</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10266</v>
      </c>
      <c r="N69" s="71">
        <f t="shared" si="1"/>
        <v>0</v>
      </c>
    </row>
    <row r="70" spans="1:14" x14ac:dyDescent="0.4">
      <c r="A70" s="220" t="s">
        <v>9491</v>
      </c>
      <c r="B70" s="220">
        <f t="shared" ref="B70:B91" si="3">C69</f>
        <v>8.3333333333333329E-2</v>
      </c>
      <c r="C70" s="220">
        <f t="shared" si="2"/>
        <v>0.125</v>
      </c>
      <c r="M70" s="12" t="s">
        <v>10264</v>
      </c>
      <c r="N70" s="71">
        <f t="shared" si="1"/>
        <v>0</v>
      </c>
    </row>
    <row r="71" spans="1:14" x14ac:dyDescent="0.4">
      <c r="A71" s="220" t="s">
        <v>9491</v>
      </c>
      <c r="B71" s="220">
        <f t="shared" si="3"/>
        <v>0.125</v>
      </c>
      <c r="C71" s="220">
        <f t="shared" si="2"/>
        <v>0.16666666666666666</v>
      </c>
      <c r="M71" s="12" t="s">
        <v>10256</v>
      </c>
      <c r="N71" s="71">
        <f t="shared" si="1"/>
        <v>0</v>
      </c>
    </row>
    <row r="72" spans="1:14" x14ac:dyDescent="0.4">
      <c r="A72" s="220" t="s">
        <v>9491</v>
      </c>
      <c r="B72" s="220">
        <f t="shared" si="3"/>
        <v>0.16666666666666666</v>
      </c>
      <c r="C72" s="220">
        <f t="shared" si="2"/>
        <v>0.20833333333333331</v>
      </c>
      <c r="M72" s="12" t="s">
        <v>10225</v>
      </c>
      <c r="N72" s="71">
        <f t="shared" si="1"/>
        <v>0</v>
      </c>
    </row>
    <row r="73" spans="1:14" x14ac:dyDescent="0.4">
      <c r="A73" s="220" t="s">
        <v>9491</v>
      </c>
      <c r="B73" s="220">
        <f t="shared" si="3"/>
        <v>0.20833333333333331</v>
      </c>
      <c r="C73" s="220">
        <f t="shared" si="2"/>
        <v>0.24999999999999997</v>
      </c>
      <c r="M73" s="12" t="s">
        <v>10120</v>
      </c>
      <c r="N73" s="71">
        <f t="shared" si="1"/>
        <v>0</v>
      </c>
    </row>
    <row r="74" spans="1:14" x14ac:dyDescent="0.4">
      <c r="A74" s="220" t="s">
        <v>9491</v>
      </c>
      <c r="B74" s="220">
        <f t="shared" si="3"/>
        <v>0.24999999999999997</v>
      </c>
      <c r="C74" s="220">
        <f t="shared" si="2"/>
        <v>0.29166666666666663</v>
      </c>
      <c r="M74" s="12" t="s">
        <v>10118</v>
      </c>
      <c r="N74" s="71">
        <f t="shared" si="1"/>
        <v>0</v>
      </c>
    </row>
    <row r="75" spans="1:14" x14ac:dyDescent="0.4">
      <c r="A75" s="220" t="s">
        <v>9491</v>
      </c>
      <c r="B75" s="220">
        <f t="shared" si="3"/>
        <v>0.29166666666666663</v>
      </c>
      <c r="C75" s="220">
        <f t="shared" si="2"/>
        <v>0.33333333333333331</v>
      </c>
      <c r="M75" s="12" t="s">
        <v>10109</v>
      </c>
      <c r="N75" s="71">
        <f t="shared" si="1"/>
        <v>0</v>
      </c>
    </row>
    <row r="76" spans="1:14" x14ac:dyDescent="0.4">
      <c r="A76" s="220" t="s">
        <v>9491</v>
      </c>
      <c r="B76" s="220">
        <f t="shared" si="3"/>
        <v>0.33333333333333331</v>
      </c>
      <c r="C76" s="220">
        <f t="shared" si="2"/>
        <v>0.375</v>
      </c>
      <c r="M76" s="12" t="s">
        <v>9980</v>
      </c>
      <c r="N76" s="71">
        <f t="shared" si="1"/>
        <v>0</v>
      </c>
    </row>
    <row r="77" spans="1:14" x14ac:dyDescent="0.4">
      <c r="A77" s="220" t="s">
        <v>9491</v>
      </c>
      <c r="B77" s="220">
        <f t="shared" si="3"/>
        <v>0.375</v>
      </c>
      <c r="C77" s="220">
        <f t="shared" si="2"/>
        <v>0.41666666666666669</v>
      </c>
      <c r="M77" s="12" t="s">
        <v>9969</v>
      </c>
      <c r="N77" s="71">
        <f t="shared" si="1"/>
        <v>0</v>
      </c>
    </row>
    <row r="78" spans="1:14" x14ac:dyDescent="0.4">
      <c r="A78" s="220" t="s">
        <v>9491</v>
      </c>
      <c r="B78" s="220">
        <f t="shared" si="3"/>
        <v>0.41666666666666669</v>
      </c>
      <c r="C78" s="220">
        <f t="shared" si="2"/>
        <v>0.45833333333333337</v>
      </c>
      <c r="M78" s="12" t="s">
        <v>9845</v>
      </c>
      <c r="N78" s="71">
        <f t="shared" si="1"/>
        <v>16</v>
      </c>
    </row>
    <row r="79" spans="1:14" x14ac:dyDescent="0.4">
      <c r="A79" s="220" t="s">
        <v>9491</v>
      </c>
      <c r="B79" s="220">
        <f t="shared" si="3"/>
        <v>0.45833333333333337</v>
      </c>
      <c r="C79" s="220">
        <f t="shared" si="2"/>
        <v>0.5</v>
      </c>
      <c r="M79" s="12" t="s">
        <v>9557</v>
      </c>
      <c r="N79" s="71">
        <f t="shared" si="1"/>
        <v>0</v>
      </c>
    </row>
    <row r="80" spans="1:14" x14ac:dyDescent="0.4">
      <c r="A80" s="220" t="s">
        <v>9491</v>
      </c>
      <c r="B80" s="220">
        <f t="shared" si="3"/>
        <v>0.5</v>
      </c>
      <c r="C80" s="220">
        <f t="shared" si="2"/>
        <v>0.54166666666666663</v>
      </c>
      <c r="M80" s="12" t="s">
        <v>9382</v>
      </c>
      <c r="N80" s="71">
        <f t="shared" si="1"/>
        <v>0</v>
      </c>
    </row>
    <row r="81" spans="1:14" x14ac:dyDescent="0.4">
      <c r="A81" s="220" t="s">
        <v>9491</v>
      </c>
      <c r="B81" s="220">
        <f t="shared" si="3"/>
        <v>0.54166666666666663</v>
      </c>
      <c r="C81" s="220">
        <f t="shared" si="2"/>
        <v>0.58333333333333326</v>
      </c>
      <c r="M81" s="12" t="s">
        <v>9380</v>
      </c>
      <c r="N81" s="71">
        <f t="shared" si="1"/>
        <v>0</v>
      </c>
    </row>
    <row r="82" spans="1:14" x14ac:dyDescent="0.4">
      <c r="A82" s="220" t="s">
        <v>9491</v>
      </c>
      <c r="B82" s="220">
        <f t="shared" si="3"/>
        <v>0.58333333333333326</v>
      </c>
      <c r="C82" s="220">
        <f t="shared" si="2"/>
        <v>0.62499999999999989</v>
      </c>
      <c r="M82" s="12" t="s">
        <v>10124</v>
      </c>
      <c r="N82" s="71">
        <f t="shared" si="1"/>
        <v>0</v>
      </c>
    </row>
    <row r="83" spans="1:14" x14ac:dyDescent="0.4">
      <c r="A83" s="220" t="s">
        <v>9491</v>
      </c>
      <c r="B83" s="220">
        <f t="shared" si="3"/>
        <v>0.62499999999999989</v>
      </c>
      <c r="C83" s="220">
        <f t="shared" si="2"/>
        <v>0.66666666666666652</v>
      </c>
      <c r="M83" s="12" t="s">
        <v>10268</v>
      </c>
      <c r="N83" s="71">
        <f t="shared" si="1"/>
        <v>0</v>
      </c>
    </row>
    <row r="84" spans="1:14" x14ac:dyDescent="0.4">
      <c r="A84" s="220" t="s">
        <v>9491</v>
      </c>
      <c r="B84" s="220">
        <f t="shared" si="3"/>
        <v>0.66666666666666652</v>
      </c>
      <c r="C84" s="220">
        <f t="shared" si="2"/>
        <v>0.70833333333333315</v>
      </c>
      <c r="M84" s="12" t="s">
        <v>10227</v>
      </c>
      <c r="N84" s="71">
        <f t="shared" si="1"/>
        <v>0</v>
      </c>
    </row>
    <row r="85" spans="1:14" x14ac:dyDescent="0.4">
      <c r="A85" s="220" t="s">
        <v>9491</v>
      </c>
      <c r="B85" s="220">
        <f t="shared" si="3"/>
        <v>0.70833333333333315</v>
      </c>
      <c r="C85" s="220">
        <f t="shared" si="2"/>
        <v>0.74999999999999978</v>
      </c>
      <c r="M85" s="12" t="s">
        <v>10261</v>
      </c>
      <c r="N85" s="71">
        <f t="shared" si="1"/>
        <v>0</v>
      </c>
    </row>
    <row r="86" spans="1:14" x14ac:dyDescent="0.4">
      <c r="A86" s="220" t="s">
        <v>9491</v>
      </c>
      <c r="B86" s="220">
        <f t="shared" si="3"/>
        <v>0.74999999999999978</v>
      </c>
      <c r="C86" s="220">
        <f t="shared" si="2"/>
        <v>0.79166666666666641</v>
      </c>
      <c r="M86" s="12" t="s">
        <v>10285</v>
      </c>
      <c r="N86" s="71">
        <f t="shared" si="1"/>
        <v>0</v>
      </c>
    </row>
    <row r="87" spans="1:14" x14ac:dyDescent="0.4">
      <c r="A87" s="220" t="s">
        <v>9491</v>
      </c>
      <c r="B87" s="220">
        <f t="shared" si="3"/>
        <v>0.79166666666666641</v>
      </c>
      <c r="C87" s="220">
        <f t="shared" si="2"/>
        <v>0.83333333333333304</v>
      </c>
      <c r="M87" s="12" t="s">
        <v>9886</v>
      </c>
      <c r="N87" s="71">
        <f t="shared" si="1"/>
        <v>0</v>
      </c>
    </row>
    <row r="88" spans="1:14" x14ac:dyDescent="0.4">
      <c r="A88" s="220" t="s">
        <v>9491</v>
      </c>
      <c r="B88" s="220">
        <f t="shared" si="3"/>
        <v>0.83333333333333304</v>
      </c>
      <c r="C88" s="220">
        <f t="shared" si="2"/>
        <v>0.87499999999999967</v>
      </c>
      <c r="M88" s="12" t="s">
        <v>9865</v>
      </c>
      <c r="N88" s="71">
        <f t="shared" si="1"/>
        <v>0</v>
      </c>
    </row>
    <row r="89" spans="1:14" x14ac:dyDescent="0.4">
      <c r="A89" s="220" t="s">
        <v>9491</v>
      </c>
      <c r="B89" s="220">
        <f t="shared" si="3"/>
        <v>0.87499999999999967</v>
      </c>
      <c r="C89" s="220">
        <f t="shared" si="2"/>
        <v>0.9166666666666663</v>
      </c>
      <c r="M89" s="12" t="s">
        <v>9813</v>
      </c>
      <c r="N89" s="71">
        <f t="shared" si="1"/>
        <v>0</v>
      </c>
    </row>
    <row r="90" spans="1:14" x14ac:dyDescent="0.4">
      <c r="A90" s="220" t="s">
        <v>9491</v>
      </c>
      <c r="B90" s="220">
        <f t="shared" si="3"/>
        <v>0.9166666666666663</v>
      </c>
      <c r="C90" s="220">
        <f t="shared" si="2"/>
        <v>0.95833333333333293</v>
      </c>
      <c r="M90" s="12" t="s">
        <v>9811</v>
      </c>
      <c r="N90" s="71">
        <f t="shared" si="1"/>
        <v>0</v>
      </c>
    </row>
    <row r="91" spans="1:14" x14ac:dyDescent="0.4">
      <c r="A91" s="220" t="s">
        <v>9491</v>
      </c>
      <c r="B91" s="220">
        <f t="shared" si="3"/>
        <v>0.95833333333333293</v>
      </c>
      <c r="C91" s="220">
        <f t="shared" si="2"/>
        <v>0.99999999999999956</v>
      </c>
      <c r="M91" s="12" t="s">
        <v>9815</v>
      </c>
      <c r="N91" s="71">
        <f t="shared" si="1"/>
        <v>0</v>
      </c>
    </row>
    <row r="92" spans="1:14" x14ac:dyDescent="0.4">
      <c r="M92" s="12" t="s">
        <v>9131</v>
      </c>
      <c r="N92" s="71">
        <f t="shared" si="1"/>
        <v>0</v>
      </c>
    </row>
    <row r="93" spans="1:14" x14ac:dyDescent="0.4">
      <c r="M93" s="12" t="s">
        <v>9020</v>
      </c>
      <c r="N93" s="71">
        <f t="shared" si="1"/>
        <v>0</v>
      </c>
    </row>
    <row r="94" spans="1:14" x14ac:dyDescent="0.4">
      <c r="M94" s="12" t="s">
        <v>9607</v>
      </c>
      <c r="N94" s="71">
        <f t="shared" si="1"/>
        <v>0</v>
      </c>
    </row>
    <row r="95" spans="1:14" x14ac:dyDescent="0.4">
      <c r="M95" s="12" t="s">
        <v>9023</v>
      </c>
      <c r="N95" s="71">
        <f t="shared" si="1"/>
        <v>0</v>
      </c>
    </row>
    <row r="96" spans="1:14" x14ac:dyDescent="0.4">
      <c r="M96" s="12" t="s">
        <v>9024</v>
      </c>
      <c r="N96" s="71">
        <f t="shared" si="1"/>
        <v>0</v>
      </c>
    </row>
    <row r="97" spans="13:14" x14ac:dyDescent="0.4">
      <c r="M97" s="12" t="s">
        <v>9385</v>
      </c>
      <c r="N97" s="71">
        <f t="shared" si="1"/>
        <v>0</v>
      </c>
    </row>
    <row r="98" spans="13:14" x14ac:dyDescent="0.4">
      <c r="M98" s="12" t="s">
        <v>9377</v>
      </c>
      <c r="N98" s="71">
        <f t="shared" si="1"/>
        <v>0</v>
      </c>
    </row>
    <row r="99" spans="13:14" x14ac:dyDescent="0.4">
      <c r="M99" s="12" t="s">
        <v>9025</v>
      </c>
      <c r="N99" s="71">
        <f t="shared" si="1"/>
        <v>0</v>
      </c>
    </row>
    <row r="100" spans="13:14" x14ac:dyDescent="0.4">
      <c r="M100" s="12" t="s">
        <v>8571</v>
      </c>
      <c r="N100" s="71">
        <f t="shared" si="1"/>
        <v>0</v>
      </c>
    </row>
    <row r="101" spans="13:14" x14ac:dyDescent="0.4">
      <c r="M101" s="12" t="s">
        <v>8572</v>
      </c>
      <c r="N101" s="71">
        <f t="shared" si="1"/>
        <v>0</v>
      </c>
    </row>
    <row r="102" spans="13:14" x14ac:dyDescent="0.4">
      <c r="M102" s="12" t="s">
        <v>8638</v>
      </c>
      <c r="N102" s="71">
        <f t="shared" si="1"/>
        <v>0</v>
      </c>
    </row>
    <row r="103" spans="13:14" x14ac:dyDescent="0.4">
      <c r="M103" s="12" t="s">
        <v>8573</v>
      </c>
      <c r="N103" s="71">
        <f t="shared" si="1"/>
        <v>0</v>
      </c>
    </row>
    <row r="104" spans="13:14" x14ac:dyDescent="0.4">
      <c r="M104" s="12" t="s">
        <v>8574</v>
      </c>
      <c r="N104" s="71">
        <f t="shared" si="1"/>
        <v>0</v>
      </c>
    </row>
    <row r="105" spans="13:14" x14ac:dyDescent="0.4">
      <c r="M105" s="12" t="s">
        <v>8575</v>
      </c>
      <c r="N105" s="71">
        <f t="shared" si="1"/>
        <v>0</v>
      </c>
    </row>
    <row r="106" spans="13:14" x14ac:dyDescent="0.4">
      <c r="M106" s="12" t="s">
        <v>8286</v>
      </c>
      <c r="N106" s="71">
        <f t="shared" si="1"/>
        <v>0</v>
      </c>
    </row>
    <row r="107" spans="13:14" x14ac:dyDescent="0.4">
      <c r="M107" s="12" t="s">
        <v>8270</v>
      </c>
      <c r="N107" s="71">
        <f t="shared" si="1"/>
        <v>0</v>
      </c>
    </row>
    <row r="108" spans="13:14" x14ac:dyDescent="0.4">
      <c r="M108" s="12" t="s">
        <v>8570</v>
      </c>
      <c r="N108" s="71">
        <f t="shared" si="1"/>
        <v>0</v>
      </c>
    </row>
    <row r="109" spans="13:14" x14ac:dyDescent="0.4">
      <c r="M109" s="12" t="s">
        <v>8288</v>
      </c>
      <c r="N109" s="71">
        <f t="shared" si="1"/>
        <v>0</v>
      </c>
    </row>
    <row r="110" spans="13:14" x14ac:dyDescent="0.4">
      <c r="M110" s="12" t="s">
        <v>8255</v>
      </c>
      <c r="N110" s="71">
        <f t="shared" si="1"/>
        <v>0</v>
      </c>
    </row>
    <row r="111" spans="13:14" x14ac:dyDescent="0.4">
      <c r="M111" s="12" t="s">
        <v>8115</v>
      </c>
      <c r="N111" s="71">
        <f t="shared" si="1"/>
        <v>0</v>
      </c>
    </row>
    <row r="112" spans="13:14" x14ac:dyDescent="0.4">
      <c r="M112" s="12" t="s">
        <v>8257</v>
      </c>
      <c r="N112" s="71">
        <f t="shared" si="1"/>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90C54D3C-27E4-4675-8691-778A6A7C1CD6}"/>
  </hyperlinks>
  <pageMargins left="0.7" right="0.7" top="0.75" bottom="0.75" header="0.3" footer="0.3"/>
  <pageSetup paperSize="9" orientation="portrait" verticalDpi="0"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9CFD-26AE-4FB4-A3CB-70C311D45A11}">
  <dimension ref="A1:W109"/>
  <sheetViews>
    <sheetView topLeftCell="A31" zoomScale="90" zoomScaleNormal="90" workbookViewId="0">
      <selection activeCell="B1" sqref="B1:H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22.08984375" customWidth="1"/>
    <col min="15" max="15" width="15.6328125" bestFit="1" customWidth="1"/>
    <col min="16" max="16" width="21.81640625" bestFit="1" customWidth="1"/>
    <col min="17" max="17" width="15.08984375" customWidth="1"/>
    <col min="18" max="19" width="6.54296875" customWidth="1"/>
    <col min="20" max="20" width="16.54296875" customWidth="1"/>
    <col min="21" max="21" width="15" bestFit="1" customWidth="1"/>
    <col min="22" max="22" width="20.36328125" customWidth="1"/>
    <col min="23" max="23" width="14.1796875" customWidth="1"/>
  </cols>
  <sheetData>
    <row r="1" spans="1:9" x14ac:dyDescent="0.4">
      <c r="A1" s="11" t="s">
        <v>7581</v>
      </c>
      <c r="B1" s="375" t="s">
        <v>10426</v>
      </c>
      <c r="C1" s="375"/>
      <c r="D1" s="375"/>
      <c r="E1" s="375"/>
      <c r="F1" s="375"/>
      <c r="G1" s="375"/>
      <c r="H1" s="375"/>
      <c r="I1" s="7"/>
    </row>
    <row r="2" spans="1:9" x14ac:dyDescent="0.4">
      <c r="A2" s="11" t="s">
        <v>7582</v>
      </c>
      <c r="B2" s="375" t="s">
        <v>10436</v>
      </c>
      <c r="C2" s="375"/>
      <c r="D2" s="375"/>
      <c r="E2" s="375"/>
      <c r="F2" s="375"/>
      <c r="G2" s="375"/>
      <c r="H2" s="375"/>
      <c r="I2" s="7"/>
    </row>
    <row r="3" spans="1:9" x14ac:dyDescent="0.4">
      <c r="A3" s="11" t="s">
        <v>7583</v>
      </c>
      <c r="B3" s="375" t="s">
        <v>10437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9166</v>
      </c>
      <c r="C5" s="375"/>
      <c r="D5" s="375"/>
      <c r="E5" s="375"/>
      <c r="F5" s="375"/>
      <c r="G5" s="375"/>
      <c r="H5" s="375"/>
      <c r="I5" s="7"/>
    </row>
    <row r="6" spans="1:9" x14ac:dyDescent="0.4">
      <c r="A6" s="11" t="s">
        <v>7586</v>
      </c>
      <c r="B6" s="384">
        <f>MIN(C38:G38)</f>
        <v>45700.445138888892</v>
      </c>
      <c r="C6" s="374"/>
      <c r="D6" s="403" t="s">
        <v>7587</v>
      </c>
      <c r="E6" s="404"/>
      <c r="F6" s="384">
        <f>MAX(C39:G39)</f>
        <v>45708.365277777775</v>
      </c>
      <c r="G6" s="402"/>
      <c r="H6" s="374"/>
      <c r="I6" s="7"/>
    </row>
    <row r="7" spans="1:9" ht="40.5" customHeight="1" x14ac:dyDescent="0.4">
      <c r="A7" s="394" t="s">
        <v>7816</v>
      </c>
      <c r="B7" s="11" t="s">
        <v>7589</v>
      </c>
      <c r="C7" s="397" t="s">
        <v>10235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10531</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10418</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9059</v>
      </c>
      <c r="P36" s="312" t="s">
        <v>9064</v>
      </c>
      <c r="Q36" s="313"/>
      <c r="R36" t="s">
        <v>9060</v>
      </c>
      <c r="T36" t="s">
        <v>9061</v>
      </c>
      <c r="V36" t="s">
        <v>9062</v>
      </c>
    </row>
    <row r="37" spans="1:23" x14ac:dyDescent="0.4">
      <c r="A37" s="83"/>
      <c r="B37" s="12" t="s">
        <v>7977</v>
      </c>
      <c r="C37" s="239" t="s">
        <v>8548</v>
      </c>
      <c r="D37" s="239" t="s">
        <v>8547</v>
      </c>
      <c r="E37" s="239" t="s">
        <v>8451</v>
      </c>
      <c r="F37" s="239" t="s">
        <v>8448</v>
      </c>
      <c r="G37" s="239" t="s">
        <v>8609</v>
      </c>
      <c r="H37" s="1"/>
      <c r="I37" s="7"/>
      <c r="J37" s="186" t="s">
        <v>9436</v>
      </c>
      <c r="N37" t="s">
        <v>10353</v>
      </c>
      <c r="P37" s="313" t="s">
        <v>8621</v>
      </c>
      <c r="Q37" s="313"/>
      <c r="R37" t="s">
        <v>8624</v>
      </c>
      <c r="T37" t="s">
        <v>9793</v>
      </c>
      <c r="V37" t="s">
        <v>10354</v>
      </c>
    </row>
    <row r="38" spans="1:23" x14ac:dyDescent="0.4">
      <c r="A38" s="177"/>
      <c r="B38" s="12" t="s">
        <v>7615</v>
      </c>
      <c r="C38" s="191">
        <v>45700.464583333334</v>
      </c>
      <c r="D38" s="191">
        <v>45705.7</v>
      </c>
      <c r="E38" s="191"/>
      <c r="F38" s="191">
        <v>45700.445138888892</v>
      </c>
      <c r="G38" s="191">
        <v>45700.464583333334</v>
      </c>
      <c r="H38" s="1"/>
      <c r="I38" s="7"/>
      <c r="J38" s="294">
        <v>45709.333333333336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45708.357638888891</v>
      </c>
      <c r="D39" s="191">
        <v>45708.365277777775</v>
      </c>
      <c r="E39" s="191"/>
      <c r="F39" s="191">
        <v>45708.361805555556</v>
      </c>
      <c r="G39" s="191">
        <v>45708.351388888892</v>
      </c>
      <c r="H39" s="1"/>
      <c r="I39" s="7"/>
      <c r="J39" s="186">
        <f>IF(C39&lt;&gt;"",INT((J38-C38)*24),0)+IF(D39&lt;&gt;"",INT((J38-D38)*24),0)+IF(E39&lt;&gt;"",INT((J38-E38)*24),0)+IF(F39&lt;&gt;"",INT((J38-F38)*24),0)+IF(G39&lt;&gt;"",INT((J38-G38)*24),0)</f>
        <v>724</v>
      </c>
      <c r="M39" s="95">
        <v>1</v>
      </c>
      <c r="N39" s="222" t="s">
        <v>10440</v>
      </c>
      <c r="O39" s="201" t="s">
        <v>9642</v>
      </c>
      <c r="P39" s="222" t="s">
        <v>10532</v>
      </c>
      <c r="Q39" s="201" t="s">
        <v>10534</v>
      </c>
      <c r="R39" s="222"/>
      <c r="S39" s="201"/>
      <c r="T39" s="222" t="s">
        <v>10509</v>
      </c>
      <c r="U39" s="234" t="s">
        <v>9326</v>
      </c>
      <c r="V39" s="222" t="s">
        <v>10473</v>
      </c>
      <c r="W39" s="201" t="s">
        <v>10480</v>
      </c>
    </row>
    <row r="40" spans="1:23" x14ac:dyDescent="0.4">
      <c r="A40" s="177"/>
      <c r="B40" s="12" t="s">
        <v>7458</v>
      </c>
      <c r="C40" s="221">
        <v>502</v>
      </c>
      <c r="D40" s="164">
        <v>31</v>
      </c>
      <c r="E40" s="221"/>
      <c r="F40" s="221">
        <v>13</v>
      </c>
      <c r="G40" s="164">
        <v>92</v>
      </c>
      <c r="H40" s="1">
        <f t="shared" ref="H40:H62" si="0">SUM(C40:G40)</f>
        <v>638</v>
      </c>
      <c r="I40" s="7"/>
      <c r="M40" s="1">
        <v>2</v>
      </c>
      <c r="N40" s="222" t="s">
        <v>10441</v>
      </c>
      <c r="O40" s="201" t="s">
        <v>9642</v>
      </c>
      <c r="P40" s="222" t="s">
        <v>10544</v>
      </c>
      <c r="Q40" s="201" t="s">
        <v>10480</v>
      </c>
      <c r="R40" s="222"/>
      <c r="S40" s="201"/>
      <c r="T40" s="222" t="s">
        <v>10530</v>
      </c>
      <c r="U40" s="12" t="s">
        <v>10329</v>
      </c>
      <c r="V40" s="222" t="s">
        <v>10490</v>
      </c>
      <c r="W40" s="234" t="s">
        <v>9326</v>
      </c>
    </row>
    <row r="41" spans="1:23" x14ac:dyDescent="0.4">
      <c r="A41" s="1" t="s">
        <v>7164</v>
      </c>
      <c r="B41" s="12" t="s">
        <v>7469</v>
      </c>
      <c r="C41" s="1">
        <f>INT((C39-C38)*24)</f>
        <v>189</v>
      </c>
      <c r="D41" s="1">
        <f>INT((D39-D38)*24)</f>
        <v>63</v>
      </c>
      <c r="E41" s="1">
        <f>INT((E39-E38)*24)</f>
        <v>0</v>
      </c>
      <c r="F41" s="1">
        <f>INT((F39-F38)*24)</f>
        <v>189</v>
      </c>
      <c r="G41" s="1">
        <f>INT((G39-G38)*24)</f>
        <v>189</v>
      </c>
      <c r="H41" s="1">
        <f t="shared" si="0"/>
        <v>630</v>
      </c>
      <c r="I41" s="7"/>
      <c r="J41" s="12" t="s">
        <v>8020</v>
      </c>
      <c r="K41" s="1">
        <f>H41</f>
        <v>630</v>
      </c>
      <c r="M41" s="95">
        <v>3</v>
      </c>
      <c r="N41" s="222" t="s">
        <v>10442</v>
      </c>
      <c r="O41" s="201" t="s">
        <v>9642</v>
      </c>
      <c r="P41" s="222"/>
      <c r="Q41" s="201"/>
      <c r="R41" s="222"/>
      <c r="S41" s="234"/>
      <c r="T41" s="240"/>
      <c r="U41" s="201"/>
      <c r="V41" s="240" t="s">
        <v>10582</v>
      </c>
      <c r="W41" s="201" t="s">
        <v>10395</v>
      </c>
    </row>
    <row r="42" spans="1:23" x14ac:dyDescent="0.4">
      <c r="A42" s="379">
        <v>45701</v>
      </c>
      <c r="B42" s="12" t="s">
        <v>7483</v>
      </c>
      <c r="C42" s="1">
        <v>0</v>
      </c>
      <c r="D42" s="1"/>
      <c r="E42" s="1"/>
      <c r="F42" s="1">
        <v>0</v>
      </c>
      <c r="G42" s="1">
        <v>0</v>
      </c>
      <c r="H42" s="1">
        <f t="shared" si="0"/>
        <v>0</v>
      </c>
      <c r="I42" s="7"/>
      <c r="J42" s="12" t="s">
        <v>7483</v>
      </c>
      <c r="K42" s="1">
        <f>SUMIF(B:B,J42,H:H)</f>
        <v>0</v>
      </c>
      <c r="M42" s="1">
        <v>4</v>
      </c>
      <c r="N42" s="222" t="s">
        <v>10443</v>
      </c>
      <c r="O42" s="201" t="s">
        <v>9642</v>
      </c>
      <c r="P42" s="222"/>
      <c r="Q42" s="201"/>
      <c r="R42" s="222"/>
      <c r="S42" s="201"/>
      <c r="T42" s="222"/>
      <c r="U42" s="234"/>
      <c r="V42" s="240"/>
      <c r="W42" s="201"/>
    </row>
    <row r="43" spans="1:23" x14ac:dyDescent="0.4">
      <c r="A43" s="379"/>
      <c r="B43" s="12" t="s">
        <v>7484</v>
      </c>
      <c r="C43" s="1">
        <v>1</v>
      </c>
      <c r="D43" s="1"/>
      <c r="E43" s="1"/>
      <c r="F43" s="1">
        <v>0</v>
      </c>
      <c r="G43" s="1">
        <v>0</v>
      </c>
      <c r="H43" s="1">
        <f t="shared" si="0"/>
        <v>1</v>
      </c>
      <c r="I43" s="7"/>
      <c r="J43" s="12" t="s">
        <v>7477</v>
      </c>
      <c r="K43" s="1">
        <f>SUMIF(B:B,J43,H:H)</f>
        <v>2</v>
      </c>
      <c r="M43" s="95">
        <v>5</v>
      </c>
      <c r="N43" s="222" t="s">
        <v>10439</v>
      </c>
      <c r="O43" s="201" t="s">
        <v>10417</v>
      </c>
      <c r="P43" s="222"/>
      <c r="Q43" s="201"/>
      <c r="R43" s="222"/>
      <c r="S43" s="201"/>
      <c r="T43" s="240"/>
      <c r="U43" s="201"/>
      <c r="V43" s="240"/>
      <c r="W43" s="201"/>
    </row>
    <row r="44" spans="1:23" x14ac:dyDescent="0.4">
      <c r="A44" s="379"/>
      <c r="B44" s="12" t="s">
        <v>7485</v>
      </c>
      <c r="C44" s="1">
        <v>9</v>
      </c>
      <c r="D44" s="1"/>
      <c r="E44" s="1"/>
      <c r="F44" s="1">
        <v>0</v>
      </c>
      <c r="G44" s="1">
        <v>0</v>
      </c>
      <c r="H44" s="1">
        <f t="shared" si="0"/>
        <v>9</v>
      </c>
      <c r="I44" s="7"/>
      <c r="J44" s="12" t="s">
        <v>7485</v>
      </c>
      <c r="K44" s="1">
        <f>SUMIF(B:B,J44,H:H)</f>
        <v>35</v>
      </c>
      <c r="M44" s="1">
        <v>6</v>
      </c>
      <c r="N44" s="222" t="s">
        <v>10444</v>
      </c>
      <c r="O44" s="201" t="s">
        <v>9642</v>
      </c>
      <c r="P44" s="222"/>
      <c r="Q44" s="201"/>
      <c r="R44" s="222"/>
      <c r="S44" s="201"/>
      <c r="T44" s="240"/>
      <c r="U44" s="201"/>
      <c r="V44" s="201"/>
      <c r="W44" s="201"/>
    </row>
    <row r="45" spans="1:23" x14ac:dyDescent="0.4">
      <c r="A45" s="379">
        <v>45702</v>
      </c>
      <c r="B45" s="12" t="s">
        <v>7483</v>
      </c>
      <c r="C45" s="1">
        <v>0</v>
      </c>
      <c r="D45" s="1"/>
      <c r="E45" s="1"/>
      <c r="F45" s="1">
        <v>0</v>
      </c>
      <c r="G45" s="1">
        <v>0</v>
      </c>
      <c r="H45" s="1">
        <f t="shared" si="0"/>
        <v>0</v>
      </c>
      <c r="I45" s="7"/>
      <c r="M45" s="95">
        <v>7</v>
      </c>
      <c r="N45" s="222" t="s">
        <v>10445</v>
      </c>
      <c r="O45" s="201" t="s">
        <v>9642</v>
      </c>
      <c r="P45" s="222"/>
      <c r="Q45" s="201"/>
      <c r="R45" s="222"/>
      <c r="S45" s="201"/>
      <c r="T45" s="222"/>
      <c r="U45" s="201"/>
      <c r="V45" s="201"/>
      <c r="W45" s="201"/>
    </row>
    <row r="46" spans="1:23" x14ac:dyDescent="0.4">
      <c r="A46" s="379"/>
      <c r="B46" s="12" t="s">
        <v>7484</v>
      </c>
      <c r="C46" s="1">
        <v>0</v>
      </c>
      <c r="D46" s="1"/>
      <c r="E46" s="1"/>
      <c r="F46" s="1">
        <v>0</v>
      </c>
      <c r="G46" s="1">
        <v>0</v>
      </c>
      <c r="H46" s="1">
        <f t="shared" si="0"/>
        <v>0</v>
      </c>
      <c r="I46" s="7"/>
      <c r="M46" s="1">
        <v>8</v>
      </c>
      <c r="N46" s="222" t="s">
        <v>10438</v>
      </c>
      <c r="O46" s="201" t="s">
        <v>10397</v>
      </c>
      <c r="P46" s="248"/>
      <c r="Q46" s="234"/>
      <c r="R46" s="222"/>
      <c r="S46" s="201"/>
      <c r="T46" s="201"/>
      <c r="U46" s="201"/>
      <c r="V46" s="201"/>
      <c r="W46" s="201"/>
    </row>
    <row r="47" spans="1:23" x14ac:dyDescent="0.4">
      <c r="A47" s="379"/>
      <c r="B47" s="12" t="s">
        <v>7485</v>
      </c>
      <c r="C47" s="1">
        <v>3</v>
      </c>
      <c r="D47" s="1"/>
      <c r="E47" s="1"/>
      <c r="F47" s="1">
        <v>0</v>
      </c>
      <c r="G47" s="1">
        <v>1</v>
      </c>
      <c r="H47" s="1">
        <f t="shared" si="0"/>
        <v>4</v>
      </c>
      <c r="I47" s="7"/>
      <c r="M47" s="95">
        <v>9</v>
      </c>
      <c r="N47" s="222" t="s">
        <v>10446</v>
      </c>
      <c r="O47" s="201" t="s">
        <v>9642</v>
      </c>
      <c r="P47" s="251"/>
      <c r="Q47" s="234"/>
      <c r="R47" s="201"/>
      <c r="S47" s="201"/>
      <c r="T47" s="201"/>
      <c r="U47" s="201"/>
      <c r="V47" s="201"/>
      <c r="W47" s="201"/>
    </row>
    <row r="48" spans="1:23" ht="17" customHeight="1" x14ac:dyDescent="0.4">
      <c r="A48" s="379">
        <v>45705</v>
      </c>
      <c r="B48" s="12" t="s">
        <v>7483</v>
      </c>
      <c r="C48" s="1">
        <v>0</v>
      </c>
      <c r="D48" s="95"/>
      <c r="E48" s="1"/>
      <c r="F48" s="1">
        <v>0</v>
      </c>
      <c r="G48" s="1">
        <v>0</v>
      </c>
      <c r="H48" s="1">
        <f t="shared" si="0"/>
        <v>0</v>
      </c>
      <c r="I48" s="7"/>
      <c r="M48" s="1">
        <v>10</v>
      </c>
      <c r="N48" s="222" t="s">
        <v>10447</v>
      </c>
      <c r="O48" s="201" t="s">
        <v>9642</v>
      </c>
      <c r="P48" s="235"/>
      <c r="Q48" s="234"/>
      <c r="R48" s="222"/>
      <c r="S48" s="201"/>
      <c r="T48" s="201"/>
      <c r="U48" s="201"/>
      <c r="V48" s="201"/>
      <c r="W48" s="201"/>
    </row>
    <row r="49" spans="1:23" x14ac:dyDescent="0.4">
      <c r="A49" s="379"/>
      <c r="B49" s="12" t="s">
        <v>7484</v>
      </c>
      <c r="C49" s="1">
        <v>0</v>
      </c>
      <c r="D49" s="95"/>
      <c r="E49" s="95"/>
      <c r="F49" s="95">
        <v>0</v>
      </c>
      <c r="G49" s="95">
        <v>0</v>
      </c>
      <c r="H49" s="1">
        <f t="shared" si="0"/>
        <v>0</v>
      </c>
      <c r="I49" s="7"/>
      <c r="M49" s="1">
        <v>11</v>
      </c>
      <c r="N49" s="222" t="s">
        <v>10474</v>
      </c>
      <c r="O49" s="201" t="s">
        <v>10397</v>
      </c>
      <c r="P49" s="235"/>
      <c r="Q49" s="234"/>
      <c r="R49" s="222"/>
      <c r="S49" s="201"/>
      <c r="T49" s="201"/>
      <c r="U49" s="201"/>
      <c r="V49" s="201"/>
      <c r="W49" s="201"/>
    </row>
    <row r="50" spans="1:23" x14ac:dyDescent="0.4">
      <c r="A50" s="379"/>
      <c r="B50" s="12" t="s">
        <v>7485</v>
      </c>
      <c r="C50" s="1">
        <v>17</v>
      </c>
      <c r="D50" s="95"/>
      <c r="E50" s="1"/>
      <c r="F50" s="1">
        <v>0</v>
      </c>
      <c r="G50" s="1">
        <v>0</v>
      </c>
      <c r="H50" s="1">
        <f t="shared" si="0"/>
        <v>17</v>
      </c>
      <c r="I50" s="7"/>
      <c r="M50" s="1">
        <v>12</v>
      </c>
      <c r="N50" s="201" t="s">
        <v>10475</v>
      </c>
      <c r="O50" s="201" t="s">
        <v>10397</v>
      </c>
      <c r="P50" s="203"/>
      <c r="Q50" s="201"/>
      <c r="R50" s="222"/>
      <c r="S50" s="201"/>
      <c r="T50" s="201"/>
      <c r="U50" s="201"/>
      <c r="V50" s="201"/>
      <c r="W50" s="201"/>
    </row>
    <row r="51" spans="1:23" x14ac:dyDescent="0.4">
      <c r="A51" s="379">
        <v>45706</v>
      </c>
      <c r="B51" s="12" t="s">
        <v>7483</v>
      </c>
      <c r="C51" s="1">
        <v>0</v>
      </c>
      <c r="D51" s="95">
        <v>0</v>
      </c>
      <c r="E51" s="1"/>
      <c r="F51" s="1">
        <v>0</v>
      </c>
      <c r="G51" s="1">
        <v>0</v>
      </c>
      <c r="H51" s="1">
        <f t="shared" si="0"/>
        <v>0</v>
      </c>
      <c r="I51" s="7"/>
      <c r="M51" s="1">
        <v>13</v>
      </c>
      <c r="N51" s="201" t="s">
        <v>10476</v>
      </c>
      <c r="O51" s="201" t="s">
        <v>10477</v>
      </c>
      <c r="P51" s="203"/>
      <c r="Q51" s="201"/>
      <c r="R51" s="222"/>
      <c r="S51" s="201"/>
      <c r="T51" s="201"/>
      <c r="U51" s="201"/>
      <c r="V51" s="201"/>
      <c r="W51" s="201"/>
    </row>
    <row r="52" spans="1:23" x14ac:dyDescent="0.4">
      <c r="A52" s="379"/>
      <c r="B52" s="12" t="s">
        <v>7484</v>
      </c>
      <c r="C52" s="1">
        <v>0</v>
      </c>
      <c r="D52" s="95">
        <v>1</v>
      </c>
      <c r="E52" s="95"/>
      <c r="F52" s="95">
        <v>0</v>
      </c>
      <c r="G52" s="1">
        <v>0</v>
      </c>
      <c r="H52" s="1">
        <f t="shared" si="0"/>
        <v>1</v>
      </c>
      <c r="I52" s="7"/>
      <c r="M52" s="1">
        <v>14</v>
      </c>
      <c r="N52" s="201" t="s">
        <v>10491</v>
      </c>
      <c r="O52" s="201" t="s">
        <v>10395</v>
      </c>
      <c r="P52" s="203"/>
      <c r="Q52" s="201"/>
      <c r="R52" s="222"/>
      <c r="S52" s="201"/>
      <c r="T52" s="201"/>
      <c r="U52" s="201"/>
      <c r="V52" s="201"/>
      <c r="W52" s="201"/>
    </row>
    <row r="53" spans="1:23" x14ac:dyDescent="0.4">
      <c r="A53" s="379"/>
      <c r="B53" s="12" t="s">
        <v>7485</v>
      </c>
      <c r="C53" s="1">
        <v>2</v>
      </c>
      <c r="D53" s="95">
        <v>0</v>
      </c>
      <c r="E53" s="1"/>
      <c r="F53" s="1">
        <v>1</v>
      </c>
      <c r="G53" s="1">
        <v>0</v>
      </c>
      <c r="H53" s="1">
        <f t="shared" si="0"/>
        <v>3</v>
      </c>
      <c r="I53" s="7"/>
      <c r="M53" s="1">
        <v>15</v>
      </c>
      <c r="N53" s="201" t="s">
        <v>10492</v>
      </c>
      <c r="O53" s="201" t="s">
        <v>10395</v>
      </c>
      <c r="P53" s="203"/>
      <c r="Q53" s="201"/>
      <c r="R53" s="222"/>
      <c r="S53" s="201"/>
      <c r="T53" s="201"/>
      <c r="U53" s="201"/>
      <c r="V53" s="201"/>
      <c r="W53" s="201"/>
    </row>
    <row r="54" spans="1:23" x14ac:dyDescent="0.4">
      <c r="A54" s="379">
        <v>45707</v>
      </c>
      <c r="B54" s="12" t="s">
        <v>7483</v>
      </c>
      <c r="C54" s="1">
        <v>0</v>
      </c>
      <c r="D54" s="95">
        <v>0</v>
      </c>
      <c r="E54" s="1"/>
      <c r="F54" s="1">
        <v>0</v>
      </c>
      <c r="G54" s="1">
        <v>0</v>
      </c>
      <c r="H54" s="1">
        <f t="shared" si="0"/>
        <v>0</v>
      </c>
      <c r="I54" s="7"/>
      <c r="M54" s="1">
        <v>16</v>
      </c>
      <c r="N54" s="222" t="s">
        <v>10507</v>
      </c>
      <c r="O54" s="12" t="s">
        <v>10329</v>
      </c>
      <c r="P54" s="203"/>
      <c r="Q54" s="201"/>
      <c r="R54" s="222"/>
      <c r="S54" s="201"/>
      <c r="T54" s="201"/>
      <c r="U54" s="201"/>
      <c r="V54" s="201"/>
      <c r="W54" s="201"/>
    </row>
    <row r="55" spans="1:23" x14ac:dyDescent="0.4">
      <c r="A55" s="379"/>
      <c r="B55" s="12" t="s">
        <v>7484</v>
      </c>
      <c r="C55" s="1">
        <v>0</v>
      </c>
      <c r="D55" s="95">
        <v>0</v>
      </c>
      <c r="E55" s="1"/>
      <c r="F55" s="95">
        <v>0</v>
      </c>
      <c r="G55" s="95">
        <v>0</v>
      </c>
      <c r="H55" s="1">
        <f t="shared" si="0"/>
        <v>0</v>
      </c>
      <c r="I55" s="7"/>
      <c r="M55" s="1">
        <v>17</v>
      </c>
      <c r="N55" s="222" t="s">
        <v>10508</v>
      </c>
      <c r="O55" s="234" t="s">
        <v>9326</v>
      </c>
      <c r="P55" s="203"/>
      <c r="Q55" s="201"/>
      <c r="R55" s="222"/>
      <c r="S55" s="201"/>
      <c r="T55" s="201"/>
      <c r="U55" s="201"/>
      <c r="V55" s="201"/>
      <c r="W55" s="201"/>
    </row>
    <row r="56" spans="1:23" x14ac:dyDescent="0.4">
      <c r="A56" s="379"/>
      <c r="B56" s="12" t="s">
        <v>7485</v>
      </c>
      <c r="C56" s="1">
        <v>0</v>
      </c>
      <c r="D56" s="95">
        <v>1</v>
      </c>
      <c r="E56" s="1"/>
      <c r="F56" s="1">
        <v>0</v>
      </c>
      <c r="G56" s="1">
        <v>0</v>
      </c>
      <c r="H56" s="1">
        <f t="shared" si="0"/>
        <v>1</v>
      </c>
      <c r="I56" s="7"/>
      <c r="M56" s="1">
        <v>18</v>
      </c>
      <c r="N56" s="222" t="s">
        <v>10493</v>
      </c>
      <c r="O56" s="201" t="s">
        <v>9642</v>
      </c>
      <c r="P56" s="203"/>
      <c r="Q56" s="201"/>
      <c r="R56" s="222"/>
      <c r="S56" s="201"/>
      <c r="T56" s="201"/>
      <c r="U56" s="201"/>
      <c r="V56" s="201"/>
      <c r="W56" s="201"/>
    </row>
    <row r="57" spans="1:23" x14ac:dyDescent="0.4">
      <c r="A57" s="379">
        <v>45708</v>
      </c>
      <c r="B57" s="12" t="s">
        <v>7483</v>
      </c>
      <c r="C57" s="1">
        <v>0</v>
      </c>
      <c r="D57" s="95">
        <v>0</v>
      </c>
      <c r="E57" s="1"/>
      <c r="F57" s="1">
        <v>0</v>
      </c>
      <c r="G57" s="1">
        <v>0</v>
      </c>
      <c r="H57" s="1">
        <f t="shared" si="0"/>
        <v>0</v>
      </c>
      <c r="I57" s="7"/>
      <c r="M57" s="1">
        <v>19</v>
      </c>
      <c r="N57" s="222" t="s">
        <v>10494</v>
      </c>
      <c r="O57" s="201" t="s">
        <v>9642</v>
      </c>
      <c r="P57" s="203"/>
      <c r="Q57" s="201"/>
      <c r="R57" s="222"/>
      <c r="S57" s="201"/>
      <c r="T57" s="201"/>
      <c r="U57" s="201"/>
      <c r="V57" s="201"/>
      <c r="W57" s="201"/>
    </row>
    <row r="58" spans="1:23" x14ac:dyDescent="0.4">
      <c r="A58" s="379"/>
      <c r="B58" s="12" t="s">
        <v>7484</v>
      </c>
      <c r="C58" s="1">
        <v>0</v>
      </c>
      <c r="D58" s="95">
        <v>0</v>
      </c>
      <c r="E58" s="1"/>
      <c r="F58" s="95">
        <v>0</v>
      </c>
      <c r="G58" s="95">
        <v>0</v>
      </c>
      <c r="H58" s="1">
        <f t="shared" si="0"/>
        <v>0</v>
      </c>
      <c r="I58" s="7"/>
      <c r="M58" s="1">
        <v>20</v>
      </c>
      <c r="N58" s="222" t="s">
        <v>10495</v>
      </c>
      <c r="O58" s="201" t="s">
        <v>9642</v>
      </c>
      <c r="P58" s="203"/>
      <c r="Q58" s="201"/>
      <c r="R58" s="222"/>
      <c r="S58" s="201"/>
      <c r="T58" s="201"/>
      <c r="U58" s="201"/>
      <c r="V58" s="201"/>
      <c r="W58" s="201"/>
    </row>
    <row r="59" spans="1:23" x14ac:dyDescent="0.4">
      <c r="A59" s="379"/>
      <c r="B59" s="12" t="s">
        <v>7485</v>
      </c>
      <c r="C59" s="1">
        <v>0</v>
      </c>
      <c r="D59" s="95">
        <v>0</v>
      </c>
      <c r="E59" s="1"/>
      <c r="F59" s="1">
        <v>0</v>
      </c>
      <c r="G59" s="1">
        <v>1</v>
      </c>
      <c r="H59" s="1">
        <f t="shared" si="0"/>
        <v>1</v>
      </c>
      <c r="M59" s="1">
        <v>21</v>
      </c>
      <c r="N59" s="222" t="s">
        <v>10496</v>
      </c>
      <c r="O59" s="201" t="s">
        <v>9642</v>
      </c>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t="s">
        <v>10497</v>
      </c>
      <c r="O60" s="201" t="s">
        <v>9642</v>
      </c>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t="s">
        <v>10498</v>
      </c>
      <c r="O61" s="201" t="s">
        <v>9642</v>
      </c>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t="s">
        <v>10499</v>
      </c>
      <c r="O62" s="201" t="s">
        <v>9642</v>
      </c>
      <c r="P62" s="203"/>
      <c r="Q62" s="201"/>
      <c r="R62" s="222"/>
      <c r="S62" s="201"/>
      <c r="T62" s="201"/>
      <c r="U62" s="201"/>
      <c r="V62" s="201"/>
      <c r="W62" s="201"/>
    </row>
    <row r="63" spans="1:23" x14ac:dyDescent="0.4">
      <c r="A63" s="227"/>
      <c r="C63" s="7"/>
      <c r="D63" s="228"/>
      <c r="E63" s="7"/>
      <c r="F63" s="7"/>
      <c r="G63" s="7"/>
      <c r="H63" s="7"/>
      <c r="M63" s="1">
        <v>25</v>
      </c>
      <c r="N63" s="222" t="s">
        <v>10500</v>
      </c>
      <c r="O63" s="201" t="s">
        <v>9642</v>
      </c>
      <c r="P63" s="203"/>
      <c r="Q63" s="201"/>
      <c r="R63" s="222"/>
      <c r="S63" s="201"/>
      <c r="T63" s="201"/>
      <c r="U63" s="201"/>
      <c r="V63" s="201"/>
      <c r="W63" s="201"/>
    </row>
    <row r="64" spans="1:23" x14ac:dyDescent="0.4">
      <c r="A64" s="227"/>
      <c r="C64" s="7"/>
      <c r="D64" s="228"/>
      <c r="E64" s="7"/>
      <c r="F64" s="7"/>
      <c r="G64" s="7"/>
      <c r="H64" s="7"/>
      <c r="M64" s="1">
        <v>26</v>
      </c>
      <c r="N64" s="222" t="s">
        <v>10501</v>
      </c>
      <c r="O64" s="201" t="s">
        <v>9642</v>
      </c>
      <c r="P64" s="203"/>
      <c r="Q64" s="201"/>
      <c r="R64" s="222"/>
      <c r="S64" s="201"/>
      <c r="T64" s="201"/>
      <c r="U64" s="201"/>
      <c r="V64" s="201"/>
      <c r="W64" s="201"/>
    </row>
    <row r="65" spans="1:23" x14ac:dyDescent="0.4">
      <c r="A65" s="227"/>
      <c r="C65" s="7"/>
      <c r="D65" s="228"/>
      <c r="E65" s="7"/>
      <c r="F65" s="7"/>
      <c r="G65" s="7"/>
      <c r="H65" s="7"/>
      <c r="M65" s="1">
        <v>27</v>
      </c>
      <c r="N65" s="222" t="s">
        <v>10502</v>
      </c>
      <c r="O65" s="201" t="s">
        <v>9642</v>
      </c>
      <c r="P65" s="203"/>
      <c r="Q65" s="201"/>
      <c r="R65" s="222"/>
      <c r="S65" s="201"/>
      <c r="T65" s="201"/>
      <c r="U65" s="201"/>
      <c r="V65" s="201"/>
      <c r="W65" s="201"/>
    </row>
    <row r="66" spans="1:23" x14ac:dyDescent="0.4">
      <c r="A66" s="227"/>
      <c r="C66" s="7"/>
      <c r="D66" s="228"/>
      <c r="E66" s="7"/>
      <c r="F66" s="7"/>
      <c r="G66" s="7"/>
      <c r="H66" s="7"/>
      <c r="M66" s="1">
        <v>28</v>
      </c>
      <c r="N66" s="222" t="s">
        <v>10503</v>
      </c>
      <c r="O66" s="201" t="s">
        <v>9642</v>
      </c>
      <c r="P66" s="203"/>
      <c r="Q66" s="201"/>
      <c r="R66" s="222"/>
      <c r="S66" s="201"/>
      <c r="T66" s="201"/>
      <c r="U66" s="201"/>
      <c r="V66" s="201"/>
      <c r="W66" s="201"/>
    </row>
    <row r="67" spans="1:23" x14ac:dyDescent="0.4">
      <c r="A67" s="227"/>
      <c r="C67" s="7"/>
      <c r="D67" s="228"/>
      <c r="E67" s="7"/>
      <c r="F67" s="7"/>
      <c r="G67" s="7"/>
      <c r="H67" s="7"/>
      <c r="M67" s="1">
        <v>29</v>
      </c>
      <c r="N67" s="222" t="s">
        <v>10504</v>
      </c>
      <c r="O67" s="201" t="s">
        <v>9642</v>
      </c>
      <c r="P67" s="203"/>
      <c r="Q67" s="201"/>
      <c r="R67" s="222"/>
      <c r="S67" s="201"/>
      <c r="T67" s="201"/>
      <c r="U67" s="201"/>
      <c r="V67" s="201"/>
      <c r="W67" s="201"/>
    </row>
    <row r="68" spans="1:23" x14ac:dyDescent="0.4">
      <c r="A68" s="227"/>
      <c r="C68" s="7"/>
      <c r="D68" s="228"/>
      <c r="E68" s="7"/>
      <c r="F68" s="7"/>
      <c r="G68" s="7"/>
      <c r="H68" s="7"/>
      <c r="M68" s="1">
        <v>30</v>
      </c>
      <c r="N68" s="222" t="s">
        <v>10505</v>
      </c>
      <c r="O68" s="201" t="s">
        <v>9642</v>
      </c>
      <c r="P68" s="203"/>
      <c r="Q68" s="201"/>
      <c r="R68" s="222"/>
      <c r="S68" s="201"/>
      <c r="T68" s="201"/>
      <c r="U68" s="201"/>
      <c r="V68" s="201"/>
      <c r="W68" s="201"/>
    </row>
    <row r="69" spans="1:23" x14ac:dyDescent="0.4">
      <c r="A69" s="227"/>
      <c r="C69" s="7"/>
      <c r="D69" s="228"/>
      <c r="E69" s="7"/>
      <c r="F69" s="7"/>
      <c r="G69" s="7"/>
      <c r="H69" s="7"/>
      <c r="M69" s="1">
        <v>31</v>
      </c>
      <c r="N69" s="222" t="s">
        <v>10506</v>
      </c>
      <c r="O69" s="201" t="s">
        <v>9642</v>
      </c>
      <c r="P69" s="203"/>
      <c r="Q69" s="201"/>
      <c r="R69" s="222"/>
      <c r="S69" s="201"/>
      <c r="T69" s="201"/>
      <c r="U69" s="201"/>
      <c r="V69" s="201"/>
      <c r="W69" s="201"/>
    </row>
    <row r="70" spans="1:23" x14ac:dyDescent="0.4">
      <c r="A70" s="227"/>
      <c r="C70" s="7"/>
      <c r="D70" s="228"/>
      <c r="E70" s="7"/>
      <c r="F70" s="7"/>
      <c r="G70" s="7"/>
      <c r="H70" s="7"/>
      <c r="M70" s="1">
        <v>32</v>
      </c>
      <c r="N70" s="222" t="s">
        <v>10528</v>
      </c>
      <c r="O70" s="201" t="s">
        <v>10395</v>
      </c>
      <c r="P70" s="203"/>
      <c r="Q70" s="201"/>
      <c r="R70" s="222"/>
      <c r="S70" s="201"/>
      <c r="T70" s="201"/>
      <c r="U70" s="201"/>
      <c r="V70" s="201"/>
      <c r="W70" s="201"/>
    </row>
    <row r="71" spans="1:23" x14ac:dyDescent="0.4">
      <c r="A71" s="227"/>
      <c r="C71" s="7"/>
      <c r="D71" s="228"/>
      <c r="E71" s="7"/>
      <c r="F71" s="7"/>
      <c r="G71" s="7"/>
      <c r="H71" s="7"/>
      <c r="M71" s="1">
        <v>33</v>
      </c>
      <c r="N71" s="201" t="s">
        <v>10529</v>
      </c>
      <c r="O71" s="201" t="s">
        <v>9642</v>
      </c>
      <c r="P71" s="203"/>
      <c r="Q71" s="201"/>
      <c r="R71" s="222"/>
      <c r="S71" s="201"/>
      <c r="T71" s="201"/>
      <c r="U71" s="201"/>
      <c r="V71" s="201"/>
      <c r="W71" s="201"/>
    </row>
    <row r="72" spans="1:23" x14ac:dyDescent="0.4">
      <c r="A72" s="227"/>
      <c r="C72" s="7"/>
      <c r="D72" s="228"/>
      <c r="E72" s="7"/>
      <c r="F72" s="7"/>
      <c r="G72" s="7"/>
      <c r="H72" s="7"/>
      <c r="M72" s="1">
        <v>34</v>
      </c>
      <c r="N72" s="201"/>
      <c r="O72" s="201"/>
      <c r="P72" s="203"/>
      <c r="Q72" s="201"/>
      <c r="R72" s="222"/>
      <c r="S72" s="201"/>
      <c r="T72" s="201"/>
      <c r="U72" s="201"/>
      <c r="V72" s="201"/>
      <c r="W72" s="201"/>
    </row>
    <row r="73" spans="1:23" x14ac:dyDescent="0.4">
      <c r="A73" s="227"/>
      <c r="C73" s="7"/>
      <c r="D73" s="228"/>
      <c r="E73" s="7"/>
      <c r="F73" s="7"/>
      <c r="G73" s="7"/>
      <c r="H73" s="7"/>
      <c r="N73" s="229"/>
      <c r="O73" s="229"/>
      <c r="P73" s="229"/>
      <c r="Q73" s="229"/>
      <c r="R73" s="229"/>
      <c r="S73" s="229"/>
      <c r="T73" s="229"/>
      <c r="U73" s="229"/>
      <c r="V73" s="229"/>
    </row>
    <row r="74" spans="1:23" x14ac:dyDescent="0.4">
      <c r="M74" s="12" t="s">
        <v>10533</v>
      </c>
      <c r="N74" s="71">
        <f>COUNTIF($N$39:$W$72,M74)</f>
        <v>1</v>
      </c>
      <c r="O74" s="229"/>
      <c r="P74" s="229"/>
      <c r="Q74" s="229"/>
      <c r="R74" s="229"/>
      <c r="S74" s="229"/>
    </row>
    <row r="75" spans="1:23" x14ac:dyDescent="0.4">
      <c r="A75" s="12" t="s">
        <v>7654</v>
      </c>
      <c r="B75" s="219">
        <v>45706.37777777778</v>
      </c>
      <c r="M75" s="12" t="s">
        <v>10479</v>
      </c>
      <c r="N75" s="71">
        <f t="shared" ref="N75:N109" si="1">COUNTIF($N$39:$W$72,M75)</f>
        <v>2</v>
      </c>
      <c r="O75" s="229"/>
      <c r="P75" s="229"/>
      <c r="Q75" s="229"/>
      <c r="R75" s="229"/>
      <c r="S75" s="229"/>
    </row>
    <row r="76" spans="1:23" x14ac:dyDescent="0.4">
      <c r="A76" s="12" t="s">
        <v>7655</v>
      </c>
      <c r="B76" s="220">
        <v>0.62986111111111109</v>
      </c>
      <c r="M76" s="12" t="s">
        <v>10482</v>
      </c>
      <c r="N76" s="71">
        <f t="shared" si="1"/>
        <v>1</v>
      </c>
      <c r="O76" s="229"/>
      <c r="P76" s="229"/>
      <c r="Q76" s="229"/>
      <c r="R76" s="229"/>
      <c r="S76" s="229"/>
    </row>
    <row r="77" spans="1:23" x14ac:dyDescent="0.4">
      <c r="A77" s="12" t="s">
        <v>7656</v>
      </c>
      <c r="B77" s="219">
        <f>B75-B76</f>
        <v>45705.747916666667</v>
      </c>
      <c r="M77" s="12" t="s">
        <v>10415</v>
      </c>
      <c r="N77" s="71">
        <f t="shared" si="1"/>
        <v>1</v>
      </c>
      <c r="O77" s="229"/>
      <c r="P77" s="229"/>
      <c r="Q77" s="229"/>
      <c r="R77" s="229"/>
      <c r="S77" s="229"/>
    </row>
    <row r="78" spans="1:23" x14ac:dyDescent="0.4">
      <c r="M78" s="12" t="s">
        <v>10394</v>
      </c>
      <c r="N78" s="71">
        <f t="shared" si="1"/>
        <v>7</v>
      </c>
    </row>
    <row r="79" spans="1:23" x14ac:dyDescent="0.4">
      <c r="A79" s="220" t="s">
        <v>9491</v>
      </c>
      <c r="B79" s="295">
        <v>0</v>
      </c>
      <c r="C79" s="220">
        <f>B79+TIME(1,,)</f>
        <v>4.1666666666666664E-2</v>
      </c>
      <c r="M79" s="12" t="s">
        <v>10399</v>
      </c>
      <c r="N79" s="71">
        <f t="shared" si="1"/>
        <v>0</v>
      </c>
    </row>
    <row r="80" spans="1:23" x14ac:dyDescent="0.4">
      <c r="A80" s="220" t="s">
        <v>9491</v>
      </c>
      <c r="B80" s="220">
        <f>C79</f>
        <v>4.1666666666666664E-2</v>
      </c>
      <c r="C80" s="220">
        <f t="shared" ref="C80:C102" si="2">B80+TIME(1,,)</f>
        <v>8.3333333333333329E-2</v>
      </c>
      <c r="M80" s="300" t="s">
        <v>10329</v>
      </c>
      <c r="N80" s="71">
        <f t="shared" si="1"/>
        <v>2</v>
      </c>
    </row>
    <row r="81" spans="1:14" x14ac:dyDescent="0.4">
      <c r="A81" s="220" t="s">
        <v>9491</v>
      </c>
      <c r="B81" s="220">
        <f t="shared" ref="B81:B102" si="3">C80</f>
        <v>8.3333333333333329E-2</v>
      </c>
      <c r="C81" s="220">
        <f t="shared" si="2"/>
        <v>0.125</v>
      </c>
      <c r="M81" s="300" t="s">
        <v>10303</v>
      </c>
      <c r="N81" s="71">
        <f t="shared" si="1"/>
        <v>0</v>
      </c>
    </row>
    <row r="82" spans="1:14" x14ac:dyDescent="0.4">
      <c r="A82" s="220" t="s">
        <v>9491</v>
      </c>
      <c r="B82" s="220">
        <f t="shared" si="3"/>
        <v>0.125</v>
      </c>
      <c r="C82" s="220">
        <f t="shared" si="2"/>
        <v>0.16666666666666666</v>
      </c>
      <c r="M82" s="300" t="s">
        <v>10195</v>
      </c>
      <c r="N82" s="71">
        <f t="shared" si="1"/>
        <v>0</v>
      </c>
    </row>
    <row r="83" spans="1:14" x14ac:dyDescent="0.4">
      <c r="A83" s="220" t="s">
        <v>9491</v>
      </c>
      <c r="B83" s="220">
        <f t="shared" si="3"/>
        <v>0.16666666666666666</v>
      </c>
      <c r="C83" s="220">
        <f t="shared" si="2"/>
        <v>0.20833333333333331</v>
      </c>
      <c r="M83" s="300" t="s">
        <v>10196</v>
      </c>
      <c r="N83" s="71">
        <f t="shared" si="1"/>
        <v>0</v>
      </c>
    </row>
    <row r="84" spans="1:14" x14ac:dyDescent="0.4">
      <c r="A84" s="220" t="s">
        <v>9491</v>
      </c>
      <c r="B84" s="220">
        <f t="shared" si="3"/>
        <v>0.20833333333333331</v>
      </c>
      <c r="C84" s="220">
        <f t="shared" si="2"/>
        <v>0.24999999999999997</v>
      </c>
      <c r="M84" s="300" t="s">
        <v>10197</v>
      </c>
      <c r="N84" s="71">
        <f t="shared" si="1"/>
        <v>0</v>
      </c>
    </row>
    <row r="85" spans="1:14" x14ac:dyDescent="0.4">
      <c r="A85" s="220" t="s">
        <v>9491</v>
      </c>
      <c r="B85" s="220">
        <f t="shared" si="3"/>
        <v>0.24999999999999997</v>
      </c>
      <c r="C85" s="220">
        <f t="shared" si="2"/>
        <v>0.29166666666666663</v>
      </c>
      <c r="M85" s="201" t="s">
        <v>9917</v>
      </c>
      <c r="N85" s="71">
        <f t="shared" si="1"/>
        <v>0</v>
      </c>
    </row>
    <row r="86" spans="1:14" x14ac:dyDescent="0.4">
      <c r="A86" s="220" t="s">
        <v>9491</v>
      </c>
      <c r="B86" s="220">
        <f t="shared" si="3"/>
        <v>0.29166666666666663</v>
      </c>
      <c r="C86" s="220">
        <f t="shared" si="2"/>
        <v>0.33333333333333331</v>
      </c>
      <c r="M86" s="12" t="s">
        <v>9641</v>
      </c>
      <c r="N86" s="71">
        <f t="shared" si="1"/>
        <v>23</v>
      </c>
    </row>
    <row r="87" spans="1:14" x14ac:dyDescent="0.4">
      <c r="A87" s="220" t="s">
        <v>9491</v>
      </c>
      <c r="B87" s="220">
        <f t="shared" si="3"/>
        <v>0.33333333333333331</v>
      </c>
      <c r="C87" s="220">
        <f t="shared" si="2"/>
        <v>0.375</v>
      </c>
      <c r="M87" s="12" t="s">
        <v>9280</v>
      </c>
      <c r="N87" s="71">
        <f t="shared" si="1"/>
        <v>0</v>
      </c>
    </row>
    <row r="88" spans="1:14" x14ac:dyDescent="0.4">
      <c r="A88" s="220" t="s">
        <v>9491</v>
      </c>
      <c r="B88" s="220">
        <f t="shared" si="3"/>
        <v>0.375</v>
      </c>
      <c r="C88" s="220">
        <f t="shared" si="2"/>
        <v>0.41666666666666669</v>
      </c>
      <c r="M88" s="12" t="s">
        <v>9624</v>
      </c>
      <c r="N88" s="71">
        <f t="shared" si="1"/>
        <v>0</v>
      </c>
    </row>
    <row r="89" spans="1:14" x14ac:dyDescent="0.4">
      <c r="A89" s="220" t="s">
        <v>9491</v>
      </c>
      <c r="B89" s="220">
        <f t="shared" si="3"/>
        <v>0.41666666666666669</v>
      </c>
      <c r="C89" s="220">
        <f t="shared" si="2"/>
        <v>0.45833333333333337</v>
      </c>
      <c r="M89" s="12" t="s">
        <v>9532</v>
      </c>
      <c r="N89" s="71">
        <f t="shared" si="1"/>
        <v>0</v>
      </c>
    </row>
    <row r="90" spans="1:14" x14ac:dyDescent="0.4">
      <c r="A90" s="220" t="s">
        <v>9491</v>
      </c>
      <c r="B90" s="220">
        <f t="shared" si="3"/>
        <v>0.45833333333333337</v>
      </c>
      <c r="C90" s="220">
        <f t="shared" si="2"/>
        <v>0.5</v>
      </c>
      <c r="M90" s="12" t="s">
        <v>9510</v>
      </c>
      <c r="N90" s="71">
        <f t="shared" si="1"/>
        <v>0</v>
      </c>
    </row>
    <row r="91" spans="1:14" x14ac:dyDescent="0.4">
      <c r="A91" s="220" t="s">
        <v>9491</v>
      </c>
      <c r="B91" s="220">
        <f t="shared" si="3"/>
        <v>0.5</v>
      </c>
      <c r="C91" s="220">
        <f t="shared" si="2"/>
        <v>0.54166666666666663</v>
      </c>
      <c r="M91" s="12" t="s">
        <v>9508</v>
      </c>
      <c r="N91" s="71">
        <f t="shared" si="1"/>
        <v>0</v>
      </c>
    </row>
    <row r="92" spans="1:14" x14ac:dyDescent="0.4">
      <c r="A92" s="220" t="s">
        <v>9491</v>
      </c>
      <c r="B92" s="220">
        <f t="shared" si="3"/>
        <v>0.54166666666666663</v>
      </c>
      <c r="C92" s="220">
        <f t="shared" si="2"/>
        <v>0.58333333333333326</v>
      </c>
      <c r="M92" s="12" t="s">
        <v>9498</v>
      </c>
      <c r="N92" s="71">
        <f t="shared" si="1"/>
        <v>0</v>
      </c>
    </row>
    <row r="93" spans="1:14" x14ac:dyDescent="0.4">
      <c r="A93" s="220" t="s">
        <v>9491</v>
      </c>
      <c r="B93" s="220">
        <f t="shared" si="3"/>
        <v>0.58333333333333326</v>
      </c>
      <c r="C93" s="220">
        <f t="shared" si="2"/>
        <v>0.62499999999999989</v>
      </c>
      <c r="M93" s="12" t="s">
        <v>9422</v>
      </c>
      <c r="N93" s="71">
        <f t="shared" si="1"/>
        <v>0</v>
      </c>
    </row>
    <row r="94" spans="1:14" x14ac:dyDescent="0.4">
      <c r="A94" s="220" t="s">
        <v>9491</v>
      </c>
      <c r="B94" s="220">
        <f t="shared" si="3"/>
        <v>0.62499999999999989</v>
      </c>
      <c r="C94" s="220">
        <f t="shared" si="2"/>
        <v>0.66666666666666652</v>
      </c>
      <c r="M94" s="12" t="s">
        <v>9359</v>
      </c>
      <c r="N94" s="71">
        <f t="shared" si="1"/>
        <v>0</v>
      </c>
    </row>
    <row r="95" spans="1:14" x14ac:dyDescent="0.4">
      <c r="A95" s="220" t="s">
        <v>9491</v>
      </c>
      <c r="B95" s="220">
        <f t="shared" si="3"/>
        <v>0.66666666666666652</v>
      </c>
      <c r="C95" s="220">
        <f t="shared" si="2"/>
        <v>0.70833333333333315</v>
      </c>
      <c r="M95" s="12" t="s">
        <v>9210</v>
      </c>
      <c r="N95" s="71">
        <f t="shared" si="1"/>
        <v>0</v>
      </c>
    </row>
    <row r="96" spans="1:14" x14ac:dyDescent="0.4">
      <c r="A96" s="220" t="s">
        <v>9491</v>
      </c>
      <c r="B96" s="220">
        <f t="shared" si="3"/>
        <v>0.70833333333333315</v>
      </c>
      <c r="C96" s="220">
        <f t="shared" si="2"/>
        <v>0.74999999999999978</v>
      </c>
      <c r="M96" s="12" t="s">
        <v>9136</v>
      </c>
      <c r="N96" s="71">
        <f t="shared" si="1"/>
        <v>0</v>
      </c>
    </row>
    <row r="97" spans="1:14" x14ac:dyDescent="0.4">
      <c r="A97" s="220" t="s">
        <v>9491</v>
      </c>
      <c r="B97" s="220">
        <f t="shared" si="3"/>
        <v>0.74999999999999978</v>
      </c>
      <c r="C97" s="220">
        <f t="shared" si="2"/>
        <v>0.79166666666666641</v>
      </c>
      <c r="M97" s="12" t="s">
        <v>9077</v>
      </c>
      <c r="N97" s="71">
        <f t="shared" si="1"/>
        <v>0</v>
      </c>
    </row>
    <row r="98" spans="1:14" x14ac:dyDescent="0.4">
      <c r="A98" s="220" t="s">
        <v>9491</v>
      </c>
      <c r="B98" s="220">
        <f t="shared" si="3"/>
        <v>0.79166666666666641</v>
      </c>
      <c r="C98" s="220">
        <f t="shared" si="2"/>
        <v>0.83333333333333304</v>
      </c>
      <c r="M98" s="12" t="s">
        <v>9075</v>
      </c>
      <c r="N98" s="71">
        <f t="shared" si="1"/>
        <v>0</v>
      </c>
    </row>
    <row r="99" spans="1:14" x14ac:dyDescent="0.4">
      <c r="A99" s="220" t="s">
        <v>9491</v>
      </c>
      <c r="B99" s="220">
        <f t="shared" si="3"/>
        <v>0.83333333333333304</v>
      </c>
      <c r="C99" s="220">
        <f t="shared" si="2"/>
        <v>0.87499999999999967</v>
      </c>
      <c r="M99" s="12" t="s">
        <v>9072</v>
      </c>
      <c r="N99" s="71">
        <f t="shared" si="1"/>
        <v>0</v>
      </c>
    </row>
    <row r="100" spans="1:14" x14ac:dyDescent="0.4">
      <c r="A100" s="220" t="s">
        <v>9491</v>
      </c>
      <c r="B100" s="220">
        <f t="shared" si="3"/>
        <v>0.87499999999999967</v>
      </c>
      <c r="C100" s="220">
        <f t="shared" si="2"/>
        <v>0.9166666666666663</v>
      </c>
      <c r="M100" s="12" t="s">
        <v>8980</v>
      </c>
      <c r="N100" s="71">
        <f t="shared" si="1"/>
        <v>0</v>
      </c>
    </row>
    <row r="101" spans="1:14" x14ac:dyDescent="0.4">
      <c r="A101" s="220" t="s">
        <v>9491</v>
      </c>
      <c r="B101" s="220">
        <f t="shared" si="3"/>
        <v>0.9166666666666663</v>
      </c>
      <c r="C101" s="220">
        <f t="shared" si="2"/>
        <v>0.95833333333333293</v>
      </c>
      <c r="M101" s="12" t="s">
        <v>8984</v>
      </c>
      <c r="N101" s="71">
        <f t="shared" si="1"/>
        <v>0</v>
      </c>
    </row>
    <row r="102" spans="1:14" x14ac:dyDescent="0.4">
      <c r="A102" s="220" t="s">
        <v>9491</v>
      </c>
      <c r="B102" s="220">
        <f t="shared" si="3"/>
        <v>0.95833333333333293</v>
      </c>
      <c r="C102" s="220">
        <f t="shared" si="2"/>
        <v>0.99999999999999956</v>
      </c>
      <c r="M102" s="12" t="s">
        <v>8676</v>
      </c>
      <c r="N102" s="71">
        <f t="shared" si="1"/>
        <v>0</v>
      </c>
    </row>
    <row r="103" spans="1:14" x14ac:dyDescent="0.4">
      <c r="M103" s="12" t="s">
        <v>8658</v>
      </c>
      <c r="N103" s="71">
        <f t="shared" si="1"/>
        <v>0</v>
      </c>
    </row>
    <row r="104" spans="1:14" x14ac:dyDescent="0.4">
      <c r="M104" s="12" t="s">
        <v>8648</v>
      </c>
      <c r="N104" s="71">
        <f t="shared" si="1"/>
        <v>0</v>
      </c>
    </row>
    <row r="105" spans="1:14" x14ac:dyDescent="0.4">
      <c r="M105" s="12" t="s">
        <v>8679</v>
      </c>
      <c r="N105" s="71">
        <f t="shared" si="1"/>
        <v>0</v>
      </c>
    </row>
    <row r="106" spans="1:14" x14ac:dyDescent="0.4">
      <c r="M106" s="12" t="s">
        <v>8576</v>
      </c>
      <c r="N106" s="71">
        <f t="shared" si="1"/>
        <v>0</v>
      </c>
    </row>
    <row r="107" spans="1:14" x14ac:dyDescent="0.4">
      <c r="M107" s="12" t="s">
        <v>8577</v>
      </c>
      <c r="N107" s="71">
        <f t="shared" si="1"/>
        <v>0</v>
      </c>
    </row>
    <row r="108" spans="1:14" x14ac:dyDescent="0.4">
      <c r="M108" s="12" t="s">
        <v>8744</v>
      </c>
      <c r="N108" s="71">
        <f t="shared" si="1"/>
        <v>0</v>
      </c>
    </row>
    <row r="109" spans="1:14" x14ac:dyDescent="0.4">
      <c r="M109" s="12" t="s">
        <v>8578</v>
      </c>
      <c r="N109"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DC6AD-68BB-4D77-AF83-0B6FAFC9E346}">
  <dimension ref="A1:W175"/>
  <sheetViews>
    <sheetView topLeftCell="A73" zoomScale="90" zoomScaleNormal="90" workbookViewId="0">
      <selection activeCell="A75" sqref="A75:C98"/>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5" width="7.36328125" customWidth="1"/>
    <col min="16" max="16" width="15.1796875" customWidth="1"/>
    <col min="17" max="17" width="13.453125" bestFit="1" customWidth="1"/>
    <col min="18" max="18" width="17.6328125" customWidth="1"/>
    <col min="19" max="19" width="13.453125" bestFit="1" customWidth="1"/>
    <col min="20" max="23" width="7.36328125" customWidth="1"/>
  </cols>
  <sheetData>
    <row r="1" spans="1:17" x14ac:dyDescent="0.4">
      <c r="A1" s="11" t="s">
        <v>7581</v>
      </c>
      <c r="B1" s="375" t="s">
        <v>10427</v>
      </c>
      <c r="C1" s="375"/>
      <c r="D1" s="375"/>
      <c r="E1" s="375"/>
      <c r="F1" s="375"/>
      <c r="G1" s="375"/>
      <c r="H1" s="375"/>
      <c r="I1" s="7"/>
      <c r="K1" s="227"/>
      <c r="L1" s="227"/>
      <c r="M1" s="227"/>
      <c r="N1" s="227"/>
      <c r="O1" s="227"/>
      <c r="P1" s="227"/>
      <c r="Q1" s="227"/>
    </row>
    <row r="2" spans="1:17" x14ac:dyDescent="0.4">
      <c r="A2" s="11" t="s">
        <v>7582</v>
      </c>
      <c r="B2" s="375" t="s">
        <v>10432</v>
      </c>
      <c r="C2" s="375"/>
      <c r="D2" s="375"/>
      <c r="E2" s="375"/>
      <c r="F2" s="375"/>
      <c r="G2" s="375"/>
      <c r="H2" s="375"/>
      <c r="I2" s="7"/>
    </row>
    <row r="3" spans="1:17" x14ac:dyDescent="0.4">
      <c r="A3" s="11" t="s">
        <v>7583</v>
      </c>
      <c r="B3" s="375" t="s">
        <v>10433</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45700.495138888888</v>
      </c>
      <c r="C6" s="374"/>
      <c r="D6" s="403" t="s">
        <v>7587</v>
      </c>
      <c r="E6" s="404"/>
      <c r="F6" s="384">
        <f>MAX(C39:G39)</f>
        <v>45713.322222222225</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10418</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t="s">
        <v>8628</v>
      </c>
      <c r="R37" t="s">
        <v>8624</v>
      </c>
      <c r="T37" t="s">
        <v>9793</v>
      </c>
      <c r="V37" t="s">
        <v>10354</v>
      </c>
    </row>
    <row r="38" spans="1:23" x14ac:dyDescent="0.4">
      <c r="A38" s="177"/>
      <c r="B38" s="12" t="s">
        <v>7615</v>
      </c>
      <c r="C38" s="191"/>
      <c r="D38" s="191">
        <v>45700.509722222225</v>
      </c>
      <c r="E38" s="191">
        <v>45700.495138888888</v>
      </c>
      <c r="F38" s="191"/>
      <c r="G38" s="191"/>
      <c r="H38" s="1"/>
      <c r="I38" s="7"/>
      <c r="J38" s="294">
        <v>45713.333333333336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c r="D39" s="191">
        <v>45713.322222222225</v>
      </c>
      <c r="E39" s="191">
        <v>45713.320138888892</v>
      </c>
      <c r="F39" s="191"/>
      <c r="G39" s="191"/>
      <c r="H39" s="1"/>
      <c r="I39" s="7"/>
      <c r="J39" s="186">
        <f>IF(C39&lt;&gt;"",INT((J38-C38)*24),0)+IF(D39&lt;&gt;"",INT((J38-D38)*24),0)+IF(E39&lt;&gt;"",INT((J38-E38)*24),0)+IF(F39&lt;&gt;"",INT((J38-F38)*24),0)+IF(G39&lt;&gt;"",INT((J38-G38)*24),0)</f>
        <v>615</v>
      </c>
      <c r="M39" s="95">
        <v>1</v>
      </c>
      <c r="N39" s="235"/>
      <c r="O39" s="234"/>
      <c r="P39" s="222" t="s">
        <v>10489</v>
      </c>
      <c r="Q39" s="234" t="s">
        <v>9326</v>
      </c>
      <c r="R39" s="203" t="s">
        <v>10434</v>
      </c>
      <c r="S39" s="201" t="s">
        <v>10463</v>
      </c>
      <c r="T39" s="203"/>
      <c r="U39" s="201"/>
      <c r="V39" s="235"/>
      <c r="W39" s="234"/>
    </row>
    <row r="40" spans="1:23" x14ac:dyDescent="0.4">
      <c r="A40" s="177"/>
      <c r="B40" s="12" t="s">
        <v>7458</v>
      </c>
      <c r="C40" s="221"/>
      <c r="D40" s="221">
        <v>151</v>
      </c>
      <c r="E40" s="164">
        <v>816</v>
      </c>
      <c r="F40" s="303"/>
      <c r="G40" s="164"/>
      <c r="H40" s="1">
        <f t="shared" ref="H40:H59" si="0">SUM(C40:G40)</f>
        <v>967</v>
      </c>
      <c r="I40" s="7"/>
      <c r="M40" s="1">
        <v>2</v>
      </c>
      <c r="N40" s="203"/>
      <c r="O40" s="201"/>
      <c r="P40" s="222" t="s">
        <v>10543</v>
      </c>
      <c r="Q40" s="201" t="s">
        <v>10463</v>
      </c>
      <c r="R40" s="203" t="s">
        <v>10435</v>
      </c>
      <c r="S40" s="201" t="s">
        <v>10158</v>
      </c>
      <c r="T40" s="203"/>
      <c r="U40" s="201"/>
      <c r="V40" s="201"/>
      <c r="W40" s="201"/>
    </row>
    <row r="41" spans="1:23" x14ac:dyDescent="0.4">
      <c r="A41" s="1" t="s">
        <v>7164</v>
      </c>
      <c r="B41" s="12" t="s">
        <v>7617</v>
      </c>
      <c r="C41" s="1">
        <f>INT((C39-C38)*24)</f>
        <v>0</v>
      </c>
      <c r="D41" s="1">
        <f>INT((D39-D38)*24)</f>
        <v>307</v>
      </c>
      <c r="E41" s="1">
        <f>INT((E39-E38)*24)</f>
        <v>307</v>
      </c>
      <c r="F41" s="1">
        <f>INT((F39-F38)*24)</f>
        <v>0</v>
      </c>
      <c r="G41" s="1">
        <f>INT((G39-G38)*24)</f>
        <v>0</v>
      </c>
      <c r="H41" s="1">
        <f t="shared" si="0"/>
        <v>614</v>
      </c>
      <c r="I41" s="7"/>
      <c r="J41" s="12" t="s">
        <v>8020</v>
      </c>
      <c r="K41" s="1">
        <f>H41</f>
        <v>614</v>
      </c>
      <c r="M41" s="95">
        <v>3</v>
      </c>
      <c r="N41" s="203"/>
      <c r="O41" s="201"/>
      <c r="P41" s="222" t="s">
        <v>10587</v>
      </c>
      <c r="Q41" s="201" t="s">
        <v>10463</v>
      </c>
      <c r="R41" s="203" t="s">
        <v>10471</v>
      </c>
      <c r="S41" s="201" t="s">
        <v>10463</v>
      </c>
      <c r="T41" s="203"/>
      <c r="U41" s="201"/>
      <c r="V41" s="201"/>
      <c r="W41" s="201"/>
    </row>
    <row r="42" spans="1:23" x14ac:dyDescent="0.4">
      <c r="A42" s="379">
        <v>45701</v>
      </c>
      <c r="B42" s="12" t="s">
        <v>7483</v>
      </c>
      <c r="C42" s="1"/>
      <c r="D42" s="1">
        <v>0</v>
      </c>
      <c r="E42" s="1">
        <v>0</v>
      </c>
      <c r="F42" s="1"/>
      <c r="G42" s="1"/>
      <c r="H42" s="1">
        <f t="shared" si="0"/>
        <v>0</v>
      </c>
      <c r="I42" s="7"/>
      <c r="J42" s="12" t="s">
        <v>7483</v>
      </c>
      <c r="K42" s="1">
        <f>SUMIF(B:B,J42,H:H)</f>
        <v>0</v>
      </c>
      <c r="M42" s="1">
        <v>4</v>
      </c>
      <c r="N42" s="222"/>
      <c r="O42" s="201"/>
      <c r="P42" s="222" t="s">
        <v>10588</v>
      </c>
      <c r="Q42" s="234" t="s">
        <v>9326</v>
      </c>
      <c r="R42" s="203" t="s">
        <v>10472</v>
      </c>
      <c r="S42" s="201" t="s">
        <v>10463</v>
      </c>
      <c r="T42" s="222"/>
      <c r="U42" s="201"/>
      <c r="V42" s="203"/>
      <c r="W42" s="201"/>
    </row>
    <row r="43" spans="1:23" x14ac:dyDescent="0.4">
      <c r="A43" s="379"/>
      <c r="B43" s="12" t="s">
        <v>7484</v>
      </c>
      <c r="C43" s="1"/>
      <c r="D43" s="1">
        <v>0</v>
      </c>
      <c r="E43" s="1">
        <v>0</v>
      </c>
      <c r="F43" s="1"/>
      <c r="G43" s="1"/>
      <c r="H43" s="1">
        <f t="shared" si="0"/>
        <v>0</v>
      </c>
      <c r="I43" s="7"/>
      <c r="J43" s="12" t="s">
        <v>7484</v>
      </c>
      <c r="K43" s="1">
        <f>SUMIF(B:B,J43,H:H)</f>
        <v>0</v>
      </c>
      <c r="M43" s="95">
        <v>5</v>
      </c>
      <c r="N43" s="201"/>
      <c r="O43" s="201"/>
      <c r="P43" s="201"/>
      <c r="Q43" s="203"/>
      <c r="R43" s="203" t="s">
        <v>10484</v>
      </c>
      <c r="S43" s="201" t="s">
        <v>10158</v>
      </c>
      <c r="T43" s="222"/>
      <c r="U43" s="201"/>
      <c r="V43" s="201"/>
      <c r="W43" s="201"/>
    </row>
    <row r="44" spans="1:23" x14ac:dyDescent="0.4">
      <c r="A44" s="379"/>
      <c r="B44" s="12" t="s">
        <v>7485</v>
      </c>
      <c r="C44" s="1"/>
      <c r="D44" s="1">
        <v>0</v>
      </c>
      <c r="E44" s="1">
        <v>3</v>
      </c>
      <c r="F44" s="1"/>
      <c r="G44" s="1"/>
      <c r="H44" s="1">
        <f t="shared" si="0"/>
        <v>3</v>
      </c>
      <c r="I44" s="7"/>
      <c r="J44" s="12" t="s">
        <v>7485</v>
      </c>
      <c r="K44" s="1">
        <f>SUMIF(B:B,J44,H:H)</f>
        <v>19</v>
      </c>
      <c r="M44" s="1">
        <v>6</v>
      </c>
      <c r="N44" s="201"/>
      <c r="O44" s="201"/>
      <c r="P44" s="201"/>
      <c r="Q44" s="203"/>
      <c r="R44" s="203" t="s">
        <v>10485</v>
      </c>
      <c r="S44" s="201" t="s">
        <v>10158</v>
      </c>
      <c r="T44" s="203"/>
      <c r="U44" s="201"/>
      <c r="V44" s="201"/>
      <c r="W44" s="201"/>
    </row>
    <row r="45" spans="1:23" x14ac:dyDescent="0.4">
      <c r="A45" s="379">
        <v>45702</v>
      </c>
      <c r="B45" s="12" t="s">
        <v>7483</v>
      </c>
      <c r="C45" s="1"/>
      <c r="D45" s="1">
        <v>0</v>
      </c>
      <c r="E45" s="1">
        <v>0</v>
      </c>
      <c r="F45" s="1"/>
      <c r="G45" s="1"/>
      <c r="H45" s="1">
        <f t="shared" si="0"/>
        <v>0</v>
      </c>
      <c r="I45" s="7"/>
      <c r="M45" s="95">
        <v>7</v>
      </c>
      <c r="N45" s="203"/>
      <c r="O45" s="201"/>
      <c r="P45" s="201"/>
      <c r="Q45" s="203"/>
      <c r="R45" s="203" t="s">
        <v>10487</v>
      </c>
      <c r="S45" s="201" t="s">
        <v>10616</v>
      </c>
      <c r="T45" s="201"/>
      <c r="U45" s="201"/>
      <c r="V45" s="201"/>
      <c r="W45" s="201"/>
    </row>
    <row r="46" spans="1:23" x14ac:dyDescent="0.4">
      <c r="A46" s="379"/>
      <c r="B46" s="12" t="s">
        <v>7484</v>
      </c>
      <c r="C46" s="1"/>
      <c r="D46" s="1">
        <v>0</v>
      </c>
      <c r="E46" s="1">
        <v>0</v>
      </c>
      <c r="F46" s="1"/>
      <c r="G46" s="1"/>
      <c r="H46" s="1">
        <f t="shared" si="0"/>
        <v>0</v>
      </c>
      <c r="I46" s="7"/>
      <c r="M46" s="1">
        <v>8</v>
      </c>
      <c r="N46" s="201"/>
      <c r="O46" s="201"/>
      <c r="P46" s="201"/>
      <c r="Q46" s="203"/>
      <c r="R46" s="222" t="s">
        <v>10488</v>
      </c>
      <c r="S46" s="201" t="s">
        <v>9326</v>
      </c>
      <c r="T46" s="201"/>
      <c r="U46" s="201"/>
      <c r="V46" s="201"/>
      <c r="W46" s="201"/>
    </row>
    <row r="47" spans="1:23" x14ac:dyDescent="0.4">
      <c r="A47" s="379"/>
      <c r="B47" s="12" t="s">
        <v>7485</v>
      </c>
      <c r="C47" s="1"/>
      <c r="D47" s="1">
        <v>0</v>
      </c>
      <c r="E47" s="1">
        <v>1</v>
      </c>
      <c r="F47" s="1"/>
      <c r="G47" s="1"/>
      <c r="H47" s="1">
        <f t="shared" si="0"/>
        <v>1</v>
      </c>
      <c r="I47" s="7"/>
      <c r="M47" s="95">
        <v>9</v>
      </c>
      <c r="N47" s="201"/>
      <c r="O47" s="201"/>
      <c r="P47" s="201"/>
      <c r="Q47" s="201"/>
      <c r="R47" s="203" t="s">
        <v>10486</v>
      </c>
      <c r="S47" s="201" t="s">
        <v>10158</v>
      </c>
      <c r="T47" s="201"/>
      <c r="U47" s="201"/>
      <c r="V47" s="201"/>
      <c r="W47" s="201"/>
    </row>
    <row r="48" spans="1:23" x14ac:dyDescent="0.4">
      <c r="A48" s="379">
        <v>45705</v>
      </c>
      <c r="B48" s="12" t="s">
        <v>7483</v>
      </c>
      <c r="C48" s="1"/>
      <c r="D48" s="95">
        <v>0</v>
      </c>
      <c r="E48" s="1">
        <v>0</v>
      </c>
      <c r="F48" s="1"/>
      <c r="G48" s="1"/>
      <c r="H48" s="1">
        <f t="shared" si="0"/>
        <v>0</v>
      </c>
      <c r="I48" s="7"/>
      <c r="M48" s="1">
        <v>10</v>
      </c>
      <c r="N48" s="222"/>
      <c r="O48" s="201"/>
      <c r="P48" s="201"/>
      <c r="Q48" s="201"/>
      <c r="R48" s="203" t="s">
        <v>10483</v>
      </c>
      <c r="S48" s="201" t="s">
        <v>10463</v>
      </c>
      <c r="T48" s="201"/>
      <c r="U48" s="201"/>
      <c r="V48" s="201"/>
      <c r="W48" s="201"/>
    </row>
    <row r="49" spans="1:23" x14ac:dyDescent="0.4">
      <c r="A49" s="379"/>
      <c r="B49" s="12" t="s">
        <v>7484</v>
      </c>
      <c r="C49" s="1"/>
      <c r="D49" s="95">
        <v>0</v>
      </c>
      <c r="E49" s="95">
        <v>0</v>
      </c>
      <c r="F49" s="95"/>
      <c r="G49" s="95"/>
      <c r="H49" s="1">
        <f t="shared" si="0"/>
        <v>0</v>
      </c>
      <c r="I49" s="7"/>
      <c r="M49" s="1">
        <v>11</v>
      </c>
      <c r="N49" s="201"/>
      <c r="O49" s="201"/>
      <c r="P49" s="201"/>
      <c r="Q49" s="201"/>
      <c r="R49" s="203" t="s">
        <v>10526</v>
      </c>
      <c r="S49" s="201" t="s">
        <v>10158</v>
      </c>
      <c r="T49" s="201"/>
      <c r="U49" s="201"/>
      <c r="V49" s="201"/>
      <c r="W49" s="201"/>
    </row>
    <row r="50" spans="1:23" x14ac:dyDescent="0.4">
      <c r="A50" s="379"/>
      <c r="B50" s="12" t="s">
        <v>7485</v>
      </c>
      <c r="C50" s="1"/>
      <c r="D50" s="95">
        <v>0</v>
      </c>
      <c r="E50" s="1">
        <v>5</v>
      </c>
      <c r="F50" s="1"/>
      <c r="G50" s="1"/>
      <c r="H50" s="1">
        <f t="shared" si="0"/>
        <v>5</v>
      </c>
      <c r="I50" s="7"/>
      <c r="M50" s="1">
        <v>12</v>
      </c>
      <c r="N50" s="201"/>
      <c r="O50" s="201"/>
      <c r="P50" s="201"/>
      <c r="Q50" s="201"/>
      <c r="R50" s="203" t="s">
        <v>10527</v>
      </c>
      <c r="S50" s="201" t="s">
        <v>10158</v>
      </c>
      <c r="T50" s="201"/>
      <c r="U50" s="201"/>
      <c r="V50" s="201"/>
      <c r="W50" s="201"/>
    </row>
    <row r="51" spans="1:23" x14ac:dyDescent="0.4">
      <c r="A51" s="379">
        <v>45706</v>
      </c>
      <c r="B51" s="12" t="s">
        <v>7483</v>
      </c>
      <c r="C51" s="1"/>
      <c r="D51" s="95">
        <v>0</v>
      </c>
      <c r="E51" s="1">
        <v>0</v>
      </c>
      <c r="F51" s="1"/>
      <c r="G51" s="1"/>
      <c r="H51" s="1">
        <f t="shared" si="0"/>
        <v>0</v>
      </c>
      <c r="I51" s="7"/>
      <c r="M51" s="95">
        <v>13</v>
      </c>
      <c r="N51" s="201"/>
      <c r="O51" s="201"/>
      <c r="P51" s="201"/>
      <c r="Q51" s="201"/>
      <c r="R51" s="203" t="s">
        <v>10541</v>
      </c>
      <c r="S51" s="201" t="s">
        <v>10546</v>
      </c>
      <c r="T51" s="201"/>
      <c r="U51" s="201"/>
      <c r="V51" s="201"/>
      <c r="W51" s="201"/>
    </row>
    <row r="52" spans="1:23" x14ac:dyDescent="0.4">
      <c r="A52" s="379"/>
      <c r="B52" s="12" t="s">
        <v>7484</v>
      </c>
      <c r="C52" s="1"/>
      <c r="D52" s="95">
        <v>0</v>
      </c>
      <c r="E52" s="95">
        <v>0</v>
      </c>
      <c r="F52" s="95"/>
      <c r="G52" s="1"/>
      <c r="H52" s="1">
        <f t="shared" si="0"/>
        <v>0</v>
      </c>
      <c r="I52" s="7"/>
      <c r="M52" s="95">
        <v>14</v>
      </c>
      <c r="N52" s="201"/>
      <c r="O52" s="201"/>
      <c r="P52" s="201"/>
      <c r="Q52" s="201"/>
      <c r="R52" s="203" t="s">
        <v>10542</v>
      </c>
      <c r="S52" s="201" t="s">
        <v>10463</v>
      </c>
      <c r="T52" s="201"/>
      <c r="U52" s="201"/>
      <c r="V52" s="201"/>
      <c r="W52" s="201"/>
    </row>
    <row r="53" spans="1:23" x14ac:dyDescent="0.4">
      <c r="A53" s="379"/>
      <c r="B53" s="12" t="s">
        <v>7485</v>
      </c>
      <c r="C53" s="1"/>
      <c r="D53" s="95">
        <v>0</v>
      </c>
      <c r="E53" s="1">
        <v>2</v>
      </c>
      <c r="F53" s="1"/>
      <c r="G53" s="1"/>
      <c r="H53" s="1">
        <f t="shared" si="0"/>
        <v>2</v>
      </c>
      <c r="I53" s="7"/>
      <c r="M53" s="1">
        <v>15</v>
      </c>
      <c r="N53" s="201"/>
      <c r="O53" s="201"/>
      <c r="P53" s="201"/>
      <c r="Q53" s="201"/>
      <c r="R53" s="203" t="s">
        <v>10581</v>
      </c>
      <c r="S53" s="201" t="s">
        <v>10463</v>
      </c>
      <c r="T53" s="201"/>
      <c r="U53" s="201"/>
      <c r="V53" s="201"/>
      <c r="W53" s="201"/>
    </row>
    <row r="54" spans="1:23" x14ac:dyDescent="0.4">
      <c r="A54" s="379">
        <v>45707</v>
      </c>
      <c r="B54" s="12" t="s">
        <v>7483</v>
      </c>
      <c r="C54" s="1"/>
      <c r="D54" s="95">
        <v>0</v>
      </c>
      <c r="E54" s="1">
        <v>0</v>
      </c>
      <c r="F54" s="1"/>
      <c r="G54" s="1"/>
      <c r="H54" s="1">
        <f t="shared" si="0"/>
        <v>0</v>
      </c>
      <c r="I54" s="7"/>
      <c r="M54" s="1">
        <v>16</v>
      </c>
      <c r="N54" s="201"/>
      <c r="O54" s="201"/>
      <c r="P54" s="201"/>
      <c r="Q54" s="201"/>
      <c r="R54" s="203" t="s">
        <v>10591</v>
      </c>
      <c r="S54" s="201" t="s">
        <v>10607</v>
      </c>
      <c r="T54" s="201"/>
      <c r="U54" s="201"/>
      <c r="V54" s="201"/>
      <c r="W54" s="201"/>
    </row>
    <row r="55" spans="1:23" x14ac:dyDescent="0.4">
      <c r="A55" s="379"/>
      <c r="B55" s="12" t="s">
        <v>7484</v>
      </c>
      <c r="C55" s="1"/>
      <c r="D55" s="95">
        <v>0</v>
      </c>
      <c r="E55" s="1">
        <v>0</v>
      </c>
      <c r="F55" s="95"/>
      <c r="G55" s="95"/>
      <c r="H55" s="1">
        <f t="shared" si="0"/>
        <v>0</v>
      </c>
      <c r="I55" s="7"/>
      <c r="M55" s="1">
        <v>17</v>
      </c>
      <c r="N55" s="201"/>
      <c r="O55" s="201"/>
      <c r="P55" s="201"/>
      <c r="Q55" s="201"/>
      <c r="R55" s="203" t="s">
        <v>10592</v>
      </c>
      <c r="S55" s="201" t="s">
        <v>10463</v>
      </c>
      <c r="T55" s="201"/>
      <c r="U55" s="201"/>
      <c r="V55" s="201"/>
      <c r="W55" s="201"/>
    </row>
    <row r="56" spans="1:23" x14ac:dyDescent="0.4">
      <c r="A56" s="379"/>
      <c r="B56" s="12" t="s">
        <v>7485</v>
      </c>
      <c r="C56" s="1"/>
      <c r="D56" s="95">
        <v>1</v>
      </c>
      <c r="E56" s="1">
        <v>2</v>
      </c>
      <c r="F56" s="1"/>
      <c r="G56" s="1"/>
      <c r="H56" s="1">
        <f t="shared" si="0"/>
        <v>3</v>
      </c>
      <c r="I56" s="7"/>
      <c r="M56" s="95">
        <v>18</v>
      </c>
      <c r="N56" s="201"/>
      <c r="O56" s="201"/>
      <c r="P56" s="201"/>
      <c r="Q56" s="201"/>
      <c r="R56" s="203" t="s">
        <v>10593</v>
      </c>
      <c r="S56" s="201" t="s">
        <v>10158</v>
      </c>
      <c r="T56" s="201"/>
      <c r="U56" s="201"/>
      <c r="V56" s="201"/>
      <c r="W56" s="201"/>
    </row>
    <row r="57" spans="1:23" x14ac:dyDescent="0.4">
      <c r="A57" s="379">
        <v>45708</v>
      </c>
      <c r="B57" s="12" t="s">
        <v>7483</v>
      </c>
      <c r="C57" s="1"/>
      <c r="D57" s="95">
        <v>0</v>
      </c>
      <c r="E57" s="1">
        <v>0</v>
      </c>
      <c r="F57" s="1"/>
      <c r="G57" s="1"/>
      <c r="H57" s="1">
        <f t="shared" si="0"/>
        <v>0</v>
      </c>
      <c r="M57" s="95">
        <v>19</v>
      </c>
      <c r="N57" s="201"/>
      <c r="O57" s="201"/>
      <c r="P57" s="201"/>
      <c r="Q57" s="201"/>
      <c r="R57" s="203" t="s">
        <v>10594</v>
      </c>
      <c r="S57" s="201" t="s">
        <v>9326</v>
      </c>
      <c r="T57" s="201"/>
      <c r="U57" s="201"/>
      <c r="V57" s="201"/>
      <c r="W57" s="201"/>
    </row>
    <row r="58" spans="1:23" x14ac:dyDescent="0.4">
      <c r="A58" s="379"/>
      <c r="B58" s="12" t="s">
        <v>7484</v>
      </c>
      <c r="C58" s="1"/>
      <c r="D58" s="95">
        <v>0</v>
      </c>
      <c r="E58" s="1">
        <v>0</v>
      </c>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v>0</v>
      </c>
      <c r="E59" s="1">
        <v>1</v>
      </c>
      <c r="F59" s="1"/>
      <c r="G59" s="1"/>
      <c r="H59" s="1">
        <f t="shared" si="0"/>
        <v>1</v>
      </c>
      <c r="M59" s="1">
        <v>21</v>
      </c>
      <c r="N59" s="201"/>
      <c r="O59" s="201"/>
      <c r="P59" s="201"/>
      <c r="Q59" s="201"/>
      <c r="R59" s="203"/>
      <c r="S59" s="201"/>
      <c r="T59" s="201"/>
      <c r="U59" s="201"/>
      <c r="V59" s="201"/>
      <c r="W59" s="201"/>
    </row>
    <row r="60" spans="1:23" x14ac:dyDescent="0.4">
      <c r="A60" s="379">
        <v>45709</v>
      </c>
      <c r="B60" s="12" t="s">
        <v>7483</v>
      </c>
      <c r="C60" s="1"/>
      <c r="D60" s="95">
        <v>0</v>
      </c>
      <c r="E60" s="1">
        <v>0</v>
      </c>
      <c r="F60" s="1"/>
      <c r="G60" s="1"/>
      <c r="H60" s="1">
        <f t="shared" ref="H60:H68" si="1">SUM(C60:G60)</f>
        <v>0</v>
      </c>
      <c r="M60" s="1">
        <v>22</v>
      </c>
      <c r="N60" s="201"/>
      <c r="O60" s="201"/>
      <c r="P60" s="201"/>
      <c r="Q60" s="201"/>
      <c r="R60" s="203"/>
      <c r="S60" s="201"/>
      <c r="T60" s="201"/>
      <c r="U60" s="201"/>
      <c r="V60" s="201"/>
      <c r="W60" s="201"/>
    </row>
    <row r="61" spans="1:23" x14ac:dyDescent="0.4">
      <c r="A61" s="379"/>
      <c r="B61" s="12" t="s">
        <v>7484</v>
      </c>
      <c r="C61" s="1"/>
      <c r="D61" s="95">
        <v>0</v>
      </c>
      <c r="E61" s="1">
        <v>0</v>
      </c>
      <c r="F61" s="95"/>
      <c r="G61" s="95"/>
      <c r="H61" s="1">
        <f t="shared" si="1"/>
        <v>0</v>
      </c>
      <c r="M61" s="1">
        <v>23</v>
      </c>
      <c r="N61" s="201"/>
      <c r="O61" s="201"/>
      <c r="P61" s="201"/>
      <c r="Q61" s="201"/>
      <c r="R61" s="203"/>
      <c r="S61" s="201"/>
      <c r="T61" s="201"/>
      <c r="U61" s="201"/>
      <c r="V61" s="201"/>
      <c r="W61" s="201"/>
    </row>
    <row r="62" spans="1:23" x14ac:dyDescent="0.4">
      <c r="A62" s="379"/>
      <c r="B62" s="12" t="s">
        <v>7485</v>
      </c>
      <c r="C62" s="1"/>
      <c r="D62" s="95">
        <v>1</v>
      </c>
      <c r="E62" s="1">
        <v>0</v>
      </c>
      <c r="F62" s="1"/>
      <c r="G62" s="1"/>
      <c r="H62" s="1">
        <f t="shared" si="1"/>
        <v>1</v>
      </c>
      <c r="M62" s="1">
        <v>24</v>
      </c>
      <c r="N62" s="201"/>
      <c r="O62" s="201"/>
      <c r="P62" s="201"/>
      <c r="Q62" s="201"/>
      <c r="R62" s="203"/>
      <c r="S62" s="201"/>
      <c r="T62" s="201"/>
      <c r="U62" s="201"/>
      <c r="V62" s="201"/>
      <c r="W62" s="201"/>
    </row>
    <row r="63" spans="1:23" x14ac:dyDescent="0.4">
      <c r="A63" s="379">
        <v>45712</v>
      </c>
      <c r="B63" s="12" t="s">
        <v>7483</v>
      </c>
      <c r="C63" s="1"/>
      <c r="D63" s="95">
        <v>0</v>
      </c>
      <c r="E63" s="1">
        <v>0</v>
      </c>
      <c r="F63" s="1"/>
      <c r="G63" s="1"/>
      <c r="H63" s="1">
        <f t="shared" si="1"/>
        <v>0</v>
      </c>
      <c r="M63" s="1">
        <v>25</v>
      </c>
      <c r="N63" s="201"/>
      <c r="O63" s="201"/>
      <c r="P63" s="201"/>
      <c r="Q63" s="201"/>
      <c r="R63" s="203"/>
      <c r="S63" s="201"/>
      <c r="T63" s="201"/>
      <c r="U63" s="201"/>
      <c r="V63" s="201"/>
      <c r="W63" s="201"/>
    </row>
    <row r="64" spans="1:23" x14ac:dyDescent="0.4">
      <c r="A64" s="379"/>
      <c r="B64" s="12" t="s">
        <v>7484</v>
      </c>
      <c r="C64" s="1"/>
      <c r="D64" s="95">
        <v>0</v>
      </c>
      <c r="E64" s="1">
        <v>0</v>
      </c>
      <c r="F64" s="1"/>
      <c r="G64" s="1"/>
      <c r="H64" s="1">
        <f t="shared" si="1"/>
        <v>0</v>
      </c>
      <c r="M64" s="1">
        <v>26</v>
      </c>
      <c r="N64" s="201"/>
      <c r="O64" s="201"/>
      <c r="P64" s="201"/>
      <c r="Q64" s="201"/>
      <c r="R64" s="203"/>
      <c r="S64" s="201"/>
      <c r="T64" s="201"/>
      <c r="U64" s="201"/>
      <c r="V64" s="201"/>
      <c r="W64" s="201"/>
    </row>
    <row r="65" spans="1:23" x14ac:dyDescent="0.4">
      <c r="A65" s="379"/>
      <c r="B65" s="12" t="s">
        <v>7485</v>
      </c>
      <c r="C65" s="1"/>
      <c r="D65" s="95">
        <v>0</v>
      </c>
      <c r="E65" s="1">
        <v>3</v>
      </c>
      <c r="F65" s="1"/>
      <c r="G65" s="1"/>
      <c r="H65" s="1">
        <f t="shared" si="1"/>
        <v>3</v>
      </c>
      <c r="M65" s="1">
        <v>27</v>
      </c>
      <c r="N65" s="201"/>
      <c r="O65" s="201"/>
      <c r="P65" s="201"/>
      <c r="Q65" s="201"/>
      <c r="R65" s="203"/>
      <c r="S65" s="201"/>
      <c r="T65" s="201"/>
      <c r="U65" s="201"/>
      <c r="V65" s="201"/>
      <c r="W65" s="201"/>
    </row>
    <row r="66" spans="1:23" x14ac:dyDescent="0.4">
      <c r="A66" s="379">
        <v>45713</v>
      </c>
      <c r="B66" s="12" t="s">
        <v>7483</v>
      </c>
      <c r="C66" s="1"/>
      <c r="D66" s="95">
        <v>0</v>
      </c>
      <c r="E66" s="1">
        <v>0</v>
      </c>
      <c r="F66" s="1"/>
      <c r="G66" s="1"/>
      <c r="H66" s="1">
        <f t="shared" si="1"/>
        <v>0</v>
      </c>
      <c r="M66" s="1">
        <v>28</v>
      </c>
      <c r="N66" s="201"/>
      <c r="O66" s="201"/>
      <c r="P66" s="201"/>
      <c r="Q66" s="201"/>
      <c r="R66" s="203"/>
      <c r="S66" s="201"/>
      <c r="T66" s="201"/>
      <c r="U66" s="201"/>
      <c r="V66" s="201"/>
      <c r="W66" s="201"/>
    </row>
    <row r="67" spans="1:23" x14ac:dyDescent="0.4">
      <c r="A67" s="379"/>
      <c r="B67" s="12" t="s">
        <v>7484</v>
      </c>
      <c r="C67" s="1"/>
      <c r="D67" s="95">
        <v>0</v>
      </c>
      <c r="E67" s="1">
        <v>0</v>
      </c>
      <c r="F67" s="95"/>
      <c r="G67" s="95"/>
      <c r="H67" s="1">
        <f t="shared" si="1"/>
        <v>0</v>
      </c>
      <c r="M67" s="1">
        <v>29</v>
      </c>
      <c r="N67" s="201"/>
      <c r="O67" s="201"/>
      <c r="P67" s="201"/>
      <c r="Q67" s="201"/>
      <c r="R67" s="203"/>
      <c r="S67" s="201"/>
      <c r="T67" s="201"/>
      <c r="U67" s="201"/>
      <c r="V67" s="201"/>
      <c r="W67" s="201"/>
    </row>
    <row r="68" spans="1:23" x14ac:dyDescent="0.4">
      <c r="A68" s="379"/>
      <c r="B68" s="12" t="s">
        <v>7485</v>
      </c>
      <c r="C68" s="1"/>
      <c r="D68" s="95">
        <v>0</v>
      </c>
      <c r="E68" s="1">
        <v>0</v>
      </c>
      <c r="F68" s="1"/>
      <c r="G68" s="1"/>
      <c r="H68" s="1">
        <f t="shared" si="1"/>
        <v>0</v>
      </c>
      <c r="I68" s="229"/>
      <c r="M68" s="1">
        <v>30</v>
      </c>
      <c r="N68" s="201"/>
      <c r="O68" s="201"/>
      <c r="P68" s="201"/>
      <c r="Q68" s="201"/>
      <c r="R68" s="203"/>
      <c r="S68" s="201"/>
      <c r="T68" s="201"/>
      <c r="U68" s="201"/>
      <c r="V68" s="201"/>
      <c r="W68" s="201"/>
    </row>
    <row r="69" spans="1:23" x14ac:dyDescent="0.4">
      <c r="A69" s="227"/>
      <c r="C69" s="7"/>
      <c r="D69" s="228"/>
      <c r="E69" s="7"/>
      <c r="F69" s="7"/>
      <c r="G69" s="7"/>
      <c r="H69" s="7"/>
      <c r="I69" s="229"/>
      <c r="N69" s="73"/>
    </row>
    <row r="70" spans="1:23" x14ac:dyDescent="0.4">
      <c r="A70" s="227"/>
      <c r="C70" s="7"/>
      <c r="D70" s="228"/>
      <c r="E70" s="7"/>
      <c r="F70" s="7"/>
      <c r="G70" s="7"/>
      <c r="H70" s="7"/>
      <c r="I70" s="7"/>
      <c r="M70" s="12" t="s">
        <v>10615</v>
      </c>
      <c r="N70" s="71">
        <f t="shared" ref="N70:N101" si="2">COUNTIF($N$39:$W$68,M70)</f>
        <v>1</v>
      </c>
    </row>
    <row r="71" spans="1:23" x14ac:dyDescent="0.4">
      <c r="A71" s="12" t="s">
        <v>7654</v>
      </c>
      <c r="B71" s="219">
        <v>45612.868055555555</v>
      </c>
      <c r="C71" s="7"/>
      <c r="D71" s="228"/>
      <c r="E71" s="7"/>
      <c r="F71" s="7"/>
      <c r="G71" s="7"/>
      <c r="H71" s="7"/>
      <c r="I71" s="7"/>
      <c r="M71" s="12" t="s">
        <v>10606</v>
      </c>
      <c r="N71" s="71">
        <f t="shared" si="2"/>
        <v>1</v>
      </c>
    </row>
    <row r="72" spans="1:23" x14ac:dyDescent="0.4">
      <c r="A72" s="12" t="s">
        <v>7655</v>
      </c>
      <c r="B72" s="220">
        <v>6.0416666666666667E-2</v>
      </c>
      <c r="C72" s="7"/>
      <c r="D72" s="228"/>
      <c r="E72" s="7"/>
      <c r="F72" s="7"/>
      <c r="G72" s="7"/>
      <c r="H72" s="7"/>
      <c r="I72" s="7"/>
      <c r="M72" s="12" t="s">
        <v>10545</v>
      </c>
      <c r="N72" s="71">
        <f t="shared" si="2"/>
        <v>1</v>
      </c>
    </row>
    <row r="73" spans="1:23" x14ac:dyDescent="0.4">
      <c r="A73" s="12" t="s">
        <v>7656</v>
      </c>
      <c r="B73" s="219">
        <f>B71-B72</f>
        <v>45612.807638888888</v>
      </c>
      <c r="C73" s="7"/>
      <c r="D73" s="228"/>
      <c r="E73" s="7"/>
      <c r="F73" s="7"/>
      <c r="G73" s="7"/>
      <c r="H73" s="7"/>
      <c r="I73" s="7"/>
      <c r="M73" s="12" t="s">
        <v>10462</v>
      </c>
      <c r="N73" s="71">
        <f t="shared" si="2"/>
        <v>9</v>
      </c>
    </row>
    <row r="74" spans="1:23" x14ac:dyDescent="0.4">
      <c r="A74" s="227"/>
      <c r="C74" s="7"/>
      <c r="D74" s="228"/>
      <c r="E74" s="7"/>
      <c r="F74" s="7"/>
      <c r="G74" s="7"/>
      <c r="H74" s="7"/>
      <c r="I74" s="7"/>
      <c r="M74" s="12" t="s">
        <v>10254</v>
      </c>
      <c r="N74" s="71">
        <f t="shared" si="2"/>
        <v>0</v>
      </c>
    </row>
    <row r="75" spans="1:23" x14ac:dyDescent="0.4">
      <c r="A75" s="220" t="s">
        <v>9491</v>
      </c>
      <c r="B75" s="295">
        <v>0</v>
      </c>
      <c r="C75" s="220">
        <f>B75+TIME(1,,)</f>
        <v>4.1666666666666664E-2</v>
      </c>
      <c r="D75" s="228"/>
      <c r="E75" s="7"/>
      <c r="F75" s="7"/>
      <c r="G75" s="7"/>
      <c r="H75" s="7"/>
      <c r="I75" s="7"/>
      <c r="M75" s="12" t="s">
        <v>10157</v>
      </c>
      <c r="N75" s="71">
        <f t="shared" si="2"/>
        <v>7</v>
      </c>
    </row>
    <row r="76" spans="1:23" x14ac:dyDescent="0.4">
      <c r="A76" s="220" t="s">
        <v>9491</v>
      </c>
      <c r="B76" s="220">
        <f>C75</f>
        <v>4.1666666666666664E-2</v>
      </c>
      <c r="C76" s="220">
        <f t="shared" ref="C76:C98" si="3">B76+TIME(1,,)</f>
        <v>8.3333333333333329E-2</v>
      </c>
      <c r="D76" s="228"/>
      <c r="E76" s="7"/>
      <c r="F76" s="7"/>
      <c r="G76" s="7"/>
      <c r="H76" s="7"/>
      <c r="I76" s="7"/>
      <c r="M76" s="12" t="s">
        <v>10147</v>
      </c>
      <c r="N76" s="71">
        <f t="shared" si="2"/>
        <v>0</v>
      </c>
    </row>
    <row r="77" spans="1:23" x14ac:dyDescent="0.4">
      <c r="A77" s="220" t="s">
        <v>9491</v>
      </c>
      <c r="B77" s="220">
        <f t="shared" ref="B77:B98" si="4">C76</f>
        <v>8.3333333333333329E-2</v>
      </c>
      <c r="C77" s="220">
        <f t="shared" si="3"/>
        <v>0.125</v>
      </c>
      <c r="M77" s="12" t="s">
        <v>9961</v>
      </c>
      <c r="N77" s="71">
        <f t="shared" si="2"/>
        <v>0</v>
      </c>
    </row>
    <row r="78" spans="1:23" x14ac:dyDescent="0.4">
      <c r="A78" s="220" t="s">
        <v>9491</v>
      </c>
      <c r="B78" s="220">
        <f t="shared" si="4"/>
        <v>0.125</v>
      </c>
      <c r="C78" s="220">
        <f t="shared" si="3"/>
        <v>0.16666666666666666</v>
      </c>
      <c r="M78" s="12" t="s">
        <v>9747</v>
      </c>
      <c r="N78" s="71">
        <f t="shared" si="2"/>
        <v>0</v>
      </c>
    </row>
    <row r="79" spans="1:23" x14ac:dyDescent="0.4">
      <c r="A79" s="220" t="s">
        <v>9491</v>
      </c>
      <c r="B79" s="220">
        <f t="shared" si="4"/>
        <v>0.16666666666666666</v>
      </c>
      <c r="C79" s="220">
        <f t="shared" si="3"/>
        <v>0.20833333333333331</v>
      </c>
      <c r="M79" s="12" t="s">
        <v>9745</v>
      </c>
      <c r="N79" s="71">
        <f t="shared" si="2"/>
        <v>0</v>
      </c>
    </row>
    <row r="80" spans="1:23" x14ac:dyDescent="0.4">
      <c r="A80" s="220" t="s">
        <v>9491</v>
      </c>
      <c r="B80" s="220">
        <f t="shared" si="4"/>
        <v>0.20833333333333331</v>
      </c>
      <c r="C80" s="220">
        <f t="shared" si="3"/>
        <v>0.24999999999999997</v>
      </c>
      <c r="M80" s="12" t="s">
        <v>9772</v>
      </c>
      <c r="N80" s="71">
        <f t="shared" si="2"/>
        <v>0</v>
      </c>
    </row>
    <row r="81" spans="1:14" x14ac:dyDescent="0.4">
      <c r="A81" s="220" t="s">
        <v>9491</v>
      </c>
      <c r="B81" s="220">
        <f t="shared" si="4"/>
        <v>0.24999999999999997</v>
      </c>
      <c r="C81" s="220">
        <f t="shared" si="3"/>
        <v>0.29166666666666663</v>
      </c>
      <c r="M81" s="12" t="s">
        <v>9534</v>
      </c>
      <c r="N81" s="71">
        <f t="shared" si="2"/>
        <v>0</v>
      </c>
    </row>
    <row r="82" spans="1:14" x14ac:dyDescent="0.4">
      <c r="A82" s="220" t="s">
        <v>9491</v>
      </c>
      <c r="B82" s="220">
        <f t="shared" si="4"/>
        <v>0.29166666666666663</v>
      </c>
      <c r="C82" s="220">
        <f t="shared" si="3"/>
        <v>0.33333333333333331</v>
      </c>
      <c r="M82" s="12" t="s">
        <v>9207</v>
      </c>
      <c r="N82" s="71">
        <f t="shared" si="2"/>
        <v>0</v>
      </c>
    </row>
    <row r="83" spans="1:14" x14ac:dyDescent="0.4">
      <c r="A83" s="220" t="s">
        <v>9491</v>
      </c>
      <c r="B83" s="220">
        <f t="shared" si="4"/>
        <v>0.33333333333333331</v>
      </c>
      <c r="C83" s="220">
        <f t="shared" si="3"/>
        <v>0.375</v>
      </c>
      <c r="M83" s="12" t="s">
        <v>9205</v>
      </c>
      <c r="N83" s="71">
        <f t="shared" si="2"/>
        <v>0</v>
      </c>
    </row>
    <row r="84" spans="1:14" x14ac:dyDescent="0.4">
      <c r="A84" s="220" t="s">
        <v>9491</v>
      </c>
      <c r="B84" s="220">
        <f t="shared" si="4"/>
        <v>0.375</v>
      </c>
      <c r="C84" s="220">
        <f t="shared" si="3"/>
        <v>0.41666666666666669</v>
      </c>
      <c r="M84" s="12" t="s">
        <v>8994</v>
      </c>
      <c r="N84" s="71">
        <f t="shared" si="2"/>
        <v>0</v>
      </c>
    </row>
    <row r="85" spans="1:14" x14ac:dyDescent="0.4">
      <c r="A85" s="220" t="s">
        <v>9491</v>
      </c>
      <c r="B85" s="220">
        <f t="shared" si="4"/>
        <v>0.41666666666666669</v>
      </c>
      <c r="C85" s="220">
        <f t="shared" si="3"/>
        <v>0.45833333333333337</v>
      </c>
      <c r="M85" s="12" t="s">
        <v>8951</v>
      </c>
      <c r="N85" s="71">
        <f t="shared" si="2"/>
        <v>0</v>
      </c>
    </row>
    <row r="86" spans="1:14" x14ac:dyDescent="0.4">
      <c r="A86" s="220" t="s">
        <v>9491</v>
      </c>
      <c r="B86" s="220">
        <f t="shared" si="4"/>
        <v>0.45833333333333337</v>
      </c>
      <c r="C86" s="220">
        <f t="shared" si="3"/>
        <v>0.5</v>
      </c>
      <c r="M86" s="12" t="s">
        <v>8949</v>
      </c>
      <c r="N86" s="71">
        <f t="shared" si="2"/>
        <v>0</v>
      </c>
    </row>
    <row r="87" spans="1:14" x14ac:dyDescent="0.4">
      <c r="A87" s="220" t="s">
        <v>9491</v>
      </c>
      <c r="B87" s="220">
        <f t="shared" si="4"/>
        <v>0.5</v>
      </c>
      <c r="C87" s="220">
        <f t="shared" si="3"/>
        <v>0.54166666666666663</v>
      </c>
      <c r="M87" s="12" t="s">
        <v>8945</v>
      </c>
      <c r="N87" s="71">
        <f t="shared" si="2"/>
        <v>0</v>
      </c>
    </row>
    <row r="88" spans="1:14" x14ac:dyDescent="0.4">
      <c r="A88" s="220" t="s">
        <v>9491</v>
      </c>
      <c r="B88" s="220">
        <f t="shared" si="4"/>
        <v>0.54166666666666663</v>
      </c>
      <c r="C88" s="220">
        <f t="shared" si="3"/>
        <v>0.58333333333333326</v>
      </c>
      <c r="M88" s="12" t="s">
        <v>8943</v>
      </c>
      <c r="N88" s="71">
        <f t="shared" si="2"/>
        <v>0</v>
      </c>
    </row>
    <row r="89" spans="1:14" x14ac:dyDescent="0.4">
      <c r="A89" s="220" t="s">
        <v>9491</v>
      </c>
      <c r="B89" s="220">
        <f t="shared" si="4"/>
        <v>0.58333333333333326</v>
      </c>
      <c r="C89" s="220">
        <f t="shared" si="3"/>
        <v>0.62499999999999989</v>
      </c>
      <c r="M89" s="12" t="s">
        <v>8932</v>
      </c>
      <c r="N89" s="71">
        <f t="shared" si="2"/>
        <v>0</v>
      </c>
    </row>
    <row r="90" spans="1:14" x14ac:dyDescent="0.4">
      <c r="A90" s="220" t="s">
        <v>9491</v>
      </c>
      <c r="B90" s="220">
        <f t="shared" si="4"/>
        <v>0.62499999999999989</v>
      </c>
      <c r="C90" s="220">
        <f t="shared" si="3"/>
        <v>0.66666666666666652</v>
      </c>
      <c r="M90" s="12" t="s">
        <v>8899</v>
      </c>
      <c r="N90" s="71">
        <f t="shared" si="2"/>
        <v>0</v>
      </c>
    </row>
    <row r="91" spans="1:14" x14ac:dyDescent="0.4">
      <c r="A91" s="220" t="s">
        <v>9491</v>
      </c>
      <c r="B91" s="220">
        <f t="shared" si="4"/>
        <v>0.66666666666666652</v>
      </c>
      <c r="C91" s="220">
        <f t="shared" si="3"/>
        <v>0.70833333333333315</v>
      </c>
      <c r="M91" s="12" t="s">
        <v>8905</v>
      </c>
      <c r="N91" s="71">
        <f t="shared" si="2"/>
        <v>0</v>
      </c>
    </row>
    <row r="92" spans="1:14" x14ac:dyDescent="0.4">
      <c r="A92" s="220" t="s">
        <v>9491</v>
      </c>
      <c r="B92" s="220">
        <f t="shared" si="4"/>
        <v>0.70833333333333315</v>
      </c>
      <c r="C92" s="220">
        <f t="shared" si="3"/>
        <v>0.74999999999999978</v>
      </c>
      <c r="M92" s="12" t="s">
        <v>8937</v>
      </c>
      <c r="N92" s="71">
        <f t="shared" si="2"/>
        <v>0</v>
      </c>
    </row>
    <row r="93" spans="1:14" x14ac:dyDescent="0.4">
      <c r="A93" s="220" t="s">
        <v>9491</v>
      </c>
      <c r="B93" s="220">
        <f t="shared" si="4"/>
        <v>0.74999999999999978</v>
      </c>
      <c r="C93" s="220">
        <f t="shared" si="3"/>
        <v>0.79166666666666641</v>
      </c>
      <c r="M93" s="12" t="s">
        <v>8717</v>
      </c>
      <c r="N93" s="71">
        <f t="shared" si="2"/>
        <v>0</v>
      </c>
    </row>
    <row r="94" spans="1:14" x14ac:dyDescent="0.4">
      <c r="A94" s="220" t="s">
        <v>9491</v>
      </c>
      <c r="B94" s="220">
        <f t="shared" si="4"/>
        <v>0.79166666666666641</v>
      </c>
      <c r="C94" s="220">
        <f t="shared" si="3"/>
        <v>0.83333333333333304</v>
      </c>
      <c r="M94" s="12" t="s">
        <v>8636</v>
      </c>
      <c r="N94" s="71">
        <f t="shared" si="2"/>
        <v>0</v>
      </c>
    </row>
    <row r="95" spans="1:14" x14ac:dyDescent="0.4">
      <c r="A95" s="220" t="s">
        <v>9491</v>
      </c>
      <c r="B95" s="220">
        <f t="shared" si="4"/>
        <v>0.83333333333333304</v>
      </c>
      <c r="C95" s="220">
        <f t="shared" si="3"/>
        <v>0.87499999999999967</v>
      </c>
      <c r="M95" s="12" t="s">
        <v>9774</v>
      </c>
      <c r="N95" s="71">
        <f t="shared" si="2"/>
        <v>0</v>
      </c>
    </row>
    <row r="96" spans="1:14" x14ac:dyDescent="0.4">
      <c r="A96" s="220" t="s">
        <v>9491</v>
      </c>
      <c r="B96" s="220">
        <f t="shared" si="4"/>
        <v>0.87499999999999967</v>
      </c>
      <c r="C96" s="220">
        <f t="shared" si="3"/>
        <v>0.9166666666666663</v>
      </c>
      <c r="M96" s="12" t="s">
        <v>9195</v>
      </c>
      <c r="N96" s="71">
        <f t="shared" si="2"/>
        <v>0</v>
      </c>
    </row>
    <row r="97" spans="1:14" x14ac:dyDescent="0.4">
      <c r="A97" s="220" t="s">
        <v>9491</v>
      </c>
      <c r="B97" s="220">
        <f t="shared" si="4"/>
        <v>0.9166666666666663</v>
      </c>
      <c r="C97" s="220">
        <f t="shared" si="3"/>
        <v>0.95833333333333293</v>
      </c>
      <c r="M97" s="12" t="s">
        <v>10273</v>
      </c>
      <c r="N97" s="71">
        <f t="shared" si="2"/>
        <v>0</v>
      </c>
    </row>
    <row r="98" spans="1:14" x14ac:dyDescent="0.4">
      <c r="A98" s="220" t="s">
        <v>9491</v>
      </c>
      <c r="B98" s="220">
        <f t="shared" si="4"/>
        <v>0.95833333333333293</v>
      </c>
      <c r="C98" s="220">
        <f t="shared" si="3"/>
        <v>0.99999999999999956</v>
      </c>
      <c r="M98" s="12" t="s">
        <v>9002</v>
      </c>
      <c r="N98" s="71">
        <f t="shared" si="2"/>
        <v>0</v>
      </c>
    </row>
    <row r="99" spans="1:14" x14ac:dyDescent="0.4">
      <c r="A99" s="7"/>
      <c r="B99" s="250"/>
      <c r="C99" s="250"/>
      <c r="M99" s="12" t="s">
        <v>8903</v>
      </c>
      <c r="N99" s="71">
        <f t="shared" si="2"/>
        <v>0</v>
      </c>
    </row>
    <row r="100" spans="1:14" x14ac:dyDescent="0.4">
      <c r="M100" s="12" t="s">
        <v>8904</v>
      </c>
      <c r="N100" s="71">
        <f t="shared" si="2"/>
        <v>0</v>
      </c>
    </row>
    <row r="101" spans="1:14" x14ac:dyDescent="0.4">
      <c r="M101" s="12" t="s">
        <v>8906</v>
      </c>
      <c r="N101" s="71">
        <f t="shared" si="2"/>
        <v>0</v>
      </c>
    </row>
    <row r="102" spans="1:14" x14ac:dyDescent="0.4">
      <c r="M102" s="12" t="s">
        <v>8907</v>
      </c>
      <c r="N102" s="71">
        <f t="shared" ref="N102:N133" si="5">COUNTIF($N$39:$W$68,M102)</f>
        <v>0</v>
      </c>
    </row>
    <row r="103" spans="1:14" x14ac:dyDescent="0.4">
      <c r="M103" s="12" t="s">
        <v>8909</v>
      </c>
      <c r="N103" s="71">
        <f t="shared" si="5"/>
        <v>0</v>
      </c>
    </row>
    <row r="104" spans="1:14" x14ac:dyDescent="0.4">
      <c r="M104" s="12" t="s">
        <v>8785</v>
      </c>
      <c r="N104" s="71">
        <f t="shared" si="5"/>
        <v>0</v>
      </c>
    </row>
    <row r="105" spans="1:14" x14ac:dyDescent="0.4">
      <c r="M105" s="12" t="s">
        <v>8783</v>
      </c>
      <c r="N105" s="71">
        <f t="shared" si="5"/>
        <v>0</v>
      </c>
    </row>
    <row r="106" spans="1:14" x14ac:dyDescent="0.4">
      <c r="M106" s="12" t="s">
        <v>8908</v>
      </c>
      <c r="N106" s="71">
        <f t="shared" si="5"/>
        <v>0</v>
      </c>
    </row>
    <row r="107" spans="1:14" x14ac:dyDescent="0.4">
      <c r="M107" s="12" t="s">
        <v>8935</v>
      </c>
      <c r="N107" s="71">
        <f t="shared" si="5"/>
        <v>0</v>
      </c>
    </row>
    <row r="108" spans="1:14" x14ac:dyDescent="0.4">
      <c r="M108" s="12" t="s">
        <v>8789</v>
      </c>
      <c r="N108" s="71">
        <f t="shared" si="5"/>
        <v>0</v>
      </c>
    </row>
    <row r="109" spans="1:14" x14ac:dyDescent="0.4">
      <c r="M109" s="12" t="s">
        <v>8703</v>
      </c>
      <c r="N109" s="71">
        <f t="shared" si="5"/>
        <v>0</v>
      </c>
    </row>
    <row r="110" spans="1:14" x14ac:dyDescent="0.4">
      <c r="M110" s="12" t="s">
        <v>8699</v>
      </c>
      <c r="N110" s="71">
        <f t="shared" si="5"/>
        <v>0</v>
      </c>
    </row>
    <row r="111" spans="1:14" x14ac:dyDescent="0.4">
      <c r="M111" s="12" t="s">
        <v>8694</v>
      </c>
      <c r="N111" s="71">
        <f t="shared" si="5"/>
        <v>0</v>
      </c>
    </row>
    <row r="112" spans="1:14" x14ac:dyDescent="0.4">
      <c r="M112" s="12" t="s">
        <v>8645</v>
      </c>
      <c r="N112" s="71">
        <f t="shared" si="5"/>
        <v>0</v>
      </c>
    </row>
    <row r="113" spans="13:14" x14ac:dyDescent="0.4">
      <c r="M113" s="12" t="s">
        <v>8643</v>
      </c>
      <c r="N113" s="71">
        <f t="shared" si="5"/>
        <v>0</v>
      </c>
    </row>
    <row r="114" spans="13:14" x14ac:dyDescent="0.4">
      <c r="M114" s="12" t="s">
        <v>8629</v>
      </c>
      <c r="N114" s="71">
        <f t="shared" si="5"/>
        <v>0</v>
      </c>
    </row>
    <row r="115" spans="13:14" x14ac:dyDescent="0.4">
      <c r="M115" s="12" t="s">
        <v>8632</v>
      </c>
      <c r="N115" s="71">
        <f t="shared" si="5"/>
        <v>0</v>
      </c>
    </row>
    <row r="116" spans="13:14" x14ac:dyDescent="0.4">
      <c r="M116" s="12" t="s">
        <v>8633</v>
      </c>
      <c r="N116" s="71">
        <f t="shared" si="5"/>
        <v>0</v>
      </c>
    </row>
    <row r="117" spans="13:14" x14ac:dyDescent="0.4">
      <c r="M117" s="12" t="s">
        <v>8634</v>
      </c>
      <c r="N117" s="71">
        <f t="shared" si="5"/>
        <v>0</v>
      </c>
    </row>
    <row r="118" spans="13:14" x14ac:dyDescent="0.4">
      <c r="M118" s="12" t="s">
        <v>8635</v>
      </c>
      <c r="N118" s="71">
        <f t="shared" si="5"/>
        <v>0</v>
      </c>
    </row>
    <row r="119" spans="13:14" x14ac:dyDescent="0.4">
      <c r="M119" s="12" t="s">
        <v>8419</v>
      </c>
      <c r="N119" s="71">
        <f t="shared" si="5"/>
        <v>0</v>
      </c>
    </row>
    <row r="120" spans="13:14" x14ac:dyDescent="0.4">
      <c r="M120" s="12" t="s">
        <v>8414</v>
      </c>
      <c r="N120" s="71">
        <f t="shared" si="5"/>
        <v>0</v>
      </c>
    </row>
    <row r="121" spans="13:14" x14ac:dyDescent="0.4">
      <c r="M121" s="12" t="s">
        <v>8420</v>
      </c>
      <c r="N121" s="71">
        <f t="shared" si="5"/>
        <v>0</v>
      </c>
    </row>
    <row r="122" spans="13:14" x14ac:dyDescent="0.4">
      <c r="M122" s="12" t="s">
        <v>8421</v>
      </c>
      <c r="N122" s="71">
        <f t="shared" si="5"/>
        <v>0</v>
      </c>
    </row>
    <row r="123" spans="13:14" x14ac:dyDescent="0.4">
      <c r="M123" s="12" t="s">
        <v>8422</v>
      </c>
      <c r="N123" s="71">
        <f t="shared" si="5"/>
        <v>0</v>
      </c>
    </row>
    <row r="124" spans="13:14" x14ac:dyDescent="0.4">
      <c r="M124" s="12" t="s">
        <v>8308</v>
      </c>
      <c r="N124" s="71">
        <f t="shared" si="5"/>
        <v>0</v>
      </c>
    </row>
    <row r="125" spans="13:14" x14ac:dyDescent="0.4">
      <c r="M125" s="12" t="s">
        <v>7783</v>
      </c>
      <c r="N125" s="71">
        <f t="shared" si="5"/>
        <v>0</v>
      </c>
    </row>
    <row r="126" spans="13:14" x14ac:dyDescent="0.4">
      <c r="M126" s="12" t="s">
        <v>8376</v>
      </c>
      <c r="N126" s="71">
        <f t="shared" si="5"/>
        <v>0</v>
      </c>
    </row>
    <row r="127" spans="13:14" x14ac:dyDescent="0.4">
      <c r="M127" s="12" t="s">
        <v>8355</v>
      </c>
      <c r="N127" s="71">
        <f t="shared" si="5"/>
        <v>0</v>
      </c>
    </row>
    <row r="128" spans="13:14" x14ac:dyDescent="0.4">
      <c r="M128" s="12" t="s">
        <v>8351</v>
      </c>
      <c r="N128" s="71">
        <f t="shared" si="5"/>
        <v>0</v>
      </c>
    </row>
    <row r="129" spans="13:14" x14ac:dyDescent="0.4">
      <c r="M129" s="12" t="s">
        <v>8311</v>
      </c>
      <c r="N129" s="71">
        <f t="shared" si="5"/>
        <v>0</v>
      </c>
    </row>
    <row r="130" spans="13:14" x14ac:dyDescent="0.4">
      <c r="M130" s="12" t="s">
        <v>8321</v>
      </c>
      <c r="N130" s="71">
        <f t="shared" si="5"/>
        <v>0</v>
      </c>
    </row>
    <row r="131" spans="13:14" x14ac:dyDescent="0.4">
      <c r="M131" s="12" t="s">
        <v>8290</v>
      </c>
      <c r="N131" s="71">
        <f t="shared" si="5"/>
        <v>0</v>
      </c>
    </row>
    <row r="132" spans="13:14" x14ac:dyDescent="0.4">
      <c r="M132" s="12" t="s">
        <v>8202</v>
      </c>
      <c r="N132" s="71">
        <f t="shared" si="5"/>
        <v>0</v>
      </c>
    </row>
    <row r="133" spans="13:14" x14ac:dyDescent="0.4">
      <c r="M133" s="12" t="s">
        <v>8194</v>
      </c>
      <c r="N133" s="71">
        <f t="shared" si="5"/>
        <v>0</v>
      </c>
    </row>
    <row r="134" spans="13:14" x14ac:dyDescent="0.4">
      <c r="M134" s="12" t="s">
        <v>8692</v>
      </c>
      <c r="N134" s="71">
        <f t="shared" ref="N134:N175" si="6">COUNTIF($N$39:$W$68,M134)</f>
        <v>0</v>
      </c>
    </row>
    <row r="135" spans="13:14" x14ac:dyDescent="0.4">
      <c r="M135" s="12" t="s">
        <v>8199</v>
      </c>
      <c r="N135" s="71">
        <f t="shared" si="6"/>
        <v>0</v>
      </c>
    </row>
    <row r="136" spans="13:14" x14ac:dyDescent="0.4">
      <c r="M136" s="12" t="s">
        <v>8845</v>
      </c>
      <c r="N136" s="71">
        <f t="shared" si="6"/>
        <v>0</v>
      </c>
    </row>
    <row r="137" spans="13:14" x14ac:dyDescent="0.4">
      <c r="M137" s="12" t="s">
        <v>8061</v>
      </c>
      <c r="N137" s="71">
        <f t="shared" si="6"/>
        <v>0</v>
      </c>
    </row>
    <row r="138" spans="13:14" x14ac:dyDescent="0.4">
      <c r="M138" s="12" t="s">
        <v>8059</v>
      </c>
      <c r="N138" s="71">
        <f t="shared" si="6"/>
        <v>0</v>
      </c>
    </row>
    <row r="139" spans="13:14" x14ac:dyDescent="0.4">
      <c r="M139" s="12" t="s">
        <v>7998</v>
      </c>
      <c r="N139" s="71">
        <f t="shared" si="6"/>
        <v>0</v>
      </c>
    </row>
    <row r="140" spans="13:14" x14ac:dyDescent="0.4">
      <c r="M140" s="12" t="s">
        <v>7996</v>
      </c>
      <c r="N140" s="71">
        <f t="shared" si="6"/>
        <v>0</v>
      </c>
    </row>
    <row r="141" spans="13:14" x14ac:dyDescent="0.4">
      <c r="M141" s="12" t="s">
        <v>7994</v>
      </c>
      <c r="N141" s="71">
        <f t="shared" si="6"/>
        <v>0</v>
      </c>
    </row>
    <row r="142" spans="13:14" x14ac:dyDescent="0.4">
      <c r="M142" s="12" t="s">
        <v>7967</v>
      </c>
      <c r="N142" s="71">
        <f t="shared" si="6"/>
        <v>0</v>
      </c>
    </row>
    <row r="143" spans="13:14" x14ac:dyDescent="0.4">
      <c r="M143" s="12" t="s">
        <v>7944</v>
      </c>
      <c r="N143" s="71">
        <f t="shared" si="6"/>
        <v>0</v>
      </c>
    </row>
    <row r="144" spans="13:14" x14ac:dyDescent="0.4">
      <c r="M144" s="12" t="s">
        <v>7778</v>
      </c>
      <c r="N144" s="71">
        <f t="shared" si="6"/>
        <v>0</v>
      </c>
    </row>
    <row r="145" spans="13:14" x14ac:dyDescent="0.4">
      <c r="M145" s="12" t="s">
        <v>7776</v>
      </c>
      <c r="N145" s="71">
        <f t="shared" si="6"/>
        <v>0</v>
      </c>
    </row>
    <row r="146" spans="13:14" x14ac:dyDescent="0.4">
      <c r="M146" s="12" t="s">
        <v>7772</v>
      </c>
      <c r="N146" s="71">
        <f t="shared" si="6"/>
        <v>0</v>
      </c>
    </row>
    <row r="147" spans="13:14" x14ac:dyDescent="0.4">
      <c r="M147" s="12" t="s">
        <v>7765</v>
      </c>
      <c r="N147" s="71">
        <f t="shared" si="6"/>
        <v>0</v>
      </c>
    </row>
    <row r="148" spans="13:14" x14ac:dyDescent="0.4">
      <c r="M148" s="12" t="s">
        <v>7972</v>
      </c>
      <c r="N148" s="71">
        <f t="shared" si="6"/>
        <v>0</v>
      </c>
    </row>
    <row r="149" spans="13:14" x14ac:dyDescent="0.4">
      <c r="M149" s="12" t="s">
        <v>7746</v>
      </c>
      <c r="N149" s="71">
        <f t="shared" si="6"/>
        <v>0</v>
      </c>
    </row>
    <row r="150" spans="13:14" x14ac:dyDescent="0.4">
      <c r="M150" s="12" t="s">
        <v>7725</v>
      </c>
      <c r="N150" s="71">
        <f t="shared" si="6"/>
        <v>0</v>
      </c>
    </row>
    <row r="151" spans="13:14" x14ac:dyDescent="0.4">
      <c r="M151" s="12" t="s">
        <v>7973</v>
      </c>
      <c r="N151" s="71">
        <f t="shared" si="6"/>
        <v>0</v>
      </c>
    </row>
    <row r="152" spans="13:14" x14ac:dyDescent="0.4">
      <c r="M152" s="12" t="s">
        <v>7712</v>
      </c>
      <c r="N152" s="71">
        <f t="shared" si="6"/>
        <v>0</v>
      </c>
    </row>
    <row r="153" spans="13:14" x14ac:dyDescent="0.4">
      <c r="M153" s="12" t="s">
        <v>7756</v>
      </c>
      <c r="N153" s="71">
        <f t="shared" si="6"/>
        <v>0</v>
      </c>
    </row>
    <row r="154" spans="13:14" x14ac:dyDescent="0.4">
      <c r="M154" s="12" t="s">
        <v>7962</v>
      </c>
      <c r="N154" s="71">
        <f t="shared" si="6"/>
        <v>0</v>
      </c>
    </row>
    <row r="155" spans="13:14" x14ac:dyDescent="0.4">
      <c r="M155" s="12" t="s">
        <v>7804</v>
      </c>
      <c r="N155" s="71">
        <f t="shared" si="6"/>
        <v>0</v>
      </c>
    </row>
    <row r="156" spans="13:14" x14ac:dyDescent="0.4">
      <c r="M156" s="12" t="s">
        <v>7945</v>
      </c>
      <c r="N156" s="71">
        <f t="shared" si="6"/>
        <v>0</v>
      </c>
    </row>
    <row r="157" spans="13:14" x14ac:dyDescent="0.4">
      <c r="M157" s="12" t="s">
        <v>7805</v>
      </c>
      <c r="N157" s="71">
        <f t="shared" si="6"/>
        <v>0</v>
      </c>
    </row>
    <row r="158" spans="13:14" x14ac:dyDescent="0.4">
      <c r="M158" s="12" t="s">
        <v>7753</v>
      </c>
      <c r="N158" s="71">
        <f t="shared" si="6"/>
        <v>0</v>
      </c>
    </row>
    <row r="159" spans="13:14" x14ac:dyDescent="0.4">
      <c r="M159" s="12" t="s">
        <v>7790</v>
      </c>
      <c r="N159" s="71">
        <f t="shared" si="6"/>
        <v>0</v>
      </c>
    </row>
    <row r="160" spans="13:14" x14ac:dyDescent="0.4">
      <c r="M160" s="12" t="s">
        <v>7974</v>
      </c>
      <c r="N160" s="71">
        <f t="shared" si="6"/>
        <v>0</v>
      </c>
    </row>
    <row r="161" spans="13:14" x14ac:dyDescent="0.4">
      <c r="M161" s="12" t="s">
        <v>7946</v>
      </c>
      <c r="N161" s="71">
        <f t="shared" si="6"/>
        <v>0</v>
      </c>
    </row>
    <row r="162" spans="13:14" x14ac:dyDescent="0.4">
      <c r="M162" s="12" t="s">
        <v>7975</v>
      </c>
      <c r="N162" s="71">
        <f t="shared" si="6"/>
        <v>0</v>
      </c>
    </row>
    <row r="163" spans="13:14" x14ac:dyDescent="0.4">
      <c r="M163" s="12" t="s">
        <v>8343</v>
      </c>
      <c r="N163" s="71">
        <f t="shared" si="6"/>
        <v>0</v>
      </c>
    </row>
    <row r="164" spans="13:14" x14ac:dyDescent="0.4">
      <c r="M164" s="12" t="s">
        <v>7761</v>
      </c>
      <c r="N164" s="71">
        <f t="shared" si="6"/>
        <v>0</v>
      </c>
    </row>
    <row r="165" spans="13:14" x14ac:dyDescent="0.4">
      <c r="M165" s="12" t="s">
        <v>7899</v>
      </c>
      <c r="N165" s="71">
        <f t="shared" si="6"/>
        <v>0</v>
      </c>
    </row>
    <row r="166" spans="13:14" x14ac:dyDescent="0.4">
      <c r="M166" s="12" t="s">
        <v>7948</v>
      </c>
      <c r="N166" s="71">
        <f t="shared" si="6"/>
        <v>0</v>
      </c>
    </row>
    <row r="167" spans="13:14" x14ac:dyDescent="0.4">
      <c r="M167" s="12" t="s">
        <v>8013</v>
      </c>
      <c r="N167" s="71">
        <f t="shared" si="6"/>
        <v>0</v>
      </c>
    </row>
    <row r="168" spans="13:14" x14ac:dyDescent="0.4">
      <c r="M168" s="12" t="s">
        <v>8014</v>
      </c>
      <c r="N168" s="71">
        <f t="shared" si="6"/>
        <v>0</v>
      </c>
    </row>
    <row r="169" spans="13:14" x14ac:dyDescent="0.4">
      <c r="M169" s="12" t="s">
        <v>8047</v>
      </c>
      <c r="N169" s="71">
        <f t="shared" si="6"/>
        <v>0</v>
      </c>
    </row>
    <row r="170" spans="13:14" x14ac:dyDescent="0.4">
      <c r="M170" s="12" t="s">
        <v>8090</v>
      </c>
      <c r="N170" s="71">
        <f t="shared" si="6"/>
        <v>0</v>
      </c>
    </row>
    <row r="171" spans="13:14" x14ac:dyDescent="0.4">
      <c r="M171" s="12" t="s">
        <v>8200</v>
      </c>
      <c r="N171" s="71">
        <f t="shared" si="6"/>
        <v>0</v>
      </c>
    </row>
    <row r="172" spans="13:14" x14ac:dyDescent="0.4">
      <c r="M172" s="12" t="s">
        <v>8198</v>
      </c>
      <c r="N172" s="71">
        <f t="shared" si="6"/>
        <v>0</v>
      </c>
    </row>
    <row r="173" spans="13:14" x14ac:dyDescent="0.4">
      <c r="M173" s="12" t="s">
        <v>8197</v>
      </c>
      <c r="N173" s="71">
        <f t="shared" si="6"/>
        <v>0</v>
      </c>
    </row>
    <row r="174" spans="13:14" x14ac:dyDescent="0.4">
      <c r="M174" s="12" t="s">
        <v>8315</v>
      </c>
      <c r="N174" s="71">
        <f t="shared" si="6"/>
        <v>0</v>
      </c>
    </row>
    <row r="175" spans="13:14" x14ac:dyDescent="0.4">
      <c r="M175" s="12" t="s">
        <v>8330</v>
      </c>
      <c r="N175" s="71">
        <f t="shared" si="6"/>
        <v>0</v>
      </c>
    </row>
  </sheetData>
  <mergeCells count="71">
    <mergeCell ref="A66:A68"/>
    <mergeCell ref="N38:O38"/>
    <mergeCell ref="P38:Q38"/>
    <mergeCell ref="R38:S38"/>
    <mergeCell ref="T38:U38"/>
    <mergeCell ref="A60:A62"/>
    <mergeCell ref="A63:A65"/>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2BB6A94E-1740-441F-97C5-C7D018E1BEF0}"/>
  </hyperlinks>
  <pageMargins left="0.7" right="0.7" top="0.75" bottom="0.75" header="0.3" footer="0.3"/>
  <pageSetup paperSize="9" orientation="portrait" verticalDpi="0"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7E0C-DD5F-4ABE-86D1-DDC16B8D5EA6}">
  <dimension ref="A1:W110"/>
  <sheetViews>
    <sheetView topLeftCell="A31" zoomScale="90" zoomScaleNormal="90" workbookViewId="0">
      <selection activeCell="B1" sqref="B1:H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22.453125" customWidth="1"/>
    <col min="15" max="15" width="13.90625" bestFit="1" customWidth="1"/>
    <col min="16" max="16" width="15.1796875" customWidth="1"/>
    <col min="17" max="17" width="14.1796875" customWidth="1"/>
    <col min="18" max="18" width="18.54296875" customWidth="1"/>
    <col min="19" max="19" width="17.6328125" bestFit="1" customWidth="1"/>
    <col min="20" max="20" width="17.36328125" customWidth="1"/>
    <col min="21" max="21" width="13.453125" bestFit="1" customWidth="1"/>
    <col min="22" max="22" width="14.1796875" customWidth="1"/>
    <col min="23" max="23" width="15.1796875" bestFit="1" customWidth="1"/>
  </cols>
  <sheetData>
    <row r="1" spans="1:9" x14ac:dyDescent="0.4">
      <c r="A1" s="11" t="s">
        <v>7581</v>
      </c>
      <c r="B1" s="375" t="s">
        <v>10585</v>
      </c>
      <c r="C1" s="375"/>
      <c r="D1" s="375"/>
      <c r="E1" s="375"/>
      <c r="F1" s="375"/>
      <c r="G1" s="375"/>
      <c r="H1" s="375"/>
      <c r="I1" s="7"/>
    </row>
    <row r="2" spans="1:9" x14ac:dyDescent="0.4">
      <c r="A2" s="11" t="s">
        <v>7582</v>
      </c>
      <c r="B2" s="375" t="s">
        <v>10589</v>
      </c>
      <c r="C2" s="375"/>
      <c r="D2" s="375"/>
      <c r="E2" s="375"/>
      <c r="F2" s="375"/>
      <c r="G2" s="375"/>
      <c r="H2" s="375"/>
      <c r="I2" s="7"/>
    </row>
    <row r="3" spans="1:9" x14ac:dyDescent="0.4">
      <c r="A3" s="11" t="s">
        <v>7583</v>
      </c>
      <c r="B3" s="375" t="s">
        <v>10590</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45708.511111111111</v>
      </c>
      <c r="C6" s="374"/>
      <c r="D6" s="403" t="s">
        <v>7587</v>
      </c>
      <c r="E6" s="404"/>
      <c r="F6" s="384">
        <f>MAX(C39:G39)</f>
        <v>45714.331250000003</v>
      </c>
      <c r="G6" s="402"/>
      <c r="H6" s="374"/>
      <c r="I6" s="7"/>
    </row>
    <row r="7" spans="1:9" ht="37.5" customHeight="1" x14ac:dyDescent="0.4">
      <c r="A7" s="394" t="s">
        <v>7816</v>
      </c>
      <c r="B7" s="11" t="s">
        <v>7589</v>
      </c>
      <c r="C7" s="397" t="s">
        <v>10583</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10531</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10584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9059</v>
      </c>
      <c r="P36" s="312" t="s">
        <v>9064</v>
      </c>
      <c r="Q36" s="313"/>
      <c r="R36" s="312" t="s">
        <v>9065</v>
      </c>
      <c r="T36" t="s">
        <v>9061</v>
      </c>
      <c r="V36" t="s">
        <v>9062</v>
      </c>
    </row>
    <row r="37" spans="1:23" x14ac:dyDescent="0.4">
      <c r="A37" s="83"/>
      <c r="B37" s="12" t="s">
        <v>7977</v>
      </c>
      <c r="C37" s="239" t="s">
        <v>8548</v>
      </c>
      <c r="D37" s="239" t="s">
        <v>8547</v>
      </c>
      <c r="E37" s="239" t="s">
        <v>8451</v>
      </c>
      <c r="F37" s="239" t="s">
        <v>8448</v>
      </c>
      <c r="G37" s="239" t="s">
        <v>8609</v>
      </c>
      <c r="H37" s="1"/>
      <c r="I37" s="7"/>
      <c r="J37" s="186" t="s">
        <v>9436</v>
      </c>
      <c r="N37" t="s">
        <v>10353</v>
      </c>
      <c r="P37" s="313" t="s">
        <v>8621</v>
      </c>
      <c r="Q37" s="313"/>
      <c r="R37" s="313" t="s">
        <v>8620</v>
      </c>
      <c r="T37" t="s">
        <v>9793</v>
      </c>
      <c r="V37" t="s">
        <v>10354</v>
      </c>
    </row>
    <row r="38" spans="1:23" x14ac:dyDescent="0.4">
      <c r="A38" s="177"/>
      <c r="B38" s="12" t="s">
        <v>7615</v>
      </c>
      <c r="C38" s="191">
        <v>45708.511111111111</v>
      </c>
      <c r="D38" s="191">
        <v>45708.626388888886</v>
      </c>
      <c r="E38" s="191">
        <v>45708.628472222219</v>
      </c>
      <c r="F38" s="191">
        <v>45709.438888888886</v>
      </c>
      <c r="G38" s="191">
        <v>45708.515277777777</v>
      </c>
      <c r="H38" s="1"/>
      <c r="I38" s="7"/>
      <c r="J38" s="294">
        <v>45714.333333333336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45713.340277777781</v>
      </c>
      <c r="D39" s="191">
        <v>45714.327777777777</v>
      </c>
      <c r="E39" s="191">
        <v>45714.331250000003</v>
      </c>
      <c r="F39" s="191">
        <v>45714.321527777778</v>
      </c>
      <c r="G39" s="191">
        <v>45713.335416666669</v>
      </c>
      <c r="H39" s="1"/>
      <c r="I39" s="7"/>
      <c r="J39" s="186">
        <f>IF(C39&lt;&gt;"",INT((J38-C38)*24),0)+IF(D39&lt;&gt;"",INT((J38-D38)*24),0)+IF(E39&lt;&gt;"",INT((J38-E38)*24),0)+IF(F39&lt;&gt;"",INT((J38-F38)*24),0)+IF(G39&lt;&gt;"",INT((J38-G38)*24),0)</f>
        <v>667</v>
      </c>
      <c r="M39" s="95">
        <v>1</v>
      </c>
      <c r="N39" s="222" t="s">
        <v>10620</v>
      </c>
      <c r="O39" s="201" t="s">
        <v>9642</v>
      </c>
      <c r="P39" s="222" t="s">
        <v>10596</v>
      </c>
      <c r="Q39" s="201" t="s">
        <v>10612</v>
      </c>
      <c r="R39" s="222" t="s">
        <v>10600</v>
      </c>
      <c r="S39" s="201" t="s">
        <v>10330</v>
      </c>
      <c r="T39" s="222" t="s">
        <v>10629</v>
      </c>
      <c r="U39" s="234" t="s">
        <v>9326</v>
      </c>
      <c r="V39" s="222" t="s">
        <v>10595</v>
      </c>
      <c r="W39" s="201" t="s">
        <v>10605</v>
      </c>
    </row>
    <row r="40" spans="1:23" x14ac:dyDescent="0.4">
      <c r="A40" s="177"/>
      <c r="B40" s="12" t="s">
        <v>7458</v>
      </c>
      <c r="C40" s="221">
        <v>284</v>
      </c>
      <c r="D40" s="164">
        <v>67</v>
      </c>
      <c r="E40" s="221">
        <v>352</v>
      </c>
      <c r="F40" s="221">
        <v>7</v>
      </c>
      <c r="G40" s="164">
        <v>52</v>
      </c>
      <c r="H40" s="1">
        <f t="shared" ref="H40:H62" si="0">SUM(C40:G40)</f>
        <v>762</v>
      </c>
      <c r="I40" s="7"/>
      <c r="M40" s="1">
        <v>2</v>
      </c>
      <c r="N40" s="222" t="s">
        <v>10622</v>
      </c>
      <c r="O40" s="234" t="s">
        <v>9326</v>
      </c>
      <c r="P40" s="222" t="s">
        <v>10623</v>
      </c>
      <c r="Q40" s="234" t="s">
        <v>9326</v>
      </c>
      <c r="R40" s="240" t="s">
        <v>10601</v>
      </c>
      <c r="S40" s="201" t="s">
        <v>10330</v>
      </c>
      <c r="T40" s="222"/>
      <c r="U40" s="12"/>
      <c r="V40" s="222" t="s">
        <v>10619</v>
      </c>
      <c r="W40" s="234" t="s">
        <v>9326</v>
      </c>
    </row>
    <row r="41" spans="1:23" x14ac:dyDescent="0.4">
      <c r="A41" s="1" t="s">
        <v>7164</v>
      </c>
      <c r="B41" s="12" t="s">
        <v>7469</v>
      </c>
      <c r="C41" s="1">
        <f>INT((C39-C38)*24)</f>
        <v>115</v>
      </c>
      <c r="D41" s="1">
        <f>INT((D39-D38)*24)</f>
        <v>136</v>
      </c>
      <c r="E41" s="1">
        <f>INT((E39-E38)*24)</f>
        <v>136</v>
      </c>
      <c r="F41" s="1">
        <f>INT((F39-F38)*24)</f>
        <v>117</v>
      </c>
      <c r="G41" s="1">
        <f>INT((G39-G38)*24)</f>
        <v>115</v>
      </c>
      <c r="H41" s="1">
        <f t="shared" si="0"/>
        <v>619</v>
      </c>
      <c r="I41" s="7"/>
      <c r="J41" s="12" t="s">
        <v>8020</v>
      </c>
      <c r="K41" s="1">
        <f>H41</f>
        <v>619</v>
      </c>
      <c r="M41" s="95">
        <v>3</v>
      </c>
      <c r="N41" s="222" t="s">
        <v>10621</v>
      </c>
      <c r="O41" s="201" t="s">
        <v>10330</v>
      </c>
      <c r="P41" s="222"/>
      <c r="Q41" s="201"/>
      <c r="R41" s="222" t="s">
        <v>10597</v>
      </c>
      <c r="S41" s="201" t="s">
        <v>10605</v>
      </c>
      <c r="T41" s="240"/>
      <c r="U41" s="201"/>
      <c r="V41" s="240"/>
      <c r="W41" s="201"/>
    </row>
    <row r="42" spans="1:23" x14ac:dyDescent="0.4">
      <c r="A42" s="379">
        <v>45709</v>
      </c>
      <c r="B42" s="12" t="s">
        <v>7483</v>
      </c>
      <c r="C42" s="1">
        <v>0</v>
      </c>
      <c r="D42" s="1">
        <v>0</v>
      </c>
      <c r="E42" s="1">
        <v>0</v>
      </c>
      <c r="F42" s="1"/>
      <c r="G42" s="1">
        <v>0</v>
      </c>
      <c r="H42" s="1">
        <f t="shared" si="0"/>
        <v>0</v>
      </c>
      <c r="I42" s="7"/>
      <c r="J42" s="12" t="s">
        <v>7483</v>
      </c>
      <c r="K42" s="1">
        <f>SUMIF(B:B,J42,H:H)</f>
        <v>0</v>
      </c>
      <c r="M42" s="1">
        <v>4</v>
      </c>
      <c r="N42" s="222"/>
      <c r="O42" s="201"/>
      <c r="P42" s="222"/>
      <c r="Q42" s="201"/>
      <c r="R42" s="222" t="s">
        <v>10602</v>
      </c>
      <c r="S42" s="201" t="s">
        <v>10330</v>
      </c>
      <c r="T42" s="222"/>
      <c r="U42" s="234"/>
      <c r="V42" s="240"/>
      <c r="W42" s="201"/>
    </row>
    <row r="43" spans="1:23" x14ac:dyDescent="0.4">
      <c r="A43" s="379"/>
      <c r="B43" s="12" t="s">
        <v>7484</v>
      </c>
      <c r="C43" s="1">
        <v>0</v>
      </c>
      <c r="D43" s="1">
        <v>0</v>
      </c>
      <c r="E43" s="1">
        <v>0</v>
      </c>
      <c r="F43" s="1"/>
      <c r="G43" s="1">
        <v>0</v>
      </c>
      <c r="H43" s="1">
        <f t="shared" si="0"/>
        <v>0</v>
      </c>
      <c r="I43" s="7"/>
      <c r="J43" s="12" t="s">
        <v>7477</v>
      </c>
      <c r="K43" s="1">
        <f>SUMIF(B:B,J43,H:H)</f>
        <v>0</v>
      </c>
      <c r="M43" s="95">
        <v>5</v>
      </c>
      <c r="N43" s="222"/>
      <c r="O43" s="201"/>
      <c r="P43" s="203"/>
      <c r="Q43" s="201"/>
      <c r="R43" s="203" t="s">
        <v>10603</v>
      </c>
      <c r="S43" s="201" t="s">
        <v>10330</v>
      </c>
      <c r="T43" s="240"/>
      <c r="U43" s="201"/>
      <c r="V43" s="240"/>
      <c r="W43" s="201"/>
    </row>
    <row r="44" spans="1:23" x14ac:dyDescent="0.4">
      <c r="A44" s="379"/>
      <c r="B44" s="12" t="s">
        <v>7485</v>
      </c>
      <c r="C44" s="1">
        <v>1</v>
      </c>
      <c r="D44" s="1">
        <v>0</v>
      </c>
      <c r="E44" s="1">
        <v>0</v>
      </c>
      <c r="F44" s="1"/>
      <c r="G44" s="1">
        <v>0</v>
      </c>
      <c r="H44" s="1">
        <f t="shared" si="0"/>
        <v>1</v>
      </c>
      <c r="I44" s="7"/>
      <c r="J44" s="12" t="s">
        <v>7485</v>
      </c>
      <c r="K44" s="1">
        <f>SUMIF(B:B,J44,H:H)</f>
        <v>11</v>
      </c>
      <c r="M44" s="1">
        <v>6</v>
      </c>
      <c r="N44" s="222"/>
      <c r="O44" s="201"/>
      <c r="P44" s="222"/>
      <c r="Q44" s="201"/>
      <c r="R44" s="222" t="s">
        <v>10598</v>
      </c>
      <c r="S44" s="201" t="s">
        <v>10610</v>
      </c>
      <c r="T44" s="240"/>
      <c r="U44" s="201"/>
      <c r="V44" s="201"/>
      <c r="W44" s="201"/>
    </row>
    <row r="45" spans="1:23" x14ac:dyDescent="0.4">
      <c r="A45" s="379">
        <v>45712</v>
      </c>
      <c r="B45" s="12" t="s">
        <v>7483</v>
      </c>
      <c r="C45" s="1">
        <v>0</v>
      </c>
      <c r="D45" s="1">
        <v>0</v>
      </c>
      <c r="E45" s="1">
        <v>0</v>
      </c>
      <c r="F45" s="1">
        <v>0</v>
      </c>
      <c r="G45" s="1">
        <v>0</v>
      </c>
      <c r="H45" s="1">
        <f t="shared" si="0"/>
        <v>0</v>
      </c>
      <c r="I45" s="7"/>
      <c r="M45" s="95">
        <v>7</v>
      </c>
      <c r="N45" s="222"/>
      <c r="O45" s="201"/>
      <c r="P45" s="222"/>
      <c r="Q45" s="201"/>
      <c r="R45" s="222" t="s">
        <v>10599</v>
      </c>
      <c r="S45" s="201" t="s">
        <v>9642</v>
      </c>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03" t="s">
        <v>10624</v>
      </c>
      <c r="S46" s="201" t="s">
        <v>10330</v>
      </c>
      <c r="T46" s="201"/>
      <c r="U46" s="201"/>
      <c r="V46" s="201"/>
      <c r="W46" s="201"/>
    </row>
    <row r="47" spans="1:23" x14ac:dyDescent="0.4">
      <c r="A47" s="379"/>
      <c r="B47" s="12" t="s">
        <v>7485</v>
      </c>
      <c r="C47" s="1">
        <v>0</v>
      </c>
      <c r="D47" s="1">
        <v>1</v>
      </c>
      <c r="E47" s="1">
        <v>5</v>
      </c>
      <c r="F47" s="1">
        <v>0</v>
      </c>
      <c r="G47" s="1">
        <v>0</v>
      </c>
      <c r="H47" s="1">
        <f t="shared" si="0"/>
        <v>6</v>
      </c>
      <c r="I47" s="7"/>
      <c r="M47" s="95">
        <v>9</v>
      </c>
      <c r="N47" s="222"/>
      <c r="O47" s="201"/>
      <c r="P47" s="203"/>
      <c r="Q47" s="201"/>
      <c r="R47" s="222" t="s">
        <v>10626</v>
      </c>
      <c r="S47" s="201" t="s">
        <v>9326</v>
      </c>
      <c r="T47" s="201"/>
      <c r="U47" s="201"/>
      <c r="V47" s="201"/>
      <c r="W47" s="201"/>
    </row>
    <row r="48" spans="1:23" ht="17" customHeight="1" x14ac:dyDescent="0.4">
      <c r="A48" s="379">
        <v>45713</v>
      </c>
      <c r="B48" s="12" t="s">
        <v>7483</v>
      </c>
      <c r="C48" s="1">
        <v>0</v>
      </c>
      <c r="D48" s="95">
        <v>0</v>
      </c>
      <c r="E48" s="1">
        <v>0</v>
      </c>
      <c r="F48" s="1">
        <v>0</v>
      </c>
      <c r="G48" s="1">
        <v>0</v>
      </c>
      <c r="H48" s="1">
        <f t="shared" si="0"/>
        <v>0</v>
      </c>
      <c r="I48" s="7"/>
      <c r="M48" s="1">
        <v>10</v>
      </c>
      <c r="N48" s="222"/>
      <c r="O48" s="201"/>
      <c r="P48" s="203"/>
      <c r="Q48" s="201"/>
      <c r="R48" s="203" t="s">
        <v>10625</v>
      </c>
      <c r="S48" s="201" t="s">
        <v>10330</v>
      </c>
      <c r="T48" s="201"/>
      <c r="U48" s="201"/>
      <c r="V48" s="201"/>
      <c r="W48" s="201"/>
    </row>
    <row r="49" spans="1:23" x14ac:dyDescent="0.4">
      <c r="A49" s="379"/>
      <c r="B49" s="12" t="s">
        <v>7484</v>
      </c>
      <c r="C49" s="1">
        <v>0</v>
      </c>
      <c r="D49" s="95">
        <v>0</v>
      </c>
      <c r="E49" s="95">
        <v>0</v>
      </c>
      <c r="F49" s="95">
        <v>0</v>
      </c>
      <c r="G49" s="95">
        <v>0</v>
      </c>
      <c r="H49" s="1">
        <f t="shared" si="0"/>
        <v>0</v>
      </c>
      <c r="I49" s="7"/>
      <c r="M49" s="1">
        <v>11</v>
      </c>
      <c r="N49" s="222"/>
      <c r="O49" s="201"/>
      <c r="P49" s="203"/>
      <c r="Q49" s="201"/>
      <c r="R49" s="222" t="s">
        <v>10630</v>
      </c>
      <c r="S49" s="201" t="s">
        <v>10631</v>
      </c>
      <c r="T49" s="201"/>
      <c r="U49" s="201"/>
      <c r="V49" s="201"/>
      <c r="W49" s="201"/>
    </row>
    <row r="50" spans="1:23" x14ac:dyDescent="0.4">
      <c r="A50" s="379"/>
      <c r="B50" s="12" t="s">
        <v>7485</v>
      </c>
      <c r="C50" s="1">
        <v>1</v>
      </c>
      <c r="D50" s="95">
        <v>0</v>
      </c>
      <c r="E50" s="1">
        <v>2</v>
      </c>
      <c r="F50" s="1">
        <v>0</v>
      </c>
      <c r="G50" s="1">
        <v>0</v>
      </c>
      <c r="H50" s="1">
        <f t="shared" si="0"/>
        <v>3</v>
      </c>
      <c r="I50" s="7"/>
      <c r="M50" s="1">
        <v>12</v>
      </c>
      <c r="N50" s="201"/>
      <c r="O50" s="201"/>
      <c r="P50" s="222"/>
      <c r="Q50" s="201"/>
      <c r="R50" s="222"/>
      <c r="S50" s="201"/>
      <c r="T50" s="201"/>
      <c r="U50" s="201"/>
      <c r="V50" s="201"/>
      <c r="W50" s="201"/>
    </row>
    <row r="51" spans="1:23" x14ac:dyDescent="0.4">
      <c r="A51" s="379">
        <v>45714</v>
      </c>
      <c r="B51" s="12" t="s">
        <v>7483</v>
      </c>
      <c r="C51" s="1"/>
      <c r="D51" s="95">
        <v>0</v>
      </c>
      <c r="E51" s="1">
        <v>0</v>
      </c>
      <c r="F51" s="1">
        <v>0</v>
      </c>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v>0</v>
      </c>
      <c r="E52" s="95">
        <v>0</v>
      </c>
      <c r="F52" s="95">
        <v>0</v>
      </c>
      <c r="G52" s="1"/>
      <c r="H52" s="1">
        <f t="shared" si="0"/>
        <v>0</v>
      </c>
      <c r="I52" s="7"/>
      <c r="M52" s="1">
        <v>14</v>
      </c>
      <c r="N52" s="201"/>
      <c r="O52" s="201"/>
      <c r="P52" s="222"/>
      <c r="Q52" s="201"/>
      <c r="R52" s="222"/>
      <c r="S52" s="201"/>
      <c r="T52" s="201"/>
      <c r="U52" s="201"/>
      <c r="V52" s="201"/>
      <c r="W52" s="201"/>
    </row>
    <row r="53" spans="1:23" x14ac:dyDescent="0.4">
      <c r="A53" s="379"/>
      <c r="B53" s="12" t="s">
        <v>7485</v>
      </c>
      <c r="C53" s="1"/>
      <c r="D53" s="95">
        <v>0</v>
      </c>
      <c r="E53" s="1">
        <v>1</v>
      </c>
      <c r="F53" s="1">
        <v>0</v>
      </c>
      <c r="G53" s="1"/>
      <c r="H53" s="1">
        <f t="shared" si="0"/>
        <v>1</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M63" s="1">
        <v>25</v>
      </c>
      <c r="N63" s="222"/>
      <c r="O63" s="201"/>
      <c r="P63" s="203"/>
      <c r="Q63" s="201"/>
      <c r="R63" s="222"/>
      <c r="S63" s="201"/>
      <c r="T63" s="201"/>
      <c r="U63" s="201"/>
      <c r="V63" s="201"/>
      <c r="W63" s="201"/>
    </row>
    <row r="64" spans="1:23" x14ac:dyDescent="0.4">
      <c r="A64" s="227"/>
      <c r="C64" s="7"/>
      <c r="D64" s="228"/>
      <c r="E64" s="7"/>
      <c r="F64" s="7"/>
      <c r="G64" s="7"/>
      <c r="H64" s="7"/>
      <c r="M64" s="1">
        <v>26</v>
      </c>
      <c r="N64" s="222"/>
      <c r="O64" s="201"/>
      <c r="P64" s="203"/>
      <c r="Q64" s="201"/>
      <c r="R64" s="222"/>
      <c r="S64" s="201"/>
      <c r="T64" s="201"/>
      <c r="U64" s="201"/>
      <c r="V64" s="201"/>
      <c r="W64" s="201"/>
    </row>
    <row r="65" spans="1:23" x14ac:dyDescent="0.4">
      <c r="A65" s="227"/>
      <c r="C65" s="7"/>
      <c r="D65" s="228"/>
      <c r="E65" s="7"/>
      <c r="F65" s="7"/>
      <c r="G65" s="7"/>
      <c r="H65" s="7"/>
      <c r="M65" s="1">
        <v>27</v>
      </c>
      <c r="N65" s="222"/>
      <c r="O65" s="201"/>
      <c r="P65" s="203"/>
      <c r="Q65" s="201"/>
      <c r="R65" s="222"/>
      <c r="S65" s="201"/>
      <c r="T65" s="201"/>
      <c r="U65" s="201"/>
      <c r="V65" s="201"/>
      <c r="W65" s="201"/>
    </row>
    <row r="66" spans="1:23" x14ac:dyDescent="0.4">
      <c r="A66" s="227"/>
      <c r="C66" s="7"/>
      <c r="D66" s="228"/>
      <c r="E66" s="7"/>
      <c r="F66" s="7"/>
      <c r="G66" s="7"/>
      <c r="H66" s="7"/>
      <c r="M66" s="1">
        <v>28</v>
      </c>
      <c r="N66" s="222"/>
      <c r="O66" s="201"/>
      <c r="P66" s="203"/>
      <c r="Q66" s="201"/>
      <c r="R66" s="222"/>
      <c r="S66" s="201"/>
      <c r="T66" s="201"/>
      <c r="U66" s="201"/>
      <c r="V66" s="201"/>
      <c r="W66" s="201"/>
    </row>
    <row r="67" spans="1:23" x14ac:dyDescent="0.4">
      <c r="A67" s="227"/>
      <c r="C67" s="7"/>
      <c r="D67" s="228"/>
      <c r="E67" s="7"/>
      <c r="F67" s="7"/>
      <c r="G67" s="7"/>
      <c r="H67" s="7"/>
      <c r="M67" s="1">
        <v>29</v>
      </c>
      <c r="N67" s="222"/>
      <c r="O67" s="201"/>
      <c r="P67" s="203"/>
      <c r="Q67" s="201"/>
      <c r="R67" s="222"/>
      <c r="S67" s="201"/>
      <c r="T67" s="201"/>
      <c r="U67" s="201"/>
      <c r="V67" s="201"/>
      <c r="W67" s="201"/>
    </row>
    <row r="68" spans="1:23" x14ac:dyDescent="0.4">
      <c r="A68" s="227"/>
      <c r="C68" s="7"/>
      <c r="D68" s="228"/>
      <c r="E68" s="7"/>
      <c r="F68" s="7"/>
      <c r="G68" s="7"/>
      <c r="H68" s="7"/>
      <c r="M68" s="1">
        <v>30</v>
      </c>
      <c r="N68" s="222"/>
      <c r="O68" s="201"/>
      <c r="P68" s="203"/>
      <c r="Q68" s="201"/>
      <c r="R68" s="222"/>
      <c r="S68" s="201"/>
      <c r="T68" s="201"/>
      <c r="U68" s="201"/>
      <c r="V68" s="201"/>
      <c r="W68" s="201"/>
    </row>
    <row r="69" spans="1:23" x14ac:dyDescent="0.4">
      <c r="A69" s="227"/>
      <c r="C69" s="7"/>
      <c r="D69" s="228"/>
      <c r="E69" s="7"/>
      <c r="F69" s="7"/>
      <c r="G69" s="7"/>
      <c r="H69" s="7"/>
      <c r="M69" s="1">
        <v>31</v>
      </c>
      <c r="N69" s="222"/>
      <c r="O69" s="201"/>
      <c r="P69" s="203"/>
      <c r="Q69" s="201"/>
      <c r="R69" s="222"/>
      <c r="S69" s="201"/>
      <c r="T69" s="201"/>
      <c r="U69" s="201"/>
      <c r="V69" s="201"/>
      <c r="W69" s="201"/>
    </row>
    <row r="70" spans="1:23" x14ac:dyDescent="0.4">
      <c r="A70" s="227"/>
      <c r="C70" s="7"/>
      <c r="D70" s="228"/>
      <c r="E70" s="7"/>
      <c r="F70" s="7"/>
      <c r="G70" s="7"/>
      <c r="H70" s="7"/>
      <c r="M70" s="1">
        <v>32</v>
      </c>
      <c r="N70" s="222"/>
      <c r="O70" s="201"/>
      <c r="P70" s="203"/>
      <c r="Q70" s="201"/>
      <c r="R70" s="222"/>
      <c r="S70" s="201"/>
      <c r="T70" s="201"/>
      <c r="U70" s="201"/>
      <c r="V70" s="201"/>
      <c r="W70" s="201"/>
    </row>
    <row r="71" spans="1:23" x14ac:dyDescent="0.4">
      <c r="A71" s="227"/>
      <c r="C71" s="7"/>
      <c r="D71" s="228"/>
      <c r="E71" s="7"/>
      <c r="F71" s="7"/>
      <c r="G71" s="7"/>
      <c r="H71" s="7"/>
      <c r="M71" s="1">
        <v>33</v>
      </c>
      <c r="N71" s="201"/>
      <c r="O71" s="201"/>
      <c r="P71" s="203"/>
      <c r="Q71" s="201"/>
      <c r="R71" s="222"/>
      <c r="S71" s="201"/>
      <c r="T71" s="201"/>
      <c r="U71" s="201"/>
      <c r="V71" s="201"/>
      <c r="W71" s="201"/>
    </row>
    <row r="72" spans="1:23" x14ac:dyDescent="0.4">
      <c r="A72" s="227"/>
      <c r="C72" s="7"/>
      <c r="D72" s="228"/>
      <c r="E72" s="7"/>
      <c r="F72" s="7"/>
      <c r="G72" s="7"/>
      <c r="H72" s="7"/>
      <c r="M72" s="1">
        <v>34</v>
      </c>
      <c r="N72" s="201"/>
      <c r="O72" s="201"/>
      <c r="P72" s="203"/>
      <c r="Q72" s="201"/>
      <c r="R72" s="222"/>
      <c r="S72" s="201"/>
      <c r="T72" s="201"/>
      <c r="U72" s="201"/>
      <c r="V72" s="201"/>
      <c r="W72" s="201"/>
    </row>
    <row r="73" spans="1:23" x14ac:dyDescent="0.4">
      <c r="A73" s="227"/>
      <c r="C73" s="7"/>
      <c r="D73" s="228"/>
      <c r="E73" s="7"/>
      <c r="F73" s="7"/>
      <c r="G73" s="7"/>
      <c r="H73" s="7"/>
      <c r="N73" s="229"/>
      <c r="O73" s="229"/>
      <c r="P73" s="229"/>
      <c r="Q73" s="229"/>
      <c r="R73" s="229"/>
      <c r="S73" s="229"/>
      <c r="T73" s="229"/>
      <c r="U73" s="229"/>
      <c r="V73" s="229"/>
    </row>
    <row r="74" spans="1:23" x14ac:dyDescent="0.4">
      <c r="M74" s="12" t="s">
        <v>10611</v>
      </c>
      <c r="N74" s="71">
        <f>COUNTIF($N$39:$W$72,M74)</f>
        <v>1</v>
      </c>
      <c r="O74" s="229"/>
      <c r="P74" s="229"/>
      <c r="Q74" s="229"/>
      <c r="R74" s="229"/>
      <c r="S74" s="229"/>
    </row>
    <row r="75" spans="1:23" x14ac:dyDescent="0.4">
      <c r="A75" s="12" t="s">
        <v>7654</v>
      </c>
      <c r="B75" s="219">
        <v>45706.37777777778</v>
      </c>
      <c r="M75" s="12" t="s">
        <v>10533</v>
      </c>
      <c r="N75" s="71">
        <f t="shared" ref="N75:N110" si="1">COUNTIF($N$39:$W$72,M75)</f>
        <v>0</v>
      </c>
      <c r="O75" s="229"/>
      <c r="P75" s="229"/>
      <c r="Q75" s="229"/>
      <c r="R75" s="229"/>
      <c r="S75" s="229"/>
    </row>
    <row r="76" spans="1:23" x14ac:dyDescent="0.4">
      <c r="A76" s="12" t="s">
        <v>7655</v>
      </c>
      <c r="B76" s="220">
        <v>0.62986111111111109</v>
      </c>
      <c r="M76" s="12" t="s">
        <v>10479</v>
      </c>
      <c r="N76" s="71">
        <f t="shared" si="1"/>
        <v>0</v>
      </c>
      <c r="O76" s="229"/>
      <c r="P76" s="229"/>
      <c r="Q76" s="229"/>
      <c r="R76" s="229"/>
      <c r="S76" s="229"/>
    </row>
    <row r="77" spans="1:23" x14ac:dyDescent="0.4">
      <c r="A77" s="12" t="s">
        <v>7656</v>
      </c>
      <c r="B77" s="219">
        <f>B75-B76</f>
        <v>45705.747916666667</v>
      </c>
      <c r="M77" s="12" t="s">
        <v>10482</v>
      </c>
      <c r="N77" s="71">
        <f t="shared" si="1"/>
        <v>0</v>
      </c>
      <c r="O77" s="229"/>
      <c r="P77" s="229"/>
      <c r="Q77" s="229"/>
      <c r="R77" s="229"/>
      <c r="S77" s="229"/>
    </row>
    <row r="78" spans="1:23" x14ac:dyDescent="0.4">
      <c r="M78" s="12" t="s">
        <v>10415</v>
      </c>
      <c r="N78" s="71">
        <f t="shared" si="1"/>
        <v>0</v>
      </c>
    </row>
    <row r="79" spans="1:23" x14ac:dyDescent="0.4">
      <c r="A79" s="220" t="s">
        <v>9491</v>
      </c>
      <c r="B79" s="295">
        <v>0</v>
      </c>
      <c r="C79" s="220">
        <f>B79+TIME(1,,)</f>
        <v>4.1666666666666664E-2</v>
      </c>
      <c r="M79" s="12" t="s">
        <v>10394</v>
      </c>
      <c r="N79" s="71">
        <f t="shared" si="1"/>
        <v>0</v>
      </c>
    </row>
    <row r="80" spans="1:23" x14ac:dyDescent="0.4">
      <c r="A80" s="220" t="s">
        <v>9491</v>
      </c>
      <c r="B80" s="220">
        <f>C79</f>
        <v>4.1666666666666664E-2</v>
      </c>
      <c r="C80" s="220">
        <f t="shared" ref="C80:C102" si="2">B80+TIME(1,,)</f>
        <v>8.3333333333333329E-2</v>
      </c>
      <c r="M80" s="300" t="s">
        <v>10399</v>
      </c>
      <c r="N80" s="71">
        <f t="shared" si="1"/>
        <v>0</v>
      </c>
    </row>
    <row r="81" spans="1:14" x14ac:dyDescent="0.4">
      <c r="A81" s="220" t="s">
        <v>9491</v>
      </c>
      <c r="B81" s="220">
        <f t="shared" ref="B81:B102" si="3">C80</f>
        <v>8.3333333333333329E-2</v>
      </c>
      <c r="C81" s="220">
        <f t="shared" si="2"/>
        <v>0.125</v>
      </c>
      <c r="M81" s="300" t="s">
        <v>10329</v>
      </c>
      <c r="N81" s="71">
        <f t="shared" si="1"/>
        <v>7</v>
      </c>
    </row>
    <row r="82" spans="1:14" x14ac:dyDescent="0.4">
      <c r="A82" s="220" t="s">
        <v>9491</v>
      </c>
      <c r="B82" s="220">
        <f t="shared" si="3"/>
        <v>0.125</v>
      </c>
      <c r="C82" s="220">
        <f t="shared" si="2"/>
        <v>0.16666666666666666</v>
      </c>
      <c r="M82" s="300" t="s">
        <v>10303</v>
      </c>
      <c r="N82" s="71">
        <f t="shared" si="1"/>
        <v>0</v>
      </c>
    </row>
    <row r="83" spans="1:14" x14ac:dyDescent="0.4">
      <c r="A83" s="220" t="s">
        <v>9491</v>
      </c>
      <c r="B83" s="220">
        <f t="shared" si="3"/>
        <v>0.16666666666666666</v>
      </c>
      <c r="C83" s="220">
        <f t="shared" si="2"/>
        <v>0.20833333333333331</v>
      </c>
      <c r="M83" s="300" t="s">
        <v>10195</v>
      </c>
      <c r="N83" s="71">
        <f t="shared" si="1"/>
        <v>0</v>
      </c>
    </row>
    <row r="84" spans="1:14" x14ac:dyDescent="0.4">
      <c r="A84" s="220" t="s">
        <v>9491</v>
      </c>
      <c r="B84" s="220">
        <f t="shared" si="3"/>
        <v>0.20833333333333331</v>
      </c>
      <c r="C84" s="220">
        <f t="shared" si="2"/>
        <v>0.24999999999999997</v>
      </c>
      <c r="M84" s="300" t="s">
        <v>10196</v>
      </c>
      <c r="N84" s="71">
        <f t="shared" si="1"/>
        <v>0</v>
      </c>
    </row>
    <row r="85" spans="1:14" x14ac:dyDescent="0.4">
      <c r="A85" s="220" t="s">
        <v>9491</v>
      </c>
      <c r="B85" s="220">
        <f t="shared" si="3"/>
        <v>0.24999999999999997</v>
      </c>
      <c r="C85" s="220">
        <f t="shared" si="2"/>
        <v>0.29166666666666663</v>
      </c>
      <c r="M85" s="201" t="s">
        <v>10197</v>
      </c>
      <c r="N85" s="71">
        <f t="shared" si="1"/>
        <v>1</v>
      </c>
    </row>
    <row r="86" spans="1:14" x14ac:dyDescent="0.4">
      <c r="A86" s="220" t="s">
        <v>9491</v>
      </c>
      <c r="B86" s="220">
        <f t="shared" si="3"/>
        <v>0.29166666666666663</v>
      </c>
      <c r="C86" s="220">
        <f t="shared" si="2"/>
        <v>0.33333333333333331</v>
      </c>
      <c r="M86" s="12" t="s">
        <v>9917</v>
      </c>
      <c r="N86" s="71">
        <f t="shared" si="1"/>
        <v>0</v>
      </c>
    </row>
    <row r="87" spans="1:14" x14ac:dyDescent="0.4">
      <c r="A87" s="220" t="s">
        <v>9491</v>
      </c>
      <c r="B87" s="220">
        <f t="shared" si="3"/>
        <v>0.33333333333333331</v>
      </c>
      <c r="C87" s="220">
        <f t="shared" si="2"/>
        <v>0.375</v>
      </c>
      <c r="M87" s="12" t="s">
        <v>9641</v>
      </c>
      <c r="N87" s="71">
        <f t="shared" si="1"/>
        <v>2</v>
      </c>
    </row>
    <row r="88" spans="1:14" x14ac:dyDescent="0.4">
      <c r="A88" s="220" t="s">
        <v>9491</v>
      </c>
      <c r="B88" s="220">
        <f t="shared" si="3"/>
        <v>0.375</v>
      </c>
      <c r="C88" s="220">
        <f t="shared" si="2"/>
        <v>0.41666666666666669</v>
      </c>
      <c r="M88" s="12" t="s">
        <v>9280</v>
      </c>
      <c r="N88" s="71">
        <f t="shared" si="1"/>
        <v>0</v>
      </c>
    </row>
    <row r="89" spans="1:14" x14ac:dyDescent="0.4">
      <c r="A89" s="220" t="s">
        <v>9491</v>
      </c>
      <c r="B89" s="220">
        <f t="shared" si="3"/>
        <v>0.41666666666666669</v>
      </c>
      <c r="C89" s="220">
        <f t="shared" si="2"/>
        <v>0.45833333333333337</v>
      </c>
      <c r="M89" s="12" t="s">
        <v>9624</v>
      </c>
      <c r="N89" s="71">
        <f t="shared" si="1"/>
        <v>0</v>
      </c>
    </row>
    <row r="90" spans="1:14" x14ac:dyDescent="0.4">
      <c r="A90" s="220" t="s">
        <v>9491</v>
      </c>
      <c r="B90" s="220">
        <f t="shared" si="3"/>
        <v>0.45833333333333337</v>
      </c>
      <c r="C90" s="220">
        <f t="shared" si="2"/>
        <v>0.5</v>
      </c>
      <c r="M90" s="12" t="s">
        <v>9532</v>
      </c>
      <c r="N90" s="71">
        <f t="shared" si="1"/>
        <v>0</v>
      </c>
    </row>
    <row r="91" spans="1:14" x14ac:dyDescent="0.4">
      <c r="A91" s="220" t="s">
        <v>9491</v>
      </c>
      <c r="B91" s="220">
        <f t="shared" si="3"/>
        <v>0.5</v>
      </c>
      <c r="C91" s="220">
        <f t="shared" si="2"/>
        <v>0.54166666666666663</v>
      </c>
      <c r="M91" s="12" t="s">
        <v>9510</v>
      </c>
      <c r="N91" s="71">
        <f t="shared" si="1"/>
        <v>0</v>
      </c>
    </row>
    <row r="92" spans="1:14" x14ac:dyDescent="0.4">
      <c r="A92" s="220" t="s">
        <v>9491</v>
      </c>
      <c r="B92" s="220">
        <f t="shared" si="3"/>
        <v>0.54166666666666663</v>
      </c>
      <c r="C92" s="220">
        <f t="shared" si="2"/>
        <v>0.58333333333333326</v>
      </c>
      <c r="M92" s="12" t="s">
        <v>9508</v>
      </c>
      <c r="N92" s="71">
        <f t="shared" si="1"/>
        <v>0</v>
      </c>
    </row>
    <row r="93" spans="1:14" x14ac:dyDescent="0.4">
      <c r="A93" s="220" t="s">
        <v>9491</v>
      </c>
      <c r="B93" s="220">
        <f t="shared" si="3"/>
        <v>0.58333333333333326</v>
      </c>
      <c r="C93" s="220">
        <f t="shared" si="2"/>
        <v>0.62499999999999989</v>
      </c>
      <c r="M93" s="12" t="s">
        <v>9498</v>
      </c>
      <c r="N93" s="71">
        <f t="shared" si="1"/>
        <v>0</v>
      </c>
    </row>
    <row r="94" spans="1:14" x14ac:dyDescent="0.4">
      <c r="A94" s="220" t="s">
        <v>9491</v>
      </c>
      <c r="B94" s="220">
        <f t="shared" si="3"/>
        <v>0.62499999999999989</v>
      </c>
      <c r="C94" s="220">
        <f t="shared" si="2"/>
        <v>0.66666666666666652</v>
      </c>
      <c r="M94" s="12" t="s">
        <v>9422</v>
      </c>
      <c r="N94" s="71">
        <f t="shared" si="1"/>
        <v>0</v>
      </c>
    </row>
    <row r="95" spans="1:14" x14ac:dyDescent="0.4">
      <c r="A95" s="220" t="s">
        <v>9491</v>
      </c>
      <c r="B95" s="220">
        <f t="shared" si="3"/>
        <v>0.66666666666666652</v>
      </c>
      <c r="C95" s="220">
        <f t="shared" si="2"/>
        <v>0.70833333333333315</v>
      </c>
      <c r="M95" s="12" t="s">
        <v>9359</v>
      </c>
      <c r="N95" s="71">
        <f t="shared" si="1"/>
        <v>0</v>
      </c>
    </row>
    <row r="96" spans="1:14" x14ac:dyDescent="0.4">
      <c r="A96" s="220" t="s">
        <v>9491</v>
      </c>
      <c r="B96" s="220">
        <f t="shared" si="3"/>
        <v>0.70833333333333315</v>
      </c>
      <c r="C96" s="220">
        <f t="shared" si="2"/>
        <v>0.74999999999999978</v>
      </c>
      <c r="M96" s="12" t="s">
        <v>9210</v>
      </c>
      <c r="N96" s="71">
        <f t="shared" si="1"/>
        <v>0</v>
      </c>
    </row>
    <row r="97" spans="1:14" x14ac:dyDescent="0.4">
      <c r="A97" s="220" t="s">
        <v>9491</v>
      </c>
      <c r="B97" s="220">
        <f t="shared" si="3"/>
        <v>0.74999999999999978</v>
      </c>
      <c r="C97" s="220">
        <f t="shared" si="2"/>
        <v>0.79166666666666641</v>
      </c>
      <c r="M97" s="12" t="s">
        <v>9136</v>
      </c>
      <c r="N97" s="71">
        <f t="shared" si="1"/>
        <v>0</v>
      </c>
    </row>
    <row r="98" spans="1:14" x14ac:dyDescent="0.4">
      <c r="A98" s="220" t="s">
        <v>9491</v>
      </c>
      <c r="B98" s="220">
        <f t="shared" si="3"/>
        <v>0.79166666666666641</v>
      </c>
      <c r="C98" s="220">
        <f t="shared" si="2"/>
        <v>0.83333333333333304</v>
      </c>
      <c r="M98" s="12" t="s">
        <v>9077</v>
      </c>
      <c r="N98" s="71">
        <f t="shared" si="1"/>
        <v>0</v>
      </c>
    </row>
    <row r="99" spans="1:14" x14ac:dyDescent="0.4">
      <c r="A99" s="220" t="s">
        <v>9491</v>
      </c>
      <c r="B99" s="220">
        <f t="shared" si="3"/>
        <v>0.83333333333333304</v>
      </c>
      <c r="C99" s="220">
        <f t="shared" si="2"/>
        <v>0.87499999999999967</v>
      </c>
      <c r="M99" s="12" t="s">
        <v>9075</v>
      </c>
      <c r="N99" s="71">
        <f t="shared" si="1"/>
        <v>0</v>
      </c>
    </row>
    <row r="100" spans="1:14" x14ac:dyDescent="0.4">
      <c r="A100" s="220" t="s">
        <v>9491</v>
      </c>
      <c r="B100" s="220">
        <f t="shared" si="3"/>
        <v>0.87499999999999967</v>
      </c>
      <c r="C100" s="220">
        <f t="shared" si="2"/>
        <v>0.9166666666666663</v>
      </c>
      <c r="M100" s="12" t="s">
        <v>9072</v>
      </c>
      <c r="N100" s="71">
        <f t="shared" si="1"/>
        <v>0</v>
      </c>
    </row>
    <row r="101" spans="1:14" x14ac:dyDescent="0.4">
      <c r="A101" s="220" t="s">
        <v>9491</v>
      </c>
      <c r="B101" s="220">
        <f t="shared" si="3"/>
        <v>0.9166666666666663</v>
      </c>
      <c r="C101" s="220">
        <f t="shared" si="2"/>
        <v>0.95833333333333293</v>
      </c>
      <c r="M101" s="12" t="s">
        <v>8980</v>
      </c>
      <c r="N101" s="71">
        <f t="shared" si="1"/>
        <v>0</v>
      </c>
    </row>
    <row r="102" spans="1:14" x14ac:dyDescent="0.4">
      <c r="A102" s="220" t="s">
        <v>9491</v>
      </c>
      <c r="B102" s="220">
        <f t="shared" si="3"/>
        <v>0.95833333333333293</v>
      </c>
      <c r="C102" s="220">
        <f t="shared" si="2"/>
        <v>0.99999999999999956</v>
      </c>
      <c r="M102" s="12" t="s">
        <v>8984</v>
      </c>
      <c r="N102" s="71">
        <f t="shared" si="1"/>
        <v>0</v>
      </c>
    </row>
    <row r="103" spans="1:14" x14ac:dyDescent="0.4">
      <c r="M103" s="12" t="s">
        <v>8676</v>
      </c>
      <c r="N103" s="71">
        <f t="shared" si="1"/>
        <v>0</v>
      </c>
    </row>
    <row r="104" spans="1:14" x14ac:dyDescent="0.4">
      <c r="M104" s="12" t="s">
        <v>8658</v>
      </c>
      <c r="N104" s="71">
        <f t="shared" si="1"/>
        <v>0</v>
      </c>
    </row>
    <row r="105" spans="1:14" x14ac:dyDescent="0.4">
      <c r="M105" s="12" t="s">
        <v>8648</v>
      </c>
      <c r="N105" s="71">
        <f t="shared" si="1"/>
        <v>0</v>
      </c>
    </row>
    <row r="106" spans="1:14" x14ac:dyDescent="0.4">
      <c r="M106" s="12" t="s">
        <v>8679</v>
      </c>
      <c r="N106" s="71">
        <f t="shared" si="1"/>
        <v>0</v>
      </c>
    </row>
    <row r="107" spans="1:14" x14ac:dyDescent="0.4">
      <c r="M107" s="12" t="s">
        <v>8576</v>
      </c>
      <c r="N107" s="71">
        <f t="shared" si="1"/>
        <v>0</v>
      </c>
    </row>
    <row r="108" spans="1:14" x14ac:dyDescent="0.4">
      <c r="M108" s="12" t="s">
        <v>8577</v>
      </c>
      <c r="N108" s="71">
        <f t="shared" si="1"/>
        <v>0</v>
      </c>
    </row>
    <row r="109" spans="1:14" x14ac:dyDescent="0.4">
      <c r="M109" s="12" t="s">
        <v>8744</v>
      </c>
      <c r="N109" s="71">
        <f t="shared" si="1"/>
        <v>0</v>
      </c>
    </row>
    <row r="110" spans="1:14" x14ac:dyDescent="0.4">
      <c r="M110" s="12" t="s">
        <v>8578</v>
      </c>
      <c r="N110"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pageSetup paperSize="9" orientation="portrait"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86026-E605-4440-8417-A5D4C0F36383}">
  <dimension ref="A1:W113"/>
  <sheetViews>
    <sheetView topLeftCell="D31" zoomScale="90" zoomScaleNormal="90" workbookViewId="0">
      <selection activeCell="N40" sqref="N4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25.453125" customWidth="1"/>
    <col min="15" max="15" width="12" bestFit="1" customWidth="1"/>
    <col min="16" max="16" width="18.54296875" bestFit="1" customWidth="1"/>
    <col min="17" max="17" width="13.453125" bestFit="1" customWidth="1"/>
    <col min="18" max="18" width="28.54296875" bestFit="1" customWidth="1"/>
    <col min="19" max="19" width="21.1796875" customWidth="1"/>
    <col min="20" max="20" width="18" customWidth="1"/>
    <col min="21" max="21" width="13.453125" bestFit="1" customWidth="1"/>
    <col min="22" max="22" width="13.1796875" customWidth="1"/>
    <col min="23" max="23" width="13.453125" bestFit="1" customWidth="1"/>
    <col min="24" max="24" width="26.90625" bestFit="1" customWidth="1"/>
    <col min="25" max="25" width="13" bestFit="1" customWidth="1"/>
  </cols>
  <sheetData>
    <row r="1" spans="1:9" x14ac:dyDescent="0.4">
      <c r="A1" s="11" t="s">
        <v>7581</v>
      </c>
      <c r="B1" s="375" t="s">
        <v>10644</v>
      </c>
      <c r="C1" s="375"/>
      <c r="D1" s="375"/>
      <c r="E1" s="375"/>
      <c r="F1" s="375"/>
      <c r="G1" s="375"/>
      <c r="H1" s="375"/>
      <c r="I1" s="7"/>
    </row>
    <row r="2" spans="1:9" x14ac:dyDescent="0.4">
      <c r="A2" s="11" t="s">
        <v>7582</v>
      </c>
      <c r="B2" s="375" t="s">
        <v>10645</v>
      </c>
      <c r="C2" s="375"/>
      <c r="D2" s="375"/>
      <c r="E2" s="375"/>
      <c r="F2" s="375"/>
      <c r="G2" s="375"/>
      <c r="H2" s="375"/>
      <c r="I2" s="7"/>
    </row>
    <row r="3" spans="1:9" x14ac:dyDescent="0.4">
      <c r="A3" s="11" t="s">
        <v>7583</v>
      </c>
      <c r="B3" s="375" t="s">
        <v>10646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45714.457638888889</v>
      </c>
      <c r="C6" s="374"/>
      <c r="D6" s="403" t="s">
        <v>7587</v>
      </c>
      <c r="E6" s="404"/>
      <c r="F6" s="384">
        <f>MAX(C38:G38)</f>
        <v>45720.357638888891</v>
      </c>
      <c r="G6" s="402"/>
      <c r="H6" s="374"/>
      <c r="I6" s="7"/>
    </row>
    <row r="7" spans="1:9" ht="33.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10584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v>45714.457638888889</v>
      </c>
      <c r="D37" s="191">
        <v>45714.506249999999</v>
      </c>
      <c r="E37" s="191">
        <v>45714.509722222225</v>
      </c>
      <c r="F37" s="191">
        <v>45714.513888888891</v>
      </c>
      <c r="G37" s="191">
        <v>45714.504861111112</v>
      </c>
      <c r="H37" s="1"/>
      <c r="I37" s="7"/>
      <c r="J37" s="294">
        <v>45719.333333333336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45720.357638888891</v>
      </c>
      <c r="D38" s="191">
        <v>45719.388888888891</v>
      </c>
      <c r="E38" s="191">
        <v>45719.390972222223</v>
      </c>
      <c r="F38" s="191">
        <v>45719.4</v>
      </c>
      <c r="G38" s="191">
        <v>45719.386111111111</v>
      </c>
      <c r="H38" s="1"/>
      <c r="I38" s="7"/>
      <c r="J38" s="186">
        <f>IF(C38&lt;&gt;"",INT((J37-C37)*24),0)+IF(D38&lt;&gt;"",INT((J37-D37)*24),0)+IF(E38&lt;&gt;"",INT((J37-E37)*24),0)+IF(F38&lt;&gt;"",INT((J37-F37)*24),0)+IF(G38&lt;&gt;"",INT((J37-G37)*24),0)</f>
        <v>577</v>
      </c>
      <c r="M38" s="95">
        <v>1</v>
      </c>
      <c r="N38" s="222" t="s">
        <v>10673</v>
      </c>
      <c r="O38" s="201" t="s">
        <v>9846</v>
      </c>
      <c r="P38" s="222" t="s">
        <v>10662</v>
      </c>
      <c r="Q38" s="234" t="s">
        <v>9326</v>
      </c>
      <c r="R38" s="222" t="s">
        <v>10663</v>
      </c>
      <c r="S38" s="201" t="s">
        <v>10683</v>
      </c>
      <c r="T38" s="222" t="s">
        <v>10668</v>
      </c>
      <c r="U38" s="234" t="s">
        <v>9326</v>
      </c>
      <c r="V38" s="222" t="s">
        <v>10661</v>
      </c>
      <c r="W38" s="234" t="s">
        <v>9326</v>
      </c>
    </row>
    <row r="39" spans="1:23" x14ac:dyDescent="0.4">
      <c r="A39" s="177"/>
      <c r="B39" s="12" t="s">
        <v>7458</v>
      </c>
      <c r="C39" s="221">
        <v>380</v>
      </c>
      <c r="D39" s="164">
        <v>58</v>
      </c>
      <c r="E39" s="221">
        <v>329</v>
      </c>
      <c r="F39" s="221">
        <v>9</v>
      </c>
      <c r="G39" s="164">
        <v>62</v>
      </c>
      <c r="H39" s="1">
        <f t="shared" ref="H39:H61" si="0">SUM(C39:G39)</f>
        <v>838</v>
      </c>
      <c r="I39" s="7"/>
      <c r="M39" s="1">
        <v>2</v>
      </c>
      <c r="N39" s="222" t="s">
        <v>10660</v>
      </c>
      <c r="O39" s="234" t="s">
        <v>9326</v>
      </c>
      <c r="P39" s="222"/>
      <c r="Q39" s="201"/>
      <c r="R39" s="222" t="s">
        <v>10665</v>
      </c>
      <c r="S39" s="201" t="s">
        <v>10669</v>
      </c>
      <c r="T39" s="222"/>
      <c r="U39" s="201"/>
      <c r="V39" s="251"/>
      <c r="W39" s="234"/>
    </row>
    <row r="40" spans="1:23" x14ac:dyDescent="0.4">
      <c r="A40" s="1" t="s">
        <v>7164</v>
      </c>
      <c r="B40" s="12" t="s">
        <v>7617</v>
      </c>
      <c r="C40" s="1">
        <f>INT((C38-C37)*24)</f>
        <v>141</v>
      </c>
      <c r="D40" s="1">
        <f>INT((D38-D37)*24)</f>
        <v>117</v>
      </c>
      <c r="E40" s="1">
        <f>INT((E38-E37)*24)</f>
        <v>117</v>
      </c>
      <c r="F40" s="1">
        <f>INT((F38-F37)*24)</f>
        <v>117</v>
      </c>
      <c r="G40" s="1">
        <f>INT((G38-G37)*24)</f>
        <v>117</v>
      </c>
      <c r="H40" s="1">
        <f>SUM(C40:G40)</f>
        <v>609</v>
      </c>
      <c r="I40" s="7"/>
      <c r="J40" s="12" t="s">
        <v>8020</v>
      </c>
      <c r="K40" s="1">
        <f>H40</f>
        <v>609</v>
      </c>
      <c r="M40" s="95">
        <v>3</v>
      </c>
      <c r="N40" s="222" t="s">
        <v>10659</v>
      </c>
      <c r="O40" s="201" t="s">
        <v>10669</v>
      </c>
      <c r="P40" s="201"/>
      <c r="Q40" s="201"/>
      <c r="R40" s="222" t="s">
        <v>10666</v>
      </c>
      <c r="S40" s="201" t="s">
        <v>10683</v>
      </c>
      <c r="T40" s="203"/>
      <c r="U40" s="234"/>
      <c r="V40" s="251"/>
      <c r="W40" s="234"/>
    </row>
    <row r="41" spans="1:23" x14ac:dyDescent="0.4">
      <c r="A41" s="379">
        <v>45715</v>
      </c>
      <c r="B41" s="12" t="s">
        <v>7483</v>
      </c>
      <c r="C41" s="1">
        <v>0</v>
      </c>
      <c r="D41" s="1">
        <v>0</v>
      </c>
      <c r="E41" s="1">
        <v>0</v>
      </c>
      <c r="F41" s="1">
        <v>0</v>
      </c>
      <c r="G41" s="1">
        <v>0</v>
      </c>
      <c r="H41" s="1">
        <f t="shared" si="0"/>
        <v>0</v>
      </c>
      <c r="I41" s="7"/>
      <c r="J41" s="12" t="s">
        <v>7483</v>
      </c>
      <c r="K41" s="1">
        <f>SUMIF(B:B,J41,H:H)</f>
        <v>0</v>
      </c>
      <c r="M41" s="1">
        <v>4</v>
      </c>
      <c r="N41" s="203"/>
      <c r="O41" s="201"/>
      <c r="P41" s="222"/>
      <c r="Q41" s="272"/>
      <c r="R41" s="222" t="s">
        <v>10651</v>
      </c>
      <c r="S41" s="234" t="s">
        <v>9326</v>
      </c>
      <c r="T41" s="203"/>
      <c r="U41" s="272"/>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c r="O42" s="201"/>
      <c r="P42" s="222"/>
      <c r="Q42" s="201"/>
      <c r="R42" s="222" t="s">
        <v>10667</v>
      </c>
      <c r="S42" s="201" t="s">
        <v>10686</v>
      </c>
      <c r="T42" s="201"/>
      <c r="U42" s="201"/>
      <c r="V42" s="222"/>
      <c r="W42" s="201"/>
    </row>
    <row r="43" spans="1:23" x14ac:dyDescent="0.4">
      <c r="A43" s="379"/>
      <c r="B43" s="12" t="s">
        <v>7485</v>
      </c>
      <c r="C43" s="1">
        <v>1</v>
      </c>
      <c r="D43" s="1">
        <v>0</v>
      </c>
      <c r="E43" s="1">
        <v>0</v>
      </c>
      <c r="F43" s="1">
        <v>0</v>
      </c>
      <c r="G43" s="1">
        <v>0</v>
      </c>
      <c r="H43" s="1">
        <f t="shared" si="0"/>
        <v>1</v>
      </c>
      <c r="I43" s="7"/>
      <c r="J43" s="12" t="s">
        <v>7485</v>
      </c>
      <c r="K43" s="1">
        <f>SUMIF(B:B,J43,H:H)</f>
        <v>3</v>
      </c>
      <c r="M43" s="1">
        <v>6</v>
      </c>
      <c r="N43" s="203"/>
      <c r="O43" s="201"/>
      <c r="P43" s="201"/>
      <c r="Q43" s="203"/>
      <c r="R43" s="222" t="s">
        <v>10664</v>
      </c>
      <c r="S43" s="201" t="s">
        <v>9846</v>
      </c>
      <c r="T43" s="201"/>
      <c r="U43" s="201"/>
      <c r="V43" s="201"/>
      <c r="W43" s="201"/>
    </row>
    <row r="44" spans="1:23" x14ac:dyDescent="0.4">
      <c r="A44" s="379">
        <v>45719</v>
      </c>
      <c r="B44" s="12" t="s">
        <v>7483</v>
      </c>
      <c r="C44" s="1">
        <v>0</v>
      </c>
      <c r="D44" s="1">
        <v>0</v>
      </c>
      <c r="E44" s="1">
        <v>0</v>
      </c>
      <c r="F44" s="1">
        <v>0</v>
      </c>
      <c r="G44" s="1">
        <v>0</v>
      </c>
      <c r="H44" s="1">
        <f t="shared" si="0"/>
        <v>0</v>
      </c>
      <c r="I44" s="7"/>
      <c r="M44" s="95">
        <v>7</v>
      </c>
      <c r="N44" s="203"/>
      <c r="O44" s="201"/>
      <c r="P44" s="201"/>
      <c r="Q44" s="203"/>
      <c r="R44" s="203"/>
      <c r="S44" s="234"/>
      <c r="T44" s="201"/>
      <c r="U44" s="201"/>
      <c r="V44" s="201"/>
      <c r="W44" s="201"/>
    </row>
    <row r="45" spans="1:23" x14ac:dyDescent="0.4">
      <c r="A45" s="379"/>
      <c r="B45" s="12" t="s">
        <v>7484</v>
      </c>
      <c r="C45" s="1">
        <v>0</v>
      </c>
      <c r="D45" s="1">
        <v>0</v>
      </c>
      <c r="E45" s="1">
        <v>0</v>
      </c>
      <c r="F45" s="1">
        <v>0</v>
      </c>
      <c r="G45" s="1">
        <v>0</v>
      </c>
      <c r="H45" s="1">
        <f t="shared" si="0"/>
        <v>0</v>
      </c>
      <c r="I45" s="7"/>
      <c r="M45" s="1">
        <v>8</v>
      </c>
      <c r="N45" s="203"/>
      <c r="O45" s="201"/>
      <c r="P45" s="201"/>
      <c r="Q45" s="203"/>
      <c r="R45" s="222"/>
      <c r="S45" s="201"/>
      <c r="T45" s="201"/>
      <c r="U45" s="201"/>
      <c r="V45" s="201"/>
      <c r="W45" s="201"/>
    </row>
    <row r="46" spans="1:23" x14ac:dyDescent="0.4">
      <c r="A46" s="379"/>
      <c r="B46" s="12" t="s">
        <v>7485</v>
      </c>
      <c r="C46" s="1">
        <v>0</v>
      </c>
      <c r="D46" s="1">
        <v>0</v>
      </c>
      <c r="E46" s="1">
        <v>2</v>
      </c>
      <c r="F46" s="1">
        <v>0</v>
      </c>
      <c r="G46" s="1">
        <v>0</v>
      </c>
      <c r="H46" s="1">
        <f t="shared" si="0"/>
        <v>2</v>
      </c>
      <c r="I46" s="7"/>
      <c r="M46" s="95">
        <v>9</v>
      </c>
      <c r="N46" s="222"/>
      <c r="O46" s="201"/>
      <c r="P46" s="201"/>
      <c r="Q46" s="201"/>
      <c r="R46" s="203"/>
      <c r="S46" s="234"/>
      <c r="T46" s="201"/>
      <c r="U46" s="201"/>
      <c r="V46" s="201"/>
      <c r="W46" s="201"/>
    </row>
    <row r="47" spans="1:23" x14ac:dyDescent="0.4">
      <c r="A47" s="379">
        <v>45720</v>
      </c>
      <c r="B47" s="12" t="s">
        <v>7483</v>
      </c>
      <c r="C47" s="1">
        <v>0</v>
      </c>
      <c r="D47" s="95"/>
      <c r="E47" s="1"/>
      <c r="F47" s="1"/>
      <c r="G47" s="1"/>
      <c r="H47" s="1">
        <f t="shared" si="0"/>
        <v>0</v>
      </c>
      <c r="I47" s="7"/>
      <c r="M47" s="1">
        <v>10</v>
      </c>
      <c r="N47" s="201"/>
      <c r="O47" s="201"/>
      <c r="P47" s="201"/>
      <c r="Q47" s="201"/>
      <c r="R47" s="222"/>
      <c r="S47" s="201"/>
      <c r="T47" s="201"/>
      <c r="U47" s="201"/>
      <c r="V47" s="201"/>
      <c r="W47" s="201"/>
    </row>
    <row r="48" spans="1:23" x14ac:dyDescent="0.4">
      <c r="A48" s="379"/>
      <c r="B48" s="12" t="s">
        <v>7484</v>
      </c>
      <c r="C48" s="1">
        <v>0</v>
      </c>
      <c r="D48" s="95"/>
      <c r="E48" s="95"/>
      <c r="F48" s="95"/>
      <c r="G48" s="95"/>
      <c r="H48" s="1">
        <f t="shared" si="0"/>
        <v>0</v>
      </c>
      <c r="I48" s="7"/>
      <c r="M48" s="1">
        <v>11</v>
      </c>
      <c r="N48" s="201"/>
      <c r="O48" s="201"/>
      <c r="P48" s="201"/>
      <c r="Q48" s="201"/>
      <c r="R48" s="222"/>
      <c r="S48" s="201"/>
      <c r="T48" s="201"/>
      <c r="U48" s="201"/>
      <c r="V48" s="201"/>
      <c r="W48" s="201"/>
    </row>
    <row r="49" spans="1:23" x14ac:dyDescent="0.4">
      <c r="A49" s="379"/>
      <c r="B49" s="12" t="s">
        <v>7485</v>
      </c>
      <c r="C49" s="1">
        <v>0</v>
      </c>
      <c r="D49" s="95"/>
      <c r="E49" s="1"/>
      <c r="F49" s="1"/>
      <c r="G49" s="1"/>
      <c r="H49" s="1">
        <f t="shared" si="0"/>
        <v>0</v>
      </c>
      <c r="I49" s="7"/>
      <c r="M49" s="1">
        <v>12</v>
      </c>
      <c r="N49" s="201"/>
      <c r="O49" s="201"/>
      <c r="P49" s="201"/>
      <c r="Q49" s="201"/>
      <c r="R49" s="222"/>
      <c r="S49" s="201"/>
      <c r="T49" s="201"/>
      <c r="U49" s="201"/>
      <c r="V49" s="201"/>
      <c r="W49" s="201"/>
    </row>
    <row r="50" spans="1:23" x14ac:dyDescent="0.4">
      <c r="A50" s="379"/>
      <c r="B50" s="12" t="s">
        <v>7483</v>
      </c>
      <c r="C50" s="1"/>
      <c r="D50" s="95"/>
      <c r="E50" s="1"/>
      <c r="F50" s="1"/>
      <c r="G50" s="1"/>
      <c r="H50" s="1">
        <f t="shared" si="0"/>
        <v>0</v>
      </c>
      <c r="I50" s="7"/>
      <c r="M50" s="95">
        <v>13</v>
      </c>
      <c r="N50" s="201"/>
      <c r="O50" s="201"/>
      <c r="P50" s="201"/>
      <c r="Q50" s="201"/>
      <c r="R50" s="222"/>
      <c r="S50" s="201"/>
      <c r="T50" s="201"/>
      <c r="U50" s="201"/>
      <c r="V50" s="201"/>
      <c r="W50" s="201"/>
    </row>
    <row r="51" spans="1:23" x14ac:dyDescent="0.4">
      <c r="A51" s="379"/>
      <c r="B51" s="12" t="s">
        <v>7484</v>
      </c>
      <c r="C51" s="1"/>
      <c r="D51" s="95"/>
      <c r="E51" s="95"/>
      <c r="F51" s="95"/>
      <c r="G51" s="1"/>
      <c r="H51" s="1">
        <f t="shared" si="0"/>
        <v>0</v>
      </c>
      <c r="I51" s="7"/>
      <c r="M51" s="95">
        <v>14</v>
      </c>
      <c r="N51" s="201"/>
      <c r="O51" s="201"/>
      <c r="P51" s="201"/>
      <c r="Q51" s="201"/>
      <c r="R51" s="222"/>
      <c r="S51" s="201"/>
      <c r="T51" s="201"/>
      <c r="U51" s="201"/>
      <c r="V51" s="201"/>
      <c r="W51" s="201"/>
    </row>
    <row r="52" spans="1:23" x14ac:dyDescent="0.4">
      <c r="A52" s="379"/>
      <c r="B52" s="12" t="s">
        <v>7485</v>
      </c>
      <c r="C52" s="1"/>
      <c r="D52" s="95"/>
      <c r="E52" s="1"/>
      <c r="F52" s="1"/>
      <c r="G52" s="1"/>
      <c r="H52" s="1">
        <f t="shared" si="0"/>
        <v>0</v>
      </c>
      <c r="I52" s="7"/>
      <c r="M52" s="1">
        <v>15</v>
      </c>
      <c r="N52" s="201"/>
      <c r="O52" s="201"/>
      <c r="P52" s="201"/>
      <c r="Q52" s="201"/>
      <c r="R52" s="222"/>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10685</v>
      </c>
      <c r="N63" s="71">
        <f t="shared" ref="N63:N113" si="1">COUNTIF($N$38:$W$61,M63)</f>
        <v>1</v>
      </c>
    </row>
    <row r="64" spans="1:23" x14ac:dyDescent="0.4">
      <c r="A64" s="12" t="s">
        <v>7654</v>
      </c>
      <c r="B64" s="219">
        <v>45696.40347222222</v>
      </c>
      <c r="C64" s="7"/>
      <c r="D64" s="228"/>
      <c r="E64" s="7"/>
      <c r="F64" s="7"/>
      <c r="G64" s="7"/>
      <c r="H64" s="7"/>
      <c r="I64" s="7"/>
      <c r="M64" s="12" t="s">
        <v>10537</v>
      </c>
      <c r="N64" s="71">
        <f t="shared" si="1"/>
        <v>0</v>
      </c>
    </row>
    <row r="65" spans="1:14" x14ac:dyDescent="0.4">
      <c r="A65" s="12" t="s">
        <v>7655</v>
      </c>
      <c r="B65" s="220">
        <v>0.63055555555555554</v>
      </c>
      <c r="C65" s="7"/>
      <c r="D65" s="228"/>
      <c r="E65" s="7"/>
      <c r="F65" s="7"/>
      <c r="G65" s="7"/>
      <c r="H65" s="7"/>
      <c r="I65" s="7"/>
      <c r="M65" s="12" t="s">
        <v>10465</v>
      </c>
      <c r="N65" s="71">
        <f t="shared" si="1"/>
        <v>0</v>
      </c>
    </row>
    <row r="66" spans="1:14" x14ac:dyDescent="0.4">
      <c r="A66" s="12" t="s">
        <v>7656</v>
      </c>
      <c r="B66" s="219">
        <f>B64-B65</f>
        <v>45695.772916666661</v>
      </c>
      <c r="C66" s="7"/>
      <c r="D66" s="228"/>
      <c r="E66" s="7"/>
      <c r="F66" s="7"/>
      <c r="G66" s="7"/>
      <c r="H66" s="7"/>
      <c r="I66" s="7"/>
      <c r="M66" s="12" t="s">
        <v>10460</v>
      </c>
      <c r="N66" s="71">
        <f t="shared" si="1"/>
        <v>0</v>
      </c>
    </row>
    <row r="67" spans="1:14" x14ac:dyDescent="0.4">
      <c r="A67" s="227"/>
      <c r="C67" s="7"/>
      <c r="D67" s="228"/>
      <c r="E67" s="7"/>
      <c r="F67" s="7"/>
      <c r="G67" s="7"/>
      <c r="H67" s="7"/>
      <c r="I67" s="7"/>
      <c r="M67" s="12" t="s">
        <v>10372</v>
      </c>
      <c r="N67" s="71">
        <f t="shared" si="1"/>
        <v>0</v>
      </c>
    </row>
    <row r="68" spans="1:14" x14ac:dyDescent="0.4">
      <c r="A68" s="220" t="s">
        <v>9491</v>
      </c>
      <c r="B68" s="295">
        <v>0</v>
      </c>
      <c r="C68" s="220">
        <f>B68+TIME(1,,)</f>
        <v>4.1666666666666664E-2</v>
      </c>
      <c r="D68" s="228"/>
      <c r="E68" s="7"/>
      <c r="F68" s="7"/>
      <c r="G68" s="7"/>
      <c r="H68" s="7"/>
      <c r="I68" s="7"/>
      <c r="M68" s="12" t="s">
        <v>10334</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10365</v>
      </c>
      <c r="N69" s="71">
        <f t="shared" si="1"/>
        <v>0</v>
      </c>
    </row>
    <row r="70" spans="1:14" x14ac:dyDescent="0.4">
      <c r="A70" s="220" t="s">
        <v>9491</v>
      </c>
      <c r="B70" s="220">
        <f t="shared" ref="B70:B91" si="3">C69</f>
        <v>8.3333333333333329E-2</v>
      </c>
      <c r="C70" s="220">
        <f t="shared" si="2"/>
        <v>0.125</v>
      </c>
      <c r="M70" s="12" t="s">
        <v>10266</v>
      </c>
      <c r="N70" s="71">
        <f t="shared" si="1"/>
        <v>0</v>
      </c>
    </row>
    <row r="71" spans="1:14" x14ac:dyDescent="0.4">
      <c r="A71" s="220" t="s">
        <v>9491</v>
      </c>
      <c r="B71" s="220">
        <f t="shared" si="3"/>
        <v>0.125</v>
      </c>
      <c r="C71" s="220">
        <f t="shared" si="2"/>
        <v>0.16666666666666666</v>
      </c>
      <c r="M71" s="12" t="s">
        <v>10264</v>
      </c>
      <c r="N71" s="71">
        <f t="shared" si="1"/>
        <v>0</v>
      </c>
    </row>
    <row r="72" spans="1:14" x14ac:dyDescent="0.4">
      <c r="A72" s="220" t="s">
        <v>9491</v>
      </c>
      <c r="B72" s="220">
        <f t="shared" si="3"/>
        <v>0.16666666666666666</v>
      </c>
      <c r="C72" s="220">
        <f t="shared" si="2"/>
        <v>0.20833333333333331</v>
      </c>
      <c r="M72" s="12" t="s">
        <v>10256</v>
      </c>
      <c r="N72" s="71">
        <f t="shared" si="1"/>
        <v>0</v>
      </c>
    </row>
    <row r="73" spans="1:14" x14ac:dyDescent="0.4">
      <c r="A73" s="220" t="s">
        <v>9491</v>
      </c>
      <c r="B73" s="220">
        <f t="shared" si="3"/>
        <v>0.20833333333333331</v>
      </c>
      <c r="C73" s="220">
        <f t="shared" si="2"/>
        <v>0.24999999999999997</v>
      </c>
      <c r="M73" s="12" t="s">
        <v>10225</v>
      </c>
      <c r="N73" s="71">
        <f t="shared" si="1"/>
        <v>0</v>
      </c>
    </row>
    <row r="74" spans="1:14" x14ac:dyDescent="0.4">
      <c r="A74" s="220" t="s">
        <v>9491</v>
      </c>
      <c r="B74" s="220">
        <f t="shared" si="3"/>
        <v>0.24999999999999997</v>
      </c>
      <c r="C74" s="220">
        <f t="shared" si="2"/>
        <v>0.29166666666666663</v>
      </c>
      <c r="M74" s="12" t="s">
        <v>10120</v>
      </c>
      <c r="N74" s="71">
        <f t="shared" si="1"/>
        <v>0</v>
      </c>
    </row>
    <row r="75" spans="1:14" x14ac:dyDescent="0.4">
      <c r="A75" s="220" t="s">
        <v>9491</v>
      </c>
      <c r="B75" s="220">
        <f t="shared" si="3"/>
        <v>0.29166666666666663</v>
      </c>
      <c r="C75" s="220">
        <f t="shared" si="2"/>
        <v>0.33333333333333331</v>
      </c>
      <c r="M75" s="12" t="s">
        <v>10118</v>
      </c>
      <c r="N75" s="71">
        <f t="shared" si="1"/>
        <v>0</v>
      </c>
    </row>
    <row r="76" spans="1:14" x14ac:dyDescent="0.4">
      <c r="A76" s="220" t="s">
        <v>9491</v>
      </c>
      <c r="B76" s="220">
        <f t="shared" si="3"/>
        <v>0.33333333333333331</v>
      </c>
      <c r="C76" s="220">
        <f t="shared" si="2"/>
        <v>0.375</v>
      </c>
      <c r="M76" s="12" t="s">
        <v>10109</v>
      </c>
      <c r="N76" s="71">
        <f t="shared" si="1"/>
        <v>0</v>
      </c>
    </row>
    <row r="77" spans="1:14" x14ac:dyDescent="0.4">
      <c r="A77" s="220" t="s">
        <v>9491</v>
      </c>
      <c r="B77" s="220">
        <f t="shared" si="3"/>
        <v>0.375</v>
      </c>
      <c r="C77" s="220">
        <f t="shared" si="2"/>
        <v>0.41666666666666669</v>
      </c>
      <c r="M77" s="12" t="s">
        <v>9980</v>
      </c>
      <c r="N77" s="71">
        <f t="shared" si="1"/>
        <v>0</v>
      </c>
    </row>
    <row r="78" spans="1:14" x14ac:dyDescent="0.4">
      <c r="A78" s="220" t="s">
        <v>9491</v>
      </c>
      <c r="B78" s="220">
        <f t="shared" si="3"/>
        <v>0.41666666666666669</v>
      </c>
      <c r="C78" s="220">
        <f t="shared" si="2"/>
        <v>0.45833333333333337</v>
      </c>
      <c r="M78" s="12" t="s">
        <v>9969</v>
      </c>
      <c r="N78" s="71">
        <f t="shared" si="1"/>
        <v>0</v>
      </c>
    </row>
    <row r="79" spans="1:14" x14ac:dyDescent="0.4">
      <c r="A79" s="220" t="s">
        <v>9491</v>
      </c>
      <c r="B79" s="220">
        <f t="shared" si="3"/>
        <v>0.45833333333333337</v>
      </c>
      <c r="C79" s="220">
        <f t="shared" si="2"/>
        <v>0.5</v>
      </c>
      <c r="M79" s="12" t="s">
        <v>9845</v>
      </c>
      <c r="N79" s="71">
        <f t="shared" si="1"/>
        <v>2</v>
      </c>
    </row>
    <row r="80" spans="1:14" x14ac:dyDescent="0.4">
      <c r="A80" s="220" t="s">
        <v>9491</v>
      </c>
      <c r="B80" s="220">
        <f t="shared" si="3"/>
        <v>0.5</v>
      </c>
      <c r="C80" s="220">
        <f t="shared" si="2"/>
        <v>0.54166666666666663</v>
      </c>
      <c r="M80" s="12" t="s">
        <v>9557</v>
      </c>
      <c r="N80" s="71">
        <f t="shared" si="1"/>
        <v>0</v>
      </c>
    </row>
    <row r="81" spans="1:14" x14ac:dyDescent="0.4">
      <c r="A81" s="220" t="s">
        <v>9491</v>
      </c>
      <c r="B81" s="220">
        <f t="shared" si="3"/>
        <v>0.54166666666666663</v>
      </c>
      <c r="C81" s="220">
        <f t="shared" si="2"/>
        <v>0.58333333333333326</v>
      </c>
      <c r="M81" s="12" t="s">
        <v>9380</v>
      </c>
      <c r="N81" s="71">
        <f t="shared" si="1"/>
        <v>0</v>
      </c>
    </row>
    <row r="82" spans="1:14" x14ac:dyDescent="0.4">
      <c r="A82" s="220" t="s">
        <v>9491</v>
      </c>
      <c r="B82" s="220">
        <f t="shared" si="3"/>
        <v>0.58333333333333326</v>
      </c>
      <c r="C82" s="220">
        <f t="shared" si="2"/>
        <v>0.62499999999999989</v>
      </c>
      <c r="M82" s="12" t="s">
        <v>10124</v>
      </c>
      <c r="N82" s="71">
        <f t="shared" si="1"/>
        <v>0</v>
      </c>
    </row>
    <row r="83" spans="1:14" x14ac:dyDescent="0.4">
      <c r="A83" s="220" t="s">
        <v>9491</v>
      </c>
      <c r="B83" s="220">
        <f t="shared" si="3"/>
        <v>0.62499999999999989</v>
      </c>
      <c r="C83" s="220">
        <f t="shared" si="2"/>
        <v>0.66666666666666652</v>
      </c>
      <c r="M83" s="12" t="s">
        <v>10268</v>
      </c>
      <c r="N83" s="71">
        <f t="shared" si="1"/>
        <v>0</v>
      </c>
    </row>
    <row r="84" spans="1:14" x14ac:dyDescent="0.4">
      <c r="A84" s="220" t="s">
        <v>9491</v>
      </c>
      <c r="B84" s="220">
        <f t="shared" si="3"/>
        <v>0.66666666666666652</v>
      </c>
      <c r="C84" s="220">
        <f t="shared" si="2"/>
        <v>0.70833333333333315</v>
      </c>
      <c r="M84" s="12" t="s">
        <v>10227</v>
      </c>
      <c r="N84" s="71">
        <f t="shared" si="1"/>
        <v>0</v>
      </c>
    </row>
    <row r="85" spans="1:14" x14ac:dyDescent="0.4">
      <c r="A85" s="220" t="s">
        <v>9491</v>
      </c>
      <c r="B85" s="220">
        <f t="shared" si="3"/>
        <v>0.70833333333333315</v>
      </c>
      <c r="C85" s="220">
        <f t="shared" si="2"/>
        <v>0.74999999999999978</v>
      </c>
      <c r="M85" s="12" t="s">
        <v>10261</v>
      </c>
      <c r="N85" s="71">
        <f t="shared" si="1"/>
        <v>0</v>
      </c>
    </row>
    <row r="86" spans="1:14" x14ac:dyDescent="0.4">
      <c r="A86" s="220" t="s">
        <v>9491</v>
      </c>
      <c r="B86" s="220">
        <f t="shared" si="3"/>
        <v>0.74999999999999978</v>
      </c>
      <c r="C86" s="220">
        <f t="shared" si="2"/>
        <v>0.79166666666666641</v>
      </c>
      <c r="M86" s="12" t="s">
        <v>10285</v>
      </c>
      <c r="N86" s="71">
        <f t="shared" si="1"/>
        <v>0</v>
      </c>
    </row>
    <row r="87" spans="1:14" x14ac:dyDescent="0.4">
      <c r="A87" s="220" t="s">
        <v>9491</v>
      </c>
      <c r="B87" s="220">
        <f t="shared" si="3"/>
        <v>0.79166666666666641</v>
      </c>
      <c r="C87" s="220">
        <f t="shared" si="2"/>
        <v>0.83333333333333304</v>
      </c>
      <c r="M87" s="12" t="s">
        <v>9886</v>
      </c>
      <c r="N87" s="71">
        <f t="shared" si="1"/>
        <v>0</v>
      </c>
    </row>
    <row r="88" spans="1:14" x14ac:dyDescent="0.4">
      <c r="A88" s="220" t="s">
        <v>9491</v>
      </c>
      <c r="B88" s="220">
        <f t="shared" si="3"/>
        <v>0.83333333333333304</v>
      </c>
      <c r="C88" s="220">
        <f t="shared" si="2"/>
        <v>0.87499999999999967</v>
      </c>
      <c r="M88" s="12" t="s">
        <v>9865</v>
      </c>
      <c r="N88" s="71">
        <f t="shared" si="1"/>
        <v>0</v>
      </c>
    </row>
    <row r="89" spans="1:14" x14ac:dyDescent="0.4">
      <c r="A89" s="220" t="s">
        <v>9491</v>
      </c>
      <c r="B89" s="220">
        <f t="shared" si="3"/>
        <v>0.87499999999999967</v>
      </c>
      <c r="C89" s="220">
        <f t="shared" si="2"/>
        <v>0.9166666666666663</v>
      </c>
      <c r="M89" s="12" t="s">
        <v>9813</v>
      </c>
      <c r="N89" s="71">
        <f t="shared" si="1"/>
        <v>0</v>
      </c>
    </row>
    <row r="90" spans="1:14" x14ac:dyDescent="0.4">
      <c r="A90" s="220" t="s">
        <v>9491</v>
      </c>
      <c r="B90" s="220">
        <f t="shared" si="3"/>
        <v>0.9166666666666663</v>
      </c>
      <c r="C90" s="220">
        <f t="shared" si="2"/>
        <v>0.95833333333333293</v>
      </c>
      <c r="M90" s="12" t="s">
        <v>9811</v>
      </c>
      <c r="N90" s="71">
        <f t="shared" si="1"/>
        <v>0</v>
      </c>
    </row>
    <row r="91" spans="1:14" x14ac:dyDescent="0.4">
      <c r="A91" s="220" t="s">
        <v>9491</v>
      </c>
      <c r="B91" s="220">
        <f t="shared" si="3"/>
        <v>0.95833333333333293</v>
      </c>
      <c r="C91" s="220">
        <f t="shared" si="2"/>
        <v>0.99999999999999956</v>
      </c>
      <c r="M91" s="12" t="s">
        <v>9815</v>
      </c>
      <c r="N91" s="71">
        <f t="shared" si="1"/>
        <v>0</v>
      </c>
    </row>
    <row r="92" spans="1:14" x14ac:dyDescent="0.4">
      <c r="M92" s="12" t="s">
        <v>9382</v>
      </c>
      <c r="N92" s="71">
        <f t="shared" si="1"/>
        <v>0</v>
      </c>
    </row>
    <row r="93" spans="1:14" x14ac:dyDescent="0.4">
      <c r="M93" s="12" t="s">
        <v>9131</v>
      </c>
      <c r="N93" s="71">
        <f t="shared" si="1"/>
        <v>0</v>
      </c>
    </row>
    <row r="94" spans="1:14" x14ac:dyDescent="0.4">
      <c r="M94" s="12" t="s">
        <v>9020</v>
      </c>
      <c r="N94" s="71">
        <f t="shared" si="1"/>
        <v>0</v>
      </c>
    </row>
    <row r="95" spans="1:14" x14ac:dyDescent="0.4">
      <c r="M95" s="12" t="s">
        <v>9607</v>
      </c>
      <c r="N95" s="71">
        <f t="shared" si="1"/>
        <v>0</v>
      </c>
    </row>
    <row r="96" spans="1:14" x14ac:dyDescent="0.4">
      <c r="M96" s="12" t="s">
        <v>9023</v>
      </c>
      <c r="N96" s="71">
        <f t="shared" si="1"/>
        <v>0</v>
      </c>
    </row>
    <row r="97" spans="13:14" x14ac:dyDescent="0.4">
      <c r="M97" s="12" t="s">
        <v>9024</v>
      </c>
      <c r="N97" s="71">
        <f t="shared" si="1"/>
        <v>0</v>
      </c>
    </row>
    <row r="98" spans="13:14" x14ac:dyDescent="0.4">
      <c r="M98" s="12" t="s">
        <v>9385</v>
      </c>
      <c r="N98" s="71">
        <f t="shared" si="1"/>
        <v>0</v>
      </c>
    </row>
    <row r="99" spans="13:14" x14ac:dyDescent="0.4">
      <c r="M99" s="12" t="s">
        <v>9377</v>
      </c>
      <c r="N99" s="71">
        <f t="shared" si="1"/>
        <v>0</v>
      </c>
    </row>
    <row r="100" spans="13:14" x14ac:dyDescent="0.4">
      <c r="M100" s="12" t="s">
        <v>9025</v>
      </c>
      <c r="N100" s="71">
        <f t="shared" si="1"/>
        <v>0</v>
      </c>
    </row>
    <row r="101" spans="13:14" x14ac:dyDescent="0.4">
      <c r="M101" s="12" t="s">
        <v>8571</v>
      </c>
      <c r="N101" s="71">
        <f t="shared" si="1"/>
        <v>0</v>
      </c>
    </row>
    <row r="102" spans="13:14" x14ac:dyDescent="0.4">
      <c r="M102" s="12" t="s">
        <v>8572</v>
      </c>
      <c r="N102" s="71">
        <f t="shared" si="1"/>
        <v>0</v>
      </c>
    </row>
    <row r="103" spans="13:14" x14ac:dyDescent="0.4">
      <c r="M103" s="12" t="s">
        <v>8638</v>
      </c>
      <c r="N103" s="71">
        <f t="shared" si="1"/>
        <v>0</v>
      </c>
    </row>
    <row r="104" spans="13:14" x14ac:dyDescent="0.4">
      <c r="M104" s="12" t="s">
        <v>8573</v>
      </c>
      <c r="N104" s="71">
        <f t="shared" si="1"/>
        <v>0</v>
      </c>
    </row>
    <row r="105" spans="13:14" x14ac:dyDescent="0.4">
      <c r="M105" s="12" t="s">
        <v>8574</v>
      </c>
      <c r="N105" s="71">
        <f t="shared" si="1"/>
        <v>0</v>
      </c>
    </row>
    <row r="106" spans="13:14" x14ac:dyDescent="0.4">
      <c r="M106" s="12" t="s">
        <v>8575</v>
      </c>
      <c r="N106" s="71">
        <f t="shared" si="1"/>
        <v>0</v>
      </c>
    </row>
    <row r="107" spans="13:14" x14ac:dyDescent="0.4">
      <c r="M107" s="12" t="s">
        <v>8286</v>
      </c>
      <c r="N107" s="71">
        <f t="shared" si="1"/>
        <v>0</v>
      </c>
    </row>
    <row r="108" spans="13:14" x14ac:dyDescent="0.4">
      <c r="M108" s="12" t="s">
        <v>8270</v>
      </c>
      <c r="N108" s="71">
        <f t="shared" si="1"/>
        <v>0</v>
      </c>
    </row>
    <row r="109" spans="13:14" x14ac:dyDescent="0.4">
      <c r="M109" s="12" t="s">
        <v>8570</v>
      </c>
      <c r="N109" s="71">
        <f t="shared" si="1"/>
        <v>0</v>
      </c>
    </row>
    <row r="110" spans="13:14" x14ac:dyDescent="0.4">
      <c r="M110" s="12" t="s">
        <v>8288</v>
      </c>
      <c r="N110" s="71">
        <f t="shared" si="1"/>
        <v>0</v>
      </c>
    </row>
    <row r="111" spans="13:14" x14ac:dyDescent="0.4">
      <c r="M111" s="12" t="s">
        <v>8255</v>
      </c>
      <c r="N111" s="71">
        <f t="shared" si="1"/>
        <v>0</v>
      </c>
    </row>
    <row r="112" spans="13:14" x14ac:dyDescent="0.4">
      <c r="M112" s="12" t="s">
        <v>8115</v>
      </c>
      <c r="N112" s="71">
        <f t="shared" si="1"/>
        <v>0</v>
      </c>
    </row>
    <row r="113" spans="13:14" x14ac:dyDescent="0.4">
      <c r="M113" s="12" t="s">
        <v>8257</v>
      </c>
      <c r="N113" s="71">
        <f t="shared" si="1"/>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B883DE77-C81E-47EF-8D44-6FE0A968835B}"/>
  </hyperlinks>
  <pageMargins left="0.7" right="0.7" top="0.75" bottom="0.75" header="0.3" footer="0.3"/>
  <pageSetup paperSize="9" orientation="portrait" verticalDpi="0"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31-3AA0-4DAA-B5DC-1A3C029F8FB4}">
  <dimension ref="A1:W169"/>
  <sheetViews>
    <sheetView topLeftCell="A58"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5" width="7.1796875" customWidth="1"/>
    <col min="16" max="16" width="18.54296875" bestFit="1" customWidth="1"/>
    <col min="17" max="17" width="13.453125" bestFit="1" customWidth="1"/>
    <col min="18" max="18" width="17.453125" customWidth="1"/>
    <col min="19" max="19" width="13.453125" bestFit="1" customWidth="1"/>
    <col min="20" max="20" width="20" customWidth="1"/>
    <col min="21" max="21" width="12.81640625" customWidth="1"/>
    <col min="22" max="22" width="16.6328125" customWidth="1"/>
    <col min="23" max="23" width="12.81640625" customWidth="1"/>
  </cols>
  <sheetData>
    <row r="1" spans="1:17" x14ac:dyDescent="0.4">
      <c r="A1" s="11" t="s">
        <v>7581</v>
      </c>
      <c r="B1" s="375" t="s">
        <v>10632</v>
      </c>
      <c r="C1" s="375"/>
      <c r="D1" s="375"/>
      <c r="E1" s="375"/>
      <c r="F1" s="375"/>
      <c r="G1" s="375"/>
      <c r="H1" s="375"/>
      <c r="I1" s="7"/>
      <c r="K1" s="227"/>
      <c r="L1" s="227"/>
      <c r="M1" s="227"/>
      <c r="N1" s="227"/>
      <c r="O1" s="227"/>
      <c r="P1" s="227"/>
      <c r="Q1" s="227"/>
    </row>
    <row r="2" spans="1:17" x14ac:dyDescent="0.4">
      <c r="A2" s="11" t="s">
        <v>7582</v>
      </c>
      <c r="B2" s="375" t="s">
        <v>10633</v>
      </c>
      <c r="C2" s="375"/>
      <c r="D2" s="375"/>
      <c r="E2" s="375"/>
      <c r="F2" s="375"/>
      <c r="G2" s="375"/>
      <c r="H2" s="375"/>
      <c r="I2" s="7"/>
    </row>
    <row r="3" spans="1:17" x14ac:dyDescent="0.4">
      <c r="A3" s="11" t="s">
        <v>7583</v>
      </c>
      <c r="B3" s="375" t="s">
        <v>10634</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45714.443055555559</v>
      </c>
      <c r="C6" s="374"/>
      <c r="D6" s="403" t="s">
        <v>7587</v>
      </c>
      <c r="E6" s="404"/>
      <c r="F6" s="384">
        <f>MAX(C39:G39)</f>
        <v>45721.306250000001</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10584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t="s">
        <v>8628</v>
      </c>
      <c r="R37" t="s">
        <v>8624</v>
      </c>
      <c r="T37" t="s">
        <v>9793</v>
      </c>
      <c r="V37" t="s">
        <v>10354</v>
      </c>
    </row>
    <row r="38" spans="1:23" x14ac:dyDescent="0.4">
      <c r="A38" s="177"/>
      <c r="B38" s="12" t="s">
        <v>7615</v>
      </c>
      <c r="C38" s="191"/>
      <c r="D38" s="191">
        <v>45714.443055555559</v>
      </c>
      <c r="E38" s="191">
        <v>45714.504166666666</v>
      </c>
      <c r="F38" s="191">
        <v>45714.511111111111</v>
      </c>
      <c r="G38" s="191">
        <v>45714.461805555555</v>
      </c>
      <c r="H38" s="1"/>
      <c r="I38" s="7"/>
      <c r="J38" s="294">
        <v>45721.333333333336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c r="D39" s="191">
        <v>45720.330555555556</v>
      </c>
      <c r="E39" s="191">
        <v>45721.296527777777</v>
      </c>
      <c r="F39" s="191">
        <v>45721.306250000001</v>
      </c>
      <c r="G39" s="191">
        <v>45721.301388888889</v>
      </c>
      <c r="H39" s="1"/>
      <c r="I39" s="7"/>
      <c r="J39" s="186">
        <f>IF(C39&lt;&gt;"",INT((J38-C38)*24),0)+IF(D39&lt;&gt;"",INT((J38-D38)*24),0)+IF(E39&lt;&gt;"",INT((J38-E38)*24),0)+IF(F39&lt;&gt;"",INT((J38-F38)*24),0)+IF(G39&lt;&gt;"",INT((J38-G38)*24),0)</f>
        <v>655</v>
      </c>
      <c r="M39" s="95">
        <v>1</v>
      </c>
      <c r="N39" s="235"/>
      <c r="O39" s="234"/>
      <c r="P39" s="222" t="s">
        <v>10651</v>
      </c>
      <c r="Q39" s="234" t="s">
        <v>9326</v>
      </c>
      <c r="R39" s="222" t="s">
        <v>10650</v>
      </c>
      <c r="S39" s="234" t="s">
        <v>9326</v>
      </c>
      <c r="T39" s="222" t="s">
        <v>10654</v>
      </c>
      <c r="U39" s="234" t="s">
        <v>9326</v>
      </c>
      <c r="V39" s="203" t="s">
        <v>10652</v>
      </c>
      <c r="W39" s="201" t="s">
        <v>10463</v>
      </c>
    </row>
    <row r="40" spans="1:23" x14ac:dyDescent="0.4">
      <c r="A40" s="177"/>
      <c r="B40" s="12" t="s">
        <v>7458</v>
      </c>
      <c r="C40" s="221"/>
      <c r="D40" s="221">
        <v>69</v>
      </c>
      <c r="E40" s="164">
        <v>433</v>
      </c>
      <c r="F40" s="303">
        <v>11</v>
      </c>
      <c r="G40" s="164">
        <v>80</v>
      </c>
      <c r="H40" s="1">
        <f t="shared" ref="H40:H59" si="0">SUM(C40:G40)</f>
        <v>593</v>
      </c>
      <c r="I40" s="7"/>
      <c r="M40" s="1">
        <v>2</v>
      </c>
      <c r="N40" s="203"/>
      <c r="O40" s="201"/>
      <c r="P40" s="222"/>
      <c r="Q40" s="201"/>
      <c r="R40" s="222" t="s">
        <v>10670</v>
      </c>
      <c r="S40" s="201" t="s">
        <v>10158</v>
      </c>
      <c r="T40" s="222" t="s">
        <v>10672</v>
      </c>
      <c r="U40" s="201" t="s">
        <v>10158</v>
      </c>
      <c r="V40" s="222" t="s">
        <v>10653</v>
      </c>
      <c r="W40" s="234" t="s">
        <v>9326</v>
      </c>
    </row>
    <row r="41" spans="1:23" x14ac:dyDescent="0.4">
      <c r="A41" s="1" t="s">
        <v>7164</v>
      </c>
      <c r="B41" s="12" t="s">
        <v>7617</v>
      </c>
      <c r="C41" s="1">
        <f>INT((C39-C38)*24)</f>
        <v>0</v>
      </c>
      <c r="D41" s="1">
        <f>INT((D39-D38)*24)</f>
        <v>141</v>
      </c>
      <c r="E41" s="1">
        <f>INT((E39-E38)*24)</f>
        <v>163</v>
      </c>
      <c r="F41" s="1">
        <f>INT((F39-F38)*24)</f>
        <v>163</v>
      </c>
      <c r="G41" s="1">
        <f>INT((G39-G38)*24)</f>
        <v>164</v>
      </c>
      <c r="H41" s="1">
        <f t="shared" si="0"/>
        <v>631</v>
      </c>
      <c r="I41" s="7"/>
      <c r="J41" s="12" t="s">
        <v>8020</v>
      </c>
      <c r="K41" s="1">
        <f>H41</f>
        <v>631</v>
      </c>
      <c r="M41" s="95">
        <v>3</v>
      </c>
      <c r="N41" s="203"/>
      <c r="O41" s="201"/>
      <c r="P41" s="222"/>
      <c r="Q41" s="201"/>
      <c r="R41" s="222" t="s">
        <v>10671</v>
      </c>
      <c r="S41" s="201" t="s">
        <v>10158</v>
      </c>
      <c r="T41" s="203"/>
      <c r="U41" s="201"/>
      <c r="V41" s="201"/>
      <c r="W41" s="201"/>
    </row>
    <row r="42" spans="1:23" x14ac:dyDescent="0.4">
      <c r="A42" s="379">
        <v>45715</v>
      </c>
      <c r="B42" s="12" t="s">
        <v>7483</v>
      </c>
      <c r="C42" s="1"/>
      <c r="D42" s="1">
        <v>0</v>
      </c>
      <c r="E42" s="1">
        <v>0</v>
      </c>
      <c r="F42" s="1">
        <v>0</v>
      </c>
      <c r="G42" s="1">
        <v>0</v>
      </c>
      <c r="H42" s="1">
        <f t="shared" si="0"/>
        <v>0</v>
      </c>
      <c r="I42" s="7"/>
      <c r="J42" s="12" t="s">
        <v>7483</v>
      </c>
      <c r="K42" s="1">
        <f>SUMIF(B:B,J42,H:H)</f>
        <v>0</v>
      </c>
      <c r="M42" s="1">
        <v>4</v>
      </c>
      <c r="N42" s="222"/>
      <c r="O42" s="201"/>
      <c r="P42" s="222"/>
      <c r="Q42" s="234"/>
      <c r="R42" s="203"/>
      <c r="S42" s="201"/>
      <c r="T42" s="222"/>
      <c r="U42" s="201"/>
      <c r="V42" s="203"/>
      <c r="W42" s="201"/>
    </row>
    <row r="43" spans="1:23" x14ac:dyDescent="0.4">
      <c r="A43" s="379"/>
      <c r="B43" s="12" t="s">
        <v>7484</v>
      </c>
      <c r="C43" s="1"/>
      <c r="D43" s="1">
        <v>0</v>
      </c>
      <c r="E43" s="1">
        <v>0</v>
      </c>
      <c r="F43" s="1">
        <v>0</v>
      </c>
      <c r="G43" s="1">
        <v>0</v>
      </c>
      <c r="H43" s="1">
        <f t="shared" si="0"/>
        <v>0</v>
      </c>
      <c r="I43" s="7"/>
      <c r="J43" s="12" t="s">
        <v>7484</v>
      </c>
      <c r="K43" s="1">
        <f>SUMIF(B:B,J43,H:H)</f>
        <v>0</v>
      </c>
      <c r="M43" s="95">
        <v>5</v>
      </c>
      <c r="N43" s="201"/>
      <c r="O43" s="201"/>
      <c r="P43" s="201"/>
      <c r="Q43" s="203"/>
      <c r="R43" s="203"/>
      <c r="S43" s="201"/>
      <c r="T43" s="222"/>
      <c r="U43" s="201"/>
      <c r="V43" s="201"/>
      <c r="W43" s="201"/>
    </row>
    <row r="44" spans="1:23" x14ac:dyDescent="0.4">
      <c r="A44" s="379"/>
      <c r="B44" s="12" t="s">
        <v>7485</v>
      </c>
      <c r="C44" s="1"/>
      <c r="D44" s="1">
        <v>0</v>
      </c>
      <c r="E44" s="1">
        <v>0</v>
      </c>
      <c r="F44" s="1">
        <v>0</v>
      </c>
      <c r="G44" s="1">
        <v>0</v>
      </c>
      <c r="H44" s="1">
        <f t="shared" si="0"/>
        <v>0</v>
      </c>
      <c r="I44" s="7"/>
      <c r="J44" s="12" t="s">
        <v>7485</v>
      </c>
      <c r="K44" s="1">
        <f>SUMIF(B:B,J44,H:H)</f>
        <v>4</v>
      </c>
      <c r="M44" s="1">
        <v>6</v>
      </c>
      <c r="N44" s="201"/>
      <c r="O44" s="201"/>
      <c r="P44" s="201"/>
      <c r="Q44" s="203"/>
      <c r="R44" s="203"/>
      <c r="S44" s="201"/>
      <c r="T44" s="203"/>
      <c r="U44" s="201"/>
      <c r="V44" s="201"/>
      <c r="W44" s="201"/>
    </row>
    <row r="45" spans="1:23" x14ac:dyDescent="0.4">
      <c r="A45" s="379">
        <v>45719</v>
      </c>
      <c r="B45" s="12" t="s">
        <v>7483</v>
      </c>
      <c r="C45" s="1"/>
      <c r="D45" s="1">
        <v>0</v>
      </c>
      <c r="E45" s="1">
        <v>0</v>
      </c>
      <c r="F45" s="1">
        <v>0</v>
      </c>
      <c r="G45" s="1">
        <v>0</v>
      </c>
      <c r="H45" s="1">
        <f t="shared" si="0"/>
        <v>0</v>
      </c>
      <c r="I45" s="7"/>
      <c r="M45" s="95">
        <v>7</v>
      </c>
      <c r="N45" s="203"/>
      <c r="O45" s="201"/>
      <c r="P45" s="201"/>
      <c r="Q45" s="203"/>
      <c r="R45" s="203"/>
      <c r="S45" s="201"/>
      <c r="T45" s="201"/>
      <c r="U45" s="201"/>
      <c r="V45" s="201"/>
      <c r="W45" s="201"/>
    </row>
    <row r="46" spans="1:23" x14ac:dyDescent="0.4">
      <c r="A46" s="379"/>
      <c r="B46" s="12" t="s">
        <v>7484</v>
      </c>
      <c r="C46" s="1"/>
      <c r="D46" s="1">
        <v>0</v>
      </c>
      <c r="E46" s="1">
        <v>0</v>
      </c>
      <c r="F46" s="1">
        <v>0</v>
      </c>
      <c r="G46" s="1">
        <v>0</v>
      </c>
      <c r="H46" s="1">
        <f t="shared" si="0"/>
        <v>0</v>
      </c>
      <c r="I46" s="7"/>
      <c r="M46" s="1">
        <v>8</v>
      </c>
      <c r="N46" s="201"/>
      <c r="O46" s="201"/>
      <c r="P46" s="201"/>
      <c r="Q46" s="203"/>
      <c r="R46" s="222"/>
      <c r="S46" s="201"/>
      <c r="T46" s="201"/>
      <c r="U46" s="201"/>
      <c r="V46" s="201"/>
      <c r="W46" s="201"/>
    </row>
    <row r="47" spans="1:23" x14ac:dyDescent="0.4">
      <c r="A47" s="379"/>
      <c r="B47" s="12" t="s">
        <v>7485</v>
      </c>
      <c r="C47" s="1"/>
      <c r="D47" s="1">
        <v>0</v>
      </c>
      <c r="E47" s="1">
        <v>0</v>
      </c>
      <c r="F47" s="1">
        <v>0</v>
      </c>
      <c r="G47" s="1">
        <v>1</v>
      </c>
      <c r="H47" s="1">
        <f t="shared" si="0"/>
        <v>1</v>
      </c>
      <c r="I47" s="7"/>
      <c r="M47" s="95">
        <v>9</v>
      </c>
      <c r="N47" s="201"/>
      <c r="O47" s="201"/>
      <c r="P47" s="201"/>
      <c r="Q47" s="201"/>
      <c r="R47" s="203"/>
      <c r="S47" s="201"/>
      <c r="T47" s="201"/>
      <c r="U47" s="201"/>
      <c r="V47" s="201"/>
      <c r="W47" s="201"/>
    </row>
    <row r="48" spans="1:23" x14ac:dyDescent="0.4">
      <c r="A48" s="379">
        <v>45720</v>
      </c>
      <c r="B48" s="12" t="s">
        <v>7483</v>
      </c>
      <c r="C48" s="1"/>
      <c r="D48" s="95">
        <v>0</v>
      </c>
      <c r="E48" s="1">
        <v>0</v>
      </c>
      <c r="F48" s="1">
        <v>0</v>
      </c>
      <c r="G48" s="1">
        <v>0</v>
      </c>
      <c r="H48" s="1">
        <f t="shared" si="0"/>
        <v>0</v>
      </c>
      <c r="I48" s="7"/>
      <c r="M48" s="1">
        <v>10</v>
      </c>
      <c r="N48" s="222"/>
      <c r="O48" s="201"/>
      <c r="P48" s="201"/>
      <c r="Q48" s="201"/>
      <c r="R48" s="203"/>
      <c r="S48" s="201"/>
      <c r="T48" s="201"/>
      <c r="U48" s="201"/>
      <c r="V48" s="201"/>
      <c r="W48" s="201"/>
    </row>
    <row r="49" spans="1:23" x14ac:dyDescent="0.4">
      <c r="A49" s="379"/>
      <c r="B49" s="12" t="s">
        <v>7484</v>
      </c>
      <c r="C49" s="1"/>
      <c r="D49" s="95">
        <v>0</v>
      </c>
      <c r="E49" s="95">
        <v>0</v>
      </c>
      <c r="F49" s="95">
        <v>0</v>
      </c>
      <c r="G49" s="95">
        <v>0</v>
      </c>
      <c r="H49" s="1">
        <f t="shared" si="0"/>
        <v>0</v>
      </c>
      <c r="I49" s="7"/>
      <c r="M49" s="1">
        <v>11</v>
      </c>
      <c r="N49" s="201"/>
      <c r="O49" s="201"/>
      <c r="P49" s="201"/>
      <c r="Q49" s="201"/>
      <c r="R49" s="203"/>
      <c r="S49" s="201"/>
      <c r="T49" s="201"/>
      <c r="U49" s="201"/>
      <c r="V49" s="201"/>
      <c r="W49" s="201"/>
    </row>
    <row r="50" spans="1:23" x14ac:dyDescent="0.4">
      <c r="A50" s="379"/>
      <c r="B50" s="12" t="s">
        <v>7485</v>
      </c>
      <c r="C50" s="1"/>
      <c r="D50" s="95">
        <v>0</v>
      </c>
      <c r="E50" s="1">
        <v>2</v>
      </c>
      <c r="F50" s="1">
        <v>1</v>
      </c>
      <c r="G50" s="1">
        <v>0</v>
      </c>
      <c r="H50" s="1">
        <f t="shared" si="0"/>
        <v>3</v>
      </c>
      <c r="I50" s="7"/>
      <c r="M50" s="1">
        <v>12</v>
      </c>
      <c r="N50" s="201"/>
      <c r="O50" s="201"/>
      <c r="P50" s="201"/>
      <c r="Q50" s="201"/>
      <c r="R50" s="203"/>
      <c r="S50" s="201"/>
      <c r="T50" s="201"/>
      <c r="U50" s="201"/>
      <c r="V50" s="201"/>
      <c r="W50" s="201"/>
    </row>
    <row r="51" spans="1:23" x14ac:dyDescent="0.4">
      <c r="A51" s="379">
        <v>45721</v>
      </c>
      <c r="B51" s="12" t="s">
        <v>7483</v>
      </c>
      <c r="C51" s="1"/>
      <c r="D51" s="95"/>
      <c r="E51" s="1">
        <v>0</v>
      </c>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c r="D52" s="95"/>
      <c r="E52" s="95">
        <v>0</v>
      </c>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c r="D53" s="95"/>
      <c r="E53" s="1">
        <v>0</v>
      </c>
      <c r="F53" s="1">
        <v>0</v>
      </c>
      <c r="G53" s="1">
        <v>0</v>
      </c>
      <c r="H53" s="1">
        <f t="shared" si="0"/>
        <v>0</v>
      </c>
      <c r="I53" s="7"/>
      <c r="M53" s="1">
        <v>15</v>
      </c>
      <c r="N53" s="201"/>
      <c r="O53" s="201"/>
      <c r="P53" s="201"/>
      <c r="Q53" s="201"/>
      <c r="R53" s="203"/>
      <c r="S53" s="201"/>
      <c r="T53" s="201"/>
      <c r="U53" s="201"/>
      <c r="V53" s="201"/>
      <c r="W53" s="201"/>
    </row>
    <row r="54" spans="1:23" x14ac:dyDescent="0.4">
      <c r="A54" s="379"/>
      <c r="B54" s="12" t="s">
        <v>7483</v>
      </c>
      <c r="C54" s="1"/>
      <c r="D54" s="95"/>
      <c r="E54" s="1"/>
      <c r="F54" s="1"/>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c r="E55" s="1"/>
      <c r="F55" s="95"/>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c r="E56" s="1"/>
      <c r="F56" s="1"/>
      <c r="G56" s="1"/>
      <c r="H56" s="1">
        <f t="shared" si="0"/>
        <v>0</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10615</v>
      </c>
      <c r="N64" s="71">
        <f t="shared" ref="N64:N95" si="1">COUNTIF($N$39:$W$62,M64)</f>
        <v>0</v>
      </c>
    </row>
    <row r="65" spans="1:14" x14ac:dyDescent="0.4">
      <c r="A65" s="12" t="s">
        <v>7654</v>
      </c>
      <c r="B65" s="219">
        <v>45612.868055555555</v>
      </c>
      <c r="C65" s="7"/>
      <c r="D65" s="228"/>
      <c r="E65" s="7"/>
      <c r="F65" s="7"/>
      <c r="G65" s="7"/>
      <c r="H65" s="7"/>
      <c r="I65" s="7"/>
      <c r="M65" s="12" t="s">
        <v>10606</v>
      </c>
      <c r="N65" s="71">
        <f t="shared" si="1"/>
        <v>0</v>
      </c>
    </row>
    <row r="66" spans="1:14" x14ac:dyDescent="0.4">
      <c r="A66" s="12" t="s">
        <v>7655</v>
      </c>
      <c r="B66" s="220">
        <v>6.0416666666666667E-2</v>
      </c>
      <c r="C66" s="7"/>
      <c r="D66" s="228"/>
      <c r="E66" s="7"/>
      <c r="F66" s="7"/>
      <c r="G66" s="7"/>
      <c r="H66" s="7"/>
      <c r="I66" s="7"/>
      <c r="M66" s="12" t="s">
        <v>10545</v>
      </c>
      <c r="N66" s="71">
        <f t="shared" si="1"/>
        <v>0</v>
      </c>
    </row>
    <row r="67" spans="1:14" x14ac:dyDescent="0.4">
      <c r="A67" s="12" t="s">
        <v>7656</v>
      </c>
      <c r="B67" s="219">
        <f>B65-B66</f>
        <v>45612.807638888888</v>
      </c>
      <c r="C67" s="7"/>
      <c r="D67" s="228"/>
      <c r="E67" s="7"/>
      <c r="F67" s="7"/>
      <c r="G67" s="7"/>
      <c r="H67" s="7"/>
      <c r="I67" s="7"/>
      <c r="M67" s="12" t="s">
        <v>10462</v>
      </c>
      <c r="N67" s="71">
        <f t="shared" si="1"/>
        <v>1</v>
      </c>
    </row>
    <row r="68" spans="1:14" x14ac:dyDescent="0.4">
      <c r="A68" s="227"/>
      <c r="C68" s="7"/>
      <c r="D68" s="228"/>
      <c r="E68" s="7"/>
      <c r="F68" s="7"/>
      <c r="G68" s="7"/>
      <c r="H68" s="7"/>
      <c r="I68" s="7"/>
      <c r="M68" s="12" t="s">
        <v>10254</v>
      </c>
      <c r="N68" s="71">
        <f t="shared" si="1"/>
        <v>0</v>
      </c>
    </row>
    <row r="69" spans="1:14" x14ac:dyDescent="0.4">
      <c r="A69" s="220" t="s">
        <v>9491</v>
      </c>
      <c r="B69" s="295">
        <v>0</v>
      </c>
      <c r="C69" s="220">
        <f>B69+TIME(1,,)</f>
        <v>4.1666666666666664E-2</v>
      </c>
      <c r="D69" s="228"/>
      <c r="E69" s="7"/>
      <c r="F69" s="7"/>
      <c r="G69" s="7"/>
      <c r="H69" s="7"/>
      <c r="I69" s="7"/>
      <c r="M69" s="12" t="s">
        <v>10157</v>
      </c>
      <c r="N69" s="71">
        <f t="shared" si="1"/>
        <v>3</v>
      </c>
    </row>
    <row r="70" spans="1:14" x14ac:dyDescent="0.4">
      <c r="A70" s="220" t="s">
        <v>9491</v>
      </c>
      <c r="B70" s="220">
        <f>C69</f>
        <v>4.1666666666666664E-2</v>
      </c>
      <c r="C70" s="220">
        <f t="shared" ref="C70:C92" si="2">B70+TIME(1,,)</f>
        <v>8.3333333333333329E-2</v>
      </c>
      <c r="D70" s="228"/>
      <c r="E70" s="7"/>
      <c r="F70" s="7"/>
      <c r="G70" s="7"/>
      <c r="H70" s="7"/>
      <c r="I70" s="7"/>
      <c r="M70" s="12" t="s">
        <v>10147</v>
      </c>
      <c r="N70" s="71">
        <f t="shared" si="1"/>
        <v>0</v>
      </c>
    </row>
    <row r="71" spans="1:14" x14ac:dyDescent="0.4">
      <c r="A71" s="220" t="s">
        <v>9491</v>
      </c>
      <c r="B71" s="220">
        <f t="shared" ref="B71:B92" si="3">C70</f>
        <v>8.3333333333333329E-2</v>
      </c>
      <c r="C71" s="220">
        <f t="shared" si="2"/>
        <v>0.125</v>
      </c>
      <c r="M71" s="12" t="s">
        <v>9961</v>
      </c>
      <c r="N71" s="71">
        <f t="shared" si="1"/>
        <v>0</v>
      </c>
    </row>
    <row r="72" spans="1:14" x14ac:dyDescent="0.4">
      <c r="A72" s="220" t="s">
        <v>9491</v>
      </c>
      <c r="B72" s="220">
        <f t="shared" si="3"/>
        <v>0.125</v>
      </c>
      <c r="C72" s="220">
        <f t="shared" si="2"/>
        <v>0.16666666666666666</v>
      </c>
      <c r="M72" s="12" t="s">
        <v>9747</v>
      </c>
      <c r="N72" s="71">
        <f t="shared" si="1"/>
        <v>0</v>
      </c>
    </row>
    <row r="73" spans="1:14" x14ac:dyDescent="0.4">
      <c r="A73" s="220" t="s">
        <v>9491</v>
      </c>
      <c r="B73" s="220">
        <f t="shared" si="3"/>
        <v>0.16666666666666666</v>
      </c>
      <c r="C73" s="220">
        <f t="shared" si="2"/>
        <v>0.20833333333333331</v>
      </c>
      <c r="M73" s="12" t="s">
        <v>9745</v>
      </c>
      <c r="N73" s="71">
        <f t="shared" si="1"/>
        <v>0</v>
      </c>
    </row>
    <row r="74" spans="1:14" x14ac:dyDescent="0.4">
      <c r="A74" s="220" t="s">
        <v>9491</v>
      </c>
      <c r="B74" s="220">
        <f t="shared" si="3"/>
        <v>0.20833333333333331</v>
      </c>
      <c r="C74" s="220">
        <f t="shared" si="2"/>
        <v>0.24999999999999997</v>
      </c>
      <c r="M74" s="12" t="s">
        <v>9772</v>
      </c>
      <c r="N74" s="71">
        <f t="shared" si="1"/>
        <v>0</v>
      </c>
    </row>
    <row r="75" spans="1:14" x14ac:dyDescent="0.4">
      <c r="A75" s="220" t="s">
        <v>9491</v>
      </c>
      <c r="B75" s="220">
        <f t="shared" si="3"/>
        <v>0.24999999999999997</v>
      </c>
      <c r="C75" s="220">
        <f t="shared" si="2"/>
        <v>0.29166666666666663</v>
      </c>
      <c r="M75" s="12" t="s">
        <v>9534</v>
      </c>
      <c r="N75" s="71">
        <f t="shared" si="1"/>
        <v>0</v>
      </c>
    </row>
    <row r="76" spans="1:14" x14ac:dyDescent="0.4">
      <c r="A76" s="220" t="s">
        <v>9491</v>
      </c>
      <c r="B76" s="220">
        <f t="shared" si="3"/>
        <v>0.29166666666666663</v>
      </c>
      <c r="C76" s="220">
        <f t="shared" si="2"/>
        <v>0.33333333333333331</v>
      </c>
      <c r="M76" s="12" t="s">
        <v>9207</v>
      </c>
      <c r="N76" s="71">
        <f t="shared" si="1"/>
        <v>0</v>
      </c>
    </row>
    <row r="77" spans="1:14" x14ac:dyDescent="0.4">
      <c r="A77" s="220" t="s">
        <v>9491</v>
      </c>
      <c r="B77" s="220">
        <f t="shared" si="3"/>
        <v>0.33333333333333331</v>
      </c>
      <c r="C77" s="220">
        <f t="shared" si="2"/>
        <v>0.375</v>
      </c>
      <c r="M77" s="12" t="s">
        <v>9205</v>
      </c>
      <c r="N77" s="71">
        <f t="shared" si="1"/>
        <v>0</v>
      </c>
    </row>
    <row r="78" spans="1:14" x14ac:dyDescent="0.4">
      <c r="A78" s="220" t="s">
        <v>9491</v>
      </c>
      <c r="B78" s="220">
        <f t="shared" si="3"/>
        <v>0.375</v>
      </c>
      <c r="C78" s="220">
        <f t="shared" si="2"/>
        <v>0.41666666666666669</v>
      </c>
      <c r="M78" s="12" t="s">
        <v>8994</v>
      </c>
      <c r="N78" s="71">
        <f t="shared" si="1"/>
        <v>0</v>
      </c>
    </row>
    <row r="79" spans="1:14" x14ac:dyDescent="0.4">
      <c r="A79" s="220" t="s">
        <v>9491</v>
      </c>
      <c r="B79" s="220">
        <f t="shared" si="3"/>
        <v>0.41666666666666669</v>
      </c>
      <c r="C79" s="220">
        <f t="shared" si="2"/>
        <v>0.45833333333333337</v>
      </c>
      <c r="M79" s="12" t="s">
        <v>8943</v>
      </c>
      <c r="N79" s="71">
        <f t="shared" si="1"/>
        <v>0</v>
      </c>
    </row>
    <row r="80" spans="1:14" x14ac:dyDescent="0.4">
      <c r="A80" s="220" t="s">
        <v>9491</v>
      </c>
      <c r="B80" s="220">
        <f t="shared" si="3"/>
        <v>0.45833333333333337</v>
      </c>
      <c r="C80" s="220">
        <f t="shared" si="2"/>
        <v>0.5</v>
      </c>
      <c r="M80" s="12" t="s">
        <v>8932</v>
      </c>
      <c r="N80" s="71">
        <f t="shared" si="1"/>
        <v>0</v>
      </c>
    </row>
    <row r="81" spans="1:14" x14ac:dyDescent="0.4">
      <c r="A81" s="220" t="s">
        <v>9491</v>
      </c>
      <c r="B81" s="220">
        <f t="shared" si="3"/>
        <v>0.5</v>
      </c>
      <c r="C81" s="220">
        <f t="shared" si="2"/>
        <v>0.54166666666666663</v>
      </c>
      <c r="M81" s="12" t="s">
        <v>8899</v>
      </c>
      <c r="N81" s="71">
        <f t="shared" si="1"/>
        <v>0</v>
      </c>
    </row>
    <row r="82" spans="1:14" x14ac:dyDescent="0.4">
      <c r="A82" s="220" t="s">
        <v>9491</v>
      </c>
      <c r="B82" s="220">
        <f t="shared" si="3"/>
        <v>0.54166666666666663</v>
      </c>
      <c r="C82" s="220">
        <f t="shared" si="2"/>
        <v>0.58333333333333326</v>
      </c>
      <c r="M82" s="12" t="s">
        <v>8905</v>
      </c>
      <c r="N82" s="71">
        <f t="shared" si="1"/>
        <v>0</v>
      </c>
    </row>
    <row r="83" spans="1:14" x14ac:dyDescent="0.4">
      <c r="A83" s="220" t="s">
        <v>9491</v>
      </c>
      <c r="B83" s="220">
        <f t="shared" si="3"/>
        <v>0.58333333333333326</v>
      </c>
      <c r="C83" s="220">
        <f t="shared" si="2"/>
        <v>0.62499999999999989</v>
      </c>
      <c r="M83" s="12" t="s">
        <v>8717</v>
      </c>
      <c r="N83" s="71">
        <f t="shared" si="1"/>
        <v>0</v>
      </c>
    </row>
    <row r="84" spans="1:14" x14ac:dyDescent="0.4">
      <c r="A84" s="220" t="s">
        <v>9491</v>
      </c>
      <c r="B84" s="220">
        <f t="shared" si="3"/>
        <v>0.62499999999999989</v>
      </c>
      <c r="C84" s="220">
        <f t="shared" si="2"/>
        <v>0.66666666666666652</v>
      </c>
      <c r="M84" s="12" t="s">
        <v>8636</v>
      </c>
      <c r="N84" s="71">
        <f t="shared" si="1"/>
        <v>0</v>
      </c>
    </row>
    <row r="85" spans="1:14" x14ac:dyDescent="0.4">
      <c r="A85" s="220" t="s">
        <v>9491</v>
      </c>
      <c r="B85" s="220">
        <f t="shared" si="3"/>
        <v>0.66666666666666652</v>
      </c>
      <c r="C85" s="220">
        <f t="shared" si="2"/>
        <v>0.70833333333333315</v>
      </c>
      <c r="M85" s="12" t="s">
        <v>9774</v>
      </c>
      <c r="N85" s="71">
        <f t="shared" si="1"/>
        <v>0</v>
      </c>
    </row>
    <row r="86" spans="1:14" x14ac:dyDescent="0.4">
      <c r="A86" s="220" t="s">
        <v>9491</v>
      </c>
      <c r="B86" s="220">
        <f t="shared" si="3"/>
        <v>0.70833333333333315</v>
      </c>
      <c r="C86" s="220">
        <f t="shared" si="2"/>
        <v>0.74999999999999978</v>
      </c>
      <c r="M86" s="12" t="s">
        <v>9195</v>
      </c>
      <c r="N86" s="71">
        <f t="shared" si="1"/>
        <v>0</v>
      </c>
    </row>
    <row r="87" spans="1:14" x14ac:dyDescent="0.4">
      <c r="A87" s="220" t="s">
        <v>9491</v>
      </c>
      <c r="B87" s="220">
        <f t="shared" si="3"/>
        <v>0.74999999999999978</v>
      </c>
      <c r="C87" s="220">
        <f t="shared" si="2"/>
        <v>0.79166666666666641</v>
      </c>
      <c r="M87" s="12" t="s">
        <v>10273</v>
      </c>
      <c r="N87" s="71">
        <f t="shared" si="1"/>
        <v>0</v>
      </c>
    </row>
    <row r="88" spans="1:14" x14ac:dyDescent="0.4">
      <c r="A88" s="220" t="s">
        <v>9491</v>
      </c>
      <c r="B88" s="220">
        <f t="shared" si="3"/>
        <v>0.79166666666666641</v>
      </c>
      <c r="C88" s="220">
        <f t="shared" si="2"/>
        <v>0.83333333333333304</v>
      </c>
      <c r="M88" s="12" t="s">
        <v>9002</v>
      </c>
      <c r="N88" s="71">
        <f t="shared" si="1"/>
        <v>0</v>
      </c>
    </row>
    <row r="89" spans="1:14" x14ac:dyDescent="0.4">
      <c r="A89" s="220" t="s">
        <v>9491</v>
      </c>
      <c r="B89" s="220">
        <f t="shared" si="3"/>
        <v>0.83333333333333304</v>
      </c>
      <c r="C89" s="220">
        <f t="shared" si="2"/>
        <v>0.87499999999999967</v>
      </c>
      <c r="M89" s="12" t="s">
        <v>8951</v>
      </c>
      <c r="N89" s="71">
        <f t="shared" si="1"/>
        <v>0</v>
      </c>
    </row>
    <row r="90" spans="1:14" x14ac:dyDescent="0.4">
      <c r="A90" s="220" t="s">
        <v>9491</v>
      </c>
      <c r="B90" s="220">
        <f t="shared" si="3"/>
        <v>0.87499999999999967</v>
      </c>
      <c r="C90" s="220">
        <f t="shared" si="2"/>
        <v>0.9166666666666663</v>
      </c>
      <c r="M90" s="12" t="s">
        <v>8949</v>
      </c>
      <c r="N90" s="71">
        <f t="shared" si="1"/>
        <v>0</v>
      </c>
    </row>
    <row r="91" spans="1:14" x14ac:dyDescent="0.4">
      <c r="A91" s="220" t="s">
        <v>9491</v>
      </c>
      <c r="B91" s="220">
        <f t="shared" si="3"/>
        <v>0.9166666666666663</v>
      </c>
      <c r="C91" s="220">
        <f t="shared" si="2"/>
        <v>0.95833333333333293</v>
      </c>
      <c r="M91" s="12" t="s">
        <v>8945</v>
      </c>
      <c r="N91" s="71">
        <f t="shared" si="1"/>
        <v>0</v>
      </c>
    </row>
    <row r="92" spans="1:14" x14ac:dyDescent="0.4">
      <c r="A92" s="220" t="s">
        <v>9491</v>
      </c>
      <c r="B92" s="220">
        <f t="shared" si="3"/>
        <v>0.95833333333333293</v>
      </c>
      <c r="C92" s="220">
        <f t="shared" si="2"/>
        <v>0.99999999999999956</v>
      </c>
      <c r="M92" s="12" t="s">
        <v>8903</v>
      </c>
      <c r="N92" s="71">
        <f t="shared" si="1"/>
        <v>0</v>
      </c>
    </row>
    <row r="93" spans="1:14" x14ac:dyDescent="0.4">
      <c r="A93" s="7"/>
      <c r="B93" s="250"/>
      <c r="C93" s="250"/>
      <c r="M93" s="12" t="s">
        <v>8904</v>
      </c>
      <c r="N93" s="71">
        <f t="shared" si="1"/>
        <v>0</v>
      </c>
    </row>
    <row r="94" spans="1:14" x14ac:dyDescent="0.4">
      <c r="M94" s="12" t="s">
        <v>8906</v>
      </c>
      <c r="N94" s="71">
        <f t="shared" si="1"/>
        <v>0</v>
      </c>
    </row>
    <row r="95" spans="1:14" x14ac:dyDescent="0.4">
      <c r="M95" s="12" t="s">
        <v>8907</v>
      </c>
      <c r="N95" s="71">
        <f t="shared" si="1"/>
        <v>0</v>
      </c>
    </row>
    <row r="96" spans="1:14" x14ac:dyDescent="0.4">
      <c r="M96" s="12" t="s">
        <v>8937</v>
      </c>
      <c r="N96" s="71">
        <f t="shared" ref="N96:N127" si="4">COUNTIF($N$39:$W$62,M96)</f>
        <v>0</v>
      </c>
    </row>
    <row r="97" spans="13:14" x14ac:dyDescent="0.4">
      <c r="M97" s="12" t="s">
        <v>8909</v>
      </c>
      <c r="N97" s="71">
        <f t="shared" si="4"/>
        <v>0</v>
      </c>
    </row>
    <row r="98" spans="13:14" x14ac:dyDescent="0.4">
      <c r="M98" s="12" t="s">
        <v>8785</v>
      </c>
      <c r="N98" s="71">
        <f t="shared" si="4"/>
        <v>0</v>
      </c>
    </row>
    <row r="99" spans="13:14" x14ac:dyDescent="0.4">
      <c r="M99" s="12" t="s">
        <v>8783</v>
      </c>
      <c r="N99" s="71">
        <f t="shared" si="4"/>
        <v>0</v>
      </c>
    </row>
    <row r="100" spans="13:14" x14ac:dyDescent="0.4">
      <c r="M100" s="12" t="s">
        <v>8908</v>
      </c>
      <c r="N100" s="71">
        <f t="shared" si="4"/>
        <v>0</v>
      </c>
    </row>
    <row r="101" spans="13:14" x14ac:dyDescent="0.4">
      <c r="M101" s="12" t="s">
        <v>8935</v>
      </c>
      <c r="N101" s="71">
        <f t="shared" si="4"/>
        <v>0</v>
      </c>
    </row>
    <row r="102" spans="13:14" x14ac:dyDescent="0.4">
      <c r="M102" s="12" t="s">
        <v>8789</v>
      </c>
      <c r="N102" s="71">
        <f t="shared" si="4"/>
        <v>0</v>
      </c>
    </row>
    <row r="103" spans="13:14" x14ac:dyDescent="0.4">
      <c r="M103" s="12" t="s">
        <v>8703</v>
      </c>
      <c r="N103" s="71">
        <f t="shared" si="4"/>
        <v>0</v>
      </c>
    </row>
    <row r="104" spans="13:14" x14ac:dyDescent="0.4">
      <c r="M104" s="12" t="s">
        <v>8699</v>
      </c>
      <c r="N104" s="71">
        <f t="shared" si="4"/>
        <v>0</v>
      </c>
    </row>
    <row r="105" spans="13:14" x14ac:dyDescent="0.4">
      <c r="M105" s="12" t="s">
        <v>8694</v>
      </c>
      <c r="N105" s="71">
        <f t="shared" si="4"/>
        <v>0</v>
      </c>
    </row>
    <row r="106" spans="13:14" x14ac:dyDescent="0.4">
      <c r="M106" s="12" t="s">
        <v>8645</v>
      </c>
      <c r="N106" s="71">
        <f t="shared" si="4"/>
        <v>0</v>
      </c>
    </row>
    <row r="107" spans="13:14" x14ac:dyDescent="0.4">
      <c r="M107" s="12" t="s">
        <v>8643</v>
      </c>
      <c r="N107" s="71">
        <f t="shared" si="4"/>
        <v>0</v>
      </c>
    </row>
    <row r="108" spans="13:14" x14ac:dyDescent="0.4">
      <c r="M108" s="12" t="s">
        <v>8629</v>
      </c>
      <c r="N108" s="71">
        <f t="shared" si="4"/>
        <v>0</v>
      </c>
    </row>
    <row r="109" spans="13:14" x14ac:dyDescent="0.4">
      <c r="M109" s="12" t="s">
        <v>8632</v>
      </c>
      <c r="N109" s="71">
        <f t="shared" si="4"/>
        <v>0</v>
      </c>
    </row>
    <row r="110" spans="13:14" x14ac:dyDescent="0.4">
      <c r="M110" s="12" t="s">
        <v>8633</v>
      </c>
      <c r="N110" s="71">
        <f t="shared" si="4"/>
        <v>0</v>
      </c>
    </row>
    <row r="111" spans="13:14" x14ac:dyDescent="0.4">
      <c r="M111" s="12" t="s">
        <v>8634</v>
      </c>
      <c r="N111" s="71">
        <f t="shared" si="4"/>
        <v>0</v>
      </c>
    </row>
    <row r="112" spans="13:14" x14ac:dyDescent="0.4">
      <c r="M112" s="12" t="s">
        <v>8635</v>
      </c>
      <c r="N112" s="71">
        <f t="shared" si="4"/>
        <v>0</v>
      </c>
    </row>
    <row r="113" spans="13:14" x14ac:dyDescent="0.4">
      <c r="M113" s="12" t="s">
        <v>8419</v>
      </c>
      <c r="N113" s="71">
        <f t="shared" si="4"/>
        <v>0</v>
      </c>
    </row>
    <row r="114" spans="13:14" x14ac:dyDescent="0.4">
      <c r="M114" s="12" t="s">
        <v>8414</v>
      </c>
      <c r="N114" s="71">
        <f t="shared" si="4"/>
        <v>0</v>
      </c>
    </row>
    <row r="115" spans="13:14" x14ac:dyDescent="0.4">
      <c r="M115" s="12" t="s">
        <v>8420</v>
      </c>
      <c r="N115" s="71">
        <f t="shared" si="4"/>
        <v>0</v>
      </c>
    </row>
    <row r="116" spans="13:14" x14ac:dyDescent="0.4">
      <c r="M116" s="12" t="s">
        <v>8421</v>
      </c>
      <c r="N116" s="71">
        <f t="shared" si="4"/>
        <v>0</v>
      </c>
    </row>
    <row r="117" spans="13:14" x14ac:dyDescent="0.4">
      <c r="M117" s="12" t="s">
        <v>8422</v>
      </c>
      <c r="N117" s="71">
        <f t="shared" si="4"/>
        <v>0</v>
      </c>
    </row>
    <row r="118" spans="13:14" x14ac:dyDescent="0.4">
      <c r="M118" s="12" t="s">
        <v>8308</v>
      </c>
      <c r="N118" s="71">
        <f t="shared" si="4"/>
        <v>0</v>
      </c>
    </row>
    <row r="119" spans="13:14" x14ac:dyDescent="0.4">
      <c r="M119" s="12" t="s">
        <v>7783</v>
      </c>
      <c r="N119" s="71">
        <f t="shared" si="4"/>
        <v>0</v>
      </c>
    </row>
    <row r="120" spans="13:14" x14ac:dyDescent="0.4">
      <c r="M120" s="12" t="s">
        <v>8376</v>
      </c>
      <c r="N120" s="71">
        <f t="shared" si="4"/>
        <v>0</v>
      </c>
    </row>
    <row r="121" spans="13:14" x14ac:dyDescent="0.4">
      <c r="M121" s="12" t="s">
        <v>8355</v>
      </c>
      <c r="N121" s="71">
        <f t="shared" si="4"/>
        <v>0</v>
      </c>
    </row>
    <row r="122" spans="13:14" x14ac:dyDescent="0.4">
      <c r="M122" s="12" t="s">
        <v>8351</v>
      </c>
      <c r="N122" s="71">
        <f t="shared" si="4"/>
        <v>0</v>
      </c>
    </row>
    <row r="123" spans="13:14" x14ac:dyDescent="0.4">
      <c r="M123" s="12" t="s">
        <v>8311</v>
      </c>
      <c r="N123" s="71">
        <f t="shared" si="4"/>
        <v>0</v>
      </c>
    </row>
    <row r="124" spans="13:14" x14ac:dyDescent="0.4">
      <c r="M124" s="12" t="s">
        <v>8321</v>
      </c>
      <c r="N124" s="71">
        <f t="shared" si="4"/>
        <v>0</v>
      </c>
    </row>
    <row r="125" spans="13:14" x14ac:dyDescent="0.4">
      <c r="M125" s="12" t="s">
        <v>8290</v>
      </c>
      <c r="N125" s="71">
        <f t="shared" si="4"/>
        <v>0</v>
      </c>
    </row>
    <row r="126" spans="13:14" x14ac:dyDescent="0.4">
      <c r="M126" s="12" t="s">
        <v>8202</v>
      </c>
      <c r="N126" s="71">
        <f t="shared" si="4"/>
        <v>0</v>
      </c>
    </row>
    <row r="127" spans="13:14" x14ac:dyDescent="0.4">
      <c r="M127" s="12" t="s">
        <v>8194</v>
      </c>
      <c r="N127" s="71">
        <f t="shared" si="4"/>
        <v>0</v>
      </c>
    </row>
    <row r="128" spans="13:14" x14ac:dyDescent="0.4">
      <c r="M128" s="12" t="s">
        <v>8692</v>
      </c>
      <c r="N128" s="71">
        <f t="shared" ref="N128:N159" si="5">COUNTIF($N$39:$W$62,M128)</f>
        <v>0</v>
      </c>
    </row>
    <row r="129" spans="13:14" x14ac:dyDescent="0.4">
      <c r="M129" s="12" t="s">
        <v>8199</v>
      </c>
      <c r="N129" s="71">
        <f t="shared" si="5"/>
        <v>0</v>
      </c>
    </row>
    <row r="130" spans="13:14" x14ac:dyDescent="0.4">
      <c r="M130" s="12" t="s">
        <v>8845</v>
      </c>
      <c r="N130" s="71">
        <f t="shared" si="5"/>
        <v>0</v>
      </c>
    </row>
    <row r="131" spans="13:14" x14ac:dyDescent="0.4">
      <c r="M131" s="12" t="s">
        <v>8061</v>
      </c>
      <c r="N131" s="71">
        <f t="shared" si="5"/>
        <v>0</v>
      </c>
    </row>
    <row r="132" spans="13:14" x14ac:dyDescent="0.4">
      <c r="M132" s="12" t="s">
        <v>8059</v>
      </c>
      <c r="N132" s="71">
        <f t="shared" si="5"/>
        <v>0</v>
      </c>
    </row>
    <row r="133" spans="13:14" x14ac:dyDescent="0.4">
      <c r="M133" s="12" t="s">
        <v>7998</v>
      </c>
      <c r="N133" s="71">
        <f t="shared" si="5"/>
        <v>0</v>
      </c>
    </row>
    <row r="134" spans="13:14" x14ac:dyDescent="0.4">
      <c r="M134" s="12" t="s">
        <v>7996</v>
      </c>
      <c r="N134" s="71">
        <f t="shared" si="5"/>
        <v>0</v>
      </c>
    </row>
    <row r="135" spans="13:14" x14ac:dyDescent="0.4">
      <c r="M135" s="12" t="s">
        <v>7994</v>
      </c>
      <c r="N135" s="71">
        <f t="shared" si="5"/>
        <v>0</v>
      </c>
    </row>
    <row r="136" spans="13:14" x14ac:dyDescent="0.4">
      <c r="M136" s="12" t="s">
        <v>7967</v>
      </c>
      <c r="N136" s="71">
        <f t="shared" si="5"/>
        <v>0</v>
      </c>
    </row>
    <row r="137" spans="13:14" x14ac:dyDescent="0.4">
      <c r="M137" s="12" t="s">
        <v>7944</v>
      </c>
      <c r="N137" s="71">
        <f t="shared" si="5"/>
        <v>0</v>
      </c>
    </row>
    <row r="138" spans="13:14" x14ac:dyDescent="0.4">
      <c r="M138" s="12" t="s">
        <v>7778</v>
      </c>
      <c r="N138" s="71">
        <f t="shared" si="5"/>
        <v>0</v>
      </c>
    </row>
    <row r="139" spans="13:14" x14ac:dyDescent="0.4">
      <c r="M139" s="12" t="s">
        <v>7776</v>
      </c>
      <c r="N139" s="71">
        <f t="shared" si="5"/>
        <v>0</v>
      </c>
    </row>
    <row r="140" spans="13:14" x14ac:dyDescent="0.4">
      <c r="M140" s="12" t="s">
        <v>7772</v>
      </c>
      <c r="N140" s="71">
        <f t="shared" si="5"/>
        <v>0</v>
      </c>
    </row>
    <row r="141" spans="13:14" x14ac:dyDescent="0.4">
      <c r="M141" s="12" t="s">
        <v>7765</v>
      </c>
      <c r="N141" s="71">
        <f t="shared" si="5"/>
        <v>0</v>
      </c>
    </row>
    <row r="142" spans="13:14" x14ac:dyDescent="0.4">
      <c r="M142" s="12" t="s">
        <v>7972</v>
      </c>
      <c r="N142" s="71">
        <f t="shared" si="5"/>
        <v>0</v>
      </c>
    </row>
    <row r="143" spans="13:14" x14ac:dyDescent="0.4">
      <c r="M143" s="12" t="s">
        <v>7746</v>
      </c>
      <c r="N143" s="71">
        <f t="shared" si="5"/>
        <v>0</v>
      </c>
    </row>
    <row r="144" spans="13:14" x14ac:dyDescent="0.4">
      <c r="M144" s="12" t="s">
        <v>7725</v>
      </c>
      <c r="N144" s="71">
        <f t="shared" si="5"/>
        <v>0</v>
      </c>
    </row>
    <row r="145" spans="13:14" x14ac:dyDescent="0.4">
      <c r="M145" s="12" t="s">
        <v>7973</v>
      </c>
      <c r="N145" s="71">
        <f t="shared" si="5"/>
        <v>0</v>
      </c>
    </row>
    <row r="146" spans="13:14" x14ac:dyDescent="0.4">
      <c r="M146" s="12" t="s">
        <v>7712</v>
      </c>
      <c r="N146" s="71">
        <f t="shared" si="5"/>
        <v>0</v>
      </c>
    </row>
    <row r="147" spans="13:14" x14ac:dyDescent="0.4">
      <c r="M147" s="12" t="s">
        <v>7756</v>
      </c>
      <c r="N147" s="71">
        <f t="shared" si="5"/>
        <v>0</v>
      </c>
    </row>
    <row r="148" spans="13:14" x14ac:dyDescent="0.4">
      <c r="M148" s="12" t="s">
        <v>7962</v>
      </c>
      <c r="N148" s="71">
        <f t="shared" si="5"/>
        <v>0</v>
      </c>
    </row>
    <row r="149" spans="13:14" x14ac:dyDescent="0.4">
      <c r="M149" s="12" t="s">
        <v>7804</v>
      </c>
      <c r="N149" s="71">
        <f t="shared" si="5"/>
        <v>0</v>
      </c>
    </row>
    <row r="150" spans="13:14" x14ac:dyDescent="0.4">
      <c r="M150" s="12" t="s">
        <v>7945</v>
      </c>
      <c r="N150" s="71">
        <f t="shared" si="5"/>
        <v>0</v>
      </c>
    </row>
    <row r="151" spans="13:14" x14ac:dyDescent="0.4">
      <c r="M151" s="12" t="s">
        <v>7805</v>
      </c>
      <c r="N151" s="71">
        <f t="shared" si="5"/>
        <v>0</v>
      </c>
    </row>
    <row r="152" spans="13:14" x14ac:dyDescent="0.4">
      <c r="M152" s="12" t="s">
        <v>7753</v>
      </c>
      <c r="N152" s="71">
        <f t="shared" si="5"/>
        <v>0</v>
      </c>
    </row>
    <row r="153" spans="13:14" x14ac:dyDescent="0.4">
      <c r="M153" s="12" t="s">
        <v>7790</v>
      </c>
      <c r="N153" s="71">
        <f t="shared" si="5"/>
        <v>0</v>
      </c>
    </row>
    <row r="154" spans="13:14" x14ac:dyDescent="0.4">
      <c r="M154" s="12" t="s">
        <v>7974</v>
      </c>
      <c r="N154" s="71">
        <f t="shared" si="5"/>
        <v>0</v>
      </c>
    </row>
    <row r="155" spans="13:14" x14ac:dyDescent="0.4">
      <c r="M155" s="12" t="s">
        <v>7946</v>
      </c>
      <c r="N155" s="71">
        <f t="shared" si="5"/>
        <v>0</v>
      </c>
    </row>
    <row r="156" spans="13:14" x14ac:dyDescent="0.4">
      <c r="M156" s="12" t="s">
        <v>7975</v>
      </c>
      <c r="N156" s="71">
        <f t="shared" si="5"/>
        <v>0</v>
      </c>
    </row>
    <row r="157" spans="13:14" x14ac:dyDescent="0.4">
      <c r="M157" s="12" t="s">
        <v>8343</v>
      </c>
      <c r="N157" s="71">
        <f t="shared" si="5"/>
        <v>0</v>
      </c>
    </row>
    <row r="158" spans="13:14" x14ac:dyDescent="0.4">
      <c r="M158" s="12" t="s">
        <v>7761</v>
      </c>
      <c r="N158" s="71">
        <f t="shared" si="5"/>
        <v>0</v>
      </c>
    </row>
    <row r="159" spans="13:14" x14ac:dyDescent="0.4">
      <c r="M159" s="12" t="s">
        <v>7899</v>
      </c>
      <c r="N159" s="71">
        <f t="shared" si="5"/>
        <v>0</v>
      </c>
    </row>
    <row r="160" spans="13:14" x14ac:dyDescent="0.4">
      <c r="M160" s="12" t="s">
        <v>7948</v>
      </c>
      <c r="N160" s="71">
        <f t="shared" ref="N160:N169" si="6">COUNTIF($N$39:$W$62,M160)</f>
        <v>0</v>
      </c>
    </row>
    <row r="161" spans="13:14" x14ac:dyDescent="0.4">
      <c r="M161" s="12" t="s">
        <v>8013</v>
      </c>
      <c r="N161" s="71">
        <f t="shared" si="6"/>
        <v>0</v>
      </c>
    </row>
    <row r="162" spans="13:14" x14ac:dyDescent="0.4">
      <c r="M162" s="12" t="s">
        <v>8014</v>
      </c>
      <c r="N162" s="71">
        <f t="shared" si="6"/>
        <v>0</v>
      </c>
    </row>
    <row r="163" spans="13:14" x14ac:dyDescent="0.4">
      <c r="M163" s="12" t="s">
        <v>8047</v>
      </c>
      <c r="N163" s="71">
        <f t="shared" si="6"/>
        <v>0</v>
      </c>
    </row>
    <row r="164" spans="13:14" x14ac:dyDescent="0.4">
      <c r="M164" s="12" t="s">
        <v>8090</v>
      </c>
      <c r="N164" s="71">
        <f t="shared" si="6"/>
        <v>0</v>
      </c>
    </row>
    <row r="165" spans="13:14" x14ac:dyDescent="0.4">
      <c r="M165" s="12" t="s">
        <v>8200</v>
      </c>
      <c r="N165" s="71">
        <f t="shared" si="6"/>
        <v>0</v>
      </c>
    </row>
    <row r="166" spans="13:14" x14ac:dyDescent="0.4">
      <c r="M166" s="12" t="s">
        <v>8198</v>
      </c>
      <c r="N166" s="71">
        <f t="shared" si="6"/>
        <v>0</v>
      </c>
    </row>
    <row r="167" spans="13:14" x14ac:dyDescent="0.4">
      <c r="M167" s="12" t="s">
        <v>8197</v>
      </c>
      <c r="N167" s="71">
        <f t="shared" si="6"/>
        <v>0</v>
      </c>
    </row>
    <row r="168" spans="13:14" x14ac:dyDescent="0.4">
      <c r="M168" s="12" t="s">
        <v>8315</v>
      </c>
      <c r="N168" s="71">
        <f t="shared" si="6"/>
        <v>0</v>
      </c>
    </row>
    <row r="169" spans="13:14" x14ac:dyDescent="0.4">
      <c r="M169" s="12" t="s">
        <v>8330</v>
      </c>
      <c r="N169" s="71">
        <f t="shared" si="6"/>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2D766C34-47B7-4491-B240-81D2FCB65B8E}"/>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DC59-BC70-447B-B849-7F6676E77191}">
  <dimension ref="A1:W101"/>
  <sheetViews>
    <sheetView topLeftCell="A61" zoomScale="90" zoomScaleNormal="90" workbookViewId="0">
      <selection activeCell="J11" sqref="J1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17.54296875" customWidth="1"/>
    <col min="15" max="15" width="13.90625" bestFit="1" customWidth="1"/>
    <col min="16" max="17" width="8.81640625" customWidth="1"/>
    <col min="18" max="19" width="13.81640625" customWidth="1"/>
    <col min="20" max="21" width="8.81640625" customWidth="1"/>
    <col min="22" max="22" width="15.90625" customWidth="1"/>
    <col min="23" max="23" width="15.1796875" bestFit="1" customWidth="1"/>
  </cols>
  <sheetData>
    <row r="1" spans="1:9" x14ac:dyDescent="0.4">
      <c r="A1" s="11" t="s">
        <v>7581</v>
      </c>
      <c r="B1" s="375" t="s">
        <v>10635</v>
      </c>
      <c r="C1" s="375"/>
      <c r="D1" s="375"/>
      <c r="E1" s="375"/>
      <c r="F1" s="375"/>
      <c r="G1" s="375"/>
      <c r="H1" s="375"/>
      <c r="I1" s="7"/>
    </row>
    <row r="2" spans="1:9" x14ac:dyDescent="0.4">
      <c r="A2" s="11" t="s">
        <v>7582</v>
      </c>
      <c r="B2" s="375" t="s">
        <v>10636</v>
      </c>
      <c r="C2" s="375"/>
      <c r="D2" s="375"/>
      <c r="E2" s="375"/>
      <c r="F2" s="375"/>
      <c r="G2" s="375"/>
      <c r="H2" s="375"/>
      <c r="I2" s="7"/>
    </row>
    <row r="3" spans="1:9" x14ac:dyDescent="0.4">
      <c r="A3" s="11" t="s">
        <v>7583</v>
      </c>
      <c r="B3" s="375" t="s">
        <v>10637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9168</v>
      </c>
      <c r="C5" s="375"/>
      <c r="D5" s="375"/>
      <c r="E5" s="375"/>
      <c r="F5" s="375"/>
      <c r="G5" s="375"/>
      <c r="H5" s="375"/>
      <c r="I5" s="7"/>
    </row>
    <row r="6" spans="1:9" x14ac:dyDescent="0.4">
      <c r="A6" s="11" t="s">
        <v>7586</v>
      </c>
      <c r="B6" s="384">
        <f>MIN(C38:G38)</f>
        <v>45714.465277777781</v>
      </c>
      <c r="C6" s="374"/>
      <c r="D6" s="403" t="s">
        <v>7587</v>
      </c>
      <c r="E6" s="404"/>
      <c r="F6" s="384">
        <f>MAX(C39:G39)</f>
        <v>45721.325694444444</v>
      </c>
      <c r="G6" s="402"/>
      <c r="H6" s="374"/>
      <c r="I6" s="7"/>
    </row>
    <row r="7" spans="1:9" ht="34.5" customHeight="1" x14ac:dyDescent="0.4">
      <c r="A7" s="394" t="s">
        <v>7816</v>
      </c>
      <c r="B7" s="11" t="s">
        <v>7589</v>
      </c>
      <c r="C7" s="397" t="s">
        <v>10235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10116</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10584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9059</v>
      </c>
      <c r="P36" s="312" t="s">
        <v>9064</v>
      </c>
      <c r="Q36" s="313"/>
      <c r="R36" s="313" t="s">
        <v>9065</v>
      </c>
      <c r="S36" s="313"/>
      <c r="T36" s="313" t="s">
        <v>9066</v>
      </c>
      <c r="U36" s="313"/>
      <c r="V36" s="313" t="s">
        <v>9067</v>
      </c>
    </row>
    <row r="37" spans="1:23" x14ac:dyDescent="0.4">
      <c r="A37" s="83"/>
      <c r="B37" s="12" t="s">
        <v>7977</v>
      </c>
      <c r="C37" s="239" t="s">
        <v>8548</v>
      </c>
      <c r="D37" s="239" t="s">
        <v>8547</v>
      </c>
      <c r="E37" s="239" t="s">
        <v>8451</v>
      </c>
      <c r="F37" s="239" t="s">
        <v>8448</v>
      </c>
      <c r="G37" s="239" t="s">
        <v>8609</v>
      </c>
      <c r="H37" s="1"/>
      <c r="I37" s="7"/>
      <c r="J37" s="186" t="s">
        <v>9436</v>
      </c>
      <c r="N37" t="s">
        <v>10353</v>
      </c>
      <c r="P37" s="313" t="s">
        <v>8621</v>
      </c>
      <c r="Q37" s="313"/>
      <c r="R37" s="313" t="s">
        <v>8620</v>
      </c>
      <c r="S37" s="313"/>
      <c r="T37" s="313" t="s">
        <v>9809</v>
      </c>
      <c r="U37" s="313"/>
      <c r="V37" s="313" t="s">
        <v>8724</v>
      </c>
    </row>
    <row r="38" spans="1:23" x14ac:dyDescent="0.4">
      <c r="A38" s="177"/>
      <c r="B38" s="12" t="s">
        <v>7615</v>
      </c>
      <c r="C38" s="191">
        <v>45714.465277777781</v>
      </c>
      <c r="D38" s="191">
        <v>45719.490277777775</v>
      </c>
      <c r="E38" s="191">
        <v>45719.709027777775</v>
      </c>
      <c r="F38" s="191">
        <v>45719.49722222222</v>
      </c>
      <c r="G38" s="191">
        <v>45719.48333333333</v>
      </c>
      <c r="H38" s="1"/>
      <c r="I38" s="7"/>
      <c r="J38" s="294">
        <v>45723.333333333336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45721.30972222222</v>
      </c>
      <c r="D39" s="191">
        <v>45721.324999999997</v>
      </c>
      <c r="E39" s="191">
        <v>45721.320138888892</v>
      </c>
      <c r="F39" s="191">
        <v>45721.325694444444</v>
      </c>
      <c r="G39" s="191">
        <v>45721.320138888892</v>
      </c>
      <c r="H39" s="1"/>
      <c r="I39" s="7"/>
      <c r="J39" s="186">
        <f>IF(C39&lt;&gt;"",INT((J38-C38)*24),0)+IF(D39&lt;&gt;"",INT((J38-D38)*24),0)+IF(E39&lt;&gt;"",INT((J38-E38)*24),0)+IF(F39&lt;&gt;"",INT((J38-F38)*24),0)+IF(G39&lt;&gt;"",INT((J38-G38)*24),0)</f>
        <v>574</v>
      </c>
      <c r="M39" s="95">
        <v>1</v>
      </c>
      <c r="N39" s="222" t="s">
        <v>10638</v>
      </c>
      <c r="O39" s="201" t="s">
        <v>10395</v>
      </c>
      <c r="P39" s="222"/>
      <c r="Q39" s="201"/>
      <c r="R39" s="222" t="s">
        <v>10676</v>
      </c>
      <c r="S39" s="201" t="s">
        <v>10678</v>
      </c>
      <c r="T39" s="222"/>
      <c r="U39" s="234"/>
      <c r="V39" s="222" t="s">
        <v>10674</v>
      </c>
      <c r="W39" s="201" t="s">
        <v>10605</v>
      </c>
    </row>
    <row r="40" spans="1:23" x14ac:dyDescent="0.4">
      <c r="A40" s="177"/>
      <c r="B40" s="12" t="s">
        <v>7458</v>
      </c>
      <c r="C40" s="221">
        <v>436</v>
      </c>
      <c r="D40" s="164">
        <v>22</v>
      </c>
      <c r="E40" s="221">
        <v>4</v>
      </c>
      <c r="F40" s="221">
        <v>3</v>
      </c>
      <c r="G40" s="164">
        <v>12</v>
      </c>
      <c r="H40" s="1">
        <f t="shared" ref="H40:H62" si="0">SUM(C40:G40)</f>
        <v>477</v>
      </c>
      <c r="I40" s="7"/>
      <c r="M40" s="1">
        <v>2</v>
      </c>
      <c r="N40" s="222" t="s">
        <v>10639</v>
      </c>
      <c r="O40" s="201" t="s">
        <v>10395</v>
      </c>
      <c r="P40" s="222"/>
      <c r="Q40" s="234"/>
      <c r="R40" s="240"/>
      <c r="S40" s="201"/>
      <c r="T40" s="222"/>
      <c r="U40" s="12"/>
      <c r="V40" s="222" t="s">
        <v>10675</v>
      </c>
      <c r="W40" s="201" t="s">
        <v>9176</v>
      </c>
    </row>
    <row r="41" spans="1:23" x14ac:dyDescent="0.4">
      <c r="A41" s="1" t="s">
        <v>7164</v>
      </c>
      <c r="B41" s="12" t="s">
        <v>7469</v>
      </c>
      <c r="C41" s="1">
        <f>INT((C39-C38)*24)</f>
        <v>164</v>
      </c>
      <c r="D41" s="1">
        <f>INT((D39-D38)*24)</f>
        <v>44</v>
      </c>
      <c r="E41" s="1">
        <f>INT((E39-E38)*24)</f>
        <v>38</v>
      </c>
      <c r="F41" s="1">
        <f>INT((F39-F38)*24)</f>
        <v>43</v>
      </c>
      <c r="G41" s="1">
        <f>INT((G39-G38)*24)</f>
        <v>44</v>
      </c>
      <c r="H41" s="1">
        <f t="shared" si="0"/>
        <v>333</v>
      </c>
      <c r="I41" s="7"/>
      <c r="J41" s="12" t="s">
        <v>8020</v>
      </c>
      <c r="K41" s="1">
        <f>H41</f>
        <v>333</v>
      </c>
      <c r="M41" s="95">
        <v>3</v>
      </c>
      <c r="N41" s="222" t="s">
        <v>10640</v>
      </c>
      <c r="O41" s="201" t="s">
        <v>9642</v>
      </c>
      <c r="P41" s="222"/>
      <c r="Q41" s="201"/>
      <c r="R41" s="222"/>
      <c r="S41" s="201"/>
      <c r="T41" s="240"/>
      <c r="U41" s="201"/>
      <c r="V41" s="222" t="s">
        <v>10689</v>
      </c>
      <c r="W41" s="201" t="s">
        <v>10678</v>
      </c>
    </row>
    <row r="42" spans="1:23" x14ac:dyDescent="0.4">
      <c r="A42" s="379">
        <v>45715</v>
      </c>
      <c r="B42" s="12" t="s">
        <v>7483</v>
      </c>
      <c r="C42" s="1">
        <v>0</v>
      </c>
      <c r="D42" s="1"/>
      <c r="E42" s="1"/>
      <c r="F42" s="1"/>
      <c r="G42" s="1"/>
      <c r="H42" s="1">
        <f t="shared" si="0"/>
        <v>0</v>
      </c>
      <c r="I42" s="7"/>
      <c r="J42" s="12" t="s">
        <v>7483</v>
      </c>
      <c r="K42" s="1">
        <f>SUMIF(B:B,J42,H:H)</f>
        <v>0</v>
      </c>
      <c r="M42" s="1">
        <v>4</v>
      </c>
      <c r="N42" s="222" t="s">
        <v>10641</v>
      </c>
      <c r="O42" s="201" t="s">
        <v>10330</v>
      </c>
      <c r="P42" s="222"/>
      <c r="Q42" s="201"/>
      <c r="R42" s="222"/>
      <c r="S42" s="201"/>
      <c r="T42" s="222"/>
      <c r="U42" s="234"/>
      <c r="V42" s="240"/>
      <c r="W42" s="201"/>
    </row>
    <row r="43" spans="1:23" x14ac:dyDescent="0.4">
      <c r="A43" s="379"/>
      <c r="B43" s="12" t="s">
        <v>7484</v>
      </c>
      <c r="C43" s="1">
        <v>0</v>
      </c>
      <c r="D43" s="1"/>
      <c r="E43" s="1"/>
      <c r="F43" s="1"/>
      <c r="G43" s="1"/>
      <c r="H43" s="1">
        <f t="shared" si="0"/>
        <v>0</v>
      </c>
      <c r="I43" s="7"/>
      <c r="J43" s="12" t="s">
        <v>7477</v>
      </c>
      <c r="K43" s="1">
        <f>SUMIF(B:B,J43,H:H)</f>
        <v>0</v>
      </c>
      <c r="M43" s="95">
        <v>5</v>
      </c>
      <c r="N43" s="222" t="s">
        <v>10642</v>
      </c>
      <c r="O43" s="201" t="s">
        <v>10330</v>
      </c>
      <c r="P43" s="203"/>
      <c r="Q43" s="201"/>
      <c r="R43" s="203"/>
      <c r="S43" s="201"/>
      <c r="T43" s="240"/>
      <c r="U43" s="201"/>
      <c r="V43" s="240"/>
      <c r="W43" s="201"/>
    </row>
    <row r="44" spans="1:23" x14ac:dyDescent="0.4">
      <c r="A44" s="379"/>
      <c r="B44" s="12" t="s">
        <v>7485</v>
      </c>
      <c r="C44" s="1">
        <v>6</v>
      </c>
      <c r="D44" s="1"/>
      <c r="E44" s="1"/>
      <c r="F44" s="1"/>
      <c r="G44" s="1"/>
      <c r="H44" s="1">
        <f t="shared" si="0"/>
        <v>6</v>
      </c>
      <c r="I44" s="7"/>
      <c r="J44" s="12" t="s">
        <v>7485</v>
      </c>
      <c r="K44" s="1">
        <f>SUMIF(B:B,J44,H:H)</f>
        <v>12</v>
      </c>
      <c r="M44" s="1">
        <v>6</v>
      </c>
      <c r="N44" s="222" t="s">
        <v>10643</v>
      </c>
      <c r="O44" s="201" t="s">
        <v>10330</v>
      </c>
      <c r="P44" s="222"/>
      <c r="Q44" s="201"/>
      <c r="R44" s="222"/>
      <c r="S44" s="201"/>
      <c r="T44" s="240"/>
      <c r="U44" s="201"/>
      <c r="V44" s="201"/>
      <c r="W44" s="201"/>
    </row>
    <row r="45" spans="1:23" x14ac:dyDescent="0.4">
      <c r="A45" s="379">
        <v>45719</v>
      </c>
      <c r="B45" s="12" t="s">
        <v>7483</v>
      </c>
      <c r="C45" s="1">
        <v>0</v>
      </c>
      <c r="D45" s="1"/>
      <c r="E45" s="1"/>
      <c r="F45" s="1"/>
      <c r="G45" s="1"/>
      <c r="H45" s="1">
        <f t="shared" si="0"/>
        <v>0</v>
      </c>
      <c r="I45" s="7"/>
      <c r="M45" s="95">
        <v>7</v>
      </c>
      <c r="N45" s="222" t="s">
        <v>10655</v>
      </c>
      <c r="O45" s="201" t="s">
        <v>10395</v>
      </c>
      <c r="P45" s="222"/>
      <c r="Q45" s="201"/>
      <c r="R45" s="222"/>
      <c r="S45" s="201"/>
      <c r="T45" s="222"/>
      <c r="U45" s="201"/>
      <c r="V45" s="201"/>
      <c r="W45" s="201"/>
    </row>
    <row r="46" spans="1:23" x14ac:dyDescent="0.4">
      <c r="A46" s="379"/>
      <c r="B46" s="12" t="s">
        <v>7484</v>
      </c>
      <c r="C46" s="1">
        <v>0</v>
      </c>
      <c r="D46" s="1"/>
      <c r="E46" s="1"/>
      <c r="F46" s="1"/>
      <c r="G46" s="1"/>
      <c r="H46" s="1">
        <f t="shared" si="0"/>
        <v>0</v>
      </c>
      <c r="I46" s="7"/>
      <c r="M46" s="1">
        <v>8</v>
      </c>
      <c r="N46" s="222" t="s">
        <v>10658</v>
      </c>
      <c r="O46" s="201" t="s">
        <v>9326</v>
      </c>
      <c r="P46" s="222"/>
      <c r="Q46" s="201"/>
      <c r="R46" s="203"/>
      <c r="S46" s="201"/>
      <c r="T46" s="201"/>
      <c r="U46" s="201"/>
      <c r="V46" s="201"/>
      <c r="W46" s="201"/>
    </row>
    <row r="47" spans="1:23" x14ac:dyDescent="0.4">
      <c r="A47" s="379"/>
      <c r="B47" s="12" t="s">
        <v>7485</v>
      </c>
      <c r="C47" s="1">
        <v>3</v>
      </c>
      <c r="D47" s="1"/>
      <c r="E47" s="1"/>
      <c r="F47" s="1"/>
      <c r="G47" s="1"/>
      <c r="H47" s="1">
        <f t="shared" si="0"/>
        <v>3</v>
      </c>
      <c r="I47" s="7"/>
      <c r="M47" s="95">
        <v>9</v>
      </c>
      <c r="N47" s="222" t="s">
        <v>10657</v>
      </c>
      <c r="O47" s="201" t="s">
        <v>10330</v>
      </c>
      <c r="P47" s="203"/>
      <c r="Q47" s="201"/>
      <c r="R47" s="222"/>
      <c r="S47" s="201"/>
      <c r="T47" s="201"/>
      <c r="U47" s="201"/>
      <c r="V47" s="201"/>
      <c r="W47" s="201"/>
    </row>
    <row r="48" spans="1:23" ht="17" customHeight="1" x14ac:dyDescent="0.4">
      <c r="A48" s="379">
        <v>45720</v>
      </c>
      <c r="B48" s="12" t="s">
        <v>7483</v>
      </c>
      <c r="C48" s="1">
        <v>0</v>
      </c>
      <c r="D48" s="95">
        <v>0</v>
      </c>
      <c r="E48" s="1">
        <v>0</v>
      </c>
      <c r="F48" s="1">
        <v>0</v>
      </c>
      <c r="G48" s="1">
        <v>0</v>
      </c>
      <c r="H48" s="1">
        <f t="shared" si="0"/>
        <v>0</v>
      </c>
      <c r="I48" s="7"/>
      <c r="M48" s="1">
        <v>10</v>
      </c>
      <c r="N48" s="222" t="s">
        <v>10656</v>
      </c>
      <c r="O48" s="201" t="s">
        <v>9642</v>
      </c>
      <c r="P48" s="203"/>
      <c r="Q48" s="201"/>
      <c r="R48" s="203"/>
      <c r="S48" s="201"/>
      <c r="T48" s="201"/>
      <c r="U48" s="201"/>
      <c r="V48" s="201"/>
      <c r="W48" s="201"/>
    </row>
    <row r="49" spans="1:23" x14ac:dyDescent="0.4">
      <c r="A49" s="379"/>
      <c r="B49" s="12" t="s">
        <v>7484</v>
      </c>
      <c r="C49" s="1">
        <v>0</v>
      </c>
      <c r="D49" s="95">
        <v>0</v>
      </c>
      <c r="E49" s="95">
        <v>0</v>
      </c>
      <c r="F49" s="95">
        <v>0</v>
      </c>
      <c r="G49" s="95">
        <v>0</v>
      </c>
      <c r="H49" s="1">
        <f t="shared" si="0"/>
        <v>0</v>
      </c>
      <c r="I49" s="7"/>
      <c r="M49" s="1">
        <v>11</v>
      </c>
      <c r="N49" s="222" t="s">
        <v>10688</v>
      </c>
      <c r="O49" s="201" t="s">
        <v>10395</v>
      </c>
      <c r="P49" s="203"/>
      <c r="Q49" s="201"/>
      <c r="R49" s="222"/>
      <c r="S49" s="201"/>
      <c r="T49" s="201"/>
      <c r="U49" s="201"/>
      <c r="V49" s="201"/>
      <c r="W49" s="201"/>
    </row>
    <row r="50" spans="1:23" x14ac:dyDescent="0.4">
      <c r="A50" s="379"/>
      <c r="B50" s="12" t="s">
        <v>7485</v>
      </c>
      <c r="C50" s="1">
        <v>0</v>
      </c>
      <c r="D50" s="95">
        <v>0</v>
      </c>
      <c r="E50" s="1">
        <v>1</v>
      </c>
      <c r="F50" s="1">
        <v>0</v>
      </c>
      <c r="G50" s="1">
        <v>0</v>
      </c>
      <c r="H50" s="1">
        <f t="shared" si="0"/>
        <v>1</v>
      </c>
      <c r="I50" s="7"/>
      <c r="M50" s="1">
        <v>12</v>
      </c>
      <c r="N50" s="201"/>
      <c r="O50" s="201"/>
      <c r="P50" s="222"/>
      <c r="Q50" s="201"/>
      <c r="R50" s="222"/>
      <c r="S50" s="201"/>
      <c r="T50" s="201"/>
      <c r="U50" s="201"/>
      <c r="V50" s="201"/>
      <c r="W50" s="201"/>
    </row>
    <row r="51" spans="1:23" x14ac:dyDescent="0.4">
      <c r="A51" s="379">
        <v>45721</v>
      </c>
      <c r="B51" s="12" t="s">
        <v>7483</v>
      </c>
      <c r="C51" s="1">
        <v>0</v>
      </c>
      <c r="D51" s="95">
        <v>0</v>
      </c>
      <c r="E51" s="1">
        <v>0</v>
      </c>
      <c r="F51" s="1">
        <v>0</v>
      </c>
      <c r="G51" s="1">
        <v>0</v>
      </c>
      <c r="H51" s="1">
        <f t="shared" si="0"/>
        <v>0</v>
      </c>
      <c r="I51" s="7"/>
      <c r="M51" s="1">
        <v>13</v>
      </c>
      <c r="N51" s="201"/>
      <c r="O51" s="201"/>
      <c r="P51" s="222"/>
      <c r="Q51" s="201"/>
      <c r="R51" s="222"/>
      <c r="S51" s="201"/>
      <c r="T51" s="201"/>
      <c r="U51" s="201"/>
      <c r="V51" s="201"/>
      <c r="W51" s="201"/>
    </row>
    <row r="52" spans="1:23" x14ac:dyDescent="0.4">
      <c r="A52" s="379"/>
      <c r="B52" s="12" t="s">
        <v>7484</v>
      </c>
      <c r="C52" s="1">
        <v>0</v>
      </c>
      <c r="D52" s="95">
        <v>0</v>
      </c>
      <c r="E52" s="95">
        <v>0</v>
      </c>
      <c r="F52" s="95">
        <v>0</v>
      </c>
      <c r="G52" s="1">
        <v>0</v>
      </c>
      <c r="H52" s="1">
        <f t="shared" si="0"/>
        <v>0</v>
      </c>
      <c r="I52" s="7"/>
      <c r="M52" s="1">
        <v>14</v>
      </c>
      <c r="N52" s="201"/>
      <c r="O52" s="201"/>
      <c r="P52" s="222"/>
      <c r="Q52" s="201"/>
      <c r="R52" s="222"/>
      <c r="S52" s="201"/>
      <c r="T52" s="201"/>
      <c r="U52" s="201"/>
      <c r="V52" s="201"/>
      <c r="W52" s="201"/>
    </row>
    <row r="53" spans="1:23" x14ac:dyDescent="0.4">
      <c r="A53" s="379"/>
      <c r="B53" s="12" t="s">
        <v>7485</v>
      </c>
      <c r="C53" s="1">
        <v>1</v>
      </c>
      <c r="D53" s="95">
        <v>0</v>
      </c>
      <c r="E53" s="1">
        <v>0</v>
      </c>
      <c r="F53" s="1">
        <v>0</v>
      </c>
      <c r="G53" s="1">
        <v>1</v>
      </c>
      <c r="H53" s="1">
        <f t="shared" si="0"/>
        <v>2</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10611</v>
      </c>
      <c r="N64" s="71">
        <f t="shared" ref="N64:N101" si="1">COUNTIF($N$39:$W$62,M64)</f>
        <v>0</v>
      </c>
      <c r="O64" s="229"/>
      <c r="P64" s="229"/>
      <c r="Q64" s="229"/>
      <c r="R64" s="229"/>
      <c r="S64" s="229"/>
    </row>
    <row r="65" spans="1:19" x14ac:dyDescent="0.4">
      <c r="A65" s="12" t="s">
        <v>7654</v>
      </c>
      <c r="B65" s="219">
        <v>45720.372916666667</v>
      </c>
      <c r="M65" s="12" t="s">
        <v>10533</v>
      </c>
      <c r="N65" s="71">
        <f t="shared" si="1"/>
        <v>0</v>
      </c>
      <c r="O65" s="229"/>
      <c r="P65" s="229"/>
      <c r="Q65" s="229"/>
      <c r="R65" s="229"/>
      <c r="S65" s="229"/>
    </row>
    <row r="66" spans="1:19" x14ac:dyDescent="0.4">
      <c r="A66" s="12" t="s">
        <v>7655</v>
      </c>
      <c r="B66" s="220">
        <v>0.51944444444444449</v>
      </c>
      <c r="M66" s="12" t="s">
        <v>10479</v>
      </c>
      <c r="N66" s="71">
        <f t="shared" si="1"/>
        <v>0</v>
      </c>
      <c r="O66" s="229"/>
      <c r="P66" s="229"/>
      <c r="Q66" s="229"/>
      <c r="R66" s="229"/>
      <c r="S66" s="229"/>
    </row>
    <row r="67" spans="1:19" x14ac:dyDescent="0.4">
      <c r="A67" s="12" t="s">
        <v>7656</v>
      </c>
      <c r="B67" s="219">
        <f>B65-B66</f>
        <v>45719.853472222225</v>
      </c>
      <c r="M67" s="12" t="s">
        <v>10482</v>
      </c>
      <c r="N67" s="71">
        <f t="shared" si="1"/>
        <v>0</v>
      </c>
      <c r="O67" s="229"/>
      <c r="P67" s="229"/>
      <c r="Q67" s="229"/>
      <c r="R67" s="229"/>
      <c r="S67" s="229"/>
    </row>
    <row r="68" spans="1:19" x14ac:dyDescent="0.4">
      <c r="M68" s="12" t="s">
        <v>10415</v>
      </c>
      <c r="N68" s="71">
        <f t="shared" si="1"/>
        <v>0</v>
      </c>
    </row>
    <row r="69" spans="1:19" x14ac:dyDescent="0.4">
      <c r="A69" s="220" t="s">
        <v>9491</v>
      </c>
      <c r="B69" s="295">
        <v>0</v>
      </c>
      <c r="C69" s="220">
        <f>B69+TIME(1,,)</f>
        <v>4.1666666666666664E-2</v>
      </c>
      <c r="M69" s="12" t="s">
        <v>10394</v>
      </c>
      <c r="N69" s="71">
        <f t="shared" si="1"/>
        <v>4</v>
      </c>
    </row>
    <row r="70" spans="1:19" x14ac:dyDescent="0.4">
      <c r="A70" s="220" t="s">
        <v>9491</v>
      </c>
      <c r="B70" s="220">
        <f>C69</f>
        <v>4.1666666666666664E-2</v>
      </c>
      <c r="C70" s="220">
        <f t="shared" ref="C70:C92" si="2">B70+TIME(1,,)</f>
        <v>8.3333333333333329E-2</v>
      </c>
      <c r="M70" s="300" t="s">
        <v>10399</v>
      </c>
      <c r="N70" s="71">
        <f t="shared" si="1"/>
        <v>0</v>
      </c>
    </row>
    <row r="71" spans="1:19" x14ac:dyDescent="0.4">
      <c r="A71" s="220" t="s">
        <v>9491</v>
      </c>
      <c r="B71" s="220">
        <f t="shared" ref="B71:B92" si="3">C70</f>
        <v>8.3333333333333329E-2</v>
      </c>
      <c r="C71" s="220">
        <f t="shared" si="2"/>
        <v>0.125</v>
      </c>
      <c r="M71" s="300" t="s">
        <v>10677</v>
      </c>
      <c r="N71" s="71">
        <f t="shared" si="1"/>
        <v>2</v>
      </c>
    </row>
    <row r="72" spans="1:19" x14ac:dyDescent="0.4">
      <c r="A72" s="220" t="s">
        <v>9491</v>
      </c>
      <c r="B72" s="220">
        <f t="shared" si="3"/>
        <v>0.125</v>
      </c>
      <c r="C72" s="220">
        <f t="shared" si="2"/>
        <v>0.16666666666666666</v>
      </c>
      <c r="M72" s="300" t="s">
        <v>10329</v>
      </c>
      <c r="N72" s="71">
        <f t="shared" si="1"/>
        <v>4</v>
      </c>
    </row>
    <row r="73" spans="1:19" x14ac:dyDescent="0.4">
      <c r="A73" s="220" t="s">
        <v>9491</v>
      </c>
      <c r="B73" s="220">
        <f t="shared" si="3"/>
        <v>0.16666666666666666</v>
      </c>
      <c r="C73" s="220">
        <f t="shared" si="2"/>
        <v>0.20833333333333331</v>
      </c>
      <c r="M73" s="300" t="s">
        <v>10303</v>
      </c>
      <c r="N73" s="71">
        <f t="shared" si="1"/>
        <v>0</v>
      </c>
    </row>
    <row r="74" spans="1:19" x14ac:dyDescent="0.4">
      <c r="A74" s="220" t="s">
        <v>9491</v>
      </c>
      <c r="B74" s="220">
        <f t="shared" si="3"/>
        <v>0.20833333333333331</v>
      </c>
      <c r="C74" s="220">
        <f t="shared" si="2"/>
        <v>0.24999999999999997</v>
      </c>
      <c r="M74" s="300" t="s">
        <v>10195</v>
      </c>
      <c r="N74" s="71">
        <f t="shared" si="1"/>
        <v>0</v>
      </c>
    </row>
    <row r="75" spans="1:19" x14ac:dyDescent="0.4">
      <c r="A75" s="220" t="s">
        <v>9491</v>
      </c>
      <c r="B75" s="220">
        <f t="shared" si="3"/>
        <v>0.24999999999999997</v>
      </c>
      <c r="C75" s="220">
        <f t="shared" si="2"/>
        <v>0.29166666666666663</v>
      </c>
      <c r="M75" s="201" t="s">
        <v>10196</v>
      </c>
      <c r="N75" s="71">
        <f t="shared" si="1"/>
        <v>0</v>
      </c>
    </row>
    <row r="76" spans="1:19" x14ac:dyDescent="0.4">
      <c r="A76" s="220" t="s">
        <v>9491</v>
      </c>
      <c r="B76" s="220">
        <f t="shared" si="3"/>
        <v>0.29166666666666663</v>
      </c>
      <c r="C76" s="220">
        <f t="shared" si="2"/>
        <v>0.33333333333333331</v>
      </c>
      <c r="M76" s="12" t="s">
        <v>10197</v>
      </c>
      <c r="N76" s="71">
        <f t="shared" si="1"/>
        <v>0</v>
      </c>
    </row>
    <row r="77" spans="1:19" x14ac:dyDescent="0.4">
      <c r="A77" s="220" t="s">
        <v>9491</v>
      </c>
      <c r="B77" s="220">
        <f t="shared" si="3"/>
        <v>0.33333333333333331</v>
      </c>
      <c r="C77" s="220">
        <f t="shared" si="2"/>
        <v>0.375</v>
      </c>
      <c r="M77" s="12" t="s">
        <v>9917</v>
      </c>
      <c r="N77" s="71">
        <f t="shared" si="1"/>
        <v>0</v>
      </c>
    </row>
    <row r="78" spans="1:19" x14ac:dyDescent="0.4">
      <c r="A78" s="220" t="s">
        <v>9491</v>
      </c>
      <c r="B78" s="220">
        <f t="shared" si="3"/>
        <v>0.375</v>
      </c>
      <c r="C78" s="220">
        <f t="shared" si="2"/>
        <v>0.41666666666666669</v>
      </c>
      <c r="M78" s="12" t="s">
        <v>9641</v>
      </c>
      <c r="N78" s="71">
        <f t="shared" si="1"/>
        <v>2</v>
      </c>
    </row>
    <row r="79" spans="1:19" x14ac:dyDescent="0.4">
      <c r="A79" s="220" t="s">
        <v>9491</v>
      </c>
      <c r="B79" s="220">
        <f t="shared" si="3"/>
        <v>0.41666666666666669</v>
      </c>
      <c r="C79" s="220">
        <f t="shared" si="2"/>
        <v>0.45833333333333337</v>
      </c>
      <c r="M79" s="12" t="s">
        <v>9280</v>
      </c>
      <c r="N79" s="71">
        <f t="shared" si="1"/>
        <v>0</v>
      </c>
    </row>
    <row r="80" spans="1:19" x14ac:dyDescent="0.4">
      <c r="A80" s="220" t="s">
        <v>9491</v>
      </c>
      <c r="B80" s="220">
        <f t="shared" si="3"/>
        <v>0.45833333333333337</v>
      </c>
      <c r="C80" s="220">
        <f t="shared" si="2"/>
        <v>0.5</v>
      </c>
      <c r="M80" s="12" t="s">
        <v>9624</v>
      </c>
      <c r="N80" s="71">
        <f t="shared" si="1"/>
        <v>0</v>
      </c>
    </row>
    <row r="81" spans="1:14" x14ac:dyDescent="0.4">
      <c r="A81" s="220" t="s">
        <v>9491</v>
      </c>
      <c r="B81" s="220">
        <f t="shared" si="3"/>
        <v>0.5</v>
      </c>
      <c r="C81" s="220">
        <f t="shared" si="2"/>
        <v>0.54166666666666663</v>
      </c>
      <c r="M81" s="12" t="s">
        <v>9532</v>
      </c>
      <c r="N81" s="71">
        <f t="shared" si="1"/>
        <v>0</v>
      </c>
    </row>
    <row r="82" spans="1:14" x14ac:dyDescent="0.4">
      <c r="A82" s="220" t="s">
        <v>9491</v>
      </c>
      <c r="B82" s="220">
        <f t="shared" si="3"/>
        <v>0.54166666666666663</v>
      </c>
      <c r="C82" s="220">
        <f t="shared" si="2"/>
        <v>0.58333333333333326</v>
      </c>
      <c r="M82" s="12" t="s">
        <v>9510</v>
      </c>
      <c r="N82" s="71">
        <f t="shared" si="1"/>
        <v>0</v>
      </c>
    </row>
    <row r="83" spans="1:14" x14ac:dyDescent="0.4">
      <c r="A83" s="220" t="s">
        <v>9491</v>
      </c>
      <c r="B83" s="220">
        <f t="shared" si="3"/>
        <v>0.58333333333333326</v>
      </c>
      <c r="C83" s="220">
        <f t="shared" si="2"/>
        <v>0.62499999999999989</v>
      </c>
      <c r="M83" s="12" t="s">
        <v>9508</v>
      </c>
      <c r="N83" s="71">
        <f t="shared" si="1"/>
        <v>0</v>
      </c>
    </row>
    <row r="84" spans="1:14" x14ac:dyDescent="0.4">
      <c r="A84" s="220" t="s">
        <v>9491</v>
      </c>
      <c r="B84" s="220">
        <f t="shared" si="3"/>
        <v>0.62499999999999989</v>
      </c>
      <c r="C84" s="220">
        <f t="shared" si="2"/>
        <v>0.66666666666666652</v>
      </c>
      <c r="M84" s="12" t="s">
        <v>9498</v>
      </c>
      <c r="N84" s="71">
        <f t="shared" si="1"/>
        <v>0</v>
      </c>
    </row>
    <row r="85" spans="1:14" x14ac:dyDescent="0.4">
      <c r="A85" s="220" t="s">
        <v>9491</v>
      </c>
      <c r="B85" s="220">
        <f t="shared" si="3"/>
        <v>0.66666666666666652</v>
      </c>
      <c r="C85" s="220">
        <f t="shared" si="2"/>
        <v>0.70833333333333315</v>
      </c>
      <c r="M85" s="12" t="s">
        <v>9422</v>
      </c>
      <c r="N85" s="71">
        <f t="shared" si="1"/>
        <v>0</v>
      </c>
    </row>
    <row r="86" spans="1:14" x14ac:dyDescent="0.4">
      <c r="A86" s="220" t="s">
        <v>9491</v>
      </c>
      <c r="B86" s="220">
        <f t="shared" si="3"/>
        <v>0.70833333333333315</v>
      </c>
      <c r="C86" s="220">
        <f t="shared" si="2"/>
        <v>0.74999999999999978</v>
      </c>
      <c r="M86" s="12" t="s">
        <v>9359</v>
      </c>
      <c r="N86" s="71">
        <f t="shared" si="1"/>
        <v>0</v>
      </c>
    </row>
    <row r="87" spans="1:14" x14ac:dyDescent="0.4">
      <c r="A87" s="220" t="s">
        <v>9491</v>
      </c>
      <c r="B87" s="220">
        <f t="shared" si="3"/>
        <v>0.74999999999999978</v>
      </c>
      <c r="C87" s="220">
        <f t="shared" si="2"/>
        <v>0.79166666666666641</v>
      </c>
      <c r="M87" s="12" t="s">
        <v>9210</v>
      </c>
      <c r="N87" s="71">
        <f t="shared" si="1"/>
        <v>0</v>
      </c>
    </row>
    <row r="88" spans="1:14" x14ac:dyDescent="0.4">
      <c r="A88" s="220" t="s">
        <v>9491</v>
      </c>
      <c r="B88" s="220">
        <f t="shared" si="3"/>
        <v>0.79166666666666641</v>
      </c>
      <c r="C88" s="220">
        <f t="shared" si="2"/>
        <v>0.83333333333333304</v>
      </c>
      <c r="M88" s="12" t="s">
        <v>9136</v>
      </c>
      <c r="N88" s="71">
        <f t="shared" si="1"/>
        <v>0</v>
      </c>
    </row>
    <row r="89" spans="1:14" x14ac:dyDescent="0.4">
      <c r="A89" s="220" t="s">
        <v>9491</v>
      </c>
      <c r="B89" s="220">
        <f t="shared" si="3"/>
        <v>0.83333333333333304</v>
      </c>
      <c r="C89" s="220">
        <f t="shared" si="2"/>
        <v>0.87499999999999967</v>
      </c>
      <c r="M89" s="12" t="s">
        <v>9077</v>
      </c>
      <c r="N89" s="71">
        <f t="shared" si="1"/>
        <v>0</v>
      </c>
    </row>
    <row r="90" spans="1:14" x14ac:dyDescent="0.4">
      <c r="A90" s="220" t="s">
        <v>9491</v>
      </c>
      <c r="B90" s="220">
        <f t="shared" si="3"/>
        <v>0.87499999999999967</v>
      </c>
      <c r="C90" s="220">
        <f t="shared" si="2"/>
        <v>0.9166666666666663</v>
      </c>
      <c r="M90" s="12" t="s">
        <v>9075</v>
      </c>
      <c r="N90" s="71">
        <f t="shared" si="1"/>
        <v>0</v>
      </c>
    </row>
    <row r="91" spans="1:14" x14ac:dyDescent="0.4">
      <c r="A91" s="220" t="s">
        <v>9491</v>
      </c>
      <c r="B91" s="220">
        <f t="shared" si="3"/>
        <v>0.9166666666666663</v>
      </c>
      <c r="C91" s="220">
        <f t="shared" si="2"/>
        <v>0.95833333333333293</v>
      </c>
      <c r="M91" s="12" t="s">
        <v>9072</v>
      </c>
      <c r="N91" s="71">
        <f t="shared" si="1"/>
        <v>0</v>
      </c>
    </row>
    <row r="92" spans="1:14" x14ac:dyDescent="0.4">
      <c r="A92" s="220" t="s">
        <v>9491</v>
      </c>
      <c r="B92" s="220">
        <f t="shared" si="3"/>
        <v>0.95833333333333293</v>
      </c>
      <c r="C92" s="220">
        <f t="shared" si="2"/>
        <v>0.99999999999999956</v>
      </c>
      <c r="M92" s="12" t="s">
        <v>8980</v>
      </c>
      <c r="N92" s="71">
        <f t="shared" si="1"/>
        <v>0</v>
      </c>
    </row>
    <row r="93" spans="1:14" x14ac:dyDescent="0.4">
      <c r="M93" s="12" t="s">
        <v>8984</v>
      </c>
      <c r="N93" s="71">
        <f t="shared" si="1"/>
        <v>0</v>
      </c>
    </row>
    <row r="94" spans="1:14" x14ac:dyDescent="0.4">
      <c r="M94" s="12" t="s">
        <v>8676</v>
      </c>
      <c r="N94" s="71">
        <f t="shared" si="1"/>
        <v>0</v>
      </c>
    </row>
    <row r="95" spans="1:14" x14ac:dyDescent="0.4">
      <c r="M95" s="12" t="s">
        <v>8658</v>
      </c>
      <c r="N95" s="71">
        <f t="shared" si="1"/>
        <v>0</v>
      </c>
    </row>
    <row r="96" spans="1:14" x14ac:dyDescent="0.4">
      <c r="M96" s="12" t="s">
        <v>8648</v>
      </c>
      <c r="N96" s="71">
        <f t="shared" si="1"/>
        <v>0</v>
      </c>
    </row>
    <row r="97" spans="13:14" x14ac:dyDescent="0.4">
      <c r="M97" s="12" t="s">
        <v>8679</v>
      </c>
      <c r="N97" s="71">
        <f t="shared" si="1"/>
        <v>0</v>
      </c>
    </row>
    <row r="98" spans="13:14" x14ac:dyDescent="0.4">
      <c r="M98" s="12" t="s">
        <v>8576</v>
      </c>
      <c r="N98" s="71">
        <f t="shared" si="1"/>
        <v>0</v>
      </c>
    </row>
    <row r="99" spans="13:14" x14ac:dyDescent="0.4">
      <c r="M99" s="12" t="s">
        <v>8577</v>
      </c>
      <c r="N99" s="71">
        <f t="shared" si="1"/>
        <v>0</v>
      </c>
    </row>
    <row r="100" spans="13:14" x14ac:dyDescent="0.4">
      <c r="M100" s="12" t="s">
        <v>8744</v>
      </c>
      <c r="N100" s="71">
        <f t="shared" si="1"/>
        <v>0</v>
      </c>
    </row>
    <row r="101" spans="13:14" x14ac:dyDescent="0.4">
      <c r="M101" s="12" t="s">
        <v>8578</v>
      </c>
      <c r="N101"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D4640-84E0-4EC8-B762-55C31EB92C18}">
  <dimension ref="A1:W101"/>
  <sheetViews>
    <sheetView topLeftCell="F34" zoomScale="90" zoomScaleNormal="90" workbookViewId="0">
      <selection activeCell="C12" sqref="C12:E12"/>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7" width="7.6328125" customWidth="1"/>
    <col min="18" max="19" width="14.54296875" customWidth="1"/>
    <col min="20" max="23" width="7.6328125" customWidth="1"/>
  </cols>
  <sheetData>
    <row r="1" spans="1:9" x14ac:dyDescent="0.4">
      <c r="A1" s="11" t="s">
        <v>7581</v>
      </c>
      <c r="B1" s="375" t="s">
        <v>10692</v>
      </c>
      <c r="C1" s="375"/>
      <c r="D1" s="375"/>
      <c r="E1" s="375"/>
      <c r="F1" s="375"/>
      <c r="G1" s="375"/>
      <c r="H1" s="375"/>
      <c r="I1" s="7"/>
    </row>
    <row r="2" spans="1:9" x14ac:dyDescent="0.4">
      <c r="A2" s="11" t="s">
        <v>7582</v>
      </c>
      <c r="B2" s="375" t="s">
        <v>10693</v>
      </c>
      <c r="C2" s="375"/>
      <c r="D2" s="375"/>
      <c r="E2" s="375"/>
      <c r="F2" s="375"/>
      <c r="G2" s="375"/>
      <c r="H2" s="375"/>
      <c r="I2" s="7"/>
    </row>
    <row r="3" spans="1:9" x14ac:dyDescent="0.4">
      <c r="A3" s="11" t="s">
        <v>7583</v>
      </c>
      <c r="B3" s="375" t="s">
        <v>10694</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45721.427777777775</v>
      </c>
      <c r="C6" s="374"/>
      <c r="D6" s="403" t="s">
        <v>7587</v>
      </c>
      <c r="E6" s="404"/>
      <c r="F6" s="384">
        <f>MAX(C39:G39)</f>
        <v>45723.293749999997</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c r="D38" s="191"/>
      <c r="E38" s="191">
        <v>45721.427777777775</v>
      </c>
      <c r="F38" s="191"/>
      <c r="G38" s="191"/>
      <c r="H38" s="1"/>
      <c r="I38" s="7"/>
      <c r="J38" s="294">
        <v>45723.333333333336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c r="D39" s="191"/>
      <c r="E39" s="191">
        <v>45723.293749999997</v>
      </c>
      <c r="F39" s="191"/>
      <c r="G39" s="191"/>
      <c r="H39" s="1"/>
      <c r="I39" s="7"/>
      <c r="J39" s="186">
        <f>IF(C39&lt;&gt;"",INT((J38-C38)*24),0)+IF(D39&lt;&gt;"",INT((J38-D38)*24),0)+IF(E39&lt;&gt;"",INT((J38-E38)*24),0)+IF(F39&lt;&gt;"",INT((J38-F38)*24),0)+IF(G39&lt;&gt;"",INT((J38-G38)*24),0)</f>
        <v>45</v>
      </c>
      <c r="M39" s="95">
        <v>1</v>
      </c>
      <c r="N39" s="222"/>
      <c r="O39" s="201"/>
      <c r="P39" s="222"/>
      <c r="Q39" s="201"/>
      <c r="R39" s="222" t="s">
        <v>10695</v>
      </c>
      <c r="S39" s="201" t="s">
        <v>9642</v>
      </c>
      <c r="T39" s="222"/>
      <c r="U39" s="201"/>
      <c r="V39" s="222"/>
      <c r="W39" s="201"/>
    </row>
    <row r="40" spans="1:23" x14ac:dyDescent="0.4">
      <c r="A40" s="177"/>
      <c r="B40" s="12" t="s">
        <v>7458</v>
      </c>
      <c r="C40" s="221"/>
      <c r="D40" s="164"/>
      <c r="E40" s="221">
        <v>118</v>
      </c>
      <c r="F40" s="221"/>
      <c r="G40" s="164"/>
      <c r="H40" s="1">
        <f t="shared" ref="H40:H62" si="0">SUM(C40:G40)</f>
        <v>118</v>
      </c>
      <c r="I40" s="7"/>
      <c r="M40" s="1">
        <v>2</v>
      </c>
      <c r="N40" s="222"/>
      <c r="O40" s="201"/>
      <c r="P40" s="222"/>
      <c r="Q40" s="201"/>
      <c r="R40" s="240" t="s">
        <v>10696</v>
      </c>
      <c r="S40" s="201" t="s">
        <v>10330</v>
      </c>
      <c r="T40" s="222"/>
      <c r="U40" s="12"/>
      <c r="V40" s="222"/>
      <c r="W40" s="201"/>
    </row>
    <row r="41" spans="1:23" x14ac:dyDescent="0.4">
      <c r="A41" s="1" t="s">
        <v>7164</v>
      </c>
      <c r="B41" s="12" t="s">
        <v>7469</v>
      </c>
      <c r="C41" s="1">
        <f>INT((C39-C38)*24)</f>
        <v>0</v>
      </c>
      <c r="D41" s="1">
        <f>INT((D39-D38)*24)</f>
        <v>0</v>
      </c>
      <c r="E41" s="1">
        <f>INT((E39-E38)*24)</f>
        <v>44</v>
      </c>
      <c r="F41" s="1">
        <f>INT((F39-F38)*24)</f>
        <v>0</v>
      </c>
      <c r="G41" s="1">
        <f>INT((G39-G38)*24)</f>
        <v>0</v>
      </c>
      <c r="H41" s="1">
        <f t="shared" si="0"/>
        <v>44</v>
      </c>
      <c r="I41" s="7"/>
      <c r="J41" s="12" t="s">
        <v>8020</v>
      </c>
      <c r="K41" s="1">
        <f>H41</f>
        <v>44</v>
      </c>
      <c r="M41" s="95">
        <v>3</v>
      </c>
      <c r="N41" s="222"/>
      <c r="O41" s="201"/>
      <c r="P41" s="222"/>
      <c r="Q41" s="201"/>
      <c r="R41" s="240" t="s">
        <v>10697</v>
      </c>
      <c r="S41" s="201" t="s">
        <v>10330</v>
      </c>
      <c r="T41" s="240"/>
      <c r="U41" s="201"/>
      <c r="V41" s="222"/>
      <c r="W41" s="201"/>
    </row>
    <row r="42" spans="1:23" x14ac:dyDescent="0.4">
      <c r="A42" s="379">
        <v>45722</v>
      </c>
      <c r="B42" s="12" t="s">
        <v>7483</v>
      </c>
      <c r="C42" s="1"/>
      <c r="D42" s="1"/>
      <c r="E42" s="1">
        <v>0</v>
      </c>
      <c r="F42" s="1"/>
      <c r="G42" s="1"/>
      <c r="H42" s="1">
        <f t="shared" si="0"/>
        <v>0</v>
      </c>
      <c r="I42" s="7"/>
      <c r="J42" s="12" t="s">
        <v>7483</v>
      </c>
      <c r="K42" s="1">
        <f>SUMIF(B:B,J42,H:H)</f>
        <v>0</v>
      </c>
      <c r="M42" s="1">
        <v>4</v>
      </c>
      <c r="N42" s="222"/>
      <c r="O42" s="201"/>
      <c r="P42" s="222"/>
      <c r="Q42" s="201"/>
      <c r="R42" s="222" t="s">
        <v>10699</v>
      </c>
      <c r="S42" s="201" t="s">
        <v>10330</v>
      </c>
      <c r="T42" s="222"/>
      <c r="U42" s="201"/>
      <c r="V42" s="240"/>
      <c r="W42" s="201"/>
    </row>
    <row r="43" spans="1:23" x14ac:dyDescent="0.4">
      <c r="A43" s="379"/>
      <c r="B43" s="12" t="s">
        <v>7484</v>
      </c>
      <c r="C43" s="1"/>
      <c r="D43" s="1"/>
      <c r="E43" s="1">
        <v>0</v>
      </c>
      <c r="F43" s="1"/>
      <c r="G43" s="1"/>
      <c r="H43" s="1">
        <f t="shared" si="0"/>
        <v>0</v>
      </c>
      <c r="I43" s="7"/>
      <c r="J43" s="12" t="s">
        <v>7477</v>
      </c>
      <c r="K43" s="1">
        <f>SUMIF(B:B,J43,H:H)</f>
        <v>0</v>
      </c>
      <c r="M43" s="95">
        <v>5</v>
      </c>
      <c r="N43" s="222"/>
      <c r="O43" s="201"/>
      <c r="P43" s="203"/>
      <c r="Q43" s="201"/>
      <c r="R43" s="203" t="s">
        <v>10700</v>
      </c>
      <c r="S43" s="201"/>
      <c r="T43" s="240"/>
      <c r="U43" s="201"/>
      <c r="V43" s="240"/>
      <c r="W43" s="201"/>
    </row>
    <row r="44" spans="1:23" x14ac:dyDescent="0.4">
      <c r="A44" s="379"/>
      <c r="B44" s="12" t="s">
        <v>7485</v>
      </c>
      <c r="C44" s="1"/>
      <c r="D44" s="1"/>
      <c r="E44" s="1">
        <v>3</v>
      </c>
      <c r="F44" s="1"/>
      <c r="G44" s="1"/>
      <c r="H44" s="1">
        <f t="shared" si="0"/>
        <v>3</v>
      </c>
      <c r="I44" s="7"/>
      <c r="J44" s="12" t="s">
        <v>7485</v>
      </c>
      <c r="K44" s="1">
        <f>SUMIF(B:B,J44,H:H)</f>
        <v>4</v>
      </c>
      <c r="M44" s="1">
        <v>6</v>
      </c>
      <c r="N44" s="222"/>
      <c r="O44" s="201"/>
      <c r="P44" s="222"/>
      <c r="Q44" s="201"/>
      <c r="R44" s="222"/>
      <c r="S44" s="201"/>
      <c r="T44" s="240"/>
      <c r="U44" s="201"/>
      <c r="V44" s="201"/>
      <c r="W44" s="201"/>
    </row>
    <row r="45" spans="1:23" x14ac:dyDescent="0.4">
      <c r="A45" s="379">
        <v>45723</v>
      </c>
      <c r="B45" s="12" t="s">
        <v>7483</v>
      </c>
      <c r="C45" s="1"/>
      <c r="D45" s="1"/>
      <c r="E45" s="1">
        <v>0</v>
      </c>
      <c r="F45" s="1"/>
      <c r="G45" s="1"/>
      <c r="H45" s="1">
        <f t="shared" si="0"/>
        <v>0</v>
      </c>
      <c r="I45" s="7"/>
      <c r="M45" s="95">
        <v>7</v>
      </c>
      <c r="N45" s="222"/>
      <c r="O45" s="201"/>
      <c r="P45" s="222"/>
      <c r="Q45" s="201"/>
      <c r="R45" s="222"/>
      <c r="S45" s="201"/>
      <c r="T45" s="222"/>
      <c r="U45" s="201"/>
      <c r="V45" s="201"/>
      <c r="W45" s="201"/>
    </row>
    <row r="46" spans="1:23" x14ac:dyDescent="0.4">
      <c r="A46" s="379"/>
      <c r="B46" s="12" t="s">
        <v>7484</v>
      </c>
      <c r="C46" s="1"/>
      <c r="D46" s="1"/>
      <c r="E46" s="1">
        <v>0</v>
      </c>
      <c r="F46" s="1"/>
      <c r="G46" s="1"/>
      <c r="H46" s="1">
        <f t="shared" si="0"/>
        <v>0</v>
      </c>
      <c r="I46" s="7"/>
      <c r="M46" s="1">
        <v>8</v>
      </c>
      <c r="N46" s="222"/>
      <c r="O46" s="201"/>
      <c r="P46" s="222"/>
      <c r="Q46" s="201"/>
      <c r="R46" s="203"/>
      <c r="S46" s="201"/>
      <c r="T46" s="201"/>
      <c r="U46" s="201"/>
      <c r="V46" s="201"/>
      <c r="W46" s="201"/>
    </row>
    <row r="47" spans="1:23" x14ac:dyDescent="0.4">
      <c r="A47" s="379"/>
      <c r="B47" s="12" t="s">
        <v>7485</v>
      </c>
      <c r="C47" s="1"/>
      <c r="D47" s="1"/>
      <c r="E47" s="1">
        <v>1</v>
      </c>
      <c r="F47" s="1"/>
      <c r="G47" s="1"/>
      <c r="H47" s="1">
        <f t="shared" si="0"/>
        <v>1</v>
      </c>
      <c r="I47" s="7"/>
      <c r="M47" s="95">
        <v>9</v>
      </c>
      <c r="N47" s="222"/>
      <c r="O47" s="201"/>
      <c r="P47" s="203"/>
      <c r="Q47" s="201"/>
      <c r="R47" s="222"/>
      <c r="S47" s="201"/>
      <c r="T47" s="201"/>
      <c r="U47" s="201"/>
      <c r="V47" s="201"/>
      <c r="W47" s="201"/>
    </row>
    <row r="48" spans="1:23" ht="17" customHeight="1" x14ac:dyDescent="0.4">
      <c r="A48" s="379"/>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22"/>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1"/>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10611</v>
      </c>
      <c r="N64" s="71">
        <f t="shared" ref="N64:N101" si="1">COUNTIF($N$39:$W$62,M64)</f>
        <v>0</v>
      </c>
      <c r="O64" s="229"/>
      <c r="P64" s="229"/>
      <c r="Q64" s="229"/>
      <c r="R64" s="229"/>
      <c r="S64" s="229"/>
    </row>
    <row r="65" spans="1:19" x14ac:dyDescent="0.4">
      <c r="A65" s="12" t="s">
        <v>7654</v>
      </c>
      <c r="B65" s="219">
        <v>45720.372916666667</v>
      </c>
      <c r="M65" s="12" t="s">
        <v>10533</v>
      </c>
      <c r="N65" s="71">
        <f t="shared" si="1"/>
        <v>0</v>
      </c>
      <c r="O65" s="229"/>
      <c r="P65" s="229"/>
      <c r="Q65" s="229"/>
      <c r="R65" s="229"/>
      <c r="S65" s="229"/>
    </row>
    <row r="66" spans="1:19" x14ac:dyDescent="0.4">
      <c r="A66" s="12" t="s">
        <v>7655</v>
      </c>
      <c r="B66" s="220">
        <v>0.51944444444444449</v>
      </c>
      <c r="M66" s="12" t="s">
        <v>10479</v>
      </c>
      <c r="N66" s="71">
        <f t="shared" si="1"/>
        <v>0</v>
      </c>
      <c r="O66" s="229"/>
      <c r="P66" s="229"/>
      <c r="Q66" s="229"/>
      <c r="R66" s="229"/>
      <c r="S66" s="229"/>
    </row>
    <row r="67" spans="1:19" x14ac:dyDescent="0.4">
      <c r="A67" s="12" t="s">
        <v>7656</v>
      </c>
      <c r="B67" s="219">
        <f>B65-B66</f>
        <v>45719.853472222225</v>
      </c>
      <c r="M67" s="12" t="s">
        <v>10482</v>
      </c>
      <c r="N67" s="71">
        <f t="shared" si="1"/>
        <v>0</v>
      </c>
      <c r="O67" s="229"/>
      <c r="P67" s="229"/>
      <c r="Q67" s="229"/>
      <c r="R67" s="229"/>
      <c r="S67" s="229"/>
    </row>
    <row r="68" spans="1:19" x14ac:dyDescent="0.4">
      <c r="M68" s="12" t="s">
        <v>10415</v>
      </c>
      <c r="N68" s="71">
        <f t="shared" si="1"/>
        <v>0</v>
      </c>
    </row>
    <row r="69" spans="1:19" x14ac:dyDescent="0.4">
      <c r="A69" s="220" t="s">
        <v>9491</v>
      </c>
      <c r="B69" s="295">
        <v>0</v>
      </c>
      <c r="C69" s="220">
        <f>B69+TIME(1,,)</f>
        <v>4.1666666666666664E-2</v>
      </c>
      <c r="M69" s="12" t="s">
        <v>10394</v>
      </c>
      <c r="N69" s="71">
        <f t="shared" si="1"/>
        <v>0</v>
      </c>
    </row>
    <row r="70" spans="1:19" x14ac:dyDescent="0.4">
      <c r="A70" s="220" t="s">
        <v>9491</v>
      </c>
      <c r="B70" s="220">
        <f>C69</f>
        <v>4.1666666666666664E-2</v>
      </c>
      <c r="C70" s="220">
        <f t="shared" ref="C70:C92" si="2">B70+TIME(1,,)</f>
        <v>8.3333333333333329E-2</v>
      </c>
      <c r="M70" s="300" t="s">
        <v>10399</v>
      </c>
      <c r="N70" s="71">
        <f t="shared" si="1"/>
        <v>0</v>
      </c>
    </row>
    <row r="71" spans="1:19" x14ac:dyDescent="0.4">
      <c r="A71" s="220" t="s">
        <v>9491</v>
      </c>
      <c r="B71" s="220">
        <f t="shared" ref="B71:B92" si="3">C70</f>
        <v>8.3333333333333329E-2</v>
      </c>
      <c r="C71" s="220">
        <f t="shared" si="2"/>
        <v>0.125</v>
      </c>
      <c r="M71" s="300" t="s">
        <v>10677</v>
      </c>
      <c r="N71" s="71">
        <f t="shared" si="1"/>
        <v>0</v>
      </c>
    </row>
    <row r="72" spans="1:19" x14ac:dyDescent="0.4">
      <c r="A72" s="220" t="s">
        <v>9491</v>
      </c>
      <c r="B72" s="220">
        <f t="shared" si="3"/>
        <v>0.125</v>
      </c>
      <c r="C72" s="220">
        <f t="shared" si="2"/>
        <v>0.16666666666666666</v>
      </c>
      <c r="M72" s="300" t="s">
        <v>10329</v>
      </c>
      <c r="N72" s="71">
        <f t="shared" si="1"/>
        <v>3</v>
      </c>
    </row>
    <row r="73" spans="1:19" x14ac:dyDescent="0.4">
      <c r="A73" s="220" t="s">
        <v>9491</v>
      </c>
      <c r="B73" s="220">
        <f t="shared" si="3"/>
        <v>0.16666666666666666</v>
      </c>
      <c r="C73" s="220">
        <f t="shared" si="2"/>
        <v>0.20833333333333331</v>
      </c>
      <c r="M73" s="300" t="s">
        <v>10303</v>
      </c>
      <c r="N73" s="71">
        <f t="shared" si="1"/>
        <v>0</v>
      </c>
    </row>
    <row r="74" spans="1:19" x14ac:dyDescent="0.4">
      <c r="A74" s="220" t="s">
        <v>9491</v>
      </c>
      <c r="B74" s="220">
        <f t="shared" si="3"/>
        <v>0.20833333333333331</v>
      </c>
      <c r="C74" s="220">
        <f t="shared" si="2"/>
        <v>0.24999999999999997</v>
      </c>
      <c r="M74" s="300" t="s">
        <v>10195</v>
      </c>
      <c r="N74" s="71">
        <f t="shared" si="1"/>
        <v>0</v>
      </c>
    </row>
    <row r="75" spans="1:19" x14ac:dyDescent="0.4">
      <c r="A75" s="220" t="s">
        <v>9491</v>
      </c>
      <c r="B75" s="220">
        <f t="shared" si="3"/>
        <v>0.24999999999999997</v>
      </c>
      <c r="C75" s="220">
        <f t="shared" si="2"/>
        <v>0.29166666666666663</v>
      </c>
      <c r="M75" s="201" t="s">
        <v>10196</v>
      </c>
      <c r="N75" s="71">
        <f t="shared" si="1"/>
        <v>0</v>
      </c>
    </row>
    <row r="76" spans="1:19" x14ac:dyDescent="0.4">
      <c r="A76" s="220" t="s">
        <v>9491</v>
      </c>
      <c r="B76" s="220">
        <f t="shared" si="3"/>
        <v>0.29166666666666663</v>
      </c>
      <c r="C76" s="220">
        <f t="shared" si="2"/>
        <v>0.33333333333333331</v>
      </c>
      <c r="M76" s="12" t="s">
        <v>10197</v>
      </c>
      <c r="N76" s="71">
        <f t="shared" si="1"/>
        <v>0</v>
      </c>
    </row>
    <row r="77" spans="1:19" x14ac:dyDescent="0.4">
      <c r="A77" s="220" t="s">
        <v>9491</v>
      </c>
      <c r="B77" s="220">
        <f t="shared" si="3"/>
        <v>0.33333333333333331</v>
      </c>
      <c r="C77" s="220">
        <f t="shared" si="2"/>
        <v>0.375</v>
      </c>
      <c r="M77" s="12" t="s">
        <v>9917</v>
      </c>
      <c r="N77" s="71">
        <f t="shared" si="1"/>
        <v>0</v>
      </c>
    </row>
    <row r="78" spans="1:19" x14ac:dyDescent="0.4">
      <c r="A78" s="220" t="s">
        <v>9491</v>
      </c>
      <c r="B78" s="220">
        <f t="shared" si="3"/>
        <v>0.375</v>
      </c>
      <c r="C78" s="220">
        <f t="shared" si="2"/>
        <v>0.41666666666666669</v>
      </c>
      <c r="M78" s="12" t="s">
        <v>9641</v>
      </c>
      <c r="N78" s="71">
        <f t="shared" si="1"/>
        <v>1</v>
      </c>
    </row>
    <row r="79" spans="1:19" x14ac:dyDescent="0.4">
      <c r="A79" s="220" t="s">
        <v>9491</v>
      </c>
      <c r="B79" s="220">
        <f t="shared" si="3"/>
        <v>0.41666666666666669</v>
      </c>
      <c r="C79" s="220">
        <f t="shared" si="2"/>
        <v>0.45833333333333337</v>
      </c>
      <c r="M79" s="12" t="s">
        <v>9280</v>
      </c>
      <c r="N79" s="71">
        <f t="shared" si="1"/>
        <v>0</v>
      </c>
    </row>
    <row r="80" spans="1:19" x14ac:dyDescent="0.4">
      <c r="A80" s="220" t="s">
        <v>9491</v>
      </c>
      <c r="B80" s="220">
        <f t="shared" si="3"/>
        <v>0.45833333333333337</v>
      </c>
      <c r="C80" s="220">
        <f t="shared" si="2"/>
        <v>0.5</v>
      </c>
      <c r="M80" s="12" t="s">
        <v>9624</v>
      </c>
      <c r="N80" s="71">
        <f t="shared" si="1"/>
        <v>0</v>
      </c>
    </row>
    <row r="81" spans="1:14" x14ac:dyDescent="0.4">
      <c r="A81" s="220" t="s">
        <v>9491</v>
      </c>
      <c r="B81" s="220">
        <f t="shared" si="3"/>
        <v>0.5</v>
      </c>
      <c r="C81" s="220">
        <f t="shared" si="2"/>
        <v>0.54166666666666663</v>
      </c>
      <c r="M81" s="12" t="s">
        <v>9532</v>
      </c>
      <c r="N81" s="71">
        <f t="shared" si="1"/>
        <v>0</v>
      </c>
    </row>
    <row r="82" spans="1:14" x14ac:dyDescent="0.4">
      <c r="A82" s="220" t="s">
        <v>9491</v>
      </c>
      <c r="B82" s="220">
        <f t="shared" si="3"/>
        <v>0.54166666666666663</v>
      </c>
      <c r="C82" s="220">
        <f t="shared" si="2"/>
        <v>0.58333333333333326</v>
      </c>
      <c r="M82" s="12" t="s">
        <v>9510</v>
      </c>
      <c r="N82" s="71">
        <f t="shared" si="1"/>
        <v>0</v>
      </c>
    </row>
    <row r="83" spans="1:14" x14ac:dyDescent="0.4">
      <c r="A83" s="220" t="s">
        <v>9491</v>
      </c>
      <c r="B83" s="220">
        <f t="shared" si="3"/>
        <v>0.58333333333333326</v>
      </c>
      <c r="C83" s="220">
        <f t="shared" si="2"/>
        <v>0.62499999999999989</v>
      </c>
      <c r="M83" s="12" t="s">
        <v>9508</v>
      </c>
      <c r="N83" s="71">
        <f t="shared" si="1"/>
        <v>0</v>
      </c>
    </row>
    <row r="84" spans="1:14" x14ac:dyDescent="0.4">
      <c r="A84" s="220" t="s">
        <v>9491</v>
      </c>
      <c r="B84" s="220">
        <f t="shared" si="3"/>
        <v>0.62499999999999989</v>
      </c>
      <c r="C84" s="220">
        <f t="shared" si="2"/>
        <v>0.66666666666666652</v>
      </c>
      <c r="M84" s="12" t="s">
        <v>9498</v>
      </c>
      <c r="N84" s="71">
        <f t="shared" si="1"/>
        <v>0</v>
      </c>
    </row>
    <row r="85" spans="1:14" x14ac:dyDescent="0.4">
      <c r="A85" s="220" t="s">
        <v>9491</v>
      </c>
      <c r="B85" s="220">
        <f t="shared" si="3"/>
        <v>0.66666666666666652</v>
      </c>
      <c r="C85" s="220">
        <f t="shared" si="2"/>
        <v>0.70833333333333315</v>
      </c>
      <c r="M85" s="12" t="s">
        <v>9422</v>
      </c>
      <c r="N85" s="71">
        <f t="shared" si="1"/>
        <v>0</v>
      </c>
    </row>
    <row r="86" spans="1:14" x14ac:dyDescent="0.4">
      <c r="A86" s="220" t="s">
        <v>9491</v>
      </c>
      <c r="B86" s="220">
        <f t="shared" si="3"/>
        <v>0.70833333333333315</v>
      </c>
      <c r="C86" s="220">
        <f t="shared" si="2"/>
        <v>0.74999999999999978</v>
      </c>
      <c r="M86" s="12" t="s">
        <v>9359</v>
      </c>
      <c r="N86" s="71">
        <f t="shared" si="1"/>
        <v>0</v>
      </c>
    </row>
    <row r="87" spans="1:14" x14ac:dyDescent="0.4">
      <c r="A87" s="220" t="s">
        <v>9491</v>
      </c>
      <c r="B87" s="220">
        <f t="shared" si="3"/>
        <v>0.74999999999999978</v>
      </c>
      <c r="C87" s="220">
        <f t="shared" si="2"/>
        <v>0.79166666666666641</v>
      </c>
      <c r="M87" s="12" t="s">
        <v>9210</v>
      </c>
      <c r="N87" s="71">
        <f t="shared" si="1"/>
        <v>0</v>
      </c>
    </row>
    <row r="88" spans="1:14" x14ac:dyDescent="0.4">
      <c r="A88" s="220" t="s">
        <v>9491</v>
      </c>
      <c r="B88" s="220">
        <f t="shared" si="3"/>
        <v>0.79166666666666641</v>
      </c>
      <c r="C88" s="220">
        <f t="shared" si="2"/>
        <v>0.83333333333333304</v>
      </c>
      <c r="M88" s="12" t="s">
        <v>9136</v>
      </c>
      <c r="N88" s="71">
        <f t="shared" si="1"/>
        <v>0</v>
      </c>
    </row>
    <row r="89" spans="1:14" x14ac:dyDescent="0.4">
      <c r="A89" s="220" t="s">
        <v>9491</v>
      </c>
      <c r="B89" s="220">
        <f t="shared" si="3"/>
        <v>0.83333333333333304</v>
      </c>
      <c r="C89" s="220">
        <f t="shared" si="2"/>
        <v>0.87499999999999967</v>
      </c>
      <c r="M89" s="12" t="s">
        <v>9077</v>
      </c>
      <c r="N89" s="71">
        <f t="shared" si="1"/>
        <v>0</v>
      </c>
    </row>
    <row r="90" spans="1:14" x14ac:dyDescent="0.4">
      <c r="A90" s="220" t="s">
        <v>9491</v>
      </c>
      <c r="B90" s="220">
        <f t="shared" si="3"/>
        <v>0.87499999999999967</v>
      </c>
      <c r="C90" s="220">
        <f t="shared" si="2"/>
        <v>0.9166666666666663</v>
      </c>
      <c r="M90" s="12" t="s">
        <v>9075</v>
      </c>
      <c r="N90" s="71">
        <f t="shared" si="1"/>
        <v>0</v>
      </c>
    </row>
    <row r="91" spans="1:14" x14ac:dyDescent="0.4">
      <c r="A91" s="220" t="s">
        <v>9491</v>
      </c>
      <c r="B91" s="220">
        <f t="shared" si="3"/>
        <v>0.9166666666666663</v>
      </c>
      <c r="C91" s="220">
        <f t="shared" si="2"/>
        <v>0.95833333333333293</v>
      </c>
      <c r="M91" s="12" t="s">
        <v>9072</v>
      </c>
      <c r="N91" s="71">
        <f t="shared" si="1"/>
        <v>0</v>
      </c>
    </row>
    <row r="92" spans="1:14" x14ac:dyDescent="0.4">
      <c r="A92" s="220" t="s">
        <v>9491</v>
      </c>
      <c r="B92" s="220">
        <f t="shared" si="3"/>
        <v>0.95833333333333293</v>
      </c>
      <c r="C92" s="220">
        <f t="shared" si="2"/>
        <v>0.99999999999999956</v>
      </c>
      <c r="M92" s="12" t="s">
        <v>8980</v>
      </c>
      <c r="N92" s="71">
        <f t="shared" si="1"/>
        <v>0</v>
      </c>
    </row>
    <row r="93" spans="1:14" x14ac:dyDescent="0.4">
      <c r="M93" s="12" t="s">
        <v>8984</v>
      </c>
      <c r="N93" s="71">
        <f t="shared" si="1"/>
        <v>0</v>
      </c>
    </row>
    <row r="94" spans="1:14" x14ac:dyDescent="0.4">
      <c r="M94" s="12" t="s">
        <v>8676</v>
      </c>
      <c r="N94" s="71">
        <f t="shared" si="1"/>
        <v>0</v>
      </c>
    </row>
    <row r="95" spans="1:14" x14ac:dyDescent="0.4">
      <c r="M95" s="12" t="s">
        <v>8658</v>
      </c>
      <c r="N95" s="71">
        <f t="shared" si="1"/>
        <v>0</v>
      </c>
    </row>
    <row r="96" spans="1:14" x14ac:dyDescent="0.4">
      <c r="M96" s="12" t="s">
        <v>8648</v>
      </c>
      <c r="N96" s="71">
        <f t="shared" si="1"/>
        <v>0</v>
      </c>
    </row>
    <row r="97" spans="13:14" x14ac:dyDescent="0.4">
      <c r="M97" s="12" t="s">
        <v>8679</v>
      </c>
      <c r="N97" s="71">
        <f t="shared" si="1"/>
        <v>0</v>
      </c>
    </row>
    <row r="98" spans="13:14" x14ac:dyDescent="0.4">
      <c r="M98" s="12" t="s">
        <v>8576</v>
      </c>
      <c r="N98" s="71">
        <f t="shared" si="1"/>
        <v>0</v>
      </c>
    </row>
    <row r="99" spans="13:14" x14ac:dyDescent="0.4">
      <c r="M99" s="12" t="s">
        <v>8577</v>
      </c>
      <c r="N99" s="71">
        <f t="shared" si="1"/>
        <v>0</v>
      </c>
    </row>
    <row r="100" spans="13:14" x14ac:dyDescent="0.4">
      <c r="M100" s="12" t="s">
        <v>8744</v>
      </c>
      <c r="N100" s="71">
        <f t="shared" si="1"/>
        <v>0</v>
      </c>
    </row>
    <row r="101" spans="13:14" x14ac:dyDescent="0.4">
      <c r="M101" s="12" t="s">
        <v>8578</v>
      </c>
      <c r="N101"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BFD7-27CD-44FD-B2F2-C743ADA0A129}">
  <dimension ref="A1:W169"/>
  <sheetViews>
    <sheetView topLeftCell="A67"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7" width="6.81640625" customWidth="1"/>
    <col min="18" max="18" width="30.54296875" customWidth="1"/>
    <col min="19" max="19" width="15.1796875" bestFit="1" customWidth="1"/>
    <col min="20" max="23" width="6.81640625" customWidth="1"/>
  </cols>
  <sheetData>
    <row r="1" spans="1:17" x14ac:dyDescent="0.4">
      <c r="A1" s="11" t="s">
        <v>7581</v>
      </c>
      <c r="B1" s="375" t="s">
        <v>10692</v>
      </c>
      <c r="C1" s="375"/>
      <c r="D1" s="375"/>
      <c r="E1" s="375"/>
      <c r="F1" s="375"/>
      <c r="G1" s="375"/>
      <c r="H1" s="375"/>
      <c r="I1" s="7"/>
      <c r="K1" s="227"/>
      <c r="L1" s="227"/>
      <c r="M1" s="227"/>
      <c r="N1" s="227"/>
      <c r="O1" s="227"/>
      <c r="P1" s="227"/>
      <c r="Q1" s="227"/>
    </row>
    <row r="2" spans="1:17" x14ac:dyDescent="0.4">
      <c r="A2" s="11" t="s">
        <v>7582</v>
      </c>
      <c r="B2" s="375" t="s">
        <v>10693</v>
      </c>
      <c r="C2" s="375"/>
      <c r="D2" s="375"/>
      <c r="E2" s="375"/>
      <c r="F2" s="375"/>
      <c r="G2" s="375"/>
      <c r="H2" s="375"/>
      <c r="I2" s="7"/>
    </row>
    <row r="3" spans="1:17" x14ac:dyDescent="0.4">
      <c r="A3" s="11" t="s">
        <v>7583</v>
      </c>
      <c r="B3" s="375" t="s">
        <v>10694</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45722.409722222219</v>
      </c>
      <c r="C6" s="374"/>
      <c r="D6" s="403" t="s">
        <v>7587</v>
      </c>
      <c r="E6" s="404"/>
      <c r="F6" s="384">
        <f>MAX(C39:G39)</f>
        <v>45727.322222222225</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t="s">
        <v>8628</v>
      </c>
      <c r="R37" t="s">
        <v>8624</v>
      </c>
      <c r="T37" t="s">
        <v>9793</v>
      </c>
      <c r="V37" t="s">
        <v>10354</v>
      </c>
    </row>
    <row r="38" spans="1:23" x14ac:dyDescent="0.4">
      <c r="A38" s="177"/>
      <c r="B38" s="12" t="s">
        <v>7615</v>
      </c>
      <c r="C38" s="191"/>
      <c r="D38" s="191"/>
      <c r="E38" s="191">
        <v>45722.409722222219</v>
      </c>
      <c r="F38" s="191"/>
      <c r="G38" s="191"/>
      <c r="H38" s="1"/>
      <c r="I38" s="7"/>
      <c r="J38" s="294">
        <v>45721.333333333336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c r="D39" s="191"/>
      <c r="E39" s="191">
        <v>45727.322222222225</v>
      </c>
      <c r="F39" s="191"/>
      <c r="G39" s="191"/>
      <c r="H39" s="1"/>
      <c r="I39" s="7"/>
      <c r="J39" s="186">
        <f>IF(C39&lt;&gt;"",INT((J38-C38)*24),0)+IF(D39&lt;&gt;"",INT((J38-D38)*24),0)+IF(E39&lt;&gt;"",INT((J38-E38)*24),0)+IF(F39&lt;&gt;"",INT((J38-F38)*24),0)+IF(G39&lt;&gt;"",INT((J38-G38)*24),0)</f>
        <v>-26</v>
      </c>
      <c r="M39" s="95">
        <v>1</v>
      </c>
      <c r="N39" s="235"/>
      <c r="O39" s="234"/>
      <c r="P39" s="222"/>
      <c r="Q39" s="234"/>
      <c r="R39" s="222" t="s">
        <v>10698</v>
      </c>
      <c r="S39" s="201" t="s">
        <v>10158</v>
      </c>
      <c r="T39" s="222"/>
      <c r="U39" s="234"/>
      <c r="V39" s="203"/>
      <c r="W39" s="201"/>
    </row>
    <row r="40" spans="1:23" x14ac:dyDescent="0.4">
      <c r="A40" s="177"/>
      <c r="B40" s="12" t="s">
        <v>7458</v>
      </c>
      <c r="C40" s="221"/>
      <c r="D40" s="221"/>
      <c r="E40" s="164">
        <v>291</v>
      </c>
      <c r="F40" s="303"/>
      <c r="G40" s="164"/>
      <c r="H40" s="1">
        <f t="shared" ref="H40:H59" si="0">SUM(C40:G40)</f>
        <v>291</v>
      </c>
      <c r="I40" s="7"/>
      <c r="M40" s="1">
        <v>2</v>
      </c>
      <c r="N40" s="203"/>
      <c r="O40" s="201"/>
      <c r="P40" s="222"/>
      <c r="Q40" s="201"/>
      <c r="R40" s="222" t="s">
        <v>10701</v>
      </c>
      <c r="S40" s="201" t="s">
        <v>10607</v>
      </c>
      <c r="T40" s="222"/>
      <c r="U40" s="201"/>
      <c r="V40" s="222"/>
      <c r="W40" s="234"/>
    </row>
    <row r="41" spans="1:23" x14ac:dyDescent="0.4">
      <c r="A41" s="1" t="s">
        <v>7164</v>
      </c>
      <c r="B41" s="12" t="s">
        <v>7617</v>
      </c>
      <c r="C41" s="1">
        <f>INT((C39-C38)*24)</f>
        <v>0</v>
      </c>
      <c r="D41" s="1">
        <f>INT((D39-D38)*24)</f>
        <v>0</v>
      </c>
      <c r="E41" s="1">
        <f>INT((E39-E38)*24)</f>
        <v>117</v>
      </c>
      <c r="F41" s="1">
        <f>INT((F39-F38)*24)</f>
        <v>0</v>
      </c>
      <c r="G41" s="1">
        <f>INT((G39-G38)*24)</f>
        <v>0</v>
      </c>
      <c r="H41" s="1">
        <f t="shared" si="0"/>
        <v>117</v>
      </c>
      <c r="I41" s="7"/>
      <c r="J41" s="12" t="s">
        <v>8020</v>
      </c>
      <c r="K41" s="1">
        <f>H41</f>
        <v>117</v>
      </c>
      <c r="M41" s="95">
        <v>3</v>
      </c>
      <c r="N41" s="203"/>
      <c r="O41" s="201"/>
      <c r="P41" s="222"/>
      <c r="Q41" s="201"/>
      <c r="R41" s="222" t="s">
        <v>10716</v>
      </c>
      <c r="S41" s="201" t="s">
        <v>10616</v>
      </c>
      <c r="T41" s="203"/>
      <c r="U41" s="201"/>
      <c r="V41" s="201"/>
      <c r="W41" s="201"/>
    </row>
    <row r="42" spans="1:23" x14ac:dyDescent="0.4">
      <c r="A42" s="379">
        <v>45723</v>
      </c>
      <c r="B42" s="12" t="s">
        <v>7483</v>
      </c>
      <c r="C42" s="1"/>
      <c r="D42" s="1"/>
      <c r="E42" s="1">
        <v>0</v>
      </c>
      <c r="F42" s="1"/>
      <c r="G42" s="1"/>
      <c r="H42" s="1">
        <f t="shared" si="0"/>
        <v>0</v>
      </c>
      <c r="I42" s="7"/>
      <c r="J42" s="12" t="s">
        <v>7483</v>
      </c>
      <c r="K42" s="1">
        <f>SUMIF(B:B,J42,H:H)</f>
        <v>0</v>
      </c>
      <c r="M42" s="1">
        <v>4</v>
      </c>
      <c r="N42" s="222"/>
      <c r="O42" s="201"/>
      <c r="P42" s="222"/>
      <c r="Q42" s="234"/>
      <c r="R42" s="222" t="s">
        <v>10709</v>
      </c>
      <c r="S42" s="201" t="s">
        <v>10605</v>
      </c>
      <c r="T42" s="222"/>
      <c r="U42" s="201"/>
      <c r="V42" s="203"/>
      <c r="W42" s="201"/>
    </row>
    <row r="43" spans="1:23" x14ac:dyDescent="0.4">
      <c r="A43" s="379"/>
      <c r="B43" s="12" t="s">
        <v>7484</v>
      </c>
      <c r="C43" s="1"/>
      <c r="D43" s="1"/>
      <c r="E43" s="1">
        <v>0</v>
      </c>
      <c r="F43" s="1"/>
      <c r="G43" s="1"/>
      <c r="H43" s="1">
        <f t="shared" si="0"/>
        <v>0</v>
      </c>
      <c r="I43" s="7"/>
      <c r="J43" s="12" t="s">
        <v>7484</v>
      </c>
      <c r="K43" s="1">
        <f>SUMIF(B:B,J43,H:H)</f>
        <v>0</v>
      </c>
      <c r="M43" s="95">
        <v>5</v>
      </c>
      <c r="N43" s="201"/>
      <c r="O43" s="201"/>
      <c r="P43" s="201"/>
      <c r="Q43" s="203"/>
      <c r="R43" s="222" t="s">
        <v>10702</v>
      </c>
      <c r="S43" s="201" t="s">
        <v>10158</v>
      </c>
      <c r="T43" s="222"/>
      <c r="U43" s="201"/>
      <c r="V43" s="201"/>
      <c r="W43" s="201"/>
    </row>
    <row r="44" spans="1:23" x14ac:dyDescent="0.4">
      <c r="A44" s="379"/>
      <c r="B44" s="12" t="s">
        <v>7485</v>
      </c>
      <c r="C44" s="1"/>
      <c r="D44" s="1"/>
      <c r="E44" s="1">
        <v>1</v>
      </c>
      <c r="F44" s="1"/>
      <c r="G44" s="1"/>
      <c r="H44" s="1">
        <f t="shared" si="0"/>
        <v>1</v>
      </c>
      <c r="I44" s="7"/>
      <c r="J44" s="12" t="s">
        <v>7485</v>
      </c>
      <c r="K44" s="1">
        <f>SUMIF(B:B,J44,H:H)</f>
        <v>4</v>
      </c>
      <c r="M44" s="1">
        <v>6</v>
      </c>
      <c r="N44" s="201"/>
      <c r="O44" s="201"/>
      <c r="P44" s="201"/>
      <c r="Q44" s="203"/>
      <c r="R44" s="222" t="s">
        <v>10710</v>
      </c>
      <c r="S44" s="201" t="s">
        <v>10605</v>
      </c>
      <c r="T44" s="203"/>
      <c r="U44" s="201"/>
      <c r="V44" s="201"/>
      <c r="W44" s="201"/>
    </row>
    <row r="45" spans="1:23" x14ac:dyDescent="0.4">
      <c r="A45" s="379">
        <v>45726</v>
      </c>
      <c r="B45" s="12" t="s">
        <v>7483</v>
      </c>
      <c r="C45" s="1"/>
      <c r="D45" s="1"/>
      <c r="E45" s="1">
        <v>0</v>
      </c>
      <c r="F45" s="1"/>
      <c r="G45" s="1"/>
      <c r="H45" s="1">
        <f t="shared" si="0"/>
        <v>0</v>
      </c>
      <c r="I45" s="7"/>
      <c r="M45" s="95">
        <v>7</v>
      </c>
      <c r="N45" s="203"/>
      <c r="O45" s="201"/>
      <c r="P45" s="201"/>
      <c r="Q45" s="203"/>
      <c r="R45" s="203" t="s">
        <v>10708</v>
      </c>
      <c r="S45" s="201" t="s">
        <v>10158</v>
      </c>
      <c r="T45" s="201"/>
      <c r="U45" s="201"/>
      <c r="V45" s="201"/>
      <c r="W45" s="201"/>
    </row>
    <row r="46" spans="1:23" x14ac:dyDescent="0.4">
      <c r="A46" s="379"/>
      <c r="B46" s="12" t="s">
        <v>7484</v>
      </c>
      <c r="C46" s="1"/>
      <c r="D46" s="1"/>
      <c r="E46" s="1">
        <v>0</v>
      </c>
      <c r="F46" s="1"/>
      <c r="G46" s="1"/>
      <c r="H46" s="1">
        <f t="shared" si="0"/>
        <v>0</v>
      </c>
      <c r="I46" s="7"/>
      <c r="M46" s="1">
        <v>8</v>
      </c>
      <c r="N46" s="201"/>
      <c r="O46" s="201"/>
      <c r="P46" s="201"/>
      <c r="Q46" s="203"/>
      <c r="R46" s="222" t="s">
        <v>10715</v>
      </c>
      <c r="S46" s="234" t="s">
        <v>9326</v>
      </c>
      <c r="T46" s="201"/>
      <c r="U46" s="201"/>
      <c r="V46" s="201"/>
      <c r="W46" s="201"/>
    </row>
    <row r="47" spans="1:23" x14ac:dyDescent="0.4">
      <c r="A47" s="379"/>
      <c r="B47" s="12" t="s">
        <v>7485</v>
      </c>
      <c r="C47" s="1"/>
      <c r="D47" s="1"/>
      <c r="E47" s="1">
        <v>2</v>
      </c>
      <c r="F47" s="1"/>
      <c r="G47" s="1"/>
      <c r="H47" s="1">
        <f t="shared" si="0"/>
        <v>2</v>
      </c>
      <c r="I47" s="7"/>
      <c r="M47" s="95">
        <v>9</v>
      </c>
      <c r="N47" s="201"/>
      <c r="O47" s="201"/>
      <c r="P47" s="201"/>
      <c r="Q47" s="201"/>
      <c r="R47" s="203"/>
      <c r="S47" s="201"/>
      <c r="T47" s="201"/>
      <c r="U47" s="201"/>
      <c r="V47" s="201"/>
      <c r="W47" s="201"/>
    </row>
    <row r="48" spans="1:23" x14ac:dyDescent="0.4">
      <c r="A48" s="379">
        <v>45727</v>
      </c>
      <c r="B48" s="12" t="s">
        <v>7483</v>
      </c>
      <c r="C48" s="1"/>
      <c r="D48" s="95"/>
      <c r="E48" s="1">
        <v>0</v>
      </c>
      <c r="F48" s="1"/>
      <c r="G48" s="1"/>
      <c r="H48" s="1">
        <f t="shared" si="0"/>
        <v>0</v>
      </c>
      <c r="I48" s="7"/>
      <c r="M48" s="1">
        <v>10</v>
      </c>
      <c r="N48" s="222"/>
      <c r="O48" s="201"/>
      <c r="P48" s="201"/>
      <c r="Q48" s="201"/>
      <c r="R48" s="203"/>
      <c r="S48" s="201"/>
      <c r="T48" s="201"/>
      <c r="U48" s="201"/>
      <c r="V48" s="201"/>
      <c r="W48" s="201"/>
    </row>
    <row r="49" spans="1:23" x14ac:dyDescent="0.4">
      <c r="A49" s="379"/>
      <c r="B49" s="12" t="s">
        <v>7484</v>
      </c>
      <c r="C49" s="1"/>
      <c r="D49" s="95"/>
      <c r="E49" s="95">
        <v>0</v>
      </c>
      <c r="F49" s="95"/>
      <c r="G49" s="95"/>
      <c r="H49" s="1">
        <f t="shared" si="0"/>
        <v>0</v>
      </c>
      <c r="I49" s="7"/>
      <c r="M49" s="1">
        <v>11</v>
      </c>
      <c r="N49" s="201"/>
      <c r="O49" s="201"/>
      <c r="P49" s="201"/>
      <c r="Q49" s="201"/>
      <c r="R49" s="203"/>
      <c r="S49" s="201"/>
      <c r="T49" s="201"/>
      <c r="U49" s="201"/>
      <c r="V49" s="201"/>
      <c r="W49" s="201"/>
    </row>
    <row r="50" spans="1:23" x14ac:dyDescent="0.4">
      <c r="A50" s="379"/>
      <c r="B50" s="12" t="s">
        <v>7485</v>
      </c>
      <c r="C50" s="1"/>
      <c r="D50" s="95"/>
      <c r="E50" s="1">
        <v>1</v>
      </c>
      <c r="F50" s="1"/>
      <c r="G50" s="1"/>
      <c r="H50" s="1">
        <f t="shared" si="0"/>
        <v>1</v>
      </c>
      <c r="I50" s="7"/>
      <c r="M50" s="1">
        <v>12</v>
      </c>
      <c r="N50" s="201"/>
      <c r="O50" s="201"/>
      <c r="P50" s="201"/>
      <c r="Q50" s="201"/>
      <c r="R50" s="203"/>
      <c r="S50" s="201"/>
      <c r="T50" s="201"/>
      <c r="U50" s="201"/>
      <c r="V50" s="201"/>
      <c r="W50" s="201"/>
    </row>
    <row r="51" spans="1:23" x14ac:dyDescent="0.4">
      <c r="A51" s="379"/>
      <c r="B51" s="12" t="s">
        <v>7483</v>
      </c>
      <c r="C51" s="1"/>
      <c r="D51" s="95"/>
      <c r="E51" s="1"/>
      <c r="F51" s="1"/>
      <c r="G51" s="1"/>
      <c r="H51" s="1">
        <f t="shared" si="0"/>
        <v>0</v>
      </c>
      <c r="I51" s="7"/>
      <c r="M51" s="95">
        <v>13</v>
      </c>
      <c r="N51" s="201"/>
      <c r="O51" s="201"/>
      <c r="P51" s="201"/>
      <c r="Q51" s="201"/>
      <c r="R51" s="203"/>
      <c r="S51" s="201"/>
      <c r="T51" s="201"/>
      <c r="U51" s="201"/>
      <c r="V51" s="201"/>
      <c r="W51" s="201"/>
    </row>
    <row r="52" spans="1:23" x14ac:dyDescent="0.4">
      <c r="A52" s="379"/>
      <c r="B52" s="12" t="s">
        <v>7484</v>
      </c>
      <c r="C52" s="1"/>
      <c r="D52" s="95"/>
      <c r="E52" s="95"/>
      <c r="F52" s="95"/>
      <c r="G52" s="1"/>
      <c r="H52" s="1">
        <f t="shared" si="0"/>
        <v>0</v>
      </c>
      <c r="I52" s="7"/>
      <c r="M52" s="95">
        <v>14</v>
      </c>
      <c r="N52" s="201"/>
      <c r="O52" s="201"/>
      <c r="P52" s="201"/>
      <c r="Q52" s="201"/>
      <c r="R52" s="203"/>
      <c r="S52" s="201"/>
      <c r="T52" s="201"/>
      <c r="U52" s="201"/>
      <c r="V52" s="201"/>
      <c r="W52" s="201"/>
    </row>
    <row r="53" spans="1:23" x14ac:dyDescent="0.4">
      <c r="A53" s="379"/>
      <c r="B53" s="12" t="s">
        <v>7485</v>
      </c>
      <c r="C53" s="1"/>
      <c r="D53" s="95"/>
      <c r="E53" s="1"/>
      <c r="F53" s="1"/>
      <c r="G53" s="1"/>
      <c r="H53" s="1">
        <f t="shared" si="0"/>
        <v>0</v>
      </c>
      <c r="I53" s="7"/>
      <c r="M53" s="1">
        <v>15</v>
      </c>
      <c r="N53" s="201"/>
      <c r="O53" s="201"/>
      <c r="P53" s="201"/>
      <c r="Q53" s="201"/>
      <c r="R53" s="203"/>
      <c r="S53" s="201"/>
      <c r="T53" s="201"/>
      <c r="U53" s="201"/>
      <c r="V53" s="201"/>
      <c r="W53" s="201"/>
    </row>
    <row r="54" spans="1:23" x14ac:dyDescent="0.4">
      <c r="A54" s="379"/>
      <c r="B54" s="12" t="s">
        <v>7483</v>
      </c>
      <c r="C54" s="1"/>
      <c r="D54" s="95"/>
      <c r="E54" s="1"/>
      <c r="F54" s="1"/>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c r="E55" s="1"/>
      <c r="F55" s="95"/>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c r="E56" s="1"/>
      <c r="F56" s="1"/>
      <c r="G56" s="1"/>
      <c r="H56" s="1">
        <f t="shared" si="0"/>
        <v>0</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10615</v>
      </c>
      <c r="N64" s="71">
        <f t="shared" ref="N64:N127" si="1">COUNTIF($N$39:$W$62,M64)</f>
        <v>1</v>
      </c>
    </row>
    <row r="65" spans="1:14" x14ac:dyDescent="0.4">
      <c r="A65" s="12" t="s">
        <v>7654</v>
      </c>
      <c r="B65" s="219">
        <v>45612.868055555555</v>
      </c>
      <c r="C65" s="7"/>
      <c r="D65" s="228"/>
      <c r="E65" s="7"/>
      <c r="F65" s="7"/>
      <c r="G65" s="7"/>
      <c r="H65" s="7"/>
      <c r="I65" s="7"/>
      <c r="M65" s="12" t="s">
        <v>10606</v>
      </c>
      <c r="N65" s="71">
        <f t="shared" si="1"/>
        <v>1</v>
      </c>
    </row>
    <row r="66" spans="1:14" x14ac:dyDescent="0.4">
      <c r="A66" s="12" t="s">
        <v>7655</v>
      </c>
      <c r="B66" s="220">
        <v>6.0416666666666667E-2</v>
      </c>
      <c r="C66" s="7"/>
      <c r="D66" s="228"/>
      <c r="E66" s="7"/>
      <c r="F66" s="7"/>
      <c r="G66" s="7"/>
      <c r="H66" s="7"/>
      <c r="I66" s="7"/>
      <c r="M66" s="12" t="s">
        <v>10545</v>
      </c>
      <c r="N66" s="71">
        <f t="shared" si="1"/>
        <v>0</v>
      </c>
    </row>
    <row r="67" spans="1:14" x14ac:dyDescent="0.4">
      <c r="A67" s="12" t="s">
        <v>7656</v>
      </c>
      <c r="B67" s="219">
        <f>B65-B66</f>
        <v>45612.807638888888</v>
      </c>
      <c r="C67" s="7"/>
      <c r="D67" s="228"/>
      <c r="E67" s="7"/>
      <c r="F67" s="7"/>
      <c r="G67" s="7"/>
      <c r="H67" s="7"/>
      <c r="I67" s="7"/>
      <c r="M67" s="12" t="s">
        <v>10462</v>
      </c>
      <c r="N67" s="71">
        <f t="shared" si="1"/>
        <v>0</v>
      </c>
    </row>
    <row r="68" spans="1:14" x14ac:dyDescent="0.4">
      <c r="A68" s="227"/>
      <c r="C68" s="7"/>
      <c r="D68" s="228"/>
      <c r="E68" s="7"/>
      <c r="F68" s="7"/>
      <c r="G68" s="7"/>
      <c r="H68" s="7"/>
      <c r="I68" s="7"/>
      <c r="M68" s="12" t="s">
        <v>10254</v>
      </c>
      <c r="N68" s="71">
        <f t="shared" si="1"/>
        <v>0</v>
      </c>
    </row>
    <row r="69" spans="1:14" x14ac:dyDescent="0.4">
      <c r="A69" s="220" t="s">
        <v>9491</v>
      </c>
      <c r="B69" s="295">
        <v>0</v>
      </c>
      <c r="C69" s="220">
        <f>B69+TIME(1,,)</f>
        <v>4.1666666666666664E-2</v>
      </c>
      <c r="D69" s="228"/>
      <c r="E69" s="7"/>
      <c r="F69" s="7"/>
      <c r="G69" s="7"/>
      <c r="H69" s="7"/>
      <c r="I69" s="7"/>
      <c r="M69" s="12" t="s">
        <v>10157</v>
      </c>
      <c r="N69" s="71">
        <f t="shared" si="1"/>
        <v>3</v>
      </c>
    </row>
    <row r="70" spans="1:14" x14ac:dyDescent="0.4">
      <c r="A70" s="220" t="s">
        <v>9491</v>
      </c>
      <c r="B70" s="220">
        <f>C69</f>
        <v>4.1666666666666664E-2</v>
      </c>
      <c r="C70" s="220">
        <f t="shared" ref="C70:C92" si="2">B70+TIME(1,,)</f>
        <v>8.3333333333333329E-2</v>
      </c>
      <c r="D70" s="228"/>
      <c r="E70" s="7"/>
      <c r="F70" s="7"/>
      <c r="G70" s="7"/>
      <c r="H70" s="7"/>
      <c r="I70" s="7"/>
      <c r="M70" s="12" t="s">
        <v>10147</v>
      </c>
      <c r="N70" s="71">
        <f t="shared" si="1"/>
        <v>0</v>
      </c>
    </row>
    <row r="71" spans="1:14" x14ac:dyDescent="0.4">
      <c r="A71" s="220" t="s">
        <v>9491</v>
      </c>
      <c r="B71" s="220">
        <f t="shared" ref="B71:B92" si="3">C70</f>
        <v>8.3333333333333329E-2</v>
      </c>
      <c r="C71" s="220">
        <f t="shared" si="2"/>
        <v>0.125</v>
      </c>
      <c r="M71" s="12" t="s">
        <v>9961</v>
      </c>
      <c r="N71" s="71">
        <f t="shared" si="1"/>
        <v>0</v>
      </c>
    </row>
    <row r="72" spans="1:14" x14ac:dyDescent="0.4">
      <c r="A72" s="220" t="s">
        <v>9491</v>
      </c>
      <c r="B72" s="220">
        <f t="shared" si="3"/>
        <v>0.125</v>
      </c>
      <c r="C72" s="220">
        <f t="shared" si="2"/>
        <v>0.16666666666666666</v>
      </c>
      <c r="M72" s="12" t="s">
        <v>9747</v>
      </c>
      <c r="N72" s="71">
        <f t="shared" si="1"/>
        <v>0</v>
      </c>
    </row>
    <row r="73" spans="1:14" x14ac:dyDescent="0.4">
      <c r="A73" s="220" t="s">
        <v>9491</v>
      </c>
      <c r="B73" s="220">
        <f t="shared" si="3"/>
        <v>0.16666666666666666</v>
      </c>
      <c r="C73" s="220">
        <f t="shared" si="2"/>
        <v>0.20833333333333331</v>
      </c>
      <c r="M73" s="12" t="s">
        <v>9745</v>
      </c>
      <c r="N73" s="71">
        <f t="shared" si="1"/>
        <v>0</v>
      </c>
    </row>
    <row r="74" spans="1:14" x14ac:dyDescent="0.4">
      <c r="A74" s="220" t="s">
        <v>9491</v>
      </c>
      <c r="B74" s="220">
        <f t="shared" si="3"/>
        <v>0.20833333333333331</v>
      </c>
      <c r="C74" s="220">
        <f t="shared" si="2"/>
        <v>0.24999999999999997</v>
      </c>
      <c r="M74" s="12" t="s">
        <v>9772</v>
      </c>
      <c r="N74" s="71">
        <f t="shared" si="1"/>
        <v>0</v>
      </c>
    </row>
    <row r="75" spans="1:14" x14ac:dyDescent="0.4">
      <c r="A75" s="220" t="s">
        <v>9491</v>
      </c>
      <c r="B75" s="220">
        <f t="shared" si="3"/>
        <v>0.24999999999999997</v>
      </c>
      <c r="C75" s="220">
        <f t="shared" si="2"/>
        <v>0.29166666666666663</v>
      </c>
      <c r="M75" s="12" t="s">
        <v>9534</v>
      </c>
      <c r="N75" s="71">
        <f t="shared" si="1"/>
        <v>0</v>
      </c>
    </row>
    <row r="76" spans="1:14" x14ac:dyDescent="0.4">
      <c r="A76" s="220" t="s">
        <v>9491</v>
      </c>
      <c r="B76" s="220">
        <f t="shared" si="3"/>
        <v>0.29166666666666663</v>
      </c>
      <c r="C76" s="220">
        <f t="shared" si="2"/>
        <v>0.33333333333333331</v>
      </c>
      <c r="M76" s="12" t="s">
        <v>9207</v>
      </c>
      <c r="N76" s="71">
        <f t="shared" si="1"/>
        <v>0</v>
      </c>
    </row>
    <row r="77" spans="1:14" x14ac:dyDescent="0.4">
      <c r="A77" s="220" t="s">
        <v>9491</v>
      </c>
      <c r="B77" s="220">
        <f t="shared" si="3"/>
        <v>0.33333333333333331</v>
      </c>
      <c r="C77" s="220">
        <f t="shared" si="2"/>
        <v>0.375</v>
      </c>
      <c r="M77" s="12" t="s">
        <v>9205</v>
      </c>
      <c r="N77" s="71">
        <f t="shared" si="1"/>
        <v>0</v>
      </c>
    </row>
    <row r="78" spans="1:14" x14ac:dyDescent="0.4">
      <c r="A78" s="220" t="s">
        <v>9491</v>
      </c>
      <c r="B78" s="220">
        <f t="shared" si="3"/>
        <v>0.375</v>
      </c>
      <c r="C78" s="220">
        <f t="shared" si="2"/>
        <v>0.41666666666666669</v>
      </c>
      <c r="M78" s="12" t="s">
        <v>8994</v>
      </c>
      <c r="N78" s="71">
        <f t="shared" si="1"/>
        <v>0</v>
      </c>
    </row>
    <row r="79" spans="1:14" x14ac:dyDescent="0.4">
      <c r="A79" s="220" t="s">
        <v>9491</v>
      </c>
      <c r="B79" s="220">
        <f t="shared" si="3"/>
        <v>0.41666666666666669</v>
      </c>
      <c r="C79" s="220">
        <f t="shared" si="2"/>
        <v>0.45833333333333337</v>
      </c>
      <c r="M79" s="12" t="s">
        <v>8943</v>
      </c>
      <c r="N79" s="71">
        <f t="shared" si="1"/>
        <v>0</v>
      </c>
    </row>
    <row r="80" spans="1:14" x14ac:dyDescent="0.4">
      <c r="A80" s="220" t="s">
        <v>9491</v>
      </c>
      <c r="B80" s="220">
        <f t="shared" si="3"/>
        <v>0.45833333333333337</v>
      </c>
      <c r="C80" s="220">
        <f t="shared" si="2"/>
        <v>0.5</v>
      </c>
      <c r="M80" s="12" t="s">
        <v>8932</v>
      </c>
      <c r="N80" s="71">
        <f t="shared" si="1"/>
        <v>0</v>
      </c>
    </row>
    <row r="81" spans="1:14" x14ac:dyDescent="0.4">
      <c r="A81" s="220" t="s">
        <v>9491</v>
      </c>
      <c r="B81" s="220">
        <f t="shared" si="3"/>
        <v>0.5</v>
      </c>
      <c r="C81" s="220">
        <f t="shared" si="2"/>
        <v>0.54166666666666663</v>
      </c>
      <c r="M81" s="12" t="s">
        <v>8899</v>
      </c>
      <c r="N81" s="71">
        <f t="shared" si="1"/>
        <v>0</v>
      </c>
    </row>
    <row r="82" spans="1:14" x14ac:dyDescent="0.4">
      <c r="A82" s="220" t="s">
        <v>9491</v>
      </c>
      <c r="B82" s="220">
        <f t="shared" si="3"/>
        <v>0.54166666666666663</v>
      </c>
      <c r="C82" s="220">
        <f t="shared" si="2"/>
        <v>0.58333333333333326</v>
      </c>
      <c r="M82" s="12" t="s">
        <v>8905</v>
      </c>
      <c r="N82" s="71">
        <f t="shared" si="1"/>
        <v>0</v>
      </c>
    </row>
    <row r="83" spans="1:14" x14ac:dyDescent="0.4">
      <c r="A83" s="220" t="s">
        <v>9491</v>
      </c>
      <c r="B83" s="220">
        <f t="shared" si="3"/>
        <v>0.58333333333333326</v>
      </c>
      <c r="C83" s="220">
        <f t="shared" si="2"/>
        <v>0.62499999999999989</v>
      </c>
      <c r="M83" s="12" t="s">
        <v>8717</v>
      </c>
      <c r="N83" s="71">
        <f t="shared" si="1"/>
        <v>0</v>
      </c>
    </row>
    <row r="84" spans="1:14" x14ac:dyDescent="0.4">
      <c r="A84" s="220" t="s">
        <v>9491</v>
      </c>
      <c r="B84" s="220">
        <f t="shared" si="3"/>
        <v>0.62499999999999989</v>
      </c>
      <c r="C84" s="220">
        <f t="shared" si="2"/>
        <v>0.66666666666666652</v>
      </c>
      <c r="M84" s="12" t="s">
        <v>8636</v>
      </c>
      <c r="N84" s="71">
        <f t="shared" si="1"/>
        <v>0</v>
      </c>
    </row>
    <row r="85" spans="1:14" x14ac:dyDescent="0.4">
      <c r="A85" s="220" t="s">
        <v>9491</v>
      </c>
      <c r="B85" s="220">
        <f t="shared" si="3"/>
        <v>0.66666666666666652</v>
      </c>
      <c r="C85" s="220">
        <f t="shared" si="2"/>
        <v>0.70833333333333315</v>
      </c>
      <c r="M85" s="12" t="s">
        <v>9774</v>
      </c>
      <c r="N85" s="71">
        <f t="shared" si="1"/>
        <v>0</v>
      </c>
    </row>
    <row r="86" spans="1:14" x14ac:dyDescent="0.4">
      <c r="A86" s="220" t="s">
        <v>9491</v>
      </c>
      <c r="B86" s="220">
        <f t="shared" si="3"/>
        <v>0.70833333333333315</v>
      </c>
      <c r="C86" s="220">
        <f t="shared" si="2"/>
        <v>0.74999999999999978</v>
      </c>
      <c r="M86" s="12" t="s">
        <v>9195</v>
      </c>
      <c r="N86" s="71">
        <f t="shared" si="1"/>
        <v>0</v>
      </c>
    </row>
    <row r="87" spans="1:14" x14ac:dyDescent="0.4">
      <c r="A87" s="220" t="s">
        <v>9491</v>
      </c>
      <c r="B87" s="220">
        <f t="shared" si="3"/>
        <v>0.74999999999999978</v>
      </c>
      <c r="C87" s="220">
        <f t="shared" si="2"/>
        <v>0.79166666666666641</v>
      </c>
      <c r="M87" s="12" t="s">
        <v>10273</v>
      </c>
      <c r="N87" s="71">
        <f t="shared" si="1"/>
        <v>0</v>
      </c>
    </row>
    <row r="88" spans="1:14" x14ac:dyDescent="0.4">
      <c r="A88" s="220" t="s">
        <v>9491</v>
      </c>
      <c r="B88" s="220">
        <f t="shared" si="3"/>
        <v>0.79166666666666641</v>
      </c>
      <c r="C88" s="220">
        <f t="shared" si="2"/>
        <v>0.83333333333333304</v>
      </c>
      <c r="M88" s="12" t="s">
        <v>9002</v>
      </c>
      <c r="N88" s="71">
        <f t="shared" si="1"/>
        <v>0</v>
      </c>
    </row>
    <row r="89" spans="1:14" x14ac:dyDescent="0.4">
      <c r="A89" s="220" t="s">
        <v>9491</v>
      </c>
      <c r="B89" s="220">
        <f t="shared" si="3"/>
        <v>0.83333333333333304</v>
      </c>
      <c r="C89" s="220">
        <f t="shared" si="2"/>
        <v>0.87499999999999967</v>
      </c>
      <c r="M89" s="12" t="s">
        <v>8951</v>
      </c>
      <c r="N89" s="71">
        <f t="shared" si="1"/>
        <v>0</v>
      </c>
    </row>
    <row r="90" spans="1:14" x14ac:dyDescent="0.4">
      <c r="A90" s="220" t="s">
        <v>9491</v>
      </c>
      <c r="B90" s="220">
        <f t="shared" si="3"/>
        <v>0.87499999999999967</v>
      </c>
      <c r="C90" s="220">
        <f t="shared" si="2"/>
        <v>0.9166666666666663</v>
      </c>
      <c r="M90" s="12" t="s">
        <v>8949</v>
      </c>
      <c r="N90" s="71">
        <f t="shared" si="1"/>
        <v>0</v>
      </c>
    </row>
    <row r="91" spans="1:14" x14ac:dyDescent="0.4">
      <c r="A91" s="220" t="s">
        <v>9491</v>
      </c>
      <c r="B91" s="220">
        <f t="shared" si="3"/>
        <v>0.9166666666666663</v>
      </c>
      <c r="C91" s="220">
        <f t="shared" si="2"/>
        <v>0.95833333333333293</v>
      </c>
      <c r="M91" s="12" t="s">
        <v>8945</v>
      </c>
      <c r="N91" s="71">
        <f t="shared" si="1"/>
        <v>0</v>
      </c>
    </row>
    <row r="92" spans="1:14" x14ac:dyDescent="0.4">
      <c r="A92" s="220" t="s">
        <v>9491</v>
      </c>
      <c r="B92" s="220">
        <f t="shared" si="3"/>
        <v>0.95833333333333293</v>
      </c>
      <c r="C92" s="220">
        <f t="shared" si="2"/>
        <v>0.99999999999999956</v>
      </c>
      <c r="M92" s="12" t="s">
        <v>8903</v>
      </c>
      <c r="N92" s="71">
        <f t="shared" si="1"/>
        <v>0</v>
      </c>
    </row>
    <row r="93" spans="1:14" x14ac:dyDescent="0.4">
      <c r="A93" s="7"/>
      <c r="B93" s="250"/>
      <c r="C93" s="250"/>
      <c r="M93" s="12" t="s">
        <v>8904</v>
      </c>
      <c r="N93" s="71">
        <f t="shared" si="1"/>
        <v>0</v>
      </c>
    </row>
    <row r="94" spans="1:14" x14ac:dyDescent="0.4">
      <c r="M94" s="12" t="s">
        <v>8906</v>
      </c>
      <c r="N94" s="71">
        <f t="shared" si="1"/>
        <v>0</v>
      </c>
    </row>
    <row r="95" spans="1:14" x14ac:dyDescent="0.4">
      <c r="M95" s="12" t="s">
        <v>8907</v>
      </c>
      <c r="N95" s="71">
        <f t="shared" si="1"/>
        <v>0</v>
      </c>
    </row>
    <row r="96" spans="1:14" x14ac:dyDescent="0.4">
      <c r="M96" s="12" t="s">
        <v>8937</v>
      </c>
      <c r="N96" s="71">
        <f t="shared" si="1"/>
        <v>0</v>
      </c>
    </row>
    <row r="97" spans="13:14" x14ac:dyDescent="0.4">
      <c r="M97" s="12" t="s">
        <v>8909</v>
      </c>
      <c r="N97" s="71">
        <f t="shared" si="1"/>
        <v>0</v>
      </c>
    </row>
    <row r="98" spans="13:14" x14ac:dyDescent="0.4">
      <c r="M98" s="12" t="s">
        <v>8785</v>
      </c>
      <c r="N98" s="71">
        <f t="shared" si="1"/>
        <v>0</v>
      </c>
    </row>
    <row r="99" spans="13:14" x14ac:dyDescent="0.4">
      <c r="M99" s="12" t="s">
        <v>8783</v>
      </c>
      <c r="N99" s="71">
        <f t="shared" si="1"/>
        <v>0</v>
      </c>
    </row>
    <row r="100" spans="13:14" x14ac:dyDescent="0.4">
      <c r="M100" s="12" t="s">
        <v>8908</v>
      </c>
      <c r="N100" s="71">
        <f t="shared" si="1"/>
        <v>0</v>
      </c>
    </row>
    <row r="101" spans="13:14" x14ac:dyDescent="0.4">
      <c r="M101" s="12" t="s">
        <v>8935</v>
      </c>
      <c r="N101" s="71">
        <f t="shared" si="1"/>
        <v>0</v>
      </c>
    </row>
    <row r="102" spans="13:14" x14ac:dyDescent="0.4">
      <c r="M102" s="12" t="s">
        <v>8789</v>
      </c>
      <c r="N102" s="71">
        <f t="shared" si="1"/>
        <v>0</v>
      </c>
    </row>
    <row r="103" spans="13:14" x14ac:dyDescent="0.4">
      <c r="M103" s="12" t="s">
        <v>8703</v>
      </c>
      <c r="N103" s="71">
        <f t="shared" si="1"/>
        <v>0</v>
      </c>
    </row>
    <row r="104" spans="13:14" x14ac:dyDescent="0.4">
      <c r="M104" s="12" t="s">
        <v>8699</v>
      </c>
      <c r="N104" s="71">
        <f t="shared" si="1"/>
        <v>0</v>
      </c>
    </row>
    <row r="105" spans="13:14" x14ac:dyDescent="0.4">
      <c r="M105" s="12" t="s">
        <v>8694</v>
      </c>
      <c r="N105" s="71">
        <f t="shared" si="1"/>
        <v>0</v>
      </c>
    </row>
    <row r="106" spans="13:14" x14ac:dyDescent="0.4">
      <c r="M106" s="12" t="s">
        <v>8645</v>
      </c>
      <c r="N106" s="71">
        <f t="shared" si="1"/>
        <v>0</v>
      </c>
    </row>
    <row r="107" spans="13:14" x14ac:dyDescent="0.4">
      <c r="M107" s="12" t="s">
        <v>8643</v>
      </c>
      <c r="N107" s="71">
        <f t="shared" si="1"/>
        <v>0</v>
      </c>
    </row>
    <row r="108" spans="13:14" x14ac:dyDescent="0.4">
      <c r="M108" s="12" t="s">
        <v>8629</v>
      </c>
      <c r="N108" s="71">
        <f t="shared" si="1"/>
        <v>0</v>
      </c>
    </row>
    <row r="109" spans="13:14" x14ac:dyDescent="0.4">
      <c r="M109" s="12" t="s">
        <v>8632</v>
      </c>
      <c r="N109" s="71">
        <f t="shared" si="1"/>
        <v>0</v>
      </c>
    </row>
    <row r="110" spans="13:14" x14ac:dyDescent="0.4">
      <c r="M110" s="12" t="s">
        <v>8633</v>
      </c>
      <c r="N110" s="71">
        <f t="shared" si="1"/>
        <v>0</v>
      </c>
    </row>
    <row r="111" spans="13:14" x14ac:dyDescent="0.4">
      <c r="M111" s="12" t="s">
        <v>8634</v>
      </c>
      <c r="N111" s="71">
        <f t="shared" si="1"/>
        <v>0</v>
      </c>
    </row>
    <row r="112" spans="13:14" x14ac:dyDescent="0.4">
      <c r="M112" s="12" t="s">
        <v>8635</v>
      </c>
      <c r="N112" s="71">
        <f t="shared" si="1"/>
        <v>0</v>
      </c>
    </row>
    <row r="113" spans="13:14" x14ac:dyDescent="0.4">
      <c r="M113" s="12" t="s">
        <v>8419</v>
      </c>
      <c r="N113" s="71">
        <f t="shared" si="1"/>
        <v>0</v>
      </c>
    </row>
    <row r="114" spans="13:14" x14ac:dyDescent="0.4">
      <c r="M114" s="12" t="s">
        <v>8414</v>
      </c>
      <c r="N114" s="71">
        <f t="shared" si="1"/>
        <v>0</v>
      </c>
    </row>
    <row r="115" spans="13:14" x14ac:dyDescent="0.4">
      <c r="M115" s="12" t="s">
        <v>8420</v>
      </c>
      <c r="N115" s="71">
        <f t="shared" si="1"/>
        <v>0</v>
      </c>
    </row>
    <row r="116" spans="13:14" x14ac:dyDescent="0.4">
      <c r="M116" s="12" t="s">
        <v>8421</v>
      </c>
      <c r="N116" s="71">
        <f t="shared" si="1"/>
        <v>0</v>
      </c>
    </row>
    <row r="117" spans="13:14" x14ac:dyDescent="0.4">
      <c r="M117" s="12" t="s">
        <v>8422</v>
      </c>
      <c r="N117" s="71">
        <f t="shared" si="1"/>
        <v>0</v>
      </c>
    </row>
    <row r="118" spans="13:14" x14ac:dyDescent="0.4">
      <c r="M118" s="12" t="s">
        <v>8308</v>
      </c>
      <c r="N118" s="71">
        <f t="shared" si="1"/>
        <v>0</v>
      </c>
    </row>
    <row r="119" spans="13:14" x14ac:dyDescent="0.4">
      <c r="M119" s="12" t="s">
        <v>7783</v>
      </c>
      <c r="N119" s="71">
        <f t="shared" si="1"/>
        <v>0</v>
      </c>
    </row>
    <row r="120" spans="13:14" x14ac:dyDescent="0.4">
      <c r="M120" s="12" t="s">
        <v>8376</v>
      </c>
      <c r="N120" s="71">
        <f t="shared" si="1"/>
        <v>0</v>
      </c>
    </row>
    <row r="121" spans="13:14" x14ac:dyDescent="0.4">
      <c r="M121" s="12" t="s">
        <v>8355</v>
      </c>
      <c r="N121" s="71">
        <f t="shared" si="1"/>
        <v>0</v>
      </c>
    </row>
    <row r="122" spans="13:14" x14ac:dyDescent="0.4">
      <c r="M122" s="12" t="s">
        <v>8351</v>
      </c>
      <c r="N122" s="71">
        <f t="shared" si="1"/>
        <v>0</v>
      </c>
    </row>
    <row r="123" spans="13:14" x14ac:dyDescent="0.4">
      <c r="M123" s="12" t="s">
        <v>8311</v>
      </c>
      <c r="N123" s="71">
        <f t="shared" si="1"/>
        <v>0</v>
      </c>
    </row>
    <row r="124" spans="13:14" x14ac:dyDescent="0.4">
      <c r="M124" s="12" t="s">
        <v>8321</v>
      </c>
      <c r="N124" s="71">
        <f t="shared" si="1"/>
        <v>0</v>
      </c>
    </row>
    <row r="125" spans="13:14" x14ac:dyDescent="0.4">
      <c r="M125" s="12" t="s">
        <v>8290</v>
      </c>
      <c r="N125" s="71">
        <f t="shared" si="1"/>
        <v>0</v>
      </c>
    </row>
    <row r="126" spans="13:14" x14ac:dyDescent="0.4">
      <c r="M126" s="12" t="s">
        <v>8202</v>
      </c>
      <c r="N126" s="71">
        <f t="shared" si="1"/>
        <v>0</v>
      </c>
    </row>
    <row r="127" spans="13:14" x14ac:dyDescent="0.4">
      <c r="M127" s="12" t="s">
        <v>8194</v>
      </c>
      <c r="N127" s="71">
        <f t="shared" si="1"/>
        <v>0</v>
      </c>
    </row>
    <row r="128" spans="13:14" x14ac:dyDescent="0.4">
      <c r="M128" s="12" t="s">
        <v>8692</v>
      </c>
      <c r="N128" s="71">
        <f t="shared" ref="N128:N169" si="4">COUNTIF($N$39:$W$62,M128)</f>
        <v>0</v>
      </c>
    </row>
    <row r="129" spans="13:14" x14ac:dyDescent="0.4">
      <c r="M129" s="12" t="s">
        <v>8199</v>
      </c>
      <c r="N129" s="71">
        <f t="shared" si="4"/>
        <v>0</v>
      </c>
    </row>
    <row r="130" spans="13:14" x14ac:dyDescent="0.4">
      <c r="M130" s="12" t="s">
        <v>8845</v>
      </c>
      <c r="N130" s="71">
        <f t="shared" si="4"/>
        <v>0</v>
      </c>
    </row>
    <row r="131" spans="13:14" x14ac:dyDescent="0.4">
      <c r="M131" s="12" t="s">
        <v>8061</v>
      </c>
      <c r="N131" s="71">
        <f t="shared" si="4"/>
        <v>0</v>
      </c>
    </row>
    <row r="132" spans="13:14" x14ac:dyDescent="0.4">
      <c r="M132" s="12" t="s">
        <v>8059</v>
      </c>
      <c r="N132" s="71">
        <f t="shared" si="4"/>
        <v>0</v>
      </c>
    </row>
    <row r="133" spans="13:14" x14ac:dyDescent="0.4">
      <c r="M133" s="12" t="s">
        <v>7998</v>
      </c>
      <c r="N133" s="71">
        <f t="shared" si="4"/>
        <v>0</v>
      </c>
    </row>
    <row r="134" spans="13:14" x14ac:dyDescent="0.4">
      <c r="M134" s="12" t="s">
        <v>7996</v>
      </c>
      <c r="N134" s="71">
        <f t="shared" si="4"/>
        <v>0</v>
      </c>
    </row>
    <row r="135" spans="13:14" x14ac:dyDescent="0.4">
      <c r="M135" s="12" t="s">
        <v>7994</v>
      </c>
      <c r="N135" s="71">
        <f t="shared" si="4"/>
        <v>0</v>
      </c>
    </row>
    <row r="136" spans="13:14" x14ac:dyDescent="0.4">
      <c r="M136" s="12" t="s">
        <v>7967</v>
      </c>
      <c r="N136" s="71">
        <f t="shared" si="4"/>
        <v>0</v>
      </c>
    </row>
    <row r="137" spans="13:14" x14ac:dyDescent="0.4">
      <c r="M137" s="12" t="s">
        <v>7944</v>
      </c>
      <c r="N137" s="71">
        <f t="shared" si="4"/>
        <v>0</v>
      </c>
    </row>
    <row r="138" spans="13:14" x14ac:dyDescent="0.4">
      <c r="M138" s="12" t="s">
        <v>7778</v>
      </c>
      <c r="N138" s="71">
        <f t="shared" si="4"/>
        <v>0</v>
      </c>
    </row>
    <row r="139" spans="13:14" x14ac:dyDescent="0.4">
      <c r="M139" s="12" t="s">
        <v>7776</v>
      </c>
      <c r="N139" s="71">
        <f t="shared" si="4"/>
        <v>0</v>
      </c>
    </row>
    <row r="140" spans="13:14" x14ac:dyDescent="0.4">
      <c r="M140" s="12" t="s">
        <v>7772</v>
      </c>
      <c r="N140" s="71">
        <f t="shared" si="4"/>
        <v>0</v>
      </c>
    </row>
    <row r="141" spans="13:14" x14ac:dyDescent="0.4">
      <c r="M141" s="12" t="s">
        <v>7765</v>
      </c>
      <c r="N141" s="71">
        <f t="shared" si="4"/>
        <v>0</v>
      </c>
    </row>
    <row r="142" spans="13:14" x14ac:dyDescent="0.4">
      <c r="M142" s="12" t="s">
        <v>7972</v>
      </c>
      <c r="N142" s="71">
        <f t="shared" si="4"/>
        <v>0</v>
      </c>
    </row>
    <row r="143" spans="13:14" x14ac:dyDescent="0.4">
      <c r="M143" s="12" t="s">
        <v>7746</v>
      </c>
      <c r="N143" s="71">
        <f t="shared" si="4"/>
        <v>0</v>
      </c>
    </row>
    <row r="144" spans="13:14" x14ac:dyDescent="0.4">
      <c r="M144" s="12" t="s">
        <v>7725</v>
      </c>
      <c r="N144" s="71">
        <f t="shared" si="4"/>
        <v>0</v>
      </c>
    </row>
    <row r="145" spans="13:14" x14ac:dyDescent="0.4">
      <c r="M145" s="12" t="s">
        <v>7973</v>
      </c>
      <c r="N145" s="71">
        <f t="shared" si="4"/>
        <v>0</v>
      </c>
    </row>
    <row r="146" spans="13:14" x14ac:dyDescent="0.4">
      <c r="M146" s="12" t="s">
        <v>7712</v>
      </c>
      <c r="N146" s="71">
        <f t="shared" si="4"/>
        <v>0</v>
      </c>
    </row>
    <row r="147" spans="13:14" x14ac:dyDescent="0.4">
      <c r="M147" s="12" t="s">
        <v>7756</v>
      </c>
      <c r="N147" s="71">
        <f t="shared" si="4"/>
        <v>0</v>
      </c>
    </row>
    <row r="148" spans="13:14" x14ac:dyDescent="0.4">
      <c r="M148" s="12" t="s">
        <v>7962</v>
      </c>
      <c r="N148" s="71">
        <f t="shared" si="4"/>
        <v>0</v>
      </c>
    </row>
    <row r="149" spans="13:14" x14ac:dyDescent="0.4">
      <c r="M149" s="12" t="s">
        <v>7804</v>
      </c>
      <c r="N149" s="71">
        <f t="shared" si="4"/>
        <v>0</v>
      </c>
    </row>
    <row r="150" spans="13:14" x14ac:dyDescent="0.4">
      <c r="M150" s="12" t="s">
        <v>7945</v>
      </c>
      <c r="N150" s="71">
        <f t="shared" si="4"/>
        <v>0</v>
      </c>
    </row>
    <row r="151" spans="13:14" x14ac:dyDescent="0.4">
      <c r="M151" s="12" t="s">
        <v>7805</v>
      </c>
      <c r="N151" s="71">
        <f t="shared" si="4"/>
        <v>0</v>
      </c>
    </row>
    <row r="152" spans="13:14" x14ac:dyDescent="0.4">
      <c r="M152" s="12" t="s">
        <v>7753</v>
      </c>
      <c r="N152" s="71">
        <f t="shared" si="4"/>
        <v>0</v>
      </c>
    </row>
    <row r="153" spans="13:14" x14ac:dyDescent="0.4">
      <c r="M153" s="12" t="s">
        <v>7790</v>
      </c>
      <c r="N153" s="71">
        <f t="shared" si="4"/>
        <v>0</v>
      </c>
    </row>
    <row r="154" spans="13:14" x14ac:dyDescent="0.4">
      <c r="M154" s="12" t="s">
        <v>7974</v>
      </c>
      <c r="N154" s="71">
        <f t="shared" si="4"/>
        <v>0</v>
      </c>
    </row>
    <row r="155" spans="13:14" x14ac:dyDescent="0.4">
      <c r="M155" s="12" t="s">
        <v>7946</v>
      </c>
      <c r="N155" s="71">
        <f t="shared" si="4"/>
        <v>0</v>
      </c>
    </row>
    <row r="156" spans="13:14" x14ac:dyDescent="0.4">
      <c r="M156" s="12" t="s">
        <v>7975</v>
      </c>
      <c r="N156" s="71">
        <f t="shared" si="4"/>
        <v>0</v>
      </c>
    </row>
    <row r="157" spans="13:14" x14ac:dyDescent="0.4">
      <c r="M157" s="12" t="s">
        <v>8343</v>
      </c>
      <c r="N157" s="71">
        <f t="shared" si="4"/>
        <v>0</v>
      </c>
    </row>
    <row r="158" spans="13:14" x14ac:dyDescent="0.4">
      <c r="M158" s="12" t="s">
        <v>7761</v>
      </c>
      <c r="N158" s="71">
        <f t="shared" si="4"/>
        <v>0</v>
      </c>
    </row>
    <row r="159" spans="13:14" x14ac:dyDescent="0.4">
      <c r="M159" s="12" t="s">
        <v>7899</v>
      </c>
      <c r="N159" s="71">
        <f t="shared" si="4"/>
        <v>0</v>
      </c>
    </row>
    <row r="160" spans="13:14" x14ac:dyDescent="0.4">
      <c r="M160" s="12" t="s">
        <v>7948</v>
      </c>
      <c r="N160" s="71">
        <f t="shared" si="4"/>
        <v>0</v>
      </c>
    </row>
    <row r="161" spans="13:14" x14ac:dyDescent="0.4">
      <c r="M161" s="12" t="s">
        <v>8013</v>
      </c>
      <c r="N161" s="71">
        <f t="shared" si="4"/>
        <v>0</v>
      </c>
    </row>
    <row r="162" spans="13:14" x14ac:dyDescent="0.4">
      <c r="M162" s="12" t="s">
        <v>8014</v>
      </c>
      <c r="N162" s="71">
        <f t="shared" si="4"/>
        <v>0</v>
      </c>
    </row>
    <row r="163" spans="13:14" x14ac:dyDescent="0.4">
      <c r="M163" s="12" t="s">
        <v>8047</v>
      </c>
      <c r="N163" s="71">
        <f t="shared" si="4"/>
        <v>0</v>
      </c>
    </row>
    <row r="164" spans="13:14" x14ac:dyDescent="0.4">
      <c r="M164" s="12" t="s">
        <v>8090</v>
      </c>
      <c r="N164" s="71">
        <f t="shared" si="4"/>
        <v>0</v>
      </c>
    </row>
    <row r="165" spans="13:14" x14ac:dyDescent="0.4">
      <c r="M165" s="12" t="s">
        <v>8200</v>
      </c>
      <c r="N165" s="71">
        <f t="shared" si="4"/>
        <v>0</v>
      </c>
    </row>
    <row r="166" spans="13:14" x14ac:dyDescent="0.4">
      <c r="M166" s="12" t="s">
        <v>8198</v>
      </c>
      <c r="N166" s="71">
        <f t="shared" si="4"/>
        <v>0</v>
      </c>
    </row>
    <row r="167" spans="13:14" x14ac:dyDescent="0.4">
      <c r="M167" s="12" t="s">
        <v>8197</v>
      </c>
      <c r="N167" s="71">
        <f t="shared" si="4"/>
        <v>0</v>
      </c>
    </row>
    <row r="168" spans="13:14" x14ac:dyDescent="0.4">
      <c r="M168" s="12" t="s">
        <v>8315</v>
      </c>
      <c r="N168" s="71">
        <f t="shared" si="4"/>
        <v>0</v>
      </c>
    </row>
    <row r="169" spans="13:14" x14ac:dyDescent="0.4">
      <c r="M169" s="12" t="s">
        <v>8330</v>
      </c>
      <c r="N169" s="71">
        <f t="shared" si="4"/>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hyperlinks>
    <hyperlink ref="B28:H28" r:id="rId1" display="LE0-9829" xr:uid="{CABBF942-FC87-41F6-A9DD-6C9FC1E2E59E}"/>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11AC6-1611-47D9-A6B4-BCDEC02BA1EE}">
  <dimension ref="A1:W101"/>
  <sheetViews>
    <sheetView topLeftCell="A37" zoomScale="90" zoomScaleNormal="90" workbookViewId="0">
      <selection activeCell="S41" sqref="S41"/>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7" width="7.6328125" customWidth="1"/>
    <col min="18" max="18" width="30" customWidth="1"/>
    <col min="19" max="19" width="16.54296875" bestFit="1" customWidth="1"/>
    <col min="20" max="23" width="7.6328125" customWidth="1"/>
  </cols>
  <sheetData>
    <row r="1" spans="1:9" x14ac:dyDescent="0.4">
      <c r="A1" s="11" t="s">
        <v>7581</v>
      </c>
      <c r="B1" s="375" t="s">
        <v>10703</v>
      </c>
      <c r="C1" s="375"/>
      <c r="D1" s="375"/>
      <c r="E1" s="375"/>
      <c r="F1" s="375"/>
      <c r="G1" s="375"/>
      <c r="H1" s="375"/>
      <c r="I1" s="7"/>
    </row>
    <row r="2" spans="1:9" x14ac:dyDescent="0.4">
      <c r="A2" s="11" t="s">
        <v>7582</v>
      </c>
      <c r="B2" s="375" t="s">
        <v>10704</v>
      </c>
      <c r="C2" s="375"/>
      <c r="D2" s="375"/>
      <c r="E2" s="375"/>
      <c r="F2" s="375"/>
      <c r="G2" s="375"/>
      <c r="H2" s="375"/>
      <c r="I2" s="7"/>
    </row>
    <row r="3" spans="1:9" x14ac:dyDescent="0.4">
      <c r="A3" s="11" t="s">
        <v>7583</v>
      </c>
      <c r="B3" s="375" t="s">
        <v>10694</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45723.700694444444</v>
      </c>
      <c r="C6" s="374"/>
      <c r="D6" s="403" t="s">
        <v>7587</v>
      </c>
      <c r="E6" s="404"/>
      <c r="F6" s="384">
        <f>MAX(C39:G39)</f>
        <v>45727.329861111109</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c r="D38" s="191"/>
      <c r="E38" s="191">
        <v>45723.700694444444</v>
      </c>
      <c r="F38" s="191"/>
      <c r="G38" s="191"/>
      <c r="H38" s="1"/>
      <c r="I38" s="7"/>
      <c r="J38" s="294">
        <v>45723.333333333336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c r="D39" s="191"/>
      <c r="E39" s="191">
        <v>45727.329861111109</v>
      </c>
      <c r="F39" s="191"/>
      <c r="G39" s="191"/>
      <c r="H39" s="1"/>
      <c r="I39" s="7"/>
      <c r="J39" s="186">
        <f>IF(C39&lt;&gt;"",INT((J38-C38)*24),0)+IF(D39&lt;&gt;"",INT((J38-D38)*24),0)+IF(E39&lt;&gt;"",INT((J38-E38)*24),0)+IF(F39&lt;&gt;"",INT((J38-F38)*24),0)+IF(G39&lt;&gt;"",INT((J38-G38)*24),0)</f>
        <v>-9</v>
      </c>
      <c r="M39" s="95">
        <v>1</v>
      </c>
      <c r="N39" s="222"/>
      <c r="O39" s="201"/>
      <c r="P39" s="222"/>
      <c r="Q39" s="201"/>
      <c r="R39" s="222" t="s">
        <v>10707</v>
      </c>
      <c r="S39" s="201" t="s">
        <v>9642</v>
      </c>
      <c r="T39" s="222"/>
      <c r="U39" s="201"/>
      <c r="V39" s="222"/>
      <c r="W39" s="201"/>
    </row>
    <row r="40" spans="1:23" x14ac:dyDescent="0.4">
      <c r="A40" s="177"/>
      <c r="B40" s="12" t="s">
        <v>7458</v>
      </c>
      <c r="C40" s="221"/>
      <c r="D40" s="164"/>
      <c r="E40" s="221">
        <v>225</v>
      </c>
      <c r="F40" s="221"/>
      <c r="G40" s="164"/>
      <c r="H40" s="1">
        <f t="shared" ref="H40:H62" si="0">SUM(C40:G40)</f>
        <v>225</v>
      </c>
      <c r="I40" s="7"/>
      <c r="M40" s="1">
        <v>2</v>
      </c>
      <c r="N40" s="222"/>
      <c r="O40" s="201"/>
      <c r="P40" s="222"/>
      <c r="Q40" s="201"/>
      <c r="R40" s="222" t="s">
        <v>10711</v>
      </c>
      <c r="S40" s="201" t="s">
        <v>10605</v>
      </c>
      <c r="T40" s="222"/>
      <c r="U40" s="12"/>
      <c r="V40" s="222"/>
      <c r="W40" s="201"/>
    </row>
    <row r="41" spans="1:23" x14ac:dyDescent="0.4">
      <c r="A41" s="1" t="s">
        <v>7164</v>
      </c>
      <c r="B41" s="12" t="s">
        <v>7469</v>
      </c>
      <c r="C41" s="1">
        <f>INT((C39-C38)*24)</f>
        <v>0</v>
      </c>
      <c r="D41" s="1">
        <f>INT((D39-D38)*24)</f>
        <v>0</v>
      </c>
      <c r="E41" s="1">
        <f>INT((E39-E38)*24)</f>
        <v>87</v>
      </c>
      <c r="F41" s="1">
        <f>INT((F39-F38)*24)</f>
        <v>0</v>
      </c>
      <c r="G41" s="1">
        <f>INT((G39-G38)*24)</f>
        <v>0</v>
      </c>
      <c r="H41" s="1">
        <f t="shared" si="0"/>
        <v>87</v>
      </c>
      <c r="I41" s="7"/>
      <c r="J41" s="12" t="s">
        <v>8020</v>
      </c>
      <c r="K41" s="1">
        <f>H41</f>
        <v>87</v>
      </c>
      <c r="M41" s="95">
        <v>3</v>
      </c>
      <c r="N41" s="222"/>
      <c r="O41" s="201"/>
      <c r="P41" s="222"/>
      <c r="Q41" s="201"/>
      <c r="R41" s="222" t="s">
        <v>10705</v>
      </c>
      <c r="S41" s="201" t="s">
        <v>9176</v>
      </c>
      <c r="T41" s="240"/>
      <c r="U41" s="201"/>
      <c r="V41" s="222"/>
      <c r="W41" s="201"/>
    </row>
    <row r="42" spans="1:23" x14ac:dyDescent="0.4">
      <c r="A42" s="379">
        <v>45726</v>
      </c>
      <c r="B42" s="12" t="s">
        <v>7483</v>
      </c>
      <c r="C42" s="1"/>
      <c r="D42" s="1"/>
      <c r="E42" s="1">
        <v>0</v>
      </c>
      <c r="F42" s="1"/>
      <c r="G42" s="1"/>
      <c r="H42" s="1">
        <f t="shared" si="0"/>
        <v>0</v>
      </c>
      <c r="I42" s="7"/>
      <c r="J42" s="12" t="s">
        <v>7483</v>
      </c>
      <c r="K42" s="1">
        <f>SUMIF(B:B,J42,H:H)</f>
        <v>0</v>
      </c>
      <c r="M42" s="1">
        <v>4</v>
      </c>
      <c r="N42" s="222"/>
      <c r="O42" s="201"/>
      <c r="P42" s="222"/>
      <c r="Q42" s="201"/>
      <c r="R42" s="203" t="s">
        <v>10717</v>
      </c>
      <c r="S42" s="201" t="s">
        <v>10330</v>
      </c>
      <c r="T42" s="222"/>
      <c r="U42" s="201"/>
      <c r="V42" s="240"/>
      <c r="W42" s="201"/>
    </row>
    <row r="43" spans="1:23" x14ac:dyDescent="0.4">
      <c r="A43" s="379"/>
      <c r="B43" s="12" t="s">
        <v>7484</v>
      </c>
      <c r="C43" s="1"/>
      <c r="D43" s="1"/>
      <c r="E43" s="1">
        <v>0</v>
      </c>
      <c r="F43" s="1"/>
      <c r="G43" s="1"/>
      <c r="H43" s="1">
        <f t="shared" si="0"/>
        <v>0</v>
      </c>
      <c r="I43" s="7"/>
      <c r="J43" s="12" t="s">
        <v>7477</v>
      </c>
      <c r="K43" s="1">
        <f>SUMIF(B:B,J43,H:H)</f>
        <v>0</v>
      </c>
      <c r="M43" s="95">
        <v>5</v>
      </c>
      <c r="N43" s="222"/>
      <c r="O43" s="201"/>
      <c r="P43" s="203"/>
      <c r="Q43" s="201"/>
      <c r="R43" s="240" t="s">
        <v>10706</v>
      </c>
      <c r="S43" s="201" t="s">
        <v>10330</v>
      </c>
      <c r="T43" s="240"/>
      <c r="U43" s="201"/>
      <c r="V43" s="240"/>
      <c r="W43" s="201"/>
    </row>
    <row r="44" spans="1:23" x14ac:dyDescent="0.4">
      <c r="A44" s="379"/>
      <c r="B44" s="12" t="s">
        <v>7485</v>
      </c>
      <c r="C44" s="1"/>
      <c r="D44" s="1"/>
      <c r="E44" s="1">
        <v>2</v>
      </c>
      <c r="F44" s="1"/>
      <c r="G44" s="1"/>
      <c r="H44" s="1">
        <f t="shared" si="0"/>
        <v>2</v>
      </c>
      <c r="I44" s="7"/>
      <c r="J44" s="12" t="s">
        <v>7485</v>
      </c>
      <c r="K44" s="1">
        <f>SUMIF(B:B,J44,H:H)</f>
        <v>14</v>
      </c>
      <c r="M44" s="1">
        <v>6</v>
      </c>
      <c r="N44" s="222"/>
      <c r="O44" s="201"/>
      <c r="P44" s="222"/>
      <c r="Q44" s="201"/>
      <c r="R44" s="203" t="s">
        <v>10712</v>
      </c>
      <c r="S44" s="201" t="s">
        <v>10330</v>
      </c>
      <c r="T44" s="240"/>
      <c r="U44" s="201"/>
      <c r="V44" s="201"/>
      <c r="W44" s="201"/>
    </row>
    <row r="45" spans="1:23" x14ac:dyDescent="0.4">
      <c r="A45" s="379">
        <v>45727</v>
      </c>
      <c r="B45" s="12" t="s">
        <v>7483</v>
      </c>
      <c r="C45" s="1"/>
      <c r="D45" s="1"/>
      <c r="E45" s="1">
        <v>0</v>
      </c>
      <c r="F45" s="1"/>
      <c r="G45" s="1"/>
      <c r="H45" s="1">
        <f t="shared" si="0"/>
        <v>0</v>
      </c>
      <c r="I45" s="7"/>
      <c r="M45" s="95">
        <v>7</v>
      </c>
      <c r="N45" s="222"/>
      <c r="O45" s="201"/>
      <c r="P45" s="222"/>
      <c r="Q45" s="201"/>
      <c r="R45" s="222" t="s">
        <v>10713</v>
      </c>
      <c r="S45" s="201" t="s">
        <v>10714</v>
      </c>
      <c r="T45" s="222"/>
      <c r="U45" s="201"/>
      <c r="V45" s="201"/>
      <c r="W45" s="201"/>
    </row>
    <row r="46" spans="1:23" x14ac:dyDescent="0.4">
      <c r="A46" s="379"/>
      <c r="B46" s="12" t="s">
        <v>7484</v>
      </c>
      <c r="C46" s="1"/>
      <c r="D46" s="1"/>
      <c r="E46" s="1">
        <v>0</v>
      </c>
      <c r="F46" s="1"/>
      <c r="G46" s="1"/>
      <c r="H46" s="1">
        <f t="shared" si="0"/>
        <v>0</v>
      </c>
      <c r="I46" s="7"/>
      <c r="M46" s="1">
        <v>8</v>
      </c>
      <c r="N46" s="222"/>
      <c r="O46" s="201"/>
      <c r="P46" s="222"/>
      <c r="Q46" s="201"/>
      <c r="R46" s="203"/>
      <c r="S46" s="201"/>
      <c r="T46" s="201"/>
      <c r="U46" s="201"/>
      <c r="V46" s="201"/>
      <c r="W46" s="201"/>
    </row>
    <row r="47" spans="1:23" x14ac:dyDescent="0.4">
      <c r="A47" s="379"/>
      <c r="B47" s="12" t="s">
        <v>7485</v>
      </c>
      <c r="C47" s="1"/>
      <c r="D47" s="1"/>
      <c r="E47" s="1">
        <v>12</v>
      </c>
      <c r="F47" s="1"/>
      <c r="G47" s="1"/>
      <c r="H47" s="1">
        <f t="shared" si="0"/>
        <v>12</v>
      </c>
      <c r="I47" s="7"/>
      <c r="M47" s="95">
        <v>9</v>
      </c>
      <c r="N47" s="222"/>
      <c r="O47" s="201"/>
      <c r="P47" s="203"/>
      <c r="Q47" s="201"/>
      <c r="R47" s="222"/>
      <c r="S47" s="201"/>
      <c r="T47" s="201"/>
      <c r="U47" s="201"/>
      <c r="V47" s="201"/>
      <c r="W47" s="201"/>
    </row>
    <row r="48" spans="1:23" ht="17" customHeight="1" x14ac:dyDescent="0.4">
      <c r="A48" s="379"/>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22"/>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1"/>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10611</v>
      </c>
      <c r="N64" s="71">
        <f t="shared" ref="N64:N101" si="1">COUNTIF($N$39:$W$62,M64)</f>
        <v>0</v>
      </c>
      <c r="O64" s="229"/>
      <c r="P64" s="229"/>
      <c r="Q64" s="229"/>
      <c r="R64" s="229"/>
      <c r="S64" s="229"/>
    </row>
    <row r="65" spans="1:19" x14ac:dyDescent="0.4">
      <c r="A65" s="12" t="s">
        <v>7654</v>
      </c>
      <c r="B65" s="219">
        <v>45726.354166666664</v>
      </c>
      <c r="M65" s="12" t="s">
        <v>10533</v>
      </c>
      <c r="N65" s="71">
        <f t="shared" si="1"/>
        <v>0</v>
      </c>
      <c r="O65" s="229"/>
      <c r="P65" s="229"/>
      <c r="Q65" s="229"/>
      <c r="R65" s="229"/>
      <c r="S65" s="229"/>
    </row>
    <row r="66" spans="1:19" x14ac:dyDescent="0.4">
      <c r="A66" s="12" t="s">
        <v>7655</v>
      </c>
      <c r="B66" s="220">
        <v>1.8909722222222223</v>
      </c>
      <c r="M66" s="12" t="s">
        <v>10479</v>
      </c>
      <c r="N66" s="71">
        <f t="shared" si="1"/>
        <v>0</v>
      </c>
      <c r="O66" s="229"/>
      <c r="P66" s="229"/>
      <c r="Q66" s="229"/>
      <c r="R66" s="229"/>
      <c r="S66" s="229"/>
    </row>
    <row r="67" spans="1:19" x14ac:dyDescent="0.4">
      <c r="A67" s="12" t="s">
        <v>7656</v>
      </c>
      <c r="B67" s="219">
        <f>B65-B66</f>
        <v>45724.463194444441</v>
      </c>
      <c r="M67" s="12" t="s">
        <v>10482</v>
      </c>
      <c r="N67" s="71">
        <f t="shared" si="1"/>
        <v>0</v>
      </c>
      <c r="O67" s="229"/>
      <c r="P67" s="229"/>
      <c r="Q67" s="229"/>
      <c r="R67" s="229"/>
      <c r="S67" s="229"/>
    </row>
    <row r="68" spans="1:19" x14ac:dyDescent="0.4">
      <c r="M68" s="12" t="s">
        <v>10415</v>
      </c>
      <c r="N68" s="71">
        <f t="shared" si="1"/>
        <v>0</v>
      </c>
    </row>
    <row r="69" spans="1:19" x14ac:dyDescent="0.4">
      <c r="A69" s="220" t="s">
        <v>9491</v>
      </c>
      <c r="B69" s="295">
        <v>0</v>
      </c>
      <c r="C69" s="220">
        <f>B69+TIME(1,,)</f>
        <v>4.1666666666666664E-2</v>
      </c>
      <c r="M69" s="12" t="s">
        <v>10394</v>
      </c>
      <c r="N69" s="71">
        <f t="shared" si="1"/>
        <v>0</v>
      </c>
    </row>
    <row r="70" spans="1:19" x14ac:dyDescent="0.4">
      <c r="A70" s="220" t="s">
        <v>9491</v>
      </c>
      <c r="B70" s="220">
        <f>C69</f>
        <v>4.1666666666666664E-2</v>
      </c>
      <c r="C70" s="220">
        <f t="shared" ref="C70:C92" si="2">B70+TIME(1,,)</f>
        <v>8.3333333333333329E-2</v>
      </c>
      <c r="M70" s="300" t="s">
        <v>10399</v>
      </c>
      <c r="N70" s="71">
        <f t="shared" si="1"/>
        <v>0</v>
      </c>
    </row>
    <row r="71" spans="1:19" x14ac:dyDescent="0.4">
      <c r="A71" s="220" t="s">
        <v>9491</v>
      </c>
      <c r="B71" s="220">
        <f t="shared" ref="B71:B92" si="3">C70</f>
        <v>8.3333333333333329E-2</v>
      </c>
      <c r="C71" s="220">
        <f t="shared" si="2"/>
        <v>0.125</v>
      </c>
      <c r="M71" s="300" t="s">
        <v>10677</v>
      </c>
      <c r="N71" s="71">
        <f t="shared" si="1"/>
        <v>0</v>
      </c>
    </row>
    <row r="72" spans="1:19" x14ac:dyDescent="0.4">
      <c r="A72" s="220" t="s">
        <v>9491</v>
      </c>
      <c r="B72" s="220">
        <f t="shared" si="3"/>
        <v>0.125</v>
      </c>
      <c r="C72" s="220">
        <f t="shared" si="2"/>
        <v>0.16666666666666666</v>
      </c>
      <c r="M72" s="300" t="s">
        <v>10329</v>
      </c>
      <c r="N72" s="71">
        <f t="shared" si="1"/>
        <v>3</v>
      </c>
    </row>
    <row r="73" spans="1:19" x14ac:dyDescent="0.4">
      <c r="A73" s="220" t="s">
        <v>9491</v>
      </c>
      <c r="B73" s="220">
        <f t="shared" si="3"/>
        <v>0.16666666666666666</v>
      </c>
      <c r="C73" s="220">
        <f t="shared" si="2"/>
        <v>0.20833333333333331</v>
      </c>
      <c r="M73" s="300" t="s">
        <v>10303</v>
      </c>
      <c r="N73" s="71">
        <f t="shared" si="1"/>
        <v>0</v>
      </c>
    </row>
    <row r="74" spans="1:19" x14ac:dyDescent="0.4">
      <c r="A74" s="220" t="s">
        <v>9491</v>
      </c>
      <c r="B74" s="220">
        <f t="shared" si="3"/>
        <v>0.20833333333333331</v>
      </c>
      <c r="C74" s="220">
        <f t="shared" si="2"/>
        <v>0.24999999999999997</v>
      </c>
      <c r="M74" s="300" t="s">
        <v>10195</v>
      </c>
      <c r="N74" s="71">
        <f t="shared" si="1"/>
        <v>0</v>
      </c>
    </row>
    <row r="75" spans="1:19" x14ac:dyDescent="0.4">
      <c r="A75" s="220" t="s">
        <v>9491</v>
      </c>
      <c r="B75" s="220">
        <f t="shared" si="3"/>
        <v>0.24999999999999997</v>
      </c>
      <c r="C75" s="220">
        <f t="shared" si="2"/>
        <v>0.29166666666666663</v>
      </c>
      <c r="M75" s="201" t="s">
        <v>10196</v>
      </c>
      <c r="N75" s="71">
        <f t="shared" si="1"/>
        <v>0</v>
      </c>
    </row>
    <row r="76" spans="1:19" x14ac:dyDescent="0.4">
      <c r="A76" s="220" t="s">
        <v>9491</v>
      </c>
      <c r="B76" s="220">
        <f t="shared" si="3"/>
        <v>0.29166666666666663</v>
      </c>
      <c r="C76" s="220">
        <f t="shared" si="2"/>
        <v>0.33333333333333331</v>
      </c>
      <c r="M76" s="12" t="s">
        <v>10197</v>
      </c>
      <c r="N76" s="71">
        <f t="shared" si="1"/>
        <v>0</v>
      </c>
    </row>
    <row r="77" spans="1:19" x14ac:dyDescent="0.4">
      <c r="A77" s="220" t="s">
        <v>9491</v>
      </c>
      <c r="B77" s="220">
        <f t="shared" si="3"/>
        <v>0.33333333333333331</v>
      </c>
      <c r="C77" s="220">
        <f t="shared" si="2"/>
        <v>0.375</v>
      </c>
      <c r="M77" s="12" t="s">
        <v>9917</v>
      </c>
      <c r="N77" s="71">
        <f t="shared" si="1"/>
        <v>0</v>
      </c>
    </row>
    <row r="78" spans="1:19" x14ac:dyDescent="0.4">
      <c r="A78" s="220" t="s">
        <v>9491</v>
      </c>
      <c r="B78" s="220">
        <f t="shared" si="3"/>
        <v>0.375</v>
      </c>
      <c r="C78" s="220">
        <f t="shared" si="2"/>
        <v>0.41666666666666669</v>
      </c>
      <c r="M78" s="12" t="s">
        <v>9641</v>
      </c>
      <c r="N78" s="71">
        <f t="shared" si="1"/>
        <v>1</v>
      </c>
    </row>
    <row r="79" spans="1:19" x14ac:dyDescent="0.4">
      <c r="A79" s="220" t="s">
        <v>9491</v>
      </c>
      <c r="B79" s="220">
        <f t="shared" si="3"/>
        <v>0.41666666666666669</v>
      </c>
      <c r="C79" s="220">
        <f t="shared" si="2"/>
        <v>0.45833333333333337</v>
      </c>
      <c r="M79" s="12" t="s">
        <v>9280</v>
      </c>
      <c r="N79" s="71">
        <f t="shared" si="1"/>
        <v>0</v>
      </c>
    </row>
    <row r="80" spans="1:19" x14ac:dyDescent="0.4">
      <c r="A80" s="220" t="s">
        <v>9491</v>
      </c>
      <c r="B80" s="220">
        <f t="shared" si="3"/>
        <v>0.45833333333333337</v>
      </c>
      <c r="C80" s="220">
        <f t="shared" si="2"/>
        <v>0.5</v>
      </c>
      <c r="M80" s="12" t="s">
        <v>9624</v>
      </c>
      <c r="N80" s="71">
        <f t="shared" si="1"/>
        <v>0</v>
      </c>
    </row>
    <row r="81" spans="1:14" x14ac:dyDescent="0.4">
      <c r="A81" s="220" t="s">
        <v>9491</v>
      </c>
      <c r="B81" s="220">
        <f t="shared" si="3"/>
        <v>0.5</v>
      </c>
      <c r="C81" s="220">
        <f t="shared" si="2"/>
        <v>0.54166666666666663</v>
      </c>
      <c r="M81" s="12" t="s">
        <v>9532</v>
      </c>
      <c r="N81" s="71">
        <f t="shared" si="1"/>
        <v>0</v>
      </c>
    </row>
    <row r="82" spans="1:14" x14ac:dyDescent="0.4">
      <c r="A82" s="220" t="s">
        <v>9491</v>
      </c>
      <c r="B82" s="220">
        <f t="shared" si="3"/>
        <v>0.54166666666666663</v>
      </c>
      <c r="C82" s="220">
        <f t="shared" si="2"/>
        <v>0.58333333333333326</v>
      </c>
      <c r="M82" s="12" t="s">
        <v>9510</v>
      </c>
      <c r="N82" s="71">
        <f t="shared" si="1"/>
        <v>0</v>
      </c>
    </row>
    <row r="83" spans="1:14" x14ac:dyDescent="0.4">
      <c r="A83" s="220" t="s">
        <v>9491</v>
      </c>
      <c r="B83" s="220">
        <f t="shared" si="3"/>
        <v>0.58333333333333326</v>
      </c>
      <c r="C83" s="220">
        <f t="shared" si="2"/>
        <v>0.62499999999999989</v>
      </c>
      <c r="M83" s="12" t="s">
        <v>9508</v>
      </c>
      <c r="N83" s="71">
        <f t="shared" si="1"/>
        <v>0</v>
      </c>
    </row>
    <row r="84" spans="1:14" x14ac:dyDescent="0.4">
      <c r="A84" s="220" t="s">
        <v>9491</v>
      </c>
      <c r="B84" s="220">
        <f t="shared" si="3"/>
        <v>0.62499999999999989</v>
      </c>
      <c r="C84" s="220">
        <f t="shared" si="2"/>
        <v>0.66666666666666652</v>
      </c>
      <c r="M84" s="12" t="s">
        <v>9498</v>
      </c>
      <c r="N84" s="71">
        <f t="shared" si="1"/>
        <v>0</v>
      </c>
    </row>
    <row r="85" spans="1:14" x14ac:dyDescent="0.4">
      <c r="A85" s="220" t="s">
        <v>9491</v>
      </c>
      <c r="B85" s="220">
        <f t="shared" si="3"/>
        <v>0.66666666666666652</v>
      </c>
      <c r="C85" s="220">
        <f t="shared" si="2"/>
        <v>0.70833333333333315</v>
      </c>
      <c r="M85" s="12" t="s">
        <v>9422</v>
      </c>
      <c r="N85" s="71">
        <f t="shared" si="1"/>
        <v>0</v>
      </c>
    </row>
    <row r="86" spans="1:14" x14ac:dyDescent="0.4">
      <c r="A86" s="220" t="s">
        <v>9491</v>
      </c>
      <c r="B86" s="220">
        <f t="shared" si="3"/>
        <v>0.70833333333333315</v>
      </c>
      <c r="C86" s="220">
        <f t="shared" si="2"/>
        <v>0.74999999999999978</v>
      </c>
      <c r="M86" s="12" t="s">
        <v>9359</v>
      </c>
      <c r="N86" s="71">
        <f t="shared" si="1"/>
        <v>0</v>
      </c>
    </row>
    <row r="87" spans="1:14" x14ac:dyDescent="0.4">
      <c r="A87" s="220" t="s">
        <v>9491</v>
      </c>
      <c r="B87" s="220">
        <f t="shared" si="3"/>
        <v>0.74999999999999978</v>
      </c>
      <c r="C87" s="220">
        <f t="shared" si="2"/>
        <v>0.79166666666666641</v>
      </c>
      <c r="M87" s="12" t="s">
        <v>9210</v>
      </c>
      <c r="N87" s="71">
        <f t="shared" si="1"/>
        <v>0</v>
      </c>
    </row>
    <row r="88" spans="1:14" x14ac:dyDescent="0.4">
      <c r="A88" s="220" t="s">
        <v>9491</v>
      </c>
      <c r="B88" s="220">
        <f t="shared" si="3"/>
        <v>0.79166666666666641</v>
      </c>
      <c r="C88" s="220">
        <f t="shared" si="2"/>
        <v>0.83333333333333304</v>
      </c>
      <c r="M88" s="12" t="s">
        <v>9136</v>
      </c>
      <c r="N88" s="71">
        <f t="shared" si="1"/>
        <v>0</v>
      </c>
    </row>
    <row r="89" spans="1:14" x14ac:dyDescent="0.4">
      <c r="A89" s="220" t="s">
        <v>9491</v>
      </c>
      <c r="B89" s="220">
        <f t="shared" si="3"/>
        <v>0.83333333333333304</v>
      </c>
      <c r="C89" s="220">
        <f t="shared" si="2"/>
        <v>0.87499999999999967</v>
      </c>
      <c r="M89" s="12" t="s">
        <v>9077</v>
      </c>
      <c r="N89" s="71">
        <f t="shared" si="1"/>
        <v>0</v>
      </c>
    </row>
    <row r="90" spans="1:14" x14ac:dyDescent="0.4">
      <c r="A90" s="220" t="s">
        <v>9491</v>
      </c>
      <c r="B90" s="220">
        <f t="shared" si="3"/>
        <v>0.87499999999999967</v>
      </c>
      <c r="C90" s="220">
        <f t="shared" si="2"/>
        <v>0.9166666666666663</v>
      </c>
      <c r="M90" s="12" t="s">
        <v>9075</v>
      </c>
      <c r="N90" s="71">
        <f t="shared" si="1"/>
        <v>0</v>
      </c>
    </row>
    <row r="91" spans="1:14" x14ac:dyDescent="0.4">
      <c r="A91" s="220" t="s">
        <v>9491</v>
      </c>
      <c r="B91" s="220">
        <f t="shared" si="3"/>
        <v>0.9166666666666663</v>
      </c>
      <c r="C91" s="220">
        <f t="shared" si="2"/>
        <v>0.95833333333333293</v>
      </c>
      <c r="M91" s="12" t="s">
        <v>9072</v>
      </c>
      <c r="N91" s="71">
        <f t="shared" si="1"/>
        <v>0</v>
      </c>
    </row>
    <row r="92" spans="1:14" x14ac:dyDescent="0.4">
      <c r="A92" s="220" t="s">
        <v>9491</v>
      </c>
      <c r="B92" s="220">
        <f t="shared" si="3"/>
        <v>0.95833333333333293</v>
      </c>
      <c r="C92" s="220">
        <f t="shared" si="2"/>
        <v>0.99999999999999956</v>
      </c>
      <c r="M92" s="12" t="s">
        <v>8980</v>
      </c>
      <c r="N92" s="71">
        <f t="shared" si="1"/>
        <v>0</v>
      </c>
    </row>
    <row r="93" spans="1:14" x14ac:dyDescent="0.4">
      <c r="M93" s="12" t="s">
        <v>8984</v>
      </c>
      <c r="N93" s="71">
        <f t="shared" si="1"/>
        <v>0</v>
      </c>
    </row>
    <row r="94" spans="1:14" x14ac:dyDescent="0.4">
      <c r="M94" s="12" t="s">
        <v>8676</v>
      </c>
      <c r="N94" s="71">
        <f t="shared" si="1"/>
        <v>0</v>
      </c>
    </row>
    <row r="95" spans="1:14" x14ac:dyDescent="0.4">
      <c r="M95" s="12" t="s">
        <v>8658</v>
      </c>
      <c r="N95" s="71">
        <f t="shared" si="1"/>
        <v>0</v>
      </c>
    </row>
    <row r="96" spans="1:14" x14ac:dyDescent="0.4">
      <c r="M96" s="12" t="s">
        <v>8648</v>
      </c>
      <c r="N96" s="71">
        <f t="shared" si="1"/>
        <v>0</v>
      </c>
    </row>
    <row r="97" spans="13:14" x14ac:dyDescent="0.4">
      <c r="M97" s="12" t="s">
        <v>8679</v>
      </c>
      <c r="N97" s="71">
        <f t="shared" si="1"/>
        <v>0</v>
      </c>
    </row>
    <row r="98" spans="13:14" x14ac:dyDescent="0.4">
      <c r="M98" s="12" t="s">
        <v>8576</v>
      </c>
      <c r="N98" s="71">
        <f t="shared" si="1"/>
        <v>0</v>
      </c>
    </row>
    <row r="99" spans="13:14" x14ac:dyDescent="0.4">
      <c r="M99" s="12" t="s">
        <v>8577</v>
      </c>
      <c r="N99" s="71">
        <f t="shared" si="1"/>
        <v>0</v>
      </c>
    </row>
    <row r="100" spans="13:14" x14ac:dyDescent="0.4">
      <c r="M100" s="12" t="s">
        <v>8744</v>
      </c>
      <c r="N100" s="71">
        <f t="shared" si="1"/>
        <v>0</v>
      </c>
    </row>
    <row r="101" spans="13:14" x14ac:dyDescent="0.4">
      <c r="M101" s="12" t="s">
        <v>8578</v>
      </c>
      <c r="N101"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B2BF-A2E9-469B-A69F-0252EF8A6955}">
  <dimension ref="A1:W171"/>
  <sheetViews>
    <sheetView topLeftCell="A62"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5" width="6.81640625" customWidth="1"/>
    <col min="16" max="16" width="14.6328125" customWidth="1"/>
    <col min="17" max="17" width="16.54296875" bestFit="1" customWidth="1"/>
    <col min="18" max="18" width="20.453125" customWidth="1"/>
    <col min="19" max="19" width="16.6328125" customWidth="1"/>
    <col min="20" max="20" width="16.81640625" customWidth="1"/>
    <col min="21" max="21" width="16.54296875" bestFit="1" customWidth="1"/>
    <col min="22" max="22" width="15.1796875" bestFit="1" customWidth="1"/>
    <col min="23" max="23" width="12.453125" customWidth="1"/>
  </cols>
  <sheetData>
    <row r="1" spans="1:17" x14ac:dyDescent="0.4">
      <c r="A1" s="11" t="s">
        <v>7581</v>
      </c>
      <c r="B1" s="375" t="s">
        <v>10718</v>
      </c>
      <c r="C1" s="375"/>
      <c r="D1" s="375"/>
      <c r="E1" s="375"/>
      <c r="F1" s="375"/>
      <c r="G1" s="375"/>
      <c r="H1" s="375"/>
      <c r="I1" s="7"/>
      <c r="K1" s="227"/>
      <c r="L1" s="227"/>
      <c r="M1" s="227"/>
      <c r="N1" s="227"/>
      <c r="O1" s="227"/>
      <c r="P1" s="227"/>
      <c r="Q1" s="227"/>
    </row>
    <row r="2" spans="1:17" x14ac:dyDescent="0.4">
      <c r="A2" s="11" t="s">
        <v>7582</v>
      </c>
      <c r="B2" s="375" t="s">
        <v>10721</v>
      </c>
      <c r="C2" s="375"/>
      <c r="D2" s="375"/>
      <c r="E2" s="375"/>
      <c r="F2" s="375"/>
      <c r="G2" s="375"/>
      <c r="H2" s="375"/>
      <c r="I2" s="7"/>
    </row>
    <row r="3" spans="1:17" x14ac:dyDescent="0.4">
      <c r="A3" s="11" t="s">
        <v>7583</v>
      </c>
      <c r="B3" s="375" t="s">
        <v>10722</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45727.602777777778</v>
      </c>
      <c r="C6" s="374"/>
      <c r="D6" s="403" t="s">
        <v>7587</v>
      </c>
      <c r="E6" s="404"/>
      <c r="F6" s="384">
        <f>MAX(C39:G39)</f>
        <v>45734.383333333331</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t="s">
        <v>8628</v>
      </c>
      <c r="R37" t="s">
        <v>8624</v>
      </c>
      <c r="T37" t="s">
        <v>9793</v>
      </c>
      <c r="V37" t="s">
        <v>10354</v>
      </c>
    </row>
    <row r="38" spans="1:23" x14ac:dyDescent="0.4">
      <c r="A38" s="177"/>
      <c r="B38" s="12" t="s">
        <v>7615</v>
      </c>
      <c r="C38" s="191"/>
      <c r="D38" s="191">
        <v>45727.604166666664</v>
      </c>
      <c r="E38" s="191">
        <v>45727.602777777778</v>
      </c>
      <c r="F38" s="191">
        <v>45727.631249999999</v>
      </c>
      <c r="G38" s="191">
        <v>45727.631944444445</v>
      </c>
      <c r="H38" s="1"/>
      <c r="I38" s="7"/>
      <c r="J38" s="294">
        <v>45734.333333333336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c r="D39" s="191">
        <v>45734.371527777781</v>
      </c>
      <c r="E39" s="191">
        <v>45734.359027777777</v>
      </c>
      <c r="F39" s="191">
        <v>45734.383333333331</v>
      </c>
      <c r="G39" s="191">
        <v>45732.65902777778</v>
      </c>
      <c r="H39" s="1"/>
      <c r="I39" s="7"/>
      <c r="J39" s="186">
        <f>IF(C39&lt;&gt;"",INT((J38-C38)*24),0)+IF(D39&lt;&gt;"",INT((J38-D38)*24),0)+IF(E39&lt;&gt;"",INT((J38-E38)*24),0)+IF(F39&lt;&gt;"",INT((J38-F38)*24),0)+IF(G39&lt;&gt;"",INT((J38-G38)*24),0)</f>
        <v>642</v>
      </c>
      <c r="M39" s="95">
        <v>1</v>
      </c>
      <c r="N39" s="235"/>
      <c r="O39" s="234"/>
      <c r="P39" s="222" t="s">
        <v>10725</v>
      </c>
      <c r="Q39" s="201" t="s">
        <v>10732</v>
      </c>
      <c r="R39" s="222" t="s">
        <v>10723</v>
      </c>
      <c r="S39" s="201" t="s">
        <v>10158</v>
      </c>
      <c r="T39" s="222" t="s">
        <v>10790</v>
      </c>
      <c r="U39" s="234" t="s">
        <v>9326</v>
      </c>
      <c r="V39" s="222" t="s">
        <v>10773</v>
      </c>
      <c r="W39" s="201" t="s">
        <v>10780</v>
      </c>
    </row>
    <row r="40" spans="1:23" x14ac:dyDescent="0.4">
      <c r="A40" s="177"/>
      <c r="B40" s="12" t="s">
        <v>7458</v>
      </c>
      <c r="C40" s="221"/>
      <c r="D40" s="221">
        <v>79</v>
      </c>
      <c r="E40" s="164">
        <v>425</v>
      </c>
      <c r="F40" s="303">
        <v>11</v>
      </c>
      <c r="G40" s="164">
        <v>58</v>
      </c>
      <c r="H40" s="1">
        <f>SUM(C40:G40)</f>
        <v>573</v>
      </c>
      <c r="I40" s="7"/>
      <c r="M40" s="1">
        <v>2</v>
      </c>
      <c r="N40" s="203"/>
      <c r="O40" s="201"/>
      <c r="P40" s="222" t="s">
        <v>10788</v>
      </c>
      <c r="Q40" s="234" t="s">
        <v>9326</v>
      </c>
      <c r="R40" s="222" t="s">
        <v>10724</v>
      </c>
      <c r="S40" s="201" t="s">
        <v>10158</v>
      </c>
      <c r="T40" s="222"/>
      <c r="U40" s="12"/>
      <c r="V40" s="222" t="s">
        <v>10789</v>
      </c>
      <c r="W40" s="201" t="s">
        <v>10801</v>
      </c>
    </row>
    <row r="41" spans="1:23" x14ac:dyDescent="0.4">
      <c r="A41" s="1" t="s">
        <v>7164</v>
      </c>
      <c r="B41" s="12" t="s">
        <v>7617</v>
      </c>
      <c r="C41" s="1">
        <f>INT((C39-C38)*24)</f>
        <v>0</v>
      </c>
      <c r="D41" s="1">
        <f>INT((D39-D38)*24)</f>
        <v>162</v>
      </c>
      <c r="E41" s="1">
        <f>INT((E39-E38)*24)</f>
        <v>162</v>
      </c>
      <c r="F41" s="1">
        <f>INT((F39-F38)*24)</f>
        <v>162</v>
      </c>
      <c r="G41" s="1">
        <f>INT((G39-G38)*24)</f>
        <v>120</v>
      </c>
      <c r="H41" s="1">
        <f t="shared" ref="H41:H59" si="0">SUM(C41:G41)</f>
        <v>606</v>
      </c>
      <c r="I41" s="7"/>
      <c r="J41" s="12" t="s">
        <v>8020</v>
      </c>
      <c r="K41" s="1">
        <f>H41</f>
        <v>606</v>
      </c>
      <c r="M41" s="95">
        <v>3</v>
      </c>
      <c r="N41" s="203"/>
      <c r="O41" s="201"/>
      <c r="P41" s="222"/>
      <c r="Q41" s="201"/>
      <c r="R41" s="222" t="s">
        <v>10772</v>
      </c>
      <c r="S41" s="201" t="s">
        <v>10158</v>
      </c>
      <c r="T41" s="240"/>
      <c r="U41" s="201"/>
      <c r="V41" s="222"/>
      <c r="W41" s="201"/>
    </row>
    <row r="42" spans="1:23" x14ac:dyDescent="0.4">
      <c r="A42" s="379">
        <v>45728</v>
      </c>
      <c r="B42" s="12" t="s">
        <v>7483</v>
      </c>
      <c r="C42" s="1"/>
      <c r="D42" s="1">
        <v>0</v>
      </c>
      <c r="E42" s="1">
        <v>0</v>
      </c>
      <c r="F42" s="1">
        <v>0</v>
      </c>
      <c r="G42" s="1">
        <v>0</v>
      </c>
      <c r="H42" s="1">
        <f t="shared" si="0"/>
        <v>0</v>
      </c>
      <c r="I42" s="7"/>
      <c r="J42" s="12" t="s">
        <v>7483</v>
      </c>
      <c r="K42" s="1">
        <f>SUMIF(B:B,J42,H:H)</f>
        <v>0</v>
      </c>
      <c r="M42" s="1">
        <v>4</v>
      </c>
      <c r="N42" s="222"/>
      <c r="O42" s="201"/>
      <c r="P42" s="222"/>
      <c r="Q42" s="234"/>
      <c r="R42" s="222" t="s">
        <v>10782</v>
      </c>
      <c r="S42" s="201" t="s">
        <v>9238</v>
      </c>
      <c r="T42" s="222"/>
      <c r="U42" s="201"/>
      <c r="V42" s="203"/>
      <c r="W42" s="201"/>
    </row>
    <row r="43" spans="1:23" x14ac:dyDescent="0.4">
      <c r="A43" s="379"/>
      <c r="B43" s="12" t="s">
        <v>7484</v>
      </c>
      <c r="C43" s="1"/>
      <c r="D43" s="1">
        <v>0</v>
      </c>
      <c r="E43" s="1">
        <v>0</v>
      </c>
      <c r="F43" s="1">
        <v>0</v>
      </c>
      <c r="G43" s="1">
        <v>0</v>
      </c>
      <c r="H43" s="1">
        <f t="shared" si="0"/>
        <v>0</v>
      </c>
      <c r="I43" s="7"/>
      <c r="J43" s="12" t="s">
        <v>7484</v>
      </c>
      <c r="K43" s="1">
        <f>SUMIF(B:B,J43,H:H)</f>
        <v>0</v>
      </c>
      <c r="M43" s="95">
        <v>5</v>
      </c>
      <c r="N43" s="201"/>
      <c r="O43" s="201"/>
      <c r="P43" s="201"/>
      <c r="Q43" s="203"/>
      <c r="R43" s="203" t="s">
        <v>10784</v>
      </c>
      <c r="S43" s="201" t="s">
        <v>10616</v>
      </c>
      <c r="T43" s="222"/>
      <c r="U43" s="201"/>
      <c r="V43" s="201"/>
      <c r="W43" s="201"/>
    </row>
    <row r="44" spans="1:23" x14ac:dyDescent="0.4">
      <c r="A44" s="379"/>
      <c r="B44" s="12" t="s">
        <v>7485</v>
      </c>
      <c r="C44" s="1"/>
      <c r="D44" s="1">
        <v>1</v>
      </c>
      <c r="E44" s="1">
        <v>2</v>
      </c>
      <c r="F44" s="1">
        <v>0</v>
      </c>
      <c r="G44" s="1">
        <v>0</v>
      </c>
      <c r="H44" s="1">
        <f t="shared" si="0"/>
        <v>3</v>
      </c>
      <c r="I44" s="7"/>
      <c r="J44" s="12" t="s">
        <v>7485</v>
      </c>
      <c r="K44" s="1">
        <f>SUMIF(B:B,J44,H:H)</f>
        <v>9</v>
      </c>
      <c r="M44" s="1">
        <v>6</v>
      </c>
      <c r="N44" s="201"/>
      <c r="O44" s="201"/>
      <c r="P44" s="201"/>
      <c r="Q44" s="203"/>
      <c r="R44" s="222" t="s">
        <v>10787</v>
      </c>
      <c r="S44" s="234" t="s">
        <v>9326</v>
      </c>
      <c r="T44" s="203"/>
      <c r="U44" s="201"/>
      <c r="V44" s="201"/>
      <c r="W44" s="201"/>
    </row>
    <row r="45" spans="1:23" x14ac:dyDescent="0.4">
      <c r="A45" s="379">
        <v>45729</v>
      </c>
      <c r="B45" s="12" t="s">
        <v>7483</v>
      </c>
      <c r="C45" s="1"/>
      <c r="D45" s="1">
        <v>0</v>
      </c>
      <c r="E45" s="1">
        <v>0</v>
      </c>
      <c r="F45" s="1">
        <v>0</v>
      </c>
      <c r="G45" s="1">
        <v>0</v>
      </c>
      <c r="H45" s="1">
        <f t="shared" si="0"/>
        <v>0</v>
      </c>
      <c r="I45" s="7"/>
      <c r="M45" s="95">
        <v>7</v>
      </c>
      <c r="N45" s="203"/>
      <c r="O45" s="201"/>
      <c r="P45" s="201"/>
      <c r="Q45" s="203"/>
      <c r="R45" s="222" t="s">
        <v>10785</v>
      </c>
      <c r="S45" s="201" t="s">
        <v>10158</v>
      </c>
      <c r="T45" s="201"/>
      <c r="U45" s="201"/>
      <c r="V45" s="201"/>
      <c r="W45" s="201"/>
    </row>
    <row r="46" spans="1:23" x14ac:dyDescent="0.4">
      <c r="A46" s="379"/>
      <c r="B46" s="12" t="s">
        <v>7484</v>
      </c>
      <c r="C46" s="1"/>
      <c r="D46" s="1">
        <v>0</v>
      </c>
      <c r="E46" s="1">
        <v>0</v>
      </c>
      <c r="F46" s="1">
        <v>0</v>
      </c>
      <c r="G46" s="1">
        <v>0</v>
      </c>
      <c r="H46" s="1">
        <f t="shared" si="0"/>
        <v>0</v>
      </c>
      <c r="I46" s="7"/>
      <c r="M46" s="1">
        <v>8</v>
      </c>
      <c r="N46" s="201"/>
      <c r="O46" s="201"/>
      <c r="P46" s="201"/>
      <c r="Q46" s="203"/>
      <c r="R46" s="203" t="s">
        <v>10786</v>
      </c>
      <c r="S46" s="201" t="s">
        <v>10158</v>
      </c>
      <c r="T46" s="201"/>
      <c r="U46" s="201"/>
      <c r="V46" s="201"/>
      <c r="W46" s="201"/>
    </row>
    <row r="47" spans="1:23" x14ac:dyDescent="0.4">
      <c r="A47" s="379"/>
      <c r="B47" s="12" t="s">
        <v>7485</v>
      </c>
      <c r="C47" s="1"/>
      <c r="D47" s="1">
        <v>0</v>
      </c>
      <c r="E47" s="1">
        <v>0</v>
      </c>
      <c r="F47" s="1">
        <v>0</v>
      </c>
      <c r="G47" s="1">
        <v>0</v>
      </c>
      <c r="H47" s="1">
        <f t="shared" si="0"/>
        <v>0</v>
      </c>
      <c r="I47" s="7"/>
      <c r="M47" s="95">
        <v>9</v>
      </c>
      <c r="N47" s="201"/>
      <c r="O47" s="201"/>
      <c r="P47" s="201"/>
      <c r="Q47" s="201"/>
      <c r="R47" s="222" t="s">
        <v>10783</v>
      </c>
      <c r="S47" s="201" t="s">
        <v>10802</v>
      </c>
      <c r="T47" s="201"/>
      <c r="U47" s="201"/>
      <c r="V47" s="201"/>
      <c r="W47" s="201"/>
    </row>
    <row r="48" spans="1:23" x14ac:dyDescent="0.4">
      <c r="A48" s="379">
        <v>45730</v>
      </c>
      <c r="B48" s="12" t="s">
        <v>7483</v>
      </c>
      <c r="C48" s="1"/>
      <c r="D48" s="95">
        <v>0</v>
      </c>
      <c r="E48" s="1">
        <v>0</v>
      </c>
      <c r="F48" s="1">
        <v>0</v>
      </c>
      <c r="G48" s="1">
        <v>0</v>
      </c>
      <c r="H48" s="1">
        <f t="shared" si="0"/>
        <v>0</v>
      </c>
      <c r="I48" s="7"/>
      <c r="M48" s="1">
        <v>10</v>
      </c>
      <c r="N48" s="222"/>
      <c r="O48" s="201"/>
      <c r="P48" s="201"/>
      <c r="Q48" s="201"/>
      <c r="R48" s="203" t="s">
        <v>10803</v>
      </c>
      <c r="S48" s="201" t="s">
        <v>10616</v>
      </c>
      <c r="T48" s="201"/>
      <c r="U48" s="201"/>
      <c r="V48" s="201"/>
      <c r="W48" s="201"/>
    </row>
    <row r="49" spans="1:23" x14ac:dyDescent="0.4">
      <c r="A49" s="379"/>
      <c r="B49" s="12" t="s">
        <v>7484</v>
      </c>
      <c r="C49" s="1"/>
      <c r="D49" s="95">
        <v>0</v>
      </c>
      <c r="E49" s="95">
        <v>0</v>
      </c>
      <c r="F49" s="95">
        <v>0</v>
      </c>
      <c r="G49" s="95">
        <v>0</v>
      </c>
      <c r="H49" s="1">
        <f t="shared" si="0"/>
        <v>0</v>
      </c>
      <c r="I49" s="7"/>
      <c r="M49" s="1">
        <v>11</v>
      </c>
      <c r="N49" s="201"/>
      <c r="O49" s="201"/>
      <c r="P49" s="201"/>
      <c r="Q49" s="201"/>
      <c r="R49" s="203"/>
      <c r="S49" s="201"/>
      <c r="T49" s="201"/>
      <c r="U49" s="201"/>
      <c r="V49" s="201"/>
      <c r="W49" s="201"/>
    </row>
    <row r="50" spans="1:23" x14ac:dyDescent="0.4">
      <c r="A50" s="379"/>
      <c r="B50" s="12" t="s">
        <v>7485</v>
      </c>
      <c r="C50" s="1"/>
      <c r="D50" s="95">
        <v>0</v>
      </c>
      <c r="E50" s="1">
        <v>1</v>
      </c>
      <c r="F50" s="1">
        <v>0</v>
      </c>
      <c r="G50" s="1">
        <v>1</v>
      </c>
      <c r="H50" s="1">
        <f t="shared" si="0"/>
        <v>2</v>
      </c>
      <c r="I50" s="7"/>
      <c r="M50" s="1">
        <v>12</v>
      </c>
      <c r="N50" s="201"/>
      <c r="O50" s="201"/>
      <c r="P50" s="201"/>
      <c r="Q50" s="201"/>
      <c r="R50" s="203"/>
      <c r="S50" s="201"/>
      <c r="T50" s="201"/>
      <c r="U50" s="201"/>
      <c r="V50" s="201"/>
      <c r="W50" s="201"/>
    </row>
    <row r="51" spans="1:23" x14ac:dyDescent="0.4">
      <c r="A51" s="379">
        <v>45733</v>
      </c>
      <c r="B51" s="12" t="s">
        <v>7483</v>
      </c>
      <c r="C51" s="1"/>
      <c r="D51" s="95">
        <v>0</v>
      </c>
      <c r="E51" s="1">
        <v>0</v>
      </c>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c r="D52" s="95">
        <v>0</v>
      </c>
      <c r="E52" s="95">
        <v>0</v>
      </c>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c r="D53" s="95">
        <v>0</v>
      </c>
      <c r="E53" s="1">
        <v>3</v>
      </c>
      <c r="F53" s="1">
        <v>0</v>
      </c>
      <c r="G53" s="1">
        <v>0</v>
      </c>
      <c r="H53" s="1">
        <f t="shared" si="0"/>
        <v>3</v>
      </c>
      <c r="I53" s="7"/>
      <c r="M53" s="1">
        <v>15</v>
      </c>
      <c r="N53" s="201"/>
      <c r="O53" s="201"/>
      <c r="P53" s="201"/>
      <c r="Q53" s="201"/>
      <c r="R53" s="203"/>
      <c r="S53" s="201"/>
      <c r="T53" s="201"/>
      <c r="U53" s="201"/>
      <c r="V53" s="201"/>
      <c r="W53" s="201"/>
    </row>
    <row r="54" spans="1:23" x14ac:dyDescent="0.4">
      <c r="A54" s="379">
        <v>45734</v>
      </c>
      <c r="B54" s="12" t="s">
        <v>7483</v>
      </c>
      <c r="C54" s="1"/>
      <c r="D54" s="95">
        <v>0</v>
      </c>
      <c r="E54" s="1">
        <v>0</v>
      </c>
      <c r="F54" s="1">
        <v>0</v>
      </c>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v>0</v>
      </c>
      <c r="E55" s="1">
        <v>0</v>
      </c>
      <c r="F55" s="95">
        <v>0</v>
      </c>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v>0</v>
      </c>
      <c r="E56" s="1">
        <v>1</v>
      </c>
      <c r="F56" s="1">
        <v>0</v>
      </c>
      <c r="G56" s="1"/>
      <c r="H56" s="1">
        <f t="shared" si="0"/>
        <v>1</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10779</v>
      </c>
      <c r="N64" s="71">
        <f t="shared" ref="N64:N127" si="1">COUNTIF($N$39:$W$62,M64)</f>
        <v>1</v>
      </c>
    </row>
    <row r="65" spans="1:14" x14ac:dyDescent="0.4">
      <c r="A65" s="12" t="s">
        <v>7654</v>
      </c>
      <c r="B65" s="219">
        <v>45612.868055555555</v>
      </c>
      <c r="C65" s="7"/>
      <c r="D65" s="228"/>
      <c r="E65" s="7"/>
      <c r="F65" s="7"/>
      <c r="G65" s="7"/>
      <c r="H65" s="7"/>
      <c r="I65" s="7"/>
      <c r="M65" s="12" t="s">
        <v>10731</v>
      </c>
      <c r="N65" s="71">
        <f t="shared" si="1"/>
        <v>1</v>
      </c>
    </row>
    <row r="66" spans="1:14" x14ac:dyDescent="0.4">
      <c r="A66" s="12" t="s">
        <v>7655</v>
      </c>
      <c r="B66" s="220">
        <v>6.0416666666666667E-2</v>
      </c>
      <c r="C66" s="7"/>
      <c r="D66" s="228"/>
      <c r="E66" s="7"/>
      <c r="F66" s="7"/>
      <c r="G66" s="7"/>
      <c r="H66" s="7"/>
      <c r="I66" s="7"/>
      <c r="M66" s="12" t="s">
        <v>10615</v>
      </c>
      <c r="N66" s="71">
        <f t="shared" si="1"/>
        <v>2</v>
      </c>
    </row>
    <row r="67" spans="1:14" x14ac:dyDescent="0.4">
      <c r="A67" s="12" t="s">
        <v>7656</v>
      </c>
      <c r="B67" s="219">
        <f>B65-B66</f>
        <v>45612.807638888888</v>
      </c>
      <c r="C67" s="7"/>
      <c r="D67" s="228"/>
      <c r="E67" s="7"/>
      <c r="F67" s="7"/>
      <c r="G67" s="7"/>
      <c r="H67" s="7"/>
      <c r="I67" s="7"/>
      <c r="M67" s="12" t="s">
        <v>10606</v>
      </c>
      <c r="N67" s="71">
        <f t="shared" si="1"/>
        <v>0</v>
      </c>
    </row>
    <row r="68" spans="1:14" x14ac:dyDescent="0.4">
      <c r="A68" s="227"/>
      <c r="C68" s="7"/>
      <c r="D68" s="228"/>
      <c r="E68" s="7"/>
      <c r="F68" s="7"/>
      <c r="G68" s="7"/>
      <c r="H68" s="7"/>
      <c r="I68" s="7"/>
      <c r="M68" s="12" t="s">
        <v>10545</v>
      </c>
      <c r="N68" s="71">
        <f t="shared" si="1"/>
        <v>0</v>
      </c>
    </row>
    <row r="69" spans="1:14" x14ac:dyDescent="0.4">
      <c r="A69" s="220" t="s">
        <v>9491</v>
      </c>
      <c r="B69" s="295">
        <v>0</v>
      </c>
      <c r="C69" s="220">
        <f>B69+TIME(1,,)</f>
        <v>4.1666666666666664E-2</v>
      </c>
      <c r="D69" s="228"/>
      <c r="E69" s="7"/>
      <c r="F69" s="7"/>
      <c r="G69" s="7"/>
      <c r="H69" s="7"/>
      <c r="I69" s="7"/>
      <c r="M69" s="12" t="s">
        <v>10462</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10254</v>
      </c>
      <c r="N70" s="71">
        <f t="shared" si="1"/>
        <v>0</v>
      </c>
    </row>
    <row r="71" spans="1:14" x14ac:dyDescent="0.4">
      <c r="A71" s="220" t="s">
        <v>9491</v>
      </c>
      <c r="B71" s="220">
        <f t="shared" ref="B71:B92" si="3">C70</f>
        <v>8.3333333333333329E-2</v>
      </c>
      <c r="C71" s="220">
        <f t="shared" si="2"/>
        <v>0.125</v>
      </c>
      <c r="M71" s="12" t="s">
        <v>10157</v>
      </c>
      <c r="N71" s="71">
        <f t="shared" si="1"/>
        <v>5</v>
      </c>
    </row>
    <row r="72" spans="1:14" x14ac:dyDescent="0.4">
      <c r="A72" s="220" t="s">
        <v>9491</v>
      </c>
      <c r="B72" s="220">
        <f t="shared" si="3"/>
        <v>0.125</v>
      </c>
      <c r="C72" s="220">
        <f t="shared" si="2"/>
        <v>0.16666666666666666</v>
      </c>
      <c r="M72" s="12" t="s">
        <v>10147</v>
      </c>
      <c r="N72" s="71">
        <f t="shared" si="1"/>
        <v>0</v>
      </c>
    </row>
    <row r="73" spans="1:14" x14ac:dyDescent="0.4">
      <c r="A73" s="220" t="s">
        <v>9491</v>
      </c>
      <c r="B73" s="220">
        <f t="shared" si="3"/>
        <v>0.16666666666666666</v>
      </c>
      <c r="C73" s="220">
        <f t="shared" si="2"/>
        <v>0.20833333333333331</v>
      </c>
      <c r="M73" s="12" t="s">
        <v>9961</v>
      </c>
      <c r="N73" s="71">
        <f t="shared" si="1"/>
        <v>0</v>
      </c>
    </row>
    <row r="74" spans="1:14" x14ac:dyDescent="0.4">
      <c r="A74" s="220" t="s">
        <v>9491</v>
      </c>
      <c r="B74" s="220">
        <f t="shared" si="3"/>
        <v>0.20833333333333331</v>
      </c>
      <c r="C74" s="220">
        <f t="shared" si="2"/>
        <v>0.24999999999999997</v>
      </c>
      <c r="M74" s="12" t="s">
        <v>9747</v>
      </c>
      <c r="N74" s="71">
        <f t="shared" si="1"/>
        <v>0</v>
      </c>
    </row>
    <row r="75" spans="1:14" x14ac:dyDescent="0.4">
      <c r="A75" s="220" t="s">
        <v>9491</v>
      </c>
      <c r="B75" s="220">
        <f t="shared" si="3"/>
        <v>0.24999999999999997</v>
      </c>
      <c r="C75" s="220">
        <f t="shared" si="2"/>
        <v>0.29166666666666663</v>
      </c>
      <c r="M75" s="12" t="s">
        <v>9745</v>
      </c>
      <c r="N75" s="71">
        <f t="shared" si="1"/>
        <v>0</v>
      </c>
    </row>
    <row r="76" spans="1:14" x14ac:dyDescent="0.4">
      <c r="A76" s="220" t="s">
        <v>9491</v>
      </c>
      <c r="B76" s="220">
        <f t="shared" si="3"/>
        <v>0.29166666666666663</v>
      </c>
      <c r="C76" s="220">
        <f t="shared" si="2"/>
        <v>0.33333333333333331</v>
      </c>
      <c r="M76" s="12" t="s">
        <v>9772</v>
      </c>
      <c r="N76" s="71">
        <f t="shared" si="1"/>
        <v>0</v>
      </c>
    </row>
    <row r="77" spans="1:14" x14ac:dyDescent="0.4">
      <c r="A77" s="220" t="s">
        <v>9491</v>
      </c>
      <c r="B77" s="220">
        <f t="shared" si="3"/>
        <v>0.33333333333333331</v>
      </c>
      <c r="C77" s="220">
        <f t="shared" si="2"/>
        <v>0.375</v>
      </c>
      <c r="M77" s="12" t="s">
        <v>9534</v>
      </c>
      <c r="N77" s="71">
        <f t="shared" si="1"/>
        <v>0</v>
      </c>
    </row>
    <row r="78" spans="1:14" x14ac:dyDescent="0.4">
      <c r="A78" s="220" t="s">
        <v>9491</v>
      </c>
      <c r="B78" s="220">
        <f t="shared" si="3"/>
        <v>0.375</v>
      </c>
      <c r="C78" s="220">
        <f t="shared" si="2"/>
        <v>0.41666666666666669</v>
      </c>
      <c r="M78" s="12" t="s">
        <v>9207</v>
      </c>
      <c r="N78" s="71">
        <f t="shared" si="1"/>
        <v>0</v>
      </c>
    </row>
    <row r="79" spans="1:14" x14ac:dyDescent="0.4">
      <c r="A79" s="220" t="s">
        <v>9491</v>
      </c>
      <c r="B79" s="220">
        <f t="shared" si="3"/>
        <v>0.41666666666666669</v>
      </c>
      <c r="C79" s="220">
        <f t="shared" si="2"/>
        <v>0.45833333333333337</v>
      </c>
      <c r="M79" s="12" t="s">
        <v>9205</v>
      </c>
      <c r="N79" s="71">
        <f t="shared" si="1"/>
        <v>0</v>
      </c>
    </row>
    <row r="80" spans="1:14" x14ac:dyDescent="0.4">
      <c r="A80" s="220" t="s">
        <v>9491</v>
      </c>
      <c r="B80" s="220">
        <f t="shared" si="3"/>
        <v>0.45833333333333337</v>
      </c>
      <c r="C80" s="220">
        <f t="shared" si="2"/>
        <v>0.5</v>
      </c>
      <c r="M80" s="12" t="s">
        <v>8994</v>
      </c>
      <c r="N80" s="71">
        <f t="shared" si="1"/>
        <v>0</v>
      </c>
    </row>
    <row r="81" spans="1:14" x14ac:dyDescent="0.4">
      <c r="A81" s="220" t="s">
        <v>9491</v>
      </c>
      <c r="B81" s="220">
        <f t="shared" si="3"/>
        <v>0.5</v>
      </c>
      <c r="C81" s="220">
        <f t="shared" si="2"/>
        <v>0.54166666666666663</v>
      </c>
      <c r="M81" s="12" t="s">
        <v>8943</v>
      </c>
      <c r="N81" s="71">
        <f t="shared" si="1"/>
        <v>0</v>
      </c>
    </row>
    <row r="82" spans="1:14" x14ac:dyDescent="0.4">
      <c r="A82" s="220" t="s">
        <v>9491</v>
      </c>
      <c r="B82" s="220">
        <f t="shared" si="3"/>
        <v>0.54166666666666663</v>
      </c>
      <c r="C82" s="220">
        <f t="shared" si="2"/>
        <v>0.58333333333333326</v>
      </c>
      <c r="M82" s="12" t="s">
        <v>8932</v>
      </c>
      <c r="N82" s="71">
        <f t="shared" si="1"/>
        <v>0</v>
      </c>
    </row>
    <row r="83" spans="1:14" x14ac:dyDescent="0.4">
      <c r="A83" s="220" t="s">
        <v>9491</v>
      </c>
      <c r="B83" s="220">
        <f t="shared" si="3"/>
        <v>0.58333333333333326</v>
      </c>
      <c r="C83" s="220">
        <f t="shared" si="2"/>
        <v>0.62499999999999989</v>
      </c>
      <c r="M83" s="12" t="s">
        <v>8905</v>
      </c>
      <c r="N83" s="71">
        <f t="shared" si="1"/>
        <v>0</v>
      </c>
    </row>
    <row r="84" spans="1:14" x14ac:dyDescent="0.4">
      <c r="A84" s="220" t="s">
        <v>9491</v>
      </c>
      <c r="B84" s="220">
        <f t="shared" si="3"/>
        <v>0.62499999999999989</v>
      </c>
      <c r="C84" s="220">
        <f t="shared" si="2"/>
        <v>0.66666666666666652</v>
      </c>
      <c r="M84" s="12" t="s">
        <v>8636</v>
      </c>
      <c r="N84" s="71">
        <f t="shared" si="1"/>
        <v>0</v>
      </c>
    </row>
    <row r="85" spans="1:14" x14ac:dyDescent="0.4">
      <c r="A85" s="220" t="s">
        <v>9491</v>
      </c>
      <c r="B85" s="220">
        <f t="shared" si="3"/>
        <v>0.66666666666666652</v>
      </c>
      <c r="C85" s="220">
        <f t="shared" si="2"/>
        <v>0.70833333333333315</v>
      </c>
      <c r="M85" s="12" t="s">
        <v>9774</v>
      </c>
      <c r="N85" s="71">
        <f t="shared" si="1"/>
        <v>0</v>
      </c>
    </row>
    <row r="86" spans="1:14" x14ac:dyDescent="0.4">
      <c r="A86" s="220" t="s">
        <v>9491</v>
      </c>
      <c r="B86" s="220">
        <f t="shared" si="3"/>
        <v>0.70833333333333315</v>
      </c>
      <c r="C86" s="220">
        <f t="shared" si="2"/>
        <v>0.74999999999999978</v>
      </c>
      <c r="M86" s="12" t="s">
        <v>9195</v>
      </c>
      <c r="N86" s="71">
        <f t="shared" si="1"/>
        <v>0</v>
      </c>
    </row>
    <row r="87" spans="1:14" x14ac:dyDescent="0.4">
      <c r="A87" s="220" t="s">
        <v>9491</v>
      </c>
      <c r="B87" s="220">
        <f t="shared" si="3"/>
        <v>0.74999999999999978</v>
      </c>
      <c r="C87" s="220">
        <f t="shared" si="2"/>
        <v>0.79166666666666641</v>
      </c>
      <c r="M87" s="12" t="s">
        <v>10273</v>
      </c>
      <c r="N87" s="71">
        <f t="shared" si="1"/>
        <v>0</v>
      </c>
    </row>
    <row r="88" spans="1:14" x14ac:dyDescent="0.4">
      <c r="A88" s="220" t="s">
        <v>9491</v>
      </c>
      <c r="B88" s="220">
        <f t="shared" si="3"/>
        <v>0.79166666666666641</v>
      </c>
      <c r="C88" s="220">
        <f t="shared" si="2"/>
        <v>0.83333333333333304</v>
      </c>
      <c r="M88" s="12" t="s">
        <v>9002</v>
      </c>
      <c r="N88" s="71">
        <f t="shared" si="1"/>
        <v>0</v>
      </c>
    </row>
    <row r="89" spans="1:14" x14ac:dyDescent="0.4">
      <c r="A89" s="220" t="s">
        <v>9491</v>
      </c>
      <c r="B89" s="220">
        <f t="shared" si="3"/>
        <v>0.83333333333333304</v>
      </c>
      <c r="C89" s="220">
        <f t="shared" si="2"/>
        <v>0.87499999999999967</v>
      </c>
      <c r="M89" s="12" t="s">
        <v>8951</v>
      </c>
      <c r="N89" s="71">
        <f t="shared" si="1"/>
        <v>0</v>
      </c>
    </row>
    <row r="90" spans="1:14" x14ac:dyDescent="0.4">
      <c r="A90" s="220" t="s">
        <v>9491</v>
      </c>
      <c r="B90" s="220">
        <f t="shared" si="3"/>
        <v>0.87499999999999967</v>
      </c>
      <c r="C90" s="220">
        <f t="shared" si="2"/>
        <v>0.9166666666666663</v>
      </c>
      <c r="M90" s="12" t="s">
        <v>8949</v>
      </c>
      <c r="N90" s="71">
        <f t="shared" si="1"/>
        <v>0</v>
      </c>
    </row>
    <row r="91" spans="1:14" x14ac:dyDescent="0.4">
      <c r="A91" s="220" t="s">
        <v>9491</v>
      </c>
      <c r="B91" s="220">
        <f t="shared" si="3"/>
        <v>0.9166666666666663</v>
      </c>
      <c r="C91" s="220">
        <f t="shared" si="2"/>
        <v>0.95833333333333293</v>
      </c>
      <c r="M91" s="12" t="s">
        <v>8945</v>
      </c>
      <c r="N91" s="71">
        <f t="shared" si="1"/>
        <v>0</v>
      </c>
    </row>
    <row r="92" spans="1:14" x14ac:dyDescent="0.4">
      <c r="A92" s="220" t="s">
        <v>9491</v>
      </c>
      <c r="B92" s="220">
        <f t="shared" si="3"/>
        <v>0.95833333333333293</v>
      </c>
      <c r="C92" s="220">
        <f t="shared" si="2"/>
        <v>0.99999999999999956</v>
      </c>
      <c r="M92" s="12" t="s">
        <v>8899</v>
      </c>
      <c r="N92" s="71">
        <f t="shared" si="1"/>
        <v>0</v>
      </c>
    </row>
    <row r="93" spans="1:14" x14ac:dyDescent="0.4">
      <c r="A93" s="7"/>
      <c r="B93" s="250"/>
      <c r="C93" s="250"/>
      <c r="M93" s="12" t="s">
        <v>8903</v>
      </c>
      <c r="N93" s="71">
        <f t="shared" si="1"/>
        <v>0</v>
      </c>
    </row>
    <row r="94" spans="1:14" x14ac:dyDescent="0.4">
      <c r="M94" s="12" t="s">
        <v>8904</v>
      </c>
      <c r="N94" s="71">
        <f t="shared" si="1"/>
        <v>0</v>
      </c>
    </row>
    <row r="95" spans="1:14" x14ac:dyDescent="0.4">
      <c r="M95" s="12" t="s">
        <v>8906</v>
      </c>
      <c r="N95" s="71">
        <f t="shared" si="1"/>
        <v>0</v>
      </c>
    </row>
    <row r="96" spans="1:14" x14ac:dyDescent="0.4">
      <c r="M96" s="12" t="s">
        <v>8907</v>
      </c>
      <c r="N96" s="71">
        <f t="shared" si="1"/>
        <v>0</v>
      </c>
    </row>
    <row r="97" spans="13:14" x14ac:dyDescent="0.4">
      <c r="M97" s="12" t="s">
        <v>8937</v>
      </c>
      <c r="N97" s="71">
        <f t="shared" si="1"/>
        <v>0</v>
      </c>
    </row>
    <row r="98" spans="13:14" x14ac:dyDescent="0.4">
      <c r="M98" s="12" t="s">
        <v>8909</v>
      </c>
      <c r="N98" s="71">
        <f t="shared" si="1"/>
        <v>0</v>
      </c>
    </row>
    <row r="99" spans="13:14" x14ac:dyDescent="0.4">
      <c r="M99" s="12" t="s">
        <v>8785</v>
      </c>
      <c r="N99" s="71">
        <f t="shared" si="1"/>
        <v>0</v>
      </c>
    </row>
    <row r="100" spans="13:14" x14ac:dyDescent="0.4">
      <c r="M100" s="12" t="s">
        <v>8783</v>
      </c>
      <c r="N100" s="71">
        <f t="shared" si="1"/>
        <v>0</v>
      </c>
    </row>
    <row r="101" spans="13:14" x14ac:dyDescent="0.4">
      <c r="M101" s="12" t="s">
        <v>8908</v>
      </c>
      <c r="N101" s="71">
        <f t="shared" si="1"/>
        <v>0</v>
      </c>
    </row>
    <row r="102" spans="13:14" x14ac:dyDescent="0.4">
      <c r="M102" s="12" t="s">
        <v>8935</v>
      </c>
      <c r="N102" s="71">
        <f t="shared" si="1"/>
        <v>0</v>
      </c>
    </row>
    <row r="103" spans="13:14" x14ac:dyDescent="0.4">
      <c r="M103" s="12" t="s">
        <v>8789</v>
      </c>
      <c r="N103" s="71">
        <f t="shared" si="1"/>
        <v>0</v>
      </c>
    </row>
    <row r="104" spans="13:14" x14ac:dyDescent="0.4">
      <c r="M104" s="12" t="s">
        <v>8717</v>
      </c>
      <c r="N104" s="71">
        <f t="shared" si="1"/>
        <v>0</v>
      </c>
    </row>
    <row r="105" spans="13:14" x14ac:dyDescent="0.4">
      <c r="M105" s="12" t="s">
        <v>8703</v>
      </c>
      <c r="N105" s="71">
        <f t="shared" si="1"/>
        <v>0</v>
      </c>
    </row>
    <row r="106" spans="13:14" x14ac:dyDescent="0.4">
      <c r="M106" s="12" t="s">
        <v>8699</v>
      </c>
      <c r="N106" s="71">
        <f t="shared" si="1"/>
        <v>0</v>
      </c>
    </row>
    <row r="107" spans="13:14" x14ac:dyDescent="0.4">
      <c r="M107" s="12" t="s">
        <v>8694</v>
      </c>
      <c r="N107" s="71">
        <f t="shared" si="1"/>
        <v>0</v>
      </c>
    </row>
    <row r="108" spans="13:14" x14ac:dyDescent="0.4">
      <c r="M108" s="12" t="s">
        <v>8645</v>
      </c>
      <c r="N108" s="71">
        <f t="shared" si="1"/>
        <v>0</v>
      </c>
    </row>
    <row r="109" spans="13:14" x14ac:dyDescent="0.4">
      <c r="M109" s="12" t="s">
        <v>8643</v>
      </c>
      <c r="N109" s="71">
        <f t="shared" si="1"/>
        <v>0</v>
      </c>
    </row>
    <row r="110" spans="13:14" x14ac:dyDescent="0.4">
      <c r="M110" s="12" t="s">
        <v>8629</v>
      </c>
      <c r="N110" s="71">
        <f t="shared" si="1"/>
        <v>0</v>
      </c>
    </row>
    <row r="111" spans="13:14" x14ac:dyDescent="0.4">
      <c r="M111" s="12" t="s">
        <v>8632</v>
      </c>
      <c r="N111" s="71">
        <f t="shared" si="1"/>
        <v>0</v>
      </c>
    </row>
    <row r="112" spans="13:14" x14ac:dyDescent="0.4">
      <c r="M112" s="12" t="s">
        <v>8633</v>
      </c>
      <c r="N112" s="71">
        <f t="shared" si="1"/>
        <v>0</v>
      </c>
    </row>
    <row r="113" spans="13:14" x14ac:dyDescent="0.4">
      <c r="M113" s="12" t="s">
        <v>8634</v>
      </c>
      <c r="N113" s="71">
        <f t="shared" si="1"/>
        <v>0</v>
      </c>
    </row>
    <row r="114" spans="13:14" x14ac:dyDescent="0.4">
      <c r="M114" s="12" t="s">
        <v>8635</v>
      </c>
      <c r="N114" s="71">
        <f t="shared" si="1"/>
        <v>0</v>
      </c>
    </row>
    <row r="115" spans="13:14" x14ac:dyDescent="0.4">
      <c r="M115" s="12" t="s">
        <v>8419</v>
      </c>
      <c r="N115" s="71">
        <f t="shared" si="1"/>
        <v>0</v>
      </c>
    </row>
    <row r="116" spans="13:14" x14ac:dyDescent="0.4">
      <c r="M116" s="12" t="s">
        <v>8414</v>
      </c>
      <c r="N116" s="71">
        <f t="shared" si="1"/>
        <v>0</v>
      </c>
    </row>
    <row r="117" spans="13:14" x14ac:dyDescent="0.4">
      <c r="M117" s="12" t="s">
        <v>8420</v>
      </c>
      <c r="N117" s="71">
        <f t="shared" si="1"/>
        <v>0</v>
      </c>
    </row>
    <row r="118" spans="13:14" x14ac:dyDescent="0.4">
      <c r="M118" s="12" t="s">
        <v>8421</v>
      </c>
      <c r="N118" s="71">
        <f t="shared" si="1"/>
        <v>0</v>
      </c>
    </row>
    <row r="119" spans="13:14" x14ac:dyDescent="0.4">
      <c r="M119" s="12" t="s">
        <v>8422</v>
      </c>
      <c r="N119" s="71">
        <f t="shared" si="1"/>
        <v>0</v>
      </c>
    </row>
    <row r="120" spans="13:14" x14ac:dyDescent="0.4">
      <c r="M120" s="12" t="s">
        <v>8308</v>
      </c>
      <c r="N120" s="71">
        <f t="shared" si="1"/>
        <v>0</v>
      </c>
    </row>
    <row r="121" spans="13:14" x14ac:dyDescent="0.4">
      <c r="M121" s="12" t="s">
        <v>7783</v>
      </c>
      <c r="N121" s="71">
        <f t="shared" si="1"/>
        <v>0</v>
      </c>
    </row>
    <row r="122" spans="13:14" x14ac:dyDescent="0.4">
      <c r="M122" s="12" t="s">
        <v>8376</v>
      </c>
      <c r="N122" s="71">
        <f t="shared" si="1"/>
        <v>0</v>
      </c>
    </row>
    <row r="123" spans="13:14" x14ac:dyDescent="0.4">
      <c r="M123" s="12" t="s">
        <v>8355</v>
      </c>
      <c r="N123" s="71">
        <f t="shared" si="1"/>
        <v>0</v>
      </c>
    </row>
    <row r="124" spans="13:14" x14ac:dyDescent="0.4">
      <c r="M124" s="12" t="s">
        <v>8351</v>
      </c>
      <c r="N124" s="71">
        <f t="shared" si="1"/>
        <v>0</v>
      </c>
    </row>
    <row r="125" spans="13:14" x14ac:dyDescent="0.4">
      <c r="M125" s="12" t="s">
        <v>8311</v>
      </c>
      <c r="N125" s="71">
        <f t="shared" si="1"/>
        <v>0</v>
      </c>
    </row>
    <row r="126" spans="13:14" x14ac:dyDescent="0.4">
      <c r="M126" s="12" t="s">
        <v>8321</v>
      </c>
      <c r="N126" s="71">
        <f t="shared" si="1"/>
        <v>0</v>
      </c>
    </row>
    <row r="127" spans="13:14" x14ac:dyDescent="0.4">
      <c r="M127" s="12" t="s">
        <v>8290</v>
      </c>
      <c r="N127" s="71">
        <f t="shared" si="1"/>
        <v>0</v>
      </c>
    </row>
    <row r="128" spans="13:14" x14ac:dyDescent="0.4">
      <c r="M128" s="12" t="s">
        <v>8202</v>
      </c>
      <c r="N128" s="71">
        <f t="shared" ref="N128:N171" si="4">COUNTIF($N$39:$W$62,M128)</f>
        <v>0</v>
      </c>
    </row>
    <row r="129" spans="13:14" x14ac:dyDescent="0.4">
      <c r="M129" s="12" t="s">
        <v>8194</v>
      </c>
      <c r="N129" s="71">
        <f t="shared" si="4"/>
        <v>0</v>
      </c>
    </row>
    <row r="130" spans="13:14" x14ac:dyDescent="0.4">
      <c r="M130" s="12" t="s">
        <v>8692</v>
      </c>
      <c r="N130" s="71">
        <f t="shared" si="4"/>
        <v>0</v>
      </c>
    </row>
    <row r="131" spans="13:14" x14ac:dyDescent="0.4">
      <c r="M131" s="12" t="s">
        <v>8199</v>
      </c>
      <c r="N131" s="71">
        <f t="shared" si="4"/>
        <v>0</v>
      </c>
    </row>
    <row r="132" spans="13:14" x14ac:dyDescent="0.4">
      <c r="M132" s="12" t="s">
        <v>8845</v>
      </c>
      <c r="N132" s="71">
        <f t="shared" si="4"/>
        <v>0</v>
      </c>
    </row>
    <row r="133" spans="13:14" x14ac:dyDescent="0.4">
      <c r="M133" s="12" t="s">
        <v>8061</v>
      </c>
      <c r="N133" s="71">
        <f t="shared" si="4"/>
        <v>0</v>
      </c>
    </row>
    <row r="134" spans="13:14" x14ac:dyDescent="0.4">
      <c r="M134" s="12" t="s">
        <v>8059</v>
      </c>
      <c r="N134" s="71">
        <f t="shared" si="4"/>
        <v>0</v>
      </c>
    </row>
    <row r="135" spans="13:14" x14ac:dyDescent="0.4">
      <c r="M135" s="12" t="s">
        <v>7998</v>
      </c>
      <c r="N135" s="71">
        <f t="shared" si="4"/>
        <v>0</v>
      </c>
    </row>
    <row r="136" spans="13:14" x14ac:dyDescent="0.4">
      <c r="M136" s="12" t="s">
        <v>7996</v>
      </c>
      <c r="N136" s="71">
        <f t="shared" si="4"/>
        <v>0</v>
      </c>
    </row>
    <row r="137" spans="13:14" x14ac:dyDescent="0.4">
      <c r="M137" s="12" t="s">
        <v>7994</v>
      </c>
      <c r="N137" s="71">
        <f t="shared" si="4"/>
        <v>0</v>
      </c>
    </row>
    <row r="138" spans="13:14" x14ac:dyDescent="0.4">
      <c r="M138" s="12" t="s">
        <v>7967</v>
      </c>
      <c r="N138" s="71">
        <f t="shared" si="4"/>
        <v>0</v>
      </c>
    </row>
    <row r="139" spans="13:14" x14ac:dyDescent="0.4">
      <c r="M139" s="12" t="s">
        <v>7944</v>
      </c>
      <c r="N139" s="71">
        <f t="shared" si="4"/>
        <v>0</v>
      </c>
    </row>
    <row r="140" spans="13:14" x14ac:dyDescent="0.4">
      <c r="M140" s="12" t="s">
        <v>7778</v>
      </c>
      <c r="N140" s="71">
        <f t="shared" si="4"/>
        <v>0</v>
      </c>
    </row>
    <row r="141" spans="13:14" x14ac:dyDescent="0.4">
      <c r="M141" s="12" t="s">
        <v>7776</v>
      </c>
      <c r="N141" s="71">
        <f t="shared" si="4"/>
        <v>0</v>
      </c>
    </row>
    <row r="142" spans="13:14" x14ac:dyDescent="0.4">
      <c r="M142" s="12" t="s">
        <v>7772</v>
      </c>
      <c r="N142" s="71">
        <f t="shared" si="4"/>
        <v>0</v>
      </c>
    </row>
    <row r="143" spans="13:14" x14ac:dyDescent="0.4">
      <c r="M143" s="12" t="s">
        <v>7765</v>
      </c>
      <c r="N143" s="71">
        <f t="shared" si="4"/>
        <v>0</v>
      </c>
    </row>
    <row r="144" spans="13:14" x14ac:dyDescent="0.4">
      <c r="M144" s="12" t="s">
        <v>7972</v>
      </c>
      <c r="N144" s="71">
        <f t="shared" si="4"/>
        <v>0</v>
      </c>
    </row>
    <row r="145" spans="13:14" x14ac:dyDescent="0.4">
      <c r="M145" s="12" t="s">
        <v>7746</v>
      </c>
      <c r="N145" s="71">
        <f t="shared" si="4"/>
        <v>0</v>
      </c>
    </row>
    <row r="146" spans="13:14" x14ac:dyDescent="0.4">
      <c r="M146" s="12" t="s">
        <v>7725</v>
      </c>
      <c r="N146" s="71">
        <f t="shared" si="4"/>
        <v>0</v>
      </c>
    </row>
    <row r="147" spans="13:14" x14ac:dyDescent="0.4">
      <c r="M147" s="12" t="s">
        <v>7973</v>
      </c>
      <c r="N147" s="71">
        <f t="shared" si="4"/>
        <v>0</v>
      </c>
    </row>
    <row r="148" spans="13:14" x14ac:dyDescent="0.4">
      <c r="M148" s="12" t="s">
        <v>7712</v>
      </c>
      <c r="N148" s="71">
        <f t="shared" si="4"/>
        <v>0</v>
      </c>
    </row>
    <row r="149" spans="13:14" x14ac:dyDescent="0.4">
      <c r="M149" s="12" t="s">
        <v>7756</v>
      </c>
      <c r="N149" s="71">
        <f t="shared" si="4"/>
        <v>0</v>
      </c>
    </row>
    <row r="150" spans="13:14" x14ac:dyDescent="0.4">
      <c r="M150" s="12" t="s">
        <v>7962</v>
      </c>
      <c r="N150" s="71">
        <f t="shared" si="4"/>
        <v>0</v>
      </c>
    </row>
    <row r="151" spans="13:14" x14ac:dyDescent="0.4">
      <c r="M151" s="12" t="s">
        <v>7804</v>
      </c>
      <c r="N151" s="71">
        <f t="shared" si="4"/>
        <v>0</v>
      </c>
    </row>
    <row r="152" spans="13:14" x14ac:dyDescent="0.4">
      <c r="M152" s="12" t="s">
        <v>7945</v>
      </c>
      <c r="N152" s="71">
        <f t="shared" si="4"/>
        <v>0</v>
      </c>
    </row>
    <row r="153" spans="13:14" x14ac:dyDescent="0.4">
      <c r="M153" s="12" t="s">
        <v>7805</v>
      </c>
      <c r="N153" s="71">
        <f t="shared" si="4"/>
        <v>0</v>
      </c>
    </row>
    <row r="154" spans="13:14" x14ac:dyDescent="0.4">
      <c r="M154" s="12" t="s">
        <v>7753</v>
      </c>
      <c r="N154" s="71">
        <f t="shared" si="4"/>
        <v>0</v>
      </c>
    </row>
    <row r="155" spans="13:14" x14ac:dyDescent="0.4">
      <c r="M155" s="12" t="s">
        <v>7790</v>
      </c>
      <c r="N155" s="71">
        <f t="shared" si="4"/>
        <v>0</v>
      </c>
    </row>
    <row r="156" spans="13:14" x14ac:dyDescent="0.4">
      <c r="M156" s="12" t="s">
        <v>7974</v>
      </c>
      <c r="N156" s="71">
        <f t="shared" si="4"/>
        <v>0</v>
      </c>
    </row>
    <row r="157" spans="13:14" x14ac:dyDescent="0.4">
      <c r="M157" s="12" t="s">
        <v>7946</v>
      </c>
      <c r="N157" s="71">
        <f t="shared" si="4"/>
        <v>0</v>
      </c>
    </row>
    <row r="158" spans="13:14" x14ac:dyDescent="0.4">
      <c r="M158" s="12" t="s">
        <v>7975</v>
      </c>
      <c r="N158" s="71">
        <f t="shared" si="4"/>
        <v>0</v>
      </c>
    </row>
    <row r="159" spans="13:14" x14ac:dyDescent="0.4">
      <c r="M159" s="12" t="s">
        <v>8343</v>
      </c>
      <c r="N159" s="71">
        <f t="shared" si="4"/>
        <v>0</v>
      </c>
    </row>
    <row r="160" spans="13:14" x14ac:dyDescent="0.4">
      <c r="M160" s="12" t="s">
        <v>7761</v>
      </c>
      <c r="N160" s="71">
        <f t="shared" si="4"/>
        <v>0</v>
      </c>
    </row>
    <row r="161" spans="13:14" x14ac:dyDescent="0.4">
      <c r="M161" s="12" t="s">
        <v>7899</v>
      </c>
      <c r="N161" s="71">
        <f t="shared" si="4"/>
        <v>0</v>
      </c>
    </row>
    <row r="162" spans="13:14" x14ac:dyDescent="0.4">
      <c r="M162" s="12" t="s">
        <v>7948</v>
      </c>
      <c r="N162" s="71">
        <f t="shared" si="4"/>
        <v>0</v>
      </c>
    </row>
    <row r="163" spans="13:14" x14ac:dyDescent="0.4">
      <c r="M163" s="12" t="s">
        <v>8013</v>
      </c>
      <c r="N163" s="71">
        <f t="shared" si="4"/>
        <v>0</v>
      </c>
    </row>
    <row r="164" spans="13:14" x14ac:dyDescent="0.4">
      <c r="M164" s="12" t="s">
        <v>8014</v>
      </c>
      <c r="N164" s="71">
        <f t="shared" si="4"/>
        <v>0</v>
      </c>
    </row>
    <row r="165" spans="13:14" x14ac:dyDescent="0.4">
      <c r="M165" s="12" t="s">
        <v>8047</v>
      </c>
      <c r="N165" s="71">
        <f t="shared" si="4"/>
        <v>0</v>
      </c>
    </row>
    <row r="166" spans="13:14" x14ac:dyDescent="0.4">
      <c r="M166" s="12" t="s">
        <v>8090</v>
      </c>
      <c r="N166" s="71">
        <f t="shared" si="4"/>
        <v>0</v>
      </c>
    </row>
    <row r="167" spans="13:14" x14ac:dyDescent="0.4">
      <c r="M167" s="12" t="s">
        <v>8200</v>
      </c>
      <c r="N167" s="71">
        <f t="shared" si="4"/>
        <v>0</v>
      </c>
    </row>
    <row r="168" spans="13:14" x14ac:dyDescent="0.4">
      <c r="M168" s="12" t="s">
        <v>8198</v>
      </c>
      <c r="N168" s="71">
        <f t="shared" si="4"/>
        <v>0</v>
      </c>
    </row>
    <row r="169" spans="13:14" x14ac:dyDescent="0.4">
      <c r="M169" s="12" t="s">
        <v>8197</v>
      </c>
      <c r="N169" s="71">
        <f t="shared" si="4"/>
        <v>0</v>
      </c>
    </row>
    <row r="170" spans="13:14" x14ac:dyDescent="0.4">
      <c r="M170" s="12" t="s">
        <v>8315</v>
      </c>
      <c r="N170" s="71">
        <f t="shared" si="4"/>
        <v>0</v>
      </c>
    </row>
    <row r="171" spans="13:14" x14ac:dyDescent="0.4">
      <c r="M171" s="12" t="s">
        <v>8330</v>
      </c>
      <c r="N171" s="71">
        <f t="shared" si="4"/>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hyperlinks>
    <hyperlink ref="B28:H28" r:id="rId1" display="LE0-9829" xr:uid="{4DABCA37-A65E-464D-8F47-3E549995335B}"/>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30BD0-35B3-4A26-B0CC-E36C103FE327}">
  <dimension ref="A1:W101"/>
  <sheetViews>
    <sheetView topLeftCell="A37" zoomScale="90" zoomScaleNormal="90" workbookViewId="0">
      <selection activeCell="R50" sqref="R50"/>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28.90625" customWidth="1"/>
    <col min="15" max="15" width="16.81640625" customWidth="1"/>
    <col min="16" max="16" width="14.90625" bestFit="1" customWidth="1"/>
    <col min="17" max="17" width="15" bestFit="1" customWidth="1"/>
    <col min="18" max="18" width="28.81640625" customWidth="1"/>
    <col min="19" max="19" width="16.54296875" bestFit="1" customWidth="1"/>
    <col min="20" max="20" width="18.1796875" customWidth="1"/>
    <col min="21" max="21" width="15" bestFit="1" customWidth="1"/>
    <col min="22" max="22" width="14.90625" bestFit="1" customWidth="1"/>
    <col min="23" max="23" width="15" bestFit="1" customWidth="1"/>
  </cols>
  <sheetData>
    <row r="1" spans="1:9" x14ac:dyDescent="0.4">
      <c r="A1" s="11" t="s">
        <v>7581</v>
      </c>
      <c r="B1" s="375" t="s">
        <v>10718</v>
      </c>
      <c r="C1" s="375"/>
      <c r="D1" s="375"/>
      <c r="E1" s="375"/>
      <c r="F1" s="375"/>
      <c r="G1" s="375"/>
      <c r="H1" s="375"/>
      <c r="I1" s="7"/>
    </row>
    <row r="2" spans="1:9" x14ac:dyDescent="0.4">
      <c r="A2" s="11" t="s">
        <v>7582</v>
      </c>
      <c r="B2" s="375" t="s">
        <v>10721</v>
      </c>
      <c r="C2" s="375"/>
      <c r="D2" s="375"/>
      <c r="E2" s="375"/>
      <c r="F2" s="375"/>
      <c r="G2" s="375"/>
      <c r="H2" s="375"/>
      <c r="I2" s="7"/>
    </row>
    <row r="3" spans="1:9" x14ac:dyDescent="0.4">
      <c r="A3" s="11" t="s">
        <v>7583</v>
      </c>
      <c r="B3" s="375" t="s">
        <v>10722</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10719</v>
      </c>
      <c r="C5" s="375"/>
      <c r="D5" s="375"/>
      <c r="E5" s="375"/>
      <c r="F5" s="375"/>
      <c r="G5" s="375"/>
      <c r="H5" s="375"/>
      <c r="I5" s="7"/>
    </row>
    <row r="6" spans="1:9" x14ac:dyDescent="0.4">
      <c r="A6" s="11" t="s">
        <v>7586</v>
      </c>
      <c r="B6" s="384">
        <f>MIN(C38:G38)</f>
        <v>45727.644444444442</v>
      </c>
      <c r="C6" s="374"/>
      <c r="D6" s="403" t="s">
        <v>7587</v>
      </c>
      <c r="E6" s="404"/>
      <c r="F6" s="384">
        <f>MAX(C39:G39)</f>
        <v>45735.518750000003</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v>45727.644444444442</v>
      </c>
      <c r="D38" s="191">
        <v>45727.659722222219</v>
      </c>
      <c r="E38" s="191">
        <v>45728.459027777775</v>
      </c>
      <c r="F38" s="191">
        <v>45727.67291666667</v>
      </c>
      <c r="G38" s="191">
        <v>45727.654861111114</v>
      </c>
      <c r="H38" s="1"/>
      <c r="I38" s="7"/>
      <c r="J38" s="294">
        <v>45734.333333333336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45735.493750000001</v>
      </c>
      <c r="D39" s="191">
        <v>45729.364583333336</v>
      </c>
      <c r="E39" s="191">
        <v>45735.511111111111</v>
      </c>
      <c r="F39" s="191">
        <v>45735.518750000003</v>
      </c>
      <c r="G39" s="191">
        <v>45729.368750000001</v>
      </c>
      <c r="H39" s="1"/>
      <c r="I39" s="7"/>
      <c r="J39" s="186">
        <f>IF(C39&lt;&gt;"",INT((J38-C38)*24),0)+IF(D39&lt;&gt;"",INT((J38-D38)*24),0)+IF(E39&lt;&gt;"",INT((J38-E38)*24),0)+IF(F39&lt;&gt;"",INT((J38-F38)*24),0)+IF(G39&lt;&gt;"",INT((J38-G38)*24),0)</f>
        <v>779</v>
      </c>
      <c r="M39" s="95">
        <v>1</v>
      </c>
      <c r="N39" s="222" t="s">
        <v>10726</v>
      </c>
      <c r="O39" s="201" t="s">
        <v>9642</v>
      </c>
      <c r="P39" s="222" t="s">
        <v>10767</v>
      </c>
      <c r="Q39" s="201" t="s">
        <v>10678</v>
      </c>
      <c r="R39" s="222" t="s">
        <v>10766</v>
      </c>
      <c r="S39" s="201" t="s">
        <v>10330</v>
      </c>
      <c r="T39" s="222" t="s">
        <v>10730</v>
      </c>
      <c r="U39" s="201" t="s">
        <v>9642</v>
      </c>
      <c r="V39" s="222" t="s">
        <v>10768</v>
      </c>
      <c r="W39" s="201" t="s">
        <v>10678</v>
      </c>
    </row>
    <row r="40" spans="1:23" x14ac:dyDescent="0.4">
      <c r="A40" s="177"/>
      <c r="B40" s="12" t="s">
        <v>7458</v>
      </c>
      <c r="C40" s="221">
        <v>498</v>
      </c>
      <c r="D40" s="164">
        <v>17</v>
      </c>
      <c r="E40" s="221">
        <v>447</v>
      </c>
      <c r="F40" s="221">
        <v>14</v>
      </c>
      <c r="G40" s="164">
        <v>20</v>
      </c>
      <c r="H40" s="1">
        <f t="shared" ref="H40:H62" si="0">SUM(C40:G40)</f>
        <v>996</v>
      </c>
      <c r="I40" s="7"/>
      <c r="M40" s="1">
        <v>2</v>
      </c>
      <c r="N40" s="222" t="s">
        <v>10727</v>
      </c>
      <c r="O40" s="201" t="s">
        <v>9642</v>
      </c>
      <c r="P40" s="222"/>
      <c r="Q40" s="201"/>
      <c r="R40" s="203" t="s">
        <v>10775</v>
      </c>
      <c r="S40" s="201" t="s">
        <v>9238</v>
      </c>
      <c r="T40" s="222" t="s">
        <v>10799</v>
      </c>
      <c r="U40" s="12" t="s">
        <v>10678</v>
      </c>
      <c r="V40" s="222"/>
      <c r="W40" s="201"/>
    </row>
    <row r="41" spans="1:23" x14ac:dyDescent="0.4">
      <c r="A41" s="1" t="s">
        <v>7164</v>
      </c>
      <c r="B41" s="12" t="s">
        <v>7469</v>
      </c>
      <c r="C41" s="1">
        <f>INT((C39-C38)*24)</f>
        <v>188</v>
      </c>
      <c r="D41" s="1">
        <f>INT((D39-D38)*24)</f>
        <v>40</v>
      </c>
      <c r="E41" s="1">
        <f>INT((E39-E38)*24)</f>
        <v>169</v>
      </c>
      <c r="F41" s="1">
        <f>INT((F39-F38)*24)</f>
        <v>188</v>
      </c>
      <c r="G41" s="1">
        <f>INT((G39-G38)*24)</f>
        <v>41</v>
      </c>
      <c r="H41" s="1">
        <f t="shared" si="0"/>
        <v>626</v>
      </c>
      <c r="I41" s="7"/>
      <c r="J41" s="12" t="s">
        <v>8020</v>
      </c>
      <c r="K41" s="1">
        <f>H41</f>
        <v>626</v>
      </c>
      <c r="M41" s="95">
        <v>3</v>
      </c>
      <c r="N41" s="222" t="s">
        <v>10728</v>
      </c>
      <c r="O41" s="201" t="s">
        <v>9642</v>
      </c>
      <c r="P41" s="222"/>
      <c r="Q41" s="201"/>
      <c r="R41" s="222" t="s">
        <v>10792</v>
      </c>
      <c r="S41" s="201" t="s">
        <v>9642</v>
      </c>
      <c r="T41" s="222" t="s">
        <v>10800</v>
      </c>
      <c r="U41" s="201" t="s">
        <v>9642</v>
      </c>
      <c r="V41" s="222"/>
      <c r="W41" s="201"/>
    </row>
    <row r="42" spans="1:23" x14ac:dyDescent="0.4">
      <c r="A42" s="379">
        <v>45728</v>
      </c>
      <c r="B42" s="12" t="s">
        <v>7483</v>
      </c>
      <c r="C42" s="1">
        <v>0</v>
      </c>
      <c r="D42" s="1">
        <v>0</v>
      </c>
      <c r="E42" s="1"/>
      <c r="F42" s="1">
        <v>0</v>
      </c>
      <c r="G42" s="1">
        <v>0</v>
      </c>
      <c r="H42" s="1">
        <f t="shared" si="0"/>
        <v>0</v>
      </c>
      <c r="I42" s="7"/>
      <c r="J42" s="12" t="s">
        <v>7483</v>
      </c>
      <c r="K42" s="1">
        <f>SUMIF(B:B,J42,H:H)</f>
        <v>0</v>
      </c>
      <c r="M42" s="1">
        <v>4</v>
      </c>
      <c r="N42" s="222" t="s">
        <v>10729</v>
      </c>
      <c r="O42" s="201" t="s">
        <v>10330</v>
      </c>
      <c r="P42" s="222"/>
      <c r="Q42" s="201"/>
      <c r="R42" s="203" t="s">
        <v>10794</v>
      </c>
      <c r="S42" s="201" t="s">
        <v>10330</v>
      </c>
      <c r="T42" s="222"/>
      <c r="U42" s="201"/>
      <c r="V42" s="240"/>
      <c r="W42" s="201"/>
    </row>
    <row r="43" spans="1:23" x14ac:dyDescent="0.4">
      <c r="A43" s="379"/>
      <c r="B43" s="12" t="s">
        <v>7484</v>
      </c>
      <c r="C43" s="1">
        <v>0</v>
      </c>
      <c r="D43" s="1">
        <v>0</v>
      </c>
      <c r="E43" s="1"/>
      <c r="F43" s="1">
        <v>0</v>
      </c>
      <c r="G43" s="1">
        <v>0</v>
      </c>
      <c r="H43" s="1">
        <f t="shared" si="0"/>
        <v>0</v>
      </c>
      <c r="I43" s="7"/>
      <c r="J43" s="12" t="s">
        <v>7477</v>
      </c>
      <c r="K43" s="1">
        <f>SUMIF(B:B,J43,H:H)</f>
        <v>0</v>
      </c>
      <c r="M43" s="95">
        <v>5</v>
      </c>
      <c r="N43" s="310" t="s">
        <v>10774</v>
      </c>
      <c r="O43" s="65" t="s">
        <v>10041</v>
      </c>
      <c r="P43" s="203"/>
      <c r="Q43" s="201"/>
      <c r="R43" s="203" t="s">
        <v>10795</v>
      </c>
      <c r="S43" s="201" t="s">
        <v>10330</v>
      </c>
      <c r="T43" s="240"/>
      <c r="U43" s="201"/>
      <c r="V43" s="240"/>
      <c r="W43" s="201"/>
    </row>
    <row r="44" spans="1:23" x14ac:dyDescent="0.4">
      <c r="A44" s="379"/>
      <c r="B44" s="12" t="s">
        <v>7485</v>
      </c>
      <c r="C44" s="1">
        <v>4</v>
      </c>
      <c r="D44" s="1">
        <v>0</v>
      </c>
      <c r="E44" s="1"/>
      <c r="F44" s="1">
        <v>1</v>
      </c>
      <c r="G44" s="1">
        <v>0</v>
      </c>
      <c r="H44" s="1">
        <f t="shared" si="0"/>
        <v>5</v>
      </c>
      <c r="I44" s="7"/>
      <c r="J44" s="12" t="s">
        <v>7485</v>
      </c>
      <c r="K44" s="1">
        <f>SUMIF(B:B,J44,H:H)</f>
        <v>21</v>
      </c>
      <c r="M44" s="1">
        <v>6</v>
      </c>
      <c r="N44" s="222" t="s">
        <v>10791</v>
      </c>
      <c r="O44" s="234" t="s">
        <v>9326</v>
      </c>
      <c r="P44" s="222"/>
      <c r="Q44" s="201"/>
      <c r="R44" s="203" t="s">
        <v>10796</v>
      </c>
      <c r="S44" s="201" t="s">
        <v>10330</v>
      </c>
      <c r="T44" s="240"/>
      <c r="U44" s="201"/>
      <c r="V44" s="201"/>
      <c r="W44" s="201"/>
    </row>
    <row r="45" spans="1:23" x14ac:dyDescent="0.4">
      <c r="A45" s="379">
        <v>45729</v>
      </c>
      <c r="B45" s="12" t="s">
        <v>7483</v>
      </c>
      <c r="C45" s="1">
        <v>0</v>
      </c>
      <c r="D45" s="1">
        <v>0</v>
      </c>
      <c r="E45" s="1">
        <v>0</v>
      </c>
      <c r="F45" s="1">
        <v>0</v>
      </c>
      <c r="G45" s="1">
        <v>0</v>
      </c>
      <c r="H45" s="1">
        <f t="shared" si="0"/>
        <v>0</v>
      </c>
      <c r="I45" s="7"/>
      <c r="M45" s="95">
        <v>7</v>
      </c>
      <c r="N45" s="222" t="s">
        <v>10793</v>
      </c>
      <c r="O45" s="201" t="s">
        <v>9642</v>
      </c>
      <c r="P45" s="222"/>
      <c r="Q45" s="201"/>
      <c r="R45" s="203" t="s">
        <v>10797</v>
      </c>
      <c r="S45" s="201" t="s">
        <v>10330</v>
      </c>
      <c r="T45" s="222"/>
      <c r="U45" s="201"/>
      <c r="V45" s="201"/>
      <c r="W45" s="201"/>
    </row>
    <row r="46" spans="1:23" x14ac:dyDescent="0.4">
      <c r="A46" s="379"/>
      <c r="B46" s="12" t="s">
        <v>7484</v>
      </c>
      <c r="C46" s="1">
        <v>0</v>
      </c>
      <c r="D46" s="1">
        <v>0</v>
      </c>
      <c r="E46" s="1">
        <v>0</v>
      </c>
      <c r="F46" s="1">
        <v>0</v>
      </c>
      <c r="G46" s="1">
        <v>0</v>
      </c>
      <c r="H46" s="1">
        <f t="shared" si="0"/>
        <v>0</v>
      </c>
      <c r="I46" s="7"/>
      <c r="M46" s="1">
        <v>8</v>
      </c>
      <c r="N46" s="222" t="s">
        <v>10810</v>
      </c>
      <c r="O46" s="201" t="s">
        <v>9642</v>
      </c>
      <c r="P46" s="222"/>
      <c r="Q46" s="201"/>
      <c r="R46" s="222" t="s">
        <v>10798</v>
      </c>
      <c r="S46" s="234" t="s">
        <v>9326</v>
      </c>
      <c r="T46" s="201"/>
      <c r="U46" s="201"/>
      <c r="V46" s="201"/>
      <c r="W46" s="201"/>
    </row>
    <row r="47" spans="1:23" x14ac:dyDescent="0.4">
      <c r="A47" s="379"/>
      <c r="B47" s="12" t="s">
        <v>7485</v>
      </c>
      <c r="C47" s="1">
        <v>0</v>
      </c>
      <c r="D47" s="1">
        <v>1</v>
      </c>
      <c r="E47" s="1">
        <v>1</v>
      </c>
      <c r="F47" s="1">
        <v>0</v>
      </c>
      <c r="G47" s="1">
        <v>1</v>
      </c>
      <c r="H47" s="1">
        <f t="shared" si="0"/>
        <v>3</v>
      </c>
      <c r="I47" s="7"/>
      <c r="M47" s="95">
        <v>9</v>
      </c>
      <c r="N47" s="222"/>
      <c r="O47" s="201"/>
      <c r="P47" s="203"/>
      <c r="Q47" s="201"/>
      <c r="R47" s="222" t="s">
        <v>10804</v>
      </c>
      <c r="S47" s="201" t="s">
        <v>9642</v>
      </c>
      <c r="T47" s="201"/>
      <c r="U47" s="201"/>
      <c r="V47" s="201"/>
      <c r="W47" s="201"/>
    </row>
    <row r="48" spans="1:23" ht="17" customHeight="1" x14ac:dyDescent="0.4">
      <c r="A48" s="379">
        <v>45730</v>
      </c>
      <c r="B48" s="12" t="s">
        <v>7483</v>
      </c>
      <c r="C48" s="1">
        <v>0</v>
      </c>
      <c r="D48" s="95"/>
      <c r="E48" s="1">
        <v>0</v>
      </c>
      <c r="F48" s="1">
        <v>0</v>
      </c>
      <c r="G48" s="1"/>
      <c r="H48" s="1">
        <f t="shared" si="0"/>
        <v>0</v>
      </c>
      <c r="I48" s="7"/>
      <c r="M48" s="1">
        <v>10</v>
      </c>
      <c r="N48" s="222"/>
      <c r="O48" s="201"/>
      <c r="P48" s="203"/>
      <c r="Q48" s="201"/>
      <c r="R48" s="203" t="s">
        <v>10809</v>
      </c>
      <c r="S48" s="201" t="s">
        <v>10330</v>
      </c>
      <c r="T48" s="201"/>
      <c r="U48" s="201"/>
      <c r="V48" s="201"/>
      <c r="W48" s="201"/>
    </row>
    <row r="49" spans="1:23" x14ac:dyDescent="0.4">
      <c r="A49" s="379"/>
      <c r="B49" s="12" t="s">
        <v>7484</v>
      </c>
      <c r="C49" s="1">
        <v>0</v>
      </c>
      <c r="D49" s="95"/>
      <c r="E49" s="95">
        <v>0</v>
      </c>
      <c r="F49" s="95">
        <v>0</v>
      </c>
      <c r="G49" s="95"/>
      <c r="H49" s="1">
        <f t="shared" si="0"/>
        <v>0</v>
      </c>
      <c r="I49" s="7"/>
      <c r="M49" s="1">
        <v>11</v>
      </c>
      <c r="N49" s="222"/>
      <c r="O49" s="201"/>
      <c r="P49" s="203"/>
      <c r="Q49" s="201"/>
      <c r="R49" s="203" t="s">
        <v>10807</v>
      </c>
      <c r="S49" s="201" t="s">
        <v>9642</v>
      </c>
      <c r="T49" s="201"/>
      <c r="U49" s="201"/>
      <c r="V49" s="201"/>
      <c r="W49" s="201"/>
    </row>
    <row r="50" spans="1:23" x14ac:dyDescent="0.4">
      <c r="A50" s="379"/>
      <c r="B50" s="12" t="s">
        <v>7485</v>
      </c>
      <c r="C50" s="1">
        <v>1</v>
      </c>
      <c r="D50" s="95"/>
      <c r="E50" s="1">
        <v>0</v>
      </c>
      <c r="F50" s="1">
        <v>0</v>
      </c>
      <c r="G50" s="1"/>
      <c r="H50" s="1">
        <f t="shared" si="0"/>
        <v>1</v>
      </c>
      <c r="I50" s="7"/>
      <c r="M50" s="1">
        <v>12</v>
      </c>
      <c r="N50" s="201"/>
      <c r="O50" s="201"/>
      <c r="P50" s="222"/>
      <c r="Q50" s="201"/>
      <c r="R50" s="222" t="s">
        <v>10808</v>
      </c>
      <c r="S50" s="201" t="s">
        <v>10811</v>
      </c>
      <c r="T50" s="201"/>
      <c r="U50" s="201"/>
      <c r="V50" s="201"/>
      <c r="W50" s="201"/>
    </row>
    <row r="51" spans="1:23" x14ac:dyDescent="0.4">
      <c r="A51" s="379">
        <v>45733</v>
      </c>
      <c r="B51" s="12" t="s">
        <v>7483</v>
      </c>
      <c r="C51" s="1">
        <v>0</v>
      </c>
      <c r="D51" s="95"/>
      <c r="E51" s="1">
        <v>0</v>
      </c>
      <c r="F51" s="1">
        <v>0</v>
      </c>
      <c r="G51" s="1"/>
      <c r="H51" s="1">
        <f t="shared" si="0"/>
        <v>0</v>
      </c>
      <c r="I51" s="7"/>
      <c r="M51" s="1">
        <v>13</v>
      </c>
      <c r="N51" s="201"/>
      <c r="O51" s="201"/>
      <c r="P51" s="222"/>
      <c r="Q51" s="201"/>
      <c r="R51" s="222"/>
      <c r="S51" s="201"/>
      <c r="T51" s="201"/>
      <c r="U51" s="201"/>
      <c r="V51" s="201"/>
      <c r="W51" s="201"/>
    </row>
    <row r="52" spans="1:23" x14ac:dyDescent="0.4">
      <c r="A52" s="379"/>
      <c r="B52" s="12" t="s">
        <v>7484</v>
      </c>
      <c r="C52" s="1">
        <v>0</v>
      </c>
      <c r="D52" s="95"/>
      <c r="E52" s="95">
        <v>0</v>
      </c>
      <c r="F52" s="95">
        <v>0</v>
      </c>
      <c r="G52" s="1"/>
      <c r="H52" s="1">
        <f t="shared" si="0"/>
        <v>0</v>
      </c>
      <c r="I52" s="7"/>
      <c r="M52" s="1">
        <v>14</v>
      </c>
      <c r="N52" s="201"/>
      <c r="O52" s="201"/>
      <c r="P52" s="222"/>
      <c r="Q52" s="201"/>
      <c r="R52" s="222"/>
      <c r="S52" s="201"/>
      <c r="T52" s="201"/>
      <c r="U52" s="201"/>
      <c r="V52" s="201"/>
      <c r="W52" s="201"/>
    </row>
    <row r="53" spans="1:23" x14ac:dyDescent="0.4">
      <c r="A53" s="379"/>
      <c r="B53" s="12" t="s">
        <v>7485</v>
      </c>
      <c r="C53" s="1">
        <v>1</v>
      </c>
      <c r="D53" s="95"/>
      <c r="E53" s="1">
        <v>5</v>
      </c>
      <c r="F53" s="1">
        <v>2</v>
      </c>
      <c r="G53" s="1"/>
      <c r="H53" s="1">
        <f t="shared" si="0"/>
        <v>8</v>
      </c>
      <c r="I53" s="7"/>
      <c r="M53" s="1">
        <v>15</v>
      </c>
      <c r="N53" s="201"/>
      <c r="O53" s="201"/>
      <c r="P53" s="222"/>
      <c r="Q53" s="201"/>
      <c r="R53" s="222"/>
      <c r="S53" s="201"/>
      <c r="T53" s="201"/>
      <c r="U53" s="201"/>
      <c r="V53" s="201"/>
      <c r="W53" s="201"/>
    </row>
    <row r="54" spans="1:23" x14ac:dyDescent="0.4">
      <c r="A54" s="379">
        <v>45734</v>
      </c>
      <c r="B54" s="12" t="s">
        <v>7483</v>
      </c>
      <c r="C54" s="1">
        <v>0</v>
      </c>
      <c r="D54" s="95"/>
      <c r="E54" s="1">
        <v>0</v>
      </c>
      <c r="F54" s="1">
        <v>0</v>
      </c>
      <c r="G54" s="1"/>
      <c r="H54" s="1">
        <f t="shared" si="0"/>
        <v>0</v>
      </c>
      <c r="I54" s="7"/>
      <c r="M54" s="1">
        <v>16</v>
      </c>
      <c r="N54" s="222"/>
      <c r="O54" s="12"/>
      <c r="P54" s="203"/>
      <c r="Q54" s="201"/>
      <c r="R54" s="222"/>
      <c r="S54" s="201"/>
      <c r="T54" s="201"/>
      <c r="U54" s="201"/>
      <c r="V54" s="201"/>
      <c r="W54" s="201"/>
    </row>
    <row r="55" spans="1:23" x14ac:dyDescent="0.4">
      <c r="A55" s="379"/>
      <c r="B55" s="12" t="s">
        <v>7484</v>
      </c>
      <c r="C55" s="1">
        <v>0</v>
      </c>
      <c r="D55" s="95"/>
      <c r="E55" s="1">
        <v>0</v>
      </c>
      <c r="F55" s="95">
        <v>0</v>
      </c>
      <c r="G55" s="95"/>
      <c r="H55" s="1">
        <f t="shared" si="0"/>
        <v>0</v>
      </c>
      <c r="I55" s="7"/>
      <c r="M55" s="1">
        <v>17</v>
      </c>
      <c r="N55" s="222"/>
      <c r="O55" s="234"/>
      <c r="P55" s="203"/>
      <c r="Q55" s="201"/>
      <c r="R55" s="222"/>
      <c r="S55" s="201"/>
      <c r="T55" s="201"/>
      <c r="U55" s="201"/>
      <c r="V55" s="201"/>
      <c r="W55" s="201"/>
    </row>
    <row r="56" spans="1:23" x14ac:dyDescent="0.4">
      <c r="A56" s="379"/>
      <c r="B56" s="12" t="s">
        <v>7485</v>
      </c>
      <c r="C56" s="1">
        <v>0</v>
      </c>
      <c r="D56" s="95"/>
      <c r="E56" s="1">
        <v>1</v>
      </c>
      <c r="F56" s="1">
        <v>0</v>
      </c>
      <c r="G56" s="1"/>
      <c r="H56" s="1">
        <f t="shared" si="0"/>
        <v>1</v>
      </c>
      <c r="I56" s="7"/>
      <c r="M56" s="1">
        <v>18</v>
      </c>
      <c r="N56" s="222"/>
      <c r="O56" s="201"/>
      <c r="P56" s="203"/>
      <c r="Q56" s="201"/>
      <c r="R56" s="222"/>
      <c r="S56" s="201"/>
      <c r="T56" s="201"/>
      <c r="U56" s="201"/>
      <c r="V56" s="201"/>
      <c r="W56" s="201"/>
    </row>
    <row r="57" spans="1:23" x14ac:dyDescent="0.4">
      <c r="A57" s="379">
        <v>45735</v>
      </c>
      <c r="B57" s="12" t="s">
        <v>7483</v>
      </c>
      <c r="C57" s="1">
        <v>0</v>
      </c>
      <c r="D57" s="95"/>
      <c r="E57" s="1">
        <v>0</v>
      </c>
      <c r="F57" s="1">
        <v>0</v>
      </c>
      <c r="G57" s="1"/>
      <c r="H57" s="1">
        <f t="shared" si="0"/>
        <v>0</v>
      </c>
      <c r="I57" s="7"/>
      <c r="M57" s="1">
        <v>19</v>
      </c>
      <c r="N57" s="222"/>
      <c r="O57" s="201"/>
      <c r="P57" s="203"/>
      <c r="Q57" s="201"/>
      <c r="R57" s="222"/>
      <c r="S57" s="201"/>
      <c r="T57" s="201"/>
      <c r="U57" s="201"/>
      <c r="V57" s="201"/>
      <c r="W57" s="201"/>
    </row>
    <row r="58" spans="1:23" x14ac:dyDescent="0.4">
      <c r="A58" s="379"/>
      <c r="B58" s="12" t="s">
        <v>7484</v>
      </c>
      <c r="C58" s="1">
        <v>0</v>
      </c>
      <c r="D58" s="95"/>
      <c r="E58" s="1">
        <v>0</v>
      </c>
      <c r="F58" s="95">
        <v>0</v>
      </c>
      <c r="G58" s="95"/>
      <c r="H58" s="1">
        <f t="shared" si="0"/>
        <v>0</v>
      </c>
      <c r="I58" s="7"/>
      <c r="M58" s="1">
        <v>20</v>
      </c>
      <c r="N58" s="222"/>
      <c r="O58" s="201"/>
      <c r="P58" s="203"/>
      <c r="Q58" s="201"/>
      <c r="R58" s="222"/>
      <c r="S58" s="201"/>
      <c r="T58" s="201"/>
      <c r="U58" s="201"/>
      <c r="V58" s="201"/>
      <c r="W58" s="201"/>
    </row>
    <row r="59" spans="1:23" x14ac:dyDescent="0.4">
      <c r="A59" s="379"/>
      <c r="B59" s="12" t="s">
        <v>7485</v>
      </c>
      <c r="C59" s="1">
        <v>1</v>
      </c>
      <c r="D59" s="95"/>
      <c r="E59" s="1">
        <v>2</v>
      </c>
      <c r="F59" s="1">
        <v>0</v>
      </c>
      <c r="G59" s="1"/>
      <c r="H59" s="1">
        <f t="shared" si="0"/>
        <v>3</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10611</v>
      </c>
      <c r="N64" s="71">
        <f t="shared" ref="N64:N101" si="1">COUNTIF($N$39:$W$62,M64)</f>
        <v>0</v>
      </c>
      <c r="O64" s="229"/>
      <c r="P64" s="229"/>
      <c r="Q64" s="229"/>
      <c r="R64" s="229"/>
      <c r="S64" s="229"/>
    </row>
    <row r="65" spans="1:19" x14ac:dyDescent="0.4">
      <c r="A65" s="12" t="s">
        <v>7654</v>
      </c>
      <c r="B65" s="219">
        <v>45726.354166666664</v>
      </c>
      <c r="M65" s="12" t="s">
        <v>10533</v>
      </c>
      <c r="N65" s="71">
        <f t="shared" si="1"/>
        <v>0</v>
      </c>
      <c r="O65" s="229"/>
      <c r="P65" s="229"/>
      <c r="Q65" s="229"/>
      <c r="R65" s="229"/>
      <c r="S65" s="229"/>
    </row>
    <row r="66" spans="1:19" x14ac:dyDescent="0.4">
      <c r="A66" s="12" t="s">
        <v>7655</v>
      </c>
      <c r="B66" s="220">
        <v>1.8909722222222223</v>
      </c>
      <c r="M66" s="12" t="s">
        <v>10479</v>
      </c>
      <c r="N66" s="71">
        <f t="shared" si="1"/>
        <v>0</v>
      </c>
      <c r="O66" s="229"/>
      <c r="P66" s="229"/>
      <c r="Q66" s="229"/>
      <c r="R66" s="229"/>
      <c r="S66" s="229"/>
    </row>
    <row r="67" spans="1:19" x14ac:dyDescent="0.4">
      <c r="A67" s="12" t="s">
        <v>7656</v>
      </c>
      <c r="B67" s="219">
        <f>B65-B66</f>
        <v>45724.463194444441</v>
      </c>
      <c r="M67" s="12" t="s">
        <v>10482</v>
      </c>
      <c r="N67" s="71">
        <f t="shared" si="1"/>
        <v>0</v>
      </c>
      <c r="O67" s="229"/>
      <c r="P67" s="229"/>
      <c r="Q67" s="229"/>
      <c r="R67" s="229"/>
      <c r="S67" s="229"/>
    </row>
    <row r="68" spans="1:19" x14ac:dyDescent="0.4">
      <c r="M68" s="12" t="s">
        <v>10415</v>
      </c>
      <c r="N68" s="71">
        <f t="shared" si="1"/>
        <v>0</v>
      </c>
    </row>
    <row r="69" spans="1:19" x14ac:dyDescent="0.4">
      <c r="A69" s="220" t="s">
        <v>9491</v>
      </c>
      <c r="B69" s="295">
        <v>0</v>
      </c>
      <c r="C69" s="220">
        <f>B69+TIME(1,,)</f>
        <v>4.1666666666666664E-2</v>
      </c>
      <c r="M69" s="12" t="s">
        <v>10394</v>
      </c>
      <c r="N69" s="71">
        <f t="shared" si="1"/>
        <v>0</v>
      </c>
    </row>
    <row r="70" spans="1:19" x14ac:dyDescent="0.4">
      <c r="A70" s="220" t="s">
        <v>9491</v>
      </c>
      <c r="B70" s="220">
        <f>C69</f>
        <v>4.1666666666666664E-2</v>
      </c>
      <c r="C70" s="220">
        <f t="shared" ref="C70:C92" si="2">B70+TIME(1,,)</f>
        <v>8.3333333333333329E-2</v>
      </c>
      <c r="M70" s="300" t="s">
        <v>10399</v>
      </c>
      <c r="N70" s="71">
        <f t="shared" si="1"/>
        <v>0</v>
      </c>
    </row>
    <row r="71" spans="1:19" x14ac:dyDescent="0.4">
      <c r="A71" s="220" t="s">
        <v>9491</v>
      </c>
      <c r="B71" s="220">
        <f t="shared" ref="B71:B92" si="3">C70</f>
        <v>8.3333333333333329E-2</v>
      </c>
      <c r="C71" s="220">
        <f t="shared" si="2"/>
        <v>0.125</v>
      </c>
      <c r="M71" s="300" t="s">
        <v>10677</v>
      </c>
      <c r="N71" s="71">
        <f t="shared" si="1"/>
        <v>3</v>
      </c>
    </row>
    <row r="72" spans="1:19" x14ac:dyDescent="0.4">
      <c r="A72" s="220" t="s">
        <v>9491</v>
      </c>
      <c r="B72" s="220">
        <f t="shared" si="3"/>
        <v>0.125</v>
      </c>
      <c r="C72" s="220">
        <f t="shared" si="2"/>
        <v>0.16666666666666666</v>
      </c>
      <c r="M72" s="300" t="s">
        <v>10329</v>
      </c>
      <c r="N72" s="71">
        <f t="shared" si="1"/>
        <v>7</v>
      </c>
    </row>
    <row r="73" spans="1:19" x14ac:dyDescent="0.4">
      <c r="A73" s="220" t="s">
        <v>9491</v>
      </c>
      <c r="B73" s="220">
        <f t="shared" si="3"/>
        <v>0.16666666666666666</v>
      </c>
      <c r="C73" s="220">
        <f t="shared" si="2"/>
        <v>0.20833333333333331</v>
      </c>
      <c r="M73" s="300" t="s">
        <v>10303</v>
      </c>
      <c r="N73" s="71">
        <f t="shared" si="1"/>
        <v>0</v>
      </c>
    </row>
    <row r="74" spans="1:19" x14ac:dyDescent="0.4">
      <c r="A74" s="220" t="s">
        <v>9491</v>
      </c>
      <c r="B74" s="220">
        <f t="shared" si="3"/>
        <v>0.20833333333333331</v>
      </c>
      <c r="C74" s="220">
        <f t="shared" si="2"/>
        <v>0.24999999999999997</v>
      </c>
      <c r="M74" s="300" t="s">
        <v>10195</v>
      </c>
      <c r="N74" s="71">
        <f t="shared" si="1"/>
        <v>1</v>
      </c>
    </row>
    <row r="75" spans="1:19" x14ac:dyDescent="0.4">
      <c r="A75" s="220" t="s">
        <v>9491</v>
      </c>
      <c r="B75" s="220">
        <f t="shared" si="3"/>
        <v>0.24999999999999997</v>
      </c>
      <c r="C75" s="220">
        <f t="shared" si="2"/>
        <v>0.29166666666666663</v>
      </c>
      <c r="M75" s="201" t="s">
        <v>10196</v>
      </c>
      <c r="N75" s="71">
        <f t="shared" si="1"/>
        <v>0</v>
      </c>
    </row>
    <row r="76" spans="1:19" x14ac:dyDescent="0.4">
      <c r="A76" s="220" t="s">
        <v>9491</v>
      </c>
      <c r="B76" s="220">
        <f t="shared" si="3"/>
        <v>0.29166666666666663</v>
      </c>
      <c r="C76" s="220">
        <f t="shared" si="2"/>
        <v>0.33333333333333331</v>
      </c>
      <c r="M76" s="12" t="s">
        <v>10197</v>
      </c>
      <c r="N76" s="71">
        <f t="shared" si="1"/>
        <v>0</v>
      </c>
    </row>
    <row r="77" spans="1:19" x14ac:dyDescent="0.4">
      <c r="A77" s="220" t="s">
        <v>9491</v>
      </c>
      <c r="B77" s="220">
        <f t="shared" si="3"/>
        <v>0.33333333333333331</v>
      </c>
      <c r="C77" s="220">
        <f t="shared" si="2"/>
        <v>0.375</v>
      </c>
      <c r="M77" s="12" t="s">
        <v>9917</v>
      </c>
      <c r="N77" s="71">
        <f t="shared" si="1"/>
        <v>0</v>
      </c>
    </row>
    <row r="78" spans="1:19" x14ac:dyDescent="0.4">
      <c r="A78" s="220" t="s">
        <v>9491</v>
      </c>
      <c r="B78" s="220">
        <f t="shared" si="3"/>
        <v>0.375</v>
      </c>
      <c r="C78" s="220">
        <f t="shared" si="2"/>
        <v>0.41666666666666669</v>
      </c>
      <c r="M78" s="12" t="s">
        <v>9641</v>
      </c>
      <c r="N78" s="71">
        <f t="shared" si="1"/>
        <v>10</v>
      </c>
    </row>
    <row r="79" spans="1:19" x14ac:dyDescent="0.4">
      <c r="A79" s="220" t="s">
        <v>9491</v>
      </c>
      <c r="B79" s="220">
        <f t="shared" si="3"/>
        <v>0.41666666666666669</v>
      </c>
      <c r="C79" s="220">
        <f t="shared" si="2"/>
        <v>0.45833333333333337</v>
      </c>
      <c r="M79" s="12" t="s">
        <v>9280</v>
      </c>
      <c r="N79" s="71">
        <f t="shared" si="1"/>
        <v>0</v>
      </c>
    </row>
    <row r="80" spans="1:19" x14ac:dyDescent="0.4">
      <c r="A80" s="220" t="s">
        <v>9491</v>
      </c>
      <c r="B80" s="220">
        <f t="shared" si="3"/>
        <v>0.45833333333333337</v>
      </c>
      <c r="C80" s="220">
        <f t="shared" si="2"/>
        <v>0.5</v>
      </c>
      <c r="M80" s="12" t="s">
        <v>9624</v>
      </c>
      <c r="N80" s="71">
        <f t="shared" si="1"/>
        <v>0</v>
      </c>
    </row>
    <row r="81" spans="1:14" x14ac:dyDescent="0.4">
      <c r="A81" s="220" t="s">
        <v>9491</v>
      </c>
      <c r="B81" s="220">
        <f t="shared" si="3"/>
        <v>0.5</v>
      </c>
      <c r="C81" s="220">
        <f t="shared" si="2"/>
        <v>0.54166666666666663</v>
      </c>
      <c r="M81" s="12" t="s">
        <v>9532</v>
      </c>
      <c r="N81" s="71">
        <f t="shared" si="1"/>
        <v>0</v>
      </c>
    </row>
    <row r="82" spans="1:14" x14ac:dyDescent="0.4">
      <c r="A82" s="220" t="s">
        <v>9491</v>
      </c>
      <c r="B82" s="220">
        <f t="shared" si="3"/>
        <v>0.54166666666666663</v>
      </c>
      <c r="C82" s="220">
        <f t="shared" si="2"/>
        <v>0.58333333333333326</v>
      </c>
      <c r="M82" s="12" t="s">
        <v>9510</v>
      </c>
      <c r="N82" s="71">
        <f t="shared" si="1"/>
        <v>0</v>
      </c>
    </row>
    <row r="83" spans="1:14" x14ac:dyDescent="0.4">
      <c r="A83" s="220" t="s">
        <v>9491</v>
      </c>
      <c r="B83" s="220">
        <f t="shared" si="3"/>
        <v>0.58333333333333326</v>
      </c>
      <c r="C83" s="220">
        <f t="shared" si="2"/>
        <v>0.62499999999999989</v>
      </c>
      <c r="M83" s="12" t="s">
        <v>9508</v>
      </c>
      <c r="N83" s="71">
        <f t="shared" si="1"/>
        <v>0</v>
      </c>
    </row>
    <row r="84" spans="1:14" x14ac:dyDescent="0.4">
      <c r="A84" s="220" t="s">
        <v>9491</v>
      </c>
      <c r="B84" s="220">
        <f t="shared" si="3"/>
        <v>0.62499999999999989</v>
      </c>
      <c r="C84" s="220">
        <f t="shared" si="2"/>
        <v>0.66666666666666652</v>
      </c>
      <c r="M84" s="12" t="s">
        <v>9498</v>
      </c>
      <c r="N84" s="71">
        <f t="shared" si="1"/>
        <v>0</v>
      </c>
    </row>
    <row r="85" spans="1:14" x14ac:dyDescent="0.4">
      <c r="A85" s="220" t="s">
        <v>9491</v>
      </c>
      <c r="B85" s="220">
        <f t="shared" si="3"/>
        <v>0.66666666666666652</v>
      </c>
      <c r="C85" s="220">
        <f t="shared" si="2"/>
        <v>0.70833333333333315</v>
      </c>
      <c r="M85" s="12" t="s">
        <v>9422</v>
      </c>
      <c r="N85" s="71">
        <f t="shared" si="1"/>
        <v>0</v>
      </c>
    </row>
    <row r="86" spans="1:14" x14ac:dyDescent="0.4">
      <c r="A86" s="220" t="s">
        <v>9491</v>
      </c>
      <c r="B86" s="220">
        <f t="shared" si="3"/>
        <v>0.70833333333333315</v>
      </c>
      <c r="C86" s="220">
        <f t="shared" si="2"/>
        <v>0.74999999999999978</v>
      </c>
      <c r="M86" s="12" t="s">
        <v>9359</v>
      </c>
      <c r="N86" s="71">
        <f t="shared" si="1"/>
        <v>0</v>
      </c>
    </row>
    <row r="87" spans="1:14" x14ac:dyDescent="0.4">
      <c r="A87" s="220" t="s">
        <v>9491</v>
      </c>
      <c r="B87" s="220">
        <f t="shared" si="3"/>
        <v>0.74999999999999978</v>
      </c>
      <c r="C87" s="220">
        <f t="shared" si="2"/>
        <v>0.79166666666666641</v>
      </c>
      <c r="M87" s="12" t="s">
        <v>9210</v>
      </c>
      <c r="N87" s="71">
        <f t="shared" si="1"/>
        <v>0</v>
      </c>
    </row>
    <row r="88" spans="1:14" x14ac:dyDescent="0.4">
      <c r="A88" s="220" t="s">
        <v>9491</v>
      </c>
      <c r="B88" s="220">
        <f t="shared" si="3"/>
        <v>0.79166666666666641</v>
      </c>
      <c r="C88" s="220">
        <f t="shared" si="2"/>
        <v>0.83333333333333304</v>
      </c>
      <c r="M88" s="12" t="s">
        <v>9136</v>
      </c>
      <c r="N88" s="71">
        <f t="shared" si="1"/>
        <v>0</v>
      </c>
    </row>
    <row r="89" spans="1:14" x14ac:dyDescent="0.4">
      <c r="A89" s="220" t="s">
        <v>9491</v>
      </c>
      <c r="B89" s="220">
        <f t="shared" si="3"/>
        <v>0.83333333333333304</v>
      </c>
      <c r="C89" s="220">
        <f t="shared" si="2"/>
        <v>0.87499999999999967</v>
      </c>
      <c r="M89" s="12" t="s">
        <v>9077</v>
      </c>
      <c r="N89" s="71">
        <f t="shared" si="1"/>
        <v>0</v>
      </c>
    </row>
    <row r="90" spans="1:14" x14ac:dyDescent="0.4">
      <c r="A90" s="220" t="s">
        <v>9491</v>
      </c>
      <c r="B90" s="220">
        <f t="shared" si="3"/>
        <v>0.87499999999999967</v>
      </c>
      <c r="C90" s="220">
        <f t="shared" si="2"/>
        <v>0.9166666666666663</v>
      </c>
      <c r="M90" s="12" t="s">
        <v>9075</v>
      </c>
      <c r="N90" s="71">
        <f t="shared" si="1"/>
        <v>0</v>
      </c>
    </row>
    <row r="91" spans="1:14" x14ac:dyDescent="0.4">
      <c r="A91" s="220" t="s">
        <v>9491</v>
      </c>
      <c r="B91" s="220">
        <f t="shared" si="3"/>
        <v>0.9166666666666663</v>
      </c>
      <c r="C91" s="220">
        <f t="shared" si="2"/>
        <v>0.95833333333333293</v>
      </c>
      <c r="M91" s="12" t="s">
        <v>9072</v>
      </c>
      <c r="N91" s="71">
        <f t="shared" si="1"/>
        <v>0</v>
      </c>
    </row>
    <row r="92" spans="1:14" x14ac:dyDescent="0.4">
      <c r="A92" s="220" t="s">
        <v>9491</v>
      </c>
      <c r="B92" s="220">
        <f t="shared" si="3"/>
        <v>0.95833333333333293</v>
      </c>
      <c r="C92" s="220">
        <f t="shared" si="2"/>
        <v>0.99999999999999956</v>
      </c>
      <c r="M92" s="12" t="s">
        <v>8980</v>
      </c>
      <c r="N92" s="71">
        <f t="shared" si="1"/>
        <v>0</v>
      </c>
    </row>
    <row r="93" spans="1:14" x14ac:dyDescent="0.4">
      <c r="M93" s="12" t="s">
        <v>8984</v>
      </c>
      <c r="N93" s="71">
        <f t="shared" si="1"/>
        <v>0</v>
      </c>
    </row>
    <row r="94" spans="1:14" x14ac:dyDescent="0.4">
      <c r="M94" s="12" t="s">
        <v>8676</v>
      </c>
      <c r="N94" s="71">
        <f t="shared" si="1"/>
        <v>0</v>
      </c>
    </row>
    <row r="95" spans="1:14" x14ac:dyDescent="0.4">
      <c r="M95" s="12" t="s">
        <v>8658</v>
      </c>
      <c r="N95" s="71">
        <f t="shared" si="1"/>
        <v>0</v>
      </c>
    </row>
    <row r="96" spans="1:14" x14ac:dyDescent="0.4">
      <c r="M96" s="12" t="s">
        <v>8648</v>
      </c>
      <c r="N96" s="71">
        <f t="shared" si="1"/>
        <v>0</v>
      </c>
    </row>
    <row r="97" spans="13:14" x14ac:dyDescent="0.4">
      <c r="M97" s="12" t="s">
        <v>8679</v>
      </c>
      <c r="N97" s="71">
        <f t="shared" si="1"/>
        <v>0</v>
      </c>
    </row>
    <row r="98" spans="13:14" x14ac:dyDescent="0.4">
      <c r="M98" s="12" t="s">
        <v>8576</v>
      </c>
      <c r="N98" s="71">
        <f t="shared" si="1"/>
        <v>0</v>
      </c>
    </row>
    <row r="99" spans="13:14" x14ac:dyDescent="0.4">
      <c r="M99" s="12" t="s">
        <v>8577</v>
      </c>
      <c r="N99" s="71">
        <f t="shared" si="1"/>
        <v>0</v>
      </c>
    </row>
    <row r="100" spans="13:14" x14ac:dyDescent="0.4">
      <c r="M100" s="12" t="s">
        <v>8744</v>
      </c>
      <c r="N100" s="71">
        <f t="shared" si="1"/>
        <v>0</v>
      </c>
    </row>
    <row r="101" spans="13:14" x14ac:dyDescent="0.4">
      <c r="M101" s="12" t="s">
        <v>8578</v>
      </c>
      <c r="N101"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A98-444A-467B-A0C1-DAE82333B1EC}">
  <dimension ref="A1:W113"/>
  <sheetViews>
    <sheetView topLeftCell="H34" zoomScale="90" zoomScaleNormal="90" workbookViewId="0">
      <selection activeCell="V43" sqref="V43"/>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5" width="7.453125" customWidth="1"/>
    <col min="16" max="16" width="27.90625" customWidth="1"/>
    <col min="17" max="17" width="13.453125" bestFit="1" customWidth="1"/>
    <col min="18" max="21" width="7.453125" customWidth="1"/>
    <col min="22" max="22" width="18.54296875" bestFit="1" customWidth="1"/>
    <col min="23" max="23" width="13.453125" bestFit="1" customWidth="1"/>
    <col min="24" max="24" width="26.90625" bestFit="1" customWidth="1"/>
    <col min="25" max="25" width="13" bestFit="1" customWidth="1"/>
  </cols>
  <sheetData>
    <row r="1" spans="1:9" x14ac:dyDescent="0.4">
      <c r="A1" s="11" t="s">
        <v>7581</v>
      </c>
      <c r="B1" s="375" t="s">
        <v>10770</v>
      </c>
      <c r="C1" s="375"/>
      <c r="D1" s="375"/>
      <c r="E1" s="375"/>
      <c r="F1" s="375"/>
      <c r="G1" s="375"/>
      <c r="H1" s="375"/>
      <c r="I1" s="7"/>
    </row>
    <row r="2" spans="1:9" x14ac:dyDescent="0.4">
      <c r="A2" s="11" t="s">
        <v>7582</v>
      </c>
      <c r="B2" s="375" t="s">
        <v>10776</v>
      </c>
      <c r="C2" s="375"/>
      <c r="D2" s="375"/>
      <c r="E2" s="375"/>
      <c r="F2" s="375"/>
      <c r="G2" s="375"/>
      <c r="H2" s="375"/>
      <c r="I2" s="7"/>
    </row>
    <row r="3" spans="1:9" x14ac:dyDescent="0.4">
      <c r="A3" s="11" t="s">
        <v>7583</v>
      </c>
      <c r="B3" s="375" t="s">
        <v>10777</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45729.5</v>
      </c>
      <c r="C6" s="374"/>
      <c r="D6" s="403" t="s">
        <v>7587</v>
      </c>
      <c r="E6" s="404"/>
      <c r="F6" s="384">
        <f>MAX(C38:G38)</f>
        <v>45734.421527777777</v>
      </c>
      <c r="G6" s="402"/>
      <c r="H6" s="374"/>
      <c r="I6" s="7"/>
    </row>
    <row r="7" spans="1:9" ht="33.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c r="D37" s="191">
        <v>45729.515277777777</v>
      </c>
      <c r="E37" s="191"/>
      <c r="F37" s="191"/>
      <c r="G37" s="191">
        <v>45729.5</v>
      </c>
      <c r="H37" s="1"/>
      <c r="I37" s="7"/>
      <c r="J37" s="294">
        <v>45719.333333333336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c r="D38" s="191">
        <v>45734.421527777777</v>
      </c>
      <c r="E38" s="191"/>
      <c r="F38" s="191"/>
      <c r="G38" s="191">
        <v>45734.400000000001</v>
      </c>
      <c r="H38" s="1"/>
      <c r="I38" s="7"/>
      <c r="J38" s="186">
        <f>IF(C38&lt;&gt;"",INT((J37-C37)*24),0)+IF(D38&lt;&gt;"",INT((J37-D37)*24),0)+IF(E38&lt;&gt;"",INT((J37-E37)*24),0)+IF(F38&lt;&gt;"",INT((J37-F37)*24),0)+IF(G38&lt;&gt;"",INT((J37-G37)*24),0)</f>
        <v>-489</v>
      </c>
      <c r="M38" s="95">
        <v>1</v>
      </c>
      <c r="N38" s="222"/>
      <c r="O38" s="201"/>
      <c r="P38" s="222" t="s">
        <v>10778</v>
      </c>
      <c r="Q38" s="201" t="s">
        <v>9846</v>
      </c>
      <c r="R38" s="222"/>
      <c r="S38" s="201"/>
      <c r="T38" s="222"/>
      <c r="U38" s="234"/>
      <c r="V38" s="222" t="s">
        <v>10805</v>
      </c>
      <c r="W38" s="234" t="s">
        <v>9326</v>
      </c>
    </row>
    <row r="39" spans="1:23" x14ac:dyDescent="0.4">
      <c r="A39" s="177"/>
      <c r="B39" s="12" t="s">
        <v>7458</v>
      </c>
      <c r="C39" s="221"/>
      <c r="D39" s="164">
        <v>59</v>
      </c>
      <c r="E39" s="221"/>
      <c r="F39" s="221"/>
      <c r="G39" s="164">
        <v>62</v>
      </c>
      <c r="H39" s="1">
        <f t="shared" ref="H39:H61" si="0">SUM(C39:G39)</f>
        <v>121</v>
      </c>
      <c r="I39" s="7"/>
      <c r="M39" s="1">
        <v>2</v>
      </c>
      <c r="N39" s="222"/>
      <c r="O39" s="234"/>
      <c r="P39" s="222" t="s">
        <v>10806</v>
      </c>
      <c r="Q39" s="234" t="s">
        <v>9326</v>
      </c>
      <c r="R39" s="222"/>
      <c r="S39" s="201"/>
      <c r="T39" s="222"/>
      <c r="U39" s="201"/>
      <c r="V39" s="251"/>
      <c r="W39" s="234"/>
    </row>
    <row r="40" spans="1:23" x14ac:dyDescent="0.4">
      <c r="A40" s="1" t="s">
        <v>7164</v>
      </c>
      <c r="B40" s="12" t="s">
        <v>7617</v>
      </c>
      <c r="C40" s="1">
        <f>INT((C38-C37)*24)</f>
        <v>0</v>
      </c>
      <c r="D40" s="1">
        <f>INT((D38-D37)*24)</f>
        <v>117</v>
      </c>
      <c r="E40" s="1">
        <f>INT((E38-E37)*24)</f>
        <v>0</v>
      </c>
      <c r="F40" s="1">
        <f>INT((F38-F37)*24)</f>
        <v>0</v>
      </c>
      <c r="G40" s="1">
        <f>INT((G38-G37)*24)</f>
        <v>117</v>
      </c>
      <c r="H40" s="1">
        <f>SUM(C40:G40)</f>
        <v>234</v>
      </c>
      <c r="I40" s="7"/>
      <c r="J40" s="12" t="s">
        <v>8020</v>
      </c>
      <c r="K40" s="1">
        <f>H40</f>
        <v>234</v>
      </c>
      <c r="M40" s="95">
        <v>3</v>
      </c>
      <c r="N40" s="222"/>
      <c r="O40" s="201"/>
      <c r="P40" s="201"/>
      <c r="Q40" s="201"/>
      <c r="R40" s="222"/>
      <c r="S40" s="201"/>
      <c r="T40" s="203"/>
      <c r="U40" s="234"/>
      <c r="V40" s="251"/>
      <c r="W40" s="234"/>
    </row>
    <row r="41" spans="1:23" x14ac:dyDescent="0.4">
      <c r="A41" s="379">
        <v>45730</v>
      </c>
      <c r="B41" s="12" t="s">
        <v>7483</v>
      </c>
      <c r="C41" s="1"/>
      <c r="D41" s="1">
        <v>0</v>
      </c>
      <c r="E41" s="1"/>
      <c r="F41" s="1"/>
      <c r="G41" s="1">
        <v>0</v>
      </c>
      <c r="H41" s="1">
        <f t="shared" si="0"/>
        <v>0</v>
      </c>
      <c r="I41" s="7"/>
      <c r="J41" s="12" t="s">
        <v>7483</v>
      </c>
      <c r="K41" s="1">
        <f>SUMIF(B:B,J41,H:H)</f>
        <v>0</v>
      </c>
      <c r="M41" s="1">
        <v>4</v>
      </c>
      <c r="N41" s="203"/>
      <c r="O41" s="201"/>
      <c r="P41" s="222"/>
      <c r="Q41" s="272"/>
      <c r="R41" s="222"/>
      <c r="S41" s="234"/>
      <c r="T41" s="203"/>
      <c r="U41" s="272"/>
      <c r="V41" s="222"/>
      <c r="W41" s="201"/>
    </row>
    <row r="42" spans="1:23" x14ac:dyDescent="0.4">
      <c r="A42" s="379"/>
      <c r="B42" s="12" t="s">
        <v>7484</v>
      </c>
      <c r="C42" s="1"/>
      <c r="D42" s="1">
        <v>0</v>
      </c>
      <c r="E42" s="1"/>
      <c r="F42" s="1"/>
      <c r="G42" s="1">
        <v>0</v>
      </c>
      <c r="H42" s="1">
        <f t="shared" si="0"/>
        <v>0</v>
      </c>
      <c r="I42" s="7"/>
      <c r="J42" s="12" t="s">
        <v>7484</v>
      </c>
      <c r="K42" s="1">
        <f>SUMIF(B:B,J42,H:H)</f>
        <v>0</v>
      </c>
      <c r="M42" s="95">
        <v>5</v>
      </c>
      <c r="N42" s="203"/>
      <c r="O42" s="201"/>
      <c r="P42" s="222"/>
      <c r="Q42" s="201"/>
      <c r="R42" s="222"/>
      <c r="S42" s="201"/>
      <c r="T42" s="201"/>
      <c r="U42" s="201"/>
      <c r="V42" s="222"/>
      <c r="W42" s="201"/>
    </row>
    <row r="43" spans="1:23" x14ac:dyDescent="0.4">
      <c r="A43" s="379"/>
      <c r="B43" s="12" t="s">
        <v>7485</v>
      </c>
      <c r="C43" s="1"/>
      <c r="D43" s="1">
        <v>1</v>
      </c>
      <c r="E43" s="1"/>
      <c r="F43" s="1"/>
      <c r="G43" s="1">
        <v>0</v>
      </c>
      <c r="H43" s="1">
        <f t="shared" si="0"/>
        <v>1</v>
      </c>
      <c r="I43" s="7"/>
      <c r="J43" s="12" t="s">
        <v>7485</v>
      </c>
      <c r="K43" s="1">
        <f>SUMIF(B:B,J43,H:H)</f>
        <v>1</v>
      </c>
      <c r="M43" s="1">
        <v>6</v>
      </c>
      <c r="N43" s="203"/>
      <c r="O43" s="201"/>
      <c r="P43" s="201"/>
      <c r="Q43" s="203"/>
      <c r="R43" s="222"/>
      <c r="S43" s="201"/>
      <c r="T43" s="201"/>
      <c r="U43" s="201"/>
      <c r="V43" s="201"/>
      <c r="W43" s="201"/>
    </row>
    <row r="44" spans="1:23" x14ac:dyDescent="0.4">
      <c r="A44" s="379">
        <v>45733</v>
      </c>
      <c r="B44" s="12" t="s">
        <v>7483</v>
      </c>
      <c r="C44" s="1"/>
      <c r="D44" s="1">
        <v>0</v>
      </c>
      <c r="E44" s="1"/>
      <c r="F44" s="1"/>
      <c r="G44" s="1">
        <v>0</v>
      </c>
      <c r="H44" s="1">
        <f t="shared" si="0"/>
        <v>0</v>
      </c>
      <c r="I44" s="7"/>
      <c r="M44" s="95">
        <v>7</v>
      </c>
      <c r="N44" s="203"/>
      <c r="O44" s="201"/>
      <c r="P44" s="201"/>
      <c r="Q44" s="203"/>
      <c r="R44" s="203"/>
      <c r="S44" s="234"/>
      <c r="T44" s="201"/>
      <c r="U44" s="201"/>
      <c r="V44" s="201"/>
      <c r="W44" s="201"/>
    </row>
    <row r="45" spans="1:23" x14ac:dyDescent="0.4">
      <c r="A45" s="379"/>
      <c r="B45" s="12" t="s">
        <v>7484</v>
      </c>
      <c r="C45" s="1"/>
      <c r="D45" s="1">
        <v>0</v>
      </c>
      <c r="E45" s="1"/>
      <c r="F45" s="1"/>
      <c r="G45" s="1">
        <v>0</v>
      </c>
      <c r="H45" s="1">
        <f t="shared" si="0"/>
        <v>0</v>
      </c>
      <c r="I45" s="7"/>
      <c r="M45" s="1">
        <v>8</v>
      </c>
      <c r="N45" s="203"/>
      <c r="O45" s="201"/>
      <c r="P45" s="201"/>
      <c r="Q45" s="203"/>
      <c r="R45" s="222"/>
      <c r="S45" s="201"/>
      <c r="T45" s="201"/>
      <c r="U45" s="201"/>
      <c r="V45" s="201"/>
      <c r="W45" s="201"/>
    </row>
    <row r="46" spans="1:23" x14ac:dyDescent="0.4">
      <c r="A46" s="379"/>
      <c r="B46" s="12" t="s">
        <v>7485</v>
      </c>
      <c r="C46" s="1"/>
      <c r="D46" s="1">
        <v>0</v>
      </c>
      <c r="E46" s="1"/>
      <c r="F46" s="1"/>
      <c r="G46" s="1">
        <v>0</v>
      </c>
      <c r="H46" s="1">
        <f t="shared" si="0"/>
        <v>0</v>
      </c>
      <c r="I46" s="7"/>
      <c r="M46" s="95">
        <v>9</v>
      </c>
      <c r="N46" s="222"/>
      <c r="O46" s="201"/>
      <c r="P46" s="201"/>
      <c r="Q46" s="201"/>
      <c r="R46" s="203"/>
      <c r="S46" s="234"/>
      <c r="T46" s="201"/>
      <c r="U46" s="201"/>
      <c r="V46" s="201"/>
      <c r="W46" s="201"/>
    </row>
    <row r="47" spans="1:23" x14ac:dyDescent="0.4">
      <c r="A47" s="379">
        <v>45734</v>
      </c>
      <c r="B47" s="12" t="s">
        <v>7483</v>
      </c>
      <c r="C47" s="1"/>
      <c r="D47" s="95">
        <v>0</v>
      </c>
      <c r="E47" s="1"/>
      <c r="F47" s="1"/>
      <c r="G47" s="1">
        <v>0</v>
      </c>
      <c r="H47" s="1">
        <f t="shared" si="0"/>
        <v>0</v>
      </c>
      <c r="I47" s="7"/>
      <c r="M47" s="1">
        <v>10</v>
      </c>
      <c r="N47" s="201"/>
      <c r="O47" s="201"/>
      <c r="P47" s="201"/>
      <c r="Q47" s="201"/>
      <c r="R47" s="222"/>
      <c r="S47" s="201"/>
      <c r="T47" s="201"/>
      <c r="U47" s="201"/>
      <c r="V47" s="201"/>
      <c r="W47" s="201"/>
    </row>
    <row r="48" spans="1:23" x14ac:dyDescent="0.4">
      <c r="A48" s="379"/>
      <c r="B48" s="12" t="s">
        <v>7484</v>
      </c>
      <c r="C48" s="1"/>
      <c r="D48" s="95">
        <v>0</v>
      </c>
      <c r="E48" s="95"/>
      <c r="F48" s="95"/>
      <c r="G48" s="95">
        <v>0</v>
      </c>
      <c r="H48" s="1">
        <f t="shared" si="0"/>
        <v>0</v>
      </c>
      <c r="I48" s="7"/>
      <c r="M48" s="1">
        <v>11</v>
      </c>
      <c r="N48" s="201"/>
      <c r="O48" s="201"/>
      <c r="P48" s="201"/>
      <c r="Q48" s="201"/>
      <c r="R48" s="222"/>
      <c r="S48" s="201"/>
      <c r="T48" s="201"/>
      <c r="U48" s="201"/>
      <c r="V48" s="201"/>
      <c r="W48" s="201"/>
    </row>
    <row r="49" spans="1:23" x14ac:dyDescent="0.4">
      <c r="A49" s="379"/>
      <c r="B49" s="12" t="s">
        <v>7485</v>
      </c>
      <c r="C49" s="1"/>
      <c r="D49" s="95">
        <v>0</v>
      </c>
      <c r="E49" s="1"/>
      <c r="F49" s="1"/>
      <c r="G49" s="1">
        <v>0</v>
      </c>
      <c r="H49" s="1">
        <f t="shared" si="0"/>
        <v>0</v>
      </c>
      <c r="I49" s="7"/>
      <c r="M49" s="1">
        <v>12</v>
      </c>
      <c r="N49" s="201"/>
      <c r="O49" s="201"/>
      <c r="P49" s="201"/>
      <c r="Q49" s="201"/>
      <c r="R49" s="222"/>
      <c r="S49" s="201"/>
      <c r="T49" s="201"/>
      <c r="U49" s="201"/>
      <c r="V49" s="201"/>
      <c r="W49" s="201"/>
    </row>
    <row r="50" spans="1:23" x14ac:dyDescent="0.4">
      <c r="A50" s="379"/>
      <c r="B50" s="12" t="s">
        <v>7483</v>
      </c>
      <c r="C50" s="1"/>
      <c r="D50" s="95"/>
      <c r="E50" s="1"/>
      <c r="F50" s="1"/>
      <c r="G50" s="1"/>
      <c r="H50" s="1">
        <f t="shared" si="0"/>
        <v>0</v>
      </c>
      <c r="I50" s="7"/>
      <c r="M50" s="95">
        <v>13</v>
      </c>
      <c r="N50" s="201"/>
      <c r="O50" s="201"/>
      <c r="P50" s="201"/>
      <c r="Q50" s="201"/>
      <c r="R50" s="222"/>
      <c r="S50" s="201"/>
      <c r="T50" s="201"/>
      <c r="U50" s="201"/>
      <c r="V50" s="201"/>
      <c r="W50" s="201"/>
    </row>
    <row r="51" spans="1:23" x14ac:dyDescent="0.4">
      <c r="A51" s="379"/>
      <c r="B51" s="12" t="s">
        <v>7484</v>
      </c>
      <c r="C51" s="1"/>
      <c r="D51" s="95"/>
      <c r="E51" s="95"/>
      <c r="F51" s="95"/>
      <c r="G51" s="1"/>
      <c r="H51" s="1">
        <f t="shared" si="0"/>
        <v>0</v>
      </c>
      <c r="I51" s="7"/>
      <c r="M51" s="95">
        <v>14</v>
      </c>
      <c r="N51" s="201"/>
      <c r="O51" s="201"/>
      <c r="P51" s="201"/>
      <c r="Q51" s="201"/>
      <c r="R51" s="222"/>
      <c r="S51" s="201"/>
      <c r="T51" s="201"/>
      <c r="U51" s="201"/>
      <c r="V51" s="201"/>
      <c r="W51" s="201"/>
    </row>
    <row r="52" spans="1:23" x14ac:dyDescent="0.4">
      <c r="A52" s="379"/>
      <c r="B52" s="12" t="s">
        <v>7485</v>
      </c>
      <c r="C52" s="1"/>
      <c r="D52" s="95"/>
      <c r="E52" s="1"/>
      <c r="F52" s="1"/>
      <c r="G52" s="1"/>
      <c r="H52" s="1">
        <f t="shared" si="0"/>
        <v>0</v>
      </c>
      <c r="I52" s="7"/>
      <c r="M52" s="1">
        <v>15</v>
      </c>
      <c r="N52" s="201"/>
      <c r="O52" s="201"/>
      <c r="P52" s="201"/>
      <c r="Q52" s="201"/>
      <c r="R52" s="222"/>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10685</v>
      </c>
      <c r="N63" s="71">
        <f t="shared" ref="N63:N113" si="1">COUNTIF($N$38:$W$61,M63)</f>
        <v>0</v>
      </c>
    </row>
    <row r="64" spans="1:23" x14ac:dyDescent="0.4">
      <c r="A64" s="12" t="s">
        <v>7654</v>
      </c>
      <c r="B64" s="219">
        <v>45696.40347222222</v>
      </c>
      <c r="C64" s="7"/>
      <c r="D64" s="228"/>
      <c r="E64" s="7"/>
      <c r="F64" s="7"/>
      <c r="G64" s="7"/>
      <c r="H64" s="7"/>
      <c r="I64" s="7"/>
      <c r="M64" s="12" t="s">
        <v>10537</v>
      </c>
      <c r="N64" s="71">
        <f t="shared" si="1"/>
        <v>0</v>
      </c>
    </row>
    <row r="65" spans="1:14" x14ac:dyDescent="0.4">
      <c r="A65" s="12" t="s">
        <v>7655</v>
      </c>
      <c r="B65" s="220">
        <v>0.63055555555555554</v>
      </c>
      <c r="C65" s="7"/>
      <c r="D65" s="228"/>
      <c r="E65" s="7"/>
      <c r="F65" s="7"/>
      <c r="G65" s="7"/>
      <c r="H65" s="7"/>
      <c r="I65" s="7"/>
      <c r="M65" s="12" t="s">
        <v>10465</v>
      </c>
      <c r="N65" s="71">
        <f t="shared" si="1"/>
        <v>0</v>
      </c>
    </row>
    <row r="66" spans="1:14" x14ac:dyDescent="0.4">
      <c r="A66" s="12" t="s">
        <v>7656</v>
      </c>
      <c r="B66" s="219">
        <f>B64-B65</f>
        <v>45695.772916666661</v>
      </c>
      <c r="C66" s="7"/>
      <c r="D66" s="228"/>
      <c r="E66" s="7"/>
      <c r="F66" s="7"/>
      <c r="G66" s="7"/>
      <c r="H66" s="7"/>
      <c r="I66" s="7"/>
      <c r="M66" s="12" t="s">
        <v>10460</v>
      </c>
      <c r="N66" s="71">
        <f t="shared" si="1"/>
        <v>0</v>
      </c>
    </row>
    <row r="67" spans="1:14" x14ac:dyDescent="0.4">
      <c r="A67" s="227"/>
      <c r="C67" s="7"/>
      <c r="D67" s="228"/>
      <c r="E67" s="7"/>
      <c r="F67" s="7"/>
      <c r="G67" s="7"/>
      <c r="H67" s="7"/>
      <c r="I67" s="7"/>
      <c r="M67" s="12" t="s">
        <v>10372</v>
      </c>
      <c r="N67" s="71">
        <f t="shared" si="1"/>
        <v>0</v>
      </c>
    </row>
    <row r="68" spans="1:14" x14ac:dyDescent="0.4">
      <c r="A68" s="220" t="s">
        <v>9491</v>
      </c>
      <c r="B68" s="295">
        <v>0</v>
      </c>
      <c r="C68" s="220">
        <f>B68+TIME(1,,)</f>
        <v>4.1666666666666664E-2</v>
      </c>
      <c r="D68" s="228"/>
      <c r="E68" s="7"/>
      <c r="F68" s="7"/>
      <c r="G68" s="7"/>
      <c r="H68" s="7"/>
      <c r="I68" s="7"/>
      <c r="M68" s="12" t="s">
        <v>10334</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10365</v>
      </c>
      <c r="N69" s="71">
        <f t="shared" si="1"/>
        <v>0</v>
      </c>
    </row>
    <row r="70" spans="1:14" x14ac:dyDescent="0.4">
      <c r="A70" s="220" t="s">
        <v>9491</v>
      </c>
      <c r="B70" s="220">
        <f t="shared" ref="B70:B91" si="3">C69</f>
        <v>8.3333333333333329E-2</v>
      </c>
      <c r="C70" s="220">
        <f t="shared" si="2"/>
        <v>0.125</v>
      </c>
      <c r="M70" s="12" t="s">
        <v>10266</v>
      </c>
      <c r="N70" s="71">
        <f t="shared" si="1"/>
        <v>0</v>
      </c>
    </row>
    <row r="71" spans="1:14" x14ac:dyDescent="0.4">
      <c r="A71" s="220" t="s">
        <v>9491</v>
      </c>
      <c r="B71" s="220">
        <f t="shared" si="3"/>
        <v>0.125</v>
      </c>
      <c r="C71" s="220">
        <f t="shared" si="2"/>
        <v>0.16666666666666666</v>
      </c>
      <c r="M71" s="12" t="s">
        <v>10264</v>
      </c>
      <c r="N71" s="71">
        <f t="shared" si="1"/>
        <v>0</v>
      </c>
    </row>
    <row r="72" spans="1:14" x14ac:dyDescent="0.4">
      <c r="A72" s="220" t="s">
        <v>9491</v>
      </c>
      <c r="B72" s="220">
        <f t="shared" si="3"/>
        <v>0.16666666666666666</v>
      </c>
      <c r="C72" s="220">
        <f t="shared" si="2"/>
        <v>0.20833333333333331</v>
      </c>
      <c r="M72" s="12" t="s">
        <v>10256</v>
      </c>
      <c r="N72" s="71">
        <f t="shared" si="1"/>
        <v>0</v>
      </c>
    </row>
    <row r="73" spans="1:14" x14ac:dyDescent="0.4">
      <c r="A73" s="220" t="s">
        <v>9491</v>
      </c>
      <c r="B73" s="220">
        <f t="shared" si="3"/>
        <v>0.20833333333333331</v>
      </c>
      <c r="C73" s="220">
        <f t="shared" si="2"/>
        <v>0.24999999999999997</v>
      </c>
      <c r="M73" s="12" t="s">
        <v>10225</v>
      </c>
      <c r="N73" s="71">
        <f t="shared" si="1"/>
        <v>0</v>
      </c>
    </row>
    <row r="74" spans="1:14" x14ac:dyDescent="0.4">
      <c r="A74" s="220" t="s">
        <v>9491</v>
      </c>
      <c r="B74" s="220">
        <f t="shared" si="3"/>
        <v>0.24999999999999997</v>
      </c>
      <c r="C74" s="220">
        <f t="shared" si="2"/>
        <v>0.29166666666666663</v>
      </c>
      <c r="M74" s="12" t="s">
        <v>10120</v>
      </c>
      <c r="N74" s="71">
        <f t="shared" si="1"/>
        <v>0</v>
      </c>
    </row>
    <row r="75" spans="1:14" x14ac:dyDescent="0.4">
      <c r="A75" s="220" t="s">
        <v>9491</v>
      </c>
      <c r="B75" s="220">
        <f t="shared" si="3"/>
        <v>0.29166666666666663</v>
      </c>
      <c r="C75" s="220">
        <f t="shared" si="2"/>
        <v>0.33333333333333331</v>
      </c>
      <c r="M75" s="12" t="s">
        <v>10118</v>
      </c>
      <c r="N75" s="71">
        <f t="shared" si="1"/>
        <v>0</v>
      </c>
    </row>
    <row r="76" spans="1:14" x14ac:dyDescent="0.4">
      <c r="A76" s="220" t="s">
        <v>9491</v>
      </c>
      <c r="B76" s="220">
        <f t="shared" si="3"/>
        <v>0.33333333333333331</v>
      </c>
      <c r="C76" s="220">
        <f t="shared" si="2"/>
        <v>0.375</v>
      </c>
      <c r="M76" s="12" t="s">
        <v>10109</v>
      </c>
      <c r="N76" s="71">
        <f t="shared" si="1"/>
        <v>0</v>
      </c>
    </row>
    <row r="77" spans="1:14" x14ac:dyDescent="0.4">
      <c r="A77" s="220" t="s">
        <v>9491</v>
      </c>
      <c r="B77" s="220">
        <f t="shared" si="3"/>
        <v>0.375</v>
      </c>
      <c r="C77" s="220">
        <f t="shared" si="2"/>
        <v>0.41666666666666669</v>
      </c>
      <c r="M77" s="12" t="s">
        <v>9980</v>
      </c>
      <c r="N77" s="71">
        <f t="shared" si="1"/>
        <v>0</v>
      </c>
    </row>
    <row r="78" spans="1:14" x14ac:dyDescent="0.4">
      <c r="A78" s="220" t="s">
        <v>9491</v>
      </c>
      <c r="B78" s="220">
        <f t="shared" si="3"/>
        <v>0.41666666666666669</v>
      </c>
      <c r="C78" s="220">
        <f t="shared" si="2"/>
        <v>0.45833333333333337</v>
      </c>
      <c r="M78" s="12" t="s">
        <v>9969</v>
      </c>
      <c r="N78" s="71">
        <f t="shared" si="1"/>
        <v>0</v>
      </c>
    </row>
    <row r="79" spans="1:14" x14ac:dyDescent="0.4">
      <c r="A79" s="220" t="s">
        <v>9491</v>
      </c>
      <c r="B79" s="220">
        <f t="shared" si="3"/>
        <v>0.45833333333333337</v>
      </c>
      <c r="C79" s="220">
        <f t="shared" si="2"/>
        <v>0.5</v>
      </c>
      <c r="M79" s="12" t="s">
        <v>9845</v>
      </c>
      <c r="N79" s="71">
        <f t="shared" si="1"/>
        <v>1</v>
      </c>
    </row>
    <row r="80" spans="1:14" x14ac:dyDescent="0.4">
      <c r="A80" s="220" t="s">
        <v>9491</v>
      </c>
      <c r="B80" s="220">
        <f t="shared" si="3"/>
        <v>0.5</v>
      </c>
      <c r="C80" s="220">
        <f t="shared" si="2"/>
        <v>0.54166666666666663</v>
      </c>
      <c r="M80" s="12" t="s">
        <v>9557</v>
      </c>
      <c r="N80" s="71">
        <f t="shared" si="1"/>
        <v>0</v>
      </c>
    </row>
    <row r="81" spans="1:14" x14ac:dyDescent="0.4">
      <c r="A81" s="220" t="s">
        <v>9491</v>
      </c>
      <c r="B81" s="220">
        <f t="shared" si="3"/>
        <v>0.54166666666666663</v>
      </c>
      <c r="C81" s="220">
        <f t="shared" si="2"/>
        <v>0.58333333333333326</v>
      </c>
      <c r="M81" s="12" t="s">
        <v>9380</v>
      </c>
      <c r="N81" s="71">
        <f t="shared" si="1"/>
        <v>0</v>
      </c>
    </row>
    <row r="82" spans="1:14" x14ac:dyDescent="0.4">
      <c r="A82" s="220" t="s">
        <v>9491</v>
      </c>
      <c r="B82" s="220">
        <f t="shared" si="3"/>
        <v>0.58333333333333326</v>
      </c>
      <c r="C82" s="220">
        <f t="shared" si="2"/>
        <v>0.62499999999999989</v>
      </c>
      <c r="M82" s="12" t="s">
        <v>10124</v>
      </c>
      <c r="N82" s="71">
        <f t="shared" si="1"/>
        <v>0</v>
      </c>
    </row>
    <row r="83" spans="1:14" x14ac:dyDescent="0.4">
      <c r="A83" s="220" t="s">
        <v>9491</v>
      </c>
      <c r="B83" s="220">
        <f t="shared" si="3"/>
        <v>0.62499999999999989</v>
      </c>
      <c r="C83" s="220">
        <f t="shared" si="2"/>
        <v>0.66666666666666652</v>
      </c>
      <c r="M83" s="12" t="s">
        <v>10268</v>
      </c>
      <c r="N83" s="71">
        <f t="shared" si="1"/>
        <v>0</v>
      </c>
    </row>
    <row r="84" spans="1:14" x14ac:dyDescent="0.4">
      <c r="A84" s="220" t="s">
        <v>9491</v>
      </c>
      <c r="B84" s="220">
        <f t="shared" si="3"/>
        <v>0.66666666666666652</v>
      </c>
      <c r="C84" s="220">
        <f t="shared" si="2"/>
        <v>0.70833333333333315</v>
      </c>
      <c r="M84" s="12" t="s">
        <v>10227</v>
      </c>
      <c r="N84" s="71">
        <f t="shared" si="1"/>
        <v>0</v>
      </c>
    </row>
    <row r="85" spans="1:14" x14ac:dyDescent="0.4">
      <c r="A85" s="220" t="s">
        <v>9491</v>
      </c>
      <c r="B85" s="220">
        <f t="shared" si="3"/>
        <v>0.70833333333333315</v>
      </c>
      <c r="C85" s="220">
        <f t="shared" si="2"/>
        <v>0.74999999999999978</v>
      </c>
      <c r="M85" s="12" t="s">
        <v>10261</v>
      </c>
      <c r="N85" s="71">
        <f t="shared" si="1"/>
        <v>0</v>
      </c>
    </row>
    <row r="86" spans="1:14" x14ac:dyDescent="0.4">
      <c r="A86" s="220" t="s">
        <v>9491</v>
      </c>
      <c r="B86" s="220">
        <f t="shared" si="3"/>
        <v>0.74999999999999978</v>
      </c>
      <c r="C86" s="220">
        <f t="shared" si="2"/>
        <v>0.79166666666666641</v>
      </c>
      <c r="M86" s="12" t="s">
        <v>10285</v>
      </c>
      <c r="N86" s="71">
        <f t="shared" si="1"/>
        <v>0</v>
      </c>
    </row>
    <row r="87" spans="1:14" x14ac:dyDescent="0.4">
      <c r="A87" s="220" t="s">
        <v>9491</v>
      </c>
      <c r="B87" s="220">
        <f t="shared" si="3"/>
        <v>0.79166666666666641</v>
      </c>
      <c r="C87" s="220">
        <f t="shared" si="2"/>
        <v>0.83333333333333304</v>
      </c>
      <c r="M87" s="12" t="s">
        <v>9886</v>
      </c>
      <c r="N87" s="71">
        <f t="shared" si="1"/>
        <v>0</v>
      </c>
    </row>
    <row r="88" spans="1:14" x14ac:dyDescent="0.4">
      <c r="A88" s="220" t="s">
        <v>9491</v>
      </c>
      <c r="B88" s="220">
        <f t="shared" si="3"/>
        <v>0.83333333333333304</v>
      </c>
      <c r="C88" s="220">
        <f t="shared" si="2"/>
        <v>0.87499999999999967</v>
      </c>
      <c r="M88" s="12" t="s">
        <v>9865</v>
      </c>
      <c r="N88" s="71">
        <f t="shared" si="1"/>
        <v>0</v>
      </c>
    </row>
    <row r="89" spans="1:14" x14ac:dyDescent="0.4">
      <c r="A89" s="220" t="s">
        <v>9491</v>
      </c>
      <c r="B89" s="220">
        <f t="shared" si="3"/>
        <v>0.87499999999999967</v>
      </c>
      <c r="C89" s="220">
        <f t="shared" si="2"/>
        <v>0.9166666666666663</v>
      </c>
      <c r="M89" s="12" t="s">
        <v>9813</v>
      </c>
      <c r="N89" s="71">
        <f t="shared" si="1"/>
        <v>0</v>
      </c>
    </row>
    <row r="90" spans="1:14" x14ac:dyDescent="0.4">
      <c r="A90" s="220" t="s">
        <v>9491</v>
      </c>
      <c r="B90" s="220">
        <f t="shared" si="3"/>
        <v>0.9166666666666663</v>
      </c>
      <c r="C90" s="220">
        <f t="shared" si="2"/>
        <v>0.95833333333333293</v>
      </c>
      <c r="M90" s="12" t="s">
        <v>9811</v>
      </c>
      <c r="N90" s="71">
        <f t="shared" si="1"/>
        <v>0</v>
      </c>
    </row>
    <row r="91" spans="1:14" x14ac:dyDescent="0.4">
      <c r="A91" s="220" t="s">
        <v>9491</v>
      </c>
      <c r="B91" s="220">
        <f t="shared" si="3"/>
        <v>0.95833333333333293</v>
      </c>
      <c r="C91" s="220">
        <f t="shared" si="2"/>
        <v>0.99999999999999956</v>
      </c>
      <c r="M91" s="12" t="s">
        <v>9815</v>
      </c>
      <c r="N91" s="71">
        <f t="shared" si="1"/>
        <v>0</v>
      </c>
    </row>
    <row r="92" spans="1:14" x14ac:dyDescent="0.4">
      <c r="M92" s="12" t="s">
        <v>9382</v>
      </c>
      <c r="N92" s="71">
        <f t="shared" si="1"/>
        <v>0</v>
      </c>
    </row>
    <row r="93" spans="1:14" x14ac:dyDescent="0.4">
      <c r="M93" s="12" t="s">
        <v>9131</v>
      </c>
      <c r="N93" s="71">
        <f t="shared" si="1"/>
        <v>0</v>
      </c>
    </row>
    <row r="94" spans="1:14" x14ac:dyDescent="0.4">
      <c r="M94" s="12" t="s">
        <v>9020</v>
      </c>
      <c r="N94" s="71">
        <f t="shared" si="1"/>
        <v>0</v>
      </c>
    </row>
    <row r="95" spans="1:14" x14ac:dyDescent="0.4">
      <c r="M95" s="12" t="s">
        <v>9607</v>
      </c>
      <c r="N95" s="71">
        <f t="shared" si="1"/>
        <v>0</v>
      </c>
    </row>
    <row r="96" spans="1:14" x14ac:dyDescent="0.4">
      <c r="M96" s="12" t="s">
        <v>9023</v>
      </c>
      <c r="N96" s="71">
        <f t="shared" si="1"/>
        <v>0</v>
      </c>
    </row>
    <row r="97" spans="13:14" x14ac:dyDescent="0.4">
      <c r="M97" s="12" t="s">
        <v>9024</v>
      </c>
      <c r="N97" s="71">
        <f t="shared" si="1"/>
        <v>0</v>
      </c>
    </row>
    <row r="98" spans="13:14" x14ac:dyDescent="0.4">
      <c r="M98" s="12" t="s">
        <v>9385</v>
      </c>
      <c r="N98" s="71">
        <f t="shared" si="1"/>
        <v>0</v>
      </c>
    </row>
    <row r="99" spans="13:14" x14ac:dyDescent="0.4">
      <c r="M99" s="12" t="s">
        <v>9377</v>
      </c>
      <c r="N99" s="71">
        <f t="shared" si="1"/>
        <v>0</v>
      </c>
    </row>
    <row r="100" spans="13:14" x14ac:dyDescent="0.4">
      <c r="M100" s="12" t="s">
        <v>9025</v>
      </c>
      <c r="N100" s="71">
        <f t="shared" si="1"/>
        <v>0</v>
      </c>
    </row>
    <row r="101" spans="13:14" x14ac:dyDescent="0.4">
      <c r="M101" s="12" t="s">
        <v>8571</v>
      </c>
      <c r="N101" s="71">
        <f t="shared" si="1"/>
        <v>0</v>
      </c>
    </row>
    <row r="102" spans="13:14" x14ac:dyDescent="0.4">
      <c r="M102" s="12" t="s">
        <v>8572</v>
      </c>
      <c r="N102" s="71">
        <f t="shared" si="1"/>
        <v>0</v>
      </c>
    </row>
    <row r="103" spans="13:14" x14ac:dyDescent="0.4">
      <c r="M103" s="12" t="s">
        <v>8638</v>
      </c>
      <c r="N103" s="71">
        <f t="shared" si="1"/>
        <v>0</v>
      </c>
    </row>
    <row r="104" spans="13:14" x14ac:dyDescent="0.4">
      <c r="M104" s="12" t="s">
        <v>8573</v>
      </c>
      <c r="N104" s="71">
        <f t="shared" si="1"/>
        <v>0</v>
      </c>
    </row>
    <row r="105" spans="13:14" x14ac:dyDescent="0.4">
      <c r="M105" s="12" t="s">
        <v>8574</v>
      </c>
      <c r="N105" s="71">
        <f t="shared" si="1"/>
        <v>0</v>
      </c>
    </row>
    <row r="106" spans="13:14" x14ac:dyDescent="0.4">
      <c r="M106" s="12" t="s">
        <v>8575</v>
      </c>
      <c r="N106" s="71">
        <f t="shared" si="1"/>
        <v>0</v>
      </c>
    </row>
    <row r="107" spans="13:14" x14ac:dyDescent="0.4">
      <c r="M107" s="12" t="s">
        <v>8286</v>
      </c>
      <c r="N107" s="71">
        <f t="shared" si="1"/>
        <v>0</v>
      </c>
    </row>
    <row r="108" spans="13:14" x14ac:dyDescent="0.4">
      <c r="M108" s="12" t="s">
        <v>8270</v>
      </c>
      <c r="N108" s="71">
        <f t="shared" si="1"/>
        <v>0</v>
      </c>
    </row>
    <row r="109" spans="13:14" x14ac:dyDescent="0.4">
      <c r="M109" s="12" t="s">
        <v>8570</v>
      </c>
      <c r="N109" s="71">
        <f t="shared" si="1"/>
        <v>0</v>
      </c>
    </row>
    <row r="110" spans="13:14" x14ac:dyDescent="0.4">
      <c r="M110" s="12" t="s">
        <v>8288</v>
      </c>
      <c r="N110" s="71">
        <f t="shared" si="1"/>
        <v>0</v>
      </c>
    </row>
    <row r="111" spans="13:14" x14ac:dyDescent="0.4">
      <c r="M111" s="12" t="s">
        <v>8255</v>
      </c>
      <c r="N111" s="71">
        <f t="shared" si="1"/>
        <v>0</v>
      </c>
    </row>
    <row r="112" spans="13:14" x14ac:dyDescent="0.4">
      <c r="M112" s="12" t="s">
        <v>8115</v>
      </c>
      <c r="N112" s="71">
        <f t="shared" si="1"/>
        <v>0</v>
      </c>
    </row>
    <row r="113" spans="13:14" x14ac:dyDescent="0.4">
      <c r="M113" s="12" t="s">
        <v>8257</v>
      </c>
      <c r="N113"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95DA7E49-BB7B-480A-A01F-DE6B336D3D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6BD4-FC7C-41D4-995E-E30210EC0EC6}">
  <dimension ref="A1:W101"/>
  <sheetViews>
    <sheetView topLeftCell="A31" zoomScale="90" zoomScaleNormal="90" workbookViewId="0">
      <selection activeCell="N37" sqref="N37"/>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5" width="8.453125" customWidth="1"/>
    <col min="16" max="16" width="34.90625" customWidth="1"/>
    <col min="17" max="17" width="14.6328125" customWidth="1"/>
    <col min="18" max="18" width="37.6328125" customWidth="1"/>
    <col min="19" max="19" width="15" bestFit="1" customWidth="1"/>
    <col min="20" max="23" width="8.453125" customWidth="1"/>
  </cols>
  <sheetData>
    <row r="1" spans="1:9" x14ac:dyDescent="0.4">
      <c r="A1" s="11" t="s">
        <v>7581</v>
      </c>
      <c r="B1" s="375" t="s">
        <v>10814</v>
      </c>
      <c r="C1" s="375"/>
      <c r="D1" s="375"/>
      <c r="E1" s="375"/>
      <c r="F1" s="375"/>
      <c r="G1" s="375"/>
      <c r="H1" s="375"/>
      <c r="I1" s="7"/>
    </row>
    <row r="2" spans="1:9" x14ac:dyDescent="0.4">
      <c r="A2" s="11" t="s">
        <v>7582</v>
      </c>
      <c r="B2" s="375" t="s">
        <v>10816</v>
      </c>
      <c r="C2" s="375"/>
      <c r="D2" s="375"/>
      <c r="E2" s="375"/>
      <c r="F2" s="375"/>
      <c r="G2" s="375"/>
      <c r="H2" s="375"/>
      <c r="I2" s="7"/>
    </row>
    <row r="3" spans="1:9" x14ac:dyDescent="0.4">
      <c r="A3" s="11" t="s">
        <v>7583</v>
      </c>
      <c r="B3" s="375" t="s">
        <v>10817</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45735.811111111114</v>
      </c>
      <c r="C6" s="374"/>
      <c r="D6" s="403" t="s">
        <v>7587</v>
      </c>
      <c r="E6" s="404"/>
      <c r="F6" s="384">
        <f>MAX(C39:G39)</f>
        <v>45736.344444444447</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row>
    <row r="36" spans="1:23" x14ac:dyDescent="0.4">
      <c r="A36" s="88"/>
      <c r="B36" s="12"/>
      <c r="C36" s="1" t="s">
        <v>8588</v>
      </c>
      <c r="D36" s="1" t="s">
        <v>8589</v>
      </c>
      <c r="E36" s="1" t="s">
        <v>8590</v>
      </c>
      <c r="F36" s="1" t="s">
        <v>8591</v>
      </c>
      <c r="G36" s="1" t="s">
        <v>8592</v>
      </c>
      <c r="H36" s="1" t="s">
        <v>7614</v>
      </c>
      <c r="I36" s="7"/>
      <c r="N36" t="s">
        <v>9059</v>
      </c>
      <c r="P36" t="s">
        <v>7466</v>
      </c>
      <c r="R36" t="s">
        <v>9060</v>
      </c>
      <c r="T36" t="s">
        <v>9061</v>
      </c>
      <c r="V36" t="s">
        <v>9062</v>
      </c>
    </row>
    <row r="37" spans="1:23" x14ac:dyDescent="0.4">
      <c r="A37" s="83"/>
      <c r="B37" s="12" t="s">
        <v>7977</v>
      </c>
      <c r="C37" s="239" t="s">
        <v>8548</v>
      </c>
      <c r="D37" s="239" t="s">
        <v>8547</v>
      </c>
      <c r="E37" s="239" t="s">
        <v>8451</v>
      </c>
      <c r="F37" s="239" t="s">
        <v>8448</v>
      </c>
      <c r="G37" s="239" t="s">
        <v>8609</v>
      </c>
      <c r="H37" s="1"/>
      <c r="I37" s="7"/>
      <c r="J37" s="186" t="s">
        <v>9436</v>
      </c>
      <c r="N37" t="s">
        <v>10353</v>
      </c>
      <c r="P37" t="s">
        <v>8628</v>
      </c>
      <c r="R37" t="s">
        <v>8624</v>
      </c>
      <c r="T37" t="s">
        <v>9793</v>
      </c>
      <c r="V37" t="s">
        <v>10354</v>
      </c>
    </row>
    <row r="38" spans="1:23" x14ac:dyDescent="0.4">
      <c r="A38" s="177"/>
      <c r="B38" s="12" t="s">
        <v>7615</v>
      </c>
      <c r="C38" s="191"/>
      <c r="D38" s="191">
        <v>45735.811111111114</v>
      </c>
      <c r="E38" s="191">
        <v>45735.826388888891</v>
      </c>
      <c r="F38" s="191"/>
      <c r="G38" s="191"/>
      <c r="H38" s="1"/>
      <c r="I38" s="7"/>
      <c r="J38" s="294">
        <v>45734.333333333336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c r="D39" s="191">
        <v>45736.344444444447</v>
      </c>
      <c r="E39" s="191">
        <v>45736.333333333336</v>
      </c>
      <c r="F39" s="191"/>
      <c r="G39" s="191"/>
      <c r="H39" s="1"/>
      <c r="I39" s="7"/>
      <c r="J39" s="186">
        <f>IF(C39&lt;&gt;"",INT((J38-C38)*24),0)+IF(D39&lt;&gt;"",INT((J38-D38)*24),0)+IF(E39&lt;&gt;"",INT((J38-E38)*24),0)+IF(F39&lt;&gt;"",INT((J38-F38)*24),0)+IF(G39&lt;&gt;"",INT((J38-G38)*24),0)</f>
        <v>-72</v>
      </c>
      <c r="M39" s="95">
        <v>1</v>
      </c>
      <c r="N39" s="222"/>
      <c r="O39" s="201"/>
      <c r="P39" s="222" t="s">
        <v>10819</v>
      </c>
      <c r="Q39" s="12" t="s">
        <v>9641</v>
      </c>
      <c r="R39" s="222" t="s">
        <v>10818</v>
      </c>
      <c r="S39" s="12" t="s">
        <v>10330</v>
      </c>
      <c r="T39" s="222"/>
      <c r="U39" s="201"/>
      <c r="V39" s="222"/>
      <c r="W39" s="201"/>
    </row>
    <row r="40" spans="1:23" x14ac:dyDescent="0.4">
      <c r="A40" s="177"/>
      <c r="B40" s="12" t="s">
        <v>7458</v>
      </c>
      <c r="C40" s="221"/>
      <c r="D40" s="164">
        <v>5</v>
      </c>
      <c r="E40" s="221">
        <v>31</v>
      </c>
      <c r="F40" s="221"/>
      <c r="G40" s="164"/>
      <c r="H40" s="1">
        <f t="shared" ref="H40:H62" si="0">SUM(C40:G40)</f>
        <v>36</v>
      </c>
      <c r="I40" s="7"/>
      <c r="M40" s="1">
        <v>2</v>
      </c>
      <c r="N40" s="222"/>
      <c r="O40" s="201"/>
      <c r="P40" s="222"/>
      <c r="Q40" s="201"/>
      <c r="R40" s="203"/>
      <c r="S40" s="201"/>
      <c r="T40" s="222"/>
      <c r="U40" s="12"/>
      <c r="V40" s="222"/>
      <c r="W40" s="201"/>
    </row>
    <row r="41" spans="1:23" x14ac:dyDescent="0.4">
      <c r="A41" s="1" t="s">
        <v>7164</v>
      </c>
      <c r="B41" s="12" t="s">
        <v>7469</v>
      </c>
      <c r="C41" s="1">
        <f>INT((C39-C38)*24)</f>
        <v>0</v>
      </c>
      <c r="D41" s="1">
        <f>INT((D39-D38)*24)</f>
        <v>12</v>
      </c>
      <c r="E41" s="1">
        <f>INT((E39-E38)*24)</f>
        <v>12</v>
      </c>
      <c r="F41" s="1">
        <f>INT((F39-F38)*24)</f>
        <v>0</v>
      </c>
      <c r="G41" s="1">
        <f>INT((G39-G38)*24)</f>
        <v>0</v>
      </c>
      <c r="H41" s="1">
        <f t="shared" si="0"/>
        <v>24</v>
      </c>
      <c r="I41" s="7"/>
      <c r="J41" s="12" t="s">
        <v>8020</v>
      </c>
      <c r="K41" s="1">
        <f>H41</f>
        <v>24</v>
      </c>
      <c r="M41" s="95">
        <v>3</v>
      </c>
      <c r="N41" s="222"/>
      <c r="O41" s="201"/>
      <c r="P41" s="222"/>
      <c r="Q41" s="201"/>
      <c r="R41" s="222"/>
      <c r="S41" s="201"/>
      <c r="T41" s="222"/>
      <c r="U41" s="201"/>
      <c r="V41" s="222"/>
      <c r="W41" s="201"/>
    </row>
    <row r="42" spans="1:23" x14ac:dyDescent="0.4">
      <c r="A42" s="379">
        <v>45736</v>
      </c>
      <c r="B42" s="12" t="s">
        <v>7483</v>
      </c>
      <c r="C42" s="1"/>
      <c r="D42" s="1">
        <v>0</v>
      </c>
      <c r="E42" s="1">
        <v>0</v>
      </c>
      <c r="F42" s="1"/>
      <c r="G42" s="1"/>
      <c r="H42" s="1">
        <f t="shared" si="0"/>
        <v>0</v>
      </c>
      <c r="I42" s="7"/>
      <c r="J42" s="12" t="s">
        <v>7483</v>
      </c>
      <c r="K42" s="1">
        <f>SUMIF(B:B,J42,H:H)</f>
        <v>0</v>
      </c>
      <c r="M42" s="1">
        <v>4</v>
      </c>
      <c r="N42" s="222"/>
      <c r="O42" s="201"/>
      <c r="P42" s="222"/>
      <c r="Q42" s="201"/>
      <c r="R42" s="203"/>
      <c r="S42" s="201"/>
      <c r="T42" s="222"/>
      <c r="U42" s="201"/>
      <c r="V42" s="240"/>
      <c r="W42" s="201"/>
    </row>
    <row r="43" spans="1:23" x14ac:dyDescent="0.4">
      <c r="A43" s="379"/>
      <c r="B43" s="12" t="s">
        <v>7484</v>
      </c>
      <c r="C43" s="1"/>
      <c r="D43" s="1">
        <v>0</v>
      </c>
      <c r="E43" s="1">
        <v>0</v>
      </c>
      <c r="F43" s="1"/>
      <c r="G43" s="1"/>
      <c r="H43" s="1">
        <f t="shared" si="0"/>
        <v>0</v>
      </c>
      <c r="I43" s="7"/>
      <c r="J43" s="12" t="s">
        <v>7477</v>
      </c>
      <c r="K43" s="1">
        <f>SUMIF(B:B,J43,H:H)</f>
        <v>0</v>
      </c>
      <c r="M43" s="95">
        <v>5</v>
      </c>
      <c r="N43" s="310"/>
      <c r="O43" s="65"/>
      <c r="P43" s="203"/>
      <c r="Q43" s="201"/>
      <c r="R43" s="203"/>
      <c r="S43" s="201"/>
      <c r="T43" s="240"/>
      <c r="U43" s="201"/>
      <c r="V43" s="240"/>
      <c r="W43" s="201"/>
    </row>
    <row r="44" spans="1:23" x14ac:dyDescent="0.4">
      <c r="A44" s="379"/>
      <c r="B44" s="12" t="s">
        <v>7485</v>
      </c>
      <c r="C44" s="1"/>
      <c r="D44" s="1">
        <v>1</v>
      </c>
      <c r="E44" s="1">
        <v>1</v>
      </c>
      <c r="F44" s="1"/>
      <c r="G44" s="1"/>
      <c r="H44" s="1">
        <f t="shared" si="0"/>
        <v>2</v>
      </c>
      <c r="I44" s="7"/>
      <c r="J44" s="12" t="s">
        <v>7485</v>
      </c>
      <c r="K44" s="1">
        <f>SUMIF(B:B,J44,H:H)</f>
        <v>2</v>
      </c>
      <c r="M44" s="1">
        <v>6</v>
      </c>
      <c r="N44" s="222"/>
      <c r="O44" s="201"/>
      <c r="P44" s="222"/>
      <c r="Q44" s="201"/>
      <c r="R44" s="203"/>
      <c r="S44" s="201"/>
      <c r="T44" s="240"/>
      <c r="U44" s="201"/>
      <c r="V44" s="201"/>
      <c r="W44" s="201"/>
    </row>
    <row r="45" spans="1:23" x14ac:dyDescent="0.4">
      <c r="A45" s="379"/>
      <c r="B45" s="12" t="s">
        <v>7483</v>
      </c>
      <c r="C45" s="1"/>
      <c r="D45" s="1"/>
      <c r="E45" s="1"/>
      <c r="F45" s="1"/>
      <c r="G45" s="1"/>
      <c r="H45" s="1">
        <f t="shared" si="0"/>
        <v>0</v>
      </c>
      <c r="I45" s="7"/>
      <c r="M45" s="95">
        <v>7</v>
      </c>
      <c r="N45" s="222"/>
      <c r="O45" s="201"/>
      <c r="P45" s="222"/>
      <c r="Q45" s="201"/>
      <c r="R45" s="203"/>
      <c r="S45" s="201"/>
      <c r="T45" s="222"/>
      <c r="U45" s="201"/>
      <c r="V45" s="201"/>
      <c r="W45" s="201"/>
    </row>
    <row r="46" spans="1:23" x14ac:dyDescent="0.4">
      <c r="A46" s="379"/>
      <c r="B46" s="12" t="s">
        <v>7484</v>
      </c>
      <c r="C46" s="1"/>
      <c r="D46" s="1"/>
      <c r="E46" s="1"/>
      <c r="F46" s="1"/>
      <c r="G46" s="1"/>
      <c r="H46" s="1">
        <f t="shared" si="0"/>
        <v>0</v>
      </c>
      <c r="I46" s="7"/>
      <c r="M46" s="1">
        <v>8</v>
      </c>
      <c r="N46" s="222"/>
      <c r="O46" s="201"/>
      <c r="P46" s="222"/>
      <c r="Q46" s="201"/>
      <c r="R46" s="222"/>
      <c r="S46" s="201"/>
      <c r="T46" s="201"/>
      <c r="U46" s="201"/>
      <c r="V46" s="201"/>
      <c r="W46" s="201"/>
    </row>
    <row r="47" spans="1:23" x14ac:dyDescent="0.4">
      <c r="A47" s="379"/>
      <c r="B47" s="12" t="s">
        <v>7485</v>
      </c>
      <c r="C47" s="1"/>
      <c r="D47" s="1"/>
      <c r="E47" s="1"/>
      <c r="F47" s="1"/>
      <c r="G47" s="1"/>
      <c r="H47" s="1">
        <f t="shared" si="0"/>
        <v>0</v>
      </c>
      <c r="I47" s="7"/>
      <c r="M47" s="95">
        <v>9</v>
      </c>
      <c r="N47" s="222"/>
      <c r="O47" s="201"/>
      <c r="P47" s="203"/>
      <c r="Q47" s="201"/>
      <c r="R47" s="222"/>
      <c r="S47" s="201"/>
      <c r="T47" s="201"/>
      <c r="U47" s="201"/>
      <c r="V47" s="201"/>
      <c r="W47" s="201"/>
    </row>
    <row r="48" spans="1:23" ht="17" customHeight="1" x14ac:dyDescent="0.4">
      <c r="A48" s="379"/>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03"/>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1"/>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10611</v>
      </c>
      <c r="N64" s="71">
        <f t="shared" ref="N64:N101" si="1">COUNTIF($N$39:$W$62,M64)</f>
        <v>0</v>
      </c>
      <c r="O64" s="229"/>
      <c r="P64" s="229"/>
      <c r="Q64" s="229"/>
      <c r="R64" s="229"/>
      <c r="S64" s="229"/>
    </row>
    <row r="65" spans="1:19" x14ac:dyDescent="0.4">
      <c r="A65" s="12" t="s">
        <v>7654</v>
      </c>
      <c r="B65" s="219">
        <v>45726.354166666664</v>
      </c>
      <c r="M65" s="12" t="s">
        <v>10533</v>
      </c>
      <c r="N65" s="71">
        <f t="shared" si="1"/>
        <v>0</v>
      </c>
      <c r="O65" s="229"/>
      <c r="P65" s="229"/>
      <c r="Q65" s="229"/>
      <c r="R65" s="229"/>
      <c r="S65" s="229"/>
    </row>
    <row r="66" spans="1:19" x14ac:dyDescent="0.4">
      <c r="A66" s="12" t="s">
        <v>7655</v>
      </c>
      <c r="B66" s="220">
        <v>1.8909722222222223</v>
      </c>
      <c r="M66" s="12" t="s">
        <v>10479</v>
      </c>
      <c r="N66" s="71">
        <f t="shared" si="1"/>
        <v>0</v>
      </c>
      <c r="O66" s="229"/>
      <c r="P66" s="229"/>
      <c r="Q66" s="229"/>
      <c r="R66" s="229"/>
      <c r="S66" s="229"/>
    </row>
    <row r="67" spans="1:19" x14ac:dyDescent="0.4">
      <c r="A67" s="12" t="s">
        <v>7656</v>
      </c>
      <c r="B67" s="219">
        <f>B65-B66</f>
        <v>45724.463194444441</v>
      </c>
      <c r="M67" s="12" t="s">
        <v>10482</v>
      </c>
      <c r="N67" s="71">
        <f t="shared" si="1"/>
        <v>0</v>
      </c>
      <c r="O67" s="229"/>
      <c r="P67" s="229"/>
      <c r="Q67" s="229"/>
      <c r="R67" s="229"/>
      <c r="S67" s="229"/>
    </row>
    <row r="68" spans="1:19" x14ac:dyDescent="0.4">
      <c r="M68" s="12" t="s">
        <v>10415</v>
      </c>
      <c r="N68" s="71">
        <f t="shared" si="1"/>
        <v>0</v>
      </c>
    </row>
    <row r="69" spans="1:19" x14ac:dyDescent="0.4">
      <c r="A69" s="220" t="s">
        <v>9491</v>
      </c>
      <c r="B69" s="295">
        <v>0</v>
      </c>
      <c r="C69" s="220">
        <f>B69+TIME(1,,)</f>
        <v>4.1666666666666664E-2</v>
      </c>
      <c r="M69" s="12" t="s">
        <v>10394</v>
      </c>
      <c r="N69" s="71">
        <f t="shared" si="1"/>
        <v>0</v>
      </c>
    </row>
    <row r="70" spans="1:19" x14ac:dyDescent="0.4">
      <c r="A70" s="220" t="s">
        <v>9491</v>
      </c>
      <c r="B70" s="220">
        <f>C69</f>
        <v>4.1666666666666664E-2</v>
      </c>
      <c r="C70" s="220">
        <f t="shared" ref="C70:C92" si="2">B70+TIME(1,,)</f>
        <v>8.3333333333333329E-2</v>
      </c>
      <c r="M70" s="300" t="s">
        <v>10399</v>
      </c>
      <c r="N70" s="71">
        <f t="shared" si="1"/>
        <v>0</v>
      </c>
    </row>
    <row r="71" spans="1:19" x14ac:dyDescent="0.4">
      <c r="A71" s="220" t="s">
        <v>9491</v>
      </c>
      <c r="B71" s="220">
        <f t="shared" ref="B71:B92" si="3">C70</f>
        <v>8.3333333333333329E-2</v>
      </c>
      <c r="C71" s="220">
        <f t="shared" si="2"/>
        <v>0.125</v>
      </c>
      <c r="M71" s="300" t="s">
        <v>10677</v>
      </c>
      <c r="N71" s="71">
        <f t="shared" si="1"/>
        <v>0</v>
      </c>
    </row>
    <row r="72" spans="1:19" x14ac:dyDescent="0.4">
      <c r="A72" s="220" t="s">
        <v>9491</v>
      </c>
      <c r="B72" s="220">
        <f t="shared" si="3"/>
        <v>0.125</v>
      </c>
      <c r="C72" s="220">
        <f t="shared" si="2"/>
        <v>0.16666666666666666</v>
      </c>
      <c r="M72" s="300" t="s">
        <v>10329</v>
      </c>
      <c r="N72" s="71">
        <f t="shared" si="1"/>
        <v>1</v>
      </c>
    </row>
    <row r="73" spans="1:19" x14ac:dyDescent="0.4">
      <c r="A73" s="220" t="s">
        <v>9491</v>
      </c>
      <c r="B73" s="220">
        <f t="shared" si="3"/>
        <v>0.16666666666666666</v>
      </c>
      <c r="C73" s="220">
        <f t="shared" si="2"/>
        <v>0.20833333333333331</v>
      </c>
      <c r="M73" s="300" t="s">
        <v>10303</v>
      </c>
      <c r="N73" s="71">
        <f t="shared" si="1"/>
        <v>0</v>
      </c>
    </row>
    <row r="74" spans="1:19" x14ac:dyDescent="0.4">
      <c r="A74" s="220" t="s">
        <v>9491</v>
      </c>
      <c r="B74" s="220">
        <f t="shared" si="3"/>
        <v>0.20833333333333331</v>
      </c>
      <c r="C74" s="220">
        <f t="shared" si="2"/>
        <v>0.24999999999999997</v>
      </c>
      <c r="M74" s="300" t="s">
        <v>10195</v>
      </c>
      <c r="N74" s="71">
        <f t="shared" si="1"/>
        <v>0</v>
      </c>
    </row>
    <row r="75" spans="1:19" x14ac:dyDescent="0.4">
      <c r="A75" s="220" t="s">
        <v>9491</v>
      </c>
      <c r="B75" s="220">
        <f t="shared" si="3"/>
        <v>0.24999999999999997</v>
      </c>
      <c r="C75" s="220">
        <f t="shared" si="2"/>
        <v>0.29166666666666663</v>
      </c>
      <c r="M75" s="201" t="s">
        <v>10196</v>
      </c>
      <c r="N75" s="71">
        <f t="shared" si="1"/>
        <v>0</v>
      </c>
    </row>
    <row r="76" spans="1:19" x14ac:dyDescent="0.4">
      <c r="A76" s="220" t="s">
        <v>9491</v>
      </c>
      <c r="B76" s="220">
        <f t="shared" si="3"/>
        <v>0.29166666666666663</v>
      </c>
      <c r="C76" s="220">
        <f t="shared" si="2"/>
        <v>0.33333333333333331</v>
      </c>
      <c r="M76" s="12" t="s">
        <v>10197</v>
      </c>
      <c r="N76" s="71">
        <f t="shared" si="1"/>
        <v>0</v>
      </c>
    </row>
    <row r="77" spans="1:19" x14ac:dyDescent="0.4">
      <c r="A77" s="220" t="s">
        <v>9491</v>
      </c>
      <c r="B77" s="220">
        <f t="shared" si="3"/>
        <v>0.33333333333333331</v>
      </c>
      <c r="C77" s="220">
        <f t="shared" si="2"/>
        <v>0.375</v>
      </c>
      <c r="M77" s="12" t="s">
        <v>9917</v>
      </c>
      <c r="N77" s="71">
        <f t="shared" si="1"/>
        <v>0</v>
      </c>
    </row>
    <row r="78" spans="1:19" x14ac:dyDescent="0.4">
      <c r="A78" s="220" t="s">
        <v>9491</v>
      </c>
      <c r="B78" s="220">
        <f t="shared" si="3"/>
        <v>0.375</v>
      </c>
      <c r="C78" s="220">
        <f t="shared" si="2"/>
        <v>0.41666666666666669</v>
      </c>
      <c r="M78" s="12" t="s">
        <v>9641</v>
      </c>
      <c r="N78" s="71">
        <f t="shared" si="1"/>
        <v>1</v>
      </c>
    </row>
    <row r="79" spans="1:19" x14ac:dyDescent="0.4">
      <c r="A79" s="220" t="s">
        <v>9491</v>
      </c>
      <c r="B79" s="220">
        <f t="shared" si="3"/>
        <v>0.41666666666666669</v>
      </c>
      <c r="C79" s="220">
        <f t="shared" si="2"/>
        <v>0.45833333333333337</v>
      </c>
      <c r="M79" s="12" t="s">
        <v>9280</v>
      </c>
      <c r="N79" s="71">
        <f t="shared" si="1"/>
        <v>0</v>
      </c>
    </row>
    <row r="80" spans="1:19" x14ac:dyDescent="0.4">
      <c r="A80" s="220" t="s">
        <v>9491</v>
      </c>
      <c r="B80" s="220">
        <f t="shared" si="3"/>
        <v>0.45833333333333337</v>
      </c>
      <c r="C80" s="220">
        <f t="shared" si="2"/>
        <v>0.5</v>
      </c>
      <c r="M80" s="12" t="s">
        <v>9624</v>
      </c>
      <c r="N80" s="71">
        <f t="shared" si="1"/>
        <v>0</v>
      </c>
    </row>
    <row r="81" spans="1:14" x14ac:dyDescent="0.4">
      <c r="A81" s="220" t="s">
        <v>9491</v>
      </c>
      <c r="B81" s="220">
        <f t="shared" si="3"/>
        <v>0.5</v>
      </c>
      <c r="C81" s="220">
        <f t="shared" si="2"/>
        <v>0.54166666666666663</v>
      </c>
      <c r="M81" s="12" t="s">
        <v>9532</v>
      </c>
      <c r="N81" s="71">
        <f t="shared" si="1"/>
        <v>0</v>
      </c>
    </row>
    <row r="82" spans="1:14" x14ac:dyDescent="0.4">
      <c r="A82" s="220" t="s">
        <v>9491</v>
      </c>
      <c r="B82" s="220">
        <f t="shared" si="3"/>
        <v>0.54166666666666663</v>
      </c>
      <c r="C82" s="220">
        <f t="shared" si="2"/>
        <v>0.58333333333333326</v>
      </c>
      <c r="M82" s="12" t="s">
        <v>9510</v>
      </c>
      <c r="N82" s="71">
        <f t="shared" si="1"/>
        <v>0</v>
      </c>
    </row>
    <row r="83" spans="1:14" x14ac:dyDescent="0.4">
      <c r="A83" s="220" t="s">
        <v>9491</v>
      </c>
      <c r="B83" s="220">
        <f t="shared" si="3"/>
        <v>0.58333333333333326</v>
      </c>
      <c r="C83" s="220">
        <f t="shared" si="2"/>
        <v>0.62499999999999989</v>
      </c>
      <c r="M83" s="12" t="s">
        <v>9508</v>
      </c>
      <c r="N83" s="71">
        <f t="shared" si="1"/>
        <v>0</v>
      </c>
    </row>
    <row r="84" spans="1:14" x14ac:dyDescent="0.4">
      <c r="A84" s="220" t="s">
        <v>9491</v>
      </c>
      <c r="B84" s="220">
        <f t="shared" si="3"/>
        <v>0.62499999999999989</v>
      </c>
      <c r="C84" s="220">
        <f t="shared" si="2"/>
        <v>0.66666666666666652</v>
      </c>
      <c r="M84" s="12" t="s">
        <v>9498</v>
      </c>
      <c r="N84" s="71">
        <f t="shared" si="1"/>
        <v>0</v>
      </c>
    </row>
    <row r="85" spans="1:14" x14ac:dyDescent="0.4">
      <c r="A85" s="220" t="s">
        <v>9491</v>
      </c>
      <c r="B85" s="220">
        <f t="shared" si="3"/>
        <v>0.66666666666666652</v>
      </c>
      <c r="C85" s="220">
        <f t="shared" si="2"/>
        <v>0.70833333333333315</v>
      </c>
      <c r="M85" s="12" t="s">
        <v>9422</v>
      </c>
      <c r="N85" s="71">
        <f t="shared" si="1"/>
        <v>0</v>
      </c>
    </row>
    <row r="86" spans="1:14" x14ac:dyDescent="0.4">
      <c r="A86" s="220" t="s">
        <v>9491</v>
      </c>
      <c r="B86" s="220">
        <f t="shared" si="3"/>
        <v>0.70833333333333315</v>
      </c>
      <c r="C86" s="220">
        <f t="shared" si="2"/>
        <v>0.74999999999999978</v>
      </c>
      <c r="M86" s="12" t="s">
        <v>9359</v>
      </c>
      <c r="N86" s="71">
        <f t="shared" si="1"/>
        <v>0</v>
      </c>
    </row>
    <row r="87" spans="1:14" x14ac:dyDescent="0.4">
      <c r="A87" s="220" t="s">
        <v>9491</v>
      </c>
      <c r="B87" s="220">
        <f t="shared" si="3"/>
        <v>0.74999999999999978</v>
      </c>
      <c r="C87" s="220">
        <f t="shared" si="2"/>
        <v>0.79166666666666641</v>
      </c>
      <c r="M87" s="12" t="s">
        <v>9210</v>
      </c>
      <c r="N87" s="71">
        <f t="shared" si="1"/>
        <v>0</v>
      </c>
    </row>
    <row r="88" spans="1:14" x14ac:dyDescent="0.4">
      <c r="A88" s="220" t="s">
        <v>9491</v>
      </c>
      <c r="B88" s="220">
        <f t="shared" si="3"/>
        <v>0.79166666666666641</v>
      </c>
      <c r="C88" s="220">
        <f t="shared" si="2"/>
        <v>0.83333333333333304</v>
      </c>
      <c r="M88" s="12" t="s">
        <v>9136</v>
      </c>
      <c r="N88" s="71">
        <f t="shared" si="1"/>
        <v>0</v>
      </c>
    </row>
    <row r="89" spans="1:14" x14ac:dyDescent="0.4">
      <c r="A89" s="220" t="s">
        <v>9491</v>
      </c>
      <c r="B89" s="220">
        <f t="shared" si="3"/>
        <v>0.83333333333333304</v>
      </c>
      <c r="C89" s="220">
        <f t="shared" si="2"/>
        <v>0.87499999999999967</v>
      </c>
      <c r="M89" s="12" t="s">
        <v>9077</v>
      </c>
      <c r="N89" s="71">
        <f t="shared" si="1"/>
        <v>0</v>
      </c>
    </row>
    <row r="90" spans="1:14" x14ac:dyDescent="0.4">
      <c r="A90" s="220" t="s">
        <v>9491</v>
      </c>
      <c r="B90" s="220">
        <f t="shared" si="3"/>
        <v>0.87499999999999967</v>
      </c>
      <c r="C90" s="220">
        <f t="shared" si="2"/>
        <v>0.9166666666666663</v>
      </c>
      <c r="M90" s="12" t="s">
        <v>9075</v>
      </c>
      <c r="N90" s="71">
        <f t="shared" si="1"/>
        <v>0</v>
      </c>
    </row>
    <row r="91" spans="1:14" x14ac:dyDescent="0.4">
      <c r="A91" s="220" t="s">
        <v>9491</v>
      </c>
      <c r="B91" s="220">
        <f t="shared" si="3"/>
        <v>0.9166666666666663</v>
      </c>
      <c r="C91" s="220">
        <f t="shared" si="2"/>
        <v>0.95833333333333293</v>
      </c>
      <c r="M91" s="12" t="s">
        <v>9072</v>
      </c>
      <c r="N91" s="71">
        <f t="shared" si="1"/>
        <v>0</v>
      </c>
    </row>
    <row r="92" spans="1:14" x14ac:dyDescent="0.4">
      <c r="A92" s="220" t="s">
        <v>9491</v>
      </c>
      <c r="B92" s="220">
        <f t="shared" si="3"/>
        <v>0.95833333333333293</v>
      </c>
      <c r="C92" s="220">
        <f t="shared" si="2"/>
        <v>0.99999999999999956</v>
      </c>
      <c r="M92" s="12" t="s">
        <v>8980</v>
      </c>
      <c r="N92" s="71">
        <f t="shared" si="1"/>
        <v>0</v>
      </c>
    </row>
    <row r="93" spans="1:14" x14ac:dyDescent="0.4">
      <c r="M93" s="12" t="s">
        <v>8984</v>
      </c>
      <c r="N93" s="71">
        <f t="shared" si="1"/>
        <v>0</v>
      </c>
    </row>
    <row r="94" spans="1:14" x14ac:dyDescent="0.4">
      <c r="M94" s="12" t="s">
        <v>8676</v>
      </c>
      <c r="N94" s="71">
        <f t="shared" si="1"/>
        <v>0</v>
      </c>
    </row>
    <row r="95" spans="1:14" x14ac:dyDescent="0.4">
      <c r="M95" s="12" t="s">
        <v>8658</v>
      </c>
      <c r="N95" s="71">
        <f t="shared" si="1"/>
        <v>0</v>
      </c>
    </row>
    <row r="96" spans="1:14" x14ac:dyDescent="0.4">
      <c r="M96" s="12" t="s">
        <v>8648</v>
      </c>
      <c r="N96" s="71">
        <f t="shared" si="1"/>
        <v>0</v>
      </c>
    </row>
    <row r="97" spans="13:14" x14ac:dyDescent="0.4">
      <c r="M97" s="12" t="s">
        <v>8679</v>
      </c>
      <c r="N97" s="71">
        <f t="shared" si="1"/>
        <v>0</v>
      </c>
    </row>
    <row r="98" spans="13:14" x14ac:dyDescent="0.4">
      <c r="M98" s="12" t="s">
        <v>8576</v>
      </c>
      <c r="N98" s="71">
        <f t="shared" si="1"/>
        <v>0</v>
      </c>
    </row>
    <row r="99" spans="13:14" x14ac:dyDescent="0.4">
      <c r="M99" s="12" t="s">
        <v>8577</v>
      </c>
      <c r="N99" s="71">
        <f t="shared" si="1"/>
        <v>0</v>
      </c>
    </row>
    <row r="100" spans="13:14" x14ac:dyDescent="0.4">
      <c r="M100" s="12" t="s">
        <v>8744</v>
      </c>
      <c r="N100" s="71">
        <f t="shared" si="1"/>
        <v>0</v>
      </c>
    </row>
    <row r="101" spans="13:14" x14ac:dyDescent="0.4">
      <c r="M101" s="12" t="s">
        <v>8578</v>
      </c>
      <c r="N101"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650A-89A8-417B-86F6-A7DEFEC5DB1D}">
  <dimension ref="A1:W115"/>
  <sheetViews>
    <sheetView topLeftCell="A61" zoomScale="90" zoomScaleNormal="90" workbookViewId="0">
      <selection activeCell="C7" sqref="C7:H7"/>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24.36328125" customWidth="1"/>
    <col min="15" max="15" width="13.453125" customWidth="1"/>
    <col min="16" max="16" width="18.54296875" bestFit="1" customWidth="1"/>
    <col min="17" max="17" width="13.453125" bestFit="1" customWidth="1"/>
    <col min="18" max="18" width="26" customWidth="1"/>
    <col min="19" max="19" width="16.1796875" customWidth="1"/>
    <col min="20" max="21" width="7.81640625" customWidth="1"/>
    <col min="22" max="22" width="21.1796875" customWidth="1"/>
    <col min="23" max="23" width="13.453125" bestFit="1" customWidth="1"/>
    <col min="24" max="24" width="26.90625" bestFit="1" customWidth="1"/>
    <col min="25" max="25" width="13" bestFit="1" customWidth="1"/>
  </cols>
  <sheetData>
    <row r="1" spans="1:9" x14ac:dyDescent="0.4">
      <c r="A1" s="11" t="s">
        <v>7581</v>
      </c>
      <c r="B1" s="375" t="s">
        <v>10812</v>
      </c>
      <c r="C1" s="375"/>
      <c r="D1" s="375"/>
      <c r="E1" s="375"/>
      <c r="F1" s="375"/>
      <c r="G1" s="375"/>
      <c r="H1" s="375"/>
      <c r="I1" s="7"/>
    </row>
    <row r="2" spans="1:9" x14ac:dyDescent="0.4">
      <c r="A2" s="11" t="s">
        <v>7582</v>
      </c>
      <c r="B2" s="375" t="s">
        <v>10820</v>
      </c>
      <c r="C2" s="375"/>
      <c r="D2" s="375"/>
      <c r="E2" s="375"/>
      <c r="F2" s="375"/>
      <c r="G2" s="375"/>
      <c r="H2" s="375"/>
      <c r="I2" s="7"/>
    </row>
    <row r="3" spans="1:9" x14ac:dyDescent="0.4">
      <c r="A3" s="11" t="s">
        <v>7583</v>
      </c>
      <c r="B3" s="375" t="s">
        <v>10821</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45735.756249999999</v>
      </c>
      <c r="C6" s="374"/>
      <c r="D6" s="403" t="s">
        <v>7587</v>
      </c>
      <c r="E6" s="404"/>
      <c r="F6" s="384">
        <f>MAX(C38:G38)</f>
        <v>45741.355555555558</v>
      </c>
      <c r="G6" s="402"/>
      <c r="H6" s="374"/>
      <c r="I6" s="7"/>
    </row>
    <row r="7" spans="1:9" ht="33.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7850</v>
      </c>
      <c r="D32" s="373"/>
      <c r="E32" s="373"/>
      <c r="F32" s="373"/>
      <c r="G32" s="373"/>
      <c r="H32" s="374"/>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v>45735.756249999999</v>
      </c>
      <c r="D37" s="191">
        <v>45736.4375</v>
      </c>
      <c r="E37" s="191">
        <v>45735.757638888892</v>
      </c>
      <c r="F37" s="191">
        <v>45736.404166666667</v>
      </c>
      <c r="G37" s="191">
        <v>45736.395833333336</v>
      </c>
      <c r="H37" s="1"/>
      <c r="I37" s="7"/>
      <c r="J37" s="294">
        <v>45741.390277777777</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45741.335416666669</v>
      </c>
      <c r="D38" s="191">
        <v>45741.343055555553</v>
      </c>
      <c r="E38" s="191">
        <v>45741.35</v>
      </c>
      <c r="F38" s="191">
        <v>45741.355555555558</v>
      </c>
      <c r="G38" s="191">
        <v>45741.339583333334</v>
      </c>
      <c r="H38" s="1"/>
      <c r="I38" s="7"/>
      <c r="J38" s="186">
        <f>IF(C38&lt;&gt;"",INT((J37-C37)*24),0)+IF(D38&lt;&gt;"",INT((J37-D37)*24),0)+IF(E38&lt;&gt;"",INT((J37-E37)*24),0)+IF(F38&lt;&gt;"",INT((J37-F37)*24),0)+IF(G38&lt;&gt;"",INT((J37-G37)*24),0)</f>
        <v>626</v>
      </c>
      <c r="M38" s="95">
        <v>1</v>
      </c>
      <c r="N38" s="222" t="s">
        <v>10834</v>
      </c>
      <c r="O38" s="201" t="s">
        <v>10839</v>
      </c>
      <c r="P38" s="203" t="s">
        <v>10859</v>
      </c>
      <c r="Q38" s="234" t="s">
        <v>9326</v>
      </c>
      <c r="R38" s="222" t="s">
        <v>10847</v>
      </c>
      <c r="S38" s="201"/>
      <c r="T38" s="222"/>
      <c r="U38" s="201"/>
      <c r="V38" s="222" t="s">
        <v>10835</v>
      </c>
      <c r="W38" s="201" t="s">
        <v>9846</v>
      </c>
    </row>
    <row r="39" spans="1:23" x14ac:dyDescent="0.4">
      <c r="A39" s="177"/>
      <c r="B39" s="12" t="s">
        <v>7458</v>
      </c>
      <c r="C39" s="221">
        <v>370</v>
      </c>
      <c r="D39" s="164">
        <v>59</v>
      </c>
      <c r="E39" s="221">
        <v>371</v>
      </c>
      <c r="F39" s="221">
        <v>10</v>
      </c>
      <c r="G39" s="164">
        <v>63</v>
      </c>
      <c r="H39" s="1">
        <f t="shared" ref="H39:H61" si="0">SUM(C39:G39)</f>
        <v>873</v>
      </c>
      <c r="I39" s="7"/>
      <c r="M39" s="1">
        <v>2</v>
      </c>
      <c r="N39" s="222" t="s">
        <v>10843</v>
      </c>
      <c r="O39" s="201" t="s">
        <v>10839</v>
      </c>
      <c r="P39" s="222"/>
      <c r="Q39" s="201"/>
      <c r="R39" s="203" t="s">
        <v>10849</v>
      </c>
      <c r="S39" s="234" t="s">
        <v>9326</v>
      </c>
      <c r="T39" s="222"/>
      <c r="U39" s="201"/>
      <c r="V39" s="203" t="s">
        <v>10858</v>
      </c>
      <c r="W39" s="234" t="s">
        <v>9326</v>
      </c>
    </row>
    <row r="40" spans="1:23" x14ac:dyDescent="0.4">
      <c r="A40" s="1" t="s">
        <v>7164</v>
      </c>
      <c r="B40" s="12" t="s">
        <v>7617</v>
      </c>
      <c r="C40" s="1">
        <f>INT((C38-C37)*24)</f>
        <v>133</v>
      </c>
      <c r="D40" s="1">
        <f>INT((D38-D37)*24)</f>
        <v>117</v>
      </c>
      <c r="E40" s="1">
        <f>INT((E38-E37)*24)</f>
        <v>134</v>
      </c>
      <c r="F40" s="1">
        <f>INT((F38-F37)*24)</f>
        <v>118</v>
      </c>
      <c r="G40" s="1">
        <f>INT((G38-G37)*24)</f>
        <v>118</v>
      </c>
      <c r="H40" s="1">
        <f>SUM(C40:G40)</f>
        <v>620</v>
      </c>
      <c r="I40" s="7"/>
      <c r="J40" s="12" t="s">
        <v>8020</v>
      </c>
      <c r="K40" s="1">
        <f>H40</f>
        <v>620</v>
      </c>
      <c r="M40" s="95">
        <v>3</v>
      </c>
      <c r="N40" s="222" t="s">
        <v>10844</v>
      </c>
      <c r="O40" s="201"/>
      <c r="P40" s="201"/>
      <c r="Q40" s="201"/>
      <c r="R40" s="222" t="s">
        <v>10848</v>
      </c>
      <c r="S40" s="201" t="s">
        <v>10862</v>
      </c>
      <c r="T40" s="203"/>
      <c r="U40" s="234"/>
      <c r="V40" s="251"/>
      <c r="W40" s="234"/>
    </row>
    <row r="41" spans="1:23" x14ac:dyDescent="0.4">
      <c r="A41" s="379">
        <v>45736</v>
      </c>
      <c r="B41" s="12" t="s">
        <v>7483</v>
      </c>
      <c r="C41" s="1">
        <v>0</v>
      </c>
      <c r="D41" s="1"/>
      <c r="E41" s="1">
        <v>0</v>
      </c>
      <c r="F41" s="1"/>
      <c r="G41" s="1"/>
      <c r="H41" s="1">
        <f t="shared" si="0"/>
        <v>0</v>
      </c>
      <c r="I41" s="7"/>
      <c r="J41" s="12" t="s">
        <v>7483</v>
      </c>
      <c r="K41" s="1">
        <f>SUMIF(B:B,J41,H:H)</f>
        <v>0</v>
      </c>
      <c r="M41" s="1">
        <v>4</v>
      </c>
      <c r="N41" s="222" t="s">
        <v>10845</v>
      </c>
      <c r="O41" s="201"/>
      <c r="P41" s="222"/>
      <c r="Q41" s="272"/>
      <c r="R41" s="222"/>
      <c r="S41" s="234"/>
      <c r="T41" s="203"/>
      <c r="U41" s="272"/>
      <c r="V41" s="222"/>
      <c r="W41" s="201"/>
    </row>
    <row r="42" spans="1:23" x14ac:dyDescent="0.4">
      <c r="A42" s="379"/>
      <c r="B42" s="12" t="s">
        <v>7484</v>
      </c>
      <c r="C42" s="1">
        <v>0</v>
      </c>
      <c r="D42" s="1"/>
      <c r="E42" s="1">
        <v>0</v>
      </c>
      <c r="F42" s="1"/>
      <c r="G42" s="1"/>
      <c r="H42" s="1">
        <f t="shared" si="0"/>
        <v>0</v>
      </c>
      <c r="I42" s="7"/>
      <c r="J42" s="12" t="s">
        <v>7484</v>
      </c>
      <c r="K42" s="1">
        <f>SUMIF(B:B,J42,H:H)</f>
        <v>0</v>
      </c>
      <c r="M42" s="95">
        <v>5</v>
      </c>
      <c r="N42" s="203" t="s">
        <v>10846</v>
      </c>
      <c r="O42" s="234" t="s">
        <v>9326</v>
      </c>
      <c r="P42" s="222"/>
      <c r="Q42" s="201"/>
      <c r="R42" s="222"/>
      <c r="S42" s="201"/>
      <c r="T42" s="201"/>
      <c r="U42" s="201"/>
      <c r="V42" s="222"/>
      <c r="W42" s="201"/>
    </row>
    <row r="43" spans="1:23" x14ac:dyDescent="0.4">
      <c r="A43" s="379"/>
      <c r="B43" s="12" t="s">
        <v>7485</v>
      </c>
      <c r="C43" s="1">
        <v>0</v>
      </c>
      <c r="D43" s="1"/>
      <c r="E43" s="1">
        <v>0</v>
      </c>
      <c r="F43" s="1"/>
      <c r="G43" s="1"/>
      <c r="H43" s="1">
        <f t="shared" si="0"/>
        <v>0</v>
      </c>
      <c r="I43" s="7"/>
      <c r="J43" s="12" t="s">
        <v>7485</v>
      </c>
      <c r="K43" s="1">
        <f>SUMIF(B:B,J43,H:H)</f>
        <v>4</v>
      </c>
      <c r="M43" s="1">
        <v>6</v>
      </c>
      <c r="N43" s="203"/>
      <c r="O43" s="201"/>
      <c r="P43" s="201"/>
      <c r="Q43" s="203"/>
      <c r="R43" s="222"/>
      <c r="S43" s="201"/>
      <c r="T43" s="201"/>
      <c r="U43" s="201"/>
      <c r="V43" s="201"/>
      <c r="W43" s="201"/>
    </row>
    <row r="44" spans="1:23" x14ac:dyDescent="0.4">
      <c r="A44" s="379">
        <v>45737</v>
      </c>
      <c r="B44" s="12" t="s">
        <v>7483</v>
      </c>
      <c r="C44" s="1">
        <v>0</v>
      </c>
      <c r="D44" s="1">
        <v>0</v>
      </c>
      <c r="E44" s="1">
        <v>0</v>
      </c>
      <c r="F44" s="1">
        <v>0</v>
      </c>
      <c r="G44" s="1">
        <v>0</v>
      </c>
      <c r="H44" s="1">
        <f t="shared" si="0"/>
        <v>0</v>
      </c>
      <c r="I44" s="7"/>
      <c r="M44" s="95">
        <v>7</v>
      </c>
      <c r="N44" s="203"/>
      <c r="O44" s="201"/>
      <c r="P44" s="201"/>
      <c r="Q44" s="203"/>
      <c r="R44" s="203"/>
      <c r="S44" s="234"/>
      <c r="T44" s="201"/>
      <c r="U44" s="201"/>
      <c r="V44" s="201"/>
      <c r="W44" s="201"/>
    </row>
    <row r="45" spans="1:23" x14ac:dyDescent="0.4">
      <c r="A45" s="379"/>
      <c r="B45" s="12" t="s">
        <v>7484</v>
      </c>
      <c r="C45" s="1">
        <v>0</v>
      </c>
      <c r="D45" s="1">
        <v>0</v>
      </c>
      <c r="E45" s="1">
        <v>0</v>
      </c>
      <c r="F45" s="1">
        <v>0</v>
      </c>
      <c r="G45" s="1">
        <v>0</v>
      </c>
      <c r="H45" s="1">
        <f t="shared" si="0"/>
        <v>0</v>
      </c>
      <c r="I45" s="7"/>
      <c r="M45" s="1">
        <v>8</v>
      </c>
      <c r="N45" s="203"/>
      <c r="O45" s="201"/>
      <c r="P45" s="201"/>
      <c r="Q45" s="203"/>
      <c r="R45" s="222"/>
      <c r="S45" s="201"/>
      <c r="T45" s="201"/>
      <c r="U45" s="201"/>
      <c r="V45" s="201"/>
      <c r="W45" s="201"/>
    </row>
    <row r="46" spans="1:23" x14ac:dyDescent="0.4">
      <c r="A46" s="379"/>
      <c r="B46" s="12" t="s">
        <v>7485</v>
      </c>
      <c r="C46" s="1">
        <v>1</v>
      </c>
      <c r="D46" s="1">
        <v>0</v>
      </c>
      <c r="E46" s="1">
        <v>0</v>
      </c>
      <c r="F46" s="1">
        <v>0</v>
      </c>
      <c r="G46" s="1">
        <v>1</v>
      </c>
      <c r="H46" s="1">
        <f t="shared" si="0"/>
        <v>2</v>
      </c>
      <c r="I46" s="7"/>
      <c r="M46" s="95">
        <v>9</v>
      </c>
      <c r="N46" s="222"/>
      <c r="O46" s="201"/>
      <c r="P46" s="201"/>
      <c r="Q46" s="201"/>
      <c r="R46" s="203"/>
      <c r="S46" s="234"/>
      <c r="T46" s="201"/>
      <c r="U46" s="201"/>
      <c r="V46" s="201"/>
      <c r="W46" s="201"/>
    </row>
    <row r="47" spans="1:23" x14ac:dyDescent="0.4">
      <c r="A47" s="379">
        <v>45740</v>
      </c>
      <c r="B47" s="12" t="s">
        <v>7483</v>
      </c>
      <c r="C47" s="1">
        <v>0</v>
      </c>
      <c r="D47" s="95">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95">
        <v>0</v>
      </c>
      <c r="E48" s="95">
        <v>0</v>
      </c>
      <c r="F48" s="95">
        <v>0</v>
      </c>
      <c r="G48" s="95">
        <v>0</v>
      </c>
      <c r="H48" s="1">
        <f t="shared" si="0"/>
        <v>0</v>
      </c>
      <c r="I48" s="7"/>
      <c r="M48" s="1">
        <v>11</v>
      </c>
      <c r="N48" s="201"/>
      <c r="O48" s="201"/>
      <c r="P48" s="201"/>
      <c r="Q48" s="201"/>
      <c r="R48" s="222"/>
      <c r="S48" s="201"/>
      <c r="T48" s="201"/>
      <c r="U48" s="201"/>
      <c r="V48" s="201"/>
      <c r="W48" s="201"/>
    </row>
    <row r="49" spans="1:23" x14ac:dyDescent="0.4">
      <c r="A49" s="379"/>
      <c r="B49" s="12" t="s">
        <v>7485</v>
      </c>
      <c r="C49" s="1">
        <v>1</v>
      </c>
      <c r="D49" s="95">
        <v>0</v>
      </c>
      <c r="E49" s="1">
        <v>1</v>
      </c>
      <c r="F49" s="1">
        <v>0</v>
      </c>
      <c r="G49" s="1">
        <v>0</v>
      </c>
      <c r="H49" s="1">
        <f t="shared" si="0"/>
        <v>2</v>
      </c>
      <c r="I49" s="7"/>
      <c r="M49" s="1">
        <v>12</v>
      </c>
      <c r="N49" s="201"/>
      <c r="O49" s="201"/>
      <c r="P49" s="201"/>
      <c r="Q49" s="201"/>
      <c r="R49" s="222"/>
      <c r="S49" s="201"/>
      <c r="T49" s="201"/>
      <c r="U49" s="201"/>
      <c r="V49" s="201"/>
      <c r="W49" s="201"/>
    </row>
    <row r="50" spans="1:23" x14ac:dyDescent="0.4">
      <c r="A50" s="379">
        <v>45741</v>
      </c>
      <c r="B50" s="12" t="s">
        <v>7483</v>
      </c>
      <c r="C50" s="1">
        <v>0</v>
      </c>
      <c r="D50" s="95">
        <v>0</v>
      </c>
      <c r="E50" s="1">
        <v>0</v>
      </c>
      <c r="F50" s="1">
        <v>0</v>
      </c>
      <c r="G50" s="1">
        <v>0</v>
      </c>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22"/>
      <c r="S51" s="201"/>
      <c r="T51" s="201"/>
      <c r="U51" s="201"/>
      <c r="V51" s="201"/>
      <c r="W51" s="201"/>
    </row>
    <row r="52" spans="1:23" x14ac:dyDescent="0.4">
      <c r="A52" s="379"/>
      <c r="B52" s="12" t="s">
        <v>7485</v>
      </c>
      <c r="C52" s="1">
        <v>0</v>
      </c>
      <c r="D52" s="95">
        <v>0</v>
      </c>
      <c r="E52" s="1">
        <v>0</v>
      </c>
      <c r="F52" s="1">
        <v>0</v>
      </c>
      <c r="G52" s="1">
        <v>0</v>
      </c>
      <c r="H52" s="1">
        <f t="shared" si="0"/>
        <v>0</v>
      </c>
      <c r="I52" s="7"/>
      <c r="M52" s="1">
        <v>15</v>
      </c>
      <c r="N52" s="201"/>
      <c r="O52" s="201"/>
      <c r="P52" s="201"/>
      <c r="Q52" s="201"/>
      <c r="R52" s="222"/>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10861</v>
      </c>
      <c r="N63" s="71">
        <f t="shared" ref="N63:N115" si="1">COUNTIF($N$38:$W$61,M63)</f>
        <v>1</v>
      </c>
    </row>
    <row r="64" spans="1:23" x14ac:dyDescent="0.4">
      <c r="A64" s="12" t="s">
        <v>7654</v>
      </c>
      <c r="B64" s="219">
        <v>45741.34652777778</v>
      </c>
      <c r="C64" s="7"/>
      <c r="D64" s="228"/>
      <c r="E64" s="7"/>
      <c r="F64" s="7"/>
      <c r="G64" s="7"/>
      <c r="H64" s="7"/>
      <c r="I64" s="7"/>
      <c r="M64" s="12" t="s">
        <v>10838</v>
      </c>
      <c r="N64" s="71">
        <f t="shared" si="1"/>
        <v>2</v>
      </c>
    </row>
    <row r="65" spans="1:14" x14ac:dyDescent="0.4">
      <c r="A65" s="12" t="s">
        <v>7655</v>
      </c>
      <c r="B65" s="220">
        <v>0.56597222222222221</v>
      </c>
      <c r="C65" s="7"/>
      <c r="D65" s="228"/>
      <c r="E65" s="7"/>
      <c r="F65" s="7"/>
      <c r="G65" s="7"/>
      <c r="H65" s="7"/>
      <c r="I65" s="7"/>
      <c r="M65" s="12" t="s">
        <v>10685</v>
      </c>
      <c r="N65" s="71">
        <f t="shared" si="1"/>
        <v>0</v>
      </c>
    </row>
    <row r="66" spans="1:14" x14ac:dyDescent="0.4">
      <c r="A66" s="12" t="s">
        <v>7656</v>
      </c>
      <c r="B66" s="219">
        <f>B64-B65</f>
        <v>45740.780555555561</v>
      </c>
      <c r="C66" s="7"/>
      <c r="D66" s="228"/>
      <c r="E66" s="7"/>
      <c r="F66" s="7"/>
      <c r="G66" s="7"/>
      <c r="H66" s="7"/>
      <c r="I66" s="7"/>
      <c r="M66" s="12" t="s">
        <v>10537</v>
      </c>
      <c r="N66" s="71">
        <f t="shared" si="1"/>
        <v>0</v>
      </c>
    </row>
    <row r="67" spans="1:14" x14ac:dyDescent="0.4">
      <c r="A67" s="227"/>
      <c r="C67" s="7"/>
      <c r="D67" s="228"/>
      <c r="E67" s="7"/>
      <c r="F67" s="7"/>
      <c r="G67" s="7"/>
      <c r="H67" s="7"/>
      <c r="I67" s="7"/>
      <c r="M67" s="12" t="s">
        <v>10465</v>
      </c>
      <c r="N67" s="71">
        <f t="shared" si="1"/>
        <v>0</v>
      </c>
    </row>
    <row r="68" spans="1:14" x14ac:dyDescent="0.4">
      <c r="A68" s="220" t="s">
        <v>9491</v>
      </c>
      <c r="B68" s="295">
        <v>0</v>
      </c>
      <c r="C68" s="220">
        <f>B68+TIME(1,,)</f>
        <v>4.1666666666666664E-2</v>
      </c>
      <c r="D68" s="228"/>
      <c r="E68" s="7"/>
      <c r="F68" s="7"/>
      <c r="G68" s="7"/>
      <c r="H68" s="7"/>
      <c r="I68" s="7"/>
      <c r="M68" s="12" t="s">
        <v>10460</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10372</v>
      </c>
      <c r="N69" s="71">
        <f t="shared" si="1"/>
        <v>0</v>
      </c>
    </row>
    <row r="70" spans="1:14" x14ac:dyDescent="0.4">
      <c r="A70" s="220" t="s">
        <v>9491</v>
      </c>
      <c r="B70" s="220">
        <f t="shared" ref="B70:B91" si="3">C69</f>
        <v>8.3333333333333329E-2</v>
      </c>
      <c r="C70" s="220">
        <f t="shared" si="2"/>
        <v>0.125</v>
      </c>
      <c r="M70" s="12" t="s">
        <v>10334</v>
      </c>
      <c r="N70" s="71">
        <f t="shared" si="1"/>
        <v>0</v>
      </c>
    </row>
    <row r="71" spans="1:14" x14ac:dyDescent="0.4">
      <c r="A71" s="220" t="s">
        <v>9491</v>
      </c>
      <c r="B71" s="220">
        <f t="shared" si="3"/>
        <v>0.125</v>
      </c>
      <c r="C71" s="220">
        <f t="shared" si="2"/>
        <v>0.16666666666666666</v>
      </c>
      <c r="M71" s="12" t="s">
        <v>10365</v>
      </c>
      <c r="N71" s="71">
        <f t="shared" si="1"/>
        <v>0</v>
      </c>
    </row>
    <row r="72" spans="1:14" x14ac:dyDescent="0.4">
      <c r="A72" s="220" t="s">
        <v>9491</v>
      </c>
      <c r="B72" s="220">
        <f t="shared" si="3"/>
        <v>0.16666666666666666</v>
      </c>
      <c r="C72" s="220">
        <f t="shared" si="2"/>
        <v>0.20833333333333331</v>
      </c>
      <c r="M72" s="12" t="s">
        <v>10266</v>
      </c>
      <c r="N72" s="71">
        <f t="shared" si="1"/>
        <v>0</v>
      </c>
    </row>
    <row r="73" spans="1:14" x14ac:dyDescent="0.4">
      <c r="A73" s="220" t="s">
        <v>9491</v>
      </c>
      <c r="B73" s="220">
        <f t="shared" si="3"/>
        <v>0.20833333333333331</v>
      </c>
      <c r="C73" s="220">
        <f t="shared" si="2"/>
        <v>0.24999999999999997</v>
      </c>
      <c r="M73" s="12" t="s">
        <v>10264</v>
      </c>
      <c r="N73" s="71">
        <f t="shared" si="1"/>
        <v>0</v>
      </c>
    </row>
    <row r="74" spans="1:14" x14ac:dyDescent="0.4">
      <c r="A74" s="220" t="s">
        <v>9491</v>
      </c>
      <c r="B74" s="220">
        <f t="shared" si="3"/>
        <v>0.24999999999999997</v>
      </c>
      <c r="C74" s="220">
        <f t="shared" si="2"/>
        <v>0.29166666666666663</v>
      </c>
      <c r="M74" s="12" t="s">
        <v>10256</v>
      </c>
      <c r="N74" s="71">
        <f t="shared" si="1"/>
        <v>0</v>
      </c>
    </row>
    <row r="75" spans="1:14" x14ac:dyDescent="0.4">
      <c r="A75" s="220" t="s">
        <v>9491</v>
      </c>
      <c r="B75" s="220">
        <f t="shared" si="3"/>
        <v>0.29166666666666663</v>
      </c>
      <c r="C75" s="220">
        <f t="shared" si="2"/>
        <v>0.33333333333333331</v>
      </c>
      <c r="M75" s="12" t="s">
        <v>10225</v>
      </c>
      <c r="N75" s="71">
        <f t="shared" si="1"/>
        <v>0</v>
      </c>
    </row>
    <row r="76" spans="1:14" x14ac:dyDescent="0.4">
      <c r="A76" s="220" t="s">
        <v>9491</v>
      </c>
      <c r="B76" s="220">
        <f t="shared" si="3"/>
        <v>0.33333333333333331</v>
      </c>
      <c r="C76" s="220">
        <f t="shared" si="2"/>
        <v>0.375</v>
      </c>
      <c r="M76" s="12" t="s">
        <v>10120</v>
      </c>
      <c r="N76" s="71">
        <f t="shared" si="1"/>
        <v>0</v>
      </c>
    </row>
    <row r="77" spans="1:14" x14ac:dyDescent="0.4">
      <c r="A77" s="220" t="s">
        <v>9491</v>
      </c>
      <c r="B77" s="220">
        <f t="shared" si="3"/>
        <v>0.375</v>
      </c>
      <c r="C77" s="220">
        <f t="shared" si="2"/>
        <v>0.41666666666666669</v>
      </c>
      <c r="M77" s="12" t="s">
        <v>10118</v>
      </c>
      <c r="N77" s="71">
        <f t="shared" si="1"/>
        <v>0</v>
      </c>
    </row>
    <row r="78" spans="1:14" x14ac:dyDescent="0.4">
      <c r="A78" s="220" t="s">
        <v>9491</v>
      </c>
      <c r="B78" s="220">
        <f t="shared" si="3"/>
        <v>0.41666666666666669</v>
      </c>
      <c r="C78" s="220">
        <f t="shared" si="2"/>
        <v>0.45833333333333337</v>
      </c>
      <c r="M78" s="12" t="s">
        <v>10109</v>
      </c>
      <c r="N78" s="71">
        <f t="shared" si="1"/>
        <v>0</v>
      </c>
    </row>
    <row r="79" spans="1:14" x14ac:dyDescent="0.4">
      <c r="A79" s="220" t="s">
        <v>9491</v>
      </c>
      <c r="B79" s="220">
        <f t="shared" si="3"/>
        <v>0.45833333333333337</v>
      </c>
      <c r="C79" s="220">
        <f t="shared" si="2"/>
        <v>0.5</v>
      </c>
      <c r="M79" s="12" t="s">
        <v>9980</v>
      </c>
      <c r="N79" s="71">
        <f t="shared" si="1"/>
        <v>0</v>
      </c>
    </row>
    <row r="80" spans="1:14" x14ac:dyDescent="0.4">
      <c r="A80" s="220" t="s">
        <v>9491</v>
      </c>
      <c r="B80" s="220">
        <f t="shared" si="3"/>
        <v>0.5</v>
      </c>
      <c r="C80" s="220">
        <f t="shared" si="2"/>
        <v>0.54166666666666663</v>
      </c>
      <c r="M80" s="12" t="s">
        <v>9969</v>
      </c>
      <c r="N80" s="71">
        <f t="shared" si="1"/>
        <v>0</v>
      </c>
    </row>
    <row r="81" spans="1:14" x14ac:dyDescent="0.4">
      <c r="A81" s="220" t="s">
        <v>9491</v>
      </c>
      <c r="B81" s="220">
        <f t="shared" si="3"/>
        <v>0.54166666666666663</v>
      </c>
      <c r="C81" s="220">
        <f t="shared" si="2"/>
        <v>0.58333333333333326</v>
      </c>
      <c r="M81" s="12" t="s">
        <v>9845</v>
      </c>
      <c r="N81" s="71">
        <f t="shared" si="1"/>
        <v>1</v>
      </c>
    </row>
    <row r="82" spans="1:14" x14ac:dyDescent="0.4">
      <c r="A82" s="220" t="s">
        <v>9491</v>
      </c>
      <c r="B82" s="220">
        <f t="shared" si="3"/>
        <v>0.58333333333333326</v>
      </c>
      <c r="C82" s="220">
        <f t="shared" si="2"/>
        <v>0.62499999999999989</v>
      </c>
      <c r="M82" s="12" t="s">
        <v>9557</v>
      </c>
      <c r="N82" s="71">
        <f t="shared" si="1"/>
        <v>0</v>
      </c>
    </row>
    <row r="83" spans="1:14" x14ac:dyDescent="0.4">
      <c r="A83" s="220" t="s">
        <v>9491</v>
      </c>
      <c r="B83" s="220">
        <f t="shared" si="3"/>
        <v>0.62499999999999989</v>
      </c>
      <c r="C83" s="220">
        <f t="shared" si="2"/>
        <v>0.66666666666666652</v>
      </c>
      <c r="M83" s="12" t="s">
        <v>9380</v>
      </c>
      <c r="N83" s="71">
        <f t="shared" si="1"/>
        <v>0</v>
      </c>
    </row>
    <row r="84" spans="1:14" x14ac:dyDescent="0.4">
      <c r="A84" s="220" t="s">
        <v>9491</v>
      </c>
      <c r="B84" s="220">
        <f t="shared" si="3"/>
        <v>0.66666666666666652</v>
      </c>
      <c r="C84" s="220">
        <f t="shared" si="2"/>
        <v>0.70833333333333315</v>
      </c>
      <c r="M84" s="12" t="s">
        <v>10124</v>
      </c>
      <c r="N84" s="71">
        <f t="shared" si="1"/>
        <v>0</v>
      </c>
    </row>
    <row r="85" spans="1:14" x14ac:dyDescent="0.4">
      <c r="A85" s="220" t="s">
        <v>9491</v>
      </c>
      <c r="B85" s="220">
        <f t="shared" si="3"/>
        <v>0.70833333333333315</v>
      </c>
      <c r="C85" s="220">
        <f t="shared" si="2"/>
        <v>0.74999999999999978</v>
      </c>
      <c r="M85" s="12" t="s">
        <v>10268</v>
      </c>
      <c r="N85" s="71">
        <f t="shared" si="1"/>
        <v>0</v>
      </c>
    </row>
    <row r="86" spans="1:14" x14ac:dyDescent="0.4">
      <c r="A86" s="220" t="s">
        <v>9491</v>
      </c>
      <c r="B86" s="220">
        <f t="shared" si="3"/>
        <v>0.74999999999999978</v>
      </c>
      <c r="C86" s="220">
        <f t="shared" si="2"/>
        <v>0.79166666666666641</v>
      </c>
      <c r="M86" s="12" t="s">
        <v>10227</v>
      </c>
      <c r="N86" s="71">
        <f t="shared" si="1"/>
        <v>0</v>
      </c>
    </row>
    <row r="87" spans="1:14" x14ac:dyDescent="0.4">
      <c r="A87" s="220" t="s">
        <v>9491</v>
      </c>
      <c r="B87" s="220">
        <f t="shared" si="3"/>
        <v>0.79166666666666641</v>
      </c>
      <c r="C87" s="220">
        <f t="shared" si="2"/>
        <v>0.83333333333333304</v>
      </c>
      <c r="M87" s="12" t="s">
        <v>10261</v>
      </c>
      <c r="N87" s="71">
        <f t="shared" si="1"/>
        <v>0</v>
      </c>
    </row>
    <row r="88" spans="1:14" x14ac:dyDescent="0.4">
      <c r="A88" s="220" t="s">
        <v>9491</v>
      </c>
      <c r="B88" s="220">
        <f t="shared" si="3"/>
        <v>0.83333333333333304</v>
      </c>
      <c r="C88" s="220">
        <f t="shared" si="2"/>
        <v>0.87499999999999967</v>
      </c>
      <c r="M88" s="12" t="s">
        <v>10285</v>
      </c>
      <c r="N88" s="71">
        <f t="shared" si="1"/>
        <v>0</v>
      </c>
    </row>
    <row r="89" spans="1:14" x14ac:dyDescent="0.4">
      <c r="A89" s="220" t="s">
        <v>9491</v>
      </c>
      <c r="B89" s="220">
        <f t="shared" si="3"/>
        <v>0.87499999999999967</v>
      </c>
      <c r="C89" s="220">
        <f t="shared" si="2"/>
        <v>0.9166666666666663</v>
      </c>
      <c r="M89" s="12" t="s">
        <v>9886</v>
      </c>
      <c r="N89" s="71">
        <f t="shared" si="1"/>
        <v>0</v>
      </c>
    </row>
    <row r="90" spans="1:14" x14ac:dyDescent="0.4">
      <c r="A90" s="220" t="s">
        <v>9491</v>
      </c>
      <c r="B90" s="220">
        <f t="shared" si="3"/>
        <v>0.9166666666666663</v>
      </c>
      <c r="C90" s="220">
        <f t="shared" si="2"/>
        <v>0.95833333333333293</v>
      </c>
      <c r="M90" s="12" t="s">
        <v>9865</v>
      </c>
      <c r="N90" s="71">
        <f t="shared" si="1"/>
        <v>0</v>
      </c>
    </row>
    <row r="91" spans="1:14" x14ac:dyDescent="0.4">
      <c r="A91" s="220" t="s">
        <v>9491</v>
      </c>
      <c r="B91" s="220">
        <f t="shared" si="3"/>
        <v>0.95833333333333293</v>
      </c>
      <c r="C91" s="220">
        <f t="shared" si="2"/>
        <v>0.99999999999999956</v>
      </c>
      <c r="M91" s="12" t="s">
        <v>9813</v>
      </c>
      <c r="N91" s="71">
        <f t="shared" si="1"/>
        <v>0</v>
      </c>
    </row>
    <row r="92" spans="1:14" x14ac:dyDescent="0.4">
      <c r="M92" s="12" t="s">
        <v>9811</v>
      </c>
      <c r="N92" s="71">
        <f t="shared" si="1"/>
        <v>0</v>
      </c>
    </row>
    <row r="93" spans="1:14" x14ac:dyDescent="0.4">
      <c r="M93" s="12" t="s">
        <v>9815</v>
      </c>
      <c r="N93" s="71">
        <f t="shared" si="1"/>
        <v>0</v>
      </c>
    </row>
    <row r="94" spans="1:14" x14ac:dyDescent="0.4">
      <c r="M94" s="12" t="s">
        <v>9382</v>
      </c>
      <c r="N94" s="71">
        <f t="shared" si="1"/>
        <v>0</v>
      </c>
    </row>
    <row r="95" spans="1:14" x14ac:dyDescent="0.4">
      <c r="M95" s="12" t="s">
        <v>9131</v>
      </c>
      <c r="N95" s="71">
        <f t="shared" si="1"/>
        <v>0</v>
      </c>
    </row>
    <row r="96" spans="1:14" x14ac:dyDescent="0.4">
      <c r="M96" s="12" t="s">
        <v>9020</v>
      </c>
      <c r="N96" s="71">
        <f t="shared" si="1"/>
        <v>0</v>
      </c>
    </row>
    <row r="97" spans="13:14" x14ac:dyDescent="0.4">
      <c r="M97" s="12" t="s">
        <v>9607</v>
      </c>
      <c r="N97" s="71">
        <f t="shared" si="1"/>
        <v>0</v>
      </c>
    </row>
    <row r="98" spans="13:14" x14ac:dyDescent="0.4">
      <c r="M98" s="12" t="s">
        <v>9023</v>
      </c>
      <c r="N98" s="71">
        <f t="shared" si="1"/>
        <v>0</v>
      </c>
    </row>
    <row r="99" spans="13:14" x14ac:dyDescent="0.4">
      <c r="M99" s="12" t="s">
        <v>9024</v>
      </c>
      <c r="N99" s="71">
        <f t="shared" si="1"/>
        <v>0</v>
      </c>
    </row>
    <row r="100" spans="13:14" x14ac:dyDescent="0.4">
      <c r="M100" s="12" t="s">
        <v>9385</v>
      </c>
      <c r="N100" s="71">
        <f t="shared" si="1"/>
        <v>0</v>
      </c>
    </row>
    <row r="101" spans="13:14" x14ac:dyDescent="0.4">
      <c r="M101" s="12" t="s">
        <v>9377</v>
      </c>
      <c r="N101" s="71">
        <f t="shared" si="1"/>
        <v>0</v>
      </c>
    </row>
    <row r="102" spans="13:14" x14ac:dyDescent="0.4">
      <c r="M102" s="12" t="s">
        <v>9025</v>
      </c>
      <c r="N102" s="71">
        <f t="shared" si="1"/>
        <v>0</v>
      </c>
    </row>
    <row r="103" spans="13:14" x14ac:dyDescent="0.4">
      <c r="M103" s="12" t="s">
        <v>8571</v>
      </c>
      <c r="N103" s="71">
        <f t="shared" si="1"/>
        <v>0</v>
      </c>
    </row>
    <row r="104" spans="13:14" x14ac:dyDescent="0.4">
      <c r="M104" s="12" t="s">
        <v>8572</v>
      </c>
      <c r="N104" s="71">
        <f t="shared" si="1"/>
        <v>0</v>
      </c>
    </row>
    <row r="105" spans="13:14" x14ac:dyDescent="0.4">
      <c r="M105" s="12" t="s">
        <v>8638</v>
      </c>
      <c r="N105" s="71">
        <f t="shared" si="1"/>
        <v>0</v>
      </c>
    </row>
    <row r="106" spans="13:14" x14ac:dyDescent="0.4">
      <c r="M106" s="12" t="s">
        <v>8573</v>
      </c>
      <c r="N106" s="71">
        <f t="shared" si="1"/>
        <v>0</v>
      </c>
    </row>
    <row r="107" spans="13:14" x14ac:dyDescent="0.4">
      <c r="M107" s="12" t="s">
        <v>8574</v>
      </c>
      <c r="N107" s="71">
        <f t="shared" si="1"/>
        <v>0</v>
      </c>
    </row>
    <row r="108" spans="13:14" x14ac:dyDescent="0.4">
      <c r="M108" s="12" t="s">
        <v>8575</v>
      </c>
      <c r="N108" s="71">
        <f t="shared" si="1"/>
        <v>0</v>
      </c>
    </row>
    <row r="109" spans="13:14" x14ac:dyDescent="0.4">
      <c r="M109" s="12" t="s">
        <v>8286</v>
      </c>
      <c r="N109" s="71">
        <f t="shared" si="1"/>
        <v>0</v>
      </c>
    </row>
    <row r="110" spans="13:14" x14ac:dyDescent="0.4">
      <c r="M110" s="12" t="s">
        <v>8270</v>
      </c>
      <c r="N110" s="71">
        <f t="shared" si="1"/>
        <v>0</v>
      </c>
    </row>
    <row r="111" spans="13:14" x14ac:dyDescent="0.4">
      <c r="M111" s="12" t="s">
        <v>8570</v>
      </c>
      <c r="N111" s="71">
        <f t="shared" si="1"/>
        <v>0</v>
      </c>
    </row>
    <row r="112" spans="13:14" x14ac:dyDescent="0.4">
      <c r="M112" s="12" t="s">
        <v>8288</v>
      </c>
      <c r="N112" s="71">
        <f t="shared" si="1"/>
        <v>0</v>
      </c>
    </row>
    <row r="113" spans="13:14" x14ac:dyDescent="0.4">
      <c r="M113" s="12" t="s">
        <v>8255</v>
      </c>
      <c r="N113" s="71">
        <f t="shared" si="1"/>
        <v>0</v>
      </c>
    </row>
    <row r="114" spans="13:14" x14ac:dyDescent="0.4">
      <c r="M114" s="12" t="s">
        <v>8115</v>
      </c>
      <c r="N114" s="71">
        <f t="shared" si="1"/>
        <v>0</v>
      </c>
    </row>
    <row r="115" spans="13:14" x14ac:dyDescent="0.4">
      <c r="M115" s="12" t="s">
        <v>8257</v>
      </c>
      <c r="N115"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98890328-ED35-4510-9851-944BC44BE8DE}"/>
  </hyperlinks>
  <pageMargins left="0.7" right="0.7" top="0.75" bottom="0.75" header="0.3" footer="0.3"/>
  <pageSetup paperSize="9" orientation="portrait" verticalDpi="0"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790DD-9CAA-492B-A2C6-644571AE3210}">
  <dimension ref="A1:W172"/>
  <sheetViews>
    <sheetView topLeftCell="A58"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23" width="11.81640625" customWidth="1"/>
  </cols>
  <sheetData>
    <row r="1" spans="1:17" x14ac:dyDescent="0.4">
      <c r="A1" s="11" t="s">
        <v>7581</v>
      </c>
      <c r="B1" s="375" t="s">
        <v>10867</v>
      </c>
      <c r="C1" s="375"/>
      <c r="D1" s="375"/>
      <c r="E1" s="375"/>
      <c r="F1" s="375"/>
      <c r="G1" s="375"/>
      <c r="H1" s="375"/>
      <c r="I1" s="7"/>
      <c r="K1" s="227"/>
      <c r="L1" s="227"/>
      <c r="M1" s="227"/>
      <c r="N1" s="227"/>
      <c r="O1" s="227"/>
      <c r="P1" s="227"/>
      <c r="Q1" s="227"/>
    </row>
    <row r="2" spans="1:17" x14ac:dyDescent="0.4">
      <c r="A2" s="11" t="s">
        <v>7582</v>
      </c>
      <c r="B2" s="375" t="s">
        <v>10868</v>
      </c>
      <c r="C2" s="375"/>
      <c r="D2" s="375"/>
      <c r="E2" s="375"/>
      <c r="F2" s="375"/>
      <c r="G2" s="375"/>
      <c r="H2" s="375"/>
      <c r="I2" s="7"/>
    </row>
    <row r="3" spans="1:17" x14ac:dyDescent="0.4">
      <c r="A3" s="11" t="s">
        <v>7583</v>
      </c>
      <c r="B3" s="375" t="s">
        <v>10869</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45741.504166666666</v>
      </c>
      <c r="C6" s="374"/>
      <c r="D6" s="403" t="s">
        <v>7587</v>
      </c>
      <c r="E6" s="404"/>
      <c r="F6" s="384">
        <f>MAX(C39:G39)</f>
        <v>45743.347222222219</v>
      </c>
      <c r="G6" s="402"/>
      <c r="H6" s="374"/>
      <c r="I6" s="7"/>
    </row>
    <row r="7" spans="1:17" ht="35.5" customHeight="1" x14ac:dyDescent="0.4">
      <c r="A7" s="394" t="s">
        <v>7816</v>
      </c>
      <c r="B7" s="11" t="s">
        <v>7589</v>
      </c>
      <c r="C7" s="397" t="s">
        <v>10864</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10067</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10865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9063</v>
      </c>
      <c r="P36" t="s">
        <v>9064</v>
      </c>
      <c r="R36" t="s">
        <v>9065</v>
      </c>
      <c r="T36" t="s">
        <v>9066</v>
      </c>
      <c r="V36" t="s">
        <v>9067</v>
      </c>
    </row>
    <row r="37" spans="1:23" x14ac:dyDescent="0.4">
      <c r="A37" s="83"/>
      <c r="B37" s="12" t="s">
        <v>7977</v>
      </c>
      <c r="C37" s="239" t="s">
        <v>8561</v>
      </c>
      <c r="D37" s="239" t="s">
        <v>8562</v>
      </c>
      <c r="E37" s="239" t="s">
        <v>8563</v>
      </c>
      <c r="F37" s="239" t="s">
        <v>8564</v>
      </c>
      <c r="G37" s="239" t="s">
        <v>8568</v>
      </c>
      <c r="H37" s="1"/>
      <c r="I37" s="7"/>
      <c r="J37" s="186" t="s">
        <v>9436</v>
      </c>
      <c r="N37" t="s">
        <v>10393</v>
      </c>
      <c r="P37" t="s">
        <v>8621</v>
      </c>
      <c r="R37" t="s">
        <v>8620</v>
      </c>
      <c r="T37" t="s">
        <v>9809</v>
      </c>
      <c r="V37" t="s">
        <v>8724</v>
      </c>
    </row>
    <row r="38" spans="1:23" x14ac:dyDescent="0.4">
      <c r="A38" s="177"/>
      <c r="B38" s="12" t="s">
        <v>7615</v>
      </c>
      <c r="C38" s="191">
        <v>45741.681250000001</v>
      </c>
      <c r="D38" s="191">
        <v>45741.690972222219</v>
      </c>
      <c r="E38" s="191">
        <v>45741.71597222222</v>
      </c>
      <c r="F38" s="191">
        <v>45741.724305555559</v>
      </c>
      <c r="G38" s="191">
        <v>45741.504166666666</v>
      </c>
      <c r="H38" s="1"/>
      <c r="I38" s="7"/>
      <c r="J38" s="294">
        <v>45747.333333333336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45743.338194444441</v>
      </c>
      <c r="D39" s="191">
        <v>45743.340277777781</v>
      </c>
      <c r="E39" s="191">
        <v>45743.341666666667</v>
      </c>
      <c r="F39" s="191">
        <v>45743.347222222219</v>
      </c>
      <c r="G39" s="191">
        <v>45743.339583333334</v>
      </c>
      <c r="H39" s="1"/>
      <c r="I39" s="7"/>
      <c r="J39" s="186">
        <f>IF(C39&lt;&gt;"",INT((J38-C38)*24),0)+IF(D39&lt;&gt;"",INT((J38-D38)*24),0)+IF(E39&lt;&gt;"",INT((J38-E38)*24),0)+IF(F39&lt;&gt;"",INT((J38-F38)*24),0)+IF(G39&lt;&gt;"",INT((J38-G38)*24),0)</f>
        <v>677</v>
      </c>
      <c r="M39" s="95">
        <v>1</v>
      </c>
      <c r="N39" s="203" t="s">
        <v>10871</v>
      </c>
      <c r="O39" s="201" t="s">
        <v>10877</v>
      </c>
      <c r="P39" s="203" t="s">
        <v>10872</v>
      </c>
      <c r="Q39" s="201" t="s">
        <v>10877</v>
      </c>
      <c r="R39" s="203" t="s">
        <v>10873</v>
      </c>
      <c r="S39" s="201" t="s">
        <v>10877</v>
      </c>
      <c r="T39" s="203" t="s">
        <v>10874</v>
      </c>
      <c r="U39" s="201" t="s">
        <v>10877</v>
      </c>
      <c r="V39" s="222" t="s">
        <v>10870</v>
      </c>
      <c r="W39" s="201" t="s">
        <v>10877</v>
      </c>
    </row>
    <row r="40" spans="1:23" x14ac:dyDescent="0.4">
      <c r="A40" s="177"/>
      <c r="B40" s="12" t="s">
        <v>7458</v>
      </c>
      <c r="C40" s="221">
        <v>72</v>
      </c>
      <c r="D40" s="221">
        <v>17</v>
      </c>
      <c r="E40" s="164">
        <v>79</v>
      </c>
      <c r="F40" s="303">
        <v>2</v>
      </c>
      <c r="G40" s="164">
        <v>20</v>
      </c>
      <c r="H40" s="1">
        <f>SUM(C40:G40)</f>
        <v>190</v>
      </c>
      <c r="I40" s="7"/>
      <c r="M40" s="1">
        <v>2</v>
      </c>
      <c r="N40" s="203"/>
      <c r="O40" s="201"/>
      <c r="P40" s="222"/>
      <c r="Q40" s="234"/>
      <c r="R40" s="222" t="s">
        <v>10908</v>
      </c>
      <c r="S40" s="201" t="s">
        <v>8933</v>
      </c>
      <c r="T40" s="222" t="s">
        <v>10875</v>
      </c>
      <c r="U40" s="12" t="s">
        <v>8933</v>
      </c>
      <c r="V40" s="222"/>
      <c r="W40" s="201"/>
    </row>
    <row r="41" spans="1:23" x14ac:dyDescent="0.4">
      <c r="A41" s="1" t="s">
        <v>7164</v>
      </c>
      <c r="B41" s="12" t="s">
        <v>7617</v>
      </c>
      <c r="C41" s="1">
        <f>INT((C39-C38)*24)</f>
        <v>39</v>
      </c>
      <c r="D41" s="1">
        <f>INT((D39-D38)*24)</f>
        <v>39</v>
      </c>
      <c r="E41" s="1">
        <f>INT((E39-E38)*24)</f>
        <v>39</v>
      </c>
      <c r="F41" s="1">
        <f>INT((F39-F38)*24)</f>
        <v>38</v>
      </c>
      <c r="G41" s="1">
        <f>INT((G39-G38)*24)</f>
        <v>44</v>
      </c>
      <c r="H41" s="1">
        <f t="shared" ref="H41:H59" si="0">SUM(C41:G41)</f>
        <v>199</v>
      </c>
      <c r="I41" s="7"/>
      <c r="J41" s="12" t="s">
        <v>8020</v>
      </c>
      <c r="K41" s="1">
        <f>H41</f>
        <v>199</v>
      </c>
      <c r="M41" s="95">
        <v>3</v>
      </c>
      <c r="N41" s="203"/>
      <c r="O41" s="201"/>
      <c r="P41" s="222"/>
      <c r="Q41" s="201"/>
      <c r="R41" s="222"/>
      <c r="S41" s="201"/>
      <c r="T41" s="222"/>
      <c r="U41" s="234"/>
      <c r="V41" s="222"/>
      <c r="W41" s="201"/>
    </row>
    <row r="42" spans="1:23" x14ac:dyDescent="0.4">
      <c r="A42" s="379">
        <v>45742</v>
      </c>
      <c r="B42" s="12" t="s">
        <v>7483</v>
      </c>
      <c r="C42" s="1">
        <v>0</v>
      </c>
      <c r="D42" s="1">
        <v>0</v>
      </c>
      <c r="E42" s="1">
        <v>0</v>
      </c>
      <c r="F42" s="1">
        <v>0</v>
      </c>
      <c r="G42" s="1">
        <v>0</v>
      </c>
      <c r="H42" s="1">
        <f t="shared" si="0"/>
        <v>0</v>
      </c>
      <c r="I42" s="7"/>
      <c r="J42" s="12" t="s">
        <v>7483</v>
      </c>
      <c r="K42" s="1">
        <f>SUMIF(B:B,J42,H:H)</f>
        <v>0</v>
      </c>
      <c r="M42" s="1">
        <v>4</v>
      </c>
      <c r="N42" s="222"/>
      <c r="O42" s="201"/>
      <c r="P42" s="222"/>
      <c r="Q42" s="234"/>
      <c r="R42" s="222"/>
      <c r="S42" s="201"/>
      <c r="T42" s="203"/>
      <c r="U42" s="201"/>
      <c r="V42" s="203"/>
      <c r="W42" s="201"/>
    </row>
    <row r="43" spans="1:23" x14ac:dyDescent="0.4">
      <c r="A43" s="379"/>
      <c r="B43" s="12" t="s">
        <v>7484</v>
      </c>
      <c r="C43" s="1">
        <v>0</v>
      </c>
      <c r="D43" s="1">
        <v>0</v>
      </c>
      <c r="E43" s="1">
        <v>0</v>
      </c>
      <c r="F43" s="1">
        <v>0</v>
      </c>
      <c r="G43" s="1">
        <v>0</v>
      </c>
      <c r="H43" s="1">
        <f t="shared" si="0"/>
        <v>0</v>
      </c>
      <c r="I43" s="7"/>
      <c r="J43" s="12" t="s">
        <v>7484</v>
      </c>
      <c r="K43" s="1">
        <f>SUMIF(B:B,J43,H:H)</f>
        <v>0</v>
      </c>
      <c r="M43" s="95">
        <v>5</v>
      </c>
      <c r="N43" s="201"/>
      <c r="O43" s="201"/>
      <c r="P43" s="201"/>
      <c r="Q43" s="203"/>
      <c r="R43" s="203"/>
      <c r="S43" s="201"/>
      <c r="T43" s="222"/>
      <c r="U43" s="201"/>
      <c r="V43" s="201"/>
      <c r="W43" s="201"/>
    </row>
    <row r="44" spans="1:23" x14ac:dyDescent="0.4">
      <c r="A44" s="379"/>
      <c r="B44" s="12" t="s">
        <v>7485</v>
      </c>
      <c r="C44" s="1">
        <v>1</v>
      </c>
      <c r="D44" s="1">
        <v>1</v>
      </c>
      <c r="E44" s="1">
        <v>1</v>
      </c>
      <c r="F44" s="1">
        <v>2</v>
      </c>
      <c r="G44" s="1">
        <v>1</v>
      </c>
      <c r="H44" s="1">
        <f t="shared" si="0"/>
        <v>6</v>
      </c>
      <c r="I44" s="7"/>
      <c r="J44" s="12" t="s">
        <v>7485</v>
      </c>
      <c r="K44" s="1">
        <f>SUMIF(B:B,J44,H:H)</f>
        <v>7</v>
      </c>
      <c r="M44" s="1">
        <v>6</v>
      </c>
      <c r="N44" s="201"/>
      <c r="O44" s="201"/>
      <c r="P44" s="201"/>
      <c r="Q44" s="203"/>
      <c r="R44" s="222"/>
      <c r="S44" s="234"/>
      <c r="T44" s="203"/>
      <c r="U44" s="201"/>
      <c r="V44" s="201"/>
      <c r="W44" s="201"/>
    </row>
    <row r="45" spans="1:23" x14ac:dyDescent="0.4">
      <c r="A45" s="379">
        <v>45743</v>
      </c>
      <c r="B45" s="12" t="s">
        <v>7483</v>
      </c>
      <c r="C45" s="1">
        <v>0</v>
      </c>
      <c r="D45" s="1">
        <v>0</v>
      </c>
      <c r="E45" s="1">
        <v>0</v>
      </c>
      <c r="F45" s="1">
        <v>0</v>
      </c>
      <c r="G45" s="1">
        <v>0</v>
      </c>
      <c r="H45" s="1">
        <f t="shared" si="0"/>
        <v>0</v>
      </c>
      <c r="I45" s="7"/>
      <c r="M45" s="95">
        <v>7</v>
      </c>
      <c r="N45" s="203"/>
      <c r="O45" s="201"/>
      <c r="P45" s="201"/>
      <c r="Q45" s="203"/>
      <c r="R45" s="222"/>
      <c r="S45" s="201"/>
      <c r="T45" s="201"/>
      <c r="U45" s="201"/>
      <c r="V45" s="201"/>
      <c r="W45" s="201"/>
    </row>
    <row r="46" spans="1:23" x14ac:dyDescent="0.4">
      <c r="A46" s="379"/>
      <c r="B46" s="12" t="s">
        <v>7484</v>
      </c>
      <c r="C46" s="1">
        <v>0</v>
      </c>
      <c r="D46" s="1">
        <v>0</v>
      </c>
      <c r="E46" s="1">
        <v>0</v>
      </c>
      <c r="F46" s="1">
        <v>0</v>
      </c>
      <c r="G46" s="1">
        <v>0</v>
      </c>
      <c r="H46" s="1">
        <f t="shared" si="0"/>
        <v>0</v>
      </c>
      <c r="I46" s="7"/>
      <c r="M46" s="1">
        <v>8</v>
      </c>
      <c r="N46" s="201"/>
      <c r="O46" s="201"/>
      <c r="P46" s="201"/>
      <c r="Q46" s="203"/>
      <c r="R46" s="203"/>
      <c r="S46" s="201"/>
      <c r="T46" s="201"/>
      <c r="U46" s="201"/>
      <c r="V46" s="201"/>
      <c r="W46" s="201"/>
    </row>
    <row r="47" spans="1:23" x14ac:dyDescent="0.4">
      <c r="A47" s="379"/>
      <c r="B47" s="12" t="s">
        <v>7485</v>
      </c>
      <c r="C47" s="1">
        <v>0</v>
      </c>
      <c r="D47" s="1">
        <v>0</v>
      </c>
      <c r="E47" s="1">
        <v>1</v>
      </c>
      <c r="F47" s="1">
        <v>0</v>
      </c>
      <c r="G47" s="1">
        <v>0</v>
      </c>
      <c r="H47" s="1">
        <f t="shared" si="0"/>
        <v>1</v>
      </c>
      <c r="I47" s="7"/>
      <c r="M47" s="95">
        <v>9</v>
      </c>
      <c r="N47" s="201"/>
      <c r="O47" s="201"/>
      <c r="P47" s="201"/>
      <c r="Q47" s="201"/>
      <c r="R47" s="222"/>
      <c r="S47" s="201"/>
      <c r="T47" s="201"/>
      <c r="U47" s="201"/>
      <c r="V47" s="201"/>
      <c r="W47" s="201"/>
    </row>
    <row r="48" spans="1:23" x14ac:dyDescent="0.4">
      <c r="A48" s="379"/>
      <c r="B48" s="12" t="s">
        <v>7483</v>
      </c>
      <c r="C48" s="1"/>
      <c r="D48" s="95"/>
      <c r="E48" s="1"/>
      <c r="F48" s="1"/>
      <c r="G48" s="1"/>
      <c r="H48" s="1">
        <f t="shared" si="0"/>
        <v>0</v>
      </c>
      <c r="I48" s="7"/>
      <c r="M48" s="1">
        <v>10</v>
      </c>
      <c r="N48" s="222"/>
      <c r="O48" s="201"/>
      <c r="P48" s="201"/>
      <c r="Q48" s="201"/>
      <c r="R48" s="203"/>
      <c r="S48" s="201"/>
      <c r="T48" s="201"/>
      <c r="U48" s="201"/>
      <c r="V48" s="201"/>
      <c r="W48" s="201"/>
    </row>
    <row r="49" spans="1:23" x14ac:dyDescent="0.4">
      <c r="A49" s="379"/>
      <c r="B49" s="12" t="s">
        <v>7484</v>
      </c>
      <c r="C49" s="1"/>
      <c r="D49" s="95"/>
      <c r="E49" s="95"/>
      <c r="F49" s="95"/>
      <c r="G49" s="95"/>
      <c r="H49" s="1">
        <f t="shared" si="0"/>
        <v>0</v>
      </c>
      <c r="I49" s="7"/>
      <c r="M49" s="1">
        <v>11</v>
      </c>
      <c r="N49" s="201"/>
      <c r="O49" s="201"/>
      <c r="P49" s="201"/>
      <c r="Q49" s="201"/>
      <c r="R49" s="203"/>
      <c r="S49" s="201"/>
      <c r="T49" s="201"/>
      <c r="U49" s="201"/>
      <c r="V49" s="201"/>
      <c r="W49" s="201"/>
    </row>
    <row r="50" spans="1:23" x14ac:dyDescent="0.4">
      <c r="A50" s="379"/>
      <c r="B50" s="12" t="s">
        <v>7485</v>
      </c>
      <c r="C50" s="1"/>
      <c r="D50" s="95"/>
      <c r="E50" s="1"/>
      <c r="F50" s="1"/>
      <c r="G50" s="1"/>
      <c r="H50" s="1">
        <f t="shared" si="0"/>
        <v>0</v>
      </c>
      <c r="I50" s="7"/>
      <c r="M50" s="1">
        <v>12</v>
      </c>
      <c r="N50" s="201"/>
      <c r="O50" s="201"/>
      <c r="P50" s="201"/>
      <c r="Q50" s="201"/>
      <c r="R50" s="203"/>
      <c r="S50" s="201"/>
      <c r="T50" s="201"/>
      <c r="U50" s="201"/>
      <c r="V50" s="201"/>
      <c r="W50" s="201"/>
    </row>
    <row r="51" spans="1:23" x14ac:dyDescent="0.4">
      <c r="A51" s="379"/>
      <c r="B51" s="12" t="s">
        <v>7483</v>
      </c>
      <c r="C51" s="1"/>
      <c r="D51" s="95"/>
      <c r="E51" s="1"/>
      <c r="F51" s="1"/>
      <c r="G51" s="1"/>
      <c r="H51" s="1">
        <f t="shared" si="0"/>
        <v>0</v>
      </c>
      <c r="I51" s="7"/>
      <c r="M51" s="95">
        <v>13</v>
      </c>
      <c r="N51" s="201"/>
      <c r="O51" s="201"/>
      <c r="P51" s="201"/>
      <c r="Q51" s="201"/>
      <c r="R51" s="203"/>
      <c r="S51" s="201"/>
      <c r="T51" s="201"/>
      <c r="U51" s="201"/>
      <c r="V51" s="201"/>
      <c r="W51" s="201"/>
    </row>
    <row r="52" spans="1:23" x14ac:dyDescent="0.4">
      <c r="A52" s="379"/>
      <c r="B52" s="12" t="s">
        <v>7484</v>
      </c>
      <c r="C52" s="1"/>
      <c r="D52" s="95"/>
      <c r="E52" s="95"/>
      <c r="F52" s="95"/>
      <c r="G52" s="1"/>
      <c r="H52" s="1">
        <f t="shared" si="0"/>
        <v>0</v>
      </c>
      <c r="I52" s="7"/>
      <c r="M52" s="95">
        <v>14</v>
      </c>
      <c r="N52" s="201"/>
      <c r="O52" s="201"/>
      <c r="P52" s="201"/>
      <c r="Q52" s="201"/>
      <c r="R52" s="203"/>
      <c r="S52" s="201"/>
      <c r="T52" s="201"/>
      <c r="U52" s="201"/>
      <c r="V52" s="201"/>
      <c r="W52" s="201"/>
    </row>
    <row r="53" spans="1:23" x14ac:dyDescent="0.4">
      <c r="A53" s="379"/>
      <c r="B53" s="12" t="s">
        <v>7485</v>
      </c>
      <c r="C53" s="1"/>
      <c r="D53" s="95"/>
      <c r="E53" s="1"/>
      <c r="F53" s="1"/>
      <c r="G53" s="1"/>
      <c r="H53" s="1">
        <f t="shared" si="0"/>
        <v>0</v>
      </c>
      <c r="I53" s="7"/>
      <c r="M53" s="1">
        <v>15</v>
      </c>
      <c r="N53" s="201"/>
      <c r="O53" s="201"/>
      <c r="P53" s="201"/>
      <c r="Q53" s="201"/>
      <c r="R53" s="203"/>
      <c r="S53" s="201"/>
      <c r="T53" s="201"/>
      <c r="U53" s="201"/>
      <c r="V53" s="201"/>
      <c r="W53" s="201"/>
    </row>
    <row r="54" spans="1:23" x14ac:dyDescent="0.4">
      <c r="A54" s="379"/>
      <c r="B54" s="12" t="s">
        <v>7483</v>
      </c>
      <c r="C54" s="1"/>
      <c r="D54" s="95"/>
      <c r="E54" s="1"/>
      <c r="F54" s="1"/>
      <c r="G54" s="1"/>
      <c r="H54" s="1">
        <f t="shared" si="0"/>
        <v>0</v>
      </c>
      <c r="I54" s="7"/>
      <c r="M54" s="1">
        <v>16</v>
      </c>
      <c r="N54" s="201"/>
      <c r="O54" s="201"/>
      <c r="P54" s="201"/>
      <c r="Q54" s="201"/>
      <c r="R54" s="203"/>
      <c r="S54" s="201"/>
      <c r="T54" s="201"/>
      <c r="U54" s="201"/>
      <c r="V54" s="201"/>
      <c r="W54" s="201"/>
    </row>
    <row r="55" spans="1:23" x14ac:dyDescent="0.4">
      <c r="A55" s="379"/>
      <c r="B55" s="12" t="s">
        <v>7484</v>
      </c>
      <c r="C55" s="1"/>
      <c r="D55" s="95"/>
      <c r="E55" s="1"/>
      <c r="F55" s="95"/>
      <c r="G55" s="95"/>
      <c r="H55" s="1">
        <f t="shared" si="0"/>
        <v>0</v>
      </c>
      <c r="I55" s="7"/>
      <c r="M55" s="1">
        <v>17</v>
      </c>
      <c r="N55" s="201"/>
      <c r="O55" s="201"/>
      <c r="P55" s="201"/>
      <c r="Q55" s="201"/>
      <c r="R55" s="203"/>
      <c r="S55" s="201"/>
      <c r="T55" s="201"/>
      <c r="U55" s="201"/>
      <c r="V55" s="201"/>
      <c r="W55" s="201"/>
    </row>
    <row r="56" spans="1:23" x14ac:dyDescent="0.4">
      <c r="A56" s="379"/>
      <c r="B56" s="12" t="s">
        <v>7485</v>
      </c>
      <c r="C56" s="1"/>
      <c r="D56" s="95"/>
      <c r="E56" s="1"/>
      <c r="F56" s="1"/>
      <c r="G56" s="1"/>
      <c r="H56" s="1">
        <f t="shared" si="0"/>
        <v>0</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10876</v>
      </c>
      <c r="N64" s="71">
        <f t="shared" ref="N64:N127" si="1">COUNTIF($N$39:$W$62,M64)</f>
        <v>5</v>
      </c>
    </row>
    <row r="65" spans="1:14" x14ac:dyDescent="0.4">
      <c r="A65" s="12" t="s">
        <v>7654</v>
      </c>
      <c r="B65" s="219">
        <v>45612.868055555555</v>
      </c>
      <c r="C65" s="7"/>
      <c r="D65" s="228"/>
      <c r="E65" s="7"/>
      <c r="F65" s="7"/>
      <c r="G65" s="7"/>
      <c r="H65" s="7"/>
      <c r="I65" s="7"/>
      <c r="M65" s="12" t="s">
        <v>10779</v>
      </c>
      <c r="N65" s="71">
        <f t="shared" si="1"/>
        <v>0</v>
      </c>
    </row>
    <row r="66" spans="1:14" x14ac:dyDescent="0.4">
      <c r="A66" s="12" t="s">
        <v>7655</v>
      </c>
      <c r="B66" s="220">
        <v>6.0416666666666667E-2</v>
      </c>
      <c r="C66" s="7"/>
      <c r="D66" s="228"/>
      <c r="E66" s="7"/>
      <c r="F66" s="7"/>
      <c r="G66" s="7"/>
      <c r="H66" s="7"/>
      <c r="I66" s="7"/>
      <c r="M66" s="12" t="s">
        <v>10731</v>
      </c>
      <c r="N66" s="71">
        <f t="shared" si="1"/>
        <v>0</v>
      </c>
    </row>
    <row r="67" spans="1:14" x14ac:dyDescent="0.4">
      <c r="A67" s="12" t="s">
        <v>7656</v>
      </c>
      <c r="B67" s="219">
        <f>B65-B66</f>
        <v>45612.807638888888</v>
      </c>
      <c r="C67" s="7"/>
      <c r="D67" s="228"/>
      <c r="E67" s="7"/>
      <c r="F67" s="7"/>
      <c r="G67" s="7"/>
      <c r="H67" s="7"/>
      <c r="I67" s="7"/>
      <c r="M67" s="12" t="s">
        <v>10615</v>
      </c>
      <c r="N67" s="71">
        <f t="shared" si="1"/>
        <v>0</v>
      </c>
    </row>
    <row r="68" spans="1:14" x14ac:dyDescent="0.4">
      <c r="A68" s="227"/>
      <c r="C68" s="7"/>
      <c r="D68" s="228"/>
      <c r="E68" s="7"/>
      <c r="F68" s="7"/>
      <c r="G68" s="7"/>
      <c r="H68" s="7"/>
      <c r="I68" s="7"/>
      <c r="M68" s="12" t="s">
        <v>10606</v>
      </c>
      <c r="N68" s="71">
        <f t="shared" si="1"/>
        <v>0</v>
      </c>
    </row>
    <row r="69" spans="1:14" x14ac:dyDescent="0.4">
      <c r="A69" s="220" t="s">
        <v>9491</v>
      </c>
      <c r="B69" s="295">
        <v>0</v>
      </c>
      <c r="C69" s="220">
        <f>B69+TIME(1,,)</f>
        <v>4.1666666666666664E-2</v>
      </c>
      <c r="D69" s="228"/>
      <c r="E69" s="7"/>
      <c r="F69" s="7"/>
      <c r="G69" s="7"/>
      <c r="H69" s="7"/>
      <c r="I69" s="7"/>
      <c r="M69" s="12" t="s">
        <v>10545</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10462</v>
      </c>
      <c r="N70" s="71">
        <f t="shared" si="1"/>
        <v>0</v>
      </c>
    </row>
    <row r="71" spans="1:14" x14ac:dyDescent="0.4">
      <c r="A71" s="220" t="s">
        <v>9491</v>
      </c>
      <c r="B71" s="220">
        <f t="shared" ref="B71:B92" si="3">C70</f>
        <v>8.3333333333333329E-2</v>
      </c>
      <c r="C71" s="220">
        <f t="shared" si="2"/>
        <v>0.125</v>
      </c>
      <c r="M71" s="12" t="s">
        <v>10254</v>
      </c>
      <c r="N71" s="71">
        <f t="shared" si="1"/>
        <v>0</v>
      </c>
    </row>
    <row r="72" spans="1:14" x14ac:dyDescent="0.4">
      <c r="A72" s="220" t="s">
        <v>9491</v>
      </c>
      <c r="B72" s="220">
        <f t="shared" si="3"/>
        <v>0.125</v>
      </c>
      <c r="C72" s="220">
        <f t="shared" si="2"/>
        <v>0.16666666666666666</v>
      </c>
      <c r="M72" s="12" t="s">
        <v>10157</v>
      </c>
      <c r="N72" s="71">
        <f t="shared" si="1"/>
        <v>0</v>
      </c>
    </row>
    <row r="73" spans="1:14" x14ac:dyDescent="0.4">
      <c r="A73" s="220" t="s">
        <v>9491</v>
      </c>
      <c r="B73" s="220">
        <f t="shared" si="3"/>
        <v>0.16666666666666666</v>
      </c>
      <c r="C73" s="220">
        <f t="shared" si="2"/>
        <v>0.20833333333333331</v>
      </c>
      <c r="M73" s="12" t="s">
        <v>10147</v>
      </c>
      <c r="N73" s="71">
        <f t="shared" si="1"/>
        <v>0</v>
      </c>
    </row>
    <row r="74" spans="1:14" x14ac:dyDescent="0.4">
      <c r="A74" s="220" t="s">
        <v>9491</v>
      </c>
      <c r="B74" s="220">
        <f t="shared" si="3"/>
        <v>0.20833333333333331</v>
      </c>
      <c r="C74" s="220">
        <f t="shared" si="2"/>
        <v>0.24999999999999997</v>
      </c>
      <c r="M74" s="12" t="s">
        <v>9961</v>
      </c>
      <c r="N74" s="71">
        <f t="shared" si="1"/>
        <v>0</v>
      </c>
    </row>
    <row r="75" spans="1:14" x14ac:dyDescent="0.4">
      <c r="A75" s="220" t="s">
        <v>9491</v>
      </c>
      <c r="B75" s="220">
        <f t="shared" si="3"/>
        <v>0.24999999999999997</v>
      </c>
      <c r="C75" s="220">
        <f t="shared" si="2"/>
        <v>0.29166666666666663</v>
      </c>
      <c r="M75" s="12" t="s">
        <v>9747</v>
      </c>
      <c r="N75" s="71">
        <f t="shared" si="1"/>
        <v>0</v>
      </c>
    </row>
    <row r="76" spans="1:14" x14ac:dyDescent="0.4">
      <c r="A76" s="220" t="s">
        <v>9491</v>
      </c>
      <c r="B76" s="220">
        <f t="shared" si="3"/>
        <v>0.29166666666666663</v>
      </c>
      <c r="C76" s="220">
        <f t="shared" si="2"/>
        <v>0.33333333333333331</v>
      </c>
      <c r="M76" s="12" t="s">
        <v>9745</v>
      </c>
      <c r="N76" s="71">
        <f t="shared" si="1"/>
        <v>0</v>
      </c>
    </row>
    <row r="77" spans="1:14" x14ac:dyDescent="0.4">
      <c r="A77" s="220" t="s">
        <v>9491</v>
      </c>
      <c r="B77" s="220">
        <f t="shared" si="3"/>
        <v>0.33333333333333331</v>
      </c>
      <c r="C77" s="220">
        <f t="shared" si="2"/>
        <v>0.375</v>
      </c>
      <c r="M77" s="12" t="s">
        <v>9772</v>
      </c>
      <c r="N77" s="71">
        <f t="shared" si="1"/>
        <v>0</v>
      </c>
    </row>
    <row r="78" spans="1:14" x14ac:dyDescent="0.4">
      <c r="A78" s="220" t="s">
        <v>9491</v>
      </c>
      <c r="B78" s="220">
        <f t="shared" si="3"/>
        <v>0.375</v>
      </c>
      <c r="C78" s="220">
        <f t="shared" si="2"/>
        <v>0.41666666666666669</v>
      </c>
      <c r="M78" s="12" t="s">
        <v>9534</v>
      </c>
      <c r="N78" s="71">
        <f t="shared" si="1"/>
        <v>0</v>
      </c>
    </row>
    <row r="79" spans="1:14" x14ac:dyDescent="0.4">
      <c r="A79" s="220" t="s">
        <v>9491</v>
      </c>
      <c r="B79" s="220">
        <f t="shared" si="3"/>
        <v>0.41666666666666669</v>
      </c>
      <c r="C79" s="220">
        <f t="shared" si="2"/>
        <v>0.45833333333333337</v>
      </c>
      <c r="M79" s="12" t="s">
        <v>9207</v>
      </c>
      <c r="N79" s="71">
        <f t="shared" si="1"/>
        <v>0</v>
      </c>
    </row>
    <row r="80" spans="1:14" x14ac:dyDescent="0.4">
      <c r="A80" s="220" t="s">
        <v>9491</v>
      </c>
      <c r="B80" s="220">
        <f t="shared" si="3"/>
        <v>0.45833333333333337</v>
      </c>
      <c r="C80" s="220">
        <f t="shared" si="2"/>
        <v>0.5</v>
      </c>
      <c r="M80" s="12" t="s">
        <v>9205</v>
      </c>
      <c r="N80" s="71">
        <f t="shared" si="1"/>
        <v>0</v>
      </c>
    </row>
    <row r="81" spans="1:14" x14ac:dyDescent="0.4">
      <c r="A81" s="220" t="s">
        <v>9491</v>
      </c>
      <c r="B81" s="220">
        <f t="shared" si="3"/>
        <v>0.5</v>
      </c>
      <c r="C81" s="220">
        <f t="shared" si="2"/>
        <v>0.54166666666666663</v>
      </c>
      <c r="M81" s="12" t="s">
        <v>8994</v>
      </c>
      <c r="N81" s="71">
        <f t="shared" si="1"/>
        <v>0</v>
      </c>
    </row>
    <row r="82" spans="1:14" x14ac:dyDescent="0.4">
      <c r="A82" s="220" t="s">
        <v>9491</v>
      </c>
      <c r="B82" s="220">
        <f t="shared" si="3"/>
        <v>0.54166666666666663</v>
      </c>
      <c r="C82" s="220">
        <f t="shared" si="2"/>
        <v>0.58333333333333326</v>
      </c>
      <c r="M82" s="12" t="s">
        <v>8943</v>
      </c>
      <c r="N82" s="71">
        <f t="shared" si="1"/>
        <v>0</v>
      </c>
    </row>
    <row r="83" spans="1:14" x14ac:dyDescent="0.4">
      <c r="A83" s="220" t="s">
        <v>9491</v>
      </c>
      <c r="B83" s="220">
        <f t="shared" si="3"/>
        <v>0.58333333333333326</v>
      </c>
      <c r="C83" s="220">
        <f t="shared" si="2"/>
        <v>0.62499999999999989</v>
      </c>
      <c r="M83" s="12" t="s">
        <v>8932</v>
      </c>
      <c r="N83" s="71">
        <f t="shared" si="1"/>
        <v>2</v>
      </c>
    </row>
    <row r="84" spans="1:14" x14ac:dyDescent="0.4">
      <c r="A84" s="220" t="s">
        <v>9491</v>
      </c>
      <c r="B84" s="220">
        <f t="shared" si="3"/>
        <v>0.62499999999999989</v>
      </c>
      <c r="C84" s="220">
        <f t="shared" si="2"/>
        <v>0.66666666666666652</v>
      </c>
      <c r="M84" s="12" t="s">
        <v>8905</v>
      </c>
      <c r="N84" s="71">
        <f t="shared" si="1"/>
        <v>0</v>
      </c>
    </row>
    <row r="85" spans="1:14" x14ac:dyDescent="0.4">
      <c r="A85" s="220" t="s">
        <v>9491</v>
      </c>
      <c r="B85" s="220">
        <f t="shared" si="3"/>
        <v>0.66666666666666652</v>
      </c>
      <c r="C85" s="220">
        <f t="shared" si="2"/>
        <v>0.70833333333333315</v>
      </c>
      <c r="M85" s="12" t="s">
        <v>8636</v>
      </c>
      <c r="N85" s="71">
        <f t="shared" si="1"/>
        <v>0</v>
      </c>
    </row>
    <row r="86" spans="1:14" x14ac:dyDescent="0.4">
      <c r="A86" s="220" t="s">
        <v>9491</v>
      </c>
      <c r="B86" s="220">
        <f t="shared" si="3"/>
        <v>0.70833333333333315</v>
      </c>
      <c r="C86" s="220">
        <f t="shared" si="2"/>
        <v>0.74999999999999978</v>
      </c>
      <c r="M86" s="12" t="s">
        <v>9774</v>
      </c>
      <c r="N86" s="71">
        <f t="shared" si="1"/>
        <v>0</v>
      </c>
    </row>
    <row r="87" spans="1:14" x14ac:dyDescent="0.4">
      <c r="A87" s="220" t="s">
        <v>9491</v>
      </c>
      <c r="B87" s="220">
        <f t="shared" si="3"/>
        <v>0.74999999999999978</v>
      </c>
      <c r="C87" s="220">
        <f t="shared" si="2"/>
        <v>0.79166666666666641</v>
      </c>
      <c r="M87" s="12" t="s">
        <v>9195</v>
      </c>
      <c r="N87" s="71">
        <f t="shared" si="1"/>
        <v>0</v>
      </c>
    </row>
    <row r="88" spans="1:14" x14ac:dyDescent="0.4">
      <c r="A88" s="220" t="s">
        <v>9491</v>
      </c>
      <c r="B88" s="220">
        <f t="shared" si="3"/>
        <v>0.79166666666666641</v>
      </c>
      <c r="C88" s="220">
        <f t="shared" si="2"/>
        <v>0.83333333333333304</v>
      </c>
      <c r="M88" s="12" t="s">
        <v>10273</v>
      </c>
      <c r="N88" s="71">
        <f t="shared" si="1"/>
        <v>0</v>
      </c>
    </row>
    <row r="89" spans="1:14" x14ac:dyDescent="0.4">
      <c r="A89" s="220" t="s">
        <v>9491</v>
      </c>
      <c r="B89" s="220">
        <f t="shared" si="3"/>
        <v>0.83333333333333304</v>
      </c>
      <c r="C89" s="220">
        <f t="shared" si="2"/>
        <v>0.87499999999999967</v>
      </c>
      <c r="M89" s="12" t="s">
        <v>9002</v>
      </c>
      <c r="N89" s="71">
        <f t="shared" si="1"/>
        <v>0</v>
      </c>
    </row>
    <row r="90" spans="1:14" x14ac:dyDescent="0.4">
      <c r="A90" s="220" t="s">
        <v>9491</v>
      </c>
      <c r="B90" s="220">
        <f t="shared" si="3"/>
        <v>0.87499999999999967</v>
      </c>
      <c r="C90" s="220">
        <f t="shared" si="2"/>
        <v>0.9166666666666663</v>
      </c>
      <c r="M90" s="12" t="s">
        <v>8951</v>
      </c>
      <c r="N90" s="71">
        <f t="shared" si="1"/>
        <v>0</v>
      </c>
    </row>
    <row r="91" spans="1:14" x14ac:dyDescent="0.4">
      <c r="A91" s="220" t="s">
        <v>9491</v>
      </c>
      <c r="B91" s="220">
        <f t="shared" si="3"/>
        <v>0.9166666666666663</v>
      </c>
      <c r="C91" s="220">
        <f t="shared" si="2"/>
        <v>0.95833333333333293</v>
      </c>
      <c r="M91" s="12" t="s">
        <v>8949</v>
      </c>
      <c r="N91" s="71">
        <f t="shared" si="1"/>
        <v>0</v>
      </c>
    </row>
    <row r="92" spans="1:14" x14ac:dyDescent="0.4">
      <c r="A92" s="220" t="s">
        <v>9491</v>
      </c>
      <c r="B92" s="220">
        <f t="shared" si="3"/>
        <v>0.95833333333333293</v>
      </c>
      <c r="C92" s="220">
        <f t="shared" si="2"/>
        <v>0.99999999999999956</v>
      </c>
      <c r="M92" s="12" t="s">
        <v>8945</v>
      </c>
      <c r="N92" s="71">
        <f t="shared" si="1"/>
        <v>0</v>
      </c>
    </row>
    <row r="93" spans="1:14" x14ac:dyDescent="0.4">
      <c r="A93" s="7"/>
      <c r="B93" s="250"/>
      <c r="C93" s="250"/>
      <c r="M93" s="12" t="s">
        <v>8899</v>
      </c>
      <c r="N93" s="71">
        <f t="shared" si="1"/>
        <v>0</v>
      </c>
    </row>
    <row r="94" spans="1:14" x14ac:dyDescent="0.4">
      <c r="M94" s="12" t="s">
        <v>8903</v>
      </c>
      <c r="N94" s="71">
        <f t="shared" si="1"/>
        <v>0</v>
      </c>
    </row>
    <row r="95" spans="1:14" x14ac:dyDescent="0.4">
      <c r="M95" s="12" t="s">
        <v>8904</v>
      </c>
      <c r="N95" s="71">
        <f t="shared" si="1"/>
        <v>0</v>
      </c>
    </row>
    <row r="96" spans="1:14" x14ac:dyDescent="0.4">
      <c r="M96" s="12" t="s">
        <v>8906</v>
      </c>
      <c r="N96" s="71">
        <f t="shared" si="1"/>
        <v>0</v>
      </c>
    </row>
    <row r="97" spans="13:14" x14ac:dyDescent="0.4">
      <c r="M97" s="12" t="s">
        <v>8907</v>
      </c>
      <c r="N97" s="71">
        <f t="shared" si="1"/>
        <v>0</v>
      </c>
    </row>
    <row r="98" spans="13:14" x14ac:dyDescent="0.4">
      <c r="M98" s="12" t="s">
        <v>8937</v>
      </c>
      <c r="N98" s="71">
        <f t="shared" si="1"/>
        <v>0</v>
      </c>
    </row>
    <row r="99" spans="13:14" x14ac:dyDescent="0.4">
      <c r="M99" s="12" t="s">
        <v>8909</v>
      </c>
      <c r="N99" s="71">
        <f t="shared" si="1"/>
        <v>0</v>
      </c>
    </row>
    <row r="100" spans="13:14" x14ac:dyDescent="0.4">
      <c r="M100" s="12" t="s">
        <v>8785</v>
      </c>
      <c r="N100" s="71">
        <f t="shared" si="1"/>
        <v>0</v>
      </c>
    </row>
    <row r="101" spans="13:14" x14ac:dyDescent="0.4">
      <c r="M101" s="12" t="s">
        <v>8783</v>
      </c>
      <c r="N101" s="71">
        <f t="shared" si="1"/>
        <v>0</v>
      </c>
    </row>
    <row r="102" spans="13:14" x14ac:dyDescent="0.4">
      <c r="M102" s="12" t="s">
        <v>8908</v>
      </c>
      <c r="N102" s="71">
        <f t="shared" si="1"/>
        <v>0</v>
      </c>
    </row>
    <row r="103" spans="13:14" x14ac:dyDescent="0.4">
      <c r="M103" s="12" t="s">
        <v>8935</v>
      </c>
      <c r="N103" s="71">
        <f t="shared" si="1"/>
        <v>0</v>
      </c>
    </row>
    <row r="104" spans="13:14" x14ac:dyDescent="0.4">
      <c r="M104" s="12" t="s">
        <v>8789</v>
      </c>
      <c r="N104" s="71">
        <f t="shared" si="1"/>
        <v>0</v>
      </c>
    </row>
    <row r="105" spans="13:14" x14ac:dyDescent="0.4">
      <c r="M105" s="12" t="s">
        <v>8717</v>
      </c>
      <c r="N105" s="71">
        <f t="shared" si="1"/>
        <v>0</v>
      </c>
    </row>
    <row r="106" spans="13:14" x14ac:dyDescent="0.4">
      <c r="M106" s="12" t="s">
        <v>8703</v>
      </c>
      <c r="N106" s="71">
        <f t="shared" si="1"/>
        <v>0</v>
      </c>
    </row>
    <row r="107" spans="13:14" x14ac:dyDescent="0.4">
      <c r="M107" s="12" t="s">
        <v>8699</v>
      </c>
      <c r="N107" s="71">
        <f t="shared" si="1"/>
        <v>0</v>
      </c>
    </row>
    <row r="108" spans="13:14" x14ac:dyDescent="0.4">
      <c r="M108" s="12" t="s">
        <v>8694</v>
      </c>
      <c r="N108" s="71">
        <f t="shared" si="1"/>
        <v>0</v>
      </c>
    </row>
    <row r="109" spans="13:14" x14ac:dyDescent="0.4">
      <c r="M109" s="12" t="s">
        <v>8645</v>
      </c>
      <c r="N109" s="71">
        <f t="shared" si="1"/>
        <v>0</v>
      </c>
    </row>
    <row r="110" spans="13:14" x14ac:dyDescent="0.4">
      <c r="M110" s="12" t="s">
        <v>8643</v>
      </c>
      <c r="N110" s="71">
        <f t="shared" si="1"/>
        <v>0</v>
      </c>
    </row>
    <row r="111" spans="13:14" x14ac:dyDescent="0.4">
      <c r="M111" s="12" t="s">
        <v>8629</v>
      </c>
      <c r="N111" s="71">
        <f t="shared" si="1"/>
        <v>0</v>
      </c>
    </row>
    <row r="112" spans="13:14" x14ac:dyDescent="0.4">
      <c r="M112" s="12" t="s">
        <v>8632</v>
      </c>
      <c r="N112" s="71">
        <f t="shared" si="1"/>
        <v>0</v>
      </c>
    </row>
    <row r="113" spans="13:14" x14ac:dyDescent="0.4">
      <c r="M113" s="12" t="s">
        <v>8633</v>
      </c>
      <c r="N113" s="71">
        <f t="shared" si="1"/>
        <v>0</v>
      </c>
    </row>
    <row r="114" spans="13:14" x14ac:dyDescent="0.4">
      <c r="M114" s="12" t="s">
        <v>8634</v>
      </c>
      <c r="N114" s="71">
        <f t="shared" si="1"/>
        <v>0</v>
      </c>
    </row>
    <row r="115" spans="13:14" x14ac:dyDescent="0.4">
      <c r="M115" s="12" t="s">
        <v>8635</v>
      </c>
      <c r="N115" s="71">
        <f t="shared" si="1"/>
        <v>0</v>
      </c>
    </row>
    <row r="116" spans="13:14" x14ac:dyDescent="0.4">
      <c r="M116" s="12" t="s">
        <v>8419</v>
      </c>
      <c r="N116" s="71">
        <f t="shared" si="1"/>
        <v>0</v>
      </c>
    </row>
    <row r="117" spans="13:14" x14ac:dyDescent="0.4">
      <c r="M117" s="12" t="s">
        <v>8414</v>
      </c>
      <c r="N117" s="71">
        <f t="shared" si="1"/>
        <v>0</v>
      </c>
    </row>
    <row r="118" spans="13:14" x14ac:dyDescent="0.4">
      <c r="M118" s="12" t="s">
        <v>8420</v>
      </c>
      <c r="N118" s="71">
        <f t="shared" si="1"/>
        <v>0</v>
      </c>
    </row>
    <row r="119" spans="13:14" x14ac:dyDescent="0.4">
      <c r="M119" s="12" t="s">
        <v>8421</v>
      </c>
      <c r="N119" s="71">
        <f t="shared" si="1"/>
        <v>0</v>
      </c>
    </row>
    <row r="120" spans="13:14" x14ac:dyDescent="0.4">
      <c r="M120" s="12" t="s">
        <v>8422</v>
      </c>
      <c r="N120" s="71">
        <f t="shared" si="1"/>
        <v>0</v>
      </c>
    </row>
    <row r="121" spans="13:14" x14ac:dyDescent="0.4">
      <c r="M121" s="12" t="s">
        <v>8308</v>
      </c>
      <c r="N121" s="71">
        <f t="shared" si="1"/>
        <v>0</v>
      </c>
    </row>
    <row r="122" spans="13:14" x14ac:dyDescent="0.4">
      <c r="M122" s="12" t="s">
        <v>7783</v>
      </c>
      <c r="N122" s="71">
        <f t="shared" si="1"/>
        <v>0</v>
      </c>
    </row>
    <row r="123" spans="13:14" x14ac:dyDescent="0.4">
      <c r="M123" s="12" t="s">
        <v>8376</v>
      </c>
      <c r="N123" s="71">
        <f t="shared" si="1"/>
        <v>0</v>
      </c>
    </row>
    <row r="124" spans="13:14" x14ac:dyDescent="0.4">
      <c r="M124" s="12" t="s">
        <v>8355</v>
      </c>
      <c r="N124" s="71">
        <f t="shared" si="1"/>
        <v>0</v>
      </c>
    </row>
    <row r="125" spans="13:14" x14ac:dyDescent="0.4">
      <c r="M125" s="12" t="s">
        <v>8351</v>
      </c>
      <c r="N125" s="71">
        <f t="shared" si="1"/>
        <v>0</v>
      </c>
    </row>
    <row r="126" spans="13:14" x14ac:dyDescent="0.4">
      <c r="M126" s="12" t="s">
        <v>8311</v>
      </c>
      <c r="N126" s="71">
        <f t="shared" si="1"/>
        <v>0</v>
      </c>
    </row>
    <row r="127" spans="13:14" x14ac:dyDescent="0.4">
      <c r="M127" s="12" t="s">
        <v>8321</v>
      </c>
      <c r="N127" s="71">
        <f t="shared" si="1"/>
        <v>0</v>
      </c>
    </row>
    <row r="128" spans="13:14" x14ac:dyDescent="0.4">
      <c r="M128" s="12" t="s">
        <v>8290</v>
      </c>
      <c r="N128" s="71">
        <f t="shared" ref="N128:N172" si="4">COUNTIF($N$39:$W$62,M128)</f>
        <v>0</v>
      </c>
    </row>
    <row r="129" spans="13:14" x14ac:dyDescent="0.4">
      <c r="M129" s="12" t="s">
        <v>8202</v>
      </c>
      <c r="N129" s="71">
        <f t="shared" si="4"/>
        <v>0</v>
      </c>
    </row>
    <row r="130" spans="13:14" x14ac:dyDescent="0.4">
      <c r="M130" s="12" t="s">
        <v>8194</v>
      </c>
      <c r="N130" s="71">
        <f t="shared" si="4"/>
        <v>0</v>
      </c>
    </row>
    <row r="131" spans="13:14" x14ac:dyDescent="0.4">
      <c r="M131" s="12" t="s">
        <v>8692</v>
      </c>
      <c r="N131" s="71">
        <f t="shared" si="4"/>
        <v>0</v>
      </c>
    </row>
    <row r="132" spans="13:14" x14ac:dyDescent="0.4">
      <c r="M132" s="12" t="s">
        <v>8199</v>
      </c>
      <c r="N132" s="71">
        <f t="shared" si="4"/>
        <v>0</v>
      </c>
    </row>
    <row r="133" spans="13:14" x14ac:dyDescent="0.4">
      <c r="M133" s="12" t="s">
        <v>8845</v>
      </c>
      <c r="N133" s="71">
        <f t="shared" si="4"/>
        <v>0</v>
      </c>
    </row>
    <row r="134" spans="13:14" x14ac:dyDescent="0.4">
      <c r="M134" s="12" t="s">
        <v>8061</v>
      </c>
      <c r="N134" s="71">
        <f t="shared" si="4"/>
        <v>0</v>
      </c>
    </row>
    <row r="135" spans="13:14" x14ac:dyDescent="0.4">
      <c r="M135" s="12" t="s">
        <v>8059</v>
      </c>
      <c r="N135" s="71">
        <f t="shared" si="4"/>
        <v>0</v>
      </c>
    </row>
    <row r="136" spans="13:14" x14ac:dyDescent="0.4">
      <c r="M136" s="12" t="s">
        <v>7998</v>
      </c>
      <c r="N136" s="71">
        <f t="shared" si="4"/>
        <v>0</v>
      </c>
    </row>
    <row r="137" spans="13:14" x14ac:dyDescent="0.4">
      <c r="M137" s="12" t="s">
        <v>7996</v>
      </c>
      <c r="N137" s="71">
        <f t="shared" si="4"/>
        <v>0</v>
      </c>
    </row>
    <row r="138" spans="13:14" x14ac:dyDescent="0.4">
      <c r="M138" s="12" t="s">
        <v>7994</v>
      </c>
      <c r="N138" s="71">
        <f t="shared" si="4"/>
        <v>0</v>
      </c>
    </row>
    <row r="139" spans="13:14" x14ac:dyDescent="0.4">
      <c r="M139" s="12" t="s">
        <v>7967</v>
      </c>
      <c r="N139" s="71">
        <f t="shared" si="4"/>
        <v>0</v>
      </c>
    </row>
    <row r="140" spans="13:14" x14ac:dyDescent="0.4">
      <c r="M140" s="12" t="s">
        <v>7944</v>
      </c>
      <c r="N140" s="71">
        <f t="shared" si="4"/>
        <v>0</v>
      </c>
    </row>
    <row r="141" spans="13:14" x14ac:dyDescent="0.4">
      <c r="M141" s="12" t="s">
        <v>7778</v>
      </c>
      <c r="N141" s="71">
        <f t="shared" si="4"/>
        <v>0</v>
      </c>
    </row>
    <row r="142" spans="13:14" x14ac:dyDescent="0.4">
      <c r="M142" s="12" t="s">
        <v>7776</v>
      </c>
      <c r="N142" s="71">
        <f t="shared" si="4"/>
        <v>0</v>
      </c>
    </row>
    <row r="143" spans="13:14" x14ac:dyDescent="0.4">
      <c r="M143" s="12" t="s">
        <v>7772</v>
      </c>
      <c r="N143" s="71">
        <f t="shared" si="4"/>
        <v>0</v>
      </c>
    </row>
    <row r="144" spans="13:14" x14ac:dyDescent="0.4">
      <c r="M144" s="12" t="s">
        <v>7765</v>
      </c>
      <c r="N144" s="71">
        <f t="shared" si="4"/>
        <v>0</v>
      </c>
    </row>
    <row r="145" spans="13:14" x14ac:dyDescent="0.4">
      <c r="M145" s="12" t="s">
        <v>7972</v>
      </c>
      <c r="N145" s="71">
        <f t="shared" si="4"/>
        <v>0</v>
      </c>
    </row>
    <row r="146" spans="13:14" x14ac:dyDescent="0.4">
      <c r="M146" s="12" t="s">
        <v>7746</v>
      </c>
      <c r="N146" s="71">
        <f t="shared" si="4"/>
        <v>0</v>
      </c>
    </row>
    <row r="147" spans="13:14" x14ac:dyDescent="0.4">
      <c r="M147" s="12" t="s">
        <v>7725</v>
      </c>
      <c r="N147" s="71">
        <f t="shared" si="4"/>
        <v>0</v>
      </c>
    </row>
    <row r="148" spans="13:14" x14ac:dyDescent="0.4">
      <c r="M148" s="12" t="s">
        <v>7973</v>
      </c>
      <c r="N148" s="71">
        <f t="shared" si="4"/>
        <v>0</v>
      </c>
    </row>
    <row r="149" spans="13:14" x14ac:dyDescent="0.4">
      <c r="M149" s="12" t="s">
        <v>7712</v>
      </c>
      <c r="N149" s="71">
        <f t="shared" si="4"/>
        <v>0</v>
      </c>
    </row>
    <row r="150" spans="13:14" x14ac:dyDescent="0.4">
      <c r="M150" s="12" t="s">
        <v>7756</v>
      </c>
      <c r="N150" s="71">
        <f t="shared" si="4"/>
        <v>0</v>
      </c>
    </row>
    <row r="151" spans="13:14" x14ac:dyDescent="0.4">
      <c r="M151" s="12" t="s">
        <v>7962</v>
      </c>
      <c r="N151" s="71">
        <f t="shared" si="4"/>
        <v>0</v>
      </c>
    </row>
    <row r="152" spans="13:14" x14ac:dyDescent="0.4">
      <c r="M152" s="12" t="s">
        <v>7804</v>
      </c>
      <c r="N152" s="71">
        <f t="shared" si="4"/>
        <v>0</v>
      </c>
    </row>
    <row r="153" spans="13:14" x14ac:dyDescent="0.4">
      <c r="M153" s="12" t="s">
        <v>7945</v>
      </c>
      <c r="N153" s="71">
        <f t="shared" si="4"/>
        <v>0</v>
      </c>
    </row>
    <row r="154" spans="13:14" x14ac:dyDescent="0.4">
      <c r="M154" s="12" t="s">
        <v>7805</v>
      </c>
      <c r="N154" s="71">
        <f t="shared" si="4"/>
        <v>0</v>
      </c>
    </row>
    <row r="155" spans="13:14" x14ac:dyDescent="0.4">
      <c r="M155" s="12" t="s">
        <v>7753</v>
      </c>
      <c r="N155" s="71">
        <f t="shared" si="4"/>
        <v>0</v>
      </c>
    </row>
    <row r="156" spans="13:14" x14ac:dyDescent="0.4">
      <c r="M156" s="12" t="s">
        <v>7790</v>
      </c>
      <c r="N156" s="71">
        <f t="shared" si="4"/>
        <v>0</v>
      </c>
    </row>
    <row r="157" spans="13:14" x14ac:dyDescent="0.4">
      <c r="M157" s="12" t="s">
        <v>7974</v>
      </c>
      <c r="N157" s="71">
        <f t="shared" si="4"/>
        <v>0</v>
      </c>
    </row>
    <row r="158" spans="13:14" x14ac:dyDescent="0.4">
      <c r="M158" s="12" t="s">
        <v>7946</v>
      </c>
      <c r="N158" s="71">
        <f t="shared" si="4"/>
        <v>0</v>
      </c>
    </row>
    <row r="159" spans="13:14" x14ac:dyDescent="0.4">
      <c r="M159" s="12" t="s">
        <v>7975</v>
      </c>
      <c r="N159" s="71">
        <f t="shared" si="4"/>
        <v>0</v>
      </c>
    </row>
    <row r="160" spans="13:14" x14ac:dyDescent="0.4">
      <c r="M160" s="12" t="s">
        <v>8343</v>
      </c>
      <c r="N160" s="71">
        <f t="shared" si="4"/>
        <v>0</v>
      </c>
    </row>
    <row r="161" spans="13:14" x14ac:dyDescent="0.4">
      <c r="M161" s="12" t="s">
        <v>7761</v>
      </c>
      <c r="N161" s="71">
        <f t="shared" si="4"/>
        <v>0</v>
      </c>
    </row>
    <row r="162" spans="13:14" x14ac:dyDescent="0.4">
      <c r="M162" s="12" t="s">
        <v>7899</v>
      </c>
      <c r="N162" s="71">
        <f t="shared" si="4"/>
        <v>0</v>
      </c>
    </row>
    <row r="163" spans="13:14" x14ac:dyDescent="0.4">
      <c r="M163" s="12" t="s">
        <v>7948</v>
      </c>
      <c r="N163" s="71">
        <f t="shared" si="4"/>
        <v>0</v>
      </c>
    </row>
    <row r="164" spans="13:14" x14ac:dyDescent="0.4">
      <c r="M164" s="12" t="s">
        <v>8013</v>
      </c>
      <c r="N164" s="71">
        <f t="shared" si="4"/>
        <v>0</v>
      </c>
    </row>
    <row r="165" spans="13:14" x14ac:dyDescent="0.4">
      <c r="M165" s="12" t="s">
        <v>8014</v>
      </c>
      <c r="N165" s="71">
        <f t="shared" si="4"/>
        <v>0</v>
      </c>
    </row>
    <row r="166" spans="13:14" x14ac:dyDescent="0.4">
      <c r="M166" s="12" t="s">
        <v>8047</v>
      </c>
      <c r="N166" s="71">
        <f t="shared" si="4"/>
        <v>0</v>
      </c>
    </row>
    <row r="167" spans="13:14" x14ac:dyDescent="0.4">
      <c r="M167" s="12" t="s">
        <v>8090</v>
      </c>
      <c r="N167" s="71">
        <f t="shared" si="4"/>
        <v>0</v>
      </c>
    </row>
    <row r="168" spans="13:14" x14ac:dyDescent="0.4">
      <c r="M168" s="12" t="s">
        <v>8200</v>
      </c>
      <c r="N168" s="71">
        <f t="shared" si="4"/>
        <v>0</v>
      </c>
    </row>
    <row r="169" spans="13:14" x14ac:dyDescent="0.4">
      <c r="M169" s="12" t="s">
        <v>8198</v>
      </c>
      <c r="N169" s="71">
        <f t="shared" si="4"/>
        <v>0</v>
      </c>
    </row>
    <row r="170" spans="13:14" x14ac:dyDescent="0.4">
      <c r="M170" s="12" t="s">
        <v>8197</v>
      </c>
      <c r="N170" s="71">
        <f t="shared" si="4"/>
        <v>0</v>
      </c>
    </row>
    <row r="171" spans="13:14" x14ac:dyDescent="0.4">
      <c r="M171" s="12" t="s">
        <v>8315</v>
      </c>
      <c r="N171" s="71">
        <f t="shared" si="4"/>
        <v>0</v>
      </c>
    </row>
    <row r="172" spans="13:14" x14ac:dyDescent="0.4">
      <c r="M172" s="12" t="s">
        <v>8330</v>
      </c>
      <c r="N172" s="71">
        <f t="shared" si="4"/>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EE2389BB-493E-48AB-9939-F663EA1D8DA3}"/>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09ED-A3D3-4333-B73C-3029273B76CD}">
  <dimension ref="A1:W102"/>
  <sheetViews>
    <sheetView topLeftCell="A37" zoomScale="90" zoomScaleNormal="90" workbookViewId="0">
      <selection activeCell="R39" sqref="R39"/>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5" width="8.453125" customWidth="1"/>
    <col min="16" max="16" width="22.1796875" customWidth="1"/>
    <col min="17" max="17" width="15" bestFit="1" customWidth="1"/>
    <col min="18" max="18" width="19.453125" customWidth="1"/>
    <col min="19" max="19" width="15.1796875" bestFit="1" customWidth="1"/>
    <col min="20" max="20" width="18.1796875" customWidth="1"/>
    <col min="21" max="21" width="14.90625" customWidth="1"/>
    <col min="22" max="23" width="7" customWidth="1"/>
  </cols>
  <sheetData>
    <row r="1" spans="1:9" x14ac:dyDescent="0.4">
      <c r="A1" s="11" t="s">
        <v>7581</v>
      </c>
      <c r="B1" s="375" t="s">
        <v>10822</v>
      </c>
      <c r="C1" s="375"/>
      <c r="D1" s="375"/>
      <c r="E1" s="375"/>
      <c r="F1" s="375"/>
      <c r="G1" s="375"/>
      <c r="H1" s="375"/>
      <c r="I1" s="7"/>
    </row>
    <row r="2" spans="1:9" x14ac:dyDescent="0.4">
      <c r="A2" s="11" t="s">
        <v>7582</v>
      </c>
      <c r="B2" s="375" t="s">
        <v>10830</v>
      </c>
      <c r="C2" s="375"/>
      <c r="D2" s="375"/>
      <c r="E2" s="375"/>
      <c r="F2" s="375"/>
      <c r="G2" s="375"/>
      <c r="H2" s="375"/>
      <c r="I2" s="7"/>
    </row>
    <row r="3" spans="1:9" x14ac:dyDescent="0.4">
      <c r="A3" s="11" t="s">
        <v>7583</v>
      </c>
      <c r="B3" s="375" t="s">
        <v>10831</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45736.527777777781</v>
      </c>
      <c r="C6" s="374"/>
      <c r="D6" s="403" t="s">
        <v>7587</v>
      </c>
      <c r="E6" s="404"/>
      <c r="F6" s="384">
        <f>MAX(C39:G39)</f>
        <v>45744.322222222225</v>
      </c>
      <c r="G6" s="402"/>
      <c r="H6" s="374"/>
      <c r="I6" s="7"/>
    </row>
    <row r="7" spans="1:9" ht="34.5" customHeight="1" x14ac:dyDescent="0.4">
      <c r="A7" s="394" t="s">
        <v>7816</v>
      </c>
      <c r="B7" s="11" t="s">
        <v>7589</v>
      </c>
      <c r="C7" s="397" t="s">
        <v>10235</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10116</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10691</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c r="V35" s="312"/>
    </row>
    <row r="36" spans="1:23" x14ac:dyDescent="0.4">
      <c r="A36" s="88"/>
      <c r="B36" s="12"/>
      <c r="C36" s="1" t="s">
        <v>8588</v>
      </c>
      <c r="D36" s="1" t="s">
        <v>8589</v>
      </c>
      <c r="E36" s="1" t="s">
        <v>8590</v>
      </c>
      <c r="F36" s="1" t="s">
        <v>8591</v>
      </c>
      <c r="G36" s="1" t="s">
        <v>8592</v>
      </c>
      <c r="H36" s="1" t="s">
        <v>7614</v>
      </c>
      <c r="I36" s="7"/>
      <c r="N36" t="s">
        <v>9059</v>
      </c>
      <c r="P36" t="s">
        <v>7466</v>
      </c>
      <c r="R36" t="s">
        <v>9060</v>
      </c>
      <c r="T36" t="s">
        <v>9061</v>
      </c>
      <c r="V36" t="s">
        <v>9062</v>
      </c>
    </row>
    <row r="37" spans="1:23" x14ac:dyDescent="0.4">
      <c r="A37" s="83"/>
      <c r="B37" s="12" t="s">
        <v>7977</v>
      </c>
      <c r="C37" s="239" t="s">
        <v>8548</v>
      </c>
      <c r="D37" s="239" t="s">
        <v>8547</v>
      </c>
      <c r="E37" s="239" t="s">
        <v>8451</v>
      </c>
      <c r="F37" s="239" t="s">
        <v>8448</v>
      </c>
      <c r="G37" s="239" t="s">
        <v>8609</v>
      </c>
      <c r="H37" s="1"/>
      <c r="I37" s="7"/>
      <c r="J37" s="186" t="s">
        <v>9436</v>
      </c>
      <c r="N37" t="s">
        <v>10353</v>
      </c>
      <c r="P37" t="s">
        <v>8628</v>
      </c>
      <c r="R37" t="s">
        <v>8624</v>
      </c>
      <c r="T37" t="s">
        <v>9793</v>
      </c>
      <c r="V37" t="s">
        <v>10354</v>
      </c>
    </row>
    <row r="38" spans="1:23" x14ac:dyDescent="0.4">
      <c r="A38" s="177"/>
      <c r="B38" s="12" t="s">
        <v>7615</v>
      </c>
      <c r="C38" s="191">
        <v>45741.777083333334</v>
      </c>
      <c r="D38" s="191">
        <v>45736.527777777781</v>
      </c>
      <c r="E38" s="191">
        <v>45736.605555555558</v>
      </c>
      <c r="F38" s="191">
        <v>45736.538194444445</v>
      </c>
      <c r="G38" s="191">
        <v>45741.790972222225</v>
      </c>
      <c r="H38" s="1"/>
      <c r="I38" s="7"/>
      <c r="J38" s="294">
        <v>45743.333333333336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45743.331250000003</v>
      </c>
      <c r="D39" s="191">
        <v>45743.336111111108</v>
      </c>
      <c r="E39" s="191">
        <v>45744.316666666666</v>
      </c>
      <c r="F39" s="191">
        <v>45744.322222222225</v>
      </c>
      <c r="G39" s="191">
        <v>45743.333333333336</v>
      </c>
      <c r="H39" s="1"/>
      <c r="I39" s="7"/>
      <c r="J39" s="186">
        <f>IF(C39&lt;&gt;"",INT((J38-C38)*24),0)+IF(D39&lt;&gt;"",INT((J38-D38)*24),0)+IF(E39&lt;&gt;"",INT((J38-E38)*24),0)+IF(F39&lt;&gt;"",INT((J38-F38)*24),0)+IF(G39&lt;&gt;"",INT((J38-G38)*24),0)</f>
        <v>561</v>
      </c>
      <c r="M39" s="95">
        <v>1</v>
      </c>
      <c r="N39" s="222"/>
      <c r="O39" s="201"/>
      <c r="P39" s="222" t="s">
        <v>10842</v>
      </c>
      <c r="Q39" s="12" t="s">
        <v>10330</v>
      </c>
      <c r="R39" s="222" t="s">
        <v>10833</v>
      </c>
      <c r="S39" s="201" t="s">
        <v>10605</v>
      </c>
      <c r="T39" s="203" t="s">
        <v>10856</v>
      </c>
      <c r="U39" s="12" t="s">
        <v>10330</v>
      </c>
      <c r="V39" s="222"/>
      <c r="W39" s="201"/>
    </row>
    <row r="40" spans="1:23" x14ac:dyDescent="0.4">
      <c r="A40" s="177"/>
      <c r="B40" s="12" t="s">
        <v>7458</v>
      </c>
      <c r="C40" s="221">
        <v>97</v>
      </c>
      <c r="D40" s="164">
        <v>81</v>
      </c>
      <c r="E40" s="221">
        <v>476</v>
      </c>
      <c r="F40" s="221">
        <v>14</v>
      </c>
      <c r="G40" s="164">
        <v>18</v>
      </c>
      <c r="H40" s="1">
        <f t="shared" ref="H40:H62" si="0">SUM(C40:G40)</f>
        <v>686</v>
      </c>
      <c r="I40" s="7"/>
      <c r="M40" s="1">
        <v>2</v>
      </c>
      <c r="N40" s="222"/>
      <c r="O40" s="201"/>
      <c r="P40" s="222" t="s">
        <v>10852</v>
      </c>
      <c r="Q40" s="201" t="s">
        <v>10860</v>
      </c>
      <c r="R40" s="222" t="s">
        <v>10832</v>
      </c>
      <c r="S40" s="12" t="s">
        <v>10837</v>
      </c>
      <c r="T40" s="203" t="s">
        <v>10857</v>
      </c>
      <c r="U40" s="234" t="s">
        <v>9326</v>
      </c>
      <c r="V40" s="222"/>
      <c r="W40" s="201"/>
    </row>
    <row r="41" spans="1:23" x14ac:dyDescent="0.4">
      <c r="A41" s="1" t="s">
        <v>7164</v>
      </c>
      <c r="B41" s="12" t="s">
        <v>7469</v>
      </c>
      <c r="C41" s="1">
        <f>INT((C39-C38)*24)</f>
        <v>37</v>
      </c>
      <c r="D41" s="1">
        <f>INT((D39-D38)*24)</f>
        <v>163</v>
      </c>
      <c r="E41" s="1">
        <f>INT((E39-E38)*24)</f>
        <v>185</v>
      </c>
      <c r="F41" s="1">
        <f>INT((F39-F38)*24)</f>
        <v>186</v>
      </c>
      <c r="G41" s="1">
        <f>INT((G39-G38)*24)</f>
        <v>37</v>
      </c>
      <c r="H41" s="1">
        <f t="shared" si="0"/>
        <v>608</v>
      </c>
      <c r="I41" s="7"/>
      <c r="J41" s="12" t="s">
        <v>8020</v>
      </c>
      <c r="K41" s="1">
        <f>H41</f>
        <v>608</v>
      </c>
      <c r="M41" s="95">
        <v>3</v>
      </c>
      <c r="N41" s="222"/>
      <c r="O41" s="201"/>
      <c r="P41" s="203" t="s">
        <v>10855</v>
      </c>
      <c r="Q41" s="201" t="s">
        <v>9326</v>
      </c>
      <c r="R41" s="203" t="s">
        <v>10841</v>
      </c>
      <c r="S41" s="201"/>
      <c r="T41" s="222"/>
      <c r="U41" s="201"/>
      <c r="V41" s="222"/>
      <c r="W41" s="201"/>
    </row>
    <row r="42" spans="1:23" x14ac:dyDescent="0.4">
      <c r="A42" s="379">
        <v>45737</v>
      </c>
      <c r="B42" s="12" t="s">
        <v>7483</v>
      </c>
      <c r="C42" s="1"/>
      <c r="D42" s="1">
        <v>0</v>
      </c>
      <c r="E42" s="1">
        <v>0</v>
      </c>
      <c r="F42" s="1">
        <v>0</v>
      </c>
      <c r="G42" s="1"/>
      <c r="H42" s="1">
        <f t="shared" si="0"/>
        <v>0</v>
      </c>
      <c r="I42" s="7"/>
      <c r="J42" s="12" t="s">
        <v>7483</v>
      </c>
      <c r="K42" s="1">
        <f>SUMIF(B:B,J42,H:H)</f>
        <v>0</v>
      </c>
      <c r="M42" s="1">
        <v>4</v>
      </c>
      <c r="N42" s="222"/>
      <c r="O42" s="201"/>
      <c r="P42" s="203" t="s">
        <v>10854</v>
      </c>
      <c r="Q42" s="12" t="s">
        <v>10330</v>
      </c>
      <c r="R42" s="203" t="s">
        <v>10851</v>
      </c>
      <c r="S42" s="201" t="s">
        <v>9326</v>
      </c>
      <c r="T42" s="222"/>
      <c r="U42" s="201"/>
      <c r="V42" s="240"/>
      <c r="W42" s="201"/>
    </row>
    <row r="43" spans="1:23" x14ac:dyDescent="0.4">
      <c r="A43" s="379"/>
      <c r="B43" s="12" t="s">
        <v>7484</v>
      </c>
      <c r="C43" s="1"/>
      <c r="D43" s="1">
        <v>0</v>
      </c>
      <c r="E43" s="1">
        <v>0</v>
      </c>
      <c r="F43" s="1">
        <v>0</v>
      </c>
      <c r="G43" s="1"/>
      <c r="H43" s="1">
        <f t="shared" si="0"/>
        <v>0</v>
      </c>
      <c r="I43" s="7"/>
      <c r="J43" s="12" t="s">
        <v>7477</v>
      </c>
      <c r="K43" s="1">
        <f>SUMIF(B:B,J43,H:H)</f>
        <v>0</v>
      </c>
      <c r="M43" s="95">
        <v>5</v>
      </c>
      <c r="N43" s="310"/>
      <c r="O43" s="65"/>
      <c r="P43" s="222" t="s">
        <v>10853</v>
      </c>
      <c r="Q43" s="201" t="s">
        <v>10860</v>
      </c>
      <c r="R43" s="203" t="s">
        <v>10850</v>
      </c>
      <c r="S43" s="12" t="s">
        <v>10330</v>
      </c>
      <c r="T43" s="240"/>
      <c r="U43" s="201"/>
      <c r="V43" s="240"/>
      <c r="W43" s="201"/>
    </row>
    <row r="44" spans="1:23" x14ac:dyDescent="0.4">
      <c r="A44" s="379"/>
      <c r="B44" s="12" t="s">
        <v>7485</v>
      </c>
      <c r="C44" s="1"/>
      <c r="D44" s="1">
        <v>0</v>
      </c>
      <c r="E44" s="1">
        <v>1</v>
      </c>
      <c r="F44" s="1">
        <v>0</v>
      </c>
      <c r="G44" s="1"/>
      <c r="H44" s="1">
        <f t="shared" si="0"/>
        <v>1</v>
      </c>
      <c r="I44" s="7"/>
      <c r="J44" s="12" t="s">
        <v>7485</v>
      </c>
      <c r="K44" s="1">
        <f>SUMIF(B:B,J44,H:H)</f>
        <v>8</v>
      </c>
      <c r="M44" s="1">
        <v>6</v>
      </c>
      <c r="N44" s="222"/>
      <c r="O44" s="201"/>
      <c r="P44" s="203"/>
      <c r="Q44" s="201"/>
      <c r="R44" s="203" t="s">
        <v>10905</v>
      </c>
      <c r="S44" s="12" t="s">
        <v>9641</v>
      </c>
      <c r="T44" s="240"/>
      <c r="U44" s="201"/>
      <c r="V44" s="201"/>
      <c r="W44" s="201"/>
    </row>
    <row r="45" spans="1:23" x14ac:dyDescent="0.4">
      <c r="A45" s="379">
        <v>45740</v>
      </c>
      <c r="B45" s="12" t="s">
        <v>7483</v>
      </c>
      <c r="C45" s="1"/>
      <c r="D45" s="1">
        <v>0</v>
      </c>
      <c r="E45" s="1">
        <v>0</v>
      </c>
      <c r="F45" s="1">
        <v>0</v>
      </c>
      <c r="G45" s="1"/>
      <c r="H45" s="1">
        <f t="shared" si="0"/>
        <v>0</v>
      </c>
      <c r="I45" s="7"/>
      <c r="M45" s="95">
        <v>7</v>
      </c>
      <c r="N45" s="222"/>
      <c r="O45" s="201"/>
      <c r="P45" s="203"/>
      <c r="Q45" s="201"/>
      <c r="R45" s="222" t="s">
        <v>10909</v>
      </c>
      <c r="S45" s="201" t="s">
        <v>10605</v>
      </c>
      <c r="T45" s="222"/>
      <c r="U45" s="201"/>
      <c r="V45" s="201"/>
      <c r="W45" s="201"/>
    </row>
    <row r="46" spans="1:23" x14ac:dyDescent="0.4">
      <c r="A46" s="379"/>
      <c r="B46" s="12" t="s">
        <v>7484</v>
      </c>
      <c r="C46" s="1"/>
      <c r="D46" s="1">
        <v>0</v>
      </c>
      <c r="E46" s="1">
        <v>0</v>
      </c>
      <c r="F46" s="1">
        <v>0</v>
      </c>
      <c r="G46" s="1"/>
      <c r="H46" s="1">
        <f t="shared" si="0"/>
        <v>0</v>
      </c>
      <c r="I46" s="7"/>
      <c r="M46" s="1">
        <v>8</v>
      </c>
      <c r="N46" s="222"/>
      <c r="O46" s="201"/>
      <c r="P46" s="222"/>
      <c r="Q46" s="201"/>
      <c r="R46" s="222"/>
      <c r="S46" s="201"/>
      <c r="T46" s="201"/>
      <c r="U46" s="201"/>
      <c r="V46" s="201"/>
      <c r="W46" s="201"/>
    </row>
    <row r="47" spans="1:23" x14ac:dyDescent="0.4">
      <c r="A47" s="379"/>
      <c r="B47" s="12" t="s">
        <v>7485</v>
      </c>
      <c r="C47" s="1"/>
      <c r="D47" s="1">
        <v>1</v>
      </c>
      <c r="E47" s="1">
        <v>0</v>
      </c>
      <c r="F47" s="1">
        <v>0</v>
      </c>
      <c r="G47" s="1"/>
      <c r="H47" s="1">
        <f t="shared" si="0"/>
        <v>1</v>
      </c>
      <c r="I47" s="7"/>
      <c r="M47" s="95">
        <v>9</v>
      </c>
      <c r="N47" s="222"/>
      <c r="O47" s="201"/>
      <c r="P47" s="222"/>
      <c r="Q47" s="201"/>
      <c r="R47" s="222"/>
      <c r="S47" s="201"/>
      <c r="T47" s="201"/>
      <c r="U47" s="201"/>
      <c r="V47" s="201"/>
      <c r="W47" s="201"/>
    </row>
    <row r="48" spans="1:23" ht="17" customHeight="1" x14ac:dyDescent="0.4">
      <c r="A48" s="379">
        <v>45741</v>
      </c>
      <c r="B48" s="12" t="s">
        <v>7483</v>
      </c>
      <c r="C48" s="1"/>
      <c r="D48" s="95">
        <v>0</v>
      </c>
      <c r="E48" s="1">
        <v>0</v>
      </c>
      <c r="F48" s="1">
        <v>0</v>
      </c>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v>0</v>
      </c>
      <c r="E49" s="95">
        <v>0</v>
      </c>
      <c r="F49" s="95">
        <v>0</v>
      </c>
      <c r="G49" s="95"/>
      <c r="H49" s="1">
        <f t="shared" si="0"/>
        <v>0</v>
      </c>
      <c r="I49" s="7"/>
      <c r="M49" s="1">
        <v>11</v>
      </c>
      <c r="N49" s="222"/>
      <c r="O49" s="201"/>
      <c r="P49" s="203"/>
      <c r="Q49" s="201"/>
      <c r="R49" s="203"/>
      <c r="S49" s="201"/>
      <c r="T49" s="201"/>
      <c r="U49" s="201"/>
      <c r="V49" s="201"/>
      <c r="W49" s="201"/>
    </row>
    <row r="50" spans="1:23" x14ac:dyDescent="0.4">
      <c r="A50" s="379"/>
      <c r="B50" s="12" t="s">
        <v>7485</v>
      </c>
      <c r="C50" s="1"/>
      <c r="D50" s="95">
        <v>3</v>
      </c>
      <c r="E50" s="1">
        <v>1</v>
      </c>
      <c r="F50" s="1">
        <v>1</v>
      </c>
      <c r="G50" s="1"/>
      <c r="H50" s="1">
        <f t="shared" si="0"/>
        <v>5</v>
      </c>
      <c r="I50" s="7"/>
      <c r="M50" s="1">
        <v>12</v>
      </c>
      <c r="N50" s="201"/>
      <c r="O50" s="201"/>
      <c r="P50" s="222"/>
      <c r="Q50" s="201"/>
      <c r="R50" s="222"/>
      <c r="S50" s="201"/>
      <c r="T50" s="201"/>
      <c r="U50" s="201"/>
      <c r="V50" s="201"/>
      <c r="W50" s="201"/>
    </row>
    <row r="51" spans="1:23" x14ac:dyDescent="0.4">
      <c r="A51" s="379">
        <v>45742</v>
      </c>
      <c r="B51" s="12" t="s">
        <v>7483</v>
      </c>
      <c r="C51" s="1">
        <v>0</v>
      </c>
      <c r="D51" s="95">
        <v>0</v>
      </c>
      <c r="E51" s="1">
        <v>0</v>
      </c>
      <c r="F51" s="1">
        <v>0</v>
      </c>
      <c r="G51" s="1">
        <v>0</v>
      </c>
      <c r="H51" s="1">
        <f t="shared" si="0"/>
        <v>0</v>
      </c>
      <c r="I51" s="7"/>
      <c r="M51" s="1">
        <v>13</v>
      </c>
      <c r="N51" s="201"/>
      <c r="O51" s="201"/>
      <c r="P51" s="222"/>
      <c r="Q51" s="201"/>
      <c r="R51" s="222"/>
      <c r="S51" s="201"/>
      <c r="T51" s="201"/>
      <c r="U51" s="201"/>
      <c r="V51" s="201"/>
      <c r="W51" s="201"/>
    </row>
    <row r="52" spans="1:23" x14ac:dyDescent="0.4">
      <c r="A52" s="379"/>
      <c r="B52" s="12" t="s">
        <v>7484</v>
      </c>
      <c r="C52" s="1">
        <v>0</v>
      </c>
      <c r="D52" s="95">
        <v>0</v>
      </c>
      <c r="E52" s="95">
        <v>0</v>
      </c>
      <c r="F52" s="95">
        <v>0</v>
      </c>
      <c r="G52" s="1">
        <v>0</v>
      </c>
      <c r="H52" s="1">
        <f t="shared" si="0"/>
        <v>0</v>
      </c>
      <c r="I52" s="7"/>
      <c r="M52" s="1">
        <v>14</v>
      </c>
      <c r="N52" s="201"/>
      <c r="O52" s="201"/>
      <c r="P52" s="222"/>
      <c r="Q52" s="201"/>
      <c r="R52" s="222"/>
      <c r="S52" s="201"/>
      <c r="T52" s="201"/>
      <c r="U52" s="201"/>
      <c r="V52" s="201"/>
      <c r="W52" s="201"/>
    </row>
    <row r="53" spans="1:23" x14ac:dyDescent="0.4">
      <c r="A53" s="379"/>
      <c r="B53" s="12" t="s">
        <v>7485</v>
      </c>
      <c r="C53" s="1">
        <v>0</v>
      </c>
      <c r="D53" s="95">
        <v>0</v>
      </c>
      <c r="E53" s="1">
        <v>0</v>
      </c>
      <c r="F53" s="1">
        <v>0</v>
      </c>
      <c r="G53" s="1">
        <v>0</v>
      </c>
      <c r="H53" s="1">
        <f t="shared" si="0"/>
        <v>0</v>
      </c>
      <c r="I53" s="7"/>
      <c r="M53" s="1">
        <v>15</v>
      </c>
      <c r="N53" s="201"/>
      <c r="O53" s="201"/>
      <c r="P53" s="222"/>
      <c r="Q53" s="201"/>
      <c r="R53" s="222"/>
      <c r="S53" s="201"/>
      <c r="T53" s="201"/>
      <c r="U53" s="201"/>
      <c r="V53" s="201"/>
      <c r="W53" s="201"/>
    </row>
    <row r="54" spans="1:23" x14ac:dyDescent="0.4">
      <c r="A54" s="379">
        <v>45743</v>
      </c>
      <c r="B54" s="12" t="s">
        <v>7483</v>
      </c>
      <c r="C54" s="1">
        <v>0</v>
      </c>
      <c r="D54" s="95">
        <v>0</v>
      </c>
      <c r="E54" s="1">
        <v>0</v>
      </c>
      <c r="F54" s="1">
        <v>0</v>
      </c>
      <c r="G54" s="1">
        <v>0</v>
      </c>
      <c r="H54" s="1">
        <f t="shared" si="0"/>
        <v>0</v>
      </c>
      <c r="I54" s="7"/>
      <c r="M54" s="1">
        <v>16</v>
      </c>
      <c r="N54" s="222"/>
      <c r="O54" s="12"/>
      <c r="P54" s="203"/>
      <c r="Q54" s="201"/>
      <c r="R54" s="222"/>
      <c r="S54" s="201"/>
      <c r="T54" s="201"/>
      <c r="U54" s="201"/>
      <c r="V54" s="201"/>
      <c r="W54" s="201"/>
    </row>
    <row r="55" spans="1:23" x14ac:dyDescent="0.4">
      <c r="A55" s="379"/>
      <c r="B55" s="12" t="s">
        <v>7484</v>
      </c>
      <c r="C55" s="1">
        <v>0</v>
      </c>
      <c r="D55" s="95">
        <v>0</v>
      </c>
      <c r="E55" s="1">
        <v>0</v>
      </c>
      <c r="F55" s="95">
        <v>0</v>
      </c>
      <c r="G55" s="95">
        <v>0</v>
      </c>
      <c r="H55" s="1">
        <f t="shared" si="0"/>
        <v>0</v>
      </c>
      <c r="I55" s="7"/>
      <c r="M55" s="1">
        <v>17</v>
      </c>
      <c r="N55" s="222"/>
      <c r="O55" s="234"/>
      <c r="P55" s="203"/>
      <c r="Q55" s="201"/>
      <c r="R55" s="222"/>
      <c r="S55" s="201"/>
      <c r="T55" s="201"/>
      <c r="U55" s="201"/>
      <c r="V55" s="201"/>
      <c r="W55" s="201"/>
    </row>
    <row r="56" spans="1:23" x14ac:dyDescent="0.4">
      <c r="A56" s="379"/>
      <c r="B56" s="12" t="s">
        <v>7485</v>
      </c>
      <c r="C56" s="1">
        <v>0</v>
      </c>
      <c r="D56" s="95">
        <v>0</v>
      </c>
      <c r="E56" s="1">
        <v>1</v>
      </c>
      <c r="F56" s="1">
        <v>0</v>
      </c>
      <c r="G56" s="1">
        <v>0</v>
      </c>
      <c r="H56" s="1">
        <f t="shared" si="0"/>
        <v>1</v>
      </c>
      <c r="I56" s="7"/>
      <c r="M56" s="1">
        <v>18</v>
      </c>
      <c r="N56" s="222"/>
      <c r="O56" s="201"/>
      <c r="P56" s="203"/>
      <c r="Q56" s="201"/>
      <c r="R56" s="222"/>
      <c r="S56" s="201"/>
      <c r="T56" s="201"/>
      <c r="U56" s="201"/>
      <c r="V56" s="201"/>
      <c r="W56" s="201"/>
    </row>
    <row r="57" spans="1:23" x14ac:dyDescent="0.4">
      <c r="A57" s="379">
        <v>45744</v>
      </c>
      <c r="B57" s="12" t="s">
        <v>7483</v>
      </c>
      <c r="C57" s="1"/>
      <c r="D57" s="95"/>
      <c r="E57" s="1">
        <v>0</v>
      </c>
      <c r="F57" s="1">
        <v>0</v>
      </c>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v>0</v>
      </c>
      <c r="F58" s="95">
        <v>0</v>
      </c>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v>0</v>
      </c>
      <c r="F59" s="1">
        <v>0</v>
      </c>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10836</v>
      </c>
      <c r="N64" s="71">
        <f t="shared" ref="N64:N102" si="1">COUNTIF($N$39:$W$62,M64)</f>
        <v>1</v>
      </c>
      <c r="O64" s="229"/>
      <c r="P64" s="229"/>
      <c r="Q64" s="229"/>
      <c r="R64" s="229"/>
      <c r="S64" s="229"/>
    </row>
    <row r="65" spans="1:19" x14ac:dyDescent="0.4">
      <c r="A65" s="12" t="s">
        <v>7654</v>
      </c>
      <c r="B65" s="219">
        <v>45741.319444444445</v>
      </c>
      <c r="M65" s="12" t="s">
        <v>10611</v>
      </c>
      <c r="N65" s="71">
        <f t="shared" si="1"/>
        <v>0</v>
      </c>
      <c r="O65" s="229"/>
      <c r="P65" s="229"/>
      <c r="Q65" s="229"/>
      <c r="R65" s="229"/>
      <c r="S65" s="229"/>
    </row>
    <row r="66" spans="1:19" x14ac:dyDescent="0.4">
      <c r="A66" s="12" t="s">
        <v>7655</v>
      </c>
      <c r="B66" s="220">
        <v>0.38958333333333334</v>
      </c>
      <c r="M66" s="12" t="s">
        <v>10533</v>
      </c>
      <c r="N66" s="71">
        <f t="shared" si="1"/>
        <v>0</v>
      </c>
      <c r="O66" s="229"/>
      <c r="P66" s="229"/>
      <c r="Q66" s="229"/>
      <c r="R66" s="229"/>
      <c r="S66" s="229"/>
    </row>
    <row r="67" spans="1:19" x14ac:dyDescent="0.4">
      <c r="A67" s="12" t="s">
        <v>7656</v>
      </c>
      <c r="B67" s="219">
        <f>B65-B66</f>
        <v>45740.929861111115</v>
      </c>
      <c r="M67" s="12" t="s">
        <v>10479</v>
      </c>
      <c r="N67" s="71">
        <f t="shared" si="1"/>
        <v>0</v>
      </c>
      <c r="O67" s="229"/>
      <c r="P67" s="229"/>
      <c r="Q67" s="229"/>
      <c r="R67" s="229"/>
      <c r="S67" s="229"/>
    </row>
    <row r="68" spans="1:19" x14ac:dyDescent="0.4">
      <c r="M68" s="12" t="s">
        <v>10482</v>
      </c>
      <c r="N68" s="71">
        <f t="shared" si="1"/>
        <v>0</v>
      </c>
    </row>
    <row r="69" spans="1:19" x14ac:dyDescent="0.4">
      <c r="A69" s="220" t="s">
        <v>9491</v>
      </c>
      <c r="B69" s="295">
        <v>0</v>
      </c>
      <c r="C69" s="220">
        <f>B69+TIME(1,,)</f>
        <v>4.1666666666666664E-2</v>
      </c>
      <c r="M69" s="12" t="s">
        <v>10415</v>
      </c>
      <c r="N69" s="71">
        <f t="shared" si="1"/>
        <v>0</v>
      </c>
    </row>
    <row r="70" spans="1:19" x14ac:dyDescent="0.4">
      <c r="A70" s="220" t="s">
        <v>9491</v>
      </c>
      <c r="B70" s="220">
        <f>C69</f>
        <v>4.1666666666666664E-2</v>
      </c>
      <c r="C70" s="220">
        <f t="shared" ref="C70:C92" si="2">B70+TIME(1,,)</f>
        <v>8.3333333333333329E-2</v>
      </c>
      <c r="M70" s="300" t="s">
        <v>10394</v>
      </c>
      <c r="N70" s="71">
        <f t="shared" si="1"/>
        <v>0</v>
      </c>
    </row>
    <row r="71" spans="1:19" x14ac:dyDescent="0.4">
      <c r="A71" s="220" t="s">
        <v>9491</v>
      </c>
      <c r="B71" s="220">
        <f t="shared" ref="B71:B92" si="3">C70</f>
        <v>8.3333333333333329E-2</v>
      </c>
      <c r="C71" s="220">
        <f t="shared" si="2"/>
        <v>0.125</v>
      </c>
      <c r="M71" s="300" t="s">
        <v>10399</v>
      </c>
      <c r="N71" s="71">
        <f t="shared" si="1"/>
        <v>0</v>
      </c>
    </row>
    <row r="72" spans="1:19" x14ac:dyDescent="0.4">
      <c r="A72" s="220" t="s">
        <v>9491</v>
      </c>
      <c r="B72" s="220">
        <f t="shared" si="3"/>
        <v>0.125</v>
      </c>
      <c r="C72" s="220">
        <f t="shared" si="2"/>
        <v>0.16666666666666666</v>
      </c>
      <c r="M72" s="300" t="s">
        <v>10677</v>
      </c>
      <c r="N72" s="71">
        <f t="shared" si="1"/>
        <v>2</v>
      </c>
    </row>
    <row r="73" spans="1:19" x14ac:dyDescent="0.4">
      <c r="A73" s="220" t="s">
        <v>9491</v>
      </c>
      <c r="B73" s="220">
        <f t="shared" si="3"/>
        <v>0.16666666666666666</v>
      </c>
      <c r="C73" s="220">
        <f t="shared" si="2"/>
        <v>0.20833333333333331</v>
      </c>
      <c r="M73" s="300" t="s">
        <v>10329</v>
      </c>
      <c r="N73" s="71">
        <f t="shared" si="1"/>
        <v>4</v>
      </c>
    </row>
    <row r="74" spans="1:19" x14ac:dyDescent="0.4">
      <c r="A74" s="220" t="s">
        <v>9491</v>
      </c>
      <c r="B74" s="220">
        <f t="shared" si="3"/>
        <v>0.20833333333333331</v>
      </c>
      <c r="C74" s="220">
        <f t="shared" si="2"/>
        <v>0.24999999999999997</v>
      </c>
      <c r="M74" s="300" t="s">
        <v>10303</v>
      </c>
      <c r="N74" s="71">
        <f t="shared" si="1"/>
        <v>0</v>
      </c>
    </row>
    <row r="75" spans="1:19" x14ac:dyDescent="0.4">
      <c r="A75" s="220" t="s">
        <v>9491</v>
      </c>
      <c r="B75" s="220">
        <f t="shared" si="3"/>
        <v>0.24999999999999997</v>
      </c>
      <c r="C75" s="220">
        <f t="shared" si="2"/>
        <v>0.29166666666666663</v>
      </c>
      <c r="M75" s="201" t="s">
        <v>10195</v>
      </c>
      <c r="N75" s="71">
        <f t="shared" si="1"/>
        <v>0</v>
      </c>
    </row>
    <row r="76" spans="1:19" x14ac:dyDescent="0.4">
      <c r="A76" s="220" t="s">
        <v>9491</v>
      </c>
      <c r="B76" s="220">
        <f t="shared" si="3"/>
        <v>0.29166666666666663</v>
      </c>
      <c r="C76" s="220">
        <f t="shared" si="2"/>
        <v>0.33333333333333331</v>
      </c>
      <c r="M76" s="12" t="s">
        <v>10196</v>
      </c>
      <c r="N76" s="71">
        <f t="shared" si="1"/>
        <v>0</v>
      </c>
    </row>
    <row r="77" spans="1:19" x14ac:dyDescent="0.4">
      <c r="A77" s="220" t="s">
        <v>9491</v>
      </c>
      <c r="B77" s="220">
        <f t="shared" si="3"/>
        <v>0.33333333333333331</v>
      </c>
      <c r="C77" s="220">
        <f t="shared" si="2"/>
        <v>0.375</v>
      </c>
      <c r="M77" s="12" t="s">
        <v>10197</v>
      </c>
      <c r="N77" s="71">
        <f t="shared" si="1"/>
        <v>0</v>
      </c>
    </row>
    <row r="78" spans="1:19" x14ac:dyDescent="0.4">
      <c r="A78" s="220" t="s">
        <v>9491</v>
      </c>
      <c r="B78" s="220">
        <f t="shared" si="3"/>
        <v>0.375</v>
      </c>
      <c r="C78" s="220">
        <f t="shared" si="2"/>
        <v>0.41666666666666669</v>
      </c>
      <c r="M78" s="12" t="s">
        <v>9917</v>
      </c>
      <c r="N78" s="71">
        <f t="shared" si="1"/>
        <v>0</v>
      </c>
    </row>
    <row r="79" spans="1:19" x14ac:dyDescent="0.4">
      <c r="A79" s="220" t="s">
        <v>9491</v>
      </c>
      <c r="B79" s="220">
        <f t="shared" si="3"/>
        <v>0.41666666666666669</v>
      </c>
      <c r="C79" s="220">
        <f t="shared" si="2"/>
        <v>0.45833333333333337</v>
      </c>
      <c r="M79" s="12" t="s">
        <v>9641</v>
      </c>
      <c r="N79" s="71">
        <f t="shared" si="1"/>
        <v>1</v>
      </c>
    </row>
    <row r="80" spans="1:19" x14ac:dyDescent="0.4">
      <c r="A80" s="220" t="s">
        <v>9491</v>
      </c>
      <c r="B80" s="220">
        <f t="shared" si="3"/>
        <v>0.45833333333333337</v>
      </c>
      <c r="C80" s="220">
        <f t="shared" si="2"/>
        <v>0.5</v>
      </c>
      <c r="M80" s="12" t="s">
        <v>9280</v>
      </c>
      <c r="N80" s="71">
        <f t="shared" si="1"/>
        <v>0</v>
      </c>
    </row>
    <row r="81" spans="1:14" x14ac:dyDescent="0.4">
      <c r="A81" s="220" t="s">
        <v>9491</v>
      </c>
      <c r="B81" s="220">
        <f t="shared" si="3"/>
        <v>0.5</v>
      </c>
      <c r="C81" s="220">
        <f t="shared" si="2"/>
        <v>0.54166666666666663</v>
      </c>
      <c r="M81" s="12" t="s">
        <v>9624</v>
      </c>
      <c r="N81" s="71">
        <f t="shared" si="1"/>
        <v>0</v>
      </c>
    </row>
    <row r="82" spans="1:14" x14ac:dyDescent="0.4">
      <c r="A82" s="220" t="s">
        <v>9491</v>
      </c>
      <c r="B82" s="220">
        <f t="shared" si="3"/>
        <v>0.54166666666666663</v>
      </c>
      <c r="C82" s="220">
        <f t="shared" si="2"/>
        <v>0.58333333333333326</v>
      </c>
      <c r="M82" s="12" t="s">
        <v>9532</v>
      </c>
      <c r="N82" s="71">
        <f t="shared" si="1"/>
        <v>0</v>
      </c>
    </row>
    <row r="83" spans="1:14" x14ac:dyDescent="0.4">
      <c r="A83" s="220" t="s">
        <v>9491</v>
      </c>
      <c r="B83" s="220">
        <f t="shared" si="3"/>
        <v>0.58333333333333326</v>
      </c>
      <c r="C83" s="220">
        <f t="shared" si="2"/>
        <v>0.62499999999999989</v>
      </c>
      <c r="M83" s="12" t="s">
        <v>9510</v>
      </c>
      <c r="N83" s="71">
        <f t="shared" si="1"/>
        <v>0</v>
      </c>
    </row>
    <row r="84" spans="1:14" x14ac:dyDescent="0.4">
      <c r="A84" s="220" t="s">
        <v>9491</v>
      </c>
      <c r="B84" s="220">
        <f t="shared" si="3"/>
        <v>0.62499999999999989</v>
      </c>
      <c r="C84" s="220">
        <f t="shared" si="2"/>
        <v>0.66666666666666652</v>
      </c>
      <c r="M84" s="12" t="s">
        <v>9508</v>
      </c>
      <c r="N84" s="71">
        <f t="shared" si="1"/>
        <v>0</v>
      </c>
    </row>
    <row r="85" spans="1:14" x14ac:dyDescent="0.4">
      <c r="A85" s="220" t="s">
        <v>9491</v>
      </c>
      <c r="B85" s="220">
        <f t="shared" si="3"/>
        <v>0.66666666666666652</v>
      </c>
      <c r="C85" s="220">
        <f t="shared" si="2"/>
        <v>0.70833333333333315</v>
      </c>
      <c r="M85" s="12" t="s">
        <v>9498</v>
      </c>
      <c r="N85" s="71">
        <f t="shared" si="1"/>
        <v>0</v>
      </c>
    </row>
    <row r="86" spans="1:14" x14ac:dyDescent="0.4">
      <c r="A86" s="220" t="s">
        <v>9491</v>
      </c>
      <c r="B86" s="220">
        <f t="shared" si="3"/>
        <v>0.70833333333333315</v>
      </c>
      <c r="C86" s="220">
        <f t="shared" si="2"/>
        <v>0.74999999999999978</v>
      </c>
      <c r="M86" s="12" t="s">
        <v>9422</v>
      </c>
      <c r="N86" s="71">
        <f t="shared" si="1"/>
        <v>0</v>
      </c>
    </row>
    <row r="87" spans="1:14" x14ac:dyDescent="0.4">
      <c r="A87" s="220" t="s">
        <v>9491</v>
      </c>
      <c r="B87" s="220">
        <f t="shared" si="3"/>
        <v>0.74999999999999978</v>
      </c>
      <c r="C87" s="220">
        <f t="shared" si="2"/>
        <v>0.79166666666666641</v>
      </c>
      <c r="M87" s="12" t="s">
        <v>9359</v>
      </c>
      <c r="N87" s="71">
        <f t="shared" si="1"/>
        <v>0</v>
      </c>
    </row>
    <row r="88" spans="1:14" x14ac:dyDescent="0.4">
      <c r="A88" s="220" t="s">
        <v>9491</v>
      </c>
      <c r="B88" s="220">
        <f t="shared" si="3"/>
        <v>0.79166666666666641</v>
      </c>
      <c r="C88" s="220">
        <f t="shared" si="2"/>
        <v>0.83333333333333304</v>
      </c>
      <c r="M88" s="12" t="s">
        <v>9210</v>
      </c>
      <c r="N88" s="71">
        <f t="shared" si="1"/>
        <v>0</v>
      </c>
    </row>
    <row r="89" spans="1:14" x14ac:dyDescent="0.4">
      <c r="A89" s="220" t="s">
        <v>9491</v>
      </c>
      <c r="B89" s="220">
        <f t="shared" si="3"/>
        <v>0.83333333333333304</v>
      </c>
      <c r="C89" s="220">
        <f t="shared" si="2"/>
        <v>0.87499999999999967</v>
      </c>
      <c r="M89" s="12" t="s">
        <v>9136</v>
      </c>
      <c r="N89" s="71">
        <f t="shared" si="1"/>
        <v>0</v>
      </c>
    </row>
    <row r="90" spans="1:14" x14ac:dyDescent="0.4">
      <c r="A90" s="220" t="s">
        <v>9491</v>
      </c>
      <c r="B90" s="220">
        <f t="shared" si="3"/>
        <v>0.87499999999999967</v>
      </c>
      <c r="C90" s="220">
        <f t="shared" si="2"/>
        <v>0.9166666666666663</v>
      </c>
      <c r="M90" s="12" t="s">
        <v>9077</v>
      </c>
      <c r="N90" s="71">
        <f t="shared" si="1"/>
        <v>0</v>
      </c>
    </row>
    <row r="91" spans="1:14" x14ac:dyDescent="0.4">
      <c r="A91" s="220" t="s">
        <v>9491</v>
      </c>
      <c r="B91" s="220">
        <f t="shared" si="3"/>
        <v>0.9166666666666663</v>
      </c>
      <c r="C91" s="220">
        <f t="shared" si="2"/>
        <v>0.95833333333333293</v>
      </c>
      <c r="M91" s="12" t="s">
        <v>9075</v>
      </c>
      <c r="N91" s="71">
        <f t="shared" si="1"/>
        <v>0</v>
      </c>
    </row>
    <row r="92" spans="1:14" x14ac:dyDescent="0.4">
      <c r="A92" s="220" t="s">
        <v>9491</v>
      </c>
      <c r="B92" s="220">
        <f t="shared" si="3"/>
        <v>0.95833333333333293</v>
      </c>
      <c r="C92" s="220">
        <f t="shared" si="2"/>
        <v>0.99999999999999956</v>
      </c>
      <c r="M92" s="12" t="s">
        <v>9072</v>
      </c>
      <c r="N92" s="71">
        <f t="shared" si="1"/>
        <v>0</v>
      </c>
    </row>
    <row r="93" spans="1:14" x14ac:dyDescent="0.4">
      <c r="M93" s="12" t="s">
        <v>8980</v>
      </c>
      <c r="N93" s="71">
        <f t="shared" si="1"/>
        <v>0</v>
      </c>
    </row>
    <row r="94" spans="1:14" x14ac:dyDescent="0.4">
      <c r="M94" s="12" t="s">
        <v>8984</v>
      </c>
      <c r="N94" s="71">
        <f t="shared" si="1"/>
        <v>0</v>
      </c>
    </row>
    <row r="95" spans="1:14" x14ac:dyDescent="0.4">
      <c r="M95" s="12" t="s">
        <v>8676</v>
      </c>
      <c r="N95" s="71">
        <f t="shared" si="1"/>
        <v>0</v>
      </c>
    </row>
    <row r="96" spans="1:14" x14ac:dyDescent="0.4">
      <c r="M96" s="12" t="s">
        <v>8658</v>
      </c>
      <c r="N96" s="71">
        <f t="shared" si="1"/>
        <v>0</v>
      </c>
    </row>
    <row r="97" spans="13:14" x14ac:dyDescent="0.4">
      <c r="M97" s="12" t="s">
        <v>8648</v>
      </c>
      <c r="N97" s="71">
        <f t="shared" si="1"/>
        <v>0</v>
      </c>
    </row>
    <row r="98" spans="13:14" x14ac:dyDescent="0.4">
      <c r="M98" s="12" t="s">
        <v>8679</v>
      </c>
      <c r="N98" s="71">
        <f t="shared" si="1"/>
        <v>0</v>
      </c>
    </row>
    <row r="99" spans="13:14" x14ac:dyDescent="0.4">
      <c r="M99" s="12" t="s">
        <v>8576</v>
      </c>
      <c r="N99" s="71">
        <f t="shared" si="1"/>
        <v>0</v>
      </c>
    </row>
    <row r="100" spans="13:14" x14ac:dyDescent="0.4">
      <c r="M100" s="12" t="s">
        <v>8577</v>
      </c>
      <c r="N100" s="71">
        <f t="shared" si="1"/>
        <v>0</v>
      </c>
    </row>
    <row r="101" spans="13:14" x14ac:dyDescent="0.4">
      <c r="M101" s="12" t="s">
        <v>8744</v>
      </c>
      <c r="N101" s="71">
        <f t="shared" si="1"/>
        <v>0</v>
      </c>
    </row>
    <row r="102" spans="13:14" x14ac:dyDescent="0.4">
      <c r="M102" s="12" t="s">
        <v>8578</v>
      </c>
      <c r="N102"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pageSetup paperSize="9" orientation="portrait" verticalDpi="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02F25-A2B5-45C5-AF20-35D25EB5EBF7}">
  <dimension ref="A1:W121"/>
  <sheetViews>
    <sheetView topLeftCell="I31" zoomScale="90" zoomScaleNormal="90" workbookViewId="0">
      <selection activeCell="N80" sqref="N8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7.36328125" bestFit="1" customWidth="1"/>
    <col min="15" max="15" width="12" bestFit="1" customWidth="1"/>
    <col min="16" max="16" width="15.1796875" bestFit="1" customWidth="1"/>
    <col min="17" max="17" width="13.453125" bestFit="1" customWidth="1"/>
    <col min="18" max="18" width="21.08984375" customWidth="1"/>
    <col min="19" max="19" width="12" bestFit="1" customWidth="1"/>
    <col min="20" max="20" width="19.1796875" customWidth="1"/>
    <col min="21" max="21" width="12.453125" customWidth="1"/>
    <col min="22" max="23" width="8.08984375" customWidth="1"/>
    <col min="24" max="24" width="26.90625" bestFit="1" customWidth="1"/>
    <col min="25" max="25" width="13" bestFit="1" customWidth="1"/>
  </cols>
  <sheetData>
    <row r="1" spans="1:9" x14ac:dyDescent="0.4">
      <c r="A1" s="11" t="s">
        <v>7581</v>
      </c>
      <c r="B1" s="375" t="s">
        <v>10967</v>
      </c>
      <c r="C1" s="375"/>
      <c r="D1" s="375"/>
      <c r="E1" s="375"/>
      <c r="F1" s="375"/>
      <c r="G1" s="375"/>
      <c r="H1" s="375"/>
      <c r="I1" s="7"/>
    </row>
    <row r="2" spans="1:9" x14ac:dyDescent="0.4">
      <c r="A2" s="11" t="s">
        <v>7582</v>
      </c>
      <c r="B2" s="375" t="s">
        <v>10968</v>
      </c>
      <c r="C2" s="375"/>
      <c r="D2" s="375"/>
      <c r="E2" s="375"/>
      <c r="F2" s="375"/>
      <c r="G2" s="375"/>
      <c r="H2" s="375"/>
      <c r="I2" s="7"/>
    </row>
    <row r="3" spans="1:9" x14ac:dyDescent="0.4">
      <c r="A3" s="11" t="s">
        <v>7583</v>
      </c>
      <c r="B3" s="375" t="s">
        <v>10969</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45754.467361111114</v>
      </c>
      <c r="C6" s="374"/>
      <c r="D6" s="403" t="s">
        <v>7587</v>
      </c>
      <c r="E6" s="404"/>
      <c r="F6" s="384">
        <f>MAX(C38:G38)</f>
        <v>45761.381944444445</v>
      </c>
      <c r="G6" s="402"/>
      <c r="H6" s="374"/>
      <c r="I6" s="7"/>
    </row>
    <row r="7" spans="1:9" ht="33.5" customHeight="1" x14ac:dyDescent="0.4">
      <c r="A7" s="394" t="s">
        <v>7816</v>
      </c>
      <c r="B7" s="11" t="s">
        <v>7589</v>
      </c>
      <c r="C7" s="397" t="s">
        <v>10864</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10865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405" t="s">
        <v>10684</v>
      </c>
      <c r="D32" s="406"/>
      <c r="E32" s="406"/>
      <c r="F32" s="406"/>
      <c r="G32" s="406"/>
      <c r="H32" s="407"/>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9063</v>
      </c>
      <c r="P35" t="s">
        <v>9064</v>
      </c>
      <c r="R35" t="s">
        <v>9065</v>
      </c>
      <c r="T35" t="s">
        <v>9066</v>
      </c>
      <c r="V35" t="s">
        <v>9067</v>
      </c>
    </row>
    <row r="36" spans="1:23" x14ac:dyDescent="0.4">
      <c r="A36" s="83"/>
      <c r="B36" s="12" t="s">
        <v>7977</v>
      </c>
      <c r="C36" s="239" t="s">
        <v>8107</v>
      </c>
      <c r="D36" s="239" t="s">
        <v>8110</v>
      </c>
      <c r="E36" s="239" t="s">
        <v>8111</v>
      </c>
      <c r="F36" s="239" t="s">
        <v>8113</v>
      </c>
      <c r="G36" s="239" t="s">
        <v>8109</v>
      </c>
      <c r="H36" s="1"/>
      <c r="I36" s="7"/>
      <c r="J36" s="186" t="s">
        <v>9436</v>
      </c>
      <c r="N36" t="s">
        <v>10393</v>
      </c>
      <c r="P36" t="s">
        <v>8621</v>
      </c>
      <c r="R36" t="s">
        <v>8620</v>
      </c>
      <c r="T36" t="s">
        <v>9809</v>
      </c>
      <c r="V36" t="s">
        <v>8724</v>
      </c>
    </row>
    <row r="37" spans="1:23" x14ac:dyDescent="0.4">
      <c r="A37" s="177"/>
      <c r="B37" s="12" t="s">
        <v>7615</v>
      </c>
      <c r="C37" s="191">
        <v>45754.467361111114</v>
      </c>
      <c r="D37" s="191">
        <v>45754.486111111109</v>
      </c>
      <c r="E37" s="191">
        <v>45754.585416666669</v>
      </c>
      <c r="F37" s="191">
        <v>45754.654861111114</v>
      </c>
      <c r="G37" s="191"/>
      <c r="H37" s="1"/>
      <c r="I37" s="7"/>
      <c r="J37" s="294">
        <v>45761.333333333336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45761.352777777778</v>
      </c>
      <c r="D38" s="191">
        <v>45761.363194444442</v>
      </c>
      <c r="E38" s="191">
        <v>45761.368750000001</v>
      </c>
      <c r="F38" s="191">
        <v>45761.381944444445</v>
      </c>
      <c r="G38" s="191"/>
      <c r="H38" s="1"/>
      <c r="I38" s="7"/>
      <c r="J38" s="186">
        <f>IF(C38&lt;&gt;"",INT((J37-C37)*24),0)+IF(D38&lt;&gt;"",INT((J37-D37)*24),0)+IF(E38&lt;&gt;"",INT((J37-E37)*24),0)+IF(F38&lt;&gt;"",INT((J37-F37)*24),0)+IF(G38&lt;&gt;"",INT((J37-G37)*24),0)</f>
        <v>649</v>
      </c>
      <c r="M38" s="95">
        <v>1</v>
      </c>
      <c r="N38" s="222" t="s">
        <v>10974</v>
      </c>
      <c r="O38" s="201" t="s">
        <v>10987</v>
      </c>
      <c r="P38" s="222" t="s">
        <v>10976</v>
      </c>
      <c r="Q38" s="201" t="s">
        <v>10979</v>
      </c>
      <c r="R38" s="222" t="s">
        <v>11028</v>
      </c>
      <c r="S38" s="201" t="s">
        <v>11068</v>
      </c>
      <c r="T38" s="222" t="s">
        <v>11002</v>
      </c>
      <c r="U38" s="201" t="s">
        <v>11011</v>
      </c>
      <c r="V38" s="222"/>
      <c r="W38" s="201"/>
    </row>
    <row r="39" spans="1:23" x14ac:dyDescent="0.4">
      <c r="A39" s="177"/>
      <c r="B39" s="12" t="s">
        <v>7458</v>
      </c>
      <c r="C39" s="221">
        <v>456</v>
      </c>
      <c r="D39" s="164">
        <v>85</v>
      </c>
      <c r="E39" s="221">
        <v>403</v>
      </c>
      <c r="F39" s="221">
        <v>14</v>
      </c>
      <c r="G39" s="164"/>
      <c r="H39" s="1">
        <f t="shared" ref="H39:H61" si="0">SUM(C39:G39)</f>
        <v>958</v>
      </c>
      <c r="I39" s="7"/>
      <c r="M39" s="1">
        <v>2</v>
      </c>
      <c r="N39" s="222" t="s">
        <v>10975</v>
      </c>
      <c r="O39" s="201" t="s">
        <v>10979</v>
      </c>
      <c r="P39" s="254" t="s">
        <v>11000</v>
      </c>
      <c r="Q39" s="201"/>
      <c r="R39" s="203"/>
      <c r="S39" s="234"/>
      <c r="T39" s="203" t="s">
        <v>11029</v>
      </c>
      <c r="U39" s="201" t="s">
        <v>9326</v>
      </c>
      <c r="V39" s="203"/>
      <c r="W39" s="234"/>
    </row>
    <row r="40" spans="1:23" x14ac:dyDescent="0.4">
      <c r="A40" s="1" t="s">
        <v>7164</v>
      </c>
      <c r="B40" s="12" t="s">
        <v>7617</v>
      </c>
      <c r="C40" s="1">
        <f>INT((C38-C37)*24)</f>
        <v>165</v>
      </c>
      <c r="D40" s="1">
        <f>INT((D38-D37)*24)</f>
        <v>165</v>
      </c>
      <c r="E40" s="1">
        <f>INT((E38-E37)*24)</f>
        <v>162</v>
      </c>
      <c r="F40" s="1">
        <f>INT((F38-F37)*24)</f>
        <v>161</v>
      </c>
      <c r="G40" s="1">
        <f>INT((G38-G37)*24)</f>
        <v>0</v>
      </c>
      <c r="H40" s="1">
        <f>SUM(C40:G40)</f>
        <v>653</v>
      </c>
      <c r="I40" s="7"/>
      <c r="J40" s="12" t="s">
        <v>8020</v>
      </c>
      <c r="K40" s="1">
        <f>H40</f>
        <v>653</v>
      </c>
      <c r="M40" s="95">
        <v>3</v>
      </c>
      <c r="N40" s="222" t="s">
        <v>10985</v>
      </c>
      <c r="O40" s="201" t="s">
        <v>10991</v>
      </c>
      <c r="P40" s="254" t="s">
        <v>11001</v>
      </c>
      <c r="Q40" s="201"/>
      <c r="R40" s="222"/>
      <c r="S40" s="201"/>
      <c r="T40" s="203"/>
      <c r="U40" s="234"/>
      <c r="V40" s="251"/>
      <c r="W40" s="234"/>
    </row>
    <row r="41" spans="1:23" x14ac:dyDescent="0.4">
      <c r="A41" s="379">
        <v>45755</v>
      </c>
      <c r="B41" s="12" t="s">
        <v>7483</v>
      </c>
      <c r="C41" s="1">
        <v>0</v>
      </c>
      <c r="D41" s="1">
        <v>0</v>
      </c>
      <c r="E41" s="1">
        <v>0</v>
      </c>
      <c r="F41" s="1">
        <v>0</v>
      </c>
      <c r="G41" s="1"/>
      <c r="H41" s="1">
        <f t="shared" si="0"/>
        <v>0</v>
      </c>
      <c r="I41" s="7"/>
      <c r="J41" s="12" t="s">
        <v>7483</v>
      </c>
      <c r="K41" s="1">
        <f>SUMIF(B:B,J41,H:H)</f>
        <v>0</v>
      </c>
      <c r="M41" s="1">
        <v>4</v>
      </c>
      <c r="N41" s="203" t="s">
        <v>11026</v>
      </c>
      <c r="O41" s="201" t="s">
        <v>9326</v>
      </c>
      <c r="P41" s="203" t="s">
        <v>11027</v>
      </c>
      <c r="Q41" s="201" t="s">
        <v>9326</v>
      </c>
      <c r="R41" s="222"/>
      <c r="S41" s="234"/>
      <c r="T41" s="203"/>
      <c r="U41" s="272"/>
      <c r="V41" s="222"/>
      <c r="W41" s="201"/>
    </row>
    <row r="42" spans="1:23" x14ac:dyDescent="0.4">
      <c r="A42" s="379"/>
      <c r="B42" s="12" t="s">
        <v>7484</v>
      </c>
      <c r="C42" s="1">
        <v>0</v>
      </c>
      <c r="D42" s="1">
        <v>0</v>
      </c>
      <c r="E42" s="1">
        <v>0</v>
      </c>
      <c r="F42" s="1">
        <v>0</v>
      </c>
      <c r="G42" s="1"/>
      <c r="H42" s="1">
        <f t="shared" si="0"/>
        <v>0</v>
      </c>
      <c r="I42" s="7"/>
      <c r="J42" s="12" t="s">
        <v>7484</v>
      </c>
      <c r="K42" s="1">
        <f>SUMIF(B:B,J42,H:H)</f>
        <v>0</v>
      </c>
      <c r="M42" s="95">
        <v>5</v>
      </c>
      <c r="N42" s="222" t="s">
        <v>11025</v>
      </c>
      <c r="O42" s="201" t="s">
        <v>11064</v>
      </c>
      <c r="P42" s="222"/>
      <c r="Q42" s="201"/>
      <c r="R42" s="222"/>
      <c r="S42" s="201"/>
      <c r="T42" s="201"/>
      <c r="U42" s="201"/>
      <c r="V42" s="222"/>
      <c r="W42" s="201"/>
    </row>
    <row r="43" spans="1:23" x14ac:dyDescent="0.4">
      <c r="A43" s="379"/>
      <c r="B43" s="12" t="s">
        <v>7485</v>
      </c>
      <c r="C43" s="1">
        <v>2</v>
      </c>
      <c r="D43" s="1">
        <v>1</v>
      </c>
      <c r="E43" s="1">
        <v>0</v>
      </c>
      <c r="F43" s="1">
        <v>0</v>
      </c>
      <c r="G43" s="1"/>
      <c r="H43" s="1">
        <f t="shared" si="0"/>
        <v>3</v>
      </c>
      <c r="I43" s="7"/>
      <c r="J43" s="12" t="s">
        <v>7485</v>
      </c>
      <c r="K43" s="1">
        <f>SUMIF(B:B,J43,H:H)</f>
        <v>9</v>
      </c>
      <c r="M43" s="1">
        <v>6</v>
      </c>
      <c r="N43" s="203"/>
      <c r="O43" s="201"/>
      <c r="P43" s="201"/>
      <c r="Q43" s="203"/>
      <c r="R43" s="222"/>
      <c r="S43" s="201"/>
      <c r="T43" s="201"/>
      <c r="U43" s="201"/>
      <c r="V43" s="201"/>
      <c r="W43" s="201"/>
    </row>
    <row r="44" spans="1:23" x14ac:dyDescent="0.4">
      <c r="A44" s="379">
        <v>45756</v>
      </c>
      <c r="B44" s="12" t="s">
        <v>7483</v>
      </c>
      <c r="C44" s="1">
        <v>0</v>
      </c>
      <c r="D44" s="1">
        <v>0</v>
      </c>
      <c r="E44" s="1">
        <v>0</v>
      </c>
      <c r="F44" s="1">
        <v>0</v>
      </c>
      <c r="G44" s="1"/>
      <c r="H44" s="1">
        <f t="shared" si="0"/>
        <v>0</v>
      </c>
      <c r="I44" s="7"/>
      <c r="M44" s="95">
        <v>7</v>
      </c>
      <c r="N44" s="203"/>
      <c r="O44" s="201"/>
      <c r="P44" s="201"/>
      <c r="Q44" s="203"/>
      <c r="R44" s="203"/>
      <c r="S44" s="234"/>
      <c r="T44" s="201"/>
      <c r="U44" s="201"/>
      <c r="V44" s="201"/>
      <c r="W44" s="201"/>
    </row>
    <row r="45" spans="1:23" x14ac:dyDescent="0.4">
      <c r="A45" s="379"/>
      <c r="B45" s="12" t="s">
        <v>7484</v>
      </c>
      <c r="C45" s="1">
        <v>0</v>
      </c>
      <c r="D45" s="1">
        <v>0</v>
      </c>
      <c r="E45" s="1">
        <v>0</v>
      </c>
      <c r="F45" s="1">
        <v>0</v>
      </c>
      <c r="G45" s="1"/>
      <c r="H45" s="1">
        <f t="shared" si="0"/>
        <v>0</v>
      </c>
      <c r="I45" s="7"/>
      <c r="M45" s="1">
        <v>8</v>
      </c>
      <c r="N45" s="203"/>
      <c r="O45" s="201"/>
      <c r="P45" s="201"/>
      <c r="Q45" s="203"/>
      <c r="R45" s="222"/>
      <c r="S45" s="201"/>
      <c r="T45" s="201"/>
      <c r="U45" s="201"/>
      <c r="V45" s="201"/>
      <c r="W45" s="201"/>
    </row>
    <row r="46" spans="1:23" x14ac:dyDescent="0.4">
      <c r="A46" s="379"/>
      <c r="B46" s="12" t="s">
        <v>7485</v>
      </c>
      <c r="C46" s="1">
        <v>1</v>
      </c>
      <c r="D46" s="1">
        <v>0</v>
      </c>
      <c r="E46" s="1">
        <v>0</v>
      </c>
      <c r="F46" s="1">
        <v>0</v>
      </c>
      <c r="G46" s="1"/>
      <c r="H46" s="1">
        <f t="shared" si="0"/>
        <v>1</v>
      </c>
      <c r="I46" s="7"/>
      <c r="M46" s="95">
        <v>9</v>
      </c>
      <c r="N46" s="222"/>
      <c r="O46" s="201"/>
      <c r="P46" s="201"/>
      <c r="Q46" s="201"/>
      <c r="R46" s="203"/>
      <c r="S46" s="234"/>
      <c r="T46" s="201"/>
      <c r="U46" s="201"/>
      <c r="V46" s="201"/>
      <c r="W46" s="201"/>
    </row>
    <row r="47" spans="1:23" x14ac:dyDescent="0.4">
      <c r="A47" s="379">
        <v>45757</v>
      </c>
      <c r="B47" s="12" t="s">
        <v>7483</v>
      </c>
      <c r="C47" s="1">
        <v>0</v>
      </c>
      <c r="D47" s="95">
        <v>0</v>
      </c>
      <c r="E47" s="1">
        <v>0</v>
      </c>
      <c r="F47" s="1">
        <v>0</v>
      </c>
      <c r="G47" s="1"/>
      <c r="H47" s="1">
        <f t="shared" si="0"/>
        <v>0</v>
      </c>
      <c r="I47" s="7"/>
      <c r="M47" s="1">
        <v>10</v>
      </c>
      <c r="N47" s="201"/>
      <c r="O47" s="201"/>
      <c r="P47" s="201"/>
      <c r="Q47" s="201"/>
      <c r="R47" s="222"/>
      <c r="S47" s="201"/>
      <c r="T47" s="201"/>
      <c r="U47" s="201"/>
      <c r="V47" s="201"/>
      <c r="W47" s="201"/>
    </row>
    <row r="48" spans="1:23" x14ac:dyDescent="0.4">
      <c r="A48" s="379"/>
      <c r="B48" s="12" t="s">
        <v>7484</v>
      </c>
      <c r="C48" s="1">
        <v>0</v>
      </c>
      <c r="D48" s="95">
        <v>0</v>
      </c>
      <c r="E48" s="95">
        <v>0</v>
      </c>
      <c r="F48" s="95">
        <v>0</v>
      </c>
      <c r="G48" s="95"/>
      <c r="H48" s="1">
        <f t="shared" si="0"/>
        <v>0</v>
      </c>
      <c r="I48" s="7"/>
      <c r="M48" s="1">
        <v>11</v>
      </c>
      <c r="N48" s="201"/>
      <c r="O48" s="201"/>
      <c r="P48" s="201"/>
      <c r="Q48" s="201"/>
      <c r="R48" s="222"/>
      <c r="S48" s="201"/>
      <c r="T48" s="201"/>
      <c r="U48" s="201"/>
      <c r="V48" s="201"/>
      <c r="W48" s="201"/>
    </row>
    <row r="49" spans="1:23" x14ac:dyDescent="0.4">
      <c r="A49" s="379"/>
      <c r="B49" s="12" t="s">
        <v>7485</v>
      </c>
      <c r="C49" s="1">
        <v>0</v>
      </c>
      <c r="D49" s="95">
        <v>0</v>
      </c>
      <c r="E49" s="1">
        <v>0</v>
      </c>
      <c r="F49" s="1">
        <v>0</v>
      </c>
      <c r="G49" s="1"/>
      <c r="H49" s="1">
        <f t="shared" si="0"/>
        <v>0</v>
      </c>
      <c r="I49" s="7"/>
      <c r="M49" s="1">
        <v>12</v>
      </c>
      <c r="N49" s="201"/>
      <c r="O49" s="201"/>
      <c r="P49" s="201"/>
      <c r="Q49" s="201"/>
      <c r="R49" s="222"/>
      <c r="S49" s="201"/>
      <c r="T49" s="201"/>
      <c r="U49" s="201"/>
      <c r="V49" s="201"/>
      <c r="W49" s="201"/>
    </row>
    <row r="50" spans="1:23" x14ac:dyDescent="0.4">
      <c r="A50" s="379">
        <v>45758</v>
      </c>
      <c r="B50" s="12" t="s">
        <v>7483</v>
      </c>
      <c r="C50" s="1">
        <v>0</v>
      </c>
      <c r="D50" s="95">
        <v>0</v>
      </c>
      <c r="E50" s="1">
        <v>0</v>
      </c>
      <c r="F50" s="1">
        <v>0</v>
      </c>
      <c r="G50" s="1"/>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c r="H51" s="1">
        <f t="shared" si="0"/>
        <v>0</v>
      </c>
      <c r="I51" s="7"/>
      <c r="M51" s="95">
        <v>14</v>
      </c>
      <c r="N51" s="201"/>
      <c r="O51" s="201"/>
      <c r="P51" s="201"/>
      <c r="Q51" s="201"/>
      <c r="R51" s="222"/>
      <c r="S51" s="201"/>
      <c r="T51" s="201"/>
      <c r="U51" s="201"/>
      <c r="V51" s="201"/>
      <c r="W51" s="201"/>
    </row>
    <row r="52" spans="1:23" x14ac:dyDescent="0.4">
      <c r="A52" s="379"/>
      <c r="B52" s="12" t="s">
        <v>7485</v>
      </c>
      <c r="C52" s="1">
        <v>0</v>
      </c>
      <c r="D52" s="95">
        <v>2</v>
      </c>
      <c r="E52" s="1">
        <v>0</v>
      </c>
      <c r="F52" s="1">
        <v>1</v>
      </c>
      <c r="G52" s="1"/>
      <c r="H52" s="1">
        <f t="shared" si="0"/>
        <v>3</v>
      </c>
      <c r="I52" s="7"/>
      <c r="M52" s="1">
        <v>15</v>
      </c>
      <c r="N52" s="201"/>
      <c r="O52" s="201"/>
      <c r="P52" s="201"/>
      <c r="Q52" s="201"/>
      <c r="R52" s="222"/>
      <c r="S52" s="201"/>
      <c r="T52" s="201"/>
      <c r="U52" s="201"/>
      <c r="V52" s="201"/>
      <c r="W52" s="201"/>
    </row>
    <row r="53" spans="1:23" x14ac:dyDescent="0.4">
      <c r="A53" s="379">
        <v>45761</v>
      </c>
      <c r="B53" s="12" t="s">
        <v>7483</v>
      </c>
      <c r="C53" s="1">
        <v>0</v>
      </c>
      <c r="D53" s="95">
        <v>0</v>
      </c>
      <c r="E53" s="1">
        <v>0</v>
      </c>
      <c r="F53" s="1">
        <v>0</v>
      </c>
      <c r="G53" s="1"/>
      <c r="H53" s="1">
        <f t="shared" si="0"/>
        <v>0</v>
      </c>
      <c r="I53" s="7"/>
      <c r="M53" s="1">
        <v>16</v>
      </c>
      <c r="N53" s="201"/>
      <c r="O53" s="201"/>
      <c r="P53" s="201"/>
      <c r="Q53" s="201"/>
      <c r="R53" s="222"/>
      <c r="S53" s="201"/>
      <c r="T53" s="201"/>
      <c r="U53" s="201"/>
      <c r="V53" s="201"/>
      <c r="W53" s="201"/>
    </row>
    <row r="54" spans="1:23" x14ac:dyDescent="0.4">
      <c r="A54" s="379"/>
      <c r="B54" s="12" t="s">
        <v>7484</v>
      </c>
      <c r="C54" s="1">
        <v>0</v>
      </c>
      <c r="D54" s="95">
        <v>0</v>
      </c>
      <c r="E54" s="1">
        <v>0</v>
      </c>
      <c r="F54" s="95">
        <v>0</v>
      </c>
      <c r="G54" s="95"/>
      <c r="H54" s="1">
        <f t="shared" si="0"/>
        <v>0</v>
      </c>
      <c r="I54" s="7"/>
      <c r="M54" s="1">
        <v>17</v>
      </c>
      <c r="N54" s="201"/>
      <c r="O54" s="201"/>
      <c r="P54" s="201"/>
      <c r="Q54" s="201"/>
      <c r="R54" s="222"/>
      <c r="S54" s="201"/>
      <c r="T54" s="201"/>
      <c r="U54" s="201"/>
      <c r="V54" s="201"/>
      <c r="W54" s="201"/>
    </row>
    <row r="55" spans="1:23" x14ac:dyDescent="0.4">
      <c r="A55" s="379"/>
      <c r="B55" s="12" t="s">
        <v>7485</v>
      </c>
      <c r="C55" s="1">
        <v>1</v>
      </c>
      <c r="D55" s="95">
        <v>0</v>
      </c>
      <c r="E55" s="1">
        <v>1</v>
      </c>
      <c r="F55" s="1">
        <v>0</v>
      </c>
      <c r="G55" s="1"/>
      <c r="H55" s="1">
        <f t="shared" si="0"/>
        <v>2</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11067</v>
      </c>
      <c r="N63" s="71">
        <f t="shared" ref="N63:N121" si="1">COUNTIF($N$38:$W$61,M63)</f>
        <v>1</v>
      </c>
    </row>
    <row r="64" spans="1:23" x14ac:dyDescent="0.4">
      <c r="A64" s="12" t="s">
        <v>7654</v>
      </c>
      <c r="B64" s="219">
        <v>45761.376388888886</v>
      </c>
      <c r="C64" s="7"/>
      <c r="D64" s="228"/>
      <c r="E64" s="7"/>
      <c r="F64" s="7"/>
      <c r="G64" s="7"/>
      <c r="H64" s="7"/>
      <c r="I64" s="7"/>
      <c r="M64" s="12" t="s">
        <v>11063</v>
      </c>
      <c r="N64" s="71">
        <f t="shared" si="1"/>
        <v>1</v>
      </c>
    </row>
    <row r="65" spans="1:14" x14ac:dyDescent="0.4">
      <c r="A65" s="12" t="s">
        <v>7655</v>
      </c>
      <c r="B65" s="220">
        <v>0.64444444444444449</v>
      </c>
      <c r="C65" s="7"/>
      <c r="D65" s="228"/>
      <c r="E65" s="7"/>
      <c r="F65" s="7"/>
      <c r="G65" s="7"/>
      <c r="H65" s="7"/>
      <c r="I65" s="7"/>
      <c r="M65" s="12" t="s">
        <v>10990</v>
      </c>
      <c r="N65" s="71">
        <f t="shared" si="1"/>
        <v>1</v>
      </c>
    </row>
    <row r="66" spans="1:14" x14ac:dyDescent="0.4">
      <c r="A66" s="12" t="s">
        <v>7656</v>
      </c>
      <c r="B66" s="219">
        <f>B64-B65</f>
        <v>45760.731944444444</v>
      </c>
      <c r="C66" s="7"/>
      <c r="D66" s="228"/>
      <c r="E66" s="7"/>
      <c r="F66" s="7"/>
      <c r="G66" s="7"/>
      <c r="H66" s="7"/>
      <c r="I66" s="7"/>
      <c r="M66" s="12" t="s">
        <v>10986</v>
      </c>
      <c r="N66" s="71">
        <f t="shared" si="1"/>
        <v>1</v>
      </c>
    </row>
    <row r="67" spans="1:14" x14ac:dyDescent="0.4">
      <c r="A67" s="227"/>
      <c r="C67" s="7"/>
      <c r="D67" s="228"/>
      <c r="E67" s="7"/>
      <c r="F67" s="7"/>
      <c r="G67" s="7"/>
      <c r="H67" s="7"/>
      <c r="I67" s="7"/>
      <c r="M67" s="12" t="s">
        <v>11010</v>
      </c>
      <c r="N67" s="71">
        <f t="shared" si="1"/>
        <v>1</v>
      </c>
    </row>
    <row r="68" spans="1:14" x14ac:dyDescent="0.4">
      <c r="A68" s="220" t="s">
        <v>9491</v>
      </c>
      <c r="B68" s="295">
        <v>0</v>
      </c>
      <c r="C68" s="220">
        <f>B68+TIME(1,,)</f>
        <v>4.1666666666666664E-2</v>
      </c>
      <c r="D68" s="228"/>
      <c r="E68" s="7"/>
      <c r="F68" s="7"/>
      <c r="G68" s="7"/>
      <c r="H68" s="7"/>
      <c r="I68" s="7"/>
      <c r="M68" s="12" t="s">
        <v>10861</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10978</v>
      </c>
      <c r="N69" s="71">
        <f t="shared" si="1"/>
        <v>2</v>
      </c>
    </row>
    <row r="70" spans="1:14" x14ac:dyDescent="0.4">
      <c r="A70" s="220" t="s">
        <v>9491</v>
      </c>
      <c r="B70" s="220">
        <f t="shared" ref="B70:B91" si="3">C69</f>
        <v>8.3333333333333329E-2</v>
      </c>
      <c r="C70" s="220">
        <f t="shared" si="2"/>
        <v>0.125</v>
      </c>
      <c r="M70" s="12" t="s">
        <v>10838</v>
      </c>
      <c r="N70" s="71">
        <f t="shared" si="1"/>
        <v>0</v>
      </c>
    </row>
    <row r="71" spans="1:14" x14ac:dyDescent="0.4">
      <c r="A71" s="220" t="s">
        <v>9491</v>
      </c>
      <c r="B71" s="220">
        <f t="shared" si="3"/>
        <v>0.125</v>
      </c>
      <c r="C71" s="220">
        <f t="shared" si="2"/>
        <v>0.16666666666666666</v>
      </c>
      <c r="M71" s="12" t="s">
        <v>10685</v>
      </c>
      <c r="N71" s="71">
        <f t="shared" si="1"/>
        <v>0</v>
      </c>
    </row>
    <row r="72" spans="1:14" x14ac:dyDescent="0.4">
      <c r="A72" s="220" t="s">
        <v>9491</v>
      </c>
      <c r="B72" s="220">
        <f t="shared" si="3"/>
        <v>0.16666666666666666</v>
      </c>
      <c r="C72" s="220">
        <f t="shared" si="2"/>
        <v>0.20833333333333331</v>
      </c>
      <c r="M72" s="12" t="s">
        <v>10537</v>
      </c>
      <c r="N72" s="71">
        <f t="shared" si="1"/>
        <v>0</v>
      </c>
    </row>
    <row r="73" spans="1:14" x14ac:dyDescent="0.4">
      <c r="A73" s="220" t="s">
        <v>9491</v>
      </c>
      <c r="B73" s="220">
        <f t="shared" si="3"/>
        <v>0.20833333333333331</v>
      </c>
      <c r="C73" s="220">
        <f t="shared" si="2"/>
        <v>0.24999999999999997</v>
      </c>
      <c r="M73" s="12" t="s">
        <v>10465</v>
      </c>
      <c r="N73" s="71">
        <f t="shared" si="1"/>
        <v>0</v>
      </c>
    </row>
    <row r="74" spans="1:14" x14ac:dyDescent="0.4">
      <c r="A74" s="220" t="s">
        <v>9491</v>
      </c>
      <c r="B74" s="220">
        <f t="shared" si="3"/>
        <v>0.24999999999999997</v>
      </c>
      <c r="C74" s="220">
        <f t="shared" si="2"/>
        <v>0.29166666666666663</v>
      </c>
      <c r="M74" s="12" t="s">
        <v>10372</v>
      </c>
      <c r="N74" s="71">
        <f t="shared" si="1"/>
        <v>0</v>
      </c>
    </row>
    <row r="75" spans="1:14" x14ac:dyDescent="0.4">
      <c r="A75" s="220" t="s">
        <v>9491</v>
      </c>
      <c r="B75" s="220">
        <f t="shared" si="3"/>
        <v>0.29166666666666663</v>
      </c>
      <c r="C75" s="220">
        <f t="shared" si="2"/>
        <v>0.33333333333333331</v>
      </c>
      <c r="M75" s="12" t="s">
        <v>10334</v>
      </c>
      <c r="N75" s="71">
        <f t="shared" si="1"/>
        <v>0</v>
      </c>
    </row>
    <row r="76" spans="1:14" x14ac:dyDescent="0.4">
      <c r="A76" s="220" t="s">
        <v>9491</v>
      </c>
      <c r="B76" s="220">
        <f t="shared" si="3"/>
        <v>0.33333333333333331</v>
      </c>
      <c r="C76" s="220">
        <f t="shared" si="2"/>
        <v>0.375</v>
      </c>
      <c r="M76" s="12" t="s">
        <v>10365</v>
      </c>
      <c r="N76" s="71">
        <f t="shared" si="1"/>
        <v>0</v>
      </c>
    </row>
    <row r="77" spans="1:14" x14ac:dyDescent="0.4">
      <c r="A77" s="220" t="s">
        <v>9491</v>
      </c>
      <c r="B77" s="220">
        <f t="shared" si="3"/>
        <v>0.375</v>
      </c>
      <c r="C77" s="220">
        <f t="shared" si="2"/>
        <v>0.41666666666666669</v>
      </c>
      <c r="M77" s="12" t="s">
        <v>10266</v>
      </c>
      <c r="N77" s="71">
        <f t="shared" si="1"/>
        <v>0</v>
      </c>
    </row>
    <row r="78" spans="1:14" x14ac:dyDescent="0.4">
      <c r="A78" s="220" t="s">
        <v>9491</v>
      </c>
      <c r="B78" s="220">
        <f t="shared" si="3"/>
        <v>0.41666666666666669</v>
      </c>
      <c r="C78" s="220">
        <f t="shared" si="2"/>
        <v>0.45833333333333337</v>
      </c>
      <c r="M78" s="12" t="s">
        <v>10264</v>
      </c>
      <c r="N78" s="71">
        <f t="shared" si="1"/>
        <v>0</v>
      </c>
    </row>
    <row r="79" spans="1:14" x14ac:dyDescent="0.4">
      <c r="A79" s="220" t="s">
        <v>9491</v>
      </c>
      <c r="B79" s="220">
        <f t="shared" si="3"/>
        <v>0.45833333333333337</v>
      </c>
      <c r="C79" s="220">
        <f t="shared" si="2"/>
        <v>0.5</v>
      </c>
      <c r="M79" s="12" t="s">
        <v>10256</v>
      </c>
      <c r="N79" s="71">
        <f t="shared" si="1"/>
        <v>0</v>
      </c>
    </row>
    <row r="80" spans="1:14" x14ac:dyDescent="0.4">
      <c r="A80" s="220" t="s">
        <v>9491</v>
      </c>
      <c r="B80" s="220">
        <f t="shared" si="3"/>
        <v>0.5</v>
      </c>
      <c r="C80" s="220">
        <f t="shared" si="2"/>
        <v>0.54166666666666663</v>
      </c>
      <c r="M80" s="12" t="s">
        <v>10225</v>
      </c>
      <c r="N80" s="71">
        <f t="shared" si="1"/>
        <v>0</v>
      </c>
    </row>
    <row r="81" spans="1:14" x14ac:dyDescent="0.4">
      <c r="A81" s="220" t="s">
        <v>9491</v>
      </c>
      <c r="B81" s="220">
        <f t="shared" si="3"/>
        <v>0.54166666666666663</v>
      </c>
      <c r="C81" s="220">
        <f t="shared" si="2"/>
        <v>0.58333333333333326</v>
      </c>
      <c r="M81" s="12" t="s">
        <v>10120</v>
      </c>
      <c r="N81" s="71">
        <f t="shared" si="1"/>
        <v>0</v>
      </c>
    </row>
    <row r="82" spans="1:14" x14ac:dyDescent="0.4">
      <c r="A82" s="220" t="s">
        <v>9491</v>
      </c>
      <c r="B82" s="220">
        <f t="shared" si="3"/>
        <v>0.58333333333333326</v>
      </c>
      <c r="C82" s="220">
        <f t="shared" si="2"/>
        <v>0.62499999999999989</v>
      </c>
      <c r="M82" s="12" t="s">
        <v>10118</v>
      </c>
      <c r="N82" s="71">
        <f t="shared" si="1"/>
        <v>0</v>
      </c>
    </row>
    <row r="83" spans="1:14" x14ac:dyDescent="0.4">
      <c r="A83" s="220" t="s">
        <v>9491</v>
      </c>
      <c r="B83" s="220">
        <f t="shared" si="3"/>
        <v>0.62499999999999989</v>
      </c>
      <c r="C83" s="220">
        <f t="shared" si="2"/>
        <v>0.66666666666666652</v>
      </c>
      <c r="M83" s="12" t="s">
        <v>10109</v>
      </c>
      <c r="N83" s="71">
        <f t="shared" si="1"/>
        <v>0</v>
      </c>
    </row>
    <row r="84" spans="1:14" x14ac:dyDescent="0.4">
      <c r="A84" s="220" t="s">
        <v>9491</v>
      </c>
      <c r="B84" s="220">
        <f t="shared" si="3"/>
        <v>0.66666666666666652</v>
      </c>
      <c r="C84" s="220">
        <f t="shared" si="2"/>
        <v>0.70833333333333315</v>
      </c>
      <c r="M84" s="12" t="s">
        <v>9980</v>
      </c>
      <c r="N84" s="71">
        <f t="shared" si="1"/>
        <v>0</v>
      </c>
    </row>
    <row r="85" spans="1:14" x14ac:dyDescent="0.4">
      <c r="A85" s="220" t="s">
        <v>9491</v>
      </c>
      <c r="B85" s="220">
        <f t="shared" si="3"/>
        <v>0.70833333333333315</v>
      </c>
      <c r="C85" s="220">
        <f t="shared" si="2"/>
        <v>0.74999999999999978</v>
      </c>
      <c r="M85" s="12" t="s">
        <v>9969</v>
      </c>
      <c r="N85" s="71">
        <f t="shared" si="1"/>
        <v>0</v>
      </c>
    </row>
    <row r="86" spans="1:14" x14ac:dyDescent="0.4">
      <c r="A86" s="220" t="s">
        <v>9491</v>
      </c>
      <c r="B86" s="220">
        <f t="shared" si="3"/>
        <v>0.74999999999999978</v>
      </c>
      <c r="C86" s="220">
        <f t="shared" si="2"/>
        <v>0.79166666666666641</v>
      </c>
      <c r="M86" s="12" t="s">
        <v>9845</v>
      </c>
      <c r="N86" s="71">
        <f t="shared" si="1"/>
        <v>0</v>
      </c>
    </row>
    <row r="87" spans="1:14" x14ac:dyDescent="0.4">
      <c r="A87" s="220" t="s">
        <v>9491</v>
      </c>
      <c r="B87" s="220">
        <f t="shared" si="3"/>
        <v>0.79166666666666641</v>
      </c>
      <c r="C87" s="220">
        <f t="shared" si="2"/>
        <v>0.83333333333333304</v>
      </c>
      <c r="M87" s="12" t="s">
        <v>10124</v>
      </c>
      <c r="N87" s="71">
        <f t="shared" si="1"/>
        <v>0</v>
      </c>
    </row>
    <row r="88" spans="1:14" x14ac:dyDescent="0.4">
      <c r="A88" s="220" t="s">
        <v>9491</v>
      </c>
      <c r="B88" s="220">
        <f t="shared" si="3"/>
        <v>0.83333333333333304</v>
      </c>
      <c r="C88" s="220">
        <f t="shared" si="2"/>
        <v>0.87499999999999967</v>
      </c>
      <c r="M88" s="12" t="s">
        <v>10460</v>
      </c>
      <c r="N88" s="71">
        <f t="shared" si="1"/>
        <v>0</v>
      </c>
    </row>
    <row r="89" spans="1:14" x14ac:dyDescent="0.4">
      <c r="A89" s="220" t="s">
        <v>9491</v>
      </c>
      <c r="B89" s="220">
        <f t="shared" si="3"/>
        <v>0.87499999999999967</v>
      </c>
      <c r="C89" s="220">
        <f t="shared" si="2"/>
        <v>0.9166666666666663</v>
      </c>
      <c r="M89" s="12" t="s">
        <v>10268</v>
      </c>
      <c r="N89" s="71">
        <f t="shared" si="1"/>
        <v>0</v>
      </c>
    </row>
    <row r="90" spans="1:14" x14ac:dyDescent="0.4">
      <c r="A90" s="220" t="s">
        <v>9491</v>
      </c>
      <c r="B90" s="220">
        <f t="shared" si="3"/>
        <v>0.9166666666666663</v>
      </c>
      <c r="C90" s="220">
        <f t="shared" si="2"/>
        <v>0.95833333333333293</v>
      </c>
      <c r="M90" s="12" t="s">
        <v>10227</v>
      </c>
      <c r="N90" s="71">
        <f t="shared" si="1"/>
        <v>0</v>
      </c>
    </row>
    <row r="91" spans="1:14" x14ac:dyDescent="0.4">
      <c r="A91" s="220" t="s">
        <v>9491</v>
      </c>
      <c r="B91" s="220">
        <f t="shared" si="3"/>
        <v>0.95833333333333293</v>
      </c>
      <c r="C91" s="220">
        <f t="shared" si="2"/>
        <v>0.99999999999999956</v>
      </c>
      <c r="M91" s="12" t="s">
        <v>10261</v>
      </c>
      <c r="N91" s="71">
        <f t="shared" si="1"/>
        <v>0</v>
      </c>
    </row>
    <row r="92" spans="1:14" x14ac:dyDescent="0.4">
      <c r="M92" s="12" t="s">
        <v>10285</v>
      </c>
      <c r="N92" s="71">
        <f t="shared" si="1"/>
        <v>0</v>
      </c>
    </row>
    <row r="93" spans="1:14" x14ac:dyDescent="0.4">
      <c r="M93" s="12" t="s">
        <v>9886</v>
      </c>
      <c r="N93" s="71">
        <f t="shared" si="1"/>
        <v>0</v>
      </c>
    </row>
    <row r="94" spans="1:14" x14ac:dyDescent="0.4">
      <c r="M94" s="12" t="s">
        <v>9865</v>
      </c>
      <c r="N94" s="71">
        <f t="shared" si="1"/>
        <v>0</v>
      </c>
    </row>
    <row r="95" spans="1:14" x14ac:dyDescent="0.4">
      <c r="M95" s="12" t="s">
        <v>9813</v>
      </c>
      <c r="N95" s="71">
        <f t="shared" si="1"/>
        <v>0</v>
      </c>
    </row>
    <row r="96" spans="1:14" x14ac:dyDescent="0.4">
      <c r="M96" s="12" t="s">
        <v>9811</v>
      </c>
      <c r="N96" s="71">
        <f t="shared" si="1"/>
        <v>0</v>
      </c>
    </row>
    <row r="97" spans="13:14" x14ac:dyDescent="0.4">
      <c r="M97" s="12" t="s">
        <v>9815</v>
      </c>
      <c r="N97" s="71">
        <f t="shared" si="1"/>
        <v>0</v>
      </c>
    </row>
    <row r="98" spans="13:14" x14ac:dyDescent="0.4">
      <c r="M98" s="12" t="s">
        <v>9557</v>
      </c>
      <c r="N98" s="71">
        <f t="shared" si="1"/>
        <v>0</v>
      </c>
    </row>
    <row r="99" spans="13:14" x14ac:dyDescent="0.4">
      <c r="M99" s="12" t="s">
        <v>9382</v>
      </c>
      <c r="N99" s="71">
        <f t="shared" si="1"/>
        <v>0</v>
      </c>
    </row>
    <row r="100" spans="13:14" x14ac:dyDescent="0.4">
      <c r="M100" s="12" t="s">
        <v>9380</v>
      </c>
      <c r="N100" s="71">
        <f t="shared" si="1"/>
        <v>0</v>
      </c>
    </row>
    <row r="101" spans="13:14" x14ac:dyDescent="0.4">
      <c r="M101" s="12" t="s">
        <v>9131</v>
      </c>
      <c r="N101" s="71">
        <f t="shared" si="1"/>
        <v>0</v>
      </c>
    </row>
    <row r="102" spans="13:14" x14ac:dyDescent="0.4">
      <c r="M102" s="12" t="s">
        <v>9020</v>
      </c>
      <c r="N102" s="71">
        <f t="shared" si="1"/>
        <v>0</v>
      </c>
    </row>
    <row r="103" spans="13:14" x14ac:dyDescent="0.4">
      <c r="M103" s="12" t="s">
        <v>9607</v>
      </c>
      <c r="N103" s="71">
        <f t="shared" si="1"/>
        <v>0</v>
      </c>
    </row>
    <row r="104" spans="13:14" x14ac:dyDescent="0.4">
      <c r="M104" s="12" t="s">
        <v>9023</v>
      </c>
      <c r="N104" s="71">
        <f t="shared" si="1"/>
        <v>0</v>
      </c>
    </row>
    <row r="105" spans="13:14" x14ac:dyDescent="0.4">
      <c r="M105" s="12" t="s">
        <v>9024</v>
      </c>
      <c r="N105" s="71">
        <f t="shared" si="1"/>
        <v>0</v>
      </c>
    </row>
    <row r="106" spans="13:14" x14ac:dyDescent="0.4">
      <c r="M106" s="12" t="s">
        <v>9385</v>
      </c>
      <c r="N106" s="71">
        <f t="shared" si="1"/>
        <v>0</v>
      </c>
    </row>
    <row r="107" spans="13:14" x14ac:dyDescent="0.4">
      <c r="M107" s="12" t="s">
        <v>9377</v>
      </c>
      <c r="N107" s="71">
        <f t="shared" si="1"/>
        <v>0</v>
      </c>
    </row>
    <row r="108" spans="13:14" x14ac:dyDescent="0.4">
      <c r="M108" s="12" t="s">
        <v>9025</v>
      </c>
      <c r="N108" s="71">
        <f t="shared" si="1"/>
        <v>0</v>
      </c>
    </row>
    <row r="109" spans="13:14" x14ac:dyDescent="0.4">
      <c r="M109" s="12" t="s">
        <v>8571</v>
      </c>
      <c r="N109" s="71">
        <f t="shared" si="1"/>
        <v>0</v>
      </c>
    </row>
    <row r="110" spans="13:14" x14ac:dyDescent="0.4">
      <c r="M110" s="12" t="s">
        <v>8572</v>
      </c>
      <c r="N110" s="71">
        <f t="shared" si="1"/>
        <v>0</v>
      </c>
    </row>
    <row r="111" spans="13:14" x14ac:dyDescent="0.4">
      <c r="M111" s="12" t="s">
        <v>8638</v>
      </c>
      <c r="N111" s="71">
        <f t="shared" si="1"/>
        <v>0</v>
      </c>
    </row>
    <row r="112" spans="13:14" x14ac:dyDescent="0.4">
      <c r="M112" s="12" t="s">
        <v>8573</v>
      </c>
      <c r="N112" s="71">
        <f t="shared" si="1"/>
        <v>0</v>
      </c>
    </row>
    <row r="113" spans="13:14" x14ac:dyDescent="0.4">
      <c r="M113" s="12" t="s">
        <v>8574</v>
      </c>
      <c r="N113" s="71">
        <f t="shared" si="1"/>
        <v>0</v>
      </c>
    </row>
    <row r="114" spans="13:14" x14ac:dyDescent="0.4">
      <c r="M114" s="12" t="s">
        <v>8575</v>
      </c>
      <c r="N114" s="71">
        <f t="shared" si="1"/>
        <v>0</v>
      </c>
    </row>
    <row r="115" spans="13:14" x14ac:dyDescent="0.4">
      <c r="M115" s="12" t="s">
        <v>8286</v>
      </c>
      <c r="N115" s="71">
        <f t="shared" si="1"/>
        <v>0</v>
      </c>
    </row>
    <row r="116" spans="13:14" x14ac:dyDescent="0.4">
      <c r="M116" s="12" t="s">
        <v>8270</v>
      </c>
      <c r="N116" s="71">
        <f t="shared" si="1"/>
        <v>0</v>
      </c>
    </row>
    <row r="117" spans="13:14" x14ac:dyDescent="0.4">
      <c r="M117" s="12" t="s">
        <v>8570</v>
      </c>
      <c r="N117" s="71">
        <f t="shared" si="1"/>
        <v>0</v>
      </c>
    </row>
    <row r="118" spans="13:14" x14ac:dyDescent="0.4">
      <c r="M118" s="12" t="s">
        <v>8288</v>
      </c>
      <c r="N118" s="71">
        <f t="shared" si="1"/>
        <v>0</v>
      </c>
    </row>
    <row r="119" spans="13:14" x14ac:dyDescent="0.4">
      <c r="M119" s="12" t="s">
        <v>8255</v>
      </c>
      <c r="N119" s="71">
        <f t="shared" si="1"/>
        <v>0</v>
      </c>
    </row>
    <row r="120" spans="13:14" x14ac:dyDescent="0.4">
      <c r="M120" s="12" t="s">
        <v>8115</v>
      </c>
      <c r="N120" s="71">
        <f t="shared" si="1"/>
        <v>0</v>
      </c>
    </row>
    <row r="121" spans="13:14" x14ac:dyDescent="0.4">
      <c r="M121" s="12" t="s">
        <v>8257</v>
      </c>
      <c r="N121" s="71">
        <f t="shared" si="1"/>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65DCACEC-2C87-4CFA-BD8D-BE8E6C08A47B}"/>
  </hyperlinks>
  <pageMargins left="0.7" right="0.7" top="0.75" bottom="0.75" header="0.3" footer="0.3"/>
  <pageSetup paperSize="9" orientation="portrait" verticalDpi="0"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E1234-1424-45C2-A56C-B202E2F7136D}">
  <dimension ref="A1:W173"/>
  <sheetViews>
    <sheetView topLeftCell="A61" zoomScale="90" zoomScaleNormal="90" workbookViewId="0">
      <selection activeCell="A69" sqref="A69:C9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4" width="20.36328125" customWidth="1"/>
    <col min="15" max="15" width="10.90625" bestFit="1" customWidth="1"/>
    <col min="16" max="16" width="29.453125" customWidth="1"/>
    <col min="17" max="17" width="10.90625" bestFit="1" customWidth="1"/>
    <col min="18" max="18" width="24.90625" customWidth="1"/>
    <col min="19" max="19" width="16.1796875" customWidth="1"/>
    <col min="20" max="20" width="15" customWidth="1"/>
    <col min="21" max="21" width="19" customWidth="1"/>
    <col min="22" max="22" width="9.6328125" customWidth="1"/>
    <col min="23" max="23" width="13.453125" bestFit="1" customWidth="1"/>
  </cols>
  <sheetData>
    <row r="1" spans="1:17" x14ac:dyDescent="0.4">
      <c r="A1" s="11" t="s">
        <v>7581</v>
      </c>
      <c r="B1" s="375" t="s">
        <v>10964</v>
      </c>
      <c r="C1" s="375"/>
      <c r="D1" s="375"/>
      <c r="E1" s="375"/>
      <c r="F1" s="375"/>
      <c r="G1" s="375"/>
      <c r="H1" s="375"/>
      <c r="I1" s="7"/>
      <c r="K1" s="227"/>
      <c r="L1" s="227"/>
      <c r="M1" s="227"/>
      <c r="N1" s="227"/>
      <c r="O1" s="227"/>
      <c r="P1" s="227"/>
      <c r="Q1" s="227"/>
    </row>
    <row r="2" spans="1:17" x14ac:dyDescent="0.4">
      <c r="A2" s="11" t="s">
        <v>7582</v>
      </c>
      <c r="B2" s="375" t="s">
        <v>10965</v>
      </c>
      <c r="C2" s="375"/>
      <c r="D2" s="375"/>
      <c r="E2" s="375"/>
      <c r="F2" s="375"/>
      <c r="G2" s="375"/>
      <c r="H2" s="375"/>
      <c r="I2" s="7"/>
    </row>
    <row r="3" spans="1:17" x14ac:dyDescent="0.4">
      <c r="A3" s="11" t="s">
        <v>7583</v>
      </c>
      <c r="B3" s="375" t="s">
        <v>10966</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9166</v>
      </c>
      <c r="C5" s="375"/>
      <c r="D5" s="375"/>
      <c r="E5" s="375"/>
      <c r="F5" s="375"/>
      <c r="G5" s="375"/>
      <c r="H5" s="375"/>
      <c r="I5" s="7"/>
    </row>
    <row r="6" spans="1:17" x14ac:dyDescent="0.4">
      <c r="A6" s="11" t="s">
        <v>7586</v>
      </c>
      <c r="B6" s="384">
        <f>MIN(C38:G38)</f>
        <v>45754.443055555559</v>
      </c>
      <c r="C6" s="374"/>
      <c r="D6" s="403" t="s">
        <v>7587</v>
      </c>
      <c r="E6" s="404"/>
      <c r="F6" s="384">
        <f>MAX(C39:G39)</f>
        <v>45761.444444444445</v>
      </c>
      <c r="G6" s="402"/>
      <c r="H6" s="374"/>
      <c r="I6" s="7"/>
    </row>
    <row r="7" spans="1:17" ht="35.5" customHeight="1" x14ac:dyDescent="0.4">
      <c r="A7" s="394" t="s">
        <v>7816</v>
      </c>
      <c r="B7" s="11" t="s">
        <v>7589</v>
      </c>
      <c r="C7" s="397" t="s">
        <v>11054</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11046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10865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405" t="s">
        <v>10684</v>
      </c>
      <c r="D33" s="406"/>
      <c r="E33" s="406"/>
      <c r="F33" s="406"/>
      <c r="G33" s="406"/>
      <c r="H33" s="407"/>
      <c r="I33" s="218"/>
    </row>
    <row r="34" spans="1:23" x14ac:dyDescent="0.4">
      <c r="A34" s="399" t="s">
        <v>9537</v>
      </c>
      <c r="B34" s="400"/>
      <c r="C34" s="372" t="s">
        <v>9538</v>
      </c>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s="312" t="s">
        <v>11048</v>
      </c>
      <c r="R36" s="312" t="s">
        <v>11057</v>
      </c>
      <c r="T36" t="s">
        <v>9061</v>
      </c>
      <c r="V36" t="s">
        <v>9062</v>
      </c>
    </row>
    <row r="37" spans="1:23" x14ac:dyDescent="0.4">
      <c r="A37" s="83"/>
      <c r="B37" s="12" t="s">
        <v>7977</v>
      </c>
      <c r="C37" s="239" t="s">
        <v>8561</v>
      </c>
      <c r="D37" s="239" t="s">
        <v>8562</v>
      </c>
      <c r="E37" s="239" t="s">
        <v>8563</v>
      </c>
      <c r="F37" s="239" t="s">
        <v>8564</v>
      </c>
      <c r="G37" s="239" t="s">
        <v>8568</v>
      </c>
      <c r="H37" s="1"/>
      <c r="I37" s="7"/>
      <c r="J37" s="186" t="s">
        <v>9436</v>
      </c>
      <c r="N37" t="s">
        <v>10353</v>
      </c>
      <c r="P37" s="313" t="s">
        <v>11050</v>
      </c>
      <c r="R37" s="313" t="s">
        <v>11060</v>
      </c>
      <c r="T37" t="s">
        <v>9793</v>
      </c>
      <c r="V37" t="s">
        <v>10354</v>
      </c>
    </row>
    <row r="38" spans="1:23" x14ac:dyDescent="0.4">
      <c r="A38" s="177"/>
      <c r="B38" s="12" t="s">
        <v>7615</v>
      </c>
      <c r="C38" s="191">
        <v>45754.452777777777</v>
      </c>
      <c r="D38" s="191">
        <v>45758.760416666664</v>
      </c>
      <c r="E38" s="191">
        <v>45758.716666666667</v>
      </c>
      <c r="F38" s="191">
        <v>45754.453472222223</v>
      </c>
      <c r="G38" s="191">
        <v>45754.443055555559</v>
      </c>
      <c r="H38" s="1"/>
      <c r="I38" s="7"/>
      <c r="J38" s="294">
        <v>45763.333333333336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45761.334027777775</v>
      </c>
      <c r="D39" s="191">
        <v>45761.436111111114</v>
      </c>
      <c r="E39" s="191">
        <v>45761.444444444445</v>
      </c>
      <c r="F39" s="191">
        <v>45761.340277777781</v>
      </c>
      <c r="G39" s="191">
        <v>45761.330555555556</v>
      </c>
      <c r="H39" s="1"/>
      <c r="I39" s="7"/>
      <c r="J39" s="186">
        <f>IF(C39&lt;&gt;"",INT((J38-C38)*24),0)+IF(D39&lt;&gt;"",INT((J38-D38)*24),0)+IF(E39&lt;&gt;"",INT((J38-E38)*24),0)+IF(F39&lt;&gt;"",INT((J38-F38)*24),0)+IF(G39&lt;&gt;"",INT((J38-G38)*24),0)</f>
        <v>858</v>
      </c>
      <c r="M39" s="95">
        <v>1</v>
      </c>
      <c r="N39" s="203" t="s">
        <v>11017</v>
      </c>
      <c r="O39" s="201" t="s">
        <v>10995</v>
      </c>
      <c r="P39" s="203" t="s">
        <v>11051</v>
      </c>
      <c r="Q39" s="201" t="s">
        <v>11079</v>
      </c>
      <c r="R39" s="226" t="s">
        <v>11055</v>
      </c>
      <c r="S39" s="201" t="s">
        <v>10158</v>
      </c>
      <c r="T39" s="226" t="s">
        <v>10998</v>
      </c>
      <c r="U39" s="201"/>
      <c r="V39" s="203" t="s">
        <v>11016</v>
      </c>
      <c r="W39" s="201" t="s">
        <v>9326</v>
      </c>
    </row>
    <row r="40" spans="1:23" x14ac:dyDescent="0.4">
      <c r="A40" s="177"/>
      <c r="B40" s="12" t="s">
        <v>7458</v>
      </c>
      <c r="C40" s="221">
        <v>436</v>
      </c>
      <c r="D40" s="221">
        <v>32</v>
      </c>
      <c r="E40" s="164">
        <v>174</v>
      </c>
      <c r="F40" s="303">
        <v>12</v>
      </c>
      <c r="G40" s="164">
        <v>82</v>
      </c>
      <c r="H40" s="1">
        <f>SUM(C40:G40)</f>
        <v>736</v>
      </c>
      <c r="I40" s="7"/>
      <c r="M40" s="1">
        <v>2</v>
      </c>
      <c r="N40" s="203" t="s">
        <v>11018</v>
      </c>
      <c r="O40" s="201" t="s">
        <v>9326</v>
      </c>
      <c r="P40" s="254" t="s">
        <v>11052</v>
      </c>
      <c r="Q40" s="234" t="s">
        <v>11062</v>
      </c>
      <c r="R40" s="254" t="s">
        <v>11058</v>
      </c>
      <c r="S40" s="201"/>
      <c r="T40" s="226" t="s">
        <v>10999</v>
      </c>
      <c r="U40" s="201"/>
      <c r="V40" s="222"/>
      <c r="W40" s="201"/>
    </row>
    <row r="41" spans="1:23" x14ac:dyDescent="0.4">
      <c r="A41" s="1" t="s">
        <v>7164</v>
      </c>
      <c r="B41" s="12" t="s">
        <v>7617</v>
      </c>
      <c r="C41" s="1">
        <f>INT((C39-C38)*24)</f>
        <v>165</v>
      </c>
      <c r="D41" s="1">
        <f>INT((D39-D38)*24)</f>
        <v>64</v>
      </c>
      <c r="E41" s="1">
        <f>INT((E39-E38)*24)</f>
        <v>65</v>
      </c>
      <c r="F41" s="1">
        <f>INT((F39-F38)*24)</f>
        <v>165</v>
      </c>
      <c r="G41" s="1">
        <f>INT((G39-G38)*24)</f>
        <v>165</v>
      </c>
      <c r="H41" s="1">
        <f t="shared" ref="H41:H59" si="0">SUM(C41:G41)</f>
        <v>624</v>
      </c>
      <c r="I41" s="7"/>
      <c r="J41" s="12" t="s">
        <v>8020</v>
      </c>
      <c r="K41" s="1">
        <f>H41</f>
        <v>624</v>
      </c>
      <c r="M41" s="95">
        <v>3</v>
      </c>
      <c r="N41" s="203"/>
      <c r="O41" s="201"/>
      <c r="P41" s="254" t="s">
        <v>11053</v>
      </c>
      <c r="Q41" s="201"/>
      <c r="R41" s="222"/>
      <c r="S41" s="201"/>
      <c r="T41" s="226" t="s">
        <v>11020</v>
      </c>
      <c r="U41" s="201"/>
      <c r="V41" s="222"/>
      <c r="W41" s="201"/>
    </row>
    <row r="42" spans="1:23" x14ac:dyDescent="0.4">
      <c r="A42" s="379">
        <v>45755</v>
      </c>
      <c r="B42" s="12" t="s">
        <v>7483</v>
      </c>
      <c r="C42" s="1">
        <v>0</v>
      </c>
      <c r="D42" s="1"/>
      <c r="E42" s="1"/>
      <c r="F42" s="1">
        <v>0</v>
      </c>
      <c r="G42" s="1">
        <v>0</v>
      </c>
      <c r="H42" s="1">
        <f t="shared" si="0"/>
        <v>0</v>
      </c>
      <c r="I42" s="7"/>
      <c r="J42" s="12" t="s">
        <v>7483</v>
      </c>
      <c r="K42" s="1">
        <f>SUMIF(B:B,J42,H:H)</f>
        <v>0</v>
      </c>
      <c r="M42" s="1">
        <v>4</v>
      </c>
      <c r="N42" s="222"/>
      <c r="O42" s="201"/>
      <c r="P42" s="222"/>
      <c r="Q42" s="234"/>
      <c r="R42" s="222"/>
      <c r="S42" s="201"/>
      <c r="T42" s="226" t="s">
        <v>11021</v>
      </c>
      <c r="U42" s="201"/>
      <c r="V42" s="203"/>
      <c r="W42" s="201"/>
    </row>
    <row r="43" spans="1:23" x14ac:dyDescent="0.4">
      <c r="A43" s="379"/>
      <c r="B43" s="12" t="s">
        <v>7484</v>
      </c>
      <c r="C43" s="1">
        <v>0</v>
      </c>
      <c r="D43" s="1"/>
      <c r="E43" s="1"/>
      <c r="F43" s="1">
        <v>0</v>
      </c>
      <c r="G43" s="1">
        <v>0</v>
      </c>
      <c r="H43" s="1">
        <f t="shared" si="0"/>
        <v>0</v>
      </c>
      <c r="I43" s="7"/>
      <c r="J43" s="12" t="s">
        <v>7484</v>
      </c>
      <c r="K43" s="1">
        <f>SUMIF(B:B,J43,H:H)</f>
        <v>0</v>
      </c>
      <c r="M43" s="95">
        <v>5</v>
      </c>
      <c r="N43" s="201"/>
      <c r="O43" s="201"/>
      <c r="P43" s="201"/>
      <c r="Q43" s="203"/>
      <c r="R43" s="203"/>
      <c r="S43" s="201"/>
      <c r="T43" s="203" t="s">
        <v>11023</v>
      </c>
      <c r="U43" s="201" t="s">
        <v>9326</v>
      </c>
      <c r="V43" s="201"/>
      <c r="W43" s="201"/>
    </row>
    <row r="44" spans="1:23" x14ac:dyDescent="0.4">
      <c r="A44" s="379"/>
      <c r="B44" s="12" t="s">
        <v>7485</v>
      </c>
      <c r="C44" s="1">
        <v>0</v>
      </c>
      <c r="D44" s="1"/>
      <c r="E44" s="1"/>
      <c r="F44" s="1">
        <v>0</v>
      </c>
      <c r="G44" s="1">
        <v>0</v>
      </c>
      <c r="H44" s="1">
        <f t="shared" si="0"/>
        <v>0</v>
      </c>
      <c r="I44" s="7"/>
      <c r="J44" s="12" t="s">
        <v>7485</v>
      </c>
      <c r="K44" s="1">
        <f>SUMIF(B:B,J44,H:H)</f>
        <v>12</v>
      </c>
      <c r="M44" s="1">
        <v>6</v>
      </c>
      <c r="N44" s="201"/>
      <c r="O44" s="201"/>
      <c r="P44" s="201"/>
      <c r="Q44" s="203"/>
      <c r="R44" s="222"/>
      <c r="S44" s="234"/>
      <c r="T44" s="222" t="s">
        <v>11019</v>
      </c>
      <c r="U44" s="234" t="s">
        <v>11072</v>
      </c>
      <c r="V44" s="201"/>
      <c r="W44" s="201"/>
    </row>
    <row r="45" spans="1:23" x14ac:dyDescent="0.4">
      <c r="A45" s="379">
        <v>45756</v>
      </c>
      <c r="B45" s="12" t="s">
        <v>7483</v>
      </c>
      <c r="C45" s="1">
        <v>0</v>
      </c>
      <c r="D45" s="1"/>
      <c r="E45" s="1"/>
      <c r="F45" s="1">
        <v>0</v>
      </c>
      <c r="G45" s="1">
        <v>0</v>
      </c>
      <c r="H45" s="1">
        <f t="shared" si="0"/>
        <v>0</v>
      </c>
      <c r="I45" s="7"/>
      <c r="M45" s="95">
        <v>7</v>
      </c>
      <c r="N45" s="203"/>
      <c r="O45" s="201"/>
      <c r="P45" s="201"/>
      <c r="Q45" s="203"/>
      <c r="R45" s="222"/>
      <c r="S45" s="201"/>
      <c r="T45" s="226" t="s">
        <v>11022</v>
      </c>
      <c r="U45" s="201"/>
      <c r="V45" s="201"/>
      <c r="W45" s="201"/>
    </row>
    <row r="46" spans="1:23" x14ac:dyDescent="0.4">
      <c r="A46" s="379"/>
      <c r="B46" s="12" t="s">
        <v>7484</v>
      </c>
      <c r="C46" s="1">
        <v>0</v>
      </c>
      <c r="D46" s="1"/>
      <c r="E46" s="1"/>
      <c r="F46" s="1">
        <v>0</v>
      </c>
      <c r="G46" s="1">
        <v>0</v>
      </c>
      <c r="H46" s="1">
        <f t="shared" si="0"/>
        <v>0</v>
      </c>
      <c r="I46" s="7"/>
      <c r="M46" s="1">
        <v>8</v>
      </c>
      <c r="N46" s="201"/>
      <c r="O46" s="201"/>
      <c r="P46" s="201"/>
      <c r="Q46" s="203"/>
      <c r="R46" s="203"/>
      <c r="S46" s="201"/>
      <c r="T46" s="201"/>
      <c r="U46" s="201"/>
      <c r="V46" s="201"/>
      <c r="W46" s="201"/>
    </row>
    <row r="47" spans="1:23" x14ac:dyDescent="0.4">
      <c r="A47" s="379"/>
      <c r="B47" s="12" t="s">
        <v>7485</v>
      </c>
      <c r="C47" s="1">
        <v>0</v>
      </c>
      <c r="D47" s="1"/>
      <c r="E47" s="1"/>
      <c r="F47" s="1">
        <v>0</v>
      </c>
      <c r="G47" s="1">
        <v>0</v>
      </c>
      <c r="H47" s="1">
        <f t="shared" si="0"/>
        <v>0</v>
      </c>
      <c r="I47" s="7"/>
      <c r="M47" s="95">
        <v>9</v>
      </c>
      <c r="N47" s="201"/>
      <c r="O47" s="201"/>
      <c r="P47" s="201"/>
      <c r="Q47" s="201"/>
      <c r="R47" s="222"/>
      <c r="S47" s="201"/>
      <c r="T47" s="201"/>
      <c r="U47" s="201"/>
      <c r="V47" s="201"/>
      <c r="W47" s="201"/>
    </row>
    <row r="48" spans="1:23" x14ac:dyDescent="0.4">
      <c r="A48" s="379">
        <v>45757</v>
      </c>
      <c r="B48" s="12" t="s">
        <v>7483</v>
      </c>
      <c r="C48" s="1">
        <v>0</v>
      </c>
      <c r="D48" s="95"/>
      <c r="E48" s="1"/>
      <c r="F48" s="1">
        <v>0</v>
      </c>
      <c r="G48" s="1">
        <v>0</v>
      </c>
      <c r="H48" s="1">
        <f t="shared" si="0"/>
        <v>0</v>
      </c>
      <c r="I48" s="7"/>
      <c r="M48" s="1">
        <v>10</v>
      </c>
      <c r="N48" s="222"/>
      <c r="O48" s="201"/>
      <c r="P48" s="201"/>
      <c r="Q48" s="201"/>
      <c r="R48" s="203"/>
      <c r="S48" s="201"/>
      <c r="T48" s="201"/>
      <c r="U48" s="201"/>
      <c r="V48" s="201"/>
      <c r="W48" s="201"/>
    </row>
    <row r="49" spans="1:23" x14ac:dyDescent="0.4">
      <c r="A49" s="379"/>
      <c r="B49" s="12" t="s">
        <v>7484</v>
      </c>
      <c r="C49" s="1">
        <v>0</v>
      </c>
      <c r="D49" s="95"/>
      <c r="E49" s="95"/>
      <c r="F49" s="95">
        <v>0</v>
      </c>
      <c r="G49" s="95">
        <v>0</v>
      </c>
      <c r="H49" s="1">
        <f t="shared" si="0"/>
        <v>0</v>
      </c>
      <c r="I49" s="7"/>
      <c r="M49" s="1">
        <v>11</v>
      </c>
      <c r="N49" s="201"/>
      <c r="O49" s="201"/>
      <c r="P49" s="201"/>
      <c r="Q49" s="201"/>
      <c r="R49" s="203"/>
      <c r="S49" s="201"/>
      <c r="T49" s="201"/>
      <c r="U49" s="201"/>
      <c r="V49" s="201"/>
      <c r="W49" s="201"/>
    </row>
    <row r="50" spans="1:23" x14ac:dyDescent="0.4">
      <c r="A50" s="379"/>
      <c r="B50" s="12" t="s">
        <v>7485</v>
      </c>
      <c r="C50" s="1">
        <v>1</v>
      </c>
      <c r="D50" s="95"/>
      <c r="E50" s="1"/>
      <c r="F50" s="1">
        <v>0</v>
      </c>
      <c r="G50" s="1">
        <v>0</v>
      </c>
      <c r="H50" s="1">
        <f t="shared" si="0"/>
        <v>1</v>
      </c>
      <c r="I50" s="7"/>
      <c r="M50" s="1">
        <v>12</v>
      </c>
      <c r="N50" s="201"/>
      <c r="O50" s="201"/>
      <c r="P50" s="201"/>
      <c r="Q50" s="201"/>
      <c r="R50" s="203"/>
      <c r="S50" s="201"/>
      <c r="T50" s="201"/>
      <c r="U50" s="201"/>
      <c r="V50" s="201"/>
      <c r="W50" s="201"/>
    </row>
    <row r="51" spans="1:23" x14ac:dyDescent="0.4">
      <c r="A51" s="379">
        <v>45758</v>
      </c>
      <c r="B51" s="12" t="s">
        <v>7483</v>
      </c>
      <c r="C51" s="1">
        <v>0</v>
      </c>
      <c r="D51" s="95"/>
      <c r="E51" s="1"/>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v>0</v>
      </c>
      <c r="D52" s="95"/>
      <c r="E52" s="95"/>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v>0</v>
      </c>
      <c r="D53" s="95"/>
      <c r="E53" s="1"/>
      <c r="F53" s="1">
        <v>2</v>
      </c>
      <c r="G53" s="1">
        <v>0</v>
      </c>
      <c r="H53" s="1">
        <f t="shared" si="0"/>
        <v>2</v>
      </c>
      <c r="I53" s="7"/>
      <c r="M53" s="1">
        <v>15</v>
      </c>
      <c r="N53" s="201"/>
      <c r="O53" s="201"/>
      <c r="P53" s="201"/>
      <c r="Q53" s="201"/>
      <c r="R53" s="203"/>
      <c r="S53" s="201"/>
      <c r="T53" s="201"/>
      <c r="U53" s="201"/>
      <c r="V53" s="201"/>
      <c r="W53" s="201"/>
    </row>
    <row r="54" spans="1:23" x14ac:dyDescent="0.4">
      <c r="A54" s="379">
        <v>45761</v>
      </c>
      <c r="B54" s="12" t="s">
        <v>7483</v>
      </c>
      <c r="C54" s="1">
        <v>0</v>
      </c>
      <c r="D54" s="95">
        <v>0</v>
      </c>
      <c r="E54" s="1">
        <v>0</v>
      </c>
      <c r="F54" s="1">
        <v>0</v>
      </c>
      <c r="G54" s="1">
        <v>0</v>
      </c>
      <c r="H54" s="1">
        <f t="shared" si="0"/>
        <v>0</v>
      </c>
      <c r="I54" s="7"/>
      <c r="M54" s="1">
        <v>16</v>
      </c>
      <c r="N54" s="201"/>
      <c r="O54" s="201"/>
      <c r="P54" s="201"/>
      <c r="Q54" s="201"/>
      <c r="R54" s="203"/>
      <c r="S54" s="201"/>
      <c r="T54" s="201"/>
      <c r="U54" s="201"/>
      <c r="V54" s="201"/>
      <c r="W54" s="201"/>
    </row>
    <row r="55" spans="1:23" x14ac:dyDescent="0.4">
      <c r="A55" s="379"/>
      <c r="B55" s="12" t="s">
        <v>7484</v>
      </c>
      <c r="C55" s="1">
        <v>0</v>
      </c>
      <c r="D55" s="95">
        <v>0</v>
      </c>
      <c r="E55" s="1">
        <v>0</v>
      </c>
      <c r="F55" s="95">
        <v>0</v>
      </c>
      <c r="G55" s="95">
        <v>0</v>
      </c>
      <c r="H55" s="1">
        <f t="shared" si="0"/>
        <v>0</v>
      </c>
      <c r="I55" s="7"/>
      <c r="M55" s="1">
        <v>17</v>
      </c>
      <c r="N55" s="201"/>
      <c r="O55" s="201"/>
      <c r="P55" s="201"/>
      <c r="Q55" s="201"/>
      <c r="R55" s="203"/>
      <c r="S55" s="201"/>
      <c r="T55" s="201"/>
      <c r="U55" s="201"/>
      <c r="V55" s="201"/>
      <c r="W55" s="201"/>
    </row>
    <row r="56" spans="1:23" x14ac:dyDescent="0.4">
      <c r="A56" s="379"/>
      <c r="B56" s="12" t="s">
        <v>7485</v>
      </c>
      <c r="C56" s="1">
        <v>0</v>
      </c>
      <c r="D56" s="95">
        <v>3</v>
      </c>
      <c r="E56" s="1">
        <v>2</v>
      </c>
      <c r="F56" s="1">
        <v>4</v>
      </c>
      <c r="G56" s="1">
        <v>0</v>
      </c>
      <c r="H56" s="1">
        <f t="shared" si="0"/>
        <v>9</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11071</v>
      </c>
      <c r="N64" s="71">
        <f t="shared" ref="N64:N127" si="1">COUNTIF($N$39:$W$62,M64)</f>
        <v>1</v>
      </c>
    </row>
    <row r="65" spans="1:14" x14ac:dyDescent="0.4">
      <c r="A65" s="12" t="s">
        <v>7654</v>
      </c>
      <c r="B65" s="219">
        <v>45612.868055555555</v>
      </c>
      <c r="C65" s="7"/>
      <c r="D65" s="228"/>
      <c r="E65" s="7"/>
      <c r="F65" s="7"/>
      <c r="G65" s="7"/>
      <c r="H65" s="7"/>
      <c r="I65" s="7"/>
      <c r="M65" s="12" t="s">
        <v>10876</v>
      </c>
      <c r="N65" s="71">
        <f t="shared" si="1"/>
        <v>0</v>
      </c>
    </row>
    <row r="66" spans="1:14" x14ac:dyDescent="0.4">
      <c r="A66" s="12" t="s">
        <v>7655</v>
      </c>
      <c r="B66" s="220">
        <v>6.0416666666666667E-2</v>
      </c>
      <c r="C66" s="7"/>
      <c r="D66" s="228"/>
      <c r="E66" s="7"/>
      <c r="F66" s="7"/>
      <c r="G66" s="7"/>
      <c r="H66" s="7"/>
      <c r="I66" s="7"/>
      <c r="M66" s="12" t="s">
        <v>10779</v>
      </c>
      <c r="N66" s="71">
        <f t="shared" si="1"/>
        <v>0</v>
      </c>
    </row>
    <row r="67" spans="1:14" x14ac:dyDescent="0.4">
      <c r="A67" s="12" t="s">
        <v>7656</v>
      </c>
      <c r="B67" s="219">
        <f>B65-B66</f>
        <v>45612.807638888888</v>
      </c>
      <c r="C67" s="7"/>
      <c r="D67" s="228"/>
      <c r="E67" s="7"/>
      <c r="F67" s="7"/>
      <c r="G67" s="7"/>
      <c r="H67" s="7"/>
      <c r="I67" s="7"/>
      <c r="M67" s="12" t="s">
        <v>10731</v>
      </c>
      <c r="N67" s="71">
        <f t="shared" si="1"/>
        <v>1</v>
      </c>
    </row>
    <row r="68" spans="1:14" x14ac:dyDescent="0.4">
      <c r="A68" s="227"/>
      <c r="C68" s="7"/>
      <c r="D68" s="228"/>
      <c r="E68" s="7"/>
      <c r="F68" s="7"/>
      <c r="G68" s="7"/>
      <c r="H68" s="7"/>
      <c r="I68" s="7"/>
      <c r="M68" s="12" t="s">
        <v>10615</v>
      </c>
      <c r="N68" s="71">
        <f t="shared" si="1"/>
        <v>0</v>
      </c>
    </row>
    <row r="69" spans="1:14" x14ac:dyDescent="0.4">
      <c r="A69" s="220" t="s">
        <v>9491</v>
      </c>
      <c r="B69" s="295">
        <v>0</v>
      </c>
      <c r="C69" s="220">
        <f>B69+TIME(1,,)</f>
        <v>4.1666666666666664E-2</v>
      </c>
      <c r="D69" s="228"/>
      <c r="E69" s="7"/>
      <c r="F69" s="7"/>
      <c r="G69" s="7"/>
      <c r="H69" s="7"/>
      <c r="I69" s="7"/>
      <c r="M69" s="12" t="s">
        <v>10606</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10545</v>
      </c>
      <c r="N70" s="71">
        <f t="shared" si="1"/>
        <v>0</v>
      </c>
    </row>
    <row r="71" spans="1:14" x14ac:dyDescent="0.4">
      <c r="A71" s="220" t="s">
        <v>9491</v>
      </c>
      <c r="B71" s="220">
        <f t="shared" ref="B71:B92" si="3">C70</f>
        <v>8.3333333333333329E-2</v>
      </c>
      <c r="C71" s="220">
        <f t="shared" si="2"/>
        <v>0.125</v>
      </c>
      <c r="M71" s="12" t="s">
        <v>10462</v>
      </c>
      <c r="N71" s="71">
        <f t="shared" si="1"/>
        <v>0</v>
      </c>
    </row>
    <row r="72" spans="1:14" x14ac:dyDescent="0.4">
      <c r="A72" s="220" t="s">
        <v>9491</v>
      </c>
      <c r="B72" s="220">
        <f t="shared" si="3"/>
        <v>0.125</v>
      </c>
      <c r="C72" s="220">
        <f t="shared" si="2"/>
        <v>0.16666666666666666</v>
      </c>
      <c r="M72" s="12" t="s">
        <v>10254</v>
      </c>
      <c r="N72" s="71">
        <f t="shared" si="1"/>
        <v>1</v>
      </c>
    </row>
    <row r="73" spans="1:14" x14ac:dyDescent="0.4">
      <c r="A73" s="220" t="s">
        <v>9491</v>
      </c>
      <c r="B73" s="220">
        <f t="shared" si="3"/>
        <v>0.16666666666666666</v>
      </c>
      <c r="C73" s="220">
        <f t="shared" si="2"/>
        <v>0.20833333333333331</v>
      </c>
      <c r="M73" s="12" t="s">
        <v>10157</v>
      </c>
      <c r="N73" s="71">
        <f t="shared" si="1"/>
        <v>2</v>
      </c>
    </row>
    <row r="74" spans="1:14" x14ac:dyDescent="0.4">
      <c r="A74" s="220" t="s">
        <v>9491</v>
      </c>
      <c r="B74" s="220">
        <f t="shared" si="3"/>
        <v>0.20833333333333331</v>
      </c>
      <c r="C74" s="220">
        <f t="shared" si="2"/>
        <v>0.24999999999999997</v>
      </c>
      <c r="M74" s="12" t="s">
        <v>10147</v>
      </c>
      <c r="N74" s="71">
        <f t="shared" si="1"/>
        <v>0</v>
      </c>
    </row>
    <row r="75" spans="1:14" x14ac:dyDescent="0.4">
      <c r="A75" s="220" t="s">
        <v>9491</v>
      </c>
      <c r="B75" s="220">
        <f t="shared" si="3"/>
        <v>0.24999999999999997</v>
      </c>
      <c r="C75" s="220">
        <f t="shared" si="2"/>
        <v>0.29166666666666663</v>
      </c>
      <c r="M75" s="12" t="s">
        <v>9961</v>
      </c>
      <c r="N75" s="71">
        <f t="shared" si="1"/>
        <v>0</v>
      </c>
    </row>
    <row r="76" spans="1:14" x14ac:dyDescent="0.4">
      <c r="A76" s="220" t="s">
        <v>9491</v>
      </c>
      <c r="B76" s="220">
        <f t="shared" si="3"/>
        <v>0.29166666666666663</v>
      </c>
      <c r="C76" s="220">
        <f t="shared" si="2"/>
        <v>0.33333333333333331</v>
      </c>
      <c r="M76" s="12" t="s">
        <v>9747</v>
      </c>
      <c r="N76" s="71">
        <f t="shared" si="1"/>
        <v>0</v>
      </c>
    </row>
    <row r="77" spans="1:14" x14ac:dyDescent="0.4">
      <c r="A77" s="220" t="s">
        <v>9491</v>
      </c>
      <c r="B77" s="220">
        <f t="shared" si="3"/>
        <v>0.33333333333333331</v>
      </c>
      <c r="C77" s="220">
        <f t="shared" si="2"/>
        <v>0.375</v>
      </c>
      <c r="M77" s="12" t="s">
        <v>9745</v>
      </c>
      <c r="N77" s="71">
        <f t="shared" si="1"/>
        <v>0</v>
      </c>
    </row>
    <row r="78" spans="1:14" x14ac:dyDescent="0.4">
      <c r="A78" s="220" t="s">
        <v>9491</v>
      </c>
      <c r="B78" s="220">
        <f t="shared" si="3"/>
        <v>0.375</v>
      </c>
      <c r="C78" s="220">
        <f t="shared" si="2"/>
        <v>0.41666666666666669</v>
      </c>
      <c r="M78" s="12" t="s">
        <v>9772</v>
      </c>
      <c r="N78" s="71">
        <f t="shared" si="1"/>
        <v>0</v>
      </c>
    </row>
    <row r="79" spans="1:14" x14ac:dyDescent="0.4">
      <c r="A79" s="220" t="s">
        <v>9491</v>
      </c>
      <c r="B79" s="220">
        <f t="shared" si="3"/>
        <v>0.41666666666666669</v>
      </c>
      <c r="C79" s="220">
        <f t="shared" si="2"/>
        <v>0.45833333333333337</v>
      </c>
      <c r="M79" s="12" t="s">
        <v>9534</v>
      </c>
      <c r="N79" s="71">
        <f t="shared" si="1"/>
        <v>0</v>
      </c>
    </row>
    <row r="80" spans="1:14" x14ac:dyDescent="0.4">
      <c r="A80" s="220" t="s">
        <v>9491</v>
      </c>
      <c r="B80" s="220">
        <f t="shared" si="3"/>
        <v>0.45833333333333337</v>
      </c>
      <c r="C80" s="220">
        <f t="shared" si="2"/>
        <v>0.5</v>
      </c>
      <c r="M80" s="12" t="s">
        <v>9207</v>
      </c>
      <c r="N80" s="71">
        <f t="shared" si="1"/>
        <v>0</v>
      </c>
    </row>
    <row r="81" spans="1:14" x14ac:dyDescent="0.4">
      <c r="A81" s="220" t="s">
        <v>9491</v>
      </c>
      <c r="B81" s="220">
        <f t="shared" si="3"/>
        <v>0.5</v>
      </c>
      <c r="C81" s="220">
        <f t="shared" si="2"/>
        <v>0.54166666666666663</v>
      </c>
      <c r="M81" s="12" t="s">
        <v>9205</v>
      </c>
      <c r="N81" s="71">
        <f t="shared" si="1"/>
        <v>0</v>
      </c>
    </row>
    <row r="82" spans="1:14" x14ac:dyDescent="0.4">
      <c r="A82" s="220" t="s">
        <v>9491</v>
      </c>
      <c r="B82" s="220">
        <f t="shared" si="3"/>
        <v>0.54166666666666663</v>
      </c>
      <c r="C82" s="220">
        <f t="shared" si="2"/>
        <v>0.58333333333333326</v>
      </c>
      <c r="M82" s="12" t="s">
        <v>8994</v>
      </c>
      <c r="N82" s="71">
        <f t="shared" si="1"/>
        <v>0</v>
      </c>
    </row>
    <row r="83" spans="1:14" x14ac:dyDescent="0.4">
      <c r="A83" s="220" t="s">
        <v>9491</v>
      </c>
      <c r="B83" s="220">
        <f t="shared" si="3"/>
        <v>0.58333333333333326</v>
      </c>
      <c r="C83" s="220">
        <f t="shared" si="2"/>
        <v>0.62499999999999989</v>
      </c>
      <c r="M83" s="12" t="s">
        <v>8943</v>
      </c>
      <c r="N83" s="71">
        <f t="shared" si="1"/>
        <v>0</v>
      </c>
    </row>
    <row r="84" spans="1:14" x14ac:dyDescent="0.4">
      <c r="A84" s="220" t="s">
        <v>9491</v>
      </c>
      <c r="B84" s="220">
        <f t="shared" si="3"/>
        <v>0.62499999999999989</v>
      </c>
      <c r="C84" s="220">
        <f t="shared" si="2"/>
        <v>0.66666666666666652</v>
      </c>
      <c r="M84" s="12" t="s">
        <v>8932</v>
      </c>
      <c r="N84" s="71">
        <f t="shared" si="1"/>
        <v>0</v>
      </c>
    </row>
    <row r="85" spans="1:14" x14ac:dyDescent="0.4">
      <c r="A85" s="220" t="s">
        <v>9491</v>
      </c>
      <c r="B85" s="220">
        <f t="shared" si="3"/>
        <v>0.66666666666666652</v>
      </c>
      <c r="C85" s="220">
        <f t="shared" si="2"/>
        <v>0.70833333333333315</v>
      </c>
      <c r="M85" s="12" t="s">
        <v>8905</v>
      </c>
      <c r="N85" s="71">
        <f t="shared" si="1"/>
        <v>0</v>
      </c>
    </row>
    <row r="86" spans="1:14" x14ac:dyDescent="0.4">
      <c r="A86" s="220" t="s">
        <v>9491</v>
      </c>
      <c r="B86" s="220">
        <f t="shared" si="3"/>
        <v>0.70833333333333315</v>
      </c>
      <c r="C86" s="220">
        <f t="shared" si="2"/>
        <v>0.74999999999999978</v>
      </c>
      <c r="M86" s="12" t="s">
        <v>8636</v>
      </c>
      <c r="N86" s="71">
        <f t="shared" si="1"/>
        <v>0</v>
      </c>
    </row>
    <row r="87" spans="1:14" x14ac:dyDescent="0.4">
      <c r="A87" s="220" t="s">
        <v>9491</v>
      </c>
      <c r="B87" s="220">
        <f t="shared" si="3"/>
        <v>0.74999999999999978</v>
      </c>
      <c r="C87" s="220">
        <f t="shared" si="2"/>
        <v>0.79166666666666641</v>
      </c>
      <c r="M87" s="12" t="s">
        <v>9774</v>
      </c>
      <c r="N87" s="71">
        <f t="shared" si="1"/>
        <v>0</v>
      </c>
    </row>
    <row r="88" spans="1:14" x14ac:dyDescent="0.4">
      <c r="A88" s="220" t="s">
        <v>9491</v>
      </c>
      <c r="B88" s="220">
        <f t="shared" si="3"/>
        <v>0.79166666666666641</v>
      </c>
      <c r="C88" s="220">
        <f t="shared" si="2"/>
        <v>0.83333333333333304</v>
      </c>
      <c r="M88" s="12" t="s">
        <v>9195</v>
      </c>
      <c r="N88" s="71">
        <f t="shared" si="1"/>
        <v>0</v>
      </c>
    </row>
    <row r="89" spans="1:14" x14ac:dyDescent="0.4">
      <c r="A89" s="220" t="s">
        <v>9491</v>
      </c>
      <c r="B89" s="220">
        <f t="shared" si="3"/>
        <v>0.83333333333333304</v>
      </c>
      <c r="C89" s="220">
        <f t="shared" si="2"/>
        <v>0.87499999999999967</v>
      </c>
      <c r="M89" s="12" t="s">
        <v>10273</v>
      </c>
      <c r="N89" s="71">
        <f t="shared" si="1"/>
        <v>0</v>
      </c>
    </row>
    <row r="90" spans="1:14" x14ac:dyDescent="0.4">
      <c r="A90" s="220" t="s">
        <v>9491</v>
      </c>
      <c r="B90" s="220">
        <f t="shared" si="3"/>
        <v>0.87499999999999967</v>
      </c>
      <c r="C90" s="220">
        <f t="shared" si="2"/>
        <v>0.9166666666666663</v>
      </c>
      <c r="M90" s="12" t="s">
        <v>9002</v>
      </c>
      <c r="N90" s="71">
        <f t="shared" si="1"/>
        <v>0</v>
      </c>
    </row>
    <row r="91" spans="1:14" x14ac:dyDescent="0.4">
      <c r="A91" s="220" t="s">
        <v>9491</v>
      </c>
      <c r="B91" s="220">
        <f t="shared" si="3"/>
        <v>0.9166666666666663</v>
      </c>
      <c r="C91" s="220">
        <f t="shared" si="2"/>
        <v>0.95833333333333293</v>
      </c>
      <c r="M91" s="12" t="s">
        <v>8951</v>
      </c>
      <c r="N91" s="71">
        <f t="shared" si="1"/>
        <v>0</v>
      </c>
    </row>
    <row r="92" spans="1:14" x14ac:dyDescent="0.4">
      <c r="A92" s="220" t="s">
        <v>9491</v>
      </c>
      <c r="B92" s="220">
        <f t="shared" si="3"/>
        <v>0.95833333333333293</v>
      </c>
      <c r="C92" s="220">
        <f t="shared" si="2"/>
        <v>0.99999999999999956</v>
      </c>
      <c r="M92" s="12" t="s">
        <v>8949</v>
      </c>
      <c r="N92" s="71">
        <f t="shared" si="1"/>
        <v>0</v>
      </c>
    </row>
    <row r="93" spans="1:14" x14ac:dyDescent="0.4">
      <c r="A93" s="7"/>
      <c r="B93" s="250"/>
      <c r="C93" s="250"/>
      <c r="M93" s="12" t="s">
        <v>8945</v>
      </c>
      <c r="N93" s="71">
        <f t="shared" si="1"/>
        <v>0</v>
      </c>
    </row>
    <row r="94" spans="1:14" x14ac:dyDescent="0.4">
      <c r="M94" s="12" t="s">
        <v>8899</v>
      </c>
      <c r="N94" s="71">
        <f t="shared" si="1"/>
        <v>0</v>
      </c>
    </row>
    <row r="95" spans="1:14" x14ac:dyDescent="0.4">
      <c r="M95" s="12" t="s">
        <v>8903</v>
      </c>
      <c r="N95" s="71">
        <f t="shared" si="1"/>
        <v>0</v>
      </c>
    </row>
    <row r="96" spans="1:14" x14ac:dyDescent="0.4">
      <c r="M96" s="12" t="s">
        <v>8904</v>
      </c>
      <c r="N96" s="71">
        <f t="shared" si="1"/>
        <v>0</v>
      </c>
    </row>
    <row r="97" spans="13:14" x14ac:dyDescent="0.4">
      <c r="M97" s="12" t="s">
        <v>8906</v>
      </c>
      <c r="N97" s="71">
        <f t="shared" si="1"/>
        <v>0</v>
      </c>
    </row>
    <row r="98" spans="13:14" x14ac:dyDescent="0.4">
      <c r="M98" s="12" t="s">
        <v>8907</v>
      </c>
      <c r="N98" s="71">
        <f t="shared" si="1"/>
        <v>0</v>
      </c>
    </row>
    <row r="99" spans="13:14" x14ac:dyDescent="0.4">
      <c r="M99" s="12" t="s">
        <v>8937</v>
      </c>
      <c r="N99" s="71">
        <f t="shared" si="1"/>
        <v>0</v>
      </c>
    </row>
    <row r="100" spans="13:14" x14ac:dyDescent="0.4">
      <c r="M100" s="12" t="s">
        <v>8909</v>
      </c>
      <c r="N100" s="71">
        <f t="shared" si="1"/>
        <v>0</v>
      </c>
    </row>
    <row r="101" spans="13:14" x14ac:dyDescent="0.4">
      <c r="M101" s="12" t="s">
        <v>8785</v>
      </c>
      <c r="N101" s="71">
        <f t="shared" si="1"/>
        <v>0</v>
      </c>
    </row>
    <row r="102" spans="13:14" x14ac:dyDescent="0.4">
      <c r="M102" s="12" t="s">
        <v>8783</v>
      </c>
      <c r="N102" s="71">
        <f t="shared" si="1"/>
        <v>0</v>
      </c>
    </row>
    <row r="103" spans="13:14" x14ac:dyDescent="0.4">
      <c r="M103" s="12" t="s">
        <v>8908</v>
      </c>
      <c r="N103" s="71">
        <f t="shared" si="1"/>
        <v>0</v>
      </c>
    </row>
    <row r="104" spans="13:14" x14ac:dyDescent="0.4">
      <c r="M104" s="12" t="s">
        <v>8935</v>
      </c>
      <c r="N104" s="71">
        <f t="shared" si="1"/>
        <v>0</v>
      </c>
    </row>
    <row r="105" spans="13:14" x14ac:dyDescent="0.4">
      <c r="M105" s="12" t="s">
        <v>8789</v>
      </c>
      <c r="N105" s="71">
        <f t="shared" si="1"/>
        <v>0</v>
      </c>
    </row>
    <row r="106" spans="13:14" x14ac:dyDescent="0.4">
      <c r="M106" s="12" t="s">
        <v>8717</v>
      </c>
      <c r="N106" s="71">
        <f t="shared" si="1"/>
        <v>0</v>
      </c>
    </row>
    <row r="107" spans="13:14" x14ac:dyDescent="0.4">
      <c r="M107" s="12" t="s">
        <v>8703</v>
      </c>
      <c r="N107" s="71">
        <f t="shared" si="1"/>
        <v>0</v>
      </c>
    </row>
    <row r="108" spans="13:14" x14ac:dyDescent="0.4">
      <c r="M108" s="12" t="s">
        <v>8699</v>
      </c>
      <c r="N108" s="71">
        <f t="shared" si="1"/>
        <v>0</v>
      </c>
    </row>
    <row r="109" spans="13:14" x14ac:dyDescent="0.4">
      <c r="M109" s="12" t="s">
        <v>8694</v>
      </c>
      <c r="N109" s="71">
        <f t="shared" si="1"/>
        <v>0</v>
      </c>
    </row>
    <row r="110" spans="13:14" x14ac:dyDescent="0.4">
      <c r="M110" s="12" t="s">
        <v>8645</v>
      </c>
      <c r="N110" s="71">
        <f t="shared" si="1"/>
        <v>0</v>
      </c>
    </row>
    <row r="111" spans="13:14" x14ac:dyDescent="0.4">
      <c r="M111" s="12" t="s">
        <v>8643</v>
      </c>
      <c r="N111" s="71">
        <f t="shared" si="1"/>
        <v>0</v>
      </c>
    </row>
    <row r="112" spans="13:14" x14ac:dyDescent="0.4">
      <c r="M112" s="12" t="s">
        <v>8629</v>
      </c>
      <c r="N112" s="71">
        <f t="shared" si="1"/>
        <v>0</v>
      </c>
    </row>
    <row r="113" spans="13:14" x14ac:dyDescent="0.4">
      <c r="M113" s="12" t="s">
        <v>8632</v>
      </c>
      <c r="N113" s="71">
        <f t="shared" si="1"/>
        <v>0</v>
      </c>
    </row>
    <row r="114" spans="13:14" x14ac:dyDescent="0.4">
      <c r="M114" s="12" t="s">
        <v>8633</v>
      </c>
      <c r="N114" s="71">
        <f t="shared" si="1"/>
        <v>0</v>
      </c>
    </row>
    <row r="115" spans="13:14" x14ac:dyDescent="0.4">
      <c r="M115" s="12" t="s">
        <v>8634</v>
      </c>
      <c r="N115" s="71">
        <f t="shared" si="1"/>
        <v>0</v>
      </c>
    </row>
    <row r="116" spans="13:14" x14ac:dyDescent="0.4">
      <c r="M116" s="12" t="s">
        <v>8635</v>
      </c>
      <c r="N116" s="71">
        <f t="shared" si="1"/>
        <v>0</v>
      </c>
    </row>
    <row r="117" spans="13:14" x14ac:dyDescent="0.4">
      <c r="M117" s="12" t="s">
        <v>8419</v>
      </c>
      <c r="N117" s="71">
        <f t="shared" si="1"/>
        <v>0</v>
      </c>
    </row>
    <row r="118" spans="13:14" x14ac:dyDescent="0.4">
      <c r="M118" s="12" t="s">
        <v>8414</v>
      </c>
      <c r="N118" s="71">
        <f t="shared" si="1"/>
        <v>0</v>
      </c>
    </row>
    <row r="119" spans="13:14" x14ac:dyDescent="0.4">
      <c r="M119" s="12" t="s">
        <v>8420</v>
      </c>
      <c r="N119" s="71">
        <f t="shared" si="1"/>
        <v>0</v>
      </c>
    </row>
    <row r="120" spans="13:14" x14ac:dyDescent="0.4">
      <c r="M120" s="12" t="s">
        <v>8421</v>
      </c>
      <c r="N120" s="71">
        <f t="shared" si="1"/>
        <v>0</v>
      </c>
    </row>
    <row r="121" spans="13:14" x14ac:dyDescent="0.4">
      <c r="M121" s="12" t="s">
        <v>8422</v>
      </c>
      <c r="N121" s="71">
        <f t="shared" si="1"/>
        <v>0</v>
      </c>
    </row>
    <row r="122" spans="13:14" x14ac:dyDescent="0.4">
      <c r="M122" s="12" t="s">
        <v>8308</v>
      </c>
      <c r="N122" s="71">
        <f t="shared" si="1"/>
        <v>0</v>
      </c>
    </row>
    <row r="123" spans="13:14" x14ac:dyDescent="0.4">
      <c r="M123" s="12" t="s">
        <v>7783</v>
      </c>
      <c r="N123" s="71">
        <f t="shared" si="1"/>
        <v>0</v>
      </c>
    </row>
    <row r="124" spans="13:14" x14ac:dyDescent="0.4">
      <c r="M124" s="12" t="s">
        <v>8376</v>
      </c>
      <c r="N124" s="71">
        <f t="shared" si="1"/>
        <v>0</v>
      </c>
    </row>
    <row r="125" spans="13:14" x14ac:dyDescent="0.4">
      <c r="M125" s="12" t="s">
        <v>8355</v>
      </c>
      <c r="N125" s="71">
        <f t="shared" si="1"/>
        <v>0</v>
      </c>
    </row>
    <row r="126" spans="13:14" x14ac:dyDescent="0.4">
      <c r="M126" s="12" t="s">
        <v>8351</v>
      </c>
      <c r="N126" s="71">
        <f t="shared" si="1"/>
        <v>0</v>
      </c>
    </row>
    <row r="127" spans="13:14" x14ac:dyDescent="0.4">
      <c r="M127" s="12" t="s">
        <v>8311</v>
      </c>
      <c r="N127" s="71">
        <f t="shared" si="1"/>
        <v>0</v>
      </c>
    </row>
    <row r="128" spans="13:14" x14ac:dyDescent="0.4">
      <c r="M128" s="12" t="s">
        <v>8321</v>
      </c>
      <c r="N128" s="71">
        <f t="shared" ref="N128:N173" si="4">COUNTIF($N$39:$W$62,M128)</f>
        <v>0</v>
      </c>
    </row>
    <row r="129" spans="13:14" x14ac:dyDescent="0.4">
      <c r="M129" s="12" t="s">
        <v>8290</v>
      </c>
      <c r="N129" s="71">
        <f t="shared" si="4"/>
        <v>0</v>
      </c>
    </row>
    <row r="130" spans="13:14" x14ac:dyDescent="0.4">
      <c r="M130" s="12" t="s">
        <v>8202</v>
      </c>
      <c r="N130" s="71">
        <f t="shared" si="4"/>
        <v>0</v>
      </c>
    </row>
    <row r="131" spans="13:14" x14ac:dyDescent="0.4">
      <c r="M131" s="12" t="s">
        <v>8194</v>
      </c>
      <c r="N131" s="71">
        <f t="shared" si="4"/>
        <v>0</v>
      </c>
    </row>
    <row r="132" spans="13:14" x14ac:dyDescent="0.4">
      <c r="M132" s="12" t="s">
        <v>8692</v>
      </c>
      <c r="N132" s="71">
        <f t="shared" si="4"/>
        <v>0</v>
      </c>
    </row>
    <row r="133" spans="13:14" x14ac:dyDescent="0.4">
      <c r="M133" s="12" t="s">
        <v>8199</v>
      </c>
      <c r="N133" s="71">
        <f t="shared" si="4"/>
        <v>0</v>
      </c>
    </row>
    <row r="134" spans="13:14" x14ac:dyDescent="0.4">
      <c r="M134" s="12" t="s">
        <v>8845</v>
      </c>
      <c r="N134" s="71">
        <f t="shared" si="4"/>
        <v>0</v>
      </c>
    </row>
    <row r="135" spans="13:14" x14ac:dyDescent="0.4">
      <c r="M135" s="12" t="s">
        <v>8061</v>
      </c>
      <c r="N135" s="71">
        <f t="shared" si="4"/>
        <v>0</v>
      </c>
    </row>
    <row r="136" spans="13:14" x14ac:dyDescent="0.4">
      <c r="M136" s="12" t="s">
        <v>8059</v>
      </c>
      <c r="N136" s="71">
        <f t="shared" si="4"/>
        <v>0</v>
      </c>
    </row>
    <row r="137" spans="13:14" x14ac:dyDescent="0.4">
      <c r="M137" s="12" t="s">
        <v>7998</v>
      </c>
      <c r="N137" s="71">
        <f t="shared" si="4"/>
        <v>0</v>
      </c>
    </row>
    <row r="138" spans="13:14" x14ac:dyDescent="0.4">
      <c r="M138" s="12" t="s">
        <v>7996</v>
      </c>
      <c r="N138" s="71">
        <f t="shared" si="4"/>
        <v>0</v>
      </c>
    </row>
    <row r="139" spans="13:14" x14ac:dyDescent="0.4">
      <c r="M139" s="12" t="s">
        <v>7994</v>
      </c>
      <c r="N139" s="71">
        <f t="shared" si="4"/>
        <v>0</v>
      </c>
    </row>
    <row r="140" spans="13:14" x14ac:dyDescent="0.4">
      <c r="M140" s="12" t="s">
        <v>7967</v>
      </c>
      <c r="N140" s="71">
        <f t="shared" si="4"/>
        <v>0</v>
      </c>
    </row>
    <row r="141" spans="13:14" x14ac:dyDescent="0.4">
      <c r="M141" s="12" t="s">
        <v>7944</v>
      </c>
      <c r="N141" s="71">
        <f t="shared" si="4"/>
        <v>0</v>
      </c>
    </row>
    <row r="142" spans="13:14" x14ac:dyDescent="0.4">
      <c r="M142" s="12" t="s">
        <v>7778</v>
      </c>
      <c r="N142" s="71">
        <f t="shared" si="4"/>
        <v>0</v>
      </c>
    </row>
    <row r="143" spans="13:14" x14ac:dyDescent="0.4">
      <c r="M143" s="12" t="s">
        <v>7776</v>
      </c>
      <c r="N143" s="71">
        <f t="shared" si="4"/>
        <v>0</v>
      </c>
    </row>
    <row r="144" spans="13:14" x14ac:dyDescent="0.4">
      <c r="M144" s="12" t="s">
        <v>7772</v>
      </c>
      <c r="N144" s="71">
        <f t="shared" si="4"/>
        <v>0</v>
      </c>
    </row>
    <row r="145" spans="13:14" x14ac:dyDescent="0.4">
      <c r="M145" s="12" t="s">
        <v>7765</v>
      </c>
      <c r="N145" s="71">
        <f t="shared" si="4"/>
        <v>0</v>
      </c>
    </row>
    <row r="146" spans="13:14" x14ac:dyDescent="0.4">
      <c r="M146" s="12" t="s">
        <v>7972</v>
      </c>
      <c r="N146" s="71">
        <f t="shared" si="4"/>
        <v>0</v>
      </c>
    </row>
    <row r="147" spans="13:14" x14ac:dyDescent="0.4">
      <c r="M147" s="12" t="s">
        <v>7746</v>
      </c>
      <c r="N147" s="71">
        <f t="shared" si="4"/>
        <v>0</v>
      </c>
    </row>
    <row r="148" spans="13:14" x14ac:dyDescent="0.4">
      <c r="M148" s="12" t="s">
        <v>7725</v>
      </c>
      <c r="N148" s="71">
        <f t="shared" si="4"/>
        <v>0</v>
      </c>
    </row>
    <row r="149" spans="13:14" x14ac:dyDescent="0.4">
      <c r="M149" s="12" t="s">
        <v>7973</v>
      </c>
      <c r="N149" s="71">
        <f t="shared" si="4"/>
        <v>0</v>
      </c>
    </row>
    <row r="150" spans="13:14" x14ac:dyDescent="0.4">
      <c r="M150" s="12" t="s">
        <v>7712</v>
      </c>
      <c r="N150" s="71">
        <f t="shared" si="4"/>
        <v>0</v>
      </c>
    </row>
    <row r="151" spans="13:14" x14ac:dyDescent="0.4">
      <c r="M151" s="12" t="s">
        <v>7756</v>
      </c>
      <c r="N151" s="71">
        <f t="shared" si="4"/>
        <v>0</v>
      </c>
    </row>
    <row r="152" spans="13:14" x14ac:dyDescent="0.4">
      <c r="M152" s="12" t="s">
        <v>7962</v>
      </c>
      <c r="N152" s="71">
        <f t="shared" si="4"/>
        <v>0</v>
      </c>
    </row>
    <row r="153" spans="13:14" x14ac:dyDescent="0.4">
      <c r="M153" s="12" t="s">
        <v>7804</v>
      </c>
      <c r="N153" s="71">
        <f t="shared" si="4"/>
        <v>0</v>
      </c>
    </row>
    <row r="154" spans="13:14" x14ac:dyDescent="0.4">
      <c r="M154" s="12" t="s">
        <v>7945</v>
      </c>
      <c r="N154" s="71">
        <f t="shared" si="4"/>
        <v>0</v>
      </c>
    </row>
    <row r="155" spans="13:14" x14ac:dyDescent="0.4">
      <c r="M155" s="12" t="s">
        <v>7805</v>
      </c>
      <c r="N155" s="71">
        <f t="shared" si="4"/>
        <v>0</v>
      </c>
    </row>
    <row r="156" spans="13:14" x14ac:dyDescent="0.4">
      <c r="M156" s="12" t="s">
        <v>7753</v>
      </c>
      <c r="N156" s="71">
        <f t="shared" si="4"/>
        <v>0</v>
      </c>
    </row>
    <row r="157" spans="13:14" x14ac:dyDescent="0.4">
      <c r="M157" s="12" t="s">
        <v>7790</v>
      </c>
      <c r="N157" s="71">
        <f t="shared" si="4"/>
        <v>0</v>
      </c>
    </row>
    <row r="158" spans="13:14" x14ac:dyDescent="0.4">
      <c r="M158" s="12" t="s">
        <v>7974</v>
      </c>
      <c r="N158" s="71">
        <f t="shared" si="4"/>
        <v>0</v>
      </c>
    </row>
    <row r="159" spans="13:14" x14ac:dyDescent="0.4">
      <c r="M159" s="12" t="s">
        <v>7946</v>
      </c>
      <c r="N159" s="71">
        <f t="shared" si="4"/>
        <v>0</v>
      </c>
    </row>
    <row r="160" spans="13:14" x14ac:dyDescent="0.4">
      <c r="M160" s="12" t="s">
        <v>7975</v>
      </c>
      <c r="N160" s="71">
        <f t="shared" si="4"/>
        <v>0</v>
      </c>
    </row>
    <row r="161" spans="13:14" x14ac:dyDescent="0.4">
      <c r="M161" s="12" t="s">
        <v>8343</v>
      </c>
      <c r="N161" s="71">
        <f t="shared" si="4"/>
        <v>0</v>
      </c>
    </row>
    <row r="162" spans="13:14" x14ac:dyDescent="0.4">
      <c r="M162" s="12" t="s">
        <v>7761</v>
      </c>
      <c r="N162" s="71">
        <f t="shared" si="4"/>
        <v>0</v>
      </c>
    </row>
    <row r="163" spans="13:14" x14ac:dyDescent="0.4">
      <c r="M163" s="12" t="s">
        <v>7899</v>
      </c>
      <c r="N163" s="71">
        <f t="shared" si="4"/>
        <v>0</v>
      </c>
    </row>
    <row r="164" spans="13:14" x14ac:dyDescent="0.4">
      <c r="M164" s="12" t="s">
        <v>7948</v>
      </c>
      <c r="N164" s="71">
        <f t="shared" si="4"/>
        <v>0</v>
      </c>
    </row>
    <row r="165" spans="13:14" x14ac:dyDescent="0.4">
      <c r="M165" s="12" t="s">
        <v>8013</v>
      </c>
      <c r="N165" s="71">
        <f t="shared" si="4"/>
        <v>0</v>
      </c>
    </row>
    <row r="166" spans="13:14" x14ac:dyDescent="0.4">
      <c r="M166" s="12" t="s">
        <v>8014</v>
      </c>
      <c r="N166" s="71">
        <f t="shared" si="4"/>
        <v>0</v>
      </c>
    </row>
    <row r="167" spans="13:14" x14ac:dyDescent="0.4">
      <c r="M167" s="12" t="s">
        <v>8047</v>
      </c>
      <c r="N167" s="71">
        <f t="shared" si="4"/>
        <v>0</v>
      </c>
    </row>
    <row r="168" spans="13:14" x14ac:dyDescent="0.4">
      <c r="M168" s="12" t="s">
        <v>8090</v>
      </c>
      <c r="N168" s="71">
        <f t="shared" si="4"/>
        <v>0</v>
      </c>
    </row>
    <row r="169" spans="13:14" x14ac:dyDescent="0.4">
      <c r="M169" s="12" t="s">
        <v>8200</v>
      </c>
      <c r="N169" s="71">
        <f t="shared" si="4"/>
        <v>0</v>
      </c>
    </row>
    <row r="170" spans="13:14" x14ac:dyDescent="0.4">
      <c r="M170" s="12" t="s">
        <v>8198</v>
      </c>
      <c r="N170" s="71">
        <f t="shared" si="4"/>
        <v>0</v>
      </c>
    </row>
    <row r="171" spans="13:14" x14ac:dyDescent="0.4">
      <c r="M171" s="12" t="s">
        <v>8197</v>
      </c>
      <c r="N171" s="71">
        <f t="shared" si="4"/>
        <v>0</v>
      </c>
    </row>
    <row r="172" spans="13:14" x14ac:dyDescent="0.4">
      <c r="M172" s="12" t="s">
        <v>8315</v>
      </c>
      <c r="N172" s="71">
        <f t="shared" si="4"/>
        <v>0</v>
      </c>
    </row>
    <row r="173" spans="13:14" x14ac:dyDescent="0.4">
      <c r="M173" s="12" t="s">
        <v>8330</v>
      </c>
      <c r="N173" s="71">
        <f t="shared" si="4"/>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3D15300A-C8FD-496C-97D5-FD9441048F2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6439-E337-47E0-B57F-14BBF1FF7BC2}">
  <dimension ref="A1:W105"/>
  <sheetViews>
    <sheetView topLeftCell="M34" zoomScale="90" zoomScaleNormal="90" workbookViewId="0">
      <selection activeCell="N40" sqref="N40:O40"/>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18" customWidth="1"/>
    <col min="15" max="15" width="16.453125" customWidth="1"/>
    <col min="16" max="16" width="12.6328125" customWidth="1"/>
    <col min="17" max="17" width="13.453125" bestFit="1" customWidth="1"/>
    <col min="18" max="18" width="27.81640625" customWidth="1"/>
    <col min="19" max="19" width="15" customWidth="1"/>
    <col min="20" max="20" width="27" customWidth="1"/>
    <col min="21" max="21" width="14" customWidth="1"/>
    <col min="22" max="22" width="12.1796875" customWidth="1"/>
    <col min="23" max="23" width="15" bestFit="1" customWidth="1"/>
  </cols>
  <sheetData>
    <row r="1" spans="1:9" x14ac:dyDescent="0.4">
      <c r="A1" s="11" t="s">
        <v>7581</v>
      </c>
      <c r="B1" s="375" t="s">
        <v>10973</v>
      </c>
      <c r="C1" s="375"/>
      <c r="D1" s="375"/>
      <c r="E1" s="375"/>
      <c r="F1" s="375"/>
      <c r="G1" s="375"/>
      <c r="H1" s="375"/>
      <c r="I1" s="7"/>
    </row>
    <row r="2" spans="1:9" x14ac:dyDescent="0.4">
      <c r="A2" s="11" t="s">
        <v>7582</v>
      </c>
      <c r="B2" s="375" t="s">
        <v>10977</v>
      </c>
      <c r="C2" s="375"/>
      <c r="D2" s="375"/>
      <c r="E2" s="375"/>
      <c r="F2" s="375"/>
      <c r="G2" s="375"/>
      <c r="H2" s="375"/>
      <c r="I2" s="7"/>
    </row>
    <row r="3" spans="1:9" x14ac:dyDescent="0.4">
      <c r="A3" s="11" t="s">
        <v>7583</v>
      </c>
      <c r="B3" s="375" t="s">
        <v>10963</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45755.34375</v>
      </c>
      <c r="C6" s="374"/>
      <c r="D6" s="403" t="s">
        <v>7587</v>
      </c>
      <c r="E6" s="404"/>
      <c r="F6" s="384">
        <f>MAX(C39:G39)</f>
        <v>45761.421527777777</v>
      </c>
      <c r="G6" s="402"/>
      <c r="H6" s="374"/>
      <c r="I6" s="7"/>
    </row>
    <row r="7" spans="1:9" ht="34.5" customHeight="1" x14ac:dyDescent="0.4">
      <c r="A7" s="394" t="s">
        <v>7816</v>
      </c>
      <c r="B7" s="11" t="s">
        <v>7589</v>
      </c>
      <c r="C7" s="410" t="s">
        <v>11061</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10116</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41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10865</v>
      </c>
      <c r="D30" s="373"/>
      <c r="E30" s="373"/>
      <c r="F30" s="373"/>
      <c r="G30" s="373"/>
      <c r="H30" s="374"/>
      <c r="I30" s="218"/>
    </row>
    <row r="31" spans="1:9" x14ac:dyDescent="0.4">
      <c r="A31" s="399" t="s">
        <v>7821</v>
      </c>
      <c r="B31" s="400"/>
      <c r="C31" s="405" t="s">
        <v>10997</v>
      </c>
      <c r="D31" s="406"/>
      <c r="E31" s="406"/>
      <c r="F31" s="406"/>
      <c r="G31" s="406"/>
      <c r="H31" s="407"/>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c r="V35" s="312"/>
    </row>
    <row r="36" spans="1:23" x14ac:dyDescent="0.4">
      <c r="A36" s="88"/>
      <c r="B36" s="12"/>
      <c r="C36" s="1" t="s">
        <v>8588</v>
      </c>
      <c r="D36" s="1" t="s">
        <v>8589</v>
      </c>
      <c r="E36" s="1" t="s">
        <v>8590</v>
      </c>
      <c r="F36" s="1" t="s">
        <v>8591</v>
      </c>
      <c r="G36" s="1" t="s">
        <v>8592</v>
      </c>
      <c r="H36" s="1" t="s">
        <v>7614</v>
      </c>
      <c r="I36" s="7"/>
      <c r="N36" s="312" t="s">
        <v>11030</v>
      </c>
      <c r="P36" t="s">
        <v>7466</v>
      </c>
      <c r="R36" t="s">
        <v>9060</v>
      </c>
      <c r="T36" s="312" t="s">
        <v>11039</v>
      </c>
      <c r="V36" s="312" t="s">
        <v>9067</v>
      </c>
    </row>
    <row r="37" spans="1:23" x14ac:dyDescent="0.4">
      <c r="A37" s="83"/>
      <c r="B37" s="12" t="s">
        <v>7977</v>
      </c>
      <c r="C37" s="239" t="s">
        <v>8548</v>
      </c>
      <c r="D37" s="239" t="s">
        <v>8547</v>
      </c>
      <c r="E37" s="239" t="s">
        <v>8451</v>
      </c>
      <c r="F37" s="239" t="s">
        <v>8448</v>
      </c>
      <c r="G37" s="239" t="s">
        <v>8609</v>
      </c>
      <c r="H37" s="1"/>
      <c r="I37" s="7"/>
      <c r="J37" s="186" t="s">
        <v>9436</v>
      </c>
      <c r="N37" s="313" t="s">
        <v>11031</v>
      </c>
      <c r="P37" t="s">
        <v>8628</v>
      </c>
      <c r="R37" t="s">
        <v>8624</v>
      </c>
      <c r="T37" s="313" t="s">
        <v>11037</v>
      </c>
      <c r="V37" s="313" t="s">
        <v>8724</v>
      </c>
    </row>
    <row r="38" spans="1:23" x14ac:dyDescent="0.4">
      <c r="A38" s="177"/>
      <c r="B38" s="12" t="s">
        <v>7615</v>
      </c>
      <c r="C38" s="191">
        <v>45758.497916666667</v>
      </c>
      <c r="D38" s="191">
        <v>45755.352777777778</v>
      </c>
      <c r="E38" s="191">
        <v>45755.736111111109</v>
      </c>
      <c r="F38" s="191">
        <v>45758.787499999999</v>
      </c>
      <c r="G38" s="191">
        <v>45755.34375</v>
      </c>
      <c r="H38" s="1"/>
      <c r="I38" s="7"/>
      <c r="J38" s="294">
        <v>45764.333333333336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45761.407638888886</v>
      </c>
      <c r="D39" s="191">
        <v>45761.326388888891</v>
      </c>
      <c r="E39" s="191">
        <v>45761.320833333331</v>
      </c>
      <c r="F39" s="191">
        <v>45761.421527777777</v>
      </c>
      <c r="G39" s="191">
        <v>45761.349305555559</v>
      </c>
      <c r="H39" s="1"/>
      <c r="I39" s="7"/>
      <c r="J39" s="186">
        <f>IF(C39&lt;&gt;"",INT((J38-C38)*24),0)+IF(D39&lt;&gt;"",INT((J38-D38)*24),0)+IF(E39&lt;&gt;"",INT((J38-E38)*24),0)+IF(F39&lt;&gt;"",INT((J38-F38)*24),0)+IF(G39&lt;&gt;"",INT((J38-G38)*24),0)</f>
        <v>909</v>
      </c>
      <c r="M39" s="95">
        <v>1</v>
      </c>
      <c r="N39" s="222" t="s">
        <v>11074</v>
      </c>
      <c r="O39" s="201" t="s">
        <v>11076</v>
      </c>
      <c r="P39" s="203" t="s">
        <v>11015</v>
      </c>
      <c r="Q39" s="201" t="s">
        <v>9326</v>
      </c>
      <c r="R39" s="222" t="s">
        <v>10984</v>
      </c>
      <c r="S39" s="201" t="s">
        <v>11004</v>
      </c>
      <c r="T39" s="203" t="s">
        <v>11040</v>
      </c>
      <c r="U39" s="12" t="s">
        <v>11080</v>
      </c>
      <c r="V39" s="222" t="s">
        <v>10996</v>
      </c>
      <c r="W39" s="201" t="s">
        <v>11008</v>
      </c>
    </row>
    <row r="40" spans="1:23" x14ac:dyDescent="0.4">
      <c r="A40" s="177"/>
      <c r="B40" s="12" t="s">
        <v>7458</v>
      </c>
      <c r="C40" s="221">
        <v>179</v>
      </c>
      <c r="D40" s="164">
        <v>71</v>
      </c>
      <c r="E40" s="221">
        <v>295</v>
      </c>
      <c r="F40" s="221">
        <v>4</v>
      </c>
      <c r="G40" s="164">
        <v>73</v>
      </c>
      <c r="H40" s="1">
        <f t="shared" ref="H40:H62" si="0">SUM(C40:G40)</f>
        <v>622</v>
      </c>
      <c r="I40" s="7"/>
      <c r="M40" s="1">
        <v>2</v>
      </c>
      <c r="N40" s="222" t="s">
        <v>11032</v>
      </c>
      <c r="O40" s="201" t="s">
        <v>11033</v>
      </c>
      <c r="P40" s="222"/>
      <c r="Q40" s="201"/>
      <c r="R40" s="222" t="s">
        <v>10994</v>
      </c>
      <c r="S40" s="12"/>
      <c r="T40" s="203" t="s">
        <v>11041</v>
      </c>
      <c r="U40" s="234"/>
      <c r="V40" s="203" t="s">
        <v>11024</v>
      </c>
      <c r="W40" s="201" t="s">
        <v>9326</v>
      </c>
    </row>
    <row r="41" spans="1:23" x14ac:dyDescent="0.4">
      <c r="A41" s="1" t="s">
        <v>7164</v>
      </c>
      <c r="B41" s="12" t="s">
        <v>7469</v>
      </c>
      <c r="C41" s="1">
        <f>INT((C39-C38)*24)</f>
        <v>69</v>
      </c>
      <c r="D41" s="1">
        <f>INT((D39-D38)*24)</f>
        <v>143</v>
      </c>
      <c r="E41" s="1">
        <f>INT((E39-E38)*24)</f>
        <v>134</v>
      </c>
      <c r="F41" s="1">
        <f>INT((F39-F38)*24)</f>
        <v>63</v>
      </c>
      <c r="G41" s="1">
        <f>INT((G39-G38)*24)</f>
        <v>144</v>
      </c>
      <c r="H41" s="1">
        <f t="shared" si="0"/>
        <v>553</v>
      </c>
      <c r="I41" s="7"/>
      <c r="J41" s="12" t="s">
        <v>8020</v>
      </c>
      <c r="K41" s="1">
        <f>H41</f>
        <v>553</v>
      </c>
      <c r="M41" s="95">
        <v>3</v>
      </c>
      <c r="N41" s="222" t="s">
        <v>11034</v>
      </c>
      <c r="O41" s="201" t="s">
        <v>9176</v>
      </c>
      <c r="P41" s="203"/>
      <c r="Q41" s="201"/>
      <c r="R41" s="203" t="s">
        <v>11014</v>
      </c>
      <c r="S41" s="201" t="s">
        <v>9326</v>
      </c>
      <c r="T41" s="203" t="s">
        <v>11042</v>
      </c>
      <c r="U41" s="201"/>
      <c r="V41" s="222"/>
      <c r="W41" s="201"/>
    </row>
    <row r="42" spans="1:23" x14ac:dyDescent="0.4">
      <c r="A42" s="379">
        <v>45756</v>
      </c>
      <c r="B42" s="12" t="s">
        <v>7483</v>
      </c>
      <c r="C42" s="1"/>
      <c r="D42" s="1">
        <v>0</v>
      </c>
      <c r="E42" s="1">
        <v>0</v>
      </c>
      <c r="F42" s="1"/>
      <c r="G42" s="1">
        <v>0</v>
      </c>
      <c r="H42" s="1">
        <f t="shared" si="0"/>
        <v>0</v>
      </c>
      <c r="I42" s="7"/>
      <c r="J42" s="12" t="s">
        <v>7483</v>
      </c>
      <c r="K42" s="1">
        <f>SUMIF(B:B,J42,H:H)</f>
        <v>0</v>
      </c>
      <c r="M42" s="1">
        <v>4</v>
      </c>
      <c r="N42" s="222"/>
      <c r="O42" s="201"/>
      <c r="P42" s="203"/>
      <c r="Q42" s="12"/>
      <c r="R42" s="203"/>
      <c r="S42" s="201"/>
      <c r="T42" s="203" t="s">
        <v>11043</v>
      </c>
      <c r="U42" s="201"/>
      <c r="V42" s="240"/>
      <c r="W42" s="201"/>
    </row>
    <row r="43" spans="1:23" x14ac:dyDescent="0.4">
      <c r="A43" s="379"/>
      <c r="B43" s="12" t="s">
        <v>7484</v>
      </c>
      <c r="C43" s="1"/>
      <c r="D43" s="1">
        <v>0</v>
      </c>
      <c r="E43" s="1">
        <v>0</v>
      </c>
      <c r="F43" s="1"/>
      <c r="G43" s="1">
        <v>0</v>
      </c>
      <c r="H43" s="1">
        <f t="shared" si="0"/>
        <v>0</v>
      </c>
      <c r="I43" s="7"/>
      <c r="J43" s="12" t="s">
        <v>7477</v>
      </c>
      <c r="K43" s="1">
        <f>SUMIF(B:B,J43,H:H)</f>
        <v>0</v>
      </c>
      <c r="M43" s="95">
        <v>5</v>
      </c>
      <c r="N43" s="310"/>
      <c r="O43" s="65"/>
      <c r="P43" s="222"/>
      <c r="Q43" s="201"/>
      <c r="R43" s="203"/>
      <c r="S43" s="12"/>
      <c r="T43" s="203" t="s">
        <v>11044</v>
      </c>
      <c r="U43" s="201"/>
      <c r="V43" s="240"/>
      <c r="W43" s="201"/>
    </row>
    <row r="44" spans="1:23" x14ac:dyDescent="0.4">
      <c r="A44" s="379"/>
      <c r="B44" s="12" t="s">
        <v>7485</v>
      </c>
      <c r="C44" s="1"/>
      <c r="D44" s="1">
        <v>0</v>
      </c>
      <c r="E44" s="1">
        <v>1</v>
      </c>
      <c r="F44" s="1"/>
      <c r="G44" s="1">
        <v>0</v>
      </c>
      <c r="H44" s="1">
        <f t="shared" si="0"/>
        <v>1</v>
      </c>
      <c r="I44" s="7"/>
      <c r="J44" s="12" t="s">
        <v>7485</v>
      </c>
      <c r="K44" s="1">
        <f>SUMIF(B:B,J44,H:H)</f>
        <v>9</v>
      </c>
      <c r="M44" s="1">
        <v>6</v>
      </c>
      <c r="N44" s="222"/>
      <c r="O44" s="201"/>
      <c r="P44" s="203"/>
      <c r="Q44" s="201"/>
      <c r="R44" s="203"/>
      <c r="S44" s="12"/>
      <c r="T44" s="203" t="s">
        <v>11045</v>
      </c>
      <c r="U44" s="201"/>
      <c r="V44" s="201"/>
      <c r="W44" s="201"/>
    </row>
    <row r="45" spans="1:23" x14ac:dyDescent="0.4">
      <c r="A45" s="379">
        <v>45757</v>
      </c>
      <c r="B45" s="12" t="s">
        <v>7483</v>
      </c>
      <c r="C45" s="1"/>
      <c r="D45" s="1">
        <v>0</v>
      </c>
      <c r="E45" s="1">
        <v>0</v>
      </c>
      <c r="F45" s="1"/>
      <c r="G45" s="1">
        <v>0</v>
      </c>
      <c r="H45" s="1">
        <f t="shared" si="0"/>
        <v>0</v>
      </c>
      <c r="I45" s="7"/>
      <c r="M45" s="95">
        <v>7</v>
      </c>
      <c r="N45" s="222"/>
      <c r="O45" s="201"/>
      <c r="P45" s="203"/>
      <c r="Q45" s="201"/>
      <c r="R45" s="222"/>
      <c r="S45" s="201"/>
      <c r="T45" s="222"/>
      <c r="U45" s="201"/>
      <c r="V45" s="201"/>
      <c r="W45" s="201"/>
    </row>
    <row r="46" spans="1:23" x14ac:dyDescent="0.4">
      <c r="A46" s="379"/>
      <c r="B46" s="12" t="s">
        <v>7484</v>
      </c>
      <c r="C46" s="1"/>
      <c r="D46" s="1">
        <v>0</v>
      </c>
      <c r="E46" s="1">
        <v>0</v>
      </c>
      <c r="F46" s="1"/>
      <c r="G46" s="1">
        <v>0</v>
      </c>
      <c r="H46" s="1">
        <f t="shared" si="0"/>
        <v>0</v>
      </c>
      <c r="I46" s="7"/>
      <c r="M46" s="1">
        <v>8</v>
      </c>
      <c r="N46" s="222"/>
      <c r="O46" s="201"/>
      <c r="P46" s="222"/>
      <c r="Q46" s="201"/>
      <c r="R46" s="222"/>
      <c r="S46" s="201"/>
      <c r="T46" s="201"/>
      <c r="U46" s="201"/>
      <c r="V46" s="201"/>
      <c r="W46" s="201"/>
    </row>
    <row r="47" spans="1:23" x14ac:dyDescent="0.4">
      <c r="A47" s="379"/>
      <c r="B47" s="12" t="s">
        <v>7485</v>
      </c>
      <c r="C47" s="1"/>
      <c r="D47" s="1">
        <v>0</v>
      </c>
      <c r="E47" s="1">
        <v>0</v>
      </c>
      <c r="F47" s="1"/>
      <c r="G47" s="1">
        <v>1</v>
      </c>
      <c r="H47" s="1">
        <f t="shared" si="0"/>
        <v>1</v>
      </c>
      <c r="I47" s="7"/>
      <c r="M47" s="95">
        <v>9</v>
      </c>
      <c r="N47" s="222"/>
      <c r="O47" s="201"/>
      <c r="P47" s="222"/>
      <c r="Q47" s="201"/>
      <c r="R47" s="222"/>
      <c r="S47" s="201"/>
      <c r="T47" s="201"/>
      <c r="U47" s="201"/>
      <c r="V47" s="201"/>
      <c r="W47" s="201"/>
    </row>
    <row r="48" spans="1:23" ht="17" customHeight="1" x14ac:dyDescent="0.4">
      <c r="A48" s="379">
        <v>45758</v>
      </c>
      <c r="B48" s="12" t="s">
        <v>7483</v>
      </c>
      <c r="C48" s="1"/>
      <c r="D48" s="95">
        <v>0</v>
      </c>
      <c r="E48" s="1">
        <v>0</v>
      </c>
      <c r="F48" s="1"/>
      <c r="G48" s="1">
        <v>0</v>
      </c>
      <c r="H48" s="1">
        <f t="shared" si="0"/>
        <v>0</v>
      </c>
      <c r="I48" s="7"/>
      <c r="M48" s="1">
        <v>10</v>
      </c>
      <c r="N48" s="222"/>
      <c r="O48" s="201"/>
      <c r="P48" s="203"/>
      <c r="Q48" s="201"/>
      <c r="R48" s="203"/>
      <c r="S48" s="201"/>
      <c r="T48" s="201"/>
      <c r="U48" s="201"/>
      <c r="V48" s="201"/>
      <c r="W48" s="201"/>
    </row>
    <row r="49" spans="1:23" x14ac:dyDescent="0.4">
      <c r="A49" s="379"/>
      <c r="B49" s="12" t="s">
        <v>7484</v>
      </c>
      <c r="C49" s="1"/>
      <c r="D49" s="95">
        <v>0</v>
      </c>
      <c r="E49" s="95">
        <v>0</v>
      </c>
      <c r="F49" s="95"/>
      <c r="G49" s="95">
        <v>0</v>
      </c>
      <c r="H49" s="1">
        <f t="shared" si="0"/>
        <v>0</v>
      </c>
      <c r="I49" s="7"/>
      <c r="M49" s="1">
        <v>11</v>
      </c>
      <c r="N49" s="222"/>
      <c r="O49" s="201"/>
      <c r="P49" s="203"/>
      <c r="Q49" s="201"/>
      <c r="R49" s="203"/>
      <c r="S49" s="201"/>
      <c r="T49" s="201"/>
      <c r="U49" s="201"/>
      <c r="V49" s="201"/>
      <c r="W49" s="201"/>
    </row>
    <row r="50" spans="1:23" x14ac:dyDescent="0.4">
      <c r="A50" s="379"/>
      <c r="B50" s="12" t="s">
        <v>7485</v>
      </c>
      <c r="C50" s="1"/>
      <c r="D50" s="95">
        <v>0</v>
      </c>
      <c r="E50" s="1">
        <v>0</v>
      </c>
      <c r="F50" s="1"/>
      <c r="G50" s="1">
        <v>0</v>
      </c>
      <c r="H50" s="1">
        <f t="shared" si="0"/>
        <v>0</v>
      </c>
      <c r="I50" s="7"/>
      <c r="M50" s="1">
        <v>12</v>
      </c>
      <c r="N50" s="201"/>
      <c r="O50" s="201"/>
      <c r="P50" s="222"/>
      <c r="Q50" s="201"/>
      <c r="R50" s="222"/>
      <c r="S50" s="201"/>
      <c r="T50" s="201"/>
      <c r="U50" s="201"/>
      <c r="V50" s="201"/>
      <c r="W50" s="201"/>
    </row>
    <row r="51" spans="1:23" x14ac:dyDescent="0.4">
      <c r="A51" s="379">
        <v>45761</v>
      </c>
      <c r="B51" s="12" t="s">
        <v>7483</v>
      </c>
      <c r="C51" s="1">
        <v>0</v>
      </c>
      <c r="D51" s="95">
        <v>0</v>
      </c>
      <c r="E51" s="1">
        <v>0</v>
      </c>
      <c r="F51" s="1">
        <v>0</v>
      </c>
      <c r="G51" s="1">
        <v>0</v>
      </c>
      <c r="H51" s="1">
        <f t="shared" si="0"/>
        <v>0</v>
      </c>
      <c r="I51" s="7"/>
      <c r="M51" s="1">
        <v>13</v>
      </c>
      <c r="N51" s="201"/>
      <c r="O51" s="201"/>
      <c r="P51" s="222"/>
      <c r="Q51" s="201"/>
      <c r="R51" s="222"/>
      <c r="S51" s="201"/>
      <c r="T51" s="201"/>
      <c r="U51" s="201"/>
      <c r="V51" s="201"/>
      <c r="W51" s="201"/>
    </row>
    <row r="52" spans="1:23" x14ac:dyDescent="0.4">
      <c r="A52" s="379"/>
      <c r="B52" s="12" t="s">
        <v>7484</v>
      </c>
      <c r="C52" s="1">
        <v>0</v>
      </c>
      <c r="D52" s="95">
        <v>0</v>
      </c>
      <c r="E52" s="95">
        <v>0</v>
      </c>
      <c r="F52" s="95">
        <v>0</v>
      </c>
      <c r="G52" s="1">
        <v>0</v>
      </c>
      <c r="H52" s="1">
        <f t="shared" si="0"/>
        <v>0</v>
      </c>
      <c r="I52" s="7"/>
      <c r="M52" s="1">
        <v>14</v>
      </c>
      <c r="N52" s="201"/>
      <c r="O52" s="201"/>
      <c r="P52" s="222"/>
      <c r="Q52" s="201"/>
      <c r="R52" s="222"/>
      <c r="S52" s="201"/>
      <c r="T52" s="201"/>
      <c r="U52" s="201"/>
      <c r="V52" s="201"/>
      <c r="W52" s="201"/>
    </row>
    <row r="53" spans="1:23" x14ac:dyDescent="0.4">
      <c r="A53" s="379"/>
      <c r="B53" s="12" t="s">
        <v>7485</v>
      </c>
      <c r="C53" s="1">
        <v>1</v>
      </c>
      <c r="D53" s="95">
        <v>0</v>
      </c>
      <c r="E53" s="1">
        <v>0</v>
      </c>
      <c r="F53" s="1">
        <v>6</v>
      </c>
      <c r="G53" s="1">
        <v>0</v>
      </c>
      <c r="H53" s="1">
        <f t="shared" si="0"/>
        <v>7</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11075</v>
      </c>
      <c r="N64" s="71">
        <f t="shared" ref="N64:N105" si="1">COUNTIF($N$39:$W$62,M64)</f>
        <v>1</v>
      </c>
      <c r="O64" s="229"/>
      <c r="P64" s="229"/>
      <c r="Q64" s="229"/>
      <c r="R64" s="229"/>
      <c r="S64" s="229"/>
    </row>
    <row r="65" spans="1:19" x14ac:dyDescent="0.4">
      <c r="A65" s="12" t="s">
        <v>7654</v>
      </c>
      <c r="B65" s="219">
        <v>45741.319444444445</v>
      </c>
      <c r="M65" s="12" t="s">
        <v>11007</v>
      </c>
      <c r="N65" s="71">
        <f t="shared" si="1"/>
        <v>1</v>
      </c>
      <c r="O65" s="229"/>
      <c r="P65" s="229"/>
      <c r="Q65" s="229"/>
      <c r="R65" s="229"/>
      <c r="S65" s="229"/>
    </row>
    <row r="66" spans="1:19" x14ac:dyDescent="0.4">
      <c r="A66" s="12" t="s">
        <v>7655</v>
      </c>
      <c r="B66" s="220">
        <v>0.38958333333333334</v>
      </c>
      <c r="M66" s="12" t="s">
        <v>11003</v>
      </c>
      <c r="N66" s="71">
        <f t="shared" si="1"/>
        <v>1</v>
      </c>
      <c r="O66" s="229"/>
      <c r="P66" s="229"/>
      <c r="Q66" s="229"/>
      <c r="R66" s="229"/>
      <c r="S66" s="229"/>
    </row>
    <row r="67" spans="1:19" x14ac:dyDescent="0.4">
      <c r="A67" s="12" t="s">
        <v>7656</v>
      </c>
      <c r="B67" s="219">
        <f>B65-B66</f>
        <v>45740.929861111115</v>
      </c>
      <c r="M67" s="12" t="s">
        <v>10836</v>
      </c>
      <c r="N67" s="71">
        <f t="shared" si="1"/>
        <v>0</v>
      </c>
      <c r="O67" s="229"/>
      <c r="P67" s="229"/>
      <c r="Q67" s="229"/>
      <c r="R67" s="229"/>
      <c r="S67" s="229"/>
    </row>
    <row r="68" spans="1:19" x14ac:dyDescent="0.4">
      <c r="M68" s="12" t="s">
        <v>10611</v>
      </c>
      <c r="N68" s="71">
        <f t="shared" si="1"/>
        <v>0</v>
      </c>
    </row>
    <row r="69" spans="1:19" x14ac:dyDescent="0.4">
      <c r="A69" s="220" t="s">
        <v>9491</v>
      </c>
      <c r="B69" s="295">
        <v>0</v>
      </c>
      <c r="C69" s="220">
        <f>B69+TIME(1,,)</f>
        <v>4.1666666666666664E-2</v>
      </c>
      <c r="M69" s="12" t="s">
        <v>10533</v>
      </c>
      <c r="N69" s="71">
        <f t="shared" si="1"/>
        <v>0</v>
      </c>
    </row>
    <row r="70" spans="1:19" x14ac:dyDescent="0.4">
      <c r="A70" s="220" t="s">
        <v>9491</v>
      </c>
      <c r="B70" s="220">
        <f>C69</f>
        <v>4.1666666666666664E-2</v>
      </c>
      <c r="C70" s="220">
        <f t="shared" ref="C70:C92" si="2">B70+TIME(1,,)</f>
        <v>8.3333333333333329E-2</v>
      </c>
      <c r="M70" s="300" t="s">
        <v>10479</v>
      </c>
      <c r="N70" s="71">
        <f t="shared" si="1"/>
        <v>0</v>
      </c>
    </row>
    <row r="71" spans="1:19" x14ac:dyDescent="0.4">
      <c r="A71" s="220" t="s">
        <v>9491</v>
      </c>
      <c r="B71" s="220">
        <f t="shared" ref="B71:B92" si="3">C70</f>
        <v>8.3333333333333329E-2</v>
      </c>
      <c r="C71" s="220">
        <f t="shared" si="2"/>
        <v>0.125</v>
      </c>
      <c r="M71" s="300" t="s">
        <v>10482</v>
      </c>
      <c r="N71" s="71">
        <f t="shared" si="1"/>
        <v>0</v>
      </c>
    </row>
    <row r="72" spans="1:19" x14ac:dyDescent="0.4">
      <c r="A72" s="220" t="s">
        <v>9491</v>
      </c>
      <c r="B72" s="220">
        <f t="shared" si="3"/>
        <v>0.125</v>
      </c>
      <c r="C72" s="220">
        <f t="shared" si="2"/>
        <v>0.16666666666666666</v>
      </c>
      <c r="M72" s="300" t="s">
        <v>10415</v>
      </c>
      <c r="N72" s="71">
        <f t="shared" si="1"/>
        <v>0</v>
      </c>
    </row>
    <row r="73" spans="1:19" x14ac:dyDescent="0.4">
      <c r="A73" s="220" t="s">
        <v>9491</v>
      </c>
      <c r="B73" s="220">
        <f t="shared" si="3"/>
        <v>0.16666666666666666</v>
      </c>
      <c r="C73" s="220">
        <f t="shared" si="2"/>
        <v>0.20833333333333331</v>
      </c>
      <c r="M73" s="300" t="s">
        <v>10394</v>
      </c>
      <c r="N73" s="71">
        <f t="shared" si="1"/>
        <v>0</v>
      </c>
    </row>
    <row r="74" spans="1:19" x14ac:dyDescent="0.4">
      <c r="A74" s="220" t="s">
        <v>9491</v>
      </c>
      <c r="B74" s="220">
        <f t="shared" si="3"/>
        <v>0.20833333333333331</v>
      </c>
      <c r="C74" s="220">
        <f t="shared" si="2"/>
        <v>0.24999999999999997</v>
      </c>
      <c r="M74" s="300" t="s">
        <v>10399</v>
      </c>
      <c r="N74" s="71">
        <f t="shared" si="1"/>
        <v>0</v>
      </c>
    </row>
    <row r="75" spans="1:19" x14ac:dyDescent="0.4">
      <c r="A75" s="220" t="s">
        <v>9491</v>
      </c>
      <c r="B75" s="220">
        <f t="shared" si="3"/>
        <v>0.24999999999999997</v>
      </c>
      <c r="C75" s="220">
        <f t="shared" si="2"/>
        <v>0.29166666666666663</v>
      </c>
      <c r="M75" s="201" t="s">
        <v>10677</v>
      </c>
      <c r="N75" s="71">
        <f t="shared" si="1"/>
        <v>0</v>
      </c>
    </row>
    <row r="76" spans="1:19" x14ac:dyDescent="0.4">
      <c r="A76" s="220" t="s">
        <v>9491</v>
      </c>
      <c r="B76" s="220">
        <f t="shared" si="3"/>
        <v>0.29166666666666663</v>
      </c>
      <c r="C76" s="220">
        <f t="shared" si="2"/>
        <v>0.33333333333333331</v>
      </c>
      <c r="M76" s="12" t="s">
        <v>10329</v>
      </c>
      <c r="N76" s="71">
        <f t="shared" si="1"/>
        <v>0</v>
      </c>
    </row>
    <row r="77" spans="1:19" x14ac:dyDescent="0.4">
      <c r="A77" s="220" t="s">
        <v>9491</v>
      </c>
      <c r="B77" s="220">
        <f t="shared" si="3"/>
        <v>0.33333333333333331</v>
      </c>
      <c r="C77" s="220">
        <f t="shared" si="2"/>
        <v>0.375</v>
      </c>
      <c r="M77" s="12" t="s">
        <v>10303</v>
      </c>
      <c r="N77" s="71">
        <f t="shared" si="1"/>
        <v>0</v>
      </c>
    </row>
    <row r="78" spans="1:19" x14ac:dyDescent="0.4">
      <c r="A78" s="220" t="s">
        <v>9491</v>
      </c>
      <c r="B78" s="220">
        <f t="shared" si="3"/>
        <v>0.375</v>
      </c>
      <c r="C78" s="220">
        <f t="shared" si="2"/>
        <v>0.41666666666666669</v>
      </c>
      <c r="M78" s="12" t="s">
        <v>10195</v>
      </c>
      <c r="N78" s="71">
        <f t="shared" si="1"/>
        <v>0</v>
      </c>
    </row>
    <row r="79" spans="1:19" x14ac:dyDescent="0.4">
      <c r="A79" s="220" t="s">
        <v>9491</v>
      </c>
      <c r="B79" s="220">
        <f t="shared" si="3"/>
        <v>0.41666666666666669</v>
      </c>
      <c r="C79" s="220">
        <f t="shared" si="2"/>
        <v>0.45833333333333337</v>
      </c>
      <c r="M79" s="12" t="s">
        <v>10196</v>
      </c>
      <c r="N79" s="71">
        <f t="shared" si="1"/>
        <v>0</v>
      </c>
    </row>
    <row r="80" spans="1:19" x14ac:dyDescent="0.4">
      <c r="A80" s="220" t="s">
        <v>9491</v>
      </c>
      <c r="B80" s="220">
        <f t="shared" si="3"/>
        <v>0.45833333333333337</v>
      </c>
      <c r="C80" s="220">
        <f t="shared" si="2"/>
        <v>0.5</v>
      </c>
      <c r="M80" s="12" t="s">
        <v>10197</v>
      </c>
      <c r="N80" s="71">
        <f t="shared" si="1"/>
        <v>0</v>
      </c>
    </row>
    <row r="81" spans="1:14" x14ac:dyDescent="0.4">
      <c r="A81" s="220" t="s">
        <v>9491</v>
      </c>
      <c r="B81" s="220">
        <f t="shared" si="3"/>
        <v>0.5</v>
      </c>
      <c r="C81" s="220">
        <f t="shared" si="2"/>
        <v>0.54166666666666663</v>
      </c>
      <c r="M81" s="12" t="s">
        <v>9917</v>
      </c>
      <c r="N81" s="71">
        <f t="shared" si="1"/>
        <v>0</v>
      </c>
    </row>
    <row r="82" spans="1:14" x14ac:dyDescent="0.4">
      <c r="A82" s="220" t="s">
        <v>9491</v>
      </c>
      <c r="B82" s="220">
        <f t="shared" si="3"/>
        <v>0.54166666666666663</v>
      </c>
      <c r="C82" s="220">
        <f t="shared" si="2"/>
        <v>0.58333333333333326</v>
      </c>
      <c r="M82" s="12" t="s">
        <v>9641</v>
      </c>
      <c r="N82" s="71">
        <f t="shared" si="1"/>
        <v>1</v>
      </c>
    </row>
    <row r="83" spans="1:14" x14ac:dyDescent="0.4">
      <c r="A83" s="220" t="s">
        <v>9491</v>
      </c>
      <c r="B83" s="220">
        <f t="shared" si="3"/>
        <v>0.58333333333333326</v>
      </c>
      <c r="C83" s="220">
        <f t="shared" si="2"/>
        <v>0.62499999999999989</v>
      </c>
      <c r="M83" s="12" t="s">
        <v>9624</v>
      </c>
      <c r="N83" s="71">
        <f t="shared" si="1"/>
        <v>0</v>
      </c>
    </row>
    <row r="84" spans="1:14" x14ac:dyDescent="0.4">
      <c r="A84" s="220" t="s">
        <v>9491</v>
      </c>
      <c r="B84" s="220">
        <f t="shared" si="3"/>
        <v>0.62499999999999989</v>
      </c>
      <c r="C84" s="220">
        <f t="shared" si="2"/>
        <v>0.66666666666666652</v>
      </c>
      <c r="M84" s="12" t="s">
        <v>9532</v>
      </c>
      <c r="N84" s="71">
        <f t="shared" si="1"/>
        <v>0</v>
      </c>
    </row>
    <row r="85" spans="1:14" x14ac:dyDescent="0.4">
      <c r="A85" s="220" t="s">
        <v>9491</v>
      </c>
      <c r="B85" s="220">
        <f t="shared" si="3"/>
        <v>0.66666666666666652</v>
      </c>
      <c r="C85" s="220">
        <f t="shared" si="2"/>
        <v>0.70833333333333315</v>
      </c>
      <c r="M85" s="12" t="s">
        <v>9510</v>
      </c>
      <c r="N85" s="71">
        <f t="shared" si="1"/>
        <v>0</v>
      </c>
    </row>
    <row r="86" spans="1:14" x14ac:dyDescent="0.4">
      <c r="A86" s="220" t="s">
        <v>9491</v>
      </c>
      <c r="B86" s="220">
        <f t="shared" si="3"/>
        <v>0.70833333333333315</v>
      </c>
      <c r="C86" s="220">
        <f t="shared" si="2"/>
        <v>0.74999999999999978</v>
      </c>
      <c r="M86" s="12" t="s">
        <v>9508</v>
      </c>
      <c r="N86" s="71">
        <f t="shared" si="1"/>
        <v>0</v>
      </c>
    </row>
    <row r="87" spans="1:14" x14ac:dyDescent="0.4">
      <c r="A87" s="220" t="s">
        <v>9491</v>
      </c>
      <c r="B87" s="220">
        <f t="shared" si="3"/>
        <v>0.74999999999999978</v>
      </c>
      <c r="C87" s="220">
        <f t="shared" si="2"/>
        <v>0.79166666666666641</v>
      </c>
      <c r="M87" s="12" t="s">
        <v>9498</v>
      </c>
      <c r="N87" s="71">
        <f t="shared" si="1"/>
        <v>0</v>
      </c>
    </row>
    <row r="88" spans="1:14" x14ac:dyDescent="0.4">
      <c r="A88" s="220" t="s">
        <v>9491</v>
      </c>
      <c r="B88" s="220">
        <f t="shared" si="3"/>
        <v>0.79166666666666641</v>
      </c>
      <c r="C88" s="220">
        <f t="shared" si="2"/>
        <v>0.83333333333333304</v>
      </c>
      <c r="M88" s="12" t="s">
        <v>9422</v>
      </c>
      <c r="N88" s="71">
        <f t="shared" si="1"/>
        <v>0</v>
      </c>
    </row>
    <row r="89" spans="1:14" x14ac:dyDescent="0.4">
      <c r="A89" s="220" t="s">
        <v>9491</v>
      </c>
      <c r="B89" s="220">
        <f t="shared" si="3"/>
        <v>0.83333333333333304</v>
      </c>
      <c r="C89" s="220">
        <f t="shared" si="2"/>
        <v>0.87499999999999967</v>
      </c>
      <c r="M89" s="12" t="s">
        <v>9359</v>
      </c>
      <c r="N89" s="71">
        <f t="shared" si="1"/>
        <v>0</v>
      </c>
    </row>
    <row r="90" spans="1:14" x14ac:dyDescent="0.4">
      <c r="A90" s="220" t="s">
        <v>9491</v>
      </c>
      <c r="B90" s="220">
        <f t="shared" si="3"/>
        <v>0.87499999999999967</v>
      </c>
      <c r="C90" s="220">
        <f t="shared" si="2"/>
        <v>0.9166666666666663</v>
      </c>
      <c r="M90" s="12" t="s">
        <v>9210</v>
      </c>
      <c r="N90" s="71">
        <f t="shared" si="1"/>
        <v>0</v>
      </c>
    </row>
    <row r="91" spans="1:14" x14ac:dyDescent="0.4">
      <c r="A91" s="220" t="s">
        <v>9491</v>
      </c>
      <c r="B91" s="220">
        <f t="shared" si="3"/>
        <v>0.9166666666666663</v>
      </c>
      <c r="C91" s="220">
        <f t="shared" si="2"/>
        <v>0.95833333333333293</v>
      </c>
      <c r="M91" s="12" t="s">
        <v>9136</v>
      </c>
      <c r="N91" s="71">
        <f t="shared" si="1"/>
        <v>0</v>
      </c>
    </row>
    <row r="92" spans="1:14" x14ac:dyDescent="0.4">
      <c r="A92" s="220" t="s">
        <v>9491</v>
      </c>
      <c r="B92" s="220">
        <f t="shared" si="3"/>
        <v>0.95833333333333293</v>
      </c>
      <c r="C92" s="220">
        <f t="shared" si="2"/>
        <v>0.99999999999999956</v>
      </c>
      <c r="M92" s="12" t="s">
        <v>9077</v>
      </c>
      <c r="N92" s="71">
        <f t="shared" si="1"/>
        <v>0</v>
      </c>
    </row>
    <row r="93" spans="1:14" x14ac:dyDescent="0.4">
      <c r="M93" s="12" t="s">
        <v>9075</v>
      </c>
      <c r="N93" s="71">
        <f t="shared" si="1"/>
        <v>0</v>
      </c>
    </row>
    <row r="94" spans="1:14" x14ac:dyDescent="0.4">
      <c r="M94" s="12" t="s">
        <v>9072</v>
      </c>
      <c r="N94" s="71">
        <f t="shared" si="1"/>
        <v>0</v>
      </c>
    </row>
    <row r="95" spans="1:14" x14ac:dyDescent="0.4">
      <c r="M95" s="12" t="s">
        <v>8980</v>
      </c>
      <c r="N95" s="71">
        <f t="shared" si="1"/>
        <v>0</v>
      </c>
    </row>
    <row r="96" spans="1:14" x14ac:dyDescent="0.4">
      <c r="M96" s="12" t="s">
        <v>8984</v>
      </c>
      <c r="N96" s="71">
        <f t="shared" si="1"/>
        <v>0</v>
      </c>
    </row>
    <row r="97" spans="13:14" x14ac:dyDescent="0.4">
      <c r="M97" s="12" t="s">
        <v>9280</v>
      </c>
      <c r="N97" s="71">
        <f t="shared" si="1"/>
        <v>0</v>
      </c>
    </row>
    <row r="98" spans="13:14" x14ac:dyDescent="0.4">
      <c r="M98" s="12" t="s">
        <v>8676</v>
      </c>
      <c r="N98" s="71">
        <f t="shared" si="1"/>
        <v>0</v>
      </c>
    </row>
    <row r="99" spans="13:14" x14ac:dyDescent="0.4">
      <c r="M99" s="12" t="s">
        <v>8658</v>
      </c>
      <c r="N99" s="71">
        <f t="shared" si="1"/>
        <v>0</v>
      </c>
    </row>
    <row r="100" spans="13:14" x14ac:dyDescent="0.4">
      <c r="M100" s="12" t="s">
        <v>8648</v>
      </c>
      <c r="N100" s="71">
        <f t="shared" si="1"/>
        <v>0</v>
      </c>
    </row>
    <row r="101" spans="13:14" x14ac:dyDescent="0.4">
      <c r="M101" s="12" t="s">
        <v>8679</v>
      </c>
      <c r="N101" s="71">
        <f t="shared" si="1"/>
        <v>0</v>
      </c>
    </row>
    <row r="102" spans="13:14" x14ac:dyDescent="0.4">
      <c r="M102" s="12" t="s">
        <v>8576</v>
      </c>
      <c r="N102" s="71">
        <f t="shared" si="1"/>
        <v>0</v>
      </c>
    </row>
    <row r="103" spans="13:14" x14ac:dyDescent="0.4">
      <c r="M103" s="12" t="s">
        <v>8577</v>
      </c>
      <c r="N103" s="71">
        <f t="shared" si="1"/>
        <v>0</v>
      </c>
    </row>
    <row r="104" spans="13:14" x14ac:dyDescent="0.4">
      <c r="M104" s="12" t="s">
        <v>8744</v>
      </c>
      <c r="N104" s="71">
        <f t="shared" si="1"/>
        <v>0</v>
      </c>
    </row>
    <row r="105" spans="13:14" x14ac:dyDescent="0.4">
      <c r="M105" s="12" t="s">
        <v>8578</v>
      </c>
      <c r="N105"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1A95E-7BA8-4151-9390-C4F8134A8482}">
  <dimension ref="A1:W121"/>
  <sheetViews>
    <sheetView topLeftCell="G31" zoomScale="90" zoomScaleNormal="90" workbookViewId="0">
      <selection activeCell="U42" sqref="U42"/>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9.1796875" customWidth="1"/>
    <col min="15" max="19" width="7.81640625" customWidth="1"/>
    <col min="20" max="20" width="18.6328125" customWidth="1"/>
    <col min="21" max="21" width="10.81640625" bestFit="1" customWidth="1"/>
    <col min="22" max="22" width="10.81640625" customWidth="1"/>
    <col min="23" max="23" width="7.81640625" customWidth="1"/>
    <col min="24" max="24" width="26.90625" bestFit="1" customWidth="1"/>
    <col min="25" max="25" width="13" bestFit="1" customWidth="1"/>
  </cols>
  <sheetData>
    <row r="1" spans="1:9" x14ac:dyDescent="0.4">
      <c r="A1" s="11" t="s">
        <v>7581</v>
      </c>
      <c r="B1" s="375" t="s">
        <v>11084</v>
      </c>
      <c r="C1" s="375"/>
      <c r="D1" s="375"/>
      <c r="E1" s="375"/>
      <c r="F1" s="375"/>
      <c r="G1" s="375"/>
      <c r="H1" s="375"/>
      <c r="I1" s="7"/>
    </row>
    <row r="2" spans="1:9" x14ac:dyDescent="0.4">
      <c r="A2" s="11" t="s">
        <v>7582</v>
      </c>
      <c r="B2" s="375" t="s">
        <v>11085</v>
      </c>
      <c r="C2" s="375"/>
      <c r="D2" s="375"/>
      <c r="E2" s="375"/>
      <c r="F2" s="375"/>
      <c r="G2" s="375"/>
      <c r="H2" s="375"/>
      <c r="I2" s="7"/>
    </row>
    <row r="3" spans="1:9" x14ac:dyDescent="0.4">
      <c r="A3" s="11" t="s">
        <v>7583</v>
      </c>
      <c r="B3" s="375" t="s">
        <v>11086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45761.640277777777</v>
      </c>
      <c r="C6" s="374"/>
      <c r="D6" s="403" t="s">
        <v>7587</v>
      </c>
      <c r="E6" s="404"/>
      <c r="F6" s="384">
        <f>MAX(C38:G38)</f>
        <v>45762.343055555553</v>
      </c>
      <c r="G6" s="402"/>
      <c r="H6" s="374"/>
      <c r="I6" s="7"/>
    </row>
    <row r="7" spans="1:9" ht="33.5" customHeight="1" x14ac:dyDescent="0.4">
      <c r="A7" s="394" t="s">
        <v>7816</v>
      </c>
      <c r="B7" s="11" t="s">
        <v>7589</v>
      </c>
      <c r="C7" s="397" t="s">
        <v>11081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11083</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405" t="s">
        <v>10684</v>
      </c>
      <c r="D32" s="406"/>
      <c r="E32" s="406"/>
      <c r="F32" s="406"/>
      <c r="G32" s="406"/>
      <c r="H32" s="407"/>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11049</v>
      </c>
      <c r="R36" t="s">
        <v>11059</v>
      </c>
      <c r="T36" t="s">
        <v>11036</v>
      </c>
      <c r="V36" t="s">
        <v>11093</v>
      </c>
    </row>
    <row r="37" spans="1:23" x14ac:dyDescent="0.4">
      <c r="A37" s="177"/>
      <c r="B37" s="12" t="s">
        <v>7615</v>
      </c>
      <c r="C37" s="191">
        <v>45761.640277777777</v>
      </c>
      <c r="D37" s="191"/>
      <c r="E37" s="191"/>
      <c r="F37" s="191">
        <v>45761.65625</v>
      </c>
      <c r="G37" s="191">
        <v>45761.65347222222</v>
      </c>
      <c r="H37" s="1"/>
      <c r="I37" s="7"/>
      <c r="J37" s="294">
        <v>45761.333333333336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45762.334722222222</v>
      </c>
      <c r="D38" s="191"/>
      <c r="E38" s="191"/>
      <c r="F38" s="191">
        <v>45762.343055555553</v>
      </c>
      <c r="G38" s="191">
        <v>45762.340277777781</v>
      </c>
      <c r="H38" s="1"/>
      <c r="I38" s="7"/>
      <c r="J38" s="186">
        <f>IF(C38&lt;&gt;"",INT((J37-C37)*24),0)+IF(D38&lt;&gt;"",INT((J37-D37)*24),0)+IF(E38&lt;&gt;"",INT((J37-E37)*24),0)+IF(F38&lt;&gt;"",INT((J37-F37)*24),0)+IF(G38&lt;&gt;"",INT((J37-G37)*24),0)</f>
        <v>-24</v>
      </c>
      <c r="M38" s="95">
        <v>1</v>
      </c>
      <c r="N38" s="222" t="s">
        <v>11087</v>
      </c>
      <c r="O38" s="201"/>
      <c r="P38" s="222"/>
      <c r="Q38" s="201"/>
      <c r="R38" s="222"/>
      <c r="S38" s="201"/>
      <c r="T38" s="222" t="s">
        <v>11089</v>
      </c>
      <c r="U38" s="201" t="s">
        <v>11090</v>
      </c>
      <c r="V38" s="222" t="s">
        <v>11088</v>
      </c>
      <c r="W38" s="201"/>
    </row>
    <row r="39" spans="1:23" x14ac:dyDescent="0.4">
      <c r="A39" s="177"/>
      <c r="B39" s="12" t="s">
        <v>7458</v>
      </c>
      <c r="C39" s="221">
        <v>40</v>
      </c>
      <c r="D39" s="164"/>
      <c r="E39" s="221"/>
      <c r="F39" s="221">
        <v>1</v>
      </c>
      <c r="G39" s="164">
        <v>8</v>
      </c>
      <c r="H39" s="1">
        <f t="shared" ref="H39:H61" si="0">SUM(C39:G39)</f>
        <v>49</v>
      </c>
      <c r="I39" s="7"/>
      <c r="M39" s="1">
        <v>2</v>
      </c>
      <c r="N39" s="222"/>
      <c r="O39" s="201"/>
      <c r="P39" s="222"/>
      <c r="Q39" s="201"/>
      <c r="R39" s="203"/>
      <c r="S39" s="201"/>
      <c r="T39" s="203" t="s">
        <v>11091</v>
      </c>
      <c r="U39" s="201"/>
      <c r="V39" s="222" t="s">
        <v>11087</v>
      </c>
      <c r="W39" s="201"/>
    </row>
    <row r="40" spans="1:23" x14ac:dyDescent="0.4">
      <c r="A40" s="1" t="s">
        <v>7164</v>
      </c>
      <c r="B40" s="12" t="s">
        <v>7617</v>
      </c>
      <c r="C40" s="1">
        <f>INT((C38-C37)*24)</f>
        <v>16</v>
      </c>
      <c r="D40" s="1">
        <f>INT((D38-D37)*24)</f>
        <v>0</v>
      </c>
      <c r="E40" s="1">
        <f>INT((E38-E37)*24)</f>
        <v>0</v>
      </c>
      <c r="F40" s="1">
        <f>INT((F38-F37)*24)</f>
        <v>16</v>
      </c>
      <c r="G40" s="1">
        <f>INT((G38-G37)*24)</f>
        <v>16</v>
      </c>
      <c r="H40" s="1">
        <f>SUM(C40:G40)</f>
        <v>48</v>
      </c>
      <c r="I40" s="7"/>
      <c r="J40" s="12" t="s">
        <v>8020</v>
      </c>
      <c r="K40" s="1">
        <f>H40</f>
        <v>48</v>
      </c>
      <c r="M40" s="95">
        <v>3</v>
      </c>
      <c r="N40" s="222"/>
      <c r="O40" s="201"/>
      <c r="P40" s="222"/>
      <c r="Q40" s="201"/>
      <c r="R40" s="222"/>
      <c r="S40" s="201"/>
      <c r="T40" s="222" t="s">
        <v>11088</v>
      </c>
      <c r="U40" s="201"/>
      <c r="V40" s="222"/>
      <c r="W40" s="201"/>
    </row>
    <row r="41" spans="1:23" x14ac:dyDescent="0.4">
      <c r="A41" s="379">
        <v>45762</v>
      </c>
      <c r="B41" s="12" t="s">
        <v>7483</v>
      </c>
      <c r="C41" s="1">
        <v>0</v>
      </c>
      <c r="D41" s="1"/>
      <c r="E41" s="1"/>
      <c r="F41" s="1">
        <v>0</v>
      </c>
      <c r="G41" s="1">
        <v>0</v>
      </c>
      <c r="H41" s="1">
        <f t="shared" si="0"/>
        <v>0</v>
      </c>
      <c r="I41" s="7"/>
      <c r="J41" s="12" t="s">
        <v>7483</v>
      </c>
      <c r="K41" s="1">
        <f>SUMIF(B:B,J41,H:H)</f>
        <v>0</v>
      </c>
      <c r="M41" s="1">
        <v>4</v>
      </c>
      <c r="N41" s="203"/>
      <c r="O41" s="201"/>
      <c r="P41" s="203"/>
      <c r="Q41" s="201"/>
      <c r="R41" s="222"/>
      <c r="S41" s="201"/>
      <c r="T41" s="203"/>
      <c r="U41" s="272"/>
      <c r="V41" s="222"/>
      <c r="W41" s="201"/>
    </row>
    <row r="42" spans="1:23" x14ac:dyDescent="0.4">
      <c r="A42" s="379"/>
      <c r="B42" s="12" t="s">
        <v>7484</v>
      </c>
      <c r="C42" s="1">
        <v>1</v>
      </c>
      <c r="D42" s="1"/>
      <c r="E42" s="1"/>
      <c r="F42" s="1">
        <v>1</v>
      </c>
      <c r="G42" s="1">
        <v>1</v>
      </c>
      <c r="H42" s="1">
        <f t="shared" si="0"/>
        <v>3</v>
      </c>
      <c r="I42" s="7"/>
      <c r="J42" s="12" t="s">
        <v>7484</v>
      </c>
      <c r="K42" s="1">
        <f>SUMIF(B:B,J42,H:H)</f>
        <v>3</v>
      </c>
      <c r="M42" s="95">
        <v>5</v>
      </c>
      <c r="N42" s="222"/>
      <c r="O42" s="201"/>
      <c r="P42" s="222"/>
      <c r="Q42" s="201"/>
      <c r="R42" s="222"/>
      <c r="S42" s="201"/>
      <c r="T42" s="201"/>
      <c r="U42" s="201"/>
      <c r="V42" s="222"/>
      <c r="W42" s="201"/>
    </row>
    <row r="43" spans="1:23" x14ac:dyDescent="0.4">
      <c r="A43" s="379"/>
      <c r="B43" s="12" t="s">
        <v>7485</v>
      </c>
      <c r="C43" s="1">
        <v>0</v>
      </c>
      <c r="D43" s="1"/>
      <c r="E43" s="1"/>
      <c r="F43" s="1">
        <v>2</v>
      </c>
      <c r="G43" s="1">
        <v>1</v>
      </c>
      <c r="H43" s="1">
        <f t="shared" si="0"/>
        <v>3</v>
      </c>
      <c r="I43" s="7"/>
      <c r="J43" s="12" t="s">
        <v>7485</v>
      </c>
      <c r="K43" s="1">
        <f>SUMIF(B:B,J43,H:H)</f>
        <v>3</v>
      </c>
      <c r="M43" s="1">
        <v>6</v>
      </c>
      <c r="N43" s="203"/>
      <c r="O43" s="201"/>
      <c r="P43" s="201"/>
      <c r="Q43" s="203"/>
      <c r="R43" s="222"/>
      <c r="S43" s="201"/>
      <c r="T43" s="201"/>
      <c r="U43" s="201"/>
      <c r="V43" s="201"/>
      <c r="W43" s="201"/>
    </row>
    <row r="44" spans="1:23" x14ac:dyDescent="0.4">
      <c r="A44" s="379"/>
      <c r="B44" s="12" t="s">
        <v>7483</v>
      </c>
      <c r="C44" s="1"/>
      <c r="D44" s="1"/>
      <c r="E44" s="1"/>
      <c r="F44" s="1"/>
      <c r="G44" s="1"/>
      <c r="H44" s="1">
        <f t="shared" si="0"/>
        <v>0</v>
      </c>
      <c r="I44" s="7"/>
      <c r="M44" s="95">
        <v>7</v>
      </c>
      <c r="N44" s="203"/>
      <c r="O44" s="201"/>
      <c r="P44" s="201"/>
      <c r="Q44" s="203"/>
      <c r="R44" s="203"/>
      <c r="S44" s="234"/>
      <c r="T44" s="201"/>
      <c r="U44" s="201"/>
      <c r="V44" s="201"/>
      <c r="W44" s="201"/>
    </row>
    <row r="45" spans="1:23" x14ac:dyDescent="0.4">
      <c r="A45" s="379"/>
      <c r="B45" s="12" t="s">
        <v>7484</v>
      </c>
      <c r="C45" s="1"/>
      <c r="D45" s="1"/>
      <c r="E45" s="1"/>
      <c r="F45" s="1"/>
      <c r="G45" s="1"/>
      <c r="H45" s="1">
        <f t="shared" si="0"/>
        <v>0</v>
      </c>
      <c r="I45" s="7"/>
      <c r="M45" s="1">
        <v>8</v>
      </c>
      <c r="N45" s="203"/>
      <c r="O45" s="201"/>
      <c r="P45" s="201"/>
      <c r="Q45" s="203"/>
      <c r="R45" s="222"/>
      <c r="S45" s="201"/>
      <c r="T45" s="201"/>
      <c r="U45" s="201"/>
      <c r="V45" s="201"/>
      <c r="W45" s="201"/>
    </row>
    <row r="46" spans="1:23" x14ac:dyDescent="0.4">
      <c r="A46" s="379"/>
      <c r="B46" s="12" t="s">
        <v>7485</v>
      </c>
      <c r="C46" s="1"/>
      <c r="D46" s="1"/>
      <c r="E46" s="1"/>
      <c r="F46" s="1"/>
      <c r="G46" s="1"/>
      <c r="H46" s="1">
        <f t="shared" si="0"/>
        <v>0</v>
      </c>
      <c r="I46" s="7"/>
      <c r="M46" s="95">
        <v>9</v>
      </c>
      <c r="N46" s="222"/>
      <c r="O46" s="201"/>
      <c r="P46" s="201"/>
      <c r="Q46" s="201"/>
      <c r="R46" s="203"/>
      <c r="S46" s="234"/>
      <c r="T46" s="201"/>
      <c r="U46" s="201"/>
      <c r="V46" s="201"/>
      <c r="W46" s="201"/>
    </row>
    <row r="47" spans="1:23" x14ac:dyDescent="0.4">
      <c r="A47" s="379"/>
      <c r="B47" s="12" t="s">
        <v>7483</v>
      </c>
      <c r="C47" s="1"/>
      <c r="D47" s="95"/>
      <c r="E47" s="1"/>
      <c r="F47" s="1"/>
      <c r="G47" s="1"/>
      <c r="H47" s="1">
        <f t="shared" si="0"/>
        <v>0</v>
      </c>
      <c r="I47" s="7"/>
      <c r="M47" s="1">
        <v>10</v>
      </c>
      <c r="N47" s="201"/>
      <c r="O47" s="201"/>
      <c r="P47" s="201"/>
      <c r="Q47" s="201"/>
      <c r="R47" s="222"/>
      <c r="S47" s="201"/>
      <c r="T47" s="201"/>
      <c r="U47" s="201"/>
      <c r="V47" s="201"/>
      <c r="W47" s="201"/>
    </row>
    <row r="48" spans="1:23" x14ac:dyDescent="0.4">
      <c r="A48" s="379"/>
      <c r="B48" s="12" t="s">
        <v>7484</v>
      </c>
      <c r="C48" s="1"/>
      <c r="D48" s="95"/>
      <c r="E48" s="95"/>
      <c r="F48" s="95"/>
      <c r="G48" s="95"/>
      <c r="H48" s="1">
        <f t="shared" si="0"/>
        <v>0</v>
      </c>
      <c r="I48" s="7"/>
      <c r="M48" s="1">
        <v>11</v>
      </c>
      <c r="N48" s="201"/>
      <c r="O48" s="201"/>
      <c r="P48" s="201"/>
      <c r="Q48" s="201"/>
      <c r="R48" s="222"/>
      <c r="S48" s="201"/>
      <c r="T48" s="201"/>
      <c r="U48" s="201"/>
      <c r="V48" s="201"/>
      <c r="W48" s="201"/>
    </row>
    <row r="49" spans="1:23" x14ac:dyDescent="0.4">
      <c r="A49" s="379"/>
      <c r="B49" s="12" t="s">
        <v>7485</v>
      </c>
      <c r="C49" s="1"/>
      <c r="D49" s="95"/>
      <c r="E49" s="1"/>
      <c r="F49" s="1"/>
      <c r="G49" s="1"/>
      <c r="H49" s="1">
        <f t="shared" si="0"/>
        <v>0</v>
      </c>
      <c r="I49" s="7"/>
      <c r="M49" s="1">
        <v>12</v>
      </c>
      <c r="N49" s="201"/>
      <c r="O49" s="201"/>
      <c r="P49" s="201"/>
      <c r="Q49" s="201"/>
      <c r="R49" s="222"/>
      <c r="S49" s="201"/>
      <c r="T49" s="201"/>
      <c r="U49" s="201"/>
      <c r="V49" s="201"/>
      <c r="W49" s="201"/>
    </row>
    <row r="50" spans="1:23" x14ac:dyDescent="0.4">
      <c r="A50" s="379"/>
      <c r="B50" s="12" t="s">
        <v>7483</v>
      </c>
      <c r="C50" s="1"/>
      <c r="D50" s="95"/>
      <c r="E50" s="1"/>
      <c r="F50" s="1"/>
      <c r="G50" s="1"/>
      <c r="H50" s="1">
        <f t="shared" si="0"/>
        <v>0</v>
      </c>
      <c r="I50" s="7"/>
      <c r="M50" s="95">
        <v>13</v>
      </c>
      <c r="N50" s="201"/>
      <c r="O50" s="201"/>
      <c r="P50" s="201"/>
      <c r="Q50" s="201"/>
      <c r="R50" s="222"/>
      <c r="S50" s="201"/>
      <c r="T50" s="201"/>
      <c r="U50" s="201"/>
      <c r="V50" s="201"/>
      <c r="W50" s="201"/>
    </row>
    <row r="51" spans="1:23" x14ac:dyDescent="0.4">
      <c r="A51" s="379"/>
      <c r="B51" s="12" t="s">
        <v>7484</v>
      </c>
      <c r="C51" s="1"/>
      <c r="D51" s="95"/>
      <c r="E51" s="95"/>
      <c r="F51" s="95"/>
      <c r="G51" s="1"/>
      <c r="H51" s="1">
        <f t="shared" si="0"/>
        <v>0</v>
      </c>
      <c r="I51" s="7"/>
      <c r="M51" s="95">
        <v>14</v>
      </c>
      <c r="N51" s="201"/>
      <c r="O51" s="201"/>
      <c r="P51" s="201"/>
      <c r="Q51" s="201"/>
      <c r="R51" s="222"/>
      <c r="S51" s="201"/>
      <c r="T51" s="201"/>
      <c r="U51" s="201"/>
      <c r="V51" s="201"/>
      <c r="W51" s="201"/>
    </row>
    <row r="52" spans="1:23" x14ac:dyDescent="0.4">
      <c r="A52" s="379"/>
      <c r="B52" s="12" t="s">
        <v>7485</v>
      </c>
      <c r="C52" s="1"/>
      <c r="D52" s="95"/>
      <c r="E52" s="1"/>
      <c r="F52" s="1"/>
      <c r="G52" s="1"/>
      <c r="H52" s="1">
        <f t="shared" si="0"/>
        <v>0</v>
      </c>
      <c r="I52" s="7"/>
      <c r="M52" s="1">
        <v>15</v>
      </c>
      <c r="N52" s="201"/>
      <c r="O52" s="201"/>
      <c r="P52" s="201"/>
      <c r="Q52" s="201"/>
      <c r="R52" s="222"/>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11067</v>
      </c>
      <c r="N63" s="71">
        <f t="shared" ref="N63:N121" si="1">COUNTIF($N$38:$W$61,M63)</f>
        <v>0</v>
      </c>
    </row>
    <row r="64" spans="1:23" x14ac:dyDescent="0.4">
      <c r="A64" s="12" t="s">
        <v>7654</v>
      </c>
      <c r="B64" s="219">
        <v>45761.376388888886</v>
      </c>
      <c r="C64" s="7"/>
      <c r="D64" s="228"/>
      <c r="E64" s="7"/>
      <c r="F64" s="7"/>
      <c r="G64" s="7"/>
      <c r="H64" s="7"/>
      <c r="I64" s="7"/>
      <c r="M64" s="12" t="s">
        <v>11063</v>
      </c>
      <c r="N64" s="71">
        <f t="shared" si="1"/>
        <v>0</v>
      </c>
    </row>
    <row r="65" spans="1:14" x14ac:dyDescent="0.4">
      <c r="A65" s="12" t="s">
        <v>7655</v>
      </c>
      <c r="B65" s="220">
        <v>0.64444444444444449</v>
      </c>
      <c r="C65" s="7"/>
      <c r="D65" s="228"/>
      <c r="E65" s="7"/>
      <c r="F65" s="7"/>
      <c r="G65" s="7"/>
      <c r="H65" s="7"/>
      <c r="I65" s="7"/>
      <c r="M65" s="12" t="s">
        <v>10990</v>
      </c>
      <c r="N65" s="71">
        <f t="shared" si="1"/>
        <v>0</v>
      </c>
    </row>
    <row r="66" spans="1:14" x14ac:dyDescent="0.4">
      <c r="A66" s="12" t="s">
        <v>7656</v>
      </c>
      <c r="B66" s="219">
        <f>B64-B65</f>
        <v>45760.731944444444</v>
      </c>
      <c r="C66" s="7"/>
      <c r="D66" s="228"/>
      <c r="E66" s="7"/>
      <c r="F66" s="7"/>
      <c r="G66" s="7"/>
      <c r="H66" s="7"/>
      <c r="I66" s="7"/>
      <c r="M66" s="12" t="s">
        <v>10986</v>
      </c>
      <c r="N66" s="71">
        <f t="shared" si="1"/>
        <v>0</v>
      </c>
    </row>
    <row r="67" spans="1:14" x14ac:dyDescent="0.4">
      <c r="A67" s="227"/>
      <c r="C67" s="7"/>
      <c r="D67" s="228"/>
      <c r="E67" s="7"/>
      <c r="F67" s="7"/>
      <c r="G67" s="7"/>
      <c r="H67" s="7"/>
      <c r="I67" s="7"/>
      <c r="M67" s="12" t="s">
        <v>11010</v>
      </c>
      <c r="N67" s="71">
        <f t="shared" si="1"/>
        <v>0</v>
      </c>
    </row>
    <row r="68" spans="1:14" x14ac:dyDescent="0.4">
      <c r="A68" s="220" t="s">
        <v>9491</v>
      </c>
      <c r="B68" s="295">
        <v>0</v>
      </c>
      <c r="C68" s="220">
        <f>B68+TIME(1,,)</f>
        <v>4.1666666666666664E-2</v>
      </c>
      <c r="D68" s="228"/>
      <c r="E68" s="7"/>
      <c r="F68" s="7"/>
      <c r="G68" s="7"/>
      <c r="H68" s="7"/>
      <c r="I68" s="7"/>
      <c r="M68" s="12" t="s">
        <v>10861</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10978</v>
      </c>
      <c r="N69" s="71">
        <f t="shared" si="1"/>
        <v>0</v>
      </c>
    </row>
    <row r="70" spans="1:14" x14ac:dyDescent="0.4">
      <c r="A70" s="220" t="s">
        <v>9491</v>
      </c>
      <c r="B70" s="220">
        <f t="shared" ref="B70:B91" si="3">C69</f>
        <v>8.3333333333333329E-2</v>
      </c>
      <c r="C70" s="220">
        <f t="shared" si="2"/>
        <v>0.125</v>
      </c>
      <c r="M70" s="12" t="s">
        <v>10838</v>
      </c>
      <c r="N70" s="71">
        <f t="shared" si="1"/>
        <v>0</v>
      </c>
    </row>
    <row r="71" spans="1:14" x14ac:dyDescent="0.4">
      <c r="A71" s="220" t="s">
        <v>9491</v>
      </c>
      <c r="B71" s="220">
        <f t="shared" si="3"/>
        <v>0.125</v>
      </c>
      <c r="C71" s="220">
        <f t="shared" si="2"/>
        <v>0.16666666666666666</v>
      </c>
      <c r="M71" s="12" t="s">
        <v>10685</v>
      </c>
      <c r="N71" s="71">
        <f t="shared" si="1"/>
        <v>0</v>
      </c>
    </row>
    <row r="72" spans="1:14" x14ac:dyDescent="0.4">
      <c r="A72" s="220" t="s">
        <v>9491</v>
      </c>
      <c r="B72" s="220">
        <f t="shared" si="3"/>
        <v>0.16666666666666666</v>
      </c>
      <c r="C72" s="220">
        <f t="shared" si="2"/>
        <v>0.20833333333333331</v>
      </c>
      <c r="M72" s="12" t="s">
        <v>10537</v>
      </c>
      <c r="N72" s="71">
        <f t="shared" si="1"/>
        <v>0</v>
      </c>
    </row>
    <row r="73" spans="1:14" x14ac:dyDescent="0.4">
      <c r="A73" s="220" t="s">
        <v>9491</v>
      </c>
      <c r="B73" s="220">
        <f t="shared" si="3"/>
        <v>0.20833333333333331</v>
      </c>
      <c r="C73" s="220">
        <f t="shared" si="2"/>
        <v>0.24999999999999997</v>
      </c>
      <c r="M73" s="12" t="s">
        <v>10465</v>
      </c>
      <c r="N73" s="71">
        <f t="shared" si="1"/>
        <v>0</v>
      </c>
    </row>
    <row r="74" spans="1:14" x14ac:dyDescent="0.4">
      <c r="A74" s="220" t="s">
        <v>9491</v>
      </c>
      <c r="B74" s="220">
        <f t="shared" si="3"/>
        <v>0.24999999999999997</v>
      </c>
      <c r="C74" s="220">
        <f t="shared" si="2"/>
        <v>0.29166666666666663</v>
      </c>
      <c r="M74" s="12" t="s">
        <v>10372</v>
      </c>
      <c r="N74" s="71">
        <f t="shared" si="1"/>
        <v>0</v>
      </c>
    </row>
    <row r="75" spans="1:14" x14ac:dyDescent="0.4">
      <c r="A75" s="220" t="s">
        <v>9491</v>
      </c>
      <c r="B75" s="220">
        <f t="shared" si="3"/>
        <v>0.29166666666666663</v>
      </c>
      <c r="C75" s="220">
        <f t="shared" si="2"/>
        <v>0.33333333333333331</v>
      </c>
      <c r="M75" s="12" t="s">
        <v>10334</v>
      </c>
      <c r="N75" s="71">
        <f t="shared" si="1"/>
        <v>0</v>
      </c>
    </row>
    <row r="76" spans="1:14" x14ac:dyDescent="0.4">
      <c r="A76" s="220" t="s">
        <v>9491</v>
      </c>
      <c r="B76" s="220">
        <f t="shared" si="3"/>
        <v>0.33333333333333331</v>
      </c>
      <c r="C76" s="220">
        <f t="shared" si="2"/>
        <v>0.375</v>
      </c>
      <c r="M76" s="12" t="s">
        <v>10365</v>
      </c>
      <c r="N76" s="71">
        <f t="shared" si="1"/>
        <v>0</v>
      </c>
    </row>
    <row r="77" spans="1:14" x14ac:dyDescent="0.4">
      <c r="A77" s="220" t="s">
        <v>9491</v>
      </c>
      <c r="B77" s="220">
        <f t="shared" si="3"/>
        <v>0.375</v>
      </c>
      <c r="C77" s="220">
        <f t="shared" si="2"/>
        <v>0.41666666666666669</v>
      </c>
      <c r="M77" s="12" t="s">
        <v>10266</v>
      </c>
      <c r="N77" s="71">
        <f t="shared" si="1"/>
        <v>0</v>
      </c>
    </row>
    <row r="78" spans="1:14" x14ac:dyDescent="0.4">
      <c r="A78" s="220" t="s">
        <v>9491</v>
      </c>
      <c r="B78" s="220">
        <f t="shared" si="3"/>
        <v>0.41666666666666669</v>
      </c>
      <c r="C78" s="220">
        <f t="shared" si="2"/>
        <v>0.45833333333333337</v>
      </c>
      <c r="M78" s="12" t="s">
        <v>10264</v>
      </c>
      <c r="N78" s="71">
        <f t="shared" si="1"/>
        <v>0</v>
      </c>
    </row>
    <row r="79" spans="1:14" x14ac:dyDescent="0.4">
      <c r="A79" s="220" t="s">
        <v>9491</v>
      </c>
      <c r="B79" s="220">
        <f t="shared" si="3"/>
        <v>0.45833333333333337</v>
      </c>
      <c r="C79" s="220">
        <f t="shared" si="2"/>
        <v>0.5</v>
      </c>
      <c r="M79" s="12" t="s">
        <v>10256</v>
      </c>
      <c r="N79" s="71">
        <f t="shared" si="1"/>
        <v>0</v>
      </c>
    </row>
    <row r="80" spans="1:14" x14ac:dyDescent="0.4">
      <c r="A80" s="220" t="s">
        <v>9491</v>
      </c>
      <c r="B80" s="220">
        <f t="shared" si="3"/>
        <v>0.5</v>
      </c>
      <c r="C80" s="220">
        <f t="shared" si="2"/>
        <v>0.54166666666666663</v>
      </c>
      <c r="M80" s="12" t="s">
        <v>10225</v>
      </c>
      <c r="N80" s="71">
        <f t="shared" si="1"/>
        <v>0</v>
      </c>
    </row>
    <row r="81" spans="1:14" x14ac:dyDescent="0.4">
      <c r="A81" s="220" t="s">
        <v>9491</v>
      </c>
      <c r="B81" s="220">
        <f t="shared" si="3"/>
        <v>0.54166666666666663</v>
      </c>
      <c r="C81" s="220">
        <f t="shared" si="2"/>
        <v>0.58333333333333326</v>
      </c>
      <c r="M81" s="12" t="s">
        <v>10120</v>
      </c>
      <c r="N81" s="71">
        <f t="shared" si="1"/>
        <v>0</v>
      </c>
    </row>
    <row r="82" spans="1:14" x14ac:dyDescent="0.4">
      <c r="A82" s="220" t="s">
        <v>9491</v>
      </c>
      <c r="B82" s="220">
        <f t="shared" si="3"/>
        <v>0.58333333333333326</v>
      </c>
      <c r="C82" s="220">
        <f t="shared" si="2"/>
        <v>0.62499999999999989</v>
      </c>
      <c r="M82" s="12" t="s">
        <v>10118</v>
      </c>
      <c r="N82" s="71">
        <f t="shared" si="1"/>
        <v>0</v>
      </c>
    </row>
    <row r="83" spans="1:14" x14ac:dyDescent="0.4">
      <c r="A83" s="220" t="s">
        <v>9491</v>
      </c>
      <c r="B83" s="220">
        <f t="shared" si="3"/>
        <v>0.62499999999999989</v>
      </c>
      <c r="C83" s="220">
        <f t="shared" si="2"/>
        <v>0.66666666666666652</v>
      </c>
      <c r="M83" s="12" t="s">
        <v>10109</v>
      </c>
      <c r="N83" s="71">
        <f t="shared" si="1"/>
        <v>0</v>
      </c>
    </row>
    <row r="84" spans="1:14" x14ac:dyDescent="0.4">
      <c r="A84" s="220" t="s">
        <v>9491</v>
      </c>
      <c r="B84" s="220">
        <f t="shared" si="3"/>
        <v>0.66666666666666652</v>
      </c>
      <c r="C84" s="220">
        <f t="shared" si="2"/>
        <v>0.70833333333333315</v>
      </c>
      <c r="M84" s="12" t="s">
        <v>9980</v>
      </c>
      <c r="N84" s="71">
        <f t="shared" si="1"/>
        <v>0</v>
      </c>
    </row>
    <row r="85" spans="1:14" x14ac:dyDescent="0.4">
      <c r="A85" s="220" t="s">
        <v>9491</v>
      </c>
      <c r="B85" s="220">
        <f t="shared" si="3"/>
        <v>0.70833333333333315</v>
      </c>
      <c r="C85" s="220">
        <f t="shared" si="2"/>
        <v>0.74999999999999978</v>
      </c>
      <c r="M85" s="12" t="s">
        <v>9969</v>
      </c>
      <c r="N85" s="71">
        <f t="shared" si="1"/>
        <v>0</v>
      </c>
    </row>
    <row r="86" spans="1:14" x14ac:dyDescent="0.4">
      <c r="A86" s="220" t="s">
        <v>9491</v>
      </c>
      <c r="B86" s="220">
        <f t="shared" si="3"/>
        <v>0.74999999999999978</v>
      </c>
      <c r="C86" s="220">
        <f t="shared" si="2"/>
        <v>0.79166666666666641</v>
      </c>
      <c r="M86" s="12" t="s">
        <v>9845</v>
      </c>
      <c r="N86" s="71">
        <f t="shared" si="1"/>
        <v>0</v>
      </c>
    </row>
    <row r="87" spans="1:14" x14ac:dyDescent="0.4">
      <c r="A87" s="220" t="s">
        <v>9491</v>
      </c>
      <c r="B87" s="220">
        <f t="shared" si="3"/>
        <v>0.79166666666666641</v>
      </c>
      <c r="C87" s="220">
        <f t="shared" si="2"/>
        <v>0.83333333333333304</v>
      </c>
      <c r="M87" s="12" t="s">
        <v>10124</v>
      </c>
      <c r="N87" s="71">
        <f t="shared" si="1"/>
        <v>0</v>
      </c>
    </row>
    <row r="88" spans="1:14" x14ac:dyDescent="0.4">
      <c r="A88" s="220" t="s">
        <v>9491</v>
      </c>
      <c r="B88" s="220">
        <f t="shared" si="3"/>
        <v>0.83333333333333304</v>
      </c>
      <c r="C88" s="220">
        <f t="shared" si="2"/>
        <v>0.87499999999999967</v>
      </c>
      <c r="M88" s="12" t="s">
        <v>10460</v>
      </c>
      <c r="N88" s="71">
        <f t="shared" si="1"/>
        <v>0</v>
      </c>
    </row>
    <row r="89" spans="1:14" x14ac:dyDescent="0.4">
      <c r="A89" s="220" t="s">
        <v>9491</v>
      </c>
      <c r="B89" s="220">
        <f t="shared" si="3"/>
        <v>0.87499999999999967</v>
      </c>
      <c r="C89" s="220">
        <f t="shared" si="2"/>
        <v>0.9166666666666663</v>
      </c>
      <c r="M89" s="12" t="s">
        <v>10268</v>
      </c>
      <c r="N89" s="71">
        <f t="shared" si="1"/>
        <v>0</v>
      </c>
    </row>
    <row r="90" spans="1:14" x14ac:dyDescent="0.4">
      <c r="A90" s="220" t="s">
        <v>9491</v>
      </c>
      <c r="B90" s="220">
        <f t="shared" si="3"/>
        <v>0.9166666666666663</v>
      </c>
      <c r="C90" s="220">
        <f t="shared" si="2"/>
        <v>0.95833333333333293</v>
      </c>
      <c r="M90" s="12" t="s">
        <v>10227</v>
      </c>
      <c r="N90" s="71">
        <f t="shared" si="1"/>
        <v>0</v>
      </c>
    </row>
    <row r="91" spans="1:14" x14ac:dyDescent="0.4">
      <c r="A91" s="220" t="s">
        <v>9491</v>
      </c>
      <c r="B91" s="220">
        <f t="shared" si="3"/>
        <v>0.95833333333333293</v>
      </c>
      <c r="C91" s="220">
        <f t="shared" si="2"/>
        <v>0.99999999999999956</v>
      </c>
      <c r="M91" s="12" t="s">
        <v>10261</v>
      </c>
      <c r="N91" s="71">
        <f t="shared" si="1"/>
        <v>0</v>
      </c>
    </row>
    <row r="92" spans="1:14" x14ac:dyDescent="0.4">
      <c r="M92" s="12" t="s">
        <v>10285</v>
      </c>
      <c r="N92" s="71">
        <f t="shared" si="1"/>
        <v>0</v>
      </c>
    </row>
    <row r="93" spans="1:14" x14ac:dyDescent="0.4">
      <c r="M93" s="12" t="s">
        <v>9886</v>
      </c>
      <c r="N93" s="71">
        <f t="shared" si="1"/>
        <v>0</v>
      </c>
    </row>
    <row r="94" spans="1:14" x14ac:dyDescent="0.4">
      <c r="M94" s="12" t="s">
        <v>9865</v>
      </c>
      <c r="N94" s="71">
        <f t="shared" si="1"/>
        <v>0</v>
      </c>
    </row>
    <row r="95" spans="1:14" x14ac:dyDescent="0.4">
      <c r="M95" s="12" t="s">
        <v>9813</v>
      </c>
      <c r="N95" s="71">
        <f t="shared" si="1"/>
        <v>0</v>
      </c>
    </row>
    <row r="96" spans="1:14" x14ac:dyDescent="0.4">
      <c r="M96" s="12" t="s">
        <v>9811</v>
      </c>
      <c r="N96" s="71">
        <f t="shared" si="1"/>
        <v>0</v>
      </c>
    </row>
    <row r="97" spans="13:14" x14ac:dyDescent="0.4">
      <c r="M97" s="12" t="s">
        <v>9815</v>
      </c>
      <c r="N97" s="71">
        <f t="shared" si="1"/>
        <v>0</v>
      </c>
    </row>
    <row r="98" spans="13:14" x14ac:dyDescent="0.4">
      <c r="M98" s="12" t="s">
        <v>9557</v>
      </c>
      <c r="N98" s="71">
        <f t="shared" si="1"/>
        <v>0</v>
      </c>
    </row>
    <row r="99" spans="13:14" x14ac:dyDescent="0.4">
      <c r="M99" s="12" t="s">
        <v>9382</v>
      </c>
      <c r="N99" s="71">
        <f t="shared" si="1"/>
        <v>0</v>
      </c>
    </row>
    <row r="100" spans="13:14" x14ac:dyDescent="0.4">
      <c r="M100" s="12" t="s">
        <v>9380</v>
      </c>
      <c r="N100" s="71">
        <f t="shared" si="1"/>
        <v>0</v>
      </c>
    </row>
    <row r="101" spans="13:14" x14ac:dyDescent="0.4">
      <c r="M101" s="12" t="s">
        <v>9131</v>
      </c>
      <c r="N101" s="71">
        <f t="shared" si="1"/>
        <v>0</v>
      </c>
    </row>
    <row r="102" spans="13:14" x14ac:dyDescent="0.4">
      <c r="M102" s="12" t="s">
        <v>9020</v>
      </c>
      <c r="N102" s="71">
        <f t="shared" si="1"/>
        <v>0</v>
      </c>
    </row>
    <row r="103" spans="13:14" x14ac:dyDescent="0.4">
      <c r="M103" s="12" t="s">
        <v>9607</v>
      </c>
      <c r="N103" s="71">
        <f t="shared" si="1"/>
        <v>0</v>
      </c>
    </row>
    <row r="104" spans="13:14" x14ac:dyDescent="0.4">
      <c r="M104" s="12" t="s">
        <v>9023</v>
      </c>
      <c r="N104" s="71">
        <f t="shared" si="1"/>
        <v>0</v>
      </c>
    </row>
    <row r="105" spans="13:14" x14ac:dyDescent="0.4">
      <c r="M105" s="12" t="s">
        <v>9024</v>
      </c>
      <c r="N105" s="71">
        <f t="shared" si="1"/>
        <v>0</v>
      </c>
    </row>
    <row r="106" spans="13:14" x14ac:dyDescent="0.4">
      <c r="M106" s="12" t="s">
        <v>9385</v>
      </c>
      <c r="N106" s="71">
        <f t="shared" si="1"/>
        <v>0</v>
      </c>
    </row>
    <row r="107" spans="13:14" x14ac:dyDescent="0.4">
      <c r="M107" s="12" t="s">
        <v>9377</v>
      </c>
      <c r="N107" s="71">
        <f t="shared" si="1"/>
        <v>0</v>
      </c>
    </row>
    <row r="108" spans="13:14" x14ac:dyDescent="0.4">
      <c r="M108" s="12" t="s">
        <v>9025</v>
      </c>
      <c r="N108" s="71">
        <f t="shared" si="1"/>
        <v>0</v>
      </c>
    </row>
    <row r="109" spans="13:14" x14ac:dyDescent="0.4">
      <c r="M109" s="12" t="s">
        <v>8571</v>
      </c>
      <c r="N109" s="71">
        <f t="shared" si="1"/>
        <v>0</v>
      </c>
    </row>
    <row r="110" spans="13:14" x14ac:dyDescent="0.4">
      <c r="M110" s="12" t="s">
        <v>8572</v>
      </c>
      <c r="N110" s="71">
        <f t="shared" si="1"/>
        <v>0</v>
      </c>
    </row>
    <row r="111" spans="13:14" x14ac:dyDescent="0.4">
      <c r="M111" s="12" t="s">
        <v>8638</v>
      </c>
      <c r="N111" s="71">
        <f t="shared" si="1"/>
        <v>0</v>
      </c>
    </row>
    <row r="112" spans="13:14" x14ac:dyDescent="0.4">
      <c r="M112" s="12" t="s">
        <v>8573</v>
      </c>
      <c r="N112" s="71">
        <f t="shared" si="1"/>
        <v>0</v>
      </c>
    </row>
    <row r="113" spans="13:14" x14ac:dyDescent="0.4">
      <c r="M113" s="12" t="s">
        <v>8574</v>
      </c>
      <c r="N113" s="71">
        <f t="shared" si="1"/>
        <v>0</v>
      </c>
    </row>
    <row r="114" spans="13:14" x14ac:dyDescent="0.4">
      <c r="M114" s="12" t="s">
        <v>8575</v>
      </c>
      <c r="N114" s="71">
        <f t="shared" si="1"/>
        <v>0</v>
      </c>
    </row>
    <row r="115" spans="13:14" x14ac:dyDescent="0.4">
      <c r="M115" s="12" t="s">
        <v>8286</v>
      </c>
      <c r="N115" s="71">
        <f t="shared" si="1"/>
        <v>0</v>
      </c>
    </row>
    <row r="116" spans="13:14" x14ac:dyDescent="0.4">
      <c r="M116" s="12" t="s">
        <v>8270</v>
      </c>
      <c r="N116" s="71">
        <f t="shared" si="1"/>
        <v>0</v>
      </c>
    </row>
    <row r="117" spans="13:14" x14ac:dyDescent="0.4">
      <c r="M117" s="12" t="s">
        <v>8570</v>
      </c>
      <c r="N117" s="71">
        <f t="shared" si="1"/>
        <v>0</v>
      </c>
    </row>
    <row r="118" spans="13:14" x14ac:dyDescent="0.4">
      <c r="M118" s="12" t="s">
        <v>8288</v>
      </c>
      <c r="N118" s="71">
        <f t="shared" si="1"/>
        <v>0</v>
      </c>
    </row>
    <row r="119" spans="13:14" x14ac:dyDescent="0.4">
      <c r="M119" s="12" t="s">
        <v>8255</v>
      </c>
      <c r="N119" s="71">
        <f t="shared" si="1"/>
        <v>0</v>
      </c>
    </row>
    <row r="120" spans="13:14" x14ac:dyDescent="0.4">
      <c r="M120" s="12" t="s">
        <v>8115</v>
      </c>
      <c r="N120" s="71">
        <f t="shared" si="1"/>
        <v>0</v>
      </c>
    </row>
    <row r="121" spans="13:14" x14ac:dyDescent="0.4">
      <c r="M121" s="12" t="s">
        <v>8257</v>
      </c>
      <c r="N121"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940228D6-703E-40ED-83AA-C039FCA173F7}"/>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61F37-B9AD-4311-9B1C-BF88E15CFC38}">
  <dimension ref="A1:W122"/>
  <sheetViews>
    <sheetView topLeftCell="A34" zoomScale="90" zoomScaleNormal="90" workbookViewId="0">
      <selection activeCell="B1" sqref="B1:H1"/>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24.81640625" customWidth="1"/>
    <col min="15" max="15" width="12.36328125" customWidth="1"/>
    <col min="16" max="16" width="18.54296875" customWidth="1"/>
    <col min="17" max="17" width="14.1796875" customWidth="1"/>
    <col min="18" max="19" width="7.81640625" customWidth="1"/>
    <col min="20" max="21" width="9.6328125" customWidth="1"/>
    <col min="22" max="22" width="24.453125" customWidth="1"/>
    <col min="23" max="23" width="12.6328125" bestFit="1" customWidth="1"/>
    <col min="24" max="24" width="26.90625" bestFit="1" customWidth="1"/>
    <col min="25" max="25" width="13" bestFit="1" customWidth="1"/>
  </cols>
  <sheetData>
    <row r="1" spans="1:9" x14ac:dyDescent="0.4">
      <c r="A1" s="11" t="s">
        <v>7581</v>
      </c>
      <c r="B1" s="375" t="s">
        <v>11084</v>
      </c>
      <c r="C1" s="375"/>
      <c r="D1" s="375"/>
      <c r="E1" s="375"/>
      <c r="F1" s="375"/>
      <c r="G1" s="375"/>
      <c r="H1" s="375"/>
      <c r="I1" s="7"/>
    </row>
    <row r="2" spans="1:9" x14ac:dyDescent="0.4">
      <c r="A2" s="11" t="s">
        <v>7582</v>
      </c>
      <c r="B2" s="375" t="s">
        <v>11085</v>
      </c>
      <c r="C2" s="375"/>
      <c r="D2" s="375"/>
      <c r="E2" s="375"/>
      <c r="F2" s="375"/>
      <c r="G2" s="375"/>
      <c r="H2" s="375"/>
      <c r="I2" s="7"/>
    </row>
    <row r="3" spans="1:9" x14ac:dyDescent="0.4">
      <c r="A3" s="11" t="s">
        <v>7583</v>
      </c>
      <c r="B3" s="375" t="s">
        <v>11086</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45763.758333333331</v>
      </c>
      <c r="C6" s="374"/>
      <c r="D6" s="403" t="s">
        <v>7587</v>
      </c>
      <c r="E6" s="404"/>
      <c r="F6" s="384">
        <f>MAX(C38:G38)</f>
        <v>45765.340277777781</v>
      </c>
      <c r="G6" s="402"/>
      <c r="H6" s="374"/>
      <c r="I6" s="7"/>
    </row>
    <row r="7" spans="1:9" ht="33.5" customHeight="1" x14ac:dyDescent="0.4">
      <c r="A7" s="394" t="s">
        <v>7816</v>
      </c>
      <c r="B7" s="11" t="s">
        <v>7589</v>
      </c>
      <c r="C7" s="397" t="s">
        <v>11081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11105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405" t="s">
        <v>10684</v>
      </c>
      <c r="D32" s="406"/>
      <c r="E32" s="406"/>
      <c r="F32" s="406"/>
      <c r="G32" s="406"/>
      <c r="H32" s="407"/>
      <c r="I32" s="218"/>
    </row>
    <row r="33" spans="1:23" x14ac:dyDescent="0.4">
      <c r="A33" s="399" t="s">
        <v>9561</v>
      </c>
      <c r="B33" s="400"/>
      <c r="C33" s="372" t="s">
        <v>9538</v>
      </c>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11130</v>
      </c>
      <c r="R36" t="s">
        <v>11059</v>
      </c>
      <c r="T36" t="s">
        <v>11036</v>
      </c>
      <c r="V36" t="s">
        <v>11093</v>
      </c>
    </row>
    <row r="37" spans="1:23" x14ac:dyDescent="0.4">
      <c r="A37" s="177"/>
      <c r="B37" s="12" t="s">
        <v>7615</v>
      </c>
      <c r="C37" s="191">
        <v>45763.822916666664</v>
      </c>
      <c r="D37" s="191">
        <v>45763.847916666666</v>
      </c>
      <c r="E37" s="191">
        <v>45763.758333333331</v>
      </c>
      <c r="F37" s="191">
        <v>45763.832638888889</v>
      </c>
      <c r="G37" s="191">
        <v>45763.824305555558</v>
      </c>
      <c r="H37" s="1"/>
      <c r="I37" s="7"/>
      <c r="J37" s="294">
        <v>45769.333333333336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45765.32916666667</v>
      </c>
      <c r="D38" s="191">
        <v>45765.336805555555</v>
      </c>
      <c r="E38" s="191">
        <v>45765.339583333334</v>
      </c>
      <c r="F38" s="191">
        <v>45765.340277777781</v>
      </c>
      <c r="G38" s="191">
        <v>45765.331250000003</v>
      </c>
      <c r="H38" s="1"/>
      <c r="I38" s="7"/>
      <c r="J38" s="186">
        <f>IF(C38&lt;&gt;"",INT((J37-C37)*24),0)+IF(D38&lt;&gt;"",INT((J37-D37)*24),0)+IF(E38&lt;&gt;"",INT((J37-E37)*24),0)+IF(F38&lt;&gt;"",INT((J37-F37)*24),0)+IF(G38&lt;&gt;"",INT((J37-G37)*24),0)</f>
        <v>660</v>
      </c>
      <c r="M38" s="95">
        <v>1</v>
      </c>
      <c r="N38" s="222" t="s">
        <v>11097</v>
      </c>
      <c r="O38" s="201" t="s">
        <v>11112</v>
      </c>
      <c r="P38" s="222" t="s">
        <v>11121</v>
      </c>
      <c r="Q38" s="201" t="s">
        <v>11131</v>
      </c>
      <c r="R38" s="222"/>
      <c r="S38" s="201"/>
      <c r="T38" s="222"/>
      <c r="U38" s="201"/>
      <c r="V38" s="222" t="s">
        <v>11103</v>
      </c>
      <c r="W38" s="201" t="s">
        <v>11129</v>
      </c>
    </row>
    <row r="39" spans="1:23" x14ac:dyDescent="0.4">
      <c r="A39" s="177"/>
      <c r="B39" s="12" t="s">
        <v>7458</v>
      </c>
      <c r="C39" s="221">
        <v>95</v>
      </c>
      <c r="D39" s="164">
        <v>18</v>
      </c>
      <c r="E39" s="221">
        <v>104</v>
      </c>
      <c r="F39" s="221">
        <v>3</v>
      </c>
      <c r="G39" s="164">
        <v>19</v>
      </c>
      <c r="H39" s="1">
        <f t="shared" ref="H39:H61" si="0">SUM(C39:G39)</f>
        <v>239</v>
      </c>
      <c r="I39" s="7"/>
      <c r="M39" s="1">
        <v>2</v>
      </c>
      <c r="N39" s="222" t="s">
        <v>11098</v>
      </c>
      <c r="O39" s="201" t="s">
        <v>11129</v>
      </c>
      <c r="P39" s="222" t="s">
        <v>11122</v>
      </c>
      <c r="Q39" s="201" t="s">
        <v>11131</v>
      </c>
      <c r="R39" s="203"/>
      <c r="S39" s="201"/>
      <c r="T39" s="203"/>
      <c r="U39" s="201"/>
      <c r="V39" s="222" t="s">
        <v>11104</v>
      </c>
      <c r="W39" s="201" t="s">
        <v>11129</v>
      </c>
    </row>
    <row r="40" spans="1:23" x14ac:dyDescent="0.4">
      <c r="A40" s="1" t="s">
        <v>7164</v>
      </c>
      <c r="B40" s="12" t="s">
        <v>7617</v>
      </c>
      <c r="C40" s="1">
        <f>INT((C38-C37)*24)</f>
        <v>36</v>
      </c>
      <c r="D40" s="1">
        <f>INT((D38-D37)*24)</f>
        <v>35</v>
      </c>
      <c r="E40" s="1">
        <f>INT((E38-E37)*24)</f>
        <v>37</v>
      </c>
      <c r="F40" s="1">
        <f>INT((F38-F37)*24)</f>
        <v>36</v>
      </c>
      <c r="G40" s="1">
        <f>INT((G38-G37)*24)</f>
        <v>36</v>
      </c>
      <c r="H40" s="1">
        <f>SUM(C40:G40)</f>
        <v>180</v>
      </c>
      <c r="I40" s="7"/>
      <c r="J40" s="12" t="s">
        <v>8020</v>
      </c>
      <c r="K40" s="1">
        <f>H40</f>
        <v>180</v>
      </c>
      <c r="M40" s="95">
        <v>3</v>
      </c>
      <c r="N40" s="222" t="s">
        <v>11099</v>
      </c>
      <c r="O40" s="201" t="s">
        <v>11129</v>
      </c>
      <c r="P40" s="222" t="s">
        <v>11123</v>
      </c>
      <c r="Q40" s="201" t="s">
        <v>11131</v>
      </c>
      <c r="R40" s="222"/>
      <c r="S40" s="201"/>
      <c r="T40" s="222"/>
      <c r="U40" s="201"/>
      <c r="V40" s="222" t="s">
        <v>11115</v>
      </c>
      <c r="W40" s="201" t="s">
        <v>11129</v>
      </c>
    </row>
    <row r="41" spans="1:23" x14ac:dyDescent="0.4">
      <c r="A41" s="379">
        <v>45764</v>
      </c>
      <c r="B41" s="12" t="s">
        <v>7483</v>
      </c>
      <c r="C41" s="1">
        <v>0</v>
      </c>
      <c r="D41" s="1">
        <v>0</v>
      </c>
      <c r="E41" s="1">
        <v>0</v>
      </c>
      <c r="F41" s="1">
        <v>0</v>
      </c>
      <c r="G41" s="1">
        <v>0</v>
      </c>
      <c r="H41" s="1">
        <f t="shared" si="0"/>
        <v>0</v>
      </c>
      <c r="I41" s="7"/>
      <c r="J41" s="12" t="s">
        <v>7483</v>
      </c>
      <c r="K41" s="1">
        <f>SUMIF(B:B,J41,H:H)</f>
        <v>0</v>
      </c>
      <c r="M41" s="1">
        <v>4</v>
      </c>
      <c r="N41" s="203" t="s">
        <v>11100</v>
      </c>
      <c r="O41" s="201" t="s">
        <v>11129</v>
      </c>
      <c r="P41" s="203"/>
      <c r="Q41" s="201"/>
      <c r="R41" s="222"/>
      <c r="S41" s="201"/>
      <c r="T41" s="203"/>
      <c r="U41" s="272"/>
      <c r="V41" s="222" t="s">
        <v>11116</v>
      </c>
      <c r="W41" s="201" t="s">
        <v>11129</v>
      </c>
    </row>
    <row r="42" spans="1:23" x14ac:dyDescent="0.4">
      <c r="A42" s="379"/>
      <c r="B42" s="12" t="s">
        <v>7484</v>
      </c>
      <c r="C42" s="1">
        <v>0</v>
      </c>
      <c r="D42" s="1">
        <v>0</v>
      </c>
      <c r="E42" s="1">
        <v>0</v>
      </c>
      <c r="F42" s="1">
        <v>0</v>
      </c>
      <c r="G42" s="1">
        <v>0</v>
      </c>
      <c r="H42" s="1">
        <f t="shared" si="0"/>
        <v>0</v>
      </c>
      <c r="I42" s="7"/>
      <c r="J42" s="12" t="s">
        <v>7484</v>
      </c>
      <c r="K42" s="1">
        <f>SUMIF(B:B,J42,H:H)</f>
        <v>0</v>
      </c>
      <c r="M42" s="95">
        <v>5</v>
      </c>
      <c r="N42" s="222" t="s">
        <v>11101</v>
      </c>
      <c r="O42" s="201" t="s">
        <v>11129</v>
      </c>
      <c r="P42" s="222"/>
      <c r="Q42" s="201"/>
      <c r="R42" s="222"/>
      <c r="S42" s="201"/>
      <c r="T42" s="201"/>
      <c r="U42" s="201"/>
      <c r="V42" s="222" t="s">
        <v>11117</v>
      </c>
      <c r="W42" s="201" t="s">
        <v>11131</v>
      </c>
    </row>
    <row r="43" spans="1:23" x14ac:dyDescent="0.4">
      <c r="A43" s="379"/>
      <c r="B43" s="12" t="s">
        <v>7485</v>
      </c>
      <c r="C43" s="1">
        <v>6</v>
      </c>
      <c r="D43" s="1">
        <v>0</v>
      </c>
      <c r="E43" s="1">
        <v>0</v>
      </c>
      <c r="F43" s="1">
        <v>0</v>
      </c>
      <c r="G43" s="1">
        <v>2</v>
      </c>
      <c r="H43" s="1">
        <f t="shared" si="0"/>
        <v>8</v>
      </c>
      <c r="I43" s="7"/>
      <c r="J43" s="12" t="s">
        <v>7485</v>
      </c>
      <c r="K43" s="1">
        <f>SUMIF(B:B,J43,H:H)</f>
        <v>17</v>
      </c>
      <c r="M43" s="1">
        <v>6</v>
      </c>
      <c r="N43" s="222" t="s">
        <v>11102</v>
      </c>
      <c r="O43" s="201" t="s">
        <v>11129</v>
      </c>
      <c r="P43" s="201"/>
      <c r="Q43" s="203"/>
      <c r="R43" s="222"/>
      <c r="S43" s="201"/>
      <c r="T43" s="201"/>
      <c r="U43" s="201"/>
      <c r="V43" s="222" t="s">
        <v>11118</v>
      </c>
      <c r="W43" s="201" t="s">
        <v>11129</v>
      </c>
    </row>
    <row r="44" spans="1:23" x14ac:dyDescent="0.4">
      <c r="A44" s="379">
        <v>45765</v>
      </c>
      <c r="B44" s="12" t="s">
        <v>7483</v>
      </c>
      <c r="C44" s="1">
        <v>0</v>
      </c>
      <c r="D44" s="1">
        <v>0</v>
      </c>
      <c r="E44" s="1">
        <v>0</v>
      </c>
      <c r="F44" s="1">
        <v>0</v>
      </c>
      <c r="G44" s="1">
        <v>0</v>
      </c>
      <c r="H44" s="1">
        <f t="shared" si="0"/>
        <v>0</v>
      </c>
      <c r="I44" s="7"/>
      <c r="M44" s="95">
        <v>7</v>
      </c>
      <c r="N44" s="203"/>
      <c r="O44" s="201"/>
      <c r="P44" s="201"/>
      <c r="Q44" s="203"/>
      <c r="R44" s="203"/>
      <c r="S44" s="201"/>
      <c r="T44" s="201"/>
      <c r="U44" s="201"/>
      <c r="V44" s="222" t="s">
        <v>11119</v>
      </c>
      <c r="W44" s="201" t="s">
        <v>11129</v>
      </c>
    </row>
    <row r="45" spans="1:23" x14ac:dyDescent="0.4">
      <c r="A45" s="379"/>
      <c r="B45" s="12" t="s">
        <v>7484</v>
      </c>
      <c r="C45" s="1">
        <v>0</v>
      </c>
      <c r="D45" s="1">
        <v>0</v>
      </c>
      <c r="E45" s="1">
        <v>0</v>
      </c>
      <c r="F45" s="1">
        <v>0</v>
      </c>
      <c r="G45" s="1">
        <v>0</v>
      </c>
      <c r="H45" s="1">
        <f t="shared" si="0"/>
        <v>0</v>
      </c>
      <c r="I45" s="7"/>
      <c r="M45" s="1">
        <v>8</v>
      </c>
      <c r="N45" s="203"/>
      <c r="O45" s="201"/>
      <c r="P45" s="201"/>
      <c r="Q45" s="203"/>
      <c r="R45" s="222"/>
      <c r="S45" s="201"/>
      <c r="T45" s="201"/>
      <c r="U45" s="201"/>
      <c r="V45" s="222" t="s">
        <v>11120</v>
      </c>
      <c r="W45" s="201" t="s">
        <v>11129</v>
      </c>
    </row>
    <row r="46" spans="1:23" x14ac:dyDescent="0.4">
      <c r="A46" s="379"/>
      <c r="B46" s="12" t="s">
        <v>7485</v>
      </c>
      <c r="C46" s="1">
        <v>0</v>
      </c>
      <c r="D46" s="1">
        <v>3</v>
      </c>
      <c r="E46" s="1">
        <v>0</v>
      </c>
      <c r="F46" s="1">
        <v>0</v>
      </c>
      <c r="G46" s="1">
        <v>6</v>
      </c>
      <c r="H46" s="1">
        <f t="shared" si="0"/>
        <v>9</v>
      </c>
      <c r="I46" s="7"/>
      <c r="M46" s="95">
        <v>9</v>
      </c>
      <c r="N46" s="222"/>
      <c r="O46" s="201"/>
      <c r="P46" s="201"/>
      <c r="Q46" s="201"/>
      <c r="R46" s="203"/>
      <c r="S46" s="234"/>
      <c r="T46" s="201"/>
      <c r="U46" s="201"/>
      <c r="V46" s="201"/>
      <c r="W46" s="201"/>
    </row>
    <row r="47" spans="1:23" x14ac:dyDescent="0.4">
      <c r="A47" s="379"/>
      <c r="B47" s="12" t="s">
        <v>7483</v>
      </c>
      <c r="C47" s="1"/>
      <c r="D47" s="95"/>
      <c r="E47" s="1"/>
      <c r="F47" s="1"/>
      <c r="G47" s="1"/>
      <c r="H47" s="1">
        <f t="shared" si="0"/>
        <v>0</v>
      </c>
      <c r="I47" s="7"/>
      <c r="M47" s="1">
        <v>10</v>
      </c>
      <c r="N47" s="201"/>
      <c r="O47" s="201"/>
      <c r="P47" s="201"/>
      <c r="Q47" s="201"/>
      <c r="R47" s="222"/>
      <c r="S47" s="201"/>
      <c r="T47" s="201"/>
      <c r="U47" s="201"/>
      <c r="V47" s="201"/>
      <c r="W47" s="201"/>
    </row>
    <row r="48" spans="1:23" x14ac:dyDescent="0.4">
      <c r="A48" s="379"/>
      <c r="B48" s="12" t="s">
        <v>7484</v>
      </c>
      <c r="C48" s="1"/>
      <c r="D48" s="95"/>
      <c r="E48" s="95"/>
      <c r="F48" s="95"/>
      <c r="G48" s="95"/>
      <c r="H48" s="1">
        <f t="shared" si="0"/>
        <v>0</v>
      </c>
      <c r="I48" s="7"/>
      <c r="M48" s="1">
        <v>11</v>
      </c>
      <c r="N48" s="201"/>
      <c r="O48" s="201"/>
      <c r="P48" s="201"/>
      <c r="Q48" s="201"/>
      <c r="R48" s="222"/>
      <c r="S48" s="201"/>
      <c r="T48" s="201"/>
      <c r="U48" s="201"/>
      <c r="V48" s="201"/>
      <c r="W48" s="201"/>
    </row>
    <row r="49" spans="1:23" x14ac:dyDescent="0.4">
      <c r="A49" s="379"/>
      <c r="B49" s="12" t="s">
        <v>7485</v>
      </c>
      <c r="C49" s="1"/>
      <c r="D49" s="95"/>
      <c r="E49" s="1"/>
      <c r="F49" s="1"/>
      <c r="G49" s="1"/>
      <c r="H49" s="1">
        <f t="shared" si="0"/>
        <v>0</v>
      </c>
      <c r="I49" s="7"/>
      <c r="M49" s="1">
        <v>12</v>
      </c>
      <c r="N49" s="201"/>
      <c r="O49" s="201"/>
      <c r="P49" s="201"/>
      <c r="Q49" s="201"/>
      <c r="R49" s="222"/>
      <c r="S49" s="201"/>
      <c r="T49" s="201"/>
      <c r="U49" s="201"/>
      <c r="V49" s="201"/>
      <c r="W49" s="201"/>
    </row>
    <row r="50" spans="1:23" x14ac:dyDescent="0.4">
      <c r="A50" s="379"/>
      <c r="B50" s="12" t="s">
        <v>7483</v>
      </c>
      <c r="C50" s="1"/>
      <c r="D50" s="95"/>
      <c r="E50" s="1"/>
      <c r="F50" s="1"/>
      <c r="G50" s="1"/>
      <c r="H50" s="1">
        <f t="shared" si="0"/>
        <v>0</v>
      </c>
      <c r="I50" s="7"/>
      <c r="M50" s="95">
        <v>13</v>
      </c>
      <c r="N50" s="201"/>
      <c r="O50" s="201"/>
      <c r="P50" s="201"/>
      <c r="Q50" s="201"/>
      <c r="R50" s="222"/>
      <c r="S50" s="201"/>
      <c r="T50" s="201"/>
      <c r="U50" s="201"/>
      <c r="V50" s="201"/>
      <c r="W50" s="201"/>
    </row>
    <row r="51" spans="1:23" x14ac:dyDescent="0.4">
      <c r="A51" s="379"/>
      <c r="B51" s="12" t="s">
        <v>7484</v>
      </c>
      <c r="C51" s="1"/>
      <c r="D51" s="95"/>
      <c r="E51" s="95"/>
      <c r="F51" s="95"/>
      <c r="G51" s="1"/>
      <c r="H51" s="1">
        <f t="shared" si="0"/>
        <v>0</v>
      </c>
      <c r="I51" s="7"/>
      <c r="M51" s="95">
        <v>14</v>
      </c>
      <c r="N51" s="201"/>
      <c r="O51" s="201"/>
      <c r="P51" s="201"/>
      <c r="Q51" s="201"/>
      <c r="R51" s="222"/>
      <c r="S51" s="201"/>
      <c r="T51" s="201"/>
      <c r="U51" s="201"/>
      <c r="V51" s="201"/>
      <c r="W51" s="201"/>
    </row>
    <row r="52" spans="1:23" x14ac:dyDescent="0.4">
      <c r="A52" s="379"/>
      <c r="B52" s="12" t="s">
        <v>7485</v>
      </c>
      <c r="C52" s="1"/>
      <c r="D52" s="95"/>
      <c r="E52" s="1"/>
      <c r="F52" s="1"/>
      <c r="G52" s="1"/>
      <c r="H52" s="1">
        <f t="shared" si="0"/>
        <v>0</v>
      </c>
      <c r="I52" s="7"/>
      <c r="M52" s="1">
        <v>15</v>
      </c>
      <c r="N52" s="201"/>
      <c r="O52" s="201"/>
      <c r="P52" s="201"/>
      <c r="Q52" s="201"/>
      <c r="R52" s="222"/>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22"/>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22"/>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11112</v>
      </c>
      <c r="N63" s="71">
        <f t="shared" ref="N63:N122" si="1">COUNTIF($N$38:$W$61,M63)</f>
        <v>1</v>
      </c>
    </row>
    <row r="64" spans="1:23" x14ac:dyDescent="0.4">
      <c r="A64" s="12" t="s">
        <v>7654</v>
      </c>
      <c r="B64" s="219">
        <v>45761.376388888886</v>
      </c>
      <c r="C64" s="7"/>
      <c r="D64" s="228"/>
      <c r="E64" s="7"/>
      <c r="F64" s="7"/>
      <c r="G64" s="7"/>
      <c r="H64" s="7"/>
      <c r="I64" s="7"/>
      <c r="M64" s="12" t="s">
        <v>11067</v>
      </c>
      <c r="N64" s="71">
        <f t="shared" si="1"/>
        <v>0</v>
      </c>
    </row>
    <row r="65" spans="1:14" x14ac:dyDescent="0.4">
      <c r="A65" s="12" t="s">
        <v>7655</v>
      </c>
      <c r="B65" s="220">
        <v>0.64444444444444449</v>
      </c>
      <c r="C65" s="7"/>
      <c r="D65" s="228"/>
      <c r="E65" s="7"/>
      <c r="F65" s="7"/>
      <c r="G65" s="7"/>
      <c r="H65" s="7"/>
      <c r="I65" s="7"/>
      <c r="M65" s="12" t="s">
        <v>11063</v>
      </c>
      <c r="N65" s="71">
        <f t="shared" si="1"/>
        <v>0</v>
      </c>
    </row>
    <row r="66" spans="1:14" x14ac:dyDescent="0.4">
      <c r="A66" s="12" t="s">
        <v>7656</v>
      </c>
      <c r="B66" s="219">
        <f>B64-B65</f>
        <v>45760.731944444444</v>
      </c>
      <c r="C66" s="7"/>
      <c r="D66" s="228"/>
      <c r="E66" s="7"/>
      <c r="F66" s="7"/>
      <c r="G66" s="7"/>
      <c r="H66" s="7"/>
      <c r="I66" s="7"/>
      <c r="M66" s="12" t="s">
        <v>10990</v>
      </c>
      <c r="N66" s="71">
        <f t="shared" si="1"/>
        <v>0</v>
      </c>
    </row>
    <row r="67" spans="1:14" x14ac:dyDescent="0.4">
      <c r="A67" s="227"/>
      <c r="C67" s="7"/>
      <c r="D67" s="228"/>
      <c r="E67" s="7"/>
      <c r="F67" s="7"/>
      <c r="G67" s="7"/>
      <c r="H67" s="7"/>
      <c r="I67" s="7"/>
      <c r="M67" s="12" t="s">
        <v>10986</v>
      </c>
      <c r="N67" s="71">
        <f t="shared" si="1"/>
        <v>0</v>
      </c>
    </row>
    <row r="68" spans="1:14" x14ac:dyDescent="0.4">
      <c r="A68" s="220" t="s">
        <v>9491</v>
      </c>
      <c r="B68" s="295">
        <v>0</v>
      </c>
      <c r="C68" s="220">
        <f>B68+TIME(1,,)</f>
        <v>4.1666666666666664E-2</v>
      </c>
      <c r="D68" s="228"/>
      <c r="E68" s="7"/>
      <c r="F68" s="7"/>
      <c r="G68" s="7"/>
      <c r="H68" s="7"/>
      <c r="I68" s="7"/>
      <c r="M68" s="12" t="s">
        <v>11010</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10861</v>
      </c>
      <c r="N69" s="71">
        <f t="shared" si="1"/>
        <v>0</v>
      </c>
    </row>
    <row r="70" spans="1:14" x14ac:dyDescent="0.4">
      <c r="A70" s="220" t="s">
        <v>9491</v>
      </c>
      <c r="B70" s="220">
        <f t="shared" ref="B70:B91" si="3">C69</f>
        <v>8.3333333333333329E-2</v>
      </c>
      <c r="C70" s="220">
        <f t="shared" si="2"/>
        <v>0.125</v>
      </c>
      <c r="M70" s="12" t="s">
        <v>10978</v>
      </c>
      <c r="N70" s="71">
        <f t="shared" si="1"/>
        <v>0</v>
      </c>
    </row>
    <row r="71" spans="1:14" x14ac:dyDescent="0.4">
      <c r="A71" s="220" t="s">
        <v>9491</v>
      </c>
      <c r="B71" s="220">
        <f t="shared" si="3"/>
        <v>0.125</v>
      </c>
      <c r="C71" s="220">
        <f t="shared" si="2"/>
        <v>0.16666666666666666</v>
      </c>
      <c r="M71" s="12" t="s">
        <v>10838</v>
      </c>
      <c r="N71" s="71">
        <f t="shared" si="1"/>
        <v>12</v>
      </c>
    </row>
    <row r="72" spans="1:14" x14ac:dyDescent="0.4">
      <c r="A72" s="220" t="s">
        <v>9491</v>
      </c>
      <c r="B72" s="220">
        <f t="shared" si="3"/>
        <v>0.16666666666666666</v>
      </c>
      <c r="C72" s="220">
        <f t="shared" si="2"/>
        <v>0.20833333333333331</v>
      </c>
      <c r="M72" s="12" t="s">
        <v>10685</v>
      </c>
      <c r="N72" s="71">
        <f t="shared" si="1"/>
        <v>0</v>
      </c>
    </row>
    <row r="73" spans="1:14" x14ac:dyDescent="0.4">
      <c r="A73" s="220" t="s">
        <v>9491</v>
      </c>
      <c r="B73" s="220">
        <f t="shared" si="3"/>
        <v>0.20833333333333331</v>
      </c>
      <c r="C73" s="220">
        <f t="shared" si="2"/>
        <v>0.24999999999999997</v>
      </c>
      <c r="M73" s="12" t="s">
        <v>10537</v>
      </c>
      <c r="N73" s="71">
        <f t="shared" si="1"/>
        <v>0</v>
      </c>
    </row>
    <row r="74" spans="1:14" x14ac:dyDescent="0.4">
      <c r="A74" s="220" t="s">
        <v>9491</v>
      </c>
      <c r="B74" s="220">
        <f t="shared" si="3"/>
        <v>0.24999999999999997</v>
      </c>
      <c r="C74" s="220">
        <f t="shared" si="2"/>
        <v>0.29166666666666663</v>
      </c>
      <c r="M74" s="12" t="s">
        <v>10465</v>
      </c>
      <c r="N74" s="71">
        <f t="shared" si="1"/>
        <v>0</v>
      </c>
    </row>
    <row r="75" spans="1:14" x14ac:dyDescent="0.4">
      <c r="A75" s="220" t="s">
        <v>9491</v>
      </c>
      <c r="B75" s="220">
        <f t="shared" si="3"/>
        <v>0.29166666666666663</v>
      </c>
      <c r="C75" s="220">
        <f t="shared" si="2"/>
        <v>0.33333333333333331</v>
      </c>
      <c r="M75" s="12" t="s">
        <v>10372</v>
      </c>
      <c r="N75" s="71">
        <f t="shared" si="1"/>
        <v>0</v>
      </c>
    </row>
    <row r="76" spans="1:14" x14ac:dyDescent="0.4">
      <c r="A76" s="220" t="s">
        <v>9491</v>
      </c>
      <c r="B76" s="220">
        <f t="shared" si="3"/>
        <v>0.33333333333333331</v>
      </c>
      <c r="C76" s="220">
        <f t="shared" si="2"/>
        <v>0.375</v>
      </c>
      <c r="M76" s="12" t="s">
        <v>10334</v>
      </c>
      <c r="N76" s="71">
        <f t="shared" si="1"/>
        <v>0</v>
      </c>
    </row>
    <row r="77" spans="1:14" x14ac:dyDescent="0.4">
      <c r="A77" s="220" t="s">
        <v>9491</v>
      </c>
      <c r="B77" s="220">
        <f t="shared" si="3"/>
        <v>0.375</v>
      </c>
      <c r="C77" s="220">
        <f t="shared" si="2"/>
        <v>0.41666666666666669</v>
      </c>
      <c r="M77" s="12" t="s">
        <v>10365</v>
      </c>
      <c r="N77" s="71">
        <f t="shared" si="1"/>
        <v>0</v>
      </c>
    </row>
    <row r="78" spans="1:14" x14ac:dyDescent="0.4">
      <c r="A78" s="220" t="s">
        <v>9491</v>
      </c>
      <c r="B78" s="220">
        <f t="shared" si="3"/>
        <v>0.41666666666666669</v>
      </c>
      <c r="C78" s="220">
        <f t="shared" si="2"/>
        <v>0.45833333333333337</v>
      </c>
      <c r="M78" s="12" t="s">
        <v>10266</v>
      </c>
      <c r="N78" s="71">
        <f t="shared" si="1"/>
        <v>0</v>
      </c>
    </row>
    <row r="79" spans="1:14" x14ac:dyDescent="0.4">
      <c r="A79" s="220" t="s">
        <v>9491</v>
      </c>
      <c r="B79" s="220">
        <f t="shared" si="3"/>
        <v>0.45833333333333337</v>
      </c>
      <c r="C79" s="220">
        <f t="shared" si="2"/>
        <v>0.5</v>
      </c>
      <c r="M79" s="12" t="s">
        <v>10264</v>
      </c>
      <c r="N79" s="71">
        <f t="shared" si="1"/>
        <v>0</v>
      </c>
    </row>
    <row r="80" spans="1:14" x14ac:dyDescent="0.4">
      <c r="A80" s="220" t="s">
        <v>9491</v>
      </c>
      <c r="B80" s="220">
        <f t="shared" si="3"/>
        <v>0.5</v>
      </c>
      <c r="C80" s="220">
        <f t="shared" si="2"/>
        <v>0.54166666666666663</v>
      </c>
      <c r="M80" s="12" t="s">
        <v>10256</v>
      </c>
      <c r="N80" s="71">
        <f t="shared" si="1"/>
        <v>0</v>
      </c>
    </row>
    <row r="81" spans="1:14" x14ac:dyDescent="0.4">
      <c r="A81" s="220" t="s">
        <v>9491</v>
      </c>
      <c r="B81" s="220">
        <f t="shared" si="3"/>
        <v>0.54166666666666663</v>
      </c>
      <c r="C81" s="220">
        <f t="shared" si="2"/>
        <v>0.58333333333333326</v>
      </c>
      <c r="M81" s="12" t="s">
        <v>10225</v>
      </c>
      <c r="N81" s="71">
        <f t="shared" si="1"/>
        <v>0</v>
      </c>
    </row>
    <row r="82" spans="1:14" x14ac:dyDescent="0.4">
      <c r="A82" s="220" t="s">
        <v>9491</v>
      </c>
      <c r="B82" s="220">
        <f t="shared" si="3"/>
        <v>0.58333333333333326</v>
      </c>
      <c r="C82" s="220">
        <f t="shared" si="2"/>
        <v>0.62499999999999989</v>
      </c>
      <c r="M82" s="12" t="s">
        <v>10120</v>
      </c>
      <c r="N82" s="71">
        <f t="shared" si="1"/>
        <v>0</v>
      </c>
    </row>
    <row r="83" spans="1:14" x14ac:dyDescent="0.4">
      <c r="A83" s="220" t="s">
        <v>9491</v>
      </c>
      <c r="B83" s="220">
        <f t="shared" si="3"/>
        <v>0.62499999999999989</v>
      </c>
      <c r="C83" s="220">
        <f t="shared" si="2"/>
        <v>0.66666666666666652</v>
      </c>
      <c r="M83" s="12" t="s">
        <v>10118</v>
      </c>
      <c r="N83" s="71">
        <f t="shared" si="1"/>
        <v>0</v>
      </c>
    </row>
    <row r="84" spans="1:14" x14ac:dyDescent="0.4">
      <c r="A84" s="220" t="s">
        <v>9491</v>
      </c>
      <c r="B84" s="220">
        <f t="shared" si="3"/>
        <v>0.66666666666666652</v>
      </c>
      <c r="C84" s="220">
        <f t="shared" si="2"/>
        <v>0.70833333333333315</v>
      </c>
      <c r="M84" s="12" t="s">
        <v>10109</v>
      </c>
      <c r="N84" s="71">
        <f t="shared" si="1"/>
        <v>0</v>
      </c>
    </row>
    <row r="85" spans="1:14" x14ac:dyDescent="0.4">
      <c r="A85" s="220" t="s">
        <v>9491</v>
      </c>
      <c r="B85" s="220">
        <f t="shared" si="3"/>
        <v>0.70833333333333315</v>
      </c>
      <c r="C85" s="220">
        <f t="shared" si="2"/>
        <v>0.74999999999999978</v>
      </c>
      <c r="M85" s="12" t="s">
        <v>9980</v>
      </c>
      <c r="N85" s="71">
        <f t="shared" si="1"/>
        <v>0</v>
      </c>
    </row>
    <row r="86" spans="1:14" x14ac:dyDescent="0.4">
      <c r="A86" s="220" t="s">
        <v>9491</v>
      </c>
      <c r="B86" s="220">
        <f t="shared" si="3"/>
        <v>0.74999999999999978</v>
      </c>
      <c r="C86" s="220">
        <f t="shared" si="2"/>
        <v>0.79166666666666641</v>
      </c>
      <c r="M86" s="12" t="s">
        <v>9969</v>
      </c>
      <c r="N86" s="71">
        <f t="shared" si="1"/>
        <v>0</v>
      </c>
    </row>
    <row r="87" spans="1:14" x14ac:dyDescent="0.4">
      <c r="A87" s="220" t="s">
        <v>9491</v>
      </c>
      <c r="B87" s="220">
        <f t="shared" si="3"/>
        <v>0.79166666666666641</v>
      </c>
      <c r="C87" s="220">
        <f t="shared" si="2"/>
        <v>0.83333333333333304</v>
      </c>
      <c r="M87" s="12" t="s">
        <v>9845</v>
      </c>
      <c r="N87" s="71">
        <f t="shared" si="1"/>
        <v>4</v>
      </c>
    </row>
    <row r="88" spans="1:14" x14ac:dyDescent="0.4">
      <c r="A88" s="220" t="s">
        <v>9491</v>
      </c>
      <c r="B88" s="220">
        <f t="shared" si="3"/>
        <v>0.83333333333333304</v>
      </c>
      <c r="C88" s="220">
        <f t="shared" si="2"/>
        <v>0.87499999999999967</v>
      </c>
      <c r="M88" s="12" t="s">
        <v>10124</v>
      </c>
      <c r="N88" s="71">
        <f t="shared" si="1"/>
        <v>0</v>
      </c>
    </row>
    <row r="89" spans="1:14" x14ac:dyDescent="0.4">
      <c r="A89" s="220" t="s">
        <v>9491</v>
      </c>
      <c r="B89" s="220">
        <f t="shared" si="3"/>
        <v>0.87499999999999967</v>
      </c>
      <c r="C89" s="220">
        <f t="shared" si="2"/>
        <v>0.9166666666666663</v>
      </c>
      <c r="M89" s="12" t="s">
        <v>10460</v>
      </c>
      <c r="N89" s="71">
        <f t="shared" si="1"/>
        <v>0</v>
      </c>
    </row>
    <row r="90" spans="1:14" x14ac:dyDescent="0.4">
      <c r="A90" s="220" t="s">
        <v>9491</v>
      </c>
      <c r="B90" s="220">
        <f t="shared" si="3"/>
        <v>0.9166666666666663</v>
      </c>
      <c r="C90" s="220">
        <f t="shared" si="2"/>
        <v>0.95833333333333293</v>
      </c>
      <c r="M90" s="12" t="s">
        <v>10268</v>
      </c>
      <c r="N90" s="71">
        <f t="shared" si="1"/>
        <v>0</v>
      </c>
    </row>
    <row r="91" spans="1:14" x14ac:dyDescent="0.4">
      <c r="A91" s="220" t="s">
        <v>9491</v>
      </c>
      <c r="B91" s="220">
        <f t="shared" si="3"/>
        <v>0.95833333333333293</v>
      </c>
      <c r="C91" s="220">
        <f t="shared" si="2"/>
        <v>0.99999999999999956</v>
      </c>
      <c r="M91" s="12" t="s">
        <v>10227</v>
      </c>
      <c r="N91" s="71">
        <f t="shared" si="1"/>
        <v>0</v>
      </c>
    </row>
    <row r="92" spans="1:14" x14ac:dyDescent="0.4">
      <c r="M92" s="12" t="s">
        <v>10261</v>
      </c>
      <c r="N92" s="71">
        <f t="shared" si="1"/>
        <v>0</v>
      </c>
    </row>
    <row r="93" spans="1:14" x14ac:dyDescent="0.4">
      <c r="M93" s="12" t="s">
        <v>10285</v>
      </c>
      <c r="N93" s="71">
        <f t="shared" si="1"/>
        <v>0</v>
      </c>
    </row>
    <row r="94" spans="1:14" x14ac:dyDescent="0.4">
      <c r="M94" s="12" t="s">
        <v>9886</v>
      </c>
      <c r="N94" s="71">
        <f t="shared" si="1"/>
        <v>0</v>
      </c>
    </row>
    <row r="95" spans="1:14" x14ac:dyDescent="0.4">
      <c r="M95" s="12" t="s">
        <v>9865</v>
      </c>
      <c r="N95" s="71">
        <f t="shared" si="1"/>
        <v>0</v>
      </c>
    </row>
    <row r="96" spans="1:14" x14ac:dyDescent="0.4">
      <c r="M96" s="12" t="s">
        <v>9813</v>
      </c>
      <c r="N96" s="71">
        <f t="shared" si="1"/>
        <v>0</v>
      </c>
    </row>
    <row r="97" spans="13:14" x14ac:dyDescent="0.4">
      <c r="M97" s="12" t="s">
        <v>9811</v>
      </c>
      <c r="N97" s="71">
        <f t="shared" si="1"/>
        <v>0</v>
      </c>
    </row>
    <row r="98" spans="13:14" x14ac:dyDescent="0.4">
      <c r="M98" s="12" t="s">
        <v>9815</v>
      </c>
      <c r="N98" s="71">
        <f t="shared" si="1"/>
        <v>0</v>
      </c>
    </row>
    <row r="99" spans="13:14" x14ac:dyDescent="0.4">
      <c r="M99" s="12" t="s">
        <v>9557</v>
      </c>
      <c r="N99" s="71">
        <f t="shared" si="1"/>
        <v>0</v>
      </c>
    </row>
    <row r="100" spans="13:14" x14ac:dyDescent="0.4">
      <c r="M100" s="12" t="s">
        <v>9382</v>
      </c>
      <c r="N100" s="71">
        <f t="shared" si="1"/>
        <v>0</v>
      </c>
    </row>
    <row r="101" spans="13:14" x14ac:dyDescent="0.4">
      <c r="M101" s="12" t="s">
        <v>9380</v>
      </c>
      <c r="N101" s="71">
        <f t="shared" si="1"/>
        <v>0</v>
      </c>
    </row>
    <row r="102" spans="13:14" x14ac:dyDescent="0.4">
      <c r="M102" s="12" t="s">
        <v>9131</v>
      </c>
      <c r="N102" s="71">
        <f t="shared" si="1"/>
        <v>0</v>
      </c>
    </row>
    <row r="103" spans="13:14" x14ac:dyDescent="0.4">
      <c r="M103" s="12" t="s">
        <v>9020</v>
      </c>
      <c r="N103" s="71">
        <f t="shared" si="1"/>
        <v>0</v>
      </c>
    </row>
    <row r="104" spans="13:14" x14ac:dyDescent="0.4">
      <c r="M104" s="12" t="s">
        <v>9607</v>
      </c>
      <c r="N104" s="71">
        <f t="shared" si="1"/>
        <v>0</v>
      </c>
    </row>
    <row r="105" spans="13:14" x14ac:dyDescent="0.4">
      <c r="M105" s="12" t="s">
        <v>9023</v>
      </c>
      <c r="N105" s="71">
        <f t="shared" si="1"/>
        <v>0</v>
      </c>
    </row>
    <row r="106" spans="13:14" x14ac:dyDescent="0.4">
      <c r="M106" s="12" t="s">
        <v>9024</v>
      </c>
      <c r="N106" s="71">
        <f t="shared" si="1"/>
        <v>0</v>
      </c>
    </row>
    <row r="107" spans="13:14" x14ac:dyDescent="0.4">
      <c r="M107" s="12" t="s">
        <v>9385</v>
      </c>
      <c r="N107" s="71">
        <f t="shared" si="1"/>
        <v>0</v>
      </c>
    </row>
    <row r="108" spans="13:14" x14ac:dyDescent="0.4">
      <c r="M108" s="12" t="s">
        <v>9377</v>
      </c>
      <c r="N108" s="71">
        <f t="shared" si="1"/>
        <v>0</v>
      </c>
    </row>
    <row r="109" spans="13:14" x14ac:dyDescent="0.4">
      <c r="M109" s="12" t="s">
        <v>9025</v>
      </c>
      <c r="N109" s="71">
        <f t="shared" si="1"/>
        <v>0</v>
      </c>
    </row>
    <row r="110" spans="13:14" x14ac:dyDescent="0.4">
      <c r="M110" s="12" t="s">
        <v>8571</v>
      </c>
      <c r="N110" s="71">
        <f t="shared" si="1"/>
        <v>0</v>
      </c>
    </row>
    <row r="111" spans="13:14" x14ac:dyDescent="0.4">
      <c r="M111" s="12" t="s">
        <v>8572</v>
      </c>
      <c r="N111" s="71">
        <f t="shared" si="1"/>
        <v>0</v>
      </c>
    </row>
    <row r="112" spans="13:14" x14ac:dyDescent="0.4">
      <c r="M112" s="12" t="s">
        <v>8638</v>
      </c>
      <c r="N112" s="71">
        <f t="shared" si="1"/>
        <v>0</v>
      </c>
    </row>
    <row r="113" spans="13:14" x14ac:dyDescent="0.4">
      <c r="M113" s="12" t="s">
        <v>8573</v>
      </c>
      <c r="N113" s="71">
        <f t="shared" si="1"/>
        <v>0</v>
      </c>
    </row>
    <row r="114" spans="13:14" x14ac:dyDescent="0.4">
      <c r="M114" s="12" t="s">
        <v>8574</v>
      </c>
      <c r="N114" s="71">
        <f t="shared" si="1"/>
        <v>0</v>
      </c>
    </row>
    <row r="115" spans="13:14" x14ac:dyDescent="0.4">
      <c r="M115" s="12" t="s">
        <v>8575</v>
      </c>
      <c r="N115" s="71">
        <f t="shared" si="1"/>
        <v>0</v>
      </c>
    </row>
    <row r="116" spans="13:14" x14ac:dyDescent="0.4">
      <c r="M116" s="12" t="s">
        <v>8286</v>
      </c>
      <c r="N116" s="71">
        <f t="shared" si="1"/>
        <v>0</v>
      </c>
    </row>
    <row r="117" spans="13:14" x14ac:dyDescent="0.4">
      <c r="M117" s="12" t="s">
        <v>8270</v>
      </c>
      <c r="N117" s="71">
        <f t="shared" si="1"/>
        <v>0</v>
      </c>
    </row>
    <row r="118" spans="13:14" x14ac:dyDescent="0.4">
      <c r="M118" s="12" t="s">
        <v>8570</v>
      </c>
      <c r="N118" s="71">
        <f t="shared" si="1"/>
        <v>0</v>
      </c>
    </row>
    <row r="119" spans="13:14" x14ac:dyDescent="0.4">
      <c r="M119" s="12" t="s">
        <v>8288</v>
      </c>
      <c r="N119" s="71">
        <f t="shared" si="1"/>
        <v>0</v>
      </c>
    </row>
    <row r="120" spans="13:14" x14ac:dyDescent="0.4">
      <c r="M120" s="12" t="s">
        <v>8255</v>
      </c>
      <c r="N120" s="71">
        <f t="shared" si="1"/>
        <v>0</v>
      </c>
    </row>
    <row r="121" spans="13:14" x14ac:dyDescent="0.4">
      <c r="M121" s="12" t="s">
        <v>8115</v>
      </c>
      <c r="N121" s="71">
        <f t="shared" si="1"/>
        <v>0</v>
      </c>
    </row>
    <row r="122" spans="13:14" x14ac:dyDescent="0.4">
      <c r="M122" s="12" t="s">
        <v>8257</v>
      </c>
      <c r="N122"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9E1CDED5-F96B-4E08-BD69-085990F71C1C}"/>
  </hyperlinks>
  <pageMargins left="0.7" right="0.7" top="0.75" bottom="0.75" header="0.3" footer="0.3"/>
  <pageSetup paperSize="9" orientation="portrait" verticalDpi="0"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7CD3-4423-4E02-A200-0EA5C53DE825}">
  <dimension ref="A1:W105"/>
  <sheetViews>
    <sheetView topLeftCell="G34" zoomScale="90" zoomScaleNormal="90" workbookViewId="0">
      <selection activeCell="L9" sqref="L9"/>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23.36328125" customWidth="1"/>
    <col min="15" max="15" width="15" bestFit="1" customWidth="1"/>
    <col min="16" max="23" width="7.90625" customWidth="1"/>
  </cols>
  <sheetData>
    <row r="1" spans="1:9" x14ac:dyDescent="0.4">
      <c r="A1" s="11" t="s">
        <v>7581</v>
      </c>
      <c r="B1" s="375" t="s">
        <v>11106</v>
      </c>
      <c r="C1" s="375"/>
      <c r="D1" s="375"/>
      <c r="E1" s="375"/>
      <c r="F1" s="375"/>
      <c r="G1" s="375"/>
      <c r="H1" s="375"/>
      <c r="I1" s="7"/>
    </row>
    <row r="2" spans="1:9" x14ac:dyDescent="0.4">
      <c r="A2" s="11" t="s">
        <v>7582</v>
      </c>
      <c r="B2" s="375" t="s">
        <v>11107</v>
      </c>
      <c r="C2" s="375"/>
      <c r="D2" s="375"/>
      <c r="E2" s="375"/>
      <c r="F2" s="375"/>
      <c r="G2" s="375"/>
      <c r="H2" s="375"/>
      <c r="I2" s="7"/>
    </row>
    <row r="3" spans="1:9" x14ac:dyDescent="0.4">
      <c r="A3" s="11" t="s">
        <v>7583</v>
      </c>
      <c r="B3" s="375" t="s">
        <v>11108</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45763.76458333333</v>
      </c>
      <c r="C6" s="374"/>
      <c r="D6" s="403" t="s">
        <v>7587</v>
      </c>
      <c r="E6" s="404"/>
      <c r="F6" s="384">
        <f>MAX(C39:G39)</f>
        <v>45765.349305555559</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11105</v>
      </c>
      <c r="D30" s="373"/>
      <c r="E30" s="373"/>
      <c r="F30" s="373"/>
      <c r="G30" s="373"/>
      <c r="H30" s="374"/>
      <c r="I30" s="218"/>
    </row>
    <row r="31" spans="1:9" x14ac:dyDescent="0.4">
      <c r="A31" s="399" t="s">
        <v>7821</v>
      </c>
      <c r="B31" s="400"/>
      <c r="C31" s="405" t="s">
        <v>10997</v>
      </c>
      <c r="D31" s="406"/>
      <c r="E31" s="406"/>
      <c r="F31" s="406"/>
      <c r="G31" s="406"/>
      <c r="H31" s="407"/>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372" t="s">
        <v>9538</v>
      </c>
      <c r="D34" s="373"/>
      <c r="E34" s="373"/>
      <c r="F34" s="373"/>
      <c r="G34" s="373"/>
      <c r="H34" s="374"/>
      <c r="I34" s="218"/>
    </row>
    <row r="35" spans="1:23" ht="52" customHeight="1" x14ac:dyDescent="0.4">
      <c r="A35" s="399" t="s">
        <v>10111</v>
      </c>
      <c r="B35" s="400"/>
      <c r="C35" s="399" t="s">
        <v>10232</v>
      </c>
      <c r="D35" s="373"/>
      <c r="E35" s="373"/>
      <c r="F35" s="373"/>
      <c r="G35" s="373"/>
      <c r="H35" s="374"/>
      <c r="I35" s="218"/>
      <c r="V35" s="312"/>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v>45763.76458333333</v>
      </c>
      <c r="D38" s="191">
        <v>45763.791666666664</v>
      </c>
      <c r="E38" s="191"/>
      <c r="F38" s="191">
        <v>45763.799305555556</v>
      </c>
      <c r="G38" s="191">
        <v>45763.784722222219</v>
      </c>
      <c r="H38" s="1"/>
      <c r="I38" s="7"/>
      <c r="J38" s="294">
        <v>45770.333333333336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45765.344444444447</v>
      </c>
      <c r="D39" s="191">
        <v>45765.347916666666</v>
      </c>
      <c r="E39" s="191"/>
      <c r="F39" s="191">
        <v>45765.349305555559</v>
      </c>
      <c r="G39" s="191">
        <v>45765.347222222219</v>
      </c>
      <c r="H39" s="1"/>
      <c r="I39" s="7"/>
      <c r="J39" s="186">
        <f>IF(C39&lt;&gt;"",INT((J38-C38)*24),0)+IF(D39&lt;&gt;"",INT((J38-D38)*24),0)+IF(E39&lt;&gt;"",INT((J38-E38)*24),0)+IF(F39&lt;&gt;"",INT((J38-F38)*24),0)+IF(G39&lt;&gt;"",INT((J38-G38)*24),0)</f>
        <v>627</v>
      </c>
      <c r="M39" s="95">
        <v>1</v>
      </c>
      <c r="N39" s="222" t="s">
        <v>11109</v>
      </c>
      <c r="O39" s="201" t="s">
        <v>11008</v>
      </c>
      <c r="P39" s="203"/>
      <c r="Q39" s="201"/>
      <c r="R39" s="222"/>
      <c r="S39" s="201"/>
      <c r="T39" s="203"/>
      <c r="U39" s="12"/>
      <c r="V39" s="222"/>
      <c r="W39" s="201"/>
    </row>
    <row r="40" spans="1:23" x14ac:dyDescent="0.4">
      <c r="A40" s="177"/>
      <c r="B40" s="12" t="s">
        <v>7458</v>
      </c>
      <c r="C40" s="221">
        <v>95</v>
      </c>
      <c r="D40" s="164">
        <v>18</v>
      </c>
      <c r="E40" s="221"/>
      <c r="F40" s="221">
        <v>3</v>
      </c>
      <c r="G40" s="164">
        <v>18</v>
      </c>
      <c r="H40" s="1">
        <f t="shared" ref="H40:H62" si="0">SUM(C40:G40)</f>
        <v>134</v>
      </c>
      <c r="I40" s="7"/>
      <c r="M40" s="1">
        <v>2</v>
      </c>
      <c r="N40" s="222" t="s">
        <v>11124</v>
      </c>
      <c r="O40" s="201" t="s">
        <v>11132</v>
      </c>
      <c r="P40" s="222"/>
      <c r="Q40" s="201"/>
      <c r="R40" s="222"/>
      <c r="S40" s="12"/>
      <c r="T40" s="203"/>
      <c r="U40" s="234"/>
      <c r="V40" s="203"/>
      <c r="W40" s="201"/>
    </row>
    <row r="41" spans="1:23" x14ac:dyDescent="0.4">
      <c r="A41" s="1" t="s">
        <v>7164</v>
      </c>
      <c r="B41" s="12" t="s">
        <v>7469</v>
      </c>
      <c r="C41" s="1">
        <f>INT((C39-C38)*24)</f>
        <v>37</v>
      </c>
      <c r="D41" s="1">
        <f>INT((D39-D38)*24)</f>
        <v>37</v>
      </c>
      <c r="E41" s="1">
        <f>INT((E39-E38)*24)</f>
        <v>0</v>
      </c>
      <c r="F41" s="1">
        <f>INT((F39-F38)*24)</f>
        <v>37</v>
      </c>
      <c r="G41" s="1">
        <f>INT((G39-G38)*24)</f>
        <v>37</v>
      </c>
      <c r="H41" s="1">
        <f t="shared" si="0"/>
        <v>148</v>
      </c>
      <c r="I41" s="7"/>
      <c r="J41" s="12" t="s">
        <v>8020</v>
      </c>
      <c r="K41" s="1">
        <f>H41</f>
        <v>148</v>
      </c>
      <c r="M41" s="95">
        <v>3</v>
      </c>
      <c r="N41" s="222" t="s">
        <v>11125</v>
      </c>
      <c r="O41" s="201" t="s">
        <v>11132</v>
      </c>
      <c r="P41" s="203"/>
      <c r="Q41" s="201"/>
      <c r="R41" s="203"/>
      <c r="S41" s="201"/>
      <c r="T41" s="203"/>
      <c r="U41" s="201"/>
      <c r="V41" s="222"/>
      <c r="W41" s="201"/>
    </row>
    <row r="42" spans="1:23" x14ac:dyDescent="0.4">
      <c r="A42" s="379">
        <v>45764</v>
      </c>
      <c r="B42" s="12" t="s">
        <v>7483</v>
      </c>
      <c r="C42" s="1">
        <v>0</v>
      </c>
      <c r="D42" s="1">
        <v>0</v>
      </c>
      <c r="E42" s="1"/>
      <c r="F42" s="1">
        <v>0</v>
      </c>
      <c r="G42" s="1">
        <v>0</v>
      </c>
      <c r="H42" s="1">
        <f t="shared" si="0"/>
        <v>0</v>
      </c>
      <c r="I42" s="7"/>
      <c r="J42" s="12" t="s">
        <v>7483</v>
      </c>
      <c r="K42" s="1">
        <f>SUMIF(B:B,J42,H:H)</f>
        <v>0</v>
      </c>
      <c r="M42" s="1">
        <v>4</v>
      </c>
      <c r="N42" s="222" t="s">
        <v>11126</v>
      </c>
      <c r="O42" s="201" t="s">
        <v>11132</v>
      </c>
      <c r="P42" s="203"/>
      <c r="Q42" s="12"/>
      <c r="R42" s="203"/>
      <c r="S42" s="201"/>
      <c r="T42" s="203"/>
      <c r="U42" s="201"/>
      <c r="V42" s="240"/>
      <c r="W42" s="201"/>
    </row>
    <row r="43" spans="1:23" x14ac:dyDescent="0.4">
      <c r="A43" s="379"/>
      <c r="B43" s="12" t="s">
        <v>7484</v>
      </c>
      <c r="C43" s="1">
        <v>0</v>
      </c>
      <c r="D43" s="1">
        <v>0</v>
      </c>
      <c r="E43" s="1"/>
      <c r="F43" s="1">
        <v>0</v>
      </c>
      <c r="G43" s="1">
        <v>0</v>
      </c>
      <c r="H43" s="1">
        <f t="shared" si="0"/>
        <v>0</v>
      </c>
      <c r="I43" s="7"/>
      <c r="J43" s="12" t="s">
        <v>7477</v>
      </c>
      <c r="K43" s="1">
        <f>SUMIF(B:B,J43,H:H)</f>
        <v>0</v>
      </c>
      <c r="M43" s="95">
        <v>5</v>
      </c>
      <c r="N43" s="310" t="s">
        <v>11127</v>
      </c>
      <c r="O43" s="201" t="s">
        <v>11008</v>
      </c>
      <c r="P43" s="222"/>
      <c r="Q43" s="201"/>
      <c r="R43" s="203"/>
      <c r="S43" s="12"/>
      <c r="T43" s="203"/>
      <c r="U43" s="201"/>
      <c r="V43" s="240"/>
      <c r="W43" s="201"/>
    </row>
    <row r="44" spans="1:23" x14ac:dyDescent="0.4">
      <c r="A44" s="379"/>
      <c r="B44" s="12" t="s">
        <v>7485</v>
      </c>
      <c r="C44" s="1">
        <v>1</v>
      </c>
      <c r="D44" s="1">
        <v>0</v>
      </c>
      <c r="E44" s="1"/>
      <c r="F44" s="1">
        <v>0</v>
      </c>
      <c r="G44" s="1">
        <v>0</v>
      </c>
      <c r="H44" s="1">
        <f t="shared" si="0"/>
        <v>1</v>
      </c>
      <c r="I44" s="7"/>
      <c r="J44" s="12" t="s">
        <v>7485</v>
      </c>
      <c r="K44" s="1">
        <f>SUMIF(B:B,J44,H:H)</f>
        <v>6</v>
      </c>
      <c r="M44" s="1">
        <v>6</v>
      </c>
      <c r="N44" s="222" t="s">
        <v>11128</v>
      </c>
      <c r="O44" s="201" t="s">
        <v>11008</v>
      </c>
      <c r="P44" s="203"/>
      <c r="Q44" s="201"/>
      <c r="R44" s="203"/>
      <c r="S44" s="12"/>
      <c r="T44" s="203"/>
      <c r="U44" s="201"/>
      <c r="V44" s="201"/>
      <c r="W44" s="201"/>
    </row>
    <row r="45" spans="1:23" x14ac:dyDescent="0.4">
      <c r="A45" s="379">
        <v>45765</v>
      </c>
      <c r="B45" s="12" t="s">
        <v>7483</v>
      </c>
      <c r="C45" s="1">
        <v>0</v>
      </c>
      <c r="D45" s="1">
        <v>0</v>
      </c>
      <c r="E45" s="1"/>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5</v>
      </c>
      <c r="D47" s="1">
        <v>0</v>
      </c>
      <c r="E47" s="1"/>
      <c r="F47" s="1">
        <v>0</v>
      </c>
      <c r="G47" s="1">
        <v>0</v>
      </c>
      <c r="H47" s="1">
        <f t="shared" si="0"/>
        <v>5</v>
      </c>
      <c r="I47" s="7"/>
      <c r="M47" s="95">
        <v>9</v>
      </c>
      <c r="N47" s="222"/>
      <c r="O47" s="201"/>
      <c r="P47" s="222"/>
      <c r="Q47" s="201"/>
      <c r="R47" s="222"/>
      <c r="S47" s="201"/>
      <c r="T47" s="201"/>
      <c r="U47" s="201"/>
      <c r="V47" s="201"/>
      <c r="W47" s="201"/>
    </row>
    <row r="48" spans="1:23" ht="17" customHeight="1" x14ac:dyDescent="0.4">
      <c r="A48" s="379"/>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03"/>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1"/>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11075</v>
      </c>
      <c r="N64" s="71">
        <f t="shared" ref="N64:N105" si="1">COUNTIF($N$39:$W$62,M64)</f>
        <v>0</v>
      </c>
      <c r="O64" s="229"/>
      <c r="P64" s="229"/>
      <c r="Q64" s="229"/>
      <c r="R64" s="229"/>
      <c r="S64" s="229"/>
    </row>
    <row r="65" spans="1:19" x14ac:dyDescent="0.4">
      <c r="A65" s="12" t="s">
        <v>7654</v>
      </c>
      <c r="B65" s="219">
        <v>45741.319444444445</v>
      </c>
      <c r="M65" s="12" t="s">
        <v>11007</v>
      </c>
      <c r="N65" s="71">
        <f t="shared" si="1"/>
        <v>3</v>
      </c>
      <c r="O65" s="229"/>
      <c r="P65" s="229"/>
      <c r="Q65" s="229"/>
      <c r="R65" s="229"/>
      <c r="S65" s="229"/>
    </row>
    <row r="66" spans="1:19" x14ac:dyDescent="0.4">
      <c r="A66" s="12" t="s">
        <v>7655</v>
      </c>
      <c r="B66" s="220">
        <v>0.38958333333333334</v>
      </c>
      <c r="M66" s="12" t="s">
        <v>11003</v>
      </c>
      <c r="N66" s="71">
        <f t="shared" si="1"/>
        <v>0</v>
      </c>
      <c r="O66" s="229"/>
      <c r="P66" s="229"/>
      <c r="Q66" s="229"/>
      <c r="R66" s="229"/>
      <c r="S66" s="229"/>
    </row>
    <row r="67" spans="1:19" x14ac:dyDescent="0.4">
      <c r="A67" s="12" t="s">
        <v>7656</v>
      </c>
      <c r="B67" s="219">
        <f>B65-B66</f>
        <v>45740.929861111115</v>
      </c>
      <c r="M67" s="12" t="s">
        <v>10836</v>
      </c>
      <c r="N67" s="71">
        <f t="shared" si="1"/>
        <v>0</v>
      </c>
      <c r="O67" s="229"/>
      <c r="P67" s="229"/>
      <c r="Q67" s="229"/>
      <c r="R67" s="229"/>
      <c r="S67" s="229"/>
    </row>
    <row r="68" spans="1:19" x14ac:dyDescent="0.4">
      <c r="M68" s="12" t="s">
        <v>10611</v>
      </c>
      <c r="N68" s="71">
        <f t="shared" si="1"/>
        <v>0</v>
      </c>
    </row>
    <row r="69" spans="1:19" x14ac:dyDescent="0.4">
      <c r="A69" s="220" t="s">
        <v>9491</v>
      </c>
      <c r="B69" s="295">
        <v>0</v>
      </c>
      <c r="C69" s="220">
        <f>B69+TIME(1,,)</f>
        <v>4.1666666666666664E-2</v>
      </c>
      <c r="M69" s="12" t="s">
        <v>10533</v>
      </c>
      <c r="N69" s="71">
        <f t="shared" si="1"/>
        <v>0</v>
      </c>
    </row>
    <row r="70" spans="1:19" x14ac:dyDescent="0.4">
      <c r="A70" s="220" t="s">
        <v>9491</v>
      </c>
      <c r="B70" s="220">
        <f>C69</f>
        <v>4.1666666666666664E-2</v>
      </c>
      <c r="C70" s="220">
        <f t="shared" ref="C70:C92" si="2">B70+TIME(1,,)</f>
        <v>8.3333333333333329E-2</v>
      </c>
      <c r="M70" s="300" t="s">
        <v>10479</v>
      </c>
      <c r="N70" s="71">
        <f t="shared" si="1"/>
        <v>0</v>
      </c>
    </row>
    <row r="71" spans="1:19" x14ac:dyDescent="0.4">
      <c r="A71" s="220" t="s">
        <v>9491</v>
      </c>
      <c r="B71" s="220">
        <f t="shared" ref="B71:B92" si="3">C70</f>
        <v>8.3333333333333329E-2</v>
      </c>
      <c r="C71" s="220">
        <f t="shared" si="2"/>
        <v>0.125</v>
      </c>
      <c r="M71" s="300" t="s">
        <v>10482</v>
      </c>
      <c r="N71" s="71">
        <f t="shared" si="1"/>
        <v>0</v>
      </c>
    </row>
    <row r="72" spans="1:19" x14ac:dyDescent="0.4">
      <c r="A72" s="220" t="s">
        <v>9491</v>
      </c>
      <c r="B72" s="220">
        <f t="shared" si="3"/>
        <v>0.125</v>
      </c>
      <c r="C72" s="220">
        <f t="shared" si="2"/>
        <v>0.16666666666666666</v>
      </c>
      <c r="M72" s="300" t="s">
        <v>10415</v>
      </c>
      <c r="N72" s="71">
        <f t="shared" si="1"/>
        <v>0</v>
      </c>
    </row>
    <row r="73" spans="1:19" x14ac:dyDescent="0.4">
      <c r="A73" s="220" t="s">
        <v>9491</v>
      </c>
      <c r="B73" s="220">
        <f t="shared" si="3"/>
        <v>0.16666666666666666</v>
      </c>
      <c r="C73" s="220">
        <f t="shared" si="2"/>
        <v>0.20833333333333331</v>
      </c>
      <c r="M73" s="300" t="s">
        <v>10394</v>
      </c>
      <c r="N73" s="71">
        <f t="shared" si="1"/>
        <v>0</v>
      </c>
    </row>
    <row r="74" spans="1:19" x14ac:dyDescent="0.4">
      <c r="A74" s="220" t="s">
        <v>9491</v>
      </c>
      <c r="B74" s="220">
        <f t="shared" si="3"/>
        <v>0.20833333333333331</v>
      </c>
      <c r="C74" s="220">
        <f t="shared" si="2"/>
        <v>0.24999999999999997</v>
      </c>
      <c r="M74" s="300" t="s">
        <v>10399</v>
      </c>
      <c r="N74" s="71">
        <f t="shared" si="1"/>
        <v>0</v>
      </c>
    </row>
    <row r="75" spans="1:19" x14ac:dyDescent="0.4">
      <c r="A75" s="220" t="s">
        <v>9491</v>
      </c>
      <c r="B75" s="220">
        <f t="shared" si="3"/>
        <v>0.24999999999999997</v>
      </c>
      <c r="C75" s="220">
        <f t="shared" si="2"/>
        <v>0.29166666666666663</v>
      </c>
      <c r="M75" s="201" t="s">
        <v>10677</v>
      </c>
      <c r="N75" s="71">
        <f t="shared" si="1"/>
        <v>0</v>
      </c>
    </row>
    <row r="76" spans="1:19" x14ac:dyDescent="0.4">
      <c r="A76" s="220" t="s">
        <v>9491</v>
      </c>
      <c r="B76" s="220">
        <f t="shared" si="3"/>
        <v>0.29166666666666663</v>
      </c>
      <c r="C76" s="220">
        <f t="shared" si="2"/>
        <v>0.33333333333333331</v>
      </c>
      <c r="M76" s="12" t="s">
        <v>10329</v>
      </c>
      <c r="N76" s="71">
        <f t="shared" si="1"/>
        <v>0</v>
      </c>
    </row>
    <row r="77" spans="1:19" x14ac:dyDescent="0.4">
      <c r="A77" s="220" t="s">
        <v>9491</v>
      </c>
      <c r="B77" s="220">
        <f t="shared" si="3"/>
        <v>0.33333333333333331</v>
      </c>
      <c r="C77" s="220">
        <f t="shared" si="2"/>
        <v>0.375</v>
      </c>
      <c r="M77" s="12" t="s">
        <v>10303</v>
      </c>
      <c r="N77" s="71">
        <f t="shared" si="1"/>
        <v>0</v>
      </c>
    </row>
    <row r="78" spans="1:19" x14ac:dyDescent="0.4">
      <c r="A78" s="220" t="s">
        <v>9491</v>
      </c>
      <c r="B78" s="220">
        <f t="shared" si="3"/>
        <v>0.375</v>
      </c>
      <c r="C78" s="220">
        <f t="shared" si="2"/>
        <v>0.41666666666666669</v>
      </c>
      <c r="M78" s="12" t="s">
        <v>10195</v>
      </c>
      <c r="N78" s="71">
        <f t="shared" si="1"/>
        <v>0</v>
      </c>
    </row>
    <row r="79" spans="1:19" x14ac:dyDescent="0.4">
      <c r="A79" s="220" t="s">
        <v>9491</v>
      </c>
      <c r="B79" s="220">
        <f t="shared" si="3"/>
        <v>0.41666666666666669</v>
      </c>
      <c r="C79" s="220">
        <f t="shared" si="2"/>
        <v>0.45833333333333337</v>
      </c>
      <c r="M79" s="12" t="s">
        <v>10196</v>
      </c>
      <c r="N79" s="71">
        <f t="shared" si="1"/>
        <v>0</v>
      </c>
    </row>
    <row r="80" spans="1:19" x14ac:dyDescent="0.4">
      <c r="A80" s="220" t="s">
        <v>9491</v>
      </c>
      <c r="B80" s="220">
        <f t="shared" si="3"/>
        <v>0.45833333333333337</v>
      </c>
      <c r="C80" s="220">
        <f t="shared" si="2"/>
        <v>0.5</v>
      </c>
      <c r="M80" s="12" t="s">
        <v>10197</v>
      </c>
      <c r="N80" s="71">
        <f t="shared" si="1"/>
        <v>0</v>
      </c>
    </row>
    <row r="81" spans="1:14" x14ac:dyDescent="0.4">
      <c r="A81" s="220" t="s">
        <v>9491</v>
      </c>
      <c r="B81" s="220">
        <f t="shared" si="3"/>
        <v>0.5</v>
      </c>
      <c r="C81" s="220">
        <f t="shared" si="2"/>
        <v>0.54166666666666663</v>
      </c>
      <c r="M81" s="12" t="s">
        <v>9917</v>
      </c>
      <c r="N81" s="71">
        <f t="shared" si="1"/>
        <v>0</v>
      </c>
    </row>
    <row r="82" spans="1:14" x14ac:dyDescent="0.4">
      <c r="A82" s="220" t="s">
        <v>9491</v>
      </c>
      <c r="B82" s="220">
        <f t="shared" si="3"/>
        <v>0.54166666666666663</v>
      </c>
      <c r="C82" s="220">
        <f t="shared" si="2"/>
        <v>0.58333333333333326</v>
      </c>
      <c r="M82" s="12" t="s">
        <v>9641</v>
      </c>
      <c r="N82" s="71">
        <f t="shared" si="1"/>
        <v>3</v>
      </c>
    </row>
    <row r="83" spans="1:14" x14ac:dyDescent="0.4">
      <c r="A83" s="220" t="s">
        <v>9491</v>
      </c>
      <c r="B83" s="220">
        <f t="shared" si="3"/>
        <v>0.58333333333333326</v>
      </c>
      <c r="C83" s="220">
        <f t="shared" si="2"/>
        <v>0.62499999999999989</v>
      </c>
      <c r="M83" s="12" t="s">
        <v>9624</v>
      </c>
      <c r="N83" s="71">
        <f t="shared" si="1"/>
        <v>0</v>
      </c>
    </row>
    <row r="84" spans="1:14" x14ac:dyDescent="0.4">
      <c r="A84" s="220" t="s">
        <v>9491</v>
      </c>
      <c r="B84" s="220">
        <f t="shared" si="3"/>
        <v>0.62499999999999989</v>
      </c>
      <c r="C84" s="220">
        <f t="shared" si="2"/>
        <v>0.66666666666666652</v>
      </c>
      <c r="M84" s="12" t="s">
        <v>9532</v>
      </c>
      <c r="N84" s="71">
        <f t="shared" si="1"/>
        <v>0</v>
      </c>
    </row>
    <row r="85" spans="1:14" x14ac:dyDescent="0.4">
      <c r="A85" s="220" t="s">
        <v>9491</v>
      </c>
      <c r="B85" s="220">
        <f t="shared" si="3"/>
        <v>0.66666666666666652</v>
      </c>
      <c r="C85" s="220">
        <f t="shared" si="2"/>
        <v>0.70833333333333315</v>
      </c>
      <c r="M85" s="12" t="s">
        <v>9510</v>
      </c>
      <c r="N85" s="71">
        <f t="shared" si="1"/>
        <v>0</v>
      </c>
    </row>
    <row r="86" spans="1:14" x14ac:dyDescent="0.4">
      <c r="A86" s="220" t="s">
        <v>9491</v>
      </c>
      <c r="B86" s="220">
        <f t="shared" si="3"/>
        <v>0.70833333333333315</v>
      </c>
      <c r="C86" s="220">
        <f t="shared" si="2"/>
        <v>0.74999999999999978</v>
      </c>
      <c r="M86" s="12" t="s">
        <v>9508</v>
      </c>
      <c r="N86" s="71">
        <f t="shared" si="1"/>
        <v>0</v>
      </c>
    </row>
    <row r="87" spans="1:14" x14ac:dyDescent="0.4">
      <c r="A87" s="220" t="s">
        <v>9491</v>
      </c>
      <c r="B87" s="220">
        <f t="shared" si="3"/>
        <v>0.74999999999999978</v>
      </c>
      <c r="C87" s="220">
        <f t="shared" si="2"/>
        <v>0.79166666666666641</v>
      </c>
      <c r="M87" s="12" t="s">
        <v>9498</v>
      </c>
      <c r="N87" s="71">
        <f t="shared" si="1"/>
        <v>0</v>
      </c>
    </row>
    <row r="88" spans="1:14" x14ac:dyDescent="0.4">
      <c r="A88" s="220" t="s">
        <v>9491</v>
      </c>
      <c r="B88" s="220">
        <f t="shared" si="3"/>
        <v>0.79166666666666641</v>
      </c>
      <c r="C88" s="220">
        <f t="shared" si="2"/>
        <v>0.83333333333333304</v>
      </c>
      <c r="M88" s="12" t="s">
        <v>9422</v>
      </c>
      <c r="N88" s="71">
        <f t="shared" si="1"/>
        <v>0</v>
      </c>
    </row>
    <row r="89" spans="1:14" x14ac:dyDescent="0.4">
      <c r="A89" s="220" t="s">
        <v>9491</v>
      </c>
      <c r="B89" s="220">
        <f t="shared" si="3"/>
        <v>0.83333333333333304</v>
      </c>
      <c r="C89" s="220">
        <f t="shared" si="2"/>
        <v>0.87499999999999967</v>
      </c>
      <c r="M89" s="12" t="s">
        <v>9359</v>
      </c>
      <c r="N89" s="71">
        <f t="shared" si="1"/>
        <v>0</v>
      </c>
    </row>
    <row r="90" spans="1:14" x14ac:dyDescent="0.4">
      <c r="A90" s="220" t="s">
        <v>9491</v>
      </c>
      <c r="B90" s="220">
        <f t="shared" si="3"/>
        <v>0.87499999999999967</v>
      </c>
      <c r="C90" s="220">
        <f t="shared" si="2"/>
        <v>0.9166666666666663</v>
      </c>
      <c r="M90" s="12" t="s">
        <v>9210</v>
      </c>
      <c r="N90" s="71">
        <f t="shared" si="1"/>
        <v>0</v>
      </c>
    </row>
    <row r="91" spans="1:14" x14ac:dyDescent="0.4">
      <c r="A91" s="220" t="s">
        <v>9491</v>
      </c>
      <c r="B91" s="220">
        <f t="shared" si="3"/>
        <v>0.9166666666666663</v>
      </c>
      <c r="C91" s="220">
        <f t="shared" si="2"/>
        <v>0.95833333333333293</v>
      </c>
      <c r="M91" s="12" t="s">
        <v>9136</v>
      </c>
      <c r="N91" s="71">
        <f t="shared" si="1"/>
        <v>0</v>
      </c>
    </row>
    <row r="92" spans="1:14" x14ac:dyDescent="0.4">
      <c r="A92" s="220" t="s">
        <v>9491</v>
      </c>
      <c r="B92" s="220">
        <f t="shared" si="3"/>
        <v>0.95833333333333293</v>
      </c>
      <c r="C92" s="220">
        <f t="shared" si="2"/>
        <v>0.99999999999999956</v>
      </c>
      <c r="M92" s="12" t="s">
        <v>9077</v>
      </c>
      <c r="N92" s="71">
        <f t="shared" si="1"/>
        <v>0</v>
      </c>
    </row>
    <row r="93" spans="1:14" x14ac:dyDescent="0.4">
      <c r="M93" s="12" t="s">
        <v>9075</v>
      </c>
      <c r="N93" s="71">
        <f t="shared" si="1"/>
        <v>0</v>
      </c>
    </row>
    <row r="94" spans="1:14" x14ac:dyDescent="0.4">
      <c r="M94" s="12" t="s">
        <v>9072</v>
      </c>
      <c r="N94" s="71">
        <f t="shared" si="1"/>
        <v>0</v>
      </c>
    </row>
    <row r="95" spans="1:14" x14ac:dyDescent="0.4">
      <c r="M95" s="12" t="s">
        <v>8980</v>
      </c>
      <c r="N95" s="71">
        <f t="shared" si="1"/>
        <v>0</v>
      </c>
    </row>
    <row r="96" spans="1:14" x14ac:dyDescent="0.4">
      <c r="M96" s="12" t="s">
        <v>8984</v>
      </c>
      <c r="N96" s="71">
        <f t="shared" si="1"/>
        <v>0</v>
      </c>
    </row>
    <row r="97" spans="13:14" x14ac:dyDescent="0.4">
      <c r="M97" s="12" t="s">
        <v>9280</v>
      </c>
      <c r="N97" s="71">
        <f t="shared" si="1"/>
        <v>0</v>
      </c>
    </row>
    <row r="98" spans="13:14" x14ac:dyDescent="0.4">
      <c r="M98" s="12" t="s">
        <v>8676</v>
      </c>
      <c r="N98" s="71">
        <f t="shared" si="1"/>
        <v>0</v>
      </c>
    </row>
    <row r="99" spans="13:14" x14ac:dyDescent="0.4">
      <c r="M99" s="12" t="s">
        <v>8658</v>
      </c>
      <c r="N99" s="71">
        <f t="shared" si="1"/>
        <v>0</v>
      </c>
    </row>
    <row r="100" spans="13:14" x14ac:dyDescent="0.4">
      <c r="M100" s="12" t="s">
        <v>8648</v>
      </c>
      <c r="N100" s="71">
        <f t="shared" si="1"/>
        <v>0</v>
      </c>
    </row>
    <row r="101" spans="13:14" x14ac:dyDescent="0.4">
      <c r="M101" s="12" t="s">
        <v>8679</v>
      </c>
      <c r="N101" s="71">
        <f t="shared" si="1"/>
        <v>0</v>
      </c>
    </row>
    <row r="102" spans="13:14" x14ac:dyDescent="0.4">
      <c r="M102" s="12" t="s">
        <v>8576</v>
      </c>
      <c r="N102" s="71">
        <f t="shared" si="1"/>
        <v>0</v>
      </c>
    </row>
    <row r="103" spans="13:14" x14ac:dyDescent="0.4">
      <c r="M103" s="12" t="s">
        <v>8577</v>
      </c>
      <c r="N103" s="71">
        <f t="shared" si="1"/>
        <v>0</v>
      </c>
    </row>
    <row r="104" spans="13:14" x14ac:dyDescent="0.4">
      <c r="M104" s="12" t="s">
        <v>8744</v>
      </c>
      <c r="N104" s="71">
        <f t="shared" si="1"/>
        <v>0</v>
      </c>
    </row>
    <row r="105" spans="13:14" x14ac:dyDescent="0.4">
      <c r="M105" s="12" t="s">
        <v>8578</v>
      </c>
      <c r="N105"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pageSetup paperSize="9" orientation="portrait" verticalDpi="0"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BDAD-324B-4E5A-8958-713B78F78E5F}">
  <dimension ref="A1:W128"/>
  <sheetViews>
    <sheetView topLeftCell="B34" zoomScale="90" zoomScaleNormal="90" workbookViewId="0"/>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8.6328125" customWidth="1"/>
    <col min="15" max="15" width="14.54296875" customWidth="1"/>
    <col min="16" max="16" width="17.54296875" customWidth="1"/>
    <col min="17" max="17" width="13.90625" customWidth="1"/>
    <col min="18" max="18" width="26.1796875" customWidth="1"/>
    <col min="19" max="19" width="15" bestFit="1" customWidth="1"/>
    <col min="20" max="20" width="33.6328125" customWidth="1"/>
    <col min="21" max="21" width="16.6328125" customWidth="1"/>
    <col min="22" max="22" width="30" customWidth="1"/>
    <col min="23" max="23" width="14.90625" bestFit="1" customWidth="1"/>
    <col min="24" max="24" width="26.90625" bestFit="1" customWidth="1"/>
    <col min="25" max="25" width="13" bestFit="1" customWidth="1"/>
  </cols>
  <sheetData>
    <row r="1" spans="1:9" x14ac:dyDescent="0.4">
      <c r="A1" s="11" t="s">
        <v>7581</v>
      </c>
      <c r="B1" s="375" t="s">
        <v>11138</v>
      </c>
      <c r="C1" s="375"/>
      <c r="D1" s="375"/>
      <c r="E1" s="375"/>
      <c r="F1" s="375"/>
      <c r="G1" s="375"/>
      <c r="H1" s="375"/>
      <c r="I1" s="7"/>
    </row>
    <row r="2" spans="1:9" x14ac:dyDescent="0.4">
      <c r="A2" s="11" t="s">
        <v>7582</v>
      </c>
      <c r="B2" s="375" t="s">
        <v>11143</v>
      </c>
      <c r="C2" s="375"/>
      <c r="D2" s="375"/>
      <c r="E2" s="375"/>
      <c r="F2" s="375"/>
      <c r="G2" s="375"/>
      <c r="H2" s="375"/>
      <c r="I2" s="7"/>
    </row>
    <row r="3" spans="1:9" x14ac:dyDescent="0.4">
      <c r="A3" s="11" t="s">
        <v>7583</v>
      </c>
      <c r="B3" s="375" t="s">
        <v>11142</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45768.67291666667</v>
      </c>
      <c r="C6" s="374"/>
      <c r="D6" s="403" t="s">
        <v>7587</v>
      </c>
      <c r="E6" s="404"/>
      <c r="F6" s="384">
        <f>MAX(C38:G38)</f>
        <v>45775.477777777778</v>
      </c>
      <c r="G6" s="402"/>
      <c r="H6" s="374"/>
      <c r="I6" s="7"/>
    </row>
    <row r="7" spans="1:9" ht="33.5" customHeight="1" x14ac:dyDescent="0.4">
      <c r="A7" s="394" t="s">
        <v>7816</v>
      </c>
      <c r="B7" s="11" t="s">
        <v>7589</v>
      </c>
      <c r="C7" s="397" t="s">
        <v>11081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11135</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405" t="s">
        <v>10684</v>
      </c>
      <c r="D32" s="406"/>
      <c r="E32" s="406"/>
      <c r="F32" s="406"/>
      <c r="G32" s="406"/>
      <c r="H32" s="407"/>
      <c r="I32" s="218"/>
    </row>
    <row r="33" spans="1:23" x14ac:dyDescent="0.4">
      <c r="A33" s="399" t="s">
        <v>9561</v>
      </c>
      <c r="B33" s="400"/>
      <c r="C33" s="405" t="s">
        <v>11187</v>
      </c>
      <c r="D33" s="406"/>
      <c r="E33" s="406"/>
      <c r="F33" s="406"/>
      <c r="G33" s="406"/>
      <c r="H33" s="407"/>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11050</v>
      </c>
      <c r="R36" t="s">
        <v>11060</v>
      </c>
      <c r="T36" t="s">
        <v>11246</v>
      </c>
      <c r="V36" t="s">
        <v>11093</v>
      </c>
    </row>
    <row r="37" spans="1:23" x14ac:dyDescent="0.4">
      <c r="A37" s="177"/>
      <c r="B37" s="12" t="s">
        <v>7615</v>
      </c>
      <c r="C37" s="191">
        <v>45768.67291666667</v>
      </c>
      <c r="D37" s="191">
        <v>45768.707638888889</v>
      </c>
      <c r="E37" s="191">
        <v>45768.718055555553</v>
      </c>
      <c r="F37" s="191">
        <v>45768.734722222223</v>
      </c>
      <c r="G37" s="191">
        <v>45768.683333333334</v>
      </c>
      <c r="H37" s="1"/>
      <c r="I37" s="7"/>
      <c r="J37" s="294">
        <v>45774.333333333336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45775.395138888889</v>
      </c>
      <c r="D38" s="191">
        <v>45775.420138888891</v>
      </c>
      <c r="E38" s="191">
        <v>45775.423611111109</v>
      </c>
      <c r="F38" s="191">
        <v>45775.477777777778</v>
      </c>
      <c r="G38" s="191">
        <v>45775.415972222225</v>
      </c>
      <c r="H38" s="1"/>
      <c r="I38" s="7"/>
      <c r="J38" s="186">
        <f>IF(C38&lt;&gt;"",INT((J37-C37)*24),0)+IF(D38&lt;&gt;"",INT((J37-D37)*24),0)+IF(E38&lt;&gt;"",INT((J37-E37)*24),0)+IF(F38&lt;&gt;"",INT((J37-F37)*24),0)+IF(G38&lt;&gt;"",INT((J37-G37)*24),0)</f>
        <v>673</v>
      </c>
      <c r="M38" s="95">
        <v>1</v>
      </c>
      <c r="N38" s="222" t="s">
        <v>11184</v>
      </c>
      <c r="O38" s="201" t="s">
        <v>11198</v>
      </c>
      <c r="P38" s="222" t="s">
        <v>11188</v>
      </c>
      <c r="Q38" s="201" t="s">
        <v>11205</v>
      </c>
      <c r="R38" s="222" t="s">
        <v>11160</v>
      </c>
      <c r="S38" s="201" t="s">
        <v>10538</v>
      </c>
      <c r="T38" s="310" t="s">
        <v>11211</v>
      </c>
      <c r="U38" s="201" t="s">
        <v>10538</v>
      </c>
      <c r="V38" s="222" t="s">
        <v>11158</v>
      </c>
      <c r="W38" s="201" t="s">
        <v>9846</v>
      </c>
    </row>
    <row r="39" spans="1:23" x14ac:dyDescent="0.4">
      <c r="A39" s="177"/>
      <c r="B39" s="12" t="s">
        <v>7458</v>
      </c>
      <c r="C39" s="221">
        <v>404</v>
      </c>
      <c r="D39" s="164">
        <v>84</v>
      </c>
      <c r="E39" s="221">
        <v>411</v>
      </c>
      <c r="F39" s="221">
        <v>7</v>
      </c>
      <c r="G39" s="164">
        <v>82</v>
      </c>
      <c r="H39" s="1">
        <f t="shared" ref="H39:H61" si="0">SUM(C39:G39)</f>
        <v>988</v>
      </c>
      <c r="I39" s="7"/>
      <c r="M39" s="1">
        <v>2</v>
      </c>
      <c r="N39" s="222" t="s">
        <v>11233</v>
      </c>
      <c r="O39" s="322" t="s">
        <v>11285</v>
      </c>
      <c r="P39" s="222" t="s">
        <v>11268</v>
      </c>
      <c r="Q39" s="201" t="s">
        <v>11252</v>
      </c>
      <c r="R39" s="203" t="s">
        <v>11159</v>
      </c>
      <c r="S39" s="201" t="s">
        <v>10538</v>
      </c>
      <c r="T39" s="201" t="s">
        <v>11191</v>
      </c>
      <c r="U39" s="201" t="s">
        <v>11198</v>
      </c>
      <c r="V39" s="222" t="s">
        <v>11267</v>
      </c>
      <c r="W39" s="201" t="s">
        <v>11252</v>
      </c>
    </row>
    <row r="40" spans="1:23" x14ac:dyDescent="0.4">
      <c r="A40" s="1" t="s">
        <v>7164</v>
      </c>
      <c r="B40" s="12" t="s">
        <v>7617</v>
      </c>
      <c r="C40" s="1">
        <f>INT((C38-C37)*24)</f>
        <v>161</v>
      </c>
      <c r="D40" s="1">
        <f>INT((D38-D37)*24)</f>
        <v>161</v>
      </c>
      <c r="E40" s="1">
        <f>INT((E38-E37)*24)</f>
        <v>160</v>
      </c>
      <c r="F40" s="1">
        <f>INT((F38-F37)*24)</f>
        <v>161</v>
      </c>
      <c r="G40" s="1">
        <f>INT((G38-G37)*24)</f>
        <v>161</v>
      </c>
      <c r="H40" s="1">
        <f>SUM(C40:G40)</f>
        <v>804</v>
      </c>
      <c r="I40" s="7"/>
      <c r="J40" s="12" t="s">
        <v>8020</v>
      </c>
      <c r="K40" s="1">
        <f>H40</f>
        <v>804</v>
      </c>
      <c r="M40" s="95">
        <v>3</v>
      </c>
      <c r="N40" s="222" t="s">
        <v>11185</v>
      </c>
      <c r="O40" s="201" t="s">
        <v>11198</v>
      </c>
      <c r="P40" s="222"/>
      <c r="Q40" s="201"/>
      <c r="R40" s="222" t="s">
        <v>11161</v>
      </c>
      <c r="S40" s="201" t="s">
        <v>10538</v>
      </c>
      <c r="T40" s="201" t="s">
        <v>11227</v>
      </c>
      <c r="U40" s="201" t="s">
        <v>11216</v>
      </c>
      <c r="V40" s="222"/>
      <c r="W40" s="201"/>
    </row>
    <row r="41" spans="1:23" x14ac:dyDescent="0.4">
      <c r="A41" s="379">
        <v>45769</v>
      </c>
      <c r="B41" s="12" t="s">
        <v>7483</v>
      </c>
      <c r="C41" s="1">
        <v>0</v>
      </c>
      <c r="D41" s="1">
        <v>0</v>
      </c>
      <c r="E41" s="1">
        <v>0</v>
      </c>
      <c r="F41" s="1">
        <v>0</v>
      </c>
      <c r="G41" s="1">
        <v>0</v>
      </c>
      <c r="H41" s="1">
        <f t="shared" si="0"/>
        <v>0</v>
      </c>
      <c r="I41" s="7"/>
      <c r="J41" s="12" t="s">
        <v>7483</v>
      </c>
      <c r="K41" s="1">
        <f>SUMIF(B:B,J41,H:H)</f>
        <v>0</v>
      </c>
      <c r="M41" s="1">
        <v>4</v>
      </c>
      <c r="N41" s="222" t="s">
        <v>11234</v>
      </c>
      <c r="O41" s="322" t="s">
        <v>11285</v>
      </c>
      <c r="P41" s="203"/>
      <c r="Q41" s="201"/>
      <c r="R41" s="222" t="s">
        <v>11189</v>
      </c>
      <c r="S41" s="201" t="s">
        <v>11198</v>
      </c>
      <c r="T41" s="201" t="s">
        <v>11228</v>
      </c>
      <c r="U41" s="201" t="s">
        <v>11216</v>
      </c>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t="s">
        <v>11196</v>
      </c>
      <c r="O42" s="201" t="s">
        <v>11204</v>
      </c>
      <c r="P42" s="222"/>
      <c r="Q42" s="201"/>
      <c r="R42" s="222" t="s">
        <v>11190</v>
      </c>
      <c r="S42" s="201" t="s">
        <v>10538</v>
      </c>
      <c r="T42" s="201" t="s">
        <v>11229</v>
      </c>
      <c r="U42" s="201" t="s">
        <v>11235</v>
      </c>
      <c r="V42" s="222"/>
      <c r="W42" s="201"/>
    </row>
    <row r="43" spans="1:23" x14ac:dyDescent="0.4">
      <c r="A43" s="379"/>
      <c r="B43" s="12" t="s">
        <v>7485</v>
      </c>
      <c r="C43" s="1">
        <v>0</v>
      </c>
      <c r="D43" s="1">
        <v>0</v>
      </c>
      <c r="E43" s="1">
        <v>3</v>
      </c>
      <c r="F43" s="1">
        <v>1</v>
      </c>
      <c r="G43" s="1">
        <v>1</v>
      </c>
      <c r="H43" s="1">
        <f t="shared" si="0"/>
        <v>5</v>
      </c>
      <c r="I43" s="7"/>
      <c r="J43" s="12" t="s">
        <v>7485</v>
      </c>
      <c r="K43" s="1">
        <f>SUMIF(B:B,J43,H:H)</f>
        <v>33</v>
      </c>
      <c r="M43" s="1">
        <v>6</v>
      </c>
      <c r="N43" s="222" t="s">
        <v>11186</v>
      </c>
      <c r="O43" s="201" t="s">
        <v>11198</v>
      </c>
      <c r="P43" s="201"/>
      <c r="Q43" s="203"/>
      <c r="R43" s="222" t="s">
        <v>11208</v>
      </c>
      <c r="S43" s="201" t="s">
        <v>11216</v>
      </c>
      <c r="T43" s="201" t="s">
        <v>11229</v>
      </c>
      <c r="U43" s="201" t="s">
        <v>11236</v>
      </c>
      <c r="V43" s="222"/>
      <c r="W43" s="201"/>
    </row>
    <row r="44" spans="1:23" x14ac:dyDescent="0.4">
      <c r="A44" s="379">
        <v>45770</v>
      </c>
      <c r="B44" s="12" t="s">
        <v>7483</v>
      </c>
      <c r="C44" s="1">
        <v>0</v>
      </c>
      <c r="D44" s="1">
        <v>0</v>
      </c>
      <c r="E44" s="1">
        <v>0</v>
      </c>
      <c r="F44" s="1">
        <v>0</v>
      </c>
      <c r="G44" s="1">
        <v>0</v>
      </c>
      <c r="H44" s="1">
        <f t="shared" si="0"/>
        <v>0</v>
      </c>
      <c r="I44" s="7"/>
      <c r="M44" s="95">
        <v>7</v>
      </c>
      <c r="N44" s="222" t="s">
        <v>11263</v>
      </c>
      <c r="O44" s="201" t="s">
        <v>11216</v>
      </c>
      <c r="P44" s="201"/>
      <c r="Q44" s="203"/>
      <c r="R44" s="203" t="s">
        <v>11209</v>
      </c>
      <c r="S44" s="201" t="s">
        <v>11216</v>
      </c>
      <c r="T44" s="201" t="s">
        <v>11230</v>
      </c>
      <c r="U44" s="201" t="s">
        <v>11204</v>
      </c>
      <c r="V44" s="222"/>
      <c r="W44" s="201"/>
    </row>
    <row r="45" spans="1:23" x14ac:dyDescent="0.4">
      <c r="A45" s="379"/>
      <c r="B45" s="12" t="s">
        <v>7484</v>
      </c>
      <c r="C45" s="1">
        <v>0</v>
      </c>
      <c r="D45" s="1">
        <v>0</v>
      </c>
      <c r="E45" s="1">
        <v>0</v>
      </c>
      <c r="F45" s="1">
        <v>0</v>
      </c>
      <c r="G45" s="1">
        <v>0</v>
      </c>
      <c r="H45" s="1">
        <f t="shared" si="0"/>
        <v>0</v>
      </c>
      <c r="I45" s="7"/>
      <c r="M45" s="1">
        <v>8</v>
      </c>
      <c r="N45" s="222" t="s">
        <v>11262</v>
      </c>
      <c r="O45" s="201" t="s">
        <v>11216</v>
      </c>
      <c r="P45" s="201"/>
      <c r="Q45" s="203"/>
      <c r="R45" s="222" t="s">
        <v>11210</v>
      </c>
      <c r="S45" s="201" t="s">
        <v>11216</v>
      </c>
      <c r="T45" s="222" t="s">
        <v>11232</v>
      </c>
      <c r="U45" s="201"/>
      <c r="V45" s="222"/>
      <c r="W45" s="201"/>
    </row>
    <row r="46" spans="1:23" x14ac:dyDescent="0.4">
      <c r="A46" s="379"/>
      <c r="B46" s="12" t="s">
        <v>7485</v>
      </c>
      <c r="C46" s="1">
        <v>5</v>
      </c>
      <c r="D46" s="1">
        <v>1</v>
      </c>
      <c r="E46" s="1">
        <v>2</v>
      </c>
      <c r="F46" s="1">
        <v>1</v>
      </c>
      <c r="G46" s="1">
        <v>0</v>
      </c>
      <c r="H46" s="1">
        <f t="shared" si="0"/>
        <v>9</v>
      </c>
      <c r="I46" s="7"/>
      <c r="M46" s="95">
        <v>9</v>
      </c>
      <c r="N46" s="222" t="s">
        <v>11264</v>
      </c>
      <c r="O46" s="201" t="s">
        <v>11216</v>
      </c>
      <c r="P46" s="201"/>
      <c r="Q46" s="201"/>
      <c r="R46" s="203" t="s">
        <v>11226</v>
      </c>
      <c r="S46" s="201" t="s">
        <v>11216</v>
      </c>
      <c r="T46" s="222" t="s">
        <v>11277</v>
      </c>
      <c r="U46" s="201" t="s">
        <v>11252</v>
      </c>
      <c r="V46" s="201"/>
      <c r="W46" s="201"/>
    </row>
    <row r="47" spans="1:23" x14ac:dyDescent="0.4">
      <c r="A47" s="379">
        <v>45771</v>
      </c>
      <c r="B47" s="12" t="s">
        <v>7483</v>
      </c>
      <c r="C47" s="1">
        <v>0</v>
      </c>
      <c r="D47" s="95">
        <v>0</v>
      </c>
      <c r="E47" s="1">
        <v>0</v>
      </c>
      <c r="F47" s="1">
        <v>0</v>
      </c>
      <c r="G47" s="1">
        <v>0</v>
      </c>
      <c r="H47" s="1">
        <f t="shared" si="0"/>
        <v>0</v>
      </c>
      <c r="I47" s="7"/>
      <c r="M47" s="1">
        <v>10</v>
      </c>
      <c r="N47" s="201" t="s">
        <v>11265</v>
      </c>
      <c r="O47" s="201" t="s">
        <v>11204</v>
      </c>
      <c r="P47" s="201"/>
      <c r="Q47" s="201"/>
      <c r="R47" s="222" t="s">
        <v>11270</v>
      </c>
      <c r="S47" s="201" t="s">
        <v>11252</v>
      </c>
      <c r="T47" s="201" t="s">
        <v>11275</v>
      </c>
      <c r="U47" s="201" t="s">
        <v>11216</v>
      </c>
      <c r="V47" s="201"/>
      <c r="W47" s="201"/>
    </row>
    <row r="48" spans="1:23" x14ac:dyDescent="0.4">
      <c r="A48" s="379"/>
      <c r="B48" s="12" t="s">
        <v>7484</v>
      </c>
      <c r="C48" s="1">
        <v>0</v>
      </c>
      <c r="D48" s="95">
        <v>0</v>
      </c>
      <c r="E48" s="95">
        <v>0</v>
      </c>
      <c r="F48" s="95">
        <v>0</v>
      </c>
      <c r="G48" s="95">
        <v>0</v>
      </c>
      <c r="H48" s="1">
        <f t="shared" si="0"/>
        <v>0</v>
      </c>
      <c r="I48" s="7"/>
      <c r="M48" s="1">
        <v>11</v>
      </c>
      <c r="N48" s="224" t="s">
        <v>11266</v>
      </c>
      <c r="O48" s="201"/>
      <c r="P48" s="201"/>
      <c r="Q48" s="201"/>
      <c r="R48" s="203" t="s">
        <v>11269</v>
      </c>
      <c r="S48" s="201" t="s">
        <v>9846</v>
      </c>
      <c r="T48" s="201" t="s">
        <v>11276</v>
      </c>
      <c r="U48" s="201" t="s">
        <v>11216</v>
      </c>
      <c r="V48" s="201"/>
      <c r="W48" s="201"/>
    </row>
    <row r="49" spans="1:23" x14ac:dyDescent="0.4">
      <c r="A49" s="379"/>
      <c r="B49" s="12" t="s">
        <v>7485</v>
      </c>
      <c r="C49" s="1">
        <v>0</v>
      </c>
      <c r="D49" s="95">
        <v>0</v>
      </c>
      <c r="E49" s="1">
        <v>3</v>
      </c>
      <c r="F49" s="1">
        <v>0</v>
      </c>
      <c r="G49" s="1">
        <v>0</v>
      </c>
      <c r="H49" s="1">
        <f t="shared" si="0"/>
        <v>3</v>
      </c>
      <c r="I49" s="7"/>
      <c r="M49" s="1">
        <v>12</v>
      </c>
      <c r="N49" s="201"/>
      <c r="O49" s="201"/>
      <c r="P49" s="201"/>
      <c r="Q49" s="201"/>
      <c r="R49" s="203" t="s">
        <v>11271</v>
      </c>
      <c r="S49" s="201" t="s">
        <v>11291</v>
      </c>
      <c r="T49" s="201"/>
      <c r="U49" s="201"/>
      <c r="V49" s="201"/>
      <c r="W49" s="201"/>
    </row>
    <row r="50" spans="1:23" x14ac:dyDescent="0.4">
      <c r="A50" s="379">
        <v>45772</v>
      </c>
      <c r="B50" s="12" t="s">
        <v>7483</v>
      </c>
      <c r="C50" s="1">
        <v>0</v>
      </c>
      <c r="D50" s="95">
        <v>0</v>
      </c>
      <c r="E50" s="1">
        <v>0</v>
      </c>
      <c r="F50" s="1">
        <v>0</v>
      </c>
      <c r="G50" s="1">
        <v>0</v>
      </c>
      <c r="H50" s="1">
        <f t="shared" si="0"/>
        <v>0</v>
      </c>
      <c r="I50" s="7"/>
      <c r="M50" s="95">
        <v>13</v>
      </c>
      <c r="N50" s="201"/>
      <c r="O50" s="201"/>
      <c r="P50" s="201"/>
      <c r="Q50" s="201"/>
      <c r="R50" s="222" t="s">
        <v>11282</v>
      </c>
      <c r="S50" s="201" t="s">
        <v>11216</v>
      </c>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t="s">
        <v>11272</v>
      </c>
      <c r="S51" s="201" t="s">
        <v>11216</v>
      </c>
      <c r="T51" s="201"/>
      <c r="U51" s="201"/>
      <c r="V51" s="201"/>
      <c r="W51" s="201"/>
    </row>
    <row r="52" spans="1:23" x14ac:dyDescent="0.4">
      <c r="A52" s="379"/>
      <c r="B52" s="12" t="s">
        <v>7485</v>
      </c>
      <c r="C52" s="1">
        <v>0</v>
      </c>
      <c r="D52" s="95">
        <v>0</v>
      </c>
      <c r="E52" s="1">
        <v>1</v>
      </c>
      <c r="F52" s="1">
        <v>4</v>
      </c>
      <c r="G52" s="1">
        <v>0</v>
      </c>
      <c r="H52" s="1">
        <f t="shared" si="0"/>
        <v>5</v>
      </c>
      <c r="I52" s="7"/>
      <c r="M52" s="1">
        <v>15</v>
      </c>
      <c r="N52" s="201"/>
      <c r="O52" s="201"/>
      <c r="P52" s="201"/>
      <c r="Q52" s="201"/>
      <c r="R52" s="203" t="s">
        <v>11273</v>
      </c>
      <c r="S52" s="201" t="s">
        <v>11216</v>
      </c>
      <c r="T52" s="201"/>
      <c r="U52" s="201"/>
      <c r="V52" s="201"/>
      <c r="W52" s="201"/>
    </row>
    <row r="53" spans="1:23" x14ac:dyDescent="0.4">
      <c r="A53" s="379">
        <v>45775</v>
      </c>
      <c r="B53" s="12" t="s">
        <v>7483</v>
      </c>
      <c r="C53" s="1">
        <v>0</v>
      </c>
      <c r="D53" s="95">
        <v>0</v>
      </c>
      <c r="E53" s="1">
        <v>0</v>
      </c>
      <c r="F53" s="1">
        <v>0</v>
      </c>
      <c r="G53" s="1">
        <v>0</v>
      </c>
      <c r="H53" s="1">
        <f t="shared" si="0"/>
        <v>0</v>
      </c>
      <c r="I53" s="7"/>
      <c r="M53" s="1">
        <v>16</v>
      </c>
      <c r="N53" s="201"/>
      <c r="O53" s="201"/>
      <c r="P53" s="201"/>
      <c r="Q53" s="201"/>
      <c r="R53" s="203" t="s">
        <v>11274</v>
      </c>
      <c r="S53" s="201" t="s">
        <v>11216</v>
      </c>
      <c r="T53" s="201"/>
      <c r="U53" s="201"/>
      <c r="V53" s="201"/>
      <c r="W53" s="201"/>
    </row>
    <row r="54" spans="1:23" x14ac:dyDescent="0.4">
      <c r="A54" s="379"/>
      <c r="B54" s="12" t="s">
        <v>7484</v>
      </c>
      <c r="C54" s="1">
        <v>0</v>
      </c>
      <c r="D54" s="95">
        <v>0</v>
      </c>
      <c r="E54" s="1">
        <v>0</v>
      </c>
      <c r="F54" s="95">
        <v>0</v>
      </c>
      <c r="G54" s="95">
        <v>0</v>
      </c>
      <c r="H54" s="1">
        <f t="shared" si="0"/>
        <v>0</v>
      </c>
      <c r="I54" s="7"/>
      <c r="M54" s="1">
        <v>17</v>
      </c>
      <c r="N54" s="201"/>
      <c r="O54" s="201"/>
      <c r="P54" s="201"/>
      <c r="Q54" s="201"/>
      <c r="R54" s="203"/>
      <c r="S54" s="201"/>
      <c r="T54" s="201"/>
      <c r="U54" s="201"/>
      <c r="V54" s="201"/>
      <c r="W54" s="201"/>
    </row>
    <row r="55" spans="1:23" x14ac:dyDescent="0.4">
      <c r="A55" s="379"/>
      <c r="B55" s="12" t="s">
        <v>7485</v>
      </c>
      <c r="C55" s="1">
        <v>3</v>
      </c>
      <c r="D55" s="95">
        <v>0</v>
      </c>
      <c r="E55" s="1">
        <v>6</v>
      </c>
      <c r="F55" s="1">
        <v>2</v>
      </c>
      <c r="G55" s="1">
        <v>0</v>
      </c>
      <c r="H55" s="1">
        <f t="shared" si="0"/>
        <v>11</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11290</v>
      </c>
      <c r="N63" s="71">
        <f>COUNTIF($N$38:$W$61,M63)</f>
        <v>1</v>
      </c>
    </row>
    <row r="64" spans="1:23" x14ac:dyDescent="0.4">
      <c r="A64" s="12" t="s">
        <v>7654</v>
      </c>
      <c r="B64" s="219">
        <v>45772.033333333333</v>
      </c>
      <c r="C64" s="7"/>
      <c r="D64" s="228"/>
      <c r="E64" s="7"/>
      <c r="F64" s="7"/>
      <c r="G64" s="7"/>
      <c r="H64" s="7"/>
      <c r="I64" s="7"/>
      <c r="M64" s="12" t="s">
        <v>11284</v>
      </c>
      <c r="N64" s="71">
        <f>COUNTIF($N$38:$W$61,M64)</f>
        <v>2</v>
      </c>
    </row>
    <row r="65" spans="1:14" x14ac:dyDescent="0.4">
      <c r="A65" s="12" t="s">
        <v>7655</v>
      </c>
      <c r="B65" s="220">
        <v>0.44861111111111113</v>
      </c>
      <c r="C65" s="7"/>
      <c r="D65" s="228"/>
      <c r="E65" s="7"/>
      <c r="F65" s="7"/>
      <c r="G65" s="7"/>
      <c r="H65" s="7"/>
      <c r="I65" s="7"/>
      <c r="M65" s="12" t="s">
        <v>11286</v>
      </c>
      <c r="N65" s="71">
        <f t="shared" ref="N65:N128" si="1">COUNTIF($N$38:$W$61,M65)</f>
        <v>1</v>
      </c>
    </row>
    <row r="66" spans="1:14" x14ac:dyDescent="0.4">
      <c r="A66" s="12" t="s">
        <v>7656</v>
      </c>
      <c r="B66" s="219">
        <f>B64-B65</f>
        <v>45771.584722222222</v>
      </c>
      <c r="C66" s="7"/>
      <c r="D66" s="228"/>
      <c r="E66" s="7"/>
      <c r="F66" s="7"/>
      <c r="G66" s="7"/>
      <c r="H66" s="7"/>
      <c r="I66" s="7"/>
      <c r="M66" s="12" t="s">
        <v>11287</v>
      </c>
      <c r="N66" s="71">
        <f t="shared" si="1"/>
        <v>1</v>
      </c>
    </row>
    <row r="67" spans="1:14" x14ac:dyDescent="0.4">
      <c r="A67" s="227"/>
      <c r="C67" s="7"/>
      <c r="D67" s="228"/>
      <c r="E67" s="7"/>
      <c r="F67" s="7"/>
      <c r="G67" s="7"/>
      <c r="H67" s="7"/>
      <c r="I67" s="7"/>
      <c r="M67" s="12" t="s">
        <v>11288</v>
      </c>
      <c r="N67" s="71">
        <f t="shared" si="1"/>
        <v>1</v>
      </c>
    </row>
    <row r="68" spans="1:14" x14ac:dyDescent="0.4">
      <c r="A68" s="220" t="s">
        <v>9491</v>
      </c>
      <c r="B68" s="295">
        <v>0</v>
      </c>
      <c r="C68" s="220">
        <f>B68+TIME(1,,)</f>
        <v>4.1666666666666664E-2</v>
      </c>
      <c r="D68" s="228"/>
      <c r="E68" s="7"/>
      <c r="F68" s="7"/>
      <c r="G68" s="7"/>
      <c r="H68" s="7"/>
      <c r="I68" s="7"/>
      <c r="M68" s="12" t="s">
        <v>11203</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11067</v>
      </c>
      <c r="N69" s="71">
        <f t="shared" si="1"/>
        <v>0</v>
      </c>
    </row>
    <row r="70" spans="1:14" x14ac:dyDescent="0.4">
      <c r="A70" s="220" t="s">
        <v>9491</v>
      </c>
      <c r="B70" s="220">
        <f t="shared" ref="B70:B91" si="3">C69</f>
        <v>8.3333333333333329E-2</v>
      </c>
      <c r="C70" s="220">
        <f t="shared" si="2"/>
        <v>0.125</v>
      </c>
      <c r="M70" s="12" t="s">
        <v>11063</v>
      </c>
      <c r="N70" s="71">
        <f t="shared" si="1"/>
        <v>0</v>
      </c>
    </row>
    <row r="71" spans="1:14" x14ac:dyDescent="0.4">
      <c r="A71" s="220" t="s">
        <v>9491</v>
      </c>
      <c r="B71" s="220">
        <f t="shared" si="3"/>
        <v>0.125</v>
      </c>
      <c r="C71" s="220">
        <f t="shared" si="2"/>
        <v>0.16666666666666666</v>
      </c>
      <c r="M71" s="12" t="s">
        <v>10990</v>
      </c>
      <c r="N71" s="71">
        <f t="shared" si="1"/>
        <v>0</v>
      </c>
    </row>
    <row r="72" spans="1:14" x14ac:dyDescent="0.4">
      <c r="A72" s="220" t="s">
        <v>9491</v>
      </c>
      <c r="B72" s="220">
        <f t="shared" si="3"/>
        <v>0.16666666666666666</v>
      </c>
      <c r="C72" s="220">
        <f t="shared" si="2"/>
        <v>0.20833333333333331</v>
      </c>
      <c r="M72" s="12" t="s">
        <v>10986</v>
      </c>
      <c r="N72" s="71">
        <f t="shared" si="1"/>
        <v>0</v>
      </c>
    </row>
    <row r="73" spans="1:14" x14ac:dyDescent="0.4">
      <c r="A73" s="220" t="s">
        <v>9491</v>
      </c>
      <c r="B73" s="220">
        <f t="shared" si="3"/>
        <v>0.20833333333333331</v>
      </c>
      <c r="C73" s="220">
        <f t="shared" si="2"/>
        <v>0.24999999999999997</v>
      </c>
      <c r="M73" s="12" t="s">
        <v>11010</v>
      </c>
      <c r="N73" s="71">
        <f t="shared" si="1"/>
        <v>0</v>
      </c>
    </row>
    <row r="74" spans="1:14" x14ac:dyDescent="0.4">
      <c r="A74" s="220" t="s">
        <v>9491</v>
      </c>
      <c r="B74" s="220">
        <f t="shared" si="3"/>
        <v>0.24999999999999997</v>
      </c>
      <c r="C74" s="220">
        <f t="shared" si="2"/>
        <v>0.29166666666666663</v>
      </c>
      <c r="M74" s="12" t="s">
        <v>10861</v>
      </c>
      <c r="N74" s="71">
        <f t="shared" si="1"/>
        <v>0</v>
      </c>
    </row>
    <row r="75" spans="1:14" x14ac:dyDescent="0.4">
      <c r="A75" s="220" t="s">
        <v>9491</v>
      </c>
      <c r="B75" s="220">
        <f t="shared" si="3"/>
        <v>0.29166666666666663</v>
      </c>
      <c r="C75" s="220">
        <f t="shared" si="2"/>
        <v>0.33333333333333331</v>
      </c>
      <c r="M75" s="12" t="s">
        <v>10978</v>
      </c>
      <c r="N75" s="71">
        <f t="shared" si="1"/>
        <v>0</v>
      </c>
    </row>
    <row r="76" spans="1:14" x14ac:dyDescent="0.4">
      <c r="A76" s="220" t="s">
        <v>9491</v>
      </c>
      <c r="B76" s="220">
        <f t="shared" si="3"/>
        <v>0.33333333333333331</v>
      </c>
      <c r="C76" s="220">
        <f t="shared" si="2"/>
        <v>0.375</v>
      </c>
      <c r="M76" s="12" t="s">
        <v>10838</v>
      </c>
      <c r="N76" s="71">
        <f t="shared" si="1"/>
        <v>0</v>
      </c>
    </row>
    <row r="77" spans="1:14" x14ac:dyDescent="0.4">
      <c r="A77" s="220" t="s">
        <v>9491</v>
      </c>
      <c r="B77" s="220">
        <f t="shared" si="3"/>
        <v>0.375</v>
      </c>
      <c r="C77" s="220">
        <f t="shared" si="2"/>
        <v>0.41666666666666669</v>
      </c>
      <c r="M77" s="12" t="s">
        <v>11197</v>
      </c>
      <c r="N77" s="71">
        <f t="shared" si="1"/>
        <v>5</v>
      </c>
    </row>
    <row r="78" spans="1:14" x14ac:dyDescent="0.4">
      <c r="A78" s="220" t="s">
        <v>9491</v>
      </c>
      <c r="B78" s="220">
        <f t="shared" si="3"/>
        <v>0.41666666666666669</v>
      </c>
      <c r="C78" s="220">
        <f t="shared" si="2"/>
        <v>0.45833333333333337</v>
      </c>
      <c r="M78" s="12" t="s">
        <v>10685</v>
      </c>
      <c r="N78" s="71">
        <f t="shared" si="1"/>
        <v>0</v>
      </c>
    </row>
    <row r="79" spans="1:14" x14ac:dyDescent="0.4">
      <c r="A79" s="220" t="s">
        <v>9491</v>
      </c>
      <c r="B79" s="220">
        <f t="shared" si="3"/>
        <v>0.45833333333333337</v>
      </c>
      <c r="C79" s="220">
        <f t="shared" si="2"/>
        <v>0.5</v>
      </c>
      <c r="M79" s="12" t="s">
        <v>10537</v>
      </c>
      <c r="N79" s="71">
        <f t="shared" si="1"/>
        <v>5</v>
      </c>
    </row>
    <row r="80" spans="1:14" x14ac:dyDescent="0.4">
      <c r="A80" s="220" t="s">
        <v>9491</v>
      </c>
      <c r="B80" s="220">
        <f t="shared" si="3"/>
        <v>0.5</v>
      </c>
      <c r="C80" s="220">
        <f t="shared" si="2"/>
        <v>0.54166666666666663</v>
      </c>
      <c r="M80" s="12" t="s">
        <v>10465</v>
      </c>
      <c r="N80" s="71">
        <f t="shared" si="1"/>
        <v>0</v>
      </c>
    </row>
    <row r="81" spans="1:14" x14ac:dyDescent="0.4">
      <c r="A81" s="220" t="s">
        <v>9491</v>
      </c>
      <c r="B81" s="220">
        <f t="shared" si="3"/>
        <v>0.54166666666666663</v>
      </c>
      <c r="C81" s="220">
        <f t="shared" si="2"/>
        <v>0.58333333333333326</v>
      </c>
      <c r="M81" s="12" t="s">
        <v>10372</v>
      </c>
      <c r="N81" s="71">
        <f t="shared" si="1"/>
        <v>0</v>
      </c>
    </row>
    <row r="82" spans="1:14" x14ac:dyDescent="0.4">
      <c r="A82" s="220" t="s">
        <v>9491</v>
      </c>
      <c r="B82" s="220">
        <f t="shared" si="3"/>
        <v>0.58333333333333326</v>
      </c>
      <c r="C82" s="220">
        <f t="shared" si="2"/>
        <v>0.62499999999999989</v>
      </c>
      <c r="M82" s="12" t="s">
        <v>10334</v>
      </c>
      <c r="N82" s="71">
        <f t="shared" si="1"/>
        <v>0</v>
      </c>
    </row>
    <row r="83" spans="1:14" x14ac:dyDescent="0.4">
      <c r="A83" s="220" t="s">
        <v>9491</v>
      </c>
      <c r="B83" s="220">
        <f t="shared" si="3"/>
        <v>0.62499999999999989</v>
      </c>
      <c r="C83" s="220">
        <f t="shared" si="2"/>
        <v>0.66666666666666652</v>
      </c>
      <c r="M83" s="12" t="s">
        <v>11215</v>
      </c>
      <c r="N83" s="71">
        <f t="shared" si="1"/>
        <v>15</v>
      </c>
    </row>
    <row r="84" spans="1:14" x14ac:dyDescent="0.4">
      <c r="A84" s="220" t="s">
        <v>9491</v>
      </c>
      <c r="B84" s="220">
        <f t="shared" si="3"/>
        <v>0.66666666666666652</v>
      </c>
      <c r="C84" s="220">
        <f t="shared" si="2"/>
        <v>0.70833333333333315</v>
      </c>
      <c r="M84" s="12" t="s">
        <v>10365</v>
      </c>
      <c r="N84" s="71">
        <f t="shared" si="1"/>
        <v>0</v>
      </c>
    </row>
    <row r="85" spans="1:14" x14ac:dyDescent="0.4">
      <c r="A85" s="220" t="s">
        <v>9491</v>
      </c>
      <c r="B85" s="220">
        <f t="shared" si="3"/>
        <v>0.70833333333333315</v>
      </c>
      <c r="C85" s="220">
        <f t="shared" si="2"/>
        <v>0.74999999999999978</v>
      </c>
      <c r="M85" s="12" t="s">
        <v>10266</v>
      </c>
      <c r="N85" s="71">
        <f t="shared" si="1"/>
        <v>0</v>
      </c>
    </row>
    <row r="86" spans="1:14" x14ac:dyDescent="0.4">
      <c r="A86" s="220" t="s">
        <v>9491</v>
      </c>
      <c r="B86" s="220">
        <f t="shared" si="3"/>
        <v>0.74999999999999978</v>
      </c>
      <c r="C86" s="220">
        <f t="shared" si="2"/>
        <v>0.79166666666666641</v>
      </c>
      <c r="M86" s="12" t="s">
        <v>10264</v>
      </c>
      <c r="N86" s="71">
        <f t="shared" si="1"/>
        <v>0</v>
      </c>
    </row>
    <row r="87" spans="1:14" x14ac:dyDescent="0.4">
      <c r="A87" s="220" t="s">
        <v>9491</v>
      </c>
      <c r="B87" s="220">
        <f t="shared" si="3"/>
        <v>0.79166666666666641</v>
      </c>
      <c r="C87" s="220">
        <f t="shared" si="2"/>
        <v>0.83333333333333304</v>
      </c>
      <c r="M87" s="12" t="s">
        <v>10256</v>
      </c>
      <c r="N87" s="71">
        <f t="shared" si="1"/>
        <v>0</v>
      </c>
    </row>
    <row r="88" spans="1:14" x14ac:dyDescent="0.4">
      <c r="A88" s="220" t="s">
        <v>9491</v>
      </c>
      <c r="B88" s="220">
        <f t="shared" si="3"/>
        <v>0.83333333333333304</v>
      </c>
      <c r="C88" s="220">
        <f t="shared" si="2"/>
        <v>0.87499999999999967</v>
      </c>
      <c r="M88" s="12" t="s">
        <v>10225</v>
      </c>
      <c r="N88" s="71">
        <f t="shared" si="1"/>
        <v>0</v>
      </c>
    </row>
    <row r="89" spans="1:14" x14ac:dyDescent="0.4">
      <c r="A89" s="220" t="s">
        <v>9491</v>
      </c>
      <c r="B89" s="220">
        <f t="shared" si="3"/>
        <v>0.87499999999999967</v>
      </c>
      <c r="C89" s="220">
        <f t="shared" si="2"/>
        <v>0.9166666666666663</v>
      </c>
      <c r="M89" s="12" t="s">
        <v>9980</v>
      </c>
      <c r="N89" s="71">
        <f t="shared" si="1"/>
        <v>0</v>
      </c>
    </row>
    <row r="90" spans="1:14" x14ac:dyDescent="0.4">
      <c r="A90" s="220" t="s">
        <v>9491</v>
      </c>
      <c r="B90" s="220">
        <f t="shared" si="3"/>
        <v>0.9166666666666663</v>
      </c>
      <c r="C90" s="220">
        <f t="shared" si="2"/>
        <v>0.95833333333333293</v>
      </c>
      <c r="M90" s="12" t="s">
        <v>9969</v>
      </c>
      <c r="N90" s="71">
        <f t="shared" si="1"/>
        <v>0</v>
      </c>
    </row>
    <row r="91" spans="1:14" x14ac:dyDescent="0.4">
      <c r="A91" s="220" t="s">
        <v>9491</v>
      </c>
      <c r="B91" s="220">
        <f t="shared" si="3"/>
        <v>0.95833333333333293</v>
      </c>
      <c r="C91" s="220">
        <f t="shared" si="2"/>
        <v>0.99999999999999956</v>
      </c>
      <c r="M91" s="12" t="s">
        <v>9845</v>
      </c>
      <c r="N91" s="71">
        <f t="shared" si="1"/>
        <v>2</v>
      </c>
    </row>
    <row r="92" spans="1:14" x14ac:dyDescent="0.4">
      <c r="M92" s="12" t="s">
        <v>10460</v>
      </c>
      <c r="N92" s="71">
        <f t="shared" si="1"/>
        <v>0</v>
      </c>
    </row>
    <row r="93" spans="1:14" x14ac:dyDescent="0.4">
      <c r="M93" s="12" t="s">
        <v>10268</v>
      </c>
      <c r="N93" s="71">
        <f t="shared" si="1"/>
        <v>0</v>
      </c>
    </row>
    <row r="94" spans="1:14" x14ac:dyDescent="0.4">
      <c r="M94" s="12" t="s">
        <v>10227</v>
      </c>
      <c r="N94" s="71">
        <f t="shared" si="1"/>
        <v>0</v>
      </c>
    </row>
    <row r="95" spans="1:14" x14ac:dyDescent="0.4">
      <c r="M95" s="12" t="s">
        <v>10120</v>
      </c>
      <c r="N95" s="71">
        <f t="shared" si="1"/>
        <v>0</v>
      </c>
    </row>
    <row r="96" spans="1:14" x14ac:dyDescent="0.4">
      <c r="M96" s="12" t="s">
        <v>10118</v>
      </c>
      <c r="N96" s="71">
        <f t="shared" si="1"/>
        <v>0</v>
      </c>
    </row>
    <row r="97" spans="13:14" x14ac:dyDescent="0.4">
      <c r="M97" s="12" t="s">
        <v>10109</v>
      </c>
      <c r="N97" s="71">
        <f t="shared" si="1"/>
        <v>0</v>
      </c>
    </row>
    <row r="98" spans="13:14" x14ac:dyDescent="0.4">
      <c r="M98" s="12" t="s">
        <v>10285</v>
      </c>
      <c r="N98" s="71">
        <f t="shared" si="1"/>
        <v>0</v>
      </c>
    </row>
    <row r="99" spans="13:14" x14ac:dyDescent="0.4">
      <c r="M99" s="12" t="s">
        <v>9886</v>
      </c>
      <c r="N99" s="71">
        <f t="shared" si="1"/>
        <v>0</v>
      </c>
    </row>
    <row r="100" spans="13:14" x14ac:dyDescent="0.4">
      <c r="M100" s="12" t="s">
        <v>9865</v>
      </c>
      <c r="N100" s="71">
        <f t="shared" si="1"/>
        <v>0</v>
      </c>
    </row>
    <row r="101" spans="13:14" x14ac:dyDescent="0.4">
      <c r="M101" s="12" t="s">
        <v>9813</v>
      </c>
      <c r="N101" s="71">
        <f t="shared" si="1"/>
        <v>0</v>
      </c>
    </row>
    <row r="102" spans="13:14" x14ac:dyDescent="0.4">
      <c r="M102" s="12" t="s">
        <v>9811</v>
      </c>
      <c r="N102" s="71">
        <f t="shared" si="1"/>
        <v>0</v>
      </c>
    </row>
    <row r="103" spans="13:14" x14ac:dyDescent="0.4">
      <c r="M103" s="12" t="s">
        <v>9815</v>
      </c>
      <c r="N103" s="71">
        <f t="shared" si="1"/>
        <v>0</v>
      </c>
    </row>
    <row r="104" spans="13:14" x14ac:dyDescent="0.4">
      <c r="M104" s="12" t="s">
        <v>9557</v>
      </c>
      <c r="N104" s="71">
        <f t="shared" si="1"/>
        <v>0</v>
      </c>
    </row>
    <row r="105" spans="13:14" x14ac:dyDescent="0.4">
      <c r="M105" s="12" t="s">
        <v>9382</v>
      </c>
      <c r="N105" s="71">
        <f t="shared" si="1"/>
        <v>0</v>
      </c>
    </row>
    <row r="106" spans="13:14" x14ac:dyDescent="0.4">
      <c r="M106" s="12" t="s">
        <v>9380</v>
      </c>
      <c r="N106" s="71">
        <f t="shared" si="1"/>
        <v>0</v>
      </c>
    </row>
    <row r="107" spans="13:14" x14ac:dyDescent="0.4">
      <c r="M107" s="12" t="s">
        <v>9131</v>
      </c>
      <c r="N107" s="71">
        <f t="shared" si="1"/>
        <v>0</v>
      </c>
    </row>
    <row r="108" spans="13:14" x14ac:dyDescent="0.4">
      <c r="M108" s="12" t="s">
        <v>9020</v>
      </c>
      <c r="N108" s="71">
        <f t="shared" si="1"/>
        <v>0</v>
      </c>
    </row>
    <row r="109" spans="13:14" x14ac:dyDescent="0.4">
      <c r="M109" s="12" t="s">
        <v>9607</v>
      </c>
      <c r="N109" s="71">
        <f t="shared" si="1"/>
        <v>0</v>
      </c>
    </row>
    <row r="110" spans="13:14" x14ac:dyDescent="0.4">
      <c r="M110" s="12" t="s">
        <v>9023</v>
      </c>
      <c r="N110" s="71">
        <f t="shared" si="1"/>
        <v>0</v>
      </c>
    </row>
    <row r="111" spans="13:14" x14ac:dyDescent="0.4">
      <c r="M111" s="12" t="s">
        <v>9024</v>
      </c>
      <c r="N111" s="71">
        <f t="shared" si="1"/>
        <v>0</v>
      </c>
    </row>
    <row r="112" spans="13:14" x14ac:dyDescent="0.4">
      <c r="M112" s="12" t="s">
        <v>9385</v>
      </c>
      <c r="N112" s="71">
        <f t="shared" si="1"/>
        <v>0</v>
      </c>
    </row>
    <row r="113" spans="13:14" x14ac:dyDescent="0.4">
      <c r="M113" s="12" t="s">
        <v>9377</v>
      </c>
      <c r="N113" s="71">
        <f t="shared" si="1"/>
        <v>0</v>
      </c>
    </row>
    <row r="114" spans="13:14" x14ac:dyDescent="0.4">
      <c r="M114" s="12" t="s">
        <v>9025</v>
      </c>
      <c r="N114" s="71">
        <f t="shared" si="1"/>
        <v>0</v>
      </c>
    </row>
    <row r="115" spans="13:14" x14ac:dyDescent="0.4">
      <c r="M115" s="12" t="s">
        <v>8571</v>
      </c>
      <c r="N115" s="71">
        <f t="shared" si="1"/>
        <v>0</v>
      </c>
    </row>
    <row r="116" spans="13:14" x14ac:dyDescent="0.4">
      <c r="M116" s="12" t="s">
        <v>8572</v>
      </c>
      <c r="N116" s="71">
        <f t="shared" si="1"/>
        <v>0</v>
      </c>
    </row>
    <row r="117" spans="13:14" x14ac:dyDescent="0.4">
      <c r="M117" s="12" t="s">
        <v>10124</v>
      </c>
      <c r="N117" s="71">
        <f t="shared" si="1"/>
        <v>0</v>
      </c>
    </row>
    <row r="118" spans="13:14" x14ac:dyDescent="0.4">
      <c r="M118" s="12" t="s">
        <v>8638</v>
      </c>
      <c r="N118" s="71">
        <f t="shared" si="1"/>
        <v>0</v>
      </c>
    </row>
    <row r="119" spans="13:14" x14ac:dyDescent="0.4">
      <c r="M119" s="12" t="s">
        <v>8573</v>
      </c>
      <c r="N119" s="71">
        <f t="shared" si="1"/>
        <v>0</v>
      </c>
    </row>
    <row r="120" spans="13:14" x14ac:dyDescent="0.4">
      <c r="M120" s="12" t="s">
        <v>8574</v>
      </c>
      <c r="N120" s="71">
        <f t="shared" si="1"/>
        <v>0</v>
      </c>
    </row>
    <row r="121" spans="13:14" x14ac:dyDescent="0.4">
      <c r="M121" s="12" t="s">
        <v>8575</v>
      </c>
      <c r="N121" s="71">
        <f t="shared" si="1"/>
        <v>0</v>
      </c>
    </row>
    <row r="122" spans="13:14" x14ac:dyDescent="0.4">
      <c r="M122" s="12" t="s">
        <v>8286</v>
      </c>
      <c r="N122" s="71">
        <f t="shared" si="1"/>
        <v>0</v>
      </c>
    </row>
    <row r="123" spans="13:14" x14ac:dyDescent="0.4">
      <c r="M123" s="12" t="s">
        <v>8270</v>
      </c>
      <c r="N123" s="71">
        <f t="shared" si="1"/>
        <v>0</v>
      </c>
    </row>
    <row r="124" spans="13:14" x14ac:dyDescent="0.4">
      <c r="M124" s="12" t="s">
        <v>8570</v>
      </c>
      <c r="N124" s="71">
        <f t="shared" si="1"/>
        <v>0</v>
      </c>
    </row>
    <row r="125" spans="13:14" x14ac:dyDescent="0.4">
      <c r="M125" s="12" t="s">
        <v>8288</v>
      </c>
      <c r="N125" s="71">
        <f t="shared" si="1"/>
        <v>0</v>
      </c>
    </row>
    <row r="126" spans="13:14" x14ac:dyDescent="0.4">
      <c r="M126" s="12" t="s">
        <v>8255</v>
      </c>
      <c r="N126" s="71">
        <f t="shared" si="1"/>
        <v>0</v>
      </c>
    </row>
    <row r="127" spans="13:14" x14ac:dyDescent="0.4">
      <c r="M127" s="12" t="s">
        <v>8115</v>
      </c>
      <c r="N127" s="71">
        <f t="shared" si="1"/>
        <v>0</v>
      </c>
    </row>
    <row r="128" spans="13:14" x14ac:dyDescent="0.4">
      <c r="M128" s="12" t="s">
        <v>8257</v>
      </c>
      <c r="N128" s="71">
        <f t="shared" si="1"/>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70B61F7C-8558-423F-857B-2FF3F4B403D3}"/>
  </hyperlinks>
  <pageMargins left="0.7" right="0.7" top="0.75" bottom="0.75" header="0.3" footer="0.3"/>
  <pageSetup paperSize="9" orientation="portrait" verticalDpi="0"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274CA-5709-49AF-BA18-904F771DD5DC}">
  <dimension ref="A1:W107"/>
  <sheetViews>
    <sheetView zoomScale="90" zoomScaleNormal="90" workbookViewId="0">
      <selection activeCell="M64" sqref="M64"/>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35.81640625" customWidth="1"/>
    <col min="15" max="15" width="15.08984375" bestFit="1" customWidth="1"/>
    <col min="16" max="16" width="17.1796875" customWidth="1"/>
    <col min="17" max="17" width="15.6328125" customWidth="1"/>
    <col min="18" max="18" width="27.6328125" customWidth="1"/>
    <col min="19" max="19" width="15" bestFit="1" customWidth="1"/>
    <col min="20" max="20" width="31" customWidth="1"/>
    <col min="21" max="21" width="15" bestFit="1" customWidth="1"/>
    <col min="22" max="23" width="17.6328125" customWidth="1"/>
  </cols>
  <sheetData>
    <row r="1" spans="1:9" x14ac:dyDescent="0.4">
      <c r="A1" s="11" t="s">
        <v>7581</v>
      </c>
      <c r="B1" s="375" t="s">
        <v>11171</v>
      </c>
      <c r="C1" s="375"/>
      <c r="D1" s="375"/>
      <c r="E1" s="375"/>
      <c r="F1" s="375"/>
      <c r="G1" s="375"/>
      <c r="H1" s="375"/>
      <c r="I1" s="7"/>
    </row>
    <row r="2" spans="1:9" x14ac:dyDescent="0.4">
      <c r="A2" s="11" t="s">
        <v>7582</v>
      </c>
      <c r="B2" s="375" t="s">
        <v>11172</v>
      </c>
      <c r="C2" s="375"/>
      <c r="D2" s="375"/>
      <c r="E2" s="375"/>
      <c r="F2" s="375"/>
      <c r="G2" s="375"/>
      <c r="H2" s="375"/>
      <c r="I2" s="7"/>
    </row>
    <row r="3" spans="1:9" x14ac:dyDescent="0.4">
      <c r="A3" s="11" t="s">
        <v>7583</v>
      </c>
      <c r="B3" s="375" t="s">
        <v>11173</v>
      </c>
      <c r="C3" s="375"/>
      <c r="D3" s="375"/>
      <c r="E3" s="375"/>
      <c r="F3" s="375"/>
      <c r="G3" s="375"/>
      <c r="H3" s="375"/>
      <c r="I3" s="7"/>
    </row>
    <row r="4" spans="1:9" x14ac:dyDescent="0.4">
      <c r="A4" s="11" t="s">
        <v>7584</v>
      </c>
      <c r="B4" s="372" t="s">
        <v>8447</v>
      </c>
      <c r="C4" s="373"/>
      <c r="D4" s="373"/>
      <c r="E4" s="373"/>
      <c r="F4" s="373"/>
      <c r="G4" s="373"/>
      <c r="H4" s="374"/>
      <c r="I4" s="7"/>
    </row>
    <row r="5" spans="1:9" x14ac:dyDescent="0.4">
      <c r="A5" s="11" t="s">
        <v>9165</v>
      </c>
      <c r="B5" s="375" t="s">
        <v>9169</v>
      </c>
      <c r="C5" s="375"/>
      <c r="D5" s="375"/>
      <c r="E5" s="375"/>
      <c r="F5" s="375"/>
      <c r="G5" s="375"/>
      <c r="H5" s="375"/>
      <c r="I5" s="7"/>
    </row>
    <row r="6" spans="1:9" x14ac:dyDescent="0.4">
      <c r="A6" s="11" t="s">
        <v>7586</v>
      </c>
      <c r="B6" s="384">
        <f>MIN(C38:G38)</f>
        <v>45768.479166666664</v>
      </c>
      <c r="C6" s="374"/>
      <c r="D6" s="403" t="s">
        <v>7587</v>
      </c>
      <c r="E6" s="404"/>
      <c r="F6" s="384">
        <f>MAX(C39:G39)</f>
        <v>45775.511111111111</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11135</v>
      </c>
      <c r="D30" s="373"/>
      <c r="E30" s="373"/>
      <c r="F30" s="373"/>
      <c r="G30" s="373"/>
      <c r="H30" s="374"/>
      <c r="I30" s="218"/>
    </row>
    <row r="31" spans="1:9" x14ac:dyDescent="0.4">
      <c r="A31" s="399" t="s">
        <v>7821</v>
      </c>
      <c r="B31" s="400"/>
      <c r="C31" s="405" t="s">
        <v>10997</v>
      </c>
      <c r="D31" s="406"/>
      <c r="E31" s="406"/>
      <c r="F31" s="406"/>
      <c r="G31" s="406"/>
      <c r="H31" s="407"/>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11187</v>
      </c>
      <c r="D34" s="406"/>
      <c r="E34" s="406"/>
      <c r="F34" s="406"/>
      <c r="G34" s="406"/>
      <c r="H34" s="407"/>
      <c r="I34" s="218"/>
    </row>
    <row r="35" spans="1:23" ht="52" customHeight="1" x14ac:dyDescent="0.4">
      <c r="A35" s="399" t="s">
        <v>10111</v>
      </c>
      <c r="B35" s="400"/>
      <c r="C35" s="399" t="s">
        <v>10232</v>
      </c>
      <c r="D35" s="373"/>
      <c r="E35" s="373"/>
      <c r="F35" s="373"/>
      <c r="G35" s="373"/>
      <c r="H35" s="374"/>
      <c r="I35" s="218"/>
      <c r="V35" s="312"/>
    </row>
    <row r="36" spans="1:23" x14ac:dyDescent="0.4">
      <c r="A36" s="88"/>
      <c r="B36" s="12"/>
      <c r="C36" s="1" t="s">
        <v>8588</v>
      </c>
      <c r="D36" s="1" t="s">
        <v>8589</v>
      </c>
      <c r="E36" s="1" t="s">
        <v>8590</v>
      </c>
      <c r="F36" s="1" t="s">
        <v>8591</v>
      </c>
      <c r="G36" s="1" t="s">
        <v>8592</v>
      </c>
      <c r="H36" s="1" t="s">
        <v>7614</v>
      </c>
      <c r="I36" s="7"/>
      <c r="N36" t="s">
        <v>9063</v>
      </c>
      <c r="P36" t="s">
        <v>9064</v>
      </c>
      <c r="R36" t="s">
        <v>9065</v>
      </c>
      <c r="T36" t="s">
        <v>9066</v>
      </c>
      <c r="V36" t="s">
        <v>9067</v>
      </c>
    </row>
    <row r="37" spans="1:23" x14ac:dyDescent="0.4">
      <c r="A37" s="83"/>
      <c r="B37" s="12" t="s">
        <v>7977</v>
      </c>
      <c r="C37" s="239" t="s">
        <v>8548</v>
      </c>
      <c r="D37" s="239" t="s">
        <v>8547</v>
      </c>
      <c r="E37" s="239" t="s">
        <v>8451</v>
      </c>
      <c r="F37" s="239" t="s">
        <v>8448</v>
      </c>
      <c r="G37" s="239" t="s">
        <v>8609</v>
      </c>
      <c r="H37" s="1"/>
      <c r="I37" s="7"/>
      <c r="J37" s="186" t="s">
        <v>9436</v>
      </c>
      <c r="N37" t="s">
        <v>10393</v>
      </c>
      <c r="P37" t="s">
        <v>8621</v>
      </c>
      <c r="R37" t="s">
        <v>8620</v>
      </c>
      <c r="T37" t="s">
        <v>9809</v>
      </c>
      <c r="V37" t="s">
        <v>8724</v>
      </c>
    </row>
    <row r="38" spans="1:23" x14ac:dyDescent="0.4">
      <c r="A38" s="177"/>
      <c r="B38" s="12" t="s">
        <v>7615</v>
      </c>
      <c r="C38" s="191">
        <v>45768.479166666664</v>
      </c>
      <c r="D38" s="191">
        <v>45768.677083333336</v>
      </c>
      <c r="E38" s="191">
        <v>45769.492361111108</v>
      </c>
      <c r="F38" s="191">
        <v>45768.732638888891</v>
      </c>
      <c r="G38" s="191">
        <v>45768.727083333331</v>
      </c>
      <c r="H38" s="1"/>
      <c r="I38" s="7"/>
      <c r="J38" s="294">
        <v>45770.333333333336</v>
      </c>
      <c r="M38" s="1" t="s">
        <v>7189</v>
      </c>
      <c r="N38" s="372" t="str">
        <f>C36</f>
        <v>#M004</v>
      </c>
      <c r="O38" s="374"/>
      <c r="P38" s="399" t="str">
        <f>D36</f>
        <v>#M015</v>
      </c>
      <c r="Q38" s="400"/>
      <c r="R38" s="399" t="str">
        <f>E36</f>
        <v>#M017</v>
      </c>
      <c r="S38" s="400"/>
      <c r="T38" s="399" t="str">
        <f>F36</f>
        <v>#M005</v>
      </c>
      <c r="U38" s="400"/>
      <c r="V38" s="399" t="str">
        <f>G36</f>
        <v>#M006</v>
      </c>
      <c r="W38" s="400"/>
    </row>
    <row r="39" spans="1:23" x14ac:dyDescent="0.4">
      <c r="A39" s="177"/>
      <c r="B39" s="12" t="s">
        <v>7482</v>
      </c>
      <c r="C39" s="191">
        <v>45775.475694444445</v>
      </c>
      <c r="D39" s="191">
        <v>45775.486111111109</v>
      </c>
      <c r="E39" s="191">
        <v>45775.496527777781</v>
      </c>
      <c r="F39" s="191">
        <v>45775.511111111111</v>
      </c>
      <c r="G39" s="191">
        <v>45769.632638888892</v>
      </c>
      <c r="H39" s="1"/>
      <c r="I39" s="7"/>
      <c r="J39" s="186">
        <f>IF(C39&lt;&gt;"",INT((J38-C38)*24),0)+IF(D39&lt;&gt;"",INT((J38-D38)*24),0)+IF(E39&lt;&gt;"",INT((J38-E38)*24),0)+IF(F39&lt;&gt;"",INT((J38-F38)*24),0)+IF(G39&lt;&gt;"",INT((J38-G38)*24),0)</f>
        <v>179</v>
      </c>
      <c r="M39" s="95">
        <v>1</v>
      </c>
      <c r="N39" s="222" t="s">
        <v>11231</v>
      </c>
      <c r="O39" s="201" t="s">
        <v>11237</v>
      </c>
      <c r="P39" s="203" t="s">
        <v>11194</v>
      </c>
      <c r="Q39" s="201" t="s">
        <v>10605</v>
      </c>
      <c r="R39" s="222" t="s">
        <v>11195</v>
      </c>
      <c r="S39" s="201" t="s">
        <v>11008</v>
      </c>
      <c r="T39" s="222" t="s">
        <v>11214</v>
      </c>
      <c r="U39" s="201" t="s">
        <v>11008</v>
      </c>
      <c r="V39" s="222" t="s">
        <v>11192</v>
      </c>
      <c r="W39" s="201"/>
    </row>
    <row r="40" spans="1:23" x14ac:dyDescent="0.4">
      <c r="A40" s="177"/>
      <c r="B40" s="12" t="s">
        <v>7458</v>
      </c>
      <c r="C40" s="221">
        <v>448</v>
      </c>
      <c r="D40" s="164">
        <v>78</v>
      </c>
      <c r="E40" s="221">
        <v>339</v>
      </c>
      <c r="F40" s="221">
        <v>11</v>
      </c>
      <c r="G40" s="164">
        <v>11</v>
      </c>
      <c r="H40" s="1">
        <f t="shared" ref="H40:H62" si="0">SUM(C40:G40)</f>
        <v>887</v>
      </c>
      <c r="I40" s="7"/>
      <c r="M40" s="1">
        <v>2</v>
      </c>
      <c r="N40" s="222" t="s">
        <v>11278</v>
      </c>
      <c r="O40" s="201" t="s">
        <v>9326</v>
      </c>
      <c r="P40" s="203" t="s">
        <v>11193</v>
      </c>
      <c r="Q40" s="201" t="s">
        <v>9176</v>
      </c>
      <c r="R40" s="222" t="s">
        <v>11212</v>
      </c>
      <c r="S40" s="12" t="s">
        <v>11218</v>
      </c>
      <c r="T40" s="222" t="s">
        <v>11279</v>
      </c>
      <c r="U40" s="201" t="s">
        <v>9326</v>
      </c>
      <c r="V40" s="203"/>
      <c r="W40" s="201"/>
    </row>
    <row r="41" spans="1:23" x14ac:dyDescent="0.4">
      <c r="A41" s="1" t="s">
        <v>7164</v>
      </c>
      <c r="B41" s="12" t="s">
        <v>7469</v>
      </c>
      <c r="C41" s="1">
        <f>INT((C39-C38)*24)</f>
        <v>167</v>
      </c>
      <c r="D41" s="1">
        <f>INT((D39-D38)*24)</f>
        <v>163</v>
      </c>
      <c r="E41" s="1">
        <f>INT((E39-E38)*24)</f>
        <v>144</v>
      </c>
      <c r="F41" s="1">
        <f>INT((F39-F38)*24)</f>
        <v>162</v>
      </c>
      <c r="G41" s="1">
        <f>INT((G39-G38)*24)</f>
        <v>21</v>
      </c>
      <c r="H41" s="1">
        <f t="shared" si="0"/>
        <v>657</v>
      </c>
      <c r="I41" s="7"/>
      <c r="J41" s="12" t="s">
        <v>8020</v>
      </c>
      <c r="K41" s="1">
        <f>H41</f>
        <v>657</v>
      </c>
      <c r="M41" s="95">
        <v>3</v>
      </c>
      <c r="N41" s="222"/>
      <c r="O41" s="201"/>
      <c r="P41" s="222" t="s">
        <v>11280</v>
      </c>
      <c r="Q41" s="201" t="s">
        <v>9326</v>
      </c>
      <c r="R41" s="203" t="s">
        <v>11213</v>
      </c>
      <c r="S41" s="201"/>
      <c r="T41" s="203"/>
      <c r="U41" s="201"/>
      <c r="V41" s="222"/>
      <c r="W41" s="201"/>
    </row>
    <row r="42" spans="1:23" x14ac:dyDescent="0.4">
      <c r="A42" s="379">
        <v>45769</v>
      </c>
      <c r="B42" s="12" t="s">
        <v>7483</v>
      </c>
      <c r="C42" s="1">
        <v>0</v>
      </c>
      <c r="D42" s="1">
        <v>0</v>
      </c>
      <c r="E42" s="1"/>
      <c r="F42" s="1">
        <v>0</v>
      </c>
      <c r="G42" s="1">
        <v>0</v>
      </c>
      <c r="H42" s="1">
        <f t="shared" si="0"/>
        <v>0</v>
      </c>
      <c r="I42" s="7"/>
      <c r="J42" s="12" t="s">
        <v>7483</v>
      </c>
      <c r="K42" s="1">
        <f>SUMIF(B:B,J42,H:H)</f>
        <v>0</v>
      </c>
      <c r="M42" s="1">
        <v>4</v>
      </c>
      <c r="N42" s="222"/>
      <c r="O42" s="201"/>
      <c r="P42" s="203"/>
      <c r="Q42" s="12"/>
      <c r="R42" s="222" t="s">
        <v>11281</v>
      </c>
      <c r="S42" s="201" t="s">
        <v>9326</v>
      </c>
      <c r="T42" s="203"/>
      <c r="U42" s="201"/>
      <c r="V42" s="240"/>
      <c r="W42" s="201"/>
    </row>
    <row r="43" spans="1:23" x14ac:dyDescent="0.4">
      <c r="A43" s="379"/>
      <c r="B43" s="12" t="s">
        <v>7484</v>
      </c>
      <c r="C43" s="1">
        <v>0</v>
      </c>
      <c r="D43" s="1">
        <v>0</v>
      </c>
      <c r="E43" s="1"/>
      <c r="F43" s="1">
        <v>0</v>
      </c>
      <c r="G43" s="1">
        <v>0</v>
      </c>
      <c r="H43" s="1">
        <f t="shared" si="0"/>
        <v>0</v>
      </c>
      <c r="I43" s="7"/>
      <c r="J43" s="12" t="s">
        <v>7477</v>
      </c>
      <c r="K43" s="1">
        <f>SUMIF(B:B,J43,H:H)</f>
        <v>0</v>
      </c>
      <c r="M43" s="95">
        <v>5</v>
      </c>
      <c r="N43" s="310"/>
      <c r="O43" s="201"/>
      <c r="P43" s="222"/>
      <c r="Q43" s="201"/>
      <c r="R43" s="203"/>
      <c r="S43" s="12"/>
      <c r="T43" s="203"/>
      <c r="U43" s="201"/>
      <c r="V43" s="240"/>
      <c r="W43" s="201"/>
    </row>
    <row r="44" spans="1:23" x14ac:dyDescent="0.4">
      <c r="A44" s="379"/>
      <c r="B44" s="12" t="s">
        <v>7485</v>
      </c>
      <c r="C44" s="1">
        <v>0</v>
      </c>
      <c r="D44" s="1">
        <v>0</v>
      </c>
      <c r="E44" s="1"/>
      <c r="F44" s="1">
        <v>0</v>
      </c>
      <c r="G44" s="1">
        <v>0</v>
      </c>
      <c r="H44" s="1">
        <f t="shared" si="0"/>
        <v>0</v>
      </c>
      <c r="I44" s="7"/>
      <c r="J44" s="12" t="s">
        <v>7485</v>
      </c>
      <c r="K44" s="1">
        <f>SUMIF(B:B,J44,H:H)</f>
        <v>4</v>
      </c>
      <c r="M44" s="1">
        <v>6</v>
      </c>
      <c r="N44" s="222"/>
      <c r="O44" s="201"/>
      <c r="P44" s="203"/>
      <c r="Q44" s="201"/>
      <c r="R44" s="203"/>
      <c r="S44" s="12"/>
      <c r="T44" s="203"/>
      <c r="U44" s="201"/>
      <c r="V44" s="201"/>
      <c r="W44" s="201"/>
    </row>
    <row r="45" spans="1:23" x14ac:dyDescent="0.4">
      <c r="A45" s="379">
        <v>45770</v>
      </c>
      <c r="B45" s="12" t="s">
        <v>7483</v>
      </c>
      <c r="C45" s="1">
        <v>0</v>
      </c>
      <c r="D45" s="1">
        <v>0</v>
      </c>
      <c r="E45" s="1">
        <v>0</v>
      </c>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0</v>
      </c>
      <c r="D47" s="1">
        <v>0</v>
      </c>
      <c r="E47" s="1">
        <v>1</v>
      </c>
      <c r="F47" s="1">
        <v>0</v>
      </c>
      <c r="G47" s="1">
        <v>0</v>
      </c>
      <c r="H47" s="1">
        <f t="shared" si="0"/>
        <v>1</v>
      </c>
      <c r="I47" s="7"/>
      <c r="M47" s="95">
        <v>9</v>
      </c>
      <c r="N47" s="222"/>
      <c r="O47" s="201"/>
      <c r="P47" s="222"/>
      <c r="Q47" s="201"/>
      <c r="R47" s="222"/>
      <c r="S47" s="201"/>
      <c r="T47" s="201"/>
      <c r="U47" s="201"/>
      <c r="V47" s="201"/>
      <c r="W47" s="201"/>
    </row>
    <row r="48" spans="1:23" ht="17" customHeight="1" x14ac:dyDescent="0.4">
      <c r="A48" s="379">
        <v>45771</v>
      </c>
      <c r="B48" s="12" t="s">
        <v>7483</v>
      </c>
      <c r="C48" s="1">
        <v>0</v>
      </c>
      <c r="D48" s="95">
        <v>0</v>
      </c>
      <c r="E48" s="1">
        <v>0</v>
      </c>
      <c r="F48" s="1">
        <v>0</v>
      </c>
      <c r="G48" s="1"/>
      <c r="H48" s="1">
        <f t="shared" si="0"/>
        <v>0</v>
      </c>
      <c r="I48" s="7"/>
      <c r="M48" s="1">
        <v>10</v>
      </c>
      <c r="N48" s="222"/>
      <c r="O48" s="201"/>
      <c r="P48" s="203"/>
      <c r="Q48" s="201"/>
      <c r="R48" s="203"/>
      <c r="S48" s="201"/>
      <c r="T48" s="201"/>
      <c r="U48" s="201"/>
      <c r="V48" s="201"/>
      <c r="W48" s="201"/>
    </row>
    <row r="49" spans="1:23" x14ac:dyDescent="0.4">
      <c r="A49" s="379"/>
      <c r="B49" s="12" t="s">
        <v>7484</v>
      </c>
      <c r="C49" s="1">
        <v>0</v>
      </c>
      <c r="D49" s="95">
        <v>0</v>
      </c>
      <c r="E49" s="95">
        <v>0</v>
      </c>
      <c r="F49" s="95">
        <v>0</v>
      </c>
      <c r="G49" s="95"/>
      <c r="H49" s="1">
        <f t="shared" si="0"/>
        <v>0</v>
      </c>
      <c r="I49" s="7"/>
      <c r="M49" s="1">
        <v>11</v>
      </c>
      <c r="N49" s="222"/>
      <c r="O49" s="201"/>
      <c r="P49" s="203"/>
      <c r="Q49" s="201"/>
      <c r="R49" s="203"/>
      <c r="S49" s="201"/>
      <c r="T49" s="201"/>
      <c r="U49" s="201"/>
      <c r="V49" s="201"/>
      <c r="W49" s="201"/>
    </row>
    <row r="50" spans="1:23" x14ac:dyDescent="0.4">
      <c r="A50" s="379"/>
      <c r="B50" s="12" t="s">
        <v>7485</v>
      </c>
      <c r="C50" s="1">
        <v>0</v>
      </c>
      <c r="D50" s="95">
        <v>0</v>
      </c>
      <c r="E50" s="1">
        <v>1</v>
      </c>
      <c r="F50" s="1">
        <v>1</v>
      </c>
      <c r="G50" s="1"/>
      <c r="H50" s="1">
        <f t="shared" si="0"/>
        <v>2</v>
      </c>
      <c r="I50" s="7"/>
      <c r="M50" s="1">
        <v>12</v>
      </c>
      <c r="N50" s="201"/>
      <c r="O50" s="201"/>
      <c r="P50" s="222"/>
      <c r="Q50" s="201"/>
      <c r="R50" s="222"/>
      <c r="S50" s="201"/>
      <c r="T50" s="201"/>
      <c r="U50" s="201"/>
      <c r="V50" s="201"/>
      <c r="W50" s="201"/>
    </row>
    <row r="51" spans="1:23" x14ac:dyDescent="0.4">
      <c r="A51" s="379">
        <v>45772</v>
      </c>
      <c r="B51" s="12" t="s">
        <v>7483</v>
      </c>
      <c r="C51" s="1">
        <v>0</v>
      </c>
      <c r="D51" s="95">
        <v>0</v>
      </c>
      <c r="E51" s="1">
        <v>0</v>
      </c>
      <c r="F51" s="1">
        <v>0</v>
      </c>
      <c r="G51" s="1"/>
      <c r="H51" s="1">
        <f t="shared" si="0"/>
        <v>0</v>
      </c>
      <c r="I51" s="7"/>
      <c r="M51" s="1">
        <v>13</v>
      </c>
      <c r="N51" s="201"/>
      <c r="O51" s="201"/>
      <c r="P51" s="222"/>
      <c r="Q51" s="201"/>
      <c r="R51" s="222"/>
      <c r="S51" s="201"/>
      <c r="T51" s="201"/>
      <c r="U51" s="201"/>
      <c r="V51" s="201"/>
      <c r="W51" s="201"/>
    </row>
    <row r="52" spans="1:23" x14ac:dyDescent="0.4">
      <c r="A52" s="379"/>
      <c r="B52" s="12" t="s">
        <v>7484</v>
      </c>
      <c r="C52" s="1">
        <v>0</v>
      </c>
      <c r="D52" s="95">
        <v>0</v>
      </c>
      <c r="E52" s="95">
        <v>0</v>
      </c>
      <c r="F52" s="95">
        <v>0</v>
      </c>
      <c r="G52" s="1"/>
      <c r="H52" s="1">
        <f t="shared" si="0"/>
        <v>0</v>
      </c>
      <c r="I52" s="7"/>
      <c r="M52" s="1">
        <v>14</v>
      </c>
      <c r="N52" s="201"/>
      <c r="O52" s="201"/>
      <c r="P52" s="222"/>
      <c r="Q52" s="201"/>
      <c r="R52" s="222"/>
      <c r="S52" s="201"/>
      <c r="T52" s="201"/>
      <c r="U52" s="201"/>
      <c r="V52" s="201"/>
      <c r="W52" s="201"/>
    </row>
    <row r="53" spans="1:23" x14ac:dyDescent="0.4">
      <c r="A53" s="379"/>
      <c r="B53" s="12" t="s">
        <v>7485</v>
      </c>
      <c r="C53" s="1">
        <v>1</v>
      </c>
      <c r="D53" s="95">
        <v>0</v>
      </c>
      <c r="E53" s="1">
        <v>0</v>
      </c>
      <c r="F53" s="1">
        <v>0</v>
      </c>
      <c r="G53" s="1"/>
      <c r="H53" s="1">
        <f t="shared" si="0"/>
        <v>1</v>
      </c>
      <c r="I53" s="7"/>
      <c r="M53" s="1">
        <v>15</v>
      </c>
      <c r="N53" s="201"/>
      <c r="O53" s="201"/>
      <c r="P53" s="222"/>
      <c r="Q53" s="201"/>
      <c r="R53" s="222"/>
      <c r="S53" s="201"/>
      <c r="T53" s="201"/>
      <c r="U53" s="201"/>
      <c r="V53" s="201"/>
      <c r="W53" s="201"/>
    </row>
    <row r="54" spans="1:23" x14ac:dyDescent="0.4">
      <c r="A54" s="379">
        <v>45775</v>
      </c>
      <c r="B54" s="12" t="s">
        <v>7483</v>
      </c>
      <c r="C54" s="1">
        <v>0</v>
      </c>
      <c r="D54" s="95">
        <v>0</v>
      </c>
      <c r="E54" s="1">
        <v>0</v>
      </c>
      <c r="F54" s="1">
        <v>0</v>
      </c>
      <c r="G54" s="1"/>
      <c r="H54" s="1">
        <f t="shared" si="0"/>
        <v>0</v>
      </c>
      <c r="I54" s="7"/>
      <c r="M54" s="1">
        <v>16</v>
      </c>
      <c r="N54" s="222"/>
      <c r="O54" s="12"/>
      <c r="P54" s="203"/>
      <c r="Q54" s="201"/>
      <c r="R54" s="222"/>
      <c r="S54" s="201"/>
      <c r="T54" s="201"/>
      <c r="U54" s="201"/>
      <c r="V54" s="201"/>
      <c r="W54" s="201"/>
    </row>
    <row r="55" spans="1:23" x14ac:dyDescent="0.4">
      <c r="A55" s="379"/>
      <c r="B55" s="12" t="s">
        <v>7484</v>
      </c>
      <c r="C55" s="1">
        <v>0</v>
      </c>
      <c r="D55" s="95">
        <v>0</v>
      </c>
      <c r="E55" s="1">
        <v>0</v>
      </c>
      <c r="F55" s="95">
        <v>0</v>
      </c>
      <c r="G55" s="95"/>
      <c r="H55" s="1">
        <f t="shared" si="0"/>
        <v>0</v>
      </c>
      <c r="I55" s="7"/>
      <c r="M55" s="1">
        <v>17</v>
      </c>
      <c r="N55" s="222"/>
      <c r="O55" s="234"/>
      <c r="P55" s="203"/>
      <c r="Q55" s="201"/>
      <c r="R55" s="222"/>
      <c r="S55" s="201"/>
      <c r="T55" s="201"/>
      <c r="U55" s="201"/>
      <c r="V55" s="201"/>
      <c r="W55" s="201"/>
    </row>
    <row r="56" spans="1:23" x14ac:dyDescent="0.4">
      <c r="A56" s="379"/>
      <c r="B56" s="12" t="s">
        <v>7485</v>
      </c>
      <c r="C56" s="1">
        <v>0</v>
      </c>
      <c r="D56" s="95">
        <v>0</v>
      </c>
      <c r="E56" s="1">
        <v>0</v>
      </c>
      <c r="F56" s="1">
        <v>0</v>
      </c>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11294</v>
      </c>
      <c r="N64" s="71">
        <f>COUNTIF($N$39:$W$62,M64)</f>
        <v>1</v>
      </c>
      <c r="O64" s="229"/>
      <c r="P64" s="229"/>
      <c r="Q64" s="229"/>
      <c r="R64" s="229"/>
      <c r="S64" s="229"/>
    </row>
    <row r="65" spans="1:19" x14ac:dyDescent="0.4">
      <c r="A65" s="12" t="s">
        <v>7654</v>
      </c>
      <c r="B65" s="219">
        <v>45770.361805555556</v>
      </c>
      <c r="M65" s="12" t="s">
        <v>11217</v>
      </c>
      <c r="N65" s="71">
        <f t="shared" ref="N65:N107" si="1">COUNTIF($N$39:$W$62,M65)</f>
        <v>1</v>
      </c>
      <c r="O65" s="229"/>
      <c r="P65" s="229"/>
      <c r="Q65" s="229"/>
      <c r="R65" s="229"/>
      <c r="S65" s="229"/>
    </row>
    <row r="66" spans="1:19" x14ac:dyDescent="0.4">
      <c r="A66" s="12" t="s">
        <v>7655</v>
      </c>
      <c r="B66" s="220">
        <v>0.71875</v>
      </c>
      <c r="M66" s="12" t="s">
        <v>11075</v>
      </c>
      <c r="N66" s="71">
        <f t="shared" si="1"/>
        <v>0</v>
      </c>
      <c r="O66" s="229"/>
      <c r="P66" s="229"/>
      <c r="Q66" s="229"/>
      <c r="R66" s="229"/>
      <c r="S66" s="229"/>
    </row>
    <row r="67" spans="1:19" x14ac:dyDescent="0.4">
      <c r="A67" s="12" t="s">
        <v>7656</v>
      </c>
      <c r="B67" s="219">
        <f>B65-B66</f>
        <v>45769.643055555556</v>
      </c>
      <c r="M67" s="12" t="s">
        <v>11007</v>
      </c>
      <c r="N67" s="71">
        <f t="shared" si="1"/>
        <v>2</v>
      </c>
      <c r="O67" s="229"/>
      <c r="P67" s="229"/>
      <c r="Q67" s="229"/>
      <c r="R67" s="229"/>
      <c r="S67" s="229"/>
    </row>
    <row r="68" spans="1:19" x14ac:dyDescent="0.4">
      <c r="M68" s="12" t="s">
        <v>11003</v>
      </c>
      <c r="N68" s="71">
        <f t="shared" si="1"/>
        <v>0</v>
      </c>
    </row>
    <row r="69" spans="1:19" x14ac:dyDescent="0.4">
      <c r="A69" s="220" t="s">
        <v>9491</v>
      </c>
      <c r="B69" s="295">
        <v>0</v>
      </c>
      <c r="C69" s="220">
        <f>B69+TIME(1,,)</f>
        <v>4.1666666666666664E-2</v>
      </c>
      <c r="M69" s="12" t="s">
        <v>10836</v>
      </c>
      <c r="N69" s="71">
        <f t="shared" si="1"/>
        <v>0</v>
      </c>
    </row>
    <row r="70" spans="1:19" x14ac:dyDescent="0.4">
      <c r="A70" s="220" t="s">
        <v>9491</v>
      </c>
      <c r="B70" s="220">
        <f>C69</f>
        <v>4.1666666666666664E-2</v>
      </c>
      <c r="C70" s="220">
        <f t="shared" ref="C70:C92" si="2">B70+TIME(1,,)</f>
        <v>8.3333333333333329E-2</v>
      </c>
      <c r="M70" s="12" t="s">
        <v>10611</v>
      </c>
      <c r="N70" s="71">
        <f t="shared" si="1"/>
        <v>0</v>
      </c>
    </row>
    <row r="71" spans="1:19" x14ac:dyDescent="0.4">
      <c r="A71" s="220" t="s">
        <v>9491</v>
      </c>
      <c r="B71" s="220">
        <f t="shared" ref="B71:B92" si="3">C70</f>
        <v>8.3333333333333329E-2</v>
      </c>
      <c r="C71" s="220">
        <f t="shared" si="2"/>
        <v>0.125</v>
      </c>
      <c r="M71" s="300" t="s">
        <v>10533</v>
      </c>
      <c r="N71" s="71">
        <f t="shared" si="1"/>
        <v>0</v>
      </c>
    </row>
    <row r="72" spans="1:19" x14ac:dyDescent="0.4">
      <c r="A72" s="220" t="s">
        <v>9491</v>
      </c>
      <c r="B72" s="220">
        <f t="shared" si="3"/>
        <v>0.125</v>
      </c>
      <c r="C72" s="220">
        <f t="shared" si="2"/>
        <v>0.16666666666666666</v>
      </c>
      <c r="M72" s="300" t="s">
        <v>10479</v>
      </c>
      <c r="N72" s="71">
        <f t="shared" si="1"/>
        <v>0</v>
      </c>
    </row>
    <row r="73" spans="1:19" x14ac:dyDescent="0.4">
      <c r="A73" s="220" t="s">
        <v>9491</v>
      </c>
      <c r="B73" s="220">
        <f t="shared" si="3"/>
        <v>0.16666666666666666</v>
      </c>
      <c r="C73" s="220">
        <f t="shared" si="2"/>
        <v>0.20833333333333331</v>
      </c>
      <c r="M73" s="300" t="s">
        <v>10482</v>
      </c>
      <c r="N73" s="71">
        <f t="shared" si="1"/>
        <v>0</v>
      </c>
    </row>
    <row r="74" spans="1:19" x14ac:dyDescent="0.4">
      <c r="A74" s="220" t="s">
        <v>9491</v>
      </c>
      <c r="B74" s="220">
        <f t="shared" si="3"/>
        <v>0.20833333333333331</v>
      </c>
      <c r="C74" s="220">
        <f t="shared" si="2"/>
        <v>0.24999999999999997</v>
      </c>
      <c r="M74" s="300" t="s">
        <v>10415</v>
      </c>
      <c r="N74" s="71">
        <f t="shared" si="1"/>
        <v>0</v>
      </c>
    </row>
    <row r="75" spans="1:19" x14ac:dyDescent="0.4">
      <c r="A75" s="220" t="s">
        <v>9491</v>
      </c>
      <c r="B75" s="220">
        <f t="shared" si="3"/>
        <v>0.24999999999999997</v>
      </c>
      <c r="C75" s="220">
        <f t="shared" si="2"/>
        <v>0.29166666666666663</v>
      </c>
      <c r="M75" s="300" t="s">
        <v>10394</v>
      </c>
      <c r="N75" s="71">
        <f t="shared" si="1"/>
        <v>0</v>
      </c>
    </row>
    <row r="76" spans="1:19" x14ac:dyDescent="0.4">
      <c r="A76" s="220" t="s">
        <v>9491</v>
      </c>
      <c r="B76" s="220">
        <f t="shared" si="3"/>
        <v>0.29166666666666663</v>
      </c>
      <c r="C76" s="220">
        <f t="shared" si="2"/>
        <v>0.33333333333333331</v>
      </c>
      <c r="M76" s="201" t="s">
        <v>10399</v>
      </c>
      <c r="N76" s="71">
        <f t="shared" si="1"/>
        <v>0</v>
      </c>
    </row>
    <row r="77" spans="1:19" x14ac:dyDescent="0.4">
      <c r="A77" s="220" t="s">
        <v>9491</v>
      </c>
      <c r="B77" s="220">
        <f t="shared" si="3"/>
        <v>0.33333333333333331</v>
      </c>
      <c r="C77" s="220">
        <f t="shared" si="2"/>
        <v>0.375</v>
      </c>
      <c r="M77" s="12" t="s">
        <v>10677</v>
      </c>
      <c r="N77" s="71">
        <f t="shared" si="1"/>
        <v>0</v>
      </c>
    </row>
    <row r="78" spans="1:19" x14ac:dyDescent="0.4">
      <c r="A78" s="220" t="s">
        <v>9491</v>
      </c>
      <c r="B78" s="220">
        <f t="shared" si="3"/>
        <v>0.375</v>
      </c>
      <c r="C78" s="220">
        <f t="shared" si="2"/>
        <v>0.41666666666666669</v>
      </c>
      <c r="M78" s="12" t="s">
        <v>10329</v>
      </c>
      <c r="N78" s="71">
        <f t="shared" si="1"/>
        <v>0</v>
      </c>
    </row>
    <row r="79" spans="1:19" x14ac:dyDescent="0.4">
      <c r="A79" s="220" t="s">
        <v>9491</v>
      </c>
      <c r="B79" s="220">
        <f t="shared" si="3"/>
        <v>0.41666666666666669</v>
      </c>
      <c r="C79" s="220">
        <f t="shared" si="2"/>
        <v>0.45833333333333337</v>
      </c>
      <c r="M79" s="12" t="s">
        <v>10195</v>
      </c>
      <c r="N79" s="71">
        <f t="shared" si="1"/>
        <v>0</v>
      </c>
    </row>
    <row r="80" spans="1:19" x14ac:dyDescent="0.4">
      <c r="A80" s="220" t="s">
        <v>9491</v>
      </c>
      <c r="B80" s="220">
        <f t="shared" si="3"/>
        <v>0.45833333333333337</v>
      </c>
      <c r="C80" s="220">
        <f t="shared" si="2"/>
        <v>0.5</v>
      </c>
      <c r="M80" s="12" t="s">
        <v>10197</v>
      </c>
      <c r="N80" s="71">
        <f t="shared" si="1"/>
        <v>0</v>
      </c>
    </row>
    <row r="81" spans="1:14" x14ac:dyDescent="0.4">
      <c r="A81" s="220" t="s">
        <v>9491</v>
      </c>
      <c r="B81" s="220">
        <f t="shared" si="3"/>
        <v>0.5</v>
      </c>
      <c r="C81" s="220">
        <f t="shared" si="2"/>
        <v>0.54166666666666663</v>
      </c>
      <c r="M81" s="12" t="s">
        <v>9641</v>
      </c>
      <c r="N81" s="71">
        <f t="shared" si="1"/>
        <v>0</v>
      </c>
    </row>
    <row r="82" spans="1:14" x14ac:dyDescent="0.4">
      <c r="A82" s="220" t="s">
        <v>9491</v>
      </c>
      <c r="B82" s="220">
        <f t="shared" si="3"/>
        <v>0.54166666666666663</v>
      </c>
      <c r="C82" s="220">
        <f t="shared" si="2"/>
        <v>0.58333333333333326</v>
      </c>
      <c r="M82" s="12" t="s">
        <v>10303</v>
      </c>
      <c r="N82" s="71">
        <f t="shared" si="1"/>
        <v>0</v>
      </c>
    </row>
    <row r="83" spans="1:14" x14ac:dyDescent="0.4">
      <c r="A83" s="220" t="s">
        <v>9491</v>
      </c>
      <c r="B83" s="220">
        <f t="shared" si="3"/>
        <v>0.58333333333333326</v>
      </c>
      <c r="C83" s="220">
        <f t="shared" si="2"/>
        <v>0.62499999999999989</v>
      </c>
      <c r="M83" s="12" t="s">
        <v>10196</v>
      </c>
      <c r="N83" s="71">
        <f t="shared" si="1"/>
        <v>0</v>
      </c>
    </row>
    <row r="84" spans="1:14" x14ac:dyDescent="0.4">
      <c r="A84" s="220" t="s">
        <v>9491</v>
      </c>
      <c r="B84" s="220">
        <f t="shared" si="3"/>
        <v>0.62499999999999989</v>
      </c>
      <c r="C84" s="220">
        <f t="shared" si="2"/>
        <v>0.66666666666666652</v>
      </c>
      <c r="M84" s="12" t="s">
        <v>9917</v>
      </c>
      <c r="N84" s="71">
        <f t="shared" si="1"/>
        <v>0</v>
      </c>
    </row>
    <row r="85" spans="1:14" x14ac:dyDescent="0.4">
      <c r="A85" s="220" t="s">
        <v>9491</v>
      </c>
      <c r="B85" s="220">
        <f t="shared" si="3"/>
        <v>0.66666666666666652</v>
      </c>
      <c r="C85" s="220">
        <f t="shared" si="2"/>
        <v>0.70833333333333315</v>
      </c>
      <c r="M85" s="12" t="s">
        <v>9624</v>
      </c>
      <c r="N85" s="71">
        <f t="shared" si="1"/>
        <v>0</v>
      </c>
    </row>
    <row r="86" spans="1:14" x14ac:dyDescent="0.4">
      <c r="A86" s="220" t="s">
        <v>9491</v>
      </c>
      <c r="B86" s="220">
        <f t="shared" si="3"/>
        <v>0.70833333333333315</v>
      </c>
      <c r="C86" s="220">
        <f t="shared" si="2"/>
        <v>0.74999999999999978</v>
      </c>
      <c r="M86" s="12" t="s">
        <v>9532</v>
      </c>
      <c r="N86" s="71">
        <f t="shared" si="1"/>
        <v>0</v>
      </c>
    </row>
    <row r="87" spans="1:14" x14ac:dyDescent="0.4">
      <c r="A87" s="220" t="s">
        <v>9491</v>
      </c>
      <c r="B87" s="220">
        <f t="shared" si="3"/>
        <v>0.74999999999999978</v>
      </c>
      <c r="C87" s="220">
        <f t="shared" si="2"/>
        <v>0.79166666666666641</v>
      </c>
      <c r="M87" s="12" t="s">
        <v>9510</v>
      </c>
      <c r="N87" s="71">
        <f t="shared" si="1"/>
        <v>0</v>
      </c>
    </row>
    <row r="88" spans="1:14" x14ac:dyDescent="0.4">
      <c r="A88" s="220" t="s">
        <v>9491</v>
      </c>
      <c r="B88" s="220">
        <f t="shared" si="3"/>
        <v>0.79166666666666641</v>
      </c>
      <c r="C88" s="220">
        <f t="shared" si="2"/>
        <v>0.83333333333333304</v>
      </c>
      <c r="M88" s="12" t="s">
        <v>9508</v>
      </c>
      <c r="N88" s="71">
        <f t="shared" si="1"/>
        <v>0</v>
      </c>
    </row>
    <row r="89" spans="1:14" x14ac:dyDescent="0.4">
      <c r="A89" s="220" t="s">
        <v>9491</v>
      </c>
      <c r="B89" s="220">
        <f t="shared" si="3"/>
        <v>0.83333333333333304</v>
      </c>
      <c r="C89" s="220">
        <f t="shared" si="2"/>
        <v>0.87499999999999967</v>
      </c>
      <c r="M89" s="12" t="s">
        <v>9498</v>
      </c>
      <c r="N89" s="71">
        <f t="shared" si="1"/>
        <v>0</v>
      </c>
    </row>
    <row r="90" spans="1:14" x14ac:dyDescent="0.4">
      <c r="A90" s="220" t="s">
        <v>9491</v>
      </c>
      <c r="B90" s="220">
        <f t="shared" si="3"/>
        <v>0.87499999999999967</v>
      </c>
      <c r="C90" s="220">
        <f t="shared" si="2"/>
        <v>0.9166666666666663</v>
      </c>
      <c r="M90" s="12" t="s">
        <v>9422</v>
      </c>
      <c r="N90" s="71">
        <f t="shared" si="1"/>
        <v>0</v>
      </c>
    </row>
    <row r="91" spans="1:14" x14ac:dyDescent="0.4">
      <c r="A91" s="220" t="s">
        <v>9491</v>
      </c>
      <c r="B91" s="220">
        <f t="shared" si="3"/>
        <v>0.9166666666666663</v>
      </c>
      <c r="C91" s="220">
        <f t="shared" si="2"/>
        <v>0.95833333333333293</v>
      </c>
      <c r="M91" s="12" t="s">
        <v>9359</v>
      </c>
      <c r="N91" s="71">
        <f t="shared" si="1"/>
        <v>0</v>
      </c>
    </row>
    <row r="92" spans="1:14" x14ac:dyDescent="0.4">
      <c r="A92" s="220" t="s">
        <v>9491</v>
      </c>
      <c r="B92" s="220">
        <f t="shared" si="3"/>
        <v>0.95833333333333293</v>
      </c>
      <c r="C92" s="220">
        <f t="shared" si="2"/>
        <v>0.99999999999999956</v>
      </c>
      <c r="M92" s="12" t="s">
        <v>9210</v>
      </c>
      <c r="N92" s="71">
        <f t="shared" si="1"/>
        <v>0</v>
      </c>
    </row>
    <row r="93" spans="1:14" x14ac:dyDescent="0.4">
      <c r="M93" s="12" t="s">
        <v>9136</v>
      </c>
      <c r="N93" s="71">
        <f t="shared" si="1"/>
        <v>0</v>
      </c>
    </row>
    <row r="94" spans="1:14" x14ac:dyDescent="0.4">
      <c r="M94" s="12" t="s">
        <v>9077</v>
      </c>
      <c r="N94" s="71">
        <f t="shared" si="1"/>
        <v>0</v>
      </c>
    </row>
    <row r="95" spans="1:14" x14ac:dyDescent="0.4">
      <c r="M95" s="12" t="s">
        <v>9075</v>
      </c>
      <c r="N95" s="71">
        <f t="shared" si="1"/>
        <v>0</v>
      </c>
    </row>
    <row r="96" spans="1:14" x14ac:dyDescent="0.4">
      <c r="M96" s="12" t="s">
        <v>9072</v>
      </c>
      <c r="N96" s="71">
        <f t="shared" si="1"/>
        <v>0</v>
      </c>
    </row>
    <row r="97" spans="13:14" x14ac:dyDescent="0.4">
      <c r="M97" s="12" t="s">
        <v>8980</v>
      </c>
      <c r="N97" s="71">
        <f t="shared" si="1"/>
        <v>0</v>
      </c>
    </row>
    <row r="98" spans="13:14" x14ac:dyDescent="0.4">
      <c r="M98" s="12" t="s">
        <v>8984</v>
      </c>
      <c r="N98" s="71">
        <f t="shared" si="1"/>
        <v>0</v>
      </c>
    </row>
    <row r="99" spans="13:14" x14ac:dyDescent="0.4">
      <c r="M99" s="12" t="s">
        <v>9280</v>
      </c>
      <c r="N99" s="71">
        <f t="shared" si="1"/>
        <v>0</v>
      </c>
    </row>
    <row r="100" spans="13:14" x14ac:dyDescent="0.4">
      <c r="M100" s="12" t="s">
        <v>8676</v>
      </c>
      <c r="N100" s="71">
        <f t="shared" si="1"/>
        <v>0</v>
      </c>
    </row>
    <row r="101" spans="13:14" x14ac:dyDescent="0.4">
      <c r="M101" s="12" t="s">
        <v>8658</v>
      </c>
      <c r="N101" s="71">
        <f t="shared" si="1"/>
        <v>0</v>
      </c>
    </row>
    <row r="102" spans="13:14" x14ac:dyDescent="0.4">
      <c r="M102" s="12" t="s">
        <v>8648</v>
      </c>
      <c r="N102" s="71">
        <f t="shared" si="1"/>
        <v>0</v>
      </c>
    </row>
    <row r="103" spans="13:14" x14ac:dyDescent="0.4">
      <c r="M103" s="12" t="s">
        <v>8679</v>
      </c>
      <c r="N103" s="71">
        <f t="shared" si="1"/>
        <v>0</v>
      </c>
    </row>
    <row r="104" spans="13:14" x14ac:dyDescent="0.4">
      <c r="M104" s="12" t="s">
        <v>8576</v>
      </c>
      <c r="N104" s="71">
        <f t="shared" si="1"/>
        <v>0</v>
      </c>
    </row>
    <row r="105" spans="13:14" x14ac:dyDescent="0.4">
      <c r="M105" s="12" t="s">
        <v>8577</v>
      </c>
      <c r="N105" s="71">
        <f t="shared" si="1"/>
        <v>0</v>
      </c>
    </row>
    <row r="106" spans="13:14" x14ac:dyDescent="0.4">
      <c r="M106" s="12" t="s">
        <v>8744</v>
      </c>
      <c r="N106" s="71">
        <f t="shared" si="1"/>
        <v>0</v>
      </c>
    </row>
    <row r="107" spans="13:14" x14ac:dyDescent="0.4">
      <c r="M107" s="12" t="s">
        <v>8578</v>
      </c>
      <c r="N107"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A8976-5028-421B-BF13-496017609C41}">
  <dimension ref="A1:W175"/>
  <sheetViews>
    <sheetView zoomScale="90" zoomScaleNormal="90" workbookViewId="0">
      <selection activeCell="B1" sqref="B1:H1"/>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4" width="26.36328125" customWidth="1"/>
    <col min="15" max="15" width="14.90625" bestFit="1" customWidth="1"/>
    <col min="16" max="16" width="22.54296875" bestFit="1" customWidth="1"/>
    <col min="17" max="17" width="15.54296875" customWidth="1"/>
    <col min="18" max="18" width="43.36328125" customWidth="1"/>
    <col min="19" max="19" width="15.54296875" customWidth="1"/>
    <col min="20" max="20" width="17.1796875" customWidth="1"/>
    <col min="21" max="21" width="15.1796875" bestFit="1" customWidth="1"/>
    <col min="22" max="22" width="9.90625" customWidth="1"/>
    <col min="23" max="23" width="14.90625" bestFit="1" customWidth="1"/>
  </cols>
  <sheetData>
    <row r="1" spans="1:17" x14ac:dyDescent="0.4">
      <c r="A1" s="11" t="s">
        <v>7581</v>
      </c>
      <c r="B1" s="375" t="s">
        <v>11207</v>
      </c>
      <c r="C1" s="375"/>
      <c r="D1" s="375"/>
      <c r="E1" s="375"/>
      <c r="F1" s="375"/>
      <c r="G1" s="375"/>
      <c r="H1" s="375"/>
      <c r="I1" s="7"/>
      <c r="K1" s="227"/>
      <c r="L1" s="227"/>
      <c r="M1" s="227"/>
      <c r="N1" s="227"/>
      <c r="O1" s="227"/>
      <c r="P1" s="227"/>
      <c r="Q1" s="227"/>
    </row>
    <row r="2" spans="1:17" x14ac:dyDescent="0.4">
      <c r="A2" s="11" t="s">
        <v>7582</v>
      </c>
      <c r="B2" s="375" t="s">
        <v>11182</v>
      </c>
      <c r="C2" s="375"/>
      <c r="D2" s="375"/>
      <c r="E2" s="375"/>
      <c r="F2" s="375"/>
      <c r="G2" s="375"/>
      <c r="H2" s="375"/>
      <c r="I2" s="7"/>
    </row>
    <row r="3" spans="1:17" x14ac:dyDescent="0.4">
      <c r="A3" s="11" t="s">
        <v>7583</v>
      </c>
      <c r="B3" s="375" t="s">
        <v>11183</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9169</v>
      </c>
      <c r="C5" s="375"/>
      <c r="D5" s="375"/>
      <c r="E5" s="375"/>
      <c r="F5" s="375"/>
      <c r="G5" s="375"/>
      <c r="H5" s="375"/>
      <c r="I5" s="7"/>
    </row>
    <row r="6" spans="1:17" x14ac:dyDescent="0.4">
      <c r="A6" s="11" t="s">
        <v>7586</v>
      </c>
      <c r="B6" s="384">
        <f>MIN(C38:G38)</f>
        <v>45769.604166666664</v>
      </c>
      <c r="C6" s="374"/>
      <c r="D6" s="403" t="s">
        <v>7587</v>
      </c>
      <c r="E6" s="404"/>
      <c r="F6" s="384">
        <f>MAX(C39:G39)</f>
        <v>45776.4375</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11135</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405" t="s">
        <v>10684</v>
      </c>
      <c r="D33" s="406"/>
      <c r="E33" s="406"/>
      <c r="F33" s="406"/>
      <c r="G33" s="406"/>
      <c r="H33" s="407"/>
      <c r="I33" s="218"/>
    </row>
    <row r="34" spans="1:23" x14ac:dyDescent="0.4">
      <c r="A34" s="399" t="s">
        <v>9537</v>
      </c>
      <c r="B34" s="400"/>
      <c r="C34" s="405" t="s">
        <v>11187</v>
      </c>
      <c r="D34" s="406"/>
      <c r="E34" s="406"/>
      <c r="F34" s="406"/>
      <c r="G34" s="406"/>
      <c r="H34" s="407"/>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11223</v>
      </c>
      <c r="F37" s="239" t="s">
        <v>8564</v>
      </c>
      <c r="G37" s="239" t="s">
        <v>8568</v>
      </c>
      <c r="H37" s="1"/>
      <c r="I37" s="7"/>
      <c r="J37" s="186" t="s">
        <v>9436</v>
      </c>
      <c r="N37" t="s">
        <v>10353</v>
      </c>
      <c r="P37" t="s">
        <v>8628</v>
      </c>
      <c r="R37" t="s">
        <v>8624</v>
      </c>
      <c r="T37" t="s">
        <v>9793</v>
      </c>
      <c r="V37" t="s">
        <v>10354</v>
      </c>
    </row>
    <row r="38" spans="1:23" x14ac:dyDescent="0.4">
      <c r="A38" s="177"/>
      <c r="B38" s="12" t="s">
        <v>7615</v>
      </c>
      <c r="C38" s="191">
        <v>45769.776388888888</v>
      </c>
      <c r="D38" s="191">
        <v>45770.625694444447</v>
      </c>
      <c r="E38" s="191">
        <v>45769.604166666664</v>
      </c>
      <c r="F38" s="191">
        <v>45772.489583333336</v>
      </c>
      <c r="G38" s="191">
        <v>45769.763194444444</v>
      </c>
      <c r="H38" s="1"/>
      <c r="I38" s="7"/>
      <c r="J38" s="294">
        <v>45763.333333333336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45776.430555555555</v>
      </c>
      <c r="D39" s="191">
        <v>45776.421527777777</v>
      </c>
      <c r="E39" s="191">
        <v>45776.402083333334</v>
      </c>
      <c r="F39" s="191">
        <v>45776.4375</v>
      </c>
      <c r="G39" s="191">
        <v>45776.427083333336</v>
      </c>
      <c r="H39" s="1"/>
      <c r="I39" s="7"/>
      <c r="J39" s="186">
        <f>IF(C39&lt;&gt;"",INT((J38-C38)*24),0)+IF(D39&lt;&gt;"",INT((J38-D38)*24),0)+IF(E39&lt;&gt;"",INT((J38-E38)*24),0)+IF(F39&lt;&gt;"",INT((J38-F38)*24),0)+IF(G39&lt;&gt;"",INT((J38-G38)*24),0)</f>
        <v>-857</v>
      </c>
      <c r="M39" s="95">
        <v>1</v>
      </c>
      <c r="N39" s="203" t="s">
        <v>11181</v>
      </c>
      <c r="O39" s="201" t="s">
        <v>10158</v>
      </c>
      <c r="P39" s="203" t="s">
        <v>11225</v>
      </c>
      <c r="Q39" s="201" t="s">
        <v>11238</v>
      </c>
      <c r="R39" s="222" t="s">
        <v>11180</v>
      </c>
      <c r="S39" s="201" t="s">
        <v>10255</v>
      </c>
      <c r="T39" s="254" t="s">
        <v>11257</v>
      </c>
      <c r="U39" s="201" t="s">
        <v>11303</v>
      </c>
      <c r="V39" s="222" t="s">
        <v>11253</v>
      </c>
      <c r="W39" s="201" t="s">
        <v>11252</v>
      </c>
    </row>
    <row r="40" spans="1:23" x14ac:dyDescent="0.4">
      <c r="A40" s="177"/>
      <c r="B40" s="12" t="s">
        <v>7458</v>
      </c>
      <c r="C40" s="221">
        <v>412</v>
      </c>
      <c r="D40" s="221">
        <v>68</v>
      </c>
      <c r="E40" s="164">
        <v>406</v>
      </c>
      <c r="F40" s="303">
        <v>4</v>
      </c>
      <c r="G40" s="164">
        <v>79</v>
      </c>
      <c r="H40" s="1">
        <f>SUM(C40:G40)</f>
        <v>969</v>
      </c>
      <c r="I40" s="7"/>
      <c r="M40" s="1">
        <v>2</v>
      </c>
      <c r="N40" s="222" t="s">
        <v>11254</v>
      </c>
      <c r="O40" s="201" t="s">
        <v>11252</v>
      </c>
      <c r="P40" s="222" t="s">
        <v>11251</v>
      </c>
      <c r="Q40" s="201" t="s">
        <v>11252</v>
      </c>
      <c r="R40" s="203" t="s">
        <v>11179</v>
      </c>
      <c r="S40" s="201" t="s">
        <v>8933</v>
      </c>
      <c r="T40" s="226" t="s">
        <v>11258</v>
      </c>
      <c r="U40" s="201" t="s">
        <v>11303</v>
      </c>
      <c r="V40" s="222"/>
      <c r="W40" s="201"/>
    </row>
    <row r="41" spans="1:23" x14ac:dyDescent="0.4">
      <c r="A41" s="1" t="s">
        <v>7164</v>
      </c>
      <c r="B41" s="12" t="s">
        <v>7617</v>
      </c>
      <c r="C41" s="1">
        <f>INT((C39-C38)*24)</f>
        <v>159</v>
      </c>
      <c r="D41" s="1">
        <f>INT((D39-D38)*24)</f>
        <v>139</v>
      </c>
      <c r="E41" s="1">
        <f>INT((E39-E38)*24)</f>
        <v>163</v>
      </c>
      <c r="F41" s="1">
        <f>INT((F39-F38)*24)</f>
        <v>94</v>
      </c>
      <c r="G41" s="1">
        <f>INT((G39-G38)*24)</f>
        <v>159</v>
      </c>
      <c r="H41" s="1">
        <f t="shared" ref="H41:H59" si="0">SUM(C41:G41)</f>
        <v>714</v>
      </c>
      <c r="I41" s="7"/>
      <c r="J41" s="12" t="s">
        <v>8020</v>
      </c>
      <c r="K41" s="1">
        <f>H41</f>
        <v>714</v>
      </c>
      <c r="M41" s="95">
        <v>3</v>
      </c>
      <c r="N41" s="203"/>
      <c r="O41" s="201"/>
      <c r="P41" s="222"/>
      <c r="Q41" s="201"/>
      <c r="R41" s="203" t="s">
        <v>11224</v>
      </c>
      <c r="S41" s="201" t="s">
        <v>10546</v>
      </c>
      <c r="T41" s="226" t="s">
        <v>11259</v>
      </c>
      <c r="U41" s="201" t="s">
        <v>11303</v>
      </c>
      <c r="V41" s="222"/>
      <c r="W41" s="201"/>
    </row>
    <row r="42" spans="1:23" x14ac:dyDescent="0.4">
      <c r="A42" s="379">
        <v>45770</v>
      </c>
      <c r="B42" s="12" t="s">
        <v>7483</v>
      </c>
      <c r="C42" s="1">
        <v>0</v>
      </c>
      <c r="D42" s="1"/>
      <c r="E42" s="1">
        <v>0</v>
      </c>
      <c r="F42" s="1"/>
      <c r="G42" s="1">
        <v>0</v>
      </c>
      <c r="H42" s="1">
        <f t="shared" si="0"/>
        <v>0</v>
      </c>
      <c r="I42" s="7"/>
      <c r="J42" s="12" t="s">
        <v>7483</v>
      </c>
      <c r="K42" s="1">
        <f>SUMIF(B:B,J42,H:H)</f>
        <v>0</v>
      </c>
      <c r="M42" s="1">
        <v>4</v>
      </c>
      <c r="N42" s="222"/>
      <c r="O42" s="201"/>
      <c r="P42" s="222"/>
      <c r="Q42" s="201"/>
      <c r="R42" s="203" t="s">
        <v>11248</v>
      </c>
      <c r="S42" s="201" t="s">
        <v>10546</v>
      </c>
      <c r="T42" s="222" t="s">
        <v>11255</v>
      </c>
      <c r="U42" s="201" t="s">
        <v>11256</v>
      </c>
      <c r="V42" s="203"/>
      <c r="W42" s="201"/>
    </row>
    <row r="43" spans="1:23" x14ac:dyDescent="0.4">
      <c r="A43" s="379"/>
      <c r="B43" s="12" t="s">
        <v>7484</v>
      </c>
      <c r="C43" s="1">
        <v>0</v>
      </c>
      <c r="D43" s="1"/>
      <c r="E43" s="1">
        <v>0</v>
      </c>
      <c r="F43" s="1"/>
      <c r="G43" s="1">
        <v>0</v>
      </c>
      <c r="H43" s="1">
        <f t="shared" si="0"/>
        <v>0</v>
      </c>
      <c r="I43" s="7"/>
      <c r="J43" s="12" t="s">
        <v>7484</v>
      </c>
      <c r="K43" s="1">
        <f>SUMIF(B:B,J43,H:H)</f>
        <v>1</v>
      </c>
      <c r="M43" s="95">
        <v>5</v>
      </c>
      <c r="N43" s="201"/>
      <c r="O43" s="201"/>
      <c r="P43" s="201"/>
      <c r="Q43" s="203"/>
      <c r="R43" s="222" t="s">
        <v>11250</v>
      </c>
      <c r="S43" s="201" t="s">
        <v>11283</v>
      </c>
      <c r="T43" s="226" t="s">
        <v>11260</v>
      </c>
      <c r="U43" s="201" t="s">
        <v>11303</v>
      </c>
      <c r="V43" s="201"/>
      <c r="W43" s="201"/>
    </row>
    <row r="44" spans="1:23" x14ac:dyDescent="0.4">
      <c r="A44" s="379"/>
      <c r="B44" s="12" t="s">
        <v>7485</v>
      </c>
      <c r="C44" s="1">
        <v>1</v>
      </c>
      <c r="D44" s="1"/>
      <c r="E44" s="1">
        <v>2</v>
      </c>
      <c r="F44" s="1"/>
      <c r="G44" s="1">
        <v>0</v>
      </c>
      <c r="H44" s="1">
        <f t="shared" si="0"/>
        <v>3</v>
      </c>
      <c r="I44" s="7"/>
      <c r="J44" s="12" t="s">
        <v>7485</v>
      </c>
      <c r="K44" s="1">
        <f>SUMIF(B:B,J44,H:H)</f>
        <v>12</v>
      </c>
      <c r="M44" s="1">
        <v>6</v>
      </c>
      <c r="N44" s="201"/>
      <c r="O44" s="201"/>
      <c r="P44" s="201"/>
      <c r="Q44" s="203"/>
      <c r="R44" s="203" t="s">
        <v>11249</v>
      </c>
      <c r="S44" s="201" t="s">
        <v>11300</v>
      </c>
      <c r="T44" s="226" t="s">
        <v>11261</v>
      </c>
      <c r="U44" s="201" t="s">
        <v>11303</v>
      </c>
      <c r="V44" s="201"/>
      <c r="W44" s="201"/>
    </row>
    <row r="45" spans="1:23" x14ac:dyDescent="0.4">
      <c r="A45" s="379">
        <v>45771</v>
      </c>
      <c r="B45" s="12" t="s">
        <v>7483</v>
      </c>
      <c r="C45" s="1">
        <v>0</v>
      </c>
      <c r="D45" s="1">
        <v>0</v>
      </c>
      <c r="E45" s="1">
        <v>0</v>
      </c>
      <c r="F45" s="1"/>
      <c r="G45" s="1">
        <v>0</v>
      </c>
      <c r="H45" s="1">
        <f t="shared" si="0"/>
        <v>0</v>
      </c>
      <c r="I45" s="7"/>
      <c r="M45" s="95">
        <v>7</v>
      </c>
      <c r="N45" s="203"/>
      <c r="O45" s="201"/>
      <c r="P45" s="201"/>
      <c r="Q45" s="203"/>
      <c r="R45" s="222" t="s">
        <v>11295</v>
      </c>
      <c r="S45" s="201" t="s">
        <v>11256</v>
      </c>
      <c r="T45" s="203"/>
      <c r="U45" s="201"/>
      <c r="V45" s="201"/>
      <c r="W45" s="201"/>
    </row>
    <row r="46" spans="1:23" x14ac:dyDescent="0.4">
      <c r="A46" s="379"/>
      <c r="B46" s="12" t="s">
        <v>7484</v>
      </c>
      <c r="C46" s="1">
        <v>0</v>
      </c>
      <c r="D46" s="1">
        <v>0</v>
      </c>
      <c r="E46" s="1">
        <v>0</v>
      </c>
      <c r="F46" s="1"/>
      <c r="G46" s="1">
        <v>0</v>
      </c>
      <c r="H46" s="1">
        <f t="shared" si="0"/>
        <v>0</v>
      </c>
      <c r="I46" s="7"/>
      <c r="M46" s="1">
        <v>8</v>
      </c>
      <c r="N46" s="201"/>
      <c r="O46" s="201"/>
      <c r="P46" s="201"/>
      <c r="Q46" s="203"/>
      <c r="R46" s="222" t="s">
        <v>11296</v>
      </c>
      <c r="S46" s="201" t="s">
        <v>11297</v>
      </c>
      <c r="T46" s="203"/>
      <c r="U46" s="201"/>
      <c r="V46" s="201"/>
      <c r="W46" s="201"/>
    </row>
    <row r="47" spans="1:23" x14ac:dyDescent="0.4">
      <c r="A47" s="379"/>
      <c r="B47" s="12" t="s">
        <v>7485</v>
      </c>
      <c r="C47" s="1">
        <v>0</v>
      </c>
      <c r="D47" s="1">
        <v>0</v>
      </c>
      <c r="E47" s="1">
        <v>0</v>
      </c>
      <c r="F47" s="1"/>
      <c r="G47" s="1">
        <v>0</v>
      </c>
      <c r="H47" s="1">
        <f t="shared" si="0"/>
        <v>0</v>
      </c>
      <c r="I47" s="7"/>
      <c r="M47" s="95">
        <v>9</v>
      </c>
      <c r="N47" s="201"/>
      <c r="O47" s="201"/>
      <c r="P47" s="201"/>
      <c r="Q47" s="201"/>
      <c r="R47" s="222"/>
      <c r="S47" s="201"/>
      <c r="T47" s="203"/>
      <c r="U47" s="201"/>
      <c r="V47" s="201"/>
      <c r="W47" s="201"/>
    </row>
    <row r="48" spans="1:23" x14ac:dyDescent="0.4">
      <c r="A48" s="379">
        <v>45772</v>
      </c>
      <c r="B48" s="12" t="s">
        <v>7483</v>
      </c>
      <c r="C48" s="1">
        <v>0</v>
      </c>
      <c r="D48" s="95">
        <v>0</v>
      </c>
      <c r="E48" s="1">
        <v>0</v>
      </c>
      <c r="F48" s="1"/>
      <c r="G48" s="1">
        <v>0</v>
      </c>
      <c r="H48" s="1">
        <f t="shared" si="0"/>
        <v>0</v>
      </c>
      <c r="I48" s="7"/>
      <c r="M48" s="1">
        <v>10</v>
      </c>
      <c r="N48" s="222"/>
      <c r="O48" s="201"/>
      <c r="P48" s="201"/>
      <c r="Q48" s="201"/>
      <c r="R48" s="203"/>
      <c r="S48" s="201"/>
      <c r="T48" s="203"/>
      <c r="U48" s="201"/>
      <c r="V48" s="201"/>
      <c r="W48" s="201"/>
    </row>
    <row r="49" spans="1:23" x14ac:dyDescent="0.4">
      <c r="A49" s="379"/>
      <c r="B49" s="12" t="s">
        <v>7484</v>
      </c>
      <c r="C49" s="1">
        <v>0</v>
      </c>
      <c r="D49" s="95">
        <v>0</v>
      </c>
      <c r="E49" s="95">
        <v>0</v>
      </c>
      <c r="F49" s="95"/>
      <c r="G49" s="95">
        <v>0</v>
      </c>
      <c r="H49" s="1">
        <f t="shared" si="0"/>
        <v>0</v>
      </c>
      <c r="I49" s="7"/>
      <c r="M49" s="1">
        <v>11</v>
      </c>
      <c r="N49" s="201"/>
      <c r="O49" s="201"/>
      <c r="P49" s="201"/>
      <c r="Q49" s="201"/>
      <c r="R49" s="203"/>
      <c r="S49" s="201"/>
      <c r="T49" s="203"/>
      <c r="U49" s="201"/>
      <c r="V49" s="201"/>
      <c r="W49" s="201"/>
    </row>
    <row r="50" spans="1:23" x14ac:dyDescent="0.4">
      <c r="A50" s="379"/>
      <c r="B50" s="12" t="s">
        <v>7485</v>
      </c>
      <c r="C50" s="1">
        <v>0</v>
      </c>
      <c r="D50" s="95">
        <v>1</v>
      </c>
      <c r="E50" s="1">
        <v>1</v>
      </c>
      <c r="F50" s="1"/>
      <c r="G50" s="1">
        <v>0</v>
      </c>
      <c r="H50" s="1">
        <f t="shared" si="0"/>
        <v>2</v>
      </c>
      <c r="I50" s="7"/>
      <c r="M50" s="1">
        <v>12</v>
      </c>
      <c r="N50" s="201"/>
      <c r="O50" s="201"/>
      <c r="P50" s="201"/>
      <c r="Q50" s="201"/>
      <c r="R50" s="203"/>
      <c r="S50" s="201"/>
      <c r="T50" s="201"/>
      <c r="U50" s="201"/>
      <c r="V50" s="201"/>
      <c r="W50" s="201"/>
    </row>
    <row r="51" spans="1:23" x14ac:dyDescent="0.4">
      <c r="A51" s="379">
        <v>45775</v>
      </c>
      <c r="B51" s="12" t="s">
        <v>7483</v>
      </c>
      <c r="C51" s="1">
        <v>0</v>
      </c>
      <c r="D51" s="95">
        <v>0</v>
      </c>
      <c r="E51" s="1">
        <v>0</v>
      </c>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v>0</v>
      </c>
      <c r="D52" s="95">
        <v>0</v>
      </c>
      <c r="E52" s="95">
        <v>1</v>
      </c>
      <c r="F52" s="95">
        <v>0</v>
      </c>
      <c r="G52" s="1">
        <v>0</v>
      </c>
      <c r="H52" s="1">
        <f t="shared" si="0"/>
        <v>1</v>
      </c>
      <c r="I52" s="7"/>
      <c r="M52" s="95">
        <v>14</v>
      </c>
      <c r="N52" s="201"/>
      <c r="O52" s="201"/>
      <c r="P52" s="201"/>
      <c r="Q52" s="201"/>
      <c r="R52" s="203"/>
      <c r="S52" s="201"/>
      <c r="T52" s="201"/>
      <c r="U52" s="201"/>
      <c r="V52" s="201"/>
      <c r="W52" s="201"/>
    </row>
    <row r="53" spans="1:23" x14ac:dyDescent="0.4">
      <c r="A53" s="379"/>
      <c r="B53" s="12" t="s">
        <v>7485</v>
      </c>
      <c r="C53" s="1">
        <v>0</v>
      </c>
      <c r="D53" s="95">
        <v>0</v>
      </c>
      <c r="E53" s="1">
        <v>2</v>
      </c>
      <c r="F53" s="1">
        <v>5</v>
      </c>
      <c r="G53" s="1">
        <v>0</v>
      </c>
      <c r="H53" s="1">
        <f t="shared" si="0"/>
        <v>7</v>
      </c>
      <c r="I53" s="7"/>
      <c r="M53" s="1">
        <v>15</v>
      </c>
      <c r="N53" s="201"/>
      <c r="O53" s="201"/>
      <c r="P53" s="201"/>
      <c r="Q53" s="201"/>
      <c r="R53" s="203"/>
      <c r="S53" s="201"/>
      <c r="T53" s="201"/>
      <c r="U53" s="201"/>
      <c r="V53" s="201"/>
      <c r="W53" s="201"/>
    </row>
    <row r="54" spans="1:23" x14ac:dyDescent="0.4">
      <c r="A54" s="379">
        <v>45776</v>
      </c>
      <c r="B54" s="12" t="s">
        <v>7483</v>
      </c>
      <c r="C54" s="1">
        <v>0</v>
      </c>
      <c r="D54" s="95">
        <v>0</v>
      </c>
      <c r="E54" s="1">
        <v>0</v>
      </c>
      <c r="F54" s="1">
        <v>0</v>
      </c>
      <c r="G54" s="1">
        <v>0</v>
      </c>
      <c r="H54" s="1">
        <f t="shared" si="0"/>
        <v>0</v>
      </c>
      <c r="I54" s="7"/>
      <c r="M54" s="1">
        <v>16</v>
      </c>
      <c r="N54" s="201"/>
      <c r="O54" s="201"/>
      <c r="P54" s="201"/>
      <c r="Q54" s="201"/>
      <c r="R54" s="203"/>
      <c r="S54" s="201"/>
      <c r="T54" s="201"/>
      <c r="U54" s="201"/>
      <c r="V54" s="201"/>
      <c r="W54" s="201"/>
    </row>
    <row r="55" spans="1:23" x14ac:dyDescent="0.4">
      <c r="A55" s="379"/>
      <c r="B55" s="12" t="s">
        <v>7484</v>
      </c>
      <c r="C55" s="1">
        <v>0</v>
      </c>
      <c r="D55" s="95">
        <v>0</v>
      </c>
      <c r="E55" s="1">
        <v>0</v>
      </c>
      <c r="F55" s="95">
        <v>0</v>
      </c>
      <c r="G55" s="95">
        <v>0</v>
      </c>
      <c r="H55" s="1">
        <f t="shared" si="0"/>
        <v>0</v>
      </c>
      <c r="I55" s="7"/>
      <c r="M55" s="1">
        <v>17</v>
      </c>
      <c r="N55" s="201"/>
      <c r="O55" s="201"/>
      <c r="P55" s="201"/>
      <c r="Q55" s="201"/>
      <c r="R55" s="203"/>
      <c r="S55" s="201"/>
      <c r="T55" s="201"/>
      <c r="U55" s="201"/>
      <c r="V55" s="201"/>
      <c r="W55" s="201"/>
    </row>
    <row r="56" spans="1:23" x14ac:dyDescent="0.4">
      <c r="A56" s="379"/>
      <c r="B56" s="12" t="s">
        <v>7485</v>
      </c>
      <c r="C56" s="1">
        <v>0</v>
      </c>
      <c r="D56" s="95">
        <v>0</v>
      </c>
      <c r="E56" s="1">
        <v>0</v>
      </c>
      <c r="F56" s="1">
        <v>0</v>
      </c>
      <c r="G56" s="1">
        <v>0</v>
      </c>
      <c r="H56" s="1">
        <f t="shared" si="0"/>
        <v>0</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11302</v>
      </c>
      <c r="N64" s="71">
        <f t="shared" ref="N64:N127" si="1">COUNTIF($N$39:$W$62,M64)</f>
        <v>5</v>
      </c>
    </row>
    <row r="65" spans="1:14" x14ac:dyDescent="0.4">
      <c r="A65" s="12" t="s">
        <v>7654</v>
      </c>
      <c r="B65" s="219">
        <v>45612.868055555555</v>
      </c>
      <c r="C65" s="7"/>
      <c r="D65" s="228"/>
      <c r="E65" s="7"/>
      <c r="F65" s="7"/>
      <c r="G65" s="7"/>
      <c r="H65" s="7"/>
      <c r="I65" s="7"/>
      <c r="M65" s="12" t="s">
        <v>11299</v>
      </c>
      <c r="N65" s="71">
        <f t="shared" si="1"/>
        <v>1</v>
      </c>
    </row>
    <row r="66" spans="1:14" x14ac:dyDescent="0.4">
      <c r="A66" s="12" t="s">
        <v>7655</v>
      </c>
      <c r="B66" s="220">
        <v>6.0416666666666667E-2</v>
      </c>
      <c r="C66" s="7"/>
      <c r="D66" s="228"/>
      <c r="E66" s="7"/>
      <c r="F66" s="7"/>
      <c r="G66" s="7"/>
      <c r="H66" s="7"/>
      <c r="I66" s="7"/>
      <c r="M66" s="12" t="s">
        <v>11071</v>
      </c>
      <c r="N66" s="71">
        <f t="shared" si="1"/>
        <v>0</v>
      </c>
    </row>
    <row r="67" spans="1:14" x14ac:dyDescent="0.4">
      <c r="A67" s="12" t="s">
        <v>7656</v>
      </c>
      <c r="B67" s="219">
        <f>B65-B66</f>
        <v>45612.807638888888</v>
      </c>
      <c r="C67" s="7"/>
      <c r="D67" s="228"/>
      <c r="E67" s="7"/>
      <c r="F67" s="7"/>
      <c r="G67" s="7"/>
      <c r="H67" s="7"/>
      <c r="I67" s="7"/>
      <c r="M67" s="12" t="s">
        <v>10876</v>
      </c>
      <c r="N67" s="71">
        <f t="shared" si="1"/>
        <v>0</v>
      </c>
    </row>
    <row r="68" spans="1:14" x14ac:dyDescent="0.4">
      <c r="A68" s="227"/>
      <c r="C68" s="7"/>
      <c r="D68" s="228"/>
      <c r="E68" s="7"/>
      <c r="F68" s="7"/>
      <c r="G68" s="7"/>
      <c r="H68" s="7"/>
      <c r="I68" s="7"/>
      <c r="M68" s="12" t="s">
        <v>10779</v>
      </c>
      <c r="N68" s="71">
        <f t="shared" si="1"/>
        <v>0</v>
      </c>
    </row>
    <row r="69" spans="1:14" x14ac:dyDescent="0.4">
      <c r="A69" s="220" t="s">
        <v>9491</v>
      </c>
      <c r="B69" s="295">
        <v>0</v>
      </c>
      <c r="C69" s="220">
        <f>B69+TIME(1,,)</f>
        <v>4.1666666666666664E-2</v>
      </c>
      <c r="D69" s="228"/>
      <c r="E69" s="7"/>
      <c r="F69" s="7"/>
      <c r="G69" s="7"/>
      <c r="H69" s="7"/>
      <c r="I69" s="7"/>
      <c r="M69" s="12" t="s">
        <v>10731</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10615</v>
      </c>
      <c r="N70" s="71">
        <f t="shared" si="1"/>
        <v>1</v>
      </c>
    </row>
    <row r="71" spans="1:14" x14ac:dyDescent="0.4">
      <c r="A71" s="220" t="s">
        <v>9491</v>
      </c>
      <c r="B71" s="220">
        <f t="shared" ref="B71:B92" si="3">C70</f>
        <v>8.3333333333333329E-2</v>
      </c>
      <c r="C71" s="220">
        <f t="shared" si="2"/>
        <v>0.125</v>
      </c>
      <c r="M71" s="12" t="s">
        <v>10606</v>
      </c>
      <c r="N71" s="71">
        <f t="shared" si="1"/>
        <v>0</v>
      </c>
    </row>
    <row r="72" spans="1:14" x14ac:dyDescent="0.4">
      <c r="A72" s="220" t="s">
        <v>9491</v>
      </c>
      <c r="B72" s="220">
        <f t="shared" si="3"/>
        <v>0.125</v>
      </c>
      <c r="C72" s="220">
        <f t="shared" si="2"/>
        <v>0.16666666666666666</v>
      </c>
      <c r="M72" s="12" t="s">
        <v>10545</v>
      </c>
      <c r="N72" s="71">
        <f t="shared" si="1"/>
        <v>2</v>
      </c>
    </row>
    <row r="73" spans="1:14" x14ac:dyDescent="0.4">
      <c r="A73" s="220" t="s">
        <v>9491</v>
      </c>
      <c r="B73" s="220">
        <f t="shared" si="3"/>
        <v>0.16666666666666666</v>
      </c>
      <c r="C73" s="220">
        <f t="shared" si="2"/>
        <v>0.20833333333333331</v>
      </c>
      <c r="M73" s="12" t="s">
        <v>10462</v>
      </c>
      <c r="N73" s="71">
        <f t="shared" si="1"/>
        <v>0</v>
      </c>
    </row>
    <row r="74" spans="1:14" x14ac:dyDescent="0.4">
      <c r="A74" s="220" t="s">
        <v>9491</v>
      </c>
      <c r="B74" s="220">
        <f t="shared" si="3"/>
        <v>0.20833333333333331</v>
      </c>
      <c r="C74" s="220">
        <f t="shared" si="2"/>
        <v>0.24999999999999997</v>
      </c>
      <c r="M74" s="12" t="s">
        <v>10254</v>
      </c>
      <c r="N74" s="71">
        <f t="shared" si="1"/>
        <v>1</v>
      </c>
    </row>
    <row r="75" spans="1:14" x14ac:dyDescent="0.4">
      <c r="A75" s="220" t="s">
        <v>9491</v>
      </c>
      <c r="B75" s="220">
        <f t="shared" si="3"/>
        <v>0.24999999999999997</v>
      </c>
      <c r="C75" s="220">
        <f t="shared" si="2"/>
        <v>0.29166666666666663</v>
      </c>
      <c r="M75" s="12" t="s">
        <v>10157</v>
      </c>
      <c r="N75" s="71">
        <f t="shared" si="1"/>
        <v>1</v>
      </c>
    </row>
    <row r="76" spans="1:14" x14ac:dyDescent="0.4">
      <c r="A76" s="220" t="s">
        <v>9491</v>
      </c>
      <c r="B76" s="220">
        <f t="shared" si="3"/>
        <v>0.29166666666666663</v>
      </c>
      <c r="C76" s="220">
        <f t="shared" si="2"/>
        <v>0.33333333333333331</v>
      </c>
      <c r="M76" s="12" t="s">
        <v>10147</v>
      </c>
      <c r="N76" s="71">
        <f t="shared" si="1"/>
        <v>0</v>
      </c>
    </row>
    <row r="77" spans="1:14" x14ac:dyDescent="0.4">
      <c r="A77" s="220" t="s">
        <v>9491</v>
      </c>
      <c r="B77" s="220">
        <f t="shared" si="3"/>
        <v>0.33333333333333331</v>
      </c>
      <c r="C77" s="220">
        <f t="shared" si="2"/>
        <v>0.375</v>
      </c>
      <c r="M77" s="12" t="s">
        <v>9961</v>
      </c>
      <c r="N77" s="71">
        <f t="shared" si="1"/>
        <v>0</v>
      </c>
    </row>
    <row r="78" spans="1:14" x14ac:dyDescent="0.4">
      <c r="A78" s="220" t="s">
        <v>9491</v>
      </c>
      <c r="B78" s="220">
        <f t="shared" si="3"/>
        <v>0.375</v>
      </c>
      <c r="C78" s="220">
        <f t="shared" si="2"/>
        <v>0.41666666666666669</v>
      </c>
      <c r="M78" s="12" t="s">
        <v>9747</v>
      </c>
      <c r="N78" s="71">
        <f t="shared" si="1"/>
        <v>0</v>
      </c>
    </row>
    <row r="79" spans="1:14" x14ac:dyDescent="0.4">
      <c r="A79" s="220" t="s">
        <v>9491</v>
      </c>
      <c r="B79" s="220">
        <f t="shared" si="3"/>
        <v>0.41666666666666669</v>
      </c>
      <c r="C79" s="220">
        <f t="shared" si="2"/>
        <v>0.45833333333333337</v>
      </c>
      <c r="M79" s="12" t="s">
        <v>9207</v>
      </c>
      <c r="N79" s="71">
        <f t="shared" si="1"/>
        <v>0</v>
      </c>
    </row>
    <row r="80" spans="1:14" x14ac:dyDescent="0.4">
      <c r="A80" s="220" t="s">
        <v>9491</v>
      </c>
      <c r="B80" s="220">
        <f t="shared" si="3"/>
        <v>0.45833333333333337</v>
      </c>
      <c r="C80" s="220">
        <f t="shared" si="2"/>
        <v>0.5</v>
      </c>
      <c r="M80" s="12" t="s">
        <v>8994</v>
      </c>
      <c r="N80" s="71">
        <f t="shared" si="1"/>
        <v>0</v>
      </c>
    </row>
    <row r="81" spans="1:14" x14ac:dyDescent="0.4">
      <c r="A81" s="220" t="s">
        <v>9491</v>
      </c>
      <c r="B81" s="220">
        <f t="shared" si="3"/>
        <v>0.5</v>
      </c>
      <c r="C81" s="220">
        <f t="shared" si="2"/>
        <v>0.54166666666666663</v>
      </c>
      <c r="M81" s="12" t="s">
        <v>8943</v>
      </c>
      <c r="N81" s="71">
        <f t="shared" si="1"/>
        <v>0</v>
      </c>
    </row>
    <row r="82" spans="1:14" x14ac:dyDescent="0.4">
      <c r="A82" s="220" t="s">
        <v>9491</v>
      </c>
      <c r="B82" s="220">
        <f t="shared" si="3"/>
        <v>0.54166666666666663</v>
      </c>
      <c r="C82" s="220">
        <f t="shared" si="2"/>
        <v>0.58333333333333326</v>
      </c>
      <c r="M82" s="12" t="s">
        <v>8932</v>
      </c>
      <c r="N82" s="71">
        <f t="shared" si="1"/>
        <v>2</v>
      </c>
    </row>
    <row r="83" spans="1:14" x14ac:dyDescent="0.4">
      <c r="A83" s="220" t="s">
        <v>9491</v>
      </c>
      <c r="B83" s="220">
        <f t="shared" si="3"/>
        <v>0.58333333333333326</v>
      </c>
      <c r="C83" s="220">
        <f t="shared" si="2"/>
        <v>0.62499999999999989</v>
      </c>
      <c r="M83" s="12" t="s">
        <v>9195</v>
      </c>
      <c r="N83" s="71">
        <f t="shared" si="1"/>
        <v>0</v>
      </c>
    </row>
    <row r="84" spans="1:14" x14ac:dyDescent="0.4">
      <c r="A84" s="220" t="s">
        <v>9491</v>
      </c>
      <c r="B84" s="220">
        <f t="shared" si="3"/>
        <v>0.62499999999999989</v>
      </c>
      <c r="C84" s="220">
        <f t="shared" si="2"/>
        <v>0.66666666666666652</v>
      </c>
      <c r="M84" s="12" t="s">
        <v>10273</v>
      </c>
      <c r="N84" s="71">
        <f t="shared" si="1"/>
        <v>0</v>
      </c>
    </row>
    <row r="85" spans="1:14" x14ac:dyDescent="0.4">
      <c r="A85" s="220" t="s">
        <v>9491</v>
      </c>
      <c r="B85" s="220">
        <f t="shared" si="3"/>
        <v>0.66666666666666652</v>
      </c>
      <c r="C85" s="220">
        <f t="shared" si="2"/>
        <v>0.70833333333333315</v>
      </c>
      <c r="M85" s="12" t="s">
        <v>9745</v>
      </c>
      <c r="N85" s="71">
        <f t="shared" si="1"/>
        <v>0</v>
      </c>
    </row>
    <row r="86" spans="1:14" x14ac:dyDescent="0.4">
      <c r="A86" s="220" t="s">
        <v>9491</v>
      </c>
      <c r="B86" s="220">
        <f t="shared" si="3"/>
        <v>0.70833333333333315</v>
      </c>
      <c r="C86" s="220">
        <f t="shared" si="2"/>
        <v>0.74999999999999978</v>
      </c>
      <c r="M86" s="12" t="s">
        <v>9772</v>
      </c>
      <c r="N86" s="71">
        <f t="shared" si="1"/>
        <v>0</v>
      </c>
    </row>
    <row r="87" spans="1:14" x14ac:dyDescent="0.4">
      <c r="A87" s="220" t="s">
        <v>9491</v>
      </c>
      <c r="B87" s="220">
        <f t="shared" si="3"/>
        <v>0.74999999999999978</v>
      </c>
      <c r="C87" s="220">
        <f t="shared" si="2"/>
        <v>0.79166666666666641</v>
      </c>
      <c r="M87" s="12" t="s">
        <v>9534</v>
      </c>
      <c r="N87" s="71">
        <f t="shared" si="1"/>
        <v>0</v>
      </c>
    </row>
    <row r="88" spans="1:14" x14ac:dyDescent="0.4">
      <c r="A88" s="220" t="s">
        <v>9491</v>
      </c>
      <c r="B88" s="220">
        <f t="shared" si="3"/>
        <v>0.79166666666666641</v>
      </c>
      <c r="C88" s="220">
        <f t="shared" si="2"/>
        <v>0.83333333333333304</v>
      </c>
      <c r="M88" s="12" t="s">
        <v>9205</v>
      </c>
      <c r="N88" s="71">
        <f t="shared" si="1"/>
        <v>0</v>
      </c>
    </row>
    <row r="89" spans="1:14" x14ac:dyDescent="0.4">
      <c r="A89" s="220" t="s">
        <v>9491</v>
      </c>
      <c r="B89" s="220">
        <f t="shared" si="3"/>
        <v>0.83333333333333304</v>
      </c>
      <c r="C89" s="220">
        <f t="shared" si="2"/>
        <v>0.87499999999999967</v>
      </c>
      <c r="M89" s="12" t="s">
        <v>9002</v>
      </c>
      <c r="N89" s="71">
        <f t="shared" si="1"/>
        <v>0</v>
      </c>
    </row>
    <row r="90" spans="1:14" x14ac:dyDescent="0.4">
      <c r="A90" s="220" t="s">
        <v>9491</v>
      </c>
      <c r="B90" s="220">
        <f t="shared" si="3"/>
        <v>0.87499999999999967</v>
      </c>
      <c r="C90" s="220">
        <f t="shared" si="2"/>
        <v>0.9166666666666663</v>
      </c>
      <c r="M90" s="12" t="s">
        <v>8951</v>
      </c>
      <c r="N90" s="71">
        <f t="shared" si="1"/>
        <v>0</v>
      </c>
    </row>
    <row r="91" spans="1:14" x14ac:dyDescent="0.4">
      <c r="A91" s="220" t="s">
        <v>9491</v>
      </c>
      <c r="B91" s="220">
        <f t="shared" si="3"/>
        <v>0.9166666666666663</v>
      </c>
      <c r="C91" s="220">
        <f t="shared" si="2"/>
        <v>0.95833333333333293</v>
      </c>
      <c r="M91" s="12" t="s">
        <v>8949</v>
      </c>
      <c r="N91" s="71">
        <f t="shared" si="1"/>
        <v>0</v>
      </c>
    </row>
    <row r="92" spans="1:14" x14ac:dyDescent="0.4">
      <c r="A92" s="220" t="s">
        <v>9491</v>
      </c>
      <c r="B92" s="220">
        <f t="shared" si="3"/>
        <v>0.95833333333333293</v>
      </c>
      <c r="C92" s="220">
        <f t="shared" si="2"/>
        <v>0.99999999999999956</v>
      </c>
      <c r="M92" s="12" t="s">
        <v>8945</v>
      </c>
      <c r="N92" s="71">
        <f t="shared" si="1"/>
        <v>0</v>
      </c>
    </row>
    <row r="93" spans="1:14" x14ac:dyDescent="0.4">
      <c r="A93" s="7"/>
      <c r="B93" s="250"/>
      <c r="C93" s="250"/>
      <c r="M93" s="12" t="s">
        <v>8899</v>
      </c>
      <c r="N93" s="71">
        <f t="shared" si="1"/>
        <v>0</v>
      </c>
    </row>
    <row r="94" spans="1:14" x14ac:dyDescent="0.4">
      <c r="M94" s="12" t="s">
        <v>8903</v>
      </c>
      <c r="N94" s="71">
        <f t="shared" si="1"/>
        <v>0</v>
      </c>
    </row>
    <row r="95" spans="1:14" x14ac:dyDescent="0.4">
      <c r="M95" s="12" t="s">
        <v>8904</v>
      </c>
      <c r="N95" s="71">
        <f t="shared" si="1"/>
        <v>0</v>
      </c>
    </row>
    <row r="96" spans="1:14" x14ac:dyDescent="0.4">
      <c r="M96" s="12" t="s">
        <v>8905</v>
      </c>
      <c r="N96" s="71">
        <f t="shared" si="1"/>
        <v>0</v>
      </c>
    </row>
    <row r="97" spans="13:14" x14ac:dyDescent="0.4">
      <c r="M97" s="12" t="s">
        <v>8906</v>
      </c>
      <c r="N97" s="71">
        <f t="shared" si="1"/>
        <v>0</v>
      </c>
    </row>
    <row r="98" spans="13:14" x14ac:dyDescent="0.4">
      <c r="M98" s="12" t="s">
        <v>8907</v>
      </c>
      <c r="N98" s="71">
        <f t="shared" si="1"/>
        <v>0</v>
      </c>
    </row>
    <row r="99" spans="13:14" x14ac:dyDescent="0.4">
      <c r="M99" s="12" t="s">
        <v>8937</v>
      </c>
      <c r="N99" s="71">
        <f t="shared" si="1"/>
        <v>0</v>
      </c>
    </row>
    <row r="100" spans="13:14" x14ac:dyDescent="0.4">
      <c r="M100" s="12" t="s">
        <v>8909</v>
      </c>
      <c r="N100" s="71">
        <f t="shared" si="1"/>
        <v>0</v>
      </c>
    </row>
    <row r="101" spans="13:14" x14ac:dyDescent="0.4">
      <c r="M101" s="12" t="s">
        <v>8785</v>
      </c>
      <c r="N101" s="71">
        <f t="shared" si="1"/>
        <v>0</v>
      </c>
    </row>
    <row r="102" spans="13:14" x14ac:dyDescent="0.4">
      <c r="M102" s="12" t="s">
        <v>8783</v>
      </c>
      <c r="N102" s="71">
        <f t="shared" si="1"/>
        <v>0</v>
      </c>
    </row>
    <row r="103" spans="13:14" x14ac:dyDescent="0.4">
      <c r="M103" s="12" t="s">
        <v>8908</v>
      </c>
      <c r="N103" s="71">
        <f t="shared" si="1"/>
        <v>0</v>
      </c>
    </row>
    <row r="104" spans="13:14" x14ac:dyDescent="0.4">
      <c r="M104" s="12" t="s">
        <v>8935</v>
      </c>
      <c r="N104" s="71">
        <f t="shared" si="1"/>
        <v>0</v>
      </c>
    </row>
    <row r="105" spans="13:14" x14ac:dyDescent="0.4">
      <c r="M105" s="12" t="s">
        <v>8789</v>
      </c>
      <c r="N105" s="71">
        <f t="shared" si="1"/>
        <v>0</v>
      </c>
    </row>
    <row r="106" spans="13:14" x14ac:dyDescent="0.4">
      <c r="M106" s="12" t="s">
        <v>8717</v>
      </c>
      <c r="N106" s="71">
        <f t="shared" si="1"/>
        <v>0</v>
      </c>
    </row>
    <row r="107" spans="13:14" x14ac:dyDescent="0.4">
      <c r="M107" s="12" t="s">
        <v>8703</v>
      </c>
      <c r="N107" s="71">
        <f t="shared" si="1"/>
        <v>0</v>
      </c>
    </row>
    <row r="108" spans="13:14" x14ac:dyDescent="0.4">
      <c r="M108" s="12" t="s">
        <v>8699</v>
      </c>
      <c r="N108" s="71">
        <f t="shared" si="1"/>
        <v>0</v>
      </c>
    </row>
    <row r="109" spans="13:14" x14ac:dyDescent="0.4">
      <c r="M109" s="12" t="s">
        <v>8694</v>
      </c>
      <c r="N109" s="71">
        <f t="shared" si="1"/>
        <v>0</v>
      </c>
    </row>
    <row r="110" spans="13:14" x14ac:dyDescent="0.4">
      <c r="M110" s="12" t="s">
        <v>8645</v>
      </c>
      <c r="N110" s="71">
        <f t="shared" si="1"/>
        <v>0</v>
      </c>
    </row>
    <row r="111" spans="13:14" x14ac:dyDescent="0.4">
      <c r="M111" s="12" t="s">
        <v>8643</v>
      </c>
      <c r="N111" s="71">
        <f t="shared" si="1"/>
        <v>0</v>
      </c>
    </row>
    <row r="112" spans="13:14" x14ac:dyDescent="0.4">
      <c r="M112" s="12" t="s">
        <v>8629</v>
      </c>
      <c r="N112" s="71">
        <f t="shared" si="1"/>
        <v>0</v>
      </c>
    </row>
    <row r="113" spans="13:14" x14ac:dyDescent="0.4">
      <c r="M113" s="12" t="s">
        <v>8636</v>
      </c>
      <c r="N113" s="71">
        <f t="shared" si="1"/>
        <v>0</v>
      </c>
    </row>
    <row r="114" spans="13:14" x14ac:dyDescent="0.4">
      <c r="M114" s="12" t="s">
        <v>9774</v>
      </c>
      <c r="N114" s="71">
        <f t="shared" si="1"/>
        <v>0</v>
      </c>
    </row>
    <row r="115" spans="13:14" x14ac:dyDescent="0.4">
      <c r="M115" s="12" t="s">
        <v>8632</v>
      </c>
      <c r="N115" s="71">
        <f t="shared" si="1"/>
        <v>0</v>
      </c>
    </row>
    <row r="116" spans="13:14" x14ac:dyDescent="0.4">
      <c r="M116" s="12" t="s">
        <v>8633</v>
      </c>
      <c r="N116" s="71">
        <f t="shared" si="1"/>
        <v>0</v>
      </c>
    </row>
    <row r="117" spans="13:14" x14ac:dyDescent="0.4">
      <c r="M117" s="12" t="s">
        <v>8634</v>
      </c>
      <c r="N117" s="71">
        <f t="shared" si="1"/>
        <v>0</v>
      </c>
    </row>
    <row r="118" spans="13:14" x14ac:dyDescent="0.4">
      <c r="M118" s="12" t="s">
        <v>8635</v>
      </c>
      <c r="N118" s="71">
        <f t="shared" si="1"/>
        <v>0</v>
      </c>
    </row>
    <row r="119" spans="13:14" x14ac:dyDescent="0.4">
      <c r="M119" s="12" t="s">
        <v>8419</v>
      </c>
      <c r="N119" s="71">
        <f t="shared" si="1"/>
        <v>0</v>
      </c>
    </row>
    <row r="120" spans="13:14" x14ac:dyDescent="0.4">
      <c r="M120" s="12" t="s">
        <v>8414</v>
      </c>
      <c r="N120" s="71">
        <f t="shared" si="1"/>
        <v>0</v>
      </c>
    </row>
    <row r="121" spans="13:14" x14ac:dyDescent="0.4">
      <c r="M121" s="12" t="s">
        <v>8420</v>
      </c>
      <c r="N121" s="71">
        <f t="shared" si="1"/>
        <v>0</v>
      </c>
    </row>
    <row r="122" spans="13:14" x14ac:dyDescent="0.4">
      <c r="M122" s="12" t="s">
        <v>8421</v>
      </c>
      <c r="N122" s="71">
        <f t="shared" si="1"/>
        <v>0</v>
      </c>
    </row>
    <row r="123" spans="13:14" x14ac:dyDescent="0.4">
      <c r="M123" s="12" t="s">
        <v>8422</v>
      </c>
      <c r="N123" s="71">
        <f t="shared" si="1"/>
        <v>0</v>
      </c>
    </row>
    <row r="124" spans="13:14" x14ac:dyDescent="0.4">
      <c r="M124" s="12" t="s">
        <v>8308</v>
      </c>
      <c r="N124" s="71">
        <f t="shared" si="1"/>
        <v>0</v>
      </c>
    </row>
    <row r="125" spans="13:14" x14ac:dyDescent="0.4">
      <c r="M125" s="12" t="s">
        <v>7783</v>
      </c>
      <c r="N125" s="71">
        <f t="shared" si="1"/>
        <v>0</v>
      </c>
    </row>
    <row r="126" spans="13:14" x14ac:dyDescent="0.4">
      <c r="M126" s="12" t="s">
        <v>8376</v>
      </c>
      <c r="N126" s="71">
        <f t="shared" si="1"/>
        <v>0</v>
      </c>
    </row>
    <row r="127" spans="13:14" x14ac:dyDescent="0.4">
      <c r="M127" s="12" t="s">
        <v>8355</v>
      </c>
      <c r="N127" s="71">
        <f t="shared" si="1"/>
        <v>0</v>
      </c>
    </row>
    <row r="128" spans="13:14" x14ac:dyDescent="0.4">
      <c r="M128" s="12" t="s">
        <v>8351</v>
      </c>
      <c r="N128" s="71">
        <f t="shared" ref="N128:N175" si="4">COUNTIF($N$39:$W$62,M128)</f>
        <v>0</v>
      </c>
    </row>
    <row r="129" spans="13:14" x14ac:dyDescent="0.4">
      <c r="M129" s="12" t="s">
        <v>8311</v>
      </c>
      <c r="N129" s="71">
        <f t="shared" si="4"/>
        <v>0</v>
      </c>
    </row>
    <row r="130" spans="13:14" x14ac:dyDescent="0.4">
      <c r="M130" s="12" t="s">
        <v>8321</v>
      </c>
      <c r="N130" s="71">
        <f t="shared" si="4"/>
        <v>0</v>
      </c>
    </row>
    <row r="131" spans="13:14" x14ac:dyDescent="0.4">
      <c r="M131" s="12" t="s">
        <v>8290</v>
      </c>
      <c r="N131" s="71">
        <f t="shared" si="4"/>
        <v>0</v>
      </c>
    </row>
    <row r="132" spans="13:14" x14ac:dyDescent="0.4">
      <c r="M132" s="12" t="s">
        <v>8202</v>
      </c>
      <c r="N132" s="71">
        <f t="shared" si="4"/>
        <v>0</v>
      </c>
    </row>
    <row r="133" spans="13:14" x14ac:dyDescent="0.4">
      <c r="M133" s="12" t="s">
        <v>8194</v>
      </c>
      <c r="N133" s="71">
        <f t="shared" si="4"/>
        <v>0</v>
      </c>
    </row>
    <row r="134" spans="13:14" x14ac:dyDescent="0.4">
      <c r="M134" s="12" t="s">
        <v>8692</v>
      </c>
      <c r="N134" s="71">
        <f t="shared" si="4"/>
        <v>0</v>
      </c>
    </row>
    <row r="135" spans="13:14" x14ac:dyDescent="0.4">
      <c r="M135" s="12" t="s">
        <v>8199</v>
      </c>
      <c r="N135" s="71">
        <f t="shared" si="4"/>
        <v>0</v>
      </c>
    </row>
    <row r="136" spans="13:14" x14ac:dyDescent="0.4">
      <c r="M136" s="12" t="s">
        <v>8845</v>
      </c>
      <c r="N136" s="71">
        <f t="shared" si="4"/>
        <v>0</v>
      </c>
    </row>
    <row r="137" spans="13:14" x14ac:dyDescent="0.4">
      <c r="M137" s="12" t="s">
        <v>8061</v>
      </c>
      <c r="N137" s="71">
        <f t="shared" si="4"/>
        <v>0</v>
      </c>
    </row>
    <row r="138" spans="13:14" x14ac:dyDescent="0.4">
      <c r="M138" s="12" t="s">
        <v>8059</v>
      </c>
      <c r="N138" s="71">
        <f t="shared" si="4"/>
        <v>0</v>
      </c>
    </row>
    <row r="139" spans="13:14" x14ac:dyDescent="0.4">
      <c r="M139" s="12" t="s">
        <v>7998</v>
      </c>
      <c r="N139" s="71">
        <f t="shared" si="4"/>
        <v>0</v>
      </c>
    </row>
    <row r="140" spans="13:14" x14ac:dyDescent="0.4">
      <c r="M140" s="12" t="s">
        <v>7996</v>
      </c>
      <c r="N140" s="71">
        <f t="shared" si="4"/>
        <v>0</v>
      </c>
    </row>
    <row r="141" spans="13:14" x14ac:dyDescent="0.4">
      <c r="M141" s="12" t="s">
        <v>7994</v>
      </c>
      <c r="N141" s="71">
        <f t="shared" si="4"/>
        <v>0</v>
      </c>
    </row>
    <row r="142" spans="13:14" x14ac:dyDescent="0.4">
      <c r="M142" s="12" t="s">
        <v>7967</v>
      </c>
      <c r="N142" s="71">
        <f t="shared" si="4"/>
        <v>0</v>
      </c>
    </row>
    <row r="143" spans="13:14" x14ac:dyDescent="0.4">
      <c r="M143" s="12" t="s">
        <v>7944</v>
      </c>
      <c r="N143" s="71">
        <f t="shared" si="4"/>
        <v>0</v>
      </c>
    </row>
    <row r="144" spans="13:14" x14ac:dyDescent="0.4">
      <c r="M144" s="12" t="s">
        <v>7778</v>
      </c>
      <c r="N144" s="71">
        <f t="shared" si="4"/>
        <v>0</v>
      </c>
    </row>
    <row r="145" spans="13:14" x14ac:dyDescent="0.4">
      <c r="M145" s="12" t="s">
        <v>7776</v>
      </c>
      <c r="N145" s="71">
        <f t="shared" si="4"/>
        <v>0</v>
      </c>
    </row>
    <row r="146" spans="13:14" x14ac:dyDescent="0.4">
      <c r="M146" s="12" t="s">
        <v>7772</v>
      </c>
      <c r="N146" s="71">
        <f t="shared" si="4"/>
        <v>0</v>
      </c>
    </row>
    <row r="147" spans="13:14" x14ac:dyDescent="0.4">
      <c r="M147" s="12" t="s">
        <v>7765</v>
      </c>
      <c r="N147" s="71">
        <f t="shared" si="4"/>
        <v>0</v>
      </c>
    </row>
    <row r="148" spans="13:14" x14ac:dyDescent="0.4">
      <c r="M148" s="12" t="s">
        <v>7972</v>
      </c>
      <c r="N148" s="71">
        <f t="shared" si="4"/>
        <v>0</v>
      </c>
    </row>
    <row r="149" spans="13:14" x14ac:dyDescent="0.4">
      <c r="M149" s="12" t="s">
        <v>7746</v>
      </c>
      <c r="N149" s="71">
        <f t="shared" si="4"/>
        <v>0</v>
      </c>
    </row>
    <row r="150" spans="13:14" x14ac:dyDescent="0.4">
      <c r="M150" s="12" t="s">
        <v>7725</v>
      </c>
      <c r="N150" s="71">
        <f t="shared" si="4"/>
        <v>0</v>
      </c>
    </row>
    <row r="151" spans="13:14" x14ac:dyDescent="0.4">
      <c r="M151" s="12" t="s">
        <v>7973</v>
      </c>
      <c r="N151" s="71">
        <f t="shared" si="4"/>
        <v>0</v>
      </c>
    </row>
    <row r="152" spans="13:14" x14ac:dyDescent="0.4">
      <c r="M152" s="12" t="s">
        <v>7712</v>
      </c>
      <c r="N152" s="71">
        <f t="shared" si="4"/>
        <v>0</v>
      </c>
    </row>
    <row r="153" spans="13:14" x14ac:dyDescent="0.4">
      <c r="M153" s="12" t="s">
        <v>7756</v>
      </c>
      <c r="N153" s="71">
        <f t="shared" si="4"/>
        <v>0</v>
      </c>
    </row>
    <row r="154" spans="13:14" x14ac:dyDescent="0.4">
      <c r="M154" s="12" t="s">
        <v>7962</v>
      </c>
      <c r="N154" s="71">
        <f t="shared" si="4"/>
        <v>0</v>
      </c>
    </row>
    <row r="155" spans="13:14" x14ac:dyDescent="0.4">
      <c r="M155" s="12" t="s">
        <v>7804</v>
      </c>
      <c r="N155" s="71">
        <f t="shared" si="4"/>
        <v>0</v>
      </c>
    </row>
    <row r="156" spans="13:14" x14ac:dyDescent="0.4">
      <c r="M156" s="12" t="s">
        <v>7945</v>
      </c>
      <c r="N156" s="71">
        <f t="shared" si="4"/>
        <v>0</v>
      </c>
    </row>
    <row r="157" spans="13:14" x14ac:dyDescent="0.4">
      <c r="M157" s="12" t="s">
        <v>7805</v>
      </c>
      <c r="N157" s="71">
        <f t="shared" si="4"/>
        <v>0</v>
      </c>
    </row>
    <row r="158" spans="13:14" x14ac:dyDescent="0.4">
      <c r="M158" s="12" t="s">
        <v>7753</v>
      </c>
      <c r="N158" s="71">
        <f t="shared" si="4"/>
        <v>0</v>
      </c>
    </row>
    <row r="159" spans="13:14" x14ac:dyDescent="0.4">
      <c r="M159" s="12" t="s">
        <v>7790</v>
      </c>
      <c r="N159" s="71">
        <f t="shared" si="4"/>
        <v>0</v>
      </c>
    </row>
    <row r="160" spans="13:14" x14ac:dyDescent="0.4">
      <c r="M160" s="12" t="s">
        <v>7974</v>
      </c>
      <c r="N160" s="71">
        <f t="shared" si="4"/>
        <v>0</v>
      </c>
    </row>
    <row r="161" spans="13:14" x14ac:dyDescent="0.4">
      <c r="M161" s="12" t="s">
        <v>7946</v>
      </c>
      <c r="N161" s="71">
        <f t="shared" si="4"/>
        <v>0</v>
      </c>
    </row>
    <row r="162" spans="13:14" x14ac:dyDescent="0.4">
      <c r="M162" s="12" t="s">
        <v>7975</v>
      </c>
      <c r="N162" s="71">
        <f t="shared" si="4"/>
        <v>0</v>
      </c>
    </row>
    <row r="163" spans="13:14" x14ac:dyDescent="0.4">
      <c r="M163" s="12" t="s">
        <v>8343</v>
      </c>
      <c r="N163" s="71">
        <f t="shared" si="4"/>
        <v>0</v>
      </c>
    </row>
    <row r="164" spans="13:14" x14ac:dyDescent="0.4">
      <c r="M164" s="12" t="s">
        <v>7761</v>
      </c>
      <c r="N164" s="71">
        <f t="shared" si="4"/>
        <v>0</v>
      </c>
    </row>
    <row r="165" spans="13:14" x14ac:dyDescent="0.4">
      <c r="M165" s="12" t="s">
        <v>7899</v>
      </c>
      <c r="N165" s="71">
        <f t="shared" si="4"/>
        <v>0</v>
      </c>
    </row>
    <row r="166" spans="13:14" x14ac:dyDescent="0.4">
      <c r="M166" s="12" t="s">
        <v>7948</v>
      </c>
      <c r="N166" s="71">
        <f t="shared" si="4"/>
        <v>0</v>
      </c>
    </row>
    <row r="167" spans="13:14" x14ac:dyDescent="0.4">
      <c r="M167" s="12" t="s">
        <v>8013</v>
      </c>
      <c r="N167" s="71">
        <f t="shared" si="4"/>
        <v>0</v>
      </c>
    </row>
    <row r="168" spans="13:14" x14ac:dyDescent="0.4">
      <c r="M168" s="12" t="s">
        <v>8014</v>
      </c>
      <c r="N168" s="71">
        <f t="shared" si="4"/>
        <v>0</v>
      </c>
    </row>
    <row r="169" spans="13:14" x14ac:dyDescent="0.4">
      <c r="M169" s="12" t="s">
        <v>8047</v>
      </c>
      <c r="N169" s="71">
        <f t="shared" si="4"/>
        <v>0</v>
      </c>
    </row>
    <row r="170" spans="13:14" x14ac:dyDescent="0.4">
      <c r="M170" s="12" t="s">
        <v>8090</v>
      </c>
      <c r="N170" s="71">
        <f t="shared" si="4"/>
        <v>0</v>
      </c>
    </row>
    <row r="171" spans="13:14" x14ac:dyDescent="0.4">
      <c r="M171" s="12" t="s">
        <v>8200</v>
      </c>
      <c r="N171" s="71">
        <f t="shared" si="4"/>
        <v>0</v>
      </c>
    </row>
    <row r="172" spans="13:14" x14ac:dyDescent="0.4">
      <c r="M172" s="12" t="s">
        <v>8198</v>
      </c>
      <c r="N172" s="71">
        <f t="shared" si="4"/>
        <v>0</v>
      </c>
    </row>
    <row r="173" spans="13:14" x14ac:dyDescent="0.4">
      <c r="M173" s="12" t="s">
        <v>8197</v>
      </c>
      <c r="N173" s="71">
        <f t="shared" si="4"/>
        <v>0</v>
      </c>
    </row>
    <row r="174" spans="13:14" x14ac:dyDescent="0.4">
      <c r="M174" s="12" t="s">
        <v>8315</v>
      </c>
      <c r="N174" s="71">
        <f t="shared" si="4"/>
        <v>0</v>
      </c>
    </row>
    <row r="175" spans="13:14" x14ac:dyDescent="0.4">
      <c r="M175" s="12" t="s">
        <v>8330</v>
      </c>
      <c r="N175" s="71">
        <f t="shared" si="4"/>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hyperlinks>
    <hyperlink ref="B28:H28" r:id="rId1" display="LE0-9829" xr:uid="{EE4C5302-54B3-4532-8C99-26D424E30A4C}"/>
  </hyperlinks>
  <pageMargins left="0.7" right="0.7" top="0.75" bottom="0.75" header="0.3" footer="0.3"/>
  <pageSetup paperSize="9" orientation="portrait" verticalDpi="0"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0AF6B-A571-4E15-883A-C2BF1C8EBEC4}">
  <dimension ref="A1:W108"/>
  <sheetViews>
    <sheetView topLeftCell="A36" zoomScale="90" zoomScaleNormal="90" workbookViewId="0"/>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4" width="19.26953125" customWidth="1"/>
    <col min="15" max="15" width="18.36328125" customWidth="1"/>
    <col min="16" max="17" width="7.08984375" customWidth="1"/>
    <col min="18" max="18" width="17.08984375" customWidth="1"/>
    <col min="19" max="19" width="15" bestFit="1" customWidth="1"/>
    <col min="20" max="21" width="7.08984375" customWidth="1"/>
    <col min="22" max="22" width="13.453125" customWidth="1"/>
    <col min="23" max="23" width="13" customWidth="1"/>
  </cols>
  <sheetData>
    <row r="1" spans="1:9" x14ac:dyDescent="0.4">
      <c r="A1" s="11" t="s">
        <v>7581</v>
      </c>
      <c r="B1" s="375" t="s">
        <v>11311</v>
      </c>
      <c r="C1" s="375"/>
      <c r="D1" s="375"/>
      <c r="E1" s="375"/>
      <c r="F1" s="375"/>
      <c r="G1" s="375"/>
      <c r="H1" s="375"/>
      <c r="I1" s="7"/>
    </row>
    <row r="2" spans="1:9" x14ac:dyDescent="0.4">
      <c r="A2" s="11" t="s">
        <v>7582</v>
      </c>
      <c r="B2" s="375" t="s">
        <v>11313</v>
      </c>
      <c r="C2" s="375"/>
      <c r="D2" s="375"/>
      <c r="E2" s="375"/>
      <c r="F2" s="375"/>
      <c r="G2" s="375"/>
      <c r="H2" s="375"/>
      <c r="I2" s="7"/>
    </row>
    <row r="3" spans="1:9" x14ac:dyDescent="0.4">
      <c r="A3" s="11" t="s">
        <v>7583</v>
      </c>
      <c r="B3" s="375" t="s">
        <v>11314</v>
      </c>
      <c r="C3" s="375"/>
      <c r="D3" s="375"/>
      <c r="E3" s="375"/>
      <c r="F3" s="375"/>
      <c r="G3" s="375"/>
      <c r="H3" s="375"/>
      <c r="I3" s="7"/>
    </row>
    <row r="4" spans="1:9" x14ac:dyDescent="0.4">
      <c r="A4" s="11" t="s">
        <v>7584</v>
      </c>
      <c r="B4" s="412" t="s">
        <v>11320</v>
      </c>
      <c r="C4" s="413"/>
      <c r="D4" s="413"/>
      <c r="E4" s="413"/>
      <c r="F4" s="413"/>
      <c r="G4" s="413"/>
      <c r="H4" s="414"/>
      <c r="I4" s="7"/>
    </row>
    <row r="5" spans="1:9" x14ac:dyDescent="0.4">
      <c r="A5" s="11" t="s">
        <v>9165</v>
      </c>
      <c r="B5" s="375" t="s">
        <v>9168</v>
      </c>
      <c r="C5" s="375"/>
      <c r="D5" s="375"/>
      <c r="E5" s="375"/>
      <c r="F5" s="375"/>
      <c r="G5" s="375"/>
      <c r="H5" s="375"/>
      <c r="I5" s="7"/>
    </row>
    <row r="6" spans="1:9" x14ac:dyDescent="0.4">
      <c r="A6" s="11" t="s">
        <v>7586</v>
      </c>
      <c r="B6" s="384">
        <f>MIN(C38:G38)</f>
        <v>45783.657638888886</v>
      </c>
      <c r="C6" s="374"/>
      <c r="D6" s="403" t="s">
        <v>7587</v>
      </c>
      <c r="E6" s="404"/>
      <c r="F6" s="384">
        <f>MAX(C39:G39)</f>
        <v>45790.430555555555</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11324</v>
      </c>
      <c r="D30" s="373"/>
      <c r="E30" s="373"/>
      <c r="F30" s="373"/>
      <c r="G30" s="373"/>
      <c r="H30" s="374"/>
      <c r="I30" s="218"/>
    </row>
    <row r="31" spans="1:9" x14ac:dyDescent="0.4">
      <c r="A31" s="399" t="s">
        <v>7821</v>
      </c>
      <c r="B31" s="400"/>
      <c r="C31" s="372" t="s">
        <v>10997</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11325</v>
      </c>
      <c r="D34" s="406"/>
      <c r="E34" s="406"/>
      <c r="F34" s="406"/>
      <c r="G34" s="406"/>
      <c r="H34" s="407"/>
      <c r="I34" s="218"/>
    </row>
    <row r="35" spans="1:23" x14ac:dyDescent="0.4">
      <c r="A35" s="399" t="s">
        <v>10111</v>
      </c>
      <c r="B35" s="400"/>
      <c r="C35" s="399"/>
      <c r="D35" s="373"/>
      <c r="E35" s="373"/>
      <c r="F35" s="373"/>
      <c r="G35" s="373"/>
      <c r="H35" s="374"/>
      <c r="I35" s="218"/>
      <c r="V35" s="312"/>
    </row>
    <row r="36" spans="1:23" x14ac:dyDescent="0.4">
      <c r="A36" s="88"/>
      <c r="B36" s="12"/>
      <c r="C36" s="1" t="s">
        <v>11306</v>
      </c>
      <c r="D36" s="1" t="s">
        <v>11307</v>
      </c>
      <c r="E36" s="1" t="s">
        <v>11308</v>
      </c>
      <c r="F36" s="1" t="s">
        <v>11309</v>
      </c>
      <c r="G36" s="1" t="s">
        <v>11310</v>
      </c>
      <c r="H36" s="1" t="s">
        <v>7614</v>
      </c>
      <c r="I36" s="7"/>
      <c r="N36" t="s">
        <v>9063</v>
      </c>
      <c r="P36" t="s">
        <v>9064</v>
      </c>
      <c r="R36" t="s">
        <v>9065</v>
      </c>
      <c r="T36" t="s">
        <v>9066</v>
      </c>
      <c r="V36" t="s">
        <v>9067</v>
      </c>
    </row>
    <row r="37" spans="1:23" x14ac:dyDescent="0.4">
      <c r="A37" s="83"/>
      <c r="B37" s="12" t="s">
        <v>7977</v>
      </c>
      <c r="C37" s="239" t="s">
        <v>11315</v>
      </c>
      <c r="D37" s="239" t="s">
        <v>11317</v>
      </c>
      <c r="E37" s="239" t="s">
        <v>11318</v>
      </c>
      <c r="F37" s="239" t="s">
        <v>11319</v>
      </c>
      <c r="G37" s="239" t="s">
        <v>11316</v>
      </c>
      <c r="H37" s="1"/>
      <c r="I37" s="7"/>
      <c r="J37" s="186" t="s">
        <v>9436</v>
      </c>
      <c r="N37" t="s">
        <v>10393</v>
      </c>
      <c r="P37" t="s">
        <v>8621</v>
      </c>
      <c r="R37" t="s">
        <v>8620</v>
      </c>
      <c r="T37" t="s">
        <v>9809</v>
      </c>
      <c r="V37" t="s">
        <v>8724</v>
      </c>
    </row>
    <row r="38" spans="1:23" x14ac:dyDescent="0.4">
      <c r="A38" s="177"/>
      <c r="B38" s="12" t="s">
        <v>7615</v>
      </c>
      <c r="C38" s="191">
        <v>45784.495833333334</v>
      </c>
      <c r="D38" s="191">
        <v>45784.438888888886</v>
      </c>
      <c r="E38" s="191">
        <v>45783.657638888886</v>
      </c>
      <c r="F38" s="191">
        <v>45784.467361111114</v>
      </c>
      <c r="G38" s="191">
        <v>45784.424305555556</v>
      </c>
      <c r="H38" s="1"/>
      <c r="I38" s="7"/>
      <c r="J38" s="294">
        <v>45770.333333333336</v>
      </c>
      <c r="M38" s="1" t="s">
        <v>7189</v>
      </c>
      <c r="N38" s="372" t="str">
        <f>C36</f>
        <v>#M104</v>
      </c>
      <c r="O38" s="374"/>
      <c r="P38" s="399" t="str">
        <f>D36</f>
        <v>#M115</v>
      </c>
      <c r="Q38" s="400"/>
      <c r="R38" s="399" t="str">
        <f>E36</f>
        <v>#M117</v>
      </c>
      <c r="S38" s="400"/>
      <c r="T38" s="399" t="str">
        <f>F36</f>
        <v>#M105</v>
      </c>
      <c r="U38" s="400"/>
      <c r="V38" s="399" t="str">
        <f>G36</f>
        <v>#M106</v>
      </c>
      <c r="W38" s="400"/>
    </row>
    <row r="39" spans="1:23" x14ac:dyDescent="0.4">
      <c r="A39" s="177"/>
      <c r="B39" s="12" t="s">
        <v>7482</v>
      </c>
      <c r="C39" s="191">
        <v>45790.428472222222</v>
      </c>
      <c r="D39" s="191">
        <v>45786.663194444445</v>
      </c>
      <c r="E39" s="191">
        <v>45790.425000000003</v>
      </c>
      <c r="F39" s="191">
        <v>45790.394444444442</v>
      </c>
      <c r="G39" s="191">
        <v>45790.430555555555</v>
      </c>
      <c r="H39" s="1"/>
      <c r="I39" s="7"/>
      <c r="J39" s="186">
        <f>IF(C39&lt;&gt;"",INT((J38-C38)*24),0)+IF(D39&lt;&gt;"",INT((J38-D38)*24),0)+IF(E39&lt;&gt;"",INT((J38-E38)*24),0)+IF(F39&lt;&gt;"",INT((J38-F38)*24),0)+IF(G39&lt;&gt;"",INT((J38-G38)*24),0)</f>
        <v>-1678</v>
      </c>
      <c r="M39" s="95">
        <v>1</v>
      </c>
      <c r="N39" s="222" t="s">
        <v>11334</v>
      </c>
      <c r="O39" s="201" t="s">
        <v>11252</v>
      </c>
      <c r="P39" s="222" t="s">
        <v>11337</v>
      </c>
      <c r="Q39" s="201" t="s">
        <v>11252</v>
      </c>
      <c r="R39" s="222" t="s">
        <v>11326</v>
      </c>
      <c r="S39" s="201" t="s">
        <v>11328</v>
      </c>
      <c r="T39" s="222"/>
      <c r="U39" s="201"/>
      <c r="V39" s="222"/>
      <c r="W39" s="201"/>
    </row>
    <row r="40" spans="1:23" x14ac:dyDescent="0.4">
      <c r="A40" s="177"/>
      <c r="B40" s="12" t="s">
        <v>7458</v>
      </c>
      <c r="C40" s="221">
        <v>378</v>
      </c>
      <c r="D40" s="164">
        <v>26</v>
      </c>
      <c r="E40" s="221">
        <v>430</v>
      </c>
      <c r="F40" s="221">
        <v>11</v>
      </c>
      <c r="G40" s="164">
        <v>72</v>
      </c>
      <c r="H40" s="1">
        <f t="shared" ref="H40:H62" si="0">SUM(C40:G40)</f>
        <v>917</v>
      </c>
      <c r="I40" s="7"/>
      <c r="M40" s="1">
        <v>2</v>
      </c>
      <c r="N40" s="222"/>
      <c r="O40" s="201"/>
      <c r="P40" s="222"/>
      <c r="Q40" s="201"/>
      <c r="R40" s="222" t="s">
        <v>11336</v>
      </c>
      <c r="S40" s="201" t="s">
        <v>11252</v>
      </c>
      <c r="T40" s="222"/>
      <c r="U40" s="201"/>
      <c r="V40" s="222" t="s">
        <v>11335</v>
      </c>
      <c r="W40" s="201" t="s">
        <v>11252</v>
      </c>
    </row>
    <row r="41" spans="1:23" x14ac:dyDescent="0.4">
      <c r="A41" s="1" t="s">
        <v>7164</v>
      </c>
      <c r="B41" s="12" t="s">
        <v>7469</v>
      </c>
      <c r="C41" s="1">
        <f>INT((C39-C38)*24)</f>
        <v>142</v>
      </c>
      <c r="D41" s="1">
        <f>INT((D39-D38)*24)</f>
        <v>53</v>
      </c>
      <c r="E41" s="1">
        <f>INT((E39-E38)*24)</f>
        <v>162</v>
      </c>
      <c r="F41" s="1">
        <f>INT((F39-F38)*24)</f>
        <v>142</v>
      </c>
      <c r="G41" s="1">
        <f>INT((G39-G38)*24)</f>
        <v>144</v>
      </c>
      <c r="H41" s="1">
        <f t="shared" si="0"/>
        <v>643</v>
      </c>
      <c r="I41" s="7"/>
      <c r="J41" s="12" t="s">
        <v>8020</v>
      </c>
      <c r="K41" s="1">
        <f>H41</f>
        <v>643</v>
      </c>
      <c r="M41" s="95">
        <v>3</v>
      </c>
      <c r="N41" s="222"/>
      <c r="O41" s="201"/>
      <c r="P41" s="222"/>
      <c r="Q41" s="201"/>
      <c r="R41" s="203"/>
      <c r="S41" s="201"/>
      <c r="T41" s="203"/>
      <c r="U41" s="201"/>
      <c r="V41" s="222"/>
      <c r="W41" s="201"/>
    </row>
    <row r="42" spans="1:23" x14ac:dyDescent="0.4">
      <c r="A42" s="379">
        <v>45785</v>
      </c>
      <c r="B42" s="12" t="s">
        <v>7483</v>
      </c>
      <c r="C42" s="1">
        <v>0</v>
      </c>
      <c r="D42" s="1">
        <v>0</v>
      </c>
      <c r="E42" s="1">
        <v>0</v>
      </c>
      <c r="F42" s="1">
        <v>0</v>
      </c>
      <c r="G42" s="1">
        <v>0</v>
      </c>
      <c r="H42" s="1">
        <f t="shared" si="0"/>
        <v>0</v>
      </c>
      <c r="I42" s="7"/>
      <c r="J42" s="12" t="s">
        <v>7483</v>
      </c>
      <c r="K42" s="1">
        <f>SUMIF(B:B,J42,H:H)</f>
        <v>0</v>
      </c>
      <c r="M42" s="1">
        <v>4</v>
      </c>
      <c r="N42" s="222"/>
      <c r="O42" s="201"/>
      <c r="P42" s="203"/>
      <c r="Q42" s="12"/>
      <c r="R42" s="222"/>
      <c r="S42" s="201"/>
      <c r="T42" s="203"/>
      <c r="U42" s="201"/>
      <c r="V42" s="240"/>
      <c r="W42" s="201"/>
    </row>
    <row r="43" spans="1:23" x14ac:dyDescent="0.4">
      <c r="A43" s="379"/>
      <c r="B43" s="12" t="s">
        <v>7484</v>
      </c>
      <c r="C43" s="1">
        <v>0</v>
      </c>
      <c r="D43" s="1">
        <v>0</v>
      </c>
      <c r="E43" s="1">
        <v>0</v>
      </c>
      <c r="F43" s="1">
        <v>0</v>
      </c>
      <c r="G43" s="1">
        <v>0</v>
      </c>
      <c r="H43" s="1">
        <f t="shared" si="0"/>
        <v>0</v>
      </c>
      <c r="I43" s="7"/>
      <c r="J43" s="12" t="s">
        <v>7477</v>
      </c>
      <c r="K43" s="1">
        <f>SUMIF(B:B,J43,H:H)</f>
        <v>0</v>
      </c>
      <c r="M43" s="95">
        <v>5</v>
      </c>
      <c r="N43" s="310"/>
      <c r="O43" s="201"/>
      <c r="P43" s="222"/>
      <c r="Q43" s="201"/>
      <c r="R43" s="203"/>
      <c r="S43" s="12"/>
      <c r="T43" s="203"/>
      <c r="U43" s="201"/>
      <c r="V43" s="240"/>
      <c r="W43" s="201"/>
    </row>
    <row r="44" spans="1:23" x14ac:dyDescent="0.4">
      <c r="A44" s="379"/>
      <c r="B44" s="12" t="s">
        <v>7485</v>
      </c>
      <c r="C44" s="1">
        <v>0</v>
      </c>
      <c r="D44" s="1">
        <v>0</v>
      </c>
      <c r="E44" s="1">
        <v>1</v>
      </c>
      <c r="F44" s="1">
        <v>0</v>
      </c>
      <c r="G44" s="1">
        <v>0</v>
      </c>
      <c r="H44" s="1">
        <f t="shared" si="0"/>
        <v>1</v>
      </c>
      <c r="I44" s="7"/>
      <c r="J44" s="12" t="s">
        <v>7485</v>
      </c>
      <c r="K44" s="1">
        <f>SUMIF(B:B,J44,H:H)</f>
        <v>1</v>
      </c>
      <c r="M44" s="1">
        <v>6</v>
      </c>
      <c r="N44" s="222"/>
      <c r="O44" s="201"/>
      <c r="P44" s="203"/>
      <c r="Q44" s="201"/>
      <c r="R44" s="203"/>
      <c r="S44" s="12"/>
      <c r="T44" s="203"/>
      <c r="U44" s="201"/>
      <c r="V44" s="201"/>
      <c r="W44" s="201"/>
    </row>
    <row r="45" spans="1:23" x14ac:dyDescent="0.4">
      <c r="A45" s="379">
        <v>45786</v>
      </c>
      <c r="B45" s="12" t="s">
        <v>7483</v>
      </c>
      <c r="C45" s="1">
        <v>0</v>
      </c>
      <c r="D45" s="1">
        <v>0</v>
      </c>
      <c r="E45" s="1">
        <v>0</v>
      </c>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0</v>
      </c>
      <c r="D47" s="1">
        <v>0</v>
      </c>
      <c r="E47" s="1">
        <v>0</v>
      </c>
      <c r="F47" s="1">
        <v>0</v>
      </c>
      <c r="G47" s="1">
        <v>0</v>
      </c>
      <c r="H47" s="1">
        <f t="shared" si="0"/>
        <v>0</v>
      </c>
      <c r="I47" s="7"/>
      <c r="M47" s="95">
        <v>9</v>
      </c>
      <c r="N47" s="222"/>
      <c r="O47" s="201"/>
      <c r="P47" s="222"/>
      <c r="Q47" s="201"/>
      <c r="R47" s="222"/>
      <c r="S47" s="201"/>
      <c r="T47" s="201"/>
      <c r="U47" s="201"/>
      <c r="V47" s="201"/>
      <c r="W47" s="201"/>
    </row>
    <row r="48" spans="1:23" ht="17" customHeight="1" x14ac:dyDescent="0.4">
      <c r="A48" s="379">
        <v>45789</v>
      </c>
      <c r="B48" s="12" t="s">
        <v>7483</v>
      </c>
      <c r="C48" s="1">
        <v>0</v>
      </c>
      <c r="D48" s="95"/>
      <c r="E48" s="1">
        <v>0</v>
      </c>
      <c r="F48" s="1">
        <v>0</v>
      </c>
      <c r="G48" s="1">
        <v>0</v>
      </c>
      <c r="H48" s="1">
        <f t="shared" si="0"/>
        <v>0</v>
      </c>
      <c r="I48" s="7"/>
      <c r="M48" s="1">
        <v>10</v>
      </c>
      <c r="N48" s="222"/>
      <c r="O48" s="201"/>
      <c r="P48" s="203"/>
      <c r="Q48" s="201"/>
      <c r="R48" s="203"/>
      <c r="S48" s="201"/>
      <c r="T48" s="201"/>
      <c r="U48" s="201"/>
      <c r="V48" s="201"/>
      <c r="W48" s="201"/>
    </row>
    <row r="49" spans="1:23" x14ac:dyDescent="0.4">
      <c r="A49" s="379"/>
      <c r="B49" s="12" t="s">
        <v>7484</v>
      </c>
      <c r="C49" s="1">
        <v>0</v>
      </c>
      <c r="D49" s="95"/>
      <c r="E49" s="95">
        <v>0</v>
      </c>
      <c r="F49" s="95">
        <v>0</v>
      </c>
      <c r="G49" s="95">
        <v>0</v>
      </c>
      <c r="H49" s="1">
        <f t="shared" si="0"/>
        <v>0</v>
      </c>
      <c r="I49" s="7"/>
      <c r="M49" s="1">
        <v>11</v>
      </c>
      <c r="N49" s="222"/>
      <c r="O49" s="201"/>
      <c r="P49" s="203"/>
      <c r="Q49" s="201"/>
      <c r="R49" s="203"/>
      <c r="S49" s="201"/>
      <c r="T49" s="201"/>
      <c r="U49" s="201"/>
      <c r="V49" s="201"/>
      <c r="W49" s="201"/>
    </row>
    <row r="50" spans="1:23" x14ac:dyDescent="0.4">
      <c r="A50" s="379"/>
      <c r="B50" s="12" t="s">
        <v>7485</v>
      </c>
      <c r="C50" s="1">
        <v>0</v>
      </c>
      <c r="D50" s="95"/>
      <c r="E50" s="1">
        <v>0</v>
      </c>
      <c r="F50" s="1">
        <v>0</v>
      </c>
      <c r="G50" s="1">
        <v>0</v>
      </c>
      <c r="H50" s="1">
        <f t="shared" si="0"/>
        <v>0</v>
      </c>
      <c r="I50" s="7"/>
      <c r="M50" s="1">
        <v>12</v>
      </c>
      <c r="N50" s="201"/>
      <c r="O50" s="201"/>
      <c r="P50" s="222"/>
      <c r="Q50" s="201"/>
      <c r="R50" s="222"/>
      <c r="S50" s="201"/>
      <c r="T50" s="201"/>
      <c r="U50" s="201"/>
      <c r="V50" s="201"/>
      <c r="W50" s="201"/>
    </row>
    <row r="51" spans="1:23" x14ac:dyDescent="0.4">
      <c r="A51" s="379">
        <v>45790</v>
      </c>
      <c r="B51" s="12" t="s">
        <v>7483</v>
      </c>
      <c r="C51" s="1">
        <v>0</v>
      </c>
      <c r="D51" s="95"/>
      <c r="E51" s="1">
        <v>0</v>
      </c>
      <c r="F51" s="1">
        <v>0</v>
      </c>
      <c r="G51" s="1">
        <v>0</v>
      </c>
      <c r="H51" s="1">
        <f t="shared" si="0"/>
        <v>0</v>
      </c>
      <c r="I51" s="7"/>
      <c r="M51" s="1">
        <v>13</v>
      </c>
      <c r="N51" s="201"/>
      <c r="O51" s="201"/>
      <c r="P51" s="222"/>
      <c r="Q51" s="201"/>
      <c r="R51" s="222"/>
      <c r="S51" s="201"/>
      <c r="T51" s="201"/>
      <c r="U51" s="201"/>
      <c r="V51" s="201"/>
      <c r="W51" s="201"/>
    </row>
    <row r="52" spans="1:23" x14ac:dyDescent="0.4">
      <c r="A52" s="379"/>
      <c r="B52" s="12" t="s">
        <v>7484</v>
      </c>
      <c r="C52" s="1">
        <v>0</v>
      </c>
      <c r="D52" s="95"/>
      <c r="E52" s="95">
        <v>0</v>
      </c>
      <c r="F52" s="95">
        <v>0</v>
      </c>
      <c r="G52" s="95">
        <v>0</v>
      </c>
      <c r="H52" s="1">
        <f t="shared" si="0"/>
        <v>0</v>
      </c>
      <c r="I52" s="7"/>
      <c r="M52" s="1">
        <v>14</v>
      </c>
      <c r="N52" s="201"/>
      <c r="O52" s="201"/>
      <c r="P52" s="222"/>
      <c r="Q52" s="201"/>
      <c r="R52" s="222"/>
      <c r="S52" s="201"/>
      <c r="T52" s="201"/>
      <c r="U52" s="201"/>
      <c r="V52" s="201"/>
      <c r="W52" s="201"/>
    </row>
    <row r="53" spans="1:23" x14ac:dyDescent="0.4">
      <c r="A53" s="379"/>
      <c r="B53" s="12" t="s">
        <v>7485</v>
      </c>
      <c r="C53" s="1">
        <v>0</v>
      </c>
      <c r="D53" s="95"/>
      <c r="E53" s="1">
        <v>0</v>
      </c>
      <c r="F53" s="1">
        <v>0</v>
      </c>
      <c r="G53" s="1">
        <v>0</v>
      </c>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11327</v>
      </c>
      <c r="N64" s="71">
        <f>COUNTIF($N$39:$W$62,M64)</f>
        <v>1</v>
      </c>
      <c r="O64" s="229"/>
      <c r="P64" s="229"/>
      <c r="Q64" s="229"/>
      <c r="R64" s="229"/>
      <c r="S64" s="229"/>
    </row>
    <row r="65" spans="1:19" x14ac:dyDescent="0.4">
      <c r="A65" s="12" t="s">
        <v>7654</v>
      </c>
      <c r="B65" s="219">
        <v>45787.681944444441</v>
      </c>
      <c r="M65" s="12" t="s">
        <v>11294</v>
      </c>
      <c r="N65" s="71">
        <f t="shared" ref="N65:N108" si="1">COUNTIF($N$39:$W$62,M65)</f>
        <v>0</v>
      </c>
      <c r="O65" s="229"/>
      <c r="P65" s="229"/>
      <c r="Q65" s="229"/>
      <c r="R65" s="229"/>
      <c r="S65" s="229"/>
    </row>
    <row r="66" spans="1:19" x14ac:dyDescent="0.4">
      <c r="A66" s="12" t="s">
        <v>7655</v>
      </c>
      <c r="B66" s="220">
        <v>1.5277777777777777E-2</v>
      </c>
      <c r="M66" s="12" t="s">
        <v>11217</v>
      </c>
      <c r="N66" s="71">
        <f t="shared" si="1"/>
        <v>0</v>
      </c>
      <c r="O66" s="229"/>
      <c r="P66" s="229"/>
      <c r="Q66" s="229"/>
      <c r="R66" s="229"/>
      <c r="S66" s="229"/>
    </row>
    <row r="67" spans="1:19" x14ac:dyDescent="0.4">
      <c r="A67" s="12" t="s">
        <v>7656</v>
      </c>
      <c r="B67" s="219">
        <f>B65-B66</f>
        <v>45787.666666666664</v>
      </c>
      <c r="M67" s="12" t="s">
        <v>11075</v>
      </c>
      <c r="N67" s="71">
        <f t="shared" si="1"/>
        <v>0</v>
      </c>
      <c r="O67" s="229"/>
      <c r="P67" s="229"/>
      <c r="Q67" s="229"/>
      <c r="R67" s="229"/>
      <c r="S67" s="229"/>
    </row>
    <row r="68" spans="1:19" x14ac:dyDescent="0.4">
      <c r="M68" s="12" t="s">
        <v>11007</v>
      </c>
      <c r="N68" s="71">
        <f t="shared" si="1"/>
        <v>0</v>
      </c>
    </row>
    <row r="69" spans="1:19" x14ac:dyDescent="0.4">
      <c r="A69" s="220" t="s">
        <v>9491</v>
      </c>
      <c r="B69" s="295">
        <v>0</v>
      </c>
      <c r="C69" s="220">
        <f>B69+TIME(1,,)</f>
        <v>4.1666666666666664E-2</v>
      </c>
      <c r="M69" s="12" t="s">
        <v>11003</v>
      </c>
      <c r="N69" s="71">
        <f t="shared" si="1"/>
        <v>0</v>
      </c>
    </row>
    <row r="70" spans="1:19" x14ac:dyDescent="0.4">
      <c r="A70" s="220" t="s">
        <v>9491</v>
      </c>
      <c r="B70" s="220">
        <f>C69</f>
        <v>4.1666666666666664E-2</v>
      </c>
      <c r="C70" s="220">
        <f t="shared" ref="C70:C92" si="2">B70+TIME(1,,)</f>
        <v>8.3333333333333329E-2</v>
      </c>
      <c r="M70" s="12" t="s">
        <v>10836</v>
      </c>
      <c r="N70" s="71">
        <f t="shared" si="1"/>
        <v>0</v>
      </c>
    </row>
    <row r="71" spans="1:19" x14ac:dyDescent="0.4">
      <c r="A71" s="220" t="s">
        <v>9491</v>
      </c>
      <c r="B71" s="220">
        <f t="shared" ref="B71:B92" si="3">C70</f>
        <v>8.3333333333333329E-2</v>
      </c>
      <c r="C71" s="220">
        <f t="shared" si="2"/>
        <v>0.125</v>
      </c>
      <c r="M71" s="300" t="s">
        <v>10611</v>
      </c>
      <c r="N71" s="71">
        <f t="shared" si="1"/>
        <v>0</v>
      </c>
    </row>
    <row r="72" spans="1:19" x14ac:dyDescent="0.4">
      <c r="A72" s="220" t="s">
        <v>9491</v>
      </c>
      <c r="B72" s="220">
        <f t="shared" si="3"/>
        <v>0.125</v>
      </c>
      <c r="C72" s="220">
        <f t="shared" si="2"/>
        <v>0.16666666666666666</v>
      </c>
      <c r="M72" s="300" t="s">
        <v>10533</v>
      </c>
      <c r="N72" s="71">
        <f t="shared" si="1"/>
        <v>0</v>
      </c>
    </row>
    <row r="73" spans="1:19" x14ac:dyDescent="0.4">
      <c r="A73" s="220" t="s">
        <v>9491</v>
      </c>
      <c r="B73" s="220">
        <f t="shared" si="3"/>
        <v>0.16666666666666666</v>
      </c>
      <c r="C73" s="220">
        <f t="shared" si="2"/>
        <v>0.20833333333333331</v>
      </c>
      <c r="M73" s="300" t="s">
        <v>10479</v>
      </c>
      <c r="N73" s="71">
        <f t="shared" si="1"/>
        <v>0</v>
      </c>
    </row>
    <row r="74" spans="1:19" x14ac:dyDescent="0.4">
      <c r="A74" s="220" t="s">
        <v>9491</v>
      </c>
      <c r="B74" s="220">
        <f t="shared" si="3"/>
        <v>0.20833333333333331</v>
      </c>
      <c r="C74" s="220">
        <f t="shared" si="2"/>
        <v>0.24999999999999997</v>
      </c>
      <c r="M74" s="300" t="s">
        <v>10482</v>
      </c>
      <c r="N74" s="71">
        <f t="shared" si="1"/>
        <v>0</v>
      </c>
    </row>
    <row r="75" spans="1:19" x14ac:dyDescent="0.4">
      <c r="A75" s="220" t="s">
        <v>9491</v>
      </c>
      <c r="B75" s="220">
        <f t="shared" si="3"/>
        <v>0.24999999999999997</v>
      </c>
      <c r="C75" s="220">
        <f t="shared" si="2"/>
        <v>0.29166666666666663</v>
      </c>
      <c r="M75" s="300" t="s">
        <v>10415</v>
      </c>
      <c r="N75" s="71">
        <f t="shared" si="1"/>
        <v>0</v>
      </c>
    </row>
    <row r="76" spans="1:19" x14ac:dyDescent="0.4">
      <c r="A76" s="220" t="s">
        <v>9491</v>
      </c>
      <c r="B76" s="220">
        <f t="shared" si="3"/>
        <v>0.29166666666666663</v>
      </c>
      <c r="C76" s="220">
        <f t="shared" si="2"/>
        <v>0.33333333333333331</v>
      </c>
      <c r="M76" s="201" t="s">
        <v>10394</v>
      </c>
      <c r="N76" s="71">
        <f t="shared" si="1"/>
        <v>0</v>
      </c>
    </row>
    <row r="77" spans="1:19" x14ac:dyDescent="0.4">
      <c r="A77" s="220" t="s">
        <v>9491</v>
      </c>
      <c r="B77" s="220">
        <f t="shared" si="3"/>
        <v>0.33333333333333331</v>
      </c>
      <c r="C77" s="220">
        <f t="shared" si="2"/>
        <v>0.375</v>
      </c>
      <c r="M77" s="12" t="s">
        <v>10677</v>
      </c>
      <c r="N77" s="71">
        <f t="shared" si="1"/>
        <v>0</v>
      </c>
    </row>
    <row r="78" spans="1:19" x14ac:dyDescent="0.4">
      <c r="A78" s="220" t="s">
        <v>9491</v>
      </c>
      <c r="B78" s="220">
        <f t="shared" si="3"/>
        <v>0.375</v>
      </c>
      <c r="C78" s="220">
        <f t="shared" si="2"/>
        <v>0.41666666666666669</v>
      </c>
      <c r="M78" s="12" t="s">
        <v>10329</v>
      </c>
      <c r="N78" s="71">
        <f t="shared" si="1"/>
        <v>0</v>
      </c>
    </row>
    <row r="79" spans="1:19" x14ac:dyDescent="0.4">
      <c r="A79" s="220" t="s">
        <v>9491</v>
      </c>
      <c r="B79" s="220">
        <f t="shared" si="3"/>
        <v>0.41666666666666669</v>
      </c>
      <c r="C79" s="220">
        <f t="shared" si="2"/>
        <v>0.45833333333333337</v>
      </c>
      <c r="M79" s="12" t="s">
        <v>10195</v>
      </c>
      <c r="N79" s="71">
        <f t="shared" si="1"/>
        <v>0</v>
      </c>
    </row>
    <row r="80" spans="1:19" x14ac:dyDescent="0.4">
      <c r="A80" s="220" t="s">
        <v>9491</v>
      </c>
      <c r="B80" s="220">
        <f t="shared" si="3"/>
        <v>0.45833333333333337</v>
      </c>
      <c r="C80" s="220">
        <f t="shared" si="2"/>
        <v>0.5</v>
      </c>
      <c r="M80" s="12" t="s">
        <v>10197</v>
      </c>
      <c r="N80" s="71">
        <f t="shared" si="1"/>
        <v>0</v>
      </c>
    </row>
    <row r="81" spans="1:14" x14ac:dyDescent="0.4">
      <c r="A81" s="220" t="s">
        <v>9491</v>
      </c>
      <c r="B81" s="220">
        <f t="shared" si="3"/>
        <v>0.5</v>
      </c>
      <c r="C81" s="220">
        <f t="shared" si="2"/>
        <v>0.54166666666666663</v>
      </c>
      <c r="M81" s="12" t="s">
        <v>9641</v>
      </c>
      <c r="N81" s="71">
        <f t="shared" si="1"/>
        <v>0</v>
      </c>
    </row>
    <row r="82" spans="1:14" x14ac:dyDescent="0.4">
      <c r="A82" s="220" t="s">
        <v>9491</v>
      </c>
      <c r="B82" s="220">
        <f t="shared" si="3"/>
        <v>0.54166666666666663</v>
      </c>
      <c r="C82" s="220">
        <f t="shared" si="2"/>
        <v>0.58333333333333326</v>
      </c>
      <c r="M82" s="12" t="s">
        <v>10399</v>
      </c>
      <c r="N82" s="71">
        <f t="shared" si="1"/>
        <v>0</v>
      </c>
    </row>
    <row r="83" spans="1:14" x14ac:dyDescent="0.4">
      <c r="A83" s="220" t="s">
        <v>9491</v>
      </c>
      <c r="B83" s="220">
        <f t="shared" si="3"/>
        <v>0.58333333333333326</v>
      </c>
      <c r="C83" s="220">
        <f t="shared" si="2"/>
        <v>0.62499999999999989</v>
      </c>
      <c r="M83" s="12" t="s">
        <v>10303</v>
      </c>
      <c r="N83" s="71">
        <f t="shared" si="1"/>
        <v>0</v>
      </c>
    </row>
    <row r="84" spans="1:14" x14ac:dyDescent="0.4">
      <c r="A84" s="220" t="s">
        <v>9491</v>
      </c>
      <c r="B84" s="220">
        <f t="shared" si="3"/>
        <v>0.62499999999999989</v>
      </c>
      <c r="C84" s="220">
        <f t="shared" si="2"/>
        <v>0.66666666666666652</v>
      </c>
      <c r="M84" s="12" t="s">
        <v>10196</v>
      </c>
      <c r="N84" s="71">
        <f t="shared" si="1"/>
        <v>0</v>
      </c>
    </row>
    <row r="85" spans="1:14" x14ac:dyDescent="0.4">
      <c r="A85" s="220" t="s">
        <v>9491</v>
      </c>
      <c r="B85" s="220">
        <f t="shared" si="3"/>
        <v>0.66666666666666652</v>
      </c>
      <c r="C85" s="220">
        <f t="shared" si="2"/>
        <v>0.70833333333333315</v>
      </c>
      <c r="M85" s="12" t="s">
        <v>9917</v>
      </c>
      <c r="N85" s="71">
        <f t="shared" si="1"/>
        <v>0</v>
      </c>
    </row>
    <row r="86" spans="1:14" x14ac:dyDescent="0.4">
      <c r="A86" s="220" t="s">
        <v>9491</v>
      </c>
      <c r="B86" s="220">
        <f t="shared" si="3"/>
        <v>0.70833333333333315</v>
      </c>
      <c r="C86" s="220">
        <f t="shared" si="2"/>
        <v>0.74999999999999978</v>
      </c>
      <c r="M86" s="12" t="s">
        <v>9624</v>
      </c>
      <c r="N86" s="71">
        <f t="shared" si="1"/>
        <v>0</v>
      </c>
    </row>
    <row r="87" spans="1:14" x14ac:dyDescent="0.4">
      <c r="A87" s="220" t="s">
        <v>9491</v>
      </c>
      <c r="B87" s="220">
        <f t="shared" si="3"/>
        <v>0.74999999999999978</v>
      </c>
      <c r="C87" s="220">
        <f t="shared" si="2"/>
        <v>0.79166666666666641</v>
      </c>
      <c r="M87" s="12" t="s">
        <v>9532</v>
      </c>
      <c r="N87" s="71">
        <f t="shared" si="1"/>
        <v>0</v>
      </c>
    </row>
    <row r="88" spans="1:14" x14ac:dyDescent="0.4">
      <c r="A88" s="220" t="s">
        <v>9491</v>
      </c>
      <c r="B88" s="220">
        <f t="shared" si="3"/>
        <v>0.79166666666666641</v>
      </c>
      <c r="C88" s="220">
        <f t="shared" si="2"/>
        <v>0.83333333333333304</v>
      </c>
      <c r="M88" s="12" t="s">
        <v>9510</v>
      </c>
      <c r="N88" s="71">
        <f t="shared" si="1"/>
        <v>0</v>
      </c>
    </row>
    <row r="89" spans="1:14" x14ac:dyDescent="0.4">
      <c r="A89" s="220" t="s">
        <v>9491</v>
      </c>
      <c r="B89" s="220">
        <f t="shared" si="3"/>
        <v>0.83333333333333304</v>
      </c>
      <c r="C89" s="220">
        <f t="shared" si="2"/>
        <v>0.87499999999999967</v>
      </c>
      <c r="M89" s="12" t="s">
        <v>9508</v>
      </c>
      <c r="N89" s="71">
        <f t="shared" si="1"/>
        <v>0</v>
      </c>
    </row>
    <row r="90" spans="1:14" x14ac:dyDescent="0.4">
      <c r="A90" s="220" t="s">
        <v>9491</v>
      </c>
      <c r="B90" s="220">
        <f t="shared" si="3"/>
        <v>0.87499999999999967</v>
      </c>
      <c r="C90" s="220">
        <f t="shared" si="2"/>
        <v>0.9166666666666663</v>
      </c>
      <c r="M90" s="12" t="s">
        <v>9498</v>
      </c>
      <c r="N90" s="71">
        <f t="shared" si="1"/>
        <v>0</v>
      </c>
    </row>
    <row r="91" spans="1:14" x14ac:dyDescent="0.4">
      <c r="A91" s="220" t="s">
        <v>9491</v>
      </c>
      <c r="B91" s="220">
        <f t="shared" si="3"/>
        <v>0.9166666666666663</v>
      </c>
      <c r="C91" s="220">
        <f t="shared" si="2"/>
        <v>0.95833333333333293</v>
      </c>
      <c r="M91" s="12" t="s">
        <v>9422</v>
      </c>
      <c r="N91" s="71">
        <f t="shared" si="1"/>
        <v>0</v>
      </c>
    </row>
    <row r="92" spans="1:14" x14ac:dyDescent="0.4">
      <c r="A92" s="220" t="s">
        <v>9491</v>
      </c>
      <c r="B92" s="220">
        <f t="shared" si="3"/>
        <v>0.95833333333333293</v>
      </c>
      <c r="C92" s="220">
        <f t="shared" si="2"/>
        <v>0.99999999999999956</v>
      </c>
      <c r="M92" s="12" t="s">
        <v>9359</v>
      </c>
      <c r="N92" s="71">
        <f t="shared" si="1"/>
        <v>0</v>
      </c>
    </row>
    <row r="93" spans="1:14" x14ac:dyDescent="0.4">
      <c r="M93" s="12" t="s">
        <v>9210</v>
      </c>
      <c r="N93" s="71">
        <f t="shared" si="1"/>
        <v>0</v>
      </c>
    </row>
    <row r="94" spans="1:14" x14ac:dyDescent="0.4">
      <c r="M94" s="12" t="s">
        <v>9136</v>
      </c>
      <c r="N94" s="71">
        <f t="shared" si="1"/>
        <v>0</v>
      </c>
    </row>
    <row r="95" spans="1:14" x14ac:dyDescent="0.4">
      <c r="M95" s="12" t="s">
        <v>9077</v>
      </c>
      <c r="N95" s="71">
        <f t="shared" si="1"/>
        <v>0</v>
      </c>
    </row>
    <row r="96" spans="1:14" x14ac:dyDescent="0.4">
      <c r="M96" s="12" t="s">
        <v>9075</v>
      </c>
      <c r="N96" s="71">
        <f t="shared" si="1"/>
        <v>0</v>
      </c>
    </row>
    <row r="97" spans="13:14" x14ac:dyDescent="0.4">
      <c r="M97" s="12" t="s">
        <v>9072</v>
      </c>
      <c r="N97" s="71">
        <f t="shared" si="1"/>
        <v>0</v>
      </c>
    </row>
    <row r="98" spans="13:14" x14ac:dyDescent="0.4">
      <c r="M98" s="12" t="s">
        <v>8980</v>
      </c>
      <c r="N98" s="71">
        <f t="shared" si="1"/>
        <v>0</v>
      </c>
    </row>
    <row r="99" spans="13:14" x14ac:dyDescent="0.4">
      <c r="M99" s="12" t="s">
        <v>8984</v>
      </c>
      <c r="N99" s="71">
        <f t="shared" si="1"/>
        <v>0</v>
      </c>
    </row>
    <row r="100" spans="13:14" x14ac:dyDescent="0.4">
      <c r="M100" s="12" t="s">
        <v>9280</v>
      </c>
      <c r="N100" s="71">
        <f t="shared" si="1"/>
        <v>0</v>
      </c>
    </row>
    <row r="101" spans="13:14" x14ac:dyDescent="0.4">
      <c r="M101" s="12" t="s">
        <v>8676</v>
      </c>
      <c r="N101" s="71">
        <f t="shared" si="1"/>
        <v>0</v>
      </c>
    </row>
    <row r="102" spans="13:14" x14ac:dyDescent="0.4">
      <c r="M102" s="12" t="s">
        <v>8658</v>
      </c>
      <c r="N102" s="71">
        <f t="shared" si="1"/>
        <v>0</v>
      </c>
    </row>
    <row r="103" spans="13:14" x14ac:dyDescent="0.4">
      <c r="M103" s="12" t="s">
        <v>8648</v>
      </c>
      <c r="N103" s="71">
        <f t="shared" si="1"/>
        <v>0</v>
      </c>
    </row>
    <row r="104" spans="13:14" x14ac:dyDescent="0.4">
      <c r="M104" s="12" t="s">
        <v>8679</v>
      </c>
      <c r="N104" s="71">
        <f t="shared" si="1"/>
        <v>0</v>
      </c>
    </row>
    <row r="105" spans="13:14" x14ac:dyDescent="0.4">
      <c r="M105" s="12" t="s">
        <v>8576</v>
      </c>
      <c r="N105" s="71">
        <f t="shared" si="1"/>
        <v>0</v>
      </c>
    </row>
    <row r="106" spans="13:14" x14ac:dyDescent="0.4">
      <c r="M106" s="12" t="s">
        <v>8577</v>
      </c>
      <c r="N106" s="71">
        <f t="shared" si="1"/>
        <v>0</v>
      </c>
    </row>
    <row r="107" spans="13:14" x14ac:dyDescent="0.4">
      <c r="M107" s="12" t="s">
        <v>8744</v>
      </c>
      <c r="N107" s="71">
        <f t="shared" si="1"/>
        <v>0</v>
      </c>
    </row>
    <row r="108" spans="13:14" x14ac:dyDescent="0.4">
      <c r="M108" s="12" t="s">
        <v>8578</v>
      </c>
      <c r="N108"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6851-0336-4D98-93F6-8833AD7D7424}">
  <dimension ref="A1:W128"/>
  <sheetViews>
    <sheetView zoomScale="90" zoomScaleNormal="90" workbookViewId="0">
      <selection activeCell="B1" sqref="B1:H1"/>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8.7265625" customWidth="1"/>
    <col min="15" max="15" width="15.1796875" customWidth="1"/>
    <col min="16" max="16" width="12.453125" customWidth="1"/>
    <col min="17" max="17" width="13.6328125" customWidth="1"/>
    <col min="18" max="18" width="14.81640625" customWidth="1"/>
    <col min="19" max="19" width="15.1796875" customWidth="1"/>
    <col min="20" max="23" width="8.7265625" customWidth="1"/>
    <col min="24" max="24" width="26.90625" bestFit="1" customWidth="1"/>
    <col min="25" max="25" width="13" bestFit="1" customWidth="1"/>
  </cols>
  <sheetData>
    <row r="1" spans="1:9" x14ac:dyDescent="0.4">
      <c r="A1" s="11" t="s">
        <v>7581</v>
      </c>
      <c r="B1" s="375" t="s">
        <v>11330</v>
      </c>
      <c r="C1" s="375"/>
      <c r="D1" s="375"/>
      <c r="E1" s="375"/>
      <c r="F1" s="375"/>
      <c r="G1" s="375"/>
      <c r="H1" s="375"/>
      <c r="I1" s="7"/>
    </row>
    <row r="2" spans="1:9" x14ac:dyDescent="0.4">
      <c r="A2" s="11" t="s">
        <v>7582</v>
      </c>
      <c r="B2" s="375" t="s">
        <v>11332</v>
      </c>
      <c r="C2" s="375"/>
      <c r="D2" s="375"/>
      <c r="E2" s="375"/>
      <c r="F2" s="375"/>
      <c r="G2" s="375"/>
      <c r="H2" s="375"/>
      <c r="I2" s="7"/>
    </row>
    <row r="3" spans="1:9" x14ac:dyDescent="0.4">
      <c r="A3" s="11" t="s">
        <v>7583</v>
      </c>
      <c r="B3" s="375" t="s">
        <v>11333</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45785.636111111111</v>
      </c>
      <c r="C6" s="374"/>
      <c r="D6" s="403" t="s">
        <v>7587</v>
      </c>
      <c r="E6" s="404"/>
      <c r="F6" s="384">
        <f>MAX(C38:G38)</f>
        <v>45791.415972222225</v>
      </c>
      <c r="G6" s="402"/>
      <c r="H6" s="374"/>
      <c r="I6" s="7"/>
    </row>
    <row r="7" spans="1:9" ht="33.5" customHeight="1" x14ac:dyDescent="0.4">
      <c r="A7" s="394" t="s">
        <v>7816</v>
      </c>
      <c r="B7" s="11" t="s">
        <v>7589</v>
      </c>
      <c r="C7" s="397" t="s">
        <v>11081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11324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10684</v>
      </c>
      <c r="D32" s="373"/>
      <c r="E32" s="373"/>
      <c r="F32" s="373"/>
      <c r="G32" s="373"/>
      <c r="H32" s="374"/>
      <c r="I32" s="218"/>
    </row>
    <row r="33" spans="1:23" x14ac:dyDescent="0.4">
      <c r="A33" s="399" t="s">
        <v>9561</v>
      </c>
      <c r="B33" s="400"/>
      <c r="C33" s="372"/>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11050</v>
      </c>
      <c r="R36" t="s">
        <v>11060</v>
      </c>
      <c r="T36" t="s">
        <v>11037</v>
      </c>
      <c r="V36" t="s">
        <v>11093</v>
      </c>
    </row>
    <row r="37" spans="1:23" x14ac:dyDescent="0.4">
      <c r="A37" s="177"/>
      <c r="B37" s="12" t="s">
        <v>7615</v>
      </c>
      <c r="C37" s="191">
        <v>45785.636111111111</v>
      </c>
      <c r="D37" s="191">
        <v>45785.65</v>
      </c>
      <c r="E37" s="191">
        <v>45785.658333333333</v>
      </c>
      <c r="F37" s="191">
        <v>45785.663194444445</v>
      </c>
      <c r="G37" s="191">
        <v>45785.645138888889</v>
      </c>
      <c r="H37" s="1"/>
      <c r="I37" s="7"/>
      <c r="J37" s="294">
        <v>45774.333333333336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45791.388888888891</v>
      </c>
      <c r="D38" s="191">
        <v>45791.395833333336</v>
      </c>
      <c r="E38" s="191">
        <v>45791.408333333333</v>
      </c>
      <c r="F38" s="191">
        <v>45791.415972222225</v>
      </c>
      <c r="G38" s="191">
        <v>45791.402777777781</v>
      </c>
      <c r="H38" s="1"/>
      <c r="I38" s="7"/>
      <c r="J38" s="186">
        <f>IF(C38&lt;&gt;"",INT((J37-C37)*24),0)+IF(D38&lt;&gt;"",INT((J37-D37)*24),0)+IF(E38&lt;&gt;"",INT((J37-E37)*24),0)+IF(F38&lt;&gt;"",INT((J37-F37)*24),0)+IF(G38&lt;&gt;"",INT((J37-G37)*24),0)</f>
        <v>-1360</v>
      </c>
      <c r="M38" s="95">
        <v>1</v>
      </c>
      <c r="N38" s="222" t="s">
        <v>11338</v>
      </c>
      <c r="O38" s="201" t="s">
        <v>11252</v>
      </c>
      <c r="P38" s="222" t="s">
        <v>11340</v>
      </c>
      <c r="Q38" s="201" t="s">
        <v>11252</v>
      </c>
      <c r="R38" s="222" t="s">
        <v>11341</v>
      </c>
      <c r="S38" s="201" t="s">
        <v>11252</v>
      </c>
      <c r="T38" s="222" t="s">
        <v>11342</v>
      </c>
      <c r="U38" s="201" t="s">
        <v>11252</v>
      </c>
      <c r="V38" s="222" t="s">
        <v>11339</v>
      </c>
      <c r="W38" s="201" t="s">
        <v>11252</v>
      </c>
    </row>
    <row r="39" spans="1:23" x14ac:dyDescent="0.4">
      <c r="A39" s="177"/>
      <c r="B39" s="12" t="s">
        <v>7458</v>
      </c>
      <c r="C39" s="221">
        <v>313</v>
      </c>
      <c r="D39" s="164">
        <v>66</v>
      </c>
      <c r="E39" s="221">
        <v>315</v>
      </c>
      <c r="F39" s="221">
        <v>10</v>
      </c>
      <c r="G39" s="164">
        <v>55</v>
      </c>
      <c r="H39" s="1">
        <f t="shared" ref="H39:H61" si="0">SUM(C39:G39)</f>
        <v>759</v>
      </c>
      <c r="I39" s="7"/>
      <c r="M39" s="1">
        <v>2</v>
      </c>
      <c r="N39" s="222"/>
      <c r="O39" s="201"/>
      <c r="P39" s="222"/>
      <c r="Q39" s="201"/>
      <c r="R39" s="203"/>
      <c r="S39" s="201"/>
      <c r="T39" s="201"/>
      <c r="U39" s="201"/>
      <c r="V39" s="222"/>
      <c r="W39" s="201"/>
    </row>
    <row r="40" spans="1:23" x14ac:dyDescent="0.4">
      <c r="A40" s="1" t="s">
        <v>7164</v>
      </c>
      <c r="B40" s="12" t="s">
        <v>7617</v>
      </c>
      <c r="C40" s="1">
        <f>INT((C38-C37)*24)</f>
        <v>138</v>
      </c>
      <c r="D40" s="1">
        <f>INT((D38-D37)*24)</f>
        <v>137</v>
      </c>
      <c r="E40" s="1">
        <f>INT((E38-E37)*24)</f>
        <v>138</v>
      </c>
      <c r="F40" s="1">
        <f>INT((F38-F37)*24)</f>
        <v>138</v>
      </c>
      <c r="G40" s="1">
        <f>INT((G38-G37)*24)</f>
        <v>138</v>
      </c>
      <c r="H40" s="1">
        <f>SUM(C40:G40)</f>
        <v>689</v>
      </c>
      <c r="I40" s="7"/>
      <c r="J40" s="12" t="s">
        <v>8020</v>
      </c>
      <c r="K40" s="1">
        <f>H40</f>
        <v>689</v>
      </c>
      <c r="M40" s="95">
        <v>3</v>
      </c>
      <c r="N40" s="222"/>
      <c r="O40" s="201"/>
      <c r="P40" s="222"/>
      <c r="Q40" s="201"/>
      <c r="R40" s="222"/>
      <c r="S40" s="201"/>
      <c r="T40" s="201"/>
      <c r="U40" s="201"/>
      <c r="V40" s="222"/>
      <c r="W40" s="201"/>
    </row>
    <row r="41" spans="1:23" x14ac:dyDescent="0.4">
      <c r="A41" s="379">
        <v>45786</v>
      </c>
      <c r="B41" s="12" t="s">
        <v>7483</v>
      </c>
      <c r="C41" s="1">
        <v>0</v>
      </c>
      <c r="D41" s="1">
        <v>0</v>
      </c>
      <c r="E41" s="1">
        <v>0</v>
      </c>
      <c r="F41" s="1">
        <v>0</v>
      </c>
      <c r="G41" s="1">
        <v>0</v>
      </c>
      <c r="H41" s="1">
        <f t="shared" si="0"/>
        <v>0</v>
      </c>
      <c r="I41" s="7"/>
      <c r="J41" s="12" t="s">
        <v>7483</v>
      </c>
      <c r="K41" s="1">
        <f>SUMIF(B:B,J41,H:H)</f>
        <v>0</v>
      </c>
      <c r="M41" s="1">
        <v>4</v>
      </c>
      <c r="N41" s="222"/>
      <c r="O41" s="201"/>
      <c r="P41" s="203"/>
      <c r="Q41" s="201"/>
      <c r="R41" s="222"/>
      <c r="S41" s="201"/>
      <c r="T41" s="201"/>
      <c r="U41" s="201"/>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c r="O42" s="201"/>
      <c r="P42" s="222"/>
      <c r="Q42" s="201"/>
      <c r="R42" s="222"/>
      <c r="S42" s="201"/>
      <c r="T42" s="201"/>
      <c r="U42" s="201"/>
      <c r="V42" s="222"/>
      <c r="W42" s="201"/>
    </row>
    <row r="43" spans="1:23" x14ac:dyDescent="0.4">
      <c r="A43" s="379"/>
      <c r="B43" s="12" t="s">
        <v>7485</v>
      </c>
      <c r="C43" s="1">
        <v>0</v>
      </c>
      <c r="D43" s="1">
        <v>0</v>
      </c>
      <c r="E43" s="1">
        <v>0</v>
      </c>
      <c r="F43" s="1">
        <v>0</v>
      </c>
      <c r="G43" s="1">
        <v>0</v>
      </c>
      <c r="H43" s="1">
        <f t="shared" si="0"/>
        <v>0</v>
      </c>
      <c r="I43" s="7"/>
      <c r="J43" s="12" t="s">
        <v>7485</v>
      </c>
      <c r="K43" s="1">
        <f>SUMIF(B:B,J43,H:H)</f>
        <v>0</v>
      </c>
      <c r="M43" s="1">
        <v>6</v>
      </c>
      <c r="N43" s="222"/>
      <c r="O43" s="201"/>
      <c r="P43" s="201"/>
      <c r="Q43" s="203"/>
      <c r="R43" s="222"/>
      <c r="S43" s="201"/>
      <c r="T43" s="201"/>
      <c r="U43" s="201"/>
      <c r="V43" s="222"/>
      <c r="W43" s="201"/>
    </row>
    <row r="44" spans="1:23" x14ac:dyDescent="0.4">
      <c r="A44" s="379">
        <v>45789</v>
      </c>
      <c r="B44" s="12" t="s">
        <v>7483</v>
      </c>
      <c r="C44" s="1">
        <v>0</v>
      </c>
      <c r="D44" s="1">
        <v>0</v>
      </c>
      <c r="E44" s="1">
        <v>0</v>
      </c>
      <c r="F44" s="1">
        <v>0</v>
      </c>
      <c r="G44" s="1">
        <v>0</v>
      </c>
      <c r="H44" s="1">
        <f t="shared" si="0"/>
        <v>0</v>
      </c>
      <c r="I44" s="7"/>
      <c r="M44" s="95">
        <v>7</v>
      </c>
      <c r="N44" s="222"/>
      <c r="O44" s="201"/>
      <c r="P44" s="201"/>
      <c r="Q44" s="203"/>
      <c r="R44" s="203"/>
      <c r="S44" s="201"/>
      <c r="T44" s="201"/>
      <c r="U44" s="201"/>
      <c r="V44" s="222"/>
      <c r="W44" s="201"/>
    </row>
    <row r="45" spans="1:23" x14ac:dyDescent="0.4">
      <c r="A45" s="379"/>
      <c r="B45" s="12" t="s">
        <v>7484</v>
      </c>
      <c r="C45" s="1">
        <v>0</v>
      </c>
      <c r="D45" s="1">
        <v>0</v>
      </c>
      <c r="E45" s="1">
        <v>0</v>
      </c>
      <c r="F45" s="1">
        <v>0</v>
      </c>
      <c r="G45" s="1">
        <v>0</v>
      </c>
      <c r="H45" s="1">
        <f t="shared" si="0"/>
        <v>0</v>
      </c>
      <c r="I45" s="7"/>
      <c r="M45" s="1">
        <v>8</v>
      </c>
      <c r="N45" s="222"/>
      <c r="O45" s="201"/>
      <c r="P45" s="201"/>
      <c r="Q45" s="203"/>
      <c r="R45" s="222"/>
      <c r="S45" s="201"/>
      <c r="T45" s="222"/>
      <c r="U45" s="201"/>
      <c r="V45" s="222"/>
      <c r="W45" s="201"/>
    </row>
    <row r="46" spans="1:23" x14ac:dyDescent="0.4">
      <c r="A46" s="379"/>
      <c r="B46" s="12" t="s">
        <v>7485</v>
      </c>
      <c r="C46" s="1">
        <v>0</v>
      </c>
      <c r="D46" s="1">
        <v>0</v>
      </c>
      <c r="E46" s="1">
        <v>0</v>
      </c>
      <c r="F46" s="1">
        <v>0</v>
      </c>
      <c r="G46" s="1">
        <v>0</v>
      </c>
      <c r="H46" s="1">
        <f t="shared" si="0"/>
        <v>0</v>
      </c>
      <c r="I46" s="7"/>
      <c r="M46" s="95">
        <v>9</v>
      </c>
      <c r="N46" s="222"/>
      <c r="O46" s="201"/>
      <c r="P46" s="201"/>
      <c r="Q46" s="201"/>
      <c r="R46" s="203"/>
      <c r="S46" s="201"/>
      <c r="T46" s="222"/>
      <c r="U46" s="201"/>
      <c r="V46" s="201"/>
      <c r="W46" s="201"/>
    </row>
    <row r="47" spans="1:23" x14ac:dyDescent="0.4">
      <c r="A47" s="379">
        <v>45790</v>
      </c>
      <c r="B47" s="12" t="s">
        <v>7483</v>
      </c>
      <c r="C47" s="1">
        <v>0</v>
      </c>
      <c r="D47" s="1">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1">
        <v>0</v>
      </c>
      <c r="E48" s="1">
        <v>0</v>
      </c>
      <c r="F48" s="1">
        <v>0</v>
      </c>
      <c r="G48" s="1">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1">
        <v>0</v>
      </c>
      <c r="E49" s="1">
        <v>0</v>
      </c>
      <c r="F49" s="1">
        <v>0</v>
      </c>
      <c r="G49" s="1">
        <v>0</v>
      </c>
      <c r="H49" s="1">
        <f t="shared" si="0"/>
        <v>0</v>
      </c>
      <c r="I49" s="7"/>
      <c r="M49" s="1">
        <v>12</v>
      </c>
      <c r="N49" s="201"/>
      <c r="O49" s="201"/>
      <c r="P49" s="201"/>
      <c r="Q49" s="201"/>
      <c r="R49" s="203"/>
      <c r="S49" s="201"/>
      <c r="T49" s="201"/>
      <c r="U49" s="201"/>
      <c r="V49" s="201"/>
      <c r="W49" s="201"/>
    </row>
    <row r="50" spans="1:23" x14ac:dyDescent="0.4">
      <c r="A50" s="379">
        <v>45791</v>
      </c>
      <c r="B50" s="12" t="s">
        <v>7483</v>
      </c>
      <c r="C50" s="1">
        <v>0</v>
      </c>
      <c r="D50" s="95">
        <v>0</v>
      </c>
      <c r="E50" s="1">
        <v>0</v>
      </c>
      <c r="F50" s="1">
        <v>0</v>
      </c>
      <c r="G50" s="1">
        <v>0</v>
      </c>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v>0</v>
      </c>
      <c r="D52" s="95">
        <v>0</v>
      </c>
      <c r="E52" s="1">
        <v>0</v>
      </c>
      <c r="F52" s="1">
        <v>0</v>
      </c>
      <c r="G52" s="1">
        <v>0</v>
      </c>
      <c r="H52" s="1">
        <f t="shared" si="0"/>
        <v>0</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11290</v>
      </c>
      <c r="N63" s="71">
        <f>COUNTIF($N$38:$W$61,M63)</f>
        <v>0</v>
      </c>
    </row>
    <row r="64" spans="1:23" x14ac:dyDescent="0.4">
      <c r="A64" s="12" t="s">
        <v>7654</v>
      </c>
      <c r="B64" s="219">
        <v>45772.033333333333</v>
      </c>
      <c r="C64" s="7"/>
      <c r="D64" s="228"/>
      <c r="E64" s="7"/>
      <c r="F64" s="7"/>
      <c r="G64" s="7"/>
      <c r="H64" s="7"/>
      <c r="I64" s="7"/>
      <c r="M64" s="12" t="s">
        <v>11284</v>
      </c>
      <c r="N64" s="71">
        <f t="shared" ref="N64:N127" si="1">COUNTIF($N$38:$W$61,M64)</f>
        <v>0</v>
      </c>
    </row>
    <row r="65" spans="1:14" x14ac:dyDescent="0.4">
      <c r="A65" s="12" t="s">
        <v>7655</v>
      </c>
      <c r="B65" s="220">
        <v>0.44861111111111113</v>
      </c>
      <c r="C65" s="7"/>
      <c r="D65" s="228"/>
      <c r="E65" s="7"/>
      <c r="F65" s="7"/>
      <c r="G65" s="7"/>
      <c r="H65" s="7"/>
      <c r="I65" s="7"/>
      <c r="M65" s="12" t="s">
        <v>11286</v>
      </c>
      <c r="N65" s="71">
        <f t="shared" si="1"/>
        <v>0</v>
      </c>
    </row>
    <row r="66" spans="1:14" x14ac:dyDescent="0.4">
      <c r="A66" s="12" t="s">
        <v>7656</v>
      </c>
      <c r="B66" s="219">
        <f>B64-B65</f>
        <v>45771.584722222222</v>
      </c>
      <c r="C66" s="7"/>
      <c r="D66" s="228"/>
      <c r="E66" s="7"/>
      <c r="F66" s="7"/>
      <c r="G66" s="7"/>
      <c r="H66" s="7"/>
      <c r="I66" s="7"/>
      <c r="M66" s="12" t="s">
        <v>11287</v>
      </c>
      <c r="N66" s="71">
        <f t="shared" si="1"/>
        <v>0</v>
      </c>
    </row>
    <row r="67" spans="1:14" x14ac:dyDescent="0.4">
      <c r="A67" s="227"/>
      <c r="C67" s="7"/>
      <c r="D67" s="228"/>
      <c r="E67" s="7"/>
      <c r="F67" s="7"/>
      <c r="G67" s="7"/>
      <c r="H67" s="7"/>
      <c r="I67" s="7"/>
      <c r="M67" s="12" t="s">
        <v>11288</v>
      </c>
      <c r="N67" s="71">
        <f t="shared" si="1"/>
        <v>0</v>
      </c>
    </row>
    <row r="68" spans="1:14" x14ac:dyDescent="0.4">
      <c r="A68" s="220" t="s">
        <v>9491</v>
      </c>
      <c r="B68" s="295">
        <v>0</v>
      </c>
      <c r="C68" s="220">
        <f>B68+TIME(1,,)</f>
        <v>4.1666666666666664E-2</v>
      </c>
      <c r="D68" s="228"/>
      <c r="E68" s="7"/>
      <c r="F68" s="7"/>
      <c r="G68" s="7"/>
      <c r="H68" s="7"/>
      <c r="I68" s="7"/>
      <c r="M68" s="12" t="s">
        <v>11203</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11067</v>
      </c>
      <c r="N69" s="71">
        <f t="shared" si="1"/>
        <v>0</v>
      </c>
    </row>
    <row r="70" spans="1:14" x14ac:dyDescent="0.4">
      <c r="A70" s="220" t="s">
        <v>9491</v>
      </c>
      <c r="B70" s="220">
        <f t="shared" ref="B70:B91" si="3">C69</f>
        <v>8.3333333333333329E-2</v>
      </c>
      <c r="C70" s="220">
        <f t="shared" si="2"/>
        <v>0.125</v>
      </c>
      <c r="M70" s="12" t="s">
        <v>11063</v>
      </c>
      <c r="N70" s="71">
        <f t="shared" si="1"/>
        <v>0</v>
      </c>
    </row>
    <row r="71" spans="1:14" x14ac:dyDescent="0.4">
      <c r="A71" s="220" t="s">
        <v>9491</v>
      </c>
      <c r="B71" s="220">
        <f t="shared" si="3"/>
        <v>0.125</v>
      </c>
      <c r="C71" s="220">
        <f t="shared" si="2"/>
        <v>0.16666666666666666</v>
      </c>
      <c r="M71" s="12" t="s">
        <v>10990</v>
      </c>
      <c r="N71" s="71">
        <f t="shared" si="1"/>
        <v>0</v>
      </c>
    </row>
    <row r="72" spans="1:14" x14ac:dyDescent="0.4">
      <c r="A72" s="220" t="s">
        <v>9491</v>
      </c>
      <c r="B72" s="220">
        <f t="shared" si="3"/>
        <v>0.16666666666666666</v>
      </c>
      <c r="C72" s="220">
        <f t="shared" si="2"/>
        <v>0.20833333333333331</v>
      </c>
      <c r="M72" s="12" t="s">
        <v>10986</v>
      </c>
      <c r="N72" s="71">
        <f t="shared" si="1"/>
        <v>0</v>
      </c>
    </row>
    <row r="73" spans="1:14" x14ac:dyDescent="0.4">
      <c r="A73" s="220" t="s">
        <v>9491</v>
      </c>
      <c r="B73" s="220">
        <f t="shared" si="3"/>
        <v>0.20833333333333331</v>
      </c>
      <c r="C73" s="220">
        <f t="shared" si="2"/>
        <v>0.24999999999999997</v>
      </c>
      <c r="M73" s="12" t="s">
        <v>11010</v>
      </c>
      <c r="N73" s="71">
        <f t="shared" si="1"/>
        <v>0</v>
      </c>
    </row>
    <row r="74" spans="1:14" x14ac:dyDescent="0.4">
      <c r="A74" s="220" t="s">
        <v>9491</v>
      </c>
      <c r="B74" s="220">
        <f t="shared" si="3"/>
        <v>0.24999999999999997</v>
      </c>
      <c r="C74" s="220">
        <f t="shared" si="2"/>
        <v>0.29166666666666663</v>
      </c>
      <c r="M74" s="12" t="s">
        <v>10861</v>
      </c>
      <c r="N74" s="71">
        <f t="shared" si="1"/>
        <v>0</v>
      </c>
    </row>
    <row r="75" spans="1:14" x14ac:dyDescent="0.4">
      <c r="A75" s="220" t="s">
        <v>9491</v>
      </c>
      <c r="B75" s="220">
        <f t="shared" si="3"/>
        <v>0.29166666666666663</v>
      </c>
      <c r="C75" s="220">
        <f t="shared" si="2"/>
        <v>0.33333333333333331</v>
      </c>
      <c r="M75" s="12" t="s">
        <v>10978</v>
      </c>
      <c r="N75" s="71">
        <f t="shared" si="1"/>
        <v>0</v>
      </c>
    </row>
    <row r="76" spans="1:14" x14ac:dyDescent="0.4">
      <c r="A76" s="220" t="s">
        <v>9491</v>
      </c>
      <c r="B76" s="220">
        <f t="shared" si="3"/>
        <v>0.33333333333333331</v>
      </c>
      <c r="C76" s="220">
        <f t="shared" si="2"/>
        <v>0.375</v>
      </c>
      <c r="M76" s="12" t="s">
        <v>10838</v>
      </c>
      <c r="N76" s="71">
        <f t="shared" si="1"/>
        <v>0</v>
      </c>
    </row>
    <row r="77" spans="1:14" x14ac:dyDescent="0.4">
      <c r="A77" s="220" t="s">
        <v>9491</v>
      </c>
      <c r="B77" s="220">
        <f t="shared" si="3"/>
        <v>0.375</v>
      </c>
      <c r="C77" s="220">
        <f t="shared" si="2"/>
        <v>0.41666666666666669</v>
      </c>
      <c r="M77" s="12" t="s">
        <v>11197</v>
      </c>
      <c r="N77" s="71">
        <f t="shared" si="1"/>
        <v>0</v>
      </c>
    </row>
    <row r="78" spans="1:14" x14ac:dyDescent="0.4">
      <c r="A78" s="220" t="s">
        <v>9491</v>
      </c>
      <c r="B78" s="220">
        <f t="shared" si="3"/>
        <v>0.41666666666666669</v>
      </c>
      <c r="C78" s="220">
        <f t="shared" si="2"/>
        <v>0.45833333333333337</v>
      </c>
      <c r="M78" s="12" t="s">
        <v>10685</v>
      </c>
      <c r="N78" s="71">
        <f t="shared" si="1"/>
        <v>0</v>
      </c>
    </row>
    <row r="79" spans="1:14" x14ac:dyDescent="0.4">
      <c r="A79" s="220" t="s">
        <v>9491</v>
      </c>
      <c r="B79" s="220">
        <f t="shared" si="3"/>
        <v>0.45833333333333337</v>
      </c>
      <c r="C79" s="220">
        <f t="shared" si="2"/>
        <v>0.5</v>
      </c>
      <c r="M79" s="12" t="s">
        <v>10537</v>
      </c>
      <c r="N79" s="71">
        <f t="shared" si="1"/>
        <v>0</v>
      </c>
    </row>
    <row r="80" spans="1:14" x14ac:dyDescent="0.4">
      <c r="A80" s="220" t="s">
        <v>9491</v>
      </c>
      <c r="B80" s="220">
        <f t="shared" si="3"/>
        <v>0.5</v>
      </c>
      <c r="C80" s="220">
        <f t="shared" si="2"/>
        <v>0.54166666666666663</v>
      </c>
      <c r="M80" s="12" t="s">
        <v>10465</v>
      </c>
      <c r="N80" s="71">
        <f t="shared" si="1"/>
        <v>0</v>
      </c>
    </row>
    <row r="81" spans="1:14" x14ac:dyDescent="0.4">
      <c r="A81" s="220" t="s">
        <v>9491</v>
      </c>
      <c r="B81" s="220">
        <f t="shared" si="3"/>
        <v>0.54166666666666663</v>
      </c>
      <c r="C81" s="220">
        <f t="shared" si="2"/>
        <v>0.58333333333333326</v>
      </c>
      <c r="M81" s="12" t="s">
        <v>10372</v>
      </c>
      <c r="N81" s="71">
        <f t="shared" si="1"/>
        <v>0</v>
      </c>
    </row>
    <row r="82" spans="1:14" x14ac:dyDescent="0.4">
      <c r="A82" s="220" t="s">
        <v>9491</v>
      </c>
      <c r="B82" s="220">
        <f t="shared" si="3"/>
        <v>0.58333333333333326</v>
      </c>
      <c r="C82" s="220">
        <f t="shared" si="2"/>
        <v>0.62499999999999989</v>
      </c>
      <c r="M82" s="12" t="s">
        <v>10334</v>
      </c>
      <c r="N82" s="71">
        <f t="shared" si="1"/>
        <v>0</v>
      </c>
    </row>
    <row r="83" spans="1:14" x14ac:dyDescent="0.4">
      <c r="A83" s="220" t="s">
        <v>9491</v>
      </c>
      <c r="B83" s="220">
        <f t="shared" si="3"/>
        <v>0.62499999999999989</v>
      </c>
      <c r="C83" s="220">
        <f t="shared" si="2"/>
        <v>0.66666666666666652</v>
      </c>
      <c r="M83" s="12" t="s">
        <v>11215</v>
      </c>
      <c r="N83" s="71">
        <f t="shared" si="1"/>
        <v>0</v>
      </c>
    </row>
    <row r="84" spans="1:14" x14ac:dyDescent="0.4">
      <c r="A84" s="220" t="s">
        <v>9491</v>
      </c>
      <c r="B84" s="220">
        <f t="shared" si="3"/>
        <v>0.66666666666666652</v>
      </c>
      <c r="C84" s="220">
        <f t="shared" si="2"/>
        <v>0.70833333333333315</v>
      </c>
      <c r="M84" s="12" t="s">
        <v>10365</v>
      </c>
      <c r="N84" s="71">
        <f t="shared" si="1"/>
        <v>0</v>
      </c>
    </row>
    <row r="85" spans="1:14" x14ac:dyDescent="0.4">
      <c r="A85" s="220" t="s">
        <v>9491</v>
      </c>
      <c r="B85" s="220">
        <f t="shared" si="3"/>
        <v>0.70833333333333315</v>
      </c>
      <c r="C85" s="220">
        <f t="shared" si="2"/>
        <v>0.74999999999999978</v>
      </c>
      <c r="M85" s="12" t="s">
        <v>10266</v>
      </c>
      <c r="N85" s="71">
        <f t="shared" si="1"/>
        <v>0</v>
      </c>
    </row>
    <row r="86" spans="1:14" x14ac:dyDescent="0.4">
      <c r="A86" s="220" t="s">
        <v>9491</v>
      </c>
      <c r="B86" s="220">
        <f t="shared" si="3"/>
        <v>0.74999999999999978</v>
      </c>
      <c r="C86" s="220">
        <f t="shared" si="2"/>
        <v>0.79166666666666641</v>
      </c>
      <c r="M86" s="12" t="s">
        <v>10264</v>
      </c>
      <c r="N86" s="71">
        <f t="shared" si="1"/>
        <v>0</v>
      </c>
    </row>
    <row r="87" spans="1:14" x14ac:dyDescent="0.4">
      <c r="A87" s="220" t="s">
        <v>9491</v>
      </c>
      <c r="B87" s="220">
        <f t="shared" si="3"/>
        <v>0.79166666666666641</v>
      </c>
      <c r="C87" s="220">
        <f t="shared" si="2"/>
        <v>0.83333333333333304</v>
      </c>
      <c r="M87" s="12" t="s">
        <v>10256</v>
      </c>
      <c r="N87" s="71">
        <f t="shared" si="1"/>
        <v>0</v>
      </c>
    </row>
    <row r="88" spans="1:14" x14ac:dyDescent="0.4">
      <c r="A88" s="220" t="s">
        <v>9491</v>
      </c>
      <c r="B88" s="220">
        <f t="shared" si="3"/>
        <v>0.83333333333333304</v>
      </c>
      <c r="C88" s="220">
        <f t="shared" si="2"/>
        <v>0.87499999999999967</v>
      </c>
      <c r="M88" s="12" t="s">
        <v>10225</v>
      </c>
      <c r="N88" s="71">
        <f t="shared" si="1"/>
        <v>0</v>
      </c>
    </row>
    <row r="89" spans="1:14" x14ac:dyDescent="0.4">
      <c r="A89" s="220" t="s">
        <v>9491</v>
      </c>
      <c r="B89" s="220">
        <f t="shared" si="3"/>
        <v>0.87499999999999967</v>
      </c>
      <c r="C89" s="220">
        <f t="shared" si="2"/>
        <v>0.9166666666666663</v>
      </c>
      <c r="M89" s="12" t="s">
        <v>9980</v>
      </c>
      <c r="N89" s="71">
        <f t="shared" si="1"/>
        <v>0</v>
      </c>
    </row>
    <row r="90" spans="1:14" x14ac:dyDescent="0.4">
      <c r="A90" s="220" t="s">
        <v>9491</v>
      </c>
      <c r="B90" s="220">
        <f t="shared" si="3"/>
        <v>0.9166666666666663</v>
      </c>
      <c r="C90" s="220">
        <f t="shared" si="2"/>
        <v>0.95833333333333293</v>
      </c>
      <c r="M90" s="12" t="s">
        <v>9969</v>
      </c>
      <c r="N90" s="71">
        <f t="shared" si="1"/>
        <v>0</v>
      </c>
    </row>
    <row r="91" spans="1:14" x14ac:dyDescent="0.4">
      <c r="A91" s="220" t="s">
        <v>9491</v>
      </c>
      <c r="B91" s="220">
        <f t="shared" si="3"/>
        <v>0.95833333333333293</v>
      </c>
      <c r="C91" s="220">
        <f t="shared" si="2"/>
        <v>0.99999999999999956</v>
      </c>
      <c r="M91" s="12" t="s">
        <v>9845</v>
      </c>
      <c r="N91" s="71">
        <f t="shared" si="1"/>
        <v>0</v>
      </c>
    </row>
    <row r="92" spans="1:14" x14ac:dyDescent="0.4">
      <c r="M92" s="12" t="s">
        <v>10460</v>
      </c>
      <c r="N92" s="71">
        <f t="shared" si="1"/>
        <v>0</v>
      </c>
    </row>
    <row r="93" spans="1:14" x14ac:dyDescent="0.4">
      <c r="M93" s="12" t="s">
        <v>10268</v>
      </c>
      <c r="N93" s="71">
        <f t="shared" si="1"/>
        <v>0</v>
      </c>
    </row>
    <row r="94" spans="1:14" x14ac:dyDescent="0.4">
      <c r="M94" s="12" t="s">
        <v>10227</v>
      </c>
      <c r="N94" s="71">
        <f t="shared" si="1"/>
        <v>0</v>
      </c>
    </row>
    <row r="95" spans="1:14" x14ac:dyDescent="0.4">
      <c r="M95" s="12" t="s">
        <v>10120</v>
      </c>
      <c r="N95" s="71">
        <f t="shared" si="1"/>
        <v>0</v>
      </c>
    </row>
    <row r="96" spans="1:14" x14ac:dyDescent="0.4">
      <c r="M96" s="12" t="s">
        <v>10118</v>
      </c>
      <c r="N96" s="71">
        <f t="shared" si="1"/>
        <v>0</v>
      </c>
    </row>
    <row r="97" spans="13:14" x14ac:dyDescent="0.4">
      <c r="M97" s="12" t="s">
        <v>10109</v>
      </c>
      <c r="N97" s="71">
        <f t="shared" si="1"/>
        <v>0</v>
      </c>
    </row>
    <row r="98" spans="13:14" x14ac:dyDescent="0.4">
      <c r="M98" s="12" t="s">
        <v>10285</v>
      </c>
      <c r="N98" s="71">
        <f t="shared" si="1"/>
        <v>0</v>
      </c>
    </row>
    <row r="99" spans="13:14" x14ac:dyDescent="0.4">
      <c r="M99" s="12" t="s">
        <v>9886</v>
      </c>
      <c r="N99" s="71">
        <f t="shared" si="1"/>
        <v>0</v>
      </c>
    </row>
    <row r="100" spans="13:14" x14ac:dyDescent="0.4">
      <c r="M100" s="12" t="s">
        <v>9865</v>
      </c>
      <c r="N100" s="71">
        <f t="shared" si="1"/>
        <v>0</v>
      </c>
    </row>
    <row r="101" spans="13:14" x14ac:dyDescent="0.4">
      <c r="M101" s="12" t="s">
        <v>9813</v>
      </c>
      <c r="N101" s="71">
        <f t="shared" si="1"/>
        <v>0</v>
      </c>
    </row>
    <row r="102" spans="13:14" x14ac:dyDescent="0.4">
      <c r="M102" s="12" t="s">
        <v>9811</v>
      </c>
      <c r="N102" s="71">
        <f t="shared" si="1"/>
        <v>0</v>
      </c>
    </row>
    <row r="103" spans="13:14" x14ac:dyDescent="0.4">
      <c r="M103" s="12" t="s">
        <v>9815</v>
      </c>
      <c r="N103" s="71">
        <f t="shared" si="1"/>
        <v>0</v>
      </c>
    </row>
    <row r="104" spans="13:14" x14ac:dyDescent="0.4">
      <c r="M104" s="12" t="s">
        <v>9557</v>
      </c>
      <c r="N104" s="71">
        <f t="shared" si="1"/>
        <v>0</v>
      </c>
    </row>
    <row r="105" spans="13:14" x14ac:dyDescent="0.4">
      <c r="M105" s="12" t="s">
        <v>9382</v>
      </c>
      <c r="N105" s="71">
        <f t="shared" si="1"/>
        <v>0</v>
      </c>
    </row>
    <row r="106" spans="13:14" x14ac:dyDescent="0.4">
      <c r="M106" s="12" t="s">
        <v>9380</v>
      </c>
      <c r="N106" s="71">
        <f t="shared" si="1"/>
        <v>0</v>
      </c>
    </row>
    <row r="107" spans="13:14" x14ac:dyDescent="0.4">
      <c r="M107" s="12" t="s">
        <v>9131</v>
      </c>
      <c r="N107" s="71">
        <f t="shared" si="1"/>
        <v>0</v>
      </c>
    </row>
    <row r="108" spans="13:14" x14ac:dyDescent="0.4">
      <c r="M108" s="12" t="s">
        <v>9020</v>
      </c>
      <c r="N108" s="71">
        <f t="shared" si="1"/>
        <v>0</v>
      </c>
    </row>
    <row r="109" spans="13:14" x14ac:dyDescent="0.4">
      <c r="M109" s="12" t="s">
        <v>9607</v>
      </c>
      <c r="N109" s="71">
        <f t="shared" si="1"/>
        <v>0</v>
      </c>
    </row>
    <row r="110" spans="13:14" x14ac:dyDescent="0.4">
      <c r="M110" s="12" t="s">
        <v>9023</v>
      </c>
      <c r="N110" s="71">
        <f t="shared" si="1"/>
        <v>0</v>
      </c>
    </row>
    <row r="111" spans="13:14" x14ac:dyDescent="0.4">
      <c r="M111" s="12" t="s">
        <v>9024</v>
      </c>
      <c r="N111" s="71">
        <f t="shared" si="1"/>
        <v>0</v>
      </c>
    </row>
    <row r="112" spans="13:14" x14ac:dyDescent="0.4">
      <c r="M112" s="12" t="s">
        <v>9385</v>
      </c>
      <c r="N112" s="71">
        <f t="shared" si="1"/>
        <v>0</v>
      </c>
    </row>
    <row r="113" spans="13:14" x14ac:dyDescent="0.4">
      <c r="M113" s="12" t="s">
        <v>9377</v>
      </c>
      <c r="N113" s="71">
        <f t="shared" si="1"/>
        <v>0</v>
      </c>
    </row>
    <row r="114" spans="13:14" x14ac:dyDescent="0.4">
      <c r="M114" s="12" t="s">
        <v>9025</v>
      </c>
      <c r="N114" s="71">
        <f t="shared" si="1"/>
        <v>0</v>
      </c>
    </row>
    <row r="115" spans="13:14" x14ac:dyDescent="0.4">
      <c r="M115" s="12" t="s">
        <v>8571</v>
      </c>
      <c r="N115" s="71">
        <f t="shared" si="1"/>
        <v>0</v>
      </c>
    </row>
    <row r="116" spans="13:14" x14ac:dyDescent="0.4">
      <c r="M116" s="12" t="s">
        <v>8572</v>
      </c>
      <c r="N116" s="71">
        <f t="shared" si="1"/>
        <v>0</v>
      </c>
    </row>
    <row r="117" spans="13:14" x14ac:dyDescent="0.4">
      <c r="M117" s="12" t="s">
        <v>10124</v>
      </c>
      <c r="N117" s="71">
        <f t="shared" si="1"/>
        <v>0</v>
      </c>
    </row>
    <row r="118" spans="13:14" x14ac:dyDescent="0.4">
      <c r="M118" s="12" t="s">
        <v>8638</v>
      </c>
      <c r="N118" s="71">
        <f t="shared" si="1"/>
        <v>0</v>
      </c>
    </row>
    <row r="119" spans="13:14" x14ac:dyDescent="0.4">
      <c r="M119" s="12" t="s">
        <v>8573</v>
      </c>
      <c r="N119" s="71">
        <f t="shared" si="1"/>
        <v>0</v>
      </c>
    </row>
    <row r="120" spans="13:14" x14ac:dyDescent="0.4">
      <c r="M120" s="12" t="s">
        <v>8574</v>
      </c>
      <c r="N120" s="71">
        <f t="shared" si="1"/>
        <v>0</v>
      </c>
    </row>
    <row r="121" spans="13:14" x14ac:dyDescent="0.4">
      <c r="M121" s="12" t="s">
        <v>8575</v>
      </c>
      <c r="N121" s="71">
        <f t="shared" si="1"/>
        <v>0</v>
      </c>
    </row>
    <row r="122" spans="13:14" x14ac:dyDescent="0.4">
      <c r="M122" s="12" t="s">
        <v>8286</v>
      </c>
      <c r="N122" s="71">
        <f t="shared" si="1"/>
        <v>0</v>
      </c>
    </row>
    <row r="123" spans="13:14" x14ac:dyDescent="0.4">
      <c r="M123" s="12" t="s">
        <v>8270</v>
      </c>
      <c r="N123" s="71">
        <f t="shared" si="1"/>
        <v>0</v>
      </c>
    </row>
    <row r="124" spans="13:14" x14ac:dyDescent="0.4">
      <c r="M124" s="12" t="s">
        <v>8570</v>
      </c>
      <c r="N124" s="71">
        <f t="shared" si="1"/>
        <v>0</v>
      </c>
    </row>
    <row r="125" spans="13:14" x14ac:dyDescent="0.4">
      <c r="M125" s="12" t="s">
        <v>8288</v>
      </c>
      <c r="N125" s="71">
        <f t="shared" si="1"/>
        <v>0</v>
      </c>
    </row>
    <row r="126" spans="13:14" x14ac:dyDescent="0.4">
      <c r="M126" s="12" t="s">
        <v>8255</v>
      </c>
      <c r="N126" s="71">
        <f t="shared" si="1"/>
        <v>0</v>
      </c>
    </row>
    <row r="127" spans="13:14" x14ac:dyDescent="0.4">
      <c r="M127" s="12" t="s">
        <v>8115</v>
      </c>
      <c r="N127" s="71">
        <f t="shared" si="1"/>
        <v>0</v>
      </c>
    </row>
    <row r="128" spans="13:14" x14ac:dyDescent="0.4">
      <c r="M128" s="12" t="s">
        <v>8257</v>
      </c>
      <c r="N128" s="71">
        <f>COUNTIF($N$38:$W$61,M128)</f>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C2265F7E-E8B2-439A-A0C1-33C17553722A}"/>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1507D-CD0A-48D8-8448-01C73C622323}">
  <dimension ref="A1:W176"/>
  <sheetViews>
    <sheetView topLeftCell="A31" zoomScale="90" zoomScaleNormal="90" workbookViewId="0">
      <selection activeCell="N40" sqref="N4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08984375" customWidth="1"/>
    <col min="12" max="13" width="10.90625" bestFit="1" customWidth="1"/>
    <col min="14" max="14" width="22.90625" customWidth="1"/>
    <col min="15" max="15" width="14.90625" bestFit="1" customWidth="1"/>
    <col min="16" max="17" width="8" customWidth="1"/>
    <col min="18" max="18" width="20.36328125" customWidth="1"/>
    <col min="19" max="19" width="16.7265625" customWidth="1"/>
    <col min="20" max="20" width="19.36328125" customWidth="1"/>
    <col min="21" max="21" width="14.90625" bestFit="1" customWidth="1"/>
    <col min="22" max="22" width="17.26953125" customWidth="1"/>
    <col min="23" max="23" width="14.90625" bestFit="1" customWidth="1"/>
  </cols>
  <sheetData>
    <row r="1" spans="1:17" x14ac:dyDescent="0.4">
      <c r="A1" s="11" t="s">
        <v>7581</v>
      </c>
      <c r="B1" s="375" t="s">
        <v>11343</v>
      </c>
      <c r="C1" s="375"/>
      <c r="D1" s="375"/>
      <c r="E1" s="375"/>
      <c r="F1" s="375"/>
      <c r="G1" s="375"/>
      <c r="H1" s="375"/>
      <c r="I1" s="7"/>
      <c r="K1" s="227"/>
      <c r="L1" s="227"/>
      <c r="M1" s="227"/>
      <c r="N1" s="227"/>
      <c r="O1" s="227"/>
      <c r="P1" s="227"/>
      <c r="Q1" s="227"/>
    </row>
    <row r="2" spans="1:17" x14ac:dyDescent="0.4">
      <c r="A2" s="11" t="s">
        <v>7582</v>
      </c>
      <c r="B2" s="375" t="s">
        <v>11345</v>
      </c>
      <c r="C2" s="375"/>
      <c r="D2" s="375"/>
      <c r="E2" s="375"/>
      <c r="F2" s="375"/>
      <c r="G2" s="375"/>
      <c r="H2" s="375"/>
      <c r="I2" s="7"/>
    </row>
    <row r="3" spans="1:17" x14ac:dyDescent="0.4">
      <c r="A3" s="11" t="s">
        <v>7583</v>
      </c>
      <c r="B3" s="375" t="s">
        <v>11346</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9168</v>
      </c>
      <c r="C5" s="375"/>
      <c r="D5" s="375"/>
      <c r="E5" s="375"/>
      <c r="F5" s="375"/>
      <c r="G5" s="375"/>
      <c r="H5" s="375"/>
      <c r="I5" s="7"/>
    </row>
    <row r="6" spans="1:17" x14ac:dyDescent="0.4">
      <c r="A6" s="11" t="s">
        <v>7586</v>
      </c>
      <c r="B6" s="384">
        <f>MIN(C38:G38)</f>
        <v>45793.755555555559</v>
      </c>
      <c r="C6" s="374"/>
      <c r="D6" s="403" t="s">
        <v>7587</v>
      </c>
      <c r="E6" s="404"/>
      <c r="F6" s="384">
        <f>MAX(C39:G39)</f>
        <v>45803.320833333331</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11324</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405" t="s">
        <v>10684</v>
      </c>
      <c r="D33" s="406"/>
      <c r="E33" s="406"/>
      <c r="F33" s="406"/>
      <c r="G33" s="406"/>
      <c r="H33" s="407"/>
      <c r="I33" s="218"/>
    </row>
    <row r="34" spans="1:23" x14ac:dyDescent="0.4">
      <c r="A34" s="399" t="s">
        <v>9537</v>
      </c>
      <c r="B34" s="400"/>
      <c r="C34" s="372"/>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8466</v>
      </c>
      <c r="F37" s="239" t="s">
        <v>8564</v>
      </c>
      <c r="G37" s="239" t="s">
        <v>8568</v>
      </c>
      <c r="H37" s="1"/>
      <c r="I37" s="7"/>
      <c r="J37" s="186" t="s">
        <v>9436</v>
      </c>
      <c r="N37" t="s">
        <v>10353</v>
      </c>
      <c r="P37" t="s">
        <v>9793</v>
      </c>
      <c r="R37" t="s">
        <v>8624</v>
      </c>
      <c r="T37" t="s">
        <v>9793</v>
      </c>
      <c r="V37" t="s">
        <v>10354</v>
      </c>
    </row>
    <row r="38" spans="1:23" x14ac:dyDescent="0.4">
      <c r="A38" s="177"/>
      <c r="B38" s="12" t="s">
        <v>7615</v>
      </c>
      <c r="C38" s="191">
        <v>45793.803472222222</v>
      </c>
      <c r="D38" s="191"/>
      <c r="E38" s="191">
        <v>45796.650694444441</v>
      </c>
      <c r="F38" s="191">
        <v>45793.82708333333</v>
      </c>
      <c r="G38" s="191">
        <v>45793.755555555559</v>
      </c>
      <c r="H38" s="1"/>
      <c r="I38" s="7"/>
      <c r="J38" s="294">
        <v>45763.333333333336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45801.943749999999</v>
      </c>
      <c r="D39" s="191"/>
      <c r="E39" s="191">
        <v>45797.686805555553</v>
      </c>
      <c r="F39" s="191">
        <v>45801.629166666666</v>
      </c>
      <c r="G39" s="191">
        <v>45803.320833333331</v>
      </c>
      <c r="H39" s="1"/>
      <c r="I39" s="7"/>
      <c r="J39" s="186">
        <f>IF(C39&lt;&gt;"",INT((J38-C38)*24),0)+IF(D39&lt;&gt;"",INT((J38-D38)*24),0)+IF(E39&lt;&gt;"",INT((J38-E38)*24),0)+IF(F39&lt;&gt;"",INT((J38-F38)*24),0)+IF(G39&lt;&gt;"",INT((J38-G38)*24),0)</f>
        <v>-2995</v>
      </c>
      <c r="M39" s="95">
        <v>1</v>
      </c>
      <c r="N39" s="222" t="s">
        <v>11354</v>
      </c>
      <c r="O39" s="201" t="s">
        <v>11347</v>
      </c>
      <c r="P39" s="235"/>
      <c r="Q39" s="201"/>
      <c r="R39" s="203" t="s">
        <v>11352</v>
      </c>
      <c r="S39" s="201" t="s">
        <v>11369</v>
      </c>
      <c r="T39" s="222" t="s">
        <v>11353</v>
      </c>
      <c r="U39" s="201" t="s">
        <v>11369</v>
      </c>
      <c r="V39" s="222" t="s">
        <v>11355</v>
      </c>
      <c r="W39" s="201" t="s">
        <v>11252</v>
      </c>
    </row>
    <row r="40" spans="1:23" x14ac:dyDescent="0.4">
      <c r="A40" s="177"/>
      <c r="B40" s="12" t="s">
        <v>7458</v>
      </c>
      <c r="C40" s="221">
        <v>502</v>
      </c>
      <c r="D40" s="221"/>
      <c r="E40" s="164">
        <v>64</v>
      </c>
      <c r="F40" s="221">
        <v>14</v>
      </c>
      <c r="G40" s="164">
        <v>111</v>
      </c>
      <c r="H40" s="1">
        <f>SUM(C40:G40)</f>
        <v>691</v>
      </c>
      <c r="I40" s="7"/>
      <c r="M40" s="1">
        <v>2</v>
      </c>
      <c r="N40" s="222" t="s">
        <v>11364</v>
      </c>
      <c r="O40" s="201" t="s">
        <v>11252</v>
      </c>
      <c r="P40" s="222"/>
      <c r="Q40" s="201"/>
      <c r="R40" s="203"/>
      <c r="S40" s="201"/>
      <c r="T40" s="222" t="s">
        <v>11356</v>
      </c>
      <c r="U40" s="201" t="s">
        <v>11252</v>
      </c>
      <c r="V40" s="231" t="s">
        <v>11372</v>
      </c>
      <c r="W40" s="201" t="s">
        <v>11390</v>
      </c>
    </row>
    <row r="41" spans="1:23" x14ac:dyDescent="0.4">
      <c r="A41" s="1" t="s">
        <v>7164</v>
      </c>
      <c r="B41" s="12" t="s">
        <v>7617</v>
      </c>
      <c r="C41" s="1">
        <f>INT((C39-C38)*24)</f>
        <v>195</v>
      </c>
      <c r="D41" s="1"/>
      <c r="E41" s="1">
        <f>INT((E39-E38)*24)</f>
        <v>24</v>
      </c>
      <c r="F41" s="1">
        <f>INT((F39-F38)*24)</f>
        <v>187</v>
      </c>
      <c r="G41" s="1">
        <f>INT((G39-G38)*24)</f>
        <v>229</v>
      </c>
      <c r="H41" s="1">
        <f t="shared" ref="H41:H59" si="0">SUM(C41:G41)</f>
        <v>635</v>
      </c>
      <c r="I41" s="7"/>
      <c r="J41" s="12" t="s">
        <v>8020</v>
      </c>
      <c r="K41" s="1">
        <f>H41</f>
        <v>635</v>
      </c>
      <c r="M41" s="95">
        <v>3</v>
      </c>
      <c r="N41" s="222" t="s">
        <v>11373</v>
      </c>
      <c r="O41" s="201" t="s">
        <v>11252</v>
      </c>
      <c r="P41" s="222"/>
      <c r="Q41" s="201"/>
      <c r="R41" s="203"/>
      <c r="S41" s="201"/>
      <c r="T41" s="203"/>
      <c r="U41" s="201"/>
      <c r="V41" t="s">
        <v>11370</v>
      </c>
      <c r="W41" s="201" t="s">
        <v>11252</v>
      </c>
    </row>
    <row r="42" spans="1:23" x14ac:dyDescent="0.4">
      <c r="A42" s="379">
        <v>45796</v>
      </c>
      <c r="B42" s="12" t="s">
        <v>7483</v>
      </c>
      <c r="C42" s="1">
        <v>0</v>
      </c>
      <c r="D42" s="1"/>
      <c r="E42" s="1"/>
      <c r="F42" s="1">
        <v>0</v>
      </c>
      <c r="G42" s="1">
        <v>0</v>
      </c>
      <c r="H42" s="1">
        <f t="shared" si="0"/>
        <v>0</v>
      </c>
      <c r="I42" s="7"/>
      <c r="J42" s="12" t="s">
        <v>7483</v>
      </c>
      <c r="K42" s="1">
        <f>SUMIF(B:B,J42,H:H)</f>
        <v>0</v>
      </c>
      <c r="M42" s="1">
        <v>4</v>
      </c>
      <c r="N42" s="222"/>
      <c r="O42" s="201"/>
      <c r="P42" s="222"/>
      <c r="Q42" s="201"/>
      <c r="R42" s="203"/>
      <c r="S42" s="201"/>
      <c r="T42" s="222"/>
      <c r="U42" s="201"/>
      <c r="V42" s="222" t="s">
        <v>11371</v>
      </c>
      <c r="W42" s="201" t="s">
        <v>10605</v>
      </c>
    </row>
    <row r="43" spans="1:23" x14ac:dyDescent="0.4">
      <c r="A43" s="379"/>
      <c r="B43" s="12" t="s">
        <v>7484</v>
      </c>
      <c r="C43" s="1">
        <v>0</v>
      </c>
      <c r="D43" s="1"/>
      <c r="E43" s="1"/>
      <c r="F43" s="1">
        <v>0</v>
      </c>
      <c r="G43" s="1">
        <v>0</v>
      </c>
      <c r="H43" s="1">
        <f t="shared" si="0"/>
        <v>0</v>
      </c>
      <c r="I43" s="7"/>
      <c r="J43" s="12" t="s">
        <v>7484</v>
      </c>
      <c r="K43" s="1">
        <f>SUMIF(B:B,J43,H:H)</f>
        <v>0</v>
      </c>
      <c r="M43" s="95">
        <v>5</v>
      </c>
      <c r="N43" s="201"/>
      <c r="O43" s="201"/>
      <c r="P43" s="201"/>
      <c r="Q43" s="203"/>
      <c r="R43" s="222"/>
      <c r="S43" s="201"/>
      <c r="T43" s="203"/>
      <c r="U43" s="201"/>
      <c r="V43" s="201"/>
      <c r="W43" s="201"/>
    </row>
    <row r="44" spans="1:23" x14ac:dyDescent="0.4">
      <c r="A44" s="379"/>
      <c r="B44" s="12" t="s">
        <v>7485</v>
      </c>
      <c r="C44" s="1">
        <v>1</v>
      </c>
      <c r="D44" s="1"/>
      <c r="E44" s="1"/>
      <c r="F44" s="1">
        <v>0</v>
      </c>
      <c r="G44" s="1">
        <v>0</v>
      </c>
      <c r="H44" s="1">
        <f t="shared" si="0"/>
        <v>1</v>
      </c>
      <c r="I44" s="7"/>
      <c r="J44" s="12" t="s">
        <v>7485</v>
      </c>
      <c r="K44" s="1">
        <f>SUMIF(B:B,J44,H:H)</f>
        <v>2</v>
      </c>
      <c r="M44" s="1">
        <v>6</v>
      </c>
      <c r="N44" s="201"/>
      <c r="O44" s="201"/>
      <c r="P44" s="201"/>
      <c r="Q44" s="203"/>
      <c r="R44" s="203"/>
      <c r="S44" s="201"/>
      <c r="T44" s="203"/>
      <c r="U44" s="201"/>
      <c r="V44" s="201"/>
      <c r="W44" s="201"/>
    </row>
    <row r="45" spans="1:23" x14ac:dyDescent="0.4">
      <c r="A45" s="379">
        <v>45797</v>
      </c>
      <c r="B45" s="12" t="s">
        <v>7483</v>
      </c>
      <c r="C45" s="1">
        <v>0</v>
      </c>
      <c r="D45" s="1"/>
      <c r="E45" s="1">
        <v>0</v>
      </c>
      <c r="F45" s="1">
        <v>0</v>
      </c>
      <c r="G45" s="1">
        <v>0</v>
      </c>
      <c r="H45" s="1">
        <f t="shared" si="0"/>
        <v>0</v>
      </c>
      <c r="I45" s="7"/>
      <c r="M45" s="95">
        <v>7</v>
      </c>
      <c r="N45" s="203"/>
      <c r="O45" s="201"/>
      <c r="P45" s="201"/>
      <c r="Q45" s="203"/>
      <c r="R45" s="222"/>
      <c r="S45" s="201"/>
      <c r="T45" s="203"/>
      <c r="U45" s="201"/>
      <c r="V45" s="201"/>
      <c r="W45" s="201"/>
    </row>
    <row r="46" spans="1:23" x14ac:dyDescent="0.4">
      <c r="A46" s="379"/>
      <c r="B46" s="12" t="s">
        <v>7484</v>
      </c>
      <c r="C46" s="1">
        <v>0</v>
      </c>
      <c r="D46" s="1"/>
      <c r="E46" s="1">
        <v>0</v>
      </c>
      <c r="F46" s="1">
        <v>0</v>
      </c>
      <c r="G46" s="1">
        <v>0</v>
      </c>
      <c r="H46" s="1">
        <f t="shared" si="0"/>
        <v>0</v>
      </c>
      <c r="I46" s="7"/>
      <c r="M46" s="1">
        <v>8</v>
      </c>
      <c r="N46" s="201"/>
      <c r="O46" s="201"/>
      <c r="P46" s="201"/>
      <c r="Q46" s="203"/>
      <c r="R46" s="222"/>
      <c r="S46" s="201"/>
      <c r="T46" s="203"/>
      <c r="U46" s="201"/>
      <c r="V46" s="201"/>
      <c r="W46" s="201"/>
    </row>
    <row r="47" spans="1:23" x14ac:dyDescent="0.4">
      <c r="A47" s="379"/>
      <c r="B47" s="12" t="s">
        <v>7485</v>
      </c>
      <c r="C47" s="1">
        <v>0</v>
      </c>
      <c r="D47" s="1"/>
      <c r="E47" s="1">
        <v>0</v>
      </c>
      <c r="F47" s="1">
        <v>0</v>
      </c>
      <c r="G47" s="1">
        <v>0</v>
      </c>
      <c r="H47" s="1">
        <f t="shared" si="0"/>
        <v>0</v>
      </c>
      <c r="I47" s="7"/>
      <c r="M47" s="95">
        <v>9</v>
      </c>
      <c r="N47" s="201"/>
      <c r="O47" s="201"/>
      <c r="P47" s="201"/>
      <c r="Q47" s="201"/>
      <c r="R47" s="222"/>
      <c r="S47" s="201"/>
      <c r="T47" s="203"/>
      <c r="U47" s="201"/>
      <c r="V47" s="201"/>
      <c r="W47" s="201"/>
    </row>
    <row r="48" spans="1:23" x14ac:dyDescent="0.4">
      <c r="A48" s="379">
        <v>45798</v>
      </c>
      <c r="B48" s="12" t="s">
        <v>7483</v>
      </c>
      <c r="C48" s="1">
        <v>0</v>
      </c>
      <c r="D48" s="1"/>
      <c r="E48" s="1"/>
      <c r="F48" s="1">
        <v>0</v>
      </c>
      <c r="G48" s="1">
        <v>0</v>
      </c>
      <c r="H48" s="1">
        <f t="shared" si="0"/>
        <v>0</v>
      </c>
      <c r="I48" s="7"/>
      <c r="M48" s="1">
        <v>10</v>
      </c>
      <c r="N48" s="222"/>
      <c r="O48" s="201"/>
      <c r="P48" s="201"/>
      <c r="Q48" s="201"/>
      <c r="R48" s="203"/>
      <c r="S48" s="201"/>
      <c r="T48" s="203"/>
      <c r="U48" s="201"/>
      <c r="V48" s="201"/>
      <c r="W48" s="201"/>
    </row>
    <row r="49" spans="1:23" x14ac:dyDescent="0.4">
      <c r="A49" s="379"/>
      <c r="B49" s="12" t="s">
        <v>7484</v>
      </c>
      <c r="C49" s="1">
        <v>0</v>
      </c>
      <c r="D49" s="1"/>
      <c r="E49" s="1"/>
      <c r="F49" s="1">
        <v>0</v>
      </c>
      <c r="G49" s="1">
        <v>0</v>
      </c>
      <c r="H49" s="1">
        <f t="shared" si="0"/>
        <v>0</v>
      </c>
      <c r="I49" s="7"/>
      <c r="M49" s="1">
        <v>11</v>
      </c>
      <c r="N49" s="201"/>
      <c r="O49" s="201"/>
      <c r="P49" s="201"/>
      <c r="Q49" s="201"/>
      <c r="R49" s="203"/>
      <c r="S49" s="201"/>
      <c r="T49" s="203"/>
      <c r="U49" s="201"/>
      <c r="V49" s="201"/>
      <c r="W49" s="201"/>
    </row>
    <row r="50" spans="1:23" x14ac:dyDescent="0.4">
      <c r="A50" s="379"/>
      <c r="B50" s="12" t="s">
        <v>7485</v>
      </c>
      <c r="C50" s="1">
        <v>0</v>
      </c>
      <c r="D50" s="1"/>
      <c r="E50" s="1"/>
      <c r="F50" s="1">
        <v>0</v>
      </c>
      <c r="G50" s="1">
        <v>0</v>
      </c>
      <c r="H50" s="1">
        <f t="shared" si="0"/>
        <v>0</v>
      </c>
      <c r="I50" s="7"/>
      <c r="M50" s="1">
        <v>12</v>
      </c>
      <c r="N50" s="201"/>
      <c r="O50" s="201"/>
      <c r="P50" s="201"/>
      <c r="Q50" s="201"/>
      <c r="R50" s="203"/>
      <c r="S50" s="201"/>
      <c r="T50" s="201"/>
      <c r="U50" s="201"/>
      <c r="V50" s="201"/>
      <c r="W50" s="201"/>
    </row>
    <row r="51" spans="1:23" x14ac:dyDescent="0.4">
      <c r="A51" s="379">
        <v>45799</v>
      </c>
      <c r="B51" s="12" t="s">
        <v>7483</v>
      </c>
      <c r="C51" s="1">
        <v>0</v>
      </c>
      <c r="D51" s="95"/>
      <c r="E51" s="1"/>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v>0</v>
      </c>
      <c r="D52" s="95"/>
      <c r="E52" s="95"/>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v>0</v>
      </c>
      <c r="D53" s="95"/>
      <c r="E53" s="1"/>
      <c r="F53" s="1">
        <v>0</v>
      </c>
      <c r="G53" s="1">
        <v>0</v>
      </c>
      <c r="H53" s="1">
        <f t="shared" si="0"/>
        <v>0</v>
      </c>
      <c r="I53" s="7"/>
      <c r="M53" s="1">
        <v>15</v>
      </c>
      <c r="N53" s="201"/>
      <c r="O53" s="201"/>
      <c r="P53" s="201"/>
      <c r="Q53" s="201"/>
      <c r="R53" s="203"/>
      <c r="S53" s="201"/>
      <c r="T53" s="201"/>
      <c r="U53" s="201"/>
      <c r="V53" s="201"/>
      <c r="W53" s="201"/>
    </row>
    <row r="54" spans="1:23" x14ac:dyDescent="0.4">
      <c r="A54" s="379">
        <v>45803</v>
      </c>
      <c r="B54" s="12" t="s">
        <v>7483</v>
      </c>
      <c r="C54" s="1">
        <v>0</v>
      </c>
      <c r="D54" s="95"/>
      <c r="E54" s="1"/>
      <c r="F54" s="1">
        <v>0</v>
      </c>
      <c r="G54" s="1">
        <v>0</v>
      </c>
      <c r="H54" s="1">
        <f t="shared" si="0"/>
        <v>0</v>
      </c>
      <c r="I54" s="7"/>
      <c r="M54" s="1">
        <v>16</v>
      </c>
      <c r="N54" s="201"/>
      <c r="O54" s="201"/>
      <c r="P54" s="201"/>
      <c r="Q54" s="201"/>
      <c r="R54" s="203"/>
      <c r="S54" s="201"/>
      <c r="T54" s="201"/>
      <c r="U54" s="201"/>
      <c r="V54" s="201"/>
      <c r="W54" s="201"/>
    </row>
    <row r="55" spans="1:23" x14ac:dyDescent="0.4">
      <c r="A55" s="379"/>
      <c r="B55" s="12" t="s">
        <v>7484</v>
      </c>
      <c r="C55" s="1">
        <v>0</v>
      </c>
      <c r="D55" s="95"/>
      <c r="E55" s="1"/>
      <c r="F55" s="95">
        <v>0</v>
      </c>
      <c r="G55" s="95">
        <v>0</v>
      </c>
      <c r="H55" s="1">
        <f t="shared" si="0"/>
        <v>0</v>
      </c>
      <c r="I55" s="7"/>
      <c r="M55" s="1">
        <v>17</v>
      </c>
      <c r="N55" s="201"/>
      <c r="O55" s="201"/>
      <c r="P55" s="201"/>
      <c r="Q55" s="201"/>
      <c r="R55" s="203"/>
      <c r="S55" s="201"/>
      <c r="T55" s="201"/>
      <c r="U55" s="201"/>
      <c r="V55" s="201"/>
      <c r="W55" s="201"/>
    </row>
    <row r="56" spans="1:23" x14ac:dyDescent="0.4">
      <c r="A56" s="379"/>
      <c r="B56" s="12" t="s">
        <v>7485</v>
      </c>
      <c r="C56" s="1">
        <v>0</v>
      </c>
      <c r="D56" s="95"/>
      <c r="E56" s="1"/>
      <c r="F56" s="1">
        <v>0</v>
      </c>
      <c r="G56" s="1">
        <v>1</v>
      </c>
      <c r="H56" s="1">
        <f t="shared" si="0"/>
        <v>1</v>
      </c>
      <c r="I56" s="7"/>
      <c r="M56" s="95">
        <v>18</v>
      </c>
      <c r="N56" s="201"/>
      <c r="O56" s="201"/>
      <c r="P56" s="201"/>
      <c r="Q56" s="201"/>
      <c r="R56" s="203"/>
      <c r="S56" s="201"/>
      <c r="T56" s="201"/>
      <c r="U56" s="201"/>
      <c r="V56" s="201"/>
      <c r="W56" s="201"/>
    </row>
    <row r="57" spans="1:23" x14ac:dyDescent="0.4">
      <c r="A57" s="379"/>
      <c r="B57" s="12" t="s">
        <v>7483</v>
      </c>
      <c r="C57" s="1"/>
      <c r="D57" s="95"/>
      <c r="E57" s="1"/>
      <c r="F57" s="1"/>
      <c r="G57" s="1"/>
      <c r="H57" s="1">
        <f t="shared" si="0"/>
        <v>0</v>
      </c>
      <c r="M57" s="95">
        <v>19</v>
      </c>
      <c r="N57" s="201"/>
      <c r="O57" s="201"/>
      <c r="P57" s="201"/>
      <c r="Q57" s="201"/>
      <c r="R57" s="203"/>
      <c r="S57" s="201"/>
      <c r="T57" s="201"/>
      <c r="U57" s="201"/>
      <c r="V57" s="201"/>
      <c r="W57" s="201"/>
    </row>
    <row r="58" spans="1:23" x14ac:dyDescent="0.4">
      <c r="A58" s="379"/>
      <c r="B58" s="12" t="s">
        <v>7484</v>
      </c>
      <c r="C58" s="1"/>
      <c r="D58" s="95"/>
      <c r="E58" s="1"/>
      <c r="F58" s="95"/>
      <c r="G58" s="95"/>
      <c r="H58" s="1">
        <f t="shared" si="0"/>
        <v>0</v>
      </c>
      <c r="M58" s="1">
        <v>20</v>
      </c>
      <c r="N58" s="201"/>
      <c r="O58" s="201"/>
      <c r="P58" s="201"/>
      <c r="Q58" s="201"/>
      <c r="R58" s="203"/>
      <c r="S58" s="201"/>
      <c r="T58" s="201"/>
      <c r="U58" s="201"/>
      <c r="V58" s="201"/>
      <c r="W58" s="201"/>
    </row>
    <row r="59" spans="1:23" x14ac:dyDescent="0.4">
      <c r="A59" s="379"/>
      <c r="B59" s="12" t="s">
        <v>7485</v>
      </c>
      <c r="C59" s="1"/>
      <c r="D59" s="95"/>
      <c r="E59" s="1"/>
      <c r="F59" s="1"/>
      <c r="G59" s="1"/>
      <c r="H59" s="1">
        <f t="shared" si="0"/>
        <v>0</v>
      </c>
      <c r="M59" s="1">
        <v>21</v>
      </c>
      <c r="N59" s="201"/>
      <c r="O59" s="201"/>
      <c r="P59" s="201"/>
      <c r="Q59" s="201"/>
      <c r="R59" s="203"/>
      <c r="S59" s="201"/>
      <c r="T59" s="201"/>
      <c r="U59" s="201"/>
      <c r="V59" s="201"/>
      <c r="W59" s="201"/>
    </row>
    <row r="60" spans="1:23" x14ac:dyDescent="0.4">
      <c r="A60" s="379"/>
      <c r="B60" s="12" t="s">
        <v>7483</v>
      </c>
      <c r="C60" s="1"/>
      <c r="D60" s="95"/>
      <c r="E60" s="1"/>
      <c r="F60" s="1"/>
      <c r="G60" s="1"/>
      <c r="H60" s="1">
        <f>SUM(C60:G60)</f>
        <v>0</v>
      </c>
      <c r="M60" s="1">
        <v>22</v>
      </c>
      <c r="N60" s="201"/>
      <c r="O60" s="201"/>
      <c r="P60" s="201"/>
      <c r="Q60" s="201"/>
      <c r="R60" s="203"/>
      <c r="S60" s="201"/>
      <c r="T60" s="201"/>
      <c r="U60" s="201"/>
      <c r="V60" s="201"/>
      <c r="W60" s="201"/>
    </row>
    <row r="61" spans="1:23" x14ac:dyDescent="0.4">
      <c r="A61" s="379"/>
      <c r="B61" s="12" t="s">
        <v>7484</v>
      </c>
      <c r="C61" s="1"/>
      <c r="D61" s="95"/>
      <c r="E61" s="1"/>
      <c r="F61" s="95"/>
      <c r="G61" s="95"/>
      <c r="H61" s="1">
        <f>SUM(C61:G61)</f>
        <v>0</v>
      </c>
      <c r="M61" s="1">
        <v>23</v>
      </c>
      <c r="N61" s="201"/>
      <c r="O61" s="201"/>
      <c r="P61" s="201"/>
      <c r="Q61" s="201"/>
      <c r="R61" s="203"/>
      <c r="S61" s="201"/>
      <c r="T61" s="201"/>
      <c r="U61" s="201"/>
      <c r="V61" s="201"/>
      <c r="W61" s="201"/>
    </row>
    <row r="62" spans="1:23" x14ac:dyDescent="0.4">
      <c r="A62" s="379"/>
      <c r="B62" s="12" t="s">
        <v>7485</v>
      </c>
      <c r="C62" s="1"/>
      <c r="D62" s="95"/>
      <c r="E62" s="1"/>
      <c r="F62" s="1"/>
      <c r="G62" s="1"/>
      <c r="H62" s="1">
        <f>SUM(C62:G62)</f>
        <v>0</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11389</v>
      </c>
      <c r="N64" s="71">
        <f t="shared" ref="N64:N127" si="1">COUNTIF($N$39:$W$62,M64)</f>
        <v>1</v>
      </c>
    </row>
    <row r="65" spans="1:14" x14ac:dyDescent="0.4">
      <c r="A65" s="12" t="s">
        <v>7654</v>
      </c>
      <c r="B65" s="219">
        <v>45612.868055555555</v>
      </c>
      <c r="C65" s="7"/>
      <c r="D65" s="228"/>
      <c r="E65" s="7"/>
      <c r="F65" s="7"/>
      <c r="G65" s="7"/>
      <c r="H65" s="7"/>
      <c r="I65" s="7"/>
      <c r="M65" s="12" t="s">
        <v>11302</v>
      </c>
      <c r="N65" s="71">
        <f t="shared" si="1"/>
        <v>0</v>
      </c>
    </row>
    <row r="66" spans="1:14" x14ac:dyDescent="0.4">
      <c r="A66" s="12" t="s">
        <v>7655</v>
      </c>
      <c r="B66" s="220">
        <v>6.0416666666666667E-2</v>
      </c>
      <c r="C66" s="7"/>
      <c r="D66" s="228"/>
      <c r="E66" s="7"/>
      <c r="F66" s="7"/>
      <c r="G66" s="7"/>
      <c r="H66" s="7"/>
      <c r="I66" s="7"/>
      <c r="M66" s="12" t="s">
        <v>11299</v>
      </c>
      <c r="N66" s="71">
        <f t="shared" si="1"/>
        <v>0</v>
      </c>
    </row>
    <row r="67" spans="1:14" x14ac:dyDescent="0.4">
      <c r="A67" s="12" t="s">
        <v>7656</v>
      </c>
      <c r="B67" s="219">
        <f>B65-B66</f>
        <v>45612.807638888888</v>
      </c>
      <c r="C67" s="7"/>
      <c r="D67" s="228"/>
      <c r="E67" s="7"/>
      <c r="F67" s="7"/>
      <c r="G67" s="7"/>
      <c r="H67" s="7"/>
      <c r="I67" s="7"/>
      <c r="M67" s="12" t="s">
        <v>11071</v>
      </c>
      <c r="N67" s="71">
        <f t="shared" si="1"/>
        <v>0</v>
      </c>
    </row>
    <row r="68" spans="1:14" x14ac:dyDescent="0.4">
      <c r="A68" s="227"/>
      <c r="C68" s="7"/>
      <c r="D68" s="228"/>
      <c r="E68" s="7"/>
      <c r="F68" s="7"/>
      <c r="G68" s="7"/>
      <c r="H68" s="7"/>
      <c r="I68" s="7"/>
      <c r="M68" s="12" t="s">
        <v>10876</v>
      </c>
      <c r="N68" s="71">
        <f t="shared" si="1"/>
        <v>0</v>
      </c>
    </row>
    <row r="69" spans="1:14" x14ac:dyDescent="0.4">
      <c r="A69" s="220" t="s">
        <v>9491</v>
      </c>
      <c r="B69" s="295">
        <v>0</v>
      </c>
      <c r="C69" s="220">
        <f>B69+TIME(1,,)</f>
        <v>4.1666666666666664E-2</v>
      </c>
      <c r="D69" s="228"/>
      <c r="E69" s="7"/>
      <c r="F69" s="7"/>
      <c r="G69" s="7"/>
      <c r="H69" s="7"/>
      <c r="I69" s="7"/>
      <c r="M69" s="12" t="s">
        <v>10779</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10731</v>
      </c>
      <c r="N70" s="71">
        <f t="shared" si="1"/>
        <v>0</v>
      </c>
    </row>
    <row r="71" spans="1:14" x14ac:dyDescent="0.4">
      <c r="A71" s="220" t="s">
        <v>9491</v>
      </c>
      <c r="B71" s="220">
        <f t="shared" ref="B71:B92" si="3">C70</f>
        <v>8.3333333333333329E-2</v>
      </c>
      <c r="C71" s="220">
        <f t="shared" si="2"/>
        <v>0.125</v>
      </c>
      <c r="M71" s="12" t="s">
        <v>10615</v>
      </c>
      <c r="N71" s="71">
        <f t="shared" si="1"/>
        <v>0</v>
      </c>
    </row>
    <row r="72" spans="1:14" x14ac:dyDescent="0.4">
      <c r="A72" s="220" t="s">
        <v>9491</v>
      </c>
      <c r="B72" s="220">
        <f t="shared" si="3"/>
        <v>0.125</v>
      </c>
      <c r="C72" s="220">
        <f t="shared" si="2"/>
        <v>0.16666666666666666</v>
      </c>
      <c r="M72" s="12" t="s">
        <v>10606</v>
      </c>
      <c r="N72" s="71">
        <f t="shared" si="1"/>
        <v>0</v>
      </c>
    </row>
    <row r="73" spans="1:14" x14ac:dyDescent="0.4">
      <c r="A73" s="220" t="s">
        <v>9491</v>
      </c>
      <c r="B73" s="220">
        <f t="shared" si="3"/>
        <v>0.16666666666666666</v>
      </c>
      <c r="C73" s="220">
        <f t="shared" si="2"/>
        <v>0.20833333333333331</v>
      </c>
      <c r="M73" s="12" t="s">
        <v>10545</v>
      </c>
      <c r="N73" s="71">
        <f t="shared" si="1"/>
        <v>0</v>
      </c>
    </row>
    <row r="74" spans="1:14" x14ac:dyDescent="0.4">
      <c r="A74" s="220" t="s">
        <v>9491</v>
      </c>
      <c r="B74" s="220">
        <f t="shared" si="3"/>
        <v>0.20833333333333331</v>
      </c>
      <c r="C74" s="220">
        <f t="shared" si="2"/>
        <v>0.24999999999999997</v>
      </c>
      <c r="M74" s="12" t="s">
        <v>10462</v>
      </c>
      <c r="N74" s="71">
        <f t="shared" si="1"/>
        <v>0</v>
      </c>
    </row>
    <row r="75" spans="1:14" x14ac:dyDescent="0.4">
      <c r="A75" s="220" t="s">
        <v>9491</v>
      </c>
      <c r="B75" s="220">
        <f t="shared" si="3"/>
        <v>0.24999999999999997</v>
      </c>
      <c r="C75" s="220">
        <f t="shared" si="2"/>
        <v>0.29166666666666663</v>
      </c>
      <c r="M75" s="12" t="s">
        <v>10254</v>
      </c>
      <c r="N75" s="71">
        <f t="shared" si="1"/>
        <v>0</v>
      </c>
    </row>
    <row r="76" spans="1:14" x14ac:dyDescent="0.4">
      <c r="A76" s="220" t="s">
        <v>9491</v>
      </c>
      <c r="B76" s="220">
        <f t="shared" si="3"/>
        <v>0.29166666666666663</v>
      </c>
      <c r="C76" s="220">
        <f t="shared" si="2"/>
        <v>0.33333333333333331</v>
      </c>
      <c r="M76" s="12" t="s">
        <v>10157</v>
      </c>
      <c r="N76" s="71">
        <f t="shared" si="1"/>
        <v>1</v>
      </c>
    </row>
    <row r="77" spans="1:14" x14ac:dyDescent="0.4">
      <c r="A77" s="220" t="s">
        <v>9491</v>
      </c>
      <c r="B77" s="220">
        <f t="shared" si="3"/>
        <v>0.33333333333333331</v>
      </c>
      <c r="C77" s="220">
        <f t="shared" si="2"/>
        <v>0.375</v>
      </c>
      <c r="M77" s="12" t="s">
        <v>10147</v>
      </c>
      <c r="N77" s="71">
        <f t="shared" si="1"/>
        <v>0</v>
      </c>
    </row>
    <row r="78" spans="1:14" x14ac:dyDescent="0.4">
      <c r="A78" s="220" t="s">
        <v>9491</v>
      </c>
      <c r="B78" s="220">
        <f t="shared" si="3"/>
        <v>0.375</v>
      </c>
      <c r="C78" s="220">
        <f t="shared" si="2"/>
        <v>0.41666666666666669</v>
      </c>
      <c r="M78" s="12" t="s">
        <v>9961</v>
      </c>
      <c r="N78" s="71">
        <f t="shared" si="1"/>
        <v>0</v>
      </c>
    </row>
    <row r="79" spans="1:14" x14ac:dyDescent="0.4">
      <c r="A79" s="220" t="s">
        <v>9491</v>
      </c>
      <c r="B79" s="220">
        <f t="shared" si="3"/>
        <v>0.41666666666666669</v>
      </c>
      <c r="C79" s="220">
        <f t="shared" si="2"/>
        <v>0.45833333333333337</v>
      </c>
      <c r="M79" s="12" t="s">
        <v>9207</v>
      </c>
      <c r="N79" s="71">
        <f t="shared" si="1"/>
        <v>0</v>
      </c>
    </row>
    <row r="80" spans="1:14" x14ac:dyDescent="0.4">
      <c r="A80" s="220" t="s">
        <v>9491</v>
      </c>
      <c r="B80" s="220">
        <f t="shared" si="3"/>
        <v>0.45833333333333337</v>
      </c>
      <c r="C80" s="220">
        <f t="shared" si="2"/>
        <v>0.5</v>
      </c>
      <c r="M80" s="12" t="s">
        <v>8994</v>
      </c>
      <c r="N80" s="71">
        <f t="shared" si="1"/>
        <v>0</v>
      </c>
    </row>
    <row r="81" spans="1:14" x14ac:dyDescent="0.4">
      <c r="A81" s="220" t="s">
        <v>9491</v>
      </c>
      <c r="B81" s="220">
        <f t="shared" si="3"/>
        <v>0.5</v>
      </c>
      <c r="C81" s="220">
        <f t="shared" si="2"/>
        <v>0.54166666666666663</v>
      </c>
      <c r="M81" s="12" t="s">
        <v>8943</v>
      </c>
      <c r="N81" s="71">
        <f t="shared" si="1"/>
        <v>0</v>
      </c>
    </row>
    <row r="82" spans="1:14" x14ac:dyDescent="0.4">
      <c r="A82" s="220" t="s">
        <v>9491</v>
      </c>
      <c r="B82" s="220">
        <f t="shared" si="3"/>
        <v>0.54166666666666663</v>
      </c>
      <c r="C82" s="220">
        <f t="shared" si="2"/>
        <v>0.58333333333333326</v>
      </c>
      <c r="M82" s="12" t="s">
        <v>8932</v>
      </c>
      <c r="N82" s="71">
        <f t="shared" si="1"/>
        <v>0</v>
      </c>
    </row>
    <row r="83" spans="1:14" x14ac:dyDescent="0.4">
      <c r="A83" s="220" t="s">
        <v>9491</v>
      </c>
      <c r="B83" s="220">
        <f t="shared" si="3"/>
        <v>0.58333333333333326</v>
      </c>
      <c r="C83" s="220">
        <f t="shared" si="2"/>
        <v>0.62499999999999989</v>
      </c>
      <c r="M83" s="12" t="s">
        <v>9195</v>
      </c>
      <c r="N83" s="71">
        <f t="shared" si="1"/>
        <v>0</v>
      </c>
    </row>
    <row r="84" spans="1:14" x14ac:dyDescent="0.4">
      <c r="A84" s="220" t="s">
        <v>9491</v>
      </c>
      <c r="B84" s="220">
        <f t="shared" si="3"/>
        <v>0.62499999999999989</v>
      </c>
      <c r="C84" s="220">
        <f t="shared" si="2"/>
        <v>0.66666666666666652</v>
      </c>
      <c r="M84" s="12" t="s">
        <v>10273</v>
      </c>
      <c r="N84" s="71">
        <f t="shared" si="1"/>
        <v>0</v>
      </c>
    </row>
    <row r="85" spans="1:14" x14ac:dyDescent="0.4">
      <c r="A85" s="220" t="s">
        <v>9491</v>
      </c>
      <c r="B85" s="220">
        <f t="shared" si="3"/>
        <v>0.66666666666666652</v>
      </c>
      <c r="C85" s="220">
        <f t="shared" si="2"/>
        <v>0.70833333333333315</v>
      </c>
      <c r="M85" s="12" t="s">
        <v>9747</v>
      </c>
      <c r="N85" s="71">
        <f t="shared" si="1"/>
        <v>0</v>
      </c>
    </row>
    <row r="86" spans="1:14" x14ac:dyDescent="0.4">
      <c r="A86" s="220" t="s">
        <v>9491</v>
      </c>
      <c r="B86" s="220">
        <f t="shared" si="3"/>
        <v>0.70833333333333315</v>
      </c>
      <c r="C86" s="220">
        <f t="shared" si="2"/>
        <v>0.74999999999999978</v>
      </c>
      <c r="M86" s="12" t="s">
        <v>9745</v>
      </c>
      <c r="N86" s="71">
        <f t="shared" si="1"/>
        <v>0</v>
      </c>
    </row>
    <row r="87" spans="1:14" x14ac:dyDescent="0.4">
      <c r="A87" s="220" t="s">
        <v>9491</v>
      </c>
      <c r="B87" s="220">
        <f t="shared" si="3"/>
        <v>0.74999999999999978</v>
      </c>
      <c r="C87" s="220">
        <f t="shared" si="2"/>
        <v>0.79166666666666641</v>
      </c>
      <c r="M87" s="12" t="s">
        <v>9772</v>
      </c>
      <c r="N87" s="71">
        <f t="shared" si="1"/>
        <v>0</v>
      </c>
    </row>
    <row r="88" spans="1:14" x14ac:dyDescent="0.4">
      <c r="A88" s="220" t="s">
        <v>9491</v>
      </c>
      <c r="B88" s="220">
        <f t="shared" si="3"/>
        <v>0.79166666666666641</v>
      </c>
      <c r="C88" s="220">
        <f t="shared" si="2"/>
        <v>0.83333333333333304</v>
      </c>
      <c r="M88" s="12" t="s">
        <v>9534</v>
      </c>
      <c r="N88" s="71">
        <f t="shared" si="1"/>
        <v>0</v>
      </c>
    </row>
    <row r="89" spans="1:14" x14ac:dyDescent="0.4">
      <c r="A89" s="220" t="s">
        <v>9491</v>
      </c>
      <c r="B89" s="220">
        <f t="shared" si="3"/>
        <v>0.83333333333333304</v>
      </c>
      <c r="C89" s="220">
        <f t="shared" si="2"/>
        <v>0.87499999999999967</v>
      </c>
      <c r="M89" s="12" t="s">
        <v>9205</v>
      </c>
      <c r="N89" s="71">
        <f t="shared" si="1"/>
        <v>0</v>
      </c>
    </row>
    <row r="90" spans="1:14" x14ac:dyDescent="0.4">
      <c r="A90" s="220" t="s">
        <v>9491</v>
      </c>
      <c r="B90" s="220">
        <f t="shared" si="3"/>
        <v>0.87499999999999967</v>
      </c>
      <c r="C90" s="220">
        <f t="shared" si="2"/>
        <v>0.9166666666666663</v>
      </c>
      <c r="M90" s="12" t="s">
        <v>9002</v>
      </c>
      <c r="N90" s="71">
        <f t="shared" si="1"/>
        <v>0</v>
      </c>
    </row>
    <row r="91" spans="1:14" x14ac:dyDescent="0.4">
      <c r="A91" s="220" t="s">
        <v>9491</v>
      </c>
      <c r="B91" s="220">
        <f t="shared" si="3"/>
        <v>0.9166666666666663</v>
      </c>
      <c r="C91" s="220">
        <f t="shared" si="2"/>
        <v>0.95833333333333293</v>
      </c>
      <c r="M91" s="12" t="s">
        <v>8951</v>
      </c>
      <c r="N91" s="71">
        <f t="shared" si="1"/>
        <v>0</v>
      </c>
    </row>
    <row r="92" spans="1:14" x14ac:dyDescent="0.4">
      <c r="A92" s="220" t="s">
        <v>9491</v>
      </c>
      <c r="B92" s="220">
        <f t="shared" si="3"/>
        <v>0.95833333333333293</v>
      </c>
      <c r="C92" s="220">
        <f t="shared" si="2"/>
        <v>0.99999999999999956</v>
      </c>
      <c r="M92" s="12" t="s">
        <v>8949</v>
      </c>
      <c r="N92" s="71">
        <f t="shared" si="1"/>
        <v>0</v>
      </c>
    </row>
    <row r="93" spans="1:14" x14ac:dyDescent="0.4">
      <c r="A93" s="7"/>
      <c r="B93" s="250"/>
      <c r="C93" s="250"/>
      <c r="M93" s="12" t="s">
        <v>8945</v>
      </c>
      <c r="N93" s="71">
        <f t="shared" si="1"/>
        <v>0</v>
      </c>
    </row>
    <row r="94" spans="1:14" x14ac:dyDescent="0.4">
      <c r="M94" s="12" t="s">
        <v>8899</v>
      </c>
      <c r="N94" s="71">
        <f t="shared" si="1"/>
        <v>0</v>
      </c>
    </row>
    <row r="95" spans="1:14" x14ac:dyDescent="0.4">
      <c r="M95" s="12" t="s">
        <v>8903</v>
      </c>
      <c r="N95" s="71">
        <f t="shared" si="1"/>
        <v>0</v>
      </c>
    </row>
    <row r="96" spans="1:14" x14ac:dyDescent="0.4">
      <c r="M96" s="12" t="s">
        <v>8904</v>
      </c>
      <c r="N96" s="71">
        <f t="shared" si="1"/>
        <v>0</v>
      </c>
    </row>
    <row r="97" spans="13:14" x14ac:dyDescent="0.4">
      <c r="M97" s="12" t="s">
        <v>8905</v>
      </c>
      <c r="N97" s="71">
        <f t="shared" si="1"/>
        <v>0</v>
      </c>
    </row>
    <row r="98" spans="13:14" x14ac:dyDescent="0.4">
      <c r="M98" s="12" t="s">
        <v>8906</v>
      </c>
      <c r="N98" s="71">
        <f t="shared" si="1"/>
        <v>0</v>
      </c>
    </row>
    <row r="99" spans="13:14" x14ac:dyDescent="0.4">
      <c r="M99" s="12" t="s">
        <v>8907</v>
      </c>
      <c r="N99" s="71">
        <f t="shared" si="1"/>
        <v>0</v>
      </c>
    </row>
    <row r="100" spans="13:14" x14ac:dyDescent="0.4">
      <c r="M100" s="12" t="s">
        <v>8937</v>
      </c>
      <c r="N100" s="71">
        <f t="shared" si="1"/>
        <v>0</v>
      </c>
    </row>
    <row r="101" spans="13:14" x14ac:dyDescent="0.4">
      <c r="M101" s="12" t="s">
        <v>8909</v>
      </c>
      <c r="N101" s="71">
        <f t="shared" si="1"/>
        <v>0</v>
      </c>
    </row>
    <row r="102" spans="13:14" x14ac:dyDescent="0.4">
      <c r="M102" s="12" t="s">
        <v>8785</v>
      </c>
      <c r="N102" s="71">
        <f t="shared" si="1"/>
        <v>0</v>
      </c>
    </row>
    <row r="103" spans="13:14" x14ac:dyDescent="0.4">
      <c r="M103" s="12" t="s">
        <v>8783</v>
      </c>
      <c r="N103" s="71">
        <f t="shared" si="1"/>
        <v>0</v>
      </c>
    </row>
    <row r="104" spans="13:14" x14ac:dyDescent="0.4">
      <c r="M104" s="12" t="s">
        <v>8908</v>
      </c>
      <c r="N104" s="71">
        <f t="shared" si="1"/>
        <v>0</v>
      </c>
    </row>
    <row r="105" spans="13:14" x14ac:dyDescent="0.4">
      <c r="M105" s="12" t="s">
        <v>8935</v>
      </c>
      <c r="N105" s="71">
        <f t="shared" si="1"/>
        <v>0</v>
      </c>
    </row>
    <row r="106" spans="13:14" x14ac:dyDescent="0.4">
      <c r="M106" s="12" t="s">
        <v>8789</v>
      </c>
      <c r="N106" s="71">
        <f t="shared" si="1"/>
        <v>0</v>
      </c>
    </row>
    <row r="107" spans="13:14" x14ac:dyDescent="0.4">
      <c r="M107" s="12" t="s">
        <v>8717</v>
      </c>
      <c r="N107" s="71">
        <f t="shared" si="1"/>
        <v>0</v>
      </c>
    </row>
    <row r="108" spans="13:14" x14ac:dyDescent="0.4">
      <c r="M108" s="12" t="s">
        <v>8703</v>
      </c>
      <c r="N108" s="71">
        <f t="shared" si="1"/>
        <v>0</v>
      </c>
    </row>
    <row r="109" spans="13:14" x14ac:dyDescent="0.4">
      <c r="M109" s="12" t="s">
        <v>8699</v>
      </c>
      <c r="N109" s="71">
        <f t="shared" si="1"/>
        <v>0</v>
      </c>
    </row>
    <row r="110" spans="13:14" x14ac:dyDescent="0.4">
      <c r="M110" s="12" t="s">
        <v>8694</v>
      </c>
      <c r="N110" s="71">
        <f t="shared" si="1"/>
        <v>0</v>
      </c>
    </row>
    <row r="111" spans="13:14" x14ac:dyDescent="0.4">
      <c r="M111" s="12" t="s">
        <v>8645</v>
      </c>
      <c r="N111" s="71">
        <f t="shared" si="1"/>
        <v>0</v>
      </c>
    </row>
    <row r="112" spans="13:14" x14ac:dyDescent="0.4">
      <c r="M112" s="12" t="s">
        <v>8643</v>
      </c>
      <c r="N112" s="71">
        <f t="shared" si="1"/>
        <v>0</v>
      </c>
    </row>
    <row r="113" spans="13:14" x14ac:dyDescent="0.4">
      <c r="M113" s="12" t="s">
        <v>8629</v>
      </c>
      <c r="N113" s="71">
        <f t="shared" si="1"/>
        <v>0</v>
      </c>
    </row>
    <row r="114" spans="13:14" x14ac:dyDescent="0.4">
      <c r="M114" s="12" t="s">
        <v>8636</v>
      </c>
      <c r="N114" s="71">
        <f t="shared" si="1"/>
        <v>0</v>
      </c>
    </row>
    <row r="115" spans="13:14" x14ac:dyDescent="0.4">
      <c r="M115" s="12" t="s">
        <v>9774</v>
      </c>
      <c r="N115" s="71">
        <f t="shared" si="1"/>
        <v>0</v>
      </c>
    </row>
    <row r="116" spans="13:14" x14ac:dyDescent="0.4">
      <c r="M116" s="12" t="s">
        <v>8632</v>
      </c>
      <c r="N116" s="71">
        <f t="shared" si="1"/>
        <v>0</v>
      </c>
    </row>
    <row r="117" spans="13:14" x14ac:dyDescent="0.4">
      <c r="M117" s="12" t="s">
        <v>8633</v>
      </c>
      <c r="N117" s="71">
        <f t="shared" si="1"/>
        <v>0</v>
      </c>
    </row>
    <row r="118" spans="13:14" x14ac:dyDescent="0.4">
      <c r="M118" s="12" t="s">
        <v>8634</v>
      </c>
      <c r="N118" s="71">
        <f t="shared" si="1"/>
        <v>0</v>
      </c>
    </row>
    <row r="119" spans="13:14" x14ac:dyDescent="0.4">
      <c r="M119" s="12" t="s">
        <v>8635</v>
      </c>
      <c r="N119" s="71">
        <f t="shared" si="1"/>
        <v>0</v>
      </c>
    </row>
    <row r="120" spans="13:14" x14ac:dyDescent="0.4">
      <c r="M120" s="12" t="s">
        <v>8419</v>
      </c>
      <c r="N120" s="71">
        <f t="shared" si="1"/>
        <v>0</v>
      </c>
    </row>
    <row r="121" spans="13:14" x14ac:dyDescent="0.4">
      <c r="M121" s="12" t="s">
        <v>8414</v>
      </c>
      <c r="N121" s="71">
        <f t="shared" si="1"/>
        <v>0</v>
      </c>
    </row>
    <row r="122" spans="13:14" x14ac:dyDescent="0.4">
      <c r="M122" s="12" t="s">
        <v>8420</v>
      </c>
      <c r="N122" s="71">
        <f t="shared" si="1"/>
        <v>0</v>
      </c>
    </row>
    <row r="123" spans="13:14" x14ac:dyDescent="0.4">
      <c r="M123" s="12" t="s">
        <v>8421</v>
      </c>
      <c r="N123" s="71">
        <f t="shared" si="1"/>
        <v>0</v>
      </c>
    </row>
    <row r="124" spans="13:14" x14ac:dyDescent="0.4">
      <c r="M124" s="12" t="s">
        <v>8422</v>
      </c>
      <c r="N124" s="71">
        <f t="shared" si="1"/>
        <v>0</v>
      </c>
    </row>
    <row r="125" spans="13:14" x14ac:dyDescent="0.4">
      <c r="M125" s="12" t="s">
        <v>8308</v>
      </c>
      <c r="N125" s="71">
        <f t="shared" si="1"/>
        <v>0</v>
      </c>
    </row>
    <row r="126" spans="13:14" x14ac:dyDescent="0.4">
      <c r="M126" s="12" t="s">
        <v>7783</v>
      </c>
      <c r="N126" s="71">
        <f t="shared" si="1"/>
        <v>0</v>
      </c>
    </row>
    <row r="127" spans="13:14" x14ac:dyDescent="0.4">
      <c r="M127" s="12" t="s">
        <v>8376</v>
      </c>
      <c r="N127" s="71">
        <f t="shared" si="1"/>
        <v>0</v>
      </c>
    </row>
    <row r="128" spans="13:14" x14ac:dyDescent="0.4">
      <c r="M128" s="12" t="s">
        <v>8355</v>
      </c>
      <c r="N128" s="71">
        <f t="shared" ref="N128:N175" si="4">COUNTIF($N$39:$W$62,M128)</f>
        <v>0</v>
      </c>
    </row>
    <row r="129" spans="13:14" x14ac:dyDescent="0.4">
      <c r="M129" s="12" t="s">
        <v>8351</v>
      </c>
      <c r="N129" s="71">
        <f t="shared" si="4"/>
        <v>0</v>
      </c>
    </row>
    <row r="130" spans="13:14" x14ac:dyDescent="0.4">
      <c r="M130" s="12" t="s">
        <v>8311</v>
      </c>
      <c r="N130" s="71">
        <f t="shared" si="4"/>
        <v>0</v>
      </c>
    </row>
    <row r="131" spans="13:14" x14ac:dyDescent="0.4">
      <c r="M131" s="12" t="s">
        <v>8321</v>
      </c>
      <c r="N131" s="71">
        <f t="shared" si="4"/>
        <v>0</v>
      </c>
    </row>
    <row r="132" spans="13:14" x14ac:dyDescent="0.4">
      <c r="M132" s="12" t="s">
        <v>8290</v>
      </c>
      <c r="N132" s="71">
        <f t="shared" si="4"/>
        <v>0</v>
      </c>
    </row>
    <row r="133" spans="13:14" x14ac:dyDescent="0.4">
      <c r="M133" s="12" t="s">
        <v>8202</v>
      </c>
      <c r="N133" s="71">
        <f t="shared" si="4"/>
        <v>0</v>
      </c>
    </row>
    <row r="134" spans="13:14" x14ac:dyDescent="0.4">
      <c r="M134" s="12" t="s">
        <v>8194</v>
      </c>
      <c r="N134" s="71">
        <f t="shared" si="4"/>
        <v>0</v>
      </c>
    </row>
    <row r="135" spans="13:14" x14ac:dyDescent="0.4">
      <c r="M135" s="12" t="s">
        <v>8692</v>
      </c>
      <c r="N135" s="71">
        <f t="shared" si="4"/>
        <v>0</v>
      </c>
    </row>
    <row r="136" spans="13:14" x14ac:dyDescent="0.4">
      <c r="M136" s="12" t="s">
        <v>8199</v>
      </c>
      <c r="N136" s="71">
        <f t="shared" si="4"/>
        <v>0</v>
      </c>
    </row>
    <row r="137" spans="13:14" x14ac:dyDescent="0.4">
      <c r="M137" s="12" t="s">
        <v>8845</v>
      </c>
      <c r="N137" s="71">
        <f t="shared" si="4"/>
        <v>0</v>
      </c>
    </row>
    <row r="138" spans="13:14" x14ac:dyDescent="0.4">
      <c r="M138" s="12" t="s">
        <v>8061</v>
      </c>
      <c r="N138" s="71">
        <f t="shared" si="4"/>
        <v>0</v>
      </c>
    </row>
    <row r="139" spans="13:14" x14ac:dyDescent="0.4">
      <c r="M139" s="12" t="s">
        <v>8059</v>
      </c>
      <c r="N139" s="71">
        <f t="shared" si="4"/>
        <v>0</v>
      </c>
    </row>
    <row r="140" spans="13:14" x14ac:dyDescent="0.4">
      <c r="M140" s="12" t="s">
        <v>7998</v>
      </c>
      <c r="N140" s="71">
        <f t="shared" si="4"/>
        <v>0</v>
      </c>
    </row>
    <row r="141" spans="13:14" x14ac:dyDescent="0.4">
      <c r="M141" s="12" t="s">
        <v>7996</v>
      </c>
      <c r="N141" s="71">
        <f t="shared" si="4"/>
        <v>0</v>
      </c>
    </row>
    <row r="142" spans="13:14" x14ac:dyDescent="0.4">
      <c r="M142" s="12" t="s">
        <v>7994</v>
      </c>
      <c r="N142" s="71">
        <f t="shared" si="4"/>
        <v>0</v>
      </c>
    </row>
    <row r="143" spans="13:14" x14ac:dyDescent="0.4">
      <c r="M143" s="12" t="s">
        <v>7967</v>
      </c>
      <c r="N143" s="71">
        <f t="shared" si="4"/>
        <v>0</v>
      </c>
    </row>
    <row r="144" spans="13:14" x14ac:dyDescent="0.4">
      <c r="M144" s="12" t="s">
        <v>7944</v>
      </c>
      <c r="N144" s="71">
        <f t="shared" si="4"/>
        <v>0</v>
      </c>
    </row>
    <row r="145" spans="13:14" x14ac:dyDescent="0.4">
      <c r="M145" s="12" t="s">
        <v>7778</v>
      </c>
      <c r="N145" s="71">
        <f t="shared" si="4"/>
        <v>0</v>
      </c>
    </row>
    <row r="146" spans="13:14" x14ac:dyDescent="0.4">
      <c r="M146" s="12" t="s">
        <v>7776</v>
      </c>
      <c r="N146" s="71">
        <f t="shared" si="4"/>
        <v>0</v>
      </c>
    </row>
    <row r="147" spans="13:14" x14ac:dyDescent="0.4">
      <c r="M147" s="12" t="s">
        <v>7772</v>
      </c>
      <c r="N147" s="71">
        <f t="shared" si="4"/>
        <v>0</v>
      </c>
    </row>
    <row r="148" spans="13:14" x14ac:dyDescent="0.4">
      <c r="M148" s="12" t="s">
        <v>7765</v>
      </c>
      <c r="N148" s="71">
        <f t="shared" si="4"/>
        <v>0</v>
      </c>
    </row>
    <row r="149" spans="13:14" x14ac:dyDescent="0.4">
      <c r="M149" s="12" t="s">
        <v>7972</v>
      </c>
      <c r="N149" s="71">
        <f t="shared" si="4"/>
        <v>0</v>
      </c>
    </row>
    <row r="150" spans="13:14" x14ac:dyDescent="0.4">
      <c r="M150" s="12" t="s">
        <v>7746</v>
      </c>
      <c r="N150" s="71">
        <f t="shared" si="4"/>
        <v>0</v>
      </c>
    </row>
    <row r="151" spans="13:14" x14ac:dyDescent="0.4">
      <c r="M151" s="12" t="s">
        <v>7725</v>
      </c>
      <c r="N151" s="71">
        <f t="shared" si="4"/>
        <v>0</v>
      </c>
    </row>
    <row r="152" spans="13:14" x14ac:dyDescent="0.4">
      <c r="M152" s="12" t="s">
        <v>7973</v>
      </c>
      <c r="N152" s="71">
        <f t="shared" si="4"/>
        <v>0</v>
      </c>
    </row>
    <row r="153" spans="13:14" x14ac:dyDescent="0.4">
      <c r="M153" s="12" t="s">
        <v>7712</v>
      </c>
      <c r="N153" s="71">
        <f t="shared" si="4"/>
        <v>0</v>
      </c>
    </row>
    <row r="154" spans="13:14" x14ac:dyDescent="0.4">
      <c r="M154" s="12" t="s">
        <v>7756</v>
      </c>
      <c r="N154" s="71">
        <f t="shared" si="4"/>
        <v>0</v>
      </c>
    </row>
    <row r="155" spans="13:14" x14ac:dyDescent="0.4">
      <c r="M155" s="12" t="s">
        <v>7962</v>
      </c>
      <c r="N155" s="71">
        <f t="shared" si="4"/>
        <v>0</v>
      </c>
    </row>
    <row r="156" spans="13:14" x14ac:dyDescent="0.4">
      <c r="M156" s="12" t="s">
        <v>7804</v>
      </c>
      <c r="N156" s="71">
        <f t="shared" si="4"/>
        <v>0</v>
      </c>
    </row>
    <row r="157" spans="13:14" x14ac:dyDescent="0.4">
      <c r="M157" s="12" t="s">
        <v>7945</v>
      </c>
      <c r="N157" s="71">
        <f t="shared" si="4"/>
        <v>0</v>
      </c>
    </row>
    <row r="158" spans="13:14" x14ac:dyDescent="0.4">
      <c r="M158" s="12" t="s">
        <v>7805</v>
      </c>
      <c r="N158" s="71">
        <f t="shared" si="4"/>
        <v>0</v>
      </c>
    </row>
    <row r="159" spans="13:14" x14ac:dyDescent="0.4">
      <c r="M159" s="12" t="s">
        <v>7753</v>
      </c>
      <c r="N159" s="71">
        <f t="shared" si="4"/>
        <v>0</v>
      </c>
    </row>
    <row r="160" spans="13:14" x14ac:dyDescent="0.4">
      <c r="M160" s="12" t="s">
        <v>7790</v>
      </c>
      <c r="N160" s="71">
        <f t="shared" si="4"/>
        <v>0</v>
      </c>
    </row>
    <row r="161" spans="13:14" x14ac:dyDescent="0.4">
      <c r="M161" s="12" t="s">
        <v>7974</v>
      </c>
      <c r="N161" s="71">
        <f t="shared" si="4"/>
        <v>0</v>
      </c>
    </row>
    <row r="162" spans="13:14" x14ac:dyDescent="0.4">
      <c r="M162" s="12" t="s">
        <v>7946</v>
      </c>
      <c r="N162" s="71">
        <f t="shared" si="4"/>
        <v>0</v>
      </c>
    </row>
    <row r="163" spans="13:14" x14ac:dyDescent="0.4">
      <c r="M163" s="12" t="s">
        <v>7975</v>
      </c>
      <c r="N163" s="71">
        <f t="shared" si="4"/>
        <v>0</v>
      </c>
    </row>
    <row r="164" spans="13:14" x14ac:dyDescent="0.4">
      <c r="M164" s="12" t="s">
        <v>8343</v>
      </c>
      <c r="N164" s="71">
        <f t="shared" si="4"/>
        <v>0</v>
      </c>
    </row>
    <row r="165" spans="13:14" x14ac:dyDescent="0.4">
      <c r="M165" s="12" t="s">
        <v>7761</v>
      </c>
      <c r="N165" s="71">
        <f t="shared" si="4"/>
        <v>0</v>
      </c>
    </row>
    <row r="166" spans="13:14" x14ac:dyDescent="0.4">
      <c r="M166" s="12" t="s">
        <v>7899</v>
      </c>
      <c r="N166" s="71">
        <f t="shared" si="4"/>
        <v>0</v>
      </c>
    </row>
    <row r="167" spans="13:14" x14ac:dyDescent="0.4">
      <c r="M167" s="12" t="s">
        <v>7948</v>
      </c>
      <c r="N167" s="71">
        <f t="shared" si="4"/>
        <v>0</v>
      </c>
    </row>
    <row r="168" spans="13:14" x14ac:dyDescent="0.4">
      <c r="M168" s="12" t="s">
        <v>8013</v>
      </c>
      <c r="N168" s="71">
        <f t="shared" si="4"/>
        <v>0</v>
      </c>
    </row>
    <row r="169" spans="13:14" x14ac:dyDescent="0.4">
      <c r="M169" s="12" t="s">
        <v>8014</v>
      </c>
      <c r="N169" s="71">
        <f t="shared" si="4"/>
        <v>0</v>
      </c>
    </row>
    <row r="170" spans="13:14" x14ac:dyDescent="0.4">
      <c r="M170" s="12" t="s">
        <v>8047</v>
      </c>
      <c r="N170" s="71">
        <f t="shared" si="4"/>
        <v>0</v>
      </c>
    </row>
    <row r="171" spans="13:14" x14ac:dyDescent="0.4">
      <c r="M171" s="12" t="s">
        <v>8090</v>
      </c>
      <c r="N171" s="71">
        <f t="shared" si="4"/>
        <v>0</v>
      </c>
    </row>
    <row r="172" spans="13:14" x14ac:dyDescent="0.4">
      <c r="M172" s="12" t="s">
        <v>8200</v>
      </c>
      <c r="N172" s="71">
        <f t="shared" si="4"/>
        <v>0</v>
      </c>
    </row>
    <row r="173" spans="13:14" x14ac:dyDescent="0.4">
      <c r="M173" s="12" t="s">
        <v>8198</v>
      </c>
      <c r="N173" s="71">
        <f t="shared" si="4"/>
        <v>0</v>
      </c>
    </row>
    <row r="174" spans="13:14" x14ac:dyDescent="0.4">
      <c r="M174" s="12" t="s">
        <v>8197</v>
      </c>
      <c r="N174" s="71">
        <f t="shared" si="4"/>
        <v>0</v>
      </c>
    </row>
    <row r="175" spans="13:14" x14ac:dyDescent="0.4">
      <c r="M175" s="12" t="s">
        <v>8315</v>
      </c>
      <c r="N175" s="71">
        <f t="shared" si="4"/>
        <v>0</v>
      </c>
    </row>
    <row r="176" spans="13:14" x14ac:dyDescent="0.4">
      <c r="M176" t="s">
        <v>8330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9829" xr:uid="{0F0C8860-7671-44AC-A336-0028F518BAD3}"/>
  </hyperlinks>
  <pageMargins left="0.7" right="0.7" top="0.75" bottom="0.75" header="0.3" footer="0.3"/>
  <pageSetup paperSize="9" orientation="portrait" verticalDpi="0"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F41F6-581A-4846-8CD9-F8FF9C7CC2B6}">
  <dimension ref="A1:W128"/>
  <sheetViews>
    <sheetView topLeftCell="F31" zoomScale="90" zoomScaleNormal="90" workbookViewId="0">
      <selection activeCell="N38" sqref="N38"/>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4" customWidth="1"/>
    <col min="15" max="17" width="7.6328125" customWidth="1"/>
    <col min="18" max="18" width="10.6328125" customWidth="1"/>
    <col min="19" max="22" width="7.6328125" customWidth="1"/>
    <col min="23" max="23" width="12.7265625" customWidth="1"/>
    <col min="24" max="24" width="26.90625" bestFit="1" customWidth="1"/>
    <col min="25" max="25" width="13" bestFit="1" customWidth="1"/>
  </cols>
  <sheetData>
    <row r="1" spans="1:9" x14ac:dyDescent="0.4">
      <c r="A1" s="11" t="s">
        <v>7581</v>
      </c>
      <c r="B1" s="375" t="s">
        <v>11348</v>
      </c>
      <c r="C1" s="375"/>
      <c r="D1" s="375"/>
      <c r="E1" s="375"/>
      <c r="F1" s="375"/>
      <c r="G1" s="375"/>
      <c r="H1" s="375"/>
      <c r="I1" s="7"/>
    </row>
    <row r="2" spans="1:9" x14ac:dyDescent="0.4">
      <c r="A2" s="11" t="s">
        <v>7582</v>
      </c>
      <c r="B2" s="375" t="s">
        <v>11360</v>
      </c>
      <c r="C2" s="375"/>
      <c r="D2" s="375"/>
      <c r="E2" s="375"/>
      <c r="F2" s="375"/>
      <c r="G2" s="375"/>
      <c r="H2" s="375"/>
      <c r="I2" s="7"/>
    </row>
    <row r="3" spans="1:9" x14ac:dyDescent="0.4">
      <c r="A3" s="11" t="s">
        <v>7583</v>
      </c>
      <c r="B3" s="375" t="s">
        <v>11361</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45796.682638888888</v>
      </c>
      <c r="C6" s="374"/>
      <c r="D6" s="403" t="s">
        <v>7587</v>
      </c>
      <c r="E6" s="404"/>
      <c r="F6" s="384">
        <f>MAX(C38:G38)</f>
        <v>45801.94027777778</v>
      </c>
      <c r="G6" s="402"/>
      <c r="H6" s="374"/>
      <c r="I6" s="7"/>
    </row>
    <row r="7" spans="1:9" ht="33.5" customHeight="1" x14ac:dyDescent="0.4">
      <c r="A7" s="394" t="s">
        <v>7816</v>
      </c>
      <c r="B7" s="11" t="s">
        <v>7589</v>
      </c>
      <c r="C7" s="397" t="s">
        <v>11081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11324</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10684</v>
      </c>
      <c r="D32" s="373"/>
      <c r="E32" s="373"/>
      <c r="F32" s="373"/>
      <c r="G32" s="373"/>
      <c r="H32" s="374"/>
      <c r="I32" s="218"/>
    </row>
    <row r="33" spans="1:23" x14ac:dyDescent="0.4">
      <c r="A33" s="399" t="s">
        <v>9561</v>
      </c>
      <c r="B33" s="400"/>
      <c r="C33" s="372"/>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11050</v>
      </c>
      <c r="R36" t="s">
        <v>11060</v>
      </c>
      <c r="T36" t="s">
        <v>11037</v>
      </c>
      <c r="V36" t="s">
        <v>11093</v>
      </c>
    </row>
    <row r="37" spans="1:23" x14ac:dyDescent="0.4">
      <c r="A37" s="177"/>
      <c r="B37" s="12" t="s">
        <v>7615</v>
      </c>
      <c r="C37" s="191">
        <v>45796.688888888886</v>
      </c>
      <c r="D37" s="191">
        <v>45796.693055555559</v>
      </c>
      <c r="E37" s="191">
        <v>45796.682638888888</v>
      </c>
      <c r="F37" s="191">
        <v>45796.696527777778</v>
      </c>
      <c r="G37" s="191">
        <v>45796.70416666667</v>
      </c>
      <c r="H37" s="1"/>
      <c r="I37" s="7"/>
      <c r="J37" s="294">
        <v>45774.333333333336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45801.925000000003</v>
      </c>
      <c r="D38" s="191">
        <v>45801.905555555553</v>
      </c>
      <c r="E38" s="191">
        <v>45801.928472222222</v>
      </c>
      <c r="F38" s="191">
        <v>45801.94027777778</v>
      </c>
      <c r="G38" s="191">
        <v>45801.906944444447</v>
      </c>
      <c r="H38" s="1"/>
      <c r="I38" s="7"/>
      <c r="J38" s="186">
        <f>IF(C38&lt;&gt;"",INT((J37-C37)*24),0)+IF(D38&lt;&gt;"",INT((J37-D37)*24),0)+IF(E38&lt;&gt;"",INT((J37-E37)*24),0)+IF(F38&lt;&gt;"",INT((J37-F37)*24),0)+IF(G38&lt;&gt;"",INT((J37-G37)*24),0)</f>
        <v>-2685</v>
      </c>
      <c r="M38" s="95">
        <v>1</v>
      </c>
      <c r="N38" s="222" t="s">
        <v>11350</v>
      </c>
      <c r="O38" s="201" t="s">
        <v>10605</v>
      </c>
      <c r="P38" s="222"/>
      <c r="Q38" s="201"/>
      <c r="R38" s="222" t="s">
        <v>11351</v>
      </c>
      <c r="S38" s="201" t="s">
        <v>10605</v>
      </c>
      <c r="T38" s="254" t="s">
        <v>11378</v>
      </c>
      <c r="U38" s="201" t="s">
        <v>11386</v>
      </c>
      <c r="V38" s="254" t="s">
        <v>11379</v>
      </c>
      <c r="W38" s="201" t="s">
        <v>11386</v>
      </c>
    </row>
    <row r="39" spans="1:23" x14ac:dyDescent="0.4">
      <c r="A39" s="177"/>
      <c r="B39" s="12" t="s">
        <v>7458</v>
      </c>
      <c r="C39" s="221">
        <v>211</v>
      </c>
      <c r="D39" s="221">
        <v>60</v>
      </c>
      <c r="E39" s="221">
        <v>205</v>
      </c>
      <c r="F39" s="221">
        <v>10</v>
      </c>
      <c r="G39" s="164">
        <v>29</v>
      </c>
      <c r="H39" s="1">
        <f t="shared" ref="H39:H61" si="0">SUM(C39:G39)</f>
        <v>515</v>
      </c>
      <c r="I39" s="7"/>
      <c r="M39" s="1">
        <v>2</v>
      </c>
      <c r="N39" s="222" t="s">
        <v>11357</v>
      </c>
      <c r="O39" s="201" t="s">
        <v>11358</v>
      </c>
      <c r="P39" s="222"/>
      <c r="Q39" s="201"/>
      <c r="R39" s="222" t="s">
        <v>11359</v>
      </c>
      <c r="S39" s="201" t="s">
        <v>11358</v>
      </c>
      <c r="T39" s="201"/>
      <c r="U39" s="201"/>
      <c r="V39" s="222"/>
      <c r="W39" s="201"/>
    </row>
    <row r="40" spans="1:23" x14ac:dyDescent="0.4">
      <c r="A40" s="1" t="s">
        <v>7164</v>
      </c>
      <c r="B40" s="12" t="s">
        <v>7617</v>
      </c>
      <c r="C40" s="1">
        <f>INT((C38-C37)*24)</f>
        <v>125</v>
      </c>
      <c r="D40" s="1">
        <f>INT((D38-D37)*24)</f>
        <v>125</v>
      </c>
      <c r="E40" s="1">
        <f>INT((E38-E37)*24)</f>
        <v>125</v>
      </c>
      <c r="F40" s="1">
        <f>INT((F38-F37)*24)</f>
        <v>125</v>
      </c>
      <c r="G40" s="1">
        <f>INT((G38-G37)*24)</f>
        <v>124</v>
      </c>
      <c r="H40" s="1">
        <f>SUM(C40:G40)</f>
        <v>624</v>
      </c>
      <c r="I40" s="7"/>
      <c r="J40" s="12" t="s">
        <v>8020</v>
      </c>
      <c r="K40" s="1">
        <f>H40</f>
        <v>624</v>
      </c>
      <c r="M40" s="95">
        <v>3</v>
      </c>
      <c r="N40" s="222" t="s">
        <v>11368</v>
      </c>
      <c r="O40" s="201" t="s">
        <v>10605</v>
      </c>
      <c r="P40" s="222"/>
      <c r="Q40" s="201"/>
      <c r="R40" s="222" t="s">
        <v>11365</v>
      </c>
      <c r="S40" s="201" t="s">
        <v>10605</v>
      </c>
      <c r="T40" s="201"/>
      <c r="U40" s="201"/>
      <c r="V40" s="222"/>
      <c r="W40" s="201"/>
    </row>
    <row r="41" spans="1:23" x14ac:dyDescent="0.4">
      <c r="A41" s="379">
        <v>45797</v>
      </c>
      <c r="B41" s="12" t="s">
        <v>7483</v>
      </c>
      <c r="C41" s="1">
        <v>0</v>
      </c>
      <c r="D41" s="1">
        <v>0</v>
      </c>
      <c r="E41" s="1">
        <v>0</v>
      </c>
      <c r="F41" s="1">
        <v>0</v>
      </c>
      <c r="G41" s="1">
        <v>0</v>
      </c>
      <c r="H41" s="1">
        <f t="shared" si="0"/>
        <v>0</v>
      </c>
      <c r="I41" s="7"/>
      <c r="J41" s="12" t="s">
        <v>7483</v>
      </c>
      <c r="K41" s="1">
        <f>SUMIF(B:B,J41,H:H)</f>
        <v>0</v>
      </c>
      <c r="M41" s="1">
        <v>4</v>
      </c>
      <c r="N41" s="254" t="s">
        <v>11375</v>
      </c>
      <c r="O41" s="201" t="s">
        <v>11386</v>
      </c>
      <c r="P41" s="254" t="s">
        <v>11376</v>
      </c>
      <c r="Q41" s="201" t="s">
        <v>11386</v>
      </c>
      <c r="R41" s="222" t="s">
        <v>11374</v>
      </c>
      <c r="S41" s="201" t="s">
        <v>10605</v>
      </c>
      <c r="T41" s="201"/>
      <c r="U41" s="201"/>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c r="O42" s="201"/>
      <c r="P42" s="222"/>
      <c r="Q42" s="201"/>
      <c r="R42" s="254" t="s">
        <v>11377</v>
      </c>
      <c r="S42" s="201" t="s">
        <v>11386</v>
      </c>
      <c r="T42" s="201"/>
      <c r="U42" s="201"/>
      <c r="V42" s="222"/>
      <c r="W42" s="201"/>
    </row>
    <row r="43" spans="1:23" x14ac:dyDescent="0.4">
      <c r="A43" s="379"/>
      <c r="B43" s="12" t="s">
        <v>7485</v>
      </c>
      <c r="C43" s="1">
        <v>0</v>
      </c>
      <c r="D43" s="1">
        <v>0</v>
      </c>
      <c r="E43" s="1">
        <v>0</v>
      </c>
      <c r="F43" s="1">
        <v>0</v>
      </c>
      <c r="G43" s="1">
        <v>0</v>
      </c>
      <c r="H43" s="1">
        <f t="shared" si="0"/>
        <v>0</v>
      </c>
      <c r="I43" s="7"/>
      <c r="J43" s="12" t="s">
        <v>7485</v>
      </c>
      <c r="K43" s="1">
        <f>SUMIF(B:B,J43,H:H)</f>
        <v>0</v>
      </c>
      <c r="M43" s="1">
        <v>6</v>
      </c>
      <c r="N43" s="222"/>
      <c r="O43" s="201"/>
      <c r="P43" s="201"/>
      <c r="Q43" s="203"/>
      <c r="R43" s="222"/>
      <c r="S43" s="201"/>
      <c r="T43" s="201"/>
      <c r="U43" s="201"/>
      <c r="V43" s="222"/>
      <c r="W43" s="201"/>
    </row>
    <row r="44" spans="1:23" x14ac:dyDescent="0.4">
      <c r="A44" s="379">
        <v>45798</v>
      </c>
      <c r="B44" s="12" t="s">
        <v>7483</v>
      </c>
      <c r="C44" s="1">
        <v>0</v>
      </c>
      <c r="D44" s="1">
        <v>0</v>
      </c>
      <c r="E44" s="1">
        <v>0</v>
      </c>
      <c r="F44" s="1">
        <v>0</v>
      </c>
      <c r="G44" s="1">
        <v>0</v>
      </c>
      <c r="H44" s="1">
        <f t="shared" si="0"/>
        <v>0</v>
      </c>
      <c r="I44" s="7"/>
      <c r="M44" s="95">
        <v>7</v>
      </c>
      <c r="N44" s="222"/>
      <c r="O44" s="201"/>
      <c r="P44" s="201"/>
      <c r="Q44" s="203"/>
      <c r="R44" s="203"/>
      <c r="S44" s="201"/>
      <c r="T44" s="201"/>
      <c r="U44" s="201"/>
      <c r="V44" s="222"/>
      <c r="W44" s="201"/>
    </row>
    <row r="45" spans="1:23" x14ac:dyDescent="0.4">
      <c r="A45" s="379"/>
      <c r="B45" s="12" t="s">
        <v>7484</v>
      </c>
      <c r="C45" s="1">
        <v>0</v>
      </c>
      <c r="D45" s="1">
        <v>0</v>
      </c>
      <c r="E45" s="1">
        <v>0</v>
      </c>
      <c r="F45" s="1">
        <v>0</v>
      </c>
      <c r="G45" s="1">
        <v>0</v>
      </c>
      <c r="H45" s="1">
        <f t="shared" si="0"/>
        <v>0</v>
      </c>
      <c r="I45" s="7"/>
      <c r="M45" s="1">
        <v>8</v>
      </c>
      <c r="N45" s="222"/>
      <c r="O45" s="201"/>
      <c r="P45" s="201"/>
      <c r="Q45" s="203"/>
      <c r="R45" s="222"/>
      <c r="S45" s="201"/>
      <c r="T45" s="222"/>
      <c r="U45" s="201"/>
      <c r="V45" s="222"/>
      <c r="W45" s="201"/>
    </row>
    <row r="46" spans="1:23" x14ac:dyDescent="0.4">
      <c r="A46" s="379"/>
      <c r="B46" s="12" t="s">
        <v>7485</v>
      </c>
      <c r="C46" s="1">
        <v>0</v>
      </c>
      <c r="D46" s="1">
        <v>0</v>
      </c>
      <c r="E46" s="1">
        <v>0</v>
      </c>
      <c r="F46" s="1">
        <v>0</v>
      </c>
      <c r="G46" s="1">
        <v>0</v>
      </c>
      <c r="H46" s="1">
        <f t="shared" si="0"/>
        <v>0</v>
      </c>
      <c r="I46" s="7"/>
      <c r="M46" s="95">
        <v>9</v>
      </c>
      <c r="N46" s="222"/>
      <c r="O46" s="201"/>
      <c r="P46" s="201"/>
      <c r="Q46" s="201"/>
      <c r="R46" s="203"/>
      <c r="S46" s="201"/>
      <c r="T46" s="222"/>
      <c r="U46" s="201"/>
      <c r="V46" s="201"/>
      <c r="W46" s="201"/>
    </row>
    <row r="47" spans="1:23" x14ac:dyDescent="0.4">
      <c r="A47" s="379">
        <v>45799</v>
      </c>
      <c r="B47" s="12" t="s">
        <v>7483</v>
      </c>
      <c r="C47" s="1">
        <v>0</v>
      </c>
      <c r="D47" s="1">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1">
        <v>0</v>
      </c>
      <c r="E48" s="1">
        <v>0</v>
      </c>
      <c r="F48" s="1">
        <v>0</v>
      </c>
      <c r="G48" s="1">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1">
        <v>0</v>
      </c>
      <c r="E49" s="1">
        <v>0</v>
      </c>
      <c r="F49" s="1">
        <v>0</v>
      </c>
      <c r="G49" s="1">
        <v>0</v>
      </c>
      <c r="H49" s="1">
        <f t="shared" si="0"/>
        <v>0</v>
      </c>
      <c r="I49" s="7"/>
      <c r="M49" s="1">
        <v>12</v>
      </c>
      <c r="N49" s="201"/>
      <c r="O49" s="201"/>
      <c r="P49" s="201"/>
      <c r="Q49" s="201"/>
      <c r="R49" s="203"/>
      <c r="S49" s="201"/>
      <c r="T49" s="201"/>
      <c r="U49" s="201"/>
      <c r="V49" s="201"/>
      <c r="W49" s="201"/>
    </row>
    <row r="50" spans="1:23" x14ac:dyDescent="0.4">
      <c r="A50" s="379">
        <v>45803</v>
      </c>
      <c r="B50" s="12" t="s">
        <v>7483</v>
      </c>
      <c r="C50" s="1">
        <v>0</v>
      </c>
      <c r="D50" s="95">
        <v>0</v>
      </c>
      <c r="E50" s="1">
        <v>0</v>
      </c>
      <c r="F50" s="1">
        <v>0</v>
      </c>
      <c r="G50" s="1">
        <v>0</v>
      </c>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v>0</v>
      </c>
      <c r="D52" s="95">
        <v>0</v>
      </c>
      <c r="E52" s="95">
        <v>0</v>
      </c>
      <c r="F52" s="95">
        <v>0</v>
      </c>
      <c r="G52" s="1">
        <v>0</v>
      </c>
      <c r="H52" s="1">
        <f t="shared" si="0"/>
        <v>0</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11290</v>
      </c>
      <c r="N63" s="71">
        <f>COUNTIF($N$38:$W$61,M63)</f>
        <v>0</v>
      </c>
    </row>
    <row r="64" spans="1:23" x14ac:dyDescent="0.4">
      <c r="A64" s="12" t="s">
        <v>7654</v>
      </c>
      <c r="B64" s="219">
        <v>45772.033333333333</v>
      </c>
      <c r="C64" s="7"/>
      <c r="D64" s="228"/>
      <c r="E64" s="7"/>
      <c r="F64" s="7"/>
      <c r="G64" s="7"/>
      <c r="H64" s="7"/>
      <c r="I64" s="7"/>
      <c r="M64" s="12" t="s">
        <v>11284</v>
      </c>
      <c r="N64" s="71">
        <f t="shared" ref="N64:N127" si="1">COUNTIF($N$38:$W$61,M64)</f>
        <v>0</v>
      </c>
    </row>
    <row r="65" spans="1:14" x14ac:dyDescent="0.4">
      <c r="A65" s="12" t="s">
        <v>7655</v>
      </c>
      <c r="B65" s="220">
        <v>0.44861111111111113</v>
      </c>
      <c r="C65" s="7"/>
      <c r="D65" s="228"/>
      <c r="E65" s="7"/>
      <c r="F65" s="7"/>
      <c r="G65" s="7"/>
      <c r="H65" s="7"/>
      <c r="I65" s="7"/>
      <c r="M65" s="12" t="s">
        <v>11286</v>
      </c>
      <c r="N65" s="71">
        <f t="shared" si="1"/>
        <v>0</v>
      </c>
    </row>
    <row r="66" spans="1:14" x14ac:dyDescent="0.4">
      <c r="A66" s="12" t="s">
        <v>7656</v>
      </c>
      <c r="B66" s="219">
        <f>B64-B65</f>
        <v>45771.584722222222</v>
      </c>
      <c r="C66" s="7"/>
      <c r="D66" s="228"/>
      <c r="E66" s="7"/>
      <c r="F66" s="7"/>
      <c r="G66" s="7"/>
      <c r="H66" s="7"/>
      <c r="I66" s="7"/>
      <c r="M66" s="12" t="s">
        <v>11287</v>
      </c>
      <c r="N66" s="71">
        <f t="shared" si="1"/>
        <v>0</v>
      </c>
    </row>
    <row r="67" spans="1:14" x14ac:dyDescent="0.4">
      <c r="A67" s="227"/>
      <c r="C67" s="7"/>
      <c r="D67" s="228"/>
      <c r="E67" s="7"/>
      <c r="F67" s="7"/>
      <c r="G67" s="7"/>
      <c r="H67" s="7"/>
      <c r="I67" s="7"/>
      <c r="M67" s="12" t="s">
        <v>11288</v>
      </c>
      <c r="N67" s="71">
        <f t="shared" si="1"/>
        <v>0</v>
      </c>
    </row>
    <row r="68" spans="1:14" x14ac:dyDescent="0.4">
      <c r="A68" s="220" t="s">
        <v>9491</v>
      </c>
      <c r="B68" s="295">
        <v>0</v>
      </c>
      <c r="C68" s="220">
        <f>B68+TIME(1,,)</f>
        <v>4.1666666666666664E-2</v>
      </c>
      <c r="D68" s="228"/>
      <c r="E68" s="7"/>
      <c r="F68" s="7"/>
      <c r="G68" s="7"/>
      <c r="H68" s="7"/>
      <c r="I68" s="7"/>
      <c r="M68" s="12" t="s">
        <v>11203</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11067</v>
      </c>
      <c r="N69" s="71">
        <f t="shared" si="1"/>
        <v>0</v>
      </c>
    </row>
    <row r="70" spans="1:14" x14ac:dyDescent="0.4">
      <c r="A70" s="220" t="s">
        <v>9491</v>
      </c>
      <c r="B70" s="220">
        <f t="shared" ref="B70:B91" si="3">C69</f>
        <v>8.3333333333333329E-2</v>
      </c>
      <c r="C70" s="220">
        <f t="shared" si="2"/>
        <v>0.125</v>
      </c>
      <c r="M70" s="12" t="s">
        <v>11063</v>
      </c>
      <c r="N70" s="71">
        <f t="shared" si="1"/>
        <v>0</v>
      </c>
    </row>
    <row r="71" spans="1:14" x14ac:dyDescent="0.4">
      <c r="A71" s="220" t="s">
        <v>9491</v>
      </c>
      <c r="B71" s="220">
        <f t="shared" si="3"/>
        <v>0.125</v>
      </c>
      <c r="C71" s="220">
        <f t="shared" si="2"/>
        <v>0.16666666666666666</v>
      </c>
      <c r="M71" s="12" t="s">
        <v>10990</v>
      </c>
      <c r="N71" s="71">
        <f t="shared" si="1"/>
        <v>0</v>
      </c>
    </row>
    <row r="72" spans="1:14" x14ac:dyDescent="0.4">
      <c r="A72" s="220" t="s">
        <v>9491</v>
      </c>
      <c r="B72" s="220">
        <f t="shared" si="3"/>
        <v>0.16666666666666666</v>
      </c>
      <c r="C72" s="220">
        <f t="shared" si="2"/>
        <v>0.20833333333333331</v>
      </c>
      <c r="M72" s="12" t="s">
        <v>10986</v>
      </c>
      <c r="N72" s="71">
        <f t="shared" si="1"/>
        <v>0</v>
      </c>
    </row>
    <row r="73" spans="1:14" x14ac:dyDescent="0.4">
      <c r="A73" s="220" t="s">
        <v>9491</v>
      </c>
      <c r="B73" s="220">
        <f t="shared" si="3"/>
        <v>0.20833333333333331</v>
      </c>
      <c r="C73" s="220">
        <f t="shared" si="2"/>
        <v>0.24999999999999997</v>
      </c>
      <c r="M73" s="12" t="s">
        <v>11010</v>
      </c>
      <c r="N73" s="71">
        <f t="shared" si="1"/>
        <v>0</v>
      </c>
    </row>
    <row r="74" spans="1:14" x14ac:dyDescent="0.4">
      <c r="A74" s="220" t="s">
        <v>9491</v>
      </c>
      <c r="B74" s="220">
        <f t="shared" si="3"/>
        <v>0.24999999999999997</v>
      </c>
      <c r="C74" s="220">
        <f t="shared" si="2"/>
        <v>0.29166666666666663</v>
      </c>
      <c r="M74" s="12" t="s">
        <v>10861</v>
      </c>
      <c r="N74" s="71">
        <f t="shared" si="1"/>
        <v>0</v>
      </c>
    </row>
    <row r="75" spans="1:14" x14ac:dyDescent="0.4">
      <c r="A75" s="220" t="s">
        <v>9491</v>
      </c>
      <c r="B75" s="220">
        <f t="shared" si="3"/>
        <v>0.29166666666666663</v>
      </c>
      <c r="C75" s="220">
        <f t="shared" si="2"/>
        <v>0.33333333333333331</v>
      </c>
      <c r="M75" s="12" t="s">
        <v>10978</v>
      </c>
      <c r="N75" s="71">
        <f t="shared" si="1"/>
        <v>0</v>
      </c>
    </row>
    <row r="76" spans="1:14" x14ac:dyDescent="0.4">
      <c r="A76" s="220" t="s">
        <v>9491</v>
      </c>
      <c r="B76" s="220">
        <f t="shared" si="3"/>
        <v>0.33333333333333331</v>
      </c>
      <c r="C76" s="220">
        <f t="shared" si="2"/>
        <v>0.375</v>
      </c>
      <c r="M76" s="12" t="s">
        <v>10838</v>
      </c>
      <c r="N76" s="71">
        <f t="shared" si="1"/>
        <v>0</v>
      </c>
    </row>
    <row r="77" spans="1:14" x14ac:dyDescent="0.4">
      <c r="A77" s="220" t="s">
        <v>9491</v>
      </c>
      <c r="B77" s="220">
        <f t="shared" si="3"/>
        <v>0.375</v>
      </c>
      <c r="C77" s="220">
        <f t="shared" si="2"/>
        <v>0.41666666666666669</v>
      </c>
      <c r="M77" s="12" t="s">
        <v>11197</v>
      </c>
      <c r="N77" s="71">
        <f t="shared" si="1"/>
        <v>0</v>
      </c>
    </row>
    <row r="78" spans="1:14" x14ac:dyDescent="0.4">
      <c r="A78" s="220" t="s">
        <v>9491</v>
      </c>
      <c r="B78" s="220">
        <f t="shared" si="3"/>
        <v>0.41666666666666669</v>
      </c>
      <c r="C78" s="220">
        <f t="shared" si="2"/>
        <v>0.45833333333333337</v>
      </c>
      <c r="M78" s="12" t="s">
        <v>10685</v>
      </c>
      <c r="N78" s="71">
        <f t="shared" si="1"/>
        <v>0</v>
      </c>
    </row>
    <row r="79" spans="1:14" x14ac:dyDescent="0.4">
      <c r="A79" s="220" t="s">
        <v>9491</v>
      </c>
      <c r="B79" s="220">
        <f t="shared" si="3"/>
        <v>0.45833333333333337</v>
      </c>
      <c r="C79" s="220">
        <f t="shared" si="2"/>
        <v>0.5</v>
      </c>
      <c r="M79" s="12" t="s">
        <v>10537</v>
      </c>
      <c r="N79" s="71">
        <f t="shared" si="1"/>
        <v>0</v>
      </c>
    </row>
    <row r="80" spans="1:14" x14ac:dyDescent="0.4">
      <c r="A80" s="220" t="s">
        <v>9491</v>
      </c>
      <c r="B80" s="220">
        <f t="shared" si="3"/>
        <v>0.5</v>
      </c>
      <c r="C80" s="220">
        <f t="shared" si="2"/>
        <v>0.54166666666666663</v>
      </c>
      <c r="M80" s="12" t="s">
        <v>10465</v>
      </c>
      <c r="N80" s="71">
        <f t="shared" si="1"/>
        <v>0</v>
      </c>
    </row>
    <row r="81" spans="1:14" x14ac:dyDescent="0.4">
      <c r="A81" s="220" t="s">
        <v>9491</v>
      </c>
      <c r="B81" s="220">
        <f t="shared" si="3"/>
        <v>0.54166666666666663</v>
      </c>
      <c r="C81" s="220">
        <f t="shared" si="2"/>
        <v>0.58333333333333326</v>
      </c>
      <c r="M81" s="12" t="s">
        <v>10372</v>
      </c>
      <c r="N81" s="71">
        <f t="shared" si="1"/>
        <v>0</v>
      </c>
    </row>
    <row r="82" spans="1:14" x14ac:dyDescent="0.4">
      <c r="A82" s="220" t="s">
        <v>9491</v>
      </c>
      <c r="B82" s="220">
        <f t="shared" si="3"/>
        <v>0.58333333333333326</v>
      </c>
      <c r="C82" s="220">
        <f t="shared" si="2"/>
        <v>0.62499999999999989</v>
      </c>
      <c r="M82" s="12" t="s">
        <v>10334</v>
      </c>
      <c r="N82" s="71">
        <f t="shared" si="1"/>
        <v>0</v>
      </c>
    </row>
    <row r="83" spans="1:14" x14ac:dyDescent="0.4">
      <c r="A83" s="220" t="s">
        <v>9491</v>
      </c>
      <c r="B83" s="220">
        <f t="shared" si="3"/>
        <v>0.62499999999999989</v>
      </c>
      <c r="C83" s="220">
        <f t="shared" si="2"/>
        <v>0.66666666666666652</v>
      </c>
      <c r="M83" s="12" t="s">
        <v>11215</v>
      </c>
      <c r="N83" s="71">
        <f t="shared" si="1"/>
        <v>0</v>
      </c>
    </row>
    <row r="84" spans="1:14" x14ac:dyDescent="0.4">
      <c r="A84" s="220" t="s">
        <v>9491</v>
      </c>
      <c r="B84" s="220">
        <f t="shared" si="3"/>
        <v>0.66666666666666652</v>
      </c>
      <c r="C84" s="220">
        <f t="shared" si="2"/>
        <v>0.70833333333333315</v>
      </c>
      <c r="M84" s="12" t="s">
        <v>10365</v>
      </c>
      <c r="N84" s="71">
        <f t="shared" si="1"/>
        <v>0</v>
      </c>
    </row>
    <row r="85" spans="1:14" x14ac:dyDescent="0.4">
      <c r="A85" s="220" t="s">
        <v>9491</v>
      </c>
      <c r="B85" s="220">
        <f t="shared" si="3"/>
        <v>0.70833333333333315</v>
      </c>
      <c r="C85" s="220">
        <f t="shared" si="2"/>
        <v>0.74999999999999978</v>
      </c>
      <c r="M85" s="12" t="s">
        <v>10266</v>
      </c>
      <c r="N85" s="71">
        <f t="shared" si="1"/>
        <v>0</v>
      </c>
    </row>
    <row r="86" spans="1:14" x14ac:dyDescent="0.4">
      <c r="A86" s="220" t="s">
        <v>9491</v>
      </c>
      <c r="B86" s="220">
        <f t="shared" si="3"/>
        <v>0.74999999999999978</v>
      </c>
      <c r="C86" s="220">
        <f t="shared" si="2"/>
        <v>0.79166666666666641</v>
      </c>
      <c r="M86" s="12" t="s">
        <v>10264</v>
      </c>
      <c r="N86" s="71">
        <f t="shared" si="1"/>
        <v>0</v>
      </c>
    </row>
    <row r="87" spans="1:14" x14ac:dyDescent="0.4">
      <c r="A87" s="220" t="s">
        <v>9491</v>
      </c>
      <c r="B87" s="220">
        <f t="shared" si="3"/>
        <v>0.79166666666666641</v>
      </c>
      <c r="C87" s="220">
        <f t="shared" si="2"/>
        <v>0.83333333333333304</v>
      </c>
      <c r="M87" s="12" t="s">
        <v>10256</v>
      </c>
      <c r="N87" s="71">
        <f t="shared" si="1"/>
        <v>0</v>
      </c>
    </row>
    <row r="88" spans="1:14" x14ac:dyDescent="0.4">
      <c r="A88" s="220" t="s">
        <v>9491</v>
      </c>
      <c r="B88" s="220">
        <f t="shared" si="3"/>
        <v>0.83333333333333304</v>
      </c>
      <c r="C88" s="220">
        <f t="shared" si="2"/>
        <v>0.87499999999999967</v>
      </c>
      <c r="M88" s="12" t="s">
        <v>10225</v>
      </c>
      <c r="N88" s="71">
        <f t="shared" si="1"/>
        <v>0</v>
      </c>
    </row>
    <row r="89" spans="1:14" x14ac:dyDescent="0.4">
      <c r="A89" s="220" t="s">
        <v>9491</v>
      </c>
      <c r="B89" s="220">
        <f t="shared" si="3"/>
        <v>0.87499999999999967</v>
      </c>
      <c r="C89" s="220">
        <f t="shared" si="2"/>
        <v>0.9166666666666663</v>
      </c>
      <c r="M89" s="12" t="s">
        <v>9980</v>
      </c>
      <c r="N89" s="71">
        <f t="shared" si="1"/>
        <v>0</v>
      </c>
    </row>
    <row r="90" spans="1:14" x14ac:dyDescent="0.4">
      <c r="A90" s="220" t="s">
        <v>9491</v>
      </c>
      <c r="B90" s="220">
        <f t="shared" si="3"/>
        <v>0.9166666666666663</v>
      </c>
      <c r="C90" s="220">
        <f t="shared" si="2"/>
        <v>0.95833333333333293</v>
      </c>
      <c r="M90" s="12" t="s">
        <v>9969</v>
      </c>
      <c r="N90" s="71">
        <f t="shared" si="1"/>
        <v>0</v>
      </c>
    </row>
    <row r="91" spans="1:14" x14ac:dyDescent="0.4">
      <c r="A91" s="220" t="s">
        <v>9491</v>
      </c>
      <c r="B91" s="220">
        <f t="shared" si="3"/>
        <v>0.95833333333333293</v>
      </c>
      <c r="C91" s="220">
        <f t="shared" si="2"/>
        <v>0.99999999999999956</v>
      </c>
      <c r="M91" s="12" t="s">
        <v>9845</v>
      </c>
      <c r="N91" s="71">
        <f t="shared" si="1"/>
        <v>0</v>
      </c>
    </row>
    <row r="92" spans="1:14" x14ac:dyDescent="0.4">
      <c r="M92" s="12" t="s">
        <v>10460</v>
      </c>
      <c r="N92" s="71">
        <f t="shared" si="1"/>
        <v>0</v>
      </c>
    </row>
    <row r="93" spans="1:14" x14ac:dyDescent="0.4">
      <c r="M93" s="12" t="s">
        <v>10268</v>
      </c>
      <c r="N93" s="71">
        <f t="shared" si="1"/>
        <v>0</v>
      </c>
    </row>
    <row r="94" spans="1:14" x14ac:dyDescent="0.4">
      <c r="M94" s="12" t="s">
        <v>10227</v>
      </c>
      <c r="N94" s="71">
        <f t="shared" si="1"/>
        <v>0</v>
      </c>
    </row>
    <row r="95" spans="1:14" x14ac:dyDescent="0.4">
      <c r="M95" s="12" t="s">
        <v>10120</v>
      </c>
      <c r="N95" s="71">
        <f t="shared" si="1"/>
        <v>0</v>
      </c>
    </row>
    <row r="96" spans="1:14" x14ac:dyDescent="0.4">
      <c r="M96" s="12" t="s">
        <v>10118</v>
      </c>
      <c r="N96" s="71">
        <f t="shared" si="1"/>
        <v>0</v>
      </c>
    </row>
    <row r="97" spans="13:14" x14ac:dyDescent="0.4">
      <c r="M97" s="12" t="s">
        <v>10109</v>
      </c>
      <c r="N97" s="71">
        <f t="shared" si="1"/>
        <v>0</v>
      </c>
    </row>
    <row r="98" spans="13:14" x14ac:dyDescent="0.4">
      <c r="M98" s="12" t="s">
        <v>10285</v>
      </c>
      <c r="N98" s="71">
        <f t="shared" si="1"/>
        <v>0</v>
      </c>
    </row>
    <row r="99" spans="13:14" x14ac:dyDescent="0.4">
      <c r="M99" s="12" t="s">
        <v>9886</v>
      </c>
      <c r="N99" s="71">
        <f t="shared" si="1"/>
        <v>0</v>
      </c>
    </row>
    <row r="100" spans="13:14" x14ac:dyDescent="0.4">
      <c r="M100" s="12" t="s">
        <v>9865</v>
      </c>
      <c r="N100" s="71">
        <f t="shared" si="1"/>
        <v>0</v>
      </c>
    </row>
    <row r="101" spans="13:14" x14ac:dyDescent="0.4">
      <c r="M101" s="12" t="s">
        <v>9813</v>
      </c>
      <c r="N101" s="71">
        <f t="shared" si="1"/>
        <v>0</v>
      </c>
    </row>
    <row r="102" spans="13:14" x14ac:dyDescent="0.4">
      <c r="M102" s="12" t="s">
        <v>9811</v>
      </c>
      <c r="N102" s="71">
        <f t="shared" si="1"/>
        <v>0</v>
      </c>
    </row>
    <row r="103" spans="13:14" x14ac:dyDescent="0.4">
      <c r="M103" s="12" t="s">
        <v>9815</v>
      </c>
      <c r="N103" s="71">
        <f t="shared" si="1"/>
        <v>0</v>
      </c>
    </row>
    <row r="104" spans="13:14" x14ac:dyDescent="0.4">
      <c r="M104" s="12" t="s">
        <v>9557</v>
      </c>
      <c r="N104" s="71">
        <f t="shared" si="1"/>
        <v>0</v>
      </c>
    </row>
    <row r="105" spans="13:14" x14ac:dyDescent="0.4">
      <c r="M105" s="12" t="s">
        <v>9382</v>
      </c>
      <c r="N105" s="71">
        <f t="shared" si="1"/>
        <v>0</v>
      </c>
    </row>
    <row r="106" spans="13:14" x14ac:dyDescent="0.4">
      <c r="M106" s="12" t="s">
        <v>9380</v>
      </c>
      <c r="N106" s="71">
        <f t="shared" si="1"/>
        <v>0</v>
      </c>
    </row>
    <row r="107" spans="13:14" x14ac:dyDescent="0.4">
      <c r="M107" s="12" t="s">
        <v>9131</v>
      </c>
      <c r="N107" s="71">
        <f t="shared" si="1"/>
        <v>0</v>
      </c>
    </row>
    <row r="108" spans="13:14" x14ac:dyDescent="0.4">
      <c r="M108" s="12" t="s">
        <v>9020</v>
      </c>
      <c r="N108" s="71">
        <f t="shared" si="1"/>
        <v>0</v>
      </c>
    </row>
    <row r="109" spans="13:14" x14ac:dyDescent="0.4">
      <c r="M109" s="12" t="s">
        <v>9607</v>
      </c>
      <c r="N109" s="71">
        <f t="shared" si="1"/>
        <v>0</v>
      </c>
    </row>
    <row r="110" spans="13:14" x14ac:dyDescent="0.4">
      <c r="M110" s="12" t="s">
        <v>9023</v>
      </c>
      <c r="N110" s="71">
        <f t="shared" si="1"/>
        <v>0</v>
      </c>
    </row>
    <row r="111" spans="13:14" x14ac:dyDescent="0.4">
      <c r="M111" s="12" t="s">
        <v>9024</v>
      </c>
      <c r="N111" s="71">
        <f t="shared" si="1"/>
        <v>0</v>
      </c>
    </row>
    <row r="112" spans="13:14" x14ac:dyDescent="0.4">
      <c r="M112" s="12" t="s">
        <v>9385</v>
      </c>
      <c r="N112" s="71">
        <f t="shared" si="1"/>
        <v>0</v>
      </c>
    </row>
    <row r="113" spans="13:14" x14ac:dyDescent="0.4">
      <c r="M113" s="12" t="s">
        <v>9377</v>
      </c>
      <c r="N113" s="71">
        <f t="shared" si="1"/>
        <v>0</v>
      </c>
    </row>
    <row r="114" spans="13:14" x14ac:dyDescent="0.4">
      <c r="M114" s="12" t="s">
        <v>9025</v>
      </c>
      <c r="N114" s="71">
        <f t="shared" si="1"/>
        <v>0</v>
      </c>
    </row>
    <row r="115" spans="13:14" x14ac:dyDescent="0.4">
      <c r="M115" s="12" t="s">
        <v>8571</v>
      </c>
      <c r="N115" s="71">
        <f t="shared" si="1"/>
        <v>0</v>
      </c>
    </row>
    <row r="116" spans="13:14" x14ac:dyDescent="0.4">
      <c r="M116" s="12" t="s">
        <v>8572</v>
      </c>
      <c r="N116" s="71">
        <f t="shared" si="1"/>
        <v>0</v>
      </c>
    </row>
    <row r="117" spans="13:14" x14ac:dyDescent="0.4">
      <c r="M117" s="12" t="s">
        <v>10124</v>
      </c>
      <c r="N117" s="71">
        <f t="shared" si="1"/>
        <v>0</v>
      </c>
    </row>
    <row r="118" spans="13:14" x14ac:dyDescent="0.4">
      <c r="M118" s="12" t="s">
        <v>8638</v>
      </c>
      <c r="N118" s="71">
        <f t="shared" si="1"/>
        <v>0</v>
      </c>
    </row>
    <row r="119" spans="13:14" x14ac:dyDescent="0.4">
      <c r="M119" s="12" t="s">
        <v>8573</v>
      </c>
      <c r="N119" s="71">
        <f t="shared" si="1"/>
        <v>0</v>
      </c>
    </row>
    <row r="120" spans="13:14" x14ac:dyDescent="0.4">
      <c r="M120" s="12" t="s">
        <v>8574</v>
      </c>
      <c r="N120" s="71">
        <f t="shared" si="1"/>
        <v>0</v>
      </c>
    </row>
    <row r="121" spans="13:14" x14ac:dyDescent="0.4">
      <c r="M121" s="12" t="s">
        <v>8575</v>
      </c>
      <c r="N121" s="71">
        <f t="shared" si="1"/>
        <v>0</v>
      </c>
    </row>
    <row r="122" spans="13:14" x14ac:dyDescent="0.4">
      <c r="M122" s="12" t="s">
        <v>8286</v>
      </c>
      <c r="N122" s="71">
        <f t="shared" si="1"/>
        <v>0</v>
      </c>
    </row>
    <row r="123" spans="13:14" x14ac:dyDescent="0.4">
      <c r="M123" s="12" t="s">
        <v>8270</v>
      </c>
      <c r="N123" s="71">
        <f t="shared" si="1"/>
        <v>0</v>
      </c>
    </row>
    <row r="124" spans="13:14" x14ac:dyDescent="0.4">
      <c r="M124" s="12" t="s">
        <v>8570</v>
      </c>
      <c r="N124" s="71">
        <f t="shared" si="1"/>
        <v>0</v>
      </c>
    </row>
    <row r="125" spans="13:14" x14ac:dyDescent="0.4">
      <c r="M125" s="12" t="s">
        <v>8288</v>
      </c>
      <c r="N125" s="71">
        <f t="shared" si="1"/>
        <v>0</v>
      </c>
    </row>
    <row r="126" spans="13:14" x14ac:dyDescent="0.4">
      <c r="M126" s="12" t="s">
        <v>8255</v>
      </c>
      <c r="N126" s="71">
        <f t="shared" si="1"/>
        <v>0</v>
      </c>
    </row>
    <row r="127" spans="13:14" x14ac:dyDescent="0.4">
      <c r="M127" s="12" t="s">
        <v>8115</v>
      </c>
      <c r="N127" s="71">
        <f t="shared" si="1"/>
        <v>0</v>
      </c>
    </row>
    <row r="128" spans="13:14" x14ac:dyDescent="0.4">
      <c r="M128" s="12" t="s">
        <v>8257</v>
      </c>
      <c r="N128" s="71">
        <f>COUNTIF($N$38:$W$61,M128)</f>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6F039B92-BC19-4862-839D-1F484DA506FC}"/>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3C69-9812-4DBF-8ED6-7DA40F6ABCB8}">
  <dimension ref="A1:W108"/>
  <sheetViews>
    <sheetView topLeftCell="A55" zoomScale="90" zoomScaleNormal="90" workbookViewId="0">
      <selection activeCell="J10" sqref="J10"/>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23" width="7.1796875" customWidth="1"/>
  </cols>
  <sheetData>
    <row r="1" spans="1:9" x14ac:dyDescent="0.4">
      <c r="A1" s="11" t="s">
        <v>7581</v>
      </c>
      <c r="B1" s="375" t="s">
        <v>11362</v>
      </c>
      <c r="C1" s="375"/>
      <c r="D1" s="375"/>
      <c r="E1" s="375"/>
      <c r="F1" s="375"/>
      <c r="G1" s="375"/>
      <c r="H1" s="375"/>
      <c r="I1" s="7"/>
    </row>
    <row r="2" spans="1:9" x14ac:dyDescent="0.4">
      <c r="A2" s="11" t="s">
        <v>7582</v>
      </c>
      <c r="B2" s="375" t="s">
        <v>11366</v>
      </c>
      <c r="C2" s="375"/>
      <c r="D2" s="375"/>
      <c r="E2" s="375"/>
      <c r="F2" s="375"/>
      <c r="G2" s="375"/>
      <c r="H2" s="375"/>
      <c r="I2" s="7"/>
    </row>
    <row r="3" spans="1:9" x14ac:dyDescent="0.4">
      <c r="A3" s="11" t="s">
        <v>7583</v>
      </c>
      <c r="B3" s="375" t="s">
        <v>11367</v>
      </c>
      <c r="C3" s="375"/>
      <c r="D3" s="375"/>
      <c r="E3" s="375"/>
      <c r="F3" s="375"/>
      <c r="G3" s="375"/>
      <c r="H3" s="375"/>
      <c r="I3" s="7"/>
    </row>
    <row r="4" spans="1:9" x14ac:dyDescent="0.4">
      <c r="A4" s="11" t="s">
        <v>7584</v>
      </c>
      <c r="B4" s="388" t="s">
        <v>11320</v>
      </c>
      <c r="C4" s="390"/>
      <c r="D4" s="390"/>
      <c r="E4" s="390"/>
      <c r="F4" s="390"/>
      <c r="G4" s="390"/>
      <c r="H4" s="389"/>
      <c r="I4" s="7"/>
    </row>
    <row r="5" spans="1:9" x14ac:dyDescent="0.4">
      <c r="A5" s="11" t="s">
        <v>9165</v>
      </c>
      <c r="B5" s="375" t="s">
        <v>9168</v>
      </c>
      <c r="C5" s="375"/>
      <c r="D5" s="375"/>
      <c r="E5" s="375"/>
      <c r="F5" s="375"/>
      <c r="G5" s="375"/>
      <c r="H5" s="375"/>
      <c r="I5" s="7"/>
    </row>
    <row r="6" spans="1:9" x14ac:dyDescent="0.4">
      <c r="A6" s="11" t="s">
        <v>7586</v>
      </c>
      <c r="B6" s="384">
        <f>MIN(C38:G38)</f>
        <v>45798.488194444442</v>
      </c>
      <c r="C6" s="374"/>
      <c r="D6" s="403" t="s">
        <v>7587</v>
      </c>
      <c r="E6" s="404"/>
      <c r="F6" s="384">
        <f>MAX(C39:G39)</f>
        <v>45801.9375</v>
      </c>
      <c r="G6" s="402"/>
      <c r="H6" s="374"/>
      <c r="I6" s="7"/>
    </row>
    <row r="7" spans="1:9" ht="34.5" customHeight="1" x14ac:dyDescent="0.4">
      <c r="A7" s="394" t="s">
        <v>7816</v>
      </c>
      <c r="B7" s="11" t="s">
        <v>7589</v>
      </c>
      <c r="C7" s="397" t="s">
        <v>10769</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11324</v>
      </c>
      <c r="D30" s="373"/>
      <c r="E30" s="373"/>
      <c r="F30" s="373"/>
      <c r="G30" s="373"/>
      <c r="H30" s="374"/>
      <c r="I30" s="218"/>
    </row>
    <row r="31" spans="1:9" x14ac:dyDescent="0.4">
      <c r="A31" s="399" t="s">
        <v>7821</v>
      </c>
      <c r="B31" s="400"/>
      <c r="C31" s="372" t="s">
        <v>10997</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11325</v>
      </c>
      <c r="D34" s="406"/>
      <c r="E34" s="406"/>
      <c r="F34" s="406"/>
      <c r="G34" s="406"/>
      <c r="H34" s="407"/>
      <c r="I34" s="218"/>
    </row>
    <row r="35" spans="1:23" x14ac:dyDescent="0.4">
      <c r="A35" s="399" t="s">
        <v>10111</v>
      </c>
      <c r="B35" s="400"/>
      <c r="C35" s="399"/>
      <c r="D35" s="373"/>
      <c r="E35" s="373"/>
      <c r="F35" s="373"/>
      <c r="G35" s="373"/>
      <c r="H35" s="374"/>
      <c r="I35" s="218"/>
      <c r="V35" s="312"/>
    </row>
    <row r="36" spans="1:23" x14ac:dyDescent="0.4">
      <c r="A36" s="88"/>
      <c r="B36" s="12"/>
      <c r="C36" s="1" t="s">
        <v>11306</v>
      </c>
      <c r="D36" s="1" t="s">
        <v>11307</v>
      </c>
      <c r="E36" s="1" t="s">
        <v>11308</v>
      </c>
      <c r="F36" s="1" t="s">
        <v>11309</v>
      </c>
      <c r="G36" s="1" t="s">
        <v>11310</v>
      </c>
      <c r="H36" s="1" t="s">
        <v>7614</v>
      </c>
      <c r="I36" s="7"/>
      <c r="N36" t="s">
        <v>9063</v>
      </c>
      <c r="P36" t="s">
        <v>9064</v>
      </c>
      <c r="R36" t="s">
        <v>9065</v>
      </c>
      <c r="T36" t="s">
        <v>9066</v>
      </c>
      <c r="V36" t="s">
        <v>9067</v>
      </c>
    </row>
    <row r="37" spans="1:23" x14ac:dyDescent="0.4">
      <c r="A37" s="83"/>
      <c r="B37" s="12" t="s">
        <v>7977</v>
      </c>
      <c r="C37" s="239" t="s">
        <v>11315</v>
      </c>
      <c r="D37" s="239" t="s">
        <v>11317</v>
      </c>
      <c r="E37" s="239" t="s">
        <v>11318</v>
      </c>
      <c r="F37" s="239" t="s">
        <v>11319</v>
      </c>
      <c r="G37" s="239" t="s">
        <v>11316</v>
      </c>
      <c r="H37" s="1"/>
      <c r="I37" s="7"/>
      <c r="J37" s="186" t="s">
        <v>9436</v>
      </c>
      <c r="N37" t="s">
        <v>10393</v>
      </c>
      <c r="P37" t="s">
        <v>8621</v>
      </c>
      <c r="R37" t="s">
        <v>8620</v>
      </c>
      <c r="T37" t="s">
        <v>9809</v>
      </c>
      <c r="V37" t="s">
        <v>8724</v>
      </c>
    </row>
    <row r="38" spans="1:23" x14ac:dyDescent="0.4">
      <c r="A38" s="177"/>
      <c r="B38" s="12" t="s">
        <v>7615</v>
      </c>
      <c r="C38" s="191">
        <v>45798.488194444442</v>
      </c>
      <c r="D38" s="191">
        <v>45798.567361111112</v>
      </c>
      <c r="E38" s="191">
        <v>45798.65902777778</v>
      </c>
      <c r="F38" s="191">
        <v>45798.584027777775</v>
      </c>
      <c r="G38" s="191">
        <v>45798.649305555555</v>
      </c>
      <c r="H38" s="1"/>
      <c r="I38" s="7"/>
      <c r="J38" s="294">
        <v>45770.333333333336</v>
      </c>
      <c r="M38" s="1" t="s">
        <v>7189</v>
      </c>
      <c r="N38" s="372" t="str">
        <f>C36</f>
        <v>#M104</v>
      </c>
      <c r="O38" s="374"/>
      <c r="P38" s="399" t="str">
        <f>D36</f>
        <v>#M115</v>
      </c>
      <c r="Q38" s="400"/>
      <c r="R38" s="399" t="str">
        <f>E36</f>
        <v>#M117</v>
      </c>
      <c r="S38" s="400"/>
      <c r="T38" s="399" t="str">
        <f>F36</f>
        <v>#M105</v>
      </c>
      <c r="U38" s="400"/>
      <c r="V38" s="399" t="str">
        <f>G36</f>
        <v>#M106</v>
      </c>
      <c r="W38" s="400"/>
    </row>
    <row r="39" spans="1:23" x14ac:dyDescent="0.4">
      <c r="A39" s="177"/>
      <c r="B39" s="12" t="s">
        <v>7482</v>
      </c>
      <c r="C39" s="191">
        <v>45801.93472222222</v>
      </c>
      <c r="D39" s="191">
        <v>45801.875</v>
      </c>
      <c r="E39" s="191">
        <v>45801.9375</v>
      </c>
      <c r="F39" s="191">
        <v>45801.707638888889</v>
      </c>
      <c r="G39" s="191">
        <v>45801.866666666669</v>
      </c>
      <c r="H39" s="1"/>
      <c r="I39" s="7"/>
      <c r="J39" s="186">
        <f>IF(C39&lt;&gt;"",INT((J38-C38)*24),0)+IF(D39&lt;&gt;"",INT((J38-D38)*24),0)+IF(E39&lt;&gt;"",INT((J38-E38)*24),0)+IF(F39&lt;&gt;"",INT((J38-F38)*24),0)+IF(G39&lt;&gt;"",INT((J38-G38)*24),0)</f>
        <v>-3393</v>
      </c>
      <c r="M39" s="95">
        <v>1</v>
      </c>
      <c r="N39" s="222"/>
      <c r="O39" s="201"/>
      <c r="P39" s="222"/>
      <c r="Q39" s="201"/>
      <c r="R39" s="222"/>
      <c r="S39" s="201"/>
      <c r="T39" s="222"/>
      <c r="U39" s="201"/>
      <c r="V39" s="222"/>
      <c r="W39" s="201"/>
    </row>
    <row r="40" spans="1:23" x14ac:dyDescent="0.4">
      <c r="A40" s="177"/>
      <c r="B40" s="12" t="s">
        <v>7458</v>
      </c>
      <c r="C40" s="221">
        <v>216</v>
      </c>
      <c r="D40" s="221">
        <v>39</v>
      </c>
      <c r="E40" s="221">
        <v>208</v>
      </c>
      <c r="F40" s="221">
        <v>6</v>
      </c>
      <c r="G40" s="164">
        <v>39</v>
      </c>
      <c r="H40" s="1">
        <f t="shared" ref="H40:H62" si="0">SUM(C40:G40)</f>
        <v>508</v>
      </c>
      <c r="I40" s="7"/>
      <c r="M40" s="1">
        <v>2</v>
      </c>
      <c r="N40" s="222"/>
      <c r="O40" s="201"/>
      <c r="P40" s="222"/>
      <c r="Q40" s="201"/>
      <c r="R40" s="222"/>
      <c r="S40" s="201"/>
      <c r="T40" s="222"/>
      <c r="U40" s="201"/>
      <c r="V40" s="222"/>
      <c r="W40" s="201"/>
    </row>
    <row r="41" spans="1:23" x14ac:dyDescent="0.4">
      <c r="A41" s="1" t="s">
        <v>7164</v>
      </c>
      <c r="B41" s="12" t="s">
        <v>7469</v>
      </c>
      <c r="C41" s="1">
        <f>INT((C39-C38)*24)</f>
        <v>82</v>
      </c>
      <c r="D41" s="1">
        <f>INT((D39-D38)*24)</f>
        <v>79</v>
      </c>
      <c r="E41" s="1">
        <f>INT((E39-E38)*24)</f>
        <v>78</v>
      </c>
      <c r="F41" s="1">
        <f>INT((F39-F38)*24)</f>
        <v>74</v>
      </c>
      <c r="G41" s="1">
        <f>INT((G39-G38)*24)</f>
        <v>77</v>
      </c>
      <c r="H41" s="1">
        <f t="shared" si="0"/>
        <v>390</v>
      </c>
      <c r="I41" s="7"/>
      <c r="J41" s="12" t="s">
        <v>8020</v>
      </c>
      <c r="K41" s="1">
        <f>H41</f>
        <v>390</v>
      </c>
      <c r="M41" s="95">
        <v>3</v>
      </c>
      <c r="N41" s="222"/>
      <c r="O41" s="201"/>
      <c r="P41" s="222"/>
      <c r="Q41" s="201"/>
      <c r="R41" s="203"/>
      <c r="S41" s="201"/>
      <c r="T41" s="203"/>
      <c r="U41" s="201"/>
      <c r="V41" s="222"/>
      <c r="W41" s="201"/>
    </row>
    <row r="42" spans="1:23" x14ac:dyDescent="0.4">
      <c r="A42" s="379">
        <v>45799</v>
      </c>
      <c r="B42" s="12" t="s">
        <v>7483</v>
      </c>
      <c r="C42" s="1">
        <v>0</v>
      </c>
      <c r="D42" s="1">
        <v>0</v>
      </c>
      <c r="E42" s="1">
        <v>0</v>
      </c>
      <c r="F42" s="1">
        <v>0</v>
      </c>
      <c r="G42" s="1">
        <v>0</v>
      </c>
      <c r="H42" s="1">
        <f t="shared" si="0"/>
        <v>0</v>
      </c>
      <c r="I42" s="7"/>
      <c r="J42" s="12" t="s">
        <v>7483</v>
      </c>
      <c r="K42" s="1">
        <f>SUMIF(B:B,J42,H:H)</f>
        <v>0</v>
      </c>
      <c r="M42" s="1">
        <v>4</v>
      </c>
      <c r="N42" s="222"/>
      <c r="O42" s="201"/>
      <c r="P42" s="203"/>
      <c r="Q42" s="12"/>
      <c r="R42" s="222"/>
      <c r="S42" s="201"/>
      <c r="T42" s="203"/>
      <c r="U42" s="201"/>
      <c r="V42" s="240"/>
      <c r="W42" s="201"/>
    </row>
    <row r="43" spans="1:23" x14ac:dyDescent="0.4">
      <c r="A43" s="379"/>
      <c r="B43" s="12" t="s">
        <v>7484</v>
      </c>
      <c r="C43" s="1">
        <v>0</v>
      </c>
      <c r="D43" s="1">
        <v>0</v>
      </c>
      <c r="E43" s="1">
        <v>0</v>
      </c>
      <c r="F43" s="1">
        <v>0</v>
      </c>
      <c r="G43" s="1">
        <v>0</v>
      </c>
      <c r="H43" s="1">
        <f t="shared" si="0"/>
        <v>0</v>
      </c>
      <c r="I43" s="7"/>
      <c r="J43" s="12" t="s">
        <v>7477</v>
      </c>
      <c r="K43" s="1">
        <f>SUMIF(B:B,J43,H:H)</f>
        <v>0</v>
      </c>
      <c r="M43" s="95">
        <v>5</v>
      </c>
      <c r="N43" s="310"/>
      <c r="O43" s="201"/>
      <c r="P43" s="222"/>
      <c r="Q43" s="201"/>
      <c r="R43" s="203"/>
      <c r="S43" s="12"/>
      <c r="T43" s="203"/>
      <c r="U43" s="201"/>
      <c r="V43" s="240"/>
      <c r="W43" s="201"/>
    </row>
    <row r="44" spans="1:23" x14ac:dyDescent="0.4">
      <c r="A44" s="379"/>
      <c r="B44" s="12" t="s">
        <v>7485</v>
      </c>
      <c r="C44" s="1">
        <v>0</v>
      </c>
      <c r="D44" s="1">
        <v>0</v>
      </c>
      <c r="E44" s="1">
        <v>0</v>
      </c>
      <c r="F44" s="1">
        <v>0</v>
      </c>
      <c r="G44" s="1">
        <v>0</v>
      </c>
      <c r="H44" s="1">
        <f t="shared" si="0"/>
        <v>0</v>
      </c>
      <c r="I44" s="7"/>
      <c r="J44" s="12" t="s">
        <v>7485</v>
      </c>
      <c r="K44" s="1">
        <f>SUMIF(B:B,J44,H:H)</f>
        <v>0</v>
      </c>
      <c r="M44" s="1">
        <v>6</v>
      </c>
      <c r="N44" s="222"/>
      <c r="O44" s="201"/>
      <c r="P44" s="203"/>
      <c r="Q44" s="201"/>
      <c r="R44" s="203"/>
      <c r="S44" s="12"/>
      <c r="T44" s="203"/>
      <c r="U44" s="201"/>
      <c r="V44" s="201"/>
      <c r="W44" s="201"/>
    </row>
    <row r="45" spans="1:23" x14ac:dyDescent="0.4">
      <c r="A45" s="379">
        <v>45803</v>
      </c>
      <c r="B45" s="12" t="s">
        <v>7483</v>
      </c>
      <c r="C45" s="1">
        <v>0</v>
      </c>
      <c r="D45" s="1">
        <v>0</v>
      </c>
      <c r="E45" s="1">
        <v>0</v>
      </c>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0</v>
      </c>
      <c r="D47" s="1">
        <v>0</v>
      </c>
      <c r="E47" s="1">
        <v>0</v>
      </c>
      <c r="F47" s="1">
        <v>0</v>
      </c>
      <c r="G47" s="1">
        <v>0</v>
      </c>
      <c r="H47" s="1">
        <f t="shared" si="0"/>
        <v>0</v>
      </c>
      <c r="I47" s="7"/>
      <c r="M47" s="95">
        <v>9</v>
      </c>
      <c r="N47" s="222"/>
      <c r="O47" s="201"/>
      <c r="P47" s="222"/>
      <c r="Q47" s="201"/>
      <c r="R47" s="222"/>
      <c r="S47" s="201"/>
      <c r="T47" s="201"/>
      <c r="U47" s="201"/>
      <c r="V47" s="201"/>
      <c r="W47" s="201"/>
    </row>
    <row r="48" spans="1:23" ht="17" customHeight="1" x14ac:dyDescent="0.4">
      <c r="A48" s="379">
        <v>45804</v>
      </c>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03"/>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95"/>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11327</v>
      </c>
      <c r="N64" s="71">
        <f>COUNTIF($N$39:$W$62,M64)</f>
        <v>0</v>
      </c>
      <c r="O64" s="229"/>
      <c r="P64" s="229"/>
      <c r="Q64" s="229"/>
      <c r="R64" s="229"/>
      <c r="S64" s="229"/>
    </row>
    <row r="65" spans="1:19" x14ac:dyDescent="0.4">
      <c r="A65" s="12" t="s">
        <v>7654</v>
      </c>
      <c r="B65" s="219">
        <v>45787.681944444441</v>
      </c>
      <c r="M65" s="12" t="s">
        <v>11294</v>
      </c>
      <c r="N65" s="71">
        <f t="shared" ref="N65:N108" si="1">COUNTIF($N$39:$W$62,M65)</f>
        <v>0</v>
      </c>
      <c r="O65" s="229"/>
      <c r="P65" s="229"/>
      <c r="Q65" s="229"/>
      <c r="R65" s="229"/>
      <c r="S65" s="229"/>
    </row>
    <row r="66" spans="1:19" x14ac:dyDescent="0.4">
      <c r="A66" s="12" t="s">
        <v>7655</v>
      </c>
      <c r="B66" s="220">
        <v>1.5277777777777777E-2</v>
      </c>
      <c r="M66" s="12" t="s">
        <v>11217</v>
      </c>
      <c r="N66" s="71">
        <f t="shared" si="1"/>
        <v>0</v>
      </c>
      <c r="O66" s="229"/>
      <c r="P66" s="229"/>
      <c r="Q66" s="229"/>
      <c r="R66" s="229"/>
      <c r="S66" s="229"/>
    </row>
    <row r="67" spans="1:19" x14ac:dyDescent="0.4">
      <c r="A67" s="12" t="s">
        <v>7656</v>
      </c>
      <c r="B67" s="219">
        <f>B65-B66</f>
        <v>45787.666666666664</v>
      </c>
      <c r="M67" s="12" t="s">
        <v>11075</v>
      </c>
      <c r="N67" s="71">
        <f t="shared" si="1"/>
        <v>0</v>
      </c>
      <c r="O67" s="229"/>
      <c r="P67" s="229"/>
      <c r="Q67" s="229"/>
      <c r="R67" s="229"/>
      <c r="S67" s="229"/>
    </row>
    <row r="68" spans="1:19" x14ac:dyDescent="0.4">
      <c r="M68" s="12" t="s">
        <v>11007</v>
      </c>
      <c r="N68" s="71">
        <f t="shared" si="1"/>
        <v>0</v>
      </c>
    </row>
    <row r="69" spans="1:19" x14ac:dyDescent="0.4">
      <c r="A69" s="220" t="s">
        <v>9491</v>
      </c>
      <c r="B69" s="295">
        <v>0</v>
      </c>
      <c r="C69" s="220">
        <f>B69+TIME(1,,)</f>
        <v>4.1666666666666664E-2</v>
      </c>
      <c r="M69" s="12" t="s">
        <v>11003</v>
      </c>
      <c r="N69" s="71">
        <f t="shared" si="1"/>
        <v>0</v>
      </c>
    </row>
    <row r="70" spans="1:19" x14ac:dyDescent="0.4">
      <c r="A70" s="220" t="s">
        <v>9491</v>
      </c>
      <c r="B70" s="220">
        <f>C69</f>
        <v>4.1666666666666664E-2</v>
      </c>
      <c r="C70" s="220">
        <f t="shared" ref="C70:C92" si="2">B70+TIME(1,,)</f>
        <v>8.3333333333333329E-2</v>
      </c>
      <c r="M70" s="12" t="s">
        <v>10836</v>
      </c>
      <c r="N70" s="71">
        <f t="shared" si="1"/>
        <v>0</v>
      </c>
    </row>
    <row r="71" spans="1:19" x14ac:dyDescent="0.4">
      <c r="A71" s="220" t="s">
        <v>9491</v>
      </c>
      <c r="B71" s="220">
        <f t="shared" ref="B71:B92" si="3">C70</f>
        <v>8.3333333333333329E-2</v>
      </c>
      <c r="C71" s="220">
        <f t="shared" si="2"/>
        <v>0.125</v>
      </c>
      <c r="M71" s="300" t="s">
        <v>10611</v>
      </c>
      <c r="N71" s="71">
        <f t="shared" si="1"/>
        <v>0</v>
      </c>
    </row>
    <row r="72" spans="1:19" x14ac:dyDescent="0.4">
      <c r="A72" s="220" t="s">
        <v>9491</v>
      </c>
      <c r="B72" s="220">
        <f t="shared" si="3"/>
        <v>0.125</v>
      </c>
      <c r="C72" s="220">
        <f t="shared" si="2"/>
        <v>0.16666666666666666</v>
      </c>
      <c r="M72" s="300" t="s">
        <v>10394</v>
      </c>
      <c r="N72" s="71">
        <f t="shared" si="1"/>
        <v>0</v>
      </c>
    </row>
    <row r="73" spans="1:19" x14ac:dyDescent="0.4">
      <c r="A73" s="220" t="s">
        <v>9491</v>
      </c>
      <c r="B73" s="220">
        <f t="shared" si="3"/>
        <v>0.16666666666666666</v>
      </c>
      <c r="C73" s="220">
        <f t="shared" si="2"/>
        <v>0.20833333333333331</v>
      </c>
      <c r="M73" s="300" t="s">
        <v>10677</v>
      </c>
      <c r="N73" s="71">
        <f t="shared" si="1"/>
        <v>0</v>
      </c>
    </row>
    <row r="74" spans="1:19" x14ac:dyDescent="0.4">
      <c r="A74" s="220" t="s">
        <v>9491</v>
      </c>
      <c r="B74" s="220">
        <f t="shared" si="3"/>
        <v>0.20833333333333331</v>
      </c>
      <c r="C74" s="220">
        <f t="shared" si="2"/>
        <v>0.24999999999999997</v>
      </c>
      <c r="M74" s="300" t="s">
        <v>10329</v>
      </c>
      <c r="N74" s="71">
        <f t="shared" si="1"/>
        <v>0</v>
      </c>
    </row>
    <row r="75" spans="1:19" x14ac:dyDescent="0.4">
      <c r="A75" s="220" t="s">
        <v>9491</v>
      </c>
      <c r="B75" s="220">
        <f t="shared" si="3"/>
        <v>0.24999999999999997</v>
      </c>
      <c r="C75" s="220">
        <f t="shared" si="2"/>
        <v>0.29166666666666663</v>
      </c>
      <c r="M75" s="300" t="s">
        <v>10195</v>
      </c>
      <c r="N75" s="71">
        <f t="shared" si="1"/>
        <v>0</v>
      </c>
    </row>
    <row r="76" spans="1:19" x14ac:dyDescent="0.4">
      <c r="A76" s="220" t="s">
        <v>9491</v>
      </c>
      <c r="B76" s="220">
        <f t="shared" si="3"/>
        <v>0.29166666666666663</v>
      </c>
      <c r="C76" s="220">
        <f t="shared" si="2"/>
        <v>0.33333333333333331</v>
      </c>
      <c r="M76" s="201" t="s">
        <v>10197</v>
      </c>
      <c r="N76" s="71">
        <f t="shared" si="1"/>
        <v>0</v>
      </c>
    </row>
    <row r="77" spans="1:19" x14ac:dyDescent="0.4">
      <c r="A77" s="220" t="s">
        <v>9491</v>
      </c>
      <c r="B77" s="220">
        <f t="shared" si="3"/>
        <v>0.33333333333333331</v>
      </c>
      <c r="C77" s="220">
        <f t="shared" si="2"/>
        <v>0.375</v>
      </c>
      <c r="M77" s="12" t="s">
        <v>9641</v>
      </c>
      <c r="N77" s="71">
        <f t="shared" si="1"/>
        <v>0</v>
      </c>
    </row>
    <row r="78" spans="1:19" x14ac:dyDescent="0.4">
      <c r="A78" s="220" t="s">
        <v>9491</v>
      </c>
      <c r="B78" s="220">
        <f t="shared" si="3"/>
        <v>0.375</v>
      </c>
      <c r="C78" s="220">
        <f t="shared" si="2"/>
        <v>0.41666666666666669</v>
      </c>
      <c r="M78" s="12" t="s">
        <v>10533</v>
      </c>
      <c r="N78" s="71">
        <f t="shared" si="1"/>
        <v>0</v>
      </c>
    </row>
    <row r="79" spans="1:19" x14ac:dyDescent="0.4">
      <c r="A79" s="220" t="s">
        <v>9491</v>
      </c>
      <c r="B79" s="220">
        <f t="shared" si="3"/>
        <v>0.41666666666666669</v>
      </c>
      <c r="C79" s="220">
        <f t="shared" si="2"/>
        <v>0.45833333333333337</v>
      </c>
      <c r="M79" s="12" t="s">
        <v>10479</v>
      </c>
      <c r="N79" s="71">
        <f t="shared" si="1"/>
        <v>0</v>
      </c>
    </row>
    <row r="80" spans="1:19" x14ac:dyDescent="0.4">
      <c r="A80" s="220" t="s">
        <v>9491</v>
      </c>
      <c r="B80" s="220">
        <f t="shared" si="3"/>
        <v>0.45833333333333337</v>
      </c>
      <c r="C80" s="220">
        <f t="shared" si="2"/>
        <v>0.5</v>
      </c>
      <c r="M80" s="12" t="s">
        <v>10482</v>
      </c>
      <c r="N80" s="71">
        <f t="shared" si="1"/>
        <v>0</v>
      </c>
    </row>
    <row r="81" spans="1:14" x14ac:dyDescent="0.4">
      <c r="A81" s="220" t="s">
        <v>9491</v>
      </c>
      <c r="B81" s="220">
        <f t="shared" si="3"/>
        <v>0.5</v>
      </c>
      <c r="C81" s="220">
        <f t="shared" si="2"/>
        <v>0.54166666666666663</v>
      </c>
      <c r="M81" s="12" t="s">
        <v>10415</v>
      </c>
      <c r="N81" s="71">
        <f t="shared" si="1"/>
        <v>0</v>
      </c>
    </row>
    <row r="82" spans="1:14" x14ac:dyDescent="0.4">
      <c r="A82" s="220" t="s">
        <v>9491</v>
      </c>
      <c r="B82" s="220">
        <f t="shared" si="3"/>
        <v>0.54166666666666663</v>
      </c>
      <c r="C82" s="220">
        <f t="shared" si="2"/>
        <v>0.58333333333333326</v>
      </c>
      <c r="M82" s="12" t="s">
        <v>10399</v>
      </c>
      <c r="N82" s="71">
        <f t="shared" si="1"/>
        <v>0</v>
      </c>
    </row>
    <row r="83" spans="1:14" x14ac:dyDescent="0.4">
      <c r="A83" s="220" t="s">
        <v>9491</v>
      </c>
      <c r="B83" s="220">
        <f t="shared" si="3"/>
        <v>0.58333333333333326</v>
      </c>
      <c r="C83" s="220">
        <f t="shared" si="2"/>
        <v>0.62499999999999989</v>
      </c>
      <c r="M83" s="12" t="s">
        <v>10303</v>
      </c>
      <c r="N83" s="71">
        <f t="shared" si="1"/>
        <v>0</v>
      </c>
    </row>
    <row r="84" spans="1:14" x14ac:dyDescent="0.4">
      <c r="A84" s="220" t="s">
        <v>9491</v>
      </c>
      <c r="B84" s="220">
        <f t="shared" si="3"/>
        <v>0.62499999999999989</v>
      </c>
      <c r="C84" s="220">
        <f t="shared" si="2"/>
        <v>0.66666666666666652</v>
      </c>
      <c r="M84" s="12" t="s">
        <v>10196</v>
      </c>
      <c r="N84" s="71">
        <f t="shared" si="1"/>
        <v>0</v>
      </c>
    </row>
    <row r="85" spans="1:14" x14ac:dyDescent="0.4">
      <c r="A85" s="220" t="s">
        <v>9491</v>
      </c>
      <c r="B85" s="220">
        <f t="shared" si="3"/>
        <v>0.66666666666666652</v>
      </c>
      <c r="C85" s="220">
        <f t="shared" si="2"/>
        <v>0.70833333333333315</v>
      </c>
      <c r="M85" s="12" t="s">
        <v>9917</v>
      </c>
      <c r="N85" s="71">
        <f t="shared" si="1"/>
        <v>0</v>
      </c>
    </row>
    <row r="86" spans="1:14" x14ac:dyDescent="0.4">
      <c r="A86" s="220" t="s">
        <v>9491</v>
      </c>
      <c r="B86" s="220">
        <f t="shared" si="3"/>
        <v>0.70833333333333315</v>
      </c>
      <c r="C86" s="220">
        <f t="shared" si="2"/>
        <v>0.74999999999999978</v>
      </c>
      <c r="M86" s="12" t="s">
        <v>9624</v>
      </c>
      <c r="N86" s="71">
        <f t="shared" si="1"/>
        <v>0</v>
      </c>
    </row>
    <row r="87" spans="1:14" x14ac:dyDescent="0.4">
      <c r="A87" s="220" t="s">
        <v>9491</v>
      </c>
      <c r="B87" s="220">
        <f t="shared" si="3"/>
        <v>0.74999999999999978</v>
      </c>
      <c r="C87" s="220">
        <f t="shared" si="2"/>
        <v>0.79166666666666641</v>
      </c>
      <c r="M87" s="12" t="s">
        <v>9532</v>
      </c>
      <c r="N87" s="71">
        <f t="shared" si="1"/>
        <v>0</v>
      </c>
    </row>
    <row r="88" spans="1:14" x14ac:dyDescent="0.4">
      <c r="A88" s="220" t="s">
        <v>9491</v>
      </c>
      <c r="B88" s="220">
        <f t="shared" si="3"/>
        <v>0.79166666666666641</v>
      </c>
      <c r="C88" s="220">
        <f t="shared" si="2"/>
        <v>0.83333333333333304</v>
      </c>
      <c r="M88" s="12" t="s">
        <v>9510</v>
      </c>
      <c r="N88" s="71">
        <f t="shared" si="1"/>
        <v>0</v>
      </c>
    </row>
    <row r="89" spans="1:14" x14ac:dyDescent="0.4">
      <c r="A89" s="220" t="s">
        <v>9491</v>
      </c>
      <c r="B89" s="220">
        <f t="shared" si="3"/>
        <v>0.83333333333333304</v>
      </c>
      <c r="C89" s="220">
        <f t="shared" si="2"/>
        <v>0.87499999999999967</v>
      </c>
      <c r="M89" s="12" t="s">
        <v>9508</v>
      </c>
      <c r="N89" s="71">
        <f t="shared" si="1"/>
        <v>0</v>
      </c>
    </row>
    <row r="90" spans="1:14" x14ac:dyDescent="0.4">
      <c r="A90" s="220" t="s">
        <v>9491</v>
      </c>
      <c r="B90" s="220">
        <f t="shared" si="3"/>
        <v>0.87499999999999967</v>
      </c>
      <c r="C90" s="220">
        <f t="shared" si="2"/>
        <v>0.9166666666666663</v>
      </c>
      <c r="M90" s="12" t="s">
        <v>9498</v>
      </c>
      <c r="N90" s="71">
        <f t="shared" si="1"/>
        <v>0</v>
      </c>
    </row>
    <row r="91" spans="1:14" x14ac:dyDescent="0.4">
      <c r="A91" s="220" t="s">
        <v>9491</v>
      </c>
      <c r="B91" s="220">
        <f t="shared" si="3"/>
        <v>0.9166666666666663</v>
      </c>
      <c r="C91" s="220">
        <f t="shared" si="2"/>
        <v>0.95833333333333293</v>
      </c>
      <c r="M91" s="12" t="s">
        <v>9422</v>
      </c>
      <c r="N91" s="71">
        <f t="shared" si="1"/>
        <v>0</v>
      </c>
    </row>
    <row r="92" spans="1:14" x14ac:dyDescent="0.4">
      <c r="A92" s="220" t="s">
        <v>9491</v>
      </c>
      <c r="B92" s="220">
        <f t="shared" si="3"/>
        <v>0.95833333333333293</v>
      </c>
      <c r="C92" s="220">
        <f t="shared" si="2"/>
        <v>0.99999999999999956</v>
      </c>
      <c r="M92" s="12" t="s">
        <v>9359</v>
      </c>
      <c r="N92" s="71">
        <f t="shared" si="1"/>
        <v>0</v>
      </c>
    </row>
    <row r="93" spans="1:14" x14ac:dyDescent="0.4">
      <c r="M93" s="12" t="s">
        <v>9210</v>
      </c>
      <c r="N93" s="71">
        <f t="shared" si="1"/>
        <v>0</v>
      </c>
    </row>
    <row r="94" spans="1:14" x14ac:dyDescent="0.4">
      <c r="M94" s="12" t="s">
        <v>9136</v>
      </c>
      <c r="N94" s="71">
        <f t="shared" si="1"/>
        <v>0</v>
      </c>
    </row>
    <row r="95" spans="1:14" x14ac:dyDescent="0.4">
      <c r="M95" s="12" t="s">
        <v>9077</v>
      </c>
      <c r="N95" s="71">
        <f t="shared" si="1"/>
        <v>0</v>
      </c>
    </row>
    <row r="96" spans="1:14" x14ac:dyDescent="0.4">
      <c r="M96" s="12" t="s">
        <v>9075</v>
      </c>
      <c r="N96" s="71">
        <f t="shared" si="1"/>
        <v>0</v>
      </c>
    </row>
    <row r="97" spans="13:14" x14ac:dyDescent="0.4">
      <c r="M97" s="12" t="s">
        <v>9072</v>
      </c>
      <c r="N97" s="71">
        <f t="shared" si="1"/>
        <v>0</v>
      </c>
    </row>
    <row r="98" spans="13:14" x14ac:dyDescent="0.4">
      <c r="M98" s="12" t="s">
        <v>8980</v>
      </c>
      <c r="N98" s="71">
        <f t="shared" si="1"/>
        <v>0</v>
      </c>
    </row>
    <row r="99" spans="13:14" x14ac:dyDescent="0.4">
      <c r="M99" s="12" t="s">
        <v>8984</v>
      </c>
      <c r="N99" s="71">
        <f t="shared" si="1"/>
        <v>0</v>
      </c>
    </row>
    <row r="100" spans="13:14" x14ac:dyDescent="0.4">
      <c r="M100" s="12" t="s">
        <v>9280</v>
      </c>
      <c r="N100" s="71">
        <f t="shared" si="1"/>
        <v>0</v>
      </c>
    </row>
    <row r="101" spans="13:14" x14ac:dyDescent="0.4">
      <c r="M101" s="12" t="s">
        <v>8676</v>
      </c>
      <c r="N101" s="71">
        <f t="shared" si="1"/>
        <v>0</v>
      </c>
    </row>
    <row r="102" spans="13:14" x14ac:dyDescent="0.4">
      <c r="M102" s="12" t="s">
        <v>8658</v>
      </c>
      <c r="N102" s="71">
        <f t="shared" si="1"/>
        <v>0</v>
      </c>
    </row>
    <row r="103" spans="13:14" x14ac:dyDescent="0.4">
      <c r="M103" s="12" t="s">
        <v>8648</v>
      </c>
      <c r="N103" s="71">
        <f t="shared" si="1"/>
        <v>0</v>
      </c>
    </row>
    <row r="104" spans="13:14" x14ac:dyDescent="0.4">
      <c r="M104" s="12" t="s">
        <v>8679</v>
      </c>
      <c r="N104" s="71">
        <f t="shared" si="1"/>
        <v>0</v>
      </c>
    </row>
    <row r="105" spans="13:14" x14ac:dyDescent="0.4">
      <c r="M105" s="12" t="s">
        <v>8576</v>
      </c>
      <c r="N105" s="71">
        <f t="shared" si="1"/>
        <v>0</v>
      </c>
    </row>
    <row r="106" spans="13:14" x14ac:dyDescent="0.4">
      <c r="M106" s="12" t="s">
        <v>8577</v>
      </c>
      <c r="N106" s="71">
        <f t="shared" si="1"/>
        <v>0</v>
      </c>
    </row>
    <row r="107" spans="13:14" x14ac:dyDescent="0.4">
      <c r="M107" s="12" t="s">
        <v>8744</v>
      </c>
      <c r="N107" s="71">
        <f t="shared" si="1"/>
        <v>0</v>
      </c>
    </row>
    <row r="108" spans="13:14" x14ac:dyDescent="0.4">
      <c r="M108" s="12" t="s">
        <v>8578</v>
      </c>
      <c r="N108" s="71">
        <f t="shared" si="1"/>
        <v>0</v>
      </c>
    </row>
  </sheetData>
  <mergeCells count="69">
    <mergeCell ref="A60:A62"/>
    <mergeCell ref="N38:O38"/>
    <mergeCell ref="P38:Q38"/>
    <mergeCell ref="R38:S38"/>
    <mergeCell ref="T38:U38"/>
    <mergeCell ref="A45:A47"/>
    <mergeCell ref="A48:A50"/>
    <mergeCell ref="A51:A53"/>
    <mergeCell ref="A54:A56"/>
    <mergeCell ref="A57:A59"/>
    <mergeCell ref="V38:W38"/>
    <mergeCell ref="A42:A44"/>
    <mergeCell ref="A33:B33"/>
    <mergeCell ref="C33:H33"/>
    <mergeCell ref="A34:B34"/>
    <mergeCell ref="C34:H34"/>
    <mergeCell ref="A35:B35"/>
    <mergeCell ref="C35:H35"/>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pageMargins left="0.7" right="0.7" top="0.75" bottom="0.75" header="0.3" footer="0.3"/>
  <pageSetup paperSize="9" orientation="portrait" verticalDpi="0"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1D61E-8A53-470F-9E08-715AA2597E27}">
  <dimension ref="A1:W129"/>
  <sheetViews>
    <sheetView topLeftCell="A40" zoomScale="90" zoomScaleNormal="90" workbookViewId="0">
      <selection activeCell="B37" sqref="B37"/>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18.08984375" customWidth="1"/>
    <col min="15" max="15" width="15.1796875" bestFit="1" customWidth="1"/>
    <col min="16" max="16" width="21.54296875" customWidth="1"/>
    <col min="17" max="17" width="14.54296875" customWidth="1"/>
    <col min="18" max="18" width="22.6328125" customWidth="1"/>
    <col min="19" max="19" width="14.1796875" customWidth="1"/>
    <col min="20" max="21" width="7.6328125" customWidth="1"/>
    <col min="22" max="22" width="17.90625" customWidth="1"/>
    <col min="23" max="23" width="14.90625" bestFit="1" customWidth="1"/>
    <col min="24" max="24" width="26.90625" bestFit="1" customWidth="1"/>
    <col min="25" max="25" width="13" bestFit="1" customWidth="1"/>
  </cols>
  <sheetData>
    <row r="1" spans="1:9" x14ac:dyDescent="0.4">
      <c r="A1" s="11" t="s">
        <v>7581</v>
      </c>
      <c r="B1" s="375" t="s">
        <v>11410</v>
      </c>
      <c r="C1" s="375"/>
      <c r="D1" s="375"/>
      <c r="E1" s="375"/>
      <c r="F1" s="375"/>
      <c r="G1" s="375"/>
      <c r="H1" s="375"/>
      <c r="I1" s="7"/>
    </row>
    <row r="2" spans="1:9" x14ac:dyDescent="0.4">
      <c r="A2" s="11" t="s">
        <v>7582</v>
      </c>
      <c r="B2" s="375" t="s">
        <v>11387</v>
      </c>
      <c r="C2" s="375"/>
      <c r="D2" s="375"/>
      <c r="E2" s="375"/>
      <c r="F2" s="375"/>
      <c r="G2" s="375"/>
      <c r="H2" s="375"/>
      <c r="I2" s="7"/>
    </row>
    <row r="3" spans="1:9" x14ac:dyDescent="0.4">
      <c r="A3" s="11" t="s">
        <v>7583</v>
      </c>
      <c r="B3" s="375" t="s">
        <v>11388</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45803.742361111108</v>
      </c>
      <c r="C6" s="374"/>
      <c r="D6" s="403" t="s">
        <v>7587</v>
      </c>
      <c r="E6" s="404"/>
      <c r="F6" s="384">
        <f>MAX(C38:G38)</f>
        <v>45810.400694444441</v>
      </c>
      <c r="G6" s="402"/>
      <c r="H6" s="374"/>
      <c r="I6" s="7"/>
    </row>
    <row r="7" spans="1:9" ht="33.5" customHeight="1" x14ac:dyDescent="0.4">
      <c r="A7" s="394" t="s">
        <v>7816</v>
      </c>
      <c r="B7" s="11" t="s">
        <v>7589</v>
      </c>
      <c r="C7" s="397" t="s">
        <v>11381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8073</v>
      </c>
      <c r="D32" s="373"/>
      <c r="E32" s="373"/>
      <c r="F32" s="373"/>
      <c r="G32" s="373"/>
      <c r="H32" s="374"/>
      <c r="I32" s="218"/>
    </row>
    <row r="33" spans="1:23" x14ac:dyDescent="0.4">
      <c r="A33" s="399" t="s">
        <v>9561</v>
      </c>
      <c r="B33" s="400"/>
      <c r="C33" s="372"/>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11408</v>
      </c>
      <c r="R36" t="s">
        <v>11411</v>
      </c>
      <c r="T36" t="s">
        <v>11037</v>
      </c>
      <c r="V36" t="s">
        <v>11093</v>
      </c>
    </row>
    <row r="37" spans="1:23" x14ac:dyDescent="0.4">
      <c r="A37" s="177"/>
      <c r="B37" s="12" t="s">
        <v>11463</v>
      </c>
      <c r="C37" s="191">
        <v>45803.742361111108</v>
      </c>
      <c r="D37" s="191">
        <v>45804.338888888888</v>
      </c>
      <c r="E37" s="191">
        <v>45804.493055555555</v>
      </c>
      <c r="F37" s="191">
        <v>45804.370138888888</v>
      </c>
      <c r="G37" s="191">
        <v>45803.820833333331</v>
      </c>
      <c r="H37" s="1"/>
      <c r="I37" s="7"/>
      <c r="J37" s="294">
        <v>45774.333333333336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45810.37777777778</v>
      </c>
      <c r="D38" s="191">
        <v>45810.384722222225</v>
      </c>
      <c r="E38" s="191">
        <v>45810.394444444442</v>
      </c>
      <c r="F38" s="191">
        <v>45810.400694444441</v>
      </c>
      <c r="G38" s="191">
        <v>45810.382638888892</v>
      </c>
      <c r="H38" s="1"/>
      <c r="I38" s="7"/>
      <c r="J38" s="186">
        <f>IF(C38&lt;&gt;"",INT((J37-C37)*24),0)+IF(D38&lt;&gt;"",INT((J37-D37)*24),0)+IF(E38&lt;&gt;"",INT((J37-E37)*24),0)+IF(F38&lt;&gt;"",INT((J37-F37)*24),0)+IF(G38&lt;&gt;"",INT((J37-G37)*24),0)</f>
        <v>-3580</v>
      </c>
      <c r="M38" s="95">
        <v>1</v>
      </c>
      <c r="N38" s="222" t="s">
        <v>11400</v>
      </c>
      <c r="O38" s="201" t="s">
        <v>10605</v>
      </c>
      <c r="P38" s="222" t="s">
        <v>11403</v>
      </c>
      <c r="Q38" s="201" t="s">
        <v>11409</v>
      </c>
      <c r="R38" s="222" t="s">
        <v>11405</v>
      </c>
      <c r="S38" s="201" t="s">
        <v>11409</v>
      </c>
      <c r="T38" s="222" t="s">
        <v>11407</v>
      </c>
      <c r="U38" s="201" t="s">
        <v>11252</v>
      </c>
      <c r="V38" s="222" t="s">
        <v>11401</v>
      </c>
      <c r="W38" s="201" t="s">
        <v>11252</v>
      </c>
    </row>
    <row r="39" spans="1:23" x14ac:dyDescent="0.4">
      <c r="A39" s="177"/>
      <c r="B39" s="12" t="s">
        <v>7458</v>
      </c>
      <c r="C39" s="221">
        <v>357</v>
      </c>
      <c r="D39" s="221">
        <v>69</v>
      </c>
      <c r="E39" s="221">
        <v>324</v>
      </c>
      <c r="F39" s="221">
        <v>11</v>
      </c>
      <c r="G39" s="164">
        <v>75</v>
      </c>
      <c r="H39" s="1">
        <f t="shared" ref="H39:H61" si="0">SUM(C39:G39)</f>
        <v>836</v>
      </c>
      <c r="I39" s="7"/>
      <c r="M39" s="1">
        <v>2</v>
      </c>
      <c r="N39" s="222" t="s">
        <v>11392</v>
      </c>
      <c r="O39" s="201" t="s">
        <v>11252</v>
      </c>
      <c r="P39" s="222" t="s">
        <v>11402</v>
      </c>
      <c r="Q39" s="201" t="s">
        <v>11413</v>
      </c>
      <c r="R39" s="222" t="s">
        <v>11406</v>
      </c>
      <c r="S39" s="201" t="s">
        <v>11252</v>
      </c>
      <c r="T39" s="201"/>
      <c r="U39" s="201"/>
      <c r="V39" s="222"/>
      <c r="W39" s="201"/>
    </row>
    <row r="40" spans="1:23" x14ac:dyDescent="0.4">
      <c r="A40" s="1" t="s">
        <v>7164</v>
      </c>
      <c r="B40" s="12" t="s">
        <v>7617</v>
      </c>
      <c r="C40" s="1">
        <f>INT((C38-C37)*24)</f>
        <v>159</v>
      </c>
      <c r="D40" s="1">
        <f>INT((D38-D37)*24)</f>
        <v>145</v>
      </c>
      <c r="E40" s="1">
        <f>INT((E38-E37)*24)</f>
        <v>141</v>
      </c>
      <c r="F40" s="1">
        <f>INT((F38-F37)*24)</f>
        <v>144</v>
      </c>
      <c r="G40" s="1">
        <f>INT((G38-G37)*24)</f>
        <v>157</v>
      </c>
      <c r="H40" s="1">
        <f>SUM(C40:G40)</f>
        <v>746</v>
      </c>
      <c r="I40" s="7"/>
      <c r="J40" s="12" t="s">
        <v>8020</v>
      </c>
      <c r="K40" s="1">
        <f>H40</f>
        <v>746</v>
      </c>
      <c r="M40" s="95">
        <v>3</v>
      </c>
      <c r="N40" s="222"/>
      <c r="O40" s="201"/>
      <c r="P40" s="222" t="s">
        <v>11404</v>
      </c>
      <c r="Q40" s="201" t="s">
        <v>11252</v>
      </c>
      <c r="R40" s="222"/>
      <c r="S40" s="201"/>
      <c r="T40" s="201"/>
      <c r="U40" s="201"/>
      <c r="V40" s="222"/>
      <c r="W40" s="201"/>
    </row>
    <row r="41" spans="1:23" x14ac:dyDescent="0.4">
      <c r="A41" s="379">
        <v>45804</v>
      </c>
      <c r="B41" s="12" t="s">
        <v>7483</v>
      </c>
      <c r="C41" s="1">
        <v>0</v>
      </c>
      <c r="D41" s="1"/>
      <c r="E41" s="1"/>
      <c r="F41" s="1"/>
      <c r="G41" s="1">
        <v>0</v>
      </c>
      <c r="H41" s="1">
        <f t="shared" si="0"/>
        <v>0</v>
      </c>
      <c r="I41" s="7"/>
      <c r="J41" s="12" t="s">
        <v>7483</v>
      </c>
      <c r="K41" s="1">
        <f>SUMIF(B:B,J41,H:H)</f>
        <v>0</v>
      </c>
      <c r="M41" s="1">
        <v>4</v>
      </c>
      <c r="N41" s="222"/>
      <c r="O41" s="222"/>
      <c r="P41" s="222"/>
      <c r="Q41" s="201"/>
      <c r="R41" s="222"/>
      <c r="S41" s="201"/>
      <c r="T41" s="201"/>
      <c r="U41" s="201"/>
      <c r="V41" s="222"/>
      <c r="W41" s="201"/>
    </row>
    <row r="42" spans="1:23" x14ac:dyDescent="0.4">
      <c r="A42" s="379"/>
      <c r="B42" s="12" t="s">
        <v>7484</v>
      </c>
      <c r="C42" s="1">
        <v>0</v>
      </c>
      <c r="D42" s="1"/>
      <c r="E42" s="1"/>
      <c r="F42" s="1"/>
      <c r="G42" s="1">
        <v>0</v>
      </c>
      <c r="H42" s="1">
        <f t="shared" si="0"/>
        <v>0</v>
      </c>
      <c r="I42" s="7"/>
      <c r="J42" s="12" t="s">
        <v>7484</v>
      </c>
      <c r="K42" s="1">
        <f>SUMIF(B:B,J42,H:H)</f>
        <v>0</v>
      </c>
      <c r="M42" s="95">
        <v>5</v>
      </c>
      <c r="N42" s="203"/>
      <c r="O42" s="201"/>
      <c r="P42" s="222"/>
      <c r="Q42" s="201"/>
      <c r="R42" s="222"/>
      <c r="S42" s="201"/>
      <c r="T42" s="201"/>
      <c r="U42" s="201"/>
      <c r="V42" s="222"/>
      <c r="W42" s="201"/>
    </row>
    <row r="43" spans="1:23" x14ac:dyDescent="0.4">
      <c r="A43" s="379"/>
      <c r="B43" s="12" t="s">
        <v>7485</v>
      </c>
      <c r="C43" s="1">
        <v>0</v>
      </c>
      <c r="D43" s="1"/>
      <c r="E43" s="1"/>
      <c r="F43" s="1"/>
      <c r="G43" s="1">
        <v>0</v>
      </c>
      <c r="H43" s="1">
        <f t="shared" si="0"/>
        <v>0</v>
      </c>
      <c r="I43" s="7"/>
      <c r="J43" s="12" t="s">
        <v>7485</v>
      </c>
      <c r="K43" s="1">
        <f>SUMIF(B:B,J43,H:H)</f>
        <v>3</v>
      </c>
      <c r="M43" s="1">
        <v>6</v>
      </c>
      <c r="N43" s="222"/>
      <c r="O43" s="201"/>
      <c r="P43" s="201"/>
      <c r="Q43" s="203"/>
      <c r="R43" s="222"/>
      <c r="S43" s="201"/>
      <c r="T43" s="201"/>
      <c r="U43" s="201"/>
      <c r="V43" s="222"/>
      <c r="W43" s="201"/>
    </row>
    <row r="44" spans="1:23" x14ac:dyDescent="0.4">
      <c r="A44" s="379">
        <v>45805</v>
      </c>
      <c r="B44" s="12" t="s">
        <v>7483</v>
      </c>
      <c r="C44" s="1">
        <v>0</v>
      </c>
      <c r="D44" s="1">
        <v>0</v>
      </c>
      <c r="E44" s="1">
        <v>0</v>
      </c>
      <c r="F44" s="1">
        <v>0</v>
      </c>
      <c r="G44" s="1">
        <v>0</v>
      </c>
      <c r="H44" s="1">
        <f t="shared" si="0"/>
        <v>0</v>
      </c>
      <c r="I44" s="7"/>
      <c r="M44" s="95">
        <v>7</v>
      </c>
      <c r="N44" s="222"/>
      <c r="O44" s="201"/>
      <c r="P44" s="201"/>
      <c r="Q44" s="203"/>
      <c r="R44" s="203"/>
      <c r="S44" s="201"/>
      <c r="T44" s="201"/>
      <c r="U44" s="201"/>
      <c r="V44" s="222"/>
      <c r="W44" s="201"/>
    </row>
    <row r="45" spans="1:23" x14ac:dyDescent="0.4">
      <c r="A45" s="379"/>
      <c r="B45" s="12" t="s">
        <v>7484</v>
      </c>
      <c r="C45" s="1">
        <v>0</v>
      </c>
      <c r="D45" s="1">
        <v>0</v>
      </c>
      <c r="E45" s="1">
        <v>0</v>
      </c>
      <c r="F45" s="1">
        <v>0</v>
      </c>
      <c r="G45" s="1">
        <v>0</v>
      </c>
      <c r="H45" s="1">
        <f t="shared" si="0"/>
        <v>0</v>
      </c>
      <c r="I45" s="7"/>
      <c r="M45" s="1">
        <v>8</v>
      </c>
      <c r="N45" s="222"/>
      <c r="O45" s="201"/>
      <c r="P45" s="201"/>
      <c r="Q45" s="203"/>
      <c r="R45" s="222"/>
      <c r="S45" s="201"/>
      <c r="T45" s="222"/>
      <c r="U45" s="201"/>
      <c r="V45" s="222"/>
      <c r="W45" s="201"/>
    </row>
    <row r="46" spans="1:23" x14ac:dyDescent="0.4">
      <c r="A46" s="379"/>
      <c r="B46" s="12" t="s">
        <v>7485</v>
      </c>
      <c r="C46" s="1">
        <v>0</v>
      </c>
      <c r="D46" s="1">
        <v>0</v>
      </c>
      <c r="E46" s="1">
        <v>0</v>
      </c>
      <c r="F46" s="1">
        <v>0</v>
      </c>
      <c r="G46" s="1">
        <v>0</v>
      </c>
      <c r="H46" s="1">
        <f t="shared" si="0"/>
        <v>0</v>
      </c>
      <c r="I46" s="7"/>
      <c r="M46" s="95">
        <v>9</v>
      </c>
      <c r="N46" s="222"/>
      <c r="O46" s="201"/>
      <c r="P46" s="201"/>
      <c r="Q46" s="201"/>
      <c r="R46" s="203"/>
      <c r="S46" s="201"/>
      <c r="T46" s="222"/>
      <c r="U46" s="201"/>
      <c r="V46" s="201"/>
      <c r="W46" s="201"/>
    </row>
    <row r="47" spans="1:23" x14ac:dyDescent="0.4">
      <c r="A47" s="379">
        <v>45806</v>
      </c>
      <c r="B47" s="12" t="s">
        <v>7483</v>
      </c>
      <c r="C47" s="1">
        <v>0</v>
      </c>
      <c r="D47" s="1">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1">
        <v>0</v>
      </c>
      <c r="E48" s="1">
        <v>0</v>
      </c>
      <c r="F48" s="1">
        <v>0</v>
      </c>
      <c r="G48" s="1">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1">
        <v>0</v>
      </c>
      <c r="E49" s="1">
        <v>0</v>
      </c>
      <c r="F49" s="1">
        <v>0</v>
      </c>
      <c r="G49" s="1">
        <v>0</v>
      </c>
      <c r="H49" s="1">
        <f t="shared" si="0"/>
        <v>0</v>
      </c>
      <c r="I49" s="7"/>
      <c r="M49" s="1">
        <v>12</v>
      </c>
      <c r="N49" s="201"/>
      <c r="O49" s="201"/>
      <c r="P49" s="201"/>
      <c r="Q49" s="201"/>
      <c r="R49" s="203"/>
      <c r="S49" s="201"/>
      <c r="T49" s="201"/>
      <c r="U49" s="201"/>
      <c r="V49" s="201"/>
      <c r="W49" s="201"/>
    </row>
    <row r="50" spans="1:23" x14ac:dyDescent="0.4">
      <c r="A50" s="379">
        <v>45810</v>
      </c>
      <c r="B50" s="12" t="s">
        <v>7483</v>
      </c>
      <c r="C50" s="1">
        <v>0</v>
      </c>
      <c r="D50" s="95">
        <v>0</v>
      </c>
      <c r="E50" s="1">
        <v>0</v>
      </c>
      <c r="F50" s="1">
        <v>0</v>
      </c>
      <c r="G50" s="1">
        <v>0</v>
      </c>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v>0</v>
      </c>
      <c r="D52" s="95">
        <v>2</v>
      </c>
      <c r="E52" s="95">
        <v>1</v>
      </c>
      <c r="F52" s="95">
        <v>0</v>
      </c>
      <c r="G52" s="1">
        <v>0</v>
      </c>
      <c r="H52" s="1">
        <f t="shared" si="0"/>
        <v>3</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11412</v>
      </c>
      <c r="N63" s="71">
        <f>COUNTIF($N$38:$W$61,M63)</f>
        <v>1</v>
      </c>
    </row>
    <row r="64" spans="1:23" x14ac:dyDescent="0.4">
      <c r="A64" s="12" t="s">
        <v>7654</v>
      </c>
      <c r="B64" s="219">
        <v>45772.033333333333</v>
      </c>
      <c r="C64" s="7"/>
      <c r="D64" s="228"/>
      <c r="E64" s="7"/>
      <c r="F64" s="7"/>
      <c r="G64" s="7"/>
      <c r="H64" s="7"/>
      <c r="I64" s="7"/>
      <c r="M64" s="12" t="s">
        <v>11290</v>
      </c>
      <c r="N64" s="71">
        <f t="shared" ref="N64:N127" si="1">COUNTIF($N$38:$W$61,M64)</f>
        <v>0</v>
      </c>
    </row>
    <row r="65" spans="1:14" x14ac:dyDescent="0.4">
      <c r="A65" s="12" t="s">
        <v>7655</v>
      </c>
      <c r="B65" s="220">
        <v>0.44861111111111113</v>
      </c>
      <c r="C65" s="7"/>
      <c r="D65" s="228"/>
      <c r="E65" s="7"/>
      <c r="F65" s="7"/>
      <c r="G65" s="7"/>
      <c r="H65" s="7"/>
      <c r="I65" s="7"/>
      <c r="M65" s="12" t="s">
        <v>11284</v>
      </c>
      <c r="N65" s="71">
        <f t="shared" si="1"/>
        <v>0</v>
      </c>
    </row>
    <row r="66" spans="1:14" x14ac:dyDescent="0.4">
      <c r="A66" s="12" t="s">
        <v>7656</v>
      </c>
      <c r="B66" s="219">
        <f>B64-B65</f>
        <v>45771.584722222222</v>
      </c>
      <c r="C66" s="7"/>
      <c r="D66" s="228"/>
      <c r="E66" s="7"/>
      <c r="F66" s="7"/>
      <c r="G66" s="7"/>
      <c r="H66" s="7"/>
      <c r="I66" s="7"/>
      <c r="M66" s="12" t="s">
        <v>11286</v>
      </c>
      <c r="N66" s="71">
        <f t="shared" si="1"/>
        <v>0</v>
      </c>
    </row>
    <row r="67" spans="1:14" x14ac:dyDescent="0.4">
      <c r="A67" s="227"/>
      <c r="C67" s="7"/>
      <c r="D67" s="228"/>
      <c r="E67" s="7"/>
      <c r="F67" s="7"/>
      <c r="G67" s="7"/>
      <c r="H67" s="7"/>
      <c r="I67" s="7"/>
      <c r="M67" s="12" t="s">
        <v>11287</v>
      </c>
      <c r="N67" s="71">
        <f t="shared" si="1"/>
        <v>0</v>
      </c>
    </row>
    <row r="68" spans="1:14" x14ac:dyDescent="0.4">
      <c r="A68" s="220" t="s">
        <v>9491</v>
      </c>
      <c r="B68" s="295">
        <v>0</v>
      </c>
      <c r="C68" s="220">
        <f>B68+TIME(1,,)</f>
        <v>4.1666666666666664E-2</v>
      </c>
      <c r="D68" s="228"/>
      <c r="E68" s="7"/>
      <c r="F68" s="7"/>
      <c r="G68" s="7"/>
      <c r="H68" s="7"/>
      <c r="I68" s="7"/>
      <c r="M68" s="12" t="s">
        <v>11288</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11203</v>
      </c>
      <c r="N69" s="71">
        <f t="shared" si="1"/>
        <v>0</v>
      </c>
    </row>
    <row r="70" spans="1:14" x14ac:dyDescent="0.4">
      <c r="A70" s="220" t="s">
        <v>9491</v>
      </c>
      <c r="B70" s="220">
        <f t="shared" ref="B70:B91" si="3">C69</f>
        <v>8.3333333333333329E-2</v>
      </c>
      <c r="C70" s="220">
        <f t="shared" si="2"/>
        <v>0.125</v>
      </c>
      <c r="M70" s="12" t="s">
        <v>11067</v>
      </c>
      <c r="N70" s="71">
        <f t="shared" si="1"/>
        <v>0</v>
      </c>
    </row>
    <row r="71" spans="1:14" x14ac:dyDescent="0.4">
      <c r="A71" s="220" t="s">
        <v>9491</v>
      </c>
      <c r="B71" s="220">
        <f t="shared" si="3"/>
        <v>0.125</v>
      </c>
      <c r="C71" s="220">
        <f t="shared" si="2"/>
        <v>0.16666666666666666</v>
      </c>
      <c r="M71" s="12" t="s">
        <v>11063</v>
      </c>
      <c r="N71" s="71">
        <f t="shared" si="1"/>
        <v>0</v>
      </c>
    </row>
    <row r="72" spans="1:14" x14ac:dyDescent="0.4">
      <c r="A72" s="220" t="s">
        <v>9491</v>
      </c>
      <c r="B72" s="220">
        <f t="shared" si="3"/>
        <v>0.16666666666666666</v>
      </c>
      <c r="C72" s="220">
        <f t="shared" si="2"/>
        <v>0.20833333333333331</v>
      </c>
      <c r="M72" s="12" t="s">
        <v>10990</v>
      </c>
      <c r="N72" s="71">
        <f t="shared" si="1"/>
        <v>0</v>
      </c>
    </row>
    <row r="73" spans="1:14" x14ac:dyDescent="0.4">
      <c r="A73" s="220" t="s">
        <v>9491</v>
      </c>
      <c r="B73" s="220">
        <f t="shared" si="3"/>
        <v>0.20833333333333331</v>
      </c>
      <c r="C73" s="220">
        <f t="shared" si="2"/>
        <v>0.24999999999999997</v>
      </c>
      <c r="M73" s="12" t="s">
        <v>10986</v>
      </c>
      <c r="N73" s="71">
        <f t="shared" si="1"/>
        <v>0</v>
      </c>
    </row>
    <row r="74" spans="1:14" x14ac:dyDescent="0.4">
      <c r="A74" s="220" t="s">
        <v>9491</v>
      </c>
      <c r="B74" s="220">
        <f t="shared" si="3"/>
        <v>0.24999999999999997</v>
      </c>
      <c r="C74" s="220">
        <f t="shared" si="2"/>
        <v>0.29166666666666663</v>
      </c>
      <c r="M74" s="12" t="s">
        <v>11010</v>
      </c>
      <c r="N74" s="71">
        <f t="shared" si="1"/>
        <v>0</v>
      </c>
    </row>
    <row r="75" spans="1:14" x14ac:dyDescent="0.4">
      <c r="A75" s="220" t="s">
        <v>9491</v>
      </c>
      <c r="B75" s="220">
        <f t="shared" si="3"/>
        <v>0.29166666666666663</v>
      </c>
      <c r="C75" s="220">
        <f t="shared" si="2"/>
        <v>0.33333333333333331</v>
      </c>
      <c r="M75" s="12" t="s">
        <v>10861</v>
      </c>
      <c r="N75" s="71">
        <f t="shared" si="1"/>
        <v>0</v>
      </c>
    </row>
    <row r="76" spans="1:14" x14ac:dyDescent="0.4">
      <c r="A76" s="220" t="s">
        <v>9491</v>
      </c>
      <c r="B76" s="220">
        <f t="shared" si="3"/>
        <v>0.33333333333333331</v>
      </c>
      <c r="C76" s="220">
        <f t="shared" si="2"/>
        <v>0.375</v>
      </c>
      <c r="M76" s="12" t="s">
        <v>10838</v>
      </c>
      <c r="N76" s="71">
        <f t="shared" si="1"/>
        <v>0</v>
      </c>
    </row>
    <row r="77" spans="1:14" x14ac:dyDescent="0.4">
      <c r="A77" s="220" t="s">
        <v>9491</v>
      </c>
      <c r="B77" s="220">
        <f t="shared" si="3"/>
        <v>0.375</v>
      </c>
      <c r="C77" s="220">
        <f t="shared" si="2"/>
        <v>0.41666666666666669</v>
      </c>
      <c r="M77" s="12" t="s">
        <v>11197</v>
      </c>
      <c r="N77" s="71">
        <f t="shared" si="1"/>
        <v>0</v>
      </c>
    </row>
    <row r="78" spans="1:14" x14ac:dyDescent="0.4">
      <c r="A78" s="220" t="s">
        <v>9491</v>
      </c>
      <c r="B78" s="220">
        <f t="shared" si="3"/>
        <v>0.41666666666666669</v>
      </c>
      <c r="C78" s="220">
        <f t="shared" si="2"/>
        <v>0.45833333333333337</v>
      </c>
      <c r="M78" s="12" t="s">
        <v>10685</v>
      </c>
      <c r="N78" s="71">
        <f t="shared" si="1"/>
        <v>0</v>
      </c>
    </row>
    <row r="79" spans="1:14" x14ac:dyDescent="0.4">
      <c r="A79" s="220" t="s">
        <v>9491</v>
      </c>
      <c r="B79" s="220">
        <f t="shared" si="3"/>
        <v>0.45833333333333337</v>
      </c>
      <c r="C79" s="220">
        <f t="shared" si="2"/>
        <v>0.5</v>
      </c>
      <c r="M79" s="12" t="s">
        <v>10537</v>
      </c>
      <c r="N79" s="71">
        <f t="shared" si="1"/>
        <v>0</v>
      </c>
    </row>
    <row r="80" spans="1:14" x14ac:dyDescent="0.4">
      <c r="A80" s="220" t="s">
        <v>9491</v>
      </c>
      <c r="B80" s="220">
        <f t="shared" si="3"/>
        <v>0.5</v>
      </c>
      <c r="C80" s="220">
        <f t="shared" si="2"/>
        <v>0.54166666666666663</v>
      </c>
      <c r="M80" s="12" t="s">
        <v>10465</v>
      </c>
      <c r="N80" s="71">
        <f t="shared" si="1"/>
        <v>0</v>
      </c>
    </row>
    <row r="81" spans="1:14" x14ac:dyDescent="0.4">
      <c r="A81" s="220" t="s">
        <v>9491</v>
      </c>
      <c r="B81" s="220">
        <f t="shared" si="3"/>
        <v>0.54166666666666663</v>
      </c>
      <c r="C81" s="220">
        <f t="shared" si="2"/>
        <v>0.58333333333333326</v>
      </c>
      <c r="M81" s="12" t="s">
        <v>10334</v>
      </c>
      <c r="N81" s="71">
        <f t="shared" si="1"/>
        <v>0</v>
      </c>
    </row>
    <row r="82" spans="1:14" x14ac:dyDescent="0.4">
      <c r="A82" s="220" t="s">
        <v>9491</v>
      </c>
      <c r="B82" s="220">
        <f t="shared" si="3"/>
        <v>0.58333333333333326</v>
      </c>
      <c r="C82" s="220">
        <f t="shared" si="2"/>
        <v>0.62499999999999989</v>
      </c>
      <c r="M82" s="12" t="s">
        <v>11215</v>
      </c>
      <c r="N82" s="71">
        <f t="shared" si="1"/>
        <v>0</v>
      </c>
    </row>
    <row r="83" spans="1:14" x14ac:dyDescent="0.4">
      <c r="A83" s="220" t="s">
        <v>9491</v>
      </c>
      <c r="B83" s="220">
        <f t="shared" si="3"/>
        <v>0.62499999999999989</v>
      </c>
      <c r="C83" s="220">
        <f t="shared" si="2"/>
        <v>0.66666666666666652</v>
      </c>
      <c r="M83" s="12" t="s">
        <v>9845</v>
      </c>
      <c r="N83" s="71">
        <f t="shared" si="1"/>
        <v>2</v>
      </c>
    </row>
    <row r="84" spans="1:14" x14ac:dyDescent="0.4">
      <c r="A84" s="220" t="s">
        <v>9491</v>
      </c>
      <c r="B84" s="220">
        <f t="shared" si="3"/>
        <v>0.66666666666666652</v>
      </c>
      <c r="C84" s="220">
        <f t="shared" si="2"/>
        <v>0.70833333333333315</v>
      </c>
      <c r="M84" s="12" t="s">
        <v>10978</v>
      </c>
      <c r="N84" s="71">
        <f t="shared" si="1"/>
        <v>0</v>
      </c>
    </row>
    <row r="85" spans="1:14" x14ac:dyDescent="0.4">
      <c r="A85" s="220" t="s">
        <v>9491</v>
      </c>
      <c r="B85" s="220">
        <f t="shared" si="3"/>
        <v>0.70833333333333315</v>
      </c>
      <c r="C85" s="220">
        <f t="shared" si="2"/>
        <v>0.74999999999999978</v>
      </c>
      <c r="M85" s="12" t="s">
        <v>10460</v>
      </c>
      <c r="N85" s="71">
        <f t="shared" si="1"/>
        <v>0</v>
      </c>
    </row>
    <row r="86" spans="1:14" x14ac:dyDescent="0.4">
      <c r="A86" s="220" t="s">
        <v>9491</v>
      </c>
      <c r="B86" s="220">
        <f t="shared" si="3"/>
        <v>0.74999999999999978</v>
      </c>
      <c r="C86" s="220">
        <f t="shared" si="2"/>
        <v>0.79166666666666641</v>
      </c>
      <c r="M86" s="12" t="s">
        <v>10372</v>
      </c>
      <c r="N86" s="71">
        <f t="shared" si="1"/>
        <v>0</v>
      </c>
    </row>
    <row r="87" spans="1:14" x14ac:dyDescent="0.4">
      <c r="A87" s="220" t="s">
        <v>9491</v>
      </c>
      <c r="B87" s="220">
        <f t="shared" si="3"/>
        <v>0.79166666666666641</v>
      </c>
      <c r="C87" s="220">
        <f t="shared" si="2"/>
        <v>0.83333333333333304</v>
      </c>
      <c r="M87" s="12" t="s">
        <v>10365</v>
      </c>
      <c r="N87" s="71">
        <f t="shared" si="1"/>
        <v>0</v>
      </c>
    </row>
    <row r="88" spans="1:14" x14ac:dyDescent="0.4">
      <c r="A88" s="220" t="s">
        <v>9491</v>
      </c>
      <c r="B88" s="220">
        <f t="shared" si="3"/>
        <v>0.83333333333333304</v>
      </c>
      <c r="C88" s="220">
        <f t="shared" si="2"/>
        <v>0.87499999999999967</v>
      </c>
      <c r="M88" s="12" t="s">
        <v>10266</v>
      </c>
      <c r="N88" s="71">
        <f t="shared" si="1"/>
        <v>0</v>
      </c>
    </row>
    <row r="89" spans="1:14" x14ac:dyDescent="0.4">
      <c r="A89" s="220" t="s">
        <v>9491</v>
      </c>
      <c r="B89" s="220">
        <f t="shared" si="3"/>
        <v>0.87499999999999967</v>
      </c>
      <c r="C89" s="220">
        <f t="shared" si="2"/>
        <v>0.9166666666666663</v>
      </c>
      <c r="M89" s="12" t="s">
        <v>10264</v>
      </c>
      <c r="N89" s="71">
        <f t="shared" si="1"/>
        <v>0</v>
      </c>
    </row>
    <row r="90" spans="1:14" x14ac:dyDescent="0.4">
      <c r="A90" s="220" t="s">
        <v>9491</v>
      </c>
      <c r="B90" s="220">
        <f t="shared" si="3"/>
        <v>0.9166666666666663</v>
      </c>
      <c r="C90" s="220">
        <f t="shared" si="2"/>
        <v>0.95833333333333293</v>
      </c>
      <c r="M90" s="12" t="s">
        <v>10256</v>
      </c>
      <c r="N90" s="71">
        <f t="shared" si="1"/>
        <v>0</v>
      </c>
    </row>
    <row r="91" spans="1:14" x14ac:dyDescent="0.4">
      <c r="A91" s="220" t="s">
        <v>9491</v>
      </c>
      <c r="B91" s="220">
        <f t="shared" si="3"/>
        <v>0.95833333333333293</v>
      </c>
      <c r="C91" s="220">
        <f t="shared" si="2"/>
        <v>0.99999999999999956</v>
      </c>
      <c r="M91" s="12" t="s">
        <v>10225</v>
      </c>
      <c r="N91" s="71">
        <f t="shared" si="1"/>
        <v>0</v>
      </c>
    </row>
    <row r="92" spans="1:14" x14ac:dyDescent="0.4">
      <c r="M92" s="12" t="s">
        <v>10268</v>
      </c>
      <c r="N92" s="71">
        <f t="shared" si="1"/>
        <v>0</v>
      </c>
    </row>
    <row r="93" spans="1:14" x14ac:dyDescent="0.4">
      <c r="M93" s="12" t="s">
        <v>10227</v>
      </c>
      <c r="N93" s="71">
        <f t="shared" si="1"/>
        <v>0</v>
      </c>
    </row>
    <row r="94" spans="1:14" x14ac:dyDescent="0.4">
      <c r="M94" s="12" t="s">
        <v>10120</v>
      </c>
      <c r="N94" s="71">
        <f t="shared" si="1"/>
        <v>0</v>
      </c>
    </row>
    <row r="95" spans="1:14" x14ac:dyDescent="0.4">
      <c r="M95" s="12" t="s">
        <v>10118</v>
      </c>
      <c r="N95" s="71">
        <f t="shared" si="1"/>
        <v>0</v>
      </c>
    </row>
    <row r="96" spans="1:14" x14ac:dyDescent="0.4">
      <c r="M96" s="12" t="s">
        <v>10109</v>
      </c>
      <c r="N96" s="71">
        <f t="shared" si="1"/>
        <v>0</v>
      </c>
    </row>
    <row r="97" spans="13:14" x14ac:dyDescent="0.4">
      <c r="M97" s="12" t="s">
        <v>9980</v>
      </c>
      <c r="N97" s="71">
        <f t="shared" si="1"/>
        <v>0</v>
      </c>
    </row>
    <row r="98" spans="13:14" x14ac:dyDescent="0.4">
      <c r="M98" s="12" t="s">
        <v>9969</v>
      </c>
      <c r="N98" s="71">
        <f t="shared" si="1"/>
        <v>0</v>
      </c>
    </row>
    <row r="99" spans="13:14" x14ac:dyDescent="0.4">
      <c r="M99" s="12" t="s">
        <v>10285</v>
      </c>
      <c r="N99" s="71">
        <f t="shared" si="1"/>
        <v>0</v>
      </c>
    </row>
    <row r="100" spans="13:14" x14ac:dyDescent="0.4">
      <c r="M100" s="12" t="s">
        <v>9886</v>
      </c>
      <c r="N100" s="71">
        <f t="shared" si="1"/>
        <v>0</v>
      </c>
    </row>
    <row r="101" spans="13:14" x14ac:dyDescent="0.4">
      <c r="M101" s="12" t="s">
        <v>9865</v>
      </c>
      <c r="N101" s="71">
        <f t="shared" si="1"/>
        <v>0</v>
      </c>
    </row>
    <row r="102" spans="13:14" x14ac:dyDescent="0.4">
      <c r="M102" s="12" t="s">
        <v>9813</v>
      </c>
      <c r="N102" s="71">
        <f t="shared" si="1"/>
        <v>0</v>
      </c>
    </row>
    <row r="103" spans="13:14" x14ac:dyDescent="0.4">
      <c r="M103" s="12" t="s">
        <v>9811</v>
      </c>
      <c r="N103" s="71">
        <f t="shared" si="1"/>
        <v>0</v>
      </c>
    </row>
    <row r="104" spans="13:14" x14ac:dyDescent="0.4">
      <c r="M104" s="12" t="s">
        <v>9815</v>
      </c>
      <c r="N104" s="71">
        <f t="shared" si="1"/>
        <v>0</v>
      </c>
    </row>
    <row r="105" spans="13:14" x14ac:dyDescent="0.4">
      <c r="M105" s="12" t="s">
        <v>9557</v>
      </c>
      <c r="N105" s="71">
        <f t="shared" si="1"/>
        <v>0</v>
      </c>
    </row>
    <row r="106" spans="13:14" x14ac:dyDescent="0.4">
      <c r="M106" s="12" t="s">
        <v>9382</v>
      </c>
      <c r="N106" s="71">
        <f t="shared" si="1"/>
        <v>0</v>
      </c>
    </row>
    <row r="107" spans="13:14" x14ac:dyDescent="0.4">
      <c r="M107" s="12" t="s">
        <v>9380</v>
      </c>
      <c r="N107" s="71">
        <f t="shared" si="1"/>
        <v>0</v>
      </c>
    </row>
    <row r="108" spans="13:14" x14ac:dyDescent="0.4">
      <c r="M108" s="12" t="s">
        <v>9131</v>
      </c>
      <c r="N108" s="71">
        <f t="shared" si="1"/>
        <v>0</v>
      </c>
    </row>
    <row r="109" spans="13:14" x14ac:dyDescent="0.4">
      <c r="M109" s="12" t="s">
        <v>9020</v>
      </c>
      <c r="N109" s="71">
        <f t="shared" si="1"/>
        <v>0</v>
      </c>
    </row>
    <row r="110" spans="13:14" x14ac:dyDescent="0.4">
      <c r="M110" s="12" t="s">
        <v>9607</v>
      </c>
      <c r="N110" s="71">
        <f t="shared" si="1"/>
        <v>0</v>
      </c>
    </row>
    <row r="111" spans="13:14" x14ac:dyDescent="0.4">
      <c r="M111" s="12" t="s">
        <v>9023</v>
      </c>
      <c r="N111" s="71">
        <f t="shared" si="1"/>
        <v>0</v>
      </c>
    </row>
    <row r="112" spans="13:14" x14ac:dyDescent="0.4">
      <c r="M112" s="12" t="s">
        <v>9024</v>
      </c>
      <c r="N112" s="71">
        <f t="shared" si="1"/>
        <v>0</v>
      </c>
    </row>
    <row r="113" spans="13:14" x14ac:dyDescent="0.4">
      <c r="M113" s="12" t="s">
        <v>9385</v>
      </c>
      <c r="N113" s="71">
        <f t="shared" si="1"/>
        <v>0</v>
      </c>
    </row>
    <row r="114" spans="13:14" x14ac:dyDescent="0.4">
      <c r="M114" s="12" t="s">
        <v>9377</v>
      </c>
      <c r="N114" s="71">
        <f t="shared" si="1"/>
        <v>0</v>
      </c>
    </row>
    <row r="115" spans="13:14" x14ac:dyDescent="0.4">
      <c r="M115" s="12" t="s">
        <v>9025</v>
      </c>
      <c r="N115" s="71">
        <f t="shared" si="1"/>
        <v>0</v>
      </c>
    </row>
    <row r="116" spans="13:14" x14ac:dyDescent="0.4">
      <c r="M116" s="12" t="s">
        <v>8571</v>
      </c>
      <c r="N116" s="71">
        <f t="shared" si="1"/>
        <v>0</v>
      </c>
    </row>
    <row r="117" spans="13:14" x14ac:dyDescent="0.4">
      <c r="M117" s="12" t="s">
        <v>8572</v>
      </c>
      <c r="N117" s="71">
        <f t="shared" si="1"/>
        <v>0</v>
      </c>
    </row>
    <row r="118" spans="13:14" x14ac:dyDescent="0.4">
      <c r="M118" s="12" t="s">
        <v>10124</v>
      </c>
      <c r="N118" s="71">
        <f t="shared" si="1"/>
        <v>0</v>
      </c>
    </row>
    <row r="119" spans="13:14" x14ac:dyDescent="0.4">
      <c r="M119" s="12" t="s">
        <v>8638</v>
      </c>
      <c r="N119" s="71">
        <f t="shared" si="1"/>
        <v>0</v>
      </c>
    </row>
    <row r="120" spans="13:14" x14ac:dyDescent="0.4">
      <c r="M120" s="12" t="s">
        <v>8573</v>
      </c>
      <c r="N120" s="71">
        <f t="shared" si="1"/>
        <v>0</v>
      </c>
    </row>
    <row r="121" spans="13:14" x14ac:dyDescent="0.4">
      <c r="M121" s="12" t="s">
        <v>8574</v>
      </c>
      <c r="N121" s="71">
        <f t="shared" si="1"/>
        <v>0</v>
      </c>
    </row>
    <row r="122" spans="13:14" x14ac:dyDescent="0.4">
      <c r="M122" s="12" t="s">
        <v>8575</v>
      </c>
      <c r="N122" s="71">
        <f t="shared" si="1"/>
        <v>0</v>
      </c>
    </row>
    <row r="123" spans="13:14" x14ac:dyDescent="0.4">
      <c r="M123" s="12" t="s">
        <v>8286</v>
      </c>
      <c r="N123" s="71">
        <f t="shared" si="1"/>
        <v>0</v>
      </c>
    </row>
    <row r="124" spans="13:14" x14ac:dyDescent="0.4">
      <c r="M124" s="12" t="s">
        <v>8270</v>
      </c>
      <c r="N124" s="71">
        <f t="shared" si="1"/>
        <v>0</v>
      </c>
    </row>
    <row r="125" spans="13:14" x14ac:dyDescent="0.4">
      <c r="M125" s="12" t="s">
        <v>8570</v>
      </c>
      <c r="N125" s="71">
        <f t="shared" si="1"/>
        <v>0</v>
      </c>
    </row>
    <row r="126" spans="13:14" x14ac:dyDescent="0.4">
      <c r="M126" s="12" t="s">
        <v>8288</v>
      </c>
      <c r="N126" s="71">
        <f t="shared" si="1"/>
        <v>0</v>
      </c>
    </row>
    <row r="127" spans="13:14" x14ac:dyDescent="0.4">
      <c r="M127" s="12" t="s">
        <v>8255</v>
      </c>
      <c r="N127" s="71">
        <f t="shared" si="1"/>
        <v>0</v>
      </c>
    </row>
    <row r="128" spans="13:14" x14ac:dyDescent="0.4">
      <c r="M128" s="12" t="s">
        <v>8115</v>
      </c>
      <c r="N128" s="71">
        <f>COUNTIF($N$38:$W$61,M128)</f>
        <v>0</v>
      </c>
    </row>
    <row r="129" spans="13:14" x14ac:dyDescent="0.4">
      <c r="M129" s="12" t="s">
        <v>8257</v>
      </c>
      <c r="N129" s="71">
        <f>COUNTIF($N$38:$W$61,M129)</f>
        <v>0</v>
      </c>
    </row>
  </sheetData>
  <mergeCells count="67">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A33:B33"/>
    <mergeCell ref="C33:H33"/>
    <mergeCell ref="A34:B34"/>
    <mergeCell ref="C34:H34"/>
    <mergeCell ref="N37:O37"/>
    <mergeCell ref="T37:U37"/>
    <mergeCell ref="V37:W37"/>
    <mergeCell ref="A41:A43"/>
    <mergeCell ref="A44:A46"/>
    <mergeCell ref="A47:A49"/>
    <mergeCell ref="P37:Q37"/>
    <mergeCell ref="A50:A52"/>
    <mergeCell ref="A53:A55"/>
    <mergeCell ref="A56:A58"/>
    <mergeCell ref="A59:A61"/>
    <mergeCell ref="R37:S37"/>
  </mergeCells>
  <phoneticPr fontId="1" type="noConversion"/>
  <hyperlinks>
    <hyperlink ref="B28:H28" r:id="rId1" display="LE022-1573" xr:uid="{C57FE6EF-41C1-4BE3-9780-68F8BFE42D43}"/>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CFC2D-F177-44B6-BD03-A82669D92E43}">
  <dimension ref="A1:W109"/>
  <sheetViews>
    <sheetView topLeftCell="A28" zoomScale="90" zoomScaleNormal="90" workbookViewId="0">
      <selection activeCell="T42" sqref="T42"/>
    </sheetView>
  </sheetViews>
  <sheetFormatPr defaultRowHeight="17" x14ac:dyDescent="0.4"/>
  <cols>
    <col min="1" max="1" width="11.6328125" customWidth="1"/>
    <col min="2" max="2" width="13.6328125" customWidth="1"/>
    <col min="3" max="3" width="11.36328125" bestFit="1"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15" width="11.08984375" customWidth="1"/>
    <col min="16" max="16" width="8.81640625" customWidth="1"/>
    <col min="17" max="17" width="14.6328125" customWidth="1"/>
    <col min="18" max="18" width="17.1796875" customWidth="1"/>
    <col min="19" max="19" width="14.90625" bestFit="1" customWidth="1"/>
    <col min="20" max="20" width="25.54296875" customWidth="1"/>
    <col min="21" max="21" width="13.90625" bestFit="1" customWidth="1"/>
    <col min="22" max="22" width="7.1796875" customWidth="1"/>
    <col min="23" max="23" width="14.90625" bestFit="1" customWidth="1"/>
  </cols>
  <sheetData>
    <row r="1" spans="1:9" x14ac:dyDescent="0.4">
      <c r="A1" s="11" t="s">
        <v>7581</v>
      </c>
      <c r="B1" s="375" t="s">
        <v>11383</v>
      </c>
      <c r="C1" s="375"/>
      <c r="D1" s="375"/>
      <c r="E1" s="375"/>
      <c r="F1" s="375"/>
      <c r="G1" s="375"/>
      <c r="H1" s="375"/>
      <c r="I1" s="7"/>
    </row>
    <row r="2" spans="1:9" x14ac:dyDescent="0.4">
      <c r="A2" s="11" t="s">
        <v>7582</v>
      </c>
      <c r="B2" s="375" t="s">
        <v>11366</v>
      </c>
      <c r="C2" s="375"/>
      <c r="D2" s="375"/>
      <c r="E2" s="375"/>
      <c r="F2" s="375"/>
      <c r="G2" s="375"/>
      <c r="H2" s="375"/>
      <c r="I2" s="7"/>
    </row>
    <row r="3" spans="1:9" x14ac:dyDescent="0.4">
      <c r="A3" s="11" t="s">
        <v>7583</v>
      </c>
      <c r="B3" s="375" t="s">
        <v>11367</v>
      </c>
      <c r="C3" s="375"/>
      <c r="D3" s="375"/>
      <c r="E3" s="375"/>
      <c r="F3" s="375"/>
      <c r="G3" s="375"/>
      <c r="H3" s="375"/>
      <c r="I3" s="7"/>
    </row>
    <row r="4" spans="1:9" x14ac:dyDescent="0.4">
      <c r="A4" s="11" t="s">
        <v>7584</v>
      </c>
      <c r="B4" s="388" t="s">
        <v>11320</v>
      </c>
      <c r="C4" s="390"/>
      <c r="D4" s="390"/>
      <c r="E4" s="390"/>
      <c r="F4" s="390"/>
      <c r="G4" s="390"/>
      <c r="H4" s="389"/>
      <c r="I4" s="7"/>
    </row>
    <row r="5" spans="1:9" x14ac:dyDescent="0.4">
      <c r="A5" s="11" t="s">
        <v>9165</v>
      </c>
      <c r="B5" s="375" t="s">
        <v>9168</v>
      </c>
      <c r="C5" s="375"/>
      <c r="D5" s="375"/>
      <c r="E5" s="375"/>
      <c r="F5" s="375"/>
      <c r="G5" s="375"/>
      <c r="H5" s="375"/>
      <c r="I5" s="7"/>
    </row>
    <row r="6" spans="1:9" x14ac:dyDescent="0.4">
      <c r="A6" s="11" t="s">
        <v>7586</v>
      </c>
      <c r="B6" s="384">
        <f>MIN(C38:G38)</f>
        <v>45803.739583333336</v>
      </c>
      <c r="C6" s="374"/>
      <c r="D6" s="403" t="s">
        <v>7587</v>
      </c>
      <c r="E6" s="404"/>
      <c r="F6" s="384">
        <f>MAX(C39:G39)</f>
        <v>45810.347222222219</v>
      </c>
      <c r="G6" s="402"/>
      <c r="H6" s="374"/>
      <c r="I6" s="7"/>
    </row>
    <row r="7" spans="1:9" ht="34.5" customHeight="1" x14ac:dyDescent="0.4">
      <c r="A7" s="394" t="s">
        <v>7816</v>
      </c>
      <c r="B7" s="11" t="s">
        <v>7589</v>
      </c>
      <c r="C7" s="397" t="s">
        <v>10864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10997</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11325</v>
      </c>
      <c r="D34" s="406"/>
      <c r="E34" s="406"/>
      <c r="F34" s="406"/>
      <c r="G34" s="406"/>
      <c r="H34" s="407"/>
      <c r="I34" s="218"/>
    </row>
    <row r="35" spans="1:23" x14ac:dyDescent="0.4">
      <c r="A35" s="399" t="s">
        <v>10111</v>
      </c>
      <c r="B35" s="400"/>
      <c r="C35" s="399"/>
      <c r="D35" s="373"/>
      <c r="E35" s="373"/>
      <c r="F35" s="373"/>
      <c r="G35" s="373"/>
      <c r="H35" s="374"/>
      <c r="I35" s="218"/>
      <c r="V35" s="312"/>
    </row>
    <row r="36" spans="1:23" x14ac:dyDescent="0.4">
      <c r="A36" s="88"/>
      <c r="B36" s="12"/>
      <c r="C36" s="1" t="s">
        <v>11306</v>
      </c>
      <c r="D36" s="1" t="s">
        <v>11307</v>
      </c>
      <c r="E36" s="1" t="s">
        <v>11308</v>
      </c>
      <c r="F36" s="1" t="s">
        <v>11309</v>
      </c>
      <c r="G36" s="1" t="s">
        <v>11310</v>
      </c>
      <c r="H36" s="1" t="s">
        <v>7614</v>
      </c>
      <c r="I36" s="7"/>
      <c r="N36" t="s">
        <v>9063</v>
      </c>
      <c r="P36" t="s">
        <v>9064</v>
      </c>
      <c r="R36" t="s">
        <v>9065</v>
      </c>
      <c r="T36" t="s">
        <v>9066</v>
      </c>
      <c r="V36" t="s">
        <v>9067</v>
      </c>
    </row>
    <row r="37" spans="1:23" x14ac:dyDescent="0.4">
      <c r="A37" s="83"/>
      <c r="B37" s="12" t="s">
        <v>7977</v>
      </c>
      <c r="C37" s="239" t="s">
        <v>11315</v>
      </c>
      <c r="D37" s="239" t="s">
        <v>11317</v>
      </c>
      <c r="E37" s="239" t="s">
        <v>11318</v>
      </c>
      <c r="F37" s="239" t="s">
        <v>11319</v>
      </c>
      <c r="G37" s="239" t="s">
        <v>11316</v>
      </c>
      <c r="H37" s="1"/>
      <c r="I37" s="7"/>
      <c r="J37" s="186" t="s">
        <v>9436</v>
      </c>
      <c r="N37" t="s">
        <v>10393</v>
      </c>
      <c r="P37" t="s">
        <v>8621</v>
      </c>
      <c r="R37" t="s">
        <v>8620</v>
      </c>
      <c r="T37" t="s">
        <v>9809</v>
      </c>
      <c r="V37" t="s">
        <v>8724</v>
      </c>
    </row>
    <row r="38" spans="1:23" x14ac:dyDescent="0.4">
      <c r="A38" s="177"/>
      <c r="B38" s="12" t="s">
        <v>7615</v>
      </c>
      <c r="C38" s="191">
        <v>45804.424305555556</v>
      </c>
      <c r="D38" s="191">
        <v>45804.46597222222</v>
      </c>
      <c r="E38" s="191">
        <v>45804.453472222223</v>
      </c>
      <c r="F38" s="191">
        <v>45803.739583333336</v>
      </c>
      <c r="G38" s="191">
        <v>45803.8125</v>
      </c>
      <c r="H38" s="1"/>
      <c r="I38" s="7"/>
      <c r="J38" s="294">
        <v>45770.333333333336</v>
      </c>
      <c r="M38" s="1" t="s">
        <v>7189</v>
      </c>
      <c r="N38" s="372" t="str">
        <f>C36</f>
        <v>#M104</v>
      </c>
      <c r="O38" s="374"/>
      <c r="P38" s="399" t="str">
        <f>D36</f>
        <v>#M115</v>
      </c>
      <c r="Q38" s="400"/>
      <c r="R38" s="399" t="str">
        <f>E36</f>
        <v>#M117</v>
      </c>
      <c r="S38" s="400"/>
      <c r="T38" s="399" t="str">
        <f>F36</f>
        <v>#M105</v>
      </c>
      <c r="U38" s="400"/>
      <c r="V38" s="399" t="str">
        <f>G36</f>
        <v>#M106</v>
      </c>
      <c r="W38" s="400"/>
    </row>
    <row r="39" spans="1:23" x14ac:dyDescent="0.4">
      <c r="A39" s="177"/>
      <c r="B39" s="12" t="s">
        <v>7482</v>
      </c>
      <c r="C39" s="191">
        <v>45810.313194444447</v>
      </c>
      <c r="D39" s="191">
        <v>45810.335416666669</v>
      </c>
      <c r="E39" s="191">
        <v>45810.34097222222</v>
      </c>
      <c r="F39" s="191">
        <v>45810.347222222219</v>
      </c>
      <c r="G39" s="191">
        <v>45810.331250000003</v>
      </c>
      <c r="H39" s="1"/>
      <c r="I39" s="7"/>
      <c r="J39" s="186">
        <f>IF(C39&lt;&gt;"",INT((J38-C38)*24),0)+IF(D39&lt;&gt;"",INT((J38-D38)*24),0)+IF(E39&lt;&gt;"",INT((J38-E38)*24),0)+IF(F39&lt;&gt;"",INT((J38-F38)*24),0)+IF(G39&lt;&gt;"",INT((J38-G38)*24),0)</f>
        <v>-4064</v>
      </c>
      <c r="M39" s="95">
        <v>1</v>
      </c>
      <c r="N39" s="222" t="s">
        <v>11392</v>
      </c>
      <c r="O39" s="201" t="s">
        <v>11252</v>
      </c>
      <c r="P39" s="222" t="s">
        <v>11394</v>
      </c>
      <c r="Q39" s="201" t="s">
        <v>11252</v>
      </c>
      <c r="R39" s="222" t="s">
        <v>11395</v>
      </c>
      <c r="S39" s="201" t="s">
        <v>11252</v>
      </c>
      <c r="T39" s="254" t="s">
        <v>11396</v>
      </c>
      <c r="U39" s="201" t="s">
        <v>9642</v>
      </c>
      <c r="V39" s="222" t="s">
        <v>11393</v>
      </c>
      <c r="W39" s="201" t="s">
        <v>11252</v>
      </c>
    </row>
    <row r="40" spans="1:23" x14ac:dyDescent="0.4">
      <c r="A40" s="177"/>
      <c r="B40" s="12" t="s">
        <v>7458</v>
      </c>
      <c r="C40" s="221">
        <v>375</v>
      </c>
      <c r="D40" s="221">
        <v>67</v>
      </c>
      <c r="E40" s="221">
        <v>375</v>
      </c>
      <c r="F40" s="221">
        <v>12</v>
      </c>
      <c r="G40" s="164">
        <v>79</v>
      </c>
      <c r="H40" s="1">
        <f t="shared" ref="H40:H62" si="0">SUM(C40:G40)</f>
        <v>908</v>
      </c>
      <c r="I40" s="7"/>
      <c r="M40" s="1">
        <v>2</v>
      </c>
      <c r="N40" s="222"/>
      <c r="O40" s="201"/>
      <c r="P40" s="222"/>
      <c r="Q40" s="201"/>
      <c r="R40" s="222"/>
      <c r="S40" s="201"/>
      <c r="T40" s="254" t="s">
        <v>11397</v>
      </c>
      <c r="U40" s="201" t="s">
        <v>9642</v>
      </c>
      <c r="V40" s="222"/>
      <c r="W40" s="201"/>
    </row>
    <row r="41" spans="1:23" x14ac:dyDescent="0.4">
      <c r="A41" s="1" t="s">
        <v>7164</v>
      </c>
      <c r="B41" s="12" t="s">
        <v>7469</v>
      </c>
      <c r="C41" s="1">
        <f>INT((C39-C38)*24)</f>
        <v>141</v>
      </c>
      <c r="D41" s="1">
        <f>INT((D39-D38)*24)</f>
        <v>140</v>
      </c>
      <c r="E41" s="1">
        <f>INT((E39-E38)*24)</f>
        <v>141</v>
      </c>
      <c r="F41" s="1">
        <f>INT((F39-F38)*24)</f>
        <v>158</v>
      </c>
      <c r="G41" s="1">
        <f>INT((G39-G38)*24)</f>
        <v>156</v>
      </c>
      <c r="H41" s="1">
        <f t="shared" si="0"/>
        <v>736</v>
      </c>
      <c r="I41" s="7"/>
      <c r="J41" s="12" t="s">
        <v>8020</v>
      </c>
      <c r="K41" s="1">
        <f>H41</f>
        <v>736</v>
      </c>
      <c r="M41" s="95">
        <v>3</v>
      </c>
      <c r="N41" s="222"/>
      <c r="O41" s="201"/>
      <c r="P41" s="222"/>
      <c r="Q41" s="201"/>
      <c r="R41" s="203"/>
      <c r="S41" s="201"/>
      <c r="T41" s="222" t="s">
        <v>11398</v>
      </c>
      <c r="U41" s="201" t="s">
        <v>11252</v>
      </c>
      <c r="V41" s="222"/>
      <c r="W41" s="201"/>
    </row>
    <row r="42" spans="1:23" x14ac:dyDescent="0.4">
      <c r="A42" s="379">
        <v>45804</v>
      </c>
      <c r="B42" s="12" t="s">
        <v>7483</v>
      </c>
      <c r="C42" s="1"/>
      <c r="D42" s="1"/>
      <c r="E42" s="1"/>
      <c r="F42" s="1">
        <v>0</v>
      </c>
      <c r="G42" s="1">
        <v>0</v>
      </c>
      <c r="H42" s="1">
        <f t="shared" si="0"/>
        <v>0</v>
      </c>
      <c r="I42" s="7"/>
      <c r="J42" s="12" t="s">
        <v>7483</v>
      </c>
      <c r="K42" s="1">
        <f>SUMIF(B:B,J42,H:H)</f>
        <v>0</v>
      </c>
      <c r="M42" s="1">
        <v>4</v>
      </c>
      <c r="N42" s="222"/>
      <c r="O42" s="201"/>
      <c r="P42" s="203"/>
      <c r="Q42" s="12"/>
      <c r="R42" s="222"/>
      <c r="S42" s="201"/>
      <c r="T42" s="226" t="s">
        <v>11399</v>
      </c>
      <c r="U42" s="201" t="s">
        <v>11421</v>
      </c>
      <c r="V42" s="240"/>
      <c r="W42" s="201"/>
    </row>
    <row r="43" spans="1:23" x14ac:dyDescent="0.4">
      <c r="A43" s="379"/>
      <c r="B43" s="12" t="s">
        <v>7484</v>
      </c>
      <c r="C43" s="1"/>
      <c r="D43" s="1"/>
      <c r="E43" s="1"/>
      <c r="F43" s="1">
        <v>0</v>
      </c>
      <c r="G43" s="1">
        <v>0</v>
      </c>
      <c r="H43" s="1">
        <f t="shared" si="0"/>
        <v>0</v>
      </c>
      <c r="I43" s="7"/>
      <c r="J43" s="12" t="s">
        <v>7477</v>
      </c>
      <c r="K43" s="1">
        <f>SUMIF(B:B,J43,H:H)</f>
        <v>0</v>
      </c>
      <c r="M43" s="95">
        <v>5</v>
      </c>
      <c r="N43" s="310"/>
      <c r="O43" s="201"/>
      <c r="P43" s="222"/>
      <c r="Q43" s="201"/>
      <c r="R43" s="203"/>
      <c r="S43" s="12"/>
      <c r="T43" s="222"/>
      <c r="U43" s="201"/>
      <c r="V43" s="240"/>
      <c r="W43" s="201"/>
    </row>
    <row r="44" spans="1:23" x14ac:dyDescent="0.4">
      <c r="A44" s="379"/>
      <c r="B44" s="12" t="s">
        <v>7485</v>
      </c>
      <c r="C44" s="1"/>
      <c r="D44" s="1"/>
      <c r="E44" s="1"/>
      <c r="F44" s="1">
        <v>0</v>
      </c>
      <c r="G44" s="1">
        <v>0</v>
      </c>
      <c r="H44" s="1">
        <f t="shared" si="0"/>
        <v>0</v>
      </c>
      <c r="I44" s="7"/>
      <c r="J44" s="12" t="s">
        <v>7485</v>
      </c>
      <c r="K44" s="1">
        <f>SUMIF(B:B,J44,H:H)</f>
        <v>3</v>
      </c>
      <c r="M44" s="1">
        <v>6</v>
      </c>
      <c r="N44" s="222"/>
      <c r="O44" s="201"/>
      <c r="P44" s="203"/>
      <c r="Q44" s="201"/>
      <c r="R44" s="203"/>
      <c r="S44" s="12"/>
      <c r="T44" s="201"/>
      <c r="U44" s="201"/>
      <c r="V44" s="201"/>
      <c r="W44" s="201"/>
    </row>
    <row r="45" spans="1:23" x14ac:dyDescent="0.4">
      <c r="A45" s="379">
        <v>45805</v>
      </c>
      <c r="B45" s="12" t="s">
        <v>7483</v>
      </c>
      <c r="C45" s="1">
        <v>0</v>
      </c>
      <c r="D45" s="1">
        <v>0</v>
      </c>
      <c r="E45" s="1">
        <v>0</v>
      </c>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0</v>
      </c>
      <c r="D47" s="1">
        <v>0</v>
      </c>
      <c r="E47" s="1">
        <v>0</v>
      </c>
      <c r="F47" s="1">
        <v>1</v>
      </c>
      <c r="G47" s="1">
        <v>0</v>
      </c>
      <c r="H47" s="1">
        <f t="shared" si="0"/>
        <v>1</v>
      </c>
      <c r="I47" s="7"/>
      <c r="M47" s="95">
        <v>9</v>
      </c>
      <c r="N47" s="222"/>
      <c r="O47" s="201"/>
      <c r="P47" s="222"/>
      <c r="Q47" s="201"/>
      <c r="R47" s="222"/>
      <c r="S47" s="201"/>
      <c r="T47" s="201"/>
      <c r="U47" s="201"/>
      <c r="V47" s="201"/>
      <c r="W47" s="201"/>
    </row>
    <row r="48" spans="1:23" ht="17" customHeight="1" x14ac:dyDescent="0.4">
      <c r="A48" s="379">
        <v>45806</v>
      </c>
      <c r="B48" s="12" t="s">
        <v>7483</v>
      </c>
      <c r="C48" s="1">
        <v>0</v>
      </c>
      <c r="D48" s="95">
        <v>0</v>
      </c>
      <c r="E48" s="1">
        <v>0</v>
      </c>
      <c r="F48" s="1">
        <v>0</v>
      </c>
      <c r="G48" s="1">
        <v>0</v>
      </c>
      <c r="H48" s="1">
        <f t="shared" si="0"/>
        <v>0</v>
      </c>
      <c r="I48" s="7"/>
      <c r="M48" s="1">
        <v>10</v>
      </c>
      <c r="N48" s="222"/>
      <c r="O48" s="201"/>
      <c r="P48" s="203"/>
      <c r="Q48" s="201"/>
      <c r="R48" s="203"/>
      <c r="S48" s="201"/>
      <c r="T48" s="201"/>
      <c r="U48" s="201"/>
      <c r="V48" s="201"/>
      <c r="W48" s="201"/>
    </row>
    <row r="49" spans="1:23" x14ac:dyDescent="0.4">
      <c r="A49" s="379"/>
      <c r="B49" s="12" t="s">
        <v>7484</v>
      </c>
      <c r="C49" s="1">
        <v>0</v>
      </c>
      <c r="D49" s="95">
        <v>0</v>
      </c>
      <c r="E49" s="95">
        <v>0</v>
      </c>
      <c r="F49" s="95">
        <v>0</v>
      </c>
      <c r="G49" s="95">
        <v>0</v>
      </c>
      <c r="H49" s="1">
        <f t="shared" si="0"/>
        <v>0</v>
      </c>
      <c r="I49" s="7"/>
      <c r="M49" s="1">
        <v>11</v>
      </c>
      <c r="N49" s="222"/>
      <c r="O49" s="201"/>
      <c r="P49" s="203"/>
      <c r="Q49" s="201"/>
      <c r="R49" s="203"/>
      <c r="S49" s="201"/>
      <c r="T49" s="201"/>
      <c r="U49" s="201"/>
      <c r="V49" s="201"/>
      <c r="W49" s="201"/>
    </row>
    <row r="50" spans="1:23" x14ac:dyDescent="0.4">
      <c r="A50" s="379"/>
      <c r="B50" s="12" t="s">
        <v>7485</v>
      </c>
      <c r="C50" s="1">
        <v>0</v>
      </c>
      <c r="D50" s="95">
        <v>0</v>
      </c>
      <c r="E50" s="1">
        <v>0</v>
      </c>
      <c r="F50" s="1">
        <v>0</v>
      </c>
      <c r="G50" s="1">
        <v>0</v>
      </c>
      <c r="H50" s="1">
        <f t="shared" si="0"/>
        <v>0</v>
      </c>
      <c r="I50" s="7"/>
      <c r="M50" s="1">
        <v>12</v>
      </c>
      <c r="N50" s="201"/>
      <c r="O50" s="201"/>
      <c r="P50" s="222"/>
      <c r="Q50" s="201"/>
      <c r="R50" s="222"/>
      <c r="S50" s="201"/>
      <c r="T50" s="201"/>
      <c r="U50" s="201"/>
      <c r="V50" s="201"/>
      <c r="W50" s="201"/>
    </row>
    <row r="51" spans="1:23" x14ac:dyDescent="0.4">
      <c r="A51" s="379">
        <v>45810</v>
      </c>
      <c r="B51" s="12" t="s">
        <v>7483</v>
      </c>
      <c r="C51" s="1">
        <v>0</v>
      </c>
      <c r="D51" s="95">
        <v>0</v>
      </c>
      <c r="E51" s="1">
        <v>0</v>
      </c>
      <c r="F51" s="1">
        <v>0</v>
      </c>
      <c r="G51" s="1">
        <v>0</v>
      </c>
      <c r="H51" s="1">
        <f t="shared" si="0"/>
        <v>0</v>
      </c>
      <c r="I51" s="7"/>
      <c r="M51" s="1">
        <v>13</v>
      </c>
      <c r="N51" s="201"/>
      <c r="O51" s="201"/>
      <c r="P51" s="222"/>
      <c r="Q51" s="201"/>
      <c r="R51" s="222"/>
      <c r="S51" s="201"/>
      <c r="T51" s="201"/>
      <c r="U51" s="201"/>
      <c r="V51" s="201"/>
      <c r="W51" s="201"/>
    </row>
    <row r="52" spans="1:23" x14ac:dyDescent="0.4">
      <c r="A52" s="379"/>
      <c r="B52" s="12" t="s">
        <v>7484</v>
      </c>
      <c r="C52" s="1">
        <v>0</v>
      </c>
      <c r="D52" s="95">
        <v>0</v>
      </c>
      <c r="E52" s="95">
        <v>0</v>
      </c>
      <c r="F52" s="95">
        <v>0</v>
      </c>
      <c r="G52" s="95">
        <v>0</v>
      </c>
      <c r="H52" s="1">
        <f t="shared" si="0"/>
        <v>0</v>
      </c>
      <c r="I52" s="7"/>
      <c r="M52" s="1">
        <v>14</v>
      </c>
      <c r="N52" s="201"/>
      <c r="O52" s="201"/>
      <c r="P52" s="222"/>
      <c r="Q52" s="201"/>
      <c r="R52" s="222"/>
      <c r="S52" s="201"/>
      <c r="T52" s="201"/>
      <c r="U52" s="201"/>
      <c r="V52" s="201"/>
      <c r="W52" s="201"/>
    </row>
    <row r="53" spans="1:23" x14ac:dyDescent="0.4">
      <c r="A53" s="379"/>
      <c r="B53" s="12" t="s">
        <v>7485</v>
      </c>
      <c r="C53" s="1">
        <v>0</v>
      </c>
      <c r="D53" s="95">
        <v>0</v>
      </c>
      <c r="E53" s="1">
        <v>0</v>
      </c>
      <c r="F53" s="1">
        <v>2</v>
      </c>
      <c r="G53" s="1">
        <v>0</v>
      </c>
      <c r="H53" s="1">
        <f t="shared" si="0"/>
        <v>2</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11420</v>
      </c>
      <c r="N64" s="71">
        <f>COUNTIF($N$39:$W$62,M64)</f>
        <v>1</v>
      </c>
      <c r="O64" s="229"/>
      <c r="P64" s="229"/>
      <c r="Q64" s="229"/>
      <c r="R64" s="229"/>
      <c r="S64" s="229"/>
    </row>
    <row r="65" spans="1:19" x14ac:dyDescent="0.4">
      <c r="A65" s="12" t="s">
        <v>7654</v>
      </c>
      <c r="B65" s="219">
        <v>45787.681944444441</v>
      </c>
      <c r="M65" s="12" t="s">
        <v>11327</v>
      </c>
      <c r="N65" s="71">
        <f t="shared" ref="N65:N109" si="1">COUNTIF($N$39:$W$62,M65)</f>
        <v>0</v>
      </c>
      <c r="O65" s="229"/>
      <c r="P65" s="229"/>
      <c r="Q65" s="229"/>
      <c r="R65" s="229"/>
      <c r="S65" s="229"/>
    </row>
    <row r="66" spans="1:19" x14ac:dyDescent="0.4">
      <c r="A66" s="12" t="s">
        <v>7655</v>
      </c>
      <c r="B66" s="220">
        <v>1.5277777777777777E-2</v>
      </c>
      <c r="M66" s="12" t="s">
        <v>11294</v>
      </c>
      <c r="N66" s="71">
        <f t="shared" si="1"/>
        <v>0</v>
      </c>
      <c r="O66" s="229"/>
      <c r="P66" s="229"/>
      <c r="Q66" s="229"/>
      <c r="R66" s="229"/>
      <c r="S66" s="229"/>
    </row>
    <row r="67" spans="1:19" x14ac:dyDescent="0.4">
      <c r="A67" s="12" t="s">
        <v>7656</v>
      </c>
      <c r="B67" s="219">
        <f>B65-B66</f>
        <v>45787.666666666664</v>
      </c>
      <c r="M67" s="12" t="s">
        <v>11217</v>
      </c>
      <c r="N67" s="71">
        <f t="shared" si="1"/>
        <v>0</v>
      </c>
      <c r="O67" s="229"/>
      <c r="P67" s="229"/>
      <c r="Q67" s="229"/>
      <c r="R67" s="229"/>
      <c r="S67" s="229"/>
    </row>
    <row r="68" spans="1:19" x14ac:dyDescent="0.4">
      <c r="M68" s="12" t="s">
        <v>11075</v>
      </c>
      <c r="N68" s="71">
        <f t="shared" si="1"/>
        <v>0</v>
      </c>
    </row>
    <row r="69" spans="1:19" x14ac:dyDescent="0.4">
      <c r="A69" s="220" t="s">
        <v>9491</v>
      </c>
      <c r="B69" s="295">
        <v>0</v>
      </c>
      <c r="C69" s="220">
        <f>B69+TIME(1,,)</f>
        <v>4.1666666666666664E-2</v>
      </c>
      <c r="M69" s="12" t="s">
        <v>11007</v>
      </c>
      <c r="N69" s="71">
        <f t="shared" si="1"/>
        <v>0</v>
      </c>
    </row>
    <row r="70" spans="1:19" x14ac:dyDescent="0.4">
      <c r="A70" s="220" t="s">
        <v>9491</v>
      </c>
      <c r="B70" s="220">
        <f>C69</f>
        <v>4.1666666666666664E-2</v>
      </c>
      <c r="C70" s="220">
        <f t="shared" ref="C70:C92" si="2">B70+TIME(1,,)</f>
        <v>8.3333333333333329E-2</v>
      </c>
      <c r="M70" s="12" t="s">
        <v>11003</v>
      </c>
      <c r="N70" s="71">
        <f t="shared" si="1"/>
        <v>0</v>
      </c>
    </row>
    <row r="71" spans="1:19" x14ac:dyDescent="0.4">
      <c r="A71" s="220" t="s">
        <v>9491</v>
      </c>
      <c r="B71" s="220">
        <f t="shared" ref="B71:B92" si="3">C70</f>
        <v>8.3333333333333329E-2</v>
      </c>
      <c r="C71" s="220">
        <f t="shared" si="2"/>
        <v>0.125</v>
      </c>
      <c r="M71" s="300" t="s">
        <v>10836</v>
      </c>
      <c r="N71" s="71">
        <f t="shared" si="1"/>
        <v>0</v>
      </c>
    </row>
    <row r="72" spans="1:19" x14ac:dyDescent="0.4">
      <c r="A72" s="220" t="s">
        <v>9491</v>
      </c>
      <c r="B72" s="220">
        <f t="shared" si="3"/>
        <v>0.125</v>
      </c>
      <c r="C72" s="220">
        <f t="shared" si="2"/>
        <v>0.16666666666666666</v>
      </c>
      <c r="M72" s="300" t="s">
        <v>10394</v>
      </c>
      <c r="N72" s="71">
        <f t="shared" si="1"/>
        <v>0</v>
      </c>
    </row>
    <row r="73" spans="1:19" x14ac:dyDescent="0.4">
      <c r="A73" s="220" t="s">
        <v>9491</v>
      </c>
      <c r="B73" s="220">
        <f t="shared" si="3"/>
        <v>0.16666666666666666</v>
      </c>
      <c r="C73" s="220">
        <f t="shared" si="2"/>
        <v>0.20833333333333331</v>
      </c>
      <c r="M73" s="300" t="s">
        <v>10677</v>
      </c>
      <c r="N73" s="71">
        <f t="shared" si="1"/>
        <v>0</v>
      </c>
    </row>
    <row r="74" spans="1:19" x14ac:dyDescent="0.4">
      <c r="A74" s="220" t="s">
        <v>9491</v>
      </c>
      <c r="B74" s="220">
        <f t="shared" si="3"/>
        <v>0.20833333333333331</v>
      </c>
      <c r="C74" s="220">
        <f t="shared" si="2"/>
        <v>0.24999999999999997</v>
      </c>
      <c r="M74" s="300" t="s">
        <v>10329</v>
      </c>
      <c r="N74" s="71">
        <f t="shared" si="1"/>
        <v>0</v>
      </c>
    </row>
    <row r="75" spans="1:19" x14ac:dyDescent="0.4">
      <c r="A75" s="220" t="s">
        <v>9491</v>
      </c>
      <c r="B75" s="220">
        <f t="shared" si="3"/>
        <v>0.24999999999999997</v>
      </c>
      <c r="C75" s="220">
        <f t="shared" si="2"/>
        <v>0.29166666666666663</v>
      </c>
      <c r="M75" s="300" t="s">
        <v>10195</v>
      </c>
      <c r="N75" s="71">
        <f t="shared" si="1"/>
        <v>0</v>
      </c>
    </row>
    <row r="76" spans="1:19" x14ac:dyDescent="0.4">
      <c r="A76" s="220" t="s">
        <v>9491</v>
      </c>
      <c r="B76" s="220">
        <f t="shared" si="3"/>
        <v>0.29166666666666663</v>
      </c>
      <c r="C76" s="220">
        <f t="shared" si="2"/>
        <v>0.33333333333333331</v>
      </c>
      <c r="M76" s="201" t="s">
        <v>10197</v>
      </c>
      <c r="N76" s="71">
        <f t="shared" si="1"/>
        <v>0</v>
      </c>
    </row>
    <row r="77" spans="1:19" x14ac:dyDescent="0.4">
      <c r="A77" s="220" t="s">
        <v>9491</v>
      </c>
      <c r="B77" s="220">
        <f t="shared" si="3"/>
        <v>0.33333333333333331</v>
      </c>
      <c r="C77" s="220">
        <f t="shared" si="2"/>
        <v>0.375</v>
      </c>
      <c r="M77" s="12" t="s">
        <v>9641</v>
      </c>
      <c r="N77" s="71">
        <f t="shared" si="1"/>
        <v>2</v>
      </c>
    </row>
    <row r="78" spans="1:19" x14ac:dyDescent="0.4">
      <c r="A78" s="220" t="s">
        <v>9491</v>
      </c>
      <c r="B78" s="220">
        <f t="shared" si="3"/>
        <v>0.375</v>
      </c>
      <c r="C78" s="220">
        <f t="shared" si="2"/>
        <v>0.41666666666666669</v>
      </c>
      <c r="M78" s="12" t="s">
        <v>10611</v>
      </c>
      <c r="N78" s="71">
        <f t="shared" si="1"/>
        <v>0</v>
      </c>
    </row>
    <row r="79" spans="1:19" x14ac:dyDescent="0.4">
      <c r="A79" s="220" t="s">
        <v>9491</v>
      </c>
      <c r="B79" s="220">
        <f t="shared" si="3"/>
        <v>0.41666666666666669</v>
      </c>
      <c r="C79" s="220">
        <f t="shared" si="2"/>
        <v>0.45833333333333337</v>
      </c>
      <c r="M79" s="12" t="s">
        <v>10533</v>
      </c>
      <c r="N79" s="71">
        <f t="shared" si="1"/>
        <v>0</v>
      </c>
    </row>
    <row r="80" spans="1:19" x14ac:dyDescent="0.4">
      <c r="A80" s="220" t="s">
        <v>9491</v>
      </c>
      <c r="B80" s="220">
        <f t="shared" si="3"/>
        <v>0.45833333333333337</v>
      </c>
      <c r="C80" s="220">
        <f t="shared" si="2"/>
        <v>0.5</v>
      </c>
      <c r="M80" s="12" t="s">
        <v>10479</v>
      </c>
      <c r="N80" s="71">
        <f t="shared" si="1"/>
        <v>0</v>
      </c>
    </row>
    <row r="81" spans="1:14" x14ac:dyDescent="0.4">
      <c r="A81" s="220" t="s">
        <v>9491</v>
      </c>
      <c r="B81" s="220">
        <f t="shared" si="3"/>
        <v>0.5</v>
      </c>
      <c r="C81" s="220">
        <f t="shared" si="2"/>
        <v>0.54166666666666663</v>
      </c>
      <c r="M81" s="12" t="s">
        <v>10482</v>
      </c>
      <c r="N81" s="71">
        <f t="shared" si="1"/>
        <v>0</v>
      </c>
    </row>
    <row r="82" spans="1:14" x14ac:dyDescent="0.4">
      <c r="A82" s="220" t="s">
        <v>9491</v>
      </c>
      <c r="B82" s="220">
        <f t="shared" si="3"/>
        <v>0.54166666666666663</v>
      </c>
      <c r="C82" s="220">
        <f t="shared" si="2"/>
        <v>0.58333333333333326</v>
      </c>
      <c r="M82" s="12" t="s">
        <v>10415</v>
      </c>
      <c r="N82" s="71">
        <f t="shared" si="1"/>
        <v>0</v>
      </c>
    </row>
    <row r="83" spans="1:14" x14ac:dyDescent="0.4">
      <c r="A83" s="220" t="s">
        <v>9491</v>
      </c>
      <c r="B83" s="220">
        <f t="shared" si="3"/>
        <v>0.58333333333333326</v>
      </c>
      <c r="C83" s="220">
        <f t="shared" si="2"/>
        <v>0.62499999999999989</v>
      </c>
      <c r="M83" s="12" t="s">
        <v>10399</v>
      </c>
      <c r="N83" s="71">
        <f t="shared" si="1"/>
        <v>0</v>
      </c>
    </row>
    <row r="84" spans="1:14" x14ac:dyDescent="0.4">
      <c r="A84" s="220" t="s">
        <v>9491</v>
      </c>
      <c r="B84" s="220">
        <f t="shared" si="3"/>
        <v>0.62499999999999989</v>
      </c>
      <c r="C84" s="220">
        <f t="shared" si="2"/>
        <v>0.66666666666666652</v>
      </c>
      <c r="M84" s="12" t="s">
        <v>10303</v>
      </c>
      <c r="N84" s="71">
        <f t="shared" si="1"/>
        <v>0</v>
      </c>
    </row>
    <row r="85" spans="1:14" x14ac:dyDescent="0.4">
      <c r="A85" s="220" t="s">
        <v>9491</v>
      </c>
      <c r="B85" s="220">
        <f t="shared" si="3"/>
        <v>0.66666666666666652</v>
      </c>
      <c r="C85" s="220">
        <f t="shared" si="2"/>
        <v>0.70833333333333315</v>
      </c>
      <c r="M85" s="12" t="s">
        <v>10196</v>
      </c>
      <c r="N85" s="71">
        <f t="shared" si="1"/>
        <v>0</v>
      </c>
    </row>
    <row r="86" spans="1:14" x14ac:dyDescent="0.4">
      <c r="A86" s="220" t="s">
        <v>9491</v>
      </c>
      <c r="B86" s="220">
        <f t="shared" si="3"/>
        <v>0.70833333333333315</v>
      </c>
      <c r="C86" s="220">
        <f t="shared" si="2"/>
        <v>0.74999999999999978</v>
      </c>
      <c r="M86" s="12" t="s">
        <v>9917</v>
      </c>
      <c r="N86" s="71">
        <f t="shared" si="1"/>
        <v>0</v>
      </c>
    </row>
    <row r="87" spans="1:14" x14ac:dyDescent="0.4">
      <c r="A87" s="220" t="s">
        <v>9491</v>
      </c>
      <c r="B87" s="220">
        <f t="shared" si="3"/>
        <v>0.74999999999999978</v>
      </c>
      <c r="C87" s="220">
        <f t="shared" si="2"/>
        <v>0.79166666666666641</v>
      </c>
      <c r="M87" s="12" t="s">
        <v>9624</v>
      </c>
      <c r="N87" s="71">
        <f t="shared" si="1"/>
        <v>0</v>
      </c>
    </row>
    <row r="88" spans="1:14" x14ac:dyDescent="0.4">
      <c r="A88" s="220" t="s">
        <v>9491</v>
      </c>
      <c r="B88" s="220">
        <f t="shared" si="3"/>
        <v>0.79166666666666641</v>
      </c>
      <c r="C88" s="220">
        <f t="shared" si="2"/>
        <v>0.83333333333333304</v>
      </c>
      <c r="M88" s="12" t="s">
        <v>9532</v>
      </c>
      <c r="N88" s="71">
        <f t="shared" si="1"/>
        <v>0</v>
      </c>
    </row>
    <row r="89" spans="1:14" x14ac:dyDescent="0.4">
      <c r="A89" s="220" t="s">
        <v>9491</v>
      </c>
      <c r="B89" s="220">
        <f t="shared" si="3"/>
        <v>0.83333333333333304</v>
      </c>
      <c r="C89" s="220">
        <f t="shared" si="2"/>
        <v>0.87499999999999967</v>
      </c>
      <c r="M89" s="12" t="s">
        <v>9510</v>
      </c>
      <c r="N89" s="71">
        <f t="shared" si="1"/>
        <v>0</v>
      </c>
    </row>
    <row r="90" spans="1:14" x14ac:dyDescent="0.4">
      <c r="A90" s="220" t="s">
        <v>9491</v>
      </c>
      <c r="B90" s="220">
        <f t="shared" si="3"/>
        <v>0.87499999999999967</v>
      </c>
      <c r="C90" s="220">
        <f t="shared" si="2"/>
        <v>0.9166666666666663</v>
      </c>
      <c r="M90" s="12" t="s">
        <v>9508</v>
      </c>
      <c r="N90" s="71">
        <f t="shared" si="1"/>
        <v>0</v>
      </c>
    </row>
    <row r="91" spans="1:14" x14ac:dyDescent="0.4">
      <c r="A91" s="220" t="s">
        <v>9491</v>
      </c>
      <c r="B91" s="220">
        <f t="shared" si="3"/>
        <v>0.9166666666666663</v>
      </c>
      <c r="C91" s="220">
        <f t="shared" si="2"/>
        <v>0.95833333333333293</v>
      </c>
      <c r="M91" s="12" t="s">
        <v>9498</v>
      </c>
      <c r="N91" s="71">
        <f t="shared" si="1"/>
        <v>0</v>
      </c>
    </row>
    <row r="92" spans="1:14" x14ac:dyDescent="0.4">
      <c r="A92" s="220" t="s">
        <v>9491</v>
      </c>
      <c r="B92" s="220">
        <f t="shared" si="3"/>
        <v>0.95833333333333293</v>
      </c>
      <c r="C92" s="220">
        <f t="shared" si="2"/>
        <v>0.99999999999999956</v>
      </c>
      <c r="M92" s="12" t="s">
        <v>9422</v>
      </c>
      <c r="N92" s="71">
        <f t="shared" si="1"/>
        <v>0</v>
      </c>
    </row>
    <row r="93" spans="1:14" x14ac:dyDescent="0.4">
      <c r="M93" s="12" t="s">
        <v>9359</v>
      </c>
      <c r="N93" s="71">
        <f t="shared" si="1"/>
        <v>0</v>
      </c>
    </row>
    <row r="94" spans="1:14" x14ac:dyDescent="0.4">
      <c r="M94" s="12" t="s">
        <v>9210</v>
      </c>
      <c r="N94" s="71">
        <f t="shared" si="1"/>
        <v>0</v>
      </c>
    </row>
    <row r="95" spans="1:14" x14ac:dyDescent="0.4">
      <c r="M95" s="12" t="s">
        <v>9136</v>
      </c>
      <c r="N95" s="71">
        <f t="shared" si="1"/>
        <v>0</v>
      </c>
    </row>
    <row r="96" spans="1:14" x14ac:dyDescent="0.4">
      <c r="M96" s="12" t="s">
        <v>9077</v>
      </c>
      <c r="N96" s="71">
        <f t="shared" si="1"/>
        <v>0</v>
      </c>
    </row>
    <row r="97" spans="13:14" x14ac:dyDescent="0.4">
      <c r="M97" s="12" t="s">
        <v>9075</v>
      </c>
      <c r="N97" s="71">
        <f t="shared" si="1"/>
        <v>0</v>
      </c>
    </row>
    <row r="98" spans="13:14" x14ac:dyDescent="0.4">
      <c r="M98" s="12" t="s">
        <v>9072</v>
      </c>
      <c r="N98" s="71">
        <f t="shared" si="1"/>
        <v>0</v>
      </c>
    </row>
    <row r="99" spans="13:14" x14ac:dyDescent="0.4">
      <c r="M99" s="12" t="s">
        <v>8980</v>
      </c>
      <c r="N99" s="71">
        <f t="shared" si="1"/>
        <v>0</v>
      </c>
    </row>
    <row r="100" spans="13:14" x14ac:dyDescent="0.4">
      <c r="M100" s="12" t="s">
        <v>8984</v>
      </c>
      <c r="N100" s="71">
        <f t="shared" si="1"/>
        <v>0</v>
      </c>
    </row>
    <row r="101" spans="13:14" x14ac:dyDescent="0.4">
      <c r="M101" s="12" t="s">
        <v>9280</v>
      </c>
      <c r="N101" s="71">
        <f t="shared" si="1"/>
        <v>0</v>
      </c>
    </row>
    <row r="102" spans="13:14" x14ac:dyDescent="0.4">
      <c r="M102" s="12" t="s">
        <v>8676</v>
      </c>
      <c r="N102" s="71">
        <f t="shared" si="1"/>
        <v>0</v>
      </c>
    </row>
    <row r="103" spans="13:14" x14ac:dyDescent="0.4">
      <c r="M103" s="12" t="s">
        <v>8658</v>
      </c>
      <c r="N103" s="71">
        <f t="shared" si="1"/>
        <v>0</v>
      </c>
    </row>
    <row r="104" spans="13:14" x14ac:dyDescent="0.4">
      <c r="M104" s="12" t="s">
        <v>8648</v>
      </c>
      <c r="N104" s="71">
        <f t="shared" si="1"/>
        <v>0</v>
      </c>
    </row>
    <row r="105" spans="13:14" x14ac:dyDescent="0.4">
      <c r="M105" s="12" t="s">
        <v>8679</v>
      </c>
      <c r="N105" s="71">
        <f t="shared" si="1"/>
        <v>0</v>
      </c>
    </row>
    <row r="106" spans="13:14" x14ac:dyDescent="0.4">
      <c r="M106" s="12" t="s">
        <v>8576</v>
      </c>
      <c r="N106" s="71">
        <f t="shared" si="1"/>
        <v>0</v>
      </c>
    </row>
    <row r="107" spans="13:14" x14ac:dyDescent="0.4">
      <c r="M107" s="12" t="s">
        <v>8577</v>
      </c>
      <c r="N107" s="71">
        <f t="shared" si="1"/>
        <v>0</v>
      </c>
    </row>
    <row r="108" spans="13:14" x14ac:dyDescent="0.4">
      <c r="M108" s="12" t="s">
        <v>8744</v>
      </c>
      <c r="N108" s="71">
        <f t="shared" si="1"/>
        <v>0</v>
      </c>
    </row>
    <row r="109" spans="13:14" x14ac:dyDescent="0.4">
      <c r="M109" s="12" t="s">
        <v>8578</v>
      </c>
      <c r="N109"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pageSetup paperSize="9" orientation="portrait" verticalDpi="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995D8-5445-45A2-A47D-FAEF5F161194}">
  <dimension ref="A1:W130"/>
  <sheetViews>
    <sheetView topLeftCell="A37" zoomScale="90" zoomScaleNormal="90" workbookViewId="0">
      <selection activeCell="T38" sqref="T38"/>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14" width="22.453125" customWidth="1"/>
    <col min="15" max="15" width="15.1796875" bestFit="1" customWidth="1"/>
    <col min="16" max="17" width="7.36328125" customWidth="1"/>
    <col min="18" max="18" width="21.1796875" customWidth="1"/>
    <col min="19" max="19" width="13.90625" customWidth="1"/>
    <col min="20" max="20" width="17" customWidth="1"/>
    <col min="21" max="21" width="14.90625" bestFit="1" customWidth="1"/>
    <col min="22" max="22" width="10.7265625" customWidth="1"/>
    <col min="23" max="23" width="14.90625" bestFit="1" customWidth="1"/>
    <col min="24" max="24" width="26.90625" bestFit="1" customWidth="1"/>
    <col min="25" max="25" width="13" bestFit="1" customWidth="1"/>
  </cols>
  <sheetData>
    <row r="1" spans="1:9" x14ac:dyDescent="0.4">
      <c r="A1" s="11" t="s">
        <v>7581</v>
      </c>
      <c r="B1" s="375" t="s">
        <v>11428</v>
      </c>
      <c r="C1" s="375"/>
      <c r="D1" s="375"/>
      <c r="E1" s="375"/>
      <c r="F1" s="375"/>
      <c r="G1" s="375"/>
      <c r="H1" s="375"/>
      <c r="I1" s="7"/>
    </row>
    <row r="2" spans="1:9" x14ac:dyDescent="0.4">
      <c r="A2" s="11" t="s">
        <v>7582</v>
      </c>
      <c r="B2" s="375" t="s">
        <v>11430</v>
      </c>
      <c r="C2" s="375"/>
      <c r="D2" s="375"/>
      <c r="E2" s="375"/>
      <c r="F2" s="375"/>
      <c r="G2" s="375"/>
      <c r="H2" s="375"/>
      <c r="I2" s="7"/>
    </row>
    <row r="3" spans="1:9" x14ac:dyDescent="0.4">
      <c r="A3" s="11" t="s">
        <v>7583</v>
      </c>
      <c r="B3" s="375" t="s">
        <v>11431</v>
      </c>
      <c r="C3" s="375"/>
      <c r="D3" s="375"/>
      <c r="E3" s="375"/>
      <c r="F3" s="375"/>
      <c r="G3" s="375"/>
      <c r="H3" s="37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45812.531944444447</v>
      </c>
      <c r="C6" s="374"/>
      <c r="D6" s="403" t="s">
        <v>7587</v>
      </c>
      <c r="E6" s="404"/>
      <c r="F6" s="384">
        <f>MAX(C38:G38)</f>
        <v>45818.406944444447</v>
      </c>
      <c r="G6" s="402"/>
      <c r="H6" s="374"/>
      <c r="I6" s="7"/>
    </row>
    <row r="7" spans="1:9" ht="33.5" customHeight="1" x14ac:dyDescent="0.4">
      <c r="A7" s="394" t="s">
        <v>7816</v>
      </c>
      <c r="B7" s="11" t="s">
        <v>7589</v>
      </c>
      <c r="C7" s="397" t="s">
        <v>11381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8073</v>
      </c>
      <c r="D32" s="373"/>
      <c r="E32" s="373"/>
      <c r="F32" s="373"/>
      <c r="G32" s="373"/>
      <c r="H32" s="374"/>
      <c r="I32" s="218"/>
    </row>
    <row r="33" spans="1:23" x14ac:dyDescent="0.4">
      <c r="A33" s="399" t="s">
        <v>9561</v>
      </c>
      <c r="B33" s="400"/>
      <c r="C33" s="372"/>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11408</v>
      </c>
      <c r="R36" t="s">
        <v>11411</v>
      </c>
      <c r="T36" t="s">
        <v>11037</v>
      </c>
      <c r="V36" t="s">
        <v>11093</v>
      </c>
    </row>
    <row r="37" spans="1:23" x14ac:dyDescent="0.4">
      <c r="A37" s="177"/>
      <c r="B37" s="12" t="s">
        <v>7615</v>
      </c>
      <c r="C37" s="191">
        <v>45812.531944444447</v>
      </c>
      <c r="D37" s="191">
        <v>45812.536805555559</v>
      </c>
      <c r="E37" s="191">
        <v>45812.537499999999</v>
      </c>
      <c r="F37" s="191">
        <v>45812.536805555559</v>
      </c>
      <c r="G37" s="191">
        <v>45812.532638888886</v>
      </c>
      <c r="H37" s="1"/>
      <c r="I37" s="7"/>
      <c r="J37" s="294">
        <v>45818.333333333336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45818.399305555555</v>
      </c>
      <c r="D38" s="191">
        <v>45818.404166666667</v>
      </c>
      <c r="E38" s="191">
        <v>45818.406944444447</v>
      </c>
      <c r="F38" s="191">
        <v>45818.40625</v>
      </c>
      <c r="G38" s="191">
        <v>45818.401388888888</v>
      </c>
      <c r="H38" s="1"/>
      <c r="I38" s="7"/>
      <c r="J38" s="186">
        <f>IF(C38&lt;&gt;"",INT((J37-C37)*24),0)+IF(D38&lt;&gt;"",INT((J37-D37)*24),0)+IF(E38&lt;&gt;"",INT((J37-E37)*24),0)+IF(F38&lt;&gt;"",INT((J37-F37)*24),0)+IF(G38&lt;&gt;"",INT((J37-G37)*24),0)</f>
        <v>695</v>
      </c>
      <c r="M38" s="95">
        <v>1</v>
      </c>
      <c r="N38" s="222" t="s">
        <v>11440</v>
      </c>
      <c r="O38" s="201" t="s">
        <v>10605</v>
      </c>
      <c r="P38" s="222"/>
      <c r="Q38" s="201"/>
      <c r="R38" s="254" t="s">
        <v>11438</v>
      </c>
      <c r="S38" s="224" t="s">
        <v>11451</v>
      </c>
      <c r="T38" s="222"/>
      <c r="U38" s="201"/>
      <c r="V38" s="222" t="s">
        <v>11436</v>
      </c>
      <c r="W38" s="201" t="s">
        <v>11433</v>
      </c>
    </row>
    <row r="39" spans="1:23" x14ac:dyDescent="0.4">
      <c r="A39" s="177"/>
      <c r="B39" s="12" t="s">
        <v>7458</v>
      </c>
      <c r="C39" s="221">
        <v>300</v>
      </c>
      <c r="D39" s="221">
        <v>66</v>
      </c>
      <c r="E39" s="221">
        <v>321</v>
      </c>
      <c r="F39" s="221">
        <v>11</v>
      </c>
      <c r="G39" s="164">
        <v>67</v>
      </c>
      <c r="H39" s="1">
        <f t="shared" ref="H39:H61" si="0">SUM(C39:G39)</f>
        <v>765</v>
      </c>
      <c r="I39" s="7"/>
      <c r="M39" s="1">
        <v>2</v>
      </c>
      <c r="N39" s="222" t="s">
        <v>11441</v>
      </c>
      <c r="O39" s="201" t="s">
        <v>10605</v>
      </c>
      <c r="P39" s="222"/>
      <c r="Q39" s="201"/>
      <c r="R39" s="254" t="s">
        <v>11439</v>
      </c>
      <c r="S39" s="201" t="s">
        <v>11468</v>
      </c>
      <c r="T39" s="201"/>
      <c r="U39" s="201"/>
      <c r="V39" s="222"/>
      <c r="W39" s="201"/>
    </row>
    <row r="40" spans="1:23" x14ac:dyDescent="0.4">
      <c r="A40" s="1" t="s">
        <v>7164</v>
      </c>
      <c r="B40" s="12" t="s">
        <v>7617</v>
      </c>
      <c r="C40" s="1">
        <f>INT((C38-C37)*24)</f>
        <v>140</v>
      </c>
      <c r="D40" s="1">
        <f>INT((D38-D37)*24)</f>
        <v>140</v>
      </c>
      <c r="E40" s="1">
        <f>INT((E38-E37)*24)</f>
        <v>140</v>
      </c>
      <c r="F40" s="1">
        <f>INT((F38-F37)*24)</f>
        <v>140</v>
      </c>
      <c r="G40" s="1">
        <f>INT((G38-G37)*24)</f>
        <v>140</v>
      </c>
      <c r="H40" s="1">
        <f>SUM(C40:G40)</f>
        <v>700</v>
      </c>
      <c r="I40" s="7"/>
      <c r="J40" s="12" t="s">
        <v>8020</v>
      </c>
      <c r="K40" s="1">
        <f>H40</f>
        <v>700</v>
      </c>
      <c r="M40" s="95">
        <v>3</v>
      </c>
      <c r="N40" s="222" t="s">
        <v>11442</v>
      </c>
      <c r="O40" s="201" t="s">
        <v>11435</v>
      </c>
      <c r="P40" s="222"/>
      <c r="Q40" s="201"/>
      <c r="R40" s="222" t="s">
        <v>11437</v>
      </c>
      <c r="S40" s="201" t="s">
        <v>11435</v>
      </c>
      <c r="T40" s="222" t="s">
        <v>11434</v>
      </c>
      <c r="U40" s="201" t="s">
        <v>11433</v>
      </c>
      <c r="V40" s="201"/>
      <c r="W40" s="201"/>
    </row>
    <row r="41" spans="1:23" x14ac:dyDescent="0.4">
      <c r="A41" s="379">
        <v>45813</v>
      </c>
      <c r="B41" s="12" t="s">
        <v>7483</v>
      </c>
      <c r="C41" s="1">
        <v>0</v>
      </c>
      <c r="D41" s="1">
        <v>0</v>
      </c>
      <c r="E41" s="1">
        <v>0</v>
      </c>
      <c r="F41" s="1">
        <v>0</v>
      </c>
      <c r="G41" s="1">
        <v>0</v>
      </c>
      <c r="H41" s="1">
        <f t="shared" si="0"/>
        <v>0</v>
      </c>
      <c r="I41" s="7"/>
      <c r="J41" s="12" t="s">
        <v>7483</v>
      </c>
      <c r="K41" s="1">
        <f>SUMIF(B:B,J41,H:H)</f>
        <v>0</v>
      </c>
      <c r="M41" s="1">
        <v>4</v>
      </c>
      <c r="N41" s="222"/>
      <c r="O41" s="222"/>
      <c r="P41" s="222"/>
      <c r="Q41" s="201"/>
      <c r="R41" s="222"/>
      <c r="S41" s="201"/>
      <c r="T41" s="201"/>
      <c r="U41" s="201"/>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c r="O42" s="201"/>
      <c r="P42" s="222"/>
      <c r="Q42" s="201"/>
      <c r="R42" s="222"/>
      <c r="S42" s="201"/>
      <c r="T42" s="201"/>
      <c r="U42" s="201"/>
      <c r="V42" s="222"/>
      <c r="W42" s="201"/>
    </row>
    <row r="43" spans="1:23" x14ac:dyDescent="0.4">
      <c r="A43" s="379"/>
      <c r="B43" s="12" t="s">
        <v>7485</v>
      </c>
      <c r="C43" s="1">
        <v>0</v>
      </c>
      <c r="D43" s="1">
        <v>0</v>
      </c>
      <c r="E43" s="1">
        <v>0</v>
      </c>
      <c r="F43" s="1">
        <v>0</v>
      </c>
      <c r="G43" s="1">
        <v>0</v>
      </c>
      <c r="H43" s="1">
        <f t="shared" si="0"/>
        <v>0</v>
      </c>
      <c r="I43" s="7"/>
      <c r="J43" s="12" t="s">
        <v>7485</v>
      </c>
      <c r="K43" s="1">
        <f>SUMIF(B:B,J43,H:H)</f>
        <v>1</v>
      </c>
      <c r="M43" s="1">
        <v>6</v>
      </c>
      <c r="N43" s="222"/>
      <c r="O43" s="201"/>
      <c r="P43" s="201"/>
      <c r="Q43" s="203"/>
      <c r="R43" s="222"/>
      <c r="S43" s="201"/>
      <c r="T43" s="201"/>
      <c r="U43" s="201"/>
      <c r="V43" s="222"/>
      <c r="W43" s="201"/>
    </row>
    <row r="44" spans="1:23" x14ac:dyDescent="0.4">
      <c r="A44" s="379">
        <v>45814</v>
      </c>
      <c r="B44" s="12" t="s">
        <v>7483</v>
      </c>
      <c r="C44" s="1">
        <v>0</v>
      </c>
      <c r="D44" s="1">
        <v>0</v>
      </c>
      <c r="E44" s="1">
        <v>0</v>
      </c>
      <c r="F44" s="1">
        <v>0</v>
      </c>
      <c r="G44" s="1">
        <v>0</v>
      </c>
      <c r="H44" s="1">
        <f t="shared" si="0"/>
        <v>0</v>
      </c>
      <c r="I44" s="7"/>
      <c r="M44" s="95">
        <v>7</v>
      </c>
      <c r="N44" s="222"/>
      <c r="O44" s="201"/>
      <c r="P44" s="201"/>
      <c r="Q44" s="203"/>
      <c r="R44" s="203"/>
      <c r="S44" s="201"/>
      <c r="T44" s="201"/>
      <c r="U44" s="201"/>
      <c r="V44" s="222"/>
      <c r="W44" s="201"/>
    </row>
    <row r="45" spans="1:23" x14ac:dyDescent="0.4">
      <c r="A45" s="379"/>
      <c r="B45" s="12" t="s">
        <v>7484</v>
      </c>
      <c r="C45" s="1">
        <v>0</v>
      </c>
      <c r="D45" s="1">
        <v>0</v>
      </c>
      <c r="E45" s="1">
        <v>0</v>
      </c>
      <c r="F45" s="1">
        <v>0</v>
      </c>
      <c r="G45" s="1">
        <v>0</v>
      </c>
      <c r="H45" s="1">
        <f t="shared" si="0"/>
        <v>0</v>
      </c>
      <c r="I45" s="7"/>
      <c r="M45" s="1">
        <v>8</v>
      </c>
      <c r="N45" s="222"/>
      <c r="O45" s="201"/>
      <c r="P45" s="201"/>
      <c r="Q45" s="203"/>
      <c r="R45" s="222"/>
      <c r="S45" s="201"/>
      <c r="T45" s="222"/>
      <c r="U45" s="201"/>
      <c r="V45" s="222"/>
      <c r="W45" s="201"/>
    </row>
    <row r="46" spans="1:23" x14ac:dyDescent="0.4">
      <c r="A46" s="379"/>
      <c r="B46" s="12" t="s">
        <v>7485</v>
      </c>
      <c r="C46" s="1">
        <v>0</v>
      </c>
      <c r="D46" s="1">
        <v>0</v>
      </c>
      <c r="E46" s="1">
        <v>0</v>
      </c>
      <c r="F46" s="1">
        <v>0</v>
      </c>
      <c r="G46" s="1">
        <v>0</v>
      </c>
      <c r="H46" s="1">
        <f t="shared" si="0"/>
        <v>0</v>
      </c>
      <c r="I46" s="7"/>
      <c r="M46" s="95">
        <v>9</v>
      </c>
      <c r="N46" s="222"/>
      <c r="O46" s="201"/>
      <c r="P46" s="201"/>
      <c r="Q46" s="201"/>
      <c r="R46" s="203"/>
      <c r="S46" s="201"/>
      <c r="T46" s="222"/>
      <c r="U46" s="201"/>
      <c r="V46" s="201"/>
      <c r="W46" s="201"/>
    </row>
    <row r="47" spans="1:23" x14ac:dyDescent="0.4">
      <c r="A47" s="379">
        <v>45817</v>
      </c>
      <c r="B47" s="12" t="s">
        <v>7483</v>
      </c>
      <c r="C47" s="1">
        <v>0</v>
      </c>
      <c r="D47" s="1">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1">
        <v>0</v>
      </c>
      <c r="E48" s="1">
        <v>0</v>
      </c>
      <c r="F48" s="1">
        <v>0</v>
      </c>
      <c r="G48" s="1">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1">
        <v>0</v>
      </c>
      <c r="E49" s="1">
        <v>1</v>
      </c>
      <c r="F49" s="1">
        <v>0</v>
      </c>
      <c r="G49" s="1">
        <v>0</v>
      </c>
      <c r="H49" s="1">
        <f t="shared" si="0"/>
        <v>1</v>
      </c>
      <c r="I49" s="7"/>
      <c r="M49" s="1">
        <v>12</v>
      </c>
      <c r="N49" s="201"/>
      <c r="O49" s="201"/>
      <c r="P49" s="201"/>
      <c r="Q49" s="201"/>
      <c r="R49" s="203"/>
      <c r="S49" s="201"/>
      <c r="T49" s="201"/>
      <c r="U49" s="201"/>
      <c r="V49" s="201"/>
      <c r="W49" s="201"/>
    </row>
    <row r="50" spans="1:23" x14ac:dyDescent="0.4">
      <c r="A50" s="379">
        <v>45818</v>
      </c>
      <c r="B50" s="12" t="s">
        <v>7483</v>
      </c>
      <c r="C50" s="1">
        <v>0</v>
      </c>
      <c r="D50" s="95">
        <v>0</v>
      </c>
      <c r="E50" s="1">
        <v>0</v>
      </c>
      <c r="F50" s="1">
        <v>0</v>
      </c>
      <c r="G50" s="1">
        <v>0</v>
      </c>
      <c r="H50" s="1">
        <f t="shared" si="0"/>
        <v>0</v>
      </c>
      <c r="I50" s="7"/>
      <c r="M50" s="95">
        <v>13</v>
      </c>
      <c r="N50" s="201"/>
      <c r="O50" s="201"/>
      <c r="P50" s="201"/>
      <c r="Q50" s="201"/>
      <c r="R50" s="222"/>
      <c r="S50" s="201"/>
      <c r="T50" s="201"/>
      <c r="U50" s="201"/>
      <c r="V50" s="201"/>
      <c r="W50" s="201"/>
    </row>
    <row r="51" spans="1:23" x14ac:dyDescent="0.4">
      <c r="A51" s="379"/>
      <c r="B51" s="12" t="s">
        <v>7484</v>
      </c>
      <c r="C51" s="1">
        <v>0</v>
      </c>
      <c r="D51" s="95">
        <v>0</v>
      </c>
      <c r="E51" s="95">
        <v>0</v>
      </c>
      <c r="F51" s="95">
        <v>0</v>
      </c>
      <c r="G51" s="1">
        <v>0</v>
      </c>
      <c r="H51" s="1">
        <f t="shared" si="0"/>
        <v>0</v>
      </c>
      <c r="I51" s="7"/>
      <c r="M51" s="95">
        <v>14</v>
      </c>
      <c r="N51" s="201"/>
      <c r="O51" s="201"/>
      <c r="P51" s="201"/>
      <c r="Q51" s="201"/>
      <c r="R51" s="203"/>
      <c r="S51" s="201"/>
      <c r="T51" s="201"/>
      <c r="U51" s="201"/>
      <c r="V51" s="201"/>
      <c r="W51" s="201"/>
    </row>
    <row r="52" spans="1:23" x14ac:dyDescent="0.4">
      <c r="A52" s="379"/>
      <c r="B52" s="12" t="s">
        <v>7485</v>
      </c>
      <c r="C52" s="1">
        <v>0</v>
      </c>
      <c r="D52" s="95">
        <v>0</v>
      </c>
      <c r="E52" s="95">
        <v>0</v>
      </c>
      <c r="F52" s="95">
        <v>0</v>
      </c>
      <c r="G52" s="1">
        <v>0</v>
      </c>
      <c r="H52" s="1">
        <f t="shared" si="0"/>
        <v>0</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11468</v>
      </c>
      <c r="N63" s="71">
        <f>COUNTIF($N$38:$W$61,M63)</f>
        <v>1</v>
      </c>
    </row>
    <row r="64" spans="1:23" x14ac:dyDescent="0.4">
      <c r="A64" s="12" t="s">
        <v>7654</v>
      </c>
      <c r="B64" s="219">
        <v>45772.033333333333</v>
      </c>
      <c r="C64" s="7"/>
      <c r="D64" s="228"/>
      <c r="E64" s="7"/>
      <c r="F64" s="7"/>
      <c r="G64" s="7"/>
      <c r="H64" s="7"/>
      <c r="I64" s="7"/>
      <c r="M64" s="12" t="s">
        <v>11412</v>
      </c>
      <c r="N64" s="71">
        <f t="shared" ref="N64:N127" si="1">COUNTIF($N$38:$W$61,M64)</f>
        <v>0</v>
      </c>
    </row>
    <row r="65" spans="1:14" x14ac:dyDescent="0.4">
      <c r="A65" s="12" t="s">
        <v>7655</v>
      </c>
      <c r="B65" s="220">
        <v>0.44861111111111113</v>
      </c>
      <c r="C65" s="7"/>
      <c r="D65" s="228"/>
      <c r="E65" s="7"/>
      <c r="F65" s="7"/>
      <c r="G65" s="7"/>
      <c r="H65" s="7"/>
      <c r="I65" s="7"/>
      <c r="M65" s="12" t="s">
        <v>11290</v>
      </c>
      <c r="N65" s="71">
        <f t="shared" si="1"/>
        <v>0</v>
      </c>
    </row>
    <row r="66" spans="1:14" x14ac:dyDescent="0.4">
      <c r="A66" s="12" t="s">
        <v>7656</v>
      </c>
      <c r="B66" s="219">
        <f>B64-B65</f>
        <v>45771.584722222222</v>
      </c>
      <c r="C66" s="7"/>
      <c r="D66" s="228"/>
      <c r="E66" s="7"/>
      <c r="F66" s="7"/>
      <c r="G66" s="7"/>
      <c r="H66" s="7"/>
      <c r="I66" s="7"/>
      <c r="M66" s="12" t="s">
        <v>11284</v>
      </c>
      <c r="N66" s="71">
        <f t="shared" si="1"/>
        <v>0</v>
      </c>
    </row>
    <row r="67" spans="1:14" x14ac:dyDescent="0.4">
      <c r="A67" s="227"/>
      <c r="C67" s="7"/>
      <c r="D67" s="228"/>
      <c r="E67" s="7"/>
      <c r="F67" s="7"/>
      <c r="G67" s="7"/>
      <c r="H67" s="7"/>
      <c r="I67" s="7"/>
      <c r="M67" s="12" t="s">
        <v>11286</v>
      </c>
      <c r="N67" s="71">
        <f t="shared" si="1"/>
        <v>0</v>
      </c>
    </row>
    <row r="68" spans="1:14" x14ac:dyDescent="0.4">
      <c r="A68" s="220" t="s">
        <v>9491</v>
      </c>
      <c r="B68" s="295">
        <v>0</v>
      </c>
      <c r="C68" s="220">
        <f>B68+TIME(1,,)</f>
        <v>4.1666666666666664E-2</v>
      </c>
      <c r="D68" s="228"/>
      <c r="E68" s="7"/>
      <c r="F68" s="7"/>
      <c r="G68" s="7"/>
      <c r="H68" s="7"/>
      <c r="I68" s="7"/>
      <c r="M68" s="12" t="s">
        <v>11287</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11288</v>
      </c>
      <c r="N69" s="71">
        <f t="shared" si="1"/>
        <v>0</v>
      </c>
    </row>
    <row r="70" spans="1:14" x14ac:dyDescent="0.4">
      <c r="A70" s="220" t="s">
        <v>9491</v>
      </c>
      <c r="B70" s="220">
        <f t="shared" ref="B70:B91" si="3">C69</f>
        <v>8.3333333333333329E-2</v>
      </c>
      <c r="C70" s="220">
        <f t="shared" si="2"/>
        <v>0.125</v>
      </c>
      <c r="M70" s="12" t="s">
        <v>11203</v>
      </c>
      <c r="N70" s="71">
        <f t="shared" si="1"/>
        <v>0</v>
      </c>
    </row>
    <row r="71" spans="1:14" x14ac:dyDescent="0.4">
      <c r="A71" s="220" t="s">
        <v>9491</v>
      </c>
      <c r="B71" s="220">
        <f t="shared" si="3"/>
        <v>0.125</v>
      </c>
      <c r="C71" s="220">
        <f t="shared" si="2"/>
        <v>0.16666666666666666</v>
      </c>
      <c r="M71" s="12" t="s">
        <v>11067</v>
      </c>
      <c r="N71" s="71">
        <f t="shared" si="1"/>
        <v>0</v>
      </c>
    </row>
    <row r="72" spans="1:14" x14ac:dyDescent="0.4">
      <c r="A72" s="220" t="s">
        <v>9491</v>
      </c>
      <c r="B72" s="220">
        <f t="shared" si="3"/>
        <v>0.16666666666666666</v>
      </c>
      <c r="C72" s="220">
        <f t="shared" si="2"/>
        <v>0.20833333333333331</v>
      </c>
      <c r="M72" s="12" t="s">
        <v>11063</v>
      </c>
      <c r="N72" s="71">
        <f t="shared" si="1"/>
        <v>0</v>
      </c>
    </row>
    <row r="73" spans="1:14" x14ac:dyDescent="0.4">
      <c r="A73" s="220" t="s">
        <v>9491</v>
      </c>
      <c r="B73" s="220">
        <f t="shared" si="3"/>
        <v>0.20833333333333331</v>
      </c>
      <c r="C73" s="220">
        <f t="shared" si="2"/>
        <v>0.24999999999999997</v>
      </c>
      <c r="M73" s="12" t="s">
        <v>10990</v>
      </c>
      <c r="N73" s="71">
        <f t="shared" si="1"/>
        <v>0</v>
      </c>
    </row>
    <row r="74" spans="1:14" x14ac:dyDescent="0.4">
      <c r="A74" s="220" t="s">
        <v>9491</v>
      </c>
      <c r="B74" s="220">
        <f t="shared" si="3"/>
        <v>0.24999999999999997</v>
      </c>
      <c r="C74" s="220">
        <f t="shared" si="2"/>
        <v>0.29166666666666663</v>
      </c>
      <c r="M74" s="12" t="s">
        <v>10986</v>
      </c>
      <c r="N74" s="71">
        <f t="shared" si="1"/>
        <v>0</v>
      </c>
    </row>
    <row r="75" spans="1:14" x14ac:dyDescent="0.4">
      <c r="A75" s="220" t="s">
        <v>9491</v>
      </c>
      <c r="B75" s="220">
        <f t="shared" si="3"/>
        <v>0.29166666666666663</v>
      </c>
      <c r="C75" s="220">
        <f t="shared" si="2"/>
        <v>0.33333333333333331</v>
      </c>
      <c r="M75" s="12" t="s">
        <v>11010</v>
      </c>
      <c r="N75" s="71">
        <f t="shared" si="1"/>
        <v>0</v>
      </c>
    </row>
    <row r="76" spans="1:14" x14ac:dyDescent="0.4">
      <c r="A76" s="220" t="s">
        <v>9491</v>
      </c>
      <c r="B76" s="220">
        <f t="shared" si="3"/>
        <v>0.33333333333333331</v>
      </c>
      <c r="C76" s="220">
        <f t="shared" si="2"/>
        <v>0.375</v>
      </c>
      <c r="M76" s="12" t="s">
        <v>10861</v>
      </c>
      <c r="N76" s="71">
        <f t="shared" si="1"/>
        <v>0</v>
      </c>
    </row>
    <row r="77" spans="1:14" x14ac:dyDescent="0.4">
      <c r="A77" s="220" t="s">
        <v>9491</v>
      </c>
      <c r="B77" s="220">
        <f t="shared" si="3"/>
        <v>0.375</v>
      </c>
      <c r="C77" s="220">
        <f t="shared" si="2"/>
        <v>0.41666666666666669</v>
      </c>
      <c r="M77" s="12" t="s">
        <v>10838</v>
      </c>
      <c r="N77" s="71">
        <f t="shared" si="1"/>
        <v>0</v>
      </c>
    </row>
    <row r="78" spans="1:14" x14ac:dyDescent="0.4">
      <c r="A78" s="220" t="s">
        <v>9491</v>
      </c>
      <c r="B78" s="220">
        <f t="shared" si="3"/>
        <v>0.41666666666666669</v>
      </c>
      <c r="C78" s="220">
        <f t="shared" si="2"/>
        <v>0.45833333333333337</v>
      </c>
      <c r="M78" s="12" t="s">
        <v>11197</v>
      </c>
      <c r="N78" s="71">
        <f t="shared" si="1"/>
        <v>0</v>
      </c>
    </row>
    <row r="79" spans="1:14" x14ac:dyDescent="0.4">
      <c r="A79" s="220" t="s">
        <v>9491</v>
      </c>
      <c r="B79" s="220">
        <f t="shared" si="3"/>
        <v>0.45833333333333337</v>
      </c>
      <c r="C79" s="220">
        <f t="shared" si="2"/>
        <v>0.5</v>
      </c>
      <c r="M79" s="12" t="s">
        <v>10685</v>
      </c>
      <c r="N79" s="71">
        <f t="shared" si="1"/>
        <v>0</v>
      </c>
    </row>
    <row r="80" spans="1:14" x14ac:dyDescent="0.4">
      <c r="A80" s="220" t="s">
        <v>9491</v>
      </c>
      <c r="B80" s="220">
        <f t="shared" si="3"/>
        <v>0.5</v>
      </c>
      <c r="C80" s="220">
        <f t="shared" si="2"/>
        <v>0.54166666666666663</v>
      </c>
      <c r="M80" s="12" t="s">
        <v>10537</v>
      </c>
      <c r="N80" s="71">
        <f t="shared" si="1"/>
        <v>0</v>
      </c>
    </row>
    <row r="81" spans="1:14" x14ac:dyDescent="0.4">
      <c r="A81" s="220" t="s">
        <v>9491</v>
      </c>
      <c r="B81" s="220">
        <f t="shared" si="3"/>
        <v>0.54166666666666663</v>
      </c>
      <c r="C81" s="220">
        <f t="shared" si="2"/>
        <v>0.58333333333333326</v>
      </c>
      <c r="M81" s="12" t="s">
        <v>10465</v>
      </c>
      <c r="N81" s="71">
        <f t="shared" si="1"/>
        <v>0</v>
      </c>
    </row>
    <row r="82" spans="1:14" x14ac:dyDescent="0.4">
      <c r="A82" s="220" t="s">
        <v>9491</v>
      </c>
      <c r="B82" s="220">
        <f t="shared" si="3"/>
        <v>0.58333333333333326</v>
      </c>
      <c r="C82" s="220">
        <f t="shared" si="2"/>
        <v>0.62499999999999989</v>
      </c>
      <c r="M82" s="12" t="s">
        <v>10334</v>
      </c>
      <c r="N82" s="71">
        <f t="shared" si="1"/>
        <v>0</v>
      </c>
    </row>
    <row r="83" spans="1:14" x14ac:dyDescent="0.4">
      <c r="A83" s="220" t="s">
        <v>9491</v>
      </c>
      <c r="B83" s="220">
        <f t="shared" si="3"/>
        <v>0.62499999999999989</v>
      </c>
      <c r="C83" s="220">
        <f t="shared" si="2"/>
        <v>0.66666666666666652</v>
      </c>
      <c r="M83" s="12" t="s">
        <v>11215</v>
      </c>
      <c r="N83" s="71">
        <f t="shared" si="1"/>
        <v>0</v>
      </c>
    </row>
    <row r="84" spans="1:14" x14ac:dyDescent="0.4">
      <c r="A84" s="220" t="s">
        <v>9491</v>
      </c>
      <c r="B84" s="220">
        <f t="shared" si="3"/>
        <v>0.66666666666666652</v>
      </c>
      <c r="C84" s="220">
        <f t="shared" si="2"/>
        <v>0.70833333333333315</v>
      </c>
      <c r="M84" s="12" t="s">
        <v>9845</v>
      </c>
      <c r="N84" s="71">
        <f t="shared" si="1"/>
        <v>0</v>
      </c>
    </row>
    <row r="85" spans="1:14" x14ac:dyDescent="0.4">
      <c r="A85" s="220" t="s">
        <v>9491</v>
      </c>
      <c r="B85" s="220">
        <f t="shared" si="3"/>
        <v>0.70833333333333315</v>
      </c>
      <c r="C85" s="220">
        <f t="shared" si="2"/>
        <v>0.74999999999999978</v>
      </c>
      <c r="M85" s="12" t="s">
        <v>10978</v>
      </c>
      <c r="N85" s="71">
        <f t="shared" si="1"/>
        <v>0</v>
      </c>
    </row>
    <row r="86" spans="1:14" x14ac:dyDescent="0.4">
      <c r="A86" s="220" t="s">
        <v>9491</v>
      </c>
      <c r="B86" s="220">
        <f t="shared" si="3"/>
        <v>0.74999999999999978</v>
      </c>
      <c r="C86" s="220">
        <f t="shared" si="2"/>
        <v>0.79166666666666641</v>
      </c>
      <c r="M86" s="12" t="s">
        <v>10460</v>
      </c>
      <c r="N86" s="71">
        <f t="shared" si="1"/>
        <v>0</v>
      </c>
    </row>
    <row r="87" spans="1:14" x14ac:dyDescent="0.4">
      <c r="A87" s="220" t="s">
        <v>9491</v>
      </c>
      <c r="B87" s="220">
        <f t="shared" si="3"/>
        <v>0.79166666666666641</v>
      </c>
      <c r="C87" s="220">
        <f t="shared" si="2"/>
        <v>0.83333333333333304</v>
      </c>
      <c r="M87" s="12" t="s">
        <v>10372</v>
      </c>
      <c r="N87" s="71">
        <f t="shared" si="1"/>
        <v>0</v>
      </c>
    </row>
    <row r="88" spans="1:14" x14ac:dyDescent="0.4">
      <c r="A88" s="220" t="s">
        <v>9491</v>
      </c>
      <c r="B88" s="220">
        <f t="shared" si="3"/>
        <v>0.83333333333333304</v>
      </c>
      <c r="C88" s="220">
        <f t="shared" si="2"/>
        <v>0.87499999999999967</v>
      </c>
      <c r="M88" s="12" t="s">
        <v>10365</v>
      </c>
      <c r="N88" s="71">
        <f t="shared" si="1"/>
        <v>0</v>
      </c>
    </row>
    <row r="89" spans="1:14" x14ac:dyDescent="0.4">
      <c r="A89" s="220" t="s">
        <v>9491</v>
      </c>
      <c r="B89" s="220">
        <f t="shared" si="3"/>
        <v>0.87499999999999967</v>
      </c>
      <c r="C89" s="220">
        <f t="shared" si="2"/>
        <v>0.9166666666666663</v>
      </c>
      <c r="M89" s="12" t="s">
        <v>10266</v>
      </c>
      <c r="N89" s="71">
        <f t="shared" si="1"/>
        <v>0</v>
      </c>
    </row>
    <row r="90" spans="1:14" x14ac:dyDescent="0.4">
      <c r="A90" s="220" t="s">
        <v>9491</v>
      </c>
      <c r="B90" s="220">
        <f t="shared" si="3"/>
        <v>0.9166666666666663</v>
      </c>
      <c r="C90" s="220">
        <f t="shared" si="2"/>
        <v>0.95833333333333293</v>
      </c>
      <c r="M90" s="12" t="s">
        <v>10264</v>
      </c>
      <c r="N90" s="71">
        <f t="shared" si="1"/>
        <v>0</v>
      </c>
    </row>
    <row r="91" spans="1:14" x14ac:dyDescent="0.4">
      <c r="A91" s="220" t="s">
        <v>9491</v>
      </c>
      <c r="B91" s="220">
        <f t="shared" si="3"/>
        <v>0.95833333333333293</v>
      </c>
      <c r="C91" s="220">
        <f t="shared" si="2"/>
        <v>0.99999999999999956</v>
      </c>
      <c r="M91" s="12" t="s">
        <v>10256</v>
      </c>
      <c r="N91" s="71">
        <f t="shared" si="1"/>
        <v>0</v>
      </c>
    </row>
    <row r="92" spans="1:14" x14ac:dyDescent="0.4">
      <c r="M92" s="12" t="s">
        <v>10225</v>
      </c>
      <c r="N92" s="71">
        <f t="shared" si="1"/>
        <v>0</v>
      </c>
    </row>
    <row r="93" spans="1:14" x14ac:dyDescent="0.4">
      <c r="M93" s="12" t="s">
        <v>10268</v>
      </c>
      <c r="N93" s="71">
        <f t="shared" si="1"/>
        <v>0</v>
      </c>
    </row>
    <row r="94" spans="1:14" x14ac:dyDescent="0.4">
      <c r="M94" s="12" t="s">
        <v>10227</v>
      </c>
      <c r="N94" s="71">
        <f t="shared" si="1"/>
        <v>0</v>
      </c>
    </row>
    <row r="95" spans="1:14" x14ac:dyDescent="0.4">
      <c r="M95" s="12" t="s">
        <v>10120</v>
      </c>
      <c r="N95" s="71">
        <f t="shared" si="1"/>
        <v>0</v>
      </c>
    </row>
    <row r="96" spans="1:14" x14ac:dyDescent="0.4">
      <c r="M96" s="12" t="s">
        <v>10118</v>
      </c>
      <c r="N96" s="71">
        <f t="shared" si="1"/>
        <v>0</v>
      </c>
    </row>
    <row r="97" spans="13:14" x14ac:dyDescent="0.4">
      <c r="M97" s="12" t="s">
        <v>10109</v>
      </c>
      <c r="N97" s="71">
        <f t="shared" si="1"/>
        <v>0</v>
      </c>
    </row>
    <row r="98" spans="13:14" x14ac:dyDescent="0.4">
      <c r="M98" s="12" t="s">
        <v>9980</v>
      </c>
      <c r="N98" s="71">
        <f t="shared" si="1"/>
        <v>0</v>
      </c>
    </row>
    <row r="99" spans="13:14" x14ac:dyDescent="0.4">
      <c r="M99" s="12" t="s">
        <v>9969</v>
      </c>
      <c r="N99" s="71">
        <f t="shared" si="1"/>
        <v>0</v>
      </c>
    </row>
    <row r="100" spans="13:14" x14ac:dyDescent="0.4">
      <c r="M100" s="12" t="s">
        <v>10285</v>
      </c>
      <c r="N100" s="71">
        <f t="shared" si="1"/>
        <v>0</v>
      </c>
    </row>
    <row r="101" spans="13:14" x14ac:dyDescent="0.4">
      <c r="M101" s="12" t="s">
        <v>9886</v>
      </c>
      <c r="N101" s="71">
        <f t="shared" si="1"/>
        <v>0</v>
      </c>
    </row>
    <row r="102" spans="13:14" x14ac:dyDescent="0.4">
      <c r="M102" s="12" t="s">
        <v>9865</v>
      </c>
      <c r="N102" s="71">
        <f t="shared" si="1"/>
        <v>0</v>
      </c>
    </row>
    <row r="103" spans="13:14" x14ac:dyDescent="0.4">
      <c r="M103" s="12" t="s">
        <v>9813</v>
      </c>
      <c r="N103" s="71">
        <f t="shared" si="1"/>
        <v>0</v>
      </c>
    </row>
    <row r="104" spans="13:14" x14ac:dyDescent="0.4">
      <c r="M104" s="12" t="s">
        <v>9811</v>
      </c>
      <c r="N104" s="71">
        <f t="shared" si="1"/>
        <v>0</v>
      </c>
    </row>
    <row r="105" spans="13:14" x14ac:dyDescent="0.4">
      <c r="M105" s="12" t="s">
        <v>9815</v>
      </c>
      <c r="N105" s="71">
        <f t="shared" si="1"/>
        <v>0</v>
      </c>
    </row>
    <row r="106" spans="13:14" x14ac:dyDescent="0.4">
      <c r="M106" s="12" t="s">
        <v>9557</v>
      </c>
      <c r="N106" s="71">
        <f t="shared" si="1"/>
        <v>0</v>
      </c>
    </row>
    <row r="107" spans="13:14" x14ac:dyDescent="0.4">
      <c r="M107" s="12" t="s">
        <v>9382</v>
      </c>
      <c r="N107" s="71">
        <f t="shared" si="1"/>
        <v>0</v>
      </c>
    </row>
    <row r="108" spans="13:14" x14ac:dyDescent="0.4">
      <c r="M108" s="12" t="s">
        <v>9380</v>
      </c>
      <c r="N108" s="71">
        <f t="shared" si="1"/>
        <v>0</v>
      </c>
    </row>
    <row r="109" spans="13:14" x14ac:dyDescent="0.4">
      <c r="M109" s="12" t="s">
        <v>9131</v>
      </c>
      <c r="N109" s="71">
        <f t="shared" si="1"/>
        <v>0</v>
      </c>
    </row>
    <row r="110" spans="13:14" x14ac:dyDescent="0.4">
      <c r="M110" s="12" t="s">
        <v>9020</v>
      </c>
      <c r="N110" s="71">
        <f t="shared" si="1"/>
        <v>0</v>
      </c>
    </row>
    <row r="111" spans="13:14" x14ac:dyDescent="0.4">
      <c r="M111" s="12" t="s">
        <v>9607</v>
      </c>
      <c r="N111" s="71">
        <f t="shared" si="1"/>
        <v>0</v>
      </c>
    </row>
    <row r="112" spans="13:14" x14ac:dyDescent="0.4">
      <c r="M112" s="12" t="s">
        <v>9023</v>
      </c>
      <c r="N112" s="71">
        <f t="shared" si="1"/>
        <v>0</v>
      </c>
    </row>
    <row r="113" spans="13:14" x14ac:dyDescent="0.4">
      <c r="M113" s="12" t="s">
        <v>9024</v>
      </c>
      <c r="N113" s="71">
        <f t="shared" si="1"/>
        <v>0</v>
      </c>
    </row>
    <row r="114" spans="13:14" x14ac:dyDescent="0.4">
      <c r="M114" s="12" t="s">
        <v>9385</v>
      </c>
      <c r="N114" s="71">
        <f t="shared" si="1"/>
        <v>0</v>
      </c>
    </row>
    <row r="115" spans="13:14" x14ac:dyDescent="0.4">
      <c r="M115" s="12" t="s">
        <v>9377</v>
      </c>
      <c r="N115" s="71">
        <f t="shared" si="1"/>
        <v>0</v>
      </c>
    </row>
    <row r="116" spans="13:14" x14ac:dyDescent="0.4">
      <c r="M116" s="12" t="s">
        <v>9025</v>
      </c>
      <c r="N116" s="71">
        <f t="shared" si="1"/>
        <v>0</v>
      </c>
    </row>
    <row r="117" spans="13:14" x14ac:dyDescent="0.4">
      <c r="M117" s="12" t="s">
        <v>8571</v>
      </c>
      <c r="N117" s="71">
        <f t="shared" si="1"/>
        <v>0</v>
      </c>
    </row>
    <row r="118" spans="13:14" x14ac:dyDescent="0.4">
      <c r="M118" s="12" t="s">
        <v>8572</v>
      </c>
      <c r="N118" s="71">
        <f t="shared" si="1"/>
        <v>0</v>
      </c>
    </row>
    <row r="119" spans="13:14" x14ac:dyDescent="0.4">
      <c r="M119" s="12" t="s">
        <v>10124</v>
      </c>
      <c r="N119" s="71">
        <f t="shared" si="1"/>
        <v>0</v>
      </c>
    </row>
    <row r="120" spans="13:14" x14ac:dyDescent="0.4">
      <c r="M120" s="12" t="s">
        <v>8638</v>
      </c>
      <c r="N120" s="71">
        <f t="shared" si="1"/>
        <v>0</v>
      </c>
    </row>
    <row r="121" spans="13:14" x14ac:dyDescent="0.4">
      <c r="M121" s="12" t="s">
        <v>8573</v>
      </c>
      <c r="N121" s="71">
        <f t="shared" si="1"/>
        <v>0</v>
      </c>
    </row>
    <row r="122" spans="13:14" x14ac:dyDescent="0.4">
      <c r="M122" s="12" t="s">
        <v>8574</v>
      </c>
      <c r="N122" s="71">
        <f t="shared" si="1"/>
        <v>0</v>
      </c>
    </row>
    <row r="123" spans="13:14" x14ac:dyDescent="0.4">
      <c r="M123" s="12" t="s">
        <v>8575</v>
      </c>
      <c r="N123" s="71">
        <f t="shared" si="1"/>
        <v>0</v>
      </c>
    </row>
    <row r="124" spans="13:14" x14ac:dyDescent="0.4">
      <c r="M124" s="12" t="s">
        <v>8286</v>
      </c>
      <c r="N124" s="71">
        <f t="shared" si="1"/>
        <v>0</v>
      </c>
    </row>
    <row r="125" spans="13:14" x14ac:dyDescent="0.4">
      <c r="M125" s="12" t="s">
        <v>8270</v>
      </c>
      <c r="N125" s="71">
        <f t="shared" si="1"/>
        <v>0</v>
      </c>
    </row>
    <row r="126" spans="13:14" x14ac:dyDescent="0.4">
      <c r="M126" s="12" t="s">
        <v>8570</v>
      </c>
      <c r="N126" s="71">
        <f t="shared" si="1"/>
        <v>0</v>
      </c>
    </row>
    <row r="127" spans="13:14" x14ac:dyDescent="0.4">
      <c r="M127" s="12" t="s">
        <v>8288</v>
      </c>
      <c r="N127" s="71">
        <f t="shared" si="1"/>
        <v>0</v>
      </c>
    </row>
    <row r="128" spans="13:14" x14ac:dyDescent="0.4">
      <c r="M128" s="12" t="s">
        <v>8255</v>
      </c>
      <c r="N128" s="71">
        <f>COUNTIF($N$38:$W$61,M128)</f>
        <v>0</v>
      </c>
    </row>
    <row r="129" spans="13:14" x14ac:dyDescent="0.4">
      <c r="M129" s="12" t="s">
        <v>8115</v>
      </c>
      <c r="N129" s="71">
        <f>COUNTIF($N$38:$W$61,M129)</f>
        <v>0</v>
      </c>
    </row>
    <row r="130" spans="13:14" x14ac:dyDescent="0.4">
      <c r="M130" t="s">
        <v>8257</v>
      </c>
      <c r="N130" s="71">
        <f>COUNTIF($N$38:$W$61,M130)</f>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0F49A302-BBA4-4141-826D-C6CF340BC7E9}"/>
  </hyperlinks>
  <pageMargins left="0.7" right="0.7" top="0.75" bottom="0.75" header="0.3" footer="0.3"/>
  <pageSetup paperSize="9" orientation="portrait" verticalDpi="0"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6891C-B5BA-48E0-B79A-55FE9C6921D2}">
  <dimension ref="A1:W176"/>
  <sheetViews>
    <sheetView topLeftCell="A22" zoomScale="90" zoomScaleNormal="90" workbookViewId="0">
      <selection activeCell="U40" sqref="U40"/>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customWidth="1"/>
    <col min="11" max="11" width="6.6328125" customWidth="1"/>
    <col min="12" max="13" width="10.90625" bestFit="1" customWidth="1"/>
    <col min="14" max="14" width="18.1796875" customWidth="1"/>
    <col min="15" max="15" width="15.1796875" bestFit="1" customWidth="1"/>
    <col min="16" max="17" width="8.90625" customWidth="1"/>
    <col min="18" max="19" width="7.453125" customWidth="1"/>
    <col min="20" max="20" width="19.26953125" customWidth="1"/>
    <col min="21" max="21" width="14.90625" bestFit="1" customWidth="1"/>
    <col min="22" max="22" width="19.08984375" customWidth="1"/>
    <col min="23" max="23" width="14.90625" bestFit="1" customWidth="1"/>
  </cols>
  <sheetData>
    <row r="1" spans="1:17" x14ac:dyDescent="0.4">
      <c r="A1" s="11" t="s">
        <v>7581</v>
      </c>
      <c r="B1" s="375" t="s">
        <v>11417</v>
      </c>
      <c r="C1" s="375"/>
      <c r="D1" s="375"/>
      <c r="E1" s="375"/>
      <c r="F1" s="375"/>
      <c r="G1" s="375"/>
      <c r="H1" s="375"/>
      <c r="I1" s="7"/>
      <c r="K1" s="227"/>
      <c r="L1" s="227"/>
      <c r="M1" s="227"/>
      <c r="N1" s="227"/>
      <c r="O1" s="227"/>
      <c r="P1" s="227"/>
      <c r="Q1" s="227"/>
    </row>
    <row r="2" spans="1:17" x14ac:dyDescent="0.4">
      <c r="A2" s="11" t="s">
        <v>7582</v>
      </c>
      <c r="B2" s="375" t="s">
        <v>11425</v>
      </c>
      <c r="C2" s="375"/>
      <c r="D2" s="375"/>
      <c r="E2" s="375"/>
      <c r="F2" s="375"/>
      <c r="G2" s="375"/>
      <c r="H2" s="375"/>
      <c r="I2" s="7"/>
    </row>
    <row r="3" spans="1:17" x14ac:dyDescent="0.4">
      <c r="A3" s="11" t="s">
        <v>7583</v>
      </c>
      <c r="B3" s="375" t="s">
        <v>11426</v>
      </c>
      <c r="C3" s="375"/>
      <c r="D3" s="375"/>
      <c r="E3" s="375"/>
      <c r="F3" s="375"/>
      <c r="G3" s="375"/>
      <c r="H3" s="375"/>
      <c r="I3" s="7"/>
    </row>
    <row r="4" spans="1:17" x14ac:dyDescent="0.4">
      <c r="A4" s="11" t="s">
        <v>7584</v>
      </c>
      <c r="B4" s="375" t="s">
        <v>8442</v>
      </c>
      <c r="C4" s="375"/>
      <c r="D4" s="375"/>
      <c r="E4" s="375"/>
      <c r="F4" s="375"/>
      <c r="G4" s="375"/>
      <c r="H4" s="375"/>
      <c r="I4" s="7"/>
    </row>
    <row r="5" spans="1:17" x14ac:dyDescent="0.4">
      <c r="A5" s="11" t="s">
        <v>9165</v>
      </c>
      <c r="B5" s="375" t="s">
        <v>9169</v>
      </c>
      <c r="C5" s="375"/>
      <c r="D5" s="375"/>
      <c r="E5" s="375"/>
      <c r="F5" s="375"/>
      <c r="G5" s="375"/>
      <c r="H5" s="375"/>
      <c r="I5" s="7"/>
    </row>
    <row r="6" spans="1:17" x14ac:dyDescent="0.4">
      <c r="A6" s="11" t="s">
        <v>7586</v>
      </c>
      <c r="B6" s="384">
        <f>MIN(C38:G38)</f>
        <v>45810.769444444442</v>
      </c>
      <c r="C6" s="374"/>
      <c r="D6" s="403" t="s">
        <v>7587</v>
      </c>
      <c r="E6" s="404"/>
      <c r="F6" s="384">
        <f>MAX(C39:G39)</f>
        <v>45819.363194444442</v>
      </c>
      <c r="G6" s="402"/>
      <c r="H6" s="374"/>
      <c r="I6" s="7"/>
    </row>
    <row r="7" spans="1:17" ht="35.5" customHeight="1" x14ac:dyDescent="0.4">
      <c r="A7" s="394" t="s">
        <v>7816</v>
      </c>
      <c r="B7" s="11" t="s">
        <v>7589</v>
      </c>
      <c r="C7" s="397" t="s">
        <v>10235</v>
      </c>
      <c r="D7" s="398"/>
      <c r="E7" s="398"/>
      <c r="F7" s="398"/>
      <c r="G7" s="398"/>
      <c r="H7" s="377"/>
      <c r="I7" s="10"/>
    </row>
    <row r="8" spans="1:17" x14ac:dyDescent="0.4">
      <c r="A8" s="395"/>
      <c r="B8" s="11" t="s">
        <v>7590</v>
      </c>
      <c r="C8" s="388" t="s">
        <v>7460</v>
      </c>
      <c r="D8" s="390"/>
      <c r="E8" s="390"/>
      <c r="F8" s="390"/>
      <c r="G8" s="390"/>
      <c r="H8" s="389"/>
      <c r="I8" s="73"/>
    </row>
    <row r="9" spans="1:17" x14ac:dyDescent="0.4">
      <c r="A9" s="395"/>
      <c r="B9" s="11" t="s">
        <v>7591</v>
      </c>
      <c r="C9" s="388" t="s">
        <v>7844</v>
      </c>
      <c r="D9" s="390"/>
      <c r="E9" s="390"/>
      <c r="F9" s="390"/>
      <c r="G9" s="390"/>
      <c r="H9" s="389"/>
      <c r="I9" s="73"/>
    </row>
    <row r="10" spans="1:17" ht="17" customHeight="1" x14ac:dyDescent="0.4">
      <c r="A10" s="395"/>
      <c r="B10" s="380" t="s">
        <v>7593</v>
      </c>
      <c r="C10" s="388" t="s">
        <v>7594</v>
      </c>
      <c r="D10" s="390"/>
      <c r="E10" s="389"/>
      <c r="F10" s="388" t="s">
        <v>7595</v>
      </c>
      <c r="G10" s="390"/>
      <c r="H10" s="389"/>
      <c r="I10" s="73"/>
    </row>
    <row r="11" spans="1:17" x14ac:dyDescent="0.4">
      <c r="A11" s="395"/>
      <c r="B11" s="380"/>
      <c r="C11" s="388" t="s">
        <v>7596</v>
      </c>
      <c r="D11" s="390"/>
      <c r="E11" s="389"/>
      <c r="F11" s="388" t="s">
        <v>7597</v>
      </c>
      <c r="G11" s="390"/>
      <c r="H11" s="389"/>
      <c r="I11" s="73"/>
    </row>
    <row r="12" spans="1:17" x14ac:dyDescent="0.4">
      <c r="A12" s="395"/>
      <c r="B12" s="380"/>
      <c r="C12" s="388" t="s">
        <v>7598</v>
      </c>
      <c r="D12" s="390"/>
      <c r="E12" s="389"/>
      <c r="F12" s="388" t="s">
        <v>7840</v>
      </c>
      <c r="G12" s="390"/>
      <c r="H12" s="389"/>
      <c r="I12" s="73"/>
    </row>
    <row r="13" spans="1:17" x14ac:dyDescent="0.4">
      <c r="A13" s="396"/>
      <c r="B13" s="184" t="s">
        <v>7600</v>
      </c>
      <c r="C13" s="388" t="s">
        <v>7883</v>
      </c>
      <c r="D13" s="390"/>
      <c r="E13" s="390"/>
      <c r="F13" s="390"/>
      <c r="G13" s="390"/>
      <c r="H13" s="389"/>
      <c r="I13" s="73"/>
    </row>
    <row r="14" spans="1:17" ht="35" customHeight="1" x14ac:dyDescent="0.4">
      <c r="A14" s="394" t="s">
        <v>7602</v>
      </c>
      <c r="B14" s="11" t="s">
        <v>7589</v>
      </c>
      <c r="C14" s="401" t="s">
        <v>10116</v>
      </c>
      <c r="D14" s="392"/>
      <c r="E14" s="392"/>
      <c r="F14" s="392"/>
      <c r="G14" s="392"/>
      <c r="H14" s="393"/>
      <c r="I14" s="217"/>
    </row>
    <row r="15" spans="1:17" x14ac:dyDescent="0.4">
      <c r="A15" s="395"/>
      <c r="B15" s="11" t="s">
        <v>7590</v>
      </c>
      <c r="C15" s="388" t="s">
        <v>7555</v>
      </c>
      <c r="D15" s="390"/>
      <c r="E15" s="390"/>
      <c r="F15" s="390"/>
      <c r="G15" s="390"/>
      <c r="H15" s="389"/>
      <c r="I15" s="73"/>
    </row>
    <row r="16" spans="1:17"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8600</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7532</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ht="17" customHeight="1" x14ac:dyDescent="0.4">
      <c r="A30" s="399" t="s">
        <v>7717</v>
      </c>
      <c r="B30" s="400"/>
      <c r="C30" s="372" t="s">
        <v>11382</v>
      </c>
      <c r="D30" s="373"/>
      <c r="E30" s="373"/>
      <c r="F30" s="373"/>
      <c r="G30" s="373"/>
      <c r="H30" s="374"/>
      <c r="I30" s="218"/>
    </row>
    <row r="31" spans="1:9" x14ac:dyDescent="0.4">
      <c r="A31" s="399" t="s">
        <v>7821</v>
      </c>
      <c r="B31" s="400"/>
      <c r="C31" s="372" t="s">
        <v>7822</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405" t="s">
        <v>11418</v>
      </c>
      <c r="D33" s="406"/>
      <c r="E33" s="406"/>
      <c r="F33" s="406"/>
      <c r="G33" s="406"/>
      <c r="H33" s="407"/>
      <c r="I33" s="218"/>
    </row>
    <row r="34" spans="1:23" x14ac:dyDescent="0.4">
      <c r="A34" s="399" t="s">
        <v>9537</v>
      </c>
      <c r="B34" s="400"/>
      <c r="C34" s="372"/>
      <c r="D34" s="373"/>
      <c r="E34" s="373"/>
      <c r="F34" s="373"/>
      <c r="G34" s="373"/>
      <c r="H34" s="374"/>
      <c r="I34" s="218"/>
    </row>
    <row r="35" spans="1:23" ht="51" customHeight="1" x14ac:dyDescent="0.4">
      <c r="A35" s="399" t="s">
        <v>10111</v>
      </c>
      <c r="B35" s="400"/>
      <c r="C35" s="399" t="s">
        <v>10112</v>
      </c>
      <c r="D35" s="373"/>
      <c r="E35" s="373"/>
      <c r="F35" s="373"/>
      <c r="G35" s="373"/>
      <c r="H35" s="374"/>
      <c r="I35" s="218"/>
    </row>
    <row r="36" spans="1:23" x14ac:dyDescent="0.4">
      <c r="A36" s="88"/>
      <c r="B36" s="12"/>
      <c r="C36" s="1" t="s">
        <v>8601</v>
      </c>
      <c r="D36" s="1" t="s">
        <v>8602</v>
      </c>
      <c r="E36" s="1" t="s">
        <v>8603</v>
      </c>
      <c r="F36" s="1" t="s">
        <v>8604</v>
      </c>
      <c r="G36" s="283" t="s">
        <v>8605</v>
      </c>
      <c r="H36" s="1" t="s">
        <v>7614</v>
      </c>
      <c r="I36" s="7"/>
      <c r="N36" t="s">
        <v>9059</v>
      </c>
      <c r="P36" t="s">
        <v>7466</v>
      </c>
      <c r="R36" t="s">
        <v>9060</v>
      </c>
      <c r="T36" t="s">
        <v>9061</v>
      </c>
      <c r="V36" t="s">
        <v>9062</v>
      </c>
    </row>
    <row r="37" spans="1:23" x14ac:dyDescent="0.4">
      <c r="A37" s="83"/>
      <c r="B37" s="12" t="s">
        <v>7977</v>
      </c>
      <c r="C37" s="239" t="s">
        <v>8561</v>
      </c>
      <c r="D37" s="239" t="s">
        <v>8562</v>
      </c>
      <c r="E37" s="239" t="s">
        <v>8466</v>
      </c>
      <c r="F37" s="239" t="s">
        <v>8564</v>
      </c>
      <c r="G37" s="239" t="s">
        <v>8568</v>
      </c>
      <c r="H37" s="1"/>
      <c r="I37" s="7"/>
      <c r="J37" s="186" t="s">
        <v>9436</v>
      </c>
      <c r="N37" t="s">
        <v>10353</v>
      </c>
      <c r="P37" t="s">
        <v>9793</v>
      </c>
      <c r="R37" t="s">
        <v>8624</v>
      </c>
      <c r="T37" t="s">
        <v>9793</v>
      </c>
      <c r="V37" t="s">
        <v>10354</v>
      </c>
    </row>
    <row r="38" spans="1:23" x14ac:dyDescent="0.4">
      <c r="A38" s="177"/>
      <c r="B38" s="12" t="s">
        <v>7615</v>
      </c>
      <c r="C38" s="191">
        <v>45811.754861111112</v>
      </c>
      <c r="D38" s="191"/>
      <c r="E38" s="191">
        <v>45810.769444444442</v>
      </c>
      <c r="F38" s="191">
        <v>45811.488194444442</v>
      </c>
      <c r="G38" s="191">
        <v>45811.495138888888</v>
      </c>
      <c r="H38" s="1"/>
      <c r="I38" s="7"/>
      <c r="J38" s="294">
        <v>45818.333333333336</v>
      </c>
      <c r="M38" s="1" t="s">
        <v>7189</v>
      </c>
      <c r="N38" s="372" t="s">
        <v>8601</v>
      </c>
      <c r="O38" s="374"/>
      <c r="P38" s="399" t="s">
        <v>8602</v>
      </c>
      <c r="Q38" s="400"/>
      <c r="R38" s="399" t="s">
        <v>8603</v>
      </c>
      <c r="S38" s="400"/>
      <c r="T38" s="399" t="s">
        <v>8604</v>
      </c>
      <c r="U38" s="400"/>
      <c r="V38" s="399" t="s">
        <v>8605</v>
      </c>
      <c r="W38" s="400"/>
    </row>
    <row r="39" spans="1:23" x14ac:dyDescent="0.4">
      <c r="A39" s="177"/>
      <c r="B39" s="12" t="s">
        <v>7482</v>
      </c>
      <c r="C39" s="191">
        <v>45819.362500000003</v>
      </c>
      <c r="D39" s="191"/>
      <c r="E39" s="191">
        <v>45813.490972222222</v>
      </c>
      <c r="F39" s="191">
        <v>45819.363194444442</v>
      </c>
      <c r="G39" s="191">
        <v>45819.361111111109</v>
      </c>
      <c r="H39" s="1"/>
      <c r="I39" s="7"/>
      <c r="J39" s="186">
        <f>IF(C39&lt;&gt;"",INT((J38-C38)*24),0)+IF(D39&lt;&gt;"",INT((J38-D38)*24),0)+IF(E39&lt;&gt;"",INT((J38-E38)*24),0)+IF(F39&lt;&gt;"",INT((J38-F38)*24),0)+IF(G39&lt;&gt;"",INT((J38-G38)*24),0)</f>
        <v>666</v>
      </c>
      <c r="M39" s="95">
        <v>1</v>
      </c>
      <c r="N39" s="222" t="s">
        <v>11443</v>
      </c>
      <c r="O39" s="201" t="s">
        <v>11252</v>
      </c>
      <c r="S39" s="201"/>
      <c r="T39" s="222" t="s">
        <v>11445</v>
      </c>
      <c r="U39" s="201" t="s">
        <v>11252</v>
      </c>
      <c r="V39" s="203"/>
      <c r="W39" s="201"/>
    </row>
    <row r="40" spans="1:23" x14ac:dyDescent="0.4">
      <c r="A40" s="177"/>
      <c r="B40" s="12" t="s">
        <v>7458</v>
      </c>
      <c r="C40" s="221">
        <v>442</v>
      </c>
      <c r="D40" s="221"/>
      <c r="E40" s="164">
        <v>142</v>
      </c>
      <c r="F40" s="221">
        <v>12</v>
      </c>
      <c r="G40" s="164">
        <v>90</v>
      </c>
      <c r="H40" s="1">
        <f>SUM(C40:G40)</f>
        <v>686</v>
      </c>
      <c r="I40" s="7"/>
      <c r="M40" s="1">
        <v>2</v>
      </c>
      <c r="N40" s="222" t="s">
        <v>11448</v>
      </c>
      <c r="O40" s="201" t="s">
        <v>11432</v>
      </c>
      <c r="P40" s="222"/>
      <c r="Q40" s="201"/>
      <c r="R40" s="235"/>
      <c r="S40" s="201"/>
      <c r="T40" s="254" t="s">
        <v>11453</v>
      </c>
      <c r="U40" s="201" t="s">
        <v>11470</v>
      </c>
      <c r="V40" s="222" t="s">
        <v>11444</v>
      </c>
      <c r="W40" s="201" t="s">
        <v>11252</v>
      </c>
    </row>
    <row r="41" spans="1:23" x14ac:dyDescent="0.4">
      <c r="A41" s="1" t="s">
        <v>7164</v>
      </c>
      <c r="B41" s="12" t="s">
        <v>7617</v>
      </c>
      <c r="C41" s="1">
        <f>INT((C39-C38)*24)</f>
        <v>182</v>
      </c>
      <c r="D41" s="1">
        <f>INT((D39-D38)*24)</f>
        <v>0</v>
      </c>
      <c r="E41" s="1">
        <f>INT((E39-E38)*24)</f>
        <v>65</v>
      </c>
      <c r="F41" s="1">
        <f>INT((F39-F38)*24)</f>
        <v>189</v>
      </c>
      <c r="G41" s="1">
        <f>INT((G39-G38)*24)</f>
        <v>188</v>
      </c>
      <c r="H41" s="1">
        <f t="shared" ref="H41:H59" si="0">SUM(C41:G41)</f>
        <v>624</v>
      </c>
      <c r="I41" s="7"/>
      <c r="J41" s="12" t="s">
        <v>8020</v>
      </c>
      <c r="K41" s="1">
        <f>H41</f>
        <v>624</v>
      </c>
      <c r="M41" s="95">
        <v>3</v>
      </c>
      <c r="N41" s="254" t="s">
        <v>11449</v>
      </c>
      <c r="O41" s="201" t="s">
        <v>11452</v>
      </c>
      <c r="P41" s="222"/>
      <c r="Q41" s="201"/>
      <c r="R41" s="203"/>
      <c r="S41" s="201"/>
      <c r="T41" s="203"/>
      <c r="U41" s="201"/>
      <c r="W41" s="201"/>
    </row>
    <row r="42" spans="1:23" x14ac:dyDescent="0.4">
      <c r="A42" s="379">
        <v>45811</v>
      </c>
      <c r="B42" s="12" t="s">
        <v>7483</v>
      </c>
      <c r="C42" s="1"/>
      <c r="D42" s="1"/>
      <c r="E42" s="1">
        <v>0</v>
      </c>
      <c r="F42" s="1"/>
      <c r="G42" s="1"/>
      <c r="H42" s="1">
        <f t="shared" si="0"/>
        <v>0</v>
      </c>
      <c r="I42" s="7"/>
      <c r="J42" s="12" t="s">
        <v>7483</v>
      </c>
      <c r="K42" s="1">
        <f>SUMIF(B:B,J42,H:H)</f>
        <v>0</v>
      </c>
      <c r="M42" s="1">
        <v>4</v>
      </c>
      <c r="N42" s="222"/>
      <c r="O42" s="201"/>
      <c r="P42" s="222"/>
      <c r="Q42" s="201"/>
      <c r="R42" s="203"/>
      <c r="S42" s="201"/>
      <c r="T42" s="222"/>
      <c r="U42" s="201"/>
      <c r="V42" s="222"/>
      <c r="W42" s="201"/>
    </row>
    <row r="43" spans="1:23" x14ac:dyDescent="0.4">
      <c r="A43" s="379"/>
      <c r="B43" s="12" t="s">
        <v>7484</v>
      </c>
      <c r="C43" s="1"/>
      <c r="D43" s="1"/>
      <c r="E43" s="1">
        <v>0</v>
      </c>
      <c r="F43" s="1"/>
      <c r="G43" s="1"/>
      <c r="H43" s="1">
        <f t="shared" si="0"/>
        <v>0</v>
      </c>
      <c r="I43" s="7"/>
      <c r="J43" s="12" t="s">
        <v>7484</v>
      </c>
      <c r="K43" s="1">
        <f>SUMIF(B:B,J43,H:H)</f>
        <v>0</v>
      </c>
      <c r="M43" s="95">
        <v>5</v>
      </c>
      <c r="N43" s="201"/>
      <c r="O43" s="201"/>
      <c r="P43" s="201"/>
      <c r="Q43" s="203"/>
      <c r="R43" s="222"/>
      <c r="S43" s="201"/>
      <c r="T43" s="203"/>
      <c r="U43" s="201"/>
      <c r="V43" s="201"/>
      <c r="W43" s="201"/>
    </row>
    <row r="44" spans="1:23" x14ac:dyDescent="0.4">
      <c r="A44" s="379"/>
      <c r="B44" s="12" t="s">
        <v>7485</v>
      </c>
      <c r="C44" s="1"/>
      <c r="D44" s="1"/>
      <c r="E44" s="1">
        <v>0</v>
      </c>
      <c r="F44" s="1"/>
      <c r="G44" s="1"/>
      <c r="H44" s="1">
        <f t="shared" si="0"/>
        <v>0</v>
      </c>
      <c r="I44" s="7"/>
      <c r="J44" s="12" t="s">
        <v>7485</v>
      </c>
      <c r="K44" s="1">
        <f>SUMIF(B:B,J44,H:H)</f>
        <v>1</v>
      </c>
      <c r="M44" s="1">
        <v>6</v>
      </c>
      <c r="N44" s="201"/>
      <c r="O44" s="201"/>
      <c r="P44" s="201"/>
      <c r="Q44" s="203"/>
      <c r="R44" s="203"/>
      <c r="S44" s="201"/>
      <c r="T44" s="203"/>
      <c r="U44" s="201"/>
      <c r="V44" s="201"/>
      <c r="W44" s="201"/>
    </row>
    <row r="45" spans="1:23" x14ac:dyDescent="0.4">
      <c r="A45" s="379">
        <v>45812</v>
      </c>
      <c r="B45" s="12" t="s">
        <v>7483</v>
      </c>
      <c r="C45" s="1">
        <v>0</v>
      </c>
      <c r="D45" s="1"/>
      <c r="E45" s="1">
        <v>0</v>
      </c>
      <c r="F45" s="1">
        <v>0</v>
      </c>
      <c r="G45" s="1">
        <v>0</v>
      </c>
      <c r="H45" s="1">
        <f t="shared" si="0"/>
        <v>0</v>
      </c>
      <c r="I45" s="7"/>
      <c r="M45" s="95">
        <v>7</v>
      </c>
      <c r="N45" s="203"/>
      <c r="O45" s="201"/>
      <c r="P45" s="201"/>
      <c r="Q45" s="203"/>
      <c r="R45" s="222"/>
      <c r="S45" s="201"/>
      <c r="T45" s="203"/>
      <c r="U45" s="201"/>
      <c r="V45" s="201"/>
      <c r="W45" s="201"/>
    </row>
    <row r="46" spans="1:23" x14ac:dyDescent="0.4">
      <c r="A46" s="379"/>
      <c r="B46" s="12" t="s">
        <v>7484</v>
      </c>
      <c r="C46" s="1">
        <v>0</v>
      </c>
      <c r="D46" s="1"/>
      <c r="E46" s="1">
        <v>0</v>
      </c>
      <c r="F46" s="1">
        <v>0</v>
      </c>
      <c r="G46" s="1">
        <v>0</v>
      </c>
      <c r="H46" s="1">
        <f t="shared" si="0"/>
        <v>0</v>
      </c>
      <c r="I46" s="7"/>
      <c r="M46" s="1">
        <v>8</v>
      </c>
      <c r="N46" s="201"/>
      <c r="O46" s="201"/>
      <c r="P46" s="201"/>
      <c r="Q46" s="203"/>
      <c r="R46" s="222"/>
      <c r="S46" s="201"/>
      <c r="T46" s="203"/>
      <c r="U46" s="201"/>
      <c r="V46" s="201"/>
      <c r="W46" s="201"/>
    </row>
    <row r="47" spans="1:23" x14ac:dyDescent="0.4">
      <c r="A47" s="379"/>
      <c r="B47" s="12" t="s">
        <v>7485</v>
      </c>
      <c r="C47" s="1">
        <v>0</v>
      </c>
      <c r="D47" s="1"/>
      <c r="E47" s="1">
        <v>0</v>
      </c>
      <c r="F47" s="1">
        <v>0</v>
      </c>
      <c r="G47" s="1">
        <v>0</v>
      </c>
      <c r="H47" s="1">
        <f t="shared" si="0"/>
        <v>0</v>
      </c>
      <c r="I47" s="7"/>
      <c r="M47" s="95">
        <v>9</v>
      </c>
      <c r="N47" s="201"/>
      <c r="O47" s="201"/>
      <c r="P47" s="201"/>
      <c r="Q47" s="201"/>
      <c r="R47" s="222"/>
      <c r="S47" s="201"/>
      <c r="T47" s="203"/>
      <c r="U47" s="201"/>
      <c r="V47" s="201"/>
      <c r="W47" s="201"/>
    </row>
    <row r="48" spans="1:23" x14ac:dyDescent="0.4">
      <c r="A48" s="379">
        <v>45813</v>
      </c>
      <c r="B48" s="12" t="s">
        <v>7483</v>
      </c>
      <c r="C48" s="1">
        <v>0</v>
      </c>
      <c r="D48" s="1"/>
      <c r="E48" s="1">
        <v>0</v>
      </c>
      <c r="F48" s="1">
        <v>0</v>
      </c>
      <c r="G48" s="1">
        <v>0</v>
      </c>
      <c r="H48" s="1">
        <f t="shared" si="0"/>
        <v>0</v>
      </c>
      <c r="I48" s="7"/>
      <c r="M48" s="1">
        <v>10</v>
      </c>
      <c r="N48" s="222"/>
      <c r="O48" s="201"/>
      <c r="P48" s="201"/>
      <c r="Q48" s="201"/>
      <c r="R48" s="203"/>
      <c r="S48" s="201"/>
      <c r="T48" s="203"/>
      <c r="U48" s="201"/>
      <c r="V48" s="201"/>
      <c r="W48" s="201"/>
    </row>
    <row r="49" spans="1:23" x14ac:dyDescent="0.4">
      <c r="A49" s="379"/>
      <c r="B49" s="12" t="s">
        <v>7484</v>
      </c>
      <c r="C49" s="1">
        <v>0</v>
      </c>
      <c r="D49" s="1"/>
      <c r="E49" s="1">
        <v>0</v>
      </c>
      <c r="F49" s="1">
        <v>0</v>
      </c>
      <c r="G49" s="1">
        <v>0</v>
      </c>
      <c r="H49" s="1">
        <f t="shared" si="0"/>
        <v>0</v>
      </c>
      <c r="I49" s="7"/>
      <c r="M49" s="1">
        <v>11</v>
      </c>
      <c r="N49" s="201"/>
      <c r="O49" s="201"/>
      <c r="P49" s="201"/>
      <c r="Q49" s="201"/>
      <c r="R49" s="203"/>
      <c r="S49" s="201"/>
      <c r="T49" s="203"/>
      <c r="U49" s="201"/>
      <c r="V49" s="201"/>
      <c r="W49" s="201"/>
    </row>
    <row r="50" spans="1:23" x14ac:dyDescent="0.4">
      <c r="A50" s="379"/>
      <c r="B50" s="12" t="s">
        <v>7485</v>
      </c>
      <c r="C50" s="1">
        <v>0</v>
      </c>
      <c r="D50" s="1"/>
      <c r="E50" s="1">
        <v>0</v>
      </c>
      <c r="F50" s="1">
        <v>0</v>
      </c>
      <c r="G50" s="1">
        <v>0</v>
      </c>
      <c r="H50" s="1">
        <f t="shared" si="0"/>
        <v>0</v>
      </c>
      <c r="I50" s="7"/>
      <c r="M50" s="1">
        <v>12</v>
      </c>
      <c r="N50" s="201"/>
      <c r="O50" s="201"/>
      <c r="P50" s="201"/>
      <c r="Q50" s="201"/>
      <c r="R50" s="203"/>
      <c r="S50" s="201"/>
      <c r="T50" s="201"/>
      <c r="U50" s="201"/>
      <c r="V50" s="201"/>
      <c r="W50" s="201"/>
    </row>
    <row r="51" spans="1:23" x14ac:dyDescent="0.4">
      <c r="A51" s="379">
        <v>45814</v>
      </c>
      <c r="B51" s="12" t="s">
        <v>7483</v>
      </c>
      <c r="C51" s="1">
        <v>0</v>
      </c>
      <c r="D51" s="95"/>
      <c r="E51" s="1">
        <v>0</v>
      </c>
      <c r="F51" s="1">
        <v>0</v>
      </c>
      <c r="G51" s="1">
        <v>0</v>
      </c>
      <c r="H51" s="1">
        <f t="shared" si="0"/>
        <v>0</v>
      </c>
      <c r="I51" s="7"/>
      <c r="M51" s="95">
        <v>13</v>
      </c>
      <c r="N51" s="201"/>
      <c r="O51" s="201"/>
      <c r="P51" s="201"/>
      <c r="Q51" s="201"/>
      <c r="R51" s="203"/>
      <c r="S51" s="201"/>
      <c r="T51" s="201"/>
      <c r="U51" s="201"/>
      <c r="V51" s="201"/>
      <c r="W51" s="201"/>
    </row>
    <row r="52" spans="1:23" x14ac:dyDescent="0.4">
      <c r="A52" s="379"/>
      <c r="B52" s="12" t="s">
        <v>7484</v>
      </c>
      <c r="C52" s="1">
        <v>0</v>
      </c>
      <c r="D52" s="95"/>
      <c r="E52" s="95">
        <v>0</v>
      </c>
      <c r="F52" s="95">
        <v>0</v>
      </c>
      <c r="G52" s="1">
        <v>0</v>
      </c>
      <c r="H52" s="1">
        <f t="shared" si="0"/>
        <v>0</v>
      </c>
      <c r="I52" s="7"/>
      <c r="M52" s="95">
        <v>14</v>
      </c>
      <c r="N52" s="201"/>
      <c r="O52" s="201"/>
      <c r="P52" s="201"/>
      <c r="Q52" s="201"/>
      <c r="R52" s="203"/>
      <c r="S52" s="201"/>
      <c r="T52" s="201"/>
      <c r="U52" s="201"/>
      <c r="V52" s="201"/>
      <c r="W52" s="201"/>
    </row>
    <row r="53" spans="1:23" x14ac:dyDescent="0.4">
      <c r="A53" s="379"/>
      <c r="B53" s="12" t="s">
        <v>7485</v>
      </c>
      <c r="C53" s="1">
        <v>0</v>
      </c>
      <c r="D53" s="95"/>
      <c r="E53" s="1">
        <v>0</v>
      </c>
      <c r="F53" s="1">
        <v>0</v>
      </c>
      <c r="G53" s="1">
        <v>0</v>
      </c>
      <c r="H53" s="1">
        <f t="shared" si="0"/>
        <v>0</v>
      </c>
      <c r="I53" s="7"/>
      <c r="M53" s="1">
        <v>15</v>
      </c>
      <c r="N53" s="201"/>
      <c r="O53" s="201"/>
      <c r="P53" s="201"/>
      <c r="Q53" s="201"/>
      <c r="R53" s="203"/>
      <c r="S53" s="201"/>
      <c r="T53" s="201"/>
      <c r="U53" s="201"/>
      <c r="V53" s="201"/>
      <c r="W53" s="201"/>
    </row>
    <row r="54" spans="1:23" x14ac:dyDescent="0.4">
      <c r="A54" s="379">
        <v>45817</v>
      </c>
      <c r="B54" s="12" t="s">
        <v>7483</v>
      </c>
      <c r="C54" s="1">
        <v>0</v>
      </c>
      <c r="D54" s="95"/>
      <c r="E54" s="1"/>
      <c r="F54" s="1">
        <v>0</v>
      </c>
      <c r="G54" s="1">
        <v>0</v>
      </c>
      <c r="H54" s="1">
        <f t="shared" si="0"/>
        <v>0</v>
      </c>
      <c r="I54" s="7"/>
      <c r="M54" s="1">
        <v>16</v>
      </c>
      <c r="N54" s="201"/>
      <c r="O54" s="201"/>
      <c r="P54" s="201"/>
      <c r="Q54" s="201"/>
      <c r="R54" s="203"/>
      <c r="S54" s="201"/>
      <c r="T54" s="201"/>
      <c r="U54" s="201"/>
      <c r="V54" s="201"/>
      <c r="W54" s="201"/>
    </row>
    <row r="55" spans="1:23" x14ac:dyDescent="0.4">
      <c r="A55" s="379"/>
      <c r="B55" s="12" t="s">
        <v>7484</v>
      </c>
      <c r="C55" s="1">
        <v>0</v>
      </c>
      <c r="D55" s="95"/>
      <c r="E55" s="1"/>
      <c r="F55" s="95">
        <v>0</v>
      </c>
      <c r="G55" s="95">
        <v>0</v>
      </c>
      <c r="H55" s="1">
        <f t="shared" si="0"/>
        <v>0</v>
      </c>
      <c r="I55" s="7"/>
      <c r="M55" s="1">
        <v>17</v>
      </c>
      <c r="N55" s="201"/>
      <c r="O55" s="201"/>
      <c r="P55" s="201"/>
      <c r="Q55" s="201"/>
      <c r="R55" s="203"/>
      <c r="S55" s="201"/>
      <c r="T55" s="201"/>
      <c r="U55" s="201"/>
      <c r="V55" s="201"/>
      <c r="W55" s="201"/>
    </row>
    <row r="56" spans="1:23" x14ac:dyDescent="0.4">
      <c r="A56" s="379"/>
      <c r="B56" s="12" t="s">
        <v>7485</v>
      </c>
      <c r="C56" s="1">
        <v>0</v>
      </c>
      <c r="D56" s="95"/>
      <c r="E56" s="1"/>
      <c r="F56" s="1">
        <v>0</v>
      </c>
      <c r="G56" s="1">
        <v>0</v>
      </c>
      <c r="H56" s="1">
        <f t="shared" si="0"/>
        <v>0</v>
      </c>
      <c r="I56" s="7"/>
      <c r="M56" s="95">
        <v>18</v>
      </c>
      <c r="N56" s="201"/>
      <c r="O56" s="201"/>
      <c r="P56" s="201"/>
      <c r="Q56" s="201"/>
      <c r="R56" s="203"/>
      <c r="S56" s="201"/>
      <c r="T56" s="201"/>
      <c r="U56" s="201"/>
      <c r="V56" s="201"/>
      <c r="W56" s="201"/>
    </row>
    <row r="57" spans="1:23" x14ac:dyDescent="0.4">
      <c r="A57" s="379">
        <v>45818</v>
      </c>
      <c r="B57" s="12" t="s">
        <v>7483</v>
      </c>
      <c r="C57" s="1">
        <v>0</v>
      </c>
      <c r="D57" s="95"/>
      <c r="E57" s="1"/>
      <c r="F57" s="1">
        <v>0</v>
      </c>
      <c r="G57" s="1">
        <v>0</v>
      </c>
      <c r="H57" s="1">
        <f t="shared" si="0"/>
        <v>0</v>
      </c>
      <c r="M57" s="95">
        <v>19</v>
      </c>
      <c r="N57" s="201"/>
      <c r="O57" s="201"/>
      <c r="P57" s="201"/>
      <c r="Q57" s="201"/>
      <c r="R57" s="203"/>
      <c r="S57" s="201"/>
      <c r="T57" s="201"/>
      <c r="U57" s="201"/>
      <c r="V57" s="201"/>
      <c r="W57" s="201"/>
    </row>
    <row r="58" spans="1:23" x14ac:dyDescent="0.4">
      <c r="A58" s="379"/>
      <c r="B58" s="12" t="s">
        <v>7484</v>
      </c>
      <c r="C58" s="1">
        <v>0</v>
      </c>
      <c r="D58" s="95"/>
      <c r="E58" s="1"/>
      <c r="F58" s="95">
        <v>0</v>
      </c>
      <c r="G58" s="95">
        <v>0</v>
      </c>
      <c r="H58" s="1">
        <f t="shared" si="0"/>
        <v>0</v>
      </c>
      <c r="M58" s="1">
        <v>20</v>
      </c>
      <c r="N58" s="201"/>
      <c r="O58" s="201"/>
      <c r="P58" s="201"/>
      <c r="Q58" s="201"/>
      <c r="R58" s="203"/>
      <c r="S58" s="201"/>
      <c r="T58" s="201"/>
      <c r="U58" s="201"/>
      <c r="V58" s="201"/>
      <c r="W58" s="201"/>
    </row>
    <row r="59" spans="1:23" x14ac:dyDescent="0.4">
      <c r="A59" s="379"/>
      <c r="B59" s="12" t="s">
        <v>7485</v>
      </c>
      <c r="C59" s="1">
        <v>0</v>
      </c>
      <c r="D59" s="95"/>
      <c r="E59" s="1"/>
      <c r="F59" s="1">
        <v>0</v>
      </c>
      <c r="G59" s="1">
        <v>0</v>
      </c>
      <c r="H59" s="1">
        <f t="shared" si="0"/>
        <v>0</v>
      </c>
      <c r="M59" s="1">
        <v>21</v>
      </c>
      <c r="N59" s="201"/>
      <c r="O59" s="201"/>
      <c r="P59" s="201"/>
      <c r="Q59" s="201"/>
      <c r="R59" s="203"/>
      <c r="S59" s="201"/>
      <c r="T59" s="201"/>
      <c r="U59" s="201"/>
      <c r="V59" s="201"/>
      <c r="W59" s="201"/>
    </row>
    <row r="60" spans="1:23" x14ac:dyDescent="0.4">
      <c r="A60" s="379">
        <v>45819</v>
      </c>
      <c r="B60" s="12" t="s">
        <v>7483</v>
      </c>
      <c r="C60" s="1">
        <v>0</v>
      </c>
      <c r="D60" s="95"/>
      <c r="E60" s="1"/>
      <c r="F60" s="1">
        <v>0</v>
      </c>
      <c r="G60" s="1">
        <v>0</v>
      </c>
      <c r="H60" s="1">
        <f>SUM(C60:G60)</f>
        <v>0</v>
      </c>
      <c r="M60" s="1">
        <v>22</v>
      </c>
      <c r="N60" s="201"/>
      <c r="O60" s="201"/>
      <c r="P60" s="201"/>
      <c r="Q60" s="201"/>
      <c r="R60" s="203"/>
      <c r="S60" s="201"/>
      <c r="T60" s="201"/>
      <c r="U60" s="201"/>
      <c r="V60" s="201"/>
      <c r="W60" s="201"/>
    </row>
    <row r="61" spans="1:23" x14ac:dyDescent="0.4">
      <c r="A61" s="379"/>
      <c r="B61" s="12" t="s">
        <v>7484</v>
      </c>
      <c r="C61" s="1">
        <v>0</v>
      </c>
      <c r="D61" s="95"/>
      <c r="E61" s="1"/>
      <c r="F61" s="95">
        <v>0</v>
      </c>
      <c r="G61" s="95">
        <v>0</v>
      </c>
      <c r="H61" s="1">
        <f>SUM(C61:G61)</f>
        <v>0</v>
      </c>
      <c r="M61" s="1">
        <v>23</v>
      </c>
      <c r="N61" s="201"/>
      <c r="O61" s="201"/>
      <c r="P61" s="201"/>
      <c r="Q61" s="201"/>
      <c r="R61" s="203"/>
      <c r="S61" s="201"/>
      <c r="T61" s="201"/>
      <c r="U61" s="201"/>
      <c r="V61" s="201"/>
      <c r="W61" s="201"/>
    </row>
    <row r="62" spans="1:23" x14ac:dyDescent="0.4">
      <c r="A62" s="379"/>
      <c r="B62" s="12" t="s">
        <v>7485</v>
      </c>
      <c r="C62" s="1">
        <v>0</v>
      </c>
      <c r="D62" s="95"/>
      <c r="E62" s="1"/>
      <c r="F62" s="1">
        <v>1</v>
      </c>
      <c r="G62" s="1">
        <v>0</v>
      </c>
      <c r="H62" s="1">
        <f>SUM(C62:G62)</f>
        <v>1</v>
      </c>
      <c r="M62" s="1">
        <v>24</v>
      </c>
      <c r="N62" s="201"/>
      <c r="O62" s="201"/>
      <c r="P62" s="201"/>
      <c r="Q62" s="201"/>
      <c r="R62" s="203"/>
      <c r="S62" s="201"/>
      <c r="T62" s="201"/>
      <c r="U62" s="201"/>
      <c r="V62" s="201"/>
      <c r="W62" s="201"/>
    </row>
    <row r="63" spans="1:23" x14ac:dyDescent="0.4">
      <c r="A63" s="227"/>
      <c r="C63" s="7"/>
      <c r="D63" s="228"/>
      <c r="E63" s="7"/>
      <c r="F63" s="7"/>
      <c r="G63" s="7"/>
      <c r="H63" s="7"/>
      <c r="I63" s="229"/>
      <c r="N63" s="73"/>
    </row>
    <row r="64" spans="1:23" x14ac:dyDescent="0.4">
      <c r="A64" s="227"/>
      <c r="C64" s="7"/>
      <c r="D64" s="228"/>
      <c r="E64" s="7"/>
      <c r="F64" s="7"/>
      <c r="G64" s="7"/>
      <c r="H64" s="7"/>
      <c r="I64" s="7"/>
      <c r="M64" s="12" t="s">
        <v>11389</v>
      </c>
      <c r="N64" s="71">
        <f t="shared" ref="N64:N127" si="1">COUNTIF($N$39:$W$62,M64)</f>
        <v>0</v>
      </c>
    </row>
    <row r="65" spans="1:14" x14ac:dyDescent="0.4">
      <c r="A65" s="12" t="s">
        <v>7654</v>
      </c>
      <c r="B65" s="219">
        <v>45612.868055555555</v>
      </c>
      <c r="C65" s="7"/>
      <c r="D65" s="228"/>
      <c r="E65" s="7"/>
      <c r="F65" s="7"/>
      <c r="G65" s="7"/>
      <c r="H65" s="7"/>
      <c r="I65" s="7"/>
      <c r="M65" s="12" t="s">
        <v>11302</v>
      </c>
      <c r="N65" s="71">
        <f t="shared" si="1"/>
        <v>0</v>
      </c>
    </row>
    <row r="66" spans="1:14" x14ac:dyDescent="0.4">
      <c r="A66" s="12" t="s">
        <v>7655</v>
      </c>
      <c r="B66" s="220">
        <v>6.0416666666666667E-2</v>
      </c>
      <c r="C66" s="7"/>
      <c r="D66" s="228"/>
      <c r="E66" s="7"/>
      <c r="F66" s="7"/>
      <c r="G66" s="7"/>
      <c r="H66" s="7"/>
      <c r="I66" s="7"/>
      <c r="M66" s="12" t="s">
        <v>11299</v>
      </c>
      <c r="N66" s="71">
        <f t="shared" si="1"/>
        <v>0</v>
      </c>
    </row>
    <row r="67" spans="1:14" x14ac:dyDescent="0.4">
      <c r="A67" s="12" t="s">
        <v>7656</v>
      </c>
      <c r="B67" s="219">
        <f>B65-B66</f>
        <v>45612.807638888888</v>
      </c>
      <c r="C67" s="7"/>
      <c r="D67" s="228"/>
      <c r="E67" s="7"/>
      <c r="F67" s="7"/>
      <c r="G67" s="7"/>
      <c r="H67" s="7"/>
      <c r="I67" s="7"/>
      <c r="M67" s="12" t="s">
        <v>11071</v>
      </c>
      <c r="N67" s="71">
        <f t="shared" si="1"/>
        <v>0</v>
      </c>
    </row>
    <row r="68" spans="1:14" x14ac:dyDescent="0.4">
      <c r="A68" s="227"/>
      <c r="C68" s="7"/>
      <c r="D68" s="228"/>
      <c r="E68" s="7"/>
      <c r="F68" s="7"/>
      <c r="G68" s="7"/>
      <c r="H68" s="7"/>
      <c r="I68" s="7"/>
      <c r="M68" s="12" t="s">
        <v>10876</v>
      </c>
      <c r="N68" s="71">
        <f t="shared" si="1"/>
        <v>0</v>
      </c>
    </row>
    <row r="69" spans="1:14" x14ac:dyDescent="0.4">
      <c r="A69" s="220" t="s">
        <v>9491</v>
      </c>
      <c r="B69" s="295">
        <v>0</v>
      </c>
      <c r="C69" s="220">
        <f>B69+TIME(1,,)</f>
        <v>4.1666666666666664E-2</v>
      </c>
      <c r="D69" s="228"/>
      <c r="E69" s="7"/>
      <c r="F69" s="7"/>
      <c r="G69" s="7"/>
      <c r="H69" s="7"/>
      <c r="I69" s="7"/>
      <c r="M69" s="12" t="s">
        <v>10779</v>
      </c>
      <c r="N69" s="71">
        <f t="shared" si="1"/>
        <v>0</v>
      </c>
    </row>
    <row r="70" spans="1:14" x14ac:dyDescent="0.4">
      <c r="A70" s="220" t="s">
        <v>9491</v>
      </c>
      <c r="B70" s="220">
        <f>C69</f>
        <v>4.1666666666666664E-2</v>
      </c>
      <c r="C70" s="220">
        <f t="shared" ref="C70:C92" si="2">B70+TIME(1,,)</f>
        <v>8.3333333333333329E-2</v>
      </c>
      <c r="D70" s="228"/>
      <c r="E70" s="7"/>
      <c r="F70" s="7"/>
      <c r="G70" s="7"/>
      <c r="H70" s="7"/>
      <c r="I70" s="7"/>
      <c r="M70" s="12" t="s">
        <v>10731</v>
      </c>
      <c r="N70" s="71">
        <f t="shared" si="1"/>
        <v>0</v>
      </c>
    </row>
    <row r="71" spans="1:14" x14ac:dyDescent="0.4">
      <c r="A71" s="220" t="s">
        <v>9491</v>
      </c>
      <c r="B71" s="220">
        <f t="shared" ref="B71:B92" si="3">C70</f>
        <v>8.3333333333333329E-2</v>
      </c>
      <c r="C71" s="220">
        <f t="shared" si="2"/>
        <v>0.125</v>
      </c>
      <c r="M71" s="12" t="s">
        <v>10615</v>
      </c>
      <c r="N71" s="71">
        <f t="shared" si="1"/>
        <v>0</v>
      </c>
    </row>
    <row r="72" spans="1:14" x14ac:dyDescent="0.4">
      <c r="A72" s="220" t="s">
        <v>9491</v>
      </c>
      <c r="B72" s="220">
        <f t="shared" si="3"/>
        <v>0.125</v>
      </c>
      <c r="C72" s="220">
        <f t="shared" si="2"/>
        <v>0.16666666666666666</v>
      </c>
      <c r="M72" s="12" t="s">
        <v>10606</v>
      </c>
      <c r="N72" s="71">
        <f t="shared" si="1"/>
        <v>0</v>
      </c>
    </row>
    <row r="73" spans="1:14" x14ac:dyDescent="0.4">
      <c r="A73" s="220" t="s">
        <v>9491</v>
      </c>
      <c r="B73" s="220">
        <f t="shared" si="3"/>
        <v>0.16666666666666666</v>
      </c>
      <c r="C73" s="220">
        <f t="shared" si="2"/>
        <v>0.20833333333333331</v>
      </c>
      <c r="M73" s="12" t="s">
        <v>10545</v>
      </c>
      <c r="N73" s="71">
        <f t="shared" si="1"/>
        <v>0</v>
      </c>
    </row>
    <row r="74" spans="1:14" x14ac:dyDescent="0.4">
      <c r="A74" s="220" t="s">
        <v>9491</v>
      </c>
      <c r="B74" s="220">
        <f t="shared" si="3"/>
        <v>0.20833333333333331</v>
      </c>
      <c r="C74" s="220">
        <f t="shared" si="2"/>
        <v>0.24999999999999997</v>
      </c>
      <c r="M74" s="12" t="s">
        <v>10462</v>
      </c>
      <c r="N74" s="71">
        <f t="shared" si="1"/>
        <v>0</v>
      </c>
    </row>
    <row r="75" spans="1:14" x14ac:dyDescent="0.4">
      <c r="A75" s="220" t="s">
        <v>9491</v>
      </c>
      <c r="B75" s="220">
        <f t="shared" si="3"/>
        <v>0.24999999999999997</v>
      </c>
      <c r="C75" s="220">
        <f t="shared" si="2"/>
        <v>0.29166666666666663</v>
      </c>
      <c r="M75" s="12" t="s">
        <v>10254</v>
      </c>
      <c r="N75" s="71">
        <f t="shared" si="1"/>
        <v>0</v>
      </c>
    </row>
    <row r="76" spans="1:14" x14ac:dyDescent="0.4">
      <c r="A76" s="220" t="s">
        <v>9491</v>
      </c>
      <c r="B76" s="220">
        <f t="shared" si="3"/>
        <v>0.29166666666666663</v>
      </c>
      <c r="C76" s="220">
        <f t="shared" si="2"/>
        <v>0.33333333333333331</v>
      </c>
      <c r="M76" s="12" t="s">
        <v>10157</v>
      </c>
      <c r="N76" s="71">
        <f t="shared" si="1"/>
        <v>1</v>
      </c>
    </row>
    <row r="77" spans="1:14" x14ac:dyDescent="0.4">
      <c r="A77" s="220" t="s">
        <v>9491</v>
      </c>
      <c r="B77" s="220">
        <f t="shared" si="3"/>
        <v>0.33333333333333331</v>
      </c>
      <c r="C77" s="220">
        <f t="shared" si="2"/>
        <v>0.375</v>
      </c>
      <c r="M77" s="12" t="s">
        <v>10147</v>
      </c>
      <c r="N77" s="71">
        <f t="shared" si="1"/>
        <v>0</v>
      </c>
    </row>
    <row r="78" spans="1:14" x14ac:dyDescent="0.4">
      <c r="A78" s="220" t="s">
        <v>9491</v>
      </c>
      <c r="B78" s="220">
        <f t="shared" si="3"/>
        <v>0.375</v>
      </c>
      <c r="C78" s="220">
        <f t="shared" si="2"/>
        <v>0.41666666666666669</v>
      </c>
      <c r="M78" s="12" t="s">
        <v>9961</v>
      </c>
      <c r="N78" s="71">
        <f t="shared" si="1"/>
        <v>0</v>
      </c>
    </row>
    <row r="79" spans="1:14" x14ac:dyDescent="0.4">
      <c r="A79" s="220" t="s">
        <v>9491</v>
      </c>
      <c r="B79" s="220">
        <f t="shared" si="3"/>
        <v>0.41666666666666669</v>
      </c>
      <c r="C79" s="220">
        <f t="shared" si="2"/>
        <v>0.45833333333333337</v>
      </c>
      <c r="M79" s="12" t="s">
        <v>9207</v>
      </c>
      <c r="N79" s="71">
        <f t="shared" si="1"/>
        <v>0</v>
      </c>
    </row>
    <row r="80" spans="1:14" x14ac:dyDescent="0.4">
      <c r="A80" s="220" t="s">
        <v>9491</v>
      </c>
      <c r="B80" s="220">
        <f t="shared" si="3"/>
        <v>0.45833333333333337</v>
      </c>
      <c r="C80" s="220">
        <f t="shared" si="2"/>
        <v>0.5</v>
      </c>
      <c r="M80" s="12" t="s">
        <v>8994</v>
      </c>
      <c r="N80" s="71">
        <f t="shared" si="1"/>
        <v>0</v>
      </c>
    </row>
    <row r="81" spans="1:14" x14ac:dyDescent="0.4">
      <c r="A81" s="220" t="s">
        <v>9491</v>
      </c>
      <c r="B81" s="220">
        <f t="shared" si="3"/>
        <v>0.5</v>
      </c>
      <c r="C81" s="220">
        <f t="shared" si="2"/>
        <v>0.54166666666666663</v>
      </c>
      <c r="M81" s="12" t="s">
        <v>8943</v>
      </c>
      <c r="N81" s="71">
        <f t="shared" si="1"/>
        <v>0</v>
      </c>
    </row>
    <row r="82" spans="1:14" x14ac:dyDescent="0.4">
      <c r="A82" s="220" t="s">
        <v>9491</v>
      </c>
      <c r="B82" s="220">
        <f t="shared" si="3"/>
        <v>0.54166666666666663</v>
      </c>
      <c r="C82" s="220">
        <f t="shared" si="2"/>
        <v>0.58333333333333326</v>
      </c>
      <c r="M82" s="12" t="s">
        <v>8932</v>
      </c>
      <c r="N82" s="71">
        <f t="shared" si="1"/>
        <v>0</v>
      </c>
    </row>
    <row r="83" spans="1:14" x14ac:dyDescent="0.4">
      <c r="A83" s="220" t="s">
        <v>9491</v>
      </c>
      <c r="B83" s="220">
        <f t="shared" si="3"/>
        <v>0.58333333333333326</v>
      </c>
      <c r="C83" s="220">
        <f t="shared" si="2"/>
        <v>0.62499999999999989</v>
      </c>
      <c r="M83" s="12" t="s">
        <v>9195</v>
      </c>
      <c r="N83" s="71">
        <f t="shared" si="1"/>
        <v>0</v>
      </c>
    </row>
    <row r="84" spans="1:14" x14ac:dyDescent="0.4">
      <c r="A84" s="220" t="s">
        <v>9491</v>
      </c>
      <c r="B84" s="220">
        <f t="shared" si="3"/>
        <v>0.62499999999999989</v>
      </c>
      <c r="C84" s="220">
        <f t="shared" si="2"/>
        <v>0.66666666666666652</v>
      </c>
      <c r="M84" s="12" t="s">
        <v>10273</v>
      </c>
      <c r="N84" s="71">
        <f t="shared" si="1"/>
        <v>0</v>
      </c>
    </row>
    <row r="85" spans="1:14" x14ac:dyDescent="0.4">
      <c r="A85" s="220" t="s">
        <v>9491</v>
      </c>
      <c r="B85" s="220">
        <f t="shared" si="3"/>
        <v>0.66666666666666652</v>
      </c>
      <c r="C85" s="220">
        <f t="shared" si="2"/>
        <v>0.70833333333333315</v>
      </c>
      <c r="M85" s="12" t="s">
        <v>9747</v>
      </c>
      <c r="N85" s="71">
        <f t="shared" si="1"/>
        <v>0</v>
      </c>
    </row>
    <row r="86" spans="1:14" x14ac:dyDescent="0.4">
      <c r="A86" s="220" t="s">
        <v>9491</v>
      </c>
      <c r="B86" s="220">
        <f t="shared" si="3"/>
        <v>0.70833333333333315</v>
      </c>
      <c r="C86" s="220">
        <f t="shared" si="2"/>
        <v>0.74999999999999978</v>
      </c>
      <c r="M86" s="12" t="s">
        <v>9745</v>
      </c>
      <c r="N86" s="71">
        <f t="shared" si="1"/>
        <v>0</v>
      </c>
    </row>
    <row r="87" spans="1:14" x14ac:dyDescent="0.4">
      <c r="A87" s="220" t="s">
        <v>9491</v>
      </c>
      <c r="B87" s="220">
        <f t="shared" si="3"/>
        <v>0.74999999999999978</v>
      </c>
      <c r="C87" s="220">
        <f t="shared" si="2"/>
        <v>0.79166666666666641</v>
      </c>
      <c r="M87" s="12" t="s">
        <v>9772</v>
      </c>
      <c r="N87" s="71">
        <f t="shared" si="1"/>
        <v>0</v>
      </c>
    </row>
    <row r="88" spans="1:14" x14ac:dyDescent="0.4">
      <c r="A88" s="220" t="s">
        <v>9491</v>
      </c>
      <c r="B88" s="220">
        <f t="shared" si="3"/>
        <v>0.79166666666666641</v>
      </c>
      <c r="C88" s="220">
        <f t="shared" si="2"/>
        <v>0.83333333333333304</v>
      </c>
      <c r="M88" s="12" t="s">
        <v>9534</v>
      </c>
      <c r="N88" s="71">
        <f t="shared" si="1"/>
        <v>0</v>
      </c>
    </row>
    <row r="89" spans="1:14" x14ac:dyDescent="0.4">
      <c r="A89" s="220" t="s">
        <v>9491</v>
      </c>
      <c r="B89" s="220">
        <f t="shared" si="3"/>
        <v>0.83333333333333304</v>
      </c>
      <c r="C89" s="220">
        <f t="shared" si="2"/>
        <v>0.87499999999999967</v>
      </c>
      <c r="M89" s="12" t="s">
        <v>9205</v>
      </c>
      <c r="N89" s="71">
        <f t="shared" si="1"/>
        <v>0</v>
      </c>
    </row>
    <row r="90" spans="1:14" x14ac:dyDescent="0.4">
      <c r="A90" s="220" t="s">
        <v>9491</v>
      </c>
      <c r="B90" s="220">
        <f t="shared" si="3"/>
        <v>0.87499999999999967</v>
      </c>
      <c r="C90" s="220">
        <f t="shared" si="2"/>
        <v>0.9166666666666663</v>
      </c>
      <c r="M90" s="12" t="s">
        <v>9002</v>
      </c>
      <c r="N90" s="71">
        <f t="shared" si="1"/>
        <v>0</v>
      </c>
    </row>
    <row r="91" spans="1:14" x14ac:dyDescent="0.4">
      <c r="A91" s="220" t="s">
        <v>9491</v>
      </c>
      <c r="B91" s="220">
        <f t="shared" si="3"/>
        <v>0.9166666666666663</v>
      </c>
      <c r="C91" s="220">
        <f t="shared" si="2"/>
        <v>0.95833333333333293</v>
      </c>
      <c r="M91" s="12" t="s">
        <v>8951</v>
      </c>
      <c r="N91" s="71">
        <f t="shared" si="1"/>
        <v>0</v>
      </c>
    </row>
    <row r="92" spans="1:14" x14ac:dyDescent="0.4">
      <c r="A92" s="220" t="s">
        <v>9491</v>
      </c>
      <c r="B92" s="220">
        <f t="shared" si="3"/>
        <v>0.95833333333333293</v>
      </c>
      <c r="C92" s="220">
        <f t="shared" si="2"/>
        <v>0.99999999999999956</v>
      </c>
      <c r="M92" s="12" t="s">
        <v>8949</v>
      </c>
      <c r="N92" s="71">
        <f t="shared" si="1"/>
        <v>0</v>
      </c>
    </row>
    <row r="93" spans="1:14" x14ac:dyDescent="0.4">
      <c r="A93" s="7"/>
      <c r="B93" s="250"/>
      <c r="C93" s="250"/>
      <c r="M93" s="12" t="s">
        <v>8945</v>
      </c>
      <c r="N93" s="71">
        <f t="shared" si="1"/>
        <v>0</v>
      </c>
    </row>
    <row r="94" spans="1:14" x14ac:dyDescent="0.4">
      <c r="M94" s="12" t="s">
        <v>8899</v>
      </c>
      <c r="N94" s="71">
        <f t="shared" si="1"/>
        <v>0</v>
      </c>
    </row>
    <row r="95" spans="1:14" x14ac:dyDescent="0.4">
      <c r="M95" s="12" t="s">
        <v>8903</v>
      </c>
      <c r="N95" s="71">
        <f t="shared" si="1"/>
        <v>0</v>
      </c>
    </row>
    <row r="96" spans="1:14" x14ac:dyDescent="0.4">
      <c r="M96" s="12" t="s">
        <v>8904</v>
      </c>
      <c r="N96" s="71">
        <f t="shared" si="1"/>
        <v>0</v>
      </c>
    </row>
    <row r="97" spans="13:14" x14ac:dyDescent="0.4">
      <c r="M97" s="12" t="s">
        <v>8905</v>
      </c>
      <c r="N97" s="71">
        <f t="shared" si="1"/>
        <v>0</v>
      </c>
    </row>
    <row r="98" spans="13:14" x14ac:dyDescent="0.4">
      <c r="M98" s="12" t="s">
        <v>8906</v>
      </c>
      <c r="N98" s="71">
        <f t="shared" si="1"/>
        <v>0</v>
      </c>
    </row>
    <row r="99" spans="13:14" x14ac:dyDescent="0.4">
      <c r="M99" s="12" t="s">
        <v>8907</v>
      </c>
      <c r="N99" s="71">
        <f t="shared" si="1"/>
        <v>0</v>
      </c>
    </row>
    <row r="100" spans="13:14" x14ac:dyDescent="0.4">
      <c r="M100" s="12" t="s">
        <v>8937</v>
      </c>
      <c r="N100" s="71">
        <f t="shared" si="1"/>
        <v>0</v>
      </c>
    </row>
    <row r="101" spans="13:14" x14ac:dyDescent="0.4">
      <c r="M101" s="12" t="s">
        <v>8909</v>
      </c>
      <c r="N101" s="71">
        <f t="shared" si="1"/>
        <v>0</v>
      </c>
    </row>
    <row r="102" spans="13:14" x14ac:dyDescent="0.4">
      <c r="M102" s="12" t="s">
        <v>8785</v>
      </c>
      <c r="N102" s="71">
        <f t="shared" si="1"/>
        <v>0</v>
      </c>
    </row>
    <row r="103" spans="13:14" x14ac:dyDescent="0.4">
      <c r="M103" s="12" t="s">
        <v>8783</v>
      </c>
      <c r="N103" s="71">
        <f t="shared" si="1"/>
        <v>0</v>
      </c>
    </row>
    <row r="104" spans="13:14" x14ac:dyDescent="0.4">
      <c r="M104" s="12" t="s">
        <v>8908</v>
      </c>
      <c r="N104" s="71">
        <f t="shared" si="1"/>
        <v>0</v>
      </c>
    </row>
    <row r="105" spans="13:14" x14ac:dyDescent="0.4">
      <c r="M105" s="12" t="s">
        <v>8935</v>
      </c>
      <c r="N105" s="71">
        <f t="shared" si="1"/>
        <v>0</v>
      </c>
    </row>
    <row r="106" spans="13:14" x14ac:dyDescent="0.4">
      <c r="M106" s="12" t="s">
        <v>8789</v>
      </c>
      <c r="N106" s="71">
        <f t="shared" si="1"/>
        <v>0</v>
      </c>
    </row>
    <row r="107" spans="13:14" x14ac:dyDescent="0.4">
      <c r="M107" s="12" t="s">
        <v>8717</v>
      </c>
      <c r="N107" s="71">
        <f t="shared" si="1"/>
        <v>0</v>
      </c>
    </row>
    <row r="108" spans="13:14" x14ac:dyDescent="0.4">
      <c r="M108" s="12" t="s">
        <v>8703</v>
      </c>
      <c r="N108" s="71">
        <f t="shared" si="1"/>
        <v>0</v>
      </c>
    </row>
    <row r="109" spans="13:14" x14ac:dyDescent="0.4">
      <c r="M109" s="12" t="s">
        <v>8699</v>
      </c>
      <c r="N109" s="71">
        <f t="shared" si="1"/>
        <v>0</v>
      </c>
    </row>
    <row r="110" spans="13:14" x14ac:dyDescent="0.4">
      <c r="M110" s="12" t="s">
        <v>8694</v>
      </c>
      <c r="N110" s="71">
        <f t="shared" si="1"/>
        <v>0</v>
      </c>
    </row>
    <row r="111" spans="13:14" x14ac:dyDescent="0.4">
      <c r="M111" s="12" t="s">
        <v>8645</v>
      </c>
      <c r="N111" s="71">
        <f t="shared" si="1"/>
        <v>0</v>
      </c>
    </row>
    <row r="112" spans="13:14" x14ac:dyDescent="0.4">
      <c r="M112" s="12" t="s">
        <v>8643</v>
      </c>
      <c r="N112" s="71">
        <f t="shared" si="1"/>
        <v>0</v>
      </c>
    </row>
    <row r="113" spans="13:14" x14ac:dyDescent="0.4">
      <c r="M113" s="12" t="s">
        <v>8629</v>
      </c>
      <c r="N113" s="71">
        <f t="shared" si="1"/>
        <v>0</v>
      </c>
    </row>
    <row r="114" spans="13:14" x14ac:dyDescent="0.4">
      <c r="M114" s="12" t="s">
        <v>8636</v>
      </c>
      <c r="N114" s="71">
        <f t="shared" si="1"/>
        <v>0</v>
      </c>
    </row>
    <row r="115" spans="13:14" x14ac:dyDescent="0.4">
      <c r="M115" s="12" t="s">
        <v>9774</v>
      </c>
      <c r="N115" s="71">
        <f t="shared" si="1"/>
        <v>0</v>
      </c>
    </row>
    <row r="116" spans="13:14" x14ac:dyDescent="0.4">
      <c r="M116" s="12" t="s">
        <v>8632</v>
      </c>
      <c r="N116" s="71">
        <f t="shared" si="1"/>
        <v>0</v>
      </c>
    </row>
    <row r="117" spans="13:14" x14ac:dyDescent="0.4">
      <c r="M117" s="12" t="s">
        <v>8633</v>
      </c>
      <c r="N117" s="71">
        <f t="shared" si="1"/>
        <v>0</v>
      </c>
    </row>
    <row r="118" spans="13:14" x14ac:dyDescent="0.4">
      <c r="M118" s="12" t="s">
        <v>8634</v>
      </c>
      <c r="N118" s="71">
        <f t="shared" si="1"/>
        <v>0</v>
      </c>
    </row>
    <row r="119" spans="13:14" x14ac:dyDescent="0.4">
      <c r="M119" s="12" t="s">
        <v>8635</v>
      </c>
      <c r="N119" s="71">
        <f t="shared" si="1"/>
        <v>0</v>
      </c>
    </row>
    <row r="120" spans="13:14" x14ac:dyDescent="0.4">
      <c r="M120" s="12" t="s">
        <v>8419</v>
      </c>
      <c r="N120" s="71">
        <f t="shared" si="1"/>
        <v>0</v>
      </c>
    </row>
    <row r="121" spans="13:14" x14ac:dyDescent="0.4">
      <c r="M121" s="12" t="s">
        <v>8414</v>
      </c>
      <c r="N121" s="71">
        <f t="shared" si="1"/>
        <v>0</v>
      </c>
    </row>
    <row r="122" spans="13:14" x14ac:dyDescent="0.4">
      <c r="M122" s="12" t="s">
        <v>8420</v>
      </c>
      <c r="N122" s="71">
        <f t="shared" si="1"/>
        <v>0</v>
      </c>
    </row>
    <row r="123" spans="13:14" x14ac:dyDescent="0.4">
      <c r="M123" s="12" t="s">
        <v>8421</v>
      </c>
      <c r="N123" s="71">
        <f t="shared" si="1"/>
        <v>0</v>
      </c>
    </row>
    <row r="124" spans="13:14" x14ac:dyDescent="0.4">
      <c r="M124" s="12" t="s">
        <v>8422</v>
      </c>
      <c r="N124" s="71">
        <f t="shared" si="1"/>
        <v>0</v>
      </c>
    </row>
    <row r="125" spans="13:14" x14ac:dyDescent="0.4">
      <c r="M125" s="12" t="s">
        <v>8308</v>
      </c>
      <c r="N125" s="71">
        <f t="shared" si="1"/>
        <v>0</v>
      </c>
    </row>
    <row r="126" spans="13:14" x14ac:dyDescent="0.4">
      <c r="M126" s="12" t="s">
        <v>7783</v>
      </c>
      <c r="N126" s="71">
        <f t="shared" si="1"/>
        <v>0</v>
      </c>
    </row>
    <row r="127" spans="13:14" x14ac:dyDescent="0.4">
      <c r="M127" s="12" t="s">
        <v>8376</v>
      </c>
      <c r="N127" s="71">
        <f t="shared" si="1"/>
        <v>0</v>
      </c>
    </row>
    <row r="128" spans="13:14" x14ac:dyDescent="0.4">
      <c r="M128" s="12" t="s">
        <v>8355</v>
      </c>
      <c r="N128" s="71">
        <f t="shared" ref="N128:N176" si="4">COUNTIF($N$39:$W$62,M128)</f>
        <v>0</v>
      </c>
    </row>
    <row r="129" spans="13:14" x14ac:dyDescent="0.4">
      <c r="M129" s="12" t="s">
        <v>8351</v>
      </c>
      <c r="N129" s="71">
        <f t="shared" si="4"/>
        <v>0</v>
      </c>
    </row>
    <row r="130" spans="13:14" x14ac:dyDescent="0.4">
      <c r="M130" s="12" t="s">
        <v>8311</v>
      </c>
      <c r="N130" s="71">
        <f t="shared" si="4"/>
        <v>0</v>
      </c>
    </row>
    <row r="131" spans="13:14" x14ac:dyDescent="0.4">
      <c r="M131" s="12" t="s">
        <v>8321</v>
      </c>
      <c r="N131" s="71">
        <f t="shared" si="4"/>
        <v>0</v>
      </c>
    </row>
    <row r="132" spans="13:14" x14ac:dyDescent="0.4">
      <c r="M132" s="12" t="s">
        <v>8290</v>
      </c>
      <c r="N132" s="71">
        <f t="shared" si="4"/>
        <v>0</v>
      </c>
    </row>
    <row r="133" spans="13:14" x14ac:dyDescent="0.4">
      <c r="M133" s="12" t="s">
        <v>8202</v>
      </c>
      <c r="N133" s="71">
        <f t="shared" si="4"/>
        <v>0</v>
      </c>
    </row>
    <row r="134" spans="13:14" x14ac:dyDescent="0.4">
      <c r="M134" s="12" t="s">
        <v>8194</v>
      </c>
      <c r="N134" s="71">
        <f t="shared" si="4"/>
        <v>0</v>
      </c>
    </row>
    <row r="135" spans="13:14" x14ac:dyDescent="0.4">
      <c r="M135" s="12" t="s">
        <v>8692</v>
      </c>
      <c r="N135" s="71">
        <f t="shared" si="4"/>
        <v>0</v>
      </c>
    </row>
    <row r="136" spans="13:14" x14ac:dyDescent="0.4">
      <c r="M136" s="12" t="s">
        <v>8199</v>
      </c>
      <c r="N136" s="71">
        <f t="shared" si="4"/>
        <v>0</v>
      </c>
    </row>
    <row r="137" spans="13:14" x14ac:dyDescent="0.4">
      <c r="M137" s="12" t="s">
        <v>8845</v>
      </c>
      <c r="N137" s="71">
        <f t="shared" si="4"/>
        <v>0</v>
      </c>
    </row>
    <row r="138" spans="13:14" x14ac:dyDescent="0.4">
      <c r="M138" s="12" t="s">
        <v>8061</v>
      </c>
      <c r="N138" s="71">
        <f t="shared" si="4"/>
        <v>0</v>
      </c>
    </row>
    <row r="139" spans="13:14" x14ac:dyDescent="0.4">
      <c r="M139" s="12" t="s">
        <v>8059</v>
      </c>
      <c r="N139" s="71">
        <f t="shared" si="4"/>
        <v>0</v>
      </c>
    </row>
    <row r="140" spans="13:14" x14ac:dyDescent="0.4">
      <c r="M140" s="12" t="s">
        <v>7998</v>
      </c>
      <c r="N140" s="71">
        <f t="shared" si="4"/>
        <v>0</v>
      </c>
    </row>
    <row r="141" spans="13:14" x14ac:dyDescent="0.4">
      <c r="M141" s="12" t="s">
        <v>7996</v>
      </c>
      <c r="N141" s="71">
        <f t="shared" si="4"/>
        <v>0</v>
      </c>
    </row>
    <row r="142" spans="13:14" x14ac:dyDescent="0.4">
      <c r="M142" s="12" t="s">
        <v>7994</v>
      </c>
      <c r="N142" s="71">
        <f t="shared" si="4"/>
        <v>0</v>
      </c>
    </row>
    <row r="143" spans="13:14" x14ac:dyDescent="0.4">
      <c r="M143" s="12" t="s">
        <v>7967</v>
      </c>
      <c r="N143" s="71">
        <f t="shared" si="4"/>
        <v>0</v>
      </c>
    </row>
    <row r="144" spans="13:14" x14ac:dyDescent="0.4">
      <c r="M144" s="12" t="s">
        <v>7944</v>
      </c>
      <c r="N144" s="71">
        <f t="shared" si="4"/>
        <v>0</v>
      </c>
    </row>
    <row r="145" spans="13:14" x14ac:dyDescent="0.4">
      <c r="M145" s="12" t="s">
        <v>7778</v>
      </c>
      <c r="N145" s="71">
        <f t="shared" si="4"/>
        <v>0</v>
      </c>
    </row>
    <row r="146" spans="13:14" x14ac:dyDescent="0.4">
      <c r="M146" s="12" t="s">
        <v>7776</v>
      </c>
      <c r="N146" s="71">
        <f t="shared" si="4"/>
        <v>0</v>
      </c>
    </row>
    <row r="147" spans="13:14" x14ac:dyDescent="0.4">
      <c r="M147" s="12" t="s">
        <v>7772</v>
      </c>
      <c r="N147" s="71">
        <f t="shared" si="4"/>
        <v>0</v>
      </c>
    </row>
    <row r="148" spans="13:14" x14ac:dyDescent="0.4">
      <c r="M148" s="12" t="s">
        <v>7765</v>
      </c>
      <c r="N148" s="71">
        <f t="shared" si="4"/>
        <v>0</v>
      </c>
    </row>
    <row r="149" spans="13:14" x14ac:dyDescent="0.4">
      <c r="M149" s="12" t="s">
        <v>7972</v>
      </c>
      <c r="N149" s="71">
        <f t="shared" si="4"/>
        <v>0</v>
      </c>
    </row>
    <row r="150" spans="13:14" x14ac:dyDescent="0.4">
      <c r="M150" s="12" t="s">
        <v>7746</v>
      </c>
      <c r="N150" s="71">
        <f t="shared" si="4"/>
        <v>0</v>
      </c>
    </row>
    <row r="151" spans="13:14" x14ac:dyDescent="0.4">
      <c r="M151" s="12" t="s">
        <v>7725</v>
      </c>
      <c r="N151" s="71">
        <f t="shared" si="4"/>
        <v>0</v>
      </c>
    </row>
    <row r="152" spans="13:14" x14ac:dyDescent="0.4">
      <c r="M152" s="12" t="s">
        <v>7973</v>
      </c>
      <c r="N152" s="71">
        <f t="shared" si="4"/>
        <v>0</v>
      </c>
    </row>
    <row r="153" spans="13:14" x14ac:dyDescent="0.4">
      <c r="M153" s="12" t="s">
        <v>7712</v>
      </c>
      <c r="N153" s="71">
        <f t="shared" si="4"/>
        <v>0</v>
      </c>
    </row>
    <row r="154" spans="13:14" x14ac:dyDescent="0.4">
      <c r="M154" s="12" t="s">
        <v>7756</v>
      </c>
      <c r="N154" s="71">
        <f t="shared" si="4"/>
        <v>0</v>
      </c>
    </row>
    <row r="155" spans="13:14" x14ac:dyDescent="0.4">
      <c r="M155" s="12" t="s">
        <v>7962</v>
      </c>
      <c r="N155" s="71">
        <f t="shared" si="4"/>
        <v>0</v>
      </c>
    </row>
    <row r="156" spans="13:14" x14ac:dyDescent="0.4">
      <c r="M156" s="12" t="s">
        <v>7804</v>
      </c>
      <c r="N156" s="71">
        <f t="shared" si="4"/>
        <v>0</v>
      </c>
    </row>
    <row r="157" spans="13:14" x14ac:dyDescent="0.4">
      <c r="M157" s="12" t="s">
        <v>7945</v>
      </c>
      <c r="N157" s="71">
        <f t="shared" si="4"/>
        <v>0</v>
      </c>
    </row>
    <row r="158" spans="13:14" x14ac:dyDescent="0.4">
      <c r="M158" s="12" t="s">
        <v>7805</v>
      </c>
      <c r="N158" s="71">
        <f t="shared" si="4"/>
        <v>0</v>
      </c>
    </row>
    <row r="159" spans="13:14" x14ac:dyDescent="0.4">
      <c r="M159" s="12" t="s">
        <v>7753</v>
      </c>
      <c r="N159" s="71">
        <f t="shared" si="4"/>
        <v>0</v>
      </c>
    </row>
    <row r="160" spans="13:14" x14ac:dyDescent="0.4">
      <c r="M160" s="12" t="s">
        <v>7790</v>
      </c>
      <c r="N160" s="71">
        <f t="shared" si="4"/>
        <v>0</v>
      </c>
    </row>
    <row r="161" spans="13:14" x14ac:dyDescent="0.4">
      <c r="M161" s="12" t="s">
        <v>7974</v>
      </c>
      <c r="N161" s="71">
        <f t="shared" si="4"/>
        <v>0</v>
      </c>
    </row>
    <row r="162" spans="13:14" x14ac:dyDescent="0.4">
      <c r="M162" s="12" t="s">
        <v>7946</v>
      </c>
      <c r="N162" s="71">
        <f t="shared" si="4"/>
        <v>0</v>
      </c>
    </row>
    <row r="163" spans="13:14" x14ac:dyDescent="0.4">
      <c r="M163" s="12" t="s">
        <v>7975</v>
      </c>
      <c r="N163" s="71">
        <f t="shared" si="4"/>
        <v>0</v>
      </c>
    </row>
    <row r="164" spans="13:14" x14ac:dyDescent="0.4">
      <c r="M164" s="12" t="s">
        <v>8343</v>
      </c>
      <c r="N164" s="71">
        <f t="shared" si="4"/>
        <v>0</v>
      </c>
    </row>
    <row r="165" spans="13:14" x14ac:dyDescent="0.4">
      <c r="M165" s="12" t="s">
        <v>7761</v>
      </c>
      <c r="N165" s="71">
        <f t="shared" si="4"/>
        <v>0</v>
      </c>
    </row>
    <row r="166" spans="13:14" x14ac:dyDescent="0.4">
      <c r="M166" s="12" t="s">
        <v>7899</v>
      </c>
      <c r="N166" s="71">
        <f t="shared" si="4"/>
        <v>0</v>
      </c>
    </row>
    <row r="167" spans="13:14" x14ac:dyDescent="0.4">
      <c r="M167" s="12" t="s">
        <v>7948</v>
      </c>
      <c r="N167" s="71">
        <f t="shared" si="4"/>
        <v>0</v>
      </c>
    </row>
    <row r="168" spans="13:14" x14ac:dyDescent="0.4">
      <c r="M168" s="12" t="s">
        <v>8013</v>
      </c>
      <c r="N168" s="71">
        <f t="shared" si="4"/>
        <v>0</v>
      </c>
    </row>
    <row r="169" spans="13:14" x14ac:dyDescent="0.4">
      <c r="M169" s="12" t="s">
        <v>8014</v>
      </c>
      <c r="N169" s="71">
        <f t="shared" si="4"/>
        <v>0</v>
      </c>
    </row>
    <row r="170" spans="13:14" x14ac:dyDescent="0.4">
      <c r="M170" s="12" t="s">
        <v>8047</v>
      </c>
      <c r="N170" s="71">
        <f t="shared" si="4"/>
        <v>0</v>
      </c>
    </row>
    <row r="171" spans="13:14" x14ac:dyDescent="0.4">
      <c r="M171" s="12" t="s">
        <v>8090</v>
      </c>
      <c r="N171" s="71">
        <f t="shared" si="4"/>
        <v>0</v>
      </c>
    </row>
    <row r="172" spans="13:14" x14ac:dyDescent="0.4">
      <c r="M172" s="12" t="s">
        <v>8200</v>
      </c>
      <c r="N172" s="71">
        <f t="shared" si="4"/>
        <v>0</v>
      </c>
    </row>
    <row r="173" spans="13:14" x14ac:dyDescent="0.4">
      <c r="M173" s="12" t="s">
        <v>8198</v>
      </c>
      <c r="N173" s="71">
        <f t="shared" si="4"/>
        <v>0</v>
      </c>
    </row>
    <row r="174" spans="13:14" x14ac:dyDescent="0.4">
      <c r="M174" s="12" t="s">
        <v>8197</v>
      </c>
      <c r="N174" s="71">
        <f t="shared" si="4"/>
        <v>0</v>
      </c>
    </row>
    <row r="175" spans="13:14" x14ac:dyDescent="0.4">
      <c r="M175" s="12" t="s">
        <v>8315</v>
      </c>
      <c r="N175" s="71">
        <f t="shared" si="4"/>
        <v>0</v>
      </c>
    </row>
    <row r="176" spans="13:14" x14ac:dyDescent="0.4">
      <c r="M176" t="s">
        <v>8330</v>
      </c>
      <c r="N176" s="71">
        <f t="shared" si="4"/>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hyperlinks>
    <hyperlink ref="B28:H28" r:id="rId1" display="LE0-9829" xr:uid="{482FE9A3-D859-4760-857F-477AA24A1293}"/>
  </hyperlinks>
  <pageMargins left="0.7" right="0.7" top="0.75" bottom="0.75" header="0.3" footer="0.3"/>
  <pageSetup paperSize="9" orientation="portrait" verticalDpi="0"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2B347-5617-4FDD-93C4-D709415BC53F}">
  <dimension ref="A1:W109"/>
  <sheetViews>
    <sheetView topLeftCell="A28" zoomScale="90" zoomScaleNormal="90" workbookViewId="0">
      <selection activeCell="C40" sqref="C40:C41"/>
    </sheetView>
  </sheetViews>
  <sheetFormatPr defaultRowHeight="17" x14ac:dyDescent="0.4"/>
  <cols>
    <col min="1" max="1" width="11.6328125" customWidth="1"/>
    <col min="2" max="2" width="13.6328125" customWidth="1"/>
    <col min="3" max="3" width="22.26953125"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23" width="8.90625" customWidth="1"/>
  </cols>
  <sheetData>
    <row r="1" spans="1:9" x14ac:dyDescent="0.4">
      <c r="A1" s="11" t="s">
        <v>7581</v>
      </c>
      <c r="B1" s="415" t="s">
        <v>11446</v>
      </c>
      <c r="C1" s="415"/>
      <c r="D1" s="415"/>
      <c r="E1" s="415"/>
      <c r="F1" s="415"/>
      <c r="G1" s="415"/>
      <c r="H1" s="415"/>
      <c r="I1" s="7"/>
    </row>
    <row r="2" spans="1:9" x14ac:dyDescent="0.4">
      <c r="A2" s="11" t="s">
        <v>7582</v>
      </c>
      <c r="B2" s="415" t="s">
        <v>11454</v>
      </c>
      <c r="C2" s="415"/>
      <c r="D2" s="415"/>
      <c r="E2" s="415"/>
      <c r="F2" s="415"/>
      <c r="G2" s="415"/>
      <c r="H2" s="415"/>
      <c r="I2" s="7"/>
    </row>
    <row r="3" spans="1:9" x14ac:dyDescent="0.4">
      <c r="A3" s="11" t="s">
        <v>7583</v>
      </c>
      <c r="B3" s="415" t="s">
        <v>11455</v>
      </c>
      <c r="C3" s="415"/>
      <c r="D3" s="415"/>
      <c r="E3" s="415"/>
      <c r="F3" s="415"/>
      <c r="G3" s="415"/>
      <c r="H3" s="415"/>
      <c r="I3" s="7"/>
    </row>
    <row r="4" spans="1:9" x14ac:dyDescent="0.4">
      <c r="A4" s="11" t="s">
        <v>7584</v>
      </c>
      <c r="B4" s="388" t="s">
        <v>11320</v>
      </c>
      <c r="C4" s="390"/>
      <c r="D4" s="390"/>
      <c r="E4" s="390"/>
      <c r="F4" s="390"/>
      <c r="G4" s="390"/>
      <c r="H4" s="389"/>
      <c r="I4" s="7"/>
    </row>
    <row r="5" spans="1:9" x14ac:dyDescent="0.4">
      <c r="A5" s="11" t="s">
        <v>9165</v>
      </c>
      <c r="B5" s="375" t="s">
        <v>9169</v>
      </c>
      <c r="C5" s="375"/>
      <c r="D5" s="375"/>
      <c r="E5" s="375"/>
      <c r="F5" s="375"/>
      <c r="G5" s="375"/>
      <c r="H5" s="375"/>
      <c r="I5" s="7"/>
    </row>
    <row r="6" spans="1:9" x14ac:dyDescent="0.4">
      <c r="A6" s="11" t="s">
        <v>7586</v>
      </c>
      <c r="B6" s="384">
        <f>MIN(C38:G38)</f>
        <v>45818.492361111108</v>
      </c>
      <c r="C6" s="374"/>
      <c r="D6" s="403" t="s">
        <v>7587</v>
      </c>
      <c r="E6" s="404"/>
      <c r="F6" s="384">
        <f>MAX(C39:G39)</f>
        <v>45819.385416666664</v>
      </c>
      <c r="G6" s="402"/>
      <c r="H6" s="374"/>
      <c r="I6" s="7"/>
    </row>
    <row r="7" spans="1:9" ht="34.5" customHeight="1" x14ac:dyDescent="0.4">
      <c r="A7" s="394" t="s">
        <v>7816</v>
      </c>
      <c r="B7" s="11" t="s">
        <v>7589</v>
      </c>
      <c r="C7" s="397" t="s">
        <v>10864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10997</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11325</v>
      </c>
      <c r="D34" s="406"/>
      <c r="E34" s="406"/>
      <c r="F34" s="406"/>
      <c r="G34" s="406"/>
      <c r="H34" s="407"/>
      <c r="I34" s="218"/>
    </row>
    <row r="35" spans="1:23" x14ac:dyDescent="0.4">
      <c r="A35" s="399" t="s">
        <v>10111</v>
      </c>
      <c r="B35" s="400"/>
      <c r="C35" s="399"/>
      <c r="D35" s="373"/>
      <c r="E35" s="373"/>
      <c r="F35" s="373"/>
      <c r="G35" s="373"/>
      <c r="H35" s="374"/>
      <c r="I35" s="218"/>
      <c r="V35" s="312"/>
    </row>
    <row r="36" spans="1:23" x14ac:dyDescent="0.4">
      <c r="A36" s="88"/>
      <c r="B36" s="12"/>
      <c r="C36" s="1" t="s">
        <v>11306</v>
      </c>
      <c r="D36" s="1" t="s">
        <v>11307</v>
      </c>
      <c r="E36" s="1" t="s">
        <v>11308</v>
      </c>
      <c r="F36" s="1" t="s">
        <v>11309</v>
      </c>
      <c r="G36" s="1" t="s">
        <v>11310</v>
      </c>
      <c r="H36" s="1" t="s">
        <v>7614</v>
      </c>
      <c r="I36" s="7"/>
      <c r="N36" t="s">
        <v>9063</v>
      </c>
      <c r="P36" t="s">
        <v>9064</v>
      </c>
      <c r="R36" t="s">
        <v>9065</v>
      </c>
      <c r="T36" t="s">
        <v>9066</v>
      </c>
      <c r="V36" t="s">
        <v>9067</v>
      </c>
    </row>
    <row r="37" spans="1:23" x14ac:dyDescent="0.4">
      <c r="A37" s="83"/>
      <c r="B37" s="12" t="s">
        <v>7977</v>
      </c>
      <c r="C37" s="239" t="s">
        <v>11315</v>
      </c>
      <c r="D37" s="239" t="s">
        <v>11317</v>
      </c>
      <c r="E37" s="239" t="s">
        <v>11318</v>
      </c>
      <c r="F37" s="239" t="s">
        <v>11319</v>
      </c>
      <c r="G37" s="239" t="s">
        <v>11316</v>
      </c>
      <c r="H37" s="1"/>
      <c r="I37" s="7"/>
      <c r="J37" s="186" t="s">
        <v>9436</v>
      </c>
      <c r="N37" t="s">
        <v>10393</v>
      </c>
      <c r="P37" t="s">
        <v>8621</v>
      </c>
      <c r="R37" t="s">
        <v>8620</v>
      </c>
      <c r="T37" t="s">
        <v>9809</v>
      </c>
      <c r="V37" t="s">
        <v>8724</v>
      </c>
    </row>
    <row r="38" spans="1:23" x14ac:dyDescent="0.4">
      <c r="A38" s="177"/>
      <c r="B38" s="12" t="s">
        <v>7615</v>
      </c>
      <c r="C38" s="191" t="s">
        <v>11464</v>
      </c>
      <c r="D38" s="191">
        <v>45818.497916666667</v>
      </c>
      <c r="E38" s="191">
        <v>45818.492361111108</v>
      </c>
      <c r="F38" s="191">
        <v>45818.497916666667</v>
      </c>
      <c r="G38" s="191">
        <v>45818.49722222222</v>
      </c>
      <c r="H38" s="1"/>
      <c r="I38" s="7"/>
      <c r="J38" s="294">
        <v>45819.333333333336</v>
      </c>
      <c r="M38" s="1" t="s">
        <v>7189</v>
      </c>
      <c r="N38" s="372" t="str">
        <f>C36</f>
        <v>#M104</v>
      </c>
      <c r="O38" s="374"/>
      <c r="P38" s="399" t="str">
        <f>D36</f>
        <v>#M115</v>
      </c>
      <c r="Q38" s="400"/>
      <c r="R38" s="399" t="str">
        <f>E36</f>
        <v>#M117</v>
      </c>
      <c r="S38" s="400"/>
      <c r="T38" s="399" t="str">
        <f>F36</f>
        <v>#M105</v>
      </c>
      <c r="U38" s="400"/>
      <c r="V38" s="399" t="str">
        <f>G36</f>
        <v>#M106</v>
      </c>
      <c r="W38" s="400"/>
    </row>
    <row r="39" spans="1:23" x14ac:dyDescent="0.4">
      <c r="A39" s="177"/>
      <c r="B39" s="12" t="s">
        <v>7482</v>
      </c>
      <c r="C39" s="323" t="s">
        <v>11462</v>
      </c>
      <c r="D39" s="191">
        <v>45819.376388888886</v>
      </c>
      <c r="E39" s="191">
        <v>45819.382638888892</v>
      </c>
      <c r="F39" s="191">
        <v>45819.385416666664</v>
      </c>
      <c r="G39" s="191">
        <v>45819.374305555553</v>
      </c>
      <c r="H39" s="1"/>
      <c r="I39" s="7"/>
      <c r="J39" s="186" t="e">
        <f>IF(C39&lt;&gt;"",INT((J38-C38)*24),0)+IF(D39&lt;&gt;"",INT((J38-D38)*24),0)+IF(E39&lt;&gt;"",INT((J38-E38)*24),0)+IF(F39&lt;&gt;"",INT((J38-F38)*24),0)+IF(G39&lt;&gt;"",INT((J38-G38)*24),0)</f>
        <v>#VALUE!</v>
      </c>
      <c r="M39" s="95">
        <v>1</v>
      </c>
      <c r="N39" s="222"/>
      <c r="O39" s="201"/>
      <c r="P39" s="254" t="s">
        <v>11457</v>
      </c>
      <c r="Q39" s="201"/>
      <c r="R39" s="222"/>
      <c r="S39" s="201"/>
      <c r="T39" s="222"/>
      <c r="U39" s="201"/>
      <c r="V39" s="254" t="s">
        <v>11456</v>
      </c>
      <c r="W39" s="201"/>
    </row>
    <row r="40" spans="1:23" x14ac:dyDescent="0.4">
      <c r="A40" s="177"/>
      <c r="B40" s="12" t="s">
        <v>7458</v>
      </c>
      <c r="C40" s="221">
        <v>29</v>
      </c>
      <c r="D40" s="221">
        <v>9</v>
      </c>
      <c r="E40" s="221">
        <v>30</v>
      </c>
      <c r="F40" s="221">
        <v>10</v>
      </c>
      <c r="G40" s="164">
        <v>10</v>
      </c>
      <c r="H40" s="1">
        <f t="shared" ref="H40:H62" si="0">SUM(C40:G40)</f>
        <v>88</v>
      </c>
      <c r="I40" s="7"/>
      <c r="M40" s="1">
        <v>2</v>
      </c>
      <c r="N40" s="222"/>
      <c r="O40" s="201"/>
      <c r="P40" s="222"/>
      <c r="Q40" s="201"/>
      <c r="R40" s="222"/>
      <c r="S40" s="201"/>
      <c r="T40" s="222"/>
      <c r="U40" s="201"/>
      <c r="V40" s="222"/>
      <c r="W40" s="201"/>
    </row>
    <row r="41" spans="1:23" x14ac:dyDescent="0.4">
      <c r="A41" s="1" t="s">
        <v>7164</v>
      </c>
      <c r="B41" s="12" t="s">
        <v>7469</v>
      </c>
      <c r="C41" s="1" t="e">
        <f>INT((C39-C38)*24)</f>
        <v>#VALUE!</v>
      </c>
      <c r="D41" s="1">
        <f>INT((D39-D38)*24)</f>
        <v>21</v>
      </c>
      <c r="E41" s="1">
        <f>INT((E39-E38)*24)</f>
        <v>21</v>
      </c>
      <c r="F41" s="1">
        <f>INT((F39-F38)*24)</f>
        <v>21</v>
      </c>
      <c r="G41" s="1">
        <f>INT((G39-G38)*24)</f>
        <v>21</v>
      </c>
      <c r="H41" s="1" t="e">
        <f t="shared" si="0"/>
        <v>#VALUE!</v>
      </c>
      <c r="I41" s="7"/>
      <c r="J41" s="12" t="s">
        <v>8020</v>
      </c>
      <c r="K41" s="1" t="e">
        <f>H41</f>
        <v>#VALUE!</v>
      </c>
      <c r="M41" s="95">
        <v>3</v>
      </c>
      <c r="N41" s="222"/>
      <c r="O41" s="201"/>
      <c r="P41" s="222"/>
      <c r="Q41" s="201"/>
      <c r="R41" s="203"/>
      <c r="S41" s="201"/>
      <c r="T41" s="222"/>
      <c r="U41" s="201"/>
      <c r="V41" s="222"/>
      <c r="W41" s="201"/>
    </row>
    <row r="42" spans="1:23" x14ac:dyDescent="0.4">
      <c r="A42" s="379">
        <v>45819</v>
      </c>
      <c r="B42" s="12" t="s">
        <v>7483</v>
      </c>
      <c r="C42" s="1">
        <v>0</v>
      </c>
      <c r="D42" s="1">
        <v>0</v>
      </c>
      <c r="E42" s="1">
        <v>0</v>
      </c>
      <c r="F42" s="1">
        <v>0</v>
      </c>
      <c r="G42" s="1">
        <v>0</v>
      </c>
      <c r="H42" s="1">
        <f t="shared" si="0"/>
        <v>0</v>
      </c>
      <c r="I42" s="7"/>
      <c r="J42" s="12" t="s">
        <v>7483</v>
      </c>
      <c r="K42" s="1">
        <f>SUMIF(B:B,J42,H:H)</f>
        <v>0</v>
      </c>
      <c r="M42" s="1">
        <v>4</v>
      </c>
      <c r="N42" s="222"/>
      <c r="O42" s="201"/>
      <c r="P42" s="203"/>
      <c r="Q42" s="12"/>
      <c r="R42" s="222"/>
      <c r="S42" s="201"/>
      <c r="T42" s="203"/>
      <c r="U42" s="201"/>
      <c r="V42" s="240"/>
      <c r="W42" s="201"/>
    </row>
    <row r="43" spans="1:23" x14ac:dyDescent="0.4">
      <c r="A43" s="379"/>
      <c r="B43" s="12" t="s">
        <v>7484</v>
      </c>
      <c r="C43" s="1">
        <v>0</v>
      </c>
      <c r="D43" s="1">
        <v>0</v>
      </c>
      <c r="E43" s="1">
        <v>0</v>
      </c>
      <c r="F43" s="1">
        <v>0</v>
      </c>
      <c r="G43" s="1">
        <v>0</v>
      </c>
      <c r="H43" s="1">
        <f t="shared" si="0"/>
        <v>0</v>
      </c>
      <c r="I43" s="7"/>
      <c r="J43" s="12" t="s">
        <v>7477</v>
      </c>
      <c r="K43" s="1">
        <f>SUMIF(B:B,J43,H:H)</f>
        <v>0</v>
      </c>
      <c r="M43" s="95">
        <v>5</v>
      </c>
      <c r="N43" s="310"/>
      <c r="O43" s="201"/>
      <c r="P43" s="222"/>
      <c r="Q43" s="201"/>
      <c r="R43" s="203"/>
      <c r="S43" s="12"/>
      <c r="T43" s="222"/>
      <c r="U43" s="201"/>
      <c r="V43" s="240"/>
      <c r="W43" s="201"/>
    </row>
    <row r="44" spans="1:23" x14ac:dyDescent="0.4">
      <c r="A44" s="379"/>
      <c r="B44" s="12" t="s">
        <v>7485</v>
      </c>
      <c r="C44" s="1">
        <v>0</v>
      </c>
      <c r="D44" s="1">
        <v>1</v>
      </c>
      <c r="E44" s="1">
        <v>0</v>
      </c>
      <c r="F44" s="1">
        <v>0</v>
      </c>
      <c r="G44" s="1">
        <v>1</v>
      </c>
      <c r="H44" s="1">
        <f t="shared" si="0"/>
        <v>2</v>
      </c>
      <c r="I44" s="7"/>
      <c r="J44" s="12" t="s">
        <v>7485</v>
      </c>
      <c r="K44" s="1">
        <f>SUMIF(B:B,J44,H:H)</f>
        <v>2</v>
      </c>
      <c r="M44" s="1">
        <v>6</v>
      </c>
      <c r="N44" s="222"/>
      <c r="O44" s="201"/>
      <c r="P44" s="203"/>
      <c r="Q44" s="201"/>
      <c r="R44" s="203"/>
      <c r="S44" s="12"/>
      <c r="T44" s="201"/>
      <c r="U44" s="201"/>
      <c r="V44" s="201"/>
      <c r="W44" s="201"/>
    </row>
    <row r="45" spans="1:23" x14ac:dyDescent="0.4">
      <c r="A45" s="379"/>
      <c r="B45" s="12" t="s">
        <v>7483</v>
      </c>
      <c r="C45" s="1"/>
      <c r="D45" s="1"/>
      <c r="E45" s="1"/>
      <c r="F45" s="1"/>
      <c r="G45" s="1"/>
      <c r="H45" s="1">
        <f t="shared" si="0"/>
        <v>0</v>
      </c>
      <c r="I45" s="7"/>
      <c r="M45" s="95">
        <v>7</v>
      </c>
      <c r="N45" s="222"/>
      <c r="O45" s="201"/>
      <c r="P45" s="203"/>
      <c r="Q45" s="201"/>
      <c r="R45" s="222"/>
      <c r="S45" s="201"/>
      <c r="T45" s="222"/>
      <c r="U45" s="201"/>
      <c r="V45" s="201"/>
      <c r="W45" s="201"/>
    </row>
    <row r="46" spans="1:23" x14ac:dyDescent="0.4">
      <c r="A46" s="379"/>
      <c r="B46" s="12" t="s">
        <v>7484</v>
      </c>
      <c r="C46" s="1"/>
      <c r="D46" s="1"/>
      <c r="E46" s="1"/>
      <c r="F46" s="1"/>
      <c r="G46" s="1"/>
      <c r="H46" s="1">
        <f t="shared" si="0"/>
        <v>0</v>
      </c>
      <c r="I46" s="7"/>
      <c r="M46" s="1">
        <v>8</v>
      </c>
      <c r="N46" s="222"/>
      <c r="O46" s="201"/>
      <c r="P46" s="222"/>
      <c r="Q46" s="201"/>
      <c r="R46" s="222"/>
      <c r="S46" s="201"/>
      <c r="T46" s="201"/>
      <c r="U46" s="201"/>
      <c r="V46" s="201"/>
      <c r="W46" s="201"/>
    </row>
    <row r="47" spans="1:23" x14ac:dyDescent="0.4">
      <c r="A47" s="379"/>
      <c r="B47" s="12" t="s">
        <v>7485</v>
      </c>
      <c r="C47" s="1"/>
      <c r="D47" s="1"/>
      <c r="E47" s="1"/>
      <c r="F47" s="1"/>
      <c r="G47" s="1"/>
      <c r="H47" s="1">
        <f t="shared" si="0"/>
        <v>0</v>
      </c>
      <c r="I47" s="7"/>
      <c r="M47" s="95">
        <v>9</v>
      </c>
      <c r="N47" s="222"/>
      <c r="O47" s="201"/>
      <c r="P47" s="222"/>
      <c r="Q47" s="201"/>
      <c r="R47" s="222"/>
      <c r="S47" s="201"/>
      <c r="T47" s="201"/>
      <c r="U47" s="201"/>
      <c r="V47" s="201"/>
      <c r="W47" s="201"/>
    </row>
    <row r="48" spans="1:23" ht="17" customHeight="1" x14ac:dyDescent="0.4">
      <c r="A48" s="379"/>
      <c r="B48" s="12" t="s">
        <v>7483</v>
      </c>
      <c r="C48" s="1"/>
      <c r="D48" s="95"/>
      <c r="E48" s="1"/>
      <c r="F48" s="1"/>
      <c r="G48" s="1"/>
      <c r="H48" s="1">
        <f t="shared" si="0"/>
        <v>0</v>
      </c>
      <c r="I48" s="7"/>
      <c r="M48" s="1">
        <v>10</v>
      </c>
      <c r="N48" s="222"/>
      <c r="O48" s="201"/>
      <c r="P48" s="203"/>
      <c r="Q48" s="201"/>
      <c r="R48" s="203"/>
      <c r="S48" s="201"/>
      <c r="T48" s="201"/>
      <c r="U48" s="201"/>
      <c r="V48" s="201"/>
      <c r="W48" s="201"/>
    </row>
    <row r="49" spans="1:23" x14ac:dyDescent="0.4">
      <c r="A49" s="379"/>
      <c r="B49" s="12" t="s">
        <v>7484</v>
      </c>
      <c r="C49" s="1"/>
      <c r="D49" s="95"/>
      <c r="E49" s="95"/>
      <c r="F49" s="95"/>
      <c r="G49" s="95"/>
      <c r="H49" s="1">
        <f t="shared" si="0"/>
        <v>0</v>
      </c>
      <c r="I49" s="7"/>
      <c r="M49" s="1">
        <v>11</v>
      </c>
      <c r="N49" s="222"/>
      <c r="O49" s="201"/>
      <c r="P49" s="203"/>
      <c r="Q49" s="201"/>
      <c r="R49" s="203"/>
      <c r="S49" s="201"/>
      <c r="T49" s="201"/>
      <c r="U49" s="201"/>
      <c r="V49" s="201"/>
      <c r="W49" s="201"/>
    </row>
    <row r="50" spans="1:23" x14ac:dyDescent="0.4">
      <c r="A50" s="379"/>
      <c r="B50" s="12" t="s">
        <v>7485</v>
      </c>
      <c r="C50" s="1"/>
      <c r="D50" s="95"/>
      <c r="E50" s="1"/>
      <c r="F50" s="1"/>
      <c r="G50" s="1"/>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95"/>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11420</v>
      </c>
      <c r="N64" s="71">
        <f>COUNTIF($N$39:$W$62,M64)</f>
        <v>0</v>
      </c>
      <c r="O64" s="229"/>
      <c r="P64" s="229"/>
      <c r="Q64" s="229"/>
      <c r="R64" s="229"/>
      <c r="S64" s="229"/>
    </row>
    <row r="65" spans="1:19" x14ac:dyDescent="0.4">
      <c r="A65" s="12" t="s">
        <v>7654</v>
      </c>
      <c r="B65" s="219">
        <v>45787.681944444441</v>
      </c>
      <c r="M65" s="12" t="s">
        <v>11327</v>
      </c>
      <c r="N65" s="71">
        <f t="shared" ref="N65:N109" si="1">COUNTIF($N$39:$W$62,M65)</f>
        <v>0</v>
      </c>
      <c r="O65" s="229"/>
      <c r="P65" s="229"/>
      <c r="Q65" s="229"/>
      <c r="R65" s="229"/>
      <c r="S65" s="229"/>
    </row>
    <row r="66" spans="1:19" x14ac:dyDescent="0.4">
      <c r="A66" s="12" t="s">
        <v>7655</v>
      </c>
      <c r="B66" s="220">
        <v>1.5277777777777777E-2</v>
      </c>
      <c r="M66" s="12" t="s">
        <v>11294</v>
      </c>
      <c r="N66" s="71">
        <f t="shared" si="1"/>
        <v>0</v>
      </c>
      <c r="O66" s="229"/>
      <c r="P66" s="229"/>
      <c r="Q66" s="229"/>
      <c r="R66" s="229"/>
      <c r="S66" s="229"/>
    </row>
    <row r="67" spans="1:19" x14ac:dyDescent="0.4">
      <c r="A67" s="12" t="s">
        <v>7656</v>
      </c>
      <c r="B67" s="219">
        <f>B65-B66</f>
        <v>45787.666666666664</v>
      </c>
      <c r="M67" s="12" t="s">
        <v>11217</v>
      </c>
      <c r="N67" s="71">
        <f t="shared" si="1"/>
        <v>0</v>
      </c>
      <c r="O67" s="229"/>
      <c r="P67" s="229"/>
      <c r="Q67" s="229"/>
      <c r="R67" s="229"/>
      <c r="S67" s="229"/>
    </row>
    <row r="68" spans="1:19" x14ac:dyDescent="0.4">
      <c r="M68" s="12" t="s">
        <v>11075</v>
      </c>
      <c r="N68" s="71">
        <f t="shared" si="1"/>
        <v>0</v>
      </c>
    </row>
    <row r="69" spans="1:19" x14ac:dyDescent="0.4">
      <c r="A69" s="220" t="s">
        <v>9491</v>
      </c>
      <c r="B69" s="295">
        <v>0</v>
      </c>
      <c r="C69" s="220">
        <f>B69+TIME(1,,)</f>
        <v>4.1666666666666664E-2</v>
      </c>
      <c r="M69" s="12" t="s">
        <v>11007</v>
      </c>
      <c r="N69" s="71">
        <f t="shared" si="1"/>
        <v>0</v>
      </c>
    </row>
    <row r="70" spans="1:19" x14ac:dyDescent="0.4">
      <c r="A70" s="220" t="s">
        <v>9491</v>
      </c>
      <c r="B70" s="220">
        <f>C69</f>
        <v>4.1666666666666664E-2</v>
      </c>
      <c r="C70" s="220">
        <f t="shared" ref="C70:C92" si="2">B70+TIME(1,,)</f>
        <v>8.3333333333333329E-2</v>
      </c>
      <c r="M70" s="12" t="s">
        <v>11003</v>
      </c>
      <c r="N70" s="71">
        <f t="shared" si="1"/>
        <v>0</v>
      </c>
    </row>
    <row r="71" spans="1:19" x14ac:dyDescent="0.4">
      <c r="A71" s="220" t="s">
        <v>9491</v>
      </c>
      <c r="B71" s="220">
        <f t="shared" ref="B71:B92" si="3">C70</f>
        <v>8.3333333333333329E-2</v>
      </c>
      <c r="C71" s="220">
        <f t="shared" si="2"/>
        <v>0.125</v>
      </c>
      <c r="M71" s="300" t="s">
        <v>10836</v>
      </c>
      <c r="N71" s="71">
        <f t="shared" si="1"/>
        <v>0</v>
      </c>
    </row>
    <row r="72" spans="1:19" x14ac:dyDescent="0.4">
      <c r="A72" s="220" t="s">
        <v>9491</v>
      </c>
      <c r="B72" s="220">
        <f t="shared" si="3"/>
        <v>0.125</v>
      </c>
      <c r="C72" s="220">
        <f t="shared" si="2"/>
        <v>0.16666666666666666</v>
      </c>
      <c r="M72" s="300" t="s">
        <v>10394</v>
      </c>
      <c r="N72" s="71">
        <f t="shared" si="1"/>
        <v>0</v>
      </c>
    </row>
    <row r="73" spans="1:19" x14ac:dyDescent="0.4">
      <c r="A73" s="220" t="s">
        <v>9491</v>
      </c>
      <c r="B73" s="220">
        <f t="shared" si="3"/>
        <v>0.16666666666666666</v>
      </c>
      <c r="C73" s="220">
        <f t="shared" si="2"/>
        <v>0.20833333333333331</v>
      </c>
      <c r="M73" s="300" t="s">
        <v>10677</v>
      </c>
      <c r="N73" s="71">
        <f t="shared" si="1"/>
        <v>0</v>
      </c>
    </row>
    <row r="74" spans="1:19" x14ac:dyDescent="0.4">
      <c r="A74" s="220" t="s">
        <v>9491</v>
      </c>
      <c r="B74" s="220">
        <f t="shared" si="3"/>
        <v>0.20833333333333331</v>
      </c>
      <c r="C74" s="220">
        <f t="shared" si="2"/>
        <v>0.24999999999999997</v>
      </c>
      <c r="M74" s="300" t="s">
        <v>10329</v>
      </c>
      <c r="N74" s="71">
        <f t="shared" si="1"/>
        <v>0</v>
      </c>
    </row>
    <row r="75" spans="1:19" x14ac:dyDescent="0.4">
      <c r="A75" s="220" t="s">
        <v>9491</v>
      </c>
      <c r="B75" s="220">
        <f t="shared" si="3"/>
        <v>0.24999999999999997</v>
      </c>
      <c r="C75" s="220">
        <f t="shared" si="2"/>
        <v>0.29166666666666663</v>
      </c>
      <c r="M75" s="300" t="s">
        <v>10195</v>
      </c>
      <c r="N75" s="71">
        <f t="shared" si="1"/>
        <v>0</v>
      </c>
    </row>
    <row r="76" spans="1:19" x14ac:dyDescent="0.4">
      <c r="A76" s="220" t="s">
        <v>9491</v>
      </c>
      <c r="B76" s="220">
        <f t="shared" si="3"/>
        <v>0.29166666666666663</v>
      </c>
      <c r="C76" s="220">
        <f t="shared" si="2"/>
        <v>0.33333333333333331</v>
      </c>
      <c r="M76" s="201" t="s">
        <v>10197</v>
      </c>
      <c r="N76" s="71">
        <f t="shared" si="1"/>
        <v>0</v>
      </c>
    </row>
    <row r="77" spans="1:19" x14ac:dyDescent="0.4">
      <c r="A77" s="220" t="s">
        <v>9491</v>
      </c>
      <c r="B77" s="220">
        <f t="shared" si="3"/>
        <v>0.33333333333333331</v>
      </c>
      <c r="C77" s="220">
        <f t="shared" si="2"/>
        <v>0.375</v>
      </c>
      <c r="M77" s="12" t="s">
        <v>9641</v>
      </c>
      <c r="N77" s="71">
        <f t="shared" si="1"/>
        <v>0</v>
      </c>
    </row>
    <row r="78" spans="1:19" x14ac:dyDescent="0.4">
      <c r="A78" s="220" t="s">
        <v>9491</v>
      </c>
      <c r="B78" s="220">
        <f t="shared" si="3"/>
        <v>0.375</v>
      </c>
      <c r="C78" s="220">
        <f t="shared" si="2"/>
        <v>0.41666666666666669</v>
      </c>
      <c r="M78" s="12" t="s">
        <v>10611</v>
      </c>
      <c r="N78" s="71">
        <f t="shared" si="1"/>
        <v>0</v>
      </c>
    </row>
    <row r="79" spans="1:19" x14ac:dyDescent="0.4">
      <c r="A79" s="220" t="s">
        <v>9491</v>
      </c>
      <c r="B79" s="220">
        <f t="shared" si="3"/>
        <v>0.41666666666666669</v>
      </c>
      <c r="C79" s="220">
        <f t="shared" si="2"/>
        <v>0.45833333333333337</v>
      </c>
      <c r="M79" s="12" t="s">
        <v>10533</v>
      </c>
      <c r="N79" s="71">
        <f t="shared" si="1"/>
        <v>0</v>
      </c>
    </row>
    <row r="80" spans="1:19" x14ac:dyDescent="0.4">
      <c r="A80" s="220" t="s">
        <v>9491</v>
      </c>
      <c r="B80" s="220">
        <f t="shared" si="3"/>
        <v>0.45833333333333337</v>
      </c>
      <c r="C80" s="220">
        <f t="shared" si="2"/>
        <v>0.5</v>
      </c>
      <c r="M80" s="12" t="s">
        <v>10479</v>
      </c>
      <c r="N80" s="71">
        <f t="shared" si="1"/>
        <v>0</v>
      </c>
    </row>
    <row r="81" spans="1:14" x14ac:dyDescent="0.4">
      <c r="A81" s="220" t="s">
        <v>9491</v>
      </c>
      <c r="B81" s="220">
        <f t="shared" si="3"/>
        <v>0.5</v>
      </c>
      <c r="C81" s="220">
        <f t="shared" si="2"/>
        <v>0.54166666666666663</v>
      </c>
      <c r="M81" s="12" t="s">
        <v>10482</v>
      </c>
      <c r="N81" s="71">
        <f t="shared" si="1"/>
        <v>0</v>
      </c>
    </row>
    <row r="82" spans="1:14" x14ac:dyDescent="0.4">
      <c r="A82" s="220" t="s">
        <v>9491</v>
      </c>
      <c r="B82" s="220">
        <f t="shared" si="3"/>
        <v>0.54166666666666663</v>
      </c>
      <c r="C82" s="220">
        <f t="shared" si="2"/>
        <v>0.58333333333333326</v>
      </c>
      <c r="M82" s="12" t="s">
        <v>10415</v>
      </c>
      <c r="N82" s="71">
        <f t="shared" si="1"/>
        <v>0</v>
      </c>
    </row>
    <row r="83" spans="1:14" x14ac:dyDescent="0.4">
      <c r="A83" s="220" t="s">
        <v>9491</v>
      </c>
      <c r="B83" s="220">
        <f t="shared" si="3"/>
        <v>0.58333333333333326</v>
      </c>
      <c r="C83" s="220">
        <f t="shared" si="2"/>
        <v>0.62499999999999989</v>
      </c>
      <c r="M83" s="12" t="s">
        <v>10399</v>
      </c>
      <c r="N83" s="71">
        <f t="shared" si="1"/>
        <v>0</v>
      </c>
    </row>
    <row r="84" spans="1:14" x14ac:dyDescent="0.4">
      <c r="A84" s="220" t="s">
        <v>9491</v>
      </c>
      <c r="B84" s="220">
        <f t="shared" si="3"/>
        <v>0.62499999999999989</v>
      </c>
      <c r="C84" s="220">
        <f t="shared" si="2"/>
        <v>0.66666666666666652</v>
      </c>
      <c r="M84" s="12" t="s">
        <v>10303</v>
      </c>
      <c r="N84" s="71">
        <f t="shared" si="1"/>
        <v>0</v>
      </c>
    </row>
    <row r="85" spans="1:14" x14ac:dyDescent="0.4">
      <c r="A85" s="220" t="s">
        <v>9491</v>
      </c>
      <c r="B85" s="220">
        <f t="shared" si="3"/>
        <v>0.66666666666666652</v>
      </c>
      <c r="C85" s="220">
        <f t="shared" si="2"/>
        <v>0.70833333333333315</v>
      </c>
      <c r="M85" s="12" t="s">
        <v>10196</v>
      </c>
      <c r="N85" s="71">
        <f t="shared" si="1"/>
        <v>0</v>
      </c>
    </row>
    <row r="86" spans="1:14" x14ac:dyDescent="0.4">
      <c r="A86" s="220" t="s">
        <v>9491</v>
      </c>
      <c r="B86" s="220">
        <f t="shared" si="3"/>
        <v>0.70833333333333315</v>
      </c>
      <c r="C86" s="220">
        <f t="shared" si="2"/>
        <v>0.74999999999999978</v>
      </c>
      <c r="M86" s="12" t="s">
        <v>9917</v>
      </c>
      <c r="N86" s="71">
        <f t="shared" si="1"/>
        <v>0</v>
      </c>
    </row>
    <row r="87" spans="1:14" x14ac:dyDescent="0.4">
      <c r="A87" s="220" t="s">
        <v>9491</v>
      </c>
      <c r="B87" s="220">
        <f t="shared" si="3"/>
        <v>0.74999999999999978</v>
      </c>
      <c r="C87" s="220">
        <f t="shared" si="2"/>
        <v>0.79166666666666641</v>
      </c>
      <c r="M87" s="12" t="s">
        <v>9624</v>
      </c>
      <c r="N87" s="71">
        <f t="shared" si="1"/>
        <v>0</v>
      </c>
    </row>
    <row r="88" spans="1:14" x14ac:dyDescent="0.4">
      <c r="A88" s="220" t="s">
        <v>9491</v>
      </c>
      <c r="B88" s="220">
        <f t="shared" si="3"/>
        <v>0.79166666666666641</v>
      </c>
      <c r="C88" s="220">
        <f t="shared" si="2"/>
        <v>0.83333333333333304</v>
      </c>
      <c r="M88" s="12" t="s">
        <v>9532</v>
      </c>
      <c r="N88" s="71">
        <f t="shared" si="1"/>
        <v>0</v>
      </c>
    </row>
    <row r="89" spans="1:14" x14ac:dyDescent="0.4">
      <c r="A89" s="220" t="s">
        <v>9491</v>
      </c>
      <c r="B89" s="220">
        <f t="shared" si="3"/>
        <v>0.83333333333333304</v>
      </c>
      <c r="C89" s="220">
        <f t="shared" si="2"/>
        <v>0.87499999999999967</v>
      </c>
      <c r="M89" s="12" t="s">
        <v>9510</v>
      </c>
      <c r="N89" s="71">
        <f t="shared" si="1"/>
        <v>0</v>
      </c>
    </row>
    <row r="90" spans="1:14" x14ac:dyDescent="0.4">
      <c r="A90" s="220" t="s">
        <v>9491</v>
      </c>
      <c r="B90" s="220">
        <f t="shared" si="3"/>
        <v>0.87499999999999967</v>
      </c>
      <c r="C90" s="220">
        <f t="shared" si="2"/>
        <v>0.9166666666666663</v>
      </c>
      <c r="M90" s="12" t="s">
        <v>9508</v>
      </c>
      <c r="N90" s="71">
        <f t="shared" si="1"/>
        <v>0</v>
      </c>
    </row>
    <row r="91" spans="1:14" x14ac:dyDescent="0.4">
      <c r="A91" s="220" t="s">
        <v>9491</v>
      </c>
      <c r="B91" s="220">
        <f t="shared" si="3"/>
        <v>0.9166666666666663</v>
      </c>
      <c r="C91" s="220">
        <f t="shared" si="2"/>
        <v>0.95833333333333293</v>
      </c>
      <c r="M91" s="12" t="s">
        <v>9498</v>
      </c>
      <c r="N91" s="71">
        <f t="shared" si="1"/>
        <v>0</v>
      </c>
    </row>
    <row r="92" spans="1:14" x14ac:dyDescent="0.4">
      <c r="A92" s="220" t="s">
        <v>9491</v>
      </c>
      <c r="B92" s="220">
        <f t="shared" si="3"/>
        <v>0.95833333333333293</v>
      </c>
      <c r="C92" s="220">
        <f t="shared" si="2"/>
        <v>0.99999999999999956</v>
      </c>
      <c r="M92" s="12" t="s">
        <v>9422</v>
      </c>
      <c r="N92" s="71">
        <f t="shared" si="1"/>
        <v>0</v>
      </c>
    </row>
    <row r="93" spans="1:14" x14ac:dyDescent="0.4">
      <c r="M93" s="12" t="s">
        <v>9359</v>
      </c>
      <c r="N93" s="71">
        <f t="shared" si="1"/>
        <v>0</v>
      </c>
    </row>
    <row r="94" spans="1:14" x14ac:dyDescent="0.4">
      <c r="M94" s="12" t="s">
        <v>9210</v>
      </c>
      <c r="N94" s="71">
        <f t="shared" si="1"/>
        <v>0</v>
      </c>
    </row>
    <row r="95" spans="1:14" x14ac:dyDescent="0.4">
      <c r="M95" s="12" t="s">
        <v>9136</v>
      </c>
      <c r="N95" s="71">
        <f t="shared" si="1"/>
        <v>0</v>
      </c>
    </row>
    <row r="96" spans="1:14" x14ac:dyDescent="0.4">
      <c r="M96" s="12" t="s">
        <v>9077</v>
      </c>
      <c r="N96" s="71">
        <f t="shared" si="1"/>
        <v>0</v>
      </c>
    </row>
    <row r="97" spans="13:14" x14ac:dyDescent="0.4">
      <c r="M97" s="12" t="s">
        <v>9075</v>
      </c>
      <c r="N97" s="71">
        <f t="shared" si="1"/>
        <v>0</v>
      </c>
    </row>
    <row r="98" spans="13:14" x14ac:dyDescent="0.4">
      <c r="M98" s="12" t="s">
        <v>9072</v>
      </c>
      <c r="N98" s="71">
        <f t="shared" si="1"/>
        <v>0</v>
      </c>
    </row>
    <row r="99" spans="13:14" x14ac:dyDescent="0.4">
      <c r="M99" s="12" t="s">
        <v>8980</v>
      </c>
      <c r="N99" s="71">
        <f t="shared" si="1"/>
        <v>0</v>
      </c>
    </row>
    <row r="100" spans="13:14" x14ac:dyDescent="0.4">
      <c r="M100" s="12" t="s">
        <v>8984</v>
      </c>
      <c r="N100" s="71">
        <f t="shared" si="1"/>
        <v>0</v>
      </c>
    </row>
    <row r="101" spans="13:14" x14ac:dyDescent="0.4">
      <c r="M101" s="12" t="s">
        <v>9280</v>
      </c>
      <c r="N101" s="71">
        <f t="shared" si="1"/>
        <v>0</v>
      </c>
    </row>
    <row r="102" spans="13:14" x14ac:dyDescent="0.4">
      <c r="M102" s="12" t="s">
        <v>8676</v>
      </c>
      <c r="N102" s="71">
        <f t="shared" si="1"/>
        <v>0</v>
      </c>
    </row>
    <row r="103" spans="13:14" x14ac:dyDescent="0.4">
      <c r="M103" s="12" t="s">
        <v>8658</v>
      </c>
      <c r="N103" s="71">
        <f t="shared" si="1"/>
        <v>0</v>
      </c>
    </row>
    <row r="104" spans="13:14" x14ac:dyDescent="0.4">
      <c r="M104" s="12" t="s">
        <v>8648</v>
      </c>
      <c r="N104" s="71">
        <f t="shared" si="1"/>
        <v>0</v>
      </c>
    </row>
    <row r="105" spans="13:14" x14ac:dyDescent="0.4">
      <c r="M105" s="12" t="s">
        <v>8679</v>
      </c>
      <c r="N105" s="71">
        <f t="shared" si="1"/>
        <v>0</v>
      </c>
    </row>
    <row r="106" spans="13:14" x14ac:dyDescent="0.4">
      <c r="M106" s="12" t="s">
        <v>8576</v>
      </c>
      <c r="N106" s="71">
        <f t="shared" si="1"/>
        <v>0</v>
      </c>
    </row>
    <row r="107" spans="13:14" x14ac:dyDescent="0.4">
      <c r="M107" s="12" t="s">
        <v>8577</v>
      </c>
      <c r="N107" s="71">
        <f t="shared" si="1"/>
        <v>0</v>
      </c>
    </row>
    <row r="108" spans="13:14" x14ac:dyDescent="0.4">
      <c r="M108" s="12" t="s">
        <v>8744</v>
      </c>
      <c r="N108" s="71">
        <f t="shared" si="1"/>
        <v>0</v>
      </c>
    </row>
    <row r="109" spans="13:14" x14ac:dyDescent="0.4">
      <c r="M109" s="12" t="s">
        <v>8578</v>
      </c>
      <c r="N109"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1D6D-8EAE-4A33-9F8B-1BCF4D9C3C1B}">
  <dimension ref="A1:W109"/>
  <sheetViews>
    <sheetView topLeftCell="A31" zoomScale="90" zoomScaleNormal="90" workbookViewId="0">
      <selection activeCell="I48" sqref="I48"/>
    </sheetView>
  </sheetViews>
  <sheetFormatPr defaultRowHeight="17" x14ac:dyDescent="0.4"/>
  <cols>
    <col min="1" max="1" width="11.6328125" customWidth="1"/>
    <col min="2" max="2" width="13.6328125" customWidth="1"/>
    <col min="3" max="3" width="17.08984375" customWidth="1"/>
    <col min="4" max="5" width="11.54296875" customWidth="1"/>
    <col min="6" max="7" width="11.90625" customWidth="1"/>
    <col min="8" max="8" width="11.36328125" customWidth="1"/>
    <col min="9" max="9" width="12" customWidth="1"/>
    <col min="10" max="10" width="11.36328125" bestFit="1" customWidth="1"/>
    <col min="11" max="12" width="6.1796875" customWidth="1"/>
    <col min="13" max="13" width="15" bestFit="1" customWidth="1"/>
    <col min="14" max="23" width="8.90625" customWidth="1"/>
  </cols>
  <sheetData>
    <row r="1" spans="1:9" x14ac:dyDescent="0.4">
      <c r="A1" s="11" t="s">
        <v>7581</v>
      </c>
      <c r="B1" s="415" t="s">
        <v>11446</v>
      </c>
      <c r="C1" s="415"/>
      <c r="D1" s="415"/>
      <c r="E1" s="415"/>
      <c r="F1" s="415"/>
      <c r="G1" s="415"/>
      <c r="H1" s="415"/>
      <c r="I1" s="7"/>
    </row>
    <row r="2" spans="1:9" x14ac:dyDescent="0.4">
      <c r="A2" s="11" t="s">
        <v>7582</v>
      </c>
      <c r="B2" s="415" t="s">
        <v>11454</v>
      </c>
      <c r="C2" s="415"/>
      <c r="D2" s="415"/>
      <c r="E2" s="415"/>
      <c r="F2" s="415"/>
      <c r="G2" s="415"/>
      <c r="H2" s="415"/>
      <c r="I2" s="7"/>
    </row>
    <row r="3" spans="1:9" x14ac:dyDescent="0.4">
      <c r="A3" s="11" t="s">
        <v>7583</v>
      </c>
      <c r="B3" s="415" t="s">
        <v>11455</v>
      </c>
      <c r="C3" s="415"/>
      <c r="D3" s="415"/>
      <c r="E3" s="415"/>
      <c r="F3" s="415"/>
      <c r="G3" s="415"/>
      <c r="H3" s="415"/>
      <c r="I3" s="7"/>
    </row>
    <row r="4" spans="1:9" x14ac:dyDescent="0.4">
      <c r="A4" s="11" t="s">
        <v>7584</v>
      </c>
      <c r="B4" s="388" t="s">
        <v>11320</v>
      </c>
      <c r="C4" s="390"/>
      <c r="D4" s="390"/>
      <c r="E4" s="390"/>
      <c r="F4" s="390"/>
      <c r="G4" s="390"/>
      <c r="H4" s="389"/>
      <c r="I4" s="7"/>
    </row>
    <row r="5" spans="1:9" x14ac:dyDescent="0.4">
      <c r="A5" s="11" t="s">
        <v>9165</v>
      </c>
      <c r="B5" s="375" t="s">
        <v>9169</v>
      </c>
      <c r="C5" s="375"/>
      <c r="D5" s="375"/>
      <c r="E5" s="375"/>
      <c r="F5" s="375"/>
      <c r="G5" s="375"/>
      <c r="H5" s="375"/>
      <c r="I5" s="7"/>
    </row>
    <row r="6" spans="1:9" x14ac:dyDescent="0.4">
      <c r="A6" s="11" t="s">
        <v>7586</v>
      </c>
      <c r="B6" s="384">
        <f>MIN(C38:G38)</f>
        <v>45818.491666666669</v>
      </c>
      <c r="C6" s="374"/>
      <c r="D6" s="403" t="s">
        <v>7587</v>
      </c>
      <c r="E6" s="404"/>
      <c r="F6" s="384">
        <f>MAX(C39:G39)</f>
        <v>45821.373611111114</v>
      </c>
      <c r="G6" s="402"/>
      <c r="H6" s="374"/>
      <c r="I6" s="7"/>
    </row>
    <row r="7" spans="1:9" ht="34.5" customHeight="1" x14ac:dyDescent="0.4">
      <c r="A7" s="394" t="s">
        <v>7816</v>
      </c>
      <c r="B7" s="11" t="s">
        <v>7589</v>
      </c>
      <c r="C7" s="397" t="s">
        <v>10864</v>
      </c>
      <c r="D7" s="398"/>
      <c r="E7" s="398"/>
      <c r="F7" s="398"/>
      <c r="G7" s="398"/>
      <c r="H7" s="377"/>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4" customHeight="1" x14ac:dyDescent="0.4">
      <c r="A14" s="394" t="s">
        <v>7602</v>
      </c>
      <c r="B14" s="11" t="s">
        <v>7589</v>
      </c>
      <c r="C14" s="401" t="s">
        <v>10067</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ht="17" customHeight="1" x14ac:dyDescent="0.4">
      <c r="A21" s="394" t="s">
        <v>7634</v>
      </c>
      <c r="B21" s="11" t="s">
        <v>7589</v>
      </c>
      <c r="C21" s="391" t="s">
        <v>9338</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8543</v>
      </c>
      <c r="C28" s="386"/>
      <c r="D28" s="386"/>
      <c r="E28" s="386"/>
      <c r="F28" s="386"/>
      <c r="G28" s="386"/>
      <c r="H28" s="387"/>
      <c r="I28" s="218"/>
    </row>
    <row r="29" spans="1:9" x14ac:dyDescent="0.4">
      <c r="A29" s="11" t="s">
        <v>7704</v>
      </c>
      <c r="B29" s="14" t="s">
        <v>9985</v>
      </c>
      <c r="C29" s="14" t="s">
        <v>9986</v>
      </c>
      <c r="D29" s="14" t="s">
        <v>10423</v>
      </c>
      <c r="E29" s="14" t="s">
        <v>10424</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10997</v>
      </c>
      <c r="D31" s="373"/>
      <c r="E31" s="373"/>
      <c r="F31" s="373"/>
      <c r="G31" s="373"/>
      <c r="H31" s="374"/>
      <c r="I31" s="218"/>
    </row>
    <row r="32" spans="1:9" x14ac:dyDescent="0.4">
      <c r="A32" s="399" t="s">
        <v>8077</v>
      </c>
      <c r="B32" s="400"/>
      <c r="C32" s="372" t="s">
        <v>7850</v>
      </c>
      <c r="D32" s="373"/>
      <c r="E32" s="373"/>
      <c r="F32" s="373"/>
      <c r="G32" s="373"/>
      <c r="H32" s="374"/>
      <c r="I32" s="218"/>
    </row>
    <row r="33" spans="1:23" x14ac:dyDescent="0.4">
      <c r="A33" s="399" t="s">
        <v>8078</v>
      </c>
      <c r="B33" s="400"/>
      <c r="C33" s="372" t="s">
        <v>8073</v>
      </c>
      <c r="D33" s="373"/>
      <c r="E33" s="373"/>
      <c r="F33" s="373"/>
      <c r="G33" s="373"/>
      <c r="H33" s="374"/>
      <c r="I33" s="218"/>
    </row>
    <row r="34" spans="1:23" x14ac:dyDescent="0.4">
      <c r="A34" s="399" t="s">
        <v>9537</v>
      </c>
      <c r="B34" s="400"/>
      <c r="C34" s="405" t="s">
        <v>11325</v>
      </c>
      <c r="D34" s="406"/>
      <c r="E34" s="406"/>
      <c r="F34" s="406"/>
      <c r="G34" s="406"/>
      <c r="H34" s="407"/>
      <c r="I34" s="218"/>
    </row>
    <row r="35" spans="1:23" x14ac:dyDescent="0.4">
      <c r="A35" s="399" t="s">
        <v>10111</v>
      </c>
      <c r="B35" s="400"/>
      <c r="C35" s="399"/>
      <c r="D35" s="373"/>
      <c r="E35" s="373"/>
      <c r="F35" s="373"/>
      <c r="G35" s="373"/>
      <c r="H35" s="374"/>
      <c r="I35" s="218"/>
      <c r="V35" s="312"/>
    </row>
    <row r="36" spans="1:23" x14ac:dyDescent="0.4">
      <c r="A36" s="88"/>
      <c r="B36" s="12"/>
      <c r="C36" s="1" t="s">
        <v>11306</v>
      </c>
      <c r="D36" s="1" t="s">
        <v>11307</v>
      </c>
      <c r="E36" s="1" t="s">
        <v>11308</v>
      </c>
      <c r="F36" s="1" t="s">
        <v>11309</v>
      </c>
      <c r="G36" s="1" t="s">
        <v>11310</v>
      </c>
      <c r="H36" s="1" t="s">
        <v>7614</v>
      </c>
      <c r="I36" s="7"/>
      <c r="N36" t="s">
        <v>9063</v>
      </c>
      <c r="P36" t="s">
        <v>9064</v>
      </c>
      <c r="R36" t="s">
        <v>9065</v>
      </c>
      <c r="T36" t="s">
        <v>9066</v>
      </c>
      <c r="V36" t="s">
        <v>9067</v>
      </c>
    </row>
    <row r="37" spans="1:23" x14ac:dyDescent="0.4">
      <c r="A37" s="83"/>
      <c r="B37" s="12" t="s">
        <v>7977</v>
      </c>
      <c r="C37" s="426" t="s">
        <v>11315</v>
      </c>
      <c r="D37" s="239" t="s">
        <v>11317</v>
      </c>
      <c r="E37" s="239" t="s">
        <v>11318</v>
      </c>
      <c r="F37" s="239" t="s">
        <v>11319</v>
      </c>
      <c r="G37" s="239" t="s">
        <v>11316</v>
      </c>
      <c r="H37" s="1"/>
      <c r="I37" s="7"/>
      <c r="J37" s="186" t="s">
        <v>9436</v>
      </c>
      <c r="N37" t="s">
        <v>10393</v>
      </c>
      <c r="P37" t="s">
        <v>8621</v>
      </c>
      <c r="R37" t="s">
        <v>8620</v>
      </c>
      <c r="T37" t="s">
        <v>9809</v>
      </c>
      <c r="V37" t="s">
        <v>8724</v>
      </c>
    </row>
    <row r="38" spans="1:23" x14ac:dyDescent="0.4">
      <c r="A38" s="177"/>
      <c r="B38" s="12" t="s">
        <v>7615</v>
      </c>
      <c r="C38" s="191">
        <v>45818.491666666669</v>
      </c>
      <c r="D38" s="191">
        <v>45818.497916666667</v>
      </c>
      <c r="E38" s="191">
        <v>45820.505555555559</v>
      </c>
      <c r="F38" s="191">
        <v>45820.684027777781</v>
      </c>
      <c r="G38" s="191">
        <v>45818.49722222222</v>
      </c>
      <c r="H38" s="1"/>
      <c r="I38" s="7"/>
      <c r="J38" s="294">
        <v>45819.333333333336</v>
      </c>
      <c r="M38" s="1" t="s">
        <v>7189</v>
      </c>
      <c r="N38" s="372" t="str">
        <f>C36</f>
        <v>#M104</v>
      </c>
      <c r="O38" s="374"/>
      <c r="P38" s="399" t="str">
        <f>D36</f>
        <v>#M115</v>
      </c>
      <c r="Q38" s="400"/>
      <c r="R38" s="399" t="str">
        <f>E36</f>
        <v>#M117</v>
      </c>
      <c r="S38" s="400"/>
      <c r="T38" s="399" t="str">
        <f>F36</f>
        <v>#M105</v>
      </c>
      <c r="U38" s="400"/>
      <c r="V38" s="399" t="str">
        <f>G36</f>
        <v>#M106</v>
      </c>
      <c r="W38" s="400"/>
    </row>
    <row r="39" spans="1:23" x14ac:dyDescent="0.4">
      <c r="A39" s="177"/>
      <c r="B39" s="12" t="s">
        <v>7482</v>
      </c>
      <c r="C39" s="191">
        <v>45821.373611111114</v>
      </c>
      <c r="D39" s="191">
        <v>45821.372916666667</v>
      </c>
      <c r="E39" s="191">
        <v>45821.371527777781</v>
      </c>
      <c r="F39" s="191">
        <v>45821.368750000001</v>
      </c>
      <c r="G39" s="191">
        <v>45821.368750000001</v>
      </c>
      <c r="H39" s="1"/>
      <c r="I39" s="7"/>
      <c r="J39" s="186">
        <f>IF(C39&lt;&gt;"",INT((J38-C38)*24),0)+IF(D39&lt;&gt;"",INT((J38-D38)*24),0)+IF(E39&lt;&gt;"",INT((J38-E38)*24),0)+IF(F39&lt;&gt;"",INT((J38-F38)*24),0)+IF(G39&lt;&gt;"",INT((J38-G38)*24),0)</f>
        <v>-2</v>
      </c>
      <c r="M39" s="95">
        <v>1</v>
      </c>
      <c r="N39" s="222"/>
      <c r="O39" s="201"/>
      <c r="P39" s="251" t="s">
        <v>11457</v>
      </c>
      <c r="Q39" s="201" t="s">
        <v>11474</v>
      </c>
      <c r="R39" s="222"/>
      <c r="S39" s="201"/>
      <c r="T39" s="222"/>
      <c r="U39" s="201"/>
      <c r="V39" s="254" t="s">
        <v>11456</v>
      </c>
      <c r="W39" s="201" t="s">
        <v>11474</v>
      </c>
    </row>
    <row r="40" spans="1:23" x14ac:dyDescent="0.4">
      <c r="A40" s="177"/>
      <c r="B40" s="12" t="s">
        <v>7458</v>
      </c>
      <c r="C40" s="221">
        <v>60</v>
      </c>
      <c r="D40" s="221">
        <v>32</v>
      </c>
      <c r="E40" s="221">
        <v>51</v>
      </c>
      <c r="F40" s="221">
        <v>1</v>
      </c>
      <c r="G40" s="164">
        <v>34</v>
      </c>
      <c r="H40" s="1">
        <f>SUM(C40:G40)</f>
        <v>178</v>
      </c>
      <c r="I40" s="7"/>
      <c r="M40" s="1">
        <v>2</v>
      </c>
      <c r="N40" s="222"/>
      <c r="O40" s="201"/>
      <c r="P40" s="222"/>
      <c r="Q40" s="201"/>
      <c r="R40" s="222"/>
      <c r="S40" s="201"/>
      <c r="T40" s="251" t="s">
        <v>11473</v>
      </c>
      <c r="U40" s="201"/>
      <c r="V40" s="222"/>
      <c r="W40" s="201"/>
    </row>
    <row r="41" spans="1:23" x14ac:dyDescent="0.4">
      <c r="A41" s="1" t="s">
        <v>7164</v>
      </c>
      <c r="B41" s="12" t="s">
        <v>7469</v>
      </c>
      <c r="C41" s="1">
        <v>69</v>
      </c>
      <c r="D41" s="1">
        <f>INT((D39-D38)*24)</f>
        <v>69</v>
      </c>
      <c r="E41" s="1">
        <f>INT((E39-E38)*24)</f>
        <v>20</v>
      </c>
      <c r="F41" s="1">
        <f>INT((F39-F38)*24)</f>
        <v>16</v>
      </c>
      <c r="G41" s="1">
        <f>INT((G39-G38)*24)</f>
        <v>68</v>
      </c>
      <c r="H41" s="1">
        <f>SUM(C41:G41)</f>
        <v>242</v>
      </c>
      <c r="I41" s="7"/>
      <c r="J41" s="12" t="s">
        <v>8020</v>
      </c>
      <c r="K41" s="1">
        <f>H41</f>
        <v>242</v>
      </c>
      <c r="M41" s="95">
        <v>3</v>
      </c>
      <c r="N41" s="222"/>
      <c r="O41" s="201"/>
      <c r="P41" s="222"/>
      <c r="Q41" s="201"/>
      <c r="R41" s="203"/>
      <c r="S41" s="201"/>
      <c r="T41" s="222"/>
      <c r="U41" s="201"/>
      <c r="V41" s="222"/>
      <c r="W41" s="201"/>
    </row>
    <row r="42" spans="1:23" x14ac:dyDescent="0.4">
      <c r="A42" s="379">
        <v>45819</v>
      </c>
      <c r="B42" s="12" t="s">
        <v>7483</v>
      </c>
      <c r="C42" s="1">
        <v>0</v>
      </c>
      <c r="D42" s="1">
        <v>0</v>
      </c>
      <c r="E42" s="1">
        <v>0</v>
      </c>
      <c r="F42" s="1">
        <v>0</v>
      </c>
      <c r="G42" s="1">
        <v>0</v>
      </c>
      <c r="H42" s="1">
        <f t="shared" ref="H42:H62" si="0">SUM(C42:G42)</f>
        <v>0</v>
      </c>
      <c r="I42" s="7"/>
      <c r="J42" s="12" t="s">
        <v>7483</v>
      </c>
      <c r="K42" s="1">
        <f>SUMIF(B:B,J42,H:H)</f>
        <v>0</v>
      </c>
      <c r="M42" s="1">
        <v>4</v>
      </c>
      <c r="N42" s="222"/>
      <c r="O42" s="201"/>
      <c r="P42" s="203"/>
      <c r="Q42" s="12"/>
      <c r="R42" s="222"/>
      <c r="S42" s="201"/>
      <c r="T42" s="203"/>
      <c r="U42" s="201"/>
      <c r="V42" s="240"/>
      <c r="W42" s="201"/>
    </row>
    <row r="43" spans="1:23" x14ac:dyDescent="0.4">
      <c r="A43" s="379"/>
      <c r="B43" s="12" t="s">
        <v>7484</v>
      </c>
      <c r="C43" s="1">
        <v>0</v>
      </c>
      <c r="D43" s="1">
        <v>0</v>
      </c>
      <c r="E43" s="1">
        <v>0</v>
      </c>
      <c r="F43" s="1">
        <v>0</v>
      </c>
      <c r="G43" s="1">
        <v>0</v>
      </c>
      <c r="H43" s="1">
        <f t="shared" si="0"/>
        <v>0</v>
      </c>
      <c r="I43" s="7"/>
      <c r="J43" s="12" t="s">
        <v>7477</v>
      </c>
      <c r="K43" s="1">
        <f>SUMIF(B:B,J43,H:H)</f>
        <v>0</v>
      </c>
      <c r="M43" s="95">
        <v>5</v>
      </c>
      <c r="N43" s="310"/>
      <c r="O43" s="201"/>
      <c r="P43" s="222"/>
      <c r="Q43" s="201"/>
      <c r="R43" s="203"/>
      <c r="S43" s="12"/>
      <c r="T43" s="222"/>
      <c r="U43" s="201"/>
      <c r="V43" s="240"/>
      <c r="W43" s="201"/>
    </row>
    <row r="44" spans="1:23" x14ac:dyDescent="0.4">
      <c r="A44" s="379"/>
      <c r="B44" s="12" t="s">
        <v>7485</v>
      </c>
      <c r="C44" s="1">
        <v>0</v>
      </c>
      <c r="D44" s="1">
        <v>1</v>
      </c>
      <c r="E44" s="1">
        <v>0</v>
      </c>
      <c r="F44" s="1">
        <v>0</v>
      </c>
      <c r="G44" s="1">
        <v>0</v>
      </c>
      <c r="H44" s="1">
        <f t="shared" si="0"/>
        <v>1</v>
      </c>
      <c r="I44" s="7"/>
      <c r="J44" s="12" t="s">
        <v>7485</v>
      </c>
      <c r="K44" s="1">
        <f>SUMIF(B:B,J44,H:H)</f>
        <v>2</v>
      </c>
      <c r="M44" s="1">
        <v>6</v>
      </c>
      <c r="N44" s="222"/>
      <c r="O44" s="201"/>
      <c r="P44" s="203"/>
      <c r="Q44" s="201"/>
      <c r="R44" s="203"/>
      <c r="S44" s="12"/>
      <c r="T44" s="201"/>
      <c r="U44" s="201"/>
      <c r="V44" s="201"/>
      <c r="W44" s="201"/>
    </row>
    <row r="45" spans="1:23" x14ac:dyDescent="0.4">
      <c r="A45" s="379">
        <v>45820</v>
      </c>
      <c r="B45" s="12" t="s">
        <v>7483</v>
      </c>
      <c r="C45" s="1">
        <v>0</v>
      </c>
      <c r="D45" s="1">
        <v>0</v>
      </c>
      <c r="E45" s="1">
        <v>0</v>
      </c>
      <c r="F45" s="1">
        <v>0</v>
      </c>
      <c r="G45" s="1">
        <v>0</v>
      </c>
      <c r="H45" s="1">
        <f t="shared" si="0"/>
        <v>0</v>
      </c>
      <c r="I45" s="7"/>
      <c r="M45" s="95">
        <v>7</v>
      </c>
      <c r="N45" s="222"/>
      <c r="O45" s="201"/>
      <c r="P45" s="203"/>
      <c r="Q45" s="201"/>
      <c r="R45" s="222"/>
      <c r="S45" s="201"/>
      <c r="T45" s="222"/>
      <c r="U45" s="201"/>
      <c r="V45" s="201"/>
      <c r="W45" s="201"/>
    </row>
    <row r="46" spans="1:23" x14ac:dyDescent="0.4">
      <c r="A46" s="379"/>
      <c r="B46" s="12" t="s">
        <v>7484</v>
      </c>
      <c r="C46" s="1">
        <v>0</v>
      </c>
      <c r="D46" s="1">
        <v>0</v>
      </c>
      <c r="E46" s="1">
        <v>0</v>
      </c>
      <c r="F46" s="1">
        <v>0</v>
      </c>
      <c r="G46" s="1">
        <v>0</v>
      </c>
      <c r="H46" s="1">
        <f t="shared" si="0"/>
        <v>0</v>
      </c>
      <c r="I46" s="7"/>
      <c r="M46" s="1">
        <v>8</v>
      </c>
      <c r="N46" s="222"/>
      <c r="O46" s="201"/>
      <c r="P46" s="222"/>
      <c r="Q46" s="201"/>
      <c r="R46" s="222"/>
      <c r="S46" s="201"/>
      <c r="T46" s="201"/>
      <c r="U46" s="201"/>
      <c r="V46" s="201"/>
      <c r="W46" s="201"/>
    </row>
    <row r="47" spans="1:23" x14ac:dyDescent="0.4">
      <c r="A47" s="379"/>
      <c r="B47" s="12" t="s">
        <v>7485</v>
      </c>
      <c r="C47" s="1">
        <v>0</v>
      </c>
      <c r="D47" s="1">
        <v>0</v>
      </c>
      <c r="E47" s="1">
        <v>0</v>
      </c>
      <c r="F47" s="1">
        <v>1</v>
      </c>
      <c r="G47" s="1">
        <v>0</v>
      </c>
      <c r="H47" s="1">
        <f t="shared" si="0"/>
        <v>1</v>
      </c>
      <c r="I47" s="7"/>
      <c r="M47" s="95">
        <v>9</v>
      </c>
      <c r="N47" s="222"/>
      <c r="O47" s="201"/>
      <c r="P47" s="222"/>
      <c r="Q47" s="201"/>
      <c r="R47" s="222"/>
      <c r="S47" s="201"/>
      <c r="T47" s="201"/>
      <c r="U47" s="201"/>
      <c r="V47" s="201"/>
      <c r="W47" s="201"/>
    </row>
    <row r="48" spans="1:23" ht="17" customHeight="1" x14ac:dyDescent="0.4">
      <c r="A48" s="379">
        <v>45821</v>
      </c>
      <c r="B48" s="12" t="s">
        <v>7483</v>
      </c>
      <c r="C48" s="1">
        <v>0</v>
      </c>
      <c r="D48" s="95">
        <v>0</v>
      </c>
      <c r="E48" s="1">
        <v>0</v>
      </c>
      <c r="F48" s="1">
        <v>0</v>
      </c>
      <c r="G48" s="1">
        <v>0</v>
      </c>
      <c r="H48" s="1">
        <f t="shared" si="0"/>
        <v>0</v>
      </c>
      <c r="I48" s="7"/>
      <c r="M48" s="1">
        <v>10</v>
      </c>
      <c r="N48" s="222"/>
      <c r="O48" s="201"/>
      <c r="P48" s="203"/>
      <c r="Q48" s="201"/>
      <c r="R48" s="203"/>
      <c r="S48" s="201"/>
      <c r="T48" s="201"/>
      <c r="U48" s="201"/>
      <c r="V48" s="201"/>
      <c r="W48" s="201"/>
    </row>
    <row r="49" spans="1:23" x14ac:dyDescent="0.4">
      <c r="A49" s="379"/>
      <c r="B49" s="12" t="s">
        <v>7484</v>
      </c>
      <c r="C49" s="1">
        <v>0</v>
      </c>
      <c r="D49" s="95">
        <v>0</v>
      </c>
      <c r="E49" s="95">
        <v>0</v>
      </c>
      <c r="F49" s="95">
        <v>0</v>
      </c>
      <c r="G49" s="95">
        <v>0</v>
      </c>
      <c r="H49" s="1">
        <f t="shared" si="0"/>
        <v>0</v>
      </c>
      <c r="I49" s="7"/>
      <c r="M49" s="1">
        <v>11</v>
      </c>
      <c r="N49" s="222"/>
      <c r="O49" s="201"/>
      <c r="P49" s="203"/>
      <c r="Q49" s="201"/>
      <c r="R49" s="203"/>
      <c r="S49" s="201"/>
      <c r="T49" s="201"/>
      <c r="U49" s="201"/>
      <c r="V49" s="201"/>
      <c r="W49" s="201"/>
    </row>
    <row r="50" spans="1:23" x14ac:dyDescent="0.4">
      <c r="A50" s="379"/>
      <c r="B50" s="12" t="s">
        <v>7485</v>
      </c>
      <c r="C50" s="1">
        <v>0</v>
      </c>
      <c r="D50" s="95">
        <v>0</v>
      </c>
      <c r="E50" s="1">
        <v>0</v>
      </c>
      <c r="F50" s="1">
        <v>0</v>
      </c>
      <c r="G50" s="1">
        <v>0</v>
      </c>
      <c r="H50" s="1">
        <f t="shared" si="0"/>
        <v>0</v>
      </c>
      <c r="I50" s="7"/>
      <c r="M50" s="1">
        <v>12</v>
      </c>
      <c r="N50" s="201"/>
      <c r="O50" s="201"/>
      <c r="P50" s="222"/>
      <c r="Q50" s="201"/>
      <c r="R50" s="222"/>
      <c r="S50" s="201"/>
      <c r="T50" s="201"/>
      <c r="U50" s="201"/>
      <c r="V50" s="201"/>
      <c r="W50" s="201"/>
    </row>
    <row r="51" spans="1:23" x14ac:dyDescent="0.4">
      <c r="A51" s="379"/>
      <c r="B51" s="12" t="s">
        <v>7483</v>
      </c>
      <c r="C51" s="1"/>
      <c r="D51" s="95"/>
      <c r="E51" s="1"/>
      <c r="F51" s="1"/>
      <c r="G51" s="1"/>
      <c r="H51" s="1">
        <f t="shared" si="0"/>
        <v>0</v>
      </c>
      <c r="I51" s="7"/>
      <c r="M51" s="1">
        <v>13</v>
      </c>
      <c r="N51" s="201"/>
      <c r="O51" s="201"/>
      <c r="P51" s="222"/>
      <c r="Q51" s="201"/>
      <c r="R51" s="222"/>
      <c r="S51" s="201"/>
      <c r="T51" s="201"/>
      <c r="U51" s="201"/>
      <c r="V51" s="201"/>
      <c r="W51" s="201"/>
    </row>
    <row r="52" spans="1:23" x14ac:dyDescent="0.4">
      <c r="A52" s="379"/>
      <c r="B52" s="12" t="s">
        <v>7484</v>
      </c>
      <c r="C52" s="1"/>
      <c r="D52" s="95"/>
      <c r="E52" s="95"/>
      <c r="F52" s="95"/>
      <c r="G52" s="95"/>
      <c r="H52" s="1">
        <f t="shared" si="0"/>
        <v>0</v>
      </c>
      <c r="I52" s="7"/>
      <c r="M52" s="1">
        <v>14</v>
      </c>
      <c r="N52" s="201"/>
      <c r="O52" s="201"/>
      <c r="P52" s="222"/>
      <c r="Q52" s="201"/>
      <c r="R52" s="222"/>
      <c r="S52" s="201"/>
      <c r="T52" s="201"/>
      <c r="U52" s="201"/>
      <c r="V52" s="201"/>
      <c r="W52" s="201"/>
    </row>
    <row r="53" spans="1:23" x14ac:dyDescent="0.4">
      <c r="A53" s="379"/>
      <c r="B53" s="12" t="s">
        <v>7485</v>
      </c>
      <c r="C53" s="1"/>
      <c r="D53" s="95"/>
      <c r="E53" s="1"/>
      <c r="F53" s="1"/>
      <c r="G53" s="1"/>
      <c r="H53" s="1">
        <f t="shared" si="0"/>
        <v>0</v>
      </c>
      <c r="I53" s="7"/>
      <c r="M53" s="1">
        <v>15</v>
      </c>
      <c r="N53" s="201"/>
      <c r="O53" s="201"/>
      <c r="P53" s="222"/>
      <c r="Q53" s="201"/>
      <c r="R53" s="222"/>
      <c r="S53" s="201"/>
      <c r="T53" s="201"/>
      <c r="U53" s="201"/>
      <c r="V53" s="201"/>
      <c r="W53" s="201"/>
    </row>
    <row r="54" spans="1:23" x14ac:dyDescent="0.4">
      <c r="A54" s="379"/>
      <c r="B54" s="12" t="s">
        <v>7483</v>
      </c>
      <c r="C54" s="1"/>
      <c r="D54" s="95"/>
      <c r="E54" s="1"/>
      <c r="F54" s="1"/>
      <c r="G54" s="1"/>
      <c r="H54" s="1">
        <f t="shared" si="0"/>
        <v>0</v>
      </c>
      <c r="I54" s="7"/>
      <c r="M54" s="1">
        <v>16</v>
      </c>
      <c r="N54" s="222"/>
      <c r="O54" s="12"/>
      <c r="P54" s="203"/>
      <c r="Q54" s="201"/>
      <c r="R54" s="222"/>
      <c r="S54" s="201"/>
      <c r="T54" s="201"/>
      <c r="U54" s="201"/>
      <c r="V54" s="201"/>
      <c r="W54" s="201"/>
    </row>
    <row r="55" spans="1:23" x14ac:dyDescent="0.4">
      <c r="A55" s="379"/>
      <c r="B55" s="12" t="s">
        <v>7484</v>
      </c>
      <c r="C55" s="1"/>
      <c r="D55" s="95"/>
      <c r="E55" s="1"/>
      <c r="F55" s="95"/>
      <c r="G55" s="95"/>
      <c r="H55" s="1">
        <f t="shared" si="0"/>
        <v>0</v>
      </c>
      <c r="I55" s="7"/>
      <c r="M55" s="1">
        <v>17</v>
      </c>
      <c r="N55" s="222"/>
      <c r="O55" s="234"/>
      <c r="P55" s="203"/>
      <c r="Q55" s="201"/>
      <c r="R55" s="222"/>
      <c r="S55" s="201"/>
      <c r="T55" s="201"/>
      <c r="U55" s="201"/>
      <c r="V55" s="201"/>
      <c r="W55" s="201"/>
    </row>
    <row r="56" spans="1:23" x14ac:dyDescent="0.4">
      <c r="A56" s="379"/>
      <c r="B56" s="12" t="s">
        <v>7485</v>
      </c>
      <c r="C56" s="1"/>
      <c r="D56" s="95"/>
      <c r="E56" s="1"/>
      <c r="F56" s="1"/>
      <c r="G56" s="1"/>
      <c r="H56" s="1">
        <f t="shared" si="0"/>
        <v>0</v>
      </c>
      <c r="I56" s="7"/>
      <c r="M56" s="1">
        <v>18</v>
      </c>
      <c r="N56" s="222"/>
      <c r="O56" s="201"/>
      <c r="P56" s="203"/>
      <c r="Q56" s="201"/>
      <c r="R56" s="222"/>
      <c r="S56" s="201"/>
      <c r="T56" s="201"/>
      <c r="U56" s="201"/>
      <c r="V56" s="201"/>
      <c r="W56" s="201"/>
    </row>
    <row r="57" spans="1:23" x14ac:dyDescent="0.4">
      <c r="A57" s="379"/>
      <c r="B57" s="12" t="s">
        <v>7483</v>
      </c>
      <c r="C57" s="1"/>
      <c r="D57" s="95"/>
      <c r="E57" s="1"/>
      <c r="F57" s="1"/>
      <c r="G57" s="1"/>
      <c r="H57" s="1">
        <f t="shared" si="0"/>
        <v>0</v>
      </c>
      <c r="I57" s="7"/>
      <c r="M57" s="1">
        <v>19</v>
      </c>
      <c r="N57" s="222"/>
      <c r="O57" s="201"/>
      <c r="P57" s="203"/>
      <c r="Q57" s="201"/>
      <c r="R57" s="222"/>
      <c r="S57" s="201"/>
      <c r="T57" s="201"/>
      <c r="U57" s="201"/>
      <c r="V57" s="201"/>
      <c r="W57" s="201"/>
    </row>
    <row r="58" spans="1:23" x14ac:dyDescent="0.4">
      <c r="A58" s="379"/>
      <c r="B58" s="12" t="s">
        <v>7484</v>
      </c>
      <c r="C58" s="1"/>
      <c r="D58" s="95"/>
      <c r="E58" s="1"/>
      <c r="F58" s="95"/>
      <c r="G58" s="95"/>
      <c r="H58" s="1">
        <f t="shared" si="0"/>
        <v>0</v>
      </c>
      <c r="I58" s="7"/>
      <c r="M58" s="1">
        <v>20</v>
      </c>
      <c r="N58" s="222"/>
      <c r="O58" s="201"/>
      <c r="P58" s="203"/>
      <c r="Q58" s="201"/>
      <c r="R58" s="222"/>
      <c r="S58" s="201"/>
      <c r="T58" s="201"/>
      <c r="U58" s="201"/>
      <c r="V58" s="201"/>
      <c r="W58" s="201"/>
    </row>
    <row r="59" spans="1:23" x14ac:dyDescent="0.4">
      <c r="A59" s="379"/>
      <c r="B59" s="12" t="s">
        <v>7485</v>
      </c>
      <c r="C59" s="1"/>
      <c r="D59" s="95"/>
      <c r="E59" s="1"/>
      <c r="F59" s="1"/>
      <c r="G59" s="1"/>
      <c r="H59" s="1">
        <f t="shared" si="0"/>
        <v>0</v>
      </c>
      <c r="M59" s="1">
        <v>21</v>
      </c>
      <c r="N59" s="222"/>
      <c r="O59" s="201"/>
      <c r="P59" s="203"/>
      <c r="Q59" s="201"/>
      <c r="R59" s="222"/>
      <c r="S59" s="201"/>
      <c r="T59" s="201"/>
      <c r="U59" s="201"/>
      <c r="V59" s="201"/>
      <c r="W59" s="201"/>
    </row>
    <row r="60" spans="1:23" x14ac:dyDescent="0.4">
      <c r="A60" s="379"/>
      <c r="B60" s="12" t="s">
        <v>7483</v>
      </c>
      <c r="C60" s="1"/>
      <c r="D60" s="95"/>
      <c r="E60" s="1"/>
      <c r="F60" s="1"/>
      <c r="G60" s="1"/>
      <c r="H60" s="1">
        <f t="shared" si="0"/>
        <v>0</v>
      </c>
      <c r="M60" s="1">
        <v>22</v>
      </c>
      <c r="N60" s="222"/>
      <c r="O60" s="201"/>
      <c r="P60" s="203"/>
      <c r="Q60" s="201"/>
      <c r="R60" s="222"/>
      <c r="S60" s="201"/>
      <c r="T60" s="201"/>
      <c r="U60" s="201"/>
      <c r="V60" s="201"/>
      <c r="W60" s="201"/>
    </row>
    <row r="61" spans="1:23" x14ac:dyDescent="0.4">
      <c r="A61" s="379"/>
      <c r="B61" s="12" t="s">
        <v>7484</v>
      </c>
      <c r="C61" s="1"/>
      <c r="D61" s="95"/>
      <c r="E61" s="1"/>
      <c r="F61" s="95"/>
      <c r="G61" s="95"/>
      <c r="H61" s="1">
        <f t="shared" si="0"/>
        <v>0</v>
      </c>
      <c r="M61" s="1">
        <v>23</v>
      </c>
      <c r="N61" s="222"/>
      <c r="O61" s="201"/>
      <c r="P61" s="203"/>
      <c r="Q61" s="201"/>
      <c r="R61" s="222"/>
      <c r="S61" s="201"/>
      <c r="T61" s="201"/>
      <c r="U61" s="201"/>
      <c r="V61" s="201"/>
      <c r="W61" s="201"/>
    </row>
    <row r="62" spans="1:23" x14ac:dyDescent="0.4">
      <c r="A62" s="379"/>
      <c r="B62" s="12" t="s">
        <v>7485</v>
      </c>
      <c r="C62" s="1"/>
      <c r="D62" s="95"/>
      <c r="E62" s="1"/>
      <c r="F62" s="1"/>
      <c r="G62" s="1"/>
      <c r="H62" s="1">
        <f t="shared" si="0"/>
        <v>0</v>
      </c>
      <c r="M62" s="1">
        <v>24</v>
      </c>
      <c r="N62" s="222"/>
      <c r="O62" s="201"/>
      <c r="P62" s="203"/>
      <c r="Q62" s="201"/>
      <c r="R62" s="222"/>
      <c r="S62" s="201"/>
      <c r="T62" s="201"/>
      <c r="U62" s="201"/>
      <c r="V62" s="201"/>
      <c r="W62" s="201"/>
    </row>
    <row r="63" spans="1:23" x14ac:dyDescent="0.4">
      <c r="A63" s="227"/>
      <c r="C63" s="7"/>
      <c r="D63" s="228"/>
      <c r="E63" s="7"/>
      <c r="F63" s="7"/>
      <c r="G63" s="7"/>
      <c r="H63" s="7"/>
      <c r="N63" s="229"/>
      <c r="O63" s="229"/>
      <c r="P63" s="229"/>
      <c r="Q63" s="229"/>
      <c r="R63" s="229"/>
      <c r="S63" s="229"/>
      <c r="T63" s="229"/>
      <c r="U63" s="229"/>
      <c r="V63" s="229"/>
    </row>
    <row r="64" spans="1:23" x14ac:dyDescent="0.4">
      <c r="M64" s="12" t="s">
        <v>11420</v>
      </c>
      <c r="N64" s="71">
        <f>COUNTIF($N$39:$W$62,M64)</f>
        <v>0</v>
      </c>
      <c r="O64" s="229"/>
      <c r="P64" s="229"/>
      <c r="Q64" s="229"/>
      <c r="R64" s="229"/>
      <c r="S64" s="229"/>
    </row>
    <row r="65" spans="1:19" x14ac:dyDescent="0.4">
      <c r="A65" s="12" t="s">
        <v>7654</v>
      </c>
      <c r="B65" s="219">
        <v>45787.681944444441</v>
      </c>
      <c r="M65" s="12" t="s">
        <v>11327</v>
      </c>
      <c r="N65" s="71">
        <f t="shared" ref="N65:N109" si="1">COUNTIF($N$39:$W$62,M65)</f>
        <v>2</v>
      </c>
      <c r="O65" s="229"/>
      <c r="P65" s="229"/>
      <c r="Q65" s="229"/>
      <c r="R65" s="229"/>
      <c r="S65" s="229"/>
    </row>
    <row r="66" spans="1:19" x14ac:dyDescent="0.4">
      <c r="A66" s="12" t="s">
        <v>7655</v>
      </c>
      <c r="B66" s="220">
        <v>1.5277777777777777E-2</v>
      </c>
      <c r="M66" s="12" t="s">
        <v>11294</v>
      </c>
      <c r="N66" s="71">
        <f t="shared" si="1"/>
        <v>0</v>
      </c>
      <c r="O66" s="229"/>
      <c r="P66" s="229"/>
      <c r="Q66" s="229"/>
      <c r="R66" s="229"/>
      <c r="S66" s="229"/>
    </row>
    <row r="67" spans="1:19" x14ac:dyDescent="0.4">
      <c r="A67" s="12" t="s">
        <v>7656</v>
      </c>
      <c r="B67" s="219">
        <f>B65-B66</f>
        <v>45787.666666666664</v>
      </c>
      <c r="M67" s="12" t="s">
        <v>11217</v>
      </c>
      <c r="N67" s="71">
        <f t="shared" si="1"/>
        <v>0</v>
      </c>
      <c r="O67" s="229"/>
      <c r="P67" s="229"/>
      <c r="Q67" s="229"/>
      <c r="R67" s="229"/>
      <c r="S67" s="229"/>
    </row>
    <row r="68" spans="1:19" x14ac:dyDescent="0.4">
      <c r="M68" s="12" t="s">
        <v>11075</v>
      </c>
      <c r="N68" s="71">
        <f t="shared" si="1"/>
        <v>0</v>
      </c>
    </row>
    <row r="69" spans="1:19" x14ac:dyDescent="0.4">
      <c r="A69" s="220" t="s">
        <v>9491</v>
      </c>
      <c r="B69" s="295">
        <v>0</v>
      </c>
      <c r="C69" s="220">
        <f>B69+TIME(1,,)</f>
        <v>4.1666666666666664E-2</v>
      </c>
      <c r="M69" s="12" t="s">
        <v>11007</v>
      </c>
      <c r="N69" s="71">
        <f t="shared" si="1"/>
        <v>0</v>
      </c>
    </row>
    <row r="70" spans="1:19" x14ac:dyDescent="0.4">
      <c r="A70" s="220" t="s">
        <v>9491</v>
      </c>
      <c r="B70" s="220">
        <f>C69</f>
        <v>4.1666666666666664E-2</v>
      </c>
      <c r="C70" s="220">
        <f t="shared" ref="C70:C92" si="2">B70+TIME(1,,)</f>
        <v>8.3333333333333329E-2</v>
      </c>
      <c r="M70" s="12" t="s">
        <v>11003</v>
      </c>
      <c r="N70" s="71">
        <f t="shared" si="1"/>
        <v>0</v>
      </c>
    </row>
    <row r="71" spans="1:19" x14ac:dyDescent="0.4">
      <c r="A71" s="220" t="s">
        <v>9491</v>
      </c>
      <c r="B71" s="220">
        <f t="shared" ref="B71:B92" si="3">C70</f>
        <v>8.3333333333333329E-2</v>
      </c>
      <c r="C71" s="220">
        <f t="shared" si="2"/>
        <v>0.125</v>
      </c>
      <c r="M71" s="300" t="s">
        <v>10836</v>
      </c>
      <c r="N71" s="71">
        <f t="shared" si="1"/>
        <v>0</v>
      </c>
    </row>
    <row r="72" spans="1:19" x14ac:dyDescent="0.4">
      <c r="A72" s="220" t="s">
        <v>9491</v>
      </c>
      <c r="B72" s="220">
        <f t="shared" si="3"/>
        <v>0.125</v>
      </c>
      <c r="C72" s="220">
        <f t="shared" si="2"/>
        <v>0.16666666666666666</v>
      </c>
      <c r="M72" s="300" t="s">
        <v>10394</v>
      </c>
      <c r="N72" s="71">
        <f t="shared" si="1"/>
        <v>0</v>
      </c>
    </row>
    <row r="73" spans="1:19" x14ac:dyDescent="0.4">
      <c r="A73" s="220" t="s">
        <v>9491</v>
      </c>
      <c r="B73" s="220">
        <f t="shared" si="3"/>
        <v>0.16666666666666666</v>
      </c>
      <c r="C73" s="220">
        <f t="shared" si="2"/>
        <v>0.20833333333333331</v>
      </c>
      <c r="M73" s="300" t="s">
        <v>10677</v>
      </c>
      <c r="N73" s="71">
        <f t="shared" si="1"/>
        <v>0</v>
      </c>
    </row>
    <row r="74" spans="1:19" x14ac:dyDescent="0.4">
      <c r="A74" s="220" t="s">
        <v>9491</v>
      </c>
      <c r="B74" s="220">
        <f t="shared" si="3"/>
        <v>0.20833333333333331</v>
      </c>
      <c r="C74" s="220">
        <f t="shared" si="2"/>
        <v>0.24999999999999997</v>
      </c>
      <c r="M74" s="300" t="s">
        <v>10329</v>
      </c>
      <c r="N74" s="71">
        <f t="shared" si="1"/>
        <v>0</v>
      </c>
    </row>
    <row r="75" spans="1:19" x14ac:dyDescent="0.4">
      <c r="A75" s="220" t="s">
        <v>9491</v>
      </c>
      <c r="B75" s="220">
        <f t="shared" si="3"/>
        <v>0.24999999999999997</v>
      </c>
      <c r="C75" s="220">
        <f t="shared" si="2"/>
        <v>0.29166666666666663</v>
      </c>
      <c r="M75" s="300" t="s">
        <v>10195</v>
      </c>
      <c r="N75" s="71">
        <f t="shared" si="1"/>
        <v>0</v>
      </c>
    </row>
    <row r="76" spans="1:19" x14ac:dyDescent="0.4">
      <c r="A76" s="220" t="s">
        <v>9491</v>
      </c>
      <c r="B76" s="220">
        <f t="shared" si="3"/>
        <v>0.29166666666666663</v>
      </c>
      <c r="C76" s="220">
        <f t="shared" si="2"/>
        <v>0.33333333333333331</v>
      </c>
      <c r="M76" s="201" t="s">
        <v>10197</v>
      </c>
      <c r="N76" s="71">
        <f t="shared" si="1"/>
        <v>0</v>
      </c>
    </row>
    <row r="77" spans="1:19" x14ac:dyDescent="0.4">
      <c r="A77" s="220" t="s">
        <v>9491</v>
      </c>
      <c r="B77" s="220">
        <f t="shared" si="3"/>
        <v>0.33333333333333331</v>
      </c>
      <c r="C77" s="220">
        <f t="shared" si="2"/>
        <v>0.375</v>
      </c>
      <c r="M77" s="12" t="s">
        <v>9641</v>
      </c>
      <c r="N77" s="71">
        <f t="shared" si="1"/>
        <v>0</v>
      </c>
    </row>
    <row r="78" spans="1:19" x14ac:dyDescent="0.4">
      <c r="A78" s="220" t="s">
        <v>9491</v>
      </c>
      <c r="B78" s="220">
        <f t="shared" si="3"/>
        <v>0.375</v>
      </c>
      <c r="C78" s="220">
        <f t="shared" si="2"/>
        <v>0.41666666666666669</v>
      </c>
      <c r="M78" s="12" t="s">
        <v>10611</v>
      </c>
      <c r="N78" s="71">
        <f t="shared" si="1"/>
        <v>0</v>
      </c>
    </row>
    <row r="79" spans="1:19" x14ac:dyDescent="0.4">
      <c r="A79" s="220" t="s">
        <v>9491</v>
      </c>
      <c r="B79" s="220">
        <f t="shared" si="3"/>
        <v>0.41666666666666669</v>
      </c>
      <c r="C79" s="220">
        <f t="shared" si="2"/>
        <v>0.45833333333333337</v>
      </c>
      <c r="M79" s="12" t="s">
        <v>10533</v>
      </c>
      <c r="N79" s="71">
        <f t="shared" si="1"/>
        <v>0</v>
      </c>
    </row>
    <row r="80" spans="1:19" x14ac:dyDescent="0.4">
      <c r="A80" s="220" t="s">
        <v>9491</v>
      </c>
      <c r="B80" s="220">
        <f t="shared" si="3"/>
        <v>0.45833333333333337</v>
      </c>
      <c r="C80" s="220">
        <f t="shared" si="2"/>
        <v>0.5</v>
      </c>
      <c r="M80" s="12" t="s">
        <v>10479</v>
      </c>
      <c r="N80" s="71">
        <f t="shared" si="1"/>
        <v>0</v>
      </c>
    </row>
    <row r="81" spans="1:14" x14ac:dyDescent="0.4">
      <c r="A81" s="220" t="s">
        <v>9491</v>
      </c>
      <c r="B81" s="220">
        <f t="shared" si="3"/>
        <v>0.5</v>
      </c>
      <c r="C81" s="220">
        <f t="shared" si="2"/>
        <v>0.54166666666666663</v>
      </c>
      <c r="M81" s="12" t="s">
        <v>10482</v>
      </c>
      <c r="N81" s="71">
        <f t="shared" si="1"/>
        <v>0</v>
      </c>
    </row>
    <row r="82" spans="1:14" x14ac:dyDescent="0.4">
      <c r="A82" s="220" t="s">
        <v>9491</v>
      </c>
      <c r="B82" s="220">
        <f t="shared" si="3"/>
        <v>0.54166666666666663</v>
      </c>
      <c r="C82" s="220">
        <f t="shared" si="2"/>
        <v>0.58333333333333326</v>
      </c>
      <c r="M82" s="12" t="s">
        <v>10415</v>
      </c>
      <c r="N82" s="71">
        <f t="shared" si="1"/>
        <v>0</v>
      </c>
    </row>
    <row r="83" spans="1:14" x14ac:dyDescent="0.4">
      <c r="A83" s="220" t="s">
        <v>9491</v>
      </c>
      <c r="B83" s="220">
        <f t="shared" si="3"/>
        <v>0.58333333333333326</v>
      </c>
      <c r="C83" s="220">
        <f t="shared" si="2"/>
        <v>0.62499999999999989</v>
      </c>
      <c r="M83" s="12" t="s">
        <v>10399</v>
      </c>
      <c r="N83" s="71">
        <f t="shared" si="1"/>
        <v>0</v>
      </c>
    </row>
    <row r="84" spans="1:14" x14ac:dyDescent="0.4">
      <c r="A84" s="220" t="s">
        <v>9491</v>
      </c>
      <c r="B84" s="220">
        <f t="shared" si="3"/>
        <v>0.62499999999999989</v>
      </c>
      <c r="C84" s="220">
        <f t="shared" si="2"/>
        <v>0.66666666666666652</v>
      </c>
      <c r="M84" s="12" t="s">
        <v>10303</v>
      </c>
      <c r="N84" s="71">
        <f t="shared" si="1"/>
        <v>0</v>
      </c>
    </row>
    <row r="85" spans="1:14" x14ac:dyDescent="0.4">
      <c r="A85" s="220" t="s">
        <v>9491</v>
      </c>
      <c r="B85" s="220">
        <f t="shared" si="3"/>
        <v>0.66666666666666652</v>
      </c>
      <c r="C85" s="220">
        <f t="shared" si="2"/>
        <v>0.70833333333333315</v>
      </c>
      <c r="M85" s="12" t="s">
        <v>10196</v>
      </c>
      <c r="N85" s="71">
        <f t="shared" si="1"/>
        <v>0</v>
      </c>
    </row>
    <row r="86" spans="1:14" x14ac:dyDescent="0.4">
      <c r="A86" s="220" t="s">
        <v>9491</v>
      </c>
      <c r="B86" s="220">
        <f t="shared" si="3"/>
        <v>0.70833333333333315</v>
      </c>
      <c r="C86" s="220">
        <f t="shared" si="2"/>
        <v>0.74999999999999978</v>
      </c>
      <c r="M86" s="12" t="s">
        <v>9917</v>
      </c>
      <c r="N86" s="71">
        <f t="shared" si="1"/>
        <v>0</v>
      </c>
    </row>
    <row r="87" spans="1:14" x14ac:dyDescent="0.4">
      <c r="A87" s="220" t="s">
        <v>9491</v>
      </c>
      <c r="B87" s="220">
        <f t="shared" si="3"/>
        <v>0.74999999999999978</v>
      </c>
      <c r="C87" s="220">
        <f t="shared" si="2"/>
        <v>0.79166666666666641</v>
      </c>
      <c r="M87" s="12" t="s">
        <v>9624</v>
      </c>
      <c r="N87" s="71">
        <f t="shared" si="1"/>
        <v>0</v>
      </c>
    </row>
    <row r="88" spans="1:14" x14ac:dyDescent="0.4">
      <c r="A88" s="220" t="s">
        <v>9491</v>
      </c>
      <c r="B88" s="220">
        <f t="shared" si="3"/>
        <v>0.79166666666666641</v>
      </c>
      <c r="C88" s="220">
        <f t="shared" si="2"/>
        <v>0.83333333333333304</v>
      </c>
      <c r="M88" s="12" t="s">
        <v>9532</v>
      </c>
      <c r="N88" s="71">
        <f t="shared" si="1"/>
        <v>0</v>
      </c>
    </row>
    <row r="89" spans="1:14" x14ac:dyDescent="0.4">
      <c r="A89" s="220" t="s">
        <v>9491</v>
      </c>
      <c r="B89" s="220">
        <f t="shared" si="3"/>
        <v>0.83333333333333304</v>
      </c>
      <c r="C89" s="220">
        <f t="shared" si="2"/>
        <v>0.87499999999999967</v>
      </c>
      <c r="M89" s="12" t="s">
        <v>9510</v>
      </c>
      <c r="N89" s="71">
        <f t="shared" si="1"/>
        <v>0</v>
      </c>
    </row>
    <row r="90" spans="1:14" x14ac:dyDescent="0.4">
      <c r="A90" s="220" t="s">
        <v>9491</v>
      </c>
      <c r="B90" s="220">
        <f t="shared" si="3"/>
        <v>0.87499999999999967</v>
      </c>
      <c r="C90" s="220">
        <f t="shared" si="2"/>
        <v>0.9166666666666663</v>
      </c>
      <c r="M90" s="12" t="s">
        <v>9508</v>
      </c>
      <c r="N90" s="71">
        <f t="shared" si="1"/>
        <v>0</v>
      </c>
    </row>
    <row r="91" spans="1:14" x14ac:dyDescent="0.4">
      <c r="A91" s="220" t="s">
        <v>9491</v>
      </c>
      <c r="B91" s="220">
        <f t="shared" si="3"/>
        <v>0.9166666666666663</v>
      </c>
      <c r="C91" s="220">
        <f t="shared" si="2"/>
        <v>0.95833333333333293</v>
      </c>
      <c r="M91" s="12" t="s">
        <v>9498</v>
      </c>
      <c r="N91" s="71">
        <f t="shared" si="1"/>
        <v>0</v>
      </c>
    </row>
    <row r="92" spans="1:14" x14ac:dyDescent="0.4">
      <c r="A92" s="220" t="s">
        <v>9491</v>
      </c>
      <c r="B92" s="220">
        <f t="shared" si="3"/>
        <v>0.95833333333333293</v>
      </c>
      <c r="C92" s="220">
        <f t="shared" si="2"/>
        <v>0.99999999999999956</v>
      </c>
      <c r="M92" s="12" t="s">
        <v>9422</v>
      </c>
      <c r="N92" s="71">
        <f t="shared" si="1"/>
        <v>0</v>
      </c>
    </row>
    <row r="93" spans="1:14" x14ac:dyDescent="0.4">
      <c r="M93" s="12" t="s">
        <v>9359</v>
      </c>
      <c r="N93" s="71">
        <f t="shared" si="1"/>
        <v>0</v>
      </c>
    </row>
    <row r="94" spans="1:14" x14ac:dyDescent="0.4">
      <c r="M94" s="12" t="s">
        <v>9210</v>
      </c>
      <c r="N94" s="71">
        <f t="shared" si="1"/>
        <v>0</v>
      </c>
    </row>
    <row r="95" spans="1:14" x14ac:dyDescent="0.4">
      <c r="M95" s="12" t="s">
        <v>9136</v>
      </c>
      <c r="N95" s="71">
        <f t="shared" si="1"/>
        <v>0</v>
      </c>
    </row>
    <row r="96" spans="1:14" x14ac:dyDescent="0.4">
      <c r="M96" s="12" t="s">
        <v>9077</v>
      </c>
      <c r="N96" s="71">
        <f t="shared" si="1"/>
        <v>0</v>
      </c>
    </row>
    <row r="97" spans="13:14" x14ac:dyDescent="0.4">
      <c r="M97" s="12" t="s">
        <v>9075</v>
      </c>
      <c r="N97" s="71">
        <f t="shared" si="1"/>
        <v>0</v>
      </c>
    </row>
    <row r="98" spans="13:14" x14ac:dyDescent="0.4">
      <c r="M98" s="12" t="s">
        <v>9072</v>
      </c>
      <c r="N98" s="71">
        <f t="shared" si="1"/>
        <v>0</v>
      </c>
    </row>
    <row r="99" spans="13:14" x14ac:dyDescent="0.4">
      <c r="M99" s="12" t="s">
        <v>8980</v>
      </c>
      <c r="N99" s="71">
        <f t="shared" si="1"/>
        <v>0</v>
      </c>
    </row>
    <row r="100" spans="13:14" x14ac:dyDescent="0.4">
      <c r="M100" s="12" t="s">
        <v>8984</v>
      </c>
      <c r="N100" s="71">
        <f t="shared" si="1"/>
        <v>0</v>
      </c>
    </row>
    <row r="101" spans="13:14" x14ac:dyDescent="0.4">
      <c r="M101" s="12" t="s">
        <v>9280</v>
      </c>
      <c r="N101" s="71">
        <f t="shared" si="1"/>
        <v>0</v>
      </c>
    </row>
    <row r="102" spans="13:14" x14ac:dyDescent="0.4">
      <c r="M102" s="12" t="s">
        <v>8676</v>
      </c>
      <c r="N102" s="71">
        <f t="shared" si="1"/>
        <v>0</v>
      </c>
    </row>
    <row r="103" spans="13:14" x14ac:dyDescent="0.4">
      <c r="M103" s="12" t="s">
        <v>8658</v>
      </c>
      <c r="N103" s="71">
        <f t="shared" si="1"/>
        <v>0</v>
      </c>
    </row>
    <row r="104" spans="13:14" x14ac:dyDescent="0.4">
      <c r="M104" s="12" t="s">
        <v>8648</v>
      </c>
      <c r="N104" s="71">
        <f t="shared" si="1"/>
        <v>0</v>
      </c>
    </row>
    <row r="105" spans="13:14" x14ac:dyDescent="0.4">
      <c r="M105" s="12" t="s">
        <v>8679</v>
      </c>
      <c r="N105" s="71">
        <f t="shared" si="1"/>
        <v>0</v>
      </c>
    </row>
    <row r="106" spans="13:14" x14ac:dyDescent="0.4">
      <c r="M106" s="12" t="s">
        <v>8576</v>
      </c>
      <c r="N106" s="71">
        <f t="shared" si="1"/>
        <v>0</v>
      </c>
    </row>
    <row r="107" spans="13:14" x14ac:dyDescent="0.4">
      <c r="M107" s="12" t="s">
        <v>8577</v>
      </c>
      <c r="N107" s="71">
        <f t="shared" si="1"/>
        <v>0</v>
      </c>
    </row>
    <row r="108" spans="13:14" x14ac:dyDescent="0.4">
      <c r="M108" s="12" t="s">
        <v>8744</v>
      </c>
      <c r="N108" s="71">
        <f t="shared" si="1"/>
        <v>0</v>
      </c>
    </row>
    <row r="109" spans="13:14" x14ac:dyDescent="0.4">
      <c r="M109" s="12" t="s">
        <v>8578</v>
      </c>
      <c r="N109" s="71">
        <f t="shared" si="1"/>
        <v>0</v>
      </c>
    </row>
  </sheetData>
  <mergeCells count="69">
    <mergeCell ref="F10:H10"/>
    <mergeCell ref="C11:E11"/>
    <mergeCell ref="F11:H11"/>
    <mergeCell ref="C12:E12"/>
    <mergeCell ref="B1:H1"/>
    <mergeCell ref="B2:H2"/>
    <mergeCell ref="B3:H3"/>
    <mergeCell ref="B4:H4"/>
    <mergeCell ref="B5:H5"/>
    <mergeCell ref="B6:C6"/>
    <mergeCell ref="D6:E6"/>
    <mergeCell ref="F6:H6"/>
    <mergeCell ref="F12:H12"/>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C19:E19"/>
    <mergeCell ref="F19:H19"/>
    <mergeCell ref="C20:H20"/>
    <mergeCell ref="A21:A26"/>
    <mergeCell ref="C21:H21"/>
    <mergeCell ref="C22:H22"/>
    <mergeCell ref="C23:H23"/>
    <mergeCell ref="B24:B26"/>
    <mergeCell ref="C24:E24"/>
    <mergeCell ref="A32:B32"/>
    <mergeCell ref="C32:H32"/>
    <mergeCell ref="F24:H24"/>
    <mergeCell ref="C25:E25"/>
    <mergeCell ref="F25:H25"/>
    <mergeCell ref="C26:E26"/>
    <mergeCell ref="F26:H26"/>
    <mergeCell ref="C27:H27"/>
    <mergeCell ref="B28:H28"/>
    <mergeCell ref="A30:B30"/>
    <mergeCell ref="C30:H30"/>
    <mergeCell ref="A31:B31"/>
    <mergeCell ref="C31:H31"/>
    <mergeCell ref="V38:W38"/>
    <mergeCell ref="A42:A44"/>
    <mergeCell ref="A33:B33"/>
    <mergeCell ref="C33:H33"/>
    <mergeCell ref="A34:B34"/>
    <mergeCell ref="C34:H34"/>
    <mergeCell ref="A35:B35"/>
    <mergeCell ref="C35:H35"/>
    <mergeCell ref="A60:A62"/>
    <mergeCell ref="N38:O38"/>
    <mergeCell ref="P38:Q38"/>
    <mergeCell ref="R38:S38"/>
    <mergeCell ref="T38:U38"/>
    <mergeCell ref="A45:A47"/>
    <mergeCell ref="A48:A50"/>
    <mergeCell ref="A51:A53"/>
    <mergeCell ref="A54:A56"/>
    <mergeCell ref="A57:A59"/>
  </mergeCells>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9C08F-CD6D-44FF-AB41-5C346E0B73DC}">
  <dimension ref="A1:W130"/>
  <sheetViews>
    <sheetView tabSelected="1" topLeftCell="A34" zoomScale="90" zoomScaleNormal="90" workbookViewId="0">
      <selection activeCell="U39" sqref="U39"/>
    </sheetView>
  </sheetViews>
  <sheetFormatPr defaultRowHeight="17" x14ac:dyDescent="0.4"/>
  <cols>
    <col min="1" max="1" width="11.6328125" customWidth="1"/>
    <col min="2" max="2" width="13.54296875" bestFit="1" customWidth="1"/>
    <col min="3" max="5" width="11.54296875" customWidth="1"/>
    <col min="6" max="7" width="11.90625" customWidth="1"/>
    <col min="8" max="8" width="11.36328125" customWidth="1"/>
    <col min="9" max="9" width="12" customWidth="1"/>
    <col min="10" max="10" width="11.36328125" bestFit="1" customWidth="1"/>
    <col min="11" max="11" width="6.6328125" customWidth="1"/>
    <col min="12" max="12" width="8.36328125" customWidth="1"/>
    <col min="13" max="13" width="12" customWidth="1"/>
    <col min="14" max="23" width="8.90625" customWidth="1"/>
    <col min="24" max="24" width="26.90625" bestFit="1" customWidth="1"/>
    <col min="25" max="25" width="13" bestFit="1" customWidth="1"/>
  </cols>
  <sheetData>
    <row r="1" spans="1:9" x14ac:dyDescent="0.4">
      <c r="A1" s="11" t="s">
        <v>7581</v>
      </c>
      <c r="B1" s="415" t="s">
        <v>11450</v>
      </c>
      <c r="C1" s="415"/>
      <c r="D1" s="415"/>
      <c r="E1" s="415"/>
      <c r="F1" s="415"/>
      <c r="G1" s="415"/>
      <c r="H1" s="415"/>
      <c r="I1" s="7"/>
    </row>
    <row r="2" spans="1:9" x14ac:dyDescent="0.4">
      <c r="A2" s="11" t="s">
        <v>7582</v>
      </c>
      <c r="B2" s="415" t="s">
        <v>11459</v>
      </c>
      <c r="C2" s="415"/>
      <c r="D2" s="415"/>
      <c r="E2" s="415"/>
      <c r="F2" s="415"/>
      <c r="G2" s="415"/>
      <c r="H2" s="415"/>
      <c r="I2" s="7"/>
    </row>
    <row r="3" spans="1:9" x14ac:dyDescent="0.4">
      <c r="A3" s="11" t="s">
        <v>7583</v>
      </c>
      <c r="B3" s="415" t="s">
        <v>11460</v>
      </c>
      <c r="C3" s="415"/>
      <c r="D3" s="415"/>
      <c r="E3" s="415"/>
      <c r="F3" s="415"/>
      <c r="G3" s="415"/>
      <c r="H3" s="415"/>
      <c r="I3" s="7"/>
    </row>
    <row r="4" spans="1:9" x14ac:dyDescent="0.4">
      <c r="A4" s="11" t="s">
        <v>7584</v>
      </c>
      <c r="B4" s="375" t="s">
        <v>8089</v>
      </c>
      <c r="C4" s="375"/>
      <c r="D4" s="375"/>
      <c r="E4" s="375"/>
      <c r="F4" s="375"/>
      <c r="G4" s="375"/>
      <c r="H4" s="375"/>
      <c r="I4" s="7"/>
    </row>
    <row r="5" spans="1:9" x14ac:dyDescent="0.4">
      <c r="A5" s="11" t="s">
        <v>9165</v>
      </c>
      <c r="B5" s="375" t="s">
        <v>9261</v>
      </c>
      <c r="C5" s="375"/>
      <c r="D5" s="375"/>
      <c r="E5" s="375"/>
      <c r="F5" s="375"/>
      <c r="G5" s="375"/>
      <c r="H5" s="375"/>
      <c r="I5" s="7"/>
    </row>
    <row r="6" spans="1:9" x14ac:dyDescent="0.4">
      <c r="A6" s="11" t="s">
        <v>7586</v>
      </c>
      <c r="B6" s="384">
        <f>MIN(C37:G37)</f>
        <v>45818.59097222222</v>
      </c>
      <c r="C6" s="374"/>
      <c r="D6" s="403" t="s">
        <v>7587</v>
      </c>
      <c r="E6" s="404"/>
      <c r="F6" s="384">
        <f>MAX(C38:G38)</f>
        <v>45821.368055555555</v>
      </c>
      <c r="G6" s="402"/>
      <c r="H6" s="374"/>
      <c r="I6" s="7"/>
    </row>
    <row r="7" spans="1:9" ht="33.5" customHeight="1" x14ac:dyDescent="0.4">
      <c r="A7" s="394" t="s">
        <v>7816</v>
      </c>
      <c r="B7" s="11" t="s">
        <v>7589</v>
      </c>
      <c r="C7" s="397" t="s">
        <v>11381</v>
      </c>
      <c r="D7" s="408"/>
      <c r="E7" s="408"/>
      <c r="F7" s="408"/>
      <c r="G7" s="408"/>
      <c r="H7" s="409"/>
      <c r="I7" s="10"/>
    </row>
    <row r="8" spans="1:9" x14ac:dyDescent="0.4">
      <c r="A8" s="395"/>
      <c r="B8" s="11" t="s">
        <v>7590</v>
      </c>
      <c r="C8" s="388" t="s">
        <v>7460</v>
      </c>
      <c r="D8" s="390"/>
      <c r="E8" s="390"/>
      <c r="F8" s="390"/>
      <c r="G8" s="390"/>
      <c r="H8" s="389"/>
      <c r="I8" s="73"/>
    </row>
    <row r="9" spans="1:9" x14ac:dyDescent="0.4">
      <c r="A9" s="395"/>
      <c r="B9" s="11" t="s">
        <v>7591</v>
      </c>
      <c r="C9" s="388" t="s">
        <v>7844</v>
      </c>
      <c r="D9" s="390"/>
      <c r="E9" s="390"/>
      <c r="F9" s="390"/>
      <c r="G9" s="390"/>
      <c r="H9" s="389"/>
      <c r="I9" s="73"/>
    </row>
    <row r="10" spans="1:9" ht="17" customHeight="1" x14ac:dyDescent="0.4">
      <c r="A10" s="395"/>
      <c r="B10" s="380" t="s">
        <v>7593</v>
      </c>
      <c r="C10" s="388" t="s">
        <v>7594</v>
      </c>
      <c r="D10" s="390"/>
      <c r="E10" s="389"/>
      <c r="F10" s="388" t="s">
        <v>7595</v>
      </c>
      <c r="G10" s="390"/>
      <c r="H10" s="389"/>
      <c r="I10" s="73"/>
    </row>
    <row r="11" spans="1:9" x14ac:dyDescent="0.4">
      <c r="A11" s="395"/>
      <c r="B11" s="380"/>
      <c r="C11" s="388" t="s">
        <v>7596</v>
      </c>
      <c r="D11" s="390"/>
      <c r="E11" s="389"/>
      <c r="F11" s="388" t="s">
        <v>7597</v>
      </c>
      <c r="G11" s="390"/>
      <c r="H11" s="389"/>
      <c r="I11" s="73"/>
    </row>
    <row r="12" spans="1:9" x14ac:dyDescent="0.4">
      <c r="A12" s="395"/>
      <c r="B12" s="380"/>
      <c r="C12" s="388" t="s">
        <v>7598</v>
      </c>
      <c r="D12" s="390"/>
      <c r="E12" s="389"/>
      <c r="F12" s="388" t="s">
        <v>7840</v>
      </c>
      <c r="G12" s="390"/>
      <c r="H12" s="389"/>
      <c r="I12" s="73"/>
    </row>
    <row r="13" spans="1:9" x14ac:dyDescent="0.4">
      <c r="A13" s="396"/>
      <c r="B13" s="184" t="s">
        <v>7600</v>
      </c>
      <c r="C13" s="388" t="s">
        <v>7883</v>
      </c>
      <c r="D13" s="390"/>
      <c r="E13" s="390"/>
      <c r="F13" s="390"/>
      <c r="G13" s="390"/>
      <c r="H13" s="389"/>
      <c r="I13" s="73"/>
    </row>
    <row r="14" spans="1:9" ht="33" customHeight="1" x14ac:dyDescent="0.4">
      <c r="A14" s="394" t="s">
        <v>7602</v>
      </c>
      <c r="B14" s="11" t="s">
        <v>7589</v>
      </c>
      <c r="C14" s="401" t="s">
        <v>11082</v>
      </c>
      <c r="D14" s="392"/>
      <c r="E14" s="392"/>
      <c r="F14" s="392"/>
      <c r="G14" s="392"/>
      <c r="H14" s="393"/>
      <c r="I14" s="217"/>
    </row>
    <row r="15" spans="1:9" x14ac:dyDescent="0.4">
      <c r="A15" s="395"/>
      <c r="B15" s="11" t="s">
        <v>7590</v>
      </c>
      <c r="C15" s="388" t="s">
        <v>7555</v>
      </c>
      <c r="D15" s="390"/>
      <c r="E15" s="390"/>
      <c r="F15" s="390"/>
      <c r="G15" s="390"/>
      <c r="H15" s="389"/>
      <c r="I15" s="73"/>
    </row>
    <row r="16" spans="1:9" x14ac:dyDescent="0.4">
      <c r="A16" s="395"/>
      <c r="B16" s="11" t="s">
        <v>7591</v>
      </c>
      <c r="C16" s="388" t="s">
        <v>7843</v>
      </c>
      <c r="D16" s="390"/>
      <c r="E16" s="390"/>
      <c r="F16" s="390"/>
      <c r="G16" s="390"/>
      <c r="H16" s="389"/>
      <c r="I16" s="73"/>
    </row>
    <row r="17" spans="1:9" ht="17" customHeight="1" x14ac:dyDescent="0.4">
      <c r="A17" s="395"/>
      <c r="B17" s="380" t="s">
        <v>7593</v>
      </c>
      <c r="C17" s="388" t="s">
        <v>7594</v>
      </c>
      <c r="D17" s="390"/>
      <c r="E17" s="389"/>
      <c r="F17" s="388" t="s">
        <v>7606</v>
      </c>
      <c r="G17" s="390"/>
      <c r="H17" s="389"/>
      <c r="I17" s="73"/>
    </row>
    <row r="18" spans="1:9" x14ac:dyDescent="0.4">
      <c r="A18" s="395"/>
      <c r="B18" s="380"/>
      <c r="C18" s="388" t="s">
        <v>7596</v>
      </c>
      <c r="D18" s="390"/>
      <c r="E18" s="389"/>
      <c r="F18" s="388" t="s">
        <v>7607</v>
      </c>
      <c r="G18" s="390"/>
      <c r="H18" s="389"/>
      <c r="I18" s="73"/>
    </row>
    <row r="19" spans="1:9" x14ac:dyDescent="0.4">
      <c r="A19" s="396"/>
      <c r="B19" s="380"/>
      <c r="C19" s="388" t="s">
        <v>7598</v>
      </c>
      <c r="D19" s="390"/>
      <c r="E19" s="389"/>
      <c r="F19" s="388" t="s">
        <v>7840</v>
      </c>
      <c r="G19" s="390"/>
      <c r="H19" s="389"/>
      <c r="I19" s="73"/>
    </row>
    <row r="20" spans="1:9" x14ac:dyDescent="0.4">
      <c r="A20" s="184" t="s">
        <v>7600</v>
      </c>
      <c r="B20" s="184" t="s">
        <v>7600</v>
      </c>
      <c r="C20" s="388" t="s">
        <v>7884</v>
      </c>
      <c r="D20" s="390"/>
      <c r="E20" s="390"/>
      <c r="F20" s="390"/>
      <c r="G20" s="390"/>
      <c r="H20" s="389"/>
      <c r="I20" s="73"/>
    </row>
    <row r="21" spans="1:9" x14ac:dyDescent="0.4">
      <c r="A21" s="394" t="s">
        <v>7634</v>
      </c>
      <c r="B21" s="11" t="s">
        <v>7589</v>
      </c>
      <c r="C21" s="391" t="s">
        <v>11035</v>
      </c>
      <c r="D21" s="392"/>
      <c r="E21" s="392"/>
      <c r="F21" s="392"/>
      <c r="G21" s="392"/>
      <c r="H21" s="393"/>
      <c r="I21" s="217"/>
    </row>
    <row r="22" spans="1:9" x14ac:dyDescent="0.4">
      <c r="A22" s="395"/>
      <c r="B22" s="11" t="s">
        <v>7590</v>
      </c>
      <c r="C22" s="388" t="s">
        <v>7636</v>
      </c>
      <c r="D22" s="390"/>
      <c r="E22" s="390"/>
      <c r="F22" s="390"/>
      <c r="G22" s="390"/>
      <c r="H22" s="389"/>
      <c r="I22" s="73"/>
    </row>
    <row r="23" spans="1:9" x14ac:dyDescent="0.4">
      <c r="A23" s="395"/>
      <c r="B23" s="11" t="s">
        <v>7591</v>
      </c>
      <c r="C23" s="388" t="s">
        <v>7842</v>
      </c>
      <c r="D23" s="390"/>
      <c r="E23" s="390"/>
      <c r="F23" s="390"/>
      <c r="G23" s="390"/>
      <c r="H23" s="389"/>
      <c r="I23" s="73"/>
    </row>
    <row r="24" spans="1:9" x14ac:dyDescent="0.4">
      <c r="A24" s="395"/>
      <c r="B24" s="380" t="s">
        <v>7593</v>
      </c>
      <c r="C24" s="388" t="s">
        <v>7594</v>
      </c>
      <c r="D24" s="390"/>
      <c r="E24" s="389"/>
      <c r="F24" s="388" t="s">
        <v>7640</v>
      </c>
      <c r="G24" s="390"/>
      <c r="H24" s="389"/>
      <c r="I24" s="73"/>
    </row>
    <row r="25" spans="1:9" x14ac:dyDescent="0.4">
      <c r="A25" s="395"/>
      <c r="B25" s="380"/>
      <c r="C25" s="388" t="s">
        <v>7596</v>
      </c>
      <c r="D25" s="390"/>
      <c r="E25" s="389"/>
      <c r="F25" s="388" t="s">
        <v>7641</v>
      </c>
      <c r="G25" s="390"/>
      <c r="H25" s="389"/>
      <c r="I25" s="73"/>
    </row>
    <row r="26" spans="1:9" x14ac:dyDescent="0.4">
      <c r="A26" s="396"/>
      <c r="B26" s="380"/>
      <c r="C26" s="388" t="s">
        <v>7598</v>
      </c>
      <c r="D26" s="390"/>
      <c r="E26" s="389"/>
      <c r="F26" s="388" t="s">
        <v>7841</v>
      </c>
      <c r="G26" s="390"/>
      <c r="H26" s="389"/>
      <c r="I26" s="73"/>
    </row>
    <row r="27" spans="1:9" x14ac:dyDescent="0.4">
      <c r="A27" s="184" t="s">
        <v>7600</v>
      </c>
      <c r="B27" s="184" t="s">
        <v>7600</v>
      </c>
      <c r="C27" s="388" t="s">
        <v>7888</v>
      </c>
      <c r="D27" s="390"/>
      <c r="E27" s="390"/>
      <c r="F27" s="390"/>
      <c r="G27" s="390"/>
      <c r="H27" s="389"/>
      <c r="I27" s="73"/>
    </row>
    <row r="28" spans="1:9" x14ac:dyDescent="0.4">
      <c r="A28" s="184" t="s">
        <v>7609</v>
      </c>
      <c r="B28" s="385" t="s">
        <v>8114</v>
      </c>
      <c r="C28" s="386"/>
      <c r="D28" s="386"/>
      <c r="E28" s="386"/>
      <c r="F28" s="386"/>
      <c r="G28" s="386"/>
      <c r="H28" s="387"/>
      <c r="I28" s="218"/>
    </row>
    <row r="29" spans="1:9" x14ac:dyDescent="0.4">
      <c r="A29" s="11" t="s">
        <v>7704</v>
      </c>
      <c r="B29" s="14" t="s">
        <v>10419</v>
      </c>
      <c r="C29" s="14" t="s">
        <v>10420</v>
      </c>
      <c r="D29" s="14" t="s">
        <v>10421</v>
      </c>
      <c r="E29" s="14" t="s">
        <v>10422</v>
      </c>
      <c r="F29" s="14"/>
      <c r="G29" s="14"/>
      <c r="H29" s="14"/>
      <c r="I29" s="218"/>
    </row>
    <row r="30" spans="1:9" x14ac:dyDescent="0.4">
      <c r="A30" s="399" t="s">
        <v>7717</v>
      </c>
      <c r="B30" s="400"/>
      <c r="C30" s="372" t="s">
        <v>11382</v>
      </c>
      <c r="D30" s="373"/>
      <c r="E30" s="373"/>
      <c r="F30" s="373"/>
      <c r="G30" s="373"/>
      <c r="H30" s="374"/>
      <c r="I30" s="218"/>
    </row>
    <row r="31" spans="1:9" x14ac:dyDescent="0.4">
      <c r="A31" s="399" t="s">
        <v>7821</v>
      </c>
      <c r="B31" s="400"/>
      <c r="C31" s="372" t="s">
        <v>8557</v>
      </c>
      <c r="D31" s="373"/>
      <c r="E31" s="373"/>
      <c r="F31" s="373"/>
      <c r="G31" s="373"/>
      <c r="H31" s="374"/>
      <c r="I31" s="218"/>
    </row>
    <row r="32" spans="1:9" x14ac:dyDescent="0.4">
      <c r="A32" s="399" t="s">
        <v>9546</v>
      </c>
      <c r="B32" s="400"/>
      <c r="C32" s="372" t="s">
        <v>8073</v>
      </c>
      <c r="D32" s="373"/>
      <c r="E32" s="373"/>
      <c r="F32" s="373"/>
      <c r="G32" s="373"/>
      <c r="H32" s="374"/>
      <c r="I32" s="218"/>
    </row>
    <row r="33" spans="1:23" x14ac:dyDescent="0.4">
      <c r="A33" s="399" t="s">
        <v>9561</v>
      </c>
      <c r="B33" s="400"/>
      <c r="C33" s="372"/>
      <c r="D33" s="373"/>
      <c r="E33" s="373"/>
      <c r="F33" s="373"/>
      <c r="G33" s="373"/>
      <c r="H33" s="374"/>
      <c r="I33" s="218"/>
    </row>
    <row r="34" spans="1:23" ht="52.75" customHeight="1" x14ac:dyDescent="0.4">
      <c r="A34" s="399" t="s">
        <v>9791</v>
      </c>
      <c r="B34" s="400"/>
      <c r="C34" s="399" t="s">
        <v>10070</v>
      </c>
      <c r="D34" s="373"/>
      <c r="E34" s="373"/>
      <c r="F34" s="373"/>
      <c r="G34" s="373"/>
      <c r="H34" s="374"/>
      <c r="I34" s="218"/>
    </row>
    <row r="35" spans="1:23" x14ac:dyDescent="0.4">
      <c r="A35" s="88"/>
      <c r="B35" s="12"/>
      <c r="C35" s="1" t="s">
        <v>8594</v>
      </c>
      <c r="D35" s="1" t="s">
        <v>8595</v>
      </c>
      <c r="E35" s="1" t="s">
        <v>8596</v>
      </c>
      <c r="F35" s="1" t="s">
        <v>8597</v>
      </c>
      <c r="G35" s="1" t="s">
        <v>8598</v>
      </c>
      <c r="H35" s="1" t="s">
        <v>7614</v>
      </c>
      <c r="I35" s="7"/>
      <c r="N35" t="s">
        <v>11030</v>
      </c>
      <c r="P35" t="s">
        <v>11047</v>
      </c>
      <c r="R35" t="s">
        <v>11056</v>
      </c>
      <c r="T35" t="s">
        <v>11038</v>
      </c>
      <c r="V35" t="s">
        <v>11092</v>
      </c>
    </row>
    <row r="36" spans="1:23" x14ac:dyDescent="0.4">
      <c r="A36" s="83"/>
      <c r="B36" s="12" t="s">
        <v>7977</v>
      </c>
      <c r="C36" s="239" t="s">
        <v>8107</v>
      </c>
      <c r="D36" s="239" t="s">
        <v>8110</v>
      </c>
      <c r="E36" s="239" t="s">
        <v>8111</v>
      </c>
      <c r="F36" s="239" t="s">
        <v>8113</v>
      </c>
      <c r="G36" s="239" t="s">
        <v>8109</v>
      </c>
      <c r="H36" s="1"/>
      <c r="I36" s="7"/>
      <c r="J36" s="186" t="s">
        <v>9436</v>
      </c>
      <c r="N36" t="s">
        <v>11031</v>
      </c>
      <c r="P36" t="s">
        <v>11408</v>
      </c>
      <c r="R36" t="s">
        <v>11411</v>
      </c>
      <c r="T36" t="s">
        <v>11037</v>
      </c>
      <c r="V36" t="s">
        <v>11093</v>
      </c>
    </row>
    <row r="37" spans="1:23" x14ac:dyDescent="0.4">
      <c r="A37" s="177"/>
      <c r="B37" s="12" t="s">
        <v>7615</v>
      </c>
      <c r="C37" s="191">
        <v>45818.607638888891</v>
      </c>
      <c r="D37" s="191">
        <v>45818.603472222225</v>
      </c>
      <c r="E37" s="191">
        <v>45818.591666666667</v>
      </c>
      <c r="F37" s="191">
        <v>45818.59097222222</v>
      </c>
      <c r="G37" s="191">
        <v>45818.609027777777</v>
      </c>
      <c r="H37" s="1"/>
      <c r="I37" s="7"/>
      <c r="J37" s="294">
        <v>45818.333333333336</v>
      </c>
      <c r="M37" s="1" t="s">
        <v>7189</v>
      </c>
      <c r="N37" s="372" t="s">
        <v>8594</v>
      </c>
      <c r="O37" s="374"/>
      <c r="P37" s="399" t="s">
        <v>8595</v>
      </c>
      <c r="Q37" s="400"/>
      <c r="R37" s="399" t="s">
        <v>8596</v>
      </c>
      <c r="S37" s="400"/>
      <c r="T37" s="399" t="s">
        <v>8597</v>
      </c>
      <c r="U37" s="400"/>
      <c r="V37" s="399" t="s">
        <v>8598</v>
      </c>
      <c r="W37" s="400"/>
    </row>
    <row r="38" spans="1:23" x14ac:dyDescent="0.4">
      <c r="A38" s="177"/>
      <c r="B38" s="12" t="s">
        <v>7482</v>
      </c>
      <c r="C38" s="191">
        <v>45821.366666666669</v>
      </c>
      <c r="D38" s="191">
        <v>45821.366666666669</v>
      </c>
      <c r="E38" s="191">
        <v>45821.365277777775</v>
      </c>
      <c r="F38" s="191">
        <v>45821.365277777775</v>
      </c>
      <c r="G38" s="191">
        <v>45821.368055555555</v>
      </c>
      <c r="H38" s="1"/>
      <c r="I38" s="7"/>
      <c r="J38" s="186">
        <f>IF(C38&lt;&gt;"",INT((J37-C37)*24),0)+IF(D38&lt;&gt;"",INT((J37-D37)*24),0)+IF(E38&lt;&gt;"",INT((J37-E37)*24),0)+IF(F38&lt;&gt;"",INT((J37-F37)*24),0)+IF(G38&lt;&gt;"",INT((J37-G37)*24),0)</f>
        <v>-35</v>
      </c>
      <c r="M38" s="95">
        <v>1</v>
      </c>
      <c r="N38" s="222" t="s">
        <v>11461</v>
      </c>
      <c r="O38" s="201"/>
      <c r="P38" s="222"/>
      <c r="Q38" s="201"/>
      <c r="R38" s="222" t="s">
        <v>11458</v>
      </c>
      <c r="S38" s="201"/>
      <c r="T38" s="222"/>
      <c r="U38" s="201"/>
      <c r="V38" s="222"/>
      <c r="W38" s="201"/>
    </row>
    <row r="39" spans="1:23" x14ac:dyDescent="0.4">
      <c r="A39" s="177"/>
      <c r="B39" s="12" t="s">
        <v>7458</v>
      </c>
      <c r="C39" s="221">
        <v>139</v>
      </c>
      <c r="D39" s="221">
        <v>32</v>
      </c>
      <c r="E39" s="221">
        <v>130</v>
      </c>
      <c r="F39" s="221">
        <v>5</v>
      </c>
      <c r="G39" s="164">
        <v>31</v>
      </c>
      <c r="H39" s="1">
        <f t="shared" ref="H39:H61" si="0">SUM(C39:G39)</f>
        <v>337</v>
      </c>
      <c r="I39" s="7"/>
      <c r="M39" s="1">
        <v>2</v>
      </c>
      <c r="N39" s="222"/>
      <c r="O39" s="201"/>
      <c r="P39" s="222"/>
      <c r="Q39" s="201"/>
      <c r="R39" s="222" t="s">
        <v>11472</v>
      </c>
      <c r="S39" s="201"/>
      <c r="T39" s="224" t="s">
        <v>11475</v>
      </c>
      <c r="U39" s="224" t="s">
        <v>11471</v>
      </c>
      <c r="V39" s="222"/>
      <c r="W39" s="201"/>
    </row>
    <row r="40" spans="1:23" x14ac:dyDescent="0.4">
      <c r="A40" s="1" t="s">
        <v>7164</v>
      </c>
      <c r="B40" s="12" t="s">
        <v>7617</v>
      </c>
      <c r="C40" s="1">
        <f>INT((C38-C37)*24)</f>
        <v>66</v>
      </c>
      <c r="D40" s="1">
        <f>INT((D38-D37)*24)</f>
        <v>66</v>
      </c>
      <c r="E40" s="1">
        <f>INT((E38-E37)*24)</f>
        <v>66</v>
      </c>
      <c r="F40" s="1">
        <f>INT((F38-F37)*24)</f>
        <v>66</v>
      </c>
      <c r="G40" s="1">
        <f>INT((G38-G37)*24)</f>
        <v>66</v>
      </c>
      <c r="H40" s="1">
        <f>SUM(C40:G40)</f>
        <v>330</v>
      </c>
      <c r="I40" s="7"/>
      <c r="J40" s="12" t="s">
        <v>8020</v>
      </c>
      <c r="K40" s="1">
        <f>H40</f>
        <v>330</v>
      </c>
      <c r="M40" s="95">
        <v>3</v>
      </c>
      <c r="N40" s="222"/>
      <c r="O40" s="201"/>
      <c r="P40" s="222"/>
      <c r="Q40" s="201"/>
      <c r="R40" s="222"/>
      <c r="S40" s="201"/>
      <c r="T40" s="222"/>
      <c r="U40" s="201"/>
      <c r="V40" s="201"/>
      <c r="W40" s="201"/>
    </row>
    <row r="41" spans="1:23" x14ac:dyDescent="0.4">
      <c r="A41" s="379">
        <v>45819</v>
      </c>
      <c r="B41" s="12" t="s">
        <v>7483</v>
      </c>
      <c r="C41" s="1">
        <v>0</v>
      </c>
      <c r="D41" s="1">
        <v>0</v>
      </c>
      <c r="E41" s="1">
        <v>0</v>
      </c>
      <c r="F41" s="1">
        <v>0</v>
      </c>
      <c r="G41" s="1">
        <v>0</v>
      </c>
      <c r="H41" s="1">
        <f t="shared" si="0"/>
        <v>0</v>
      </c>
      <c r="I41" s="7"/>
      <c r="J41" s="12" t="s">
        <v>7483</v>
      </c>
      <c r="K41" s="1">
        <f>SUMIF(B:B,J41,H:H)</f>
        <v>0</v>
      </c>
      <c r="M41" s="1">
        <v>4</v>
      </c>
      <c r="N41" s="222"/>
      <c r="O41" s="222"/>
      <c r="P41" s="222"/>
      <c r="Q41" s="201"/>
      <c r="R41" s="222"/>
      <c r="S41" s="201"/>
      <c r="T41" s="201"/>
      <c r="U41" s="201"/>
      <c r="V41" s="222"/>
      <c r="W41" s="201"/>
    </row>
    <row r="42" spans="1:23" x14ac:dyDescent="0.4">
      <c r="A42" s="379"/>
      <c r="B42" s="12" t="s">
        <v>7484</v>
      </c>
      <c r="C42" s="1">
        <v>0</v>
      </c>
      <c r="D42" s="1">
        <v>0</v>
      </c>
      <c r="E42" s="1">
        <v>0</v>
      </c>
      <c r="F42" s="1">
        <v>0</v>
      </c>
      <c r="G42" s="1">
        <v>0</v>
      </c>
      <c r="H42" s="1">
        <f t="shared" si="0"/>
        <v>0</v>
      </c>
      <c r="I42" s="7"/>
      <c r="J42" s="12" t="s">
        <v>7484</v>
      </c>
      <c r="K42" s="1">
        <f>SUMIF(B:B,J42,H:H)</f>
        <v>0</v>
      </c>
      <c r="M42" s="95">
        <v>5</v>
      </c>
      <c r="N42" s="203"/>
      <c r="O42" s="201"/>
      <c r="P42" s="222"/>
      <c r="Q42" s="201"/>
      <c r="R42" s="222"/>
      <c r="S42" s="201"/>
      <c r="T42" s="201"/>
      <c r="U42" s="201"/>
      <c r="V42" s="222"/>
      <c r="W42" s="201"/>
    </row>
    <row r="43" spans="1:23" x14ac:dyDescent="0.4">
      <c r="A43" s="379"/>
      <c r="B43" s="12" t="s">
        <v>7485</v>
      </c>
      <c r="C43" s="1">
        <v>0</v>
      </c>
      <c r="D43" s="1">
        <v>0</v>
      </c>
      <c r="E43" s="1">
        <v>0</v>
      </c>
      <c r="F43" s="1">
        <v>0</v>
      </c>
      <c r="G43" s="1">
        <v>0</v>
      </c>
      <c r="H43" s="1">
        <f t="shared" si="0"/>
        <v>0</v>
      </c>
      <c r="I43" s="7"/>
      <c r="J43" s="12" t="s">
        <v>7485</v>
      </c>
      <c r="K43" s="1">
        <f>SUMIF(B:B,J43,H:H)</f>
        <v>1</v>
      </c>
      <c r="M43" s="1">
        <v>6</v>
      </c>
      <c r="N43" s="222"/>
      <c r="O43" s="201"/>
      <c r="P43" s="201"/>
      <c r="Q43" s="203"/>
      <c r="R43" s="222"/>
      <c r="S43" s="201"/>
      <c r="T43" s="201"/>
      <c r="U43" s="201"/>
      <c r="V43" s="222"/>
      <c r="W43" s="201"/>
    </row>
    <row r="44" spans="1:23" x14ac:dyDescent="0.4">
      <c r="A44" s="379">
        <v>45820</v>
      </c>
      <c r="B44" s="12" t="s">
        <v>7483</v>
      </c>
      <c r="C44" s="1">
        <v>0</v>
      </c>
      <c r="D44" s="1">
        <v>0</v>
      </c>
      <c r="E44" s="1">
        <v>0</v>
      </c>
      <c r="F44" s="1">
        <v>0</v>
      </c>
      <c r="G44" s="1">
        <v>0</v>
      </c>
      <c r="H44" s="1">
        <f t="shared" si="0"/>
        <v>0</v>
      </c>
      <c r="I44" s="7"/>
      <c r="M44" s="95">
        <v>7</v>
      </c>
      <c r="N44" s="222"/>
      <c r="O44" s="201"/>
      <c r="P44" s="201"/>
      <c r="Q44" s="203"/>
      <c r="R44" s="203"/>
      <c r="S44" s="201"/>
      <c r="T44" s="201"/>
      <c r="U44" s="201"/>
      <c r="V44" s="222"/>
      <c r="W44" s="201"/>
    </row>
    <row r="45" spans="1:23" x14ac:dyDescent="0.4">
      <c r="A45" s="379"/>
      <c r="B45" s="12" t="s">
        <v>7484</v>
      </c>
      <c r="C45" s="1">
        <v>0</v>
      </c>
      <c r="D45" s="1">
        <v>0</v>
      </c>
      <c r="E45" s="1">
        <v>0</v>
      </c>
      <c r="F45" s="1">
        <v>0</v>
      </c>
      <c r="G45" s="1">
        <v>0</v>
      </c>
      <c r="H45" s="1">
        <f t="shared" si="0"/>
        <v>0</v>
      </c>
      <c r="I45" s="7"/>
      <c r="M45" s="1">
        <v>8</v>
      </c>
      <c r="N45" s="222"/>
      <c r="O45" s="201"/>
      <c r="P45" s="201"/>
      <c r="Q45" s="203"/>
      <c r="R45" s="222"/>
      <c r="S45" s="201"/>
      <c r="T45" s="222"/>
      <c r="U45" s="201"/>
      <c r="V45" s="222"/>
      <c r="W45" s="201"/>
    </row>
    <row r="46" spans="1:23" x14ac:dyDescent="0.4">
      <c r="A46" s="379"/>
      <c r="B46" s="12" t="s">
        <v>7485</v>
      </c>
      <c r="C46" s="1">
        <v>0</v>
      </c>
      <c r="D46" s="1">
        <v>0</v>
      </c>
      <c r="E46" s="1">
        <v>0</v>
      </c>
      <c r="F46" s="1">
        <v>1</v>
      </c>
      <c r="G46" s="1">
        <v>0</v>
      </c>
      <c r="H46" s="1">
        <f t="shared" si="0"/>
        <v>1</v>
      </c>
      <c r="I46" s="7"/>
      <c r="M46" s="95">
        <v>9</v>
      </c>
      <c r="N46" s="222"/>
      <c r="O46" s="201"/>
      <c r="P46" s="201"/>
      <c r="Q46" s="201"/>
      <c r="R46" s="203"/>
      <c r="S46" s="201"/>
      <c r="T46" s="222"/>
      <c r="U46" s="201"/>
      <c r="V46" s="201"/>
      <c r="W46" s="201"/>
    </row>
    <row r="47" spans="1:23" x14ac:dyDescent="0.4">
      <c r="A47" s="379">
        <v>45821</v>
      </c>
      <c r="B47" s="12" t="s">
        <v>7483</v>
      </c>
      <c r="C47" s="1">
        <v>0</v>
      </c>
      <c r="D47" s="1">
        <v>0</v>
      </c>
      <c r="E47" s="1">
        <v>0</v>
      </c>
      <c r="F47" s="1">
        <v>0</v>
      </c>
      <c r="G47" s="1">
        <v>0</v>
      </c>
      <c r="H47" s="1">
        <f t="shared" si="0"/>
        <v>0</v>
      </c>
      <c r="I47" s="7"/>
      <c r="M47" s="1">
        <v>10</v>
      </c>
      <c r="N47" s="201"/>
      <c r="O47" s="201"/>
      <c r="P47" s="201"/>
      <c r="Q47" s="201"/>
      <c r="R47" s="222"/>
      <c r="S47" s="201"/>
      <c r="T47" s="201"/>
      <c r="U47" s="201"/>
      <c r="V47" s="201"/>
      <c r="W47" s="201"/>
    </row>
    <row r="48" spans="1:23" x14ac:dyDescent="0.4">
      <c r="A48" s="379"/>
      <c r="B48" s="12" t="s">
        <v>7484</v>
      </c>
      <c r="C48" s="1">
        <v>0</v>
      </c>
      <c r="D48" s="1">
        <v>0</v>
      </c>
      <c r="E48" s="1">
        <v>0</v>
      </c>
      <c r="F48" s="1">
        <v>0</v>
      </c>
      <c r="G48" s="1">
        <v>0</v>
      </c>
      <c r="H48" s="1">
        <f t="shared" si="0"/>
        <v>0</v>
      </c>
      <c r="I48" s="7"/>
      <c r="M48" s="1">
        <v>11</v>
      </c>
      <c r="N48" s="201"/>
      <c r="O48" s="201"/>
      <c r="P48" s="201"/>
      <c r="Q48" s="201"/>
      <c r="R48" s="203"/>
      <c r="S48" s="201"/>
      <c r="T48" s="201"/>
      <c r="U48" s="201"/>
      <c r="V48" s="201"/>
      <c r="W48" s="201"/>
    </row>
    <row r="49" spans="1:23" x14ac:dyDescent="0.4">
      <c r="A49" s="379"/>
      <c r="B49" s="12" t="s">
        <v>7485</v>
      </c>
      <c r="C49" s="1">
        <v>0</v>
      </c>
      <c r="D49" s="1">
        <v>0</v>
      </c>
      <c r="E49" s="1">
        <v>0</v>
      </c>
      <c r="F49" s="1">
        <v>0</v>
      </c>
      <c r="G49" s="1">
        <v>0</v>
      </c>
      <c r="H49" s="1">
        <f t="shared" si="0"/>
        <v>0</v>
      </c>
      <c r="I49" s="7"/>
      <c r="M49" s="1">
        <v>12</v>
      </c>
      <c r="N49" s="201"/>
      <c r="O49" s="201"/>
      <c r="P49" s="201"/>
      <c r="Q49" s="201"/>
      <c r="R49" s="203"/>
      <c r="S49" s="201"/>
      <c r="T49" s="201"/>
      <c r="U49" s="201"/>
      <c r="V49" s="201"/>
      <c r="W49" s="201"/>
    </row>
    <row r="50" spans="1:23" x14ac:dyDescent="0.4">
      <c r="A50" s="379"/>
      <c r="B50" s="12" t="s">
        <v>7483</v>
      </c>
      <c r="C50" s="1"/>
      <c r="D50" s="95"/>
      <c r="E50" s="1"/>
      <c r="F50" s="1"/>
      <c r="G50" s="1"/>
      <c r="H50" s="1">
        <f t="shared" si="0"/>
        <v>0</v>
      </c>
      <c r="I50" s="7"/>
      <c r="M50" s="95">
        <v>13</v>
      </c>
      <c r="N50" s="201"/>
      <c r="O50" s="201"/>
      <c r="P50" s="201"/>
      <c r="Q50" s="201"/>
      <c r="R50" s="222"/>
      <c r="S50" s="201"/>
      <c r="T50" s="201"/>
      <c r="U50" s="201"/>
      <c r="V50" s="201"/>
      <c r="W50" s="201"/>
    </row>
    <row r="51" spans="1:23" x14ac:dyDescent="0.4">
      <c r="A51" s="379"/>
      <c r="B51" s="12" t="s">
        <v>7484</v>
      </c>
      <c r="C51" s="1"/>
      <c r="D51" s="95"/>
      <c r="E51" s="95"/>
      <c r="F51" s="95"/>
      <c r="G51" s="1"/>
      <c r="H51" s="1">
        <f t="shared" si="0"/>
        <v>0</v>
      </c>
      <c r="I51" s="7"/>
      <c r="M51" s="95">
        <v>14</v>
      </c>
      <c r="N51" s="201"/>
      <c r="O51" s="201"/>
      <c r="P51" s="201"/>
      <c r="Q51" s="201"/>
      <c r="R51" s="203"/>
      <c r="S51" s="201"/>
      <c r="T51" s="201"/>
      <c r="U51" s="201"/>
      <c r="V51" s="201"/>
      <c r="W51" s="201"/>
    </row>
    <row r="52" spans="1:23" x14ac:dyDescent="0.4">
      <c r="A52" s="379"/>
      <c r="B52" s="12" t="s">
        <v>7485</v>
      </c>
      <c r="C52" s="1"/>
      <c r="D52" s="95"/>
      <c r="E52" s="95"/>
      <c r="F52" s="95"/>
      <c r="G52" s="1"/>
      <c r="H52" s="1">
        <f t="shared" si="0"/>
        <v>0</v>
      </c>
      <c r="I52" s="7"/>
      <c r="M52" s="1">
        <v>15</v>
      </c>
      <c r="N52" s="201"/>
      <c r="O52" s="201"/>
      <c r="P52" s="201"/>
      <c r="Q52" s="201"/>
      <c r="R52" s="203"/>
      <c r="S52" s="201"/>
      <c r="T52" s="201"/>
      <c r="U52" s="201"/>
      <c r="V52" s="201"/>
      <c r="W52" s="201"/>
    </row>
    <row r="53" spans="1:23" x14ac:dyDescent="0.4">
      <c r="A53" s="379"/>
      <c r="B53" s="12" t="s">
        <v>7483</v>
      </c>
      <c r="C53" s="1"/>
      <c r="D53" s="95"/>
      <c r="E53" s="1"/>
      <c r="F53" s="1"/>
      <c r="G53" s="1"/>
      <c r="H53" s="1">
        <f t="shared" si="0"/>
        <v>0</v>
      </c>
      <c r="I53" s="7"/>
      <c r="M53" s="1">
        <v>16</v>
      </c>
      <c r="N53" s="201"/>
      <c r="O53" s="201"/>
      <c r="P53" s="201"/>
      <c r="Q53" s="201"/>
      <c r="R53" s="203"/>
      <c r="S53" s="201"/>
      <c r="T53" s="201"/>
      <c r="U53" s="201"/>
      <c r="V53" s="201"/>
      <c r="W53" s="201"/>
    </row>
    <row r="54" spans="1:23" x14ac:dyDescent="0.4">
      <c r="A54" s="379"/>
      <c r="B54" s="12" t="s">
        <v>7484</v>
      </c>
      <c r="C54" s="1"/>
      <c r="D54" s="95"/>
      <c r="E54" s="1"/>
      <c r="F54" s="95"/>
      <c r="G54" s="95"/>
      <c r="H54" s="1">
        <f t="shared" si="0"/>
        <v>0</v>
      </c>
      <c r="I54" s="7"/>
      <c r="M54" s="1">
        <v>17</v>
      </c>
      <c r="N54" s="201"/>
      <c r="O54" s="201"/>
      <c r="P54" s="201"/>
      <c r="Q54" s="201"/>
      <c r="R54" s="203"/>
      <c r="S54" s="201"/>
      <c r="T54" s="201"/>
      <c r="U54" s="201"/>
      <c r="V54" s="201"/>
      <c r="W54" s="201"/>
    </row>
    <row r="55" spans="1:23" x14ac:dyDescent="0.4">
      <c r="A55" s="379"/>
      <c r="B55" s="12" t="s">
        <v>7485</v>
      </c>
      <c r="C55" s="1"/>
      <c r="D55" s="95"/>
      <c r="E55" s="1"/>
      <c r="F55" s="1"/>
      <c r="G55" s="1"/>
      <c r="H55" s="1">
        <f t="shared" si="0"/>
        <v>0</v>
      </c>
      <c r="I55" s="7"/>
      <c r="M55" s="95">
        <v>18</v>
      </c>
      <c r="N55" s="201"/>
      <c r="O55" s="201"/>
      <c r="P55" s="201"/>
      <c r="Q55" s="201"/>
      <c r="R55" s="203"/>
      <c r="S55" s="201"/>
      <c r="T55" s="201"/>
      <c r="U55" s="201"/>
      <c r="V55" s="201"/>
      <c r="W55" s="201"/>
    </row>
    <row r="56" spans="1:23" x14ac:dyDescent="0.4">
      <c r="A56" s="379"/>
      <c r="B56" s="12" t="s">
        <v>7483</v>
      </c>
      <c r="C56" s="1"/>
      <c r="D56" s="95"/>
      <c r="E56" s="1"/>
      <c r="F56" s="1"/>
      <c r="G56" s="1"/>
      <c r="H56" s="1">
        <f t="shared" si="0"/>
        <v>0</v>
      </c>
      <c r="M56" s="95">
        <v>19</v>
      </c>
      <c r="N56" s="201"/>
      <c r="O56" s="201"/>
      <c r="P56" s="201"/>
      <c r="Q56" s="201"/>
      <c r="R56" s="203"/>
      <c r="S56" s="201"/>
      <c r="T56" s="201"/>
      <c r="U56" s="201"/>
      <c r="V56" s="201"/>
      <c r="W56" s="201"/>
    </row>
    <row r="57" spans="1:23" x14ac:dyDescent="0.4">
      <c r="A57" s="379"/>
      <c r="B57" s="12" t="s">
        <v>7484</v>
      </c>
      <c r="C57" s="1"/>
      <c r="D57" s="95"/>
      <c r="E57" s="1"/>
      <c r="F57" s="95"/>
      <c r="G57" s="95"/>
      <c r="H57" s="1">
        <f t="shared" si="0"/>
        <v>0</v>
      </c>
      <c r="M57" s="1">
        <v>20</v>
      </c>
      <c r="N57" s="201"/>
      <c r="O57" s="201"/>
      <c r="P57" s="201"/>
      <c r="Q57" s="201"/>
      <c r="R57" s="203"/>
      <c r="S57" s="201"/>
      <c r="T57" s="201"/>
      <c r="U57" s="201"/>
      <c r="V57" s="201"/>
      <c r="W57" s="201"/>
    </row>
    <row r="58" spans="1:23" x14ac:dyDescent="0.4">
      <c r="A58" s="379"/>
      <c r="B58" s="12" t="s">
        <v>7485</v>
      </c>
      <c r="C58" s="1"/>
      <c r="D58" s="95"/>
      <c r="E58" s="1"/>
      <c r="F58" s="1"/>
      <c r="G58" s="1"/>
      <c r="H58" s="1">
        <f t="shared" si="0"/>
        <v>0</v>
      </c>
      <c r="M58" s="1">
        <v>21</v>
      </c>
      <c r="N58" s="201"/>
      <c r="O58" s="201"/>
      <c r="P58" s="201"/>
      <c r="Q58" s="201"/>
      <c r="R58" s="203"/>
      <c r="S58" s="201"/>
      <c r="T58" s="201"/>
      <c r="U58" s="201"/>
      <c r="V58" s="201"/>
      <c r="W58" s="201"/>
    </row>
    <row r="59" spans="1:23" x14ac:dyDescent="0.4">
      <c r="A59" s="379"/>
      <c r="B59" s="12" t="s">
        <v>7483</v>
      </c>
      <c r="C59" s="1"/>
      <c r="D59" s="95"/>
      <c r="E59" s="1"/>
      <c r="F59" s="1"/>
      <c r="G59" s="1"/>
      <c r="H59" s="1">
        <f t="shared" si="0"/>
        <v>0</v>
      </c>
      <c r="M59" s="1">
        <v>22</v>
      </c>
      <c r="N59" s="201"/>
      <c r="O59" s="201"/>
      <c r="P59" s="201"/>
      <c r="Q59" s="201"/>
      <c r="R59" s="203"/>
      <c r="S59" s="201"/>
      <c r="T59" s="201"/>
      <c r="U59" s="201"/>
      <c r="V59" s="201"/>
      <c r="W59" s="201"/>
    </row>
    <row r="60" spans="1:23" x14ac:dyDescent="0.4">
      <c r="A60" s="379"/>
      <c r="B60" s="12" t="s">
        <v>7484</v>
      </c>
      <c r="C60" s="1"/>
      <c r="D60" s="95"/>
      <c r="E60" s="1"/>
      <c r="F60" s="95"/>
      <c r="G60" s="95"/>
      <c r="H60" s="1">
        <f t="shared" si="0"/>
        <v>0</v>
      </c>
      <c r="M60" s="95">
        <v>23</v>
      </c>
      <c r="N60" s="201"/>
      <c r="O60" s="201"/>
      <c r="P60" s="201"/>
      <c r="Q60" s="201"/>
      <c r="R60" s="203"/>
      <c r="S60" s="201"/>
      <c r="T60" s="201"/>
      <c r="U60" s="201"/>
      <c r="V60" s="201"/>
      <c r="W60" s="201"/>
    </row>
    <row r="61" spans="1:23" x14ac:dyDescent="0.4">
      <c r="A61" s="379"/>
      <c r="B61" s="12" t="s">
        <v>7485</v>
      </c>
      <c r="C61" s="1"/>
      <c r="D61" s="95"/>
      <c r="E61" s="1"/>
      <c r="F61" s="1"/>
      <c r="G61" s="1"/>
      <c r="H61" s="1">
        <f t="shared" si="0"/>
        <v>0</v>
      </c>
      <c r="I61" s="229"/>
      <c r="M61" s="95">
        <v>24</v>
      </c>
      <c r="N61" s="201"/>
      <c r="O61" s="201"/>
      <c r="P61" s="201"/>
      <c r="Q61" s="201"/>
      <c r="R61" s="203"/>
      <c r="S61" s="201"/>
      <c r="T61" s="201"/>
      <c r="U61" s="201"/>
      <c r="V61" s="201"/>
      <c r="W61" s="201"/>
    </row>
    <row r="62" spans="1:23" x14ac:dyDescent="0.4">
      <c r="A62" s="227"/>
      <c r="C62" s="7"/>
      <c r="D62" s="228"/>
      <c r="E62" s="7"/>
      <c r="F62" s="7"/>
      <c r="G62" s="7"/>
      <c r="H62" s="7"/>
      <c r="I62" s="229"/>
      <c r="N62" s="73"/>
    </row>
    <row r="63" spans="1:23" x14ac:dyDescent="0.4">
      <c r="A63" s="227"/>
      <c r="C63" s="7"/>
      <c r="D63" s="228"/>
      <c r="E63" s="7"/>
      <c r="F63" s="7"/>
      <c r="G63" s="7"/>
      <c r="H63" s="7"/>
      <c r="I63" s="7"/>
      <c r="M63" s="12" t="s">
        <v>11467</v>
      </c>
      <c r="N63" s="71">
        <f>COUNTIF($N$38:$W$61,M63)</f>
        <v>0</v>
      </c>
    </row>
    <row r="64" spans="1:23" x14ac:dyDescent="0.4">
      <c r="A64" s="12" t="s">
        <v>7654</v>
      </c>
      <c r="B64" s="219">
        <v>45772.033333333333</v>
      </c>
      <c r="C64" s="7"/>
      <c r="D64" s="228"/>
      <c r="E64" s="7"/>
      <c r="F64" s="7"/>
      <c r="G64" s="7"/>
      <c r="H64" s="7"/>
      <c r="I64" s="7"/>
      <c r="M64" s="12" t="s">
        <v>11412</v>
      </c>
      <c r="N64" s="71">
        <f t="shared" ref="N64:N127" si="1">COUNTIF($N$38:$W$61,M64)</f>
        <v>0</v>
      </c>
    </row>
    <row r="65" spans="1:14" x14ac:dyDescent="0.4">
      <c r="A65" s="12" t="s">
        <v>7655</v>
      </c>
      <c r="B65" s="220">
        <v>0.44861111111111113</v>
      </c>
      <c r="C65" s="7"/>
      <c r="D65" s="228"/>
      <c r="E65" s="7"/>
      <c r="F65" s="7"/>
      <c r="G65" s="7"/>
      <c r="H65" s="7"/>
      <c r="I65" s="7"/>
      <c r="M65" s="12" t="s">
        <v>11290</v>
      </c>
      <c r="N65" s="71">
        <f t="shared" si="1"/>
        <v>0</v>
      </c>
    </row>
    <row r="66" spans="1:14" x14ac:dyDescent="0.4">
      <c r="A66" s="12" t="s">
        <v>7656</v>
      </c>
      <c r="B66" s="219">
        <f>B64-B65</f>
        <v>45771.584722222222</v>
      </c>
      <c r="C66" s="7"/>
      <c r="D66" s="228"/>
      <c r="E66" s="7"/>
      <c r="F66" s="7"/>
      <c r="G66" s="7"/>
      <c r="H66" s="7"/>
      <c r="I66" s="7"/>
      <c r="M66" s="12" t="s">
        <v>11284</v>
      </c>
      <c r="N66" s="71">
        <f t="shared" si="1"/>
        <v>0</v>
      </c>
    </row>
    <row r="67" spans="1:14" x14ac:dyDescent="0.4">
      <c r="A67" s="227"/>
      <c r="C67" s="7"/>
      <c r="D67" s="228"/>
      <c r="E67" s="7"/>
      <c r="F67" s="7"/>
      <c r="G67" s="7"/>
      <c r="H67" s="7"/>
      <c r="I67" s="7"/>
      <c r="M67" s="12" t="s">
        <v>11286</v>
      </c>
      <c r="N67" s="71">
        <f t="shared" si="1"/>
        <v>0</v>
      </c>
    </row>
    <row r="68" spans="1:14" x14ac:dyDescent="0.4">
      <c r="A68" s="220" t="s">
        <v>9491</v>
      </c>
      <c r="B68" s="295">
        <v>0</v>
      </c>
      <c r="C68" s="220">
        <f>B68+TIME(1,,)</f>
        <v>4.1666666666666664E-2</v>
      </c>
      <c r="D68" s="228"/>
      <c r="E68" s="7"/>
      <c r="F68" s="7"/>
      <c r="G68" s="7"/>
      <c r="H68" s="7"/>
      <c r="I68" s="7"/>
      <c r="M68" s="12" t="s">
        <v>11287</v>
      </c>
      <c r="N68" s="71">
        <f t="shared" si="1"/>
        <v>0</v>
      </c>
    </row>
    <row r="69" spans="1:14" x14ac:dyDescent="0.4">
      <c r="A69" s="220" t="s">
        <v>9491</v>
      </c>
      <c r="B69" s="220">
        <f>C68</f>
        <v>4.1666666666666664E-2</v>
      </c>
      <c r="C69" s="220">
        <f t="shared" ref="C69:C91" si="2">B69+TIME(1,,)</f>
        <v>8.3333333333333329E-2</v>
      </c>
      <c r="D69" s="228"/>
      <c r="E69" s="7"/>
      <c r="F69" s="7"/>
      <c r="G69" s="7"/>
      <c r="H69" s="7"/>
      <c r="I69" s="7"/>
      <c r="M69" s="12" t="s">
        <v>11288</v>
      </c>
      <c r="N69" s="71">
        <f t="shared" si="1"/>
        <v>0</v>
      </c>
    </row>
    <row r="70" spans="1:14" x14ac:dyDescent="0.4">
      <c r="A70" s="220" t="s">
        <v>9491</v>
      </c>
      <c r="B70" s="220">
        <f t="shared" ref="B70:B91" si="3">C69</f>
        <v>8.3333333333333329E-2</v>
      </c>
      <c r="C70" s="220">
        <f t="shared" si="2"/>
        <v>0.125</v>
      </c>
      <c r="M70" s="12" t="s">
        <v>11203</v>
      </c>
      <c r="N70" s="71">
        <f t="shared" si="1"/>
        <v>0</v>
      </c>
    </row>
    <row r="71" spans="1:14" x14ac:dyDescent="0.4">
      <c r="A71" s="220" t="s">
        <v>9491</v>
      </c>
      <c r="B71" s="220">
        <f t="shared" si="3"/>
        <v>0.125</v>
      </c>
      <c r="C71" s="220">
        <f t="shared" si="2"/>
        <v>0.16666666666666666</v>
      </c>
      <c r="M71" s="12" t="s">
        <v>11067</v>
      </c>
      <c r="N71" s="71">
        <f t="shared" si="1"/>
        <v>0</v>
      </c>
    </row>
    <row r="72" spans="1:14" x14ac:dyDescent="0.4">
      <c r="A72" s="220" t="s">
        <v>9491</v>
      </c>
      <c r="B72" s="220">
        <f t="shared" si="3"/>
        <v>0.16666666666666666</v>
      </c>
      <c r="C72" s="220">
        <f t="shared" si="2"/>
        <v>0.20833333333333331</v>
      </c>
      <c r="M72" s="12" t="s">
        <v>11063</v>
      </c>
      <c r="N72" s="71">
        <f t="shared" si="1"/>
        <v>0</v>
      </c>
    </row>
    <row r="73" spans="1:14" x14ac:dyDescent="0.4">
      <c r="A73" s="220" t="s">
        <v>9491</v>
      </c>
      <c r="B73" s="220">
        <f t="shared" si="3"/>
        <v>0.20833333333333331</v>
      </c>
      <c r="C73" s="220">
        <f t="shared" si="2"/>
        <v>0.24999999999999997</v>
      </c>
      <c r="M73" s="12" t="s">
        <v>10990</v>
      </c>
      <c r="N73" s="71">
        <f t="shared" si="1"/>
        <v>0</v>
      </c>
    </row>
    <row r="74" spans="1:14" x14ac:dyDescent="0.4">
      <c r="A74" s="220" t="s">
        <v>9491</v>
      </c>
      <c r="B74" s="220">
        <f t="shared" si="3"/>
        <v>0.24999999999999997</v>
      </c>
      <c r="C74" s="220">
        <f t="shared" si="2"/>
        <v>0.29166666666666663</v>
      </c>
      <c r="M74" s="12" t="s">
        <v>10986</v>
      </c>
      <c r="N74" s="71">
        <f t="shared" si="1"/>
        <v>0</v>
      </c>
    </row>
    <row r="75" spans="1:14" x14ac:dyDescent="0.4">
      <c r="A75" s="220" t="s">
        <v>9491</v>
      </c>
      <c r="B75" s="220">
        <f t="shared" si="3"/>
        <v>0.29166666666666663</v>
      </c>
      <c r="C75" s="220">
        <f t="shared" si="2"/>
        <v>0.33333333333333331</v>
      </c>
      <c r="M75" s="12" t="s">
        <v>11010</v>
      </c>
      <c r="N75" s="71">
        <f t="shared" si="1"/>
        <v>0</v>
      </c>
    </row>
    <row r="76" spans="1:14" x14ac:dyDescent="0.4">
      <c r="A76" s="220" t="s">
        <v>9491</v>
      </c>
      <c r="B76" s="220">
        <f t="shared" si="3"/>
        <v>0.33333333333333331</v>
      </c>
      <c r="C76" s="220">
        <f t="shared" si="2"/>
        <v>0.375</v>
      </c>
      <c r="M76" s="12" t="s">
        <v>10861</v>
      </c>
      <c r="N76" s="71">
        <f t="shared" si="1"/>
        <v>0</v>
      </c>
    </row>
    <row r="77" spans="1:14" x14ac:dyDescent="0.4">
      <c r="A77" s="220" t="s">
        <v>9491</v>
      </c>
      <c r="B77" s="220">
        <f t="shared" si="3"/>
        <v>0.375</v>
      </c>
      <c r="C77" s="220">
        <f t="shared" si="2"/>
        <v>0.41666666666666669</v>
      </c>
      <c r="M77" s="12" t="s">
        <v>10838</v>
      </c>
      <c r="N77" s="71">
        <f t="shared" si="1"/>
        <v>0</v>
      </c>
    </row>
    <row r="78" spans="1:14" x14ac:dyDescent="0.4">
      <c r="A78" s="220" t="s">
        <v>9491</v>
      </c>
      <c r="B78" s="220">
        <f t="shared" si="3"/>
        <v>0.41666666666666669</v>
      </c>
      <c r="C78" s="220">
        <f t="shared" si="2"/>
        <v>0.45833333333333337</v>
      </c>
      <c r="M78" s="12" t="s">
        <v>11197</v>
      </c>
      <c r="N78" s="71">
        <f t="shared" si="1"/>
        <v>0</v>
      </c>
    </row>
    <row r="79" spans="1:14" x14ac:dyDescent="0.4">
      <c r="A79" s="220" t="s">
        <v>9491</v>
      </c>
      <c r="B79" s="220">
        <f t="shared" si="3"/>
        <v>0.45833333333333337</v>
      </c>
      <c r="C79" s="220">
        <f t="shared" si="2"/>
        <v>0.5</v>
      </c>
      <c r="M79" s="12" t="s">
        <v>10685</v>
      </c>
      <c r="N79" s="71">
        <f t="shared" si="1"/>
        <v>0</v>
      </c>
    </row>
    <row r="80" spans="1:14" x14ac:dyDescent="0.4">
      <c r="A80" s="220" t="s">
        <v>9491</v>
      </c>
      <c r="B80" s="220">
        <f t="shared" si="3"/>
        <v>0.5</v>
      </c>
      <c r="C80" s="220">
        <f t="shared" si="2"/>
        <v>0.54166666666666663</v>
      </c>
      <c r="M80" s="12" t="s">
        <v>10537</v>
      </c>
      <c r="N80" s="71">
        <f t="shared" si="1"/>
        <v>0</v>
      </c>
    </row>
    <row r="81" spans="1:14" x14ac:dyDescent="0.4">
      <c r="A81" s="220" t="s">
        <v>9491</v>
      </c>
      <c r="B81" s="220">
        <f t="shared" si="3"/>
        <v>0.54166666666666663</v>
      </c>
      <c r="C81" s="220">
        <f t="shared" si="2"/>
        <v>0.58333333333333326</v>
      </c>
      <c r="M81" s="12" t="s">
        <v>10465</v>
      </c>
      <c r="N81" s="71">
        <f t="shared" si="1"/>
        <v>0</v>
      </c>
    </row>
    <row r="82" spans="1:14" x14ac:dyDescent="0.4">
      <c r="A82" s="220" t="s">
        <v>9491</v>
      </c>
      <c r="B82" s="220">
        <f t="shared" si="3"/>
        <v>0.58333333333333326</v>
      </c>
      <c r="C82" s="220">
        <f t="shared" si="2"/>
        <v>0.62499999999999989</v>
      </c>
      <c r="M82" s="12" t="s">
        <v>10334</v>
      </c>
      <c r="N82" s="71">
        <f t="shared" si="1"/>
        <v>0</v>
      </c>
    </row>
    <row r="83" spans="1:14" x14ac:dyDescent="0.4">
      <c r="A83" s="220" t="s">
        <v>9491</v>
      </c>
      <c r="B83" s="220">
        <f t="shared" si="3"/>
        <v>0.62499999999999989</v>
      </c>
      <c r="C83" s="220">
        <f t="shared" si="2"/>
        <v>0.66666666666666652</v>
      </c>
      <c r="M83" s="12" t="s">
        <v>11215</v>
      </c>
      <c r="N83" s="71">
        <f t="shared" si="1"/>
        <v>0</v>
      </c>
    </row>
    <row r="84" spans="1:14" x14ac:dyDescent="0.4">
      <c r="A84" s="220" t="s">
        <v>9491</v>
      </c>
      <c r="B84" s="220">
        <f t="shared" si="3"/>
        <v>0.66666666666666652</v>
      </c>
      <c r="C84" s="220">
        <f t="shared" si="2"/>
        <v>0.70833333333333315</v>
      </c>
      <c r="M84" s="12" t="s">
        <v>9845</v>
      </c>
      <c r="N84" s="71">
        <f t="shared" si="1"/>
        <v>0</v>
      </c>
    </row>
    <row r="85" spans="1:14" x14ac:dyDescent="0.4">
      <c r="A85" s="220" t="s">
        <v>9491</v>
      </c>
      <c r="B85" s="220">
        <f t="shared" si="3"/>
        <v>0.70833333333333315</v>
      </c>
      <c r="C85" s="220">
        <f t="shared" si="2"/>
        <v>0.74999999999999978</v>
      </c>
      <c r="M85" s="12" t="s">
        <v>10978</v>
      </c>
      <c r="N85" s="71">
        <f t="shared" si="1"/>
        <v>0</v>
      </c>
    </row>
    <row r="86" spans="1:14" x14ac:dyDescent="0.4">
      <c r="A86" s="220" t="s">
        <v>9491</v>
      </c>
      <c r="B86" s="220">
        <f t="shared" si="3"/>
        <v>0.74999999999999978</v>
      </c>
      <c r="C86" s="220">
        <f t="shared" si="2"/>
        <v>0.79166666666666641</v>
      </c>
      <c r="M86" s="12" t="s">
        <v>10460</v>
      </c>
      <c r="N86" s="71">
        <f t="shared" si="1"/>
        <v>0</v>
      </c>
    </row>
    <row r="87" spans="1:14" x14ac:dyDescent="0.4">
      <c r="A87" s="220" t="s">
        <v>9491</v>
      </c>
      <c r="B87" s="220">
        <f t="shared" si="3"/>
        <v>0.79166666666666641</v>
      </c>
      <c r="C87" s="220">
        <f t="shared" si="2"/>
        <v>0.83333333333333304</v>
      </c>
      <c r="M87" s="12" t="s">
        <v>10372</v>
      </c>
      <c r="N87" s="71">
        <f t="shared" si="1"/>
        <v>0</v>
      </c>
    </row>
    <row r="88" spans="1:14" x14ac:dyDescent="0.4">
      <c r="A88" s="220" t="s">
        <v>9491</v>
      </c>
      <c r="B88" s="220">
        <f t="shared" si="3"/>
        <v>0.83333333333333304</v>
      </c>
      <c r="C88" s="220">
        <f t="shared" si="2"/>
        <v>0.87499999999999967</v>
      </c>
      <c r="M88" s="12" t="s">
        <v>10365</v>
      </c>
      <c r="N88" s="71">
        <f t="shared" si="1"/>
        <v>0</v>
      </c>
    </row>
    <row r="89" spans="1:14" x14ac:dyDescent="0.4">
      <c r="A89" s="220" t="s">
        <v>9491</v>
      </c>
      <c r="B89" s="220">
        <f t="shared" si="3"/>
        <v>0.87499999999999967</v>
      </c>
      <c r="C89" s="220">
        <f t="shared" si="2"/>
        <v>0.9166666666666663</v>
      </c>
      <c r="M89" s="12" t="s">
        <v>10266</v>
      </c>
      <c r="N89" s="71">
        <f t="shared" si="1"/>
        <v>0</v>
      </c>
    </row>
    <row r="90" spans="1:14" x14ac:dyDescent="0.4">
      <c r="A90" s="220" t="s">
        <v>9491</v>
      </c>
      <c r="B90" s="220">
        <f t="shared" si="3"/>
        <v>0.9166666666666663</v>
      </c>
      <c r="C90" s="220">
        <f t="shared" si="2"/>
        <v>0.95833333333333293</v>
      </c>
      <c r="M90" s="12" t="s">
        <v>10264</v>
      </c>
      <c r="N90" s="71">
        <f t="shared" si="1"/>
        <v>0</v>
      </c>
    </row>
    <row r="91" spans="1:14" x14ac:dyDescent="0.4">
      <c r="A91" s="220" t="s">
        <v>9491</v>
      </c>
      <c r="B91" s="220">
        <f t="shared" si="3"/>
        <v>0.95833333333333293</v>
      </c>
      <c r="C91" s="220">
        <f t="shared" si="2"/>
        <v>0.99999999999999956</v>
      </c>
      <c r="M91" s="12" t="s">
        <v>10256</v>
      </c>
      <c r="N91" s="71">
        <f t="shared" si="1"/>
        <v>0</v>
      </c>
    </row>
    <row r="92" spans="1:14" x14ac:dyDescent="0.4">
      <c r="M92" s="12" t="s">
        <v>10225</v>
      </c>
      <c r="N92" s="71">
        <f t="shared" si="1"/>
        <v>0</v>
      </c>
    </row>
    <row r="93" spans="1:14" x14ac:dyDescent="0.4">
      <c r="M93" s="12" t="s">
        <v>10268</v>
      </c>
      <c r="N93" s="71">
        <f t="shared" si="1"/>
        <v>0</v>
      </c>
    </row>
    <row r="94" spans="1:14" x14ac:dyDescent="0.4">
      <c r="M94" s="12" t="s">
        <v>10227</v>
      </c>
      <c r="N94" s="71">
        <f t="shared" si="1"/>
        <v>0</v>
      </c>
    </row>
    <row r="95" spans="1:14" x14ac:dyDescent="0.4">
      <c r="M95" s="12" t="s">
        <v>10120</v>
      </c>
      <c r="N95" s="71">
        <f t="shared" si="1"/>
        <v>0</v>
      </c>
    </row>
    <row r="96" spans="1:14" x14ac:dyDescent="0.4">
      <c r="M96" s="12" t="s">
        <v>10118</v>
      </c>
      <c r="N96" s="71">
        <f t="shared" si="1"/>
        <v>0</v>
      </c>
    </row>
    <row r="97" spans="13:14" x14ac:dyDescent="0.4">
      <c r="M97" s="12" t="s">
        <v>10109</v>
      </c>
      <c r="N97" s="71">
        <f t="shared" si="1"/>
        <v>0</v>
      </c>
    </row>
    <row r="98" spans="13:14" x14ac:dyDescent="0.4">
      <c r="M98" s="12" t="s">
        <v>9980</v>
      </c>
      <c r="N98" s="71">
        <f t="shared" si="1"/>
        <v>0</v>
      </c>
    </row>
    <row r="99" spans="13:14" x14ac:dyDescent="0.4">
      <c r="M99" s="12" t="s">
        <v>9969</v>
      </c>
      <c r="N99" s="71">
        <f t="shared" si="1"/>
        <v>0</v>
      </c>
    </row>
    <row r="100" spans="13:14" x14ac:dyDescent="0.4">
      <c r="M100" s="12" t="s">
        <v>10285</v>
      </c>
      <c r="N100" s="71">
        <f t="shared" si="1"/>
        <v>0</v>
      </c>
    </row>
    <row r="101" spans="13:14" x14ac:dyDescent="0.4">
      <c r="M101" s="12" t="s">
        <v>9886</v>
      </c>
      <c r="N101" s="71">
        <f t="shared" si="1"/>
        <v>0</v>
      </c>
    </row>
    <row r="102" spans="13:14" x14ac:dyDescent="0.4">
      <c r="M102" s="12" t="s">
        <v>9865</v>
      </c>
      <c r="N102" s="71">
        <f t="shared" si="1"/>
        <v>0</v>
      </c>
    </row>
    <row r="103" spans="13:14" x14ac:dyDescent="0.4">
      <c r="M103" s="12" t="s">
        <v>9813</v>
      </c>
      <c r="N103" s="71">
        <f t="shared" si="1"/>
        <v>0</v>
      </c>
    </row>
    <row r="104" spans="13:14" x14ac:dyDescent="0.4">
      <c r="M104" s="12" t="s">
        <v>9811</v>
      </c>
      <c r="N104" s="71">
        <f t="shared" si="1"/>
        <v>0</v>
      </c>
    </row>
    <row r="105" spans="13:14" x14ac:dyDescent="0.4">
      <c r="M105" s="12" t="s">
        <v>9815</v>
      </c>
      <c r="N105" s="71">
        <f t="shared" si="1"/>
        <v>0</v>
      </c>
    </row>
    <row r="106" spans="13:14" x14ac:dyDescent="0.4">
      <c r="M106" s="12" t="s">
        <v>9557</v>
      </c>
      <c r="N106" s="71">
        <f t="shared" si="1"/>
        <v>0</v>
      </c>
    </row>
    <row r="107" spans="13:14" x14ac:dyDescent="0.4">
      <c r="M107" s="12" t="s">
        <v>9382</v>
      </c>
      <c r="N107" s="71">
        <f t="shared" si="1"/>
        <v>0</v>
      </c>
    </row>
    <row r="108" spans="13:14" x14ac:dyDescent="0.4">
      <c r="M108" s="12" t="s">
        <v>9380</v>
      </c>
      <c r="N108" s="71">
        <f t="shared" si="1"/>
        <v>0</v>
      </c>
    </row>
    <row r="109" spans="13:14" x14ac:dyDescent="0.4">
      <c r="M109" s="12" t="s">
        <v>9131</v>
      </c>
      <c r="N109" s="71">
        <f t="shared" si="1"/>
        <v>0</v>
      </c>
    </row>
    <row r="110" spans="13:14" x14ac:dyDescent="0.4">
      <c r="M110" s="12" t="s">
        <v>9020</v>
      </c>
      <c r="N110" s="71">
        <f t="shared" si="1"/>
        <v>0</v>
      </c>
    </row>
    <row r="111" spans="13:14" x14ac:dyDescent="0.4">
      <c r="M111" s="12" t="s">
        <v>9607</v>
      </c>
      <c r="N111" s="71">
        <f t="shared" si="1"/>
        <v>0</v>
      </c>
    </row>
    <row r="112" spans="13:14" x14ac:dyDescent="0.4">
      <c r="M112" s="12" t="s">
        <v>9023</v>
      </c>
      <c r="N112" s="71">
        <f t="shared" si="1"/>
        <v>0</v>
      </c>
    </row>
    <row r="113" spans="13:14" x14ac:dyDescent="0.4">
      <c r="M113" s="12" t="s">
        <v>9024</v>
      </c>
      <c r="N113" s="71">
        <f t="shared" si="1"/>
        <v>0</v>
      </c>
    </row>
    <row r="114" spans="13:14" x14ac:dyDescent="0.4">
      <c r="M114" s="12" t="s">
        <v>9385</v>
      </c>
      <c r="N114" s="71">
        <f t="shared" si="1"/>
        <v>0</v>
      </c>
    </row>
    <row r="115" spans="13:14" x14ac:dyDescent="0.4">
      <c r="M115" s="12" t="s">
        <v>9377</v>
      </c>
      <c r="N115" s="71">
        <f t="shared" si="1"/>
        <v>0</v>
      </c>
    </row>
    <row r="116" spans="13:14" x14ac:dyDescent="0.4">
      <c r="M116" s="12" t="s">
        <v>9025</v>
      </c>
      <c r="N116" s="71">
        <f t="shared" si="1"/>
        <v>0</v>
      </c>
    </row>
    <row r="117" spans="13:14" x14ac:dyDescent="0.4">
      <c r="M117" s="12" t="s">
        <v>8571</v>
      </c>
      <c r="N117" s="71">
        <f t="shared" si="1"/>
        <v>0</v>
      </c>
    </row>
    <row r="118" spans="13:14" x14ac:dyDescent="0.4">
      <c r="M118" s="12" t="s">
        <v>8572</v>
      </c>
      <c r="N118" s="71">
        <f t="shared" si="1"/>
        <v>0</v>
      </c>
    </row>
    <row r="119" spans="13:14" x14ac:dyDescent="0.4">
      <c r="M119" s="12" t="s">
        <v>10124</v>
      </c>
      <c r="N119" s="71">
        <f t="shared" si="1"/>
        <v>0</v>
      </c>
    </row>
    <row r="120" spans="13:14" x14ac:dyDescent="0.4">
      <c r="M120" s="12" t="s">
        <v>8638</v>
      </c>
      <c r="N120" s="71">
        <f t="shared" si="1"/>
        <v>0</v>
      </c>
    </row>
    <row r="121" spans="13:14" x14ac:dyDescent="0.4">
      <c r="M121" s="12" t="s">
        <v>8573</v>
      </c>
      <c r="N121" s="71">
        <f t="shared" si="1"/>
        <v>0</v>
      </c>
    </row>
    <row r="122" spans="13:14" x14ac:dyDescent="0.4">
      <c r="M122" s="12" t="s">
        <v>8574</v>
      </c>
      <c r="N122" s="71">
        <f t="shared" si="1"/>
        <v>0</v>
      </c>
    </row>
    <row r="123" spans="13:14" x14ac:dyDescent="0.4">
      <c r="M123" s="12" t="s">
        <v>8575</v>
      </c>
      <c r="N123" s="71">
        <f t="shared" si="1"/>
        <v>0</v>
      </c>
    </row>
    <row r="124" spans="13:14" x14ac:dyDescent="0.4">
      <c r="M124" s="12" t="s">
        <v>8286</v>
      </c>
      <c r="N124" s="71">
        <f t="shared" si="1"/>
        <v>0</v>
      </c>
    </row>
    <row r="125" spans="13:14" x14ac:dyDescent="0.4">
      <c r="M125" s="12" t="s">
        <v>8270</v>
      </c>
      <c r="N125" s="71">
        <f t="shared" si="1"/>
        <v>0</v>
      </c>
    </row>
    <row r="126" spans="13:14" x14ac:dyDescent="0.4">
      <c r="M126" s="12" t="s">
        <v>8570</v>
      </c>
      <c r="N126" s="71">
        <f t="shared" si="1"/>
        <v>0</v>
      </c>
    </row>
    <row r="127" spans="13:14" x14ac:dyDescent="0.4">
      <c r="M127" s="12" t="s">
        <v>8288</v>
      </c>
      <c r="N127" s="71">
        <f t="shared" si="1"/>
        <v>0</v>
      </c>
    </row>
    <row r="128" spans="13:14" x14ac:dyDescent="0.4">
      <c r="M128" s="12" t="s">
        <v>8255</v>
      </c>
      <c r="N128" s="71">
        <f>COUNTIF($N$38:$W$61,M128)</f>
        <v>0</v>
      </c>
    </row>
    <row r="129" spans="13:14" x14ac:dyDescent="0.4">
      <c r="M129" s="12" t="s">
        <v>8115</v>
      </c>
      <c r="N129" s="71">
        <f>COUNTIF($N$38:$W$61,M129)</f>
        <v>0</v>
      </c>
    </row>
    <row r="130" spans="13:14" x14ac:dyDescent="0.4">
      <c r="M130" t="s">
        <v>8257</v>
      </c>
      <c r="N130" s="71">
        <f>COUNTIF($N$38:$W$61,M130)</f>
        <v>0</v>
      </c>
    </row>
  </sheetData>
  <mergeCells count="67">
    <mergeCell ref="A50:A52"/>
    <mergeCell ref="A53:A55"/>
    <mergeCell ref="A56:A58"/>
    <mergeCell ref="A59:A61"/>
    <mergeCell ref="R37:S37"/>
    <mergeCell ref="T37:U37"/>
    <mergeCell ref="V37:W37"/>
    <mergeCell ref="A41:A43"/>
    <mergeCell ref="A44:A46"/>
    <mergeCell ref="A47:A49"/>
    <mergeCell ref="P37:Q37"/>
    <mergeCell ref="A33:B33"/>
    <mergeCell ref="C33:H33"/>
    <mergeCell ref="A34:B34"/>
    <mergeCell ref="C34:H34"/>
    <mergeCell ref="N37:O37"/>
    <mergeCell ref="A32:B32"/>
    <mergeCell ref="C32:H32"/>
    <mergeCell ref="F24:H24"/>
    <mergeCell ref="C25:E25"/>
    <mergeCell ref="F25:H25"/>
    <mergeCell ref="C26:E26"/>
    <mergeCell ref="F26:H26"/>
    <mergeCell ref="C27:H27"/>
    <mergeCell ref="B28:H28"/>
    <mergeCell ref="A30:B30"/>
    <mergeCell ref="C30:H30"/>
    <mergeCell ref="A31:B31"/>
    <mergeCell ref="C31:H31"/>
    <mergeCell ref="C19:E19"/>
    <mergeCell ref="F19:H19"/>
    <mergeCell ref="C20:H20"/>
    <mergeCell ref="A21:A26"/>
    <mergeCell ref="C21:H21"/>
    <mergeCell ref="C22:H22"/>
    <mergeCell ref="C23:H23"/>
    <mergeCell ref="B24:B26"/>
    <mergeCell ref="C24:E24"/>
    <mergeCell ref="C13:H13"/>
    <mergeCell ref="A14:A19"/>
    <mergeCell ref="C14:H14"/>
    <mergeCell ref="C15:H15"/>
    <mergeCell ref="C16:H16"/>
    <mergeCell ref="B17:B19"/>
    <mergeCell ref="C17:E17"/>
    <mergeCell ref="F17:H17"/>
    <mergeCell ref="C18:E18"/>
    <mergeCell ref="A7:A13"/>
    <mergeCell ref="C7:H7"/>
    <mergeCell ref="C8:H8"/>
    <mergeCell ref="C9:H9"/>
    <mergeCell ref="B10:B12"/>
    <mergeCell ref="C10:E10"/>
    <mergeCell ref="F18:H18"/>
    <mergeCell ref="F10:H10"/>
    <mergeCell ref="C11:E11"/>
    <mergeCell ref="F11:H11"/>
    <mergeCell ref="C12:E12"/>
    <mergeCell ref="B1:H1"/>
    <mergeCell ref="B2:H2"/>
    <mergeCell ref="B3:H3"/>
    <mergeCell ref="B4:H4"/>
    <mergeCell ref="B5:H5"/>
    <mergeCell ref="B6:C6"/>
    <mergeCell ref="D6:E6"/>
    <mergeCell ref="F6:H6"/>
    <mergeCell ref="F12:H12"/>
  </mergeCells>
  <phoneticPr fontId="1" type="noConversion"/>
  <hyperlinks>
    <hyperlink ref="B28:H28" r:id="rId1" display="LE022-1573" xr:uid="{D6BB1564-35D9-419C-B610-DD851B56A288}"/>
  </hyperlinks>
  <pageMargins left="0.7" right="0.7" top="0.75" bottom="0.75" header="0.3" footer="0.3"/>
  <pageSetup paperSize="9" orientation="portrait" verticalDpi="0"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1E44B-1FAA-4ADA-B2E2-DB33431542D1}">
  <dimension ref="A1:BA168"/>
  <sheetViews>
    <sheetView zoomScale="70" zoomScaleNormal="70" workbookViewId="0">
      <pane ySplit="1" topLeftCell="A44" activePane="bottomLeft" state="frozen"/>
      <selection pane="bottomLeft" activeCell="I68" sqref="I68"/>
    </sheetView>
  </sheetViews>
  <sheetFormatPr defaultRowHeight="17" x14ac:dyDescent="0.4"/>
  <cols>
    <col min="1" max="1" width="10.6328125" bestFit="1" customWidth="1"/>
    <col min="2" max="2" width="34.453125" customWidth="1"/>
    <col min="3" max="3" width="12" customWidth="1"/>
    <col min="4" max="4" width="11.1796875" customWidth="1"/>
    <col min="5" max="5" width="10.36328125" bestFit="1" customWidth="1"/>
    <col min="6" max="6" width="20.54296875" customWidth="1"/>
    <col min="7" max="7" width="13" customWidth="1"/>
    <col min="8" max="8" width="12.6328125" customWidth="1"/>
    <col min="9" max="9" width="12.54296875" customWidth="1"/>
    <col min="10" max="10" width="12.453125" customWidth="1"/>
    <col min="11" max="11" width="13" customWidth="1"/>
    <col min="12" max="12" width="13.08984375" bestFit="1" customWidth="1"/>
    <col min="13" max="13" width="13.36328125" bestFit="1" customWidth="1"/>
    <col min="14" max="14" width="13.453125" bestFit="1" customWidth="1"/>
    <col min="15" max="15" width="13.81640625" bestFit="1" customWidth="1"/>
    <col min="16" max="17" width="13.36328125" bestFit="1" customWidth="1"/>
    <col min="18" max="18" width="13.81640625" bestFit="1" customWidth="1"/>
    <col min="19" max="19" width="13.453125" bestFit="1" customWidth="1"/>
    <col min="20" max="20" width="13.1796875" customWidth="1"/>
    <col min="21" max="23" width="13.36328125" bestFit="1" customWidth="1"/>
    <col min="24" max="24" width="12.453125" bestFit="1" customWidth="1"/>
    <col min="25" max="25" width="12.54296875" bestFit="1" customWidth="1"/>
    <col min="26" max="26" width="13.81640625" bestFit="1" customWidth="1"/>
    <col min="27" max="27" width="14.1796875" bestFit="1" customWidth="1"/>
    <col min="28" max="28" width="13.36328125" bestFit="1" customWidth="1"/>
    <col min="29" max="29" width="12.6328125" bestFit="1" customWidth="1"/>
    <col min="30" max="30" width="12.54296875" bestFit="1" customWidth="1"/>
    <col min="31" max="31" width="12.453125" bestFit="1" customWidth="1"/>
    <col min="32" max="32" width="11.81640625" bestFit="1" customWidth="1"/>
    <col min="33" max="33" width="7.81640625" bestFit="1" customWidth="1"/>
    <col min="34" max="35" width="12.1796875" bestFit="1" customWidth="1"/>
    <col min="36" max="36" width="6.54296875" bestFit="1" customWidth="1"/>
    <col min="38" max="38" width="7.81640625" bestFit="1" customWidth="1"/>
    <col min="40" max="40" width="6.54296875" bestFit="1" customWidth="1"/>
  </cols>
  <sheetData>
    <row r="1" spans="1:10" x14ac:dyDescent="0.4">
      <c r="A1" s="207" t="s">
        <v>7511</v>
      </c>
      <c r="B1" s="208" t="s">
        <v>1932</v>
      </c>
      <c r="C1" s="208" t="s">
        <v>7513</v>
      </c>
      <c r="D1" s="208" t="s">
        <v>7514</v>
      </c>
      <c r="E1" s="208" t="s">
        <v>7512</v>
      </c>
      <c r="F1" s="208" t="s">
        <v>7619</v>
      </c>
      <c r="G1" s="208" t="s">
        <v>7476</v>
      </c>
      <c r="H1" s="208" t="s">
        <v>7477</v>
      </c>
      <c r="I1" s="208" t="s">
        <v>7480</v>
      </c>
      <c r="J1" s="209" t="s">
        <v>7618</v>
      </c>
    </row>
    <row r="2" spans="1:10" x14ac:dyDescent="0.4">
      <c r="A2" s="266">
        <v>51</v>
      </c>
      <c r="B2" s="277" t="str">
        <f>Round51!B1</f>
        <v>RTBM.1.20.12.6.0.214W.00.0002.P010</v>
      </c>
      <c r="C2" s="278">
        <f>Round51!B6</f>
        <v>45810.769444444442</v>
      </c>
      <c r="D2" s="278">
        <f>Round51!F6</f>
        <v>45819.363194444442</v>
      </c>
      <c r="E2" s="71">
        <f>Round51!K41</f>
        <v>624</v>
      </c>
      <c r="F2" s="71">
        <f>Round51!H40</f>
        <v>686</v>
      </c>
      <c r="G2" s="71">
        <f>Round51!K42</f>
        <v>0</v>
      </c>
      <c r="H2" s="71">
        <f>Round51!K43</f>
        <v>0</v>
      </c>
      <c r="I2" s="71">
        <f>Round51!K44</f>
        <v>1</v>
      </c>
      <c r="J2" s="276" t="str">
        <f t="shared" ref="J2:J14" si="0">IF(G2+H2+I2&lt;&gt;0,"Fail","Pass")</f>
        <v>Fail</v>
      </c>
    </row>
    <row r="3" spans="1:10" x14ac:dyDescent="0.4">
      <c r="A3" s="266">
        <v>50</v>
      </c>
      <c r="B3" s="277" t="str">
        <f>Round50!B1</f>
        <v>RTBM.3.20.14.6.0.2440.23.E002.P030</v>
      </c>
      <c r="C3" s="278">
        <f>Round50!B6</f>
        <v>45793.755555555559</v>
      </c>
      <c r="D3" s="278">
        <f>Round50!F6</f>
        <v>45803.320833333331</v>
      </c>
      <c r="E3" s="71">
        <f>Round50!K41</f>
        <v>635</v>
      </c>
      <c r="F3" s="71">
        <f>Round50!H40</f>
        <v>691</v>
      </c>
      <c r="G3" s="71">
        <f>Round50!K42</f>
        <v>0</v>
      </c>
      <c r="H3" s="71">
        <f>Round50!K43</f>
        <v>0</v>
      </c>
      <c r="I3" s="71">
        <f>Round50!K44</f>
        <v>2</v>
      </c>
      <c r="J3" s="276" t="str">
        <f t="shared" si="0"/>
        <v>Fail</v>
      </c>
    </row>
    <row r="4" spans="1:10" x14ac:dyDescent="0.4">
      <c r="A4" s="266">
        <v>49</v>
      </c>
      <c r="B4" s="277" t="str">
        <f>Round49!B1</f>
        <v>RTBM.3.20.14.6.0.2440.00.E002.P030</v>
      </c>
      <c r="C4" s="278">
        <f>Round49!B6</f>
        <v>45769.604166666664</v>
      </c>
      <c r="D4" s="278">
        <f>Round49!F6</f>
        <v>45776.4375</v>
      </c>
      <c r="E4" s="71">
        <f>Round49!K41</f>
        <v>714</v>
      </c>
      <c r="F4" s="71">
        <f>Round49!H40</f>
        <v>969</v>
      </c>
      <c r="G4" s="71">
        <f>Round49!K42</f>
        <v>0</v>
      </c>
      <c r="H4" s="71">
        <f>Round49!K43</f>
        <v>1</v>
      </c>
      <c r="I4" s="71">
        <f>Round49!K44</f>
        <v>12</v>
      </c>
      <c r="J4" s="276" t="str">
        <f t="shared" si="0"/>
        <v>Fail</v>
      </c>
    </row>
    <row r="5" spans="1:10" x14ac:dyDescent="0.4">
      <c r="A5" s="266">
        <v>48</v>
      </c>
      <c r="B5" s="277" t="str">
        <f>Round48!B1</f>
        <v>RTBM.3.20.14.4.0.238B.00.E002.P030</v>
      </c>
      <c r="C5" s="278">
        <f>Round48!B6</f>
        <v>45754.443055555559</v>
      </c>
      <c r="D5" s="278">
        <f>Round48!F6</f>
        <v>45761.444444444445</v>
      </c>
      <c r="E5" s="71">
        <f>Round48!K41</f>
        <v>624</v>
      </c>
      <c r="F5" s="71">
        <f>Round48!H40</f>
        <v>736</v>
      </c>
      <c r="G5" s="71">
        <f>Round48!K42</f>
        <v>0</v>
      </c>
      <c r="H5" s="71">
        <f>Round48!K43</f>
        <v>0</v>
      </c>
      <c r="I5" s="71">
        <f>Round48!K44</f>
        <v>12</v>
      </c>
      <c r="J5" s="276" t="str">
        <f t="shared" si="0"/>
        <v>Fail</v>
      </c>
    </row>
    <row r="6" spans="1:10" x14ac:dyDescent="0.4">
      <c r="A6" s="266">
        <v>47</v>
      </c>
      <c r="B6" s="277" t="str">
        <f>Round47!B1</f>
        <v>RTBM.1.20.12.6.0.214S.00.0002.P010</v>
      </c>
      <c r="C6" s="278">
        <f>Round47!B6</f>
        <v>45741.504166666666</v>
      </c>
      <c r="D6" s="278">
        <f>Round47!F6</f>
        <v>45743.347222222219</v>
      </c>
      <c r="E6" s="71">
        <f>Round47!K41</f>
        <v>199</v>
      </c>
      <c r="F6" s="71">
        <f>Round47!H40</f>
        <v>190</v>
      </c>
      <c r="G6" s="71">
        <f>Round47!K42</f>
        <v>0</v>
      </c>
      <c r="H6" s="71">
        <f>Round47!K43</f>
        <v>0</v>
      </c>
      <c r="I6" s="71">
        <f>Round47!K44</f>
        <v>7</v>
      </c>
      <c r="J6" s="276" t="str">
        <f t="shared" si="0"/>
        <v>Fail</v>
      </c>
    </row>
    <row r="7" spans="1:10" x14ac:dyDescent="0.4">
      <c r="A7" s="266">
        <v>46</v>
      </c>
      <c r="B7" s="277" t="str">
        <f>Round46!B1</f>
        <v>RTBM.3.20.14.4.0.2360.00.E002.P030</v>
      </c>
      <c r="C7" s="278">
        <f>Round46!B6</f>
        <v>45727.602777777778</v>
      </c>
      <c r="D7" s="278">
        <f>Round46!F6</f>
        <v>45734.383333333331</v>
      </c>
      <c r="E7" s="71">
        <f>Round46!K41</f>
        <v>606</v>
      </c>
      <c r="F7" s="71">
        <f>Round46!H40</f>
        <v>573</v>
      </c>
      <c r="G7" s="71">
        <f>Round46!K42</f>
        <v>0</v>
      </c>
      <c r="H7" s="71">
        <f>Round46!K43</f>
        <v>0</v>
      </c>
      <c r="I7" s="71">
        <f>Round46!K44</f>
        <v>9</v>
      </c>
      <c r="J7" s="276" t="str">
        <f t="shared" si="0"/>
        <v>Fail</v>
      </c>
    </row>
    <row r="8" spans="1:10" x14ac:dyDescent="0.4">
      <c r="A8" s="266">
        <v>45</v>
      </c>
      <c r="B8" s="277" t="str">
        <f>Round45!B1</f>
        <v>RTBM.1.20.14.2.0.232B.00.0002.P030</v>
      </c>
      <c r="C8" s="278">
        <f>Round45!B6</f>
        <v>45714.443055555559</v>
      </c>
      <c r="D8" s="278">
        <f>Round45!F6</f>
        <v>45721.306250000001</v>
      </c>
      <c r="E8" s="71">
        <f>Round45!K41</f>
        <v>631</v>
      </c>
      <c r="F8" s="71">
        <f>Round45!H40</f>
        <v>593</v>
      </c>
      <c r="G8" s="71">
        <f>Round45!K42</f>
        <v>0</v>
      </c>
      <c r="H8" s="71">
        <f>Round45!K43</f>
        <v>0</v>
      </c>
      <c r="I8" s="71">
        <f>Round45!K44</f>
        <v>4</v>
      </c>
      <c r="J8" s="276" t="str">
        <f t="shared" si="0"/>
        <v>Fail</v>
      </c>
    </row>
    <row r="9" spans="1:10" x14ac:dyDescent="0.4">
      <c r="A9" s="266">
        <v>44</v>
      </c>
      <c r="B9" s="277" t="str">
        <f>Round44!B1</f>
        <v>RTBM.1.20.13.6.0.227B.00.0002.P030</v>
      </c>
      <c r="C9" s="278">
        <f>Round44!B6</f>
        <v>45700.495138888888</v>
      </c>
      <c r="D9" s="278">
        <f>Round44!F6</f>
        <v>45713.322222222225</v>
      </c>
      <c r="E9" s="71">
        <f>Round44!K41</f>
        <v>614</v>
      </c>
      <c r="F9" s="71">
        <f>Round44!H40</f>
        <v>967</v>
      </c>
      <c r="G9" s="71">
        <f>Round44!K42</f>
        <v>0</v>
      </c>
      <c r="H9" s="71">
        <f>Round44!K43</f>
        <v>0</v>
      </c>
      <c r="I9" s="71">
        <f>Round44!K44</f>
        <v>19</v>
      </c>
      <c r="J9" s="276" t="str">
        <f t="shared" si="0"/>
        <v>Fail</v>
      </c>
    </row>
    <row r="10" spans="1:10" x14ac:dyDescent="0.4">
      <c r="A10" s="266">
        <v>43</v>
      </c>
      <c r="B10" s="277" t="str">
        <f>Round43!B1</f>
        <v>RTBM.1.20.13.6.0.2270.00.0002.P030</v>
      </c>
      <c r="C10" s="278">
        <f>Round43!B6</f>
        <v>45691.691666666666</v>
      </c>
      <c r="D10" s="278">
        <f>Round43!F6</f>
        <v>45700.329861111109</v>
      </c>
      <c r="E10" s="71">
        <f>Round43!K41</f>
        <v>620</v>
      </c>
      <c r="F10" s="71">
        <f>Round43!H40</f>
        <v>523</v>
      </c>
      <c r="G10" s="71">
        <f>Round43!K42</f>
        <v>0</v>
      </c>
      <c r="H10" s="71">
        <f>Round43!K43</f>
        <v>0</v>
      </c>
      <c r="I10" s="71">
        <f>Round43!K44</f>
        <v>9</v>
      </c>
      <c r="J10" s="276" t="str">
        <f t="shared" si="0"/>
        <v>Fail</v>
      </c>
    </row>
    <row r="11" spans="1:10" x14ac:dyDescent="0.4">
      <c r="A11" s="266">
        <v>42</v>
      </c>
      <c r="B11" s="277" t="str">
        <f>Round42!B1</f>
        <v>RTBM.1.20.13.2.1.221B.00.0002.P030</v>
      </c>
      <c r="C11" s="278">
        <f>Round42!B6</f>
        <v>45656.445833333331</v>
      </c>
      <c r="D11" s="278">
        <f>Round42!F6</f>
        <v>45663.375694444447</v>
      </c>
      <c r="E11" s="71">
        <f>Round42!K41</f>
        <v>632</v>
      </c>
      <c r="F11" s="71">
        <f>Round42!H40</f>
        <v>577</v>
      </c>
      <c r="G11" s="71">
        <f>Round42!K42</f>
        <v>0</v>
      </c>
      <c r="H11" s="71">
        <f>Round42!K43</f>
        <v>0</v>
      </c>
      <c r="I11" s="71">
        <f>Round42!K44</f>
        <v>18</v>
      </c>
      <c r="J11" s="276" t="str">
        <f t="shared" si="0"/>
        <v>Fail</v>
      </c>
    </row>
    <row r="12" spans="1:10" x14ac:dyDescent="0.4">
      <c r="A12" s="266">
        <v>41</v>
      </c>
      <c r="B12" s="277" t="str">
        <f>Round41!B1</f>
        <v>RTBM.1.20.13.2.0.2210.00.0002.P030</v>
      </c>
      <c r="C12" s="278">
        <f>Round41!B6</f>
        <v>45650.65</v>
      </c>
      <c r="D12" s="278">
        <f>Round41!F6</f>
        <v>45656.352777777778</v>
      </c>
      <c r="E12" s="71">
        <f>Round41!K41</f>
        <v>408</v>
      </c>
      <c r="F12" s="71">
        <f>Round41!H40</f>
        <v>401</v>
      </c>
      <c r="G12" s="71">
        <f>Round41!K42</f>
        <v>0</v>
      </c>
      <c r="H12" s="71">
        <f>Round41!K43</f>
        <v>0</v>
      </c>
      <c r="I12" s="71">
        <f>Round41!K44</f>
        <v>10</v>
      </c>
      <c r="J12" s="276" t="str">
        <f t="shared" si="0"/>
        <v>Fail</v>
      </c>
    </row>
    <row r="13" spans="1:10" x14ac:dyDescent="0.4">
      <c r="A13" s="266">
        <v>40</v>
      </c>
      <c r="B13" s="277" t="str">
        <f>Round40!B1</f>
        <v>RTBM.1.20.13.2.0.217B.00.0002.P030</v>
      </c>
      <c r="C13" s="278">
        <f>Round40!B6</f>
        <v>45623.620138888888</v>
      </c>
      <c r="D13" s="278">
        <f>Round40!F6</f>
        <v>45630.377083333333</v>
      </c>
      <c r="E13" s="71">
        <f>Round40!K40</f>
        <v>622</v>
      </c>
      <c r="F13" s="71">
        <f>Round40!H39</f>
        <v>333</v>
      </c>
      <c r="G13" s="71">
        <f>Round40!K41</f>
        <v>0</v>
      </c>
      <c r="H13" s="71">
        <f>Round40!K42</f>
        <v>0</v>
      </c>
      <c r="I13" s="71">
        <f>Round40!K43</f>
        <v>9</v>
      </c>
      <c r="J13" s="276" t="str">
        <f t="shared" si="0"/>
        <v>Fail</v>
      </c>
    </row>
    <row r="14" spans="1:10" x14ac:dyDescent="0.4">
      <c r="A14" s="266">
        <v>39</v>
      </c>
      <c r="B14" s="277" t="str">
        <f>Round39!B1</f>
        <v>RTBM.1.20.12.4.0.214F.00.0002.P010</v>
      </c>
      <c r="C14" s="278">
        <f>Round39!B6</f>
        <v>45611.638194444444</v>
      </c>
      <c r="D14" s="278">
        <f>Round39!F6</f>
        <v>45617.356944444444</v>
      </c>
      <c r="E14" s="71">
        <f>Round39!K40</f>
        <v>681</v>
      </c>
      <c r="F14" s="71">
        <f>Round39!H39</f>
        <v>548</v>
      </c>
      <c r="G14" s="71">
        <f>Round39!K41</f>
        <v>0</v>
      </c>
      <c r="H14" s="71">
        <f>Round39!K42</f>
        <v>0</v>
      </c>
      <c r="I14" s="71">
        <f>Round39!K43</f>
        <v>14</v>
      </c>
      <c r="J14" s="276" t="str">
        <f t="shared" si="0"/>
        <v>Fail</v>
      </c>
    </row>
    <row r="15" spans="1:10" x14ac:dyDescent="0.4">
      <c r="A15" s="266">
        <v>38</v>
      </c>
      <c r="B15" s="277" t="str">
        <f>Round38!B1</f>
        <v>RTBM.1.20.12.4.0.201O.00.0002.P010</v>
      </c>
      <c r="C15" s="278">
        <f>Round38!B6</f>
        <v>45587.659722222219</v>
      </c>
      <c r="D15" s="278">
        <f>Round38!F6</f>
        <v>45593.450694444444</v>
      </c>
      <c r="E15" s="71">
        <f>Round38!K40</f>
        <v>690</v>
      </c>
      <c r="F15" s="71">
        <f>Round38!H39</f>
        <v>635</v>
      </c>
      <c r="G15" s="71">
        <f>Round38!K41</f>
        <v>0</v>
      </c>
      <c r="H15" s="71">
        <f>Round38!K42</f>
        <v>2</v>
      </c>
      <c r="I15" s="71">
        <f>Round38!K43</f>
        <v>3</v>
      </c>
      <c r="J15" s="276" t="str">
        <f t="shared" ref="J15:J20" si="1">IF(G15+H15+I15&lt;&gt;0,"Fail","Pass")</f>
        <v>Fail</v>
      </c>
    </row>
    <row r="16" spans="1:10" x14ac:dyDescent="0.4">
      <c r="A16" s="266">
        <v>37</v>
      </c>
      <c r="B16" s="277" t="str">
        <f>Round37!B1</f>
        <v>RTBM.1.20.11.6.0.201L.00.0002.P010</v>
      </c>
      <c r="C16" s="278">
        <f>Round37!B6</f>
        <v>45548.642361111109</v>
      </c>
      <c r="D16" s="278">
        <f>Round37!F6</f>
        <v>45554.365972222222</v>
      </c>
      <c r="E16" s="71">
        <f>Round37!K39</f>
        <v>682</v>
      </c>
      <c r="F16" s="71">
        <f>Round37!H38</f>
        <v>1223</v>
      </c>
      <c r="G16" s="71">
        <f>Round37!K40</f>
        <v>0</v>
      </c>
      <c r="H16" s="71">
        <f>Round37!K41</f>
        <v>0</v>
      </c>
      <c r="I16" s="71">
        <f>Round37!K42</f>
        <v>3</v>
      </c>
      <c r="J16" s="276" t="str">
        <f t="shared" si="1"/>
        <v>Fail</v>
      </c>
    </row>
    <row r="17" spans="1:10" x14ac:dyDescent="0.4">
      <c r="A17" s="266">
        <v>36</v>
      </c>
      <c r="B17" s="277" t="str">
        <f>Round36!B1</f>
        <v>RTBM.1.20.11.6.0.201J.00.0002.P010</v>
      </c>
      <c r="C17" s="278">
        <f>Round36!B5</f>
        <v>45530.707638888889</v>
      </c>
      <c r="D17" s="278">
        <f>Round36!F5</f>
        <v>45539.354166666664</v>
      </c>
      <c r="E17" s="71">
        <f>Round36!N39</f>
        <v>625</v>
      </c>
      <c r="F17" s="71">
        <f>Round36!K38</f>
        <v>348</v>
      </c>
      <c r="G17" s="71">
        <f>Round36!N40</f>
        <v>0</v>
      </c>
      <c r="H17" s="71">
        <f>Round36!N41</f>
        <v>2</v>
      </c>
      <c r="I17" s="71">
        <f>Round36!N42</f>
        <v>3</v>
      </c>
      <c r="J17" s="276" t="str">
        <f t="shared" si="1"/>
        <v>Fail</v>
      </c>
    </row>
    <row r="18" spans="1:10" x14ac:dyDescent="0.4">
      <c r="A18" s="266">
        <v>35</v>
      </c>
      <c r="B18" s="277" t="str">
        <f>Round35!B1</f>
        <v>RTBM.1.20.11.6.0.201H.00.0002.P010</v>
      </c>
      <c r="C18" s="278">
        <f>Round35!B5</f>
        <v>45525.618055555555</v>
      </c>
      <c r="D18" s="278">
        <f>Round35!F5</f>
        <v>45530.363194444442</v>
      </c>
      <c r="E18" s="71">
        <f>Round35!K39</f>
        <v>388</v>
      </c>
      <c r="F18" s="71">
        <f>Round35!H38</f>
        <v>402</v>
      </c>
      <c r="G18" s="71">
        <f>Round35!K40</f>
        <v>0</v>
      </c>
      <c r="H18" s="71">
        <f>Round35!K41</f>
        <v>1</v>
      </c>
      <c r="I18" s="71">
        <f>Round35!K42</f>
        <v>22</v>
      </c>
      <c r="J18" s="276" t="str">
        <f t="shared" si="1"/>
        <v>Fail</v>
      </c>
    </row>
    <row r="19" spans="1:10" x14ac:dyDescent="0.4">
      <c r="A19" s="266">
        <v>34</v>
      </c>
      <c r="B19" s="277" t="str">
        <f>Round34!B1</f>
        <v>RTBM.1.20.11.6.0.201F.00.0002.P010</v>
      </c>
      <c r="C19" s="278">
        <f>Round34!B5</f>
        <v>45516.742361111108</v>
      </c>
      <c r="D19" s="278">
        <f>Round34!F5</f>
        <v>45523.427777777775</v>
      </c>
      <c r="E19" s="71">
        <f>Round34!M39</f>
        <v>698</v>
      </c>
      <c r="F19" s="71">
        <f>Round34!J38</f>
        <v>928</v>
      </c>
      <c r="G19" s="71">
        <f>Round34!M40</f>
        <v>0</v>
      </c>
      <c r="H19" s="71">
        <f>Round34!M41</f>
        <v>2</v>
      </c>
      <c r="I19" s="71">
        <f>Round34!M42</f>
        <v>26</v>
      </c>
      <c r="J19" s="276" t="str">
        <f t="shared" si="1"/>
        <v>Fail</v>
      </c>
    </row>
    <row r="20" spans="1:10" x14ac:dyDescent="0.4">
      <c r="A20" s="266">
        <v>33</v>
      </c>
      <c r="B20" s="277" t="str">
        <f>Round33!B1</f>
        <v>RTBM.1.20.11.5.0.205B.00.0002.P010</v>
      </c>
      <c r="C20" s="278">
        <f>Round33!B5</f>
        <v>45513.759027777778</v>
      </c>
      <c r="D20" s="278">
        <f>Round33!F5</f>
        <v>45516.394444444442</v>
      </c>
      <c r="E20" s="71">
        <f>Round33!K39</f>
        <v>63</v>
      </c>
      <c r="F20" s="71">
        <f>Round33!H38</f>
        <v>123</v>
      </c>
      <c r="G20" s="71">
        <f>Round33!K40</f>
        <v>0</v>
      </c>
      <c r="H20" s="71">
        <f>Round33!K41</f>
        <v>3</v>
      </c>
      <c r="I20" s="71">
        <f>Round33!K42</f>
        <v>3</v>
      </c>
      <c r="J20" s="276" t="str">
        <f t="shared" si="1"/>
        <v>Fail</v>
      </c>
    </row>
    <row r="21" spans="1:10" x14ac:dyDescent="0.4">
      <c r="A21" s="185">
        <v>32</v>
      </c>
      <c r="B21" s="14" t="str">
        <f>Round32!B1</f>
        <v>RTBM.1.20.11.5.0.201D.00.0002.P010</v>
      </c>
      <c r="C21" s="183">
        <f>Round32!B5</f>
        <v>45502.68472222222</v>
      </c>
      <c r="D21" s="183">
        <f>Round32!F5</f>
        <v>45509.421527777777</v>
      </c>
      <c r="E21" s="1">
        <f>Round32!K39</f>
        <v>706</v>
      </c>
      <c r="F21" s="1">
        <f>Round32!H38</f>
        <v>856</v>
      </c>
      <c r="G21" s="1">
        <f>Round32!K40</f>
        <v>0</v>
      </c>
      <c r="H21" s="1">
        <f>Round32!K41</f>
        <v>0</v>
      </c>
      <c r="I21" s="1">
        <f>Round32!K42</f>
        <v>5</v>
      </c>
      <c r="J21" s="210" t="str">
        <f t="shared" ref="J21:J44" si="2">IF(G21+H21+I21&lt;&gt;0,"Fail","Pass")</f>
        <v>Fail</v>
      </c>
    </row>
    <row r="22" spans="1:10" x14ac:dyDescent="0.4">
      <c r="A22" s="185">
        <v>31</v>
      </c>
      <c r="B22" s="14" t="str">
        <f>Round31!B1</f>
        <v>RTBM.1.20.11.4.0.199D.00.0002.P010</v>
      </c>
      <c r="C22" s="183">
        <f>Round31!B5</f>
        <v>45491.776388888888</v>
      </c>
      <c r="D22" s="183">
        <f>Round31!F5</f>
        <v>45499.338888888888</v>
      </c>
      <c r="E22" s="1">
        <f>Round31!K39</f>
        <v>708</v>
      </c>
      <c r="F22" s="1">
        <f>Round31!H38</f>
        <v>1043</v>
      </c>
      <c r="G22" s="1">
        <f>Round31!K40</f>
        <v>0</v>
      </c>
      <c r="H22" s="1">
        <f>Round31!K41</f>
        <v>0</v>
      </c>
      <c r="I22" s="1">
        <f>Round31!K42</f>
        <v>8</v>
      </c>
      <c r="J22" s="210" t="str">
        <f t="shared" si="2"/>
        <v>Fail</v>
      </c>
    </row>
    <row r="23" spans="1:10" x14ac:dyDescent="0.4">
      <c r="A23" s="185">
        <v>30</v>
      </c>
      <c r="B23" s="14" t="str">
        <f>Round30!B1</f>
        <v>RTBM.1.20.11.4.0.1990.00.0002.P010</v>
      </c>
      <c r="C23" s="183">
        <f>Round30!B5</f>
        <v>45481.772916666669</v>
      </c>
      <c r="D23" s="183">
        <f>Round30!F5</f>
        <v>45485.369444444441</v>
      </c>
      <c r="E23" s="1">
        <f>Round30!K39</f>
        <v>414</v>
      </c>
      <c r="F23" s="1">
        <f>Round30!H38</f>
        <v>195</v>
      </c>
      <c r="G23" s="1">
        <f>Round30!K40</f>
        <v>0</v>
      </c>
      <c r="H23" s="1">
        <f>Round30!K41</f>
        <v>0</v>
      </c>
      <c r="I23" s="1">
        <f>Round30!K42</f>
        <v>59</v>
      </c>
      <c r="J23" s="210" t="str">
        <f t="shared" si="2"/>
        <v>Fail</v>
      </c>
    </row>
    <row r="24" spans="1:10" x14ac:dyDescent="0.4">
      <c r="A24" s="185">
        <v>29</v>
      </c>
      <c r="B24" s="14" t="str">
        <f>Round29!B1</f>
        <v>RTBM.1.20.10.6.0.191H.00.0002.P010</v>
      </c>
      <c r="C24" s="183">
        <f>Round29!B5</f>
        <v>45464.567361111112</v>
      </c>
      <c r="D24" s="183">
        <f>Round29!F5</f>
        <v>45474.463888888888</v>
      </c>
      <c r="E24" s="1">
        <f>Round29!N39</f>
        <v>796</v>
      </c>
      <c r="F24" s="1">
        <f>Round29!K38</f>
        <v>1476</v>
      </c>
      <c r="G24" s="1">
        <f>Round29!N40</f>
        <v>0</v>
      </c>
      <c r="H24" s="1">
        <f>Round29!N41</f>
        <v>0</v>
      </c>
      <c r="I24" s="1">
        <f>Round29!N42</f>
        <v>17</v>
      </c>
      <c r="J24" s="210" t="str">
        <f t="shared" si="2"/>
        <v>Fail</v>
      </c>
    </row>
    <row r="25" spans="1:10" x14ac:dyDescent="0.4">
      <c r="A25" s="185">
        <v>28</v>
      </c>
      <c r="B25" s="14" t="str">
        <f>Round28!B1</f>
        <v>RTBM.1.20.10.4.0.183J.00.0002.P000</v>
      </c>
      <c r="C25" s="183">
        <f>Round28!B5</f>
        <v>45454.770833333336</v>
      </c>
      <c r="D25" s="183">
        <f>Round28!F5</f>
        <v>45461.390277777777</v>
      </c>
      <c r="E25" s="1">
        <f>Round28!K39</f>
        <v>676</v>
      </c>
      <c r="F25" s="1">
        <f>Round28!H38</f>
        <v>732</v>
      </c>
      <c r="G25" s="1">
        <f>Round28!K40</f>
        <v>0</v>
      </c>
      <c r="H25" s="1">
        <f>Round28!K41</f>
        <v>0</v>
      </c>
      <c r="I25" s="1">
        <f>Round28!K42</f>
        <v>27</v>
      </c>
      <c r="J25" s="210" t="str">
        <f t="shared" si="2"/>
        <v>Fail</v>
      </c>
    </row>
    <row r="26" spans="1:10" x14ac:dyDescent="0.4">
      <c r="A26" s="185">
        <v>27</v>
      </c>
      <c r="B26" s="14" t="str">
        <f>Round27!B1</f>
        <v>RTBM.1.20.10.6.0.1890.00.0002.P010</v>
      </c>
      <c r="C26" s="183">
        <f>Round27!B5</f>
        <v>45442.62777777778</v>
      </c>
      <c r="D26" s="183">
        <f>Round27!F5</f>
        <v>45454.336805555555</v>
      </c>
      <c r="E26" s="1">
        <f>Round27!K39</f>
        <v>863</v>
      </c>
      <c r="F26" s="1">
        <f>Round27!H38</f>
        <v>288</v>
      </c>
      <c r="G26" s="1">
        <f>Round27!K40</f>
        <v>0</v>
      </c>
      <c r="H26" s="1">
        <f>Round27!K41</f>
        <v>0</v>
      </c>
      <c r="I26" s="1">
        <f>Round27!K42</f>
        <v>7</v>
      </c>
      <c r="J26" s="210" t="str">
        <f t="shared" si="2"/>
        <v>Fail</v>
      </c>
    </row>
    <row r="27" spans="1:10" x14ac:dyDescent="0.4">
      <c r="A27" s="185">
        <v>26</v>
      </c>
      <c r="B27" s="14" t="str">
        <f>Round26!B1</f>
        <v>RTBM.1.20.10.6.0.1860.06.0002.P010</v>
      </c>
      <c r="C27" s="183">
        <f>Round26!B5</f>
        <v>45436.638888888891</v>
      </c>
      <c r="D27" s="183">
        <f>Round26!F5</f>
        <v>45439.380555555559</v>
      </c>
      <c r="E27" s="1">
        <f>Round26!K39</f>
        <v>322</v>
      </c>
      <c r="F27" s="1">
        <f>Round26!H38</f>
        <v>104</v>
      </c>
      <c r="G27" s="1">
        <f>Round26!K40</f>
        <v>0</v>
      </c>
      <c r="H27" s="1">
        <f>Round26!K41</f>
        <v>0</v>
      </c>
      <c r="I27" s="1">
        <f>Round26!K42</f>
        <v>182</v>
      </c>
      <c r="J27" s="210" t="str">
        <f t="shared" si="2"/>
        <v>Fail</v>
      </c>
    </row>
    <row r="28" spans="1:10" x14ac:dyDescent="0.4">
      <c r="A28" s="185">
        <v>25</v>
      </c>
      <c r="B28" s="14" t="str">
        <f>Round25!B1</f>
        <v>RTBM.1.20.10.4.0.179B.00.0002.P010</v>
      </c>
      <c r="C28" s="183">
        <f>Round25!B5</f>
        <v>45426.416666666664</v>
      </c>
      <c r="D28" s="183">
        <f>Round25!F5</f>
        <v>45433.334722222222</v>
      </c>
      <c r="E28" s="1">
        <f>Round25!K39</f>
        <v>660</v>
      </c>
      <c r="F28" s="1">
        <f>Round25!H38</f>
        <v>349</v>
      </c>
      <c r="G28" s="1">
        <f>Round25!K40</f>
        <v>0</v>
      </c>
      <c r="H28" s="1">
        <f>Round25!K41</f>
        <v>4</v>
      </c>
      <c r="I28" s="1">
        <f>Round25!K42</f>
        <v>1</v>
      </c>
      <c r="J28" s="210" t="str">
        <f t="shared" si="2"/>
        <v>Fail</v>
      </c>
    </row>
    <row r="29" spans="1:10" x14ac:dyDescent="0.4">
      <c r="A29" s="185">
        <v>24</v>
      </c>
      <c r="B29" s="14" t="str">
        <f>Round24!B1</f>
        <v>RTBM.1.20.10.4.0.146S.00.0002.P020</v>
      </c>
      <c r="C29" s="183">
        <f>Round24!B5</f>
        <v>45419.468055555553</v>
      </c>
      <c r="D29" s="183">
        <f>Round24!F5</f>
        <v>45425.370138888888</v>
      </c>
      <c r="E29" s="1">
        <f>Round24!K39</f>
        <v>694</v>
      </c>
      <c r="F29" s="1">
        <f>Round24!H38</f>
        <v>510</v>
      </c>
      <c r="G29" s="1">
        <f>Round24!K40</f>
        <v>0</v>
      </c>
      <c r="H29" s="1">
        <f>Round24!K41</f>
        <v>0</v>
      </c>
      <c r="I29" s="1">
        <f>Round24!K42</f>
        <v>9</v>
      </c>
      <c r="J29" s="210" t="str">
        <f t="shared" si="2"/>
        <v>Fail</v>
      </c>
    </row>
    <row r="30" spans="1:10" x14ac:dyDescent="0.4">
      <c r="A30" s="185">
        <v>23</v>
      </c>
      <c r="B30" s="14" t="str">
        <f>Round23!B1</f>
        <v>RTBM.1.20.10.4.0.1760.00.0002.P010</v>
      </c>
      <c r="C30" s="183">
        <f>Round23!B5</f>
        <v>45412.559027777781</v>
      </c>
      <c r="D30" s="183">
        <f>Round23!F5</f>
        <v>45418.343055555553</v>
      </c>
      <c r="E30" s="1">
        <f>Round23!K39</f>
        <v>684</v>
      </c>
      <c r="F30" s="1">
        <f>Round23!H38</f>
        <v>661</v>
      </c>
      <c r="G30" s="1">
        <f>Round23!K40</f>
        <v>0</v>
      </c>
      <c r="H30" s="1">
        <f>Round23!K41</f>
        <v>0</v>
      </c>
      <c r="I30" s="1">
        <f>Round23!K42</f>
        <v>5</v>
      </c>
      <c r="J30" s="210" t="str">
        <f t="shared" si="2"/>
        <v>Fail</v>
      </c>
    </row>
    <row r="31" spans="1:10" x14ac:dyDescent="0.4">
      <c r="A31" s="185">
        <v>22</v>
      </c>
      <c r="B31" s="14" t="str">
        <f>Round22!B1</f>
        <v>RTBM.1.20.10.2.0.174B.00.0002.P000</v>
      </c>
      <c r="C31" s="183">
        <f>Round22!B5</f>
        <v>45393.651388888888</v>
      </c>
      <c r="D31" s="183">
        <f>Round22!F5</f>
        <v>45399.32708333333</v>
      </c>
      <c r="E31" s="1">
        <f>Round22!K39</f>
        <v>653</v>
      </c>
      <c r="F31" s="1">
        <f>Round22!H38</f>
        <v>715</v>
      </c>
      <c r="G31" s="1">
        <f>Round22!K40</f>
        <v>0</v>
      </c>
      <c r="H31" s="1">
        <f>Round22!K41</f>
        <v>1</v>
      </c>
      <c r="I31" s="1">
        <f>Round22!K42</f>
        <v>12</v>
      </c>
      <c r="J31" s="210" t="str">
        <f t="shared" si="2"/>
        <v>Fail</v>
      </c>
    </row>
    <row r="32" spans="1:10" x14ac:dyDescent="0.4">
      <c r="A32" s="185">
        <v>21</v>
      </c>
      <c r="B32" s="14" t="str">
        <f>Round21!B1</f>
        <v>RTBM.1.20.10.2.0.146M.00.0002.P020</v>
      </c>
      <c r="C32" s="183">
        <f>Round21!B5</f>
        <v>45385.638888888891</v>
      </c>
      <c r="D32" s="183">
        <f>Round21!F5</f>
        <v>45391.35</v>
      </c>
      <c r="E32" s="1">
        <f>Round21!K39</f>
        <v>679</v>
      </c>
      <c r="F32" s="1">
        <f>Round21!H38</f>
        <v>499</v>
      </c>
      <c r="G32" s="1">
        <f>Round21!K40</f>
        <v>0</v>
      </c>
      <c r="H32" s="1">
        <f>Round21!K41</f>
        <v>0</v>
      </c>
      <c r="I32" s="1">
        <f>Round21!K42</f>
        <v>4</v>
      </c>
      <c r="J32" s="210" t="str">
        <f t="shared" si="2"/>
        <v>Fail</v>
      </c>
    </row>
    <row r="33" spans="1:10" x14ac:dyDescent="0.4">
      <c r="A33" s="185">
        <v>20</v>
      </c>
      <c r="B33" s="14" t="str">
        <f>Round20!B1</f>
        <v>RTBM.1.20.10.2.0.1660.00.0002.P010</v>
      </c>
      <c r="C33" s="183">
        <f>Round20!B5</f>
        <v>45376.572222222225</v>
      </c>
      <c r="D33" s="183">
        <f>Round20!F5</f>
        <v>45383.470138888886</v>
      </c>
      <c r="E33" s="1">
        <f>Round20!L39</f>
        <v>720</v>
      </c>
      <c r="F33" s="1">
        <f>Round20!I38</f>
        <v>812</v>
      </c>
      <c r="G33" s="1">
        <f>Round20!L40</f>
        <v>0</v>
      </c>
      <c r="H33" s="1">
        <f>Round20!L41</f>
        <v>0</v>
      </c>
      <c r="I33" s="1">
        <f>Round20!L42</f>
        <v>50</v>
      </c>
      <c r="J33" s="210" t="str">
        <f t="shared" si="2"/>
        <v>Fail</v>
      </c>
    </row>
    <row r="34" spans="1:10" x14ac:dyDescent="0.4">
      <c r="A34" s="185">
        <v>19</v>
      </c>
      <c r="B34" s="14" t="str">
        <f>Round19!B1</f>
        <v>RTBM.1.20.09.6.0.163B.00.0002.P000</v>
      </c>
      <c r="C34" s="183">
        <f>Round19!B5</f>
        <v>45363.61041666667</v>
      </c>
      <c r="D34" s="183">
        <f>Round19!F5</f>
        <v>45369.503472222219</v>
      </c>
      <c r="E34" s="1">
        <f>Round19!K39</f>
        <v>683</v>
      </c>
      <c r="F34" s="1">
        <f>Round19!H38</f>
        <v>850</v>
      </c>
      <c r="G34" s="1">
        <f>Round19!K40</f>
        <v>0</v>
      </c>
      <c r="H34" s="1">
        <f>Round19!K41</f>
        <v>1</v>
      </c>
      <c r="I34" s="1">
        <f>Round19!K42</f>
        <v>8</v>
      </c>
      <c r="J34" s="210" t="str">
        <f t="shared" si="2"/>
        <v>Fail</v>
      </c>
    </row>
    <row r="35" spans="1:10" x14ac:dyDescent="0.4">
      <c r="A35" s="185">
        <v>18</v>
      </c>
      <c r="B35" s="14" t="str">
        <f>Round18!B1</f>
        <v>RTBM.1.20.09.6.0.126Y.00.0002.P000</v>
      </c>
      <c r="C35" s="183">
        <f>Round18!B5</f>
        <v>45356.622916666667</v>
      </c>
      <c r="D35" s="183">
        <f>Round18!F5</f>
        <v>45362.368750000001</v>
      </c>
      <c r="E35" s="1">
        <f>Round18!K38</f>
        <v>663</v>
      </c>
      <c r="F35" s="1">
        <f>Round18!H37</f>
        <v>724</v>
      </c>
      <c r="G35" s="1">
        <f>Round18!K39</f>
        <v>0</v>
      </c>
      <c r="H35" s="1">
        <f>Round18!K40</f>
        <v>0</v>
      </c>
      <c r="I35" s="1">
        <f>Round18!K41</f>
        <v>5</v>
      </c>
      <c r="J35" s="210" t="str">
        <f t="shared" si="2"/>
        <v>Fail</v>
      </c>
    </row>
    <row r="36" spans="1:10" x14ac:dyDescent="0.4">
      <c r="A36" s="185">
        <v>17</v>
      </c>
      <c r="B36" s="14" t="str">
        <f>Round17!B1</f>
        <v>RTBM.1.20.09.6.0.146E.00.0002.P020</v>
      </c>
      <c r="C36" s="183">
        <f>Round17!B5</f>
        <v>45349.497916666667</v>
      </c>
      <c r="D36" s="183">
        <f>Round17!F5</f>
        <v>45355.382638888892</v>
      </c>
      <c r="E36" s="1">
        <f>Round17!L38</f>
        <v>647</v>
      </c>
      <c r="F36" s="1">
        <f>Round17!I37</f>
        <v>681</v>
      </c>
      <c r="G36" s="1">
        <f>Round17!L39</f>
        <v>0</v>
      </c>
      <c r="H36" s="1">
        <f>Round17!L40</f>
        <v>2</v>
      </c>
      <c r="I36" s="1">
        <f>Round17!L41</f>
        <v>10</v>
      </c>
      <c r="J36" s="210" t="str">
        <f t="shared" si="2"/>
        <v>Fail</v>
      </c>
    </row>
    <row r="37" spans="1:10" x14ac:dyDescent="0.4">
      <c r="A37" s="185">
        <v>16</v>
      </c>
      <c r="B37" s="14" t="str">
        <f>Round16!B1</f>
        <v>RTBM.1.20.09.3.2.126U.00.0002.P000</v>
      </c>
      <c r="C37" s="183">
        <f>Round16!B5</f>
        <v>45339.479166666664</v>
      </c>
      <c r="D37" s="183">
        <f>Round16!F5</f>
        <v>45345.349305555559</v>
      </c>
      <c r="E37" s="1">
        <f>Round16!K38</f>
        <v>675</v>
      </c>
      <c r="F37" s="1">
        <f>Round16!H37</f>
        <v>814</v>
      </c>
      <c r="G37" s="1">
        <f>Round16!K39</f>
        <v>0</v>
      </c>
      <c r="H37" s="1">
        <f>Round16!K40</f>
        <v>0</v>
      </c>
      <c r="I37" s="1">
        <f>Round16!K41</f>
        <v>13</v>
      </c>
      <c r="J37" s="210" t="str">
        <f t="shared" si="2"/>
        <v>Fail</v>
      </c>
    </row>
    <row r="38" spans="1:10" x14ac:dyDescent="0.4">
      <c r="A38" s="185">
        <v>15</v>
      </c>
      <c r="B38" s="14" t="str">
        <f>Round15!B1</f>
        <v>RTBM.1.20.09.4.0.146D.00.0002.P020</v>
      </c>
      <c r="C38" s="183">
        <f>Round15!B5</f>
        <v>45329.490972222222</v>
      </c>
      <c r="D38" s="183">
        <f>Round15!F5</f>
        <v>45337.618750000001</v>
      </c>
      <c r="E38" s="1">
        <f>Round15!K38</f>
        <v>716</v>
      </c>
      <c r="F38" s="1">
        <f>Round15!H37</f>
        <v>614</v>
      </c>
      <c r="G38" s="1">
        <f>Round15!K39</f>
        <v>0</v>
      </c>
      <c r="H38" s="1">
        <f>Round15!K40</f>
        <v>3</v>
      </c>
      <c r="I38" s="1">
        <f>Round15!K41</f>
        <v>12</v>
      </c>
      <c r="J38" s="210" t="str">
        <f t="shared" si="2"/>
        <v>Fail</v>
      </c>
    </row>
    <row r="39" spans="1:10" x14ac:dyDescent="0.4">
      <c r="A39" s="185">
        <v>14</v>
      </c>
      <c r="B39" s="14" t="str">
        <f>Round14!B1</f>
        <v>RTBM.1.20.09.3.1.126S.00.0002.P000</v>
      </c>
      <c r="C39" s="183">
        <f>Round14!B5</f>
        <v>45320.674305555556</v>
      </c>
      <c r="D39" s="183">
        <f>Round14!F5</f>
        <v>45327.488888888889</v>
      </c>
      <c r="E39" s="1">
        <f>Round14!M37</f>
        <v>728</v>
      </c>
      <c r="F39" s="1">
        <f>Round14!J36</f>
        <v>776</v>
      </c>
      <c r="G39" s="1">
        <f>Round14!M38</f>
        <v>0</v>
      </c>
      <c r="H39" s="1">
        <f>Round14!M39</f>
        <v>2</v>
      </c>
      <c r="I39" s="1">
        <f>Round14!M40</f>
        <v>18</v>
      </c>
      <c r="J39" s="210" t="str">
        <f t="shared" si="2"/>
        <v>Fail</v>
      </c>
    </row>
    <row r="40" spans="1:10" x14ac:dyDescent="0.4">
      <c r="A40" s="185">
        <v>13</v>
      </c>
      <c r="B40" s="14" t="str">
        <f>Round13!B1</f>
        <v>RTBM.1.20.09.4.0.146D.00.0002.P020</v>
      </c>
      <c r="C40" s="183">
        <f>Round13!B5</f>
        <v>45314.67083333333</v>
      </c>
      <c r="D40" s="183">
        <f>Round13!E5</f>
        <v>45320.370833333334</v>
      </c>
      <c r="E40" s="1">
        <f>Round13!K37</f>
        <v>612</v>
      </c>
      <c r="F40" s="1">
        <f>Round13!H36</f>
        <v>693</v>
      </c>
      <c r="G40" s="1">
        <f>Round13!K38</f>
        <v>0</v>
      </c>
      <c r="H40" s="1">
        <f>Round13!K39</f>
        <v>0</v>
      </c>
      <c r="I40" s="1">
        <f>Round13!K40</f>
        <v>6</v>
      </c>
      <c r="J40" s="210" t="str">
        <f t="shared" si="2"/>
        <v>Fail</v>
      </c>
    </row>
    <row r="41" spans="1:10" x14ac:dyDescent="0.4">
      <c r="A41" s="185">
        <v>12</v>
      </c>
      <c r="B41" s="14" t="str">
        <f>Round12!B1</f>
        <v>RTBM.1.20.09.4.0.146C.00.0002.P020</v>
      </c>
      <c r="C41" s="183">
        <f>Round12!B5</f>
        <v>45308.493055555555</v>
      </c>
      <c r="D41" s="183">
        <f>Round12!E5</f>
        <v>45314.375</v>
      </c>
      <c r="E41" s="1">
        <f>Round12!L36</f>
        <v>647</v>
      </c>
      <c r="F41" s="1">
        <f>Round12!I35</f>
        <v>649</v>
      </c>
      <c r="G41" s="1">
        <f>Round12!L37</f>
        <v>0</v>
      </c>
      <c r="H41" s="1">
        <f>Round12!L38</f>
        <v>0</v>
      </c>
      <c r="I41" s="1">
        <f>Round12!L39</f>
        <v>11</v>
      </c>
      <c r="J41" s="210" t="str">
        <f t="shared" si="2"/>
        <v>Fail</v>
      </c>
    </row>
    <row r="42" spans="1:10" x14ac:dyDescent="0.4">
      <c r="A42" s="185">
        <v>11</v>
      </c>
      <c r="B42" s="14" t="str">
        <f>Round11!B1</f>
        <v>RTBM.1.20.09.2.1.146B.00.0002.P020</v>
      </c>
      <c r="C42" s="183">
        <f>Round11!B5</f>
        <v>45300.592361111114</v>
      </c>
      <c r="D42" s="183">
        <f>Round11!E5</f>
        <v>45306.208333333336</v>
      </c>
      <c r="E42" s="1">
        <f>Round11!L35</f>
        <v>508</v>
      </c>
      <c r="F42" s="1">
        <f>Round11!I34</f>
        <v>550</v>
      </c>
      <c r="G42" s="1">
        <f>Round11!L36</f>
        <v>0</v>
      </c>
      <c r="H42" s="1">
        <f>Round11!L37</f>
        <v>2</v>
      </c>
      <c r="I42" s="1">
        <f>Round11!L38</f>
        <v>21</v>
      </c>
      <c r="J42" s="210" t="str">
        <f t="shared" si="2"/>
        <v>Fail</v>
      </c>
    </row>
    <row r="43" spans="1:10" x14ac:dyDescent="0.4">
      <c r="A43" s="185">
        <v>10</v>
      </c>
      <c r="B43" s="14" t="str">
        <f>Round10!B1</f>
        <v>RTBM.1.20.09.2.0.126N.00.0002.P000</v>
      </c>
      <c r="C43" s="183">
        <f>Round10!B5</f>
        <v>45293.660416666666</v>
      </c>
      <c r="D43" s="183">
        <f>Round10!E5</f>
        <v>45299.378472222219</v>
      </c>
      <c r="E43" s="1">
        <f>Round10!M35</f>
        <v>641</v>
      </c>
      <c r="F43" s="1">
        <f>Round10!J34</f>
        <v>550</v>
      </c>
      <c r="G43" s="1">
        <f>Round10!M36</f>
        <v>0</v>
      </c>
      <c r="H43" s="1">
        <f>Round10!M37</f>
        <v>0</v>
      </c>
      <c r="I43" s="1">
        <f>Round10!M38</f>
        <v>10</v>
      </c>
      <c r="J43" s="210" t="str">
        <f t="shared" si="2"/>
        <v>Fail</v>
      </c>
    </row>
    <row r="44" spans="1:10" x14ac:dyDescent="0.4">
      <c r="A44" s="185">
        <v>9</v>
      </c>
      <c r="B44" s="14" t="str">
        <f>Round9!B1</f>
        <v>RTBM.1.20.09.2.0.126L.00.0002.P000</v>
      </c>
      <c r="C44" s="183">
        <f>Round9!B5</f>
        <v>45286.591666666667</v>
      </c>
      <c r="D44" s="183">
        <f>Round9!E5</f>
        <v>45293.361805555556</v>
      </c>
      <c r="E44" s="1">
        <f>Round9!L35</f>
        <v>702</v>
      </c>
      <c r="F44" s="1">
        <f>Round9!I34</f>
        <v>650</v>
      </c>
      <c r="G44" s="1">
        <f>Round9!L36</f>
        <v>0</v>
      </c>
      <c r="H44" s="1">
        <f>Round9!L37</f>
        <v>0</v>
      </c>
      <c r="I44" s="1">
        <f>Round9!L38</f>
        <v>8</v>
      </c>
      <c r="J44" s="210" t="str">
        <f t="shared" si="2"/>
        <v>Fail</v>
      </c>
    </row>
    <row r="45" spans="1:10" x14ac:dyDescent="0.4">
      <c r="A45" s="185">
        <v>8</v>
      </c>
      <c r="B45" s="14" t="str">
        <f>Round8!B1</f>
        <v>RTBM.1.20.08.6.3.126A.16.0002.AN01</v>
      </c>
      <c r="C45" s="183">
        <f>Round8!B5</f>
        <v>45279.515972222223</v>
      </c>
      <c r="D45" s="183">
        <f>Round8!E5</f>
        <v>45285.368055555555</v>
      </c>
      <c r="E45" s="1">
        <f>Round8!K35</f>
        <v>611</v>
      </c>
      <c r="F45" s="1">
        <f>Round8!H34</f>
        <v>589</v>
      </c>
      <c r="G45" s="1">
        <f>Round8!K36</f>
        <v>0</v>
      </c>
      <c r="H45" s="1">
        <f>Round8!K37</f>
        <v>0</v>
      </c>
      <c r="I45" s="1">
        <f>Round8!K38</f>
        <v>14</v>
      </c>
      <c r="J45" s="210" t="str">
        <f t="shared" ref="J45:J51" si="3">IF(G45+H45+I45&lt;&gt;0,"Fail","Pass")</f>
        <v>Fail</v>
      </c>
    </row>
    <row r="46" spans="1:10" x14ac:dyDescent="0.4">
      <c r="A46" s="185">
        <v>7</v>
      </c>
      <c r="B46" s="14" t="str">
        <f>Round7!B1</f>
        <v>RTBM.1.20.08.6.1.126F.00.0002.P000</v>
      </c>
      <c r="C46" s="183">
        <f>Round7!B5</f>
        <v>45266.490972222222</v>
      </c>
      <c r="D46" s="183">
        <f>Round7!E5</f>
        <v>45275.327777777777</v>
      </c>
      <c r="E46" s="1">
        <f>Round7!J35</f>
        <v>605</v>
      </c>
      <c r="F46" s="1">
        <f>Round7!G34</f>
        <v>359</v>
      </c>
      <c r="G46" s="1">
        <f>Round7!J36</f>
        <v>0</v>
      </c>
      <c r="H46" s="1">
        <f>Round7!J37</f>
        <v>1</v>
      </c>
      <c r="I46" s="1">
        <f>Round7!J38</f>
        <v>2</v>
      </c>
      <c r="J46" s="210" t="str">
        <f t="shared" si="3"/>
        <v>Fail</v>
      </c>
    </row>
    <row r="47" spans="1:10" x14ac:dyDescent="0.4">
      <c r="A47" s="185">
        <v>6</v>
      </c>
      <c r="B47" s="14" t="str">
        <f>Round6!B1</f>
        <v>RTBM.1.20.08.4.3.1210.00.0002.P000</v>
      </c>
      <c r="C47" s="183">
        <f>Round6!B5</f>
        <v>45254.390277777777</v>
      </c>
      <c r="D47" s="183">
        <f>Round6!E5</f>
        <v>45264.364583333336</v>
      </c>
      <c r="E47" s="1">
        <f>Round6!J26</f>
        <v>689</v>
      </c>
      <c r="F47" s="1">
        <f>Round6!G25</f>
        <v>813</v>
      </c>
      <c r="G47" s="1">
        <f>Round6!J27</f>
        <v>0</v>
      </c>
      <c r="H47" s="1">
        <f>Round6!J28</f>
        <v>0</v>
      </c>
      <c r="I47" s="1">
        <f>Round6!J29</f>
        <v>5</v>
      </c>
      <c r="J47" s="210" t="str">
        <f t="shared" si="3"/>
        <v>Fail</v>
      </c>
    </row>
    <row r="48" spans="1:10" x14ac:dyDescent="0.4">
      <c r="A48" s="185">
        <v>5</v>
      </c>
      <c r="B48" s="14" t="str">
        <f>Round5!B1</f>
        <v>RTBM.1.20.08.4.2.1120.09.0002.AN01</v>
      </c>
      <c r="C48" s="183">
        <f>Round5!B5</f>
        <v>45243.754861111112</v>
      </c>
      <c r="D48" s="183">
        <f>Round5!F5</f>
        <v>45253.336805555555</v>
      </c>
      <c r="E48" s="1">
        <f>Round5!K18</f>
        <v>616</v>
      </c>
      <c r="F48" s="1">
        <v>866</v>
      </c>
      <c r="G48" s="1">
        <f>Round5!K19</f>
        <v>0</v>
      </c>
      <c r="H48" s="1">
        <f>Round5!K20</f>
        <v>1</v>
      </c>
      <c r="I48" s="1">
        <f>Round5!K21</f>
        <v>3</v>
      </c>
      <c r="J48" s="210" t="str">
        <f t="shared" si="3"/>
        <v>Fail</v>
      </c>
    </row>
    <row r="49" spans="1:53" x14ac:dyDescent="0.4">
      <c r="A49" s="185">
        <v>4</v>
      </c>
      <c r="B49" s="14" t="str">
        <f>Round4!B1</f>
        <v>RTBM.1.20.08.4.2.1120.00.0002.P000</v>
      </c>
      <c r="C49" s="183">
        <f>Round4!B4</f>
        <v>45240.74722222222</v>
      </c>
      <c r="D49" s="183">
        <f>Round4!E4</f>
        <v>45242.902777777781</v>
      </c>
      <c r="E49" s="1">
        <f>Round4!J18</f>
        <v>138</v>
      </c>
      <c r="F49" s="1">
        <v>215</v>
      </c>
      <c r="G49" s="1">
        <f>Round4!J19</f>
        <v>0</v>
      </c>
      <c r="H49" s="1">
        <f>Round4!J20</f>
        <v>7</v>
      </c>
      <c r="I49" s="1">
        <f>Round4!J21</f>
        <v>0</v>
      </c>
      <c r="J49" s="210" t="str">
        <f t="shared" si="3"/>
        <v>Fail</v>
      </c>
    </row>
    <row r="50" spans="1:53" x14ac:dyDescent="0.4">
      <c r="A50" s="185">
        <v>3</v>
      </c>
      <c r="B50" s="14" t="str">
        <f>Round3!B1</f>
        <v>RTBM.1.20.08.4.0.099C.00.0002.P000</v>
      </c>
      <c r="C50" s="183">
        <v>45233</v>
      </c>
      <c r="D50" s="183">
        <v>45240</v>
      </c>
      <c r="E50" s="1">
        <f>Round3!J19</f>
        <v>477</v>
      </c>
      <c r="F50" s="1">
        <v>477</v>
      </c>
      <c r="G50" s="1">
        <f>Round3!J20</f>
        <v>0</v>
      </c>
      <c r="H50" s="1">
        <f>Round3!J21</f>
        <v>38</v>
      </c>
      <c r="I50" s="1">
        <f>Round3!J22</f>
        <v>42</v>
      </c>
      <c r="J50" s="210" t="str">
        <f>IF(G50+H50+I50&lt;&gt;0,"Fail","Pass")</f>
        <v>Fail</v>
      </c>
    </row>
    <row r="51" spans="1:53" x14ac:dyDescent="0.4">
      <c r="A51" s="211">
        <v>2</v>
      </c>
      <c r="B51" s="212" t="str">
        <f>Round2!B1</f>
        <v>RTBM.1.20.08.4.0.099C.00.0002.P000</v>
      </c>
      <c r="C51" s="213">
        <v>45230</v>
      </c>
      <c r="D51" s="213">
        <v>45232</v>
      </c>
      <c r="E51" s="89">
        <f>Round2!I13</f>
        <v>110</v>
      </c>
      <c r="F51" s="89">
        <v>147</v>
      </c>
      <c r="G51" s="89">
        <f>Round2!I14</f>
        <v>0</v>
      </c>
      <c r="H51" s="89">
        <f>Round2!I15</f>
        <v>0</v>
      </c>
      <c r="I51" s="89">
        <f>Round2!I16</f>
        <v>12</v>
      </c>
      <c r="J51" s="210" t="str">
        <f t="shared" si="3"/>
        <v>Fail</v>
      </c>
    </row>
    <row r="55" spans="1:53" x14ac:dyDescent="0.4">
      <c r="A55" s="207" t="s">
        <v>7665</v>
      </c>
      <c r="B55" s="208" t="s">
        <v>7666</v>
      </c>
      <c r="C55" s="208" t="s">
        <v>7670</v>
      </c>
      <c r="D55" s="208" t="s">
        <v>1509</v>
      </c>
      <c r="E55" s="208" t="s">
        <v>10344</v>
      </c>
      <c r="F55" s="208" t="s">
        <v>11419</v>
      </c>
      <c r="G55" s="208" t="s">
        <v>11344</v>
      </c>
      <c r="H55" s="208" t="s">
        <v>11380</v>
      </c>
      <c r="I55" s="208" t="s">
        <v>10970</v>
      </c>
      <c r="J55" s="208" t="s">
        <v>10866</v>
      </c>
      <c r="K55" s="208" t="s">
        <v>10720</v>
      </c>
      <c r="L55" s="208" t="s">
        <v>10648</v>
      </c>
      <c r="M55" s="208" t="s">
        <v>10428</v>
      </c>
      <c r="N55" s="208" t="s">
        <v>10431</v>
      </c>
      <c r="O55" s="208" t="s">
        <v>10277</v>
      </c>
      <c r="P55" s="208" t="s">
        <v>10117</v>
      </c>
      <c r="Q55" s="208" t="s">
        <v>9921</v>
      </c>
      <c r="R55" s="208" t="s">
        <v>9784</v>
      </c>
      <c r="S55" s="208" t="s">
        <v>9485</v>
      </c>
      <c r="T55" s="208" t="s">
        <v>9199</v>
      </c>
      <c r="U55" s="208" t="s">
        <v>8958</v>
      </c>
      <c r="V55" s="208" t="s">
        <v>9272</v>
      </c>
      <c r="W55" s="208" t="s">
        <v>8796</v>
      </c>
      <c r="X55" s="208" t="s">
        <v>9273</v>
      </c>
      <c r="Y55" s="208" t="s">
        <v>9274</v>
      </c>
      <c r="Z55" s="208" t="s">
        <v>8696</v>
      </c>
      <c r="AA55" s="208" t="s">
        <v>8579</v>
      </c>
      <c r="AB55" s="208" t="s">
        <v>8443</v>
      </c>
      <c r="AC55" s="208" t="s">
        <v>8383</v>
      </c>
      <c r="AD55" s="208" t="s">
        <v>8368</v>
      </c>
      <c r="AE55" s="208" t="s">
        <v>8362</v>
      </c>
      <c r="AF55" s="208" t="s">
        <v>8345</v>
      </c>
      <c r="AG55" s="208" t="s">
        <v>8327</v>
      </c>
      <c r="AH55" s="208" t="s">
        <v>8310</v>
      </c>
      <c r="AI55" s="208" t="s">
        <v>8292</v>
      </c>
      <c r="AJ55" s="208" t="s">
        <v>8201</v>
      </c>
      <c r="AK55" s="208" t="s">
        <v>8180</v>
      </c>
      <c r="AL55" s="208" t="s">
        <v>8081</v>
      </c>
      <c r="AM55" s="208" t="s">
        <v>8068</v>
      </c>
      <c r="AN55" s="208" t="s">
        <v>8069</v>
      </c>
      <c r="AO55" s="238" t="s">
        <v>8002</v>
      </c>
      <c r="AP55" s="238" t="s">
        <v>8003</v>
      </c>
      <c r="AQ55" s="238" t="s">
        <v>7896</v>
      </c>
      <c r="AR55" s="238" t="s">
        <v>7969</v>
      </c>
      <c r="AS55" s="238" t="s">
        <v>7879</v>
      </c>
      <c r="AT55" s="238" t="s">
        <v>7818</v>
      </c>
      <c r="AU55" s="238" t="s">
        <v>7735</v>
      </c>
      <c r="AV55" s="238" t="s">
        <v>7734</v>
      </c>
      <c r="AW55" s="238" t="s">
        <v>7680</v>
      </c>
      <c r="AX55" s="238" t="s">
        <v>7650</v>
      </c>
      <c r="AY55" s="238" t="s">
        <v>7621</v>
      </c>
      <c r="AZ55" s="238" t="s">
        <v>7625</v>
      </c>
      <c r="BA55" s="238" t="s">
        <v>7626</v>
      </c>
    </row>
    <row r="56" spans="1:53" ht="34" x14ac:dyDescent="0.4">
      <c r="A56" s="266" t="s">
        <v>11390</v>
      </c>
      <c r="B56" s="69" t="s">
        <v>11427</v>
      </c>
      <c r="C56" s="111" t="s">
        <v>7671</v>
      </c>
      <c r="D56" s="69" t="s">
        <v>7667</v>
      </c>
      <c r="E56" s="111" t="s">
        <v>7409</v>
      </c>
      <c r="F56" s="111">
        <v>0</v>
      </c>
      <c r="G56" s="111">
        <v>1</v>
      </c>
      <c r="H56" s="111" t="s">
        <v>11391</v>
      </c>
      <c r="I56" s="111" t="s">
        <v>7668</v>
      </c>
      <c r="J56" s="111" t="s">
        <v>7668</v>
      </c>
      <c r="K56" s="111" t="s">
        <v>7668</v>
      </c>
      <c r="L56" s="71" t="s">
        <v>7668</v>
      </c>
      <c r="M56" s="71" t="s">
        <v>7668</v>
      </c>
      <c r="N56" s="111" t="s">
        <v>7668</v>
      </c>
      <c r="O56" s="111" t="s">
        <v>7668</v>
      </c>
      <c r="P56" s="111" t="s">
        <v>7668</v>
      </c>
      <c r="Q56" s="111" t="s">
        <v>7668</v>
      </c>
      <c r="R56" s="111" t="s">
        <v>7668</v>
      </c>
      <c r="S56" s="111" t="s">
        <v>7668</v>
      </c>
      <c r="T56" s="111" t="s">
        <v>7668</v>
      </c>
      <c r="U56" s="111" t="s">
        <v>7668</v>
      </c>
      <c r="V56" s="111" t="s">
        <v>7668</v>
      </c>
      <c r="W56" s="111" t="s">
        <v>7668</v>
      </c>
      <c r="X56" s="111" t="s">
        <v>7668</v>
      </c>
      <c r="Y56" s="111" t="s">
        <v>7668</v>
      </c>
      <c r="Z56" s="111" t="s">
        <v>7668</v>
      </c>
      <c r="AA56" s="111" t="s">
        <v>7668</v>
      </c>
      <c r="AB56" s="111" t="s">
        <v>7668</v>
      </c>
      <c r="AC56" s="111" t="s">
        <v>7668</v>
      </c>
      <c r="AD56" s="111" t="s">
        <v>7668</v>
      </c>
      <c r="AE56" s="111" t="s">
        <v>7668</v>
      </c>
      <c r="AF56" s="111" t="s">
        <v>7668</v>
      </c>
      <c r="AG56" s="111" t="s">
        <v>7668</v>
      </c>
      <c r="AH56" s="111" t="s">
        <v>7668</v>
      </c>
      <c r="AI56" s="111" t="s">
        <v>7668</v>
      </c>
      <c r="AJ56" s="111" t="s">
        <v>7668</v>
      </c>
      <c r="AK56" s="111" t="s">
        <v>7668</v>
      </c>
      <c r="AL56" s="111" t="s">
        <v>7668</v>
      </c>
      <c r="AM56" s="111" t="s">
        <v>7668</v>
      </c>
      <c r="AN56" s="111" t="s">
        <v>7668</v>
      </c>
      <c r="AO56" s="111" t="s">
        <v>7668</v>
      </c>
      <c r="AP56" s="111" t="s">
        <v>7668</v>
      </c>
      <c r="AQ56" s="111" t="s">
        <v>7668</v>
      </c>
      <c r="AR56" s="111" t="s">
        <v>7668</v>
      </c>
      <c r="AS56" s="111" t="s">
        <v>7668</v>
      </c>
      <c r="AT56" s="111" t="s">
        <v>7668</v>
      </c>
      <c r="AU56" s="111" t="s">
        <v>7668</v>
      </c>
      <c r="AV56" s="111" t="s">
        <v>7668</v>
      </c>
      <c r="AW56" s="111" t="s">
        <v>7668</v>
      </c>
      <c r="AX56" s="111" t="s">
        <v>7668</v>
      </c>
      <c r="AY56" s="111" t="s">
        <v>7668</v>
      </c>
      <c r="AZ56" s="111" t="s">
        <v>7668</v>
      </c>
      <c r="BA56" s="111" t="s">
        <v>7668</v>
      </c>
    </row>
    <row r="57" spans="1:53" ht="34" x14ac:dyDescent="0.4">
      <c r="A57" s="266" t="s">
        <v>11304</v>
      </c>
      <c r="B57" s="69" t="s">
        <v>11305</v>
      </c>
      <c r="C57" s="111" t="s">
        <v>7671</v>
      </c>
      <c r="D57" s="69" t="s">
        <v>7771</v>
      </c>
      <c r="E57" s="111" t="s">
        <v>7409</v>
      </c>
      <c r="F57" s="111">
        <v>0</v>
      </c>
      <c r="G57" s="111">
        <v>0</v>
      </c>
      <c r="H57" s="111">
        <v>5</v>
      </c>
      <c r="I57" s="111" t="s">
        <v>11298</v>
      </c>
      <c r="J57" s="111" t="s">
        <v>7668</v>
      </c>
      <c r="K57" s="111" t="s">
        <v>7668</v>
      </c>
      <c r="L57" s="71" t="s">
        <v>7668</v>
      </c>
      <c r="M57" s="71" t="s">
        <v>7668</v>
      </c>
      <c r="N57" s="111" t="s">
        <v>7668</v>
      </c>
      <c r="O57" s="111" t="s">
        <v>7668</v>
      </c>
      <c r="P57" s="111" t="s">
        <v>7668</v>
      </c>
      <c r="Q57" s="111" t="s">
        <v>7668</v>
      </c>
      <c r="R57" s="111" t="s">
        <v>7668</v>
      </c>
      <c r="S57" s="111" t="s">
        <v>7668</v>
      </c>
      <c r="T57" s="111" t="s">
        <v>7668</v>
      </c>
      <c r="U57" s="111" t="s">
        <v>7668</v>
      </c>
      <c r="V57" s="111" t="s">
        <v>7668</v>
      </c>
      <c r="W57" s="111" t="s">
        <v>7668</v>
      </c>
      <c r="X57" s="111" t="s">
        <v>7668</v>
      </c>
      <c r="Y57" s="111" t="s">
        <v>7668</v>
      </c>
      <c r="Z57" s="111" t="s">
        <v>7668</v>
      </c>
      <c r="AA57" s="111" t="s">
        <v>7668</v>
      </c>
      <c r="AB57" s="111" t="s">
        <v>7668</v>
      </c>
      <c r="AC57" s="111" t="s">
        <v>7668</v>
      </c>
      <c r="AD57" s="111" t="s">
        <v>7668</v>
      </c>
      <c r="AE57" s="111" t="s">
        <v>7668</v>
      </c>
      <c r="AF57" s="111" t="s">
        <v>7668</v>
      </c>
      <c r="AG57" s="111" t="s">
        <v>7668</v>
      </c>
      <c r="AH57" s="111" t="s">
        <v>7668</v>
      </c>
      <c r="AI57" s="111" t="s">
        <v>7668</v>
      </c>
      <c r="AJ57" s="111" t="s">
        <v>7668</v>
      </c>
      <c r="AK57" s="111" t="s">
        <v>7668</v>
      </c>
      <c r="AL57" s="111" t="s">
        <v>7668</v>
      </c>
      <c r="AM57" s="111" t="s">
        <v>7668</v>
      </c>
      <c r="AN57" s="111" t="s">
        <v>7668</v>
      </c>
      <c r="AO57" s="111" t="s">
        <v>7668</v>
      </c>
      <c r="AP57" s="111" t="s">
        <v>7668</v>
      </c>
      <c r="AQ57" s="111" t="s">
        <v>7668</v>
      </c>
      <c r="AR57" s="111" t="s">
        <v>7668</v>
      </c>
      <c r="AS57" s="111" t="s">
        <v>7668</v>
      </c>
      <c r="AT57" s="111" t="s">
        <v>7668</v>
      </c>
      <c r="AU57" s="111" t="s">
        <v>7668</v>
      </c>
      <c r="AV57" s="111" t="s">
        <v>7668</v>
      </c>
      <c r="AW57" s="111" t="s">
        <v>7668</v>
      </c>
      <c r="AX57" s="111" t="s">
        <v>7668</v>
      </c>
      <c r="AY57" s="111" t="s">
        <v>7668</v>
      </c>
      <c r="AZ57" s="111" t="s">
        <v>7668</v>
      </c>
      <c r="BA57" s="111" t="s">
        <v>7668</v>
      </c>
    </row>
    <row r="58" spans="1:53" ht="51" x14ac:dyDescent="0.4">
      <c r="A58" s="266" t="s">
        <v>11300</v>
      </c>
      <c r="B58" s="69" t="s">
        <v>11301</v>
      </c>
      <c r="C58" s="111" t="s">
        <v>7672</v>
      </c>
      <c r="D58" s="69" t="s">
        <v>7820</v>
      </c>
      <c r="E58" s="111" t="s">
        <v>7409</v>
      </c>
      <c r="F58" s="111">
        <v>0</v>
      </c>
      <c r="G58" s="111">
        <v>0</v>
      </c>
      <c r="H58" s="111">
        <v>1</v>
      </c>
      <c r="I58" s="111" t="s">
        <v>11298</v>
      </c>
      <c r="J58" s="111" t="s">
        <v>7668</v>
      </c>
      <c r="K58" s="111" t="s">
        <v>7668</v>
      </c>
      <c r="L58" s="71" t="s">
        <v>7668</v>
      </c>
      <c r="M58" s="71" t="s">
        <v>7668</v>
      </c>
      <c r="N58" s="111" t="s">
        <v>7668</v>
      </c>
      <c r="O58" s="111" t="s">
        <v>7668</v>
      </c>
      <c r="P58" s="111" t="s">
        <v>7668</v>
      </c>
      <c r="Q58" s="111" t="s">
        <v>7668</v>
      </c>
      <c r="R58" s="111" t="s">
        <v>7668</v>
      </c>
      <c r="S58" s="111" t="s">
        <v>7668</v>
      </c>
      <c r="T58" s="111" t="s">
        <v>7668</v>
      </c>
      <c r="U58" s="111" t="s">
        <v>7668</v>
      </c>
      <c r="V58" s="111" t="s">
        <v>7668</v>
      </c>
      <c r="W58" s="111" t="s">
        <v>7668</v>
      </c>
      <c r="X58" s="111" t="s">
        <v>7668</v>
      </c>
      <c r="Y58" s="111" t="s">
        <v>7668</v>
      </c>
      <c r="Z58" s="111" t="s">
        <v>7668</v>
      </c>
      <c r="AA58" s="111" t="s">
        <v>7668</v>
      </c>
      <c r="AB58" s="111" t="s">
        <v>7668</v>
      </c>
      <c r="AC58" s="111" t="s">
        <v>7668</v>
      </c>
      <c r="AD58" s="111" t="s">
        <v>7668</v>
      </c>
      <c r="AE58" s="111" t="s">
        <v>7668</v>
      </c>
      <c r="AF58" s="111" t="s">
        <v>7668</v>
      </c>
      <c r="AG58" s="111" t="s">
        <v>7668</v>
      </c>
      <c r="AH58" s="111" t="s">
        <v>7668</v>
      </c>
      <c r="AI58" s="111" t="s">
        <v>7668</v>
      </c>
      <c r="AJ58" s="111" t="s">
        <v>7668</v>
      </c>
      <c r="AK58" s="111" t="s">
        <v>7668</v>
      </c>
      <c r="AL58" s="111" t="s">
        <v>7668</v>
      </c>
      <c r="AM58" s="111" t="s">
        <v>7668</v>
      </c>
      <c r="AN58" s="111" t="s">
        <v>7668</v>
      </c>
      <c r="AO58" s="111" t="s">
        <v>7668</v>
      </c>
      <c r="AP58" s="111" t="s">
        <v>7668</v>
      </c>
      <c r="AQ58" s="111" t="s">
        <v>7668</v>
      </c>
      <c r="AR58" s="111" t="s">
        <v>7668</v>
      </c>
      <c r="AS58" s="111" t="s">
        <v>7668</v>
      </c>
      <c r="AT58" s="111" t="s">
        <v>7668</v>
      </c>
      <c r="AU58" s="111" t="s">
        <v>7668</v>
      </c>
      <c r="AV58" s="111" t="s">
        <v>7668</v>
      </c>
      <c r="AW58" s="111" t="s">
        <v>7668</v>
      </c>
      <c r="AX58" s="111" t="s">
        <v>7668</v>
      </c>
      <c r="AY58" s="111" t="s">
        <v>7668</v>
      </c>
      <c r="AZ58" s="111" t="s">
        <v>7668</v>
      </c>
      <c r="BA58" s="111" t="s">
        <v>7668</v>
      </c>
    </row>
    <row r="59" spans="1:53" ht="68" x14ac:dyDescent="0.4">
      <c r="A59" s="266" t="s">
        <v>11073</v>
      </c>
      <c r="B59" s="69" t="s">
        <v>11078</v>
      </c>
      <c r="C59" s="111" t="s">
        <v>7671</v>
      </c>
      <c r="D59" s="69" t="s">
        <v>7667</v>
      </c>
      <c r="E59" s="111" t="s">
        <v>7409</v>
      </c>
      <c r="F59" s="111">
        <v>0</v>
      </c>
      <c r="G59" s="111">
        <v>0</v>
      </c>
      <c r="H59" s="111">
        <v>0</v>
      </c>
      <c r="I59" s="111">
        <v>1</v>
      </c>
      <c r="J59" s="111" t="s">
        <v>11005</v>
      </c>
      <c r="K59" s="111" t="s">
        <v>7668</v>
      </c>
      <c r="L59" s="71" t="s">
        <v>7668</v>
      </c>
      <c r="M59" s="71" t="s">
        <v>7668</v>
      </c>
      <c r="N59" s="111" t="s">
        <v>7668</v>
      </c>
      <c r="O59" s="111" t="s">
        <v>7668</v>
      </c>
      <c r="P59" s="111" t="s">
        <v>7668</v>
      </c>
      <c r="Q59" s="111" t="s">
        <v>7668</v>
      </c>
      <c r="R59" s="111" t="s">
        <v>7668</v>
      </c>
      <c r="S59" s="111" t="s">
        <v>7668</v>
      </c>
      <c r="T59" s="111" t="s">
        <v>7668</v>
      </c>
      <c r="U59" s="111" t="s">
        <v>7668</v>
      </c>
      <c r="V59" s="111" t="s">
        <v>7668</v>
      </c>
      <c r="W59" s="111" t="s">
        <v>7668</v>
      </c>
      <c r="X59" s="111" t="s">
        <v>7668</v>
      </c>
      <c r="Y59" s="111" t="s">
        <v>7668</v>
      </c>
      <c r="Z59" s="111" t="s">
        <v>7668</v>
      </c>
      <c r="AA59" s="111" t="s">
        <v>7668</v>
      </c>
      <c r="AB59" s="111" t="s">
        <v>7668</v>
      </c>
      <c r="AC59" s="111" t="s">
        <v>7668</v>
      </c>
      <c r="AD59" s="111" t="s">
        <v>7668</v>
      </c>
      <c r="AE59" s="111" t="s">
        <v>7668</v>
      </c>
      <c r="AF59" s="111" t="s">
        <v>7668</v>
      </c>
      <c r="AG59" s="111" t="s">
        <v>7668</v>
      </c>
      <c r="AH59" s="111" t="s">
        <v>7668</v>
      </c>
      <c r="AI59" s="111" t="s">
        <v>7668</v>
      </c>
      <c r="AJ59" s="111" t="s">
        <v>7668</v>
      </c>
      <c r="AK59" s="111" t="s">
        <v>7668</v>
      </c>
      <c r="AL59" s="111" t="s">
        <v>7668</v>
      </c>
      <c r="AM59" s="111" t="s">
        <v>7668</v>
      </c>
      <c r="AN59" s="111" t="s">
        <v>7668</v>
      </c>
      <c r="AO59" s="111" t="s">
        <v>7668</v>
      </c>
      <c r="AP59" s="111" t="s">
        <v>7668</v>
      </c>
      <c r="AQ59" s="111" t="s">
        <v>7668</v>
      </c>
      <c r="AR59" s="111" t="s">
        <v>7668</v>
      </c>
      <c r="AS59" s="111" t="s">
        <v>7668</v>
      </c>
      <c r="AT59" s="111" t="s">
        <v>7668</v>
      </c>
      <c r="AU59" s="111" t="s">
        <v>7668</v>
      </c>
      <c r="AV59" s="111" t="s">
        <v>7668</v>
      </c>
      <c r="AW59" s="111" t="s">
        <v>7668</v>
      </c>
      <c r="AX59" s="111" t="s">
        <v>7668</v>
      </c>
      <c r="AY59" s="111" t="s">
        <v>7668</v>
      </c>
      <c r="AZ59" s="111" t="s">
        <v>7668</v>
      </c>
      <c r="BA59" s="111" t="s">
        <v>7668</v>
      </c>
    </row>
    <row r="60" spans="1:53" ht="56.5" customHeight="1" x14ac:dyDescent="0.4">
      <c r="A60" s="266" t="s">
        <v>10877</v>
      </c>
      <c r="B60" s="69" t="s">
        <v>10879</v>
      </c>
      <c r="C60" s="111" t="s">
        <v>7671</v>
      </c>
      <c r="D60" s="69" t="s">
        <v>7820</v>
      </c>
      <c r="E60" s="111" t="s">
        <v>5314</v>
      </c>
      <c r="F60" s="111">
        <v>0</v>
      </c>
      <c r="G60" s="111">
        <v>0</v>
      </c>
      <c r="H60" s="111">
        <v>0</v>
      </c>
      <c r="I60" s="111">
        <v>0</v>
      </c>
      <c r="J60" s="111">
        <v>5</v>
      </c>
      <c r="K60" s="111" t="s">
        <v>10878</v>
      </c>
      <c r="L60" s="71" t="s">
        <v>7668</v>
      </c>
      <c r="M60" s="71" t="s">
        <v>7668</v>
      </c>
      <c r="N60" s="111" t="s">
        <v>7668</v>
      </c>
      <c r="O60" s="111" t="s">
        <v>7668</v>
      </c>
      <c r="P60" s="111" t="s">
        <v>7668</v>
      </c>
      <c r="Q60" s="111" t="s">
        <v>7668</v>
      </c>
      <c r="R60" s="111" t="s">
        <v>7668</v>
      </c>
      <c r="S60" s="111" t="s">
        <v>7668</v>
      </c>
      <c r="T60" s="111" t="s">
        <v>7668</v>
      </c>
      <c r="U60" s="111" t="s">
        <v>7668</v>
      </c>
      <c r="V60" s="111" t="s">
        <v>7668</v>
      </c>
      <c r="W60" s="111" t="s">
        <v>7668</v>
      </c>
      <c r="X60" s="111" t="s">
        <v>7668</v>
      </c>
      <c r="Y60" s="111" t="s">
        <v>7668</v>
      </c>
      <c r="Z60" s="111" t="s">
        <v>7668</v>
      </c>
      <c r="AA60" s="111" t="s">
        <v>7668</v>
      </c>
      <c r="AB60" s="111" t="s">
        <v>7668</v>
      </c>
      <c r="AC60" s="111" t="s">
        <v>7668</v>
      </c>
      <c r="AD60" s="111" t="s">
        <v>7668</v>
      </c>
      <c r="AE60" s="111" t="s">
        <v>7668</v>
      </c>
      <c r="AF60" s="111" t="s">
        <v>7668</v>
      </c>
      <c r="AG60" s="111" t="s">
        <v>7668</v>
      </c>
      <c r="AH60" s="111" t="s">
        <v>7668</v>
      </c>
      <c r="AI60" s="111" t="s">
        <v>7668</v>
      </c>
      <c r="AJ60" s="111" t="s">
        <v>7668</v>
      </c>
      <c r="AK60" s="111" t="s">
        <v>7668</v>
      </c>
      <c r="AL60" s="111" t="s">
        <v>7668</v>
      </c>
      <c r="AM60" s="111" t="s">
        <v>7668</v>
      </c>
      <c r="AN60" s="111" t="s">
        <v>7668</v>
      </c>
      <c r="AO60" s="111" t="s">
        <v>7668</v>
      </c>
      <c r="AP60" s="111" t="s">
        <v>7668</v>
      </c>
      <c r="AQ60" s="111" t="s">
        <v>7668</v>
      </c>
      <c r="AR60" s="111" t="s">
        <v>7668</v>
      </c>
      <c r="AS60" s="111" t="s">
        <v>7668</v>
      </c>
      <c r="AT60" s="111" t="s">
        <v>7668</v>
      </c>
      <c r="AU60" s="111" t="s">
        <v>7668</v>
      </c>
      <c r="AV60" s="111" t="s">
        <v>7668</v>
      </c>
      <c r="AW60" s="111" t="s">
        <v>7668</v>
      </c>
      <c r="AX60" s="111" t="s">
        <v>7668</v>
      </c>
      <c r="AY60" s="111" t="s">
        <v>7668</v>
      </c>
      <c r="AZ60" s="111" t="s">
        <v>7668</v>
      </c>
      <c r="BA60" s="111" t="s">
        <v>7668</v>
      </c>
    </row>
    <row r="61" spans="1:53" ht="56.5" customHeight="1" x14ac:dyDescent="0.4">
      <c r="A61" s="266" t="s">
        <v>10780</v>
      </c>
      <c r="B61" s="69" t="s">
        <v>10781</v>
      </c>
      <c r="C61" s="111" t="s">
        <v>7671</v>
      </c>
      <c r="D61" s="69" t="s">
        <v>7771</v>
      </c>
      <c r="E61" s="111" t="s">
        <v>7409</v>
      </c>
      <c r="F61" s="111">
        <v>0</v>
      </c>
      <c r="G61" s="111">
        <v>0</v>
      </c>
      <c r="H61" s="111">
        <v>0</v>
      </c>
      <c r="I61" s="111">
        <v>0</v>
      </c>
      <c r="J61" s="111">
        <v>0</v>
      </c>
      <c r="K61" s="111">
        <v>1</v>
      </c>
      <c r="L61" s="71" t="s">
        <v>10733</v>
      </c>
      <c r="M61" s="71" t="s">
        <v>10733</v>
      </c>
      <c r="N61" s="111" t="s">
        <v>7668</v>
      </c>
      <c r="O61" s="111" t="s">
        <v>7668</v>
      </c>
      <c r="P61" s="111" t="s">
        <v>7668</v>
      </c>
      <c r="Q61" s="111" t="s">
        <v>7668</v>
      </c>
      <c r="R61" s="111" t="s">
        <v>7668</v>
      </c>
      <c r="S61" s="111" t="s">
        <v>7668</v>
      </c>
      <c r="T61" s="111" t="s">
        <v>7668</v>
      </c>
      <c r="U61" s="111" t="s">
        <v>7668</v>
      </c>
      <c r="V61" s="111" t="s">
        <v>7668</v>
      </c>
      <c r="W61" s="111" t="s">
        <v>7668</v>
      </c>
      <c r="X61" s="111" t="s">
        <v>7668</v>
      </c>
      <c r="Y61" s="111" t="s">
        <v>7668</v>
      </c>
      <c r="Z61" s="111" t="s">
        <v>7668</v>
      </c>
      <c r="AA61" s="111" t="s">
        <v>7668</v>
      </c>
      <c r="AB61" s="111" t="s">
        <v>7668</v>
      </c>
      <c r="AC61" s="111" t="s">
        <v>7668</v>
      </c>
      <c r="AD61" s="111" t="s">
        <v>7668</v>
      </c>
      <c r="AE61" s="111" t="s">
        <v>7668</v>
      </c>
      <c r="AF61" s="111" t="s">
        <v>7668</v>
      </c>
      <c r="AG61" s="111" t="s">
        <v>7668</v>
      </c>
      <c r="AH61" s="111" t="s">
        <v>7668</v>
      </c>
      <c r="AI61" s="111" t="s">
        <v>7668</v>
      </c>
      <c r="AJ61" s="111" t="s">
        <v>7668</v>
      </c>
      <c r="AK61" s="111" t="s">
        <v>7668</v>
      </c>
      <c r="AL61" s="111" t="s">
        <v>7668</v>
      </c>
      <c r="AM61" s="111" t="s">
        <v>7668</v>
      </c>
      <c r="AN61" s="111" t="s">
        <v>7668</v>
      </c>
      <c r="AO61" s="111" t="s">
        <v>7668</v>
      </c>
      <c r="AP61" s="111" t="s">
        <v>7668</v>
      </c>
      <c r="AQ61" s="111" t="s">
        <v>7668</v>
      </c>
      <c r="AR61" s="111" t="s">
        <v>7668</v>
      </c>
      <c r="AS61" s="111" t="s">
        <v>7668</v>
      </c>
      <c r="AT61" s="111" t="s">
        <v>7668</v>
      </c>
      <c r="AU61" s="111" t="s">
        <v>7668</v>
      </c>
      <c r="AV61" s="111" t="s">
        <v>7668</v>
      </c>
      <c r="AW61" s="111" t="s">
        <v>7668</v>
      </c>
      <c r="AX61" s="111" t="s">
        <v>7668</v>
      </c>
      <c r="AY61" s="111" t="s">
        <v>7668</v>
      </c>
      <c r="AZ61" s="111" t="s">
        <v>7668</v>
      </c>
      <c r="BA61" s="111" t="s">
        <v>7668</v>
      </c>
    </row>
    <row r="62" spans="1:53" ht="56.5" customHeight="1" x14ac:dyDescent="0.4">
      <c r="A62" s="266" t="s">
        <v>10732</v>
      </c>
      <c r="B62" s="69" t="s">
        <v>10734</v>
      </c>
      <c r="C62" s="111" t="s">
        <v>7671</v>
      </c>
      <c r="D62" s="69" t="s">
        <v>7667</v>
      </c>
      <c r="E62" s="111" t="s">
        <v>7409</v>
      </c>
      <c r="F62" s="111">
        <v>0</v>
      </c>
      <c r="G62" s="111">
        <v>0</v>
      </c>
      <c r="H62" s="111">
        <v>0</v>
      </c>
      <c r="I62" s="111">
        <v>1</v>
      </c>
      <c r="J62" s="111">
        <v>0</v>
      </c>
      <c r="K62" s="111">
        <v>1</v>
      </c>
      <c r="L62" s="71" t="s">
        <v>10733</v>
      </c>
      <c r="M62" s="71" t="s">
        <v>10733</v>
      </c>
      <c r="N62" s="111" t="s">
        <v>7668</v>
      </c>
      <c r="O62" s="111" t="s">
        <v>7668</v>
      </c>
      <c r="P62" s="111" t="s">
        <v>7668</v>
      </c>
      <c r="Q62" s="111" t="s">
        <v>7668</v>
      </c>
      <c r="R62" s="111" t="s">
        <v>7668</v>
      </c>
      <c r="S62" s="111" t="s">
        <v>7668</v>
      </c>
      <c r="T62" s="111" t="s">
        <v>7668</v>
      </c>
      <c r="U62" s="111" t="s">
        <v>7668</v>
      </c>
      <c r="V62" s="111" t="s">
        <v>7668</v>
      </c>
      <c r="W62" s="111" t="s">
        <v>7668</v>
      </c>
      <c r="X62" s="111" t="s">
        <v>7668</v>
      </c>
      <c r="Y62" s="111" t="s">
        <v>7668</v>
      </c>
      <c r="Z62" s="111" t="s">
        <v>7668</v>
      </c>
      <c r="AA62" s="111" t="s">
        <v>7668</v>
      </c>
      <c r="AB62" s="111" t="s">
        <v>7668</v>
      </c>
      <c r="AC62" s="111" t="s">
        <v>7668</v>
      </c>
      <c r="AD62" s="111" t="s">
        <v>7668</v>
      </c>
      <c r="AE62" s="111" t="s">
        <v>7668</v>
      </c>
      <c r="AF62" s="111" t="s">
        <v>7668</v>
      </c>
      <c r="AG62" s="111" t="s">
        <v>7668</v>
      </c>
      <c r="AH62" s="111" t="s">
        <v>7668</v>
      </c>
      <c r="AI62" s="111" t="s">
        <v>7668</v>
      </c>
      <c r="AJ62" s="111" t="s">
        <v>7668</v>
      </c>
      <c r="AK62" s="111" t="s">
        <v>7668</v>
      </c>
      <c r="AL62" s="111" t="s">
        <v>7668</v>
      </c>
      <c r="AM62" s="111" t="s">
        <v>7668</v>
      </c>
      <c r="AN62" s="111" t="s">
        <v>7668</v>
      </c>
      <c r="AO62" s="111" t="s">
        <v>7668</v>
      </c>
      <c r="AP62" s="111" t="s">
        <v>7668</v>
      </c>
      <c r="AQ62" s="111" t="s">
        <v>7668</v>
      </c>
      <c r="AR62" s="111" t="s">
        <v>7668</v>
      </c>
      <c r="AS62" s="111" t="s">
        <v>7668</v>
      </c>
      <c r="AT62" s="111" t="s">
        <v>7668</v>
      </c>
      <c r="AU62" s="111" t="s">
        <v>7668</v>
      </c>
      <c r="AV62" s="111" t="s">
        <v>7668</v>
      </c>
      <c r="AW62" s="111" t="s">
        <v>7668</v>
      </c>
      <c r="AX62" s="111" t="s">
        <v>7668</v>
      </c>
      <c r="AY62" s="111" t="s">
        <v>7668</v>
      </c>
      <c r="AZ62" s="111" t="s">
        <v>7668</v>
      </c>
      <c r="BA62" s="111" t="s">
        <v>7668</v>
      </c>
    </row>
    <row r="63" spans="1:53" ht="56.5" customHeight="1" x14ac:dyDescent="0.4">
      <c r="A63" s="266" t="s">
        <v>10617</v>
      </c>
      <c r="B63" s="69" t="s">
        <v>10618</v>
      </c>
      <c r="C63" s="111" t="s">
        <v>7671</v>
      </c>
      <c r="D63" s="69" t="s">
        <v>8182</v>
      </c>
      <c r="E63" s="111" t="s">
        <v>5314</v>
      </c>
      <c r="F63" s="111">
        <v>0</v>
      </c>
      <c r="G63" s="111">
        <v>0</v>
      </c>
      <c r="H63" s="111">
        <v>1</v>
      </c>
      <c r="I63" s="111">
        <v>0</v>
      </c>
      <c r="J63" s="111">
        <v>0</v>
      </c>
      <c r="K63" s="111">
        <v>2</v>
      </c>
      <c r="L63" s="71">
        <v>0</v>
      </c>
      <c r="M63" s="111">
        <v>1</v>
      </c>
      <c r="N63" s="111" t="s">
        <v>7668</v>
      </c>
      <c r="O63" s="111" t="s">
        <v>7668</v>
      </c>
      <c r="P63" s="111" t="s">
        <v>7668</v>
      </c>
      <c r="Q63" s="111" t="s">
        <v>7668</v>
      </c>
      <c r="R63" s="111" t="s">
        <v>7668</v>
      </c>
      <c r="S63" s="111" t="s">
        <v>7668</v>
      </c>
      <c r="T63" s="111" t="s">
        <v>7668</v>
      </c>
      <c r="U63" s="111" t="s">
        <v>7668</v>
      </c>
      <c r="V63" s="111" t="s">
        <v>7668</v>
      </c>
      <c r="W63" s="111" t="s">
        <v>7668</v>
      </c>
      <c r="X63" s="111" t="s">
        <v>7668</v>
      </c>
      <c r="Y63" s="111" t="s">
        <v>7668</v>
      </c>
      <c r="Z63" s="111" t="s">
        <v>7668</v>
      </c>
      <c r="AA63" s="111" t="s">
        <v>7668</v>
      </c>
      <c r="AB63" s="111" t="s">
        <v>7668</v>
      </c>
      <c r="AC63" s="111" t="s">
        <v>7668</v>
      </c>
      <c r="AD63" s="111" t="s">
        <v>7668</v>
      </c>
      <c r="AE63" s="111" t="s">
        <v>7668</v>
      </c>
      <c r="AF63" s="111" t="s">
        <v>7668</v>
      </c>
      <c r="AG63" s="111" t="s">
        <v>7668</v>
      </c>
      <c r="AH63" s="111" t="s">
        <v>7668</v>
      </c>
      <c r="AI63" s="111" t="s">
        <v>7668</v>
      </c>
      <c r="AJ63" s="111" t="s">
        <v>7668</v>
      </c>
      <c r="AK63" s="111" t="s">
        <v>7668</v>
      </c>
      <c r="AL63" s="111" t="s">
        <v>7668</v>
      </c>
      <c r="AM63" s="111" t="s">
        <v>7668</v>
      </c>
      <c r="AN63" s="111" t="s">
        <v>7668</v>
      </c>
      <c r="AO63" s="111" t="s">
        <v>7668</v>
      </c>
      <c r="AP63" s="111" t="s">
        <v>7668</v>
      </c>
      <c r="AQ63" s="111" t="s">
        <v>7668</v>
      </c>
      <c r="AR63" s="111" t="s">
        <v>7668</v>
      </c>
      <c r="AS63" s="111" t="s">
        <v>7668</v>
      </c>
      <c r="AT63" s="111" t="s">
        <v>7668</v>
      </c>
      <c r="AU63" s="111" t="s">
        <v>7668</v>
      </c>
      <c r="AV63" s="111" t="s">
        <v>7668</v>
      </c>
      <c r="AW63" s="111" t="s">
        <v>7668</v>
      </c>
      <c r="AX63" s="111" t="s">
        <v>7668</v>
      </c>
      <c r="AY63" s="111" t="s">
        <v>7668</v>
      </c>
      <c r="AZ63" s="111" t="s">
        <v>7668</v>
      </c>
      <c r="BA63" s="111" t="s">
        <v>7668</v>
      </c>
    </row>
    <row r="64" spans="1:53" ht="56.5" customHeight="1" x14ac:dyDescent="0.4">
      <c r="A64" s="266" t="s">
        <v>10608</v>
      </c>
      <c r="B64" s="69" t="s">
        <v>10609</v>
      </c>
      <c r="C64" s="111" t="s">
        <v>7671</v>
      </c>
      <c r="D64" s="69" t="s">
        <v>7771</v>
      </c>
      <c r="E64" s="111" t="s">
        <v>7409</v>
      </c>
      <c r="F64" s="111">
        <v>0</v>
      </c>
      <c r="G64" s="111">
        <v>0</v>
      </c>
      <c r="H64" s="111">
        <v>0</v>
      </c>
      <c r="I64" s="111">
        <v>0</v>
      </c>
      <c r="J64" s="111">
        <v>0</v>
      </c>
      <c r="K64" s="111">
        <v>0</v>
      </c>
      <c r="L64" s="71">
        <v>0</v>
      </c>
      <c r="M64" s="111">
        <v>1</v>
      </c>
      <c r="N64" s="111" t="s">
        <v>7668</v>
      </c>
      <c r="O64" s="111" t="s">
        <v>7668</v>
      </c>
      <c r="P64" s="111" t="s">
        <v>7668</v>
      </c>
      <c r="Q64" s="111" t="s">
        <v>7668</v>
      </c>
      <c r="R64" s="111" t="s">
        <v>7668</v>
      </c>
      <c r="S64" s="111" t="s">
        <v>7668</v>
      </c>
      <c r="T64" s="111" t="s">
        <v>7668</v>
      </c>
      <c r="U64" s="111" t="s">
        <v>7668</v>
      </c>
      <c r="V64" s="111" t="s">
        <v>7668</v>
      </c>
      <c r="W64" s="111" t="s">
        <v>7668</v>
      </c>
      <c r="X64" s="111" t="s">
        <v>7668</v>
      </c>
      <c r="Y64" s="111" t="s">
        <v>7668</v>
      </c>
      <c r="Z64" s="111" t="s">
        <v>7668</v>
      </c>
      <c r="AA64" s="111" t="s">
        <v>7668</v>
      </c>
      <c r="AB64" s="111" t="s">
        <v>7668</v>
      </c>
      <c r="AC64" s="111" t="s">
        <v>7668</v>
      </c>
      <c r="AD64" s="111" t="s">
        <v>7668</v>
      </c>
      <c r="AE64" s="111" t="s">
        <v>7668</v>
      </c>
      <c r="AF64" s="111" t="s">
        <v>7668</v>
      </c>
      <c r="AG64" s="111" t="s">
        <v>7668</v>
      </c>
      <c r="AH64" s="111" t="s">
        <v>7668</v>
      </c>
      <c r="AI64" s="111" t="s">
        <v>7668</v>
      </c>
      <c r="AJ64" s="111" t="s">
        <v>7668</v>
      </c>
      <c r="AK64" s="111" t="s">
        <v>7668</v>
      </c>
      <c r="AL64" s="111" t="s">
        <v>7668</v>
      </c>
      <c r="AM64" s="111" t="s">
        <v>7668</v>
      </c>
      <c r="AN64" s="111" t="s">
        <v>7668</v>
      </c>
      <c r="AO64" s="111" t="s">
        <v>7668</v>
      </c>
      <c r="AP64" s="111" t="s">
        <v>7668</v>
      </c>
      <c r="AQ64" s="111" t="s">
        <v>7668</v>
      </c>
      <c r="AR64" s="111" t="s">
        <v>7668</v>
      </c>
      <c r="AS64" s="111" t="s">
        <v>7668</v>
      </c>
      <c r="AT64" s="111" t="s">
        <v>7668</v>
      </c>
      <c r="AU64" s="111" t="s">
        <v>7668</v>
      </c>
      <c r="AV64" s="111" t="s">
        <v>7668</v>
      </c>
      <c r="AW64" s="111" t="s">
        <v>7668</v>
      </c>
      <c r="AX64" s="111" t="s">
        <v>7668</v>
      </c>
      <c r="AY64" s="111" t="s">
        <v>7668</v>
      </c>
      <c r="AZ64" s="111" t="s">
        <v>7668</v>
      </c>
      <c r="BA64" s="111" t="s">
        <v>7668</v>
      </c>
    </row>
    <row r="65" spans="1:53" ht="56.5" customHeight="1" x14ac:dyDescent="0.4">
      <c r="A65" s="266" t="s">
        <v>10547</v>
      </c>
      <c r="B65" s="69" t="s">
        <v>10565</v>
      </c>
      <c r="C65" s="111" t="s">
        <v>7671</v>
      </c>
      <c r="D65" s="69" t="s">
        <v>7820</v>
      </c>
      <c r="E65" s="111" t="s">
        <v>7409</v>
      </c>
      <c r="F65" s="111">
        <v>0</v>
      </c>
      <c r="G65" s="111">
        <v>0</v>
      </c>
      <c r="H65" s="111">
        <v>2</v>
      </c>
      <c r="I65" s="111">
        <v>0</v>
      </c>
      <c r="J65" s="111">
        <v>0</v>
      </c>
      <c r="K65" s="111">
        <v>0</v>
      </c>
      <c r="L65" s="71">
        <v>0</v>
      </c>
      <c r="M65" s="111">
        <v>1</v>
      </c>
      <c r="N65" s="111" t="s">
        <v>7668</v>
      </c>
      <c r="O65" s="111" t="s">
        <v>7668</v>
      </c>
      <c r="P65" s="111" t="s">
        <v>7668</v>
      </c>
      <c r="Q65" s="111" t="s">
        <v>7668</v>
      </c>
      <c r="R65" s="111" t="s">
        <v>7668</v>
      </c>
      <c r="S65" s="111" t="s">
        <v>7668</v>
      </c>
      <c r="T65" s="111" t="s">
        <v>7668</v>
      </c>
      <c r="U65" s="111" t="s">
        <v>7668</v>
      </c>
      <c r="V65" s="111" t="s">
        <v>7668</v>
      </c>
      <c r="W65" s="111" t="s">
        <v>7668</v>
      </c>
      <c r="X65" s="111" t="s">
        <v>7668</v>
      </c>
      <c r="Y65" s="111" t="s">
        <v>7668</v>
      </c>
      <c r="Z65" s="111" t="s">
        <v>7668</v>
      </c>
      <c r="AA65" s="111" t="s">
        <v>7668</v>
      </c>
      <c r="AB65" s="111" t="s">
        <v>7668</v>
      </c>
      <c r="AC65" s="111" t="s">
        <v>7668</v>
      </c>
      <c r="AD65" s="111" t="s">
        <v>7668</v>
      </c>
      <c r="AE65" s="111" t="s">
        <v>7668</v>
      </c>
      <c r="AF65" s="111" t="s">
        <v>7668</v>
      </c>
      <c r="AG65" s="111" t="s">
        <v>7668</v>
      </c>
      <c r="AH65" s="111" t="s">
        <v>7668</v>
      </c>
      <c r="AI65" s="111" t="s">
        <v>7668</v>
      </c>
      <c r="AJ65" s="111" t="s">
        <v>7668</v>
      </c>
      <c r="AK65" s="111" t="s">
        <v>7668</v>
      </c>
      <c r="AL65" s="111" t="s">
        <v>7668</v>
      </c>
      <c r="AM65" s="111" t="s">
        <v>7668</v>
      </c>
      <c r="AN65" s="111" t="s">
        <v>7668</v>
      </c>
      <c r="AO65" s="111" t="s">
        <v>7668</v>
      </c>
      <c r="AP65" s="111" t="s">
        <v>7668</v>
      </c>
      <c r="AQ65" s="111" t="s">
        <v>7668</v>
      </c>
      <c r="AR65" s="111" t="s">
        <v>7668</v>
      </c>
      <c r="AS65" s="111" t="s">
        <v>7668</v>
      </c>
      <c r="AT65" s="111" t="s">
        <v>7668</v>
      </c>
      <c r="AU65" s="111" t="s">
        <v>7668</v>
      </c>
      <c r="AV65" s="111" t="s">
        <v>7668</v>
      </c>
      <c r="AW65" s="111" t="s">
        <v>7668</v>
      </c>
      <c r="AX65" s="111" t="s">
        <v>7668</v>
      </c>
      <c r="AY65" s="111" t="s">
        <v>7668</v>
      </c>
      <c r="AZ65" s="111" t="s">
        <v>7668</v>
      </c>
      <c r="BA65" s="111" t="s">
        <v>7668</v>
      </c>
    </row>
    <row r="66" spans="1:53" ht="56.5" customHeight="1" x14ac:dyDescent="0.4">
      <c r="A66" s="266" t="s">
        <v>10463</v>
      </c>
      <c r="B66" s="69" t="s">
        <v>10470</v>
      </c>
      <c r="C66" s="111" t="s">
        <v>7671</v>
      </c>
      <c r="D66" s="69" t="s">
        <v>7820</v>
      </c>
      <c r="E66" s="111" t="s">
        <v>7409</v>
      </c>
      <c r="F66" s="111">
        <v>0</v>
      </c>
      <c r="G66" s="111">
        <v>0</v>
      </c>
      <c r="H66" s="111">
        <v>0</v>
      </c>
      <c r="I66" s="111">
        <v>0</v>
      </c>
      <c r="J66" s="111">
        <v>0</v>
      </c>
      <c r="K66" s="111">
        <v>0</v>
      </c>
      <c r="L66" s="71">
        <v>1</v>
      </c>
      <c r="M66" s="111">
        <v>9</v>
      </c>
      <c r="N66" s="111" t="s">
        <v>10396</v>
      </c>
      <c r="O66" s="111" t="s">
        <v>10396</v>
      </c>
      <c r="P66" s="111" t="s">
        <v>7668</v>
      </c>
      <c r="Q66" s="111" t="s">
        <v>7668</v>
      </c>
      <c r="R66" s="111" t="s">
        <v>7668</v>
      </c>
      <c r="S66" s="111" t="s">
        <v>7668</v>
      </c>
      <c r="T66" s="111" t="s">
        <v>7668</v>
      </c>
      <c r="U66" s="111" t="s">
        <v>7668</v>
      </c>
      <c r="V66" s="111" t="s">
        <v>7668</v>
      </c>
      <c r="W66" s="111" t="s">
        <v>7668</v>
      </c>
      <c r="X66" s="111" t="s">
        <v>7668</v>
      </c>
      <c r="Y66" s="111" t="s">
        <v>7668</v>
      </c>
      <c r="Z66" s="111" t="s">
        <v>7668</v>
      </c>
      <c r="AA66" s="111" t="s">
        <v>7668</v>
      </c>
      <c r="AB66" s="111" t="s">
        <v>7668</v>
      </c>
      <c r="AC66" s="111" t="s">
        <v>7668</v>
      </c>
      <c r="AD66" s="111" t="s">
        <v>7668</v>
      </c>
      <c r="AE66" s="111" t="s">
        <v>7668</v>
      </c>
      <c r="AF66" s="111" t="s">
        <v>7668</v>
      </c>
      <c r="AG66" s="111" t="s">
        <v>7668</v>
      </c>
      <c r="AH66" s="111" t="s">
        <v>7668</v>
      </c>
      <c r="AI66" s="111" t="s">
        <v>7668</v>
      </c>
      <c r="AJ66" s="111" t="s">
        <v>7668</v>
      </c>
      <c r="AK66" s="111" t="s">
        <v>7668</v>
      </c>
      <c r="AL66" s="111" t="s">
        <v>7668</v>
      </c>
      <c r="AM66" s="111" t="s">
        <v>7668</v>
      </c>
      <c r="AN66" s="111" t="s">
        <v>7668</v>
      </c>
      <c r="AO66" s="111" t="s">
        <v>7668</v>
      </c>
      <c r="AP66" s="111" t="s">
        <v>7668</v>
      </c>
      <c r="AQ66" s="111" t="s">
        <v>7668</v>
      </c>
      <c r="AR66" s="111" t="s">
        <v>7668</v>
      </c>
      <c r="AS66" s="111" t="s">
        <v>7668</v>
      </c>
      <c r="AT66" s="111" t="s">
        <v>7668</v>
      </c>
      <c r="AU66" s="111" t="s">
        <v>7668</v>
      </c>
      <c r="AV66" s="111" t="s">
        <v>7668</v>
      </c>
      <c r="AW66" s="111" t="s">
        <v>7668</v>
      </c>
      <c r="AX66" s="111" t="s">
        <v>7668</v>
      </c>
      <c r="AY66" s="111" t="s">
        <v>7668</v>
      </c>
      <c r="AZ66" s="111" t="s">
        <v>7668</v>
      </c>
      <c r="BA66" s="111" t="s">
        <v>7668</v>
      </c>
    </row>
    <row r="67" spans="1:53" ht="56.5" customHeight="1" x14ac:dyDescent="0.4">
      <c r="A67" s="266" t="s">
        <v>10259</v>
      </c>
      <c r="B67" s="69" t="s">
        <v>10260</v>
      </c>
      <c r="C67" s="111" t="s">
        <v>7671</v>
      </c>
      <c r="D67" s="69" t="s">
        <v>8182</v>
      </c>
      <c r="E67" s="111" t="s">
        <v>10345</v>
      </c>
      <c r="F67" s="111">
        <v>0</v>
      </c>
      <c r="G67" s="111">
        <v>0</v>
      </c>
      <c r="H67" s="111">
        <v>1</v>
      </c>
      <c r="I67" s="111">
        <v>1</v>
      </c>
      <c r="J67" s="111">
        <v>0</v>
      </c>
      <c r="K67" s="111">
        <v>0</v>
      </c>
      <c r="L67" s="111">
        <v>0</v>
      </c>
      <c r="M67" s="111">
        <v>0</v>
      </c>
      <c r="N67" s="111">
        <v>0</v>
      </c>
      <c r="O67" s="111">
        <v>1</v>
      </c>
      <c r="P67" s="111" t="s">
        <v>10229</v>
      </c>
      <c r="Q67" s="111" t="s">
        <v>7668</v>
      </c>
      <c r="R67" s="111" t="s">
        <v>7668</v>
      </c>
      <c r="S67" s="111" t="s">
        <v>7668</v>
      </c>
      <c r="T67" s="111" t="s">
        <v>7668</v>
      </c>
      <c r="U67" s="111" t="s">
        <v>7668</v>
      </c>
      <c r="V67" s="111" t="s">
        <v>7668</v>
      </c>
      <c r="W67" s="111" t="s">
        <v>7668</v>
      </c>
      <c r="X67" s="111" t="s">
        <v>7668</v>
      </c>
      <c r="Y67" s="111" t="s">
        <v>7668</v>
      </c>
      <c r="Z67" s="111" t="s">
        <v>7668</v>
      </c>
      <c r="AA67" s="111" t="s">
        <v>7668</v>
      </c>
      <c r="AB67" s="111" t="s">
        <v>7668</v>
      </c>
      <c r="AC67" s="111" t="s">
        <v>7668</v>
      </c>
      <c r="AD67" s="111" t="s">
        <v>7668</v>
      </c>
      <c r="AE67" s="111" t="s">
        <v>7668</v>
      </c>
      <c r="AF67" s="111" t="s">
        <v>7668</v>
      </c>
      <c r="AG67" s="111" t="s">
        <v>7668</v>
      </c>
      <c r="AH67" s="111" t="s">
        <v>7668</v>
      </c>
      <c r="AI67" s="111" t="s">
        <v>7668</v>
      </c>
      <c r="AJ67" s="111" t="s">
        <v>7668</v>
      </c>
      <c r="AK67" s="111" t="s">
        <v>7668</v>
      </c>
      <c r="AL67" s="111" t="s">
        <v>7668</v>
      </c>
      <c r="AM67" s="111" t="s">
        <v>7668</v>
      </c>
      <c r="AN67" s="111" t="s">
        <v>7668</v>
      </c>
      <c r="AO67" s="111" t="s">
        <v>7668</v>
      </c>
      <c r="AP67" s="111" t="s">
        <v>7668</v>
      </c>
      <c r="AQ67" s="111" t="s">
        <v>7668</v>
      </c>
      <c r="AR67" s="111" t="s">
        <v>7668</v>
      </c>
      <c r="AS67" s="111" t="s">
        <v>7668</v>
      </c>
      <c r="AT67" s="111" t="s">
        <v>7668</v>
      </c>
      <c r="AU67" s="111" t="s">
        <v>7668</v>
      </c>
      <c r="AV67" s="111" t="s">
        <v>7668</v>
      </c>
      <c r="AW67" s="111" t="s">
        <v>7668</v>
      </c>
      <c r="AX67" s="111" t="s">
        <v>7668</v>
      </c>
      <c r="AY67" s="111" t="s">
        <v>7668</v>
      </c>
      <c r="AZ67" s="111" t="s">
        <v>7668</v>
      </c>
      <c r="BA67" s="111" t="s">
        <v>7668</v>
      </c>
    </row>
    <row r="68" spans="1:53" ht="56.5" customHeight="1" x14ac:dyDescent="0.4">
      <c r="A68" s="266" t="s">
        <v>10158</v>
      </c>
      <c r="B68" s="69" t="s">
        <v>9847</v>
      </c>
      <c r="C68" s="111" t="s">
        <v>7671</v>
      </c>
      <c r="D68" s="69" t="s">
        <v>8182</v>
      </c>
      <c r="E68" s="111" t="s">
        <v>10345</v>
      </c>
      <c r="F68" s="111">
        <v>1</v>
      </c>
      <c r="G68" s="111">
        <v>1</v>
      </c>
      <c r="H68" s="111">
        <v>1</v>
      </c>
      <c r="I68" s="111">
        <v>2</v>
      </c>
      <c r="J68" s="111">
        <v>0</v>
      </c>
      <c r="K68" s="111">
        <v>5</v>
      </c>
      <c r="L68" s="111">
        <v>3</v>
      </c>
      <c r="M68" s="111">
        <v>7</v>
      </c>
      <c r="N68" s="111">
        <v>9</v>
      </c>
      <c r="O68" s="111">
        <v>10</v>
      </c>
      <c r="P68" s="111">
        <v>7</v>
      </c>
      <c r="Q68" s="111" t="s">
        <v>10149</v>
      </c>
      <c r="R68" s="111" t="s">
        <v>7668</v>
      </c>
      <c r="S68" s="111" t="s">
        <v>7668</v>
      </c>
      <c r="T68" s="111" t="s">
        <v>7668</v>
      </c>
      <c r="U68" s="111" t="s">
        <v>7668</v>
      </c>
      <c r="V68" s="111" t="s">
        <v>7668</v>
      </c>
      <c r="W68" s="111" t="s">
        <v>7668</v>
      </c>
      <c r="X68" s="111" t="s">
        <v>7668</v>
      </c>
      <c r="Y68" s="111" t="s">
        <v>7668</v>
      </c>
      <c r="Z68" s="111" t="s">
        <v>7668</v>
      </c>
      <c r="AA68" s="111" t="s">
        <v>7668</v>
      </c>
      <c r="AB68" s="111" t="s">
        <v>7668</v>
      </c>
      <c r="AC68" s="111" t="s">
        <v>7668</v>
      </c>
      <c r="AD68" s="111" t="s">
        <v>7668</v>
      </c>
      <c r="AE68" s="111" t="s">
        <v>7668</v>
      </c>
      <c r="AF68" s="111" t="s">
        <v>7668</v>
      </c>
      <c r="AG68" s="111" t="s">
        <v>7668</v>
      </c>
      <c r="AH68" s="111" t="s">
        <v>7668</v>
      </c>
      <c r="AI68" s="111" t="s">
        <v>7668</v>
      </c>
      <c r="AJ68" s="111" t="s">
        <v>7668</v>
      </c>
      <c r="AK68" s="111" t="s">
        <v>7668</v>
      </c>
      <c r="AL68" s="111" t="s">
        <v>7668</v>
      </c>
      <c r="AM68" s="111" t="s">
        <v>7668</v>
      </c>
      <c r="AN68" s="111" t="s">
        <v>7668</v>
      </c>
      <c r="AO68" s="111" t="s">
        <v>7668</v>
      </c>
      <c r="AP68" s="111" t="s">
        <v>7668</v>
      </c>
      <c r="AQ68" s="111" t="s">
        <v>7668</v>
      </c>
      <c r="AR68" s="111" t="s">
        <v>7668</v>
      </c>
      <c r="AS68" s="111" t="s">
        <v>7668</v>
      </c>
      <c r="AT68" s="111" t="s">
        <v>7668</v>
      </c>
      <c r="AU68" s="111" t="s">
        <v>7668</v>
      </c>
      <c r="AV68" s="111" t="s">
        <v>7668</v>
      </c>
      <c r="AW68" s="111" t="s">
        <v>7668</v>
      </c>
      <c r="AX68" s="111" t="s">
        <v>7668</v>
      </c>
      <c r="AY68" s="111" t="s">
        <v>7668</v>
      </c>
      <c r="AZ68" s="111" t="s">
        <v>7668</v>
      </c>
      <c r="BA68" s="111" t="s">
        <v>7668</v>
      </c>
    </row>
    <row r="69" spans="1:53" ht="56.5" customHeight="1" x14ac:dyDescent="0.4">
      <c r="A69" s="266" t="s">
        <v>10148</v>
      </c>
      <c r="B69" s="69" t="s">
        <v>10150</v>
      </c>
      <c r="C69" s="111" t="s">
        <v>7671</v>
      </c>
      <c r="D69" s="69" t="s">
        <v>7820</v>
      </c>
      <c r="E69" s="111" t="s">
        <v>10346</v>
      </c>
      <c r="F69" s="111">
        <v>0</v>
      </c>
      <c r="G69" s="111">
        <v>0</v>
      </c>
      <c r="H69" s="111">
        <v>0</v>
      </c>
      <c r="I69" s="111">
        <v>0</v>
      </c>
      <c r="J69" s="111">
        <v>0</v>
      </c>
      <c r="K69" s="111">
        <v>0</v>
      </c>
      <c r="L69" s="111">
        <v>0</v>
      </c>
      <c r="M69" s="111">
        <v>0</v>
      </c>
      <c r="N69" s="111">
        <v>0</v>
      </c>
      <c r="O69" s="111">
        <v>0</v>
      </c>
      <c r="P69" s="111">
        <v>1</v>
      </c>
      <c r="Q69" s="111" t="s">
        <v>10149</v>
      </c>
      <c r="R69" s="111" t="s">
        <v>7668</v>
      </c>
      <c r="S69" s="111" t="s">
        <v>7668</v>
      </c>
      <c r="T69" s="111" t="s">
        <v>7668</v>
      </c>
      <c r="U69" s="111" t="s">
        <v>7668</v>
      </c>
      <c r="V69" s="111" t="s">
        <v>7668</v>
      </c>
      <c r="W69" s="111" t="s">
        <v>7668</v>
      </c>
      <c r="X69" s="111" t="s">
        <v>7668</v>
      </c>
      <c r="Y69" s="111" t="s">
        <v>7668</v>
      </c>
      <c r="Z69" s="111" t="s">
        <v>7668</v>
      </c>
      <c r="AA69" s="111" t="s">
        <v>7668</v>
      </c>
      <c r="AB69" s="111" t="s">
        <v>7668</v>
      </c>
      <c r="AC69" s="111" t="s">
        <v>7668</v>
      </c>
      <c r="AD69" s="111" t="s">
        <v>7668</v>
      </c>
      <c r="AE69" s="111" t="s">
        <v>7668</v>
      </c>
      <c r="AF69" s="111" t="s">
        <v>7668</v>
      </c>
      <c r="AG69" s="111" t="s">
        <v>7668</v>
      </c>
      <c r="AH69" s="111" t="s">
        <v>7668</v>
      </c>
      <c r="AI69" s="111" t="s">
        <v>7668</v>
      </c>
      <c r="AJ69" s="111" t="s">
        <v>7668</v>
      </c>
      <c r="AK69" s="111" t="s">
        <v>7668</v>
      </c>
      <c r="AL69" s="111" t="s">
        <v>7668</v>
      </c>
      <c r="AM69" s="111" t="s">
        <v>7668</v>
      </c>
      <c r="AN69" s="111" t="s">
        <v>7668</v>
      </c>
      <c r="AO69" s="111" t="s">
        <v>7668</v>
      </c>
      <c r="AP69" s="111" t="s">
        <v>7668</v>
      </c>
      <c r="AQ69" s="111" t="s">
        <v>7668</v>
      </c>
      <c r="AR69" s="111" t="s">
        <v>7668</v>
      </c>
      <c r="AS69" s="111" t="s">
        <v>7668</v>
      </c>
      <c r="AT69" s="111" t="s">
        <v>7668</v>
      </c>
      <c r="AU69" s="111" t="s">
        <v>7668</v>
      </c>
      <c r="AV69" s="111" t="s">
        <v>7668</v>
      </c>
      <c r="AW69" s="111" t="s">
        <v>7668</v>
      </c>
      <c r="AX69" s="111" t="s">
        <v>7668</v>
      </c>
      <c r="AY69" s="111" t="s">
        <v>7668</v>
      </c>
      <c r="AZ69" s="111" t="s">
        <v>7668</v>
      </c>
      <c r="BA69" s="111" t="s">
        <v>7668</v>
      </c>
    </row>
    <row r="70" spans="1:53" ht="36.5" customHeight="1" x14ac:dyDescent="0.4">
      <c r="A70" s="266" t="s">
        <v>9914</v>
      </c>
      <c r="B70" s="69" t="s">
        <v>9915</v>
      </c>
      <c r="C70" s="111" t="s">
        <v>7671</v>
      </c>
      <c r="D70" s="69" t="s">
        <v>7820</v>
      </c>
      <c r="E70" s="111" t="s">
        <v>10345</v>
      </c>
      <c r="F70" s="111">
        <v>0</v>
      </c>
      <c r="G70" s="111">
        <v>0</v>
      </c>
      <c r="H70" s="111">
        <v>0</v>
      </c>
      <c r="I70" s="111">
        <v>0</v>
      </c>
      <c r="J70" s="111">
        <v>0</v>
      </c>
      <c r="K70" s="111">
        <v>0</v>
      </c>
      <c r="L70" s="111">
        <v>0</v>
      </c>
      <c r="M70" s="111">
        <v>0</v>
      </c>
      <c r="N70" s="111">
        <v>0</v>
      </c>
      <c r="O70" s="111">
        <v>5</v>
      </c>
      <c r="P70" s="111">
        <v>2</v>
      </c>
      <c r="Q70" s="111">
        <v>8</v>
      </c>
      <c r="R70" s="111" t="s">
        <v>9916</v>
      </c>
      <c r="S70" s="111" t="s">
        <v>7668</v>
      </c>
      <c r="T70" s="111" t="s">
        <v>7668</v>
      </c>
      <c r="U70" s="111" t="s">
        <v>7668</v>
      </c>
      <c r="V70" s="111" t="s">
        <v>7668</v>
      </c>
      <c r="W70" s="111" t="s">
        <v>7668</v>
      </c>
      <c r="X70" s="111" t="s">
        <v>7668</v>
      </c>
      <c r="Y70" s="111" t="s">
        <v>7668</v>
      </c>
      <c r="Z70" s="111" t="s">
        <v>7668</v>
      </c>
      <c r="AA70" s="111" t="s">
        <v>7668</v>
      </c>
      <c r="AB70" s="111" t="s">
        <v>7668</v>
      </c>
      <c r="AC70" s="111" t="s">
        <v>7668</v>
      </c>
      <c r="AD70" s="111" t="s">
        <v>7668</v>
      </c>
      <c r="AE70" s="111" t="s">
        <v>7668</v>
      </c>
      <c r="AF70" s="111" t="s">
        <v>7668</v>
      </c>
      <c r="AG70" s="111" t="s">
        <v>7668</v>
      </c>
      <c r="AH70" s="111" t="s">
        <v>7668</v>
      </c>
      <c r="AI70" s="111" t="s">
        <v>7668</v>
      </c>
      <c r="AJ70" s="111" t="s">
        <v>7668</v>
      </c>
      <c r="AK70" s="111" t="s">
        <v>7668</v>
      </c>
      <c r="AL70" s="111" t="s">
        <v>7668</v>
      </c>
      <c r="AM70" s="111" t="s">
        <v>7668</v>
      </c>
      <c r="AN70" s="111" t="s">
        <v>7668</v>
      </c>
      <c r="AO70" s="111" t="s">
        <v>7668</v>
      </c>
      <c r="AP70" s="111" t="s">
        <v>7668</v>
      </c>
      <c r="AQ70" s="111" t="s">
        <v>7668</v>
      </c>
      <c r="AR70" s="111" t="s">
        <v>7668</v>
      </c>
      <c r="AS70" s="111" t="s">
        <v>7668</v>
      </c>
      <c r="AT70" s="111" t="s">
        <v>7668</v>
      </c>
      <c r="AU70" s="111" t="s">
        <v>7668</v>
      </c>
      <c r="AV70" s="111" t="s">
        <v>7668</v>
      </c>
      <c r="AW70" s="111" t="s">
        <v>7668</v>
      </c>
      <c r="AX70" s="111" t="s">
        <v>7668</v>
      </c>
      <c r="AY70" s="111" t="s">
        <v>7668</v>
      </c>
      <c r="AZ70" s="111" t="s">
        <v>7668</v>
      </c>
      <c r="BA70" s="111" t="s">
        <v>7668</v>
      </c>
    </row>
    <row r="71" spans="1:53" ht="36.5" customHeight="1" x14ac:dyDescent="0.4">
      <c r="A71" s="266" t="s">
        <v>9208</v>
      </c>
      <c r="B71" s="69" t="s">
        <v>9243</v>
      </c>
      <c r="C71" s="111" t="s">
        <v>7671</v>
      </c>
      <c r="D71" s="69" t="s">
        <v>7771</v>
      </c>
      <c r="E71" s="111" t="s">
        <v>10346</v>
      </c>
      <c r="F71" s="111">
        <v>0</v>
      </c>
      <c r="G71" s="111">
        <v>0</v>
      </c>
      <c r="H71" s="111">
        <v>0</v>
      </c>
      <c r="I71" s="111">
        <v>0</v>
      </c>
      <c r="J71" s="111">
        <v>0</v>
      </c>
      <c r="K71" s="111">
        <v>0</v>
      </c>
      <c r="L71" s="111">
        <v>0</v>
      </c>
      <c r="M71" s="111">
        <v>0</v>
      </c>
      <c r="N71" s="111">
        <v>0</v>
      </c>
      <c r="O71" s="111">
        <v>1</v>
      </c>
      <c r="P71" s="111">
        <v>1</v>
      </c>
      <c r="Q71" s="111">
        <v>0</v>
      </c>
      <c r="R71" s="111">
        <v>0</v>
      </c>
      <c r="S71" s="111">
        <v>0</v>
      </c>
      <c r="T71" s="111">
        <v>1</v>
      </c>
      <c r="U71" s="111" t="s">
        <v>9200</v>
      </c>
      <c r="V71" s="111" t="s">
        <v>7668</v>
      </c>
      <c r="W71" s="111" t="s">
        <v>7668</v>
      </c>
      <c r="X71" s="111" t="s">
        <v>7668</v>
      </c>
      <c r="Y71" s="111" t="s">
        <v>7668</v>
      </c>
      <c r="Z71" s="111" t="s">
        <v>7668</v>
      </c>
      <c r="AA71" s="111" t="s">
        <v>7668</v>
      </c>
      <c r="AB71" s="111" t="s">
        <v>7668</v>
      </c>
      <c r="AC71" s="111" t="s">
        <v>7668</v>
      </c>
      <c r="AD71" s="111" t="s">
        <v>7668</v>
      </c>
      <c r="AE71" s="111" t="s">
        <v>7668</v>
      </c>
      <c r="AF71" s="111" t="s">
        <v>7668</v>
      </c>
      <c r="AG71" s="111" t="s">
        <v>7668</v>
      </c>
      <c r="AH71" s="111" t="s">
        <v>7668</v>
      </c>
      <c r="AI71" s="111" t="s">
        <v>7668</v>
      </c>
      <c r="AJ71" s="111" t="s">
        <v>7668</v>
      </c>
      <c r="AK71" s="111" t="s">
        <v>7668</v>
      </c>
      <c r="AL71" s="111" t="s">
        <v>7668</v>
      </c>
      <c r="AM71" s="111" t="s">
        <v>7668</v>
      </c>
      <c r="AN71" s="111" t="s">
        <v>7668</v>
      </c>
      <c r="AO71" s="111" t="s">
        <v>7668</v>
      </c>
      <c r="AP71" s="111" t="s">
        <v>7668</v>
      </c>
      <c r="AQ71" s="111" t="s">
        <v>7668</v>
      </c>
      <c r="AR71" s="111" t="s">
        <v>7668</v>
      </c>
      <c r="AS71" s="111" t="s">
        <v>7668</v>
      </c>
      <c r="AT71" s="111" t="s">
        <v>7668</v>
      </c>
      <c r="AU71" s="111" t="s">
        <v>7668</v>
      </c>
      <c r="AV71" s="111" t="s">
        <v>7668</v>
      </c>
      <c r="AW71" s="111" t="s">
        <v>7668</v>
      </c>
      <c r="AX71" s="111" t="s">
        <v>7668</v>
      </c>
      <c r="AY71" s="111" t="s">
        <v>7668</v>
      </c>
      <c r="AZ71" s="111" t="s">
        <v>7668</v>
      </c>
      <c r="BA71" s="111" t="s">
        <v>7668</v>
      </c>
    </row>
    <row r="72" spans="1:53" ht="36.5" customHeight="1" x14ac:dyDescent="0.4">
      <c r="A72" s="266" t="s">
        <v>8996</v>
      </c>
      <c r="B72" s="69" t="s">
        <v>8997</v>
      </c>
      <c r="C72" s="111" t="s">
        <v>7671</v>
      </c>
      <c r="D72" s="69" t="s">
        <v>7667</v>
      </c>
      <c r="E72" s="111" t="s">
        <v>10346</v>
      </c>
      <c r="F72" s="111">
        <v>0</v>
      </c>
      <c r="G72" s="111">
        <v>0</v>
      </c>
      <c r="H72" s="111">
        <v>0</v>
      </c>
      <c r="I72" s="111">
        <v>0</v>
      </c>
      <c r="J72" s="111">
        <v>0</v>
      </c>
      <c r="K72" s="111">
        <v>0</v>
      </c>
      <c r="L72" s="111">
        <v>0</v>
      </c>
      <c r="M72" s="111">
        <v>0</v>
      </c>
      <c r="N72" s="111">
        <v>0</v>
      </c>
      <c r="O72" s="111">
        <v>0</v>
      </c>
      <c r="P72" s="111">
        <v>0</v>
      </c>
      <c r="Q72" s="111">
        <v>0</v>
      </c>
      <c r="R72" s="111">
        <v>0</v>
      </c>
      <c r="S72" s="111">
        <v>0</v>
      </c>
      <c r="T72" s="111">
        <v>0</v>
      </c>
      <c r="U72" s="111">
        <v>1</v>
      </c>
      <c r="V72" s="111" t="s">
        <v>8983</v>
      </c>
      <c r="W72" s="111" t="s">
        <v>7668</v>
      </c>
      <c r="X72" s="111" t="s">
        <v>7668</v>
      </c>
      <c r="Y72" s="111" t="s">
        <v>7668</v>
      </c>
      <c r="Z72" s="111" t="s">
        <v>7668</v>
      </c>
      <c r="AA72" s="111" t="s">
        <v>7668</v>
      </c>
      <c r="AB72" s="111" t="s">
        <v>7668</v>
      </c>
      <c r="AC72" s="111" t="s">
        <v>7668</v>
      </c>
      <c r="AD72" s="111" t="s">
        <v>7668</v>
      </c>
      <c r="AE72" s="111" t="s">
        <v>7668</v>
      </c>
      <c r="AF72" s="111" t="s">
        <v>7668</v>
      </c>
      <c r="AG72" s="111" t="s">
        <v>7668</v>
      </c>
      <c r="AH72" s="111" t="s">
        <v>7668</v>
      </c>
      <c r="AI72" s="111" t="s">
        <v>7668</v>
      </c>
      <c r="AJ72" s="111" t="s">
        <v>7668</v>
      </c>
      <c r="AK72" s="111" t="s">
        <v>7668</v>
      </c>
      <c r="AL72" s="111" t="s">
        <v>7668</v>
      </c>
      <c r="AM72" s="111" t="s">
        <v>7668</v>
      </c>
      <c r="AN72" s="111" t="s">
        <v>7668</v>
      </c>
      <c r="AO72" s="111" t="s">
        <v>7668</v>
      </c>
      <c r="AP72" s="111" t="s">
        <v>7668</v>
      </c>
      <c r="AQ72" s="111" t="s">
        <v>7668</v>
      </c>
      <c r="AR72" s="111" t="s">
        <v>7668</v>
      </c>
      <c r="AS72" s="111" t="s">
        <v>7668</v>
      </c>
      <c r="AT72" s="111" t="s">
        <v>7668</v>
      </c>
      <c r="AU72" s="111" t="s">
        <v>7668</v>
      </c>
      <c r="AV72" s="111" t="s">
        <v>7668</v>
      </c>
      <c r="AW72" s="111" t="s">
        <v>7668</v>
      </c>
      <c r="AX72" s="111" t="s">
        <v>7668</v>
      </c>
      <c r="AY72" s="111" t="s">
        <v>7668</v>
      </c>
      <c r="AZ72" s="111" t="s">
        <v>7668</v>
      </c>
      <c r="BA72" s="111" t="s">
        <v>7668</v>
      </c>
    </row>
    <row r="73" spans="1:53" ht="36.5" customHeight="1" x14ac:dyDescent="0.4">
      <c r="A73" s="266" t="s">
        <v>8944</v>
      </c>
      <c r="B73" s="69" t="s">
        <v>8948</v>
      </c>
      <c r="C73" s="111" t="s">
        <v>7671</v>
      </c>
      <c r="D73" s="69" t="s">
        <v>7667</v>
      </c>
      <c r="E73" s="111" t="s">
        <v>10346</v>
      </c>
      <c r="F73" s="111">
        <v>0</v>
      </c>
      <c r="G73" s="111">
        <v>0</v>
      </c>
      <c r="H73" s="111">
        <v>0</v>
      </c>
      <c r="I73" s="111">
        <v>0</v>
      </c>
      <c r="J73" s="111">
        <v>0</v>
      </c>
      <c r="K73" s="111">
        <v>0</v>
      </c>
      <c r="L73" s="111">
        <v>0</v>
      </c>
      <c r="M73" s="111">
        <v>0</v>
      </c>
      <c r="N73" s="111">
        <v>0</v>
      </c>
      <c r="O73" s="111">
        <v>0</v>
      </c>
      <c r="P73" s="111">
        <v>0</v>
      </c>
      <c r="Q73" s="111">
        <v>0</v>
      </c>
      <c r="R73" s="111">
        <v>0</v>
      </c>
      <c r="S73" s="111">
        <v>0</v>
      </c>
      <c r="T73" s="111">
        <v>0</v>
      </c>
      <c r="U73" s="111">
        <v>0</v>
      </c>
      <c r="V73" s="111">
        <v>3</v>
      </c>
      <c r="W73" s="111" t="s">
        <v>8901</v>
      </c>
      <c r="X73" s="111" t="s">
        <v>7668</v>
      </c>
      <c r="Y73" s="111" t="s">
        <v>7668</v>
      </c>
      <c r="Z73" s="111" t="s">
        <v>7668</v>
      </c>
      <c r="AA73" s="111" t="s">
        <v>7668</v>
      </c>
      <c r="AB73" s="111" t="s">
        <v>7668</v>
      </c>
      <c r="AC73" s="111" t="s">
        <v>7668</v>
      </c>
      <c r="AD73" s="111" t="s">
        <v>7668</v>
      </c>
      <c r="AE73" s="111" t="s">
        <v>7668</v>
      </c>
      <c r="AF73" s="111" t="s">
        <v>7668</v>
      </c>
      <c r="AG73" s="111" t="s">
        <v>7668</v>
      </c>
      <c r="AH73" s="111" t="s">
        <v>7668</v>
      </c>
      <c r="AI73" s="111" t="s">
        <v>7668</v>
      </c>
      <c r="AJ73" s="111" t="s">
        <v>7668</v>
      </c>
      <c r="AK73" s="111" t="s">
        <v>7668</v>
      </c>
      <c r="AL73" s="111" t="s">
        <v>7668</v>
      </c>
      <c r="AM73" s="111" t="s">
        <v>7668</v>
      </c>
      <c r="AN73" s="111" t="s">
        <v>7668</v>
      </c>
      <c r="AO73" s="111" t="s">
        <v>7668</v>
      </c>
      <c r="AP73" s="111" t="s">
        <v>7668</v>
      </c>
      <c r="AQ73" s="111" t="s">
        <v>7668</v>
      </c>
      <c r="AR73" s="111" t="s">
        <v>7668</v>
      </c>
      <c r="AS73" s="111" t="s">
        <v>7668</v>
      </c>
      <c r="AT73" s="111" t="s">
        <v>7668</v>
      </c>
      <c r="AU73" s="111" t="s">
        <v>7668</v>
      </c>
      <c r="AV73" s="111" t="s">
        <v>7668</v>
      </c>
      <c r="AW73" s="111" t="s">
        <v>7668</v>
      </c>
      <c r="AX73" s="111" t="s">
        <v>7668</v>
      </c>
      <c r="AY73" s="111" t="s">
        <v>7668</v>
      </c>
      <c r="AZ73" s="111" t="s">
        <v>7668</v>
      </c>
      <c r="BA73" s="111" t="s">
        <v>7668</v>
      </c>
    </row>
    <row r="74" spans="1:53" ht="36.5" customHeight="1" x14ac:dyDescent="0.4">
      <c r="A74" s="266" t="s">
        <v>8933</v>
      </c>
      <c r="B74" s="69" t="s">
        <v>8934</v>
      </c>
      <c r="C74" s="111" t="s">
        <v>7671</v>
      </c>
      <c r="D74" s="69" t="s">
        <v>7667</v>
      </c>
      <c r="E74" s="111" t="s">
        <v>10346</v>
      </c>
      <c r="F74" s="111">
        <v>0</v>
      </c>
      <c r="G74" s="111">
        <v>0</v>
      </c>
      <c r="H74" s="111">
        <v>2</v>
      </c>
      <c r="I74" s="111">
        <v>0</v>
      </c>
      <c r="J74" s="111">
        <v>2</v>
      </c>
      <c r="K74" s="111">
        <v>0</v>
      </c>
      <c r="L74" s="111">
        <v>0</v>
      </c>
      <c r="M74" s="111">
        <v>0</v>
      </c>
      <c r="N74" s="111">
        <v>0</v>
      </c>
      <c r="O74" s="111">
        <v>0</v>
      </c>
      <c r="P74" s="111">
        <v>0</v>
      </c>
      <c r="Q74" s="111">
        <v>0</v>
      </c>
      <c r="R74" s="111">
        <v>0</v>
      </c>
      <c r="S74" s="111">
        <v>0</v>
      </c>
      <c r="T74" s="111">
        <v>0</v>
      </c>
      <c r="U74" s="111">
        <v>0</v>
      </c>
      <c r="V74" s="111">
        <v>3</v>
      </c>
      <c r="W74" s="111" t="s">
        <v>8901</v>
      </c>
      <c r="X74" s="111" t="s">
        <v>7668</v>
      </c>
      <c r="Y74" s="111" t="s">
        <v>7668</v>
      </c>
      <c r="Z74" s="111" t="s">
        <v>7668</v>
      </c>
      <c r="AA74" s="111" t="s">
        <v>7668</v>
      </c>
      <c r="AB74" s="111" t="s">
        <v>7668</v>
      </c>
      <c r="AC74" s="111" t="s">
        <v>7668</v>
      </c>
      <c r="AD74" s="111" t="s">
        <v>7668</v>
      </c>
      <c r="AE74" s="111" t="s">
        <v>7668</v>
      </c>
      <c r="AF74" s="111" t="s">
        <v>7668</v>
      </c>
      <c r="AG74" s="111" t="s">
        <v>7668</v>
      </c>
      <c r="AH74" s="111" t="s">
        <v>7668</v>
      </c>
      <c r="AI74" s="111" t="s">
        <v>7668</v>
      </c>
      <c r="AJ74" s="111" t="s">
        <v>7668</v>
      </c>
      <c r="AK74" s="111" t="s">
        <v>7668</v>
      </c>
      <c r="AL74" s="111" t="s">
        <v>7668</v>
      </c>
      <c r="AM74" s="111" t="s">
        <v>7668</v>
      </c>
      <c r="AN74" s="111" t="s">
        <v>7668</v>
      </c>
      <c r="AO74" s="111" t="s">
        <v>7668</v>
      </c>
      <c r="AP74" s="111" t="s">
        <v>7668</v>
      </c>
      <c r="AQ74" s="111" t="s">
        <v>7668</v>
      </c>
      <c r="AR74" s="111" t="s">
        <v>7668</v>
      </c>
      <c r="AS74" s="111" t="s">
        <v>7668</v>
      </c>
      <c r="AT74" s="111" t="s">
        <v>7668</v>
      </c>
      <c r="AU74" s="111" t="s">
        <v>7668</v>
      </c>
      <c r="AV74" s="111" t="s">
        <v>7668</v>
      </c>
      <c r="AW74" s="111" t="s">
        <v>7668</v>
      </c>
      <c r="AX74" s="111" t="s">
        <v>7668</v>
      </c>
      <c r="AY74" s="111" t="s">
        <v>7668</v>
      </c>
      <c r="AZ74" s="111" t="s">
        <v>7668</v>
      </c>
      <c r="BA74" s="111" t="s">
        <v>7668</v>
      </c>
    </row>
    <row r="75" spans="1:53" ht="68" x14ac:dyDescent="0.4">
      <c r="A75" s="253" t="s">
        <v>9196</v>
      </c>
      <c r="B75" s="59" t="s">
        <v>9197</v>
      </c>
      <c r="C75" s="252" t="s">
        <v>9198</v>
      </c>
      <c r="D75" s="59" t="s">
        <v>8849</v>
      </c>
      <c r="E75" s="252" t="s">
        <v>10346</v>
      </c>
      <c r="F75" s="252">
        <v>0</v>
      </c>
      <c r="G75" s="252">
        <v>0</v>
      </c>
      <c r="H75" s="252">
        <v>0</v>
      </c>
      <c r="I75" s="111">
        <v>0</v>
      </c>
      <c r="J75" s="252">
        <v>0</v>
      </c>
      <c r="K75" s="252">
        <v>0</v>
      </c>
      <c r="L75" s="111">
        <v>0</v>
      </c>
      <c r="M75" s="252">
        <v>0</v>
      </c>
      <c r="N75" s="252">
        <v>0</v>
      </c>
      <c r="O75" s="252">
        <v>0</v>
      </c>
      <c r="P75" s="252">
        <v>0</v>
      </c>
      <c r="Q75" s="252">
        <v>0</v>
      </c>
      <c r="R75" s="252">
        <v>0</v>
      </c>
      <c r="S75" s="252">
        <v>0</v>
      </c>
      <c r="T75" s="252">
        <v>1</v>
      </c>
      <c r="U75" s="252" t="s">
        <v>9200</v>
      </c>
      <c r="V75" s="252" t="s">
        <v>9200</v>
      </c>
      <c r="W75" s="252" t="s">
        <v>9200</v>
      </c>
      <c r="X75" s="252" t="s">
        <v>9200</v>
      </c>
      <c r="Y75" s="252" t="s">
        <v>9200</v>
      </c>
      <c r="Z75" s="252" t="s">
        <v>9200</v>
      </c>
      <c r="AA75" s="252" t="s">
        <v>9200</v>
      </c>
      <c r="AB75" s="252" t="s">
        <v>9200</v>
      </c>
      <c r="AC75" s="252" t="s">
        <v>9200</v>
      </c>
      <c r="AD75" s="252" t="s">
        <v>9200</v>
      </c>
      <c r="AE75" s="252" t="s">
        <v>9200</v>
      </c>
      <c r="AF75" s="252" t="s">
        <v>9200</v>
      </c>
      <c r="AG75" s="252" t="s">
        <v>9200</v>
      </c>
      <c r="AH75" s="252" t="s">
        <v>9200</v>
      </c>
      <c r="AI75" s="252" t="s">
        <v>9200</v>
      </c>
      <c r="AJ75" s="252" t="s">
        <v>9200</v>
      </c>
      <c r="AK75" s="252" t="s">
        <v>9200</v>
      </c>
      <c r="AL75" s="252" t="s">
        <v>9200</v>
      </c>
      <c r="AM75" s="252" t="s">
        <v>9200</v>
      </c>
      <c r="AN75" s="252" t="s">
        <v>9200</v>
      </c>
      <c r="AO75" s="252" t="s">
        <v>9200</v>
      </c>
      <c r="AP75" s="252" t="s">
        <v>9200</v>
      </c>
      <c r="AQ75" s="252" t="s">
        <v>9200</v>
      </c>
      <c r="AR75" s="252" t="s">
        <v>9200</v>
      </c>
      <c r="AS75" s="252" t="s">
        <v>9200</v>
      </c>
      <c r="AT75" s="252" t="s">
        <v>9200</v>
      </c>
      <c r="AU75" s="252" t="s">
        <v>9200</v>
      </c>
      <c r="AV75" s="252" t="s">
        <v>9200</v>
      </c>
      <c r="AW75" s="252" t="s">
        <v>9200</v>
      </c>
      <c r="AX75" s="252" t="s">
        <v>9200</v>
      </c>
      <c r="AY75" s="252" t="s">
        <v>9200</v>
      </c>
      <c r="AZ75" s="252" t="s">
        <v>9200</v>
      </c>
      <c r="BA75" s="252" t="s">
        <v>9200</v>
      </c>
    </row>
    <row r="76" spans="1:53" ht="102" x14ac:dyDescent="0.4">
      <c r="A76" s="253" t="s">
        <v>10274</v>
      </c>
      <c r="B76" s="59" t="s">
        <v>10628</v>
      </c>
      <c r="C76" s="252" t="s">
        <v>10263</v>
      </c>
      <c r="D76" s="59" t="s">
        <v>7667</v>
      </c>
      <c r="E76" s="252" t="s">
        <v>10346</v>
      </c>
      <c r="F76" s="252">
        <v>0</v>
      </c>
      <c r="G76" s="252">
        <v>0</v>
      </c>
      <c r="H76" s="252">
        <v>0</v>
      </c>
      <c r="I76" s="111">
        <v>0</v>
      </c>
      <c r="J76" s="252">
        <v>0</v>
      </c>
      <c r="K76" s="252">
        <v>0</v>
      </c>
      <c r="L76" s="111">
        <v>0</v>
      </c>
      <c r="M76" s="252">
        <v>0</v>
      </c>
      <c r="N76" s="252">
        <v>0</v>
      </c>
      <c r="O76" s="252">
        <v>1</v>
      </c>
      <c r="P76" s="252" t="s">
        <v>10229</v>
      </c>
      <c r="Q76" s="252" t="s">
        <v>10229</v>
      </c>
      <c r="R76" s="252" t="s">
        <v>10229</v>
      </c>
      <c r="S76" s="252" t="s">
        <v>10229</v>
      </c>
      <c r="T76" s="252" t="s">
        <v>10229</v>
      </c>
      <c r="U76" s="252" t="s">
        <v>10229</v>
      </c>
      <c r="V76" s="252" t="s">
        <v>10229</v>
      </c>
      <c r="W76" s="252" t="s">
        <v>10229</v>
      </c>
      <c r="X76" s="252" t="s">
        <v>10229</v>
      </c>
      <c r="Y76" s="252" t="s">
        <v>10229</v>
      </c>
      <c r="Z76" s="252" t="s">
        <v>10229</v>
      </c>
      <c r="AA76" s="252" t="s">
        <v>10229</v>
      </c>
      <c r="AB76" s="252" t="s">
        <v>10229</v>
      </c>
      <c r="AC76" s="252" t="s">
        <v>10229</v>
      </c>
      <c r="AD76" s="252" t="s">
        <v>10229</v>
      </c>
      <c r="AE76" s="252" t="s">
        <v>10229</v>
      </c>
      <c r="AF76" s="252" t="s">
        <v>10229</v>
      </c>
      <c r="AG76" s="252" t="s">
        <v>10229</v>
      </c>
      <c r="AH76" s="252" t="s">
        <v>10229</v>
      </c>
      <c r="AI76" s="252" t="s">
        <v>10229</v>
      </c>
      <c r="AJ76" s="252" t="s">
        <v>10229</v>
      </c>
      <c r="AK76" s="252" t="s">
        <v>10229</v>
      </c>
      <c r="AL76" s="252" t="s">
        <v>10229</v>
      </c>
      <c r="AM76" s="252" t="s">
        <v>10229</v>
      </c>
      <c r="AN76" s="252" t="s">
        <v>10229</v>
      </c>
      <c r="AO76" s="252" t="s">
        <v>10229</v>
      </c>
      <c r="AP76" s="252" t="s">
        <v>10229</v>
      </c>
      <c r="AQ76" s="252" t="s">
        <v>10229</v>
      </c>
      <c r="AR76" s="252" t="s">
        <v>10229</v>
      </c>
      <c r="AS76" s="252" t="s">
        <v>10229</v>
      </c>
      <c r="AT76" s="252" t="s">
        <v>10229</v>
      </c>
      <c r="AU76" s="252" t="s">
        <v>10229</v>
      </c>
      <c r="AV76" s="252" t="s">
        <v>10229</v>
      </c>
      <c r="AW76" s="252" t="s">
        <v>10229</v>
      </c>
      <c r="AX76" s="252" t="s">
        <v>10229</v>
      </c>
      <c r="AY76" s="252" t="s">
        <v>10229</v>
      </c>
      <c r="AZ76" s="252" t="s">
        <v>10229</v>
      </c>
      <c r="BA76" s="252" t="s">
        <v>10229</v>
      </c>
    </row>
    <row r="77" spans="1:53" ht="36.5" customHeight="1" x14ac:dyDescent="0.4">
      <c r="A77" s="266" t="s">
        <v>9754</v>
      </c>
      <c r="B77" s="69" t="s">
        <v>9755</v>
      </c>
      <c r="C77" s="111" t="s">
        <v>9753</v>
      </c>
      <c r="D77" s="69" t="s">
        <v>8580</v>
      </c>
      <c r="E77" s="111"/>
      <c r="F77" s="111">
        <v>0</v>
      </c>
      <c r="G77" s="111">
        <v>0</v>
      </c>
      <c r="H77" s="111">
        <v>0</v>
      </c>
      <c r="I77" s="111">
        <v>0</v>
      </c>
      <c r="J77" s="111">
        <v>0</v>
      </c>
      <c r="K77" s="111">
        <v>0</v>
      </c>
      <c r="L77" s="111">
        <v>0</v>
      </c>
      <c r="M77" s="111">
        <v>0</v>
      </c>
      <c r="N77" s="111">
        <v>0</v>
      </c>
      <c r="O77" s="111">
        <v>0</v>
      </c>
      <c r="P77" s="111">
        <v>0</v>
      </c>
      <c r="Q77" s="111">
        <v>1</v>
      </c>
      <c r="R77" s="111">
        <v>5</v>
      </c>
      <c r="S77" s="111" t="s">
        <v>9750</v>
      </c>
      <c r="T77" s="111" t="s">
        <v>7668</v>
      </c>
      <c r="U77" s="111" t="s">
        <v>7668</v>
      </c>
      <c r="V77" s="111" t="s">
        <v>7668</v>
      </c>
      <c r="W77" s="111" t="s">
        <v>7668</v>
      </c>
      <c r="X77" s="111" t="s">
        <v>7668</v>
      </c>
      <c r="Y77" s="111" t="s">
        <v>7668</v>
      </c>
      <c r="Z77" s="111" t="s">
        <v>7668</v>
      </c>
      <c r="AA77" s="111" t="s">
        <v>7668</v>
      </c>
      <c r="AB77" s="111" t="s">
        <v>7668</v>
      </c>
      <c r="AC77" s="111" t="s">
        <v>7668</v>
      </c>
      <c r="AD77" s="111" t="s">
        <v>7668</v>
      </c>
      <c r="AE77" s="111" t="s">
        <v>7668</v>
      </c>
      <c r="AF77" s="111" t="s">
        <v>7668</v>
      </c>
      <c r="AG77" s="111" t="s">
        <v>7668</v>
      </c>
      <c r="AH77" s="111" t="s">
        <v>7668</v>
      </c>
      <c r="AI77" s="111" t="s">
        <v>7668</v>
      </c>
      <c r="AJ77" s="111" t="s">
        <v>7668</v>
      </c>
      <c r="AK77" s="111" t="s">
        <v>7668</v>
      </c>
      <c r="AL77" s="111" t="s">
        <v>7668</v>
      </c>
      <c r="AM77" s="111" t="s">
        <v>7668</v>
      </c>
      <c r="AN77" s="111" t="s">
        <v>7668</v>
      </c>
      <c r="AO77" s="111" t="s">
        <v>7668</v>
      </c>
      <c r="AP77" s="111" t="s">
        <v>7668</v>
      </c>
      <c r="AQ77" s="111" t="s">
        <v>7668</v>
      </c>
      <c r="AR77" s="111" t="s">
        <v>7668</v>
      </c>
      <c r="AS77" s="111" t="s">
        <v>7668</v>
      </c>
      <c r="AT77" s="111" t="s">
        <v>7668</v>
      </c>
      <c r="AU77" s="111" t="s">
        <v>7668</v>
      </c>
      <c r="AV77" s="111" t="s">
        <v>7668</v>
      </c>
      <c r="AW77" s="111" t="s">
        <v>7668</v>
      </c>
      <c r="AX77" s="111" t="s">
        <v>7668</v>
      </c>
      <c r="AY77" s="111" t="s">
        <v>7668</v>
      </c>
      <c r="AZ77" s="111" t="s">
        <v>7668</v>
      </c>
      <c r="BA77" s="111" t="s">
        <v>7668</v>
      </c>
    </row>
    <row r="78" spans="1:53" ht="36.5" customHeight="1" x14ac:dyDescent="0.4">
      <c r="A78" s="266" t="s">
        <v>9751</v>
      </c>
      <c r="B78" s="69" t="s">
        <v>9752</v>
      </c>
      <c r="C78" s="111" t="s">
        <v>9753</v>
      </c>
      <c r="D78" s="69" t="s">
        <v>8580</v>
      </c>
      <c r="E78" s="111"/>
      <c r="F78" s="111">
        <v>0</v>
      </c>
      <c r="G78" s="111">
        <v>0</v>
      </c>
      <c r="H78" s="111">
        <v>0</v>
      </c>
      <c r="I78" s="111">
        <v>0</v>
      </c>
      <c r="J78" s="111">
        <v>0</v>
      </c>
      <c r="K78" s="111">
        <v>0</v>
      </c>
      <c r="L78" s="111">
        <v>0</v>
      </c>
      <c r="M78" s="111">
        <v>0</v>
      </c>
      <c r="N78" s="111">
        <v>0</v>
      </c>
      <c r="O78" s="111">
        <v>0</v>
      </c>
      <c r="P78" s="111">
        <v>0</v>
      </c>
      <c r="Q78" s="111">
        <v>0</v>
      </c>
      <c r="R78" s="111">
        <v>2</v>
      </c>
      <c r="S78" s="111" t="s">
        <v>9750</v>
      </c>
      <c r="T78" s="111" t="s">
        <v>7668</v>
      </c>
      <c r="U78" s="111" t="s">
        <v>7668</v>
      </c>
      <c r="V78" s="111" t="s">
        <v>7668</v>
      </c>
      <c r="W78" s="111" t="s">
        <v>7668</v>
      </c>
      <c r="X78" s="111" t="s">
        <v>7668</v>
      </c>
      <c r="Y78" s="111" t="s">
        <v>7668</v>
      </c>
      <c r="Z78" s="111" t="s">
        <v>7668</v>
      </c>
      <c r="AA78" s="111" t="s">
        <v>7668</v>
      </c>
      <c r="AB78" s="111" t="s">
        <v>7668</v>
      </c>
      <c r="AC78" s="111" t="s">
        <v>7668</v>
      </c>
      <c r="AD78" s="111" t="s">
        <v>7668</v>
      </c>
      <c r="AE78" s="111" t="s">
        <v>7668</v>
      </c>
      <c r="AF78" s="111" t="s">
        <v>7668</v>
      </c>
      <c r="AG78" s="111" t="s">
        <v>7668</v>
      </c>
      <c r="AH78" s="111" t="s">
        <v>7668</v>
      </c>
      <c r="AI78" s="111" t="s">
        <v>7668</v>
      </c>
      <c r="AJ78" s="111" t="s">
        <v>7668</v>
      </c>
      <c r="AK78" s="111" t="s">
        <v>7668</v>
      </c>
      <c r="AL78" s="111" t="s">
        <v>7668</v>
      </c>
      <c r="AM78" s="111" t="s">
        <v>7668</v>
      </c>
      <c r="AN78" s="111" t="s">
        <v>7668</v>
      </c>
      <c r="AO78" s="111" t="s">
        <v>7668</v>
      </c>
      <c r="AP78" s="111" t="s">
        <v>7668</v>
      </c>
      <c r="AQ78" s="111" t="s">
        <v>7668</v>
      </c>
      <c r="AR78" s="111" t="s">
        <v>7668</v>
      </c>
      <c r="AS78" s="111" t="s">
        <v>7668</v>
      </c>
      <c r="AT78" s="111" t="s">
        <v>7668</v>
      </c>
      <c r="AU78" s="111" t="s">
        <v>7668</v>
      </c>
      <c r="AV78" s="111" t="s">
        <v>7668</v>
      </c>
      <c r="AW78" s="111" t="s">
        <v>7668</v>
      </c>
      <c r="AX78" s="111" t="s">
        <v>7668</v>
      </c>
      <c r="AY78" s="111" t="s">
        <v>7668</v>
      </c>
      <c r="AZ78" s="111" t="s">
        <v>7668</v>
      </c>
      <c r="BA78" s="111" t="s">
        <v>7668</v>
      </c>
    </row>
    <row r="79" spans="1:53" ht="68" x14ac:dyDescent="0.4">
      <c r="A79" s="266" t="s">
        <v>9773</v>
      </c>
      <c r="B79" s="69" t="s">
        <v>9777</v>
      </c>
      <c r="C79" s="111" t="s">
        <v>9753</v>
      </c>
      <c r="D79" s="69" t="s">
        <v>8580</v>
      </c>
      <c r="E79" s="111"/>
      <c r="F79" s="111">
        <v>0</v>
      </c>
      <c r="G79" s="111">
        <v>0</v>
      </c>
      <c r="H79" s="111">
        <v>0</v>
      </c>
      <c r="I79" s="111">
        <v>0</v>
      </c>
      <c r="J79" s="111">
        <v>0</v>
      </c>
      <c r="K79" s="111">
        <v>0</v>
      </c>
      <c r="L79" s="111">
        <v>0</v>
      </c>
      <c r="M79" s="111">
        <v>0</v>
      </c>
      <c r="N79" s="111">
        <v>0</v>
      </c>
      <c r="O79" s="111">
        <v>0</v>
      </c>
      <c r="P79" s="111">
        <v>0</v>
      </c>
      <c r="Q79" s="111">
        <v>0</v>
      </c>
      <c r="R79" s="111">
        <v>3</v>
      </c>
      <c r="S79" s="111" t="s">
        <v>9750</v>
      </c>
      <c r="T79" s="111" t="s">
        <v>9750</v>
      </c>
      <c r="U79" s="111" t="s">
        <v>9750</v>
      </c>
      <c r="V79" s="111" t="s">
        <v>9750</v>
      </c>
      <c r="W79" s="111" t="s">
        <v>9750</v>
      </c>
      <c r="X79" s="111" t="s">
        <v>9750</v>
      </c>
      <c r="Y79" s="111" t="s">
        <v>9750</v>
      </c>
      <c r="Z79" s="111" t="s">
        <v>9750</v>
      </c>
      <c r="AA79" s="111" t="s">
        <v>9750</v>
      </c>
      <c r="AB79" s="111" t="s">
        <v>9750</v>
      </c>
      <c r="AC79" s="111" t="s">
        <v>9750</v>
      </c>
      <c r="AD79" s="111" t="s">
        <v>9750</v>
      </c>
      <c r="AE79" s="111" t="s">
        <v>9750</v>
      </c>
      <c r="AF79" s="111" t="s">
        <v>9750</v>
      </c>
      <c r="AG79" s="111" t="s">
        <v>9750</v>
      </c>
      <c r="AH79" s="111" t="s">
        <v>9750</v>
      </c>
      <c r="AI79" s="111" t="s">
        <v>9750</v>
      </c>
      <c r="AJ79" s="111" t="s">
        <v>9750</v>
      </c>
      <c r="AK79" s="111" t="s">
        <v>9750</v>
      </c>
      <c r="AL79" s="111" t="s">
        <v>9750</v>
      </c>
      <c r="AM79" s="111" t="s">
        <v>9750</v>
      </c>
      <c r="AN79" s="111" t="s">
        <v>9750</v>
      </c>
      <c r="AO79" s="111" t="s">
        <v>9750</v>
      </c>
      <c r="AP79" s="111" t="s">
        <v>9750</v>
      </c>
      <c r="AQ79" s="111" t="s">
        <v>9750</v>
      </c>
      <c r="AR79" s="111" t="s">
        <v>9750</v>
      </c>
      <c r="AS79" s="111" t="s">
        <v>9750</v>
      </c>
      <c r="AT79" s="111" t="s">
        <v>9750</v>
      </c>
      <c r="AU79" s="111" t="s">
        <v>9750</v>
      </c>
      <c r="AV79" s="111" t="s">
        <v>9750</v>
      </c>
      <c r="AW79" s="111" t="s">
        <v>9750</v>
      </c>
      <c r="AX79" s="111" t="s">
        <v>9750</v>
      </c>
      <c r="AY79" s="111" t="s">
        <v>9750</v>
      </c>
      <c r="AZ79" s="111" t="s">
        <v>9750</v>
      </c>
      <c r="BA79" s="111" t="s">
        <v>9750</v>
      </c>
    </row>
    <row r="80" spans="1:53" ht="36.5" customHeight="1" x14ac:dyDescent="0.4">
      <c r="A80" s="266" t="s">
        <v>9535</v>
      </c>
      <c r="B80" s="69" t="s">
        <v>9548</v>
      </c>
      <c r="C80" s="111" t="s">
        <v>7672</v>
      </c>
      <c r="D80" s="69" t="s">
        <v>8580</v>
      </c>
      <c r="E80" s="111"/>
      <c r="F80" s="111">
        <v>0</v>
      </c>
      <c r="G80" s="111">
        <v>0</v>
      </c>
      <c r="H80" s="111">
        <v>0</v>
      </c>
      <c r="I80" s="111">
        <v>0</v>
      </c>
      <c r="J80" s="111">
        <v>0</v>
      </c>
      <c r="K80" s="111">
        <v>0</v>
      </c>
      <c r="L80" s="111">
        <v>0</v>
      </c>
      <c r="M80" s="111">
        <v>0</v>
      </c>
      <c r="N80" s="111">
        <v>0</v>
      </c>
      <c r="O80" s="111">
        <v>0</v>
      </c>
      <c r="P80" s="111">
        <v>0</v>
      </c>
      <c r="Q80" s="111">
        <v>0</v>
      </c>
      <c r="R80" s="111">
        <v>2</v>
      </c>
      <c r="S80" s="111">
        <v>2</v>
      </c>
      <c r="T80" s="111" t="s">
        <v>9500</v>
      </c>
      <c r="U80" s="111" t="s">
        <v>7668</v>
      </c>
      <c r="V80" s="111" t="s">
        <v>7668</v>
      </c>
      <c r="W80" s="111" t="s">
        <v>7668</v>
      </c>
      <c r="X80" s="111" t="s">
        <v>7668</v>
      </c>
      <c r="Y80" s="111" t="s">
        <v>7668</v>
      </c>
      <c r="Z80" s="111" t="s">
        <v>7668</v>
      </c>
      <c r="AA80" s="111" t="s">
        <v>7668</v>
      </c>
      <c r="AB80" s="111" t="s">
        <v>7668</v>
      </c>
      <c r="AC80" s="111" t="s">
        <v>7668</v>
      </c>
      <c r="AD80" s="111" t="s">
        <v>7668</v>
      </c>
      <c r="AE80" s="111" t="s">
        <v>7668</v>
      </c>
      <c r="AF80" s="111" t="s">
        <v>7668</v>
      </c>
      <c r="AG80" s="111" t="s">
        <v>7668</v>
      </c>
      <c r="AH80" s="111" t="s">
        <v>7668</v>
      </c>
      <c r="AI80" s="111" t="s">
        <v>7668</v>
      </c>
      <c r="AJ80" s="111" t="s">
        <v>7668</v>
      </c>
      <c r="AK80" s="111" t="s">
        <v>7668</v>
      </c>
      <c r="AL80" s="111" t="s">
        <v>7668</v>
      </c>
      <c r="AM80" s="111" t="s">
        <v>7668</v>
      </c>
      <c r="AN80" s="111" t="s">
        <v>7668</v>
      </c>
      <c r="AO80" s="111" t="s">
        <v>7668</v>
      </c>
      <c r="AP80" s="111" t="s">
        <v>7668</v>
      </c>
      <c r="AQ80" s="111" t="s">
        <v>7668</v>
      </c>
      <c r="AR80" s="111" t="s">
        <v>7668</v>
      </c>
      <c r="AS80" s="111" t="s">
        <v>7668</v>
      </c>
      <c r="AT80" s="111" t="s">
        <v>7668</v>
      </c>
      <c r="AU80" s="111" t="s">
        <v>7668</v>
      </c>
      <c r="AV80" s="111" t="s">
        <v>7668</v>
      </c>
      <c r="AW80" s="111" t="s">
        <v>7668</v>
      </c>
      <c r="AX80" s="111" t="s">
        <v>7668</v>
      </c>
      <c r="AY80" s="111" t="s">
        <v>7668</v>
      </c>
      <c r="AZ80" s="111" t="s">
        <v>7668</v>
      </c>
      <c r="BA80" s="111" t="s">
        <v>7668</v>
      </c>
    </row>
    <row r="81" spans="1:53" ht="36.5" customHeight="1" x14ac:dyDescent="0.4">
      <c r="A81" s="266" t="s">
        <v>9206</v>
      </c>
      <c r="B81" s="69" t="s">
        <v>9209</v>
      </c>
      <c r="C81" s="111" t="s">
        <v>7671</v>
      </c>
      <c r="D81" s="69" t="s">
        <v>8580</v>
      </c>
      <c r="E81" s="111"/>
      <c r="F81" s="111">
        <v>0</v>
      </c>
      <c r="G81" s="111">
        <v>0</v>
      </c>
      <c r="H81" s="111">
        <v>0</v>
      </c>
      <c r="I81" s="111">
        <v>0</v>
      </c>
      <c r="J81" s="111">
        <v>0</v>
      </c>
      <c r="K81" s="111">
        <v>0</v>
      </c>
      <c r="L81" s="111">
        <v>0</v>
      </c>
      <c r="M81" s="111">
        <v>0</v>
      </c>
      <c r="N81" s="111">
        <v>0</v>
      </c>
      <c r="O81" s="111">
        <v>0</v>
      </c>
      <c r="P81" s="111">
        <v>0</v>
      </c>
      <c r="Q81" s="111">
        <v>0</v>
      </c>
      <c r="R81" s="111">
        <v>0</v>
      </c>
      <c r="S81" s="111">
        <v>0</v>
      </c>
      <c r="T81" s="111">
        <v>1</v>
      </c>
      <c r="U81" s="111" t="s">
        <v>9200</v>
      </c>
      <c r="V81" s="111" t="s">
        <v>7668</v>
      </c>
      <c r="W81" s="111" t="s">
        <v>7668</v>
      </c>
      <c r="X81" s="111" t="s">
        <v>7668</v>
      </c>
      <c r="Y81" s="111" t="s">
        <v>7668</v>
      </c>
      <c r="Z81" s="111" t="s">
        <v>7668</v>
      </c>
      <c r="AA81" s="111" t="s">
        <v>7668</v>
      </c>
      <c r="AB81" s="111" t="s">
        <v>7668</v>
      </c>
      <c r="AC81" s="111" t="s">
        <v>7668</v>
      </c>
      <c r="AD81" s="111" t="s">
        <v>7668</v>
      </c>
      <c r="AE81" s="111" t="s">
        <v>7668</v>
      </c>
      <c r="AF81" s="111" t="s">
        <v>7668</v>
      </c>
      <c r="AG81" s="111" t="s">
        <v>7668</v>
      </c>
      <c r="AH81" s="111" t="s">
        <v>7668</v>
      </c>
      <c r="AI81" s="111" t="s">
        <v>7668</v>
      </c>
      <c r="AJ81" s="111" t="s">
        <v>7668</v>
      </c>
      <c r="AK81" s="111" t="s">
        <v>7668</v>
      </c>
      <c r="AL81" s="111" t="s">
        <v>7668</v>
      </c>
      <c r="AM81" s="111" t="s">
        <v>7668</v>
      </c>
      <c r="AN81" s="111" t="s">
        <v>7668</v>
      </c>
      <c r="AO81" s="111" t="s">
        <v>7668</v>
      </c>
      <c r="AP81" s="111" t="s">
        <v>7668</v>
      </c>
      <c r="AQ81" s="111" t="s">
        <v>7668</v>
      </c>
      <c r="AR81" s="111" t="s">
        <v>7668</v>
      </c>
      <c r="AS81" s="111" t="s">
        <v>7668</v>
      </c>
      <c r="AT81" s="111" t="s">
        <v>7668</v>
      </c>
      <c r="AU81" s="111" t="s">
        <v>7668</v>
      </c>
      <c r="AV81" s="111" t="s">
        <v>7668</v>
      </c>
      <c r="AW81" s="111" t="s">
        <v>7668</v>
      </c>
      <c r="AX81" s="111" t="s">
        <v>7668</v>
      </c>
      <c r="AY81" s="111" t="s">
        <v>7668</v>
      </c>
      <c r="AZ81" s="111" t="s">
        <v>7668</v>
      </c>
      <c r="BA81" s="111" t="s">
        <v>7668</v>
      </c>
    </row>
    <row r="82" spans="1:53" ht="85" x14ac:dyDescent="0.4">
      <c r="A82" s="266" t="s">
        <v>9003</v>
      </c>
      <c r="B82" s="69" t="s">
        <v>9004</v>
      </c>
      <c r="C82" s="111" t="s">
        <v>9005</v>
      </c>
      <c r="D82" s="69" t="s">
        <v>8580</v>
      </c>
      <c r="E82" s="111"/>
      <c r="F82" s="111">
        <v>0</v>
      </c>
      <c r="G82" s="111">
        <v>0</v>
      </c>
      <c r="H82" s="111">
        <v>0</v>
      </c>
      <c r="I82" s="111">
        <v>0</v>
      </c>
      <c r="J82" s="111">
        <v>0</v>
      </c>
      <c r="K82" s="111">
        <v>0</v>
      </c>
      <c r="L82" s="111">
        <v>0</v>
      </c>
      <c r="M82" s="111">
        <v>0</v>
      </c>
      <c r="N82" s="111">
        <v>0</v>
      </c>
      <c r="O82" s="111">
        <v>0</v>
      </c>
      <c r="P82" s="111">
        <v>0</v>
      </c>
      <c r="Q82" s="111">
        <v>0</v>
      </c>
      <c r="R82" s="111">
        <v>0</v>
      </c>
      <c r="S82" s="111">
        <v>0</v>
      </c>
      <c r="T82" s="111">
        <v>0</v>
      </c>
      <c r="U82" s="111">
        <v>1</v>
      </c>
      <c r="V82" s="111" t="s">
        <v>8983</v>
      </c>
      <c r="W82" s="111" t="s">
        <v>8983</v>
      </c>
      <c r="X82" s="111" t="s">
        <v>8983</v>
      </c>
      <c r="Y82" s="111" t="s">
        <v>8983</v>
      </c>
      <c r="Z82" s="111" t="s">
        <v>8983</v>
      </c>
      <c r="AA82" s="111" t="s">
        <v>8983</v>
      </c>
      <c r="AB82" s="111" t="s">
        <v>8983</v>
      </c>
      <c r="AC82" s="111" t="s">
        <v>8983</v>
      </c>
      <c r="AD82" s="111" t="s">
        <v>8983</v>
      </c>
      <c r="AE82" s="111" t="s">
        <v>8983</v>
      </c>
      <c r="AF82" s="111" t="s">
        <v>8983</v>
      </c>
      <c r="AG82" s="111" t="s">
        <v>8983</v>
      </c>
      <c r="AH82" s="111" t="s">
        <v>8983</v>
      </c>
      <c r="AI82" s="111" t="s">
        <v>8983</v>
      </c>
      <c r="AJ82" s="111" t="s">
        <v>8983</v>
      </c>
      <c r="AK82" s="111" t="s">
        <v>8983</v>
      </c>
      <c r="AL82" s="111" t="s">
        <v>8983</v>
      </c>
      <c r="AM82" s="111" t="s">
        <v>8983</v>
      </c>
      <c r="AN82" s="111" t="s">
        <v>8983</v>
      </c>
      <c r="AO82" s="111" t="s">
        <v>8983</v>
      </c>
      <c r="AP82" s="111" t="s">
        <v>8983</v>
      </c>
      <c r="AQ82" s="111" t="s">
        <v>8983</v>
      </c>
      <c r="AR82" s="111" t="s">
        <v>8983</v>
      </c>
      <c r="AS82" s="111" t="s">
        <v>8983</v>
      </c>
      <c r="AT82" s="111" t="s">
        <v>8983</v>
      </c>
      <c r="AU82" s="111" t="s">
        <v>8983</v>
      </c>
      <c r="AV82" s="111" t="s">
        <v>8983</v>
      </c>
      <c r="AW82" s="111" t="s">
        <v>8983</v>
      </c>
      <c r="AX82" s="111" t="s">
        <v>8983</v>
      </c>
      <c r="AY82" s="111" t="s">
        <v>8983</v>
      </c>
      <c r="AZ82" s="111" t="s">
        <v>8983</v>
      </c>
      <c r="BA82" s="111" t="s">
        <v>8983</v>
      </c>
    </row>
    <row r="83" spans="1:53" ht="36.5" customHeight="1" x14ac:dyDescent="0.4">
      <c r="A83" s="266" t="s">
        <v>8952</v>
      </c>
      <c r="B83" s="69" t="s">
        <v>8954</v>
      </c>
      <c r="C83" s="111" t="s">
        <v>7671</v>
      </c>
      <c r="D83" s="69" t="s">
        <v>8580</v>
      </c>
      <c r="E83" s="111"/>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1</v>
      </c>
      <c r="W83" s="111" t="s">
        <v>8901</v>
      </c>
      <c r="X83" s="111" t="s">
        <v>7668</v>
      </c>
      <c r="Y83" s="111" t="s">
        <v>7668</v>
      </c>
      <c r="Z83" s="111" t="s">
        <v>7668</v>
      </c>
      <c r="AA83" s="111" t="s">
        <v>7668</v>
      </c>
      <c r="AB83" s="111" t="s">
        <v>7668</v>
      </c>
      <c r="AC83" s="111" t="s">
        <v>7668</v>
      </c>
      <c r="AD83" s="111" t="s">
        <v>7668</v>
      </c>
      <c r="AE83" s="111" t="s">
        <v>7668</v>
      </c>
      <c r="AF83" s="111" t="s">
        <v>7668</v>
      </c>
      <c r="AG83" s="111" t="s">
        <v>7668</v>
      </c>
      <c r="AH83" s="111" t="s">
        <v>7668</v>
      </c>
      <c r="AI83" s="111" t="s">
        <v>7668</v>
      </c>
      <c r="AJ83" s="111" t="s">
        <v>7668</v>
      </c>
      <c r="AK83" s="111" t="s">
        <v>7668</v>
      </c>
      <c r="AL83" s="111" t="s">
        <v>7668</v>
      </c>
      <c r="AM83" s="111" t="s">
        <v>7668</v>
      </c>
      <c r="AN83" s="111" t="s">
        <v>7668</v>
      </c>
      <c r="AO83" s="111" t="s">
        <v>7668</v>
      </c>
      <c r="AP83" s="111" t="s">
        <v>7668</v>
      </c>
      <c r="AQ83" s="111" t="s">
        <v>7668</v>
      </c>
      <c r="AR83" s="111" t="s">
        <v>7668</v>
      </c>
      <c r="AS83" s="111" t="s">
        <v>7668</v>
      </c>
      <c r="AT83" s="111" t="s">
        <v>7668</v>
      </c>
      <c r="AU83" s="111" t="s">
        <v>7668</v>
      </c>
      <c r="AV83" s="111" t="s">
        <v>7668</v>
      </c>
      <c r="AW83" s="111" t="s">
        <v>7668</v>
      </c>
      <c r="AX83" s="111" t="s">
        <v>7668</v>
      </c>
      <c r="AY83" s="111" t="s">
        <v>7668</v>
      </c>
      <c r="AZ83" s="111" t="s">
        <v>7668</v>
      </c>
      <c r="BA83" s="111" t="s">
        <v>7668</v>
      </c>
    </row>
    <row r="84" spans="1:53" ht="36.5" customHeight="1" x14ac:dyDescent="0.4">
      <c r="A84" s="266" t="s">
        <v>8950</v>
      </c>
      <c r="B84" s="69" t="s">
        <v>8953</v>
      </c>
      <c r="C84" s="111" t="s">
        <v>7671</v>
      </c>
      <c r="D84" s="69" t="s">
        <v>8580</v>
      </c>
      <c r="E84" s="111"/>
      <c r="F84" s="111">
        <v>0</v>
      </c>
      <c r="G84" s="111">
        <v>0</v>
      </c>
      <c r="H84" s="111">
        <v>0</v>
      </c>
      <c r="I84" s="111">
        <v>0</v>
      </c>
      <c r="J84" s="111">
        <v>0</v>
      </c>
      <c r="K84" s="111">
        <v>0</v>
      </c>
      <c r="L84" s="111">
        <v>0</v>
      </c>
      <c r="M84" s="111">
        <v>0</v>
      </c>
      <c r="N84" s="111">
        <v>0</v>
      </c>
      <c r="O84" s="111">
        <v>0</v>
      </c>
      <c r="P84" s="111">
        <v>0</v>
      </c>
      <c r="Q84" s="111">
        <v>0</v>
      </c>
      <c r="R84" s="111">
        <v>0</v>
      </c>
      <c r="S84" s="111">
        <v>0</v>
      </c>
      <c r="T84" s="111">
        <v>0</v>
      </c>
      <c r="U84" s="111">
        <v>0</v>
      </c>
      <c r="V84" s="111">
        <v>1</v>
      </c>
      <c r="W84" s="111" t="s">
        <v>8901</v>
      </c>
      <c r="X84" s="111" t="s">
        <v>7668</v>
      </c>
      <c r="Y84" s="111" t="s">
        <v>7668</v>
      </c>
      <c r="Z84" s="111" t="s">
        <v>7668</v>
      </c>
      <c r="AA84" s="111" t="s">
        <v>7668</v>
      </c>
      <c r="AB84" s="111" t="s">
        <v>7668</v>
      </c>
      <c r="AC84" s="111" t="s">
        <v>7668</v>
      </c>
      <c r="AD84" s="111" t="s">
        <v>7668</v>
      </c>
      <c r="AE84" s="111" t="s">
        <v>7668</v>
      </c>
      <c r="AF84" s="111" t="s">
        <v>7668</v>
      </c>
      <c r="AG84" s="111" t="s">
        <v>7668</v>
      </c>
      <c r="AH84" s="111" t="s">
        <v>7668</v>
      </c>
      <c r="AI84" s="111" t="s">
        <v>7668</v>
      </c>
      <c r="AJ84" s="111" t="s">
        <v>7668</v>
      </c>
      <c r="AK84" s="111" t="s">
        <v>7668</v>
      </c>
      <c r="AL84" s="111" t="s">
        <v>7668</v>
      </c>
      <c r="AM84" s="111" t="s">
        <v>7668</v>
      </c>
      <c r="AN84" s="111" t="s">
        <v>7668</v>
      </c>
      <c r="AO84" s="111" t="s">
        <v>7668</v>
      </c>
      <c r="AP84" s="111" t="s">
        <v>7668</v>
      </c>
      <c r="AQ84" s="111" t="s">
        <v>7668</v>
      </c>
      <c r="AR84" s="111" t="s">
        <v>7668</v>
      </c>
      <c r="AS84" s="111" t="s">
        <v>7668</v>
      </c>
      <c r="AT84" s="111" t="s">
        <v>7668</v>
      </c>
      <c r="AU84" s="111" t="s">
        <v>7668</v>
      </c>
      <c r="AV84" s="111" t="s">
        <v>7668</v>
      </c>
      <c r="AW84" s="111" t="s">
        <v>7668</v>
      </c>
      <c r="AX84" s="111" t="s">
        <v>7668</v>
      </c>
      <c r="AY84" s="111" t="s">
        <v>7668</v>
      </c>
      <c r="AZ84" s="111" t="s">
        <v>7668</v>
      </c>
      <c r="BA84" s="111" t="s">
        <v>7668</v>
      </c>
    </row>
    <row r="85" spans="1:53" ht="36.5" customHeight="1" x14ac:dyDescent="0.4">
      <c r="A85" s="266" t="s">
        <v>8946</v>
      </c>
      <c r="B85" s="69" t="s">
        <v>8947</v>
      </c>
      <c r="C85" s="111" t="s">
        <v>7671</v>
      </c>
      <c r="D85" s="69" t="s">
        <v>8580</v>
      </c>
      <c r="E85" s="111"/>
      <c r="F85" s="111">
        <v>0</v>
      </c>
      <c r="G85" s="111">
        <v>0</v>
      </c>
      <c r="H85" s="111">
        <v>0</v>
      </c>
      <c r="I85" s="111">
        <v>0</v>
      </c>
      <c r="J85" s="111">
        <v>0</v>
      </c>
      <c r="K85" s="111">
        <v>0</v>
      </c>
      <c r="L85" s="111">
        <v>0</v>
      </c>
      <c r="M85" s="111">
        <v>0</v>
      </c>
      <c r="N85" s="111">
        <v>0</v>
      </c>
      <c r="O85" s="111">
        <v>0</v>
      </c>
      <c r="P85" s="111">
        <v>0</v>
      </c>
      <c r="Q85" s="111">
        <v>0</v>
      </c>
      <c r="R85" s="111">
        <v>0</v>
      </c>
      <c r="S85" s="111">
        <v>0</v>
      </c>
      <c r="T85" s="111">
        <v>0</v>
      </c>
      <c r="U85" s="111">
        <v>0</v>
      </c>
      <c r="V85" s="111">
        <v>1</v>
      </c>
      <c r="W85" s="111" t="s">
        <v>8901</v>
      </c>
      <c r="X85" s="111" t="s">
        <v>7668</v>
      </c>
      <c r="Y85" s="111" t="s">
        <v>7668</v>
      </c>
      <c r="Z85" s="111" t="s">
        <v>7668</v>
      </c>
      <c r="AA85" s="111" t="s">
        <v>7668</v>
      </c>
      <c r="AB85" s="111" t="s">
        <v>7668</v>
      </c>
      <c r="AC85" s="111" t="s">
        <v>7668</v>
      </c>
      <c r="AD85" s="111" t="s">
        <v>7668</v>
      </c>
      <c r="AE85" s="111" t="s">
        <v>7668</v>
      </c>
      <c r="AF85" s="111" t="s">
        <v>7668</v>
      </c>
      <c r="AG85" s="111" t="s">
        <v>7668</v>
      </c>
      <c r="AH85" s="111" t="s">
        <v>7668</v>
      </c>
      <c r="AI85" s="111" t="s">
        <v>7668</v>
      </c>
      <c r="AJ85" s="111" t="s">
        <v>7668</v>
      </c>
      <c r="AK85" s="111" t="s">
        <v>7668</v>
      </c>
      <c r="AL85" s="111" t="s">
        <v>7668</v>
      </c>
      <c r="AM85" s="111" t="s">
        <v>7668</v>
      </c>
      <c r="AN85" s="111" t="s">
        <v>7668</v>
      </c>
      <c r="AO85" s="111" t="s">
        <v>7668</v>
      </c>
      <c r="AP85" s="111" t="s">
        <v>7668</v>
      </c>
      <c r="AQ85" s="111" t="s">
        <v>7668</v>
      </c>
      <c r="AR85" s="111" t="s">
        <v>7668</v>
      </c>
      <c r="AS85" s="111" t="s">
        <v>7668</v>
      </c>
      <c r="AT85" s="111" t="s">
        <v>7668</v>
      </c>
      <c r="AU85" s="111" t="s">
        <v>7668</v>
      </c>
      <c r="AV85" s="111" t="s">
        <v>7668</v>
      </c>
      <c r="AW85" s="111" t="s">
        <v>7668</v>
      </c>
      <c r="AX85" s="111" t="s">
        <v>7668</v>
      </c>
      <c r="AY85" s="111" t="s">
        <v>7668</v>
      </c>
      <c r="AZ85" s="111" t="s">
        <v>7668</v>
      </c>
      <c r="BA85" s="111" t="s">
        <v>7668</v>
      </c>
    </row>
    <row r="86" spans="1:53" ht="34" x14ac:dyDescent="0.4">
      <c r="A86" s="266" t="s">
        <v>8900</v>
      </c>
      <c r="B86" s="69" t="s">
        <v>8902</v>
      </c>
      <c r="C86" s="111" t="s">
        <v>7672</v>
      </c>
      <c r="D86" s="69" t="s">
        <v>8580</v>
      </c>
      <c r="E86" s="111"/>
      <c r="F86" s="111">
        <v>0</v>
      </c>
      <c r="G86" s="111">
        <v>0</v>
      </c>
      <c r="H86" s="111">
        <v>0</v>
      </c>
      <c r="I86" s="111">
        <v>0</v>
      </c>
      <c r="J86" s="111">
        <v>0</v>
      </c>
      <c r="K86" s="111">
        <v>0</v>
      </c>
      <c r="L86" s="111">
        <v>0</v>
      </c>
      <c r="M86" s="111">
        <v>0</v>
      </c>
      <c r="N86" s="111">
        <v>0</v>
      </c>
      <c r="O86" s="111">
        <v>0</v>
      </c>
      <c r="P86" s="111">
        <v>0</v>
      </c>
      <c r="Q86" s="111">
        <v>0</v>
      </c>
      <c r="R86" s="111">
        <v>0</v>
      </c>
      <c r="S86" s="111">
        <v>0</v>
      </c>
      <c r="T86" s="111">
        <v>0</v>
      </c>
      <c r="U86" s="111">
        <v>2</v>
      </c>
      <c r="V86" s="111">
        <v>1</v>
      </c>
      <c r="W86" s="111" t="s">
        <v>8901</v>
      </c>
      <c r="X86" s="111" t="s">
        <v>7668</v>
      </c>
      <c r="Y86" s="111" t="s">
        <v>7668</v>
      </c>
      <c r="Z86" s="111" t="s">
        <v>7668</v>
      </c>
      <c r="AA86" s="111" t="s">
        <v>7668</v>
      </c>
      <c r="AB86" s="111" t="s">
        <v>7668</v>
      </c>
      <c r="AC86" s="111" t="s">
        <v>7668</v>
      </c>
      <c r="AD86" s="111" t="s">
        <v>7668</v>
      </c>
      <c r="AE86" s="111" t="s">
        <v>7668</v>
      </c>
      <c r="AF86" s="111" t="s">
        <v>7668</v>
      </c>
      <c r="AG86" s="111" t="s">
        <v>7668</v>
      </c>
      <c r="AH86" s="111" t="s">
        <v>7668</v>
      </c>
      <c r="AI86" s="111" t="s">
        <v>7668</v>
      </c>
      <c r="AJ86" s="111" t="s">
        <v>7668</v>
      </c>
      <c r="AK86" s="111" t="s">
        <v>7668</v>
      </c>
      <c r="AL86" s="111" t="s">
        <v>7668</v>
      </c>
      <c r="AM86" s="111" t="s">
        <v>7668</v>
      </c>
      <c r="AN86" s="111" t="s">
        <v>7668</v>
      </c>
      <c r="AO86" s="111" t="s">
        <v>7668</v>
      </c>
      <c r="AP86" s="111" t="s">
        <v>7668</v>
      </c>
      <c r="AQ86" s="111" t="s">
        <v>7668</v>
      </c>
      <c r="AR86" s="111" t="s">
        <v>7668</v>
      </c>
      <c r="AS86" s="111" t="s">
        <v>7668</v>
      </c>
      <c r="AT86" s="111" t="s">
        <v>7668</v>
      </c>
      <c r="AU86" s="111" t="s">
        <v>7668</v>
      </c>
      <c r="AV86" s="111" t="s">
        <v>7668</v>
      </c>
      <c r="AW86" s="111" t="s">
        <v>7668</v>
      </c>
      <c r="AX86" s="111" t="s">
        <v>7668</v>
      </c>
      <c r="AY86" s="111" t="s">
        <v>7668</v>
      </c>
      <c r="AZ86" s="111" t="s">
        <v>7668</v>
      </c>
      <c r="BA86" s="111" t="s">
        <v>7668</v>
      </c>
    </row>
    <row r="87" spans="1:53" ht="34" x14ac:dyDescent="0.4">
      <c r="A87" s="266" t="s">
        <v>8870</v>
      </c>
      <c r="B87" s="69" t="s">
        <v>8872</v>
      </c>
      <c r="C87" s="111" t="s">
        <v>7671</v>
      </c>
      <c r="D87" s="69" t="s">
        <v>8580</v>
      </c>
      <c r="E87" s="111"/>
      <c r="F87" s="111">
        <v>0</v>
      </c>
      <c r="G87" s="111">
        <v>0</v>
      </c>
      <c r="H87" s="111">
        <v>0</v>
      </c>
      <c r="I87" s="111">
        <v>0</v>
      </c>
      <c r="J87" s="111">
        <v>0</v>
      </c>
      <c r="K87" s="111">
        <v>0</v>
      </c>
      <c r="L87" s="111">
        <v>0</v>
      </c>
      <c r="M87" s="111">
        <v>0</v>
      </c>
      <c r="N87" s="111">
        <v>0</v>
      </c>
      <c r="O87" s="111">
        <v>0</v>
      </c>
      <c r="P87" s="111">
        <v>0</v>
      </c>
      <c r="Q87" s="111">
        <v>0</v>
      </c>
      <c r="R87" s="111">
        <v>0</v>
      </c>
      <c r="S87" s="111">
        <v>0</v>
      </c>
      <c r="T87" s="111">
        <v>0</v>
      </c>
      <c r="U87" s="111">
        <v>0</v>
      </c>
      <c r="V87" s="111">
        <v>0</v>
      </c>
      <c r="W87" s="111">
        <v>6</v>
      </c>
      <c r="X87" s="111" t="s">
        <v>8873</v>
      </c>
      <c r="Y87" s="111" t="s">
        <v>8873</v>
      </c>
      <c r="Z87" s="111" t="s">
        <v>8873</v>
      </c>
      <c r="AA87" s="111" t="s">
        <v>8873</v>
      </c>
      <c r="AB87" s="111" t="s">
        <v>8873</v>
      </c>
      <c r="AC87" s="111" t="s">
        <v>8873</v>
      </c>
      <c r="AD87" s="111" t="s">
        <v>8873</v>
      </c>
      <c r="AE87" s="111" t="s">
        <v>8873</v>
      </c>
      <c r="AF87" s="111" t="s">
        <v>8873</v>
      </c>
      <c r="AG87" s="111" t="s">
        <v>8873</v>
      </c>
      <c r="AH87" s="111" t="s">
        <v>8873</v>
      </c>
      <c r="AI87" s="111" t="s">
        <v>8873</v>
      </c>
      <c r="AJ87" s="111" t="s">
        <v>8873</v>
      </c>
      <c r="AK87" s="111" t="s">
        <v>8873</v>
      </c>
      <c r="AL87" s="111" t="s">
        <v>8873</v>
      </c>
      <c r="AM87" s="111" t="s">
        <v>8873</v>
      </c>
      <c r="AN87" s="111" t="s">
        <v>8873</v>
      </c>
      <c r="AO87" s="111" t="s">
        <v>8873</v>
      </c>
      <c r="AP87" s="111" t="s">
        <v>8873</v>
      </c>
      <c r="AQ87" s="111" t="s">
        <v>8873</v>
      </c>
      <c r="AR87" s="111" t="s">
        <v>8873</v>
      </c>
      <c r="AS87" s="111" t="s">
        <v>8873</v>
      </c>
      <c r="AT87" s="111" t="s">
        <v>8873</v>
      </c>
      <c r="AU87" s="111" t="s">
        <v>8873</v>
      </c>
      <c r="AV87" s="111" t="s">
        <v>8873</v>
      </c>
      <c r="AW87" s="111" t="s">
        <v>8873</v>
      </c>
      <c r="AX87" s="111" t="s">
        <v>8873</v>
      </c>
      <c r="AY87" s="111" t="s">
        <v>8873</v>
      </c>
      <c r="AZ87" s="111" t="s">
        <v>8873</v>
      </c>
      <c r="BA87" s="111" t="s">
        <v>8873</v>
      </c>
    </row>
    <row r="88" spans="1:53" ht="34" x14ac:dyDescent="0.4">
      <c r="A88" s="266" t="s">
        <v>8854</v>
      </c>
      <c r="B88" s="69" t="s">
        <v>8856</v>
      </c>
      <c r="C88" s="111" t="s">
        <v>8798</v>
      </c>
      <c r="D88" s="69" t="s">
        <v>8580</v>
      </c>
      <c r="E88" s="111"/>
      <c r="F88" s="111">
        <v>0</v>
      </c>
      <c r="G88" s="111">
        <v>0</v>
      </c>
      <c r="H88" s="111">
        <v>0</v>
      </c>
      <c r="I88" s="111">
        <v>0</v>
      </c>
      <c r="J88" s="111">
        <v>0</v>
      </c>
      <c r="K88" s="111">
        <v>0</v>
      </c>
      <c r="L88" s="111">
        <v>0</v>
      </c>
      <c r="M88" s="111">
        <v>0</v>
      </c>
      <c r="N88" s="111">
        <v>0</v>
      </c>
      <c r="O88" s="111">
        <v>0</v>
      </c>
      <c r="P88" s="111">
        <v>0</v>
      </c>
      <c r="Q88" s="111">
        <v>0</v>
      </c>
      <c r="R88" s="111">
        <v>0</v>
      </c>
      <c r="S88" s="111">
        <v>0</v>
      </c>
      <c r="T88" s="111">
        <v>0</v>
      </c>
      <c r="U88" s="111">
        <v>0</v>
      </c>
      <c r="V88" s="111">
        <v>0</v>
      </c>
      <c r="W88" s="111">
        <v>1</v>
      </c>
      <c r="X88" s="111" t="s">
        <v>8873</v>
      </c>
      <c r="Y88" s="111" t="s">
        <v>8873</v>
      </c>
      <c r="Z88" s="111" t="s">
        <v>8873</v>
      </c>
      <c r="AA88" s="111" t="s">
        <v>8873</v>
      </c>
      <c r="AB88" s="111" t="s">
        <v>8873</v>
      </c>
      <c r="AC88" s="111" t="s">
        <v>8873</v>
      </c>
      <c r="AD88" s="111" t="s">
        <v>8873</v>
      </c>
      <c r="AE88" s="111" t="s">
        <v>8873</v>
      </c>
      <c r="AF88" s="111" t="s">
        <v>8873</v>
      </c>
      <c r="AG88" s="111" t="s">
        <v>8873</v>
      </c>
      <c r="AH88" s="111" t="s">
        <v>8873</v>
      </c>
      <c r="AI88" s="111" t="s">
        <v>8873</v>
      </c>
      <c r="AJ88" s="111" t="s">
        <v>8873</v>
      </c>
      <c r="AK88" s="111" t="s">
        <v>8873</v>
      </c>
      <c r="AL88" s="111" t="s">
        <v>8873</v>
      </c>
      <c r="AM88" s="111" t="s">
        <v>8873</v>
      </c>
      <c r="AN88" s="111" t="s">
        <v>8873</v>
      </c>
      <c r="AO88" s="111" t="s">
        <v>8873</v>
      </c>
      <c r="AP88" s="111" t="s">
        <v>8873</v>
      </c>
      <c r="AQ88" s="111" t="s">
        <v>8873</v>
      </c>
      <c r="AR88" s="111" t="s">
        <v>8873</v>
      </c>
      <c r="AS88" s="111" t="s">
        <v>8873</v>
      </c>
      <c r="AT88" s="111" t="s">
        <v>8873</v>
      </c>
      <c r="AU88" s="111" t="s">
        <v>8873</v>
      </c>
      <c r="AV88" s="111" t="s">
        <v>8873</v>
      </c>
      <c r="AW88" s="111" t="s">
        <v>8873</v>
      </c>
      <c r="AX88" s="111" t="s">
        <v>8873</v>
      </c>
      <c r="AY88" s="111" t="s">
        <v>8873</v>
      </c>
      <c r="AZ88" s="111" t="s">
        <v>8873</v>
      </c>
      <c r="BA88" s="111" t="s">
        <v>8873</v>
      </c>
    </row>
    <row r="89" spans="1:53" ht="33.5" customHeight="1" x14ac:dyDescent="0.4">
      <c r="A89" s="266" t="s">
        <v>8853</v>
      </c>
      <c r="B89" s="69" t="s">
        <v>8855</v>
      </c>
      <c r="C89" s="111" t="s">
        <v>8798</v>
      </c>
      <c r="D89" s="69" t="s">
        <v>8580</v>
      </c>
      <c r="E89" s="111"/>
      <c r="F89" s="111">
        <v>0</v>
      </c>
      <c r="G89" s="111">
        <v>0</v>
      </c>
      <c r="H89" s="111">
        <v>0</v>
      </c>
      <c r="I89" s="111">
        <v>0</v>
      </c>
      <c r="J89" s="111">
        <v>0</v>
      </c>
      <c r="K89" s="111">
        <v>0</v>
      </c>
      <c r="L89" s="111">
        <v>0</v>
      </c>
      <c r="M89" s="111">
        <v>0</v>
      </c>
      <c r="N89" s="111">
        <v>0</v>
      </c>
      <c r="O89" s="111">
        <v>0</v>
      </c>
      <c r="P89" s="111">
        <v>0</v>
      </c>
      <c r="Q89" s="111">
        <v>0</v>
      </c>
      <c r="R89" s="111">
        <v>0</v>
      </c>
      <c r="S89" s="111">
        <v>3</v>
      </c>
      <c r="T89" s="111">
        <v>0</v>
      </c>
      <c r="U89" s="111">
        <v>0</v>
      </c>
      <c r="V89" s="111">
        <v>0</v>
      </c>
      <c r="W89" s="111">
        <v>1</v>
      </c>
      <c r="X89" s="111" t="s">
        <v>8873</v>
      </c>
      <c r="Y89" s="111" t="s">
        <v>8873</v>
      </c>
      <c r="Z89" s="111" t="s">
        <v>8873</v>
      </c>
      <c r="AA89" s="111" t="s">
        <v>8873</v>
      </c>
      <c r="AB89" s="111" t="s">
        <v>8873</v>
      </c>
      <c r="AC89" s="111" t="s">
        <v>8873</v>
      </c>
      <c r="AD89" s="111" t="s">
        <v>8873</v>
      </c>
      <c r="AE89" s="111" t="s">
        <v>8873</v>
      </c>
      <c r="AF89" s="111" t="s">
        <v>8873</v>
      </c>
      <c r="AG89" s="111" t="s">
        <v>8873</v>
      </c>
      <c r="AH89" s="111" t="s">
        <v>8873</v>
      </c>
      <c r="AI89" s="111" t="s">
        <v>8873</v>
      </c>
      <c r="AJ89" s="111" t="s">
        <v>8873</v>
      </c>
      <c r="AK89" s="111" t="s">
        <v>8873</v>
      </c>
      <c r="AL89" s="111" t="s">
        <v>8873</v>
      </c>
      <c r="AM89" s="111" t="s">
        <v>8873</v>
      </c>
      <c r="AN89" s="111" t="s">
        <v>8873</v>
      </c>
      <c r="AO89" s="111" t="s">
        <v>8873</v>
      </c>
      <c r="AP89" s="111" t="s">
        <v>8873</v>
      </c>
      <c r="AQ89" s="111" t="s">
        <v>8873</v>
      </c>
      <c r="AR89" s="111" t="s">
        <v>8873</v>
      </c>
      <c r="AS89" s="111" t="s">
        <v>8873</v>
      </c>
      <c r="AT89" s="111" t="s">
        <v>8873</v>
      </c>
      <c r="AU89" s="111" t="s">
        <v>8873</v>
      </c>
      <c r="AV89" s="111" t="s">
        <v>8873</v>
      </c>
      <c r="AW89" s="111" t="s">
        <v>8873</v>
      </c>
      <c r="AX89" s="111" t="s">
        <v>8873</v>
      </c>
      <c r="AY89" s="111" t="s">
        <v>8873</v>
      </c>
      <c r="AZ89" s="111" t="s">
        <v>8873</v>
      </c>
      <c r="BA89" s="111" t="s">
        <v>8873</v>
      </c>
    </row>
    <row r="90" spans="1:53" ht="34" x14ac:dyDescent="0.4">
      <c r="A90" s="266" t="s">
        <v>8850</v>
      </c>
      <c r="B90" s="69" t="s">
        <v>8827</v>
      </c>
      <c r="C90" s="111" t="s">
        <v>8798</v>
      </c>
      <c r="D90" s="69" t="s">
        <v>8580</v>
      </c>
      <c r="E90" s="111"/>
      <c r="F90" s="111">
        <v>0</v>
      </c>
      <c r="G90" s="111">
        <v>0</v>
      </c>
      <c r="H90" s="111">
        <v>0</v>
      </c>
      <c r="I90" s="111">
        <v>0</v>
      </c>
      <c r="J90" s="111">
        <v>0</v>
      </c>
      <c r="K90" s="111">
        <v>0</v>
      </c>
      <c r="L90" s="111">
        <v>0</v>
      </c>
      <c r="M90" s="111">
        <v>0</v>
      </c>
      <c r="N90" s="111">
        <v>0</v>
      </c>
      <c r="O90" s="111">
        <v>0</v>
      </c>
      <c r="P90" s="111">
        <v>0</v>
      </c>
      <c r="Q90" s="111">
        <v>0</v>
      </c>
      <c r="R90" s="111">
        <v>0</v>
      </c>
      <c r="S90" s="111">
        <v>0</v>
      </c>
      <c r="T90" s="111">
        <v>0</v>
      </c>
      <c r="U90" s="111">
        <v>0</v>
      </c>
      <c r="V90" s="111">
        <v>0</v>
      </c>
      <c r="W90" s="111">
        <v>1</v>
      </c>
      <c r="X90" s="111" t="s">
        <v>8802</v>
      </c>
      <c r="Y90" s="111" t="s">
        <v>8802</v>
      </c>
      <c r="Z90" s="111" t="s">
        <v>8802</v>
      </c>
      <c r="AA90" s="111" t="s">
        <v>8802</v>
      </c>
      <c r="AB90" s="111" t="s">
        <v>8802</v>
      </c>
      <c r="AC90" s="111" t="s">
        <v>8802</v>
      </c>
      <c r="AD90" s="111" t="s">
        <v>8802</v>
      </c>
      <c r="AE90" s="111" t="s">
        <v>8802</v>
      </c>
      <c r="AF90" s="111" t="s">
        <v>8802</v>
      </c>
      <c r="AG90" s="111" t="s">
        <v>8802</v>
      </c>
      <c r="AH90" s="111" t="s">
        <v>8802</v>
      </c>
      <c r="AI90" s="111" t="s">
        <v>8802</v>
      </c>
      <c r="AJ90" s="111" t="s">
        <v>8802</v>
      </c>
      <c r="AK90" s="111" t="s">
        <v>8802</v>
      </c>
      <c r="AL90" s="111" t="s">
        <v>8802</v>
      </c>
      <c r="AM90" s="111" t="s">
        <v>8802</v>
      </c>
      <c r="AN90" s="111" t="s">
        <v>8802</v>
      </c>
      <c r="AO90" s="111" t="s">
        <v>8802</v>
      </c>
      <c r="AP90" s="111" t="s">
        <v>8802</v>
      </c>
      <c r="AQ90" s="111" t="s">
        <v>8802</v>
      </c>
      <c r="AR90" s="111" t="s">
        <v>8802</v>
      </c>
      <c r="AS90" s="111" t="s">
        <v>8802</v>
      </c>
      <c r="AT90" s="111" t="s">
        <v>8802</v>
      </c>
      <c r="AU90" s="111" t="s">
        <v>8802</v>
      </c>
      <c r="AV90" s="111" t="s">
        <v>8802</v>
      </c>
      <c r="AW90" s="111" t="s">
        <v>8802</v>
      </c>
      <c r="AX90" s="111" t="s">
        <v>8802</v>
      </c>
      <c r="AY90" s="111" t="s">
        <v>8802</v>
      </c>
      <c r="AZ90" s="111" t="s">
        <v>8802</v>
      </c>
      <c r="BA90" s="111" t="s">
        <v>8802</v>
      </c>
    </row>
    <row r="91" spans="1:53" ht="34" x14ac:dyDescent="0.4">
      <c r="A91" s="266" t="s">
        <v>8848</v>
      </c>
      <c r="B91" s="69" t="s">
        <v>8826</v>
      </c>
      <c r="C91" s="111" t="s">
        <v>8798</v>
      </c>
      <c r="D91" s="69" t="s">
        <v>8580</v>
      </c>
      <c r="E91" s="111"/>
      <c r="F91" s="111">
        <v>0</v>
      </c>
      <c r="G91" s="111">
        <v>0</v>
      </c>
      <c r="H91" s="111">
        <v>0</v>
      </c>
      <c r="I91" s="111">
        <v>0</v>
      </c>
      <c r="J91" s="111">
        <v>0</v>
      </c>
      <c r="K91" s="111">
        <v>0</v>
      </c>
      <c r="L91" s="111">
        <v>0</v>
      </c>
      <c r="M91" s="111">
        <v>0</v>
      </c>
      <c r="N91" s="111">
        <v>0</v>
      </c>
      <c r="O91" s="111">
        <v>0</v>
      </c>
      <c r="P91" s="111">
        <v>0</v>
      </c>
      <c r="Q91" s="111">
        <v>0</v>
      </c>
      <c r="R91" s="111">
        <v>0</v>
      </c>
      <c r="S91" s="111">
        <v>0</v>
      </c>
      <c r="T91" s="111">
        <v>0</v>
      </c>
      <c r="U91" s="111">
        <v>0</v>
      </c>
      <c r="V91" s="111">
        <v>0</v>
      </c>
      <c r="W91" s="111">
        <v>1</v>
      </c>
      <c r="X91" s="111" t="s">
        <v>8802</v>
      </c>
      <c r="Y91" s="111" t="s">
        <v>8802</v>
      </c>
      <c r="Z91" s="111" t="s">
        <v>8802</v>
      </c>
      <c r="AA91" s="111" t="s">
        <v>8802</v>
      </c>
      <c r="AB91" s="111" t="s">
        <v>8802</v>
      </c>
      <c r="AC91" s="111" t="s">
        <v>8802</v>
      </c>
      <c r="AD91" s="111" t="s">
        <v>8802</v>
      </c>
      <c r="AE91" s="111" t="s">
        <v>8802</v>
      </c>
      <c r="AF91" s="111" t="s">
        <v>8802</v>
      </c>
      <c r="AG91" s="111" t="s">
        <v>8802</v>
      </c>
      <c r="AH91" s="111" t="s">
        <v>8802</v>
      </c>
      <c r="AI91" s="111" t="s">
        <v>8802</v>
      </c>
      <c r="AJ91" s="111" t="s">
        <v>8802</v>
      </c>
      <c r="AK91" s="111" t="s">
        <v>8802</v>
      </c>
      <c r="AL91" s="111" t="s">
        <v>8802</v>
      </c>
      <c r="AM91" s="111" t="s">
        <v>8802</v>
      </c>
      <c r="AN91" s="111" t="s">
        <v>8802</v>
      </c>
      <c r="AO91" s="111" t="s">
        <v>8802</v>
      </c>
      <c r="AP91" s="111" t="s">
        <v>8802</v>
      </c>
      <c r="AQ91" s="111" t="s">
        <v>8802</v>
      </c>
      <c r="AR91" s="111" t="s">
        <v>8802</v>
      </c>
      <c r="AS91" s="111" t="s">
        <v>8802</v>
      </c>
      <c r="AT91" s="111" t="s">
        <v>8802</v>
      </c>
      <c r="AU91" s="111" t="s">
        <v>8802</v>
      </c>
      <c r="AV91" s="111" t="s">
        <v>8802</v>
      </c>
      <c r="AW91" s="111" t="s">
        <v>8802</v>
      </c>
      <c r="AX91" s="111" t="s">
        <v>8802</v>
      </c>
      <c r="AY91" s="111" t="s">
        <v>8802</v>
      </c>
      <c r="AZ91" s="111" t="s">
        <v>8802</v>
      </c>
      <c r="BA91" s="111" t="s">
        <v>8802</v>
      </c>
    </row>
    <row r="92" spans="1:53" ht="68" x14ac:dyDescent="0.4">
      <c r="A92" s="266" t="s">
        <v>8939</v>
      </c>
      <c r="B92" s="69" t="s">
        <v>8940</v>
      </c>
      <c r="C92" s="111" t="s">
        <v>8912</v>
      </c>
      <c r="D92" s="69" t="s">
        <v>8580</v>
      </c>
      <c r="E92" s="111"/>
      <c r="F92" s="111">
        <v>0</v>
      </c>
      <c r="G92" s="111">
        <v>0</v>
      </c>
      <c r="H92" s="111">
        <v>0</v>
      </c>
      <c r="I92" s="111">
        <v>0</v>
      </c>
      <c r="J92" s="111">
        <v>0</v>
      </c>
      <c r="K92" s="111">
        <v>0</v>
      </c>
      <c r="L92" s="111">
        <v>0</v>
      </c>
      <c r="M92" s="111">
        <v>0</v>
      </c>
      <c r="N92" s="111">
        <v>0</v>
      </c>
      <c r="O92" s="111">
        <v>0</v>
      </c>
      <c r="P92" s="111">
        <v>0</v>
      </c>
      <c r="Q92" s="111">
        <v>0</v>
      </c>
      <c r="R92" s="111">
        <v>0</v>
      </c>
      <c r="S92" s="111">
        <v>0</v>
      </c>
      <c r="T92" s="111">
        <v>0</v>
      </c>
      <c r="U92" s="111">
        <v>0</v>
      </c>
      <c r="V92" s="111">
        <v>1</v>
      </c>
      <c r="W92" s="111" t="s">
        <v>8901</v>
      </c>
      <c r="X92" s="111" t="s">
        <v>8901</v>
      </c>
      <c r="Y92" s="111" t="s">
        <v>8901</v>
      </c>
      <c r="Z92" s="111" t="s">
        <v>8901</v>
      </c>
      <c r="AA92" s="111" t="s">
        <v>8901</v>
      </c>
      <c r="AB92" s="111" t="s">
        <v>8901</v>
      </c>
      <c r="AC92" s="111" t="s">
        <v>8901</v>
      </c>
      <c r="AD92" s="111" t="s">
        <v>8901</v>
      </c>
      <c r="AE92" s="111" t="s">
        <v>8901</v>
      </c>
      <c r="AF92" s="111" t="s">
        <v>8901</v>
      </c>
      <c r="AG92" s="111" t="s">
        <v>8901</v>
      </c>
      <c r="AH92" s="111" t="s">
        <v>8901</v>
      </c>
      <c r="AI92" s="111" t="s">
        <v>8901</v>
      </c>
      <c r="AJ92" s="111" t="s">
        <v>8901</v>
      </c>
      <c r="AK92" s="111" t="s">
        <v>8901</v>
      </c>
      <c r="AL92" s="111" t="s">
        <v>8901</v>
      </c>
      <c r="AM92" s="111" t="s">
        <v>8901</v>
      </c>
      <c r="AN92" s="111" t="s">
        <v>8901</v>
      </c>
      <c r="AO92" s="111" t="s">
        <v>8901</v>
      </c>
      <c r="AP92" s="111" t="s">
        <v>8901</v>
      </c>
      <c r="AQ92" s="111" t="s">
        <v>8901</v>
      </c>
      <c r="AR92" s="111" t="s">
        <v>8901</v>
      </c>
      <c r="AS92" s="111" t="s">
        <v>8901</v>
      </c>
      <c r="AT92" s="111" t="s">
        <v>8901</v>
      </c>
      <c r="AU92" s="111" t="s">
        <v>8901</v>
      </c>
      <c r="AV92" s="111" t="s">
        <v>8901</v>
      </c>
      <c r="AW92" s="111" t="s">
        <v>8901</v>
      </c>
      <c r="AX92" s="111" t="s">
        <v>8901</v>
      </c>
      <c r="AY92" s="111" t="s">
        <v>8901</v>
      </c>
      <c r="AZ92" s="111" t="s">
        <v>8901</v>
      </c>
      <c r="BA92" s="111" t="s">
        <v>8901</v>
      </c>
    </row>
    <row r="93" spans="1:53" ht="51" x14ac:dyDescent="0.4">
      <c r="A93" s="266" t="s">
        <v>8788</v>
      </c>
      <c r="B93" s="69" t="s">
        <v>8799</v>
      </c>
      <c r="C93" s="111" t="s">
        <v>8798</v>
      </c>
      <c r="D93" s="69" t="s">
        <v>8580</v>
      </c>
      <c r="E93" s="111"/>
      <c r="F93" s="111">
        <v>0</v>
      </c>
      <c r="G93" s="111">
        <v>0</v>
      </c>
      <c r="H93" s="111">
        <v>0</v>
      </c>
      <c r="I93" s="111">
        <v>0</v>
      </c>
      <c r="J93" s="111">
        <v>0</v>
      </c>
      <c r="K93" s="111">
        <v>0</v>
      </c>
      <c r="L93" s="111">
        <v>0</v>
      </c>
      <c r="M93" s="111">
        <v>0</v>
      </c>
      <c r="N93" s="111">
        <v>0</v>
      </c>
      <c r="O93" s="111">
        <v>0</v>
      </c>
      <c r="P93" s="111">
        <v>0</v>
      </c>
      <c r="Q93" s="111">
        <v>0</v>
      </c>
      <c r="R93" s="111">
        <v>0</v>
      </c>
      <c r="S93" s="111">
        <v>0</v>
      </c>
      <c r="T93" s="111">
        <v>0</v>
      </c>
      <c r="U93" s="111">
        <v>0</v>
      </c>
      <c r="V93" s="111">
        <v>0</v>
      </c>
      <c r="W93" s="111">
        <v>13</v>
      </c>
      <c r="X93" s="111">
        <v>3</v>
      </c>
      <c r="Y93" s="111" t="s">
        <v>8802</v>
      </c>
      <c r="Z93" s="111" t="s">
        <v>8802</v>
      </c>
      <c r="AA93" s="111" t="s">
        <v>8802</v>
      </c>
      <c r="AB93" s="111" t="s">
        <v>8802</v>
      </c>
      <c r="AC93" s="111" t="s">
        <v>8802</v>
      </c>
      <c r="AD93" s="111" t="s">
        <v>8802</v>
      </c>
      <c r="AE93" s="111" t="s">
        <v>8802</v>
      </c>
      <c r="AF93" s="111" t="s">
        <v>8802</v>
      </c>
      <c r="AG93" s="111" t="s">
        <v>8802</v>
      </c>
      <c r="AH93" s="111" t="s">
        <v>8802</v>
      </c>
      <c r="AI93" s="111" t="s">
        <v>8802</v>
      </c>
      <c r="AJ93" s="111" t="s">
        <v>8802</v>
      </c>
      <c r="AK93" s="111" t="s">
        <v>8802</v>
      </c>
      <c r="AL93" s="111" t="s">
        <v>8802</v>
      </c>
      <c r="AM93" s="111" t="s">
        <v>8802</v>
      </c>
      <c r="AN93" s="111" t="s">
        <v>8802</v>
      </c>
      <c r="AO93" s="111" t="s">
        <v>8802</v>
      </c>
      <c r="AP93" s="111" t="s">
        <v>8802</v>
      </c>
      <c r="AQ93" s="111" t="s">
        <v>8802</v>
      </c>
      <c r="AR93" s="111" t="s">
        <v>8802</v>
      </c>
      <c r="AS93" s="111" t="s">
        <v>8802</v>
      </c>
      <c r="AT93" s="111" t="s">
        <v>8802</v>
      </c>
      <c r="AU93" s="111" t="s">
        <v>8802</v>
      </c>
      <c r="AV93" s="111" t="s">
        <v>8802</v>
      </c>
      <c r="AW93" s="111" t="s">
        <v>8802</v>
      </c>
      <c r="AX93" s="111" t="s">
        <v>8802</v>
      </c>
      <c r="AY93" s="111" t="s">
        <v>8802</v>
      </c>
      <c r="AZ93" s="111" t="s">
        <v>8802</v>
      </c>
      <c r="BA93" s="111" t="s">
        <v>8802</v>
      </c>
    </row>
    <row r="94" spans="1:53" ht="34" x14ac:dyDescent="0.4">
      <c r="A94" s="266" t="s">
        <v>8790</v>
      </c>
      <c r="B94" s="69" t="s">
        <v>8800</v>
      </c>
      <c r="C94" s="111" t="s">
        <v>8798</v>
      </c>
      <c r="D94" s="69" t="s">
        <v>8580</v>
      </c>
      <c r="E94" s="111"/>
      <c r="F94" s="111">
        <v>0</v>
      </c>
      <c r="G94" s="111">
        <v>0</v>
      </c>
      <c r="H94" s="111">
        <v>0</v>
      </c>
      <c r="I94" s="111">
        <v>0</v>
      </c>
      <c r="J94" s="111">
        <v>0</v>
      </c>
      <c r="K94" s="111">
        <v>0</v>
      </c>
      <c r="L94" s="111">
        <v>0</v>
      </c>
      <c r="M94" s="111">
        <v>0</v>
      </c>
      <c r="N94" s="111">
        <v>0</v>
      </c>
      <c r="O94" s="111">
        <v>0</v>
      </c>
      <c r="P94" s="111">
        <v>0</v>
      </c>
      <c r="Q94" s="111">
        <v>0</v>
      </c>
      <c r="R94" s="111">
        <v>0</v>
      </c>
      <c r="S94" s="111">
        <v>0</v>
      </c>
      <c r="T94" s="111">
        <v>0</v>
      </c>
      <c r="U94" s="111">
        <v>0</v>
      </c>
      <c r="V94" s="111">
        <v>0</v>
      </c>
      <c r="W94" s="111">
        <v>0</v>
      </c>
      <c r="X94" s="111">
        <v>1</v>
      </c>
      <c r="Y94" s="111" t="s">
        <v>8802</v>
      </c>
      <c r="Z94" s="111" t="s">
        <v>8802</v>
      </c>
      <c r="AA94" s="111" t="s">
        <v>8802</v>
      </c>
      <c r="AB94" s="111" t="s">
        <v>8802</v>
      </c>
      <c r="AC94" s="111" t="s">
        <v>8802</v>
      </c>
      <c r="AD94" s="111" t="s">
        <v>8802</v>
      </c>
      <c r="AE94" s="111" t="s">
        <v>8802</v>
      </c>
      <c r="AF94" s="111" t="s">
        <v>8802</v>
      </c>
      <c r="AG94" s="111" t="s">
        <v>8802</v>
      </c>
      <c r="AH94" s="111" t="s">
        <v>8802</v>
      </c>
      <c r="AI94" s="111" t="s">
        <v>8802</v>
      </c>
      <c r="AJ94" s="111" t="s">
        <v>8802</v>
      </c>
      <c r="AK94" s="111" t="s">
        <v>8802</v>
      </c>
      <c r="AL94" s="111" t="s">
        <v>8802</v>
      </c>
      <c r="AM94" s="111" t="s">
        <v>8802</v>
      </c>
      <c r="AN94" s="111" t="s">
        <v>8802</v>
      </c>
      <c r="AO94" s="111" t="s">
        <v>8802</v>
      </c>
      <c r="AP94" s="111" t="s">
        <v>8802</v>
      </c>
      <c r="AQ94" s="111" t="s">
        <v>8802</v>
      </c>
      <c r="AR94" s="111" t="s">
        <v>8802</v>
      </c>
      <c r="AS94" s="111" t="s">
        <v>8802</v>
      </c>
      <c r="AT94" s="111" t="s">
        <v>8802</v>
      </c>
      <c r="AU94" s="111" t="s">
        <v>8802</v>
      </c>
      <c r="AV94" s="111" t="s">
        <v>8802</v>
      </c>
      <c r="AW94" s="111" t="s">
        <v>8802</v>
      </c>
      <c r="AX94" s="111" t="s">
        <v>8802</v>
      </c>
      <c r="AY94" s="111" t="s">
        <v>8802</v>
      </c>
      <c r="AZ94" s="111" t="s">
        <v>8802</v>
      </c>
      <c r="BA94" s="111" t="s">
        <v>8802</v>
      </c>
    </row>
    <row r="95" spans="1:53" ht="34" x14ac:dyDescent="0.4">
      <c r="A95" s="266" t="s">
        <v>8791</v>
      </c>
      <c r="B95" s="69" t="s">
        <v>8801</v>
      </c>
      <c r="C95" s="111" t="s">
        <v>8798</v>
      </c>
      <c r="D95" s="69" t="s">
        <v>8580</v>
      </c>
      <c r="E95" s="111"/>
      <c r="F95" s="111">
        <v>0</v>
      </c>
      <c r="G95" s="11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11">
        <v>0</v>
      </c>
      <c r="X95" s="111">
        <v>1</v>
      </c>
      <c r="Y95" s="111" t="s">
        <v>8802</v>
      </c>
      <c r="Z95" s="111" t="s">
        <v>8802</v>
      </c>
      <c r="AA95" s="111" t="s">
        <v>8802</v>
      </c>
      <c r="AB95" s="111" t="s">
        <v>8802</v>
      </c>
      <c r="AC95" s="111" t="s">
        <v>8802</v>
      </c>
      <c r="AD95" s="111" t="s">
        <v>8802</v>
      </c>
      <c r="AE95" s="111" t="s">
        <v>8802</v>
      </c>
      <c r="AF95" s="111" t="s">
        <v>8802</v>
      </c>
      <c r="AG95" s="111" t="s">
        <v>8802</v>
      </c>
      <c r="AH95" s="111" t="s">
        <v>8802</v>
      </c>
      <c r="AI95" s="111" t="s">
        <v>8802</v>
      </c>
      <c r="AJ95" s="111" t="s">
        <v>8802</v>
      </c>
      <c r="AK95" s="111" t="s">
        <v>8802</v>
      </c>
      <c r="AL95" s="111" t="s">
        <v>8802</v>
      </c>
      <c r="AM95" s="111" t="s">
        <v>8802</v>
      </c>
      <c r="AN95" s="111" t="s">
        <v>8802</v>
      </c>
      <c r="AO95" s="111" t="s">
        <v>8802</v>
      </c>
      <c r="AP95" s="111" t="s">
        <v>8802</v>
      </c>
      <c r="AQ95" s="111" t="s">
        <v>8802</v>
      </c>
      <c r="AR95" s="111" t="s">
        <v>8802</v>
      </c>
      <c r="AS95" s="111" t="s">
        <v>8802</v>
      </c>
      <c r="AT95" s="111" t="s">
        <v>8802</v>
      </c>
      <c r="AU95" s="111" t="s">
        <v>8802</v>
      </c>
      <c r="AV95" s="111" t="s">
        <v>8802</v>
      </c>
      <c r="AW95" s="111" t="s">
        <v>8802</v>
      </c>
      <c r="AX95" s="111" t="s">
        <v>8802</v>
      </c>
      <c r="AY95" s="111" t="s">
        <v>8802</v>
      </c>
      <c r="AZ95" s="111" t="s">
        <v>8802</v>
      </c>
      <c r="BA95" s="111" t="s">
        <v>8802</v>
      </c>
    </row>
    <row r="96" spans="1:53" ht="34" x14ac:dyDescent="0.4">
      <c r="A96" s="266" t="s">
        <v>8824</v>
      </c>
      <c r="B96" s="69" t="s">
        <v>8825</v>
      </c>
      <c r="C96" s="111" t="s">
        <v>8798</v>
      </c>
      <c r="D96" s="69" t="s">
        <v>8580</v>
      </c>
      <c r="E96" s="111"/>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9</v>
      </c>
      <c r="W96" s="111">
        <v>3</v>
      </c>
      <c r="X96" s="111" t="s">
        <v>8802</v>
      </c>
      <c r="Y96" s="111" t="s">
        <v>8802</v>
      </c>
      <c r="Z96" s="111" t="s">
        <v>8802</v>
      </c>
      <c r="AA96" s="111" t="s">
        <v>8802</v>
      </c>
      <c r="AB96" s="111" t="s">
        <v>8802</v>
      </c>
      <c r="AC96" s="111" t="s">
        <v>8802</v>
      </c>
      <c r="AD96" s="111" t="s">
        <v>8802</v>
      </c>
      <c r="AE96" s="111" t="s">
        <v>8802</v>
      </c>
      <c r="AF96" s="111" t="s">
        <v>8802</v>
      </c>
      <c r="AG96" s="111" t="s">
        <v>8802</v>
      </c>
      <c r="AH96" s="111" t="s">
        <v>8802</v>
      </c>
      <c r="AI96" s="111" t="s">
        <v>8802</v>
      </c>
      <c r="AJ96" s="111" t="s">
        <v>8802</v>
      </c>
      <c r="AK96" s="111" t="s">
        <v>8802</v>
      </c>
      <c r="AL96" s="111" t="s">
        <v>8802</v>
      </c>
      <c r="AM96" s="111" t="s">
        <v>8802</v>
      </c>
      <c r="AN96" s="111" t="s">
        <v>8802</v>
      </c>
      <c r="AO96" s="111" t="s">
        <v>8802</v>
      </c>
      <c r="AP96" s="111" t="s">
        <v>8802</v>
      </c>
      <c r="AQ96" s="111" t="s">
        <v>8802</v>
      </c>
      <c r="AR96" s="111" t="s">
        <v>8802</v>
      </c>
      <c r="AS96" s="111" t="s">
        <v>8802</v>
      </c>
      <c r="AT96" s="111" t="s">
        <v>8802</v>
      </c>
      <c r="AU96" s="111" t="s">
        <v>8802</v>
      </c>
      <c r="AV96" s="111" t="s">
        <v>8802</v>
      </c>
      <c r="AW96" s="111" t="s">
        <v>8802</v>
      </c>
      <c r="AX96" s="111" t="s">
        <v>8802</v>
      </c>
      <c r="AY96" s="111" t="s">
        <v>8802</v>
      </c>
      <c r="AZ96" s="111" t="s">
        <v>8802</v>
      </c>
      <c r="BA96" s="111" t="s">
        <v>8802</v>
      </c>
    </row>
    <row r="97" spans="1:53" ht="51" x14ac:dyDescent="0.4">
      <c r="A97" s="266" t="s">
        <v>8941</v>
      </c>
      <c r="B97" s="69" t="s">
        <v>8942</v>
      </c>
      <c r="C97" s="111" t="s">
        <v>8912</v>
      </c>
      <c r="D97" s="69" t="s">
        <v>8580</v>
      </c>
      <c r="E97" s="111"/>
      <c r="F97" s="111">
        <v>0</v>
      </c>
      <c r="G97" s="111">
        <v>0</v>
      </c>
      <c r="H97" s="111">
        <v>0</v>
      </c>
      <c r="I97" s="111">
        <v>0</v>
      </c>
      <c r="J97" s="111">
        <v>0</v>
      </c>
      <c r="K97" s="111">
        <v>0</v>
      </c>
      <c r="L97" s="111">
        <v>0</v>
      </c>
      <c r="M97" s="111">
        <v>0</v>
      </c>
      <c r="N97" s="111">
        <v>0</v>
      </c>
      <c r="O97" s="111">
        <v>0</v>
      </c>
      <c r="P97" s="111">
        <v>0</v>
      </c>
      <c r="Q97" s="111">
        <v>0</v>
      </c>
      <c r="R97" s="111">
        <v>0</v>
      </c>
      <c r="S97" s="111">
        <v>0</v>
      </c>
      <c r="T97" s="111">
        <v>0</v>
      </c>
      <c r="U97" s="111">
        <v>0</v>
      </c>
      <c r="V97" s="111">
        <v>1</v>
      </c>
      <c r="W97" s="111" t="s">
        <v>8901</v>
      </c>
      <c r="X97" s="111" t="s">
        <v>8901</v>
      </c>
      <c r="Y97" s="111" t="s">
        <v>8901</v>
      </c>
      <c r="Z97" s="111" t="s">
        <v>8901</v>
      </c>
      <c r="AA97" s="111" t="s">
        <v>8901</v>
      </c>
      <c r="AB97" s="111" t="s">
        <v>8901</v>
      </c>
      <c r="AC97" s="111" t="s">
        <v>8901</v>
      </c>
      <c r="AD97" s="111" t="s">
        <v>8901</v>
      </c>
      <c r="AE97" s="111" t="s">
        <v>8901</v>
      </c>
      <c r="AF97" s="111" t="s">
        <v>8901</v>
      </c>
      <c r="AG97" s="111" t="s">
        <v>8901</v>
      </c>
      <c r="AH97" s="111" t="s">
        <v>8901</v>
      </c>
      <c r="AI97" s="111" t="s">
        <v>8901</v>
      </c>
      <c r="AJ97" s="111" t="s">
        <v>8901</v>
      </c>
      <c r="AK97" s="111" t="s">
        <v>8901</v>
      </c>
      <c r="AL97" s="111" t="s">
        <v>8901</v>
      </c>
      <c r="AM97" s="111" t="s">
        <v>8901</v>
      </c>
      <c r="AN97" s="111" t="s">
        <v>8901</v>
      </c>
      <c r="AO97" s="111" t="s">
        <v>8901</v>
      </c>
      <c r="AP97" s="111" t="s">
        <v>8901</v>
      </c>
      <c r="AQ97" s="111" t="s">
        <v>8901</v>
      </c>
      <c r="AR97" s="111" t="s">
        <v>8901</v>
      </c>
      <c r="AS97" s="111" t="s">
        <v>8901</v>
      </c>
      <c r="AT97" s="111" t="s">
        <v>8901</v>
      </c>
      <c r="AU97" s="111" t="s">
        <v>8901</v>
      </c>
      <c r="AV97" s="111" t="s">
        <v>8901</v>
      </c>
      <c r="AW97" s="111" t="s">
        <v>8901</v>
      </c>
      <c r="AX97" s="111" t="s">
        <v>8901</v>
      </c>
      <c r="AY97" s="111" t="s">
        <v>8901</v>
      </c>
      <c r="AZ97" s="111" t="s">
        <v>8901</v>
      </c>
      <c r="BA97" s="111" t="s">
        <v>8901</v>
      </c>
    </row>
    <row r="98" spans="1:53" ht="34" x14ac:dyDescent="0.4">
      <c r="A98" s="266" t="s">
        <v>8792</v>
      </c>
      <c r="B98" s="69" t="s">
        <v>8797</v>
      </c>
      <c r="C98" s="111" t="s">
        <v>8798</v>
      </c>
      <c r="D98" s="69" t="s">
        <v>8580</v>
      </c>
      <c r="E98" s="111"/>
      <c r="F98" s="111">
        <v>0</v>
      </c>
      <c r="G98" s="111">
        <v>0</v>
      </c>
      <c r="H98" s="111">
        <v>0</v>
      </c>
      <c r="I98" s="111">
        <v>0</v>
      </c>
      <c r="J98" s="111">
        <v>0</v>
      </c>
      <c r="K98" s="111">
        <v>0</v>
      </c>
      <c r="L98" s="111">
        <v>0</v>
      </c>
      <c r="M98" s="111">
        <v>0</v>
      </c>
      <c r="N98" s="111">
        <v>0</v>
      </c>
      <c r="O98" s="111">
        <v>0</v>
      </c>
      <c r="P98" s="111">
        <v>0</v>
      </c>
      <c r="Q98" s="111">
        <v>0</v>
      </c>
      <c r="R98" s="111">
        <v>0</v>
      </c>
      <c r="S98" s="111">
        <v>0</v>
      </c>
      <c r="T98" s="111">
        <v>0</v>
      </c>
      <c r="U98" s="111">
        <v>0</v>
      </c>
      <c r="V98" s="111">
        <v>1</v>
      </c>
      <c r="W98" s="111">
        <v>0</v>
      </c>
      <c r="X98" s="111">
        <v>1</v>
      </c>
      <c r="Y98" s="111" t="s">
        <v>8802</v>
      </c>
      <c r="Z98" s="111" t="s">
        <v>8802</v>
      </c>
      <c r="AA98" s="111" t="s">
        <v>8802</v>
      </c>
      <c r="AB98" s="111" t="s">
        <v>8802</v>
      </c>
      <c r="AC98" s="111" t="s">
        <v>8802</v>
      </c>
      <c r="AD98" s="111" t="s">
        <v>8802</v>
      </c>
      <c r="AE98" s="111" t="s">
        <v>8802</v>
      </c>
      <c r="AF98" s="111" t="s">
        <v>8802</v>
      </c>
      <c r="AG98" s="111" t="s">
        <v>8802</v>
      </c>
      <c r="AH98" s="111" t="s">
        <v>8802</v>
      </c>
      <c r="AI98" s="111" t="s">
        <v>8802</v>
      </c>
      <c r="AJ98" s="111" t="s">
        <v>8802</v>
      </c>
      <c r="AK98" s="111" t="s">
        <v>8802</v>
      </c>
      <c r="AL98" s="111" t="s">
        <v>8802</v>
      </c>
      <c r="AM98" s="111" t="s">
        <v>8802</v>
      </c>
      <c r="AN98" s="111" t="s">
        <v>8802</v>
      </c>
      <c r="AO98" s="111" t="s">
        <v>8802</v>
      </c>
      <c r="AP98" s="111" t="s">
        <v>8802</v>
      </c>
      <c r="AQ98" s="111" t="s">
        <v>8802</v>
      </c>
      <c r="AR98" s="111" t="s">
        <v>8802</v>
      </c>
      <c r="AS98" s="111" t="s">
        <v>8802</v>
      </c>
      <c r="AT98" s="111" t="s">
        <v>8802</v>
      </c>
      <c r="AU98" s="111" t="s">
        <v>8802</v>
      </c>
      <c r="AV98" s="111" t="s">
        <v>8802</v>
      </c>
      <c r="AW98" s="111" t="s">
        <v>8802</v>
      </c>
      <c r="AX98" s="111" t="s">
        <v>8802</v>
      </c>
      <c r="AY98" s="111" t="s">
        <v>8802</v>
      </c>
      <c r="AZ98" s="111" t="s">
        <v>8802</v>
      </c>
      <c r="BA98" s="111" t="s">
        <v>8802</v>
      </c>
    </row>
    <row r="99" spans="1:53" ht="51" x14ac:dyDescent="0.4">
      <c r="A99" s="266" t="s">
        <v>8718</v>
      </c>
      <c r="B99" s="69" t="s">
        <v>8719</v>
      </c>
      <c r="C99" s="111" t="s">
        <v>7671</v>
      </c>
      <c r="D99" s="59" t="s">
        <v>8580</v>
      </c>
      <c r="E99" s="252"/>
      <c r="F99" s="252">
        <v>0</v>
      </c>
      <c r="G99" s="252">
        <v>0</v>
      </c>
      <c r="H99" s="252">
        <v>0</v>
      </c>
      <c r="I99" s="111">
        <v>0</v>
      </c>
      <c r="J99" s="252">
        <v>0</v>
      </c>
      <c r="K99" s="252">
        <v>0</v>
      </c>
      <c r="L99" s="111">
        <v>0</v>
      </c>
      <c r="M99" s="252">
        <v>0</v>
      </c>
      <c r="N99" s="252">
        <v>0</v>
      </c>
      <c r="O99" s="252">
        <v>0</v>
      </c>
      <c r="P99" s="252">
        <v>0</v>
      </c>
      <c r="Q99" s="252">
        <v>0</v>
      </c>
      <c r="R99" s="252">
        <v>0</v>
      </c>
      <c r="S99" s="252">
        <v>0</v>
      </c>
      <c r="T99" s="252">
        <v>0</v>
      </c>
      <c r="U99" s="252">
        <v>1</v>
      </c>
      <c r="V99" s="252">
        <v>1</v>
      </c>
      <c r="W99" s="252">
        <v>1</v>
      </c>
      <c r="X99" s="252">
        <v>0</v>
      </c>
      <c r="Y99" s="252">
        <v>5</v>
      </c>
      <c r="Z99" s="252">
        <v>1</v>
      </c>
      <c r="AA99" s="111" t="s">
        <v>7668</v>
      </c>
      <c r="AB99" s="111" t="s">
        <v>7668</v>
      </c>
      <c r="AC99" s="111" t="s">
        <v>7711</v>
      </c>
      <c r="AD99" s="111" t="s">
        <v>7711</v>
      </c>
      <c r="AE99" s="111" t="s">
        <v>7711</v>
      </c>
      <c r="AF99" s="111" t="s">
        <v>7711</v>
      </c>
      <c r="AG99" s="111" t="s">
        <v>7711</v>
      </c>
      <c r="AH99" s="111" t="s">
        <v>7711</v>
      </c>
      <c r="AI99" s="111" t="s">
        <v>7711</v>
      </c>
      <c r="AJ99" s="111" t="s">
        <v>7711</v>
      </c>
      <c r="AK99" s="111" t="s">
        <v>7711</v>
      </c>
      <c r="AL99" s="111" t="s">
        <v>7711</v>
      </c>
      <c r="AM99" s="111" t="s">
        <v>7711</v>
      </c>
      <c r="AN99" s="111" t="s">
        <v>7711</v>
      </c>
      <c r="AO99" s="269" t="s">
        <v>7711</v>
      </c>
      <c r="AP99" s="267" t="s">
        <v>7711</v>
      </c>
      <c r="AQ99" s="267" t="s">
        <v>7711</v>
      </c>
      <c r="AR99" s="267" t="s">
        <v>7711</v>
      </c>
      <c r="AS99" s="267" t="s">
        <v>7711</v>
      </c>
      <c r="AT99" s="269" t="s">
        <v>7711</v>
      </c>
      <c r="AU99" s="267" t="s">
        <v>7711</v>
      </c>
      <c r="AV99" s="269" t="s">
        <v>7711</v>
      </c>
      <c r="AW99" s="267" t="s">
        <v>7711</v>
      </c>
      <c r="AX99" s="267" t="s">
        <v>7711</v>
      </c>
      <c r="AY99" s="267" t="s">
        <v>7711</v>
      </c>
      <c r="AZ99" s="267" t="s">
        <v>7711</v>
      </c>
      <c r="BA99" s="279" t="s">
        <v>7711</v>
      </c>
    </row>
    <row r="100" spans="1:53" ht="34" x14ac:dyDescent="0.4">
      <c r="A100" s="266" t="s">
        <v>8704</v>
      </c>
      <c r="B100" s="69" t="s">
        <v>8705</v>
      </c>
      <c r="C100" s="111" t="s">
        <v>7671</v>
      </c>
      <c r="D100" s="59" t="s">
        <v>8580</v>
      </c>
      <c r="E100" s="252"/>
      <c r="F100" s="252">
        <v>0</v>
      </c>
      <c r="G100" s="252">
        <v>0</v>
      </c>
      <c r="H100" s="252">
        <v>0</v>
      </c>
      <c r="I100" s="111">
        <v>0</v>
      </c>
      <c r="J100" s="252">
        <v>0</v>
      </c>
      <c r="K100" s="252">
        <v>0</v>
      </c>
      <c r="L100" s="111">
        <v>0</v>
      </c>
      <c r="M100" s="252">
        <v>0</v>
      </c>
      <c r="N100" s="252">
        <v>0</v>
      </c>
      <c r="O100" s="252">
        <v>0</v>
      </c>
      <c r="P100" s="252">
        <v>0</v>
      </c>
      <c r="Q100" s="252">
        <v>0</v>
      </c>
      <c r="R100" s="252">
        <v>0</v>
      </c>
      <c r="S100" s="252">
        <v>0</v>
      </c>
      <c r="T100" s="252">
        <v>0</v>
      </c>
      <c r="U100" s="252">
        <v>0</v>
      </c>
      <c r="V100" s="252">
        <v>0</v>
      </c>
      <c r="W100" s="252">
        <v>0</v>
      </c>
      <c r="X100" s="252">
        <v>0</v>
      </c>
      <c r="Y100" s="252">
        <v>0</v>
      </c>
      <c r="Z100" s="252">
        <v>1</v>
      </c>
      <c r="AA100" s="111" t="s">
        <v>7668</v>
      </c>
      <c r="AB100" s="111" t="s">
        <v>7668</v>
      </c>
      <c r="AC100" s="111" t="s">
        <v>7711</v>
      </c>
      <c r="AD100" s="111" t="s">
        <v>7711</v>
      </c>
      <c r="AE100" s="111" t="s">
        <v>7711</v>
      </c>
      <c r="AF100" s="111" t="s">
        <v>7711</v>
      </c>
      <c r="AG100" s="111" t="s">
        <v>7711</v>
      </c>
      <c r="AH100" s="111" t="s">
        <v>7711</v>
      </c>
      <c r="AI100" s="111" t="s">
        <v>7711</v>
      </c>
      <c r="AJ100" s="111" t="s">
        <v>7711</v>
      </c>
      <c r="AK100" s="111" t="s">
        <v>7711</v>
      </c>
      <c r="AL100" s="111" t="s">
        <v>7711</v>
      </c>
      <c r="AM100" s="111" t="s">
        <v>7711</v>
      </c>
      <c r="AN100" s="111" t="s">
        <v>7711</v>
      </c>
      <c r="AO100" s="269" t="s">
        <v>7711</v>
      </c>
      <c r="AP100" s="267" t="s">
        <v>7711</v>
      </c>
      <c r="AQ100" s="267" t="s">
        <v>7711</v>
      </c>
      <c r="AR100" s="267" t="s">
        <v>7711</v>
      </c>
      <c r="AS100" s="267" t="s">
        <v>7711</v>
      </c>
      <c r="AT100" s="269" t="s">
        <v>7711</v>
      </c>
      <c r="AU100" s="267" t="s">
        <v>7711</v>
      </c>
      <c r="AV100" s="269" t="s">
        <v>7711</v>
      </c>
      <c r="AW100" s="267" t="s">
        <v>7711</v>
      </c>
      <c r="AX100" s="267" t="s">
        <v>7711</v>
      </c>
      <c r="AY100" s="267" t="s">
        <v>7711</v>
      </c>
      <c r="AZ100" s="267" t="s">
        <v>7711</v>
      </c>
      <c r="BA100" s="267" t="s">
        <v>7711</v>
      </c>
    </row>
    <row r="101" spans="1:53" x14ac:dyDescent="0.4">
      <c r="A101" s="266" t="s">
        <v>8700</v>
      </c>
      <c r="B101" s="69" t="s">
        <v>8701</v>
      </c>
      <c r="C101" s="111" t="s">
        <v>7671</v>
      </c>
      <c r="D101" s="59" t="s">
        <v>8580</v>
      </c>
      <c r="E101" s="252"/>
      <c r="F101" s="252">
        <v>0</v>
      </c>
      <c r="G101" s="252">
        <v>0</v>
      </c>
      <c r="H101" s="252">
        <v>0</v>
      </c>
      <c r="I101" s="111">
        <v>0</v>
      </c>
      <c r="J101" s="252">
        <v>0</v>
      </c>
      <c r="K101" s="252">
        <v>0</v>
      </c>
      <c r="L101" s="111">
        <v>0</v>
      </c>
      <c r="M101" s="252">
        <v>0</v>
      </c>
      <c r="N101" s="252">
        <v>0</v>
      </c>
      <c r="O101" s="252">
        <v>0</v>
      </c>
      <c r="P101" s="252">
        <v>0</v>
      </c>
      <c r="Q101" s="252">
        <v>0</v>
      </c>
      <c r="R101" s="252">
        <v>0</v>
      </c>
      <c r="S101" s="252">
        <v>0</v>
      </c>
      <c r="T101" s="252">
        <v>0</v>
      </c>
      <c r="U101" s="252">
        <v>0</v>
      </c>
      <c r="V101" s="252">
        <v>0</v>
      </c>
      <c r="W101" s="252">
        <v>0</v>
      </c>
      <c r="X101" s="252">
        <v>0</v>
      </c>
      <c r="Y101" s="252">
        <v>0</v>
      </c>
      <c r="Z101" s="252">
        <v>3</v>
      </c>
      <c r="AA101" s="111" t="s">
        <v>7668</v>
      </c>
      <c r="AB101" s="111" t="s">
        <v>7668</v>
      </c>
      <c r="AC101" s="111" t="s">
        <v>7711</v>
      </c>
      <c r="AD101" s="111" t="s">
        <v>7711</v>
      </c>
      <c r="AE101" s="111" t="s">
        <v>7711</v>
      </c>
      <c r="AF101" s="111" t="s">
        <v>7711</v>
      </c>
      <c r="AG101" s="111" t="s">
        <v>7711</v>
      </c>
      <c r="AH101" s="111" t="s">
        <v>7711</v>
      </c>
      <c r="AI101" s="111" t="s">
        <v>7711</v>
      </c>
      <c r="AJ101" s="111" t="s">
        <v>7711</v>
      </c>
      <c r="AK101" s="111" t="s">
        <v>7711</v>
      </c>
      <c r="AL101" s="111" t="s">
        <v>7711</v>
      </c>
      <c r="AM101" s="111" t="s">
        <v>7711</v>
      </c>
      <c r="AN101" s="111" t="s">
        <v>7711</v>
      </c>
      <c r="AO101" s="269" t="s">
        <v>7711</v>
      </c>
      <c r="AP101" s="267" t="s">
        <v>7711</v>
      </c>
      <c r="AQ101" s="267" t="s">
        <v>7711</v>
      </c>
      <c r="AR101" s="267" t="s">
        <v>7711</v>
      </c>
      <c r="AS101" s="267" t="s">
        <v>7711</v>
      </c>
      <c r="AT101" s="269" t="s">
        <v>7711</v>
      </c>
      <c r="AU101" s="267" t="s">
        <v>7711</v>
      </c>
      <c r="AV101" s="269" t="s">
        <v>7711</v>
      </c>
      <c r="AW101" s="267" t="s">
        <v>7711</v>
      </c>
      <c r="AX101" s="267" t="s">
        <v>7711</v>
      </c>
      <c r="AY101" s="267" t="s">
        <v>7711</v>
      </c>
      <c r="AZ101" s="267" t="s">
        <v>7711</v>
      </c>
      <c r="BA101" s="267" t="s">
        <v>7711</v>
      </c>
    </row>
    <row r="102" spans="1:53" ht="51" x14ac:dyDescent="0.4">
      <c r="A102" s="266" t="s">
        <v>8695</v>
      </c>
      <c r="B102" s="69" t="s">
        <v>10359</v>
      </c>
      <c r="C102" s="111" t="s">
        <v>7671</v>
      </c>
      <c r="D102" s="59" t="s">
        <v>8580</v>
      </c>
      <c r="E102" s="252"/>
      <c r="F102" s="252">
        <v>0</v>
      </c>
      <c r="G102" s="252">
        <v>0</v>
      </c>
      <c r="H102" s="252">
        <v>0</v>
      </c>
      <c r="I102" s="111">
        <v>0</v>
      </c>
      <c r="J102" s="252">
        <v>0</v>
      </c>
      <c r="K102" s="252">
        <v>0</v>
      </c>
      <c r="L102" s="111">
        <v>0</v>
      </c>
      <c r="M102" s="252">
        <v>0</v>
      </c>
      <c r="N102" s="252">
        <v>0</v>
      </c>
      <c r="O102" s="252">
        <v>0</v>
      </c>
      <c r="P102" s="252">
        <v>0</v>
      </c>
      <c r="Q102" s="252">
        <v>0</v>
      </c>
      <c r="R102" s="252">
        <v>0</v>
      </c>
      <c r="S102" s="252">
        <v>0</v>
      </c>
      <c r="T102" s="252">
        <v>0</v>
      </c>
      <c r="U102" s="252">
        <v>0</v>
      </c>
      <c r="V102" s="252">
        <v>0</v>
      </c>
      <c r="W102" s="252">
        <v>0</v>
      </c>
      <c r="X102" s="252">
        <v>0</v>
      </c>
      <c r="Y102" s="252">
        <v>0</v>
      </c>
      <c r="Z102" s="252">
        <v>1</v>
      </c>
      <c r="AA102" s="111" t="s">
        <v>7668</v>
      </c>
      <c r="AB102" s="111" t="s">
        <v>7668</v>
      </c>
      <c r="AC102" s="111" t="s">
        <v>7711</v>
      </c>
      <c r="AD102" s="111" t="s">
        <v>7711</v>
      </c>
      <c r="AE102" s="111" t="s">
        <v>7711</v>
      </c>
      <c r="AF102" s="111" t="s">
        <v>7711</v>
      </c>
      <c r="AG102" s="111" t="s">
        <v>7711</v>
      </c>
      <c r="AH102" s="111" t="s">
        <v>7711</v>
      </c>
      <c r="AI102" s="111" t="s">
        <v>7711</v>
      </c>
      <c r="AJ102" s="111" t="s">
        <v>7711</v>
      </c>
      <c r="AK102" s="111" t="s">
        <v>7711</v>
      </c>
      <c r="AL102" s="111" t="s">
        <v>7711</v>
      </c>
      <c r="AM102" s="111" t="s">
        <v>7711</v>
      </c>
      <c r="AN102" s="111" t="s">
        <v>7711</v>
      </c>
      <c r="AO102" s="269" t="s">
        <v>7711</v>
      </c>
      <c r="AP102" s="267" t="s">
        <v>7711</v>
      </c>
      <c r="AQ102" s="267" t="s">
        <v>7711</v>
      </c>
      <c r="AR102" s="267" t="s">
        <v>7711</v>
      </c>
      <c r="AS102" s="267" t="s">
        <v>7711</v>
      </c>
      <c r="AT102" s="269" t="s">
        <v>7711</v>
      </c>
      <c r="AU102" s="267" t="s">
        <v>7711</v>
      </c>
      <c r="AV102" s="269" t="s">
        <v>7711</v>
      </c>
      <c r="AW102" s="267" t="s">
        <v>7711</v>
      </c>
      <c r="AX102" s="267" t="s">
        <v>7711</v>
      </c>
      <c r="AY102" s="267" t="s">
        <v>7711</v>
      </c>
      <c r="AZ102" s="267" t="s">
        <v>7711</v>
      </c>
      <c r="BA102" s="267" t="s">
        <v>7711</v>
      </c>
    </row>
    <row r="103" spans="1:53" ht="34" x14ac:dyDescent="0.4">
      <c r="A103" s="266" t="s">
        <v>8646</v>
      </c>
      <c r="B103" s="69" t="s">
        <v>8656</v>
      </c>
      <c r="C103" s="111" t="s">
        <v>7671</v>
      </c>
      <c r="D103" s="59" t="s">
        <v>8580</v>
      </c>
      <c r="E103" s="252"/>
      <c r="F103" s="252">
        <v>0</v>
      </c>
      <c r="G103" s="252">
        <v>0</v>
      </c>
      <c r="H103" s="252">
        <v>0</v>
      </c>
      <c r="I103" s="111">
        <v>0</v>
      </c>
      <c r="J103" s="252">
        <v>0</v>
      </c>
      <c r="K103" s="252">
        <v>0</v>
      </c>
      <c r="L103" s="111">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111">
        <v>1</v>
      </c>
      <c r="AB103" s="111" t="s">
        <v>7668</v>
      </c>
      <c r="AC103" s="111" t="s">
        <v>7711</v>
      </c>
      <c r="AD103" s="111" t="s">
        <v>7711</v>
      </c>
      <c r="AE103" s="111" t="s">
        <v>7711</v>
      </c>
      <c r="AF103" s="111" t="s">
        <v>7711</v>
      </c>
      <c r="AG103" s="111" t="s">
        <v>7711</v>
      </c>
      <c r="AH103" s="111" t="s">
        <v>7711</v>
      </c>
      <c r="AI103" s="111" t="s">
        <v>7711</v>
      </c>
      <c r="AJ103" s="111" t="s">
        <v>7711</v>
      </c>
      <c r="AK103" s="111" t="s">
        <v>7711</v>
      </c>
      <c r="AL103" s="111" t="s">
        <v>7711</v>
      </c>
      <c r="AM103" s="111" t="s">
        <v>7711</v>
      </c>
      <c r="AN103" s="111" t="s">
        <v>7711</v>
      </c>
      <c r="AO103" s="269" t="s">
        <v>7711</v>
      </c>
      <c r="AP103" s="267" t="s">
        <v>7711</v>
      </c>
      <c r="AQ103" s="267" t="s">
        <v>7711</v>
      </c>
      <c r="AR103" s="267" t="s">
        <v>7711</v>
      </c>
      <c r="AS103" s="267" t="s">
        <v>7711</v>
      </c>
      <c r="AT103" s="269" t="s">
        <v>7711</v>
      </c>
      <c r="AU103" s="267" t="s">
        <v>7711</v>
      </c>
      <c r="AV103" s="269" t="s">
        <v>7711</v>
      </c>
      <c r="AW103" s="267" t="s">
        <v>7711</v>
      </c>
      <c r="AX103" s="267" t="s">
        <v>7711</v>
      </c>
      <c r="AY103" s="267" t="s">
        <v>7711</v>
      </c>
      <c r="AZ103" s="267" t="s">
        <v>7711</v>
      </c>
      <c r="BA103" s="267" t="s">
        <v>7711</v>
      </c>
    </row>
    <row r="104" spans="1:53" ht="54.5" customHeight="1" x14ac:dyDescent="0.4">
      <c r="A104" s="266" t="s">
        <v>8644</v>
      </c>
      <c r="B104" s="69" t="s">
        <v>8657</v>
      </c>
      <c r="C104" s="111" t="s">
        <v>7671</v>
      </c>
      <c r="D104" s="59" t="s">
        <v>8580</v>
      </c>
      <c r="E104" s="252"/>
      <c r="F104" s="252">
        <v>0</v>
      </c>
      <c r="G104" s="252">
        <v>0</v>
      </c>
      <c r="H104" s="252">
        <v>0</v>
      </c>
      <c r="I104" s="111">
        <v>0</v>
      </c>
      <c r="J104" s="252">
        <v>0</v>
      </c>
      <c r="K104" s="252">
        <v>0</v>
      </c>
      <c r="L104" s="111">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111">
        <v>1</v>
      </c>
      <c r="AB104" s="111" t="s">
        <v>7668</v>
      </c>
      <c r="AC104" s="111" t="s">
        <v>7711</v>
      </c>
      <c r="AD104" s="111" t="s">
        <v>7711</v>
      </c>
      <c r="AE104" s="111" t="s">
        <v>7711</v>
      </c>
      <c r="AF104" s="111" t="s">
        <v>7711</v>
      </c>
      <c r="AG104" s="111" t="s">
        <v>7711</v>
      </c>
      <c r="AH104" s="111" t="s">
        <v>7711</v>
      </c>
      <c r="AI104" s="111" t="s">
        <v>7711</v>
      </c>
      <c r="AJ104" s="111" t="s">
        <v>7711</v>
      </c>
      <c r="AK104" s="111" t="s">
        <v>7711</v>
      </c>
      <c r="AL104" s="111" t="s">
        <v>7711</v>
      </c>
      <c r="AM104" s="111" t="s">
        <v>7711</v>
      </c>
      <c r="AN104" s="111" t="s">
        <v>7711</v>
      </c>
      <c r="AO104" s="269" t="s">
        <v>7711</v>
      </c>
      <c r="AP104" s="267" t="s">
        <v>7711</v>
      </c>
      <c r="AQ104" s="267" t="s">
        <v>7711</v>
      </c>
      <c r="AR104" s="267" t="s">
        <v>7711</v>
      </c>
      <c r="AS104" s="267" t="s">
        <v>7711</v>
      </c>
      <c r="AT104" s="269" t="s">
        <v>7711</v>
      </c>
      <c r="AU104" s="267" t="s">
        <v>7711</v>
      </c>
      <c r="AV104" s="269" t="s">
        <v>7711</v>
      </c>
      <c r="AW104" s="267" t="s">
        <v>7711</v>
      </c>
      <c r="AX104" s="267" t="s">
        <v>7711</v>
      </c>
      <c r="AY104" s="267" t="s">
        <v>7711</v>
      </c>
      <c r="AZ104" s="267" t="s">
        <v>7711</v>
      </c>
      <c r="BA104" s="267" t="s">
        <v>7711</v>
      </c>
    </row>
    <row r="105" spans="1:53" ht="34" x14ac:dyDescent="0.4">
      <c r="A105" s="266" t="s">
        <v>8630</v>
      </c>
      <c r="B105" s="69" t="s">
        <v>8666</v>
      </c>
      <c r="C105" s="111" t="s">
        <v>7671</v>
      </c>
      <c r="D105" s="59" t="s">
        <v>8580</v>
      </c>
      <c r="E105" s="252"/>
      <c r="F105" s="252">
        <v>0</v>
      </c>
      <c r="G105" s="252">
        <v>0</v>
      </c>
      <c r="H105" s="252">
        <v>0</v>
      </c>
      <c r="I105" s="111">
        <v>0</v>
      </c>
      <c r="J105" s="252">
        <v>0</v>
      </c>
      <c r="K105" s="252">
        <v>0</v>
      </c>
      <c r="L105" s="111">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111">
        <v>57</v>
      </c>
      <c r="AB105" s="111" t="s">
        <v>7668</v>
      </c>
      <c r="AC105" s="111" t="s">
        <v>7711</v>
      </c>
      <c r="AD105" s="111" t="s">
        <v>7711</v>
      </c>
      <c r="AE105" s="111" t="s">
        <v>7711</v>
      </c>
      <c r="AF105" s="111" t="s">
        <v>7711</v>
      </c>
      <c r="AG105" s="111" t="s">
        <v>7711</v>
      </c>
      <c r="AH105" s="111" t="s">
        <v>7711</v>
      </c>
      <c r="AI105" s="111" t="s">
        <v>7711</v>
      </c>
      <c r="AJ105" s="111" t="s">
        <v>7711</v>
      </c>
      <c r="AK105" s="111" t="s">
        <v>7711</v>
      </c>
      <c r="AL105" s="111" t="s">
        <v>7711</v>
      </c>
      <c r="AM105" s="111" t="s">
        <v>7711</v>
      </c>
      <c r="AN105" s="111" t="s">
        <v>7711</v>
      </c>
      <c r="AO105" s="269" t="s">
        <v>7711</v>
      </c>
      <c r="AP105" s="267" t="s">
        <v>7711</v>
      </c>
      <c r="AQ105" s="267" t="s">
        <v>7711</v>
      </c>
      <c r="AR105" s="267" t="s">
        <v>7711</v>
      </c>
      <c r="AS105" s="267" t="s">
        <v>7711</v>
      </c>
      <c r="AT105" s="269" t="s">
        <v>7711</v>
      </c>
      <c r="AU105" s="267" t="s">
        <v>7711</v>
      </c>
      <c r="AV105" s="269" t="s">
        <v>7711</v>
      </c>
      <c r="AW105" s="267" t="s">
        <v>7711</v>
      </c>
      <c r="AX105" s="267" t="s">
        <v>7711</v>
      </c>
      <c r="AY105" s="267" t="s">
        <v>7711</v>
      </c>
      <c r="AZ105" s="267" t="s">
        <v>7711</v>
      </c>
      <c r="BA105" s="267" t="s">
        <v>7711</v>
      </c>
    </row>
    <row r="106" spans="1:53" ht="34" x14ac:dyDescent="0.4">
      <c r="A106" s="266" t="s">
        <v>8480</v>
      </c>
      <c r="B106" s="69" t="s">
        <v>8482</v>
      </c>
      <c r="C106" s="252" t="s">
        <v>7671</v>
      </c>
      <c r="D106" s="59" t="s">
        <v>8580</v>
      </c>
      <c r="E106" s="252"/>
      <c r="F106" s="252">
        <v>0</v>
      </c>
      <c r="G106" s="252">
        <v>0</v>
      </c>
      <c r="H106" s="252">
        <v>0</v>
      </c>
      <c r="I106" s="111">
        <v>0</v>
      </c>
      <c r="J106" s="252">
        <v>0</v>
      </c>
      <c r="K106" s="252">
        <v>0</v>
      </c>
      <c r="L106" s="111">
        <v>0</v>
      </c>
      <c r="M106" s="252">
        <v>0</v>
      </c>
      <c r="N106" s="252">
        <v>0</v>
      </c>
      <c r="O106" s="252">
        <v>0</v>
      </c>
      <c r="P106" s="252">
        <v>0</v>
      </c>
      <c r="Q106" s="252">
        <v>0</v>
      </c>
      <c r="R106" s="252">
        <v>1</v>
      </c>
      <c r="S106" s="252">
        <v>0</v>
      </c>
      <c r="T106" s="252">
        <v>0</v>
      </c>
      <c r="U106" s="252">
        <v>0</v>
      </c>
      <c r="V106" s="252">
        <v>0</v>
      </c>
      <c r="W106" s="252">
        <v>0</v>
      </c>
      <c r="X106" s="252">
        <v>0</v>
      </c>
      <c r="Y106" s="252">
        <v>0</v>
      </c>
      <c r="Z106" s="252">
        <v>0</v>
      </c>
      <c r="AA106" s="111">
        <v>0</v>
      </c>
      <c r="AB106" s="111">
        <v>1</v>
      </c>
      <c r="AC106" s="252" t="s">
        <v>7668</v>
      </c>
      <c r="AD106" s="252" t="s">
        <v>7668</v>
      </c>
      <c r="AE106" s="252" t="s">
        <v>7668</v>
      </c>
      <c r="AF106" s="252" t="s">
        <v>7668</v>
      </c>
      <c r="AG106" s="252" t="s">
        <v>7668</v>
      </c>
      <c r="AH106" s="252" t="s">
        <v>7668</v>
      </c>
      <c r="AI106" s="252" t="s">
        <v>7668</v>
      </c>
      <c r="AJ106" s="252" t="s">
        <v>7668</v>
      </c>
      <c r="AK106" s="252" t="s">
        <v>7668</v>
      </c>
      <c r="AL106" s="252" t="s">
        <v>7668</v>
      </c>
      <c r="AM106" s="252" t="s">
        <v>7668</v>
      </c>
      <c r="AN106" s="252" t="s">
        <v>7668</v>
      </c>
      <c r="AO106" s="252" t="s">
        <v>7668</v>
      </c>
      <c r="AP106" s="252" t="s">
        <v>7668</v>
      </c>
      <c r="AQ106" s="252" t="s">
        <v>7668</v>
      </c>
      <c r="AR106" s="252" t="s">
        <v>7668</v>
      </c>
      <c r="AS106" s="252" t="s">
        <v>7668</v>
      </c>
      <c r="AT106" s="252" t="s">
        <v>7668</v>
      </c>
      <c r="AU106" s="252" t="s">
        <v>7668</v>
      </c>
      <c r="AV106" s="252" t="s">
        <v>7668</v>
      </c>
      <c r="AW106" s="252" t="s">
        <v>7668</v>
      </c>
      <c r="AX106" s="252" t="s">
        <v>7668</v>
      </c>
      <c r="AY106" s="252" t="s">
        <v>7668</v>
      </c>
      <c r="AZ106" s="252" t="s">
        <v>7668</v>
      </c>
      <c r="BA106" s="66" t="s">
        <v>7668</v>
      </c>
    </row>
    <row r="107" spans="1:53" x14ac:dyDescent="0.4">
      <c r="A107" s="266" t="s">
        <v>9775</v>
      </c>
      <c r="B107" s="69" t="s">
        <v>9776</v>
      </c>
      <c r="C107" s="111" t="s">
        <v>9753</v>
      </c>
      <c r="D107" s="59" t="s">
        <v>8580</v>
      </c>
      <c r="E107" s="252"/>
      <c r="F107" s="252">
        <v>0</v>
      </c>
      <c r="G107" s="252">
        <v>0</v>
      </c>
      <c r="H107" s="252">
        <v>0</v>
      </c>
      <c r="I107" s="111">
        <v>0</v>
      </c>
      <c r="J107" s="252">
        <v>0</v>
      </c>
      <c r="K107" s="252">
        <v>0</v>
      </c>
      <c r="L107" s="111">
        <v>0</v>
      </c>
      <c r="M107" s="252">
        <v>0</v>
      </c>
      <c r="N107" s="252">
        <v>0</v>
      </c>
      <c r="O107" s="252">
        <v>0</v>
      </c>
      <c r="P107" s="252">
        <v>0</v>
      </c>
      <c r="Q107" s="252">
        <v>0</v>
      </c>
      <c r="R107" s="252">
        <v>1</v>
      </c>
      <c r="S107" s="252" t="s">
        <v>9750</v>
      </c>
      <c r="T107" s="252" t="s">
        <v>9750</v>
      </c>
      <c r="U107" s="252" t="s">
        <v>9750</v>
      </c>
      <c r="V107" s="252" t="s">
        <v>9750</v>
      </c>
      <c r="W107" s="252" t="s">
        <v>9750</v>
      </c>
      <c r="X107" s="252" t="s">
        <v>9750</v>
      </c>
      <c r="Y107" s="252" t="s">
        <v>9750</v>
      </c>
      <c r="Z107" s="252" t="s">
        <v>9750</v>
      </c>
      <c r="AA107" s="252" t="s">
        <v>9750</v>
      </c>
      <c r="AB107" s="252" t="s">
        <v>9750</v>
      </c>
      <c r="AC107" s="252" t="s">
        <v>9750</v>
      </c>
      <c r="AD107" s="252" t="s">
        <v>9750</v>
      </c>
      <c r="AE107" s="252" t="s">
        <v>9750</v>
      </c>
      <c r="AF107" s="252" t="s">
        <v>9750</v>
      </c>
      <c r="AG107" s="252" t="s">
        <v>9750</v>
      </c>
      <c r="AH107" s="252" t="s">
        <v>9750</v>
      </c>
      <c r="AI107" s="252" t="s">
        <v>9750</v>
      </c>
      <c r="AJ107" s="252" t="s">
        <v>9750</v>
      </c>
      <c r="AK107" s="252" t="s">
        <v>9750</v>
      </c>
      <c r="AL107" s="252" t="s">
        <v>9750</v>
      </c>
      <c r="AM107" s="252" t="s">
        <v>9750</v>
      </c>
      <c r="AN107" s="252" t="s">
        <v>9750</v>
      </c>
      <c r="AO107" s="252" t="s">
        <v>9750</v>
      </c>
      <c r="AP107" s="252" t="s">
        <v>9750</v>
      </c>
      <c r="AQ107" s="252" t="s">
        <v>9750</v>
      </c>
      <c r="AR107" s="252" t="s">
        <v>9750</v>
      </c>
      <c r="AS107" s="252" t="s">
        <v>9750</v>
      </c>
      <c r="AT107" s="252" t="s">
        <v>9750</v>
      </c>
      <c r="AU107" s="252" t="s">
        <v>9750</v>
      </c>
      <c r="AV107" s="252" t="s">
        <v>9750</v>
      </c>
      <c r="AW107" s="252" t="s">
        <v>9750</v>
      </c>
      <c r="AX107" s="252" t="s">
        <v>9750</v>
      </c>
      <c r="AY107" s="252" t="s">
        <v>9750</v>
      </c>
      <c r="AZ107" s="252" t="s">
        <v>9750</v>
      </c>
      <c r="BA107" s="252" t="s">
        <v>9750</v>
      </c>
    </row>
    <row r="108" spans="1:53" ht="34" x14ac:dyDescent="0.4">
      <c r="A108" s="266" t="s">
        <v>8510</v>
      </c>
      <c r="B108" s="69" t="s">
        <v>8513</v>
      </c>
      <c r="C108" s="111" t="s">
        <v>7671</v>
      </c>
      <c r="D108" s="59" t="s">
        <v>8580</v>
      </c>
      <c r="E108" s="252"/>
      <c r="F108" s="252">
        <v>0</v>
      </c>
      <c r="G108" s="252">
        <v>0</v>
      </c>
      <c r="H108" s="252">
        <v>0</v>
      </c>
      <c r="I108" s="111">
        <v>0</v>
      </c>
      <c r="J108" s="252">
        <v>0</v>
      </c>
      <c r="K108" s="252">
        <v>0</v>
      </c>
      <c r="L108" s="111">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111">
        <v>0</v>
      </c>
      <c r="AB108" s="111">
        <v>1</v>
      </c>
      <c r="AC108" s="111" t="s">
        <v>7711</v>
      </c>
      <c r="AD108" s="111" t="s">
        <v>7711</v>
      </c>
      <c r="AE108" s="111" t="s">
        <v>7711</v>
      </c>
      <c r="AF108" s="111" t="s">
        <v>7711</v>
      </c>
      <c r="AG108" s="111" t="s">
        <v>7711</v>
      </c>
      <c r="AH108" s="111" t="s">
        <v>7711</v>
      </c>
      <c r="AI108" s="111" t="s">
        <v>7711</v>
      </c>
      <c r="AJ108" s="111" t="s">
        <v>7711</v>
      </c>
      <c r="AK108" s="111" t="s">
        <v>7711</v>
      </c>
      <c r="AL108" s="111" t="s">
        <v>7711</v>
      </c>
      <c r="AM108" s="111" t="s">
        <v>7711</v>
      </c>
      <c r="AN108" s="111" t="s">
        <v>7711</v>
      </c>
      <c r="AO108" s="269" t="s">
        <v>7711</v>
      </c>
      <c r="AP108" s="267" t="s">
        <v>7711</v>
      </c>
      <c r="AQ108" s="267" t="s">
        <v>7711</v>
      </c>
      <c r="AR108" s="267" t="s">
        <v>7711</v>
      </c>
      <c r="AS108" s="267" t="s">
        <v>7711</v>
      </c>
      <c r="AT108" s="269" t="s">
        <v>7711</v>
      </c>
      <c r="AU108" s="267" t="s">
        <v>7711</v>
      </c>
      <c r="AV108" s="269" t="s">
        <v>7711</v>
      </c>
      <c r="AW108" s="267" t="s">
        <v>7711</v>
      </c>
      <c r="AX108" s="267" t="s">
        <v>7711</v>
      </c>
      <c r="AY108" s="267" t="s">
        <v>7711</v>
      </c>
      <c r="AZ108" s="267" t="s">
        <v>7711</v>
      </c>
      <c r="BA108" s="267" t="s">
        <v>7711</v>
      </c>
    </row>
    <row r="109" spans="1:53" ht="34" x14ac:dyDescent="0.4">
      <c r="A109" s="266" t="s">
        <v>8497</v>
      </c>
      <c r="B109" s="69" t="s">
        <v>8501</v>
      </c>
      <c r="C109" s="111" t="s">
        <v>8499</v>
      </c>
      <c r="D109" s="59" t="s">
        <v>8580</v>
      </c>
      <c r="E109" s="252"/>
      <c r="F109" s="252">
        <v>0</v>
      </c>
      <c r="G109" s="252">
        <v>0</v>
      </c>
      <c r="H109" s="252">
        <v>0</v>
      </c>
      <c r="I109" s="111">
        <v>0</v>
      </c>
      <c r="J109" s="252">
        <v>0</v>
      </c>
      <c r="K109" s="252">
        <v>0</v>
      </c>
      <c r="L109" s="111">
        <v>0</v>
      </c>
      <c r="M109" s="252">
        <v>0</v>
      </c>
      <c r="N109" s="252">
        <v>0</v>
      </c>
      <c r="O109" s="252">
        <v>0</v>
      </c>
      <c r="P109" s="252">
        <v>0</v>
      </c>
      <c r="Q109" s="252">
        <v>0</v>
      </c>
      <c r="R109" s="252">
        <v>0</v>
      </c>
      <c r="S109" s="252">
        <v>0</v>
      </c>
      <c r="T109" s="252">
        <v>0</v>
      </c>
      <c r="U109" s="252">
        <v>0</v>
      </c>
      <c r="V109" s="252">
        <v>0</v>
      </c>
      <c r="W109" s="252">
        <v>0</v>
      </c>
      <c r="X109" s="252">
        <v>0</v>
      </c>
      <c r="Y109" s="252">
        <v>0</v>
      </c>
      <c r="Z109" s="252">
        <v>0</v>
      </c>
      <c r="AA109" s="111">
        <v>0</v>
      </c>
      <c r="AB109" s="111">
        <v>2</v>
      </c>
      <c r="AC109" s="111" t="s">
        <v>7711</v>
      </c>
      <c r="AD109" s="111" t="s">
        <v>7711</v>
      </c>
      <c r="AE109" s="111" t="s">
        <v>7711</v>
      </c>
      <c r="AF109" s="111" t="s">
        <v>7711</v>
      </c>
      <c r="AG109" s="111" t="s">
        <v>7711</v>
      </c>
      <c r="AH109" s="111" t="s">
        <v>7711</v>
      </c>
      <c r="AI109" s="111" t="s">
        <v>7711</v>
      </c>
      <c r="AJ109" s="111" t="s">
        <v>7711</v>
      </c>
      <c r="AK109" s="111" t="s">
        <v>7711</v>
      </c>
      <c r="AL109" s="111" t="s">
        <v>7711</v>
      </c>
      <c r="AM109" s="111" t="s">
        <v>7711</v>
      </c>
      <c r="AN109" s="111" t="s">
        <v>7711</v>
      </c>
      <c r="AO109" s="269" t="s">
        <v>7711</v>
      </c>
      <c r="AP109" s="267" t="s">
        <v>7711</v>
      </c>
      <c r="AQ109" s="267" t="s">
        <v>7711</v>
      </c>
      <c r="AR109" s="267" t="s">
        <v>7711</v>
      </c>
      <c r="AS109" s="267" t="s">
        <v>7711</v>
      </c>
      <c r="AT109" s="269" t="s">
        <v>7711</v>
      </c>
      <c r="AU109" s="267" t="s">
        <v>7711</v>
      </c>
      <c r="AV109" s="269" t="s">
        <v>7711</v>
      </c>
      <c r="AW109" s="267" t="s">
        <v>7711</v>
      </c>
      <c r="AX109" s="267" t="s">
        <v>7711</v>
      </c>
      <c r="AY109" s="267" t="s">
        <v>7711</v>
      </c>
      <c r="AZ109" s="267" t="s">
        <v>7711</v>
      </c>
      <c r="BA109" s="267" t="s">
        <v>7711</v>
      </c>
    </row>
    <row r="110" spans="1:53" ht="34" x14ac:dyDescent="0.4">
      <c r="A110" s="266" t="s">
        <v>8496</v>
      </c>
      <c r="B110" s="69" t="s">
        <v>8500</v>
      </c>
      <c r="C110" s="111" t="s">
        <v>8499</v>
      </c>
      <c r="D110" s="59" t="s">
        <v>8580</v>
      </c>
      <c r="E110" s="252"/>
      <c r="F110" s="252">
        <v>0</v>
      </c>
      <c r="G110" s="252">
        <v>0</v>
      </c>
      <c r="H110" s="252">
        <v>0</v>
      </c>
      <c r="I110" s="111">
        <v>0</v>
      </c>
      <c r="J110" s="252">
        <v>0</v>
      </c>
      <c r="K110" s="252">
        <v>0</v>
      </c>
      <c r="L110" s="111">
        <v>0</v>
      </c>
      <c r="M110" s="252">
        <v>0</v>
      </c>
      <c r="N110" s="252">
        <v>0</v>
      </c>
      <c r="O110" s="252">
        <v>0</v>
      </c>
      <c r="P110" s="252">
        <v>0</v>
      </c>
      <c r="Q110" s="252">
        <v>0</v>
      </c>
      <c r="R110" s="252">
        <v>0</v>
      </c>
      <c r="S110" s="252">
        <v>0</v>
      </c>
      <c r="T110" s="252">
        <v>0</v>
      </c>
      <c r="U110" s="252">
        <v>0</v>
      </c>
      <c r="V110" s="252">
        <v>0</v>
      </c>
      <c r="W110" s="252">
        <v>0</v>
      </c>
      <c r="X110" s="252">
        <v>0</v>
      </c>
      <c r="Y110" s="252">
        <v>0</v>
      </c>
      <c r="Z110" s="252">
        <v>0</v>
      </c>
      <c r="AA110" s="111">
        <v>0</v>
      </c>
      <c r="AB110" s="111">
        <v>1</v>
      </c>
      <c r="AC110" s="111" t="s">
        <v>7711</v>
      </c>
      <c r="AD110" s="111" t="s">
        <v>7711</v>
      </c>
      <c r="AE110" s="111" t="s">
        <v>7711</v>
      </c>
      <c r="AF110" s="111" t="s">
        <v>7711</v>
      </c>
      <c r="AG110" s="111" t="s">
        <v>7711</v>
      </c>
      <c r="AH110" s="111" t="s">
        <v>7711</v>
      </c>
      <c r="AI110" s="111" t="s">
        <v>7711</v>
      </c>
      <c r="AJ110" s="111" t="s">
        <v>7711</v>
      </c>
      <c r="AK110" s="111" t="s">
        <v>7711</v>
      </c>
      <c r="AL110" s="111" t="s">
        <v>7711</v>
      </c>
      <c r="AM110" s="111" t="s">
        <v>7711</v>
      </c>
      <c r="AN110" s="111" t="s">
        <v>7711</v>
      </c>
      <c r="AO110" s="269" t="s">
        <v>7711</v>
      </c>
      <c r="AP110" s="267" t="s">
        <v>7711</v>
      </c>
      <c r="AQ110" s="267" t="s">
        <v>7711</v>
      </c>
      <c r="AR110" s="267" t="s">
        <v>7711</v>
      </c>
      <c r="AS110" s="267" t="s">
        <v>7711</v>
      </c>
      <c r="AT110" s="269" t="s">
        <v>7711</v>
      </c>
      <c r="AU110" s="267" t="s">
        <v>7711</v>
      </c>
      <c r="AV110" s="269" t="s">
        <v>7711</v>
      </c>
      <c r="AW110" s="267" t="s">
        <v>7711</v>
      </c>
      <c r="AX110" s="267" t="s">
        <v>7711</v>
      </c>
      <c r="AY110" s="267" t="s">
        <v>7711</v>
      </c>
      <c r="AZ110" s="267" t="s">
        <v>7711</v>
      </c>
      <c r="BA110" s="267" t="s">
        <v>7711</v>
      </c>
    </row>
    <row r="111" spans="1:53" ht="34" x14ac:dyDescent="0.4">
      <c r="A111" s="266" t="s">
        <v>8495</v>
      </c>
      <c r="B111" s="69" t="s">
        <v>8498</v>
      </c>
      <c r="C111" s="111" t="s">
        <v>8499</v>
      </c>
      <c r="D111" s="59" t="s">
        <v>8580</v>
      </c>
      <c r="E111" s="252"/>
      <c r="F111" s="252">
        <v>0</v>
      </c>
      <c r="G111" s="252">
        <v>0</v>
      </c>
      <c r="H111" s="252">
        <v>0</v>
      </c>
      <c r="I111" s="111">
        <v>0</v>
      </c>
      <c r="J111" s="252">
        <v>0</v>
      </c>
      <c r="K111" s="252">
        <v>0</v>
      </c>
      <c r="L111" s="111">
        <v>0</v>
      </c>
      <c r="M111" s="252">
        <v>0</v>
      </c>
      <c r="N111" s="252">
        <v>0</v>
      </c>
      <c r="O111" s="252">
        <v>0</v>
      </c>
      <c r="P111" s="252">
        <v>0</v>
      </c>
      <c r="Q111" s="252">
        <v>0</v>
      </c>
      <c r="R111" s="252">
        <v>0</v>
      </c>
      <c r="S111" s="252">
        <v>0</v>
      </c>
      <c r="T111" s="252">
        <v>0</v>
      </c>
      <c r="U111" s="252">
        <v>0</v>
      </c>
      <c r="V111" s="252">
        <v>0</v>
      </c>
      <c r="W111" s="252">
        <v>0</v>
      </c>
      <c r="X111" s="252">
        <v>0</v>
      </c>
      <c r="Y111" s="252">
        <v>0</v>
      </c>
      <c r="Z111" s="252">
        <v>0</v>
      </c>
      <c r="AA111" s="111">
        <v>0</v>
      </c>
      <c r="AB111" s="111">
        <v>8</v>
      </c>
      <c r="AC111" s="111" t="s">
        <v>7711</v>
      </c>
      <c r="AD111" s="111" t="s">
        <v>7711</v>
      </c>
      <c r="AE111" s="111" t="s">
        <v>7711</v>
      </c>
      <c r="AF111" s="111" t="s">
        <v>7711</v>
      </c>
      <c r="AG111" s="111" t="s">
        <v>7711</v>
      </c>
      <c r="AH111" s="111" t="s">
        <v>7711</v>
      </c>
      <c r="AI111" s="111" t="s">
        <v>7711</v>
      </c>
      <c r="AJ111" s="111" t="s">
        <v>7711</v>
      </c>
      <c r="AK111" s="111" t="s">
        <v>7711</v>
      </c>
      <c r="AL111" s="111" t="s">
        <v>7711</v>
      </c>
      <c r="AM111" s="111" t="s">
        <v>7711</v>
      </c>
      <c r="AN111" s="111" t="s">
        <v>7711</v>
      </c>
      <c r="AO111" s="269" t="s">
        <v>7711</v>
      </c>
      <c r="AP111" s="267" t="s">
        <v>7711</v>
      </c>
      <c r="AQ111" s="267" t="s">
        <v>7711</v>
      </c>
      <c r="AR111" s="267" t="s">
        <v>7711</v>
      </c>
      <c r="AS111" s="267" t="s">
        <v>7711</v>
      </c>
      <c r="AT111" s="269" t="s">
        <v>7711</v>
      </c>
      <c r="AU111" s="267" t="s">
        <v>7711</v>
      </c>
      <c r="AV111" s="269" t="s">
        <v>7711</v>
      </c>
      <c r="AW111" s="267" t="s">
        <v>7711</v>
      </c>
      <c r="AX111" s="267" t="s">
        <v>7711</v>
      </c>
      <c r="AY111" s="267" t="s">
        <v>7711</v>
      </c>
      <c r="AZ111" s="267" t="s">
        <v>7711</v>
      </c>
      <c r="BA111" s="267" t="s">
        <v>7711</v>
      </c>
    </row>
    <row r="112" spans="1:53" ht="34" x14ac:dyDescent="0.4">
      <c r="A112" s="253" t="s">
        <v>8413</v>
      </c>
      <c r="B112" s="59" t="s">
        <v>8418</v>
      </c>
      <c r="C112" s="252" t="s">
        <v>7671</v>
      </c>
      <c r="D112" s="59" t="s">
        <v>8580</v>
      </c>
      <c r="E112" s="252"/>
      <c r="F112" s="252">
        <v>0</v>
      </c>
      <c r="G112" s="252">
        <v>0</v>
      </c>
      <c r="H112" s="252">
        <v>0</v>
      </c>
      <c r="I112" s="111">
        <v>0</v>
      </c>
      <c r="J112" s="252">
        <v>0</v>
      </c>
      <c r="K112" s="252">
        <v>0</v>
      </c>
      <c r="L112" s="111">
        <v>0</v>
      </c>
      <c r="M112" s="252">
        <v>0</v>
      </c>
      <c r="N112" s="252">
        <v>0</v>
      </c>
      <c r="O112" s="252">
        <v>0</v>
      </c>
      <c r="P112" s="252">
        <v>0</v>
      </c>
      <c r="Q112" s="252">
        <v>0</v>
      </c>
      <c r="R112" s="252">
        <v>0</v>
      </c>
      <c r="S112" s="252">
        <v>0</v>
      </c>
      <c r="T112" s="252">
        <v>0</v>
      </c>
      <c r="U112" s="252">
        <v>0</v>
      </c>
      <c r="V112" s="252">
        <v>0</v>
      </c>
      <c r="W112" s="252">
        <v>0</v>
      </c>
      <c r="X112" s="252">
        <v>0</v>
      </c>
      <c r="Y112" s="252">
        <v>0</v>
      </c>
      <c r="Z112" s="252">
        <v>0</v>
      </c>
      <c r="AA112" s="252">
        <v>0</v>
      </c>
      <c r="AB112" s="252">
        <v>0</v>
      </c>
      <c r="AC112" s="252">
        <v>1</v>
      </c>
      <c r="AD112" s="252" t="s">
        <v>7668</v>
      </c>
      <c r="AE112" s="252" t="s">
        <v>7668</v>
      </c>
      <c r="AF112" s="252" t="s">
        <v>7668</v>
      </c>
      <c r="AG112" s="252" t="s">
        <v>7668</v>
      </c>
      <c r="AH112" s="252" t="s">
        <v>7668</v>
      </c>
      <c r="AI112" s="252" t="s">
        <v>7668</v>
      </c>
      <c r="AJ112" s="252" t="s">
        <v>7668</v>
      </c>
      <c r="AK112" s="252" t="s">
        <v>7668</v>
      </c>
      <c r="AL112" s="79" t="s">
        <v>7668</v>
      </c>
      <c r="AM112" s="79" t="s">
        <v>7668</v>
      </c>
      <c r="AN112" s="79" t="s">
        <v>7668</v>
      </c>
      <c r="AO112" s="79" t="s">
        <v>7668</v>
      </c>
      <c r="AP112" s="1" t="s">
        <v>7668</v>
      </c>
      <c r="AQ112" s="1" t="s">
        <v>7668</v>
      </c>
      <c r="AR112" s="1" t="s">
        <v>7668</v>
      </c>
      <c r="AS112" s="1" t="s">
        <v>7668</v>
      </c>
      <c r="AT112" s="1" t="s">
        <v>7668</v>
      </c>
      <c r="AU112" s="1" t="s">
        <v>7668</v>
      </c>
      <c r="AV112" s="1" t="s">
        <v>7668</v>
      </c>
      <c r="AW112" s="1" t="s">
        <v>7668</v>
      </c>
      <c r="AX112" s="1" t="s">
        <v>7668</v>
      </c>
      <c r="AY112" s="1" t="s">
        <v>7668</v>
      </c>
      <c r="AZ112" s="1" t="s">
        <v>7668</v>
      </c>
      <c r="BA112" s="1" t="s">
        <v>7668</v>
      </c>
    </row>
    <row r="113" spans="1:53" ht="34" x14ac:dyDescent="0.4">
      <c r="A113" s="253" t="s">
        <v>8412</v>
      </c>
      <c r="B113" s="59" t="s">
        <v>8417</v>
      </c>
      <c r="C113" s="252" t="s">
        <v>7671</v>
      </c>
      <c r="D113" s="59" t="s">
        <v>8580</v>
      </c>
      <c r="E113" s="252"/>
      <c r="F113" s="252">
        <v>0</v>
      </c>
      <c r="G113" s="252">
        <v>0</v>
      </c>
      <c r="H113" s="252">
        <v>0</v>
      </c>
      <c r="I113" s="111">
        <v>0</v>
      </c>
      <c r="J113" s="252">
        <v>0</v>
      </c>
      <c r="K113" s="252">
        <v>0</v>
      </c>
      <c r="L113" s="111">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0</v>
      </c>
      <c r="AB113" s="252">
        <v>0</v>
      </c>
      <c r="AC113" s="252">
        <v>2</v>
      </c>
      <c r="AD113" s="252" t="s">
        <v>7668</v>
      </c>
      <c r="AE113" s="252" t="s">
        <v>7668</v>
      </c>
      <c r="AF113" s="252" t="s">
        <v>7668</v>
      </c>
      <c r="AG113" s="252" t="s">
        <v>7668</v>
      </c>
      <c r="AH113" s="252" t="s">
        <v>7668</v>
      </c>
      <c r="AI113" s="252" t="s">
        <v>7668</v>
      </c>
      <c r="AJ113" s="252" t="s">
        <v>7668</v>
      </c>
      <c r="AK113" s="252" t="s">
        <v>7668</v>
      </c>
      <c r="AL113" s="79" t="s">
        <v>7668</v>
      </c>
      <c r="AM113" s="79" t="s">
        <v>7668</v>
      </c>
      <c r="AN113" s="79" t="s">
        <v>7668</v>
      </c>
      <c r="AO113" s="79" t="s">
        <v>7668</v>
      </c>
      <c r="AP113" s="1" t="s">
        <v>7668</v>
      </c>
      <c r="AQ113" s="1" t="s">
        <v>7668</v>
      </c>
      <c r="AR113" s="1" t="s">
        <v>7668</v>
      </c>
      <c r="AS113" s="1" t="s">
        <v>7668</v>
      </c>
      <c r="AT113" s="1" t="s">
        <v>7668</v>
      </c>
      <c r="AU113" s="1" t="s">
        <v>7668</v>
      </c>
      <c r="AV113" s="1" t="s">
        <v>7668</v>
      </c>
      <c r="AW113" s="1" t="s">
        <v>7668</v>
      </c>
      <c r="AX113" s="1" t="s">
        <v>7668</v>
      </c>
      <c r="AY113" s="1" t="s">
        <v>7668</v>
      </c>
      <c r="AZ113" s="1" t="s">
        <v>7668</v>
      </c>
      <c r="BA113" s="1" t="s">
        <v>7668</v>
      </c>
    </row>
    <row r="114" spans="1:53" ht="51" x14ac:dyDescent="0.4">
      <c r="A114" s="253" t="s">
        <v>8389</v>
      </c>
      <c r="B114" s="59" t="s">
        <v>8416</v>
      </c>
      <c r="C114" s="252" t="s">
        <v>7671</v>
      </c>
      <c r="D114" s="59" t="s">
        <v>8580</v>
      </c>
      <c r="E114" s="252"/>
      <c r="F114" s="252">
        <v>0</v>
      </c>
      <c r="G114" s="252">
        <v>0</v>
      </c>
      <c r="H114" s="252">
        <v>0</v>
      </c>
      <c r="I114" s="111">
        <v>0</v>
      </c>
      <c r="J114" s="252">
        <v>0</v>
      </c>
      <c r="K114" s="252">
        <v>0</v>
      </c>
      <c r="L114" s="111">
        <v>0</v>
      </c>
      <c r="M114" s="252">
        <v>0</v>
      </c>
      <c r="N114" s="252">
        <v>0</v>
      </c>
      <c r="O114" s="252">
        <v>0</v>
      </c>
      <c r="P114" s="252">
        <v>0</v>
      </c>
      <c r="Q114" s="252">
        <v>0</v>
      </c>
      <c r="R114" s="252">
        <v>0</v>
      </c>
      <c r="S114" s="252">
        <v>0</v>
      </c>
      <c r="T114" s="252">
        <v>0</v>
      </c>
      <c r="U114" s="252">
        <v>0</v>
      </c>
      <c r="V114" s="252">
        <v>0</v>
      </c>
      <c r="W114" s="252">
        <v>0</v>
      </c>
      <c r="X114" s="252">
        <v>0</v>
      </c>
      <c r="Y114" s="252">
        <v>0</v>
      </c>
      <c r="Z114" s="252">
        <v>0</v>
      </c>
      <c r="AA114" s="252">
        <v>0</v>
      </c>
      <c r="AB114" s="252">
        <v>0</v>
      </c>
      <c r="AC114" s="252">
        <v>1</v>
      </c>
      <c r="AD114" s="252" t="s">
        <v>7668</v>
      </c>
      <c r="AE114" s="252" t="s">
        <v>7668</v>
      </c>
      <c r="AF114" s="252" t="s">
        <v>7668</v>
      </c>
      <c r="AG114" s="252" t="s">
        <v>7668</v>
      </c>
      <c r="AH114" s="252" t="s">
        <v>7668</v>
      </c>
      <c r="AI114" s="252" t="s">
        <v>7668</v>
      </c>
      <c r="AJ114" s="252" t="s">
        <v>7668</v>
      </c>
      <c r="AK114" s="252" t="s">
        <v>7668</v>
      </c>
      <c r="AL114" s="79" t="s">
        <v>7668</v>
      </c>
      <c r="AM114" s="79" t="s">
        <v>7668</v>
      </c>
      <c r="AN114" s="79" t="s">
        <v>7668</v>
      </c>
      <c r="AO114" s="79" t="s">
        <v>7668</v>
      </c>
      <c r="AP114" s="1" t="s">
        <v>7668</v>
      </c>
      <c r="AQ114" s="1" t="s">
        <v>7668</v>
      </c>
      <c r="AR114" s="1" t="s">
        <v>7668</v>
      </c>
      <c r="AS114" s="1" t="s">
        <v>7668</v>
      </c>
      <c r="AT114" s="1" t="s">
        <v>7668</v>
      </c>
      <c r="AU114" s="1" t="s">
        <v>7668</v>
      </c>
      <c r="AV114" s="1" t="s">
        <v>7668</v>
      </c>
      <c r="AW114" s="1" t="s">
        <v>7668</v>
      </c>
      <c r="AX114" s="1" t="s">
        <v>7668</v>
      </c>
      <c r="AY114" s="1" t="s">
        <v>7668</v>
      </c>
      <c r="AZ114" s="1" t="s">
        <v>7668</v>
      </c>
      <c r="BA114" s="1" t="s">
        <v>7668</v>
      </c>
    </row>
    <row r="115" spans="1:53" ht="51" x14ac:dyDescent="0.4">
      <c r="A115" s="253" t="s">
        <v>8390</v>
      </c>
      <c r="B115" s="59" t="s">
        <v>8415</v>
      </c>
      <c r="C115" s="252" t="s">
        <v>7671</v>
      </c>
      <c r="D115" s="59" t="s">
        <v>8580</v>
      </c>
      <c r="E115" s="252"/>
      <c r="F115" s="252">
        <v>0</v>
      </c>
      <c r="G115" s="252">
        <v>0</v>
      </c>
      <c r="H115" s="252">
        <v>0</v>
      </c>
      <c r="I115" s="111">
        <v>0</v>
      </c>
      <c r="J115" s="252">
        <v>0</v>
      </c>
      <c r="K115" s="252">
        <v>0</v>
      </c>
      <c r="L115" s="111">
        <v>0</v>
      </c>
      <c r="M115" s="252">
        <v>0</v>
      </c>
      <c r="N115" s="252">
        <v>0</v>
      </c>
      <c r="O115" s="252">
        <v>0</v>
      </c>
      <c r="P115" s="252">
        <v>0</v>
      </c>
      <c r="Q115" s="252">
        <v>0</v>
      </c>
      <c r="R115" s="252">
        <v>0</v>
      </c>
      <c r="S115" s="252">
        <v>0</v>
      </c>
      <c r="T115" s="252">
        <v>0</v>
      </c>
      <c r="U115" s="252">
        <v>0</v>
      </c>
      <c r="V115" s="252">
        <v>0</v>
      </c>
      <c r="W115" s="252">
        <v>0</v>
      </c>
      <c r="X115" s="252">
        <v>0</v>
      </c>
      <c r="Y115" s="252">
        <v>0</v>
      </c>
      <c r="Z115" s="252">
        <v>0</v>
      </c>
      <c r="AA115" s="252">
        <v>0</v>
      </c>
      <c r="AB115" s="252">
        <v>0</v>
      </c>
      <c r="AC115" s="252">
        <v>1</v>
      </c>
      <c r="AD115" s="252" t="s">
        <v>7668</v>
      </c>
      <c r="AE115" s="252" t="s">
        <v>7668</v>
      </c>
      <c r="AF115" s="252" t="s">
        <v>7668</v>
      </c>
      <c r="AG115" s="252" t="s">
        <v>7668</v>
      </c>
      <c r="AH115" s="252" t="s">
        <v>7668</v>
      </c>
      <c r="AI115" s="252" t="s">
        <v>7668</v>
      </c>
      <c r="AJ115" s="252" t="s">
        <v>7668</v>
      </c>
      <c r="AK115" s="252" t="s">
        <v>7668</v>
      </c>
      <c r="AL115" s="79" t="s">
        <v>7668</v>
      </c>
      <c r="AM115" s="79" t="s">
        <v>7668</v>
      </c>
      <c r="AN115" s="79" t="s">
        <v>7668</v>
      </c>
      <c r="AO115" s="79" t="s">
        <v>7668</v>
      </c>
      <c r="AP115" s="1" t="s">
        <v>7668</v>
      </c>
      <c r="AQ115" s="1" t="s">
        <v>7668</v>
      </c>
      <c r="AR115" s="1" t="s">
        <v>7668</v>
      </c>
      <c r="AS115" s="1" t="s">
        <v>7668</v>
      </c>
      <c r="AT115" s="1" t="s">
        <v>7668</v>
      </c>
      <c r="AU115" s="1" t="s">
        <v>7668</v>
      </c>
      <c r="AV115" s="1" t="s">
        <v>7668</v>
      </c>
      <c r="AW115" s="1" t="s">
        <v>7668</v>
      </c>
      <c r="AX115" s="1" t="s">
        <v>7668</v>
      </c>
      <c r="AY115" s="1" t="s">
        <v>7668</v>
      </c>
      <c r="AZ115" s="1" t="s">
        <v>7668</v>
      </c>
      <c r="BA115" s="1" t="s">
        <v>7668</v>
      </c>
    </row>
    <row r="116" spans="1:53" ht="51" x14ac:dyDescent="0.4">
      <c r="A116" s="253" t="s">
        <v>8381</v>
      </c>
      <c r="B116" s="59" t="s">
        <v>8384</v>
      </c>
      <c r="C116" s="252" t="s">
        <v>7671</v>
      </c>
      <c r="D116" s="59" t="s">
        <v>8580</v>
      </c>
      <c r="E116" s="252"/>
      <c r="F116" s="252">
        <v>0</v>
      </c>
      <c r="G116" s="252">
        <v>0</v>
      </c>
      <c r="H116" s="252">
        <v>0</v>
      </c>
      <c r="I116" s="111">
        <v>0</v>
      </c>
      <c r="J116" s="252">
        <v>0</v>
      </c>
      <c r="K116" s="252">
        <v>0</v>
      </c>
      <c r="L116" s="111">
        <v>0</v>
      </c>
      <c r="M116" s="252">
        <v>0</v>
      </c>
      <c r="N116" s="252">
        <v>0</v>
      </c>
      <c r="O116" s="252">
        <v>0</v>
      </c>
      <c r="P116" s="252">
        <v>0</v>
      </c>
      <c r="Q116" s="252">
        <v>0</v>
      </c>
      <c r="R116" s="252">
        <v>0</v>
      </c>
      <c r="S116" s="252">
        <v>0</v>
      </c>
      <c r="T116" s="252">
        <v>0</v>
      </c>
      <c r="U116" s="252">
        <v>0</v>
      </c>
      <c r="V116" s="252">
        <v>0</v>
      </c>
      <c r="W116" s="252">
        <v>0</v>
      </c>
      <c r="X116" s="252">
        <v>0</v>
      </c>
      <c r="Y116" s="252">
        <v>0</v>
      </c>
      <c r="Z116" s="252">
        <v>0</v>
      </c>
      <c r="AA116" s="252">
        <v>0</v>
      </c>
      <c r="AB116" s="252">
        <v>0</v>
      </c>
      <c r="AC116" s="252">
        <v>1</v>
      </c>
      <c r="AD116" s="252" t="s">
        <v>7668</v>
      </c>
      <c r="AE116" s="252" t="s">
        <v>7668</v>
      </c>
      <c r="AF116" s="252" t="s">
        <v>7668</v>
      </c>
      <c r="AG116" s="252" t="s">
        <v>7668</v>
      </c>
      <c r="AH116" s="252" t="s">
        <v>7668</v>
      </c>
      <c r="AI116" s="252" t="s">
        <v>7668</v>
      </c>
      <c r="AJ116" s="252" t="s">
        <v>7668</v>
      </c>
      <c r="AK116" s="252" t="s">
        <v>7668</v>
      </c>
      <c r="AL116" s="79" t="s">
        <v>7668</v>
      </c>
      <c r="AM116" s="79" t="s">
        <v>7668</v>
      </c>
      <c r="AN116" s="79" t="s">
        <v>7668</v>
      </c>
      <c r="AO116" s="79" t="s">
        <v>7668</v>
      </c>
      <c r="AP116" s="1" t="s">
        <v>7668</v>
      </c>
      <c r="AQ116" s="1" t="s">
        <v>7668</v>
      </c>
      <c r="AR116" s="1" t="s">
        <v>7668</v>
      </c>
      <c r="AS116" s="1" t="s">
        <v>7668</v>
      </c>
      <c r="AT116" s="1" t="s">
        <v>7668</v>
      </c>
      <c r="AU116" s="1" t="s">
        <v>7668</v>
      </c>
      <c r="AV116" s="1" t="s">
        <v>7668</v>
      </c>
      <c r="AW116" s="1" t="s">
        <v>7668</v>
      </c>
      <c r="AX116" s="1" t="s">
        <v>7668</v>
      </c>
      <c r="AY116" s="1" t="s">
        <v>7668</v>
      </c>
      <c r="AZ116" s="1" t="s">
        <v>7668</v>
      </c>
      <c r="BA116" s="1" t="s">
        <v>7668</v>
      </c>
    </row>
    <row r="117" spans="1:53" ht="51" x14ac:dyDescent="0.4">
      <c r="A117" s="253" t="s">
        <v>8309</v>
      </c>
      <c r="B117" s="59" t="s">
        <v>8332</v>
      </c>
      <c r="C117" s="252" t="s">
        <v>7671</v>
      </c>
      <c r="D117" s="59" t="s">
        <v>8580</v>
      </c>
      <c r="E117" s="252"/>
      <c r="F117" s="252">
        <v>0</v>
      </c>
      <c r="G117" s="252">
        <v>0</v>
      </c>
      <c r="H117" s="252">
        <v>0</v>
      </c>
      <c r="I117" s="111">
        <v>0</v>
      </c>
      <c r="J117" s="252">
        <v>0</v>
      </c>
      <c r="K117" s="252">
        <v>0</v>
      </c>
      <c r="L117" s="111">
        <v>0</v>
      </c>
      <c r="M117" s="252">
        <v>0</v>
      </c>
      <c r="N117" s="252">
        <v>0</v>
      </c>
      <c r="O117" s="252">
        <v>0</v>
      </c>
      <c r="P117" s="252">
        <v>0</v>
      </c>
      <c r="Q117" s="252">
        <v>0</v>
      </c>
      <c r="R117" s="252">
        <v>0</v>
      </c>
      <c r="S117" s="252">
        <v>0</v>
      </c>
      <c r="T117" s="252">
        <v>0</v>
      </c>
      <c r="U117" s="252">
        <v>0</v>
      </c>
      <c r="V117" s="252">
        <v>0</v>
      </c>
      <c r="W117" s="252">
        <v>0</v>
      </c>
      <c r="X117" s="252">
        <v>0</v>
      </c>
      <c r="Y117" s="252">
        <v>0</v>
      </c>
      <c r="Z117" s="252">
        <v>0</v>
      </c>
      <c r="AA117" s="252">
        <v>0</v>
      </c>
      <c r="AB117" s="252">
        <v>0</v>
      </c>
      <c r="AC117" s="252">
        <v>0</v>
      </c>
      <c r="AD117" s="252">
        <v>0</v>
      </c>
      <c r="AE117" s="252">
        <v>0</v>
      </c>
      <c r="AF117" s="252">
        <v>0</v>
      </c>
      <c r="AG117" s="252">
        <v>0</v>
      </c>
      <c r="AH117" s="252">
        <v>1</v>
      </c>
      <c r="AI117" s="252" t="s">
        <v>7668</v>
      </c>
      <c r="AJ117" s="252" t="s">
        <v>7668</v>
      </c>
      <c r="AK117" s="252" t="s">
        <v>7668</v>
      </c>
      <c r="AL117" s="79" t="s">
        <v>7668</v>
      </c>
      <c r="AM117" s="79" t="s">
        <v>7668</v>
      </c>
      <c r="AN117" s="79" t="s">
        <v>7668</v>
      </c>
      <c r="AO117" s="79" t="s">
        <v>7668</v>
      </c>
      <c r="AP117" s="1" t="s">
        <v>7668</v>
      </c>
      <c r="AQ117" s="1" t="s">
        <v>7668</v>
      </c>
      <c r="AR117" s="1" t="s">
        <v>7668</v>
      </c>
      <c r="AS117" s="1" t="s">
        <v>7668</v>
      </c>
      <c r="AT117" s="1" t="s">
        <v>7668</v>
      </c>
      <c r="AU117" s="1" t="s">
        <v>7668</v>
      </c>
      <c r="AV117" s="1" t="s">
        <v>7668</v>
      </c>
      <c r="AW117" s="1" t="s">
        <v>7668</v>
      </c>
      <c r="AX117" s="1" t="s">
        <v>7668</v>
      </c>
      <c r="AY117" s="1" t="s">
        <v>7668</v>
      </c>
      <c r="AZ117" s="1" t="s">
        <v>7668</v>
      </c>
      <c r="BA117" s="1" t="s">
        <v>7668</v>
      </c>
    </row>
    <row r="118" spans="1:53" ht="68" x14ac:dyDescent="0.4">
      <c r="A118" s="214" t="s">
        <v>7683</v>
      </c>
      <c r="B118" s="11" t="s">
        <v>7752</v>
      </c>
      <c r="C118" s="79" t="s">
        <v>7671</v>
      </c>
      <c r="D118" s="11" t="s">
        <v>8580</v>
      </c>
      <c r="E118" s="79"/>
      <c r="F118" s="79">
        <v>0</v>
      </c>
      <c r="G118" s="79">
        <v>0</v>
      </c>
      <c r="H118" s="252">
        <v>0</v>
      </c>
      <c r="I118" s="111">
        <v>0</v>
      </c>
      <c r="J118" s="79">
        <v>0</v>
      </c>
      <c r="K118" s="79">
        <v>0</v>
      </c>
      <c r="L118" s="111">
        <v>0</v>
      </c>
      <c r="M118" s="79">
        <v>0</v>
      </c>
      <c r="N118" s="79">
        <v>0</v>
      </c>
      <c r="O118" s="79">
        <v>0</v>
      </c>
      <c r="P118" s="79">
        <v>0</v>
      </c>
      <c r="Q118" s="79">
        <v>0</v>
      </c>
      <c r="R118" s="79">
        <v>0</v>
      </c>
      <c r="S118" s="79">
        <v>0</v>
      </c>
      <c r="T118" s="79">
        <v>0</v>
      </c>
      <c r="U118" s="79">
        <v>0</v>
      </c>
      <c r="V118" s="79">
        <v>0</v>
      </c>
      <c r="W118" s="79">
        <v>0</v>
      </c>
      <c r="X118" s="79">
        <v>0</v>
      </c>
      <c r="Y118" s="79">
        <v>0</v>
      </c>
      <c r="Z118" s="79">
        <v>0</v>
      </c>
      <c r="AA118" s="79">
        <v>0</v>
      </c>
      <c r="AB118" s="79">
        <v>0</v>
      </c>
      <c r="AC118" s="79">
        <v>4</v>
      </c>
      <c r="AD118" s="79">
        <v>0</v>
      </c>
      <c r="AE118" s="79">
        <v>0</v>
      </c>
      <c r="AF118" s="79">
        <v>0</v>
      </c>
      <c r="AG118" s="79">
        <v>3</v>
      </c>
      <c r="AH118" s="79">
        <v>0</v>
      </c>
      <c r="AI118" s="79">
        <v>3</v>
      </c>
      <c r="AJ118" s="79">
        <v>2</v>
      </c>
      <c r="AK118" s="79">
        <v>0</v>
      </c>
      <c r="AL118" s="79">
        <v>3</v>
      </c>
      <c r="AM118" s="79">
        <v>3</v>
      </c>
      <c r="AN118" s="79">
        <v>3</v>
      </c>
      <c r="AO118" s="79">
        <v>5</v>
      </c>
      <c r="AP118" s="79">
        <v>2</v>
      </c>
      <c r="AQ118" s="71">
        <v>5</v>
      </c>
      <c r="AR118" s="79">
        <v>3</v>
      </c>
      <c r="AS118" s="79">
        <v>3</v>
      </c>
      <c r="AT118" s="79">
        <v>4</v>
      </c>
      <c r="AU118" s="1">
        <v>4</v>
      </c>
      <c r="AV118" s="1">
        <v>2</v>
      </c>
      <c r="AW118" s="1">
        <v>2</v>
      </c>
      <c r="AX118" s="1" t="s">
        <v>7668</v>
      </c>
      <c r="AY118" s="1" t="s">
        <v>7668</v>
      </c>
      <c r="AZ118" s="1" t="s">
        <v>7668</v>
      </c>
      <c r="BA118" s="1" t="s">
        <v>7668</v>
      </c>
    </row>
    <row r="119" spans="1:53" ht="68" x14ac:dyDescent="0.4">
      <c r="A119" s="253" t="s">
        <v>8363</v>
      </c>
      <c r="B119" s="59" t="s">
        <v>8364</v>
      </c>
      <c r="C119" s="252" t="s">
        <v>7671</v>
      </c>
      <c r="D119" s="59" t="s">
        <v>8580</v>
      </c>
      <c r="E119" s="252"/>
      <c r="F119" s="252">
        <v>0</v>
      </c>
      <c r="G119" s="252">
        <v>0</v>
      </c>
      <c r="H119" s="252">
        <v>0</v>
      </c>
      <c r="I119" s="111">
        <v>0</v>
      </c>
      <c r="J119" s="252">
        <v>0</v>
      </c>
      <c r="K119" s="252">
        <v>0</v>
      </c>
      <c r="L119" s="111">
        <v>0</v>
      </c>
      <c r="M119" s="252">
        <v>0</v>
      </c>
      <c r="N119" s="252">
        <v>0</v>
      </c>
      <c r="O119" s="252">
        <v>0</v>
      </c>
      <c r="P119" s="252">
        <v>0</v>
      </c>
      <c r="Q119" s="252">
        <v>0</v>
      </c>
      <c r="R119" s="252">
        <v>0</v>
      </c>
      <c r="S119" s="252">
        <v>0</v>
      </c>
      <c r="T119" s="252">
        <v>0</v>
      </c>
      <c r="U119" s="252">
        <v>0</v>
      </c>
      <c r="V119" s="252">
        <v>0</v>
      </c>
      <c r="W119" s="252">
        <v>0</v>
      </c>
      <c r="X119" s="252">
        <v>0</v>
      </c>
      <c r="Y119" s="252">
        <v>0</v>
      </c>
      <c r="Z119" s="252">
        <v>0</v>
      </c>
      <c r="AA119" s="252">
        <v>0</v>
      </c>
      <c r="AB119" s="252">
        <v>0</v>
      </c>
      <c r="AC119" s="252">
        <v>0</v>
      </c>
      <c r="AD119" s="252">
        <v>0</v>
      </c>
      <c r="AE119" s="252">
        <v>61</v>
      </c>
      <c r="AF119" s="252" t="s">
        <v>7668</v>
      </c>
      <c r="AG119" s="252" t="s">
        <v>7668</v>
      </c>
      <c r="AH119" s="252" t="s">
        <v>7668</v>
      </c>
      <c r="AI119" s="252" t="s">
        <v>7668</v>
      </c>
      <c r="AJ119" s="252" t="s">
        <v>7668</v>
      </c>
      <c r="AK119" s="252" t="s">
        <v>7668</v>
      </c>
      <c r="AL119" s="79" t="s">
        <v>7668</v>
      </c>
      <c r="AM119" s="79" t="s">
        <v>7668</v>
      </c>
      <c r="AN119" s="79" t="s">
        <v>7668</v>
      </c>
      <c r="AO119" s="79" t="s">
        <v>7668</v>
      </c>
      <c r="AP119" s="1" t="s">
        <v>7668</v>
      </c>
      <c r="AQ119" s="1" t="s">
        <v>7668</v>
      </c>
      <c r="AR119" s="1" t="s">
        <v>7668</v>
      </c>
      <c r="AS119" s="1" t="s">
        <v>7668</v>
      </c>
      <c r="AT119" s="1" t="s">
        <v>7668</v>
      </c>
      <c r="AU119" s="1" t="s">
        <v>7668</v>
      </c>
      <c r="AV119" s="1" t="s">
        <v>7668</v>
      </c>
      <c r="AW119" s="1" t="s">
        <v>7668</v>
      </c>
      <c r="AX119" s="1" t="s">
        <v>7668</v>
      </c>
      <c r="AY119" s="1" t="s">
        <v>7668</v>
      </c>
      <c r="AZ119" s="1" t="s">
        <v>7668</v>
      </c>
      <c r="BA119" s="1" t="s">
        <v>7668</v>
      </c>
    </row>
    <row r="120" spans="1:53" ht="34" x14ac:dyDescent="0.4">
      <c r="A120" s="253" t="s">
        <v>8356</v>
      </c>
      <c r="B120" s="59" t="s">
        <v>8357</v>
      </c>
      <c r="C120" s="252" t="s">
        <v>7671</v>
      </c>
      <c r="D120" s="59" t="s">
        <v>7639</v>
      </c>
      <c r="E120" s="252"/>
      <c r="F120" s="252">
        <v>0</v>
      </c>
      <c r="G120" s="252">
        <v>0</v>
      </c>
      <c r="H120" s="252">
        <v>0</v>
      </c>
      <c r="I120" s="111">
        <v>0</v>
      </c>
      <c r="J120" s="252">
        <v>0</v>
      </c>
      <c r="K120" s="252">
        <v>0</v>
      </c>
      <c r="L120" s="111">
        <v>0</v>
      </c>
      <c r="M120" s="252">
        <v>0</v>
      </c>
      <c r="N120" s="252">
        <v>0</v>
      </c>
      <c r="O120" s="252">
        <v>0</v>
      </c>
      <c r="P120" s="252">
        <v>0</v>
      </c>
      <c r="Q120" s="252">
        <v>0</v>
      </c>
      <c r="R120" s="252">
        <v>0</v>
      </c>
      <c r="S120" s="252">
        <v>0</v>
      </c>
      <c r="T120" s="252">
        <v>0</v>
      </c>
      <c r="U120" s="252">
        <v>0</v>
      </c>
      <c r="V120" s="252">
        <v>0</v>
      </c>
      <c r="W120" s="252">
        <v>0</v>
      </c>
      <c r="X120" s="252">
        <v>0</v>
      </c>
      <c r="Y120" s="252">
        <v>0</v>
      </c>
      <c r="Z120" s="252">
        <v>0</v>
      </c>
      <c r="AA120" s="252">
        <v>0</v>
      </c>
      <c r="AB120" s="252">
        <v>0</v>
      </c>
      <c r="AC120" s="252">
        <v>0</v>
      </c>
      <c r="AD120" s="252">
        <v>1</v>
      </c>
      <c r="AE120" s="252">
        <v>0</v>
      </c>
      <c r="AF120" s="252">
        <v>1</v>
      </c>
      <c r="AG120" s="252" t="s">
        <v>7668</v>
      </c>
      <c r="AH120" s="252" t="s">
        <v>7668</v>
      </c>
      <c r="AI120" s="252" t="s">
        <v>7668</v>
      </c>
      <c r="AJ120" s="252" t="s">
        <v>7668</v>
      </c>
      <c r="AK120" s="252" t="s">
        <v>7668</v>
      </c>
      <c r="AL120" s="79" t="s">
        <v>7668</v>
      </c>
      <c r="AM120" s="79" t="s">
        <v>7668</v>
      </c>
      <c r="AN120" s="79" t="s">
        <v>7668</v>
      </c>
      <c r="AO120" s="79" t="s">
        <v>7668</v>
      </c>
      <c r="AP120" s="1" t="s">
        <v>7668</v>
      </c>
      <c r="AQ120" s="1" t="s">
        <v>7668</v>
      </c>
      <c r="AR120" s="1" t="s">
        <v>7668</v>
      </c>
      <c r="AS120" s="1" t="s">
        <v>7668</v>
      </c>
      <c r="AT120" s="1" t="s">
        <v>7668</v>
      </c>
      <c r="AU120" s="1" t="s">
        <v>7668</v>
      </c>
      <c r="AV120" s="1" t="s">
        <v>7668</v>
      </c>
      <c r="AW120" s="1" t="s">
        <v>7668</v>
      </c>
      <c r="AX120" s="1" t="s">
        <v>7668</v>
      </c>
      <c r="AY120" s="1" t="s">
        <v>7668</v>
      </c>
      <c r="AZ120" s="1" t="s">
        <v>7668</v>
      </c>
      <c r="BA120" s="1" t="s">
        <v>7668</v>
      </c>
    </row>
    <row r="121" spans="1:53" ht="68" x14ac:dyDescent="0.4">
      <c r="A121" s="253" t="s">
        <v>8352</v>
      </c>
      <c r="B121" s="59" t="s">
        <v>8353</v>
      </c>
      <c r="C121" s="252" t="s">
        <v>7672</v>
      </c>
      <c r="D121" s="59" t="s">
        <v>8580</v>
      </c>
      <c r="E121" s="252"/>
      <c r="F121" s="252">
        <v>0</v>
      </c>
      <c r="G121" s="252">
        <v>0</v>
      </c>
      <c r="H121" s="252">
        <v>0</v>
      </c>
      <c r="I121" s="111">
        <v>0</v>
      </c>
      <c r="J121" s="252">
        <v>0</v>
      </c>
      <c r="K121" s="252">
        <v>0</v>
      </c>
      <c r="L121" s="111">
        <v>0</v>
      </c>
      <c r="M121" s="252">
        <v>0</v>
      </c>
      <c r="N121" s="252">
        <v>0</v>
      </c>
      <c r="O121" s="252">
        <v>0</v>
      </c>
      <c r="P121" s="252">
        <v>0</v>
      </c>
      <c r="Q121" s="252">
        <v>0</v>
      </c>
      <c r="R121" s="252">
        <v>0</v>
      </c>
      <c r="S121" s="252">
        <v>0</v>
      </c>
      <c r="T121" s="252">
        <v>0</v>
      </c>
      <c r="U121" s="252">
        <v>0</v>
      </c>
      <c r="V121" s="252">
        <v>0</v>
      </c>
      <c r="W121" s="252">
        <v>0</v>
      </c>
      <c r="X121" s="252">
        <v>0</v>
      </c>
      <c r="Y121" s="252">
        <v>0</v>
      </c>
      <c r="Z121" s="252">
        <v>0</v>
      </c>
      <c r="AA121" s="252">
        <v>0</v>
      </c>
      <c r="AB121" s="252">
        <v>0</v>
      </c>
      <c r="AC121" s="252">
        <v>0</v>
      </c>
      <c r="AD121" s="252">
        <v>0</v>
      </c>
      <c r="AE121" s="252">
        <v>0</v>
      </c>
      <c r="AF121" s="252">
        <v>4</v>
      </c>
      <c r="AG121" s="252" t="s">
        <v>7668</v>
      </c>
      <c r="AH121" s="252" t="s">
        <v>7668</v>
      </c>
      <c r="AI121" s="252" t="s">
        <v>7668</v>
      </c>
      <c r="AJ121" s="252" t="s">
        <v>7668</v>
      </c>
      <c r="AK121" s="252" t="s">
        <v>7668</v>
      </c>
      <c r="AL121" s="79" t="s">
        <v>7668</v>
      </c>
      <c r="AM121" s="79" t="s">
        <v>7668</v>
      </c>
      <c r="AN121" s="79" t="s">
        <v>7668</v>
      </c>
      <c r="AO121" s="79" t="s">
        <v>7668</v>
      </c>
      <c r="AP121" s="1" t="s">
        <v>7668</v>
      </c>
      <c r="AQ121" s="1" t="s">
        <v>7668</v>
      </c>
      <c r="AR121" s="1" t="s">
        <v>7668</v>
      </c>
      <c r="AS121" s="1" t="s">
        <v>7668</v>
      </c>
      <c r="AT121" s="1" t="s">
        <v>7668</v>
      </c>
      <c r="AU121" s="1" t="s">
        <v>7668</v>
      </c>
      <c r="AV121" s="1" t="s">
        <v>7668</v>
      </c>
      <c r="AW121" s="1" t="s">
        <v>7668</v>
      </c>
      <c r="AX121" s="1" t="s">
        <v>7668</v>
      </c>
      <c r="AY121" s="1" t="s">
        <v>7668</v>
      </c>
      <c r="AZ121" s="1" t="s">
        <v>7668</v>
      </c>
      <c r="BA121" s="1" t="s">
        <v>7668</v>
      </c>
    </row>
    <row r="122" spans="1:53" ht="34" x14ac:dyDescent="0.4">
      <c r="A122" s="253" t="s">
        <v>8312</v>
      </c>
      <c r="B122" s="59" t="s">
        <v>8317</v>
      </c>
      <c r="C122" s="252" t="s">
        <v>8313</v>
      </c>
      <c r="D122" s="59" t="s">
        <v>7639</v>
      </c>
      <c r="E122" s="252"/>
      <c r="F122" s="252">
        <v>0</v>
      </c>
      <c r="G122" s="252">
        <v>0</v>
      </c>
      <c r="H122" s="252">
        <v>0</v>
      </c>
      <c r="I122" s="111">
        <v>0</v>
      </c>
      <c r="J122" s="252">
        <v>0</v>
      </c>
      <c r="K122" s="252">
        <v>0</v>
      </c>
      <c r="L122" s="111">
        <v>0</v>
      </c>
      <c r="M122" s="252">
        <v>0</v>
      </c>
      <c r="N122" s="252">
        <v>0</v>
      </c>
      <c r="O122" s="252">
        <v>0</v>
      </c>
      <c r="P122" s="252">
        <v>0</v>
      </c>
      <c r="Q122" s="252">
        <v>0</v>
      </c>
      <c r="R122" s="252">
        <v>0</v>
      </c>
      <c r="S122" s="252">
        <v>0</v>
      </c>
      <c r="T122" s="252">
        <v>0</v>
      </c>
      <c r="U122" s="252">
        <v>0</v>
      </c>
      <c r="V122" s="252">
        <v>0</v>
      </c>
      <c r="W122" s="252">
        <v>0</v>
      </c>
      <c r="X122" s="252">
        <v>0</v>
      </c>
      <c r="Y122" s="252">
        <v>0</v>
      </c>
      <c r="Z122" s="252">
        <v>0</v>
      </c>
      <c r="AA122" s="252">
        <v>0</v>
      </c>
      <c r="AB122" s="252">
        <v>0</v>
      </c>
      <c r="AC122" s="252">
        <v>0</v>
      </c>
      <c r="AD122" s="252">
        <v>0</v>
      </c>
      <c r="AE122" s="252">
        <v>0</v>
      </c>
      <c r="AF122" s="252">
        <v>0</v>
      </c>
      <c r="AG122" s="252">
        <v>0</v>
      </c>
      <c r="AH122" s="252">
        <v>1</v>
      </c>
      <c r="AI122" s="252">
        <v>0</v>
      </c>
      <c r="AJ122" s="252">
        <v>0</v>
      </c>
      <c r="AK122" s="252">
        <v>1</v>
      </c>
      <c r="AL122" s="79" t="s">
        <v>7668</v>
      </c>
      <c r="AM122" s="79" t="s">
        <v>7668</v>
      </c>
      <c r="AN122" s="79" t="s">
        <v>7668</v>
      </c>
      <c r="AO122" s="79" t="s">
        <v>7668</v>
      </c>
      <c r="AP122" s="79" t="s">
        <v>7668</v>
      </c>
      <c r="AQ122" s="79" t="s">
        <v>7668</v>
      </c>
      <c r="AR122" s="79" t="s">
        <v>7668</v>
      </c>
      <c r="AS122" s="79" t="s">
        <v>7668</v>
      </c>
      <c r="AT122" s="79" t="s">
        <v>7668</v>
      </c>
      <c r="AU122" s="79" t="s">
        <v>7668</v>
      </c>
      <c r="AV122" s="79" t="s">
        <v>7668</v>
      </c>
      <c r="AW122" s="79" t="s">
        <v>7668</v>
      </c>
      <c r="AX122" s="79" t="s">
        <v>7668</v>
      </c>
      <c r="AY122" s="79" t="s">
        <v>7668</v>
      </c>
      <c r="AZ122" s="79" t="s">
        <v>7668</v>
      </c>
      <c r="BA122" s="1" t="s">
        <v>7668</v>
      </c>
    </row>
    <row r="123" spans="1:53" ht="68" x14ac:dyDescent="0.4">
      <c r="A123" s="253" t="s">
        <v>8322</v>
      </c>
      <c r="B123" s="59" t="s">
        <v>8323</v>
      </c>
      <c r="C123" s="252" t="s">
        <v>8313</v>
      </c>
      <c r="D123" s="59" t="s">
        <v>7639</v>
      </c>
      <c r="E123" s="252"/>
      <c r="F123" s="252">
        <v>0</v>
      </c>
      <c r="G123" s="252">
        <v>0</v>
      </c>
      <c r="H123" s="252">
        <v>0</v>
      </c>
      <c r="I123" s="111">
        <v>0</v>
      </c>
      <c r="J123" s="252">
        <v>0</v>
      </c>
      <c r="K123" s="252">
        <v>0</v>
      </c>
      <c r="L123" s="111">
        <v>0</v>
      </c>
      <c r="M123" s="252">
        <v>0</v>
      </c>
      <c r="N123" s="252">
        <v>0</v>
      </c>
      <c r="O123" s="252">
        <v>0</v>
      </c>
      <c r="P123" s="252">
        <v>0</v>
      </c>
      <c r="Q123" s="252">
        <v>0</v>
      </c>
      <c r="R123" s="252">
        <v>0</v>
      </c>
      <c r="S123" s="252">
        <v>0</v>
      </c>
      <c r="T123" s="252">
        <v>0</v>
      </c>
      <c r="U123" s="252">
        <v>0</v>
      </c>
      <c r="V123" s="252">
        <v>0</v>
      </c>
      <c r="W123" s="252">
        <v>0</v>
      </c>
      <c r="X123" s="252">
        <v>0</v>
      </c>
      <c r="Y123" s="252">
        <v>0</v>
      </c>
      <c r="Z123" s="252">
        <v>0</v>
      </c>
      <c r="AA123" s="252">
        <v>0</v>
      </c>
      <c r="AB123" s="252">
        <v>0</v>
      </c>
      <c r="AC123" s="252">
        <v>0</v>
      </c>
      <c r="AD123" s="252">
        <v>0</v>
      </c>
      <c r="AE123" s="252">
        <v>0</v>
      </c>
      <c r="AF123" s="252">
        <v>0</v>
      </c>
      <c r="AG123" s="252">
        <v>0</v>
      </c>
      <c r="AH123" s="252">
        <v>1</v>
      </c>
      <c r="AI123" s="252" t="s">
        <v>7668</v>
      </c>
      <c r="AJ123" s="252" t="s">
        <v>7668</v>
      </c>
      <c r="AK123" s="252" t="s">
        <v>7668</v>
      </c>
      <c r="AL123" s="252" t="s">
        <v>7668</v>
      </c>
      <c r="AM123" s="252" t="s">
        <v>7668</v>
      </c>
      <c r="AN123" s="252" t="s">
        <v>7668</v>
      </c>
      <c r="AO123" s="252" t="s">
        <v>7668</v>
      </c>
      <c r="AP123" s="252" t="s">
        <v>7668</v>
      </c>
      <c r="AQ123" s="252" t="s">
        <v>7668</v>
      </c>
      <c r="AR123" s="252" t="s">
        <v>7668</v>
      </c>
      <c r="AS123" s="252" t="s">
        <v>7668</v>
      </c>
      <c r="AT123" s="252" t="s">
        <v>7668</v>
      </c>
      <c r="AU123" s="252" t="s">
        <v>7668</v>
      </c>
      <c r="AV123" s="252" t="s">
        <v>7668</v>
      </c>
      <c r="AW123" s="252" t="s">
        <v>7668</v>
      </c>
      <c r="AX123" s="252" t="s">
        <v>7668</v>
      </c>
      <c r="AY123" s="252" t="s">
        <v>7668</v>
      </c>
      <c r="AZ123" s="252" t="s">
        <v>7668</v>
      </c>
      <c r="BA123" s="66" t="s">
        <v>7668</v>
      </c>
    </row>
    <row r="124" spans="1:53" ht="34" x14ac:dyDescent="0.4">
      <c r="A124" s="253" t="s">
        <v>8291</v>
      </c>
      <c r="B124" s="59" t="s">
        <v>8293</v>
      </c>
      <c r="C124" s="252" t="s">
        <v>7671</v>
      </c>
      <c r="D124" s="59" t="s">
        <v>8580</v>
      </c>
      <c r="E124" s="252"/>
      <c r="F124" s="252">
        <v>0</v>
      </c>
      <c r="G124" s="252">
        <v>0</v>
      </c>
      <c r="H124" s="252">
        <v>0</v>
      </c>
      <c r="I124" s="111">
        <v>0</v>
      </c>
      <c r="J124" s="252">
        <v>0</v>
      </c>
      <c r="K124" s="252">
        <v>0</v>
      </c>
      <c r="L124" s="111">
        <v>0</v>
      </c>
      <c r="M124" s="252">
        <v>0</v>
      </c>
      <c r="N124" s="252">
        <v>0</v>
      </c>
      <c r="O124" s="252">
        <v>0</v>
      </c>
      <c r="P124" s="252">
        <v>0</v>
      </c>
      <c r="Q124" s="252">
        <v>0</v>
      </c>
      <c r="R124" s="252">
        <v>0</v>
      </c>
      <c r="S124" s="252">
        <v>0</v>
      </c>
      <c r="T124" s="252">
        <v>0</v>
      </c>
      <c r="U124" s="252">
        <v>0</v>
      </c>
      <c r="V124" s="252">
        <v>0</v>
      </c>
      <c r="W124" s="252">
        <v>0</v>
      </c>
      <c r="X124" s="252">
        <v>0</v>
      </c>
      <c r="Y124" s="252">
        <v>0</v>
      </c>
      <c r="Z124" s="252">
        <v>0</v>
      </c>
      <c r="AA124" s="252">
        <v>0</v>
      </c>
      <c r="AB124" s="252">
        <v>0</v>
      </c>
      <c r="AC124" s="252">
        <v>0</v>
      </c>
      <c r="AD124" s="252">
        <v>0</v>
      </c>
      <c r="AE124" s="252">
        <v>0</v>
      </c>
      <c r="AF124" s="252">
        <v>0</v>
      </c>
      <c r="AG124" s="252">
        <v>0</v>
      </c>
      <c r="AH124" s="252">
        <v>0</v>
      </c>
      <c r="AI124" s="252">
        <v>1</v>
      </c>
      <c r="AJ124" s="252" t="s">
        <v>7668</v>
      </c>
      <c r="AK124" s="252" t="s">
        <v>7668</v>
      </c>
      <c r="AL124" s="79" t="s">
        <v>7668</v>
      </c>
      <c r="AM124" s="79" t="s">
        <v>7668</v>
      </c>
      <c r="AN124" s="79" t="s">
        <v>7668</v>
      </c>
      <c r="AO124" s="79" t="s">
        <v>7668</v>
      </c>
      <c r="AP124" s="1" t="s">
        <v>7668</v>
      </c>
      <c r="AQ124" s="1" t="s">
        <v>7668</v>
      </c>
      <c r="AR124" s="1" t="s">
        <v>7668</v>
      </c>
      <c r="AS124" s="1" t="s">
        <v>7668</v>
      </c>
      <c r="AT124" s="1" t="s">
        <v>7668</v>
      </c>
      <c r="AU124" s="1" t="s">
        <v>7668</v>
      </c>
      <c r="AV124" s="1" t="s">
        <v>7668</v>
      </c>
      <c r="AW124" s="1" t="s">
        <v>7668</v>
      </c>
      <c r="AX124" s="1" t="s">
        <v>7668</v>
      </c>
      <c r="AY124" s="1" t="s">
        <v>7668</v>
      </c>
      <c r="AZ124" s="1" t="s">
        <v>7668</v>
      </c>
      <c r="BA124" s="1" t="s">
        <v>7668</v>
      </c>
    </row>
    <row r="125" spans="1:53" ht="51" x14ac:dyDescent="0.4">
      <c r="A125" s="253" t="s">
        <v>8203</v>
      </c>
      <c r="B125" s="59" t="s">
        <v>8204</v>
      </c>
      <c r="C125" s="252" t="s">
        <v>7671</v>
      </c>
      <c r="D125" s="11" t="s">
        <v>8580</v>
      </c>
      <c r="E125" s="79"/>
      <c r="F125" s="79">
        <v>0</v>
      </c>
      <c r="G125" s="79">
        <v>0</v>
      </c>
      <c r="H125" s="252">
        <v>0</v>
      </c>
      <c r="I125" s="111">
        <v>0</v>
      </c>
      <c r="J125" s="79">
        <v>0</v>
      </c>
      <c r="K125" s="79">
        <v>0</v>
      </c>
      <c r="L125" s="111">
        <v>0</v>
      </c>
      <c r="M125" s="79">
        <v>0</v>
      </c>
      <c r="N125" s="79">
        <v>0</v>
      </c>
      <c r="O125" s="79">
        <v>0</v>
      </c>
      <c r="P125" s="252">
        <v>0</v>
      </c>
      <c r="Q125" s="252">
        <v>0</v>
      </c>
      <c r="R125" s="252">
        <v>0</v>
      </c>
      <c r="S125" s="252">
        <v>0</v>
      </c>
      <c r="T125" s="252">
        <v>0</v>
      </c>
      <c r="U125" s="252">
        <v>0</v>
      </c>
      <c r="V125" s="252">
        <v>0</v>
      </c>
      <c r="W125" s="252">
        <v>0</v>
      </c>
      <c r="X125" s="252">
        <v>0</v>
      </c>
      <c r="Y125" s="252">
        <v>0</v>
      </c>
      <c r="Z125" s="252">
        <v>0</v>
      </c>
      <c r="AA125" s="252">
        <v>0</v>
      </c>
      <c r="AB125" s="252">
        <v>0</v>
      </c>
      <c r="AC125" s="252">
        <v>1</v>
      </c>
      <c r="AD125" s="252">
        <v>0</v>
      </c>
      <c r="AE125" s="252">
        <v>0</v>
      </c>
      <c r="AF125" s="252">
        <v>0</v>
      </c>
      <c r="AG125" s="252">
        <v>0</v>
      </c>
      <c r="AH125" s="252">
        <v>0</v>
      </c>
      <c r="AI125" s="252">
        <v>0</v>
      </c>
      <c r="AJ125" s="252">
        <v>1</v>
      </c>
      <c r="AK125" s="252" t="s">
        <v>7668</v>
      </c>
      <c r="AL125" s="79" t="s">
        <v>7668</v>
      </c>
      <c r="AM125" s="79" t="s">
        <v>7668</v>
      </c>
      <c r="AN125" s="79" t="s">
        <v>7668</v>
      </c>
      <c r="AO125" s="79" t="s">
        <v>7668</v>
      </c>
      <c r="AP125" s="1" t="s">
        <v>7668</v>
      </c>
      <c r="AQ125" s="1" t="s">
        <v>7668</v>
      </c>
      <c r="AR125" s="1" t="s">
        <v>7668</v>
      </c>
      <c r="AS125" s="1" t="s">
        <v>7668</v>
      </c>
      <c r="AT125" s="1" t="s">
        <v>7668</v>
      </c>
      <c r="AU125" s="1" t="s">
        <v>7668</v>
      </c>
      <c r="AV125" s="1" t="s">
        <v>7668</v>
      </c>
      <c r="AW125" s="1" t="s">
        <v>7668</v>
      </c>
      <c r="AX125" s="1" t="s">
        <v>7668</v>
      </c>
      <c r="AY125" s="1" t="s">
        <v>7668</v>
      </c>
      <c r="AZ125" s="1" t="s">
        <v>7668</v>
      </c>
      <c r="BA125" s="1" t="s">
        <v>7668</v>
      </c>
    </row>
    <row r="126" spans="1:53" ht="51" x14ac:dyDescent="0.4">
      <c r="A126" s="253" t="s">
        <v>8195</v>
      </c>
      <c r="B126" s="59" t="s">
        <v>8196</v>
      </c>
      <c r="C126" s="252" t="s">
        <v>7671</v>
      </c>
      <c r="D126" s="59" t="s">
        <v>8580</v>
      </c>
      <c r="E126" s="252"/>
      <c r="F126" s="252">
        <v>0</v>
      </c>
      <c r="G126" s="252">
        <v>0</v>
      </c>
      <c r="H126" s="252">
        <v>0</v>
      </c>
      <c r="I126" s="111">
        <v>0</v>
      </c>
      <c r="J126" s="252">
        <v>0</v>
      </c>
      <c r="K126" s="252">
        <v>0</v>
      </c>
      <c r="L126" s="111">
        <v>0</v>
      </c>
      <c r="M126" s="252">
        <v>0</v>
      </c>
      <c r="N126" s="252">
        <v>0</v>
      </c>
      <c r="O126" s="252">
        <v>0</v>
      </c>
      <c r="P126" s="252">
        <v>0</v>
      </c>
      <c r="Q126" s="252">
        <v>0</v>
      </c>
      <c r="R126" s="252">
        <v>0</v>
      </c>
      <c r="S126" s="252">
        <v>0</v>
      </c>
      <c r="T126" s="252">
        <v>0</v>
      </c>
      <c r="U126" s="252">
        <v>0</v>
      </c>
      <c r="V126" s="252">
        <v>0</v>
      </c>
      <c r="W126" s="252">
        <v>0</v>
      </c>
      <c r="X126" s="252">
        <v>0</v>
      </c>
      <c r="Y126" s="252">
        <v>0</v>
      </c>
      <c r="Z126" s="252">
        <v>0</v>
      </c>
      <c r="AA126" s="252">
        <v>0</v>
      </c>
      <c r="AB126" s="252">
        <v>0</v>
      </c>
      <c r="AC126" s="252">
        <v>0</v>
      </c>
      <c r="AD126" s="252">
        <v>0</v>
      </c>
      <c r="AE126" s="252">
        <v>0</v>
      </c>
      <c r="AF126" s="252">
        <v>0</v>
      </c>
      <c r="AG126" s="252">
        <v>0</v>
      </c>
      <c r="AH126" s="252">
        <v>0</v>
      </c>
      <c r="AI126" s="252">
        <v>0</v>
      </c>
      <c r="AJ126" s="252">
        <v>0</v>
      </c>
      <c r="AK126" s="252">
        <v>1</v>
      </c>
      <c r="AL126" s="79" t="s">
        <v>7668</v>
      </c>
      <c r="AM126" s="79" t="s">
        <v>7668</v>
      </c>
      <c r="AN126" s="79" t="s">
        <v>7668</v>
      </c>
      <c r="AO126" s="79" t="s">
        <v>7668</v>
      </c>
      <c r="AP126" s="1" t="s">
        <v>7668</v>
      </c>
      <c r="AQ126" s="1" t="s">
        <v>7668</v>
      </c>
      <c r="AR126" s="1" t="s">
        <v>7668</v>
      </c>
      <c r="AS126" s="1" t="s">
        <v>7668</v>
      </c>
      <c r="AT126" s="1" t="s">
        <v>7668</v>
      </c>
      <c r="AU126" s="1" t="s">
        <v>7668</v>
      </c>
      <c r="AV126" s="1" t="s">
        <v>7668</v>
      </c>
      <c r="AW126" s="1" t="s">
        <v>7668</v>
      </c>
      <c r="AX126" s="1" t="s">
        <v>7668</v>
      </c>
      <c r="AY126" s="1" t="s">
        <v>7668</v>
      </c>
      <c r="AZ126" s="1" t="s">
        <v>7668</v>
      </c>
      <c r="BA126" s="1" t="s">
        <v>7668</v>
      </c>
    </row>
    <row r="127" spans="1:53" ht="51" x14ac:dyDescent="0.4">
      <c r="A127" s="253" t="s">
        <v>8693</v>
      </c>
      <c r="B127" s="59" t="s">
        <v>8697</v>
      </c>
      <c r="C127" s="252" t="s">
        <v>8698</v>
      </c>
      <c r="D127" s="59" t="s">
        <v>8580</v>
      </c>
      <c r="E127" s="252"/>
      <c r="F127" s="252">
        <v>0</v>
      </c>
      <c r="G127" s="252">
        <v>0</v>
      </c>
      <c r="H127" s="252">
        <v>0</v>
      </c>
      <c r="I127" s="111">
        <v>0</v>
      </c>
      <c r="J127" s="252">
        <v>0</v>
      </c>
      <c r="K127" s="252">
        <v>0</v>
      </c>
      <c r="L127" s="111">
        <v>0</v>
      </c>
      <c r="M127" s="252">
        <v>0</v>
      </c>
      <c r="N127" s="252">
        <v>0</v>
      </c>
      <c r="O127" s="252">
        <v>0</v>
      </c>
      <c r="P127" s="252">
        <v>0</v>
      </c>
      <c r="Q127" s="252">
        <v>0</v>
      </c>
      <c r="R127" s="252">
        <v>0</v>
      </c>
      <c r="S127" s="252">
        <v>0</v>
      </c>
      <c r="T127" s="252">
        <v>0</v>
      </c>
      <c r="U127" s="252">
        <v>0</v>
      </c>
      <c r="V127" s="252">
        <v>0</v>
      </c>
      <c r="W127" s="252">
        <v>0</v>
      </c>
      <c r="X127" s="252">
        <v>0</v>
      </c>
      <c r="Y127" s="252">
        <v>0</v>
      </c>
      <c r="Z127" s="252">
        <v>3</v>
      </c>
      <c r="AA127" s="252" t="s">
        <v>8802</v>
      </c>
      <c r="AB127" s="252" t="s">
        <v>8802</v>
      </c>
      <c r="AC127" s="252" t="s">
        <v>8802</v>
      </c>
      <c r="AD127" s="252" t="s">
        <v>8802</v>
      </c>
      <c r="AE127" s="252" t="s">
        <v>8802</v>
      </c>
      <c r="AF127" s="252" t="s">
        <v>8802</v>
      </c>
      <c r="AG127" s="252" t="s">
        <v>8802</v>
      </c>
      <c r="AH127" s="252" t="s">
        <v>8802</v>
      </c>
      <c r="AI127" s="252" t="s">
        <v>8802</v>
      </c>
      <c r="AJ127" s="252" t="s">
        <v>8802</v>
      </c>
      <c r="AK127" s="252" t="s">
        <v>8802</v>
      </c>
      <c r="AL127" s="252" t="s">
        <v>8802</v>
      </c>
      <c r="AM127" s="252" t="s">
        <v>8802</v>
      </c>
      <c r="AN127" s="252" t="s">
        <v>8802</v>
      </c>
      <c r="AO127" s="252" t="s">
        <v>8802</v>
      </c>
      <c r="AP127" s="252" t="s">
        <v>8802</v>
      </c>
      <c r="AQ127" s="252" t="s">
        <v>8802</v>
      </c>
      <c r="AR127" s="252" t="s">
        <v>8802</v>
      </c>
      <c r="AS127" s="252" t="s">
        <v>8802</v>
      </c>
      <c r="AT127" s="252" t="s">
        <v>8802</v>
      </c>
      <c r="AU127" s="252" t="s">
        <v>8802</v>
      </c>
      <c r="AV127" s="252" t="s">
        <v>8802</v>
      </c>
      <c r="AW127" s="252" t="s">
        <v>8802</v>
      </c>
      <c r="AX127" s="252" t="s">
        <v>8802</v>
      </c>
      <c r="AY127" s="252" t="s">
        <v>8802</v>
      </c>
      <c r="AZ127" s="252" t="s">
        <v>8802</v>
      </c>
      <c r="BA127" s="252" t="s">
        <v>8802</v>
      </c>
    </row>
    <row r="128" spans="1:53" ht="34" x14ac:dyDescent="0.4">
      <c r="A128" s="214" t="s">
        <v>8130</v>
      </c>
      <c r="B128" s="11" t="s">
        <v>8181</v>
      </c>
      <c r="C128" s="79" t="s">
        <v>7671</v>
      </c>
      <c r="D128" s="11" t="s">
        <v>7639</v>
      </c>
      <c r="E128" s="79"/>
      <c r="F128" s="79">
        <v>0</v>
      </c>
      <c r="G128" s="79">
        <v>0</v>
      </c>
      <c r="H128" s="252">
        <v>0</v>
      </c>
      <c r="I128" s="111">
        <v>0</v>
      </c>
      <c r="J128" s="79">
        <v>0</v>
      </c>
      <c r="K128" s="79">
        <v>0</v>
      </c>
      <c r="L128" s="111">
        <v>0</v>
      </c>
      <c r="M128" s="79">
        <v>0</v>
      </c>
      <c r="N128" s="79">
        <v>0</v>
      </c>
      <c r="O128" s="79">
        <v>0</v>
      </c>
      <c r="P128" s="79">
        <v>0</v>
      </c>
      <c r="Q128" s="79">
        <v>0</v>
      </c>
      <c r="R128" s="79">
        <v>0</v>
      </c>
      <c r="S128" s="79">
        <v>0</v>
      </c>
      <c r="T128" s="79">
        <v>0</v>
      </c>
      <c r="U128" s="79">
        <v>0</v>
      </c>
      <c r="V128" s="79">
        <v>0</v>
      </c>
      <c r="W128" s="79">
        <v>0</v>
      </c>
      <c r="X128" s="79">
        <v>0</v>
      </c>
      <c r="Y128" s="79">
        <v>0</v>
      </c>
      <c r="Z128" s="79">
        <v>0</v>
      </c>
      <c r="AA128" s="79">
        <v>0</v>
      </c>
      <c r="AB128" s="79">
        <v>0</v>
      </c>
      <c r="AC128" s="79">
        <v>0</v>
      </c>
      <c r="AD128" s="79">
        <v>0</v>
      </c>
      <c r="AE128" s="79">
        <v>0</v>
      </c>
      <c r="AF128" s="79">
        <v>0</v>
      </c>
      <c r="AG128" s="79">
        <v>0</v>
      </c>
      <c r="AH128" s="79">
        <v>0</v>
      </c>
      <c r="AI128" s="79">
        <v>0</v>
      </c>
      <c r="AJ128" s="79">
        <v>0</v>
      </c>
      <c r="AK128" s="79">
        <v>1</v>
      </c>
      <c r="AL128" s="79" t="s">
        <v>7668</v>
      </c>
      <c r="AM128" s="79" t="s">
        <v>7668</v>
      </c>
      <c r="AN128" s="79" t="s">
        <v>7668</v>
      </c>
      <c r="AO128" s="79" t="s">
        <v>7668</v>
      </c>
      <c r="AP128" s="1" t="s">
        <v>7668</v>
      </c>
      <c r="AQ128" s="1" t="s">
        <v>7668</v>
      </c>
      <c r="AR128" s="1" t="s">
        <v>7668</v>
      </c>
      <c r="AS128" s="1" t="s">
        <v>7668</v>
      </c>
      <c r="AT128" s="1" t="s">
        <v>7668</v>
      </c>
      <c r="AU128" s="1" t="s">
        <v>7668</v>
      </c>
      <c r="AV128" s="1" t="s">
        <v>7668</v>
      </c>
      <c r="AW128" s="1" t="s">
        <v>7668</v>
      </c>
      <c r="AX128" s="1" t="s">
        <v>7668</v>
      </c>
      <c r="AY128" s="1" t="s">
        <v>7668</v>
      </c>
      <c r="AZ128" s="1" t="s">
        <v>7668</v>
      </c>
      <c r="BA128" s="1" t="s">
        <v>7668</v>
      </c>
    </row>
    <row r="129" spans="1:53" ht="51" x14ac:dyDescent="0.4">
      <c r="A129" s="253" t="s">
        <v>8851</v>
      </c>
      <c r="B129" s="59" t="s">
        <v>8852</v>
      </c>
      <c r="C129" s="252" t="s">
        <v>7671</v>
      </c>
      <c r="D129" s="69" t="s">
        <v>8580</v>
      </c>
      <c r="E129" s="111"/>
      <c r="F129" s="111">
        <v>0</v>
      </c>
      <c r="G129" s="111">
        <v>0</v>
      </c>
      <c r="H129" s="252">
        <v>0</v>
      </c>
      <c r="I129" s="111">
        <v>0</v>
      </c>
      <c r="J129" s="111">
        <v>0</v>
      </c>
      <c r="K129" s="111">
        <v>0</v>
      </c>
      <c r="L129" s="111">
        <v>0</v>
      </c>
      <c r="M129" s="111">
        <v>0</v>
      </c>
      <c r="N129" s="111">
        <v>0</v>
      </c>
      <c r="O129" s="111">
        <v>0</v>
      </c>
      <c r="P129" s="252">
        <v>0</v>
      </c>
      <c r="Q129" s="252">
        <v>0</v>
      </c>
      <c r="R129" s="252">
        <v>0</v>
      </c>
      <c r="S129" s="252">
        <v>0</v>
      </c>
      <c r="T129" s="252">
        <v>0</v>
      </c>
      <c r="U129" s="252">
        <v>0</v>
      </c>
      <c r="V129" s="252">
        <v>0</v>
      </c>
      <c r="W129" s="252">
        <v>1</v>
      </c>
      <c r="X129" s="252" t="s">
        <v>8802</v>
      </c>
      <c r="Y129" s="252" t="s">
        <v>8802</v>
      </c>
      <c r="Z129" s="252" t="s">
        <v>8802</v>
      </c>
      <c r="AA129" s="252" t="s">
        <v>8802</v>
      </c>
      <c r="AB129" s="252" t="s">
        <v>8802</v>
      </c>
      <c r="AC129" s="252" t="s">
        <v>8802</v>
      </c>
      <c r="AD129" s="252" t="s">
        <v>8802</v>
      </c>
      <c r="AE129" s="252" t="s">
        <v>8802</v>
      </c>
      <c r="AF129" s="252" t="s">
        <v>8802</v>
      </c>
      <c r="AG129" s="252" t="s">
        <v>8802</v>
      </c>
      <c r="AH129" s="252" t="s">
        <v>8802</v>
      </c>
      <c r="AI129" s="252" t="s">
        <v>8802</v>
      </c>
      <c r="AJ129" s="252" t="s">
        <v>8802</v>
      </c>
      <c r="AK129" s="252" t="s">
        <v>8802</v>
      </c>
      <c r="AL129" s="252" t="s">
        <v>8802</v>
      </c>
      <c r="AM129" s="252" t="s">
        <v>8802</v>
      </c>
      <c r="AN129" s="252" t="s">
        <v>8802</v>
      </c>
      <c r="AO129" s="252" t="s">
        <v>8802</v>
      </c>
      <c r="AP129" s="252" t="s">
        <v>8802</v>
      </c>
      <c r="AQ129" s="252" t="s">
        <v>8802</v>
      </c>
      <c r="AR129" s="252" t="s">
        <v>8802</v>
      </c>
      <c r="AS129" s="252" t="s">
        <v>8802</v>
      </c>
      <c r="AT129" s="252" t="s">
        <v>8802</v>
      </c>
      <c r="AU129" s="252" t="s">
        <v>8802</v>
      </c>
      <c r="AV129" s="252" t="s">
        <v>8802</v>
      </c>
      <c r="AW129" s="252" t="s">
        <v>8802</v>
      </c>
      <c r="AX129" s="252" t="s">
        <v>8802</v>
      </c>
      <c r="AY129" s="252" t="s">
        <v>8802</v>
      </c>
      <c r="AZ129" s="252" t="s">
        <v>8802</v>
      </c>
      <c r="BA129" s="252" t="s">
        <v>8802</v>
      </c>
    </row>
    <row r="130" spans="1:53" ht="34" x14ac:dyDescent="0.4">
      <c r="A130" s="214" t="s">
        <v>8062</v>
      </c>
      <c r="B130" s="11" t="s">
        <v>8063</v>
      </c>
      <c r="C130" s="79" t="s">
        <v>7671</v>
      </c>
      <c r="D130" s="11" t="s">
        <v>7639</v>
      </c>
      <c r="E130" s="79"/>
      <c r="F130" s="79">
        <v>0</v>
      </c>
      <c r="G130" s="79">
        <v>0</v>
      </c>
      <c r="H130" s="252">
        <v>0</v>
      </c>
      <c r="I130" s="111">
        <v>0</v>
      </c>
      <c r="J130" s="79">
        <v>0</v>
      </c>
      <c r="K130" s="79">
        <v>0</v>
      </c>
      <c r="L130" s="111">
        <v>0</v>
      </c>
      <c r="M130" s="79">
        <v>0</v>
      </c>
      <c r="N130" s="79">
        <v>0</v>
      </c>
      <c r="O130" s="79">
        <v>0</v>
      </c>
      <c r="P130" s="79">
        <v>0</v>
      </c>
      <c r="Q130" s="79">
        <v>0</v>
      </c>
      <c r="R130" s="79">
        <v>0</v>
      </c>
      <c r="S130" s="79">
        <v>0</v>
      </c>
      <c r="T130" s="79">
        <v>0</v>
      </c>
      <c r="U130" s="79">
        <v>0</v>
      </c>
      <c r="V130" s="79">
        <v>0</v>
      </c>
      <c r="W130" s="79">
        <v>0</v>
      </c>
      <c r="X130" s="79">
        <v>0</v>
      </c>
      <c r="Y130" s="79">
        <v>0</v>
      </c>
      <c r="Z130" s="79">
        <v>0</v>
      </c>
      <c r="AA130" s="79">
        <v>0</v>
      </c>
      <c r="AB130" s="79">
        <v>0</v>
      </c>
      <c r="AC130" s="79">
        <v>0</v>
      </c>
      <c r="AD130" s="79">
        <v>0</v>
      </c>
      <c r="AE130" s="79">
        <v>0</v>
      </c>
      <c r="AF130" s="79">
        <v>0</v>
      </c>
      <c r="AG130" s="79">
        <v>0</v>
      </c>
      <c r="AH130" s="79">
        <v>0</v>
      </c>
      <c r="AI130" s="79">
        <v>0</v>
      </c>
      <c r="AJ130" s="79">
        <v>0</v>
      </c>
      <c r="AK130" s="79">
        <v>0</v>
      </c>
      <c r="AL130" s="79">
        <v>0</v>
      </c>
      <c r="AM130" s="79">
        <v>0</v>
      </c>
      <c r="AN130" s="79">
        <v>1</v>
      </c>
      <c r="AO130" s="79" t="s">
        <v>7668</v>
      </c>
      <c r="AP130" s="1" t="s">
        <v>7668</v>
      </c>
      <c r="AQ130" s="1" t="s">
        <v>7668</v>
      </c>
      <c r="AR130" s="1" t="s">
        <v>7668</v>
      </c>
      <c r="AS130" s="1" t="s">
        <v>7668</v>
      </c>
      <c r="AT130" s="1" t="s">
        <v>7668</v>
      </c>
      <c r="AU130" s="1" t="s">
        <v>7668</v>
      </c>
      <c r="AV130" s="1" t="s">
        <v>7668</v>
      </c>
      <c r="AW130" s="1" t="s">
        <v>7668</v>
      </c>
      <c r="AX130" s="1" t="s">
        <v>7668</v>
      </c>
      <c r="AY130" s="1" t="s">
        <v>7668</v>
      </c>
      <c r="AZ130" s="1" t="s">
        <v>7668</v>
      </c>
      <c r="BA130" s="1" t="s">
        <v>7668</v>
      </c>
    </row>
    <row r="131" spans="1:53" ht="51" x14ac:dyDescent="0.4">
      <c r="A131" s="214" t="s">
        <v>8060</v>
      </c>
      <c r="B131" s="11" t="s">
        <v>8245</v>
      </c>
      <c r="C131" s="79" t="s">
        <v>7671</v>
      </c>
      <c r="D131" s="11" t="s">
        <v>8580</v>
      </c>
      <c r="E131" s="79"/>
      <c r="F131" s="79">
        <v>0</v>
      </c>
      <c r="G131" s="79">
        <v>0</v>
      </c>
      <c r="H131" s="252">
        <v>0</v>
      </c>
      <c r="I131" s="111">
        <v>0</v>
      </c>
      <c r="J131" s="79">
        <v>0</v>
      </c>
      <c r="K131" s="79">
        <v>0</v>
      </c>
      <c r="L131" s="111">
        <v>0</v>
      </c>
      <c r="M131" s="79">
        <v>0</v>
      </c>
      <c r="N131" s="79">
        <v>0</v>
      </c>
      <c r="O131" s="79">
        <v>0</v>
      </c>
      <c r="P131" s="79">
        <v>0</v>
      </c>
      <c r="Q131" s="79">
        <v>0</v>
      </c>
      <c r="R131" s="79">
        <v>0</v>
      </c>
      <c r="S131" s="79">
        <v>0</v>
      </c>
      <c r="T131" s="79">
        <v>0</v>
      </c>
      <c r="U131" s="79">
        <v>0</v>
      </c>
      <c r="V131" s="79">
        <v>0</v>
      </c>
      <c r="W131" s="79">
        <v>0</v>
      </c>
      <c r="X131" s="79">
        <v>0</v>
      </c>
      <c r="Y131" s="79">
        <v>0</v>
      </c>
      <c r="Z131" s="79">
        <v>0</v>
      </c>
      <c r="AA131" s="79">
        <v>0</v>
      </c>
      <c r="AB131" s="79">
        <v>0</v>
      </c>
      <c r="AC131" s="79">
        <v>0</v>
      </c>
      <c r="AD131" s="79">
        <v>0</v>
      </c>
      <c r="AE131" s="79">
        <v>0</v>
      </c>
      <c r="AF131" s="79">
        <v>0</v>
      </c>
      <c r="AG131" s="79">
        <v>0</v>
      </c>
      <c r="AH131" s="79">
        <v>1</v>
      </c>
      <c r="AI131" s="79">
        <v>0</v>
      </c>
      <c r="AJ131" s="79">
        <v>0</v>
      </c>
      <c r="AK131" s="79">
        <v>3</v>
      </c>
      <c r="AL131" s="79">
        <v>0</v>
      </c>
      <c r="AM131" s="79">
        <v>0</v>
      </c>
      <c r="AN131" s="79">
        <v>1</v>
      </c>
      <c r="AO131" s="79" t="s">
        <v>7668</v>
      </c>
      <c r="AP131" s="1" t="s">
        <v>7668</v>
      </c>
      <c r="AQ131" s="1" t="s">
        <v>7668</v>
      </c>
      <c r="AR131" s="1" t="s">
        <v>7668</v>
      </c>
      <c r="AS131" s="1" t="s">
        <v>7668</v>
      </c>
      <c r="AT131" s="1" t="s">
        <v>7668</v>
      </c>
      <c r="AU131" s="1" t="s">
        <v>7668</v>
      </c>
      <c r="AV131" s="1" t="s">
        <v>7668</v>
      </c>
      <c r="AW131" s="1" t="s">
        <v>7668</v>
      </c>
      <c r="AX131" s="1" t="s">
        <v>7668</v>
      </c>
      <c r="AY131" s="1" t="s">
        <v>7668</v>
      </c>
      <c r="AZ131" s="1" t="s">
        <v>7668</v>
      </c>
      <c r="BA131" s="1" t="s">
        <v>7668</v>
      </c>
    </row>
    <row r="132" spans="1:53" ht="34" x14ac:dyDescent="0.4">
      <c r="A132" s="214" t="s">
        <v>7999</v>
      </c>
      <c r="B132" s="11" t="s">
        <v>8001</v>
      </c>
      <c r="C132" s="79" t="s">
        <v>7671</v>
      </c>
      <c r="D132" s="11" t="s">
        <v>8580</v>
      </c>
      <c r="E132" s="79"/>
      <c r="F132" s="79">
        <v>0</v>
      </c>
      <c r="G132" s="79">
        <v>0</v>
      </c>
      <c r="H132" s="252">
        <v>0</v>
      </c>
      <c r="I132" s="111">
        <v>0</v>
      </c>
      <c r="J132" s="79">
        <v>0</v>
      </c>
      <c r="K132" s="79">
        <v>0</v>
      </c>
      <c r="L132" s="111">
        <v>0</v>
      </c>
      <c r="M132" s="79">
        <v>0</v>
      </c>
      <c r="N132" s="79">
        <v>0</v>
      </c>
      <c r="O132" s="79">
        <v>0</v>
      </c>
      <c r="P132" s="79">
        <v>0</v>
      </c>
      <c r="Q132" s="79">
        <v>0</v>
      </c>
      <c r="R132" s="79">
        <v>0</v>
      </c>
      <c r="S132" s="79">
        <v>0</v>
      </c>
      <c r="T132" s="79">
        <v>0</v>
      </c>
      <c r="U132" s="79">
        <v>0</v>
      </c>
      <c r="V132" s="79">
        <v>0</v>
      </c>
      <c r="W132" s="79">
        <v>0</v>
      </c>
      <c r="X132" s="79">
        <v>0</v>
      </c>
      <c r="Y132" s="79">
        <v>0</v>
      </c>
      <c r="Z132" s="79">
        <v>0</v>
      </c>
      <c r="AA132" s="79">
        <v>0</v>
      </c>
      <c r="AB132" s="79">
        <v>0</v>
      </c>
      <c r="AC132" s="79">
        <v>0</v>
      </c>
      <c r="AD132" s="79">
        <v>0</v>
      </c>
      <c r="AE132" s="79">
        <v>0</v>
      </c>
      <c r="AF132" s="79">
        <v>0</v>
      </c>
      <c r="AG132" s="79">
        <v>0</v>
      </c>
      <c r="AH132" s="79">
        <v>0</v>
      </c>
      <c r="AI132" s="79">
        <v>0</v>
      </c>
      <c r="AJ132" s="79">
        <v>0</v>
      </c>
      <c r="AK132" s="79">
        <v>0</v>
      </c>
      <c r="AL132" s="79">
        <v>0</v>
      </c>
      <c r="AM132" s="79">
        <v>0</v>
      </c>
      <c r="AN132" s="79">
        <v>1</v>
      </c>
      <c r="AO132" s="79">
        <v>0</v>
      </c>
      <c r="AP132" s="1">
        <v>1</v>
      </c>
      <c r="AQ132" s="71" t="s">
        <v>7668</v>
      </c>
      <c r="AR132" s="1" t="s">
        <v>7668</v>
      </c>
      <c r="AS132" s="1" t="s">
        <v>7668</v>
      </c>
      <c r="AT132" s="1" t="s">
        <v>7668</v>
      </c>
      <c r="AU132" s="1" t="s">
        <v>7668</v>
      </c>
      <c r="AV132" s="1" t="s">
        <v>7668</v>
      </c>
      <c r="AW132" s="1" t="s">
        <v>7668</v>
      </c>
      <c r="AX132" s="1" t="s">
        <v>7668</v>
      </c>
      <c r="AY132" s="1" t="s">
        <v>7668</v>
      </c>
      <c r="AZ132" s="1" t="s">
        <v>7668</v>
      </c>
      <c r="BA132" s="1" t="s">
        <v>7668</v>
      </c>
    </row>
    <row r="133" spans="1:53" ht="34" x14ac:dyDescent="0.4">
      <c r="A133" s="214" t="s">
        <v>7997</v>
      </c>
      <c r="B133" s="11" t="s">
        <v>8000</v>
      </c>
      <c r="C133" s="79" t="s">
        <v>7671</v>
      </c>
      <c r="D133" s="11" t="s">
        <v>8580</v>
      </c>
      <c r="E133" s="79"/>
      <c r="F133" s="79">
        <v>0</v>
      </c>
      <c r="G133" s="79">
        <v>0</v>
      </c>
      <c r="H133" s="252">
        <v>0</v>
      </c>
      <c r="I133" s="111">
        <v>0</v>
      </c>
      <c r="J133" s="79">
        <v>0</v>
      </c>
      <c r="K133" s="79">
        <v>0</v>
      </c>
      <c r="L133" s="111">
        <v>0</v>
      </c>
      <c r="M133" s="79">
        <v>0</v>
      </c>
      <c r="N133" s="79">
        <v>0</v>
      </c>
      <c r="O133" s="79">
        <v>0</v>
      </c>
      <c r="P133" s="79">
        <v>0</v>
      </c>
      <c r="Q133" s="79">
        <v>0</v>
      </c>
      <c r="R133" s="79">
        <v>0</v>
      </c>
      <c r="S133" s="79">
        <v>0</v>
      </c>
      <c r="T133" s="79">
        <v>0</v>
      </c>
      <c r="U133" s="79">
        <v>0</v>
      </c>
      <c r="V133" s="79">
        <v>0</v>
      </c>
      <c r="W133" s="79">
        <v>0</v>
      </c>
      <c r="X133" s="79">
        <v>0</v>
      </c>
      <c r="Y133" s="79">
        <v>0</v>
      </c>
      <c r="Z133" s="79">
        <v>0</v>
      </c>
      <c r="AA133" s="79">
        <v>0</v>
      </c>
      <c r="AB133" s="79">
        <v>0</v>
      </c>
      <c r="AC133" s="79">
        <v>0</v>
      </c>
      <c r="AD133" s="79">
        <v>0</v>
      </c>
      <c r="AE133" s="79">
        <v>0</v>
      </c>
      <c r="AF133" s="79">
        <v>0</v>
      </c>
      <c r="AG133" s="79">
        <v>0</v>
      </c>
      <c r="AH133" s="79">
        <v>0</v>
      </c>
      <c r="AI133" s="79">
        <v>0</v>
      </c>
      <c r="AJ133" s="79">
        <v>0</v>
      </c>
      <c r="AK133" s="79">
        <v>0</v>
      </c>
      <c r="AL133" s="79">
        <v>0</v>
      </c>
      <c r="AM133" s="79">
        <v>0</v>
      </c>
      <c r="AN133" s="79">
        <v>0</v>
      </c>
      <c r="AO133" s="79">
        <v>1</v>
      </c>
      <c r="AP133" s="1">
        <v>1</v>
      </c>
      <c r="AQ133" s="71" t="s">
        <v>7668</v>
      </c>
      <c r="AR133" s="1" t="s">
        <v>7668</v>
      </c>
      <c r="AS133" s="1" t="s">
        <v>7668</v>
      </c>
      <c r="AT133" s="1" t="s">
        <v>7668</v>
      </c>
      <c r="AU133" s="1" t="s">
        <v>7668</v>
      </c>
      <c r="AV133" s="1" t="s">
        <v>7668</v>
      </c>
      <c r="AW133" s="1" t="s">
        <v>7668</v>
      </c>
      <c r="AX133" s="1" t="s">
        <v>7668</v>
      </c>
      <c r="AY133" s="1" t="s">
        <v>7668</v>
      </c>
      <c r="AZ133" s="1" t="s">
        <v>7668</v>
      </c>
      <c r="BA133" s="1" t="s">
        <v>7668</v>
      </c>
    </row>
    <row r="134" spans="1:53" ht="34" x14ac:dyDescent="0.4">
      <c r="A134" s="214" t="s">
        <v>7995</v>
      </c>
      <c r="B134" s="11" t="s">
        <v>8007</v>
      </c>
      <c r="C134" s="79" t="s">
        <v>7671</v>
      </c>
      <c r="D134" s="11" t="s">
        <v>7639</v>
      </c>
      <c r="E134" s="79"/>
      <c r="F134" s="79">
        <v>0</v>
      </c>
      <c r="G134" s="79">
        <v>0</v>
      </c>
      <c r="H134" s="252">
        <v>0</v>
      </c>
      <c r="I134" s="111">
        <v>0</v>
      </c>
      <c r="J134" s="79">
        <v>0</v>
      </c>
      <c r="K134" s="79">
        <v>0</v>
      </c>
      <c r="L134" s="111">
        <v>0</v>
      </c>
      <c r="M134" s="79">
        <v>0</v>
      </c>
      <c r="N134" s="79">
        <v>0</v>
      </c>
      <c r="O134" s="79">
        <v>0</v>
      </c>
      <c r="P134" s="79">
        <v>0</v>
      </c>
      <c r="Q134" s="79">
        <v>0</v>
      </c>
      <c r="R134" s="79">
        <v>0</v>
      </c>
      <c r="S134" s="79">
        <v>0</v>
      </c>
      <c r="T134" s="79">
        <v>0</v>
      </c>
      <c r="U134" s="79">
        <v>0</v>
      </c>
      <c r="V134" s="79">
        <v>0</v>
      </c>
      <c r="W134" s="79">
        <v>0</v>
      </c>
      <c r="X134" s="79">
        <v>0</v>
      </c>
      <c r="Y134" s="79">
        <v>0</v>
      </c>
      <c r="Z134" s="79">
        <v>0</v>
      </c>
      <c r="AA134" s="79">
        <v>0</v>
      </c>
      <c r="AB134" s="79">
        <v>0</v>
      </c>
      <c r="AC134" s="79">
        <v>0</v>
      </c>
      <c r="AD134" s="79">
        <v>0</v>
      </c>
      <c r="AE134" s="79">
        <v>0</v>
      </c>
      <c r="AF134" s="79">
        <v>0</v>
      </c>
      <c r="AG134" s="79">
        <v>0</v>
      </c>
      <c r="AH134" s="79">
        <v>0</v>
      </c>
      <c r="AI134" s="79">
        <v>0</v>
      </c>
      <c r="AJ134" s="79">
        <v>0</v>
      </c>
      <c r="AK134" s="79">
        <v>0</v>
      </c>
      <c r="AL134" s="79">
        <v>0</v>
      </c>
      <c r="AM134" s="79">
        <v>0</v>
      </c>
      <c r="AN134" s="79">
        <v>0</v>
      </c>
      <c r="AO134" s="79">
        <v>1</v>
      </c>
      <c r="AP134" s="1" t="s">
        <v>7668</v>
      </c>
      <c r="AQ134" s="1" t="s">
        <v>7668</v>
      </c>
      <c r="AR134" s="1" t="s">
        <v>7668</v>
      </c>
      <c r="AS134" s="1" t="s">
        <v>7668</v>
      </c>
      <c r="AT134" s="1" t="s">
        <v>7668</v>
      </c>
      <c r="AU134" s="1" t="s">
        <v>7668</v>
      </c>
      <c r="AV134" s="1" t="s">
        <v>7668</v>
      </c>
      <c r="AW134" s="1" t="s">
        <v>7668</v>
      </c>
      <c r="AX134" s="1" t="s">
        <v>7668</v>
      </c>
      <c r="AY134" s="1" t="s">
        <v>7668</v>
      </c>
      <c r="AZ134" s="1" t="s">
        <v>7668</v>
      </c>
      <c r="BA134" s="1" t="s">
        <v>7668</v>
      </c>
    </row>
    <row r="135" spans="1:53" ht="34" x14ac:dyDescent="0.4">
      <c r="A135" s="214" t="s">
        <v>7968</v>
      </c>
      <c r="B135" s="11" t="s">
        <v>7971</v>
      </c>
      <c r="C135" s="79" t="s">
        <v>7671</v>
      </c>
      <c r="D135" s="11" t="s">
        <v>8580</v>
      </c>
      <c r="E135" s="79"/>
      <c r="F135" s="79">
        <v>0</v>
      </c>
      <c r="G135" s="79">
        <v>0</v>
      </c>
      <c r="H135" s="252">
        <v>0</v>
      </c>
      <c r="I135" s="111">
        <v>0</v>
      </c>
      <c r="J135" s="79">
        <v>0</v>
      </c>
      <c r="K135" s="79">
        <v>0</v>
      </c>
      <c r="L135" s="111">
        <v>0</v>
      </c>
      <c r="M135" s="79">
        <v>0</v>
      </c>
      <c r="N135" s="79">
        <v>0</v>
      </c>
      <c r="O135" s="79">
        <v>0</v>
      </c>
      <c r="P135" s="79">
        <v>0</v>
      </c>
      <c r="Q135" s="79">
        <v>0</v>
      </c>
      <c r="R135" s="79">
        <v>0</v>
      </c>
      <c r="S135" s="79">
        <v>0</v>
      </c>
      <c r="T135" s="79">
        <v>0</v>
      </c>
      <c r="U135" s="79">
        <v>0</v>
      </c>
      <c r="V135" s="79">
        <v>0</v>
      </c>
      <c r="W135" s="79">
        <v>0</v>
      </c>
      <c r="X135" s="79">
        <v>0</v>
      </c>
      <c r="Y135" s="79">
        <v>0</v>
      </c>
      <c r="Z135" s="79">
        <v>0</v>
      </c>
      <c r="AA135" s="79">
        <v>0</v>
      </c>
      <c r="AB135" s="79">
        <v>0</v>
      </c>
      <c r="AC135" s="79">
        <v>0</v>
      </c>
      <c r="AD135" s="79">
        <v>0</v>
      </c>
      <c r="AE135" s="79">
        <v>1</v>
      </c>
      <c r="AF135" s="79">
        <v>0</v>
      </c>
      <c r="AG135" s="79">
        <v>0</v>
      </c>
      <c r="AH135" s="79">
        <v>0</v>
      </c>
      <c r="AI135" s="79">
        <v>0</v>
      </c>
      <c r="AJ135" s="79">
        <v>0</v>
      </c>
      <c r="AK135" s="79">
        <v>0</v>
      </c>
      <c r="AL135" s="79">
        <v>0</v>
      </c>
      <c r="AM135" s="79">
        <v>0</v>
      </c>
      <c r="AN135" s="79">
        <v>0</v>
      </c>
      <c r="AO135" s="79">
        <v>0</v>
      </c>
      <c r="AP135" s="1">
        <v>1</v>
      </c>
      <c r="AQ135" s="71" t="s">
        <v>7668</v>
      </c>
      <c r="AR135" s="1" t="s">
        <v>7668</v>
      </c>
      <c r="AS135" s="1" t="s">
        <v>7668</v>
      </c>
      <c r="AT135" s="1" t="s">
        <v>7668</v>
      </c>
      <c r="AU135" s="1" t="s">
        <v>7668</v>
      </c>
      <c r="AV135" s="1" t="s">
        <v>7668</v>
      </c>
      <c r="AW135" s="1" t="s">
        <v>7668</v>
      </c>
      <c r="AX135" s="1" t="s">
        <v>7668</v>
      </c>
      <c r="AY135" s="1" t="s">
        <v>7668</v>
      </c>
      <c r="AZ135" s="1" t="s">
        <v>7668</v>
      </c>
      <c r="BA135" s="1" t="s">
        <v>7668</v>
      </c>
    </row>
    <row r="136" spans="1:53" ht="34" x14ac:dyDescent="0.4">
      <c r="A136" s="214" t="s">
        <v>7942</v>
      </c>
      <c r="B136" s="11" t="s">
        <v>7943</v>
      </c>
      <c r="C136" s="79" t="s">
        <v>7671</v>
      </c>
      <c r="D136" s="11" t="s">
        <v>8580</v>
      </c>
      <c r="E136" s="79"/>
      <c r="F136" s="79">
        <v>0</v>
      </c>
      <c r="G136" s="79">
        <v>0</v>
      </c>
      <c r="H136" s="252">
        <v>0</v>
      </c>
      <c r="I136" s="111">
        <v>0</v>
      </c>
      <c r="J136" s="79">
        <v>0</v>
      </c>
      <c r="K136" s="79">
        <v>0</v>
      </c>
      <c r="L136" s="111">
        <v>0</v>
      </c>
      <c r="M136" s="79">
        <v>0</v>
      </c>
      <c r="N136" s="79">
        <v>0</v>
      </c>
      <c r="O136" s="79">
        <v>0</v>
      </c>
      <c r="P136" s="79">
        <v>0</v>
      </c>
      <c r="Q136" s="79">
        <v>0</v>
      </c>
      <c r="R136" s="79">
        <v>0</v>
      </c>
      <c r="S136" s="79">
        <v>0</v>
      </c>
      <c r="T136" s="79">
        <v>0</v>
      </c>
      <c r="U136" s="79">
        <v>0</v>
      </c>
      <c r="V136" s="79">
        <v>0</v>
      </c>
      <c r="W136" s="79">
        <v>0</v>
      </c>
      <c r="X136" s="79">
        <v>0</v>
      </c>
      <c r="Y136" s="79">
        <v>0</v>
      </c>
      <c r="Z136" s="79">
        <v>0</v>
      </c>
      <c r="AA136" s="79">
        <v>0</v>
      </c>
      <c r="AB136" s="79">
        <v>0</v>
      </c>
      <c r="AC136" s="79">
        <v>0</v>
      </c>
      <c r="AD136" s="79">
        <v>0</v>
      </c>
      <c r="AE136" s="79">
        <v>0</v>
      </c>
      <c r="AF136" s="79">
        <v>0</v>
      </c>
      <c r="AG136" s="79">
        <v>0</v>
      </c>
      <c r="AH136" s="79">
        <v>0</v>
      </c>
      <c r="AI136" s="79">
        <v>0</v>
      </c>
      <c r="AJ136" s="79">
        <v>0</v>
      </c>
      <c r="AK136" s="79">
        <v>0</v>
      </c>
      <c r="AL136" s="79">
        <v>0</v>
      </c>
      <c r="AM136" s="79">
        <v>0</v>
      </c>
      <c r="AN136" s="79">
        <v>0</v>
      </c>
      <c r="AO136" s="79">
        <v>0</v>
      </c>
      <c r="AP136" s="1">
        <v>0</v>
      </c>
      <c r="AQ136" s="71">
        <v>1</v>
      </c>
      <c r="AR136" s="1" t="s">
        <v>7668</v>
      </c>
      <c r="AS136" s="1" t="s">
        <v>7668</v>
      </c>
      <c r="AT136" s="1" t="s">
        <v>7668</v>
      </c>
      <c r="AU136" s="1" t="s">
        <v>7668</v>
      </c>
      <c r="AV136" s="1" t="s">
        <v>7668</v>
      </c>
      <c r="AW136" s="1" t="s">
        <v>7668</v>
      </c>
      <c r="AX136" s="1" t="s">
        <v>7668</v>
      </c>
      <c r="AY136" s="1" t="s">
        <v>7668</v>
      </c>
      <c r="AZ136" s="1" t="s">
        <v>7668</v>
      </c>
      <c r="BA136" s="1" t="s">
        <v>7668</v>
      </c>
    </row>
    <row r="137" spans="1:53" ht="34" x14ac:dyDescent="0.4">
      <c r="A137" s="214" t="s">
        <v>7779</v>
      </c>
      <c r="B137" s="11" t="s">
        <v>7781</v>
      </c>
      <c r="C137" s="79" t="s">
        <v>7671</v>
      </c>
      <c r="D137" s="11" t="s">
        <v>7639</v>
      </c>
      <c r="E137" s="79"/>
      <c r="F137" s="79">
        <v>0</v>
      </c>
      <c r="G137" s="79">
        <v>0</v>
      </c>
      <c r="H137" s="252">
        <v>0</v>
      </c>
      <c r="I137" s="111">
        <v>0</v>
      </c>
      <c r="J137" s="79">
        <v>0</v>
      </c>
      <c r="K137" s="79">
        <v>0</v>
      </c>
      <c r="L137" s="111">
        <v>0</v>
      </c>
      <c r="M137" s="79">
        <v>0</v>
      </c>
      <c r="N137" s="79">
        <v>0</v>
      </c>
      <c r="O137" s="79">
        <v>0</v>
      </c>
      <c r="P137" s="79">
        <v>0</v>
      </c>
      <c r="Q137" s="79">
        <v>0</v>
      </c>
      <c r="R137" s="79">
        <v>0</v>
      </c>
      <c r="S137" s="79">
        <v>0</v>
      </c>
      <c r="T137" s="79">
        <v>0</v>
      </c>
      <c r="U137" s="79">
        <v>0</v>
      </c>
      <c r="V137" s="79">
        <v>0</v>
      </c>
      <c r="W137" s="79">
        <v>0</v>
      </c>
      <c r="X137" s="79">
        <v>0</v>
      </c>
      <c r="Y137" s="79">
        <v>0</v>
      </c>
      <c r="Z137" s="79">
        <v>0</v>
      </c>
      <c r="AA137" s="79">
        <v>0</v>
      </c>
      <c r="AB137" s="79">
        <v>0</v>
      </c>
      <c r="AC137" s="79">
        <v>0</v>
      </c>
      <c r="AD137" s="79">
        <v>0</v>
      </c>
      <c r="AE137" s="79">
        <v>0</v>
      </c>
      <c r="AF137" s="79">
        <v>0</v>
      </c>
      <c r="AG137" s="79">
        <v>0</v>
      </c>
      <c r="AH137" s="79">
        <v>0</v>
      </c>
      <c r="AI137" s="79">
        <v>0</v>
      </c>
      <c r="AJ137" s="79">
        <v>0</v>
      </c>
      <c r="AK137" s="79">
        <v>0</v>
      </c>
      <c r="AL137" s="79">
        <v>0</v>
      </c>
      <c r="AM137" s="79">
        <v>0</v>
      </c>
      <c r="AN137" s="79">
        <v>0</v>
      </c>
      <c r="AO137" s="79">
        <v>0</v>
      </c>
      <c r="AP137" s="1">
        <v>2</v>
      </c>
      <c r="AQ137" s="71">
        <v>3</v>
      </c>
      <c r="AR137" s="1">
        <v>0</v>
      </c>
      <c r="AS137" s="1">
        <v>2</v>
      </c>
      <c r="AT137" s="1">
        <v>3</v>
      </c>
      <c r="AU137" s="1" t="s">
        <v>7668</v>
      </c>
      <c r="AV137" s="1" t="s">
        <v>7668</v>
      </c>
      <c r="AW137" s="1" t="s">
        <v>7668</v>
      </c>
      <c r="AX137" s="1" t="s">
        <v>7668</v>
      </c>
      <c r="AY137" s="1" t="s">
        <v>7668</v>
      </c>
      <c r="AZ137" s="1" t="s">
        <v>7668</v>
      </c>
      <c r="BA137" s="1" t="s">
        <v>7668</v>
      </c>
    </row>
    <row r="138" spans="1:53" x14ac:dyDescent="0.4">
      <c r="A138" s="214" t="s">
        <v>7777</v>
      </c>
      <c r="B138" s="11" t="s">
        <v>7780</v>
      </c>
      <c r="C138" s="79" t="s">
        <v>7671</v>
      </c>
      <c r="D138" s="11" t="s">
        <v>7639</v>
      </c>
      <c r="E138" s="79"/>
      <c r="F138" s="79">
        <v>0</v>
      </c>
      <c r="G138" s="79">
        <v>0</v>
      </c>
      <c r="H138" s="252">
        <v>0</v>
      </c>
      <c r="I138" s="111">
        <v>0</v>
      </c>
      <c r="J138" s="79">
        <v>0</v>
      </c>
      <c r="K138" s="79">
        <v>0</v>
      </c>
      <c r="L138" s="111">
        <v>0</v>
      </c>
      <c r="M138" s="79">
        <v>0</v>
      </c>
      <c r="N138" s="79">
        <v>0</v>
      </c>
      <c r="O138" s="79">
        <v>0</v>
      </c>
      <c r="P138" s="79">
        <v>0</v>
      </c>
      <c r="Q138" s="79">
        <v>0</v>
      </c>
      <c r="R138" s="79">
        <v>0</v>
      </c>
      <c r="S138" s="79">
        <v>0</v>
      </c>
      <c r="T138" s="79">
        <v>0</v>
      </c>
      <c r="U138" s="79">
        <v>0</v>
      </c>
      <c r="V138" s="79">
        <v>0</v>
      </c>
      <c r="W138" s="79">
        <v>0</v>
      </c>
      <c r="X138" s="79">
        <v>0</v>
      </c>
      <c r="Y138" s="79">
        <v>0</v>
      </c>
      <c r="Z138" s="79">
        <v>0</v>
      </c>
      <c r="AA138" s="79">
        <v>0</v>
      </c>
      <c r="AB138" s="79">
        <v>0</v>
      </c>
      <c r="AC138" s="79">
        <v>0</v>
      </c>
      <c r="AD138" s="79">
        <v>0</v>
      </c>
      <c r="AE138" s="79">
        <v>0</v>
      </c>
      <c r="AF138" s="79">
        <v>0</v>
      </c>
      <c r="AG138" s="79">
        <v>0</v>
      </c>
      <c r="AH138" s="79">
        <v>0</v>
      </c>
      <c r="AI138" s="79">
        <v>0</v>
      </c>
      <c r="AJ138" s="79">
        <v>0</v>
      </c>
      <c r="AK138" s="79">
        <v>0</v>
      </c>
      <c r="AL138" s="79">
        <v>0</v>
      </c>
      <c r="AM138" s="79">
        <v>0</v>
      </c>
      <c r="AN138" s="79">
        <v>0</v>
      </c>
      <c r="AO138" s="79">
        <v>1</v>
      </c>
      <c r="AP138" s="1">
        <v>0</v>
      </c>
      <c r="AQ138" s="71">
        <v>1</v>
      </c>
      <c r="AR138" s="1">
        <v>0</v>
      </c>
      <c r="AS138" s="1">
        <v>1</v>
      </c>
      <c r="AT138" s="1">
        <v>7</v>
      </c>
      <c r="AU138" s="1" t="s">
        <v>7668</v>
      </c>
      <c r="AV138" s="1" t="s">
        <v>7668</v>
      </c>
      <c r="AW138" s="1" t="s">
        <v>7668</v>
      </c>
      <c r="AX138" s="1" t="s">
        <v>7668</v>
      </c>
      <c r="AY138" s="1" t="s">
        <v>7668</v>
      </c>
      <c r="AZ138" s="1" t="s">
        <v>7668</v>
      </c>
      <c r="BA138" s="1" t="s">
        <v>7668</v>
      </c>
    </row>
    <row r="139" spans="1:53" ht="34" x14ac:dyDescent="0.4">
      <c r="A139" s="214" t="s">
        <v>7773</v>
      </c>
      <c r="B139" s="11" t="s">
        <v>7774</v>
      </c>
      <c r="C139" s="79" t="s">
        <v>7671</v>
      </c>
      <c r="D139" s="11" t="s">
        <v>7639</v>
      </c>
      <c r="E139" s="79"/>
      <c r="F139" s="79">
        <v>0</v>
      </c>
      <c r="G139" s="79">
        <v>0</v>
      </c>
      <c r="H139" s="252">
        <v>0</v>
      </c>
      <c r="I139" s="111">
        <v>0</v>
      </c>
      <c r="J139" s="79">
        <v>0</v>
      </c>
      <c r="K139" s="79">
        <v>0</v>
      </c>
      <c r="L139" s="111">
        <v>0</v>
      </c>
      <c r="M139" s="79">
        <v>0</v>
      </c>
      <c r="N139" s="79">
        <v>0</v>
      </c>
      <c r="O139" s="79">
        <v>0</v>
      </c>
      <c r="P139" s="79">
        <v>0</v>
      </c>
      <c r="Q139" s="79">
        <v>0</v>
      </c>
      <c r="R139" s="79">
        <v>0</v>
      </c>
      <c r="S139" s="79">
        <v>0</v>
      </c>
      <c r="T139" s="79">
        <v>0</v>
      </c>
      <c r="U139" s="79">
        <v>0</v>
      </c>
      <c r="V139" s="79">
        <v>0</v>
      </c>
      <c r="W139" s="79">
        <v>0</v>
      </c>
      <c r="X139" s="79">
        <v>0</v>
      </c>
      <c r="Y139" s="79">
        <v>0</v>
      </c>
      <c r="Z139" s="79">
        <v>0</v>
      </c>
      <c r="AA139" s="79">
        <v>0</v>
      </c>
      <c r="AB139" s="79">
        <v>0</v>
      </c>
      <c r="AC139" s="79">
        <v>0</v>
      </c>
      <c r="AD139" s="79">
        <v>0</v>
      </c>
      <c r="AE139" s="79">
        <v>0</v>
      </c>
      <c r="AF139" s="79">
        <v>0</v>
      </c>
      <c r="AG139" s="79">
        <v>0</v>
      </c>
      <c r="AH139" s="79">
        <v>0</v>
      </c>
      <c r="AI139" s="79">
        <v>0</v>
      </c>
      <c r="AJ139" s="79">
        <v>0</v>
      </c>
      <c r="AK139" s="79">
        <v>0</v>
      </c>
      <c r="AL139" s="79">
        <v>0</v>
      </c>
      <c r="AM139" s="79">
        <v>0</v>
      </c>
      <c r="AN139" s="79">
        <v>0</v>
      </c>
      <c r="AO139" s="79">
        <v>0</v>
      </c>
      <c r="AP139" s="1">
        <v>0</v>
      </c>
      <c r="AQ139" s="71">
        <v>0</v>
      </c>
      <c r="AR139" s="1">
        <v>0</v>
      </c>
      <c r="AS139" s="1">
        <v>0</v>
      </c>
      <c r="AT139" s="1">
        <v>1</v>
      </c>
      <c r="AU139" s="1" t="s">
        <v>7668</v>
      </c>
      <c r="AV139" s="1" t="s">
        <v>7668</v>
      </c>
      <c r="AW139" s="1" t="s">
        <v>7668</v>
      </c>
      <c r="AX139" s="1" t="s">
        <v>7668</v>
      </c>
      <c r="AY139" s="1" t="s">
        <v>7668</v>
      </c>
      <c r="AZ139" s="1" t="s">
        <v>7668</v>
      </c>
      <c r="BA139" s="1" t="s">
        <v>7668</v>
      </c>
    </row>
    <row r="140" spans="1:53" ht="68" x14ac:dyDescent="0.4">
      <c r="A140" s="214" t="s">
        <v>7766</v>
      </c>
      <c r="B140" s="11" t="s">
        <v>7767</v>
      </c>
      <c r="C140" s="79" t="s">
        <v>7671</v>
      </c>
      <c r="D140" s="11" t="s">
        <v>7639</v>
      </c>
      <c r="E140" s="79"/>
      <c r="F140" s="79">
        <v>0</v>
      </c>
      <c r="G140" s="79">
        <v>0</v>
      </c>
      <c r="H140" s="252">
        <v>0</v>
      </c>
      <c r="I140" s="111">
        <v>0</v>
      </c>
      <c r="J140" s="79">
        <v>0</v>
      </c>
      <c r="K140" s="79">
        <v>0</v>
      </c>
      <c r="L140" s="111">
        <v>0</v>
      </c>
      <c r="M140" s="79">
        <v>0</v>
      </c>
      <c r="N140" s="79">
        <v>0</v>
      </c>
      <c r="O140" s="79">
        <v>0</v>
      </c>
      <c r="P140" s="79">
        <v>0</v>
      </c>
      <c r="Q140" s="79">
        <v>0</v>
      </c>
      <c r="R140" s="79">
        <v>0</v>
      </c>
      <c r="S140" s="79">
        <v>0</v>
      </c>
      <c r="T140" s="79">
        <v>0</v>
      </c>
      <c r="U140" s="79">
        <v>0</v>
      </c>
      <c r="V140" s="79">
        <v>0</v>
      </c>
      <c r="W140" s="79">
        <v>0</v>
      </c>
      <c r="X140" s="79">
        <v>0</v>
      </c>
      <c r="Y140" s="79">
        <v>0</v>
      </c>
      <c r="Z140" s="79">
        <v>0</v>
      </c>
      <c r="AA140" s="79">
        <v>0</v>
      </c>
      <c r="AB140" s="79">
        <v>0</v>
      </c>
      <c r="AC140" s="79">
        <v>0</v>
      </c>
      <c r="AD140" s="79">
        <v>0</v>
      </c>
      <c r="AE140" s="79">
        <v>0</v>
      </c>
      <c r="AF140" s="79">
        <v>0</v>
      </c>
      <c r="AG140" s="79">
        <v>0</v>
      </c>
      <c r="AH140" s="79">
        <v>0</v>
      </c>
      <c r="AI140" s="79">
        <v>0</v>
      </c>
      <c r="AJ140" s="79">
        <v>0</v>
      </c>
      <c r="AK140" s="79">
        <v>0</v>
      </c>
      <c r="AL140" s="79">
        <v>0</v>
      </c>
      <c r="AM140" s="79">
        <v>0</v>
      </c>
      <c r="AN140" s="79">
        <v>0</v>
      </c>
      <c r="AO140" s="79">
        <v>0</v>
      </c>
      <c r="AP140" s="1">
        <v>0</v>
      </c>
      <c r="AQ140" s="71">
        <v>0</v>
      </c>
      <c r="AR140" s="1">
        <v>0</v>
      </c>
      <c r="AS140" s="1">
        <v>0</v>
      </c>
      <c r="AT140" s="1">
        <v>1</v>
      </c>
      <c r="AU140" s="1" t="s">
        <v>7668</v>
      </c>
      <c r="AV140" s="1" t="s">
        <v>7668</v>
      </c>
      <c r="AW140" s="1" t="s">
        <v>7668</v>
      </c>
      <c r="AX140" s="1" t="s">
        <v>7668</v>
      </c>
      <c r="AY140" s="1" t="s">
        <v>7668</v>
      </c>
      <c r="AZ140" s="1" t="s">
        <v>7668</v>
      </c>
      <c r="BA140" s="1" t="s">
        <v>7668</v>
      </c>
    </row>
    <row r="141" spans="1:53" x14ac:dyDescent="0.4">
      <c r="A141" s="214" t="s">
        <v>7768</v>
      </c>
      <c r="B141" s="11" t="s">
        <v>7769</v>
      </c>
      <c r="C141" s="79" t="s">
        <v>7770</v>
      </c>
      <c r="D141" s="11" t="s">
        <v>7639</v>
      </c>
      <c r="E141" s="79"/>
      <c r="F141" s="79">
        <v>0</v>
      </c>
      <c r="G141" s="79">
        <v>0</v>
      </c>
      <c r="H141" s="252">
        <v>0</v>
      </c>
      <c r="I141" s="111">
        <v>0</v>
      </c>
      <c r="J141" s="79">
        <v>0</v>
      </c>
      <c r="K141" s="79">
        <v>0</v>
      </c>
      <c r="L141" s="111">
        <v>0</v>
      </c>
      <c r="M141" s="79">
        <v>0</v>
      </c>
      <c r="N141" s="79">
        <v>0</v>
      </c>
      <c r="O141" s="79">
        <v>0</v>
      </c>
      <c r="P141" s="79">
        <v>0</v>
      </c>
      <c r="Q141" s="79">
        <v>0</v>
      </c>
      <c r="R141" s="79">
        <v>0</v>
      </c>
      <c r="S141" s="79">
        <v>0</v>
      </c>
      <c r="T141" s="79">
        <v>0</v>
      </c>
      <c r="U141" s="79">
        <v>0</v>
      </c>
      <c r="V141" s="79">
        <v>0</v>
      </c>
      <c r="W141" s="79">
        <v>0</v>
      </c>
      <c r="X141" s="79">
        <v>0</v>
      </c>
      <c r="Y141" s="79">
        <v>0</v>
      </c>
      <c r="Z141" s="79">
        <v>0</v>
      </c>
      <c r="AA141" s="79">
        <v>0</v>
      </c>
      <c r="AB141" s="79">
        <v>0</v>
      </c>
      <c r="AC141" s="79">
        <v>0</v>
      </c>
      <c r="AD141" s="79">
        <v>0</v>
      </c>
      <c r="AE141" s="79">
        <v>0</v>
      </c>
      <c r="AF141" s="79">
        <v>0</v>
      </c>
      <c r="AG141" s="79">
        <v>0</v>
      </c>
      <c r="AH141" s="79">
        <v>0</v>
      </c>
      <c r="AI141" s="79">
        <v>0</v>
      </c>
      <c r="AJ141" s="79">
        <v>0</v>
      </c>
      <c r="AK141" s="79">
        <v>0</v>
      </c>
      <c r="AL141" s="79">
        <v>0</v>
      </c>
      <c r="AM141" s="79">
        <v>0</v>
      </c>
      <c r="AN141" s="79">
        <v>0</v>
      </c>
      <c r="AO141" s="79">
        <v>0</v>
      </c>
      <c r="AP141" s="1">
        <v>0</v>
      </c>
      <c r="AQ141" s="71">
        <v>0</v>
      </c>
      <c r="AR141" s="1">
        <v>0</v>
      </c>
      <c r="AS141" s="1">
        <v>0</v>
      </c>
      <c r="AT141" s="1">
        <v>0</v>
      </c>
      <c r="AU141" s="1" t="s">
        <v>7668</v>
      </c>
      <c r="AV141" s="1" t="s">
        <v>7668</v>
      </c>
      <c r="AW141" s="1" t="s">
        <v>7668</v>
      </c>
      <c r="AX141" s="1" t="s">
        <v>7668</v>
      </c>
      <c r="AY141" s="1" t="s">
        <v>7668</v>
      </c>
      <c r="AZ141" s="1" t="s">
        <v>7668</v>
      </c>
      <c r="BA141" s="1" t="s">
        <v>7668</v>
      </c>
    </row>
    <row r="142" spans="1:53" ht="34" x14ac:dyDescent="0.4">
      <c r="A142" s="214" t="s">
        <v>7747</v>
      </c>
      <c r="B142" s="11" t="s">
        <v>7748</v>
      </c>
      <c r="C142" s="79" t="s">
        <v>7672</v>
      </c>
      <c r="D142" s="11" t="s">
        <v>7639</v>
      </c>
      <c r="E142" s="79"/>
      <c r="F142" s="79">
        <v>0</v>
      </c>
      <c r="G142" s="79">
        <v>0</v>
      </c>
      <c r="H142" s="252">
        <v>0</v>
      </c>
      <c r="I142" s="111">
        <v>0</v>
      </c>
      <c r="J142" s="79">
        <v>0</v>
      </c>
      <c r="K142" s="79">
        <v>0</v>
      </c>
      <c r="L142" s="111">
        <v>0</v>
      </c>
      <c r="M142" s="79">
        <v>0</v>
      </c>
      <c r="N142" s="79">
        <v>0</v>
      </c>
      <c r="O142" s="79">
        <v>0</v>
      </c>
      <c r="P142" s="79">
        <v>0</v>
      </c>
      <c r="Q142" s="79">
        <v>0</v>
      </c>
      <c r="R142" s="79">
        <v>0</v>
      </c>
      <c r="S142" s="79">
        <v>0</v>
      </c>
      <c r="T142" s="79">
        <v>0</v>
      </c>
      <c r="U142" s="79">
        <v>0</v>
      </c>
      <c r="V142" s="79">
        <v>0</v>
      </c>
      <c r="W142" s="79">
        <v>0</v>
      </c>
      <c r="X142" s="79">
        <v>0</v>
      </c>
      <c r="Y142" s="79">
        <v>0</v>
      </c>
      <c r="Z142" s="79">
        <v>0</v>
      </c>
      <c r="AA142" s="79">
        <v>0</v>
      </c>
      <c r="AB142" s="79">
        <v>0</v>
      </c>
      <c r="AC142" s="79">
        <v>0</v>
      </c>
      <c r="AD142" s="79">
        <v>0</v>
      </c>
      <c r="AE142" s="79">
        <v>0</v>
      </c>
      <c r="AF142" s="79">
        <v>0</v>
      </c>
      <c r="AG142" s="79">
        <v>0</v>
      </c>
      <c r="AH142" s="79">
        <v>0</v>
      </c>
      <c r="AI142" s="79">
        <v>0</v>
      </c>
      <c r="AJ142" s="79">
        <v>0</v>
      </c>
      <c r="AK142" s="79">
        <v>0</v>
      </c>
      <c r="AL142" s="79">
        <v>0</v>
      </c>
      <c r="AM142" s="79">
        <v>0</v>
      </c>
      <c r="AN142" s="79">
        <v>0</v>
      </c>
      <c r="AO142" s="79">
        <v>0</v>
      </c>
      <c r="AP142" s="79">
        <v>0</v>
      </c>
      <c r="AQ142" s="71">
        <v>0</v>
      </c>
      <c r="AR142" s="79">
        <v>0</v>
      </c>
      <c r="AS142" s="79">
        <v>0</v>
      </c>
      <c r="AT142" s="79">
        <v>0</v>
      </c>
      <c r="AU142" s="1">
        <v>1</v>
      </c>
      <c r="AV142" s="1" t="s">
        <v>7668</v>
      </c>
      <c r="AW142" s="1" t="s">
        <v>7668</v>
      </c>
      <c r="AX142" s="1" t="s">
        <v>7668</v>
      </c>
      <c r="AY142" s="1" t="s">
        <v>7668</v>
      </c>
      <c r="AZ142" s="1" t="s">
        <v>7668</v>
      </c>
      <c r="BA142" s="1" t="s">
        <v>7668</v>
      </c>
    </row>
    <row r="143" spans="1:53" ht="34" x14ac:dyDescent="0.4">
      <c r="A143" s="214" t="s">
        <v>7726</v>
      </c>
      <c r="B143" s="11" t="s">
        <v>7835</v>
      </c>
      <c r="C143" s="79" t="s">
        <v>7671</v>
      </c>
      <c r="D143" s="11" t="s">
        <v>7639</v>
      </c>
      <c r="E143" s="79"/>
      <c r="F143" s="79">
        <v>0</v>
      </c>
      <c r="G143" s="79">
        <v>0</v>
      </c>
      <c r="H143" s="252">
        <v>0</v>
      </c>
      <c r="I143" s="111">
        <v>0</v>
      </c>
      <c r="J143" s="79">
        <v>0</v>
      </c>
      <c r="K143" s="79">
        <v>0</v>
      </c>
      <c r="L143" s="111">
        <v>0</v>
      </c>
      <c r="M143" s="79">
        <v>0</v>
      </c>
      <c r="N143" s="79">
        <v>0</v>
      </c>
      <c r="O143" s="79">
        <v>0</v>
      </c>
      <c r="P143" s="79">
        <v>0</v>
      </c>
      <c r="Q143" s="79">
        <v>0</v>
      </c>
      <c r="R143" s="79">
        <v>0</v>
      </c>
      <c r="S143" s="79">
        <v>0</v>
      </c>
      <c r="T143" s="79">
        <v>0</v>
      </c>
      <c r="U143" s="79">
        <v>0</v>
      </c>
      <c r="V143" s="79">
        <v>0</v>
      </c>
      <c r="W143" s="79">
        <v>0</v>
      </c>
      <c r="X143" s="79">
        <v>0</v>
      </c>
      <c r="Y143" s="79">
        <v>0</v>
      </c>
      <c r="Z143" s="79">
        <v>0</v>
      </c>
      <c r="AA143" s="79">
        <v>0</v>
      </c>
      <c r="AB143" s="79">
        <v>0</v>
      </c>
      <c r="AC143" s="79">
        <v>0</v>
      </c>
      <c r="AD143" s="79">
        <v>0</v>
      </c>
      <c r="AE143" s="79">
        <v>0</v>
      </c>
      <c r="AF143" s="79">
        <v>0</v>
      </c>
      <c r="AG143" s="79">
        <v>0</v>
      </c>
      <c r="AH143" s="79">
        <v>0</v>
      </c>
      <c r="AI143" s="79">
        <v>0</v>
      </c>
      <c r="AJ143" s="79">
        <v>0</v>
      </c>
      <c r="AK143" s="79">
        <v>0</v>
      </c>
      <c r="AL143" s="79">
        <v>0</v>
      </c>
      <c r="AM143" s="79">
        <v>0</v>
      </c>
      <c r="AN143" s="79">
        <v>0</v>
      </c>
      <c r="AO143" s="79">
        <v>0</v>
      </c>
      <c r="AP143" s="79">
        <v>2</v>
      </c>
      <c r="AQ143" s="71">
        <v>3</v>
      </c>
      <c r="AR143" s="79">
        <v>1</v>
      </c>
      <c r="AS143" s="79">
        <v>1</v>
      </c>
      <c r="AT143" s="79">
        <v>0</v>
      </c>
      <c r="AU143" s="1">
        <v>0</v>
      </c>
      <c r="AV143" s="1">
        <v>1</v>
      </c>
      <c r="AW143" s="1" t="s">
        <v>7668</v>
      </c>
      <c r="AX143" s="1" t="s">
        <v>7668</v>
      </c>
      <c r="AY143" s="1" t="s">
        <v>7668</v>
      </c>
      <c r="AZ143" s="1" t="s">
        <v>7668</v>
      </c>
      <c r="BA143" s="1" t="s">
        <v>7668</v>
      </c>
    </row>
    <row r="144" spans="1:53" ht="34" x14ac:dyDescent="0.4">
      <c r="A144" s="214" t="s">
        <v>7723</v>
      </c>
      <c r="B144" s="11" t="s">
        <v>7724</v>
      </c>
      <c r="C144" s="79" t="s">
        <v>7671</v>
      </c>
      <c r="D144" s="11" t="s">
        <v>7639</v>
      </c>
      <c r="E144" s="79"/>
      <c r="F144" s="79">
        <v>0</v>
      </c>
      <c r="G144" s="79">
        <v>0</v>
      </c>
      <c r="H144" s="252">
        <v>0</v>
      </c>
      <c r="I144" s="111">
        <v>0</v>
      </c>
      <c r="J144" s="79">
        <v>0</v>
      </c>
      <c r="K144" s="79">
        <v>0</v>
      </c>
      <c r="L144" s="111">
        <v>0</v>
      </c>
      <c r="M144" s="79">
        <v>0</v>
      </c>
      <c r="N144" s="79">
        <v>0</v>
      </c>
      <c r="O144" s="79">
        <v>0</v>
      </c>
      <c r="P144" s="79">
        <v>0</v>
      </c>
      <c r="Q144" s="79">
        <v>0</v>
      </c>
      <c r="R144" s="79">
        <v>0</v>
      </c>
      <c r="S144" s="79">
        <v>0</v>
      </c>
      <c r="T144" s="79">
        <v>0</v>
      </c>
      <c r="U144" s="79">
        <v>0</v>
      </c>
      <c r="V144" s="79">
        <v>0</v>
      </c>
      <c r="W144" s="79">
        <v>0</v>
      </c>
      <c r="X144" s="79">
        <v>0</v>
      </c>
      <c r="Y144" s="79">
        <v>0</v>
      </c>
      <c r="Z144" s="79">
        <v>0</v>
      </c>
      <c r="AA144" s="79">
        <v>0</v>
      </c>
      <c r="AB144" s="79">
        <v>0</v>
      </c>
      <c r="AC144" s="79">
        <v>0</v>
      </c>
      <c r="AD144" s="79">
        <v>0</v>
      </c>
      <c r="AE144" s="79">
        <v>0</v>
      </c>
      <c r="AF144" s="79">
        <v>0</v>
      </c>
      <c r="AG144" s="79">
        <v>0</v>
      </c>
      <c r="AH144" s="79">
        <v>0</v>
      </c>
      <c r="AI144" s="79">
        <v>0</v>
      </c>
      <c r="AJ144" s="79">
        <v>0</v>
      </c>
      <c r="AK144" s="79">
        <v>0</v>
      </c>
      <c r="AL144" s="79">
        <v>0</v>
      </c>
      <c r="AM144" s="79">
        <v>0</v>
      </c>
      <c r="AN144" s="79">
        <v>0</v>
      </c>
      <c r="AO144" s="79">
        <v>0</v>
      </c>
      <c r="AP144" s="1">
        <v>0</v>
      </c>
      <c r="AQ144" s="1">
        <v>0</v>
      </c>
      <c r="AR144" s="1">
        <v>0</v>
      </c>
      <c r="AS144" s="1">
        <v>0</v>
      </c>
      <c r="AT144" s="1">
        <v>0</v>
      </c>
      <c r="AU144" s="1">
        <v>0</v>
      </c>
      <c r="AV144" s="1">
        <v>1</v>
      </c>
      <c r="AW144" s="1" t="s">
        <v>7668</v>
      </c>
      <c r="AX144" s="1" t="s">
        <v>7668</v>
      </c>
      <c r="AY144" s="1" t="s">
        <v>7668</v>
      </c>
      <c r="AZ144" s="1" t="s">
        <v>7668</v>
      </c>
      <c r="BA144" s="1" t="s">
        <v>7668</v>
      </c>
    </row>
    <row r="145" spans="1:53" ht="68" x14ac:dyDescent="0.4">
      <c r="A145" s="214" t="s">
        <v>7713</v>
      </c>
      <c r="B145" s="11" t="s">
        <v>7810</v>
      </c>
      <c r="C145" s="79" t="s">
        <v>7671</v>
      </c>
      <c r="D145" s="11" t="s">
        <v>8580</v>
      </c>
      <c r="E145" s="79"/>
      <c r="F145" s="79">
        <v>0</v>
      </c>
      <c r="G145" s="79">
        <v>0</v>
      </c>
      <c r="H145" s="252">
        <v>0</v>
      </c>
      <c r="I145" s="111">
        <v>0</v>
      </c>
      <c r="J145" s="79">
        <v>0</v>
      </c>
      <c r="K145" s="79">
        <v>0</v>
      </c>
      <c r="L145" s="111">
        <v>0</v>
      </c>
      <c r="M145" s="79">
        <v>0</v>
      </c>
      <c r="N145" s="79">
        <v>0</v>
      </c>
      <c r="O145" s="79">
        <v>0</v>
      </c>
      <c r="P145" s="79">
        <v>0</v>
      </c>
      <c r="Q145" s="79">
        <v>0</v>
      </c>
      <c r="R145" s="79">
        <v>0</v>
      </c>
      <c r="S145" s="79">
        <v>0</v>
      </c>
      <c r="T145" s="79">
        <v>0</v>
      </c>
      <c r="U145" s="79">
        <v>0</v>
      </c>
      <c r="V145" s="79">
        <v>0</v>
      </c>
      <c r="W145" s="79">
        <v>0</v>
      </c>
      <c r="X145" s="79">
        <v>0</v>
      </c>
      <c r="Y145" s="79">
        <v>0</v>
      </c>
      <c r="Z145" s="79">
        <v>0</v>
      </c>
      <c r="AA145" s="79">
        <v>0</v>
      </c>
      <c r="AB145" s="79">
        <v>0</v>
      </c>
      <c r="AC145" s="79">
        <v>3</v>
      </c>
      <c r="AD145" s="79">
        <v>0</v>
      </c>
      <c r="AE145" s="79">
        <v>0</v>
      </c>
      <c r="AF145" s="79">
        <v>0</v>
      </c>
      <c r="AG145" s="79">
        <v>2</v>
      </c>
      <c r="AH145" s="79">
        <v>0</v>
      </c>
      <c r="AI145" s="79">
        <v>4</v>
      </c>
      <c r="AJ145" s="79">
        <v>1</v>
      </c>
      <c r="AK145" s="79">
        <v>0</v>
      </c>
      <c r="AL145" s="79">
        <v>1</v>
      </c>
      <c r="AM145" s="79">
        <v>1</v>
      </c>
      <c r="AN145" s="79">
        <v>2</v>
      </c>
      <c r="AO145" s="79">
        <v>1</v>
      </c>
      <c r="AP145" s="79">
        <v>0</v>
      </c>
      <c r="AQ145" s="71">
        <v>0</v>
      </c>
      <c r="AR145" s="79">
        <v>0</v>
      </c>
      <c r="AS145" s="79">
        <v>1</v>
      </c>
      <c r="AT145" s="79">
        <v>2</v>
      </c>
      <c r="AU145" s="1">
        <v>2</v>
      </c>
      <c r="AV145" s="1">
        <v>1</v>
      </c>
      <c r="AW145" s="1" t="s">
        <v>7668</v>
      </c>
      <c r="AX145" s="1" t="s">
        <v>7668</v>
      </c>
      <c r="AY145" s="1" t="s">
        <v>7668</v>
      </c>
      <c r="AZ145" s="1" t="s">
        <v>7668</v>
      </c>
      <c r="BA145" s="1" t="s">
        <v>7668</v>
      </c>
    </row>
    <row r="146" spans="1:53" x14ac:dyDescent="0.4">
      <c r="A146" s="214" t="s">
        <v>8844</v>
      </c>
      <c r="B146" s="11" t="s">
        <v>7757</v>
      </c>
      <c r="C146" s="79" t="s">
        <v>2005</v>
      </c>
      <c r="D146" s="11" t="s">
        <v>7755</v>
      </c>
      <c r="E146" s="79"/>
      <c r="F146" s="79">
        <v>0</v>
      </c>
      <c r="G146" s="79">
        <v>0</v>
      </c>
      <c r="H146" s="252">
        <v>0</v>
      </c>
      <c r="I146" s="111">
        <v>0</v>
      </c>
      <c r="J146" s="79">
        <v>0</v>
      </c>
      <c r="K146" s="79">
        <v>0</v>
      </c>
      <c r="L146" s="111">
        <v>0</v>
      </c>
      <c r="M146" s="79">
        <v>0</v>
      </c>
      <c r="N146" s="79">
        <v>0</v>
      </c>
      <c r="O146" s="79">
        <v>0</v>
      </c>
      <c r="P146" s="79">
        <v>0</v>
      </c>
      <c r="Q146" s="79">
        <v>0</v>
      </c>
      <c r="R146" s="79">
        <v>0</v>
      </c>
      <c r="S146" s="79">
        <v>0</v>
      </c>
      <c r="T146" s="79">
        <v>0</v>
      </c>
      <c r="U146" s="79">
        <v>0</v>
      </c>
      <c r="V146" s="79">
        <v>0</v>
      </c>
      <c r="W146" s="79">
        <v>0</v>
      </c>
      <c r="X146" s="79">
        <v>0</v>
      </c>
      <c r="Y146" s="79">
        <v>0</v>
      </c>
      <c r="Z146" s="79">
        <v>0</v>
      </c>
      <c r="AA146" s="79">
        <v>0</v>
      </c>
      <c r="AB146" s="79">
        <v>0</v>
      </c>
      <c r="AC146" s="79">
        <v>0</v>
      </c>
      <c r="AD146" s="79">
        <v>0</v>
      </c>
      <c r="AE146" s="79">
        <v>0</v>
      </c>
      <c r="AF146" s="79">
        <v>0</v>
      </c>
      <c r="AG146" s="79">
        <v>0</v>
      </c>
      <c r="AH146" s="79">
        <v>0</v>
      </c>
      <c r="AI146" s="79">
        <v>0</v>
      </c>
      <c r="AJ146" s="79">
        <v>0</v>
      </c>
      <c r="AK146" s="79">
        <v>0</v>
      </c>
      <c r="AL146" s="79">
        <v>0</v>
      </c>
      <c r="AM146" s="79">
        <v>0</v>
      </c>
      <c r="AN146" s="79">
        <v>0</v>
      </c>
      <c r="AO146" s="79">
        <v>0</v>
      </c>
      <c r="AP146" s="1">
        <v>0</v>
      </c>
      <c r="AQ146" s="1">
        <v>0</v>
      </c>
      <c r="AR146" s="1">
        <v>0</v>
      </c>
      <c r="AS146" s="1">
        <v>0</v>
      </c>
      <c r="AT146" s="1">
        <v>0</v>
      </c>
      <c r="AU146" s="1">
        <v>0</v>
      </c>
      <c r="AV146" s="1">
        <v>0</v>
      </c>
      <c r="AW146" s="1" t="s">
        <v>7711</v>
      </c>
      <c r="AX146" s="1">
        <v>6</v>
      </c>
      <c r="AY146" s="1" t="s">
        <v>7711</v>
      </c>
      <c r="AZ146" s="1" t="s">
        <v>7711</v>
      </c>
      <c r="BA146" s="1" t="s">
        <v>7711</v>
      </c>
    </row>
    <row r="147" spans="1:53" x14ac:dyDescent="0.4">
      <c r="A147" s="214" t="s">
        <v>7963</v>
      </c>
      <c r="B147" s="11" t="s">
        <v>7976</v>
      </c>
      <c r="C147" s="79" t="s">
        <v>7671</v>
      </c>
      <c r="D147" s="11" t="s">
        <v>7639</v>
      </c>
      <c r="E147" s="79"/>
      <c r="F147" s="79">
        <v>0</v>
      </c>
      <c r="G147" s="79">
        <v>0</v>
      </c>
      <c r="H147" s="252">
        <v>0</v>
      </c>
      <c r="I147" s="111">
        <v>0</v>
      </c>
      <c r="J147" s="79">
        <v>0</v>
      </c>
      <c r="K147" s="79">
        <v>0</v>
      </c>
      <c r="L147" s="111">
        <v>0</v>
      </c>
      <c r="M147" s="79">
        <v>0</v>
      </c>
      <c r="N147" s="79">
        <v>0</v>
      </c>
      <c r="O147" s="79">
        <v>0</v>
      </c>
      <c r="P147" s="79">
        <v>0</v>
      </c>
      <c r="Q147" s="79">
        <v>0</v>
      </c>
      <c r="R147" s="79">
        <v>0</v>
      </c>
      <c r="S147" s="79">
        <v>0</v>
      </c>
      <c r="T147" s="79">
        <v>0</v>
      </c>
      <c r="U147" s="79">
        <v>0</v>
      </c>
      <c r="V147" s="79">
        <v>0</v>
      </c>
      <c r="W147" s="79">
        <v>0</v>
      </c>
      <c r="X147" s="79">
        <v>0</v>
      </c>
      <c r="Y147" s="79">
        <v>0</v>
      </c>
      <c r="Z147" s="79">
        <v>0</v>
      </c>
      <c r="AA147" s="79">
        <v>0</v>
      </c>
      <c r="AB147" s="79">
        <v>0</v>
      </c>
      <c r="AC147" s="79">
        <v>0</v>
      </c>
      <c r="AD147" s="79">
        <v>0</v>
      </c>
      <c r="AE147" s="79">
        <v>0</v>
      </c>
      <c r="AF147" s="79">
        <v>0</v>
      </c>
      <c r="AG147" s="79">
        <v>0</v>
      </c>
      <c r="AH147" s="79">
        <v>0</v>
      </c>
      <c r="AI147" s="79">
        <v>0</v>
      </c>
      <c r="AJ147" s="79">
        <v>0</v>
      </c>
      <c r="AK147" s="79">
        <v>0</v>
      </c>
      <c r="AL147" s="79">
        <v>0</v>
      </c>
      <c r="AM147" s="79">
        <v>0</v>
      </c>
      <c r="AN147" s="79">
        <v>0</v>
      </c>
      <c r="AO147" s="79">
        <v>0</v>
      </c>
      <c r="AP147" s="79">
        <v>1</v>
      </c>
      <c r="AQ147" s="71">
        <v>0</v>
      </c>
      <c r="AR147" s="79">
        <v>0</v>
      </c>
      <c r="AS147" s="79">
        <v>0</v>
      </c>
      <c r="AT147" s="79">
        <v>0</v>
      </c>
      <c r="AU147" s="1">
        <v>0</v>
      </c>
      <c r="AV147" s="1">
        <v>0</v>
      </c>
      <c r="AW147" s="1">
        <v>0</v>
      </c>
      <c r="AX147" s="1">
        <v>0</v>
      </c>
      <c r="AY147" s="1">
        <v>0</v>
      </c>
      <c r="AZ147" s="1">
        <v>0</v>
      </c>
      <c r="BA147" s="1">
        <v>1</v>
      </c>
    </row>
    <row r="148" spans="1:53" ht="34" x14ac:dyDescent="0.4">
      <c r="A148" s="214" t="s">
        <v>7620</v>
      </c>
      <c r="B148" s="11" t="s">
        <v>7630</v>
      </c>
      <c r="C148" s="79" t="s">
        <v>7671</v>
      </c>
      <c r="D148" s="11" t="s">
        <v>8580</v>
      </c>
      <c r="E148" s="79"/>
      <c r="F148" s="79">
        <v>0</v>
      </c>
      <c r="G148" s="79">
        <v>0</v>
      </c>
      <c r="H148" s="252">
        <v>0</v>
      </c>
      <c r="I148" s="111">
        <v>0</v>
      </c>
      <c r="J148" s="79">
        <v>0</v>
      </c>
      <c r="K148" s="79">
        <v>0</v>
      </c>
      <c r="L148" s="111">
        <v>0</v>
      </c>
      <c r="M148" s="79">
        <v>0</v>
      </c>
      <c r="N148" s="79">
        <v>0</v>
      </c>
      <c r="O148" s="79">
        <v>0</v>
      </c>
      <c r="P148" s="79">
        <v>0</v>
      </c>
      <c r="Q148" s="79">
        <v>0</v>
      </c>
      <c r="R148" s="79">
        <v>0</v>
      </c>
      <c r="S148" s="79">
        <v>0</v>
      </c>
      <c r="T148" s="79">
        <v>0</v>
      </c>
      <c r="U148" s="79">
        <v>0</v>
      </c>
      <c r="V148" s="79">
        <v>0</v>
      </c>
      <c r="W148" s="79">
        <v>0</v>
      </c>
      <c r="X148" s="79">
        <v>0</v>
      </c>
      <c r="Y148" s="79">
        <v>0</v>
      </c>
      <c r="Z148" s="79">
        <v>0</v>
      </c>
      <c r="AA148" s="79">
        <v>0</v>
      </c>
      <c r="AB148" s="79">
        <v>0</v>
      </c>
      <c r="AC148" s="79">
        <v>0</v>
      </c>
      <c r="AD148" s="79">
        <v>1</v>
      </c>
      <c r="AE148" s="79">
        <v>0</v>
      </c>
      <c r="AF148" s="79">
        <v>0</v>
      </c>
      <c r="AG148" s="79">
        <v>0</v>
      </c>
      <c r="AH148" s="79">
        <v>0</v>
      </c>
      <c r="AI148" s="79">
        <v>0</v>
      </c>
      <c r="AJ148" s="79">
        <v>0</v>
      </c>
      <c r="AK148" s="79">
        <v>0</v>
      </c>
      <c r="AL148" s="79">
        <v>1</v>
      </c>
      <c r="AM148" s="79">
        <v>0</v>
      </c>
      <c r="AN148" s="79">
        <v>0</v>
      </c>
      <c r="AO148" s="79">
        <v>0</v>
      </c>
      <c r="AP148" s="79">
        <v>0</v>
      </c>
      <c r="AQ148" s="71">
        <v>0</v>
      </c>
      <c r="AR148" s="79">
        <v>2</v>
      </c>
      <c r="AS148" s="79">
        <v>2</v>
      </c>
      <c r="AT148" s="79">
        <v>1</v>
      </c>
      <c r="AU148" s="1">
        <v>3</v>
      </c>
      <c r="AV148" s="1">
        <v>1</v>
      </c>
      <c r="AW148" s="1">
        <v>9</v>
      </c>
      <c r="AX148" s="1">
        <v>0</v>
      </c>
      <c r="AY148" s="1">
        <v>5</v>
      </c>
      <c r="AZ148" s="1" t="s">
        <v>7668</v>
      </c>
      <c r="BA148" s="1" t="s">
        <v>7668</v>
      </c>
    </row>
    <row r="149" spans="1:53" ht="85" x14ac:dyDescent="0.4">
      <c r="A149" s="214" t="s">
        <v>7937</v>
      </c>
      <c r="B149" s="11" t="s">
        <v>7940</v>
      </c>
      <c r="C149" s="79" t="s">
        <v>7941</v>
      </c>
      <c r="D149" s="11" t="s">
        <v>7639</v>
      </c>
      <c r="E149" s="79"/>
      <c r="F149" s="79">
        <v>0</v>
      </c>
      <c r="G149" s="79">
        <v>0</v>
      </c>
      <c r="H149" s="252">
        <v>0</v>
      </c>
      <c r="I149" s="111">
        <v>0</v>
      </c>
      <c r="J149" s="79">
        <v>0</v>
      </c>
      <c r="K149" s="79">
        <v>0</v>
      </c>
      <c r="L149" s="111">
        <v>0</v>
      </c>
      <c r="M149" s="79">
        <v>0</v>
      </c>
      <c r="N149" s="79">
        <v>0</v>
      </c>
      <c r="O149" s="79">
        <v>0</v>
      </c>
      <c r="P149" s="79">
        <v>0</v>
      </c>
      <c r="Q149" s="79">
        <v>0</v>
      </c>
      <c r="R149" s="79">
        <v>0</v>
      </c>
      <c r="S149" s="79">
        <v>0</v>
      </c>
      <c r="T149" s="79">
        <v>0</v>
      </c>
      <c r="U149" s="79">
        <v>0</v>
      </c>
      <c r="V149" s="79">
        <v>0</v>
      </c>
      <c r="W149" s="79">
        <v>0</v>
      </c>
      <c r="X149" s="79">
        <v>0</v>
      </c>
      <c r="Y149" s="79">
        <v>0</v>
      </c>
      <c r="Z149" s="79">
        <v>0</v>
      </c>
      <c r="AA149" s="79">
        <v>0</v>
      </c>
      <c r="AB149" s="79">
        <v>0</v>
      </c>
      <c r="AC149" s="79">
        <v>0</v>
      </c>
      <c r="AD149" s="79">
        <v>0</v>
      </c>
      <c r="AE149" s="79">
        <v>0</v>
      </c>
      <c r="AF149" s="79">
        <v>0</v>
      </c>
      <c r="AG149" s="79">
        <v>0</v>
      </c>
      <c r="AH149" s="79">
        <v>0</v>
      </c>
      <c r="AI149" s="79">
        <v>1</v>
      </c>
      <c r="AJ149" s="79">
        <v>0</v>
      </c>
      <c r="AK149" s="79">
        <v>0</v>
      </c>
      <c r="AL149" s="79">
        <v>1</v>
      </c>
      <c r="AM149" s="79">
        <v>1</v>
      </c>
      <c r="AN149" s="79">
        <v>0</v>
      </c>
      <c r="AO149" s="79">
        <v>2</v>
      </c>
      <c r="AP149" s="1">
        <v>0</v>
      </c>
      <c r="AQ149" s="71">
        <v>1</v>
      </c>
      <c r="AR149" s="1" t="s">
        <v>7668</v>
      </c>
      <c r="AS149" s="1" t="s">
        <v>7668</v>
      </c>
      <c r="AT149" s="1" t="s">
        <v>7668</v>
      </c>
      <c r="AU149" s="1" t="s">
        <v>7668</v>
      </c>
      <c r="AV149" s="1" t="s">
        <v>7668</v>
      </c>
      <c r="AW149" s="1" t="s">
        <v>7668</v>
      </c>
      <c r="AX149" s="1" t="s">
        <v>7668</v>
      </c>
      <c r="AY149" s="1" t="s">
        <v>7668</v>
      </c>
      <c r="AZ149" s="1" t="s">
        <v>7668</v>
      </c>
      <c r="BA149" s="1" t="s">
        <v>7668</v>
      </c>
    </row>
    <row r="150" spans="1:53" x14ac:dyDescent="0.4">
      <c r="A150" s="214" t="s">
        <v>7627</v>
      </c>
      <c r="B150" s="11" t="s">
        <v>7631</v>
      </c>
      <c r="C150" s="79" t="s">
        <v>7671</v>
      </c>
      <c r="D150" s="11" t="s">
        <v>7639</v>
      </c>
      <c r="E150" s="79"/>
      <c r="F150" s="79">
        <v>0</v>
      </c>
      <c r="G150" s="79">
        <v>0</v>
      </c>
      <c r="H150" s="252">
        <v>0</v>
      </c>
      <c r="I150" s="111">
        <v>0</v>
      </c>
      <c r="J150" s="79">
        <v>0</v>
      </c>
      <c r="K150" s="79">
        <v>0</v>
      </c>
      <c r="L150" s="111">
        <v>0</v>
      </c>
      <c r="M150" s="79">
        <v>0</v>
      </c>
      <c r="N150" s="79">
        <v>0</v>
      </c>
      <c r="O150" s="79">
        <v>0</v>
      </c>
      <c r="P150" s="79">
        <v>0</v>
      </c>
      <c r="Q150" s="79">
        <v>0</v>
      </c>
      <c r="R150" s="79">
        <v>0</v>
      </c>
      <c r="S150" s="79">
        <v>0</v>
      </c>
      <c r="T150" s="79">
        <v>0</v>
      </c>
      <c r="U150" s="79">
        <v>0</v>
      </c>
      <c r="V150" s="79">
        <v>0</v>
      </c>
      <c r="W150" s="79">
        <v>0</v>
      </c>
      <c r="X150" s="79">
        <v>0</v>
      </c>
      <c r="Y150" s="79">
        <v>0</v>
      </c>
      <c r="Z150" s="79">
        <v>0</v>
      </c>
      <c r="AA150" s="79">
        <v>0</v>
      </c>
      <c r="AB150" s="79">
        <v>0</v>
      </c>
      <c r="AC150" s="79">
        <v>0</v>
      </c>
      <c r="AD150" s="79">
        <v>0</v>
      </c>
      <c r="AE150" s="79">
        <v>0</v>
      </c>
      <c r="AF150" s="79">
        <v>0</v>
      </c>
      <c r="AG150" s="79">
        <v>0</v>
      </c>
      <c r="AH150" s="79">
        <v>0</v>
      </c>
      <c r="AI150" s="79">
        <v>0</v>
      </c>
      <c r="AJ150" s="79">
        <v>0</v>
      </c>
      <c r="AK150" s="79">
        <v>0</v>
      </c>
      <c r="AL150" s="79">
        <v>0</v>
      </c>
      <c r="AM150" s="79">
        <v>0</v>
      </c>
      <c r="AN150" s="79">
        <v>0</v>
      </c>
      <c r="AO150" s="79">
        <v>0</v>
      </c>
      <c r="AP150" s="79">
        <v>0</v>
      </c>
      <c r="AQ150" s="79">
        <v>0</v>
      </c>
      <c r="AR150" s="79">
        <v>0</v>
      </c>
      <c r="AS150" s="79">
        <v>0</v>
      </c>
      <c r="AT150" s="79">
        <v>0</v>
      </c>
      <c r="AU150" s="1">
        <v>0</v>
      </c>
      <c r="AV150" s="1">
        <v>0</v>
      </c>
      <c r="AW150" s="1">
        <v>0</v>
      </c>
      <c r="AX150" s="1">
        <v>0</v>
      </c>
      <c r="AY150" s="1">
        <v>0</v>
      </c>
      <c r="AZ150" s="1">
        <v>1</v>
      </c>
      <c r="BA150" s="1" t="s">
        <v>7668</v>
      </c>
    </row>
    <row r="151" spans="1:53" x14ac:dyDescent="0.4">
      <c r="A151" s="214" t="s">
        <v>8843</v>
      </c>
      <c r="B151" s="11" t="s">
        <v>7754</v>
      </c>
      <c r="C151" s="79" t="s">
        <v>2054</v>
      </c>
      <c r="D151" s="11" t="s">
        <v>7755</v>
      </c>
      <c r="E151" s="79"/>
      <c r="F151" s="79">
        <v>0</v>
      </c>
      <c r="G151" s="79">
        <v>0</v>
      </c>
      <c r="H151" s="252">
        <v>0</v>
      </c>
      <c r="I151" s="111">
        <v>0</v>
      </c>
      <c r="J151" s="79">
        <v>0</v>
      </c>
      <c r="K151" s="79">
        <v>0</v>
      </c>
      <c r="L151" s="111">
        <v>0</v>
      </c>
      <c r="M151" s="79">
        <v>0</v>
      </c>
      <c r="N151" s="79">
        <v>0</v>
      </c>
      <c r="O151" s="79">
        <v>0</v>
      </c>
      <c r="P151" s="79">
        <v>0</v>
      </c>
      <c r="Q151" s="79">
        <v>0</v>
      </c>
      <c r="R151" s="79">
        <v>0</v>
      </c>
      <c r="S151" s="79">
        <v>0</v>
      </c>
      <c r="T151" s="79">
        <v>0</v>
      </c>
      <c r="U151" s="79">
        <v>0</v>
      </c>
      <c r="V151" s="79">
        <v>0</v>
      </c>
      <c r="W151" s="79">
        <v>0</v>
      </c>
      <c r="X151" s="79">
        <v>0</v>
      </c>
      <c r="Y151" s="79">
        <v>0</v>
      </c>
      <c r="Z151" s="79">
        <v>0</v>
      </c>
      <c r="AA151" s="79">
        <v>0</v>
      </c>
      <c r="AB151" s="79">
        <v>0</v>
      </c>
      <c r="AC151" s="79">
        <v>0</v>
      </c>
      <c r="AD151" s="79">
        <v>0</v>
      </c>
      <c r="AE151" s="79">
        <v>0</v>
      </c>
      <c r="AF151" s="79">
        <v>0</v>
      </c>
      <c r="AG151" s="79">
        <v>0</v>
      </c>
      <c r="AH151" s="79">
        <v>0</v>
      </c>
      <c r="AI151" s="79">
        <v>0</v>
      </c>
      <c r="AJ151" s="79">
        <v>0</v>
      </c>
      <c r="AK151" s="79">
        <v>0</v>
      </c>
      <c r="AL151" s="79">
        <v>0</v>
      </c>
      <c r="AM151" s="79">
        <v>0</v>
      </c>
      <c r="AN151" s="79">
        <v>0</v>
      </c>
      <c r="AO151" s="79">
        <v>0</v>
      </c>
      <c r="AP151" s="1">
        <v>0</v>
      </c>
      <c r="AQ151" s="1">
        <v>0</v>
      </c>
      <c r="AR151" s="1">
        <v>0</v>
      </c>
      <c r="AS151" s="1">
        <v>0</v>
      </c>
      <c r="AT151" s="1">
        <v>0</v>
      </c>
      <c r="AU151" s="1">
        <v>0</v>
      </c>
      <c r="AV151" s="1">
        <v>0</v>
      </c>
      <c r="AW151" s="1">
        <v>0</v>
      </c>
      <c r="AX151" s="1">
        <v>1</v>
      </c>
      <c r="AY151" s="1">
        <v>0</v>
      </c>
      <c r="AZ151" s="1">
        <v>1</v>
      </c>
      <c r="BA151" s="1" t="s">
        <v>7711</v>
      </c>
    </row>
    <row r="152" spans="1:53" x14ac:dyDescent="0.4">
      <c r="A152" s="214" t="s">
        <v>7644</v>
      </c>
      <c r="B152" s="11" t="s">
        <v>8025</v>
      </c>
      <c r="C152" s="79" t="s">
        <v>7671</v>
      </c>
      <c r="D152" s="11" t="s">
        <v>7639</v>
      </c>
      <c r="E152" s="79"/>
      <c r="F152" s="79">
        <v>0</v>
      </c>
      <c r="G152" s="79">
        <v>0</v>
      </c>
      <c r="H152" s="252">
        <v>0</v>
      </c>
      <c r="I152" s="111">
        <v>0</v>
      </c>
      <c r="J152" s="79">
        <v>0</v>
      </c>
      <c r="K152" s="79">
        <v>0</v>
      </c>
      <c r="L152" s="111">
        <v>0</v>
      </c>
      <c r="M152" s="79">
        <v>0</v>
      </c>
      <c r="N152" s="79">
        <v>0</v>
      </c>
      <c r="O152" s="79">
        <v>0</v>
      </c>
      <c r="P152" s="79">
        <v>0</v>
      </c>
      <c r="Q152" s="79">
        <v>0</v>
      </c>
      <c r="R152" s="79">
        <v>0</v>
      </c>
      <c r="S152" s="79">
        <v>0</v>
      </c>
      <c r="T152" s="79">
        <v>0</v>
      </c>
      <c r="U152" s="79">
        <v>0</v>
      </c>
      <c r="V152" s="79">
        <v>0</v>
      </c>
      <c r="W152" s="79">
        <v>0</v>
      </c>
      <c r="X152" s="79">
        <v>0</v>
      </c>
      <c r="Y152" s="79">
        <v>0</v>
      </c>
      <c r="Z152" s="79">
        <v>0</v>
      </c>
      <c r="AA152" s="79">
        <v>0</v>
      </c>
      <c r="AB152" s="79">
        <v>0</v>
      </c>
      <c r="AC152" s="79">
        <v>0</v>
      </c>
      <c r="AD152" s="79">
        <v>0</v>
      </c>
      <c r="AE152" s="79">
        <v>0</v>
      </c>
      <c r="AF152" s="79">
        <v>0</v>
      </c>
      <c r="AG152" s="79">
        <v>0</v>
      </c>
      <c r="AH152" s="79">
        <v>0</v>
      </c>
      <c r="AI152" s="79">
        <v>0</v>
      </c>
      <c r="AJ152" s="79">
        <v>0</v>
      </c>
      <c r="AK152" s="79">
        <v>0</v>
      </c>
      <c r="AL152" s="79">
        <v>0</v>
      </c>
      <c r="AM152" s="79">
        <v>0</v>
      </c>
      <c r="AN152" s="79">
        <v>0</v>
      </c>
      <c r="AO152" s="79">
        <v>0</v>
      </c>
      <c r="AP152" s="79">
        <v>1</v>
      </c>
      <c r="AQ152" s="71">
        <v>1</v>
      </c>
      <c r="AR152" s="79">
        <v>0</v>
      </c>
      <c r="AS152" s="79">
        <v>1</v>
      </c>
      <c r="AT152" s="79">
        <v>1</v>
      </c>
      <c r="AU152" s="1">
        <v>0</v>
      </c>
      <c r="AV152" s="1">
        <v>2</v>
      </c>
      <c r="AW152" s="1">
        <v>1</v>
      </c>
      <c r="AX152" s="1">
        <v>2</v>
      </c>
      <c r="AY152" s="1">
        <v>0</v>
      </c>
      <c r="AZ152" s="1">
        <v>1</v>
      </c>
      <c r="BA152" s="1" t="s">
        <v>7668</v>
      </c>
    </row>
    <row r="153" spans="1:53" x14ac:dyDescent="0.4">
      <c r="A153" s="214" t="s">
        <v>7628</v>
      </c>
      <c r="B153" s="11" t="s">
        <v>7632</v>
      </c>
      <c r="C153" s="79" t="s">
        <v>7671</v>
      </c>
      <c r="D153" s="11" t="s">
        <v>7639</v>
      </c>
      <c r="E153" s="79"/>
      <c r="F153" s="79">
        <v>0</v>
      </c>
      <c r="G153" s="79">
        <v>0</v>
      </c>
      <c r="H153" s="252">
        <v>0</v>
      </c>
      <c r="I153" s="111">
        <v>0</v>
      </c>
      <c r="J153" s="79">
        <v>0</v>
      </c>
      <c r="K153" s="79">
        <v>0</v>
      </c>
      <c r="L153" s="111">
        <v>0</v>
      </c>
      <c r="M153" s="79">
        <v>0</v>
      </c>
      <c r="N153" s="79">
        <v>0</v>
      </c>
      <c r="O153" s="79">
        <v>0</v>
      </c>
      <c r="P153" s="79">
        <v>0</v>
      </c>
      <c r="Q153" s="79">
        <v>0</v>
      </c>
      <c r="R153" s="79">
        <v>0</v>
      </c>
      <c r="S153" s="79">
        <v>0</v>
      </c>
      <c r="T153" s="79">
        <v>0</v>
      </c>
      <c r="U153" s="79">
        <v>0</v>
      </c>
      <c r="V153" s="79">
        <v>0</v>
      </c>
      <c r="W153" s="79">
        <v>0</v>
      </c>
      <c r="X153" s="79">
        <v>0</v>
      </c>
      <c r="Y153" s="79">
        <v>0</v>
      </c>
      <c r="Z153" s="79">
        <v>0</v>
      </c>
      <c r="AA153" s="79">
        <v>0</v>
      </c>
      <c r="AB153" s="79">
        <v>0</v>
      </c>
      <c r="AC153" s="79">
        <v>0</v>
      </c>
      <c r="AD153" s="79">
        <v>0</v>
      </c>
      <c r="AE153" s="79">
        <v>0</v>
      </c>
      <c r="AF153" s="79">
        <v>0</v>
      </c>
      <c r="AG153" s="79">
        <v>0</v>
      </c>
      <c r="AH153" s="79">
        <v>0</v>
      </c>
      <c r="AI153" s="79">
        <v>0</v>
      </c>
      <c r="AJ153" s="79">
        <v>0</v>
      </c>
      <c r="AK153" s="79">
        <v>0</v>
      </c>
      <c r="AL153" s="79">
        <v>0</v>
      </c>
      <c r="AM153" s="79">
        <v>0</v>
      </c>
      <c r="AN153" s="79">
        <v>0</v>
      </c>
      <c r="AO153" s="79">
        <v>0</v>
      </c>
      <c r="AP153" s="1">
        <v>0</v>
      </c>
      <c r="AQ153" s="1">
        <v>0</v>
      </c>
      <c r="AR153" s="1">
        <v>0</v>
      </c>
      <c r="AS153" s="1">
        <v>0</v>
      </c>
      <c r="AT153" s="1">
        <v>0</v>
      </c>
      <c r="AU153" s="1">
        <v>0</v>
      </c>
      <c r="AV153" s="1">
        <v>0</v>
      </c>
      <c r="AW153" s="1">
        <v>0</v>
      </c>
      <c r="AX153" s="1">
        <v>0</v>
      </c>
      <c r="AY153" s="1">
        <v>0</v>
      </c>
      <c r="AZ153" s="1">
        <v>1</v>
      </c>
      <c r="BA153" s="1" t="s">
        <v>7668</v>
      </c>
    </row>
    <row r="154" spans="1:53" ht="68" x14ac:dyDescent="0.4">
      <c r="A154" s="214" t="s">
        <v>7906</v>
      </c>
      <c r="B154" s="11" t="s">
        <v>7907</v>
      </c>
      <c r="C154" s="79" t="s">
        <v>7671</v>
      </c>
      <c r="D154" s="11" t="s">
        <v>7639</v>
      </c>
      <c r="E154" s="79"/>
      <c r="F154" s="79">
        <v>0</v>
      </c>
      <c r="G154" s="79">
        <v>0</v>
      </c>
      <c r="H154" s="252">
        <v>0</v>
      </c>
      <c r="I154" s="111">
        <v>0</v>
      </c>
      <c r="J154" s="79">
        <v>0</v>
      </c>
      <c r="K154" s="79">
        <v>0</v>
      </c>
      <c r="L154" s="111">
        <v>0</v>
      </c>
      <c r="M154" s="79">
        <v>0</v>
      </c>
      <c r="N154" s="79">
        <v>0</v>
      </c>
      <c r="O154" s="79">
        <v>0</v>
      </c>
      <c r="P154" s="79">
        <v>0</v>
      </c>
      <c r="Q154" s="79">
        <v>0</v>
      </c>
      <c r="R154" s="79">
        <v>0</v>
      </c>
      <c r="S154" s="79">
        <v>0</v>
      </c>
      <c r="T154" s="79">
        <v>0</v>
      </c>
      <c r="U154" s="79">
        <v>0</v>
      </c>
      <c r="V154" s="79">
        <v>0</v>
      </c>
      <c r="W154" s="79">
        <v>0</v>
      </c>
      <c r="X154" s="79">
        <v>0</v>
      </c>
      <c r="Y154" s="79">
        <v>0</v>
      </c>
      <c r="Z154" s="79">
        <v>0</v>
      </c>
      <c r="AA154" s="79">
        <v>0</v>
      </c>
      <c r="AB154" s="79">
        <v>0</v>
      </c>
      <c r="AC154" s="79">
        <v>0</v>
      </c>
      <c r="AD154" s="79">
        <v>0</v>
      </c>
      <c r="AE154" s="79">
        <v>0</v>
      </c>
      <c r="AF154" s="79">
        <v>0</v>
      </c>
      <c r="AG154" s="79">
        <v>0</v>
      </c>
      <c r="AH154" s="79">
        <v>0</v>
      </c>
      <c r="AI154" s="79">
        <v>0</v>
      </c>
      <c r="AJ154" s="79">
        <v>0</v>
      </c>
      <c r="AK154" s="79">
        <v>0</v>
      </c>
      <c r="AL154" s="79">
        <v>0</v>
      </c>
      <c r="AM154" s="79">
        <v>0</v>
      </c>
      <c r="AN154" s="79">
        <v>0</v>
      </c>
      <c r="AO154" s="79">
        <v>0</v>
      </c>
      <c r="AP154" s="1">
        <v>0</v>
      </c>
      <c r="AQ154" s="71">
        <v>1</v>
      </c>
      <c r="AR154" s="1" t="s">
        <v>7668</v>
      </c>
      <c r="AS154" s="1" t="s">
        <v>7668</v>
      </c>
      <c r="AT154" s="1" t="s">
        <v>7668</v>
      </c>
      <c r="AU154" s="1" t="s">
        <v>7668</v>
      </c>
      <c r="AV154" s="1" t="s">
        <v>7668</v>
      </c>
      <c r="AW154" s="1" t="s">
        <v>7668</v>
      </c>
      <c r="AX154" s="1" t="s">
        <v>7668</v>
      </c>
      <c r="AY154" s="1" t="s">
        <v>7668</v>
      </c>
      <c r="AZ154" s="1" t="s">
        <v>7668</v>
      </c>
      <c r="BA154" s="1" t="s">
        <v>7668</v>
      </c>
    </row>
    <row r="155" spans="1:53" ht="34" x14ac:dyDescent="0.4">
      <c r="A155" s="215" t="s">
        <v>7629</v>
      </c>
      <c r="B155" s="91" t="s">
        <v>7633</v>
      </c>
      <c r="C155" s="216" t="s">
        <v>7671</v>
      </c>
      <c r="D155" s="91" t="s">
        <v>7639</v>
      </c>
      <c r="E155" s="216"/>
      <c r="F155" s="216">
        <v>0</v>
      </c>
      <c r="G155" s="216">
        <v>0</v>
      </c>
      <c r="H155" s="252">
        <v>0</v>
      </c>
      <c r="I155" s="111">
        <v>0</v>
      </c>
      <c r="J155" s="216">
        <v>0</v>
      </c>
      <c r="K155" s="216">
        <v>0</v>
      </c>
      <c r="L155" s="111">
        <v>0</v>
      </c>
      <c r="M155" s="216">
        <v>0</v>
      </c>
      <c r="N155" s="216">
        <v>0</v>
      </c>
      <c r="O155" s="216">
        <v>0</v>
      </c>
      <c r="P155" s="216">
        <v>0</v>
      </c>
      <c r="Q155" s="216">
        <v>0</v>
      </c>
      <c r="R155" s="216">
        <v>0</v>
      </c>
      <c r="S155" s="216">
        <v>0</v>
      </c>
      <c r="T155" s="216">
        <v>0</v>
      </c>
      <c r="U155" s="216">
        <v>0</v>
      </c>
      <c r="V155" s="216">
        <v>0</v>
      </c>
      <c r="W155" s="216">
        <v>0</v>
      </c>
      <c r="X155" s="216">
        <v>0</v>
      </c>
      <c r="Y155" s="216">
        <v>0</v>
      </c>
      <c r="Z155" s="216">
        <v>0</v>
      </c>
      <c r="AA155" s="216">
        <v>0</v>
      </c>
      <c r="AB155" s="216">
        <v>0</v>
      </c>
      <c r="AC155" s="216">
        <v>0</v>
      </c>
      <c r="AD155" s="216">
        <v>0</v>
      </c>
      <c r="AE155" s="216">
        <v>0</v>
      </c>
      <c r="AF155" s="216">
        <v>0</v>
      </c>
      <c r="AG155" s="216">
        <v>0</v>
      </c>
      <c r="AH155" s="216">
        <v>0</v>
      </c>
      <c r="AI155" s="216">
        <v>0</v>
      </c>
      <c r="AJ155" s="216">
        <v>0</v>
      </c>
      <c r="AK155" s="216">
        <v>0</v>
      </c>
      <c r="AL155" s="216">
        <v>0</v>
      </c>
      <c r="AM155" s="216">
        <v>0</v>
      </c>
      <c r="AN155" s="216">
        <v>0</v>
      </c>
      <c r="AO155" s="79">
        <v>0</v>
      </c>
      <c r="AP155" s="89">
        <v>0</v>
      </c>
      <c r="AQ155" s="89">
        <v>0</v>
      </c>
      <c r="AR155" s="89">
        <v>0</v>
      </c>
      <c r="AS155" s="89">
        <v>0</v>
      </c>
      <c r="AT155" s="89">
        <v>0</v>
      </c>
      <c r="AU155" s="89">
        <v>0</v>
      </c>
      <c r="AV155" s="89">
        <v>0</v>
      </c>
      <c r="AW155" s="89">
        <v>0</v>
      </c>
      <c r="AX155" s="89">
        <v>0</v>
      </c>
      <c r="AY155" s="89">
        <v>0</v>
      </c>
      <c r="AZ155" s="89">
        <v>0</v>
      </c>
      <c r="BA155" s="89">
        <v>7</v>
      </c>
    </row>
    <row r="156" spans="1:53" ht="51" x14ac:dyDescent="0.4">
      <c r="A156" s="214" t="s">
        <v>8344</v>
      </c>
      <c r="B156" s="11" t="s">
        <v>10604</v>
      </c>
      <c r="C156" s="79" t="s">
        <v>8313</v>
      </c>
      <c r="D156" s="11" t="s">
        <v>7667</v>
      </c>
      <c r="E156" s="79"/>
      <c r="F156" s="79">
        <v>0</v>
      </c>
      <c r="G156" s="79">
        <v>0</v>
      </c>
      <c r="H156" s="252">
        <v>0</v>
      </c>
      <c r="I156" s="111">
        <v>0</v>
      </c>
      <c r="J156" s="79">
        <v>0</v>
      </c>
      <c r="K156" s="79">
        <v>0</v>
      </c>
      <c r="L156" s="111">
        <v>0</v>
      </c>
      <c r="M156" s="79">
        <v>0</v>
      </c>
      <c r="N156" s="79">
        <v>0</v>
      </c>
      <c r="O156" s="79">
        <v>0</v>
      </c>
      <c r="P156" s="79">
        <v>0</v>
      </c>
      <c r="Q156" s="79">
        <v>0</v>
      </c>
      <c r="R156" s="79">
        <v>0</v>
      </c>
      <c r="S156" s="79">
        <v>0</v>
      </c>
      <c r="T156" s="79">
        <v>0</v>
      </c>
      <c r="U156" s="79">
        <v>0</v>
      </c>
      <c r="V156" s="79">
        <v>0</v>
      </c>
      <c r="W156" s="79">
        <v>0</v>
      </c>
      <c r="X156" s="79">
        <v>0</v>
      </c>
      <c r="Y156" s="79">
        <v>0</v>
      </c>
      <c r="Z156" s="79">
        <v>0</v>
      </c>
      <c r="AA156" s="79">
        <v>0</v>
      </c>
      <c r="AB156" s="79">
        <v>0</v>
      </c>
      <c r="AC156" s="79">
        <v>0</v>
      </c>
      <c r="AD156" s="79">
        <v>0</v>
      </c>
      <c r="AE156" s="79">
        <v>0</v>
      </c>
      <c r="AF156" s="79">
        <v>0</v>
      </c>
      <c r="AG156" s="79">
        <v>1</v>
      </c>
      <c r="AH156" s="79" t="s">
        <v>7668</v>
      </c>
      <c r="AI156" s="79" t="s">
        <v>7668</v>
      </c>
      <c r="AJ156" s="79" t="s">
        <v>7668</v>
      </c>
      <c r="AK156" s="79" t="s">
        <v>7668</v>
      </c>
      <c r="AL156" s="79" t="s">
        <v>7668</v>
      </c>
      <c r="AM156" s="79" t="s">
        <v>7668</v>
      </c>
      <c r="AN156" s="79" t="s">
        <v>7668</v>
      </c>
      <c r="AO156" s="79" t="s">
        <v>7668</v>
      </c>
      <c r="AP156" s="79" t="s">
        <v>7668</v>
      </c>
      <c r="AQ156" s="79" t="s">
        <v>7668</v>
      </c>
      <c r="AR156" s="79" t="s">
        <v>7668</v>
      </c>
      <c r="AS156" s="79" t="s">
        <v>7668</v>
      </c>
      <c r="AT156" s="79" t="s">
        <v>7668</v>
      </c>
      <c r="AU156" s="79" t="s">
        <v>7668</v>
      </c>
      <c r="AV156" s="79" t="s">
        <v>7668</v>
      </c>
      <c r="AW156" s="79" t="s">
        <v>7668</v>
      </c>
      <c r="AX156" s="79" t="s">
        <v>7668</v>
      </c>
      <c r="AY156" s="79" t="s">
        <v>7668</v>
      </c>
      <c r="AZ156" s="79" t="s">
        <v>7668</v>
      </c>
      <c r="BA156" s="1" t="s">
        <v>7668</v>
      </c>
    </row>
    <row r="157" spans="1:53" ht="34" x14ac:dyDescent="0.4">
      <c r="A157" s="214" t="s">
        <v>7762</v>
      </c>
      <c r="B157" s="11" t="s">
        <v>7763</v>
      </c>
      <c r="C157" s="79" t="s">
        <v>7672</v>
      </c>
      <c r="D157" s="11" t="s">
        <v>7667</v>
      </c>
      <c r="E157" s="79"/>
      <c r="F157" s="79">
        <v>0</v>
      </c>
      <c r="G157" s="79">
        <v>0</v>
      </c>
      <c r="H157" s="252">
        <v>0</v>
      </c>
      <c r="I157" s="111">
        <v>0</v>
      </c>
      <c r="J157" s="79">
        <v>0</v>
      </c>
      <c r="K157" s="79">
        <v>0</v>
      </c>
      <c r="L157" s="111">
        <v>0</v>
      </c>
      <c r="M157" s="79">
        <v>0</v>
      </c>
      <c r="N157" s="79">
        <v>0</v>
      </c>
      <c r="O157" s="79">
        <v>0</v>
      </c>
      <c r="P157" s="79">
        <v>0</v>
      </c>
      <c r="Q157" s="79">
        <v>0</v>
      </c>
      <c r="R157" s="79">
        <v>0</v>
      </c>
      <c r="S157" s="79">
        <v>0</v>
      </c>
      <c r="T157" s="79">
        <v>0</v>
      </c>
      <c r="U157" s="79">
        <v>0</v>
      </c>
      <c r="V157" s="79">
        <v>0</v>
      </c>
      <c r="W157" s="79">
        <v>0</v>
      </c>
      <c r="X157" s="79">
        <v>0</v>
      </c>
      <c r="Y157" s="79">
        <v>0</v>
      </c>
      <c r="Z157" s="79">
        <v>0</v>
      </c>
      <c r="AA157" s="79">
        <v>0</v>
      </c>
      <c r="AB157" s="79">
        <v>3</v>
      </c>
      <c r="AC157" s="79">
        <v>0</v>
      </c>
      <c r="AD157" s="79">
        <v>1</v>
      </c>
      <c r="AE157" s="79">
        <v>0</v>
      </c>
      <c r="AF157" s="79">
        <v>0</v>
      </c>
      <c r="AG157" s="79">
        <v>0</v>
      </c>
      <c r="AH157" s="79">
        <v>0</v>
      </c>
      <c r="AI157" s="79">
        <v>1</v>
      </c>
      <c r="AJ157" s="79">
        <v>0</v>
      </c>
      <c r="AK157" s="79">
        <v>0</v>
      </c>
      <c r="AL157" s="79">
        <v>1</v>
      </c>
      <c r="AM157" s="79">
        <v>0</v>
      </c>
      <c r="AN157" s="79">
        <v>2</v>
      </c>
      <c r="AO157" s="79">
        <v>0</v>
      </c>
      <c r="AP157" s="1">
        <v>3</v>
      </c>
      <c r="AQ157" s="71">
        <v>2</v>
      </c>
      <c r="AR157" s="1">
        <v>0</v>
      </c>
      <c r="AS157" s="1">
        <v>0</v>
      </c>
      <c r="AT157" s="1">
        <v>2</v>
      </c>
      <c r="AU157" s="1" t="s">
        <v>7668</v>
      </c>
      <c r="AV157" s="1" t="s">
        <v>7668</v>
      </c>
      <c r="AW157" s="1" t="s">
        <v>7668</v>
      </c>
      <c r="AX157" s="1" t="s">
        <v>7668</v>
      </c>
      <c r="AY157" s="1" t="s">
        <v>7668</v>
      </c>
      <c r="AZ157" s="1" t="s">
        <v>7668</v>
      </c>
      <c r="BA157" s="1" t="s">
        <v>7668</v>
      </c>
    </row>
    <row r="158" spans="1:53" ht="34" x14ac:dyDescent="0.4">
      <c r="A158" s="214" t="s">
        <v>7900</v>
      </c>
      <c r="B158" s="11" t="s">
        <v>7774</v>
      </c>
      <c r="C158" s="79" t="s">
        <v>7671</v>
      </c>
      <c r="D158" s="11" t="s">
        <v>8182</v>
      </c>
      <c r="E158" s="79"/>
      <c r="F158" s="79">
        <v>0</v>
      </c>
      <c r="G158" s="79">
        <v>0</v>
      </c>
      <c r="H158" s="252">
        <v>0</v>
      </c>
      <c r="I158" s="111">
        <v>0</v>
      </c>
      <c r="J158" s="79">
        <v>0</v>
      </c>
      <c r="K158" s="79">
        <v>0</v>
      </c>
      <c r="L158" s="111">
        <v>0</v>
      </c>
      <c r="M158" s="79">
        <v>0</v>
      </c>
      <c r="N158" s="79">
        <v>0</v>
      </c>
      <c r="O158" s="79">
        <v>0</v>
      </c>
      <c r="P158" s="79">
        <v>0</v>
      </c>
      <c r="Q158" s="79">
        <v>0</v>
      </c>
      <c r="R158" s="79">
        <v>0</v>
      </c>
      <c r="S158" s="79">
        <v>0</v>
      </c>
      <c r="T158" s="79">
        <v>0</v>
      </c>
      <c r="U158" s="79">
        <v>0</v>
      </c>
      <c r="V158" s="79">
        <v>0</v>
      </c>
      <c r="W158" s="79">
        <v>0</v>
      </c>
      <c r="X158" s="79">
        <v>0</v>
      </c>
      <c r="Y158" s="79">
        <v>0</v>
      </c>
      <c r="Z158" s="79">
        <v>0</v>
      </c>
      <c r="AA158" s="79">
        <v>0</v>
      </c>
      <c r="AB158" s="79">
        <v>0</v>
      </c>
      <c r="AC158" s="79">
        <v>0</v>
      </c>
      <c r="AD158" s="79">
        <v>1</v>
      </c>
      <c r="AE158" s="79">
        <v>0</v>
      </c>
      <c r="AF158" s="79">
        <v>0</v>
      </c>
      <c r="AG158" s="79">
        <v>0</v>
      </c>
      <c r="AH158" s="79">
        <v>0</v>
      </c>
      <c r="AI158" s="79">
        <v>0</v>
      </c>
      <c r="AJ158" s="79">
        <v>0</v>
      </c>
      <c r="AK158" s="79">
        <v>1</v>
      </c>
      <c r="AL158" s="79">
        <v>0</v>
      </c>
      <c r="AM158" s="79">
        <v>0</v>
      </c>
      <c r="AN158" s="79">
        <v>0</v>
      </c>
      <c r="AO158" s="79">
        <v>0</v>
      </c>
      <c r="AP158" s="1">
        <v>0</v>
      </c>
      <c r="AQ158" s="71">
        <v>2</v>
      </c>
      <c r="AR158" s="1">
        <v>0</v>
      </c>
      <c r="AS158" s="1">
        <v>0</v>
      </c>
      <c r="AT158" s="1">
        <v>1</v>
      </c>
      <c r="AU158" s="1"/>
      <c r="AV158" s="1"/>
      <c r="AW158" s="1"/>
      <c r="AX158" s="1"/>
      <c r="AY158" s="1"/>
      <c r="AZ158" s="1"/>
      <c r="BA158" s="1"/>
    </row>
    <row r="159" spans="1:53" ht="34" x14ac:dyDescent="0.4">
      <c r="A159" s="214" t="s">
        <v>7949</v>
      </c>
      <c r="B159" s="11" t="s">
        <v>7970</v>
      </c>
      <c r="C159" s="79" t="s">
        <v>7671</v>
      </c>
      <c r="D159" s="11" t="s">
        <v>7639</v>
      </c>
      <c r="E159" s="79"/>
      <c r="F159" s="79">
        <v>0</v>
      </c>
      <c r="G159" s="79">
        <v>0</v>
      </c>
      <c r="H159" s="252">
        <v>0</v>
      </c>
      <c r="I159" s="111">
        <v>0</v>
      </c>
      <c r="J159" s="79">
        <v>0</v>
      </c>
      <c r="K159" s="79">
        <v>0</v>
      </c>
      <c r="L159" s="111">
        <v>0</v>
      </c>
      <c r="M159" s="79">
        <v>0</v>
      </c>
      <c r="N159" s="79">
        <v>0</v>
      </c>
      <c r="O159" s="79">
        <v>0</v>
      </c>
      <c r="P159" s="79">
        <v>0</v>
      </c>
      <c r="Q159" s="79">
        <v>0</v>
      </c>
      <c r="R159" s="79">
        <v>0</v>
      </c>
      <c r="S159" s="79">
        <v>0</v>
      </c>
      <c r="T159" s="79">
        <v>0</v>
      </c>
      <c r="U159" s="79">
        <v>0</v>
      </c>
      <c r="V159" s="79">
        <v>0</v>
      </c>
      <c r="W159" s="79">
        <v>0</v>
      </c>
      <c r="X159" s="79">
        <v>0</v>
      </c>
      <c r="Y159" s="79">
        <v>0</v>
      </c>
      <c r="Z159" s="79">
        <v>0</v>
      </c>
      <c r="AA159" s="79">
        <v>0</v>
      </c>
      <c r="AB159" s="79">
        <v>0</v>
      </c>
      <c r="AC159" s="79">
        <v>12</v>
      </c>
      <c r="AD159" s="79">
        <v>0</v>
      </c>
      <c r="AE159" s="79">
        <v>0</v>
      </c>
      <c r="AF159" s="79">
        <v>0</v>
      </c>
      <c r="AG159" s="79">
        <v>0</v>
      </c>
      <c r="AH159" s="79">
        <v>0</v>
      </c>
      <c r="AI159" s="79">
        <v>0</v>
      </c>
      <c r="AJ159" s="79">
        <v>0</v>
      </c>
      <c r="AK159" s="79">
        <v>0</v>
      </c>
      <c r="AL159" s="79">
        <v>0</v>
      </c>
      <c r="AM159" s="79">
        <v>0</v>
      </c>
      <c r="AN159" s="79">
        <v>0</v>
      </c>
      <c r="AO159" s="79">
        <v>0</v>
      </c>
      <c r="AP159" s="1">
        <v>1</v>
      </c>
      <c r="AQ159" s="71" t="s">
        <v>7668</v>
      </c>
      <c r="AR159" s="1" t="s">
        <v>7668</v>
      </c>
      <c r="AS159" s="1" t="s">
        <v>7668</v>
      </c>
      <c r="AT159" s="1" t="s">
        <v>7668</v>
      </c>
      <c r="AU159" s="1" t="s">
        <v>7668</v>
      </c>
      <c r="AV159" s="1" t="s">
        <v>7668</v>
      </c>
      <c r="AW159" s="1" t="s">
        <v>7668</v>
      </c>
      <c r="AX159" s="1" t="s">
        <v>7668</v>
      </c>
      <c r="AY159" s="1" t="s">
        <v>7668</v>
      </c>
      <c r="AZ159" s="1" t="s">
        <v>7668</v>
      </c>
      <c r="BA159" s="1" t="s">
        <v>7668</v>
      </c>
    </row>
    <row r="160" spans="1:53" ht="34" x14ac:dyDescent="0.4">
      <c r="A160" s="214" t="s">
        <v>8008</v>
      </c>
      <c r="B160" s="11" t="s">
        <v>8009</v>
      </c>
      <c r="C160" s="79" t="s">
        <v>7671</v>
      </c>
      <c r="D160" s="11" t="s">
        <v>8182</v>
      </c>
      <c r="E160" s="79"/>
      <c r="F160" s="79">
        <v>0</v>
      </c>
      <c r="G160" s="79">
        <v>0</v>
      </c>
      <c r="H160" s="252">
        <v>0</v>
      </c>
      <c r="I160" s="111">
        <v>0</v>
      </c>
      <c r="J160" s="79">
        <v>0</v>
      </c>
      <c r="K160" s="79">
        <v>0</v>
      </c>
      <c r="L160" s="111">
        <v>0</v>
      </c>
      <c r="M160" s="79">
        <v>0</v>
      </c>
      <c r="N160" s="79">
        <v>0</v>
      </c>
      <c r="O160" s="79">
        <v>0</v>
      </c>
      <c r="P160" s="79">
        <v>0</v>
      </c>
      <c r="Q160" s="79">
        <v>0</v>
      </c>
      <c r="R160" s="79">
        <v>0</v>
      </c>
      <c r="S160" s="79">
        <v>0</v>
      </c>
      <c r="T160" s="79">
        <v>0</v>
      </c>
      <c r="U160" s="79">
        <v>0</v>
      </c>
      <c r="V160" s="79">
        <v>0</v>
      </c>
      <c r="W160" s="79">
        <v>0</v>
      </c>
      <c r="X160" s="79">
        <v>0</v>
      </c>
      <c r="Y160" s="79">
        <v>0</v>
      </c>
      <c r="Z160" s="79">
        <v>0</v>
      </c>
      <c r="AA160" s="79">
        <v>0</v>
      </c>
      <c r="AB160" s="79">
        <v>0</v>
      </c>
      <c r="AC160" s="79">
        <v>0</v>
      </c>
      <c r="AD160" s="79">
        <v>0</v>
      </c>
      <c r="AE160" s="79">
        <v>0</v>
      </c>
      <c r="AF160" s="79">
        <v>0</v>
      </c>
      <c r="AG160" s="79">
        <v>0</v>
      </c>
      <c r="AH160" s="79">
        <v>0</v>
      </c>
      <c r="AI160" s="79">
        <v>0</v>
      </c>
      <c r="AJ160" s="79">
        <v>0</v>
      </c>
      <c r="AK160" s="79">
        <v>0</v>
      </c>
      <c r="AL160" s="79">
        <v>0</v>
      </c>
      <c r="AM160" s="79">
        <v>0</v>
      </c>
      <c r="AN160" s="79">
        <v>0</v>
      </c>
      <c r="AO160" s="79">
        <v>1</v>
      </c>
      <c r="AP160" s="1" t="s">
        <v>7668</v>
      </c>
      <c r="AQ160" s="71" t="s">
        <v>7668</v>
      </c>
      <c r="AR160" s="1" t="s">
        <v>7668</v>
      </c>
      <c r="AS160" s="1" t="s">
        <v>7668</v>
      </c>
      <c r="AT160" s="1" t="s">
        <v>7668</v>
      </c>
      <c r="AU160" s="1" t="s">
        <v>7668</v>
      </c>
      <c r="AV160" s="1" t="s">
        <v>7668</v>
      </c>
      <c r="AW160" s="1" t="s">
        <v>7668</v>
      </c>
      <c r="AX160" s="1" t="s">
        <v>7668</v>
      </c>
      <c r="AY160" s="1" t="s">
        <v>7668</v>
      </c>
      <c r="AZ160" s="1" t="s">
        <v>7668</v>
      </c>
      <c r="BA160" s="1" t="s">
        <v>7668</v>
      </c>
    </row>
    <row r="161" spans="1:53" ht="34" x14ac:dyDescent="0.4">
      <c r="A161" s="214" t="s">
        <v>8015</v>
      </c>
      <c r="B161" s="11" t="s">
        <v>8016</v>
      </c>
      <c r="C161" s="79" t="s">
        <v>7671</v>
      </c>
      <c r="D161" s="11" t="s">
        <v>7667</v>
      </c>
      <c r="E161" s="79"/>
      <c r="F161" s="79">
        <v>0</v>
      </c>
      <c r="G161" s="79">
        <v>0</v>
      </c>
      <c r="H161" s="252">
        <v>0</v>
      </c>
      <c r="I161" s="111">
        <v>0</v>
      </c>
      <c r="J161" s="79">
        <v>0</v>
      </c>
      <c r="K161" s="79">
        <v>0</v>
      </c>
      <c r="L161" s="111">
        <v>0</v>
      </c>
      <c r="M161" s="79">
        <v>0</v>
      </c>
      <c r="N161" s="79">
        <v>0</v>
      </c>
      <c r="O161" s="79">
        <v>0</v>
      </c>
      <c r="P161" s="79">
        <v>0</v>
      </c>
      <c r="Q161" s="79">
        <v>0</v>
      </c>
      <c r="R161" s="79">
        <v>0</v>
      </c>
      <c r="S161" s="79">
        <v>0</v>
      </c>
      <c r="T161" s="79">
        <v>0</v>
      </c>
      <c r="U161" s="79">
        <v>0</v>
      </c>
      <c r="V161" s="79">
        <v>0</v>
      </c>
      <c r="W161" s="79">
        <v>0</v>
      </c>
      <c r="X161" s="79">
        <v>0</v>
      </c>
      <c r="Y161" s="79">
        <v>0</v>
      </c>
      <c r="Z161" s="79">
        <v>0</v>
      </c>
      <c r="AA161" s="79">
        <v>0</v>
      </c>
      <c r="AB161" s="79">
        <v>0</v>
      </c>
      <c r="AC161" s="79">
        <v>0</v>
      </c>
      <c r="AD161" s="79">
        <v>0</v>
      </c>
      <c r="AE161" s="79">
        <v>0</v>
      </c>
      <c r="AF161" s="79">
        <v>0</v>
      </c>
      <c r="AG161" s="79">
        <v>0</v>
      </c>
      <c r="AH161" s="79">
        <v>0</v>
      </c>
      <c r="AI161" s="79">
        <v>1</v>
      </c>
      <c r="AJ161" s="79">
        <v>0</v>
      </c>
      <c r="AK161" s="79">
        <v>0</v>
      </c>
      <c r="AL161" s="79">
        <v>0</v>
      </c>
      <c r="AM161" s="79">
        <v>0</v>
      </c>
      <c r="AN161" s="79">
        <v>0</v>
      </c>
      <c r="AO161" s="79">
        <v>1</v>
      </c>
      <c r="AP161" s="1" t="s">
        <v>7668</v>
      </c>
      <c r="AQ161" s="1" t="s">
        <v>7668</v>
      </c>
      <c r="AR161" s="1" t="s">
        <v>7668</v>
      </c>
      <c r="AS161" s="1" t="s">
        <v>7668</v>
      </c>
      <c r="AT161" s="1" t="s">
        <v>7668</v>
      </c>
      <c r="AU161" s="1" t="s">
        <v>7668</v>
      </c>
      <c r="AV161" s="1" t="s">
        <v>7668</v>
      </c>
      <c r="AW161" s="1" t="s">
        <v>7668</v>
      </c>
      <c r="AX161" s="1" t="s">
        <v>7668</v>
      </c>
      <c r="AY161" s="1" t="s">
        <v>7668</v>
      </c>
      <c r="AZ161" s="1" t="s">
        <v>7668</v>
      </c>
      <c r="BA161" s="1" t="s">
        <v>7668</v>
      </c>
    </row>
    <row r="162" spans="1:53" ht="34" x14ac:dyDescent="0.4">
      <c r="A162" s="214" t="s">
        <v>8048</v>
      </c>
      <c r="B162" s="11" t="s">
        <v>8051</v>
      </c>
      <c r="C162" s="79" t="s">
        <v>7671</v>
      </c>
      <c r="D162" s="11" t="s">
        <v>8024</v>
      </c>
      <c r="E162" s="79"/>
      <c r="F162" s="79">
        <v>0</v>
      </c>
      <c r="G162" s="79">
        <v>0</v>
      </c>
      <c r="H162" s="252">
        <v>0</v>
      </c>
      <c r="I162" s="111">
        <v>0</v>
      </c>
      <c r="J162" s="79">
        <v>0</v>
      </c>
      <c r="K162" s="79">
        <v>0</v>
      </c>
      <c r="L162" s="111">
        <v>0</v>
      </c>
      <c r="M162" s="79">
        <v>0</v>
      </c>
      <c r="N162" s="79">
        <v>0</v>
      </c>
      <c r="O162" s="79">
        <v>0</v>
      </c>
      <c r="P162" s="79">
        <v>0</v>
      </c>
      <c r="Q162" s="79">
        <v>0</v>
      </c>
      <c r="R162" s="79">
        <v>0</v>
      </c>
      <c r="S162" s="79">
        <v>0</v>
      </c>
      <c r="T162" s="79">
        <v>0</v>
      </c>
      <c r="U162" s="79">
        <v>0</v>
      </c>
      <c r="V162" s="79">
        <v>0</v>
      </c>
      <c r="W162" s="79">
        <v>0</v>
      </c>
      <c r="X162" s="79">
        <v>0</v>
      </c>
      <c r="Y162" s="79">
        <v>0</v>
      </c>
      <c r="Z162" s="79">
        <v>0</v>
      </c>
      <c r="AA162" s="79">
        <v>0</v>
      </c>
      <c r="AB162" s="79">
        <v>1</v>
      </c>
      <c r="AC162" s="79">
        <v>1</v>
      </c>
      <c r="AD162" s="79">
        <v>0</v>
      </c>
      <c r="AE162" s="79">
        <v>0</v>
      </c>
      <c r="AF162" s="79">
        <v>0</v>
      </c>
      <c r="AG162" s="79">
        <v>1</v>
      </c>
      <c r="AH162" s="79">
        <v>0</v>
      </c>
      <c r="AI162" s="79">
        <v>1</v>
      </c>
      <c r="AJ162" s="79">
        <v>0</v>
      </c>
      <c r="AK162" s="79">
        <v>0</v>
      </c>
      <c r="AL162" s="79">
        <v>1</v>
      </c>
      <c r="AM162" s="79">
        <v>0</v>
      </c>
      <c r="AN162" s="79">
        <v>2</v>
      </c>
      <c r="AO162" s="79" t="s">
        <v>7668</v>
      </c>
      <c r="AP162" s="1" t="s">
        <v>7668</v>
      </c>
      <c r="AQ162" s="1" t="s">
        <v>7668</v>
      </c>
      <c r="AR162" s="1" t="s">
        <v>7668</v>
      </c>
      <c r="AS162" s="1" t="s">
        <v>7668</v>
      </c>
      <c r="AT162" s="1" t="s">
        <v>7668</v>
      </c>
      <c r="AU162" s="1" t="s">
        <v>7668</v>
      </c>
      <c r="AV162" s="1" t="s">
        <v>7668</v>
      </c>
      <c r="AW162" s="1" t="s">
        <v>7668</v>
      </c>
      <c r="AX162" s="1" t="s">
        <v>7668</v>
      </c>
      <c r="AY162" s="1" t="s">
        <v>7668</v>
      </c>
      <c r="AZ162" s="1" t="s">
        <v>7668</v>
      </c>
      <c r="BA162" s="1" t="s">
        <v>7668</v>
      </c>
    </row>
    <row r="163" spans="1:53" ht="68" x14ac:dyDescent="0.4">
      <c r="A163" s="214" t="s">
        <v>8091</v>
      </c>
      <c r="B163" s="11" t="s">
        <v>8095</v>
      </c>
      <c r="C163" s="79" t="s">
        <v>7671</v>
      </c>
      <c r="D163" s="11" t="s">
        <v>7639</v>
      </c>
      <c r="E163" s="79"/>
      <c r="F163" s="79">
        <v>0</v>
      </c>
      <c r="G163" s="79">
        <v>0</v>
      </c>
      <c r="H163" s="252">
        <v>0</v>
      </c>
      <c r="I163" s="111">
        <v>0</v>
      </c>
      <c r="J163" s="79">
        <v>0</v>
      </c>
      <c r="K163" s="79">
        <v>0</v>
      </c>
      <c r="L163" s="111">
        <v>0</v>
      </c>
      <c r="M163" s="79">
        <v>0</v>
      </c>
      <c r="N163" s="79">
        <v>0</v>
      </c>
      <c r="O163" s="79">
        <v>0</v>
      </c>
      <c r="P163" s="79">
        <v>0</v>
      </c>
      <c r="Q163" s="79">
        <v>0</v>
      </c>
      <c r="R163" s="79">
        <v>0</v>
      </c>
      <c r="S163" s="79">
        <v>0</v>
      </c>
      <c r="T163" s="79">
        <v>0</v>
      </c>
      <c r="U163" s="79">
        <v>0</v>
      </c>
      <c r="V163" s="79">
        <v>0</v>
      </c>
      <c r="W163" s="79">
        <v>0</v>
      </c>
      <c r="X163" s="79">
        <v>0</v>
      </c>
      <c r="Y163" s="79">
        <v>0</v>
      </c>
      <c r="Z163" s="79">
        <v>0</v>
      </c>
      <c r="AA163" s="79">
        <v>0</v>
      </c>
      <c r="AB163" s="79">
        <v>0</v>
      </c>
      <c r="AC163" s="79">
        <v>0</v>
      </c>
      <c r="AD163" s="79">
        <v>0</v>
      </c>
      <c r="AE163" s="79">
        <v>0</v>
      </c>
      <c r="AF163" s="79">
        <v>0</v>
      </c>
      <c r="AG163" s="79">
        <v>0</v>
      </c>
      <c r="AH163" s="79">
        <v>0</v>
      </c>
      <c r="AI163" s="79">
        <v>1</v>
      </c>
      <c r="AJ163" s="79">
        <v>0</v>
      </c>
      <c r="AK163" s="79">
        <v>0</v>
      </c>
      <c r="AL163" s="79">
        <v>1</v>
      </c>
      <c r="AM163" s="79" t="s">
        <v>7668</v>
      </c>
      <c r="AN163" s="79" t="s">
        <v>7668</v>
      </c>
      <c r="AO163" s="79" t="s">
        <v>7668</v>
      </c>
      <c r="AP163" s="1" t="s">
        <v>7668</v>
      </c>
      <c r="AQ163" s="1" t="s">
        <v>7668</v>
      </c>
      <c r="AR163" s="1" t="s">
        <v>7668</v>
      </c>
      <c r="AS163" s="1" t="s">
        <v>7668</v>
      </c>
      <c r="AT163" s="1" t="s">
        <v>7668</v>
      </c>
      <c r="AU163" s="1" t="s">
        <v>7668</v>
      </c>
      <c r="AV163" s="1" t="s">
        <v>7668</v>
      </c>
      <c r="AW163" s="1" t="s">
        <v>7668</v>
      </c>
      <c r="AX163" s="1" t="s">
        <v>7668</v>
      </c>
      <c r="AY163" s="1" t="s">
        <v>7668</v>
      </c>
      <c r="AZ163" s="1" t="s">
        <v>7668</v>
      </c>
      <c r="BA163" s="1" t="s">
        <v>7668</v>
      </c>
    </row>
    <row r="164" spans="1:53" ht="68" x14ac:dyDescent="0.4">
      <c r="A164" s="214" t="s">
        <v>8185</v>
      </c>
      <c r="B164" s="11" t="s">
        <v>10690</v>
      </c>
      <c r="C164" s="79" t="s">
        <v>7671</v>
      </c>
      <c r="D164" s="11" t="s">
        <v>7639</v>
      </c>
      <c r="E164" s="79"/>
      <c r="F164" s="79">
        <v>0</v>
      </c>
      <c r="G164" s="79">
        <v>0</v>
      </c>
      <c r="H164" s="252">
        <v>0</v>
      </c>
      <c r="I164" s="111">
        <v>0</v>
      </c>
      <c r="J164" s="79">
        <v>0</v>
      </c>
      <c r="K164" s="79">
        <v>0</v>
      </c>
      <c r="L164" s="111">
        <v>0</v>
      </c>
      <c r="M164" s="79">
        <v>0</v>
      </c>
      <c r="N164" s="79">
        <v>0</v>
      </c>
      <c r="O164" s="79">
        <v>0</v>
      </c>
      <c r="P164" s="79">
        <v>0</v>
      </c>
      <c r="Q164" s="79">
        <v>0</v>
      </c>
      <c r="R164" s="79">
        <v>0</v>
      </c>
      <c r="S164" s="79">
        <v>0</v>
      </c>
      <c r="T164" s="79">
        <v>0</v>
      </c>
      <c r="U164" s="79">
        <v>0</v>
      </c>
      <c r="V164" s="79">
        <v>0</v>
      </c>
      <c r="W164" s="79">
        <v>0</v>
      </c>
      <c r="X164" s="79">
        <v>0</v>
      </c>
      <c r="Y164" s="79">
        <v>0</v>
      </c>
      <c r="Z164" s="79">
        <v>0</v>
      </c>
      <c r="AA164" s="79">
        <v>0</v>
      </c>
      <c r="AB164" s="79">
        <v>0</v>
      </c>
      <c r="AC164" s="79">
        <v>0</v>
      </c>
      <c r="AD164" s="79">
        <v>0</v>
      </c>
      <c r="AE164" s="79">
        <v>0</v>
      </c>
      <c r="AF164" s="79">
        <v>0</v>
      </c>
      <c r="AG164" s="79">
        <v>0</v>
      </c>
      <c r="AH164" s="79">
        <v>0</v>
      </c>
      <c r="AI164" s="79">
        <v>0</v>
      </c>
      <c r="AJ164" s="79">
        <v>0</v>
      </c>
      <c r="AK164" s="79">
        <v>1</v>
      </c>
      <c r="AL164" s="252" t="s">
        <v>7668</v>
      </c>
      <c r="AM164" s="252" t="s">
        <v>7668</v>
      </c>
      <c r="AN164" s="252" t="s">
        <v>7668</v>
      </c>
      <c r="AO164" s="252" t="s">
        <v>7668</v>
      </c>
      <c r="AP164" s="252" t="s">
        <v>7668</v>
      </c>
      <c r="AQ164" s="252" t="s">
        <v>7668</v>
      </c>
      <c r="AR164" s="252" t="s">
        <v>7668</v>
      </c>
      <c r="AS164" s="252" t="s">
        <v>7668</v>
      </c>
      <c r="AT164" s="252" t="s">
        <v>7668</v>
      </c>
      <c r="AU164" s="252" t="s">
        <v>7668</v>
      </c>
      <c r="AV164" s="252" t="s">
        <v>7668</v>
      </c>
      <c r="AW164" s="252" t="s">
        <v>7668</v>
      </c>
      <c r="AX164" s="252" t="s">
        <v>7668</v>
      </c>
      <c r="AY164" s="252" t="s">
        <v>7668</v>
      </c>
      <c r="AZ164" s="252" t="s">
        <v>7668</v>
      </c>
      <c r="BA164" s="66" t="s">
        <v>7668</v>
      </c>
    </row>
    <row r="165" spans="1:53" ht="34" x14ac:dyDescent="0.4">
      <c r="A165" s="253" t="s">
        <v>8184</v>
      </c>
      <c r="B165" s="59" t="s">
        <v>8187</v>
      </c>
      <c r="C165" s="252" t="s">
        <v>7671</v>
      </c>
      <c r="D165" s="59" t="s">
        <v>8182</v>
      </c>
      <c r="E165" s="252"/>
      <c r="F165" s="252">
        <v>0</v>
      </c>
      <c r="G165" s="252">
        <v>0</v>
      </c>
      <c r="H165" s="252">
        <v>0</v>
      </c>
      <c r="I165" s="111">
        <v>0</v>
      </c>
      <c r="J165" s="252">
        <v>0</v>
      </c>
      <c r="K165" s="252">
        <v>0</v>
      </c>
      <c r="L165" s="111">
        <v>0</v>
      </c>
      <c r="M165" s="252">
        <v>0</v>
      </c>
      <c r="N165" s="252">
        <v>0</v>
      </c>
      <c r="O165" s="252">
        <v>0</v>
      </c>
      <c r="P165" s="252">
        <v>0</v>
      </c>
      <c r="Q165" s="252">
        <v>0</v>
      </c>
      <c r="R165" s="252">
        <v>0</v>
      </c>
      <c r="S165" s="252">
        <v>0</v>
      </c>
      <c r="T165" s="252">
        <v>0</v>
      </c>
      <c r="U165" s="252">
        <v>0</v>
      </c>
      <c r="V165" s="252">
        <v>0</v>
      </c>
      <c r="W165" s="252">
        <v>0</v>
      </c>
      <c r="X165" s="252">
        <v>0</v>
      </c>
      <c r="Y165" s="252">
        <v>0</v>
      </c>
      <c r="Z165" s="252">
        <v>0</v>
      </c>
      <c r="AA165" s="252">
        <v>0</v>
      </c>
      <c r="AB165" s="252">
        <v>0</v>
      </c>
      <c r="AC165" s="252">
        <v>0</v>
      </c>
      <c r="AD165" s="252">
        <v>3</v>
      </c>
      <c r="AE165" s="252">
        <v>121</v>
      </c>
      <c r="AF165" s="252">
        <v>0</v>
      </c>
      <c r="AG165" s="252">
        <v>0</v>
      </c>
      <c r="AH165" s="252">
        <v>0</v>
      </c>
      <c r="AI165" s="252">
        <v>0</v>
      </c>
      <c r="AJ165" s="252">
        <v>0</v>
      </c>
      <c r="AK165" s="252">
        <v>42</v>
      </c>
      <c r="AL165" s="252" t="s">
        <v>7668</v>
      </c>
      <c r="AM165" s="252" t="s">
        <v>7668</v>
      </c>
      <c r="AN165" s="252" t="s">
        <v>7668</v>
      </c>
      <c r="AO165" s="252" t="s">
        <v>7668</v>
      </c>
      <c r="AP165" s="252" t="s">
        <v>7668</v>
      </c>
      <c r="AQ165" s="252" t="s">
        <v>7668</v>
      </c>
      <c r="AR165" s="252" t="s">
        <v>7668</v>
      </c>
      <c r="AS165" s="252" t="s">
        <v>7668</v>
      </c>
      <c r="AT165" s="252" t="s">
        <v>7668</v>
      </c>
      <c r="AU165" s="252" t="s">
        <v>7668</v>
      </c>
      <c r="AV165" s="252" t="s">
        <v>7668</v>
      </c>
      <c r="AW165" s="252" t="s">
        <v>7668</v>
      </c>
      <c r="AX165" s="252" t="s">
        <v>7668</v>
      </c>
      <c r="AY165" s="252" t="s">
        <v>7668</v>
      </c>
      <c r="AZ165" s="252" t="s">
        <v>7668</v>
      </c>
      <c r="BA165" s="66" t="s">
        <v>7668</v>
      </c>
    </row>
    <row r="166" spans="1:53" ht="34" x14ac:dyDescent="0.4">
      <c r="A166" s="253" t="s">
        <v>8186</v>
      </c>
      <c r="B166" s="59" t="s">
        <v>8188</v>
      </c>
      <c r="C166" s="252" t="s">
        <v>7671</v>
      </c>
      <c r="D166" s="59" t="s">
        <v>7667</v>
      </c>
      <c r="E166" s="252"/>
      <c r="F166" s="252">
        <v>0</v>
      </c>
      <c r="G166" s="252">
        <v>0</v>
      </c>
      <c r="H166" s="252">
        <v>0</v>
      </c>
      <c r="I166" s="111">
        <v>0</v>
      </c>
      <c r="J166" s="252">
        <v>0</v>
      </c>
      <c r="K166" s="252">
        <v>0</v>
      </c>
      <c r="L166" s="111">
        <v>0</v>
      </c>
      <c r="M166" s="252">
        <v>0</v>
      </c>
      <c r="N166" s="252">
        <v>0</v>
      </c>
      <c r="O166" s="252">
        <v>0</v>
      </c>
      <c r="P166" s="252">
        <v>0</v>
      </c>
      <c r="Q166" s="252">
        <v>0</v>
      </c>
      <c r="R166" s="252">
        <v>0</v>
      </c>
      <c r="S166" s="252">
        <v>0</v>
      </c>
      <c r="T166" s="252">
        <v>0</v>
      </c>
      <c r="U166" s="252">
        <v>0</v>
      </c>
      <c r="V166" s="252">
        <v>0</v>
      </c>
      <c r="W166" s="252">
        <v>0</v>
      </c>
      <c r="X166" s="252">
        <v>0</v>
      </c>
      <c r="Y166" s="252">
        <v>0</v>
      </c>
      <c r="Z166" s="252">
        <v>0</v>
      </c>
      <c r="AA166" s="252">
        <v>0</v>
      </c>
      <c r="AB166" s="252">
        <v>0</v>
      </c>
      <c r="AC166" s="252">
        <v>0</v>
      </c>
      <c r="AD166" s="252">
        <v>0</v>
      </c>
      <c r="AE166" s="252">
        <v>0</v>
      </c>
      <c r="AF166" s="252">
        <v>0</v>
      </c>
      <c r="AG166" s="252">
        <v>0</v>
      </c>
      <c r="AH166" s="252">
        <v>0</v>
      </c>
      <c r="AI166" s="252">
        <v>0</v>
      </c>
      <c r="AJ166" s="252">
        <v>0</v>
      </c>
      <c r="AK166" s="252">
        <v>1</v>
      </c>
      <c r="AL166" s="79" t="s">
        <v>7668</v>
      </c>
      <c r="AM166" s="79" t="s">
        <v>7668</v>
      </c>
      <c r="AN166" s="79" t="s">
        <v>7668</v>
      </c>
      <c r="AO166" s="79" t="s">
        <v>7668</v>
      </c>
      <c r="AP166" s="1" t="s">
        <v>7668</v>
      </c>
      <c r="AQ166" s="1" t="s">
        <v>7668</v>
      </c>
      <c r="AR166" s="1" t="s">
        <v>7668</v>
      </c>
      <c r="AS166" s="1" t="s">
        <v>7668</v>
      </c>
      <c r="AT166" s="1" t="s">
        <v>7668</v>
      </c>
      <c r="AU166" s="1" t="s">
        <v>7668</v>
      </c>
      <c r="AV166" s="1" t="s">
        <v>7668</v>
      </c>
      <c r="AW166" s="1" t="s">
        <v>7668</v>
      </c>
      <c r="AX166" s="1" t="s">
        <v>7668</v>
      </c>
      <c r="AY166" s="1" t="s">
        <v>7668</v>
      </c>
      <c r="AZ166" s="1" t="s">
        <v>7668</v>
      </c>
      <c r="BA166" s="1" t="s">
        <v>7668</v>
      </c>
    </row>
    <row r="167" spans="1:53" x14ac:dyDescent="0.4">
      <c r="A167" s="253" t="s">
        <v>8316</v>
      </c>
      <c r="B167" s="59" t="s">
        <v>8319</v>
      </c>
      <c r="C167" s="252" t="s">
        <v>8313</v>
      </c>
      <c r="D167" s="59" t="s">
        <v>7667</v>
      </c>
      <c r="E167" s="252"/>
      <c r="F167" s="252">
        <v>0</v>
      </c>
      <c r="G167" s="252">
        <v>0</v>
      </c>
      <c r="H167" s="252">
        <v>0</v>
      </c>
      <c r="I167" s="111">
        <v>0</v>
      </c>
      <c r="J167" s="252">
        <v>0</v>
      </c>
      <c r="K167" s="252">
        <v>0</v>
      </c>
      <c r="L167" s="111">
        <v>0</v>
      </c>
      <c r="M167" s="252">
        <v>0</v>
      </c>
      <c r="N167" s="252">
        <v>0</v>
      </c>
      <c r="O167" s="252">
        <v>0</v>
      </c>
      <c r="P167" s="252">
        <v>0</v>
      </c>
      <c r="Q167" s="252">
        <v>0</v>
      </c>
      <c r="R167" s="252">
        <v>0</v>
      </c>
      <c r="S167" s="252">
        <v>0</v>
      </c>
      <c r="T167" s="252">
        <v>0</v>
      </c>
      <c r="U167" s="252">
        <v>0</v>
      </c>
      <c r="V167" s="252">
        <v>0</v>
      </c>
      <c r="W167" s="252">
        <v>0</v>
      </c>
      <c r="X167" s="252">
        <v>0</v>
      </c>
      <c r="Y167" s="252">
        <v>0</v>
      </c>
      <c r="Z167" s="252">
        <v>0</v>
      </c>
      <c r="AA167" s="252">
        <v>0</v>
      </c>
      <c r="AB167" s="252">
        <v>0</v>
      </c>
      <c r="AC167" s="252">
        <v>0</v>
      </c>
      <c r="AD167" s="252">
        <v>0</v>
      </c>
      <c r="AE167" s="252">
        <v>0</v>
      </c>
      <c r="AF167" s="252">
        <v>0</v>
      </c>
      <c r="AG167" s="252">
        <v>0</v>
      </c>
      <c r="AH167" s="252">
        <v>1</v>
      </c>
      <c r="AI167" s="252">
        <v>0</v>
      </c>
      <c r="AJ167" s="252">
        <v>1</v>
      </c>
      <c r="AK167" s="252" t="s">
        <v>7668</v>
      </c>
      <c r="AL167" s="252" t="s">
        <v>7668</v>
      </c>
      <c r="AM167" s="252" t="s">
        <v>7668</v>
      </c>
      <c r="AN167" s="252" t="s">
        <v>7668</v>
      </c>
      <c r="AO167" s="252" t="s">
        <v>7668</v>
      </c>
      <c r="AP167" s="252" t="s">
        <v>7668</v>
      </c>
      <c r="AQ167" s="252" t="s">
        <v>7668</v>
      </c>
      <c r="AR167" s="252" t="s">
        <v>7668</v>
      </c>
      <c r="AS167" s="252" t="s">
        <v>7668</v>
      </c>
      <c r="AT167" s="252" t="s">
        <v>7668</v>
      </c>
      <c r="AU167" s="252" t="s">
        <v>7668</v>
      </c>
      <c r="AV167" s="252" t="s">
        <v>7668</v>
      </c>
      <c r="AW167" s="252" t="s">
        <v>7668</v>
      </c>
      <c r="AX167" s="252" t="s">
        <v>7668</v>
      </c>
      <c r="AY167" s="252" t="s">
        <v>7668</v>
      </c>
      <c r="AZ167" s="252" t="s">
        <v>7668</v>
      </c>
      <c r="BA167" s="66" t="s">
        <v>7668</v>
      </c>
    </row>
    <row r="168" spans="1:53" ht="34" x14ac:dyDescent="0.4">
      <c r="A168" s="253" t="s">
        <v>8331</v>
      </c>
      <c r="B168" s="59" t="s">
        <v>8346</v>
      </c>
      <c r="C168" s="252" t="s">
        <v>7671</v>
      </c>
      <c r="D168" s="59" t="s">
        <v>7639</v>
      </c>
      <c r="E168" s="252"/>
      <c r="F168" s="252">
        <v>0</v>
      </c>
      <c r="G168" s="252">
        <v>0</v>
      </c>
      <c r="H168" s="252">
        <v>0</v>
      </c>
      <c r="I168" s="111">
        <v>0</v>
      </c>
      <c r="J168" s="252">
        <v>0</v>
      </c>
      <c r="K168" s="252">
        <v>0</v>
      </c>
      <c r="L168" s="111">
        <v>0</v>
      </c>
      <c r="M168" s="252">
        <v>0</v>
      </c>
      <c r="N168" s="252">
        <v>0</v>
      </c>
      <c r="O168" s="252">
        <v>0</v>
      </c>
      <c r="P168" s="252">
        <v>0</v>
      </c>
      <c r="Q168" s="252">
        <v>0</v>
      </c>
      <c r="R168" s="252">
        <v>0</v>
      </c>
      <c r="S168" s="252">
        <v>0</v>
      </c>
      <c r="T168" s="252">
        <v>0</v>
      </c>
      <c r="U168" s="252">
        <v>0</v>
      </c>
      <c r="V168" s="252">
        <v>0</v>
      </c>
      <c r="W168" s="252">
        <v>0</v>
      </c>
      <c r="X168" s="252">
        <v>0</v>
      </c>
      <c r="Y168" s="252">
        <v>0</v>
      </c>
      <c r="Z168" s="252">
        <v>0</v>
      </c>
      <c r="AA168" s="252">
        <v>0</v>
      </c>
      <c r="AB168" s="252">
        <v>0</v>
      </c>
      <c r="AC168" s="252">
        <v>0</v>
      </c>
      <c r="AD168" s="252">
        <v>0</v>
      </c>
      <c r="AE168" s="252">
        <v>0</v>
      </c>
      <c r="AF168" s="252">
        <v>0</v>
      </c>
      <c r="AG168" s="252">
        <v>2</v>
      </c>
      <c r="AH168" s="252" t="s">
        <v>7668</v>
      </c>
      <c r="AI168" s="252" t="s">
        <v>7668</v>
      </c>
      <c r="AJ168" s="252" t="s">
        <v>7668</v>
      </c>
      <c r="AK168" s="252" t="s">
        <v>7668</v>
      </c>
      <c r="AL168" s="79" t="s">
        <v>7668</v>
      </c>
      <c r="AM168" s="79" t="s">
        <v>7668</v>
      </c>
      <c r="AN168" s="79" t="s">
        <v>7668</v>
      </c>
      <c r="AO168" s="79" t="s">
        <v>7668</v>
      </c>
      <c r="AP168" s="1" t="s">
        <v>7668</v>
      </c>
      <c r="AQ168" s="1" t="s">
        <v>7668</v>
      </c>
      <c r="AR168" s="1" t="s">
        <v>7668</v>
      </c>
      <c r="AS168" s="1" t="s">
        <v>7668</v>
      </c>
      <c r="AT168" s="1" t="s">
        <v>7668</v>
      </c>
      <c r="AU168" s="1" t="s">
        <v>7668</v>
      </c>
      <c r="AV168" s="1" t="s">
        <v>7668</v>
      </c>
      <c r="AW168" s="1" t="s">
        <v>7668</v>
      </c>
      <c r="AX168" s="1" t="s">
        <v>7668</v>
      </c>
      <c r="AY168" s="1" t="s">
        <v>7668</v>
      </c>
      <c r="AZ168" s="1" t="s">
        <v>7668</v>
      </c>
      <c r="BA168" s="1" t="s">
        <v>7668</v>
      </c>
    </row>
  </sheetData>
  <phoneticPr fontId="1" type="noConversion"/>
  <pageMargins left="0.7" right="0.7" top="0.75" bottom="0.75" header="0.3" footer="0.3"/>
  <pageSetup paperSize="9" orientation="portrait" r:id="rId1"/>
  <tableParts count="2">
    <tablePart r:id="rId2"/>
    <tablePart r:id="rId3"/>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C3338-6B32-42F6-8FFE-F7824B771D00}">
  <dimension ref="A1:AR90"/>
  <sheetViews>
    <sheetView topLeftCell="A28" zoomScale="70" zoomScaleNormal="70" workbookViewId="0">
      <selection activeCell="A46" sqref="A46"/>
    </sheetView>
  </sheetViews>
  <sheetFormatPr defaultRowHeight="17" x14ac:dyDescent="0.4"/>
  <cols>
    <col min="1" max="1" width="14.453125" bestFit="1" customWidth="1"/>
    <col min="2" max="2" width="37" customWidth="1"/>
    <col min="3" max="3" width="12" customWidth="1"/>
    <col min="4" max="4" width="11.1796875" customWidth="1"/>
    <col min="5" max="5" width="10.36328125" bestFit="1" customWidth="1"/>
    <col min="6" max="6" width="18.08984375" customWidth="1"/>
    <col min="7" max="7" width="12" customWidth="1"/>
    <col min="8" max="8" width="12.08984375" customWidth="1"/>
    <col min="9" max="9" width="11.26953125" customWidth="1"/>
    <col min="10" max="12" width="13.81640625" bestFit="1" customWidth="1"/>
    <col min="13" max="13" width="13.81640625" customWidth="1"/>
    <col min="14" max="17" width="13.81640625" bestFit="1" customWidth="1"/>
    <col min="18" max="18" width="17.1796875" bestFit="1" customWidth="1"/>
    <col min="19" max="21" width="13.81640625" bestFit="1" customWidth="1"/>
  </cols>
  <sheetData>
    <row r="1" spans="1:10" x14ac:dyDescent="0.4">
      <c r="A1" s="207" t="s">
        <v>7511</v>
      </c>
      <c r="B1" s="208" t="s">
        <v>1932</v>
      </c>
      <c r="C1" s="208" t="s">
        <v>7513</v>
      </c>
      <c r="D1" s="208" t="s">
        <v>7514</v>
      </c>
      <c r="E1" s="208" t="s">
        <v>7512</v>
      </c>
      <c r="F1" s="208" t="s">
        <v>7458</v>
      </c>
      <c r="G1" s="208" t="s">
        <v>7476</v>
      </c>
      <c r="H1" s="208" t="s">
        <v>7477</v>
      </c>
      <c r="I1" s="208" t="s">
        <v>7480</v>
      </c>
      <c r="J1" s="209" t="s">
        <v>7618</v>
      </c>
    </row>
    <row r="2" spans="1:10" x14ac:dyDescent="0.4">
      <c r="A2" s="185">
        <v>39</v>
      </c>
      <c r="B2" s="277" t="str">
        <f>MOD_Round39!B1</f>
        <v>RTBM.3.20.14.6.0.242L.00.E002.P050</v>
      </c>
      <c r="C2" s="278">
        <f>MOD_Round39!B6</f>
        <v>45818.491666666669</v>
      </c>
      <c r="D2" s="278">
        <f>MOD_Round39!F6</f>
        <v>45821.373611111114</v>
      </c>
      <c r="E2" s="71">
        <f>MOD_Round39!K41</f>
        <v>242</v>
      </c>
      <c r="F2" s="71">
        <f>MOD_Round39!H40</f>
        <v>178</v>
      </c>
      <c r="G2" s="71">
        <f>MOD_Round39!K42</f>
        <v>0</v>
      </c>
      <c r="H2" s="71">
        <f>MOD_Round39!K43</f>
        <v>0</v>
      </c>
      <c r="I2" s="71">
        <f>MOD_Round39!K44</f>
        <v>2</v>
      </c>
      <c r="J2" s="276" t="str">
        <f t="shared" ref="J2:J16" si="0">IF(G2+H2+I2&lt;&gt;0,"Fail","Pass")</f>
        <v>Fail</v>
      </c>
    </row>
    <row r="3" spans="1:10" x14ac:dyDescent="0.4">
      <c r="A3" s="185">
        <v>38</v>
      </c>
      <c r="B3" s="277" t="str">
        <f>MOD_Round38!B1</f>
        <v>RTBM.3.20.14.6.0.242F.00.E002.P050</v>
      </c>
      <c r="C3" s="278">
        <f>MOD_Round38!B6</f>
        <v>45803.739583333336</v>
      </c>
      <c r="D3" s="278">
        <f>MOD_Round38!F6</f>
        <v>45810.347222222219</v>
      </c>
      <c r="E3" s="71">
        <f>MOD_Round38!K41</f>
        <v>736</v>
      </c>
      <c r="F3" s="71">
        <f>MOD_Round38!H40</f>
        <v>908</v>
      </c>
      <c r="G3" s="71">
        <f>MOD_Round38!K42</f>
        <v>0</v>
      </c>
      <c r="H3" s="71">
        <f>MOD_Round38!K43</f>
        <v>0</v>
      </c>
      <c r="I3" s="71">
        <f>MOD_Round38!K44</f>
        <v>3</v>
      </c>
      <c r="J3" s="276" t="str">
        <f t="shared" si="0"/>
        <v>Fail</v>
      </c>
    </row>
    <row r="4" spans="1:10" x14ac:dyDescent="0.4">
      <c r="A4" s="185">
        <v>37</v>
      </c>
      <c r="B4" s="277" t="str">
        <f>MOD_Round37!B1</f>
        <v>RTBM.3.20.14.6.0.242D.04.E002.P050</v>
      </c>
      <c r="C4" s="278">
        <f>MOD_Round37!B6</f>
        <v>45798.488194444442</v>
      </c>
      <c r="D4" s="278">
        <f>MOD_Round37!F6</f>
        <v>45801.9375</v>
      </c>
      <c r="E4" s="71">
        <f>MOD_Round37!K41</f>
        <v>390</v>
      </c>
      <c r="F4" s="71">
        <f>MOD_Round37!H40</f>
        <v>508</v>
      </c>
      <c r="G4" s="71">
        <f>MOD_Round37!K42</f>
        <v>0</v>
      </c>
      <c r="H4" s="71">
        <f>MOD_Round37!K43</f>
        <v>0</v>
      </c>
      <c r="I4" s="71">
        <f>MOD_Round37!K44</f>
        <v>0</v>
      </c>
      <c r="J4" s="276" t="str">
        <f t="shared" si="0"/>
        <v>Pass</v>
      </c>
    </row>
    <row r="5" spans="1:10" x14ac:dyDescent="0.4">
      <c r="A5" s="185">
        <v>36</v>
      </c>
      <c r="B5" s="277" t="str">
        <f>MOD_Round36!B1</f>
        <v>RTBM.3.20.14.6.0.242D.02.E002.P050</v>
      </c>
      <c r="C5" s="278">
        <f>MOD_Round36!B6</f>
        <v>45783.657638888886</v>
      </c>
      <c r="D5" s="278">
        <f>MOD_Round36!F6</f>
        <v>45790.430555555555</v>
      </c>
      <c r="E5" s="71">
        <f>MOD_Round36!K41</f>
        <v>643</v>
      </c>
      <c r="F5" s="71">
        <f>MOD_Round36!H40</f>
        <v>917</v>
      </c>
      <c r="G5" s="71">
        <f>MOD_Round36!K42</f>
        <v>0</v>
      </c>
      <c r="H5" s="71">
        <f>MOD_Round36!K43</f>
        <v>0</v>
      </c>
      <c r="I5" s="71">
        <f>MOD_Round36!K44</f>
        <v>1</v>
      </c>
      <c r="J5" s="276" t="str">
        <f t="shared" si="0"/>
        <v>Fail</v>
      </c>
    </row>
    <row r="6" spans="1:10" x14ac:dyDescent="0.4">
      <c r="A6" s="185">
        <v>35</v>
      </c>
      <c r="B6" s="277" t="str">
        <f>MOD_Round35!B1</f>
        <v>RTBM.3.20.14.6.0.242D.00.E002.P050</v>
      </c>
      <c r="C6" s="278">
        <f>MOD_Round35!B6</f>
        <v>45768.479166666664</v>
      </c>
      <c r="D6" s="278">
        <f>MOD_Round35!F6</f>
        <v>45775.511111111111</v>
      </c>
      <c r="E6" s="71">
        <f>MOD_Round35!K41</f>
        <v>657</v>
      </c>
      <c r="F6" s="71">
        <f>MOD_Round35!H40</f>
        <v>887</v>
      </c>
      <c r="G6" s="71">
        <f>MOD_Round35!K42</f>
        <v>0</v>
      </c>
      <c r="H6" s="71">
        <f>MOD_Round35!K43</f>
        <v>0</v>
      </c>
      <c r="I6" s="71">
        <f>MOD_Round35!K44</f>
        <v>4</v>
      </c>
      <c r="J6" s="276" t="str">
        <f t="shared" si="0"/>
        <v>Fail</v>
      </c>
    </row>
    <row r="7" spans="1:10" x14ac:dyDescent="0.4">
      <c r="A7" s="185">
        <v>34</v>
      </c>
      <c r="B7" s="277" t="str">
        <f>MOD_Round34!B1</f>
        <v>RTBM.3.20.14.6.0.242B.00.E002.P050</v>
      </c>
      <c r="C7" s="278">
        <f>MOD_Round34!B6</f>
        <v>45763.76458333333</v>
      </c>
      <c r="D7" s="278">
        <f>MOD_Round34!F6</f>
        <v>45765.349305555559</v>
      </c>
      <c r="E7" s="71">
        <f>MOD_Round34!K41</f>
        <v>148</v>
      </c>
      <c r="F7" s="71">
        <f>MOD_Round34!H40</f>
        <v>134</v>
      </c>
      <c r="G7" s="71">
        <f>MOD_Round34!K42</f>
        <v>0</v>
      </c>
      <c r="H7" s="71">
        <f>MOD_Round34!K43</f>
        <v>0</v>
      </c>
      <c r="I7" s="71">
        <f>MOD_Round34!K44</f>
        <v>6</v>
      </c>
      <c r="J7" s="276" t="str">
        <f t="shared" si="0"/>
        <v>Fail</v>
      </c>
    </row>
    <row r="8" spans="1:10" x14ac:dyDescent="0.4">
      <c r="A8" s="185">
        <v>33</v>
      </c>
      <c r="B8" s="277" t="str">
        <f>MOD_Round33!B1</f>
        <v>RTBM.3.20.14.4.0.2380.13.E002.P030</v>
      </c>
      <c r="C8" s="278">
        <f>MOD_Round33!B6</f>
        <v>45755.34375</v>
      </c>
      <c r="D8" s="278">
        <f>MOD_Round33!F6</f>
        <v>45761.421527777777</v>
      </c>
      <c r="E8" s="71">
        <f>MOD_Round33!K41</f>
        <v>553</v>
      </c>
      <c r="F8" s="71">
        <f>MOD_Round33!H40</f>
        <v>622</v>
      </c>
      <c r="G8" s="71">
        <f>MOD_Round33!K42</f>
        <v>0</v>
      </c>
      <c r="H8" s="71">
        <f>MOD_Round33!K43</f>
        <v>0</v>
      </c>
      <c r="I8" s="71">
        <f>MOD_Round33!K44</f>
        <v>9</v>
      </c>
      <c r="J8" s="276" t="str">
        <f t="shared" si="0"/>
        <v>Fail</v>
      </c>
    </row>
    <row r="9" spans="1:10" x14ac:dyDescent="0.4">
      <c r="A9" s="185">
        <v>32</v>
      </c>
      <c r="B9" s="277" t="str">
        <f>MOD_Round32!B1</f>
        <v>RTBM.2.20.14.4.0.A400.00.E002.P040</v>
      </c>
      <c r="C9" s="278">
        <f>MOD_Round32!B6</f>
        <v>45736.527777777781</v>
      </c>
      <c r="D9" s="278">
        <f>MOD_Round32!F6</f>
        <v>45744.322222222225</v>
      </c>
      <c r="E9" s="71">
        <f>MOD_Round32!K41</f>
        <v>608</v>
      </c>
      <c r="F9" s="71">
        <f>MOD_Round32!H40</f>
        <v>686</v>
      </c>
      <c r="G9" s="71">
        <f>MOD_Round32!K42</f>
        <v>0</v>
      </c>
      <c r="H9" s="71">
        <f>MOD_Round32!K43</f>
        <v>0</v>
      </c>
      <c r="I9" s="71">
        <f>MOD_Round32!K44</f>
        <v>8</v>
      </c>
      <c r="J9" s="276" t="str">
        <f t="shared" si="0"/>
        <v>Fail</v>
      </c>
    </row>
    <row r="10" spans="1:10" x14ac:dyDescent="0.4">
      <c r="A10" s="185">
        <v>31</v>
      </c>
      <c r="B10" s="277" t="str">
        <f>MOD_Round31!B1</f>
        <v>RTBM.2.20.14.4.0.A390.00.E002.P040</v>
      </c>
      <c r="C10" s="278">
        <f>MOD_Round31!B6</f>
        <v>45735.811111111114</v>
      </c>
      <c r="D10" s="278">
        <f>MOD_Round31!F6</f>
        <v>45736.344444444447</v>
      </c>
      <c r="E10" s="71">
        <f>MOD_Round31!K41</f>
        <v>24</v>
      </c>
      <c r="F10" s="71">
        <f>MOD_Round31!H40</f>
        <v>36</v>
      </c>
      <c r="G10" s="71">
        <f>MOD_Round31!K42</f>
        <v>0</v>
      </c>
      <c r="H10" s="71">
        <f>MOD_Round31!K43</f>
        <v>0</v>
      </c>
      <c r="I10" s="71">
        <f>MOD_Round31!K44</f>
        <v>2</v>
      </c>
      <c r="J10" s="276" t="str">
        <f t="shared" si="0"/>
        <v>Fail</v>
      </c>
    </row>
    <row r="11" spans="1:10" x14ac:dyDescent="0.4">
      <c r="A11" s="185">
        <v>30</v>
      </c>
      <c r="B11" s="277" t="str">
        <f>MOD_Round30!B1</f>
        <v>RTBM.3.20.14.4.0.2360.00.E002.P030</v>
      </c>
      <c r="C11" s="278">
        <f>MOD_Round30!B6</f>
        <v>45727.644444444442</v>
      </c>
      <c r="D11" s="278">
        <f>MOD_Round30!F6</f>
        <v>45735.518750000003</v>
      </c>
      <c r="E11" s="71">
        <f>MOD_Round30!K41</f>
        <v>626</v>
      </c>
      <c r="F11" s="71">
        <f>MOD_Round30!H40</f>
        <v>996</v>
      </c>
      <c r="G11" s="71">
        <f>MOD_Round30!K42</f>
        <v>0</v>
      </c>
      <c r="H11" s="71">
        <f>MOD_Round30!K43</f>
        <v>0</v>
      </c>
      <c r="I11" s="71">
        <f>MOD_Round30!K44</f>
        <v>21</v>
      </c>
      <c r="J11" s="276" t="str">
        <f t="shared" si="0"/>
        <v>Fail</v>
      </c>
    </row>
    <row r="12" spans="1:10" x14ac:dyDescent="0.4">
      <c r="A12" s="185">
        <v>29</v>
      </c>
      <c r="B12" s="277" t="str">
        <f>MOD_Round29!B1</f>
        <v>RTBM.2.20.14.2.0.A37D.00.E002.P040</v>
      </c>
      <c r="C12" s="278">
        <f>MOD_Round29!B6</f>
        <v>45714.465277777781</v>
      </c>
      <c r="D12" s="278">
        <f>MOD_Round29!F6</f>
        <v>45721.325694444444</v>
      </c>
      <c r="E12" s="71">
        <f>MOD_Round29!K41</f>
        <v>333</v>
      </c>
      <c r="F12" s="71">
        <f>MOD_Round29!H40</f>
        <v>477</v>
      </c>
      <c r="G12" s="71">
        <f>MOD_Round29!K42</f>
        <v>0</v>
      </c>
      <c r="H12" s="71">
        <f>MOD_Round29!K43</f>
        <v>0</v>
      </c>
      <c r="I12" s="71">
        <f>MOD_Round29!K44</f>
        <v>12</v>
      </c>
      <c r="J12" s="276" t="str">
        <f t="shared" si="0"/>
        <v>Fail</v>
      </c>
    </row>
    <row r="13" spans="1:10" x14ac:dyDescent="0.4">
      <c r="A13" s="185">
        <v>28</v>
      </c>
      <c r="B13" s="277" t="str">
        <f>MOD_Round28!B1</f>
        <v>RTBM.2.20.13.6.0.A380.00.E002.P040</v>
      </c>
      <c r="C13" s="278">
        <f>MOD_Round28!B6</f>
        <v>45708.511111111111</v>
      </c>
      <c r="D13" s="278">
        <f>MOD_Round28!F6</f>
        <v>45714.331250000003</v>
      </c>
      <c r="E13" s="71">
        <f>MOD_Round28!K41</f>
        <v>619</v>
      </c>
      <c r="F13" s="71">
        <f>MOD_Round28!H40</f>
        <v>762</v>
      </c>
      <c r="G13" s="71">
        <f>MOD_Round28!K42</f>
        <v>0</v>
      </c>
      <c r="H13" s="71">
        <f>MOD_Round28!K43</f>
        <v>0</v>
      </c>
      <c r="I13" s="71">
        <f>MOD_Round28!K44</f>
        <v>11</v>
      </c>
      <c r="J13" s="276" t="str">
        <f t="shared" si="0"/>
        <v>Fail</v>
      </c>
    </row>
    <row r="14" spans="1:10" x14ac:dyDescent="0.4">
      <c r="A14" s="185">
        <v>27</v>
      </c>
      <c r="B14" s="277" t="str">
        <f>MOD_Round27!B1</f>
        <v>RTBM.2.20.13.2.0.A370.00.E002.P040</v>
      </c>
      <c r="C14" s="278">
        <f>MOD_Round27!B6</f>
        <v>45700.445138888892</v>
      </c>
      <c r="D14" s="278">
        <f>MOD_Round27!F6</f>
        <v>45708.365277777775</v>
      </c>
      <c r="E14" s="71">
        <f>MOD_Round27!K41</f>
        <v>630</v>
      </c>
      <c r="F14" s="71">
        <f>MOD_Round27!H40</f>
        <v>638</v>
      </c>
      <c r="G14" s="71">
        <f>MOD_Round27!K42</f>
        <v>0</v>
      </c>
      <c r="H14" s="71">
        <f>MOD_Round27!K43</f>
        <v>2</v>
      </c>
      <c r="I14" s="71">
        <f>MOD_Round27!K44</f>
        <v>35</v>
      </c>
      <c r="J14" s="276" t="str">
        <f t="shared" si="0"/>
        <v>Fail</v>
      </c>
    </row>
    <row r="15" spans="1:10" x14ac:dyDescent="0.4">
      <c r="A15" s="185">
        <v>26</v>
      </c>
      <c r="B15" s="277" t="str">
        <f>MOD_Round26!B1</f>
        <v>RTBM.2.20.13.2.0.A360.00.E002.P040</v>
      </c>
      <c r="C15" s="278">
        <f>MOD_Round26!B6</f>
        <v>45691.74722222222</v>
      </c>
      <c r="D15" s="278">
        <f>MOD_Round26!F6</f>
        <v>45700.368750000001</v>
      </c>
      <c r="E15" s="71">
        <f>MOD_Round26!K41</f>
        <v>673</v>
      </c>
      <c r="F15" s="71">
        <f>MOD_Round26!H40</f>
        <v>724</v>
      </c>
      <c r="G15" s="71">
        <f>MOD_Round26!K42</f>
        <v>0</v>
      </c>
      <c r="H15" s="71">
        <f>MOD_Round26!K43</f>
        <v>1</v>
      </c>
      <c r="I15" s="71">
        <f>MOD_Round26!K44</f>
        <v>6</v>
      </c>
      <c r="J15" s="276" t="str">
        <f t="shared" si="0"/>
        <v>Fail</v>
      </c>
    </row>
    <row r="16" spans="1:10" x14ac:dyDescent="0.4">
      <c r="A16" s="185">
        <v>25</v>
      </c>
      <c r="B16" s="277" t="str">
        <f>MOD_Round25!B1</f>
        <v>RTBM.2.20.13.2.0.A350.00.E002.P040</v>
      </c>
      <c r="C16" s="278">
        <f>MOD_Round25!B6</f>
        <v>45677.7</v>
      </c>
      <c r="D16" s="278">
        <f>MOD_Round25!F6</f>
        <v>45680.42291666667</v>
      </c>
      <c r="E16" s="71">
        <f>MOD_Round25!K41</f>
        <v>257</v>
      </c>
      <c r="F16" s="71">
        <f>MOD_Round25!H40</f>
        <v>189</v>
      </c>
      <c r="G16" s="71">
        <f>MOD_Round25!K42</f>
        <v>0</v>
      </c>
      <c r="H16" s="71">
        <f>MOD_Round25!K43</f>
        <v>0</v>
      </c>
      <c r="I16" s="71">
        <f>MOD_Round25!K44</f>
        <v>2</v>
      </c>
      <c r="J16" s="276" t="str">
        <f t="shared" si="0"/>
        <v>Fail</v>
      </c>
    </row>
    <row r="17" spans="1:10" x14ac:dyDescent="0.4">
      <c r="A17" s="185">
        <v>24</v>
      </c>
      <c r="B17" s="277" t="str">
        <f>MOD_Round24!B1</f>
        <v>RTBM.2.20.13.2.0.A340.00.E002.P040</v>
      </c>
      <c r="C17" s="278">
        <f>MOD_Round24!B6</f>
        <v>45670.48333333333</v>
      </c>
      <c r="D17" s="278">
        <f>MOD_Round24!F6</f>
        <v>45677.395833333336</v>
      </c>
      <c r="E17" s="71">
        <f>MOD_Round24!K41</f>
        <v>811</v>
      </c>
      <c r="F17" s="71">
        <f>MOD_Round24!H40</f>
        <v>706</v>
      </c>
      <c r="G17" s="71">
        <f>MOD_Round24!K42</f>
        <v>0</v>
      </c>
      <c r="H17" s="71">
        <f>MOD_Round24!K43</f>
        <v>0</v>
      </c>
      <c r="I17" s="71">
        <f>MOD_Round24!K44</f>
        <v>2</v>
      </c>
      <c r="J17" s="276" t="str">
        <f t="shared" ref="J17:J22" si="1">IF(G17+H17+I17&lt;&gt;0,"Fail","Pass")</f>
        <v>Fail</v>
      </c>
    </row>
    <row r="18" spans="1:10" x14ac:dyDescent="0.4">
      <c r="A18" s="185">
        <v>23</v>
      </c>
      <c r="B18" s="277" t="str">
        <f>MOD_Round23!B1</f>
        <v>RTBM.2.20.12.2.0.A330.00.E002.P040</v>
      </c>
      <c r="C18" s="278">
        <f>MOD_Round23!B6</f>
        <v>45660.757638888892</v>
      </c>
      <c r="D18" s="278">
        <f>MOD_Round23!F6</f>
        <v>45667.357638888891</v>
      </c>
      <c r="E18" s="71">
        <f>MOD_Round23!K41</f>
        <v>621</v>
      </c>
      <c r="F18" s="71">
        <f>MOD_Round23!H40</f>
        <v>483</v>
      </c>
      <c r="G18" s="71">
        <f>MOD_Round23!K42</f>
        <v>0</v>
      </c>
      <c r="H18" s="71">
        <f>MOD_Round23!K43</f>
        <v>0</v>
      </c>
      <c r="I18" s="71">
        <f>MOD_Round23!K44</f>
        <v>1</v>
      </c>
      <c r="J18" s="276" t="str">
        <f t="shared" si="1"/>
        <v>Fail</v>
      </c>
    </row>
    <row r="19" spans="1:10" x14ac:dyDescent="0.4">
      <c r="A19" s="185">
        <v>22</v>
      </c>
      <c r="B19" s="277" t="str">
        <f>MOD_Round22!B1</f>
        <v>RTBM.2.20.12.2.0.A320.00.E002.P040</v>
      </c>
      <c r="C19" s="278">
        <f>MOD_Round22!B6</f>
        <v>45653.731944444444</v>
      </c>
      <c r="D19" s="278">
        <f>MOD_Round22!F6</f>
        <v>45659.416666666664</v>
      </c>
      <c r="E19" s="71">
        <f>MOD_Round22!K40</f>
        <v>675</v>
      </c>
      <c r="F19" s="71">
        <f>MOD_Round22!H39</f>
        <v>700</v>
      </c>
      <c r="G19" s="71">
        <f>MOD_Round22!K41</f>
        <v>0</v>
      </c>
      <c r="H19" s="71">
        <f>MOD_Round22!K42</f>
        <v>0</v>
      </c>
      <c r="I19" s="71">
        <f>MOD_Round22!K43</f>
        <v>6</v>
      </c>
      <c r="J19" s="276" t="str">
        <f t="shared" si="1"/>
        <v>Fail</v>
      </c>
    </row>
    <row r="20" spans="1:10" x14ac:dyDescent="0.4">
      <c r="A20" s="185">
        <v>21</v>
      </c>
      <c r="B20" s="277" t="str">
        <f>MOD_Round21!B1</f>
        <v>RTBM.2.20.12.2.0.A310.00.E002.P040</v>
      </c>
      <c r="C20" s="278">
        <f>MOD_Round21!B6</f>
        <v>45649.725694444445</v>
      </c>
      <c r="D20" s="278">
        <f>MOD_Round21!F6</f>
        <v>45653.370833333334</v>
      </c>
      <c r="E20" s="71">
        <f>MOD_Round21!K40</f>
        <v>174</v>
      </c>
      <c r="F20" s="71">
        <f>MOD_Round21!H39</f>
        <v>119</v>
      </c>
      <c r="G20" s="71">
        <f>MOD_Round21!K41</f>
        <v>0</v>
      </c>
      <c r="H20" s="71">
        <f>MOD_Round21!K42</f>
        <v>0</v>
      </c>
      <c r="I20" s="71">
        <f>MOD_Round21!K43</f>
        <v>7</v>
      </c>
      <c r="J20" s="276" t="str">
        <f t="shared" si="1"/>
        <v>Fail</v>
      </c>
    </row>
    <row r="21" spans="1:10" x14ac:dyDescent="0.4">
      <c r="A21" s="185">
        <v>20</v>
      </c>
      <c r="B21" s="277" t="str">
        <f>MOD_Round20!B1</f>
        <v>RTBM.2.20.12.2.0.A300.00.E002.P040</v>
      </c>
      <c r="C21" s="278">
        <f>MOD_Round20!B6</f>
        <v>45642.433333333334</v>
      </c>
      <c r="D21" s="278">
        <f>MOD_Round20!F6</f>
        <v>45649.40625</v>
      </c>
      <c r="E21" s="71">
        <f>MOD_Round20!K40</f>
        <v>604</v>
      </c>
      <c r="F21" s="71">
        <f>MOD_Round20!H39</f>
        <v>280</v>
      </c>
      <c r="G21" s="71">
        <f>MOD_Round20!K41</f>
        <v>0</v>
      </c>
      <c r="H21" s="71">
        <f>MOD_Round20!K42</f>
        <v>0</v>
      </c>
      <c r="I21" s="71">
        <f>MOD_Round20!K43</f>
        <v>15</v>
      </c>
      <c r="J21" s="276" t="str">
        <f t="shared" si="1"/>
        <v>Fail</v>
      </c>
    </row>
    <row r="22" spans="1:10" x14ac:dyDescent="0.4">
      <c r="A22" s="266">
        <v>19</v>
      </c>
      <c r="B22" s="277" t="str">
        <f>MOD_Round19!B1</f>
        <v>RTBM.2.20.13.2.0.A29B.00.E002.P040</v>
      </c>
      <c r="C22" s="278">
        <f>MOD_Round19!B6</f>
        <v>45632.640972222223</v>
      </c>
      <c r="D22" s="278">
        <f>MOD_Round19!F6</f>
        <v>45638.412499999999</v>
      </c>
      <c r="E22" s="71">
        <f>MOD_Round19!K40</f>
        <v>688</v>
      </c>
      <c r="F22" s="71">
        <f>MOD_Round19!H39</f>
        <v>514</v>
      </c>
      <c r="G22" s="71">
        <f>MOD_Round19!K41</f>
        <v>0</v>
      </c>
      <c r="H22" s="71">
        <f>MOD_Round19!K42</f>
        <v>0</v>
      </c>
      <c r="I22" s="71">
        <f>MOD_Round19!K43</f>
        <v>17</v>
      </c>
      <c r="J22" s="276" t="str">
        <f t="shared" si="1"/>
        <v>Fail</v>
      </c>
    </row>
    <row r="23" spans="1:10" x14ac:dyDescent="0.4">
      <c r="A23" s="266">
        <v>18</v>
      </c>
      <c r="B23" s="277" t="str">
        <f>MOD_Round18!B1</f>
        <v>RTBM.2.20.12.2.0.A290.00.E002.P040</v>
      </c>
      <c r="C23" s="278">
        <f>MOD_Round18!B6</f>
        <v>45625.65347222222</v>
      </c>
      <c r="D23" s="278">
        <f>MOD_Round18!F6</f>
        <v>45631.382638888892</v>
      </c>
      <c r="E23" s="71">
        <f>MOD_Round18!L40</f>
        <v>648</v>
      </c>
      <c r="F23" s="71">
        <f>MOD_Round18!I39</f>
        <v>499</v>
      </c>
      <c r="G23" s="71">
        <f>MOD_Round18!L41</f>
        <v>0</v>
      </c>
      <c r="H23" s="71">
        <f>MOD_Round18!L42</f>
        <v>0</v>
      </c>
      <c r="I23" s="71">
        <f>MOD_Round18!L43</f>
        <v>15</v>
      </c>
      <c r="J23" s="276" t="str">
        <f t="shared" ref="J23:J33" si="2">IF(G23+H23+I23&lt;&gt;0,"Fail","Pass")</f>
        <v>Fail</v>
      </c>
    </row>
    <row r="24" spans="1:10" x14ac:dyDescent="0.4">
      <c r="A24" s="266">
        <v>17</v>
      </c>
      <c r="B24" s="277" t="str">
        <f>MOD_Round17!B1</f>
        <v>RTBM.2.20.12.2.0.A280.00.E002.P040</v>
      </c>
      <c r="C24" s="278">
        <f>MOD_Round17!B6</f>
        <v>45623.643055555556</v>
      </c>
      <c r="D24" s="278">
        <f>MOD_Round17!F6</f>
        <v>45625.436805555553</v>
      </c>
      <c r="E24" s="71">
        <f>MOD_Round17!K40</f>
        <v>209</v>
      </c>
      <c r="F24" s="71">
        <f>MOD_Round17!H39</f>
        <v>195</v>
      </c>
      <c r="G24" s="71">
        <f>MOD_Round17!K41</f>
        <v>0</v>
      </c>
      <c r="H24" s="71">
        <f>MOD_Round17!K42</f>
        <v>0</v>
      </c>
      <c r="I24" s="71">
        <f>MOD_Round17!K43</f>
        <v>2</v>
      </c>
      <c r="J24" s="276" t="str">
        <f t="shared" si="2"/>
        <v>Fail</v>
      </c>
    </row>
    <row r="25" spans="1:10" x14ac:dyDescent="0.4">
      <c r="A25" s="266">
        <v>16</v>
      </c>
      <c r="B25" s="277" t="str">
        <f>MOD_Round16!B1</f>
        <v>RTBM.2.20.12.2.0.A270.00.E002.P040</v>
      </c>
      <c r="C25" s="278">
        <f>MOD_Round16!B6</f>
        <v>45615.466666666667</v>
      </c>
      <c r="D25" s="278">
        <f>MOD_Round16!F6</f>
        <v>45623.354861111111</v>
      </c>
      <c r="E25" s="71">
        <f>MOD_Round16!K40</f>
        <v>653</v>
      </c>
      <c r="F25" s="71">
        <f>MOD_Round16!H39</f>
        <v>339</v>
      </c>
      <c r="G25" s="71">
        <f>MOD_Round16!K41</f>
        <v>0</v>
      </c>
      <c r="H25" s="71">
        <f>MOD_Round16!K42</f>
        <v>0</v>
      </c>
      <c r="I25" s="71">
        <f>MOD_Round16!K43</f>
        <v>3</v>
      </c>
      <c r="J25" s="276" t="str">
        <f t="shared" si="2"/>
        <v>Fail</v>
      </c>
    </row>
    <row r="26" spans="1:10" x14ac:dyDescent="0.4">
      <c r="A26" s="266">
        <v>15</v>
      </c>
      <c r="B26" s="277" t="str">
        <f>MOD_Round15!B1</f>
        <v>RTBM.2.20.12.2.0.A260.00.E002.P040</v>
      </c>
      <c r="C26" s="278">
        <f>MOD_Round15!B6</f>
        <v>45608.625694444447</v>
      </c>
      <c r="D26" s="278">
        <f>MOD_Round15!F6</f>
        <v>45614.396527777775</v>
      </c>
      <c r="E26" s="71">
        <f>MOD_Round15!K40</f>
        <v>638</v>
      </c>
      <c r="F26" s="71">
        <f>MOD_Round15!H39</f>
        <v>566</v>
      </c>
      <c r="G26" s="71">
        <f>MOD_Round15!K41</f>
        <v>0</v>
      </c>
      <c r="H26" s="71">
        <f>MOD_Round15!K42</f>
        <v>0</v>
      </c>
      <c r="I26" s="71">
        <f>MOD_Round15!K43</f>
        <v>3</v>
      </c>
      <c r="J26" s="276" t="str">
        <f t="shared" si="2"/>
        <v>Fail</v>
      </c>
    </row>
    <row r="27" spans="1:10" x14ac:dyDescent="0.4">
      <c r="A27" s="266">
        <v>14</v>
      </c>
      <c r="B27" s="277" t="str">
        <f>MOD_Round14!B1</f>
        <v>RTBM.2.20.12.2.0.A250.00.U002.P040</v>
      </c>
      <c r="C27" s="278">
        <f>MOD_Round14!B6</f>
        <v>45600.790277777778</v>
      </c>
      <c r="D27" s="278">
        <f>MOD_Round14!F6</f>
        <v>45607.442361111112</v>
      </c>
      <c r="E27" s="71">
        <f>MOD_Round14!L40</f>
        <v>613</v>
      </c>
      <c r="F27" s="71">
        <f>MOD_Round14!I39</f>
        <v>555</v>
      </c>
      <c r="G27" s="71">
        <f>MOD_Round14!L41</f>
        <v>0</v>
      </c>
      <c r="H27" s="71">
        <f>MOD_Round14!L42</f>
        <v>0</v>
      </c>
      <c r="I27" s="71">
        <f>MOD_Round14!L43</f>
        <v>5</v>
      </c>
      <c r="J27" s="276" t="str">
        <f t="shared" si="2"/>
        <v>Fail</v>
      </c>
    </row>
    <row r="28" spans="1:10" x14ac:dyDescent="0.4">
      <c r="A28" s="266">
        <v>13</v>
      </c>
      <c r="B28" s="277" t="str">
        <f>MOD_Round13!B1</f>
        <v>RTBM.2.20.12.2.0.A230.00.U002.P040</v>
      </c>
      <c r="C28" s="278">
        <f>MOD_Round13!B6</f>
        <v>45590.661805555559</v>
      </c>
      <c r="D28" s="278">
        <f>MOD_Round13!F6</f>
        <v>45597.395138888889</v>
      </c>
      <c r="E28" s="71">
        <f>MOD_Round13!L40</f>
        <v>601</v>
      </c>
      <c r="F28" s="71">
        <f>MOD_Round13!I39</f>
        <v>737</v>
      </c>
      <c r="G28" s="71">
        <f>MOD_Round13!L41</f>
        <v>0</v>
      </c>
      <c r="H28" s="71">
        <f>MOD_Round13!L42</f>
        <v>2</v>
      </c>
      <c r="I28" s="71">
        <f>MOD_Round13!L43</f>
        <v>2</v>
      </c>
      <c r="J28" s="276" t="str">
        <f t="shared" si="2"/>
        <v>Fail</v>
      </c>
    </row>
    <row r="29" spans="1:10" x14ac:dyDescent="0.4">
      <c r="A29" s="266">
        <v>12</v>
      </c>
      <c r="B29" s="277" t="str">
        <f>MOD_Round12!B1</f>
        <v>RTBM.2.20.12.2.0.A220.00.U002.P040</v>
      </c>
      <c r="C29" s="278">
        <f>MOD_Round12!B6</f>
        <v>45583.646527777775</v>
      </c>
      <c r="D29" s="278">
        <f>MOD_Round12!F6</f>
        <v>45590.365972222222</v>
      </c>
      <c r="E29" s="71">
        <f>MOD_Round12!K40</f>
        <v>640</v>
      </c>
      <c r="F29" s="71">
        <f>MOD_Round12!H39</f>
        <v>767</v>
      </c>
      <c r="G29" s="71">
        <f>MOD_Round12!K41</f>
        <v>0</v>
      </c>
      <c r="H29" s="71">
        <f>MOD_Round12!K42</f>
        <v>0</v>
      </c>
      <c r="I29" s="71">
        <f>MOD_Round12!K43</f>
        <v>3</v>
      </c>
      <c r="J29" s="276" t="str">
        <f t="shared" si="2"/>
        <v>Fail</v>
      </c>
    </row>
    <row r="30" spans="1:10" x14ac:dyDescent="0.4">
      <c r="A30" s="266">
        <v>11</v>
      </c>
      <c r="B30" s="277" t="str">
        <f>MOD_Round11!B1</f>
        <v>RTBM.2.20.12.2.0.A210.00.U002.P040</v>
      </c>
      <c r="C30" s="278">
        <f>MOD_Round11!B6</f>
        <v>45576.427083333336</v>
      </c>
      <c r="D30" s="278">
        <f>MOD_Round11!F6</f>
        <v>45583.361805555556</v>
      </c>
      <c r="E30" s="71">
        <f>MOD_Round11!K40</f>
        <v>645</v>
      </c>
      <c r="F30" s="71">
        <f>MOD_Round11!H39</f>
        <v>803</v>
      </c>
      <c r="G30" s="71">
        <f>MOD_Round11!K41</f>
        <v>0</v>
      </c>
      <c r="H30" s="71">
        <f>MOD_Round11!K42</f>
        <v>0</v>
      </c>
      <c r="I30" s="71">
        <f>MOD_Round11!K43</f>
        <v>1</v>
      </c>
      <c r="J30" s="276" t="str">
        <f t="shared" si="2"/>
        <v>Fail</v>
      </c>
    </row>
    <row r="31" spans="1:10" x14ac:dyDescent="0.4">
      <c r="A31" s="266">
        <v>10</v>
      </c>
      <c r="B31" s="277" t="str">
        <f>MOD_Round10!B1</f>
        <v>RTBM.2.20.12.2.0.A200.00.U002.P040</v>
      </c>
      <c r="C31" s="278">
        <f>MOD_Round10!B6</f>
        <v>45566.618055555555</v>
      </c>
      <c r="D31" s="278">
        <f>MOD_Round10!F6</f>
        <v>45573.356944444444</v>
      </c>
      <c r="E31" s="71">
        <f>MOD_Round10!K40</f>
        <v>640</v>
      </c>
      <c r="F31" s="71">
        <f>MOD_Round10!H39</f>
        <v>732</v>
      </c>
      <c r="G31" s="71">
        <f>MOD_Round10!K41</f>
        <v>0</v>
      </c>
      <c r="H31" s="71">
        <f>MOD_Round10!K42</f>
        <v>0</v>
      </c>
      <c r="I31" s="71">
        <f>MOD_Round10!K43</f>
        <v>0</v>
      </c>
      <c r="J31" s="276" t="str">
        <f t="shared" si="2"/>
        <v>Pass</v>
      </c>
    </row>
    <row r="32" spans="1:10" x14ac:dyDescent="0.4">
      <c r="A32" s="266">
        <v>9</v>
      </c>
      <c r="B32" s="277" t="str">
        <f>MOD_Round9!B1</f>
        <v>RTBM.2.20.12.2.0.A190.00.U002.P010</v>
      </c>
      <c r="C32" s="278">
        <f>MOD_Round9!B6</f>
        <v>45558.393750000003</v>
      </c>
      <c r="D32" s="278">
        <f>MOD_Round9!F6</f>
        <v>45565.380555555559</v>
      </c>
      <c r="E32" s="71">
        <f>MOD_Round9!K40</f>
        <v>616</v>
      </c>
      <c r="F32" s="71">
        <f>MOD_Round9!H39</f>
        <v>1354</v>
      </c>
      <c r="G32" s="71">
        <f>MOD_Round9!K41</f>
        <v>0</v>
      </c>
      <c r="H32" s="71">
        <f>MOD_Round9!K42</f>
        <v>0</v>
      </c>
      <c r="I32" s="71">
        <f>MOD_Round9!K43</f>
        <v>2</v>
      </c>
      <c r="J32" s="276" t="str">
        <f t="shared" si="2"/>
        <v>Fail</v>
      </c>
    </row>
    <row r="33" spans="1:44" x14ac:dyDescent="0.4">
      <c r="A33" s="266">
        <v>8</v>
      </c>
      <c r="B33" s="277" t="str">
        <f>MOD_Round8!B1</f>
        <v>RTBM.2.20.11.6.0.A180.00.U002.P010</v>
      </c>
      <c r="C33" s="278">
        <f>MOD_Round8!B6</f>
        <v>45548.652777777781</v>
      </c>
      <c r="D33" s="278">
        <f>MOD_Round8!F6</f>
        <v>45554.348611111112</v>
      </c>
      <c r="E33" s="71">
        <f>MOD_Round8!K40</f>
        <v>642</v>
      </c>
      <c r="F33" s="71">
        <f>MOD_Round8!H39</f>
        <v>1456</v>
      </c>
      <c r="G33" s="71">
        <f>MOD_Round8!K41</f>
        <v>0</v>
      </c>
      <c r="H33" s="71">
        <f>MOD_Round8!K42</f>
        <v>0</v>
      </c>
      <c r="I33" s="71">
        <f>MOD_Round8!K43</f>
        <v>2</v>
      </c>
      <c r="J33" s="276" t="str">
        <f t="shared" si="2"/>
        <v>Fail</v>
      </c>
    </row>
    <row r="34" spans="1:44" x14ac:dyDescent="0.4">
      <c r="A34" s="266">
        <v>7</v>
      </c>
      <c r="B34" s="277" t="str">
        <f>MOD_Round7!B1</f>
        <v>RTBM.2.20.11.6.0.A170.00.U002.P010</v>
      </c>
      <c r="C34" s="278">
        <f>MOD_Round7!B6</f>
        <v>45541.703472222223</v>
      </c>
      <c r="D34" s="278">
        <f>MOD_Round7!F6</f>
        <v>45547.390972222223</v>
      </c>
      <c r="E34" s="71">
        <f>MOD_Round7!K40</f>
        <v>610</v>
      </c>
      <c r="F34" s="71">
        <f>MOD_Round7!H39</f>
        <v>1283</v>
      </c>
      <c r="G34" s="71">
        <f>MOD_Round7!K41</f>
        <v>0</v>
      </c>
      <c r="H34" s="71">
        <f>MOD_Round7!K42</f>
        <v>0</v>
      </c>
      <c r="I34" s="71">
        <f>MOD_Round7!K43</f>
        <v>9</v>
      </c>
      <c r="J34" s="276" t="str">
        <f t="shared" ref="J34:J40" si="3">IF(G34+H34+I34&lt;&gt;0,"Fail","Pass")</f>
        <v>Fail</v>
      </c>
    </row>
    <row r="35" spans="1:44" x14ac:dyDescent="0.4">
      <c r="A35" s="266">
        <v>6</v>
      </c>
      <c r="B35" s="277" t="str">
        <f>MOD_Round6!B1</f>
        <v>RTBM.2.20.11.6.0.A150.00.U002.P010</v>
      </c>
      <c r="C35" s="278">
        <f>MOD_Round6!B5</f>
        <v>45534.756944444445</v>
      </c>
      <c r="D35" s="278">
        <f>MOD_Round6!F5</f>
        <v>45540.349305555559</v>
      </c>
      <c r="E35" s="71">
        <f>MOD_Round6!K39</f>
        <v>665</v>
      </c>
      <c r="F35" s="71">
        <f>MOD_Round6!H38</f>
        <v>1324</v>
      </c>
      <c r="G35" s="71">
        <f>MOD_Round6!K40</f>
        <v>0</v>
      </c>
      <c r="H35" s="71">
        <f>MOD_Round6!K41</f>
        <v>0</v>
      </c>
      <c r="I35" s="71">
        <f>MOD_Round6!K42</f>
        <v>1</v>
      </c>
      <c r="J35" s="276" t="str">
        <f t="shared" si="3"/>
        <v>Fail</v>
      </c>
    </row>
    <row r="36" spans="1:44" x14ac:dyDescent="0.4">
      <c r="A36" s="266">
        <v>5</v>
      </c>
      <c r="B36" s="277" t="str">
        <f>MOD_Round5!B1</f>
        <v>RTBM.2.20.11.6.0.A130.00.U002.P010</v>
      </c>
      <c r="C36" s="278">
        <f>MOD_Round5!B5</f>
        <v>45519.713194444441</v>
      </c>
      <c r="D36" s="278">
        <f>MOD_Round5!F5</f>
        <v>45524.820833333331</v>
      </c>
      <c r="E36" s="71">
        <f>MOD_Round5!K39</f>
        <v>580</v>
      </c>
      <c r="F36" s="71">
        <f>MOD_Round5!H38</f>
        <v>644</v>
      </c>
      <c r="G36" s="71">
        <f>MOD_Round5!K40</f>
        <v>0</v>
      </c>
      <c r="H36" s="71">
        <f>MOD_Round5!K41</f>
        <v>0</v>
      </c>
      <c r="I36" s="71">
        <f>MOD_Round5!K42</f>
        <v>5</v>
      </c>
      <c r="J36" s="276" t="str">
        <f t="shared" si="3"/>
        <v>Fail</v>
      </c>
    </row>
    <row r="37" spans="1:44" x14ac:dyDescent="0.4">
      <c r="A37" s="185">
        <v>4</v>
      </c>
      <c r="B37" s="14" t="str">
        <f>MOD_Round4!B1</f>
        <v>RTBM.2.20.11.4.0.A100.00.U002.P010</v>
      </c>
      <c r="C37" s="183">
        <f>MOD_Round4!B5</f>
        <v>45502.59375</v>
      </c>
      <c r="D37" s="183">
        <f>MOD_Round4!F5</f>
        <v>45510.354166666664</v>
      </c>
      <c r="E37" s="1">
        <f>MOD_Round4!K39</f>
        <v>606</v>
      </c>
      <c r="F37" s="1">
        <f>MOD_Round4!H38</f>
        <v>585</v>
      </c>
      <c r="G37" s="1">
        <f>MOD_Round4!K40</f>
        <v>0</v>
      </c>
      <c r="H37" s="1">
        <f>MOD_Round4!K41</f>
        <v>0</v>
      </c>
      <c r="I37" s="1">
        <f>MOD_Round4!K42</f>
        <v>1</v>
      </c>
      <c r="J37" s="210" t="str">
        <f t="shared" si="3"/>
        <v>Fail</v>
      </c>
    </row>
    <row r="38" spans="1:44" x14ac:dyDescent="0.4">
      <c r="A38" s="185">
        <v>3</v>
      </c>
      <c r="B38" s="14" t="str">
        <f>MOD_Round3!B1</f>
        <v>RTBM.2.20.10.6.0.A070.15.U002.A010</v>
      </c>
      <c r="C38" s="183">
        <f>MOD_Round3!B5</f>
        <v>45485.820833333331</v>
      </c>
      <c r="D38" s="183">
        <f>MOD_Round3!F5</f>
        <v>45491.595138888886</v>
      </c>
      <c r="E38" s="1">
        <f>MOD_Round3!K39</f>
        <v>604</v>
      </c>
      <c r="F38" s="1">
        <f>MOD_Round3!H38</f>
        <v>966</v>
      </c>
      <c r="G38" s="1">
        <f>MOD_Round3!K40</f>
        <v>0</v>
      </c>
      <c r="H38" s="1">
        <f>MOD_Round3!K41</f>
        <v>0</v>
      </c>
      <c r="I38" s="1">
        <f>MOD_Round3!K42</f>
        <v>15</v>
      </c>
      <c r="J38" s="210" t="str">
        <f t="shared" si="3"/>
        <v>Fail</v>
      </c>
    </row>
    <row r="39" spans="1:44" x14ac:dyDescent="0.4">
      <c r="A39" s="185">
        <v>2</v>
      </c>
      <c r="B39" s="14" t="str">
        <f>MOD_Round2!B1</f>
        <v>RTBM.2.20.10.6.0.A070.00.E002.A010</v>
      </c>
      <c r="C39" s="183">
        <f>MOD_Round2!B5</f>
        <v>45478.804166666669</v>
      </c>
      <c r="D39" s="183">
        <f>MOD_Round2!F5</f>
        <v>45479.84097222222</v>
      </c>
      <c r="E39" s="1">
        <f>MOD_Round2!K39</f>
        <v>71</v>
      </c>
      <c r="F39" s="1">
        <f>MOD_Round2!H38</f>
        <v>108</v>
      </c>
      <c r="G39" s="1">
        <f>MOD_Round2!K40</f>
        <v>0</v>
      </c>
      <c r="H39" s="1">
        <f>MOD_Round2!K41</f>
        <v>1</v>
      </c>
      <c r="I39" s="1">
        <f>MOD_Round2!K42</f>
        <v>1</v>
      </c>
      <c r="J39" s="210" t="str">
        <f t="shared" si="3"/>
        <v>Fail</v>
      </c>
    </row>
    <row r="40" spans="1:44" x14ac:dyDescent="0.4">
      <c r="A40" s="211">
        <v>1</v>
      </c>
      <c r="B40" s="212" t="str">
        <f>MOD_Round1!B1</f>
        <v>RTBM.2.20.10.6.0.A060.00.U002.A010</v>
      </c>
      <c r="C40" s="213">
        <f>MOD_Round1!B5</f>
        <v>45463.770138888889</v>
      </c>
      <c r="D40" s="213">
        <f>MOD_Round1!F5</f>
        <v>45477.509027777778</v>
      </c>
      <c r="E40" s="89">
        <f>MOD_Round1!P39</f>
        <v>606</v>
      </c>
      <c r="F40" s="89">
        <f>MOD_Round1!M38</f>
        <v>1165</v>
      </c>
      <c r="G40" s="89">
        <f>MOD_Round1!P40</f>
        <v>0</v>
      </c>
      <c r="H40" s="89">
        <f>MOD_Round1!P41</f>
        <v>0</v>
      </c>
      <c r="I40" s="89">
        <f>MOD_Round1!P42</f>
        <v>6</v>
      </c>
      <c r="J40" s="210" t="str">
        <f t="shared" si="3"/>
        <v>Fail</v>
      </c>
    </row>
    <row r="44" spans="1:44" x14ac:dyDescent="0.4">
      <c r="A44" s="207" t="s">
        <v>7665</v>
      </c>
      <c r="B44" s="208" t="s">
        <v>7666</v>
      </c>
      <c r="C44" s="208" t="s">
        <v>7670</v>
      </c>
      <c r="D44" s="208" t="s">
        <v>1509</v>
      </c>
      <c r="E44" s="208" t="s">
        <v>10344</v>
      </c>
      <c r="F44" s="208" t="s">
        <v>11447</v>
      </c>
      <c r="G44" s="208" t="s">
        <v>11384</v>
      </c>
      <c r="H44" s="208" t="s">
        <v>11363</v>
      </c>
      <c r="I44" s="208" t="s">
        <v>11312</v>
      </c>
      <c r="J44" s="208" t="s">
        <v>11178</v>
      </c>
      <c r="K44" s="208" t="s">
        <v>11111</v>
      </c>
      <c r="L44" s="208" t="s">
        <v>10971</v>
      </c>
      <c r="M44" s="208" t="s">
        <v>10823</v>
      </c>
      <c r="N44" s="208" t="s">
        <v>10815</v>
      </c>
      <c r="O44" s="208" t="s">
        <v>10720</v>
      </c>
      <c r="P44" s="208" t="s">
        <v>10649</v>
      </c>
      <c r="Q44" s="208" t="s">
        <v>10586</v>
      </c>
      <c r="R44" s="208" t="s">
        <v>10429</v>
      </c>
      <c r="S44" s="208" t="s">
        <v>10430</v>
      </c>
      <c r="T44" s="208" t="s">
        <v>10322</v>
      </c>
      <c r="U44" s="208" t="s">
        <v>10321</v>
      </c>
      <c r="V44" s="208" t="s">
        <v>10253</v>
      </c>
      <c r="W44" s="208" t="s">
        <v>10181</v>
      </c>
      <c r="X44" s="208" t="s">
        <v>10103</v>
      </c>
      <c r="Y44" s="208" t="s">
        <v>10053</v>
      </c>
      <c r="Z44" s="208" t="s">
        <v>9992</v>
      </c>
      <c r="AA44" s="208" t="s">
        <v>9925</v>
      </c>
      <c r="AB44" s="208" t="s">
        <v>9904</v>
      </c>
      <c r="AC44" s="208" t="s">
        <v>9889</v>
      </c>
      <c r="AD44" s="208" t="s">
        <v>9888</v>
      </c>
      <c r="AE44" s="208" t="s">
        <v>9890</v>
      </c>
      <c r="AF44" s="208" t="s">
        <v>9891</v>
      </c>
      <c r="AG44" s="208" t="s">
        <v>9892</v>
      </c>
      <c r="AH44" s="208" t="s">
        <v>9893</v>
      </c>
      <c r="AI44" s="208" t="s">
        <v>9894</v>
      </c>
      <c r="AJ44" s="208" t="s">
        <v>9895</v>
      </c>
      <c r="AK44" s="208" t="s">
        <v>9202</v>
      </c>
      <c r="AL44" s="208" t="s">
        <v>9203</v>
      </c>
      <c r="AM44" s="208" t="s">
        <v>8982</v>
      </c>
      <c r="AN44" s="208" t="s">
        <v>8886</v>
      </c>
      <c r="AO44" s="208" t="s">
        <v>9201</v>
      </c>
      <c r="AP44" s="208" t="s">
        <v>8641</v>
      </c>
      <c r="AQ44" s="238" t="s">
        <v>8550</v>
      </c>
      <c r="AR44" s="238" t="s">
        <v>9204</v>
      </c>
    </row>
    <row r="45" spans="1:44" ht="34" x14ac:dyDescent="0.4">
      <c r="A45" s="266" t="s">
        <v>11422</v>
      </c>
      <c r="B45" s="69" t="s">
        <v>11424</v>
      </c>
      <c r="C45" s="111" t="s">
        <v>7671</v>
      </c>
      <c r="D45" s="69" t="s">
        <v>7667</v>
      </c>
      <c r="E45" s="271" t="s">
        <v>7409</v>
      </c>
      <c r="F45" s="271"/>
      <c r="G45" s="271">
        <v>1</v>
      </c>
      <c r="H45" s="271" t="s">
        <v>11423</v>
      </c>
      <c r="I45" s="271" t="s">
        <v>11423</v>
      </c>
      <c r="J45" s="271" t="s">
        <v>7668</v>
      </c>
      <c r="K45" s="271" t="s">
        <v>7668</v>
      </c>
      <c r="L45" s="271" t="s">
        <v>7668</v>
      </c>
      <c r="M45" s="271" t="s">
        <v>7668</v>
      </c>
      <c r="N45" s="271" t="s">
        <v>7668</v>
      </c>
      <c r="O45" s="271" t="s">
        <v>7668</v>
      </c>
      <c r="P45" s="271" t="s">
        <v>7668</v>
      </c>
      <c r="Q45" s="271" t="s">
        <v>7668</v>
      </c>
      <c r="R45" s="271" t="s">
        <v>7668</v>
      </c>
      <c r="S45" s="271" t="s">
        <v>7668</v>
      </c>
      <c r="T45" s="271" t="s">
        <v>7668</v>
      </c>
      <c r="U45" s="271" t="s">
        <v>7668</v>
      </c>
      <c r="V45" s="271" t="s">
        <v>7668</v>
      </c>
      <c r="W45" s="271" t="s">
        <v>7668</v>
      </c>
      <c r="X45" s="271" t="s">
        <v>7668</v>
      </c>
      <c r="Y45" s="271" t="s">
        <v>7668</v>
      </c>
      <c r="Z45" s="271" t="s">
        <v>7668</v>
      </c>
      <c r="AA45" s="271" t="s">
        <v>7668</v>
      </c>
      <c r="AB45" s="271" t="s">
        <v>7668</v>
      </c>
      <c r="AC45" s="271" t="s">
        <v>7668</v>
      </c>
      <c r="AD45" s="271" t="s">
        <v>7668</v>
      </c>
      <c r="AE45" s="271" t="s">
        <v>7668</v>
      </c>
      <c r="AF45" s="271" t="s">
        <v>7668</v>
      </c>
      <c r="AG45" s="271" t="s">
        <v>7668</v>
      </c>
      <c r="AH45" s="271" t="s">
        <v>7668</v>
      </c>
      <c r="AI45" s="271" t="s">
        <v>7668</v>
      </c>
      <c r="AJ45" s="271" t="s">
        <v>7668</v>
      </c>
      <c r="AK45" s="271" t="s">
        <v>7668</v>
      </c>
      <c r="AL45" s="271" t="s">
        <v>7668</v>
      </c>
      <c r="AM45" s="271" t="s">
        <v>7668</v>
      </c>
      <c r="AN45" s="271" t="s">
        <v>7668</v>
      </c>
      <c r="AO45" s="271" t="s">
        <v>7668</v>
      </c>
      <c r="AP45" s="271" t="s">
        <v>7668</v>
      </c>
      <c r="AQ45" s="271" t="s">
        <v>7668</v>
      </c>
      <c r="AR45" s="271" t="s">
        <v>7668</v>
      </c>
    </row>
    <row r="46" spans="1:44" ht="51" x14ac:dyDescent="0.4">
      <c r="A46" s="266" t="s">
        <v>11322</v>
      </c>
      <c r="B46" s="69" t="s">
        <v>11323</v>
      </c>
      <c r="C46" s="111" t="s">
        <v>7671</v>
      </c>
      <c r="D46" s="69" t="s">
        <v>7667</v>
      </c>
      <c r="E46" s="271" t="s">
        <v>5314</v>
      </c>
      <c r="F46" s="271"/>
      <c r="G46" s="271">
        <v>0</v>
      </c>
      <c r="H46" s="271">
        <v>0</v>
      </c>
      <c r="I46" s="271">
        <v>1</v>
      </c>
      <c r="J46" s="271" t="s">
        <v>11329</v>
      </c>
      <c r="K46" s="271" t="s">
        <v>7668</v>
      </c>
      <c r="L46" s="271" t="s">
        <v>7668</v>
      </c>
      <c r="M46" s="271" t="s">
        <v>7668</v>
      </c>
      <c r="N46" s="271" t="s">
        <v>7668</v>
      </c>
      <c r="O46" s="271" t="s">
        <v>7668</v>
      </c>
      <c r="P46" s="271" t="s">
        <v>7668</v>
      </c>
      <c r="Q46" s="271" t="s">
        <v>7668</v>
      </c>
      <c r="R46" s="271" t="s">
        <v>7668</v>
      </c>
      <c r="S46" s="271" t="s">
        <v>7668</v>
      </c>
      <c r="T46" s="271" t="s">
        <v>7668</v>
      </c>
      <c r="U46" s="271" t="s">
        <v>7668</v>
      </c>
      <c r="V46" s="271" t="s">
        <v>7668</v>
      </c>
      <c r="W46" s="271" t="s">
        <v>7668</v>
      </c>
      <c r="X46" s="271" t="s">
        <v>7668</v>
      </c>
      <c r="Y46" s="271" t="s">
        <v>7668</v>
      </c>
      <c r="Z46" s="271" t="s">
        <v>7668</v>
      </c>
      <c r="AA46" s="271" t="s">
        <v>7668</v>
      </c>
      <c r="AB46" s="271" t="s">
        <v>7668</v>
      </c>
      <c r="AC46" s="271" t="s">
        <v>7668</v>
      </c>
      <c r="AD46" s="271" t="s">
        <v>7668</v>
      </c>
      <c r="AE46" s="271" t="s">
        <v>7668</v>
      </c>
      <c r="AF46" s="271" t="s">
        <v>7668</v>
      </c>
      <c r="AG46" s="271" t="s">
        <v>7668</v>
      </c>
      <c r="AH46" s="271" t="s">
        <v>7668</v>
      </c>
      <c r="AI46" s="271" t="s">
        <v>7668</v>
      </c>
      <c r="AJ46" s="271" t="s">
        <v>7668</v>
      </c>
      <c r="AK46" s="271" t="s">
        <v>7668</v>
      </c>
      <c r="AL46" s="271" t="s">
        <v>7668</v>
      </c>
      <c r="AM46" s="271" t="s">
        <v>7668</v>
      </c>
      <c r="AN46" s="271" t="s">
        <v>7668</v>
      </c>
      <c r="AO46" s="271" t="s">
        <v>7668</v>
      </c>
      <c r="AP46" s="271" t="s">
        <v>7668</v>
      </c>
      <c r="AQ46" s="271" t="s">
        <v>7668</v>
      </c>
      <c r="AR46" s="271" t="s">
        <v>7668</v>
      </c>
    </row>
    <row r="47" spans="1:44" ht="34" x14ac:dyDescent="0.4">
      <c r="A47" s="266" t="s">
        <v>11239</v>
      </c>
      <c r="B47" s="69" t="s">
        <v>11240</v>
      </c>
      <c r="C47" s="111" t="s">
        <v>7671</v>
      </c>
      <c r="D47" s="69" t="s">
        <v>7820</v>
      </c>
      <c r="E47" s="271" t="s">
        <v>7409</v>
      </c>
      <c r="F47" s="271"/>
      <c r="G47" s="271">
        <v>0</v>
      </c>
      <c r="H47" s="271">
        <v>0</v>
      </c>
      <c r="I47" s="271">
        <v>0</v>
      </c>
      <c r="J47" s="271">
        <v>1</v>
      </c>
      <c r="K47" s="271" t="s">
        <v>11241</v>
      </c>
      <c r="L47" s="271" t="s">
        <v>11241</v>
      </c>
      <c r="M47" s="271" t="s">
        <v>11241</v>
      </c>
      <c r="N47" s="271" t="s">
        <v>11241</v>
      </c>
      <c r="O47" s="271" t="s">
        <v>11241</v>
      </c>
      <c r="P47" s="271" t="s">
        <v>11241</v>
      </c>
      <c r="Q47" s="271" t="s">
        <v>11241</v>
      </c>
      <c r="R47" s="271" t="s">
        <v>11241</v>
      </c>
      <c r="S47" s="271" t="s">
        <v>11241</v>
      </c>
      <c r="T47" s="271" t="s">
        <v>11241</v>
      </c>
      <c r="U47" s="271" t="s">
        <v>11241</v>
      </c>
      <c r="V47" s="271" t="s">
        <v>11241</v>
      </c>
      <c r="W47" s="271" t="s">
        <v>11241</v>
      </c>
      <c r="X47" s="271" t="s">
        <v>11241</v>
      </c>
      <c r="Y47" s="271" t="s">
        <v>11241</v>
      </c>
      <c r="Z47" s="271" t="s">
        <v>11241</v>
      </c>
      <c r="AA47" s="271" t="s">
        <v>11241</v>
      </c>
      <c r="AB47" s="271" t="s">
        <v>11241</v>
      </c>
      <c r="AC47" s="271" t="s">
        <v>11241</v>
      </c>
      <c r="AD47" s="271" t="s">
        <v>11241</v>
      </c>
      <c r="AE47" s="271" t="s">
        <v>11241</v>
      </c>
      <c r="AF47" s="271" t="s">
        <v>11241</v>
      </c>
      <c r="AG47" s="271" t="s">
        <v>11241</v>
      </c>
      <c r="AH47" s="271" t="s">
        <v>11241</v>
      </c>
      <c r="AI47" s="271" t="s">
        <v>11241</v>
      </c>
      <c r="AJ47" s="271" t="s">
        <v>11241</v>
      </c>
      <c r="AK47" s="271" t="s">
        <v>11241</v>
      </c>
      <c r="AL47" s="271" t="s">
        <v>11241</v>
      </c>
      <c r="AM47" s="271" t="s">
        <v>11241</v>
      </c>
      <c r="AN47" s="271" t="s">
        <v>11241</v>
      </c>
      <c r="AO47" s="271" t="s">
        <v>11241</v>
      </c>
      <c r="AP47" s="271" t="s">
        <v>11241</v>
      </c>
      <c r="AQ47" s="271" t="s">
        <v>11241</v>
      </c>
      <c r="AR47" s="271" t="s">
        <v>11241</v>
      </c>
    </row>
    <row r="48" spans="1:44" ht="34" x14ac:dyDescent="0.4">
      <c r="A48" s="305" t="s">
        <v>11219</v>
      </c>
      <c r="B48" s="59" t="s">
        <v>11321</v>
      </c>
      <c r="C48" s="111" t="s">
        <v>7671</v>
      </c>
      <c r="D48" s="69" t="s">
        <v>7820</v>
      </c>
      <c r="E48" s="271" t="s">
        <v>7409</v>
      </c>
      <c r="F48" s="271"/>
      <c r="G48" s="271">
        <v>0</v>
      </c>
      <c r="H48" s="271">
        <v>0</v>
      </c>
      <c r="I48" s="271">
        <v>0</v>
      </c>
      <c r="J48" s="271">
        <v>1</v>
      </c>
      <c r="K48" s="271" t="s">
        <v>11220</v>
      </c>
      <c r="L48" s="271" t="s">
        <v>11220</v>
      </c>
      <c r="M48" s="271" t="s">
        <v>7668</v>
      </c>
      <c r="N48" s="271" t="s">
        <v>7668</v>
      </c>
      <c r="O48" s="271" t="s">
        <v>7668</v>
      </c>
      <c r="P48" s="271" t="s">
        <v>7668</v>
      </c>
      <c r="Q48" s="271" t="s">
        <v>7668</v>
      </c>
      <c r="R48" s="271" t="s">
        <v>7668</v>
      </c>
      <c r="S48" s="271" t="s">
        <v>7668</v>
      </c>
      <c r="T48" s="271" t="s">
        <v>7668</v>
      </c>
      <c r="U48" s="271" t="s">
        <v>7668</v>
      </c>
      <c r="V48" s="271" t="s">
        <v>7668</v>
      </c>
      <c r="W48" s="271" t="s">
        <v>7668</v>
      </c>
      <c r="X48" s="271" t="s">
        <v>7668</v>
      </c>
      <c r="Y48" s="271" t="s">
        <v>7668</v>
      </c>
      <c r="Z48" s="271" t="s">
        <v>7668</v>
      </c>
      <c r="AA48" s="304" t="s">
        <v>7711</v>
      </c>
      <c r="AB48" s="304" t="s">
        <v>7711</v>
      </c>
      <c r="AC48" s="252" t="s">
        <v>7711</v>
      </c>
      <c r="AD48" s="252" t="s">
        <v>7711</v>
      </c>
      <c r="AE48" s="252" t="s">
        <v>7711</v>
      </c>
      <c r="AF48" s="304" t="s">
        <v>7711</v>
      </c>
      <c r="AG48" s="304" t="s">
        <v>7711</v>
      </c>
      <c r="AH48" s="304" t="s">
        <v>7711</v>
      </c>
      <c r="AI48" s="304" t="s">
        <v>7711</v>
      </c>
      <c r="AJ48" s="304" t="s">
        <v>7711</v>
      </c>
      <c r="AK48" s="304" t="s">
        <v>7711</v>
      </c>
      <c r="AL48" s="304" t="s">
        <v>7711</v>
      </c>
      <c r="AM48" s="304" t="s">
        <v>7711</v>
      </c>
      <c r="AN48" s="252" t="s">
        <v>7711</v>
      </c>
      <c r="AO48" s="304" t="s">
        <v>7711</v>
      </c>
      <c r="AP48" s="304" t="s">
        <v>7711</v>
      </c>
      <c r="AQ48" s="306" t="s">
        <v>7711</v>
      </c>
      <c r="AR48" s="307" t="s">
        <v>7711</v>
      </c>
    </row>
    <row r="49" spans="1:44" ht="34" x14ac:dyDescent="0.4">
      <c r="A49" s="305" t="s">
        <v>11076</v>
      </c>
      <c r="B49" s="59" t="s">
        <v>11077</v>
      </c>
      <c r="C49" s="111" t="s">
        <v>7671</v>
      </c>
      <c r="D49" s="69" t="s">
        <v>7820</v>
      </c>
      <c r="E49" s="271" t="s">
        <v>7409</v>
      </c>
      <c r="F49" s="271"/>
      <c r="G49" s="271">
        <v>0</v>
      </c>
      <c r="H49" s="271">
        <v>0</v>
      </c>
      <c r="I49" s="271">
        <v>0</v>
      </c>
      <c r="J49" s="271">
        <v>0</v>
      </c>
      <c r="K49" s="271">
        <v>0</v>
      </c>
      <c r="L49" s="271">
        <v>1</v>
      </c>
      <c r="M49" s="271" t="s">
        <v>11005</v>
      </c>
      <c r="N49" s="271" t="s">
        <v>7668</v>
      </c>
      <c r="O49" s="271" t="s">
        <v>7668</v>
      </c>
      <c r="P49" s="271" t="s">
        <v>7668</v>
      </c>
      <c r="Q49" s="271" t="s">
        <v>7668</v>
      </c>
      <c r="R49" s="271" t="s">
        <v>7668</v>
      </c>
      <c r="S49" s="271" t="s">
        <v>7668</v>
      </c>
      <c r="T49" s="271" t="s">
        <v>7668</v>
      </c>
      <c r="U49" s="271" t="s">
        <v>7668</v>
      </c>
      <c r="V49" s="271" t="s">
        <v>7668</v>
      </c>
      <c r="W49" s="271" t="s">
        <v>7668</v>
      </c>
      <c r="X49" s="271" t="s">
        <v>7668</v>
      </c>
      <c r="Y49" s="271" t="s">
        <v>7668</v>
      </c>
      <c r="Z49" s="271" t="s">
        <v>7668</v>
      </c>
      <c r="AA49" s="304" t="s">
        <v>7711</v>
      </c>
      <c r="AB49" s="304" t="s">
        <v>7711</v>
      </c>
      <c r="AC49" s="252" t="s">
        <v>7711</v>
      </c>
      <c r="AD49" s="252" t="s">
        <v>7711</v>
      </c>
      <c r="AE49" s="252" t="s">
        <v>7711</v>
      </c>
      <c r="AF49" s="304" t="s">
        <v>7711</v>
      </c>
      <c r="AG49" s="304" t="s">
        <v>7711</v>
      </c>
      <c r="AH49" s="304" t="s">
        <v>7711</v>
      </c>
      <c r="AI49" s="304" t="s">
        <v>7711</v>
      </c>
      <c r="AJ49" s="304" t="s">
        <v>7711</v>
      </c>
      <c r="AK49" s="304" t="s">
        <v>7711</v>
      </c>
      <c r="AL49" s="304" t="s">
        <v>7711</v>
      </c>
      <c r="AM49" s="304" t="s">
        <v>7711</v>
      </c>
      <c r="AN49" s="252" t="s">
        <v>7711</v>
      </c>
      <c r="AO49" s="304" t="s">
        <v>7711</v>
      </c>
      <c r="AP49" s="304" t="s">
        <v>7711</v>
      </c>
      <c r="AQ49" s="306" t="s">
        <v>7711</v>
      </c>
      <c r="AR49" s="307" t="s">
        <v>7711</v>
      </c>
    </row>
    <row r="50" spans="1:44" ht="34" x14ac:dyDescent="0.4">
      <c r="A50" s="305" t="s">
        <v>11008</v>
      </c>
      <c r="B50" s="59" t="s">
        <v>11009</v>
      </c>
      <c r="C50" s="111" t="s">
        <v>7671</v>
      </c>
      <c r="D50" s="69" t="s">
        <v>8182</v>
      </c>
      <c r="E50" s="271" t="s">
        <v>5314</v>
      </c>
      <c r="F50" s="271"/>
      <c r="G50" s="271">
        <v>0</v>
      </c>
      <c r="H50" s="271">
        <v>0</v>
      </c>
      <c r="I50" s="271">
        <v>0</v>
      </c>
      <c r="J50" s="271">
        <v>2</v>
      </c>
      <c r="K50" s="271">
        <v>3</v>
      </c>
      <c r="L50" s="271">
        <v>1</v>
      </c>
      <c r="M50" s="271" t="s">
        <v>11005</v>
      </c>
      <c r="N50" s="271" t="s">
        <v>7668</v>
      </c>
      <c r="O50" s="271" t="s">
        <v>7668</v>
      </c>
      <c r="P50" s="271" t="s">
        <v>7668</v>
      </c>
      <c r="Q50" s="271" t="s">
        <v>7668</v>
      </c>
      <c r="R50" s="271" t="s">
        <v>7668</v>
      </c>
      <c r="S50" s="271" t="s">
        <v>7668</v>
      </c>
      <c r="T50" s="271" t="s">
        <v>7668</v>
      </c>
      <c r="U50" s="271" t="s">
        <v>7668</v>
      </c>
      <c r="V50" s="271" t="s">
        <v>7668</v>
      </c>
      <c r="W50" s="271" t="s">
        <v>7668</v>
      </c>
      <c r="X50" s="271" t="s">
        <v>7668</v>
      </c>
      <c r="Y50" s="271" t="s">
        <v>7668</v>
      </c>
      <c r="Z50" s="271" t="s">
        <v>7668</v>
      </c>
      <c r="AA50" s="304" t="s">
        <v>7711</v>
      </c>
      <c r="AB50" s="304" t="s">
        <v>7711</v>
      </c>
      <c r="AC50" s="252" t="s">
        <v>7711</v>
      </c>
      <c r="AD50" s="252" t="s">
        <v>7711</v>
      </c>
      <c r="AE50" s="252" t="s">
        <v>7711</v>
      </c>
      <c r="AF50" s="304" t="s">
        <v>7711</v>
      </c>
      <c r="AG50" s="304" t="s">
        <v>7711</v>
      </c>
      <c r="AH50" s="304" t="s">
        <v>7711</v>
      </c>
      <c r="AI50" s="304" t="s">
        <v>7711</v>
      </c>
      <c r="AJ50" s="304" t="s">
        <v>7711</v>
      </c>
      <c r="AK50" s="304" t="s">
        <v>7711</v>
      </c>
      <c r="AL50" s="304" t="s">
        <v>7711</v>
      </c>
      <c r="AM50" s="304" t="s">
        <v>7711</v>
      </c>
      <c r="AN50" s="252" t="s">
        <v>7711</v>
      </c>
      <c r="AO50" s="304" t="s">
        <v>7711</v>
      </c>
      <c r="AP50" s="304" t="s">
        <v>7711</v>
      </c>
      <c r="AQ50" s="306" t="s">
        <v>7711</v>
      </c>
      <c r="AR50" s="307" t="s">
        <v>7711</v>
      </c>
    </row>
    <row r="51" spans="1:44" ht="68" x14ac:dyDescent="0.4">
      <c r="A51" s="305" t="s">
        <v>11004</v>
      </c>
      <c r="B51" s="59" t="s">
        <v>11006</v>
      </c>
      <c r="C51" s="111" t="s">
        <v>7671</v>
      </c>
      <c r="D51" s="69" t="s">
        <v>7771</v>
      </c>
      <c r="E51" s="271" t="s">
        <v>5314</v>
      </c>
      <c r="F51" s="271"/>
      <c r="G51" s="271">
        <v>0</v>
      </c>
      <c r="H51" s="271">
        <v>0</v>
      </c>
      <c r="I51" s="271">
        <v>0</v>
      </c>
      <c r="J51" s="271">
        <v>0</v>
      </c>
      <c r="K51" s="271">
        <v>0</v>
      </c>
      <c r="L51" s="271">
        <v>1</v>
      </c>
      <c r="M51" s="271" t="s">
        <v>11005</v>
      </c>
      <c r="N51" s="271" t="s">
        <v>7668</v>
      </c>
      <c r="O51" s="271" t="s">
        <v>7668</v>
      </c>
      <c r="P51" s="271" t="s">
        <v>7668</v>
      </c>
      <c r="Q51" s="271" t="s">
        <v>7668</v>
      </c>
      <c r="R51" s="271" t="s">
        <v>7668</v>
      </c>
      <c r="S51" s="271" t="s">
        <v>7668</v>
      </c>
      <c r="T51" s="271" t="s">
        <v>7668</v>
      </c>
      <c r="U51" s="271" t="s">
        <v>7668</v>
      </c>
      <c r="V51" s="271" t="s">
        <v>7668</v>
      </c>
      <c r="W51" s="271" t="s">
        <v>7668</v>
      </c>
      <c r="X51" s="271" t="s">
        <v>7668</v>
      </c>
      <c r="Y51" s="271" t="s">
        <v>7668</v>
      </c>
      <c r="Z51" s="271" t="s">
        <v>7668</v>
      </c>
      <c r="AA51" s="304" t="s">
        <v>7711</v>
      </c>
      <c r="AB51" s="304" t="s">
        <v>7711</v>
      </c>
      <c r="AC51" s="252" t="s">
        <v>7711</v>
      </c>
      <c r="AD51" s="252" t="s">
        <v>7711</v>
      </c>
      <c r="AE51" s="252" t="s">
        <v>7711</v>
      </c>
      <c r="AF51" s="304" t="s">
        <v>7711</v>
      </c>
      <c r="AG51" s="304" t="s">
        <v>7711</v>
      </c>
      <c r="AH51" s="304" t="s">
        <v>7711</v>
      </c>
      <c r="AI51" s="304" t="s">
        <v>7711</v>
      </c>
      <c r="AJ51" s="304" t="s">
        <v>7711</v>
      </c>
      <c r="AK51" s="304" t="s">
        <v>7711</v>
      </c>
      <c r="AL51" s="304" t="s">
        <v>7711</v>
      </c>
      <c r="AM51" s="304" t="s">
        <v>7711</v>
      </c>
      <c r="AN51" s="252" t="s">
        <v>7711</v>
      </c>
      <c r="AO51" s="304" t="s">
        <v>7711</v>
      </c>
      <c r="AP51" s="304" t="s">
        <v>7711</v>
      </c>
      <c r="AQ51" s="306" t="s">
        <v>7711</v>
      </c>
      <c r="AR51" s="307" t="s">
        <v>7711</v>
      </c>
    </row>
    <row r="52" spans="1:44" ht="34" x14ac:dyDescent="0.4">
      <c r="A52" s="305" t="s">
        <v>10837</v>
      </c>
      <c r="B52" s="59" t="s">
        <v>10910</v>
      </c>
      <c r="C52" s="111" t="s">
        <v>7671</v>
      </c>
      <c r="D52" s="69" t="s">
        <v>7820</v>
      </c>
      <c r="E52" s="271" t="s">
        <v>7409</v>
      </c>
      <c r="F52" s="271"/>
      <c r="G52" s="271">
        <v>0</v>
      </c>
      <c r="H52" s="271">
        <v>0</v>
      </c>
      <c r="I52" s="271">
        <v>0</v>
      </c>
      <c r="J52" s="271">
        <v>0</v>
      </c>
      <c r="K52" s="271">
        <v>0</v>
      </c>
      <c r="L52" s="271">
        <v>0</v>
      </c>
      <c r="M52" s="271">
        <v>1</v>
      </c>
      <c r="N52" s="271" t="s">
        <v>10733</v>
      </c>
      <c r="O52" s="271" t="s">
        <v>10733</v>
      </c>
      <c r="P52" s="271" t="s">
        <v>10733</v>
      </c>
      <c r="Q52" s="271" t="s">
        <v>10733</v>
      </c>
      <c r="R52" s="271" t="s">
        <v>7668</v>
      </c>
      <c r="S52" s="271" t="s">
        <v>7668</v>
      </c>
      <c r="T52" s="271" t="s">
        <v>7668</v>
      </c>
      <c r="U52" s="271" t="s">
        <v>7668</v>
      </c>
      <c r="V52" s="271" t="s">
        <v>7668</v>
      </c>
      <c r="W52" s="271" t="s">
        <v>7668</v>
      </c>
      <c r="X52" s="271" t="s">
        <v>7668</v>
      </c>
      <c r="Y52" s="271" t="s">
        <v>7668</v>
      </c>
      <c r="Z52" s="271" t="s">
        <v>7668</v>
      </c>
      <c r="AA52" s="304" t="s">
        <v>7711</v>
      </c>
      <c r="AB52" s="304" t="s">
        <v>7711</v>
      </c>
      <c r="AC52" s="252" t="s">
        <v>7711</v>
      </c>
      <c r="AD52" s="252" t="s">
        <v>7711</v>
      </c>
      <c r="AE52" s="252" t="s">
        <v>7711</v>
      </c>
      <c r="AF52" s="304" t="s">
        <v>7711</v>
      </c>
      <c r="AG52" s="304" t="s">
        <v>7711</v>
      </c>
      <c r="AH52" s="304" t="s">
        <v>7711</v>
      </c>
      <c r="AI52" s="304" t="s">
        <v>7711</v>
      </c>
      <c r="AJ52" s="304" t="s">
        <v>7711</v>
      </c>
      <c r="AK52" s="304" t="s">
        <v>7711</v>
      </c>
      <c r="AL52" s="304" t="s">
        <v>7711</v>
      </c>
      <c r="AM52" s="304" t="s">
        <v>7711</v>
      </c>
      <c r="AN52" s="252" t="s">
        <v>7711</v>
      </c>
      <c r="AO52" s="304" t="s">
        <v>7711</v>
      </c>
      <c r="AP52" s="304" t="s">
        <v>7711</v>
      </c>
      <c r="AQ52" s="306" t="s">
        <v>7711</v>
      </c>
      <c r="AR52" s="307" t="s">
        <v>7711</v>
      </c>
    </row>
    <row r="53" spans="1:44" ht="34" x14ac:dyDescent="0.4">
      <c r="A53" s="305" t="s">
        <v>10397</v>
      </c>
      <c r="B53" s="59" t="s">
        <v>10398</v>
      </c>
      <c r="C53" s="111" t="s">
        <v>7671</v>
      </c>
      <c r="D53" s="69" t="s">
        <v>7820</v>
      </c>
      <c r="E53" s="271" t="s">
        <v>7409</v>
      </c>
      <c r="F53" s="271"/>
      <c r="G53" s="271">
        <v>0</v>
      </c>
      <c r="H53" s="271">
        <v>0</v>
      </c>
      <c r="I53" s="271">
        <v>0</v>
      </c>
      <c r="J53" s="271">
        <v>0</v>
      </c>
      <c r="K53" s="271">
        <v>0</v>
      </c>
      <c r="L53" s="271">
        <v>0</v>
      </c>
      <c r="M53" s="271">
        <v>0</v>
      </c>
      <c r="N53" s="271">
        <v>0</v>
      </c>
      <c r="O53" s="271">
        <v>0</v>
      </c>
      <c r="P53" s="271">
        <v>4</v>
      </c>
      <c r="Q53" s="271">
        <v>0</v>
      </c>
      <c r="R53" s="271">
        <v>7</v>
      </c>
      <c r="S53" s="271">
        <v>3</v>
      </c>
      <c r="T53" s="271" t="s">
        <v>10396</v>
      </c>
      <c r="U53" s="271" t="s">
        <v>7668</v>
      </c>
      <c r="V53" s="271" t="s">
        <v>7668</v>
      </c>
      <c r="W53" s="271" t="s">
        <v>7668</v>
      </c>
      <c r="X53" s="271" t="s">
        <v>7668</v>
      </c>
      <c r="Y53" s="271" t="s">
        <v>7668</v>
      </c>
      <c r="Z53" s="271" t="s">
        <v>7668</v>
      </c>
      <c r="AA53" s="304" t="s">
        <v>7711</v>
      </c>
      <c r="AB53" s="304" t="s">
        <v>7711</v>
      </c>
      <c r="AC53" s="252" t="s">
        <v>7711</v>
      </c>
      <c r="AD53" s="252" t="s">
        <v>7711</v>
      </c>
      <c r="AE53" s="252" t="s">
        <v>7711</v>
      </c>
      <c r="AF53" s="304" t="s">
        <v>7711</v>
      </c>
      <c r="AG53" s="304" t="s">
        <v>7711</v>
      </c>
      <c r="AH53" s="304" t="s">
        <v>7711</v>
      </c>
      <c r="AI53" s="304" t="s">
        <v>7711</v>
      </c>
      <c r="AJ53" s="304" t="s">
        <v>7711</v>
      </c>
      <c r="AK53" s="304" t="s">
        <v>7711</v>
      </c>
      <c r="AL53" s="304" t="s">
        <v>7711</v>
      </c>
      <c r="AM53" s="304" t="s">
        <v>7711</v>
      </c>
      <c r="AN53" s="252" t="s">
        <v>7711</v>
      </c>
      <c r="AO53" s="304" t="s">
        <v>7711</v>
      </c>
      <c r="AP53" s="304" t="s">
        <v>7711</v>
      </c>
      <c r="AQ53" s="306" t="s">
        <v>7711</v>
      </c>
      <c r="AR53" s="307" t="s">
        <v>7711</v>
      </c>
    </row>
    <row r="54" spans="1:44" ht="34" x14ac:dyDescent="0.4">
      <c r="A54" s="305" t="s">
        <v>10679</v>
      </c>
      <c r="B54" s="59" t="s">
        <v>10680</v>
      </c>
      <c r="C54" s="111" t="s">
        <v>10681</v>
      </c>
      <c r="D54" s="69" t="s">
        <v>7820</v>
      </c>
      <c r="E54" s="271" t="s">
        <v>7409</v>
      </c>
      <c r="F54" s="271"/>
      <c r="G54" s="271">
        <v>0</v>
      </c>
      <c r="H54" s="271">
        <v>0</v>
      </c>
      <c r="I54" s="271">
        <v>0</v>
      </c>
      <c r="J54" s="271">
        <v>0</v>
      </c>
      <c r="K54" s="271">
        <v>0</v>
      </c>
      <c r="L54" s="271">
        <v>0</v>
      </c>
      <c r="M54" s="271">
        <v>2</v>
      </c>
      <c r="N54" s="271">
        <v>0</v>
      </c>
      <c r="O54" s="271">
        <v>3</v>
      </c>
      <c r="P54" s="271">
        <v>2</v>
      </c>
      <c r="Q54" s="271" t="s">
        <v>10682</v>
      </c>
      <c r="R54" s="271" t="s">
        <v>10682</v>
      </c>
      <c r="S54" s="271" t="s">
        <v>10682</v>
      </c>
      <c r="T54" s="271" t="s">
        <v>10682</v>
      </c>
      <c r="U54" s="271" t="s">
        <v>10682</v>
      </c>
      <c r="V54" s="271" t="s">
        <v>10682</v>
      </c>
      <c r="W54" s="271" t="s">
        <v>10682</v>
      </c>
      <c r="X54" s="271" t="s">
        <v>10682</v>
      </c>
      <c r="Y54" s="271" t="s">
        <v>10682</v>
      </c>
      <c r="Z54" s="271" t="s">
        <v>10682</v>
      </c>
      <c r="AA54" s="271" t="s">
        <v>10682</v>
      </c>
      <c r="AB54" s="271" t="s">
        <v>10682</v>
      </c>
      <c r="AC54" s="271" t="s">
        <v>10682</v>
      </c>
      <c r="AD54" s="271" t="s">
        <v>10682</v>
      </c>
      <c r="AE54" s="271" t="s">
        <v>10682</v>
      </c>
      <c r="AF54" s="271" t="s">
        <v>10682</v>
      </c>
      <c r="AG54" s="271" t="s">
        <v>10682</v>
      </c>
      <c r="AH54" s="271" t="s">
        <v>10682</v>
      </c>
      <c r="AI54" s="271" t="s">
        <v>10682</v>
      </c>
      <c r="AJ54" s="271" t="s">
        <v>10682</v>
      </c>
      <c r="AK54" s="271" t="s">
        <v>10682</v>
      </c>
      <c r="AL54" s="271" t="s">
        <v>10682</v>
      </c>
      <c r="AM54" s="271" t="s">
        <v>10682</v>
      </c>
      <c r="AN54" s="271" t="s">
        <v>10682</v>
      </c>
      <c r="AO54" s="271" t="s">
        <v>10682</v>
      </c>
      <c r="AP54" s="271" t="s">
        <v>10682</v>
      </c>
      <c r="AQ54" s="271" t="s">
        <v>10682</v>
      </c>
      <c r="AR54" s="271" t="s">
        <v>10682</v>
      </c>
    </row>
    <row r="55" spans="1:44" ht="34" x14ac:dyDescent="0.4">
      <c r="A55" s="305" t="s">
        <v>10332</v>
      </c>
      <c r="B55" s="59" t="s">
        <v>10333</v>
      </c>
      <c r="C55" s="111" t="s">
        <v>7671</v>
      </c>
      <c r="D55" s="69" t="s">
        <v>7667</v>
      </c>
      <c r="E55" s="271" t="s">
        <v>10345</v>
      </c>
      <c r="F55" s="271"/>
      <c r="G55" s="271">
        <v>0</v>
      </c>
      <c r="H55" s="271">
        <v>0</v>
      </c>
      <c r="I55" s="271">
        <v>0</v>
      </c>
      <c r="J55" s="271">
        <v>0</v>
      </c>
      <c r="K55" s="271">
        <v>0</v>
      </c>
      <c r="L55" s="271">
        <v>0</v>
      </c>
      <c r="M55" s="271">
        <v>4</v>
      </c>
      <c r="N55" s="271">
        <v>1</v>
      </c>
      <c r="O55" s="271">
        <v>7</v>
      </c>
      <c r="P55" s="271">
        <v>4</v>
      </c>
      <c r="Q55" s="271">
        <v>7</v>
      </c>
      <c r="R55" s="271">
        <v>2</v>
      </c>
      <c r="S55" s="271">
        <v>1</v>
      </c>
      <c r="T55" s="271">
        <v>2</v>
      </c>
      <c r="U55" s="271" t="s">
        <v>10331</v>
      </c>
      <c r="V55" s="271" t="s">
        <v>7668</v>
      </c>
      <c r="W55" s="271" t="s">
        <v>7668</v>
      </c>
      <c r="X55" s="271" t="s">
        <v>7668</v>
      </c>
      <c r="Y55" s="271" t="s">
        <v>7668</v>
      </c>
      <c r="Z55" s="271" t="s">
        <v>7668</v>
      </c>
      <c r="AA55" s="304" t="s">
        <v>7711</v>
      </c>
      <c r="AB55" s="304" t="s">
        <v>7711</v>
      </c>
      <c r="AC55" s="252" t="s">
        <v>7711</v>
      </c>
      <c r="AD55" s="252" t="s">
        <v>7711</v>
      </c>
      <c r="AE55" s="252" t="s">
        <v>7711</v>
      </c>
      <c r="AF55" s="304" t="s">
        <v>7711</v>
      </c>
      <c r="AG55" s="304" t="s">
        <v>7711</v>
      </c>
      <c r="AH55" s="304" t="s">
        <v>7711</v>
      </c>
      <c r="AI55" s="304" t="s">
        <v>7711</v>
      </c>
      <c r="AJ55" s="304" t="s">
        <v>7711</v>
      </c>
      <c r="AK55" s="304" t="s">
        <v>7711</v>
      </c>
      <c r="AL55" s="304" t="s">
        <v>7711</v>
      </c>
      <c r="AM55" s="304" t="s">
        <v>7711</v>
      </c>
      <c r="AN55" s="252" t="s">
        <v>7711</v>
      </c>
      <c r="AO55" s="304" t="s">
        <v>7711</v>
      </c>
      <c r="AP55" s="304" t="s">
        <v>7711</v>
      </c>
      <c r="AQ55" s="306" t="s">
        <v>7711</v>
      </c>
      <c r="AR55" s="307" t="s">
        <v>7711</v>
      </c>
    </row>
    <row r="56" spans="1:44" ht="34" x14ac:dyDescent="0.4">
      <c r="A56" s="305" t="s">
        <v>10041</v>
      </c>
      <c r="B56" s="59" t="s">
        <v>10045</v>
      </c>
      <c r="C56" s="111" t="s">
        <v>7671</v>
      </c>
      <c r="D56" s="69" t="s">
        <v>7820</v>
      </c>
      <c r="E56" s="271" t="s">
        <v>10346</v>
      </c>
      <c r="F56" s="271"/>
      <c r="G56" s="271">
        <v>0</v>
      </c>
      <c r="H56" s="271">
        <v>0</v>
      </c>
      <c r="I56" s="271">
        <v>0</v>
      </c>
      <c r="J56" s="271">
        <v>0</v>
      </c>
      <c r="K56" s="271">
        <v>0</v>
      </c>
      <c r="L56" s="271">
        <v>0</v>
      </c>
      <c r="M56" s="271">
        <v>0</v>
      </c>
      <c r="N56" s="271">
        <v>0</v>
      </c>
      <c r="O56" s="271">
        <v>1</v>
      </c>
      <c r="P56" s="271">
        <v>0</v>
      </c>
      <c r="Q56" s="271">
        <v>0</v>
      </c>
      <c r="R56" s="271">
        <v>0</v>
      </c>
      <c r="S56" s="271">
        <v>0</v>
      </c>
      <c r="T56" s="271">
        <v>0</v>
      </c>
      <c r="U56" s="271">
        <v>0</v>
      </c>
      <c r="V56" s="271">
        <v>0</v>
      </c>
      <c r="W56" s="271">
        <v>1</v>
      </c>
      <c r="X56" s="271">
        <v>0</v>
      </c>
      <c r="Y56" s="271">
        <v>0</v>
      </c>
      <c r="Z56" s="304">
        <v>1</v>
      </c>
      <c r="AA56" s="304" t="s">
        <v>7711</v>
      </c>
      <c r="AB56" s="304" t="s">
        <v>7711</v>
      </c>
      <c r="AC56" s="252" t="s">
        <v>7711</v>
      </c>
      <c r="AD56" s="252" t="s">
        <v>7711</v>
      </c>
      <c r="AE56" s="252" t="s">
        <v>7711</v>
      </c>
      <c r="AF56" s="304" t="s">
        <v>7711</v>
      </c>
      <c r="AG56" s="304" t="s">
        <v>7711</v>
      </c>
      <c r="AH56" s="304" t="s">
        <v>7711</v>
      </c>
      <c r="AI56" s="304" t="s">
        <v>7711</v>
      </c>
      <c r="AJ56" s="304" t="s">
        <v>7711</v>
      </c>
      <c r="AK56" s="304" t="s">
        <v>7711</v>
      </c>
      <c r="AL56" s="304" t="s">
        <v>7711</v>
      </c>
      <c r="AM56" s="304" t="s">
        <v>7711</v>
      </c>
      <c r="AN56" s="252" t="s">
        <v>7711</v>
      </c>
      <c r="AO56" s="304" t="s">
        <v>7711</v>
      </c>
      <c r="AP56" s="304" t="s">
        <v>7711</v>
      </c>
      <c r="AQ56" s="306" t="s">
        <v>7711</v>
      </c>
      <c r="AR56" s="307" t="s">
        <v>7711</v>
      </c>
    </row>
    <row r="57" spans="1:44" ht="34" x14ac:dyDescent="0.4">
      <c r="A57" s="305" t="s">
        <v>10015</v>
      </c>
      <c r="B57" s="59" t="s">
        <v>10043</v>
      </c>
      <c r="C57" s="111" t="s">
        <v>7671</v>
      </c>
      <c r="D57" s="69" t="s">
        <v>7667</v>
      </c>
      <c r="E57" s="271" t="s">
        <v>10346</v>
      </c>
      <c r="F57" s="271"/>
      <c r="G57" s="271">
        <v>0</v>
      </c>
      <c r="H57" s="271">
        <v>0</v>
      </c>
      <c r="I57" s="271">
        <v>0</v>
      </c>
      <c r="J57" s="271">
        <v>0</v>
      </c>
      <c r="K57" s="271">
        <v>0</v>
      </c>
      <c r="L57" s="271">
        <v>0</v>
      </c>
      <c r="M57" s="271">
        <v>0</v>
      </c>
      <c r="N57" s="271">
        <v>0</v>
      </c>
      <c r="O57" s="271">
        <v>0</v>
      </c>
      <c r="P57" s="271">
        <v>0</v>
      </c>
      <c r="Q57" s="271">
        <v>1</v>
      </c>
      <c r="R57" s="271">
        <v>0</v>
      </c>
      <c r="S57" s="271">
        <v>0</v>
      </c>
      <c r="T57" s="271">
        <v>0</v>
      </c>
      <c r="U57" s="271">
        <v>0</v>
      </c>
      <c r="V57" s="271">
        <v>0</v>
      </c>
      <c r="W57" s="271">
        <v>0</v>
      </c>
      <c r="X57" s="271">
        <v>0</v>
      </c>
      <c r="Y57" s="271">
        <v>0</v>
      </c>
      <c r="Z57" s="304">
        <v>1</v>
      </c>
      <c r="AA57" s="304" t="s">
        <v>7711</v>
      </c>
      <c r="AB57" s="304" t="s">
        <v>7711</v>
      </c>
      <c r="AC57" s="252" t="s">
        <v>7711</v>
      </c>
      <c r="AD57" s="252" t="s">
        <v>7711</v>
      </c>
      <c r="AE57" s="252" t="s">
        <v>7711</v>
      </c>
      <c r="AF57" s="304" t="s">
        <v>7711</v>
      </c>
      <c r="AG57" s="304" t="s">
        <v>7711</v>
      </c>
      <c r="AH57" s="304" t="s">
        <v>7711</v>
      </c>
      <c r="AI57" s="304" t="s">
        <v>7711</v>
      </c>
      <c r="AJ57" s="304" t="s">
        <v>7711</v>
      </c>
      <c r="AK57" s="304" t="s">
        <v>7711</v>
      </c>
      <c r="AL57" s="304" t="s">
        <v>7711</v>
      </c>
      <c r="AM57" s="304" t="s">
        <v>7711</v>
      </c>
      <c r="AN57" s="252" t="s">
        <v>7711</v>
      </c>
      <c r="AO57" s="304" t="s">
        <v>7711</v>
      </c>
      <c r="AP57" s="304" t="s">
        <v>7711</v>
      </c>
      <c r="AQ57" s="306" t="s">
        <v>7711</v>
      </c>
      <c r="AR57" s="307" t="s">
        <v>7711</v>
      </c>
    </row>
    <row r="58" spans="1:44" ht="34" x14ac:dyDescent="0.4">
      <c r="A58" s="266" t="s">
        <v>9642</v>
      </c>
      <c r="B58" s="69" t="s">
        <v>9643</v>
      </c>
      <c r="C58" s="111" t="s">
        <v>7671</v>
      </c>
      <c r="D58" s="69" t="s">
        <v>8182</v>
      </c>
      <c r="E58" s="111" t="s">
        <v>10345</v>
      </c>
      <c r="F58" s="271"/>
      <c r="G58" s="271">
        <v>2</v>
      </c>
      <c r="H58" s="271">
        <v>0</v>
      </c>
      <c r="I58" s="271">
        <v>0</v>
      </c>
      <c r="J58" s="271">
        <v>0</v>
      </c>
      <c r="K58" s="111">
        <v>3</v>
      </c>
      <c r="L58" s="111">
        <v>1</v>
      </c>
      <c r="M58" s="111">
        <v>1</v>
      </c>
      <c r="N58" s="111">
        <v>1</v>
      </c>
      <c r="O58" s="111">
        <v>10</v>
      </c>
      <c r="P58" s="111">
        <v>2</v>
      </c>
      <c r="Q58" s="111">
        <v>2</v>
      </c>
      <c r="R58" s="111">
        <v>23</v>
      </c>
      <c r="S58" s="111">
        <v>0</v>
      </c>
      <c r="T58" s="111">
        <v>0</v>
      </c>
      <c r="U58" s="111">
        <v>0</v>
      </c>
      <c r="V58" s="111">
        <v>0</v>
      </c>
      <c r="W58" s="111">
        <v>5</v>
      </c>
      <c r="X58" s="111">
        <v>1</v>
      </c>
      <c r="Y58" s="111">
        <v>6</v>
      </c>
      <c r="Z58" s="111">
        <v>6</v>
      </c>
      <c r="AA58" s="111">
        <v>1</v>
      </c>
      <c r="AB58" s="111">
        <v>1</v>
      </c>
      <c r="AC58" s="111">
        <v>3</v>
      </c>
      <c r="AD58" s="111">
        <v>2</v>
      </c>
      <c r="AE58" s="111">
        <v>4</v>
      </c>
      <c r="AF58" s="111" t="s">
        <v>9500</v>
      </c>
      <c r="AG58" s="111" t="s">
        <v>9500</v>
      </c>
      <c r="AH58" s="111" t="s">
        <v>9500</v>
      </c>
      <c r="AI58" s="111" t="s">
        <v>9500</v>
      </c>
      <c r="AJ58" s="111" t="s">
        <v>9500</v>
      </c>
      <c r="AK58" s="111" t="s">
        <v>9500</v>
      </c>
      <c r="AL58" s="111" t="s">
        <v>7668</v>
      </c>
      <c r="AM58" s="111" t="s">
        <v>7668</v>
      </c>
      <c r="AN58" s="111" t="s">
        <v>7668</v>
      </c>
      <c r="AO58" s="111" t="s">
        <v>7668</v>
      </c>
      <c r="AP58" s="111" t="s">
        <v>7668</v>
      </c>
      <c r="AQ58" s="111" t="s">
        <v>7668</v>
      </c>
      <c r="AR58" s="111" t="s">
        <v>7668</v>
      </c>
    </row>
    <row r="59" spans="1:44" ht="51" x14ac:dyDescent="0.4">
      <c r="A59" s="305" t="s">
        <v>10612</v>
      </c>
      <c r="B59" s="59" t="s">
        <v>10614</v>
      </c>
      <c r="C59" s="111" t="s">
        <v>7671</v>
      </c>
      <c r="D59" s="69" t="s">
        <v>10627</v>
      </c>
      <c r="E59" s="271"/>
      <c r="F59" s="271"/>
      <c r="G59" s="271">
        <v>0</v>
      </c>
      <c r="H59" s="271">
        <v>0</v>
      </c>
      <c r="I59" s="271">
        <v>0</v>
      </c>
      <c r="J59" s="271">
        <v>0</v>
      </c>
      <c r="K59" s="271">
        <v>0</v>
      </c>
      <c r="L59" s="271">
        <v>0</v>
      </c>
      <c r="M59" s="271">
        <v>0</v>
      </c>
      <c r="N59" s="271">
        <v>0</v>
      </c>
      <c r="O59" s="271">
        <v>0</v>
      </c>
      <c r="P59" s="271">
        <v>0</v>
      </c>
      <c r="Q59" s="271">
        <v>1</v>
      </c>
      <c r="R59" s="271" t="s">
        <v>10613</v>
      </c>
      <c r="S59" s="271" t="s">
        <v>7668</v>
      </c>
      <c r="T59" s="271" t="s">
        <v>7668</v>
      </c>
      <c r="U59" s="271" t="s">
        <v>7668</v>
      </c>
      <c r="V59" s="271" t="s">
        <v>7668</v>
      </c>
      <c r="W59" s="271" t="s">
        <v>7668</v>
      </c>
      <c r="X59" s="271" t="s">
        <v>7668</v>
      </c>
      <c r="Y59" s="271" t="s">
        <v>7668</v>
      </c>
      <c r="Z59" s="271" t="s">
        <v>7668</v>
      </c>
      <c r="AA59" s="304" t="s">
        <v>7711</v>
      </c>
      <c r="AB59" s="304" t="s">
        <v>7711</v>
      </c>
      <c r="AC59" s="252" t="s">
        <v>7711</v>
      </c>
      <c r="AD59" s="252" t="s">
        <v>7711</v>
      </c>
      <c r="AE59" s="252" t="s">
        <v>7711</v>
      </c>
      <c r="AF59" s="304" t="s">
        <v>7711</v>
      </c>
      <c r="AG59" s="304" t="s">
        <v>7711</v>
      </c>
      <c r="AH59" s="304" t="s">
        <v>7711</v>
      </c>
      <c r="AI59" s="304" t="s">
        <v>7711</v>
      </c>
      <c r="AJ59" s="304" t="s">
        <v>7711</v>
      </c>
      <c r="AK59" s="304" t="s">
        <v>7711</v>
      </c>
      <c r="AL59" s="304" t="s">
        <v>7711</v>
      </c>
      <c r="AM59" s="304" t="s">
        <v>7711</v>
      </c>
      <c r="AN59" s="252" t="s">
        <v>7711</v>
      </c>
      <c r="AO59" s="304" t="s">
        <v>7711</v>
      </c>
      <c r="AP59" s="304" t="s">
        <v>7711</v>
      </c>
      <c r="AQ59" s="306" t="s">
        <v>7711</v>
      </c>
      <c r="AR59" s="307" t="s">
        <v>7711</v>
      </c>
    </row>
    <row r="60" spans="1:44" ht="34" x14ac:dyDescent="0.4">
      <c r="A60" s="305" t="s">
        <v>10535</v>
      </c>
      <c r="B60" s="59" t="s">
        <v>10536</v>
      </c>
      <c r="C60" s="111" t="s">
        <v>7672</v>
      </c>
      <c r="D60" s="69" t="s">
        <v>8580</v>
      </c>
      <c r="E60" s="271"/>
      <c r="F60" s="271"/>
      <c r="G60" s="271">
        <v>0</v>
      </c>
      <c r="H60" s="271">
        <v>0</v>
      </c>
      <c r="I60" s="271">
        <v>0</v>
      </c>
      <c r="J60" s="271">
        <v>0</v>
      </c>
      <c r="K60" s="271">
        <v>0</v>
      </c>
      <c r="L60" s="271">
        <v>0</v>
      </c>
      <c r="M60" s="271">
        <v>0</v>
      </c>
      <c r="N60" s="271">
        <v>0</v>
      </c>
      <c r="O60" s="271">
        <v>0</v>
      </c>
      <c r="P60" s="271">
        <v>0</v>
      </c>
      <c r="Q60" s="271">
        <v>0</v>
      </c>
      <c r="R60" s="271">
        <v>1</v>
      </c>
      <c r="S60" s="271" t="s">
        <v>7668</v>
      </c>
      <c r="T60" s="271" t="s">
        <v>7668</v>
      </c>
      <c r="U60" s="271" t="s">
        <v>7668</v>
      </c>
      <c r="V60" s="271" t="s">
        <v>7668</v>
      </c>
      <c r="W60" s="271" t="s">
        <v>7668</v>
      </c>
      <c r="X60" s="271" t="s">
        <v>7668</v>
      </c>
      <c r="Y60" s="271" t="s">
        <v>7668</v>
      </c>
      <c r="Z60" s="271" t="s">
        <v>7668</v>
      </c>
      <c r="AA60" s="304" t="s">
        <v>7711</v>
      </c>
      <c r="AB60" s="304" t="s">
        <v>7711</v>
      </c>
      <c r="AC60" s="252" t="s">
        <v>7711</v>
      </c>
      <c r="AD60" s="252" t="s">
        <v>7711</v>
      </c>
      <c r="AE60" s="252" t="s">
        <v>7711</v>
      </c>
      <c r="AF60" s="304" t="s">
        <v>7711</v>
      </c>
      <c r="AG60" s="304" t="s">
        <v>7711</v>
      </c>
      <c r="AH60" s="304" t="s">
        <v>7711</v>
      </c>
      <c r="AI60" s="304" t="s">
        <v>7711</v>
      </c>
      <c r="AJ60" s="304" t="s">
        <v>7711</v>
      </c>
      <c r="AK60" s="304" t="s">
        <v>7711</v>
      </c>
      <c r="AL60" s="304" t="s">
        <v>7711</v>
      </c>
      <c r="AM60" s="304" t="s">
        <v>7711</v>
      </c>
      <c r="AN60" s="252" t="s">
        <v>7711</v>
      </c>
      <c r="AO60" s="304" t="s">
        <v>7711</v>
      </c>
      <c r="AP60" s="304" t="s">
        <v>7711</v>
      </c>
      <c r="AQ60" s="306" t="s">
        <v>7711</v>
      </c>
      <c r="AR60" s="307" t="s">
        <v>7711</v>
      </c>
    </row>
    <row r="61" spans="1:44" x14ac:dyDescent="0.4">
      <c r="A61" s="305" t="s">
        <v>10481</v>
      </c>
      <c r="B61" s="59" t="s">
        <v>10580</v>
      </c>
      <c r="C61" s="111" t="s">
        <v>7671</v>
      </c>
      <c r="D61" s="69" t="s">
        <v>8580</v>
      </c>
      <c r="E61" s="271"/>
      <c r="F61" s="271"/>
      <c r="G61" s="271">
        <v>0</v>
      </c>
      <c r="H61" s="271">
        <v>0</v>
      </c>
      <c r="I61" s="271">
        <v>0</v>
      </c>
      <c r="J61" s="271">
        <v>0</v>
      </c>
      <c r="K61" s="271">
        <v>0</v>
      </c>
      <c r="L61" s="271">
        <v>0</v>
      </c>
      <c r="M61" s="271">
        <v>0</v>
      </c>
      <c r="N61" s="271">
        <v>0</v>
      </c>
      <c r="O61" s="271">
        <v>0</v>
      </c>
      <c r="P61" s="271">
        <v>0</v>
      </c>
      <c r="Q61" s="271">
        <v>0</v>
      </c>
      <c r="R61" s="271">
        <v>2</v>
      </c>
      <c r="S61" s="271" t="s">
        <v>7668</v>
      </c>
      <c r="T61" s="271" t="s">
        <v>7668</v>
      </c>
      <c r="U61" s="271" t="s">
        <v>7668</v>
      </c>
      <c r="V61" s="271" t="s">
        <v>7668</v>
      </c>
      <c r="W61" s="271" t="s">
        <v>7668</v>
      </c>
      <c r="X61" s="271" t="s">
        <v>7668</v>
      </c>
      <c r="Y61" s="271" t="s">
        <v>7668</v>
      </c>
      <c r="Z61" s="271" t="s">
        <v>7668</v>
      </c>
      <c r="AA61" s="304" t="s">
        <v>7711</v>
      </c>
      <c r="AB61" s="304" t="s">
        <v>7711</v>
      </c>
      <c r="AC61" s="252" t="s">
        <v>7711</v>
      </c>
      <c r="AD61" s="252" t="s">
        <v>7711</v>
      </c>
      <c r="AE61" s="252" t="s">
        <v>7711</v>
      </c>
      <c r="AF61" s="304" t="s">
        <v>7711</v>
      </c>
      <c r="AG61" s="304" t="s">
        <v>7711</v>
      </c>
      <c r="AH61" s="304" t="s">
        <v>7711</v>
      </c>
      <c r="AI61" s="304" t="s">
        <v>7711</v>
      </c>
      <c r="AJ61" s="304" t="s">
        <v>7711</v>
      </c>
      <c r="AK61" s="304" t="s">
        <v>7711</v>
      </c>
      <c r="AL61" s="304" t="s">
        <v>7711</v>
      </c>
      <c r="AM61" s="304" t="s">
        <v>7711</v>
      </c>
      <c r="AN61" s="252" t="s">
        <v>7711</v>
      </c>
      <c r="AO61" s="304" t="s">
        <v>7711</v>
      </c>
      <c r="AP61" s="304" t="s">
        <v>7711</v>
      </c>
      <c r="AQ61" s="306" t="s">
        <v>7711</v>
      </c>
      <c r="AR61" s="307" t="s">
        <v>7711</v>
      </c>
    </row>
    <row r="62" spans="1:44" ht="34" x14ac:dyDescent="0.4">
      <c r="A62" s="305" t="s">
        <v>10477</v>
      </c>
      <c r="B62" s="59" t="s">
        <v>10478</v>
      </c>
      <c r="C62" s="111" t="s">
        <v>7671</v>
      </c>
      <c r="D62" s="69" t="s">
        <v>8580</v>
      </c>
      <c r="E62" s="271"/>
      <c r="F62" s="271"/>
      <c r="G62" s="271">
        <v>0</v>
      </c>
      <c r="H62" s="271">
        <v>0</v>
      </c>
      <c r="I62" s="271">
        <v>0</v>
      </c>
      <c r="J62" s="271">
        <v>0</v>
      </c>
      <c r="K62" s="271">
        <v>0</v>
      </c>
      <c r="L62" s="271">
        <v>0</v>
      </c>
      <c r="M62" s="271">
        <v>0</v>
      </c>
      <c r="N62" s="271">
        <v>0</v>
      </c>
      <c r="O62" s="271">
        <v>0</v>
      </c>
      <c r="P62" s="271">
        <v>0</v>
      </c>
      <c r="Q62" s="271">
        <v>0</v>
      </c>
      <c r="R62" s="271">
        <v>1</v>
      </c>
      <c r="S62" s="271" t="s">
        <v>10396</v>
      </c>
      <c r="T62" s="271" t="s">
        <v>10396</v>
      </c>
      <c r="U62" s="271" t="s">
        <v>7668</v>
      </c>
      <c r="V62" s="271" t="s">
        <v>7668</v>
      </c>
      <c r="W62" s="271" t="s">
        <v>7668</v>
      </c>
      <c r="X62" s="271" t="s">
        <v>7668</v>
      </c>
      <c r="Y62" s="271" t="s">
        <v>7668</v>
      </c>
      <c r="Z62" s="271" t="s">
        <v>7668</v>
      </c>
      <c r="AA62" s="304" t="s">
        <v>7711</v>
      </c>
      <c r="AB62" s="304" t="s">
        <v>7711</v>
      </c>
      <c r="AC62" s="252" t="s">
        <v>7711</v>
      </c>
      <c r="AD62" s="252" t="s">
        <v>7711</v>
      </c>
      <c r="AE62" s="252" t="s">
        <v>7711</v>
      </c>
      <c r="AF62" s="304" t="s">
        <v>7711</v>
      </c>
      <c r="AG62" s="304" t="s">
        <v>7711</v>
      </c>
      <c r="AH62" s="304" t="s">
        <v>7711</v>
      </c>
      <c r="AI62" s="304" t="s">
        <v>7711</v>
      </c>
      <c r="AJ62" s="304" t="s">
        <v>7711</v>
      </c>
      <c r="AK62" s="304" t="s">
        <v>7711</v>
      </c>
      <c r="AL62" s="304" t="s">
        <v>7711</v>
      </c>
      <c r="AM62" s="304" t="s">
        <v>7711</v>
      </c>
      <c r="AN62" s="252" t="s">
        <v>7711</v>
      </c>
      <c r="AO62" s="304" t="s">
        <v>7711</v>
      </c>
      <c r="AP62" s="304" t="s">
        <v>7711</v>
      </c>
      <c r="AQ62" s="306" t="s">
        <v>7711</v>
      </c>
      <c r="AR62" s="307" t="s">
        <v>7711</v>
      </c>
    </row>
    <row r="63" spans="1:44" ht="34" x14ac:dyDescent="0.4">
      <c r="A63" s="305" t="s">
        <v>10417</v>
      </c>
      <c r="B63" s="59" t="s">
        <v>10464</v>
      </c>
      <c r="C63" s="111" t="s">
        <v>7672</v>
      </c>
      <c r="D63" s="69" t="s">
        <v>8580</v>
      </c>
      <c r="E63" s="271"/>
      <c r="F63" s="271"/>
      <c r="G63" s="271">
        <v>0</v>
      </c>
      <c r="H63" s="271">
        <v>0</v>
      </c>
      <c r="I63" s="271">
        <v>0</v>
      </c>
      <c r="J63" s="271">
        <v>0</v>
      </c>
      <c r="K63" s="271">
        <v>0</v>
      </c>
      <c r="L63" s="271">
        <v>0</v>
      </c>
      <c r="M63" s="271">
        <v>0</v>
      </c>
      <c r="N63" s="271">
        <v>0</v>
      </c>
      <c r="O63" s="271">
        <v>0</v>
      </c>
      <c r="P63" s="271">
        <v>0</v>
      </c>
      <c r="Q63" s="271">
        <v>0</v>
      </c>
      <c r="R63" s="271">
        <v>1</v>
      </c>
      <c r="S63" s="271">
        <v>1</v>
      </c>
      <c r="T63" s="271" t="s">
        <v>10396</v>
      </c>
      <c r="U63" s="271" t="s">
        <v>7668</v>
      </c>
      <c r="V63" s="271" t="s">
        <v>7668</v>
      </c>
      <c r="W63" s="271" t="s">
        <v>7668</v>
      </c>
      <c r="X63" s="271" t="s">
        <v>7668</v>
      </c>
      <c r="Y63" s="271" t="s">
        <v>7668</v>
      </c>
      <c r="Z63" s="271" t="s">
        <v>7668</v>
      </c>
      <c r="AA63" s="304" t="s">
        <v>7711</v>
      </c>
      <c r="AB63" s="304" t="s">
        <v>7711</v>
      </c>
      <c r="AC63" s="252" t="s">
        <v>7711</v>
      </c>
      <c r="AD63" s="252" t="s">
        <v>7711</v>
      </c>
      <c r="AE63" s="252" t="s">
        <v>7711</v>
      </c>
      <c r="AF63" s="304" t="s">
        <v>7711</v>
      </c>
      <c r="AG63" s="304" t="s">
        <v>7711</v>
      </c>
      <c r="AH63" s="304" t="s">
        <v>7711</v>
      </c>
      <c r="AI63" s="304" t="s">
        <v>7711</v>
      </c>
      <c r="AJ63" s="304" t="s">
        <v>7711</v>
      </c>
      <c r="AK63" s="304" t="s">
        <v>7711</v>
      </c>
      <c r="AL63" s="304" t="s">
        <v>7711</v>
      </c>
      <c r="AM63" s="304" t="s">
        <v>7711</v>
      </c>
      <c r="AN63" s="252" t="s">
        <v>7711</v>
      </c>
      <c r="AO63" s="304" t="s">
        <v>7711</v>
      </c>
      <c r="AP63" s="304" t="s">
        <v>7711</v>
      </c>
      <c r="AQ63" s="306" t="s">
        <v>7711</v>
      </c>
      <c r="AR63" s="307" t="s">
        <v>7711</v>
      </c>
    </row>
    <row r="64" spans="1:44" ht="34" x14ac:dyDescent="0.4">
      <c r="A64" s="305" t="s">
        <v>10401</v>
      </c>
      <c r="B64" s="59" t="s">
        <v>10402</v>
      </c>
      <c r="C64" s="111" t="s">
        <v>10403</v>
      </c>
      <c r="D64" s="69" t="s">
        <v>8580</v>
      </c>
      <c r="E64" s="271"/>
      <c r="F64" s="271"/>
      <c r="G64" s="271">
        <v>0</v>
      </c>
      <c r="H64" s="271">
        <v>0</v>
      </c>
      <c r="I64" s="271">
        <v>0</v>
      </c>
      <c r="J64" s="271">
        <v>0</v>
      </c>
      <c r="K64" s="271">
        <v>0</v>
      </c>
      <c r="L64" s="271">
        <v>0</v>
      </c>
      <c r="M64" s="271">
        <v>0</v>
      </c>
      <c r="N64" s="271">
        <v>0</v>
      </c>
      <c r="O64" s="271">
        <v>0</v>
      </c>
      <c r="P64" s="271">
        <v>0</v>
      </c>
      <c r="Q64" s="271">
        <v>0</v>
      </c>
      <c r="R64" s="271">
        <v>0</v>
      </c>
      <c r="S64" s="271">
        <v>2</v>
      </c>
      <c r="T64" s="271" t="s">
        <v>10396</v>
      </c>
      <c r="U64" s="271" t="s">
        <v>10396</v>
      </c>
      <c r="V64" s="271" t="s">
        <v>10396</v>
      </c>
      <c r="W64" s="271" t="s">
        <v>10396</v>
      </c>
      <c r="X64" s="271" t="s">
        <v>10396</v>
      </c>
      <c r="Y64" s="271" t="s">
        <v>10396</v>
      </c>
      <c r="Z64" s="271" t="s">
        <v>10396</v>
      </c>
      <c r="AA64" s="271" t="s">
        <v>10396</v>
      </c>
      <c r="AB64" s="271" t="s">
        <v>10396</v>
      </c>
      <c r="AC64" s="271" t="s">
        <v>10396</v>
      </c>
      <c r="AD64" s="271" t="s">
        <v>10396</v>
      </c>
      <c r="AE64" s="271" t="s">
        <v>10396</v>
      </c>
      <c r="AF64" s="271" t="s">
        <v>10396</v>
      </c>
      <c r="AG64" s="271" t="s">
        <v>10396</v>
      </c>
      <c r="AH64" s="271" t="s">
        <v>10396</v>
      </c>
      <c r="AI64" s="271" t="s">
        <v>10396</v>
      </c>
      <c r="AJ64" s="271" t="s">
        <v>10396</v>
      </c>
      <c r="AK64" s="271" t="s">
        <v>10396</v>
      </c>
      <c r="AL64" s="271" t="s">
        <v>10396</v>
      </c>
      <c r="AM64" s="271" t="s">
        <v>10396</v>
      </c>
      <c r="AN64" s="271" t="s">
        <v>10396</v>
      </c>
      <c r="AO64" s="271" t="s">
        <v>10396</v>
      </c>
      <c r="AP64" s="271" t="s">
        <v>10396</v>
      </c>
      <c r="AQ64" s="271" t="s">
        <v>10396</v>
      </c>
      <c r="AR64" s="271" t="s">
        <v>10396</v>
      </c>
    </row>
    <row r="65" spans="1:44" ht="34" x14ac:dyDescent="0.4">
      <c r="A65" s="305" t="s">
        <v>10304</v>
      </c>
      <c r="B65" s="59" t="s">
        <v>10305</v>
      </c>
      <c r="C65" s="111" t="s">
        <v>7671</v>
      </c>
      <c r="D65" s="69" t="s">
        <v>8580</v>
      </c>
      <c r="E65" s="271"/>
      <c r="F65" s="271"/>
      <c r="G65" s="271">
        <v>0</v>
      </c>
      <c r="H65" s="271">
        <v>0</v>
      </c>
      <c r="I65" s="271">
        <v>0</v>
      </c>
      <c r="J65" s="271">
        <v>0</v>
      </c>
      <c r="K65" s="271">
        <v>0</v>
      </c>
      <c r="L65" s="271">
        <v>0</v>
      </c>
      <c r="M65" s="271">
        <v>0</v>
      </c>
      <c r="N65" s="271">
        <v>0</v>
      </c>
      <c r="O65" s="271">
        <v>0</v>
      </c>
      <c r="P65" s="271">
        <v>0</v>
      </c>
      <c r="Q65" s="271">
        <v>0</v>
      </c>
      <c r="R65" s="271">
        <v>0</v>
      </c>
      <c r="S65" s="271">
        <v>0</v>
      </c>
      <c r="T65" s="271">
        <v>0</v>
      </c>
      <c r="U65" s="271">
        <v>1</v>
      </c>
      <c r="V65" s="271" t="s">
        <v>10229</v>
      </c>
      <c r="W65" s="271" t="s">
        <v>10229</v>
      </c>
      <c r="X65" s="271" t="s">
        <v>10229</v>
      </c>
      <c r="Y65" s="271" t="s">
        <v>10229</v>
      </c>
      <c r="Z65" s="271" t="s">
        <v>10229</v>
      </c>
      <c r="AA65" s="304" t="s">
        <v>7711</v>
      </c>
      <c r="AB65" s="304" t="s">
        <v>7711</v>
      </c>
      <c r="AC65" s="252" t="s">
        <v>7711</v>
      </c>
      <c r="AD65" s="252" t="s">
        <v>7711</v>
      </c>
      <c r="AE65" s="252" t="s">
        <v>7711</v>
      </c>
      <c r="AF65" s="304" t="s">
        <v>7711</v>
      </c>
      <c r="AG65" s="304" t="s">
        <v>7711</v>
      </c>
      <c r="AH65" s="304" t="s">
        <v>7711</v>
      </c>
      <c r="AI65" s="304" t="s">
        <v>7711</v>
      </c>
      <c r="AJ65" s="304" t="s">
        <v>7711</v>
      </c>
      <c r="AK65" s="304" t="s">
        <v>7711</v>
      </c>
      <c r="AL65" s="304" t="s">
        <v>7711</v>
      </c>
      <c r="AM65" s="304" t="s">
        <v>7711</v>
      </c>
      <c r="AN65" s="252" t="s">
        <v>7711</v>
      </c>
      <c r="AO65" s="304" t="s">
        <v>7711</v>
      </c>
      <c r="AP65" s="304" t="s">
        <v>7711</v>
      </c>
      <c r="AQ65" s="306" t="s">
        <v>7711</v>
      </c>
      <c r="AR65" s="307" t="s">
        <v>7711</v>
      </c>
    </row>
    <row r="66" spans="1:44" ht="34" x14ac:dyDescent="0.4">
      <c r="A66" s="305" t="s">
        <v>10027</v>
      </c>
      <c r="B66" s="59" t="s">
        <v>10044</v>
      </c>
      <c r="C66" s="111" t="s">
        <v>7671</v>
      </c>
      <c r="D66" s="69" t="s">
        <v>8580</v>
      </c>
      <c r="E66" s="271"/>
      <c r="F66" s="271"/>
      <c r="G66" s="271">
        <v>0</v>
      </c>
      <c r="H66" s="271">
        <v>0</v>
      </c>
      <c r="I66" s="271">
        <v>0</v>
      </c>
      <c r="J66" s="271">
        <v>0</v>
      </c>
      <c r="K66" s="271">
        <v>0</v>
      </c>
      <c r="L66" s="271">
        <v>0</v>
      </c>
      <c r="M66" s="271">
        <v>0</v>
      </c>
      <c r="N66" s="271">
        <v>0</v>
      </c>
      <c r="O66" s="271">
        <v>0</v>
      </c>
      <c r="P66" s="271">
        <v>0</v>
      </c>
      <c r="Q66" s="271">
        <v>0</v>
      </c>
      <c r="R66" s="271">
        <v>0</v>
      </c>
      <c r="S66" s="271">
        <v>0</v>
      </c>
      <c r="T66" s="271">
        <v>0</v>
      </c>
      <c r="U66" s="271">
        <v>1</v>
      </c>
      <c r="V66" s="271">
        <v>0</v>
      </c>
      <c r="W66" s="271">
        <v>0</v>
      </c>
      <c r="X66" s="271">
        <v>0</v>
      </c>
      <c r="Y66" s="271">
        <v>0</v>
      </c>
      <c r="Z66" s="304">
        <v>4</v>
      </c>
      <c r="AA66" s="304" t="s">
        <v>7711</v>
      </c>
      <c r="AB66" s="304" t="s">
        <v>7711</v>
      </c>
      <c r="AC66" s="252" t="s">
        <v>7711</v>
      </c>
      <c r="AD66" s="252" t="s">
        <v>7711</v>
      </c>
      <c r="AE66" s="252" t="s">
        <v>7711</v>
      </c>
      <c r="AF66" s="304" t="s">
        <v>7711</v>
      </c>
      <c r="AG66" s="304" t="s">
        <v>7711</v>
      </c>
      <c r="AH66" s="304" t="s">
        <v>7711</v>
      </c>
      <c r="AI66" s="304" t="s">
        <v>7711</v>
      </c>
      <c r="AJ66" s="304" t="s">
        <v>7711</v>
      </c>
      <c r="AK66" s="304" t="s">
        <v>7711</v>
      </c>
      <c r="AL66" s="304" t="s">
        <v>7711</v>
      </c>
      <c r="AM66" s="304" t="s">
        <v>7711</v>
      </c>
      <c r="AN66" s="252" t="s">
        <v>7711</v>
      </c>
      <c r="AO66" s="304" t="s">
        <v>7711</v>
      </c>
      <c r="AP66" s="304" t="s">
        <v>7711</v>
      </c>
      <c r="AQ66" s="306" t="s">
        <v>7711</v>
      </c>
      <c r="AR66" s="307" t="s">
        <v>7711</v>
      </c>
    </row>
    <row r="67" spans="1:44" ht="34" x14ac:dyDescent="0.4">
      <c r="A67" s="266" t="s">
        <v>9918</v>
      </c>
      <c r="B67" s="69" t="s">
        <v>9915</v>
      </c>
      <c r="C67" s="111" t="s">
        <v>7671</v>
      </c>
      <c r="D67" s="69" t="s">
        <v>8580</v>
      </c>
      <c r="E67" s="111"/>
      <c r="F67" s="271"/>
      <c r="G67" s="271">
        <v>0</v>
      </c>
      <c r="H67" s="271">
        <v>0</v>
      </c>
      <c r="I67" s="271">
        <v>0</v>
      </c>
      <c r="J67" s="271">
        <v>0</v>
      </c>
      <c r="K67" s="111">
        <v>0</v>
      </c>
      <c r="L67" s="111">
        <v>0</v>
      </c>
      <c r="M67" s="111">
        <v>0</v>
      </c>
      <c r="N67" s="111">
        <v>0</v>
      </c>
      <c r="O67" s="111">
        <v>0</v>
      </c>
      <c r="P67" s="111">
        <v>0</v>
      </c>
      <c r="Q67" s="111">
        <v>0</v>
      </c>
      <c r="R67" s="111">
        <v>0</v>
      </c>
      <c r="S67" s="111">
        <v>0</v>
      </c>
      <c r="T67" s="111">
        <v>0</v>
      </c>
      <c r="U67" s="111">
        <v>0</v>
      </c>
      <c r="V67" s="111">
        <v>1</v>
      </c>
      <c r="W67" s="111">
        <v>0</v>
      </c>
      <c r="X67" s="111">
        <v>6</v>
      </c>
      <c r="Y67" s="111">
        <v>9</v>
      </c>
      <c r="Z67" s="111">
        <v>5</v>
      </c>
      <c r="AA67" s="111">
        <v>14</v>
      </c>
      <c r="AB67" s="111">
        <v>1</v>
      </c>
      <c r="AC67" s="111" t="s">
        <v>9916</v>
      </c>
      <c r="AD67" s="111" t="s">
        <v>9916</v>
      </c>
      <c r="AE67" s="111" t="s">
        <v>9916</v>
      </c>
      <c r="AF67" s="111" t="s">
        <v>7668</v>
      </c>
      <c r="AG67" s="111" t="s">
        <v>7668</v>
      </c>
      <c r="AH67" s="111" t="s">
        <v>7668</v>
      </c>
      <c r="AI67" s="111" t="s">
        <v>7668</v>
      </c>
      <c r="AJ67" s="111" t="s">
        <v>7668</v>
      </c>
      <c r="AK67" s="111" t="s">
        <v>7668</v>
      </c>
      <c r="AL67" s="111" t="s">
        <v>7668</v>
      </c>
      <c r="AM67" s="111" t="s">
        <v>7668</v>
      </c>
      <c r="AN67" s="111" t="s">
        <v>7668</v>
      </c>
      <c r="AO67" s="111" t="s">
        <v>7668</v>
      </c>
      <c r="AP67" s="111" t="s">
        <v>7668</v>
      </c>
      <c r="AQ67" s="111" t="s">
        <v>7668</v>
      </c>
      <c r="AR67" s="111" t="s">
        <v>7668</v>
      </c>
    </row>
    <row r="68" spans="1:44" ht="34" x14ac:dyDescent="0.4">
      <c r="A68" s="266" t="s">
        <v>9625</v>
      </c>
      <c r="B68" s="69" t="s">
        <v>9626</v>
      </c>
      <c r="C68" s="111" t="s">
        <v>7671</v>
      </c>
      <c r="D68" s="69" t="s">
        <v>8580</v>
      </c>
      <c r="E68" s="111"/>
      <c r="F68" s="271"/>
      <c r="G68" s="271">
        <v>0</v>
      </c>
      <c r="H68" s="271">
        <v>0</v>
      </c>
      <c r="I68" s="271">
        <v>0</v>
      </c>
      <c r="J68" s="271">
        <v>0</v>
      </c>
      <c r="K68" s="111">
        <v>0</v>
      </c>
      <c r="L68" s="111">
        <v>0</v>
      </c>
      <c r="M68" s="111">
        <v>0</v>
      </c>
      <c r="N68" s="111">
        <v>0</v>
      </c>
      <c r="O68" s="111">
        <v>0</v>
      </c>
      <c r="P68" s="111">
        <v>0</v>
      </c>
      <c r="Q68" s="111">
        <v>0</v>
      </c>
      <c r="R68" s="111">
        <v>0</v>
      </c>
      <c r="S68" s="111">
        <v>0</v>
      </c>
      <c r="T68" s="111">
        <v>0</v>
      </c>
      <c r="U68" s="111">
        <v>0</v>
      </c>
      <c r="V68" s="111">
        <v>0</v>
      </c>
      <c r="W68" s="111">
        <v>0</v>
      </c>
      <c r="X68" s="111">
        <v>0</v>
      </c>
      <c r="Y68" s="111">
        <v>0</v>
      </c>
      <c r="Z68" s="111">
        <v>0</v>
      </c>
      <c r="AA68" s="111">
        <v>0</v>
      </c>
      <c r="AB68" s="111">
        <v>0</v>
      </c>
      <c r="AC68" s="111">
        <v>0</v>
      </c>
      <c r="AD68" s="111">
        <v>0</v>
      </c>
      <c r="AE68" s="111">
        <v>1</v>
      </c>
      <c r="AF68" s="111" t="s">
        <v>9500</v>
      </c>
      <c r="AG68" s="111" t="s">
        <v>9500</v>
      </c>
      <c r="AH68" s="111" t="s">
        <v>9500</v>
      </c>
      <c r="AI68" s="111" t="s">
        <v>9500</v>
      </c>
      <c r="AJ68" s="111" t="s">
        <v>9500</v>
      </c>
      <c r="AK68" s="111" t="s">
        <v>9500</v>
      </c>
      <c r="AL68" s="111" t="s">
        <v>7668</v>
      </c>
      <c r="AM68" s="111" t="s">
        <v>7668</v>
      </c>
      <c r="AN68" s="111" t="s">
        <v>7668</v>
      </c>
      <c r="AO68" s="111" t="s">
        <v>7668</v>
      </c>
      <c r="AP68" s="111" t="s">
        <v>7668</v>
      </c>
      <c r="AQ68" s="111" t="s">
        <v>7668</v>
      </c>
      <c r="AR68" s="111" t="s">
        <v>7668</v>
      </c>
    </row>
    <row r="69" spans="1:44" ht="51" x14ac:dyDescent="0.4">
      <c r="A69" s="266" t="s">
        <v>9533</v>
      </c>
      <c r="B69" s="69" t="s">
        <v>9562</v>
      </c>
      <c r="C69" s="111" t="s">
        <v>7671</v>
      </c>
      <c r="D69" s="69" t="s">
        <v>8580</v>
      </c>
      <c r="E69" s="111"/>
      <c r="F69" s="271"/>
      <c r="G69" s="271">
        <v>0</v>
      </c>
      <c r="H69" s="271">
        <v>0</v>
      </c>
      <c r="I69" s="271">
        <v>0</v>
      </c>
      <c r="J69" s="271">
        <v>0</v>
      </c>
      <c r="K69" s="111">
        <v>0</v>
      </c>
      <c r="L69" s="111">
        <v>0</v>
      </c>
      <c r="M69" s="111">
        <v>0</v>
      </c>
      <c r="N69" s="111">
        <v>0</v>
      </c>
      <c r="O69" s="111">
        <v>0</v>
      </c>
      <c r="P69" s="111">
        <v>0</v>
      </c>
      <c r="Q69" s="111">
        <v>0</v>
      </c>
      <c r="R69" s="111">
        <v>0</v>
      </c>
      <c r="S69" s="111">
        <v>0</v>
      </c>
      <c r="T69" s="111">
        <v>0</v>
      </c>
      <c r="U69" s="111">
        <v>0</v>
      </c>
      <c r="V69" s="111">
        <v>0</v>
      </c>
      <c r="W69" s="111">
        <v>0</v>
      </c>
      <c r="X69" s="111">
        <v>0</v>
      </c>
      <c r="Y69" s="111">
        <v>0</v>
      </c>
      <c r="Z69" s="111">
        <v>0</v>
      </c>
      <c r="AA69" s="111">
        <v>0</v>
      </c>
      <c r="AB69" s="111">
        <v>0</v>
      </c>
      <c r="AC69" s="111">
        <v>0</v>
      </c>
      <c r="AD69" s="111">
        <v>0</v>
      </c>
      <c r="AE69" s="111">
        <v>0</v>
      </c>
      <c r="AF69" s="111">
        <v>2</v>
      </c>
      <c r="AG69" s="111" t="s">
        <v>9500</v>
      </c>
      <c r="AH69" s="111" t="s">
        <v>9500</v>
      </c>
      <c r="AI69" s="111" t="s">
        <v>9500</v>
      </c>
      <c r="AJ69" s="111" t="s">
        <v>9500</v>
      </c>
      <c r="AK69" s="111" t="s">
        <v>9500</v>
      </c>
      <c r="AL69" s="111" t="s">
        <v>7668</v>
      </c>
      <c r="AM69" s="111" t="s">
        <v>7668</v>
      </c>
      <c r="AN69" s="111" t="s">
        <v>7668</v>
      </c>
      <c r="AO69" s="111" t="s">
        <v>7668</v>
      </c>
      <c r="AP69" s="111" t="s">
        <v>7668</v>
      </c>
      <c r="AQ69" s="111" t="s">
        <v>7668</v>
      </c>
      <c r="AR69" s="111" t="s">
        <v>7668</v>
      </c>
    </row>
    <row r="70" spans="1:44" ht="34" x14ac:dyDescent="0.4">
      <c r="A70" s="266" t="s">
        <v>9511</v>
      </c>
      <c r="B70" s="69" t="s">
        <v>9513</v>
      </c>
      <c r="C70" s="111" t="s">
        <v>7671</v>
      </c>
      <c r="D70" s="69" t="s">
        <v>8580</v>
      </c>
      <c r="E70" s="111"/>
      <c r="F70" s="271"/>
      <c r="G70" s="271">
        <v>0</v>
      </c>
      <c r="H70" s="271">
        <v>0</v>
      </c>
      <c r="I70" s="271">
        <v>0</v>
      </c>
      <c r="J70" s="271">
        <v>0</v>
      </c>
      <c r="K70" s="111">
        <v>0</v>
      </c>
      <c r="L70" s="111">
        <v>0</v>
      </c>
      <c r="M70" s="111">
        <v>0</v>
      </c>
      <c r="N70" s="111">
        <v>0</v>
      </c>
      <c r="O70" s="111">
        <v>0</v>
      </c>
      <c r="P70" s="111">
        <v>0</v>
      </c>
      <c r="Q70" s="111">
        <v>0</v>
      </c>
      <c r="R70" s="111">
        <v>0</v>
      </c>
      <c r="S70" s="111">
        <v>0</v>
      </c>
      <c r="T70" s="111">
        <v>0</v>
      </c>
      <c r="U70" s="111">
        <v>0</v>
      </c>
      <c r="V70" s="111">
        <v>0</v>
      </c>
      <c r="W70" s="111">
        <v>0</v>
      </c>
      <c r="X70" s="111">
        <v>0</v>
      </c>
      <c r="Y70" s="111">
        <v>0</v>
      </c>
      <c r="Z70" s="111">
        <v>0</v>
      </c>
      <c r="AA70" s="111">
        <v>0</v>
      </c>
      <c r="AB70" s="111">
        <v>0</v>
      </c>
      <c r="AC70" s="111">
        <v>0</v>
      </c>
      <c r="AD70" s="111">
        <v>0</v>
      </c>
      <c r="AE70" s="111">
        <v>0</v>
      </c>
      <c r="AF70" s="111">
        <v>0</v>
      </c>
      <c r="AG70" s="111">
        <v>1</v>
      </c>
      <c r="AH70" s="111" t="s">
        <v>9500</v>
      </c>
      <c r="AI70" s="111" t="s">
        <v>9500</v>
      </c>
      <c r="AJ70" s="111" t="s">
        <v>9500</v>
      </c>
      <c r="AK70" s="111" t="s">
        <v>9500</v>
      </c>
      <c r="AL70" s="111" t="s">
        <v>7668</v>
      </c>
      <c r="AM70" s="111" t="s">
        <v>7668</v>
      </c>
      <c r="AN70" s="111" t="s">
        <v>7668</v>
      </c>
      <c r="AO70" s="111" t="s">
        <v>7668</v>
      </c>
      <c r="AP70" s="111" t="s">
        <v>7668</v>
      </c>
      <c r="AQ70" s="111" t="s">
        <v>7668</v>
      </c>
      <c r="AR70" s="111" t="s">
        <v>7668</v>
      </c>
    </row>
    <row r="71" spans="1:44" ht="34" x14ac:dyDescent="0.4">
      <c r="A71" s="266" t="s">
        <v>9509</v>
      </c>
      <c r="B71" s="69" t="s">
        <v>9512</v>
      </c>
      <c r="C71" s="111" t="s">
        <v>7671</v>
      </c>
      <c r="D71" s="69" t="s">
        <v>8580</v>
      </c>
      <c r="E71" s="111"/>
      <c r="F71" s="271"/>
      <c r="G71" s="271">
        <v>0</v>
      </c>
      <c r="H71" s="271">
        <v>0</v>
      </c>
      <c r="I71" s="271">
        <v>0</v>
      </c>
      <c r="J71" s="271">
        <v>0</v>
      </c>
      <c r="K71" s="111">
        <v>0</v>
      </c>
      <c r="L71" s="111">
        <v>0</v>
      </c>
      <c r="M71" s="111">
        <v>0</v>
      </c>
      <c r="N71" s="111">
        <v>0</v>
      </c>
      <c r="O71" s="111">
        <v>0</v>
      </c>
      <c r="P71" s="111">
        <v>0</v>
      </c>
      <c r="Q71" s="111">
        <v>0</v>
      </c>
      <c r="R71" s="111">
        <v>0</v>
      </c>
      <c r="S71" s="111">
        <v>0</v>
      </c>
      <c r="T71" s="111">
        <v>0</v>
      </c>
      <c r="U71" s="111">
        <v>0</v>
      </c>
      <c r="V71" s="111">
        <v>0</v>
      </c>
      <c r="W71" s="111">
        <v>0</v>
      </c>
      <c r="X71" s="111">
        <v>0</v>
      </c>
      <c r="Y71" s="111">
        <v>0</v>
      </c>
      <c r="Z71" s="111">
        <v>0</v>
      </c>
      <c r="AA71" s="111">
        <v>0</v>
      </c>
      <c r="AB71" s="111">
        <v>0</v>
      </c>
      <c r="AC71" s="111">
        <v>0</v>
      </c>
      <c r="AD71" s="111">
        <v>0</v>
      </c>
      <c r="AE71" s="111">
        <v>0</v>
      </c>
      <c r="AF71" s="111">
        <v>0</v>
      </c>
      <c r="AG71" s="111">
        <v>1</v>
      </c>
      <c r="AH71" s="111" t="s">
        <v>9500</v>
      </c>
      <c r="AI71" s="111" t="s">
        <v>9500</v>
      </c>
      <c r="AJ71" s="111" t="s">
        <v>9500</v>
      </c>
      <c r="AK71" s="111" t="s">
        <v>9500</v>
      </c>
      <c r="AL71" s="111" t="s">
        <v>7668</v>
      </c>
      <c r="AM71" s="111" t="s">
        <v>7668</v>
      </c>
      <c r="AN71" s="111" t="s">
        <v>7668</v>
      </c>
      <c r="AO71" s="111" t="s">
        <v>7668</v>
      </c>
      <c r="AP71" s="111" t="s">
        <v>7668</v>
      </c>
      <c r="AQ71" s="111" t="s">
        <v>7668</v>
      </c>
      <c r="AR71" s="111" t="s">
        <v>7668</v>
      </c>
    </row>
    <row r="72" spans="1:44" ht="34" x14ac:dyDescent="0.4">
      <c r="A72" s="266" t="s">
        <v>9499</v>
      </c>
      <c r="B72" s="69" t="s">
        <v>9514</v>
      </c>
      <c r="C72" s="111" t="s">
        <v>7671</v>
      </c>
      <c r="D72" s="69" t="s">
        <v>8580</v>
      </c>
      <c r="E72" s="111"/>
      <c r="F72" s="271"/>
      <c r="G72" s="271">
        <v>0</v>
      </c>
      <c r="H72" s="271">
        <v>0</v>
      </c>
      <c r="I72" s="271">
        <v>0</v>
      </c>
      <c r="J72" s="271">
        <v>0</v>
      </c>
      <c r="K72" s="111">
        <v>0</v>
      </c>
      <c r="L72" s="111">
        <v>0</v>
      </c>
      <c r="M72" s="111">
        <v>0</v>
      </c>
      <c r="N72" s="111">
        <v>0</v>
      </c>
      <c r="O72" s="111">
        <v>0</v>
      </c>
      <c r="P72" s="111">
        <v>0</v>
      </c>
      <c r="Q72" s="111">
        <v>0</v>
      </c>
      <c r="R72" s="111">
        <v>0</v>
      </c>
      <c r="S72" s="111">
        <v>0</v>
      </c>
      <c r="T72" s="111">
        <v>0</v>
      </c>
      <c r="U72" s="111">
        <v>0</v>
      </c>
      <c r="V72" s="111">
        <v>0</v>
      </c>
      <c r="W72" s="111">
        <v>0</v>
      </c>
      <c r="X72" s="111">
        <v>0</v>
      </c>
      <c r="Y72" s="111">
        <v>0</v>
      </c>
      <c r="Z72" s="111">
        <v>0</v>
      </c>
      <c r="AA72" s="111">
        <v>0</v>
      </c>
      <c r="AB72" s="111">
        <v>0</v>
      </c>
      <c r="AC72" s="111">
        <v>0</v>
      </c>
      <c r="AD72" s="111">
        <v>1</v>
      </c>
      <c r="AE72" s="111">
        <v>0</v>
      </c>
      <c r="AF72" s="111">
        <v>2</v>
      </c>
      <c r="AG72" s="111">
        <v>1</v>
      </c>
      <c r="AH72" s="111" t="s">
        <v>9500</v>
      </c>
      <c r="AI72" s="111" t="s">
        <v>9500</v>
      </c>
      <c r="AJ72" s="111" t="s">
        <v>9500</v>
      </c>
      <c r="AK72" s="111" t="s">
        <v>9500</v>
      </c>
      <c r="AL72" s="111" t="s">
        <v>7668</v>
      </c>
      <c r="AM72" s="111" t="s">
        <v>7668</v>
      </c>
      <c r="AN72" s="111" t="s">
        <v>7668</v>
      </c>
      <c r="AO72" s="111" t="s">
        <v>7668</v>
      </c>
      <c r="AP72" s="111" t="s">
        <v>7668</v>
      </c>
      <c r="AQ72" s="111" t="s">
        <v>7668</v>
      </c>
      <c r="AR72" s="111" t="s">
        <v>7668</v>
      </c>
    </row>
    <row r="73" spans="1:44" ht="51" x14ac:dyDescent="0.4">
      <c r="A73" s="266" t="s">
        <v>9423</v>
      </c>
      <c r="B73" s="69" t="s">
        <v>9424</v>
      </c>
      <c r="C73" s="111" t="s">
        <v>7671</v>
      </c>
      <c r="D73" s="69" t="s">
        <v>8580</v>
      </c>
      <c r="E73" s="111"/>
      <c r="F73" s="271"/>
      <c r="G73" s="271">
        <v>0</v>
      </c>
      <c r="H73" s="271">
        <v>0</v>
      </c>
      <c r="I73" s="271">
        <v>0</v>
      </c>
      <c r="J73" s="271">
        <v>0</v>
      </c>
      <c r="K73" s="111">
        <v>0</v>
      </c>
      <c r="L73" s="111">
        <v>0</v>
      </c>
      <c r="M73" s="111">
        <v>0</v>
      </c>
      <c r="N73" s="111">
        <v>0</v>
      </c>
      <c r="O73" s="111">
        <v>0</v>
      </c>
      <c r="P73" s="111">
        <v>0</v>
      </c>
      <c r="Q73" s="111">
        <v>0</v>
      </c>
      <c r="R73" s="111">
        <v>0</v>
      </c>
      <c r="S73" s="111">
        <v>0</v>
      </c>
      <c r="T73" s="111">
        <v>0</v>
      </c>
      <c r="U73" s="111">
        <v>0</v>
      </c>
      <c r="V73" s="111">
        <v>0</v>
      </c>
      <c r="W73" s="111">
        <v>0</v>
      </c>
      <c r="X73" s="111">
        <v>0</v>
      </c>
      <c r="Y73" s="111">
        <v>0</v>
      </c>
      <c r="Z73" s="111">
        <v>0</v>
      </c>
      <c r="AA73" s="111">
        <v>0</v>
      </c>
      <c r="AB73" s="111">
        <v>0</v>
      </c>
      <c r="AC73" s="111">
        <v>0</v>
      </c>
      <c r="AD73" s="111">
        <v>0</v>
      </c>
      <c r="AE73" s="111">
        <v>0</v>
      </c>
      <c r="AF73" s="111">
        <v>0</v>
      </c>
      <c r="AG73" s="111">
        <v>0</v>
      </c>
      <c r="AH73" s="111">
        <v>1</v>
      </c>
      <c r="AI73" s="111">
        <v>0</v>
      </c>
      <c r="AJ73" s="111">
        <v>0</v>
      </c>
      <c r="AK73" s="111">
        <v>2</v>
      </c>
      <c r="AL73" s="111" t="s">
        <v>7668</v>
      </c>
      <c r="AM73" s="111" t="s">
        <v>7668</v>
      </c>
      <c r="AN73" s="111" t="s">
        <v>7668</v>
      </c>
      <c r="AO73" s="111" t="s">
        <v>7668</v>
      </c>
      <c r="AP73" s="111" t="s">
        <v>7668</v>
      </c>
      <c r="AQ73" s="111" t="s">
        <v>7668</v>
      </c>
      <c r="AR73" s="111" t="s">
        <v>7668</v>
      </c>
    </row>
    <row r="74" spans="1:44" ht="34" x14ac:dyDescent="0.4">
      <c r="A74" s="266" t="s">
        <v>9360</v>
      </c>
      <c r="B74" s="69" t="s">
        <v>9606</v>
      </c>
      <c r="C74" s="111" t="s">
        <v>7671</v>
      </c>
      <c r="D74" s="69" t="s">
        <v>7639</v>
      </c>
      <c r="E74" s="111"/>
      <c r="F74" s="271"/>
      <c r="G74" s="271">
        <v>0</v>
      </c>
      <c r="H74" s="271">
        <v>0</v>
      </c>
      <c r="I74" s="271">
        <v>0</v>
      </c>
      <c r="J74" s="271">
        <v>0</v>
      </c>
      <c r="K74" s="111">
        <v>0</v>
      </c>
      <c r="L74" s="111">
        <v>0</v>
      </c>
      <c r="M74" s="111">
        <v>0</v>
      </c>
      <c r="N74" s="111">
        <v>0</v>
      </c>
      <c r="O74" s="111">
        <v>0</v>
      </c>
      <c r="P74" s="111">
        <v>0</v>
      </c>
      <c r="Q74" s="111">
        <v>0</v>
      </c>
      <c r="R74" s="111">
        <v>0</v>
      </c>
      <c r="S74" s="111">
        <v>0</v>
      </c>
      <c r="T74" s="111">
        <v>0</v>
      </c>
      <c r="U74" s="111">
        <v>0</v>
      </c>
      <c r="V74" s="111">
        <v>0</v>
      </c>
      <c r="W74" s="111">
        <v>0</v>
      </c>
      <c r="X74" s="111">
        <v>0</v>
      </c>
      <c r="Y74" s="111">
        <v>0</v>
      </c>
      <c r="Z74" s="111">
        <v>0</v>
      </c>
      <c r="AA74" s="111">
        <v>0</v>
      </c>
      <c r="AB74" s="111">
        <v>0</v>
      </c>
      <c r="AC74" s="111">
        <v>0</v>
      </c>
      <c r="AD74" s="111">
        <v>0</v>
      </c>
      <c r="AE74" s="111">
        <v>0</v>
      </c>
      <c r="AF74" s="111">
        <v>0</v>
      </c>
      <c r="AG74" s="111">
        <v>0</v>
      </c>
      <c r="AH74" s="111">
        <v>0</v>
      </c>
      <c r="AI74" s="111">
        <v>0</v>
      </c>
      <c r="AJ74" s="111" t="s">
        <v>9361</v>
      </c>
      <c r="AK74" s="111">
        <v>2</v>
      </c>
      <c r="AL74" s="111" t="s">
        <v>7668</v>
      </c>
      <c r="AM74" s="111" t="s">
        <v>7668</v>
      </c>
      <c r="AN74" s="111" t="s">
        <v>7668</v>
      </c>
      <c r="AO74" s="111" t="s">
        <v>7668</v>
      </c>
      <c r="AP74" s="111" t="s">
        <v>7668</v>
      </c>
      <c r="AQ74" s="111" t="s">
        <v>7668</v>
      </c>
      <c r="AR74" s="111" t="s">
        <v>7668</v>
      </c>
    </row>
    <row r="75" spans="1:44" ht="34" x14ac:dyDescent="0.4">
      <c r="A75" s="266" t="s">
        <v>9211</v>
      </c>
      <c r="B75" s="69" t="s">
        <v>9214</v>
      </c>
      <c r="C75" s="111" t="s">
        <v>7671</v>
      </c>
      <c r="D75" s="69" t="s">
        <v>8580</v>
      </c>
      <c r="E75" s="111"/>
      <c r="F75" s="271"/>
      <c r="G75" s="271">
        <v>0</v>
      </c>
      <c r="H75" s="271">
        <v>0</v>
      </c>
      <c r="I75" s="271">
        <v>0</v>
      </c>
      <c r="J75" s="271">
        <v>0</v>
      </c>
      <c r="K75" s="111">
        <v>0</v>
      </c>
      <c r="L75" s="111">
        <v>0</v>
      </c>
      <c r="M75" s="111">
        <v>0</v>
      </c>
      <c r="N75" s="111">
        <v>0</v>
      </c>
      <c r="O75" s="111">
        <v>0</v>
      </c>
      <c r="P75" s="111">
        <v>0</v>
      </c>
      <c r="Q75" s="111">
        <v>0</v>
      </c>
      <c r="R75" s="111">
        <v>0</v>
      </c>
      <c r="S75" s="111">
        <v>0</v>
      </c>
      <c r="T75" s="111">
        <v>0</v>
      </c>
      <c r="U75" s="111">
        <v>0</v>
      </c>
      <c r="V75" s="111">
        <v>0</v>
      </c>
      <c r="W75" s="111">
        <v>0</v>
      </c>
      <c r="X75" s="111">
        <v>0</v>
      </c>
      <c r="Y75" s="111">
        <v>0</v>
      </c>
      <c r="Z75" s="111">
        <v>0</v>
      </c>
      <c r="AA75" s="111">
        <v>0</v>
      </c>
      <c r="AB75" s="111">
        <v>0</v>
      </c>
      <c r="AC75" s="111">
        <v>0</v>
      </c>
      <c r="AD75" s="111">
        <v>0</v>
      </c>
      <c r="AE75" s="111">
        <v>0</v>
      </c>
      <c r="AF75" s="111">
        <v>0</v>
      </c>
      <c r="AG75" s="111">
        <v>0</v>
      </c>
      <c r="AH75" s="111">
        <v>0</v>
      </c>
      <c r="AI75" s="111">
        <v>0</v>
      </c>
      <c r="AJ75" s="111">
        <v>0</v>
      </c>
      <c r="AK75" s="111">
        <v>0</v>
      </c>
      <c r="AL75" s="111" t="s">
        <v>9212</v>
      </c>
      <c r="AM75" s="111" t="s">
        <v>7668</v>
      </c>
      <c r="AN75" s="111" t="s">
        <v>7668</v>
      </c>
      <c r="AO75" s="111" t="s">
        <v>7668</v>
      </c>
      <c r="AP75" s="111" t="s">
        <v>7668</v>
      </c>
      <c r="AQ75" s="111" t="s">
        <v>7668</v>
      </c>
      <c r="AR75" s="111" t="s">
        <v>7668</v>
      </c>
    </row>
    <row r="76" spans="1:44" ht="34" x14ac:dyDescent="0.4">
      <c r="A76" s="266" t="s">
        <v>9138</v>
      </c>
      <c r="B76" s="69" t="s">
        <v>9140</v>
      </c>
      <c r="C76" s="111" t="s">
        <v>7671</v>
      </c>
      <c r="D76" s="69" t="s">
        <v>8580</v>
      </c>
      <c r="E76" s="111"/>
      <c r="F76" s="271"/>
      <c r="G76" s="271">
        <v>0</v>
      </c>
      <c r="H76" s="271">
        <v>0</v>
      </c>
      <c r="I76" s="271">
        <v>0</v>
      </c>
      <c r="J76" s="271">
        <v>0</v>
      </c>
      <c r="K76" s="111">
        <v>0</v>
      </c>
      <c r="L76" s="111">
        <v>0</v>
      </c>
      <c r="M76" s="111">
        <v>0</v>
      </c>
      <c r="N76" s="111">
        <v>0</v>
      </c>
      <c r="O76" s="111">
        <v>0</v>
      </c>
      <c r="P76" s="111">
        <v>0</v>
      </c>
      <c r="Q76" s="111">
        <v>0</v>
      </c>
      <c r="R76" s="111">
        <v>0</v>
      </c>
      <c r="S76" s="111">
        <v>0</v>
      </c>
      <c r="T76" s="111">
        <v>0</v>
      </c>
      <c r="U76" s="111">
        <v>0</v>
      </c>
      <c r="V76" s="111">
        <v>0</v>
      </c>
      <c r="W76" s="111">
        <v>0</v>
      </c>
      <c r="X76" s="111">
        <v>0</v>
      </c>
      <c r="Y76" s="111">
        <v>0</v>
      </c>
      <c r="Z76" s="111">
        <v>0</v>
      </c>
      <c r="AA76" s="111">
        <v>0</v>
      </c>
      <c r="AB76" s="111">
        <v>0</v>
      </c>
      <c r="AC76" s="111">
        <v>0</v>
      </c>
      <c r="AD76" s="111">
        <v>0</v>
      </c>
      <c r="AE76" s="111">
        <v>0</v>
      </c>
      <c r="AF76" s="111">
        <v>0</v>
      </c>
      <c r="AG76" s="111">
        <v>0</v>
      </c>
      <c r="AH76" s="111">
        <v>0</v>
      </c>
      <c r="AI76" s="111">
        <v>0</v>
      </c>
      <c r="AJ76" s="111">
        <v>0</v>
      </c>
      <c r="AK76" s="111">
        <v>0</v>
      </c>
      <c r="AL76" s="111">
        <v>1</v>
      </c>
      <c r="AM76" s="111" t="s">
        <v>7668</v>
      </c>
      <c r="AN76" s="111" t="s">
        <v>7668</v>
      </c>
      <c r="AO76" s="111" t="s">
        <v>7668</v>
      </c>
      <c r="AP76" s="111" t="s">
        <v>7668</v>
      </c>
      <c r="AQ76" s="111" t="s">
        <v>7668</v>
      </c>
      <c r="AR76" s="111" t="s">
        <v>7668</v>
      </c>
    </row>
    <row r="77" spans="1:44" ht="51" x14ac:dyDescent="0.4">
      <c r="A77" s="266" t="s">
        <v>9078</v>
      </c>
      <c r="B77" s="69" t="s">
        <v>9151</v>
      </c>
      <c r="C77" s="111" t="s">
        <v>7671</v>
      </c>
      <c r="D77" s="69" t="s">
        <v>8580</v>
      </c>
      <c r="E77" s="111"/>
      <c r="F77" s="271"/>
      <c r="G77" s="271">
        <v>0</v>
      </c>
      <c r="H77" s="271">
        <v>0</v>
      </c>
      <c r="I77" s="271">
        <v>0</v>
      </c>
      <c r="J77" s="271">
        <v>0</v>
      </c>
      <c r="K77" s="111">
        <v>0</v>
      </c>
      <c r="L77" s="111">
        <v>0</v>
      </c>
      <c r="M77" s="111">
        <v>0</v>
      </c>
      <c r="N77" s="111">
        <v>0</v>
      </c>
      <c r="O77" s="111">
        <v>0</v>
      </c>
      <c r="P77" s="111">
        <v>0</v>
      </c>
      <c r="Q77" s="111">
        <v>0</v>
      </c>
      <c r="R77" s="111">
        <v>0</v>
      </c>
      <c r="S77" s="111">
        <v>0</v>
      </c>
      <c r="T77" s="111">
        <v>0</v>
      </c>
      <c r="U77" s="111">
        <v>0</v>
      </c>
      <c r="V77" s="111">
        <v>0</v>
      </c>
      <c r="W77" s="111">
        <v>0</v>
      </c>
      <c r="X77" s="111">
        <v>0</v>
      </c>
      <c r="Y77" s="111">
        <v>0</v>
      </c>
      <c r="Z77" s="111">
        <v>0</v>
      </c>
      <c r="AA77" s="111">
        <v>0</v>
      </c>
      <c r="AB77" s="111">
        <v>0</v>
      </c>
      <c r="AC77" s="111">
        <v>0</v>
      </c>
      <c r="AD77" s="111">
        <v>0</v>
      </c>
      <c r="AE77" s="111">
        <v>0</v>
      </c>
      <c r="AF77" s="111">
        <v>0</v>
      </c>
      <c r="AG77" s="111">
        <v>0</v>
      </c>
      <c r="AH77" s="111">
        <v>0</v>
      </c>
      <c r="AI77" s="111">
        <v>0</v>
      </c>
      <c r="AJ77" s="111">
        <v>0</v>
      </c>
      <c r="AK77" s="111">
        <v>0</v>
      </c>
      <c r="AL77" s="111">
        <v>5</v>
      </c>
      <c r="AM77" s="111" t="s">
        <v>8983</v>
      </c>
      <c r="AN77" s="111" t="s">
        <v>8983</v>
      </c>
      <c r="AO77" s="111" t="s">
        <v>7668</v>
      </c>
      <c r="AP77" s="111" t="s">
        <v>7668</v>
      </c>
      <c r="AQ77" s="111" t="s">
        <v>7668</v>
      </c>
      <c r="AR77" s="111" t="s">
        <v>7668</v>
      </c>
    </row>
    <row r="78" spans="1:44" ht="51" x14ac:dyDescent="0.4">
      <c r="A78" s="266" t="s">
        <v>9076</v>
      </c>
      <c r="B78" s="69" t="s">
        <v>9150</v>
      </c>
      <c r="C78" s="111" t="s">
        <v>7671</v>
      </c>
      <c r="D78" s="69" t="s">
        <v>8580</v>
      </c>
      <c r="E78" s="111"/>
      <c r="F78" s="271"/>
      <c r="G78" s="271">
        <v>0</v>
      </c>
      <c r="H78" s="271">
        <v>0</v>
      </c>
      <c r="I78" s="271">
        <v>0</v>
      </c>
      <c r="J78" s="271">
        <v>0</v>
      </c>
      <c r="K78" s="111">
        <v>0</v>
      </c>
      <c r="L78" s="111">
        <v>0</v>
      </c>
      <c r="M78" s="111">
        <v>0</v>
      </c>
      <c r="N78" s="111">
        <v>0</v>
      </c>
      <c r="O78" s="111">
        <v>0</v>
      </c>
      <c r="P78" s="111">
        <v>0</v>
      </c>
      <c r="Q78" s="111">
        <v>0</v>
      </c>
      <c r="R78" s="111">
        <v>0</v>
      </c>
      <c r="S78" s="111">
        <v>0</v>
      </c>
      <c r="T78" s="111">
        <v>0</v>
      </c>
      <c r="U78" s="111">
        <v>0</v>
      </c>
      <c r="V78" s="111">
        <v>0</v>
      </c>
      <c r="W78" s="111">
        <v>0</v>
      </c>
      <c r="X78" s="111">
        <v>0</v>
      </c>
      <c r="Y78" s="111">
        <v>0</v>
      </c>
      <c r="Z78" s="111">
        <v>0</v>
      </c>
      <c r="AA78" s="111">
        <v>0</v>
      </c>
      <c r="AB78" s="111">
        <v>0</v>
      </c>
      <c r="AC78" s="111">
        <v>0</v>
      </c>
      <c r="AD78" s="111">
        <v>0</v>
      </c>
      <c r="AE78" s="111">
        <v>0</v>
      </c>
      <c r="AF78" s="111">
        <v>0</v>
      </c>
      <c r="AG78" s="111">
        <v>0</v>
      </c>
      <c r="AH78" s="111">
        <v>0</v>
      </c>
      <c r="AI78" s="111">
        <v>0</v>
      </c>
      <c r="AJ78" s="111">
        <v>0</v>
      </c>
      <c r="AK78" s="111">
        <v>0</v>
      </c>
      <c r="AL78" s="111">
        <v>1</v>
      </c>
      <c r="AM78" s="111" t="s">
        <v>8983</v>
      </c>
      <c r="AN78" s="111" t="s">
        <v>8983</v>
      </c>
      <c r="AO78" s="111" t="s">
        <v>7668</v>
      </c>
      <c r="AP78" s="111" t="s">
        <v>7668</v>
      </c>
      <c r="AQ78" s="111" t="s">
        <v>7668</v>
      </c>
      <c r="AR78" s="111" t="s">
        <v>7668</v>
      </c>
    </row>
    <row r="79" spans="1:44" ht="34" x14ac:dyDescent="0.4">
      <c r="A79" s="266" t="s">
        <v>9073</v>
      </c>
      <c r="B79" s="69" t="s">
        <v>9074</v>
      </c>
      <c r="C79" s="111" t="s">
        <v>7671</v>
      </c>
      <c r="D79" s="69" t="s">
        <v>8580</v>
      </c>
      <c r="E79" s="111"/>
      <c r="F79" s="271"/>
      <c r="G79" s="271">
        <v>0</v>
      </c>
      <c r="H79" s="271">
        <v>0</v>
      </c>
      <c r="I79" s="271">
        <v>0</v>
      </c>
      <c r="J79" s="271">
        <v>0</v>
      </c>
      <c r="K79" s="111">
        <v>0</v>
      </c>
      <c r="L79" s="111">
        <v>0</v>
      </c>
      <c r="M79" s="111">
        <v>0</v>
      </c>
      <c r="N79" s="111">
        <v>0</v>
      </c>
      <c r="O79" s="111">
        <v>0</v>
      </c>
      <c r="P79" s="111">
        <v>0</v>
      </c>
      <c r="Q79" s="111">
        <v>0</v>
      </c>
      <c r="R79" s="111">
        <v>0</v>
      </c>
      <c r="S79" s="111">
        <v>0</v>
      </c>
      <c r="T79" s="111">
        <v>0</v>
      </c>
      <c r="U79" s="111">
        <v>0</v>
      </c>
      <c r="V79" s="111">
        <v>0</v>
      </c>
      <c r="W79" s="111">
        <v>0</v>
      </c>
      <c r="X79" s="111">
        <v>0</v>
      </c>
      <c r="Y79" s="111">
        <v>0</v>
      </c>
      <c r="Z79" s="111">
        <v>0</v>
      </c>
      <c r="AA79" s="111">
        <v>0</v>
      </c>
      <c r="AB79" s="111">
        <v>0</v>
      </c>
      <c r="AC79" s="111">
        <v>0</v>
      </c>
      <c r="AD79" s="111">
        <v>0</v>
      </c>
      <c r="AE79" s="111">
        <v>0</v>
      </c>
      <c r="AF79" s="111">
        <v>0</v>
      </c>
      <c r="AG79" s="111">
        <v>0</v>
      </c>
      <c r="AH79" s="111">
        <v>0</v>
      </c>
      <c r="AI79" s="111">
        <v>0</v>
      </c>
      <c r="AJ79" s="111">
        <v>0</v>
      </c>
      <c r="AK79" s="111">
        <v>0</v>
      </c>
      <c r="AL79" s="111">
        <v>1</v>
      </c>
      <c r="AM79" s="111" t="s">
        <v>8983</v>
      </c>
      <c r="AN79" s="111" t="s">
        <v>8983</v>
      </c>
      <c r="AO79" s="111" t="s">
        <v>7668</v>
      </c>
      <c r="AP79" s="111" t="s">
        <v>7668</v>
      </c>
      <c r="AQ79" s="111" t="s">
        <v>7668</v>
      </c>
      <c r="AR79" s="111" t="s">
        <v>7668</v>
      </c>
    </row>
    <row r="80" spans="1:44" ht="34" x14ac:dyDescent="0.4">
      <c r="A80" s="266" t="s">
        <v>8981</v>
      </c>
      <c r="B80" s="69" t="s">
        <v>9398</v>
      </c>
      <c r="C80" s="111" t="s">
        <v>7671</v>
      </c>
      <c r="D80" s="69" t="s">
        <v>8580</v>
      </c>
      <c r="E80" s="111"/>
      <c r="F80" s="271"/>
      <c r="G80" s="271">
        <v>0</v>
      </c>
      <c r="H80" s="271">
        <v>0</v>
      </c>
      <c r="I80" s="271">
        <v>0</v>
      </c>
      <c r="J80" s="271">
        <v>0</v>
      </c>
      <c r="K80" s="111">
        <v>0</v>
      </c>
      <c r="L80" s="111">
        <v>0</v>
      </c>
      <c r="M80" s="111">
        <v>0</v>
      </c>
      <c r="N80" s="111">
        <v>0</v>
      </c>
      <c r="O80" s="111">
        <v>0</v>
      </c>
      <c r="P80" s="111">
        <v>0</v>
      </c>
      <c r="Q80" s="111">
        <v>0</v>
      </c>
      <c r="R80" s="111">
        <v>0</v>
      </c>
      <c r="S80" s="111">
        <v>0</v>
      </c>
      <c r="T80" s="111">
        <v>0</v>
      </c>
      <c r="U80" s="111">
        <v>0</v>
      </c>
      <c r="V80" s="111">
        <v>0</v>
      </c>
      <c r="W80" s="111">
        <v>0</v>
      </c>
      <c r="X80" s="111">
        <v>0</v>
      </c>
      <c r="Y80" s="111">
        <v>0</v>
      </c>
      <c r="Z80" s="111">
        <v>0</v>
      </c>
      <c r="AA80" s="111">
        <v>0</v>
      </c>
      <c r="AB80" s="111">
        <v>0</v>
      </c>
      <c r="AC80" s="111">
        <v>0</v>
      </c>
      <c r="AD80" s="111">
        <v>0</v>
      </c>
      <c r="AE80" s="111">
        <v>0</v>
      </c>
      <c r="AF80" s="111">
        <v>0</v>
      </c>
      <c r="AG80" s="111">
        <v>0</v>
      </c>
      <c r="AH80" s="111">
        <v>0</v>
      </c>
      <c r="AI80" s="111">
        <v>0</v>
      </c>
      <c r="AJ80" s="111">
        <v>0</v>
      </c>
      <c r="AK80" s="111">
        <v>0</v>
      </c>
      <c r="AL80" s="111">
        <v>1</v>
      </c>
      <c r="AM80" s="111">
        <v>1</v>
      </c>
      <c r="AN80" s="111" t="s">
        <v>8983</v>
      </c>
      <c r="AO80" s="111" t="s">
        <v>7668</v>
      </c>
      <c r="AP80" s="111" t="s">
        <v>7668</v>
      </c>
      <c r="AQ80" s="111" t="s">
        <v>7668</v>
      </c>
      <c r="AR80" s="111" t="s">
        <v>7668</v>
      </c>
    </row>
    <row r="81" spans="1:44" ht="34" x14ac:dyDescent="0.4">
      <c r="A81" s="266" t="s">
        <v>8878</v>
      </c>
      <c r="B81" s="69" t="s">
        <v>8884</v>
      </c>
      <c r="C81" s="111" t="s">
        <v>8885</v>
      </c>
      <c r="D81" s="69" t="s">
        <v>8580</v>
      </c>
      <c r="E81" s="111"/>
      <c r="F81" s="271"/>
      <c r="G81" s="271">
        <v>0</v>
      </c>
      <c r="H81" s="271">
        <v>0</v>
      </c>
      <c r="I81" s="271">
        <v>0</v>
      </c>
      <c r="J81" s="271">
        <v>0</v>
      </c>
      <c r="K81" s="111">
        <v>0</v>
      </c>
      <c r="L81" s="111">
        <v>0</v>
      </c>
      <c r="M81" s="111">
        <v>0</v>
      </c>
      <c r="N81" s="111">
        <v>0</v>
      </c>
      <c r="O81" s="111">
        <v>0</v>
      </c>
      <c r="P81" s="111">
        <v>0</v>
      </c>
      <c r="Q81" s="111">
        <v>0</v>
      </c>
      <c r="R81" s="111">
        <v>0</v>
      </c>
      <c r="S81" s="111">
        <v>0</v>
      </c>
      <c r="T81" s="111">
        <v>0</v>
      </c>
      <c r="U81" s="111">
        <v>0</v>
      </c>
      <c r="V81" s="111">
        <v>0</v>
      </c>
      <c r="W81" s="111">
        <v>0</v>
      </c>
      <c r="X81" s="111">
        <v>0</v>
      </c>
      <c r="Y81" s="111">
        <v>0</v>
      </c>
      <c r="Z81" s="111">
        <v>0</v>
      </c>
      <c r="AA81" s="111">
        <v>0</v>
      </c>
      <c r="AB81" s="111">
        <v>0</v>
      </c>
      <c r="AC81" s="111">
        <v>0</v>
      </c>
      <c r="AD81" s="111">
        <v>0</v>
      </c>
      <c r="AE81" s="111">
        <v>0</v>
      </c>
      <c r="AF81" s="111">
        <v>0</v>
      </c>
      <c r="AG81" s="111">
        <v>0</v>
      </c>
      <c r="AH81" s="111">
        <v>0</v>
      </c>
      <c r="AI81" s="111">
        <v>0</v>
      </c>
      <c r="AJ81" s="111">
        <v>0</v>
      </c>
      <c r="AK81" s="111">
        <v>0</v>
      </c>
      <c r="AL81" s="111">
        <v>0</v>
      </c>
      <c r="AM81" s="111">
        <v>0</v>
      </c>
      <c r="AN81" s="111">
        <v>1</v>
      </c>
      <c r="AO81" s="111" t="s">
        <v>8873</v>
      </c>
      <c r="AP81" s="111" t="s">
        <v>8873</v>
      </c>
      <c r="AQ81" s="111" t="s">
        <v>8873</v>
      </c>
      <c r="AR81" s="111" t="s">
        <v>8873</v>
      </c>
    </row>
    <row r="82" spans="1:44" ht="68" x14ac:dyDescent="0.4">
      <c r="A82" s="266" t="s">
        <v>9282</v>
      </c>
      <c r="B82" s="69" t="s">
        <v>9285</v>
      </c>
      <c r="C82" s="111" t="s">
        <v>9284</v>
      </c>
      <c r="D82" s="69" t="s">
        <v>8580</v>
      </c>
      <c r="E82" s="111"/>
      <c r="F82" s="271"/>
      <c r="G82" s="271">
        <v>0</v>
      </c>
      <c r="H82" s="271">
        <v>0</v>
      </c>
      <c r="I82" s="271">
        <v>0</v>
      </c>
      <c r="J82" s="271">
        <v>0</v>
      </c>
      <c r="K82" s="111">
        <v>0</v>
      </c>
      <c r="L82" s="111">
        <v>0</v>
      </c>
      <c r="M82" s="111">
        <v>0</v>
      </c>
      <c r="N82" s="111">
        <v>0</v>
      </c>
      <c r="O82" s="111">
        <v>0</v>
      </c>
      <c r="P82" s="111">
        <v>0</v>
      </c>
      <c r="Q82" s="111">
        <v>0</v>
      </c>
      <c r="R82" s="111">
        <v>0</v>
      </c>
      <c r="S82" s="111">
        <v>0</v>
      </c>
      <c r="T82" s="111">
        <v>0</v>
      </c>
      <c r="U82" s="111">
        <v>0</v>
      </c>
      <c r="V82" s="111">
        <v>0</v>
      </c>
      <c r="W82" s="111">
        <v>0</v>
      </c>
      <c r="X82" s="111">
        <v>0</v>
      </c>
      <c r="Y82" s="111">
        <v>0</v>
      </c>
      <c r="Z82" s="111">
        <v>0</v>
      </c>
      <c r="AA82" s="111">
        <v>0</v>
      </c>
      <c r="AB82" s="111">
        <v>0</v>
      </c>
      <c r="AC82" s="111">
        <v>0</v>
      </c>
      <c r="AD82" s="111">
        <v>0</v>
      </c>
      <c r="AE82" s="111">
        <v>0</v>
      </c>
      <c r="AF82" s="111">
        <v>0</v>
      </c>
      <c r="AG82" s="111">
        <v>0</v>
      </c>
      <c r="AH82" s="111">
        <v>0</v>
      </c>
      <c r="AI82" s="111">
        <v>0</v>
      </c>
      <c r="AJ82" s="111">
        <v>2</v>
      </c>
      <c r="AK82" s="111" t="s">
        <v>9283</v>
      </c>
      <c r="AL82" s="111" t="s">
        <v>9283</v>
      </c>
      <c r="AM82" s="111" t="s">
        <v>9283</v>
      </c>
      <c r="AN82" s="111" t="s">
        <v>9283</v>
      </c>
      <c r="AO82" s="111" t="s">
        <v>9283</v>
      </c>
      <c r="AP82" s="111" t="s">
        <v>9283</v>
      </c>
      <c r="AQ82" s="111" t="s">
        <v>9283</v>
      </c>
      <c r="AR82" s="111" t="s">
        <v>9283</v>
      </c>
    </row>
    <row r="83" spans="1:44" x14ac:dyDescent="0.4">
      <c r="A83" s="266" t="s">
        <v>8677</v>
      </c>
      <c r="B83" s="69" t="s">
        <v>8678</v>
      </c>
      <c r="C83" s="111" t="s">
        <v>7671</v>
      </c>
      <c r="D83" s="69" t="s">
        <v>8580</v>
      </c>
      <c r="E83" s="111"/>
      <c r="F83" s="271"/>
      <c r="G83" s="271">
        <v>0</v>
      </c>
      <c r="H83" s="271">
        <v>0</v>
      </c>
      <c r="I83" s="271">
        <v>0</v>
      </c>
      <c r="J83" s="271">
        <v>0</v>
      </c>
      <c r="K83" s="111">
        <v>0</v>
      </c>
      <c r="L83" s="111">
        <v>0</v>
      </c>
      <c r="M83" s="111">
        <v>0</v>
      </c>
      <c r="N83" s="111">
        <v>0</v>
      </c>
      <c r="O83" s="111">
        <v>0</v>
      </c>
      <c r="P83" s="111">
        <v>0</v>
      </c>
      <c r="Q83" s="111">
        <v>0</v>
      </c>
      <c r="R83" s="111">
        <v>0</v>
      </c>
      <c r="S83" s="111">
        <v>0</v>
      </c>
      <c r="T83" s="111">
        <v>0</v>
      </c>
      <c r="U83" s="111">
        <v>0</v>
      </c>
      <c r="V83" s="111">
        <v>0</v>
      </c>
      <c r="W83" s="111">
        <v>0</v>
      </c>
      <c r="X83" s="111">
        <v>0</v>
      </c>
      <c r="Y83" s="111">
        <v>0</v>
      </c>
      <c r="Z83" s="111">
        <v>0</v>
      </c>
      <c r="AA83" s="111">
        <v>0</v>
      </c>
      <c r="AB83" s="111">
        <v>0</v>
      </c>
      <c r="AC83" s="111">
        <v>0</v>
      </c>
      <c r="AD83" s="111">
        <v>0</v>
      </c>
      <c r="AE83" s="111">
        <v>0</v>
      </c>
      <c r="AF83" s="111">
        <v>0</v>
      </c>
      <c r="AG83" s="111">
        <v>0</v>
      </c>
      <c r="AH83" s="111">
        <v>0</v>
      </c>
      <c r="AI83" s="111">
        <v>0</v>
      </c>
      <c r="AJ83" s="111">
        <v>0</v>
      </c>
      <c r="AK83" s="111">
        <v>0</v>
      </c>
      <c r="AL83" s="111">
        <v>0</v>
      </c>
      <c r="AM83" s="111">
        <v>0</v>
      </c>
      <c r="AN83" s="111">
        <v>0</v>
      </c>
      <c r="AO83" s="111">
        <v>0</v>
      </c>
      <c r="AP83" s="111">
        <v>1</v>
      </c>
      <c r="AQ83" s="111" t="s">
        <v>7668</v>
      </c>
      <c r="AR83" s="267" t="s">
        <v>7668</v>
      </c>
    </row>
    <row r="84" spans="1:44" ht="51" x14ac:dyDescent="0.4">
      <c r="A84" s="266" t="s">
        <v>8659</v>
      </c>
      <c r="B84" s="69" t="s">
        <v>8681</v>
      </c>
      <c r="C84" s="111" t="s">
        <v>7671</v>
      </c>
      <c r="D84" s="69" t="s">
        <v>8580</v>
      </c>
      <c r="E84" s="111"/>
      <c r="F84" s="271"/>
      <c r="G84" s="271">
        <v>0</v>
      </c>
      <c r="H84" s="271">
        <v>0</v>
      </c>
      <c r="I84" s="271">
        <v>0</v>
      </c>
      <c r="J84" s="271">
        <v>0</v>
      </c>
      <c r="K84" s="111">
        <v>0</v>
      </c>
      <c r="L84" s="111">
        <v>0</v>
      </c>
      <c r="M84" s="111">
        <v>0</v>
      </c>
      <c r="N84" s="111">
        <v>0</v>
      </c>
      <c r="O84" s="111">
        <v>0</v>
      </c>
      <c r="P84" s="111">
        <v>0</v>
      </c>
      <c r="Q84" s="111">
        <v>0</v>
      </c>
      <c r="R84" s="111">
        <v>0</v>
      </c>
      <c r="S84" s="111">
        <v>0</v>
      </c>
      <c r="T84" s="111">
        <v>0</v>
      </c>
      <c r="U84" s="111">
        <v>0</v>
      </c>
      <c r="V84" s="111">
        <v>0</v>
      </c>
      <c r="W84" s="111">
        <v>0</v>
      </c>
      <c r="X84" s="111">
        <v>0</v>
      </c>
      <c r="Y84" s="111">
        <v>0</v>
      </c>
      <c r="Z84" s="111">
        <v>0</v>
      </c>
      <c r="AA84" s="111">
        <v>0</v>
      </c>
      <c r="AB84" s="111">
        <v>0</v>
      </c>
      <c r="AC84" s="111">
        <v>0</v>
      </c>
      <c r="AD84" s="111">
        <v>0</v>
      </c>
      <c r="AE84" s="111">
        <v>0</v>
      </c>
      <c r="AF84" s="111">
        <v>0</v>
      </c>
      <c r="AG84" s="111">
        <v>0</v>
      </c>
      <c r="AH84" s="111">
        <v>0</v>
      </c>
      <c r="AI84" s="111">
        <v>0</v>
      </c>
      <c r="AJ84" s="111">
        <v>0</v>
      </c>
      <c r="AK84" s="111">
        <v>0</v>
      </c>
      <c r="AL84" s="111">
        <v>0</v>
      </c>
      <c r="AM84" s="111">
        <v>0</v>
      </c>
      <c r="AN84" s="111">
        <v>0</v>
      </c>
      <c r="AO84" s="111">
        <v>0</v>
      </c>
      <c r="AP84" s="111">
        <v>4</v>
      </c>
      <c r="AQ84" s="111" t="s">
        <v>7668</v>
      </c>
      <c r="AR84" s="267" t="s">
        <v>7668</v>
      </c>
    </row>
    <row r="85" spans="1:44" ht="34" x14ac:dyDescent="0.4">
      <c r="A85" s="266" t="s">
        <v>8649</v>
      </c>
      <c r="B85" s="69" t="s">
        <v>8650</v>
      </c>
      <c r="C85" s="111" t="s">
        <v>7671</v>
      </c>
      <c r="D85" s="69" t="s">
        <v>8580</v>
      </c>
      <c r="E85" s="111"/>
      <c r="F85" s="271"/>
      <c r="G85" s="271">
        <v>0</v>
      </c>
      <c r="H85" s="271">
        <v>0</v>
      </c>
      <c r="I85" s="271">
        <v>0</v>
      </c>
      <c r="J85" s="271">
        <v>0</v>
      </c>
      <c r="K85" s="111">
        <v>0</v>
      </c>
      <c r="L85" s="111">
        <v>0</v>
      </c>
      <c r="M85" s="111">
        <v>0</v>
      </c>
      <c r="N85" s="111">
        <v>0</v>
      </c>
      <c r="O85" s="111">
        <v>0</v>
      </c>
      <c r="P85" s="111">
        <v>0</v>
      </c>
      <c r="Q85" s="111">
        <v>0</v>
      </c>
      <c r="R85" s="111">
        <v>0</v>
      </c>
      <c r="S85" s="111">
        <v>0</v>
      </c>
      <c r="T85" s="111">
        <v>0</v>
      </c>
      <c r="U85" s="111">
        <v>0</v>
      </c>
      <c r="V85" s="111">
        <v>0</v>
      </c>
      <c r="W85" s="111">
        <v>0</v>
      </c>
      <c r="X85" s="111">
        <v>0</v>
      </c>
      <c r="Y85" s="111">
        <v>0</v>
      </c>
      <c r="Z85" s="111">
        <v>0</v>
      </c>
      <c r="AA85" s="111">
        <v>0</v>
      </c>
      <c r="AB85" s="111">
        <v>0</v>
      </c>
      <c r="AC85" s="111">
        <v>0</v>
      </c>
      <c r="AD85" s="111">
        <v>0</v>
      </c>
      <c r="AE85" s="111">
        <v>0</v>
      </c>
      <c r="AF85" s="111">
        <v>0</v>
      </c>
      <c r="AG85" s="111">
        <v>0</v>
      </c>
      <c r="AH85" s="111">
        <v>0</v>
      </c>
      <c r="AI85" s="111">
        <v>0</v>
      </c>
      <c r="AJ85" s="111">
        <v>0</v>
      </c>
      <c r="AK85" s="111">
        <v>0</v>
      </c>
      <c r="AL85" s="111">
        <v>0</v>
      </c>
      <c r="AM85" s="111">
        <v>0</v>
      </c>
      <c r="AN85" s="111">
        <v>0</v>
      </c>
      <c r="AO85" s="111">
        <v>0</v>
      </c>
      <c r="AP85" s="111">
        <v>1</v>
      </c>
      <c r="AQ85" s="111" t="s">
        <v>7668</v>
      </c>
      <c r="AR85" s="267" t="s">
        <v>7668</v>
      </c>
    </row>
    <row r="86" spans="1:44" ht="51" x14ac:dyDescent="0.4">
      <c r="A86" s="266" t="s">
        <v>8675</v>
      </c>
      <c r="B86" s="69" t="s">
        <v>8680</v>
      </c>
      <c r="C86" s="111" t="s">
        <v>7671</v>
      </c>
      <c r="D86" s="69" t="s">
        <v>8580</v>
      </c>
      <c r="E86" s="111"/>
      <c r="F86" s="271"/>
      <c r="G86" s="271">
        <v>0</v>
      </c>
      <c r="H86" s="271">
        <v>0</v>
      </c>
      <c r="I86" s="271">
        <v>0</v>
      </c>
      <c r="J86" s="271">
        <v>0</v>
      </c>
      <c r="K86" s="111">
        <v>0</v>
      </c>
      <c r="L86" s="111">
        <v>0</v>
      </c>
      <c r="M86" s="111">
        <v>0</v>
      </c>
      <c r="N86" s="111">
        <v>0</v>
      </c>
      <c r="O86" s="111">
        <v>0</v>
      </c>
      <c r="P86" s="111">
        <v>0</v>
      </c>
      <c r="Q86" s="111">
        <v>0</v>
      </c>
      <c r="R86" s="111">
        <v>0</v>
      </c>
      <c r="S86" s="111">
        <v>0</v>
      </c>
      <c r="T86" s="111">
        <v>0</v>
      </c>
      <c r="U86" s="111">
        <v>0</v>
      </c>
      <c r="V86" s="111">
        <v>0</v>
      </c>
      <c r="W86" s="111">
        <v>0</v>
      </c>
      <c r="X86" s="111">
        <v>0</v>
      </c>
      <c r="Y86" s="111">
        <v>0</v>
      </c>
      <c r="Z86" s="111">
        <v>0</v>
      </c>
      <c r="AA86" s="111">
        <v>0</v>
      </c>
      <c r="AB86" s="111">
        <v>0</v>
      </c>
      <c r="AC86" s="111">
        <v>0</v>
      </c>
      <c r="AD86" s="111">
        <v>0</v>
      </c>
      <c r="AE86" s="111">
        <v>0</v>
      </c>
      <c r="AF86" s="111">
        <v>0</v>
      </c>
      <c r="AG86" s="111">
        <v>0</v>
      </c>
      <c r="AH86" s="111">
        <v>0</v>
      </c>
      <c r="AI86" s="111">
        <v>0</v>
      </c>
      <c r="AJ86" s="111">
        <v>0</v>
      </c>
      <c r="AK86" s="111">
        <v>0</v>
      </c>
      <c r="AL86" s="111">
        <v>0</v>
      </c>
      <c r="AM86" s="111">
        <v>0</v>
      </c>
      <c r="AN86" s="111">
        <v>0</v>
      </c>
      <c r="AO86" s="111">
        <v>0</v>
      </c>
      <c r="AP86" s="111">
        <v>3</v>
      </c>
      <c r="AQ86" s="111" t="s">
        <v>7668</v>
      </c>
      <c r="AR86" s="267" t="s">
        <v>7668</v>
      </c>
    </row>
    <row r="87" spans="1:44" ht="34" x14ac:dyDescent="0.4">
      <c r="A87" s="266" t="s">
        <v>8528</v>
      </c>
      <c r="B87" s="69" t="s">
        <v>8530</v>
      </c>
      <c r="C87" s="111" t="s">
        <v>7671</v>
      </c>
      <c r="D87" s="69" t="s">
        <v>8580</v>
      </c>
      <c r="E87" s="111"/>
      <c r="F87" s="271"/>
      <c r="G87" s="271">
        <v>0</v>
      </c>
      <c r="H87" s="271">
        <v>0</v>
      </c>
      <c r="I87" s="271">
        <v>0</v>
      </c>
      <c r="J87" s="271">
        <v>0</v>
      </c>
      <c r="K87" s="111">
        <v>0</v>
      </c>
      <c r="L87" s="111">
        <v>0</v>
      </c>
      <c r="M87" s="111">
        <v>0</v>
      </c>
      <c r="N87" s="111">
        <v>0</v>
      </c>
      <c r="O87" s="111">
        <v>0</v>
      </c>
      <c r="P87" s="111">
        <v>0</v>
      </c>
      <c r="Q87" s="111">
        <v>0</v>
      </c>
      <c r="R87" s="111">
        <v>0</v>
      </c>
      <c r="S87" s="111">
        <v>0</v>
      </c>
      <c r="T87" s="111">
        <v>0</v>
      </c>
      <c r="U87" s="111">
        <v>0</v>
      </c>
      <c r="V87" s="111">
        <v>0</v>
      </c>
      <c r="W87" s="111">
        <v>0</v>
      </c>
      <c r="X87" s="111">
        <v>0</v>
      </c>
      <c r="Y87" s="111">
        <v>0</v>
      </c>
      <c r="Z87" s="111">
        <v>0</v>
      </c>
      <c r="AA87" s="111">
        <v>0</v>
      </c>
      <c r="AB87" s="111">
        <v>0</v>
      </c>
      <c r="AC87" s="111">
        <v>0</v>
      </c>
      <c r="AD87" s="111">
        <v>0</v>
      </c>
      <c r="AE87" s="111">
        <v>0</v>
      </c>
      <c r="AF87" s="111">
        <v>0</v>
      </c>
      <c r="AG87" s="111">
        <v>0</v>
      </c>
      <c r="AH87" s="111">
        <v>0</v>
      </c>
      <c r="AI87" s="111">
        <v>0</v>
      </c>
      <c r="AJ87" s="111">
        <v>0</v>
      </c>
      <c r="AK87" s="111">
        <v>0</v>
      </c>
      <c r="AL87" s="111">
        <v>0</v>
      </c>
      <c r="AM87" s="111">
        <v>0</v>
      </c>
      <c r="AN87" s="111">
        <v>0</v>
      </c>
      <c r="AO87" s="111">
        <v>0</v>
      </c>
      <c r="AP87" s="111">
        <v>1</v>
      </c>
      <c r="AQ87" s="111">
        <v>0</v>
      </c>
      <c r="AR87" s="267" t="s">
        <v>8531</v>
      </c>
    </row>
    <row r="88" spans="1:44" ht="34" x14ac:dyDescent="0.4">
      <c r="A88" s="266" t="s">
        <v>8478</v>
      </c>
      <c r="B88" s="69" t="s">
        <v>9536</v>
      </c>
      <c r="C88" s="111" t="s">
        <v>7671</v>
      </c>
      <c r="D88" s="69" t="s">
        <v>8580</v>
      </c>
      <c r="E88" s="271"/>
      <c r="F88" s="271"/>
      <c r="G88" s="271">
        <v>0</v>
      </c>
      <c r="H88" s="271">
        <v>0</v>
      </c>
      <c r="I88" s="271">
        <v>0</v>
      </c>
      <c r="J88" s="271">
        <v>0</v>
      </c>
      <c r="K88" s="111">
        <v>0</v>
      </c>
      <c r="L88" s="271">
        <v>0</v>
      </c>
      <c r="M88" s="271">
        <v>0</v>
      </c>
      <c r="N88" s="271">
        <v>0</v>
      </c>
      <c r="O88" s="271">
        <v>0</v>
      </c>
      <c r="P88" s="271">
        <v>0</v>
      </c>
      <c r="Q88" s="271">
        <v>0</v>
      </c>
      <c r="R88" s="271">
        <v>0</v>
      </c>
      <c r="S88" s="271">
        <v>0</v>
      </c>
      <c r="T88" s="271">
        <v>0</v>
      </c>
      <c r="U88" s="271">
        <v>0</v>
      </c>
      <c r="V88" s="271">
        <v>0</v>
      </c>
      <c r="W88" s="271">
        <v>0</v>
      </c>
      <c r="X88" s="271">
        <v>0</v>
      </c>
      <c r="Y88" s="271">
        <v>0</v>
      </c>
      <c r="Z88" s="271">
        <v>0</v>
      </c>
      <c r="AA88" s="271">
        <v>0</v>
      </c>
      <c r="AB88" s="271">
        <v>0</v>
      </c>
      <c r="AC88" s="271">
        <v>0</v>
      </c>
      <c r="AD88" s="271">
        <v>0</v>
      </c>
      <c r="AE88" s="271">
        <v>0</v>
      </c>
      <c r="AF88" s="271">
        <v>0</v>
      </c>
      <c r="AG88" s="271">
        <v>0</v>
      </c>
      <c r="AH88" s="271">
        <v>0</v>
      </c>
      <c r="AI88" s="271">
        <v>0</v>
      </c>
      <c r="AJ88" s="271">
        <v>0</v>
      </c>
      <c r="AK88" s="271">
        <v>0</v>
      </c>
      <c r="AL88" s="271">
        <v>0</v>
      </c>
      <c r="AM88" s="271">
        <v>0</v>
      </c>
      <c r="AN88" s="271">
        <v>4</v>
      </c>
      <c r="AO88" s="271">
        <v>0</v>
      </c>
      <c r="AP88" s="271">
        <v>0</v>
      </c>
      <c r="AQ88" s="271">
        <v>0</v>
      </c>
      <c r="AR88" s="164">
        <v>1</v>
      </c>
    </row>
    <row r="89" spans="1:44" ht="85" x14ac:dyDescent="0.4">
      <c r="A89" s="266" t="s">
        <v>8745</v>
      </c>
      <c r="B89" s="69" t="s">
        <v>8746</v>
      </c>
      <c r="C89" s="111" t="s">
        <v>8747</v>
      </c>
      <c r="D89" s="69" t="s">
        <v>8580</v>
      </c>
      <c r="E89" s="271"/>
      <c r="F89" s="271"/>
      <c r="G89" s="271">
        <v>0</v>
      </c>
      <c r="H89" s="271">
        <v>0</v>
      </c>
      <c r="I89" s="271">
        <v>0</v>
      </c>
      <c r="J89" s="271">
        <v>0</v>
      </c>
      <c r="K89" s="111">
        <v>0</v>
      </c>
      <c r="L89" s="271">
        <v>0</v>
      </c>
      <c r="M89" s="271">
        <v>0</v>
      </c>
      <c r="N89" s="271">
        <v>0</v>
      </c>
      <c r="O89" s="271">
        <v>0</v>
      </c>
      <c r="P89" s="271">
        <v>0</v>
      </c>
      <c r="Q89" s="271">
        <v>0</v>
      </c>
      <c r="R89" s="271">
        <v>0</v>
      </c>
      <c r="S89" s="271">
        <v>0</v>
      </c>
      <c r="T89" s="271">
        <v>0</v>
      </c>
      <c r="U89" s="271">
        <v>0</v>
      </c>
      <c r="V89" s="271">
        <v>0</v>
      </c>
      <c r="W89" s="271">
        <v>0</v>
      </c>
      <c r="X89" s="271">
        <v>0</v>
      </c>
      <c r="Y89" s="271">
        <v>0</v>
      </c>
      <c r="Z89" s="271">
        <v>0</v>
      </c>
      <c r="AA89" s="271">
        <v>0</v>
      </c>
      <c r="AB89" s="271">
        <v>0</v>
      </c>
      <c r="AC89" s="271">
        <v>0</v>
      </c>
      <c r="AD89" s="271">
        <v>0</v>
      </c>
      <c r="AE89" s="271">
        <v>0</v>
      </c>
      <c r="AF89" s="271">
        <v>0</v>
      </c>
      <c r="AG89" s="271">
        <v>0</v>
      </c>
      <c r="AH89" s="271">
        <v>0</v>
      </c>
      <c r="AI89" s="271">
        <v>0</v>
      </c>
      <c r="AJ89" s="271">
        <v>0</v>
      </c>
      <c r="AK89" s="271">
        <v>0</v>
      </c>
      <c r="AL89" s="271">
        <v>0</v>
      </c>
      <c r="AM89" s="271">
        <v>0</v>
      </c>
      <c r="AN89" s="271">
        <v>0</v>
      </c>
      <c r="AO89" s="271">
        <v>1</v>
      </c>
      <c r="AP89" s="271" t="s">
        <v>7668</v>
      </c>
      <c r="AQ89" s="271" t="s">
        <v>7668</v>
      </c>
      <c r="AR89" s="164" t="s">
        <v>7668</v>
      </c>
    </row>
    <row r="90" spans="1:44" ht="51" x14ac:dyDescent="0.4">
      <c r="A90" s="266" t="s">
        <v>8465</v>
      </c>
      <c r="B90" s="69" t="s">
        <v>8521</v>
      </c>
      <c r="C90" s="111" t="s">
        <v>7671</v>
      </c>
      <c r="D90" s="69" t="s">
        <v>8580</v>
      </c>
      <c r="E90" s="271"/>
      <c r="F90" s="271"/>
      <c r="G90" s="271">
        <v>0</v>
      </c>
      <c r="H90" s="271">
        <v>0</v>
      </c>
      <c r="I90" s="271">
        <v>0</v>
      </c>
      <c r="J90" s="271">
        <v>0</v>
      </c>
      <c r="K90" s="111">
        <v>0</v>
      </c>
      <c r="L90" s="271">
        <v>0</v>
      </c>
      <c r="M90" s="271">
        <v>0</v>
      </c>
      <c r="N90" s="271">
        <v>0</v>
      </c>
      <c r="O90" s="271">
        <v>0</v>
      </c>
      <c r="P90" s="271">
        <v>0</v>
      </c>
      <c r="Q90" s="271">
        <v>0</v>
      </c>
      <c r="R90" s="271">
        <v>0</v>
      </c>
      <c r="S90" s="271">
        <v>0</v>
      </c>
      <c r="T90" s="271">
        <v>0</v>
      </c>
      <c r="U90" s="271">
        <v>0</v>
      </c>
      <c r="V90" s="271">
        <v>0</v>
      </c>
      <c r="W90" s="271">
        <v>0</v>
      </c>
      <c r="X90" s="271">
        <v>0</v>
      </c>
      <c r="Y90" s="271">
        <v>0</v>
      </c>
      <c r="Z90" s="271">
        <v>0</v>
      </c>
      <c r="AA90" s="271">
        <v>0</v>
      </c>
      <c r="AB90" s="271">
        <v>0</v>
      </c>
      <c r="AC90" s="271">
        <v>0</v>
      </c>
      <c r="AD90" s="271">
        <v>0</v>
      </c>
      <c r="AE90" s="271">
        <v>0</v>
      </c>
      <c r="AF90" s="271">
        <v>0</v>
      </c>
      <c r="AG90" s="271">
        <v>0</v>
      </c>
      <c r="AH90" s="271">
        <v>0</v>
      </c>
      <c r="AI90" s="271">
        <v>0</v>
      </c>
      <c r="AJ90" s="271">
        <v>0</v>
      </c>
      <c r="AK90" s="271">
        <v>0</v>
      </c>
      <c r="AL90" s="271">
        <v>0</v>
      </c>
      <c r="AM90" s="271">
        <v>0</v>
      </c>
      <c r="AN90" s="271">
        <v>0</v>
      </c>
      <c r="AO90" s="271">
        <v>0</v>
      </c>
      <c r="AP90" s="271">
        <v>5</v>
      </c>
      <c r="AQ90" s="271">
        <v>1</v>
      </c>
      <c r="AR90" s="164">
        <v>4</v>
      </c>
    </row>
  </sheetData>
  <phoneticPr fontId="1" type="noConversion"/>
  <pageMargins left="0.7" right="0.7" top="0.75" bottom="0.75" header="0.3" footer="0.3"/>
  <pageSetup paperSize="9" orientation="portrait" r:id="rId1"/>
  <tableParts count="2">
    <tablePart r:id="rId2"/>
    <tablePart r:id="rId3"/>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70DA4-78C8-4981-B064-B9092103917E}">
  <dimension ref="A1:AJ103"/>
  <sheetViews>
    <sheetView topLeftCell="A47" zoomScale="70" zoomScaleNormal="70" workbookViewId="0">
      <selection activeCell="A57" sqref="A57"/>
    </sheetView>
  </sheetViews>
  <sheetFormatPr defaultRowHeight="17" x14ac:dyDescent="0.4"/>
  <cols>
    <col min="1" max="1" width="12" customWidth="1"/>
    <col min="2" max="2" width="35.1796875" customWidth="1"/>
    <col min="3" max="3" width="12" customWidth="1"/>
    <col min="4" max="4" width="11.1796875" customWidth="1"/>
    <col min="5" max="5" width="10.36328125" bestFit="1" customWidth="1"/>
    <col min="6" max="6" width="16.26953125" customWidth="1"/>
    <col min="7" max="7" width="13.36328125" bestFit="1" customWidth="1"/>
    <col min="8" max="11" width="12.36328125" customWidth="1"/>
    <col min="12" max="14" width="13.36328125" bestFit="1" customWidth="1"/>
    <col min="15" max="15" width="8.90625" bestFit="1" customWidth="1"/>
    <col min="17" max="17" width="7.81640625" customWidth="1"/>
    <col min="18" max="18" width="13.36328125" bestFit="1" customWidth="1"/>
    <col min="19" max="28" width="6.1796875" customWidth="1"/>
  </cols>
  <sheetData>
    <row r="1" spans="1:10" x14ac:dyDescent="0.4">
      <c r="A1" s="207" t="s">
        <v>7511</v>
      </c>
      <c r="B1" s="208" t="s">
        <v>1932</v>
      </c>
      <c r="C1" s="208" t="s">
        <v>7513</v>
      </c>
      <c r="D1" s="208" t="s">
        <v>7514</v>
      </c>
      <c r="E1" s="208" t="s">
        <v>7512</v>
      </c>
      <c r="F1" s="208" t="s">
        <v>7458</v>
      </c>
      <c r="G1" s="208" t="s">
        <v>7476</v>
      </c>
      <c r="H1" s="208" t="s">
        <v>7477</v>
      </c>
      <c r="I1" s="208" t="s">
        <v>7480</v>
      </c>
      <c r="J1" s="209" t="s">
        <v>7618</v>
      </c>
    </row>
    <row r="2" spans="1:10" x14ac:dyDescent="0.4">
      <c r="A2" s="211">
        <v>31</v>
      </c>
      <c r="B2" s="212" t="str">
        <f>Step2.2_Round31!B1</f>
        <v>RTBM.1.22.15.2.1.1590.00.E003.P000</v>
      </c>
      <c r="C2" s="213">
        <f>Step2.2_Round31!B6</f>
        <v>45812.531944444447</v>
      </c>
      <c r="D2" s="213">
        <f>Step2.2_Round31!F6</f>
        <v>45818.406944444447</v>
      </c>
      <c r="E2" s="89">
        <f>Step2.2_Round31!K40</f>
        <v>700</v>
      </c>
      <c r="F2" s="89">
        <f>Step2.2_Round31!H39</f>
        <v>765</v>
      </c>
      <c r="G2" s="89">
        <f>Step2.2_Round31!K41</f>
        <v>0</v>
      </c>
      <c r="H2" s="89">
        <f>Step2.2_Round31!K42</f>
        <v>0</v>
      </c>
      <c r="I2" s="89">
        <f>Step2.2_Round31!K43</f>
        <v>1</v>
      </c>
      <c r="J2" s="210" t="str">
        <f t="shared" ref="J2:J32" si="0">IF(G2+H2+I2&lt;&gt;0,"Fail","Pass")</f>
        <v>Fail</v>
      </c>
    </row>
    <row r="3" spans="1:10" x14ac:dyDescent="0.4">
      <c r="A3" s="211">
        <v>30</v>
      </c>
      <c r="B3" s="212" t="str">
        <f>Step2.2_Round30!B1</f>
        <v>RTBM.1.22.15.2.0.1580.00.E003.P000</v>
      </c>
      <c r="C3" s="213">
        <f>Step2.2_Round30!B6</f>
        <v>45803.742361111108</v>
      </c>
      <c r="D3" s="213">
        <f>Step2.2_Round30!F6</f>
        <v>45810.400694444441</v>
      </c>
      <c r="E3" s="89">
        <f>Step2.2_Round30!K40</f>
        <v>746</v>
      </c>
      <c r="F3" s="89">
        <f>Step2.2_Round30!H39</f>
        <v>836</v>
      </c>
      <c r="G3" s="89">
        <f>Step2.2_Round30!K41</f>
        <v>0</v>
      </c>
      <c r="H3" s="89">
        <f>Step2.2_Round30!K42</f>
        <v>0</v>
      </c>
      <c r="I3" s="89">
        <f>Step2.2_Round30!K43</f>
        <v>3</v>
      </c>
      <c r="J3" s="210" t="str">
        <f t="shared" si="0"/>
        <v>Fail</v>
      </c>
    </row>
    <row r="4" spans="1:10" x14ac:dyDescent="0.4">
      <c r="A4" s="211">
        <v>29</v>
      </c>
      <c r="B4" s="212" t="str">
        <f>Step2.2_Round29!B1</f>
        <v>RTBM.1.22.15.2.0.1540.00.E003.P000</v>
      </c>
      <c r="C4" s="213">
        <f>Step2.2_Round29!B6</f>
        <v>45796.682638888888</v>
      </c>
      <c r="D4" s="213">
        <f>Step2.2_Round29!F6</f>
        <v>45801.94027777778</v>
      </c>
      <c r="E4" s="89">
        <f>Step2.2_Round29!K40</f>
        <v>624</v>
      </c>
      <c r="F4" s="89">
        <f>Step2.2_Round29!H39</f>
        <v>515</v>
      </c>
      <c r="G4" s="89">
        <f>Step2.2_Round29!K41</f>
        <v>0</v>
      </c>
      <c r="H4" s="89">
        <f>Step2.2_Round29!K42</f>
        <v>0</v>
      </c>
      <c r="I4" s="89">
        <f>Step2.2_Round29!K43</f>
        <v>0</v>
      </c>
      <c r="J4" s="210" t="str">
        <f t="shared" si="0"/>
        <v>Pass</v>
      </c>
    </row>
    <row r="5" spans="1:10" x14ac:dyDescent="0.4">
      <c r="A5" s="211">
        <v>28</v>
      </c>
      <c r="B5" s="212" t="str">
        <f>Step2.2_Round28!B1</f>
        <v>RTBM.1.22.14.6.2.1500.00.E003.P000</v>
      </c>
      <c r="C5" s="213">
        <f>Step2.2_Round28!B6</f>
        <v>45785.636111111111</v>
      </c>
      <c r="D5" s="213">
        <f>Step2.2_Round28!F6</f>
        <v>45791.415972222225</v>
      </c>
      <c r="E5" s="89">
        <f>Step2.2_Round28!K40</f>
        <v>689</v>
      </c>
      <c r="F5" s="89">
        <f>Step2.2_Round28!H39</f>
        <v>759</v>
      </c>
      <c r="G5" s="89">
        <f>Step2.2_Round28!K41</f>
        <v>0</v>
      </c>
      <c r="H5" s="89">
        <f>Step2.2_Round28!K42</f>
        <v>0</v>
      </c>
      <c r="I5" s="89">
        <f>Step2.2_Round28!K43</f>
        <v>0</v>
      </c>
      <c r="J5" s="210" t="str">
        <f t="shared" si="0"/>
        <v>Pass</v>
      </c>
    </row>
    <row r="6" spans="1:10" x14ac:dyDescent="0.4">
      <c r="A6" s="211">
        <v>27</v>
      </c>
      <c r="B6" s="212" t="str">
        <f>Step2.2_Round27!B1</f>
        <v>RTBM.1.22.14.6.0.1470.00.E003.P001</v>
      </c>
      <c r="C6" s="213">
        <f>Step2.2_Round27!B6</f>
        <v>45768.67291666667</v>
      </c>
      <c r="D6" s="213">
        <f>Step2.2_Round27!F6</f>
        <v>45775.477777777778</v>
      </c>
      <c r="E6" s="89">
        <f>Step2.2_Round27!K40</f>
        <v>804</v>
      </c>
      <c r="F6" s="89">
        <f>Step2.2_Round27!H39</f>
        <v>988</v>
      </c>
      <c r="G6" s="89">
        <f>Step2.2_Round27!K41</f>
        <v>0</v>
      </c>
      <c r="H6" s="89">
        <f>Step2.2_Round27!K42</f>
        <v>0</v>
      </c>
      <c r="I6" s="89">
        <f>Step2.2_Round27!K43</f>
        <v>33</v>
      </c>
      <c r="J6" s="210" t="str">
        <f t="shared" si="0"/>
        <v>Fail</v>
      </c>
    </row>
    <row r="7" spans="1:10" x14ac:dyDescent="0.4">
      <c r="A7" s="211">
        <v>26</v>
      </c>
      <c r="B7" s="212" t="str">
        <f>Step2.2_Round26!B1</f>
        <v>RTBM.1.22.14.5.0.136R.00.E003.P000</v>
      </c>
      <c r="C7" s="213">
        <f>Step2.2_Round26!B6</f>
        <v>45763.758333333331</v>
      </c>
      <c r="D7" s="213">
        <f>Step2.2_Round26!F6</f>
        <v>45765.340277777781</v>
      </c>
      <c r="E7" s="89">
        <f>Step2.2_Round26!K40</f>
        <v>180</v>
      </c>
      <c r="F7" s="89">
        <f>Step2.2_Round26!H39</f>
        <v>239</v>
      </c>
      <c r="G7" s="89">
        <f>Step2.2_Round26!K41</f>
        <v>0</v>
      </c>
      <c r="H7" s="89">
        <f>Step2.2_Round26!K42</f>
        <v>0</v>
      </c>
      <c r="I7" s="89">
        <f>Step2.2_Round26!K43</f>
        <v>17</v>
      </c>
      <c r="J7" s="210" t="str">
        <f t="shared" si="0"/>
        <v>Fail</v>
      </c>
    </row>
    <row r="8" spans="1:10" x14ac:dyDescent="0.4">
      <c r="A8" s="211">
        <v>25</v>
      </c>
      <c r="B8" s="212" t="str">
        <f>Step2.2_Round25!B1</f>
        <v>RTBM.1.22.14.4.0.1430.00.E003.P001</v>
      </c>
      <c r="C8" s="213">
        <f>Step2.2_Round25!B6</f>
        <v>45754.467361111114</v>
      </c>
      <c r="D8" s="213">
        <f>Step2.2_Round25!F6</f>
        <v>45761.381944444445</v>
      </c>
      <c r="E8" s="89">
        <f>Step2.2_Round25!K40</f>
        <v>653</v>
      </c>
      <c r="F8" s="89">
        <f>Step2.2_Round25!H39</f>
        <v>958</v>
      </c>
      <c r="G8" s="89">
        <f>Step2.2_Round25!K41</f>
        <v>0</v>
      </c>
      <c r="H8" s="89">
        <f>Step2.2_Round25!K42</f>
        <v>0</v>
      </c>
      <c r="I8" s="89">
        <f>Step2.2_Round25!K43</f>
        <v>9</v>
      </c>
      <c r="J8" s="210" t="str">
        <f t="shared" si="0"/>
        <v>Fail</v>
      </c>
    </row>
    <row r="9" spans="1:10" x14ac:dyDescent="0.4">
      <c r="A9" s="211">
        <v>24</v>
      </c>
      <c r="B9" s="212" t="str">
        <f>Step2.2_Round24!B1</f>
        <v>RTBM.1.22.14.3.0.136J.00.E003.P000</v>
      </c>
      <c r="C9" s="213">
        <f>Step2.2_Round24!B6</f>
        <v>45735.756249999999</v>
      </c>
      <c r="D9" s="213">
        <f>Step2.2_Round24!F6</f>
        <v>45741.355555555558</v>
      </c>
      <c r="E9" s="89">
        <f>Step2.2_Round24!K40</f>
        <v>620</v>
      </c>
      <c r="F9" s="89">
        <f>Step2.2_Round24!H39</f>
        <v>873</v>
      </c>
      <c r="G9" s="89">
        <f>Step2.2_Round24!K41</f>
        <v>0</v>
      </c>
      <c r="H9" s="89">
        <f>Step2.2_Round24!K42</f>
        <v>0</v>
      </c>
      <c r="I9" s="89">
        <f>Step2.2_Round24!K43</f>
        <v>4</v>
      </c>
      <c r="J9" s="210" t="str">
        <f t="shared" si="0"/>
        <v>Fail</v>
      </c>
    </row>
    <row r="10" spans="1:10" x14ac:dyDescent="0.4">
      <c r="A10" s="211">
        <v>23</v>
      </c>
      <c r="B10" s="212" t="str">
        <f>Step2.2_Round23!B1</f>
        <v>RTBM.1.22.14.3.0.136F.00.E003.P000</v>
      </c>
      <c r="C10" s="213">
        <f>Step2.2_Round23!B6</f>
        <v>45729.5</v>
      </c>
      <c r="D10" s="213">
        <f>Step2.2_Round23!F6</f>
        <v>45734.421527777777</v>
      </c>
      <c r="E10" s="89">
        <f>Step2.2_Round23!K40</f>
        <v>234</v>
      </c>
      <c r="F10" s="89">
        <f>Step2.2_Round23!H39</f>
        <v>121</v>
      </c>
      <c r="G10" s="89">
        <f>Step2.2_Round23!K41</f>
        <v>0</v>
      </c>
      <c r="H10" s="89">
        <f>Step2.2_Round23!K42</f>
        <v>0</v>
      </c>
      <c r="I10" s="89">
        <f>Step2.2_Round23!K43</f>
        <v>1</v>
      </c>
      <c r="J10" s="210" t="str">
        <f t="shared" si="0"/>
        <v>Fail</v>
      </c>
    </row>
    <row r="11" spans="1:10" x14ac:dyDescent="0.4">
      <c r="A11" s="211">
        <v>22</v>
      </c>
      <c r="B11" s="212" t="str">
        <f>Step2.2_Round22!B1</f>
        <v>RTBM.1.22.14.2.0.1360.00.E003.P000</v>
      </c>
      <c r="C11" s="213">
        <f>Step2.2_Round22!B6</f>
        <v>45714.457638888889</v>
      </c>
      <c r="D11" s="213">
        <f>Step2.2_Round22!F6</f>
        <v>45720.357638888891</v>
      </c>
      <c r="E11" s="89">
        <f>Step2.2_Round22!K40</f>
        <v>609</v>
      </c>
      <c r="F11" s="89">
        <f>Step2.2_Round22!H39</f>
        <v>838</v>
      </c>
      <c r="G11" s="89">
        <f>Step2.2_Round22!K41</f>
        <v>0</v>
      </c>
      <c r="H11" s="89">
        <f>Step2.2_Round22!K42</f>
        <v>0</v>
      </c>
      <c r="I11" s="89">
        <f>Step2.2_Round22!K43</f>
        <v>3</v>
      </c>
      <c r="J11" s="210" t="str">
        <f t="shared" si="0"/>
        <v>Fail</v>
      </c>
    </row>
    <row r="12" spans="1:10" x14ac:dyDescent="0.4">
      <c r="A12" s="211">
        <v>21</v>
      </c>
      <c r="B12" s="212" t="str">
        <f>Step2.2_Round21!B1</f>
        <v>RTBM.1.22.13.8.0.1340.00.E003.P000</v>
      </c>
      <c r="C12" s="213">
        <f>Step2.2_Round21!B6</f>
        <v>45700.474999999999</v>
      </c>
      <c r="D12" s="213">
        <f>Step2.2_Round21!F6</f>
        <v>45706.402083333334</v>
      </c>
      <c r="E12" s="89">
        <f>Step2.2_Round21!K40</f>
        <v>606</v>
      </c>
      <c r="F12" s="89">
        <f>Step2.2_Round21!H39</f>
        <v>832</v>
      </c>
      <c r="G12" s="89">
        <f>Step2.2_Round21!K41</f>
        <v>0</v>
      </c>
      <c r="H12" s="89">
        <f>Step2.2_Round21!K42</f>
        <v>1</v>
      </c>
      <c r="I12" s="89">
        <f>Step2.2_Round21!K43</f>
        <v>19</v>
      </c>
      <c r="J12" s="210" t="str">
        <f t="shared" si="0"/>
        <v>Fail</v>
      </c>
    </row>
    <row r="13" spans="1:10" x14ac:dyDescent="0.4">
      <c r="A13" s="211">
        <v>20</v>
      </c>
      <c r="B13" s="212" t="str">
        <f>Step2.2_Round20!B1</f>
        <v>RTBM.1.22.13.6.0.129C.00.E003.P000</v>
      </c>
      <c r="C13" s="213">
        <f>Step2.2_Round20!B6</f>
        <v>45691.691666666666</v>
      </c>
      <c r="D13" s="213">
        <f>Step2.2_Round20!F6</f>
        <v>45698.349305555559</v>
      </c>
      <c r="E13" s="89">
        <f>Step2.2_Round20!K40</f>
        <v>627</v>
      </c>
      <c r="F13" s="89">
        <f>Step2.2_Round20!H39</f>
        <v>546</v>
      </c>
      <c r="G13" s="89">
        <f>Step2.2_Round20!K41</f>
        <v>0</v>
      </c>
      <c r="H13" s="89">
        <f>Step2.2_Round20!K42</f>
        <v>0</v>
      </c>
      <c r="I13" s="89">
        <f>Step2.2_Round20!K43</f>
        <v>3</v>
      </c>
      <c r="J13" s="210" t="str">
        <f t="shared" si="0"/>
        <v>Fail</v>
      </c>
    </row>
    <row r="14" spans="1:10" x14ac:dyDescent="0.4">
      <c r="A14" s="211">
        <v>19</v>
      </c>
      <c r="B14" s="212" t="str">
        <f>Step2.2_Round19!B1</f>
        <v>RTBM.1.22.13.6.0.1290.00.E003.P000</v>
      </c>
      <c r="C14" s="213">
        <f>Step2.2_Round19!B6</f>
        <v>45674.606944444444</v>
      </c>
      <c r="D14" s="213">
        <f>Step2.2_Round19!F6</f>
        <v>45680.392361111109</v>
      </c>
      <c r="E14" s="89">
        <f>Step2.2_Round19!K40</f>
        <v>638</v>
      </c>
      <c r="F14" s="89">
        <f>Step2.2_Round19!H39</f>
        <v>505</v>
      </c>
      <c r="G14" s="89">
        <f>Step2.2_Round19!K41</f>
        <v>0</v>
      </c>
      <c r="H14" s="89">
        <f>Step2.2_Round19!K42</f>
        <v>0</v>
      </c>
      <c r="I14" s="89">
        <f>Step2.2_Round19!K43</f>
        <v>1</v>
      </c>
      <c r="J14" s="210" t="str">
        <f t="shared" si="0"/>
        <v>Fail</v>
      </c>
    </row>
    <row r="15" spans="1:10" x14ac:dyDescent="0.4">
      <c r="A15" s="211">
        <v>18</v>
      </c>
      <c r="B15" s="212" t="str">
        <f>Step2.2_Round18!B1</f>
        <v>RTBM.1.22.13.4.0.1210.00.E003.P000</v>
      </c>
      <c r="C15" s="213">
        <f>Step2.2_Round18!B6</f>
        <v>45659.498611111114</v>
      </c>
      <c r="D15" s="213">
        <f>Step2.2_Round18!F6</f>
        <v>45665.386805555558</v>
      </c>
      <c r="E15" s="89">
        <f>Step2.2_Round18!K40</f>
        <v>687</v>
      </c>
      <c r="F15" s="89">
        <f>Step2.2_Round18!H39</f>
        <v>596</v>
      </c>
      <c r="G15" s="89">
        <f>Step2.2_Round18!K41</f>
        <v>0</v>
      </c>
      <c r="H15" s="89">
        <f>Step2.2_Round18!K42</f>
        <v>1</v>
      </c>
      <c r="I15" s="89">
        <f>Step2.2_Round18!K43</f>
        <v>16</v>
      </c>
      <c r="J15" s="210" t="str">
        <f t="shared" si="0"/>
        <v>Fail</v>
      </c>
    </row>
    <row r="16" spans="1:10" x14ac:dyDescent="0.4">
      <c r="A16" s="211">
        <v>17</v>
      </c>
      <c r="B16" s="212" t="str">
        <f>Step2.2_Round17!B1</f>
        <v>RTBM.1.22.13.4.0.1170.00.E003.P000</v>
      </c>
      <c r="C16" s="213">
        <f>Step2.2_Round17!B6</f>
        <v>45646.631944444445</v>
      </c>
      <c r="D16" s="213">
        <f>Step2.2_Round17!F6</f>
        <v>45652.410416666666</v>
      </c>
      <c r="E16" s="89">
        <f>Step2.2_Round17!K40</f>
        <v>643</v>
      </c>
      <c r="F16" s="89">
        <f>Step2.2_Round17!H39</f>
        <v>533</v>
      </c>
      <c r="G16" s="89">
        <f>Step2.2_Round17!K41</f>
        <v>0</v>
      </c>
      <c r="H16" s="89">
        <f>Step2.2_Round17!K42</f>
        <v>2</v>
      </c>
      <c r="I16" s="89">
        <f>Step2.2_Round17!K43</f>
        <v>5</v>
      </c>
      <c r="J16" s="210" t="str">
        <f t="shared" si="0"/>
        <v>Fail</v>
      </c>
    </row>
    <row r="17" spans="1:10" x14ac:dyDescent="0.4">
      <c r="A17" s="211">
        <v>16</v>
      </c>
      <c r="B17" s="212" t="str">
        <f>Step2.2_Round16!B1</f>
        <v>RTBM.1.22.13.2.0.1110.00.E003.P000</v>
      </c>
      <c r="C17" s="213">
        <f>Step2.2_Round16!B6</f>
        <v>45628.559027777781</v>
      </c>
      <c r="D17" s="213">
        <f>Step2.2_Round16!F6</f>
        <v>45635.575694444444</v>
      </c>
      <c r="E17" s="89">
        <f>Step2.2_Round16!K40</f>
        <v>648</v>
      </c>
      <c r="F17" s="89">
        <f>Step2.2_Round16!H39</f>
        <v>571</v>
      </c>
      <c r="G17" s="89">
        <f>Step2.2_Round16!K41</f>
        <v>0</v>
      </c>
      <c r="H17" s="89">
        <f>Step2.2_Round16!K42</f>
        <v>0</v>
      </c>
      <c r="I17" s="89">
        <f>Step2.2_Round16!K43</f>
        <v>16</v>
      </c>
      <c r="J17" s="210" t="str">
        <f t="shared" si="0"/>
        <v>Fail</v>
      </c>
    </row>
    <row r="18" spans="1:10" x14ac:dyDescent="0.4">
      <c r="A18" s="211">
        <v>15</v>
      </c>
      <c r="B18" s="212" t="str">
        <f>Step2.2_Round15!B1</f>
        <v>RTBM.1.22.12.6.2.1080.00.E003.P000</v>
      </c>
      <c r="C18" s="213">
        <f>Step2.2_Round15!B6</f>
        <v>45617.636805555558</v>
      </c>
      <c r="D18" s="213">
        <f>Step2.2_Round15!F6</f>
        <v>45623.583333333336</v>
      </c>
      <c r="E18" s="89">
        <f>Step2.2_Round15!P40</f>
        <v>600</v>
      </c>
      <c r="F18" s="89">
        <f>Step2.2_Round15!M39</f>
        <v>535</v>
      </c>
      <c r="G18" s="89">
        <f>Step2.2_Round15!P41</f>
        <v>0</v>
      </c>
      <c r="H18" s="89">
        <f>Step2.2_Round15!P42</f>
        <v>0</v>
      </c>
      <c r="I18" s="89">
        <f>Step2.2_Round15!P43</f>
        <v>50</v>
      </c>
      <c r="J18" s="210" t="str">
        <f t="shared" si="0"/>
        <v>Fail</v>
      </c>
    </row>
    <row r="19" spans="1:10" x14ac:dyDescent="0.4">
      <c r="A19" s="211">
        <v>14</v>
      </c>
      <c r="B19" s="212" t="str">
        <f>Step2.2_Round14!B1</f>
        <v>RTBM.1.22.12.6.0.106B.00.E003.P000</v>
      </c>
      <c r="C19" s="213">
        <f>Step2.2_Round14!B6</f>
        <v>45604.435416666667</v>
      </c>
      <c r="D19" s="213">
        <f>Step2.2_Round14!F6</f>
        <v>45609.853472222225</v>
      </c>
      <c r="E19" s="89">
        <f>Step2.2_Round14!K39</f>
        <v>633</v>
      </c>
      <c r="F19" s="89">
        <f>Step2.2_Round14!H38</f>
        <v>581</v>
      </c>
      <c r="G19" s="89">
        <f>Step2.2_Round14!K40</f>
        <v>0</v>
      </c>
      <c r="H19" s="89">
        <f>Step2.2_Round14!K41</f>
        <v>0</v>
      </c>
      <c r="I19" s="89">
        <f>Step2.2_Round14!K42</f>
        <v>1</v>
      </c>
      <c r="J19" s="210" t="str">
        <f t="shared" si="0"/>
        <v>Fail</v>
      </c>
    </row>
    <row r="20" spans="1:10" x14ac:dyDescent="0.4">
      <c r="A20" s="211">
        <v>13</v>
      </c>
      <c r="B20" s="212" t="str">
        <f>Step2.2_Round13!B1</f>
        <v>RTBM.1.22.12.6.0.1020.00.E003.P000</v>
      </c>
      <c r="C20" s="213">
        <f>Step2.2_Round13!B6</f>
        <v>45595.73333333333</v>
      </c>
      <c r="D20" s="213">
        <f>Step2.2_Round13!F6</f>
        <v>45601.37222222222</v>
      </c>
      <c r="E20" s="89">
        <f>Step2.2_Round13!N39</f>
        <v>619</v>
      </c>
      <c r="F20" s="89">
        <f>Step2.2_Round13!K38</f>
        <v>596</v>
      </c>
      <c r="G20" s="89">
        <f>Step2.2_Round13!N40</f>
        <v>0</v>
      </c>
      <c r="H20" s="89">
        <f>Step2.2_Round13!N41</f>
        <v>52</v>
      </c>
      <c r="I20" s="89">
        <f>Step2.2_Round13!N42</f>
        <v>1</v>
      </c>
      <c r="J20" s="210" t="str">
        <f t="shared" si="0"/>
        <v>Fail</v>
      </c>
    </row>
    <row r="21" spans="1:10" x14ac:dyDescent="0.4">
      <c r="A21" s="211">
        <v>12</v>
      </c>
      <c r="B21" s="212" t="str">
        <f>Step2.2_Round12!B1</f>
        <v>RTBM.1.22.12.4.0.0990.00.E003.P000</v>
      </c>
      <c r="C21" s="213">
        <f>Step2.2_Round12!B6</f>
        <v>45581.616666666669</v>
      </c>
      <c r="D21" s="213">
        <f>Step2.2_Round12!F6</f>
        <v>45587.374305555553</v>
      </c>
      <c r="E21" s="89">
        <f>Step2.2_Round12!K39</f>
        <v>685</v>
      </c>
      <c r="F21" s="89">
        <f>Step2.2_Round12!H38</f>
        <v>547</v>
      </c>
      <c r="G21" s="89">
        <f>Step2.2_Round12!K40</f>
        <v>0</v>
      </c>
      <c r="H21" s="89">
        <f>Step2.2_Round12!K41</f>
        <v>0</v>
      </c>
      <c r="I21" s="89">
        <f>Step2.2_Round12!K42</f>
        <v>2</v>
      </c>
      <c r="J21" s="210" t="str">
        <f t="shared" si="0"/>
        <v>Fail</v>
      </c>
    </row>
    <row r="22" spans="1:10" x14ac:dyDescent="0.4">
      <c r="A22" s="211">
        <v>11</v>
      </c>
      <c r="B22" s="212" t="str">
        <f>Step2.2_Round11!B1</f>
        <v>RTBM.1.22.12.4.0.0970.00.E003.P000</v>
      </c>
      <c r="C22" s="213">
        <f>Step2.2_Round11!B6</f>
        <v>45566.415972222225</v>
      </c>
      <c r="D22" s="213">
        <f>Step2.2_Round11!F6</f>
        <v>45572.399305555555</v>
      </c>
      <c r="E22" s="89">
        <f>Step2.2_Round11!K39</f>
        <v>613</v>
      </c>
      <c r="F22" s="89">
        <f>Step2.2_Round11!H38</f>
        <v>487</v>
      </c>
      <c r="G22" s="89">
        <f>Step2.2_Round11!K40</f>
        <v>0</v>
      </c>
      <c r="H22" s="89">
        <f>Step2.2_Round11!K41</f>
        <v>3</v>
      </c>
      <c r="I22" s="89">
        <f>Step2.2_Round11!K42</f>
        <v>2</v>
      </c>
      <c r="J22" s="210" t="str">
        <f t="shared" si="0"/>
        <v>Fail</v>
      </c>
    </row>
    <row r="23" spans="1:10" x14ac:dyDescent="0.4">
      <c r="A23" s="211">
        <v>10</v>
      </c>
      <c r="B23" s="212" t="str">
        <f>Step2.2_Round10!B1</f>
        <v>RTBM.1.22.12.2.0.0950.00.E003.P000</v>
      </c>
      <c r="C23" s="213">
        <f>Step2.2_Round10!B6</f>
        <v>45554.495833333334</v>
      </c>
      <c r="D23" s="213">
        <f>Step2.2_Round10!F6</f>
        <v>45560.34375</v>
      </c>
      <c r="E23" s="89">
        <f>Step2.2_Round10!K39</f>
        <v>693</v>
      </c>
      <c r="F23" s="89">
        <f>Step2.2_Round10!H38</f>
        <v>1319</v>
      </c>
      <c r="G23" s="89">
        <f>Step2.2_Round10!K40</f>
        <v>0</v>
      </c>
      <c r="H23" s="89">
        <f>Step2.2_Round10!K41</f>
        <v>0</v>
      </c>
      <c r="I23" s="89">
        <f>Step2.2_Round10!K42</f>
        <v>0</v>
      </c>
      <c r="J23" s="210" t="str">
        <f t="shared" si="0"/>
        <v>Pass</v>
      </c>
    </row>
    <row r="24" spans="1:10" x14ac:dyDescent="0.4">
      <c r="A24" s="211">
        <v>9</v>
      </c>
      <c r="B24" s="212" t="str">
        <f>Step2.2_Round9!B1</f>
        <v>RTBM.1.22.12.2.0.0910.00.E003.P000</v>
      </c>
      <c r="C24" s="213">
        <f>Step2.2_Round9!B5</f>
        <v>45540.465277777781</v>
      </c>
      <c r="D24" s="213">
        <f>Step2.2_Round9!F5</f>
        <v>45546.356944444444</v>
      </c>
      <c r="E24" s="89">
        <f>Step2.2_Round9!K38</f>
        <v>695</v>
      </c>
      <c r="F24" s="89">
        <f>Step2.2_Round9!H37</f>
        <v>1383</v>
      </c>
      <c r="G24" s="89">
        <f>Step2.2_Round9!K39</f>
        <v>0</v>
      </c>
      <c r="H24" s="89">
        <f>Step2.2_Round9!K40</f>
        <v>0</v>
      </c>
      <c r="I24" s="89">
        <f>Step2.2_Round9!K41</f>
        <v>7</v>
      </c>
      <c r="J24" s="210" t="str">
        <f t="shared" si="0"/>
        <v>Fail</v>
      </c>
    </row>
    <row r="25" spans="1:10" x14ac:dyDescent="0.4">
      <c r="A25" s="211">
        <v>8</v>
      </c>
      <c r="B25" s="212" t="str">
        <f>Step2.2_Round8!B1</f>
        <v>RTBM.1.22.11.6.2.0880.00.E003.P000</v>
      </c>
      <c r="C25" s="213">
        <f>Step2.2_Round8!B5</f>
        <v>45525.681944444441</v>
      </c>
      <c r="D25" s="213">
        <f>Step2.2_Round8!F5</f>
        <v>45532.350694444445</v>
      </c>
      <c r="E25" s="89">
        <f>Step2.2_Round8!K38</f>
        <v>631</v>
      </c>
      <c r="F25" s="89">
        <f>Step2.2_Round8!H37</f>
        <v>388</v>
      </c>
      <c r="G25" s="89">
        <f>Step2.2_Round8!K39</f>
        <v>0</v>
      </c>
      <c r="H25" s="89">
        <f>Step2.2_Round8!K40</f>
        <v>0</v>
      </c>
      <c r="I25" s="89">
        <f>Step2.2_Round8!K41</f>
        <v>0</v>
      </c>
      <c r="J25" s="210" t="str">
        <f t="shared" si="0"/>
        <v>Pass</v>
      </c>
    </row>
    <row r="26" spans="1:10" x14ac:dyDescent="0.4">
      <c r="A26" s="211">
        <v>7</v>
      </c>
      <c r="B26" s="212" t="str">
        <f>Step2.2_Round7!B1</f>
        <v>RTBM.1.22.11.4.3.0840.00.U003.P000</v>
      </c>
      <c r="C26" s="213">
        <f>Step2.2_Round7!B5</f>
        <v>45504.791666666664</v>
      </c>
      <c r="D26" s="213">
        <f>Step2.2_Round7!F5</f>
        <v>45513.429166666669</v>
      </c>
      <c r="E26" s="89">
        <f>Step2.2_Round7!K38</f>
        <v>616</v>
      </c>
      <c r="F26" s="89">
        <f>Step2.2_Round7!H37</f>
        <v>582</v>
      </c>
      <c r="G26" s="89">
        <f>Step2.2_Round7!K39</f>
        <v>0</v>
      </c>
      <c r="H26" s="89">
        <f>Step2.2_Round7!K40</f>
        <v>0</v>
      </c>
      <c r="I26" s="89">
        <f>Step2.2_Round7!K41</f>
        <v>11</v>
      </c>
      <c r="J26" s="210" t="str">
        <f t="shared" si="0"/>
        <v>Fail</v>
      </c>
    </row>
    <row r="27" spans="1:10" x14ac:dyDescent="0.4">
      <c r="A27" s="211">
        <v>6</v>
      </c>
      <c r="B27" s="212" t="str">
        <f>Step2.2_Round6!B1</f>
        <v>RTBM.1.22.11.4.0.0780.00.E003.P000</v>
      </c>
      <c r="C27" s="213">
        <f>Step2.2_Round6!B5</f>
        <v>45485.729861111111</v>
      </c>
      <c r="D27" s="213">
        <f>Step2.2_Round6!F5</f>
        <v>45491.384722222225</v>
      </c>
      <c r="E27" s="89">
        <f>Step2.2_Round6!K38</f>
        <v>672</v>
      </c>
      <c r="F27" s="89">
        <f>Step2.2_Round6!H37</f>
        <v>1633</v>
      </c>
      <c r="G27" s="89">
        <f>Step2.2_Round6!K39</f>
        <v>0</v>
      </c>
      <c r="H27" s="89">
        <f>Step2.2_Round6!K40</f>
        <v>0</v>
      </c>
      <c r="I27" s="89">
        <f>Step2.2_Round6!K41</f>
        <v>9</v>
      </c>
      <c r="J27" s="210" t="str">
        <f t="shared" si="0"/>
        <v>Fail</v>
      </c>
    </row>
    <row r="28" spans="1:10" x14ac:dyDescent="0.4">
      <c r="A28" s="211">
        <v>5</v>
      </c>
      <c r="B28" s="212" t="str">
        <f>Step2.2_Round5!B1</f>
        <v>RTBM.1.22.11.2.3.0750.00.E003.P000</v>
      </c>
      <c r="C28" s="213">
        <f>Step2.2_Round5!B5</f>
        <v>45478.695138888892</v>
      </c>
      <c r="D28" s="213">
        <f>Step2.2_Round5!F5</f>
        <v>45479.556944444441</v>
      </c>
      <c r="E28" s="89">
        <f>Step2.2_Round5!K38</f>
        <v>61</v>
      </c>
      <c r="F28" s="89">
        <f>Step2.2_Round5!H37</f>
        <v>130</v>
      </c>
      <c r="G28" s="89">
        <f>Step2.2_Round5!K39</f>
        <v>0</v>
      </c>
      <c r="H28" s="89">
        <f>Step2.2_Round5!K40</f>
        <v>0</v>
      </c>
      <c r="I28" s="89">
        <f>Step2.2_Round5!K41</f>
        <v>0</v>
      </c>
      <c r="J28" s="210" t="str">
        <f t="shared" si="0"/>
        <v>Pass</v>
      </c>
    </row>
    <row r="29" spans="1:10" x14ac:dyDescent="0.4">
      <c r="A29" s="211">
        <v>4</v>
      </c>
      <c r="B29" s="212" t="str">
        <f>Step2.2_Round4!B1</f>
        <v>RTBM.1.22.11.2.0.0720.00.E003.P000</v>
      </c>
      <c r="C29" s="213">
        <f>Step2.2_Round4!B5</f>
        <v>45464.662499999999</v>
      </c>
      <c r="D29" s="213">
        <f>Step2.2_Round4!F5</f>
        <v>45477.584722222222</v>
      </c>
      <c r="E29" s="89">
        <f>Step2.2_Round4!P38</f>
        <v>605</v>
      </c>
      <c r="F29" s="89">
        <f>Step2.2_Round4!M37</f>
        <v>1850</v>
      </c>
      <c r="G29" s="89">
        <f>Step2.2_Round4!P39</f>
        <v>0</v>
      </c>
      <c r="H29" s="89">
        <f>Step2.2_Round4!P40</f>
        <v>3</v>
      </c>
      <c r="I29" s="89">
        <f>Step2.2_Round4!P41</f>
        <v>10</v>
      </c>
      <c r="J29" s="210" t="str">
        <f t="shared" si="0"/>
        <v>Fail</v>
      </c>
    </row>
    <row r="30" spans="1:10" x14ac:dyDescent="0.4">
      <c r="A30" s="211">
        <v>3</v>
      </c>
      <c r="B30" s="212" t="str">
        <f>Step2.2_Round3!B1</f>
        <v>RTBM.1.22.10.2.2.0520.00.E003.P000</v>
      </c>
      <c r="C30" s="213">
        <f>Step2.2_Round3!B5</f>
        <v>45392.62777777778</v>
      </c>
      <c r="D30" s="213">
        <f>Step2.2_Round3!F5</f>
        <v>45398.369444444441</v>
      </c>
      <c r="E30" s="89">
        <f>Step2.2_Round3!K38</f>
        <v>674</v>
      </c>
      <c r="F30" s="89">
        <f>Step2.2_Round3!H37</f>
        <v>653</v>
      </c>
      <c r="G30" s="89">
        <f>Step2.2_Round3!K39</f>
        <v>0</v>
      </c>
      <c r="H30" s="89">
        <f>Step2.2_Round3!K40</f>
        <v>2</v>
      </c>
      <c r="I30" s="89">
        <f>Step2.2_Round3!K41</f>
        <v>8</v>
      </c>
      <c r="J30" s="210" t="str">
        <f t="shared" si="0"/>
        <v>Fail</v>
      </c>
    </row>
    <row r="31" spans="1:10" x14ac:dyDescent="0.4">
      <c r="A31" s="211">
        <v>2</v>
      </c>
      <c r="B31" s="212" t="str">
        <f>Step2.2_Round2!B1</f>
        <v>RTBM.1.22.09.6.3.0490.00.E003.P000</v>
      </c>
      <c r="C31" s="213">
        <f>Step2.2_Round2!B5</f>
        <v>45366.59375</v>
      </c>
      <c r="D31" s="213">
        <f>Step2.2_Round2!F5</f>
        <v>45372.339583333334</v>
      </c>
      <c r="E31" s="89">
        <f>Step2.2_Round2!K38</f>
        <v>634</v>
      </c>
      <c r="F31" s="89">
        <f>Step2.2_Round2!H37</f>
        <v>815</v>
      </c>
      <c r="G31" s="89">
        <f>Step2.2_Round2!K39</f>
        <v>0</v>
      </c>
      <c r="H31" s="89">
        <f>Step2.2_Round2!K40</f>
        <v>0</v>
      </c>
      <c r="I31" s="89">
        <f>Step2.2_Round2!K41</f>
        <v>2</v>
      </c>
      <c r="J31" s="210" t="str">
        <f t="shared" si="0"/>
        <v>Fail</v>
      </c>
    </row>
    <row r="32" spans="1:10" x14ac:dyDescent="0.4">
      <c r="A32" s="211">
        <v>1</v>
      </c>
      <c r="B32" s="212" t="str">
        <f>Step2.2_Round1!B1</f>
        <v>RTBM.1.22.09.6.2.0480.00.E003.P000</v>
      </c>
      <c r="C32" s="213">
        <f>Step2.2_Round1!B5</f>
        <v>45358.758333333331</v>
      </c>
      <c r="D32" s="213">
        <f>Step2.2_Round1!F5</f>
        <v>45365.979166666664</v>
      </c>
      <c r="E32" s="89">
        <f>Step2.2_Round1!K38</f>
        <v>173</v>
      </c>
      <c r="F32" s="89">
        <f>Step2.2_Round1!H37</f>
        <v>350</v>
      </c>
      <c r="G32" s="89">
        <f>Step2.2_Round1!K39</f>
        <v>0</v>
      </c>
      <c r="H32" s="89">
        <f>Step2.2_Round1!K40</f>
        <v>0</v>
      </c>
      <c r="I32" s="89">
        <f>Step2.2_Round1!K41</f>
        <v>0</v>
      </c>
      <c r="J32" s="210" t="str">
        <f t="shared" si="0"/>
        <v>Pass</v>
      </c>
    </row>
    <row r="35" spans="1:36" x14ac:dyDescent="0.4">
      <c r="A35" s="207" t="s">
        <v>7665</v>
      </c>
      <c r="B35" s="208" t="s">
        <v>7666</v>
      </c>
      <c r="C35" s="208" t="s">
        <v>7670</v>
      </c>
      <c r="D35" s="208" t="s">
        <v>1509</v>
      </c>
      <c r="E35" s="208" t="s">
        <v>10344</v>
      </c>
      <c r="F35" s="208" t="s">
        <v>11429</v>
      </c>
      <c r="G35" s="208" t="s">
        <v>11385</v>
      </c>
      <c r="H35" s="208" t="s">
        <v>11349</v>
      </c>
      <c r="I35" s="208" t="s">
        <v>11331</v>
      </c>
      <c r="J35" s="208" t="s">
        <v>11177</v>
      </c>
      <c r="K35" s="208" t="s">
        <v>11110</v>
      </c>
      <c r="L35" s="208" t="s">
        <v>10972</v>
      </c>
      <c r="M35" s="208" t="s">
        <v>10813</v>
      </c>
      <c r="N35" s="208" t="s">
        <v>10771</v>
      </c>
      <c r="O35" s="208" t="s">
        <v>10647</v>
      </c>
      <c r="P35" s="208" t="s">
        <v>10459</v>
      </c>
      <c r="Q35" s="208" t="s">
        <v>10358</v>
      </c>
      <c r="R35" s="208" t="s">
        <v>10320</v>
      </c>
      <c r="S35" s="208" t="s">
        <v>10223</v>
      </c>
      <c r="T35" s="208" t="s">
        <v>10077</v>
      </c>
      <c r="U35" s="208" t="s">
        <v>9937</v>
      </c>
      <c r="V35" s="208" t="s">
        <v>9787</v>
      </c>
      <c r="W35" s="208" t="s">
        <v>9640</v>
      </c>
      <c r="X35" s="208" t="s">
        <v>9559</v>
      </c>
      <c r="Y35" s="208" t="s">
        <v>9429</v>
      </c>
      <c r="Z35" s="208" t="s">
        <v>9339</v>
      </c>
      <c r="AA35" s="208" t="s">
        <v>9260</v>
      </c>
      <c r="AB35" s="208" t="s">
        <v>9022</v>
      </c>
      <c r="AC35" s="208" t="s">
        <v>8910</v>
      </c>
      <c r="AD35" s="208" t="s">
        <v>8723</v>
      </c>
      <c r="AE35" s="208" t="s">
        <v>8667</v>
      </c>
      <c r="AF35" s="208" t="s">
        <v>8560</v>
      </c>
      <c r="AG35" s="208" t="s">
        <v>8538</v>
      </c>
      <c r="AH35" s="208" t="s">
        <v>8467</v>
      </c>
      <c r="AI35" s="238" t="s">
        <v>8120</v>
      </c>
      <c r="AJ35" s="238" t="s">
        <v>8119</v>
      </c>
    </row>
    <row r="36" spans="1:36" ht="51" x14ac:dyDescent="0.4">
      <c r="A36" s="266" t="s">
        <v>11469</v>
      </c>
      <c r="B36" s="69" t="s">
        <v>11466</v>
      </c>
      <c r="C36" s="111" t="s">
        <v>7671</v>
      </c>
      <c r="D36" s="69" t="s">
        <v>7667</v>
      </c>
      <c r="E36" s="111" t="s">
        <v>5314</v>
      </c>
      <c r="F36" s="71">
        <v>1</v>
      </c>
      <c r="G36" s="71" t="s">
        <v>11465</v>
      </c>
      <c r="H36" s="71" t="s">
        <v>7668</v>
      </c>
      <c r="I36" s="71" t="s">
        <v>7668</v>
      </c>
      <c r="J36" s="71" t="s">
        <v>7668</v>
      </c>
      <c r="K36" s="111" t="s">
        <v>7668</v>
      </c>
      <c r="L36" s="111" t="s">
        <v>7668</v>
      </c>
      <c r="M36" s="111" t="s">
        <v>7668</v>
      </c>
      <c r="N36" s="111" t="s">
        <v>7668</v>
      </c>
      <c r="O36" s="111" t="s">
        <v>7668</v>
      </c>
      <c r="P36" s="111" t="s">
        <v>7668</v>
      </c>
      <c r="Q36" s="111" t="s">
        <v>7668</v>
      </c>
      <c r="R36" s="111" t="s">
        <v>7668</v>
      </c>
      <c r="S36" s="111" t="s">
        <v>7668</v>
      </c>
      <c r="T36" s="111" t="s">
        <v>7668</v>
      </c>
      <c r="U36" s="111" t="s">
        <v>7668</v>
      </c>
      <c r="V36" s="111" t="s">
        <v>7668</v>
      </c>
      <c r="W36" s="111" t="s">
        <v>7668</v>
      </c>
      <c r="X36" s="111" t="s">
        <v>7668</v>
      </c>
      <c r="Y36" s="111" t="s">
        <v>7668</v>
      </c>
      <c r="Z36" s="111" t="s">
        <v>7668</v>
      </c>
      <c r="AA36" s="111" t="s">
        <v>7668</v>
      </c>
      <c r="AB36" s="111" t="s">
        <v>7668</v>
      </c>
      <c r="AC36" s="111" t="s">
        <v>7668</v>
      </c>
      <c r="AD36" s="111" t="s">
        <v>7668</v>
      </c>
      <c r="AE36" s="111" t="s">
        <v>7668</v>
      </c>
      <c r="AF36" s="111" t="s">
        <v>7668</v>
      </c>
      <c r="AG36" s="111" t="s">
        <v>7668</v>
      </c>
      <c r="AH36" s="111" t="s">
        <v>7668</v>
      </c>
      <c r="AI36" s="111" t="s">
        <v>7668</v>
      </c>
      <c r="AJ36" s="111" t="s">
        <v>7668</v>
      </c>
    </row>
    <row r="37" spans="1:36" ht="85" x14ac:dyDescent="0.4">
      <c r="A37" s="266" t="s">
        <v>11415</v>
      </c>
      <c r="B37" s="69" t="s">
        <v>11416</v>
      </c>
      <c r="C37" s="111" t="s">
        <v>7671</v>
      </c>
      <c r="D37" s="69" t="s">
        <v>7667</v>
      </c>
      <c r="E37" s="111" t="s">
        <v>7409</v>
      </c>
      <c r="F37" s="71">
        <v>0</v>
      </c>
      <c r="G37" s="71">
        <v>1</v>
      </c>
      <c r="H37" s="71" t="s">
        <v>11414</v>
      </c>
      <c r="I37" s="71" t="s">
        <v>11414</v>
      </c>
      <c r="J37" s="71" t="s">
        <v>11414</v>
      </c>
      <c r="K37" s="111" t="s">
        <v>7668</v>
      </c>
      <c r="L37" s="111" t="s">
        <v>7668</v>
      </c>
      <c r="M37" s="111" t="s">
        <v>7668</v>
      </c>
      <c r="N37" s="111" t="s">
        <v>7668</v>
      </c>
      <c r="O37" s="111" t="s">
        <v>7668</v>
      </c>
      <c r="P37" s="111" t="s">
        <v>7668</v>
      </c>
      <c r="Q37" s="111" t="s">
        <v>7668</v>
      </c>
      <c r="R37" s="111" t="s">
        <v>7668</v>
      </c>
      <c r="S37" s="111" t="s">
        <v>7668</v>
      </c>
      <c r="T37" s="111" t="s">
        <v>7668</v>
      </c>
      <c r="U37" s="111" t="s">
        <v>7668</v>
      </c>
      <c r="V37" s="111" t="s">
        <v>7668</v>
      </c>
      <c r="W37" s="111" t="s">
        <v>7668</v>
      </c>
      <c r="X37" s="111" t="s">
        <v>7668</v>
      </c>
      <c r="Y37" s="111" t="s">
        <v>7668</v>
      </c>
      <c r="Z37" s="111" t="s">
        <v>7668</v>
      </c>
      <c r="AA37" s="111" t="s">
        <v>7668</v>
      </c>
      <c r="AB37" s="111" t="s">
        <v>7668</v>
      </c>
      <c r="AC37" s="111" t="s">
        <v>7668</v>
      </c>
      <c r="AD37" s="111" t="s">
        <v>7668</v>
      </c>
      <c r="AE37" s="111" t="s">
        <v>7668</v>
      </c>
      <c r="AF37" s="111" t="s">
        <v>7668</v>
      </c>
      <c r="AG37" s="111" t="s">
        <v>7668</v>
      </c>
      <c r="AH37" s="111" t="s">
        <v>7668</v>
      </c>
      <c r="AI37" s="111" t="s">
        <v>7668</v>
      </c>
      <c r="AJ37" s="111" t="s">
        <v>7668</v>
      </c>
    </row>
    <row r="38" spans="1:36" ht="34" x14ac:dyDescent="0.4">
      <c r="A38" s="266" t="s">
        <v>11292</v>
      </c>
      <c r="B38" s="69" t="s">
        <v>11293</v>
      </c>
      <c r="C38" s="111" t="s">
        <v>7671</v>
      </c>
      <c r="D38" s="69" t="s">
        <v>7820</v>
      </c>
      <c r="E38" s="111" t="s">
        <v>7409</v>
      </c>
      <c r="F38" s="71">
        <v>0</v>
      </c>
      <c r="G38" s="71">
        <v>0</v>
      </c>
      <c r="H38" s="111">
        <v>0</v>
      </c>
      <c r="I38" s="111">
        <v>0</v>
      </c>
      <c r="J38" s="111">
        <v>1</v>
      </c>
      <c r="K38" s="111" t="s">
        <v>11247</v>
      </c>
      <c r="L38" s="111" t="s">
        <v>11247</v>
      </c>
      <c r="M38" s="111" t="s">
        <v>11247</v>
      </c>
      <c r="N38" s="111" t="s">
        <v>11247</v>
      </c>
      <c r="O38" s="111" t="s">
        <v>11247</v>
      </c>
      <c r="P38" s="111" t="s">
        <v>11247</v>
      </c>
      <c r="Q38" s="111" t="s">
        <v>11247</v>
      </c>
      <c r="R38" s="111" t="s">
        <v>11247</v>
      </c>
      <c r="S38" s="111" t="s">
        <v>11247</v>
      </c>
      <c r="T38" s="111" t="s">
        <v>11247</v>
      </c>
      <c r="U38" s="111" t="s">
        <v>11247</v>
      </c>
      <c r="V38" s="111" t="s">
        <v>11247</v>
      </c>
      <c r="W38" s="111" t="s">
        <v>11247</v>
      </c>
      <c r="X38" s="111" t="s">
        <v>11247</v>
      </c>
      <c r="Y38" s="111" t="s">
        <v>11247</v>
      </c>
      <c r="Z38" s="111" t="s">
        <v>11247</v>
      </c>
      <c r="AA38" s="111" t="s">
        <v>11247</v>
      </c>
      <c r="AB38" s="111" t="s">
        <v>11247</v>
      </c>
      <c r="AC38" s="111" t="s">
        <v>11247</v>
      </c>
      <c r="AD38" s="111" t="s">
        <v>11247</v>
      </c>
      <c r="AE38" s="111" t="s">
        <v>11247</v>
      </c>
      <c r="AF38" s="111" t="s">
        <v>11247</v>
      </c>
      <c r="AG38" s="111" t="s">
        <v>11247</v>
      </c>
      <c r="AH38" s="111" t="s">
        <v>11247</v>
      </c>
      <c r="AI38" s="111" t="s">
        <v>11247</v>
      </c>
      <c r="AJ38" s="111" t="s">
        <v>11247</v>
      </c>
    </row>
    <row r="39" spans="1:36" ht="51" x14ac:dyDescent="0.4">
      <c r="A39" s="266" t="s">
        <v>11285</v>
      </c>
      <c r="B39" s="69" t="s">
        <v>11289</v>
      </c>
      <c r="C39" s="111" t="s">
        <v>7671</v>
      </c>
      <c r="D39" s="69" t="s">
        <v>7820</v>
      </c>
      <c r="E39" s="111" t="s">
        <v>5314</v>
      </c>
      <c r="F39" s="71">
        <v>0</v>
      </c>
      <c r="G39" s="71">
        <v>0</v>
      </c>
      <c r="H39" s="111">
        <v>0</v>
      </c>
      <c r="I39" s="111">
        <v>0</v>
      </c>
      <c r="J39" s="111">
        <v>2</v>
      </c>
      <c r="K39" s="111" t="s">
        <v>11247</v>
      </c>
      <c r="L39" s="111" t="s">
        <v>11247</v>
      </c>
      <c r="M39" s="111" t="s">
        <v>11247</v>
      </c>
      <c r="N39" s="111" t="s">
        <v>11247</v>
      </c>
      <c r="O39" s="111" t="s">
        <v>11247</v>
      </c>
      <c r="P39" s="111" t="s">
        <v>11247</v>
      </c>
      <c r="Q39" s="111" t="s">
        <v>11247</v>
      </c>
      <c r="R39" s="111" t="s">
        <v>11247</v>
      </c>
      <c r="S39" s="111" t="s">
        <v>11247</v>
      </c>
      <c r="T39" s="111" t="s">
        <v>11247</v>
      </c>
      <c r="U39" s="111" t="s">
        <v>11247</v>
      </c>
      <c r="V39" s="111" t="s">
        <v>11247</v>
      </c>
      <c r="W39" s="111" t="s">
        <v>11247</v>
      </c>
      <c r="X39" s="111" t="s">
        <v>11247</v>
      </c>
      <c r="Y39" s="111" t="s">
        <v>11247</v>
      </c>
      <c r="Z39" s="111" t="s">
        <v>11247</v>
      </c>
      <c r="AA39" s="111" t="s">
        <v>11247</v>
      </c>
      <c r="AB39" s="111" t="s">
        <v>11247</v>
      </c>
      <c r="AC39" s="111" t="s">
        <v>11247</v>
      </c>
      <c r="AD39" s="111" t="s">
        <v>11247</v>
      </c>
      <c r="AE39" s="111" t="s">
        <v>11247</v>
      </c>
      <c r="AF39" s="111" t="s">
        <v>11247</v>
      </c>
      <c r="AG39" s="111" t="s">
        <v>11247</v>
      </c>
      <c r="AH39" s="111" t="s">
        <v>11247</v>
      </c>
      <c r="AI39" s="111" t="s">
        <v>11247</v>
      </c>
      <c r="AJ39" s="111" t="s">
        <v>11247</v>
      </c>
    </row>
    <row r="40" spans="1:36" ht="34" x14ac:dyDescent="0.4">
      <c r="A40" s="266" t="s">
        <v>11243</v>
      </c>
      <c r="B40" s="69" t="s">
        <v>11245</v>
      </c>
      <c r="C40" s="111" t="s">
        <v>7671</v>
      </c>
      <c r="D40" s="69" t="s">
        <v>7667</v>
      </c>
      <c r="E40" s="111" t="s">
        <v>7409</v>
      </c>
      <c r="F40" s="71">
        <v>0</v>
      </c>
      <c r="G40" s="71">
        <v>0</v>
      </c>
      <c r="H40" s="111">
        <v>0</v>
      </c>
      <c r="I40" s="111">
        <v>0</v>
      </c>
      <c r="J40" s="111">
        <v>1</v>
      </c>
      <c r="K40" s="111" t="s">
        <v>11247</v>
      </c>
      <c r="L40" s="111" t="s">
        <v>11247</v>
      </c>
      <c r="M40" s="111" t="s">
        <v>11247</v>
      </c>
      <c r="N40" s="111" t="s">
        <v>11247</v>
      </c>
      <c r="O40" s="111" t="s">
        <v>11247</v>
      </c>
      <c r="P40" s="111" t="s">
        <v>11247</v>
      </c>
      <c r="Q40" s="111" t="s">
        <v>11247</v>
      </c>
      <c r="R40" s="111" t="s">
        <v>11247</v>
      </c>
      <c r="S40" s="111" t="s">
        <v>11247</v>
      </c>
      <c r="T40" s="111" t="s">
        <v>11247</v>
      </c>
      <c r="U40" s="111" t="s">
        <v>11247</v>
      </c>
      <c r="V40" s="111" t="s">
        <v>11247</v>
      </c>
      <c r="W40" s="111" t="s">
        <v>11247</v>
      </c>
      <c r="X40" s="111" t="s">
        <v>11247</v>
      </c>
      <c r="Y40" s="111" t="s">
        <v>11247</v>
      </c>
      <c r="Z40" s="111" t="s">
        <v>11247</v>
      </c>
      <c r="AA40" s="111" t="s">
        <v>11247</v>
      </c>
      <c r="AB40" s="111" t="s">
        <v>11247</v>
      </c>
      <c r="AC40" s="111" t="s">
        <v>11247</v>
      </c>
      <c r="AD40" s="111" t="s">
        <v>11247</v>
      </c>
      <c r="AE40" s="111" t="s">
        <v>11247</v>
      </c>
      <c r="AF40" s="111" t="s">
        <v>11247</v>
      </c>
      <c r="AG40" s="111" t="s">
        <v>11247</v>
      </c>
      <c r="AH40" s="111" t="s">
        <v>11247</v>
      </c>
      <c r="AI40" s="111" t="s">
        <v>11247</v>
      </c>
      <c r="AJ40" s="111" t="s">
        <v>11247</v>
      </c>
    </row>
    <row r="41" spans="1:36" ht="34" x14ac:dyDescent="0.4">
      <c r="A41" s="266" t="s">
        <v>11242</v>
      </c>
      <c r="B41" s="69" t="s">
        <v>11244</v>
      </c>
      <c r="C41" s="111" t="s">
        <v>7671</v>
      </c>
      <c r="D41" s="69" t="s">
        <v>7667</v>
      </c>
      <c r="E41" s="111" t="s">
        <v>7409</v>
      </c>
      <c r="F41" s="71">
        <v>0</v>
      </c>
      <c r="G41" s="71">
        <v>0</v>
      </c>
      <c r="H41" s="111">
        <v>0</v>
      </c>
      <c r="I41" s="111">
        <v>0</v>
      </c>
      <c r="J41" s="111">
        <v>1</v>
      </c>
      <c r="K41" s="111" t="s">
        <v>11247</v>
      </c>
      <c r="L41" s="111" t="s">
        <v>11247</v>
      </c>
      <c r="M41" s="111" t="s">
        <v>11247</v>
      </c>
      <c r="N41" s="111" t="s">
        <v>11247</v>
      </c>
      <c r="O41" s="111" t="s">
        <v>11247</v>
      </c>
      <c r="P41" s="111" t="s">
        <v>11247</v>
      </c>
      <c r="Q41" s="111" t="s">
        <v>11247</v>
      </c>
      <c r="R41" s="111" t="s">
        <v>11247</v>
      </c>
      <c r="S41" s="111" t="s">
        <v>11247</v>
      </c>
      <c r="T41" s="111" t="s">
        <v>11247</v>
      </c>
      <c r="U41" s="111" t="s">
        <v>11247</v>
      </c>
      <c r="V41" s="111" t="s">
        <v>11247</v>
      </c>
      <c r="W41" s="111" t="s">
        <v>11247</v>
      </c>
      <c r="X41" s="111" t="s">
        <v>11247</v>
      </c>
      <c r="Y41" s="111" t="s">
        <v>11247</v>
      </c>
      <c r="Z41" s="111" t="s">
        <v>11247</v>
      </c>
      <c r="AA41" s="111" t="s">
        <v>11247</v>
      </c>
      <c r="AB41" s="111" t="s">
        <v>11247</v>
      </c>
      <c r="AC41" s="111" t="s">
        <v>11247</v>
      </c>
      <c r="AD41" s="111" t="s">
        <v>11247</v>
      </c>
      <c r="AE41" s="111" t="s">
        <v>11247</v>
      </c>
      <c r="AF41" s="111" t="s">
        <v>11247</v>
      </c>
      <c r="AG41" s="111" t="s">
        <v>11247</v>
      </c>
      <c r="AH41" s="111" t="s">
        <v>11247</v>
      </c>
      <c r="AI41" s="111" t="s">
        <v>11247</v>
      </c>
      <c r="AJ41" s="111" t="s">
        <v>11247</v>
      </c>
    </row>
    <row r="42" spans="1:36" ht="34" x14ac:dyDescent="0.4">
      <c r="A42" s="266" t="s">
        <v>11205</v>
      </c>
      <c r="B42" s="69" t="s">
        <v>11206</v>
      </c>
      <c r="C42" s="111" t="s">
        <v>7671</v>
      </c>
      <c r="D42" s="69" t="s">
        <v>7667</v>
      </c>
      <c r="E42" s="111" t="s">
        <v>7409</v>
      </c>
      <c r="F42" s="71">
        <v>0</v>
      </c>
      <c r="G42" s="71">
        <v>0</v>
      </c>
      <c r="H42" s="111">
        <v>0</v>
      </c>
      <c r="I42" s="111">
        <v>0</v>
      </c>
      <c r="J42" s="111">
        <v>1</v>
      </c>
      <c r="K42" s="111" t="s">
        <v>11202</v>
      </c>
      <c r="L42" s="111" t="s">
        <v>7668</v>
      </c>
      <c r="M42" s="111" t="s">
        <v>7668</v>
      </c>
      <c r="N42" s="111" t="s">
        <v>7668</v>
      </c>
      <c r="O42" s="111" t="s">
        <v>7668</v>
      </c>
      <c r="P42" s="111" t="s">
        <v>7668</v>
      </c>
      <c r="Q42" s="111" t="s">
        <v>7668</v>
      </c>
      <c r="R42" s="111" t="s">
        <v>7668</v>
      </c>
      <c r="S42" s="111" t="s">
        <v>7668</v>
      </c>
      <c r="T42" s="111" t="s">
        <v>7668</v>
      </c>
      <c r="U42" s="111" t="s">
        <v>7668</v>
      </c>
      <c r="V42" s="111" t="s">
        <v>7668</v>
      </c>
      <c r="W42" s="111" t="s">
        <v>7668</v>
      </c>
      <c r="X42" s="111" t="s">
        <v>7668</v>
      </c>
      <c r="Y42" s="111" t="s">
        <v>7668</v>
      </c>
      <c r="Z42" s="111" t="s">
        <v>7668</v>
      </c>
      <c r="AA42" s="111" t="s">
        <v>7668</v>
      </c>
      <c r="AB42" s="111" t="s">
        <v>7668</v>
      </c>
      <c r="AC42" s="111" t="s">
        <v>7668</v>
      </c>
      <c r="AD42" s="111" t="s">
        <v>7668</v>
      </c>
      <c r="AE42" s="111" t="s">
        <v>7668</v>
      </c>
      <c r="AF42" s="111" t="s">
        <v>7668</v>
      </c>
      <c r="AG42" s="111" t="s">
        <v>7668</v>
      </c>
      <c r="AH42" s="111" t="s">
        <v>7668</v>
      </c>
      <c r="AI42" s="111" t="s">
        <v>7668</v>
      </c>
      <c r="AJ42" s="111" t="s">
        <v>7668</v>
      </c>
    </row>
    <row r="43" spans="1:36" ht="34" x14ac:dyDescent="0.4">
      <c r="A43" s="266" t="s">
        <v>11112</v>
      </c>
      <c r="B43" s="69" t="s">
        <v>11113</v>
      </c>
      <c r="C43" s="111" t="s">
        <v>7671</v>
      </c>
      <c r="D43" s="69" t="s">
        <v>7771</v>
      </c>
      <c r="E43" s="111" t="s">
        <v>7409</v>
      </c>
      <c r="F43" s="71">
        <v>0</v>
      </c>
      <c r="G43" s="71">
        <v>0</v>
      </c>
      <c r="H43" s="111">
        <v>0</v>
      </c>
      <c r="I43" s="111">
        <v>0</v>
      </c>
      <c r="J43" s="111">
        <v>0</v>
      </c>
      <c r="K43" s="111">
        <v>1</v>
      </c>
      <c r="L43" s="111" t="s">
        <v>10981</v>
      </c>
      <c r="M43" s="111" t="s">
        <v>10981</v>
      </c>
      <c r="N43" s="111" t="s">
        <v>7668</v>
      </c>
      <c r="O43" s="111" t="s">
        <v>7668</v>
      </c>
      <c r="P43" s="111" t="s">
        <v>7668</v>
      </c>
      <c r="Q43" s="111" t="s">
        <v>7668</v>
      </c>
      <c r="R43" s="111" t="s">
        <v>7668</v>
      </c>
      <c r="S43" s="111" t="s">
        <v>7668</v>
      </c>
      <c r="T43" s="111" t="s">
        <v>7668</v>
      </c>
      <c r="U43" s="111" t="s">
        <v>7668</v>
      </c>
      <c r="V43" s="111" t="s">
        <v>7668</v>
      </c>
      <c r="W43" s="111" t="s">
        <v>7668</v>
      </c>
      <c r="X43" s="111" t="s">
        <v>7668</v>
      </c>
      <c r="Y43" s="111" t="s">
        <v>7668</v>
      </c>
      <c r="Z43" s="111" t="s">
        <v>7668</v>
      </c>
      <c r="AA43" s="111" t="s">
        <v>7668</v>
      </c>
      <c r="AB43" s="111" t="s">
        <v>7668</v>
      </c>
      <c r="AC43" s="111" t="s">
        <v>7668</v>
      </c>
      <c r="AD43" s="111" t="s">
        <v>7668</v>
      </c>
      <c r="AE43" s="111" t="s">
        <v>7668</v>
      </c>
      <c r="AF43" s="111" t="s">
        <v>7668</v>
      </c>
      <c r="AG43" s="111" t="s">
        <v>7668</v>
      </c>
      <c r="AH43" s="111" t="s">
        <v>7668</v>
      </c>
      <c r="AI43" s="111" t="s">
        <v>7668</v>
      </c>
      <c r="AJ43" s="111" t="s">
        <v>7668</v>
      </c>
    </row>
    <row r="44" spans="1:36" ht="51" x14ac:dyDescent="0.4">
      <c r="A44" s="266" t="s">
        <v>11069</v>
      </c>
      <c r="B44" s="69" t="s">
        <v>11070</v>
      </c>
      <c r="C44" s="111" t="s">
        <v>7671</v>
      </c>
      <c r="D44" s="69" t="s">
        <v>7820</v>
      </c>
      <c r="E44" s="111" t="s">
        <v>5314</v>
      </c>
      <c r="F44" s="71">
        <v>0</v>
      </c>
      <c r="G44" s="71">
        <v>0</v>
      </c>
      <c r="H44" s="111">
        <v>0</v>
      </c>
      <c r="I44" s="111">
        <v>0</v>
      </c>
      <c r="J44" s="111">
        <v>0</v>
      </c>
      <c r="K44" s="111">
        <v>0</v>
      </c>
      <c r="L44" s="111">
        <v>1</v>
      </c>
      <c r="M44" s="111" t="s">
        <v>10981</v>
      </c>
      <c r="N44" s="111" t="s">
        <v>7668</v>
      </c>
      <c r="O44" s="111" t="s">
        <v>7668</v>
      </c>
      <c r="P44" s="111" t="s">
        <v>7668</v>
      </c>
      <c r="Q44" s="111" t="s">
        <v>7668</v>
      </c>
      <c r="R44" s="111" t="s">
        <v>7668</v>
      </c>
      <c r="S44" s="111" t="s">
        <v>7668</v>
      </c>
      <c r="T44" s="111" t="s">
        <v>7668</v>
      </c>
      <c r="U44" s="111" t="s">
        <v>7668</v>
      </c>
      <c r="V44" s="111" t="s">
        <v>7668</v>
      </c>
      <c r="W44" s="111" t="s">
        <v>7668</v>
      </c>
      <c r="X44" s="111" t="s">
        <v>7668</v>
      </c>
      <c r="Y44" s="111" t="s">
        <v>7668</v>
      </c>
      <c r="Z44" s="111" t="s">
        <v>7668</v>
      </c>
      <c r="AA44" s="111" t="s">
        <v>7668</v>
      </c>
      <c r="AB44" s="111" t="s">
        <v>7668</v>
      </c>
      <c r="AC44" s="111" t="s">
        <v>7668</v>
      </c>
      <c r="AD44" s="111" t="s">
        <v>7668</v>
      </c>
      <c r="AE44" s="111" t="s">
        <v>7668</v>
      </c>
      <c r="AF44" s="111" t="s">
        <v>7668</v>
      </c>
      <c r="AG44" s="111" t="s">
        <v>7668</v>
      </c>
      <c r="AH44" s="111" t="s">
        <v>7668</v>
      </c>
      <c r="AI44" s="111" t="s">
        <v>7668</v>
      </c>
      <c r="AJ44" s="111" t="s">
        <v>7668</v>
      </c>
    </row>
    <row r="45" spans="1:36" ht="34" x14ac:dyDescent="0.4">
      <c r="A45" s="266" t="s">
        <v>11065</v>
      </c>
      <c r="B45" s="69" t="s">
        <v>11066</v>
      </c>
      <c r="C45" s="111" t="s">
        <v>7671</v>
      </c>
      <c r="D45" s="69" t="s">
        <v>7820</v>
      </c>
      <c r="E45" s="111" t="s">
        <v>7409</v>
      </c>
      <c r="F45" s="71">
        <v>0</v>
      </c>
      <c r="G45" s="71">
        <v>0</v>
      </c>
      <c r="H45" s="111">
        <v>0</v>
      </c>
      <c r="I45" s="111">
        <v>0</v>
      </c>
      <c r="J45" s="111">
        <v>0</v>
      </c>
      <c r="K45" s="111">
        <v>0</v>
      </c>
      <c r="L45" s="111">
        <v>1</v>
      </c>
      <c r="M45" s="111" t="s">
        <v>10981</v>
      </c>
      <c r="N45" s="111" t="s">
        <v>7668</v>
      </c>
      <c r="O45" s="111" t="s">
        <v>7668</v>
      </c>
      <c r="P45" s="111" t="s">
        <v>7668</v>
      </c>
      <c r="Q45" s="111" t="s">
        <v>7668</v>
      </c>
      <c r="R45" s="111" t="s">
        <v>7668</v>
      </c>
      <c r="S45" s="111" t="s">
        <v>7668</v>
      </c>
      <c r="T45" s="111" t="s">
        <v>7668</v>
      </c>
      <c r="U45" s="111" t="s">
        <v>7668</v>
      </c>
      <c r="V45" s="111" t="s">
        <v>7668</v>
      </c>
      <c r="W45" s="111" t="s">
        <v>7668</v>
      </c>
      <c r="X45" s="111" t="s">
        <v>7668</v>
      </c>
      <c r="Y45" s="111" t="s">
        <v>7668</v>
      </c>
      <c r="Z45" s="111" t="s">
        <v>7668</v>
      </c>
      <c r="AA45" s="111" t="s">
        <v>7668</v>
      </c>
      <c r="AB45" s="111" t="s">
        <v>7668</v>
      </c>
      <c r="AC45" s="111" t="s">
        <v>7668</v>
      </c>
      <c r="AD45" s="111" t="s">
        <v>7668</v>
      </c>
      <c r="AE45" s="111" t="s">
        <v>7668</v>
      </c>
      <c r="AF45" s="111" t="s">
        <v>7668</v>
      </c>
      <c r="AG45" s="111" t="s">
        <v>7668</v>
      </c>
      <c r="AH45" s="111" t="s">
        <v>7668</v>
      </c>
      <c r="AI45" s="111" t="s">
        <v>7668</v>
      </c>
      <c r="AJ45" s="111" t="s">
        <v>7668</v>
      </c>
    </row>
    <row r="46" spans="1:36" ht="34" x14ac:dyDescent="0.4">
      <c r="A46" s="266" t="s">
        <v>10992</v>
      </c>
      <c r="B46" s="69" t="s">
        <v>10993</v>
      </c>
      <c r="C46" s="111" t="s">
        <v>7671</v>
      </c>
      <c r="D46" s="69" t="s">
        <v>7820</v>
      </c>
      <c r="E46" s="111" t="s">
        <v>7409</v>
      </c>
      <c r="F46" s="71">
        <v>0</v>
      </c>
      <c r="G46" s="71">
        <v>0</v>
      </c>
      <c r="H46" s="111">
        <v>0</v>
      </c>
      <c r="I46" s="111">
        <v>0</v>
      </c>
      <c r="J46" s="111">
        <v>0</v>
      </c>
      <c r="K46" s="111">
        <v>0</v>
      </c>
      <c r="L46" s="111">
        <v>1</v>
      </c>
      <c r="M46" s="111" t="s">
        <v>10981</v>
      </c>
      <c r="N46" s="111" t="s">
        <v>7668</v>
      </c>
      <c r="O46" s="111" t="s">
        <v>7668</v>
      </c>
      <c r="P46" s="111" t="s">
        <v>7668</v>
      </c>
      <c r="Q46" s="111" t="s">
        <v>7668</v>
      </c>
      <c r="R46" s="111" t="s">
        <v>7668</v>
      </c>
      <c r="S46" s="111" t="s">
        <v>7668</v>
      </c>
      <c r="T46" s="111" t="s">
        <v>7668</v>
      </c>
      <c r="U46" s="111" t="s">
        <v>7668</v>
      </c>
      <c r="V46" s="111" t="s">
        <v>7668</v>
      </c>
      <c r="W46" s="111" t="s">
        <v>7668</v>
      </c>
      <c r="X46" s="111" t="s">
        <v>7668</v>
      </c>
      <c r="Y46" s="111" t="s">
        <v>7668</v>
      </c>
      <c r="Z46" s="111" t="s">
        <v>7668</v>
      </c>
      <c r="AA46" s="111" t="s">
        <v>7668</v>
      </c>
      <c r="AB46" s="111" t="s">
        <v>7668</v>
      </c>
      <c r="AC46" s="111" t="s">
        <v>7668</v>
      </c>
      <c r="AD46" s="111" t="s">
        <v>7668</v>
      </c>
      <c r="AE46" s="111" t="s">
        <v>7668</v>
      </c>
      <c r="AF46" s="111" t="s">
        <v>7668</v>
      </c>
      <c r="AG46" s="111" t="s">
        <v>7668</v>
      </c>
      <c r="AH46" s="111" t="s">
        <v>7668</v>
      </c>
      <c r="AI46" s="111" t="s">
        <v>7668</v>
      </c>
      <c r="AJ46" s="111" t="s">
        <v>7668</v>
      </c>
    </row>
    <row r="47" spans="1:36" x14ac:dyDescent="0.4">
      <c r="A47" s="266" t="s">
        <v>10988</v>
      </c>
      <c r="B47" s="69" t="s">
        <v>10989</v>
      </c>
      <c r="C47" s="111" t="s">
        <v>7671</v>
      </c>
      <c r="D47" s="69" t="s">
        <v>7771</v>
      </c>
      <c r="E47" s="111" t="s">
        <v>7409</v>
      </c>
      <c r="F47" s="71">
        <v>0</v>
      </c>
      <c r="G47" s="71">
        <v>0</v>
      </c>
      <c r="H47" s="111">
        <v>0</v>
      </c>
      <c r="I47" s="111">
        <v>0</v>
      </c>
      <c r="J47" s="111">
        <v>0</v>
      </c>
      <c r="K47" s="111">
        <v>0</v>
      </c>
      <c r="L47" s="111">
        <v>1</v>
      </c>
      <c r="M47" s="111" t="s">
        <v>10981</v>
      </c>
      <c r="N47" s="111" t="s">
        <v>7668</v>
      </c>
      <c r="O47" s="111" t="s">
        <v>7668</v>
      </c>
      <c r="P47" s="111" t="s">
        <v>7668</v>
      </c>
      <c r="Q47" s="111" t="s">
        <v>7668</v>
      </c>
      <c r="R47" s="111" t="s">
        <v>7668</v>
      </c>
      <c r="S47" s="111" t="s">
        <v>7668</v>
      </c>
      <c r="T47" s="111" t="s">
        <v>7668</v>
      </c>
      <c r="U47" s="111" t="s">
        <v>7668</v>
      </c>
      <c r="V47" s="111" t="s">
        <v>7668</v>
      </c>
      <c r="W47" s="111" t="s">
        <v>7668</v>
      </c>
      <c r="X47" s="111" t="s">
        <v>7668</v>
      </c>
      <c r="Y47" s="111" t="s">
        <v>7668</v>
      </c>
      <c r="Z47" s="111" t="s">
        <v>7668</v>
      </c>
      <c r="AA47" s="111" t="s">
        <v>7668</v>
      </c>
      <c r="AB47" s="111" t="s">
        <v>7668</v>
      </c>
      <c r="AC47" s="111" t="s">
        <v>7668</v>
      </c>
      <c r="AD47" s="111" t="s">
        <v>7668</v>
      </c>
      <c r="AE47" s="111" t="s">
        <v>7668</v>
      </c>
      <c r="AF47" s="111" t="s">
        <v>7668</v>
      </c>
      <c r="AG47" s="111" t="s">
        <v>7668</v>
      </c>
      <c r="AH47" s="111" t="s">
        <v>7668</v>
      </c>
      <c r="AI47" s="111" t="s">
        <v>7668</v>
      </c>
      <c r="AJ47" s="111" t="s">
        <v>7668</v>
      </c>
    </row>
    <row r="48" spans="1:36" ht="51" x14ac:dyDescent="0.4">
      <c r="A48" s="266" t="s">
        <v>11012</v>
      </c>
      <c r="B48" s="69" t="s">
        <v>11013</v>
      </c>
      <c r="C48" s="111" t="s">
        <v>10982</v>
      </c>
      <c r="D48" s="69" t="s">
        <v>7820</v>
      </c>
      <c r="E48" s="111" t="s">
        <v>7409</v>
      </c>
      <c r="F48" s="71">
        <v>0</v>
      </c>
      <c r="G48" s="71">
        <v>0</v>
      </c>
      <c r="H48" s="111">
        <v>0</v>
      </c>
      <c r="I48" s="111">
        <v>0</v>
      </c>
      <c r="J48" s="111">
        <v>0</v>
      </c>
      <c r="K48" s="111">
        <v>0</v>
      </c>
      <c r="L48" s="111">
        <v>1</v>
      </c>
      <c r="M48" s="111" t="s">
        <v>10981</v>
      </c>
      <c r="N48" s="111" t="s">
        <v>10981</v>
      </c>
      <c r="O48" s="111" t="s">
        <v>10981</v>
      </c>
      <c r="P48" s="111" t="s">
        <v>10981</v>
      </c>
      <c r="Q48" s="111" t="s">
        <v>10981</v>
      </c>
      <c r="R48" s="111" t="s">
        <v>10981</v>
      </c>
      <c r="S48" s="111" t="s">
        <v>10981</v>
      </c>
      <c r="T48" s="111" t="s">
        <v>10981</v>
      </c>
      <c r="U48" s="111" t="s">
        <v>10981</v>
      </c>
      <c r="V48" s="111" t="s">
        <v>10981</v>
      </c>
      <c r="W48" s="111" t="s">
        <v>10981</v>
      </c>
      <c r="X48" s="111" t="s">
        <v>10981</v>
      </c>
      <c r="Y48" s="111" t="s">
        <v>10981</v>
      </c>
      <c r="Z48" s="111" t="s">
        <v>10981</v>
      </c>
      <c r="AA48" s="111" t="s">
        <v>10981</v>
      </c>
      <c r="AB48" s="111" t="s">
        <v>10981</v>
      </c>
      <c r="AC48" s="111" t="s">
        <v>10981</v>
      </c>
      <c r="AD48" s="111" t="s">
        <v>10981</v>
      </c>
      <c r="AE48" s="111" t="s">
        <v>10981</v>
      </c>
      <c r="AF48" s="111" t="s">
        <v>10981</v>
      </c>
      <c r="AG48" s="111" t="s">
        <v>10981</v>
      </c>
      <c r="AH48" s="111" t="s">
        <v>10981</v>
      </c>
      <c r="AI48" s="111" t="s">
        <v>10981</v>
      </c>
      <c r="AJ48" s="111" t="s">
        <v>10981</v>
      </c>
    </row>
    <row r="49" spans="1:36" ht="34" x14ac:dyDescent="0.4">
      <c r="A49" s="266" t="s">
        <v>10862</v>
      </c>
      <c r="B49" s="69" t="s">
        <v>10863</v>
      </c>
      <c r="C49" s="111" t="s">
        <v>7671</v>
      </c>
      <c r="D49" s="69" t="s">
        <v>7820</v>
      </c>
      <c r="E49" s="111" t="s">
        <v>5314</v>
      </c>
      <c r="F49" s="71">
        <v>0</v>
      </c>
      <c r="G49" s="71">
        <v>0</v>
      </c>
      <c r="H49" s="111">
        <v>0</v>
      </c>
      <c r="I49" s="111">
        <v>0</v>
      </c>
      <c r="J49" s="111">
        <v>0</v>
      </c>
      <c r="K49" s="111">
        <v>0</v>
      </c>
      <c r="L49" s="111">
        <v>0</v>
      </c>
      <c r="M49" s="111">
        <v>1</v>
      </c>
      <c r="N49" s="111" t="s">
        <v>7668</v>
      </c>
      <c r="O49" s="111" t="s">
        <v>7668</v>
      </c>
      <c r="P49" s="111" t="s">
        <v>7668</v>
      </c>
      <c r="Q49" s="111" t="s">
        <v>7668</v>
      </c>
      <c r="R49" s="111" t="s">
        <v>7668</v>
      </c>
      <c r="S49" s="111" t="s">
        <v>7668</v>
      </c>
      <c r="T49" s="111" t="s">
        <v>7668</v>
      </c>
      <c r="U49" s="111" t="s">
        <v>7668</v>
      </c>
      <c r="V49" s="111" t="s">
        <v>7668</v>
      </c>
      <c r="W49" s="111" t="s">
        <v>7668</v>
      </c>
      <c r="X49" s="111" t="s">
        <v>7668</v>
      </c>
      <c r="Y49" s="111" t="s">
        <v>7668</v>
      </c>
      <c r="Z49" s="111" t="s">
        <v>7668</v>
      </c>
      <c r="AA49" s="111" t="s">
        <v>7668</v>
      </c>
      <c r="AB49" s="111" t="s">
        <v>7668</v>
      </c>
      <c r="AC49" s="111" t="s">
        <v>7668</v>
      </c>
      <c r="AD49" s="111" t="s">
        <v>7668</v>
      </c>
      <c r="AE49" s="111" t="s">
        <v>7668</v>
      </c>
      <c r="AF49" s="111" t="s">
        <v>7668</v>
      </c>
      <c r="AG49" s="111" t="s">
        <v>7668</v>
      </c>
      <c r="AH49" s="111" t="s">
        <v>7668</v>
      </c>
      <c r="AI49" s="111" t="s">
        <v>7668</v>
      </c>
      <c r="AJ49" s="111" t="s">
        <v>7668</v>
      </c>
    </row>
    <row r="50" spans="1:36" ht="51" x14ac:dyDescent="0.4">
      <c r="A50" s="266" t="s">
        <v>10839</v>
      </c>
      <c r="B50" s="69" t="s">
        <v>10840</v>
      </c>
      <c r="C50" s="111" t="s">
        <v>7671</v>
      </c>
      <c r="D50" s="69" t="s">
        <v>7820</v>
      </c>
      <c r="E50" s="111" t="s">
        <v>5314</v>
      </c>
      <c r="F50" s="71">
        <v>0</v>
      </c>
      <c r="G50" s="71">
        <v>0</v>
      </c>
      <c r="H50" s="111">
        <v>0</v>
      </c>
      <c r="I50" s="111">
        <v>0</v>
      </c>
      <c r="J50" s="111">
        <v>0</v>
      </c>
      <c r="K50" s="111">
        <v>12</v>
      </c>
      <c r="L50" s="111">
        <v>0</v>
      </c>
      <c r="M50" s="111">
        <v>2</v>
      </c>
      <c r="N50" s="111" t="s">
        <v>10733</v>
      </c>
      <c r="O50" s="111" t="s">
        <v>10733</v>
      </c>
      <c r="P50" s="111" t="s">
        <v>10733</v>
      </c>
      <c r="Q50" s="111" t="s">
        <v>10733</v>
      </c>
      <c r="R50" s="111" t="s">
        <v>10733</v>
      </c>
      <c r="S50" s="111" t="s">
        <v>10733</v>
      </c>
      <c r="T50" s="111" t="s">
        <v>7668</v>
      </c>
      <c r="U50" s="111" t="s">
        <v>7668</v>
      </c>
      <c r="V50" s="111" t="s">
        <v>7668</v>
      </c>
      <c r="W50" s="111" t="s">
        <v>7668</v>
      </c>
      <c r="X50" s="111" t="s">
        <v>7668</v>
      </c>
      <c r="Y50" s="111" t="s">
        <v>7668</v>
      </c>
      <c r="Z50" s="111" t="s">
        <v>7668</v>
      </c>
      <c r="AA50" s="111" t="s">
        <v>7668</v>
      </c>
      <c r="AB50" s="111" t="s">
        <v>7668</v>
      </c>
      <c r="AC50" s="111" t="s">
        <v>7668</v>
      </c>
      <c r="AD50" s="111" t="s">
        <v>7668</v>
      </c>
      <c r="AE50" s="111" t="s">
        <v>7668</v>
      </c>
      <c r="AF50" s="111" t="s">
        <v>7668</v>
      </c>
      <c r="AG50" s="111" t="s">
        <v>7668</v>
      </c>
      <c r="AH50" s="111" t="s">
        <v>7668</v>
      </c>
      <c r="AI50" s="111" t="s">
        <v>7668</v>
      </c>
      <c r="AJ50" s="111" t="s">
        <v>7668</v>
      </c>
    </row>
    <row r="51" spans="1:36" ht="68" x14ac:dyDescent="0.4">
      <c r="A51" s="266" t="s">
        <v>11199</v>
      </c>
      <c r="B51" s="69" t="s">
        <v>11200</v>
      </c>
      <c r="C51" s="111" t="s">
        <v>11201</v>
      </c>
      <c r="D51" s="69" t="s">
        <v>7667</v>
      </c>
      <c r="E51" s="111" t="s">
        <v>7409</v>
      </c>
      <c r="F51" s="71">
        <v>0</v>
      </c>
      <c r="G51" s="71">
        <v>0</v>
      </c>
      <c r="H51" s="111">
        <v>0</v>
      </c>
      <c r="I51" s="111">
        <v>0</v>
      </c>
      <c r="J51" s="111">
        <v>5</v>
      </c>
      <c r="K51" s="111" t="s">
        <v>11202</v>
      </c>
      <c r="L51" s="111" t="s">
        <v>11202</v>
      </c>
      <c r="M51" s="111" t="s">
        <v>11202</v>
      </c>
      <c r="N51" s="111" t="s">
        <v>11202</v>
      </c>
      <c r="O51" s="111" t="s">
        <v>11202</v>
      </c>
      <c r="P51" s="111" t="s">
        <v>11202</v>
      </c>
      <c r="Q51" s="111" t="s">
        <v>11202</v>
      </c>
      <c r="R51" s="111" t="s">
        <v>11202</v>
      </c>
      <c r="S51" s="111" t="s">
        <v>11202</v>
      </c>
      <c r="T51" s="111" t="s">
        <v>11202</v>
      </c>
      <c r="U51" s="111" t="s">
        <v>11202</v>
      </c>
      <c r="V51" s="111" t="s">
        <v>11202</v>
      </c>
      <c r="W51" s="111" t="s">
        <v>11202</v>
      </c>
      <c r="X51" s="111" t="s">
        <v>11202</v>
      </c>
      <c r="Y51" s="111" t="s">
        <v>11202</v>
      </c>
      <c r="Z51" s="111" t="s">
        <v>11202</v>
      </c>
      <c r="AA51" s="111" t="s">
        <v>11202</v>
      </c>
      <c r="AB51" s="111" t="s">
        <v>11202</v>
      </c>
      <c r="AC51" s="111" t="s">
        <v>11202</v>
      </c>
      <c r="AD51" s="111" t="s">
        <v>11202</v>
      </c>
      <c r="AE51" s="111" t="s">
        <v>11202</v>
      </c>
      <c r="AF51" s="111" t="s">
        <v>11202</v>
      </c>
      <c r="AG51" s="111" t="s">
        <v>11202</v>
      </c>
      <c r="AH51" s="111" t="s">
        <v>11202</v>
      </c>
      <c r="AI51" s="111" t="s">
        <v>11202</v>
      </c>
      <c r="AJ51" s="111" t="s">
        <v>11202</v>
      </c>
    </row>
    <row r="52" spans="1:36" ht="34" x14ac:dyDescent="0.4">
      <c r="A52" s="266" t="s">
        <v>10686</v>
      </c>
      <c r="B52" s="69" t="s">
        <v>10687</v>
      </c>
      <c r="C52" s="111" t="s">
        <v>7671</v>
      </c>
      <c r="D52" s="69" t="s">
        <v>7820</v>
      </c>
      <c r="E52" s="111" t="s">
        <v>5314</v>
      </c>
      <c r="F52" s="71">
        <v>0</v>
      </c>
      <c r="G52" s="71">
        <v>0</v>
      </c>
      <c r="H52" s="111">
        <v>0</v>
      </c>
      <c r="I52" s="111">
        <v>0</v>
      </c>
      <c r="J52" s="111">
        <v>0</v>
      </c>
      <c r="K52" s="111">
        <v>0</v>
      </c>
      <c r="L52" s="111">
        <v>0</v>
      </c>
      <c r="M52" s="111">
        <v>0</v>
      </c>
      <c r="N52" s="111">
        <v>0</v>
      </c>
      <c r="O52" s="111">
        <v>1</v>
      </c>
      <c r="P52" s="111">
        <v>0</v>
      </c>
      <c r="Q52" s="111" t="s">
        <v>7668</v>
      </c>
      <c r="R52" s="111" t="s">
        <v>7668</v>
      </c>
      <c r="S52" s="111" t="s">
        <v>7668</v>
      </c>
      <c r="T52" s="111" t="s">
        <v>7668</v>
      </c>
      <c r="U52" s="111" t="s">
        <v>7668</v>
      </c>
      <c r="V52" s="111" t="s">
        <v>7668</v>
      </c>
      <c r="W52" s="111" t="s">
        <v>7668</v>
      </c>
      <c r="X52" s="111" t="s">
        <v>7668</v>
      </c>
      <c r="Y52" s="111" t="s">
        <v>7668</v>
      </c>
      <c r="Z52" s="111" t="s">
        <v>7668</v>
      </c>
      <c r="AA52" s="111" t="s">
        <v>7668</v>
      </c>
      <c r="AB52" s="111" t="s">
        <v>7668</v>
      </c>
      <c r="AC52" s="111" t="s">
        <v>7668</v>
      </c>
      <c r="AD52" s="111" t="s">
        <v>7668</v>
      </c>
      <c r="AE52" s="111" t="s">
        <v>7668</v>
      </c>
      <c r="AF52" s="111" t="s">
        <v>7668</v>
      </c>
      <c r="AG52" s="111" t="s">
        <v>7668</v>
      </c>
      <c r="AH52" s="111" t="s">
        <v>7668</v>
      </c>
      <c r="AI52" s="111" t="s">
        <v>7668</v>
      </c>
      <c r="AJ52" s="111" t="s">
        <v>7668</v>
      </c>
    </row>
    <row r="53" spans="1:36" ht="34" x14ac:dyDescent="0.4">
      <c r="A53" s="266" t="s">
        <v>10539</v>
      </c>
      <c r="B53" s="69" t="s">
        <v>10540</v>
      </c>
      <c r="C53" s="111" t="s">
        <v>7671</v>
      </c>
      <c r="D53" s="69" t="s">
        <v>8182</v>
      </c>
      <c r="E53" s="111" t="s">
        <v>5314</v>
      </c>
      <c r="F53" s="71">
        <v>0</v>
      </c>
      <c r="G53" s="71">
        <v>0</v>
      </c>
      <c r="H53" s="111">
        <v>0</v>
      </c>
      <c r="I53" s="111">
        <v>0</v>
      </c>
      <c r="J53" s="111">
        <v>5</v>
      </c>
      <c r="K53" s="111">
        <v>0</v>
      </c>
      <c r="L53" s="111">
        <v>0</v>
      </c>
      <c r="M53" s="111">
        <v>0</v>
      </c>
      <c r="N53" s="111">
        <v>0</v>
      </c>
      <c r="O53" s="111">
        <v>0</v>
      </c>
      <c r="P53" s="111">
        <v>1</v>
      </c>
      <c r="Q53" s="111" t="s">
        <v>7668</v>
      </c>
      <c r="R53" s="111" t="s">
        <v>7668</v>
      </c>
      <c r="S53" s="111" t="s">
        <v>7668</v>
      </c>
      <c r="T53" s="111" t="s">
        <v>7668</v>
      </c>
      <c r="U53" s="111" t="s">
        <v>7668</v>
      </c>
      <c r="V53" s="111" t="s">
        <v>7668</v>
      </c>
      <c r="W53" s="111" t="s">
        <v>7668</v>
      </c>
      <c r="X53" s="111" t="s">
        <v>7668</v>
      </c>
      <c r="Y53" s="111" t="s">
        <v>7668</v>
      </c>
      <c r="Z53" s="111" t="s">
        <v>7668</v>
      </c>
      <c r="AA53" s="111" t="s">
        <v>7668</v>
      </c>
      <c r="AB53" s="111" t="s">
        <v>7668</v>
      </c>
      <c r="AC53" s="111" t="s">
        <v>7668</v>
      </c>
      <c r="AD53" s="111" t="s">
        <v>7668</v>
      </c>
      <c r="AE53" s="111" t="s">
        <v>7668</v>
      </c>
      <c r="AF53" s="111" t="s">
        <v>7668</v>
      </c>
      <c r="AG53" s="111" t="s">
        <v>7668</v>
      </c>
      <c r="AH53" s="111" t="s">
        <v>7668</v>
      </c>
      <c r="AI53" s="111" t="s">
        <v>7668</v>
      </c>
      <c r="AJ53" s="111" t="s">
        <v>7668</v>
      </c>
    </row>
    <row r="54" spans="1:36" ht="34" hidden="1" x14ac:dyDescent="0.4">
      <c r="A54" s="266" t="s">
        <v>10466</v>
      </c>
      <c r="B54" s="69" t="s">
        <v>10467</v>
      </c>
      <c r="C54" s="111" t="s">
        <v>7672</v>
      </c>
      <c r="D54" s="69" t="s">
        <v>7771</v>
      </c>
      <c r="E54" s="111"/>
      <c r="F54" s="71">
        <v>0</v>
      </c>
      <c r="G54" s="71">
        <v>0</v>
      </c>
      <c r="H54" s="111">
        <v>0</v>
      </c>
      <c r="I54" s="111">
        <v>0</v>
      </c>
      <c r="J54" s="111">
        <v>0</v>
      </c>
      <c r="K54" s="111">
        <v>0</v>
      </c>
      <c r="L54" s="111">
        <v>0</v>
      </c>
      <c r="M54" s="111">
        <v>0</v>
      </c>
      <c r="N54" s="111">
        <v>0</v>
      </c>
      <c r="O54" s="111">
        <v>0</v>
      </c>
      <c r="P54" s="111">
        <v>1</v>
      </c>
      <c r="Q54" s="111" t="s">
        <v>10468</v>
      </c>
      <c r="R54" s="111" t="s">
        <v>7668</v>
      </c>
      <c r="S54" s="111" t="s">
        <v>7668</v>
      </c>
      <c r="T54" s="111" t="s">
        <v>7668</v>
      </c>
      <c r="U54" s="111" t="s">
        <v>7668</v>
      </c>
      <c r="V54" s="111" t="s">
        <v>7668</v>
      </c>
      <c r="W54" s="111" t="s">
        <v>7668</v>
      </c>
      <c r="X54" s="111" t="s">
        <v>7668</v>
      </c>
      <c r="Y54" s="111" t="s">
        <v>7668</v>
      </c>
      <c r="Z54" s="111" t="s">
        <v>7668</v>
      </c>
      <c r="AA54" s="111" t="s">
        <v>7668</v>
      </c>
      <c r="AB54" s="111" t="s">
        <v>7668</v>
      </c>
      <c r="AC54" s="111" t="s">
        <v>7668</v>
      </c>
      <c r="AD54" s="111" t="s">
        <v>7668</v>
      </c>
      <c r="AE54" s="111" t="s">
        <v>7668</v>
      </c>
      <c r="AF54" s="111" t="s">
        <v>7668</v>
      </c>
      <c r="AG54" s="111" t="s">
        <v>7668</v>
      </c>
      <c r="AH54" s="111" t="s">
        <v>7668</v>
      </c>
      <c r="AI54" s="111" t="s">
        <v>7668</v>
      </c>
      <c r="AJ54" s="111" t="s">
        <v>7668</v>
      </c>
    </row>
    <row r="55" spans="1:36" ht="34" x14ac:dyDescent="0.4">
      <c r="A55" s="266" t="s">
        <v>10336</v>
      </c>
      <c r="B55" s="69" t="s">
        <v>10337</v>
      </c>
      <c r="C55" s="111" t="s">
        <v>7671</v>
      </c>
      <c r="D55" s="69" t="s">
        <v>7667</v>
      </c>
      <c r="E55" s="111" t="s">
        <v>10346</v>
      </c>
      <c r="F55" s="71">
        <v>0</v>
      </c>
      <c r="G55" s="71">
        <v>0</v>
      </c>
      <c r="H55" s="111">
        <v>0</v>
      </c>
      <c r="I55" s="111">
        <v>0</v>
      </c>
      <c r="J55" s="111">
        <v>0</v>
      </c>
      <c r="K55" s="111">
        <v>0</v>
      </c>
      <c r="L55" s="111">
        <v>0</v>
      </c>
      <c r="M55" s="111">
        <v>0</v>
      </c>
      <c r="N55" s="111">
        <v>0</v>
      </c>
      <c r="O55" s="111">
        <v>0</v>
      </c>
      <c r="P55" s="111">
        <v>0</v>
      </c>
      <c r="Q55" s="111">
        <v>0</v>
      </c>
      <c r="R55" s="111">
        <v>1</v>
      </c>
      <c r="S55" s="111" t="s">
        <v>10331</v>
      </c>
      <c r="T55" s="111" t="s">
        <v>7668</v>
      </c>
      <c r="U55" s="111" t="s">
        <v>7668</v>
      </c>
      <c r="V55" s="111" t="s">
        <v>7668</v>
      </c>
      <c r="W55" s="111" t="s">
        <v>7668</v>
      </c>
      <c r="X55" s="111" t="s">
        <v>7668</v>
      </c>
      <c r="Y55" s="111" t="s">
        <v>7668</v>
      </c>
      <c r="Z55" s="111" t="s">
        <v>7668</v>
      </c>
      <c r="AA55" s="111" t="s">
        <v>7668</v>
      </c>
      <c r="AB55" s="111" t="s">
        <v>7668</v>
      </c>
      <c r="AC55" s="111" t="s">
        <v>7668</v>
      </c>
      <c r="AD55" s="111" t="s">
        <v>7668</v>
      </c>
      <c r="AE55" s="111" t="s">
        <v>7668</v>
      </c>
      <c r="AF55" s="111" t="s">
        <v>7668</v>
      </c>
      <c r="AG55" s="111" t="s">
        <v>7668</v>
      </c>
      <c r="AH55" s="111" t="s">
        <v>7668</v>
      </c>
      <c r="AI55" s="111" t="s">
        <v>7668</v>
      </c>
      <c r="AJ55" s="111" t="s">
        <v>7668</v>
      </c>
    </row>
    <row r="56" spans="1:36" ht="85" x14ac:dyDescent="0.4">
      <c r="A56" s="266" t="s">
        <v>11216</v>
      </c>
      <c r="B56" s="69" t="s">
        <v>11221</v>
      </c>
      <c r="C56" s="111" t="s">
        <v>11222</v>
      </c>
      <c r="D56" s="69" t="s">
        <v>7667</v>
      </c>
      <c r="E56" s="111" t="s">
        <v>7409</v>
      </c>
      <c r="F56" s="71">
        <v>0</v>
      </c>
      <c r="G56" s="71">
        <v>0</v>
      </c>
      <c r="H56" s="111">
        <v>0</v>
      </c>
      <c r="I56" s="111">
        <v>0</v>
      </c>
      <c r="J56" s="111">
        <v>15</v>
      </c>
      <c r="K56" s="111" t="s">
        <v>11220</v>
      </c>
      <c r="L56" s="111" t="s">
        <v>11220</v>
      </c>
      <c r="M56" s="111" t="s">
        <v>11220</v>
      </c>
      <c r="N56" s="111" t="s">
        <v>11220</v>
      </c>
      <c r="O56" s="111" t="s">
        <v>11220</v>
      </c>
      <c r="P56" s="111" t="s">
        <v>11220</v>
      </c>
      <c r="Q56" s="111" t="s">
        <v>11220</v>
      </c>
      <c r="R56" s="111" t="s">
        <v>11220</v>
      </c>
      <c r="S56" s="111" t="s">
        <v>11220</v>
      </c>
      <c r="T56" s="111" t="s">
        <v>11220</v>
      </c>
      <c r="U56" s="111" t="s">
        <v>11220</v>
      </c>
      <c r="V56" s="111" t="s">
        <v>11220</v>
      </c>
      <c r="W56" s="111" t="s">
        <v>11220</v>
      </c>
      <c r="X56" s="111" t="s">
        <v>11220</v>
      </c>
      <c r="Y56" s="111" t="s">
        <v>11220</v>
      </c>
      <c r="Z56" s="111" t="s">
        <v>11220</v>
      </c>
      <c r="AA56" s="111" t="s">
        <v>11220</v>
      </c>
      <c r="AB56" s="111" t="s">
        <v>11220</v>
      </c>
      <c r="AC56" s="111" t="s">
        <v>11220</v>
      </c>
      <c r="AD56" s="111" t="s">
        <v>11220</v>
      </c>
      <c r="AE56" s="111" t="s">
        <v>11220</v>
      </c>
      <c r="AF56" s="111" t="s">
        <v>11220</v>
      </c>
      <c r="AG56" s="111" t="s">
        <v>11220</v>
      </c>
      <c r="AH56" s="111" t="s">
        <v>11220</v>
      </c>
      <c r="AI56" s="111" t="s">
        <v>11220</v>
      </c>
      <c r="AJ56" s="111" t="s">
        <v>11220</v>
      </c>
    </row>
    <row r="57" spans="1:36" ht="34" x14ac:dyDescent="0.4">
      <c r="A57" s="266" t="s">
        <v>9846</v>
      </c>
      <c r="B57" s="69" t="s">
        <v>9847</v>
      </c>
      <c r="C57" s="111" t="s">
        <v>7671</v>
      </c>
      <c r="D57" s="69" t="s">
        <v>8182</v>
      </c>
      <c r="E57" s="111" t="s">
        <v>10345</v>
      </c>
      <c r="F57" s="71">
        <v>0</v>
      </c>
      <c r="G57" s="71">
        <v>2</v>
      </c>
      <c r="H57" s="111">
        <v>0</v>
      </c>
      <c r="I57" s="111">
        <v>0</v>
      </c>
      <c r="J57" s="111">
        <v>2</v>
      </c>
      <c r="K57" s="111">
        <v>4</v>
      </c>
      <c r="L57" s="111">
        <v>0</v>
      </c>
      <c r="M57" s="111">
        <v>1</v>
      </c>
      <c r="N57" s="111">
        <v>1</v>
      </c>
      <c r="O57" s="111">
        <v>2</v>
      </c>
      <c r="P57" s="111">
        <v>16</v>
      </c>
      <c r="Q57" s="111">
        <v>0</v>
      </c>
      <c r="R57" s="111">
        <v>0</v>
      </c>
      <c r="S57" s="111">
        <v>0</v>
      </c>
      <c r="T57" s="111">
        <v>0</v>
      </c>
      <c r="U57" s="111">
        <v>0</v>
      </c>
      <c r="V57" s="111">
        <v>2</v>
      </c>
      <c r="W57" s="111" t="s">
        <v>7668</v>
      </c>
      <c r="X57" s="111" t="s">
        <v>7668</v>
      </c>
      <c r="Y57" s="111" t="s">
        <v>7668</v>
      </c>
      <c r="Z57" s="111" t="s">
        <v>7668</v>
      </c>
      <c r="AA57" s="111" t="s">
        <v>7668</v>
      </c>
      <c r="AB57" s="111" t="s">
        <v>7668</v>
      </c>
      <c r="AC57" s="111" t="s">
        <v>7668</v>
      </c>
      <c r="AD57" s="111" t="s">
        <v>7668</v>
      </c>
      <c r="AE57" s="111" t="s">
        <v>7668</v>
      </c>
      <c r="AF57" s="111" t="s">
        <v>7668</v>
      </c>
      <c r="AG57" s="111" t="s">
        <v>7668</v>
      </c>
      <c r="AH57" s="111" t="s">
        <v>7668</v>
      </c>
      <c r="AI57" s="111" t="s">
        <v>7668</v>
      </c>
      <c r="AJ57" s="111" t="s">
        <v>7668</v>
      </c>
    </row>
    <row r="58" spans="1:36" ht="85" hidden="1" x14ac:dyDescent="0.4">
      <c r="A58" s="266" t="s">
        <v>10980</v>
      </c>
      <c r="B58" s="69" t="s">
        <v>10983</v>
      </c>
      <c r="C58" s="111" t="s">
        <v>10982</v>
      </c>
      <c r="D58" s="69" t="s">
        <v>8580</v>
      </c>
      <c r="E58" s="111"/>
      <c r="F58" s="71">
        <v>0</v>
      </c>
      <c r="G58" s="71">
        <v>0</v>
      </c>
      <c r="H58" s="111">
        <v>0</v>
      </c>
      <c r="I58" s="111">
        <v>0</v>
      </c>
      <c r="J58" s="111">
        <v>0</v>
      </c>
      <c r="K58" s="111">
        <v>0</v>
      </c>
      <c r="L58" s="111">
        <v>2</v>
      </c>
      <c r="M58" s="111" t="s">
        <v>10981</v>
      </c>
      <c r="N58" s="111" t="s">
        <v>10981</v>
      </c>
      <c r="O58" s="111" t="s">
        <v>10981</v>
      </c>
      <c r="P58" s="111" t="s">
        <v>10981</v>
      </c>
      <c r="Q58" s="111" t="s">
        <v>10981</v>
      </c>
      <c r="R58" s="111" t="s">
        <v>10981</v>
      </c>
      <c r="S58" s="111" t="s">
        <v>10981</v>
      </c>
      <c r="T58" s="111" t="s">
        <v>10981</v>
      </c>
      <c r="U58" s="111" t="s">
        <v>10981</v>
      </c>
      <c r="V58" s="111" t="s">
        <v>10981</v>
      </c>
      <c r="W58" s="111" t="s">
        <v>10981</v>
      </c>
      <c r="X58" s="111" t="s">
        <v>10981</v>
      </c>
      <c r="Y58" s="111" t="s">
        <v>10981</v>
      </c>
      <c r="Z58" s="111" t="s">
        <v>10981</v>
      </c>
      <c r="AA58" s="111" t="s">
        <v>10981</v>
      </c>
      <c r="AB58" s="111" t="s">
        <v>10981</v>
      </c>
      <c r="AC58" s="111" t="s">
        <v>10981</v>
      </c>
      <c r="AD58" s="111" t="s">
        <v>10981</v>
      </c>
      <c r="AE58" s="111" t="s">
        <v>10981</v>
      </c>
      <c r="AF58" s="111" t="s">
        <v>10981</v>
      </c>
      <c r="AG58" s="111" t="s">
        <v>10981</v>
      </c>
      <c r="AH58" s="111" t="s">
        <v>10981</v>
      </c>
      <c r="AI58" s="111" t="s">
        <v>10981</v>
      </c>
      <c r="AJ58" s="111" t="s">
        <v>10981</v>
      </c>
    </row>
    <row r="59" spans="1:36" ht="51" hidden="1" x14ac:dyDescent="0.4">
      <c r="A59" s="266" t="s">
        <v>10461</v>
      </c>
      <c r="B59" s="69" t="s">
        <v>10469</v>
      </c>
      <c r="C59" s="111" t="s">
        <v>7671</v>
      </c>
      <c r="D59" s="69" t="s">
        <v>8580</v>
      </c>
      <c r="E59" s="111"/>
      <c r="F59" s="71">
        <v>0</v>
      </c>
      <c r="G59" s="71">
        <v>0</v>
      </c>
      <c r="H59" s="111">
        <v>0</v>
      </c>
      <c r="I59" s="111">
        <v>0</v>
      </c>
      <c r="J59" s="111">
        <v>0</v>
      </c>
      <c r="K59" s="111">
        <v>0</v>
      </c>
      <c r="L59" s="111">
        <v>0</v>
      </c>
      <c r="M59" s="111">
        <v>0</v>
      </c>
      <c r="N59" s="111">
        <v>0</v>
      </c>
      <c r="O59" s="111">
        <v>0</v>
      </c>
      <c r="P59" s="111">
        <v>2</v>
      </c>
      <c r="Q59" s="111" t="s">
        <v>10468</v>
      </c>
      <c r="R59" s="111" t="s">
        <v>7668</v>
      </c>
      <c r="S59" s="111" t="s">
        <v>7668</v>
      </c>
      <c r="T59" s="111" t="s">
        <v>7668</v>
      </c>
      <c r="U59" s="111" t="s">
        <v>7668</v>
      </c>
      <c r="V59" s="111" t="s">
        <v>7668</v>
      </c>
      <c r="W59" s="111" t="s">
        <v>7668</v>
      </c>
      <c r="X59" s="111" t="s">
        <v>7668</v>
      </c>
      <c r="Y59" s="111" t="s">
        <v>7668</v>
      </c>
      <c r="Z59" s="111" t="s">
        <v>7668</v>
      </c>
      <c r="AA59" s="111" t="s">
        <v>7668</v>
      </c>
      <c r="AB59" s="111" t="s">
        <v>7668</v>
      </c>
      <c r="AC59" s="111" t="s">
        <v>7668</v>
      </c>
      <c r="AD59" s="111" t="s">
        <v>7668</v>
      </c>
      <c r="AE59" s="111" t="s">
        <v>7668</v>
      </c>
      <c r="AF59" s="111" t="s">
        <v>7668</v>
      </c>
      <c r="AG59" s="111" t="s">
        <v>7668</v>
      </c>
      <c r="AH59" s="111" t="s">
        <v>7668</v>
      </c>
      <c r="AI59" s="111" t="s">
        <v>7668</v>
      </c>
      <c r="AJ59" s="111" t="s">
        <v>7668</v>
      </c>
    </row>
    <row r="60" spans="1:36" ht="34" hidden="1" x14ac:dyDescent="0.4">
      <c r="A60" s="266" t="s">
        <v>10373</v>
      </c>
      <c r="B60" s="69" t="s">
        <v>10374</v>
      </c>
      <c r="C60" s="111" t="s">
        <v>7671</v>
      </c>
      <c r="D60" s="69" t="s">
        <v>8580</v>
      </c>
      <c r="E60" s="111"/>
      <c r="F60" s="71">
        <v>0</v>
      </c>
      <c r="G60" s="71">
        <v>0</v>
      </c>
      <c r="H60" s="111">
        <v>0</v>
      </c>
      <c r="I60" s="111">
        <v>0</v>
      </c>
      <c r="J60" s="111">
        <v>0</v>
      </c>
      <c r="K60" s="111">
        <v>0</v>
      </c>
      <c r="L60" s="111">
        <v>0</v>
      </c>
      <c r="M60" s="111">
        <v>0</v>
      </c>
      <c r="N60" s="111">
        <v>0</v>
      </c>
      <c r="O60" s="111">
        <v>0</v>
      </c>
      <c r="P60" s="111">
        <v>0</v>
      </c>
      <c r="Q60" s="111">
        <v>1</v>
      </c>
      <c r="R60" s="111" t="s">
        <v>10371</v>
      </c>
      <c r="S60" s="111" t="s">
        <v>7668</v>
      </c>
      <c r="T60" s="111" t="s">
        <v>7668</v>
      </c>
      <c r="U60" s="111" t="s">
        <v>7668</v>
      </c>
      <c r="V60" s="111" t="s">
        <v>7668</v>
      </c>
      <c r="W60" s="111" t="s">
        <v>7668</v>
      </c>
      <c r="X60" s="111" t="s">
        <v>7668</v>
      </c>
      <c r="Y60" s="111" t="s">
        <v>7668</v>
      </c>
      <c r="Z60" s="111" t="s">
        <v>7668</v>
      </c>
      <c r="AA60" s="111" t="s">
        <v>7668</v>
      </c>
      <c r="AB60" s="111" t="s">
        <v>7668</v>
      </c>
      <c r="AC60" s="111" t="s">
        <v>7668</v>
      </c>
      <c r="AD60" s="111" t="s">
        <v>7668</v>
      </c>
      <c r="AE60" s="111" t="s">
        <v>7668</v>
      </c>
      <c r="AF60" s="111" t="s">
        <v>7668</v>
      </c>
      <c r="AG60" s="111" t="s">
        <v>7668</v>
      </c>
      <c r="AH60" s="111" t="s">
        <v>7668</v>
      </c>
      <c r="AI60" s="111" t="s">
        <v>7668</v>
      </c>
      <c r="AJ60" s="111" t="s">
        <v>7668</v>
      </c>
    </row>
    <row r="61" spans="1:36" ht="51" hidden="1" x14ac:dyDescent="0.4">
      <c r="A61" s="266" t="s">
        <v>10367</v>
      </c>
      <c r="B61" s="69" t="s">
        <v>10368</v>
      </c>
      <c r="C61" s="111" t="s">
        <v>10369</v>
      </c>
      <c r="D61" s="69" t="s">
        <v>10370</v>
      </c>
      <c r="E61" s="111"/>
      <c r="F61" s="71">
        <v>0</v>
      </c>
      <c r="G61" s="71">
        <v>0</v>
      </c>
      <c r="H61" s="111">
        <v>0</v>
      </c>
      <c r="I61" s="111">
        <v>0</v>
      </c>
      <c r="J61" s="111">
        <v>0</v>
      </c>
      <c r="K61" s="111">
        <v>0</v>
      </c>
      <c r="L61" s="111">
        <v>0</v>
      </c>
      <c r="M61" s="111">
        <v>0</v>
      </c>
      <c r="N61" s="111">
        <v>0</v>
      </c>
      <c r="O61" s="111">
        <v>0</v>
      </c>
      <c r="P61" s="111">
        <v>0</v>
      </c>
      <c r="Q61" s="111">
        <v>2</v>
      </c>
      <c r="R61" s="111" t="s">
        <v>10371</v>
      </c>
      <c r="S61" s="111" t="s">
        <v>10371</v>
      </c>
      <c r="T61" s="111" t="s">
        <v>10371</v>
      </c>
      <c r="U61" s="111" t="s">
        <v>10371</v>
      </c>
      <c r="V61" s="111" t="s">
        <v>10371</v>
      </c>
      <c r="W61" s="111" t="s">
        <v>10371</v>
      </c>
      <c r="X61" s="111" t="s">
        <v>10371</v>
      </c>
      <c r="Y61" s="111" t="s">
        <v>10371</v>
      </c>
      <c r="Z61" s="111" t="s">
        <v>10371</v>
      </c>
      <c r="AA61" s="111" t="s">
        <v>10371</v>
      </c>
      <c r="AB61" s="111" t="s">
        <v>10371</v>
      </c>
      <c r="AC61" s="111" t="s">
        <v>10371</v>
      </c>
      <c r="AD61" s="111" t="s">
        <v>10371</v>
      </c>
      <c r="AE61" s="111" t="s">
        <v>10371</v>
      </c>
      <c r="AF61" s="111" t="s">
        <v>10371</v>
      </c>
      <c r="AG61" s="111" t="s">
        <v>10371</v>
      </c>
      <c r="AH61" s="111" t="s">
        <v>10371</v>
      </c>
      <c r="AI61" s="111" t="s">
        <v>10371</v>
      </c>
      <c r="AJ61" s="111" t="s">
        <v>10371</v>
      </c>
    </row>
    <row r="62" spans="1:36" ht="34" hidden="1" x14ac:dyDescent="0.4">
      <c r="A62" s="266" t="s">
        <v>10267</v>
      </c>
      <c r="B62" s="69" t="s">
        <v>10276</v>
      </c>
      <c r="C62" s="111" t="s">
        <v>7671</v>
      </c>
      <c r="D62" s="69" t="s">
        <v>8580</v>
      </c>
      <c r="E62" s="111"/>
      <c r="F62" s="71">
        <v>0</v>
      </c>
      <c r="G62" s="71">
        <v>0</v>
      </c>
      <c r="H62" s="111">
        <v>0</v>
      </c>
      <c r="I62" s="111">
        <v>0</v>
      </c>
      <c r="J62" s="111">
        <v>0</v>
      </c>
      <c r="K62" s="111">
        <v>0</v>
      </c>
      <c r="L62" s="111">
        <v>0</v>
      </c>
      <c r="M62" s="111">
        <v>0</v>
      </c>
      <c r="N62" s="111">
        <v>0</v>
      </c>
      <c r="O62" s="111">
        <v>0</v>
      </c>
      <c r="P62" s="111">
        <v>0</v>
      </c>
      <c r="Q62" s="111">
        <v>0</v>
      </c>
      <c r="R62" s="111">
        <v>0</v>
      </c>
      <c r="S62" s="111">
        <v>1</v>
      </c>
      <c r="T62" s="111" t="s">
        <v>10229</v>
      </c>
      <c r="U62" s="111" t="s">
        <v>7668</v>
      </c>
      <c r="V62" s="111" t="s">
        <v>7668</v>
      </c>
      <c r="W62" s="111" t="s">
        <v>7668</v>
      </c>
      <c r="X62" s="111" t="s">
        <v>7668</v>
      </c>
      <c r="Y62" s="111" t="s">
        <v>7668</v>
      </c>
      <c r="Z62" s="111" t="s">
        <v>7668</v>
      </c>
      <c r="AA62" s="111" t="s">
        <v>7668</v>
      </c>
      <c r="AB62" s="111" t="s">
        <v>7668</v>
      </c>
      <c r="AC62" s="111" t="s">
        <v>7668</v>
      </c>
      <c r="AD62" s="111" t="s">
        <v>7668</v>
      </c>
      <c r="AE62" s="111" t="s">
        <v>7668</v>
      </c>
      <c r="AF62" s="111" t="s">
        <v>7668</v>
      </c>
      <c r="AG62" s="111" t="s">
        <v>7668</v>
      </c>
      <c r="AH62" s="111" t="s">
        <v>7668</v>
      </c>
      <c r="AI62" s="111" t="s">
        <v>7668</v>
      </c>
      <c r="AJ62" s="111" t="s">
        <v>7668</v>
      </c>
    </row>
    <row r="63" spans="1:36" ht="34" hidden="1" x14ac:dyDescent="0.4">
      <c r="A63" s="266" t="s">
        <v>10265</v>
      </c>
      <c r="B63" s="69" t="s">
        <v>10275</v>
      </c>
      <c r="C63" s="111" t="s">
        <v>7671</v>
      </c>
      <c r="D63" s="69" t="s">
        <v>8580</v>
      </c>
      <c r="E63" s="111"/>
      <c r="F63" s="71">
        <v>0</v>
      </c>
      <c r="G63" s="71">
        <v>0</v>
      </c>
      <c r="H63" s="111">
        <v>0</v>
      </c>
      <c r="I63" s="111">
        <v>0</v>
      </c>
      <c r="J63" s="111">
        <v>0</v>
      </c>
      <c r="K63" s="111">
        <v>0</v>
      </c>
      <c r="L63" s="111">
        <v>0</v>
      </c>
      <c r="M63" s="111">
        <v>0</v>
      </c>
      <c r="N63" s="111">
        <v>0</v>
      </c>
      <c r="O63" s="111">
        <v>0</v>
      </c>
      <c r="P63" s="111">
        <v>0</v>
      </c>
      <c r="Q63" s="111">
        <v>0</v>
      </c>
      <c r="R63" s="111">
        <v>0</v>
      </c>
      <c r="S63" s="111">
        <v>1</v>
      </c>
      <c r="T63" s="111" t="s">
        <v>10229</v>
      </c>
      <c r="U63" s="111" t="s">
        <v>7668</v>
      </c>
      <c r="V63" s="111" t="s">
        <v>7668</v>
      </c>
      <c r="W63" s="111" t="s">
        <v>7668</v>
      </c>
      <c r="X63" s="111" t="s">
        <v>7668</v>
      </c>
      <c r="Y63" s="111" t="s">
        <v>7668</v>
      </c>
      <c r="Z63" s="111" t="s">
        <v>7668</v>
      </c>
      <c r="AA63" s="111" t="s">
        <v>7668</v>
      </c>
      <c r="AB63" s="111" t="s">
        <v>7668</v>
      </c>
      <c r="AC63" s="111" t="s">
        <v>7668</v>
      </c>
      <c r="AD63" s="111" t="s">
        <v>7668</v>
      </c>
      <c r="AE63" s="111" t="s">
        <v>7668</v>
      </c>
      <c r="AF63" s="111" t="s">
        <v>7668</v>
      </c>
      <c r="AG63" s="111" t="s">
        <v>7668</v>
      </c>
      <c r="AH63" s="111" t="s">
        <v>7668</v>
      </c>
      <c r="AI63" s="111" t="s">
        <v>7668</v>
      </c>
      <c r="AJ63" s="111" t="s">
        <v>7668</v>
      </c>
    </row>
    <row r="64" spans="1:36" ht="34" hidden="1" x14ac:dyDescent="0.4">
      <c r="A64" s="266" t="s">
        <v>10257</v>
      </c>
      <c r="B64" s="69" t="s">
        <v>10258</v>
      </c>
      <c r="C64" s="111" t="s">
        <v>7672</v>
      </c>
      <c r="D64" s="69" t="s">
        <v>8580</v>
      </c>
      <c r="E64" s="111"/>
      <c r="F64" s="71">
        <v>0</v>
      </c>
      <c r="G64" s="71">
        <v>0</v>
      </c>
      <c r="H64" s="111">
        <v>0</v>
      </c>
      <c r="I64" s="111">
        <v>0</v>
      </c>
      <c r="J64" s="111">
        <v>0</v>
      </c>
      <c r="K64" s="111">
        <v>0</v>
      </c>
      <c r="L64" s="111">
        <v>0</v>
      </c>
      <c r="M64" s="111">
        <v>0</v>
      </c>
      <c r="N64" s="111">
        <v>0</v>
      </c>
      <c r="O64" s="111">
        <v>0</v>
      </c>
      <c r="P64" s="111">
        <v>0</v>
      </c>
      <c r="Q64" s="111">
        <v>0</v>
      </c>
      <c r="R64" s="111">
        <v>0</v>
      </c>
      <c r="S64" s="111">
        <v>1</v>
      </c>
      <c r="T64" s="111" t="s">
        <v>10229</v>
      </c>
      <c r="U64" s="111" t="s">
        <v>7668</v>
      </c>
      <c r="V64" s="111" t="s">
        <v>7668</v>
      </c>
      <c r="W64" s="111" t="s">
        <v>7668</v>
      </c>
      <c r="X64" s="111" t="s">
        <v>7668</v>
      </c>
      <c r="Y64" s="111" t="s">
        <v>7668</v>
      </c>
      <c r="Z64" s="111" t="s">
        <v>7668</v>
      </c>
      <c r="AA64" s="111" t="s">
        <v>7668</v>
      </c>
      <c r="AB64" s="111" t="s">
        <v>7668</v>
      </c>
      <c r="AC64" s="111" t="s">
        <v>7668</v>
      </c>
      <c r="AD64" s="111" t="s">
        <v>7668</v>
      </c>
      <c r="AE64" s="111" t="s">
        <v>7668</v>
      </c>
      <c r="AF64" s="111" t="s">
        <v>7668</v>
      </c>
      <c r="AG64" s="111" t="s">
        <v>7668</v>
      </c>
      <c r="AH64" s="111" t="s">
        <v>7668</v>
      </c>
      <c r="AI64" s="111" t="s">
        <v>7668</v>
      </c>
      <c r="AJ64" s="111" t="s">
        <v>7668</v>
      </c>
    </row>
    <row r="65" spans="1:36" ht="51" hidden="1" x14ac:dyDescent="0.4">
      <c r="A65" s="266" t="s">
        <v>10226</v>
      </c>
      <c r="B65" s="69" t="s">
        <v>10231</v>
      </c>
      <c r="C65" s="111" t="s">
        <v>7671</v>
      </c>
      <c r="D65" s="69" t="s">
        <v>8580</v>
      </c>
      <c r="E65" s="111"/>
      <c r="F65" s="71">
        <v>0</v>
      </c>
      <c r="G65" s="71">
        <v>0</v>
      </c>
      <c r="H65" s="111">
        <v>0</v>
      </c>
      <c r="I65" s="111">
        <v>0</v>
      </c>
      <c r="J65" s="111">
        <v>0</v>
      </c>
      <c r="K65" s="111">
        <v>0</v>
      </c>
      <c r="L65" s="111">
        <v>0</v>
      </c>
      <c r="M65" s="111">
        <v>0</v>
      </c>
      <c r="N65" s="111">
        <v>0</v>
      </c>
      <c r="O65" s="111">
        <v>0</v>
      </c>
      <c r="P65" s="111">
        <v>0</v>
      </c>
      <c r="Q65" s="111">
        <v>0</v>
      </c>
      <c r="R65" s="111">
        <v>0</v>
      </c>
      <c r="S65" s="111">
        <v>2</v>
      </c>
      <c r="T65" s="111" t="s">
        <v>10229</v>
      </c>
      <c r="U65" s="111" t="s">
        <v>7668</v>
      </c>
      <c r="V65" s="111" t="s">
        <v>7668</v>
      </c>
      <c r="W65" s="111" t="s">
        <v>7668</v>
      </c>
      <c r="X65" s="111" t="s">
        <v>7668</v>
      </c>
      <c r="Y65" s="111" t="s">
        <v>7668</v>
      </c>
      <c r="Z65" s="111" t="s">
        <v>7668</v>
      </c>
      <c r="AA65" s="111" t="s">
        <v>7668</v>
      </c>
      <c r="AB65" s="111" t="s">
        <v>7668</v>
      </c>
      <c r="AC65" s="111" t="s">
        <v>7668</v>
      </c>
      <c r="AD65" s="111" t="s">
        <v>7668</v>
      </c>
      <c r="AE65" s="111" t="s">
        <v>7668</v>
      </c>
      <c r="AF65" s="111" t="s">
        <v>7668</v>
      </c>
      <c r="AG65" s="111" t="s">
        <v>7668</v>
      </c>
      <c r="AH65" s="111" t="s">
        <v>7668</v>
      </c>
      <c r="AI65" s="111" t="s">
        <v>7668</v>
      </c>
      <c r="AJ65" s="111" t="s">
        <v>7668</v>
      </c>
    </row>
    <row r="66" spans="1:36" ht="51" hidden="1" x14ac:dyDescent="0.4">
      <c r="A66" s="266" t="s">
        <v>10270</v>
      </c>
      <c r="B66" s="69" t="s">
        <v>10271</v>
      </c>
      <c r="C66" s="111" t="s">
        <v>10263</v>
      </c>
      <c r="D66" s="69" t="s">
        <v>8580</v>
      </c>
      <c r="E66" s="111"/>
      <c r="F66" s="71">
        <v>0</v>
      </c>
      <c r="G66" s="71">
        <v>0</v>
      </c>
      <c r="H66" s="111">
        <v>0</v>
      </c>
      <c r="I66" s="111">
        <v>0</v>
      </c>
      <c r="J66" s="111">
        <v>0</v>
      </c>
      <c r="K66" s="111">
        <v>0</v>
      </c>
      <c r="L66" s="111">
        <v>0</v>
      </c>
      <c r="M66" s="111">
        <v>0</v>
      </c>
      <c r="N66" s="111">
        <v>0</v>
      </c>
      <c r="O66" s="111">
        <v>0</v>
      </c>
      <c r="P66" s="111">
        <v>0</v>
      </c>
      <c r="Q66" s="111">
        <v>0</v>
      </c>
      <c r="R66" s="111">
        <v>0</v>
      </c>
      <c r="S66" s="111">
        <v>1</v>
      </c>
      <c r="T66" s="111" t="s">
        <v>10229</v>
      </c>
      <c r="U66" s="111" t="s">
        <v>10229</v>
      </c>
      <c r="V66" s="111" t="s">
        <v>10229</v>
      </c>
      <c r="W66" s="111" t="s">
        <v>10229</v>
      </c>
      <c r="X66" s="111" t="s">
        <v>10229</v>
      </c>
      <c r="Y66" s="111" t="s">
        <v>10229</v>
      </c>
      <c r="Z66" s="111" t="s">
        <v>10229</v>
      </c>
      <c r="AA66" s="111" t="s">
        <v>10229</v>
      </c>
      <c r="AB66" s="111" t="s">
        <v>10229</v>
      </c>
      <c r="AC66" s="111" t="s">
        <v>10229</v>
      </c>
      <c r="AD66" s="111" t="s">
        <v>10229</v>
      </c>
      <c r="AE66" s="111" t="s">
        <v>10229</v>
      </c>
      <c r="AF66" s="111" t="s">
        <v>10229</v>
      </c>
      <c r="AG66" s="111" t="s">
        <v>10229</v>
      </c>
      <c r="AH66" s="111" t="s">
        <v>10229</v>
      </c>
      <c r="AI66" s="111" t="s">
        <v>10229</v>
      </c>
      <c r="AJ66" s="111" t="s">
        <v>10229</v>
      </c>
    </row>
    <row r="67" spans="1:36" ht="51" hidden="1" x14ac:dyDescent="0.4">
      <c r="A67" s="266" t="s">
        <v>10228</v>
      </c>
      <c r="B67" s="69" t="s">
        <v>10230</v>
      </c>
      <c r="C67" s="111" t="s">
        <v>7671</v>
      </c>
      <c r="D67" s="69" t="s">
        <v>8580</v>
      </c>
      <c r="E67" s="111"/>
      <c r="F67" s="71">
        <v>0</v>
      </c>
      <c r="G67" s="71">
        <v>0</v>
      </c>
      <c r="H67" s="111">
        <v>0</v>
      </c>
      <c r="I67" s="111">
        <v>0</v>
      </c>
      <c r="J67" s="111">
        <v>0</v>
      </c>
      <c r="K67" s="111">
        <v>0</v>
      </c>
      <c r="L67" s="111">
        <v>0</v>
      </c>
      <c r="M67" s="111">
        <v>0</v>
      </c>
      <c r="N67" s="111">
        <v>0</v>
      </c>
      <c r="O67" s="111">
        <v>0</v>
      </c>
      <c r="P67" s="111">
        <v>0</v>
      </c>
      <c r="Q67" s="111">
        <v>0</v>
      </c>
      <c r="R67" s="111">
        <v>0</v>
      </c>
      <c r="S67" s="111">
        <v>1</v>
      </c>
      <c r="T67" s="111" t="s">
        <v>10229</v>
      </c>
      <c r="U67" s="111" t="s">
        <v>7668</v>
      </c>
      <c r="V67" s="111" t="s">
        <v>7668</v>
      </c>
      <c r="W67" s="111" t="s">
        <v>7668</v>
      </c>
      <c r="X67" s="111" t="s">
        <v>7668</v>
      </c>
      <c r="Y67" s="111" t="s">
        <v>7668</v>
      </c>
      <c r="Z67" s="111" t="s">
        <v>7668</v>
      </c>
      <c r="AA67" s="111" t="s">
        <v>7668</v>
      </c>
      <c r="AB67" s="111" t="s">
        <v>7668</v>
      </c>
      <c r="AC67" s="111" t="s">
        <v>7668</v>
      </c>
      <c r="AD67" s="111" t="s">
        <v>7668</v>
      </c>
      <c r="AE67" s="111" t="s">
        <v>7668</v>
      </c>
      <c r="AF67" s="111" t="s">
        <v>7668</v>
      </c>
      <c r="AG67" s="111" t="s">
        <v>7668</v>
      </c>
      <c r="AH67" s="111" t="s">
        <v>7668</v>
      </c>
      <c r="AI67" s="111" t="s">
        <v>7668</v>
      </c>
      <c r="AJ67" s="111" t="s">
        <v>7668</v>
      </c>
    </row>
    <row r="68" spans="1:36" ht="51" hidden="1" x14ac:dyDescent="0.4">
      <c r="A68" s="266" t="s">
        <v>10121</v>
      </c>
      <c r="B68" s="69" t="s">
        <v>10122</v>
      </c>
      <c r="C68" s="111" t="s">
        <v>7672</v>
      </c>
      <c r="D68" s="69" t="s">
        <v>8580</v>
      </c>
      <c r="E68" s="111"/>
      <c r="F68" s="71">
        <v>0</v>
      </c>
      <c r="G68" s="71">
        <v>0</v>
      </c>
      <c r="H68" s="111">
        <v>0</v>
      </c>
      <c r="I68" s="111">
        <v>0</v>
      </c>
      <c r="J68" s="111">
        <v>0</v>
      </c>
      <c r="K68" s="111">
        <v>0</v>
      </c>
      <c r="L68" s="111">
        <v>0</v>
      </c>
      <c r="M68" s="111">
        <v>0</v>
      </c>
      <c r="N68" s="111">
        <v>0</v>
      </c>
      <c r="O68" s="111">
        <v>0</v>
      </c>
      <c r="P68" s="111">
        <v>0</v>
      </c>
      <c r="Q68" s="111">
        <v>0</v>
      </c>
      <c r="R68" s="111">
        <v>0</v>
      </c>
      <c r="S68" s="111">
        <v>0</v>
      </c>
      <c r="T68" s="111">
        <v>1</v>
      </c>
      <c r="U68" s="111" t="s">
        <v>10108</v>
      </c>
      <c r="V68" s="111" t="s">
        <v>7668</v>
      </c>
      <c r="W68" s="111" t="s">
        <v>7668</v>
      </c>
      <c r="X68" s="111" t="s">
        <v>7668</v>
      </c>
      <c r="Y68" s="111" t="s">
        <v>7668</v>
      </c>
      <c r="Z68" s="111" t="s">
        <v>7668</v>
      </c>
      <c r="AA68" s="111" t="s">
        <v>7668</v>
      </c>
      <c r="AB68" s="111" t="s">
        <v>7668</v>
      </c>
      <c r="AC68" s="111" t="s">
        <v>7668</v>
      </c>
      <c r="AD68" s="111" t="s">
        <v>7668</v>
      </c>
      <c r="AE68" s="111" t="s">
        <v>7668</v>
      </c>
      <c r="AF68" s="111" t="s">
        <v>7668</v>
      </c>
      <c r="AG68" s="111" t="s">
        <v>7668</v>
      </c>
      <c r="AH68" s="111" t="s">
        <v>7668</v>
      </c>
      <c r="AI68" s="111" t="s">
        <v>7668</v>
      </c>
      <c r="AJ68" s="111" t="s">
        <v>7668</v>
      </c>
    </row>
    <row r="69" spans="1:36" ht="34" hidden="1" x14ac:dyDescent="0.4">
      <c r="A69" s="266" t="s">
        <v>10119</v>
      </c>
      <c r="B69" s="69" t="s">
        <v>10123</v>
      </c>
      <c r="C69" s="111" t="s">
        <v>7672</v>
      </c>
      <c r="D69" s="69" t="s">
        <v>8580</v>
      </c>
      <c r="E69" s="111"/>
      <c r="F69" s="71">
        <v>0</v>
      </c>
      <c r="G69" s="71">
        <v>0</v>
      </c>
      <c r="H69" s="111">
        <v>0</v>
      </c>
      <c r="I69" s="111">
        <v>0</v>
      </c>
      <c r="J69" s="111">
        <v>0</v>
      </c>
      <c r="K69" s="111">
        <v>0</v>
      </c>
      <c r="L69" s="111">
        <v>0</v>
      </c>
      <c r="M69" s="111">
        <v>0</v>
      </c>
      <c r="N69" s="111">
        <v>0</v>
      </c>
      <c r="O69" s="111">
        <v>0</v>
      </c>
      <c r="P69" s="111">
        <v>0</v>
      </c>
      <c r="Q69" s="111">
        <v>0</v>
      </c>
      <c r="R69" s="111">
        <v>0</v>
      </c>
      <c r="S69" s="111">
        <v>0</v>
      </c>
      <c r="T69" s="111">
        <v>1</v>
      </c>
      <c r="U69" s="111" t="s">
        <v>10108</v>
      </c>
      <c r="V69" s="111" t="s">
        <v>7668</v>
      </c>
      <c r="W69" s="111" t="s">
        <v>7668</v>
      </c>
      <c r="X69" s="111" t="s">
        <v>7668</v>
      </c>
      <c r="Y69" s="111" t="s">
        <v>7668</v>
      </c>
      <c r="Z69" s="111" t="s">
        <v>7668</v>
      </c>
      <c r="AA69" s="111" t="s">
        <v>7668</v>
      </c>
      <c r="AB69" s="111" t="s">
        <v>7668</v>
      </c>
      <c r="AC69" s="111" t="s">
        <v>7668</v>
      </c>
      <c r="AD69" s="111" t="s">
        <v>7668</v>
      </c>
      <c r="AE69" s="111" t="s">
        <v>7668</v>
      </c>
      <c r="AF69" s="111" t="s">
        <v>7668</v>
      </c>
      <c r="AG69" s="111" t="s">
        <v>7668</v>
      </c>
      <c r="AH69" s="111" t="s">
        <v>7668</v>
      </c>
      <c r="AI69" s="111" t="s">
        <v>7668</v>
      </c>
      <c r="AJ69" s="111" t="s">
        <v>7668</v>
      </c>
    </row>
    <row r="70" spans="1:36" ht="34" hidden="1" x14ac:dyDescent="0.4">
      <c r="A70" s="266" t="s">
        <v>10099</v>
      </c>
      <c r="B70" s="69" t="s">
        <v>10110</v>
      </c>
      <c r="C70" s="111" t="s">
        <v>7671</v>
      </c>
      <c r="D70" s="69" t="s">
        <v>8580</v>
      </c>
      <c r="E70" s="111"/>
      <c r="F70" s="71">
        <v>0</v>
      </c>
      <c r="G70" s="71">
        <v>0</v>
      </c>
      <c r="H70" s="111">
        <v>0</v>
      </c>
      <c r="I70" s="111">
        <v>0</v>
      </c>
      <c r="J70" s="111">
        <v>0</v>
      </c>
      <c r="K70" s="111">
        <v>0</v>
      </c>
      <c r="L70" s="111">
        <v>0</v>
      </c>
      <c r="M70" s="111">
        <v>0</v>
      </c>
      <c r="N70" s="111">
        <v>0</v>
      </c>
      <c r="O70" s="111">
        <v>0</v>
      </c>
      <c r="P70" s="111">
        <v>0</v>
      </c>
      <c r="Q70" s="111">
        <v>0</v>
      </c>
      <c r="R70" s="111">
        <v>0</v>
      </c>
      <c r="S70" s="111">
        <v>0</v>
      </c>
      <c r="T70" s="111">
        <v>1</v>
      </c>
      <c r="U70" s="111" t="s">
        <v>10108</v>
      </c>
      <c r="V70" s="111" t="s">
        <v>7668</v>
      </c>
      <c r="W70" s="111" t="s">
        <v>7668</v>
      </c>
      <c r="X70" s="111" t="s">
        <v>7668</v>
      </c>
      <c r="Y70" s="111" t="s">
        <v>7668</v>
      </c>
      <c r="Z70" s="111" t="s">
        <v>7668</v>
      </c>
      <c r="AA70" s="111" t="s">
        <v>7668</v>
      </c>
      <c r="AB70" s="111" t="s">
        <v>7668</v>
      </c>
      <c r="AC70" s="111" t="s">
        <v>7668</v>
      </c>
      <c r="AD70" s="111" t="s">
        <v>7668</v>
      </c>
      <c r="AE70" s="111" t="s">
        <v>7668</v>
      </c>
      <c r="AF70" s="111" t="s">
        <v>7668</v>
      </c>
      <c r="AG70" s="111" t="s">
        <v>7668</v>
      </c>
      <c r="AH70" s="111" t="s">
        <v>7668</v>
      </c>
      <c r="AI70" s="111" t="s">
        <v>7668</v>
      </c>
      <c r="AJ70" s="111" t="s">
        <v>7668</v>
      </c>
    </row>
    <row r="71" spans="1:36" ht="34" hidden="1" x14ac:dyDescent="0.4">
      <c r="A71" s="266" t="s">
        <v>9981</v>
      </c>
      <c r="B71" s="69" t="s">
        <v>9982</v>
      </c>
      <c r="C71" s="111" t="s">
        <v>7671</v>
      </c>
      <c r="D71" s="69" t="s">
        <v>8580</v>
      </c>
      <c r="E71" s="111"/>
      <c r="F71" s="71">
        <v>0</v>
      </c>
      <c r="G71" s="71">
        <v>0</v>
      </c>
      <c r="H71" s="111">
        <v>0</v>
      </c>
      <c r="I71" s="111">
        <v>0</v>
      </c>
      <c r="J71" s="111">
        <v>0</v>
      </c>
      <c r="K71" s="111">
        <v>0</v>
      </c>
      <c r="L71" s="111">
        <v>0</v>
      </c>
      <c r="M71" s="111">
        <v>0</v>
      </c>
      <c r="N71" s="111">
        <v>0</v>
      </c>
      <c r="O71" s="111">
        <v>0</v>
      </c>
      <c r="P71" s="111">
        <v>0</v>
      </c>
      <c r="Q71" s="111">
        <v>0</v>
      </c>
      <c r="R71" s="111">
        <v>0</v>
      </c>
      <c r="S71" s="111">
        <v>1</v>
      </c>
      <c r="T71" s="111">
        <v>0</v>
      </c>
      <c r="U71" s="111">
        <v>11</v>
      </c>
      <c r="V71" s="111" t="s">
        <v>7668</v>
      </c>
      <c r="W71" s="111" t="s">
        <v>7668</v>
      </c>
      <c r="X71" s="111" t="s">
        <v>7668</v>
      </c>
      <c r="Y71" s="111" t="s">
        <v>7668</v>
      </c>
      <c r="Z71" s="111" t="s">
        <v>7668</v>
      </c>
      <c r="AA71" s="111" t="s">
        <v>7668</v>
      </c>
      <c r="AB71" s="111" t="s">
        <v>7668</v>
      </c>
      <c r="AC71" s="111" t="s">
        <v>7668</v>
      </c>
      <c r="AD71" s="111" t="s">
        <v>7668</v>
      </c>
      <c r="AE71" s="111" t="s">
        <v>7668</v>
      </c>
      <c r="AF71" s="111" t="s">
        <v>7668</v>
      </c>
      <c r="AG71" s="111" t="s">
        <v>7668</v>
      </c>
      <c r="AH71" s="111" t="s">
        <v>7668</v>
      </c>
      <c r="AI71" s="111" t="s">
        <v>7668</v>
      </c>
      <c r="AJ71" s="111" t="s">
        <v>7668</v>
      </c>
    </row>
    <row r="72" spans="1:36" ht="34" hidden="1" x14ac:dyDescent="0.4">
      <c r="A72" s="266" t="s">
        <v>9919</v>
      </c>
      <c r="B72" s="69" t="s">
        <v>9915</v>
      </c>
      <c r="C72" s="111" t="s">
        <v>7671</v>
      </c>
      <c r="D72" s="69" t="s">
        <v>8580</v>
      </c>
      <c r="E72" s="111"/>
      <c r="F72" s="71">
        <v>0</v>
      </c>
      <c r="G72" s="71">
        <v>0</v>
      </c>
      <c r="H72" s="111">
        <v>0</v>
      </c>
      <c r="I72" s="111">
        <v>0</v>
      </c>
      <c r="J72" s="111">
        <v>0</v>
      </c>
      <c r="K72" s="111">
        <v>0</v>
      </c>
      <c r="L72" s="111">
        <v>0</v>
      </c>
      <c r="M72" s="111">
        <v>0</v>
      </c>
      <c r="N72" s="111">
        <v>0</v>
      </c>
      <c r="O72" s="111">
        <v>0</v>
      </c>
      <c r="P72" s="111">
        <v>0</v>
      </c>
      <c r="Q72" s="111">
        <v>0</v>
      </c>
      <c r="R72" s="111">
        <v>0</v>
      </c>
      <c r="S72" s="111">
        <v>2</v>
      </c>
      <c r="T72" s="111">
        <v>0</v>
      </c>
      <c r="U72" s="111">
        <v>0</v>
      </c>
      <c r="V72" s="111">
        <v>1</v>
      </c>
      <c r="W72" s="111" t="s">
        <v>7668</v>
      </c>
      <c r="X72" s="111" t="s">
        <v>7668</v>
      </c>
      <c r="Y72" s="111" t="s">
        <v>7668</v>
      </c>
      <c r="Z72" s="111" t="s">
        <v>7668</v>
      </c>
      <c r="AA72" s="111" t="s">
        <v>7668</v>
      </c>
      <c r="AB72" s="111" t="s">
        <v>7668</v>
      </c>
      <c r="AC72" s="111" t="s">
        <v>7668</v>
      </c>
      <c r="AD72" s="111" t="s">
        <v>7668</v>
      </c>
      <c r="AE72" s="111" t="s">
        <v>7668</v>
      </c>
      <c r="AF72" s="111" t="s">
        <v>7668</v>
      </c>
      <c r="AG72" s="111" t="s">
        <v>7668</v>
      </c>
      <c r="AH72" s="111" t="s">
        <v>7668</v>
      </c>
      <c r="AI72" s="111" t="s">
        <v>7668</v>
      </c>
      <c r="AJ72" s="111" t="s">
        <v>7668</v>
      </c>
    </row>
    <row r="73" spans="1:36" ht="68" hidden="1" x14ac:dyDescent="0.4">
      <c r="A73" s="266" t="s">
        <v>10287</v>
      </c>
      <c r="B73" s="69" t="s">
        <v>10288</v>
      </c>
      <c r="C73" s="111" t="s">
        <v>10263</v>
      </c>
      <c r="D73" s="69" t="s">
        <v>8580</v>
      </c>
      <c r="E73" s="111"/>
      <c r="F73" s="71">
        <v>0</v>
      </c>
      <c r="G73" s="71">
        <v>0</v>
      </c>
      <c r="H73" s="111">
        <v>0</v>
      </c>
      <c r="I73" s="111">
        <v>0</v>
      </c>
      <c r="J73" s="111">
        <v>0</v>
      </c>
      <c r="K73" s="111">
        <v>0</v>
      </c>
      <c r="L73" s="111">
        <v>0</v>
      </c>
      <c r="M73" s="111">
        <v>0</v>
      </c>
      <c r="N73" s="111">
        <v>0</v>
      </c>
      <c r="O73" s="111">
        <v>0</v>
      </c>
      <c r="P73" s="111">
        <v>0</v>
      </c>
      <c r="Q73" s="111">
        <v>0</v>
      </c>
      <c r="R73" s="111">
        <v>0</v>
      </c>
      <c r="S73" s="111">
        <v>1</v>
      </c>
      <c r="T73" s="111" t="s">
        <v>10229</v>
      </c>
      <c r="U73" s="111" t="s">
        <v>10229</v>
      </c>
      <c r="V73" s="111" t="s">
        <v>10229</v>
      </c>
      <c r="W73" s="111" t="s">
        <v>10229</v>
      </c>
      <c r="X73" s="111" t="s">
        <v>10229</v>
      </c>
      <c r="Y73" s="111" t="s">
        <v>10229</v>
      </c>
      <c r="Z73" s="111" t="s">
        <v>10229</v>
      </c>
      <c r="AA73" s="111" t="s">
        <v>10229</v>
      </c>
      <c r="AB73" s="111" t="s">
        <v>10229</v>
      </c>
      <c r="AC73" s="111" t="s">
        <v>10229</v>
      </c>
      <c r="AD73" s="111" t="s">
        <v>10229</v>
      </c>
      <c r="AE73" s="111" t="s">
        <v>10229</v>
      </c>
      <c r="AF73" s="111" t="s">
        <v>10229</v>
      </c>
      <c r="AG73" s="111" t="s">
        <v>10229</v>
      </c>
      <c r="AH73" s="111" t="s">
        <v>10229</v>
      </c>
      <c r="AI73" s="111" t="s">
        <v>10229</v>
      </c>
      <c r="AJ73" s="111" t="s">
        <v>10229</v>
      </c>
    </row>
    <row r="74" spans="1:36" ht="68" hidden="1" x14ac:dyDescent="0.4">
      <c r="A74" s="266" t="s">
        <v>9887</v>
      </c>
      <c r="B74" s="69" t="s">
        <v>9896</v>
      </c>
      <c r="C74" s="111" t="s">
        <v>7671</v>
      </c>
      <c r="D74" s="69" t="s">
        <v>8580</v>
      </c>
      <c r="E74" s="111"/>
      <c r="F74" s="71">
        <v>0</v>
      </c>
      <c r="G74" s="71">
        <v>0</v>
      </c>
      <c r="H74" s="111">
        <v>0</v>
      </c>
      <c r="I74" s="111">
        <v>0</v>
      </c>
      <c r="J74" s="111">
        <v>0</v>
      </c>
      <c r="K74" s="111">
        <v>0</v>
      </c>
      <c r="L74" s="111">
        <v>0</v>
      </c>
      <c r="M74" s="111">
        <v>0</v>
      </c>
      <c r="N74" s="111">
        <v>0</v>
      </c>
      <c r="O74" s="111">
        <v>0</v>
      </c>
      <c r="P74" s="111">
        <v>0</v>
      </c>
      <c r="Q74" s="111">
        <v>0</v>
      </c>
      <c r="R74" s="111">
        <v>0</v>
      </c>
      <c r="S74" s="111">
        <v>0</v>
      </c>
      <c r="T74" s="111">
        <v>0</v>
      </c>
      <c r="U74" s="111">
        <v>0</v>
      </c>
      <c r="V74" s="111">
        <v>1</v>
      </c>
      <c r="W74" s="111" t="s">
        <v>7668</v>
      </c>
      <c r="X74" s="111" t="s">
        <v>7668</v>
      </c>
      <c r="Y74" s="111" t="s">
        <v>7668</v>
      </c>
      <c r="Z74" s="111" t="s">
        <v>7668</v>
      </c>
      <c r="AA74" s="111" t="s">
        <v>9897</v>
      </c>
      <c r="AB74" s="111" t="s">
        <v>9897</v>
      </c>
      <c r="AC74" s="111" t="s">
        <v>9897</v>
      </c>
      <c r="AD74" s="111" t="s">
        <v>9897</v>
      </c>
      <c r="AE74" s="111" t="s">
        <v>9897</v>
      </c>
      <c r="AF74" s="111" t="s">
        <v>9897</v>
      </c>
      <c r="AG74" s="111" t="s">
        <v>9897</v>
      </c>
      <c r="AH74" s="111" t="s">
        <v>9897</v>
      </c>
      <c r="AI74" s="111" t="s">
        <v>9897</v>
      </c>
      <c r="AJ74" s="111" t="s">
        <v>9897</v>
      </c>
    </row>
    <row r="75" spans="1:36" ht="119" hidden="1" x14ac:dyDescent="0.4">
      <c r="A75" s="266" t="s">
        <v>9898</v>
      </c>
      <c r="B75" s="69" t="s">
        <v>9899</v>
      </c>
      <c r="C75" s="111" t="s">
        <v>7671</v>
      </c>
      <c r="D75" s="69" t="s">
        <v>8580</v>
      </c>
      <c r="E75" s="111"/>
      <c r="F75" s="71">
        <v>0</v>
      </c>
      <c r="G75" s="71">
        <v>0</v>
      </c>
      <c r="H75" s="111">
        <v>0</v>
      </c>
      <c r="I75" s="111">
        <v>0</v>
      </c>
      <c r="J75" s="111">
        <v>0</v>
      </c>
      <c r="K75" s="111">
        <v>0</v>
      </c>
      <c r="L75" s="111">
        <v>0</v>
      </c>
      <c r="M75" s="111">
        <v>0</v>
      </c>
      <c r="N75" s="111">
        <v>0</v>
      </c>
      <c r="O75" s="111">
        <v>0</v>
      </c>
      <c r="P75" s="111">
        <v>0</v>
      </c>
      <c r="Q75" s="111">
        <v>0</v>
      </c>
      <c r="R75" s="111">
        <v>0</v>
      </c>
      <c r="S75" s="111">
        <v>0</v>
      </c>
      <c r="T75" s="111">
        <v>0</v>
      </c>
      <c r="U75" s="111">
        <v>0</v>
      </c>
      <c r="V75" s="111">
        <v>5</v>
      </c>
      <c r="W75" s="111" t="s">
        <v>7668</v>
      </c>
      <c r="X75" s="111" t="s">
        <v>7668</v>
      </c>
      <c r="Y75" s="111" t="s">
        <v>7668</v>
      </c>
      <c r="Z75" s="111" t="s">
        <v>7668</v>
      </c>
      <c r="AA75" s="111" t="s">
        <v>9897</v>
      </c>
      <c r="AB75" s="111" t="s">
        <v>9897</v>
      </c>
      <c r="AC75" s="111" t="s">
        <v>9897</v>
      </c>
      <c r="AD75" s="111" t="s">
        <v>9897</v>
      </c>
      <c r="AE75" s="111" t="s">
        <v>9897</v>
      </c>
      <c r="AF75" s="111" t="s">
        <v>9897</v>
      </c>
      <c r="AG75" s="111" t="s">
        <v>9897</v>
      </c>
      <c r="AH75" s="111" t="s">
        <v>9897</v>
      </c>
      <c r="AI75" s="111" t="s">
        <v>9897</v>
      </c>
      <c r="AJ75" s="111" t="s">
        <v>9897</v>
      </c>
    </row>
    <row r="76" spans="1:36" ht="102" hidden="1" x14ac:dyDescent="0.4">
      <c r="A76" s="266" t="s">
        <v>9814</v>
      </c>
      <c r="B76" s="69" t="s">
        <v>9817</v>
      </c>
      <c r="C76" s="111" t="s">
        <v>7671</v>
      </c>
      <c r="D76" s="69" t="s">
        <v>8580</v>
      </c>
      <c r="E76" s="111"/>
      <c r="F76" s="71">
        <v>0</v>
      </c>
      <c r="G76" s="71">
        <v>0</v>
      </c>
      <c r="H76" s="111">
        <v>0</v>
      </c>
      <c r="I76" s="111">
        <v>0</v>
      </c>
      <c r="J76" s="111">
        <v>0</v>
      </c>
      <c r="K76" s="111">
        <v>0</v>
      </c>
      <c r="L76" s="111">
        <v>0</v>
      </c>
      <c r="M76" s="111">
        <v>0</v>
      </c>
      <c r="N76" s="111">
        <v>0</v>
      </c>
      <c r="O76" s="111">
        <v>0</v>
      </c>
      <c r="P76" s="111">
        <v>0</v>
      </c>
      <c r="Q76" s="111">
        <v>0</v>
      </c>
      <c r="R76" s="111">
        <v>0</v>
      </c>
      <c r="S76" s="111">
        <v>0</v>
      </c>
      <c r="T76" s="111">
        <v>0</v>
      </c>
      <c r="U76" s="111">
        <v>0</v>
      </c>
      <c r="V76" s="111">
        <v>28</v>
      </c>
      <c r="W76" s="111" t="s">
        <v>7668</v>
      </c>
      <c r="X76" s="111" t="s">
        <v>7668</v>
      </c>
      <c r="Y76" s="111" t="s">
        <v>7668</v>
      </c>
      <c r="Z76" s="111" t="s">
        <v>7668</v>
      </c>
      <c r="AA76" s="111" t="s">
        <v>9750</v>
      </c>
      <c r="AB76" s="111" t="s">
        <v>9750</v>
      </c>
      <c r="AC76" s="111" t="s">
        <v>9750</v>
      </c>
      <c r="AD76" s="111" t="s">
        <v>9750</v>
      </c>
      <c r="AE76" s="111" t="s">
        <v>9750</v>
      </c>
      <c r="AF76" s="111" t="s">
        <v>9750</v>
      </c>
      <c r="AG76" s="111" t="s">
        <v>9750</v>
      </c>
      <c r="AH76" s="111" t="s">
        <v>9750</v>
      </c>
      <c r="AI76" s="111" t="s">
        <v>9750</v>
      </c>
      <c r="AJ76" s="111" t="s">
        <v>9750</v>
      </c>
    </row>
    <row r="77" spans="1:36" ht="85" hidden="1" x14ac:dyDescent="0.4">
      <c r="A77" s="266" t="s">
        <v>9812</v>
      </c>
      <c r="B77" s="69" t="s">
        <v>9818</v>
      </c>
      <c r="C77" s="111" t="s">
        <v>7671</v>
      </c>
      <c r="D77" s="69" t="s">
        <v>8580</v>
      </c>
      <c r="E77" s="111"/>
      <c r="F77" s="71">
        <v>0</v>
      </c>
      <c r="G77" s="71">
        <v>0</v>
      </c>
      <c r="H77" s="111">
        <v>0</v>
      </c>
      <c r="I77" s="111">
        <v>0</v>
      </c>
      <c r="J77" s="111">
        <v>0</v>
      </c>
      <c r="K77" s="111">
        <v>0</v>
      </c>
      <c r="L77" s="111">
        <v>0</v>
      </c>
      <c r="M77" s="111">
        <v>0</v>
      </c>
      <c r="N77" s="111">
        <v>0</v>
      </c>
      <c r="O77" s="111">
        <v>0</v>
      </c>
      <c r="P77" s="111">
        <v>0</v>
      </c>
      <c r="Q77" s="111">
        <v>0</v>
      </c>
      <c r="R77" s="111">
        <v>0</v>
      </c>
      <c r="S77" s="111">
        <v>0</v>
      </c>
      <c r="T77" s="111">
        <v>0</v>
      </c>
      <c r="U77" s="111">
        <v>2</v>
      </c>
      <c r="V77" s="111">
        <v>7</v>
      </c>
      <c r="W77" s="111" t="s">
        <v>7668</v>
      </c>
      <c r="X77" s="111" t="s">
        <v>7668</v>
      </c>
      <c r="Y77" s="111" t="s">
        <v>7668</v>
      </c>
      <c r="Z77" s="111" t="s">
        <v>7668</v>
      </c>
      <c r="AA77" s="111" t="s">
        <v>9750</v>
      </c>
      <c r="AB77" s="111" t="s">
        <v>9750</v>
      </c>
      <c r="AC77" s="111" t="s">
        <v>9750</v>
      </c>
      <c r="AD77" s="111" t="s">
        <v>9750</v>
      </c>
      <c r="AE77" s="111" t="s">
        <v>9750</v>
      </c>
      <c r="AF77" s="111" t="s">
        <v>9750</v>
      </c>
      <c r="AG77" s="111" t="s">
        <v>9750</v>
      </c>
      <c r="AH77" s="111" t="s">
        <v>9750</v>
      </c>
      <c r="AI77" s="111" t="s">
        <v>9750</v>
      </c>
      <c r="AJ77" s="111" t="s">
        <v>9750</v>
      </c>
    </row>
    <row r="78" spans="1:36" ht="68" hidden="1" x14ac:dyDescent="0.4">
      <c r="A78" s="266" t="s">
        <v>9816</v>
      </c>
      <c r="B78" s="69" t="s">
        <v>9819</v>
      </c>
      <c r="C78" s="111" t="s">
        <v>7671</v>
      </c>
      <c r="D78" s="69" t="s">
        <v>8580</v>
      </c>
      <c r="E78" s="111"/>
      <c r="F78" s="71">
        <v>0</v>
      </c>
      <c r="G78" s="71">
        <v>0</v>
      </c>
      <c r="H78" s="111">
        <v>0</v>
      </c>
      <c r="I78" s="111">
        <v>0</v>
      </c>
      <c r="J78" s="111">
        <v>0</v>
      </c>
      <c r="K78" s="111">
        <v>0</v>
      </c>
      <c r="L78" s="111">
        <v>0</v>
      </c>
      <c r="M78" s="111">
        <v>0</v>
      </c>
      <c r="N78" s="111">
        <v>0</v>
      </c>
      <c r="O78" s="111">
        <v>0</v>
      </c>
      <c r="P78" s="111">
        <v>0</v>
      </c>
      <c r="Q78" s="111">
        <v>0</v>
      </c>
      <c r="R78" s="111">
        <v>0</v>
      </c>
      <c r="S78" s="111">
        <v>0</v>
      </c>
      <c r="T78" s="111">
        <v>0</v>
      </c>
      <c r="U78" s="111">
        <v>0</v>
      </c>
      <c r="V78" s="111">
        <v>7</v>
      </c>
      <c r="W78" s="111" t="s">
        <v>7668</v>
      </c>
      <c r="X78" s="111" t="s">
        <v>7668</v>
      </c>
      <c r="Y78" s="111" t="s">
        <v>7668</v>
      </c>
      <c r="Z78" s="111" t="s">
        <v>7668</v>
      </c>
      <c r="AA78" s="111" t="s">
        <v>9750</v>
      </c>
      <c r="AB78" s="111" t="s">
        <v>9750</v>
      </c>
      <c r="AC78" s="111" t="s">
        <v>9750</v>
      </c>
      <c r="AD78" s="111" t="s">
        <v>9750</v>
      </c>
      <c r="AE78" s="111" t="s">
        <v>9750</v>
      </c>
      <c r="AF78" s="111" t="s">
        <v>9750</v>
      </c>
      <c r="AG78" s="111" t="s">
        <v>9750</v>
      </c>
      <c r="AH78" s="111" t="s">
        <v>9750</v>
      </c>
      <c r="AI78" s="111" t="s">
        <v>9750</v>
      </c>
      <c r="AJ78" s="111" t="s">
        <v>9750</v>
      </c>
    </row>
    <row r="79" spans="1:36" ht="34" hidden="1" x14ac:dyDescent="0.4">
      <c r="A79" s="266" t="s">
        <v>9558</v>
      </c>
      <c r="B79" s="69" t="s">
        <v>9560</v>
      </c>
      <c r="C79" s="111" t="s">
        <v>7671</v>
      </c>
      <c r="D79" s="69" t="s">
        <v>8580</v>
      </c>
      <c r="E79" s="111"/>
      <c r="F79" s="71">
        <v>0</v>
      </c>
      <c r="G79" s="71">
        <v>0</v>
      </c>
      <c r="H79" s="111">
        <v>0</v>
      </c>
      <c r="I79" s="111">
        <v>0</v>
      </c>
      <c r="J79" s="111">
        <v>0</v>
      </c>
      <c r="K79" s="111">
        <v>0</v>
      </c>
      <c r="L79" s="111">
        <v>0</v>
      </c>
      <c r="M79" s="111">
        <v>0</v>
      </c>
      <c r="N79" s="111">
        <v>0</v>
      </c>
      <c r="O79" s="111">
        <v>0</v>
      </c>
      <c r="P79" s="111">
        <v>0</v>
      </c>
      <c r="Q79" s="111">
        <v>0</v>
      </c>
      <c r="R79" s="111">
        <v>0</v>
      </c>
      <c r="S79" s="111">
        <v>0</v>
      </c>
      <c r="T79" s="111">
        <v>0</v>
      </c>
      <c r="U79" s="111">
        <v>0</v>
      </c>
      <c r="V79" s="111">
        <v>0</v>
      </c>
      <c r="W79" s="111">
        <v>0</v>
      </c>
      <c r="X79" s="111">
        <v>52</v>
      </c>
      <c r="Y79" s="111">
        <f>COUNTIF($K$111:$T$124,D79)</f>
        <v>0</v>
      </c>
      <c r="Z79" s="111">
        <v>1</v>
      </c>
      <c r="AA79" s="111" t="s">
        <v>7668</v>
      </c>
      <c r="AB79" s="111" t="s">
        <v>7668</v>
      </c>
      <c r="AC79" s="111" t="s">
        <v>7668</v>
      </c>
      <c r="AD79" s="111" t="s">
        <v>7668</v>
      </c>
      <c r="AE79" s="164" t="s">
        <v>7668</v>
      </c>
      <c r="AF79" s="164" t="s">
        <v>7668</v>
      </c>
      <c r="AG79" s="164" t="s">
        <v>7668</v>
      </c>
      <c r="AH79" s="164" t="s">
        <v>7668</v>
      </c>
      <c r="AI79" s="164" t="s">
        <v>7668</v>
      </c>
      <c r="AJ79" s="164" t="s">
        <v>7668</v>
      </c>
    </row>
    <row r="80" spans="1:36" ht="34" hidden="1" x14ac:dyDescent="0.4">
      <c r="A80" s="266" t="s">
        <v>9383</v>
      </c>
      <c r="B80" s="69" t="s">
        <v>9384</v>
      </c>
      <c r="C80" s="111" t="s">
        <v>7671</v>
      </c>
      <c r="D80" s="69" t="s">
        <v>8580</v>
      </c>
      <c r="E80" s="111"/>
      <c r="F80" s="71">
        <v>0</v>
      </c>
      <c r="G80" s="71">
        <v>0</v>
      </c>
      <c r="H80" s="111">
        <v>0</v>
      </c>
      <c r="I80" s="111">
        <v>0</v>
      </c>
      <c r="J80" s="111">
        <v>0</v>
      </c>
      <c r="K80" s="111">
        <v>0</v>
      </c>
      <c r="L80" s="111">
        <v>0</v>
      </c>
      <c r="M80" s="111">
        <v>0</v>
      </c>
      <c r="N80" s="111">
        <v>0</v>
      </c>
      <c r="O80" s="111">
        <v>0</v>
      </c>
      <c r="P80" s="111">
        <v>0</v>
      </c>
      <c r="Q80" s="111">
        <v>0</v>
      </c>
      <c r="R80" s="111">
        <v>0</v>
      </c>
      <c r="S80" s="111">
        <v>0</v>
      </c>
      <c r="T80" s="111">
        <v>0</v>
      </c>
      <c r="U80" s="111">
        <v>0</v>
      </c>
      <c r="V80" s="111">
        <v>0</v>
      </c>
      <c r="W80" s="111">
        <v>0</v>
      </c>
      <c r="X80" s="111">
        <v>0</v>
      </c>
      <c r="Y80" s="111">
        <f>COUNTIF($K$111:$T$124,D80)</f>
        <v>0</v>
      </c>
      <c r="Z80" s="111">
        <v>1</v>
      </c>
      <c r="AA80" s="111" t="s">
        <v>9361</v>
      </c>
      <c r="AB80" s="111" t="s">
        <v>9361</v>
      </c>
      <c r="AC80" s="111" t="s">
        <v>7668</v>
      </c>
      <c r="AD80" s="111" t="s">
        <v>7668</v>
      </c>
      <c r="AE80" s="164" t="s">
        <v>7668</v>
      </c>
      <c r="AF80" s="164" t="s">
        <v>7668</v>
      </c>
      <c r="AG80" s="164" t="s">
        <v>7668</v>
      </c>
      <c r="AH80" s="164" t="s">
        <v>7668</v>
      </c>
      <c r="AI80" s="164" t="s">
        <v>7668</v>
      </c>
      <c r="AJ80" s="164" t="s">
        <v>7668</v>
      </c>
    </row>
    <row r="81" spans="1:36" ht="34" hidden="1" x14ac:dyDescent="0.4">
      <c r="A81" s="266" t="s">
        <v>9381</v>
      </c>
      <c r="B81" s="69" t="s">
        <v>9393</v>
      </c>
      <c r="C81" s="111" t="s">
        <v>7671</v>
      </c>
      <c r="D81" s="69" t="s">
        <v>8580</v>
      </c>
      <c r="E81" s="111"/>
      <c r="F81" s="71">
        <v>0</v>
      </c>
      <c r="G81" s="71">
        <v>0</v>
      </c>
      <c r="H81" s="111">
        <v>0</v>
      </c>
      <c r="I81" s="111">
        <v>0</v>
      </c>
      <c r="J81" s="111">
        <v>0</v>
      </c>
      <c r="K81" s="111">
        <v>0</v>
      </c>
      <c r="L81" s="111">
        <v>0</v>
      </c>
      <c r="M81" s="111">
        <v>0</v>
      </c>
      <c r="N81" s="111">
        <v>0</v>
      </c>
      <c r="O81" s="111">
        <v>0</v>
      </c>
      <c r="P81" s="111">
        <v>0</v>
      </c>
      <c r="Q81" s="111">
        <v>0</v>
      </c>
      <c r="R81" s="111">
        <v>0</v>
      </c>
      <c r="S81" s="111">
        <v>0</v>
      </c>
      <c r="T81" s="111">
        <v>0</v>
      </c>
      <c r="U81" s="111">
        <v>0</v>
      </c>
      <c r="V81" s="111">
        <v>0</v>
      </c>
      <c r="W81" s="111">
        <v>1</v>
      </c>
      <c r="X81" s="111">
        <v>0</v>
      </c>
      <c r="Y81" s="111">
        <f>COUNTIF($K$111:$T$124,D81)</f>
        <v>0</v>
      </c>
      <c r="Z81" s="111">
        <v>1</v>
      </c>
      <c r="AA81" s="111" t="s">
        <v>9361</v>
      </c>
      <c r="AB81" s="111" t="s">
        <v>9361</v>
      </c>
      <c r="AC81" s="111" t="s">
        <v>7668</v>
      </c>
      <c r="AD81" s="111" t="s">
        <v>7668</v>
      </c>
      <c r="AE81" s="164" t="s">
        <v>7668</v>
      </c>
      <c r="AF81" s="164" t="s">
        <v>7668</v>
      </c>
      <c r="AG81" s="164" t="s">
        <v>7668</v>
      </c>
      <c r="AH81" s="164" t="s">
        <v>7668</v>
      </c>
      <c r="AI81" s="164" t="s">
        <v>7668</v>
      </c>
      <c r="AJ81" s="164" t="s">
        <v>7668</v>
      </c>
    </row>
    <row r="82" spans="1:36" ht="34" hidden="1" x14ac:dyDescent="0.4">
      <c r="A82" s="266" t="s">
        <v>9132</v>
      </c>
      <c r="B82" s="69" t="s">
        <v>9135</v>
      </c>
      <c r="C82" s="111" t="s">
        <v>7671</v>
      </c>
      <c r="D82" s="69" t="s">
        <v>8580</v>
      </c>
      <c r="E82" s="111"/>
      <c r="F82" s="71">
        <v>0</v>
      </c>
      <c r="G82" s="71">
        <v>0</v>
      </c>
      <c r="H82" s="111">
        <v>0</v>
      </c>
      <c r="I82" s="111">
        <v>0</v>
      </c>
      <c r="J82" s="111">
        <v>0</v>
      </c>
      <c r="K82" s="111">
        <v>0</v>
      </c>
      <c r="L82" s="111">
        <v>0</v>
      </c>
      <c r="M82" s="111">
        <v>0</v>
      </c>
      <c r="N82" s="111">
        <v>0</v>
      </c>
      <c r="O82" s="111">
        <v>0</v>
      </c>
      <c r="P82" s="111">
        <v>0</v>
      </c>
      <c r="Q82" s="111">
        <v>0</v>
      </c>
      <c r="R82" s="111">
        <v>0</v>
      </c>
      <c r="S82" s="111">
        <v>0</v>
      </c>
      <c r="T82" s="111">
        <v>0</v>
      </c>
      <c r="U82" s="111">
        <v>0</v>
      </c>
      <c r="V82" s="111">
        <v>0</v>
      </c>
      <c r="W82" s="111">
        <v>0</v>
      </c>
      <c r="X82" s="111">
        <v>0</v>
      </c>
      <c r="Y82" s="111">
        <f>COUNTIF($K$111:$T$124,D82)</f>
        <v>0</v>
      </c>
      <c r="Z82" s="111">
        <v>0</v>
      </c>
      <c r="AA82" s="111">
        <v>0</v>
      </c>
      <c r="AB82" s="111">
        <v>1</v>
      </c>
      <c r="AC82" s="111" t="s">
        <v>7668</v>
      </c>
      <c r="AD82" s="111" t="s">
        <v>7668</v>
      </c>
      <c r="AE82" s="164" t="s">
        <v>7668</v>
      </c>
      <c r="AF82" s="164" t="s">
        <v>7668</v>
      </c>
      <c r="AG82" s="164" t="s">
        <v>7668</v>
      </c>
      <c r="AH82" s="164" t="s">
        <v>7668</v>
      </c>
      <c r="AI82" s="164" t="s">
        <v>7668</v>
      </c>
      <c r="AJ82" s="164" t="s">
        <v>7668</v>
      </c>
    </row>
    <row r="83" spans="1:36" ht="34" hidden="1" x14ac:dyDescent="0.4">
      <c r="A83" s="266" t="s">
        <v>9021</v>
      </c>
      <c r="B83" s="69" t="s">
        <v>9026</v>
      </c>
      <c r="C83" s="111" t="s">
        <v>7671</v>
      </c>
      <c r="D83" s="69" t="s">
        <v>8580</v>
      </c>
      <c r="E83" s="111"/>
      <c r="F83" s="71">
        <v>0</v>
      </c>
      <c r="G83" s="71">
        <v>0</v>
      </c>
      <c r="H83" s="111">
        <v>0</v>
      </c>
      <c r="I83" s="111">
        <v>0</v>
      </c>
      <c r="J83" s="111">
        <v>0</v>
      </c>
      <c r="K83" s="111">
        <v>0</v>
      </c>
      <c r="L83" s="111">
        <v>0</v>
      </c>
      <c r="M83" s="111">
        <v>0</v>
      </c>
      <c r="N83" s="111">
        <v>0</v>
      </c>
      <c r="O83" s="111">
        <v>0</v>
      </c>
      <c r="P83" s="111">
        <v>0</v>
      </c>
      <c r="Q83" s="111">
        <v>0</v>
      </c>
      <c r="R83" s="111">
        <v>0</v>
      </c>
      <c r="S83" s="111">
        <v>0</v>
      </c>
      <c r="T83" s="111">
        <v>0</v>
      </c>
      <c r="U83" s="111">
        <v>0</v>
      </c>
      <c r="V83" s="111">
        <v>0</v>
      </c>
      <c r="W83" s="111">
        <v>0</v>
      </c>
      <c r="X83" s="111">
        <v>0</v>
      </c>
      <c r="Y83" s="111">
        <f>COUNTIF($K$111:$T$124,D83)</f>
        <v>0</v>
      </c>
      <c r="Z83" s="111">
        <v>0</v>
      </c>
      <c r="AA83" s="111">
        <v>0</v>
      </c>
      <c r="AB83" s="111">
        <v>5</v>
      </c>
      <c r="AC83" s="111" t="s">
        <v>8983</v>
      </c>
      <c r="AD83" s="111" t="s">
        <v>8983</v>
      </c>
      <c r="AE83" s="164" t="s">
        <v>7668</v>
      </c>
      <c r="AF83" s="164" t="s">
        <v>7668</v>
      </c>
      <c r="AG83" s="164" t="s">
        <v>7668</v>
      </c>
      <c r="AH83" s="164" t="s">
        <v>7668</v>
      </c>
      <c r="AI83" s="164" t="s">
        <v>7668</v>
      </c>
      <c r="AJ83" s="164" t="s">
        <v>7668</v>
      </c>
    </row>
    <row r="84" spans="1:36" ht="51" hidden="1" x14ac:dyDescent="0.4">
      <c r="A84" s="266" t="s">
        <v>9608</v>
      </c>
      <c r="B84" s="69" t="s">
        <v>9609</v>
      </c>
      <c r="C84" s="111" t="s">
        <v>7671</v>
      </c>
      <c r="D84" s="69" t="s">
        <v>8580</v>
      </c>
      <c r="E84" s="111"/>
      <c r="F84" s="71">
        <v>0</v>
      </c>
      <c r="G84" s="71">
        <v>0</v>
      </c>
      <c r="H84" s="111">
        <v>0</v>
      </c>
      <c r="I84" s="111">
        <v>0</v>
      </c>
      <c r="J84" s="111">
        <v>0</v>
      </c>
      <c r="K84" s="111">
        <v>0</v>
      </c>
      <c r="L84" s="111">
        <v>0</v>
      </c>
      <c r="M84" s="111">
        <v>0</v>
      </c>
      <c r="N84" s="111">
        <v>0</v>
      </c>
      <c r="O84" s="111">
        <v>0</v>
      </c>
      <c r="P84" s="111">
        <v>0</v>
      </c>
      <c r="Q84" s="111">
        <v>0</v>
      </c>
      <c r="R84" s="111">
        <v>0</v>
      </c>
      <c r="S84" s="111">
        <v>0</v>
      </c>
      <c r="T84" s="111">
        <v>0</v>
      </c>
      <c r="U84" s="111">
        <v>0</v>
      </c>
      <c r="V84" s="111">
        <v>0</v>
      </c>
      <c r="W84" s="111">
        <v>0</v>
      </c>
      <c r="X84" s="111">
        <v>1</v>
      </c>
      <c r="Y84" s="111">
        <f>COUNTIF($K$110:$T$123,D84)</f>
        <v>0</v>
      </c>
      <c r="Z84" s="111" t="s">
        <v>7668</v>
      </c>
      <c r="AA84" s="111" t="s">
        <v>9500</v>
      </c>
      <c r="AB84" s="111" t="s">
        <v>9500</v>
      </c>
      <c r="AC84" s="111" t="s">
        <v>9500</v>
      </c>
      <c r="AD84" s="111" t="s">
        <v>9500</v>
      </c>
      <c r="AE84" s="111" t="s">
        <v>9500</v>
      </c>
      <c r="AF84" s="111" t="s">
        <v>9500</v>
      </c>
      <c r="AG84" s="111" t="s">
        <v>9500</v>
      </c>
      <c r="AH84" s="111" t="s">
        <v>9500</v>
      </c>
      <c r="AI84" s="111" t="s">
        <v>9500</v>
      </c>
      <c r="AJ84" s="111" t="s">
        <v>9500</v>
      </c>
    </row>
    <row r="85" spans="1:36" hidden="1" x14ac:dyDescent="0.4">
      <c r="A85" s="266" t="s">
        <v>8764</v>
      </c>
      <c r="B85" s="69" t="s">
        <v>8765</v>
      </c>
      <c r="C85" s="111" t="s">
        <v>7671</v>
      </c>
      <c r="D85" s="69" t="s">
        <v>8580</v>
      </c>
      <c r="E85" s="111"/>
      <c r="F85" s="71">
        <v>0</v>
      </c>
      <c r="G85" s="71">
        <v>0</v>
      </c>
      <c r="H85" s="111">
        <v>0</v>
      </c>
      <c r="I85" s="111">
        <v>0</v>
      </c>
      <c r="J85" s="111">
        <v>0</v>
      </c>
      <c r="K85" s="111">
        <v>0</v>
      </c>
      <c r="L85" s="111">
        <v>0</v>
      </c>
      <c r="M85" s="111">
        <v>0</v>
      </c>
      <c r="N85" s="111">
        <v>0</v>
      </c>
      <c r="O85" s="111">
        <v>0</v>
      </c>
      <c r="P85" s="111">
        <v>0</v>
      </c>
      <c r="Q85" s="111">
        <v>0</v>
      </c>
      <c r="R85" s="111">
        <v>0</v>
      </c>
      <c r="S85" s="111">
        <v>0</v>
      </c>
      <c r="T85" s="111">
        <v>0</v>
      </c>
      <c r="U85" s="111">
        <v>0</v>
      </c>
      <c r="V85" s="111">
        <v>0</v>
      </c>
      <c r="W85" s="111">
        <v>0</v>
      </c>
      <c r="X85" s="111">
        <v>0</v>
      </c>
      <c r="Y85" s="111">
        <f t="shared" ref="Y85:Y103" si="1">COUNTIF($K$111:$T$124,D85)</f>
        <v>0</v>
      </c>
      <c r="Z85" s="111">
        <v>0</v>
      </c>
      <c r="AA85" s="111">
        <v>0</v>
      </c>
      <c r="AB85" s="111">
        <v>0</v>
      </c>
      <c r="AC85" s="111">
        <v>0</v>
      </c>
      <c r="AD85" s="111">
        <v>1</v>
      </c>
      <c r="AE85" s="164" t="s">
        <v>7668</v>
      </c>
      <c r="AF85" s="164" t="s">
        <v>7668</v>
      </c>
      <c r="AG85" s="164" t="s">
        <v>7668</v>
      </c>
      <c r="AH85" s="164" t="s">
        <v>7668</v>
      </c>
      <c r="AI85" s="164" t="s">
        <v>7668</v>
      </c>
      <c r="AJ85" s="164" t="s">
        <v>7668</v>
      </c>
    </row>
    <row r="86" spans="1:36" ht="51" hidden="1" x14ac:dyDescent="0.4">
      <c r="A86" s="266" t="s">
        <v>8728</v>
      </c>
      <c r="B86" s="69" t="s">
        <v>8731</v>
      </c>
      <c r="C86" s="111" t="s">
        <v>7671</v>
      </c>
      <c r="D86" s="69" t="s">
        <v>8580</v>
      </c>
      <c r="E86" s="111"/>
      <c r="F86" s="71">
        <v>0</v>
      </c>
      <c r="G86" s="71">
        <v>0</v>
      </c>
      <c r="H86" s="111">
        <v>0</v>
      </c>
      <c r="I86" s="111">
        <v>0</v>
      </c>
      <c r="J86" s="111">
        <v>0</v>
      </c>
      <c r="K86" s="111">
        <v>0</v>
      </c>
      <c r="L86" s="111">
        <v>0</v>
      </c>
      <c r="M86" s="111">
        <v>0</v>
      </c>
      <c r="N86" s="111">
        <v>0</v>
      </c>
      <c r="O86" s="111">
        <v>0</v>
      </c>
      <c r="P86" s="111">
        <v>0</v>
      </c>
      <c r="Q86" s="111">
        <v>0</v>
      </c>
      <c r="R86" s="111">
        <v>0</v>
      </c>
      <c r="S86" s="111">
        <v>0</v>
      </c>
      <c r="T86" s="111">
        <v>0</v>
      </c>
      <c r="U86" s="111">
        <v>0</v>
      </c>
      <c r="V86" s="111">
        <v>0</v>
      </c>
      <c r="W86" s="111">
        <v>0</v>
      </c>
      <c r="X86" s="111">
        <v>0</v>
      </c>
      <c r="Y86" s="111">
        <f t="shared" si="1"/>
        <v>0</v>
      </c>
      <c r="Z86" s="111">
        <v>0</v>
      </c>
      <c r="AA86" s="111">
        <v>0</v>
      </c>
      <c r="AB86" s="111">
        <v>0</v>
      </c>
      <c r="AC86" s="111">
        <v>0</v>
      </c>
      <c r="AD86" s="111">
        <v>6</v>
      </c>
      <c r="AE86" s="164" t="s">
        <v>7668</v>
      </c>
      <c r="AF86" s="164" t="s">
        <v>7668</v>
      </c>
      <c r="AG86" s="164" t="s">
        <v>7668</v>
      </c>
      <c r="AH86" s="164" t="s">
        <v>7668</v>
      </c>
      <c r="AI86" s="164" t="s">
        <v>7668</v>
      </c>
      <c r="AJ86" s="164" t="s">
        <v>7668</v>
      </c>
    </row>
    <row r="87" spans="1:36" ht="34" hidden="1" x14ac:dyDescent="0.4">
      <c r="A87" s="266" t="s">
        <v>9386</v>
      </c>
      <c r="B87" s="69" t="s">
        <v>9387</v>
      </c>
      <c r="C87" s="111" t="s">
        <v>7671</v>
      </c>
      <c r="D87" s="69" t="s">
        <v>8580</v>
      </c>
      <c r="E87" s="111"/>
      <c r="F87" s="71">
        <v>0</v>
      </c>
      <c r="G87" s="71">
        <v>0</v>
      </c>
      <c r="H87" s="111">
        <v>0</v>
      </c>
      <c r="I87" s="111">
        <v>0</v>
      </c>
      <c r="J87" s="111">
        <v>0</v>
      </c>
      <c r="K87" s="111">
        <v>0</v>
      </c>
      <c r="L87" s="111">
        <v>0</v>
      </c>
      <c r="M87" s="111">
        <v>0</v>
      </c>
      <c r="N87" s="111">
        <v>0</v>
      </c>
      <c r="O87" s="111">
        <v>0</v>
      </c>
      <c r="P87" s="111">
        <v>0</v>
      </c>
      <c r="Q87" s="111">
        <v>0</v>
      </c>
      <c r="R87" s="111">
        <v>0</v>
      </c>
      <c r="S87" s="111">
        <v>0</v>
      </c>
      <c r="T87" s="111">
        <v>0</v>
      </c>
      <c r="U87" s="111">
        <v>0</v>
      </c>
      <c r="V87" s="111">
        <v>0</v>
      </c>
      <c r="W87" s="111">
        <v>0</v>
      </c>
      <c r="X87" s="111">
        <v>0</v>
      </c>
      <c r="Y87" s="111">
        <f t="shared" si="1"/>
        <v>0</v>
      </c>
      <c r="Z87" s="111">
        <v>1</v>
      </c>
      <c r="AA87" s="111" t="s">
        <v>9361</v>
      </c>
      <c r="AB87" s="111" t="s">
        <v>9361</v>
      </c>
      <c r="AC87" s="111" t="s">
        <v>7668</v>
      </c>
      <c r="AD87" s="111" t="s">
        <v>7668</v>
      </c>
      <c r="AE87" s="164" t="s">
        <v>7668</v>
      </c>
      <c r="AF87" s="164" t="s">
        <v>7668</v>
      </c>
      <c r="AG87" s="164" t="s">
        <v>7668</v>
      </c>
      <c r="AH87" s="164" t="s">
        <v>7668</v>
      </c>
      <c r="AI87" s="164" t="s">
        <v>7668</v>
      </c>
      <c r="AJ87" s="164" t="s">
        <v>7668</v>
      </c>
    </row>
    <row r="88" spans="1:36" ht="85" hidden="1" x14ac:dyDescent="0.4">
      <c r="A88" s="266" t="s">
        <v>9378</v>
      </c>
      <c r="B88" s="69" t="s">
        <v>9379</v>
      </c>
      <c r="C88" s="111" t="s">
        <v>7671</v>
      </c>
      <c r="D88" s="69" t="s">
        <v>8580</v>
      </c>
      <c r="E88" s="111"/>
      <c r="F88" s="71">
        <v>0</v>
      </c>
      <c r="G88" s="71">
        <v>0</v>
      </c>
      <c r="H88" s="111">
        <v>0</v>
      </c>
      <c r="I88" s="111">
        <v>0</v>
      </c>
      <c r="J88" s="111">
        <v>0</v>
      </c>
      <c r="K88" s="111">
        <v>0</v>
      </c>
      <c r="L88" s="111">
        <v>0</v>
      </c>
      <c r="M88" s="111">
        <v>0</v>
      </c>
      <c r="N88" s="111">
        <v>0</v>
      </c>
      <c r="O88" s="111">
        <v>0</v>
      </c>
      <c r="P88" s="111">
        <v>0</v>
      </c>
      <c r="Q88" s="111">
        <v>0</v>
      </c>
      <c r="R88" s="111">
        <v>0</v>
      </c>
      <c r="S88" s="111">
        <v>0</v>
      </c>
      <c r="T88" s="111">
        <v>0</v>
      </c>
      <c r="U88" s="111">
        <v>0</v>
      </c>
      <c r="V88" s="111">
        <v>0</v>
      </c>
      <c r="W88" s="111">
        <v>0</v>
      </c>
      <c r="X88" s="111">
        <v>0</v>
      </c>
      <c r="Y88" s="111">
        <f t="shared" si="1"/>
        <v>0</v>
      </c>
      <c r="Z88" s="111">
        <v>1</v>
      </c>
      <c r="AA88" s="111" t="s">
        <v>9361</v>
      </c>
      <c r="AB88" s="111" t="s">
        <v>9361</v>
      </c>
      <c r="AC88" s="111" t="s">
        <v>9361</v>
      </c>
      <c r="AD88" s="111" t="s">
        <v>9361</v>
      </c>
      <c r="AE88" s="111" t="s">
        <v>9361</v>
      </c>
      <c r="AF88" s="111" t="s">
        <v>9361</v>
      </c>
      <c r="AG88" s="111" t="s">
        <v>9361</v>
      </c>
      <c r="AH88" s="111" t="s">
        <v>9361</v>
      </c>
      <c r="AI88" s="111" t="s">
        <v>9361</v>
      </c>
      <c r="AJ88" s="111" t="s">
        <v>9361</v>
      </c>
    </row>
    <row r="89" spans="1:36" ht="68" hidden="1" x14ac:dyDescent="0.4">
      <c r="A89" s="266" t="s">
        <v>8729</v>
      </c>
      <c r="B89" s="69" t="s">
        <v>8730</v>
      </c>
      <c r="C89" s="111" t="s">
        <v>7671</v>
      </c>
      <c r="D89" s="69" t="s">
        <v>8580</v>
      </c>
      <c r="E89" s="111"/>
      <c r="F89" s="71">
        <v>0</v>
      </c>
      <c r="G89" s="71">
        <v>0</v>
      </c>
      <c r="H89" s="111">
        <v>0</v>
      </c>
      <c r="I89" s="111">
        <v>0</v>
      </c>
      <c r="J89" s="111">
        <v>0</v>
      </c>
      <c r="K89" s="111">
        <v>0</v>
      </c>
      <c r="L89" s="111">
        <v>0</v>
      </c>
      <c r="M89" s="111">
        <v>0</v>
      </c>
      <c r="N89" s="111">
        <v>0</v>
      </c>
      <c r="O89" s="111">
        <v>0</v>
      </c>
      <c r="P89" s="111">
        <v>0</v>
      </c>
      <c r="Q89" s="111">
        <v>0</v>
      </c>
      <c r="R89" s="111">
        <v>0</v>
      </c>
      <c r="S89" s="111">
        <v>0</v>
      </c>
      <c r="T89" s="111">
        <v>0</v>
      </c>
      <c r="U89" s="111">
        <v>0</v>
      </c>
      <c r="V89" s="111">
        <v>0</v>
      </c>
      <c r="W89" s="111">
        <v>0</v>
      </c>
      <c r="X89" s="111">
        <v>0</v>
      </c>
      <c r="Y89" s="111">
        <f t="shared" si="1"/>
        <v>0</v>
      </c>
      <c r="Z89" s="111">
        <v>0</v>
      </c>
      <c r="AA89" s="111">
        <v>0</v>
      </c>
      <c r="AB89" s="111">
        <v>0</v>
      </c>
      <c r="AC89" s="111">
        <v>0</v>
      </c>
      <c r="AD89" s="111">
        <v>4</v>
      </c>
      <c r="AE89" s="164" t="s">
        <v>7668</v>
      </c>
      <c r="AF89" s="164" t="s">
        <v>7668</v>
      </c>
      <c r="AG89" s="164" t="s">
        <v>7668</v>
      </c>
      <c r="AH89" s="164" t="s">
        <v>7668</v>
      </c>
      <c r="AI89" s="164" t="s">
        <v>7668</v>
      </c>
      <c r="AJ89" s="164" t="s">
        <v>7668</v>
      </c>
    </row>
    <row r="90" spans="1:36" hidden="1" x14ac:dyDescent="0.4">
      <c r="A90" s="266" t="s">
        <v>8527</v>
      </c>
      <c r="B90" s="69" t="s">
        <v>8536</v>
      </c>
      <c r="C90" s="111" t="s">
        <v>7672</v>
      </c>
      <c r="D90" s="69" t="s">
        <v>8580</v>
      </c>
      <c r="E90" s="111"/>
      <c r="F90" s="71">
        <v>0</v>
      </c>
      <c r="G90" s="71">
        <v>0</v>
      </c>
      <c r="H90" s="111">
        <v>0</v>
      </c>
      <c r="I90" s="111">
        <v>0</v>
      </c>
      <c r="J90" s="111">
        <v>0</v>
      </c>
      <c r="K90" s="111">
        <v>0</v>
      </c>
      <c r="L90" s="111">
        <v>0</v>
      </c>
      <c r="M90" s="111">
        <v>0</v>
      </c>
      <c r="N90" s="111">
        <v>0</v>
      </c>
      <c r="O90" s="111">
        <v>0</v>
      </c>
      <c r="P90" s="111">
        <v>0</v>
      </c>
      <c r="Q90" s="111">
        <v>0</v>
      </c>
      <c r="R90" s="111">
        <v>0</v>
      </c>
      <c r="S90" s="111">
        <v>0</v>
      </c>
      <c r="T90" s="111">
        <v>0</v>
      </c>
      <c r="U90" s="111">
        <v>0</v>
      </c>
      <c r="V90" s="111">
        <v>0</v>
      </c>
      <c r="W90" s="111">
        <v>0</v>
      </c>
      <c r="X90" s="111">
        <v>0</v>
      </c>
      <c r="Y90" s="111">
        <f t="shared" si="1"/>
        <v>0</v>
      </c>
      <c r="Z90" s="111">
        <v>0</v>
      </c>
      <c r="AA90" s="111">
        <v>0</v>
      </c>
      <c r="AB90" s="111">
        <v>0</v>
      </c>
      <c r="AC90" s="111">
        <v>0</v>
      </c>
      <c r="AD90" s="111">
        <v>0</v>
      </c>
      <c r="AE90" s="111">
        <v>0</v>
      </c>
      <c r="AF90" s="111">
        <v>0</v>
      </c>
      <c r="AG90" s="71">
        <v>1</v>
      </c>
      <c r="AH90" s="164" t="s">
        <v>7668</v>
      </c>
      <c r="AI90" s="164" t="s">
        <v>7668</v>
      </c>
      <c r="AJ90" s="164" t="s">
        <v>7668</v>
      </c>
    </row>
    <row r="91" spans="1:36" ht="34" hidden="1" x14ac:dyDescent="0.4">
      <c r="A91" s="266" t="s">
        <v>8511</v>
      </c>
      <c r="B91" s="69" t="s">
        <v>8515</v>
      </c>
      <c r="C91" s="111" t="s">
        <v>7672</v>
      </c>
      <c r="D91" s="69" t="s">
        <v>8580</v>
      </c>
      <c r="E91" s="111"/>
      <c r="F91" s="71">
        <v>0</v>
      </c>
      <c r="G91" s="71">
        <v>0</v>
      </c>
      <c r="H91" s="111">
        <v>0</v>
      </c>
      <c r="I91" s="111">
        <v>0</v>
      </c>
      <c r="J91" s="111">
        <v>0</v>
      </c>
      <c r="K91" s="111">
        <v>0</v>
      </c>
      <c r="L91" s="111">
        <v>0</v>
      </c>
      <c r="M91" s="111">
        <v>0</v>
      </c>
      <c r="N91" s="111">
        <v>0</v>
      </c>
      <c r="O91" s="111">
        <v>0</v>
      </c>
      <c r="P91" s="111">
        <v>0</v>
      </c>
      <c r="Q91" s="111">
        <v>0</v>
      </c>
      <c r="R91" s="111">
        <v>0</v>
      </c>
      <c r="S91" s="111">
        <v>0</v>
      </c>
      <c r="T91" s="111">
        <v>0</v>
      </c>
      <c r="U91" s="111">
        <v>0</v>
      </c>
      <c r="V91" s="111">
        <v>0</v>
      </c>
      <c r="W91" s="111">
        <v>0</v>
      </c>
      <c r="X91" s="111">
        <v>0</v>
      </c>
      <c r="Y91" s="111">
        <f t="shared" si="1"/>
        <v>0</v>
      </c>
      <c r="Z91" s="111">
        <v>0</v>
      </c>
      <c r="AA91" s="111">
        <v>0</v>
      </c>
      <c r="AB91" s="111">
        <v>0</v>
      </c>
      <c r="AC91" s="111">
        <v>0</v>
      </c>
      <c r="AD91" s="111">
        <v>0</v>
      </c>
      <c r="AE91" s="111">
        <v>0</v>
      </c>
      <c r="AF91" s="111">
        <v>0</v>
      </c>
      <c r="AG91" s="71">
        <v>2</v>
      </c>
      <c r="AH91" s="164" t="s">
        <v>7668</v>
      </c>
      <c r="AI91" s="164" t="s">
        <v>7668</v>
      </c>
      <c r="AJ91" s="164" t="s">
        <v>7668</v>
      </c>
    </row>
    <row r="92" spans="1:36" ht="51" hidden="1" x14ac:dyDescent="0.4">
      <c r="A92" s="266" t="s">
        <v>9977</v>
      </c>
      <c r="B92" s="69" t="s">
        <v>9978</v>
      </c>
      <c r="C92" s="111" t="s">
        <v>7671</v>
      </c>
      <c r="D92" s="69" t="s">
        <v>8580</v>
      </c>
      <c r="E92" s="111"/>
      <c r="F92" s="71">
        <v>0</v>
      </c>
      <c r="G92" s="71">
        <v>0</v>
      </c>
      <c r="H92" s="111">
        <v>0</v>
      </c>
      <c r="I92" s="111">
        <v>0</v>
      </c>
      <c r="J92" s="111">
        <v>0</v>
      </c>
      <c r="K92" s="111">
        <v>0</v>
      </c>
      <c r="L92" s="111">
        <v>0</v>
      </c>
      <c r="M92" s="111">
        <v>0</v>
      </c>
      <c r="N92" s="111">
        <v>0</v>
      </c>
      <c r="O92" s="111">
        <v>0</v>
      </c>
      <c r="P92" s="111">
        <v>0</v>
      </c>
      <c r="Q92" s="111">
        <v>0</v>
      </c>
      <c r="R92" s="111">
        <v>0</v>
      </c>
      <c r="S92" s="111">
        <v>0</v>
      </c>
      <c r="T92" s="111">
        <v>4</v>
      </c>
      <c r="U92" s="111">
        <v>3</v>
      </c>
      <c r="V92" s="111" t="s">
        <v>7668</v>
      </c>
      <c r="W92" s="111" t="s">
        <v>7668</v>
      </c>
      <c r="X92" s="111" t="s">
        <v>7668</v>
      </c>
      <c r="Y92" s="111" t="s">
        <v>7668</v>
      </c>
      <c r="Z92" s="111" t="s">
        <v>7668</v>
      </c>
      <c r="AA92" s="111" t="s">
        <v>9979</v>
      </c>
      <c r="AB92" s="111" t="s">
        <v>9979</v>
      </c>
      <c r="AC92" s="111" t="s">
        <v>9979</v>
      </c>
      <c r="AD92" s="111" t="s">
        <v>9979</v>
      </c>
      <c r="AE92" s="111" t="s">
        <v>9979</v>
      </c>
      <c r="AF92" s="111" t="s">
        <v>9979</v>
      </c>
      <c r="AG92" s="111" t="s">
        <v>9979</v>
      </c>
      <c r="AH92" s="111" t="s">
        <v>9979</v>
      </c>
      <c r="AI92" s="111" t="s">
        <v>9979</v>
      </c>
      <c r="AJ92" s="111" t="s">
        <v>9979</v>
      </c>
    </row>
    <row r="93" spans="1:36" ht="68" hidden="1" x14ac:dyDescent="0.4">
      <c r="A93" s="266" t="s">
        <v>8639</v>
      </c>
      <c r="B93" s="69" t="s">
        <v>8640</v>
      </c>
      <c r="C93" s="111" t="s">
        <v>7671</v>
      </c>
      <c r="D93" s="69" t="s">
        <v>8580</v>
      </c>
      <c r="E93" s="111"/>
      <c r="F93" s="71">
        <v>0</v>
      </c>
      <c r="G93" s="71">
        <v>0</v>
      </c>
      <c r="H93" s="111">
        <v>0</v>
      </c>
      <c r="I93" s="111">
        <v>0</v>
      </c>
      <c r="J93" s="111">
        <v>0</v>
      </c>
      <c r="K93" s="111">
        <v>0</v>
      </c>
      <c r="L93" s="111">
        <v>0</v>
      </c>
      <c r="M93" s="111">
        <v>0</v>
      </c>
      <c r="N93" s="111">
        <v>0</v>
      </c>
      <c r="O93" s="111">
        <v>0</v>
      </c>
      <c r="P93" s="111">
        <v>0</v>
      </c>
      <c r="Q93" s="111">
        <v>0</v>
      </c>
      <c r="R93" s="111">
        <v>0</v>
      </c>
      <c r="S93" s="111">
        <v>0</v>
      </c>
      <c r="T93" s="111">
        <v>0</v>
      </c>
      <c r="U93" s="111">
        <v>0</v>
      </c>
      <c r="V93" s="111">
        <v>0</v>
      </c>
      <c r="W93" s="111">
        <v>0</v>
      </c>
      <c r="X93" s="111">
        <v>0</v>
      </c>
      <c r="Y93" s="111">
        <f t="shared" si="1"/>
        <v>0</v>
      </c>
      <c r="Z93" s="111">
        <v>0</v>
      </c>
      <c r="AA93" s="111">
        <v>0</v>
      </c>
      <c r="AB93" s="111">
        <v>1</v>
      </c>
      <c r="AC93" s="111">
        <v>0</v>
      </c>
      <c r="AD93" s="111">
        <v>0</v>
      </c>
      <c r="AE93" s="111">
        <v>9</v>
      </c>
      <c r="AF93" s="111" t="s">
        <v>8631</v>
      </c>
      <c r="AG93" s="71" t="s">
        <v>8631</v>
      </c>
      <c r="AH93" s="164" t="s">
        <v>8631</v>
      </c>
      <c r="AI93" s="164" t="s">
        <v>8631</v>
      </c>
      <c r="AJ93" s="164" t="s">
        <v>8631</v>
      </c>
    </row>
    <row r="94" spans="1:36" ht="34" hidden="1" x14ac:dyDescent="0.4">
      <c r="A94" s="266" t="s">
        <v>8477</v>
      </c>
      <c r="B94" s="69" t="s">
        <v>8488</v>
      </c>
      <c r="C94" s="111" t="s">
        <v>7671</v>
      </c>
      <c r="D94" s="69" t="s">
        <v>8580</v>
      </c>
      <c r="E94" s="111"/>
      <c r="F94" s="71">
        <v>0</v>
      </c>
      <c r="G94" s="71">
        <v>0</v>
      </c>
      <c r="H94" s="111">
        <v>0</v>
      </c>
      <c r="I94" s="111">
        <v>0</v>
      </c>
      <c r="J94" s="111">
        <v>0</v>
      </c>
      <c r="K94" s="111">
        <v>0</v>
      </c>
      <c r="L94" s="111">
        <v>0</v>
      </c>
      <c r="M94" s="111">
        <v>0</v>
      </c>
      <c r="N94" s="111">
        <v>0</v>
      </c>
      <c r="O94" s="111">
        <v>0</v>
      </c>
      <c r="P94" s="111">
        <v>0</v>
      </c>
      <c r="Q94" s="111">
        <v>0</v>
      </c>
      <c r="R94" s="111">
        <v>0</v>
      </c>
      <c r="S94" s="111">
        <v>0</v>
      </c>
      <c r="T94" s="111">
        <v>0</v>
      </c>
      <c r="U94" s="111">
        <v>0</v>
      </c>
      <c r="V94" s="111">
        <v>0</v>
      </c>
      <c r="W94" s="111">
        <v>0</v>
      </c>
      <c r="X94" s="111">
        <v>0</v>
      </c>
      <c r="Y94" s="111">
        <f t="shared" si="1"/>
        <v>0</v>
      </c>
      <c r="Z94" s="111">
        <v>0</v>
      </c>
      <c r="AA94" s="111">
        <v>0</v>
      </c>
      <c r="AB94" s="111">
        <v>0</v>
      </c>
      <c r="AC94" s="111">
        <v>0</v>
      </c>
      <c r="AD94" s="111">
        <v>0</v>
      </c>
      <c r="AE94" s="111">
        <v>0</v>
      </c>
      <c r="AF94" s="111">
        <v>0</v>
      </c>
      <c r="AG94" s="71">
        <v>6</v>
      </c>
      <c r="AH94" s="164" t="s">
        <v>7668</v>
      </c>
      <c r="AI94" s="164" t="s">
        <v>7668</v>
      </c>
      <c r="AJ94" s="164" t="s">
        <v>7668</v>
      </c>
    </row>
    <row r="95" spans="1:36" ht="68" hidden="1" x14ac:dyDescent="0.4">
      <c r="A95" s="266" t="s">
        <v>8485</v>
      </c>
      <c r="B95" s="69" t="s">
        <v>8487</v>
      </c>
      <c r="C95" s="111" t="s">
        <v>7671</v>
      </c>
      <c r="D95" s="69" t="s">
        <v>8580</v>
      </c>
      <c r="E95" s="111"/>
      <c r="F95" s="71">
        <v>0</v>
      </c>
      <c r="G95" s="71">
        <v>0</v>
      </c>
      <c r="H95" s="111">
        <v>0</v>
      </c>
      <c r="I95" s="111">
        <v>0</v>
      </c>
      <c r="J95" s="111">
        <v>0</v>
      </c>
      <c r="K95" s="111">
        <v>0</v>
      </c>
      <c r="L95" s="111">
        <v>0</v>
      </c>
      <c r="M95" s="111">
        <v>0</v>
      </c>
      <c r="N95" s="111">
        <v>0</v>
      </c>
      <c r="O95" s="111">
        <v>0</v>
      </c>
      <c r="P95" s="111">
        <v>0</v>
      </c>
      <c r="Q95" s="111">
        <v>0</v>
      </c>
      <c r="R95" s="111">
        <v>0</v>
      </c>
      <c r="S95" s="111">
        <v>0</v>
      </c>
      <c r="T95" s="111">
        <v>0</v>
      </c>
      <c r="U95" s="111">
        <v>0</v>
      </c>
      <c r="V95" s="111">
        <v>0</v>
      </c>
      <c r="W95" s="111">
        <v>0</v>
      </c>
      <c r="X95" s="111">
        <v>0</v>
      </c>
      <c r="Y95" s="111">
        <f t="shared" si="1"/>
        <v>0</v>
      </c>
      <c r="Z95" s="111">
        <v>0</v>
      </c>
      <c r="AA95" s="111">
        <v>0</v>
      </c>
      <c r="AB95" s="111">
        <v>0</v>
      </c>
      <c r="AC95" s="111">
        <v>0</v>
      </c>
      <c r="AD95" s="111">
        <v>0</v>
      </c>
      <c r="AE95" s="111">
        <v>0</v>
      </c>
      <c r="AF95" s="111">
        <v>0</v>
      </c>
      <c r="AG95" s="71">
        <v>1</v>
      </c>
      <c r="AH95" s="164" t="s">
        <v>7668</v>
      </c>
      <c r="AI95" s="164" t="s">
        <v>7668</v>
      </c>
      <c r="AJ95" s="164" t="s">
        <v>7668</v>
      </c>
    </row>
    <row r="96" spans="1:36" ht="51" hidden="1" x14ac:dyDescent="0.4">
      <c r="A96" s="266" t="s">
        <v>8473</v>
      </c>
      <c r="B96" s="69" t="s">
        <v>8486</v>
      </c>
      <c r="C96" s="111" t="s">
        <v>7671</v>
      </c>
      <c r="D96" s="69" t="s">
        <v>8580</v>
      </c>
      <c r="E96" s="111"/>
      <c r="F96" s="71">
        <v>0</v>
      </c>
      <c r="G96" s="71">
        <v>0</v>
      </c>
      <c r="H96" s="111">
        <v>0</v>
      </c>
      <c r="I96" s="111">
        <v>0</v>
      </c>
      <c r="J96" s="111">
        <v>0</v>
      </c>
      <c r="K96" s="111">
        <v>0</v>
      </c>
      <c r="L96" s="111">
        <v>0</v>
      </c>
      <c r="M96" s="111">
        <v>0</v>
      </c>
      <c r="N96" s="111">
        <v>0</v>
      </c>
      <c r="O96" s="111">
        <v>0</v>
      </c>
      <c r="P96" s="111">
        <v>0</v>
      </c>
      <c r="Q96" s="111">
        <v>0</v>
      </c>
      <c r="R96" s="111">
        <v>0</v>
      </c>
      <c r="S96" s="111">
        <v>0</v>
      </c>
      <c r="T96" s="111">
        <v>0</v>
      </c>
      <c r="U96" s="111">
        <v>0</v>
      </c>
      <c r="V96" s="111">
        <v>0</v>
      </c>
      <c r="W96" s="111">
        <v>0</v>
      </c>
      <c r="X96" s="111">
        <v>0</v>
      </c>
      <c r="Y96" s="111">
        <f t="shared" si="1"/>
        <v>0</v>
      </c>
      <c r="Z96" s="111">
        <v>0</v>
      </c>
      <c r="AA96" s="111">
        <v>0</v>
      </c>
      <c r="AB96" s="111">
        <v>0</v>
      </c>
      <c r="AC96" s="111">
        <v>0</v>
      </c>
      <c r="AD96" s="111">
        <v>0</v>
      </c>
      <c r="AE96" s="111">
        <v>0</v>
      </c>
      <c r="AF96" s="111">
        <v>0</v>
      </c>
      <c r="AG96" s="71">
        <v>2</v>
      </c>
      <c r="AH96" s="164" t="s">
        <v>7668</v>
      </c>
      <c r="AI96" s="164" t="s">
        <v>7668</v>
      </c>
      <c r="AJ96" s="164" t="s">
        <v>7668</v>
      </c>
    </row>
    <row r="97" spans="1:36" ht="51" hidden="1" x14ac:dyDescent="0.4">
      <c r="A97" s="214" t="s">
        <v>8287</v>
      </c>
      <c r="B97" s="11" t="s">
        <v>8294</v>
      </c>
      <c r="C97" s="79" t="s">
        <v>7671</v>
      </c>
      <c r="D97" s="11" t="s">
        <v>8580</v>
      </c>
      <c r="E97" s="79"/>
      <c r="F97" s="71">
        <v>0</v>
      </c>
      <c r="G97" s="71">
        <v>0</v>
      </c>
      <c r="H97" s="111">
        <v>0</v>
      </c>
      <c r="I97" s="111">
        <v>0</v>
      </c>
      <c r="J97" s="79">
        <v>0</v>
      </c>
      <c r="K97" s="111">
        <v>0</v>
      </c>
      <c r="L97" s="79">
        <v>0</v>
      </c>
      <c r="M97" s="111">
        <v>0</v>
      </c>
      <c r="N97" s="79">
        <v>0</v>
      </c>
      <c r="O97" s="79">
        <v>0</v>
      </c>
      <c r="P97" s="79">
        <v>0</v>
      </c>
      <c r="Q97" s="79">
        <v>0</v>
      </c>
      <c r="R97" s="79">
        <v>0</v>
      </c>
      <c r="S97" s="79">
        <v>0</v>
      </c>
      <c r="T97" s="79">
        <v>0</v>
      </c>
      <c r="U97" s="79">
        <v>0</v>
      </c>
      <c r="V97" s="79">
        <v>0</v>
      </c>
      <c r="W97" s="79">
        <v>0</v>
      </c>
      <c r="X97" s="79">
        <v>0</v>
      </c>
      <c r="Y97" s="79">
        <f t="shared" si="1"/>
        <v>0</v>
      </c>
      <c r="Z97" s="79">
        <v>0</v>
      </c>
      <c r="AA97" s="79">
        <v>0</v>
      </c>
      <c r="AB97" s="79">
        <v>0</v>
      </c>
      <c r="AC97" s="79">
        <v>0</v>
      </c>
      <c r="AD97" s="79">
        <v>0</v>
      </c>
      <c r="AE97" s="79">
        <v>0</v>
      </c>
      <c r="AF97" s="111">
        <v>0</v>
      </c>
      <c r="AG97" s="1">
        <v>0</v>
      </c>
      <c r="AH97" s="1">
        <v>0</v>
      </c>
      <c r="AI97" s="1">
        <v>1</v>
      </c>
      <c r="AJ97" s="1" t="s">
        <v>7668</v>
      </c>
    </row>
    <row r="98" spans="1:36" ht="34" hidden="1" x14ac:dyDescent="0.4">
      <c r="A98" s="214" t="s">
        <v>8271</v>
      </c>
      <c r="B98" s="11" t="s">
        <v>8297</v>
      </c>
      <c r="C98" s="79" t="s">
        <v>7671</v>
      </c>
      <c r="D98" s="11" t="s">
        <v>8580</v>
      </c>
      <c r="E98" s="79"/>
      <c r="F98" s="71">
        <v>0</v>
      </c>
      <c r="G98" s="71">
        <v>0</v>
      </c>
      <c r="H98" s="111">
        <v>0</v>
      </c>
      <c r="I98" s="111">
        <v>0</v>
      </c>
      <c r="J98" s="79">
        <v>0</v>
      </c>
      <c r="K98" s="111">
        <v>0</v>
      </c>
      <c r="L98" s="79">
        <v>0</v>
      </c>
      <c r="M98" s="111">
        <v>0</v>
      </c>
      <c r="N98" s="79">
        <v>0</v>
      </c>
      <c r="O98" s="79">
        <v>0</v>
      </c>
      <c r="P98" s="79">
        <v>0</v>
      </c>
      <c r="Q98" s="79">
        <v>0</v>
      </c>
      <c r="R98" s="79">
        <v>0</v>
      </c>
      <c r="S98" s="79">
        <v>0</v>
      </c>
      <c r="T98" s="79">
        <v>0</v>
      </c>
      <c r="U98" s="79">
        <v>0</v>
      </c>
      <c r="V98" s="79">
        <v>0</v>
      </c>
      <c r="W98" s="79">
        <v>0</v>
      </c>
      <c r="X98" s="79">
        <v>0</v>
      </c>
      <c r="Y98" s="79">
        <f t="shared" si="1"/>
        <v>0</v>
      </c>
      <c r="Z98" s="79">
        <v>0</v>
      </c>
      <c r="AA98" s="79">
        <v>0</v>
      </c>
      <c r="AB98" s="79">
        <v>0</v>
      </c>
      <c r="AC98" s="79">
        <v>0</v>
      </c>
      <c r="AD98" s="79">
        <v>0</v>
      </c>
      <c r="AE98" s="79">
        <v>0</v>
      </c>
      <c r="AF98" s="111">
        <v>0</v>
      </c>
      <c r="AG98" s="1">
        <v>0</v>
      </c>
      <c r="AH98" s="1">
        <v>2</v>
      </c>
      <c r="AI98" s="1" t="s">
        <v>7668</v>
      </c>
      <c r="AJ98" s="1" t="s">
        <v>7668</v>
      </c>
    </row>
    <row r="99" spans="1:36" ht="34" hidden="1" x14ac:dyDescent="0.4">
      <c r="A99" s="266" t="s">
        <v>8532</v>
      </c>
      <c r="B99" s="69" t="s">
        <v>8537</v>
      </c>
      <c r="C99" s="111" t="s">
        <v>7671</v>
      </c>
      <c r="D99" s="69" t="s">
        <v>7639</v>
      </c>
      <c r="E99" s="111"/>
      <c r="F99" s="71">
        <v>0</v>
      </c>
      <c r="G99" s="71">
        <v>0</v>
      </c>
      <c r="H99" s="111">
        <v>0</v>
      </c>
      <c r="I99" s="111">
        <v>0</v>
      </c>
      <c r="J99" s="111">
        <v>0</v>
      </c>
      <c r="K99" s="111">
        <v>0</v>
      </c>
      <c r="L99" s="111">
        <v>0</v>
      </c>
      <c r="M99" s="111">
        <v>0</v>
      </c>
      <c r="N99" s="111">
        <v>0</v>
      </c>
      <c r="O99" s="111">
        <v>0</v>
      </c>
      <c r="P99" s="111">
        <v>0</v>
      </c>
      <c r="Q99" s="111">
        <v>0</v>
      </c>
      <c r="R99" s="111">
        <v>0</v>
      </c>
      <c r="S99" s="111">
        <v>0</v>
      </c>
      <c r="T99" s="111">
        <v>0</v>
      </c>
      <c r="U99" s="111">
        <v>0</v>
      </c>
      <c r="V99" s="111">
        <v>0</v>
      </c>
      <c r="W99" s="111">
        <v>0</v>
      </c>
      <c r="X99" s="111">
        <v>0</v>
      </c>
      <c r="Y99" s="111">
        <f t="shared" si="1"/>
        <v>0</v>
      </c>
      <c r="Z99" s="111">
        <v>0</v>
      </c>
      <c r="AA99" s="111">
        <v>0</v>
      </c>
      <c r="AB99" s="111">
        <v>0</v>
      </c>
      <c r="AC99" s="111">
        <v>0</v>
      </c>
      <c r="AD99" s="111">
        <v>0</v>
      </c>
      <c r="AE99" s="111">
        <v>0</v>
      </c>
      <c r="AF99" s="111">
        <v>0</v>
      </c>
      <c r="AG99" s="71">
        <v>1</v>
      </c>
      <c r="AH99" s="164" t="s">
        <v>7668</v>
      </c>
      <c r="AI99" s="164" t="s">
        <v>7668</v>
      </c>
      <c r="AJ99" s="164" t="s">
        <v>7668</v>
      </c>
    </row>
    <row r="100" spans="1:36" ht="34" hidden="1" x14ac:dyDescent="0.4">
      <c r="A100" s="214" t="s">
        <v>8289</v>
      </c>
      <c r="B100" s="11" t="s">
        <v>8298</v>
      </c>
      <c r="C100" s="79" t="s">
        <v>7671</v>
      </c>
      <c r="D100" s="11" t="s">
        <v>7639</v>
      </c>
      <c r="E100" s="79"/>
      <c r="F100" s="71">
        <v>0</v>
      </c>
      <c r="G100" s="71">
        <v>0</v>
      </c>
      <c r="H100" s="111">
        <v>0</v>
      </c>
      <c r="I100" s="111">
        <v>0</v>
      </c>
      <c r="J100" s="79">
        <v>0</v>
      </c>
      <c r="K100" s="111">
        <v>0</v>
      </c>
      <c r="L100" s="79">
        <v>0</v>
      </c>
      <c r="M100" s="111">
        <v>0</v>
      </c>
      <c r="N100" s="79">
        <v>0</v>
      </c>
      <c r="O100" s="79">
        <v>0</v>
      </c>
      <c r="P100" s="79">
        <v>0</v>
      </c>
      <c r="Q100" s="79">
        <v>0</v>
      </c>
      <c r="R100" s="79">
        <v>0</v>
      </c>
      <c r="S100" s="79">
        <v>0</v>
      </c>
      <c r="T100" s="79">
        <v>0</v>
      </c>
      <c r="U100" s="79">
        <v>0</v>
      </c>
      <c r="V100" s="79">
        <v>0</v>
      </c>
      <c r="W100" s="79">
        <v>0</v>
      </c>
      <c r="X100" s="79">
        <v>0</v>
      </c>
      <c r="Y100" s="79">
        <f t="shared" si="1"/>
        <v>0</v>
      </c>
      <c r="Z100" s="79">
        <v>0</v>
      </c>
      <c r="AA100" s="79">
        <v>0</v>
      </c>
      <c r="AB100" s="79">
        <v>0</v>
      </c>
      <c r="AC100" s="79">
        <v>0</v>
      </c>
      <c r="AD100" s="79">
        <v>0</v>
      </c>
      <c r="AE100" s="79">
        <v>0</v>
      </c>
      <c r="AF100" s="111">
        <v>0</v>
      </c>
      <c r="AG100" s="1">
        <v>0</v>
      </c>
      <c r="AH100" s="1">
        <v>1</v>
      </c>
      <c r="AI100" s="1">
        <v>1</v>
      </c>
      <c r="AJ100" s="164" t="s">
        <v>7668</v>
      </c>
    </row>
    <row r="101" spans="1:36" ht="51" hidden="1" x14ac:dyDescent="0.4">
      <c r="A101" s="214" t="s">
        <v>8256</v>
      </c>
      <c r="B101" s="11" t="s">
        <v>8295</v>
      </c>
      <c r="C101" s="79" t="s">
        <v>7671</v>
      </c>
      <c r="D101" s="11" t="s">
        <v>7639</v>
      </c>
      <c r="E101" s="79"/>
      <c r="F101" s="71">
        <v>0</v>
      </c>
      <c r="G101" s="71">
        <v>0</v>
      </c>
      <c r="H101" s="111">
        <v>0</v>
      </c>
      <c r="I101" s="111">
        <v>0</v>
      </c>
      <c r="J101" s="79">
        <v>0</v>
      </c>
      <c r="K101" s="111">
        <v>0</v>
      </c>
      <c r="L101" s="79">
        <v>0</v>
      </c>
      <c r="M101" s="111">
        <v>0</v>
      </c>
      <c r="N101" s="79">
        <v>0</v>
      </c>
      <c r="O101" s="79">
        <v>0</v>
      </c>
      <c r="P101" s="79">
        <v>0</v>
      </c>
      <c r="Q101" s="79">
        <v>0</v>
      </c>
      <c r="R101" s="79">
        <v>0</v>
      </c>
      <c r="S101" s="79">
        <v>0</v>
      </c>
      <c r="T101" s="79">
        <v>0</v>
      </c>
      <c r="U101" s="79">
        <v>0</v>
      </c>
      <c r="V101" s="79">
        <v>0</v>
      </c>
      <c r="W101" s="79">
        <v>0</v>
      </c>
      <c r="X101" s="79">
        <v>0</v>
      </c>
      <c r="Y101" s="79">
        <f t="shared" si="1"/>
        <v>0</v>
      </c>
      <c r="Z101" s="79">
        <v>0</v>
      </c>
      <c r="AA101" s="79">
        <v>0</v>
      </c>
      <c r="AB101" s="79">
        <v>0</v>
      </c>
      <c r="AC101" s="79">
        <v>0</v>
      </c>
      <c r="AD101" s="79">
        <v>0</v>
      </c>
      <c r="AE101" s="79">
        <v>0</v>
      </c>
      <c r="AF101" s="111">
        <v>0</v>
      </c>
      <c r="AG101" s="1">
        <v>0</v>
      </c>
      <c r="AH101" s="1">
        <v>5</v>
      </c>
      <c r="AI101" s="1" t="s">
        <v>7668</v>
      </c>
      <c r="AJ101" s="1" t="s">
        <v>7668</v>
      </c>
    </row>
    <row r="102" spans="1:36" ht="51" hidden="1" x14ac:dyDescent="0.4">
      <c r="A102" s="214" t="s">
        <v>8116</v>
      </c>
      <c r="B102" s="11" t="s">
        <v>8121</v>
      </c>
      <c r="C102" s="79" t="s">
        <v>7671</v>
      </c>
      <c r="D102" s="11" t="s">
        <v>7639</v>
      </c>
      <c r="E102" s="79"/>
      <c r="F102" s="71">
        <v>0</v>
      </c>
      <c r="G102" s="71">
        <v>0</v>
      </c>
      <c r="H102" s="111">
        <v>0</v>
      </c>
      <c r="I102" s="111">
        <v>0</v>
      </c>
      <c r="J102" s="79">
        <v>0</v>
      </c>
      <c r="K102" s="111">
        <v>0</v>
      </c>
      <c r="L102" s="79">
        <v>0</v>
      </c>
      <c r="M102" s="111">
        <v>0</v>
      </c>
      <c r="N102" s="79">
        <v>0</v>
      </c>
      <c r="O102" s="79">
        <v>0</v>
      </c>
      <c r="P102" s="79">
        <v>0</v>
      </c>
      <c r="Q102" s="79">
        <v>0</v>
      </c>
      <c r="R102" s="79">
        <v>0</v>
      </c>
      <c r="S102" s="79">
        <v>0</v>
      </c>
      <c r="T102" s="79">
        <v>0</v>
      </c>
      <c r="U102" s="79">
        <v>0</v>
      </c>
      <c r="V102" s="79">
        <v>0</v>
      </c>
      <c r="W102" s="79">
        <v>0</v>
      </c>
      <c r="X102" s="79">
        <v>0</v>
      </c>
      <c r="Y102" s="79">
        <f t="shared" si="1"/>
        <v>0</v>
      </c>
      <c r="Z102" s="79">
        <v>0</v>
      </c>
      <c r="AA102" s="79">
        <v>0</v>
      </c>
      <c r="AB102" s="79">
        <v>0</v>
      </c>
      <c r="AC102" s="79">
        <v>0</v>
      </c>
      <c r="AD102" s="79">
        <v>0</v>
      </c>
      <c r="AE102" s="79">
        <v>0</v>
      </c>
      <c r="AF102" s="111">
        <v>0</v>
      </c>
      <c r="AG102" s="1">
        <v>0</v>
      </c>
      <c r="AH102" s="1">
        <v>0</v>
      </c>
      <c r="AI102" s="1">
        <v>1</v>
      </c>
      <c r="AJ102" s="89" t="s">
        <v>7668</v>
      </c>
    </row>
    <row r="103" spans="1:36" hidden="1" x14ac:dyDescent="0.4">
      <c r="A103" s="214" t="s">
        <v>8258</v>
      </c>
      <c r="B103" s="11" t="s">
        <v>8296</v>
      </c>
      <c r="C103" s="79" t="s">
        <v>7672</v>
      </c>
      <c r="D103" s="11" t="s">
        <v>8580</v>
      </c>
      <c r="E103" s="79"/>
      <c r="F103" s="71">
        <v>0</v>
      </c>
      <c r="G103" s="71">
        <v>0</v>
      </c>
      <c r="H103" s="111">
        <v>0</v>
      </c>
      <c r="I103" s="111">
        <v>0</v>
      </c>
      <c r="J103" s="79">
        <v>0</v>
      </c>
      <c r="K103" s="111">
        <v>0</v>
      </c>
      <c r="L103" s="79">
        <v>0</v>
      </c>
      <c r="M103" s="111">
        <v>0</v>
      </c>
      <c r="N103" s="79">
        <v>0</v>
      </c>
      <c r="O103" s="79">
        <v>0</v>
      </c>
      <c r="P103" s="79">
        <v>0</v>
      </c>
      <c r="Q103" s="79">
        <v>0</v>
      </c>
      <c r="R103" s="79">
        <v>0</v>
      </c>
      <c r="S103" s="79">
        <v>0</v>
      </c>
      <c r="T103" s="79">
        <v>0</v>
      </c>
      <c r="U103" s="79">
        <v>0</v>
      </c>
      <c r="V103" s="79">
        <v>0</v>
      </c>
      <c r="W103" s="79">
        <v>0</v>
      </c>
      <c r="X103" s="79">
        <v>0</v>
      </c>
      <c r="Y103" s="79">
        <f t="shared" si="1"/>
        <v>0</v>
      </c>
      <c r="Z103" s="79">
        <v>0</v>
      </c>
      <c r="AA103" s="79">
        <v>0</v>
      </c>
      <c r="AB103" s="79">
        <v>0</v>
      </c>
      <c r="AC103" s="79">
        <v>0</v>
      </c>
      <c r="AD103" s="79">
        <v>0</v>
      </c>
      <c r="AE103" s="79">
        <v>0</v>
      </c>
      <c r="AF103" s="111">
        <v>0</v>
      </c>
      <c r="AG103" s="1">
        <v>0</v>
      </c>
      <c r="AH103" s="1">
        <v>2</v>
      </c>
      <c r="AI103" s="1" t="s">
        <v>7668</v>
      </c>
      <c r="AJ103" s="1" t="s">
        <v>7668</v>
      </c>
    </row>
  </sheetData>
  <phoneticPr fontId="1" type="noConversion"/>
  <pageMargins left="0.7" right="0.7" top="0.75" bottom="0.75" header="0.3" footer="0.3"/>
  <pageSetup paperSize="9" orientation="portrait" verticalDpi="0" r:id="rId1"/>
  <ignoredErrors>
    <ignoredError sqref="H38" calculatedColumn="1"/>
  </ignoredErrors>
  <tableParts count="2">
    <tablePart r:id="rId2"/>
    <tablePart r:id="rId3"/>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02BD3-1D58-4477-80DE-F07BD52DD176}">
  <dimension ref="A1:C20"/>
  <sheetViews>
    <sheetView workbookViewId="0">
      <selection activeCell="B4" sqref="B4"/>
    </sheetView>
  </sheetViews>
  <sheetFormatPr defaultRowHeight="17" x14ac:dyDescent="0.4"/>
  <cols>
    <col min="1" max="1" width="11.08984375" customWidth="1"/>
    <col min="2" max="2" width="52.36328125" customWidth="1"/>
    <col min="3" max="3" width="54.81640625" customWidth="1"/>
  </cols>
  <sheetData>
    <row r="1" spans="1:3" x14ac:dyDescent="0.4">
      <c r="A1" s="79" t="s">
        <v>5314</v>
      </c>
      <c r="B1" s="79" t="s">
        <v>7515</v>
      </c>
      <c r="C1" s="79" t="s">
        <v>7517</v>
      </c>
    </row>
    <row r="2" spans="1:3" ht="34" x14ac:dyDescent="0.4">
      <c r="A2" s="11" t="s">
        <v>7157</v>
      </c>
      <c r="B2" s="11" t="s">
        <v>7516</v>
      </c>
      <c r="C2" s="11"/>
    </row>
    <row r="3" spans="1:3" ht="51" x14ac:dyDescent="0.4">
      <c r="A3" s="11"/>
      <c r="B3" s="11" t="s">
        <v>7529</v>
      </c>
      <c r="C3" s="11"/>
    </row>
    <row r="4" spans="1:3" x14ac:dyDescent="0.4">
      <c r="A4" s="11"/>
      <c r="B4" s="11" t="s">
        <v>7518</v>
      </c>
      <c r="C4" s="11"/>
    </row>
    <row r="5" spans="1:3" x14ac:dyDescent="0.4">
      <c r="A5" s="11"/>
      <c r="B5" s="11"/>
      <c r="C5" s="11"/>
    </row>
    <row r="6" spans="1:3" ht="51" x14ac:dyDescent="0.4">
      <c r="A6" s="11" t="s">
        <v>7156</v>
      </c>
      <c r="B6" s="11" t="s">
        <v>7528</v>
      </c>
      <c r="C6" s="11"/>
    </row>
    <row r="7" spans="1:3" x14ac:dyDescent="0.4">
      <c r="A7" s="11"/>
      <c r="B7" s="11"/>
      <c r="C7" s="11"/>
    </row>
    <row r="8" spans="1:3" ht="34" x14ac:dyDescent="0.4">
      <c r="A8" s="11" t="s">
        <v>7158</v>
      </c>
      <c r="B8" s="11" t="s">
        <v>7525</v>
      </c>
      <c r="C8" s="11"/>
    </row>
    <row r="9" spans="1:3" ht="34" x14ac:dyDescent="0.4">
      <c r="A9" s="11"/>
      <c r="B9" s="11" t="s">
        <v>7526</v>
      </c>
      <c r="C9" s="11"/>
    </row>
    <row r="10" spans="1:3" x14ac:dyDescent="0.4">
      <c r="A10" s="11"/>
      <c r="B10" s="11" t="s">
        <v>7527</v>
      </c>
      <c r="C10" s="11"/>
    </row>
    <row r="11" spans="1:3" x14ac:dyDescent="0.4">
      <c r="A11" s="11"/>
      <c r="B11" s="11"/>
      <c r="C11" s="11"/>
    </row>
    <row r="12" spans="1:3" ht="34" x14ac:dyDescent="0.4">
      <c r="A12" s="11" t="s">
        <v>7159</v>
      </c>
      <c r="B12" s="11" t="s">
        <v>7519</v>
      </c>
      <c r="C12" s="11"/>
    </row>
    <row r="13" spans="1:3" x14ac:dyDescent="0.4">
      <c r="A13" s="11"/>
      <c r="B13" s="11"/>
      <c r="C13" s="11"/>
    </row>
    <row r="14" spans="1:3" ht="34" x14ac:dyDescent="0.4">
      <c r="A14" s="11" t="s">
        <v>7160</v>
      </c>
      <c r="B14" s="11" t="s">
        <v>7520</v>
      </c>
      <c r="C14" s="11"/>
    </row>
    <row r="15" spans="1:3" ht="51" x14ac:dyDescent="0.4">
      <c r="A15" s="11"/>
      <c r="B15" s="11" t="s">
        <v>7521</v>
      </c>
      <c r="C15" s="11"/>
    </row>
    <row r="16" spans="1:3" x14ac:dyDescent="0.4">
      <c r="A16" s="11"/>
      <c r="B16" s="11"/>
      <c r="C16" s="11"/>
    </row>
    <row r="17" spans="1:3" ht="51" x14ac:dyDescent="0.4">
      <c r="A17" s="11" t="s">
        <v>7522</v>
      </c>
      <c r="B17" s="11" t="s">
        <v>7523</v>
      </c>
      <c r="C17" s="11"/>
    </row>
    <row r="18" spans="1:3" x14ac:dyDescent="0.4">
      <c r="A18" s="11"/>
      <c r="B18" s="11"/>
      <c r="C18" s="11"/>
    </row>
    <row r="19" spans="1:3" ht="34" x14ac:dyDescent="0.4">
      <c r="A19" s="11" t="s">
        <v>7358</v>
      </c>
      <c r="B19" s="11" t="s">
        <v>7524</v>
      </c>
      <c r="C19" s="11"/>
    </row>
    <row r="20" spans="1:3" x14ac:dyDescent="0.4">
      <c r="A20" s="11"/>
      <c r="B20" s="11"/>
      <c r="C20" s="11"/>
    </row>
  </sheetData>
  <phoneticPr fontId="1" type="noConversion"/>
  <pageMargins left="0.7" right="0.7" top="0.75" bottom="0.75" header="0.3" footer="0.3"/>
  <pageSetup paperSize="9" orientation="portrait" verticalDpi="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6A983-2436-4EE7-B2A1-6F2D25D1BCF5}">
  <dimension ref="A1:G24"/>
  <sheetViews>
    <sheetView workbookViewId="0">
      <selection activeCell="F2" sqref="F2"/>
    </sheetView>
  </sheetViews>
  <sheetFormatPr defaultRowHeight="17" x14ac:dyDescent="0.4"/>
  <cols>
    <col min="1" max="1" width="13.1796875" bestFit="1" customWidth="1"/>
    <col min="5" max="5" width="72.6328125" customWidth="1"/>
  </cols>
  <sheetData>
    <row r="1" spans="1:7" x14ac:dyDescent="0.4">
      <c r="A1" s="12" t="s">
        <v>7851</v>
      </c>
      <c r="B1" s="12" t="s">
        <v>7853</v>
      </c>
      <c r="C1" s="12" t="s">
        <v>7852</v>
      </c>
      <c r="D1" s="12" t="s">
        <v>7854</v>
      </c>
      <c r="E1" s="12" t="s">
        <v>7857</v>
      </c>
      <c r="F1" s="12"/>
      <c r="G1" s="12"/>
    </row>
    <row r="2" spans="1:7" x14ac:dyDescent="0.4">
      <c r="A2" s="12" t="s">
        <v>7855</v>
      </c>
      <c r="B2" s="12">
        <v>14900</v>
      </c>
      <c r="C2" s="12">
        <v>5</v>
      </c>
      <c r="D2" s="12">
        <f>B2*C2</f>
        <v>74500</v>
      </c>
      <c r="E2" s="12" t="s">
        <v>7858</v>
      </c>
      <c r="F2" s="12" t="s">
        <v>7874</v>
      </c>
      <c r="G2" s="12" t="s">
        <v>7983</v>
      </c>
    </row>
    <row r="3" spans="1:7" x14ac:dyDescent="0.4">
      <c r="A3" s="12" t="s">
        <v>7859</v>
      </c>
      <c r="B3" s="12">
        <v>3700</v>
      </c>
      <c r="C3" s="12">
        <v>10</v>
      </c>
      <c r="D3" s="12">
        <f t="shared" ref="D3:D12" si="0">B3*C3</f>
        <v>37000</v>
      </c>
      <c r="E3" s="12" t="s">
        <v>7867</v>
      </c>
      <c r="F3" s="12" t="s">
        <v>7875</v>
      </c>
      <c r="G3" s="12" t="s">
        <v>7983</v>
      </c>
    </row>
    <row r="4" spans="1:7" x14ac:dyDescent="0.4">
      <c r="A4" s="12" t="s">
        <v>7860</v>
      </c>
      <c r="B4" s="12">
        <v>400</v>
      </c>
      <c r="C4" s="12">
        <v>5</v>
      </c>
      <c r="D4" s="12">
        <f t="shared" si="0"/>
        <v>2000</v>
      </c>
      <c r="E4" s="12"/>
      <c r="F4" s="12" t="s">
        <v>7874</v>
      </c>
      <c r="G4" s="12"/>
    </row>
    <row r="5" spans="1:7" x14ac:dyDescent="0.4">
      <c r="A5" s="12" t="s">
        <v>7861</v>
      </c>
      <c r="B5" s="12">
        <v>4200</v>
      </c>
      <c r="C5" s="12">
        <v>1</v>
      </c>
      <c r="D5" s="12">
        <f t="shared" si="0"/>
        <v>4200</v>
      </c>
      <c r="E5" s="12" t="s">
        <v>7862</v>
      </c>
      <c r="F5" s="12" t="s">
        <v>7874</v>
      </c>
      <c r="G5" s="12" t="s">
        <v>7983</v>
      </c>
    </row>
    <row r="6" spans="1:7" x14ac:dyDescent="0.4">
      <c r="A6" s="12" t="s">
        <v>7869</v>
      </c>
      <c r="B6" s="12">
        <v>3100</v>
      </c>
      <c r="C6" s="12">
        <v>1</v>
      </c>
      <c r="D6" s="12">
        <f t="shared" si="0"/>
        <v>3100</v>
      </c>
      <c r="E6" s="12"/>
      <c r="F6" s="12" t="s">
        <v>7875</v>
      </c>
      <c r="G6" s="12" t="s">
        <v>7983</v>
      </c>
    </row>
    <row r="7" spans="1:7" x14ac:dyDescent="0.4">
      <c r="A7" s="12" t="s">
        <v>7864</v>
      </c>
      <c r="B7" s="12">
        <v>400</v>
      </c>
      <c r="C7" s="12">
        <v>5</v>
      </c>
      <c r="D7" s="12">
        <f t="shared" si="0"/>
        <v>2000</v>
      </c>
      <c r="E7" s="12"/>
      <c r="F7" s="12" t="s">
        <v>7876</v>
      </c>
      <c r="G7" s="12" t="s">
        <v>7983</v>
      </c>
    </row>
    <row r="8" spans="1:7" x14ac:dyDescent="0.4">
      <c r="A8" s="12" t="s">
        <v>7866</v>
      </c>
      <c r="B8" s="12">
        <v>400</v>
      </c>
      <c r="C8" s="12">
        <v>1</v>
      </c>
      <c r="D8" s="12">
        <f t="shared" si="0"/>
        <v>400</v>
      </c>
      <c r="E8" s="12"/>
      <c r="F8" s="12" t="s">
        <v>7875</v>
      </c>
      <c r="G8" s="12" t="s">
        <v>7983</v>
      </c>
    </row>
    <row r="9" spans="1:7" x14ac:dyDescent="0.4">
      <c r="A9" s="12" t="s">
        <v>7868</v>
      </c>
      <c r="B9" s="12">
        <v>100</v>
      </c>
      <c r="C9" s="12">
        <v>5</v>
      </c>
      <c r="D9" s="12">
        <f t="shared" si="0"/>
        <v>500</v>
      </c>
      <c r="E9" s="12"/>
      <c r="F9" s="12" t="s">
        <v>7876</v>
      </c>
      <c r="G9" s="12"/>
    </row>
    <row r="10" spans="1:7" x14ac:dyDescent="0.4">
      <c r="A10" s="231" t="s">
        <v>7364</v>
      </c>
      <c r="B10" s="231"/>
      <c r="C10" s="231">
        <v>1</v>
      </c>
      <c r="D10" s="231">
        <f t="shared" si="0"/>
        <v>0</v>
      </c>
      <c r="E10" s="231" t="s">
        <v>7870</v>
      </c>
      <c r="F10" s="12"/>
      <c r="G10" s="12"/>
    </row>
    <row r="11" spans="1:7" x14ac:dyDescent="0.4">
      <c r="A11" s="231" t="s">
        <v>7863</v>
      </c>
      <c r="B11" s="231"/>
      <c r="C11" s="231">
        <v>5</v>
      </c>
      <c r="D11" s="231">
        <f>B11*C11</f>
        <v>0</v>
      </c>
      <c r="E11" s="231" t="s">
        <v>7865</v>
      </c>
      <c r="F11" s="12"/>
      <c r="G11" s="12"/>
    </row>
    <row r="12" spans="1:7" x14ac:dyDescent="0.4">
      <c r="A12" s="231" t="s">
        <v>7191</v>
      </c>
      <c r="B12" s="231"/>
      <c r="C12" s="231">
        <v>1</v>
      </c>
      <c r="D12" s="231">
        <f t="shared" si="0"/>
        <v>0</v>
      </c>
      <c r="E12" s="231" t="s">
        <v>7871</v>
      </c>
      <c r="F12" s="12"/>
      <c r="G12" s="12"/>
    </row>
    <row r="13" spans="1:7" x14ac:dyDescent="0.4">
      <c r="A13" s="231" t="s">
        <v>7872</v>
      </c>
      <c r="B13" s="231"/>
      <c r="C13" s="231">
        <v>1</v>
      </c>
      <c r="D13" s="231">
        <f>B13*C13</f>
        <v>0</v>
      </c>
      <c r="E13" s="231" t="s">
        <v>7873</v>
      </c>
      <c r="F13" s="12"/>
      <c r="G13" s="12"/>
    </row>
    <row r="14" spans="1:7" x14ac:dyDescent="0.4">
      <c r="A14" s="231" t="s">
        <v>7889</v>
      </c>
      <c r="B14" s="231"/>
      <c r="C14" s="231"/>
      <c r="D14" s="231"/>
      <c r="E14" s="231" t="s">
        <v>7890</v>
      </c>
      <c r="F14" s="12"/>
      <c r="G14" s="12"/>
    </row>
    <row r="15" spans="1:7" x14ac:dyDescent="0.4">
      <c r="A15" s="12" t="s">
        <v>7856</v>
      </c>
      <c r="B15" s="12"/>
      <c r="C15" s="12"/>
      <c r="D15" s="12">
        <f>SUM(D2:D12)</f>
        <v>123700</v>
      </c>
      <c r="E15" s="12"/>
      <c r="F15" s="12"/>
    </row>
    <row r="17" spans="1:4" x14ac:dyDescent="0.4">
      <c r="A17" s="12"/>
      <c r="B17" s="12" t="s">
        <v>7913</v>
      </c>
      <c r="C17" s="12" t="s">
        <v>7914</v>
      </c>
      <c r="D17" s="12" t="s">
        <v>7919</v>
      </c>
    </row>
    <row r="18" spans="1:4" x14ac:dyDescent="0.4">
      <c r="A18" s="12" t="s">
        <v>7912</v>
      </c>
      <c r="B18" s="12">
        <v>90</v>
      </c>
      <c r="C18" s="12">
        <v>10</v>
      </c>
      <c r="D18" s="12">
        <f t="shared" ref="D18:D23" si="1">B18*C18</f>
        <v>900</v>
      </c>
    </row>
    <row r="19" spans="1:4" x14ac:dyDescent="0.4">
      <c r="A19" s="12" t="s">
        <v>7915</v>
      </c>
      <c r="B19" s="12">
        <v>400</v>
      </c>
      <c r="C19" s="12">
        <v>6</v>
      </c>
      <c r="D19" s="12">
        <f t="shared" si="1"/>
        <v>2400</v>
      </c>
    </row>
    <row r="20" spans="1:4" x14ac:dyDescent="0.4">
      <c r="A20" s="12" t="s">
        <v>7916</v>
      </c>
      <c r="B20" s="12">
        <v>24</v>
      </c>
      <c r="C20" s="12">
        <v>12</v>
      </c>
      <c r="D20" s="12">
        <f t="shared" si="1"/>
        <v>288</v>
      </c>
    </row>
    <row r="21" spans="1:4" x14ac:dyDescent="0.4">
      <c r="A21" s="12" t="s">
        <v>7917</v>
      </c>
      <c r="B21" s="12">
        <v>18</v>
      </c>
      <c r="C21" s="12">
        <v>10</v>
      </c>
      <c r="D21" s="12">
        <f t="shared" si="1"/>
        <v>180</v>
      </c>
    </row>
    <row r="22" spans="1:4" x14ac:dyDescent="0.4">
      <c r="A22" s="12" t="s">
        <v>7918</v>
      </c>
      <c r="B22" s="12">
        <v>36</v>
      </c>
      <c r="C22" s="12">
        <v>4</v>
      </c>
      <c r="D22" s="12">
        <f t="shared" si="1"/>
        <v>144</v>
      </c>
    </row>
    <row r="23" spans="1:4" x14ac:dyDescent="0.4">
      <c r="A23" s="12" t="s">
        <v>7920</v>
      </c>
      <c r="B23" s="12">
        <v>400</v>
      </c>
      <c r="C23" s="12">
        <v>3</v>
      </c>
      <c r="D23" s="12">
        <f t="shared" si="1"/>
        <v>1200</v>
      </c>
    </row>
    <row r="24" spans="1:4" x14ac:dyDescent="0.4">
      <c r="D24" s="12">
        <f>SUM(D18:D23)</f>
        <v>5112</v>
      </c>
    </row>
  </sheetData>
  <phoneticPr fontId="1" type="noConversion"/>
  <pageMargins left="0.7" right="0.7" top="0.75" bottom="0.75" header="0.3" footer="0.3"/>
  <pageSetup paperSize="9" orientation="portrait" verticalDpi="0"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15188-7549-456A-9DC2-52E4D8E5BF5E}">
  <dimension ref="A1:G26"/>
  <sheetViews>
    <sheetView workbookViewId="0">
      <selection activeCell="B9" sqref="B9"/>
    </sheetView>
  </sheetViews>
  <sheetFormatPr defaultRowHeight="17" x14ac:dyDescent="0.4"/>
  <cols>
    <col min="1" max="1" width="25.6328125" customWidth="1"/>
    <col min="5" max="5" width="40.81640625" customWidth="1"/>
    <col min="6" max="6" width="57.81640625" customWidth="1"/>
  </cols>
  <sheetData>
    <row r="1" spans="1:7" x14ac:dyDescent="0.4">
      <c r="A1" s="12" t="s">
        <v>7851</v>
      </c>
      <c r="B1" s="12" t="s">
        <v>7853</v>
      </c>
      <c r="C1" s="12" t="s">
        <v>7852</v>
      </c>
      <c r="D1" s="12" t="s">
        <v>7854</v>
      </c>
      <c r="E1" s="12" t="s">
        <v>7857</v>
      </c>
      <c r="F1" s="273"/>
      <c r="G1" s="12"/>
    </row>
    <row r="2" spans="1:7" x14ac:dyDescent="0.4">
      <c r="A2" s="231" t="s">
        <v>7860</v>
      </c>
      <c r="B2" s="231"/>
      <c r="C2" s="231">
        <v>3</v>
      </c>
      <c r="D2" s="231">
        <f t="shared" ref="D2:D16" si="0">B2*C2</f>
        <v>0</v>
      </c>
      <c r="E2" s="231" t="s">
        <v>8759</v>
      </c>
      <c r="F2" s="273"/>
      <c r="G2" s="12"/>
    </row>
    <row r="3" spans="1:7" x14ac:dyDescent="0.4">
      <c r="A3" s="12" t="s">
        <v>7869</v>
      </c>
      <c r="B3" s="12"/>
      <c r="C3" s="12">
        <v>2</v>
      </c>
      <c r="D3" s="12">
        <f t="shared" si="0"/>
        <v>0</v>
      </c>
      <c r="E3" s="65" t="s">
        <v>9244</v>
      </c>
      <c r="F3" s="65"/>
      <c r="G3" s="12"/>
    </row>
    <row r="4" spans="1:7" x14ac:dyDescent="0.4">
      <c r="A4" s="231" t="s">
        <v>7863</v>
      </c>
      <c r="B4" s="231"/>
      <c r="C4" s="231">
        <v>10</v>
      </c>
      <c r="D4" s="231">
        <f>B4*C4</f>
        <v>0</v>
      </c>
      <c r="E4" s="231" t="s">
        <v>8757</v>
      </c>
      <c r="F4" s="274"/>
      <c r="G4" s="12"/>
    </row>
    <row r="5" spans="1:7" x14ac:dyDescent="0.4">
      <c r="A5" s="12" t="s">
        <v>8965</v>
      </c>
      <c r="B5" s="12"/>
      <c r="C5" s="12">
        <v>1</v>
      </c>
      <c r="D5" s="12">
        <f>B5*C5</f>
        <v>0</v>
      </c>
      <c r="E5" s="65" t="s">
        <v>9244</v>
      </c>
      <c r="F5" s="65"/>
      <c r="G5" s="12"/>
    </row>
    <row r="6" spans="1:7" x14ac:dyDescent="0.4">
      <c r="A6" s="287" t="s">
        <v>8985</v>
      </c>
      <c r="B6" s="287">
        <v>250</v>
      </c>
      <c r="C6" s="287">
        <v>1</v>
      </c>
      <c r="D6" s="287">
        <f t="shared" si="0"/>
        <v>250</v>
      </c>
      <c r="E6" s="12"/>
      <c r="F6" s="275"/>
      <c r="G6" s="12"/>
    </row>
    <row r="7" spans="1:7" x14ac:dyDescent="0.4">
      <c r="A7" s="12" t="s">
        <v>8664</v>
      </c>
      <c r="B7" s="12">
        <v>100</v>
      </c>
      <c r="C7" s="12">
        <v>10</v>
      </c>
      <c r="D7" s="12">
        <f t="shared" si="0"/>
        <v>1000</v>
      </c>
      <c r="E7" s="12"/>
      <c r="F7" s="274" t="s">
        <v>8760</v>
      </c>
      <c r="G7" s="12"/>
    </row>
    <row r="8" spans="1:7" x14ac:dyDescent="0.4">
      <c r="A8" s="12" t="s">
        <v>8665</v>
      </c>
      <c r="B8" s="12">
        <v>59</v>
      </c>
      <c r="C8" s="12">
        <v>20</v>
      </c>
      <c r="D8" s="12">
        <f t="shared" si="0"/>
        <v>1180</v>
      </c>
      <c r="E8" s="12"/>
      <c r="F8" s="274" t="s">
        <v>8758</v>
      </c>
      <c r="G8" s="12"/>
    </row>
    <row r="9" spans="1:7" x14ac:dyDescent="0.4">
      <c r="A9" s="12" t="s">
        <v>8715</v>
      </c>
      <c r="B9" s="12">
        <v>299</v>
      </c>
      <c r="C9" s="12">
        <v>7</v>
      </c>
      <c r="D9" s="12">
        <f t="shared" si="0"/>
        <v>2093</v>
      </c>
      <c r="E9" s="12" t="s">
        <v>8716</v>
      </c>
      <c r="F9" s="275" t="s">
        <v>8761</v>
      </c>
      <c r="G9" s="12"/>
    </row>
    <row r="10" spans="1:7" x14ac:dyDescent="0.4">
      <c r="A10" s="12" t="s">
        <v>9266</v>
      </c>
      <c r="B10" s="12">
        <v>20</v>
      </c>
      <c r="C10" s="12">
        <v>36</v>
      </c>
      <c r="D10" s="12">
        <f t="shared" si="0"/>
        <v>720</v>
      </c>
      <c r="E10" s="12"/>
      <c r="F10" s="12"/>
      <c r="G10" s="12"/>
    </row>
    <row r="11" spans="1:7" x14ac:dyDescent="0.4">
      <c r="A11" s="12" t="s">
        <v>8986</v>
      </c>
      <c r="B11" s="12">
        <v>25</v>
      </c>
      <c r="C11" s="12">
        <v>18</v>
      </c>
      <c r="D11" s="12">
        <f t="shared" si="0"/>
        <v>450</v>
      </c>
      <c r="E11" s="12"/>
      <c r="F11" s="12"/>
      <c r="G11" s="12"/>
    </row>
    <row r="12" spans="1:7" x14ac:dyDescent="0.4">
      <c r="A12" s="12" t="s">
        <v>8987</v>
      </c>
      <c r="B12" s="12">
        <v>280</v>
      </c>
      <c r="C12" s="12">
        <v>1</v>
      </c>
      <c r="D12" s="12">
        <f t="shared" si="0"/>
        <v>280</v>
      </c>
      <c r="E12" s="12" t="s">
        <v>9262</v>
      </c>
      <c r="F12" s="12"/>
      <c r="G12" s="12"/>
    </row>
    <row r="13" spans="1:7" x14ac:dyDescent="0.4">
      <c r="A13" s="12" t="s">
        <v>8988</v>
      </c>
      <c r="B13" s="12">
        <v>55</v>
      </c>
      <c r="C13" s="12">
        <v>1</v>
      </c>
      <c r="D13" s="12">
        <f t="shared" si="0"/>
        <v>55</v>
      </c>
      <c r="E13" s="12"/>
      <c r="F13" s="12"/>
      <c r="G13" s="12"/>
    </row>
    <row r="14" spans="1:7" x14ac:dyDescent="0.4">
      <c r="A14" s="12" t="s">
        <v>9006</v>
      </c>
      <c r="B14" s="12">
        <v>25</v>
      </c>
      <c r="C14" s="12">
        <v>2</v>
      </c>
      <c r="D14" s="12">
        <f t="shared" si="0"/>
        <v>50</v>
      </c>
      <c r="E14" s="12"/>
      <c r="F14" s="12"/>
      <c r="G14" s="12"/>
    </row>
    <row r="15" spans="1:7" x14ac:dyDescent="0.4">
      <c r="A15" s="12" t="s">
        <v>9007</v>
      </c>
      <c r="B15" s="12">
        <v>9</v>
      </c>
      <c r="C15" s="12">
        <v>2</v>
      </c>
      <c r="D15" s="12">
        <f t="shared" si="0"/>
        <v>18</v>
      </c>
      <c r="E15" s="12"/>
      <c r="F15" s="12"/>
      <c r="G15" s="12"/>
    </row>
    <row r="16" spans="1:7" x14ac:dyDescent="0.4">
      <c r="A16" s="12" t="s">
        <v>9263</v>
      </c>
      <c r="B16" s="12">
        <v>30</v>
      </c>
      <c r="C16" s="12">
        <v>1</v>
      </c>
      <c r="D16" s="12">
        <f t="shared" si="0"/>
        <v>30</v>
      </c>
      <c r="E16" s="12"/>
      <c r="F16" s="12"/>
      <c r="G16" s="12"/>
    </row>
    <row r="17" spans="1:7" x14ac:dyDescent="0.4">
      <c r="A17" s="12" t="s">
        <v>7856</v>
      </c>
      <c r="B17" s="12"/>
      <c r="C17" s="12"/>
      <c r="D17" s="12">
        <f>SUM(D2:D9)</f>
        <v>4523</v>
      </c>
      <c r="E17" s="12"/>
      <c r="F17" s="274"/>
      <c r="G17" s="12"/>
    </row>
    <row r="19" spans="1:7" x14ac:dyDescent="0.4">
      <c r="A19" s="12"/>
      <c r="B19" s="12" t="s">
        <v>7913</v>
      </c>
      <c r="C19" s="12" t="s">
        <v>7914</v>
      </c>
      <c r="D19" s="12" t="s">
        <v>7919</v>
      </c>
    </row>
    <row r="20" spans="1:7" x14ac:dyDescent="0.4">
      <c r="A20" s="12" t="s">
        <v>7912</v>
      </c>
      <c r="B20" s="12">
        <v>90</v>
      </c>
      <c r="C20" s="12"/>
      <c r="D20" s="12">
        <f t="shared" ref="D20:D25" si="1">B20*C20</f>
        <v>0</v>
      </c>
    </row>
    <row r="21" spans="1:7" x14ac:dyDescent="0.4">
      <c r="A21" s="12" t="s">
        <v>7915</v>
      </c>
      <c r="B21" s="12">
        <v>400</v>
      </c>
      <c r="C21" s="12"/>
      <c r="D21" s="12">
        <f t="shared" si="1"/>
        <v>0</v>
      </c>
    </row>
    <row r="22" spans="1:7" x14ac:dyDescent="0.4">
      <c r="A22" s="12" t="s">
        <v>7456</v>
      </c>
      <c r="B22" s="12">
        <v>24</v>
      </c>
      <c r="C22" s="12"/>
      <c r="D22" s="12">
        <f t="shared" si="1"/>
        <v>0</v>
      </c>
    </row>
    <row r="23" spans="1:7" x14ac:dyDescent="0.4">
      <c r="A23" s="12" t="s">
        <v>7917</v>
      </c>
      <c r="B23" s="12">
        <v>18</v>
      </c>
      <c r="C23" s="12"/>
      <c r="D23" s="12">
        <f t="shared" si="1"/>
        <v>0</v>
      </c>
    </row>
    <row r="24" spans="1:7" x14ac:dyDescent="0.4">
      <c r="A24" s="12" t="s">
        <v>7918</v>
      </c>
      <c r="B24" s="12">
        <v>36</v>
      </c>
      <c r="C24" s="12"/>
      <c r="D24" s="12">
        <f t="shared" si="1"/>
        <v>0</v>
      </c>
    </row>
    <row r="25" spans="1:7" x14ac:dyDescent="0.4">
      <c r="A25" s="12" t="s">
        <v>7920</v>
      </c>
      <c r="B25" s="12">
        <v>400</v>
      </c>
      <c r="C25" s="12"/>
      <c r="D25" s="12">
        <f t="shared" si="1"/>
        <v>0</v>
      </c>
    </row>
    <row r="26" spans="1:7" x14ac:dyDescent="0.4">
      <c r="D26" s="12">
        <f>SUM(D20:D25)</f>
        <v>0</v>
      </c>
    </row>
  </sheetData>
  <phoneticPr fontId="1" type="noConversion"/>
  <hyperlinks>
    <hyperlink ref="F9" r:id="rId1" xr:uid="{3BC5752B-F19A-4118-9A52-E44C35C1D2CA}"/>
  </hyperlinks>
  <pageMargins left="0.7" right="0.7" top="0.75" bottom="0.75" header="0.3" footer="0.3"/>
  <pageSetup paperSize="9" orientation="portrait" verticalDpi="0"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1DCC-5EB2-42A3-BB33-F95F4C1C792B}">
  <dimension ref="A1:R24"/>
  <sheetViews>
    <sheetView zoomScale="80" zoomScaleNormal="80" workbookViewId="0">
      <pane xSplit="3" ySplit="3" topLeftCell="D4" activePane="bottomRight" state="frozen"/>
      <selection pane="topRight" activeCell="D1" sqref="D1"/>
      <selection pane="bottomLeft" activeCell="A4" sqref="A4"/>
      <selection pane="bottomRight" activeCell="H21" sqref="H21"/>
    </sheetView>
  </sheetViews>
  <sheetFormatPr defaultColWidth="8.81640625" defaultRowHeight="15.5" x14ac:dyDescent="0.4"/>
  <cols>
    <col min="1" max="1" width="13.08984375" style="23" customWidth="1"/>
    <col min="2" max="2" width="17.1796875" style="23" customWidth="1"/>
    <col min="3" max="3" width="14.1796875" style="23" customWidth="1"/>
    <col min="4" max="4" width="9.81640625" style="23" customWidth="1"/>
    <col min="5" max="5" width="9.54296875" style="23" customWidth="1"/>
    <col min="6" max="6" width="8.81640625" style="23"/>
    <col min="7" max="7" width="9.1796875" style="23" bestFit="1" customWidth="1"/>
    <col min="8" max="8" width="12.36328125" style="23" bestFit="1" customWidth="1"/>
    <col min="9" max="9" width="17.1796875" style="23" bestFit="1" customWidth="1"/>
    <col min="10" max="10" width="11.81640625" style="23" customWidth="1"/>
    <col min="11" max="14" width="8.81640625" style="23"/>
    <col min="15" max="15" width="17.1796875" style="23" bestFit="1" customWidth="1"/>
    <col min="16" max="16384" width="8.81640625" style="23"/>
  </cols>
  <sheetData>
    <row r="1" spans="1:18" x14ac:dyDescent="0.4">
      <c r="G1" s="417" t="s">
        <v>8234</v>
      </c>
      <c r="H1" s="417"/>
      <c r="I1" s="417"/>
      <c r="J1" s="417"/>
      <c r="K1" s="417"/>
      <c r="L1" s="417"/>
      <c r="M1" s="418" t="s">
        <v>8235</v>
      </c>
      <c r="N1" s="418"/>
      <c r="O1" s="418"/>
      <c r="P1" s="418"/>
      <c r="Q1" s="418"/>
      <c r="R1" s="418"/>
    </row>
    <row r="2" spans="1:18" x14ac:dyDescent="0.4">
      <c r="A2" s="114"/>
      <c r="B2" s="74" t="s">
        <v>8227</v>
      </c>
      <c r="C2" s="74" t="s">
        <v>8228</v>
      </c>
      <c r="D2" s="419" t="s">
        <v>7455</v>
      </c>
      <c r="E2" s="420"/>
      <c r="F2" s="26" t="s">
        <v>1878</v>
      </c>
      <c r="G2" s="262" t="s">
        <v>8230</v>
      </c>
      <c r="H2" s="262" t="s">
        <v>8231</v>
      </c>
      <c r="I2" s="262" t="s">
        <v>8300</v>
      </c>
      <c r="J2" s="262" t="s">
        <v>8232</v>
      </c>
      <c r="K2" s="262" t="s">
        <v>8233</v>
      </c>
      <c r="L2" s="262" t="s">
        <v>7464</v>
      </c>
      <c r="M2" s="261" t="s">
        <v>8230</v>
      </c>
      <c r="N2" s="261" t="s">
        <v>8231</v>
      </c>
      <c r="O2" s="261" t="s">
        <v>8300</v>
      </c>
      <c r="P2" s="261" t="s">
        <v>8232</v>
      </c>
      <c r="Q2" s="261" t="s">
        <v>8233</v>
      </c>
      <c r="R2" s="261" t="s">
        <v>7464</v>
      </c>
    </row>
    <row r="3" spans="1:18" x14ac:dyDescent="0.4">
      <c r="A3" s="114"/>
      <c r="B3" s="114" t="s">
        <v>8215</v>
      </c>
      <c r="C3" s="114"/>
      <c r="D3" s="74" t="s">
        <v>8216</v>
      </c>
      <c r="E3" s="74">
        <v>2.2000000000000002</v>
      </c>
      <c r="F3" s="26"/>
      <c r="G3" s="262"/>
      <c r="H3" s="262"/>
      <c r="I3" s="262"/>
      <c r="J3" s="262"/>
      <c r="K3" s="262"/>
      <c r="L3" s="262"/>
      <c r="M3" s="261"/>
      <c r="N3" s="261"/>
      <c r="O3" s="261"/>
      <c r="P3" s="261"/>
      <c r="Q3" s="261"/>
      <c r="R3" s="261"/>
    </row>
    <row r="4" spans="1:18" ht="17" customHeight="1" x14ac:dyDescent="0.4">
      <c r="A4" s="416" t="s">
        <v>8206</v>
      </c>
      <c r="B4" s="114" t="s">
        <v>8207</v>
      </c>
      <c r="C4" s="114" t="s">
        <v>8208</v>
      </c>
      <c r="D4" s="258">
        <v>1.0416666666666666E-2</v>
      </c>
      <c r="E4" s="258">
        <v>0</v>
      </c>
      <c r="F4" s="74" t="s">
        <v>1908</v>
      </c>
      <c r="G4" s="262" t="s">
        <v>7198</v>
      </c>
      <c r="H4" s="262" t="s">
        <v>8274</v>
      </c>
      <c r="I4" s="262" t="s">
        <v>8274</v>
      </c>
      <c r="J4" s="262" t="s">
        <v>8274</v>
      </c>
      <c r="K4" s="262" t="s">
        <v>8274</v>
      </c>
      <c r="L4" s="262" t="s">
        <v>8274</v>
      </c>
      <c r="M4" s="261" t="s">
        <v>7198</v>
      </c>
      <c r="N4" s="261" t="s">
        <v>8274</v>
      </c>
      <c r="O4" s="261" t="s">
        <v>8274</v>
      </c>
      <c r="P4" s="261" t="s">
        <v>8274</v>
      </c>
      <c r="Q4" s="261" t="s">
        <v>8274</v>
      </c>
      <c r="R4" s="261" t="s">
        <v>8274</v>
      </c>
    </row>
    <row r="5" spans="1:18" x14ac:dyDescent="0.4">
      <c r="A5" s="416"/>
      <c r="B5" s="114" t="s">
        <v>8209</v>
      </c>
      <c r="C5" s="114" t="s">
        <v>8210</v>
      </c>
      <c r="D5" s="258">
        <v>1.0416666666666666E-2</v>
      </c>
      <c r="E5" s="258">
        <v>0</v>
      </c>
      <c r="F5" s="74" t="s">
        <v>1908</v>
      </c>
      <c r="G5" s="262" t="s">
        <v>7198</v>
      </c>
      <c r="H5" s="262" t="s">
        <v>8274</v>
      </c>
      <c r="I5" s="262" t="s">
        <v>8274</v>
      </c>
      <c r="J5" s="262" t="s">
        <v>8274</v>
      </c>
      <c r="K5" s="262" t="s">
        <v>8274</v>
      </c>
      <c r="L5" s="262" t="s">
        <v>8274</v>
      </c>
      <c r="M5" s="261" t="s">
        <v>7198</v>
      </c>
      <c r="N5" s="261" t="s">
        <v>8274</v>
      </c>
      <c r="O5" s="261" t="s">
        <v>8274</v>
      </c>
      <c r="P5" s="261" t="s">
        <v>8274</v>
      </c>
      <c r="Q5" s="261" t="s">
        <v>8274</v>
      </c>
      <c r="R5" s="261" t="s">
        <v>8274</v>
      </c>
    </row>
    <row r="6" spans="1:18" ht="31" x14ac:dyDescent="0.4">
      <c r="A6" s="416"/>
      <c r="B6" s="114" t="s">
        <v>8211</v>
      </c>
      <c r="C6" s="114" t="s">
        <v>8212</v>
      </c>
      <c r="D6" s="258">
        <v>1.0416666666666666E-2</v>
      </c>
      <c r="E6" s="258">
        <v>0</v>
      </c>
      <c r="F6" s="74" t="s">
        <v>1908</v>
      </c>
      <c r="G6" s="262" t="s">
        <v>7198</v>
      </c>
      <c r="H6" s="262" t="s">
        <v>8248</v>
      </c>
      <c r="I6" s="262" t="s">
        <v>8248</v>
      </c>
      <c r="J6" s="262" t="s">
        <v>8274</v>
      </c>
      <c r="K6" s="262" t="s">
        <v>8274</v>
      </c>
      <c r="L6" s="262" t="s">
        <v>8274</v>
      </c>
      <c r="M6" s="261" t="s">
        <v>7198</v>
      </c>
      <c r="N6" s="261"/>
      <c r="O6" s="261"/>
      <c r="P6" s="261"/>
      <c r="Q6" s="261"/>
      <c r="R6" s="261"/>
    </row>
    <row r="7" spans="1:18" ht="31" x14ac:dyDescent="0.4">
      <c r="A7" s="416"/>
      <c r="B7" s="114" t="s">
        <v>8213</v>
      </c>
      <c r="C7" s="114" t="s">
        <v>8214</v>
      </c>
      <c r="D7" s="258">
        <v>1.0416666666666666E-2</v>
      </c>
      <c r="E7" s="258">
        <v>0</v>
      </c>
      <c r="F7" s="74" t="s">
        <v>1908</v>
      </c>
      <c r="G7" s="262" t="s">
        <v>7198</v>
      </c>
      <c r="H7" s="262" t="s">
        <v>8248</v>
      </c>
      <c r="I7" s="262" t="s">
        <v>8248</v>
      </c>
      <c r="J7" s="262" t="s">
        <v>8274</v>
      </c>
      <c r="K7" s="262" t="s">
        <v>8274</v>
      </c>
      <c r="L7" s="262" t="s">
        <v>8274</v>
      </c>
      <c r="M7" s="261" t="s">
        <v>7198</v>
      </c>
      <c r="N7" s="261"/>
      <c r="O7" s="261"/>
      <c r="P7" s="261"/>
      <c r="Q7" s="261"/>
      <c r="R7" s="261"/>
    </row>
    <row r="8" spans="1:18" ht="31" x14ac:dyDescent="0.4">
      <c r="A8" s="416"/>
      <c r="B8" s="114" t="s">
        <v>8236</v>
      </c>
      <c r="C8" s="114" t="s">
        <v>8237</v>
      </c>
      <c r="D8" s="258">
        <v>0</v>
      </c>
      <c r="E8" s="258">
        <v>1.3888888888888888E-2</v>
      </c>
      <c r="F8" s="74" t="s">
        <v>1908</v>
      </c>
      <c r="G8" s="262" t="s">
        <v>8247</v>
      </c>
      <c r="H8" s="262" t="s">
        <v>8247</v>
      </c>
      <c r="I8" s="262" t="s">
        <v>8247</v>
      </c>
      <c r="J8" s="262" t="s">
        <v>8247</v>
      </c>
      <c r="K8" s="262" t="s">
        <v>8247</v>
      </c>
      <c r="L8" s="262" t="s">
        <v>8247</v>
      </c>
      <c r="M8" s="261" t="s">
        <v>7198</v>
      </c>
      <c r="N8" s="261"/>
      <c r="O8" s="261"/>
      <c r="P8" s="261"/>
      <c r="Q8" s="261"/>
      <c r="R8" s="261"/>
    </row>
    <row r="9" spans="1:18" ht="31" x14ac:dyDescent="0.4">
      <c r="A9" s="416"/>
      <c r="B9" s="114" t="s">
        <v>8238</v>
      </c>
      <c r="C9" s="114" t="s">
        <v>8239</v>
      </c>
      <c r="D9" s="258">
        <v>0</v>
      </c>
      <c r="E9" s="258">
        <v>1.3888888888888888E-2</v>
      </c>
      <c r="F9" s="74" t="s">
        <v>1908</v>
      </c>
      <c r="G9" s="262" t="s">
        <v>8247</v>
      </c>
      <c r="H9" s="262" t="s">
        <v>8247</v>
      </c>
      <c r="I9" s="262" t="s">
        <v>8247</v>
      </c>
      <c r="J9" s="262" t="s">
        <v>8247</v>
      </c>
      <c r="K9" s="262" t="s">
        <v>8247</v>
      </c>
      <c r="L9" s="262" t="s">
        <v>8247</v>
      </c>
      <c r="M9" s="261" t="s">
        <v>7198</v>
      </c>
      <c r="N9" s="261"/>
      <c r="O9" s="261"/>
      <c r="P9" s="261"/>
      <c r="Q9" s="261"/>
      <c r="R9" s="261"/>
    </row>
    <row r="10" spans="1:18" ht="46.5" x14ac:dyDescent="0.4">
      <c r="A10" s="416"/>
      <c r="B10" s="114" t="s">
        <v>8240</v>
      </c>
      <c r="C10" s="114" t="s">
        <v>8241</v>
      </c>
      <c r="D10" s="258">
        <v>0</v>
      </c>
      <c r="E10" s="258">
        <v>1.3888888888888888E-2</v>
      </c>
      <c r="F10" s="74" t="s">
        <v>1908</v>
      </c>
      <c r="G10" s="262" t="s">
        <v>8247</v>
      </c>
      <c r="H10" s="262" t="s">
        <v>8247</v>
      </c>
      <c r="I10" s="262" t="s">
        <v>8247</v>
      </c>
      <c r="J10" s="262" t="s">
        <v>8247</v>
      </c>
      <c r="K10" s="262" t="s">
        <v>8247</v>
      </c>
      <c r="L10" s="262" t="s">
        <v>8247</v>
      </c>
      <c r="M10" s="261" t="s">
        <v>7198</v>
      </c>
      <c r="N10" s="261"/>
      <c r="O10" s="261"/>
      <c r="P10" s="261"/>
      <c r="Q10" s="261"/>
      <c r="R10" s="261"/>
    </row>
    <row r="11" spans="1:18" ht="46.5" x14ac:dyDescent="0.4">
      <c r="A11" s="416"/>
      <c r="B11" s="114" t="s">
        <v>8242</v>
      </c>
      <c r="C11" s="114" t="s">
        <v>8244</v>
      </c>
      <c r="D11" s="258">
        <v>0</v>
      </c>
      <c r="E11" s="258">
        <v>1.3888888888888888E-2</v>
      </c>
      <c r="F11" s="74" t="s">
        <v>1908</v>
      </c>
      <c r="G11" s="262" t="s">
        <v>8247</v>
      </c>
      <c r="H11" s="262" t="s">
        <v>8247</v>
      </c>
      <c r="I11" s="262" t="s">
        <v>8247</v>
      </c>
      <c r="J11" s="262" t="s">
        <v>8247</v>
      </c>
      <c r="K11" s="262" t="s">
        <v>8247</v>
      </c>
      <c r="L11" s="262" t="s">
        <v>8247</v>
      </c>
      <c r="M11" s="261" t="s">
        <v>7198</v>
      </c>
      <c r="N11" s="261"/>
      <c r="O11" s="261"/>
      <c r="P11" s="261"/>
      <c r="Q11" s="261"/>
      <c r="R11" s="261"/>
    </row>
    <row r="12" spans="1:18" x14ac:dyDescent="0.4">
      <c r="A12" s="416" t="s">
        <v>8249</v>
      </c>
      <c r="B12" s="114" t="s">
        <v>8243</v>
      </c>
      <c r="C12" s="114" t="s">
        <v>8229</v>
      </c>
      <c r="D12" s="421">
        <v>8.3333333333333329E-2</v>
      </c>
      <c r="E12" s="260">
        <v>8.3333333333333329E-2</v>
      </c>
      <c r="F12" s="25" t="s">
        <v>1908</v>
      </c>
      <c r="G12" s="262" t="s">
        <v>7198</v>
      </c>
      <c r="H12" s="262" t="s">
        <v>8248</v>
      </c>
      <c r="I12" s="262" t="s">
        <v>8248</v>
      </c>
      <c r="J12" s="262" t="s">
        <v>7198</v>
      </c>
      <c r="K12" s="262" t="s">
        <v>8301</v>
      </c>
      <c r="L12" s="262" t="s">
        <v>7198</v>
      </c>
      <c r="M12" s="261" t="s">
        <v>7198</v>
      </c>
      <c r="N12" s="261"/>
      <c r="O12" s="261"/>
      <c r="P12" s="261"/>
      <c r="Q12" s="261"/>
      <c r="R12" s="261"/>
    </row>
    <row r="13" spans="1:18" x14ac:dyDescent="0.4">
      <c r="A13" s="416"/>
      <c r="B13" s="114" t="s">
        <v>8217</v>
      </c>
      <c r="C13" s="114" t="s">
        <v>7492</v>
      </c>
      <c r="D13" s="422"/>
      <c r="E13" s="260">
        <v>8.3333333333333329E-2</v>
      </c>
      <c r="F13" s="25" t="s">
        <v>1908</v>
      </c>
      <c r="G13" s="262" t="s">
        <v>7198</v>
      </c>
      <c r="H13" s="262" t="s">
        <v>8248</v>
      </c>
      <c r="I13" s="262" t="s">
        <v>8248</v>
      </c>
      <c r="J13" s="262" t="s">
        <v>7198</v>
      </c>
      <c r="K13" s="262" t="s">
        <v>8301</v>
      </c>
      <c r="L13" s="262" t="s">
        <v>7198</v>
      </c>
      <c r="M13" s="261" t="s">
        <v>7198</v>
      </c>
      <c r="N13" s="261"/>
      <c r="O13" s="261"/>
      <c r="P13" s="261"/>
      <c r="Q13" s="261"/>
      <c r="R13" s="261"/>
    </row>
    <row r="14" spans="1:18" x14ac:dyDescent="0.4">
      <c r="A14" s="416"/>
      <c r="B14" s="114" t="s">
        <v>8218</v>
      </c>
      <c r="C14" s="114" t="s">
        <v>8229</v>
      </c>
      <c r="D14" s="421">
        <v>8.3333333333333329E-2</v>
      </c>
      <c r="E14" s="260">
        <v>8.3333333333333329E-2</v>
      </c>
      <c r="F14" s="25" t="s">
        <v>1908</v>
      </c>
      <c r="G14" s="262" t="s">
        <v>7198</v>
      </c>
      <c r="H14" s="262" t="s">
        <v>7198</v>
      </c>
      <c r="I14" s="262" t="s">
        <v>8302</v>
      </c>
      <c r="J14" s="262" t="s">
        <v>7198</v>
      </c>
      <c r="K14" s="262" t="s">
        <v>8301</v>
      </c>
      <c r="L14" s="262" t="s">
        <v>7198</v>
      </c>
      <c r="M14" s="261" t="s">
        <v>7198</v>
      </c>
      <c r="N14" s="261"/>
      <c r="O14" s="261"/>
      <c r="P14" s="261"/>
      <c r="Q14" s="261"/>
      <c r="R14" s="261"/>
    </row>
    <row r="15" spans="1:18" x14ac:dyDescent="0.4">
      <c r="A15" s="416"/>
      <c r="B15" s="114" t="s">
        <v>8218</v>
      </c>
      <c r="C15" s="114" t="s">
        <v>7492</v>
      </c>
      <c r="D15" s="422"/>
      <c r="E15" s="260">
        <v>8.3333333333333329E-2</v>
      </c>
      <c r="F15" s="25" t="s">
        <v>1908</v>
      </c>
      <c r="G15" s="262" t="s">
        <v>7198</v>
      </c>
      <c r="H15" s="262" t="s">
        <v>7198</v>
      </c>
      <c r="I15" s="262" t="s">
        <v>8302</v>
      </c>
      <c r="J15" s="262" t="s">
        <v>7198</v>
      </c>
      <c r="K15" s="262" t="s">
        <v>8301</v>
      </c>
      <c r="L15" s="262" t="s">
        <v>7198</v>
      </c>
      <c r="M15" s="261" t="s">
        <v>7198</v>
      </c>
      <c r="N15" s="261"/>
      <c r="O15" s="261"/>
      <c r="P15" s="261"/>
      <c r="Q15" s="261"/>
      <c r="R15" s="261"/>
    </row>
    <row r="16" spans="1:18" x14ac:dyDescent="0.4">
      <c r="A16" s="416"/>
      <c r="B16" s="114" t="s">
        <v>8219</v>
      </c>
      <c r="C16" s="114" t="s">
        <v>8229</v>
      </c>
      <c r="D16" s="421">
        <v>8.3333333333333329E-2</v>
      </c>
      <c r="E16" s="260">
        <v>8.3333333333333329E-2</v>
      </c>
      <c r="F16" s="25" t="s">
        <v>1908</v>
      </c>
      <c r="G16" s="262" t="s">
        <v>7198</v>
      </c>
      <c r="H16" s="262" t="s">
        <v>7198</v>
      </c>
      <c r="I16" s="262" t="s">
        <v>8302</v>
      </c>
      <c r="J16" s="262" t="s">
        <v>7198</v>
      </c>
      <c r="K16" s="262" t="s">
        <v>8301</v>
      </c>
      <c r="L16" s="262" t="s">
        <v>7198</v>
      </c>
      <c r="M16" s="261" t="s">
        <v>7198</v>
      </c>
      <c r="N16" s="261"/>
      <c r="O16" s="261"/>
      <c r="P16" s="261"/>
      <c r="Q16" s="261"/>
      <c r="R16" s="261"/>
    </row>
    <row r="17" spans="1:18" x14ac:dyDescent="0.4">
      <c r="A17" s="416"/>
      <c r="B17" s="114" t="s">
        <v>8219</v>
      </c>
      <c r="C17" s="114" t="s">
        <v>7492</v>
      </c>
      <c r="D17" s="422"/>
      <c r="E17" s="260">
        <v>8.3333333333333329E-2</v>
      </c>
      <c r="F17" s="25" t="s">
        <v>1908</v>
      </c>
      <c r="G17" s="262" t="s">
        <v>7198</v>
      </c>
      <c r="H17" s="262" t="s">
        <v>7198</v>
      </c>
      <c r="I17" s="262" t="s">
        <v>8302</v>
      </c>
      <c r="J17" s="262" t="s">
        <v>7198</v>
      </c>
      <c r="K17" s="262" t="s">
        <v>8301</v>
      </c>
      <c r="L17" s="262" t="s">
        <v>7198</v>
      </c>
      <c r="M17" s="261" t="s">
        <v>7198</v>
      </c>
      <c r="N17" s="261"/>
      <c r="O17" s="261"/>
      <c r="P17" s="261"/>
      <c r="Q17" s="261"/>
      <c r="R17" s="261"/>
    </row>
    <row r="18" spans="1:18" ht="46.5" x14ac:dyDescent="0.4">
      <c r="A18" s="416" t="s">
        <v>8220</v>
      </c>
      <c r="B18" s="256" t="s">
        <v>8221</v>
      </c>
      <c r="C18" s="256"/>
      <c r="D18" s="259">
        <v>2.0833333333333332E-2</v>
      </c>
      <c r="E18" s="259">
        <v>2.0833333333333332E-2</v>
      </c>
      <c r="F18" s="25" t="s">
        <v>1889</v>
      </c>
      <c r="G18" s="262" t="s">
        <v>7198</v>
      </c>
      <c r="H18" s="262"/>
      <c r="I18" s="262"/>
      <c r="J18" s="262"/>
      <c r="K18" s="262"/>
      <c r="L18" s="262"/>
      <c r="M18" s="261"/>
      <c r="N18" s="261"/>
      <c r="O18" s="261"/>
      <c r="P18" s="261"/>
      <c r="Q18" s="261"/>
      <c r="R18" s="261"/>
    </row>
    <row r="19" spans="1:18" ht="62" x14ac:dyDescent="0.4">
      <c r="A19" s="416"/>
      <c r="B19" s="256" t="s">
        <v>8222</v>
      </c>
      <c r="C19" s="256"/>
      <c r="D19" s="259">
        <v>3.4722222222222224E-4</v>
      </c>
      <c r="E19" s="259">
        <v>3.4722222222222224E-4</v>
      </c>
      <c r="F19" s="25" t="s">
        <v>1889</v>
      </c>
      <c r="G19" s="262" t="s">
        <v>7198</v>
      </c>
      <c r="H19" s="262"/>
      <c r="I19" s="262"/>
      <c r="J19" s="262"/>
      <c r="K19" s="262"/>
      <c r="L19" s="262"/>
      <c r="M19" s="261"/>
      <c r="N19" s="261"/>
      <c r="O19" s="261"/>
      <c r="P19" s="261"/>
      <c r="Q19" s="261"/>
      <c r="R19" s="261"/>
    </row>
    <row r="20" spans="1:18" ht="62" x14ac:dyDescent="0.4">
      <c r="A20" s="416"/>
      <c r="B20" s="257" t="s">
        <v>8223</v>
      </c>
      <c r="C20" s="257" t="s">
        <v>8224</v>
      </c>
      <c r="D20" s="259">
        <v>4.1666666666666664E-2</v>
      </c>
      <c r="E20" s="259">
        <v>4.1666666666666664E-2</v>
      </c>
      <c r="F20" s="25" t="s">
        <v>1889</v>
      </c>
      <c r="G20" s="262" t="s">
        <v>7198</v>
      </c>
      <c r="H20" s="262"/>
      <c r="I20" s="262"/>
      <c r="J20" s="262"/>
      <c r="K20" s="262"/>
      <c r="L20" s="262"/>
      <c r="M20" s="261"/>
      <c r="N20" s="261"/>
      <c r="O20" s="261"/>
      <c r="P20" s="261"/>
      <c r="Q20" s="261"/>
      <c r="R20" s="261"/>
    </row>
    <row r="21" spans="1:18" ht="62" x14ac:dyDescent="0.4">
      <c r="A21" s="416"/>
      <c r="B21" s="257" t="s">
        <v>8223</v>
      </c>
      <c r="C21" s="257" t="s">
        <v>8225</v>
      </c>
      <c r="D21" s="259">
        <v>4.1666666666666664E-2</v>
      </c>
      <c r="E21" s="259">
        <v>4.1666666666666664E-2</v>
      </c>
      <c r="F21" s="25" t="s">
        <v>1889</v>
      </c>
      <c r="G21" s="262" t="s">
        <v>7198</v>
      </c>
      <c r="H21" s="262"/>
      <c r="I21" s="262"/>
      <c r="J21" s="262"/>
      <c r="K21" s="262"/>
      <c r="L21" s="262"/>
      <c r="M21" s="261"/>
      <c r="N21" s="261"/>
      <c r="O21" s="261"/>
      <c r="P21" s="261"/>
      <c r="Q21" s="261"/>
      <c r="R21" s="261"/>
    </row>
    <row r="22" spans="1:18" ht="46.5" x14ac:dyDescent="0.4">
      <c r="A22" s="416"/>
      <c r="B22" s="256" t="s">
        <v>8226</v>
      </c>
      <c r="C22" s="256"/>
      <c r="D22" s="259">
        <v>2.0833333333333332E-2</v>
      </c>
      <c r="E22" s="259">
        <v>2.0833333333333332E-2</v>
      </c>
      <c r="F22" s="25" t="s">
        <v>1889</v>
      </c>
      <c r="G22" s="262" t="s">
        <v>7198</v>
      </c>
      <c r="H22" s="262"/>
      <c r="I22" s="262"/>
      <c r="J22" s="262"/>
      <c r="K22" s="262"/>
      <c r="L22" s="262"/>
      <c r="M22" s="261"/>
      <c r="N22" s="261"/>
      <c r="O22" s="261"/>
      <c r="P22" s="261"/>
      <c r="Q22" s="261"/>
      <c r="R22" s="261"/>
    </row>
    <row r="23" spans="1:18" x14ac:dyDescent="0.4">
      <c r="A23" s="349" t="s">
        <v>8246</v>
      </c>
      <c r="B23" s="349"/>
      <c r="C23" s="349"/>
      <c r="D23" s="349"/>
      <c r="E23" s="349"/>
      <c r="F23" s="25" t="s">
        <v>1889</v>
      </c>
      <c r="G23" s="264">
        <f t="shared" ref="G23:L23" si="0">SUMIFS($D$4:$D$22,$F$4:$F$22,$F$23,G$4:G$22,"Yes")</f>
        <v>0.12534722222222222</v>
      </c>
      <c r="H23" s="264">
        <f t="shared" si="0"/>
        <v>0</v>
      </c>
      <c r="I23" s="264">
        <f t="shared" si="0"/>
        <v>0</v>
      </c>
      <c r="J23" s="264">
        <f t="shared" si="0"/>
        <v>0</v>
      </c>
      <c r="K23" s="264">
        <f t="shared" si="0"/>
        <v>0</v>
      </c>
      <c r="L23" s="264">
        <f t="shared" si="0"/>
        <v>0</v>
      </c>
      <c r="M23" s="263">
        <f t="shared" ref="M23:R23" si="1">SUMIFS($E$4:$E$22,$F$4:$F$22,$F$23,M$4:M$22,"Yes")</f>
        <v>0</v>
      </c>
      <c r="N23" s="263">
        <f t="shared" si="1"/>
        <v>0</v>
      </c>
      <c r="O23" s="263">
        <f t="shared" si="1"/>
        <v>0</v>
      </c>
      <c r="P23" s="263">
        <f t="shared" si="1"/>
        <v>0</v>
      </c>
      <c r="Q23" s="263">
        <f t="shared" si="1"/>
        <v>0</v>
      </c>
      <c r="R23" s="263">
        <f t="shared" si="1"/>
        <v>0</v>
      </c>
    </row>
    <row r="24" spans="1:18" x14ac:dyDescent="0.4">
      <c r="A24" s="349"/>
      <c r="B24" s="349"/>
      <c r="C24" s="349"/>
      <c r="D24" s="349"/>
      <c r="E24" s="349"/>
      <c r="F24" s="25" t="s">
        <v>1908</v>
      </c>
      <c r="G24" s="264">
        <f t="shared" ref="G24:L24" si="2">SUMIFS($D$4:$D$22,$F$4:$F$22,$F$24,G$4:G$22,"Yes")</f>
        <v>0.29166666666666663</v>
      </c>
      <c r="H24" s="264">
        <f t="shared" si="2"/>
        <v>0.16666666666666666</v>
      </c>
      <c r="I24" s="264">
        <f t="shared" si="2"/>
        <v>0</v>
      </c>
      <c r="J24" s="264">
        <f t="shared" si="2"/>
        <v>0.25</v>
      </c>
      <c r="K24" s="264">
        <f t="shared" si="2"/>
        <v>0</v>
      </c>
      <c r="L24" s="264">
        <f t="shared" si="2"/>
        <v>0.25</v>
      </c>
      <c r="M24" s="263">
        <f t="shared" ref="M24:R24" si="3">SUMIFS($E$4:$E$22,$F$4:$F$22,$F$24,M$4:M$22,"Yes")</f>
        <v>0.55555555555555547</v>
      </c>
      <c r="N24" s="263">
        <f t="shared" si="3"/>
        <v>0</v>
      </c>
      <c r="O24" s="263">
        <f t="shared" si="3"/>
        <v>0</v>
      </c>
      <c r="P24" s="263">
        <f t="shared" si="3"/>
        <v>0</v>
      </c>
      <c r="Q24" s="263">
        <f t="shared" si="3"/>
        <v>0</v>
      </c>
      <c r="R24" s="263">
        <f t="shared" si="3"/>
        <v>0</v>
      </c>
    </row>
  </sheetData>
  <mergeCells count="10">
    <mergeCell ref="M1:R1"/>
    <mergeCell ref="D2:E2"/>
    <mergeCell ref="D12:D13"/>
    <mergeCell ref="D14:D15"/>
    <mergeCell ref="D16:D17"/>
    <mergeCell ref="A23:E24"/>
    <mergeCell ref="A4:A11"/>
    <mergeCell ref="A12:A17"/>
    <mergeCell ref="A18:A22"/>
    <mergeCell ref="G1:L1"/>
  </mergeCells>
  <phoneticPr fontId="1" type="noConversion"/>
  <pageMargins left="0.7" right="0.7" top="0.75" bottom="0.75" header="0.3" footer="0.3"/>
  <pageSetup paperSize="9" orientation="portrait" verticalDpi="0"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EA7BB-93E3-45BF-A237-1C990A063744}">
  <dimension ref="A1:K77"/>
  <sheetViews>
    <sheetView zoomScale="90" zoomScaleNormal="90" workbookViewId="0">
      <pane xSplit="2" ySplit="1" topLeftCell="C43" activePane="bottomRight" state="frozen"/>
      <selection pane="topRight" activeCell="C1" sqref="C1"/>
      <selection pane="bottomLeft" activeCell="A2" sqref="A2"/>
      <selection pane="bottomRight" activeCell="I83" sqref="I83"/>
    </sheetView>
  </sheetViews>
  <sheetFormatPr defaultRowHeight="17" x14ac:dyDescent="0.4"/>
  <cols>
    <col min="1" max="1" width="6.90625" customWidth="1"/>
    <col min="2" max="2" width="6.36328125" customWidth="1"/>
    <col min="3" max="3" width="7.453125" customWidth="1"/>
    <col min="4" max="4" width="22.54296875" customWidth="1"/>
    <col min="5" max="5" width="7.90625" bestFit="1" customWidth="1"/>
    <col min="6" max="6" width="24.81640625" customWidth="1"/>
    <col min="7" max="7" width="8" customWidth="1"/>
    <col min="8" max="8" width="9.81640625" customWidth="1"/>
    <col min="9" max="9" width="12.1796875" bestFit="1" customWidth="1"/>
    <col min="10" max="10" width="7.90625" bestFit="1" customWidth="1"/>
    <col min="11" max="11" width="42.81640625" customWidth="1"/>
  </cols>
  <sheetData>
    <row r="1" spans="1:11" x14ac:dyDescent="0.4">
      <c r="A1" s="12" t="s">
        <v>9027</v>
      </c>
      <c r="B1" s="12" t="s">
        <v>5372</v>
      </c>
      <c r="C1" s="12" t="s">
        <v>9097</v>
      </c>
      <c r="D1" s="231" t="s">
        <v>9292</v>
      </c>
      <c r="E1" s="12" t="s">
        <v>9093</v>
      </c>
      <c r="F1" s="12" t="s">
        <v>9028</v>
      </c>
      <c r="G1" s="12" t="s">
        <v>9102</v>
      </c>
      <c r="H1" s="12" t="s">
        <v>9154</v>
      </c>
      <c r="I1" s="12" t="s">
        <v>9156</v>
      </c>
      <c r="J1" s="12" t="s">
        <v>9152</v>
      </c>
      <c r="K1" s="12" t="s">
        <v>9090</v>
      </c>
    </row>
    <row r="2" spans="1:11" ht="34" x14ac:dyDescent="0.4">
      <c r="A2" s="1">
        <v>1</v>
      </c>
      <c r="B2" s="12" t="s">
        <v>9783</v>
      </c>
      <c r="C2" s="12" t="s">
        <v>9098</v>
      </c>
      <c r="D2" s="246">
        <v>1</v>
      </c>
      <c r="E2" s="12" t="s">
        <v>9094</v>
      </c>
      <c r="F2" s="11" t="s">
        <v>9029</v>
      </c>
      <c r="G2" s="1">
        <v>1</v>
      </c>
      <c r="H2" s="11"/>
      <c r="I2" s="11">
        <f t="shared" ref="I2:I7" si="0">G2*H2</f>
        <v>0</v>
      </c>
      <c r="J2" s="11"/>
      <c r="K2" s="11" t="s">
        <v>9086</v>
      </c>
    </row>
    <row r="3" spans="1:11" x14ac:dyDescent="0.4">
      <c r="A3" s="1">
        <v>2</v>
      </c>
      <c r="B3" s="12" t="s">
        <v>9820</v>
      </c>
      <c r="C3" s="12" t="s">
        <v>9098</v>
      </c>
      <c r="D3" s="246">
        <v>1</v>
      </c>
      <c r="E3" s="12" t="s">
        <v>9103</v>
      </c>
      <c r="F3" s="11"/>
      <c r="G3" s="1">
        <v>8</v>
      </c>
      <c r="H3" s="11"/>
      <c r="I3" s="11">
        <f t="shared" si="0"/>
        <v>0</v>
      </c>
      <c r="J3" s="11"/>
      <c r="K3" s="296" t="s">
        <v>9544</v>
      </c>
    </row>
    <row r="4" spans="1:11" x14ac:dyDescent="0.4">
      <c r="A4" s="1">
        <v>3</v>
      </c>
      <c r="B4" s="12" t="s">
        <v>9783</v>
      </c>
      <c r="C4" s="12" t="s">
        <v>9098</v>
      </c>
      <c r="D4" s="246">
        <v>1</v>
      </c>
      <c r="E4" s="12" t="s">
        <v>9094</v>
      </c>
      <c r="F4" s="11" t="s">
        <v>9126</v>
      </c>
      <c r="G4" s="1">
        <v>8</v>
      </c>
      <c r="H4" s="11"/>
      <c r="I4" s="11">
        <f t="shared" si="0"/>
        <v>0</v>
      </c>
      <c r="J4" s="11"/>
      <c r="K4" s="11"/>
    </row>
    <row r="5" spans="1:11" x14ac:dyDescent="0.4">
      <c r="A5" s="1">
        <v>4</v>
      </c>
      <c r="B5" s="12" t="s">
        <v>9783</v>
      </c>
      <c r="C5" s="12" t="s">
        <v>9098</v>
      </c>
      <c r="D5" s="246">
        <v>1</v>
      </c>
      <c r="E5" s="12" t="s">
        <v>9103</v>
      </c>
      <c r="F5" s="296" t="s">
        <v>9139</v>
      </c>
      <c r="G5" s="297">
        <v>10</v>
      </c>
      <c r="H5" s="298">
        <v>30000</v>
      </c>
      <c r="I5" s="298">
        <f t="shared" si="0"/>
        <v>300000</v>
      </c>
      <c r="J5" s="298" t="s">
        <v>9155</v>
      </c>
      <c r="K5" s="298" t="s">
        <v>9541</v>
      </c>
    </row>
    <row r="6" spans="1:11" ht="34" x14ac:dyDescent="0.4">
      <c r="A6" s="1">
        <v>5</v>
      </c>
      <c r="B6" s="12" t="s">
        <v>9089</v>
      </c>
      <c r="C6" s="12" t="s">
        <v>9098</v>
      </c>
      <c r="D6" s="246">
        <v>1</v>
      </c>
      <c r="E6" s="12" t="s">
        <v>9103</v>
      </c>
      <c r="F6" s="12" t="s">
        <v>9110</v>
      </c>
      <c r="G6" s="1">
        <v>10</v>
      </c>
      <c r="H6" s="12">
        <v>700</v>
      </c>
      <c r="I6" s="11">
        <f t="shared" si="0"/>
        <v>7000</v>
      </c>
      <c r="J6" s="12" t="s">
        <v>9153</v>
      </c>
      <c r="K6" s="296" t="s">
        <v>9542</v>
      </c>
    </row>
    <row r="7" spans="1:11" x14ac:dyDescent="0.4">
      <c r="A7" s="1">
        <v>6</v>
      </c>
      <c r="B7" s="12" t="s">
        <v>9089</v>
      </c>
      <c r="C7" s="12" t="s">
        <v>9098</v>
      </c>
      <c r="D7" s="246">
        <v>1</v>
      </c>
      <c r="E7" s="12" t="s">
        <v>9103</v>
      </c>
      <c r="F7" s="12" t="s">
        <v>9112</v>
      </c>
      <c r="G7" s="1">
        <v>30</v>
      </c>
      <c r="H7" s="12">
        <v>100</v>
      </c>
      <c r="I7" s="11">
        <f t="shared" si="0"/>
        <v>3000</v>
      </c>
      <c r="J7" s="12" t="s">
        <v>9155</v>
      </c>
      <c r="K7" s="11"/>
    </row>
    <row r="8" spans="1:11" x14ac:dyDescent="0.4">
      <c r="A8" s="1">
        <v>7</v>
      </c>
      <c r="B8" s="12" t="s">
        <v>9089</v>
      </c>
      <c r="C8" s="12" t="s">
        <v>9099</v>
      </c>
      <c r="D8" s="246">
        <v>1</v>
      </c>
      <c r="E8" s="12" t="s">
        <v>9094</v>
      </c>
      <c r="F8" s="11" t="s">
        <v>9091</v>
      </c>
      <c r="G8" s="1">
        <v>1</v>
      </c>
      <c r="H8" s="11">
        <v>20000</v>
      </c>
      <c r="I8" s="11">
        <f t="shared" ref="I8:I26" si="1">G8*H8</f>
        <v>20000</v>
      </c>
      <c r="J8" s="11" t="s">
        <v>9153</v>
      </c>
      <c r="K8" s="11" t="s">
        <v>9104</v>
      </c>
    </row>
    <row r="9" spans="1:11" x14ac:dyDescent="0.4">
      <c r="A9" s="1">
        <v>8</v>
      </c>
      <c r="B9" s="12" t="s">
        <v>9089</v>
      </c>
      <c r="C9" s="12" t="s">
        <v>9099</v>
      </c>
      <c r="D9" s="246">
        <v>1</v>
      </c>
      <c r="E9" s="12" t="s">
        <v>9103</v>
      </c>
      <c r="F9" s="11" t="s">
        <v>9157</v>
      </c>
      <c r="G9" s="1">
        <v>1</v>
      </c>
      <c r="H9" s="11">
        <v>10000</v>
      </c>
      <c r="I9" s="11">
        <f t="shared" si="1"/>
        <v>10000</v>
      </c>
      <c r="J9" s="11" t="s">
        <v>9153</v>
      </c>
      <c r="K9" s="11"/>
    </row>
    <row r="10" spans="1:11" x14ac:dyDescent="0.4">
      <c r="A10" s="1">
        <v>9</v>
      </c>
      <c r="B10" s="12" t="s">
        <v>9089</v>
      </c>
      <c r="C10" s="12" t="s">
        <v>9099</v>
      </c>
      <c r="D10" s="246">
        <v>1</v>
      </c>
      <c r="E10" s="12" t="s">
        <v>9094</v>
      </c>
      <c r="F10" s="11" t="s">
        <v>9092</v>
      </c>
      <c r="G10" s="1">
        <v>2</v>
      </c>
      <c r="H10" s="11"/>
      <c r="I10" s="11">
        <f t="shared" si="1"/>
        <v>0</v>
      </c>
      <c r="J10" s="11"/>
      <c r="K10" s="11" t="s">
        <v>9095</v>
      </c>
    </row>
    <row r="11" spans="1:11" ht="68" x14ac:dyDescent="0.4">
      <c r="A11" s="1">
        <v>10</v>
      </c>
      <c r="B11" s="12" t="s">
        <v>9089</v>
      </c>
      <c r="C11" s="12" t="s">
        <v>9099</v>
      </c>
      <c r="D11" s="246">
        <v>1</v>
      </c>
      <c r="E11" s="12" t="s">
        <v>9103</v>
      </c>
      <c r="F11" s="11" t="s">
        <v>9096</v>
      </c>
      <c r="G11" s="1">
        <v>4</v>
      </c>
      <c r="H11" s="11">
        <v>30000</v>
      </c>
      <c r="I11" s="11">
        <f t="shared" si="1"/>
        <v>120000</v>
      </c>
      <c r="J11" s="11" t="s">
        <v>9155</v>
      </c>
      <c r="K11" s="11" t="s">
        <v>9158</v>
      </c>
    </row>
    <row r="12" spans="1:11" x14ac:dyDescent="0.4">
      <c r="A12" s="1">
        <v>11</v>
      </c>
      <c r="B12" s="12" t="s">
        <v>9783</v>
      </c>
      <c r="C12" s="12" t="s">
        <v>9099</v>
      </c>
      <c r="D12" s="246">
        <v>1</v>
      </c>
      <c r="E12" s="12" t="s">
        <v>9103</v>
      </c>
      <c r="F12" s="11" t="s">
        <v>9118</v>
      </c>
      <c r="G12" s="1">
        <v>4</v>
      </c>
      <c r="H12" s="11">
        <v>1500</v>
      </c>
      <c r="I12" s="11">
        <f t="shared" si="1"/>
        <v>6000</v>
      </c>
      <c r="J12" s="11" t="s">
        <v>9155</v>
      </c>
      <c r="K12" s="11" t="s">
        <v>9119</v>
      </c>
    </row>
    <row r="13" spans="1:11" x14ac:dyDescent="0.4">
      <c r="A13" s="1">
        <v>12</v>
      </c>
      <c r="B13" s="12" t="s">
        <v>9783</v>
      </c>
      <c r="C13" s="12" t="s">
        <v>9099</v>
      </c>
      <c r="D13" s="246">
        <v>1</v>
      </c>
      <c r="E13" s="12" t="s">
        <v>9103</v>
      </c>
      <c r="F13" s="11" t="s">
        <v>9105</v>
      </c>
      <c r="G13" s="1">
        <v>18</v>
      </c>
      <c r="H13" s="11">
        <v>30000</v>
      </c>
      <c r="I13" s="11">
        <f t="shared" si="1"/>
        <v>540000</v>
      </c>
      <c r="J13" s="11" t="s">
        <v>9155</v>
      </c>
      <c r="K13" s="11" t="s">
        <v>9106</v>
      </c>
    </row>
    <row r="14" spans="1:11" x14ac:dyDescent="0.4">
      <c r="A14" s="1">
        <v>13</v>
      </c>
      <c r="B14" s="12" t="s">
        <v>9089</v>
      </c>
      <c r="C14" s="12" t="s">
        <v>9099</v>
      </c>
      <c r="D14" s="246">
        <v>1</v>
      </c>
      <c r="E14" s="12" t="s">
        <v>9103</v>
      </c>
      <c r="F14" s="11" t="s">
        <v>9107</v>
      </c>
      <c r="G14" s="1">
        <v>6</v>
      </c>
      <c r="H14" s="11">
        <v>1000</v>
      </c>
      <c r="I14" s="11">
        <f t="shared" si="1"/>
        <v>6000</v>
      </c>
      <c r="J14" s="11" t="s">
        <v>9155</v>
      </c>
      <c r="K14" s="11" t="s">
        <v>9108</v>
      </c>
    </row>
    <row r="15" spans="1:11" x14ac:dyDescent="0.4">
      <c r="A15" s="1">
        <v>14</v>
      </c>
      <c r="B15" s="12" t="s">
        <v>9089</v>
      </c>
      <c r="C15" s="12" t="s">
        <v>9099</v>
      </c>
      <c r="D15" s="246">
        <v>1</v>
      </c>
      <c r="E15" s="12" t="s">
        <v>9103</v>
      </c>
      <c r="F15" s="11" t="s">
        <v>9160</v>
      </c>
      <c r="G15" s="1">
        <v>1</v>
      </c>
      <c r="H15" s="11">
        <v>245000</v>
      </c>
      <c r="I15" s="11">
        <f t="shared" si="1"/>
        <v>245000</v>
      </c>
      <c r="J15" s="11" t="s">
        <v>9155</v>
      </c>
      <c r="K15" s="11" t="s">
        <v>9109</v>
      </c>
    </row>
    <row r="16" spans="1:11" x14ac:dyDescent="0.4">
      <c r="A16" s="1">
        <v>15</v>
      </c>
      <c r="B16" s="12" t="s">
        <v>9089</v>
      </c>
      <c r="C16" s="12" t="s">
        <v>9099</v>
      </c>
      <c r="D16" s="246">
        <v>1</v>
      </c>
      <c r="E16" s="12" t="s">
        <v>9103</v>
      </c>
      <c r="F16" s="12" t="s">
        <v>9110</v>
      </c>
      <c r="G16" s="1">
        <v>15</v>
      </c>
      <c r="H16" s="12">
        <v>700</v>
      </c>
      <c r="I16" s="11">
        <f t="shared" si="1"/>
        <v>10500</v>
      </c>
      <c r="J16" s="12" t="s">
        <v>9153</v>
      </c>
      <c r="K16" s="11" t="s">
        <v>9111</v>
      </c>
    </row>
    <row r="17" spans="1:11" x14ac:dyDescent="0.4">
      <c r="A17" s="1">
        <v>16</v>
      </c>
      <c r="B17" s="12" t="s">
        <v>9089</v>
      </c>
      <c r="C17" s="12" t="s">
        <v>9099</v>
      </c>
      <c r="D17" s="246">
        <v>1</v>
      </c>
      <c r="E17" s="12" t="s">
        <v>9103</v>
      </c>
      <c r="F17" s="12" t="s">
        <v>9112</v>
      </c>
      <c r="G17" s="1">
        <v>45</v>
      </c>
      <c r="H17" s="12">
        <v>100</v>
      </c>
      <c r="I17" s="11">
        <f t="shared" si="1"/>
        <v>4500</v>
      </c>
      <c r="J17" s="12" t="s">
        <v>9155</v>
      </c>
      <c r="K17" s="12" t="s">
        <v>9113</v>
      </c>
    </row>
    <row r="18" spans="1:11" x14ac:dyDescent="0.4">
      <c r="A18" s="1">
        <v>17</v>
      </c>
      <c r="B18" s="12" t="s">
        <v>9089</v>
      </c>
      <c r="C18" s="12" t="s">
        <v>9100</v>
      </c>
      <c r="D18" s="246">
        <v>1</v>
      </c>
      <c r="E18" s="12" t="s">
        <v>9103</v>
      </c>
      <c r="F18" s="11" t="s">
        <v>9107</v>
      </c>
      <c r="G18" s="1">
        <v>1</v>
      </c>
      <c r="H18" s="11">
        <v>1000</v>
      </c>
      <c r="I18" s="11">
        <f>G18*H18</f>
        <v>1000</v>
      </c>
      <c r="J18" s="11" t="s">
        <v>9155</v>
      </c>
      <c r="K18" s="11" t="s">
        <v>9115</v>
      </c>
    </row>
    <row r="19" spans="1:11" x14ac:dyDescent="0.4">
      <c r="A19" s="1">
        <v>18</v>
      </c>
      <c r="B19" s="12" t="s">
        <v>9089</v>
      </c>
      <c r="C19" s="12" t="s">
        <v>9100</v>
      </c>
      <c r="D19" s="246">
        <v>1</v>
      </c>
      <c r="E19" s="12" t="s">
        <v>9103</v>
      </c>
      <c r="F19" s="11" t="s">
        <v>9116</v>
      </c>
      <c r="G19" s="1">
        <v>1</v>
      </c>
      <c r="H19" s="11">
        <v>1200</v>
      </c>
      <c r="I19" s="11">
        <f>G19*H19</f>
        <v>1200</v>
      </c>
      <c r="J19" s="11" t="s">
        <v>9159</v>
      </c>
      <c r="K19" s="12" t="s">
        <v>9294</v>
      </c>
    </row>
    <row r="20" spans="1:11" x14ac:dyDescent="0.4">
      <c r="A20" s="1">
        <v>19</v>
      </c>
      <c r="B20" s="12" t="s">
        <v>9089</v>
      </c>
      <c r="C20" s="12" t="s">
        <v>9100</v>
      </c>
      <c r="D20" s="246">
        <v>2</v>
      </c>
      <c r="E20" s="12" t="s">
        <v>9094</v>
      </c>
      <c r="F20" s="11" t="s">
        <v>9096</v>
      </c>
      <c r="G20" s="1">
        <v>1</v>
      </c>
      <c r="H20" s="11"/>
      <c r="I20" s="11"/>
      <c r="J20" s="11"/>
      <c r="K20" s="12" t="s">
        <v>9300</v>
      </c>
    </row>
    <row r="21" spans="1:11" x14ac:dyDescent="0.4">
      <c r="A21" s="1">
        <v>20</v>
      </c>
      <c r="B21" s="12" t="s">
        <v>9089</v>
      </c>
      <c r="C21" s="12" t="s">
        <v>9100</v>
      </c>
      <c r="D21" s="246">
        <v>2</v>
      </c>
      <c r="E21" s="12" t="s">
        <v>9103</v>
      </c>
      <c r="F21" s="11" t="s">
        <v>9117</v>
      </c>
      <c r="G21" s="1">
        <v>1</v>
      </c>
      <c r="H21" s="11">
        <v>1000</v>
      </c>
      <c r="I21" s="11">
        <f>G21*H21</f>
        <v>1000</v>
      </c>
      <c r="J21" s="11" t="s">
        <v>9155</v>
      </c>
      <c r="K21" s="11" t="s">
        <v>9120</v>
      </c>
    </row>
    <row r="22" spans="1:11" x14ac:dyDescent="0.4">
      <c r="A22" s="1">
        <v>21</v>
      </c>
      <c r="B22" s="12" t="s">
        <v>9089</v>
      </c>
      <c r="C22" s="12" t="s">
        <v>9100</v>
      </c>
      <c r="D22" s="246">
        <v>3</v>
      </c>
      <c r="E22" s="12" t="s">
        <v>9094</v>
      </c>
      <c r="F22" s="11" t="s">
        <v>9101</v>
      </c>
      <c r="G22" s="1">
        <v>1</v>
      </c>
      <c r="H22" s="11"/>
      <c r="I22" s="11">
        <f>G22*H22</f>
        <v>0</v>
      </c>
      <c r="J22" s="11"/>
      <c r="K22" s="11" t="s">
        <v>9095</v>
      </c>
    </row>
    <row r="23" spans="1:11" x14ac:dyDescent="0.4">
      <c r="A23" s="1">
        <v>22</v>
      </c>
      <c r="B23" s="12" t="s">
        <v>9089</v>
      </c>
      <c r="C23" s="12" t="s">
        <v>9100</v>
      </c>
      <c r="D23" s="246">
        <v>3</v>
      </c>
      <c r="E23" s="12" t="s">
        <v>9103</v>
      </c>
      <c r="F23" s="11" t="s">
        <v>9114</v>
      </c>
      <c r="G23" s="1">
        <v>1</v>
      </c>
      <c r="H23" s="11">
        <v>3000000</v>
      </c>
      <c r="I23" s="11">
        <f t="shared" si="1"/>
        <v>3000000</v>
      </c>
      <c r="J23" s="11" t="s">
        <v>9155</v>
      </c>
      <c r="K23" s="11" t="s">
        <v>9115</v>
      </c>
    </row>
    <row r="24" spans="1:11" x14ac:dyDescent="0.4">
      <c r="A24" s="1">
        <v>23</v>
      </c>
      <c r="B24" s="12" t="s">
        <v>9089</v>
      </c>
      <c r="C24" s="12" t="s">
        <v>9100</v>
      </c>
      <c r="D24" s="246">
        <v>3</v>
      </c>
      <c r="E24" s="12" t="s">
        <v>9103</v>
      </c>
      <c r="F24" s="11" t="s">
        <v>9121</v>
      </c>
      <c r="G24" s="1">
        <v>1</v>
      </c>
      <c r="H24" s="11">
        <v>4000</v>
      </c>
      <c r="I24" s="11">
        <f t="shared" si="1"/>
        <v>4000</v>
      </c>
      <c r="J24" s="11" t="s">
        <v>9159</v>
      </c>
      <c r="K24" s="11" t="s">
        <v>9122</v>
      </c>
    </row>
    <row r="25" spans="1:11" x14ac:dyDescent="0.4">
      <c r="A25" s="1">
        <v>24</v>
      </c>
      <c r="B25" s="12" t="s">
        <v>9089</v>
      </c>
      <c r="C25" s="12" t="s">
        <v>9100</v>
      </c>
      <c r="D25" s="246">
        <v>3</v>
      </c>
      <c r="E25" s="12" t="s">
        <v>9103</v>
      </c>
      <c r="F25" s="11" t="s">
        <v>9123</v>
      </c>
      <c r="G25" s="1">
        <v>1</v>
      </c>
      <c r="H25" s="11">
        <v>1000000</v>
      </c>
      <c r="I25" s="11">
        <f t="shared" si="1"/>
        <v>1000000</v>
      </c>
      <c r="J25" s="11" t="s">
        <v>9155</v>
      </c>
      <c r="K25" s="11" t="s">
        <v>9122</v>
      </c>
    </row>
    <row r="26" spans="1:11" x14ac:dyDescent="0.4">
      <c r="A26" s="1">
        <v>25</v>
      </c>
      <c r="B26" s="12" t="s">
        <v>9089</v>
      </c>
      <c r="C26" s="12" t="s">
        <v>9100</v>
      </c>
      <c r="D26" s="246">
        <v>3</v>
      </c>
      <c r="E26" s="12" t="s">
        <v>9103</v>
      </c>
      <c r="F26" s="11" t="s">
        <v>9124</v>
      </c>
      <c r="G26" s="1">
        <v>0</v>
      </c>
      <c r="H26" s="11"/>
      <c r="I26" s="11">
        <f t="shared" si="1"/>
        <v>0</v>
      </c>
      <c r="J26" s="11"/>
      <c r="K26" s="11" t="s">
        <v>9122</v>
      </c>
    </row>
    <row r="27" spans="1:11" ht="34" x14ac:dyDescent="0.4">
      <c r="A27" s="289">
        <v>26</v>
      </c>
      <c r="B27" s="290" t="s">
        <v>9293</v>
      </c>
      <c r="C27" s="290" t="s">
        <v>9297</v>
      </c>
      <c r="D27" s="291">
        <v>1</v>
      </c>
      <c r="E27" s="290"/>
      <c r="F27" s="292"/>
      <c r="G27" s="289"/>
      <c r="H27" s="293"/>
      <c r="I27" s="293"/>
      <c r="J27" s="293"/>
      <c r="K27" s="292" t="s">
        <v>9299</v>
      </c>
    </row>
    <row r="28" spans="1:11" x14ac:dyDescent="0.4">
      <c r="A28" s="289">
        <v>27</v>
      </c>
      <c r="B28" s="290" t="s">
        <v>9293</v>
      </c>
      <c r="C28" s="290" t="s">
        <v>9295</v>
      </c>
      <c r="D28" s="291">
        <v>2</v>
      </c>
      <c r="E28" s="290"/>
      <c r="F28" s="292"/>
      <c r="G28" s="289"/>
      <c r="H28" s="293"/>
      <c r="I28" s="293"/>
      <c r="J28" s="293"/>
      <c r="K28" s="292" t="s">
        <v>9296</v>
      </c>
    </row>
    <row r="29" spans="1:11" x14ac:dyDescent="0.4">
      <c r="A29" s="289">
        <v>28</v>
      </c>
      <c r="B29" s="290" t="s">
        <v>9293</v>
      </c>
      <c r="C29" s="290" t="s">
        <v>9301</v>
      </c>
      <c r="D29" s="291">
        <v>3</v>
      </c>
      <c r="E29" s="290"/>
      <c r="F29" s="292"/>
      <c r="G29" s="289"/>
      <c r="H29" s="293"/>
      <c r="I29" s="293"/>
      <c r="J29" s="293"/>
      <c r="K29" s="292" t="s">
        <v>9298</v>
      </c>
    </row>
    <row r="30" spans="1:11" x14ac:dyDescent="0.4">
      <c r="H30" s="288"/>
      <c r="I30" s="288">
        <f>SUMIF(J2:J26,J30,I2:I26)</f>
        <v>5226500</v>
      </c>
      <c r="J30" s="288" t="s">
        <v>9155</v>
      </c>
    </row>
    <row r="31" spans="1:11" x14ac:dyDescent="0.4">
      <c r="H31" s="285"/>
      <c r="I31" s="285">
        <f>SUMIF(J8:J30,J31,I8:I30)</f>
        <v>40500</v>
      </c>
      <c r="J31" s="285" t="s">
        <v>9153</v>
      </c>
    </row>
    <row r="32" spans="1:11" x14ac:dyDescent="0.4">
      <c r="H32" s="285"/>
      <c r="I32" s="285">
        <f>SUMIF(J9:J31,J32,I9:I31)</f>
        <v>5200</v>
      </c>
      <c r="J32" s="285" t="s">
        <v>9159</v>
      </c>
    </row>
    <row r="33" spans="8:10" x14ac:dyDescent="0.4">
      <c r="H33" s="285" t="s">
        <v>9213</v>
      </c>
      <c r="I33" s="285">
        <f>I30+I31*4.5+I32*32</f>
        <v>5575150</v>
      </c>
      <c r="J33" s="285" t="s">
        <v>9155</v>
      </c>
    </row>
    <row r="71" spans="2:7" x14ac:dyDescent="0.4">
      <c r="B71" s="12"/>
      <c r="C71" s="375" t="s">
        <v>9824</v>
      </c>
      <c r="D71" s="375"/>
      <c r="E71" s="375" t="s">
        <v>9825</v>
      </c>
      <c r="F71" s="375"/>
    </row>
    <row r="72" spans="2:7" ht="91.5" customHeight="1" x14ac:dyDescent="0.4">
      <c r="B72" s="12" t="s">
        <v>9821</v>
      </c>
      <c r="C72" s="12" t="s">
        <v>9826</v>
      </c>
      <c r="D72" s="84" t="s">
        <v>9830</v>
      </c>
      <c r="E72" s="12" t="s">
        <v>9826</v>
      </c>
      <c r="F72" s="11"/>
    </row>
    <row r="73" spans="2:7" ht="136" x14ac:dyDescent="0.4">
      <c r="B73" s="12"/>
      <c r="C73" s="12" t="s">
        <v>9827</v>
      </c>
      <c r="D73" s="84"/>
      <c r="E73" s="12" t="s">
        <v>9827</v>
      </c>
      <c r="F73" s="11" t="s">
        <v>9829</v>
      </c>
    </row>
    <row r="74" spans="2:7" ht="102" x14ac:dyDescent="0.4">
      <c r="B74" s="12" t="s">
        <v>9822</v>
      </c>
      <c r="C74" s="12" t="s">
        <v>9826</v>
      </c>
      <c r="D74" s="84" t="s">
        <v>9835</v>
      </c>
      <c r="E74" s="12" t="s">
        <v>9826</v>
      </c>
      <c r="F74" s="84" t="s">
        <v>9828</v>
      </c>
    </row>
    <row r="75" spans="2:7" ht="238" x14ac:dyDescent="0.4">
      <c r="B75" s="12"/>
      <c r="C75" s="12" t="s">
        <v>9827</v>
      </c>
      <c r="D75" s="84" t="s">
        <v>9834</v>
      </c>
      <c r="E75" s="12" t="s">
        <v>9827</v>
      </c>
      <c r="F75" s="84" t="s">
        <v>9832</v>
      </c>
      <c r="G75" s="10"/>
    </row>
    <row r="76" spans="2:7" ht="51" x14ac:dyDescent="0.4">
      <c r="B76" s="12" t="s">
        <v>9823</v>
      </c>
      <c r="C76" s="12" t="s">
        <v>9826</v>
      </c>
      <c r="D76" s="84" t="s">
        <v>9833</v>
      </c>
      <c r="E76" s="12" t="s">
        <v>9826</v>
      </c>
      <c r="F76" s="84"/>
    </row>
    <row r="77" spans="2:7" ht="85" x14ac:dyDescent="0.4">
      <c r="B77" s="12"/>
      <c r="C77" s="12" t="s">
        <v>9827</v>
      </c>
      <c r="D77" s="84"/>
      <c r="E77" s="12" t="s">
        <v>9827</v>
      </c>
      <c r="F77" s="84" t="s">
        <v>9831</v>
      </c>
    </row>
  </sheetData>
  <autoFilter ref="A1:K33" xr:uid="{CF3D9C72-CCC9-48FD-BE8C-3172768C55AC}"/>
  <mergeCells count="2">
    <mergeCell ref="C71:D71"/>
    <mergeCell ref="E71:F71"/>
  </mergeCells>
  <phoneticPr fontId="1" type="noConversion"/>
  <pageMargins left="0.7" right="0.7" top="0.75" bottom="0.75" header="0.3" footer="0.3"/>
  <pageSetup paperSize="9" orientation="portrait" r:id="rId1"/>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D2BA3-5FDE-4BB2-8701-8221DCDBBC0F}">
  <dimension ref="A1:E15"/>
  <sheetViews>
    <sheetView workbookViewId="0">
      <selection activeCell="G9" sqref="G9"/>
    </sheetView>
  </sheetViews>
  <sheetFormatPr defaultRowHeight="17" x14ac:dyDescent="0.4"/>
  <cols>
    <col min="1" max="1" width="5.6328125" bestFit="1" customWidth="1"/>
    <col min="3" max="3" width="9.6328125" customWidth="1"/>
    <col min="4" max="4" width="54.1796875" bestFit="1" customWidth="1"/>
    <col min="5" max="5" width="34.90625" customWidth="1"/>
  </cols>
  <sheetData>
    <row r="1" spans="1:5" x14ac:dyDescent="0.4">
      <c r="A1" s="12" t="s">
        <v>9027</v>
      </c>
      <c r="B1" s="12" t="s">
        <v>9292</v>
      </c>
      <c r="C1" s="12" t="s">
        <v>9456</v>
      </c>
      <c r="D1" s="12" t="s">
        <v>9449</v>
      </c>
      <c r="E1" s="12"/>
    </row>
    <row r="2" spans="1:5" x14ac:dyDescent="0.4">
      <c r="A2" s="12">
        <v>1</v>
      </c>
      <c r="B2" s="12">
        <v>1</v>
      </c>
      <c r="C2" s="12">
        <v>4</v>
      </c>
      <c r="D2" s="12" t="s">
        <v>9448</v>
      </c>
      <c r="E2" s="299" t="s">
        <v>9543</v>
      </c>
    </row>
    <row r="3" spans="1:5" x14ac:dyDescent="0.4">
      <c r="A3" s="12">
        <v>2</v>
      </c>
      <c r="B3" s="12">
        <v>1</v>
      </c>
      <c r="C3" s="12">
        <v>2</v>
      </c>
      <c r="D3" s="12" t="s">
        <v>9450</v>
      </c>
      <c r="E3" s="12"/>
    </row>
    <row r="4" spans="1:5" x14ac:dyDescent="0.4">
      <c r="A4" s="12">
        <v>3</v>
      </c>
      <c r="B4" s="12">
        <v>1</v>
      </c>
      <c r="C4" s="12">
        <v>2</v>
      </c>
      <c r="D4" s="12" t="s">
        <v>9451</v>
      </c>
      <c r="E4" s="12"/>
    </row>
    <row r="5" spans="1:5" x14ac:dyDescent="0.4">
      <c r="A5" s="12">
        <v>4</v>
      </c>
      <c r="B5" s="12">
        <v>1</v>
      </c>
      <c r="C5" s="12">
        <v>4</v>
      </c>
      <c r="D5" s="12" t="s">
        <v>9454</v>
      </c>
      <c r="E5" s="12"/>
    </row>
    <row r="6" spans="1:5" x14ac:dyDescent="0.4">
      <c r="A6" s="12">
        <v>5</v>
      </c>
      <c r="B6" s="12">
        <v>1</v>
      </c>
      <c r="C6" s="12">
        <v>2</v>
      </c>
      <c r="D6" s="12" t="s">
        <v>9455</v>
      </c>
      <c r="E6" s="12"/>
    </row>
    <row r="7" spans="1:5" x14ac:dyDescent="0.4">
      <c r="A7" s="12">
        <v>6</v>
      </c>
      <c r="B7" s="12">
        <v>1</v>
      </c>
      <c r="C7" s="12">
        <v>2</v>
      </c>
      <c r="D7" s="12" t="s">
        <v>9452</v>
      </c>
      <c r="E7" s="12"/>
    </row>
    <row r="8" spans="1:5" x14ac:dyDescent="0.4">
      <c r="A8" s="12">
        <v>7</v>
      </c>
      <c r="B8" s="12">
        <v>1</v>
      </c>
      <c r="C8" s="12">
        <v>2</v>
      </c>
      <c r="D8" s="12" t="s">
        <v>7157</v>
      </c>
      <c r="E8" s="12"/>
    </row>
    <row r="9" spans="1:5" x14ac:dyDescent="0.4">
      <c r="A9" s="12">
        <v>8</v>
      </c>
      <c r="B9" s="12">
        <v>1</v>
      </c>
      <c r="C9" s="12">
        <v>6</v>
      </c>
      <c r="D9" s="12" t="s">
        <v>7473</v>
      </c>
      <c r="E9" s="12"/>
    </row>
    <row r="10" spans="1:5" x14ac:dyDescent="0.4">
      <c r="A10" s="12">
        <v>9</v>
      </c>
      <c r="B10" s="12">
        <v>1</v>
      </c>
      <c r="C10" s="12">
        <v>2</v>
      </c>
      <c r="D10" s="12" t="s">
        <v>7158</v>
      </c>
      <c r="E10" s="12"/>
    </row>
    <row r="11" spans="1:5" x14ac:dyDescent="0.4">
      <c r="A11" s="12">
        <v>10</v>
      </c>
      <c r="B11" s="12">
        <v>1</v>
      </c>
      <c r="C11" s="12">
        <v>2</v>
      </c>
      <c r="D11" s="12" t="s">
        <v>7160</v>
      </c>
      <c r="E11" s="12"/>
    </row>
    <row r="12" spans="1:5" x14ac:dyDescent="0.4">
      <c r="A12" s="12">
        <v>11</v>
      </c>
      <c r="B12" s="12">
        <v>1</v>
      </c>
      <c r="C12" s="12">
        <v>2</v>
      </c>
      <c r="D12" s="12" t="s">
        <v>9453</v>
      </c>
      <c r="E12" s="12"/>
    </row>
    <row r="13" spans="1:5" x14ac:dyDescent="0.4">
      <c r="A13" s="12">
        <v>12</v>
      </c>
      <c r="B13" s="12">
        <v>1</v>
      </c>
      <c r="C13" s="12">
        <v>2</v>
      </c>
      <c r="D13" s="12" t="s">
        <v>7486</v>
      </c>
      <c r="E13" s="12"/>
    </row>
    <row r="14" spans="1:5" x14ac:dyDescent="0.4">
      <c r="A14" s="12">
        <v>13</v>
      </c>
      <c r="B14" s="12">
        <v>1</v>
      </c>
      <c r="C14" s="12">
        <v>8</v>
      </c>
      <c r="D14" s="12" t="s">
        <v>7717</v>
      </c>
      <c r="E14" s="12"/>
    </row>
    <row r="15" spans="1:5" x14ac:dyDescent="0.4">
      <c r="A15" s="12">
        <v>14</v>
      </c>
      <c r="B15" s="12">
        <v>1</v>
      </c>
      <c r="C15" s="12">
        <v>4</v>
      </c>
      <c r="D15" s="12" t="s">
        <v>9540</v>
      </c>
      <c r="E15" s="299" t="s">
        <v>9545</v>
      </c>
    </row>
  </sheetData>
  <autoFilter ref="A1:D15" xr:uid="{BAB02938-509D-487C-B51B-1DF1C1F82117}"/>
  <phoneticPr fontId="1" type="noConversion"/>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0FDCA-B02E-44CE-B16B-A011A9CE759C}">
  <dimension ref="A1:O21"/>
  <sheetViews>
    <sheetView topLeftCell="A4" workbookViewId="0">
      <selection activeCell="F23" sqref="F23"/>
    </sheetView>
  </sheetViews>
  <sheetFormatPr defaultColWidth="8.81640625" defaultRowHeight="17" x14ac:dyDescent="0.4"/>
  <cols>
    <col min="1" max="1" width="23.81640625" customWidth="1"/>
    <col min="2" max="2" width="10" customWidth="1"/>
    <col min="3" max="3" width="17.6328125" bestFit="1" customWidth="1"/>
    <col min="4" max="4" width="10" bestFit="1" customWidth="1"/>
    <col min="5" max="5" width="34.90625" customWidth="1"/>
    <col min="14" max="14" width="21.1796875" customWidth="1"/>
    <col min="15" max="15" width="8.81640625" customWidth="1"/>
  </cols>
  <sheetData>
    <row r="1" spans="1:15" x14ac:dyDescent="0.4">
      <c r="A1" s="423" t="s">
        <v>10567</v>
      </c>
      <c r="B1" s="424"/>
      <c r="C1" s="424"/>
      <c r="D1" s="424"/>
      <c r="E1" s="424"/>
      <c r="F1" s="314"/>
      <c r="G1" s="314"/>
      <c r="H1" s="314"/>
      <c r="I1" s="314"/>
      <c r="J1" s="314"/>
      <c r="K1" s="314"/>
      <c r="L1" s="314"/>
      <c r="N1" s="314" t="s">
        <v>10548</v>
      </c>
      <c r="O1" t="s">
        <v>10559</v>
      </c>
    </row>
    <row r="2" spans="1:15" x14ac:dyDescent="0.4">
      <c r="A2" s="425" t="s">
        <v>10569</v>
      </c>
      <c r="B2" s="425"/>
      <c r="C2" s="316" t="s">
        <v>10571</v>
      </c>
      <c r="D2" s="316" t="s">
        <v>10572</v>
      </c>
      <c r="E2" s="316" t="s">
        <v>10575</v>
      </c>
      <c r="N2" s="314" t="s">
        <v>10549</v>
      </c>
      <c r="O2" t="s">
        <v>10560</v>
      </c>
    </row>
    <row r="3" spans="1:15" x14ac:dyDescent="0.4">
      <c r="A3" s="315" t="s">
        <v>10566</v>
      </c>
      <c r="B3" s="12" t="s">
        <v>10568</v>
      </c>
      <c r="C3" s="12" t="s">
        <v>10577</v>
      </c>
      <c r="D3" s="12" t="s">
        <v>10573</v>
      </c>
      <c r="E3" s="12" t="s">
        <v>10576</v>
      </c>
      <c r="N3" s="314" t="s">
        <v>10550</v>
      </c>
      <c r="O3" t="s">
        <v>10551</v>
      </c>
    </row>
    <row r="4" spans="1:15" x14ac:dyDescent="0.4">
      <c r="A4" s="315" t="s">
        <v>10578</v>
      </c>
      <c r="B4" s="12"/>
      <c r="C4" s="12" t="s">
        <v>10570</v>
      </c>
      <c r="D4" s="12" t="s">
        <v>10574</v>
      </c>
      <c r="E4" s="12" t="s">
        <v>10553</v>
      </c>
      <c r="N4" s="314" t="s">
        <v>10579</v>
      </c>
      <c r="O4" t="s">
        <v>10552</v>
      </c>
    </row>
    <row r="5" spans="1:15" x14ac:dyDescent="0.4">
      <c r="A5" s="315"/>
      <c r="B5" s="12"/>
      <c r="C5" s="12"/>
      <c r="D5" s="12"/>
      <c r="E5" s="12" t="s">
        <v>10554</v>
      </c>
      <c r="O5" t="s">
        <v>10553</v>
      </c>
    </row>
    <row r="6" spans="1:15" x14ac:dyDescent="0.4">
      <c r="A6" s="315"/>
      <c r="B6" s="12"/>
      <c r="C6" s="12"/>
      <c r="D6" s="12"/>
      <c r="E6" s="12" t="s">
        <v>10561</v>
      </c>
      <c r="O6" t="s">
        <v>10554</v>
      </c>
    </row>
    <row r="7" spans="1:15" x14ac:dyDescent="0.4">
      <c r="A7" s="315"/>
      <c r="B7" s="12"/>
      <c r="C7" s="12"/>
      <c r="D7" s="12"/>
      <c r="E7" s="12" t="s">
        <v>10555</v>
      </c>
      <c r="O7" t="s">
        <v>10561</v>
      </c>
    </row>
    <row r="8" spans="1:15" x14ac:dyDescent="0.4">
      <c r="A8" s="315"/>
      <c r="B8" s="12"/>
      <c r="C8" s="12"/>
      <c r="D8" s="12"/>
      <c r="E8" s="12" t="s">
        <v>10556</v>
      </c>
      <c r="O8" t="s">
        <v>10555</v>
      </c>
    </row>
    <row r="9" spans="1:15" x14ac:dyDescent="0.4">
      <c r="A9" s="315"/>
      <c r="B9" s="12"/>
      <c r="C9" s="12"/>
      <c r="D9" s="12"/>
      <c r="E9" s="12" t="s">
        <v>10562</v>
      </c>
      <c r="O9" t="s">
        <v>10556</v>
      </c>
    </row>
    <row r="10" spans="1:15" x14ac:dyDescent="0.4">
      <c r="A10" s="315"/>
      <c r="B10" s="12"/>
      <c r="C10" s="12"/>
      <c r="D10" s="12"/>
      <c r="E10" s="12" t="s">
        <v>10557</v>
      </c>
      <c r="O10" t="s">
        <v>10562</v>
      </c>
    </row>
    <row r="11" spans="1:15" x14ac:dyDescent="0.4">
      <c r="A11" s="315"/>
      <c r="B11" s="12"/>
      <c r="C11" s="12"/>
      <c r="D11" s="12"/>
      <c r="E11" s="12" t="s">
        <v>10564</v>
      </c>
      <c r="O11" t="s">
        <v>10563</v>
      </c>
    </row>
    <row r="12" spans="1:15" x14ac:dyDescent="0.4">
      <c r="A12" s="315"/>
      <c r="B12" s="12"/>
      <c r="C12" s="12"/>
      <c r="D12" s="12"/>
      <c r="E12" s="12" t="s">
        <v>10558</v>
      </c>
      <c r="O12" t="s">
        <v>10557</v>
      </c>
    </row>
    <row r="13" spans="1:15" x14ac:dyDescent="0.4">
      <c r="A13" s="315" t="s">
        <v>10549</v>
      </c>
      <c r="B13" s="12"/>
      <c r="C13" s="12"/>
      <c r="D13" s="12"/>
      <c r="E13" s="12" t="s">
        <v>10554</v>
      </c>
      <c r="O13" t="s">
        <v>10564</v>
      </c>
    </row>
    <row r="14" spans="1:15" x14ac:dyDescent="0.4">
      <c r="A14" s="315"/>
      <c r="B14" s="12"/>
      <c r="C14" s="12"/>
      <c r="D14" s="12"/>
      <c r="E14" s="12" t="s">
        <v>10561</v>
      </c>
      <c r="O14" t="s">
        <v>10558</v>
      </c>
    </row>
    <row r="15" spans="1:15" x14ac:dyDescent="0.4">
      <c r="A15" s="315"/>
      <c r="B15" s="12"/>
      <c r="C15" s="12"/>
      <c r="D15" s="12"/>
      <c r="E15" s="12" t="s">
        <v>10555</v>
      </c>
    </row>
    <row r="16" spans="1:15" x14ac:dyDescent="0.4">
      <c r="A16" s="315"/>
      <c r="B16" s="12"/>
      <c r="C16" s="12"/>
      <c r="D16" s="12"/>
      <c r="E16" s="12" t="s">
        <v>10556</v>
      </c>
    </row>
    <row r="17" spans="1:5" x14ac:dyDescent="0.4">
      <c r="A17" s="315"/>
      <c r="B17" s="12"/>
      <c r="C17" s="12"/>
      <c r="D17" s="12"/>
      <c r="E17" s="12" t="s">
        <v>10562</v>
      </c>
    </row>
    <row r="18" spans="1:5" x14ac:dyDescent="0.4">
      <c r="A18" s="315"/>
      <c r="B18" s="12"/>
      <c r="C18" s="12"/>
      <c r="D18" s="12"/>
      <c r="E18" s="12" t="s">
        <v>10563</v>
      </c>
    </row>
    <row r="19" spans="1:5" x14ac:dyDescent="0.4">
      <c r="A19" s="315"/>
      <c r="B19" s="12"/>
      <c r="C19" s="12"/>
      <c r="D19" s="12"/>
      <c r="E19" s="12" t="s">
        <v>10557</v>
      </c>
    </row>
    <row r="20" spans="1:5" x14ac:dyDescent="0.4">
      <c r="A20" s="315"/>
      <c r="B20" s="12"/>
      <c r="C20" s="12"/>
      <c r="D20" s="12"/>
      <c r="E20" s="12" t="s">
        <v>10564</v>
      </c>
    </row>
    <row r="21" spans="1:5" x14ac:dyDescent="0.4">
      <c r="A21" s="315"/>
      <c r="B21" s="12"/>
      <c r="C21" s="12"/>
      <c r="D21" s="12"/>
      <c r="E21" s="12" t="s">
        <v>10558</v>
      </c>
    </row>
  </sheetData>
  <mergeCells count="2">
    <mergeCell ref="A1:E1"/>
    <mergeCell ref="A2:B2"/>
  </mergeCells>
  <phoneticPr fontId="1" type="noConversion"/>
  <dataValidations count="2">
    <dataValidation type="list" allowBlank="1" showInputMessage="1" showErrorMessage="1" sqref="A4:A21" xr:uid="{9D7B513A-17DD-4303-9015-8F9E4416B0B8}">
      <formula1>$N$1:$N$4</formula1>
    </dataValidation>
    <dataValidation type="list" allowBlank="1" showInputMessage="1" showErrorMessage="1" sqref="E4:E21" xr:uid="{60F3868A-0094-4DE8-B150-6EA9D9F9D60B}">
      <formula1>$O$1:$O$14</formula1>
    </dataValidation>
  </dataValidation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4A911-86BE-4E7B-9FF7-A2124729DEC7}">
  <dimension ref="A1:J31"/>
  <sheetViews>
    <sheetView topLeftCell="A4" workbookViewId="0">
      <selection activeCell="J26" sqref="J26"/>
    </sheetView>
  </sheetViews>
  <sheetFormatPr defaultRowHeight="17" x14ac:dyDescent="0.4"/>
  <cols>
    <col min="1" max="2" width="10" bestFit="1" customWidth="1"/>
    <col min="9" max="9" width="10" bestFit="1" customWidth="1"/>
    <col min="10" max="10" width="35.90625" bestFit="1" customWidth="1"/>
  </cols>
  <sheetData>
    <row r="1" spans="1:10" x14ac:dyDescent="0.4">
      <c r="A1" s="12" t="s">
        <v>10749</v>
      </c>
      <c r="B1" s="12" t="s">
        <v>10750</v>
      </c>
      <c r="C1" s="376" t="s">
        <v>10751</v>
      </c>
      <c r="D1" s="398"/>
      <c r="E1" s="398"/>
      <c r="F1" s="377"/>
      <c r="G1" s="12" t="s">
        <v>7857</v>
      </c>
      <c r="I1" t="s">
        <v>10911</v>
      </c>
    </row>
    <row r="2" spans="1:10" x14ac:dyDescent="0.4">
      <c r="A2" s="12" t="s">
        <v>10735</v>
      </c>
      <c r="B2" s="12" t="s">
        <v>10736</v>
      </c>
      <c r="C2" s="12" t="s">
        <v>10737</v>
      </c>
      <c r="D2" s="12" t="s">
        <v>10738</v>
      </c>
      <c r="E2" s="12" t="s">
        <v>10739</v>
      </c>
      <c r="F2" s="12"/>
      <c r="G2" s="12" t="s">
        <v>10824</v>
      </c>
      <c r="I2" t="s">
        <v>10912</v>
      </c>
    </row>
    <row r="3" spans="1:10" x14ac:dyDescent="0.4">
      <c r="A3" s="12"/>
      <c r="B3" s="12" t="s">
        <v>10740</v>
      </c>
      <c r="C3" s="12" t="s">
        <v>10737</v>
      </c>
      <c r="D3" s="12" t="s">
        <v>10738</v>
      </c>
      <c r="E3" s="12" t="s">
        <v>10741</v>
      </c>
      <c r="F3" s="12" t="s">
        <v>10742</v>
      </c>
      <c r="G3" s="12" t="s">
        <v>10824</v>
      </c>
      <c r="I3" t="s">
        <v>10913</v>
      </c>
      <c r="J3" t="s">
        <v>10914</v>
      </c>
    </row>
    <row r="4" spans="1:10" x14ac:dyDescent="0.4">
      <c r="A4" s="12"/>
      <c r="B4" s="12" t="s">
        <v>10745</v>
      </c>
      <c r="C4" s="376" t="s">
        <v>10761</v>
      </c>
      <c r="D4" s="398"/>
      <c r="E4" s="377"/>
      <c r="F4" s="12"/>
      <c r="G4" s="12" t="s">
        <v>10824</v>
      </c>
      <c r="J4" t="s">
        <v>10915</v>
      </c>
    </row>
    <row r="5" spans="1:10" x14ac:dyDescent="0.4">
      <c r="A5" s="12"/>
      <c r="B5" s="12" t="s">
        <v>10743</v>
      </c>
      <c r="C5" s="376" t="s">
        <v>10756</v>
      </c>
      <c r="D5" s="377"/>
      <c r="E5" s="12"/>
      <c r="F5" s="12"/>
      <c r="G5" s="12" t="s">
        <v>10825</v>
      </c>
      <c r="J5" t="s">
        <v>10933</v>
      </c>
    </row>
    <row r="6" spans="1:10" x14ac:dyDescent="0.4">
      <c r="A6" s="12"/>
      <c r="B6" s="12" t="s">
        <v>10744</v>
      </c>
      <c r="C6" s="14" t="s">
        <v>10757</v>
      </c>
      <c r="D6" s="12"/>
      <c r="E6" s="12"/>
      <c r="F6" s="12"/>
      <c r="G6" s="12" t="s">
        <v>10825</v>
      </c>
    </row>
    <row r="7" spans="1:10" x14ac:dyDescent="0.4">
      <c r="A7" s="12"/>
      <c r="B7" s="12" t="s">
        <v>10746</v>
      </c>
      <c r="C7" s="376" t="s">
        <v>10762</v>
      </c>
      <c r="D7" s="377"/>
      <c r="E7" s="12"/>
      <c r="F7" s="12"/>
      <c r="G7" s="12" t="s">
        <v>10825</v>
      </c>
      <c r="I7" t="s">
        <v>10916</v>
      </c>
      <c r="J7" t="s">
        <v>10917</v>
      </c>
    </row>
    <row r="8" spans="1:10" x14ac:dyDescent="0.4">
      <c r="A8" s="12"/>
      <c r="B8" s="12" t="s">
        <v>10747</v>
      </c>
      <c r="C8" s="376" t="s">
        <v>10763</v>
      </c>
      <c r="D8" s="377"/>
      <c r="E8" s="12"/>
      <c r="F8" s="12"/>
      <c r="G8" s="12" t="s">
        <v>10825</v>
      </c>
      <c r="J8" t="s">
        <v>10918</v>
      </c>
    </row>
    <row r="9" spans="1:10" x14ac:dyDescent="0.4">
      <c r="A9" s="12" t="s">
        <v>10748</v>
      </c>
      <c r="B9" s="12" t="s">
        <v>10754</v>
      </c>
      <c r="C9" s="376" t="s">
        <v>10828</v>
      </c>
      <c r="D9" s="377"/>
      <c r="E9" s="12"/>
      <c r="F9" s="12"/>
      <c r="G9" s="12" t="s">
        <v>10824</v>
      </c>
      <c r="J9" t="s">
        <v>10919</v>
      </c>
    </row>
    <row r="10" spans="1:10" x14ac:dyDescent="0.4">
      <c r="A10" s="12"/>
      <c r="B10" s="12" t="s">
        <v>10755</v>
      </c>
      <c r="C10" s="376" t="s">
        <v>10829</v>
      </c>
      <c r="D10" s="398"/>
      <c r="E10" s="398"/>
      <c r="F10" s="377"/>
      <c r="G10" s="12" t="s">
        <v>10824</v>
      </c>
    </row>
    <row r="11" spans="1:10" x14ac:dyDescent="0.4">
      <c r="A11" s="12"/>
      <c r="B11" s="12" t="s">
        <v>10752</v>
      </c>
      <c r="C11" s="376" t="s">
        <v>10826</v>
      </c>
      <c r="D11" s="377"/>
      <c r="E11" s="12"/>
      <c r="F11" s="12"/>
      <c r="G11" s="12" t="s">
        <v>10825</v>
      </c>
      <c r="I11" t="s">
        <v>10921</v>
      </c>
      <c r="J11" t="s">
        <v>10920</v>
      </c>
    </row>
    <row r="12" spans="1:10" x14ac:dyDescent="0.4">
      <c r="A12" s="12"/>
      <c r="B12" s="12" t="s">
        <v>10753</v>
      </c>
      <c r="C12" s="376" t="s">
        <v>10827</v>
      </c>
      <c r="D12" s="377"/>
      <c r="E12" s="12"/>
      <c r="F12" s="12"/>
      <c r="G12" s="12" t="s">
        <v>10825</v>
      </c>
      <c r="J12" t="s">
        <v>10922</v>
      </c>
    </row>
    <row r="13" spans="1:10" x14ac:dyDescent="0.4">
      <c r="A13" s="12" t="s">
        <v>10758</v>
      </c>
      <c r="B13" s="12" t="s">
        <v>10759</v>
      </c>
      <c r="C13" s="376" t="s">
        <v>10764</v>
      </c>
      <c r="D13" s="377"/>
      <c r="E13" s="12"/>
      <c r="F13" s="12"/>
      <c r="G13" s="12"/>
      <c r="J13" t="s">
        <v>10923</v>
      </c>
    </row>
    <row r="14" spans="1:10" x14ac:dyDescent="0.4">
      <c r="A14" s="12"/>
      <c r="B14" s="12" t="s">
        <v>10760</v>
      </c>
      <c r="C14" s="376" t="s">
        <v>10765</v>
      </c>
      <c r="D14" s="398"/>
      <c r="E14" s="398"/>
      <c r="F14" s="377"/>
      <c r="G14" s="12"/>
      <c r="J14" t="s">
        <v>10928</v>
      </c>
    </row>
    <row r="15" spans="1:10" x14ac:dyDescent="0.4">
      <c r="J15" t="s">
        <v>10929</v>
      </c>
    </row>
    <row r="16" spans="1:10" x14ac:dyDescent="0.4">
      <c r="J16" t="s">
        <v>10924</v>
      </c>
    </row>
    <row r="17" spans="9:10" x14ac:dyDescent="0.4">
      <c r="J17" t="s">
        <v>10926</v>
      </c>
    </row>
    <row r="18" spans="9:10" x14ac:dyDescent="0.4">
      <c r="J18" t="s">
        <v>10927</v>
      </c>
    </row>
    <row r="19" spans="9:10" x14ac:dyDescent="0.4">
      <c r="J19" t="s">
        <v>10925</v>
      </c>
    </row>
    <row r="20" spans="9:10" x14ac:dyDescent="0.4">
      <c r="J20" t="s">
        <v>10931</v>
      </c>
    </row>
    <row r="21" spans="9:10" x14ac:dyDescent="0.4">
      <c r="J21" t="s">
        <v>10932</v>
      </c>
    </row>
    <row r="22" spans="9:10" x14ac:dyDescent="0.4">
      <c r="I22" t="s">
        <v>10930</v>
      </c>
      <c r="J22" t="s">
        <v>10934</v>
      </c>
    </row>
    <row r="23" spans="9:10" x14ac:dyDescent="0.4">
      <c r="J23" t="s">
        <v>10935</v>
      </c>
    </row>
    <row r="25" spans="9:10" x14ac:dyDescent="0.4">
      <c r="I25" t="s">
        <v>10936</v>
      </c>
      <c r="J25" t="s">
        <v>10937</v>
      </c>
    </row>
    <row r="26" spans="9:10" x14ac:dyDescent="0.4">
      <c r="J26" t="s">
        <v>10938</v>
      </c>
    </row>
    <row r="28" spans="9:10" x14ac:dyDescent="0.4">
      <c r="I28" t="s">
        <v>10939</v>
      </c>
      <c r="J28" t="s">
        <v>10943</v>
      </c>
    </row>
    <row r="29" spans="9:10" x14ac:dyDescent="0.4">
      <c r="J29" t="s">
        <v>10941</v>
      </c>
    </row>
    <row r="30" spans="9:10" x14ac:dyDescent="0.4">
      <c r="J30" t="s">
        <v>10942</v>
      </c>
    </row>
    <row r="31" spans="9:10" x14ac:dyDescent="0.4">
      <c r="J31" t="s">
        <v>10940</v>
      </c>
    </row>
  </sheetData>
  <mergeCells count="11">
    <mergeCell ref="C1:F1"/>
    <mergeCell ref="C5:D5"/>
    <mergeCell ref="C4:E4"/>
    <mergeCell ref="C7:D7"/>
    <mergeCell ref="C8:D8"/>
    <mergeCell ref="C13:D13"/>
    <mergeCell ref="C14:F14"/>
    <mergeCell ref="C9:D9"/>
    <mergeCell ref="C10:F10"/>
    <mergeCell ref="C11:D11"/>
    <mergeCell ref="C12:D12"/>
  </mergeCells>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3C890-7B12-4926-ADD8-E184FC0BA732}">
  <dimension ref="A1:C43"/>
  <sheetViews>
    <sheetView workbookViewId="0">
      <pane xSplit="2" ySplit="2" topLeftCell="C6" activePane="bottomRight" state="frozen"/>
      <selection pane="topRight" activeCell="C1" sqref="C1"/>
      <selection pane="bottomLeft" activeCell="A3" sqref="A3"/>
      <selection pane="bottomRight" activeCell="E23" sqref="E23"/>
    </sheetView>
  </sheetViews>
  <sheetFormatPr defaultRowHeight="17" x14ac:dyDescent="0.4"/>
  <cols>
    <col min="1" max="1" width="10" bestFit="1" customWidth="1"/>
    <col min="2" max="2" width="40.81640625" bestFit="1" customWidth="1"/>
    <col min="3" max="3" width="25.08984375" customWidth="1"/>
  </cols>
  <sheetData>
    <row r="1" spans="1:3" x14ac:dyDescent="0.4">
      <c r="A1" s="12"/>
      <c r="B1" s="12" t="s">
        <v>10911</v>
      </c>
      <c r="C1" s="1" t="s">
        <v>10948</v>
      </c>
    </row>
    <row r="2" spans="1:3" x14ac:dyDescent="0.4">
      <c r="A2" s="12"/>
      <c r="B2" s="12" t="s">
        <v>10912</v>
      </c>
      <c r="C2" s="1" t="s">
        <v>10956</v>
      </c>
    </row>
    <row r="3" spans="1:3" x14ac:dyDescent="0.4">
      <c r="A3" s="12" t="s">
        <v>10913</v>
      </c>
      <c r="B3" s="12" t="s">
        <v>10914</v>
      </c>
      <c r="C3" s="1" t="s">
        <v>10962</v>
      </c>
    </row>
    <row r="4" spans="1:3" x14ac:dyDescent="0.4">
      <c r="A4" s="12"/>
      <c r="B4" s="12" t="s">
        <v>10949</v>
      </c>
      <c r="C4" s="1" t="s">
        <v>10950</v>
      </c>
    </row>
    <row r="5" spans="1:3" x14ac:dyDescent="0.4">
      <c r="A5" s="12"/>
      <c r="B5" s="12" t="s">
        <v>10933</v>
      </c>
      <c r="C5" s="85" t="s">
        <v>10945</v>
      </c>
    </row>
    <row r="6" spans="1:3" x14ac:dyDescent="0.4">
      <c r="A6" s="12"/>
      <c r="B6" s="12"/>
      <c r="C6" s="1"/>
    </row>
    <row r="7" spans="1:3" x14ac:dyDescent="0.4">
      <c r="A7" s="12" t="s">
        <v>10916</v>
      </c>
      <c r="B7" s="12" t="s">
        <v>10917</v>
      </c>
      <c r="C7" s="85" t="s">
        <v>10945</v>
      </c>
    </row>
    <row r="8" spans="1:3" x14ac:dyDescent="0.4">
      <c r="A8" s="12"/>
      <c r="B8" s="12" t="s">
        <v>10918</v>
      </c>
      <c r="C8" s="85" t="s">
        <v>10945</v>
      </c>
    </row>
    <row r="9" spans="1:3" x14ac:dyDescent="0.4">
      <c r="A9" s="12"/>
      <c r="B9" s="12" t="s">
        <v>10919</v>
      </c>
      <c r="C9" s="85" t="s">
        <v>10945</v>
      </c>
    </row>
    <row r="10" spans="1:3" x14ac:dyDescent="0.4">
      <c r="A10" s="12"/>
      <c r="B10" s="12"/>
      <c r="C10" s="1"/>
    </row>
    <row r="11" spans="1:3" x14ac:dyDescent="0.4">
      <c r="A11" s="12" t="s">
        <v>10921</v>
      </c>
      <c r="B11" s="12" t="s">
        <v>10920</v>
      </c>
      <c r="C11" s="85" t="s">
        <v>10945</v>
      </c>
    </row>
    <row r="12" spans="1:3" x14ac:dyDescent="0.4">
      <c r="A12" s="12"/>
      <c r="B12" s="12" t="s">
        <v>10922</v>
      </c>
      <c r="C12" s="85" t="s">
        <v>10945</v>
      </c>
    </row>
    <row r="13" spans="1:3" x14ac:dyDescent="0.4">
      <c r="A13" s="12"/>
      <c r="B13" s="12" t="s">
        <v>10923</v>
      </c>
      <c r="C13" s="85" t="s">
        <v>10945</v>
      </c>
    </row>
    <row r="14" spans="1:3" x14ac:dyDescent="0.4">
      <c r="A14" s="12"/>
      <c r="B14" s="12" t="s">
        <v>10928</v>
      </c>
      <c r="C14" s="85" t="s">
        <v>10945</v>
      </c>
    </row>
    <row r="15" spans="1:3" x14ac:dyDescent="0.4">
      <c r="A15" s="12"/>
      <c r="B15" s="12" t="s">
        <v>10929</v>
      </c>
      <c r="C15" s="85" t="s">
        <v>10951</v>
      </c>
    </row>
    <row r="16" spans="1:3" x14ac:dyDescent="0.4">
      <c r="A16" s="12"/>
      <c r="B16" s="12" t="s">
        <v>10924</v>
      </c>
      <c r="C16" s="1" t="s">
        <v>10961</v>
      </c>
    </row>
    <row r="17" spans="1:3" x14ac:dyDescent="0.4">
      <c r="A17" s="12"/>
      <c r="B17" s="12" t="s">
        <v>10926</v>
      </c>
      <c r="C17" s="1" t="s">
        <v>10953</v>
      </c>
    </row>
    <row r="18" spans="1:3" x14ac:dyDescent="0.4">
      <c r="A18" s="12"/>
      <c r="B18" s="12" t="s">
        <v>10927</v>
      </c>
      <c r="C18" s="1" t="s">
        <v>10954</v>
      </c>
    </row>
    <row r="19" spans="1:3" x14ac:dyDescent="0.4">
      <c r="A19" s="12"/>
      <c r="B19" s="12" t="s">
        <v>10925</v>
      </c>
      <c r="C19" s="1" t="s">
        <v>10955</v>
      </c>
    </row>
    <row r="20" spans="1:3" x14ac:dyDescent="0.4">
      <c r="A20" s="12"/>
      <c r="B20" s="12" t="s">
        <v>10931</v>
      </c>
      <c r="C20" s="85" t="s">
        <v>10951</v>
      </c>
    </row>
    <row r="21" spans="1:3" x14ac:dyDescent="0.4">
      <c r="A21" s="12"/>
      <c r="B21" s="12" t="s">
        <v>10932</v>
      </c>
      <c r="C21" s="85" t="s">
        <v>10951</v>
      </c>
    </row>
    <row r="22" spans="1:3" x14ac:dyDescent="0.4">
      <c r="A22" s="12"/>
      <c r="B22" s="12"/>
      <c r="C22" s="1"/>
    </row>
    <row r="23" spans="1:3" x14ac:dyDescent="0.4">
      <c r="A23" s="12" t="s">
        <v>10930</v>
      </c>
      <c r="B23" s="12" t="s">
        <v>10934</v>
      </c>
      <c r="C23" s="85" t="s">
        <v>10945</v>
      </c>
    </row>
    <row r="24" spans="1:3" x14ac:dyDescent="0.4">
      <c r="A24" s="12"/>
      <c r="B24" s="12" t="s">
        <v>10935</v>
      </c>
      <c r="C24" s="85" t="s">
        <v>10945</v>
      </c>
    </row>
    <row r="25" spans="1:3" x14ac:dyDescent="0.4">
      <c r="A25" s="12"/>
      <c r="B25" s="12"/>
      <c r="C25" s="1"/>
    </row>
    <row r="26" spans="1:3" x14ac:dyDescent="0.4">
      <c r="A26" s="12" t="s">
        <v>10936</v>
      </c>
      <c r="B26" s="12" t="s">
        <v>10937</v>
      </c>
      <c r="C26" s="85" t="s">
        <v>10945</v>
      </c>
    </row>
    <row r="27" spans="1:3" x14ac:dyDescent="0.4">
      <c r="A27" s="12"/>
      <c r="B27" s="12" t="s">
        <v>10938</v>
      </c>
      <c r="C27" s="85" t="s">
        <v>10945</v>
      </c>
    </row>
    <row r="28" spans="1:3" x14ac:dyDescent="0.4">
      <c r="A28" s="12"/>
      <c r="B28" s="12"/>
      <c r="C28" s="1"/>
    </row>
    <row r="29" spans="1:3" x14ac:dyDescent="0.4">
      <c r="A29" s="12" t="s">
        <v>10939</v>
      </c>
      <c r="B29" s="12" t="s">
        <v>10943</v>
      </c>
      <c r="C29" s="1" t="s">
        <v>10957</v>
      </c>
    </row>
    <row r="30" spans="1:3" x14ac:dyDescent="0.4">
      <c r="A30" s="12"/>
      <c r="B30" s="12" t="s">
        <v>10958</v>
      </c>
      <c r="C30" s="1" t="s">
        <v>10960</v>
      </c>
    </row>
    <row r="31" spans="1:3" x14ac:dyDescent="0.4">
      <c r="A31" s="12"/>
      <c r="B31" s="12" t="s">
        <v>10959</v>
      </c>
      <c r="C31" s="1" t="s">
        <v>10960</v>
      </c>
    </row>
    <row r="32" spans="1:3" x14ac:dyDescent="0.4">
      <c r="A32" s="12"/>
      <c r="B32" s="12" t="s">
        <v>10946</v>
      </c>
      <c r="C32" s="318">
        <v>200000</v>
      </c>
    </row>
    <row r="33" spans="1:3" x14ac:dyDescent="0.4">
      <c r="A33" s="12"/>
      <c r="B33" s="12" t="s">
        <v>10947</v>
      </c>
      <c r="C33" s="318">
        <v>1000000</v>
      </c>
    </row>
    <row r="34" spans="1:3" x14ac:dyDescent="0.4">
      <c r="A34" s="12"/>
      <c r="B34" s="12" t="s">
        <v>10940</v>
      </c>
      <c r="C34" s="318">
        <f>SUM(C32:C33)</f>
        <v>1200000</v>
      </c>
    </row>
    <row r="35" spans="1:3" x14ac:dyDescent="0.4">
      <c r="A35" s="12" t="s">
        <v>10944</v>
      </c>
      <c r="B35" s="12" t="s">
        <v>10952</v>
      </c>
      <c r="C35" s="12"/>
    </row>
    <row r="36" spans="1:3" x14ac:dyDescent="0.4">
      <c r="A36" s="12"/>
      <c r="B36" s="12"/>
      <c r="C36" s="12"/>
    </row>
    <row r="37" spans="1:3" x14ac:dyDescent="0.4">
      <c r="A37" s="12"/>
      <c r="B37" s="12"/>
      <c r="C37" s="12"/>
    </row>
    <row r="38" spans="1:3" x14ac:dyDescent="0.4">
      <c r="A38" s="12"/>
      <c r="B38" s="12"/>
      <c r="C38" s="12"/>
    </row>
    <row r="39" spans="1:3" x14ac:dyDescent="0.4">
      <c r="A39" s="12"/>
      <c r="B39" s="12"/>
      <c r="C39" s="12"/>
    </row>
    <row r="40" spans="1:3" x14ac:dyDescent="0.4">
      <c r="A40" s="12"/>
      <c r="B40" s="12"/>
      <c r="C40" s="12"/>
    </row>
    <row r="41" spans="1:3" x14ac:dyDescent="0.4">
      <c r="A41" s="12"/>
      <c r="B41" s="12"/>
      <c r="C41" s="12"/>
    </row>
    <row r="42" spans="1:3" x14ac:dyDescent="0.4">
      <c r="A42" s="12"/>
      <c r="B42" s="12"/>
      <c r="C42" s="12"/>
    </row>
    <row r="43" spans="1:3" x14ac:dyDescent="0.4">
      <c r="A43" s="12"/>
      <c r="B43" s="12"/>
      <c r="C43" s="12"/>
    </row>
  </sheetData>
  <phoneticPr fontId="1" type="noConversion"/>
  <dataValidations count="1">
    <dataValidation type="list" allowBlank="1" showInputMessage="1" showErrorMessage="1" sqref="C5 C26:C27 C11:C15 C7:C9 C20:C21 C23:C24" xr:uid="{39A80E9A-E9C0-4A40-BB0F-668D7775DB9B}">
      <formula1>"有,無"</formula1>
    </dataValidation>
  </dataValidation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17FC8-6741-4396-B588-B7275F916BB3}">
  <dimension ref="A1:C38"/>
  <sheetViews>
    <sheetView topLeftCell="A34" workbookViewId="0">
      <selection activeCell="C40" sqref="C40"/>
    </sheetView>
  </sheetViews>
  <sheetFormatPr defaultRowHeight="17" x14ac:dyDescent="0.4"/>
  <cols>
    <col min="1" max="1" width="10" bestFit="1" customWidth="1"/>
    <col min="2" max="2" width="30.90625" style="8" customWidth="1"/>
    <col min="3" max="3" width="45.453125" style="8" customWidth="1"/>
  </cols>
  <sheetData>
    <row r="1" spans="1:3" x14ac:dyDescent="0.4">
      <c r="A1" s="12" t="s">
        <v>10883</v>
      </c>
      <c r="B1" s="11" t="s">
        <v>10904</v>
      </c>
      <c r="C1" s="11" t="s">
        <v>11094</v>
      </c>
    </row>
    <row r="2" spans="1:3" x14ac:dyDescent="0.4">
      <c r="A2" s="12"/>
      <c r="B2" s="11"/>
      <c r="C2" s="11" t="s">
        <v>11095</v>
      </c>
    </row>
    <row r="3" spans="1:3" x14ac:dyDescent="0.4">
      <c r="A3" s="12"/>
      <c r="B3" s="11"/>
      <c r="C3" s="11" t="s">
        <v>11096</v>
      </c>
    </row>
    <row r="4" spans="1:3" x14ac:dyDescent="0.4">
      <c r="A4" s="12"/>
      <c r="B4" s="11" t="s">
        <v>10880</v>
      </c>
      <c r="C4" s="11" t="s">
        <v>11133</v>
      </c>
    </row>
    <row r="5" spans="1:3" x14ac:dyDescent="0.4">
      <c r="A5" s="12"/>
      <c r="B5" s="11"/>
      <c r="C5" s="11" t="s">
        <v>11134</v>
      </c>
    </row>
    <row r="6" spans="1:3" x14ac:dyDescent="0.4">
      <c r="A6" s="12"/>
      <c r="B6" s="11"/>
      <c r="C6" s="319" t="s">
        <v>11140</v>
      </c>
    </row>
    <row r="7" spans="1:3" x14ac:dyDescent="0.4">
      <c r="A7" s="12"/>
      <c r="B7" s="11"/>
      <c r="C7" s="319" t="s">
        <v>11139</v>
      </c>
    </row>
    <row r="8" spans="1:3" x14ac:dyDescent="0.4">
      <c r="A8" s="12"/>
      <c r="B8" s="11"/>
      <c r="C8" s="319" t="s">
        <v>11141</v>
      </c>
    </row>
    <row r="9" spans="1:3" x14ac:dyDescent="0.4">
      <c r="A9" s="12"/>
      <c r="B9" s="11"/>
      <c r="C9" s="319" t="s">
        <v>11144</v>
      </c>
    </row>
    <row r="10" spans="1:3" ht="34" x14ac:dyDescent="0.4">
      <c r="A10" s="12"/>
      <c r="B10" s="11" t="s">
        <v>10881</v>
      </c>
      <c r="C10" s="11" t="s">
        <v>11145</v>
      </c>
    </row>
    <row r="11" spans="1:3" x14ac:dyDescent="0.4">
      <c r="A11" s="12"/>
      <c r="B11" s="11" t="s">
        <v>10882</v>
      </c>
      <c r="C11" s="11" t="s">
        <v>11162</v>
      </c>
    </row>
    <row r="12" spans="1:3" x14ac:dyDescent="0.4">
      <c r="A12" s="12"/>
      <c r="B12" s="11"/>
      <c r="C12" s="11" t="s">
        <v>11164</v>
      </c>
    </row>
    <row r="13" spans="1:3" x14ac:dyDescent="0.4">
      <c r="A13" s="12"/>
      <c r="B13" s="11"/>
      <c r="C13" s="11" t="s">
        <v>11163</v>
      </c>
    </row>
    <row r="14" spans="1:3" ht="34" x14ac:dyDescent="0.4">
      <c r="A14" s="12"/>
      <c r="B14" s="11"/>
      <c r="C14" s="11" t="s">
        <v>11165</v>
      </c>
    </row>
    <row r="15" spans="1:3" x14ac:dyDescent="0.4">
      <c r="A15" s="12"/>
      <c r="B15" s="11" t="s">
        <v>10884</v>
      </c>
      <c r="C15" s="11" t="s">
        <v>11166</v>
      </c>
    </row>
    <row r="16" spans="1:3" x14ac:dyDescent="0.4">
      <c r="A16" s="12"/>
      <c r="B16" s="11" t="s">
        <v>10885</v>
      </c>
      <c r="C16" s="11" t="s">
        <v>11166</v>
      </c>
    </row>
    <row r="17" spans="1:3" x14ac:dyDescent="0.4">
      <c r="A17" s="12"/>
      <c r="B17" s="11" t="s">
        <v>10886</v>
      </c>
      <c r="C17" s="11" t="s">
        <v>11166</v>
      </c>
    </row>
    <row r="18" spans="1:3" x14ac:dyDescent="0.4">
      <c r="A18" s="12" t="s">
        <v>10887</v>
      </c>
      <c r="B18" s="11" t="s">
        <v>11136</v>
      </c>
      <c r="C18" s="11" t="s">
        <v>11137</v>
      </c>
    </row>
    <row r="19" spans="1:3" x14ac:dyDescent="0.4">
      <c r="A19" s="12"/>
      <c r="B19" s="11" t="s">
        <v>10888</v>
      </c>
      <c r="C19" s="11" t="s">
        <v>11167</v>
      </c>
    </row>
    <row r="20" spans="1:3" ht="34" x14ac:dyDescent="0.4">
      <c r="A20" s="12"/>
      <c r="B20" s="11" t="s">
        <v>10898</v>
      </c>
      <c r="C20" s="11" t="s">
        <v>11168</v>
      </c>
    </row>
    <row r="21" spans="1:3" x14ac:dyDescent="0.4">
      <c r="A21" s="12"/>
      <c r="B21" s="11" t="s">
        <v>10889</v>
      </c>
      <c r="C21" s="11" t="s">
        <v>11169</v>
      </c>
    </row>
    <row r="22" spans="1:3" x14ac:dyDescent="0.4">
      <c r="A22" s="12"/>
      <c r="B22" s="11" t="s">
        <v>10890</v>
      </c>
      <c r="C22" s="11" t="s">
        <v>11170</v>
      </c>
    </row>
    <row r="23" spans="1:3" ht="34" x14ac:dyDescent="0.4">
      <c r="A23" s="12"/>
      <c r="B23" s="11" t="s">
        <v>10891</v>
      </c>
      <c r="C23" s="11" t="s">
        <v>11174</v>
      </c>
    </row>
    <row r="24" spans="1:3" ht="34" x14ac:dyDescent="0.4">
      <c r="A24" s="12"/>
      <c r="B24" s="11" t="s">
        <v>10892</v>
      </c>
      <c r="C24" s="11" t="s">
        <v>11175</v>
      </c>
    </row>
    <row r="25" spans="1:3" x14ac:dyDescent="0.4">
      <c r="A25" s="12"/>
      <c r="B25" s="320" t="s">
        <v>10899</v>
      </c>
      <c r="C25" s="11"/>
    </row>
    <row r="26" spans="1:3" ht="34" x14ac:dyDescent="0.4">
      <c r="A26" s="12"/>
      <c r="B26" s="321" t="s">
        <v>10900</v>
      </c>
      <c r="C26" s="11"/>
    </row>
    <row r="27" spans="1:3" ht="51" x14ac:dyDescent="0.4">
      <c r="A27" s="12"/>
      <c r="B27" s="11" t="s">
        <v>11114</v>
      </c>
      <c r="C27" s="11" t="s">
        <v>11176</v>
      </c>
    </row>
    <row r="28" spans="1:3" x14ac:dyDescent="0.4">
      <c r="A28" s="12" t="s">
        <v>10893</v>
      </c>
      <c r="B28" s="11" t="s">
        <v>10907</v>
      </c>
      <c r="C28" s="11" t="s">
        <v>11146</v>
      </c>
    </row>
    <row r="29" spans="1:3" ht="34" x14ac:dyDescent="0.4">
      <c r="A29" s="12"/>
      <c r="B29" s="11" t="s">
        <v>10894</v>
      </c>
      <c r="C29" s="11" t="s">
        <v>11147</v>
      </c>
    </row>
    <row r="30" spans="1:3" ht="51" x14ac:dyDescent="0.4">
      <c r="A30" s="12"/>
      <c r="B30" s="11" t="s">
        <v>10895</v>
      </c>
      <c r="C30" s="11" t="s">
        <v>11148</v>
      </c>
    </row>
    <row r="31" spans="1:3" ht="34" x14ac:dyDescent="0.4">
      <c r="A31" s="12"/>
      <c r="B31" s="11" t="s">
        <v>10906</v>
      </c>
      <c r="C31" s="11" t="s">
        <v>11149</v>
      </c>
    </row>
    <row r="32" spans="1:3" ht="102" x14ac:dyDescent="0.4">
      <c r="A32" s="12"/>
      <c r="B32" s="11" t="s">
        <v>10896</v>
      </c>
      <c r="C32" s="11" t="s">
        <v>11150</v>
      </c>
    </row>
    <row r="33" spans="1:3" ht="34" x14ac:dyDescent="0.4">
      <c r="A33" s="12"/>
      <c r="B33" s="11" t="s">
        <v>10897</v>
      </c>
      <c r="C33" s="11" t="s">
        <v>11151</v>
      </c>
    </row>
    <row r="34" spans="1:3" ht="34" x14ac:dyDescent="0.4">
      <c r="A34" s="12"/>
      <c r="B34" s="11" t="s">
        <v>10901</v>
      </c>
      <c r="C34" s="11" t="s">
        <v>11151</v>
      </c>
    </row>
    <row r="35" spans="1:3" x14ac:dyDescent="0.4">
      <c r="A35" s="12"/>
      <c r="B35" s="11" t="s">
        <v>11153</v>
      </c>
      <c r="C35" s="11" t="s">
        <v>11152</v>
      </c>
    </row>
    <row r="36" spans="1:3" ht="68" x14ac:dyDescent="0.4">
      <c r="A36" s="12"/>
      <c r="B36" s="11" t="s">
        <v>10902</v>
      </c>
      <c r="C36" s="11" t="s">
        <v>11157</v>
      </c>
    </row>
    <row r="37" spans="1:3" ht="68" x14ac:dyDescent="0.4">
      <c r="A37" s="12"/>
      <c r="B37" s="11" t="s">
        <v>10903</v>
      </c>
      <c r="C37" s="11" t="s">
        <v>11156</v>
      </c>
    </row>
    <row r="38" spans="1:3" ht="85" x14ac:dyDescent="0.4">
      <c r="A38" s="12"/>
      <c r="B38" s="11" t="s">
        <v>11154</v>
      </c>
      <c r="C38" s="11" t="s">
        <v>11155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156</vt:i4>
      </vt:variant>
    </vt:vector>
  </HeadingPairs>
  <TitlesOfParts>
    <vt:vector size="156" baseType="lpstr">
      <vt:lpstr>SystemTestCase</vt:lpstr>
      <vt:lpstr>統計表</vt:lpstr>
      <vt:lpstr>指派 Feature_1017</vt:lpstr>
      <vt:lpstr>HW資料</vt:lpstr>
      <vt:lpstr>System資料</vt:lpstr>
      <vt:lpstr>System資料複製</vt:lpstr>
      <vt:lpstr>SystemREQ</vt:lpstr>
      <vt:lpstr>Feature統計</vt:lpstr>
      <vt:lpstr>CustomerREQ</vt:lpstr>
      <vt:lpstr>內容匯總</vt:lpstr>
      <vt:lpstr>匯總複製</vt:lpstr>
      <vt:lpstr>進度</vt:lpstr>
      <vt:lpstr>進度分析</vt:lpstr>
      <vt:lpstr>PSA Report</vt:lpstr>
      <vt:lpstr>自動化腳本</vt:lpstr>
      <vt:lpstr>自動化註記</vt:lpstr>
      <vt:lpstr>TestSkill</vt:lpstr>
      <vt:lpstr>Round2</vt:lpstr>
      <vt:lpstr>Round3</vt:lpstr>
      <vt:lpstr>Round4</vt:lpstr>
      <vt:lpstr>Round5</vt:lpstr>
      <vt:lpstr>Round6</vt:lpstr>
      <vt:lpstr>Round7</vt:lpstr>
      <vt:lpstr>Round8</vt:lpstr>
      <vt:lpstr>Round9</vt:lpstr>
      <vt:lpstr>Round10</vt:lpstr>
      <vt:lpstr>Round11</vt:lpstr>
      <vt:lpstr>Round12</vt:lpstr>
      <vt:lpstr>Round13</vt:lpstr>
      <vt:lpstr>Round14</vt:lpstr>
      <vt:lpstr>Round15</vt:lpstr>
      <vt:lpstr>Round16</vt:lpstr>
      <vt:lpstr>Round17</vt:lpstr>
      <vt:lpstr>Round18</vt:lpstr>
      <vt:lpstr>Step2.2_Round1</vt:lpstr>
      <vt:lpstr>Round19</vt:lpstr>
      <vt:lpstr>Step2.2_Round2</vt:lpstr>
      <vt:lpstr>Round20</vt:lpstr>
      <vt:lpstr>Round21</vt:lpstr>
      <vt:lpstr>Step2.2_Round3</vt:lpstr>
      <vt:lpstr>Round22</vt:lpstr>
      <vt:lpstr>Round23</vt:lpstr>
      <vt:lpstr>Round24</vt:lpstr>
      <vt:lpstr>Round25</vt:lpstr>
      <vt:lpstr>Round26</vt:lpstr>
      <vt:lpstr>Round27</vt:lpstr>
      <vt:lpstr>Round28</vt:lpstr>
      <vt:lpstr>Round29</vt:lpstr>
      <vt:lpstr>MOD_Round1</vt:lpstr>
      <vt:lpstr>Step2.2_Round4</vt:lpstr>
      <vt:lpstr>MOD_Round2</vt:lpstr>
      <vt:lpstr>Step2.2_Round5</vt:lpstr>
      <vt:lpstr>Round30</vt:lpstr>
      <vt:lpstr>Step2.2_Round6</vt:lpstr>
      <vt:lpstr>MOD_Round3</vt:lpstr>
      <vt:lpstr>Round31</vt:lpstr>
      <vt:lpstr>Round32</vt:lpstr>
      <vt:lpstr>Round33</vt:lpstr>
      <vt:lpstr>MOD_Round4</vt:lpstr>
      <vt:lpstr>Step2.2_Round7</vt:lpstr>
      <vt:lpstr>Round34</vt:lpstr>
      <vt:lpstr>MOD_Round5</vt:lpstr>
      <vt:lpstr>Round35</vt:lpstr>
      <vt:lpstr>Step2.2_Round8</vt:lpstr>
      <vt:lpstr>Round36</vt:lpstr>
      <vt:lpstr>MOD_Round6</vt:lpstr>
      <vt:lpstr>Step2.2_Round9</vt:lpstr>
      <vt:lpstr>MOD_Round7</vt:lpstr>
      <vt:lpstr>Round37</vt:lpstr>
      <vt:lpstr>MOD_Round8</vt:lpstr>
      <vt:lpstr>Step2.2_Round10</vt:lpstr>
      <vt:lpstr>MOD_Round9</vt:lpstr>
      <vt:lpstr>Step2.2_Round11</vt:lpstr>
      <vt:lpstr>MOD_Round10</vt:lpstr>
      <vt:lpstr>MOD_Round11</vt:lpstr>
      <vt:lpstr>Step2.2_Round12</vt:lpstr>
      <vt:lpstr>MOD_Round12</vt:lpstr>
      <vt:lpstr>Round38</vt:lpstr>
      <vt:lpstr>MOD_Round13</vt:lpstr>
      <vt:lpstr>Step2.2_Round13</vt:lpstr>
      <vt:lpstr>MOD_Round14</vt:lpstr>
      <vt:lpstr>Step2.2_Round14</vt:lpstr>
      <vt:lpstr>MOD_Round15</vt:lpstr>
      <vt:lpstr>Round39</vt:lpstr>
      <vt:lpstr>MOD_Round16</vt:lpstr>
      <vt:lpstr>Step2.2_Round15</vt:lpstr>
      <vt:lpstr>MOD_Round17</vt:lpstr>
      <vt:lpstr>Round40</vt:lpstr>
      <vt:lpstr>MOD_Round18</vt:lpstr>
      <vt:lpstr>Step2.2_Round16</vt:lpstr>
      <vt:lpstr>MOD_Round19</vt:lpstr>
      <vt:lpstr>MOD_Round20</vt:lpstr>
      <vt:lpstr>Step2.2_Round17</vt:lpstr>
      <vt:lpstr>MOD_Round21</vt:lpstr>
      <vt:lpstr>Round41</vt:lpstr>
      <vt:lpstr>MOD_Round22</vt:lpstr>
      <vt:lpstr>Round42</vt:lpstr>
      <vt:lpstr>Step2.2_Round18</vt:lpstr>
      <vt:lpstr>MOD_Round23</vt:lpstr>
      <vt:lpstr>MOD_Round24</vt:lpstr>
      <vt:lpstr>Step2.2_Round19</vt:lpstr>
      <vt:lpstr>MOD_Round25</vt:lpstr>
      <vt:lpstr>Step2.2_Round20</vt:lpstr>
      <vt:lpstr>Round43</vt:lpstr>
      <vt:lpstr>MOD_Round26</vt:lpstr>
      <vt:lpstr>Step2.2_Round21</vt:lpstr>
      <vt:lpstr>MOD_Round27</vt:lpstr>
      <vt:lpstr>Round44</vt:lpstr>
      <vt:lpstr>MOD_Round28</vt:lpstr>
      <vt:lpstr>Step2.2_Round22</vt:lpstr>
      <vt:lpstr>Round45</vt:lpstr>
      <vt:lpstr>MOD_Round29</vt:lpstr>
      <vt:lpstr>MOD_Round29.1</vt:lpstr>
      <vt:lpstr>Round45.1</vt:lpstr>
      <vt:lpstr>MOD_Round29.2</vt:lpstr>
      <vt:lpstr>Round46</vt:lpstr>
      <vt:lpstr>MOD_Round30</vt:lpstr>
      <vt:lpstr>Step2.2_Round23</vt:lpstr>
      <vt:lpstr>MOD_Round31</vt:lpstr>
      <vt:lpstr>Step2.2_Round24</vt:lpstr>
      <vt:lpstr>Round47</vt:lpstr>
      <vt:lpstr>MOD_Round32</vt:lpstr>
      <vt:lpstr>Step2.2_Round25</vt:lpstr>
      <vt:lpstr>Round48</vt:lpstr>
      <vt:lpstr>MOD_Round33</vt:lpstr>
      <vt:lpstr>Step2.2_Round26_0</vt:lpstr>
      <vt:lpstr>Step2.2_Round26</vt:lpstr>
      <vt:lpstr>MOD_Round34</vt:lpstr>
      <vt:lpstr>Step2.2_Round27</vt:lpstr>
      <vt:lpstr>MOD_Round35</vt:lpstr>
      <vt:lpstr>Round49</vt:lpstr>
      <vt:lpstr>MOD_Round36</vt:lpstr>
      <vt:lpstr>Step2.2_Round28</vt:lpstr>
      <vt:lpstr>Round50</vt:lpstr>
      <vt:lpstr>Step2.2_Round29</vt:lpstr>
      <vt:lpstr>MOD_Round37</vt:lpstr>
      <vt:lpstr>Step2.2_Round30</vt:lpstr>
      <vt:lpstr>MOD_Round38</vt:lpstr>
      <vt:lpstr>Step2.2_Round31</vt:lpstr>
      <vt:lpstr>Round51</vt:lpstr>
      <vt:lpstr>MOD_Round39 (2)</vt:lpstr>
      <vt:lpstr>MOD_Round39</vt:lpstr>
      <vt:lpstr>Step2.2_Round32</vt:lpstr>
      <vt:lpstr>Step1.x統計</vt:lpstr>
      <vt:lpstr>MOD統計</vt:lpstr>
      <vt:lpstr>Step2.2統計</vt:lpstr>
      <vt:lpstr>FIHvs北匯</vt:lpstr>
      <vt:lpstr>測試設備</vt:lpstr>
      <vt:lpstr>測試設備2</vt:lpstr>
      <vt:lpstr>KPI&amp;Power</vt:lpstr>
      <vt:lpstr>北京環境</vt:lpstr>
      <vt:lpstr>北京訓練SW</vt:lpstr>
      <vt:lpstr>人員需求</vt:lpstr>
      <vt:lpstr>機械手臂</vt:lpstr>
      <vt:lpstr>機械手臂 (2)</vt:lpstr>
      <vt:lpstr>自動化架設流程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JohnnyZYWang(王中益)</dc:creator>
  <cp:lastModifiedBy>AlexCCTsou(鄒志清)</cp:lastModifiedBy>
  <dcterms:created xsi:type="dcterms:W3CDTF">2022-10-04T07:09:54Z</dcterms:created>
  <dcterms:modified xsi:type="dcterms:W3CDTF">2025-06-13T08:41:37Z</dcterms:modified>
</cp:coreProperties>
</file>